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hidePivotFieldList="1" defaultThemeVersion="166925"/>
  <mc:AlternateContent xmlns:mc="http://schemas.openxmlformats.org/markup-compatibility/2006">
    <mc:Choice Requires="x15">
      <x15ac:absPath xmlns:x15ac="http://schemas.microsoft.com/office/spreadsheetml/2010/11/ac" url="/Users/sebastianmercedes/Downloads/"/>
    </mc:Choice>
  </mc:AlternateContent>
  <xr:revisionPtr revIDLastSave="0" documentId="13_ncr:1_{1548DF88-70B5-2043-86BB-CAE91B465BEB}" xr6:coauthVersionLast="47" xr6:coauthVersionMax="47" xr10:uidLastSave="{00000000-0000-0000-0000-000000000000}"/>
  <bookViews>
    <workbookView xWindow="20" yWindow="760" windowWidth="30240" windowHeight="18880" xr2:uid="{4CF0F777-6F3A-5E4E-918E-24F9E489EC5D}"/>
  </bookViews>
  <sheets>
    <sheet name="Results" sheetId="8" r:id="rId1"/>
    <sheet name="Sheet1" sheetId="14" r:id="rId2"/>
    <sheet name="Data" sheetId="3" r:id="rId3"/>
    <sheet name=" MODELS" sheetId="11" r:id="rId4"/>
    <sheet name="MODEL DIAGNOSTICS" sheetId="13" r:id="rId5"/>
    <sheet name="EDA" sheetId="5" r:id="rId6"/>
    <sheet name="CORRELATIONS" sheetId="2" r:id="rId7"/>
    <sheet name="2019 Totals and Calculations" sheetId="1" r:id="rId8"/>
  </sheets>
  <externalReferences>
    <externalReference r:id="rId9"/>
  </externalReferences>
  <definedNames>
    <definedName name="_xlchart.v1.0" hidden="1">[1]DATA!$B$2:$B$943</definedName>
    <definedName name="_xlchart.v1.1" hidden="1">[1]DATA!$T$1</definedName>
    <definedName name="_xlchart.v1.2" hidden="1">[1]DATA!$T$2:$T$943</definedName>
    <definedName name="Slicer_State">#N/A</definedName>
    <definedName name="solver_eng" localSheetId="2" hidden="1">1</definedName>
    <definedName name="solver_neg" localSheetId="2" hidden="1">1</definedName>
    <definedName name="solver_num" localSheetId="2" hidden="1">0</definedName>
    <definedName name="solver_opt" localSheetId="2" hidden="1">Data!$AB$7</definedName>
    <definedName name="solver_typ" localSheetId="2" hidden="1">1</definedName>
    <definedName name="solver_val" localSheetId="2" hidden="1">0</definedName>
    <definedName name="solver_ver" localSheetId="2" hidden="1">3</definedName>
  </definedNames>
  <calcPr calcId="191028"/>
  <pivotCaches>
    <pivotCache cacheId="2" r:id="rId10"/>
    <pivotCache cacheId="3"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5" i="1" l="1"/>
  <c r="L25" i="1"/>
  <c r="F5" i="1"/>
  <c r="G5" i="1" s="1"/>
  <c r="E6" i="1"/>
  <c r="K16" i="1"/>
  <c r="K17" i="1"/>
  <c r="K15" i="1"/>
  <c r="L21" i="1"/>
  <c r="K21" i="1"/>
  <c r="K20" i="1"/>
  <c r="K23" i="1"/>
  <c r="J22" i="1"/>
  <c r="J8" i="8"/>
  <c r="J29" i="8"/>
  <c r="J28" i="8"/>
  <c r="J27" i="8"/>
  <c r="J19" i="8"/>
  <c r="J18" i="8"/>
  <c r="J17" i="8"/>
  <c r="J10" i="8"/>
  <c r="J9" i="8"/>
  <c r="J20" i="8"/>
  <c r="J34" i="1"/>
  <c r="J36" i="1" s="1"/>
  <c r="I34" i="1"/>
  <c r="J40" i="1"/>
  <c r="E1" i="8"/>
  <c r="AH6" i="13"/>
  <c r="AH7" i="13"/>
  <c r="AH8" i="13"/>
  <c r="AH9" i="13"/>
  <c r="AH10" i="13"/>
  <c r="AH11" i="13"/>
  <c r="AH12" i="13"/>
  <c r="AH13" i="13"/>
  <c r="AH14" i="13"/>
  <c r="AH15" i="13"/>
  <c r="AH16" i="13"/>
  <c r="AH17" i="13"/>
  <c r="AH18" i="13"/>
  <c r="AH19" i="13"/>
  <c r="AH20" i="13"/>
  <c r="AH21" i="13"/>
  <c r="AH22" i="13"/>
  <c r="AH23" i="13"/>
  <c r="AH24" i="13"/>
  <c r="AH25" i="13"/>
  <c r="AH26" i="13"/>
  <c r="AH27" i="13"/>
  <c r="AH28" i="13"/>
  <c r="AH29" i="13"/>
  <c r="AH30" i="13"/>
  <c r="AH31" i="13"/>
  <c r="AH32" i="13"/>
  <c r="AH33" i="13"/>
  <c r="AH34" i="13"/>
  <c r="AH35" i="13"/>
  <c r="AH36" i="13"/>
  <c r="AH37" i="13"/>
  <c r="AH38" i="13"/>
  <c r="AH39" i="13"/>
  <c r="AH40" i="13"/>
  <c r="AH41" i="13"/>
  <c r="AH42" i="13"/>
  <c r="AH43" i="13"/>
  <c r="AH44" i="13"/>
  <c r="AH45" i="13"/>
  <c r="AH46" i="13"/>
  <c r="AH47" i="13"/>
  <c r="AH48" i="13"/>
  <c r="AH49" i="13"/>
  <c r="AH50" i="13"/>
  <c r="AH51" i="13"/>
  <c r="AH52" i="13"/>
  <c r="AH53" i="13"/>
  <c r="AH54" i="13"/>
  <c r="AH55" i="13"/>
  <c r="AH56" i="13"/>
  <c r="AH57" i="13"/>
  <c r="AH58" i="13"/>
  <c r="AH59" i="13"/>
  <c r="AH60" i="13"/>
  <c r="AH61" i="13"/>
  <c r="AH62" i="13"/>
  <c r="AH63" i="13"/>
  <c r="AH64" i="13"/>
  <c r="AH65" i="13"/>
  <c r="AH66" i="13"/>
  <c r="AH67" i="13"/>
  <c r="AH68" i="13"/>
  <c r="AH69" i="13"/>
  <c r="AH70" i="13"/>
  <c r="AH71" i="13"/>
  <c r="AH72" i="13"/>
  <c r="AH73" i="13"/>
  <c r="AH74" i="13"/>
  <c r="AH75" i="13"/>
  <c r="AH76" i="13"/>
  <c r="AH77" i="13"/>
  <c r="AH78" i="13"/>
  <c r="AH79" i="13"/>
  <c r="AH80" i="13"/>
  <c r="AH81" i="13"/>
  <c r="AH82" i="13"/>
  <c r="AH83" i="13"/>
  <c r="AH84" i="13"/>
  <c r="AH85" i="13"/>
  <c r="AH86" i="13"/>
  <c r="AH87" i="13"/>
  <c r="AH88" i="13"/>
  <c r="AH89" i="13"/>
  <c r="AH90" i="13"/>
  <c r="AH91" i="13"/>
  <c r="AH92" i="13"/>
  <c r="AH93" i="13"/>
  <c r="AH94" i="13"/>
  <c r="AH95" i="13"/>
  <c r="AH96" i="13"/>
  <c r="AH97" i="13"/>
  <c r="AH98" i="13"/>
  <c r="AH99" i="13"/>
  <c r="AH100" i="13"/>
  <c r="AH101" i="13"/>
  <c r="AH102" i="13"/>
  <c r="AH103" i="13"/>
  <c r="AH104" i="13"/>
  <c r="AH105" i="13"/>
  <c r="AH106" i="13"/>
  <c r="AH107" i="13"/>
  <c r="AH108" i="13"/>
  <c r="AH109" i="13"/>
  <c r="AH110" i="13"/>
  <c r="AH111" i="13"/>
  <c r="AH112" i="13"/>
  <c r="AH113" i="13"/>
  <c r="AH114" i="13"/>
  <c r="AH115" i="13"/>
  <c r="AH116" i="13"/>
  <c r="AH117" i="13"/>
  <c r="AH118" i="13"/>
  <c r="AH119" i="13"/>
  <c r="AH120" i="13"/>
  <c r="AH121" i="13"/>
  <c r="AH122" i="13"/>
  <c r="AH123" i="13"/>
  <c r="AH124" i="13"/>
  <c r="AH125" i="13"/>
  <c r="AH126" i="13"/>
  <c r="AH127" i="13"/>
  <c r="AH128" i="13"/>
  <c r="AH129" i="13"/>
  <c r="AH130" i="13"/>
  <c r="AH131" i="13"/>
  <c r="AH132" i="13"/>
  <c r="AH133" i="13"/>
  <c r="AH134" i="13"/>
  <c r="AH135" i="13"/>
  <c r="AH136" i="13"/>
  <c r="AH137" i="13"/>
  <c r="AH138" i="13"/>
  <c r="AH139" i="13"/>
  <c r="AH140" i="13"/>
  <c r="AH141" i="13"/>
  <c r="AH142" i="13"/>
  <c r="AH143" i="13"/>
  <c r="AH144" i="13"/>
  <c r="AH145" i="13"/>
  <c r="AH146" i="13"/>
  <c r="AH147" i="13"/>
  <c r="AH148" i="13"/>
  <c r="AH149" i="13"/>
  <c r="AH150" i="13"/>
  <c r="AH151" i="13"/>
  <c r="AH152" i="13"/>
  <c r="AH153" i="13"/>
  <c r="AH154" i="13"/>
  <c r="AH155" i="13"/>
  <c r="AH156" i="13"/>
  <c r="AH157" i="13"/>
  <c r="AH158" i="13"/>
  <c r="AH159" i="13"/>
  <c r="AH160" i="13"/>
  <c r="AH161" i="13"/>
  <c r="AH5" i="13"/>
  <c r="Y6" i="13"/>
  <c r="Y7" i="13"/>
  <c r="Y8" i="13"/>
  <c r="Y9" i="13"/>
  <c r="Y10" i="13"/>
  <c r="Y11" i="13"/>
  <c r="Y12" i="13"/>
  <c r="Y13" i="13"/>
  <c r="Y14" i="13"/>
  <c r="Y15" i="13"/>
  <c r="Y16" i="13"/>
  <c r="Y17" i="13"/>
  <c r="Y18" i="13"/>
  <c r="Y19" i="13"/>
  <c r="Y20" i="13"/>
  <c r="Y21" i="13"/>
  <c r="Y22" i="13"/>
  <c r="Y23" i="13"/>
  <c r="Y24" i="13"/>
  <c r="Y25" i="13"/>
  <c r="Y26" i="13"/>
  <c r="Y27" i="13"/>
  <c r="Y28" i="13"/>
  <c r="Y29" i="13"/>
  <c r="Y30" i="13"/>
  <c r="Y31" i="13"/>
  <c r="Y32" i="13"/>
  <c r="Y33" i="13"/>
  <c r="Y34" i="13"/>
  <c r="Y35" i="13"/>
  <c r="Y36" i="13"/>
  <c r="Y37" i="13"/>
  <c r="Y38" i="13"/>
  <c r="Y39" i="13"/>
  <c r="Y40" i="13"/>
  <c r="Y41" i="13"/>
  <c r="Y42" i="13"/>
  <c r="Y43" i="13"/>
  <c r="Y44" i="13"/>
  <c r="Y45" i="13"/>
  <c r="Y46" i="13"/>
  <c r="Y47" i="13"/>
  <c r="Y48" i="13"/>
  <c r="Y49" i="13"/>
  <c r="Y50" i="13"/>
  <c r="Y51" i="13"/>
  <c r="Y52" i="13"/>
  <c r="Y53" i="13"/>
  <c r="Y54" i="13"/>
  <c r="Y55" i="13"/>
  <c r="Y56" i="13"/>
  <c r="Y57" i="13"/>
  <c r="Y58" i="13"/>
  <c r="Y59" i="13"/>
  <c r="Y60" i="13"/>
  <c r="Y61" i="13"/>
  <c r="Y62" i="13"/>
  <c r="Y63" i="13"/>
  <c r="Y64" i="13"/>
  <c r="Y65" i="13"/>
  <c r="Y66" i="13"/>
  <c r="Y67" i="13"/>
  <c r="Y68" i="13"/>
  <c r="Y69" i="13"/>
  <c r="Y70" i="13"/>
  <c r="Y71" i="13"/>
  <c r="Y72" i="13"/>
  <c r="Y73" i="13"/>
  <c r="Y74" i="13"/>
  <c r="Y75" i="13"/>
  <c r="Y76" i="13"/>
  <c r="Y77" i="13"/>
  <c r="Y78" i="13"/>
  <c r="Y79" i="13"/>
  <c r="Y80" i="13"/>
  <c r="Y81" i="13"/>
  <c r="Y82" i="13"/>
  <c r="Y83" i="13"/>
  <c r="Y84" i="13"/>
  <c r="Y85" i="13"/>
  <c r="Y86" i="13"/>
  <c r="Y87" i="13"/>
  <c r="Y88" i="13"/>
  <c r="Y89" i="13"/>
  <c r="Y90" i="13"/>
  <c r="Y91" i="13"/>
  <c r="Y92" i="13"/>
  <c r="Y93" i="13"/>
  <c r="Y94" i="13"/>
  <c r="Y95" i="13"/>
  <c r="Y96" i="13"/>
  <c r="Y97" i="13"/>
  <c r="Y98" i="13"/>
  <c r="Y99" i="13"/>
  <c r="Y100" i="13"/>
  <c r="Y101" i="13"/>
  <c r="Y102" i="13"/>
  <c r="Y103" i="13"/>
  <c r="Y104" i="13"/>
  <c r="Y105" i="13"/>
  <c r="Y106" i="13"/>
  <c r="Y107" i="13"/>
  <c r="Y108" i="13"/>
  <c r="Y109" i="13"/>
  <c r="Y110" i="13"/>
  <c r="Y111" i="13"/>
  <c r="Y112" i="13"/>
  <c r="Y113" i="13"/>
  <c r="Y114" i="13"/>
  <c r="Y115" i="13"/>
  <c r="Y116" i="13"/>
  <c r="Y117" i="13"/>
  <c r="Y118" i="13"/>
  <c r="Y119" i="13"/>
  <c r="Y120" i="13"/>
  <c r="Y121" i="13"/>
  <c r="Y122" i="13"/>
  <c r="Y123" i="13"/>
  <c r="Y124" i="13"/>
  <c r="Y125" i="13"/>
  <c r="Y126" i="13"/>
  <c r="Y127" i="13"/>
  <c r="Y128" i="13"/>
  <c r="Y129" i="13"/>
  <c r="Y130" i="13"/>
  <c r="Y131" i="13"/>
  <c r="Y132" i="13"/>
  <c r="Y133" i="13"/>
  <c r="Y134" i="13"/>
  <c r="Y135" i="13"/>
  <c r="Y136" i="13"/>
  <c r="Y137" i="13"/>
  <c r="Y138" i="13"/>
  <c r="Y139" i="13"/>
  <c r="Y140" i="13"/>
  <c r="Y141" i="13"/>
  <c r="Y142" i="13"/>
  <c r="Y143" i="13"/>
  <c r="Y144" i="13"/>
  <c r="Y145" i="13"/>
  <c r="Y146" i="13"/>
  <c r="Y147" i="13"/>
  <c r="Y148" i="13"/>
  <c r="Y149" i="13"/>
  <c r="Y150" i="13"/>
  <c r="Y151" i="13"/>
  <c r="Y152" i="13"/>
  <c r="Y153" i="13"/>
  <c r="Y154" i="13"/>
  <c r="Y155" i="13"/>
  <c r="Y156" i="13"/>
  <c r="Y157" i="13"/>
  <c r="Y158" i="13"/>
  <c r="Y159" i="13"/>
  <c r="Y160" i="13"/>
  <c r="Y161" i="13"/>
  <c r="Y5" i="13"/>
  <c r="O6" i="13"/>
  <c r="O7" i="13"/>
  <c r="O8" i="13"/>
  <c r="O9" i="13"/>
  <c r="O10" i="13"/>
  <c r="O11" i="13"/>
  <c r="O12" i="13"/>
  <c r="O13" i="13"/>
  <c r="O14" i="13"/>
  <c r="O15" i="13"/>
  <c r="O16" i="13"/>
  <c r="O17" i="13"/>
  <c r="O18" i="13"/>
  <c r="O19" i="13"/>
  <c r="O20" i="13"/>
  <c r="O21" i="13"/>
  <c r="O22" i="13"/>
  <c r="O23" i="13"/>
  <c r="O24" i="13"/>
  <c r="O25" i="13"/>
  <c r="O26" i="13"/>
  <c r="O27" i="13"/>
  <c r="O28" i="13"/>
  <c r="O29" i="13"/>
  <c r="O30" i="13"/>
  <c r="O31" i="13"/>
  <c r="O32" i="13"/>
  <c r="O33" i="13"/>
  <c r="O34" i="13"/>
  <c r="O35" i="13"/>
  <c r="O36" i="13"/>
  <c r="O37" i="13"/>
  <c r="O38" i="13"/>
  <c r="O39" i="13"/>
  <c r="O40" i="13"/>
  <c r="O41" i="13"/>
  <c r="O42" i="13"/>
  <c r="O43" i="13"/>
  <c r="O44" i="13"/>
  <c r="O45" i="13"/>
  <c r="O46" i="13"/>
  <c r="O47" i="13"/>
  <c r="O48" i="13"/>
  <c r="O49" i="13"/>
  <c r="O50" i="13"/>
  <c r="O51" i="13"/>
  <c r="O52" i="13"/>
  <c r="O53" i="13"/>
  <c r="O54" i="13"/>
  <c r="O55" i="13"/>
  <c r="O56" i="13"/>
  <c r="O57" i="13"/>
  <c r="O58" i="13"/>
  <c r="O59" i="13"/>
  <c r="O60" i="13"/>
  <c r="O61" i="13"/>
  <c r="O62" i="13"/>
  <c r="O63" i="13"/>
  <c r="O64" i="13"/>
  <c r="O65" i="13"/>
  <c r="O66" i="13"/>
  <c r="O67" i="13"/>
  <c r="O68" i="13"/>
  <c r="O69" i="13"/>
  <c r="O70" i="13"/>
  <c r="O71" i="13"/>
  <c r="O72" i="13"/>
  <c r="O73" i="13"/>
  <c r="O74" i="13"/>
  <c r="O75" i="13"/>
  <c r="O76" i="13"/>
  <c r="O77" i="13"/>
  <c r="O78" i="13"/>
  <c r="O79" i="13"/>
  <c r="O80" i="13"/>
  <c r="O81" i="13"/>
  <c r="O82" i="13"/>
  <c r="O83" i="13"/>
  <c r="O84" i="13"/>
  <c r="O85" i="13"/>
  <c r="O86" i="13"/>
  <c r="O87" i="13"/>
  <c r="O88" i="13"/>
  <c r="O89" i="13"/>
  <c r="O90" i="13"/>
  <c r="O91" i="13"/>
  <c r="O92" i="13"/>
  <c r="O93" i="13"/>
  <c r="O94" i="13"/>
  <c r="O95" i="13"/>
  <c r="O96" i="13"/>
  <c r="O97" i="13"/>
  <c r="O98" i="13"/>
  <c r="O99" i="13"/>
  <c r="O100" i="13"/>
  <c r="O101" i="13"/>
  <c r="O102" i="13"/>
  <c r="O103" i="13"/>
  <c r="O104" i="13"/>
  <c r="O105" i="13"/>
  <c r="O106" i="13"/>
  <c r="O107" i="13"/>
  <c r="O108" i="13"/>
  <c r="O109" i="13"/>
  <c r="O110" i="13"/>
  <c r="O111" i="13"/>
  <c r="O112" i="13"/>
  <c r="O113" i="13"/>
  <c r="O114" i="13"/>
  <c r="O115" i="13"/>
  <c r="O116" i="13"/>
  <c r="O117" i="13"/>
  <c r="O118" i="13"/>
  <c r="O119" i="13"/>
  <c r="O120" i="13"/>
  <c r="O121" i="13"/>
  <c r="O122" i="13"/>
  <c r="O123" i="13"/>
  <c r="O124" i="13"/>
  <c r="O125" i="13"/>
  <c r="O126" i="13"/>
  <c r="O127" i="13"/>
  <c r="O128" i="13"/>
  <c r="O129" i="13"/>
  <c r="O130" i="13"/>
  <c r="O131" i="13"/>
  <c r="O132" i="13"/>
  <c r="O133" i="13"/>
  <c r="O134" i="13"/>
  <c r="O135" i="13"/>
  <c r="O136" i="13"/>
  <c r="O137" i="13"/>
  <c r="O138" i="13"/>
  <c r="O139" i="13"/>
  <c r="O140" i="13"/>
  <c r="O141" i="13"/>
  <c r="O142" i="13"/>
  <c r="O143" i="13"/>
  <c r="O144" i="13"/>
  <c r="O145" i="13"/>
  <c r="O146" i="13"/>
  <c r="O147" i="13"/>
  <c r="O148" i="13"/>
  <c r="O149" i="13"/>
  <c r="O150" i="13"/>
  <c r="O151" i="13"/>
  <c r="O152" i="13"/>
  <c r="O153" i="13"/>
  <c r="O154" i="13"/>
  <c r="O155" i="13"/>
  <c r="O156" i="13"/>
  <c r="O157" i="13"/>
  <c r="O158" i="13"/>
  <c r="O159" i="13"/>
  <c r="O160" i="13"/>
  <c r="O161" i="13"/>
  <c r="O5" i="13"/>
  <c r="J21" i="1"/>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161" i="13"/>
  <c r="E5" i="13"/>
  <c r="J20" i="1"/>
  <c r="E2" i="3"/>
  <c r="M20" i="1"/>
  <c r="M21" i="1" s="1"/>
  <c r="M23" i="1" s="1"/>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L20" i="1"/>
  <c r="L23" i="1" s="1"/>
  <c r="BT2" i="3"/>
  <c r="BY2" i="3" s="1"/>
  <c r="CG2" i="3"/>
  <c r="BT3" i="3"/>
  <c r="BT4" i="3"/>
  <c r="CA4" i="3" s="1"/>
  <c r="BT5" i="3"/>
  <c r="BX5" i="3" s="1"/>
  <c r="BT6" i="3"/>
  <c r="BU6" i="3" s="1"/>
  <c r="BT7" i="3"/>
  <c r="BU7" i="3" s="1"/>
  <c r="BT8" i="3"/>
  <c r="CE8" i="3" s="1"/>
  <c r="BT9" i="3"/>
  <c r="BU9" i="3" s="1"/>
  <c r="BT10" i="3"/>
  <c r="BU10" i="3" s="1"/>
  <c r="BT11" i="3"/>
  <c r="BW11" i="3" s="1"/>
  <c r="BT12" i="3"/>
  <c r="CA12" i="3" s="1"/>
  <c r="BT13" i="3"/>
  <c r="BX13" i="3" s="1"/>
  <c r="BT14" i="3"/>
  <c r="BU14" i="3" s="1"/>
  <c r="BT15" i="3"/>
  <c r="BU15" i="3" s="1"/>
  <c r="BT16" i="3"/>
  <c r="BW16" i="3" s="1"/>
  <c r="BT17" i="3"/>
  <c r="BT18" i="3"/>
  <c r="BT19" i="3"/>
  <c r="BZ19" i="3" s="1"/>
  <c r="BT20" i="3"/>
  <c r="BT21" i="3"/>
  <c r="BT22" i="3"/>
  <c r="BZ22" i="3" s="1"/>
  <c r="BT23" i="3"/>
  <c r="CB23" i="3" s="1"/>
  <c r="BT24" i="3"/>
  <c r="BY24" i="3" s="1"/>
  <c r="BT25" i="3"/>
  <c r="CC25" i="3" s="1"/>
  <c r="BT26" i="3"/>
  <c r="BT27" i="3"/>
  <c r="BZ27" i="3" s="1"/>
  <c r="BT28" i="3"/>
  <c r="CA28" i="3" s="1"/>
  <c r="BT29" i="3"/>
  <c r="BX29" i="3" s="1"/>
  <c r="BT30" i="3"/>
  <c r="BZ30" i="3" s="1"/>
  <c r="BT31" i="3"/>
  <c r="CB31" i="3" s="1"/>
  <c r="BT32" i="3"/>
  <c r="BY32" i="3" s="1"/>
  <c r="BT33" i="3"/>
  <c r="BW33" i="3" s="1"/>
  <c r="BT34" i="3"/>
  <c r="BW34" i="3" s="1"/>
  <c r="BT35" i="3"/>
  <c r="CE35" i="3" s="1"/>
  <c r="BT36" i="3"/>
  <c r="CA36" i="3" s="1"/>
  <c r="BT37" i="3"/>
  <c r="BX37" i="3" s="1"/>
  <c r="BT38" i="3"/>
  <c r="BZ38" i="3" s="1"/>
  <c r="BT39" i="3"/>
  <c r="BU39" i="3" s="1"/>
  <c r="BT40" i="3"/>
  <c r="BY40" i="3" s="1"/>
  <c r="BT41" i="3"/>
  <c r="BT42" i="3"/>
  <c r="BW42" i="3" s="1"/>
  <c r="BT43" i="3"/>
  <c r="BZ43" i="3" s="1"/>
  <c r="BT44" i="3"/>
  <c r="BT45" i="3"/>
  <c r="BX45" i="3" s="1"/>
  <c r="BT46" i="3"/>
  <c r="BZ46" i="3" s="1"/>
  <c r="BT47" i="3"/>
  <c r="CB47" i="3" s="1"/>
  <c r="BT48" i="3"/>
  <c r="BY48" i="3" s="1"/>
  <c r="BT49" i="3"/>
  <c r="BT50" i="3"/>
  <c r="BW50" i="3" s="1"/>
  <c r="BT51" i="3"/>
  <c r="BZ51" i="3" s="1"/>
  <c r="BT52" i="3"/>
  <c r="CA52" i="3" s="1"/>
  <c r="BT53" i="3"/>
  <c r="BU53" i="3" s="1"/>
  <c r="BT54" i="3"/>
  <c r="BW54" i="3" s="1"/>
  <c r="BT55" i="3"/>
  <c r="CB55" i="3" s="1"/>
  <c r="BT56" i="3"/>
  <c r="BT57" i="3"/>
  <c r="BU57" i="3" s="1"/>
  <c r="BT58" i="3"/>
  <c r="BW58" i="3" s="1"/>
  <c r="BT59" i="3"/>
  <c r="BZ59" i="3" s="1"/>
  <c r="BT60" i="3"/>
  <c r="BY60" i="3" s="1"/>
  <c r="BT61" i="3"/>
  <c r="BV61" i="3" s="1"/>
  <c r="BT62" i="3"/>
  <c r="BT63" i="3"/>
  <c r="BU63" i="3" s="1"/>
  <c r="BT64" i="3"/>
  <c r="BY64" i="3" s="1"/>
  <c r="BT65" i="3"/>
  <c r="CF65" i="3" s="1"/>
  <c r="BT66" i="3"/>
  <c r="BX66" i="3" s="1"/>
  <c r="BT67" i="3"/>
  <c r="BZ67" i="3" s="1"/>
  <c r="BT68" i="3"/>
  <c r="BV68" i="3" s="1"/>
  <c r="BT69" i="3"/>
  <c r="BU69" i="3" s="1"/>
  <c r="BT70" i="3"/>
  <c r="BX70" i="3" s="1"/>
  <c r="BT71" i="3"/>
  <c r="CA71" i="3" s="1"/>
  <c r="BT72" i="3"/>
  <c r="BT73" i="3"/>
  <c r="BU73" i="3" s="1"/>
  <c r="BT74" i="3"/>
  <c r="BW74" i="3" s="1"/>
  <c r="BT75" i="3"/>
  <c r="BZ75" i="3" s="1"/>
  <c r="BT76" i="3"/>
  <c r="BZ76" i="3" s="1"/>
  <c r="BT77" i="3"/>
  <c r="BU77" i="3" s="1"/>
  <c r="BT78" i="3"/>
  <c r="BT79" i="3"/>
  <c r="CA79" i="3" s="1"/>
  <c r="BT80" i="3"/>
  <c r="CB80" i="3" s="1"/>
  <c r="BT81" i="3"/>
  <c r="BT82" i="3"/>
  <c r="BW82" i="3" s="1"/>
  <c r="BT83" i="3"/>
  <c r="BW83" i="3" s="1"/>
  <c r="BT84" i="3"/>
  <c r="BT85" i="3"/>
  <c r="BU85" i="3" s="1"/>
  <c r="BT86" i="3"/>
  <c r="BX86" i="3" s="1"/>
  <c r="BT87" i="3"/>
  <c r="CA87" i="3" s="1"/>
  <c r="BT88" i="3"/>
  <c r="CB88" i="3" s="1"/>
  <c r="BT89" i="3"/>
  <c r="BW89" i="3" s="1"/>
  <c r="BT90" i="3"/>
  <c r="BW90" i="3" s="1"/>
  <c r="BT91" i="3"/>
  <c r="CF91" i="3" s="1"/>
  <c r="BT92" i="3"/>
  <c r="BZ92" i="3" s="1"/>
  <c r="BT93" i="3"/>
  <c r="BU93" i="3" s="1"/>
  <c r="BT94" i="3"/>
  <c r="BX94" i="3" s="1"/>
  <c r="BT95" i="3"/>
  <c r="CA95" i="3" s="1"/>
  <c r="BT96" i="3"/>
  <c r="CB96" i="3" s="1"/>
  <c r="BT97" i="3"/>
  <c r="BT98" i="3"/>
  <c r="BX98" i="3" s="1"/>
  <c r="BT99" i="3"/>
  <c r="BW99" i="3" s="1"/>
  <c r="BT100" i="3"/>
  <c r="BT101" i="3"/>
  <c r="BU101" i="3" s="1"/>
  <c r="BT102" i="3"/>
  <c r="BX102" i="3" s="1"/>
  <c r="BT103" i="3"/>
  <c r="BT104" i="3"/>
  <c r="BT105" i="3"/>
  <c r="BY105" i="3" s="1"/>
  <c r="BT106" i="3"/>
  <c r="BT107" i="3"/>
  <c r="BW107" i="3" s="1"/>
  <c r="BT108" i="3"/>
  <c r="BU108" i="3" s="1"/>
  <c r="BT109" i="3"/>
  <c r="BU109" i="3" s="1"/>
  <c r="BT110" i="3"/>
  <c r="BT111" i="3"/>
  <c r="CA111" i="3" s="1"/>
  <c r="BT112" i="3"/>
  <c r="BU112" i="3" s="1"/>
  <c r="BT113" i="3"/>
  <c r="BU113" i="3" s="1"/>
  <c r="BT114" i="3"/>
  <c r="BT115" i="3"/>
  <c r="BV115" i="3" s="1"/>
  <c r="BT116" i="3"/>
  <c r="BZ116" i="3" s="1"/>
  <c r="BT117" i="3"/>
  <c r="CA117" i="3" s="1"/>
  <c r="BT118" i="3"/>
  <c r="BV118" i="3" s="1"/>
  <c r="BT119" i="3"/>
  <c r="CA119" i="3" s="1"/>
  <c r="BT120" i="3"/>
  <c r="BT121" i="3"/>
  <c r="BT122" i="3"/>
  <c r="BT123" i="3"/>
  <c r="BW123" i="3" s="1"/>
  <c r="BT124" i="3"/>
  <c r="BZ124" i="3" s="1"/>
  <c r="BT125" i="3"/>
  <c r="BV125" i="3" s="1"/>
  <c r="BT126" i="3"/>
  <c r="BV126" i="3" s="1"/>
  <c r="BT127" i="3"/>
  <c r="BU127" i="3" s="1"/>
  <c r="BT128" i="3"/>
  <c r="BY128" i="3" s="1"/>
  <c r="BT129" i="3"/>
  <c r="BU129" i="3" s="1"/>
  <c r="BT130" i="3"/>
  <c r="BW130" i="3" s="1"/>
  <c r="BT131" i="3"/>
  <c r="BT132" i="3"/>
  <c r="CA132" i="3" s="1"/>
  <c r="BT133" i="3"/>
  <c r="BV133" i="3" s="1"/>
  <c r="BT134" i="3"/>
  <c r="BW134" i="3" s="1"/>
  <c r="BT135" i="3"/>
  <c r="BT136" i="3"/>
  <c r="BY136" i="3" s="1"/>
  <c r="BT137" i="3"/>
  <c r="BT138" i="3"/>
  <c r="CA138" i="3" s="1"/>
  <c r="BT139" i="3"/>
  <c r="BT140" i="3"/>
  <c r="CA140" i="3" s="1"/>
  <c r="BT141" i="3"/>
  <c r="CE141" i="3" s="1"/>
  <c r="BT142" i="3"/>
  <c r="BU142" i="3" s="1"/>
  <c r="BT143" i="3"/>
  <c r="BT144" i="3"/>
  <c r="BT145" i="3"/>
  <c r="BU145" i="3" s="1"/>
  <c r="BT146" i="3"/>
  <c r="BV146" i="3" s="1"/>
  <c r="BT147" i="3"/>
  <c r="BZ147" i="3" s="1"/>
  <c r="BT148" i="3"/>
  <c r="CA148" i="3" s="1"/>
  <c r="BT149" i="3"/>
  <c r="BT150" i="3"/>
  <c r="BW150" i="3" s="1"/>
  <c r="BT151" i="3"/>
  <c r="BU151" i="3" s="1"/>
  <c r="BT152" i="3"/>
  <c r="BX152" i="3" s="1"/>
  <c r="BT153" i="3"/>
  <c r="BT154" i="3"/>
  <c r="CA154" i="3" s="1"/>
  <c r="BT155" i="3"/>
  <c r="BT156" i="3"/>
  <c r="CA156" i="3" s="1"/>
  <c r="BT157" i="3"/>
  <c r="BU157" i="3" s="1"/>
  <c r="BT158" i="3"/>
  <c r="BW158" i="3" s="1"/>
  <c r="BT159" i="3"/>
  <c r="CG159" i="3"/>
  <c r="BT160" i="3"/>
  <c r="BW160" i="3" s="1"/>
  <c r="BT161" i="3"/>
  <c r="BU161" i="3" s="1"/>
  <c r="BT162" i="3"/>
  <c r="BW162" i="3" s="1"/>
  <c r="BT163" i="3"/>
  <c r="BX163" i="3" s="1"/>
  <c r="BT164" i="3"/>
  <c r="CA164" i="3" s="1"/>
  <c r="BT165" i="3"/>
  <c r="BU165" i="3" s="1"/>
  <c r="BT166" i="3"/>
  <c r="BT167" i="3"/>
  <c r="CC167" i="3" s="1"/>
  <c r="BT168" i="3"/>
  <c r="BY168" i="3" s="1"/>
  <c r="BT169" i="3"/>
  <c r="BV169" i="3" s="1"/>
  <c r="BT170" i="3"/>
  <c r="BU170" i="3" s="1"/>
  <c r="BT171" i="3"/>
  <c r="CB171" i="3" s="1"/>
  <c r="BT172" i="3"/>
  <c r="CA172" i="3" s="1"/>
  <c r="BT173" i="3"/>
  <c r="BT174" i="3"/>
  <c r="BT175" i="3"/>
  <c r="BT176" i="3"/>
  <c r="BW176" i="3" s="1"/>
  <c r="BT177" i="3"/>
  <c r="BU177" i="3" s="1"/>
  <c r="BT178" i="3"/>
  <c r="BZ178" i="3" s="1"/>
  <c r="BT179" i="3"/>
  <c r="BU179" i="3" s="1"/>
  <c r="BT180" i="3"/>
  <c r="BT181" i="3"/>
  <c r="BU181" i="3" s="1"/>
  <c r="BT182" i="3"/>
  <c r="CA182" i="3" s="1"/>
  <c r="BT183" i="3"/>
  <c r="BT184" i="3"/>
  <c r="BX184" i="3" s="1"/>
  <c r="BT185" i="3"/>
  <c r="BU185" i="3" s="1"/>
  <c r="BT186" i="3"/>
  <c r="CB186" i="3" s="1"/>
  <c r="BT187" i="3"/>
  <c r="CC187" i="3" s="1"/>
  <c r="BT188" i="3"/>
  <c r="BZ188" i="3" s="1"/>
  <c r="BT189" i="3"/>
  <c r="BT190" i="3"/>
  <c r="CC190" i="3" s="1"/>
  <c r="BT191" i="3"/>
  <c r="BV191" i="3" s="1"/>
  <c r="BT192" i="3"/>
  <c r="BY192" i="3" s="1"/>
  <c r="BT193" i="3"/>
  <c r="BY193" i="3" s="1"/>
  <c r="BT194" i="3"/>
  <c r="BT195" i="3"/>
  <c r="BT196" i="3"/>
  <c r="BU196" i="3" s="1"/>
  <c r="BT197" i="3"/>
  <c r="BT198" i="3"/>
  <c r="BU198" i="3" s="1"/>
  <c r="BT199" i="3"/>
  <c r="BV199" i="3" s="1"/>
  <c r="BT200" i="3"/>
  <c r="CA200" i="3" s="1"/>
  <c r="BT201" i="3"/>
  <c r="BU201" i="3" s="1"/>
  <c r="BT202" i="3"/>
  <c r="CB202" i="3" s="1"/>
  <c r="BT203" i="3"/>
  <c r="CD203" i="3" s="1"/>
  <c r="BT204" i="3"/>
  <c r="BU204" i="3" s="1"/>
  <c r="BT205" i="3"/>
  <c r="BU205" i="3" s="1"/>
  <c r="BT206" i="3"/>
  <c r="BT207" i="3"/>
  <c r="BV207" i="3" s="1"/>
  <c r="BT208" i="3"/>
  <c r="CA208" i="3" s="1"/>
  <c r="BT209" i="3"/>
  <c r="BU209" i="3" s="1"/>
  <c r="BT210" i="3"/>
  <c r="CA210" i="3" s="1"/>
  <c r="BT211" i="3"/>
  <c r="BY211" i="3" s="1"/>
  <c r="BT212" i="3"/>
  <c r="BT213" i="3"/>
  <c r="BU213" i="3" s="1"/>
  <c r="BT214" i="3"/>
  <c r="CE214" i="3" s="1"/>
  <c r="BT215" i="3"/>
  <c r="BU215" i="3" s="1"/>
  <c r="BT216" i="3"/>
  <c r="BT217" i="3"/>
  <c r="BT218" i="3"/>
  <c r="BT219" i="3"/>
  <c r="BY219" i="3" s="1"/>
  <c r="BT220" i="3"/>
  <c r="CA220" i="3" s="1"/>
  <c r="BT221" i="3"/>
  <c r="BT222" i="3"/>
  <c r="BU222" i="3" s="1"/>
  <c r="BT223" i="3"/>
  <c r="BU223" i="3" s="1"/>
  <c r="BT224" i="3"/>
  <c r="CB224" i="3" s="1"/>
  <c r="BT225" i="3"/>
  <c r="BT226" i="3"/>
  <c r="CA226" i="3" s="1"/>
  <c r="BT227" i="3"/>
  <c r="BT228" i="3"/>
  <c r="CA228" i="3" s="1"/>
  <c r="BT229" i="3"/>
  <c r="BT230" i="3"/>
  <c r="CE230" i="3" s="1"/>
  <c r="BT231" i="3"/>
  <c r="BU231" i="3" s="1"/>
  <c r="BT232" i="3"/>
  <c r="CA232" i="3" s="1"/>
  <c r="BT233" i="3"/>
  <c r="BY233" i="3" s="1"/>
  <c r="BT234" i="3"/>
  <c r="CB234" i="3" s="1"/>
  <c r="BT235" i="3"/>
  <c r="BU235" i="3" s="1"/>
  <c r="BT236" i="3"/>
  <c r="BY236" i="3" s="1"/>
  <c r="BT237" i="3"/>
  <c r="CB237" i="3" s="1"/>
  <c r="BT238" i="3"/>
  <c r="BT239" i="3"/>
  <c r="CA239" i="3" s="1"/>
  <c r="BT240" i="3"/>
  <c r="BY240" i="3" s="1"/>
  <c r="BT241" i="3"/>
  <c r="BU241" i="3" s="1"/>
  <c r="BT242" i="3"/>
  <c r="BT243" i="3"/>
  <c r="BZ243" i="3" s="1"/>
  <c r="BT244" i="3"/>
  <c r="BU244" i="3" s="1"/>
  <c r="BT245" i="3"/>
  <c r="BT246" i="3"/>
  <c r="BT247" i="3"/>
  <c r="BT248" i="3"/>
  <c r="CA248" i="3" s="1"/>
  <c r="BT249" i="3"/>
  <c r="BT250" i="3"/>
  <c r="BU250" i="3" s="1"/>
  <c r="BT251" i="3"/>
  <c r="BW251" i="3" s="1"/>
  <c r="BT252" i="3"/>
  <c r="BT253" i="3"/>
  <c r="BT254" i="3"/>
  <c r="BT255" i="3"/>
  <c r="BU255" i="3" s="1"/>
  <c r="BT256" i="3"/>
  <c r="BU256" i="3" s="1"/>
  <c r="BT257" i="3"/>
  <c r="BZ257" i="3" s="1"/>
  <c r="BT258" i="3"/>
  <c r="CF258" i="3" s="1"/>
  <c r="BT259" i="3"/>
  <c r="CB259" i="3" s="1"/>
  <c r="BT260" i="3"/>
  <c r="CD260" i="3" s="1"/>
  <c r="BT261" i="3"/>
  <c r="BV261" i="3" s="1"/>
  <c r="BT262" i="3"/>
  <c r="BY262" i="3" s="1"/>
  <c r="BT263" i="3"/>
  <c r="CB263" i="3" s="1"/>
  <c r="BT264" i="3"/>
  <c r="BU264" i="3" s="1"/>
  <c r="BT265" i="3"/>
  <c r="BT266" i="3"/>
  <c r="BU266" i="3" s="1"/>
  <c r="BT267" i="3"/>
  <c r="BT268" i="3"/>
  <c r="CF268" i="3" s="1"/>
  <c r="BT269" i="3"/>
  <c r="BW269" i="3" s="1"/>
  <c r="BT270" i="3"/>
  <c r="BT271" i="3"/>
  <c r="BW271" i="3" s="1"/>
  <c r="BT272" i="3"/>
  <c r="BU272" i="3" s="1"/>
  <c r="BT273" i="3"/>
  <c r="BU273" i="3" s="1"/>
  <c r="BT274" i="3"/>
  <c r="BU274" i="3" s="1"/>
  <c r="BT275" i="3"/>
  <c r="BW275" i="3" s="1"/>
  <c r="BT276" i="3"/>
  <c r="BU276" i="3" s="1"/>
  <c r="BT277" i="3"/>
  <c r="BV277" i="3" s="1"/>
  <c r="BT278" i="3"/>
  <c r="CB278" i="3" s="1"/>
  <c r="BT279" i="3"/>
  <c r="BU279" i="3" s="1"/>
  <c r="BT280" i="3"/>
  <c r="BW280" i="3" s="1"/>
  <c r="BT281" i="3"/>
  <c r="BT282" i="3"/>
  <c r="CD282" i="3" s="1"/>
  <c r="BT283" i="3"/>
  <c r="CA283" i="3" s="1"/>
  <c r="BT284" i="3"/>
  <c r="BU284" i="3" s="1"/>
  <c r="BT285" i="3"/>
  <c r="BV285" i="3" s="1"/>
  <c r="BT286" i="3"/>
  <c r="CB286" i="3" s="1"/>
  <c r="BT287" i="3"/>
  <c r="BU287" i="3" s="1"/>
  <c r="BT288" i="3"/>
  <c r="BT289" i="3"/>
  <c r="BV289" i="3" s="1"/>
  <c r="BT290" i="3"/>
  <c r="BT291" i="3"/>
  <c r="BX291" i="3" s="1"/>
  <c r="BT292" i="3"/>
  <c r="BT293" i="3"/>
  <c r="CB293" i="3" s="1"/>
  <c r="BT294" i="3"/>
  <c r="CB294" i="3" s="1"/>
  <c r="BT295" i="3"/>
  <c r="BU295" i="3" s="1"/>
  <c r="BT296" i="3"/>
  <c r="CA296" i="3" s="1"/>
  <c r="BT297" i="3"/>
  <c r="CA297" i="3" s="1"/>
  <c r="BT298" i="3"/>
  <c r="BX298" i="3" s="1"/>
  <c r="BT299" i="3"/>
  <c r="BX299" i="3" s="1"/>
  <c r="BT300" i="3"/>
  <c r="BU300" i="3" s="1"/>
  <c r="BT301" i="3"/>
  <c r="BV301" i="3" s="1"/>
  <c r="BT302" i="3"/>
  <c r="CB302" i="3" s="1"/>
  <c r="BT303" i="3"/>
  <c r="CE303" i="3" s="1"/>
  <c r="BT304" i="3"/>
  <c r="CB304" i="3" s="1"/>
  <c r="BT305" i="3"/>
  <c r="CC305" i="3" s="1"/>
  <c r="BT306" i="3"/>
  <c r="BT307" i="3"/>
  <c r="BU307" i="3" s="1"/>
  <c r="BT308" i="3"/>
  <c r="BW308" i="3" s="1"/>
  <c r="BT309" i="3"/>
  <c r="BT310" i="3"/>
  <c r="CB310" i="3" s="1"/>
  <c r="BT311" i="3"/>
  <c r="BU311" i="3" s="1"/>
  <c r="BT312" i="3"/>
  <c r="BW312" i="3" s="1"/>
  <c r="BT313" i="3"/>
  <c r="CA313" i="3" s="1"/>
  <c r="BT314" i="3"/>
  <c r="CC314" i="3" s="1"/>
  <c r="BT315" i="3"/>
  <c r="BW315" i="3" s="1"/>
  <c r="BT316" i="3"/>
  <c r="BW316" i="3" s="1"/>
  <c r="CG316" i="3"/>
  <c r="BT317" i="3"/>
  <c r="BT318" i="3"/>
  <c r="BT319" i="3"/>
  <c r="BT320" i="3"/>
  <c r="CA320" i="3" s="1"/>
  <c r="BT321" i="3"/>
  <c r="CF321" i="3" s="1"/>
  <c r="BT322" i="3"/>
  <c r="BT323" i="3"/>
  <c r="BT324" i="3"/>
  <c r="BU324" i="3" s="1"/>
  <c r="BT325" i="3"/>
  <c r="BV325" i="3" s="1"/>
  <c r="BT326" i="3"/>
  <c r="BZ326" i="3" s="1"/>
  <c r="BT327" i="3"/>
  <c r="CB327" i="3" s="1"/>
  <c r="BT328" i="3"/>
  <c r="BX328" i="3" s="1"/>
  <c r="BT329" i="3"/>
  <c r="BT330" i="3"/>
  <c r="BV330" i="3" s="1"/>
  <c r="BT331" i="3"/>
  <c r="BY331" i="3" s="1"/>
  <c r="BT332" i="3"/>
  <c r="CA332" i="3" s="1"/>
  <c r="BT333" i="3"/>
  <c r="BV333" i="3" s="1"/>
  <c r="BT334" i="3"/>
  <c r="CD334" i="3" s="1"/>
  <c r="BT335" i="3"/>
  <c r="CB335" i="3" s="1"/>
  <c r="BT336" i="3"/>
  <c r="BX336" i="3" s="1"/>
  <c r="BT337" i="3"/>
  <c r="CA337" i="3" s="1"/>
  <c r="BT338" i="3"/>
  <c r="BV338" i="3" s="1"/>
  <c r="BT339" i="3"/>
  <c r="BT340" i="3"/>
  <c r="BT341" i="3"/>
  <c r="BW341" i="3" s="1"/>
  <c r="BT342" i="3"/>
  <c r="BZ342" i="3" s="1"/>
  <c r="BT343" i="3"/>
  <c r="CB343" i="3" s="1"/>
  <c r="BT344" i="3"/>
  <c r="BX344" i="3" s="1"/>
  <c r="BT345" i="3"/>
  <c r="CA345" i="3" s="1"/>
  <c r="BT346" i="3"/>
  <c r="BT347" i="3"/>
  <c r="BT348" i="3"/>
  <c r="CD348" i="3" s="1"/>
  <c r="BT349" i="3"/>
  <c r="CF349" i="3" s="1"/>
  <c r="BT350" i="3"/>
  <c r="BT351" i="3"/>
  <c r="BT352" i="3"/>
  <c r="BU352" i="3" s="1"/>
  <c r="BT353" i="3"/>
  <c r="CA353" i="3" s="1"/>
  <c r="BT354" i="3"/>
  <c r="BV354" i="3" s="1"/>
  <c r="BT355" i="3"/>
  <c r="BY355" i="3" s="1"/>
  <c r="BT356" i="3"/>
  <c r="BZ356" i="3" s="1"/>
  <c r="BT357" i="3"/>
  <c r="BU357" i="3" s="1"/>
  <c r="BT358" i="3"/>
  <c r="BZ358" i="3" s="1"/>
  <c r="BT359" i="3"/>
  <c r="BT360" i="3"/>
  <c r="CB360" i="3" s="1"/>
  <c r="BT361" i="3"/>
  <c r="CA361" i="3" s="1"/>
  <c r="BT362" i="3"/>
  <c r="BV362" i="3" s="1"/>
  <c r="BT363" i="3"/>
  <c r="BY363" i="3" s="1"/>
  <c r="BT364" i="3"/>
  <c r="BT365" i="3"/>
  <c r="CC365" i="3" s="1"/>
  <c r="BT366" i="3"/>
  <c r="BT367" i="3"/>
  <c r="CB367" i="3" s="1"/>
  <c r="BT368" i="3"/>
  <c r="CD368" i="3" s="1"/>
  <c r="BT369" i="3"/>
  <c r="BY369" i="3" s="1"/>
  <c r="BT370" i="3"/>
  <c r="BT371" i="3"/>
  <c r="BV371" i="3" s="1"/>
  <c r="BT372" i="3"/>
  <c r="BU372" i="3" s="1"/>
  <c r="BT373" i="3"/>
  <c r="BX373" i="3" s="1"/>
  <c r="BT374" i="3"/>
  <c r="BZ374" i="3" s="1"/>
  <c r="BT375" i="3"/>
  <c r="CB375" i="3" s="1"/>
  <c r="BT376" i="3"/>
  <c r="CE376" i="3" s="1"/>
  <c r="BT377" i="3"/>
  <c r="BY377" i="3" s="1"/>
  <c r="BT378" i="3"/>
  <c r="BV378" i="3" s="1"/>
  <c r="BT379" i="3"/>
  <c r="BY379" i="3" s="1"/>
  <c r="BT380" i="3"/>
  <c r="BT381" i="3"/>
  <c r="BT382" i="3"/>
  <c r="BT383" i="3"/>
  <c r="CA383" i="3" s="1"/>
  <c r="BT384" i="3"/>
  <c r="BT385" i="3"/>
  <c r="BY385" i="3" s="1"/>
  <c r="BT386" i="3"/>
  <c r="BU386" i="3" s="1"/>
  <c r="BT387" i="3"/>
  <c r="CA387" i="3" s="1"/>
  <c r="BT388" i="3"/>
  <c r="CD388" i="3" s="1"/>
  <c r="BT389" i="3"/>
  <c r="BV389" i="3" s="1"/>
  <c r="BT390" i="3"/>
  <c r="BU390" i="3" s="1"/>
  <c r="BT391" i="3"/>
  <c r="CF391" i="3" s="1"/>
  <c r="BT392" i="3"/>
  <c r="BX392" i="3" s="1"/>
  <c r="BT393" i="3"/>
  <c r="BW393" i="3" s="1"/>
  <c r="BT394" i="3"/>
  <c r="BY394" i="3" s="1"/>
  <c r="BT395" i="3"/>
  <c r="BU395" i="3" s="1"/>
  <c r="BT396" i="3"/>
  <c r="BT397" i="3"/>
  <c r="BX397" i="3" s="1"/>
  <c r="BT398" i="3"/>
  <c r="BT399" i="3"/>
  <c r="BU399" i="3" s="1"/>
  <c r="BT400" i="3"/>
  <c r="BT401" i="3"/>
  <c r="BT402" i="3"/>
  <c r="CE402" i="3" s="1"/>
  <c r="BT403" i="3"/>
  <c r="BU403" i="3" s="1"/>
  <c r="BT404" i="3"/>
  <c r="BT405" i="3"/>
  <c r="BV405" i="3" s="1"/>
  <c r="BT406" i="3"/>
  <c r="BV406" i="3" s="1"/>
  <c r="BT407" i="3"/>
  <c r="BZ407" i="3" s="1"/>
  <c r="BT408" i="3"/>
  <c r="BX408" i="3" s="1"/>
  <c r="BT409" i="3"/>
  <c r="BW409" i="3" s="1"/>
  <c r="BT410" i="3"/>
  <c r="BT411" i="3"/>
  <c r="BU411" i="3" s="1"/>
  <c r="BT412" i="3"/>
  <c r="CB412" i="3" s="1"/>
  <c r="BT413" i="3"/>
  <c r="CC413" i="3" s="1"/>
  <c r="BT414" i="3"/>
  <c r="CB414" i="3" s="1"/>
  <c r="BT415" i="3"/>
  <c r="BU415" i="3" s="1"/>
  <c r="BT416" i="3"/>
  <c r="BT417" i="3"/>
  <c r="BV417" i="3" s="1"/>
  <c r="BT418" i="3"/>
  <c r="CA418" i="3" s="1"/>
  <c r="BT419" i="3"/>
  <c r="BT420" i="3"/>
  <c r="BX420" i="3" s="1"/>
  <c r="BT421" i="3"/>
  <c r="BU421" i="3" s="1"/>
  <c r="BT422" i="3"/>
  <c r="BU422" i="3" s="1"/>
  <c r="BT423" i="3"/>
  <c r="CE423" i="3" s="1"/>
  <c r="BT424" i="3"/>
  <c r="BX424" i="3" s="1"/>
  <c r="BT425" i="3"/>
  <c r="BT426" i="3"/>
  <c r="BZ426" i="3" s="1"/>
  <c r="BT427" i="3"/>
  <c r="BU427" i="3" s="1"/>
  <c r="BT428" i="3"/>
  <c r="BW428" i="3" s="1"/>
  <c r="BT429" i="3"/>
  <c r="BU429" i="3" s="1"/>
  <c r="BT430" i="3"/>
  <c r="BT431" i="3"/>
  <c r="BX431" i="3" s="1"/>
  <c r="BT432" i="3"/>
  <c r="BZ432" i="3" s="1"/>
  <c r="BT433" i="3"/>
  <c r="BT434" i="3"/>
  <c r="BU434" i="3" s="1"/>
  <c r="BT435" i="3"/>
  <c r="BU435" i="3" s="1"/>
  <c r="BT436" i="3"/>
  <c r="CE436" i="3" s="1"/>
  <c r="BT437" i="3"/>
  <c r="BU437" i="3" s="1"/>
  <c r="BT438" i="3"/>
  <c r="BT439" i="3"/>
  <c r="BU439" i="3" s="1"/>
  <c r="BT440" i="3"/>
  <c r="CF440" i="3" s="1"/>
  <c r="BT441" i="3"/>
  <c r="BT442" i="3"/>
  <c r="BT443" i="3"/>
  <c r="BT444" i="3"/>
  <c r="BT445" i="3"/>
  <c r="BV445" i="3" s="1"/>
  <c r="BT446" i="3"/>
  <c r="BU446" i="3" s="1"/>
  <c r="BT447" i="3"/>
  <c r="BW447" i="3" s="1"/>
  <c r="BT448" i="3"/>
  <c r="BT449" i="3"/>
  <c r="BW449" i="3" s="1"/>
  <c r="BT450" i="3"/>
  <c r="CB450" i="3" s="1"/>
  <c r="BT451" i="3"/>
  <c r="BT452" i="3"/>
  <c r="BX452" i="3" s="1"/>
  <c r="BT453" i="3"/>
  <c r="BT454" i="3"/>
  <c r="BV454" i="3" s="1"/>
  <c r="BT455" i="3"/>
  <c r="CB455" i="3" s="1"/>
  <c r="BT456" i="3"/>
  <c r="BT457" i="3"/>
  <c r="BW457" i="3" s="1"/>
  <c r="BT458" i="3"/>
  <c r="BY458" i="3" s="1"/>
  <c r="BT459" i="3"/>
  <c r="CB459" i="3" s="1"/>
  <c r="BT460" i="3"/>
  <c r="BX460" i="3" s="1"/>
  <c r="BT461" i="3"/>
  <c r="BW461" i="3" s="1"/>
  <c r="BT462" i="3"/>
  <c r="BV462" i="3" s="1"/>
  <c r="BT463" i="3"/>
  <c r="BU463" i="3" s="1"/>
  <c r="BT464" i="3"/>
  <c r="CF464" i="3" s="1"/>
  <c r="BT465" i="3"/>
  <c r="BV465" i="3" s="1"/>
  <c r="BT466" i="3"/>
  <c r="BU466" i="3" s="1"/>
  <c r="BT467" i="3"/>
  <c r="CB467" i="3" s="1"/>
  <c r="BT468" i="3"/>
  <c r="BT469" i="3"/>
  <c r="BT470" i="3"/>
  <c r="CA470" i="3" s="1"/>
  <c r="BT471" i="3"/>
  <c r="BZ471" i="3" s="1"/>
  <c r="BT472" i="3"/>
  <c r="BT473" i="3"/>
  <c r="BW473" i="3" s="1"/>
  <c r="CG473" i="3"/>
  <c r="BT474" i="3"/>
  <c r="CB474" i="3" s="1"/>
  <c r="BT475" i="3"/>
  <c r="BY475" i="3" s="1"/>
  <c r="BT476" i="3"/>
  <c r="BW476" i="3" s="1"/>
  <c r="BT477" i="3"/>
  <c r="CA477" i="3" s="1"/>
  <c r="BT478" i="3"/>
  <c r="BT479" i="3"/>
  <c r="CE479" i="3" s="1"/>
  <c r="BT480" i="3"/>
  <c r="BT481" i="3"/>
  <c r="CD481" i="3" s="1"/>
  <c r="BT482" i="3"/>
  <c r="BT483" i="3"/>
  <c r="BT484" i="3"/>
  <c r="BT485" i="3"/>
  <c r="BT486" i="3"/>
  <c r="BT487" i="3"/>
  <c r="BT488" i="3"/>
  <c r="BT489" i="3"/>
  <c r="BT490" i="3"/>
  <c r="BU490" i="3" s="1"/>
  <c r="BT491" i="3"/>
  <c r="BT492" i="3"/>
  <c r="BZ492" i="3" s="1"/>
  <c r="BT493" i="3"/>
  <c r="BT494" i="3"/>
  <c r="BU494" i="3" s="1"/>
  <c r="BT495" i="3"/>
  <c r="BU495" i="3" s="1"/>
  <c r="BT496" i="3"/>
  <c r="BU496" i="3" s="1"/>
  <c r="BT497" i="3"/>
  <c r="CD497" i="3" s="1"/>
  <c r="BT498" i="3"/>
  <c r="BV498" i="3" s="1"/>
  <c r="BT499" i="3"/>
  <c r="BV499" i="3" s="1"/>
  <c r="BT500" i="3"/>
  <c r="BZ500" i="3" s="1"/>
  <c r="BT501" i="3"/>
  <c r="BT502" i="3"/>
  <c r="BX502" i="3" s="1"/>
  <c r="BT503" i="3"/>
  <c r="CC503" i="3" s="1"/>
  <c r="BT504" i="3"/>
  <c r="BT505" i="3"/>
  <c r="BT506" i="3"/>
  <c r="BU506" i="3" s="1"/>
  <c r="BT507" i="3"/>
  <c r="CF507" i="3" s="1"/>
  <c r="BT508" i="3"/>
  <c r="BT509" i="3"/>
  <c r="BZ509" i="3" s="1"/>
  <c r="BT510" i="3"/>
  <c r="BX510" i="3" s="1"/>
  <c r="BT511" i="3"/>
  <c r="BT512" i="3"/>
  <c r="BV512" i="3" s="1"/>
  <c r="BT513" i="3"/>
  <c r="BY513" i="3" s="1"/>
  <c r="BT514" i="3"/>
  <c r="CC514" i="3" s="1"/>
  <c r="BT515" i="3"/>
  <c r="CC515" i="3" s="1"/>
  <c r="BT516" i="3"/>
  <c r="BT517" i="3"/>
  <c r="BZ517" i="3" s="1"/>
  <c r="BT518" i="3"/>
  <c r="BT519" i="3"/>
  <c r="BT520" i="3"/>
  <c r="BX520" i="3" s="1"/>
  <c r="BT521" i="3"/>
  <c r="BT522" i="3"/>
  <c r="CC522" i="3" s="1"/>
  <c r="BT523" i="3"/>
  <c r="BT524" i="3"/>
  <c r="CA524" i="3" s="1"/>
  <c r="BT525" i="3"/>
  <c r="BU525" i="3" s="1"/>
  <c r="BT526" i="3"/>
  <c r="BT527" i="3"/>
  <c r="BT528" i="3"/>
  <c r="BX528" i="3" s="1"/>
  <c r="BT529" i="3"/>
  <c r="BY529" i="3" s="1"/>
  <c r="BT530" i="3"/>
  <c r="BU530" i="3" s="1"/>
  <c r="BT531" i="3"/>
  <c r="BT532" i="3"/>
  <c r="BT533" i="3"/>
  <c r="BZ533" i="3" s="1"/>
  <c r="BT534" i="3"/>
  <c r="BT535" i="3"/>
  <c r="CA535" i="3" s="1"/>
  <c r="BT536" i="3"/>
  <c r="CB536" i="3" s="1"/>
  <c r="BT537" i="3"/>
  <c r="BU537" i="3" s="1"/>
  <c r="BT538" i="3"/>
  <c r="BT539" i="3"/>
  <c r="BX539" i="3" s="1"/>
  <c r="BT540" i="3"/>
  <c r="BT541" i="3"/>
  <c r="BZ541" i="3" s="1"/>
  <c r="BT542" i="3"/>
  <c r="BU542" i="3" s="1"/>
  <c r="BT543" i="3"/>
  <c r="BT544" i="3"/>
  <c r="BT545" i="3"/>
  <c r="BZ545" i="3" s="1"/>
  <c r="BT546" i="3"/>
  <c r="BU546" i="3" s="1"/>
  <c r="BT547" i="3"/>
  <c r="CE547" i="3" s="1"/>
  <c r="BT548" i="3"/>
  <c r="BZ548" i="3" s="1"/>
  <c r="BT549" i="3"/>
  <c r="BT550" i="3"/>
  <c r="BT551" i="3"/>
  <c r="BT552" i="3"/>
  <c r="CC552" i="3" s="1"/>
  <c r="BT553" i="3"/>
  <c r="BT554" i="3"/>
  <c r="BT555" i="3"/>
  <c r="CE555" i="3" s="1"/>
  <c r="BT556" i="3"/>
  <c r="BT557" i="3"/>
  <c r="BV557" i="3" s="1"/>
  <c r="BT558" i="3"/>
  <c r="BT559" i="3"/>
  <c r="BU559" i="3" s="1"/>
  <c r="BT560" i="3"/>
  <c r="BV560" i="3" s="1"/>
  <c r="BT561" i="3"/>
  <c r="BT562" i="3"/>
  <c r="CC562" i="3" s="1"/>
  <c r="BT563" i="3"/>
  <c r="BX563" i="3" s="1"/>
  <c r="BT564" i="3"/>
  <c r="BZ564" i="3" s="1"/>
  <c r="BT565" i="3"/>
  <c r="BT566" i="3"/>
  <c r="CB566" i="3" s="1"/>
  <c r="BT567" i="3"/>
  <c r="BT568" i="3"/>
  <c r="BW568" i="3" s="1"/>
  <c r="BT569" i="3"/>
  <c r="BT570" i="3"/>
  <c r="BT571" i="3"/>
  <c r="BW571" i="3" s="1"/>
  <c r="BT572" i="3"/>
  <c r="BT573" i="3"/>
  <c r="CC573" i="3" s="1"/>
  <c r="BT574" i="3"/>
  <c r="BU574" i="3" s="1"/>
  <c r="BT575" i="3"/>
  <c r="BT576" i="3"/>
  <c r="BT577" i="3"/>
  <c r="BU577" i="3" s="1"/>
  <c r="BT578" i="3"/>
  <c r="BT579" i="3"/>
  <c r="BZ579" i="3" s="1"/>
  <c r="BT580" i="3"/>
  <c r="BT581" i="3"/>
  <c r="BU581" i="3" s="1"/>
  <c r="BT582" i="3"/>
  <c r="BX582" i="3" s="1"/>
  <c r="BT583" i="3"/>
  <c r="BU583" i="3" s="1"/>
  <c r="BT584" i="3"/>
  <c r="BT585" i="3"/>
  <c r="BU585" i="3" s="1"/>
  <c r="BT586" i="3"/>
  <c r="BU586" i="3" s="1"/>
  <c r="BT587" i="3"/>
  <c r="CE587" i="3" s="1"/>
  <c r="BT588" i="3"/>
  <c r="BT589" i="3"/>
  <c r="CC589" i="3" s="1"/>
  <c r="BT590" i="3"/>
  <c r="BX590" i="3" s="1"/>
  <c r="BT591" i="3"/>
  <c r="CE591" i="3" s="1"/>
  <c r="BT592" i="3"/>
  <c r="BU592" i="3" s="1"/>
  <c r="BT593" i="3"/>
  <c r="BY593" i="3" s="1"/>
  <c r="BT594" i="3"/>
  <c r="CE594" i="3" s="1"/>
  <c r="BT595" i="3"/>
  <c r="CA595" i="3" s="1"/>
  <c r="BT596" i="3"/>
  <c r="BT597" i="3"/>
  <c r="CA597" i="3" s="1"/>
  <c r="BT598" i="3"/>
  <c r="BT599" i="3"/>
  <c r="BV599" i="3" s="1"/>
  <c r="BT600" i="3"/>
  <c r="CC600" i="3" s="1"/>
  <c r="BT601" i="3"/>
  <c r="BU601" i="3" s="1"/>
  <c r="BT602" i="3"/>
  <c r="BT603" i="3"/>
  <c r="CB603" i="3" s="1"/>
  <c r="BT604" i="3"/>
  <c r="BT605" i="3"/>
  <c r="CC605" i="3" s="1"/>
  <c r="BT606" i="3"/>
  <c r="BV606" i="3" s="1"/>
  <c r="BT607" i="3"/>
  <c r="BV607" i="3" s="1"/>
  <c r="BT608" i="3"/>
  <c r="BT609" i="3"/>
  <c r="CC609" i="3" s="1"/>
  <c r="BT610" i="3"/>
  <c r="BT611" i="3"/>
  <c r="BT612" i="3"/>
  <c r="CB612" i="3" s="1"/>
  <c r="BT613" i="3"/>
  <c r="BU613" i="3" s="1"/>
  <c r="BT614" i="3"/>
  <c r="CA614" i="3" s="1"/>
  <c r="BT615" i="3"/>
  <c r="BV615" i="3" s="1"/>
  <c r="BT616" i="3"/>
  <c r="BY616" i="3" s="1"/>
  <c r="BT617" i="3"/>
  <c r="BX617" i="3" s="1"/>
  <c r="BT618" i="3"/>
  <c r="BV618" i="3" s="1"/>
  <c r="BT619" i="3"/>
  <c r="BZ619" i="3" s="1"/>
  <c r="BT620" i="3"/>
  <c r="CB620" i="3" s="1"/>
  <c r="BT621" i="3"/>
  <c r="CC621" i="3" s="1"/>
  <c r="BT622" i="3"/>
  <c r="BV622" i="3" s="1"/>
  <c r="BT623" i="3"/>
  <c r="CB623" i="3" s="1"/>
  <c r="BT624" i="3"/>
  <c r="BY624" i="3" s="1"/>
  <c r="BT625" i="3"/>
  <c r="BW625" i="3" s="1"/>
  <c r="BT626" i="3"/>
  <c r="BW626" i="3" s="1"/>
  <c r="BT627" i="3"/>
  <c r="BX627" i="3" s="1"/>
  <c r="BT628" i="3"/>
  <c r="CB628" i="3" s="1"/>
  <c r="BT629" i="3"/>
  <c r="BU629" i="3" s="1"/>
  <c r="BT630" i="3"/>
  <c r="BV630" i="3" s="1"/>
  <c r="CG630" i="3"/>
  <c r="BT631" i="3"/>
  <c r="BT632" i="3"/>
  <c r="BV632" i="3" s="1"/>
  <c r="BT633" i="3"/>
  <c r="BU633" i="3" s="1"/>
  <c r="BT634" i="3"/>
  <c r="BW634" i="3" s="1"/>
  <c r="BT635" i="3"/>
  <c r="CF635" i="3" s="1"/>
  <c r="BT636" i="3"/>
  <c r="CB636" i="3" s="1"/>
  <c r="BT637" i="3"/>
  <c r="BT638" i="3"/>
  <c r="CB638" i="3" s="1"/>
  <c r="BT639" i="3"/>
  <c r="BT640" i="3"/>
  <c r="BX640" i="3" s="1"/>
  <c r="BT641" i="3"/>
  <c r="BT642" i="3"/>
  <c r="BW642" i="3" s="1"/>
  <c r="BT643" i="3"/>
  <c r="BT644" i="3"/>
  <c r="CB644" i="3" s="1"/>
  <c r="BT645" i="3"/>
  <c r="BU645" i="3" s="1"/>
  <c r="BT646" i="3"/>
  <c r="CF646" i="3" s="1"/>
  <c r="BT647" i="3"/>
  <c r="BU647" i="3" s="1"/>
  <c r="BT648" i="3"/>
  <c r="BY648" i="3" s="1"/>
  <c r="BT649" i="3"/>
  <c r="BW649" i="3" s="1"/>
  <c r="BT650" i="3"/>
  <c r="BT651" i="3"/>
  <c r="BT652" i="3"/>
  <c r="CB652" i="3" s="1"/>
  <c r="BT653" i="3"/>
  <c r="BU653" i="3" s="1"/>
  <c r="BT654" i="3"/>
  <c r="BT655" i="3"/>
  <c r="BV655" i="3" s="1"/>
  <c r="BT656" i="3"/>
  <c r="BY656" i="3" s="1"/>
  <c r="BT657" i="3"/>
  <c r="BV657" i="3" s="1"/>
  <c r="BT658" i="3"/>
  <c r="BW658" i="3" s="1"/>
  <c r="BT659" i="3"/>
  <c r="BZ659" i="3" s="1"/>
  <c r="BT660" i="3"/>
  <c r="CB660" i="3" s="1"/>
  <c r="BT661" i="3"/>
  <c r="BY661" i="3" s="1"/>
  <c r="BT662" i="3"/>
  <c r="BW662" i="3" s="1"/>
  <c r="BT663" i="3"/>
  <c r="BV663" i="3" s="1"/>
  <c r="BT664" i="3"/>
  <c r="BY664" i="3" s="1"/>
  <c r="BT665" i="3"/>
  <c r="BU665" i="3" s="1"/>
  <c r="BT666" i="3"/>
  <c r="BW666" i="3" s="1"/>
  <c r="BT667" i="3"/>
  <c r="BZ667" i="3" s="1"/>
  <c r="BT668" i="3"/>
  <c r="CB668" i="3" s="1"/>
  <c r="BT669" i="3"/>
  <c r="CB669" i="3" s="1"/>
  <c r="BT670" i="3"/>
  <c r="BT671" i="3"/>
  <c r="BV671" i="3" s="1"/>
  <c r="BT672" i="3"/>
  <c r="BY672" i="3" s="1"/>
  <c r="BT673" i="3"/>
  <c r="BU673" i="3" s="1"/>
  <c r="BT674" i="3"/>
  <c r="BV674" i="3" s="1"/>
  <c r="BT675" i="3"/>
  <c r="BT676" i="3"/>
  <c r="BT677" i="3"/>
  <c r="BT678" i="3"/>
  <c r="BW678" i="3" s="1"/>
  <c r="BT679" i="3"/>
  <c r="BT680" i="3"/>
  <c r="BT681" i="3"/>
  <c r="BU681" i="3" s="1"/>
  <c r="BT682" i="3"/>
  <c r="BV682" i="3" s="1"/>
  <c r="BT683" i="3"/>
  <c r="BT684" i="3"/>
  <c r="BZ684" i="3" s="1"/>
  <c r="BT685" i="3"/>
  <c r="BU685" i="3" s="1"/>
  <c r="BT686" i="3"/>
  <c r="BU686" i="3" s="1"/>
  <c r="BT687" i="3"/>
  <c r="BX687" i="3" s="1"/>
  <c r="BT688" i="3"/>
  <c r="BT689" i="3"/>
  <c r="BU689" i="3" s="1"/>
  <c r="BT690" i="3"/>
  <c r="BY690" i="3" s="1"/>
  <c r="BT691" i="3"/>
  <c r="BW691" i="3" s="1"/>
  <c r="BT692" i="3"/>
  <c r="BW692" i="3" s="1"/>
  <c r="BT693" i="3"/>
  <c r="BU693" i="3" s="1"/>
  <c r="BT694" i="3"/>
  <c r="CC694" i="3" s="1"/>
  <c r="BT695" i="3"/>
  <c r="BZ695" i="3" s="1"/>
  <c r="BT696" i="3"/>
  <c r="BV696" i="3" s="1"/>
  <c r="BT697" i="3"/>
  <c r="BU697" i="3" s="1"/>
  <c r="BT698" i="3"/>
  <c r="BT699" i="3"/>
  <c r="BT700" i="3"/>
  <c r="BY700" i="3" s="1"/>
  <c r="BT701" i="3"/>
  <c r="CB701" i="3" s="1"/>
  <c r="BT702" i="3"/>
  <c r="BW702" i="3" s="1"/>
  <c r="BT703" i="3"/>
  <c r="CB703" i="3" s="1"/>
  <c r="BT704" i="3"/>
  <c r="BX704" i="3" s="1"/>
  <c r="BT705" i="3"/>
  <c r="BU705" i="3" s="1"/>
  <c r="BT706" i="3"/>
  <c r="BZ706" i="3" s="1"/>
  <c r="BT707" i="3"/>
  <c r="BZ707" i="3" s="1"/>
  <c r="BT708" i="3"/>
  <c r="BT709" i="3"/>
  <c r="BZ709" i="3" s="1"/>
  <c r="BT710" i="3"/>
  <c r="BZ710" i="3" s="1"/>
  <c r="BT711" i="3"/>
  <c r="CB711" i="3" s="1"/>
  <c r="BT712" i="3"/>
  <c r="CB712" i="3" s="1"/>
  <c r="BT713" i="3"/>
  <c r="BW713" i="3" s="1"/>
  <c r="BT714" i="3"/>
  <c r="BZ714" i="3" s="1"/>
  <c r="BT715" i="3"/>
  <c r="BZ715" i="3" s="1"/>
  <c r="BT716" i="3"/>
  <c r="BU716" i="3" s="1"/>
  <c r="BT717" i="3"/>
  <c r="CF717" i="3" s="1"/>
  <c r="BT718" i="3"/>
  <c r="BT719" i="3"/>
  <c r="CB719" i="3" s="1"/>
  <c r="BT720" i="3"/>
  <c r="BZ720" i="3" s="1"/>
  <c r="BT721" i="3"/>
  <c r="BW721" i="3" s="1"/>
  <c r="BT722" i="3"/>
  <c r="BZ722" i="3" s="1"/>
  <c r="BT723" i="3"/>
  <c r="CF723" i="3" s="1"/>
  <c r="BT724" i="3"/>
  <c r="BV724" i="3" s="1"/>
  <c r="BT725" i="3"/>
  <c r="BZ725" i="3" s="1"/>
  <c r="BT726" i="3"/>
  <c r="BZ726" i="3" s="1"/>
  <c r="BT727" i="3"/>
  <c r="CB727" i="3" s="1"/>
  <c r="BT728" i="3"/>
  <c r="BW728" i="3" s="1"/>
  <c r="BT729" i="3"/>
  <c r="BW729" i="3" s="1"/>
  <c r="BT730" i="3"/>
  <c r="BZ730" i="3" s="1"/>
  <c r="BT731" i="3"/>
  <c r="BT732" i="3"/>
  <c r="BU732" i="3" s="1"/>
  <c r="BT733" i="3"/>
  <c r="BV733" i="3" s="1"/>
  <c r="BT734" i="3"/>
  <c r="BY734" i="3" s="1"/>
  <c r="BT735" i="3"/>
  <c r="BT736" i="3"/>
  <c r="BZ736" i="3" s="1"/>
  <c r="BT737" i="3"/>
  <c r="BU737" i="3" s="1"/>
  <c r="BT738" i="3"/>
  <c r="BZ738" i="3" s="1"/>
  <c r="BT739" i="3"/>
  <c r="BT740" i="3"/>
  <c r="BU740" i="3" s="1"/>
  <c r="BT741" i="3"/>
  <c r="BZ741" i="3" s="1"/>
  <c r="BT742" i="3"/>
  <c r="BZ742" i="3" s="1"/>
  <c r="BT743" i="3"/>
  <c r="CB743" i="3" s="1"/>
  <c r="BT744" i="3"/>
  <c r="BT745" i="3"/>
  <c r="BU745" i="3" s="1"/>
  <c r="BT746" i="3"/>
  <c r="BU746" i="3" s="1"/>
  <c r="BT747" i="3"/>
  <c r="BZ747" i="3" s="1"/>
  <c r="BT748" i="3"/>
  <c r="BU748" i="3" s="1"/>
  <c r="BT749" i="3"/>
  <c r="BZ749" i="3" s="1"/>
  <c r="BT750" i="3"/>
  <c r="BT751" i="3"/>
  <c r="CB751" i="3" s="1"/>
  <c r="BT752" i="3"/>
  <c r="BZ752" i="3" s="1"/>
  <c r="BT753" i="3"/>
  <c r="BU753" i="3" s="1"/>
  <c r="BT754" i="3"/>
  <c r="BZ754" i="3" s="1"/>
  <c r="BT755" i="3"/>
  <c r="BZ755" i="3" s="1"/>
  <c r="BT756" i="3"/>
  <c r="BU756" i="3" s="1"/>
  <c r="BT757" i="3"/>
  <c r="CD757" i="3" s="1"/>
  <c r="BT758" i="3"/>
  <c r="BT759" i="3"/>
  <c r="BY759" i="3" s="1"/>
  <c r="BT760" i="3"/>
  <c r="BU760" i="3" s="1"/>
  <c r="BT761" i="3"/>
  <c r="BU761" i="3" s="1"/>
  <c r="BT762" i="3"/>
  <c r="BZ762" i="3" s="1"/>
  <c r="BT763" i="3"/>
  <c r="BZ763" i="3" s="1"/>
  <c r="BT764" i="3"/>
  <c r="BU764" i="3" s="1"/>
  <c r="BT765" i="3"/>
  <c r="CA765" i="3" s="1"/>
  <c r="BT766" i="3"/>
  <c r="BU766" i="3" s="1"/>
  <c r="BT767" i="3"/>
  <c r="BU767" i="3" s="1"/>
  <c r="BT768" i="3"/>
  <c r="BT769" i="3"/>
  <c r="BY769" i="3" s="1"/>
  <c r="BT770" i="3"/>
  <c r="BT771" i="3"/>
  <c r="CD771" i="3" s="1"/>
  <c r="BT772" i="3"/>
  <c r="BT773" i="3"/>
  <c r="CA773" i="3" s="1"/>
  <c r="BT774" i="3"/>
  <c r="BT775" i="3"/>
  <c r="BZ775" i="3" s="1"/>
  <c r="BT776" i="3"/>
  <c r="BU776" i="3" s="1"/>
  <c r="BT777" i="3"/>
  <c r="BV777" i="3" s="1"/>
  <c r="BT778" i="3"/>
  <c r="BZ778" i="3" s="1"/>
  <c r="BT779" i="3"/>
  <c r="BU779" i="3" s="1"/>
  <c r="BT780" i="3"/>
  <c r="CC780" i="3" s="1"/>
  <c r="BT781" i="3"/>
  <c r="BU781" i="3" s="1"/>
  <c r="BT782" i="3"/>
  <c r="BU782" i="3" s="1"/>
  <c r="BT783" i="3"/>
  <c r="BT784" i="3"/>
  <c r="BV784" i="3" s="1"/>
  <c r="BT785" i="3"/>
  <c r="BV785" i="3" s="1"/>
  <c r="BT786" i="3"/>
  <c r="BW786" i="3" s="1"/>
  <c r="BT787" i="3"/>
  <c r="BU787" i="3" s="1"/>
  <c r="CG787" i="3"/>
  <c r="BT788" i="3"/>
  <c r="CA788" i="3" s="1"/>
  <c r="BT789" i="3"/>
  <c r="BV789" i="3" s="1"/>
  <c r="BT790" i="3"/>
  <c r="BU790" i="3" s="1"/>
  <c r="BT791" i="3"/>
  <c r="BZ791" i="3" s="1"/>
  <c r="BT792" i="3"/>
  <c r="BU792" i="3" s="1"/>
  <c r="BT793" i="3"/>
  <c r="BV793" i="3" s="1"/>
  <c r="BT794" i="3"/>
  <c r="BZ794" i="3" s="1"/>
  <c r="BT795" i="3"/>
  <c r="BU795" i="3" s="1"/>
  <c r="BT796" i="3"/>
  <c r="BV796" i="3" s="1"/>
  <c r="BT797" i="3"/>
  <c r="BW797" i="3" s="1"/>
  <c r="BT798" i="3"/>
  <c r="BU798" i="3" s="1"/>
  <c r="BT799" i="3"/>
  <c r="BZ799" i="3" s="1"/>
  <c r="BT800" i="3"/>
  <c r="BU800" i="3" s="1"/>
  <c r="BT801" i="3"/>
  <c r="BV801" i="3" s="1"/>
  <c r="BT802" i="3"/>
  <c r="BZ802" i="3" s="1"/>
  <c r="BT803" i="3"/>
  <c r="BU803" i="3" s="1"/>
  <c r="BT804" i="3"/>
  <c r="BV804" i="3" s="1"/>
  <c r="BT805" i="3"/>
  <c r="BW805" i="3" s="1"/>
  <c r="BT806" i="3"/>
  <c r="BU806" i="3" s="1"/>
  <c r="BT807" i="3"/>
  <c r="BT808" i="3"/>
  <c r="BU808" i="3" s="1"/>
  <c r="BT809" i="3"/>
  <c r="BV809" i="3" s="1"/>
  <c r="BT810" i="3"/>
  <c r="BZ810" i="3" s="1"/>
  <c r="BT811" i="3"/>
  <c r="BU811" i="3" s="1"/>
  <c r="BT812" i="3"/>
  <c r="BU812" i="3" s="1"/>
  <c r="BT813" i="3"/>
  <c r="BW813" i="3" s="1"/>
  <c r="BT814" i="3"/>
  <c r="BU814" i="3" s="1"/>
  <c r="BT815" i="3"/>
  <c r="BZ815" i="3" s="1"/>
  <c r="BT816" i="3"/>
  <c r="BU816" i="3" s="1"/>
  <c r="BT817" i="3"/>
  <c r="BV817" i="3" s="1"/>
  <c r="BT818" i="3"/>
  <c r="CA818" i="3" s="1"/>
  <c r="BT819" i="3"/>
  <c r="BU819" i="3" s="1"/>
  <c r="BT820" i="3"/>
  <c r="CA820" i="3" s="1"/>
  <c r="BT821" i="3"/>
  <c r="BW821" i="3" s="1"/>
  <c r="BT822" i="3"/>
  <c r="BU822" i="3" s="1"/>
  <c r="BT823" i="3"/>
  <c r="BZ823" i="3" s="1"/>
  <c r="BT824" i="3"/>
  <c r="BT825" i="3"/>
  <c r="BV825" i="3" s="1"/>
  <c r="BT826" i="3"/>
  <c r="CA826" i="3" s="1"/>
  <c r="BT827" i="3"/>
  <c r="BU827" i="3" s="1"/>
  <c r="BT828" i="3"/>
  <c r="BZ828" i="3" s="1"/>
  <c r="BT829" i="3"/>
  <c r="BW829" i="3" s="1"/>
  <c r="BT830" i="3"/>
  <c r="BU830" i="3" s="1"/>
  <c r="BT831" i="3"/>
  <c r="CE831" i="3" s="1"/>
  <c r="BT832" i="3"/>
  <c r="BU832" i="3" s="1"/>
  <c r="BT833" i="3"/>
  <c r="BV833" i="3" s="1"/>
  <c r="BT834" i="3"/>
  <c r="CB834" i="3" s="1"/>
  <c r="BT835" i="3"/>
  <c r="BU835" i="3" s="1"/>
  <c r="BT836" i="3"/>
  <c r="BW836" i="3" s="1"/>
  <c r="BT837" i="3"/>
  <c r="BU837" i="3" s="1"/>
  <c r="BT838" i="3"/>
  <c r="BU838" i="3" s="1"/>
  <c r="BT839" i="3"/>
  <c r="CA839" i="3" s="1"/>
  <c r="BT840" i="3"/>
  <c r="BU840" i="3" s="1"/>
  <c r="BT841" i="3"/>
  <c r="BV841" i="3" s="1"/>
  <c r="BT842" i="3"/>
  <c r="CA842" i="3" s="1"/>
  <c r="BT843" i="3"/>
  <c r="BT844" i="3"/>
  <c r="CA844" i="3" s="1"/>
  <c r="BT845" i="3"/>
  <c r="BW845" i="3" s="1"/>
  <c r="BT846" i="3"/>
  <c r="BU846" i="3" s="1"/>
  <c r="BT847" i="3"/>
  <c r="BZ847" i="3" s="1"/>
  <c r="BT848" i="3"/>
  <c r="BU848" i="3" s="1"/>
  <c r="BT849" i="3"/>
  <c r="BV849" i="3" s="1"/>
  <c r="BT850" i="3"/>
  <c r="CA850" i="3" s="1"/>
  <c r="BT851" i="3"/>
  <c r="BU851" i="3" s="1"/>
  <c r="BT852" i="3"/>
  <c r="BV852" i="3" s="1"/>
  <c r="BT853" i="3"/>
  <c r="BW853" i="3" s="1"/>
  <c r="BT854" i="3"/>
  <c r="BU854" i="3" s="1"/>
  <c r="BT855" i="3"/>
  <c r="BZ855" i="3" s="1"/>
  <c r="BT856" i="3"/>
  <c r="BU856" i="3" s="1"/>
  <c r="BT857" i="3"/>
  <c r="BV857" i="3" s="1"/>
  <c r="BT858" i="3"/>
  <c r="CA858" i="3" s="1"/>
  <c r="BT859" i="3"/>
  <c r="BU859" i="3" s="1"/>
  <c r="BT860" i="3"/>
  <c r="BU860" i="3" s="1"/>
  <c r="BT861" i="3"/>
  <c r="BW861" i="3" s="1"/>
  <c r="BT862" i="3"/>
  <c r="BU862" i="3" s="1"/>
  <c r="BT863" i="3"/>
  <c r="BZ863" i="3" s="1"/>
  <c r="BT864" i="3"/>
  <c r="BU864" i="3" s="1"/>
  <c r="BT865" i="3"/>
  <c r="BV865" i="3" s="1"/>
  <c r="BT866" i="3"/>
  <c r="BU866" i="3" s="1"/>
  <c r="BT867" i="3"/>
  <c r="BU867" i="3" s="1"/>
  <c r="BT868" i="3"/>
  <c r="BU868" i="3" s="1"/>
  <c r="BT869" i="3"/>
  <c r="BU869" i="3" s="1"/>
  <c r="BT870" i="3"/>
  <c r="BT871" i="3"/>
  <c r="BT872" i="3"/>
  <c r="BU872" i="3" s="1"/>
  <c r="BT873" i="3"/>
  <c r="BU873" i="3" s="1"/>
  <c r="BT874" i="3"/>
  <c r="BU874" i="3" s="1"/>
  <c r="BT875" i="3"/>
  <c r="BV875" i="3" s="1"/>
  <c r="BT876" i="3"/>
  <c r="BV876" i="3" s="1"/>
  <c r="BT877" i="3"/>
  <c r="BV877" i="3" s="1"/>
  <c r="BT878" i="3"/>
  <c r="BV878" i="3" s="1"/>
  <c r="BT879" i="3"/>
  <c r="BT880" i="3"/>
  <c r="BV880" i="3" s="1"/>
  <c r="BT881" i="3"/>
  <c r="BU881" i="3" s="1"/>
  <c r="BT882" i="3"/>
  <c r="BU882" i="3" s="1"/>
  <c r="BT883" i="3"/>
  <c r="BU883" i="3" s="1"/>
  <c r="BT884" i="3"/>
  <c r="BU884" i="3" s="1"/>
  <c r="BT885" i="3"/>
  <c r="BU885" i="3" s="1"/>
  <c r="BT886" i="3"/>
  <c r="BT887" i="3"/>
  <c r="BT888" i="3"/>
  <c r="BU888" i="3" s="1"/>
  <c r="BT889" i="3"/>
  <c r="BU889" i="3" s="1"/>
  <c r="BT890" i="3"/>
  <c r="BU890" i="3" s="1"/>
  <c r="BT891" i="3"/>
  <c r="BU891" i="3" s="1"/>
  <c r="BT892" i="3"/>
  <c r="BU892" i="3" s="1"/>
  <c r="BT893" i="3"/>
  <c r="BU893" i="3" s="1"/>
  <c r="BT894" i="3"/>
  <c r="BT895" i="3"/>
  <c r="BT896" i="3"/>
  <c r="BU896" i="3" s="1"/>
  <c r="BT897" i="3"/>
  <c r="BU897" i="3" s="1"/>
  <c r="BT898" i="3"/>
  <c r="BU898" i="3" s="1"/>
  <c r="BT899" i="3"/>
  <c r="BU899" i="3" s="1"/>
  <c r="BT900" i="3"/>
  <c r="BU900" i="3" s="1"/>
  <c r="BT901" i="3"/>
  <c r="BU901" i="3" s="1"/>
  <c r="BT902" i="3"/>
  <c r="BT903" i="3"/>
  <c r="BT904" i="3"/>
  <c r="BU904" i="3" s="1"/>
  <c r="BT905" i="3"/>
  <c r="BU905" i="3" s="1"/>
  <c r="BT906" i="3"/>
  <c r="BU906" i="3" s="1"/>
  <c r="BT907" i="3"/>
  <c r="BV907" i="3" s="1"/>
  <c r="BT908" i="3"/>
  <c r="BV908" i="3" s="1"/>
  <c r="BT909" i="3"/>
  <c r="BV909" i="3" s="1"/>
  <c r="BT910" i="3"/>
  <c r="BV910" i="3" s="1"/>
  <c r="BT911" i="3"/>
  <c r="BT912" i="3"/>
  <c r="BV912" i="3" s="1"/>
  <c r="BT913" i="3"/>
  <c r="BU913" i="3" s="1"/>
  <c r="BT914" i="3"/>
  <c r="BU914" i="3" s="1"/>
  <c r="BT915" i="3"/>
  <c r="BU915" i="3" s="1"/>
  <c r="BT916" i="3"/>
  <c r="BU916" i="3" s="1"/>
  <c r="BT917" i="3"/>
  <c r="BU917" i="3" s="1"/>
  <c r="BT918" i="3"/>
  <c r="BT919" i="3"/>
  <c r="BT920" i="3"/>
  <c r="BU920" i="3" s="1"/>
  <c r="BT921" i="3"/>
  <c r="BU921" i="3" s="1"/>
  <c r="BT922" i="3"/>
  <c r="BU922" i="3" s="1"/>
  <c r="BT923" i="3"/>
  <c r="BU923" i="3" s="1"/>
  <c r="BT924" i="3"/>
  <c r="BU924" i="3" s="1"/>
  <c r="BT925" i="3"/>
  <c r="BU925" i="3" s="1"/>
  <c r="BT926" i="3"/>
  <c r="BT927" i="3"/>
  <c r="BT928" i="3"/>
  <c r="BU928" i="3" s="1"/>
  <c r="BT929" i="3"/>
  <c r="BU929" i="3" s="1"/>
  <c r="BT930" i="3"/>
  <c r="BU930" i="3" s="1"/>
  <c r="BT931" i="3"/>
  <c r="BU931" i="3" s="1"/>
  <c r="BT932" i="3"/>
  <c r="BU932" i="3" s="1"/>
  <c r="BT933" i="3"/>
  <c r="BU933" i="3" s="1"/>
  <c r="BT934" i="3"/>
  <c r="BT935" i="3"/>
  <c r="BT936" i="3"/>
  <c r="BU936" i="3" s="1"/>
  <c r="BT937" i="3"/>
  <c r="BU937" i="3" s="1"/>
  <c r="BT938" i="3"/>
  <c r="BU938" i="3" s="1"/>
  <c r="BT939" i="3"/>
  <c r="BV939" i="3" s="1"/>
  <c r="BT940" i="3"/>
  <c r="BV940" i="3" s="1"/>
  <c r="BT941" i="3"/>
  <c r="BV941" i="3" s="1"/>
  <c r="BT942" i="3"/>
  <c r="BV942" i="3" s="1"/>
  <c r="BT943" i="3"/>
  <c r="L2" i="3"/>
  <c r="G2" i="3"/>
  <c r="D7" i="1"/>
  <c r="D6" i="1"/>
  <c r="D5" i="1"/>
  <c r="J33" i="1"/>
  <c r="I33" i="1"/>
  <c r="K33" i="1"/>
  <c r="R3" i="1" l="1"/>
  <c r="B4" i="8"/>
  <c r="L8" i="8" s="1"/>
  <c r="B5" i="8"/>
  <c r="L9" i="8" s="1"/>
  <c r="B6" i="8"/>
  <c r="I45" i="1"/>
  <c r="I36" i="1"/>
  <c r="J42" i="1"/>
  <c r="L18" i="8"/>
  <c r="J45" i="1"/>
  <c r="CF209" i="3"/>
  <c r="J23" i="1"/>
  <c r="CC224" i="3"/>
  <c r="CC730" i="3"/>
  <c r="CC341" i="3"/>
  <c r="BZ315" i="3"/>
  <c r="BV251" i="3"/>
  <c r="CF836" i="3"/>
  <c r="BZ207" i="3"/>
  <c r="BV461" i="3"/>
  <c r="CE232" i="3"/>
  <c r="BX75" i="3"/>
  <c r="CG3" i="3"/>
  <c r="D8" i="1"/>
  <c r="BV592" i="3"/>
  <c r="BW764" i="3"/>
  <c r="BZ510" i="3"/>
  <c r="BY315" i="3"/>
  <c r="CC415" i="3"/>
  <c r="BX761" i="3"/>
  <c r="CD461" i="3"/>
  <c r="BX379" i="3"/>
  <c r="BX208" i="3"/>
  <c r="BZ502" i="3"/>
  <c r="BU389" i="3"/>
  <c r="CB25" i="3"/>
  <c r="CG4" i="3"/>
  <c r="CG474" i="3"/>
  <c r="CF759" i="3"/>
  <c r="CG160" i="3"/>
  <c r="BU315" i="3"/>
  <c r="CD780" i="3"/>
  <c r="BY585" i="3"/>
  <c r="CG317" i="3"/>
  <c r="CC283" i="3"/>
  <c r="BX280" i="3"/>
  <c r="BW208" i="3"/>
  <c r="CB130" i="3"/>
  <c r="CG788" i="3"/>
  <c r="CF810" i="3"/>
  <c r="BV764" i="3"/>
  <c r="BZ702" i="3"/>
  <c r="BU471" i="3"/>
  <c r="BZ283" i="3"/>
  <c r="CG631" i="3"/>
  <c r="BZ844" i="3"/>
  <c r="BV614" i="3"/>
  <c r="CE412" i="3"/>
  <c r="CF315" i="3"/>
  <c r="CC289" i="3"/>
  <c r="CB207" i="3"/>
  <c r="BW6" i="3"/>
  <c r="CA776" i="3"/>
  <c r="CC765" i="3"/>
  <c r="CD614" i="3"/>
  <c r="CF509" i="3"/>
  <c r="CF466" i="3"/>
  <c r="BU208" i="3"/>
  <c r="BU207" i="3"/>
  <c r="CA204" i="3"/>
  <c r="CC745" i="3"/>
  <c r="CB742" i="3"/>
  <c r="BZ614" i="3"/>
  <c r="BX542" i="3"/>
  <c r="BV509" i="3"/>
  <c r="BY332" i="3"/>
  <c r="CD284" i="3"/>
  <c r="CD269" i="3"/>
  <c r="CF107" i="3"/>
  <c r="CA852" i="3"/>
  <c r="CE797" i="3"/>
  <c r="CC568" i="3"/>
  <c r="CC437" i="3"/>
  <c r="BZ291" i="3"/>
  <c r="CA264" i="3"/>
  <c r="CA234" i="3"/>
  <c r="BZ222" i="3"/>
  <c r="CD208" i="3"/>
  <c r="BY852" i="3"/>
  <c r="BZ657" i="3"/>
  <c r="BU619" i="3"/>
  <c r="BW616" i="3"/>
  <c r="CA568" i="3"/>
  <c r="CB502" i="3"/>
  <c r="CE471" i="3"/>
  <c r="CE391" i="3"/>
  <c r="CC208" i="3"/>
  <c r="BX176" i="3"/>
  <c r="CD54" i="3"/>
  <c r="CF844" i="3"/>
  <c r="CE778" i="3"/>
  <c r="BU728" i="3"/>
  <c r="CF725" i="3"/>
  <c r="CD722" i="3"/>
  <c r="BV713" i="3"/>
  <c r="BX709" i="3"/>
  <c r="CB686" i="3"/>
  <c r="BW672" i="3"/>
  <c r="CF624" i="3"/>
  <c r="BU615" i="3"/>
  <c r="CB614" i="3"/>
  <c r="BV613" i="3"/>
  <c r="CD587" i="3"/>
  <c r="BU552" i="3"/>
  <c r="BV517" i="3"/>
  <c r="BY466" i="3"/>
  <c r="CA449" i="3"/>
  <c r="CD399" i="3"/>
  <c r="CC390" i="3"/>
  <c r="BW331" i="3"/>
  <c r="BW328" i="3"/>
  <c r="CF280" i="3"/>
  <c r="CB192" i="3"/>
  <c r="CB844" i="3"/>
  <c r="CD828" i="3"/>
  <c r="BV749" i="3"/>
  <c r="BV737" i="3"/>
  <c r="BW722" i="3"/>
  <c r="BU713" i="3"/>
  <c r="BY710" i="3"/>
  <c r="BW709" i="3"/>
  <c r="BY686" i="3"/>
  <c r="BZ529" i="3"/>
  <c r="BU517" i="3"/>
  <c r="CB399" i="3"/>
  <c r="BZ387" i="3"/>
  <c r="CD280" i="3"/>
  <c r="BW192" i="3"/>
  <c r="CD129" i="3"/>
  <c r="CA101" i="3"/>
  <c r="BY844" i="3"/>
  <c r="CD797" i="3"/>
  <c r="CF656" i="3"/>
  <c r="CF541" i="3"/>
  <c r="CB228" i="3"/>
  <c r="CD165" i="3"/>
  <c r="CD46" i="3"/>
  <c r="BX27" i="3"/>
  <c r="BW863" i="3"/>
  <c r="CB852" i="3"/>
  <c r="BX844" i="3"/>
  <c r="CC841" i="3"/>
  <c r="CE826" i="3"/>
  <c r="CC804" i="3"/>
  <c r="CB801" i="3"/>
  <c r="BU797" i="3"/>
  <c r="BX794" i="3"/>
  <c r="CC753" i="3"/>
  <c r="CD747" i="3"/>
  <c r="CE665" i="3"/>
  <c r="BV656" i="3"/>
  <c r="CF653" i="3"/>
  <c r="CE557" i="3"/>
  <c r="BY541" i="3"/>
  <c r="CC509" i="3"/>
  <c r="CB475" i="3"/>
  <c r="BW374" i="3"/>
  <c r="BU333" i="3"/>
  <c r="CB275" i="3"/>
  <c r="CA272" i="3"/>
  <c r="CF208" i="3"/>
  <c r="BZ165" i="3"/>
  <c r="CF162" i="3"/>
  <c r="CF124" i="3"/>
  <c r="BY99" i="3"/>
  <c r="CA162" i="3"/>
  <c r="CB161" i="3"/>
  <c r="CB466" i="3"/>
  <c r="BZ162" i="3"/>
  <c r="CA67" i="3"/>
  <c r="CA64" i="3"/>
  <c r="CD22" i="3"/>
  <c r="BU852" i="3"/>
  <c r="BU836" i="3"/>
  <c r="CB833" i="3"/>
  <c r="BW799" i="3"/>
  <c r="BY792" i="3"/>
  <c r="BU721" i="3"/>
  <c r="CF709" i="3"/>
  <c r="CF686" i="3"/>
  <c r="CC614" i="3"/>
  <c r="BU607" i="3"/>
  <c r="CA593" i="3"/>
  <c r="BW555" i="3"/>
  <c r="CB528" i="3"/>
  <c r="CF517" i="3"/>
  <c r="CA466" i="3"/>
  <c r="CC421" i="3"/>
  <c r="CD307" i="3"/>
  <c r="BZ296" i="3"/>
  <c r="BV293" i="3"/>
  <c r="CF284" i="3"/>
  <c r="CB283" i="3"/>
  <c r="BU239" i="3"/>
  <c r="CA215" i="3"/>
  <c r="BZ208" i="3"/>
  <c r="CF192" i="3"/>
  <c r="CA191" i="3"/>
  <c r="BV162" i="3"/>
  <c r="CA128" i="3"/>
  <c r="BX64" i="3"/>
  <c r="BY22" i="3"/>
  <c r="CE791" i="3"/>
  <c r="BX775" i="3"/>
  <c r="BV761" i="3"/>
  <c r="CE757" i="3"/>
  <c r="BZ753" i="3"/>
  <c r="CF747" i="3"/>
  <c r="BY730" i="3"/>
  <c r="BX700" i="3"/>
  <c r="CA697" i="3"/>
  <c r="CD682" i="3"/>
  <c r="BV633" i="3"/>
  <c r="BY627" i="3"/>
  <c r="BY574" i="3"/>
  <c r="CD568" i="3"/>
  <c r="CB557" i="3"/>
  <c r="CC541" i="3"/>
  <c r="CA537" i="3"/>
  <c r="BV528" i="3"/>
  <c r="CE509" i="3"/>
  <c r="BY461" i="3"/>
  <c r="BX423" i="3"/>
  <c r="CC399" i="3"/>
  <c r="BU362" i="3"/>
  <c r="CF356" i="3"/>
  <c r="CE315" i="3"/>
  <c r="BY307" i="3"/>
  <c r="BV260" i="3"/>
  <c r="BX222" i="3"/>
  <c r="BX192" i="3"/>
  <c r="CF181" i="3"/>
  <c r="CB167" i="3"/>
  <c r="BX162" i="3"/>
  <c r="CA161" i="3"/>
  <c r="CC130" i="3"/>
  <c r="CD128" i="3"/>
  <c r="CB93" i="3"/>
  <c r="CD87" i="3"/>
  <c r="BU75" i="3"/>
  <c r="CC54" i="3"/>
  <c r="CD829" i="3"/>
  <c r="BZ811" i="3"/>
  <c r="BX805" i="3"/>
  <c r="BY791" i="3"/>
  <c r="CA779" i="3"/>
  <c r="CE356" i="3"/>
  <c r="CE181" i="3"/>
  <c r="CD125" i="3"/>
  <c r="BW850" i="3"/>
  <c r="CE847" i="3"/>
  <c r="CB747" i="3"/>
  <c r="BY707" i="3"/>
  <c r="BV704" i="3"/>
  <c r="CB568" i="3"/>
  <c r="BW541" i="3"/>
  <c r="CC517" i="3"/>
  <c r="CA509" i="3"/>
  <c r="CA465" i="3"/>
  <c r="CB427" i="3"/>
  <c r="BY399" i="3"/>
  <c r="CB387" i="3"/>
  <c r="CC356" i="3"/>
  <c r="CC282" i="3"/>
  <c r="BZ272" i="3"/>
  <c r="BX224" i="3"/>
  <c r="BV192" i="3"/>
  <c r="BZ191" i="3"/>
  <c r="BZ182" i="3"/>
  <c r="CD181" i="3"/>
  <c r="BY130" i="3"/>
  <c r="CB129" i="3"/>
  <c r="CC125" i="3"/>
  <c r="CB123" i="3"/>
  <c r="BV67" i="3"/>
  <c r="CB30" i="3"/>
  <c r="CF27" i="3"/>
  <c r="BU23" i="3"/>
  <c r="BX22" i="3"/>
  <c r="CD11" i="3"/>
  <c r="BU833" i="3"/>
  <c r="CB826" i="3"/>
  <c r="CB823" i="3"/>
  <c r="BW820" i="3"/>
  <c r="CA356" i="3"/>
  <c r="BU192" i="3"/>
  <c r="BU191" i="3"/>
  <c r="CF188" i="3"/>
  <c r="CB181" i="3"/>
  <c r="BV145" i="3"/>
  <c r="BV130" i="3"/>
  <c r="CB125" i="3"/>
  <c r="BV11" i="3"/>
  <c r="CD861" i="3"/>
  <c r="CF761" i="3"/>
  <c r="BW759" i="3"/>
  <c r="BX755" i="3"/>
  <c r="BX725" i="3"/>
  <c r="CE672" i="3"/>
  <c r="BW665" i="3"/>
  <c r="CE656" i="3"/>
  <c r="BY649" i="3"/>
  <c r="BZ568" i="3"/>
  <c r="CE497" i="3"/>
  <c r="BY421" i="3"/>
  <c r="CD418" i="3"/>
  <c r="BY356" i="3"/>
  <c r="CE355" i="3"/>
  <c r="BU312" i="3"/>
  <c r="CB285" i="3"/>
  <c r="CF266" i="3"/>
  <c r="CA181" i="3"/>
  <c r="CA125" i="3"/>
  <c r="BU11" i="3"/>
  <c r="CC861" i="3"/>
  <c r="BU845" i="3"/>
  <c r="BX781" i="3"/>
  <c r="BW762" i="3"/>
  <c r="CC761" i="3"/>
  <c r="BV759" i="3"/>
  <c r="CF736" i="3"/>
  <c r="CD716" i="3"/>
  <c r="CD672" i="3"/>
  <c r="CD656" i="3"/>
  <c r="CE597" i="3"/>
  <c r="BU568" i="3"/>
  <c r="BZ524" i="3"/>
  <c r="CC497" i="3"/>
  <c r="CA474" i="3"/>
  <c r="CA454" i="3"/>
  <c r="CC431" i="3"/>
  <c r="BW379" i="3"/>
  <c r="BV376" i="3"/>
  <c r="CA372" i="3"/>
  <c r="BU358" i="3"/>
  <c r="BW356" i="3"/>
  <c r="CB355" i="3"/>
  <c r="BV344" i="3"/>
  <c r="BY285" i="3"/>
  <c r="CB266" i="3"/>
  <c r="CD235" i="3"/>
  <c r="CE222" i="3"/>
  <c r="CE192" i="3"/>
  <c r="BW181" i="3"/>
  <c r="BZ169" i="3"/>
  <c r="CC162" i="3"/>
  <c r="CB146" i="3"/>
  <c r="BY125" i="3"/>
  <c r="CA107" i="3"/>
  <c r="CE98" i="3"/>
  <c r="CA83" i="3"/>
  <c r="BU853" i="3"/>
  <c r="BV762" i="3"/>
  <c r="CB761" i="3"/>
  <c r="BV736" i="3"/>
  <c r="CF733" i="3"/>
  <c r="CF730" i="3"/>
  <c r="CB716" i="3"/>
  <c r="BV673" i="3"/>
  <c r="CB672" i="3"/>
  <c r="BX656" i="3"/>
  <c r="CB626" i="3"/>
  <c r="CE579" i="3"/>
  <c r="CE512" i="3"/>
  <c r="CE399" i="3"/>
  <c r="BU376" i="3"/>
  <c r="BV356" i="3"/>
  <c r="BU326" i="3"/>
  <c r="CC313" i="3"/>
  <c r="CF307" i="3"/>
  <c r="CA266" i="3"/>
  <c r="BX256" i="3"/>
  <c r="CB222" i="3"/>
  <c r="CD192" i="3"/>
  <c r="BV181" i="3"/>
  <c r="CB178" i="3"/>
  <c r="BX125" i="3"/>
  <c r="CC98" i="3"/>
  <c r="BY83" i="3"/>
  <c r="CD6" i="3"/>
  <c r="CE720" i="3"/>
  <c r="CF863" i="3"/>
  <c r="CB861" i="3"/>
  <c r="CB840" i="3"/>
  <c r="BU829" i="3"/>
  <c r="CB828" i="3"/>
  <c r="CA823" i="3"/>
  <c r="CF820" i="3"/>
  <c r="BW810" i="3"/>
  <c r="BW791" i="3"/>
  <c r="CB787" i="3"/>
  <c r="CB780" i="3"/>
  <c r="CD738" i="3"/>
  <c r="CD720" i="3"/>
  <c r="BV604" i="3"/>
  <c r="BZ604" i="3"/>
  <c r="BU560" i="3"/>
  <c r="BW560" i="3"/>
  <c r="CE560" i="3"/>
  <c r="BU550" i="3"/>
  <c r="BZ550" i="3"/>
  <c r="CA539" i="3"/>
  <c r="CE539" i="3"/>
  <c r="BW539" i="3"/>
  <c r="CA499" i="3"/>
  <c r="BX499" i="3"/>
  <c r="BZ499" i="3"/>
  <c r="BU499" i="3"/>
  <c r="CD499" i="3"/>
  <c r="BZ483" i="3"/>
  <c r="CB483" i="3"/>
  <c r="BU432" i="3"/>
  <c r="CF432" i="3"/>
  <c r="BU242" i="3"/>
  <c r="BV242" i="3"/>
  <c r="BZ232" i="3"/>
  <c r="CD232" i="3"/>
  <c r="BU232" i="3"/>
  <c r="CF232" i="3"/>
  <c r="BV232" i="3"/>
  <c r="BX232" i="3"/>
  <c r="CB232" i="3"/>
  <c r="CC232" i="3"/>
  <c r="BV861" i="3"/>
  <c r="CA828" i="3"/>
  <c r="BU801" i="3"/>
  <c r="BV797" i="3"/>
  <c r="BV791" i="3"/>
  <c r="CA787" i="3"/>
  <c r="BX780" i="3"/>
  <c r="CB779" i="3"/>
  <c r="CB778" i="3"/>
  <c r="BV771" i="3"/>
  <c r="CD745" i="3"/>
  <c r="BY738" i="3"/>
  <c r="BZ737" i="3"/>
  <c r="CE736" i="3"/>
  <c r="CC722" i="3"/>
  <c r="CB720" i="3"/>
  <c r="CF714" i="3"/>
  <c r="CE704" i="3"/>
  <c r="BU691" i="3"/>
  <c r="BX686" i="3"/>
  <c r="CC682" i="3"/>
  <c r="CE681" i="3"/>
  <c r="CF678" i="3"/>
  <c r="BW670" i="3"/>
  <c r="BY670" i="3"/>
  <c r="CC663" i="3"/>
  <c r="BY657" i="3"/>
  <c r="CB640" i="3"/>
  <c r="CA579" i="3"/>
  <c r="BX531" i="3"/>
  <c r="BZ531" i="3"/>
  <c r="CB514" i="3"/>
  <c r="CF499" i="3"/>
  <c r="BU456" i="3"/>
  <c r="CF456" i="3"/>
  <c r="BY426" i="3"/>
  <c r="CA426" i="3"/>
  <c r="CF426" i="3"/>
  <c r="BZ384" i="3"/>
  <c r="CE384" i="3"/>
  <c r="CA290" i="3"/>
  <c r="CB290" i="3"/>
  <c r="CC290" i="3"/>
  <c r="CA281" i="3"/>
  <c r="CC281" i="3"/>
  <c r="CF281" i="3"/>
  <c r="BY864" i="3"/>
  <c r="BV863" i="3"/>
  <c r="BU861" i="3"/>
  <c r="BX858" i="3"/>
  <c r="CC852" i="3"/>
  <c r="BU841" i="3"/>
  <c r="BY828" i="3"/>
  <c r="BV820" i="3"/>
  <c r="BU817" i="3"/>
  <c r="BW780" i="3"/>
  <c r="BX738" i="3"/>
  <c r="CA720" i="3"/>
  <c r="BY715" i="3"/>
  <c r="CE714" i="3"/>
  <c r="CD704" i="3"/>
  <c r="BV686" i="3"/>
  <c r="CB682" i="3"/>
  <c r="CD678" i="3"/>
  <c r="CF664" i="3"/>
  <c r="BW657" i="3"/>
  <c r="CA637" i="3"/>
  <c r="CE637" i="3"/>
  <c r="BZ611" i="3"/>
  <c r="BY611" i="3"/>
  <c r="BZ589" i="3"/>
  <c r="BY589" i="3"/>
  <c r="BX576" i="3"/>
  <c r="CD576" i="3"/>
  <c r="BU502" i="3"/>
  <c r="BY502" i="3"/>
  <c r="CA502" i="3"/>
  <c r="CE499" i="3"/>
  <c r="CF496" i="3"/>
  <c r="CB470" i="3"/>
  <c r="CE458" i="3"/>
  <c r="CB453" i="3"/>
  <c r="CA453" i="3"/>
  <c r="BV447" i="3"/>
  <c r="CF447" i="3"/>
  <c r="CD405" i="3"/>
  <c r="BZ366" i="3"/>
  <c r="CE366" i="3"/>
  <c r="BV438" i="3"/>
  <c r="CC438" i="3"/>
  <c r="BV828" i="3"/>
  <c r="CF791" i="3"/>
  <c r="BV780" i="3"/>
  <c r="CC746" i="3"/>
  <c r="BW738" i="3"/>
  <c r="BY720" i="3"/>
  <c r="BX715" i="3"/>
  <c r="CC714" i="3"/>
  <c r="CB704" i="3"/>
  <c r="BU682" i="3"/>
  <c r="BV678" i="3"/>
  <c r="BW664" i="3"/>
  <c r="CF597" i="3"/>
  <c r="BU579" i="3"/>
  <c r="CB579" i="3"/>
  <c r="BY579" i="3"/>
  <c r="BU551" i="3"/>
  <c r="CA551" i="3"/>
  <c r="BU545" i="3"/>
  <c r="BY545" i="3"/>
  <c r="CC499" i="3"/>
  <c r="CC474" i="3"/>
  <c r="BU474" i="3"/>
  <c r="BZ461" i="3"/>
  <c r="BX461" i="3"/>
  <c r="CC461" i="3"/>
  <c r="BU461" i="3"/>
  <c r="CF461" i="3"/>
  <c r="CD458" i="3"/>
  <c r="CA442" i="3"/>
  <c r="CE442" i="3"/>
  <c r="BX436" i="3"/>
  <c r="CB436" i="3"/>
  <c r="BU430" i="3"/>
  <c r="CA430" i="3"/>
  <c r="BU423" i="3"/>
  <c r="BY423" i="3"/>
  <c r="CB423" i="3"/>
  <c r="CD423" i="3"/>
  <c r="CF423" i="3"/>
  <c r="BU553" i="3"/>
  <c r="BY553" i="3"/>
  <c r="BY339" i="3"/>
  <c r="BW339" i="3"/>
  <c r="BX339" i="3"/>
  <c r="CB339" i="3"/>
  <c r="CF339" i="3"/>
  <c r="BX720" i="3"/>
  <c r="BY714" i="3"/>
  <c r="CA704" i="3"/>
  <c r="CF693" i="3"/>
  <c r="BW686" i="3"/>
  <c r="CA686" i="3"/>
  <c r="BU657" i="3"/>
  <c r="CB657" i="3"/>
  <c r="BV562" i="3"/>
  <c r="BU562" i="3"/>
  <c r="BV522" i="3"/>
  <c r="CB522" i="3"/>
  <c r="BV515" i="3"/>
  <c r="BZ515" i="3"/>
  <c r="CB499" i="3"/>
  <c r="CE496" i="3"/>
  <c r="CD496" i="3"/>
  <c r="BV470" i="3"/>
  <c r="BU470" i="3"/>
  <c r="CC470" i="3"/>
  <c r="BU405" i="3"/>
  <c r="BW405" i="3"/>
  <c r="CA405" i="3"/>
  <c r="CB405" i="3"/>
  <c r="CE405" i="3"/>
  <c r="CF405" i="3"/>
  <c r="BZ458" i="3"/>
  <c r="BX458" i="3"/>
  <c r="CB458" i="3"/>
  <c r="BU458" i="3"/>
  <c r="CF458" i="3"/>
  <c r="CF861" i="3"/>
  <c r="BZ852" i="3"/>
  <c r="CA851" i="3"/>
  <c r="CD791" i="3"/>
  <c r="CC773" i="3"/>
  <c r="BZ761" i="3"/>
  <c r="CE759" i="3"/>
  <c r="BV754" i="3"/>
  <c r="CB753" i="3"/>
  <c r="CB752" i="3"/>
  <c r="BX747" i="3"/>
  <c r="CA740" i="3"/>
  <c r="BW720" i="3"/>
  <c r="BW714" i="3"/>
  <c r="BY704" i="3"/>
  <c r="CB693" i="3"/>
  <c r="CD686" i="3"/>
  <c r="BU638" i="3"/>
  <c r="CA638" i="3"/>
  <c r="CC638" i="3"/>
  <c r="CB632" i="3"/>
  <c r="CC625" i="3"/>
  <c r="CB624" i="3"/>
  <c r="CC615" i="3"/>
  <c r="CF566" i="3"/>
  <c r="CB546" i="3"/>
  <c r="BV546" i="3"/>
  <c r="BU543" i="3"/>
  <c r="CC543" i="3"/>
  <c r="BY499" i="3"/>
  <c r="BU498" i="3"/>
  <c r="CB476" i="3"/>
  <c r="BW458" i="3"/>
  <c r="BU398" i="3"/>
  <c r="BZ398" i="3"/>
  <c r="CA329" i="3"/>
  <c r="BZ329" i="3"/>
  <c r="BV306" i="3"/>
  <c r="CA306" i="3"/>
  <c r="BU206" i="3"/>
  <c r="BZ206" i="3"/>
  <c r="CE206" i="3"/>
  <c r="CF206" i="3"/>
  <c r="BW206" i="3"/>
  <c r="BX206" i="3"/>
  <c r="BZ195" i="3"/>
  <c r="BW195" i="3"/>
  <c r="CB195" i="3"/>
  <c r="CB425" i="3"/>
  <c r="CD425" i="3"/>
  <c r="BZ851" i="3"/>
  <c r="CF828" i="3"/>
  <c r="CA791" i="3"/>
  <c r="CE780" i="3"/>
  <c r="BY773" i="3"/>
  <c r="CB764" i="3"/>
  <c r="BY761" i="3"/>
  <c r="BV760" i="3"/>
  <c r="CC759" i="3"/>
  <c r="BU754" i="3"/>
  <c r="CA753" i="3"/>
  <c r="CA752" i="3"/>
  <c r="BW749" i="3"/>
  <c r="CF720" i="3"/>
  <c r="BV720" i="3"/>
  <c r="BV714" i="3"/>
  <c r="BU706" i="3"/>
  <c r="BW704" i="3"/>
  <c r="BY693" i="3"/>
  <c r="CF687" i="3"/>
  <c r="CC686" i="3"/>
  <c r="CD626" i="3"/>
  <c r="BZ625" i="3"/>
  <c r="CA615" i="3"/>
  <c r="BZ597" i="3"/>
  <c r="BW597" i="3"/>
  <c r="CC597" i="3"/>
  <c r="BU584" i="3"/>
  <c r="BV584" i="3"/>
  <c r="BZ581" i="3"/>
  <c r="CB581" i="3"/>
  <c r="BZ571" i="3"/>
  <c r="BY571" i="3"/>
  <c r="BU563" i="3"/>
  <c r="BZ563" i="3"/>
  <c r="CD560" i="3"/>
  <c r="BZ553" i="3"/>
  <c r="CB539" i="3"/>
  <c r="BU512" i="3"/>
  <c r="BW512" i="3"/>
  <c r="BW499" i="3"/>
  <c r="BY494" i="3"/>
  <c r="CE461" i="3"/>
  <c r="BV458" i="3"/>
  <c r="CC455" i="3"/>
  <c r="BV425" i="3"/>
  <c r="CE339" i="3"/>
  <c r="CD292" i="3"/>
  <c r="CC292" i="3"/>
  <c r="CF292" i="3"/>
  <c r="CC267" i="3"/>
  <c r="BU267" i="3"/>
  <c r="CB267" i="3"/>
  <c r="BY259" i="3"/>
  <c r="CC259" i="3"/>
  <c r="CD259" i="3"/>
  <c r="BU259" i="3"/>
  <c r="BX259" i="3"/>
  <c r="CB221" i="3"/>
  <c r="BU221" i="3"/>
  <c r="BX387" i="3"/>
  <c r="BV379" i="3"/>
  <c r="BX356" i="3"/>
  <c r="CC348" i="3"/>
  <c r="BV328" i="3"/>
  <c r="CD316" i="3"/>
  <c r="CB315" i="3"/>
  <c r="CE280" i="3"/>
  <c r="BY275" i="3"/>
  <c r="CC266" i="3"/>
  <c r="BU258" i="3"/>
  <c r="BY248" i="3"/>
  <c r="BY241" i="3"/>
  <c r="CF224" i="3"/>
  <c r="CA222" i="3"/>
  <c r="CA202" i="3"/>
  <c r="BZ198" i="3"/>
  <c r="BY162" i="3"/>
  <c r="CA150" i="3"/>
  <c r="CB134" i="3"/>
  <c r="CA130" i="3"/>
  <c r="CA126" i="3"/>
  <c r="BV116" i="3"/>
  <c r="BV105" i="3"/>
  <c r="CE94" i="3"/>
  <c r="CE90" i="3"/>
  <c r="CD83" i="3"/>
  <c r="CE82" i="3"/>
  <c r="BW61" i="3"/>
  <c r="BY57" i="3"/>
  <c r="CE45" i="3"/>
  <c r="CC38" i="3"/>
  <c r="CD37" i="3"/>
  <c r="BX33" i="3"/>
  <c r="CE32" i="3"/>
  <c r="CB22" i="3"/>
  <c r="BX19" i="3"/>
  <c r="CE13" i="3"/>
  <c r="BX126" i="3"/>
  <c r="BU105" i="3"/>
  <c r="CB102" i="3"/>
  <c r="BZ90" i="3"/>
  <c r="CD82" i="3"/>
  <c r="BX57" i="3"/>
  <c r="BV45" i="3"/>
  <c r="BX38" i="3"/>
  <c r="BV33" i="3"/>
  <c r="BW32" i="3"/>
  <c r="BV19" i="3"/>
  <c r="CD13" i="3"/>
  <c r="BW656" i="3"/>
  <c r="BX614" i="3"/>
  <c r="CC607" i="3"/>
  <c r="CB593" i="3"/>
  <c r="CA574" i="3"/>
  <c r="BX568" i="3"/>
  <c r="CB537" i="3"/>
  <c r="CE517" i="3"/>
  <c r="BW509" i="3"/>
  <c r="BZ466" i="3"/>
  <c r="CD437" i="3"/>
  <c r="CA429" i="3"/>
  <c r="BY418" i="3"/>
  <c r="CD415" i="3"/>
  <c r="CF379" i="3"/>
  <c r="CE358" i="3"/>
  <c r="CD356" i="3"/>
  <c r="BU356" i="3"/>
  <c r="BX355" i="3"/>
  <c r="CE352" i="3"/>
  <c r="CF326" i="3"/>
  <c r="BV315" i="3"/>
  <c r="BX308" i="3"/>
  <c r="CC307" i="3"/>
  <c r="BY299" i="3"/>
  <c r="CB296" i="3"/>
  <c r="CF291" i="3"/>
  <c r="CF289" i="3"/>
  <c r="CC284" i="3"/>
  <c r="BY272" i="3"/>
  <c r="CC239" i="3"/>
  <c r="BY228" i="3"/>
  <c r="BW222" i="3"/>
  <c r="BY209" i="3"/>
  <c r="CF200" i="3"/>
  <c r="CC188" i="3"/>
  <c r="BY178" i="3"/>
  <c r="CD162" i="3"/>
  <c r="BU162" i="3"/>
  <c r="CD158" i="3"/>
  <c r="CC157" i="3"/>
  <c r="BU130" i="3"/>
  <c r="CA129" i="3"/>
  <c r="CC124" i="3"/>
  <c r="CC123" i="3"/>
  <c r="BV107" i="3"/>
  <c r="BX99" i="3"/>
  <c r="BV98" i="3"/>
  <c r="BY87" i="3"/>
  <c r="CC59" i="3"/>
  <c r="CB54" i="3"/>
  <c r="BW22" i="3"/>
  <c r="CA9" i="3"/>
  <c r="CD379" i="3"/>
  <c r="CC358" i="3"/>
  <c r="CB332" i="3"/>
  <c r="CF331" i="3"/>
  <c r="CB307" i="3"/>
  <c r="CD293" i="3"/>
  <c r="CB291" i="3"/>
  <c r="CB239" i="3"/>
  <c r="CE219" i="3"/>
  <c r="CB193" i="3"/>
  <c r="CB188" i="3"/>
  <c r="BV158" i="3"/>
  <c r="CE145" i="3"/>
  <c r="BY129" i="3"/>
  <c r="BY124" i="3"/>
  <c r="CA92" i="3"/>
  <c r="BZ71" i="3"/>
  <c r="CA54" i="3"/>
  <c r="CD53" i="3"/>
  <c r="CF43" i="3"/>
  <c r="CF22" i="3"/>
  <c r="BV22" i="3"/>
  <c r="BX9" i="3"/>
  <c r="CE528" i="3"/>
  <c r="BX517" i="3"/>
  <c r="CF387" i="3"/>
  <c r="CB379" i="3"/>
  <c r="CF374" i="3"/>
  <c r="BV358" i="3"/>
  <c r="CB356" i="3"/>
  <c r="CD344" i="3"/>
  <c r="BZ332" i="3"/>
  <c r="CB331" i="3"/>
  <c r="BV312" i="3"/>
  <c r="BZ307" i="3"/>
  <c r="CA291" i="3"/>
  <c r="CC275" i="3"/>
  <c r="CF260" i="3"/>
  <c r="BZ239" i="3"/>
  <c r="CF222" i="3"/>
  <c r="CB219" i="3"/>
  <c r="BX193" i="3"/>
  <c r="BX188" i="3"/>
  <c r="CB162" i="3"/>
  <c r="BU158" i="3"/>
  <c r="CF146" i="3"/>
  <c r="CB145" i="3"/>
  <c r="CD130" i="3"/>
  <c r="BX129" i="3"/>
  <c r="BV124" i="3"/>
  <c r="BY92" i="3"/>
  <c r="CD75" i="3"/>
  <c r="BW71" i="3"/>
  <c r="CF68" i="3"/>
  <c r="CE64" i="3"/>
  <c r="BY54" i="3"/>
  <c r="CB50" i="3"/>
  <c r="CD43" i="3"/>
  <c r="CF33" i="3"/>
  <c r="CE27" i="3"/>
  <c r="CC23" i="3"/>
  <c r="CE22" i="3"/>
  <c r="BU22" i="3"/>
  <c r="CF19" i="3"/>
  <c r="CF11" i="3"/>
  <c r="BV9" i="3"/>
  <c r="CE198" i="3"/>
  <c r="BV188" i="3"/>
  <c r="CA185" i="3"/>
  <c r="CE105" i="3"/>
  <c r="CE57" i="3"/>
  <c r="BV54" i="3"/>
  <c r="CD33" i="3"/>
  <c r="CD19" i="3"/>
  <c r="CF6" i="3"/>
  <c r="BZ275" i="3"/>
  <c r="CA241" i="3"/>
  <c r="CA198" i="3"/>
  <c r="CD150" i="3"/>
  <c r="CC134" i="3"/>
  <c r="CF126" i="3"/>
  <c r="CC105" i="3"/>
  <c r="CB61" i="3"/>
  <c r="CB57" i="3"/>
  <c r="CD38" i="3"/>
  <c r="CE37" i="3"/>
  <c r="CB33" i="3"/>
  <c r="CF32" i="3"/>
  <c r="CC22" i="3"/>
  <c r="BY19" i="3"/>
  <c r="BU567" i="3"/>
  <c r="CA567" i="3"/>
  <c r="BU554" i="3"/>
  <c r="CB554" i="3"/>
  <c r="CD554" i="3"/>
  <c r="BZ549" i="3"/>
  <c r="CD549" i="3"/>
  <c r="CE549" i="3"/>
  <c r="BU549" i="3"/>
  <c r="BV549" i="3"/>
  <c r="CB482" i="3"/>
  <c r="BU482" i="3"/>
  <c r="CF648" i="3"/>
  <c r="BZ573" i="3"/>
  <c r="BU573" i="3"/>
  <c r="CD573" i="3"/>
  <c r="BU523" i="3"/>
  <c r="BV523" i="3"/>
  <c r="BZ523" i="3"/>
  <c r="BU491" i="3"/>
  <c r="BV491" i="3"/>
  <c r="BU479" i="3"/>
  <c r="BV479" i="3"/>
  <c r="BX479" i="3"/>
  <c r="BY479" i="3"/>
  <c r="CD736" i="3"/>
  <c r="CE648" i="3"/>
  <c r="CE633" i="3"/>
  <c r="BU570" i="3"/>
  <c r="BV570" i="3"/>
  <c r="BY505" i="3"/>
  <c r="BZ505" i="3"/>
  <c r="CF853" i="3"/>
  <c r="CD853" i="3"/>
  <c r="CB836" i="3"/>
  <c r="CE820" i="3"/>
  <c r="CB816" i="3"/>
  <c r="CA803" i="3"/>
  <c r="CC797" i="3"/>
  <c r="BY786" i="3"/>
  <c r="BX773" i="3"/>
  <c r="CD769" i="3"/>
  <c r="BV753" i="3"/>
  <c r="CF749" i="3"/>
  <c r="CA747" i="3"/>
  <c r="CF741" i="3"/>
  <c r="BV740" i="3"/>
  <c r="BV738" i="3"/>
  <c r="CB736" i="3"/>
  <c r="CB730" i="3"/>
  <c r="CE725" i="3"/>
  <c r="BV722" i="3"/>
  <c r="CC720" i="3"/>
  <c r="BU720" i="3"/>
  <c r="CE717" i="3"/>
  <c r="CA716" i="3"/>
  <c r="CD713" i="3"/>
  <c r="CA693" i="3"/>
  <c r="CC687" i="3"/>
  <c r="BU678" i="3"/>
  <c r="CD648" i="3"/>
  <c r="CF645" i="3"/>
  <c r="BW640" i="3"/>
  <c r="BZ638" i="3"/>
  <c r="CD633" i="3"/>
  <c r="BV626" i="3"/>
  <c r="BY625" i="3"/>
  <c r="BX624" i="3"/>
  <c r="CC617" i="3"/>
  <c r="CD613" i="3"/>
  <c r="CF611" i="3"/>
  <c r="BY597" i="3"/>
  <c r="CF592" i="3"/>
  <c r="CA590" i="3"/>
  <c r="CB589" i="3"/>
  <c r="BV579" i="3"/>
  <c r="BU555" i="3"/>
  <c r="CC555" i="3"/>
  <c r="CD555" i="3"/>
  <c r="BU534" i="3"/>
  <c r="BX534" i="3"/>
  <c r="CC857" i="3"/>
  <c r="CC853" i="3"/>
  <c r="BY848" i="3"/>
  <c r="CA836" i="3"/>
  <c r="BX828" i="3"/>
  <c r="CC820" i="3"/>
  <c r="CF818" i="3"/>
  <c r="BV816" i="3"/>
  <c r="CF813" i="3"/>
  <c r="CF805" i="3"/>
  <c r="CF804" i="3"/>
  <c r="BZ803" i="3"/>
  <c r="CB797" i="3"/>
  <c r="CB795" i="3"/>
  <c r="BX786" i="3"/>
  <c r="CE775" i="3"/>
  <c r="BW773" i="3"/>
  <c r="BU769" i="3"/>
  <c r="CF755" i="3"/>
  <c r="CE754" i="3"/>
  <c r="BY747" i="3"/>
  <c r="CD746" i="3"/>
  <c r="BW741" i="3"/>
  <c r="CA736" i="3"/>
  <c r="CA730" i="3"/>
  <c r="CD729" i="3"/>
  <c r="CB725" i="3"/>
  <c r="BU722" i="3"/>
  <c r="CC713" i="3"/>
  <c r="BZ693" i="3"/>
  <c r="CB666" i="3"/>
  <c r="CF661" i="3"/>
  <c r="CE657" i="3"/>
  <c r="CB648" i="3"/>
  <c r="CC645" i="3"/>
  <c r="BV640" i="3"/>
  <c r="BY638" i="3"/>
  <c r="CB634" i="3"/>
  <c r="CB633" i="3"/>
  <c r="CF630" i="3"/>
  <c r="BZ617" i="3"/>
  <c r="CB613" i="3"/>
  <c r="CE611" i="3"/>
  <c r="BX597" i="3"/>
  <c r="CE592" i="3"/>
  <c r="BZ590" i="3"/>
  <c r="CA589" i="3"/>
  <c r="BU561" i="3"/>
  <c r="CA561" i="3"/>
  <c r="BZ556" i="3"/>
  <c r="CA556" i="3"/>
  <c r="CB556" i="3"/>
  <c r="BU527" i="3"/>
  <c r="CA527" i="3"/>
  <c r="BZ516" i="3"/>
  <c r="CB516" i="3"/>
  <c r="BZ489" i="3"/>
  <c r="CB489" i="3"/>
  <c r="CB859" i="3"/>
  <c r="BY853" i="3"/>
  <c r="CF845" i="3"/>
  <c r="BY836" i="3"/>
  <c r="CB820" i="3"/>
  <c r="CE818" i="3"/>
  <c r="CD813" i="3"/>
  <c r="CA797" i="3"/>
  <c r="CC789" i="3"/>
  <c r="CF762" i="3"/>
  <c r="CD754" i="3"/>
  <c r="BY736" i="3"/>
  <c r="CB713" i="3"/>
  <c r="CF707" i="3"/>
  <c r="CE689" i="3"/>
  <c r="CE673" i="3"/>
  <c r="CE661" i="3"/>
  <c r="BX648" i="3"/>
  <c r="CB647" i="3"/>
  <c r="CB645" i="3"/>
  <c r="CA633" i="3"/>
  <c r="CC630" i="3"/>
  <c r="CE629" i="3"/>
  <c r="CA613" i="3"/>
  <c r="BZ592" i="3"/>
  <c r="CB585" i="3"/>
  <c r="BU544" i="3"/>
  <c r="BV544" i="3"/>
  <c r="CD544" i="3"/>
  <c r="CE468" i="3"/>
  <c r="CB468" i="3"/>
  <c r="CD836" i="3"/>
  <c r="CC836" i="3"/>
  <c r="CA859" i="3"/>
  <c r="BW858" i="3"/>
  <c r="BX853" i="3"/>
  <c r="CC849" i="3"/>
  <c r="CD845" i="3"/>
  <c r="BX836" i="3"/>
  <c r="BY820" i="3"/>
  <c r="CB818" i="3"/>
  <c r="BV813" i="3"/>
  <c r="BV805" i="3"/>
  <c r="BV799" i="3"/>
  <c r="BZ797" i="3"/>
  <c r="BV792" i="3"/>
  <c r="CB789" i="3"/>
  <c r="CF781" i="3"/>
  <c r="BZ776" i="3"/>
  <c r="BW775" i="3"/>
  <c r="CD762" i="3"/>
  <c r="BV755" i="3"/>
  <c r="CC754" i="3"/>
  <c r="BV747" i="3"/>
  <c r="CB746" i="3"/>
  <c r="CE738" i="3"/>
  <c r="BX736" i="3"/>
  <c r="CB732" i="3"/>
  <c r="BX730" i="3"/>
  <c r="BW725" i="3"/>
  <c r="CF722" i="3"/>
  <c r="CA713" i="3"/>
  <c r="CD707" i="3"/>
  <c r="CD706" i="3"/>
  <c r="BY702" i="3"/>
  <c r="BX693" i="3"/>
  <c r="CB689" i="3"/>
  <c r="BZ686" i="3"/>
  <c r="CA673" i="3"/>
  <c r="CF672" i="3"/>
  <c r="BU670" i="3"/>
  <c r="CC662" i="3"/>
  <c r="BX661" i="3"/>
  <c r="CA657" i="3"/>
  <c r="CA653" i="3"/>
  <c r="BW648" i="3"/>
  <c r="CA647" i="3"/>
  <c r="BZ645" i="3"/>
  <c r="BZ633" i="3"/>
  <c r="CE632" i="3"/>
  <c r="CB630" i="3"/>
  <c r="CC629" i="3"/>
  <c r="BU622" i="3"/>
  <c r="CF619" i="3"/>
  <c r="BZ613" i="3"/>
  <c r="BU611" i="3"/>
  <c r="CB604" i="3"/>
  <c r="CF600" i="3"/>
  <c r="BV597" i="3"/>
  <c r="BY592" i="3"/>
  <c r="BV589" i="3"/>
  <c r="CA585" i="3"/>
  <c r="CD584" i="3"/>
  <c r="CD579" i="3"/>
  <c r="CA577" i="3"/>
  <c r="BW552" i="3"/>
  <c r="CD552" i="3"/>
  <c r="BX552" i="3"/>
  <c r="BY552" i="3"/>
  <c r="BX493" i="3"/>
  <c r="CB493" i="3"/>
  <c r="CC493" i="3"/>
  <c r="CB487" i="3"/>
  <c r="BU487" i="3"/>
  <c r="CA487" i="3"/>
  <c r="BW478" i="3"/>
  <c r="BV478" i="3"/>
  <c r="BY478" i="3"/>
  <c r="CD478" i="3"/>
  <c r="BZ859" i="3"/>
  <c r="BV855" i="3"/>
  <c r="BV853" i="3"/>
  <c r="BV845" i="3"/>
  <c r="CE839" i="3"/>
  <c r="BV836" i="3"/>
  <c r="BX820" i="3"/>
  <c r="BZ818" i="3"/>
  <c r="BU813" i="3"/>
  <c r="CB809" i="3"/>
  <c r="CC801" i="3"/>
  <c r="BV800" i="3"/>
  <c r="BY797" i="3"/>
  <c r="BU789" i="3"/>
  <c r="BY781" i="3"/>
  <c r="CC777" i="3"/>
  <c r="CE771" i="3"/>
  <c r="BX762" i="3"/>
  <c r="BY754" i="3"/>
  <c r="BW736" i="3"/>
  <c r="CE722" i="3"/>
  <c r="BZ713" i="3"/>
  <c r="CA707" i="3"/>
  <c r="CC706" i="3"/>
  <c r="BU690" i="3"/>
  <c r="CA689" i="3"/>
  <c r="BW673" i="3"/>
  <c r="BU661" i="3"/>
  <c r="BV648" i="3"/>
  <c r="BW645" i="3"/>
  <c r="BV642" i="3"/>
  <c r="CD638" i="3"/>
  <c r="BW633" i="3"/>
  <c r="CD632" i="3"/>
  <c r="BZ630" i="3"/>
  <c r="BZ629" i="3"/>
  <c r="CB619" i="3"/>
  <c r="BY613" i="3"/>
  <c r="CA604" i="3"/>
  <c r="BW592" i="3"/>
  <c r="BZ585" i="3"/>
  <c r="BY584" i="3"/>
  <c r="BZ577" i="3"/>
  <c r="BU576" i="3"/>
  <c r="BZ576" i="3"/>
  <c r="BU566" i="3"/>
  <c r="BZ566" i="3"/>
  <c r="BU558" i="3"/>
  <c r="BX558" i="3"/>
  <c r="BZ557" i="3"/>
  <c r="CC557" i="3"/>
  <c r="CF557" i="3"/>
  <c r="BW557" i="3"/>
  <c r="BX557" i="3"/>
  <c r="CC549" i="3"/>
  <c r="BZ540" i="3"/>
  <c r="CB540" i="3"/>
  <c r="BZ507" i="3"/>
  <c r="BV507" i="3"/>
  <c r="BW507" i="3"/>
  <c r="CD507" i="3"/>
  <c r="BZ539" i="3"/>
  <c r="BX533" i="3"/>
  <c r="BY531" i="3"/>
  <c r="BY520" i="3"/>
  <c r="BV514" i="3"/>
  <c r="BY509" i="3"/>
  <c r="BY483" i="3"/>
  <c r="CB471" i="3"/>
  <c r="CE456" i="3"/>
  <c r="BU454" i="3"/>
  <c r="BV449" i="3"/>
  <c r="BU447" i="3"/>
  <c r="CD442" i="3"/>
  <c r="BV434" i="3"/>
  <c r="BY432" i="3"/>
  <c r="CB431" i="3"/>
  <c r="BZ429" i="3"/>
  <c r="CF421" i="3"/>
  <c r="BX421" i="3"/>
  <c r="BX418" i="3"/>
  <c r="CD413" i="3"/>
  <c r="CD409" i="3"/>
  <c r="CB408" i="3"/>
  <c r="CC407" i="3"/>
  <c r="CB406" i="3"/>
  <c r="CB393" i="3"/>
  <c r="CD391" i="3"/>
  <c r="BZ390" i="3"/>
  <c r="CD384" i="3"/>
  <c r="CD366" i="3"/>
  <c r="CB353" i="3"/>
  <c r="BV348" i="3"/>
  <c r="CB337" i="3"/>
  <c r="CD336" i="3"/>
  <c r="BY329" i="3"/>
  <c r="BV308" i="3"/>
  <c r="CE304" i="3"/>
  <c r="BU303" i="3"/>
  <c r="CB303" i="3"/>
  <c r="BW258" i="3"/>
  <c r="BV258" i="3"/>
  <c r="CD258" i="3"/>
  <c r="BW257" i="3"/>
  <c r="CC257" i="3"/>
  <c r="BU257" i="3"/>
  <c r="BW256" i="3"/>
  <c r="BU243" i="3"/>
  <c r="BY243" i="3"/>
  <c r="BU217" i="3"/>
  <c r="BZ217" i="3"/>
  <c r="BX180" i="3"/>
  <c r="BW180" i="3"/>
  <c r="BU149" i="3"/>
  <c r="BV149" i="3"/>
  <c r="BY149" i="3"/>
  <c r="BZ149" i="3"/>
  <c r="CA149" i="3"/>
  <c r="CB149" i="3"/>
  <c r="CE149" i="3"/>
  <c r="BX78" i="3"/>
  <c r="BV78" i="3"/>
  <c r="BW26" i="3"/>
  <c r="BU26" i="3"/>
  <c r="BV26" i="3"/>
  <c r="CB26" i="3"/>
  <c r="CC26" i="3"/>
  <c r="CD26" i="3"/>
  <c r="CF8" i="3"/>
  <c r="BX3" i="3"/>
  <c r="CB3" i="3"/>
  <c r="CB571" i="3"/>
  <c r="BY568" i="3"/>
  <c r="CF563" i="3"/>
  <c r="CD562" i="3"/>
  <c r="CC560" i="3"/>
  <c r="CB545" i="3"/>
  <c r="BY539" i="3"/>
  <c r="BW533" i="3"/>
  <c r="BW531" i="3"/>
  <c r="BW525" i="3"/>
  <c r="BW520" i="3"/>
  <c r="BU514" i="3"/>
  <c r="BX509" i="3"/>
  <c r="BY471" i="3"/>
  <c r="CA456" i="3"/>
  <c r="BZ450" i="3"/>
  <c r="CC442" i="3"/>
  <c r="CE440" i="3"/>
  <c r="BY424" i="3"/>
  <c r="CE421" i="3"/>
  <c r="BW421" i="3"/>
  <c r="BV418" i="3"/>
  <c r="CC414" i="3"/>
  <c r="CC409" i="3"/>
  <c r="BY408" i="3"/>
  <c r="CB407" i="3"/>
  <c r="BZ406" i="3"/>
  <c r="CA393" i="3"/>
  <c r="BU391" i="3"/>
  <c r="CC384" i="3"/>
  <c r="CC366" i="3"/>
  <c r="CF363" i="3"/>
  <c r="CC354" i="3"/>
  <c r="BZ353" i="3"/>
  <c r="BU348" i="3"/>
  <c r="BV345" i="3"/>
  <c r="BZ337" i="3"/>
  <c r="CB336" i="3"/>
  <c r="BV329" i="3"/>
  <c r="BU299" i="3"/>
  <c r="CB299" i="3"/>
  <c r="CA267" i="3"/>
  <c r="BU238" i="3"/>
  <c r="CA238" i="3"/>
  <c r="BU214" i="3"/>
  <c r="BX214" i="3"/>
  <c r="BU153" i="3"/>
  <c r="BZ153" i="3"/>
  <c r="CA153" i="3"/>
  <c r="CB153" i="3"/>
  <c r="CC153" i="3"/>
  <c r="CE153" i="3"/>
  <c r="BY121" i="3"/>
  <c r="BV121" i="3"/>
  <c r="CF121" i="3"/>
  <c r="BU115" i="3"/>
  <c r="BW115" i="3"/>
  <c r="BZ115" i="3"/>
  <c r="CD115" i="3"/>
  <c r="CE115" i="3"/>
  <c r="CF115" i="3"/>
  <c r="BZ53" i="3"/>
  <c r="BV53" i="3"/>
  <c r="BX53" i="3"/>
  <c r="BY53" i="3"/>
  <c r="CA53" i="3"/>
  <c r="CB53" i="3"/>
  <c r="CC53" i="3"/>
  <c r="CB442" i="3"/>
  <c r="CD421" i="3"/>
  <c r="BV421" i="3"/>
  <c r="CF418" i="3"/>
  <c r="BU418" i="3"/>
  <c r="CB409" i="3"/>
  <c r="BY407" i="3"/>
  <c r="BV393" i="3"/>
  <c r="CB384" i="3"/>
  <c r="CA366" i="3"/>
  <c r="BV357" i="3"/>
  <c r="CB354" i="3"/>
  <c r="BV353" i="3"/>
  <c r="BU338" i="3"/>
  <c r="BY337" i="3"/>
  <c r="BU304" i="3"/>
  <c r="CC304" i="3"/>
  <c r="BZ256" i="3"/>
  <c r="BY256" i="3"/>
  <c r="CD244" i="3"/>
  <c r="BW177" i="3"/>
  <c r="BV177" i="3"/>
  <c r="BZ177" i="3"/>
  <c r="CA177" i="3"/>
  <c r="CB177" i="3"/>
  <c r="CD177" i="3"/>
  <c r="CE177" i="3"/>
  <c r="CA137" i="3"/>
  <c r="CB137" i="3"/>
  <c r="CA89" i="3"/>
  <c r="CB89" i="3"/>
  <c r="CC89" i="3"/>
  <c r="CE89" i="3"/>
  <c r="CF89" i="3"/>
  <c r="BU65" i="3"/>
  <c r="BV65" i="3"/>
  <c r="BW65" i="3"/>
  <c r="BX65" i="3"/>
  <c r="BZ65" i="3"/>
  <c r="CD65" i="3"/>
  <c r="CE65" i="3"/>
  <c r="BY8" i="3"/>
  <c r="BU8" i="3"/>
  <c r="BV8" i="3"/>
  <c r="BX8" i="3"/>
  <c r="CB8" i="3"/>
  <c r="CC8" i="3"/>
  <c r="CD8" i="3"/>
  <c r="BZ442" i="3"/>
  <c r="CA384" i="3"/>
  <c r="BY366" i="3"/>
  <c r="CB305" i="3"/>
  <c r="CF305" i="3"/>
  <c r="BW285" i="3"/>
  <c r="CD285" i="3"/>
  <c r="BU282" i="3"/>
  <c r="CB282" i="3"/>
  <c r="CC258" i="3"/>
  <c r="CB244" i="3"/>
  <c r="CA224" i="3"/>
  <c r="CE224" i="3"/>
  <c r="BU224" i="3"/>
  <c r="BW224" i="3"/>
  <c r="BZ224" i="3"/>
  <c r="BY97" i="3"/>
  <c r="BV97" i="3"/>
  <c r="BZ97" i="3"/>
  <c r="CA97" i="3"/>
  <c r="CB97" i="3"/>
  <c r="CC97" i="3"/>
  <c r="CE97" i="3"/>
  <c r="BZ41" i="3"/>
  <c r="BY41" i="3"/>
  <c r="CB41" i="3"/>
  <c r="BW10" i="3"/>
  <c r="CB10" i="3"/>
  <c r="CF539" i="3"/>
  <c r="BV539" i="3"/>
  <c r="BU535" i="3"/>
  <c r="CE531" i="3"/>
  <c r="CD528" i="3"/>
  <c r="BY517" i="3"/>
  <c r="CD515" i="3"/>
  <c r="CF512" i="3"/>
  <c r="BY510" i="3"/>
  <c r="CD509" i="3"/>
  <c r="BU509" i="3"/>
  <c r="CD473" i="3"/>
  <c r="CE447" i="3"/>
  <c r="CE445" i="3"/>
  <c r="BW442" i="3"/>
  <c r="CE432" i="3"/>
  <c r="CB421" i="3"/>
  <c r="CC418" i="3"/>
  <c r="BZ405" i="3"/>
  <c r="BW384" i="3"/>
  <c r="CC374" i="3"/>
  <c r="BW366" i="3"/>
  <c r="CF365" i="3"/>
  <c r="CD360" i="3"/>
  <c r="CC342" i="3"/>
  <c r="CA326" i="3"/>
  <c r="CF324" i="3"/>
  <c r="CB320" i="3"/>
  <c r="BV307" i="3"/>
  <c r="CD299" i="3"/>
  <c r="BW283" i="3"/>
  <c r="BY283" i="3"/>
  <c r="BY280" i="3"/>
  <c r="CB280" i="3"/>
  <c r="BV280" i="3"/>
  <c r="CB258" i="3"/>
  <c r="BZ244" i="3"/>
  <c r="CE243" i="3"/>
  <c r="CC229" i="3"/>
  <c r="CB229" i="3"/>
  <c r="BV113" i="3"/>
  <c r="BX113" i="3"/>
  <c r="CA113" i="3"/>
  <c r="CB113" i="3"/>
  <c r="CC113" i="3"/>
  <c r="CF113" i="3"/>
  <c r="BU62" i="3"/>
  <c r="BX62" i="3"/>
  <c r="BZ62" i="3"/>
  <c r="CD62" i="3"/>
  <c r="CC531" i="3"/>
  <c r="CD514" i="3"/>
  <c r="CC454" i="3"/>
  <c r="CE452" i="3"/>
  <c r="CB447" i="3"/>
  <c r="CD445" i="3"/>
  <c r="BV442" i="3"/>
  <c r="CB438" i="3"/>
  <c r="CB437" i="3"/>
  <c r="BW436" i="3"/>
  <c r="CB432" i="3"/>
  <c r="CC429" i="3"/>
  <c r="BV423" i="3"/>
  <c r="CA421" i="3"/>
  <c r="CB418" i="3"/>
  <c r="CB411" i="3"/>
  <c r="BY405" i="3"/>
  <c r="BX399" i="3"/>
  <c r="BV384" i="3"/>
  <c r="BY374" i="3"/>
  <c r="BZ369" i="3"/>
  <c r="BV366" i="3"/>
  <c r="CD365" i="3"/>
  <c r="CD361" i="3"/>
  <c r="CC360" i="3"/>
  <c r="CE348" i="3"/>
  <c r="BY342" i="3"/>
  <c r="CB341" i="3"/>
  <c r="BY326" i="3"/>
  <c r="CC325" i="3"/>
  <c r="BV324" i="3"/>
  <c r="BZ320" i="3"/>
  <c r="BV316" i="3"/>
  <c r="CD315" i="3"/>
  <c r="CD312" i="3"/>
  <c r="BU306" i="3"/>
  <c r="CC306" i="3"/>
  <c r="CC299" i="3"/>
  <c r="BW293" i="3"/>
  <c r="BY293" i="3"/>
  <c r="BW266" i="3"/>
  <c r="BV266" i="3"/>
  <c r="CA259" i="3"/>
  <c r="BZ259" i="3"/>
  <c r="BV259" i="3"/>
  <c r="CA258" i="3"/>
  <c r="CD257" i="3"/>
  <c r="CE256" i="3"/>
  <c r="BV244" i="3"/>
  <c r="CD243" i="3"/>
  <c r="BW138" i="3"/>
  <c r="CD138" i="3"/>
  <c r="BZ84" i="3"/>
  <c r="BY84" i="3"/>
  <c r="CF84" i="3"/>
  <c r="CB550" i="3"/>
  <c r="BY542" i="3"/>
  <c r="CD539" i="3"/>
  <c r="CB531" i="3"/>
  <c r="BW528" i="3"/>
  <c r="BW517" i="3"/>
  <c r="CA515" i="3"/>
  <c r="CD512" i="3"/>
  <c r="CB509" i="3"/>
  <c r="BZ494" i="3"/>
  <c r="CB461" i="3"/>
  <c r="CC458" i="3"/>
  <c r="CB454" i="3"/>
  <c r="CC453" i="3"/>
  <c r="BW452" i="3"/>
  <c r="BX447" i="3"/>
  <c r="CF442" i="3"/>
  <c r="BU442" i="3"/>
  <c r="CA432" i="3"/>
  <c r="CD431" i="3"/>
  <c r="CC430" i="3"/>
  <c r="CB429" i="3"/>
  <c r="BZ421" i="3"/>
  <c r="BZ418" i="3"/>
  <c r="BX405" i="3"/>
  <c r="CF384" i="3"/>
  <c r="BU384" i="3"/>
  <c r="CD376" i="3"/>
  <c r="BX374" i="3"/>
  <c r="CF366" i="3"/>
  <c r="BU366" i="3"/>
  <c r="CB361" i="3"/>
  <c r="BX342" i="3"/>
  <c r="CD329" i="3"/>
  <c r="BX326" i="3"/>
  <c r="BU325" i="3"/>
  <c r="BY320" i="3"/>
  <c r="CC315" i="3"/>
  <c r="CF313" i="3"/>
  <c r="CC312" i="3"/>
  <c r="CB311" i="3"/>
  <c r="CA308" i="3"/>
  <c r="BW307" i="3"/>
  <c r="CA307" i="3"/>
  <c r="BX307" i="3"/>
  <c r="CA299" i="3"/>
  <c r="BW291" i="3"/>
  <c r="BV291" i="3"/>
  <c r="CC291" i="3"/>
  <c r="BW263" i="3"/>
  <c r="CF259" i="3"/>
  <c r="BX258" i="3"/>
  <c r="CB257" i="3"/>
  <c r="CD256" i="3"/>
  <c r="BV252" i="3"/>
  <c r="BX252" i="3"/>
  <c r="BW248" i="3"/>
  <c r="BZ248" i="3"/>
  <c r="CB243" i="3"/>
  <c r="BU237" i="3"/>
  <c r="BY144" i="3"/>
  <c r="BW144" i="3"/>
  <c r="BX144" i="3"/>
  <c r="CA144" i="3"/>
  <c r="CB144" i="3"/>
  <c r="CE144" i="3"/>
  <c r="CF144" i="3"/>
  <c r="BZ108" i="3"/>
  <c r="BV108" i="3"/>
  <c r="BX108" i="3"/>
  <c r="BY108" i="3"/>
  <c r="CD108" i="3"/>
  <c r="CF108" i="3"/>
  <c r="CE53" i="3"/>
  <c r="BY49" i="3"/>
  <c r="CA49" i="3"/>
  <c r="CD49" i="3"/>
  <c r="BY244" i="3"/>
  <c r="CA244" i="3"/>
  <c r="BU233" i="3"/>
  <c r="BX233" i="3"/>
  <c r="BZ155" i="3"/>
  <c r="BX155" i="3"/>
  <c r="BY152" i="3"/>
  <c r="CB152" i="3"/>
  <c r="CE152" i="3"/>
  <c r="CF152" i="3"/>
  <c r="BZ100" i="3"/>
  <c r="CB100" i="3"/>
  <c r="BZ35" i="3"/>
  <c r="CF35" i="3"/>
  <c r="BZ25" i="3"/>
  <c r="BU25" i="3"/>
  <c r="CD25" i="3"/>
  <c r="BV25" i="3"/>
  <c r="CE25" i="3"/>
  <c r="BW25" i="3"/>
  <c r="CF25" i="3"/>
  <c r="BX25" i="3"/>
  <c r="BY25" i="3"/>
  <c r="CA25" i="3"/>
  <c r="BW219" i="3"/>
  <c r="BZ209" i="3"/>
  <c r="CE208" i="3"/>
  <c r="BV208" i="3"/>
  <c r="CA207" i="3"/>
  <c r="BW200" i="3"/>
  <c r="BX198" i="3"/>
  <c r="CF195" i="3"/>
  <c r="CA188" i="3"/>
  <c r="CF168" i="3"/>
  <c r="BU167" i="3"/>
  <c r="BW161" i="3"/>
  <c r="BX147" i="3"/>
  <c r="CA146" i="3"/>
  <c r="CC145" i="3"/>
  <c r="BV134" i="3"/>
  <c r="BW126" i="3"/>
  <c r="BU124" i="3"/>
  <c r="CA123" i="3"/>
  <c r="BY119" i="3"/>
  <c r="BU107" i="3"/>
  <c r="BW102" i="3"/>
  <c r="BV99" i="3"/>
  <c r="CD98" i="3"/>
  <c r="BZ95" i="3"/>
  <c r="BW94" i="3"/>
  <c r="BV92" i="3"/>
  <c r="CD86" i="3"/>
  <c r="BV83" i="3"/>
  <c r="BV82" i="3"/>
  <c r="CA76" i="3"/>
  <c r="CC75" i="3"/>
  <c r="BY74" i="3"/>
  <c r="CD67" i="3"/>
  <c r="CB66" i="3"/>
  <c r="BU64" i="3"/>
  <c r="BV57" i="3"/>
  <c r="CF54" i="3"/>
  <c r="BU54" i="3"/>
  <c r="CC47" i="3"/>
  <c r="CC46" i="3"/>
  <c r="CD45" i="3"/>
  <c r="CC43" i="3"/>
  <c r="CA38" i="3"/>
  <c r="BU33" i="3"/>
  <c r="CB32" i="3"/>
  <c r="CC27" i="3"/>
  <c r="CC16" i="3"/>
  <c r="CB168" i="3"/>
  <c r="BV161" i="3"/>
  <c r="BY146" i="3"/>
  <c r="BU134" i="3"/>
  <c r="BU126" i="3"/>
  <c r="BY123" i="3"/>
  <c r="BV119" i="3"/>
  <c r="CD116" i="3"/>
  <c r="BV102" i="3"/>
  <c r="BU99" i="3"/>
  <c r="BY95" i="3"/>
  <c r="BV94" i="3"/>
  <c r="BW86" i="3"/>
  <c r="BV76" i="3"/>
  <c r="BZ66" i="3"/>
  <c r="BU47" i="3"/>
  <c r="BV46" i="3"/>
  <c r="CB45" i="3"/>
  <c r="BV43" i="3"/>
  <c r="BY38" i="3"/>
  <c r="BX32" i="3"/>
  <c r="CB27" i="3"/>
  <c r="CB16" i="3"/>
  <c r="CC11" i="3"/>
  <c r="BV5" i="3"/>
  <c r="CB11" i="3"/>
  <c r="CB208" i="3"/>
  <c r="CF198" i="3"/>
  <c r="BY179" i="3"/>
  <c r="CD170" i="3"/>
  <c r="CB154" i="3"/>
  <c r="CE126" i="3"/>
  <c r="CD124" i="3"/>
  <c r="BU116" i="3"/>
  <c r="CA109" i="3"/>
  <c r="CF99" i="3"/>
  <c r="CF83" i="3"/>
  <c r="CF64" i="3"/>
  <c r="CD57" i="3"/>
  <c r="BU45" i="3"/>
  <c r="BX40" i="3"/>
  <c r="BV38" i="3"/>
  <c r="CC33" i="3"/>
  <c r="BV32" i="3"/>
  <c r="BV27" i="3"/>
  <c r="BW24" i="3"/>
  <c r="CE19" i="3"/>
  <c r="BV13" i="3"/>
  <c r="CA11" i="3"/>
  <c r="CC126" i="3"/>
  <c r="CD99" i="3"/>
  <c r="BY11" i="3"/>
  <c r="CE9" i="3"/>
  <c r="CA275" i="3"/>
  <c r="BW232" i="3"/>
  <c r="CF219" i="3"/>
  <c r="BY208" i="3"/>
  <c r="CB198" i="3"/>
  <c r="CF193" i="3"/>
  <c r="CD188" i="3"/>
  <c r="BZ181" i="3"/>
  <c r="CE162" i="3"/>
  <c r="CD161" i="3"/>
  <c r="CD134" i="3"/>
  <c r="BZ129" i="3"/>
  <c r="CE128" i="3"/>
  <c r="CB126" i="3"/>
  <c r="CA124" i="3"/>
  <c r="CD107" i="3"/>
  <c r="BW105" i="3"/>
  <c r="CB99" i="3"/>
  <c r="CD92" i="3"/>
  <c r="CB83" i="3"/>
  <c r="CC64" i="3"/>
  <c r="CA57" i="3"/>
  <c r="BZ54" i="3"/>
  <c r="CA33" i="3"/>
  <c r="CA22" i="3"/>
  <c r="CB19" i="3"/>
  <c r="BX11" i="3"/>
  <c r="CB9" i="3"/>
  <c r="BX744" i="3"/>
  <c r="BU744" i="3"/>
  <c r="BV744" i="3"/>
  <c r="BW744" i="3"/>
  <c r="CB744" i="3"/>
  <c r="CC744" i="3"/>
  <c r="CD744" i="3"/>
  <c r="CE744" i="3"/>
  <c r="BU849" i="3"/>
  <c r="CA834" i="3"/>
  <c r="BW834" i="3"/>
  <c r="CE834" i="3"/>
  <c r="CF834" i="3"/>
  <c r="BU824" i="3"/>
  <c r="BY824" i="3"/>
  <c r="BZ824" i="3"/>
  <c r="CA824" i="3"/>
  <c r="CB824" i="3"/>
  <c r="BW783" i="3"/>
  <c r="BV783" i="3"/>
  <c r="BX783" i="3"/>
  <c r="BY783" i="3"/>
  <c r="CD783" i="3"/>
  <c r="CE783" i="3"/>
  <c r="CF783" i="3"/>
  <c r="BU774" i="3"/>
  <c r="CB774" i="3"/>
  <c r="BZ731" i="3"/>
  <c r="BV731" i="3"/>
  <c r="BX731" i="3"/>
  <c r="BY731" i="3"/>
  <c r="CA731" i="3"/>
  <c r="BZ675" i="3"/>
  <c r="BW675" i="3"/>
  <c r="BX675" i="3"/>
  <c r="BY675" i="3"/>
  <c r="CB675" i="3"/>
  <c r="CE675" i="3"/>
  <c r="CF675" i="3"/>
  <c r="BZ651" i="3"/>
  <c r="CF651" i="3"/>
  <c r="BY56" i="3"/>
  <c r="CD56" i="3"/>
  <c r="CE56" i="3"/>
  <c r="BU701" i="3"/>
  <c r="CC701" i="3"/>
  <c r="BV701" i="3"/>
  <c r="CD701" i="3"/>
  <c r="BW701" i="3"/>
  <c r="CE701" i="3"/>
  <c r="BX701" i="3"/>
  <c r="CF701" i="3"/>
  <c r="BY701" i="3"/>
  <c r="BZ701" i="3"/>
  <c r="CA701" i="3"/>
  <c r="BU698" i="3"/>
  <c r="CC698" i="3"/>
  <c r="CD698" i="3"/>
  <c r="BU81" i="3"/>
  <c r="CC81" i="3"/>
  <c r="BV81" i="3"/>
  <c r="CD81" i="3"/>
  <c r="BW81" i="3"/>
  <c r="CE81" i="3"/>
  <c r="BX81" i="3"/>
  <c r="CF81" i="3"/>
  <c r="BY81" i="3"/>
  <c r="BZ81" i="3"/>
  <c r="CA81" i="3"/>
  <c r="CB81" i="3"/>
  <c r="CA861" i="3"/>
  <c r="BU857" i="3"/>
  <c r="BU843" i="3"/>
  <c r="BZ843" i="3"/>
  <c r="CD839" i="3"/>
  <c r="BZ831" i="3"/>
  <c r="BV831" i="3"/>
  <c r="CA831" i="3"/>
  <c r="CB831" i="3"/>
  <c r="CD831" i="3"/>
  <c r="CF831" i="3"/>
  <c r="BZ750" i="3"/>
  <c r="BY750" i="3"/>
  <c r="CA750" i="3"/>
  <c r="CB750" i="3"/>
  <c r="BY680" i="3"/>
  <c r="BV680" i="3"/>
  <c r="BW680" i="3"/>
  <c r="BX680" i="3"/>
  <c r="CA680" i="3"/>
  <c r="CF680" i="3"/>
  <c r="BV641" i="3"/>
  <c r="BY641" i="3"/>
  <c r="BZ641" i="3"/>
  <c r="CA641" i="3"/>
  <c r="CD641" i="3"/>
  <c r="CE641" i="3"/>
  <c r="BW621" i="3"/>
  <c r="BU621" i="3"/>
  <c r="CD621" i="3"/>
  <c r="BV621" i="3"/>
  <c r="CF621" i="3"/>
  <c r="BX621" i="3"/>
  <c r="BY621" i="3"/>
  <c r="BZ621" i="3"/>
  <c r="CA621" i="3"/>
  <c r="CB621" i="3"/>
  <c r="BW610" i="3"/>
  <c r="BV610" i="3"/>
  <c r="CB610" i="3"/>
  <c r="BV602" i="3"/>
  <c r="CD602" i="3"/>
  <c r="CE602" i="3"/>
  <c r="CF602" i="3"/>
  <c r="BU602" i="3"/>
  <c r="BU400" i="3"/>
  <c r="BX400" i="3"/>
  <c r="BY400" i="3"/>
  <c r="BZ400" i="3"/>
  <c r="CA400" i="3"/>
  <c r="CB400" i="3"/>
  <c r="CF400" i="3"/>
  <c r="BX380" i="3"/>
  <c r="BU380" i="3"/>
  <c r="CE380" i="3"/>
  <c r="BV380" i="3"/>
  <c r="CF380" i="3"/>
  <c r="BW380" i="3"/>
  <c r="BZ380" i="3"/>
  <c r="CA380" i="3"/>
  <c r="CB380" i="3"/>
  <c r="CC380" i="3"/>
  <c r="CD380" i="3"/>
  <c r="BW340" i="3"/>
  <c r="BV340" i="3"/>
  <c r="CB340" i="3"/>
  <c r="CC340" i="3"/>
  <c r="CD340" i="3"/>
  <c r="BU340" i="3"/>
  <c r="BW18" i="3"/>
  <c r="BU18" i="3"/>
  <c r="CB18" i="3"/>
  <c r="BZ861" i="3"/>
  <c r="BW650" i="3"/>
  <c r="BV650" i="3"/>
  <c r="CB650" i="3"/>
  <c r="CD650" i="3"/>
  <c r="BU646" i="3"/>
  <c r="BV646" i="3"/>
  <c r="BX646" i="3"/>
  <c r="BY646" i="3"/>
  <c r="BZ646" i="3"/>
  <c r="CB646" i="3"/>
  <c r="CD646" i="3"/>
  <c r="BZ807" i="3"/>
  <c r="BV807" i="3"/>
  <c r="CF807" i="3"/>
  <c r="BU677" i="3"/>
  <c r="CC677" i="3"/>
  <c r="BV677" i="3"/>
  <c r="CD677" i="3"/>
  <c r="BW677" i="3"/>
  <c r="CE677" i="3"/>
  <c r="BX677" i="3"/>
  <c r="CF677" i="3"/>
  <c r="BY677" i="3"/>
  <c r="BZ677" i="3"/>
  <c r="CA677" i="3"/>
  <c r="CA639" i="3"/>
  <c r="CB639" i="3"/>
  <c r="CC639" i="3"/>
  <c r="BY861" i="3"/>
  <c r="CB853" i="3"/>
  <c r="BZ839" i="3"/>
  <c r="CF839" i="3"/>
  <c r="BV839" i="3"/>
  <c r="CB839" i="3"/>
  <c r="BW699" i="3"/>
  <c r="BU699" i="3"/>
  <c r="CB699" i="3"/>
  <c r="CC699" i="3"/>
  <c r="CE699" i="3"/>
  <c r="BZ635" i="3"/>
  <c r="BU635" i="3"/>
  <c r="BW635" i="3"/>
  <c r="BX635" i="3"/>
  <c r="BY635" i="3"/>
  <c r="CB635" i="3"/>
  <c r="CC635" i="3"/>
  <c r="CE635" i="3"/>
  <c r="BU768" i="3"/>
  <c r="BX768" i="3"/>
  <c r="BY768" i="3"/>
  <c r="BZ768" i="3"/>
  <c r="CA768" i="3"/>
  <c r="CB768" i="3"/>
  <c r="CF768" i="3"/>
  <c r="CB580" i="3"/>
  <c r="CA580" i="3"/>
  <c r="BZ580" i="3"/>
  <c r="BW837" i="3"/>
  <c r="CD837" i="3"/>
  <c r="BU643" i="3"/>
  <c r="BW643" i="3"/>
  <c r="BY643" i="3"/>
  <c r="CB643" i="3"/>
  <c r="CC643" i="3"/>
  <c r="CE643" i="3"/>
  <c r="CF643" i="3"/>
  <c r="CC865" i="3"/>
  <c r="BX861" i="3"/>
  <c r="CF855" i="3"/>
  <c r="BZ853" i="3"/>
  <c r="CB677" i="3"/>
  <c r="BW654" i="3"/>
  <c r="BU654" i="3"/>
  <c r="BV654" i="3"/>
  <c r="BX654" i="3"/>
  <c r="CC654" i="3"/>
  <c r="CD654" i="3"/>
  <c r="CF654" i="3"/>
  <c r="BY608" i="3"/>
  <c r="BW608" i="3"/>
  <c r="BX608" i="3"/>
  <c r="CD608" i="3"/>
  <c r="CE608" i="3"/>
  <c r="CF608" i="3"/>
  <c r="CE828" i="3"/>
  <c r="BW828" i="3"/>
  <c r="BY823" i="3"/>
  <c r="BZ819" i="3"/>
  <c r="CF812" i="3"/>
  <c r="BU805" i="3"/>
  <c r="CB804" i="3"/>
  <c r="CC793" i="3"/>
  <c r="CF775" i="3"/>
  <c r="BV775" i="3"/>
  <c r="CD759" i="3"/>
  <c r="BU759" i="3"/>
  <c r="BV741" i="3"/>
  <c r="CF667" i="3"/>
  <c r="BZ653" i="3"/>
  <c r="CA645" i="3"/>
  <c r="CD637" i="3"/>
  <c r="BY617" i="3"/>
  <c r="BU595" i="3"/>
  <c r="BV595" i="3"/>
  <c r="BW595" i="3"/>
  <c r="BY595" i="3"/>
  <c r="BZ595" i="3"/>
  <c r="CB595" i="3"/>
  <c r="CA526" i="3"/>
  <c r="CF526" i="3"/>
  <c r="BX518" i="3"/>
  <c r="BY518" i="3"/>
  <c r="CF518" i="3"/>
  <c r="BV346" i="3"/>
  <c r="BU346" i="3"/>
  <c r="CB346" i="3"/>
  <c r="CC346" i="3"/>
  <c r="BX247" i="3"/>
  <c r="BV247" i="3"/>
  <c r="BW247" i="3"/>
  <c r="BY247" i="3"/>
  <c r="CB247" i="3"/>
  <c r="CC247" i="3"/>
  <c r="BU247" i="3"/>
  <c r="CD247" i="3"/>
  <c r="CE247" i="3"/>
  <c r="CB812" i="3"/>
  <c r="CA804" i="3"/>
  <c r="CB754" i="3"/>
  <c r="CC729" i="3"/>
  <c r="BV725" i="3"/>
  <c r="BV716" i="3"/>
  <c r="BV715" i="3"/>
  <c r="CD714" i="3"/>
  <c r="BU714" i="3"/>
  <c r="BV709" i="3"/>
  <c r="BV706" i="3"/>
  <c r="CC704" i="3"/>
  <c r="BU704" i="3"/>
  <c r="CD695" i="3"/>
  <c r="CE693" i="3"/>
  <c r="BW693" i="3"/>
  <c r="BZ689" i="3"/>
  <c r="BU687" i="3"/>
  <c r="BZ681" i="3"/>
  <c r="CF670" i="3"/>
  <c r="CE667" i="3"/>
  <c r="CB663" i="3"/>
  <c r="CD661" i="3"/>
  <c r="CD658" i="3"/>
  <c r="CB656" i="3"/>
  <c r="BY653" i="3"/>
  <c r="CC637" i="3"/>
  <c r="BW617" i="3"/>
  <c r="BW599" i="3"/>
  <c r="CA599" i="3"/>
  <c r="CB599" i="3"/>
  <c r="CE599" i="3"/>
  <c r="BZ587" i="3"/>
  <c r="BV587" i="3"/>
  <c r="CF587" i="3"/>
  <c r="BW587" i="3"/>
  <c r="BX587" i="3"/>
  <c r="BY587" i="3"/>
  <c r="CA587" i="3"/>
  <c r="CB587" i="3"/>
  <c r="BU547" i="3"/>
  <c r="BV547" i="3"/>
  <c r="BW547" i="3"/>
  <c r="BY547" i="3"/>
  <c r="BZ547" i="3"/>
  <c r="CA547" i="3"/>
  <c r="CB547" i="3"/>
  <c r="CD547" i="3"/>
  <c r="BU485" i="3"/>
  <c r="CD485" i="3"/>
  <c r="CE485" i="3"/>
  <c r="BU481" i="3"/>
  <c r="BV481" i="3"/>
  <c r="CE481" i="3"/>
  <c r="BW481" i="3"/>
  <c r="CF481" i="3"/>
  <c r="BX481" i="3"/>
  <c r="BY481" i="3"/>
  <c r="BZ481" i="3"/>
  <c r="CA481" i="3"/>
  <c r="CB481" i="3"/>
  <c r="BU416" i="3"/>
  <c r="CA416" i="3"/>
  <c r="CB416" i="3"/>
  <c r="CF416" i="3"/>
  <c r="BZ836" i="3"/>
  <c r="CB832" i="3"/>
  <c r="CC828" i="3"/>
  <c r="BU828" i="3"/>
  <c r="CD820" i="3"/>
  <c r="BU820" i="3"/>
  <c r="CA812" i="3"/>
  <c r="CE810" i="3"/>
  <c r="BU809" i="3"/>
  <c r="CD805" i="3"/>
  <c r="BZ804" i="3"/>
  <c r="CF797" i="3"/>
  <c r="BX797" i="3"/>
  <c r="CC796" i="3"/>
  <c r="CA795" i="3"/>
  <c r="BW794" i="3"/>
  <c r="BX791" i="3"/>
  <c r="BZ781" i="3"/>
  <c r="CF780" i="3"/>
  <c r="BU780" i="3"/>
  <c r="BZ779" i="3"/>
  <c r="BY778" i="3"/>
  <c r="BU777" i="3"/>
  <c r="BY776" i="3"/>
  <c r="CD775" i="3"/>
  <c r="BU773" i="3"/>
  <c r="CC766" i="3"/>
  <c r="BY764" i="3"/>
  <c r="BX763" i="3"/>
  <c r="CB759" i="3"/>
  <c r="CD756" i="3"/>
  <c r="CA754" i="3"/>
  <c r="CB745" i="3"/>
  <c r="CA742" i="3"/>
  <c r="CE741" i="3"/>
  <c r="CF738" i="3"/>
  <c r="BU738" i="3"/>
  <c r="CC736" i="3"/>
  <c r="BU736" i="3"/>
  <c r="CD732" i="3"/>
  <c r="BW730" i="3"/>
  <c r="CB729" i="3"/>
  <c r="CB726" i="3"/>
  <c r="CC695" i="3"/>
  <c r="CD693" i="3"/>
  <c r="BV693" i="3"/>
  <c r="BY689" i="3"/>
  <c r="BY681" i="3"/>
  <c r="CD673" i="3"/>
  <c r="CA672" i="3"/>
  <c r="CA671" i="3"/>
  <c r="CD670" i="3"/>
  <c r="CB667" i="3"/>
  <c r="BV666" i="3"/>
  <c r="BV665" i="3"/>
  <c r="BV664" i="3"/>
  <c r="CA663" i="3"/>
  <c r="CC661" i="3"/>
  <c r="BX659" i="3"/>
  <c r="CB658" i="3"/>
  <c r="CD657" i="3"/>
  <c r="CA656" i="3"/>
  <c r="BX653" i="3"/>
  <c r="BY645" i="3"/>
  <c r="BV637" i="3"/>
  <c r="BX632" i="3"/>
  <c r="BY630" i="3"/>
  <c r="CB629" i="3"/>
  <c r="BW624" i="3"/>
  <c r="CE619" i="3"/>
  <c r="CE617" i="3"/>
  <c r="BV617" i="3"/>
  <c r="CF613" i="3"/>
  <c r="BX613" i="3"/>
  <c r="CC611" i="3"/>
  <c r="BU582" i="3"/>
  <c r="BY582" i="3"/>
  <c r="CA582" i="3"/>
  <c r="CB582" i="3"/>
  <c r="CF582" i="3"/>
  <c r="BU511" i="3"/>
  <c r="CA511" i="3"/>
  <c r="BW433" i="3"/>
  <c r="CB433" i="3"/>
  <c r="CD433" i="3"/>
  <c r="CC381" i="3"/>
  <c r="CD381" i="3"/>
  <c r="BV381" i="3"/>
  <c r="BU288" i="3"/>
  <c r="CC288" i="3"/>
  <c r="BV288" i="3"/>
  <c r="CD288" i="3"/>
  <c r="BW288" i="3"/>
  <c r="CE288" i="3"/>
  <c r="BX288" i="3"/>
  <c r="CF288" i="3"/>
  <c r="BY288" i="3"/>
  <c r="BZ288" i="3"/>
  <c r="CA288" i="3"/>
  <c r="CB288" i="3"/>
  <c r="BZ812" i="3"/>
  <c r="CC805" i="3"/>
  <c r="BY804" i="3"/>
  <c r="BU796" i="3"/>
  <c r="BZ795" i="3"/>
  <c r="BX778" i="3"/>
  <c r="CB775" i="3"/>
  <c r="BZ766" i="3"/>
  <c r="CA759" i="3"/>
  <c r="CB756" i="3"/>
  <c r="BY742" i="3"/>
  <c r="CD741" i="3"/>
  <c r="CA729" i="3"/>
  <c r="CD728" i="3"/>
  <c r="CA726" i="3"/>
  <c r="CB714" i="3"/>
  <c r="CB695" i="3"/>
  <c r="CC693" i="3"/>
  <c r="BW689" i="3"/>
  <c r="BW681" i="3"/>
  <c r="CC678" i="3"/>
  <c r="CB673" i="3"/>
  <c r="BX672" i="3"/>
  <c r="BU671" i="3"/>
  <c r="CC670" i="3"/>
  <c r="BY667" i="3"/>
  <c r="BU663" i="3"/>
  <c r="CB661" i="3"/>
  <c r="BW659" i="3"/>
  <c r="BV658" i="3"/>
  <c r="BU655" i="3"/>
  <c r="BW653" i="3"/>
  <c r="BX645" i="3"/>
  <c r="BU637" i="3"/>
  <c r="CA629" i="3"/>
  <c r="CC619" i="3"/>
  <c r="CD617" i="3"/>
  <c r="BU617" i="3"/>
  <c r="CE613" i="3"/>
  <c r="BW613" i="3"/>
  <c r="CB611" i="3"/>
  <c r="BU600" i="3"/>
  <c r="BX600" i="3"/>
  <c r="BY600" i="3"/>
  <c r="BZ600" i="3"/>
  <c r="BU569" i="3"/>
  <c r="BZ569" i="3"/>
  <c r="BZ565" i="3"/>
  <c r="BU565" i="3"/>
  <c r="BV565" i="3"/>
  <c r="CC565" i="3"/>
  <c r="CD565" i="3"/>
  <c r="CE565" i="3"/>
  <c r="BZ249" i="3"/>
  <c r="BU249" i="3"/>
  <c r="BX249" i="3"/>
  <c r="BY249" i="3"/>
  <c r="CA249" i="3"/>
  <c r="CB249" i="3"/>
  <c r="CC249" i="3"/>
  <c r="CF249" i="3"/>
  <c r="CE823" i="3"/>
  <c r="BY812" i="3"/>
  <c r="BZ805" i="3"/>
  <c r="BX804" i="3"/>
  <c r="CA775" i="3"/>
  <c r="CF773" i="3"/>
  <c r="BY766" i="3"/>
  <c r="BZ759" i="3"/>
  <c r="CA756" i="3"/>
  <c r="CA755" i="3"/>
  <c r="BX754" i="3"/>
  <c r="CB741" i="3"/>
  <c r="CA732" i="3"/>
  <c r="BZ729" i="3"/>
  <c r="CC728" i="3"/>
  <c r="BY726" i="3"/>
  <c r="CD725" i="3"/>
  <c r="CA714" i="3"/>
  <c r="BZ704" i="3"/>
  <c r="CA700" i="3"/>
  <c r="CC697" i="3"/>
  <c r="BY695" i="3"/>
  <c r="BV689" i="3"/>
  <c r="BV681" i="3"/>
  <c r="BU486" i="3"/>
  <c r="CA486" i="3"/>
  <c r="BX396" i="3"/>
  <c r="CE396" i="3"/>
  <c r="BW396" i="3"/>
  <c r="CB396" i="3"/>
  <c r="BV370" i="3"/>
  <c r="CC370" i="3"/>
  <c r="BU370" i="3"/>
  <c r="CB370" i="3"/>
  <c r="CE836" i="3"/>
  <c r="CF826" i="3"/>
  <c r="BU825" i="3"/>
  <c r="CD823" i="3"/>
  <c r="BZ820" i="3"/>
  <c r="CD816" i="3"/>
  <c r="BX812" i="3"/>
  <c r="BY805" i="3"/>
  <c r="BU804" i="3"/>
  <c r="CF799" i="3"/>
  <c r="CF786" i="3"/>
  <c r="BU785" i="3"/>
  <c r="BY775" i="3"/>
  <c r="CD773" i="3"/>
  <c r="CF771" i="3"/>
  <c r="BX766" i="3"/>
  <c r="CA761" i="3"/>
  <c r="BX759" i="3"/>
  <c r="BV756" i="3"/>
  <c r="BY755" i="3"/>
  <c r="CF754" i="3"/>
  <c r="BW754" i="3"/>
  <c r="BX749" i="3"/>
  <c r="CD748" i="3"/>
  <c r="BY741" i="3"/>
  <c r="CC738" i="3"/>
  <c r="BV732" i="3"/>
  <c r="BV729" i="3"/>
  <c r="CB728" i="3"/>
  <c r="CC690" i="3"/>
  <c r="BZ673" i="3"/>
  <c r="BX670" i="3"/>
  <c r="BW661" i="3"/>
  <c r="CE653" i="3"/>
  <c r="CE645" i="3"/>
  <c r="BV634" i="3"/>
  <c r="BX629" i="3"/>
  <c r="CC622" i="3"/>
  <c r="BY619" i="3"/>
  <c r="CB617" i="3"/>
  <c r="CC613" i="3"/>
  <c r="BX611" i="3"/>
  <c r="CB607" i="3"/>
  <c r="CE595" i="3"/>
  <c r="BZ501" i="3"/>
  <c r="BU501" i="3"/>
  <c r="BY501" i="3"/>
  <c r="CA501" i="3"/>
  <c r="CB501" i="3"/>
  <c r="CC501" i="3"/>
  <c r="CD501" i="3"/>
  <c r="BU469" i="3"/>
  <c r="BV469" i="3"/>
  <c r="BZ469" i="3"/>
  <c r="CA469" i="3"/>
  <c r="CB469" i="3"/>
  <c r="CC469" i="3"/>
  <c r="CD469" i="3"/>
  <c r="BW309" i="3"/>
  <c r="BY309" i="3"/>
  <c r="BV309" i="3"/>
  <c r="BW265" i="3"/>
  <c r="BY265" i="3"/>
  <c r="BZ265" i="3"/>
  <c r="CA265" i="3"/>
  <c r="CB265" i="3"/>
  <c r="CC265" i="3"/>
  <c r="BX265" i="3"/>
  <c r="BX741" i="3"/>
  <c r="BV728" i="3"/>
  <c r="BY725" i="3"/>
  <c r="BV721" i="3"/>
  <c r="BX714" i="3"/>
  <c r="CB710" i="3"/>
  <c r="BY709" i="3"/>
  <c r="CB707" i="3"/>
  <c r="CE706" i="3"/>
  <c r="CF704" i="3"/>
  <c r="CC691" i="3"/>
  <c r="BV690" i="3"/>
  <c r="CD689" i="3"/>
  <c r="BY673" i="3"/>
  <c r="BV670" i="3"/>
  <c r="BV661" i="3"/>
  <c r="CB653" i="3"/>
  <c r="BW619" i="3"/>
  <c r="CA617" i="3"/>
  <c r="BW611" i="3"/>
  <c r="CA607" i="3"/>
  <c r="CD595" i="3"/>
  <c r="BZ484" i="3"/>
  <c r="CA484" i="3"/>
  <c r="CB484" i="3"/>
  <c r="BU472" i="3"/>
  <c r="BY472" i="3"/>
  <c r="BZ472" i="3"/>
  <c r="CA472" i="3"/>
  <c r="CB472" i="3"/>
  <c r="CD472" i="3"/>
  <c r="CF472" i="3"/>
  <c r="BU445" i="3"/>
  <c r="BX445" i="3"/>
  <c r="CF445" i="3"/>
  <c r="BW397" i="3"/>
  <c r="CF397" i="3"/>
  <c r="BY371" i="3"/>
  <c r="CF371" i="3"/>
  <c r="BW276" i="3"/>
  <c r="BV276" i="3"/>
  <c r="BX276" i="3"/>
  <c r="BY276" i="3"/>
  <c r="CA276" i="3"/>
  <c r="CB276" i="3"/>
  <c r="BY577" i="3"/>
  <c r="BY576" i="3"/>
  <c r="BX574" i="3"/>
  <c r="CB573" i="3"/>
  <c r="BX571" i="3"/>
  <c r="BW563" i="3"/>
  <c r="CB562" i="3"/>
  <c r="BZ561" i="3"/>
  <c r="CF552" i="3"/>
  <c r="BV552" i="3"/>
  <c r="BY550" i="3"/>
  <c r="BZ537" i="3"/>
  <c r="BV533" i="3"/>
  <c r="CC528" i="3"/>
  <c r="BU528" i="3"/>
  <c r="BU522" i="3"/>
  <c r="BV520" i="3"/>
  <c r="CE507" i="3"/>
  <c r="BU507" i="3"/>
  <c r="CA493" i="3"/>
  <c r="BU483" i="3"/>
  <c r="CC445" i="3"/>
  <c r="BV372" i="3"/>
  <c r="CB372" i="3"/>
  <c r="CC372" i="3"/>
  <c r="BV352" i="3"/>
  <c r="BW333" i="3"/>
  <c r="CC333" i="3"/>
  <c r="CD333" i="3"/>
  <c r="CF333" i="3"/>
  <c r="BY254" i="3"/>
  <c r="CB254" i="3"/>
  <c r="BV245" i="3"/>
  <c r="BU245" i="3"/>
  <c r="CD245" i="3"/>
  <c r="CE245" i="3"/>
  <c r="BU216" i="3"/>
  <c r="CC216" i="3"/>
  <c r="BV216" i="3"/>
  <c r="CD216" i="3"/>
  <c r="BW216" i="3"/>
  <c r="CE216" i="3"/>
  <c r="BX216" i="3"/>
  <c r="CF216" i="3"/>
  <c r="BY216" i="3"/>
  <c r="BZ216" i="3"/>
  <c r="CA216" i="3"/>
  <c r="CB216" i="3"/>
  <c r="BZ139" i="3"/>
  <c r="BX139" i="3"/>
  <c r="BY139" i="3"/>
  <c r="CB139" i="3"/>
  <c r="CF139" i="3"/>
  <c r="BX21" i="3"/>
  <c r="BU21" i="3"/>
  <c r="BV21" i="3"/>
  <c r="BW21" i="3"/>
  <c r="CA21" i="3"/>
  <c r="CB21" i="3"/>
  <c r="CD21" i="3"/>
  <c r="CE21" i="3"/>
  <c r="BZ470" i="3"/>
  <c r="CB456" i="3"/>
  <c r="BZ454" i="3"/>
  <c r="CB452" i="3"/>
  <c r="CB445" i="3"/>
  <c r="BZ430" i="3"/>
  <c r="CB428" i="3"/>
  <c r="BV394" i="3"/>
  <c r="BZ394" i="3"/>
  <c r="CA394" i="3"/>
  <c r="CB394" i="3"/>
  <c r="CD394" i="3"/>
  <c r="BW373" i="3"/>
  <c r="CA373" i="3"/>
  <c r="CB373" i="3"/>
  <c r="CD373" i="3"/>
  <c r="CF373" i="3"/>
  <c r="BY347" i="3"/>
  <c r="BW347" i="3"/>
  <c r="BU296" i="3"/>
  <c r="CC296" i="3"/>
  <c r="BV296" i="3"/>
  <c r="CD296" i="3"/>
  <c r="BW296" i="3"/>
  <c r="CE296" i="3"/>
  <c r="BX296" i="3"/>
  <c r="CF296" i="3"/>
  <c r="BY296" i="3"/>
  <c r="BZ131" i="3"/>
  <c r="BX131" i="3"/>
  <c r="BY131" i="3"/>
  <c r="CB131" i="3"/>
  <c r="CF131" i="3"/>
  <c r="CE563" i="3"/>
  <c r="CF533" i="3"/>
  <c r="CA528" i="3"/>
  <c r="CC512" i="3"/>
  <c r="CC507" i="3"/>
  <c r="CC478" i="3"/>
  <c r="CA445" i="3"/>
  <c r="BZ431" i="3"/>
  <c r="BY431" i="3"/>
  <c r="BU426" i="3"/>
  <c r="BX426" i="3"/>
  <c r="CB426" i="3"/>
  <c r="BW425" i="3"/>
  <c r="CA425" i="3"/>
  <c r="BX412" i="3"/>
  <c r="BW412" i="3"/>
  <c r="BW357" i="3"/>
  <c r="BX357" i="3"/>
  <c r="CA357" i="3"/>
  <c r="CD357" i="3"/>
  <c r="CF357" i="3"/>
  <c r="BX352" i="3"/>
  <c r="BW352" i="3"/>
  <c r="BY352" i="3"/>
  <c r="CA352" i="3"/>
  <c r="CC352" i="3"/>
  <c r="CD352" i="3"/>
  <c r="BW284" i="3"/>
  <c r="BV284" i="3"/>
  <c r="BX284" i="3"/>
  <c r="BY284" i="3"/>
  <c r="CA284" i="3"/>
  <c r="CB284" i="3"/>
  <c r="BW190" i="3"/>
  <c r="BU190" i="3"/>
  <c r="CD190" i="3"/>
  <c r="BV190" i="3"/>
  <c r="CF190" i="3"/>
  <c r="BX190" i="3"/>
  <c r="BY190" i="3"/>
  <c r="BZ190" i="3"/>
  <c r="CA190" i="3"/>
  <c r="CB190" i="3"/>
  <c r="CA103" i="3"/>
  <c r="BY103" i="3"/>
  <c r="BZ103" i="3"/>
  <c r="CB103" i="3"/>
  <c r="CD597" i="3"/>
  <c r="BU597" i="3"/>
  <c r="BZ593" i="3"/>
  <c r="CD592" i="3"/>
  <c r="CB586" i="3"/>
  <c r="CB584" i="3"/>
  <c r="CF568" i="3"/>
  <c r="BV568" i="3"/>
  <c r="BY566" i="3"/>
  <c r="CB564" i="3"/>
  <c r="CC563" i="3"/>
  <c r="BV555" i="3"/>
  <c r="BV554" i="3"/>
  <c r="CB552" i="3"/>
  <c r="CC544" i="3"/>
  <c r="CB543" i="3"/>
  <c r="BX541" i="3"/>
  <c r="CC539" i="3"/>
  <c r="BU539" i="3"/>
  <c r="CE533" i="3"/>
  <c r="CF531" i="3"/>
  <c r="BV531" i="3"/>
  <c r="BZ528" i="3"/>
  <c r="CF525" i="3"/>
  <c r="CF520" i="3"/>
  <c r="BZ512" i="3"/>
  <c r="CB507" i="3"/>
  <c r="CE483" i="3"/>
  <c r="CB478" i="3"/>
  <c r="BZ447" i="3"/>
  <c r="BY447" i="3"/>
  <c r="BZ445" i="3"/>
  <c r="CD434" i="3"/>
  <c r="BV430" i="3"/>
  <c r="CB430" i="3"/>
  <c r="BV413" i="3"/>
  <c r="CB413" i="3"/>
  <c r="BU402" i="3"/>
  <c r="BV402" i="3"/>
  <c r="BW402" i="3"/>
  <c r="CC402" i="3"/>
  <c r="CD402" i="3"/>
  <c r="BX324" i="3"/>
  <c r="BW324" i="3"/>
  <c r="CA324" i="3"/>
  <c r="CC324" i="3"/>
  <c r="CD324" i="3"/>
  <c r="CE324" i="3"/>
  <c r="BV300" i="3"/>
  <c r="BX300" i="3"/>
  <c r="BY300" i="3"/>
  <c r="CD300" i="3"/>
  <c r="CF276" i="3"/>
  <c r="BV246" i="3"/>
  <c r="BW246" i="3"/>
  <c r="CB592" i="3"/>
  <c r="CF590" i="3"/>
  <c r="CA584" i="3"/>
  <c r="CD581" i="3"/>
  <c r="CF574" i="3"/>
  <c r="CF571" i="3"/>
  <c r="CB563" i="3"/>
  <c r="CA552" i="3"/>
  <c r="CB535" i="3"/>
  <c r="CC533" i="3"/>
  <c r="BY528" i="3"/>
  <c r="CC525" i="3"/>
  <c r="CB524" i="3"/>
  <c r="CD523" i="3"/>
  <c r="CE520" i="3"/>
  <c r="BY512" i="3"/>
  <c r="BY507" i="3"/>
  <c r="CC494" i="3"/>
  <c r="CF491" i="3"/>
  <c r="CD483" i="3"/>
  <c r="CA478" i="3"/>
  <c r="CD471" i="3"/>
  <c r="BW468" i="3"/>
  <c r="BX466" i="3"/>
  <c r="CC462" i="3"/>
  <c r="CD449" i="3"/>
  <c r="CD447" i="3"/>
  <c r="BY445" i="3"/>
  <c r="BX444" i="3"/>
  <c r="BW444" i="3"/>
  <c r="BY442" i="3"/>
  <c r="CB440" i="3"/>
  <c r="CC434" i="3"/>
  <c r="BV414" i="3"/>
  <c r="CA414" i="3"/>
  <c r="BY348" i="3"/>
  <c r="BW348" i="3"/>
  <c r="CF348" i="3"/>
  <c r="BX348" i="3"/>
  <c r="BZ348" i="3"/>
  <c r="CA348" i="3"/>
  <c r="CB348" i="3"/>
  <c r="BZ298" i="3"/>
  <c r="BY298" i="3"/>
  <c r="CA298" i="3"/>
  <c r="CB298" i="3"/>
  <c r="CC298" i="3"/>
  <c r="BW292" i="3"/>
  <c r="BU292" i="3"/>
  <c r="BV292" i="3"/>
  <c r="BY292" i="3"/>
  <c r="CA292" i="3"/>
  <c r="CB292" i="3"/>
  <c r="CD276" i="3"/>
  <c r="BW268" i="3"/>
  <c r="BU268" i="3"/>
  <c r="CA268" i="3"/>
  <c r="CB268" i="3"/>
  <c r="CC268" i="3"/>
  <c r="CD268" i="3"/>
  <c r="BU263" i="3"/>
  <c r="CE263" i="3"/>
  <c r="CA242" i="3"/>
  <c r="CB242" i="3"/>
  <c r="CC242" i="3"/>
  <c r="CD242" i="3"/>
  <c r="CB597" i="3"/>
  <c r="CA592" i="3"/>
  <c r="CB590" i="3"/>
  <c r="CE589" i="3"/>
  <c r="BZ584" i="3"/>
  <c r="CC581" i="3"/>
  <c r="CB577" i="3"/>
  <c r="CB574" i="3"/>
  <c r="CE571" i="3"/>
  <c r="CA563" i="3"/>
  <c r="BZ552" i="3"/>
  <c r="CF550" i="3"/>
  <c r="CB533" i="3"/>
  <c r="CD531" i="3"/>
  <c r="CF528" i="3"/>
  <c r="CB525" i="3"/>
  <c r="CA523" i="3"/>
  <c r="CD522" i="3"/>
  <c r="CD520" i="3"/>
  <c r="CD517" i="3"/>
  <c r="BX512" i="3"/>
  <c r="BX507" i="3"/>
  <c r="CF502" i="3"/>
  <c r="CA494" i="3"/>
  <c r="CE493" i="3"/>
  <c r="CD491" i="3"/>
  <c r="CC483" i="3"/>
  <c r="BZ478" i="3"/>
  <c r="CC471" i="3"/>
  <c r="CA450" i="3"/>
  <c r="CB449" i="3"/>
  <c r="CC447" i="3"/>
  <c r="BW445" i="3"/>
  <c r="BX442" i="3"/>
  <c r="CB434" i="3"/>
  <c r="BZ423" i="3"/>
  <c r="CC423" i="3"/>
  <c r="BW423" i="3"/>
  <c r="BU408" i="3"/>
  <c r="BZ408" i="3"/>
  <c r="CA408" i="3"/>
  <c r="CF408" i="3"/>
  <c r="CE397" i="3"/>
  <c r="CE371" i="3"/>
  <c r="CA369" i="3"/>
  <c r="CB369" i="3"/>
  <c r="BW365" i="3"/>
  <c r="BU365" i="3"/>
  <c r="BV365" i="3"/>
  <c r="BX365" i="3"/>
  <c r="BZ365" i="3"/>
  <c r="CB365" i="3"/>
  <c r="BX360" i="3"/>
  <c r="BU360" i="3"/>
  <c r="CE360" i="3"/>
  <c r="BV360" i="3"/>
  <c r="BW360" i="3"/>
  <c r="BY360" i="3"/>
  <c r="CA360" i="3"/>
  <c r="CB338" i="3"/>
  <c r="BY318" i="3"/>
  <c r="CB318" i="3"/>
  <c r="CC276" i="3"/>
  <c r="BV273" i="3"/>
  <c r="CD273" i="3"/>
  <c r="BV267" i="3"/>
  <c r="CD267" i="3"/>
  <c r="BW267" i="3"/>
  <c r="CE267" i="3"/>
  <c r="BX267" i="3"/>
  <c r="CF267" i="3"/>
  <c r="BY267" i="3"/>
  <c r="BZ267" i="3"/>
  <c r="CB264" i="3"/>
  <c r="CC264" i="3"/>
  <c r="BW253" i="3"/>
  <c r="BV253" i="3"/>
  <c r="BY253" i="3"/>
  <c r="CB253" i="3"/>
  <c r="CE418" i="3"/>
  <c r="BW418" i="3"/>
  <c r="BX407" i="3"/>
  <c r="BU406" i="3"/>
  <c r="BU393" i="3"/>
  <c r="BW387" i="3"/>
  <c r="BX384" i="3"/>
  <c r="CB374" i="3"/>
  <c r="CE363" i="3"/>
  <c r="CD358" i="3"/>
  <c r="BW355" i="3"/>
  <c r="BU354" i="3"/>
  <c r="BY353" i="3"/>
  <c r="CE344" i="3"/>
  <c r="CA342" i="3"/>
  <c r="CF341" i="3"/>
  <c r="BV337" i="3"/>
  <c r="CA336" i="3"/>
  <c r="BX332" i="3"/>
  <c r="BX331" i="3"/>
  <c r="BV326" i="3"/>
  <c r="CB325" i="3"/>
  <c r="BX320" i="3"/>
  <c r="CF316" i="3"/>
  <c r="BX315" i="3"/>
  <c r="CB313" i="3"/>
  <c r="CB312" i="3"/>
  <c r="CE311" i="3"/>
  <c r="BU308" i="3"/>
  <c r="BX304" i="3"/>
  <c r="BW303" i="3"/>
  <c r="BZ299" i="3"/>
  <c r="BY291" i="3"/>
  <c r="CC280" i="3"/>
  <c r="BU280" i="3"/>
  <c r="BX272" i="3"/>
  <c r="BX266" i="3"/>
  <c r="CE259" i="3"/>
  <c r="BW259" i="3"/>
  <c r="CA257" i="3"/>
  <c r="CF256" i="3"/>
  <c r="BV256" i="3"/>
  <c r="CF250" i="3"/>
  <c r="BU248" i="3"/>
  <c r="CA243" i="3"/>
  <c r="BU120" i="3"/>
  <c r="CB120" i="3"/>
  <c r="CA44" i="3"/>
  <c r="CB44" i="3"/>
  <c r="BV387" i="3"/>
  <c r="CD363" i="3"/>
  <c r="BV173" i="3"/>
  <c r="BX173" i="3"/>
  <c r="CD173" i="3"/>
  <c r="CE173" i="3"/>
  <c r="BU114" i="3"/>
  <c r="CC114" i="3"/>
  <c r="CA280" i="3"/>
  <c r="CD248" i="3"/>
  <c r="BY203" i="3"/>
  <c r="BU203" i="3"/>
  <c r="CE203" i="3"/>
  <c r="BV203" i="3"/>
  <c r="CF203" i="3"/>
  <c r="BW203" i="3"/>
  <c r="BX203" i="3"/>
  <c r="CA203" i="3"/>
  <c r="CB203" i="3"/>
  <c r="CC203" i="3"/>
  <c r="BU183" i="3"/>
  <c r="BV183" i="3"/>
  <c r="BW183" i="3"/>
  <c r="BX183" i="3"/>
  <c r="CD183" i="3"/>
  <c r="CE183" i="3"/>
  <c r="CF183" i="3"/>
  <c r="BU17" i="3"/>
  <c r="BV17" i="3"/>
  <c r="BY17" i="3"/>
  <c r="CF17" i="3"/>
  <c r="CD393" i="3"/>
  <c r="CE387" i="3"/>
  <c r="BU344" i="3"/>
  <c r="BZ341" i="3"/>
  <c r="CD326" i="3"/>
  <c r="BU316" i="3"/>
  <c r="CF308" i="3"/>
  <c r="CF299" i="3"/>
  <c r="BV299" i="3"/>
  <c r="CB297" i="3"/>
  <c r="CD291" i="3"/>
  <c r="BU291" i="3"/>
  <c r="CB289" i="3"/>
  <c r="BZ280" i="3"/>
  <c r="CF272" i="3"/>
  <c r="CC256" i="3"/>
  <c r="CC248" i="3"/>
  <c r="BV243" i="3"/>
  <c r="CD407" i="3"/>
  <c r="CC393" i="3"/>
  <c r="CD387" i="3"/>
  <c r="CD337" i="3"/>
  <c r="CF332" i="3"/>
  <c r="CC326" i="3"/>
  <c r="CF320" i="3"/>
  <c r="CD308" i="3"/>
  <c r="CB272" i="3"/>
  <c r="CD266" i="3"/>
  <c r="CB256" i="3"/>
  <c r="CB248" i="3"/>
  <c r="BU240" i="3"/>
  <c r="BX240" i="3"/>
  <c r="BZ240" i="3"/>
  <c r="CA240" i="3"/>
  <c r="CB240" i="3"/>
  <c r="CF240" i="3"/>
  <c r="CA174" i="3"/>
  <c r="BY174" i="3"/>
  <c r="BZ174" i="3"/>
  <c r="CB174" i="3"/>
  <c r="CC174" i="3"/>
  <c r="CD174" i="3"/>
  <c r="BX122" i="3"/>
  <c r="BU122" i="3"/>
  <c r="BV122" i="3"/>
  <c r="BW122" i="3"/>
  <c r="CB122" i="3"/>
  <c r="CC122" i="3"/>
  <c r="CD122" i="3"/>
  <c r="CE122" i="3"/>
  <c r="BW91" i="3"/>
  <c r="BU91" i="3"/>
  <c r="BV91" i="3"/>
  <c r="BY91" i="3"/>
  <c r="CA91" i="3"/>
  <c r="CB91" i="3"/>
  <c r="CC91" i="3"/>
  <c r="CD91" i="3"/>
  <c r="BZ238" i="3"/>
  <c r="BY235" i="3"/>
  <c r="BZ233" i="3"/>
  <c r="BY224" i="3"/>
  <c r="BU219" i="3"/>
  <c r="BW214" i="3"/>
  <c r="CF211" i="3"/>
  <c r="BW198" i="3"/>
  <c r="BW188" i="3"/>
  <c r="BY181" i="3"/>
  <c r="CE180" i="3"/>
  <c r="CF178" i="3"/>
  <c r="BX178" i="3"/>
  <c r="BX170" i="3"/>
  <c r="BW168" i="3"/>
  <c r="BY165" i="3"/>
  <c r="BZ161" i="3"/>
  <c r="BX160" i="3"/>
  <c r="CA157" i="3"/>
  <c r="BZ154" i="3"/>
  <c r="BW152" i="3"/>
  <c r="BZ150" i="3"/>
  <c r="BX146" i="3"/>
  <c r="CD145" i="3"/>
  <c r="BZ138" i="3"/>
  <c r="CF136" i="3"/>
  <c r="BX128" i="3"/>
  <c r="CA100" i="3"/>
  <c r="CA93" i="3"/>
  <c r="BV90" i="3"/>
  <c r="CF67" i="3"/>
  <c r="BU67" i="3"/>
  <c r="CB65" i="3"/>
  <c r="BW62" i="3"/>
  <c r="CD58" i="3"/>
  <c r="BX54" i="3"/>
  <c r="CF53" i="3"/>
  <c r="BW53" i="3"/>
  <c r="BX49" i="3"/>
  <c r="CB46" i="3"/>
  <c r="CB43" i="3"/>
  <c r="CF41" i="3"/>
  <c r="BX41" i="3"/>
  <c r="CF38" i="3"/>
  <c r="BU38" i="3"/>
  <c r="CB37" i="3"/>
  <c r="CD35" i="3"/>
  <c r="CC31" i="3"/>
  <c r="BU27" i="3"/>
  <c r="CE24" i="3"/>
  <c r="CA16" i="3"/>
  <c r="CD14" i="3"/>
  <c r="CB13" i="3"/>
  <c r="BV10" i="3"/>
  <c r="CD9" i="3"/>
  <c r="CB7" i="3"/>
  <c r="CE6" i="3"/>
  <c r="BV6" i="3"/>
  <c r="BU5" i="3"/>
  <c r="BZ241" i="3"/>
  <c r="BY238" i="3"/>
  <c r="BX235" i="3"/>
  <c r="CB211" i="3"/>
  <c r="CB180" i="3"/>
  <c r="CE178" i="3"/>
  <c r="BW178" i="3"/>
  <c r="BX165" i="3"/>
  <c r="BZ157" i="3"/>
  <c r="BY154" i="3"/>
  <c r="BY150" i="3"/>
  <c r="BU146" i="3"/>
  <c r="BY138" i="3"/>
  <c r="CE136" i="3"/>
  <c r="BY100" i="3"/>
  <c r="CB75" i="3"/>
  <c r="CC58" i="3"/>
  <c r="BW49" i="3"/>
  <c r="CA46" i="3"/>
  <c r="BY43" i="3"/>
  <c r="CE41" i="3"/>
  <c r="BW41" i="3"/>
  <c r="CE40" i="3"/>
  <c r="CA37" i="3"/>
  <c r="CC35" i="3"/>
  <c r="BU31" i="3"/>
  <c r="CB24" i="3"/>
  <c r="BZ16" i="3"/>
  <c r="BW13" i="3"/>
  <c r="BX238" i="3"/>
  <c r="BW235" i="3"/>
  <c r="CA223" i="3"/>
  <c r="BX211" i="3"/>
  <c r="BY206" i="3"/>
  <c r="CC200" i="3"/>
  <c r="CB199" i="3"/>
  <c r="CD198" i="3"/>
  <c r="CC195" i="3"/>
  <c r="CC192" i="3"/>
  <c r="CE188" i="3"/>
  <c r="BU188" i="3"/>
  <c r="CD185" i="3"/>
  <c r="CE184" i="3"/>
  <c r="CA180" i="3"/>
  <c r="CD178" i="3"/>
  <c r="BV178" i="3"/>
  <c r="CF165" i="3"/>
  <c r="BW165" i="3"/>
  <c r="BY157" i="3"/>
  <c r="BX154" i="3"/>
  <c r="BV150" i="3"/>
  <c r="CD149" i="3"/>
  <c r="CB147" i="3"/>
  <c r="BV138" i="3"/>
  <c r="CB136" i="3"/>
  <c r="BZ126" i="3"/>
  <c r="CB115" i="3"/>
  <c r="BZ113" i="3"/>
  <c r="BZ111" i="3"/>
  <c r="CC107" i="3"/>
  <c r="BX100" i="3"/>
  <c r="CB98" i="3"/>
  <c r="BX97" i="3"/>
  <c r="BZ89" i="3"/>
  <c r="CB87" i="3"/>
  <c r="CB85" i="3"/>
  <c r="CD84" i="3"/>
  <c r="BU83" i="3"/>
  <c r="CC82" i="3"/>
  <c r="CF76" i="3"/>
  <c r="CA75" i="3"/>
  <c r="CC67" i="3"/>
  <c r="BV58" i="3"/>
  <c r="CF49" i="3"/>
  <c r="BV49" i="3"/>
  <c r="BY46" i="3"/>
  <c r="BX43" i="3"/>
  <c r="CD41" i="3"/>
  <c r="BV41" i="3"/>
  <c r="CD40" i="3"/>
  <c r="BV37" i="3"/>
  <c r="BX35" i="3"/>
  <c r="BY16" i="3"/>
  <c r="CB6" i="3"/>
  <c r="BX241" i="3"/>
  <c r="BW238" i="3"/>
  <c r="BV235" i="3"/>
  <c r="CD224" i="3"/>
  <c r="BV224" i="3"/>
  <c r="BZ223" i="3"/>
  <c r="CC219" i="3"/>
  <c r="CF217" i="3"/>
  <c r="CF214" i="3"/>
  <c r="CA201" i="3"/>
  <c r="CB200" i="3"/>
  <c r="CB196" i="3"/>
  <c r="CB185" i="3"/>
  <c r="CC178" i="3"/>
  <c r="BU178" i="3"/>
  <c r="CE165" i="3"/>
  <c r="BV165" i="3"/>
  <c r="BX157" i="3"/>
  <c r="BW154" i="3"/>
  <c r="BU150" i="3"/>
  <c r="BY147" i="3"/>
  <c r="CC146" i="3"/>
  <c r="CA145" i="3"/>
  <c r="BU138" i="3"/>
  <c r="CA136" i="3"/>
  <c r="CF128" i="3"/>
  <c r="BY126" i="3"/>
  <c r="CB124" i="3"/>
  <c r="CA115" i="3"/>
  <c r="BY113" i="3"/>
  <c r="BY111" i="3"/>
  <c r="CB107" i="3"/>
  <c r="CF105" i="3"/>
  <c r="BV100" i="3"/>
  <c r="CC99" i="3"/>
  <c r="BW98" i="3"/>
  <c r="CF97" i="3"/>
  <c r="BW97" i="3"/>
  <c r="BX89" i="3"/>
  <c r="BZ87" i="3"/>
  <c r="CA85" i="3"/>
  <c r="CA84" i="3"/>
  <c r="CB82" i="3"/>
  <c r="CD76" i="3"/>
  <c r="BY75" i="3"/>
  <c r="CB67" i="3"/>
  <c r="CF62" i="3"/>
  <c r="BU58" i="3"/>
  <c r="CD50" i="3"/>
  <c r="CE49" i="3"/>
  <c r="BU49" i="3"/>
  <c r="BX46" i="3"/>
  <c r="BW43" i="3"/>
  <c r="CC41" i="3"/>
  <c r="BU41" i="3"/>
  <c r="CB40" i="3"/>
  <c r="CB38" i="3"/>
  <c r="BU37" i="3"/>
  <c r="BW35" i="3"/>
  <c r="CB28" i="3"/>
  <c r="CD27" i="3"/>
  <c r="BV24" i="3"/>
  <c r="BX16" i="3"/>
  <c r="BU13" i="3"/>
  <c r="BY9" i="3"/>
  <c r="CA6" i="3"/>
  <c r="BV35" i="3"/>
  <c r="CF16" i="3"/>
  <c r="BV16" i="3"/>
  <c r="BZ6" i="3"/>
  <c r="BX2" i="3"/>
  <c r="CF235" i="3"/>
  <c r="CA219" i="3"/>
  <c r="BY217" i="3"/>
  <c r="BZ215" i="3"/>
  <c r="CB214" i="3"/>
  <c r="CA178" i="3"/>
  <c r="CB165" i="3"/>
  <c r="CF154" i="3"/>
  <c r="CC150" i="3"/>
  <c r="CC138" i="3"/>
  <c r="BX121" i="3"/>
  <c r="BY115" i="3"/>
  <c r="CE113" i="3"/>
  <c r="BW113" i="3"/>
  <c r="BY107" i="3"/>
  <c r="CD105" i="3"/>
  <c r="CA102" i="3"/>
  <c r="CF100" i="3"/>
  <c r="CA99" i="3"/>
  <c r="BU98" i="3"/>
  <c r="CD97" i="3"/>
  <c r="BU97" i="3"/>
  <c r="CC90" i="3"/>
  <c r="BU89" i="3"/>
  <c r="BV87" i="3"/>
  <c r="BV84" i="3"/>
  <c r="CC83" i="3"/>
  <c r="BU82" i="3"/>
  <c r="BY76" i="3"/>
  <c r="CF75" i="3"/>
  <c r="BW75" i="3"/>
  <c r="CC74" i="3"/>
  <c r="CB73" i="3"/>
  <c r="BY67" i="3"/>
  <c r="BZ63" i="3"/>
  <c r="CB62" i="3"/>
  <c r="CC51" i="3"/>
  <c r="CC49" i="3"/>
  <c r="CF46" i="3"/>
  <c r="BU46" i="3"/>
  <c r="CE43" i="3"/>
  <c r="BU43" i="3"/>
  <c r="CA41" i="3"/>
  <c r="BV40" i="3"/>
  <c r="BU35" i="3"/>
  <c r="CE29" i="3"/>
  <c r="CD16" i="3"/>
  <c r="BU16" i="3"/>
  <c r="CD10" i="3"/>
  <c r="BY6" i="3"/>
  <c r="BV2" i="3"/>
  <c r="CF238" i="3"/>
  <c r="CE235" i="3"/>
  <c r="BY232" i="3"/>
  <c r="BX219" i="3"/>
  <c r="CA214" i="3"/>
  <c r="BY198" i="3"/>
  <c r="CF176" i="3"/>
  <c r="CF170" i="3"/>
  <c r="CE168" i="3"/>
  <c r="CA165" i="3"/>
  <c r="BY158" i="3"/>
  <c r="CF157" i="3"/>
  <c r="BY155" i="3"/>
  <c r="CE154" i="3"/>
  <c r="CA152" i="3"/>
  <c r="CB150" i="3"/>
  <c r="BZ146" i="3"/>
  <c r="CB138" i="3"/>
  <c r="CB128" i="3"/>
  <c r="CD126" i="3"/>
  <c r="BX124" i="3"/>
  <c r="CD123" i="3"/>
  <c r="BW121" i="3"/>
  <c r="CF116" i="3"/>
  <c r="BX115" i="3"/>
  <c r="CD113" i="3"/>
  <c r="CB109" i="3"/>
  <c r="BX107" i="3"/>
  <c r="BY102" i="3"/>
  <c r="CB101" i="3"/>
  <c r="CD100" i="3"/>
  <c r="CB90" i="3"/>
  <c r="CE78" i="3"/>
  <c r="BX76" i="3"/>
  <c r="CE75" i="3"/>
  <c r="BV75" i="3"/>
  <c r="CB74" i="3"/>
  <c r="BX67" i="3"/>
  <c r="CB49" i="3"/>
  <c r="CC10" i="3"/>
  <c r="BX6" i="3"/>
  <c r="BW5" i="3"/>
  <c r="CC821" i="3"/>
  <c r="CE815" i="3"/>
  <c r="BY758" i="3"/>
  <c r="CA758" i="3"/>
  <c r="CB758" i="3"/>
  <c r="CC758" i="3"/>
  <c r="CC837" i="3"/>
  <c r="CC829" i="3"/>
  <c r="CE807" i="3"/>
  <c r="BU784" i="3"/>
  <c r="CA784" i="3"/>
  <c r="CB784" i="3"/>
  <c r="CB847" i="3"/>
  <c r="CC845" i="3"/>
  <c r="CB837" i="3"/>
  <c r="CF802" i="3"/>
  <c r="CA789" i="3"/>
  <c r="CC788" i="3"/>
  <c r="CD863" i="3"/>
  <c r="BY860" i="3"/>
  <c r="CF858" i="3"/>
  <c r="CB855" i="3"/>
  <c r="CF852" i="3"/>
  <c r="BX852" i="3"/>
  <c r="CE850" i="3"/>
  <c r="CB848" i="3"/>
  <c r="CA847" i="3"/>
  <c r="CB845" i="3"/>
  <c r="CE844" i="3"/>
  <c r="BW844" i="3"/>
  <c r="CB842" i="3"/>
  <c r="CA840" i="3"/>
  <c r="BY839" i="3"/>
  <c r="CA837" i="3"/>
  <c r="BZ834" i="3"/>
  <c r="CA832" i="3"/>
  <c r="BY831" i="3"/>
  <c r="CA829" i="3"/>
  <c r="BZ826" i="3"/>
  <c r="BX823" i="3"/>
  <c r="BZ821" i="3"/>
  <c r="BY818" i="3"/>
  <c r="CA816" i="3"/>
  <c r="CA815" i="3"/>
  <c r="CB813" i="3"/>
  <c r="CE812" i="3"/>
  <c r="BW812" i="3"/>
  <c r="CB810" i="3"/>
  <c r="CB808" i="3"/>
  <c r="CB807" i="3"/>
  <c r="CE802" i="3"/>
  <c r="CD800" i="3"/>
  <c r="CD799" i="3"/>
  <c r="BZ796" i="3"/>
  <c r="BU793" i="3"/>
  <c r="CB790" i="3"/>
  <c r="BZ789" i="3"/>
  <c r="CB788" i="3"/>
  <c r="BZ787" i="3"/>
  <c r="BU752" i="3"/>
  <c r="CC752" i="3"/>
  <c r="BV752" i="3"/>
  <c r="CD752" i="3"/>
  <c r="BW752" i="3"/>
  <c r="CE752" i="3"/>
  <c r="BX752" i="3"/>
  <c r="CF752" i="3"/>
  <c r="BY752" i="3"/>
  <c r="CB796" i="3"/>
  <c r="CD788" i="3"/>
  <c r="CE863" i="3"/>
  <c r="CD855" i="3"/>
  <c r="CA821" i="3"/>
  <c r="CD808" i="3"/>
  <c r="CD807" i="3"/>
  <c r="BU865" i="3"/>
  <c r="CB863" i="3"/>
  <c r="CF860" i="3"/>
  <c r="BX860" i="3"/>
  <c r="CE858" i="3"/>
  <c r="CB856" i="3"/>
  <c r="CA855" i="3"/>
  <c r="CE852" i="3"/>
  <c r="BW852" i="3"/>
  <c r="CB850" i="3"/>
  <c r="CA848" i="3"/>
  <c r="BY847" i="3"/>
  <c r="CA845" i="3"/>
  <c r="CD844" i="3"/>
  <c r="BV844" i="3"/>
  <c r="BZ842" i="3"/>
  <c r="BZ840" i="3"/>
  <c r="BX839" i="3"/>
  <c r="BZ837" i="3"/>
  <c r="BY834" i="3"/>
  <c r="BZ832" i="3"/>
  <c r="BX831" i="3"/>
  <c r="BZ829" i="3"/>
  <c r="BY826" i="3"/>
  <c r="BW823" i="3"/>
  <c r="BY821" i="3"/>
  <c r="CB819" i="3"/>
  <c r="BX818" i="3"/>
  <c r="BZ816" i="3"/>
  <c r="BY815" i="3"/>
  <c r="CA813" i="3"/>
  <c r="CD812" i="3"/>
  <c r="BV812" i="3"/>
  <c r="BY810" i="3"/>
  <c r="CA808" i="3"/>
  <c r="CA807" i="3"/>
  <c r="CB805" i="3"/>
  <c r="CE804" i="3"/>
  <c r="BW804" i="3"/>
  <c r="CB802" i="3"/>
  <c r="CB800" i="3"/>
  <c r="CB799" i="3"/>
  <c r="BY796" i="3"/>
  <c r="CF794" i="3"/>
  <c r="CD792" i="3"/>
  <c r="BY789" i="3"/>
  <c r="BV781" i="3"/>
  <c r="CD781" i="3"/>
  <c r="BW781" i="3"/>
  <c r="CE781" i="3"/>
  <c r="BU772" i="3"/>
  <c r="CA772" i="3"/>
  <c r="CB772" i="3"/>
  <c r="CC772" i="3"/>
  <c r="BY767" i="3"/>
  <c r="CD767" i="3"/>
  <c r="BZ733" i="3"/>
  <c r="BW733" i="3"/>
  <c r="BX733" i="3"/>
  <c r="BY733" i="3"/>
  <c r="CB733" i="3"/>
  <c r="CD733" i="3"/>
  <c r="CE733" i="3"/>
  <c r="BZ723" i="3"/>
  <c r="BV723" i="3"/>
  <c r="BX723" i="3"/>
  <c r="BY723" i="3"/>
  <c r="CA723" i="3"/>
  <c r="CB723" i="3"/>
  <c r="CD723" i="3"/>
  <c r="BU708" i="3"/>
  <c r="BV708" i="3"/>
  <c r="CA708" i="3"/>
  <c r="CB708" i="3"/>
  <c r="CD708" i="3"/>
  <c r="BZ683" i="3"/>
  <c r="BW683" i="3"/>
  <c r="BX683" i="3"/>
  <c r="BY683" i="3"/>
  <c r="CB683" i="3"/>
  <c r="CE683" i="3"/>
  <c r="CF683" i="3"/>
  <c r="BY788" i="3"/>
  <c r="BV788" i="3"/>
  <c r="CE788" i="3"/>
  <c r="BW788" i="3"/>
  <c r="CF788" i="3"/>
  <c r="BZ770" i="3"/>
  <c r="BW770" i="3"/>
  <c r="BY770" i="3"/>
  <c r="CA770" i="3"/>
  <c r="CB770" i="3"/>
  <c r="CC770" i="3"/>
  <c r="CB821" i="3"/>
  <c r="CF850" i="3"/>
  <c r="CB829" i="3"/>
  <c r="CB815" i="3"/>
  <c r="CC813" i="3"/>
  <c r="BW760" i="3"/>
  <c r="CE760" i="3"/>
  <c r="BX760" i="3"/>
  <c r="CF760" i="3"/>
  <c r="BY760" i="3"/>
  <c r="BZ760" i="3"/>
  <c r="CA760" i="3"/>
  <c r="BX696" i="3"/>
  <c r="BY696" i="3"/>
  <c r="BZ696" i="3"/>
  <c r="CD696" i="3"/>
  <c r="CE696" i="3"/>
  <c r="CB864" i="3"/>
  <c r="CA863" i="3"/>
  <c r="CE860" i="3"/>
  <c r="BW860" i="3"/>
  <c r="CB858" i="3"/>
  <c r="CA856" i="3"/>
  <c r="BY855" i="3"/>
  <c r="CA853" i="3"/>
  <c r="CD852" i="3"/>
  <c r="BZ850" i="3"/>
  <c r="BZ848" i="3"/>
  <c r="BX847" i="3"/>
  <c r="BZ845" i="3"/>
  <c r="CC844" i="3"/>
  <c r="BU844" i="3"/>
  <c r="BY842" i="3"/>
  <c r="BY840" i="3"/>
  <c r="BW839" i="3"/>
  <c r="BY837" i="3"/>
  <c r="CB835" i="3"/>
  <c r="BX834" i="3"/>
  <c r="BY832" i="3"/>
  <c r="BW831" i="3"/>
  <c r="BY829" i="3"/>
  <c r="CB827" i="3"/>
  <c r="BX826" i="3"/>
  <c r="CF823" i="3"/>
  <c r="BV823" i="3"/>
  <c r="BX821" i="3"/>
  <c r="CA819" i="3"/>
  <c r="BW818" i="3"/>
  <c r="BY816" i="3"/>
  <c r="BX815" i="3"/>
  <c r="BZ813" i="3"/>
  <c r="CC812" i="3"/>
  <c r="BX810" i="3"/>
  <c r="BZ808" i="3"/>
  <c r="BY807" i="3"/>
  <c r="CA805" i="3"/>
  <c r="CD804" i="3"/>
  <c r="BY802" i="3"/>
  <c r="CA800" i="3"/>
  <c r="CA799" i="3"/>
  <c r="CF796" i="3"/>
  <c r="BX796" i="3"/>
  <c r="CE794" i="3"/>
  <c r="CB792" i="3"/>
  <c r="CB791" i="3"/>
  <c r="CF789" i="3"/>
  <c r="BX789" i="3"/>
  <c r="BZ788" i="3"/>
  <c r="CC785" i="3"/>
  <c r="CD784" i="3"/>
  <c r="CB782" i="3"/>
  <c r="CC781" i="3"/>
  <c r="BY780" i="3"/>
  <c r="BZ780" i="3"/>
  <c r="CA780" i="3"/>
  <c r="CF770" i="3"/>
  <c r="CD760" i="3"/>
  <c r="BZ746" i="3"/>
  <c r="BV746" i="3"/>
  <c r="CE746" i="3"/>
  <c r="BW746" i="3"/>
  <c r="CF746" i="3"/>
  <c r="BX746" i="3"/>
  <c r="BY746" i="3"/>
  <c r="CA746" i="3"/>
  <c r="BZ734" i="3"/>
  <c r="CA734" i="3"/>
  <c r="CB734" i="3"/>
  <c r="CC712" i="3"/>
  <c r="CA698" i="3"/>
  <c r="BV698" i="3"/>
  <c r="CE698" i="3"/>
  <c r="BW698" i="3"/>
  <c r="CF698" i="3"/>
  <c r="BX698" i="3"/>
  <c r="BY698" i="3"/>
  <c r="BZ698" i="3"/>
  <c r="CB698" i="3"/>
  <c r="CB860" i="3"/>
  <c r="BW688" i="3"/>
  <c r="BV688" i="3"/>
  <c r="CE688" i="3"/>
  <c r="CF688" i="3"/>
  <c r="CE855" i="3"/>
  <c r="BW705" i="3"/>
  <c r="BV705" i="3"/>
  <c r="BZ705" i="3"/>
  <c r="CA705" i="3"/>
  <c r="CB705" i="3"/>
  <c r="CC705" i="3"/>
  <c r="CD705" i="3"/>
  <c r="BV685" i="3"/>
  <c r="CD685" i="3"/>
  <c r="BW685" i="3"/>
  <c r="CE685" i="3"/>
  <c r="BX685" i="3"/>
  <c r="CF685" i="3"/>
  <c r="BY685" i="3"/>
  <c r="BZ685" i="3"/>
  <c r="CA685" i="3"/>
  <c r="BZ676" i="3"/>
  <c r="CB676" i="3"/>
  <c r="CA864" i="3"/>
  <c r="BY863" i="3"/>
  <c r="CD860" i="3"/>
  <c r="BV860" i="3"/>
  <c r="BZ858" i="3"/>
  <c r="BZ856" i="3"/>
  <c r="BX855" i="3"/>
  <c r="BY850" i="3"/>
  <c r="BW847" i="3"/>
  <c r="BY845" i="3"/>
  <c r="CB843" i="3"/>
  <c r="BX842" i="3"/>
  <c r="BX837" i="3"/>
  <c r="CA835" i="3"/>
  <c r="BX829" i="3"/>
  <c r="CA827" i="3"/>
  <c r="BW826" i="3"/>
  <c r="CF821" i="3"/>
  <c r="BV821" i="3"/>
  <c r="CC817" i="3"/>
  <c r="BW815" i="3"/>
  <c r="BY813" i="3"/>
  <c r="CB811" i="3"/>
  <c r="BY808" i="3"/>
  <c r="BX807" i="3"/>
  <c r="BX802" i="3"/>
  <c r="BZ800" i="3"/>
  <c r="BY799" i="3"/>
  <c r="CE796" i="3"/>
  <c r="BW796" i="3"/>
  <c r="CB794" i="3"/>
  <c r="CA792" i="3"/>
  <c r="CE789" i="3"/>
  <c r="BW789" i="3"/>
  <c r="BX788" i="3"/>
  <c r="BZ786" i="3"/>
  <c r="CB786" i="3"/>
  <c r="CE786" i="3"/>
  <c r="BZ784" i="3"/>
  <c r="CB781" i="3"/>
  <c r="CE770" i="3"/>
  <c r="CC760" i="3"/>
  <c r="BU724" i="3"/>
  <c r="CA724" i="3"/>
  <c r="CB724" i="3"/>
  <c r="CD724" i="3"/>
  <c r="CC685" i="3"/>
  <c r="BZ739" i="3"/>
  <c r="BX739" i="3"/>
  <c r="BY739" i="3"/>
  <c r="CA739" i="3"/>
  <c r="CB739" i="3"/>
  <c r="CD739" i="3"/>
  <c r="CF739" i="3"/>
  <c r="BV712" i="3"/>
  <c r="CD712" i="3"/>
  <c r="BW712" i="3"/>
  <c r="CE712" i="3"/>
  <c r="BX712" i="3"/>
  <c r="CF712" i="3"/>
  <c r="BY712" i="3"/>
  <c r="BZ712" i="3"/>
  <c r="CA712" i="3"/>
  <c r="CA860" i="3"/>
  <c r="CD847" i="3"/>
  <c r="CF842" i="3"/>
  <c r="CD815" i="3"/>
  <c r="BZ860" i="3"/>
  <c r="CE842" i="3"/>
  <c r="CE799" i="3"/>
  <c r="CA796" i="3"/>
  <c r="BZ757" i="3"/>
  <c r="BV757" i="3"/>
  <c r="BW757" i="3"/>
  <c r="BX757" i="3"/>
  <c r="BY757" i="3"/>
  <c r="CB757" i="3"/>
  <c r="BZ864" i="3"/>
  <c r="BX863" i="3"/>
  <c r="CC860" i="3"/>
  <c r="BY858" i="3"/>
  <c r="BY856" i="3"/>
  <c r="BW855" i="3"/>
  <c r="CB851" i="3"/>
  <c r="BX850" i="3"/>
  <c r="CF847" i="3"/>
  <c r="BV847" i="3"/>
  <c r="BX845" i="3"/>
  <c r="CA843" i="3"/>
  <c r="BW842" i="3"/>
  <c r="CF837" i="3"/>
  <c r="BV837" i="3"/>
  <c r="BZ835" i="3"/>
  <c r="CC833" i="3"/>
  <c r="CF829" i="3"/>
  <c r="BV829" i="3"/>
  <c r="BZ827" i="3"/>
  <c r="CC825" i="3"/>
  <c r="CD821" i="3"/>
  <c r="BU821" i="3"/>
  <c r="CB817" i="3"/>
  <c r="CF815" i="3"/>
  <c r="BV815" i="3"/>
  <c r="BX813" i="3"/>
  <c r="CA811" i="3"/>
  <c r="CC809" i="3"/>
  <c r="BV808" i="3"/>
  <c r="BW807" i="3"/>
  <c r="CB803" i="3"/>
  <c r="BW802" i="3"/>
  <c r="BY800" i="3"/>
  <c r="BX799" i="3"/>
  <c r="CD796" i="3"/>
  <c r="BY794" i="3"/>
  <c r="BZ792" i="3"/>
  <c r="CD789" i="3"/>
  <c r="BU788" i="3"/>
  <c r="BY784" i="3"/>
  <c r="BZ783" i="3"/>
  <c r="CA783" i="3"/>
  <c r="CB783" i="3"/>
  <c r="CA781" i="3"/>
  <c r="BW771" i="3"/>
  <c r="BX771" i="3"/>
  <c r="BY771" i="3"/>
  <c r="CA771" i="3"/>
  <c r="CB771" i="3"/>
  <c r="BV770" i="3"/>
  <c r="BV763" i="3"/>
  <c r="CA763" i="3"/>
  <c r="CB763" i="3"/>
  <c r="CD763" i="3"/>
  <c r="CF763" i="3"/>
  <c r="CB760" i="3"/>
  <c r="CF757" i="3"/>
  <c r="BV739" i="3"/>
  <c r="BZ718" i="3"/>
  <c r="BY718" i="3"/>
  <c r="CB718" i="3"/>
  <c r="BZ717" i="3"/>
  <c r="BV717" i="3"/>
  <c r="BW717" i="3"/>
  <c r="BX717" i="3"/>
  <c r="BY717" i="3"/>
  <c r="CB717" i="3"/>
  <c r="CD717" i="3"/>
  <c r="BU712" i="3"/>
  <c r="CB685" i="3"/>
  <c r="BU679" i="3"/>
  <c r="CA679" i="3"/>
  <c r="CB679" i="3"/>
  <c r="CC679" i="3"/>
  <c r="BU669" i="3"/>
  <c r="CC669" i="3"/>
  <c r="BV669" i="3"/>
  <c r="CD669" i="3"/>
  <c r="BW669" i="3"/>
  <c r="CE669" i="3"/>
  <c r="BX669" i="3"/>
  <c r="CF669" i="3"/>
  <c r="BY669" i="3"/>
  <c r="BZ669" i="3"/>
  <c r="CA669" i="3"/>
  <c r="BV631" i="3"/>
  <c r="CB631" i="3"/>
  <c r="BY598" i="3"/>
  <c r="BX598" i="3"/>
  <c r="BZ598" i="3"/>
  <c r="CA598" i="3"/>
  <c r="CB598" i="3"/>
  <c r="BU588" i="3"/>
  <c r="BV588" i="3"/>
  <c r="CB662" i="3"/>
  <c r="CE651" i="3"/>
  <c r="BU603" i="3"/>
  <c r="CC603" i="3"/>
  <c r="BV603" i="3"/>
  <c r="CD603" i="3"/>
  <c r="BW603" i="3"/>
  <c r="CE603" i="3"/>
  <c r="BX603" i="3"/>
  <c r="CF603" i="3"/>
  <c r="BY603" i="3"/>
  <c r="BZ603" i="3"/>
  <c r="CA603" i="3"/>
  <c r="BU594" i="3"/>
  <c r="CF594" i="3"/>
  <c r="BV594" i="3"/>
  <c r="BW594" i="3"/>
  <c r="BX594" i="3"/>
  <c r="CB594" i="3"/>
  <c r="CC594" i="3"/>
  <c r="CD594" i="3"/>
  <c r="BU521" i="3"/>
  <c r="CA521" i="3"/>
  <c r="CB521" i="3"/>
  <c r="BY521" i="3"/>
  <c r="BZ521" i="3"/>
  <c r="BY488" i="3"/>
  <c r="BV488" i="3"/>
  <c r="BW488" i="3"/>
  <c r="BX488" i="3"/>
  <c r="CB488" i="3"/>
  <c r="CC488" i="3"/>
  <c r="BU488" i="3"/>
  <c r="CD488" i="3"/>
  <c r="CE488" i="3"/>
  <c r="CF488" i="3"/>
  <c r="CA662" i="3"/>
  <c r="CC651" i="3"/>
  <c r="BU649" i="3"/>
  <c r="BV649" i="3"/>
  <c r="BZ627" i="3"/>
  <c r="BU627" i="3"/>
  <c r="BW627" i="3"/>
  <c r="CB627" i="3"/>
  <c r="BW778" i="3"/>
  <c r="BV776" i="3"/>
  <c r="CE762" i="3"/>
  <c r="BU762" i="3"/>
  <c r="CA728" i="3"/>
  <c r="CD721" i="3"/>
  <c r="CB706" i="3"/>
  <c r="CB678" i="3"/>
  <c r="CD665" i="3"/>
  <c r="CE664" i="3"/>
  <c r="BZ662" i="3"/>
  <c r="CB651" i="3"/>
  <c r="CE649" i="3"/>
  <c r="CB637" i="3"/>
  <c r="BW622" i="3"/>
  <c r="BX622" i="3"/>
  <c r="BY622" i="3"/>
  <c r="BZ622" i="3"/>
  <c r="CA622" i="3"/>
  <c r="CB622" i="3"/>
  <c r="BX609" i="3"/>
  <c r="BU609" i="3"/>
  <c r="CD609" i="3"/>
  <c r="BV609" i="3"/>
  <c r="CE609" i="3"/>
  <c r="BW609" i="3"/>
  <c r="BY609" i="3"/>
  <c r="BZ609" i="3"/>
  <c r="CA609" i="3"/>
  <c r="CB609" i="3"/>
  <c r="BZ605" i="3"/>
  <c r="BU605" i="3"/>
  <c r="CD605" i="3"/>
  <c r="BV605" i="3"/>
  <c r="CE605" i="3"/>
  <c r="BW605" i="3"/>
  <c r="CF605" i="3"/>
  <c r="BX605" i="3"/>
  <c r="BY605" i="3"/>
  <c r="CA605" i="3"/>
  <c r="CB605" i="3"/>
  <c r="CE768" i="3"/>
  <c r="BW768" i="3"/>
  <c r="CE749" i="3"/>
  <c r="CB748" i="3"/>
  <c r="CA745" i="3"/>
  <c r="CA744" i="3"/>
  <c r="CD737" i="3"/>
  <c r="BZ728" i="3"/>
  <c r="CB722" i="3"/>
  <c r="CC721" i="3"/>
  <c r="CF715" i="3"/>
  <c r="CA706" i="3"/>
  <c r="CA678" i="3"/>
  <c r="CB665" i="3"/>
  <c r="CD664" i="3"/>
  <c r="BY662" i="3"/>
  <c r="CF659" i="3"/>
  <c r="CB654" i="3"/>
  <c r="BY651" i="3"/>
  <c r="CD649" i="3"/>
  <c r="BV647" i="3"/>
  <c r="CC647" i="3"/>
  <c r="BY640" i="3"/>
  <c r="CD640" i="3"/>
  <c r="BZ637" i="3"/>
  <c r="BU536" i="3"/>
  <c r="CC536" i="3"/>
  <c r="BV536" i="3"/>
  <c r="CD536" i="3"/>
  <c r="BW536" i="3"/>
  <c r="CE536" i="3"/>
  <c r="BX536" i="3"/>
  <c r="CF536" i="3"/>
  <c r="BY536" i="3"/>
  <c r="BZ536" i="3"/>
  <c r="CA536" i="3"/>
  <c r="BV410" i="3"/>
  <c r="CD410" i="3"/>
  <c r="BW410" i="3"/>
  <c r="CE410" i="3"/>
  <c r="BX410" i="3"/>
  <c r="CF410" i="3"/>
  <c r="BY410" i="3"/>
  <c r="BZ410" i="3"/>
  <c r="BU410" i="3"/>
  <c r="CA410" i="3"/>
  <c r="CB410" i="3"/>
  <c r="CC410" i="3"/>
  <c r="CD768" i="3"/>
  <c r="BV768" i="3"/>
  <c r="CC762" i="3"/>
  <c r="CD761" i="3"/>
  <c r="CD755" i="3"/>
  <c r="CD749" i="3"/>
  <c r="CA748" i="3"/>
  <c r="BZ745" i="3"/>
  <c r="BZ744" i="3"/>
  <c r="CB738" i="3"/>
  <c r="CC737" i="3"/>
  <c r="CF731" i="3"/>
  <c r="CE730" i="3"/>
  <c r="BV730" i="3"/>
  <c r="BU729" i="3"/>
  <c r="BY728" i="3"/>
  <c r="CA722" i="3"/>
  <c r="CB721" i="3"/>
  <c r="CD715" i="3"/>
  <c r="CE709" i="3"/>
  <c r="BX707" i="3"/>
  <c r="BY706" i="3"/>
  <c r="CC702" i="3"/>
  <c r="BX695" i="3"/>
  <c r="CF692" i="3"/>
  <c r="CD681" i="3"/>
  <c r="CE680" i="3"/>
  <c r="BZ678" i="3"/>
  <c r="BV672" i="3"/>
  <c r="CB670" i="3"/>
  <c r="BX667" i="3"/>
  <c r="CA665" i="3"/>
  <c r="CB664" i="3"/>
  <c r="BX662" i="3"/>
  <c r="CA661" i="3"/>
  <c r="CE659" i="3"/>
  <c r="CC655" i="3"/>
  <c r="CA654" i="3"/>
  <c r="CD653" i="3"/>
  <c r="BV653" i="3"/>
  <c r="BX651" i="3"/>
  <c r="CB649" i="3"/>
  <c r="BW646" i="3"/>
  <c r="CA646" i="3"/>
  <c r="BW641" i="3"/>
  <c r="BV638" i="3"/>
  <c r="BY637" i="3"/>
  <c r="CC631" i="3"/>
  <c r="BX630" i="3"/>
  <c r="BW629" i="3"/>
  <c r="CF627" i="3"/>
  <c r="BU575" i="3"/>
  <c r="CA575" i="3"/>
  <c r="CB575" i="3"/>
  <c r="CF778" i="3"/>
  <c r="CD776" i="3"/>
  <c r="CC768" i="3"/>
  <c r="CE764" i="3"/>
  <c r="CB762" i="3"/>
  <c r="CB755" i="3"/>
  <c r="CD753" i="3"/>
  <c r="CB749" i="3"/>
  <c r="BV748" i="3"/>
  <c r="BV745" i="3"/>
  <c r="BY744" i="3"/>
  <c r="CD740" i="3"/>
  <c r="CA738" i="3"/>
  <c r="CB737" i="3"/>
  <c r="CD731" i="3"/>
  <c r="CD730" i="3"/>
  <c r="BU730" i="3"/>
  <c r="CF728" i="3"/>
  <c r="BX728" i="3"/>
  <c r="BY722" i="3"/>
  <c r="CA721" i="3"/>
  <c r="CB715" i="3"/>
  <c r="CD709" i="3"/>
  <c r="BV707" i="3"/>
  <c r="BX706" i="3"/>
  <c r="CB702" i="3"/>
  <c r="CC700" i="3"/>
  <c r="BU695" i="3"/>
  <c r="CB692" i="3"/>
  <c r="CB681" i="3"/>
  <c r="CD680" i="3"/>
  <c r="BY678" i="3"/>
  <c r="CC671" i="3"/>
  <c r="CA670" i="3"/>
  <c r="BW667" i="3"/>
  <c r="BZ665" i="3"/>
  <c r="CA664" i="3"/>
  <c r="CF662" i="3"/>
  <c r="BV662" i="3"/>
  <c r="BZ661" i="3"/>
  <c r="CB659" i="3"/>
  <c r="CB655" i="3"/>
  <c r="BZ654" i="3"/>
  <c r="CC653" i="3"/>
  <c r="BW651" i="3"/>
  <c r="CA649" i="3"/>
  <c r="CC646" i="3"/>
  <c r="BV645" i="3"/>
  <c r="CD645" i="3"/>
  <c r="BZ643" i="3"/>
  <c r="BX643" i="3"/>
  <c r="CD642" i="3"/>
  <c r="CF640" i="3"/>
  <c r="BV639" i="3"/>
  <c r="BU639" i="3"/>
  <c r="CF638" i="3"/>
  <c r="BX637" i="3"/>
  <c r="BY632" i="3"/>
  <c r="CF632" i="3"/>
  <c r="BW632" i="3"/>
  <c r="CA631" i="3"/>
  <c r="CF629" i="3"/>
  <c r="CE627" i="3"/>
  <c r="BX625" i="3"/>
  <c r="CA625" i="3"/>
  <c r="CB625" i="3"/>
  <c r="BU625" i="3"/>
  <c r="CD625" i="3"/>
  <c r="BV625" i="3"/>
  <c r="CE625" i="3"/>
  <c r="CF622" i="3"/>
  <c r="BU538" i="3"/>
  <c r="BV538" i="3"/>
  <c r="CB538" i="3"/>
  <c r="CC538" i="3"/>
  <c r="CD538" i="3"/>
  <c r="BU448" i="3"/>
  <c r="BZ448" i="3"/>
  <c r="CA448" i="3"/>
  <c r="CB448" i="3"/>
  <c r="CF448" i="3"/>
  <c r="BX448" i="3"/>
  <c r="BY448" i="3"/>
  <c r="CB776" i="3"/>
  <c r="CC764" i="3"/>
  <c r="CA762" i="3"/>
  <c r="BY749" i="3"/>
  <c r="CF744" i="3"/>
  <c r="CB740" i="3"/>
  <c r="CA737" i="3"/>
  <c r="CB731" i="3"/>
  <c r="CE728" i="3"/>
  <c r="BX722" i="3"/>
  <c r="BZ721" i="3"/>
  <c r="CA715" i="3"/>
  <c r="CB709" i="3"/>
  <c r="CF706" i="3"/>
  <c r="BW706" i="3"/>
  <c r="CA702" i="3"/>
  <c r="CB700" i="3"/>
  <c r="CF691" i="3"/>
  <c r="CA681" i="3"/>
  <c r="CB680" i="3"/>
  <c r="BX678" i="3"/>
  <c r="CB671" i="3"/>
  <c r="BZ670" i="3"/>
  <c r="CD666" i="3"/>
  <c r="BY665" i="3"/>
  <c r="BX664" i="3"/>
  <c r="CD662" i="3"/>
  <c r="BU662" i="3"/>
  <c r="BY659" i="3"/>
  <c r="CA655" i="3"/>
  <c r="BY654" i="3"/>
  <c r="BU651" i="3"/>
  <c r="BZ649" i="3"/>
  <c r="CB642" i="3"/>
  <c r="BU641" i="3"/>
  <c r="CB641" i="3"/>
  <c r="CE640" i="3"/>
  <c r="BW638" i="3"/>
  <c r="BX638" i="3"/>
  <c r="CF637" i="3"/>
  <c r="BW637" i="3"/>
  <c r="BU631" i="3"/>
  <c r="BW630" i="3"/>
  <c r="CA630" i="3"/>
  <c r="BU630" i="3"/>
  <c r="CD630" i="3"/>
  <c r="BV629" i="3"/>
  <c r="CD629" i="3"/>
  <c r="BY629" i="3"/>
  <c r="CC627" i="3"/>
  <c r="BV623" i="3"/>
  <c r="BU623" i="3"/>
  <c r="CA623" i="3"/>
  <c r="CC623" i="3"/>
  <c r="CD622" i="3"/>
  <c r="BW618" i="3"/>
  <c r="CB618" i="3"/>
  <c r="CD618" i="3"/>
  <c r="BZ508" i="3"/>
  <c r="CB508" i="3"/>
  <c r="CA508" i="3"/>
  <c r="BU504" i="3"/>
  <c r="BZ504" i="3"/>
  <c r="CA504" i="3"/>
  <c r="CB504" i="3"/>
  <c r="BV504" i="3"/>
  <c r="BW504" i="3"/>
  <c r="BX504" i="3"/>
  <c r="BY504" i="3"/>
  <c r="CD504" i="3"/>
  <c r="CE504" i="3"/>
  <c r="CF504" i="3"/>
  <c r="BV616" i="3"/>
  <c r="BY601" i="3"/>
  <c r="BY569" i="3"/>
  <c r="BU477" i="3"/>
  <c r="BV477" i="3"/>
  <c r="CD477" i="3"/>
  <c r="BW477" i="3"/>
  <c r="CE477" i="3"/>
  <c r="BX477" i="3"/>
  <c r="CF477" i="3"/>
  <c r="BY477" i="3"/>
  <c r="BZ477" i="3"/>
  <c r="BZ463" i="3"/>
  <c r="BW463" i="3"/>
  <c r="BX463" i="3"/>
  <c r="BY463" i="3"/>
  <c r="CB463" i="3"/>
  <c r="CC463" i="3"/>
  <c r="BY439" i="3"/>
  <c r="BV439" i="3"/>
  <c r="BW439" i="3"/>
  <c r="BX439" i="3"/>
  <c r="CB439" i="3"/>
  <c r="CC439" i="3"/>
  <c r="CB403" i="3"/>
  <c r="BU364" i="3"/>
  <c r="CC364" i="3"/>
  <c r="BV364" i="3"/>
  <c r="CD364" i="3"/>
  <c r="BW364" i="3"/>
  <c r="CE364" i="3"/>
  <c r="BX364" i="3"/>
  <c r="CF364" i="3"/>
  <c r="BY364" i="3"/>
  <c r="BZ364" i="3"/>
  <c r="CA364" i="3"/>
  <c r="CB364" i="3"/>
  <c r="CB544" i="3"/>
  <c r="BU505" i="3"/>
  <c r="CA505" i="3"/>
  <c r="CB505" i="3"/>
  <c r="BV486" i="3"/>
  <c r="CD486" i="3"/>
  <c r="BW486" i="3"/>
  <c r="CE486" i="3"/>
  <c r="BX486" i="3"/>
  <c r="CF486" i="3"/>
  <c r="BY486" i="3"/>
  <c r="BZ486" i="3"/>
  <c r="BZ455" i="3"/>
  <c r="BU455" i="3"/>
  <c r="CE455" i="3"/>
  <c r="BV455" i="3"/>
  <c r="CF455" i="3"/>
  <c r="BW455" i="3"/>
  <c r="BX455" i="3"/>
  <c r="BY455" i="3"/>
  <c r="BU424" i="3"/>
  <c r="BZ424" i="3"/>
  <c r="CA424" i="3"/>
  <c r="CB424" i="3"/>
  <c r="CE424" i="3"/>
  <c r="CF424" i="3"/>
  <c r="BX404" i="3"/>
  <c r="BW404" i="3"/>
  <c r="CB404" i="3"/>
  <c r="CE404" i="3"/>
  <c r="BU382" i="3"/>
  <c r="CC382" i="3"/>
  <c r="BW382" i="3"/>
  <c r="CE382" i="3"/>
  <c r="BX382" i="3"/>
  <c r="CF382" i="3"/>
  <c r="BY382" i="3"/>
  <c r="BV382" i="3"/>
  <c r="BZ382" i="3"/>
  <c r="CA382" i="3"/>
  <c r="CB382" i="3"/>
  <c r="CD382" i="3"/>
  <c r="BZ350" i="3"/>
  <c r="BU350" i="3"/>
  <c r="CD350" i="3"/>
  <c r="BV350" i="3"/>
  <c r="CE350" i="3"/>
  <c r="BW350" i="3"/>
  <c r="CF350" i="3"/>
  <c r="BX350" i="3"/>
  <c r="BY350" i="3"/>
  <c r="CA350" i="3"/>
  <c r="CB350" i="3"/>
  <c r="CC350" i="3"/>
  <c r="BW319" i="3"/>
  <c r="CB319" i="3"/>
  <c r="CE319" i="3"/>
  <c r="CD634" i="3"/>
  <c r="BY633" i="3"/>
  <c r="BV624" i="3"/>
  <c r="CE621" i="3"/>
  <c r="BX619" i="3"/>
  <c r="CF616" i="3"/>
  <c r="CB615" i="3"/>
  <c r="BY614" i="3"/>
  <c r="CD610" i="3"/>
  <c r="CB608" i="3"/>
  <c r="CF606" i="3"/>
  <c r="BU604" i="3"/>
  <c r="CC602" i="3"/>
  <c r="CE600" i="3"/>
  <c r="BW600" i="3"/>
  <c r="BU599" i="3"/>
  <c r="CF595" i="3"/>
  <c r="BX595" i="3"/>
  <c r="BU593" i="3"/>
  <c r="BX592" i="3"/>
  <c r="BY590" i="3"/>
  <c r="BX589" i="3"/>
  <c r="CC587" i="3"/>
  <c r="BU587" i="3"/>
  <c r="CF584" i="3"/>
  <c r="BX584" i="3"/>
  <c r="BZ582" i="3"/>
  <c r="CA581" i="3"/>
  <c r="CF579" i="3"/>
  <c r="BX579" i="3"/>
  <c r="CF576" i="3"/>
  <c r="BW576" i="3"/>
  <c r="BZ574" i="3"/>
  <c r="CA573" i="3"/>
  <c r="CD571" i="3"/>
  <c r="BV571" i="3"/>
  <c r="CE568" i="3"/>
  <c r="CA566" i="3"/>
  <c r="CB565" i="3"/>
  <c r="CA564" i="3"/>
  <c r="BY563" i="3"/>
  <c r="CB561" i="3"/>
  <c r="CB560" i="3"/>
  <c r="CF558" i="3"/>
  <c r="CD557" i="3"/>
  <c r="BU557" i="3"/>
  <c r="CB555" i="3"/>
  <c r="CC554" i="3"/>
  <c r="CE552" i="3"/>
  <c r="CA550" i="3"/>
  <c r="CB549" i="3"/>
  <c r="CF547" i="3"/>
  <c r="BX547" i="3"/>
  <c r="CA545" i="3"/>
  <c r="CA544" i="3"/>
  <c r="CA543" i="3"/>
  <c r="CE541" i="3"/>
  <c r="BV541" i="3"/>
  <c r="BY537" i="3"/>
  <c r="CF534" i="3"/>
  <c r="CD533" i="3"/>
  <c r="BU533" i="3"/>
  <c r="CB527" i="3"/>
  <c r="CC527" i="3"/>
  <c r="CB526" i="3"/>
  <c r="BV525" i="3"/>
  <c r="BU518" i="3"/>
  <c r="BZ518" i="3"/>
  <c r="CA518" i="3"/>
  <c r="CB518" i="3"/>
  <c r="CB515" i="3"/>
  <c r="BZ513" i="3"/>
  <c r="CA510" i="3"/>
  <c r="BU497" i="3"/>
  <c r="BX497" i="3"/>
  <c r="CF497" i="3"/>
  <c r="BY497" i="3"/>
  <c r="BZ497" i="3"/>
  <c r="CA497" i="3"/>
  <c r="CB497" i="3"/>
  <c r="CE491" i="3"/>
  <c r="CA489" i="3"/>
  <c r="BX485" i="3"/>
  <c r="BV485" i="3"/>
  <c r="BW485" i="3"/>
  <c r="CA485" i="3"/>
  <c r="CB485" i="3"/>
  <c r="CC485" i="3"/>
  <c r="BV474" i="3"/>
  <c r="CD474" i="3"/>
  <c r="BW474" i="3"/>
  <c r="CE474" i="3"/>
  <c r="BX474" i="3"/>
  <c r="CF474" i="3"/>
  <c r="BY474" i="3"/>
  <c r="BZ474" i="3"/>
  <c r="BV437" i="3"/>
  <c r="BZ415" i="3"/>
  <c r="BV415" i="3"/>
  <c r="CF415" i="3"/>
  <c r="BW415" i="3"/>
  <c r="BX415" i="3"/>
  <c r="BY415" i="3"/>
  <c r="CB415" i="3"/>
  <c r="BW401" i="3"/>
  <c r="BV401" i="3"/>
  <c r="BU401" i="3"/>
  <c r="CA401" i="3"/>
  <c r="CB401" i="3"/>
  <c r="CC401" i="3"/>
  <c r="CD401" i="3"/>
  <c r="CE616" i="3"/>
  <c r="BX606" i="3"/>
  <c r="CB602" i="3"/>
  <c r="CD600" i="3"/>
  <c r="BV600" i="3"/>
  <c r="CF589" i="3"/>
  <c r="BW589" i="3"/>
  <c r="CC586" i="3"/>
  <c r="CE584" i="3"/>
  <c r="BW584" i="3"/>
  <c r="BY581" i="3"/>
  <c r="BW579" i="3"/>
  <c r="CE576" i="3"/>
  <c r="BV576" i="3"/>
  <c r="BY573" i="3"/>
  <c r="CC571" i="3"/>
  <c r="BU571" i="3"/>
  <c r="CA565" i="3"/>
  <c r="CA560" i="3"/>
  <c r="CB558" i="3"/>
  <c r="CA555" i="3"/>
  <c r="CA549" i="3"/>
  <c r="BZ544" i="3"/>
  <c r="CF542" i="3"/>
  <c r="CD541" i="3"/>
  <c r="BU541" i="3"/>
  <c r="CB534" i="3"/>
  <c r="BW523" i="3"/>
  <c r="CE523" i="3"/>
  <c r="BX523" i="3"/>
  <c r="CF523" i="3"/>
  <c r="BY523" i="3"/>
  <c r="CA495" i="3"/>
  <c r="CF463" i="3"/>
  <c r="BU443" i="3"/>
  <c r="CB443" i="3"/>
  <c r="BW441" i="3"/>
  <c r="BV441" i="3"/>
  <c r="CA441" i="3"/>
  <c r="CB441" i="3"/>
  <c r="CD441" i="3"/>
  <c r="BU392" i="3"/>
  <c r="CB392" i="3"/>
  <c r="BY392" i="3"/>
  <c r="BZ392" i="3"/>
  <c r="CA392" i="3"/>
  <c r="CF392" i="3"/>
  <c r="BW388" i="3"/>
  <c r="BY388" i="3"/>
  <c r="CB388" i="3"/>
  <c r="BU388" i="3"/>
  <c r="BV388" i="3"/>
  <c r="BZ388" i="3"/>
  <c r="CA388" i="3"/>
  <c r="CC388" i="3"/>
  <c r="BX368" i="3"/>
  <c r="BU368" i="3"/>
  <c r="CE368" i="3"/>
  <c r="BV368" i="3"/>
  <c r="BW368" i="3"/>
  <c r="BY368" i="3"/>
  <c r="CA368" i="3"/>
  <c r="CB368" i="3"/>
  <c r="CC368" i="3"/>
  <c r="CD616" i="3"/>
  <c r="BX602" i="3"/>
  <c r="BX581" i="3"/>
  <c r="BX573" i="3"/>
  <c r="BY565" i="3"/>
  <c r="BZ560" i="3"/>
  <c r="CA558" i="3"/>
  <c r="BZ555" i="3"/>
  <c r="BY549" i="3"/>
  <c r="BY544" i="3"/>
  <c r="CB542" i="3"/>
  <c r="CA534" i="3"/>
  <c r="BU526" i="3"/>
  <c r="BX526" i="3"/>
  <c r="BY526" i="3"/>
  <c r="BZ526" i="3"/>
  <c r="BZ525" i="3"/>
  <c r="BX525" i="3"/>
  <c r="BY525" i="3"/>
  <c r="CA525" i="3"/>
  <c r="BU513" i="3"/>
  <c r="CA513" i="3"/>
  <c r="CB513" i="3"/>
  <c r="BU489" i="3"/>
  <c r="CC489" i="3"/>
  <c r="BV489" i="3"/>
  <c r="CD489" i="3"/>
  <c r="BW489" i="3"/>
  <c r="CE489" i="3"/>
  <c r="BX489" i="3"/>
  <c r="CF489" i="3"/>
  <c r="BY489" i="3"/>
  <c r="BU464" i="3"/>
  <c r="BX464" i="3"/>
  <c r="BY464" i="3"/>
  <c r="BZ464" i="3"/>
  <c r="CA464" i="3"/>
  <c r="CB464" i="3"/>
  <c r="CE463" i="3"/>
  <c r="BV446" i="3"/>
  <c r="BZ446" i="3"/>
  <c r="CA446" i="3"/>
  <c r="CB446" i="3"/>
  <c r="CC446" i="3"/>
  <c r="CF439" i="3"/>
  <c r="BW437" i="3"/>
  <c r="CE437" i="3"/>
  <c r="BX437" i="3"/>
  <c r="CF437" i="3"/>
  <c r="BY437" i="3"/>
  <c r="BZ437" i="3"/>
  <c r="CA437" i="3"/>
  <c r="BU419" i="3"/>
  <c r="CB419" i="3"/>
  <c r="CE624" i="3"/>
  <c r="CB616" i="3"/>
  <c r="CF614" i="3"/>
  <c r="BU614" i="3"/>
  <c r="BV608" i="3"/>
  <c r="BW602" i="3"/>
  <c r="CB600" i="3"/>
  <c r="CD599" i="3"/>
  <c r="CC595" i="3"/>
  <c r="CD589" i="3"/>
  <c r="BU589" i="3"/>
  <c r="BV586" i="3"/>
  <c r="CC584" i="3"/>
  <c r="CF581" i="3"/>
  <c r="BW581" i="3"/>
  <c r="CC579" i="3"/>
  <c r="CB576" i="3"/>
  <c r="CF573" i="3"/>
  <c r="BW573" i="3"/>
  <c r="CA571" i="3"/>
  <c r="CB569" i="3"/>
  <c r="CC567" i="3"/>
  <c r="BX566" i="3"/>
  <c r="BX565" i="3"/>
  <c r="CD563" i="3"/>
  <c r="BV563" i="3"/>
  <c r="BY561" i="3"/>
  <c r="BY560" i="3"/>
  <c r="BZ558" i="3"/>
  <c r="CA557" i="3"/>
  <c r="BY555" i="3"/>
  <c r="CB553" i="3"/>
  <c r="CC551" i="3"/>
  <c r="BX550" i="3"/>
  <c r="BX549" i="3"/>
  <c r="CC547" i="3"/>
  <c r="CF544" i="3"/>
  <c r="BX544" i="3"/>
  <c r="CA542" i="3"/>
  <c r="CB541" i="3"/>
  <c r="CA540" i="3"/>
  <c r="BZ534" i="3"/>
  <c r="CA533" i="3"/>
  <c r="BU531" i="3"/>
  <c r="CA531" i="3"/>
  <c r="CE525" i="3"/>
  <c r="CC523" i="3"/>
  <c r="BU520" i="3"/>
  <c r="BZ520" i="3"/>
  <c r="CA520" i="3"/>
  <c r="CB520" i="3"/>
  <c r="BU503" i="3"/>
  <c r="CA503" i="3"/>
  <c r="CB503" i="3"/>
  <c r="BY496" i="3"/>
  <c r="BV496" i="3"/>
  <c r="BW496" i="3"/>
  <c r="BX496" i="3"/>
  <c r="CB496" i="3"/>
  <c r="CC496" i="3"/>
  <c r="CC486" i="3"/>
  <c r="CC477" i="3"/>
  <c r="CD463" i="3"/>
  <c r="BU450" i="3"/>
  <c r="CC450" i="3"/>
  <c r="BV450" i="3"/>
  <c r="CD450" i="3"/>
  <c r="BW450" i="3"/>
  <c r="CE450" i="3"/>
  <c r="BX450" i="3"/>
  <c r="CF450" i="3"/>
  <c r="BY450" i="3"/>
  <c r="BU440" i="3"/>
  <c r="BW440" i="3"/>
  <c r="BX440" i="3"/>
  <c r="BY440" i="3"/>
  <c r="BZ440" i="3"/>
  <c r="CA440" i="3"/>
  <c r="CE439" i="3"/>
  <c r="BX428" i="3"/>
  <c r="CE428" i="3"/>
  <c r="BW417" i="3"/>
  <c r="CA417" i="3"/>
  <c r="CB417" i="3"/>
  <c r="CC417" i="3"/>
  <c r="CD417" i="3"/>
  <c r="BV398" i="3"/>
  <c r="CB398" i="3"/>
  <c r="CC398" i="3"/>
  <c r="BZ391" i="3"/>
  <c r="CC391" i="3"/>
  <c r="BV391" i="3"/>
  <c r="BW391" i="3"/>
  <c r="BX391" i="3"/>
  <c r="BY391" i="3"/>
  <c r="CB391" i="3"/>
  <c r="BW389" i="3"/>
  <c r="BX389" i="3"/>
  <c r="CA389" i="3"/>
  <c r="CB389" i="3"/>
  <c r="CC389" i="3"/>
  <c r="CD389" i="3"/>
  <c r="CF389" i="3"/>
  <c r="CD624" i="3"/>
  <c r="BX616" i="3"/>
  <c r="CA600" i="3"/>
  <c r="CC599" i="3"/>
  <c r="CE581" i="3"/>
  <c r="BV581" i="3"/>
  <c r="CA576" i="3"/>
  <c r="CE573" i="3"/>
  <c r="BV573" i="3"/>
  <c r="CA569" i="3"/>
  <c r="CB567" i="3"/>
  <c r="CF565" i="3"/>
  <c r="BW565" i="3"/>
  <c r="CF560" i="3"/>
  <c r="BX560" i="3"/>
  <c r="BY558" i="3"/>
  <c r="BY557" i="3"/>
  <c r="CF555" i="3"/>
  <c r="BX555" i="3"/>
  <c r="CA553" i="3"/>
  <c r="CB551" i="3"/>
  <c r="CF549" i="3"/>
  <c r="BW549" i="3"/>
  <c r="CE544" i="3"/>
  <c r="BW544" i="3"/>
  <c r="BZ542" i="3"/>
  <c r="CA541" i="3"/>
  <c r="BY534" i="3"/>
  <c r="BY533" i="3"/>
  <c r="BU529" i="3"/>
  <c r="CA529" i="3"/>
  <c r="CB529" i="3"/>
  <c r="CD525" i="3"/>
  <c r="CB523" i="3"/>
  <c r="BU515" i="3"/>
  <c r="BW515" i="3"/>
  <c r="CE515" i="3"/>
  <c r="BX515" i="3"/>
  <c r="CF515" i="3"/>
  <c r="BY515" i="3"/>
  <c r="BU510" i="3"/>
  <c r="CB510" i="3"/>
  <c r="CF510" i="3"/>
  <c r="BZ491" i="3"/>
  <c r="BW491" i="3"/>
  <c r="BX491" i="3"/>
  <c r="BY491" i="3"/>
  <c r="CB491" i="3"/>
  <c r="CC491" i="3"/>
  <c r="CB486" i="3"/>
  <c r="BV482" i="3"/>
  <c r="BV480" i="3"/>
  <c r="BW480" i="3"/>
  <c r="CD480" i="3"/>
  <c r="CB477" i="3"/>
  <c r="BW465" i="3"/>
  <c r="CB465" i="3"/>
  <c r="CD465" i="3"/>
  <c r="BV463" i="3"/>
  <c r="CD455" i="3"/>
  <c r="BU453" i="3"/>
  <c r="BV453" i="3"/>
  <c r="CD453" i="3"/>
  <c r="BW453" i="3"/>
  <c r="CE453" i="3"/>
  <c r="BX453" i="3"/>
  <c r="CF453" i="3"/>
  <c r="BY453" i="3"/>
  <c r="BZ453" i="3"/>
  <c r="CD439" i="3"/>
  <c r="BW434" i="3"/>
  <c r="CE434" i="3"/>
  <c r="BX434" i="3"/>
  <c r="CF434" i="3"/>
  <c r="BY434" i="3"/>
  <c r="BZ434" i="3"/>
  <c r="CA434" i="3"/>
  <c r="BV422" i="3"/>
  <c r="BZ422" i="3"/>
  <c r="CA422" i="3"/>
  <c r="CB422" i="3"/>
  <c r="CC422" i="3"/>
  <c r="CE415" i="3"/>
  <c r="BU413" i="3"/>
  <c r="BW413" i="3"/>
  <c r="CE413" i="3"/>
  <c r="BX413" i="3"/>
  <c r="CF413" i="3"/>
  <c r="BY413" i="3"/>
  <c r="BZ413" i="3"/>
  <c r="CA413" i="3"/>
  <c r="BU397" i="3"/>
  <c r="BV397" i="3"/>
  <c r="CD397" i="3"/>
  <c r="BY397" i="3"/>
  <c r="BZ397" i="3"/>
  <c r="CA397" i="3"/>
  <c r="CB397" i="3"/>
  <c r="CC397" i="3"/>
  <c r="BZ334" i="3"/>
  <c r="BU334" i="3"/>
  <c r="CF334" i="3"/>
  <c r="BV334" i="3"/>
  <c r="BX334" i="3"/>
  <c r="BY334" i="3"/>
  <c r="CA334" i="3"/>
  <c r="CB334" i="3"/>
  <c r="CC334" i="3"/>
  <c r="BX501" i="3"/>
  <c r="CF494" i="3"/>
  <c r="BX494" i="3"/>
  <c r="BW493" i="3"/>
  <c r="BX483" i="3"/>
  <c r="CB473" i="3"/>
  <c r="BX471" i="3"/>
  <c r="BY469" i="3"/>
  <c r="CE466" i="3"/>
  <c r="BW466" i="3"/>
  <c r="CB462" i="3"/>
  <c r="CE460" i="3"/>
  <c r="CD457" i="3"/>
  <c r="BZ456" i="3"/>
  <c r="CA438" i="3"/>
  <c r="BY429" i="3"/>
  <c r="BX402" i="3"/>
  <c r="CF402" i="3"/>
  <c r="BV390" i="3"/>
  <c r="CB390" i="3"/>
  <c r="BW381" i="3"/>
  <c r="BU381" i="3"/>
  <c r="BX381" i="3"/>
  <c r="CA381" i="3"/>
  <c r="CB381" i="3"/>
  <c r="BZ227" i="3"/>
  <c r="CA227" i="3"/>
  <c r="BU227" i="3"/>
  <c r="CC227" i="3"/>
  <c r="BW227" i="3"/>
  <c r="CE227" i="3"/>
  <c r="BX227" i="3"/>
  <c r="BY227" i="3"/>
  <c r="CB227" i="3"/>
  <c r="CD227" i="3"/>
  <c r="CF227" i="3"/>
  <c r="BV227" i="3"/>
  <c r="CB517" i="3"/>
  <c r="CB512" i="3"/>
  <c r="CA507" i="3"/>
  <c r="CF501" i="3"/>
  <c r="BW501" i="3"/>
  <c r="CB498" i="3"/>
  <c r="CE494" i="3"/>
  <c r="BW494" i="3"/>
  <c r="BV493" i="3"/>
  <c r="BW483" i="3"/>
  <c r="BU478" i="3"/>
  <c r="CA473" i="3"/>
  <c r="BX472" i="3"/>
  <c r="BW471" i="3"/>
  <c r="CF469" i="3"/>
  <c r="BX469" i="3"/>
  <c r="CD466" i="3"/>
  <c r="BV466" i="3"/>
  <c r="CA462" i="3"/>
  <c r="CA461" i="3"/>
  <c r="CB460" i="3"/>
  <c r="CA458" i="3"/>
  <c r="CB457" i="3"/>
  <c r="BY456" i="3"/>
  <c r="CE444" i="3"/>
  <c r="BZ438" i="3"/>
  <c r="CA433" i="3"/>
  <c r="BX432" i="3"/>
  <c r="BW431" i="3"/>
  <c r="CF429" i="3"/>
  <c r="BX429" i="3"/>
  <c r="CE426" i="3"/>
  <c r="BW426" i="3"/>
  <c r="CE420" i="3"/>
  <c r="BZ416" i="3"/>
  <c r="BZ414" i="3"/>
  <c r="CA409" i="3"/>
  <c r="BW407" i="3"/>
  <c r="CB402" i="3"/>
  <c r="BW399" i="3"/>
  <c r="BX394" i="3"/>
  <c r="CA377" i="3"/>
  <c r="BZ377" i="3"/>
  <c r="CB377" i="3"/>
  <c r="BY323" i="3"/>
  <c r="BW323" i="3"/>
  <c r="BX323" i="3"/>
  <c r="CB323" i="3"/>
  <c r="CE323" i="3"/>
  <c r="CF323" i="3"/>
  <c r="CA517" i="3"/>
  <c r="CA512" i="3"/>
  <c r="CE501" i="3"/>
  <c r="BV501" i="3"/>
  <c r="CD494" i="3"/>
  <c r="BV494" i="3"/>
  <c r="BU493" i="3"/>
  <c r="CF483" i="3"/>
  <c r="BV483" i="3"/>
  <c r="BV473" i="3"/>
  <c r="CF471" i="3"/>
  <c r="BV471" i="3"/>
  <c r="CE469" i="3"/>
  <c r="BW469" i="3"/>
  <c r="CC466" i="3"/>
  <c r="BZ462" i="3"/>
  <c r="BW460" i="3"/>
  <c r="CA457" i="3"/>
  <c r="BX456" i="3"/>
  <c r="CB444" i="3"/>
  <c r="BU438" i="3"/>
  <c r="CB435" i="3"/>
  <c r="BV433" i="3"/>
  <c r="CF431" i="3"/>
  <c r="BV431" i="3"/>
  <c r="CE429" i="3"/>
  <c r="BW429" i="3"/>
  <c r="CD426" i="3"/>
  <c r="BV426" i="3"/>
  <c r="CB420" i="3"/>
  <c r="BY416" i="3"/>
  <c r="BU414" i="3"/>
  <c r="BV409" i="3"/>
  <c r="CF407" i="3"/>
  <c r="BV407" i="3"/>
  <c r="CA402" i="3"/>
  <c r="CB395" i="3"/>
  <c r="CF394" i="3"/>
  <c r="BW394" i="3"/>
  <c r="CB385" i="3"/>
  <c r="BW317" i="3"/>
  <c r="BV317" i="3"/>
  <c r="BY317" i="3"/>
  <c r="CB317" i="3"/>
  <c r="CD317" i="3"/>
  <c r="BZ314" i="3"/>
  <c r="BU314" i="3"/>
  <c r="CD314" i="3"/>
  <c r="BV314" i="3"/>
  <c r="CE314" i="3"/>
  <c r="BW314" i="3"/>
  <c r="CF314" i="3"/>
  <c r="BX314" i="3"/>
  <c r="BY314" i="3"/>
  <c r="CA314" i="3"/>
  <c r="CB314" i="3"/>
  <c r="BU462" i="3"/>
  <c r="BV457" i="3"/>
  <c r="CE431" i="3"/>
  <c r="BU431" i="3"/>
  <c r="CD429" i="3"/>
  <c r="BV429" i="3"/>
  <c r="CC426" i="3"/>
  <c r="BW420" i="3"/>
  <c r="BX416" i="3"/>
  <c r="BU409" i="3"/>
  <c r="CE407" i="3"/>
  <c r="BU407" i="3"/>
  <c r="BZ402" i="3"/>
  <c r="BZ399" i="3"/>
  <c r="BV399" i="3"/>
  <c r="CF399" i="3"/>
  <c r="CE394" i="3"/>
  <c r="CB386" i="3"/>
  <c r="CC386" i="3"/>
  <c r="BX376" i="3"/>
  <c r="BW376" i="3"/>
  <c r="BY376" i="3"/>
  <c r="CA376" i="3"/>
  <c r="CB376" i="3"/>
  <c r="CC376" i="3"/>
  <c r="BW349" i="3"/>
  <c r="BU349" i="3"/>
  <c r="BV349" i="3"/>
  <c r="BX349" i="3"/>
  <c r="BZ349" i="3"/>
  <c r="CB349" i="3"/>
  <c r="CC349" i="3"/>
  <c r="CD349" i="3"/>
  <c r="CB494" i="3"/>
  <c r="CD493" i="3"/>
  <c r="CC406" i="3"/>
  <c r="BY402" i="3"/>
  <c r="BU394" i="3"/>
  <c r="CC394" i="3"/>
  <c r="CA385" i="3"/>
  <c r="BZ385" i="3"/>
  <c r="CF381" i="3"/>
  <c r="BW301" i="3"/>
  <c r="CD301" i="3"/>
  <c r="BZ274" i="3"/>
  <c r="BV274" i="3"/>
  <c r="CE274" i="3"/>
  <c r="BW274" i="3"/>
  <c r="CF274" i="3"/>
  <c r="BX274" i="3"/>
  <c r="BY274" i="3"/>
  <c r="CA274" i="3"/>
  <c r="BV231" i="3"/>
  <c r="CA231" i="3"/>
  <c r="BZ231" i="3"/>
  <c r="CB231" i="3"/>
  <c r="CC231" i="3"/>
  <c r="BU230" i="3"/>
  <c r="BY230" i="3"/>
  <c r="BW230" i="3"/>
  <c r="BX230" i="3"/>
  <c r="BZ230" i="3"/>
  <c r="CA230" i="3"/>
  <c r="CB230" i="3"/>
  <c r="BU229" i="3"/>
  <c r="CB218" i="3"/>
  <c r="CA218" i="3"/>
  <c r="CA325" i="3"/>
  <c r="BW297" i="3"/>
  <c r="BU297" i="3"/>
  <c r="CF297" i="3"/>
  <c r="BV297" i="3"/>
  <c r="BX297" i="3"/>
  <c r="BZ297" i="3"/>
  <c r="CA252" i="3"/>
  <c r="BY252" i="3"/>
  <c r="BZ252" i="3"/>
  <c r="CB252" i="3"/>
  <c r="CD252" i="3"/>
  <c r="CF252" i="3"/>
  <c r="BX251" i="3"/>
  <c r="BY251" i="3"/>
  <c r="BZ251" i="3"/>
  <c r="CA251" i="3"/>
  <c r="CB251" i="3"/>
  <c r="CD251" i="3"/>
  <c r="BZ246" i="3"/>
  <c r="CA246" i="3"/>
  <c r="CD246" i="3"/>
  <c r="CE246" i="3"/>
  <c r="CF246" i="3"/>
  <c r="BU189" i="3"/>
  <c r="CB189" i="3"/>
  <c r="CC189" i="3"/>
  <c r="CC378" i="3"/>
  <c r="CE374" i="3"/>
  <c r="BV374" i="3"/>
  <c r="BV373" i="3"/>
  <c r="BZ372" i="3"/>
  <c r="CD371" i="3"/>
  <c r="CB363" i="3"/>
  <c r="BZ361" i="3"/>
  <c r="CB358" i="3"/>
  <c r="CC344" i="3"/>
  <c r="CF342" i="3"/>
  <c r="BW342" i="3"/>
  <c r="BX341" i="3"/>
  <c r="CA340" i="3"/>
  <c r="BY336" i="3"/>
  <c r="CB333" i="3"/>
  <c r="CE332" i="3"/>
  <c r="BW332" i="3"/>
  <c r="CC330" i="3"/>
  <c r="CE328" i="3"/>
  <c r="BZ325" i="3"/>
  <c r="CE320" i="3"/>
  <c r="BW320" i="3"/>
  <c r="CC316" i="3"/>
  <c r="BZ313" i="3"/>
  <c r="CA312" i="3"/>
  <c r="BZ306" i="3"/>
  <c r="BW306" i="3"/>
  <c r="CF306" i="3"/>
  <c r="BX306" i="3"/>
  <c r="BY306" i="3"/>
  <c r="BW304" i="3"/>
  <c r="BW273" i="3"/>
  <c r="BX273" i="3"/>
  <c r="BZ273" i="3"/>
  <c r="CA273" i="3"/>
  <c r="CB273" i="3"/>
  <c r="CC273" i="3"/>
  <c r="BU197" i="3"/>
  <c r="CB197" i="3"/>
  <c r="CC197" i="3"/>
  <c r="CE379" i="3"/>
  <c r="CB378" i="3"/>
  <c r="CD374" i="3"/>
  <c r="BU374" i="3"/>
  <c r="BU373" i="3"/>
  <c r="BY372" i="3"/>
  <c r="CB371" i="3"/>
  <c r="CB366" i="3"/>
  <c r="BX363" i="3"/>
  <c r="BY361" i="3"/>
  <c r="CA358" i="3"/>
  <c r="CC357" i="3"/>
  <c r="CF347" i="3"/>
  <c r="CD345" i="3"/>
  <c r="CB344" i="3"/>
  <c r="CE342" i="3"/>
  <c r="BV342" i="3"/>
  <c r="BV341" i="3"/>
  <c r="BZ340" i="3"/>
  <c r="BW336" i="3"/>
  <c r="CA333" i="3"/>
  <c r="CD332" i="3"/>
  <c r="BV332" i="3"/>
  <c r="CB330" i="3"/>
  <c r="CD328" i="3"/>
  <c r="BY325" i="3"/>
  <c r="CD320" i="3"/>
  <c r="BV320" i="3"/>
  <c r="CB316" i="3"/>
  <c r="BX313" i="3"/>
  <c r="BZ312" i="3"/>
  <c r="BW311" i="3"/>
  <c r="CC308" i="3"/>
  <c r="CE306" i="3"/>
  <c r="BV304" i="3"/>
  <c r="BZ290" i="3"/>
  <c r="BU290" i="3"/>
  <c r="CD290" i="3"/>
  <c r="BV290" i="3"/>
  <c r="CE290" i="3"/>
  <c r="BW290" i="3"/>
  <c r="CF290" i="3"/>
  <c r="BX290" i="3"/>
  <c r="BY290" i="3"/>
  <c r="BY277" i="3"/>
  <c r="BW261" i="3"/>
  <c r="BY261" i="3"/>
  <c r="CB261" i="3"/>
  <c r="CD261" i="3"/>
  <c r="BU225" i="3"/>
  <c r="CA225" i="3"/>
  <c r="CB225" i="3"/>
  <c r="BX225" i="3"/>
  <c r="BY225" i="3"/>
  <c r="BZ225" i="3"/>
  <c r="CF225" i="3"/>
  <c r="BU175" i="3"/>
  <c r="BX175" i="3"/>
  <c r="CB175" i="3"/>
  <c r="CC175" i="3"/>
  <c r="CF175" i="3"/>
  <c r="BU378" i="3"/>
  <c r="CF372" i="3"/>
  <c r="BX372" i="3"/>
  <c r="BZ371" i="3"/>
  <c r="BW363" i="3"/>
  <c r="BV361" i="3"/>
  <c r="BY358" i="3"/>
  <c r="CB357" i="3"/>
  <c r="CE347" i="3"/>
  <c r="CB345" i="3"/>
  <c r="CA344" i="3"/>
  <c r="CD342" i="3"/>
  <c r="BU342" i="3"/>
  <c r="BU341" i="3"/>
  <c r="BY340" i="3"/>
  <c r="BV336" i="3"/>
  <c r="BZ333" i="3"/>
  <c r="CC332" i="3"/>
  <c r="BU332" i="3"/>
  <c r="BU330" i="3"/>
  <c r="CB328" i="3"/>
  <c r="CF325" i="3"/>
  <c r="BX325" i="3"/>
  <c r="CB324" i="3"/>
  <c r="CC320" i="3"/>
  <c r="BU320" i="3"/>
  <c r="CA316" i="3"/>
  <c r="BU313" i="3"/>
  <c r="BY312" i="3"/>
  <c r="CB308" i="3"/>
  <c r="CD306" i="3"/>
  <c r="CA305" i="3"/>
  <c r="BU305" i="3"/>
  <c r="BX305" i="3"/>
  <c r="BZ305" i="3"/>
  <c r="CF304" i="3"/>
  <c r="BW300" i="3"/>
  <c r="CA300" i="3"/>
  <c r="CB300" i="3"/>
  <c r="CC300" i="3"/>
  <c r="BZ282" i="3"/>
  <c r="BV282" i="3"/>
  <c r="CE282" i="3"/>
  <c r="BW282" i="3"/>
  <c r="CF282" i="3"/>
  <c r="BX282" i="3"/>
  <c r="BY282" i="3"/>
  <c r="CA282" i="3"/>
  <c r="CD274" i="3"/>
  <c r="BU260" i="3"/>
  <c r="BX260" i="3"/>
  <c r="BY260" i="3"/>
  <c r="CA260" i="3"/>
  <c r="CB260" i="3"/>
  <c r="CC260" i="3"/>
  <c r="BU236" i="3"/>
  <c r="BZ236" i="3"/>
  <c r="CA236" i="3"/>
  <c r="CB236" i="3"/>
  <c r="CE372" i="3"/>
  <c r="BW372" i="3"/>
  <c r="BX371" i="3"/>
  <c r="CC362" i="3"/>
  <c r="BX358" i="3"/>
  <c r="CB347" i="3"/>
  <c r="BZ345" i="3"/>
  <c r="BY344" i="3"/>
  <c r="CF340" i="3"/>
  <c r="BX340" i="3"/>
  <c r="BY333" i="3"/>
  <c r="CA328" i="3"/>
  <c r="CE325" i="3"/>
  <c r="BW325" i="3"/>
  <c r="BY316" i="3"/>
  <c r="CF312" i="3"/>
  <c r="BX312" i="3"/>
  <c r="CD309" i="3"/>
  <c r="BY304" i="3"/>
  <c r="BZ304" i="3"/>
  <c r="CA304" i="3"/>
  <c r="CB301" i="3"/>
  <c r="CD297" i="3"/>
  <c r="BW277" i="3"/>
  <c r="CB277" i="3"/>
  <c r="CD277" i="3"/>
  <c r="CC274" i="3"/>
  <c r="BU271" i="3"/>
  <c r="CB271" i="3"/>
  <c r="CE271" i="3"/>
  <c r="BU212" i="3"/>
  <c r="BY212" i="3"/>
  <c r="BZ212" i="3"/>
  <c r="CA212" i="3"/>
  <c r="CB212" i="3"/>
  <c r="BY387" i="3"/>
  <c r="BY384" i="3"/>
  <c r="BY380" i="3"/>
  <c r="BZ379" i="3"/>
  <c r="CA374" i="3"/>
  <c r="CC373" i="3"/>
  <c r="CD372" i="3"/>
  <c r="BW371" i="3"/>
  <c r="BX366" i="3"/>
  <c r="CA365" i="3"/>
  <c r="CB362" i="3"/>
  <c r="CF358" i="3"/>
  <c r="BW358" i="3"/>
  <c r="BZ357" i="3"/>
  <c r="CF355" i="3"/>
  <c r="CD353" i="3"/>
  <c r="CB352" i="3"/>
  <c r="BX347" i="3"/>
  <c r="BY345" i="3"/>
  <c r="BW344" i="3"/>
  <c r="CB342" i="3"/>
  <c r="CD341" i="3"/>
  <c r="CE340" i="3"/>
  <c r="CC338" i="3"/>
  <c r="CE336" i="3"/>
  <c r="BX333" i="3"/>
  <c r="CE331" i="3"/>
  <c r="CB329" i="3"/>
  <c r="BY328" i="3"/>
  <c r="CB326" i="3"/>
  <c r="CD325" i="3"/>
  <c r="BZ324" i="3"/>
  <c r="BX316" i="3"/>
  <c r="CA315" i="3"/>
  <c r="CE312" i="3"/>
  <c r="CB309" i="3"/>
  <c r="BY308" i="3"/>
  <c r="CB306" i="3"/>
  <c r="CD304" i="3"/>
  <c r="BY301" i="3"/>
  <c r="CF300" i="3"/>
  <c r="CC297" i="3"/>
  <c r="CB274" i="3"/>
  <c r="CF273" i="3"/>
  <c r="BV264" i="3"/>
  <c r="CD264" i="3"/>
  <c r="BW264" i="3"/>
  <c r="CE264" i="3"/>
  <c r="BX264" i="3"/>
  <c r="CF264" i="3"/>
  <c r="BY264" i="3"/>
  <c r="BZ264" i="3"/>
  <c r="CE251" i="3"/>
  <c r="CF230" i="3"/>
  <c r="CF298" i="3"/>
  <c r="BW298" i="3"/>
  <c r="CE295" i="3"/>
  <c r="CA289" i="3"/>
  <c r="CE287" i="3"/>
  <c r="BX283" i="3"/>
  <c r="CB281" i="3"/>
  <c r="CE279" i="3"/>
  <c r="CF275" i="3"/>
  <c r="BX275" i="3"/>
  <c r="CE272" i="3"/>
  <c r="BW272" i="3"/>
  <c r="CB269" i="3"/>
  <c r="BY268" i="3"/>
  <c r="CF265" i="3"/>
  <c r="BV265" i="3"/>
  <c r="BY257" i="3"/>
  <c r="CE255" i="3"/>
  <c r="CB250" i="3"/>
  <c r="CE298" i="3"/>
  <c r="BV298" i="3"/>
  <c r="CB295" i="3"/>
  <c r="BZ289" i="3"/>
  <c r="CB287" i="3"/>
  <c r="CF283" i="3"/>
  <c r="BV283" i="3"/>
  <c r="BZ281" i="3"/>
  <c r="CB279" i="3"/>
  <c r="CE275" i="3"/>
  <c r="BV275" i="3"/>
  <c r="CD272" i="3"/>
  <c r="BV272" i="3"/>
  <c r="BY269" i="3"/>
  <c r="BX268" i="3"/>
  <c r="CD265" i="3"/>
  <c r="BU265" i="3"/>
  <c r="CB262" i="3"/>
  <c r="BX257" i="3"/>
  <c r="CA256" i="3"/>
  <c r="CB255" i="3"/>
  <c r="CA250" i="3"/>
  <c r="BX248" i="3"/>
  <c r="CA247" i="3"/>
  <c r="BY245" i="3"/>
  <c r="BX243" i="3"/>
  <c r="CE240" i="3"/>
  <c r="BW240" i="3"/>
  <c r="CB235" i="3"/>
  <c r="BU228" i="3"/>
  <c r="BZ228" i="3"/>
  <c r="BU186" i="3"/>
  <c r="CC186" i="3"/>
  <c r="BV186" i="3"/>
  <c r="CD186" i="3"/>
  <c r="BW186" i="3"/>
  <c r="CE186" i="3"/>
  <c r="BX186" i="3"/>
  <c r="CF186" i="3"/>
  <c r="BY186" i="3"/>
  <c r="BZ186" i="3"/>
  <c r="CA186" i="3"/>
  <c r="CD298" i="3"/>
  <c r="BU298" i="3"/>
  <c r="BW295" i="3"/>
  <c r="BX289" i="3"/>
  <c r="BW287" i="3"/>
  <c r="CD283" i="3"/>
  <c r="BU283" i="3"/>
  <c r="BX281" i="3"/>
  <c r="BW279" i="3"/>
  <c r="CD275" i="3"/>
  <c r="BU275" i="3"/>
  <c r="CC272" i="3"/>
  <c r="BV269" i="3"/>
  <c r="BV268" i="3"/>
  <c r="CF257" i="3"/>
  <c r="BV257" i="3"/>
  <c r="BW255" i="3"/>
  <c r="BX250" i="3"/>
  <c r="CF248" i="3"/>
  <c r="BV248" i="3"/>
  <c r="BZ247" i="3"/>
  <c r="BX245" i="3"/>
  <c r="CF243" i="3"/>
  <c r="BW243" i="3"/>
  <c r="CF241" i="3"/>
  <c r="CD240" i="3"/>
  <c r="BV240" i="3"/>
  <c r="CE238" i="3"/>
  <c r="CA235" i="3"/>
  <c r="CF233" i="3"/>
  <c r="BU289" i="3"/>
  <c r="BU281" i="3"/>
  <c r="CB241" i="3"/>
  <c r="CC240" i="3"/>
  <c r="CB238" i="3"/>
  <c r="BZ235" i="3"/>
  <c r="CB233" i="3"/>
  <c r="BU220" i="3"/>
  <c r="BY220" i="3"/>
  <c r="BZ220" i="3"/>
  <c r="CB220" i="3"/>
  <c r="CB194" i="3"/>
  <c r="CA194" i="3"/>
  <c r="BW166" i="3"/>
  <c r="BY166" i="3"/>
  <c r="BZ166" i="3"/>
  <c r="CA166" i="3"/>
  <c r="CB166" i="3"/>
  <c r="BU166" i="3"/>
  <c r="BV166" i="3"/>
  <c r="CC166" i="3"/>
  <c r="CD166" i="3"/>
  <c r="CD253" i="3"/>
  <c r="CF247" i="3"/>
  <c r="CA233" i="3"/>
  <c r="BX110" i="3"/>
  <c r="BW110" i="3"/>
  <c r="BY110" i="3"/>
  <c r="CA110" i="3"/>
  <c r="CB110" i="3"/>
  <c r="CD110" i="3"/>
  <c r="CE110" i="3"/>
  <c r="BW106" i="3"/>
  <c r="BU106" i="3"/>
  <c r="CD106" i="3"/>
  <c r="BV106" i="3"/>
  <c r="CE106" i="3"/>
  <c r="BX106" i="3"/>
  <c r="CF106" i="3"/>
  <c r="BY106" i="3"/>
  <c r="BZ106" i="3"/>
  <c r="CA106" i="3"/>
  <c r="CD219" i="3"/>
  <c r="BV219" i="3"/>
  <c r="BX217" i="3"/>
  <c r="CC213" i="3"/>
  <c r="CE211" i="3"/>
  <c r="BW211" i="3"/>
  <c r="BX209" i="3"/>
  <c r="BZ201" i="3"/>
  <c r="BZ200" i="3"/>
  <c r="CA199" i="3"/>
  <c r="CA196" i="3"/>
  <c r="CA195" i="3"/>
  <c r="CE193" i="3"/>
  <c r="BW193" i="3"/>
  <c r="BY182" i="3"/>
  <c r="CC173" i="3"/>
  <c r="CC170" i="3"/>
  <c r="BU169" i="3"/>
  <c r="BW169" i="3"/>
  <c r="CA169" i="3"/>
  <c r="CB169" i="3"/>
  <c r="BY160" i="3"/>
  <c r="CA160" i="3"/>
  <c r="CB160" i="3"/>
  <c r="CE160" i="3"/>
  <c r="CF160" i="3"/>
  <c r="BV142" i="3"/>
  <c r="CD142" i="3"/>
  <c r="BW142" i="3"/>
  <c r="CE142" i="3"/>
  <c r="BX142" i="3"/>
  <c r="CF142" i="3"/>
  <c r="BY142" i="3"/>
  <c r="BZ142" i="3"/>
  <c r="CA142" i="3"/>
  <c r="CB127" i="3"/>
  <c r="CC127" i="3"/>
  <c r="CB213" i="3"/>
  <c r="CD211" i="3"/>
  <c r="BV211" i="3"/>
  <c r="BY201" i="3"/>
  <c r="BY200" i="3"/>
  <c r="BZ199" i="3"/>
  <c r="BZ196" i="3"/>
  <c r="BY195" i="3"/>
  <c r="CD193" i="3"/>
  <c r="BV193" i="3"/>
  <c r="BV182" i="3"/>
  <c r="CB173" i="3"/>
  <c r="CB170" i="3"/>
  <c r="BW114" i="3"/>
  <c r="BV114" i="3"/>
  <c r="CE114" i="3"/>
  <c r="BX114" i="3"/>
  <c r="CF114" i="3"/>
  <c r="BY114" i="3"/>
  <c r="BZ114" i="3"/>
  <c r="CA114" i="3"/>
  <c r="CB114" i="3"/>
  <c r="CC211" i="3"/>
  <c r="BU211" i="3"/>
  <c r="CB204" i="3"/>
  <c r="BX201" i="3"/>
  <c r="BX200" i="3"/>
  <c r="BU199" i="3"/>
  <c r="BY196" i="3"/>
  <c r="BX195" i="3"/>
  <c r="CC193" i="3"/>
  <c r="BU193" i="3"/>
  <c r="CE190" i="3"/>
  <c r="CB187" i="3"/>
  <c r="CF184" i="3"/>
  <c r="BU182" i="3"/>
  <c r="BX181" i="3"/>
  <c r="CB179" i="3"/>
  <c r="BX177" i="3"/>
  <c r="CC177" i="3"/>
  <c r="CA176" i="3"/>
  <c r="CA173" i="3"/>
  <c r="CA170" i="3"/>
  <c r="BZ163" i="3"/>
  <c r="BY163" i="3"/>
  <c r="CB163" i="3"/>
  <c r="CF163" i="3"/>
  <c r="BU137" i="3"/>
  <c r="CC137" i="3"/>
  <c r="BV137" i="3"/>
  <c r="CD137" i="3"/>
  <c r="BW137" i="3"/>
  <c r="CE137" i="3"/>
  <c r="BX137" i="3"/>
  <c r="CF137" i="3"/>
  <c r="BY137" i="3"/>
  <c r="BZ137" i="3"/>
  <c r="BX118" i="3"/>
  <c r="BW118" i="3"/>
  <c r="BY118" i="3"/>
  <c r="CA118" i="3"/>
  <c r="CB118" i="3"/>
  <c r="CD118" i="3"/>
  <c r="CE118" i="3"/>
  <c r="BZ219" i="3"/>
  <c r="CB217" i="3"/>
  <c r="BZ214" i="3"/>
  <c r="CA211" i="3"/>
  <c r="CB209" i="3"/>
  <c r="CB206" i="3"/>
  <c r="BZ204" i="3"/>
  <c r="BZ203" i="3"/>
  <c r="CF201" i="3"/>
  <c r="CE200" i="3"/>
  <c r="BV200" i="3"/>
  <c r="CE195" i="3"/>
  <c r="BV195" i="3"/>
  <c r="CA193" i="3"/>
  <c r="CC191" i="3"/>
  <c r="CB184" i="3"/>
  <c r="BX179" i="3"/>
  <c r="BW173" i="3"/>
  <c r="CF171" i="3"/>
  <c r="BV170" i="3"/>
  <c r="CE169" i="3"/>
  <c r="CB223" i="3"/>
  <c r="BY222" i="3"/>
  <c r="CA217" i="3"/>
  <c r="CB215" i="3"/>
  <c r="BY214" i="3"/>
  <c r="BZ211" i="3"/>
  <c r="CA209" i="3"/>
  <c r="CC207" i="3"/>
  <c r="CA206" i="3"/>
  <c r="BY204" i="3"/>
  <c r="CC201" i="3"/>
  <c r="CD200" i="3"/>
  <c r="BU200" i="3"/>
  <c r="CD195" i="3"/>
  <c r="BU195" i="3"/>
  <c r="BZ193" i="3"/>
  <c r="CB191" i="3"/>
  <c r="BY188" i="3"/>
  <c r="BW184" i="3"/>
  <c r="CD182" i="3"/>
  <c r="BY176" i="3"/>
  <c r="CB176" i="3"/>
  <c r="CE176" i="3"/>
  <c r="BW174" i="3"/>
  <c r="BU174" i="3"/>
  <c r="BV174" i="3"/>
  <c r="CF173" i="3"/>
  <c r="CD169" i="3"/>
  <c r="CC142" i="3"/>
  <c r="BX133" i="3"/>
  <c r="BW133" i="3"/>
  <c r="BZ133" i="3"/>
  <c r="CA133" i="3"/>
  <c r="CB133" i="3"/>
  <c r="CD133" i="3"/>
  <c r="CE133" i="3"/>
  <c r="CC106" i="3"/>
  <c r="CB201" i="3"/>
  <c r="CC199" i="3"/>
  <c r="BU173" i="3"/>
  <c r="BY173" i="3"/>
  <c r="BZ173" i="3"/>
  <c r="BZ171" i="3"/>
  <c r="BX171" i="3"/>
  <c r="BY171" i="3"/>
  <c r="BW170" i="3"/>
  <c r="CE170" i="3"/>
  <c r="BY170" i="3"/>
  <c r="BZ170" i="3"/>
  <c r="CB142" i="3"/>
  <c r="BX141" i="3"/>
  <c r="BV141" i="3"/>
  <c r="BW141" i="3"/>
  <c r="BZ141" i="3"/>
  <c r="CA141" i="3"/>
  <c r="CB141" i="3"/>
  <c r="CD141" i="3"/>
  <c r="CD114" i="3"/>
  <c r="BV110" i="3"/>
  <c r="CB106" i="3"/>
  <c r="BV95" i="3"/>
  <c r="CA134" i="3"/>
  <c r="CC116" i="3"/>
  <c r="CA168" i="3"/>
  <c r="CC158" i="3"/>
  <c r="CE157" i="3"/>
  <c r="BW157" i="3"/>
  <c r="CD154" i="3"/>
  <c r="BV154" i="3"/>
  <c r="BW153" i="3"/>
  <c r="BX149" i="3"/>
  <c r="CE146" i="3"/>
  <c r="BW146" i="3"/>
  <c r="BZ145" i="3"/>
  <c r="BX136" i="3"/>
  <c r="BZ134" i="3"/>
  <c r="CF129" i="3"/>
  <c r="BW129" i="3"/>
  <c r="BW128" i="3"/>
  <c r="BX123" i="3"/>
  <c r="CA122" i="3"/>
  <c r="CE121" i="3"/>
  <c r="CB116" i="3"/>
  <c r="CB105" i="3"/>
  <c r="CA98" i="3"/>
  <c r="CD94" i="3"/>
  <c r="BX168" i="3"/>
  <c r="CE161" i="3"/>
  <c r="CB158" i="3"/>
  <c r="CD157" i="3"/>
  <c r="BV157" i="3"/>
  <c r="CC154" i="3"/>
  <c r="BU154" i="3"/>
  <c r="BV153" i="3"/>
  <c r="CF149" i="3"/>
  <c r="BW149" i="3"/>
  <c r="CD146" i="3"/>
  <c r="BW145" i="3"/>
  <c r="BW136" i="3"/>
  <c r="BY134" i="3"/>
  <c r="CE129" i="3"/>
  <c r="BV129" i="3"/>
  <c r="BV128" i="3"/>
  <c r="CF125" i="3"/>
  <c r="CF123" i="3"/>
  <c r="BV123" i="3"/>
  <c r="BZ122" i="3"/>
  <c r="CD121" i="3"/>
  <c r="CD119" i="3"/>
  <c r="CA116" i="3"/>
  <c r="CC115" i="3"/>
  <c r="CC108" i="3"/>
  <c r="CA105" i="3"/>
  <c r="BZ98" i="3"/>
  <c r="CB94" i="3"/>
  <c r="CA158" i="3"/>
  <c r="CF155" i="3"/>
  <c r="CF134" i="3"/>
  <c r="BX134" i="3"/>
  <c r="CE123" i="3"/>
  <c r="BU123" i="3"/>
  <c r="BY122" i="3"/>
  <c r="CB121" i="3"/>
  <c r="CB119" i="3"/>
  <c r="BY116" i="3"/>
  <c r="CD111" i="3"/>
  <c r="CB108" i="3"/>
  <c r="BZ105" i="3"/>
  <c r="CE102" i="3"/>
  <c r="BY98" i="3"/>
  <c r="CD95" i="3"/>
  <c r="CA94" i="3"/>
  <c r="BZ158" i="3"/>
  <c r="CB157" i="3"/>
  <c r="CB155" i="3"/>
  <c r="CD153" i="3"/>
  <c r="CF147" i="3"/>
  <c r="CE134" i="3"/>
  <c r="CF122" i="3"/>
  <c r="CA121" i="3"/>
  <c r="BZ119" i="3"/>
  <c r="BX116" i="3"/>
  <c r="CB111" i="3"/>
  <c r="CA108" i="3"/>
  <c r="BX105" i="3"/>
  <c r="CD102" i="3"/>
  <c r="CF98" i="3"/>
  <c r="CB95" i="3"/>
  <c r="BY94" i="3"/>
  <c r="CB70" i="3"/>
  <c r="CE66" i="3"/>
  <c r="BW66" i="3"/>
  <c r="BY59" i="3"/>
  <c r="BX56" i="3"/>
  <c r="BY51" i="3"/>
  <c r="BV50" i="3"/>
  <c r="BZ49" i="3"/>
  <c r="CD48" i="3"/>
  <c r="CA45" i="3"/>
  <c r="CD42" i="3"/>
  <c r="CB35" i="3"/>
  <c r="CB34" i="3"/>
  <c r="BY30" i="3"/>
  <c r="CB29" i="3"/>
  <c r="CB17" i="3"/>
  <c r="BZ14" i="3"/>
  <c r="CD5" i="3"/>
  <c r="CE3" i="3"/>
  <c r="BW3" i="3"/>
  <c r="CB2" i="3"/>
  <c r="CB92" i="3"/>
  <c r="CD90" i="3"/>
  <c r="BU90" i="3"/>
  <c r="BY89" i="3"/>
  <c r="BV86" i="3"/>
  <c r="BX84" i="3"/>
  <c r="BX83" i="3"/>
  <c r="CA82" i="3"/>
  <c r="CD78" i="3"/>
  <c r="BX74" i="3"/>
  <c r="CA73" i="3"/>
  <c r="CE71" i="3"/>
  <c r="BW70" i="3"/>
  <c r="CD66" i="3"/>
  <c r="BV66" i="3"/>
  <c r="BX59" i="3"/>
  <c r="BW56" i="3"/>
  <c r="BX51" i="3"/>
  <c r="BU50" i="3"/>
  <c r="CB48" i="3"/>
  <c r="CE46" i="3"/>
  <c r="BW46" i="3"/>
  <c r="BW45" i="3"/>
  <c r="CC42" i="3"/>
  <c r="CF40" i="3"/>
  <c r="CE38" i="3"/>
  <c r="BW38" i="3"/>
  <c r="BW37" i="3"/>
  <c r="BY35" i="3"/>
  <c r="BV34" i="3"/>
  <c r="BZ33" i="3"/>
  <c r="CD32" i="3"/>
  <c r="CF30" i="3"/>
  <c r="BX30" i="3"/>
  <c r="CA29" i="3"/>
  <c r="CD18" i="3"/>
  <c r="CA17" i="3"/>
  <c r="BY14" i="3"/>
  <c r="CC5" i="3"/>
  <c r="CD3" i="3"/>
  <c r="BV3" i="3"/>
  <c r="BZ82" i="3"/>
  <c r="CB78" i="3"/>
  <c r="CB76" i="3"/>
  <c r="CF74" i="3"/>
  <c r="BV74" i="3"/>
  <c r="BZ73" i="3"/>
  <c r="CB71" i="3"/>
  <c r="BV70" i="3"/>
  <c r="CC66" i="3"/>
  <c r="BU66" i="3"/>
  <c r="BW64" i="3"/>
  <c r="CA62" i="3"/>
  <c r="CF59" i="3"/>
  <c r="BW59" i="3"/>
  <c r="CF57" i="3"/>
  <c r="BW57" i="3"/>
  <c r="BV56" i="3"/>
  <c r="CF51" i="3"/>
  <c r="BW51" i="3"/>
  <c r="BX48" i="3"/>
  <c r="CB42" i="3"/>
  <c r="BU34" i="3"/>
  <c r="BY33" i="3"/>
  <c r="CE30" i="3"/>
  <c r="BW30" i="3"/>
  <c r="BW29" i="3"/>
  <c r="CF24" i="3"/>
  <c r="CC21" i="3"/>
  <c r="CC18" i="3"/>
  <c r="BZ17" i="3"/>
  <c r="CC15" i="3"/>
  <c r="BX14" i="3"/>
  <c r="CC7" i="3"/>
  <c r="CB5" i="3"/>
  <c r="CC3" i="3"/>
  <c r="BU3" i="3"/>
  <c r="BW2" i="3"/>
  <c r="BY82" i="3"/>
  <c r="BY78" i="3"/>
  <c r="CD74" i="3"/>
  <c r="BU74" i="3"/>
  <c r="BY73" i="3"/>
  <c r="CB69" i="3"/>
  <c r="CE59" i="3"/>
  <c r="BV59" i="3"/>
  <c r="CC55" i="3"/>
  <c r="CE51" i="3"/>
  <c r="BV51" i="3"/>
  <c r="BW48" i="3"/>
  <c r="BV42" i="3"/>
  <c r="CD30" i="3"/>
  <c r="BV30" i="3"/>
  <c r="BV29" i="3"/>
  <c r="CF14" i="3"/>
  <c r="BW14" i="3"/>
  <c r="BX92" i="3"/>
  <c r="BX91" i="3"/>
  <c r="CA90" i="3"/>
  <c r="CD89" i="3"/>
  <c r="BV89" i="3"/>
  <c r="CE86" i="3"/>
  <c r="CF82" i="3"/>
  <c r="BX82" i="3"/>
  <c r="CD79" i="3"/>
  <c r="BW78" i="3"/>
  <c r="CF73" i="3"/>
  <c r="BX73" i="3"/>
  <c r="BY71" i="3"/>
  <c r="CA69" i="3"/>
  <c r="CA66" i="3"/>
  <c r="CB63" i="3"/>
  <c r="BY62" i="3"/>
  <c r="CD59" i="3"/>
  <c r="BU59" i="3"/>
  <c r="CF56" i="3"/>
  <c r="BU55" i="3"/>
  <c r="CD51" i="3"/>
  <c r="BU51" i="3"/>
  <c r="BV48" i="3"/>
  <c r="BU42" i="3"/>
  <c r="CE33" i="3"/>
  <c r="CC30" i="3"/>
  <c r="BU30" i="3"/>
  <c r="BU29" i="3"/>
  <c r="BY27" i="3"/>
  <c r="CD24" i="3"/>
  <c r="CA19" i="3"/>
  <c r="BV18" i="3"/>
  <c r="BX17" i="3"/>
  <c r="CE14" i="3"/>
  <c r="BV14" i="3"/>
  <c r="CB12" i="3"/>
  <c r="BZ11" i="3"/>
  <c r="BZ9" i="3"/>
  <c r="CA3" i="3"/>
  <c r="CB79" i="3"/>
  <c r="CE73" i="3"/>
  <c r="BW73" i="3"/>
  <c r="BZ3" i="3"/>
  <c r="CF2" i="3"/>
  <c r="BY90" i="3"/>
  <c r="CB86" i="3"/>
  <c r="CB84" i="3"/>
  <c r="BZ79" i="3"/>
  <c r="CB77" i="3"/>
  <c r="CA74" i="3"/>
  <c r="CD73" i="3"/>
  <c r="BV73" i="3"/>
  <c r="CE70" i="3"/>
  <c r="BY66" i="3"/>
  <c r="CB59" i="3"/>
  <c r="CB51" i="3"/>
  <c r="CC50" i="3"/>
  <c r="CF48" i="3"/>
  <c r="CC45" i="3"/>
  <c r="BW40" i="3"/>
  <c r="CC37" i="3"/>
  <c r="CD34" i="3"/>
  <c r="CA30" i="3"/>
  <c r="CD29" i="3"/>
  <c r="BW27" i="3"/>
  <c r="BX24" i="3"/>
  <c r="CB14" i="3"/>
  <c r="BY3" i="3"/>
  <c r="CE2" i="3"/>
  <c r="CF92" i="3"/>
  <c r="CF90" i="3"/>
  <c r="BX90" i="3"/>
  <c r="BY86" i="3"/>
  <c r="BY79" i="3"/>
  <c r="CA77" i="3"/>
  <c r="BZ74" i="3"/>
  <c r="CC73" i="3"/>
  <c r="CD70" i="3"/>
  <c r="CF66" i="3"/>
  <c r="CA65" i="3"/>
  <c r="CB64" i="3"/>
  <c r="CE62" i="3"/>
  <c r="BV62" i="3"/>
  <c r="CA59" i="3"/>
  <c r="CB58" i="3"/>
  <c r="BZ57" i="3"/>
  <c r="CB56" i="3"/>
  <c r="CA51" i="3"/>
  <c r="CE48" i="3"/>
  <c r="CC34" i="3"/>
  <c r="CC29" i="3"/>
  <c r="BW19" i="3"/>
  <c r="CD17" i="3"/>
  <c r="CE16" i="3"/>
  <c r="CA14" i="3"/>
  <c r="CC13" i="3"/>
  <c r="CE11" i="3"/>
  <c r="CF9" i="3"/>
  <c r="BW9" i="3"/>
  <c r="BW8" i="3"/>
  <c r="CE5" i="3"/>
  <c r="CF3" i="3"/>
  <c r="CD2" i="3"/>
  <c r="CB862" i="3"/>
  <c r="CB854" i="3"/>
  <c r="CB822" i="3"/>
  <c r="BU735" i="3"/>
  <c r="CC735" i="3"/>
  <c r="BV735" i="3"/>
  <c r="CD735" i="3"/>
  <c r="BW735" i="3"/>
  <c r="CE735" i="3"/>
  <c r="BX735" i="3"/>
  <c r="CF735" i="3"/>
  <c r="BY735" i="3"/>
  <c r="BZ735" i="3"/>
  <c r="CA735" i="3"/>
  <c r="BU451" i="3"/>
  <c r="CC451" i="3"/>
  <c r="BV451" i="3"/>
  <c r="CD451" i="3"/>
  <c r="BW451" i="3"/>
  <c r="CE451" i="3"/>
  <c r="BX451" i="3"/>
  <c r="CF451" i="3"/>
  <c r="BY451" i="3"/>
  <c r="BZ451" i="3"/>
  <c r="CA451" i="3"/>
  <c r="CB451" i="3"/>
  <c r="CB846" i="3"/>
  <c r="CA806" i="3"/>
  <c r="CA846" i="3"/>
  <c r="CB777" i="3"/>
  <c r="CA865" i="3"/>
  <c r="CF864" i="3"/>
  <c r="BX864" i="3"/>
  <c r="CC863" i="3"/>
  <c r="BU863" i="3"/>
  <c r="BZ862" i="3"/>
  <c r="CE861" i="3"/>
  <c r="BY859" i="3"/>
  <c r="CD858" i="3"/>
  <c r="BV858" i="3"/>
  <c r="CA857" i="3"/>
  <c r="CF856" i="3"/>
  <c r="BX856" i="3"/>
  <c r="CC855" i="3"/>
  <c r="BU855" i="3"/>
  <c r="BZ854" i="3"/>
  <c r="CE853" i="3"/>
  <c r="BY851" i="3"/>
  <c r="CD850" i="3"/>
  <c r="BV850" i="3"/>
  <c r="CA849" i="3"/>
  <c r="CF848" i="3"/>
  <c r="BX848" i="3"/>
  <c r="CC847" i="3"/>
  <c r="BU847" i="3"/>
  <c r="BZ846" i="3"/>
  <c r="CE845" i="3"/>
  <c r="BY843" i="3"/>
  <c r="CD842" i="3"/>
  <c r="BV842" i="3"/>
  <c r="CA841" i="3"/>
  <c r="CF840" i="3"/>
  <c r="BX840" i="3"/>
  <c r="CC839" i="3"/>
  <c r="BU839" i="3"/>
  <c r="BZ838" i="3"/>
  <c r="CE837" i="3"/>
  <c r="BY835" i="3"/>
  <c r="CD834" i="3"/>
  <c r="BV834" i="3"/>
  <c r="CA833" i="3"/>
  <c r="CF832" i="3"/>
  <c r="BX832" i="3"/>
  <c r="CC831" i="3"/>
  <c r="BU831" i="3"/>
  <c r="BZ830" i="3"/>
  <c r="CE829" i="3"/>
  <c r="BY827" i="3"/>
  <c r="CD826" i="3"/>
  <c r="BV826" i="3"/>
  <c r="CA825" i="3"/>
  <c r="CF824" i="3"/>
  <c r="BX824" i="3"/>
  <c r="CC823" i="3"/>
  <c r="BU823" i="3"/>
  <c r="BZ822" i="3"/>
  <c r="CE821" i="3"/>
  <c r="BY819" i="3"/>
  <c r="CD818" i="3"/>
  <c r="BV818" i="3"/>
  <c r="CA817" i="3"/>
  <c r="CF816" i="3"/>
  <c r="BX816" i="3"/>
  <c r="CC815" i="3"/>
  <c r="BU815" i="3"/>
  <c r="BZ814" i="3"/>
  <c r="CE813" i="3"/>
  <c r="BY811" i="3"/>
  <c r="CD810" i="3"/>
  <c r="BV810" i="3"/>
  <c r="CA809" i="3"/>
  <c r="CF808" i="3"/>
  <c r="BX808" i="3"/>
  <c r="CC807" i="3"/>
  <c r="BU807" i="3"/>
  <c r="BZ806" i="3"/>
  <c r="CE805" i="3"/>
  <c r="BY803" i="3"/>
  <c r="CD802" i="3"/>
  <c r="BV802" i="3"/>
  <c r="CA801" i="3"/>
  <c r="CF800" i="3"/>
  <c r="BX800" i="3"/>
  <c r="CC799" i="3"/>
  <c r="BU799" i="3"/>
  <c r="BZ798" i="3"/>
  <c r="BY795" i="3"/>
  <c r="CD794" i="3"/>
  <c r="BV794" i="3"/>
  <c r="CA793" i="3"/>
  <c r="CF792" i="3"/>
  <c r="BX792" i="3"/>
  <c r="CC791" i="3"/>
  <c r="BU791" i="3"/>
  <c r="BZ790" i="3"/>
  <c r="BY787" i="3"/>
  <c r="CD786" i="3"/>
  <c r="BV786" i="3"/>
  <c r="CA785" i="3"/>
  <c r="CF784" i="3"/>
  <c r="BX784" i="3"/>
  <c r="CC783" i="3"/>
  <c r="BU783" i="3"/>
  <c r="BZ782" i="3"/>
  <c r="BY779" i="3"/>
  <c r="CD778" i="3"/>
  <c r="BV778" i="3"/>
  <c r="CA777" i="3"/>
  <c r="CF776" i="3"/>
  <c r="BX776" i="3"/>
  <c r="CC775" i="3"/>
  <c r="BU775" i="3"/>
  <c r="BZ774" i="3"/>
  <c r="CE773" i="3"/>
  <c r="BV773" i="3"/>
  <c r="BZ772" i="3"/>
  <c r="BU771" i="3"/>
  <c r="CC771" i="3"/>
  <c r="BX770" i="3"/>
  <c r="CB769" i="3"/>
  <c r="CB767" i="3"/>
  <c r="CF766" i="3"/>
  <c r="BW766" i="3"/>
  <c r="BZ765" i="3"/>
  <c r="CD764" i="3"/>
  <c r="BY763" i="3"/>
  <c r="BZ758" i="3"/>
  <c r="BW694" i="3"/>
  <c r="CE694" i="3"/>
  <c r="BU694" i="3"/>
  <c r="CD694" i="3"/>
  <c r="BV694" i="3"/>
  <c r="CF694" i="3"/>
  <c r="BX694" i="3"/>
  <c r="BY694" i="3"/>
  <c r="BZ694" i="3"/>
  <c r="CA694" i="3"/>
  <c r="CB694" i="3"/>
  <c r="CB830" i="3"/>
  <c r="CB806" i="3"/>
  <c r="CB798" i="3"/>
  <c r="CB865" i="3"/>
  <c r="CA862" i="3"/>
  <c r="CB849" i="3"/>
  <c r="CA830" i="3"/>
  <c r="CB785" i="3"/>
  <c r="CC769" i="3"/>
  <c r="BZ865" i="3"/>
  <c r="CE864" i="3"/>
  <c r="BW864" i="3"/>
  <c r="BY862" i="3"/>
  <c r="CF859" i="3"/>
  <c r="BX859" i="3"/>
  <c r="CC858" i="3"/>
  <c r="BU858" i="3"/>
  <c r="BZ857" i="3"/>
  <c r="CE856" i="3"/>
  <c r="BW856" i="3"/>
  <c r="BY854" i="3"/>
  <c r="CF851" i="3"/>
  <c r="BX851" i="3"/>
  <c r="CC850" i="3"/>
  <c r="BU850" i="3"/>
  <c r="BZ849" i="3"/>
  <c r="CE848" i="3"/>
  <c r="BW848" i="3"/>
  <c r="BY846" i="3"/>
  <c r="CF843" i="3"/>
  <c r="BX843" i="3"/>
  <c r="CC842" i="3"/>
  <c r="BU842" i="3"/>
  <c r="BZ841" i="3"/>
  <c r="CE840" i="3"/>
  <c r="BW840" i="3"/>
  <c r="BY838" i="3"/>
  <c r="CF835" i="3"/>
  <c r="BX835" i="3"/>
  <c r="CC834" i="3"/>
  <c r="BU834" i="3"/>
  <c r="BZ833" i="3"/>
  <c r="CE832" i="3"/>
  <c r="BW832" i="3"/>
  <c r="BY830" i="3"/>
  <c r="CF827" i="3"/>
  <c r="BX827" i="3"/>
  <c r="CC826" i="3"/>
  <c r="BU826" i="3"/>
  <c r="BZ825" i="3"/>
  <c r="CE824" i="3"/>
  <c r="BW824" i="3"/>
  <c r="BY822" i="3"/>
  <c r="CF819" i="3"/>
  <c r="BX819" i="3"/>
  <c r="CC818" i="3"/>
  <c r="BU818" i="3"/>
  <c r="BZ817" i="3"/>
  <c r="CE816" i="3"/>
  <c r="BW816" i="3"/>
  <c r="BY814" i="3"/>
  <c r="CF811" i="3"/>
  <c r="BX811" i="3"/>
  <c r="CC810" i="3"/>
  <c r="BU810" i="3"/>
  <c r="BZ809" i="3"/>
  <c r="CE808" i="3"/>
  <c r="BW808" i="3"/>
  <c r="BY806" i="3"/>
  <c r="CF803" i="3"/>
  <c r="BX803" i="3"/>
  <c r="CC802" i="3"/>
  <c r="BU802" i="3"/>
  <c r="BZ801" i="3"/>
  <c r="CE800" i="3"/>
  <c r="BW800" i="3"/>
  <c r="BY798" i="3"/>
  <c r="CF795" i="3"/>
  <c r="BX795" i="3"/>
  <c r="CC794" i="3"/>
  <c r="BU794" i="3"/>
  <c r="BZ793" i="3"/>
  <c r="CE792" i="3"/>
  <c r="BW792" i="3"/>
  <c r="BY790" i="3"/>
  <c r="CF787" i="3"/>
  <c r="BX787" i="3"/>
  <c r="CC786" i="3"/>
  <c r="BU786" i="3"/>
  <c r="BZ785" i="3"/>
  <c r="CE784" i="3"/>
  <c r="BW784" i="3"/>
  <c r="BY782" i="3"/>
  <c r="CF779" i="3"/>
  <c r="BX779" i="3"/>
  <c r="CC778" i="3"/>
  <c r="BU778" i="3"/>
  <c r="BZ777" i="3"/>
  <c r="CE776" i="3"/>
  <c r="BW776" i="3"/>
  <c r="BY774" i="3"/>
  <c r="BY772" i="3"/>
  <c r="CA769" i="3"/>
  <c r="CA767" i="3"/>
  <c r="CE766" i="3"/>
  <c r="BY765" i="3"/>
  <c r="BX764" i="3"/>
  <c r="CF764" i="3"/>
  <c r="BU743" i="3"/>
  <c r="CC743" i="3"/>
  <c r="BV743" i="3"/>
  <c r="CD743" i="3"/>
  <c r="BW743" i="3"/>
  <c r="CE743" i="3"/>
  <c r="BX743" i="3"/>
  <c r="CF743" i="3"/>
  <c r="BY743" i="3"/>
  <c r="BZ743" i="3"/>
  <c r="CA743" i="3"/>
  <c r="CB825" i="3"/>
  <c r="CA790" i="3"/>
  <c r="CA782" i="3"/>
  <c r="CA774" i="3"/>
  <c r="CC767" i="3"/>
  <c r="BY865" i="3"/>
  <c r="CD864" i="3"/>
  <c r="BV864" i="3"/>
  <c r="CF862" i="3"/>
  <c r="BX862" i="3"/>
  <c r="CE859" i="3"/>
  <c r="BW859" i="3"/>
  <c r="BY857" i="3"/>
  <c r="CD856" i="3"/>
  <c r="BV856" i="3"/>
  <c r="CF854" i="3"/>
  <c r="BX854" i="3"/>
  <c r="CE851" i="3"/>
  <c r="BW851" i="3"/>
  <c r="BY849" i="3"/>
  <c r="CD848" i="3"/>
  <c r="BV848" i="3"/>
  <c r="CF846" i="3"/>
  <c r="BX846" i="3"/>
  <c r="CE843" i="3"/>
  <c r="BW843" i="3"/>
  <c r="BY841" i="3"/>
  <c r="CD840" i="3"/>
  <c r="BV840" i="3"/>
  <c r="CF838" i="3"/>
  <c r="BX838" i="3"/>
  <c r="CE835" i="3"/>
  <c r="BW835" i="3"/>
  <c r="BY833" i="3"/>
  <c r="CD832" i="3"/>
  <c r="BV832" i="3"/>
  <c r="CF830" i="3"/>
  <c r="BX830" i="3"/>
  <c r="CE827" i="3"/>
  <c r="BW827" i="3"/>
  <c r="BY825" i="3"/>
  <c r="CD824" i="3"/>
  <c r="BV824" i="3"/>
  <c r="CF822" i="3"/>
  <c r="BX822" i="3"/>
  <c r="CE819" i="3"/>
  <c r="BW819" i="3"/>
  <c r="BY817" i="3"/>
  <c r="CF814" i="3"/>
  <c r="BX814" i="3"/>
  <c r="CE811" i="3"/>
  <c r="BW811" i="3"/>
  <c r="BY809" i="3"/>
  <c r="CF806" i="3"/>
  <c r="BX806" i="3"/>
  <c r="CE803" i="3"/>
  <c r="BW803" i="3"/>
  <c r="BY801" i="3"/>
  <c r="CF798" i="3"/>
  <c r="BX798" i="3"/>
  <c r="CE795" i="3"/>
  <c r="BW795" i="3"/>
  <c r="BY793" i="3"/>
  <c r="CF790" i="3"/>
  <c r="BX790" i="3"/>
  <c r="CE787" i="3"/>
  <c r="BW787" i="3"/>
  <c r="BY785" i="3"/>
  <c r="CF782" i="3"/>
  <c r="BX782" i="3"/>
  <c r="CE779" i="3"/>
  <c r="BW779" i="3"/>
  <c r="BY777" i="3"/>
  <c r="CF774" i="3"/>
  <c r="BX774" i="3"/>
  <c r="BW772" i="3"/>
  <c r="BZ769" i="3"/>
  <c r="BZ767" i="3"/>
  <c r="BV766" i="3"/>
  <c r="CD766" i="3"/>
  <c r="BX765" i="3"/>
  <c r="BW763" i="3"/>
  <c r="BU758" i="3"/>
  <c r="BV758" i="3"/>
  <c r="CD758" i="3"/>
  <c r="BW758" i="3"/>
  <c r="CE758" i="3"/>
  <c r="BX758" i="3"/>
  <c r="BU719" i="3"/>
  <c r="CC719" i="3"/>
  <c r="BV719" i="3"/>
  <c r="CD719" i="3"/>
  <c r="BW719" i="3"/>
  <c r="CE719" i="3"/>
  <c r="BX719" i="3"/>
  <c r="CF719" i="3"/>
  <c r="BY719" i="3"/>
  <c r="BZ719" i="3"/>
  <c r="CA719" i="3"/>
  <c r="CB838" i="3"/>
  <c r="CB814" i="3"/>
  <c r="CB841" i="3"/>
  <c r="CA838" i="3"/>
  <c r="CF865" i="3"/>
  <c r="BX865" i="3"/>
  <c r="CC864" i="3"/>
  <c r="CE862" i="3"/>
  <c r="BW862" i="3"/>
  <c r="CD859" i="3"/>
  <c r="BV859" i="3"/>
  <c r="CF857" i="3"/>
  <c r="BX857" i="3"/>
  <c r="CC856" i="3"/>
  <c r="CE854" i="3"/>
  <c r="BW854" i="3"/>
  <c r="CD851" i="3"/>
  <c r="BV851" i="3"/>
  <c r="CF849" i="3"/>
  <c r="BX849" i="3"/>
  <c r="CC848" i="3"/>
  <c r="CE846" i="3"/>
  <c r="BW846" i="3"/>
  <c r="CD843" i="3"/>
  <c r="BV843" i="3"/>
  <c r="CF841" i="3"/>
  <c r="BX841" i="3"/>
  <c r="CC840" i="3"/>
  <c r="CE838" i="3"/>
  <c r="BW838" i="3"/>
  <c r="CD835" i="3"/>
  <c r="BV835" i="3"/>
  <c r="CF833" i="3"/>
  <c r="BX833" i="3"/>
  <c r="CC832" i="3"/>
  <c r="CE830" i="3"/>
  <c r="BW830" i="3"/>
  <c r="CD827" i="3"/>
  <c r="BV827" i="3"/>
  <c r="CF825" i="3"/>
  <c r="BX825" i="3"/>
  <c r="CC824" i="3"/>
  <c r="CE822" i="3"/>
  <c r="BW822" i="3"/>
  <c r="CD819" i="3"/>
  <c r="BV819" i="3"/>
  <c r="CF817" i="3"/>
  <c r="BX817" i="3"/>
  <c r="CC816" i="3"/>
  <c r="CE814" i="3"/>
  <c r="BW814" i="3"/>
  <c r="CD811" i="3"/>
  <c r="BV811" i="3"/>
  <c r="CA810" i="3"/>
  <c r="CF809" i="3"/>
  <c r="BX809" i="3"/>
  <c r="CC808" i="3"/>
  <c r="CE806" i="3"/>
  <c r="BW806" i="3"/>
  <c r="CD803" i="3"/>
  <c r="BV803" i="3"/>
  <c r="CA802" i="3"/>
  <c r="CF801" i="3"/>
  <c r="BX801" i="3"/>
  <c r="CC800" i="3"/>
  <c r="CE798" i="3"/>
  <c r="BW798" i="3"/>
  <c r="CD795" i="3"/>
  <c r="BV795" i="3"/>
  <c r="CA794" i="3"/>
  <c r="CF793" i="3"/>
  <c r="BX793" i="3"/>
  <c r="CC792" i="3"/>
  <c r="CE790" i="3"/>
  <c r="BW790" i="3"/>
  <c r="CD787" i="3"/>
  <c r="BV787" i="3"/>
  <c r="CA786" i="3"/>
  <c r="CF785" i="3"/>
  <c r="BX785" i="3"/>
  <c r="CC784" i="3"/>
  <c r="CE782" i="3"/>
  <c r="BW782" i="3"/>
  <c r="CD779" i="3"/>
  <c r="BV779" i="3"/>
  <c r="CA778" i="3"/>
  <c r="CF777" i="3"/>
  <c r="BX777" i="3"/>
  <c r="CC776" i="3"/>
  <c r="CE774" i="3"/>
  <c r="BW774" i="3"/>
  <c r="CB773" i="3"/>
  <c r="CE772" i="3"/>
  <c r="BV772" i="3"/>
  <c r="BZ771" i="3"/>
  <c r="CD770" i="3"/>
  <c r="BU770" i="3"/>
  <c r="BX767" i="3"/>
  <c r="CB766" i="3"/>
  <c r="CF765" i="3"/>
  <c r="BW765" i="3"/>
  <c r="CA764" i="3"/>
  <c r="CE763" i="3"/>
  <c r="BY762" i="3"/>
  <c r="BW761" i="3"/>
  <c r="CE761" i="3"/>
  <c r="CA854" i="3"/>
  <c r="CA814" i="3"/>
  <c r="BW769" i="3"/>
  <c r="CE769" i="3"/>
  <c r="CB765" i="3"/>
  <c r="BU711" i="3"/>
  <c r="CC711" i="3"/>
  <c r="BV711" i="3"/>
  <c r="CD711" i="3"/>
  <c r="BW711" i="3"/>
  <c r="CE711" i="3"/>
  <c r="BX711" i="3"/>
  <c r="CF711" i="3"/>
  <c r="BY711" i="3"/>
  <c r="BZ711" i="3"/>
  <c r="CA711" i="3"/>
  <c r="CE865" i="3"/>
  <c r="BW865" i="3"/>
  <c r="CD862" i="3"/>
  <c r="BV862" i="3"/>
  <c r="CC859" i="3"/>
  <c r="CE857" i="3"/>
  <c r="BW857" i="3"/>
  <c r="CD854" i="3"/>
  <c r="BV854" i="3"/>
  <c r="CC851" i="3"/>
  <c r="CE849" i="3"/>
  <c r="BW849" i="3"/>
  <c r="CD846" i="3"/>
  <c r="BV846" i="3"/>
  <c r="CC843" i="3"/>
  <c r="CE841" i="3"/>
  <c r="BW841" i="3"/>
  <c r="CD838" i="3"/>
  <c r="BV838" i="3"/>
  <c r="CC835" i="3"/>
  <c r="CE833" i="3"/>
  <c r="BW833" i="3"/>
  <c r="CD830" i="3"/>
  <c r="BV830" i="3"/>
  <c r="CC827" i="3"/>
  <c r="CE825" i="3"/>
  <c r="BW825" i="3"/>
  <c r="CD822" i="3"/>
  <c r="BV822" i="3"/>
  <c r="CC819" i="3"/>
  <c r="CE817" i="3"/>
  <c r="BW817" i="3"/>
  <c r="CD814" i="3"/>
  <c r="BV814" i="3"/>
  <c r="CC811" i="3"/>
  <c r="CE809" i="3"/>
  <c r="BW809" i="3"/>
  <c r="CD806" i="3"/>
  <c r="BV806" i="3"/>
  <c r="CC803" i="3"/>
  <c r="CE801" i="3"/>
  <c r="BW801" i="3"/>
  <c r="CD798" i="3"/>
  <c r="BV798" i="3"/>
  <c r="CC795" i="3"/>
  <c r="CE793" i="3"/>
  <c r="BW793" i="3"/>
  <c r="CD790" i="3"/>
  <c r="BV790" i="3"/>
  <c r="CC787" i="3"/>
  <c r="CE785" i="3"/>
  <c r="BW785" i="3"/>
  <c r="CD782" i="3"/>
  <c r="BV782" i="3"/>
  <c r="CC779" i="3"/>
  <c r="CE777" i="3"/>
  <c r="BW777" i="3"/>
  <c r="CD774" i="3"/>
  <c r="BV774" i="3"/>
  <c r="BZ773" i="3"/>
  <c r="CD772" i="3"/>
  <c r="BX769" i="3"/>
  <c r="CF767" i="3"/>
  <c r="BW767" i="3"/>
  <c r="CA766" i="3"/>
  <c r="CE765" i="3"/>
  <c r="BV765" i="3"/>
  <c r="BZ764" i="3"/>
  <c r="BU763" i="3"/>
  <c r="CC763" i="3"/>
  <c r="CF758" i="3"/>
  <c r="BU751" i="3"/>
  <c r="CC751" i="3"/>
  <c r="BV751" i="3"/>
  <c r="CD751" i="3"/>
  <c r="BW751" i="3"/>
  <c r="CE751" i="3"/>
  <c r="BX751" i="3"/>
  <c r="CF751" i="3"/>
  <c r="BY751" i="3"/>
  <c r="BZ751" i="3"/>
  <c r="CA751" i="3"/>
  <c r="BU727" i="3"/>
  <c r="CC727" i="3"/>
  <c r="BV727" i="3"/>
  <c r="CD727" i="3"/>
  <c r="BW727" i="3"/>
  <c r="CE727" i="3"/>
  <c r="BX727" i="3"/>
  <c r="CF727" i="3"/>
  <c r="BY727" i="3"/>
  <c r="BZ727" i="3"/>
  <c r="CA727" i="3"/>
  <c r="BU703" i="3"/>
  <c r="CC703" i="3"/>
  <c r="BV703" i="3"/>
  <c r="CD703" i="3"/>
  <c r="BW703" i="3"/>
  <c r="CE703" i="3"/>
  <c r="BX703" i="3"/>
  <c r="CF703" i="3"/>
  <c r="BY703" i="3"/>
  <c r="BZ703" i="3"/>
  <c r="CA703" i="3"/>
  <c r="CB857" i="3"/>
  <c r="CA822" i="3"/>
  <c r="CA798" i="3"/>
  <c r="CB793" i="3"/>
  <c r="CD865" i="3"/>
  <c r="CC862" i="3"/>
  <c r="CD857" i="3"/>
  <c r="CC854" i="3"/>
  <c r="CD849" i="3"/>
  <c r="CC846" i="3"/>
  <c r="CD841" i="3"/>
  <c r="CC838" i="3"/>
  <c r="CD833" i="3"/>
  <c r="CC830" i="3"/>
  <c r="CD825" i="3"/>
  <c r="CC822" i="3"/>
  <c r="CD817" i="3"/>
  <c r="CC814" i="3"/>
  <c r="CD809" i="3"/>
  <c r="CC806" i="3"/>
  <c r="CD801" i="3"/>
  <c r="CC798" i="3"/>
  <c r="CD793" i="3"/>
  <c r="CC790" i="3"/>
  <c r="CD785" i="3"/>
  <c r="CC782" i="3"/>
  <c r="CD777" i="3"/>
  <c r="CC774" i="3"/>
  <c r="BX772" i="3"/>
  <c r="CF772" i="3"/>
  <c r="CF769" i="3"/>
  <c r="BV769" i="3"/>
  <c r="CE767" i="3"/>
  <c r="BV767" i="3"/>
  <c r="CD765" i="3"/>
  <c r="BU765" i="3"/>
  <c r="CB735" i="3"/>
  <c r="CC757" i="3"/>
  <c r="BU757" i="3"/>
  <c r="BZ756" i="3"/>
  <c r="CE755" i="3"/>
  <c r="BW755" i="3"/>
  <c r="BY753" i="3"/>
  <c r="CF750" i="3"/>
  <c r="BX750" i="3"/>
  <c r="CC749" i="3"/>
  <c r="BU749" i="3"/>
  <c r="BZ748" i="3"/>
  <c r="CE747" i="3"/>
  <c r="BW747" i="3"/>
  <c r="BY745" i="3"/>
  <c r="CF742" i="3"/>
  <c r="BX742" i="3"/>
  <c r="CC741" i="3"/>
  <c r="BU741" i="3"/>
  <c r="BZ740" i="3"/>
  <c r="CE739" i="3"/>
  <c r="BW739" i="3"/>
  <c r="BY737" i="3"/>
  <c r="CF734" i="3"/>
  <c r="BX734" i="3"/>
  <c r="CC733" i="3"/>
  <c r="BU733" i="3"/>
  <c r="BZ732" i="3"/>
  <c r="CE731" i="3"/>
  <c r="BW731" i="3"/>
  <c r="BY729" i="3"/>
  <c r="CF726" i="3"/>
  <c r="BX726" i="3"/>
  <c r="CC725" i="3"/>
  <c r="BU725" i="3"/>
  <c r="BZ724" i="3"/>
  <c r="CE723" i="3"/>
  <c r="BW723" i="3"/>
  <c r="BY721" i="3"/>
  <c r="CF718" i="3"/>
  <c r="BX718" i="3"/>
  <c r="CC717" i="3"/>
  <c r="BU717" i="3"/>
  <c r="BZ716" i="3"/>
  <c r="CE715" i="3"/>
  <c r="BW715" i="3"/>
  <c r="BY713" i="3"/>
  <c r="CF710" i="3"/>
  <c r="BX710" i="3"/>
  <c r="CC709" i="3"/>
  <c r="BU709" i="3"/>
  <c r="BZ708" i="3"/>
  <c r="CE707" i="3"/>
  <c r="BW707" i="3"/>
  <c r="BY705" i="3"/>
  <c r="CF702" i="3"/>
  <c r="BX702" i="3"/>
  <c r="CF700" i="3"/>
  <c r="BW700" i="3"/>
  <c r="CA699" i="3"/>
  <c r="BZ697" i="3"/>
  <c r="BU696" i="3"/>
  <c r="CC696" i="3"/>
  <c r="CA692" i="3"/>
  <c r="CB691" i="3"/>
  <c r="CB690" i="3"/>
  <c r="CD688" i="3"/>
  <c r="BU684" i="3"/>
  <c r="CC684" i="3"/>
  <c r="BV684" i="3"/>
  <c r="CD684" i="3"/>
  <c r="BW684" i="3"/>
  <c r="CE684" i="3"/>
  <c r="BX684" i="3"/>
  <c r="CF684" i="3"/>
  <c r="BY684" i="3"/>
  <c r="BU668" i="3"/>
  <c r="CC668" i="3"/>
  <c r="BV668" i="3"/>
  <c r="CD668" i="3"/>
  <c r="BW668" i="3"/>
  <c r="CE668" i="3"/>
  <c r="BX668" i="3"/>
  <c r="CF668" i="3"/>
  <c r="BY668" i="3"/>
  <c r="BZ668" i="3"/>
  <c r="CA668" i="3"/>
  <c r="BU644" i="3"/>
  <c r="CC644" i="3"/>
  <c r="BV644" i="3"/>
  <c r="CD644" i="3"/>
  <c r="BW644" i="3"/>
  <c r="CE644" i="3"/>
  <c r="BX644" i="3"/>
  <c r="CF644" i="3"/>
  <c r="BY644" i="3"/>
  <c r="BZ644" i="3"/>
  <c r="CA644" i="3"/>
  <c r="BY756" i="3"/>
  <c r="CF753" i="3"/>
  <c r="BX753" i="3"/>
  <c r="CE750" i="3"/>
  <c r="BW750" i="3"/>
  <c r="BY748" i="3"/>
  <c r="CF745" i="3"/>
  <c r="BX745" i="3"/>
  <c r="CE742" i="3"/>
  <c r="BW742" i="3"/>
  <c r="BY740" i="3"/>
  <c r="CF737" i="3"/>
  <c r="BX737" i="3"/>
  <c r="CE734" i="3"/>
  <c r="BW734" i="3"/>
  <c r="BY732" i="3"/>
  <c r="CF729" i="3"/>
  <c r="BX729" i="3"/>
  <c r="CE726" i="3"/>
  <c r="BW726" i="3"/>
  <c r="BY724" i="3"/>
  <c r="CF721" i="3"/>
  <c r="BX721" i="3"/>
  <c r="CE718" i="3"/>
  <c r="BW718" i="3"/>
  <c r="BY716" i="3"/>
  <c r="CF713" i="3"/>
  <c r="BX713" i="3"/>
  <c r="CE710" i="3"/>
  <c r="BW710" i="3"/>
  <c r="BY708" i="3"/>
  <c r="CF705" i="3"/>
  <c r="BX705" i="3"/>
  <c r="CE702" i="3"/>
  <c r="BV702" i="3"/>
  <c r="CE700" i="3"/>
  <c r="BV700" i="3"/>
  <c r="BZ699" i="3"/>
  <c r="BY697" i="3"/>
  <c r="CB696" i="3"/>
  <c r="CF695" i="3"/>
  <c r="BW695" i="3"/>
  <c r="BZ692" i="3"/>
  <c r="BY691" i="3"/>
  <c r="BZ690" i="3"/>
  <c r="CB688" i="3"/>
  <c r="CB687" i="3"/>
  <c r="BV679" i="3"/>
  <c r="CD679" i="3"/>
  <c r="BW679" i="3"/>
  <c r="CE679" i="3"/>
  <c r="BX679" i="3"/>
  <c r="CF679" i="3"/>
  <c r="BY679" i="3"/>
  <c r="BZ679" i="3"/>
  <c r="CD674" i="3"/>
  <c r="CA757" i="3"/>
  <c r="CF756" i="3"/>
  <c r="BX756" i="3"/>
  <c r="CC755" i="3"/>
  <c r="BU755" i="3"/>
  <c r="CE753" i="3"/>
  <c r="BW753" i="3"/>
  <c r="CD750" i="3"/>
  <c r="BV750" i="3"/>
  <c r="CA749" i="3"/>
  <c r="CF748" i="3"/>
  <c r="BX748" i="3"/>
  <c r="CC747" i="3"/>
  <c r="BU747" i="3"/>
  <c r="CE745" i="3"/>
  <c r="BW745" i="3"/>
  <c r="CD742" i="3"/>
  <c r="BV742" i="3"/>
  <c r="CA741" i="3"/>
  <c r="CF740" i="3"/>
  <c r="BX740" i="3"/>
  <c r="CC739" i="3"/>
  <c r="BU739" i="3"/>
  <c r="CE737" i="3"/>
  <c r="BW737" i="3"/>
  <c r="CD734" i="3"/>
  <c r="BV734" i="3"/>
  <c r="CA733" i="3"/>
  <c r="CF732" i="3"/>
  <c r="BX732" i="3"/>
  <c r="CC731" i="3"/>
  <c r="BU731" i="3"/>
  <c r="CE729" i="3"/>
  <c r="CD726" i="3"/>
  <c r="BV726" i="3"/>
  <c r="CA725" i="3"/>
  <c r="CF724" i="3"/>
  <c r="BX724" i="3"/>
  <c r="CC723" i="3"/>
  <c r="BU723" i="3"/>
  <c r="CE721" i="3"/>
  <c r="CD718" i="3"/>
  <c r="BV718" i="3"/>
  <c r="CA717" i="3"/>
  <c r="CF716" i="3"/>
  <c r="BX716" i="3"/>
  <c r="CC715" i="3"/>
  <c r="BU715" i="3"/>
  <c r="CE713" i="3"/>
  <c r="CD710" i="3"/>
  <c r="BV710" i="3"/>
  <c r="CA709" i="3"/>
  <c r="CF708" i="3"/>
  <c r="BX708" i="3"/>
  <c r="CC707" i="3"/>
  <c r="BU707" i="3"/>
  <c r="CE705" i="3"/>
  <c r="CD702" i="3"/>
  <c r="BU702" i="3"/>
  <c r="CD700" i="3"/>
  <c r="BU700" i="3"/>
  <c r="BY699" i="3"/>
  <c r="BW697" i="3"/>
  <c r="CA696" i="3"/>
  <c r="CE695" i="3"/>
  <c r="BV695" i="3"/>
  <c r="BX692" i="3"/>
  <c r="BX691" i="3"/>
  <c r="CA688" i="3"/>
  <c r="CA687" i="3"/>
  <c r="BU676" i="3"/>
  <c r="CC676" i="3"/>
  <c r="BV676" i="3"/>
  <c r="CD676" i="3"/>
  <c r="BW676" i="3"/>
  <c r="CE676" i="3"/>
  <c r="BX676" i="3"/>
  <c r="CF676" i="3"/>
  <c r="BY676" i="3"/>
  <c r="CA676" i="3"/>
  <c r="CB674" i="3"/>
  <c r="BU652" i="3"/>
  <c r="CC652" i="3"/>
  <c r="BV652" i="3"/>
  <c r="CD652" i="3"/>
  <c r="BW652" i="3"/>
  <c r="CE652" i="3"/>
  <c r="BX652" i="3"/>
  <c r="CF652" i="3"/>
  <c r="BY652" i="3"/>
  <c r="BZ652" i="3"/>
  <c r="CA652" i="3"/>
  <c r="BX591" i="3"/>
  <c r="CF591" i="3"/>
  <c r="BY591" i="3"/>
  <c r="BZ591" i="3"/>
  <c r="BU591" i="3"/>
  <c r="BV591" i="3"/>
  <c r="BW591" i="3"/>
  <c r="CA591" i="3"/>
  <c r="CB591" i="3"/>
  <c r="CC591" i="3"/>
  <c r="CD591" i="3"/>
  <c r="BU532" i="3"/>
  <c r="CC532" i="3"/>
  <c r="BV532" i="3"/>
  <c r="CD532" i="3"/>
  <c r="BW532" i="3"/>
  <c r="CE532" i="3"/>
  <c r="BX532" i="3"/>
  <c r="CF532" i="3"/>
  <c r="BY532" i="3"/>
  <c r="BZ532" i="3"/>
  <c r="CA532" i="3"/>
  <c r="CB532" i="3"/>
  <c r="CE756" i="3"/>
  <c r="BW756" i="3"/>
  <c r="CC750" i="3"/>
  <c r="BU750" i="3"/>
  <c r="CE748" i="3"/>
  <c r="BW748" i="3"/>
  <c r="CC742" i="3"/>
  <c r="BU742" i="3"/>
  <c r="CE740" i="3"/>
  <c r="BW740" i="3"/>
  <c r="CC734" i="3"/>
  <c r="BU734" i="3"/>
  <c r="CE732" i="3"/>
  <c r="BW732" i="3"/>
  <c r="CC726" i="3"/>
  <c r="BU726" i="3"/>
  <c r="CE724" i="3"/>
  <c r="BW724" i="3"/>
  <c r="CC718" i="3"/>
  <c r="BU718" i="3"/>
  <c r="CE716" i="3"/>
  <c r="BW716" i="3"/>
  <c r="CC710" i="3"/>
  <c r="BU710" i="3"/>
  <c r="CE708" i="3"/>
  <c r="BW708" i="3"/>
  <c r="BX699" i="3"/>
  <c r="CE697" i="3"/>
  <c r="BV697" i="3"/>
  <c r="BX688" i="3"/>
  <c r="BY687" i="3"/>
  <c r="BW578" i="3"/>
  <c r="CE578" i="3"/>
  <c r="BX578" i="3"/>
  <c r="CF578" i="3"/>
  <c r="BY578" i="3"/>
  <c r="BZ578" i="3"/>
  <c r="CA578" i="3"/>
  <c r="BU578" i="3"/>
  <c r="BV578" i="3"/>
  <c r="CB578" i="3"/>
  <c r="CC578" i="3"/>
  <c r="CD578" i="3"/>
  <c r="CF699" i="3"/>
  <c r="CD697" i="3"/>
  <c r="BU692" i="3"/>
  <c r="CC692" i="3"/>
  <c r="BV692" i="3"/>
  <c r="BY692" i="3"/>
  <c r="BW682" i="3"/>
  <c r="CE682" i="3"/>
  <c r="BX682" i="3"/>
  <c r="CF682" i="3"/>
  <c r="BY682" i="3"/>
  <c r="BZ682" i="3"/>
  <c r="CA682" i="3"/>
  <c r="BW674" i="3"/>
  <c r="CE674" i="3"/>
  <c r="BX674" i="3"/>
  <c r="CF674" i="3"/>
  <c r="BY674" i="3"/>
  <c r="BZ674" i="3"/>
  <c r="CA674" i="3"/>
  <c r="BU674" i="3"/>
  <c r="CC674" i="3"/>
  <c r="BU612" i="3"/>
  <c r="CC612" i="3"/>
  <c r="BV612" i="3"/>
  <c r="CD612" i="3"/>
  <c r="BW612" i="3"/>
  <c r="CE612" i="3"/>
  <c r="BX612" i="3"/>
  <c r="CF612" i="3"/>
  <c r="BY612" i="3"/>
  <c r="BZ612" i="3"/>
  <c r="CA612" i="3"/>
  <c r="CC756" i="3"/>
  <c r="CC748" i="3"/>
  <c r="CC740" i="3"/>
  <c r="CC732" i="3"/>
  <c r="CC724" i="3"/>
  <c r="CA718" i="3"/>
  <c r="CC716" i="3"/>
  <c r="CA710" i="3"/>
  <c r="CC708" i="3"/>
  <c r="BX697" i="3"/>
  <c r="CF697" i="3"/>
  <c r="CE692" i="3"/>
  <c r="BZ691" i="3"/>
  <c r="CA691" i="3"/>
  <c r="BV691" i="3"/>
  <c r="CD691" i="3"/>
  <c r="BW690" i="3"/>
  <c r="CE690" i="3"/>
  <c r="BX690" i="3"/>
  <c r="CF690" i="3"/>
  <c r="CA690" i="3"/>
  <c r="CB684" i="3"/>
  <c r="BU660" i="3"/>
  <c r="CC660" i="3"/>
  <c r="BV660" i="3"/>
  <c r="CD660" i="3"/>
  <c r="BW660" i="3"/>
  <c r="CE660" i="3"/>
  <c r="BX660" i="3"/>
  <c r="CF660" i="3"/>
  <c r="BY660" i="3"/>
  <c r="BZ660" i="3"/>
  <c r="CA660" i="3"/>
  <c r="BU628" i="3"/>
  <c r="CC628" i="3"/>
  <c r="BV628" i="3"/>
  <c r="CD628" i="3"/>
  <c r="BW628" i="3"/>
  <c r="CE628" i="3"/>
  <c r="BX628" i="3"/>
  <c r="CF628" i="3"/>
  <c r="BY628" i="3"/>
  <c r="BZ628" i="3"/>
  <c r="CA628" i="3"/>
  <c r="BU620" i="3"/>
  <c r="CC620" i="3"/>
  <c r="BV620" i="3"/>
  <c r="CD620" i="3"/>
  <c r="BW620" i="3"/>
  <c r="CE620" i="3"/>
  <c r="BX620" i="3"/>
  <c r="CF620" i="3"/>
  <c r="BY620" i="3"/>
  <c r="BZ620" i="3"/>
  <c r="CA620" i="3"/>
  <c r="BW596" i="3"/>
  <c r="CE596" i="3"/>
  <c r="BX596" i="3"/>
  <c r="CF596" i="3"/>
  <c r="BY596" i="3"/>
  <c r="BU596" i="3"/>
  <c r="BV596" i="3"/>
  <c r="BZ596" i="3"/>
  <c r="CA596" i="3"/>
  <c r="CB596" i="3"/>
  <c r="CC596" i="3"/>
  <c r="CD596" i="3"/>
  <c r="BV519" i="3"/>
  <c r="CD519" i="3"/>
  <c r="BW519" i="3"/>
  <c r="CE519" i="3"/>
  <c r="BX519" i="3"/>
  <c r="CF519" i="3"/>
  <c r="BY519" i="3"/>
  <c r="BZ519" i="3"/>
  <c r="BU519" i="3"/>
  <c r="CA519" i="3"/>
  <c r="CB519" i="3"/>
  <c r="CC519" i="3"/>
  <c r="BZ700" i="3"/>
  <c r="BV699" i="3"/>
  <c r="CD699" i="3"/>
  <c r="CB697" i="3"/>
  <c r="CF696" i="3"/>
  <c r="BW696" i="3"/>
  <c r="CA695" i="3"/>
  <c r="CD692" i="3"/>
  <c r="CE691" i="3"/>
  <c r="CD690" i="3"/>
  <c r="BY688" i="3"/>
  <c r="BZ688" i="3"/>
  <c r="BU688" i="3"/>
  <c r="CC688" i="3"/>
  <c r="BV687" i="3"/>
  <c r="CD687" i="3"/>
  <c r="BW687" i="3"/>
  <c r="CE687" i="3"/>
  <c r="BZ687" i="3"/>
  <c r="CA684" i="3"/>
  <c r="BU636" i="3"/>
  <c r="CC636" i="3"/>
  <c r="BV636" i="3"/>
  <c r="CD636" i="3"/>
  <c r="BW636" i="3"/>
  <c r="CE636" i="3"/>
  <c r="BX636" i="3"/>
  <c r="CF636" i="3"/>
  <c r="BY636" i="3"/>
  <c r="BZ636" i="3"/>
  <c r="CA636" i="3"/>
  <c r="BU572" i="3"/>
  <c r="CC572" i="3"/>
  <c r="BV572" i="3"/>
  <c r="CD572" i="3"/>
  <c r="BW572" i="3"/>
  <c r="CE572" i="3"/>
  <c r="BX572" i="3"/>
  <c r="CF572" i="3"/>
  <c r="BY572" i="3"/>
  <c r="BZ572" i="3"/>
  <c r="CA572" i="3"/>
  <c r="CB572" i="3"/>
  <c r="CC666" i="3"/>
  <c r="BU666" i="3"/>
  <c r="CC658" i="3"/>
  <c r="BU658" i="3"/>
  <c r="CC650" i="3"/>
  <c r="BU650" i="3"/>
  <c r="CC642" i="3"/>
  <c r="BU642" i="3"/>
  <c r="CC634" i="3"/>
  <c r="BU634" i="3"/>
  <c r="CC626" i="3"/>
  <c r="BU626" i="3"/>
  <c r="CC618" i="3"/>
  <c r="BU618" i="3"/>
  <c r="CC610" i="3"/>
  <c r="BU610" i="3"/>
  <c r="BV583" i="3"/>
  <c r="CD583" i="3"/>
  <c r="BW583" i="3"/>
  <c r="CE583" i="3"/>
  <c r="BX583" i="3"/>
  <c r="CF583" i="3"/>
  <c r="BY583" i="3"/>
  <c r="BZ583" i="3"/>
  <c r="BV559" i="3"/>
  <c r="CD559" i="3"/>
  <c r="BW559" i="3"/>
  <c r="CE559" i="3"/>
  <c r="BX559" i="3"/>
  <c r="CF559" i="3"/>
  <c r="BY559" i="3"/>
  <c r="BZ559" i="3"/>
  <c r="BU548" i="3"/>
  <c r="CC548" i="3"/>
  <c r="BV548" i="3"/>
  <c r="CD548" i="3"/>
  <c r="BW548" i="3"/>
  <c r="CE548" i="3"/>
  <c r="BX548" i="3"/>
  <c r="CF548" i="3"/>
  <c r="BY548" i="3"/>
  <c r="BW530" i="3"/>
  <c r="CE530" i="3"/>
  <c r="BX530" i="3"/>
  <c r="CF530" i="3"/>
  <c r="BY530" i="3"/>
  <c r="BZ530" i="3"/>
  <c r="CA530" i="3"/>
  <c r="BW506" i="3"/>
  <c r="CE506" i="3"/>
  <c r="BX506" i="3"/>
  <c r="CF506" i="3"/>
  <c r="BY506" i="3"/>
  <c r="BZ506" i="3"/>
  <c r="CA506" i="3"/>
  <c r="BU500" i="3"/>
  <c r="CC500" i="3"/>
  <c r="BV500" i="3"/>
  <c r="CD500" i="3"/>
  <c r="BW500" i="3"/>
  <c r="CE500" i="3"/>
  <c r="BX500" i="3"/>
  <c r="CF500" i="3"/>
  <c r="BY500" i="3"/>
  <c r="BU492" i="3"/>
  <c r="CC492" i="3"/>
  <c r="BV492" i="3"/>
  <c r="CD492" i="3"/>
  <c r="BW492" i="3"/>
  <c r="CE492" i="3"/>
  <c r="BX492" i="3"/>
  <c r="CF492" i="3"/>
  <c r="BY492" i="3"/>
  <c r="BW490" i="3"/>
  <c r="CE490" i="3"/>
  <c r="BX490" i="3"/>
  <c r="CF490" i="3"/>
  <c r="BY490" i="3"/>
  <c r="BZ490" i="3"/>
  <c r="CA490" i="3"/>
  <c r="BU606" i="3"/>
  <c r="CC606" i="3"/>
  <c r="BW606" i="3"/>
  <c r="CE606" i="3"/>
  <c r="BV601" i="3"/>
  <c r="CD601" i="3"/>
  <c r="BW601" i="3"/>
  <c r="CE601" i="3"/>
  <c r="BX601" i="3"/>
  <c r="CF601" i="3"/>
  <c r="BW588" i="3"/>
  <c r="CE588" i="3"/>
  <c r="BX588" i="3"/>
  <c r="CF588" i="3"/>
  <c r="BY588" i="3"/>
  <c r="BW570" i="3"/>
  <c r="CE570" i="3"/>
  <c r="BX570" i="3"/>
  <c r="CF570" i="3"/>
  <c r="BY570" i="3"/>
  <c r="BZ570" i="3"/>
  <c r="CA570" i="3"/>
  <c r="BV511" i="3"/>
  <c r="CD511" i="3"/>
  <c r="BW511" i="3"/>
  <c r="CE511" i="3"/>
  <c r="BX511" i="3"/>
  <c r="CF511" i="3"/>
  <c r="BY511" i="3"/>
  <c r="BZ511" i="3"/>
  <c r="BV495" i="3"/>
  <c r="CD495" i="3"/>
  <c r="BW495" i="3"/>
  <c r="CE495" i="3"/>
  <c r="BX495" i="3"/>
  <c r="CF495" i="3"/>
  <c r="BY495" i="3"/>
  <c r="BZ495" i="3"/>
  <c r="CF689" i="3"/>
  <c r="BX689" i="3"/>
  <c r="CE686" i="3"/>
  <c r="CD683" i="3"/>
  <c r="BV683" i="3"/>
  <c r="CF681" i="3"/>
  <c r="BX681" i="3"/>
  <c r="CC680" i="3"/>
  <c r="BU680" i="3"/>
  <c r="CE678" i="3"/>
  <c r="CD675" i="3"/>
  <c r="BV675" i="3"/>
  <c r="CF673" i="3"/>
  <c r="BX673" i="3"/>
  <c r="CC672" i="3"/>
  <c r="BU672" i="3"/>
  <c r="BZ671" i="3"/>
  <c r="CE670" i="3"/>
  <c r="CD667" i="3"/>
  <c r="BV667" i="3"/>
  <c r="CA666" i="3"/>
  <c r="CF665" i="3"/>
  <c r="BX665" i="3"/>
  <c r="CC664" i="3"/>
  <c r="BU664" i="3"/>
  <c r="BZ663" i="3"/>
  <c r="CE662" i="3"/>
  <c r="CD659" i="3"/>
  <c r="BV659" i="3"/>
  <c r="CA658" i="3"/>
  <c r="CF657" i="3"/>
  <c r="BX657" i="3"/>
  <c r="CC656" i="3"/>
  <c r="BU656" i="3"/>
  <c r="BZ655" i="3"/>
  <c r="CE654" i="3"/>
  <c r="CD651" i="3"/>
  <c r="BV651" i="3"/>
  <c r="CA650" i="3"/>
  <c r="CF649" i="3"/>
  <c r="BX649" i="3"/>
  <c r="CC648" i="3"/>
  <c r="BU648" i="3"/>
  <c r="BZ647" i="3"/>
  <c r="CE646" i="3"/>
  <c r="CD643" i="3"/>
  <c r="BV643" i="3"/>
  <c r="CA642" i="3"/>
  <c r="CF641" i="3"/>
  <c r="BX641" i="3"/>
  <c r="CC640" i="3"/>
  <c r="BU640" i="3"/>
  <c r="BZ639" i="3"/>
  <c r="CE638" i="3"/>
  <c r="CD635" i="3"/>
  <c r="BV635" i="3"/>
  <c r="CA634" i="3"/>
  <c r="CF633" i="3"/>
  <c r="BX633" i="3"/>
  <c r="CC632" i="3"/>
  <c r="BU632" i="3"/>
  <c r="BZ631" i="3"/>
  <c r="CE630" i="3"/>
  <c r="CD627" i="3"/>
  <c r="BV627" i="3"/>
  <c r="CA626" i="3"/>
  <c r="CF625" i="3"/>
  <c r="CC624" i="3"/>
  <c r="BU624" i="3"/>
  <c r="BZ623" i="3"/>
  <c r="CE622" i="3"/>
  <c r="CD619" i="3"/>
  <c r="BV619" i="3"/>
  <c r="CA618" i="3"/>
  <c r="CF617" i="3"/>
  <c r="CC616" i="3"/>
  <c r="BU616" i="3"/>
  <c r="BZ615" i="3"/>
  <c r="CE614" i="3"/>
  <c r="BW614" i="3"/>
  <c r="CD611" i="3"/>
  <c r="BV611" i="3"/>
  <c r="CA610" i="3"/>
  <c r="CF609" i="3"/>
  <c r="CC608" i="3"/>
  <c r="BU608" i="3"/>
  <c r="BZ607" i="3"/>
  <c r="CD606" i="3"/>
  <c r="BY602" i="3"/>
  <c r="BZ602" i="3"/>
  <c r="CA602" i="3"/>
  <c r="CD588" i="3"/>
  <c r="BV575" i="3"/>
  <c r="CD575" i="3"/>
  <c r="BW575" i="3"/>
  <c r="CE575" i="3"/>
  <c r="BX575" i="3"/>
  <c r="CF575" i="3"/>
  <c r="BY575" i="3"/>
  <c r="BZ575" i="3"/>
  <c r="BW546" i="3"/>
  <c r="CE546" i="3"/>
  <c r="BX546" i="3"/>
  <c r="CF546" i="3"/>
  <c r="BY546" i="3"/>
  <c r="BZ546" i="3"/>
  <c r="CA546" i="3"/>
  <c r="BV535" i="3"/>
  <c r="CD535" i="3"/>
  <c r="BW535" i="3"/>
  <c r="CE535" i="3"/>
  <c r="BX535" i="3"/>
  <c r="CF535" i="3"/>
  <c r="BY535" i="3"/>
  <c r="BZ535" i="3"/>
  <c r="BU524" i="3"/>
  <c r="CC524" i="3"/>
  <c r="BV524" i="3"/>
  <c r="CD524" i="3"/>
  <c r="BW524" i="3"/>
  <c r="CE524" i="3"/>
  <c r="BX524" i="3"/>
  <c r="CF524" i="3"/>
  <c r="BY524" i="3"/>
  <c r="CA516" i="3"/>
  <c r="BW498" i="3"/>
  <c r="CE498" i="3"/>
  <c r="BX498" i="3"/>
  <c r="CF498" i="3"/>
  <c r="BY498" i="3"/>
  <c r="BZ498" i="3"/>
  <c r="CA498" i="3"/>
  <c r="BV487" i="3"/>
  <c r="CD487" i="3"/>
  <c r="BW487" i="3"/>
  <c r="CE487" i="3"/>
  <c r="BX487" i="3"/>
  <c r="CF487" i="3"/>
  <c r="BY487" i="3"/>
  <c r="BZ487" i="3"/>
  <c r="BU484" i="3"/>
  <c r="CC484" i="3"/>
  <c r="BV484" i="3"/>
  <c r="CD484" i="3"/>
  <c r="BW484" i="3"/>
  <c r="CE484" i="3"/>
  <c r="BX484" i="3"/>
  <c r="CF484" i="3"/>
  <c r="BY484" i="3"/>
  <c r="BW482" i="3"/>
  <c r="CE482" i="3"/>
  <c r="BX482" i="3"/>
  <c r="CF482" i="3"/>
  <c r="BY482" i="3"/>
  <c r="BZ482" i="3"/>
  <c r="CA482" i="3"/>
  <c r="BU480" i="3"/>
  <c r="CC480" i="3"/>
  <c r="BX480" i="3"/>
  <c r="BY480" i="3"/>
  <c r="BZ480" i="3"/>
  <c r="CA480" i="3"/>
  <c r="CB480" i="3"/>
  <c r="BU459" i="3"/>
  <c r="CC459" i="3"/>
  <c r="BV459" i="3"/>
  <c r="CD459" i="3"/>
  <c r="BW459" i="3"/>
  <c r="CE459" i="3"/>
  <c r="BX459" i="3"/>
  <c r="CF459" i="3"/>
  <c r="BY459" i="3"/>
  <c r="BZ459" i="3"/>
  <c r="CA459" i="3"/>
  <c r="CC683" i="3"/>
  <c r="BU683" i="3"/>
  <c r="CC675" i="3"/>
  <c r="BU675" i="3"/>
  <c r="BY671" i="3"/>
  <c r="CC667" i="3"/>
  <c r="BU667" i="3"/>
  <c r="BZ666" i="3"/>
  <c r="BY663" i="3"/>
  <c r="CC659" i="3"/>
  <c r="BU659" i="3"/>
  <c r="BZ658" i="3"/>
  <c r="BY655" i="3"/>
  <c r="BZ650" i="3"/>
  <c r="BY647" i="3"/>
  <c r="BZ642" i="3"/>
  <c r="BY639" i="3"/>
  <c r="BZ634" i="3"/>
  <c r="BY631" i="3"/>
  <c r="BZ626" i="3"/>
  <c r="BY623" i="3"/>
  <c r="BZ618" i="3"/>
  <c r="BY615" i="3"/>
  <c r="BZ610" i="3"/>
  <c r="BY607" i="3"/>
  <c r="CB606" i="3"/>
  <c r="CC601" i="3"/>
  <c r="CC588" i="3"/>
  <c r="BW586" i="3"/>
  <c r="CE586" i="3"/>
  <c r="BX586" i="3"/>
  <c r="CF586" i="3"/>
  <c r="BY586" i="3"/>
  <c r="BZ586" i="3"/>
  <c r="CA586" i="3"/>
  <c r="BU564" i="3"/>
  <c r="CC564" i="3"/>
  <c r="BV564" i="3"/>
  <c r="CD564" i="3"/>
  <c r="BW564" i="3"/>
  <c r="CE564" i="3"/>
  <c r="BX564" i="3"/>
  <c r="CF564" i="3"/>
  <c r="BY564" i="3"/>
  <c r="BV551" i="3"/>
  <c r="CD551" i="3"/>
  <c r="BW551" i="3"/>
  <c r="CE551" i="3"/>
  <c r="BX551" i="3"/>
  <c r="CF551" i="3"/>
  <c r="BY551" i="3"/>
  <c r="BZ551" i="3"/>
  <c r="BU540" i="3"/>
  <c r="CC540" i="3"/>
  <c r="BV540" i="3"/>
  <c r="CD540" i="3"/>
  <c r="BW540" i="3"/>
  <c r="CE540" i="3"/>
  <c r="BX540" i="3"/>
  <c r="CF540" i="3"/>
  <c r="BY540" i="3"/>
  <c r="CD530" i="3"/>
  <c r="CD506" i="3"/>
  <c r="BV503" i="3"/>
  <c r="CD503" i="3"/>
  <c r="BW503" i="3"/>
  <c r="CE503" i="3"/>
  <c r="BX503" i="3"/>
  <c r="CF503" i="3"/>
  <c r="BY503" i="3"/>
  <c r="BZ503" i="3"/>
  <c r="CD490" i="3"/>
  <c r="CF671" i="3"/>
  <c r="BX671" i="3"/>
  <c r="BY666" i="3"/>
  <c r="CF663" i="3"/>
  <c r="BX663" i="3"/>
  <c r="BY658" i="3"/>
  <c r="CF655" i="3"/>
  <c r="BX655" i="3"/>
  <c r="BY650" i="3"/>
  <c r="CA648" i="3"/>
  <c r="CF647" i="3"/>
  <c r="BX647" i="3"/>
  <c r="BY642" i="3"/>
  <c r="CA640" i="3"/>
  <c r="CF639" i="3"/>
  <c r="BX639" i="3"/>
  <c r="BY634" i="3"/>
  <c r="CA632" i="3"/>
  <c r="CF631" i="3"/>
  <c r="BX631" i="3"/>
  <c r="BY626" i="3"/>
  <c r="CA624" i="3"/>
  <c r="CF623" i="3"/>
  <c r="BX623" i="3"/>
  <c r="BY618" i="3"/>
  <c r="CA616" i="3"/>
  <c r="CF615" i="3"/>
  <c r="BX615" i="3"/>
  <c r="BY610" i="3"/>
  <c r="CA608" i="3"/>
  <c r="CF607" i="3"/>
  <c r="BX607" i="3"/>
  <c r="CA606" i="3"/>
  <c r="BW604" i="3"/>
  <c r="CE604" i="3"/>
  <c r="BX604" i="3"/>
  <c r="CF604" i="3"/>
  <c r="BY604" i="3"/>
  <c r="CB601" i="3"/>
  <c r="BU598" i="3"/>
  <c r="CC598" i="3"/>
  <c r="BV598" i="3"/>
  <c r="CD598" i="3"/>
  <c r="BW598" i="3"/>
  <c r="CE598" i="3"/>
  <c r="BV593" i="3"/>
  <c r="CD593" i="3"/>
  <c r="BW593" i="3"/>
  <c r="CE593" i="3"/>
  <c r="BX593" i="3"/>
  <c r="CF593" i="3"/>
  <c r="CB588" i="3"/>
  <c r="CC583" i="3"/>
  <c r="CD570" i="3"/>
  <c r="BW562" i="3"/>
  <c r="CE562" i="3"/>
  <c r="BX562" i="3"/>
  <c r="CF562" i="3"/>
  <c r="BY562" i="3"/>
  <c r="BZ562" i="3"/>
  <c r="CA562" i="3"/>
  <c r="CC559" i="3"/>
  <c r="CC530" i="3"/>
  <c r="BW522" i="3"/>
  <c r="CE522" i="3"/>
  <c r="BX522" i="3"/>
  <c r="CF522" i="3"/>
  <c r="BY522" i="3"/>
  <c r="BZ522" i="3"/>
  <c r="CA522" i="3"/>
  <c r="BU516" i="3"/>
  <c r="CC516" i="3"/>
  <c r="BV516" i="3"/>
  <c r="CD516" i="3"/>
  <c r="BW516" i="3"/>
  <c r="CE516" i="3"/>
  <c r="BX516" i="3"/>
  <c r="CF516" i="3"/>
  <c r="BY516" i="3"/>
  <c r="CC506" i="3"/>
  <c r="CC490" i="3"/>
  <c r="BX476" i="3"/>
  <c r="CF476" i="3"/>
  <c r="BY476" i="3"/>
  <c r="BZ476" i="3"/>
  <c r="CA476" i="3"/>
  <c r="BU476" i="3"/>
  <c r="CC476" i="3"/>
  <c r="BV476" i="3"/>
  <c r="CD476" i="3"/>
  <c r="CE476" i="3"/>
  <c r="CC689" i="3"/>
  <c r="CA683" i="3"/>
  <c r="CC681" i="3"/>
  <c r="BZ680" i="3"/>
  <c r="CA675" i="3"/>
  <c r="CC673" i="3"/>
  <c r="BZ672" i="3"/>
  <c r="CE671" i="3"/>
  <c r="BW671" i="3"/>
  <c r="CA667" i="3"/>
  <c r="CF666" i="3"/>
  <c r="BX666" i="3"/>
  <c r="CC665" i="3"/>
  <c r="BZ664" i="3"/>
  <c r="CE663" i="3"/>
  <c r="BW663" i="3"/>
  <c r="CA659" i="3"/>
  <c r="CF658" i="3"/>
  <c r="BX658" i="3"/>
  <c r="CC657" i="3"/>
  <c r="BZ656" i="3"/>
  <c r="CE655" i="3"/>
  <c r="BW655" i="3"/>
  <c r="CA651" i="3"/>
  <c r="CF650" i="3"/>
  <c r="BX650" i="3"/>
  <c r="CC649" i="3"/>
  <c r="BZ648" i="3"/>
  <c r="CE647" i="3"/>
  <c r="BW647" i="3"/>
  <c r="CA643" i="3"/>
  <c r="CF642" i="3"/>
  <c r="BX642" i="3"/>
  <c r="CC641" i="3"/>
  <c r="BZ640" i="3"/>
  <c r="CE639" i="3"/>
  <c r="BW639" i="3"/>
  <c r="CA635" i="3"/>
  <c r="CF634" i="3"/>
  <c r="BX634" i="3"/>
  <c r="CC633" i="3"/>
  <c r="BZ632" i="3"/>
  <c r="CE631" i="3"/>
  <c r="BW631" i="3"/>
  <c r="CA627" i="3"/>
  <c r="CF626" i="3"/>
  <c r="BX626" i="3"/>
  <c r="BZ624" i="3"/>
  <c r="CE623" i="3"/>
  <c r="BW623" i="3"/>
  <c r="CA619" i="3"/>
  <c r="CF618" i="3"/>
  <c r="BX618" i="3"/>
  <c r="BZ616" i="3"/>
  <c r="CE615" i="3"/>
  <c r="BW615" i="3"/>
  <c r="CA611" i="3"/>
  <c r="CF610" i="3"/>
  <c r="BX610" i="3"/>
  <c r="BZ608" i="3"/>
  <c r="CE607" i="3"/>
  <c r="BW607" i="3"/>
  <c r="BZ606" i="3"/>
  <c r="CD604" i="3"/>
  <c r="CA601" i="3"/>
  <c r="BX599" i="3"/>
  <c r="CF599" i="3"/>
  <c r="BY599" i="3"/>
  <c r="BZ599" i="3"/>
  <c r="BY594" i="3"/>
  <c r="BZ594" i="3"/>
  <c r="CA594" i="3"/>
  <c r="CA588" i="3"/>
  <c r="CB583" i="3"/>
  <c r="BU580" i="3"/>
  <c r="CC580" i="3"/>
  <c r="BV580" i="3"/>
  <c r="CD580" i="3"/>
  <c r="BW580" i="3"/>
  <c r="CE580" i="3"/>
  <c r="BX580" i="3"/>
  <c r="CF580" i="3"/>
  <c r="BY580" i="3"/>
  <c r="CC570" i="3"/>
  <c r="CB559" i="3"/>
  <c r="BU556" i="3"/>
  <c r="CC556" i="3"/>
  <c r="BV556" i="3"/>
  <c r="CD556" i="3"/>
  <c r="BW556" i="3"/>
  <c r="CE556" i="3"/>
  <c r="BX556" i="3"/>
  <c r="CF556" i="3"/>
  <c r="BY556" i="3"/>
  <c r="CB548" i="3"/>
  <c r="CD546" i="3"/>
  <c r="BW538" i="3"/>
  <c r="CE538" i="3"/>
  <c r="BX538" i="3"/>
  <c r="CF538" i="3"/>
  <c r="BY538" i="3"/>
  <c r="BZ538" i="3"/>
  <c r="CA538" i="3"/>
  <c r="CB530" i="3"/>
  <c r="BV527" i="3"/>
  <c r="CD527" i="3"/>
  <c r="BW527" i="3"/>
  <c r="CE527" i="3"/>
  <c r="BX527" i="3"/>
  <c r="CF527" i="3"/>
  <c r="BY527" i="3"/>
  <c r="BZ527" i="3"/>
  <c r="BW514" i="3"/>
  <c r="CE514" i="3"/>
  <c r="BX514" i="3"/>
  <c r="CF514" i="3"/>
  <c r="BY514" i="3"/>
  <c r="BZ514" i="3"/>
  <c r="CA514" i="3"/>
  <c r="CC511" i="3"/>
  <c r="CB506" i="3"/>
  <c r="CB500" i="3"/>
  <c r="CD498" i="3"/>
  <c r="CC495" i="3"/>
  <c r="CB492" i="3"/>
  <c r="CB490" i="3"/>
  <c r="CD482" i="3"/>
  <c r="CF480" i="3"/>
  <c r="CD671" i="3"/>
  <c r="CE666" i="3"/>
  <c r="CD663" i="3"/>
  <c r="CE658" i="3"/>
  <c r="CD655" i="3"/>
  <c r="CE650" i="3"/>
  <c r="CD647" i="3"/>
  <c r="CE642" i="3"/>
  <c r="CD639" i="3"/>
  <c r="CE634" i="3"/>
  <c r="CD631" i="3"/>
  <c r="CE626" i="3"/>
  <c r="CD623" i="3"/>
  <c r="CE618" i="3"/>
  <c r="CD615" i="3"/>
  <c r="CE610" i="3"/>
  <c r="CD607" i="3"/>
  <c r="BY606" i="3"/>
  <c r="CC604" i="3"/>
  <c r="BZ601" i="3"/>
  <c r="CF598" i="3"/>
  <c r="CC593" i="3"/>
  <c r="BU590" i="3"/>
  <c r="CC590" i="3"/>
  <c r="BV590" i="3"/>
  <c r="CD590" i="3"/>
  <c r="BW590" i="3"/>
  <c r="CE590" i="3"/>
  <c r="BZ588" i="3"/>
  <c r="CD586" i="3"/>
  <c r="CA583" i="3"/>
  <c r="CC575" i="3"/>
  <c r="CB570" i="3"/>
  <c r="BV567" i="3"/>
  <c r="CD567" i="3"/>
  <c r="BW567" i="3"/>
  <c r="CE567" i="3"/>
  <c r="BX567" i="3"/>
  <c r="CF567" i="3"/>
  <c r="BY567" i="3"/>
  <c r="BZ567" i="3"/>
  <c r="CA559" i="3"/>
  <c r="BW554" i="3"/>
  <c r="CE554" i="3"/>
  <c r="BX554" i="3"/>
  <c r="CF554" i="3"/>
  <c r="BY554" i="3"/>
  <c r="BZ554" i="3"/>
  <c r="CA554" i="3"/>
  <c r="CA548" i="3"/>
  <c r="CC546" i="3"/>
  <c r="BV543" i="3"/>
  <c r="CD543" i="3"/>
  <c r="BW543" i="3"/>
  <c r="CE543" i="3"/>
  <c r="BX543" i="3"/>
  <c r="CF543" i="3"/>
  <c r="BY543" i="3"/>
  <c r="BZ543" i="3"/>
  <c r="CC535" i="3"/>
  <c r="BV530" i="3"/>
  <c r="CB511" i="3"/>
  <c r="BU508" i="3"/>
  <c r="CC508" i="3"/>
  <c r="BV508" i="3"/>
  <c r="CD508" i="3"/>
  <c r="BW508" i="3"/>
  <c r="CE508" i="3"/>
  <c r="BX508" i="3"/>
  <c r="CF508" i="3"/>
  <c r="BY508" i="3"/>
  <c r="BV506" i="3"/>
  <c r="CA500" i="3"/>
  <c r="CC498" i="3"/>
  <c r="CB495" i="3"/>
  <c r="CA492" i="3"/>
  <c r="BV490" i="3"/>
  <c r="CC487" i="3"/>
  <c r="CC482" i="3"/>
  <c r="CE480" i="3"/>
  <c r="CC592" i="3"/>
  <c r="CF585" i="3"/>
  <c r="BX585" i="3"/>
  <c r="CE582" i="3"/>
  <c r="BW582" i="3"/>
  <c r="CF577" i="3"/>
  <c r="BX577" i="3"/>
  <c r="CC576" i="3"/>
  <c r="CE574" i="3"/>
  <c r="BW574" i="3"/>
  <c r="CF569" i="3"/>
  <c r="BX569" i="3"/>
  <c r="CE566" i="3"/>
  <c r="BW566" i="3"/>
  <c r="CF561" i="3"/>
  <c r="BX561" i="3"/>
  <c r="CE558" i="3"/>
  <c r="BW558" i="3"/>
  <c r="CF553" i="3"/>
  <c r="BX553" i="3"/>
  <c r="CE550" i="3"/>
  <c r="BW550" i="3"/>
  <c r="CF545" i="3"/>
  <c r="BX545" i="3"/>
  <c r="CE542" i="3"/>
  <c r="BW542" i="3"/>
  <c r="CF537" i="3"/>
  <c r="BX537" i="3"/>
  <c r="CE534" i="3"/>
  <c r="BW534" i="3"/>
  <c r="CF529" i="3"/>
  <c r="BX529" i="3"/>
  <c r="CE526" i="3"/>
  <c r="BW526" i="3"/>
  <c r="CF521" i="3"/>
  <c r="BX521" i="3"/>
  <c r="CC520" i="3"/>
  <c r="CE518" i="3"/>
  <c r="BW518" i="3"/>
  <c r="CF513" i="3"/>
  <c r="BX513" i="3"/>
  <c r="CE510" i="3"/>
  <c r="BW510" i="3"/>
  <c r="CF505" i="3"/>
  <c r="BX505" i="3"/>
  <c r="CC504" i="3"/>
  <c r="CE502" i="3"/>
  <c r="BW502" i="3"/>
  <c r="CF479" i="3"/>
  <c r="BX468" i="3"/>
  <c r="CF468" i="3"/>
  <c r="BY468" i="3"/>
  <c r="BZ468" i="3"/>
  <c r="CA468" i="3"/>
  <c r="BU468" i="3"/>
  <c r="CC468" i="3"/>
  <c r="BV468" i="3"/>
  <c r="CD468" i="3"/>
  <c r="CE585" i="3"/>
  <c r="BW585" i="3"/>
  <c r="CD582" i="3"/>
  <c r="BV582" i="3"/>
  <c r="CE577" i="3"/>
  <c r="BW577" i="3"/>
  <c r="CD574" i="3"/>
  <c r="BV574" i="3"/>
  <c r="CE569" i="3"/>
  <c r="BW569" i="3"/>
  <c r="CD566" i="3"/>
  <c r="BV566" i="3"/>
  <c r="CE561" i="3"/>
  <c r="BW561" i="3"/>
  <c r="CD558" i="3"/>
  <c r="BV558" i="3"/>
  <c r="CE553" i="3"/>
  <c r="BW553" i="3"/>
  <c r="CD550" i="3"/>
  <c r="BV550" i="3"/>
  <c r="CE545" i="3"/>
  <c r="BW545" i="3"/>
  <c r="CD542" i="3"/>
  <c r="BV542" i="3"/>
  <c r="CE537" i="3"/>
  <c r="BW537" i="3"/>
  <c r="CD534" i="3"/>
  <c r="BV534" i="3"/>
  <c r="CE529" i="3"/>
  <c r="BW529" i="3"/>
  <c r="CD526" i="3"/>
  <c r="BV526" i="3"/>
  <c r="CE521" i="3"/>
  <c r="BW521" i="3"/>
  <c r="CD518" i="3"/>
  <c r="BV518" i="3"/>
  <c r="CE513" i="3"/>
  <c r="BW513" i="3"/>
  <c r="CD510" i="3"/>
  <c r="BV510" i="3"/>
  <c r="CE505" i="3"/>
  <c r="BW505" i="3"/>
  <c r="CD502" i="3"/>
  <c r="BV502" i="3"/>
  <c r="BW497" i="3"/>
  <c r="BZ479" i="3"/>
  <c r="CA479" i="3"/>
  <c r="BW479" i="3"/>
  <c r="BU467" i="3"/>
  <c r="CC467" i="3"/>
  <c r="BV467" i="3"/>
  <c r="CD467" i="3"/>
  <c r="BW467" i="3"/>
  <c r="CE467" i="3"/>
  <c r="BX467" i="3"/>
  <c r="CF467" i="3"/>
  <c r="BY467" i="3"/>
  <c r="BZ467" i="3"/>
  <c r="CA467" i="3"/>
  <c r="CD585" i="3"/>
  <c r="BV585" i="3"/>
  <c r="CC582" i="3"/>
  <c r="CD577" i="3"/>
  <c r="BV577" i="3"/>
  <c r="CC574" i="3"/>
  <c r="CD569" i="3"/>
  <c r="BV569" i="3"/>
  <c r="CC566" i="3"/>
  <c r="CD561" i="3"/>
  <c r="BV561" i="3"/>
  <c r="CC558" i="3"/>
  <c r="CD553" i="3"/>
  <c r="BV553" i="3"/>
  <c r="CC550" i="3"/>
  <c r="CD545" i="3"/>
  <c r="BV545" i="3"/>
  <c r="CC542" i="3"/>
  <c r="CD537" i="3"/>
  <c r="BV537" i="3"/>
  <c r="CC534" i="3"/>
  <c r="CD529" i="3"/>
  <c r="BV529" i="3"/>
  <c r="CC526" i="3"/>
  <c r="CD521" i="3"/>
  <c r="BV521" i="3"/>
  <c r="CC518" i="3"/>
  <c r="CD513" i="3"/>
  <c r="BV513" i="3"/>
  <c r="CC510" i="3"/>
  <c r="CD505" i="3"/>
  <c r="BV505" i="3"/>
  <c r="CC502" i="3"/>
  <c r="BV497" i="3"/>
  <c r="CA496" i="3"/>
  <c r="BZ493" i="3"/>
  <c r="CA488" i="3"/>
  <c r="BZ485" i="3"/>
  <c r="CD479" i="3"/>
  <c r="BU475" i="3"/>
  <c r="CC475" i="3"/>
  <c r="BV475" i="3"/>
  <c r="CD475" i="3"/>
  <c r="BW475" i="3"/>
  <c r="CE475" i="3"/>
  <c r="BX475" i="3"/>
  <c r="CF475" i="3"/>
  <c r="BZ475" i="3"/>
  <c r="CA475" i="3"/>
  <c r="CC585" i="3"/>
  <c r="CC577" i="3"/>
  <c r="CC569" i="3"/>
  <c r="CC561" i="3"/>
  <c r="CC553" i="3"/>
  <c r="CC545" i="3"/>
  <c r="CC537" i="3"/>
  <c r="CC529" i="3"/>
  <c r="CC521" i="3"/>
  <c r="CC513" i="3"/>
  <c r="CC505" i="3"/>
  <c r="BZ496" i="3"/>
  <c r="BY493" i="3"/>
  <c r="CA491" i="3"/>
  <c r="BZ488" i="3"/>
  <c r="BY485" i="3"/>
  <c r="CA483" i="3"/>
  <c r="CC481" i="3"/>
  <c r="CC479" i="3"/>
  <c r="CF493" i="3"/>
  <c r="CF485" i="3"/>
  <c r="CB479" i="3"/>
  <c r="BU359" i="3"/>
  <c r="CC359" i="3"/>
  <c r="BV359" i="3"/>
  <c r="CD359" i="3"/>
  <c r="BW359" i="3"/>
  <c r="CE359" i="3"/>
  <c r="BX359" i="3"/>
  <c r="CF359" i="3"/>
  <c r="BY359" i="3"/>
  <c r="BZ359" i="3"/>
  <c r="CA359" i="3"/>
  <c r="BU351" i="3"/>
  <c r="CC351" i="3"/>
  <c r="BV351" i="3"/>
  <c r="CD351" i="3"/>
  <c r="BW351" i="3"/>
  <c r="CE351" i="3"/>
  <c r="BX351" i="3"/>
  <c r="CF351" i="3"/>
  <c r="BY351" i="3"/>
  <c r="BZ351" i="3"/>
  <c r="CA351" i="3"/>
  <c r="BZ322" i="3"/>
  <c r="BU322" i="3"/>
  <c r="CD322" i="3"/>
  <c r="BV322" i="3"/>
  <c r="CE322" i="3"/>
  <c r="BW322" i="3"/>
  <c r="CF322" i="3"/>
  <c r="BX322" i="3"/>
  <c r="BY322" i="3"/>
  <c r="CA322" i="3"/>
  <c r="CB322" i="3"/>
  <c r="BY270" i="3"/>
  <c r="BZ270" i="3"/>
  <c r="CA270" i="3"/>
  <c r="BU270" i="3"/>
  <c r="CC270" i="3"/>
  <c r="BV270" i="3"/>
  <c r="CD270" i="3"/>
  <c r="BW270" i="3"/>
  <c r="CE270" i="3"/>
  <c r="BX270" i="3"/>
  <c r="CF270" i="3"/>
  <c r="CB270" i="3"/>
  <c r="CC473" i="3"/>
  <c r="BU473" i="3"/>
  <c r="CC465" i="3"/>
  <c r="BU465" i="3"/>
  <c r="CD460" i="3"/>
  <c r="BV460" i="3"/>
  <c r="CC457" i="3"/>
  <c r="BU457" i="3"/>
  <c r="CD452" i="3"/>
  <c r="BV452" i="3"/>
  <c r="CC449" i="3"/>
  <c r="BU449" i="3"/>
  <c r="CD444" i="3"/>
  <c r="BV444" i="3"/>
  <c r="CA443" i="3"/>
  <c r="CC441" i="3"/>
  <c r="BU441" i="3"/>
  <c r="CD436" i="3"/>
  <c r="BV436" i="3"/>
  <c r="CA435" i="3"/>
  <c r="CC433" i="3"/>
  <c r="BU433" i="3"/>
  <c r="CD428" i="3"/>
  <c r="BV428" i="3"/>
  <c r="CA427" i="3"/>
  <c r="CC425" i="3"/>
  <c r="BU425" i="3"/>
  <c r="CD420" i="3"/>
  <c r="BV420" i="3"/>
  <c r="CA419" i="3"/>
  <c r="BU417" i="3"/>
  <c r="CD412" i="3"/>
  <c r="BV412" i="3"/>
  <c r="CA411" i="3"/>
  <c r="CD404" i="3"/>
  <c r="BV404" i="3"/>
  <c r="CA403" i="3"/>
  <c r="CD396" i="3"/>
  <c r="BV396" i="3"/>
  <c r="CA395" i="3"/>
  <c r="BU327" i="3"/>
  <c r="CC327" i="3"/>
  <c r="BV327" i="3"/>
  <c r="CD327" i="3"/>
  <c r="BW327" i="3"/>
  <c r="CE327" i="3"/>
  <c r="BX327" i="3"/>
  <c r="CF327" i="3"/>
  <c r="BY327" i="3"/>
  <c r="BZ327" i="3"/>
  <c r="CA327" i="3"/>
  <c r="BV321" i="3"/>
  <c r="BW321" i="3"/>
  <c r="CE321" i="3"/>
  <c r="BY321" i="3"/>
  <c r="BU321" i="3"/>
  <c r="BX321" i="3"/>
  <c r="BZ321" i="3"/>
  <c r="CA321" i="3"/>
  <c r="CB321" i="3"/>
  <c r="CC321" i="3"/>
  <c r="CD321" i="3"/>
  <c r="CC460" i="3"/>
  <c r="BU460" i="3"/>
  <c r="CC452" i="3"/>
  <c r="BU452" i="3"/>
  <c r="CC444" i="3"/>
  <c r="BU444" i="3"/>
  <c r="BZ443" i="3"/>
  <c r="CC436" i="3"/>
  <c r="BU436" i="3"/>
  <c r="BZ435" i="3"/>
  <c r="CC428" i="3"/>
  <c r="BU428" i="3"/>
  <c r="BZ427" i="3"/>
  <c r="CC420" i="3"/>
  <c r="BU420" i="3"/>
  <c r="BZ419" i="3"/>
  <c r="CC412" i="3"/>
  <c r="BU412" i="3"/>
  <c r="BZ411" i="3"/>
  <c r="CA406" i="3"/>
  <c r="CC404" i="3"/>
  <c r="BU404" i="3"/>
  <c r="BZ403" i="3"/>
  <c r="CA398" i="3"/>
  <c r="CC396" i="3"/>
  <c r="BU396" i="3"/>
  <c r="BZ395" i="3"/>
  <c r="CA390" i="3"/>
  <c r="BY443" i="3"/>
  <c r="BY435" i="3"/>
  <c r="BY427" i="3"/>
  <c r="BY419" i="3"/>
  <c r="BY411" i="3"/>
  <c r="BY403" i="3"/>
  <c r="BY395" i="3"/>
  <c r="BZ473" i="3"/>
  <c r="CE472" i="3"/>
  <c r="BW472" i="3"/>
  <c r="BY470" i="3"/>
  <c r="BZ465" i="3"/>
  <c r="CE464" i="3"/>
  <c r="BW464" i="3"/>
  <c r="BY462" i="3"/>
  <c r="CA460" i="3"/>
  <c r="BZ457" i="3"/>
  <c r="BW456" i="3"/>
  <c r="BY454" i="3"/>
  <c r="CA452" i="3"/>
  <c r="BZ449" i="3"/>
  <c r="CE448" i="3"/>
  <c r="BW448" i="3"/>
  <c r="BY446" i="3"/>
  <c r="CA444" i="3"/>
  <c r="CF443" i="3"/>
  <c r="BX443" i="3"/>
  <c r="BZ441" i="3"/>
  <c r="BY438" i="3"/>
  <c r="CA436" i="3"/>
  <c r="CF435" i="3"/>
  <c r="BX435" i="3"/>
  <c r="BZ433" i="3"/>
  <c r="BW432" i="3"/>
  <c r="BY430" i="3"/>
  <c r="CA428" i="3"/>
  <c r="CF427" i="3"/>
  <c r="BX427" i="3"/>
  <c r="BZ425" i="3"/>
  <c r="BW424" i="3"/>
  <c r="BY422" i="3"/>
  <c r="CA420" i="3"/>
  <c r="CF419" i="3"/>
  <c r="BX419" i="3"/>
  <c r="BZ417" i="3"/>
  <c r="CE416" i="3"/>
  <c r="BW416" i="3"/>
  <c r="BY414" i="3"/>
  <c r="CA412" i="3"/>
  <c r="CF411" i="3"/>
  <c r="BX411" i="3"/>
  <c r="BZ409" i="3"/>
  <c r="CE408" i="3"/>
  <c r="BW408" i="3"/>
  <c r="BY406" i="3"/>
  <c r="CA404" i="3"/>
  <c r="CF403" i="3"/>
  <c r="BX403" i="3"/>
  <c r="BZ401" i="3"/>
  <c r="CE400" i="3"/>
  <c r="BW400" i="3"/>
  <c r="BY398" i="3"/>
  <c r="CA396" i="3"/>
  <c r="CF395" i="3"/>
  <c r="BX395" i="3"/>
  <c r="BZ393" i="3"/>
  <c r="CE392" i="3"/>
  <c r="BW392" i="3"/>
  <c r="BY390" i="3"/>
  <c r="BU335" i="3"/>
  <c r="CC335" i="3"/>
  <c r="BV335" i="3"/>
  <c r="CD335" i="3"/>
  <c r="BW335" i="3"/>
  <c r="CE335" i="3"/>
  <c r="BX335" i="3"/>
  <c r="CF335" i="3"/>
  <c r="BY335" i="3"/>
  <c r="BZ335" i="3"/>
  <c r="CA335" i="3"/>
  <c r="CF478" i="3"/>
  <c r="BX478" i="3"/>
  <c r="BY473" i="3"/>
  <c r="BV472" i="3"/>
  <c r="CA471" i="3"/>
  <c r="CF470" i="3"/>
  <c r="BX470" i="3"/>
  <c r="BY465" i="3"/>
  <c r="CD464" i="3"/>
  <c r="BV464" i="3"/>
  <c r="CA463" i="3"/>
  <c r="CF462" i="3"/>
  <c r="BX462" i="3"/>
  <c r="BZ460" i="3"/>
  <c r="BY457" i="3"/>
  <c r="CD456" i="3"/>
  <c r="BV456" i="3"/>
  <c r="CA455" i="3"/>
  <c r="CF454" i="3"/>
  <c r="BX454" i="3"/>
  <c r="BZ452" i="3"/>
  <c r="BY449" i="3"/>
  <c r="CD448" i="3"/>
  <c r="BV448" i="3"/>
  <c r="CA447" i="3"/>
  <c r="CF446" i="3"/>
  <c r="BX446" i="3"/>
  <c r="BZ444" i="3"/>
  <c r="CE443" i="3"/>
  <c r="BW443" i="3"/>
  <c r="BY441" i="3"/>
  <c r="CD440" i="3"/>
  <c r="BV440" i="3"/>
  <c r="CA439" i="3"/>
  <c r="CF438" i="3"/>
  <c r="BX438" i="3"/>
  <c r="BZ436" i="3"/>
  <c r="CE435" i="3"/>
  <c r="BW435" i="3"/>
  <c r="BY433" i="3"/>
  <c r="CD432" i="3"/>
  <c r="BV432" i="3"/>
  <c r="CA431" i="3"/>
  <c r="CF430" i="3"/>
  <c r="BX430" i="3"/>
  <c r="BZ428" i="3"/>
  <c r="CE427" i="3"/>
  <c r="BW427" i="3"/>
  <c r="BY425" i="3"/>
  <c r="CD424" i="3"/>
  <c r="BV424" i="3"/>
  <c r="CA423" i="3"/>
  <c r="CF422" i="3"/>
  <c r="BX422" i="3"/>
  <c r="BZ420" i="3"/>
  <c r="CE419" i="3"/>
  <c r="BW419" i="3"/>
  <c r="BY417" i="3"/>
  <c r="CD416" i="3"/>
  <c r="BV416" i="3"/>
  <c r="CA415" i="3"/>
  <c r="CF414" i="3"/>
  <c r="BX414" i="3"/>
  <c r="BZ412" i="3"/>
  <c r="CE411" i="3"/>
  <c r="BW411" i="3"/>
  <c r="BY409" i="3"/>
  <c r="CD408" i="3"/>
  <c r="BV408" i="3"/>
  <c r="CA407" i="3"/>
  <c r="CF406" i="3"/>
  <c r="BX406" i="3"/>
  <c r="CC405" i="3"/>
  <c r="BZ404" i="3"/>
  <c r="CE403" i="3"/>
  <c r="BW403" i="3"/>
  <c r="BY401" i="3"/>
  <c r="CD400" i="3"/>
  <c r="BV400" i="3"/>
  <c r="CA399" i="3"/>
  <c r="CF398" i="3"/>
  <c r="BX398" i="3"/>
  <c r="BZ396" i="3"/>
  <c r="CE395" i="3"/>
  <c r="BW395" i="3"/>
  <c r="BY393" i="3"/>
  <c r="CD392" i="3"/>
  <c r="BV392" i="3"/>
  <c r="CA391" i="3"/>
  <c r="CF390" i="3"/>
  <c r="BX390" i="3"/>
  <c r="CB383" i="3"/>
  <c r="CE478" i="3"/>
  <c r="CF473" i="3"/>
  <c r="BX473" i="3"/>
  <c r="CC472" i="3"/>
  <c r="CE470" i="3"/>
  <c r="BW470" i="3"/>
  <c r="CF465" i="3"/>
  <c r="BX465" i="3"/>
  <c r="CC464" i="3"/>
  <c r="CE462" i="3"/>
  <c r="BW462" i="3"/>
  <c r="BY460" i="3"/>
  <c r="CF457" i="3"/>
  <c r="BX457" i="3"/>
  <c r="CC456" i="3"/>
  <c r="CE454" i="3"/>
  <c r="BW454" i="3"/>
  <c r="BY452" i="3"/>
  <c r="CF449" i="3"/>
  <c r="BX449" i="3"/>
  <c r="CC448" i="3"/>
  <c r="CE446" i="3"/>
  <c r="BW446" i="3"/>
  <c r="BY444" i="3"/>
  <c r="CD443" i="3"/>
  <c r="BV443" i="3"/>
  <c r="CF441" i="3"/>
  <c r="BX441" i="3"/>
  <c r="CC440" i="3"/>
  <c r="BZ439" i="3"/>
  <c r="CE438" i="3"/>
  <c r="BW438" i="3"/>
  <c r="BY436" i="3"/>
  <c r="CD435" i="3"/>
  <c r="BV435" i="3"/>
  <c r="CF433" i="3"/>
  <c r="BX433" i="3"/>
  <c r="CC432" i="3"/>
  <c r="CE430" i="3"/>
  <c r="BW430" i="3"/>
  <c r="BY428" i="3"/>
  <c r="CD427" i="3"/>
  <c r="BV427" i="3"/>
  <c r="CF425" i="3"/>
  <c r="BX425" i="3"/>
  <c r="CC424" i="3"/>
  <c r="CE422" i="3"/>
  <c r="BW422" i="3"/>
  <c r="BY420" i="3"/>
  <c r="CD419" i="3"/>
  <c r="BV419" i="3"/>
  <c r="CF417" i="3"/>
  <c r="BX417" i="3"/>
  <c r="CC416" i="3"/>
  <c r="CE414" i="3"/>
  <c r="BW414" i="3"/>
  <c r="BY412" i="3"/>
  <c r="CD411" i="3"/>
  <c r="BV411" i="3"/>
  <c r="CF409" i="3"/>
  <c r="BX409" i="3"/>
  <c r="CC408" i="3"/>
  <c r="CE406" i="3"/>
  <c r="BW406" i="3"/>
  <c r="BY404" i="3"/>
  <c r="CD403" i="3"/>
  <c r="BV403" i="3"/>
  <c r="CF401" i="3"/>
  <c r="BX401" i="3"/>
  <c r="CC400" i="3"/>
  <c r="CE398" i="3"/>
  <c r="BW398" i="3"/>
  <c r="BY396" i="3"/>
  <c r="CD395" i="3"/>
  <c r="BV395" i="3"/>
  <c r="CF393" i="3"/>
  <c r="BX393" i="3"/>
  <c r="CC392" i="3"/>
  <c r="CE390" i="3"/>
  <c r="BW390" i="3"/>
  <c r="BV386" i="3"/>
  <c r="CD386" i="3"/>
  <c r="BW386" i="3"/>
  <c r="CE386" i="3"/>
  <c r="BX386" i="3"/>
  <c r="CF386" i="3"/>
  <c r="BY386" i="3"/>
  <c r="BZ386" i="3"/>
  <c r="CA386" i="3"/>
  <c r="CE473" i="3"/>
  <c r="CD470" i="3"/>
  <c r="CE465" i="3"/>
  <c r="CD462" i="3"/>
  <c r="CF460" i="3"/>
  <c r="CE457" i="3"/>
  <c r="CD454" i="3"/>
  <c r="CF452" i="3"/>
  <c r="CE449" i="3"/>
  <c r="CD446" i="3"/>
  <c r="CF444" i="3"/>
  <c r="CC443" i="3"/>
  <c r="CE441" i="3"/>
  <c r="CD438" i="3"/>
  <c r="CF436" i="3"/>
  <c r="CC435" i="3"/>
  <c r="CE433" i="3"/>
  <c r="CD430" i="3"/>
  <c r="CF428" i="3"/>
  <c r="CC427" i="3"/>
  <c r="CE425" i="3"/>
  <c r="CD422" i="3"/>
  <c r="CF420" i="3"/>
  <c r="CC419" i="3"/>
  <c r="CE417" i="3"/>
  <c r="CD414" i="3"/>
  <c r="CF412" i="3"/>
  <c r="CC411" i="3"/>
  <c r="CE409" i="3"/>
  <c r="CD406" i="3"/>
  <c r="CF404" i="3"/>
  <c r="CC403" i="3"/>
  <c r="CE401" i="3"/>
  <c r="CD398" i="3"/>
  <c r="CF396" i="3"/>
  <c r="CC395" i="3"/>
  <c r="CE393" i="3"/>
  <c r="CD390" i="3"/>
  <c r="BU383" i="3"/>
  <c r="CC383" i="3"/>
  <c r="BV383" i="3"/>
  <c r="CD383" i="3"/>
  <c r="BW383" i="3"/>
  <c r="CE383" i="3"/>
  <c r="BX383" i="3"/>
  <c r="CF383" i="3"/>
  <c r="BY383" i="3"/>
  <c r="BZ383" i="3"/>
  <c r="BU375" i="3"/>
  <c r="CC375" i="3"/>
  <c r="BV375" i="3"/>
  <c r="CD375" i="3"/>
  <c r="BW375" i="3"/>
  <c r="CE375" i="3"/>
  <c r="BX375" i="3"/>
  <c r="CF375" i="3"/>
  <c r="BY375" i="3"/>
  <c r="BZ375" i="3"/>
  <c r="CA375" i="3"/>
  <c r="BU367" i="3"/>
  <c r="CC367" i="3"/>
  <c r="BV367" i="3"/>
  <c r="CD367" i="3"/>
  <c r="BW367" i="3"/>
  <c r="CE367" i="3"/>
  <c r="BX367" i="3"/>
  <c r="CF367" i="3"/>
  <c r="BY367" i="3"/>
  <c r="BZ367" i="3"/>
  <c r="CA367" i="3"/>
  <c r="CB359" i="3"/>
  <c r="CB351" i="3"/>
  <c r="BU343" i="3"/>
  <c r="CC343" i="3"/>
  <c r="BV343" i="3"/>
  <c r="CD343" i="3"/>
  <c r="BW343" i="3"/>
  <c r="CE343" i="3"/>
  <c r="BX343" i="3"/>
  <c r="CF343" i="3"/>
  <c r="BY343" i="3"/>
  <c r="BZ343" i="3"/>
  <c r="CA343" i="3"/>
  <c r="CC322" i="3"/>
  <c r="BY294" i="3"/>
  <c r="BZ294" i="3"/>
  <c r="CA294" i="3"/>
  <c r="BU294" i="3"/>
  <c r="CC294" i="3"/>
  <c r="BV294" i="3"/>
  <c r="CD294" i="3"/>
  <c r="BW294" i="3"/>
  <c r="CE294" i="3"/>
  <c r="BX294" i="3"/>
  <c r="CF294" i="3"/>
  <c r="CF385" i="3"/>
  <c r="BX385" i="3"/>
  <c r="CA378" i="3"/>
  <c r="CF377" i="3"/>
  <c r="BX377" i="3"/>
  <c r="CA370" i="3"/>
  <c r="CF369" i="3"/>
  <c r="BX369" i="3"/>
  <c r="BV363" i="3"/>
  <c r="CA362" i="3"/>
  <c r="CF361" i="3"/>
  <c r="BX361" i="3"/>
  <c r="CD355" i="3"/>
  <c r="BV355" i="3"/>
  <c r="CA354" i="3"/>
  <c r="CF353" i="3"/>
  <c r="BX353" i="3"/>
  <c r="CD347" i="3"/>
  <c r="BV347" i="3"/>
  <c r="CA346" i="3"/>
  <c r="CF345" i="3"/>
  <c r="BX345" i="3"/>
  <c r="CD339" i="3"/>
  <c r="BV339" i="3"/>
  <c r="CA338" i="3"/>
  <c r="CF337" i="3"/>
  <c r="BX337" i="3"/>
  <c r="CC336" i="3"/>
  <c r="BU336" i="3"/>
  <c r="CE334" i="3"/>
  <c r="BW334" i="3"/>
  <c r="CD331" i="3"/>
  <c r="BV331" i="3"/>
  <c r="CA330" i="3"/>
  <c r="CF329" i="3"/>
  <c r="BX329" i="3"/>
  <c r="CC328" i="3"/>
  <c r="BU328" i="3"/>
  <c r="CE326" i="3"/>
  <c r="BW326" i="3"/>
  <c r="BY324" i="3"/>
  <c r="CD323" i="3"/>
  <c r="BV323" i="3"/>
  <c r="BZ318" i="3"/>
  <c r="CA318" i="3"/>
  <c r="BU318" i="3"/>
  <c r="CC318" i="3"/>
  <c r="BV318" i="3"/>
  <c r="CD318" i="3"/>
  <c r="BW318" i="3"/>
  <c r="CE318" i="3"/>
  <c r="BX318" i="3"/>
  <c r="CF318" i="3"/>
  <c r="BY286" i="3"/>
  <c r="BZ286" i="3"/>
  <c r="CA286" i="3"/>
  <c r="BU286" i="3"/>
  <c r="CC286" i="3"/>
  <c r="BV286" i="3"/>
  <c r="CD286" i="3"/>
  <c r="BW286" i="3"/>
  <c r="CE286" i="3"/>
  <c r="BX286" i="3"/>
  <c r="CF286" i="3"/>
  <c r="CF388" i="3"/>
  <c r="BX388" i="3"/>
  <c r="CC387" i="3"/>
  <c r="BU387" i="3"/>
  <c r="CE385" i="3"/>
  <c r="BW385" i="3"/>
  <c r="CC379" i="3"/>
  <c r="BU379" i="3"/>
  <c r="BZ378" i="3"/>
  <c r="CE377" i="3"/>
  <c r="BW377" i="3"/>
  <c r="CC371" i="3"/>
  <c r="BU371" i="3"/>
  <c r="BZ370" i="3"/>
  <c r="CE369" i="3"/>
  <c r="BW369" i="3"/>
  <c r="CC363" i="3"/>
  <c r="BU363" i="3"/>
  <c r="BZ362" i="3"/>
  <c r="CE361" i="3"/>
  <c r="BW361" i="3"/>
  <c r="CC355" i="3"/>
  <c r="BU355" i="3"/>
  <c r="BZ354" i="3"/>
  <c r="CE353" i="3"/>
  <c r="BW353" i="3"/>
  <c r="CA349" i="3"/>
  <c r="CC347" i="3"/>
  <c r="BU347" i="3"/>
  <c r="BZ346" i="3"/>
  <c r="CE345" i="3"/>
  <c r="BW345" i="3"/>
  <c r="CA341" i="3"/>
  <c r="CC339" i="3"/>
  <c r="BU339" i="3"/>
  <c r="BZ338" i="3"/>
  <c r="CE337" i="3"/>
  <c r="BW337" i="3"/>
  <c r="CC331" i="3"/>
  <c r="BU331" i="3"/>
  <c r="BZ330" i="3"/>
  <c r="CE329" i="3"/>
  <c r="BW329" i="3"/>
  <c r="CC323" i="3"/>
  <c r="BU323" i="3"/>
  <c r="BY278" i="3"/>
  <c r="BZ278" i="3"/>
  <c r="CA278" i="3"/>
  <c r="BU278" i="3"/>
  <c r="CC278" i="3"/>
  <c r="BV278" i="3"/>
  <c r="CD278" i="3"/>
  <c r="BW278" i="3"/>
  <c r="CE278" i="3"/>
  <c r="BX278" i="3"/>
  <c r="CF278" i="3"/>
  <c r="BZ389" i="3"/>
  <c r="CE388" i="3"/>
  <c r="CD385" i="3"/>
  <c r="BV385" i="3"/>
  <c r="BZ381" i="3"/>
  <c r="BY378" i="3"/>
  <c r="CD377" i="3"/>
  <c r="BV377" i="3"/>
  <c r="BZ373" i="3"/>
  <c r="BY370" i="3"/>
  <c r="CD369" i="3"/>
  <c r="BV369" i="3"/>
  <c r="BY362" i="3"/>
  <c r="BY354" i="3"/>
  <c r="BY346" i="3"/>
  <c r="BY338" i="3"/>
  <c r="BY330" i="3"/>
  <c r="BY389" i="3"/>
  <c r="CC385" i="3"/>
  <c r="BU385" i="3"/>
  <c r="BY381" i="3"/>
  <c r="CA379" i="3"/>
  <c r="CF378" i="3"/>
  <c r="BX378" i="3"/>
  <c r="CC377" i="3"/>
  <c r="BU377" i="3"/>
  <c r="BZ376" i="3"/>
  <c r="BY373" i="3"/>
  <c r="CA371" i="3"/>
  <c r="CF370" i="3"/>
  <c r="BX370" i="3"/>
  <c r="CC369" i="3"/>
  <c r="BU369" i="3"/>
  <c r="BZ368" i="3"/>
  <c r="BY365" i="3"/>
  <c r="CA363" i="3"/>
  <c r="CF362" i="3"/>
  <c r="BX362" i="3"/>
  <c r="CC361" i="3"/>
  <c r="BU361" i="3"/>
  <c r="BZ360" i="3"/>
  <c r="BY357" i="3"/>
  <c r="CA355" i="3"/>
  <c r="CF354" i="3"/>
  <c r="BX354" i="3"/>
  <c r="CC353" i="3"/>
  <c r="BU353" i="3"/>
  <c r="BZ352" i="3"/>
  <c r="BY349" i="3"/>
  <c r="CA347" i="3"/>
  <c r="CF346" i="3"/>
  <c r="BX346" i="3"/>
  <c r="CC345" i="3"/>
  <c r="BU345" i="3"/>
  <c r="BZ344" i="3"/>
  <c r="BY341" i="3"/>
  <c r="CA339" i="3"/>
  <c r="CF338" i="3"/>
  <c r="BX338" i="3"/>
  <c r="CC337" i="3"/>
  <c r="BU337" i="3"/>
  <c r="BZ336" i="3"/>
  <c r="CA331" i="3"/>
  <c r="CF330" i="3"/>
  <c r="BX330" i="3"/>
  <c r="CC329" i="3"/>
  <c r="BU329" i="3"/>
  <c r="BZ328" i="3"/>
  <c r="CA323" i="3"/>
  <c r="BY310" i="3"/>
  <c r="BZ310" i="3"/>
  <c r="CA310" i="3"/>
  <c r="BU310" i="3"/>
  <c r="CC310" i="3"/>
  <c r="BV310" i="3"/>
  <c r="CD310" i="3"/>
  <c r="BW310" i="3"/>
  <c r="CE310" i="3"/>
  <c r="BX310" i="3"/>
  <c r="CF310" i="3"/>
  <c r="CE378" i="3"/>
  <c r="BW378" i="3"/>
  <c r="CE370" i="3"/>
  <c r="BW370" i="3"/>
  <c r="BZ363" i="3"/>
  <c r="CE362" i="3"/>
  <c r="BW362" i="3"/>
  <c r="BZ355" i="3"/>
  <c r="CE354" i="3"/>
  <c r="BW354" i="3"/>
  <c r="BZ347" i="3"/>
  <c r="CE346" i="3"/>
  <c r="BW346" i="3"/>
  <c r="BZ339" i="3"/>
  <c r="CE338" i="3"/>
  <c r="BW338" i="3"/>
  <c r="BZ331" i="3"/>
  <c r="CE330" i="3"/>
  <c r="BW330" i="3"/>
  <c r="BZ323" i="3"/>
  <c r="BY302" i="3"/>
  <c r="BZ302" i="3"/>
  <c r="CA302" i="3"/>
  <c r="BU302" i="3"/>
  <c r="CC302" i="3"/>
  <c r="BV302" i="3"/>
  <c r="CD302" i="3"/>
  <c r="BW302" i="3"/>
  <c r="CE302" i="3"/>
  <c r="BX302" i="3"/>
  <c r="CF302" i="3"/>
  <c r="CE389" i="3"/>
  <c r="CE381" i="3"/>
  <c r="CD378" i="3"/>
  <c r="CF376" i="3"/>
  <c r="CE373" i="3"/>
  <c r="CD370" i="3"/>
  <c r="CF368" i="3"/>
  <c r="CE365" i="3"/>
  <c r="CD362" i="3"/>
  <c r="CF360" i="3"/>
  <c r="CE357" i="3"/>
  <c r="CD354" i="3"/>
  <c r="CF352" i="3"/>
  <c r="CE349" i="3"/>
  <c r="CD346" i="3"/>
  <c r="CF344" i="3"/>
  <c r="CE341" i="3"/>
  <c r="CD338" i="3"/>
  <c r="CF336" i="3"/>
  <c r="CE333" i="3"/>
  <c r="CD330" i="3"/>
  <c r="CF328" i="3"/>
  <c r="BU319" i="3"/>
  <c r="CC319" i="3"/>
  <c r="BV319" i="3"/>
  <c r="CD319" i="3"/>
  <c r="BX319" i="3"/>
  <c r="CF319" i="3"/>
  <c r="BY319" i="3"/>
  <c r="BZ319" i="3"/>
  <c r="CA319" i="3"/>
  <c r="CC317" i="3"/>
  <c r="BU317" i="3"/>
  <c r="BZ316" i="3"/>
  <c r="BY313" i="3"/>
  <c r="CA311" i="3"/>
  <c r="CC309" i="3"/>
  <c r="BU309" i="3"/>
  <c r="BZ308" i="3"/>
  <c r="CE307" i="3"/>
  <c r="BY305" i="3"/>
  <c r="CA303" i="3"/>
  <c r="CC301" i="3"/>
  <c r="BU301" i="3"/>
  <c r="BZ300" i="3"/>
  <c r="CE299" i="3"/>
  <c r="BW299" i="3"/>
  <c r="BY297" i="3"/>
  <c r="CA295" i="3"/>
  <c r="CC293" i="3"/>
  <c r="BU293" i="3"/>
  <c r="BZ292" i="3"/>
  <c r="CE291" i="3"/>
  <c r="BY289" i="3"/>
  <c r="CA287" i="3"/>
  <c r="CC285" i="3"/>
  <c r="BU285" i="3"/>
  <c r="BZ284" i="3"/>
  <c r="CE283" i="3"/>
  <c r="BY281" i="3"/>
  <c r="CA279" i="3"/>
  <c r="CC277" i="3"/>
  <c r="BU277" i="3"/>
  <c r="BZ276" i="3"/>
  <c r="BY273" i="3"/>
  <c r="CA271" i="3"/>
  <c r="CC269" i="3"/>
  <c r="BU269" i="3"/>
  <c r="BZ268" i="3"/>
  <c r="CA263" i="3"/>
  <c r="CF262" i="3"/>
  <c r="BX262" i="3"/>
  <c r="CC261" i="3"/>
  <c r="BU261" i="3"/>
  <c r="BZ260" i="3"/>
  <c r="CA255" i="3"/>
  <c r="CF254" i="3"/>
  <c r="BX254" i="3"/>
  <c r="CC253" i="3"/>
  <c r="BU253" i="3"/>
  <c r="BV159" i="3"/>
  <c r="CD159" i="3"/>
  <c r="BW159" i="3"/>
  <c r="CE159" i="3"/>
  <c r="BX159" i="3"/>
  <c r="CF159" i="3"/>
  <c r="BY159" i="3"/>
  <c r="BZ159" i="3"/>
  <c r="CA159" i="3"/>
  <c r="CB159" i="3"/>
  <c r="CC159" i="3"/>
  <c r="BU72" i="3"/>
  <c r="CC72" i="3"/>
  <c r="BV72" i="3"/>
  <c r="CD72" i="3"/>
  <c r="BW72" i="3"/>
  <c r="CE72" i="3"/>
  <c r="BX72" i="3"/>
  <c r="CF72" i="3"/>
  <c r="BY72" i="3"/>
  <c r="BZ72" i="3"/>
  <c r="CA72" i="3"/>
  <c r="CB72" i="3"/>
  <c r="BZ311" i="3"/>
  <c r="BZ303" i="3"/>
  <c r="BZ295" i="3"/>
  <c r="BZ287" i="3"/>
  <c r="BZ279" i="3"/>
  <c r="BZ271" i="3"/>
  <c r="BZ263" i="3"/>
  <c r="CE262" i="3"/>
  <c r="BW262" i="3"/>
  <c r="BZ255" i="3"/>
  <c r="CE254" i="3"/>
  <c r="BW254" i="3"/>
  <c r="BU226" i="3"/>
  <c r="CC226" i="3"/>
  <c r="BV226" i="3"/>
  <c r="CD226" i="3"/>
  <c r="BW226" i="3"/>
  <c r="CE226" i="3"/>
  <c r="BX226" i="3"/>
  <c r="CF226" i="3"/>
  <c r="BY226" i="3"/>
  <c r="BZ226" i="3"/>
  <c r="BU210" i="3"/>
  <c r="CC210" i="3"/>
  <c r="BV210" i="3"/>
  <c r="CD210" i="3"/>
  <c r="BW210" i="3"/>
  <c r="CE210" i="3"/>
  <c r="BX210" i="3"/>
  <c r="CF210" i="3"/>
  <c r="BY210" i="3"/>
  <c r="BZ210" i="3"/>
  <c r="CC205" i="3"/>
  <c r="CA317" i="3"/>
  <c r="CE313" i="3"/>
  <c r="BW313" i="3"/>
  <c r="BY311" i="3"/>
  <c r="CA309" i="3"/>
  <c r="CE305" i="3"/>
  <c r="BW305" i="3"/>
  <c r="BY303" i="3"/>
  <c r="CA301" i="3"/>
  <c r="CE297" i="3"/>
  <c r="BY295" i="3"/>
  <c r="CA293" i="3"/>
  <c r="BX292" i="3"/>
  <c r="CE289" i="3"/>
  <c r="BW289" i="3"/>
  <c r="BY287" i="3"/>
  <c r="CA285" i="3"/>
  <c r="CE281" i="3"/>
  <c r="BW281" i="3"/>
  <c r="BY279" i="3"/>
  <c r="CA277" i="3"/>
  <c r="CE273" i="3"/>
  <c r="BY271" i="3"/>
  <c r="CA269" i="3"/>
  <c r="BZ266" i="3"/>
  <c r="CE265" i="3"/>
  <c r="BY263" i="3"/>
  <c r="CD262" i="3"/>
  <c r="BV262" i="3"/>
  <c r="CA261" i="3"/>
  <c r="BZ258" i="3"/>
  <c r="CE257" i="3"/>
  <c r="BY255" i="3"/>
  <c r="CD254" i="3"/>
  <c r="BV254" i="3"/>
  <c r="CA253" i="3"/>
  <c r="CC251" i="3"/>
  <c r="BU251" i="3"/>
  <c r="BZ250" i="3"/>
  <c r="CE249" i="3"/>
  <c r="BW249" i="3"/>
  <c r="BU246" i="3"/>
  <c r="CC246" i="3"/>
  <c r="BW245" i="3"/>
  <c r="BV237" i="3"/>
  <c r="CD237" i="3"/>
  <c r="BW237" i="3"/>
  <c r="CE237" i="3"/>
  <c r="BX237" i="3"/>
  <c r="CF237" i="3"/>
  <c r="BY237" i="3"/>
  <c r="BZ237" i="3"/>
  <c r="CA237" i="3"/>
  <c r="BV221" i="3"/>
  <c r="CD221" i="3"/>
  <c r="BW221" i="3"/>
  <c r="CE221" i="3"/>
  <c r="BX221" i="3"/>
  <c r="CF221" i="3"/>
  <c r="BY221" i="3"/>
  <c r="BZ221" i="3"/>
  <c r="CA221" i="3"/>
  <c r="CB205" i="3"/>
  <c r="BZ317" i="3"/>
  <c r="CE316" i="3"/>
  <c r="CD313" i="3"/>
  <c r="BV313" i="3"/>
  <c r="CF311" i="3"/>
  <c r="BX311" i="3"/>
  <c r="BZ309" i="3"/>
  <c r="CE308" i="3"/>
  <c r="CD305" i="3"/>
  <c r="BV305" i="3"/>
  <c r="CF303" i="3"/>
  <c r="BX303" i="3"/>
  <c r="BZ301" i="3"/>
  <c r="CE300" i="3"/>
  <c r="CF295" i="3"/>
  <c r="BX295" i="3"/>
  <c r="BZ293" i="3"/>
  <c r="CE292" i="3"/>
  <c r="CD289" i="3"/>
  <c r="CF287" i="3"/>
  <c r="BX287" i="3"/>
  <c r="BZ285" i="3"/>
  <c r="CE284" i="3"/>
  <c r="CD281" i="3"/>
  <c r="BV281" i="3"/>
  <c r="CF279" i="3"/>
  <c r="BX279" i="3"/>
  <c r="BZ277" i="3"/>
  <c r="CE276" i="3"/>
  <c r="CF271" i="3"/>
  <c r="BX271" i="3"/>
  <c r="BZ269" i="3"/>
  <c r="CE268" i="3"/>
  <c r="BY266" i="3"/>
  <c r="CF263" i="3"/>
  <c r="BX263" i="3"/>
  <c r="CC262" i="3"/>
  <c r="BU262" i="3"/>
  <c r="BZ261" i="3"/>
  <c r="CE260" i="3"/>
  <c r="BW260" i="3"/>
  <c r="BY258" i="3"/>
  <c r="CF255" i="3"/>
  <c r="BX255" i="3"/>
  <c r="CC254" i="3"/>
  <c r="BU254" i="3"/>
  <c r="BZ253" i="3"/>
  <c r="CE252" i="3"/>
  <c r="BW252" i="3"/>
  <c r="BY250" i="3"/>
  <c r="CD249" i="3"/>
  <c r="BV249" i="3"/>
  <c r="CB246" i="3"/>
  <c r="CF245" i="3"/>
  <c r="BU234" i="3"/>
  <c r="CC234" i="3"/>
  <c r="BV234" i="3"/>
  <c r="CD234" i="3"/>
  <c r="BW234" i="3"/>
  <c r="CE234" i="3"/>
  <c r="BX234" i="3"/>
  <c r="CF234" i="3"/>
  <c r="BY234" i="3"/>
  <c r="BZ234" i="3"/>
  <c r="BV197" i="3"/>
  <c r="CD197" i="3"/>
  <c r="BW197" i="3"/>
  <c r="CE197" i="3"/>
  <c r="BX197" i="3"/>
  <c r="CF197" i="3"/>
  <c r="BY197" i="3"/>
  <c r="BZ197" i="3"/>
  <c r="CA197" i="3"/>
  <c r="BV151" i="3"/>
  <c r="CD151" i="3"/>
  <c r="BW151" i="3"/>
  <c r="CE151" i="3"/>
  <c r="BX151" i="3"/>
  <c r="CF151" i="3"/>
  <c r="BY151" i="3"/>
  <c r="BZ151" i="3"/>
  <c r="CA151" i="3"/>
  <c r="CB151" i="3"/>
  <c r="CC151" i="3"/>
  <c r="BU117" i="3"/>
  <c r="CC117" i="3"/>
  <c r="BV117" i="3"/>
  <c r="CD117" i="3"/>
  <c r="BW117" i="3"/>
  <c r="CE117" i="3"/>
  <c r="BX117" i="3"/>
  <c r="CF117" i="3"/>
  <c r="BY117" i="3"/>
  <c r="BZ117" i="3"/>
  <c r="CB117" i="3"/>
  <c r="BV205" i="3"/>
  <c r="CD205" i="3"/>
  <c r="BW205" i="3"/>
  <c r="CE205" i="3"/>
  <c r="BX205" i="3"/>
  <c r="CF205" i="3"/>
  <c r="BY205" i="3"/>
  <c r="BZ205" i="3"/>
  <c r="CA205" i="3"/>
  <c r="BV143" i="3"/>
  <c r="CD143" i="3"/>
  <c r="BW143" i="3"/>
  <c r="CE143" i="3"/>
  <c r="BX143" i="3"/>
  <c r="CF143" i="3"/>
  <c r="BY143" i="3"/>
  <c r="BZ143" i="3"/>
  <c r="CA143" i="3"/>
  <c r="BU143" i="3"/>
  <c r="CB143" i="3"/>
  <c r="CC143" i="3"/>
  <c r="CF317" i="3"/>
  <c r="BX317" i="3"/>
  <c r="CD311" i="3"/>
  <c r="BV311" i="3"/>
  <c r="CF309" i="3"/>
  <c r="BX309" i="3"/>
  <c r="CD303" i="3"/>
  <c r="BV303" i="3"/>
  <c r="CF301" i="3"/>
  <c r="BX301" i="3"/>
  <c r="CD295" i="3"/>
  <c r="BV295" i="3"/>
  <c r="CF293" i="3"/>
  <c r="BX293" i="3"/>
  <c r="CD287" i="3"/>
  <c r="BV287" i="3"/>
  <c r="CF285" i="3"/>
  <c r="BX285" i="3"/>
  <c r="CD279" i="3"/>
  <c r="BV279" i="3"/>
  <c r="CF277" i="3"/>
  <c r="BX277" i="3"/>
  <c r="CD271" i="3"/>
  <c r="BV271" i="3"/>
  <c r="CF269" i="3"/>
  <c r="BX269" i="3"/>
  <c r="CE266" i="3"/>
  <c r="CD263" i="3"/>
  <c r="BV263" i="3"/>
  <c r="CA262" i="3"/>
  <c r="CF261" i="3"/>
  <c r="BX261" i="3"/>
  <c r="CE258" i="3"/>
  <c r="CD255" i="3"/>
  <c r="BV255" i="3"/>
  <c r="CA254" i="3"/>
  <c r="CF253" i="3"/>
  <c r="BX253" i="3"/>
  <c r="CC252" i="3"/>
  <c r="BU252" i="3"/>
  <c r="CE250" i="3"/>
  <c r="BW250" i="3"/>
  <c r="BZ245" i="3"/>
  <c r="CA245" i="3"/>
  <c r="BU218" i="3"/>
  <c r="CC218" i="3"/>
  <c r="BV218" i="3"/>
  <c r="CD218" i="3"/>
  <c r="BW218" i="3"/>
  <c r="CE218" i="3"/>
  <c r="BX218" i="3"/>
  <c r="CF218" i="3"/>
  <c r="BY218" i="3"/>
  <c r="BZ218" i="3"/>
  <c r="BU194" i="3"/>
  <c r="CC194" i="3"/>
  <c r="BV194" i="3"/>
  <c r="CD194" i="3"/>
  <c r="BW194" i="3"/>
  <c r="CE194" i="3"/>
  <c r="BX194" i="3"/>
  <c r="CF194" i="3"/>
  <c r="BY194" i="3"/>
  <c r="BZ194" i="3"/>
  <c r="BW187" i="3"/>
  <c r="CE187" i="3"/>
  <c r="BU187" i="3"/>
  <c r="CD187" i="3"/>
  <c r="BV187" i="3"/>
  <c r="CF187" i="3"/>
  <c r="BX187" i="3"/>
  <c r="BY187" i="3"/>
  <c r="BZ187" i="3"/>
  <c r="CA187" i="3"/>
  <c r="BU172" i="3"/>
  <c r="CC172" i="3"/>
  <c r="BV172" i="3"/>
  <c r="CD172" i="3"/>
  <c r="BW172" i="3"/>
  <c r="CE172" i="3"/>
  <c r="BX172" i="3"/>
  <c r="CF172" i="3"/>
  <c r="BY172" i="3"/>
  <c r="BZ172" i="3"/>
  <c r="CB172" i="3"/>
  <c r="CE317" i="3"/>
  <c r="CC311" i="3"/>
  <c r="CE309" i="3"/>
  <c r="CC303" i="3"/>
  <c r="CE301" i="3"/>
  <c r="CC295" i="3"/>
  <c r="CE293" i="3"/>
  <c r="CC287" i="3"/>
  <c r="CE285" i="3"/>
  <c r="CC279" i="3"/>
  <c r="CE277" i="3"/>
  <c r="CC271" i="3"/>
  <c r="CE269" i="3"/>
  <c r="CC263" i="3"/>
  <c r="BZ262" i="3"/>
  <c r="CE261" i="3"/>
  <c r="CC255" i="3"/>
  <c r="BZ254" i="3"/>
  <c r="CE253" i="3"/>
  <c r="CD250" i="3"/>
  <c r="BV250" i="3"/>
  <c r="BY246" i="3"/>
  <c r="CC245" i="3"/>
  <c r="BW244" i="3"/>
  <c r="CE244" i="3"/>
  <c r="BX244" i="3"/>
  <c r="CF244" i="3"/>
  <c r="BV229" i="3"/>
  <c r="CD229" i="3"/>
  <c r="BW229" i="3"/>
  <c r="CE229" i="3"/>
  <c r="BX229" i="3"/>
  <c r="CF229" i="3"/>
  <c r="BY229" i="3"/>
  <c r="BZ229" i="3"/>
  <c r="CA229" i="3"/>
  <c r="BV213" i="3"/>
  <c r="CD213" i="3"/>
  <c r="BW213" i="3"/>
  <c r="CE213" i="3"/>
  <c r="BX213" i="3"/>
  <c r="CF213" i="3"/>
  <c r="BY213" i="3"/>
  <c r="BZ213" i="3"/>
  <c r="CA213" i="3"/>
  <c r="BV135" i="3"/>
  <c r="CD135" i="3"/>
  <c r="BW135" i="3"/>
  <c r="CE135" i="3"/>
  <c r="BX135" i="3"/>
  <c r="CF135" i="3"/>
  <c r="BY135" i="3"/>
  <c r="BZ135" i="3"/>
  <c r="CA135" i="3"/>
  <c r="BU135" i="3"/>
  <c r="CB135" i="3"/>
  <c r="CC135" i="3"/>
  <c r="CF251" i="3"/>
  <c r="CC250" i="3"/>
  <c r="CE248" i="3"/>
  <c r="BX246" i="3"/>
  <c r="CB245" i="3"/>
  <c r="CC244" i="3"/>
  <c r="BW242" i="3"/>
  <c r="CE242" i="3"/>
  <c r="BX242" i="3"/>
  <c r="CF242" i="3"/>
  <c r="BY242" i="3"/>
  <c r="BZ242" i="3"/>
  <c r="BV239" i="3"/>
  <c r="CD239" i="3"/>
  <c r="BW239" i="3"/>
  <c r="CE239" i="3"/>
  <c r="BX239" i="3"/>
  <c r="CF239" i="3"/>
  <c r="BY239" i="3"/>
  <c r="CC237" i="3"/>
  <c r="CB226" i="3"/>
  <c r="CC221" i="3"/>
  <c r="CB210" i="3"/>
  <c r="BU202" i="3"/>
  <c r="CC202" i="3"/>
  <c r="BV202" i="3"/>
  <c r="CD202" i="3"/>
  <c r="BW202" i="3"/>
  <c r="CE202" i="3"/>
  <c r="BX202" i="3"/>
  <c r="CF202" i="3"/>
  <c r="BY202" i="3"/>
  <c r="BZ202" i="3"/>
  <c r="BV189" i="3"/>
  <c r="CD189" i="3"/>
  <c r="BW189" i="3"/>
  <c r="CE189" i="3"/>
  <c r="BX189" i="3"/>
  <c r="CF189" i="3"/>
  <c r="BY189" i="3"/>
  <c r="BZ189" i="3"/>
  <c r="CA189" i="3"/>
  <c r="BU159" i="3"/>
  <c r="CC243" i="3"/>
  <c r="CE241" i="3"/>
  <c r="BW241" i="3"/>
  <c r="CD238" i="3"/>
  <c r="BV238" i="3"/>
  <c r="CF236" i="3"/>
  <c r="BX236" i="3"/>
  <c r="CC235" i="3"/>
  <c r="CE233" i="3"/>
  <c r="BW233" i="3"/>
  <c r="BY231" i="3"/>
  <c r="CD230" i="3"/>
  <c r="BV230" i="3"/>
  <c r="CF228" i="3"/>
  <c r="BX228" i="3"/>
  <c r="CE225" i="3"/>
  <c r="BW225" i="3"/>
  <c r="BY223" i="3"/>
  <c r="CD222" i="3"/>
  <c r="BV222" i="3"/>
  <c r="CF220" i="3"/>
  <c r="BX220" i="3"/>
  <c r="CE217" i="3"/>
  <c r="BW217" i="3"/>
  <c r="BY215" i="3"/>
  <c r="CD214" i="3"/>
  <c r="BV214" i="3"/>
  <c r="CF212" i="3"/>
  <c r="BX212" i="3"/>
  <c r="CE209" i="3"/>
  <c r="BW209" i="3"/>
  <c r="BY207" i="3"/>
  <c r="CD206" i="3"/>
  <c r="BV206" i="3"/>
  <c r="CF204" i="3"/>
  <c r="BX204" i="3"/>
  <c r="CE201" i="3"/>
  <c r="BW201" i="3"/>
  <c r="BY199" i="3"/>
  <c r="BV198" i="3"/>
  <c r="CF196" i="3"/>
  <c r="BX196" i="3"/>
  <c r="BY191" i="3"/>
  <c r="BZ185" i="3"/>
  <c r="CA184" i="3"/>
  <c r="BZ183" i="3"/>
  <c r="CA183" i="3"/>
  <c r="BZ179" i="3"/>
  <c r="CA179" i="3"/>
  <c r="BV179" i="3"/>
  <c r="CD179" i="3"/>
  <c r="BW179" i="3"/>
  <c r="CE179" i="3"/>
  <c r="BV167" i="3"/>
  <c r="CD167" i="3"/>
  <c r="BW167" i="3"/>
  <c r="CE167" i="3"/>
  <c r="BX167" i="3"/>
  <c r="CF167" i="3"/>
  <c r="BY167" i="3"/>
  <c r="BZ167" i="3"/>
  <c r="CA167" i="3"/>
  <c r="CD241" i="3"/>
  <c r="BV241" i="3"/>
  <c r="CC238" i="3"/>
  <c r="CE236" i="3"/>
  <c r="BW236" i="3"/>
  <c r="CD233" i="3"/>
  <c r="BV233" i="3"/>
  <c r="CF231" i="3"/>
  <c r="BX231" i="3"/>
  <c r="CC230" i="3"/>
  <c r="CE228" i="3"/>
  <c r="BW228" i="3"/>
  <c r="CD225" i="3"/>
  <c r="BV225" i="3"/>
  <c r="CF223" i="3"/>
  <c r="BX223" i="3"/>
  <c r="CC222" i="3"/>
  <c r="CE220" i="3"/>
  <c r="BW220" i="3"/>
  <c r="CD217" i="3"/>
  <c r="BV217" i="3"/>
  <c r="CF215" i="3"/>
  <c r="BX215" i="3"/>
  <c r="CC214" i="3"/>
  <c r="CE212" i="3"/>
  <c r="BW212" i="3"/>
  <c r="CD209" i="3"/>
  <c r="BV209" i="3"/>
  <c r="CF207" i="3"/>
  <c r="BX207" i="3"/>
  <c r="CC206" i="3"/>
  <c r="CE204" i="3"/>
  <c r="BW204" i="3"/>
  <c r="CD201" i="3"/>
  <c r="BV201" i="3"/>
  <c r="CF199" i="3"/>
  <c r="BX199" i="3"/>
  <c r="CC198" i="3"/>
  <c r="CE196" i="3"/>
  <c r="BW196" i="3"/>
  <c r="CA192" i="3"/>
  <c r="CF191" i="3"/>
  <c r="BX191" i="3"/>
  <c r="BW185" i="3"/>
  <c r="BZ184" i="3"/>
  <c r="CC183" i="3"/>
  <c r="BW182" i="3"/>
  <c r="CE182" i="3"/>
  <c r="BX182" i="3"/>
  <c r="CF182" i="3"/>
  <c r="BU180" i="3"/>
  <c r="CC180" i="3"/>
  <c r="BV180" i="3"/>
  <c r="CD180" i="3"/>
  <c r="BY180" i="3"/>
  <c r="BZ180" i="3"/>
  <c r="BV175" i="3"/>
  <c r="CD175" i="3"/>
  <c r="BW175" i="3"/>
  <c r="CE175" i="3"/>
  <c r="BY175" i="3"/>
  <c r="BZ175" i="3"/>
  <c r="CA175" i="3"/>
  <c r="CC241" i="3"/>
  <c r="CD236" i="3"/>
  <c r="BV236" i="3"/>
  <c r="CC233" i="3"/>
  <c r="CE231" i="3"/>
  <c r="BW231" i="3"/>
  <c r="CD228" i="3"/>
  <c r="BV228" i="3"/>
  <c r="CC225" i="3"/>
  <c r="CE223" i="3"/>
  <c r="BW223" i="3"/>
  <c r="CD220" i="3"/>
  <c r="BV220" i="3"/>
  <c r="CC217" i="3"/>
  <c r="CE215" i="3"/>
  <c r="BW215" i="3"/>
  <c r="CD212" i="3"/>
  <c r="BV212" i="3"/>
  <c r="CC209" i="3"/>
  <c r="CE207" i="3"/>
  <c r="BW207" i="3"/>
  <c r="CD204" i="3"/>
  <c r="BV204" i="3"/>
  <c r="CE199" i="3"/>
  <c r="BW199" i="3"/>
  <c r="CD196" i="3"/>
  <c r="BV196" i="3"/>
  <c r="BZ192" i="3"/>
  <c r="CE191" i="3"/>
  <c r="BW191" i="3"/>
  <c r="BV185" i="3"/>
  <c r="BY184" i="3"/>
  <c r="CB183" i="3"/>
  <c r="CC182" i="3"/>
  <c r="CF179" i="3"/>
  <c r="CB148" i="3"/>
  <c r="CB140" i="3"/>
  <c r="CB132" i="3"/>
  <c r="CC236" i="3"/>
  <c r="CD231" i="3"/>
  <c r="CC228" i="3"/>
  <c r="CD223" i="3"/>
  <c r="BV223" i="3"/>
  <c r="CC220" i="3"/>
  <c r="CD215" i="3"/>
  <c r="BV215" i="3"/>
  <c r="CC212" i="3"/>
  <c r="CD207" i="3"/>
  <c r="CC204" i="3"/>
  <c r="CD199" i="3"/>
  <c r="CC196" i="3"/>
  <c r="CD191" i="3"/>
  <c r="CE185" i="3"/>
  <c r="BY183" i="3"/>
  <c r="CB182" i="3"/>
  <c r="CF180" i="3"/>
  <c r="CC179" i="3"/>
  <c r="CB164" i="3"/>
  <c r="CB156" i="3"/>
  <c r="BU104" i="3"/>
  <c r="CC104" i="3"/>
  <c r="BV104" i="3"/>
  <c r="CD104" i="3"/>
  <c r="BW104" i="3"/>
  <c r="CE104" i="3"/>
  <c r="BX104" i="3"/>
  <c r="CF104" i="3"/>
  <c r="BY104" i="3"/>
  <c r="BZ104" i="3"/>
  <c r="CA104" i="3"/>
  <c r="CB104" i="3"/>
  <c r="CC223" i="3"/>
  <c r="CC215" i="3"/>
  <c r="BX185" i="3"/>
  <c r="CF185" i="3"/>
  <c r="BY185" i="3"/>
  <c r="BU148" i="3"/>
  <c r="CC148" i="3"/>
  <c r="BV148" i="3"/>
  <c r="CD148" i="3"/>
  <c r="BW148" i="3"/>
  <c r="CE148" i="3"/>
  <c r="BX148" i="3"/>
  <c r="CF148" i="3"/>
  <c r="BY148" i="3"/>
  <c r="BZ148" i="3"/>
  <c r="BU140" i="3"/>
  <c r="CC140" i="3"/>
  <c r="BV140" i="3"/>
  <c r="CD140" i="3"/>
  <c r="BW140" i="3"/>
  <c r="CE140" i="3"/>
  <c r="BX140" i="3"/>
  <c r="CF140" i="3"/>
  <c r="BY140" i="3"/>
  <c r="BZ140" i="3"/>
  <c r="BU132" i="3"/>
  <c r="CC132" i="3"/>
  <c r="BV132" i="3"/>
  <c r="CD132" i="3"/>
  <c r="BW132" i="3"/>
  <c r="CE132" i="3"/>
  <c r="BX132" i="3"/>
  <c r="CF132" i="3"/>
  <c r="BY132" i="3"/>
  <c r="BZ132" i="3"/>
  <c r="CC185" i="3"/>
  <c r="BU184" i="3"/>
  <c r="CC184" i="3"/>
  <c r="BV184" i="3"/>
  <c r="CD184" i="3"/>
  <c r="BU164" i="3"/>
  <c r="CC164" i="3"/>
  <c r="BV164" i="3"/>
  <c r="CD164" i="3"/>
  <c r="BW164" i="3"/>
  <c r="CE164" i="3"/>
  <c r="BX164" i="3"/>
  <c r="CF164" i="3"/>
  <c r="BY164" i="3"/>
  <c r="BZ164" i="3"/>
  <c r="BU156" i="3"/>
  <c r="CC156" i="3"/>
  <c r="BV156" i="3"/>
  <c r="CD156" i="3"/>
  <c r="BW156" i="3"/>
  <c r="CE156" i="3"/>
  <c r="BX156" i="3"/>
  <c r="CF156" i="3"/>
  <c r="BY156" i="3"/>
  <c r="BZ156" i="3"/>
  <c r="BV127" i="3"/>
  <c r="CD127" i="3"/>
  <c r="BW127" i="3"/>
  <c r="CE127" i="3"/>
  <c r="BX127" i="3"/>
  <c r="CF127" i="3"/>
  <c r="BY127" i="3"/>
  <c r="BZ127" i="3"/>
  <c r="CA127" i="3"/>
  <c r="BV112" i="3"/>
  <c r="CD112" i="3"/>
  <c r="BW112" i="3"/>
  <c r="CE112" i="3"/>
  <c r="BX112" i="3"/>
  <c r="CF112" i="3"/>
  <c r="BY112" i="3"/>
  <c r="BZ112" i="3"/>
  <c r="CA112" i="3"/>
  <c r="CB112" i="3"/>
  <c r="CC112" i="3"/>
  <c r="CC181" i="3"/>
  <c r="BY177" i="3"/>
  <c r="CD176" i="3"/>
  <c r="BV176" i="3"/>
  <c r="CF174" i="3"/>
  <c r="BX174" i="3"/>
  <c r="CE171" i="3"/>
  <c r="BW171" i="3"/>
  <c r="BY169" i="3"/>
  <c r="CD168" i="3"/>
  <c r="BV168" i="3"/>
  <c r="CF166" i="3"/>
  <c r="BX166" i="3"/>
  <c r="CC165" i="3"/>
  <c r="CE163" i="3"/>
  <c r="BW163" i="3"/>
  <c r="BY161" i="3"/>
  <c r="CD160" i="3"/>
  <c r="BV160" i="3"/>
  <c r="CF158" i="3"/>
  <c r="BX158" i="3"/>
  <c r="CE155" i="3"/>
  <c r="BW155" i="3"/>
  <c r="BY153" i="3"/>
  <c r="CD152" i="3"/>
  <c r="BV152" i="3"/>
  <c r="CF150" i="3"/>
  <c r="BX150" i="3"/>
  <c r="CC149" i="3"/>
  <c r="CE147" i="3"/>
  <c r="BW147" i="3"/>
  <c r="BY145" i="3"/>
  <c r="CD144" i="3"/>
  <c r="BV144" i="3"/>
  <c r="CC141" i="3"/>
  <c r="BU141" i="3"/>
  <c r="CE139" i="3"/>
  <c r="BW139" i="3"/>
  <c r="CD136" i="3"/>
  <c r="BV136" i="3"/>
  <c r="CC133" i="3"/>
  <c r="BU133" i="3"/>
  <c r="CE131" i="3"/>
  <c r="BW131" i="3"/>
  <c r="BV120" i="3"/>
  <c r="CD120" i="3"/>
  <c r="BW120" i="3"/>
  <c r="CE120" i="3"/>
  <c r="BX120" i="3"/>
  <c r="CF120" i="3"/>
  <c r="BY120" i="3"/>
  <c r="BZ120" i="3"/>
  <c r="CA120" i="3"/>
  <c r="BU80" i="3"/>
  <c r="CC80" i="3"/>
  <c r="BV80" i="3"/>
  <c r="CD80" i="3"/>
  <c r="BW80" i="3"/>
  <c r="CE80" i="3"/>
  <c r="BX80" i="3"/>
  <c r="CF80" i="3"/>
  <c r="BY80" i="3"/>
  <c r="BZ80" i="3"/>
  <c r="CA80" i="3"/>
  <c r="CF177" i="3"/>
  <c r="CC176" i="3"/>
  <c r="BU176" i="3"/>
  <c r="CE174" i="3"/>
  <c r="CD171" i="3"/>
  <c r="BV171" i="3"/>
  <c r="CF169" i="3"/>
  <c r="BX169" i="3"/>
  <c r="CC168" i="3"/>
  <c r="BU168" i="3"/>
  <c r="CE166" i="3"/>
  <c r="CD163" i="3"/>
  <c r="BV163" i="3"/>
  <c r="CF161" i="3"/>
  <c r="BX161" i="3"/>
  <c r="CC160" i="3"/>
  <c r="BU160" i="3"/>
  <c r="CE158" i="3"/>
  <c r="CD155" i="3"/>
  <c r="BV155" i="3"/>
  <c r="CF153" i="3"/>
  <c r="BX153" i="3"/>
  <c r="CC152" i="3"/>
  <c r="BU152" i="3"/>
  <c r="CE150" i="3"/>
  <c r="CD147" i="3"/>
  <c r="BV147" i="3"/>
  <c r="CF145" i="3"/>
  <c r="BX145" i="3"/>
  <c r="CC144" i="3"/>
  <c r="BU144" i="3"/>
  <c r="CD139" i="3"/>
  <c r="BV139" i="3"/>
  <c r="CC136" i="3"/>
  <c r="BU136" i="3"/>
  <c r="CD131" i="3"/>
  <c r="BV131" i="3"/>
  <c r="CC128" i="3"/>
  <c r="BU128" i="3"/>
  <c r="CC171" i="3"/>
  <c r="BU171" i="3"/>
  <c r="CC163" i="3"/>
  <c r="BU163" i="3"/>
  <c r="CC155" i="3"/>
  <c r="BU155" i="3"/>
  <c r="CC147" i="3"/>
  <c r="BU147" i="3"/>
  <c r="CC139" i="3"/>
  <c r="BU139" i="3"/>
  <c r="CC131" i="3"/>
  <c r="BU131" i="3"/>
  <c r="BZ130" i="3"/>
  <c r="BU88" i="3"/>
  <c r="CC88" i="3"/>
  <c r="BV88" i="3"/>
  <c r="CD88" i="3"/>
  <c r="BW88" i="3"/>
  <c r="CE88" i="3"/>
  <c r="BX88" i="3"/>
  <c r="CF88" i="3"/>
  <c r="BY88" i="3"/>
  <c r="BZ88" i="3"/>
  <c r="CA88" i="3"/>
  <c r="BU96" i="3"/>
  <c r="CC96" i="3"/>
  <c r="BV96" i="3"/>
  <c r="CD96" i="3"/>
  <c r="BW96" i="3"/>
  <c r="CE96" i="3"/>
  <c r="BX96" i="3"/>
  <c r="CF96" i="3"/>
  <c r="BY96" i="3"/>
  <c r="BZ96" i="3"/>
  <c r="CA96" i="3"/>
  <c r="BZ176" i="3"/>
  <c r="CA171" i="3"/>
  <c r="CC169" i="3"/>
  <c r="BZ168" i="3"/>
  <c r="CA163" i="3"/>
  <c r="CC161" i="3"/>
  <c r="BZ160" i="3"/>
  <c r="CA155" i="3"/>
  <c r="BZ152" i="3"/>
  <c r="CA147" i="3"/>
  <c r="BZ144" i="3"/>
  <c r="BY141" i="3"/>
  <c r="CA139" i="3"/>
  <c r="CF138" i="3"/>
  <c r="BX138" i="3"/>
  <c r="BZ136" i="3"/>
  <c r="BY133" i="3"/>
  <c r="CA131" i="3"/>
  <c r="CF130" i="3"/>
  <c r="BX130" i="3"/>
  <c r="CC129" i="3"/>
  <c r="BZ128" i="3"/>
  <c r="CF141" i="3"/>
  <c r="CE138" i="3"/>
  <c r="CF133" i="3"/>
  <c r="CE130" i="3"/>
  <c r="BU125" i="3"/>
  <c r="BW125" i="3"/>
  <c r="CE125" i="3"/>
  <c r="BZ125" i="3"/>
  <c r="CC120" i="3"/>
  <c r="BU20" i="3"/>
  <c r="CC20" i="3"/>
  <c r="BV20" i="3"/>
  <c r="CD20" i="3"/>
  <c r="BW20" i="3"/>
  <c r="CE20" i="3"/>
  <c r="BX20" i="3"/>
  <c r="CF20" i="3"/>
  <c r="BY20" i="3"/>
  <c r="BZ20" i="3"/>
  <c r="CE124" i="3"/>
  <c r="BW124" i="3"/>
  <c r="CF119" i="3"/>
  <c r="BX119" i="3"/>
  <c r="CC118" i="3"/>
  <c r="BU118" i="3"/>
  <c r="CE116" i="3"/>
  <c r="BW116" i="3"/>
  <c r="CF111" i="3"/>
  <c r="BX111" i="3"/>
  <c r="CC110" i="3"/>
  <c r="BU110" i="3"/>
  <c r="BZ109" i="3"/>
  <c r="CE108" i="3"/>
  <c r="BW108" i="3"/>
  <c r="CF103" i="3"/>
  <c r="BX103" i="3"/>
  <c r="CC102" i="3"/>
  <c r="BU102" i="3"/>
  <c r="BZ101" i="3"/>
  <c r="CE100" i="3"/>
  <c r="BW100" i="3"/>
  <c r="CF95" i="3"/>
  <c r="BX95" i="3"/>
  <c r="CC94" i="3"/>
  <c r="BU94" i="3"/>
  <c r="BZ93" i="3"/>
  <c r="CE92" i="3"/>
  <c r="BW92" i="3"/>
  <c r="CF87" i="3"/>
  <c r="BX87" i="3"/>
  <c r="CC86" i="3"/>
  <c r="BU86" i="3"/>
  <c r="BZ85" i="3"/>
  <c r="CE84" i="3"/>
  <c r="BW84" i="3"/>
  <c r="CF79" i="3"/>
  <c r="BX79" i="3"/>
  <c r="CC78" i="3"/>
  <c r="BU78" i="3"/>
  <c r="BZ77" i="3"/>
  <c r="CE76" i="3"/>
  <c r="BW76" i="3"/>
  <c r="CF71" i="3"/>
  <c r="BX71" i="3"/>
  <c r="CC70" i="3"/>
  <c r="BU70" i="3"/>
  <c r="BZ69" i="3"/>
  <c r="CD68" i="3"/>
  <c r="CB52" i="3"/>
  <c r="BU44" i="3"/>
  <c r="CC44" i="3"/>
  <c r="BV44" i="3"/>
  <c r="CD44" i="3"/>
  <c r="BW44" i="3"/>
  <c r="CE44" i="3"/>
  <c r="BX44" i="3"/>
  <c r="CF44" i="3"/>
  <c r="BY44" i="3"/>
  <c r="BZ44" i="3"/>
  <c r="BV23" i="3"/>
  <c r="CD23" i="3"/>
  <c r="BW23" i="3"/>
  <c r="CE23" i="3"/>
  <c r="BX23" i="3"/>
  <c r="CF23" i="3"/>
  <c r="BY23" i="3"/>
  <c r="BZ23" i="3"/>
  <c r="CA23" i="3"/>
  <c r="CC121" i="3"/>
  <c r="BU121" i="3"/>
  <c r="CE119" i="3"/>
  <c r="BW119" i="3"/>
  <c r="CE111" i="3"/>
  <c r="BW111" i="3"/>
  <c r="BY109" i="3"/>
  <c r="CE103" i="3"/>
  <c r="BW103" i="3"/>
  <c r="BY101" i="3"/>
  <c r="CE95" i="3"/>
  <c r="BW95" i="3"/>
  <c r="BY93" i="3"/>
  <c r="CE87" i="3"/>
  <c r="BW87" i="3"/>
  <c r="BY85" i="3"/>
  <c r="CE79" i="3"/>
  <c r="BW79" i="3"/>
  <c r="BY77" i="3"/>
  <c r="BY69" i="3"/>
  <c r="CB68" i="3"/>
  <c r="BV63" i="3"/>
  <c r="CD63" i="3"/>
  <c r="BW63" i="3"/>
  <c r="CE63" i="3"/>
  <c r="BX63" i="3"/>
  <c r="CF63" i="3"/>
  <c r="BY63" i="3"/>
  <c r="CA63" i="3"/>
  <c r="BX61" i="3"/>
  <c r="CF61" i="3"/>
  <c r="BY61" i="3"/>
  <c r="BZ61" i="3"/>
  <c r="CA61" i="3"/>
  <c r="BU61" i="3"/>
  <c r="CC61" i="3"/>
  <c r="BV47" i="3"/>
  <c r="CD47" i="3"/>
  <c r="BW47" i="3"/>
  <c r="CE47" i="3"/>
  <c r="BX47" i="3"/>
  <c r="CF47" i="3"/>
  <c r="BY47" i="3"/>
  <c r="BZ47" i="3"/>
  <c r="CA47" i="3"/>
  <c r="BU12" i="3"/>
  <c r="CC12" i="3"/>
  <c r="BV12" i="3"/>
  <c r="CD12" i="3"/>
  <c r="BW12" i="3"/>
  <c r="CE12" i="3"/>
  <c r="BX12" i="3"/>
  <c r="CF12" i="3"/>
  <c r="BY12" i="3"/>
  <c r="BZ12" i="3"/>
  <c r="BV7" i="3"/>
  <c r="CD7" i="3"/>
  <c r="BW7" i="3"/>
  <c r="CE7" i="3"/>
  <c r="BX7" i="3"/>
  <c r="CF7" i="3"/>
  <c r="BY7" i="3"/>
  <c r="BZ7" i="3"/>
  <c r="CA7" i="3"/>
  <c r="BZ123" i="3"/>
  <c r="BV111" i="3"/>
  <c r="CF109" i="3"/>
  <c r="BX109" i="3"/>
  <c r="BZ107" i="3"/>
  <c r="CD103" i="3"/>
  <c r="BV103" i="3"/>
  <c r="CF101" i="3"/>
  <c r="BX101" i="3"/>
  <c r="CC100" i="3"/>
  <c r="BU100" i="3"/>
  <c r="BZ99" i="3"/>
  <c r="CF93" i="3"/>
  <c r="BX93" i="3"/>
  <c r="CC92" i="3"/>
  <c r="BU92" i="3"/>
  <c r="BZ91" i="3"/>
  <c r="CA86" i="3"/>
  <c r="CF85" i="3"/>
  <c r="BX85" i="3"/>
  <c r="CC84" i="3"/>
  <c r="BU84" i="3"/>
  <c r="BZ83" i="3"/>
  <c r="BV79" i="3"/>
  <c r="CA78" i="3"/>
  <c r="CF77" i="3"/>
  <c r="BX77" i="3"/>
  <c r="CC76" i="3"/>
  <c r="BU76" i="3"/>
  <c r="CE74" i="3"/>
  <c r="CD71" i="3"/>
  <c r="BV71" i="3"/>
  <c r="CA70" i="3"/>
  <c r="CF69" i="3"/>
  <c r="BX69" i="3"/>
  <c r="CA68" i="3"/>
  <c r="CB60" i="3"/>
  <c r="BV55" i="3"/>
  <c r="CD55" i="3"/>
  <c r="BW55" i="3"/>
  <c r="CE55" i="3"/>
  <c r="BX55" i="3"/>
  <c r="CF55" i="3"/>
  <c r="BY55" i="3"/>
  <c r="BZ55" i="3"/>
  <c r="CA55" i="3"/>
  <c r="BU52" i="3"/>
  <c r="CC52" i="3"/>
  <c r="BV52" i="3"/>
  <c r="CD52" i="3"/>
  <c r="BW52" i="3"/>
  <c r="CE52" i="3"/>
  <c r="BX52" i="3"/>
  <c r="CF52" i="3"/>
  <c r="BY52" i="3"/>
  <c r="BZ52" i="3"/>
  <c r="BU28" i="3"/>
  <c r="CC28" i="3"/>
  <c r="BV28" i="3"/>
  <c r="CD28" i="3"/>
  <c r="BW28" i="3"/>
  <c r="CE28" i="3"/>
  <c r="BX28" i="3"/>
  <c r="CF28" i="3"/>
  <c r="BY28" i="3"/>
  <c r="BZ28" i="3"/>
  <c r="CC119" i="3"/>
  <c r="BU119" i="3"/>
  <c r="BZ118" i="3"/>
  <c r="CC111" i="3"/>
  <c r="BU111" i="3"/>
  <c r="BZ110" i="3"/>
  <c r="CE109" i="3"/>
  <c r="BW109" i="3"/>
  <c r="CC103" i="3"/>
  <c r="BU103" i="3"/>
  <c r="BZ102" i="3"/>
  <c r="CE101" i="3"/>
  <c r="BW101" i="3"/>
  <c r="CC95" i="3"/>
  <c r="BU95" i="3"/>
  <c r="BZ94" i="3"/>
  <c r="CE93" i="3"/>
  <c r="BW93" i="3"/>
  <c r="CC87" i="3"/>
  <c r="BU87" i="3"/>
  <c r="BZ86" i="3"/>
  <c r="CE85" i="3"/>
  <c r="BW85" i="3"/>
  <c r="CC79" i="3"/>
  <c r="BU79" i="3"/>
  <c r="BZ78" i="3"/>
  <c r="CE77" i="3"/>
  <c r="BW77" i="3"/>
  <c r="CC71" i="3"/>
  <c r="BU71" i="3"/>
  <c r="BZ70" i="3"/>
  <c r="CE69" i="3"/>
  <c r="BW69" i="3"/>
  <c r="BY68" i="3"/>
  <c r="CA60" i="3"/>
  <c r="CC39" i="3"/>
  <c r="CB36" i="3"/>
  <c r="BV31" i="3"/>
  <c r="CD31" i="3"/>
  <c r="BW31" i="3"/>
  <c r="CE31" i="3"/>
  <c r="BX31" i="3"/>
  <c r="CF31" i="3"/>
  <c r="BY31" i="3"/>
  <c r="BZ31" i="3"/>
  <c r="CA31" i="3"/>
  <c r="CB15" i="3"/>
  <c r="CB4" i="3"/>
  <c r="BZ121" i="3"/>
  <c r="CD109" i="3"/>
  <c r="BV109" i="3"/>
  <c r="CD101" i="3"/>
  <c r="BV101" i="3"/>
  <c r="CD93" i="3"/>
  <c r="BV93" i="3"/>
  <c r="CD85" i="3"/>
  <c r="BV85" i="3"/>
  <c r="CD77" i="3"/>
  <c r="BV77" i="3"/>
  <c r="BY70" i="3"/>
  <c r="CD69" i="3"/>
  <c r="BV69" i="3"/>
  <c r="BX68" i="3"/>
  <c r="CE61" i="3"/>
  <c r="CB39" i="3"/>
  <c r="CF118" i="3"/>
  <c r="CF110" i="3"/>
  <c r="CC109" i="3"/>
  <c r="CE107" i="3"/>
  <c r="CF102" i="3"/>
  <c r="CC101" i="3"/>
  <c r="CE99" i="3"/>
  <c r="CF94" i="3"/>
  <c r="CC93" i="3"/>
  <c r="CE91" i="3"/>
  <c r="CF86" i="3"/>
  <c r="CC85" i="3"/>
  <c r="CE83" i="3"/>
  <c r="CF78" i="3"/>
  <c r="CC77" i="3"/>
  <c r="CF70" i="3"/>
  <c r="CC69" i="3"/>
  <c r="CC63" i="3"/>
  <c r="CD61" i="3"/>
  <c r="BU60" i="3"/>
  <c r="CC60" i="3"/>
  <c r="BV60" i="3"/>
  <c r="CD60" i="3"/>
  <c r="BW60" i="3"/>
  <c r="CE60" i="3"/>
  <c r="BX60" i="3"/>
  <c r="CF60" i="3"/>
  <c r="BZ60" i="3"/>
  <c r="BU36" i="3"/>
  <c r="CC36" i="3"/>
  <c r="BV36" i="3"/>
  <c r="CD36" i="3"/>
  <c r="BW36" i="3"/>
  <c r="CE36" i="3"/>
  <c r="BX36" i="3"/>
  <c r="CF36" i="3"/>
  <c r="BY36" i="3"/>
  <c r="BZ36" i="3"/>
  <c r="CB20" i="3"/>
  <c r="BV15" i="3"/>
  <c r="CD15" i="3"/>
  <c r="BW15" i="3"/>
  <c r="CE15" i="3"/>
  <c r="BX15" i="3"/>
  <c r="CF15" i="3"/>
  <c r="BY15" i="3"/>
  <c r="BZ15" i="3"/>
  <c r="CA15" i="3"/>
  <c r="BU4" i="3"/>
  <c r="CC4" i="3"/>
  <c r="BV4" i="3"/>
  <c r="CD4" i="3"/>
  <c r="BW4" i="3"/>
  <c r="CE4" i="3"/>
  <c r="BX4" i="3"/>
  <c r="CF4" i="3"/>
  <c r="BY4" i="3"/>
  <c r="BZ4" i="3"/>
  <c r="BU68" i="3"/>
  <c r="CC68" i="3"/>
  <c r="BW68" i="3"/>
  <c r="CE68" i="3"/>
  <c r="BZ68" i="3"/>
  <c r="BV39" i="3"/>
  <c r="CD39" i="3"/>
  <c r="BW39" i="3"/>
  <c r="CE39" i="3"/>
  <c r="BX39" i="3"/>
  <c r="CF39" i="3"/>
  <c r="BY39" i="3"/>
  <c r="BZ39" i="3"/>
  <c r="CA39" i="3"/>
  <c r="CA20" i="3"/>
  <c r="CE67" i="3"/>
  <c r="BW67" i="3"/>
  <c r="BY65" i="3"/>
  <c r="CD64" i="3"/>
  <c r="BV64" i="3"/>
  <c r="CA58" i="3"/>
  <c r="CC56" i="3"/>
  <c r="BU56" i="3"/>
  <c r="CE54" i="3"/>
  <c r="CA50" i="3"/>
  <c r="CC48" i="3"/>
  <c r="BU48" i="3"/>
  <c r="CA42" i="3"/>
  <c r="CC40" i="3"/>
  <c r="BU40" i="3"/>
  <c r="CA34" i="3"/>
  <c r="CC32" i="3"/>
  <c r="BU32" i="3"/>
  <c r="CA26" i="3"/>
  <c r="CC24" i="3"/>
  <c r="BU24" i="3"/>
  <c r="CA18" i="3"/>
  <c r="CA10" i="3"/>
  <c r="CC2" i="3"/>
  <c r="BU2" i="3"/>
  <c r="BZ58" i="3"/>
  <c r="BZ50" i="3"/>
  <c r="BZ42" i="3"/>
  <c r="BZ34" i="3"/>
  <c r="BZ26" i="3"/>
  <c r="CC19" i="3"/>
  <c r="BU19" i="3"/>
  <c r="BZ18" i="3"/>
  <c r="CE17" i="3"/>
  <c r="BW17" i="3"/>
  <c r="CA13" i="3"/>
  <c r="BZ10" i="3"/>
  <c r="CA5" i="3"/>
  <c r="CC62" i="3"/>
  <c r="BY58" i="3"/>
  <c r="CA56" i="3"/>
  <c r="BY50" i="3"/>
  <c r="CA48" i="3"/>
  <c r="BZ45" i="3"/>
  <c r="BY42" i="3"/>
  <c r="CA40" i="3"/>
  <c r="BZ37" i="3"/>
  <c r="BY34" i="3"/>
  <c r="CA32" i="3"/>
  <c r="BZ29" i="3"/>
  <c r="BY26" i="3"/>
  <c r="CA24" i="3"/>
  <c r="BZ21" i="3"/>
  <c r="BY18" i="3"/>
  <c r="CC14" i="3"/>
  <c r="BZ13" i="3"/>
  <c r="BY10" i="3"/>
  <c r="CA8" i="3"/>
  <c r="CC6" i="3"/>
  <c r="BZ5" i="3"/>
  <c r="CA2" i="3"/>
  <c r="CC65" i="3"/>
  <c r="BZ64" i="3"/>
  <c r="CF58" i="3"/>
  <c r="BX58" i="3"/>
  <c r="CC57" i="3"/>
  <c r="BZ56" i="3"/>
  <c r="CF50" i="3"/>
  <c r="BX50" i="3"/>
  <c r="BZ48" i="3"/>
  <c r="BY45" i="3"/>
  <c r="CA43" i="3"/>
  <c r="CF42" i="3"/>
  <c r="BX42" i="3"/>
  <c r="BZ40" i="3"/>
  <c r="BY37" i="3"/>
  <c r="CA35" i="3"/>
  <c r="CF34" i="3"/>
  <c r="BX34" i="3"/>
  <c r="BZ32" i="3"/>
  <c r="BY29" i="3"/>
  <c r="CA27" i="3"/>
  <c r="CF26" i="3"/>
  <c r="BX26" i="3"/>
  <c r="BZ24" i="3"/>
  <c r="BY21" i="3"/>
  <c r="CF18" i="3"/>
  <c r="BX18" i="3"/>
  <c r="CC17" i="3"/>
  <c r="BY13" i="3"/>
  <c r="CF10" i="3"/>
  <c r="BX10" i="3"/>
  <c r="CC9" i="3"/>
  <c r="BZ8" i="3"/>
  <c r="BY5" i="3"/>
  <c r="BZ2" i="3"/>
  <c r="CE58" i="3"/>
  <c r="CE50" i="3"/>
  <c r="CF45" i="3"/>
  <c r="CE42" i="3"/>
  <c r="CF37" i="3"/>
  <c r="CE34" i="3"/>
  <c r="CF29" i="3"/>
  <c r="CE26" i="3"/>
  <c r="CF21" i="3"/>
  <c r="CE18" i="3"/>
  <c r="CF13" i="3"/>
  <c r="CE10" i="3"/>
  <c r="CF5" i="3"/>
  <c r="CF943" i="3"/>
  <c r="CE943" i="3"/>
  <c r="CC943" i="3"/>
  <c r="CD943" i="3"/>
  <c r="CB943" i="3"/>
  <c r="CA943" i="3"/>
  <c r="BW943" i="3"/>
  <c r="BZ943" i="3"/>
  <c r="BX943" i="3"/>
  <c r="BY943" i="3"/>
  <c r="CF935" i="3"/>
  <c r="CE935" i="3"/>
  <c r="CC935" i="3"/>
  <c r="CD935" i="3"/>
  <c r="CB935" i="3"/>
  <c r="CA935" i="3"/>
  <c r="BW935" i="3"/>
  <c r="BX935" i="3"/>
  <c r="BY935" i="3"/>
  <c r="BZ935" i="3"/>
  <c r="CF927" i="3"/>
  <c r="CE927" i="3"/>
  <c r="CC927" i="3"/>
  <c r="CD927" i="3"/>
  <c r="CB927" i="3"/>
  <c r="CA927" i="3"/>
  <c r="BW927" i="3"/>
  <c r="BX927" i="3"/>
  <c r="BY927" i="3"/>
  <c r="BZ927" i="3"/>
  <c r="CF919" i="3"/>
  <c r="CE919" i="3"/>
  <c r="CC919" i="3"/>
  <c r="CD919" i="3"/>
  <c r="CB919" i="3"/>
  <c r="CA919" i="3"/>
  <c r="BW919" i="3"/>
  <c r="BX919" i="3"/>
  <c r="BZ919" i="3"/>
  <c r="BY919" i="3"/>
  <c r="CF911" i="3"/>
  <c r="CE911" i="3"/>
  <c r="CC911" i="3"/>
  <c r="CD911" i="3"/>
  <c r="CB911" i="3"/>
  <c r="CA911" i="3"/>
  <c r="BW911" i="3"/>
  <c r="BZ911" i="3"/>
  <c r="BX911" i="3"/>
  <c r="BY911" i="3"/>
  <c r="CF903" i="3"/>
  <c r="CE903" i="3"/>
  <c r="CC903" i="3"/>
  <c r="CD903" i="3"/>
  <c r="CB903" i="3"/>
  <c r="CA903" i="3"/>
  <c r="BW903" i="3"/>
  <c r="BX903" i="3"/>
  <c r="BY903" i="3"/>
  <c r="BZ903" i="3"/>
  <c r="CF895" i="3"/>
  <c r="CE895" i="3"/>
  <c r="CC895" i="3"/>
  <c r="CD895" i="3"/>
  <c r="CB895" i="3"/>
  <c r="CA895" i="3"/>
  <c r="BW895" i="3"/>
  <c r="BX895" i="3"/>
  <c r="BY895" i="3"/>
  <c r="BZ895" i="3"/>
  <c r="CF887" i="3"/>
  <c r="CE887" i="3"/>
  <c r="CC887" i="3"/>
  <c r="CD887" i="3"/>
  <c r="CB887" i="3"/>
  <c r="CA887" i="3"/>
  <c r="BW887" i="3"/>
  <c r="BX887" i="3"/>
  <c r="BZ887" i="3"/>
  <c r="BY887" i="3"/>
  <c r="CF879" i="3"/>
  <c r="CE879" i="3"/>
  <c r="CC879" i="3"/>
  <c r="CD879" i="3"/>
  <c r="CB879" i="3"/>
  <c r="CA879" i="3"/>
  <c r="BW879" i="3"/>
  <c r="BZ879" i="3"/>
  <c r="BX879" i="3"/>
  <c r="BY879" i="3"/>
  <c r="CF871" i="3"/>
  <c r="CE871" i="3"/>
  <c r="CC871" i="3"/>
  <c r="CD871" i="3"/>
  <c r="CB871" i="3"/>
  <c r="CA871" i="3"/>
  <c r="BW871" i="3"/>
  <c r="BX871" i="3"/>
  <c r="BY871" i="3"/>
  <c r="BU941" i="3"/>
  <c r="BU909" i="3"/>
  <c r="BU877" i="3"/>
  <c r="BV932" i="3"/>
  <c r="BV920" i="3"/>
  <c r="BV900" i="3"/>
  <c r="BV888" i="3"/>
  <c r="BV868" i="3"/>
  <c r="BW874" i="3"/>
  <c r="CF942" i="3"/>
  <c r="CE942" i="3"/>
  <c r="CD942" i="3"/>
  <c r="CC942" i="3"/>
  <c r="CA942" i="3"/>
  <c r="CB942" i="3"/>
  <c r="BZ942" i="3"/>
  <c r="BX942" i="3"/>
  <c r="BY942" i="3"/>
  <c r="BW942" i="3"/>
  <c r="CF934" i="3"/>
  <c r="CE934" i="3"/>
  <c r="CD934" i="3"/>
  <c r="CA934" i="3"/>
  <c r="CC934" i="3"/>
  <c r="CB934" i="3"/>
  <c r="BX934" i="3"/>
  <c r="BY934" i="3"/>
  <c r="BZ934" i="3"/>
  <c r="BW934" i="3"/>
  <c r="CF926" i="3"/>
  <c r="CE926" i="3"/>
  <c r="CD926" i="3"/>
  <c r="CC926" i="3"/>
  <c r="CA926" i="3"/>
  <c r="CB926" i="3"/>
  <c r="BX926" i="3"/>
  <c r="BY926" i="3"/>
  <c r="BZ926" i="3"/>
  <c r="CF918" i="3"/>
  <c r="CE918" i="3"/>
  <c r="CD918" i="3"/>
  <c r="CC918" i="3"/>
  <c r="CA918" i="3"/>
  <c r="CB918" i="3"/>
  <c r="BX918" i="3"/>
  <c r="BZ918" i="3"/>
  <c r="BY918" i="3"/>
  <c r="BW918" i="3"/>
  <c r="CF910" i="3"/>
  <c r="CE910" i="3"/>
  <c r="CD910" i="3"/>
  <c r="CC910" i="3"/>
  <c r="CB910" i="3"/>
  <c r="CA910" i="3"/>
  <c r="BZ910" i="3"/>
  <c r="BX910" i="3"/>
  <c r="BY910" i="3"/>
  <c r="BW910" i="3"/>
  <c r="CF902" i="3"/>
  <c r="CE902" i="3"/>
  <c r="CD902" i="3"/>
  <c r="CA902" i="3"/>
  <c r="CB902" i="3"/>
  <c r="CC902" i="3"/>
  <c r="BX902" i="3"/>
  <c r="BY902" i="3"/>
  <c r="BZ902" i="3"/>
  <c r="BW902" i="3"/>
  <c r="CF894" i="3"/>
  <c r="CE894" i="3"/>
  <c r="CD894" i="3"/>
  <c r="CC894" i="3"/>
  <c r="CA894" i="3"/>
  <c r="BX894" i="3"/>
  <c r="BY894" i="3"/>
  <c r="CB894" i="3"/>
  <c r="BZ894" i="3"/>
  <c r="CF886" i="3"/>
  <c r="CE886" i="3"/>
  <c r="CD886" i="3"/>
  <c r="CC886" i="3"/>
  <c r="CA886" i="3"/>
  <c r="CB886" i="3"/>
  <c r="BX886" i="3"/>
  <c r="BZ886" i="3"/>
  <c r="BY886" i="3"/>
  <c r="BW886" i="3"/>
  <c r="CF878" i="3"/>
  <c r="CE878" i="3"/>
  <c r="CD878" i="3"/>
  <c r="CC878" i="3"/>
  <c r="CA878" i="3"/>
  <c r="CB878" i="3"/>
  <c r="BZ878" i="3"/>
  <c r="BX878" i="3"/>
  <c r="BY878" i="3"/>
  <c r="BW878" i="3"/>
  <c r="CF870" i="3"/>
  <c r="CE870" i="3"/>
  <c r="CD870" i="3"/>
  <c r="CA870" i="3"/>
  <c r="CB870" i="3"/>
  <c r="BX870" i="3"/>
  <c r="CC870" i="3"/>
  <c r="BY870" i="3"/>
  <c r="BW870" i="3"/>
  <c r="BZ870" i="3"/>
  <c r="BU940" i="3"/>
  <c r="BU908" i="3"/>
  <c r="BU876" i="3"/>
  <c r="BV931" i="3"/>
  <c r="BV919" i="3"/>
  <c r="BV899" i="3"/>
  <c r="BV887" i="3"/>
  <c r="BV867" i="3"/>
  <c r="BY914" i="3"/>
  <c r="CF941" i="3"/>
  <c r="CE941" i="3"/>
  <c r="CD941" i="3"/>
  <c r="CC941" i="3"/>
  <c r="CB941" i="3"/>
  <c r="CA941" i="3"/>
  <c r="BZ941" i="3"/>
  <c r="BX941" i="3"/>
  <c r="BY941" i="3"/>
  <c r="BW941" i="3"/>
  <c r="CF933" i="3"/>
  <c r="CE933" i="3"/>
  <c r="CD933" i="3"/>
  <c r="CC933" i="3"/>
  <c r="CA933" i="3"/>
  <c r="CB933" i="3"/>
  <c r="BZ933" i="3"/>
  <c r="BX933" i="3"/>
  <c r="BY933" i="3"/>
  <c r="BW933" i="3"/>
  <c r="CF925" i="3"/>
  <c r="CE925" i="3"/>
  <c r="CD925" i="3"/>
  <c r="CC925" i="3"/>
  <c r="CB925" i="3"/>
  <c r="CA925" i="3"/>
  <c r="BZ925" i="3"/>
  <c r="BX925" i="3"/>
  <c r="BY925" i="3"/>
  <c r="BW925" i="3"/>
  <c r="CF917" i="3"/>
  <c r="CE917" i="3"/>
  <c r="CD917" i="3"/>
  <c r="CC917" i="3"/>
  <c r="CB917" i="3"/>
  <c r="BZ917" i="3"/>
  <c r="BX917" i="3"/>
  <c r="CA917" i="3"/>
  <c r="BY917" i="3"/>
  <c r="BW917" i="3"/>
  <c r="CF909" i="3"/>
  <c r="CE909" i="3"/>
  <c r="CD909" i="3"/>
  <c r="CC909" i="3"/>
  <c r="CB909" i="3"/>
  <c r="CA909" i="3"/>
  <c r="BZ909" i="3"/>
  <c r="BX909" i="3"/>
  <c r="BY909" i="3"/>
  <c r="BW909" i="3"/>
  <c r="CF901" i="3"/>
  <c r="CE901" i="3"/>
  <c r="CD901" i="3"/>
  <c r="CB901" i="3"/>
  <c r="CC901" i="3"/>
  <c r="CA901" i="3"/>
  <c r="BZ901" i="3"/>
  <c r="BX901" i="3"/>
  <c r="BY901" i="3"/>
  <c r="BW901" i="3"/>
  <c r="CF893" i="3"/>
  <c r="CE893" i="3"/>
  <c r="CD893" i="3"/>
  <c r="CC893" i="3"/>
  <c r="CB893" i="3"/>
  <c r="CA893" i="3"/>
  <c r="BZ893" i="3"/>
  <c r="BX893" i="3"/>
  <c r="BY893" i="3"/>
  <c r="BW893" i="3"/>
  <c r="CF885" i="3"/>
  <c r="CE885" i="3"/>
  <c r="CD885" i="3"/>
  <c r="CC885" i="3"/>
  <c r="CB885" i="3"/>
  <c r="BZ885" i="3"/>
  <c r="BX885" i="3"/>
  <c r="BY885" i="3"/>
  <c r="BW885" i="3"/>
  <c r="CA885" i="3"/>
  <c r="CF877" i="3"/>
  <c r="CE877" i="3"/>
  <c r="CD877" i="3"/>
  <c r="CC877" i="3"/>
  <c r="CB877" i="3"/>
  <c r="CA877" i="3"/>
  <c r="BZ877" i="3"/>
  <c r="BX877" i="3"/>
  <c r="BY877" i="3"/>
  <c r="BW877" i="3"/>
  <c r="CF869" i="3"/>
  <c r="CE869" i="3"/>
  <c r="CD869" i="3"/>
  <c r="CB869" i="3"/>
  <c r="CA869" i="3"/>
  <c r="BZ869" i="3"/>
  <c r="BX869" i="3"/>
  <c r="CC869" i="3"/>
  <c r="BY869" i="3"/>
  <c r="BW869" i="3"/>
  <c r="BU939" i="3"/>
  <c r="BU907" i="3"/>
  <c r="BU875" i="3"/>
  <c r="BV928" i="3"/>
  <c r="BV918" i="3"/>
  <c r="BV896" i="3"/>
  <c r="BV886" i="3"/>
  <c r="BW938" i="3"/>
  <c r="BY882" i="3"/>
  <c r="BZ871" i="3"/>
  <c r="CF940" i="3"/>
  <c r="CE940" i="3"/>
  <c r="CD940" i="3"/>
  <c r="CC940" i="3"/>
  <c r="CB940" i="3"/>
  <c r="CA940" i="3"/>
  <c r="BZ940" i="3"/>
  <c r="BY940" i="3"/>
  <c r="BX940" i="3"/>
  <c r="BW940" i="3"/>
  <c r="CF932" i="3"/>
  <c r="CE932" i="3"/>
  <c r="CC932" i="3"/>
  <c r="CB932" i="3"/>
  <c r="CD932" i="3"/>
  <c r="CA932" i="3"/>
  <c r="BZ932" i="3"/>
  <c r="BY932" i="3"/>
  <c r="BW932" i="3"/>
  <c r="CF924" i="3"/>
  <c r="CE924" i="3"/>
  <c r="CB924" i="3"/>
  <c r="CC924" i="3"/>
  <c r="CD924" i="3"/>
  <c r="CA924" i="3"/>
  <c r="BZ924" i="3"/>
  <c r="BY924" i="3"/>
  <c r="BX924" i="3"/>
  <c r="BW924" i="3"/>
  <c r="CF916" i="3"/>
  <c r="CE916" i="3"/>
  <c r="CC916" i="3"/>
  <c r="CD916" i="3"/>
  <c r="CB916" i="3"/>
  <c r="BZ916" i="3"/>
  <c r="CA916" i="3"/>
  <c r="BY916" i="3"/>
  <c r="BX916" i="3"/>
  <c r="CF908" i="3"/>
  <c r="CE908" i="3"/>
  <c r="CC908" i="3"/>
  <c r="CD908" i="3"/>
  <c r="CB908" i="3"/>
  <c r="CA908" i="3"/>
  <c r="BZ908" i="3"/>
  <c r="BY908" i="3"/>
  <c r="BX908" i="3"/>
  <c r="BW908" i="3"/>
  <c r="CF900" i="3"/>
  <c r="CE900" i="3"/>
  <c r="CD900" i="3"/>
  <c r="CC900" i="3"/>
  <c r="CB900" i="3"/>
  <c r="CA900" i="3"/>
  <c r="BZ900" i="3"/>
  <c r="BY900" i="3"/>
  <c r="BW900" i="3"/>
  <c r="CF892" i="3"/>
  <c r="CE892" i="3"/>
  <c r="CD892" i="3"/>
  <c r="CC892" i="3"/>
  <c r="CB892" i="3"/>
  <c r="CA892" i="3"/>
  <c r="BZ892" i="3"/>
  <c r="BY892" i="3"/>
  <c r="BX892" i="3"/>
  <c r="BW892" i="3"/>
  <c r="CF884" i="3"/>
  <c r="CE884" i="3"/>
  <c r="CD884" i="3"/>
  <c r="CC884" i="3"/>
  <c r="BZ884" i="3"/>
  <c r="CB884" i="3"/>
  <c r="BY884" i="3"/>
  <c r="CA884" i="3"/>
  <c r="BX884" i="3"/>
  <c r="CF876" i="3"/>
  <c r="CE876" i="3"/>
  <c r="CD876" i="3"/>
  <c r="CC876" i="3"/>
  <c r="CB876" i="3"/>
  <c r="CA876" i="3"/>
  <c r="BZ876" i="3"/>
  <c r="BY876" i="3"/>
  <c r="BX876" i="3"/>
  <c r="BW876" i="3"/>
  <c r="CF868" i="3"/>
  <c r="CE868" i="3"/>
  <c r="CC868" i="3"/>
  <c r="CD868" i="3"/>
  <c r="CB868" i="3"/>
  <c r="CA868" i="3"/>
  <c r="BZ868" i="3"/>
  <c r="BY868" i="3"/>
  <c r="BW868" i="3"/>
  <c r="BV927" i="3"/>
  <c r="BV917" i="3"/>
  <c r="BV895" i="3"/>
  <c r="BV885" i="3"/>
  <c r="BW926" i="3"/>
  <c r="BX932" i="3"/>
  <c r="CF939" i="3"/>
  <c r="CE939" i="3"/>
  <c r="CD939" i="3"/>
  <c r="CC939" i="3"/>
  <c r="CB939" i="3"/>
  <c r="CA939" i="3"/>
  <c r="BZ939" i="3"/>
  <c r="BY939" i="3"/>
  <c r="BX939" i="3"/>
  <c r="BW939" i="3"/>
  <c r="CF931" i="3"/>
  <c r="CE931" i="3"/>
  <c r="CD931" i="3"/>
  <c r="CC931" i="3"/>
  <c r="CB931" i="3"/>
  <c r="CA931" i="3"/>
  <c r="BZ931" i="3"/>
  <c r="BY931" i="3"/>
  <c r="BW931" i="3"/>
  <c r="BX931" i="3"/>
  <c r="CF923" i="3"/>
  <c r="CE923" i="3"/>
  <c r="CD923" i="3"/>
  <c r="CC923" i="3"/>
  <c r="CA923" i="3"/>
  <c r="CB923" i="3"/>
  <c r="BZ923" i="3"/>
  <c r="BY923" i="3"/>
  <c r="BX923" i="3"/>
  <c r="BW923" i="3"/>
  <c r="CF915" i="3"/>
  <c r="CE915" i="3"/>
  <c r="CD915" i="3"/>
  <c r="CC915" i="3"/>
  <c r="CB915" i="3"/>
  <c r="CA915" i="3"/>
  <c r="BZ915" i="3"/>
  <c r="BY915" i="3"/>
  <c r="BX915" i="3"/>
  <c r="BW915" i="3"/>
  <c r="CF907" i="3"/>
  <c r="CE907" i="3"/>
  <c r="CD907" i="3"/>
  <c r="CC907" i="3"/>
  <c r="CB907" i="3"/>
  <c r="CA907" i="3"/>
  <c r="BZ907" i="3"/>
  <c r="BY907" i="3"/>
  <c r="BX907" i="3"/>
  <c r="BW907" i="3"/>
  <c r="CF899" i="3"/>
  <c r="CE899" i="3"/>
  <c r="CD899" i="3"/>
  <c r="CC899" i="3"/>
  <c r="CB899" i="3"/>
  <c r="CA899" i="3"/>
  <c r="BZ899" i="3"/>
  <c r="BY899" i="3"/>
  <c r="BW899" i="3"/>
  <c r="BX899" i="3"/>
  <c r="CF891" i="3"/>
  <c r="CE891" i="3"/>
  <c r="CD891" i="3"/>
  <c r="CC891" i="3"/>
  <c r="CB891" i="3"/>
  <c r="CA891" i="3"/>
  <c r="BZ891" i="3"/>
  <c r="BY891" i="3"/>
  <c r="BX891" i="3"/>
  <c r="BW891" i="3"/>
  <c r="CF883" i="3"/>
  <c r="CE883" i="3"/>
  <c r="CD883" i="3"/>
  <c r="CC883" i="3"/>
  <c r="CA883" i="3"/>
  <c r="BZ883" i="3"/>
  <c r="CB883" i="3"/>
  <c r="BY883" i="3"/>
  <c r="BX883" i="3"/>
  <c r="BW883" i="3"/>
  <c r="CF875" i="3"/>
  <c r="CE875" i="3"/>
  <c r="CD875" i="3"/>
  <c r="CC875" i="3"/>
  <c r="CB875" i="3"/>
  <c r="CA875" i="3"/>
  <c r="BZ875" i="3"/>
  <c r="BY875" i="3"/>
  <c r="BX875" i="3"/>
  <c r="BW875" i="3"/>
  <c r="CF867" i="3"/>
  <c r="CE867" i="3"/>
  <c r="CD867" i="3"/>
  <c r="CC867" i="3"/>
  <c r="CB867" i="3"/>
  <c r="CA867" i="3"/>
  <c r="BZ867" i="3"/>
  <c r="BY867" i="3"/>
  <c r="BW867" i="3"/>
  <c r="BX867" i="3"/>
  <c r="BV936" i="3"/>
  <c r="BV926" i="3"/>
  <c r="BV916" i="3"/>
  <c r="BV904" i="3"/>
  <c r="BV894" i="3"/>
  <c r="BV884" i="3"/>
  <c r="BV872" i="3"/>
  <c r="BW916" i="3"/>
  <c r="BX900" i="3"/>
  <c r="CF938" i="3"/>
  <c r="CE938" i="3"/>
  <c r="CD938" i="3"/>
  <c r="CC938" i="3"/>
  <c r="CB938" i="3"/>
  <c r="CA938" i="3"/>
  <c r="BZ938" i="3"/>
  <c r="BX938" i="3"/>
  <c r="BV938" i="3"/>
  <c r="BY938" i="3"/>
  <c r="CF930" i="3"/>
  <c r="CE930" i="3"/>
  <c r="CD930" i="3"/>
  <c r="CC930" i="3"/>
  <c r="CB930" i="3"/>
  <c r="CA930" i="3"/>
  <c r="BZ930" i="3"/>
  <c r="BX930" i="3"/>
  <c r="BW930" i="3"/>
  <c r="BV930" i="3"/>
  <c r="BY930" i="3"/>
  <c r="CF922" i="3"/>
  <c r="CE922" i="3"/>
  <c r="CD922" i="3"/>
  <c r="CC922" i="3"/>
  <c r="CA922" i="3"/>
  <c r="CB922" i="3"/>
  <c r="BZ922" i="3"/>
  <c r="BX922" i="3"/>
  <c r="BY922" i="3"/>
  <c r="BV922" i="3"/>
  <c r="BW922" i="3"/>
  <c r="CF914" i="3"/>
  <c r="CE914" i="3"/>
  <c r="CD914" i="3"/>
  <c r="CB914" i="3"/>
  <c r="CA914" i="3"/>
  <c r="CC914" i="3"/>
  <c r="BZ914" i="3"/>
  <c r="BX914" i="3"/>
  <c r="BV914" i="3"/>
  <c r="BW914" i="3"/>
  <c r="CF906" i="3"/>
  <c r="CE906" i="3"/>
  <c r="CD906" i="3"/>
  <c r="CC906" i="3"/>
  <c r="CB906" i="3"/>
  <c r="CA906" i="3"/>
  <c r="BZ906" i="3"/>
  <c r="BX906" i="3"/>
  <c r="BV906" i="3"/>
  <c r="BY906" i="3"/>
  <c r="CF898" i="3"/>
  <c r="CE898" i="3"/>
  <c r="CD898" i="3"/>
  <c r="CC898" i="3"/>
  <c r="CA898" i="3"/>
  <c r="BZ898" i="3"/>
  <c r="CB898" i="3"/>
  <c r="BX898" i="3"/>
  <c r="BW898" i="3"/>
  <c r="BV898" i="3"/>
  <c r="BY898" i="3"/>
  <c r="CF890" i="3"/>
  <c r="CE890" i="3"/>
  <c r="CD890" i="3"/>
  <c r="CC890" i="3"/>
  <c r="CB890" i="3"/>
  <c r="CA890" i="3"/>
  <c r="BZ890" i="3"/>
  <c r="BX890" i="3"/>
  <c r="BY890" i="3"/>
  <c r="BV890" i="3"/>
  <c r="BW890" i="3"/>
  <c r="CF882" i="3"/>
  <c r="CE882" i="3"/>
  <c r="CD882" i="3"/>
  <c r="CC882" i="3"/>
  <c r="CA882" i="3"/>
  <c r="CB882" i="3"/>
  <c r="BZ882" i="3"/>
  <c r="BX882" i="3"/>
  <c r="BV882" i="3"/>
  <c r="BW882" i="3"/>
  <c r="CF874" i="3"/>
  <c r="CE874" i="3"/>
  <c r="CD874" i="3"/>
  <c r="CC874" i="3"/>
  <c r="CB874" i="3"/>
  <c r="CA874" i="3"/>
  <c r="BZ874" i="3"/>
  <c r="BX874" i="3"/>
  <c r="BV874" i="3"/>
  <c r="BY874" i="3"/>
  <c r="CF866" i="3"/>
  <c r="CE866" i="3"/>
  <c r="CD866" i="3"/>
  <c r="CC866" i="3"/>
  <c r="CB866" i="3"/>
  <c r="CA866" i="3"/>
  <c r="BZ866" i="3"/>
  <c r="BX866" i="3"/>
  <c r="BW866" i="3"/>
  <c r="BV866" i="3"/>
  <c r="BY866" i="3"/>
  <c r="BU912" i="3"/>
  <c r="BU880" i="3"/>
  <c r="BV935" i="3"/>
  <c r="BV925" i="3"/>
  <c r="BV915" i="3"/>
  <c r="BV903" i="3"/>
  <c r="BV893" i="3"/>
  <c r="BV883" i="3"/>
  <c r="BV871" i="3"/>
  <c r="BW906" i="3"/>
  <c r="BX868" i="3"/>
  <c r="CF937" i="3"/>
  <c r="CE937" i="3"/>
  <c r="CD937" i="3"/>
  <c r="CC937" i="3"/>
  <c r="CB937" i="3"/>
  <c r="CA937" i="3"/>
  <c r="BZ937" i="3"/>
  <c r="BX937" i="3"/>
  <c r="BV937" i="3"/>
  <c r="BY937" i="3"/>
  <c r="BW937" i="3"/>
  <c r="CF929" i="3"/>
  <c r="CE929" i="3"/>
  <c r="CD929" i="3"/>
  <c r="CC929" i="3"/>
  <c r="CB929" i="3"/>
  <c r="CA929" i="3"/>
  <c r="BZ929" i="3"/>
  <c r="BX929" i="3"/>
  <c r="BW929" i="3"/>
  <c r="BV929" i="3"/>
  <c r="BY929" i="3"/>
  <c r="CF921" i="3"/>
  <c r="CE921" i="3"/>
  <c r="CD921" i="3"/>
  <c r="CB921" i="3"/>
  <c r="CC921" i="3"/>
  <c r="CA921" i="3"/>
  <c r="BZ921" i="3"/>
  <c r="BX921" i="3"/>
  <c r="BY921" i="3"/>
  <c r="BV921" i="3"/>
  <c r="BW921" i="3"/>
  <c r="CE913" i="3"/>
  <c r="CF913" i="3"/>
  <c r="CD913" i="3"/>
  <c r="CB913" i="3"/>
  <c r="CA913" i="3"/>
  <c r="CC913" i="3"/>
  <c r="BZ913" i="3"/>
  <c r="BX913" i="3"/>
  <c r="BV913" i="3"/>
  <c r="BW913" i="3"/>
  <c r="BY913" i="3"/>
  <c r="CF905" i="3"/>
  <c r="CE905" i="3"/>
  <c r="CD905" i="3"/>
  <c r="CC905" i="3"/>
  <c r="CB905" i="3"/>
  <c r="CA905" i="3"/>
  <c r="BZ905" i="3"/>
  <c r="BX905" i="3"/>
  <c r="BV905" i="3"/>
  <c r="BY905" i="3"/>
  <c r="BW905" i="3"/>
  <c r="CF897" i="3"/>
  <c r="CE897" i="3"/>
  <c r="CD897" i="3"/>
  <c r="CC897" i="3"/>
  <c r="CB897" i="3"/>
  <c r="CA897" i="3"/>
  <c r="BZ897" i="3"/>
  <c r="BX897" i="3"/>
  <c r="BW897" i="3"/>
  <c r="BV897" i="3"/>
  <c r="BY897" i="3"/>
  <c r="CF889" i="3"/>
  <c r="CE889" i="3"/>
  <c r="CD889" i="3"/>
  <c r="CB889" i="3"/>
  <c r="CC889" i="3"/>
  <c r="CA889" i="3"/>
  <c r="BZ889" i="3"/>
  <c r="BX889" i="3"/>
  <c r="BY889" i="3"/>
  <c r="BV889" i="3"/>
  <c r="BW889" i="3"/>
  <c r="CF881" i="3"/>
  <c r="CE881" i="3"/>
  <c r="CD881" i="3"/>
  <c r="CB881" i="3"/>
  <c r="CC881" i="3"/>
  <c r="CA881" i="3"/>
  <c r="BZ881" i="3"/>
  <c r="BX881" i="3"/>
  <c r="BV881" i="3"/>
  <c r="BW881" i="3"/>
  <c r="BY881" i="3"/>
  <c r="CF873" i="3"/>
  <c r="CE873" i="3"/>
  <c r="CD873" i="3"/>
  <c r="CC873" i="3"/>
  <c r="CB873" i="3"/>
  <c r="CA873" i="3"/>
  <c r="BZ873" i="3"/>
  <c r="BX873" i="3"/>
  <c r="BV873" i="3"/>
  <c r="BY873" i="3"/>
  <c r="BW873" i="3"/>
  <c r="BU943" i="3"/>
  <c r="BU935" i="3"/>
  <c r="BU927" i="3"/>
  <c r="BU919" i="3"/>
  <c r="BU911" i="3"/>
  <c r="BU903" i="3"/>
  <c r="BU895" i="3"/>
  <c r="BU887" i="3"/>
  <c r="BU879" i="3"/>
  <c r="BU871" i="3"/>
  <c r="BV934" i="3"/>
  <c r="BV924" i="3"/>
  <c r="BV902" i="3"/>
  <c r="BV892" i="3"/>
  <c r="BV870" i="3"/>
  <c r="BW894" i="3"/>
  <c r="CF936" i="3"/>
  <c r="CE936" i="3"/>
  <c r="CC936" i="3"/>
  <c r="CD936" i="3"/>
  <c r="CB936" i="3"/>
  <c r="CA936" i="3"/>
  <c r="BZ936" i="3"/>
  <c r="BW936" i="3"/>
  <c r="BX936" i="3"/>
  <c r="BY936" i="3"/>
  <c r="CF928" i="3"/>
  <c r="CE928" i="3"/>
  <c r="CC928" i="3"/>
  <c r="CD928" i="3"/>
  <c r="CB928" i="3"/>
  <c r="CA928" i="3"/>
  <c r="BZ928" i="3"/>
  <c r="BW928" i="3"/>
  <c r="BX928" i="3"/>
  <c r="BY928" i="3"/>
  <c r="CE920" i="3"/>
  <c r="CF920" i="3"/>
  <c r="CC920" i="3"/>
  <c r="CD920" i="3"/>
  <c r="CB920" i="3"/>
  <c r="CA920" i="3"/>
  <c r="BZ920" i="3"/>
  <c r="BW920" i="3"/>
  <c r="BX920" i="3"/>
  <c r="BY920" i="3"/>
  <c r="CF912" i="3"/>
  <c r="CE912" i="3"/>
  <c r="CC912" i="3"/>
  <c r="CD912" i="3"/>
  <c r="CB912" i="3"/>
  <c r="CA912" i="3"/>
  <c r="BZ912" i="3"/>
  <c r="BW912" i="3"/>
  <c r="BX912" i="3"/>
  <c r="BY912" i="3"/>
  <c r="CE904" i="3"/>
  <c r="CF904" i="3"/>
  <c r="CC904" i="3"/>
  <c r="CD904" i="3"/>
  <c r="CB904" i="3"/>
  <c r="CA904" i="3"/>
  <c r="BZ904" i="3"/>
  <c r="BW904" i="3"/>
  <c r="BX904" i="3"/>
  <c r="BY904" i="3"/>
  <c r="CF896" i="3"/>
  <c r="CE896" i="3"/>
  <c r="CC896" i="3"/>
  <c r="CD896" i="3"/>
  <c r="CB896" i="3"/>
  <c r="CA896" i="3"/>
  <c r="BZ896" i="3"/>
  <c r="BW896" i="3"/>
  <c r="BX896" i="3"/>
  <c r="BY896" i="3"/>
  <c r="CF888" i="3"/>
  <c r="CE888" i="3"/>
  <c r="CC888" i="3"/>
  <c r="CD888" i="3"/>
  <c r="CB888" i="3"/>
  <c r="CA888" i="3"/>
  <c r="BZ888" i="3"/>
  <c r="BW888" i="3"/>
  <c r="BX888" i="3"/>
  <c r="BY888" i="3"/>
  <c r="CF880" i="3"/>
  <c r="CE880" i="3"/>
  <c r="CC880" i="3"/>
  <c r="CD880" i="3"/>
  <c r="CB880" i="3"/>
  <c r="CA880" i="3"/>
  <c r="BZ880" i="3"/>
  <c r="BW880" i="3"/>
  <c r="BX880" i="3"/>
  <c r="BY880" i="3"/>
  <c r="CF872" i="3"/>
  <c r="CE872" i="3"/>
  <c r="CC872" i="3"/>
  <c r="CD872" i="3"/>
  <c r="CB872" i="3"/>
  <c r="CA872" i="3"/>
  <c r="BZ872" i="3"/>
  <c r="BW872" i="3"/>
  <c r="BX872" i="3"/>
  <c r="BY872" i="3"/>
  <c r="BU942" i="3"/>
  <c r="BU934" i="3"/>
  <c r="BU926" i="3"/>
  <c r="BU918" i="3"/>
  <c r="BU910" i="3"/>
  <c r="BU902" i="3"/>
  <c r="BU894" i="3"/>
  <c r="BU886" i="3"/>
  <c r="BU878" i="3"/>
  <c r="BU870" i="3"/>
  <c r="BV943" i="3"/>
  <c r="BV933" i="3"/>
  <c r="BV923" i="3"/>
  <c r="BV911" i="3"/>
  <c r="BV901" i="3"/>
  <c r="BV891" i="3"/>
  <c r="BV879" i="3"/>
  <c r="BV869" i="3"/>
  <c r="BW884" i="3"/>
  <c r="L27" i="8" l="1"/>
  <c r="L17" i="8"/>
  <c r="J12" i="1"/>
  <c r="B7" i="8"/>
  <c r="I40" i="1"/>
  <c r="I42" i="1" s="1"/>
  <c r="L28" i="8"/>
  <c r="I47" i="1"/>
  <c r="J47" i="1"/>
  <c r="CG161" i="3"/>
  <c r="CG318" i="3"/>
  <c r="CG475" i="3"/>
  <c r="CG789" i="3"/>
  <c r="CG632" i="3"/>
  <c r="CG5" i="3"/>
  <c r="H6" i="1"/>
  <c r="H7" i="1"/>
  <c r="H8" i="1"/>
  <c r="H5" i="1"/>
  <c r="AM943" i="3"/>
  <c r="AN943" i="3" s="1"/>
  <c r="AO943" i="3" s="1"/>
  <c r="AJ943" i="3"/>
  <c r="AK943" i="3" s="1"/>
  <c r="AL943" i="3" s="1"/>
  <c r="AG943" i="3"/>
  <c r="AH943" i="3" s="1"/>
  <c r="AI943" i="3" s="1"/>
  <c r="AF943" i="3"/>
  <c r="AE943" i="3"/>
  <c r="AD943" i="3"/>
  <c r="AC943" i="3"/>
  <c r="AB943" i="3"/>
  <c r="AA943" i="3"/>
  <c r="W943" i="3"/>
  <c r="V943" i="3"/>
  <c r="U943" i="3"/>
  <c r="S943" i="3"/>
  <c r="Q943" i="3"/>
  <c r="N943" i="3"/>
  <c r="L943" i="3"/>
  <c r="M943" i="3" s="1"/>
  <c r="I943" i="3"/>
  <c r="F943" i="3"/>
  <c r="AM942" i="3"/>
  <c r="AN942" i="3" s="1"/>
  <c r="AO942" i="3" s="1"/>
  <c r="AJ942" i="3"/>
  <c r="AK942" i="3" s="1"/>
  <c r="AL942" i="3" s="1"/>
  <c r="AG942" i="3"/>
  <c r="AH942" i="3" s="1"/>
  <c r="AI942" i="3" s="1"/>
  <c r="AF942" i="3"/>
  <c r="AE942" i="3"/>
  <c r="AD942" i="3"/>
  <c r="AC942" i="3"/>
  <c r="AB942" i="3"/>
  <c r="AA942" i="3"/>
  <c r="W942" i="3"/>
  <c r="V942" i="3"/>
  <c r="U942" i="3"/>
  <c r="S942" i="3"/>
  <c r="Q942" i="3"/>
  <c r="N942" i="3"/>
  <c r="L942" i="3"/>
  <c r="M942" i="3" s="1"/>
  <c r="I942" i="3"/>
  <c r="F942" i="3"/>
  <c r="AM941" i="3"/>
  <c r="AN941" i="3" s="1"/>
  <c r="AO941" i="3" s="1"/>
  <c r="AJ941" i="3"/>
  <c r="AK941" i="3" s="1"/>
  <c r="AL941" i="3" s="1"/>
  <c r="AG941" i="3"/>
  <c r="AH941" i="3" s="1"/>
  <c r="AI941" i="3" s="1"/>
  <c r="AF941" i="3"/>
  <c r="AE941" i="3"/>
  <c r="AD941" i="3"/>
  <c r="AC941" i="3"/>
  <c r="AB941" i="3"/>
  <c r="AA941" i="3"/>
  <c r="W941" i="3"/>
  <c r="V941" i="3"/>
  <c r="U941" i="3"/>
  <c r="S941" i="3"/>
  <c r="Q941" i="3"/>
  <c r="N941" i="3"/>
  <c r="L941" i="3"/>
  <c r="M941" i="3" s="1"/>
  <c r="I941" i="3"/>
  <c r="F941" i="3"/>
  <c r="AM940" i="3"/>
  <c r="AN940" i="3" s="1"/>
  <c r="AO940" i="3" s="1"/>
  <c r="AJ940" i="3"/>
  <c r="AK940" i="3" s="1"/>
  <c r="AL940" i="3" s="1"/>
  <c r="AG940" i="3"/>
  <c r="AH940" i="3" s="1"/>
  <c r="AI940" i="3" s="1"/>
  <c r="AF940" i="3"/>
  <c r="AE940" i="3"/>
  <c r="AD940" i="3"/>
  <c r="AC940" i="3"/>
  <c r="AB940" i="3"/>
  <c r="AA940" i="3"/>
  <c r="W940" i="3"/>
  <c r="V940" i="3"/>
  <c r="U940" i="3"/>
  <c r="S940" i="3"/>
  <c r="Q940" i="3"/>
  <c r="N940" i="3"/>
  <c r="L940" i="3"/>
  <c r="M940" i="3" s="1"/>
  <c r="I940" i="3"/>
  <c r="F940" i="3"/>
  <c r="AM939" i="3"/>
  <c r="AN939" i="3" s="1"/>
  <c r="AO939" i="3" s="1"/>
  <c r="AJ939" i="3"/>
  <c r="AK939" i="3" s="1"/>
  <c r="AL939" i="3" s="1"/>
  <c r="AG939" i="3"/>
  <c r="AH939" i="3" s="1"/>
  <c r="AI939" i="3" s="1"/>
  <c r="AF939" i="3"/>
  <c r="AE939" i="3"/>
  <c r="AD939" i="3"/>
  <c r="AC939" i="3"/>
  <c r="AB939" i="3"/>
  <c r="AA939" i="3"/>
  <c r="W939" i="3"/>
  <c r="V939" i="3"/>
  <c r="U939" i="3"/>
  <c r="S939" i="3"/>
  <c r="Q939" i="3"/>
  <c r="N939" i="3"/>
  <c r="L939" i="3"/>
  <c r="M939" i="3" s="1"/>
  <c r="I939" i="3"/>
  <c r="F939" i="3"/>
  <c r="AM938" i="3"/>
  <c r="AN938" i="3" s="1"/>
  <c r="AO938" i="3" s="1"/>
  <c r="AJ938" i="3"/>
  <c r="AK938" i="3" s="1"/>
  <c r="AL938" i="3" s="1"/>
  <c r="AG938" i="3"/>
  <c r="AH938" i="3" s="1"/>
  <c r="AI938" i="3" s="1"/>
  <c r="AF938" i="3"/>
  <c r="AE938" i="3"/>
  <c r="AD938" i="3"/>
  <c r="AC938" i="3"/>
  <c r="AB938" i="3"/>
  <c r="AA938" i="3"/>
  <c r="W938" i="3"/>
  <c r="V938" i="3"/>
  <c r="U938" i="3"/>
  <c r="S938" i="3"/>
  <c r="Q938" i="3"/>
  <c r="N938" i="3"/>
  <c r="L938" i="3"/>
  <c r="M938" i="3" s="1"/>
  <c r="I938" i="3"/>
  <c r="F938" i="3"/>
  <c r="AM937" i="3"/>
  <c r="AN937" i="3" s="1"/>
  <c r="AO937" i="3" s="1"/>
  <c r="AJ937" i="3"/>
  <c r="AK937" i="3" s="1"/>
  <c r="AL937" i="3" s="1"/>
  <c r="AG937" i="3"/>
  <c r="AH937" i="3" s="1"/>
  <c r="AI937" i="3" s="1"/>
  <c r="AF937" i="3"/>
  <c r="AE937" i="3"/>
  <c r="AD937" i="3"/>
  <c r="AC937" i="3"/>
  <c r="AB937" i="3"/>
  <c r="AA937" i="3"/>
  <c r="W937" i="3"/>
  <c r="V937" i="3"/>
  <c r="U937" i="3"/>
  <c r="S937" i="3"/>
  <c r="Q937" i="3"/>
  <c r="N937" i="3"/>
  <c r="L937" i="3"/>
  <c r="M937" i="3" s="1"/>
  <c r="I937" i="3"/>
  <c r="F937" i="3"/>
  <c r="AM936" i="3"/>
  <c r="AN936" i="3" s="1"/>
  <c r="AO936" i="3" s="1"/>
  <c r="AJ936" i="3"/>
  <c r="AK936" i="3" s="1"/>
  <c r="AL936" i="3" s="1"/>
  <c r="AG936" i="3"/>
  <c r="AH936" i="3" s="1"/>
  <c r="AI936" i="3" s="1"/>
  <c r="AF936" i="3"/>
  <c r="AE936" i="3"/>
  <c r="AD936" i="3"/>
  <c r="AC936" i="3"/>
  <c r="AB936" i="3"/>
  <c r="AA936" i="3"/>
  <c r="W936" i="3"/>
  <c r="V936" i="3"/>
  <c r="U936" i="3"/>
  <c r="S936" i="3"/>
  <c r="Q936" i="3"/>
  <c r="N936" i="3"/>
  <c r="L936" i="3"/>
  <c r="M936" i="3" s="1"/>
  <c r="I936" i="3"/>
  <c r="F936" i="3"/>
  <c r="AM935" i="3"/>
  <c r="AN935" i="3" s="1"/>
  <c r="AO935" i="3" s="1"/>
  <c r="AJ935" i="3"/>
  <c r="AK935" i="3" s="1"/>
  <c r="AL935" i="3" s="1"/>
  <c r="AG935" i="3"/>
  <c r="AH935" i="3" s="1"/>
  <c r="AI935" i="3" s="1"/>
  <c r="AF935" i="3"/>
  <c r="AE935" i="3"/>
  <c r="AD935" i="3"/>
  <c r="AC935" i="3"/>
  <c r="AB935" i="3"/>
  <c r="AA935" i="3"/>
  <c r="W935" i="3"/>
  <c r="V935" i="3"/>
  <c r="U935" i="3"/>
  <c r="S935" i="3"/>
  <c r="Q935" i="3"/>
  <c r="N935" i="3"/>
  <c r="L935" i="3"/>
  <c r="M935" i="3" s="1"/>
  <c r="I935" i="3"/>
  <c r="F935" i="3"/>
  <c r="AM934" i="3"/>
  <c r="AN934" i="3" s="1"/>
  <c r="AO934" i="3" s="1"/>
  <c r="AJ934" i="3"/>
  <c r="AK934" i="3" s="1"/>
  <c r="AL934" i="3" s="1"/>
  <c r="AG934" i="3"/>
  <c r="AH934" i="3" s="1"/>
  <c r="AI934" i="3" s="1"/>
  <c r="AF934" i="3"/>
  <c r="AE934" i="3"/>
  <c r="AD934" i="3"/>
  <c r="AC934" i="3"/>
  <c r="AB934" i="3"/>
  <c r="AA934" i="3"/>
  <c r="W934" i="3"/>
  <c r="V934" i="3"/>
  <c r="U934" i="3"/>
  <c r="S934" i="3"/>
  <c r="Q934" i="3"/>
  <c r="N934" i="3"/>
  <c r="L934" i="3"/>
  <c r="M934" i="3" s="1"/>
  <c r="I934" i="3"/>
  <c r="F934" i="3"/>
  <c r="AM933" i="3"/>
  <c r="AN933" i="3" s="1"/>
  <c r="AO933" i="3" s="1"/>
  <c r="AJ933" i="3"/>
  <c r="AK933" i="3" s="1"/>
  <c r="AL933" i="3" s="1"/>
  <c r="AG933" i="3"/>
  <c r="AH933" i="3" s="1"/>
  <c r="AI933" i="3" s="1"/>
  <c r="AF933" i="3"/>
  <c r="AE933" i="3"/>
  <c r="AD933" i="3"/>
  <c r="AC933" i="3"/>
  <c r="AB933" i="3"/>
  <c r="AA933" i="3"/>
  <c r="W933" i="3"/>
  <c r="V933" i="3"/>
  <c r="U933" i="3"/>
  <c r="S933" i="3"/>
  <c r="Q933" i="3"/>
  <c r="N933" i="3"/>
  <c r="L933" i="3"/>
  <c r="M933" i="3" s="1"/>
  <c r="I933" i="3"/>
  <c r="F933" i="3"/>
  <c r="AM932" i="3"/>
  <c r="AN932" i="3" s="1"/>
  <c r="AO932" i="3" s="1"/>
  <c r="AJ932" i="3"/>
  <c r="AK932" i="3" s="1"/>
  <c r="AL932" i="3" s="1"/>
  <c r="AG932" i="3"/>
  <c r="AH932" i="3" s="1"/>
  <c r="AI932" i="3" s="1"/>
  <c r="AF932" i="3"/>
  <c r="AE932" i="3"/>
  <c r="AD932" i="3"/>
  <c r="AC932" i="3"/>
  <c r="AB932" i="3"/>
  <c r="AA932" i="3"/>
  <c r="W932" i="3"/>
  <c r="V932" i="3"/>
  <c r="U932" i="3"/>
  <c r="S932" i="3"/>
  <c r="Q932" i="3"/>
  <c r="N932" i="3"/>
  <c r="L932" i="3"/>
  <c r="M932" i="3" s="1"/>
  <c r="I932" i="3"/>
  <c r="F932" i="3"/>
  <c r="AM931" i="3"/>
  <c r="AN931" i="3" s="1"/>
  <c r="AO931" i="3" s="1"/>
  <c r="AJ931" i="3"/>
  <c r="AK931" i="3" s="1"/>
  <c r="AL931" i="3" s="1"/>
  <c r="AG931" i="3"/>
  <c r="AH931" i="3" s="1"/>
  <c r="AI931" i="3" s="1"/>
  <c r="AF931" i="3"/>
  <c r="AE931" i="3"/>
  <c r="AD931" i="3"/>
  <c r="AC931" i="3"/>
  <c r="AB931" i="3"/>
  <c r="AA931" i="3"/>
  <c r="W931" i="3"/>
  <c r="V931" i="3"/>
  <c r="U931" i="3"/>
  <c r="S931" i="3"/>
  <c r="Q931" i="3"/>
  <c r="N931" i="3"/>
  <c r="L931" i="3"/>
  <c r="M931" i="3" s="1"/>
  <c r="I931" i="3"/>
  <c r="F931" i="3"/>
  <c r="AM930" i="3"/>
  <c r="AN930" i="3" s="1"/>
  <c r="AO930" i="3" s="1"/>
  <c r="AJ930" i="3"/>
  <c r="AK930" i="3" s="1"/>
  <c r="AL930" i="3" s="1"/>
  <c r="AG930" i="3"/>
  <c r="AH930" i="3" s="1"/>
  <c r="AI930" i="3" s="1"/>
  <c r="AF930" i="3"/>
  <c r="AE930" i="3"/>
  <c r="AD930" i="3"/>
  <c r="AC930" i="3"/>
  <c r="AB930" i="3"/>
  <c r="AA930" i="3"/>
  <c r="W930" i="3"/>
  <c r="V930" i="3"/>
  <c r="U930" i="3"/>
  <c r="S930" i="3"/>
  <c r="Q930" i="3"/>
  <c r="N930" i="3"/>
  <c r="L930" i="3"/>
  <c r="M930" i="3" s="1"/>
  <c r="I930" i="3"/>
  <c r="F930" i="3"/>
  <c r="AM929" i="3"/>
  <c r="AN929" i="3" s="1"/>
  <c r="AO929" i="3" s="1"/>
  <c r="AJ929" i="3"/>
  <c r="AK929" i="3" s="1"/>
  <c r="AL929" i="3" s="1"/>
  <c r="AG929" i="3"/>
  <c r="AH929" i="3" s="1"/>
  <c r="AI929" i="3" s="1"/>
  <c r="AF929" i="3"/>
  <c r="AE929" i="3"/>
  <c r="AD929" i="3"/>
  <c r="AC929" i="3"/>
  <c r="AB929" i="3"/>
  <c r="AA929" i="3"/>
  <c r="W929" i="3"/>
  <c r="V929" i="3"/>
  <c r="U929" i="3"/>
  <c r="S929" i="3"/>
  <c r="Q929" i="3"/>
  <c r="N929" i="3"/>
  <c r="L929" i="3"/>
  <c r="M929" i="3" s="1"/>
  <c r="I929" i="3"/>
  <c r="F929" i="3"/>
  <c r="AM928" i="3"/>
  <c r="AN928" i="3" s="1"/>
  <c r="AO928" i="3" s="1"/>
  <c r="AJ928" i="3"/>
  <c r="AK928" i="3" s="1"/>
  <c r="AL928" i="3" s="1"/>
  <c r="AG928" i="3"/>
  <c r="AH928" i="3" s="1"/>
  <c r="AI928" i="3" s="1"/>
  <c r="AF928" i="3"/>
  <c r="AE928" i="3"/>
  <c r="AD928" i="3"/>
  <c r="AC928" i="3"/>
  <c r="AB928" i="3"/>
  <c r="AA928" i="3"/>
  <c r="W928" i="3"/>
  <c r="V928" i="3"/>
  <c r="U928" i="3"/>
  <c r="S928" i="3"/>
  <c r="Q928" i="3"/>
  <c r="N928" i="3"/>
  <c r="L928" i="3"/>
  <c r="M928" i="3" s="1"/>
  <c r="I928" i="3"/>
  <c r="F928" i="3"/>
  <c r="AM927" i="3"/>
  <c r="AN927" i="3" s="1"/>
  <c r="AO927" i="3" s="1"/>
  <c r="AJ927" i="3"/>
  <c r="AK927" i="3" s="1"/>
  <c r="AL927" i="3" s="1"/>
  <c r="AG927" i="3"/>
  <c r="AH927" i="3" s="1"/>
  <c r="AI927" i="3" s="1"/>
  <c r="AF927" i="3"/>
  <c r="AE927" i="3"/>
  <c r="AD927" i="3"/>
  <c r="AC927" i="3"/>
  <c r="AB927" i="3"/>
  <c r="AA927" i="3"/>
  <c r="W927" i="3"/>
  <c r="V927" i="3"/>
  <c r="U927" i="3"/>
  <c r="S927" i="3"/>
  <c r="Q927" i="3"/>
  <c r="N927" i="3"/>
  <c r="L927" i="3"/>
  <c r="M927" i="3" s="1"/>
  <c r="I927" i="3"/>
  <c r="F927" i="3"/>
  <c r="AM926" i="3"/>
  <c r="AN926" i="3" s="1"/>
  <c r="AO926" i="3" s="1"/>
  <c r="AJ926" i="3"/>
  <c r="AK926" i="3" s="1"/>
  <c r="AL926" i="3" s="1"/>
  <c r="AG926" i="3"/>
  <c r="AH926" i="3" s="1"/>
  <c r="AI926" i="3" s="1"/>
  <c r="AF926" i="3"/>
  <c r="AE926" i="3"/>
  <c r="AD926" i="3"/>
  <c r="AC926" i="3"/>
  <c r="AB926" i="3"/>
  <c r="AA926" i="3"/>
  <c r="W926" i="3"/>
  <c r="V926" i="3"/>
  <c r="U926" i="3"/>
  <c r="S926" i="3"/>
  <c r="Q926" i="3"/>
  <c r="N926" i="3"/>
  <c r="L926" i="3"/>
  <c r="M926" i="3" s="1"/>
  <c r="I926" i="3"/>
  <c r="F926" i="3"/>
  <c r="AM925" i="3"/>
  <c r="AN925" i="3" s="1"/>
  <c r="AO925" i="3" s="1"/>
  <c r="AJ925" i="3"/>
  <c r="AK925" i="3" s="1"/>
  <c r="AL925" i="3" s="1"/>
  <c r="AG925" i="3"/>
  <c r="AH925" i="3" s="1"/>
  <c r="AI925" i="3" s="1"/>
  <c r="AF925" i="3"/>
  <c r="AE925" i="3"/>
  <c r="AD925" i="3"/>
  <c r="AC925" i="3"/>
  <c r="AB925" i="3"/>
  <c r="AA925" i="3"/>
  <c r="W925" i="3"/>
  <c r="V925" i="3"/>
  <c r="U925" i="3"/>
  <c r="S925" i="3"/>
  <c r="Q925" i="3"/>
  <c r="N925" i="3"/>
  <c r="L925" i="3"/>
  <c r="M925" i="3" s="1"/>
  <c r="I925" i="3"/>
  <c r="F925" i="3"/>
  <c r="AM924" i="3"/>
  <c r="AN924" i="3" s="1"/>
  <c r="AO924" i="3" s="1"/>
  <c r="AJ924" i="3"/>
  <c r="AK924" i="3" s="1"/>
  <c r="AL924" i="3" s="1"/>
  <c r="AG924" i="3"/>
  <c r="AH924" i="3" s="1"/>
  <c r="AI924" i="3" s="1"/>
  <c r="AF924" i="3"/>
  <c r="AE924" i="3"/>
  <c r="AD924" i="3"/>
  <c r="AC924" i="3"/>
  <c r="AB924" i="3"/>
  <c r="AA924" i="3"/>
  <c r="W924" i="3"/>
  <c r="V924" i="3"/>
  <c r="U924" i="3"/>
  <c r="S924" i="3"/>
  <c r="Q924" i="3"/>
  <c r="N924" i="3"/>
  <c r="L924" i="3"/>
  <c r="M924" i="3" s="1"/>
  <c r="I924" i="3"/>
  <c r="F924" i="3"/>
  <c r="AM923" i="3"/>
  <c r="AN923" i="3" s="1"/>
  <c r="AO923" i="3" s="1"/>
  <c r="AJ923" i="3"/>
  <c r="AK923" i="3" s="1"/>
  <c r="AL923" i="3" s="1"/>
  <c r="AG923" i="3"/>
  <c r="AH923" i="3" s="1"/>
  <c r="AI923" i="3" s="1"/>
  <c r="AF923" i="3"/>
  <c r="AE923" i="3"/>
  <c r="AD923" i="3"/>
  <c r="AC923" i="3"/>
  <c r="AB923" i="3"/>
  <c r="AA923" i="3"/>
  <c r="W923" i="3"/>
  <c r="V923" i="3"/>
  <c r="U923" i="3"/>
  <c r="S923" i="3"/>
  <c r="Q923" i="3"/>
  <c r="N923" i="3"/>
  <c r="L923" i="3"/>
  <c r="M923" i="3" s="1"/>
  <c r="I923" i="3"/>
  <c r="F923" i="3"/>
  <c r="AM922" i="3"/>
  <c r="AN922" i="3" s="1"/>
  <c r="AO922" i="3" s="1"/>
  <c r="AJ922" i="3"/>
  <c r="AK922" i="3" s="1"/>
  <c r="AL922" i="3" s="1"/>
  <c r="AG922" i="3"/>
  <c r="AH922" i="3" s="1"/>
  <c r="AI922" i="3" s="1"/>
  <c r="AF922" i="3"/>
  <c r="AE922" i="3"/>
  <c r="AD922" i="3"/>
  <c r="AC922" i="3"/>
  <c r="AB922" i="3"/>
  <c r="AA922" i="3"/>
  <c r="W922" i="3"/>
  <c r="V922" i="3"/>
  <c r="U922" i="3"/>
  <c r="S922" i="3"/>
  <c r="Q922" i="3"/>
  <c r="N922" i="3"/>
  <c r="L922" i="3"/>
  <c r="M922" i="3" s="1"/>
  <c r="I922" i="3"/>
  <c r="F922" i="3"/>
  <c r="AM921" i="3"/>
  <c r="AN921" i="3" s="1"/>
  <c r="AO921" i="3" s="1"/>
  <c r="AJ921" i="3"/>
  <c r="AK921" i="3" s="1"/>
  <c r="AL921" i="3" s="1"/>
  <c r="AG921" i="3"/>
  <c r="AH921" i="3" s="1"/>
  <c r="AI921" i="3" s="1"/>
  <c r="AF921" i="3"/>
  <c r="AE921" i="3"/>
  <c r="AD921" i="3"/>
  <c r="AC921" i="3"/>
  <c r="AB921" i="3"/>
  <c r="AA921" i="3"/>
  <c r="W921" i="3"/>
  <c r="V921" i="3"/>
  <c r="U921" i="3"/>
  <c r="S921" i="3"/>
  <c r="Q921" i="3"/>
  <c r="N921" i="3"/>
  <c r="L921" i="3"/>
  <c r="M921" i="3" s="1"/>
  <c r="I921" i="3"/>
  <c r="F921" i="3"/>
  <c r="AM920" i="3"/>
  <c r="AN920" i="3" s="1"/>
  <c r="AO920" i="3" s="1"/>
  <c r="AJ920" i="3"/>
  <c r="AK920" i="3" s="1"/>
  <c r="AL920" i="3" s="1"/>
  <c r="AG920" i="3"/>
  <c r="AH920" i="3" s="1"/>
  <c r="AI920" i="3" s="1"/>
  <c r="AF920" i="3"/>
  <c r="AE920" i="3"/>
  <c r="AD920" i="3"/>
  <c r="AC920" i="3"/>
  <c r="AB920" i="3"/>
  <c r="AA920" i="3"/>
  <c r="W920" i="3"/>
  <c r="V920" i="3"/>
  <c r="U920" i="3"/>
  <c r="S920" i="3"/>
  <c r="Q920" i="3"/>
  <c r="N920" i="3"/>
  <c r="L920" i="3"/>
  <c r="M920" i="3" s="1"/>
  <c r="I920" i="3"/>
  <c r="F920" i="3"/>
  <c r="AM919" i="3"/>
  <c r="AN919" i="3" s="1"/>
  <c r="AO919" i="3" s="1"/>
  <c r="AJ919" i="3"/>
  <c r="AK919" i="3" s="1"/>
  <c r="AL919" i="3" s="1"/>
  <c r="AG919" i="3"/>
  <c r="AH919" i="3" s="1"/>
  <c r="AI919" i="3" s="1"/>
  <c r="AF919" i="3"/>
  <c r="AE919" i="3"/>
  <c r="AD919" i="3"/>
  <c r="AC919" i="3"/>
  <c r="AB919" i="3"/>
  <c r="AA919" i="3"/>
  <c r="W919" i="3"/>
  <c r="V919" i="3"/>
  <c r="U919" i="3"/>
  <c r="S919" i="3"/>
  <c r="Q919" i="3"/>
  <c r="N919" i="3"/>
  <c r="L919" i="3"/>
  <c r="M919" i="3" s="1"/>
  <c r="I919" i="3"/>
  <c r="F919" i="3"/>
  <c r="AM918" i="3"/>
  <c r="AN918" i="3" s="1"/>
  <c r="AO918" i="3" s="1"/>
  <c r="AJ918" i="3"/>
  <c r="AK918" i="3" s="1"/>
  <c r="AL918" i="3" s="1"/>
  <c r="AG918" i="3"/>
  <c r="AH918" i="3" s="1"/>
  <c r="AI918" i="3" s="1"/>
  <c r="AF918" i="3"/>
  <c r="AE918" i="3"/>
  <c r="AD918" i="3"/>
  <c r="AC918" i="3"/>
  <c r="AB918" i="3"/>
  <c r="AA918" i="3"/>
  <c r="W918" i="3"/>
  <c r="V918" i="3"/>
  <c r="U918" i="3"/>
  <c r="S918" i="3"/>
  <c r="Q918" i="3"/>
  <c r="N918" i="3"/>
  <c r="L918" i="3"/>
  <c r="M918" i="3" s="1"/>
  <c r="I918" i="3"/>
  <c r="F918" i="3"/>
  <c r="AM917" i="3"/>
  <c r="AN917" i="3" s="1"/>
  <c r="AO917" i="3" s="1"/>
  <c r="AJ917" i="3"/>
  <c r="AK917" i="3" s="1"/>
  <c r="AL917" i="3" s="1"/>
  <c r="AG917" i="3"/>
  <c r="AH917" i="3" s="1"/>
  <c r="AI917" i="3" s="1"/>
  <c r="AF917" i="3"/>
  <c r="AE917" i="3"/>
  <c r="AD917" i="3"/>
  <c r="AC917" i="3"/>
  <c r="AB917" i="3"/>
  <c r="AA917" i="3"/>
  <c r="W917" i="3"/>
  <c r="V917" i="3"/>
  <c r="U917" i="3"/>
  <c r="S917" i="3"/>
  <c r="Q917" i="3"/>
  <c r="N917" i="3"/>
  <c r="L917" i="3"/>
  <c r="M917" i="3" s="1"/>
  <c r="I917" i="3"/>
  <c r="F917" i="3"/>
  <c r="AM916" i="3"/>
  <c r="AN916" i="3" s="1"/>
  <c r="AO916" i="3" s="1"/>
  <c r="AJ916" i="3"/>
  <c r="AK916" i="3" s="1"/>
  <c r="AL916" i="3" s="1"/>
  <c r="AG916" i="3"/>
  <c r="AH916" i="3" s="1"/>
  <c r="AI916" i="3" s="1"/>
  <c r="AF916" i="3"/>
  <c r="AE916" i="3"/>
  <c r="AD916" i="3"/>
  <c r="AC916" i="3"/>
  <c r="AB916" i="3"/>
  <c r="AA916" i="3"/>
  <c r="W916" i="3"/>
  <c r="V916" i="3"/>
  <c r="U916" i="3"/>
  <c r="S916" i="3"/>
  <c r="Q916" i="3"/>
  <c r="N916" i="3"/>
  <c r="L916" i="3"/>
  <c r="M916" i="3" s="1"/>
  <c r="I916" i="3"/>
  <c r="F916" i="3"/>
  <c r="AM915" i="3"/>
  <c r="AN915" i="3" s="1"/>
  <c r="AO915" i="3" s="1"/>
  <c r="AJ915" i="3"/>
  <c r="AK915" i="3" s="1"/>
  <c r="AL915" i="3" s="1"/>
  <c r="AG915" i="3"/>
  <c r="AH915" i="3" s="1"/>
  <c r="AI915" i="3" s="1"/>
  <c r="AF915" i="3"/>
  <c r="AE915" i="3"/>
  <c r="AD915" i="3"/>
  <c r="AC915" i="3"/>
  <c r="AB915" i="3"/>
  <c r="AA915" i="3"/>
  <c r="W915" i="3"/>
  <c r="V915" i="3"/>
  <c r="U915" i="3"/>
  <c r="S915" i="3"/>
  <c r="Q915" i="3"/>
  <c r="N915" i="3"/>
  <c r="L915" i="3"/>
  <c r="M915" i="3" s="1"/>
  <c r="I915" i="3"/>
  <c r="F915" i="3"/>
  <c r="AM914" i="3"/>
  <c r="AN914" i="3" s="1"/>
  <c r="AO914" i="3" s="1"/>
  <c r="AJ914" i="3"/>
  <c r="AK914" i="3" s="1"/>
  <c r="AL914" i="3" s="1"/>
  <c r="AG914" i="3"/>
  <c r="AH914" i="3" s="1"/>
  <c r="AI914" i="3" s="1"/>
  <c r="AF914" i="3"/>
  <c r="AE914" i="3"/>
  <c r="AD914" i="3"/>
  <c r="AC914" i="3"/>
  <c r="AB914" i="3"/>
  <c r="AA914" i="3"/>
  <c r="W914" i="3"/>
  <c r="V914" i="3"/>
  <c r="U914" i="3"/>
  <c r="S914" i="3"/>
  <c r="Q914" i="3"/>
  <c r="N914" i="3"/>
  <c r="L914" i="3"/>
  <c r="M914" i="3" s="1"/>
  <c r="I914" i="3"/>
  <c r="F914" i="3"/>
  <c r="AM913" i="3"/>
  <c r="AN913" i="3" s="1"/>
  <c r="AO913" i="3" s="1"/>
  <c r="AJ913" i="3"/>
  <c r="AK913" i="3" s="1"/>
  <c r="AL913" i="3" s="1"/>
  <c r="AG913" i="3"/>
  <c r="AH913" i="3" s="1"/>
  <c r="AI913" i="3" s="1"/>
  <c r="AF913" i="3"/>
  <c r="AE913" i="3"/>
  <c r="AD913" i="3"/>
  <c r="AC913" i="3"/>
  <c r="AB913" i="3"/>
  <c r="AA913" i="3"/>
  <c r="W913" i="3"/>
  <c r="V913" i="3"/>
  <c r="U913" i="3"/>
  <c r="S913" i="3"/>
  <c r="Q913" i="3"/>
  <c r="N913" i="3"/>
  <c r="L913" i="3"/>
  <c r="M913" i="3" s="1"/>
  <c r="I913" i="3"/>
  <c r="F913" i="3"/>
  <c r="AM912" i="3"/>
  <c r="AN912" i="3" s="1"/>
  <c r="AO912" i="3" s="1"/>
  <c r="AJ912" i="3"/>
  <c r="AK912" i="3" s="1"/>
  <c r="AL912" i="3" s="1"/>
  <c r="AG912" i="3"/>
  <c r="AH912" i="3" s="1"/>
  <c r="AI912" i="3" s="1"/>
  <c r="AF912" i="3"/>
  <c r="AE912" i="3"/>
  <c r="AD912" i="3"/>
  <c r="AC912" i="3"/>
  <c r="AB912" i="3"/>
  <c r="AA912" i="3"/>
  <c r="W912" i="3"/>
  <c r="V912" i="3"/>
  <c r="U912" i="3"/>
  <c r="S912" i="3"/>
  <c r="Q912" i="3"/>
  <c r="N912" i="3"/>
  <c r="L912" i="3"/>
  <c r="M912" i="3" s="1"/>
  <c r="I912" i="3"/>
  <c r="F912" i="3"/>
  <c r="AM911" i="3"/>
  <c r="AN911" i="3" s="1"/>
  <c r="AO911" i="3" s="1"/>
  <c r="AJ911" i="3"/>
  <c r="AK911" i="3" s="1"/>
  <c r="AL911" i="3" s="1"/>
  <c r="AG911" i="3"/>
  <c r="AH911" i="3" s="1"/>
  <c r="AI911" i="3" s="1"/>
  <c r="AF911" i="3"/>
  <c r="AE911" i="3"/>
  <c r="AD911" i="3"/>
  <c r="AC911" i="3"/>
  <c r="AB911" i="3"/>
  <c r="AA911" i="3"/>
  <c r="W911" i="3"/>
  <c r="V911" i="3"/>
  <c r="U911" i="3"/>
  <c r="S911" i="3"/>
  <c r="Q911" i="3"/>
  <c r="N911" i="3"/>
  <c r="L911" i="3"/>
  <c r="M911" i="3" s="1"/>
  <c r="I911" i="3"/>
  <c r="F911" i="3"/>
  <c r="AM910" i="3"/>
  <c r="AN910" i="3" s="1"/>
  <c r="AO910" i="3" s="1"/>
  <c r="AJ910" i="3"/>
  <c r="AK910" i="3" s="1"/>
  <c r="AL910" i="3" s="1"/>
  <c r="AG910" i="3"/>
  <c r="AH910" i="3" s="1"/>
  <c r="AI910" i="3" s="1"/>
  <c r="AF910" i="3"/>
  <c r="AE910" i="3"/>
  <c r="AD910" i="3"/>
  <c r="AC910" i="3"/>
  <c r="AB910" i="3"/>
  <c r="AA910" i="3"/>
  <c r="W910" i="3"/>
  <c r="V910" i="3"/>
  <c r="U910" i="3"/>
  <c r="S910" i="3"/>
  <c r="Q910" i="3"/>
  <c r="N910" i="3"/>
  <c r="L910" i="3"/>
  <c r="M910" i="3" s="1"/>
  <c r="I910" i="3"/>
  <c r="F910" i="3"/>
  <c r="AM909" i="3"/>
  <c r="AN909" i="3" s="1"/>
  <c r="AO909" i="3" s="1"/>
  <c r="AJ909" i="3"/>
  <c r="AK909" i="3" s="1"/>
  <c r="AL909" i="3" s="1"/>
  <c r="AG909" i="3"/>
  <c r="AH909" i="3" s="1"/>
  <c r="AI909" i="3" s="1"/>
  <c r="AF909" i="3"/>
  <c r="AE909" i="3"/>
  <c r="AD909" i="3"/>
  <c r="AC909" i="3"/>
  <c r="AB909" i="3"/>
  <c r="AA909" i="3"/>
  <c r="W909" i="3"/>
  <c r="V909" i="3"/>
  <c r="U909" i="3"/>
  <c r="S909" i="3"/>
  <c r="Q909" i="3"/>
  <c r="N909" i="3"/>
  <c r="L909" i="3"/>
  <c r="M909" i="3" s="1"/>
  <c r="I909" i="3"/>
  <c r="F909" i="3"/>
  <c r="AM908" i="3"/>
  <c r="AN908" i="3" s="1"/>
  <c r="AO908" i="3" s="1"/>
  <c r="AJ908" i="3"/>
  <c r="AK908" i="3" s="1"/>
  <c r="AL908" i="3" s="1"/>
  <c r="AG908" i="3"/>
  <c r="AH908" i="3" s="1"/>
  <c r="AI908" i="3" s="1"/>
  <c r="AF908" i="3"/>
  <c r="AE908" i="3"/>
  <c r="AD908" i="3"/>
  <c r="AC908" i="3"/>
  <c r="AB908" i="3"/>
  <c r="AA908" i="3"/>
  <c r="W908" i="3"/>
  <c r="V908" i="3"/>
  <c r="U908" i="3"/>
  <c r="S908" i="3"/>
  <c r="Q908" i="3"/>
  <c r="N908" i="3"/>
  <c r="L908" i="3"/>
  <c r="M908" i="3" s="1"/>
  <c r="I908" i="3"/>
  <c r="F908" i="3"/>
  <c r="AM907" i="3"/>
  <c r="AN907" i="3" s="1"/>
  <c r="AO907" i="3" s="1"/>
  <c r="AJ907" i="3"/>
  <c r="AK907" i="3" s="1"/>
  <c r="AL907" i="3" s="1"/>
  <c r="AG907" i="3"/>
  <c r="AH907" i="3" s="1"/>
  <c r="AI907" i="3" s="1"/>
  <c r="AF907" i="3"/>
  <c r="AE907" i="3"/>
  <c r="AD907" i="3"/>
  <c r="AC907" i="3"/>
  <c r="AB907" i="3"/>
  <c r="AA907" i="3"/>
  <c r="W907" i="3"/>
  <c r="V907" i="3"/>
  <c r="U907" i="3"/>
  <c r="S907" i="3"/>
  <c r="Q907" i="3"/>
  <c r="N907" i="3"/>
  <c r="L907" i="3"/>
  <c r="M907" i="3" s="1"/>
  <c r="I907" i="3"/>
  <c r="F907" i="3"/>
  <c r="AM906" i="3"/>
  <c r="AN906" i="3" s="1"/>
  <c r="AO906" i="3" s="1"/>
  <c r="AJ906" i="3"/>
  <c r="AK906" i="3" s="1"/>
  <c r="AL906" i="3" s="1"/>
  <c r="AG906" i="3"/>
  <c r="AH906" i="3" s="1"/>
  <c r="AI906" i="3" s="1"/>
  <c r="AF906" i="3"/>
  <c r="AE906" i="3"/>
  <c r="AD906" i="3"/>
  <c r="AC906" i="3"/>
  <c r="AB906" i="3"/>
  <c r="AA906" i="3"/>
  <c r="W906" i="3"/>
  <c r="V906" i="3"/>
  <c r="U906" i="3"/>
  <c r="S906" i="3"/>
  <c r="Q906" i="3"/>
  <c r="N906" i="3"/>
  <c r="L906" i="3"/>
  <c r="M906" i="3" s="1"/>
  <c r="I906" i="3"/>
  <c r="F906" i="3"/>
  <c r="AM905" i="3"/>
  <c r="AN905" i="3" s="1"/>
  <c r="AO905" i="3" s="1"/>
  <c r="AJ905" i="3"/>
  <c r="AK905" i="3" s="1"/>
  <c r="AL905" i="3" s="1"/>
  <c r="AG905" i="3"/>
  <c r="AH905" i="3" s="1"/>
  <c r="AI905" i="3" s="1"/>
  <c r="AF905" i="3"/>
  <c r="AE905" i="3"/>
  <c r="AD905" i="3"/>
  <c r="AC905" i="3"/>
  <c r="AB905" i="3"/>
  <c r="AA905" i="3"/>
  <c r="W905" i="3"/>
  <c r="V905" i="3"/>
  <c r="U905" i="3"/>
  <c r="S905" i="3"/>
  <c r="Q905" i="3"/>
  <c r="N905" i="3"/>
  <c r="L905" i="3"/>
  <c r="M905" i="3" s="1"/>
  <c r="I905" i="3"/>
  <c r="F905" i="3"/>
  <c r="AM904" i="3"/>
  <c r="AN904" i="3" s="1"/>
  <c r="AO904" i="3" s="1"/>
  <c r="AJ904" i="3"/>
  <c r="AK904" i="3" s="1"/>
  <c r="AL904" i="3" s="1"/>
  <c r="AG904" i="3"/>
  <c r="AH904" i="3" s="1"/>
  <c r="AI904" i="3" s="1"/>
  <c r="AF904" i="3"/>
  <c r="AE904" i="3"/>
  <c r="AD904" i="3"/>
  <c r="AC904" i="3"/>
  <c r="AB904" i="3"/>
  <c r="AA904" i="3"/>
  <c r="W904" i="3"/>
  <c r="V904" i="3"/>
  <c r="U904" i="3"/>
  <c r="S904" i="3"/>
  <c r="Q904" i="3"/>
  <c r="N904" i="3"/>
  <c r="L904" i="3"/>
  <c r="M904" i="3" s="1"/>
  <c r="I904" i="3"/>
  <c r="F904" i="3"/>
  <c r="AM903" i="3"/>
  <c r="AN903" i="3" s="1"/>
  <c r="AO903" i="3" s="1"/>
  <c r="AJ903" i="3"/>
  <c r="AK903" i="3" s="1"/>
  <c r="AL903" i="3" s="1"/>
  <c r="AG903" i="3"/>
  <c r="AH903" i="3" s="1"/>
  <c r="AI903" i="3" s="1"/>
  <c r="AF903" i="3"/>
  <c r="AE903" i="3"/>
  <c r="AD903" i="3"/>
  <c r="AC903" i="3"/>
  <c r="AB903" i="3"/>
  <c r="AA903" i="3"/>
  <c r="W903" i="3"/>
  <c r="V903" i="3"/>
  <c r="U903" i="3"/>
  <c r="S903" i="3"/>
  <c r="Q903" i="3"/>
  <c r="N903" i="3"/>
  <c r="L903" i="3"/>
  <c r="M903" i="3" s="1"/>
  <c r="I903" i="3"/>
  <c r="F903" i="3"/>
  <c r="AM902" i="3"/>
  <c r="AN902" i="3" s="1"/>
  <c r="AO902" i="3" s="1"/>
  <c r="AJ902" i="3"/>
  <c r="AK902" i="3" s="1"/>
  <c r="AL902" i="3" s="1"/>
  <c r="AG902" i="3"/>
  <c r="AH902" i="3" s="1"/>
  <c r="AI902" i="3" s="1"/>
  <c r="AF902" i="3"/>
  <c r="AE902" i="3"/>
  <c r="AD902" i="3"/>
  <c r="AC902" i="3"/>
  <c r="AB902" i="3"/>
  <c r="AA902" i="3"/>
  <c r="W902" i="3"/>
  <c r="V902" i="3"/>
  <c r="U902" i="3"/>
  <c r="S902" i="3"/>
  <c r="Q902" i="3"/>
  <c r="N902" i="3"/>
  <c r="L902" i="3"/>
  <c r="M902" i="3" s="1"/>
  <c r="I902" i="3"/>
  <c r="F902" i="3"/>
  <c r="AM901" i="3"/>
  <c r="AN901" i="3" s="1"/>
  <c r="AO901" i="3" s="1"/>
  <c r="AJ901" i="3"/>
  <c r="AK901" i="3" s="1"/>
  <c r="AL901" i="3" s="1"/>
  <c r="AG901" i="3"/>
  <c r="AH901" i="3" s="1"/>
  <c r="AI901" i="3" s="1"/>
  <c r="AF901" i="3"/>
  <c r="AE901" i="3"/>
  <c r="AD901" i="3"/>
  <c r="AC901" i="3"/>
  <c r="AB901" i="3"/>
  <c r="AA901" i="3"/>
  <c r="W901" i="3"/>
  <c r="V901" i="3"/>
  <c r="U901" i="3"/>
  <c r="S901" i="3"/>
  <c r="Q901" i="3"/>
  <c r="N901" i="3"/>
  <c r="L901" i="3"/>
  <c r="M901" i="3" s="1"/>
  <c r="I901" i="3"/>
  <c r="F901" i="3"/>
  <c r="AM900" i="3"/>
  <c r="AN900" i="3" s="1"/>
  <c r="AO900" i="3" s="1"/>
  <c r="AJ900" i="3"/>
  <c r="AK900" i="3" s="1"/>
  <c r="AL900" i="3" s="1"/>
  <c r="AG900" i="3"/>
  <c r="AH900" i="3" s="1"/>
  <c r="AI900" i="3" s="1"/>
  <c r="AF900" i="3"/>
  <c r="AE900" i="3"/>
  <c r="AD900" i="3"/>
  <c r="AC900" i="3"/>
  <c r="AB900" i="3"/>
  <c r="AA900" i="3"/>
  <c r="W900" i="3"/>
  <c r="V900" i="3"/>
  <c r="U900" i="3"/>
  <c r="S900" i="3"/>
  <c r="Q900" i="3"/>
  <c r="N900" i="3"/>
  <c r="L900" i="3"/>
  <c r="M900" i="3" s="1"/>
  <c r="I900" i="3"/>
  <c r="F900" i="3"/>
  <c r="AM899" i="3"/>
  <c r="AN899" i="3" s="1"/>
  <c r="AO899" i="3" s="1"/>
  <c r="AJ899" i="3"/>
  <c r="AK899" i="3" s="1"/>
  <c r="AL899" i="3" s="1"/>
  <c r="AG899" i="3"/>
  <c r="AH899" i="3" s="1"/>
  <c r="AI899" i="3" s="1"/>
  <c r="AF899" i="3"/>
  <c r="AE899" i="3"/>
  <c r="AD899" i="3"/>
  <c r="AC899" i="3"/>
  <c r="AB899" i="3"/>
  <c r="AA899" i="3"/>
  <c r="W899" i="3"/>
  <c r="V899" i="3"/>
  <c r="U899" i="3"/>
  <c r="S899" i="3"/>
  <c r="Q899" i="3"/>
  <c r="N899" i="3"/>
  <c r="L899" i="3"/>
  <c r="M899" i="3" s="1"/>
  <c r="I899" i="3"/>
  <c r="F899" i="3"/>
  <c r="AM898" i="3"/>
  <c r="AN898" i="3" s="1"/>
  <c r="AO898" i="3" s="1"/>
  <c r="AJ898" i="3"/>
  <c r="AK898" i="3" s="1"/>
  <c r="AL898" i="3" s="1"/>
  <c r="AG898" i="3"/>
  <c r="AH898" i="3" s="1"/>
  <c r="AI898" i="3" s="1"/>
  <c r="AF898" i="3"/>
  <c r="AE898" i="3"/>
  <c r="AD898" i="3"/>
  <c r="AC898" i="3"/>
  <c r="AB898" i="3"/>
  <c r="AA898" i="3"/>
  <c r="W898" i="3"/>
  <c r="V898" i="3"/>
  <c r="U898" i="3"/>
  <c r="S898" i="3"/>
  <c r="Q898" i="3"/>
  <c r="N898" i="3"/>
  <c r="L898" i="3"/>
  <c r="M898" i="3" s="1"/>
  <c r="I898" i="3"/>
  <c r="F898" i="3"/>
  <c r="AM897" i="3"/>
  <c r="AN897" i="3" s="1"/>
  <c r="AO897" i="3" s="1"/>
  <c r="AJ897" i="3"/>
  <c r="AK897" i="3" s="1"/>
  <c r="AL897" i="3" s="1"/>
  <c r="AG897" i="3"/>
  <c r="AH897" i="3" s="1"/>
  <c r="AI897" i="3" s="1"/>
  <c r="AF897" i="3"/>
  <c r="AE897" i="3"/>
  <c r="AD897" i="3"/>
  <c r="AC897" i="3"/>
  <c r="AB897" i="3"/>
  <c r="AA897" i="3"/>
  <c r="W897" i="3"/>
  <c r="V897" i="3"/>
  <c r="U897" i="3"/>
  <c r="S897" i="3"/>
  <c r="Q897" i="3"/>
  <c r="N897" i="3"/>
  <c r="L897" i="3"/>
  <c r="M897" i="3" s="1"/>
  <c r="I897" i="3"/>
  <c r="F897" i="3"/>
  <c r="AM896" i="3"/>
  <c r="AN896" i="3" s="1"/>
  <c r="AO896" i="3" s="1"/>
  <c r="AJ896" i="3"/>
  <c r="AK896" i="3" s="1"/>
  <c r="AL896" i="3" s="1"/>
  <c r="AG896" i="3"/>
  <c r="AH896" i="3" s="1"/>
  <c r="AI896" i="3" s="1"/>
  <c r="AF896" i="3"/>
  <c r="AE896" i="3"/>
  <c r="AD896" i="3"/>
  <c r="AC896" i="3"/>
  <c r="AB896" i="3"/>
  <c r="AA896" i="3"/>
  <c r="W896" i="3"/>
  <c r="V896" i="3"/>
  <c r="U896" i="3"/>
  <c r="S896" i="3"/>
  <c r="Q896" i="3"/>
  <c r="N896" i="3"/>
  <c r="L896" i="3"/>
  <c r="M896" i="3" s="1"/>
  <c r="I896" i="3"/>
  <c r="F896" i="3"/>
  <c r="AM895" i="3"/>
  <c r="AN895" i="3" s="1"/>
  <c r="AO895" i="3" s="1"/>
  <c r="AJ895" i="3"/>
  <c r="AK895" i="3" s="1"/>
  <c r="AL895" i="3" s="1"/>
  <c r="AG895" i="3"/>
  <c r="AH895" i="3" s="1"/>
  <c r="AI895" i="3" s="1"/>
  <c r="AF895" i="3"/>
  <c r="AE895" i="3"/>
  <c r="AD895" i="3"/>
  <c r="AC895" i="3"/>
  <c r="AB895" i="3"/>
  <c r="AA895" i="3"/>
  <c r="W895" i="3"/>
  <c r="V895" i="3"/>
  <c r="U895" i="3"/>
  <c r="S895" i="3"/>
  <c r="Q895" i="3"/>
  <c r="N895" i="3"/>
  <c r="L895" i="3"/>
  <c r="M895" i="3" s="1"/>
  <c r="I895" i="3"/>
  <c r="F895" i="3"/>
  <c r="AM894" i="3"/>
  <c r="AN894" i="3" s="1"/>
  <c r="AO894" i="3" s="1"/>
  <c r="AJ894" i="3"/>
  <c r="AK894" i="3" s="1"/>
  <c r="AL894" i="3" s="1"/>
  <c r="AG894" i="3"/>
  <c r="AH894" i="3" s="1"/>
  <c r="AI894" i="3" s="1"/>
  <c r="AF894" i="3"/>
  <c r="AE894" i="3"/>
  <c r="AD894" i="3"/>
  <c r="AC894" i="3"/>
  <c r="AB894" i="3"/>
  <c r="AA894" i="3"/>
  <c r="W894" i="3"/>
  <c r="V894" i="3"/>
  <c r="U894" i="3"/>
  <c r="S894" i="3"/>
  <c r="Q894" i="3"/>
  <c r="N894" i="3"/>
  <c r="L894" i="3"/>
  <c r="M894" i="3" s="1"/>
  <c r="I894" i="3"/>
  <c r="F894" i="3"/>
  <c r="AM893" i="3"/>
  <c r="AN893" i="3" s="1"/>
  <c r="AO893" i="3" s="1"/>
  <c r="AJ893" i="3"/>
  <c r="AK893" i="3" s="1"/>
  <c r="AL893" i="3" s="1"/>
  <c r="AG893" i="3"/>
  <c r="AH893" i="3" s="1"/>
  <c r="AI893" i="3" s="1"/>
  <c r="AF893" i="3"/>
  <c r="AE893" i="3"/>
  <c r="AD893" i="3"/>
  <c r="AC893" i="3"/>
  <c r="AB893" i="3"/>
  <c r="AA893" i="3"/>
  <c r="W893" i="3"/>
  <c r="V893" i="3"/>
  <c r="U893" i="3"/>
  <c r="S893" i="3"/>
  <c r="Q893" i="3"/>
  <c r="N893" i="3"/>
  <c r="L893" i="3"/>
  <c r="M893" i="3" s="1"/>
  <c r="I893" i="3"/>
  <c r="F893" i="3"/>
  <c r="AM892" i="3"/>
  <c r="AN892" i="3" s="1"/>
  <c r="AO892" i="3" s="1"/>
  <c r="AJ892" i="3"/>
  <c r="AK892" i="3" s="1"/>
  <c r="AL892" i="3" s="1"/>
  <c r="AG892" i="3"/>
  <c r="AH892" i="3" s="1"/>
  <c r="AI892" i="3" s="1"/>
  <c r="AF892" i="3"/>
  <c r="AE892" i="3"/>
  <c r="AD892" i="3"/>
  <c r="AC892" i="3"/>
  <c r="AB892" i="3"/>
  <c r="AA892" i="3"/>
  <c r="W892" i="3"/>
  <c r="V892" i="3"/>
  <c r="U892" i="3"/>
  <c r="S892" i="3"/>
  <c r="Q892" i="3"/>
  <c r="N892" i="3"/>
  <c r="L892" i="3"/>
  <c r="M892" i="3" s="1"/>
  <c r="I892" i="3"/>
  <c r="F892" i="3"/>
  <c r="AM891" i="3"/>
  <c r="AN891" i="3" s="1"/>
  <c r="AO891" i="3" s="1"/>
  <c r="AJ891" i="3"/>
  <c r="AK891" i="3" s="1"/>
  <c r="AL891" i="3" s="1"/>
  <c r="AG891" i="3"/>
  <c r="AH891" i="3" s="1"/>
  <c r="AI891" i="3" s="1"/>
  <c r="AF891" i="3"/>
  <c r="AE891" i="3"/>
  <c r="AD891" i="3"/>
  <c r="AC891" i="3"/>
  <c r="AB891" i="3"/>
  <c r="AA891" i="3"/>
  <c r="W891" i="3"/>
  <c r="V891" i="3"/>
  <c r="Z891" i="3" s="1"/>
  <c r="U891" i="3"/>
  <c r="S891" i="3"/>
  <c r="Q891" i="3"/>
  <c r="N891" i="3"/>
  <c r="L891" i="3"/>
  <c r="M891" i="3" s="1"/>
  <c r="I891" i="3"/>
  <c r="F891" i="3"/>
  <c r="AM890" i="3"/>
  <c r="AN890" i="3" s="1"/>
  <c r="AO890" i="3" s="1"/>
  <c r="AJ890" i="3"/>
  <c r="AK890" i="3" s="1"/>
  <c r="AL890" i="3" s="1"/>
  <c r="AG890" i="3"/>
  <c r="AH890" i="3" s="1"/>
  <c r="AI890" i="3" s="1"/>
  <c r="AF890" i="3"/>
  <c r="AE890" i="3"/>
  <c r="AD890" i="3"/>
  <c r="AC890" i="3"/>
  <c r="AB890" i="3"/>
  <c r="AA890" i="3"/>
  <c r="W890" i="3"/>
  <c r="V890" i="3"/>
  <c r="Z890" i="3" s="1"/>
  <c r="U890" i="3"/>
  <c r="S890" i="3"/>
  <c r="Q890" i="3"/>
  <c r="N890" i="3"/>
  <c r="L890" i="3"/>
  <c r="M890" i="3" s="1"/>
  <c r="I890" i="3"/>
  <c r="F890" i="3"/>
  <c r="AM889" i="3"/>
  <c r="AN889" i="3" s="1"/>
  <c r="AO889" i="3" s="1"/>
  <c r="AJ889" i="3"/>
  <c r="AK889" i="3" s="1"/>
  <c r="AL889" i="3" s="1"/>
  <c r="AG889" i="3"/>
  <c r="AH889" i="3" s="1"/>
  <c r="AI889" i="3" s="1"/>
  <c r="AF889" i="3"/>
  <c r="AE889" i="3"/>
  <c r="AD889" i="3"/>
  <c r="AC889" i="3"/>
  <c r="AB889" i="3"/>
  <c r="AA889" i="3"/>
  <c r="W889" i="3"/>
  <c r="V889" i="3"/>
  <c r="Z889" i="3" s="1"/>
  <c r="U889" i="3"/>
  <c r="S889" i="3"/>
  <c r="Q889" i="3"/>
  <c r="N889" i="3"/>
  <c r="L889" i="3"/>
  <c r="M889" i="3" s="1"/>
  <c r="I889" i="3"/>
  <c r="F889" i="3"/>
  <c r="AM888" i="3"/>
  <c r="AN888" i="3" s="1"/>
  <c r="AO888" i="3" s="1"/>
  <c r="AJ888" i="3"/>
  <c r="AK888" i="3" s="1"/>
  <c r="AL888" i="3" s="1"/>
  <c r="AG888" i="3"/>
  <c r="AH888" i="3" s="1"/>
  <c r="AI888" i="3" s="1"/>
  <c r="AF888" i="3"/>
  <c r="AE888" i="3"/>
  <c r="AD888" i="3"/>
  <c r="AC888" i="3"/>
  <c r="AB888" i="3"/>
  <c r="AA888" i="3"/>
  <c r="W888" i="3"/>
  <c r="V888" i="3"/>
  <c r="Z888" i="3" s="1"/>
  <c r="U888" i="3"/>
  <c r="S888" i="3"/>
  <c r="Q888" i="3"/>
  <c r="N888" i="3"/>
  <c r="L888" i="3"/>
  <c r="M888" i="3" s="1"/>
  <c r="I888" i="3"/>
  <c r="F888" i="3"/>
  <c r="AM887" i="3"/>
  <c r="AN887" i="3" s="1"/>
  <c r="AO887" i="3" s="1"/>
  <c r="AJ887" i="3"/>
  <c r="AK887" i="3" s="1"/>
  <c r="AL887" i="3" s="1"/>
  <c r="AG887" i="3"/>
  <c r="AH887" i="3" s="1"/>
  <c r="AI887" i="3" s="1"/>
  <c r="AF887" i="3"/>
  <c r="AE887" i="3"/>
  <c r="AD887" i="3"/>
  <c r="AC887" i="3"/>
  <c r="AB887" i="3"/>
  <c r="AA887" i="3"/>
  <c r="W887" i="3"/>
  <c r="V887" i="3"/>
  <c r="Z887" i="3" s="1"/>
  <c r="U887" i="3"/>
  <c r="S887" i="3"/>
  <c r="Q887" i="3"/>
  <c r="N887" i="3"/>
  <c r="L887" i="3"/>
  <c r="M887" i="3" s="1"/>
  <c r="I887" i="3"/>
  <c r="F887" i="3"/>
  <c r="AM886" i="3"/>
  <c r="AN886" i="3" s="1"/>
  <c r="AO886" i="3" s="1"/>
  <c r="AJ886" i="3"/>
  <c r="AK886" i="3" s="1"/>
  <c r="AL886" i="3" s="1"/>
  <c r="AG886" i="3"/>
  <c r="AH886" i="3" s="1"/>
  <c r="AI886" i="3" s="1"/>
  <c r="AF886" i="3"/>
  <c r="AE886" i="3"/>
  <c r="AD886" i="3"/>
  <c r="AC886" i="3"/>
  <c r="AB886" i="3"/>
  <c r="AA886" i="3"/>
  <c r="W886" i="3"/>
  <c r="V886" i="3"/>
  <c r="Z886" i="3" s="1"/>
  <c r="U886" i="3"/>
  <c r="S886" i="3"/>
  <c r="Q886" i="3"/>
  <c r="N886" i="3"/>
  <c r="L886" i="3"/>
  <c r="M886" i="3" s="1"/>
  <c r="I886" i="3"/>
  <c r="F886" i="3"/>
  <c r="AM885" i="3"/>
  <c r="AN885" i="3" s="1"/>
  <c r="AO885" i="3" s="1"/>
  <c r="AJ885" i="3"/>
  <c r="AK885" i="3" s="1"/>
  <c r="AL885" i="3" s="1"/>
  <c r="AG885" i="3"/>
  <c r="AH885" i="3" s="1"/>
  <c r="AI885" i="3" s="1"/>
  <c r="AF885" i="3"/>
  <c r="AE885" i="3"/>
  <c r="AD885" i="3"/>
  <c r="AC885" i="3"/>
  <c r="AB885" i="3"/>
  <c r="AA885" i="3"/>
  <c r="W885" i="3"/>
  <c r="V885" i="3"/>
  <c r="Z885" i="3" s="1"/>
  <c r="U885" i="3"/>
  <c r="S885" i="3"/>
  <c r="Q885" i="3"/>
  <c r="N885" i="3"/>
  <c r="L885" i="3"/>
  <c r="M885" i="3" s="1"/>
  <c r="I885" i="3"/>
  <c r="F885" i="3"/>
  <c r="AM884" i="3"/>
  <c r="AN884" i="3" s="1"/>
  <c r="AO884" i="3" s="1"/>
  <c r="AJ884" i="3"/>
  <c r="AK884" i="3" s="1"/>
  <c r="AL884" i="3" s="1"/>
  <c r="AG884" i="3"/>
  <c r="AH884" i="3" s="1"/>
  <c r="AI884" i="3" s="1"/>
  <c r="AF884" i="3"/>
  <c r="AE884" i="3"/>
  <c r="AD884" i="3"/>
  <c r="AC884" i="3"/>
  <c r="AB884" i="3"/>
  <c r="AA884" i="3"/>
  <c r="W884" i="3"/>
  <c r="V884" i="3"/>
  <c r="Z884" i="3" s="1"/>
  <c r="U884" i="3"/>
  <c r="S884" i="3"/>
  <c r="Q884" i="3"/>
  <c r="N884" i="3"/>
  <c r="L884" i="3"/>
  <c r="M884" i="3" s="1"/>
  <c r="I884" i="3"/>
  <c r="F884" i="3"/>
  <c r="AM883" i="3"/>
  <c r="AN883" i="3" s="1"/>
  <c r="AO883" i="3" s="1"/>
  <c r="AJ883" i="3"/>
  <c r="AK883" i="3" s="1"/>
  <c r="AL883" i="3" s="1"/>
  <c r="AG883" i="3"/>
  <c r="AH883" i="3" s="1"/>
  <c r="AI883" i="3" s="1"/>
  <c r="AF883" i="3"/>
  <c r="AE883" i="3"/>
  <c r="AD883" i="3"/>
  <c r="AC883" i="3"/>
  <c r="AB883" i="3"/>
  <c r="AA883" i="3"/>
  <c r="W883" i="3"/>
  <c r="V883" i="3"/>
  <c r="Z883" i="3" s="1"/>
  <c r="U883" i="3"/>
  <c r="S883" i="3"/>
  <c r="Q883" i="3"/>
  <c r="N883" i="3"/>
  <c r="L883" i="3"/>
  <c r="M883" i="3" s="1"/>
  <c r="I883" i="3"/>
  <c r="F883" i="3"/>
  <c r="AM882" i="3"/>
  <c r="AN882" i="3" s="1"/>
  <c r="AO882" i="3" s="1"/>
  <c r="AJ882" i="3"/>
  <c r="AK882" i="3" s="1"/>
  <c r="AL882" i="3" s="1"/>
  <c r="AG882" i="3"/>
  <c r="AH882" i="3" s="1"/>
  <c r="AI882" i="3" s="1"/>
  <c r="AF882" i="3"/>
  <c r="AE882" i="3"/>
  <c r="AD882" i="3"/>
  <c r="AC882" i="3"/>
  <c r="AB882" i="3"/>
  <c r="AA882" i="3"/>
  <c r="W882" i="3"/>
  <c r="V882" i="3"/>
  <c r="Z882" i="3" s="1"/>
  <c r="U882" i="3"/>
  <c r="S882" i="3"/>
  <c r="Q882" i="3"/>
  <c r="N882" i="3"/>
  <c r="L882" i="3"/>
  <c r="M882" i="3" s="1"/>
  <c r="I882" i="3"/>
  <c r="F882" i="3"/>
  <c r="AM881" i="3"/>
  <c r="AN881" i="3" s="1"/>
  <c r="AO881" i="3" s="1"/>
  <c r="AJ881" i="3"/>
  <c r="AK881" i="3" s="1"/>
  <c r="AL881" i="3" s="1"/>
  <c r="AG881" i="3"/>
  <c r="AH881" i="3" s="1"/>
  <c r="AI881" i="3" s="1"/>
  <c r="AF881" i="3"/>
  <c r="AE881" i="3"/>
  <c r="AD881" i="3"/>
  <c r="AC881" i="3"/>
  <c r="AB881" i="3"/>
  <c r="AA881" i="3"/>
  <c r="W881" i="3"/>
  <c r="V881" i="3"/>
  <c r="Z881" i="3" s="1"/>
  <c r="U881" i="3"/>
  <c r="S881" i="3"/>
  <c r="Q881" i="3"/>
  <c r="N881" i="3"/>
  <c r="L881" i="3"/>
  <c r="M881" i="3" s="1"/>
  <c r="I881" i="3"/>
  <c r="F881" i="3"/>
  <c r="AM880" i="3"/>
  <c r="AN880" i="3" s="1"/>
  <c r="AO880" i="3" s="1"/>
  <c r="AJ880" i="3"/>
  <c r="AK880" i="3" s="1"/>
  <c r="AL880" i="3" s="1"/>
  <c r="AG880" i="3"/>
  <c r="AH880" i="3" s="1"/>
  <c r="AI880" i="3" s="1"/>
  <c r="AF880" i="3"/>
  <c r="AE880" i="3"/>
  <c r="AD880" i="3"/>
  <c r="AC880" i="3"/>
  <c r="AB880" i="3"/>
  <c r="AA880" i="3"/>
  <c r="W880" i="3"/>
  <c r="V880" i="3"/>
  <c r="Z880" i="3" s="1"/>
  <c r="U880" i="3"/>
  <c r="S880" i="3"/>
  <c r="Q880" i="3"/>
  <c r="N880" i="3"/>
  <c r="L880" i="3"/>
  <c r="M880" i="3" s="1"/>
  <c r="I880" i="3"/>
  <c r="F880" i="3"/>
  <c r="AM879" i="3"/>
  <c r="AN879" i="3" s="1"/>
  <c r="AO879" i="3" s="1"/>
  <c r="AJ879" i="3"/>
  <c r="AK879" i="3" s="1"/>
  <c r="AL879" i="3" s="1"/>
  <c r="AG879" i="3"/>
  <c r="AH879" i="3" s="1"/>
  <c r="AI879" i="3" s="1"/>
  <c r="AF879" i="3"/>
  <c r="AE879" i="3"/>
  <c r="AD879" i="3"/>
  <c r="AC879" i="3"/>
  <c r="AB879" i="3"/>
  <c r="AA879" i="3"/>
  <c r="W879" i="3"/>
  <c r="V879" i="3"/>
  <c r="Z879" i="3" s="1"/>
  <c r="U879" i="3"/>
  <c r="S879" i="3"/>
  <c r="Q879" i="3"/>
  <c r="N879" i="3"/>
  <c r="L879" i="3"/>
  <c r="M879" i="3" s="1"/>
  <c r="I879" i="3"/>
  <c r="F879" i="3"/>
  <c r="AM878" i="3"/>
  <c r="AN878" i="3" s="1"/>
  <c r="AO878" i="3" s="1"/>
  <c r="AJ878" i="3"/>
  <c r="AK878" i="3" s="1"/>
  <c r="AL878" i="3" s="1"/>
  <c r="AG878" i="3"/>
  <c r="AH878" i="3" s="1"/>
  <c r="AI878" i="3" s="1"/>
  <c r="AF878" i="3"/>
  <c r="AE878" i="3"/>
  <c r="AD878" i="3"/>
  <c r="AC878" i="3"/>
  <c r="AB878" i="3"/>
  <c r="AA878" i="3"/>
  <c r="W878" i="3"/>
  <c r="V878" i="3"/>
  <c r="Z878" i="3" s="1"/>
  <c r="U878" i="3"/>
  <c r="S878" i="3"/>
  <c r="Q878" i="3"/>
  <c r="N878" i="3"/>
  <c r="L878" i="3"/>
  <c r="M878" i="3" s="1"/>
  <c r="I878" i="3"/>
  <c r="F878" i="3"/>
  <c r="AM877" i="3"/>
  <c r="AN877" i="3" s="1"/>
  <c r="AO877" i="3" s="1"/>
  <c r="AJ877" i="3"/>
  <c r="AK877" i="3" s="1"/>
  <c r="AL877" i="3" s="1"/>
  <c r="AG877" i="3"/>
  <c r="AH877" i="3" s="1"/>
  <c r="AI877" i="3" s="1"/>
  <c r="AF877" i="3"/>
  <c r="AE877" i="3"/>
  <c r="AD877" i="3"/>
  <c r="AC877" i="3"/>
  <c r="AB877" i="3"/>
  <c r="AA877" i="3"/>
  <c r="W877" i="3"/>
  <c r="V877" i="3"/>
  <c r="Z877" i="3" s="1"/>
  <c r="U877" i="3"/>
  <c r="S877" i="3"/>
  <c r="Q877" i="3"/>
  <c r="N877" i="3"/>
  <c r="L877" i="3"/>
  <c r="M877" i="3" s="1"/>
  <c r="I877" i="3"/>
  <c r="F877" i="3"/>
  <c r="AM876" i="3"/>
  <c r="AN876" i="3" s="1"/>
  <c r="AO876" i="3" s="1"/>
  <c r="AJ876" i="3"/>
  <c r="AK876" i="3" s="1"/>
  <c r="AL876" i="3" s="1"/>
  <c r="AG876" i="3"/>
  <c r="AH876" i="3" s="1"/>
  <c r="AI876" i="3" s="1"/>
  <c r="AF876" i="3"/>
  <c r="AE876" i="3"/>
  <c r="AD876" i="3"/>
  <c r="AC876" i="3"/>
  <c r="AB876" i="3"/>
  <c r="AA876" i="3"/>
  <c r="W876" i="3"/>
  <c r="V876" i="3"/>
  <c r="Z876" i="3" s="1"/>
  <c r="U876" i="3"/>
  <c r="S876" i="3"/>
  <c r="Q876" i="3"/>
  <c r="N876" i="3"/>
  <c r="L876" i="3"/>
  <c r="M876" i="3" s="1"/>
  <c r="I876" i="3"/>
  <c r="F876" i="3"/>
  <c r="AM875" i="3"/>
  <c r="AN875" i="3" s="1"/>
  <c r="AO875" i="3" s="1"/>
  <c r="AJ875" i="3"/>
  <c r="AK875" i="3" s="1"/>
  <c r="AL875" i="3" s="1"/>
  <c r="AG875" i="3"/>
  <c r="AH875" i="3" s="1"/>
  <c r="AI875" i="3" s="1"/>
  <c r="AF875" i="3"/>
  <c r="AE875" i="3"/>
  <c r="AD875" i="3"/>
  <c r="AC875" i="3"/>
  <c r="AB875" i="3"/>
  <c r="AA875" i="3"/>
  <c r="W875" i="3"/>
  <c r="V875" i="3"/>
  <c r="Z875" i="3" s="1"/>
  <c r="U875" i="3"/>
  <c r="S875" i="3"/>
  <c r="Q875" i="3"/>
  <c r="N875" i="3"/>
  <c r="L875" i="3"/>
  <c r="M875" i="3" s="1"/>
  <c r="I875" i="3"/>
  <c r="F875" i="3"/>
  <c r="AM874" i="3"/>
  <c r="AN874" i="3" s="1"/>
  <c r="AO874" i="3" s="1"/>
  <c r="AJ874" i="3"/>
  <c r="AK874" i="3" s="1"/>
  <c r="AL874" i="3" s="1"/>
  <c r="AG874" i="3"/>
  <c r="AH874" i="3" s="1"/>
  <c r="AI874" i="3" s="1"/>
  <c r="AF874" i="3"/>
  <c r="AE874" i="3"/>
  <c r="AD874" i="3"/>
  <c r="AC874" i="3"/>
  <c r="AB874" i="3"/>
  <c r="AA874" i="3"/>
  <c r="W874" i="3"/>
  <c r="V874" i="3"/>
  <c r="Z874" i="3" s="1"/>
  <c r="U874" i="3"/>
  <c r="S874" i="3"/>
  <c r="Q874" i="3"/>
  <c r="N874" i="3"/>
  <c r="L874" i="3"/>
  <c r="M874" i="3" s="1"/>
  <c r="I874" i="3"/>
  <c r="F874" i="3"/>
  <c r="AM873" i="3"/>
  <c r="AN873" i="3" s="1"/>
  <c r="AO873" i="3" s="1"/>
  <c r="AJ873" i="3"/>
  <c r="AK873" i="3" s="1"/>
  <c r="AL873" i="3" s="1"/>
  <c r="AG873" i="3"/>
  <c r="AH873" i="3" s="1"/>
  <c r="AI873" i="3" s="1"/>
  <c r="AF873" i="3"/>
  <c r="AE873" i="3"/>
  <c r="AD873" i="3"/>
  <c r="AC873" i="3"/>
  <c r="AB873" i="3"/>
  <c r="AA873" i="3"/>
  <c r="W873" i="3"/>
  <c r="V873" i="3"/>
  <c r="Z873" i="3" s="1"/>
  <c r="U873" i="3"/>
  <c r="S873" i="3"/>
  <c r="Q873" i="3"/>
  <c r="N873" i="3"/>
  <c r="L873" i="3"/>
  <c r="M873" i="3" s="1"/>
  <c r="I873" i="3"/>
  <c r="F873" i="3"/>
  <c r="AM872" i="3"/>
  <c r="AN872" i="3" s="1"/>
  <c r="AO872" i="3" s="1"/>
  <c r="AJ872" i="3"/>
  <c r="AK872" i="3" s="1"/>
  <c r="AL872" i="3" s="1"/>
  <c r="AG872" i="3"/>
  <c r="AH872" i="3" s="1"/>
  <c r="AI872" i="3" s="1"/>
  <c r="AF872" i="3"/>
  <c r="AE872" i="3"/>
  <c r="AD872" i="3"/>
  <c r="AC872" i="3"/>
  <c r="AB872" i="3"/>
  <c r="AA872" i="3"/>
  <c r="W872" i="3"/>
  <c r="V872" i="3"/>
  <c r="Z872" i="3" s="1"/>
  <c r="U872" i="3"/>
  <c r="S872" i="3"/>
  <c r="Q872" i="3"/>
  <c r="N872" i="3"/>
  <c r="L872" i="3"/>
  <c r="M872" i="3" s="1"/>
  <c r="I872" i="3"/>
  <c r="F872" i="3"/>
  <c r="AM871" i="3"/>
  <c r="AN871" i="3" s="1"/>
  <c r="AO871" i="3" s="1"/>
  <c r="AJ871" i="3"/>
  <c r="AK871" i="3" s="1"/>
  <c r="AL871" i="3" s="1"/>
  <c r="AG871" i="3"/>
  <c r="AH871" i="3" s="1"/>
  <c r="AI871" i="3" s="1"/>
  <c r="AF871" i="3"/>
  <c r="AE871" i="3"/>
  <c r="AD871" i="3"/>
  <c r="AC871" i="3"/>
  <c r="AB871" i="3"/>
  <c r="AA871" i="3"/>
  <c r="W871" i="3"/>
  <c r="V871" i="3"/>
  <c r="Z871" i="3" s="1"/>
  <c r="U871" i="3"/>
  <c r="S871" i="3"/>
  <c r="Q871" i="3"/>
  <c r="N871" i="3"/>
  <c r="L871" i="3"/>
  <c r="M871" i="3" s="1"/>
  <c r="I871" i="3"/>
  <c r="F871" i="3"/>
  <c r="AM870" i="3"/>
  <c r="AN870" i="3" s="1"/>
  <c r="AO870" i="3" s="1"/>
  <c r="AJ870" i="3"/>
  <c r="AK870" i="3" s="1"/>
  <c r="AL870" i="3" s="1"/>
  <c r="AG870" i="3"/>
  <c r="AH870" i="3" s="1"/>
  <c r="AI870" i="3" s="1"/>
  <c r="AF870" i="3"/>
  <c r="AE870" i="3"/>
  <c r="AD870" i="3"/>
  <c r="AC870" i="3"/>
  <c r="AB870" i="3"/>
  <c r="AA870" i="3"/>
  <c r="W870" i="3"/>
  <c r="V870" i="3"/>
  <c r="Z870" i="3" s="1"/>
  <c r="U870" i="3"/>
  <c r="S870" i="3"/>
  <c r="Q870" i="3"/>
  <c r="N870" i="3"/>
  <c r="L870" i="3"/>
  <c r="M870" i="3" s="1"/>
  <c r="I870" i="3"/>
  <c r="F870" i="3"/>
  <c r="AM869" i="3"/>
  <c r="AN869" i="3" s="1"/>
  <c r="AO869" i="3" s="1"/>
  <c r="AJ869" i="3"/>
  <c r="AK869" i="3" s="1"/>
  <c r="AL869" i="3" s="1"/>
  <c r="AG869" i="3"/>
  <c r="AH869" i="3" s="1"/>
  <c r="AI869" i="3" s="1"/>
  <c r="AF869" i="3"/>
  <c r="AE869" i="3"/>
  <c r="AD869" i="3"/>
  <c r="AC869" i="3"/>
  <c r="AB869" i="3"/>
  <c r="AA869" i="3"/>
  <c r="W869" i="3"/>
  <c r="V869" i="3"/>
  <c r="Z869" i="3" s="1"/>
  <c r="U869" i="3"/>
  <c r="S869" i="3"/>
  <c r="Q869" i="3"/>
  <c r="N869" i="3"/>
  <c r="L869" i="3"/>
  <c r="M869" i="3" s="1"/>
  <c r="I869" i="3"/>
  <c r="F869" i="3"/>
  <c r="AM868" i="3"/>
  <c r="AN868" i="3" s="1"/>
  <c r="AO868" i="3" s="1"/>
  <c r="AJ868" i="3"/>
  <c r="AK868" i="3" s="1"/>
  <c r="AL868" i="3" s="1"/>
  <c r="AG868" i="3"/>
  <c r="AH868" i="3" s="1"/>
  <c r="AI868" i="3" s="1"/>
  <c r="AF868" i="3"/>
  <c r="AE868" i="3"/>
  <c r="AD868" i="3"/>
  <c r="AC868" i="3"/>
  <c r="AB868" i="3"/>
  <c r="AA868" i="3"/>
  <c r="W868" i="3"/>
  <c r="V868" i="3"/>
  <c r="Z868" i="3" s="1"/>
  <c r="U868" i="3"/>
  <c r="S868" i="3"/>
  <c r="Q868" i="3"/>
  <c r="N868" i="3"/>
  <c r="L868" i="3"/>
  <c r="M868" i="3" s="1"/>
  <c r="I868" i="3"/>
  <c r="F868" i="3"/>
  <c r="AM867" i="3"/>
  <c r="AN867" i="3" s="1"/>
  <c r="AO867" i="3" s="1"/>
  <c r="AJ867" i="3"/>
  <c r="AK867" i="3" s="1"/>
  <c r="AL867" i="3" s="1"/>
  <c r="AG867" i="3"/>
  <c r="AH867" i="3" s="1"/>
  <c r="AI867" i="3" s="1"/>
  <c r="AF867" i="3"/>
  <c r="AE867" i="3"/>
  <c r="AD867" i="3"/>
  <c r="AC867" i="3"/>
  <c r="AB867" i="3"/>
  <c r="AA867" i="3"/>
  <c r="W867" i="3"/>
  <c r="V867" i="3"/>
  <c r="Z867" i="3" s="1"/>
  <c r="U867" i="3"/>
  <c r="S867" i="3"/>
  <c r="Q867" i="3"/>
  <c r="N867" i="3"/>
  <c r="L867" i="3"/>
  <c r="M867" i="3" s="1"/>
  <c r="I867" i="3"/>
  <c r="F867" i="3"/>
  <c r="AM866" i="3"/>
  <c r="AN866" i="3" s="1"/>
  <c r="AO866" i="3" s="1"/>
  <c r="AJ866" i="3"/>
  <c r="AK866" i="3" s="1"/>
  <c r="AL866" i="3" s="1"/>
  <c r="AG866" i="3"/>
  <c r="AH866" i="3" s="1"/>
  <c r="AI866" i="3" s="1"/>
  <c r="AF866" i="3"/>
  <c r="AE866" i="3"/>
  <c r="AD866" i="3"/>
  <c r="AC866" i="3"/>
  <c r="AB866" i="3"/>
  <c r="AA866" i="3"/>
  <c r="W866" i="3"/>
  <c r="V866" i="3"/>
  <c r="Z866" i="3" s="1"/>
  <c r="U866" i="3"/>
  <c r="S866" i="3"/>
  <c r="Q866" i="3"/>
  <c r="N866" i="3"/>
  <c r="L866" i="3"/>
  <c r="M866" i="3" s="1"/>
  <c r="I866" i="3"/>
  <c r="F866" i="3"/>
  <c r="AM865" i="3"/>
  <c r="AN865" i="3" s="1"/>
  <c r="AO865" i="3" s="1"/>
  <c r="AJ865" i="3"/>
  <c r="AK865" i="3" s="1"/>
  <c r="AL865" i="3" s="1"/>
  <c r="AG865" i="3"/>
  <c r="AH865" i="3" s="1"/>
  <c r="AI865" i="3" s="1"/>
  <c r="AF865" i="3"/>
  <c r="AE865" i="3"/>
  <c r="AD865" i="3"/>
  <c r="AC865" i="3"/>
  <c r="AB865" i="3"/>
  <c r="AA865" i="3"/>
  <c r="W865" i="3"/>
  <c r="V865" i="3"/>
  <c r="Z865" i="3" s="1"/>
  <c r="U865" i="3"/>
  <c r="S865" i="3"/>
  <c r="Q865" i="3"/>
  <c r="N865" i="3"/>
  <c r="L865" i="3"/>
  <c r="M865" i="3" s="1"/>
  <c r="I865" i="3"/>
  <c r="F865" i="3"/>
  <c r="AM864" i="3"/>
  <c r="AN864" i="3" s="1"/>
  <c r="AO864" i="3" s="1"/>
  <c r="AJ864" i="3"/>
  <c r="AK864" i="3" s="1"/>
  <c r="AL864" i="3" s="1"/>
  <c r="AG864" i="3"/>
  <c r="AH864" i="3" s="1"/>
  <c r="AI864" i="3" s="1"/>
  <c r="AF864" i="3"/>
  <c r="AE864" i="3"/>
  <c r="AD864" i="3"/>
  <c r="AC864" i="3"/>
  <c r="AB864" i="3"/>
  <c r="AA864" i="3"/>
  <c r="W864" i="3"/>
  <c r="V864" i="3"/>
  <c r="Z864" i="3" s="1"/>
  <c r="U864" i="3"/>
  <c r="S864" i="3"/>
  <c r="Q864" i="3"/>
  <c r="N864" i="3"/>
  <c r="L864" i="3"/>
  <c r="M864" i="3" s="1"/>
  <c r="I864" i="3"/>
  <c r="F864" i="3"/>
  <c r="AM863" i="3"/>
  <c r="AN863" i="3" s="1"/>
  <c r="AO863" i="3" s="1"/>
  <c r="AJ863" i="3"/>
  <c r="AK863" i="3" s="1"/>
  <c r="AL863" i="3" s="1"/>
  <c r="AG863" i="3"/>
  <c r="AH863" i="3" s="1"/>
  <c r="AI863" i="3" s="1"/>
  <c r="AF863" i="3"/>
  <c r="AE863" i="3"/>
  <c r="AD863" i="3"/>
  <c r="AC863" i="3"/>
  <c r="AB863" i="3"/>
  <c r="AA863" i="3"/>
  <c r="W863" i="3"/>
  <c r="V863" i="3"/>
  <c r="Z863" i="3" s="1"/>
  <c r="U863" i="3"/>
  <c r="S863" i="3"/>
  <c r="Q863" i="3"/>
  <c r="N863" i="3"/>
  <c r="L863" i="3"/>
  <c r="M863" i="3" s="1"/>
  <c r="I863" i="3"/>
  <c r="F863" i="3"/>
  <c r="AM862" i="3"/>
  <c r="AN862" i="3" s="1"/>
  <c r="AO862" i="3" s="1"/>
  <c r="AJ862" i="3"/>
  <c r="AK862" i="3" s="1"/>
  <c r="AL862" i="3" s="1"/>
  <c r="AG862" i="3"/>
  <c r="AH862" i="3" s="1"/>
  <c r="AI862" i="3" s="1"/>
  <c r="AF862" i="3"/>
  <c r="AE862" i="3"/>
  <c r="AD862" i="3"/>
  <c r="AC862" i="3"/>
  <c r="AB862" i="3"/>
  <c r="AA862" i="3"/>
  <c r="W862" i="3"/>
  <c r="V862" i="3"/>
  <c r="Z862" i="3" s="1"/>
  <c r="U862" i="3"/>
  <c r="S862" i="3"/>
  <c r="Q862" i="3"/>
  <c r="N862" i="3"/>
  <c r="L862" i="3"/>
  <c r="M862" i="3" s="1"/>
  <c r="I862" i="3"/>
  <c r="F862" i="3"/>
  <c r="AM861" i="3"/>
  <c r="AN861" i="3" s="1"/>
  <c r="AO861" i="3" s="1"/>
  <c r="AJ861" i="3"/>
  <c r="AK861" i="3" s="1"/>
  <c r="AL861" i="3" s="1"/>
  <c r="AG861" i="3"/>
  <c r="AH861" i="3" s="1"/>
  <c r="AI861" i="3" s="1"/>
  <c r="AF861" i="3"/>
  <c r="AE861" i="3"/>
  <c r="AD861" i="3"/>
  <c r="AC861" i="3"/>
  <c r="AB861" i="3"/>
  <c r="AA861" i="3"/>
  <c r="W861" i="3"/>
  <c r="V861" i="3"/>
  <c r="Z861" i="3" s="1"/>
  <c r="U861" i="3"/>
  <c r="S861" i="3"/>
  <c r="Q861" i="3"/>
  <c r="N861" i="3"/>
  <c r="L861" i="3"/>
  <c r="M861" i="3" s="1"/>
  <c r="I861" i="3"/>
  <c r="F861" i="3"/>
  <c r="AM860" i="3"/>
  <c r="AN860" i="3" s="1"/>
  <c r="AO860" i="3" s="1"/>
  <c r="AJ860" i="3"/>
  <c r="AK860" i="3" s="1"/>
  <c r="AL860" i="3" s="1"/>
  <c r="AG860" i="3"/>
  <c r="AH860" i="3" s="1"/>
  <c r="AI860" i="3" s="1"/>
  <c r="AF860" i="3"/>
  <c r="AE860" i="3"/>
  <c r="AD860" i="3"/>
  <c r="AC860" i="3"/>
  <c r="AB860" i="3"/>
  <c r="AA860" i="3"/>
  <c r="W860" i="3"/>
  <c r="V860" i="3"/>
  <c r="Z860" i="3" s="1"/>
  <c r="U860" i="3"/>
  <c r="S860" i="3"/>
  <c r="Q860" i="3"/>
  <c r="N860" i="3"/>
  <c r="L860" i="3"/>
  <c r="M860" i="3" s="1"/>
  <c r="I860" i="3"/>
  <c r="F860" i="3"/>
  <c r="AM859" i="3"/>
  <c r="AN859" i="3" s="1"/>
  <c r="AO859" i="3" s="1"/>
  <c r="AJ859" i="3"/>
  <c r="AK859" i="3" s="1"/>
  <c r="AL859" i="3" s="1"/>
  <c r="AG859" i="3"/>
  <c r="AH859" i="3" s="1"/>
  <c r="AI859" i="3" s="1"/>
  <c r="AF859" i="3"/>
  <c r="AE859" i="3"/>
  <c r="AD859" i="3"/>
  <c r="AC859" i="3"/>
  <c r="AB859" i="3"/>
  <c r="AA859" i="3"/>
  <c r="W859" i="3"/>
  <c r="V859" i="3"/>
  <c r="Z859" i="3" s="1"/>
  <c r="U859" i="3"/>
  <c r="S859" i="3"/>
  <c r="Q859" i="3"/>
  <c r="N859" i="3"/>
  <c r="L859" i="3"/>
  <c r="M859" i="3" s="1"/>
  <c r="I859" i="3"/>
  <c r="F859" i="3"/>
  <c r="AM858" i="3"/>
  <c r="AN858" i="3" s="1"/>
  <c r="AO858" i="3" s="1"/>
  <c r="AJ858" i="3"/>
  <c r="AK858" i="3" s="1"/>
  <c r="AL858" i="3" s="1"/>
  <c r="AG858" i="3"/>
  <c r="AH858" i="3" s="1"/>
  <c r="AI858" i="3" s="1"/>
  <c r="AF858" i="3"/>
  <c r="AE858" i="3"/>
  <c r="AD858" i="3"/>
  <c r="AC858" i="3"/>
  <c r="AB858" i="3"/>
  <c r="AA858" i="3"/>
  <c r="W858" i="3"/>
  <c r="V858" i="3"/>
  <c r="Z858" i="3" s="1"/>
  <c r="U858" i="3"/>
  <c r="S858" i="3"/>
  <c r="Q858" i="3"/>
  <c r="N858" i="3"/>
  <c r="L858" i="3"/>
  <c r="M858" i="3" s="1"/>
  <c r="I858" i="3"/>
  <c r="F858" i="3"/>
  <c r="AM857" i="3"/>
  <c r="AN857" i="3" s="1"/>
  <c r="AO857" i="3" s="1"/>
  <c r="AJ857" i="3"/>
  <c r="AK857" i="3" s="1"/>
  <c r="AL857" i="3" s="1"/>
  <c r="AG857" i="3"/>
  <c r="AH857" i="3" s="1"/>
  <c r="AI857" i="3" s="1"/>
  <c r="AF857" i="3"/>
  <c r="AE857" i="3"/>
  <c r="AD857" i="3"/>
  <c r="AC857" i="3"/>
  <c r="AB857" i="3"/>
  <c r="AA857" i="3"/>
  <c r="W857" i="3"/>
  <c r="V857" i="3"/>
  <c r="Z857" i="3" s="1"/>
  <c r="U857" i="3"/>
  <c r="S857" i="3"/>
  <c r="Q857" i="3"/>
  <c r="N857" i="3"/>
  <c r="L857" i="3"/>
  <c r="M857" i="3" s="1"/>
  <c r="I857" i="3"/>
  <c r="F857" i="3"/>
  <c r="AM856" i="3"/>
  <c r="AN856" i="3" s="1"/>
  <c r="AO856" i="3" s="1"/>
  <c r="AJ856" i="3"/>
  <c r="AK856" i="3" s="1"/>
  <c r="AL856" i="3" s="1"/>
  <c r="AG856" i="3"/>
  <c r="AH856" i="3" s="1"/>
  <c r="AI856" i="3" s="1"/>
  <c r="AF856" i="3"/>
  <c r="AE856" i="3"/>
  <c r="AD856" i="3"/>
  <c r="AC856" i="3"/>
  <c r="AB856" i="3"/>
  <c r="AA856" i="3"/>
  <c r="W856" i="3"/>
  <c r="V856" i="3"/>
  <c r="Z856" i="3" s="1"/>
  <c r="U856" i="3"/>
  <c r="S856" i="3"/>
  <c r="Q856" i="3"/>
  <c r="N856" i="3"/>
  <c r="L856" i="3"/>
  <c r="M856" i="3" s="1"/>
  <c r="I856" i="3"/>
  <c r="F856" i="3"/>
  <c r="AM855" i="3"/>
  <c r="AN855" i="3" s="1"/>
  <c r="AO855" i="3" s="1"/>
  <c r="AJ855" i="3"/>
  <c r="AK855" i="3" s="1"/>
  <c r="AL855" i="3" s="1"/>
  <c r="AG855" i="3"/>
  <c r="AH855" i="3" s="1"/>
  <c r="AI855" i="3" s="1"/>
  <c r="AF855" i="3"/>
  <c r="AE855" i="3"/>
  <c r="AD855" i="3"/>
  <c r="AC855" i="3"/>
  <c r="AB855" i="3"/>
  <c r="AA855" i="3"/>
  <c r="W855" i="3"/>
  <c r="V855" i="3"/>
  <c r="Z855" i="3" s="1"/>
  <c r="U855" i="3"/>
  <c r="S855" i="3"/>
  <c r="Q855" i="3"/>
  <c r="N855" i="3"/>
  <c r="L855" i="3"/>
  <c r="M855" i="3" s="1"/>
  <c r="I855" i="3"/>
  <c r="F855" i="3"/>
  <c r="AM854" i="3"/>
  <c r="AN854" i="3" s="1"/>
  <c r="AO854" i="3" s="1"/>
  <c r="AJ854" i="3"/>
  <c r="AK854" i="3" s="1"/>
  <c r="AL854" i="3" s="1"/>
  <c r="AG854" i="3"/>
  <c r="AH854" i="3" s="1"/>
  <c r="AI854" i="3" s="1"/>
  <c r="AF854" i="3"/>
  <c r="AE854" i="3"/>
  <c r="AD854" i="3"/>
  <c r="AC854" i="3"/>
  <c r="AB854" i="3"/>
  <c r="AA854" i="3"/>
  <c r="W854" i="3"/>
  <c r="V854" i="3"/>
  <c r="Z854" i="3" s="1"/>
  <c r="U854" i="3"/>
  <c r="S854" i="3"/>
  <c r="Q854" i="3"/>
  <c r="N854" i="3"/>
  <c r="L854" i="3"/>
  <c r="M854" i="3" s="1"/>
  <c r="I854" i="3"/>
  <c r="F854" i="3"/>
  <c r="AM853" i="3"/>
  <c r="AN853" i="3" s="1"/>
  <c r="AO853" i="3" s="1"/>
  <c r="AJ853" i="3"/>
  <c r="AK853" i="3" s="1"/>
  <c r="AL853" i="3" s="1"/>
  <c r="AG853" i="3"/>
  <c r="AH853" i="3" s="1"/>
  <c r="AI853" i="3" s="1"/>
  <c r="AF853" i="3"/>
  <c r="AE853" i="3"/>
  <c r="AD853" i="3"/>
  <c r="AC853" i="3"/>
  <c r="AB853" i="3"/>
  <c r="AA853" i="3"/>
  <c r="W853" i="3"/>
  <c r="V853" i="3"/>
  <c r="Z853" i="3" s="1"/>
  <c r="U853" i="3"/>
  <c r="S853" i="3"/>
  <c r="Q853" i="3"/>
  <c r="N853" i="3"/>
  <c r="L853" i="3"/>
  <c r="M853" i="3" s="1"/>
  <c r="I853" i="3"/>
  <c r="F853" i="3"/>
  <c r="AM852" i="3"/>
  <c r="AN852" i="3" s="1"/>
  <c r="AO852" i="3" s="1"/>
  <c r="AJ852" i="3"/>
  <c r="AK852" i="3" s="1"/>
  <c r="AL852" i="3" s="1"/>
  <c r="AG852" i="3"/>
  <c r="AH852" i="3" s="1"/>
  <c r="AI852" i="3" s="1"/>
  <c r="AF852" i="3"/>
  <c r="AE852" i="3"/>
  <c r="AD852" i="3"/>
  <c r="AC852" i="3"/>
  <c r="AB852" i="3"/>
  <c r="AA852" i="3"/>
  <c r="W852" i="3"/>
  <c r="V852" i="3"/>
  <c r="Z852" i="3" s="1"/>
  <c r="U852" i="3"/>
  <c r="S852" i="3"/>
  <c r="Q852" i="3"/>
  <c r="N852" i="3"/>
  <c r="L852" i="3"/>
  <c r="M852" i="3" s="1"/>
  <c r="I852" i="3"/>
  <c r="F852" i="3"/>
  <c r="AM851" i="3"/>
  <c r="AN851" i="3" s="1"/>
  <c r="AO851" i="3" s="1"/>
  <c r="AJ851" i="3"/>
  <c r="AK851" i="3" s="1"/>
  <c r="AL851" i="3" s="1"/>
  <c r="AG851" i="3"/>
  <c r="AH851" i="3" s="1"/>
  <c r="AI851" i="3" s="1"/>
  <c r="AF851" i="3"/>
  <c r="AE851" i="3"/>
  <c r="AD851" i="3"/>
  <c r="AC851" i="3"/>
  <c r="AB851" i="3"/>
  <c r="AA851" i="3"/>
  <c r="W851" i="3"/>
  <c r="V851" i="3"/>
  <c r="Z851" i="3" s="1"/>
  <c r="U851" i="3"/>
  <c r="S851" i="3"/>
  <c r="Q851" i="3"/>
  <c r="N851" i="3"/>
  <c r="L851" i="3"/>
  <c r="M851" i="3" s="1"/>
  <c r="I851" i="3"/>
  <c r="F851" i="3"/>
  <c r="AM850" i="3"/>
  <c r="AN850" i="3" s="1"/>
  <c r="AO850" i="3" s="1"/>
  <c r="AJ850" i="3"/>
  <c r="AK850" i="3" s="1"/>
  <c r="AL850" i="3" s="1"/>
  <c r="AG850" i="3"/>
  <c r="AH850" i="3" s="1"/>
  <c r="AI850" i="3" s="1"/>
  <c r="AF850" i="3"/>
  <c r="AE850" i="3"/>
  <c r="AD850" i="3"/>
  <c r="AC850" i="3"/>
  <c r="AB850" i="3"/>
  <c r="AA850" i="3"/>
  <c r="W850" i="3"/>
  <c r="V850" i="3"/>
  <c r="Z850" i="3" s="1"/>
  <c r="U850" i="3"/>
  <c r="S850" i="3"/>
  <c r="Q850" i="3"/>
  <c r="N850" i="3"/>
  <c r="L850" i="3"/>
  <c r="M850" i="3" s="1"/>
  <c r="I850" i="3"/>
  <c r="F850" i="3"/>
  <c r="AM849" i="3"/>
  <c r="AN849" i="3" s="1"/>
  <c r="AO849" i="3" s="1"/>
  <c r="AJ849" i="3"/>
  <c r="AK849" i="3" s="1"/>
  <c r="AL849" i="3" s="1"/>
  <c r="AG849" i="3"/>
  <c r="AH849" i="3" s="1"/>
  <c r="AI849" i="3" s="1"/>
  <c r="AF849" i="3"/>
  <c r="AE849" i="3"/>
  <c r="AD849" i="3"/>
  <c r="AC849" i="3"/>
  <c r="AB849" i="3"/>
  <c r="AA849" i="3"/>
  <c r="W849" i="3"/>
  <c r="V849" i="3"/>
  <c r="Z849" i="3" s="1"/>
  <c r="U849" i="3"/>
  <c r="S849" i="3"/>
  <c r="Q849" i="3"/>
  <c r="N849" i="3"/>
  <c r="L849" i="3"/>
  <c r="M849" i="3" s="1"/>
  <c r="I849" i="3"/>
  <c r="F849" i="3"/>
  <c r="AM848" i="3"/>
  <c r="AN848" i="3" s="1"/>
  <c r="AO848" i="3" s="1"/>
  <c r="AJ848" i="3"/>
  <c r="AK848" i="3" s="1"/>
  <c r="AL848" i="3" s="1"/>
  <c r="AG848" i="3"/>
  <c r="AH848" i="3" s="1"/>
  <c r="AI848" i="3" s="1"/>
  <c r="AF848" i="3"/>
  <c r="AE848" i="3"/>
  <c r="AD848" i="3"/>
  <c r="AC848" i="3"/>
  <c r="AB848" i="3"/>
  <c r="AA848" i="3"/>
  <c r="W848" i="3"/>
  <c r="V848" i="3"/>
  <c r="Z848" i="3" s="1"/>
  <c r="U848" i="3"/>
  <c r="S848" i="3"/>
  <c r="Q848" i="3"/>
  <c r="N848" i="3"/>
  <c r="L848" i="3"/>
  <c r="M848" i="3" s="1"/>
  <c r="I848" i="3"/>
  <c r="F848" i="3"/>
  <c r="AM847" i="3"/>
  <c r="AN847" i="3" s="1"/>
  <c r="AO847" i="3" s="1"/>
  <c r="AJ847" i="3"/>
  <c r="AK847" i="3" s="1"/>
  <c r="AL847" i="3" s="1"/>
  <c r="AG847" i="3"/>
  <c r="AH847" i="3" s="1"/>
  <c r="AI847" i="3" s="1"/>
  <c r="AF847" i="3"/>
  <c r="AE847" i="3"/>
  <c r="AD847" i="3"/>
  <c r="AC847" i="3"/>
  <c r="AB847" i="3"/>
  <c r="AA847" i="3"/>
  <c r="W847" i="3"/>
  <c r="V847" i="3"/>
  <c r="Z847" i="3" s="1"/>
  <c r="U847" i="3"/>
  <c r="S847" i="3"/>
  <c r="Q847" i="3"/>
  <c r="N847" i="3"/>
  <c r="L847" i="3"/>
  <c r="M847" i="3" s="1"/>
  <c r="I847" i="3"/>
  <c r="F847" i="3"/>
  <c r="AM846" i="3"/>
  <c r="AN846" i="3" s="1"/>
  <c r="AO846" i="3" s="1"/>
  <c r="AJ846" i="3"/>
  <c r="AK846" i="3" s="1"/>
  <c r="AL846" i="3" s="1"/>
  <c r="AG846" i="3"/>
  <c r="AH846" i="3" s="1"/>
  <c r="AI846" i="3" s="1"/>
  <c r="AF846" i="3"/>
  <c r="AE846" i="3"/>
  <c r="AD846" i="3"/>
  <c r="AC846" i="3"/>
  <c r="AB846" i="3"/>
  <c r="AA846" i="3"/>
  <c r="W846" i="3"/>
  <c r="V846" i="3"/>
  <c r="Z846" i="3" s="1"/>
  <c r="U846" i="3"/>
  <c r="S846" i="3"/>
  <c r="Q846" i="3"/>
  <c r="N846" i="3"/>
  <c r="L846" i="3"/>
  <c r="M846" i="3" s="1"/>
  <c r="I846" i="3"/>
  <c r="F846" i="3"/>
  <c r="AM845" i="3"/>
  <c r="AN845" i="3" s="1"/>
  <c r="AO845" i="3" s="1"/>
  <c r="AJ845" i="3"/>
  <c r="AK845" i="3" s="1"/>
  <c r="AL845" i="3" s="1"/>
  <c r="AG845" i="3"/>
  <c r="AH845" i="3" s="1"/>
  <c r="AI845" i="3" s="1"/>
  <c r="AF845" i="3"/>
  <c r="AE845" i="3"/>
  <c r="AD845" i="3"/>
  <c r="AC845" i="3"/>
  <c r="AB845" i="3"/>
  <c r="AA845" i="3"/>
  <c r="W845" i="3"/>
  <c r="V845" i="3"/>
  <c r="Z845" i="3" s="1"/>
  <c r="U845" i="3"/>
  <c r="S845" i="3"/>
  <c r="Q845" i="3"/>
  <c r="N845" i="3"/>
  <c r="L845" i="3"/>
  <c r="M845" i="3" s="1"/>
  <c r="I845" i="3"/>
  <c r="F845" i="3"/>
  <c r="AM844" i="3"/>
  <c r="AN844" i="3" s="1"/>
  <c r="AO844" i="3" s="1"/>
  <c r="AJ844" i="3"/>
  <c r="AK844" i="3" s="1"/>
  <c r="AL844" i="3" s="1"/>
  <c r="AG844" i="3"/>
  <c r="AH844" i="3" s="1"/>
  <c r="AI844" i="3" s="1"/>
  <c r="AF844" i="3"/>
  <c r="AE844" i="3"/>
  <c r="AD844" i="3"/>
  <c r="AC844" i="3"/>
  <c r="AB844" i="3"/>
  <c r="AA844" i="3"/>
  <c r="W844" i="3"/>
  <c r="V844" i="3"/>
  <c r="Z844" i="3" s="1"/>
  <c r="U844" i="3"/>
  <c r="S844" i="3"/>
  <c r="Q844" i="3"/>
  <c r="N844" i="3"/>
  <c r="L844" i="3"/>
  <c r="M844" i="3" s="1"/>
  <c r="I844" i="3"/>
  <c r="F844" i="3"/>
  <c r="AM843" i="3"/>
  <c r="AN843" i="3" s="1"/>
  <c r="AO843" i="3" s="1"/>
  <c r="AJ843" i="3"/>
  <c r="AK843" i="3" s="1"/>
  <c r="AL843" i="3" s="1"/>
  <c r="AG843" i="3"/>
  <c r="AH843" i="3" s="1"/>
  <c r="AI843" i="3" s="1"/>
  <c r="AF843" i="3"/>
  <c r="AE843" i="3"/>
  <c r="AD843" i="3"/>
  <c r="AC843" i="3"/>
  <c r="AB843" i="3"/>
  <c r="AA843" i="3"/>
  <c r="W843" i="3"/>
  <c r="V843" i="3"/>
  <c r="Z843" i="3" s="1"/>
  <c r="U843" i="3"/>
  <c r="S843" i="3"/>
  <c r="Q843" i="3"/>
  <c r="N843" i="3"/>
  <c r="L843" i="3"/>
  <c r="M843" i="3" s="1"/>
  <c r="I843" i="3"/>
  <c r="F843" i="3"/>
  <c r="AM842" i="3"/>
  <c r="AN842" i="3" s="1"/>
  <c r="AO842" i="3" s="1"/>
  <c r="AJ842" i="3"/>
  <c r="AK842" i="3" s="1"/>
  <c r="AL842" i="3" s="1"/>
  <c r="AG842" i="3"/>
  <c r="AH842" i="3" s="1"/>
  <c r="AI842" i="3" s="1"/>
  <c r="AF842" i="3"/>
  <c r="AE842" i="3"/>
  <c r="AD842" i="3"/>
  <c r="AC842" i="3"/>
  <c r="AB842" i="3"/>
  <c r="AA842" i="3"/>
  <c r="W842" i="3"/>
  <c r="V842" i="3"/>
  <c r="Z842" i="3" s="1"/>
  <c r="U842" i="3"/>
  <c r="S842" i="3"/>
  <c r="Q842" i="3"/>
  <c r="N842" i="3"/>
  <c r="L842" i="3"/>
  <c r="M842" i="3" s="1"/>
  <c r="I842" i="3"/>
  <c r="F842" i="3"/>
  <c r="AM841" i="3"/>
  <c r="AN841" i="3" s="1"/>
  <c r="AO841" i="3" s="1"/>
  <c r="AJ841" i="3"/>
  <c r="AK841" i="3" s="1"/>
  <c r="AL841" i="3" s="1"/>
  <c r="AG841" i="3"/>
  <c r="AH841" i="3" s="1"/>
  <c r="AI841" i="3" s="1"/>
  <c r="AF841" i="3"/>
  <c r="AE841" i="3"/>
  <c r="AD841" i="3"/>
  <c r="AC841" i="3"/>
  <c r="AB841" i="3"/>
  <c r="AA841" i="3"/>
  <c r="W841" i="3"/>
  <c r="V841" i="3"/>
  <c r="Z841" i="3" s="1"/>
  <c r="U841" i="3"/>
  <c r="S841" i="3"/>
  <c r="Q841" i="3"/>
  <c r="N841" i="3"/>
  <c r="L841" i="3"/>
  <c r="M841" i="3" s="1"/>
  <c r="I841" i="3"/>
  <c r="F841" i="3"/>
  <c r="AM840" i="3"/>
  <c r="AN840" i="3" s="1"/>
  <c r="AO840" i="3" s="1"/>
  <c r="AJ840" i="3"/>
  <c r="AK840" i="3" s="1"/>
  <c r="AL840" i="3" s="1"/>
  <c r="AG840" i="3"/>
  <c r="AH840" i="3" s="1"/>
  <c r="AI840" i="3" s="1"/>
  <c r="AF840" i="3"/>
  <c r="AE840" i="3"/>
  <c r="AD840" i="3"/>
  <c r="AC840" i="3"/>
  <c r="AB840" i="3"/>
  <c r="AA840" i="3"/>
  <c r="W840" i="3"/>
  <c r="V840" i="3"/>
  <c r="Z840" i="3" s="1"/>
  <c r="U840" i="3"/>
  <c r="S840" i="3"/>
  <c r="Q840" i="3"/>
  <c r="N840" i="3"/>
  <c r="L840" i="3"/>
  <c r="M840" i="3" s="1"/>
  <c r="I840" i="3"/>
  <c r="F840" i="3"/>
  <c r="AM839" i="3"/>
  <c r="AN839" i="3" s="1"/>
  <c r="AO839" i="3" s="1"/>
  <c r="AJ839" i="3"/>
  <c r="AK839" i="3" s="1"/>
  <c r="AL839" i="3" s="1"/>
  <c r="AG839" i="3"/>
  <c r="AH839" i="3" s="1"/>
  <c r="AI839" i="3" s="1"/>
  <c r="AF839" i="3"/>
  <c r="AE839" i="3"/>
  <c r="AD839" i="3"/>
  <c r="AC839" i="3"/>
  <c r="AB839" i="3"/>
  <c r="AA839" i="3"/>
  <c r="W839" i="3"/>
  <c r="V839" i="3"/>
  <c r="Z839" i="3" s="1"/>
  <c r="U839" i="3"/>
  <c r="S839" i="3"/>
  <c r="Q839" i="3"/>
  <c r="N839" i="3"/>
  <c r="L839" i="3"/>
  <c r="M839" i="3" s="1"/>
  <c r="I839" i="3"/>
  <c r="F839" i="3"/>
  <c r="AM838" i="3"/>
  <c r="AN838" i="3" s="1"/>
  <c r="AO838" i="3" s="1"/>
  <c r="AJ838" i="3"/>
  <c r="AK838" i="3" s="1"/>
  <c r="AL838" i="3" s="1"/>
  <c r="AG838" i="3"/>
  <c r="AH838" i="3" s="1"/>
  <c r="AI838" i="3" s="1"/>
  <c r="AF838" i="3"/>
  <c r="AE838" i="3"/>
  <c r="AD838" i="3"/>
  <c r="AC838" i="3"/>
  <c r="AB838" i="3"/>
  <c r="AA838" i="3"/>
  <c r="W838" i="3"/>
  <c r="V838" i="3"/>
  <c r="Z838" i="3" s="1"/>
  <c r="U838" i="3"/>
  <c r="S838" i="3"/>
  <c r="Q838" i="3"/>
  <c r="N838" i="3"/>
  <c r="L838" i="3"/>
  <c r="M838" i="3" s="1"/>
  <c r="I838" i="3"/>
  <c r="F838" i="3"/>
  <c r="AM837" i="3"/>
  <c r="AN837" i="3" s="1"/>
  <c r="AO837" i="3" s="1"/>
  <c r="AJ837" i="3"/>
  <c r="AK837" i="3" s="1"/>
  <c r="AL837" i="3" s="1"/>
  <c r="AG837" i="3"/>
  <c r="AH837" i="3" s="1"/>
  <c r="AI837" i="3" s="1"/>
  <c r="AF837" i="3"/>
  <c r="AE837" i="3"/>
  <c r="AD837" i="3"/>
  <c r="AC837" i="3"/>
  <c r="AB837" i="3"/>
  <c r="AA837" i="3"/>
  <c r="W837" i="3"/>
  <c r="V837" i="3"/>
  <c r="Z837" i="3" s="1"/>
  <c r="U837" i="3"/>
  <c r="S837" i="3"/>
  <c r="Q837" i="3"/>
  <c r="N837" i="3"/>
  <c r="L837" i="3"/>
  <c r="M837" i="3" s="1"/>
  <c r="I837" i="3"/>
  <c r="F837" i="3"/>
  <c r="AM836" i="3"/>
  <c r="AN836" i="3" s="1"/>
  <c r="AO836" i="3" s="1"/>
  <c r="AJ836" i="3"/>
  <c r="AK836" i="3" s="1"/>
  <c r="AL836" i="3" s="1"/>
  <c r="AG836" i="3"/>
  <c r="AH836" i="3" s="1"/>
  <c r="AI836" i="3" s="1"/>
  <c r="AF836" i="3"/>
  <c r="AE836" i="3"/>
  <c r="AD836" i="3"/>
  <c r="AC836" i="3"/>
  <c r="AB836" i="3"/>
  <c r="AA836" i="3"/>
  <c r="W836" i="3"/>
  <c r="V836" i="3"/>
  <c r="Z836" i="3" s="1"/>
  <c r="U836" i="3"/>
  <c r="S836" i="3"/>
  <c r="Q836" i="3"/>
  <c r="N836" i="3"/>
  <c r="L836" i="3"/>
  <c r="M836" i="3" s="1"/>
  <c r="I836" i="3"/>
  <c r="F836" i="3"/>
  <c r="AM835" i="3"/>
  <c r="AN835" i="3" s="1"/>
  <c r="AO835" i="3" s="1"/>
  <c r="AJ835" i="3"/>
  <c r="AK835" i="3" s="1"/>
  <c r="AL835" i="3" s="1"/>
  <c r="AG835" i="3"/>
  <c r="AH835" i="3" s="1"/>
  <c r="AI835" i="3" s="1"/>
  <c r="AF835" i="3"/>
  <c r="AE835" i="3"/>
  <c r="AD835" i="3"/>
  <c r="AC835" i="3"/>
  <c r="AB835" i="3"/>
  <c r="AA835" i="3"/>
  <c r="W835" i="3"/>
  <c r="V835" i="3"/>
  <c r="Z835" i="3" s="1"/>
  <c r="U835" i="3"/>
  <c r="S835" i="3"/>
  <c r="Q835" i="3"/>
  <c r="N835" i="3"/>
  <c r="L835" i="3"/>
  <c r="M835" i="3" s="1"/>
  <c r="I835" i="3"/>
  <c r="F835" i="3"/>
  <c r="AM834" i="3"/>
  <c r="AN834" i="3" s="1"/>
  <c r="AO834" i="3" s="1"/>
  <c r="AJ834" i="3"/>
  <c r="AK834" i="3" s="1"/>
  <c r="AL834" i="3" s="1"/>
  <c r="AG834" i="3"/>
  <c r="AH834" i="3" s="1"/>
  <c r="AI834" i="3" s="1"/>
  <c r="AF834" i="3"/>
  <c r="AE834" i="3"/>
  <c r="AD834" i="3"/>
  <c r="AC834" i="3"/>
  <c r="AB834" i="3"/>
  <c r="AA834" i="3"/>
  <c r="W834" i="3"/>
  <c r="V834" i="3"/>
  <c r="Z834" i="3" s="1"/>
  <c r="U834" i="3"/>
  <c r="S834" i="3"/>
  <c r="Q834" i="3"/>
  <c r="N834" i="3"/>
  <c r="L834" i="3"/>
  <c r="M834" i="3" s="1"/>
  <c r="I834" i="3"/>
  <c r="F834" i="3"/>
  <c r="AM833" i="3"/>
  <c r="AN833" i="3" s="1"/>
  <c r="AO833" i="3" s="1"/>
  <c r="AJ833" i="3"/>
  <c r="AK833" i="3" s="1"/>
  <c r="AL833" i="3" s="1"/>
  <c r="AG833" i="3"/>
  <c r="AH833" i="3" s="1"/>
  <c r="AI833" i="3" s="1"/>
  <c r="AF833" i="3"/>
  <c r="AE833" i="3"/>
  <c r="AD833" i="3"/>
  <c r="AC833" i="3"/>
  <c r="AB833" i="3"/>
  <c r="AA833" i="3"/>
  <c r="W833" i="3"/>
  <c r="V833" i="3"/>
  <c r="Z833" i="3" s="1"/>
  <c r="U833" i="3"/>
  <c r="S833" i="3"/>
  <c r="Q833" i="3"/>
  <c r="N833" i="3"/>
  <c r="L833" i="3"/>
  <c r="M833" i="3" s="1"/>
  <c r="I833" i="3"/>
  <c r="F833" i="3"/>
  <c r="AM832" i="3"/>
  <c r="AN832" i="3" s="1"/>
  <c r="AO832" i="3" s="1"/>
  <c r="AJ832" i="3"/>
  <c r="AK832" i="3" s="1"/>
  <c r="AL832" i="3" s="1"/>
  <c r="AG832" i="3"/>
  <c r="AH832" i="3" s="1"/>
  <c r="AI832" i="3" s="1"/>
  <c r="AF832" i="3"/>
  <c r="AE832" i="3"/>
  <c r="AD832" i="3"/>
  <c r="AC832" i="3"/>
  <c r="AB832" i="3"/>
  <c r="AA832" i="3"/>
  <c r="W832" i="3"/>
  <c r="V832" i="3"/>
  <c r="Z832" i="3" s="1"/>
  <c r="U832" i="3"/>
  <c r="S832" i="3"/>
  <c r="Q832" i="3"/>
  <c r="N832" i="3"/>
  <c r="L832" i="3"/>
  <c r="M832" i="3" s="1"/>
  <c r="I832" i="3"/>
  <c r="F832" i="3"/>
  <c r="AM831" i="3"/>
  <c r="AN831" i="3" s="1"/>
  <c r="AO831" i="3" s="1"/>
  <c r="AJ831" i="3"/>
  <c r="AK831" i="3" s="1"/>
  <c r="AL831" i="3" s="1"/>
  <c r="AG831" i="3"/>
  <c r="AH831" i="3" s="1"/>
  <c r="AI831" i="3" s="1"/>
  <c r="AF831" i="3"/>
  <c r="AE831" i="3"/>
  <c r="AD831" i="3"/>
  <c r="AC831" i="3"/>
  <c r="AB831" i="3"/>
  <c r="AA831" i="3"/>
  <c r="W831" i="3"/>
  <c r="V831" i="3"/>
  <c r="Z831" i="3" s="1"/>
  <c r="U831" i="3"/>
  <c r="S831" i="3"/>
  <c r="Q831" i="3"/>
  <c r="N831" i="3"/>
  <c r="L831" i="3"/>
  <c r="M831" i="3" s="1"/>
  <c r="I831" i="3"/>
  <c r="F831" i="3"/>
  <c r="AM830" i="3"/>
  <c r="AN830" i="3" s="1"/>
  <c r="AO830" i="3" s="1"/>
  <c r="AJ830" i="3"/>
  <c r="AK830" i="3" s="1"/>
  <c r="AL830" i="3" s="1"/>
  <c r="AG830" i="3"/>
  <c r="AH830" i="3" s="1"/>
  <c r="AI830" i="3" s="1"/>
  <c r="AF830" i="3"/>
  <c r="AE830" i="3"/>
  <c r="AD830" i="3"/>
  <c r="AC830" i="3"/>
  <c r="AB830" i="3"/>
  <c r="AA830" i="3"/>
  <c r="W830" i="3"/>
  <c r="V830" i="3"/>
  <c r="Z830" i="3" s="1"/>
  <c r="U830" i="3"/>
  <c r="S830" i="3"/>
  <c r="Q830" i="3"/>
  <c r="N830" i="3"/>
  <c r="L830" i="3"/>
  <c r="M830" i="3" s="1"/>
  <c r="I830" i="3"/>
  <c r="F830" i="3"/>
  <c r="AM829" i="3"/>
  <c r="AN829" i="3" s="1"/>
  <c r="AO829" i="3" s="1"/>
  <c r="AJ829" i="3"/>
  <c r="AK829" i="3" s="1"/>
  <c r="AL829" i="3" s="1"/>
  <c r="AG829" i="3"/>
  <c r="AH829" i="3" s="1"/>
  <c r="AI829" i="3" s="1"/>
  <c r="AF829" i="3"/>
  <c r="AE829" i="3"/>
  <c r="AD829" i="3"/>
  <c r="AC829" i="3"/>
  <c r="AB829" i="3"/>
  <c r="AA829" i="3"/>
  <c r="W829" i="3"/>
  <c r="V829" i="3"/>
  <c r="Z829" i="3" s="1"/>
  <c r="U829" i="3"/>
  <c r="S829" i="3"/>
  <c r="Q829" i="3"/>
  <c r="N829" i="3"/>
  <c r="L829" i="3"/>
  <c r="M829" i="3" s="1"/>
  <c r="I829" i="3"/>
  <c r="F829" i="3"/>
  <c r="AM828" i="3"/>
  <c r="AN828" i="3" s="1"/>
  <c r="AO828" i="3" s="1"/>
  <c r="AJ828" i="3"/>
  <c r="AK828" i="3" s="1"/>
  <c r="AL828" i="3" s="1"/>
  <c r="AG828" i="3"/>
  <c r="AH828" i="3" s="1"/>
  <c r="AI828" i="3" s="1"/>
  <c r="AF828" i="3"/>
  <c r="AE828" i="3"/>
  <c r="AD828" i="3"/>
  <c r="AC828" i="3"/>
  <c r="AB828" i="3"/>
  <c r="AA828" i="3"/>
  <c r="W828" i="3"/>
  <c r="V828" i="3"/>
  <c r="Z828" i="3" s="1"/>
  <c r="U828" i="3"/>
  <c r="S828" i="3"/>
  <c r="Q828" i="3"/>
  <c r="N828" i="3"/>
  <c r="L828" i="3"/>
  <c r="M828" i="3" s="1"/>
  <c r="I828" i="3"/>
  <c r="F828" i="3"/>
  <c r="AM827" i="3"/>
  <c r="AN827" i="3" s="1"/>
  <c r="AO827" i="3" s="1"/>
  <c r="AJ827" i="3"/>
  <c r="AK827" i="3" s="1"/>
  <c r="AL827" i="3" s="1"/>
  <c r="AG827" i="3"/>
  <c r="AH827" i="3" s="1"/>
  <c r="AI827" i="3" s="1"/>
  <c r="AF827" i="3"/>
  <c r="AE827" i="3"/>
  <c r="AD827" i="3"/>
  <c r="AC827" i="3"/>
  <c r="AB827" i="3"/>
  <c r="AA827" i="3"/>
  <c r="W827" i="3"/>
  <c r="V827" i="3"/>
  <c r="Z827" i="3" s="1"/>
  <c r="U827" i="3"/>
  <c r="S827" i="3"/>
  <c r="Q827" i="3"/>
  <c r="N827" i="3"/>
  <c r="L827" i="3"/>
  <c r="M827" i="3" s="1"/>
  <c r="I827" i="3"/>
  <c r="F827" i="3"/>
  <c r="AM826" i="3"/>
  <c r="AN826" i="3" s="1"/>
  <c r="AO826" i="3" s="1"/>
  <c r="AJ826" i="3"/>
  <c r="AK826" i="3" s="1"/>
  <c r="AL826" i="3" s="1"/>
  <c r="AG826" i="3"/>
  <c r="AH826" i="3" s="1"/>
  <c r="AI826" i="3" s="1"/>
  <c r="AF826" i="3"/>
  <c r="AE826" i="3"/>
  <c r="AD826" i="3"/>
  <c r="AC826" i="3"/>
  <c r="AB826" i="3"/>
  <c r="AA826" i="3"/>
  <c r="W826" i="3"/>
  <c r="V826" i="3"/>
  <c r="Z826" i="3" s="1"/>
  <c r="U826" i="3"/>
  <c r="S826" i="3"/>
  <c r="Q826" i="3"/>
  <c r="N826" i="3"/>
  <c r="L826" i="3"/>
  <c r="M826" i="3" s="1"/>
  <c r="I826" i="3"/>
  <c r="F826" i="3"/>
  <c r="AM825" i="3"/>
  <c r="AN825" i="3" s="1"/>
  <c r="AO825" i="3" s="1"/>
  <c r="AJ825" i="3"/>
  <c r="AK825" i="3" s="1"/>
  <c r="AL825" i="3" s="1"/>
  <c r="AG825" i="3"/>
  <c r="AH825" i="3" s="1"/>
  <c r="AI825" i="3" s="1"/>
  <c r="AF825" i="3"/>
  <c r="AE825" i="3"/>
  <c r="AD825" i="3"/>
  <c r="AC825" i="3"/>
  <c r="AB825" i="3"/>
  <c r="AA825" i="3"/>
  <c r="W825" i="3"/>
  <c r="V825" i="3"/>
  <c r="Z825" i="3" s="1"/>
  <c r="U825" i="3"/>
  <c r="S825" i="3"/>
  <c r="Q825" i="3"/>
  <c r="N825" i="3"/>
  <c r="L825" i="3"/>
  <c r="M825" i="3" s="1"/>
  <c r="I825" i="3"/>
  <c r="F825" i="3"/>
  <c r="AM824" i="3"/>
  <c r="AN824" i="3" s="1"/>
  <c r="AO824" i="3" s="1"/>
  <c r="AJ824" i="3"/>
  <c r="AK824" i="3" s="1"/>
  <c r="AL824" i="3" s="1"/>
  <c r="AG824" i="3"/>
  <c r="AH824" i="3" s="1"/>
  <c r="AI824" i="3" s="1"/>
  <c r="AF824" i="3"/>
  <c r="AE824" i="3"/>
  <c r="AD824" i="3"/>
  <c r="AC824" i="3"/>
  <c r="AB824" i="3"/>
  <c r="AA824" i="3"/>
  <c r="W824" i="3"/>
  <c r="V824" i="3"/>
  <c r="Z824" i="3" s="1"/>
  <c r="U824" i="3"/>
  <c r="S824" i="3"/>
  <c r="Q824" i="3"/>
  <c r="N824" i="3"/>
  <c r="L824" i="3"/>
  <c r="M824" i="3" s="1"/>
  <c r="I824" i="3"/>
  <c r="F824" i="3"/>
  <c r="AM823" i="3"/>
  <c r="AN823" i="3" s="1"/>
  <c r="AO823" i="3" s="1"/>
  <c r="AJ823" i="3"/>
  <c r="AK823" i="3" s="1"/>
  <c r="AL823" i="3" s="1"/>
  <c r="AG823" i="3"/>
  <c r="AH823" i="3" s="1"/>
  <c r="AI823" i="3" s="1"/>
  <c r="AF823" i="3"/>
  <c r="AE823" i="3"/>
  <c r="AD823" i="3"/>
  <c r="AC823" i="3"/>
  <c r="AB823" i="3"/>
  <c r="AA823" i="3"/>
  <c r="W823" i="3"/>
  <c r="V823" i="3"/>
  <c r="Z823" i="3" s="1"/>
  <c r="U823" i="3"/>
  <c r="S823" i="3"/>
  <c r="Q823" i="3"/>
  <c r="N823" i="3"/>
  <c r="L823" i="3"/>
  <c r="M823" i="3" s="1"/>
  <c r="I823" i="3"/>
  <c r="F823" i="3"/>
  <c r="AM822" i="3"/>
  <c r="AN822" i="3" s="1"/>
  <c r="AO822" i="3" s="1"/>
  <c r="AJ822" i="3"/>
  <c r="AK822" i="3" s="1"/>
  <c r="AL822" i="3" s="1"/>
  <c r="AG822" i="3"/>
  <c r="AH822" i="3" s="1"/>
  <c r="AI822" i="3" s="1"/>
  <c r="AF822" i="3"/>
  <c r="AE822" i="3"/>
  <c r="AD822" i="3"/>
  <c r="AC822" i="3"/>
  <c r="AB822" i="3"/>
  <c r="AA822" i="3"/>
  <c r="W822" i="3"/>
  <c r="V822" i="3"/>
  <c r="Z822" i="3" s="1"/>
  <c r="U822" i="3"/>
  <c r="S822" i="3"/>
  <c r="Q822" i="3"/>
  <c r="N822" i="3"/>
  <c r="L822" i="3"/>
  <c r="M822" i="3" s="1"/>
  <c r="I822" i="3"/>
  <c r="F822" i="3"/>
  <c r="AM821" i="3"/>
  <c r="AN821" i="3" s="1"/>
  <c r="AO821" i="3" s="1"/>
  <c r="AJ821" i="3"/>
  <c r="AK821" i="3" s="1"/>
  <c r="AL821" i="3" s="1"/>
  <c r="AG821" i="3"/>
  <c r="AH821" i="3" s="1"/>
  <c r="AI821" i="3" s="1"/>
  <c r="AF821" i="3"/>
  <c r="AE821" i="3"/>
  <c r="AD821" i="3"/>
  <c r="AC821" i="3"/>
  <c r="AB821" i="3"/>
  <c r="AA821" i="3"/>
  <c r="W821" i="3"/>
  <c r="V821" i="3"/>
  <c r="Z821" i="3" s="1"/>
  <c r="U821" i="3"/>
  <c r="S821" i="3"/>
  <c r="Q821" i="3"/>
  <c r="N821" i="3"/>
  <c r="L821" i="3"/>
  <c r="M821" i="3" s="1"/>
  <c r="I821" i="3"/>
  <c r="F821" i="3"/>
  <c r="AM820" i="3"/>
  <c r="AN820" i="3" s="1"/>
  <c r="AO820" i="3" s="1"/>
  <c r="AJ820" i="3"/>
  <c r="AK820" i="3" s="1"/>
  <c r="AL820" i="3" s="1"/>
  <c r="AG820" i="3"/>
  <c r="AH820" i="3" s="1"/>
  <c r="AI820" i="3" s="1"/>
  <c r="AF820" i="3"/>
  <c r="AE820" i="3"/>
  <c r="AD820" i="3"/>
  <c r="AC820" i="3"/>
  <c r="AB820" i="3"/>
  <c r="AA820" i="3"/>
  <c r="W820" i="3"/>
  <c r="V820" i="3"/>
  <c r="Z820" i="3" s="1"/>
  <c r="U820" i="3"/>
  <c r="S820" i="3"/>
  <c r="Q820" i="3"/>
  <c r="N820" i="3"/>
  <c r="L820" i="3"/>
  <c r="M820" i="3" s="1"/>
  <c r="I820" i="3"/>
  <c r="F820" i="3"/>
  <c r="AM819" i="3"/>
  <c r="AN819" i="3" s="1"/>
  <c r="AO819" i="3" s="1"/>
  <c r="AJ819" i="3"/>
  <c r="AK819" i="3" s="1"/>
  <c r="AL819" i="3" s="1"/>
  <c r="AG819" i="3"/>
  <c r="AH819" i="3" s="1"/>
  <c r="AI819" i="3" s="1"/>
  <c r="AF819" i="3"/>
  <c r="AE819" i="3"/>
  <c r="AD819" i="3"/>
  <c r="AC819" i="3"/>
  <c r="AB819" i="3"/>
  <c r="AA819" i="3"/>
  <c r="W819" i="3"/>
  <c r="V819" i="3"/>
  <c r="Z819" i="3" s="1"/>
  <c r="U819" i="3"/>
  <c r="S819" i="3"/>
  <c r="Q819" i="3"/>
  <c r="N819" i="3"/>
  <c r="L819" i="3"/>
  <c r="M819" i="3" s="1"/>
  <c r="I819" i="3"/>
  <c r="F819" i="3"/>
  <c r="AM818" i="3"/>
  <c r="AN818" i="3" s="1"/>
  <c r="AO818" i="3" s="1"/>
  <c r="AJ818" i="3"/>
  <c r="AK818" i="3" s="1"/>
  <c r="AL818" i="3" s="1"/>
  <c r="AG818" i="3"/>
  <c r="AH818" i="3" s="1"/>
  <c r="AI818" i="3" s="1"/>
  <c r="AF818" i="3"/>
  <c r="AE818" i="3"/>
  <c r="AD818" i="3"/>
  <c r="AC818" i="3"/>
  <c r="AB818" i="3"/>
  <c r="AA818" i="3"/>
  <c r="W818" i="3"/>
  <c r="V818" i="3"/>
  <c r="Z818" i="3" s="1"/>
  <c r="U818" i="3"/>
  <c r="S818" i="3"/>
  <c r="Q818" i="3"/>
  <c r="N818" i="3"/>
  <c r="L818" i="3"/>
  <c r="M818" i="3" s="1"/>
  <c r="I818" i="3"/>
  <c r="F818" i="3"/>
  <c r="AM817" i="3"/>
  <c r="AN817" i="3" s="1"/>
  <c r="AO817" i="3" s="1"/>
  <c r="AJ817" i="3"/>
  <c r="AK817" i="3" s="1"/>
  <c r="AL817" i="3" s="1"/>
  <c r="AG817" i="3"/>
  <c r="AH817" i="3" s="1"/>
  <c r="AI817" i="3" s="1"/>
  <c r="AF817" i="3"/>
  <c r="AE817" i="3"/>
  <c r="AD817" i="3"/>
  <c r="AC817" i="3"/>
  <c r="AB817" i="3"/>
  <c r="AA817" i="3"/>
  <c r="W817" i="3"/>
  <c r="V817" i="3"/>
  <c r="Z817" i="3" s="1"/>
  <c r="U817" i="3"/>
  <c r="S817" i="3"/>
  <c r="Q817" i="3"/>
  <c r="N817" i="3"/>
  <c r="L817" i="3"/>
  <c r="M817" i="3" s="1"/>
  <c r="I817" i="3"/>
  <c r="F817" i="3"/>
  <c r="AM816" i="3"/>
  <c r="AN816" i="3" s="1"/>
  <c r="AO816" i="3" s="1"/>
  <c r="AJ816" i="3"/>
  <c r="AK816" i="3" s="1"/>
  <c r="AL816" i="3" s="1"/>
  <c r="AG816" i="3"/>
  <c r="AH816" i="3" s="1"/>
  <c r="AI816" i="3" s="1"/>
  <c r="AF816" i="3"/>
  <c r="AE816" i="3"/>
  <c r="AD816" i="3"/>
  <c r="AC816" i="3"/>
  <c r="AB816" i="3"/>
  <c r="AA816" i="3"/>
  <c r="W816" i="3"/>
  <c r="V816" i="3"/>
  <c r="Z816" i="3" s="1"/>
  <c r="U816" i="3"/>
  <c r="S816" i="3"/>
  <c r="Q816" i="3"/>
  <c r="N816" i="3"/>
  <c r="L816" i="3"/>
  <c r="M816" i="3" s="1"/>
  <c r="I816" i="3"/>
  <c r="F816" i="3"/>
  <c r="AM815" i="3"/>
  <c r="AN815" i="3" s="1"/>
  <c r="AO815" i="3" s="1"/>
  <c r="AJ815" i="3"/>
  <c r="AK815" i="3" s="1"/>
  <c r="AL815" i="3" s="1"/>
  <c r="AG815" i="3"/>
  <c r="AH815" i="3" s="1"/>
  <c r="AI815" i="3" s="1"/>
  <c r="AF815" i="3"/>
  <c r="AE815" i="3"/>
  <c r="AD815" i="3"/>
  <c r="AC815" i="3"/>
  <c r="AB815" i="3"/>
  <c r="AA815" i="3"/>
  <c r="W815" i="3"/>
  <c r="V815" i="3"/>
  <c r="Z815" i="3" s="1"/>
  <c r="U815" i="3"/>
  <c r="S815" i="3"/>
  <c r="Q815" i="3"/>
  <c r="N815" i="3"/>
  <c r="L815" i="3"/>
  <c r="M815" i="3" s="1"/>
  <c r="I815" i="3"/>
  <c r="F815" i="3"/>
  <c r="AM814" i="3"/>
  <c r="AN814" i="3" s="1"/>
  <c r="AO814" i="3" s="1"/>
  <c r="AJ814" i="3"/>
  <c r="AK814" i="3" s="1"/>
  <c r="AL814" i="3" s="1"/>
  <c r="AG814" i="3"/>
  <c r="AH814" i="3" s="1"/>
  <c r="AI814" i="3" s="1"/>
  <c r="AF814" i="3"/>
  <c r="AE814" i="3"/>
  <c r="AD814" i="3"/>
  <c r="AC814" i="3"/>
  <c r="AB814" i="3"/>
  <c r="AA814" i="3"/>
  <c r="W814" i="3"/>
  <c r="V814" i="3"/>
  <c r="Z814" i="3" s="1"/>
  <c r="U814" i="3"/>
  <c r="S814" i="3"/>
  <c r="Q814" i="3"/>
  <c r="N814" i="3"/>
  <c r="L814" i="3"/>
  <c r="M814" i="3" s="1"/>
  <c r="I814" i="3"/>
  <c r="F814" i="3"/>
  <c r="AM813" i="3"/>
  <c r="AN813" i="3" s="1"/>
  <c r="AO813" i="3" s="1"/>
  <c r="AJ813" i="3"/>
  <c r="AK813" i="3" s="1"/>
  <c r="AL813" i="3" s="1"/>
  <c r="AG813" i="3"/>
  <c r="AH813" i="3" s="1"/>
  <c r="AI813" i="3" s="1"/>
  <c r="AF813" i="3"/>
  <c r="AE813" i="3"/>
  <c r="AD813" i="3"/>
  <c r="AC813" i="3"/>
  <c r="AB813" i="3"/>
  <c r="AA813" i="3"/>
  <c r="W813" i="3"/>
  <c r="V813" i="3"/>
  <c r="Z813" i="3" s="1"/>
  <c r="U813" i="3"/>
  <c r="S813" i="3"/>
  <c r="Q813" i="3"/>
  <c r="N813" i="3"/>
  <c r="L813" i="3"/>
  <c r="M813" i="3" s="1"/>
  <c r="I813" i="3"/>
  <c r="F813" i="3"/>
  <c r="AM812" i="3"/>
  <c r="AN812" i="3" s="1"/>
  <c r="AO812" i="3" s="1"/>
  <c r="AJ812" i="3"/>
  <c r="AK812" i="3" s="1"/>
  <c r="AL812" i="3" s="1"/>
  <c r="AG812" i="3"/>
  <c r="AH812" i="3" s="1"/>
  <c r="AI812" i="3" s="1"/>
  <c r="AF812" i="3"/>
  <c r="AE812" i="3"/>
  <c r="AD812" i="3"/>
  <c r="AC812" i="3"/>
  <c r="AB812" i="3"/>
  <c r="AA812" i="3"/>
  <c r="W812" i="3"/>
  <c r="V812" i="3"/>
  <c r="Z812" i="3" s="1"/>
  <c r="U812" i="3"/>
  <c r="S812" i="3"/>
  <c r="Q812" i="3"/>
  <c r="N812" i="3"/>
  <c r="L812" i="3"/>
  <c r="M812" i="3" s="1"/>
  <c r="I812" i="3"/>
  <c r="F812" i="3"/>
  <c r="AM811" i="3"/>
  <c r="AN811" i="3" s="1"/>
  <c r="AO811" i="3" s="1"/>
  <c r="AJ811" i="3"/>
  <c r="AK811" i="3" s="1"/>
  <c r="AL811" i="3" s="1"/>
  <c r="AG811" i="3"/>
  <c r="AH811" i="3" s="1"/>
  <c r="AI811" i="3" s="1"/>
  <c r="AF811" i="3"/>
  <c r="AE811" i="3"/>
  <c r="AD811" i="3"/>
  <c r="AC811" i="3"/>
  <c r="AB811" i="3"/>
  <c r="AA811" i="3"/>
  <c r="W811" i="3"/>
  <c r="V811" i="3"/>
  <c r="Z811" i="3" s="1"/>
  <c r="U811" i="3"/>
  <c r="S811" i="3"/>
  <c r="Q811" i="3"/>
  <c r="N811" i="3"/>
  <c r="L811" i="3"/>
  <c r="M811" i="3" s="1"/>
  <c r="I811" i="3"/>
  <c r="F811" i="3"/>
  <c r="AM810" i="3"/>
  <c r="AN810" i="3" s="1"/>
  <c r="AO810" i="3" s="1"/>
  <c r="AJ810" i="3"/>
  <c r="AK810" i="3" s="1"/>
  <c r="AL810" i="3" s="1"/>
  <c r="AG810" i="3"/>
  <c r="AH810" i="3" s="1"/>
  <c r="AI810" i="3" s="1"/>
  <c r="AF810" i="3"/>
  <c r="AE810" i="3"/>
  <c r="AD810" i="3"/>
  <c r="AC810" i="3"/>
  <c r="AB810" i="3"/>
  <c r="AA810" i="3"/>
  <c r="W810" i="3"/>
  <c r="V810" i="3"/>
  <c r="Z810" i="3" s="1"/>
  <c r="U810" i="3"/>
  <c r="S810" i="3"/>
  <c r="Q810" i="3"/>
  <c r="N810" i="3"/>
  <c r="L810" i="3"/>
  <c r="M810" i="3" s="1"/>
  <c r="I810" i="3"/>
  <c r="F810" i="3"/>
  <c r="AM809" i="3"/>
  <c r="AN809" i="3" s="1"/>
  <c r="AO809" i="3" s="1"/>
  <c r="AJ809" i="3"/>
  <c r="AK809" i="3" s="1"/>
  <c r="AL809" i="3" s="1"/>
  <c r="AG809" i="3"/>
  <c r="AH809" i="3" s="1"/>
  <c r="AI809" i="3" s="1"/>
  <c r="AF809" i="3"/>
  <c r="AE809" i="3"/>
  <c r="AD809" i="3"/>
  <c r="AC809" i="3"/>
  <c r="AB809" i="3"/>
  <c r="AA809" i="3"/>
  <c r="W809" i="3"/>
  <c r="V809" i="3"/>
  <c r="Z809" i="3" s="1"/>
  <c r="U809" i="3"/>
  <c r="S809" i="3"/>
  <c r="Q809" i="3"/>
  <c r="N809" i="3"/>
  <c r="L809" i="3"/>
  <c r="M809" i="3" s="1"/>
  <c r="I809" i="3"/>
  <c r="F809" i="3"/>
  <c r="AM808" i="3"/>
  <c r="AN808" i="3" s="1"/>
  <c r="AO808" i="3" s="1"/>
  <c r="AJ808" i="3"/>
  <c r="AK808" i="3" s="1"/>
  <c r="AL808" i="3" s="1"/>
  <c r="AG808" i="3"/>
  <c r="AH808" i="3" s="1"/>
  <c r="AI808" i="3" s="1"/>
  <c r="AF808" i="3"/>
  <c r="AE808" i="3"/>
  <c r="AD808" i="3"/>
  <c r="AC808" i="3"/>
  <c r="AB808" i="3"/>
  <c r="AA808" i="3"/>
  <c r="W808" i="3"/>
  <c r="V808" i="3"/>
  <c r="Z808" i="3" s="1"/>
  <c r="U808" i="3"/>
  <c r="S808" i="3"/>
  <c r="Q808" i="3"/>
  <c r="N808" i="3"/>
  <c r="L808" i="3"/>
  <c r="M808" i="3" s="1"/>
  <c r="I808" i="3"/>
  <c r="F808" i="3"/>
  <c r="AM807" i="3"/>
  <c r="AN807" i="3" s="1"/>
  <c r="AO807" i="3" s="1"/>
  <c r="AJ807" i="3"/>
  <c r="AK807" i="3" s="1"/>
  <c r="AL807" i="3" s="1"/>
  <c r="AG807" i="3"/>
  <c r="AH807" i="3" s="1"/>
  <c r="AI807" i="3" s="1"/>
  <c r="AF807" i="3"/>
  <c r="AE807" i="3"/>
  <c r="AD807" i="3"/>
  <c r="AC807" i="3"/>
  <c r="AB807" i="3"/>
  <c r="AA807" i="3"/>
  <c r="W807" i="3"/>
  <c r="V807" i="3"/>
  <c r="Z807" i="3" s="1"/>
  <c r="U807" i="3"/>
  <c r="S807" i="3"/>
  <c r="Q807" i="3"/>
  <c r="N807" i="3"/>
  <c r="L807" i="3"/>
  <c r="M807" i="3" s="1"/>
  <c r="I807" i="3"/>
  <c r="F807" i="3"/>
  <c r="AM806" i="3"/>
  <c r="AN806" i="3" s="1"/>
  <c r="AO806" i="3" s="1"/>
  <c r="AJ806" i="3"/>
  <c r="AK806" i="3" s="1"/>
  <c r="AL806" i="3" s="1"/>
  <c r="AG806" i="3"/>
  <c r="AH806" i="3" s="1"/>
  <c r="AI806" i="3" s="1"/>
  <c r="AF806" i="3"/>
  <c r="AE806" i="3"/>
  <c r="AD806" i="3"/>
  <c r="AC806" i="3"/>
  <c r="AB806" i="3"/>
  <c r="AA806" i="3"/>
  <c r="W806" i="3"/>
  <c r="V806" i="3"/>
  <c r="Z806" i="3" s="1"/>
  <c r="U806" i="3"/>
  <c r="S806" i="3"/>
  <c r="Q806" i="3"/>
  <c r="N806" i="3"/>
  <c r="L806" i="3"/>
  <c r="M806" i="3" s="1"/>
  <c r="I806" i="3"/>
  <c r="F806" i="3"/>
  <c r="AM805" i="3"/>
  <c r="AN805" i="3" s="1"/>
  <c r="AO805" i="3" s="1"/>
  <c r="AJ805" i="3"/>
  <c r="AK805" i="3" s="1"/>
  <c r="AL805" i="3" s="1"/>
  <c r="AG805" i="3"/>
  <c r="AH805" i="3" s="1"/>
  <c r="AI805" i="3" s="1"/>
  <c r="AF805" i="3"/>
  <c r="AE805" i="3"/>
  <c r="AD805" i="3"/>
  <c r="AC805" i="3"/>
  <c r="AB805" i="3"/>
  <c r="AA805" i="3"/>
  <c r="W805" i="3"/>
  <c r="V805" i="3"/>
  <c r="Z805" i="3" s="1"/>
  <c r="U805" i="3"/>
  <c r="S805" i="3"/>
  <c r="Q805" i="3"/>
  <c r="N805" i="3"/>
  <c r="L805" i="3"/>
  <c r="M805" i="3" s="1"/>
  <c r="I805" i="3"/>
  <c r="F805" i="3"/>
  <c r="AM804" i="3"/>
  <c r="AN804" i="3" s="1"/>
  <c r="AO804" i="3" s="1"/>
  <c r="AJ804" i="3"/>
  <c r="AK804" i="3" s="1"/>
  <c r="AL804" i="3" s="1"/>
  <c r="AG804" i="3"/>
  <c r="AH804" i="3" s="1"/>
  <c r="AI804" i="3" s="1"/>
  <c r="AF804" i="3"/>
  <c r="AE804" i="3"/>
  <c r="AD804" i="3"/>
  <c r="AC804" i="3"/>
  <c r="AB804" i="3"/>
  <c r="AA804" i="3"/>
  <c r="W804" i="3"/>
  <c r="V804" i="3"/>
  <c r="Z804" i="3" s="1"/>
  <c r="U804" i="3"/>
  <c r="S804" i="3"/>
  <c r="Q804" i="3"/>
  <c r="N804" i="3"/>
  <c r="L804" i="3"/>
  <c r="M804" i="3" s="1"/>
  <c r="I804" i="3"/>
  <c r="F804" i="3"/>
  <c r="AM803" i="3"/>
  <c r="AN803" i="3" s="1"/>
  <c r="AO803" i="3" s="1"/>
  <c r="AJ803" i="3"/>
  <c r="AK803" i="3" s="1"/>
  <c r="AL803" i="3" s="1"/>
  <c r="AG803" i="3"/>
  <c r="AH803" i="3" s="1"/>
  <c r="AI803" i="3" s="1"/>
  <c r="AF803" i="3"/>
  <c r="AE803" i="3"/>
  <c r="AD803" i="3"/>
  <c r="AC803" i="3"/>
  <c r="AB803" i="3"/>
  <c r="AA803" i="3"/>
  <c r="W803" i="3"/>
  <c r="V803" i="3"/>
  <c r="Z803" i="3" s="1"/>
  <c r="U803" i="3"/>
  <c r="S803" i="3"/>
  <c r="Q803" i="3"/>
  <c r="N803" i="3"/>
  <c r="L803" i="3"/>
  <c r="M803" i="3" s="1"/>
  <c r="I803" i="3"/>
  <c r="F803" i="3"/>
  <c r="AM802" i="3"/>
  <c r="AN802" i="3" s="1"/>
  <c r="AO802" i="3" s="1"/>
  <c r="AJ802" i="3"/>
  <c r="AK802" i="3" s="1"/>
  <c r="AL802" i="3" s="1"/>
  <c r="AG802" i="3"/>
  <c r="AH802" i="3" s="1"/>
  <c r="AI802" i="3" s="1"/>
  <c r="AF802" i="3"/>
  <c r="AE802" i="3"/>
  <c r="AD802" i="3"/>
  <c r="AC802" i="3"/>
  <c r="AB802" i="3"/>
  <c r="AA802" i="3"/>
  <c r="W802" i="3"/>
  <c r="V802" i="3"/>
  <c r="Z802" i="3" s="1"/>
  <c r="U802" i="3"/>
  <c r="S802" i="3"/>
  <c r="Q802" i="3"/>
  <c r="N802" i="3"/>
  <c r="L802" i="3"/>
  <c r="M802" i="3" s="1"/>
  <c r="I802" i="3"/>
  <c r="F802" i="3"/>
  <c r="AM801" i="3"/>
  <c r="AN801" i="3" s="1"/>
  <c r="AO801" i="3" s="1"/>
  <c r="AJ801" i="3"/>
  <c r="AK801" i="3" s="1"/>
  <c r="AL801" i="3" s="1"/>
  <c r="AG801" i="3"/>
  <c r="AH801" i="3" s="1"/>
  <c r="AI801" i="3" s="1"/>
  <c r="AF801" i="3"/>
  <c r="AE801" i="3"/>
  <c r="AD801" i="3"/>
  <c r="AC801" i="3"/>
  <c r="AB801" i="3"/>
  <c r="AA801" i="3"/>
  <c r="W801" i="3"/>
  <c r="V801" i="3"/>
  <c r="Z801" i="3" s="1"/>
  <c r="U801" i="3"/>
  <c r="S801" i="3"/>
  <c r="Q801" i="3"/>
  <c r="N801" i="3"/>
  <c r="L801" i="3"/>
  <c r="M801" i="3" s="1"/>
  <c r="I801" i="3"/>
  <c r="F801" i="3"/>
  <c r="AM800" i="3"/>
  <c r="AN800" i="3" s="1"/>
  <c r="AO800" i="3" s="1"/>
  <c r="AJ800" i="3"/>
  <c r="AK800" i="3" s="1"/>
  <c r="AL800" i="3" s="1"/>
  <c r="AG800" i="3"/>
  <c r="AH800" i="3" s="1"/>
  <c r="AI800" i="3" s="1"/>
  <c r="AF800" i="3"/>
  <c r="AE800" i="3"/>
  <c r="AD800" i="3"/>
  <c r="AC800" i="3"/>
  <c r="AB800" i="3"/>
  <c r="AA800" i="3"/>
  <c r="W800" i="3"/>
  <c r="V800" i="3"/>
  <c r="Z800" i="3" s="1"/>
  <c r="U800" i="3"/>
  <c r="S800" i="3"/>
  <c r="Q800" i="3"/>
  <c r="N800" i="3"/>
  <c r="L800" i="3"/>
  <c r="M800" i="3" s="1"/>
  <c r="I800" i="3"/>
  <c r="F800" i="3"/>
  <c r="AM799" i="3"/>
  <c r="AN799" i="3" s="1"/>
  <c r="AO799" i="3" s="1"/>
  <c r="AJ799" i="3"/>
  <c r="AK799" i="3" s="1"/>
  <c r="AL799" i="3" s="1"/>
  <c r="AG799" i="3"/>
  <c r="AH799" i="3" s="1"/>
  <c r="AI799" i="3" s="1"/>
  <c r="AF799" i="3"/>
  <c r="AE799" i="3"/>
  <c r="AD799" i="3"/>
  <c r="AC799" i="3"/>
  <c r="AB799" i="3"/>
  <c r="AA799" i="3"/>
  <c r="W799" i="3"/>
  <c r="V799" i="3"/>
  <c r="Z799" i="3" s="1"/>
  <c r="U799" i="3"/>
  <c r="S799" i="3"/>
  <c r="Q799" i="3"/>
  <c r="N799" i="3"/>
  <c r="L799" i="3"/>
  <c r="M799" i="3" s="1"/>
  <c r="I799" i="3"/>
  <c r="F799" i="3"/>
  <c r="AM798" i="3"/>
  <c r="AN798" i="3" s="1"/>
  <c r="AO798" i="3" s="1"/>
  <c r="AJ798" i="3"/>
  <c r="AK798" i="3" s="1"/>
  <c r="AL798" i="3" s="1"/>
  <c r="AG798" i="3"/>
  <c r="AH798" i="3" s="1"/>
  <c r="AI798" i="3" s="1"/>
  <c r="AF798" i="3"/>
  <c r="AE798" i="3"/>
  <c r="AD798" i="3"/>
  <c r="AC798" i="3"/>
  <c r="AB798" i="3"/>
  <c r="AA798" i="3"/>
  <c r="W798" i="3"/>
  <c r="V798" i="3"/>
  <c r="Z798" i="3" s="1"/>
  <c r="U798" i="3"/>
  <c r="S798" i="3"/>
  <c r="Q798" i="3"/>
  <c r="N798" i="3"/>
  <c r="L798" i="3"/>
  <c r="M798" i="3" s="1"/>
  <c r="I798" i="3"/>
  <c r="F798" i="3"/>
  <c r="AM797" i="3"/>
  <c r="AN797" i="3" s="1"/>
  <c r="AO797" i="3" s="1"/>
  <c r="AJ797" i="3"/>
  <c r="AK797" i="3" s="1"/>
  <c r="AL797" i="3" s="1"/>
  <c r="AG797" i="3"/>
  <c r="AH797" i="3" s="1"/>
  <c r="AI797" i="3" s="1"/>
  <c r="AF797" i="3"/>
  <c r="AE797" i="3"/>
  <c r="AD797" i="3"/>
  <c r="AC797" i="3"/>
  <c r="AB797" i="3"/>
  <c r="AA797" i="3"/>
  <c r="W797" i="3"/>
  <c r="V797" i="3"/>
  <c r="Z797" i="3" s="1"/>
  <c r="U797" i="3"/>
  <c r="S797" i="3"/>
  <c r="Q797" i="3"/>
  <c r="N797" i="3"/>
  <c r="L797" i="3"/>
  <c r="M797" i="3" s="1"/>
  <c r="I797" i="3"/>
  <c r="F797" i="3"/>
  <c r="AM796" i="3"/>
  <c r="AN796" i="3" s="1"/>
  <c r="AO796" i="3" s="1"/>
  <c r="AJ796" i="3"/>
  <c r="AK796" i="3" s="1"/>
  <c r="AL796" i="3" s="1"/>
  <c r="AG796" i="3"/>
  <c r="AH796" i="3" s="1"/>
  <c r="AI796" i="3" s="1"/>
  <c r="AF796" i="3"/>
  <c r="AE796" i="3"/>
  <c r="AD796" i="3"/>
  <c r="AC796" i="3"/>
  <c r="AB796" i="3"/>
  <c r="AA796" i="3"/>
  <c r="W796" i="3"/>
  <c r="V796" i="3"/>
  <c r="Z796" i="3" s="1"/>
  <c r="U796" i="3"/>
  <c r="S796" i="3"/>
  <c r="Q796" i="3"/>
  <c r="N796" i="3"/>
  <c r="L796" i="3"/>
  <c r="M796" i="3" s="1"/>
  <c r="I796" i="3"/>
  <c r="F796" i="3"/>
  <c r="AM795" i="3"/>
  <c r="AN795" i="3" s="1"/>
  <c r="AO795" i="3" s="1"/>
  <c r="AJ795" i="3"/>
  <c r="AK795" i="3" s="1"/>
  <c r="AL795" i="3" s="1"/>
  <c r="AG795" i="3"/>
  <c r="AH795" i="3" s="1"/>
  <c r="AI795" i="3" s="1"/>
  <c r="AF795" i="3"/>
  <c r="AE795" i="3"/>
  <c r="AD795" i="3"/>
  <c r="AC795" i="3"/>
  <c r="AB795" i="3"/>
  <c r="AA795" i="3"/>
  <c r="W795" i="3"/>
  <c r="V795" i="3"/>
  <c r="Z795" i="3" s="1"/>
  <c r="U795" i="3"/>
  <c r="S795" i="3"/>
  <c r="Q795" i="3"/>
  <c r="N795" i="3"/>
  <c r="L795" i="3"/>
  <c r="M795" i="3" s="1"/>
  <c r="I795" i="3"/>
  <c r="F795" i="3"/>
  <c r="AM794" i="3"/>
  <c r="AN794" i="3" s="1"/>
  <c r="AO794" i="3" s="1"/>
  <c r="AJ794" i="3"/>
  <c r="AK794" i="3" s="1"/>
  <c r="AL794" i="3" s="1"/>
  <c r="AG794" i="3"/>
  <c r="AH794" i="3" s="1"/>
  <c r="AI794" i="3" s="1"/>
  <c r="AF794" i="3"/>
  <c r="AE794" i="3"/>
  <c r="AD794" i="3"/>
  <c r="AC794" i="3"/>
  <c r="AB794" i="3"/>
  <c r="AA794" i="3"/>
  <c r="W794" i="3"/>
  <c r="V794" i="3"/>
  <c r="Z794" i="3" s="1"/>
  <c r="U794" i="3"/>
  <c r="S794" i="3"/>
  <c r="Q794" i="3"/>
  <c r="N794" i="3"/>
  <c r="L794" i="3"/>
  <c r="M794" i="3" s="1"/>
  <c r="I794" i="3"/>
  <c r="F794" i="3"/>
  <c r="AM793" i="3"/>
  <c r="AN793" i="3" s="1"/>
  <c r="AO793" i="3" s="1"/>
  <c r="AJ793" i="3"/>
  <c r="AK793" i="3" s="1"/>
  <c r="AL793" i="3" s="1"/>
  <c r="AG793" i="3"/>
  <c r="AH793" i="3" s="1"/>
  <c r="AI793" i="3" s="1"/>
  <c r="AF793" i="3"/>
  <c r="AE793" i="3"/>
  <c r="AD793" i="3"/>
  <c r="AC793" i="3"/>
  <c r="AB793" i="3"/>
  <c r="AA793" i="3"/>
  <c r="W793" i="3"/>
  <c r="V793" i="3"/>
  <c r="Z793" i="3" s="1"/>
  <c r="U793" i="3"/>
  <c r="S793" i="3"/>
  <c r="Q793" i="3"/>
  <c r="N793" i="3"/>
  <c r="L793" i="3"/>
  <c r="M793" i="3" s="1"/>
  <c r="I793" i="3"/>
  <c r="F793" i="3"/>
  <c r="AM792" i="3"/>
  <c r="AN792" i="3" s="1"/>
  <c r="AO792" i="3" s="1"/>
  <c r="AJ792" i="3"/>
  <c r="AK792" i="3" s="1"/>
  <c r="AL792" i="3" s="1"/>
  <c r="AG792" i="3"/>
  <c r="AH792" i="3" s="1"/>
  <c r="AI792" i="3" s="1"/>
  <c r="AF792" i="3"/>
  <c r="AE792" i="3"/>
  <c r="AD792" i="3"/>
  <c r="AC792" i="3"/>
  <c r="AB792" i="3"/>
  <c r="AA792" i="3"/>
  <c r="W792" i="3"/>
  <c r="V792" i="3"/>
  <c r="Z792" i="3" s="1"/>
  <c r="U792" i="3"/>
  <c r="S792" i="3"/>
  <c r="Q792" i="3"/>
  <c r="N792" i="3"/>
  <c r="L792" i="3"/>
  <c r="M792" i="3" s="1"/>
  <c r="I792" i="3"/>
  <c r="F792" i="3"/>
  <c r="AM791" i="3"/>
  <c r="AN791" i="3" s="1"/>
  <c r="AO791" i="3" s="1"/>
  <c r="AJ791" i="3"/>
  <c r="AK791" i="3" s="1"/>
  <c r="AL791" i="3" s="1"/>
  <c r="AG791" i="3"/>
  <c r="AH791" i="3" s="1"/>
  <c r="AI791" i="3" s="1"/>
  <c r="AF791" i="3"/>
  <c r="AE791" i="3"/>
  <c r="AD791" i="3"/>
  <c r="AC791" i="3"/>
  <c r="AB791" i="3"/>
  <c r="AA791" i="3"/>
  <c r="W791" i="3"/>
  <c r="V791" i="3"/>
  <c r="Z791" i="3" s="1"/>
  <c r="U791" i="3"/>
  <c r="S791" i="3"/>
  <c r="Q791" i="3"/>
  <c r="N791" i="3"/>
  <c r="L791" i="3"/>
  <c r="M791" i="3" s="1"/>
  <c r="I791" i="3"/>
  <c r="F791" i="3"/>
  <c r="AM790" i="3"/>
  <c r="AN790" i="3" s="1"/>
  <c r="AO790" i="3" s="1"/>
  <c r="AJ790" i="3"/>
  <c r="AK790" i="3" s="1"/>
  <c r="AL790" i="3" s="1"/>
  <c r="AG790" i="3"/>
  <c r="AH790" i="3" s="1"/>
  <c r="AI790" i="3" s="1"/>
  <c r="AF790" i="3"/>
  <c r="AE790" i="3"/>
  <c r="AD790" i="3"/>
  <c r="AC790" i="3"/>
  <c r="AB790" i="3"/>
  <c r="AA790" i="3"/>
  <c r="W790" i="3"/>
  <c r="V790" i="3"/>
  <c r="Z790" i="3" s="1"/>
  <c r="U790" i="3"/>
  <c r="S790" i="3"/>
  <c r="Q790" i="3"/>
  <c r="N790" i="3"/>
  <c r="L790" i="3"/>
  <c r="M790" i="3" s="1"/>
  <c r="I790" i="3"/>
  <c r="F790" i="3"/>
  <c r="AM789" i="3"/>
  <c r="AN789" i="3" s="1"/>
  <c r="AO789" i="3" s="1"/>
  <c r="AJ789" i="3"/>
  <c r="AK789" i="3" s="1"/>
  <c r="AL789" i="3" s="1"/>
  <c r="AG789" i="3"/>
  <c r="AH789" i="3" s="1"/>
  <c r="AI789" i="3" s="1"/>
  <c r="AF789" i="3"/>
  <c r="AE789" i="3"/>
  <c r="AD789" i="3"/>
  <c r="AC789" i="3"/>
  <c r="AB789" i="3"/>
  <c r="AA789" i="3"/>
  <c r="W789" i="3"/>
  <c r="V789" i="3"/>
  <c r="Z789" i="3" s="1"/>
  <c r="U789" i="3"/>
  <c r="S789" i="3"/>
  <c r="Q789" i="3"/>
  <c r="N789" i="3"/>
  <c r="L789" i="3"/>
  <c r="M789" i="3" s="1"/>
  <c r="I789" i="3"/>
  <c r="F789" i="3"/>
  <c r="AM788" i="3"/>
  <c r="AN788" i="3" s="1"/>
  <c r="AO788" i="3" s="1"/>
  <c r="AJ788" i="3"/>
  <c r="AK788" i="3" s="1"/>
  <c r="AL788" i="3" s="1"/>
  <c r="AG788" i="3"/>
  <c r="AH788" i="3" s="1"/>
  <c r="AI788" i="3" s="1"/>
  <c r="AF788" i="3"/>
  <c r="AE788" i="3"/>
  <c r="AD788" i="3"/>
  <c r="AC788" i="3"/>
  <c r="AB788" i="3"/>
  <c r="AA788" i="3"/>
  <c r="W788" i="3"/>
  <c r="V788" i="3"/>
  <c r="Z788" i="3" s="1"/>
  <c r="U788" i="3"/>
  <c r="S788" i="3"/>
  <c r="Q788" i="3"/>
  <c r="N788" i="3"/>
  <c r="L788" i="3"/>
  <c r="M788" i="3" s="1"/>
  <c r="I788" i="3"/>
  <c r="F788" i="3"/>
  <c r="AM787" i="3"/>
  <c r="AN787" i="3" s="1"/>
  <c r="AO787" i="3" s="1"/>
  <c r="AJ787" i="3"/>
  <c r="AK787" i="3" s="1"/>
  <c r="AL787" i="3" s="1"/>
  <c r="AG787" i="3"/>
  <c r="AH787" i="3" s="1"/>
  <c r="AI787" i="3" s="1"/>
  <c r="AF787" i="3"/>
  <c r="AE787" i="3"/>
  <c r="AD787" i="3"/>
  <c r="AC787" i="3"/>
  <c r="AB787" i="3"/>
  <c r="AA787" i="3"/>
  <c r="W787" i="3"/>
  <c r="V787" i="3"/>
  <c r="Z787" i="3" s="1"/>
  <c r="U787" i="3"/>
  <c r="S787" i="3"/>
  <c r="Q787" i="3"/>
  <c r="P787" i="3"/>
  <c r="P788" i="3" s="1"/>
  <c r="P789" i="3" s="1"/>
  <c r="P790" i="3" s="1"/>
  <c r="P791" i="3" s="1"/>
  <c r="P792" i="3" s="1"/>
  <c r="P793" i="3" s="1"/>
  <c r="P794" i="3" s="1"/>
  <c r="P795" i="3" s="1"/>
  <c r="P796" i="3" s="1"/>
  <c r="P797" i="3" s="1"/>
  <c r="P798" i="3" s="1"/>
  <c r="P799" i="3" s="1"/>
  <c r="P800" i="3" s="1"/>
  <c r="P801" i="3" s="1"/>
  <c r="P802" i="3" s="1"/>
  <c r="P803" i="3" s="1"/>
  <c r="P804" i="3" s="1"/>
  <c r="P805" i="3" s="1"/>
  <c r="P806" i="3" s="1"/>
  <c r="P807" i="3" s="1"/>
  <c r="P808" i="3" s="1"/>
  <c r="P809" i="3" s="1"/>
  <c r="P810" i="3" s="1"/>
  <c r="P811" i="3" s="1"/>
  <c r="P812" i="3" s="1"/>
  <c r="P813" i="3" s="1"/>
  <c r="P814" i="3" s="1"/>
  <c r="P815" i="3" s="1"/>
  <c r="P816" i="3" s="1"/>
  <c r="P817" i="3" s="1"/>
  <c r="P818" i="3" s="1"/>
  <c r="P819" i="3" s="1"/>
  <c r="P820" i="3" s="1"/>
  <c r="P821" i="3" s="1"/>
  <c r="P822" i="3" s="1"/>
  <c r="P823" i="3" s="1"/>
  <c r="P824" i="3" s="1"/>
  <c r="P825" i="3" s="1"/>
  <c r="P826" i="3" s="1"/>
  <c r="P827" i="3" s="1"/>
  <c r="P828" i="3" s="1"/>
  <c r="P829" i="3" s="1"/>
  <c r="P830" i="3" s="1"/>
  <c r="P831" i="3" s="1"/>
  <c r="P832" i="3" s="1"/>
  <c r="P833" i="3" s="1"/>
  <c r="P834" i="3" s="1"/>
  <c r="P835" i="3" s="1"/>
  <c r="P836" i="3" s="1"/>
  <c r="P837" i="3" s="1"/>
  <c r="P838" i="3" s="1"/>
  <c r="P839" i="3" s="1"/>
  <c r="P840" i="3" s="1"/>
  <c r="P841" i="3" s="1"/>
  <c r="P842" i="3" s="1"/>
  <c r="P843" i="3" s="1"/>
  <c r="P844" i="3" s="1"/>
  <c r="P845" i="3" s="1"/>
  <c r="P846" i="3" s="1"/>
  <c r="P847" i="3" s="1"/>
  <c r="P848" i="3" s="1"/>
  <c r="P849" i="3" s="1"/>
  <c r="P850" i="3" s="1"/>
  <c r="P851" i="3" s="1"/>
  <c r="P852" i="3" s="1"/>
  <c r="P853" i="3" s="1"/>
  <c r="P854" i="3" s="1"/>
  <c r="P855" i="3" s="1"/>
  <c r="P856" i="3" s="1"/>
  <c r="P857" i="3" s="1"/>
  <c r="P858" i="3" s="1"/>
  <c r="P859" i="3" s="1"/>
  <c r="P860" i="3" s="1"/>
  <c r="P861" i="3" s="1"/>
  <c r="P862" i="3" s="1"/>
  <c r="P863" i="3" s="1"/>
  <c r="P864" i="3" s="1"/>
  <c r="P865" i="3" s="1"/>
  <c r="P866" i="3" s="1"/>
  <c r="P867" i="3" s="1"/>
  <c r="P868" i="3" s="1"/>
  <c r="P869" i="3" s="1"/>
  <c r="P870" i="3" s="1"/>
  <c r="P871" i="3" s="1"/>
  <c r="P872" i="3" s="1"/>
  <c r="P873" i="3" s="1"/>
  <c r="P874" i="3" s="1"/>
  <c r="P875" i="3" s="1"/>
  <c r="P876" i="3" s="1"/>
  <c r="P877" i="3" s="1"/>
  <c r="P878" i="3" s="1"/>
  <c r="P879" i="3" s="1"/>
  <c r="P880" i="3" s="1"/>
  <c r="P881" i="3" s="1"/>
  <c r="P882" i="3" s="1"/>
  <c r="P883" i="3" s="1"/>
  <c r="P884" i="3" s="1"/>
  <c r="P885" i="3" s="1"/>
  <c r="P886" i="3" s="1"/>
  <c r="P887" i="3" s="1"/>
  <c r="P888" i="3" s="1"/>
  <c r="P889" i="3" s="1"/>
  <c r="P890" i="3" s="1"/>
  <c r="P891" i="3" s="1"/>
  <c r="P892" i="3" s="1"/>
  <c r="P893" i="3" s="1"/>
  <c r="P894" i="3" s="1"/>
  <c r="P895" i="3" s="1"/>
  <c r="P896" i="3" s="1"/>
  <c r="P897" i="3" s="1"/>
  <c r="P898" i="3" s="1"/>
  <c r="P899" i="3" s="1"/>
  <c r="P900" i="3" s="1"/>
  <c r="P901" i="3" s="1"/>
  <c r="P902" i="3" s="1"/>
  <c r="P903" i="3" s="1"/>
  <c r="P904" i="3" s="1"/>
  <c r="P905" i="3" s="1"/>
  <c r="P906" i="3" s="1"/>
  <c r="P907" i="3" s="1"/>
  <c r="P908" i="3" s="1"/>
  <c r="P909" i="3" s="1"/>
  <c r="P910" i="3" s="1"/>
  <c r="P911" i="3" s="1"/>
  <c r="P912" i="3" s="1"/>
  <c r="P913" i="3" s="1"/>
  <c r="P914" i="3" s="1"/>
  <c r="P915" i="3" s="1"/>
  <c r="P916" i="3" s="1"/>
  <c r="P917" i="3" s="1"/>
  <c r="P918" i="3" s="1"/>
  <c r="P919" i="3" s="1"/>
  <c r="P920" i="3" s="1"/>
  <c r="P921" i="3" s="1"/>
  <c r="P922" i="3" s="1"/>
  <c r="P923" i="3" s="1"/>
  <c r="P924" i="3" s="1"/>
  <c r="P925" i="3" s="1"/>
  <c r="P926" i="3" s="1"/>
  <c r="P927" i="3" s="1"/>
  <c r="P928" i="3" s="1"/>
  <c r="P929" i="3" s="1"/>
  <c r="P930" i="3" s="1"/>
  <c r="P931" i="3" s="1"/>
  <c r="P932" i="3" s="1"/>
  <c r="P933" i="3" s="1"/>
  <c r="P934" i="3" s="1"/>
  <c r="P935" i="3" s="1"/>
  <c r="P936" i="3" s="1"/>
  <c r="P937" i="3" s="1"/>
  <c r="P938" i="3" s="1"/>
  <c r="P939" i="3" s="1"/>
  <c r="P940" i="3" s="1"/>
  <c r="P941" i="3" s="1"/>
  <c r="P942" i="3" s="1"/>
  <c r="P943" i="3" s="1"/>
  <c r="N787" i="3"/>
  <c r="L787" i="3"/>
  <c r="M787" i="3" s="1"/>
  <c r="K787" i="3"/>
  <c r="I787" i="3"/>
  <c r="G787" i="3"/>
  <c r="F787" i="3"/>
  <c r="AM786" i="3"/>
  <c r="AN786" i="3" s="1"/>
  <c r="AO786" i="3" s="1"/>
  <c r="AJ786" i="3"/>
  <c r="AK786" i="3" s="1"/>
  <c r="AL786" i="3" s="1"/>
  <c r="AG786" i="3"/>
  <c r="AH786" i="3" s="1"/>
  <c r="AI786" i="3" s="1"/>
  <c r="AF786" i="3"/>
  <c r="AE786" i="3"/>
  <c r="AD786" i="3"/>
  <c r="AC786" i="3"/>
  <c r="AB786" i="3"/>
  <c r="AA786" i="3"/>
  <c r="W786" i="3"/>
  <c r="V786" i="3"/>
  <c r="U786" i="3"/>
  <c r="S786" i="3"/>
  <c r="Q786" i="3"/>
  <c r="N786" i="3"/>
  <c r="L786" i="3"/>
  <c r="M786" i="3" s="1"/>
  <c r="I786" i="3"/>
  <c r="F786" i="3"/>
  <c r="AM785" i="3"/>
  <c r="AN785" i="3" s="1"/>
  <c r="AO785" i="3" s="1"/>
  <c r="AJ785" i="3"/>
  <c r="AK785" i="3" s="1"/>
  <c r="AL785" i="3" s="1"/>
  <c r="AG785" i="3"/>
  <c r="AH785" i="3" s="1"/>
  <c r="AI785" i="3" s="1"/>
  <c r="AF785" i="3"/>
  <c r="AE785" i="3"/>
  <c r="AD785" i="3"/>
  <c r="AC785" i="3"/>
  <c r="AB785" i="3"/>
  <c r="AA785" i="3"/>
  <c r="W785" i="3"/>
  <c r="V785" i="3"/>
  <c r="U785" i="3"/>
  <c r="S785" i="3"/>
  <c r="Q785" i="3"/>
  <c r="N785" i="3"/>
  <c r="L785" i="3"/>
  <c r="M785" i="3" s="1"/>
  <c r="I785" i="3"/>
  <c r="F785" i="3"/>
  <c r="AM784" i="3"/>
  <c r="AN784" i="3" s="1"/>
  <c r="AO784" i="3" s="1"/>
  <c r="AJ784" i="3"/>
  <c r="AK784" i="3" s="1"/>
  <c r="AL784" i="3" s="1"/>
  <c r="AG784" i="3"/>
  <c r="AH784" i="3" s="1"/>
  <c r="AI784" i="3" s="1"/>
  <c r="AF784" i="3"/>
  <c r="AE784" i="3"/>
  <c r="AD784" i="3"/>
  <c r="AC784" i="3"/>
  <c r="AB784" i="3"/>
  <c r="AA784" i="3"/>
  <c r="W784" i="3"/>
  <c r="V784" i="3"/>
  <c r="U784" i="3"/>
  <c r="S784" i="3"/>
  <c r="Q784" i="3"/>
  <c r="N784" i="3"/>
  <c r="L784" i="3"/>
  <c r="M784" i="3" s="1"/>
  <c r="I784" i="3"/>
  <c r="F784" i="3"/>
  <c r="AM783" i="3"/>
  <c r="AN783" i="3" s="1"/>
  <c r="AO783" i="3" s="1"/>
  <c r="AJ783" i="3"/>
  <c r="AK783" i="3" s="1"/>
  <c r="AL783" i="3" s="1"/>
  <c r="AG783" i="3"/>
  <c r="AH783" i="3" s="1"/>
  <c r="AI783" i="3" s="1"/>
  <c r="AF783" i="3"/>
  <c r="AE783" i="3"/>
  <c r="AD783" i="3"/>
  <c r="AC783" i="3"/>
  <c r="AB783" i="3"/>
  <c r="AA783" i="3"/>
  <c r="W783" i="3"/>
  <c r="V783" i="3"/>
  <c r="U783" i="3"/>
  <c r="S783" i="3"/>
  <c r="Q783" i="3"/>
  <c r="N783" i="3"/>
  <c r="L783" i="3"/>
  <c r="M783" i="3" s="1"/>
  <c r="I783" i="3"/>
  <c r="F783" i="3"/>
  <c r="AM782" i="3"/>
  <c r="AN782" i="3" s="1"/>
  <c r="AO782" i="3" s="1"/>
  <c r="AJ782" i="3"/>
  <c r="AK782" i="3" s="1"/>
  <c r="AL782" i="3" s="1"/>
  <c r="AG782" i="3"/>
  <c r="AH782" i="3" s="1"/>
  <c r="AI782" i="3" s="1"/>
  <c r="AF782" i="3"/>
  <c r="AE782" i="3"/>
  <c r="AD782" i="3"/>
  <c r="AC782" i="3"/>
  <c r="AB782" i="3"/>
  <c r="AA782" i="3"/>
  <c r="W782" i="3"/>
  <c r="V782" i="3"/>
  <c r="U782" i="3"/>
  <c r="S782" i="3"/>
  <c r="Q782" i="3"/>
  <c r="N782" i="3"/>
  <c r="L782" i="3"/>
  <c r="M782" i="3" s="1"/>
  <c r="I782" i="3"/>
  <c r="F782" i="3"/>
  <c r="AM781" i="3"/>
  <c r="AN781" i="3" s="1"/>
  <c r="AO781" i="3" s="1"/>
  <c r="AJ781" i="3"/>
  <c r="AK781" i="3" s="1"/>
  <c r="AL781" i="3" s="1"/>
  <c r="AG781" i="3"/>
  <c r="AH781" i="3" s="1"/>
  <c r="AI781" i="3" s="1"/>
  <c r="AF781" i="3"/>
  <c r="AE781" i="3"/>
  <c r="AD781" i="3"/>
  <c r="AC781" i="3"/>
  <c r="AB781" i="3"/>
  <c r="AA781" i="3"/>
  <c r="W781" i="3"/>
  <c r="V781" i="3"/>
  <c r="U781" i="3"/>
  <c r="S781" i="3"/>
  <c r="Q781" i="3"/>
  <c r="N781" i="3"/>
  <c r="L781" i="3"/>
  <c r="M781" i="3" s="1"/>
  <c r="I781" i="3"/>
  <c r="F781" i="3"/>
  <c r="AM780" i="3"/>
  <c r="AN780" i="3" s="1"/>
  <c r="AO780" i="3" s="1"/>
  <c r="AJ780" i="3"/>
  <c r="AK780" i="3" s="1"/>
  <c r="AL780" i="3" s="1"/>
  <c r="AG780" i="3"/>
  <c r="AH780" i="3" s="1"/>
  <c r="AI780" i="3" s="1"/>
  <c r="AF780" i="3"/>
  <c r="AE780" i="3"/>
  <c r="AD780" i="3"/>
  <c r="AC780" i="3"/>
  <c r="AB780" i="3"/>
  <c r="AA780" i="3"/>
  <c r="W780" i="3"/>
  <c r="V780" i="3"/>
  <c r="U780" i="3"/>
  <c r="S780" i="3"/>
  <c r="Q780" i="3"/>
  <c r="N780" i="3"/>
  <c r="L780" i="3"/>
  <c r="M780" i="3" s="1"/>
  <c r="I780" i="3"/>
  <c r="F780" i="3"/>
  <c r="AM779" i="3"/>
  <c r="AN779" i="3" s="1"/>
  <c r="AO779" i="3" s="1"/>
  <c r="AJ779" i="3"/>
  <c r="AK779" i="3" s="1"/>
  <c r="AL779" i="3" s="1"/>
  <c r="AG779" i="3"/>
  <c r="AH779" i="3" s="1"/>
  <c r="AI779" i="3" s="1"/>
  <c r="AF779" i="3"/>
  <c r="AE779" i="3"/>
  <c r="AD779" i="3"/>
  <c r="AC779" i="3"/>
  <c r="AB779" i="3"/>
  <c r="AA779" i="3"/>
  <c r="W779" i="3"/>
  <c r="V779" i="3"/>
  <c r="U779" i="3"/>
  <c r="S779" i="3"/>
  <c r="Q779" i="3"/>
  <c r="N779" i="3"/>
  <c r="L779" i="3"/>
  <c r="M779" i="3" s="1"/>
  <c r="I779" i="3"/>
  <c r="F779" i="3"/>
  <c r="AM778" i="3"/>
  <c r="AN778" i="3" s="1"/>
  <c r="AO778" i="3" s="1"/>
  <c r="AJ778" i="3"/>
  <c r="AK778" i="3" s="1"/>
  <c r="AL778" i="3" s="1"/>
  <c r="AG778" i="3"/>
  <c r="AH778" i="3" s="1"/>
  <c r="AI778" i="3" s="1"/>
  <c r="AF778" i="3"/>
  <c r="AE778" i="3"/>
  <c r="AD778" i="3"/>
  <c r="AC778" i="3"/>
  <c r="AB778" i="3"/>
  <c r="AA778" i="3"/>
  <c r="W778" i="3"/>
  <c r="V778" i="3"/>
  <c r="U778" i="3"/>
  <c r="S778" i="3"/>
  <c r="Q778" i="3"/>
  <c r="N778" i="3"/>
  <c r="L778" i="3"/>
  <c r="M778" i="3" s="1"/>
  <c r="I778" i="3"/>
  <c r="F778" i="3"/>
  <c r="AM777" i="3"/>
  <c r="AN777" i="3" s="1"/>
  <c r="AO777" i="3" s="1"/>
  <c r="AJ777" i="3"/>
  <c r="AK777" i="3" s="1"/>
  <c r="AL777" i="3" s="1"/>
  <c r="AG777" i="3"/>
  <c r="AH777" i="3" s="1"/>
  <c r="AI777" i="3" s="1"/>
  <c r="AF777" i="3"/>
  <c r="AE777" i="3"/>
  <c r="AD777" i="3"/>
  <c r="AC777" i="3"/>
  <c r="AB777" i="3"/>
  <c r="AA777" i="3"/>
  <c r="W777" i="3"/>
  <c r="V777" i="3"/>
  <c r="U777" i="3"/>
  <c r="S777" i="3"/>
  <c r="Q777" i="3"/>
  <c r="N777" i="3"/>
  <c r="L777" i="3"/>
  <c r="M777" i="3" s="1"/>
  <c r="I777" i="3"/>
  <c r="F777" i="3"/>
  <c r="AM776" i="3"/>
  <c r="AN776" i="3" s="1"/>
  <c r="AO776" i="3" s="1"/>
  <c r="AJ776" i="3"/>
  <c r="AK776" i="3" s="1"/>
  <c r="AL776" i="3" s="1"/>
  <c r="AG776" i="3"/>
  <c r="AH776" i="3" s="1"/>
  <c r="AI776" i="3" s="1"/>
  <c r="AF776" i="3"/>
  <c r="AE776" i="3"/>
  <c r="AD776" i="3"/>
  <c r="AC776" i="3"/>
  <c r="AB776" i="3"/>
  <c r="AA776" i="3"/>
  <c r="W776" i="3"/>
  <c r="V776" i="3"/>
  <c r="U776" i="3"/>
  <c r="S776" i="3"/>
  <c r="Q776" i="3"/>
  <c r="N776" i="3"/>
  <c r="L776" i="3"/>
  <c r="M776" i="3" s="1"/>
  <c r="I776" i="3"/>
  <c r="F776" i="3"/>
  <c r="AM775" i="3"/>
  <c r="AN775" i="3" s="1"/>
  <c r="AO775" i="3" s="1"/>
  <c r="AJ775" i="3"/>
  <c r="AK775" i="3" s="1"/>
  <c r="AL775" i="3" s="1"/>
  <c r="AG775" i="3"/>
  <c r="AH775" i="3" s="1"/>
  <c r="AI775" i="3" s="1"/>
  <c r="AF775" i="3"/>
  <c r="AE775" i="3"/>
  <c r="AD775" i="3"/>
  <c r="AC775" i="3"/>
  <c r="AB775" i="3"/>
  <c r="AA775" i="3"/>
  <c r="W775" i="3"/>
  <c r="V775" i="3"/>
  <c r="U775" i="3"/>
  <c r="S775" i="3"/>
  <c r="Q775" i="3"/>
  <c r="N775" i="3"/>
  <c r="L775" i="3"/>
  <c r="M775" i="3" s="1"/>
  <c r="I775" i="3"/>
  <c r="F775" i="3"/>
  <c r="AM774" i="3"/>
  <c r="AN774" i="3" s="1"/>
  <c r="AO774" i="3" s="1"/>
  <c r="AJ774" i="3"/>
  <c r="AK774" i="3" s="1"/>
  <c r="AL774" i="3" s="1"/>
  <c r="AG774" i="3"/>
  <c r="AH774" i="3" s="1"/>
  <c r="AI774" i="3" s="1"/>
  <c r="AF774" i="3"/>
  <c r="AE774" i="3"/>
  <c r="AD774" i="3"/>
  <c r="AC774" i="3"/>
  <c r="AB774" i="3"/>
  <c r="AA774" i="3"/>
  <c r="W774" i="3"/>
  <c r="V774" i="3"/>
  <c r="U774" i="3"/>
  <c r="S774" i="3"/>
  <c r="Q774" i="3"/>
  <c r="N774" i="3"/>
  <c r="L774" i="3"/>
  <c r="M774" i="3" s="1"/>
  <c r="I774" i="3"/>
  <c r="F774" i="3"/>
  <c r="AM773" i="3"/>
  <c r="AN773" i="3" s="1"/>
  <c r="AO773" i="3" s="1"/>
  <c r="AJ773" i="3"/>
  <c r="AK773" i="3" s="1"/>
  <c r="AL773" i="3" s="1"/>
  <c r="AG773" i="3"/>
  <c r="AH773" i="3" s="1"/>
  <c r="AI773" i="3" s="1"/>
  <c r="AF773" i="3"/>
  <c r="AE773" i="3"/>
  <c r="AD773" i="3"/>
  <c r="AC773" i="3"/>
  <c r="AB773" i="3"/>
  <c r="AA773" i="3"/>
  <c r="W773" i="3"/>
  <c r="V773" i="3"/>
  <c r="U773" i="3"/>
  <c r="S773" i="3"/>
  <c r="Q773" i="3"/>
  <c r="N773" i="3"/>
  <c r="L773" i="3"/>
  <c r="M773" i="3" s="1"/>
  <c r="I773" i="3"/>
  <c r="F773" i="3"/>
  <c r="AM772" i="3"/>
  <c r="AN772" i="3" s="1"/>
  <c r="AO772" i="3" s="1"/>
  <c r="AJ772" i="3"/>
  <c r="AK772" i="3" s="1"/>
  <c r="AL772" i="3" s="1"/>
  <c r="AG772" i="3"/>
  <c r="AH772" i="3" s="1"/>
  <c r="AI772" i="3" s="1"/>
  <c r="AF772" i="3"/>
  <c r="AE772" i="3"/>
  <c r="AD772" i="3"/>
  <c r="AC772" i="3"/>
  <c r="AB772" i="3"/>
  <c r="AA772" i="3"/>
  <c r="W772" i="3"/>
  <c r="V772" i="3"/>
  <c r="U772" i="3"/>
  <c r="S772" i="3"/>
  <c r="Q772" i="3"/>
  <c r="N772" i="3"/>
  <c r="L772" i="3"/>
  <c r="M772" i="3" s="1"/>
  <c r="I772" i="3"/>
  <c r="F772" i="3"/>
  <c r="AM771" i="3"/>
  <c r="AN771" i="3" s="1"/>
  <c r="AO771" i="3" s="1"/>
  <c r="AJ771" i="3"/>
  <c r="AK771" i="3" s="1"/>
  <c r="AL771" i="3" s="1"/>
  <c r="AG771" i="3"/>
  <c r="AH771" i="3" s="1"/>
  <c r="AI771" i="3" s="1"/>
  <c r="AF771" i="3"/>
  <c r="AE771" i="3"/>
  <c r="AD771" i="3"/>
  <c r="AC771" i="3"/>
  <c r="AB771" i="3"/>
  <c r="AA771" i="3"/>
  <c r="W771" i="3"/>
  <c r="V771" i="3"/>
  <c r="U771" i="3"/>
  <c r="S771" i="3"/>
  <c r="Q771" i="3"/>
  <c r="N771" i="3"/>
  <c r="L771" i="3"/>
  <c r="M771" i="3" s="1"/>
  <c r="I771" i="3"/>
  <c r="F771" i="3"/>
  <c r="AM770" i="3"/>
  <c r="AN770" i="3" s="1"/>
  <c r="AO770" i="3" s="1"/>
  <c r="AJ770" i="3"/>
  <c r="AK770" i="3" s="1"/>
  <c r="AL770" i="3" s="1"/>
  <c r="AG770" i="3"/>
  <c r="AH770" i="3" s="1"/>
  <c r="AI770" i="3" s="1"/>
  <c r="AF770" i="3"/>
  <c r="AE770" i="3"/>
  <c r="AD770" i="3"/>
  <c r="AC770" i="3"/>
  <c r="AB770" i="3"/>
  <c r="AA770" i="3"/>
  <c r="W770" i="3"/>
  <c r="V770" i="3"/>
  <c r="U770" i="3"/>
  <c r="S770" i="3"/>
  <c r="Q770" i="3"/>
  <c r="N770" i="3"/>
  <c r="L770" i="3"/>
  <c r="M770" i="3" s="1"/>
  <c r="I770" i="3"/>
  <c r="F770" i="3"/>
  <c r="AM769" i="3"/>
  <c r="AN769" i="3" s="1"/>
  <c r="AO769" i="3" s="1"/>
  <c r="AJ769" i="3"/>
  <c r="AK769" i="3" s="1"/>
  <c r="AL769" i="3" s="1"/>
  <c r="AG769" i="3"/>
  <c r="AH769" i="3" s="1"/>
  <c r="AI769" i="3" s="1"/>
  <c r="AF769" i="3"/>
  <c r="AE769" i="3"/>
  <c r="AD769" i="3"/>
  <c r="AC769" i="3"/>
  <c r="AB769" i="3"/>
  <c r="AA769" i="3"/>
  <c r="W769" i="3"/>
  <c r="V769" i="3"/>
  <c r="U769" i="3"/>
  <c r="S769" i="3"/>
  <c r="Q769" i="3"/>
  <c r="N769" i="3"/>
  <c r="L769" i="3"/>
  <c r="M769" i="3" s="1"/>
  <c r="I769" i="3"/>
  <c r="F769" i="3"/>
  <c r="AM768" i="3"/>
  <c r="AN768" i="3" s="1"/>
  <c r="AO768" i="3" s="1"/>
  <c r="AJ768" i="3"/>
  <c r="AK768" i="3" s="1"/>
  <c r="AL768" i="3" s="1"/>
  <c r="AG768" i="3"/>
  <c r="AH768" i="3" s="1"/>
  <c r="AI768" i="3" s="1"/>
  <c r="AF768" i="3"/>
  <c r="AE768" i="3"/>
  <c r="AD768" i="3"/>
  <c r="AC768" i="3"/>
  <c r="AB768" i="3"/>
  <c r="AA768" i="3"/>
  <c r="W768" i="3"/>
  <c r="V768" i="3"/>
  <c r="U768" i="3"/>
  <c r="S768" i="3"/>
  <c r="Q768" i="3"/>
  <c r="N768" i="3"/>
  <c r="L768" i="3"/>
  <c r="M768" i="3" s="1"/>
  <c r="I768" i="3"/>
  <c r="F768" i="3"/>
  <c r="AM767" i="3"/>
  <c r="AN767" i="3" s="1"/>
  <c r="AO767" i="3" s="1"/>
  <c r="AJ767" i="3"/>
  <c r="AK767" i="3" s="1"/>
  <c r="AL767" i="3" s="1"/>
  <c r="AG767" i="3"/>
  <c r="AH767" i="3" s="1"/>
  <c r="AI767" i="3" s="1"/>
  <c r="AF767" i="3"/>
  <c r="AE767" i="3"/>
  <c r="AD767" i="3"/>
  <c r="AC767" i="3"/>
  <c r="AB767" i="3"/>
  <c r="AA767" i="3"/>
  <c r="W767" i="3"/>
  <c r="V767" i="3"/>
  <c r="U767" i="3"/>
  <c r="S767" i="3"/>
  <c r="Q767" i="3"/>
  <c r="N767" i="3"/>
  <c r="L767" i="3"/>
  <c r="M767" i="3" s="1"/>
  <c r="I767" i="3"/>
  <c r="F767" i="3"/>
  <c r="AM766" i="3"/>
  <c r="AN766" i="3" s="1"/>
  <c r="AO766" i="3" s="1"/>
  <c r="AJ766" i="3"/>
  <c r="AK766" i="3" s="1"/>
  <c r="AL766" i="3" s="1"/>
  <c r="AG766" i="3"/>
  <c r="AH766" i="3" s="1"/>
  <c r="AI766" i="3" s="1"/>
  <c r="AF766" i="3"/>
  <c r="AE766" i="3"/>
  <c r="AD766" i="3"/>
  <c r="AC766" i="3"/>
  <c r="AB766" i="3"/>
  <c r="AA766" i="3"/>
  <c r="W766" i="3"/>
  <c r="V766" i="3"/>
  <c r="U766" i="3"/>
  <c r="S766" i="3"/>
  <c r="Q766" i="3"/>
  <c r="N766" i="3"/>
  <c r="L766" i="3"/>
  <c r="M766" i="3" s="1"/>
  <c r="I766" i="3"/>
  <c r="F766" i="3"/>
  <c r="AM765" i="3"/>
  <c r="AN765" i="3" s="1"/>
  <c r="AO765" i="3" s="1"/>
  <c r="AJ765" i="3"/>
  <c r="AK765" i="3" s="1"/>
  <c r="AL765" i="3" s="1"/>
  <c r="AG765" i="3"/>
  <c r="AH765" i="3" s="1"/>
  <c r="AI765" i="3" s="1"/>
  <c r="AF765" i="3"/>
  <c r="AE765" i="3"/>
  <c r="AD765" i="3"/>
  <c r="AC765" i="3"/>
  <c r="AB765" i="3"/>
  <c r="AA765" i="3"/>
  <c r="W765" i="3"/>
  <c r="V765" i="3"/>
  <c r="U765" i="3"/>
  <c r="S765" i="3"/>
  <c r="Q765" i="3"/>
  <c r="N765" i="3"/>
  <c r="L765" i="3"/>
  <c r="M765" i="3" s="1"/>
  <c r="I765" i="3"/>
  <c r="F765" i="3"/>
  <c r="AM764" i="3"/>
  <c r="AN764" i="3" s="1"/>
  <c r="AO764" i="3" s="1"/>
  <c r="AJ764" i="3"/>
  <c r="AK764" i="3" s="1"/>
  <c r="AL764" i="3" s="1"/>
  <c r="AG764" i="3"/>
  <c r="AH764" i="3" s="1"/>
  <c r="AI764" i="3" s="1"/>
  <c r="AF764" i="3"/>
  <c r="AE764" i="3"/>
  <c r="AD764" i="3"/>
  <c r="AC764" i="3"/>
  <c r="AB764" i="3"/>
  <c r="AA764" i="3"/>
  <c r="W764" i="3"/>
  <c r="V764" i="3"/>
  <c r="U764" i="3"/>
  <c r="S764" i="3"/>
  <c r="Q764" i="3"/>
  <c r="N764" i="3"/>
  <c r="L764" i="3"/>
  <c r="M764" i="3" s="1"/>
  <c r="I764" i="3"/>
  <c r="F764" i="3"/>
  <c r="AM763" i="3"/>
  <c r="AN763" i="3" s="1"/>
  <c r="AO763" i="3" s="1"/>
  <c r="AJ763" i="3"/>
  <c r="AK763" i="3" s="1"/>
  <c r="AL763" i="3" s="1"/>
  <c r="AG763" i="3"/>
  <c r="AH763" i="3" s="1"/>
  <c r="AI763" i="3" s="1"/>
  <c r="AF763" i="3"/>
  <c r="AE763" i="3"/>
  <c r="AD763" i="3"/>
  <c r="AC763" i="3"/>
  <c r="AB763" i="3"/>
  <c r="AA763" i="3"/>
  <c r="W763" i="3"/>
  <c r="V763" i="3"/>
  <c r="U763" i="3"/>
  <c r="S763" i="3"/>
  <c r="Q763" i="3"/>
  <c r="N763" i="3"/>
  <c r="L763" i="3"/>
  <c r="M763" i="3" s="1"/>
  <c r="I763" i="3"/>
  <c r="F763" i="3"/>
  <c r="AM762" i="3"/>
  <c r="AN762" i="3" s="1"/>
  <c r="AO762" i="3" s="1"/>
  <c r="AJ762" i="3"/>
  <c r="AK762" i="3" s="1"/>
  <c r="AL762" i="3" s="1"/>
  <c r="AG762" i="3"/>
  <c r="AH762" i="3" s="1"/>
  <c r="AI762" i="3" s="1"/>
  <c r="AF762" i="3"/>
  <c r="AE762" i="3"/>
  <c r="AD762" i="3"/>
  <c r="AC762" i="3"/>
  <c r="AB762" i="3"/>
  <c r="AA762" i="3"/>
  <c r="W762" i="3"/>
  <c r="V762" i="3"/>
  <c r="U762" i="3"/>
  <c r="S762" i="3"/>
  <c r="Q762" i="3"/>
  <c r="N762" i="3"/>
  <c r="L762" i="3"/>
  <c r="M762" i="3" s="1"/>
  <c r="I762" i="3"/>
  <c r="F762" i="3"/>
  <c r="AM761" i="3"/>
  <c r="AN761" i="3" s="1"/>
  <c r="AO761" i="3" s="1"/>
  <c r="AJ761" i="3"/>
  <c r="AK761" i="3" s="1"/>
  <c r="AL761" i="3" s="1"/>
  <c r="AG761" i="3"/>
  <c r="AH761" i="3" s="1"/>
  <c r="AI761" i="3" s="1"/>
  <c r="AF761" i="3"/>
  <c r="AE761" i="3"/>
  <c r="AD761" i="3"/>
  <c r="AC761" i="3"/>
  <c r="AB761" i="3"/>
  <c r="AA761" i="3"/>
  <c r="W761" i="3"/>
  <c r="V761" i="3"/>
  <c r="U761" i="3"/>
  <c r="S761" i="3"/>
  <c r="Q761" i="3"/>
  <c r="N761" i="3"/>
  <c r="L761" i="3"/>
  <c r="M761" i="3" s="1"/>
  <c r="I761" i="3"/>
  <c r="F761" i="3"/>
  <c r="AM760" i="3"/>
  <c r="AN760" i="3" s="1"/>
  <c r="AO760" i="3" s="1"/>
  <c r="AJ760" i="3"/>
  <c r="AK760" i="3" s="1"/>
  <c r="AL760" i="3" s="1"/>
  <c r="AG760" i="3"/>
  <c r="AH760" i="3" s="1"/>
  <c r="AI760" i="3" s="1"/>
  <c r="AF760" i="3"/>
  <c r="AE760" i="3"/>
  <c r="AD760" i="3"/>
  <c r="AC760" i="3"/>
  <c r="AB760" i="3"/>
  <c r="AA760" i="3"/>
  <c r="W760" i="3"/>
  <c r="V760" i="3"/>
  <c r="U760" i="3"/>
  <c r="S760" i="3"/>
  <c r="Q760" i="3"/>
  <c r="N760" i="3"/>
  <c r="L760" i="3"/>
  <c r="M760" i="3" s="1"/>
  <c r="I760" i="3"/>
  <c r="F760" i="3"/>
  <c r="AM759" i="3"/>
  <c r="AN759" i="3" s="1"/>
  <c r="AO759" i="3" s="1"/>
  <c r="AJ759" i="3"/>
  <c r="AK759" i="3" s="1"/>
  <c r="AL759" i="3" s="1"/>
  <c r="AG759" i="3"/>
  <c r="AH759" i="3" s="1"/>
  <c r="AI759" i="3" s="1"/>
  <c r="AF759" i="3"/>
  <c r="AE759" i="3"/>
  <c r="AD759" i="3"/>
  <c r="AC759" i="3"/>
  <c r="AB759" i="3"/>
  <c r="AA759" i="3"/>
  <c r="W759" i="3"/>
  <c r="V759" i="3"/>
  <c r="U759" i="3"/>
  <c r="S759" i="3"/>
  <c r="Q759" i="3"/>
  <c r="N759" i="3"/>
  <c r="L759" i="3"/>
  <c r="M759" i="3" s="1"/>
  <c r="I759" i="3"/>
  <c r="F759" i="3"/>
  <c r="AM758" i="3"/>
  <c r="AN758" i="3" s="1"/>
  <c r="AO758" i="3" s="1"/>
  <c r="AJ758" i="3"/>
  <c r="AK758" i="3" s="1"/>
  <c r="AL758" i="3" s="1"/>
  <c r="AG758" i="3"/>
  <c r="AH758" i="3" s="1"/>
  <c r="AI758" i="3" s="1"/>
  <c r="AF758" i="3"/>
  <c r="AE758" i="3"/>
  <c r="AD758" i="3"/>
  <c r="AC758" i="3"/>
  <c r="AB758" i="3"/>
  <c r="AA758" i="3"/>
  <c r="W758" i="3"/>
  <c r="V758" i="3"/>
  <c r="U758" i="3"/>
  <c r="S758" i="3"/>
  <c r="Q758" i="3"/>
  <c r="N758" i="3"/>
  <c r="L758" i="3"/>
  <c r="M758" i="3" s="1"/>
  <c r="I758" i="3"/>
  <c r="F758" i="3"/>
  <c r="AM757" i="3"/>
  <c r="AN757" i="3" s="1"/>
  <c r="AO757" i="3" s="1"/>
  <c r="AJ757" i="3"/>
  <c r="AK757" i="3" s="1"/>
  <c r="AL757" i="3" s="1"/>
  <c r="AG757" i="3"/>
  <c r="AH757" i="3" s="1"/>
  <c r="AI757" i="3" s="1"/>
  <c r="AF757" i="3"/>
  <c r="AE757" i="3"/>
  <c r="AD757" i="3"/>
  <c r="AC757" i="3"/>
  <c r="AB757" i="3"/>
  <c r="AA757" i="3"/>
  <c r="W757" i="3"/>
  <c r="V757" i="3"/>
  <c r="U757" i="3"/>
  <c r="S757" i="3"/>
  <c r="Q757" i="3"/>
  <c r="N757" i="3"/>
  <c r="L757" i="3"/>
  <c r="M757" i="3" s="1"/>
  <c r="I757" i="3"/>
  <c r="F757" i="3"/>
  <c r="AM756" i="3"/>
  <c r="AN756" i="3" s="1"/>
  <c r="AO756" i="3" s="1"/>
  <c r="AJ756" i="3"/>
  <c r="AK756" i="3" s="1"/>
  <c r="AL756" i="3" s="1"/>
  <c r="AG756" i="3"/>
  <c r="AH756" i="3" s="1"/>
  <c r="AI756" i="3" s="1"/>
  <c r="AF756" i="3"/>
  <c r="AE756" i="3"/>
  <c r="AD756" i="3"/>
  <c r="AC756" i="3"/>
  <c r="AB756" i="3"/>
  <c r="AA756" i="3"/>
  <c r="W756" i="3"/>
  <c r="V756" i="3"/>
  <c r="U756" i="3"/>
  <c r="S756" i="3"/>
  <c r="Q756" i="3"/>
  <c r="N756" i="3"/>
  <c r="L756" i="3"/>
  <c r="M756" i="3" s="1"/>
  <c r="I756" i="3"/>
  <c r="F756" i="3"/>
  <c r="AM755" i="3"/>
  <c r="AN755" i="3" s="1"/>
  <c r="AO755" i="3" s="1"/>
  <c r="AJ755" i="3"/>
  <c r="AK755" i="3" s="1"/>
  <c r="AL755" i="3" s="1"/>
  <c r="AG755" i="3"/>
  <c r="AH755" i="3" s="1"/>
  <c r="AI755" i="3" s="1"/>
  <c r="AF755" i="3"/>
  <c r="AE755" i="3"/>
  <c r="AD755" i="3"/>
  <c r="AC755" i="3"/>
  <c r="AB755" i="3"/>
  <c r="AA755" i="3"/>
  <c r="W755" i="3"/>
  <c r="V755" i="3"/>
  <c r="U755" i="3"/>
  <c r="S755" i="3"/>
  <c r="Q755" i="3"/>
  <c r="N755" i="3"/>
  <c r="L755" i="3"/>
  <c r="M755" i="3" s="1"/>
  <c r="I755" i="3"/>
  <c r="F755" i="3"/>
  <c r="AM754" i="3"/>
  <c r="AN754" i="3" s="1"/>
  <c r="AO754" i="3" s="1"/>
  <c r="AJ754" i="3"/>
  <c r="AK754" i="3" s="1"/>
  <c r="AL754" i="3" s="1"/>
  <c r="AG754" i="3"/>
  <c r="AH754" i="3" s="1"/>
  <c r="AI754" i="3" s="1"/>
  <c r="AF754" i="3"/>
  <c r="AE754" i="3"/>
  <c r="AD754" i="3"/>
  <c r="AC754" i="3"/>
  <c r="AB754" i="3"/>
  <c r="AA754" i="3"/>
  <c r="W754" i="3"/>
  <c r="V754" i="3"/>
  <c r="U754" i="3"/>
  <c r="S754" i="3"/>
  <c r="Q754" i="3"/>
  <c r="N754" i="3"/>
  <c r="L754" i="3"/>
  <c r="M754" i="3" s="1"/>
  <c r="I754" i="3"/>
  <c r="F754" i="3"/>
  <c r="AM753" i="3"/>
  <c r="AN753" i="3" s="1"/>
  <c r="AO753" i="3" s="1"/>
  <c r="AJ753" i="3"/>
  <c r="AK753" i="3" s="1"/>
  <c r="AL753" i="3" s="1"/>
  <c r="AG753" i="3"/>
  <c r="AH753" i="3" s="1"/>
  <c r="AI753" i="3" s="1"/>
  <c r="AF753" i="3"/>
  <c r="AE753" i="3"/>
  <c r="AD753" i="3"/>
  <c r="AC753" i="3"/>
  <c r="AB753" i="3"/>
  <c r="AA753" i="3"/>
  <c r="W753" i="3"/>
  <c r="V753" i="3"/>
  <c r="U753" i="3"/>
  <c r="S753" i="3"/>
  <c r="Q753" i="3"/>
  <c r="N753" i="3"/>
  <c r="L753" i="3"/>
  <c r="M753" i="3" s="1"/>
  <c r="I753" i="3"/>
  <c r="F753" i="3"/>
  <c r="AM752" i="3"/>
  <c r="AN752" i="3" s="1"/>
  <c r="AO752" i="3" s="1"/>
  <c r="AJ752" i="3"/>
  <c r="AK752" i="3" s="1"/>
  <c r="AL752" i="3" s="1"/>
  <c r="AG752" i="3"/>
  <c r="AH752" i="3" s="1"/>
  <c r="AI752" i="3" s="1"/>
  <c r="AF752" i="3"/>
  <c r="AE752" i="3"/>
  <c r="AD752" i="3"/>
  <c r="AC752" i="3"/>
  <c r="AB752" i="3"/>
  <c r="AA752" i="3"/>
  <c r="W752" i="3"/>
  <c r="V752" i="3"/>
  <c r="U752" i="3"/>
  <c r="S752" i="3"/>
  <c r="Q752" i="3"/>
  <c r="N752" i="3"/>
  <c r="L752" i="3"/>
  <c r="M752" i="3" s="1"/>
  <c r="I752" i="3"/>
  <c r="F752" i="3"/>
  <c r="AM751" i="3"/>
  <c r="AN751" i="3" s="1"/>
  <c r="AO751" i="3" s="1"/>
  <c r="AJ751" i="3"/>
  <c r="AK751" i="3" s="1"/>
  <c r="AL751" i="3" s="1"/>
  <c r="AG751" i="3"/>
  <c r="AH751" i="3" s="1"/>
  <c r="AI751" i="3" s="1"/>
  <c r="AF751" i="3"/>
  <c r="AE751" i="3"/>
  <c r="AD751" i="3"/>
  <c r="AC751" i="3"/>
  <c r="AB751" i="3"/>
  <c r="AA751" i="3"/>
  <c r="W751" i="3"/>
  <c r="V751" i="3"/>
  <c r="U751" i="3"/>
  <c r="S751" i="3"/>
  <c r="Q751" i="3"/>
  <c r="N751" i="3"/>
  <c r="L751" i="3"/>
  <c r="M751" i="3" s="1"/>
  <c r="I751" i="3"/>
  <c r="F751" i="3"/>
  <c r="AM750" i="3"/>
  <c r="AN750" i="3" s="1"/>
  <c r="AO750" i="3" s="1"/>
  <c r="AJ750" i="3"/>
  <c r="AK750" i="3" s="1"/>
  <c r="AL750" i="3" s="1"/>
  <c r="AG750" i="3"/>
  <c r="AH750" i="3" s="1"/>
  <c r="AI750" i="3" s="1"/>
  <c r="AF750" i="3"/>
  <c r="AE750" i="3"/>
  <c r="AD750" i="3"/>
  <c r="AC750" i="3"/>
  <c r="AB750" i="3"/>
  <c r="AA750" i="3"/>
  <c r="W750" i="3"/>
  <c r="V750" i="3"/>
  <c r="U750" i="3"/>
  <c r="S750" i="3"/>
  <c r="Q750" i="3"/>
  <c r="N750" i="3"/>
  <c r="L750" i="3"/>
  <c r="M750" i="3" s="1"/>
  <c r="I750" i="3"/>
  <c r="F750" i="3"/>
  <c r="AM749" i="3"/>
  <c r="AN749" i="3" s="1"/>
  <c r="AO749" i="3" s="1"/>
  <c r="AJ749" i="3"/>
  <c r="AK749" i="3" s="1"/>
  <c r="AL749" i="3" s="1"/>
  <c r="AG749" i="3"/>
  <c r="AH749" i="3" s="1"/>
  <c r="AI749" i="3" s="1"/>
  <c r="AF749" i="3"/>
  <c r="AE749" i="3"/>
  <c r="AD749" i="3"/>
  <c r="AC749" i="3"/>
  <c r="AB749" i="3"/>
  <c r="AA749" i="3"/>
  <c r="W749" i="3"/>
  <c r="V749" i="3"/>
  <c r="U749" i="3"/>
  <c r="S749" i="3"/>
  <c r="Q749" i="3"/>
  <c r="N749" i="3"/>
  <c r="L749" i="3"/>
  <c r="M749" i="3" s="1"/>
  <c r="I749" i="3"/>
  <c r="F749" i="3"/>
  <c r="AM748" i="3"/>
  <c r="AN748" i="3" s="1"/>
  <c r="AO748" i="3" s="1"/>
  <c r="AJ748" i="3"/>
  <c r="AK748" i="3" s="1"/>
  <c r="AL748" i="3" s="1"/>
  <c r="AG748" i="3"/>
  <c r="AH748" i="3" s="1"/>
  <c r="AI748" i="3" s="1"/>
  <c r="AF748" i="3"/>
  <c r="AE748" i="3"/>
  <c r="AD748" i="3"/>
  <c r="AC748" i="3"/>
  <c r="AB748" i="3"/>
  <c r="AA748" i="3"/>
  <c r="W748" i="3"/>
  <c r="V748" i="3"/>
  <c r="U748" i="3"/>
  <c r="S748" i="3"/>
  <c r="Q748" i="3"/>
  <c r="N748" i="3"/>
  <c r="L748" i="3"/>
  <c r="M748" i="3" s="1"/>
  <c r="I748" i="3"/>
  <c r="F748" i="3"/>
  <c r="AM747" i="3"/>
  <c r="AN747" i="3" s="1"/>
  <c r="AO747" i="3" s="1"/>
  <c r="AJ747" i="3"/>
  <c r="AK747" i="3" s="1"/>
  <c r="AL747" i="3" s="1"/>
  <c r="AG747" i="3"/>
  <c r="AH747" i="3" s="1"/>
  <c r="AI747" i="3" s="1"/>
  <c r="AF747" i="3"/>
  <c r="AE747" i="3"/>
  <c r="AD747" i="3"/>
  <c r="AC747" i="3"/>
  <c r="AB747" i="3"/>
  <c r="AA747" i="3"/>
  <c r="W747" i="3"/>
  <c r="V747" i="3"/>
  <c r="U747" i="3"/>
  <c r="S747" i="3"/>
  <c r="Q747" i="3"/>
  <c r="N747" i="3"/>
  <c r="L747" i="3"/>
  <c r="M747" i="3" s="1"/>
  <c r="I747" i="3"/>
  <c r="F747" i="3"/>
  <c r="AM746" i="3"/>
  <c r="AN746" i="3" s="1"/>
  <c r="AO746" i="3" s="1"/>
  <c r="AJ746" i="3"/>
  <c r="AK746" i="3" s="1"/>
  <c r="AL746" i="3" s="1"/>
  <c r="AG746" i="3"/>
  <c r="AH746" i="3" s="1"/>
  <c r="AI746" i="3" s="1"/>
  <c r="AF746" i="3"/>
  <c r="AE746" i="3"/>
  <c r="AD746" i="3"/>
  <c r="AC746" i="3"/>
  <c r="AB746" i="3"/>
  <c r="AA746" i="3"/>
  <c r="W746" i="3"/>
  <c r="V746" i="3"/>
  <c r="U746" i="3"/>
  <c r="S746" i="3"/>
  <c r="Q746" i="3"/>
  <c r="N746" i="3"/>
  <c r="L746" i="3"/>
  <c r="M746" i="3" s="1"/>
  <c r="I746" i="3"/>
  <c r="F746" i="3"/>
  <c r="AM745" i="3"/>
  <c r="AN745" i="3" s="1"/>
  <c r="AO745" i="3" s="1"/>
  <c r="AJ745" i="3"/>
  <c r="AK745" i="3" s="1"/>
  <c r="AL745" i="3" s="1"/>
  <c r="AG745" i="3"/>
  <c r="AH745" i="3" s="1"/>
  <c r="AI745" i="3" s="1"/>
  <c r="AF745" i="3"/>
  <c r="AE745" i="3"/>
  <c r="AD745" i="3"/>
  <c r="AC745" i="3"/>
  <c r="AB745" i="3"/>
  <c r="AA745" i="3"/>
  <c r="W745" i="3"/>
  <c r="V745" i="3"/>
  <c r="U745" i="3"/>
  <c r="S745" i="3"/>
  <c r="Q745" i="3"/>
  <c r="N745" i="3"/>
  <c r="L745" i="3"/>
  <c r="M745" i="3" s="1"/>
  <c r="I745" i="3"/>
  <c r="F745" i="3"/>
  <c r="AM744" i="3"/>
  <c r="AN744" i="3" s="1"/>
  <c r="AO744" i="3" s="1"/>
  <c r="AJ744" i="3"/>
  <c r="AK744" i="3" s="1"/>
  <c r="AL744" i="3" s="1"/>
  <c r="AG744" i="3"/>
  <c r="AH744" i="3" s="1"/>
  <c r="AI744" i="3" s="1"/>
  <c r="AF744" i="3"/>
  <c r="AE744" i="3"/>
  <c r="AD744" i="3"/>
  <c r="AC744" i="3"/>
  <c r="AB744" i="3"/>
  <c r="AA744" i="3"/>
  <c r="W744" i="3"/>
  <c r="V744" i="3"/>
  <c r="U744" i="3"/>
  <c r="S744" i="3"/>
  <c r="Q744" i="3"/>
  <c r="N744" i="3"/>
  <c r="L744" i="3"/>
  <c r="M744" i="3" s="1"/>
  <c r="I744" i="3"/>
  <c r="F744" i="3"/>
  <c r="AM743" i="3"/>
  <c r="AN743" i="3" s="1"/>
  <c r="AO743" i="3" s="1"/>
  <c r="AJ743" i="3"/>
  <c r="AK743" i="3" s="1"/>
  <c r="AL743" i="3" s="1"/>
  <c r="AG743" i="3"/>
  <c r="AH743" i="3" s="1"/>
  <c r="AI743" i="3" s="1"/>
  <c r="AF743" i="3"/>
  <c r="AE743" i="3"/>
  <c r="AD743" i="3"/>
  <c r="AC743" i="3"/>
  <c r="AB743" i="3"/>
  <c r="AA743" i="3"/>
  <c r="W743" i="3"/>
  <c r="V743" i="3"/>
  <c r="U743" i="3"/>
  <c r="S743" i="3"/>
  <c r="Q743" i="3"/>
  <c r="N743" i="3"/>
  <c r="L743" i="3"/>
  <c r="M743" i="3" s="1"/>
  <c r="I743" i="3"/>
  <c r="F743" i="3"/>
  <c r="AM742" i="3"/>
  <c r="AN742" i="3" s="1"/>
  <c r="AO742" i="3" s="1"/>
  <c r="AJ742" i="3"/>
  <c r="AK742" i="3" s="1"/>
  <c r="AL742" i="3" s="1"/>
  <c r="AG742" i="3"/>
  <c r="AH742" i="3" s="1"/>
  <c r="AI742" i="3" s="1"/>
  <c r="AF742" i="3"/>
  <c r="AE742" i="3"/>
  <c r="AD742" i="3"/>
  <c r="AC742" i="3"/>
  <c r="AB742" i="3"/>
  <c r="AA742" i="3"/>
  <c r="W742" i="3"/>
  <c r="V742" i="3"/>
  <c r="U742" i="3"/>
  <c r="S742" i="3"/>
  <c r="Q742" i="3"/>
  <c r="N742" i="3"/>
  <c r="L742" i="3"/>
  <c r="M742" i="3" s="1"/>
  <c r="I742" i="3"/>
  <c r="F742" i="3"/>
  <c r="AM741" i="3"/>
  <c r="AN741" i="3" s="1"/>
  <c r="AO741" i="3" s="1"/>
  <c r="AJ741" i="3"/>
  <c r="AK741" i="3" s="1"/>
  <c r="AL741" i="3" s="1"/>
  <c r="AG741" i="3"/>
  <c r="AH741" i="3" s="1"/>
  <c r="AI741" i="3" s="1"/>
  <c r="AF741" i="3"/>
  <c r="AE741" i="3"/>
  <c r="AD741" i="3"/>
  <c r="AC741" i="3"/>
  <c r="AB741" i="3"/>
  <c r="AA741" i="3"/>
  <c r="W741" i="3"/>
  <c r="V741" i="3"/>
  <c r="U741" i="3"/>
  <c r="S741" i="3"/>
  <c r="Q741" i="3"/>
  <c r="N741" i="3"/>
  <c r="L741" i="3"/>
  <c r="M741" i="3" s="1"/>
  <c r="I741" i="3"/>
  <c r="F741" i="3"/>
  <c r="AM740" i="3"/>
  <c r="AN740" i="3" s="1"/>
  <c r="AO740" i="3" s="1"/>
  <c r="AJ740" i="3"/>
  <c r="AK740" i="3" s="1"/>
  <c r="AL740" i="3" s="1"/>
  <c r="AG740" i="3"/>
  <c r="AH740" i="3" s="1"/>
  <c r="AI740" i="3" s="1"/>
  <c r="AF740" i="3"/>
  <c r="AE740" i="3"/>
  <c r="AD740" i="3"/>
  <c r="AC740" i="3"/>
  <c r="AB740" i="3"/>
  <c r="AA740" i="3"/>
  <c r="W740" i="3"/>
  <c r="V740" i="3"/>
  <c r="U740" i="3"/>
  <c r="S740" i="3"/>
  <c r="Q740" i="3"/>
  <c r="N740" i="3"/>
  <c r="L740" i="3"/>
  <c r="M740" i="3" s="1"/>
  <c r="I740" i="3"/>
  <c r="F740" i="3"/>
  <c r="AM739" i="3"/>
  <c r="AN739" i="3" s="1"/>
  <c r="AO739" i="3" s="1"/>
  <c r="AJ739" i="3"/>
  <c r="AK739" i="3" s="1"/>
  <c r="AL739" i="3" s="1"/>
  <c r="AG739" i="3"/>
  <c r="AH739" i="3" s="1"/>
  <c r="AI739" i="3" s="1"/>
  <c r="AF739" i="3"/>
  <c r="AE739" i="3"/>
  <c r="AD739" i="3"/>
  <c r="AC739" i="3"/>
  <c r="AB739" i="3"/>
  <c r="AA739" i="3"/>
  <c r="W739" i="3"/>
  <c r="V739" i="3"/>
  <c r="U739" i="3"/>
  <c r="S739" i="3"/>
  <c r="Q739" i="3"/>
  <c r="N739" i="3"/>
  <c r="L739" i="3"/>
  <c r="M739" i="3" s="1"/>
  <c r="I739" i="3"/>
  <c r="F739" i="3"/>
  <c r="AM738" i="3"/>
  <c r="AN738" i="3" s="1"/>
  <c r="AO738" i="3" s="1"/>
  <c r="AJ738" i="3"/>
  <c r="AK738" i="3" s="1"/>
  <c r="AL738" i="3" s="1"/>
  <c r="AG738" i="3"/>
  <c r="AH738" i="3" s="1"/>
  <c r="AI738" i="3" s="1"/>
  <c r="AF738" i="3"/>
  <c r="AE738" i="3"/>
  <c r="AD738" i="3"/>
  <c r="AC738" i="3"/>
  <c r="AB738" i="3"/>
  <c r="AA738" i="3"/>
  <c r="W738" i="3"/>
  <c r="V738" i="3"/>
  <c r="U738" i="3"/>
  <c r="S738" i="3"/>
  <c r="Q738" i="3"/>
  <c r="N738" i="3"/>
  <c r="L738" i="3"/>
  <c r="M738" i="3" s="1"/>
  <c r="I738" i="3"/>
  <c r="F738" i="3"/>
  <c r="AM737" i="3"/>
  <c r="AN737" i="3" s="1"/>
  <c r="AO737" i="3" s="1"/>
  <c r="AJ737" i="3"/>
  <c r="AK737" i="3" s="1"/>
  <c r="AL737" i="3" s="1"/>
  <c r="AG737" i="3"/>
  <c r="AH737" i="3" s="1"/>
  <c r="AI737" i="3" s="1"/>
  <c r="AF737" i="3"/>
  <c r="AE737" i="3"/>
  <c r="AD737" i="3"/>
  <c r="AC737" i="3"/>
  <c r="AB737" i="3"/>
  <c r="AA737" i="3"/>
  <c r="W737" i="3"/>
  <c r="V737" i="3"/>
  <c r="U737" i="3"/>
  <c r="S737" i="3"/>
  <c r="Q737" i="3"/>
  <c r="N737" i="3"/>
  <c r="L737" i="3"/>
  <c r="M737" i="3" s="1"/>
  <c r="I737" i="3"/>
  <c r="F737" i="3"/>
  <c r="AM736" i="3"/>
  <c r="AN736" i="3" s="1"/>
  <c r="AO736" i="3" s="1"/>
  <c r="AJ736" i="3"/>
  <c r="AK736" i="3" s="1"/>
  <c r="AL736" i="3" s="1"/>
  <c r="AG736" i="3"/>
  <c r="AH736" i="3" s="1"/>
  <c r="AI736" i="3" s="1"/>
  <c r="AF736" i="3"/>
  <c r="AE736" i="3"/>
  <c r="AD736" i="3"/>
  <c r="AC736" i="3"/>
  <c r="AB736" i="3"/>
  <c r="AA736" i="3"/>
  <c r="W736" i="3"/>
  <c r="V736" i="3"/>
  <c r="U736" i="3"/>
  <c r="S736" i="3"/>
  <c r="Q736" i="3"/>
  <c r="N736" i="3"/>
  <c r="L736" i="3"/>
  <c r="M736" i="3" s="1"/>
  <c r="I736" i="3"/>
  <c r="F736" i="3"/>
  <c r="AM735" i="3"/>
  <c r="AN735" i="3" s="1"/>
  <c r="AO735" i="3" s="1"/>
  <c r="AJ735" i="3"/>
  <c r="AK735" i="3" s="1"/>
  <c r="AL735" i="3" s="1"/>
  <c r="AG735" i="3"/>
  <c r="AH735" i="3" s="1"/>
  <c r="AI735" i="3" s="1"/>
  <c r="AF735" i="3"/>
  <c r="AE735" i="3"/>
  <c r="AD735" i="3"/>
  <c r="AC735" i="3"/>
  <c r="AB735" i="3"/>
  <c r="AA735" i="3"/>
  <c r="W735" i="3"/>
  <c r="V735" i="3"/>
  <c r="U735" i="3"/>
  <c r="S735" i="3"/>
  <c r="Q735" i="3"/>
  <c r="N735" i="3"/>
  <c r="L735" i="3"/>
  <c r="M735" i="3" s="1"/>
  <c r="I735" i="3"/>
  <c r="F735" i="3"/>
  <c r="AM734" i="3"/>
  <c r="AN734" i="3" s="1"/>
  <c r="AO734" i="3" s="1"/>
  <c r="AJ734" i="3"/>
  <c r="AK734" i="3" s="1"/>
  <c r="AL734" i="3" s="1"/>
  <c r="AG734" i="3"/>
  <c r="AH734" i="3" s="1"/>
  <c r="AI734" i="3" s="1"/>
  <c r="AF734" i="3"/>
  <c r="AE734" i="3"/>
  <c r="AD734" i="3"/>
  <c r="AC734" i="3"/>
  <c r="AB734" i="3"/>
  <c r="AA734" i="3"/>
  <c r="W734" i="3"/>
  <c r="V734" i="3"/>
  <c r="Z734" i="3" s="1"/>
  <c r="U734" i="3"/>
  <c r="S734" i="3"/>
  <c r="Q734" i="3"/>
  <c r="N734" i="3"/>
  <c r="L734" i="3"/>
  <c r="M734" i="3" s="1"/>
  <c r="I734" i="3"/>
  <c r="F734" i="3"/>
  <c r="AM733" i="3"/>
  <c r="AN733" i="3" s="1"/>
  <c r="AO733" i="3" s="1"/>
  <c r="AJ733" i="3"/>
  <c r="AK733" i="3" s="1"/>
  <c r="AL733" i="3" s="1"/>
  <c r="AG733" i="3"/>
  <c r="AH733" i="3" s="1"/>
  <c r="AI733" i="3" s="1"/>
  <c r="AF733" i="3"/>
  <c r="AE733" i="3"/>
  <c r="AD733" i="3"/>
  <c r="AC733" i="3"/>
  <c r="AB733" i="3"/>
  <c r="AA733" i="3"/>
  <c r="W733" i="3"/>
  <c r="V733" i="3"/>
  <c r="Z733" i="3" s="1"/>
  <c r="U733" i="3"/>
  <c r="S733" i="3"/>
  <c r="Q733" i="3"/>
  <c r="N733" i="3"/>
  <c r="L733" i="3"/>
  <c r="M733" i="3" s="1"/>
  <c r="I733" i="3"/>
  <c r="F733" i="3"/>
  <c r="AM732" i="3"/>
  <c r="AN732" i="3" s="1"/>
  <c r="AO732" i="3" s="1"/>
  <c r="AJ732" i="3"/>
  <c r="AK732" i="3" s="1"/>
  <c r="AL732" i="3" s="1"/>
  <c r="AG732" i="3"/>
  <c r="AH732" i="3" s="1"/>
  <c r="AI732" i="3" s="1"/>
  <c r="AF732" i="3"/>
  <c r="AE732" i="3"/>
  <c r="AD732" i="3"/>
  <c r="AC732" i="3"/>
  <c r="AB732" i="3"/>
  <c r="AA732" i="3"/>
  <c r="W732" i="3"/>
  <c r="V732" i="3"/>
  <c r="Z732" i="3" s="1"/>
  <c r="U732" i="3"/>
  <c r="S732" i="3"/>
  <c r="Q732" i="3"/>
  <c r="N732" i="3"/>
  <c r="L732" i="3"/>
  <c r="M732" i="3" s="1"/>
  <c r="I732" i="3"/>
  <c r="F732" i="3"/>
  <c r="AM731" i="3"/>
  <c r="AN731" i="3" s="1"/>
  <c r="AO731" i="3" s="1"/>
  <c r="AJ731" i="3"/>
  <c r="AK731" i="3" s="1"/>
  <c r="AL731" i="3" s="1"/>
  <c r="AG731" i="3"/>
  <c r="AH731" i="3" s="1"/>
  <c r="AI731" i="3" s="1"/>
  <c r="AF731" i="3"/>
  <c r="AE731" i="3"/>
  <c r="AD731" i="3"/>
  <c r="AC731" i="3"/>
  <c r="AB731" i="3"/>
  <c r="AA731" i="3"/>
  <c r="W731" i="3"/>
  <c r="V731" i="3"/>
  <c r="Z731" i="3" s="1"/>
  <c r="U731" i="3"/>
  <c r="S731" i="3"/>
  <c r="Q731" i="3"/>
  <c r="N731" i="3"/>
  <c r="L731" i="3"/>
  <c r="M731" i="3" s="1"/>
  <c r="I731" i="3"/>
  <c r="F731" i="3"/>
  <c r="AM730" i="3"/>
  <c r="AN730" i="3" s="1"/>
  <c r="AO730" i="3" s="1"/>
  <c r="AJ730" i="3"/>
  <c r="AK730" i="3" s="1"/>
  <c r="AL730" i="3" s="1"/>
  <c r="AG730" i="3"/>
  <c r="AH730" i="3" s="1"/>
  <c r="AI730" i="3" s="1"/>
  <c r="AF730" i="3"/>
  <c r="AE730" i="3"/>
  <c r="AD730" i="3"/>
  <c r="AC730" i="3"/>
  <c r="AB730" i="3"/>
  <c r="AA730" i="3"/>
  <c r="W730" i="3"/>
  <c r="V730" i="3"/>
  <c r="Z730" i="3" s="1"/>
  <c r="U730" i="3"/>
  <c r="S730" i="3"/>
  <c r="Q730" i="3"/>
  <c r="N730" i="3"/>
  <c r="L730" i="3"/>
  <c r="M730" i="3" s="1"/>
  <c r="I730" i="3"/>
  <c r="F730" i="3"/>
  <c r="AM729" i="3"/>
  <c r="AN729" i="3" s="1"/>
  <c r="AO729" i="3" s="1"/>
  <c r="AJ729" i="3"/>
  <c r="AK729" i="3" s="1"/>
  <c r="AL729" i="3" s="1"/>
  <c r="AG729" i="3"/>
  <c r="AH729" i="3" s="1"/>
  <c r="AI729" i="3" s="1"/>
  <c r="AF729" i="3"/>
  <c r="AE729" i="3"/>
  <c r="AD729" i="3"/>
  <c r="AC729" i="3"/>
  <c r="AB729" i="3"/>
  <c r="AA729" i="3"/>
  <c r="W729" i="3"/>
  <c r="V729" i="3"/>
  <c r="Z729" i="3" s="1"/>
  <c r="U729" i="3"/>
  <c r="S729" i="3"/>
  <c r="Q729" i="3"/>
  <c r="N729" i="3"/>
  <c r="L729" i="3"/>
  <c r="M729" i="3" s="1"/>
  <c r="I729" i="3"/>
  <c r="F729" i="3"/>
  <c r="AM728" i="3"/>
  <c r="AN728" i="3" s="1"/>
  <c r="AO728" i="3" s="1"/>
  <c r="AJ728" i="3"/>
  <c r="AK728" i="3" s="1"/>
  <c r="AL728" i="3" s="1"/>
  <c r="AG728" i="3"/>
  <c r="AH728" i="3" s="1"/>
  <c r="AI728" i="3" s="1"/>
  <c r="AF728" i="3"/>
  <c r="AE728" i="3"/>
  <c r="AD728" i="3"/>
  <c r="AC728" i="3"/>
  <c r="AB728" i="3"/>
  <c r="AA728" i="3"/>
  <c r="W728" i="3"/>
  <c r="V728" i="3"/>
  <c r="Z728" i="3" s="1"/>
  <c r="U728" i="3"/>
  <c r="S728" i="3"/>
  <c r="Q728" i="3"/>
  <c r="N728" i="3"/>
  <c r="L728" i="3"/>
  <c r="M728" i="3" s="1"/>
  <c r="I728" i="3"/>
  <c r="F728" i="3"/>
  <c r="AM727" i="3"/>
  <c r="AN727" i="3" s="1"/>
  <c r="AO727" i="3" s="1"/>
  <c r="AJ727" i="3"/>
  <c r="AK727" i="3" s="1"/>
  <c r="AL727" i="3" s="1"/>
  <c r="AG727" i="3"/>
  <c r="AH727" i="3" s="1"/>
  <c r="AI727" i="3" s="1"/>
  <c r="AF727" i="3"/>
  <c r="AE727" i="3"/>
  <c r="AD727" i="3"/>
  <c r="AC727" i="3"/>
  <c r="AB727" i="3"/>
  <c r="AA727" i="3"/>
  <c r="W727" i="3"/>
  <c r="V727" i="3"/>
  <c r="Z727" i="3" s="1"/>
  <c r="U727" i="3"/>
  <c r="S727" i="3"/>
  <c r="Q727" i="3"/>
  <c r="N727" i="3"/>
  <c r="L727" i="3"/>
  <c r="M727" i="3" s="1"/>
  <c r="I727" i="3"/>
  <c r="F727" i="3"/>
  <c r="AM726" i="3"/>
  <c r="AN726" i="3" s="1"/>
  <c r="AO726" i="3" s="1"/>
  <c r="AJ726" i="3"/>
  <c r="AK726" i="3" s="1"/>
  <c r="AL726" i="3" s="1"/>
  <c r="AG726" i="3"/>
  <c r="AH726" i="3" s="1"/>
  <c r="AI726" i="3" s="1"/>
  <c r="AF726" i="3"/>
  <c r="AE726" i="3"/>
  <c r="AD726" i="3"/>
  <c r="AC726" i="3"/>
  <c r="AB726" i="3"/>
  <c r="AA726" i="3"/>
  <c r="W726" i="3"/>
  <c r="V726" i="3"/>
  <c r="Z726" i="3" s="1"/>
  <c r="U726" i="3"/>
  <c r="S726" i="3"/>
  <c r="Q726" i="3"/>
  <c r="N726" i="3"/>
  <c r="L726" i="3"/>
  <c r="M726" i="3" s="1"/>
  <c r="I726" i="3"/>
  <c r="F726" i="3"/>
  <c r="AM725" i="3"/>
  <c r="AN725" i="3" s="1"/>
  <c r="AO725" i="3" s="1"/>
  <c r="AJ725" i="3"/>
  <c r="AK725" i="3" s="1"/>
  <c r="AL725" i="3" s="1"/>
  <c r="AG725" i="3"/>
  <c r="AH725" i="3" s="1"/>
  <c r="AI725" i="3" s="1"/>
  <c r="AF725" i="3"/>
  <c r="AE725" i="3"/>
  <c r="AD725" i="3"/>
  <c r="AC725" i="3"/>
  <c r="AB725" i="3"/>
  <c r="AA725" i="3"/>
  <c r="W725" i="3"/>
  <c r="V725" i="3"/>
  <c r="Z725" i="3" s="1"/>
  <c r="U725" i="3"/>
  <c r="S725" i="3"/>
  <c r="Q725" i="3"/>
  <c r="N725" i="3"/>
  <c r="L725" i="3"/>
  <c r="M725" i="3" s="1"/>
  <c r="I725" i="3"/>
  <c r="F725" i="3"/>
  <c r="AM724" i="3"/>
  <c r="AN724" i="3" s="1"/>
  <c r="AO724" i="3" s="1"/>
  <c r="AJ724" i="3"/>
  <c r="AK724" i="3" s="1"/>
  <c r="AL724" i="3" s="1"/>
  <c r="AG724" i="3"/>
  <c r="AH724" i="3" s="1"/>
  <c r="AI724" i="3" s="1"/>
  <c r="AF724" i="3"/>
  <c r="AE724" i="3"/>
  <c r="AD724" i="3"/>
  <c r="AC724" i="3"/>
  <c r="AB724" i="3"/>
  <c r="AA724" i="3"/>
  <c r="W724" i="3"/>
  <c r="V724" i="3"/>
  <c r="Z724" i="3" s="1"/>
  <c r="U724" i="3"/>
  <c r="S724" i="3"/>
  <c r="Q724" i="3"/>
  <c r="N724" i="3"/>
  <c r="L724" i="3"/>
  <c r="M724" i="3" s="1"/>
  <c r="I724" i="3"/>
  <c r="F724" i="3"/>
  <c r="AM723" i="3"/>
  <c r="AN723" i="3" s="1"/>
  <c r="AO723" i="3" s="1"/>
  <c r="AJ723" i="3"/>
  <c r="AK723" i="3" s="1"/>
  <c r="AL723" i="3" s="1"/>
  <c r="AG723" i="3"/>
  <c r="AH723" i="3" s="1"/>
  <c r="AI723" i="3" s="1"/>
  <c r="AF723" i="3"/>
  <c r="AE723" i="3"/>
  <c r="AD723" i="3"/>
  <c r="AC723" i="3"/>
  <c r="AB723" i="3"/>
  <c r="AA723" i="3"/>
  <c r="W723" i="3"/>
  <c r="V723" i="3"/>
  <c r="Z723" i="3" s="1"/>
  <c r="U723" i="3"/>
  <c r="S723" i="3"/>
  <c r="Q723" i="3"/>
  <c r="N723" i="3"/>
  <c r="L723" i="3"/>
  <c r="M723" i="3" s="1"/>
  <c r="I723" i="3"/>
  <c r="F723" i="3"/>
  <c r="AM722" i="3"/>
  <c r="AN722" i="3" s="1"/>
  <c r="AO722" i="3" s="1"/>
  <c r="AJ722" i="3"/>
  <c r="AK722" i="3" s="1"/>
  <c r="AL722" i="3" s="1"/>
  <c r="AG722" i="3"/>
  <c r="AH722" i="3" s="1"/>
  <c r="AI722" i="3" s="1"/>
  <c r="AF722" i="3"/>
  <c r="AE722" i="3"/>
  <c r="AD722" i="3"/>
  <c r="AC722" i="3"/>
  <c r="AB722" i="3"/>
  <c r="AA722" i="3"/>
  <c r="W722" i="3"/>
  <c r="V722" i="3"/>
  <c r="Z722" i="3" s="1"/>
  <c r="U722" i="3"/>
  <c r="S722" i="3"/>
  <c r="Q722" i="3"/>
  <c r="N722" i="3"/>
  <c r="L722" i="3"/>
  <c r="M722" i="3" s="1"/>
  <c r="I722" i="3"/>
  <c r="F722" i="3"/>
  <c r="AM721" i="3"/>
  <c r="AN721" i="3" s="1"/>
  <c r="AO721" i="3" s="1"/>
  <c r="AJ721" i="3"/>
  <c r="AK721" i="3" s="1"/>
  <c r="AL721" i="3" s="1"/>
  <c r="AG721" i="3"/>
  <c r="AH721" i="3" s="1"/>
  <c r="AI721" i="3" s="1"/>
  <c r="AF721" i="3"/>
  <c r="AE721" i="3"/>
  <c r="AD721" i="3"/>
  <c r="AC721" i="3"/>
  <c r="AB721" i="3"/>
  <c r="AA721" i="3"/>
  <c r="W721" i="3"/>
  <c r="V721" i="3"/>
  <c r="Z721" i="3" s="1"/>
  <c r="U721" i="3"/>
  <c r="S721" i="3"/>
  <c r="Q721" i="3"/>
  <c r="N721" i="3"/>
  <c r="L721" i="3"/>
  <c r="M721" i="3" s="1"/>
  <c r="I721" i="3"/>
  <c r="F721" i="3"/>
  <c r="AM720" i="3"/>
  <c r="AN720" i="3" s="1"/>
  <c r="AO720" i="3" s="1"/>
  <c r="AJ720" i="3"/>
  <c r="AK720" i="3" s="1"/>
  <c r="AL720" i="3" s="1"/>
  <c r="AG720" i="3"/>
  <c r="AH720" i="3" s="1"/>
  <c r="AI720" i="3" s="1"/>
  <c r="AF720" i="3"/>
  <c r="AE720" i="3"/>
  <c r="AD720" i="3"/>
  <c r="AC720" i="3"/>
  <c r="AB720" i="3"/>
  <c r="AA720" i="3"/>
  <c r="W720" i="3"/>
  <c r="V720" i="3"/>
  <c r="Z720" i="3" s="1"/>
  <c r="U720" i="3"/>
  <c r="S720" i="3"/>
  <c r="Q720" i="3"/>
  <c r="N720" i="3"/>
  <c r="L720" i="3"/>
  <c r="M720" i="3" s="1"/>
  <c r="I720" i="3"/>
  <c r="F720" i="3"/>
  <c r="AM719" i="3"/>
  <c r="AN719" i="3" s="1"/>
  <c r="AO719" i="3" s="1"/>
  <c r="AJ719" i="3"/>
  <c r="AK719" i="3" s="1"/>
  <c r="AL719" i="3" s="1"/>
  <c r="AG719" i="3"/>
  <c r="AH719" i="3" s="1"/>
  <c r="AI719" i="3" s="1"/>
  <c r="AF719" i="3"/>
  <c r="AE719" i="3"/>
  <c r="AD719" i="3"/>
  <c r="AC719" i="3"/>
  <c r="AB719" i="3"/>
  <c r="AA719" i="3"/>
  <c r="W719" i="3"/>
  <c r="V719" i="3"/>
  <c r="Z719" i="3" s="1"/>
  <c r="U719" i="3"/>
  <c r="S719" i="3"/>
  <c r="Q719" i="3"/>
  <c r="N719" i="3"/>
  <c r="L719" i="3"/>
  <c r="M719" i="3" s="1"/>
  <c r="I719" i="3"/>
  <c r="F719" i="3"/>
  <c r="AM718" i="3"/>
  <c r="AN718" i="3" s="1"/>
  <c r="AO718" i="3" s="1"/>
  <c r="AJ718" i="3"/>
  <c r="AK718" i="3" s="1"/>
  <c r="AL718" i="3" s="1"/>
  <c r="AG718" i="3"/>
  <c r="AH718" i="3" s="1"/>
  <c r="AI718" i="3" s="1"/>
  <c r="AF718" i="3"/>
  <c r="AE718" i="3"/>
  <c r="AD718" i="3"/>
  <c r="AC718" i="3"/>
  <c r="AB718" i="3"/>
  <c r="AA718" i="3"/>
  <c r="W718" i="3"/>
  <c r="V718" i="3"/>
  <c r="Z718" i="3" s="1"/>
  <c r="U718" i="3"/>
  <c r="S718" i="3"/>
  <c r="Q718" i="3"/>
  <c r="N718" i="3"/>
  <c r="L718" i="3"/>
  <c r="M718" i="3" s="1"/>
  <c r="I718" i="3"/>
  <c r="F718" i="3"/>
  <c r="AM717" i="3"/>
  <c r="AN717" i="3" s="1"/>
  <c r="AO717" i="3" s="1"/>
  <c r="AJ717" i="3"/>
  <c r="AK717" i="3" s="1"/>
  <c r="AL717" i="3" s="1"/>
  <c r="AG717" i="3"/>
  <c r="AH717" i="3" s="1"/>
  <c r="AI717" i="3" s="1"/>
  <c r="AF717" i="3"/>
  <c r="AE717" i="3"/>
  <c r="AD717" i="3"/>
  <c r="AC717" i="3"/>
  <c r="AB717" i="3"/>
  <c r="AA717" i="3"/>
  <c r="W717" i="3"/>
  <c r="V717" i="3"/>
  <c r="Z717" i="3" s="1"/>
  <c r="U717" i="3"/>
  <c r="S717" i="3"/>
  <c r="Q717" i="3"/>
  <c r="N717" i="3"/>
  <c r="L717" i="3"/>
  <c r="M717" i="3" s="1"/>
  <c r="I717" i="3"/>
  <c r="F717" i="3"/>
  <c r="AM716" i="3"/>
  <c r="AN716" i="3" s="1"/>
  <c r="AO716" i="3" s="1"/>
  <c r="AJ716" i="3"/>
  <c r="AK716" i="3" s="1"/>
  <c r="AL716" i="3" s="1"/>
  <c r="AG716" i="3"/>
  <c r="AH716" i="3" s="1"/>
  <c r="AI716" i="3" s="1"/>
  <c r="AF716" i="3"/>
  <c r="AE716" i="3"/>
  <c r="AD716" i="3"/>
  <c r="AC716" i="3"/>
  <c r="AB716" i="3"/>
  <c r="AA716" i="3"/>
  <c r="W716" i="3"/>
  <c r="V716" i="3"/>
  <c r="Z716" i="3" s="1"/>
  <c r="U716" i="3"/>
  <c r="S716" i="3"/>
  <c r="Q716" i="3"/>
  <c r="N716" i="3"/>
  <c r="L716" i="3"/>
  <c r="M716" i="3" s="1"/>
  <c r="I716" i="3"/>
  <c r="F716" i="3"/>
  <c r="AM715" i="3"/>
  <c r="AN715" i="3" s="1"/>
  <c r="AO715" i="3" s="1"/>
  <c r="AJ715" i="3"/>
  <c r="AK715" i="3" s="1"/>
  <c r="AL715" i="3" s="1"/>
  <c r="AG715" i="3"/>
  <c r="AH715" i="3" s="1"/>
  <c r="AI715" i="3" s="1"/>
  <c r="AF715" i="3"/>
  <c r="AE715" i="3"/>
  <c r="AD715" i="3"/>
  <c r="AC715" i="3"/>
  <c r="AB715" i="3"/>
  <c r="AA715" i="3"/>
  <c r="W715" i="3"/>
  <c r="V715" i="3"/>
  <c r="Z715" i="3" s="1"/>
  <c r="U715" i="3"/>
  <c r="S715" i="3"/>
  <c r="Q715" i="3"/>
  <c r="N715" i="3"/>
  <c r="L715" i="3"/>
  <c r="M715" i="3" s="1"/>
  <c r="I715" i="3"/>
  <c r="F715" i="3"/>
  <c r="AM714" i="3"/>
  <c r="AN714" i="3" s="1"/>
  <c r="AO714" i="3" s="1"/>
  <c r="AJ714" i="3"/>
  <c r="AK714" i="3" s="1"/>
  <c r="AL714" i="3" s="1"/>
  <c r="AG714" i="3"/>
  <c r="AH714" i="3" s="1"/>
  <c r="AI714" i="3" s="1"/>
  <c r="AF714" i="3"/>
  <c r="AE714" i="3"/>
  <c r="AD714" i="3"/>
  <c r="AC714" i="3"/>
  <c r="AB714" i="3"/>
  <c r="AA714" i="3"/>
  <c r="W714" i="3"/>
  <c r="V714" i="3"/>
  <c r="Z714" i="3" s="1"/>
  <c r="U714" i="3"/>
  <c r="S714" i="3"/>
  <c r="Q714" i="3"/>
  <c r="N714" i="3"/>
  <c r="L714" i="3"/>
  <c r="M714" i="3" s="1"/>
  <c r="I714" i="3"/>
  <c r="F714" i="3"/>
  <c r="AM713" i="3"/>
  <c r="AN713" i="3" s="1"/>
  <c r="AO713" i="3" s="1"/>
  <c r="AJ713" i="3"/>
  <c r="AK713" i="3" s="1"/>
  <c r="AL713" i="3" s="1"/>
  <c r="AG713" i="3"/>
  <c r="AH713" i="3" s="1"/>
  <c r="AI713" i="3" s="1"/>
  <c r="AF713" i="3"/>
  <c r="AE713" i="3"/>
  <c r="AD713" i="3"/>
  <c r="AC713" i="3"/>
  <c r="AB713" i="3"/>
  <c r="AA713" i="3"/>
  <c r="W713" i="3"/>
  <c r="V713" i="3"/>
  <c r="Z713" i="3" s="1"/>
  <c r="U713" i="3"/>
  <c r="S713" i="3"/>
  <c r="Q713" i="3"/>
  <c r="N713" i="3"/>
  <c r="L713" i="3"/>
  <c r="M713" i="3" s="1"/>
  <c r="I713" i="3"/>
  <c r="F713" i="3"/>
  <c r="AM712" i="3"/>
  <c r="AN712" i="3" s="1"/>
  <c r="AO712" i="3" s="1"/>
  <c r="AJ712" i="3"/>
  <c r="AK712" i="3" s="1"/>
  <c r="AL712" i="3" s="1"/>
  <c r="AG712" i="3"/>
  <c r="AH712" i="3" s="1"/>
  <c r="AI712" i="3" s="1"/>
  <c r="AF712" i="3"/>
  <c r="AE712" i="3"/>
  <c r="AD712" i="3"/>
  <c r="AC712" i="3"/>
  <c r="AB712" i="3"/>
  <c r="AA712" i="3"/>
  <c r="W712" i="3"/>
  <c r="V712" i="3"/>
  <c r="Z712" i="3" s="1"/>
  <c r="U712" i="3"/>
  <c r="S712" i="3"/>
  <c r="Q712" i="3"/>
  <c r="N712" i="3"/>
  <c r="L712" i="3"/>
  <c r="M712" i="3" s="1"/>
  <c r="I712" i="3"/>
  <c r="F712" i="3"/>
  <c r="AM711" i="3"/>
  <c r="AN711" i="3" s="1"/>
  <c r="AO711" i="3" s="1"/>
  <c r="AJ711" i="3"/>
  <c r="AK711" i="3" s="1"/>
  <c r="AL711" i="3" s="1"/>
  <c r="AG711" i="3"/>
  <c r="AH711" i="3" s="1"/>
  <c r="AI711" i="3" s="1"/>
  <c r="AF711" i="3"/>
  <c r="AE711" i="3"/>
  <c r="AD711" i="3"/>
  <c r="AC711" i="3"/>
  <c r="AB711" i="3"/>
  <c r="AA711" i="3"/>
  <c r="W711" i="3"/>
  <c r="V711" i="3"/>
  <c r="Z711" i="3" s="1"/>
  <c r="U711" i="3"/>
  <c r="S711" i="3"/>
  <c r="Q711" i="3"/>
  <c r="N711" i="3"/>
  <c r="L711" i="3"/>
  <c r="M711" i="3" s="1"/>
  <c r="I711" i="3"/>
  <c r="F711" i="3"/>
  <c r="AM710" i="3"/>
  <c r="AN710" i="3" s="1"/>
  <c r="AO710" i="3" s="1"/>
  <c r="AJ710" i="3"/>
  <c r="AK710" i="3" s="1"/>
  <c r="AL710" i="3" s="1"/>
  <c r="AG710" i="3"/>
  <c r="AH710" i="3" s="1"/>
  <c r="AI710" i="3" s="1"/>
  <c r="AF710" i="3"/>
  <c r="AE710" i="3"/>
  <c r="AD710" i="3"/>
  <c r="AC710" i="3"/>
  <c r="AB710" i="3"/>
  <c r="AA710" i="3"/>
  <c r="W710" i="3"/>
  <c r="V710" i="3"/>
  <c r="Z710" i="3" s="1"/>
  <c r="U710" i="3"/>
  <c r="S710" i="3"/>
  <c r="Q710" i="3"/>
  <c r="N710" i="3"/>
  <c r="L710" i="3"/>
  <c r="M710" i="3" s="1"/>
  <c r="I710" i="3"/>
  <c r="F710" i="3"/>
  <c r="AM709" i="3"/>
  <c r="AN709" i="3" s="1"/>
  <c r="AO709" i="3" s="1"/>
  <c r="AJ709" i="3"/>
  <c r="AK709" i="3" s="1"/>
  <c r="AL709" i="3" s="1"/>
  <c r="AG709" i="3"/>
  <c r="AH709" i="3" s="1"/>
  <c r="AI709" i="3" s="1"/>
  <c r="AF709" i="3"/>
  <c r="AE709" i="3"/>
  <c r="AD709" i="3"/>
  <c r="AC709" i="3"/>
  <c r="AB709" i="3"/>
  <c r="AA709" i="3"/>
  <c r="W709" i="3"/>
  <c r="V709" i="3"/>
  <c r="Z709" i="3" s="1"/>
  <c r="U709" i="3"/>
  <c r="S709" i="3"/>
  <c r="Q709" i="3"/>
  <c r="N709" i="3"/>
  <c r="L709" i="3"/>
  <c r="M709" i="3" s="1"/>
  <c r="I709" i="3"/>
  <c r="F709" i="3"/>
  <c r="AM708" i="3"/>
  <c r="AN708" i="3" s="1"/>
  <c r="AO708" i="3" s="1"/>
  <c r="AJ708" i="3"/>
  <c r="AK708" i="3" s="1"/>
  <c r="AL708" i="3" s="1"/>
  <c r="AG708" i="3"/>
  <c r="AH708" i="3" s="1"/>
  <c r="AI708" i="3" s="1"/>
  <c r="AF708" i="3"/>
  <c r="AE708" i="3"/>
  <c r="AD708" i="3"/>
  <c r="AC708" i="3"/>
  <c r="AB708" i="3"/>
  <c r="AA708" i="3"/>
  <c r="W708" i="3"/>
  <c r="V708" i="3"/>
  <c r="Z708" i="3" s="1"/>
  <c r="U708" i="3"/>
  <c r="S708" i="3"/>
  <c r="Q708" i="3"/>
  <c r="N708" i="3"/>
  <c r="L708" i="3"/>
  <c r="M708" i="3" s="1"/>
  <c r="I708" i="3"/>
  <c r="F708" i="3"/>
  <c r="AM707" i="3"/>
  <c r="AN707" i="3" s="1"/>
  <c r="AO707" i="3" s="1"/>
  <c r="AJ707" i="3"/>
  <c r="AK707" i="3" s="1"/>
  <c r="AL707" i="3" s="1"/>
  <c r="AG707" i="3"/>
  <c r="AH707" i="3" s="1"/>
  <c r="AI707" i="3" s="1"/>
  <c r="AF707" i="3"/>
  <c r="AE707" i="3"/>
  <c r="AD707" i="3"/>
  <c r="AC707" i="3"/>
  <c r="AB707" i="3"/>
  <c r="AA707" i="3"/>
  <c r="W707" i="3"/>
  <c r="V707" i="3"/>
  <c r="Z707" i="3" s="1"/>
  <c r="U707" i="3"/>
  <c r="S707" i="3"/>
  <c r="Q707" i="3"/>
  <c r="N707" i="3"/>
  <c r="L707" i="3"/>
  <c r="M707" i="3" s="1"/>
  <c r="I707" i="3"/>
  <c r="F707" i="3"/>
  <c r="AM706" i="3"/>
  <c r="AN706" i="3" s="1"/>
  <c r="AO706" i="3" s="1"/>
  <c r="AJ706" i="3"/>
  <c r="AK706" i="3" s="1"/>
  <c r="AL706" i="3" s="1"/>
  <c r="AG706" i="3"/>
  <c r="AH706" i="3" s="1"/>
  <c r="AI706" i="3" s="1"/>
  <c r="AF706" i="3"/>
  <c r="AE706" i="3"/>
  <c r="AD706" i="3"/>
  <c r="AC706" i="3"/>
  <c r="AB706" i="3"/>
  <c r="AA706" i="3"/>
  <c r="W706" i="3"/>
  <c r="V706" i="3"/>
  <c r="Z706" i="3" s="1"/>
  <c r="U706" i="3"/>
  <c r="S706" i="3"/>
  <c r="Q706" i="3"/>
  <c r="N706" i="3"/>
  <c r="L706" i="3"/>
  <c r="M706" i="3" s="1"/>
  <c r="I706" i="3"/>
  <c r="F706" i="3"/>
  <c r="AM705" i="3"/>
  <c r="AN705" i="3" s="1"/>
  <c r="AO705" i="3" s="1"/>
  <c r="AJ705" i="3"/>
  <c r="AK705" i="3" s="1"/>
  <c r="AL705" i="3" s="1"/>
  <c r="AG705" i="3"/>
  <c r="AH705" i="3" s="1"/>
  <c r="AI705" i="3" s="1"/>
  <c r="AF705" i="3"/>
  <c r="AE705" i="3"/>
  <c r="AD705" i="3"/>
  <c r="AC705" i="3"/>
  <c r="AB705" i="3"/>
  <c r="AA705" i="3"/>
  <c r="W705" i="3"/>
  <c r="V705" i="3"/>
  <c r="Z705" i="3" s="1"/>
  <c r="U705" i="3"/>
  <c r="S705" i="3"/>
  <c r="Q705" i="3"/>
  <c r="N705" i="3"/>
  <c r="L705" i="3"/>
  <c r="M705" i="3" s="1"/>
  <c r="I705" i="3"/>
  <c r="F705" i="3"/>
  <c r="AM704" i="3"/>
  <c r="AN704" i="3" s="1"/>
  <c r="AO704" i="3" s="1"/>
  <c r="AJ704" i="3"/>
  <c r="AK704" i="3" s="1"/>
  <c r="AL704" i="3" s="1"/>
  <c r="AG704" i="3"/>
  <c r="AH704" i="3" s="1"/>
  <c r="AI704" i="3" s="1"/>
  <c r="AF704" i="3"/>
  <c r="AE704" i="3"/>
  <c r="AD704" i="3"/>
  <c r="AC704" i="3"/>
  <c r="AB704" i="3"/>
  <c r="AA704" i="3"/>
  <c r="W704" i="3"/>
  <c r="V704" i="3"/>
  <c r="Z704" i="3" s="1"/>
  <c r="U704" i="3"/>
  <c r="S704" i="3"/>
  <c r="Q704" i="3"/>
  <c r="N704" i="3"/>
  <c r="L704" i="3"/>
  <c r="M704" i="3" s="1"/>
  <c r="I704" i="3"/>
  <c r="F704" i="3"/>
  <c r="AM703" i="3"/>
  <c r="AN703" i="3" s="1"/>
  <c r="AO703" i="3" s="1"/>
  <c r="AJ703" i="3"/>
  <c r="AK703" i="3" s="1"/>
  <c r="AL703" i="3" s="1"/>
  <c r="AG703" i="3"/>
  <c r="AH703" i="3" s="1"/>
  <c r="AI703" i="3" s="1"/>
  <c r="AF703" i="3"/>
  <c r="AE703" i="3"/>
  <c r="AD703" i="3"/>
  <c r="AC703" i="3"/>
  <c r="AB703" i="3"/>
  <c r="AA703" i="3"/>
  <c r="W703" i="3"/>
  <c r="V703" i="3"/>
  <c r="Z703" i="3" s="1"/>
  <c r="U703" i="3"/>
  <c r="S703" i="3"/>
  <c r="Q703" i="3"/>
  <c r="N703" i="3"/>
  <c r="L703" i="3"/>
  <c r="M703" i="3" s="1"/>
  <c r="I703" i="3"/>
  <c r="F703" i="3"/>
  <c r="AM702" i="3"/>
  <c r="AN702" i="3" s="1"/>
  <c r="AO702" i="3" s="1"/>
  <c r="AJ702" i="3"/>
  <c r="AK702" i="3" s="1"/>
  <c r="AL702" i="3" s="1"/>
  <c r="AG702" i="3"/>
  <c r="AH702" i="3" s="1"/>
  <c r="AI702" i="3" s="1"/>
  <c r="AF702" i="3"/>
  <c r="AE702" i="3"/>
  <c r="AD702" i="3"/>
  <c r="AC702" i="3"/>
  <c r="AB702" i="3"/>
  <c r="AA702" i="3"/>
  <c r="W702" i="3"/>
  <c r="V702" i="3"/>
  <c r="Z702" i="3" s="1"/>
  <c r="U702" i="3"/>
  <c r="S702" i="3"/>
  <c r="Q702" i="3"/>
  <c r="N702" i="3"/>
  <c r="L702" i="3"/>
  <c r="M702" i="3" s="1"/>
  <c r="I702" i="3"/>
  <c r="F702" i="3"/>
  <c r="AM701" i="3"/>
  <c r="AN701" i="3" s="1"/>
  <c r="AO701" i="3" s="1"/>
  <c r="AJ701" i="3"/>
  <c r="AK701" i="3" s="1"/>
  <c r="AL701" i="3" s="1"/>
  <c r="AG701" i="3"/>
  <c r="AH701" i="3" s="1"/>
  <c r="AI701" i="3" s="1"/>
  <c r="AF701" i="3"/>
  <c r="AE701" i="3"/>
  <c r="AD701" i="3"/>
  <c r="AC701" i="3"/>
  <c r="AB701" i="3"/>
  <c r="AA701" i="3"/>
  <c r="W701" i="3"/>
  <c r="V701" i="3"/>
  <c r="Z701" i="3" s="1"/>
  <c r="U701" i="3"/>
  <c r="S701" i="3"/>
  <c r="Q701" i="3"/>
  <c r="N701" i="3"/>
  <c r="L701" i="3"/>
  <c r="M701" i="3" s="1"/>
  <c r="I701" i="3"/>
  <c r="F701" i="3"/>
  <c r="AM700" i="3"/>
  <c r="AN700" i="3" s="1"/>
  <c r="AO700" i="3" s="1"/>
  <c r="AJ700" i="3"/>
  <c r="AK700" i="3" s="1"/>
  <c r="AL700" i="3" s="1"/>
  <c r="AG700" i="3"/>
  <c r="AH700" i="3" s="1"/>
  <c r="AI700" i="3" s="1"/>
  <c r="AF700" i="3"/>
  <c r="AE700" i="3"/>
  <c r="AD700" i="3"/>
  <c r="AC700" i="3"/>
  <c r="AB700" i="3"/>
  <c r="AA700" i="3"/>
  <c r="W700" i="3"/>
  <c r="V700" i="3"/>
  <c r="Z700" i="3" s="1"/>
  <c r="U700" i="3"/>
  <c r="S700" i="3"/>
  <c r="Q700" i="3"/>
  <c r="N700" i="3"/>
  <c r="L700" i="3"/>
  <c r="M700" i="3" s="1"/>
  <c r="I700" i="3"/>
  <c r="F700" i="3"/>
  <c r="AM699" i="3"/>
  <c r="AN699" i="3" s="1"/>
  <c r="AO699" i="3" s="1"/>
  <c r="AJ699" i="3"/>
  <c r="AK699" i="3" s="1"/>
  <c r="AL699" i="3" s="1"/>
  <c r="AG699" i="3"/>
  <c r="AH699" i="3" s="1"/>
  <c r="AI699" i="3" s="1"/>
  <c r="AF699" i="3"/>
  <c r="AE699" i="3"/>
  <c r="AD699" i="3"/>
  <c r="AC699" i="3"/>
  <c r="AB699" i="3"/>
  <c r="AA699" i="3"/>
  <c r="W699" i="3"/>
  <c r="V699" i="3"/>
  <c r="Z699" i="3" s="1"/>
  <c r="U699" i="3"/>
  <c r="S699" i="3"/>
  <c r="Q699" i="3"/>
  <c r="N699" i="3"/>
  <c r="L699" i="3"/>
  <c r="M699" i="3" s="1"/>
  <c r="I699" i="3"/>
  <c r="F699" i="3"/>
  <c r="AM698" i="3"/>
  <c r="AN698" i="3" s="1"/>
  <c r="AO698" i="3" s="1"/>
  <c r="AJ698" i="3"/>
  <c r="AK698" i="3" s="1"/>
  <c r="AL698" i="3" s="1"/>
  <c r="AG698" i="3"/>
  <c r="AH698" i="3" s="1"/>
  <c r="AI698" i="3" s="1"/>
  <c r="AF698" i="3"/>
  <c r="AE698" i="3"/>
  <c r="AD698" i="3"/>
  <c r="AC698" i="3"/>
  <c r="AB698" i="3"/>
  <c r="AA698" i="3"/>
  <c r="W698" i="3"/>
  <c r="V698" i="3"/>
  <c r="Z698" i="3" s="1"/>
  <c r="U698" i="3"/>
  <c r="S698" i="3"/>
  <c r="Q698" i="3"/>
  <c r="N698" i="3"/>
  <c r="L698" i="3"/>
  <c r="M698" i="3" s="1"/>
  <c r="I698" i="3"/>
  <c r="F698" i="3"/>
  <c r="AM697" i="3"/>
  <c r="AN697" i="3" s="1"/>
  <c r="AO697" i="3" s="1"/>
  <c r="AJ697" i="3"/>
  <c r="AK697" i="3" s="1"/>
  <c r="AL697" i="3" s="1"/>
  <c r="AG697" i="3"/>
  <c r="AH697" i="3" s="1"/>
  <c r="AI697" i="3" s="1"/>
  <c r="AF697" i="3"/>
  <c r="AE697" i="3"/>
  <c r="AD697" i="3"/>
  <c r="AC697" i="3"/>
  <c r="AB697" i="3"/>
  <c r="AA697" i="3"/>
  <c r="W697" i="3"/>
  <c r="V697" i="3"/>
  <c r="Z697" i="3" s="1"/>
  <c r="U697" i="3"/>
  <c r="S697" i="3"/>
  <c r="Q697" i="3"/>
  <c r="N697" i="3"/>
  <c r="L697" i="3"/>
  <c r="M697" i="3" s="1"/>
  <c r="I697" i="3"/>
  <c r="F697" i="3"/>
  <c r="AM696" i="3"/>
  <c r="AN696" i="3" s="1"/>
  <c r="AO696" i="3" s="1"/>
  <c r="AJ696" i="3"/>
  <c r="AK696" i="3" s="1"/>
  <c r="AL696" i="3" s="1"/>
  <c r="AG696" i="3"/>
  <c r="AH696" i="3" s="1"/>
  <c r="AI696" i="3" s="1"/>
  <c r="AF696" i="3"/>
  <c r="AE696" i="3"/>
  <c r="AD696" i="3"/>
  <c r="AC696" i="3"/>
  <c r="AB696" i="3"/>
  <c r="AA696" i="3"/>
  <c r="W696" i="3"/>
  <c r="V696" i="3"/>
  <c r="Z696" i="3" s="1"/>
  <c r="U696" i="3"/>
  <c r="S696" i="3"/>
  <c r="Q696" i="3"/>
  <c r="N696" i="3"/>
  <c r="L696" i="3"/>
  <c r="M696" i="3" s="1"/>
  <c r="I696" i="3"/>
  <c r="F696" i="3"/>
  <c r="AM695" i="3"/>
  <c r="AN695" i="3" s="1"/>
  <c r="AO695" i="3" s="1"/>
  <c r="AJ695" i="3"/>
  <c r="AK695" i="3" s="1"/>
  <c r="AL695" i="3" s="1"/>
  <c r="AG695" i="3"/>
  <c r="AH695" i="3" s="1"/>
  <c r="AI695" i="3" s="1"/>
  <c r="AF695" i="3"/>
  <c r="AE695" i="3"/>
  <c r="AD695" i="3"/>
  <c r="AC695" i="3"/>
  <c r="AB695" i="3"/>
  <c r="AA695" i="3"/>
  <c r="W695" i="3"/>
  <c r="V695" i="3"/>
  <c r="Z695" i="3" s="1"/>
  <c r="U695" i="3"/>
  <c r="S695" i="3"/>
  <c r="Q695" i="3"/>
  <c r="N695" i="3"/>
  <c r="L695" i="3"/>
  <c r="M695" i="3" s="1"/>
  <c r="I695" i="3"/>
  <c r="F695" i="3"/>
  <c r="AM694" i="3"/>
  <c r="AN694" i="3" s="1"/>
  <c r="AO694" i="3" s="1"/>
  <c r="AJ694" i="3"/>
  <c r="AK694" i="3" s="1"/>
  <c r="AL694" i="3" s="1"/>
  <c r="AG694" i="3"/>
  <c r="AH694" i="3" s="1"/>
  <c r="AI694" i="3" s="1"/>
  <c r="AF694" i="3"/>
  <c r="AE694" i="3"/>
  <c r="AD694" i="3"/>
  <c r="AC694" i="3"/>
  <c r="AB694" i="3"/>
  <c r="AA694" i="3"/>
  <c r="W694" i="3"/>
  <c r="V694" i="3"/>
  <c r="Z694" i="3" s="1"/>
  <c r="U694" i="3"/>
  <c r="S694" i="3"/>
  <c r="Q694" i="3"/>
  <c r="N694" i="3"/>
  <c r="L694" i="3"/>
  <c r="M694" i="3" s="1"/>
  <c r="I694" i="3"/>
  <c r="F694" i="3"/>
  <c r="AM693" i="3"/>
  <c r="AN693" i="3" s="1"/>
  <c r="AO693" i="3" s="1"/>
  <c r="AJ693" i="3"/>
  <c r="AK693" i="3" s="1"/>
  <c r="AL693" i="3" s="1"/>
  <c r="AG693" i="3"/>
  <c r="AH693" i="3" s="1"/>
  <c r="AI693" i="3" s="1"/>
  <c r="AF693" i="3"/>
  <c r="AE693" i="3"/>
  <c r="AD693" i="3"/>
  <c r="AC693" i="3"/>
  <c r="AB693" i="3"/>
  <c r="AA693" i="3"/>
  <c r="W693" i="3"/>
  <c r="V693" i="3"/>
  <c r="Z693" i="3" s="1"/>
  <c r="U693" i="3"/>
  <c r="S693" i="3"/>
  <c r="Q693" i="3"/>
  <c r="N693" i="3"/>
  <c r="L693" i="3"/>
  <c r="M693" i="3" s="1"/>
  <c r="I693" i="3"/>
  <c r="F693" i="3"/>
  <c r="AM692" i="3"/>
  <c r="AN692" i="3" s="1"/>
  <c r="AO692" i="3" s="1"/>
  <c r="AJ692" i="3"/>
  <c r="AK692" i="3" s="1"/>
  <c r="AL692" i="3" s="1"/>
  <c r="AG692" i="3"/>
  <c r="AH692" i="3" s="1"/>
  <c r="AI692" i="3" s="1"/>
  <c r="AF692" i="3"/>
  <c r="AE692" i="3"/>
  <c r="AD692" i="3"/>
  <c r="AC692" i="3"/>
  <c r="AB692" i="3"/>
  <c r="AA692" i="3"/>
  <c r="W692" i="3"/>
  <c r="V692" i="3"/>
  <c r="Z692" i="3" s="1"/>
  <c r="U692" i="3"/>
  <c r="S692" i="3"/>
  <c r="Q692" i="3"/>
  <c r="N692" i="3"/>
  <c r="L692" i="3"/>
  <c r="M692" i="3" s="1"/>
  <c r="I692" i="3"/>
  <c r="F692" i="3"/>
  <c r="AM691" i="3"/>
  <c r="AN691" i="3" s="1"/>
  <c r="AO691" i="3" s="1"/>
  <c r="AJ691" i="3"/>
  <c r="AK691" i="3" s="1"/>
  <c r="AL691" i="3" s="1"/>
  <c r="AG691" i="3"/>
  <c r="AH691" i="3" s="1"/>
  <c r="AI691" i="3" s="1"/>
  <c r="AF691" i="3"/>
  <c r="AE691" i="3"/>
  <c r="AD691" i="3"/>
  <c r="AC691" i="3"/>
  <c r="AB691" i="3"/>
  <c r="AA691" i="3"/>
  <c r="W691" i="3"/>
  <c r="V691" i="3"/>
  <c r="Z691" i="3" s="1"/>
  <c r="U691" i="3"/>
  <c r="S691" i="3"/>
  <c r="Q691" i="3"/>
  <c r="N691" i="3"/>
  <c r="L691" i="3"/>
  <c r="M691" i="3" s="1"/>
  <c r="I691" i="3"/>
  <c r="F691" i="3"/>
  <c r="AM690" i="3"/>
  <c r="AN690" i="3" s="1"/>
  <c r="AO690" i="3" s="1"/>
  <c r="AJ690" i="3"/>
  <c r="AK690" i="3" s="1"/>
  <c r="AL690" i="3" s="1"/>
  <c r="AG690" i="3"/>
  <c r="AH690" i="3" s="1"/>
  <c r="AI690" i="3" s="1"/>
  <c r="AF690" i="3"/>
  <c r="AE690" i="3"/>
  <c r="AD690" i="3"/>
  <c r="AC690" i="3"/>
  <c r="AB690" i="3"/>
  <c r="AA690" i="3"/>
  <c r="W690" i="3"/>
  <c r="V690" i="3"/>
  <c r="Z690" i="3" s="1"/>
  <c r="U690" i="3"/>
  <c r="S690" i="3"/>
  <c r="Q690" i="3"/>
  <c r="N690" i="3"/>
  <c r="L690" i="3"/>
  <c r="M690" i="3" s="1"/>
  <c r="I690" i="3"/>
  <c r="F690" i="3"/>
  <c r="AM689" i="3"/>
  <c r="AN689" i="3" s="1"/>
  <c r="AO689" i="3" s="1"/>
  <c r="AJ689" i="3"/>
  <c r="AK689" i="3" s="1"/>
  <c r="AL689" i="3" s="1"/>
  <c r="AG689" i="3"/>
  <c r="AH689" i="3" s="1"/>
  <c r="AI689" i="3" s="1"/>
  <c r="AF689" i="3"/>
  <c r="AE689" i="3"/>
  <c r="AD689" i="3"/>
  <c r="AC689" i="3"/>
  <c r="AB689" i="3"/>
  <c r="AA689" i="3"/>
  <c r="W689" i="3"/>
  <c r="V689" i="3"/>
  <c r="Z689" i="3" s="1"/>
  <c r="U689" i="3"/>
  <c r="S689" i="3"/>
  <c r="Q689" i="3"/>
  <c r="N689" i="3"/>
  <c r="L689" i="3"/>
  <c r="M689" i="3" s="1"/>
  <c r="I689" i="3"/>
  <c r="F689" i="3"/>
  <c r="AM688" i="3"/>
  <c r="AN688" i="3" s="1"/>
  <c r="AO688" i="3" s="1"/>
  <c r="AJ688" i="3"/>
  <c r="AK688" i="3" s="1"/>
  <c r="AL688" i="3" s="1"/>
  <c r="AG688" i="3"/>
  <c r="AH688" i="3" s="1"/>
  <c r="AI688" i="3" s="1"/>
  <c r="AF688" i="3"/>
  <c r="AE688" i="3"/>
  <c r="AD688" i="3"/>
  <c r="AC688" i="3"/>
  <c r="AB688" i="3"/>
  <c r="AA688" i="3"/>
  <c r="W688" i="3"/>
  <c r="V688" i="3"/>
  <c r="Z688" i="3" s="1"/>
  <c r="U688" i="3"/>
  <c r="S688" i="3"/>
  <c r="Q688" i="3"/>
  <c r="N688" i="3"/>
  <c r="L688" i="3"/>
  <c r="M688" i="3" s="1"/>
  <c r="I688" i="3"/>
  <c r="F688" i="3"/>
  <c r="AM687" i="3"/>
  <c r="AN687" i="3" s="1"/>
  <c r="AO687" i="3" s="1"/>
  <c r="AJ687" i="3"/>
  <c r="AK687" i="3" s="1"/>
  <c r="AL687" i="3" s="1"/>
  <c r="AG687" i="3"/>
  <c r="AH687" i="3" s="1"/>
  <c r="AI687" i="3" s="1"/>
  <c r="AF687" i="3"/>
  <c r="AE687" i="3"/>
  <c r="AD687" i="3"/>
  <c r="AC687" i="3"/>
  <c r="AB687" i="3"/>
  <c r="AA687" i="3"/>
  <c r="W687" i="3"/>
  <c r="V687" i="3"/>
  <c r="Z687" i="3" s="1"/>
  <c r="U687" i="3"/>
  <c r="S687" i="3"/>
  <c r="Q687" i="3"/>
  <c r="N687" i="3"/>
  <c r="L687" i="3"/>
  <c r="M687" i="3" s="1"/>
  <c r="I687" i="3"/>
  <c r="F687" i="3"/>
  <c r="AM686" i="3"/>
  <c r="AN686" i="3" s="1"/>
  <c r="AO686" i="3" s="1"/>
  <c r="AJ686" i="3"/>
  <c r="AK686" i="3" s="1"/>
  <c r="AL686" i="3" s="1"/>
  <c r="AG686" i="3"/>
  <c r="AH686" i="3" s="1"/>
  <c r="AI686" i="3" s="1"/>
  <c r="AF686" i="3"/>
  <c r="AE686" i="3"/>
  <c r="AD686" i="3"/>
  <c r="AC686" i="3"/>
  <c r="AB686" i="3"/>
  <c r="AA686" i="3"/>
  <c r="W686" i="3"/>
  <c r="V686" i="3"/>
  <c r="Z686" i="3" s="1"/>
  <c r="U686" i="3"/>
  <c r="S686" i="3"/>
  <c r="Q686" i="3"/>
  <c r="N686" i="3"/>
  <c r="L686" i="3"/>
  <c r="M686" i="3" s="1"/>
  <c r="I686" i="3"/>
  <c r="F686" i="3"/>
  <c r="AM685" i="3"/>
  <c r="AN685" i="3" s="1"/>
  <c r="AO685" i="3" s="1"/>
  <c r="AJ685" i="3"/>
  <c r="AK685" i="3" s="1"/>
  <c r="AL685" i="3" s="1"/>
  <c r="AG685" i="3"/>
  <c r="AH685" i="3" s="1"/>
  <c r="AI685" i="3" s="1"/>
  <c r="AF685" i="3"/>
  <c r="AE685" i="3"/>
  <c r="AD685" i="3"/>
  <c r="AC685" i="3"/>
  <c r="AB685" i="3"/>
  <c r="AA685" i="3"/>
  <c r="W685" i="3"/>
  <c r="V685" i="3"/>
  <c r="Z685" i="3" s="1"/>
  <c r="U685" i="3"/>
  <c r="S685" i="3"/>
  <c r="Q685" i="3"/>
  <c r="N685" i="3"/>
  <c r="L685" i="3"/>
  <c r="M685" i="3" s="1"/>
  <c r="I685" i="3"/>
  <c r="F685" i="3"/>
  <c r="AM684" i="3"/>
  <c r="AN684" i="3" s="1"/>
  <c r="AO684" i="3" s="1"/>
  <c r="AJ684" i="3"/>
  <c r="AK684" i="3" s="1"/>
  <c r="AL684" i="3" s="1"/>
  <c r="AG684" i="3"/>
  <c r="AH684" i="3" s="1"/>
  <c r="AI684" i="3" s="1"/>
  <c r="AF684" i="3"/>
  <c r="AE684" i="3"/>
  <c r="AD684" i="3"/>
  <c r="AC684" i="3"/>
  <c r="AB684" i="3"/>
  <c r="AA684" i="3"/>
  <c r="W684" i="3"/>
  <c r="V684" i="3"/>
  <c r="Z684" i="3" s="1"/>
  <c r="U684" i="3"/>
  <c r="S684" i="3"/>
  <c r="Q684" i="3"/>
  <c r="N684" i="3"/>
  <c r="L684" i="3"/>
  <c r="M684" i="3" s="1"/>
  <c r="I684" i="3"/>
  <c r="F684" i="3"/>
  <c r="AM683" i="3"/>
  <c r="AN683" i="3" s="1"/>
  <c r="AO683" i="3" s="1"/>
  <c r="AJ683" i="3"/>
  <c r="AK683" i="3" s="1"/>
  <c r="AL683" i="3" s="1"/>
  <c r="AG683" i="3"/>
  <c r="AH683" i="3" s="1"/>
  <c r="AI683" i="3" s="1"/>
  <c r="AF683" i="3"/>
  <c r="AE683" i="3"/>
  <c r="AD683" i="3"/>
  <c r="AC683" i="3"/>
  <c r="AB683" i="3"/>
  <c r="AA683" i="3"/>
  <c r="W683" i="3"/>
  <c r="V683" i="3"/>
  <c r="Z683" i="3" s="1"/>
  <c r="U683" i="3"/>
  <c r="S683" i="3"/>
  <c r="Q683" i="3"/>
  <c r="N683" i="3"/>
  <c r="L683" i="3"/>
  <c r="M683" i="3" s="1"/>
  <c r="I683" i="3"/>
  <c r="F683" i="3"/>
  <c r="AM682" i="3"/>
  <c r="AN682" i="3" s="1"/>
  <c r="AO682" i="3" s="1"/>
  <c r="AJ682" i="3"/>
  <c r="AK682" i="3" s="1"/>
  <c r="AL682" i="3" s="1"/>
  <c r="AG682" i="3"/>
  <c r="AH682" i="3" s="1"/>
  <c r="AI682" i="3" s="1"/>
  <c r="AF682" i="3"/>
  <c r="AE682" i="3"/>
  <c r="AD682" i="3"/>
  <c r="AC682" i="3"/>
  <c r="AB682" i="3"/>
  <c r="AA682" i="3"/>
  <c r="W682" i="3"/>
  <c r="V682" i="3"/>
  <c r="Z682" i="3" s="1"/>
  <c r="U682" i="3"/>
  <c r="S682" i="3"/>
  <c r="Q682" i="3"/>
  <c r="N682" i="3"/>
  <c r="L682" i="3"/>
  <c r="M682" i="3" s="1"/>
  <c r="I682" i="3"/>
  <c r="F682" i="3"/>
  <c r="AM681" i="3"/>
  <c r="AN681" i="3" s="1"/>
  <c r="AO681" i="3" s="1"/>
  <c r="AJ681" i="3"/>
  <c r="AK681" i="3" s="1"/>
  <c r="AL681" i="3" s="1"/>
  <c r="AG681" i="3"/>
  <c r="AH681" i="3" s="1"/>
  <c r="AI681" i="3" s="1"/>
  <c r="AF681" i="3"/>
  <c r="AE681" i="3"/>
  <c r="AD681" i="3"/>
  <c r="AC681" i="3"/>
  <c r="AB681" i="3"/>
  <c r="AA681" i="3"/>
  <c r="W681" i="3"/>
  <c r="V681" i="3"/>
  <c r="Z681" i="3" s="1"/>
  <c r="U681" i="3"/>
  <c r="S681" i="3"/>
  <c r="Q681" i="3"/>
  <c r="N681" i="3"/>
  <c r="L681" i="3"/>
  <c r="M681" i="3" s="1"/>
  <c r="I681" i="3"/>
  <c r="F681" i="3"/>
  <c r="AM680" i="3"/>
  <c r="AN680" i="3" s="1"/>
  <c r="AO680" i="3" s="1"/>
  <c r="AJ680" i="3"/>
  <c r="AK680" i="3" s="1"/>
  <c r="AL680" i="3" s="1"/>
  <c r="AG680" i="3"/>
  <c r="AH680" i="3" s="1"/>
  <c r="AI680" i="3" s="1"/>
  <c r="AF680" i="3"/>
  <c r="AE680" i="3"/>
  <c r="AD680" i="3"/>
  <c r="AC680" i="3"/>
  <c r="AB680" i="3"/>
  <c r="AA680" i="3"/>
  <c r="W680" i="3"/>
  <c r="V680" i="3"/>
  <c r="Z680" i="3" s="1"/>
  <c r="U680" i="3"/>
  <c r="S680" i="3"/>
  <c r="Q680" i="3"/>
  <c r="N680" i="3"/>
  <c r="L680" i="3"/>
  <c r="M680" i="3" s="1"/>
  <c r="I680" i="3"/>
  <c r="F680" i="3"/>
  <c r="AM679" i="3"/>
  <c r="AN679" i="3" s="1"/>
  <c r="AO679" i="3" s="1"/>
  <c r="AJ679" i="3"/>
  <c r="AK679" i="3" s="1"/>
  <c r="AL679" i="3" s="1"/>
  <c r="AG679" i="3"/>
  <c r="AH679" i="3" s="1"/>
  <c r="AI679" i="3" s="1"/>
  <c r="AF679" i="3"/>
  <c r="AE679" i="3"/>
  <c r="AD679" i="3"/>
  <c r="AC679" i="3"/>
  <c r="AB679" i="3"/>
  <c r="AA679" i="3"/>
  <c r="W679" i="3"/>
  <c r="V679" i="3"/>
  <c r="Z679" i="3" s="1"/>
  <c r="U679" i="3"/>
  <c r="S679" i="3"/>
  <c r="Q679" i="3"/>
  <c r="N679" i="3"/>
  <c r="L679" i="3"/>
  <c r="M679" i="3" s="1"/>
  <c r="I679" i="3"/>
  <c r="F679" i="3"/>
  <c r="AM678" i="3"/>
  <c r="AN678" i="3" s="1"/>
  <c r="AO678" i="3" s="1"/>
  <c r="AJ678" i="3"/>
  <c r="AK678" i="3" s="1"/>
  <c r="AL678" i="3" s="1"/>
  <c r="AG678" i="3"/>
  <c r="AH678" i="3" s="1"/>
  <c r="AI678" i="3" s="1"/>
  <c r="AF678" i="3"/>
  <c r="AE678" i="3"/>
  <c r="AD678" i="3"/>
  <c r="AC678" i="3"/>
  <c r="AB678" i="3"/>
  <c r="AA678" i="3"/>
  <c r="W678" i="3"/>
  <c r="V678" i="3"/>
  <c r="Z678" i="3" s="1"/>
  <c r="U678" i="3"/>
  <c r="S678" i="3"/>
  <c r="Q678" i="3"/>
  <c r="N678" i="3"/>
  <c r="L678" i="3"/>
  <c r="M678" i="3" s="1"/>
  <c r="I678" i="3"/>
  <c r="F678" i="3"/>
  <c r="AM677" i="3"/>
  <c r="AN677" i="3" s="1"/>
  <c r="AO677" i="3" s="1"/>
  <c r="AJ677" i="3"/>
  <c r="AK677" i="3" s="1"/>
  <c r="AL677" i="3" s="1"/>
  <c r="AG677" i="3"/>
  <c r="AH677" i="3" s="1"/>
  <c r="AI677" i="3" s="1"/>
  <c r="AF677" i="3"/>
  <c r="AE677" i="3"/>
  <c r="AD677" i="3"/>
  <c r="AC677" i="3"/>
  <c r="AB677" i="3"/>
  <c r="AA677" i="3"/>
  <c r="W677" i="3"/>
  <c r="V677" i="3"/>
  <c r="Z677" i="3" s="1"/>
  <c r="U677" i="3"/>
  <c r="S677" i="3"/>
  <c r="Q677" i="3"/>
  <c r="N677" i="3"/>
  <c r="L677" i="3"/>
  <c r="M677" i="3" s="1"/>
  <c r="I677" i="3"/>
  <c r="F677" i="3"/>
  <c r="AM676" i="3"/>
  <c r="AN676" i="3" s="1"/>
  <c r="AO676" i="3" s="1"/>
  <c r="AJ676" i="3"/>
  <c r="AK676" i="3" s="1"/>
  <c r="AL676" i="3" s="1"/>
  <c r="AG676" i="3"/>
  <c r="AH676" i="3" s="1"/>
  <c r="AI676" i="3" s="1"/>
  <c r="AF676" i="3"/>
  <c r="AE676" i="3"/>
  <c r="AD676" i="3"/>
  <c r="AC676" i="3"/>
  <c r="AB676" i="3"/>
  <c r="AA676" i="3"/>
  <c r="W676" i="3"/>
  <c r="V676" i="3"/>
  <c r="Z676" i="3" s="1"/>
  <c r="U676" i="3"/>
  <c r="S676" i="3"/>
  <c r="Q676" i="3"/>
  <c r="N676" i="3"/>
  <c r="L676" i="3"/>
  <c r="M676" i="3" s="1"/>
  <c r="I676" i="3"/>
  <c r="F676" i="3"/>
  <c r="AM675" i="3"/>
  <c r="AN675" i="3" s="1"/>
  <c r="AO675" i="3" s="1"/>
  <c r="AJ675" i="3"/>
  <c r="AK675" i="3" s="1"/>
  <c r="AL675" i="3" s="1"/>
  <c r="AG675" i="3"/>
  <c r="AH675" i="3" s="1"/>
  <c r="AI675" i="3" s="1"/>
  <c r="AF675" i="3"/>
  <c r="AE675" i="3"/>
  <c r="AD675" i="3"/>
  <c r="AC675" i="3"/>
  <c r="AB675" i="3"/>
  <c r="AA675" i="3"/>
  <c r="W675" i="3"/>
  <c r="V675" i="3"/>
  <c r="Z675" i="3" s="1"/>
  <c r="U675" i="3"/>
  <c r="S675" i="3"/>
  <c r="Q675" i="3"/>
  <c r="N675" i="3"/>
  <c r="L675" i="3"/>
  <c r="M675" i="3" s="1"/>
  <c r="I675" i="3"/>
  <c r="F675" i="3"/>
  <c r="AM674" i="3"/>
  <c r="AN674" i="3" s="1"/>
  <c r="AO674" i="3" s="1"/>
  <c r="AJ674" i="3"/>
  <c r="AK674" i="3" s="1"/>
  <c r="AL674" i="3" s="1"/>
  <c r="AG674" i="3"/>
  <c r="AH674" i="3" s="1"/>
  <c r="AI674" i="3" s="1"/>
  <c r="AF674" i="3"/>
  <c r="AE674" i="3"/>
  <c r="AD674" i="3"/>
  <c r="AC674" i="3"/>
  <c r="AB674" i="3"/>
  <c r="AA674" i="3"/>
  <c r="W674" i="3"/>
  <c r="V674" i="3"/>
  <c r="Z674" i="3" s="1"/>
  <c r="U674" i="3"/>
  <c r="S674" i="3"/>
  <c r="Q674" i="3"/>
  <c r="N674" i="3"/>
  <c r="L674" i="3"/>
  <c r="M674" i="3" s="1"/>
  <c r="I674" i="3"/>
  <c r="F674" i="3"/>
  <c r="AM673" i="3"/>
  <c r="AN673" i="3" s="1"/>
  <c r="AO673" i="3" s="1"/>
  <c r="AJ673" i="3"/>
  <c r="AK673" i="3" s="1"/>
  <c r="AL673" i="3" s="1"/>
  <c r="AG673" i="3"/>
  <c r="AH673" i="3" s="1"/>
  <c r="AI673" i="3" s="1"/>
  <c r="AF673" i="3"/>
  <c r="AE673" i="3"/>
  <c r="AD673" i="3"/>
  <c r="AC673" i="3"/>
  <c r="AB673" i="3"/>
  <c r="AA673" i="3"/>
  <c r="W673" i="3"/>
  <c r="V673" i="3"/>
  <c r="Z673" i="3" s="1"/>
  <c r="U673" i="3"/>
  <c r="S673" i="3"/>
  <c r="Q673" i="3"/>
  <c r="N673" i="3"/>
  <c r="L673" i="3"/>
  <c r="M673" i="3" s="1"/>
  <c r="I673" i="3"/>
  <c r="F673" i="3"/>
  <c r="AM672" i="3"/>
  <c r="AN672" i="3" s="1"/>
  <c r="AO672" i="3" s="1"/>
  <c r="AJ672" i="3"/>
  <c r="AK672" i="3" s="1"/>
  <c r="AL672" i="3" s="1"/>
  <c r="AG672" i="3"/>
  <c r="AH672" i="3" s="1"/>
  <c r="AI672" i="3" s="1"/>
  <c r="AF672" i="3"/>
  <c r="AE672" i="3"/>
  <c r="AD672" i="3"/>
  <c r="AC672" i="3"/>
  <c r="AB672" i="3"/>
  <c r="AA672" i="3"/>
  <c r="W672" i="3"/>
  <c r="V672" i="3"/>
  <c r="Z672" i="3" s="1"/>
  <c r="U672" i="3"/>
  <c r="S672" i="3"/>
  <c r="Q672" i="3"/>
  <c r="N672" i="3"/>
  <c r="L672" i="3"/>
  <c r="M672" i="3" s="1"/>
  <c r="I672" i="3"/>
  <c r="F672" i="3"/>
  <c r="AM671" i="3"/>
  <c r="AN671" i="3" s="1"/>
  <c r="AO671" i="3" s="1"/>
  <c r="AJ671" i="3"/>
  <c r="AK671" i="3" s="1"/>
  <c r="AL671" i="3" s="1"/>
  <c r="AG671" i="3"/>
  <c r="AH671" i="3" s="1"/>
  <c r="AI671" i="3" s="1"/>
  <c r="AF671" i="3"/>
  <c r="AE671" i="3"/>
  <c r="AD671" i="3"/>
  <c r="AC671" i="3"/>
  <c r="AB671" i="3"/>
  <c r="AA671" i="3"/>
  <c r="W671" i="3"/>
  <c r="V671" i="3"/>
  <c r="Z671" i="3" s="1"/>
  <c r="U671" i="3"/>
  <c r="S671" i="3"/>
  <c r="Q671" i="3"/>
  <c r="N671" i="3"/>
  <c r="L671" i="3"/>
  <c r="M671" i="3" s="1"/>
  <c r="I671" i="3"/>
  <c r="F671" i="3"/>
  <c r="AM670" i="3"/>
  <c r="AN670" i="3" s="1"/>
  <c r="AO670" i="3" s="1"/>
  <c r="AJ670" i="3"/>
  <c r="AK670" i="3" s="1"/>
  <c r="AL670" i="3" s="1"/>
  <c r="AG670" i="3"/>
  <c r="AH670" i="3" s="1"/>
  <c r="AI670" i="3" s="1"/>
  <c r="AF670" i="3"/>
  <c r="AE670" i="3"/>
  <c r="AD670" i="3"/>
  <c r="AC670" i="3"/>
  <c r="AB670" i="3"/>
  <c r="AA670" i="3"/>
  <c r="W670" i="3"/>
  <c r="V670" i="3"/>
  <c r="Z670" i="3" s="1"/>
  <c r="U670" i="3"/>
  <c r="S670" i="3"/>
  <c r="Q670" i="3"/>
  <c r="N670" i="3"/>
  <c r="L670" i="3"/>
  <c r="M670" i="3" s="1"/>
  <c r="I670" i="3"/>
  <c r="F670" i="3"/>
  <c r="AM669" i="3"/>
  <c r="AN669" i="3" s="1"/>
  <c r="AO669" i="3" s="1"/>
  <c r="AJ669" i="3"/>
  <c r="AK669" i="3" s="1"/>
  <c r="AL669" i="3" s="1"/>
  <c r="AG669" i="3"/>
  <c r="AH669" i="3" s="1"/>
  <c r="AI669" i="3" s="1"/>
  <c r="AF669" i="3"/>
  <c r="AE669" i="3"/>
  <c r="AD669" i="3"/>
  <c r="AC669" i="3"/>
  <c r="AB669" i="3"/>
  <c r="AA669" i="3"/>
  <c r="W669" i="3"/>
  <c r="V669" i="3"/>
  <c r="Z669" i="3" s="1"/>
  <c r="U669" i="3"/>
  <c r="S669" i="3"/>
  <c r="Q669" i="3"/>
  <c r="N669" i="3"/>
  <c r="L669" i="3"/>
  <c r="M669" i="3" s="1"/>
  <c r="I669" i="3"/>
  <c r="F669" i="3"/>
  <c r="AM668" i="3"/>
  <c r="AN668" i="3" s="1"/>
  <c r="AO668" i="3" s="1"/>
  <c r="AJ668" i="3"/>
  <c r="AK668" i="3" s="1"/>
  <c r="AL668" i="3" s="1"/>
  <c r="AG668" i="3"/>
  <c r="AH668" i="3" s="1"/>
  <c r="AI668" i="3" s="1"/>
  <c r="AF668" i="3"/>
  <c r="AE668" i="3"/>
  <c r="AD668" i="3"/>
  <c r="AC668" i="3"/>
  <c r="AB668" i="3"/>
  <c r="AA668" i="3"/>
  <c r="W668" i="3"/>
  <c r="V668" i="3"/>
  <c r="Z668" i="3" s="1"/>
  <c r="U668" i="3"/>
  <c r="S668" i="3"/>
  <c r="Q668" i="3"/>
  <c r="N668" i="3"/>
  <c r="L668" i="3"/>
  <c r="M668" i="3" s="1"/>
  <c r="I668" i="3"/>
  <c r="F668" i="3"/>
  <c r="AM667" i="3"/>
  <c r="AN667" i="3" s="1"/>
  <c r="AO667" i="3" s="1"/>
  <c r="AJ667" i="3"/>
  <c r="AK667" i="3" s="1"/>
  <c r="AL667" i="3" s="1"/>
  <c r="AG667" i="3"/>
  <c r="AH667" i="3" s="1"/>
  <c r="AI667" i="3" s="1"/>
  <c r="AF667" i="3"/>
  <c r="AE667" i="3"/>
  <c r="AD667" i="3"/>
  <c r="AC667" i="3"/>
  <c r="AB667" i="3"/>
  <c r="AA667" i="3"/>
  <c r="W667" i="3"/>
  <c r="V667" i="3"/>
  <c r="Z667" i="3" s="1"/>
  <c r="U667" i="3"/>
  <c r="S667" i="3"/>
  <c r="Q667" i="3"/>
  <c r="N667" i="3"/>
  <c r="L667" i="3"/>
  <c r="M667" i="3" s="1"/>
  <c r="I667" i="3"/>
  <c r="F667" i="3"/>
  <c r="AM666" i="3"/>
  <c r="AN666" i="3" s="1"/>
  <c r="AO666" i="3" s="1"/>
  <c r="AJ666" i="3"/>
  <c r="AK666" i="3" s="1"/>
  <c r="AL666" i="3" s="1"/>
  <c r="AG666" i="3"/>
  <c r="AH666" i="3" s="1"/>
  <c r="AI666" i="3" s="1"/>
  <c r="AF666" i="3"/>
  <c r="AE666" i="3"/>
  <c r="AD666" i="3"/>
  <c r="AC666" i="3"/>
  <c r="AB666" i="3"/>
  <c r="AA666" i="3"/>
  <c r="W666" i="3"/>
  <c r="V666" i="3"/>
  <c r="Z666" i="3" s="1"/>
  <c r="U666" i="3"/>
  <c r="S666" i="3"/>
  <c r="Q666" i="3"/>
  <c r="N666" i="3"/>
  <c r="L666" i="3"/>
  <c r="M666" i="3" s="1"/>
  <c r="I666" i="3"/>
  <c r="F666" i="3"/>
  <c r="AM665" i="3"/>
  <c r="AN665" i="3" s="1"/>
  <c r="AO665" i="3" s="1"/>
  <c r="AJ665" i="3"/>
  <c r="AK665" i="3" s="1"/>
  <c r="AL665" i="3" s="1"/>
  <c r="AG665" i="3"/>
  <c r="AH665" i="3" s="1"/>
  <c r="AI665" i="3" s="1"/>
  <c r="AF665" i="3"/>
  <c r="AE665" i="3"/>
  <c r="AD665" i="3"/>
  <c r="AC665" i="3"/>
  <c r="AB665" i="3"/>
  <c r="AA665" i="3"/>
  <c r="W665" i="3"/>
  <c r="V665" i="3"/>
  <c r="Z665" i="3" s="1"/>
  <c r="U665" i="3"/>
  <c r="S665" i="3"/>
  <c r="Q665" i="3"/>
  <c r="N665" i="3"/>
  <c r="L665" i="3"/>
  <c r="M665" i="3" s="1"/>
  <c r="I665" i="3"/>
  <c r="F665" i="3"/>
  <c r="AM664" i="3"/>
  <c r="AN664" i="3" s="1"/>
  <c r="AO664" i="3" s="1"/>
  <c r="AJ664" i="3"/>
  <c r="AK664" i="3" s="1"/>
  <c r="AL664" i="3" s="1"/>
  <c r="AG664" i="3"/>
  <c r="AH664" i="3" s="1"/>
  <c r="AI664" i="3" s="1"/>
  <c r="AF664" i="3"/>
  <c r="AE664" i="3"/>
  <c r="AD664" i="3"/>
  <c r="AC664" i="3"/>
  <c r="AB664" i="3"/>
  <c r="AA664" i="3"/>
  <c r="W664" i="3"/>
  <c r="V664" i="3"/>
  <c r="Z664" i="3" s="1"/>
  <c r="U664" i="3"/>
  <c r="S664" i="3"/>
  <c r="Q664" i="3"/>
  <c r="N664" i="3"/>
  <c r="L664" i="3"/>
  <c r="M664" i="3" s="1"/>
  <c r="I664" i="3"/>
  <c r="F664" i="3"/>
  <c r="AM663" i="3"/>
  <c r="AN663" i="3" s="1"/>
  <c r="AO663" i="3" s="1"/>
  <c r="AJ663" i="3"/>
  <c r="AK663" i="3" s="1"/>
  <c r="AL663" i="3" s="1"/>
  <c r="AG663" i="3"/>
  <c r="AH663" i="3" s="1"/>
  <c r="AI663" i="3" s="1"/>
  <c r="AF663" i="3"/>
  <c r="AE663" i="3"/>
  <c r="AD663" i="3"/>
  <c r="AC663" i="3"/>
  <c r="AB663" i="3"/>
  <c r="AA663" i="3"/>
  <c r="W663" i="3"/>
  <c r="V663" i="3"/>
  <c r="Z663" i="3" s="1"/>
  <c r="U663" i="3"/>
  <c r="S663" i="3"/>
  <c r="Q663" i="3"/>
  <c r="N663" i="3"/>
  <c r="L663" i="3"/>
  <c r="M663" i="3" s="1"/>
  <c r="I663" i="3"/>
  <c r="F663" i="3"/>
  <c r="AM662" i="3"/>
  <c r="AN662" i="3" s="1"/>
  <c r="AO662" i="3" s="1"/>
  <c r="AJ662" i="3"/>
  <c r="AK662" i="3" s="1"/>
  <c r="AL662" i="3" s="1"/>
  <c r="AG662" i="3"/>
  <c r="AH662" i="3" s="1"/>
  <c r="AI662" i="3" s="1"/>
  <c r="AF662" i="3"/>
  <c r="AE662" i="3"/>
  <c r="AD662" i="3"/>
  <c r="AC662" i="3"/>
  <c r="AB662" i="3"/>
  <c r="AA662" i="3"/>
  <c r="W662" i="3"/>
  <c r="V662" i="3"/>
  <c r="Z662" i="3" s="1"/>
  <c r="U662" i="3"/>
  <c r="S662" i="3"/>
  <c r="Q662" i="3"/>
  <c r="N662" i="3"/>
  <c r="L662" i="3"/>
  <c r="M662" i="3" s="1"/>
  <c r="I662" i="3"/>
  <c r="F662" i="3"/>
  <c r="AM661" i="3"/>
  <c r="AN661" i="3" s="1"/>
  <c r="AO661" i="3" s="1"/>
  <c r="AJ661" i="3"/>
  <c r="AK661" i="3" s="1"/>
  <c r="AL661" i="3" s="1"/>
  <c r="AG661" i="3"/>
  <c r="AH661" i="3" s="1"/>
  <c r="AI661" i="3" s="1"/>
  <c r="AF661" i="3"/>
  <c r="AE661" i="3"/>
  <c r="AD661" i="3"/>
  <c r="AC661" i="3"/>
  <c r="AB661" i="3"/>
  <c r="AA661" i="3"/>
  <c r="W661" i="3"/>
  <c r="V661" i="3"/>
  <c r="Z661" i="3" s="1"/>
  <c r="U661" i="3"/>
  <c r="S661" i="3"/>
  <c r="Q661" i="3"/>
  <c r="N661" i="3"/>
  <c r="L661" i="3"/>
  <c r="M661" i="3" s="1"/>
  <c r="I661" i="3"/>
  <c r="F661" i="3"/>
  <c r="AM660" i="3"/>
  <c r="AN660" i="3" s="1"/>
  <c r="AO660" i="3" s="1"/>
  <c r="AJ660" i="3"/>
  <c r="AK660" i="3" s="1"/>
  <c r="AL660" i="3" s="1"/>
  <c r="AG660" i="3"/>
  <c r="AH660" i="3" s="1"/>
  <c r="AI660" i="3" s="1"/>
  <c r="AF660" i="3"/>
  <c r="AE660" i="3"/>
  <c r="AD660" i="3"/>
  <c r="AC660" i="3"/>
  <c r="AB660" i="3"/>
  <c r="AA660" i="3"/>
  <c r="W660" i="3"/>
  <c r="V660" i="3"/>
  <c r="Z660" i="3" s="1"/>
  <c r="U660" i="3"/>
  <c r="S660" i="3"/>
  <c r="Q660" i="3"/>
  <c r="N660" i="3"/>
  <c r="L660" i="3"/>
  <c r="M660" i="3" s="1"/>
  <c r="I660" i="3"/>
  <c r="F660" i="3"/>
  <c r="AM659" i="3"/>
  <c r="AN659" i="3" s="1"/>
  <c r="AO659" i="3" s="1"/>
  <c r="AJ659" i="3"/>
  <c r="AK659" i="3" s="1"/>
  <c r="AL659" i="3" s="1"/>
  <c r="AG659" i="3"/>
  <c r="AH659" i="3" s="1"/>
  <c r="AI659" i="3" s="1"/>
  <c r="AF659" i="3"/>
  <c r="AE659" i="3"/>
  <c r="AD659" i="3"/>
  <c r="AC659" i="3"/>
  <c r="AB659" i="3"/>
  <c r="AA659" i="3"/>
  <c r="W659" i="3"/>
  <c r="V659" i="3"/>
  <c r="Z659" i="3" s="1"/>
  <c r="U659" i="3"/>
  <c r="S659" i="3"/>
  <c r="Q659" i="3"/>
  <c r="N659" i="3"/>
  <c r="L659" i="3"/>
  <c r="M659" i="3" s="1"/>
  <c r="I659" i="3"/>
  <c r="F659" i="3"/>
  <c r="AM658" i="3"/>
  <c r="AN658" i="3" s="1"/>
  <c r="AO658" i="3" s="1"/>
  <c r="AJ658" i="3"/>
  <c r="AK658" i="3" s="1"/>
  <c r="AL658" i="3" s="1"/>
  <c r="AG658" i="3"/>
  <c r="AH658" i="3" s="1"/>
  <c r="AI658" i="3" s="1"/>
  <c r="AF658" i="3"/>
  <c r="AE658" i="3"/>
  <c r="AD658" i="3"/>
  <c r="AC658" i="3"/>
  <c r="AB658" i="3"/>
  <c r="AA658" i="3"/>
  <c r="W658" i="3"/>
  <c r="V658" i="3"/>
  <c r="Z658" i="3" s="1"/>
  <c r="U658" i="3"/>
  <c r="S658" i="3"/>
  <c r="Q658" i="3"/>
  <c r="N658" i="3"/>
  <c r="L658" i="3"/>
  <c r="M658" i="3" s="1"/>
  <c r="I658" i="3"/>
  <c r="F658" i="3"/>
  <c r="AM657" i="3"/>
  <c r="AN657" i="3" s="1"/>
  <c r="AO657" i="3" s="1"/>
  <c r="AJ657" i="3"/>
  <c r="AK657" i="3" s="1"/>
  <c r="AL657" i="3" s="1"/>
  <c r="AG657" i="3"/>
  <c r="AH657" i="3" s="1"/>
  <c r="AI657" i="3" s="1"/>
  <c r="AF657" i="3"/>
  <c r="AE657" i="3"/>
  <c r="AD657" i="3"/>
  <c r="AC657" i="3"/>
  <c r="AB657" i="3"/>
  <c r="AA657" i="3"/>
  <c r="W657" i="3"/>
  <c r="V657" i="3"/>
  <c r="Z657" i="3" s="1"/>
  <c r="U657" i="3"/>
  <c r="S657" i="3"/>
  <c r="Q657" i="3"/>
  <c r="N657" i="3"/>
  <c r="L657" i="3"/>
  <c r="M657" i="3" s="1"/>
  <c r="I657" i="3"/>
  <c r="F657" i="3"/>
  <c r="AM656" i="3"/>
  <c r="AN656" i="3" s="1"/>
  <c r="AO656" i="3" s="1"/>
  <c r="AJ656" i="3"/>
  <c r="AK656" i="3" s="1"/>
  <c r="AL656" i="3" s="1"/>
  <c r="AG656" i="3"/>
  <c r="AH656" i="3" s="1"/>
  <c r="AI656" i="3" s="1"/>
  <c r="AF656" i="3"/>
  <c r="AE656" i="3"/>
  <c r="AD656" i="3"/>
  <c r="AC656" i="3"/>
  <c r="AB656" i="3"/>
  <c r="AA656" i="3"/>
  <c r="W656" i="3"/>
  <c r="V656" i="3"/>
  <c r="Z656" i="3" s="1"/>
  <c r="U656" i="3"/>
  <c r="S656" i="3"/>
  <c r="Q656" i="3"/>
  <c r="N656" i="3"/>
  <c r="L656" i="3"/>
  <c r="M656" i="3" s="1"/>
  <c r="I656" i="3"/>
  <c r="F656" i="3"/>
  <c r="AM655" i="3"/>
  <c r="AN655" i="3" s="1"/>
  <c r="AO655" i="3" s="1"/>
  <c r="AJ655" i="3"/>
  <c r="AK655" i="3" s="1"/>
  <c r="AL655" i="3" s="1"/>
  <c r="AG655" i="3"/>
  <c r="AH655" i="3" s="1"/>
  <c r="AI655" i="3" s="1"/>
  <c r="AF655" i="3"/>
  <c r="AE655" i="3"/>
  <c r="AD655" i="3"/>
  <c r="AC655" i="3"/>
  <c r="AB655" i="3"/>
  <c r="AA655" i="3"/>
  <c r="W655" i="3"/>
  <c r="V655" i="3"/>
  <c r="Z655" i="3" s="1"/>
  <c r="U655" i="3"/>
  <c r="S655" i="3"/>
  <c r="Q655" i="3"/>
  <c r="N655" i="3"/>
  <c r="L655" i="3"/>
  <c r="M655" i="3" s="1"/>
  <c r="I655" i="3"/>
  <c r="F655" i="3"/>
  <c r="AM654" i="3"/>
  <c r="AN654" i="3" s="1"/>
  <c r="AO654" i="3" s="1"/>
  <c r="AJ654" i="3"/>
  <c r="AK654" i="3" s="1"/>
  <c r="AL654" i="3" s="1"/>
  <c r="AG654" i="3"/>
  <c r="AH654" i="3" s="1"/>
  <c r="AI654" i="3" s="1"/>
  <c r="AF654" i="3"/>
  <c r="AE654" i="3"/>
  <c r="AD654" i="3"/>
  <c r="AC654" i="3"/>
  <c r="AB654" i="3"/>
  <c r="AA654" i="3"/>
  <c r="W654" i="3"/>
  <c r="V654" i="3"/>
  <c r="Z654" i="3" s="1"/>
  <c r="U654" i="3"/>
  <c r="S654" i="3"/>
  <c r="Q654" i="3"/>
  <c r="N654" i="3"/>
  <c r="L654" i="3"/>
  <c r="M654" i="3" s="1"/>
  <c r="I654" i="3"/>
  <c r="F654" i="3"/>
  <c r="AM653" i="3"/>
  <c r="AN653" i="3" s="1"/>
  <c r="AO653" i="3" s="1"/>
  <c r="AJ653" i="3"/>
  <c r="AK653" i="3" s="1"/>
  <c r="AL653" i="3" s="1"/>
  <c r="AG653" i="3"/>
  <c r="AH653" i="3" s="1"/>
  <c r="AI653" i="3" s="1"/>
  <c r="AF653" i="3"/>
  <c r="AE653" i="3"/>
  <c r="AD653" i="3"/>
  <c r="AC653" i="3"/>
  <c r="AB653" i="3"/>
  <c r="AA653" i="3"/>
  <c r="W653" i="3"/>
  <c r="V653" i="3"/>
  <c r="Z653" i="3" s="1"/>
  <c r="U653" i="3"/>
  <c r="S653" i="3"/>
  <c r="Q653" i="3"/>
  <c r="N653" i="3"/>
  <c r="L653" i="3"/>
  <c r="M653" i="3" s="1"/>
  <c r="I653" i="3"/>
  <c r="F653" i="3"/>
  <c r="AM652" i="3"/>
  <c r="AN652" i="3" s="1"/>
  <c r="AO652" i="3" s="1"/>
  <c r="AJ652" i="3"/>
  <c r="AK652" i="3" s="1"/>
  <c r="AL652" i="3" s="1"/>
  <c r="AG652" i="3"/>
  <c r="AH652" i="3" s="1"/>
  <c r="AI652" i="3" s="1"/>
  <c r="AF652" i="3"/>
  <c r="AE652" i="3"/>
  <c r="AD652" i="3"/>
  <c r="AC652" i="3"/>
  <c r="AB652" i="3"/>
  <c r="AA652" i="3"/>
  <c r="W652" i="3"/>
  <c r="V652" i="3"/>
  <c r="Z652" i="3" s="1"/>
  <c r="U652" i="3"/>
  <c r="S652" i="3"/>
  <c r="Q652" i="3"/>
  <c r="N652" i="3"/>
  <c r="L652" i="3"/>
  <c r="M652" i="3" s="1"/>
  <c r="I652" i="3"/>
  <c r="F652" i="3"/>
  <c r="AM651" i="3"/>
  <c r="AN651" i="3" s="1"/>
  <c r="AO651" i="3" s="1"/>
  <c r="AJ651" i="3"/>
  <c r="AK651" i="3" s="1"/>
  <c r="AL651" i="3" s="1"/>
  <c r="AG651" i="3"/>
  <c r="AH651" i="3" s="1"/>
  <c r="AI651" i="3" s="1"/>
  <c r="AF651" i="3"/>
  <c r="AE651" i="3"/>
  <c r="AD651" i="3"/>
  <c r="AC651" i="3"/>
  <c r="AB651" i="3"/>
  <c r="AA651" i="3"/>
  <c r="W651" i="3"/>
  <c r="V651" i="3"/>
  <c r="Z651" i="3" s="1"/>
  <c r="U651" i="3"/>
  <c r="S651" i="3"/>
  <c r="Q651" i="3"/>
  <c r="N651" i="3"/>
  <c r="L651" i="3"/>
  <c r="M651" i="3" s="1"/>
  <c r="I651" i="3"/>
  <c r="F651" i="3"/>
  <c r="AM650" i="3"/>
  <c r="AN650" i="3" s="1"/>
  <c r="AO650" i="3" s="1"/>
  <c r="AJ650" i="3"/>
  <c r="AK650" i="3" s="1"/>
  <c r="AL650" i="3" s="1"/>
  <c r="AG650" i="3"/>
  <c r="AH650" i="3" s="1"/>
  <c r="AI650" i="3" s="1"/>
  <c r="AF650" i="3"/>
  <c r="AE650" i="3"/>
  <c r="AD650" i="3"/>
  <c r="AC650" i="3"/>
  <c r="AB650" i="3"/>
  <c r="AA650" i="3"/>
  <c r="W650" i="3"/>
  <c r="V650" i="3"/>
  <c r="Z650" i="3" s="1"/>
  <c r="U650" i="3"/>
  <c r="S650" i="3"/>
  <c r="Q650" i="3"/>
  <c r="N650" i="3"/>
  <c r="L650" i="3"/>
  <c r="M650" i="3" s="1"/>
  <c r="I650" i="3"/>
  <c r="F650" i="3"/>
  <c r="AM649" i="3"/>
  <c r="AN649" i="3" s="1"/>
  <c r="AO649" i="3" s="1"/>
  <c r="AJ649" i="3"/>
  <c r="AK649" i="3" s="1"/>
  <c r="AL649" i="3" s="1"/>
  <c r="AG649" i="3"/>
  <c r="AH649" i="3" s="1"/>
  <c r="AI649" i="3" s="1"/>
  <c r="AF649" i="3"/>
  <c r="AE649" i="3"/>
  <c r="AD649" i="3"/>
  <c r="AC649" i="3"/>
  <c r="AB649" i="3"/>
  <c r="AA649" i="3"/>
  <c r="W649" i="3"/>
  <c r="V649" i="3"/>
  <c r="Z649" i="3" s="1"/>
  <c r="U649" i="3"/>
  <c r="S649" i="3"/>
  <c r="Q649" i="3"/>
  <c r="N649" i="3"/>
  <c r="L649" i="3"/>
  <c r="M649" i="3" s="1"/>
  <c r="I649" i="3"/>
  <c r="F649" i="3"/>
  <c r="AM648" i="3"/>
  <c r="AN648" i="3" s="1"/>
  <c r="AO648" i="3" s="1"/>
  <c r="AJ648" i="3"/>
  <c r="AK648" i="3" s="1"/>
  <c r="AL648" i="3" s="1"/>
  <c r="AG648" i="3"/>
  <c r="AH648" i="3" s="1"/>
  <c r="AI648" i="3" s="1"/>
  <c r="AF648" i="3"/>
  <c r="AE648" i="3"/>
  <c r="AD648" i="3"/>
  <c r="AC648" i="3"/>
  <c r="AB648" i="3"/>
  <c r="AA648" i="3"/>
  <c r="W648" i="3"/>
  <c r="V648" i="3"/>
  <c r="Z648" i="3" s="1"/>
  <c r="U648" i="3"/>
  <c r="S648" i="3"/>
  <c r="Q648" i="3"/>
  <c r="N648" i="3"/>
  <c r="L648" i="3"/>
  <c r="M648" i="3" s="1"/>
  <c r="I648" i="3"/>
  <c r="F648" i="3"/>
  <c r="AM647" i="3"/>
  <c r="AN647" i="3" s="1"/>
  <c r="AO647" i="3" s="1"/>
  <c r="AJ647" i="3"/>
  <c r="AK647" i="3" s="1"/>
  <c r="AL647" i="3" s="1"/>
  <c r="AG647" i="3"/>
  <c r="AH647" i="3" s="1"/>
  <c r="AI647" i="3" s="1"/>
  <c r="AF647" i="3"/>
  <c r="AE647" i="3"/>
  <c r="AD647" i="3"/>
  <c r="AC647" i="3"/>
  <c r="AB647" i="3"/>
  <c r="AA647" i="3"/>
  <c r="W647" i="3"/>
  <c r="V647" i="3"/>
  <c r="Z647" i="3" s="1"/>
  <c r="U647" i="3"/>
  <c r="S647" i="3"/>
  <c r="Q647" i="3"/>
  <c r="N647" i="3"/>
  <c r="L647" i="3"/>
  <c r="M647" i="3" s="1"/>
  <c r="I647" i="3"/>
  <c r="F647" i="3"/>
  <c r="AM646" i="3"/>
  <c r="AN646" i="3" s="1"/>
  <c r="AO646" i="3" s="1"/>
  <c r="AJ646" i="3"/>
  <c r="AK646" i="3" s="1"/>
  <c r="AL646" i="3" s="1"/>
  <c r="AG646" i="3"/>
  <c r="AH646" i="3" s="1"/>
  <c r="AI646" i="3" s="1"/>
  <c r="AF646" i="3"/>
  <c r="AE646" i="3"/>
  <c r="AD646" i="3"/>
  <c r="AC646" i="3"/>
  <c r="AB646" i="3"/>
  <c r="AA646" i="3"/>
  <c r="W646" i="3"/>
  <c r="V646" i="3"/>
  <c r="Z646" i="3" s="1"/>
  <c r="U646" i="3"/>
  <c r="S646" i="3"/>
  <c r="Q646" i="3"/>
  <c r="N646" i="3"/>
  <c r="L646" i="3"/>
  <c r="M646" i="3" s="1"/>
  <c r="I646" i="3"/>
  <c r="F646" i="3"/>
  <c r="AM645" i="3"/>
  <c r="AN645" i="3" s="1"/>
  <c r="AO645" i="3" s="1"/>
  <c r="AJ645" i="3"/>
  <c r="AK645" i="3" s="1"/>
  <c r="AL645" i="3" s="1"/>
  <c r="AG645" i="3"/>
  <c r="AH645" i="3" s="1"/>
  <c r="AI645" i="3" s="1"/>
  <c r="AF645" i="3"/>
  <c r="AE645" i="3"/>
  <c r="AD645" i="3"/>
  <c r="AC645" i="3"/>
  <c r="AB645" i="3"/>
  <c r="AA645" i="3"/>
  <c r="W645" i="3"/>
  <c r="V645" i="3"/>
  <c r="Z645" i="3" s="1"/>
  <c r="U645" i="3"/>
  <c r="S645" i="3"/>
  <c r="Q645" i="3"/>
  <c r="N645" i="3"/>
  <c r="L645" i="3"/>
  <c r="M645" i="3" s="1"/>
  <c r="I645" i="3"/>
  <c r="F645" i="3"/>
  <c r="AM644" i="3"/>
  <c r="AN644" i="3" s="1"/>
  <c r="AO644" i="3" s="1"/>
  <c r="AJ644" i="3"/>
  <c r="AK644" i="3" s="1"/>
  <c r="AL644" i="3" s="1"/>
  <c r="AG644" i="3"/>
  <c r="AH644" i="3" s="1"/>
  <c r="AI644" i="3" s="1"/>
  <c r="AF644" i="3"/>
  <c r="AE644" i="3"/>
  <c r="AD644" i="3"/>
  <c r="AC644" i="3"/>
  <c r="AB644" i="3"/>
  <c r="AA644" i="3"/>
  <c r="W644" i="3"/>
  <c r="V644" i="3"/>
  <c r="Z644" i="3" s="1"/>
  <c r="U644" i="3"/>
  <c r="S644" i="3"/>
  <c r="Q644" i="3"/>
  <c r="N644" i="3"/>
  <c r="L644" i="3"/>
  <c r="M644" i="3" s="1"/>
  <c r="I644" i="3"/>
  <c r="F644" i="3"/>
  <c r="AM643" i="3"/>
  <c r="AN643" i="3" s="1"/>
  <c r="AO643" i="3" s="1"/>
  <c r="AJ643" i="3"/>
  <c r="AK643" i="3" s="1"/>
  <c r="AL643" i="3" s="1"/>
  <c r="AG643" i="3"/>
  <c r="AH643" i="3" s="1"/>
  <c r="AI643" i="3" s="1"/>
  <c r="AF643" i="3"/>
  <c r="AE643" i="3"/>
  <c r="AD643" i="3"/>
  <c r="AC643" i="3"/>
  <c r="AB643" i="3"/>
  <c r="AA643" i="3"/>
  <c r="W643" i="3"/>
  <c r="V643" i="3"/>
  <c r="Z643" i="3" s="1"/>
  <c r="U643" i="3"/>
  <c r="S643" i="3"/>
  <c r="Q643" i="3"/>
  <c r="N643" i="3"/>
  <c r="L643" i="3"/>
  <c r="M643" i="3" s="1"/>
  <c r="I643" i="3"/>
  <c r="F643" i="3"/>
  <c r="AM642" i="3"/>
  <c r="AN642" i="3" s="1"/>
  <c r="AO642" i="3" s="1"/>
  <c r="AJ642" i="3"/>
  <c r="AK642" i="3" s="1"/>
  <c r="AL642" i="3" s="1"/>
  <c r="AG642" i="3"/>
  <c r="AH642" i="3" s="1"/>
  <c r="AI642" i="3" s="1"/>
  <c r="AF642" i="3"/>
  <c r="AE642" i="3"/>
  <c r="AD642" i="3"/>
  <c r="AC642" i="3"/>
  <c r="AB642" i="3"/>
  <c r="AA642" i="3"/>
  <c r="W642" i="3"/>
  <c r="V642" i="3"/>
  <c r="Z642" i="3" s="1"/>
  <c r="U642" i="3"/>
  <c r="S642" i="3"/>
  <c r="Q642" i="3"/>
  <c r="N642" i="3"/>
  <c r="L642" i="3"/>
  <c r="M642" i="3" s="1"/>
  <c r="I642" i="3"/>
  <c r="F642" i="3"/>
  <c r="AM641" i="3"/>
  <c r="AN641" i="3" s="1"/>
  <c r="AO641" i="3" s="1"/>
  <c r="AJ641" i="3"/>
  <c r="AK641" i="3" s="1"/>
  <c r="AL641" i="3" s="1"/>
  <c r="AG641" i="3"/>
  <c r="AH641" i="3" s="1"/>
  <c r="AI641" i="3" s="1"/>
  <c r="AF641" i="3"/>
  <c r="AE641" i="3"/>
  <c r="AD641" i="3"/>
  <c r="AC641" i="3"/>
  <c r="AB641" i="3"/>
  <c r="AA641" i="3"/>
  <c r="W641" i="3"/>
  <c r="V641" i="3"/>
  <c r="Z641" i="3" s="1"/>
  <c r="U641" i="3"/>
  <c r="S641" i="3"/>
  <c r="Q641" i="3"/>
  <c r="N641" i="3"/>
  <c r="L641" i="3"/>
  <c r="M641" i="3" s="1"/>
  <c r="I641" i="3"/>
  <c r="F641" i="3"/>
  <c r="AM640" i="3"/>
  <c r="AN640" i="3" s="1"/>
  <c r="AO640" i="3" s="1"/>
  <c r="AJ640" i="3"/>
  <c r="AK640" i="3" s="1"/>
  <c r="AL640" i="3" s="1"/>
  <c r="AG640" i="3"/>
  <c r="AH640" i="3" s="1"/>
  <c r="AI640" i="3" s="1"/>
  <c r="AF640" i="3"/>
  <c r="AE640" i="3"/>
  <c r="AD640" i="3"/>
  <c r="AC640" i="3"/>
  <c r="AB640" i="3"/>
  <c r="AA640" i="3"/>
  <c r="W640" i="3"/>
  <c r="V640" i="3"/>
  <c r="Z640" i="3" s="1"/>
  <c r="U640" i="3"/>
  <c r="S640" i="3"/>
  <c r="Q640" i="3"/>
  <c r="N640" i="3"/>
  <c r="L640" i="3"/>
  <c r="M640" i="3" s="1"/>
  <c r="I640" i="3"/>
  <c r="F640" i="3"/>
  <c r="AM639" i="3"/>
  <c r="AN639" i="3" s="1"/>
  <c r="AO639" i="3" s="1"/>
  <c r="AJ639" i="3"/>
  <c r="AK639" i="3" s="1"/>
  <c r="AL639" i="3" s="1"/>
  <c r="AG639" i="3"/>
  <c r="AH639" i="3" s="1"/>
  <c r="AI639" i="3" s="1"/>
  <c r="AF639" i="3"/>
  <c r="AE639" i="3"/>
  <c r="AD639" i="3"/>
  <c r="AC639" i="3"/>
  <c r="AB639" i="3"/>
  <c r="AA639" i="3"/>
  <c r="W639" i="3"/>
  <c r="V639" i="3"/>
  <c r="Z639" i="3" s="1"/>
  <c r="U639" i="3"/>
  <c r="S639" i="3"/>
  <c r="Q639" i="3"/>
  <c r="N639" i="3"/>
  <c r="L639" i="3"/>
  <c r="M639" i="3" s="1"/>
  <c r="I639" i="3"/>
  <c r="F639" i="3"/>
  <c r="AM638" i="3"/>
  <c r="AN638" i="3" s="1"/>
  <c r="AO638" i="3" s="1"/>
  <c r="AJ638" i="3"/>
  <c r="AK638" i="3" s="1"/>
  <c r="AL638" i="3" s="1"/>
  <c r="AG638" i="3"/>
  <c r="AH638" i="3" s="1"/>
  <c r="AI638" i="3" s="1"/>
  <c r="AF638" i="3"/>
  <c r="AE638" i="3"/>
  <c r="AD638" i="3"/>
  <c r="AC638" i="3"/>
  <c r="AB638" i="3"/>
  <c r="AA638" i="3"/>
  <c r="W638" i="3"/>
  <c r="V638" i="3"/>
  <c r="Z638" i="3" s="1"/>
  <c r="U638" i="3"/>
  <c r="S638" i="3"/>
  <c r="Q638" i="3"/>
  <c r="N638" i="3"/>
  <c r="L638" i="3"/>
  <c r="M638" i="3" s="1"/>
  <c r="I638" i="3"/>
  <c r="F638" i="3"/>
  <c r="AM637" i="3"/>
  <c r="AN637" i="3" s="1"/>
  <c r="AO637" i="3" s="1"/>
  <c r="AJ637" i="3"/>
  <c r="AK637" i="3" s="1"/>
  <c r="AL637" i="3" s="1"/>
  <c r="AG637" i="3"/>
  <c r="AH637" i="3" s="1"/>
  <c r="AI637" i="3" s="1"/>
  <c r="AF637" i="3"/>
  <c r="AE637" i="3"/>
  <c r="AD637" i="3"/>
  <c r="AC637" i="3"/>
  <c r="AB637" i="3"/>
  <c r="AA637" i="3"/>
  <c r="W637" i="3"/>
  <c r="V637" i="3"/>
  <c r="Z637" i="3" s="1"/>
  <c r="U637" i="3"/>
  <c r="S637" i="3"/>
  <c r="Q637" i="3"/>
  <c r="N637" i="3"/>
  <c r="L637" i="3"/>
  <c r="M637" i="3" s="1"/>
  <c r="I637" i="3"/>
  <c r="F637" i="3"/>
  <c r="AM636" i="3"/>
  <c r="AN636" i="3" s="1"/>
  <c r="AO636" i="3" s="1"/>
  <c r="AJ636" i="3"/>
  <c r="AK636" i="3" s="1"/>
  <c r="AL636" i="3" s="1"/>
  <c r="AG636" i="3"/>
  <c r="AH636" i="3" s="1"/>
  <c r="AI636" i="3" s="1"/>
  <c r="AF636" i="3"/>
  <c r="AE636" i="3"/>
  <c r="AD636" i="3"/>
  <c r="AC636" i="3"/>
  <c r="AB636" i="3"/>
  <c r="AA636" i="3"/>
  <c r="W636" i="3"/>
  <c r="V636" i="3"/>
  <c r="Z636" i="3" s="1"/>
  <c r="U636" i="3"/>
  <c r="S636" i="3"/>
  <c r="Q636" i="3"/>
  <c r="N636" i="3"/>
  <c r="L636" i="3"/>
  <c r="M636" i="3" s="1"/>
  <c r="I636" i="3"/>
  <c r="F636" i="3"/>
  <c r="AM635" i="3"/>
  <c r="AN635" i="3" s="1"/>
  <c r="AO635" i="3" s="1"/>
  <c r="AJ635" i="3"/>
  <c r="AK635" i="3" s="1"/>
  <c r="AL635" i="3" s="1"/>
  <c r="AG635" i="3"/>
  <c r="AH635" i="3" s="1"/>
  <c r="AI635" i="3" s="1"/>
  <c r="AF635" i="3"/>
  <c r="AE635" i="3"/>
  <c r="AD635" i="3"/>
  <c r="AC635" i="3"/>
  <c r="AB635" i="3"/>
  <c r="AA635" i="3"/>
  <c r="W635" i="3"/>
  <c r="V635" i="3"/>
  <c r="Z635" i="3" s="1"/>
  <c r="U635" i="3"/>
  <c r="S635" i="3"/>
  <c r="Q635" i="3"/>
  <c r="N635" i="3"/>
  <c r="L635" i="3"/>
  <c r="M635" i="3" s="1"/>
  <c r="I635" i="3"/>
  <c r="F635" i="3"/>
  <c r="AM634" i="3"/>
  <c r="AN634" i="3" s="1"/>
  <c r="AO634" i="3" s="1"/>
  <c r="AJ634" i="3"/>
  <c r="AK634" i="3" s="1"/>
  <c r="AL634" i="3" s="1"/>
  <c r="AG634" i="3"/>
  <c r="AH634" i="3" s="1"/>
  <c r="AI634" i="3" s="1"/>
  <c r="AF634" i="3"/>
  <c r="AE634" i="3"/>
  <c r="AD634" i="3"/>
  <c r="AC634" i="3"/>
  <c r="AB634" i="3"/>
  <c r="AA634" i="3"/>
  <c r="W634" i="3"/>
  <c r="V634" i="3"/>
  <c r="Z634" i="3" s="1"/>
  <c r="U634" i="3"/>
  <c r="S634" i="3"/>
  <c r="Q634" i="3"/>
  <c r="N634" i="3"/>
  <c r="L634" i="3"/>
  <c r="M634" i="3" s="1"/>
  <c r="I634" i="3"/>
  <c r="F634" i="3"/>
  <c r="AM633" i="3"/>
  <c r="AN633" i="3" s="1"/>
  <c r="AO633" i="3" s="1"/>
  <c r="AJ633" i="3"/>
  <c r="AK633" i="3" s="1"/>
  <c r="AL633" i="3" s="1"/>
  <c r="AG633" i="3"/>
  <c r="AH633" i="3" s="1"/>
  <c r="AI633" i="3" s="1"/>
  <c r="AF633" i="3"/>
  <c r="AE633" i="3"/>
  <c r="AD633" i="3"/>
  <c r="AC633" i="3"/>
  <c r="AB633" i="3"/>
  <c r="AA633" i="3"/>
  <c r="W633" i="3"/>
  <c r="V633" i="3"/>
  <c r="Z633" i="3" s="1"/>
  <c r="U633" i="3"/>
  <c r="S633" i="3"/>
  <c r="Q633" i="3"/>
  <c r="N633" i="3"/>
  <c r="L633" i="3"/>
  <c r="M633" i="3" s="1"/>
  <c r="I633" i="3"/>
  <c r="F633" i="3"/>
  <c r="AM632" i="3"/>
  <c r="AN632" i="3" s="1"/>
  <c r="AO632" i="3" s="1"/>
  <c r="AJ632" i="3"/>
  <c r="AK632" i="3" s="1"/>
  <c r="AL632" i="3" s="1"/>
  <c r="AG632" i="3"/>
  <c r="AH632" i="3" s="1"/>
  <c r="AI632" i="3" s="1"/>
  <c r="AF632" i="3"/>
  <c r="AE632" i="3"/>
  <c r="AD632" i="3"/>
  <c r="AC632" i="3"/>
  <c r="AB632" i="3"/>
  <c r="AA632" i="3"/>
  <c r="W632" i="3"/>
  <c r="V632" i="3"/>
  <c r="Z632" i="3" s="1"/>
  <c r="U632" i="3"/>
  <c r="S632" i="3"/>
  <c r="Q632" i="3"/>
  <c r="N632" i="3"/>
  <c r="L632" i="3"/>
  <c r="M632" i="3" s="1"/>
  <c r="I632" i="3"/>
  <c r="F632" i="3"/>
  <c r="AM631" i="3"/>
  <c r="AN631" i="3" s="1"/>
  <c r="AO631" i="3" s="1"/>
  <c r="AJ631" i="3"/>
  <c r="AK631" i="3" s="1"/>
  <c r="AL631" i="3" s="1"/>
  <c r="AG631" i="3"/>
  <c r="AH631" i="3" s="1"/>
  <c r="AI631" i="3" s="1"/>
  <c r="AF631" i="3"/>
  <c r="AE631" i="3"/>
  <c r="AD631" i="3"/>
  <c r="AC631" i="3"/>
  <c r="AB631" i="3"/>
  <c r="AA631" i="3"/>
  <c r="W631" i="3"/>
  <c r="V631" i="3"/>
  <c r="Z631" i="3" s="1"/>
  <c r="U631" i="3"/>
  <c r="S631" i="3"/>
  <c r="Q631" i="3"/>
  <c r="N631" i="3"/>
  <c r="L631" i="3"/>
  <c r="M631" i="3" s="1"/>
  <c r="I631" i="3"/>
  <c r="F631" i="3"/>
  <c r="AM630" i="3"/>
  <c r="AN630" i="3" s="1"/>
  <c r="AO630" i="3" s="1"/>
  <c r="AJ630" i="3"/>
  <c r="AK630" i="3" s="1"/>
  <c r="AL630" i="3" s="1"/>
  <c r="AG630" i="3"/>
  <c r="AH630" i="3" s="1"/>
  <c r="AI630" i="3" s="1"/>
  <c r="AF630" i="3"/>
  <c r="AE630" i="3"/>
  <c r="AD630" i="3"/>
  <c r="AC630" i="3"/>
  <c r="AB630" i="3"/>
  <c r="AA630" i="3"/>
  <c r="W630" i="3"/>
  <c r="V630" i="3"/>
  <c r="Z630" i="3" s="1"/>
  <c r="U630" i="3"/>
  <c r="S630" i="3"/>
  <c r="Q630" i="3"/>
  <c r="P630" i="3"/>
  <c r="P631" i="3" s="1"/>
  <c r="P632" i="3" s="1"/>
  <c r="P633" i="3" s="1"/>
  <c r="P634" i="3" s="1"/>
  <c r="P635" i="3" s="1"/>
  <c r="P636" i="3" s="1"/>
  <c r="P637" i="3" s="1"/>
  <c r="P638" i="3" s="1"/>
  <c r="P639" i="3" s="1"/>
  <c r="P640" i="3" s="1"/>
  <c r="P641" i="3" s="1"/>
  <c r="P642" i="3" s="1"/>
  <c r="P643" i="3" s="1"/>
  <c r="P644" i="3" s="1"/>
  <c r="P645" i="3" s="1"/>
  <c r="P646" i="3" s="1"/>
  <c r="P647" i="3" s="1"/>
  <c r="P648" i="3" s="1"/>
  <c r="P649" i="3" s="1"/>
  <c r="P650" i="3" s="1"/>
  <c r="P651" i="3" s="1"/>
  <c r="P652" i="3" s="1"/>
  <c r="P653" i="3" s="1"/>
  <c r="P654" i="3" s="1"/>
  <c r="P655" i="3" s="1"/>
  <c r="P656" i="3" s="1"/>
  <c r="P657" i="3" s="1"/>
  <c r="P658" i="3" s="1"/>
  <c r="P659" i="3" s="1"/>
  <c r="P660" i="3" s="1"/>
  <c r="P661" i="3" s="1"/>
  <c r="P662" i="3" s="1"/>
  <c r="P663" i="3" s="1"/>
  <c r="P664" i="3" s="1"/>
  <c r="P665" i="3" s="1"/>
  <c r="P666" i="3" s="1"/>
  <c r="P667" i="3" s="1"/>
  <c r="P668" i="3" s="1"/>
  <c r="P669" i="3" s="1"/>
  <c r="P670" i="3" s="1"/>
  <c r="P671" i="3" s="1"/>
  <c r="P672" i="3" s="1"/>
  <c r="P673" i="3" s="1"/>
  <c r="P674" i="3" s="1"/>
  <c r="P675" i="3" s="1"/>
  <c r="P676" i="3" s="1"/>
  <c r="P677" i="3" s="1"/>
  <c r="P678" i="3" s="1"/>
  <c r="P679" i="3" s="1"/>
  <c r="P680" i="3" s="1"/>
  <c r="P681" i="3" s="1"/>
  <c r="P682" i="3" s="1"/>
  <c r="P683" i="3" s="1"/>
  <c r="P684" i="3" s="1"/>
  <c r="P685" i="3" s="1"/>
  <c r="P686" i="3" s="1"/>
  <c r="P687" i="3" s="1"/>
  <c r="P688" i="3" s="1"/>
  <c r="P689" i="3" s="1"/>
  <c r="P690" i="3" s="1"/>
  <c r="P691" i="3" s="1"/>
  <c r="P692" i="3" s="1"/>
  <c r="P693" i="3" s="1"/>
  <c r="P694" i="3" s="1"/>
  <c r="P695" i="3" s="1"/>
  <c r="P696" i="3" s="1"/>
  <c r="P697" i="3" s="1"/>
  <c r="P698" i="3" s="1"/>
  <c r="P699" i="3" s="1"/>
  <c r="P700" i="3" s="1"/>
  <c r="P701" i="3" s="1"/>
  <c r="P702" i="3" s="1"/>
  <c r="P703" i="3" s="1"/>
  <c r="P704" i="3" s="1"/>
  <c r="P705" i="3" s="1"/>
  <c r="P706" i="3" s="1"/>
  <c r="P707" i="3" s="1"/>
  <c r="P708" i="3" s="1"/>
  <c r="P709" i="3" s="1"/>
  <c r="P710" i="3" s="1"/>
  <c r="P711" i="3" s="1"/>
  <c r="P712" i="3" s="1"/>
  <c r="P713" i="3" s="1"/>
  <c r="P714" i="3" s="1"/>
  <c r="P715" i="3" s="1"/>
  <c r="P716" i="3" s="1"/>
  <c r="P717" i="3" s="1"/>
  <c r="P718" i="3" s="1"/>
  <c r="P719" i="3" s="1"/>
  <c r="P720" i="3" s="1"/>
  <c r="P721" i="3" s="1"/>
  <c r="P722" i="3" s="1"/>
  <c r="P723" i="3" s="1"/>
  <c r="P724" i="3" s="1"/>
  <c r="P725" i="3" s="1"/>
  <c r="P726" i="3" s="1"/>
  <c r="P727" i="3" s="1"/>
  <c r="P728" i="3" s="1"/>
  <c r="P729" i="3" s="1"/>
  <c r="P730" i="3" s="1"/>
  <c r="P731" i="3" s="1"/>
  <c r="P732" i="3" s="1"/>
  <c r="P733" i="3" s="1"/>
  <c r="P734" i="3" s="1"/>
  <c r="P735" i="3" s="1"/>
  <c r="P736" i="3" s="1"/>
  <c r="P737" i="3" s="1"/>
  <c r="P738" i="3" s="1"/>
  <c r="P739" i="3" s="1"/>
  <c r="P740" i="3" s="1"/>
  <c r="P741" i="3" s="1"/>
  <c r="P742" i="3" s="1"/>
  <c r="P743" i="3" s="1"/>
  <c r="P744" i="3" s="1"/>
  <c r="P745" i="3" s="1"/>
  <c r="P746" i="3" s="1"/>
  <c r="P747" i="3" s="1"/>
  <c r="P748" i="3" s="1"/>
  <c r="P749" i="3" s="1"/>
  <c r="P750" i="3" s="1"/>
  <c r="P751" i="3" s="1"/>
  <c r="P752" i="3" s="1"/>
  <c r="P753" i="3" s="1"/>
  <c r="P754" i="3" s="1"/>
  <c r="P755" i="3" s="1"/>
  <c r="P756" i="3" s="1"/>
  <c r="P757" i="3" s="1"/>
  <c r="P758" i="3" s="1"/>
  <c r="P759" i="3" s="1"/>
  <c r="P760" i="3" s="1"/>
  <c r="P761" i="3" s="1"/>
  <c r="P762" i="3" s="1"/>
  <c r="P763" i="3" s="1"/>
  <c r="P764" i="3" s="1"/>
  <c r="P765" i="3" s="1"/>
  <c r="P766" i="3" s="1"/>
  <c r="P767" i="3" s="1"/>
  <c r="P768" i="3" s="1"/>
  <c r="P769" i="3" s="1"/>
  <c r="P770" i="3" s="1"/>
  <c r="P771" i="3" s="1"/>
  <c r="P772" i="3" s="1"/>
  <c r="P773" i="3" s="1"/>
  <c r="P774" i="3" s="1"/>
  <c r="P775" i="3" s="1"/>
  <c r="P776" i="3" s="1"/>
  <c r="P777" i="3" s="1"/>
  <c r="P778" i="3" s="1"/>
  <c r="P779" i="3" s="1"/>
  <c r="P780" i="3" s="1"/>
  <c r="P781" i="3" s="1"/>
  <c r="P782" i="3" s="1"/>
  <c r="P783" i="3" s="1"/>
  <c r="P784" i="3" s="1"/>
  <c r="P785" i="3" s="1"/>
  <c r="P786" i="3" s="1"/>
  <c r="N630" i="3"/>
  <c r="L630" i="3"/>
  <c r="M630" i="3" s="1"/>
  <c r="K630" i="3"/>
  <c r="I630" i="3"/>
  <c r="G630" i="3"/>
  <c r="F630" i="3"/>
  <c r="AM629" i="3"/>
  <c r="AN629" i="3" s="1"/>
  <c r="AO629" i="3" s="1"/>
  <c r="AJ629" i="3"/>
  <c r="AK629" i="3" s="1"/>
  <c r="AL629" i="3" s="1"/>
  <c r="AG629" i="3"/>
  <c r="AH629" i="3" s="1"/>
  <c r="AI629" i="3" s="1"/>
  <c r="AF629" i="3"/>
  <c r="AE629" i="3"/>
  <c r="AD629" i="3"/>
  <c r="AC629" i="3"/>
  <c r="AB629" i="3"/>
  <c r="AA629" i="3"/>
  <c r="W629" i="3"/>
  <c r="V629" i="3"/>
  <c r="U629" i="3"/>
  <c r="S629" i="3"/>
  <c r="Q629" i="3"/>
  <c r="N629" i="3"/>
  <c r="L629" i="3"/>
  <c r="M629" i="3" s="1"/>
  <c r="I629" i="3"/>
  <c r="F629" i="3"/>
  <c r="AM628" i="3"/>
  <c r="AN628" i="3" s="1"/>
  <c r="AO628" i="3" s="1"/>
  <c r="AJ628" i="3"/>
  <c r="AK628" i="3" s="1"/>
  <c r="AL628" i="3" s="1"/>
  <c r="AG628" i="3"/>
  <c r="AH628" i="3" s="1"/>
  <c r="AI628" i="3" s="1"/>
  <c r="AF628" i="3"/>
  <c r="AE628" i="3"/>
  <c r="AD628" i="3"/>
  <c r="AC628" i="3"/>
  <c r="AB628" i="3"/>
  <c r="AA628" i="3"/>
  <c r="W628" i="3"/>
  <c r="V628" i="3"/>
  <c r="U628" i="3"/>
  <c r="S628" i="3"/>
  <c r="Q628" i="3"/>
  <c r="N628" i="3"/>
  <c r="L628" i="3"/>
  <c r="M628" i="3" s="1"/>
  <c r="I628" i="3"/>
  <c r="F628" i="3"/>
  <c r="AM627" i="3"/>
  <c r="AN627" i="3" s="1"/>
  <c r="AO627" i="3" s="1"/>
  <c r="AJ627" i="3"/>
  <c r="AK627" i="3" s="1"/>
  <c r="AL627" i="3" s="1"/>
  <c r="AG627" i="3"/>
  <c r="AH627" i="3" s="1"/>
  <c r="AI627" i="3" s="1"/>
  <c r="AF627" i="3"/>
  <c r="AE627" i="3"/>
  <c r="AD627" i="3"/>
  <c r="AC627" i="3"/>
  <c r="AB627" i="3"/>
  <c r="AA627" i="3"/>
  <c r="W627" i="3"/>
  <c r="V627" i="3"/>
  <c r="U627" i="3"/>
  <c r="S627" i="3"/>
  <c r="Q627" i="3"/>
  <c r="N627" i="3"/>
  <c r="L627" i="3"/>
  <c r="M627" i="3" s="1"/>
  <c r="I627" i="3"/>
  <c r="F627" i="3"/>
  <c r="AM626" i="3"/>
  <c r="AN626" i="3" s="1"/>
  <c r="AO626" i="3" s="1"/>
  <c r="AJ626" i="3"/>
  <c r="AK626" i="3" s="1"/>
  <c r="AL626" i="3" s="1"/>
  <c r="AG626" i="3"/>
  <c r="AH626" i="3" s="1"/>
  <c r="AI626" i="3" s="1"/>
  <c r="AF626" i="3"/>
  <c r="AE626" i="3"/>
  <c r="AD626" i="3"/>
  <c r="AC626" i="3"/>
  <c r="AB626" i="3"/>
  <c r="AA626" i="3"/>
  <c r="W626" i="3"/>
  <c r="V626" i="3"/>
  <c r="U626" i="3"/>
  <c r="S626" i="3"/>
  <c r="Q626" i="3"/>
  <c r="N626" i="3"/>
  <c r="L626" i="3"/>
  <c r="M626" i="3" s="1"/>
  <c r="I626" i="3"/>
  <c r="F626" i="3"/>
  <c r="AM625" i="3"/>
  <c r="AN625" i="3" s="1"/>
  <c r="AO625" i="3" s="1"/>
  <c r="AJ625" i="3"/>
  <c r="AK625" i="3" s="1"/>
  <c r="AL625" i="3" s="1"/>
  <c r="AG625" i="3"/>
  <c r="AH625" i="3" s="1"/>
  <c r="AI625" i="3" s="1"/>
  <c r="AF625" i="3"/>
  <c r="AE625" i="3"/>
  <c r="AD625" i="3"/>
  <c r="AC625" i="3"/>
  <c r="AB625" i="3"/>
  <c r="AA625" i="3"/>
  <c r="W625" i="3"/>
  <c r="V625" i="3"/>
  <c r="U625" i="3"/>
  <c r="S625" i="3"/>
  <c r="Q625" i="3"/>
  <c r="N625" i="3"/>
  <c r="L625" i="3"/>
  <c r="M625" i="3" s="1"/>
  <c r="I625" i="3"/>
  <c r="F625" i="3"/>
  <c r="AM624" i="3"/>
  <c r="AN624" i="3" s="1"/>
  <c r="AO624" i="3" s="1"/>
  <c r="AJ624" i="3"/>
  <c r="AK624" i="3" s="1"/>
  <c r="AL624" i="3" s="1"/>
  <c r="AG624" i="3"/>
  <c r="AH624" i="3" s="1"/>
  <c r="AI624" i="3" s="1"/>
  <c r="AF624" i="3"/>
  <c r="AE624" i="3"/>
  <c r="AD624" i="3"/>
  <c r="AC624" i="3"/>
  <c r="AB624" i="3"/>
  <c r="AA624" i="3"/>
  <c r="W624" i="3"/>
  <c r="V624" i="3"/>
  <c r="U624" i="3"/>
  <c r="S624" i="3"/>
  <c r="Q624" i="3"/>
  <c r="N624" i="3"/>
  <c r="L624" i="3"/>
  <c r="M624" i="3" s="1"/>
  <c r="I624" i="3"/>
  <c r="F624" i="3"/>
  <c r="AM623" i="3"/>
  <c r="AN623" i="3" s="1"/>
  <c r="AO623" i="3" s="1"/>
  <c r="AJ623" i="3"/>
  <c r="AK623" i="3" s="1"/>
  <c r="AL623" i="3" s="1"/>
  <c r="AG623" i="3"/>
  <c r="AH623" i="3" s="1"/>
  <c r="AI623" i="3" s="1"/>
  <c r="AF623" i="3"/>
  <c r="AE623" i="3"/>
  <c r="AD623" i="3"/>
  <c r="AC623" i="3"/>
  <c r="AB623" i="3"/>
  <c r="AA623" i="3"/>
  <c r="W623" i="3"/>
  <c r="V623" i="3"/>
  <c r="U623" i="3"/>
  <c r="S623" i="3"/>
  <c r="Q623" i="3"/>
  <c r="N623" i="3"/>
  <c r="L623" i="3"/>
  <c r="M623" i="3" s="1"/>
  <c r="I623" i="3"/>
  <c r="F623" i="3"/>
  <c r="AM622" i="3"/>
  <c r="AN622" i="3" s="1"/>
  <c r="AO622" i="3" s="1"/>
  <c r="AJ622" i="3"/>
  <c r="AK622" i="3" s="1"/>
  <c r="AL622" i="3" s="1"/>
  <c r="AG622" i="3"/>
  <c r="AH622" i="3" s="1"/>
  <c r="AI622" i="3" s="1"/>
  <c r="AF622" i="3"/>
  <c r="AE622" i="3"/>
  <c r="AD622" i="3"/>
  <c r="AC622" i="3"/>
  <c r="AB622" i="3"/>
  <c r="AA622" i="3"/>
  <c r="W622" i="3"/>
  <c r="V622" i="3"/>
  <c r="U622" i="3"/>
  <c r="S622" i="3"/>
  <c r="Q622" i="3"/>
  <c r="N622" i="3"/>
  <c r="L622" i="3"/>
  <c r="M622" i="3" s="1"/>
  <c r="I622" i="3"/>
  <c r="F622" i="3"/>
  <c r="AM621" i="3"/>
  <c r="AN621" i="3" s="1"/>
  <c r="AO621" i="3" s="1"/>
  <c r="AJ621" i="3"/>
  <c r="AK621" i="3" s="1"/>
  <c r="AL621" i="3" s="1"/>
  <c r="AG621" i="3"/>
  <c r="AH621" i="3" s="1"/>
  <c r="AI621" i="3" s="1"/>
  <c r="AF621" i="3"/>
  <c r="AE621" i="3"/>
  <c r="AD621" i="3"/>
  <c r="AC621" i="3"/>
  <c r="AB621" i="3"/>
  <c r="AA621" i="3"/>
  <c r="W621" i="3"/>
  <c r="V621" i="3"/>
  <c r="U621" i="3"/>
  <c r="S621" i="3"/>
  <c r="Q621" i="3"/>
  <c r="N621" i="3"/>
  <c r="L621" i="3"/>
  <c r="M621" i="3" s="1"/>
  <c r="I621" i="3"/>
  <c r="F621" i="3"/>
  <c r="AM620" i="3"/>
  <c r="AN620" i="3" s="1"/>
  <c r="AO620" i="3" s="1"/>
  <c r="AJ620" i="3"/>
  <c r="AK620" i="3" s="1"/>
  <c r="AL620" i="3" s="1"/>
  <c r="AG620" i="3"/>
  <c r="AH620" i="3" s="1"/>
  <c r="AI620" i="3" s="1"/>
  <c r="AF620" i="3"/>
  <c r="AE620" i="3"/>
  <c r="AD620" i="3"/>
  <c r="AC620" i="3"/>
  <c r="AB620" i="3"/>
  <c r="AA620" i="3"/>
  <c r="W620" i="3"/>
  <c r="V620" i="3"/>
  <c r="U620" i="3"/>
  <c r="S620" i="3"/>
  <c r="Q620" i="3"/>
  <c r="N620" i="3"/>
  <c r="L620" i="3"/>
  <c r="M620" i="3" s="1"/>
  <c r="I620" i="3"/>
  <c r="F620" i="3"/>
  <c r="AM619" i="3"/>
  <c r="AN619" i="3" s="1"/>
  <c r="AO619" i="3" s="1"/>
  <c r="AJ619" i="3"/>
  <c r="AK619" i="3" s="1"/>
  <c r="AL619" i="3" s="1"/>
  <c r="AG619" i="3"/>
  <c r="AH619" i="3" s="1"/>
  <c r="AI619" i="3" s="1"/>
  <c r="AF619" i="3"/>
  <c r="AE619" i="3"/>
  <c r="AD619" i="3"/>
  <c r="AC619" i="3"/>
  <c r="AB619" i="3"/>
  <c r="AA619" i="3"/>
  <c r="W619" i="3"/>
  <c r="V619" i="3"/>
  <c r="U619" i="3"/>
  <c r="S619" i="3"/>
  <c r="Q619" i="3"/>
  <c r="N619" i="3"/>
  <c r="L619" i="3"/>
  <c r="M619" i="3" s="1"/>
  <c r="I619" i="3"/>
  <c r="F619" i="3"/>
  <c r="AM618" i="3"/>
  <c r="AN618" i="3" s="1"/>
  <c r="AO618" i="3" s="1"/>
  <c r="AJ618" i="3"/>
  <c r="AK618" i="3" s="1"/>
  <c r="AL618" i="3" s="1"/>
  <c r="AG618" i="3"/>
  <c r="AH618" i="3" s="1"/>
  <c r="AI618" i="3" s="1"/>
  <c r="AF618" i="3"/>
  <c r="AE618" i="3"/>
  <c r="AD618" i="3"/>
  <c r="AC618" i="3"/>
  <c r="AB618" i="3"/>
  <c r="AA618" i="3"/>
  <c r="W618" i="3"/>
  <c r="V618" i="3"/>
  <c r="U618" i="3"/>
  <c r="S618" i="3"/>
  <c r="Q618" i="3"/>
  <c r="N618" i="3"/>
  <c r="L618" i="3"/>
  <c r="M618" i="3" s="1"/>
  <c r="I618" i="3"/>
  <c r="F618" i="3"/>
  <c r="AM617" i="3"/>
  <c r="AN617" i="3" s="1"/>
  <c r="AO617" i="3" s="1"/>
  <c r="AJ617" i="3"/>
  <c r="AK617" i="3" s="1"/>
  <c r="AL617" i="3" s="1"/>
  <c r="AG617" i="3"/>
  <c r="AH617" i="3" s="1"/>
  <c r="AI617" i="3" s="1"/>
  <c r="AF617" i="3"/>
  <c r="AE617" i="3"/>
  <c r="AD617" i="3"/>
  <c r="AC617" i="3"/>
  <c r="AB617" i="3"/>
  <c r="AA617" i="3"/>
  <c r="W617" i="3"/>
  <c r="V617" i="3"/>
  <c r="U617" i="3"/>
  <c r="S617" i="3"/>
  <c r="Q617" i="3"/>
  <c r="N617" i="3"/>
  <c r="L617" i="3"/>
  <c r="M617" i="3" s="1"/>
  <c r="I617" i="3"/>
  <c r="F617" i="3"/>
  <c r="AM616" i="3"/>
  <c r="AN616" i="3" s="1"/>
  <c r="AO616" i="3" s="1"/>
  <c r="AJ616" i="3"/>
  <c r="AK616" i="3" s="1"/>
  <c r="AL616" i="3" s="1"/>
  <c r="AG616" i="3"/>
  <c r="AH616" i="3" s="1"/>
  <c r="AI616" i="3" s="1"/>
  <c r="AF616" i="3"/>
  <c r="AE616" i="3"/>
  <c r="AD616" i="3"/>
  <c r="AC616" i="3"/>
  <c r="AB616" i="3"/>
  <c r="AA616" i="3"/>
  <c r="W616" i="3"/>
  <c r="V616" i="3"/>
  <c r="U616" i="3"/>
  <c r="S616" i="3"/>
  <c r="Q616" i="3"/>
  <c r="N616" i="3"/>
  <c r="L616" i="3"/>
  <c r="M616" i="3" s="1"/>
  <c r="I616" i="3"/>
  <c r="F616" i="3"/>
  <c r="AM615" i="3"/>
  <c r="AN615" i="3" s="1"/>
  <c r="AO615" i="3" s="1"/>
  <c r="AJ615" i="3"/>
  <c r="AK615" i="3" s="1"/>
  <c r="AL615" i="3" s="1"/>
  <c r="AG615" i="3"/>
  <c r="AH615" i="3" s="1"/>
  <c r="AI615" i="3" s="1"/>
  <c r="AF615" i="3"/>
  <c r="AE615" i="3"/>
  <c r="AD615" i="3"/>
  <c r="AC615" i="3"/>
  <c r="AB615" i="3"/>
  <c r="AA615" i="3"/>
  <c r="W615" i="3"/>
  <c r="V615" i="3"/>
  <c r="U615" i="3"/>
  <c r="S615" i="3"/>
  <c r="Q615" i="3"/>
  <c r="N615" i="3"/>
  <c r="L615" i="3"/>
  <c r="M615" i="3" s="1"/>
  <c r="I615" i="3"/>
  <c r="F615" i="3"/>
  <c r="AM614" i="3"/>
  <c r="AN614" i="3" s="1"/>
  <c r="AO614" i="3" s="1"/>
  <c r="AJ614" i="3"/>
  <c r="AK614" i="3" s="1"/>
  <c r="AL614" i="3" s="1"/>
  <c r="AG614" i="3"/>
  <c r="AH614" i="3" s="1"/>
  <c r="AI614" i="3" s="1"/>
  <c r="AF614" i="3"/>
  <c r="AE614" i="3"/>
  <c r="AD614" i="3"/>
  <c r="AC614" i="3"/>
  <c r="AB614" i="3"/>
  <c r="AA614" i="3"/>
  <c r="W614" i="3"/>
  <c r="V614" i="3"/>
  <c r="U614" i="3"/>
  <c r="S614" i="3"/>
  <c r="Q614" i="3"/>
  <c r="N614" i="3"/>
  <c r="L614" i="3"/>
  <c r="M614" i="3" s="1"/>
  <c r="I614" i="3"/>
  <c r="F614" i="3"/>
  <c r="AM613" i="3"/>
  <c r="AN613" i="3" s="1"/>
  <c r="AO613" i="3" s="1"/>
  <c r="AJ613" i="3"/>
  <c r="AK613" i="3" s="1"/>
  <c r="AL613" i="3" s="1"/>
  <c r="AG613" i="3"/>
  <c r="AH613" i="3" s="1"/>
  <c r="AI613" i="3" s="1"/>
  <c r="AF613" i="3"/>
  <c r="AE613" i="3"/>
  <c r="AD613" i="3"/>
  <c r="AC613" i="3"/>
  <c r="AB613" i="3"/>
  <c r="AA613" i="3"/>
  <c r="W613" i="3"/>
  <c r="V613" i="3"/>
  <c r="U613" i="3"/>
  <c r="S613" i="3"/>
  <c r="Q613" i="3"/>
  <c r="N613" i="3"/>
  <c r="L613" i="3"/>
  <c r="M613" i="3" s="1"/>
  <c r="I613" i="3"/>
  <c r="F613" i="3"/>
  <c r="AM612" i="3"/>
  <c r="AN612" i="3" s="1"/>
  <c r="AO612" i="3" s="1"/>
  <c r="AJ612" i="3"/>
  <c r="AK612" i="3" s="1"/>
  <c r="AL612" i="3" s="1"/>
  <c r="AG612" i="3"/>
  <c r="AH612" i="3" s="1"/>
  <c r="AI612" i="3" s="1"/>
  <c r="AF612" i="3"/>
  <c r="AE612" i="3"/>
  <c r="AD612" i="3"/>
  <c r="AC612" i="3"/>
  <c r="AB612" i="3"/>
  <c r="AA612" i="3"/>
  <c r="W612" i="3"/>
  <c r="V612" i="3"/>
  <c r="U612" i="3"/>
  <c r="S612" i="3"/>
  <c r="Q612" i="3"/>
  <c r="N612" i="3"/>
  <c r="L612" i="3"/>
  <c r="M612" i="3" s="1"/>
  <c r="I612" i="3"/>
  <c r="F612" i="3"/>
  <c r="AM611" i="3"/>
  <c r="AN611" i="3" s="1"/>
  <c r="AO611" i="3" s="1"/>
  <c r="AJ611" i="3"/>
  <c r="AK611" i="3" s="1"/>
  <c r="AL611" i="3" s="1"/>
  <c r="AG611" i="3"/>
  <c r="AH611" i="3" s="1"/>
  <c r="AI611" i="3" s="1"/>
  <c r="AF611" i="3"/>
  <c r="AE611" i="3"/>
  <c r="AD611" i="3"/>
  <c r="AC611" i="3"/>
  <c r="AB611" i="3"/>
  <c r="AA611" i="3"/>
  <c r="W611" i="3"/>
  <c r="V611" i="3"/>
  <c r="U611" i="3"/>
  <c r="S611" i="3"/>
  <c r="Q611" i="3"/>
  <c r="N611" i="3"/>
  <c r="L611" i="3"/>
  <c r="M611" i="3" s="1"/>
  <c r="I611" i="3"/>
  <c r="F611" i="3"/>
  <c r="AM610" i="3"/>
  <c r="AN610" i="3" s="1"/>
  <c r="AO610" i="3" s="1"/>
  <c r="AJ610" i="3"/>
  <c r="AK610" i="3" s="1"/>
  <c r="AL610" i="3" s="1"/>
  <c r="AG610" i="3"/>
  <c r="AH610" i="3" s="1"/>
  <c r="AI610" i="3" s="1"/>
  <c r="AF610" i="3"/>
  <c r="AE610" i="3"/>
  <c r="AD610" i="3"/>
  <c r="AC610" i="3"/>
  <c r="AB610" i="3"/>
  <c r="AA610" i="3"/>
  <c r="W610" i="3"/>
  <c r="V610" i="3"/>
  <c r="U610" i="3"/>
  <c r="S610" i="3"/>
  <c r="Q610" i="3"/>
  <c r="N610" i="3"/>
  <c r="L610" i="3"/>
  <c r="M610" i="3" s="1"/>
  <c r="I610" i="3"/>
  <c r="F610" i="3"/>
  <c r="AM609" i="3"/>
  <c r="AN609" i="3" s="1"/>
  <c r="AO609" i="3" s="1"/>
  <c r="AJ609" i="3"/>
  <c r="AK609" i="3" s="1"/>
  <c r="AL609" i="3" s="1"/>
  <c r="AG609" i="3"/>
  <c r="AH609" i="3" s="1"/>
  <c r="AI609" i="3" s="1"/>
  <c r="AF609" i="3"/>
  <c r="AE609" i="3"/>
  <c r="AD609" i="3"/>
  <c r="AC609" i="3"/>
  <c r="AB609" i="3"/>
  <c r="AA609" i="3"/>
  <c r="W609" i="3"/>
  <c r="V609" i="3"/>
  <c r="U609" i="3"/>
  <c r="S609" i="3"/>
  <c r="Q609" i="3"/>
  <c r="N609" i="3"/>
  <c r="L609" i="3"/>
  <c r="M609" i="3" s="1"/>
  <c r="I609" i="3"/>
  <c r="F609" i="3"/>
  <c r="AM608" i="3"/>
  <c r="AN608" i="3" s="1"/>
  <c r="AO608" i="3" s="1"/>
  <c r="AJ608" i="3"/>
  <c r="AK608" i="3" s="1"/>
  <c r="AL608" i="3" s="1"/>
  <c r="AG608" i="3"/>
  <c r="AH608" i="3" s="1"/>
  <c r="AI608" i="3" s="1"/>
  <c r="AF608" i="3"/>
  <c r="AE608" i="3"/>
  <c r="AD608" i="3"/>
  <c r="AC608" i="3"/>
  <c r="AB608" i="3"/>
  <c r="AA608" i="3"/>
  <c r="W608" i="3"/>
  <c r="V608" i="3"/>
  <c r="U608" i="3"/>
  <c r="S608" i="3"/>
  <c r="Q608" i="3"/>
  <c r="N608" i="3"/>
  <c r="L608" i="3"/>
  <c r="M608" i="3" s="1"/>
  <c r="I608" i="3"/>
  <c r="F608" i="3"/>
  <c r="AM607" i="3"/>
  <c r="AN607" i="3" s="1"/>
  <c r="AO607" i="3" s="1"/>
  <c r="AJ607" i="3"/>
  <c r="AK607" i="3" s="1"/>
  <c r="AL607" i="3" s="1"/>
  <c r="AG607" i="3"/>
  <c r="AH607" i="3" s="1"/>
  <c r="AI607" i="3" s="1"/>
  <c r="AF607" i="3"/>
  <c r="AE607" i="3"/>
  <c r="AD607" i="3"/>
  <c r="AC607" i="3"/>
  <c r="AB607" i="3"/>
  <c r="AA607" i="3"/>
  <c r="W607" i="3"/>
  <c r="V607" i="3"/>
  <c r="U607" i="3"/>
  <c r="S607" i="3"/>
  <c r="Q607" i="3"/>
  <c r="N607" i="3"/>
  <c r="L607" i="3"/>
  <c r="M607" i="3" s="1"/>
  <c r="I607" i="3"/>
  <c r="F607" i="3"/>
  <c r="AM606" i="3"/>
  <c r="AN606" i="3" s="1"/>
  <c r="AO606" i="3" s="1"/>
  <c r="AJ606" i="3"/>
  <c r="AK606" i="3" s="1"/>
  <c r="AL606" i="3" s="1"/>
  <c r="AG606" i="3"/>
  <c r="AH606" i="3" s="1"/>
  <c r="AI606" i="3" s="1"/>
  <c r="AF606" i="3"/>
  <c r="AE606" i="3"/>
  <c r="AD606" i="3"/>
  <c r="AC606" i="3"/>
  <c r="AB606" i="3"/>
  <c r="AA606" i="3"/>
  <c r="W606" i="3"/>
  <c r="V606" i="3"/>
  <c r="U606" i="3"/>
  <c r="S606" i="3"/>
  <c r="Q606" i="3"/>
  <c r="N606" i="3"/>
  <c r="L606" i="3"/>
  <c r="M606" i="3" s="1"/>
  <c r="I606" i="3"/>
  <c r="F606" i="3"/>
  <c r="AM605" i="3"/>
  <c r="AN605" i="3" s="1"/>
  <c r="AO605" i="3" s="1"/>
  <c r="AJ605" i="3"/>
  <c r="AK605" i="3" s="1"/>
  <c r="AL605" i="3" s="1"/>
  <c r="AG605" i="3"/>
  <c r="AH605" i="3" s="1"/>
  <c r="AI605" i="3" s="1"/>
  <c r="AF605" i="3"/>
  <c r="AE605" i="3"/>
  <c r="AD605" i="3"/>
  <c r="AC605" i="3"/>
  <c r="AB605" i="3"/>
  <c r="AA605" i="3"/>
  <c r="W605" i="3"/>
  <c r="V605" i="3"/>
  <c r="U605" i="3"/>
  <c r="S605" i="3"/>
  <c r="Q605" i="3"/>
  <c r="N605" i="3"/>
  <c r="L605" i="3"/>
  <c r="M605" i="3" s="1"/>
  <c r="I605" i="3"/>
  <c r="F605" i="3"/>
  <c r="AM604" i="3"/>
  <c r="AN604" i="3" s="1"/>
  <c r="AO604" i="3" s="1"/>
  <c r="AJ604" i="3"/>
  <c r="AK604" i="3" s="1"/>
  <c r="AL604" i="3" s="1"/>
  <c r="AG604" i="3"/>
  <c r="AH604" i="3" s="1"/>
  <c r="AI604" i="3" s="1"/>
  <c r="AF604" i="3"/>
  <c r="AE604" i="3"/>
  <c r="AD604" i="3"/>
  <c r="AC604" i="3"/>
  <c r="AB604" i="3"/>
  <c r="AA604" i="3"/>
  <c r="W604" i="3"/>
  <c r="V604" i="3"/>
  <c r="U604" i="3"/>
  <c r="S604" i="3"/>
  <c r="Q604" i="3"/>
  <c r="N604" i="3"/>
  <c r="L604" i="3"/>
  <c r="M604" i="3" s="1"/>
  <c r="I604" i="3"/>
  <c r="F604" i="3"/>
  <c r="AM603" i="3"/>
  <c r="AN603" i="3" s="1"/>
  <c r="AO603" i="3" s="1"/>
  <c r="AJ603" i="3"/>
  <c r="AK603" i="3" s="1"/>
  <c r="AL603" i="3" s="1"/>
  <c r="AG603" i="3"/>
  <c r="AH603" i="3" s="1"/>
  <c r="AI603" i="3" s="1"/>
  <c r="AF603" i="3"/>
  <c r="AE603" i="3"/>
  <c r="AD603" i="3"/>
  <c r="AC603" i="3"/>
  <c r="AB603" i="3"/>
  <c r="AA603" i="3"/>
  <c r="W603" i="3"/>
  <c r="V603" i="3"/>
  <c r="U603" i="3"/>
  <c r="S603" i="3"/>
  <c r="Q603" i="3"/>
  <c r="N603" i="3"/>
  <c r="L603" i="3"/>
  <c r="M603" i="3" s="1"/>
  <c r="I603" i="3"/>
  <c r="F603" i="3"/>
  <c r="AM602" i="3"/>
  <c r="AN602" i="3" s="1"/>
  <c r="AO602" i="3" s="1"/>
  <c r="AJ602" i="3"/>
  <c r="AK602" i="3" s="1"/>
  <c r="AL602" i="3" s="1"/>
  <c r="AG602" i="3"/>
  <c r="AH602" i="3" s="1"/>
  <c r="AI602" i="3" s="1"/>
  <c r="AF602" i="3"/>
  <c r="AE602" i="3"/>
  <c r="AD602" i="3"/>
  <c r="AC602" i="3"/>
  <c r="AB602" i="3"/>
  <c r="AA602" i="3"/>
  <c r="W602" i="3"/>
  <c r="V602" i="3"/>
  <c r="U602" i="3"/>
  <c r="S602" i="3"/>
  <c r="Q602" i="3"/>
  <c r="N602" i="3"/>
  <c r="L602" i="3"/>
  <c r="M602" i="3" s="1"/>
  <c r="I602" i="3"/>
  <c r="F602" i="3"/>
  <c r="AM601" i="3"/>
  <c r="AN601" i="3" s="1"/>
  <c r="AO601" i="3" s="1"/>
  <c r="AJ601" i="3"/>
  <c r="AK601" i="3" s="1"/>
  <c r="AL601" i="3" s="1"/>
  <c r="AG601" i="3"/>
  <c r="AH601" i="3" s="1"/>
  <c r="AI601" i="3" s="1"/>
  <c r="AF601" i="3"/>
  <c r="AE601" i="3"/>
  <c r="AD601" i="3"/>
  <c r="AC601" i="3"/>
  <c r="AB601" i="3"/>
  <c r="AA601" i="3"/>
  <c r="W601" i="3"/>
  <c r="V601" i="3"/>
  <c r="U601" i="3"/>
  <c r="S601" i="3"/>
  <c r="Q601" i="3"/>
  <c r="N601" i="3"/>
  <c r="L601" i="3"/>
  <c r="M601" i="3" s="1"/>
  <c r="I601" i="3"/>
  <c r="F601" i="3"/>
  <c r="AM600" i="3"/>
  <c r="AN600" i="3" s="1"/>
  <c r="AO600" i="3" s="1"/>
  <c r="AJ600" i="3"/>
  <c r="AK600" i="3" s="1"/>
  <c r="AL600" i="3" s="1"/>
  <c r="AG600" i="3"/>
  <c r="AH600" i="3" s="1"/>
  <c r="AI600" i="3" s="1"/>
  <c r="AF600" i="3"/>
  <c r="AE600" i="3"/>
  <c r="AD600" i="3"/>
  <c r="AC600" i="3"/>
  <c r="AB600" i="3"/>
  <c r="AA600" i="3"/>
  <c r="W600" i="3"/>
  <c r="V600" i="3"/>
  <c r="U600" i="3"/>
  <c r="S600" i="3"/>
  <c r="Q600" i="3"/>
  <c r="N600" i="3"/>
  <c r="L600" i="3"/>
  <c r="M600" i="3" s="1"/>
  <c r="I600" i="3"/>
  <c r="F600" i="3"/>
  <c r="AM599" i="3"/>
  <c r="AN599" i="3" s="1"/>
  <c r="AO599" i="3" s="1"/>
  <c r="AJ599" i="3"/>
  <c r="AK599" i="3" s="1"/>
  <c r="AL599" i="3" s="1"/>
  <c r="AG599" i="3"/>
  <c r="AH599" i="3" s="1"/>
  <c r="AI599" i="3" s="1"/>
  <c r="AF599" i="3"/>
  <c r="AE599" i="3"/>
  <c r="AD599" i="3"/>
  <c r="AC599" i="3"/>
  <c r="AB599" i="3"/>
  <c r="AA599" i="3"/>
  <c r="W599" i="3"/>
  <c r="V599" i="3"/>
  <c r="U599" i="3"/>
  <c r="S599" i="3"/>
  <c r="Q599" i="3"/>
  <c r="N599" i="3"/>
  <c r="L599" i="3"/>
  <c r="M599" i="3" s="1"/>
  <c r="I599" i="3"/>
  <c r="F599" i="3"/>
  <c r="AM598" i="3"/>
  <c r="AN598" i="3" s="1"/>
  <c r="AO598" i="3" s="1"/>
  <c r="AJ598" i="3"/>
  <c r="AK598" i="3" s="1"/>
  <c r="AL598" i="3" s="1"/>
  <c r="AG598" i="3"/>
  <c r="AH598" i="3" s="1"/>
  <c r="AI598" i="3" s="1"/>
  <c r="AF598" i="3"/>
  <c r="AE598" i="3"/>
  <c r="AD598" i="3"/>
  <c r="AC598" i="3"/>
  <c r="AB598" i="3"/>
  <c r="AA598" i="3"/>
  <c r="W598" i="3"/>
  <c r="V598" i="3"/>
  <c r="U598" i="3"/>
  <c r="S598" i="3"/>
  <c r="Q598" i="3"/>
  <c r="N598" i="3"/>
  <c r="L598" i="3"/>
  <c r="M598" i="3" s="1"/>
  <c r="I598" i="3"/>
  <c r="F598" i="3"/>
  <c r="AM597" i="3"/>
  <c r="AN597" i="3" s="1"/>
  <c r="AO597" i="3" s="1"/>
  <c r="AJ597" i="3"/>
  <c r="AK597" i="3" s="1"/>
  <c r="AL597" i="3" s="1"/>
  <c r="AG597" i="3"/>
  <c r="AH597" i="3" s="1"/>
  <c r="AI597" i="3" s="1"/>
  <c r="AF597" i="3"/>
  <c r="AE597" i="3"/>
  <c r="AD597" i="3"/>
  <c r="AC597" i="3"/>
  <c r="AB597" i="3"/>
  <c r="AA597" i="3"/>
  <c r="W597" i="3"/>
  <c r="V597" i="3"/>
  <c r="U597" i="3"/>
  <c r="S597" i="3"/>
  <c r="Q597" i="3"/>
  <c r="N597" i="3"/>
  <c r="L597" i="3"/>
  <c r="M597" i="3" s="1"/>
  <c r="I597" i="3"/>
  <c r="F597" i="3"/>
  <c r="AM596" i="3"/>
  <c r="AN596" i="3" s="1"/>
  <c r="AO596" i="3" s="1"/>
  <c r="AJ596" i="3"/>
  <c r="AK596" i="3" s="1"/>
  <c r="AL596" i="3" s="1"/>
  <c r="AG596" i="3"/>
  <c r="AH596" i="3" s="1"/>
  <c r="AI596" i="3" s="1"/>
  <c r="AF596" i="3"/>
  <c r="AE596" i="3"/>
  <c r="AD596" i="3"/>
  <c r="AC596" i="3"/>
  <c r="AB596" i="3"/>
  <c r="AA596" i="3"/>
  <c r="W596" i="3"/>
  <c r="V596" i="3"/>
  <c r="U596" i="3"/>
  <c r="S596" i="3"/>
  <c r="Q596" i="3"/>
  <c r="N596" i="3"/>
  <c r="L596" i="3"/>
  <c r="M596" i="3" s="1"/>
  <c r="I596" i="3"/>
  <c r="F596" i="3"/>
  <c r="AM595" i="3"/>
  <c r="AN595" i="3" s="1"/>
  <c r="AO595" i="3" s="1"/>
  <c r="AJ595" i="3"/>
  <c r="AK595" i="3" s="1"/>
  <c r="AL595" i="3" s="1"/>
  <c r="AG595" i="3"/>
  <c r="AH595" i="3" s="1"/>
  <c r="AI595" i="3" s="1"/>
  <c r="AF595" i="3"/>
  <c r="AE595" i="3"/>
  <c r="AD595" i="3"/>
  <c r="AC595" i="3"/>
  <c r="AB595" i="3"/>
  <c r="AA595" i="3"/>
  <c r="W595" i="3"/>
  <c r="V595" i="3"/>
  <c r="U595" i="3"/>
  <c r="S595" i="3"/>
  <c r="Q595" i="3"/>
  <c r="N595" i="3"/>
  <c r="L595" i="3"/>
  <c r="M595" i="3" s="1"/>
  <c r="I595" i="3"/>
  <c r="F595" i="3"/>
  <c r="AM594" i="3"/>
  <c r="AN594" i="3" s="1"/>
  <c r="AO594" i="3" s="1"/>
  <c r="AJ594" i="3"/>
  <c r="AK594" i="3" s="1"/>
  <c r="AL594" i="3" s="1"/>
  <c r="AG594" i="3"/>
  <c r="AH594" i="3" s="1"/>
  <c r="AI594" i="3" s="1"/>
  <c r="AF594" i="3"/>
  <c r="AE594" i="3"/>
  <c r="AD594" i="3"/>
  <c r="AC594" i="3"/>
  <c r="AB594" i="3"/>
  <c r="AA594" i="3"/>
  <c r="W594" i="3"/>
  <c r="V594" i="3"/>
  <c r="U594" i="3"/>
  <c r="S594" i="3"/>
  <c r="Q594" i="3"/>
  <c r="N594" i="3"/>
  <c r="L594" i="3"/>
  <c r="M594" i="3" s="1"/>
  <c r="I594" i="3"/>
  <c r="F594" i="3"/>
  <c r="AM593" i="3"/>
  <c r="AN593" i="3" s="1"/>
  <c r="AO593" i="3" s="1"/>
  <c r="AJ593" i="3"/>
  <c r="AK593" i="3" s="1"/>
  <c r="AL593" i="3" s="1"/>
  <c r="AG593" i="3"/>
  <c r="AH593" i="3" s="1"/>
  <c r="AI593" i="3" s="1"/>
  <c r="AF593" i="3"/>
  <c r="AE593" i="3"/>
  <c r="AD593" i="3"/>
  <c r="AC593" i="3"/>
  <c r="AB593" i="3"/>
  <c r="AA593" i="3"/>
  <c r="W593" i="3"/>
  <c r="V593" i="3"/>
  <c r="U593" i="3"/>
  <c r="S593" i="3"/>
  <c r="Q593" i="3"/>
  <c r="N593" i="3"/>
  <c r="L593" i="3"/>
  <c r="M593" i="3" s="1"/>
  <c r="I593" i="3"/>
  <c r="F593" i="3"/>
  <c r="AM592" i="3"/>
  <c r="AN592" i="3" s="1"/>
  <c r="AO592" i="3" s="1"/>
  <c r="AJ592" i="3"/>
  <c r="AK592" i="3" s="1"/>
  <c r="AL592" i="3" s="1"/>
  <c r="AG592" i="3"/>
  <c r="AH592" i="3" s="1"/>
  <c r="AI592" i="3" s="1"/>
  <c r="AF592" i="3"/>
  <c r="AE592" i="3"/>
  <c r="AD592" i="3"/>
  <c r="AC592" i="3"/>
  <c r="AB592" i="3"/>
  <c r="AA592" i="3"/>
  <c r="W592" i="3"/>
  <c r="V592" i="3"/>
  <c r="U592" i="3"/>
  <c r="S592" i="3"/>
  <c r="Q592" i="3"/>
  <c r="N592" i="3"/>
  <c r="L592" i="3"/>
  <c r="M592" i="3" s="1"/>
  <c r="I592" i="3"/>
  <c r="F592" i="3"/>
  <c r="AM591" i="3"/>
  <c r="AN591" i="3" s="1"/>
  <c r="AO591" i="3" s="1"/>
  <c r="AJ591" i="3"/>
  <c r="AK591" i="3" s="1"/>
  <c r="AL591" i="3" s="1"/>
  <c r="AG591" i="3"/>
  <c r="AH591" i="3" s="1"/>
  <c r="AI591" i="3" s="1"/>
  <c r="AF591" i="3"/>
  <c r="AE591" i="3"/>
  <c r="AD591" i="3"/>
  <c r="AC591" i="3"/>
  <c r="AB591" i="3"/>
  <c r="AA591" i="3"/>
  <c r="W591" i="3"/>
  <c r="V591" i="3"/>
  <c r="U591" i="3"/>
  <c r="S591" i="3"/>
  <c r="Q591" i="3"/>
  <c r="N591" i="3"/>
  <c r="L591" i="3"/>
  <c r="M591" i="3" s="1"/>
  <c r="I591" i="3"/>
  <c r="F591" i="3"/>
  <c r="AM590" i="3"/>
  <c r="AN590" i="3" s="1"/>
  <c r="AO590" i="3" s="1"/>
  <c r="AJ590" i="3"/>
  <c r="AK590" i="3" s="1"/>
  <c r="AL590" i="3" s="1"/>
  <c r="AG590" i="3"/>
  <c r="AH590" i="3" s="1"/>
  <c r="AI590" i="3" s="1"/>
  <c r="AF590" i="3"/>
  <c r="AE590" i="3"/>
  <c r="AD590" i="3"/>
  <c r="AC590" i="3"/>
  <c r="AB590" i="3"/>
  <c r="AA590" i="3"/>
  <c r="W590" i="3"/>
  <c r="V590" i="3"/>
  <c r="U590" i="3"/>
  <c r="S590" i="3"/>
  <c r="Q590" i="3"/>
  <c r="N590" i="3"/>
  <c r="L590" i="3"/>
  <c r="M590" i="3" s="1"/>
  <c r="I590" i="3"/>
  <c r="F590" i="3"/>
  <c r="AM589" i="3"/>
  <c r="AN589" i="3" s="1"/>
  <c r="AO589" i="3" s="1"/>
  <c r="AJ589" i="3"/>
  <c r="AK589" i="3" s="1"/>
  <c r="AL589" i="3" s="1"/>
  <c r="AG589" i="3"/>
  <c r="AH589" i="3" s="1"/>
  <c r="AI589" i="3" s="1"/>
  <c r="AF589" i="3"/>
  <c r="AE589" i="3"/>
  <c r="AD589" i="3"/>
  <c r="AC589" i="3"/>
  <c r="AB589" i="3"/>
  <c r="AA589" i="3"/>
  <c r="W589" i="3"/>
  <c r="V589" i="3"/>
  <c r="U589" i="3"/>
  <c r="S589" i="3"/>
  <c r="Q589" i="3"/>
  <c r="N589" i="3"/>
  <c r="L589" i="3"/>
  <c r="M589" i="3" s="1"/>
  <c r="I589" i="3"/>
  <c r="F589" i="3"/>
  <c r="AM588" i="3"/>
  <c r="AN588" i="3" s="1"/>
  <c r="AO588" i="3" s="1"/>
  <c r="AJ588" i="3"/>
  <c r="AK588" i="3" s="1"/>
  <c r="AL588" i="3" s="1"/>
  <c r="AG588" i="3"/>
  <c r="AH588" i="3" s="1"/>
  <c r="AI588" i="3" s="1"/>
  <c r="AF588" i="3"/>
  <c r="AE588" i="3"/>
  <c r="AD588" i="3"/>
  <c r="AC588" i="3"/>
  <c r="AB588" i="3"/>
  <c r="AA588" i="3"/>
  <c r="W588" i="3"/>
  <c r="V588" i="3"/>
  <c r="U588" i="3"/>
  <c r="S588" i="3"/>
  <c r="Q588" i="3"/>
  <c r="N588" i="3"/>
  <c r="L588" i="3"/>
  <c r="M588" i="3" s="1"/>
  <c r="I588" i="3"/>
  <c r="F588" i="3"/>
  <c r="AM587" i="3"/>
  <c r="AN587" i="3" s="1"/>
  <c r="AO587" i="3" s="1"/>
  <c r="AJ587" i="3"/>
  <c r="AK587" i="3" s="1"/>
  <c r="AL587" i="3" s="1"/>
  <c r="AG587" i="3"/>
  <c r="AH587" i="3" s="1"/>
  <c r="AI587" i="3" s="1"/>
  <c r="AF587" i="3"/>
  <c r="AE587" i="3"/>
  <c r="AD587" i="3"/>
  <c r="AC587" i="3"/>
  <c r="AB587" i="3"/>
  <c r="AA587" i="3"/>
  <c r="W587" i="3"/>
  <c r="V587" i="3"/>
  <c r="U587" i="3"/>
  <c r="S587" i="3"/>
  <c r="Q587" i="3"/>
  <c r="N587" i="3"/>
  <c r="L587" i="3"/>
  <c r="M587" i="3" s="1"/>
  <c r="I587" i="3"/>
  <c r="F587" i="3"/>
  <c r="AM586" i="3"/>
  <c r="AN586" i="3" s="1"/>
  <c r="AO586" i="3" s="1"/>
  <c r="AJ586" i="3"/>
  <c r="AK586" i="3" s="1"/>
  <c r="AL586" i="3" s="1"/>
  <c r="AG586" i="3"/>
  <c r="AH586" i="3" s="1"/>
  <c r="AI586" i="3" s="1"/>
  <c r="AF586" i="3"/>
  <c r="AE586" i="3"/>
  <c r="AD586" i="3"/>
  <c r="AC586" i="3"/>
  <c r="AB586" i="3"/>
  <c r="AA586" i="3"/>
  <c r="W586" i="3"/>
  <c r="V586" i="3"/>
  <c r="U586" i="3"/>
  <c r="S586" i="3"/>
  <c r="Q586" i="3"/>
  <c r="N586" i="3"/>
  <c r="L586" i="3"/>
  <c r="M586" i="3" s="1"/>
  <c r="I586" i="3"/>
  <c r="F586" i="3"/>
  <c r="AM585" i="3"/>
  <c r="AN585" i="3" s="1"/>
  <c r="AO585" i="3" s="1"/>
  <c r="AJ585" i="3"/>
  <c r="AK585" i="3" s="1"/>
  <c r="AL585" i="3" s="1"/>
  <c r="AG585" i="3"/>
  <c r="AH585" i="3" s="1"/>
  <c r="AI585" i="3" s="1"/>
  <c r="AF585" i="3"/>
  <c r="AE585" i="3"/>
  <c r="AD585" i="3"/>
  <c r="AC585" i="3"/>
  <c r="AB585" i="3"/>
  <c r="AA585" i="3"/>
  <c r="W585" i="3"/>
  <c r="V585" i="3"/>
  <c r="U585" i="3"/>
  <c r="S585" i="3"/>
  <c r="Q585" i="3"/>
  <c r="N585" i="3"/>
  <c r="L585" i="3"/>
  <c r="M585" i="3" s="1"/>
  <c r="I585" i="3"/>
  <c r="F585" i="3"/>
  <c r="AM584" i="3"/>
  <c r="AN584" i="3" s="1"/>
  <c r="AO584" i="3" s="1"/>
  <c r="AJ584" i="3"/>
  <c r="AK584" i="3" s="1"/>
  <c r="AL584" i="3" s="1"/>
  <c r="AG584" i="3"/>
  <c r="AH584" i="3" s="1"/>
  <c r="AI584" i="3" s="1"/>
  <c r="AF584" i="3"/>
  <c r="AE584" i="3"/>
  <c r="AD584" i="3"/>
  <c r="AC584" i="3"/>
  <c r="AB584" i="3"/>
  <c r="AA584" i="3"/>
  <c r="W584" i="3"/>
  <c r="V584" i="3"/>
  <c r="U584" i="3"/>
  <c r="S584" i="3"/>
  <c r="Q584" i="3"/>
  <c r="N584" i="3"/>
  <c r="L584" i="3"/>
  <c r="M584" i="3" s="1"/>
  <c r="I584" i="3"/>
  <c r="F584" i="3"/>
  <c r="AM583" i="3"/>
  <c r="AN583" i="3" s="1"/>
  <c r="AO583" i="3" s="1"/>
  <c r="AJ583" i="3"/>
  <c r="AK583" i="3" s="1"/>
  <c r="AL583" i="3" s="1"/>
  <c r="AG583" i="3"/>
  <c r="AH583" i="3" s="1"/>
  <c r="AI583" i="3" s="1"/>
  <c r="AF583" i="3"/>
  <c r="AE583" i="3"/>
  <c r="AD583" i="3"/>
  <c r="AC583" i="3"/>
  <c r="AB583" i="3"/>
  <c r="AA583" i="3"/>
  <c r="W583" i="3"/>
  <c r="V583" i="3"/>
  <c r="U583" i="3"/>
  <c r="S583" i="3"/>
  <c r="Q583" i="3"/>
  <c r="N583" i="3"/>
  <c r="L583" i="3"/>
  <c r="M583" i="3" s="1"/>
  <c r="I583" i="3"/>
  <c r="F583" i="3"/>
  <c r="AM582" i="3"/>
  <c r="AN582" i="3" s="1"/>
  <c r="AO582" i="3" s="1"/>
  <c r="AJ582" i="3"/>
  <c r="AK582" i="3" s="1"/>
  <c r="AL582" i="3" s="1"/>
  <c r="AG582" i="3"/>
  <c r="AH582" i="3" s="1"/>
  <c r="AI582" i="3" s="1"/>
  <c r="AF582" i="3"/>
  <c r="AE582" i="3"/>
  <c r="AD582" i="3"/>
  <c r="AC582" i="3"/>
  <c r="AB582" i="3"/>
  <c r="AA582" i="3"/>
  <c r="W582" i="3"/>
  <c r="V582" i="3"/>
  <c r="U582" i="3"/>
  <c r="S582" i="3"/>
  <c r="Q582" i="3"/>
  <c r="N582" i="3"/>
  <c r="L582" i="3"/>
  <c r="M582" i="3" s="1"/>
  <c r="I582" i="3"/>
  <c r="F582" i="3"/>
  <c r="AM581" i="3"/>
  <c r="AN581" i="3" s="1"/>
  <c r="AO581" i="3" s="1"/>
  <c r="AJ581" i="3"/>
  <c r="AK581" i="3" s="1"/>
  <c r="AL581" i="3" s="1"/>
  <c r="AG581" i="3"/>
  <c r="AH581" i="3" s="1"/>
  <c r="AI581" i="3" s="1"/>
  <c r="AF581" i="3"/>
  <c r="AE581" i="3"/>
  <c r="AD581" i="3"/>
  <c r="AC581" i="3"/>
  <c r="AB581" i="3"/>
  <c r="AA581" i="3"/>
  <c r="W581" i="3"/>
  <c r="V581" i="3"/>
  <c r="U581" i="3"/>
  <c r="S581" i="3"/>
  <c r="Q581" i="3"/>
  <c r="N581" i="3"/>
  <c r="L581" i="3"/>
  <c r="M581" i="3" s="1"/>
  <c r="I581" i="3"/>
  <c r="F581" i="3"/>
  <c r="AM580" i="3"/>
  <c r="AN580" i="3" s="1"/>
  <c r="AO580" i="3" s="1"/>
  <c r="AJ580" i="3"/>
  <c r="AK580" i="3" s="1"/>
  <c r="AL580" i="3" s="1"/>
  <c r="AG580" i="3"/>
  <c r="AH580" i="3" s="1"/>
  <c r="AI580" i="3" s="1"/>
  <c r="AF580" i="3"/>
  <c r="AE580" i="3"/>
  <c r="AD580" i="3"/>
  <c r="AC580" i="3"/>
  <c r="AB580" i="3"/>
  <c r="AA580" i="3"/>
  <c r="W580" i="3"/>
  <c r="V580" i="3"/>
  <c r="U580" i="3"/>
  <c r="S580" i="3"/>
  <c r="Q580" i="3"/>
  <c r="N580" i="3"/>
  <c r="L580" i="3"/>
  <c r="M580" i="3" s="1"/>
  <c r="I580" i="3"/>
  <c r="F580" i="3"/>
  <c r="AM579" i="3"/>
  <c r="AN579" i="3" s="1"/>
  <c r="AO579" i="3" s="1"/>
  <c r="AJ579" i="3"/>
  <c r="AK579" i="3" s="1"/>
  <c r="AL579" i="3" s="1"/>
  <c r="AG579" i="3"/>
  <c r="AH579" i="3" s="1"/>
  <c r="AI579" i="3" s="1"/>
  <c r="AF579" i="3"/>
  <c r="AE579" i="3"/>
  <c r="AD579" i="3"/>
  <c r="AC579" i="3"/>
  <c r="AB579" i="3"/>
  <c r="AA579" i="3"/>
  <c r="W579" i="3"/>
  <c r="V579" i="3"/>
  <c r="U579" i="3"/>
  <c r="S579" i="3"/>
  <c r="Q579" i="3"/>
  <c r="N579" i="3"/>
  <c r="L579" i="3"/>
  <c r="M579" i="3" s="1"/>
  <c r="I579" i="3"/>
  <c r="F579" i="3"/>
  <c r="AM578" i="3"/>
  <c r="AN578" i="3" s="1"/>
  <c r="AO578" i="3" s="1"/>
  <c r="AJ578" i="3"/>
  <c r="AK578" i="3" s="1"/>
  <c r="AL578" i="3" s="1"/>
  <c r="AG578" i="3"/>
  <c r="AH578" i="3" s="1"/>
  <c r="AI578" i="3" s="1"/>
  <c r="AF578" i="3"/>
  <c r="AE578" i="3"/>
  <c r="AD578" i="3"/>
  <c r="AC578" i="3"/>
  <c r="AB578" i="3"/>
  <c r="AA578" i="3"/>
  <c r="W578" i="3"/>
  <c r="V578" i="3"/>
  <c r="U578" i="3"/>
  <c r="S578" i="3"/>
  <c r="Q578" i="3"/>
  <c r="N578" i="3"/>
  <c r="L578" i="3"/>
  <c r="M578" i="3" s="1"/>
  <c r="I578" i="3"/>
  <c r="F578" i="3"/>
  <c r="AM577" i="3"/>
  <c r="AN577" i="3" s="1"/>
  <c r="AO577" i="3" s="1"/>
  <c r="AJ577" i="3"/>
  <c r="AK577" i="3" s="1"/>
  <c r="AL577" i="3" s="1"/>
  <c r="AG577" i="3"/>
  <c r="AH577" i="3" s="1"/>
  <c r="AI577" i="3" s="1"/>
  <c r="AF577" i="3"/>
  <c r="AE577" i="3"/>
  <c r="AD577" i="3"/>
  <c r="AC577" i="3"/>
  <c r="AB577" i="3"/>
  <c r="AA577" i="3"/>
  <c r="W577" i="3"/>
  <c r="V577" i="3"/>
  <c r="Z577" i="3" s="1"/>
  <c r="U577" i="3"/>
  <c r="S577" i="3"/>
  <c r="Q577" i="3"/>
  <c r="N577" i="3"/>
  <c r="L577" i="3"/>
  <c r="M577" i="3" s="1"/>
  <c r="I577" i="3"/>
  <c r="F577" i="3"/>
  <c r="AM576" i="3"/>
  <c r="AN576" i="3" s="1"/>
  <c r="AO576" i="3" s="1"/>
  <c r="AJ576" i="3"/>
  <c r="AK576" i="3" s="1"/>
  <c r="AL576" i="3" s="1"/>
  <c r="AG576" i="3"/>
  <c r="AH576" i="3" s="1"/>
  <c r="AI576" i="3" s="1"/>
  <c r="AF576" i="3"/>
  <c r="AE576" i="3"/>
  <c r="AD576" i="3"/>
  <c r="AC576" i="3"/>
  <c r="AB576" i="3"/>
  <c r="AA576" i="3"/>
  <c r="W576" i="3"/>
  <c r="V576" i="3"/>
  <c r="Z576" i="3" s="1"/>
  <c r="U576" i="3"/>
  <c r="S576" i="3"/>
  <c r="Q576" i="3"/>
  <c r="N576" i="3"/>
  <c r="L576" i="3"/>
  <c r="M576" i="3" s="1"/>
  <c r="I576" i="3"/>
  <c r="F576" i="3"/>
  <c r="AM575" i="3"/>
  <c r="AN575" i="3" s="1"/>
  <c r="AO575" i="3" s="1"/>
  <c r="AJ575" i="3"/>
  <c r="AK575" i="3" s="1"/>
  <c r="AL575" i="3" s="1"/>
  <c r="AG575" i="3"/>
  <c r="AH575" i="3" s="1"/>
  <c r="AI575" i="3" s="1"/>
  <c r="AF575" i="3"/>
  <c r="AE575" i="3"/>
  <c r="AD575" i="3"/>
  <c r="AC575" i="3"/>
  <c r="AB575" i="3"/>
  <c r="AA575" i="3"/>
  <c r="W575" i="3"/>
  <c r="V575" i="3"/>
  <c r="Z575" i="3" s="1"/>
  <c r="U575" i="3"/>
  <c r="S575" i="3"/>
  <c r="Q575" i="3"/>
  <c r="N575" i="3"/>
  <c r="L575" i="3"/>
  <c r="M575" i="3" s="1"/>
  <c r="I575" i="3"/>
  <c r="F575" i="3"/>
  <c r="AM574" i="3"/>
  <c r="AN574" i="3" s="1"/>
  <c r="AO574" i="3" s="1"/>
  <c r="AJ574" i="3"/>
  <c r="AK574" i="3" s="1"/>
  <c r="AL574" i="3" s="1"/>
  <c r="AG574" i="3"/>
  <c r="AH574" i="3" s="1"/>
  <c r="AI574" i="3" s="1"/>
  <c r="AF574" i="3"/>
  <c r="AE574" i="3"/>
  <c r="AD574" i="3"/>
  <c r="AC574" i="3"/>
  <c r="AB574" i="3"/>
  <c r="AA574" i="3"/>
  <c r="W574" i="3"/>
  <c r="V574" i="3"/>
  <c r="Z574" i="3" s="1"/>
  <c r="U574" i="3"/>
  <c r="S574" i="3"/>
  <c r="Q574" i="3"/>
  <c r="N574" i="3"/>
  <c r="L574" i="3"/>
  <c r="M574" i="3" s="1"/>
  <c r="I574" i="3"/>
  <c r="F574" i="3"/>
  <c r="AM573" i="3"/>
  <c r="AN573" i="3" s="1"/>
  <c r="AO573" i="3" s="1"/>
  <c r="AJ573" i="3"/>
  <c r="AK573" i="3" s="1"/>
  <c r="AL573" i="3" s="1"/>
  <c r="AG573" i="3"/>
  <c r="AH573" i="3" s="1"/>
  <c r="AI573" i="3" s="1"/>
  <c r="AF573" i="3"/>
  <c r="AE573" i="3"/>
  <c r="AD573" i="3"/>
  <c r="AC573" i="3"/>
  <c r="AB573" i="3"/>
  <c r="AA573" i="3"/>
  <c r="W573" i="3"/>
  <c r="V573" i="3"/>
  <c r="Z573" i="3" s="1"/>
  <c r="U573" i="3"/>
  <c r="S573" i="3"/>
  <c r="Q573" i="3"/>
  <c r="N573" i="3"/>
  <c r="L573" i="3"/>
  <c r="M573" i="3" s="1"/>
  <c r="I573" i="3"/>
  <c r="F573" i="3"/>
  <c r="AM572" i="3"/>
  <c r="AN572" i="3" s="1"/>
  <c r="AO572" i="3" s="1"/>
  <c r="AJ572" i="3"/>
  <c r="AK572" i="3" s="1"/>
  <c r="AL572" i="3" s="1"/>
  <c r="AG572" i="3"/>
  <c r="AH572" i="3" s="1"/>
  <c r="AI572" i="3" s="1"/>
  <c r="AF572" i="3"/>
  <c r="AE572" i="3"/>
  <c r="AD572" i="3"/>
  <c r="AC572" i="3"/>
  <c r="AB572" i="3"/>
  <c r="AA572" i="3"/>
  <c r="W572" i="3"/>
  <c r="V572" i="3"/>
  <c r="Z572" i="3" s="1"/>
  <c r="U572" i="3"/>
  <c r="S572" i="3"/>
  <c r="Q572" i="3"/>
  <c r="N572" i="3"/>
  <c r="L572" i="3"/>
  <c r="M572" i="3" s="1"/>
  <c r="I572" i="3"/>
  <c r="F572" i="3"/>
  <c r="AM571" i="3"/>
  <c r="AN571" i="3" s="1"/>
  <c r="AO571" i="3" s="1"/>
  <c r="AJ571" i="3"/>
  <c r="AK571" i="3" s="1"/>
  <c r="AL571" i="3" s="1"/>
  <c r="AG571" i="3"/>
  <c r="AH571" i="3" s="1"/>
  <c r="AI571" i="3" s="1"/>
  <c r="AF571" i="3"/>
  <c r="AE571" i="3"/>
  <c r="AD571" i="3"/>
  <c r="AC571" i="3"/>
  <c r="AB571" i="3"/>
  <c r="AA571" i="3"/>
  <c r="W571" i="3"/>
  <c r="V571" i="3"/>
  <c r="Z571" i="3" s="1"/>
  <c r="U571" i="3"/>
  <c r="S571" i="3"/>
  <c r="Q571" i="3"/>
  <c r="N571" i="3"/>
  <c r="L571" i="3"/>
  <c r="M571" i="3" s="1"/>
  <c r="I571" i="3"/>
  <c r="F571" i="3"/>
  <c r="AM570" i="3"/>
  <c r="AN570" i="3" s="1"/>
  <c r="AO570" i="3" s="1"/>
  <c r="AJ570" i="3"/>
  <c r="AK570" i="3" s="1"/>
  <c r="AL570" i="3" s="1"/>
  <c r="AG570" i="3"/>
  <c r="AH570" i="3" s="1"/>
  <c r="AI570" i="3" s="1"/>
  <c r="AF570" i="3"/>
  <c r="AE570" i="3"/>
  <c r="AD570" i="3"/>
  <c r="AC570" i="3"/>
  <c r="AB570" i="3"/>
  <c r="AA570" i="3"/>
  <c r="W570" i="3"/>
  <c r="V570" i="3"/>
  <c r="Z570" i="3" s="1"/>
  <c r="U570" i="3"/>
  <c r="S570" i="3"/>
  <c r="Q570" i="3"/>
  <c r="N570" i="3"/>
  <c r="L570" i="3"/>
  <c r="M570" i="3" s="1"/>
  <c r="I570" i="3"/>
  <c r="F570" i="3"/>
  <c r="AM569" i="3"/>
  <c r="AN569" i="3" s="1"/>
  <c r="AO569" i="3" s="1"/>
  <c r="AJ569" i="3"/>
  <c r="AK569" i="3" s="1"/>
  <c r="AL569" i="3" s="1"/>
  <c r="AG569" i="3"/>
  <c r="AH569" i="3" s="1"/>
  <c r="AI569" i="3" s="1"/>
  <c r="AF569" i="3"/>
  <c r="AE569" i="3"/>
  <c r="AD569" i="3"/>
  <c r="AC569" i="3"/>
  <c r="AB569" i="3"/>
  <c r="AA569" i="3"/>
  <c r="W569" i="3"/>
  <c r="V569" i="3"/>
  <c r="Z569" i="3" s="1"/>
  <c r="U569" i="3"/>
  <c r="S569" i="3"/>
  <c r="Q569" i="3"/>
  <c r="N569" i="3"/>
  <c r="L569" i="3"/>
  <c r="M569" i="3" s="1"/>
  <c r="I569" i="3"/>
  <c r="F569" i="3"/>
  <c r="AM568" i="3"/>
  <c r="AN568" i="3" s="1"/>
  <c r="AO568" i="3" s="1"/>
  <c r="AJ568" i="3"/>
  <c r="AK568" i="3" s="1"/>
  <c r="AL568" i="3" s="1"/>
  <c r="AG568" i="3"/>
  <c r="AH568" i="3" s="1"/>
  <c r="AI568" i="3" s="1"/>
  <c r="AF568" i="3"/>
  <c r="AE568" i="3"/>
  <c r="AD568" i="3"/>
  <c r="AC568" i="3"/>
  <c r="AB568" i="3"/>
  <c r="AA568" i="3"/>
  <c r="W568" i="3"/>
  <c r="V568" i="3"/>
  <c r="Z568" i="3" s="1"/>
  <c r="U568" i="3"/>
  <c r="S568" i="3"/>
  <c r="Q568" i="3"/>
  <c r="N568" i="3"/>
  <c r="L568" i="3"/>
  <c r="M568" i="3" s="1"/>
  <c r="I568" i="3"/>
  <c r="F568" i="3"/>
  <c r="AM567" i="3"/>
  <c r="AN567" i="3" s="1"/>
  <c r="AO567" i="3" s="1"/>
  <c r="AJ567" i="3"/>
  <c r="AK567" i="3" s="1"/>
  <c r="AL567" i="3" s="1"/>
  <c r="AG567" i="3"/>
  <c r="AH567" i="3" s="1"/>
  <c r="AI567" i="3" s="1"/>
  <c r="AF567" i="3"/>
  <c r="AE567" i="3"/>
  <c r="AD567" i="3"/>
  <c r="AC567" i="3"/>
  <c r="AB567" i="3"/>
  <c r="AA567" i="3"/>
  <c r="W567" i="3"/>
  <c r="V567" i="3"/>
  <c r="Z567" i="3" s="1"/>
  <c r="U567" i="3"/>
  <c r="S567" i="3"/>
  <c r="Q567" i="3"/>
  <c r="N567" i="3"/>
  <c r="L567" i="3"/>
  <c r="M567" i="3" s="1"/>
  <c r="I567" i="3"/>
  <c r="F567" i="3"/>
  <c r="AM566" i="3"/>
  <c r="AN566" i="3" s="1"/>
  <c r="AO566" i="3" s="1"/>
  <c r="AJ566" i="3"/>
  <c r="AK566" i="3" s="1"/>
  <c r="AL566" i="3" s="1"/>
  <c r="AG566" i="3"/>
  <c r="AH566" i="3" s="1"/>
  <c r="AI566" i="3" s="1"/>
  <c r="AF566" i="3"/>
  <c r="AE566" i="3"/>
  <c r="AD566" i="3"/>
  <c r="AC566" i="3"/>
  <c r="AB566" i="3"/>
  <c r="AA566" i="3"/>
  <c r="W566" i="3"/>
  <c r="V566" i="3"/>
  <c r="Z566" i="3" s="1"/>
  <c r="U566" i="3"/>
  <c r="S566" i="3"/>
  <c r="Q566" i="3"/>
  <c r="N566" i="3"/>
  <c r="L566" i="3"/>
  <c r="M566" i="3" s="1"/>
  <c r="I566" i="3"/>
  <c r="F566" i="3"/>
  <c r="AM565" i="3"/>
  <c r="AN565" i="3" s="1"/>
  <c r="AO565" i="3" s="1"/>
  <c r="AJ565" i="3"/>
  <c r="AK565" i="3" s="1"/>
  <c r="AL565" i="3" s="1"/>
  <c r="AG565" i="3"/>
  <c r="AH565" i="3" s="1"/>
  <c r="AI565" i="3" s="1"/>
  <c r="AF565" i="3"/>
  <c r="AE565" i="3"/>
  <c r="AD565" i="3"/>
  <c r="AC565" i="3"/>
  <c r="AB565" i="3"/>
  <c r="AA565" i="3"/>
  <c r="W565" i="3"/>
  <c r="V565" i="3"/>
  <c r="Z565" i="3" s="1"/>
  <c r="U565" i="3"/>
  <c r="S565" i="3"/>
  <c r="Q565" i="3"/>
  <c r="N565" i="3"/>
  <c r="L565" i="3"/>
  <c r="M565" i="3" s="1"/>
  <c r="I565" i="3"/>
  <c r="F565" i="3"/>
  <c r="AM564" i="3"/>
  <c r="AN564" i="3" s="1"/>
  <c r="AO564" i="3" s="1"/>
  <c r="AJ564" i="3"/>
  <c r="AK564" i="3" s="1"/>
  <c r="AL564" i="3" s="1"/>
  <c r="AG564" i="3"/>
  <c r="AH564" i="3" s="1"/>
  <c r="AI564" i="3" s="1"/>
  <c r="AF564" i="3"/>
  <c r="AE564" i="3"/>
  <c r="AD564" i="3"/>
  <c r="AC564" i="3"/>
  <c r="AB564" i="3"/>
  <c r="AA564" i="3"/>
  <c r="W564" i="3"/>
  <c r="V564" i="3"/>
  <c r="Z564" i="3" s="1"/>
  <c r="U564" i="3"/>
  <c r="S564" i="3"/>
  <c r="Q564" i="3"/>
  <c r="N564" i="3"/>
  <c r="L564" i="3"/>
  <c r="M564" i="3" s="1"/>
  <c r="I564" i="3"/>
  <c r="F564" i="3"/>
  <c r="AM563" i="3"/>
  <c r="AN563" i="3" s="1"/>
  <c r="AO563" i="3" s="1"/>
  <c r="AJ563" i="3"/>
  <c r="AK563" i="3" s="1"/>
  <c r="AL563" i="3" s="1"/>
  <c r="AG563" i="3"/>
  <c r="AH563" i="3" s="1"/>
  <c r="AI563" i="3" s="1"/>
  <c r="AF563" i="3"/>
  <c r="AE563" i="3"/>
  <c r="AD563" i="3"/>
  <c r="AC563" i="3"/>
  <c r="AB563" i="3"/>
  <c r="AA563" i="3"/>
  <c r="W563" i="3"/>
  <c r="V563" i="3"/>
  <c r="Z563" i="3" s="1"/>
  <c r="U563" i="3"/>
  <c r="S563" i="3"/>
  <c r="Q563" i="3"/>
  <c r="N563" i="3"/>
  <c r="L563" i="3"/>
  <c r="M563" i="3" s="1"/>
  <c r="I563" i="3"/>
  <c r="F563" i="3"/>
  <c r="AM562" i="3"/>
  <c r="AN562" i="3" s="1"/>
  <c r="AO562" i="3" s="1"/>
  <c r="AJ562" i="3"/>
  <c r="AK562" i="3" s="1"/>
  <c r="AL562" i="3" s="1"/>
  <c r="AG562" i="3"/>
  <c r="AH562" i="3" s="1"/>
  <c r="AI562" i="3" s="1"/>
  <c r="AF562" i="3"/>
  <c r="AE562" i="3"/>
  <c r="AD562" i="3"/>
  <c r="AC562" i="3"/>
  <c r="AB562" i="3"/>
  <c r="AA562" i="3"/>
  <c r="W562" i="3"/>
  <c r="V562" i="3"/>
  <c r="Z562" i="3" s="1"/>
  <c r="U562" i="3"/>
  <c r="S562" i="3"/>
  <c r="Q562" i="3"/>
  <c r="N562" i="3"/>
  <c r="L562" i="3"/>
  <c r="M562" i="3" s="1"/>
  <c r="I562" i="3"/>
  <c r="F562" i="3"/>
  <c r="AM561" i="3"/>
  <c r="AN561" i="3" s="1"/>
  <c r="AO561" i="3" s="1"/>
  <c r="AJ561" i="3"/>
  <c r="AK561" i="3" s="1"/>
  <c r="AL561" i="3" s="1"/>
  <c r="AG561" i="3"/>
  <c r="AH561" i="3" s="1"/>
  <c r="AI561" i="3" s="1"/>
  <c r="AF561" i="3"/>
  <c r="AE561" i="3"/>
  <c r="AD561" i="3"/>
  <c r="AC561" i="3"/>
  <c r="AB561" i="3"/>
  <c r="AA561" i="3"/>
  <c r="W561" i="3"/>
  <c r="V561" i="3"/>
  <c r="Z561" i="3" s="1"/>
  <c r="U561" i="3"/>
  <c r="S561" i="3"/>
  <c r="Q561" i="3"/>
  <c r="N561" i="3"/>
  <c r="L561" i="3"/>
  <c r="M561" i="3" s="1"/>
  <c r="I561" i="3"/>
  <c r="F561" i="3"/>
  <c r="AM560" i="3"/>
  <c r="AN560" i="3" s="1"/>
  <c r="AO560" i="3" s="1"/>
  <c r="AJ560" i="3"/>
  <c r="AK560" i="3" s="1"/>
  <c r="AL560" i="3" s="1"/>
  <c r="AG560" i="3"/>
  <c r="AH560" i="3" s="1"/>
  <c r="AI560" i="3" s="1"/>
  <c r="AF560" i="3"/>
  <c r="AE560" i="3"/>
  <c r="AD560" i="3"/>
  <c r="AC560" i="3"/>
  <c r="AB560" i="3"/>
  <c r="AA560" i="3"/>
  <c r="W560" i="3"/>
  <c r="V560" i="3"/>
  <c r="Z560" i="3" s="1"/>
  <c r="U560" i="3"/>
  <c r="S560" i="3"/>
  <c r="Q560" i="3"/>
  <c r="N560" i="3"/>
  <c r="L560" i="3"/>
  <c r="M560" i="3" s="1"/>
  <c r="I560" i="3"/>
  <c r="F560" i="3"/>
  <c r="AM559" i="3"/>
  <c r="AN559" i="3" s="1"/>
  <c r="AO559" i="3" s="1"/>
  <c r="AJ559" i="3"/>
  <c r="AK559" i="3" s="1"/>
  <c r="AL559" i="3" s="1"/>
  <c r="AG559" i="3"/>
  <c r="AH559" i="3" s="1"/>
  <c r="AI559" i="3" s="1"/>
  <c r="AF559" i="3"/>
  <c r="AE559" i="3"/>
  <c r="AD559" i="3"/>
  <c r="AC559" i="3"/>
  <c r="AB559" i="3"/>
  <c r="AA559" i="3"/>
  <c r="W559" i="3"/>
  <c r="V559" i="3"/>
  <c r="Z559" i="3" s="1"/>
  <c r="U559" i="3"/>
  <c r="S559" i="3"/>
  <c r="Q559" i="3"/>
  <c r="N559" i="3"/>
  <c r="L559" i="3"/>
  <c r="M559" i="3" s="1"/>
  <c r="I559" i="3"/>
  <c r="F559" i="3"/>
  <c r="AM558" i="3"/>
  <c r="AN558" i="3" s="1"/>
  <c r="AO558" i="3" s="1"/>
  <c r="AJ558" i="3"/>
  <c r="AK558" i="3" s="1"/>
  <c r="AL558" i="3" s="1"/>
  <c r="AG558" i="3"/>
  <c r="AH558" i="3" s="1"/>
  <c r="AI558" i="3" s="1"/>
  <c r="AF558" i="3"/>
  <c r="AE558" i="3"/>
  <c r="AD558" i="3"/>
  <c r="AC558" i="3"/>
  <c r="AB558" i="3"/>
  <c r="AA558" i="3"/>
  <c r="W558" i="3"/>
  <c r="V558" i="3"/>
  <c r="Z558" i="3" s="1"/>
  <c r="U558" i="3"/>
  <c r="S558" i="3"/>
  <c r="Q558" i="3"/>
  <c r="N558" i="3"/>
  <c r="L558" i="3"/>
  <c r="M558" i="3" s="1"/>
  <c r="I558" i="3"/>
  <c r="F558" i="3"/>
  <c r="AM557" i="3"/>
  <c r="AN557" i="3" s="1"/>
  <c r="AO557" i="3" s="1"/>
  <c r="AJ557" i="3"/>
  <c r="AK557" i="3" s="1"/>
  <c r="AL557" i="3" s="1"/>
  <c r="AG557" i="3"/>
  <c r="AH557" i="3" s="1"/>
  <c r="AI557" i="3" s="1"/>
  <c r="AF557" i="3"/>
  <c r="AE557" i="3"/>
  <c r="AD557" i="3"/>
  <c r="AC557" i="3"/>
  <c r="AB557" i="3"/>
  <c r="AA557" i="3"/>
  <c r="W557" i="3"/>
  <c r="V557" i="3"/>
  <c r="Z557" i="3" s="1"/>
  <c r="U557" i="3"/>
  <c r="S557" i="3"/>
  <c r="Q557" i="3"/>
  <c r="N557" i="3"/>
  <c r="L557" i="3"/>
  <c r="M557" i="3" s="1"/>
  <c r="I557" i="3"/>
  <c r="F557" i="3"/>
  <c r="AM556" i="3"/>
  <c r="AN556" i="3" s="1"/>
  <c r="AO556" i="3" s="1"/>
  <c r="AJ556" i="3"/>
  <c r="AK556" i="3" s="1"/>
  <c r="AL556" i="3" s="1"/>
  <c r="AG556" i="3"/>
  <c r="AH556" i="3" s="1"/>
  <c r="AI556" i="3" s="1"/>
  <c r="AF556" i="3"/>
  <c r="AE556" i="3"/>
  <c r="AD556" i="3"/>
  <c r="AC556" i="3"/>
  <c r="AB556" i="3"/>
  <c r="AA556" i="3"/>
  <c r="W556" i="3"/>
  <c r="V556" i="3"/>
  <c r="Z556" i="3" s="1"/>
  <c r="U556" i="3"/>
  <c r="S556" i="3"/>
  <c r="Q556" i="3"/>
  <c r="N556" i="3"/>
  <c r="L556" i="3"/>
  <c r="M556" i="3" s="1"/>
  <c r="I556" i="3"/>
  <c r="F556" i="3"/>
  <c r="AM555" i="3"/>
  <c r="AN555" i="3" s="1"/>
  <c r="AO555" i="3" s="1"/>
  <c r="AJ555" i="3"/>
  <c r="AK555" i="3" s="1"/>
  <c r="AL555" i="3" s="1"/>
  <c r="AG555" i="3"/>
  <c r="AH555" i="3" s="1"/>
  <c r="AI555" i="3" s="1"/>
  <c r="AF555" i="3"/>
  <c r="AE555" i="3"/>
  <c r="AD555" i="3"/>
  <c r="AC555" i="3"/>
  <c r="AB555" i="3"/>
  <c r="AA555" i="3"/>
  <c r="W555" i="3"/>
  <c r="V555" i="3"/>
  <c r="Z555" i="3" s="1"/>
  <c r="U555" i="3"/>
  <c r="S555" i="3"/>
  <c r="Q555" i="3"/>
  <c r="N555" i="3"/>
  <c r="L555" i="3"/>
  <c r="M555" i="3" s="1"/>
  <c r="I555" i="3"/>
  <c r="F555" i="3"/>
  <c r="AM554" i="3"/>
  <c r="AN554" i="3" s="1"/>
  <c r="AO554" i="3" s="1"/>
  <c r="AJ554" i="3"/>
  <c r="AK554" i="3" s="1"/>
  <c r="AL554" i="3" s="1"/>
  <c r="AG554" i="3"/>
  <c r="AH554" i="3" s="1"/>
  <c r="AI554" i="3" s="1"/>
  <c r="AF554" i="3"/>
  <c r="AE554" i="3"/>
  <c r="AD554" i="3"/>
  <c r="AC554" i="3"/>
  <c r="AB554" i="3"/>
  <c r="AA554" i="3"/>
  <c r="W554" i="3"/>
  <c r="V554" i="3"/>
  <c r="Z554" i="3" s="1"/>
  <c r="U554" i="3"/>
  <c r="S554" i="3"/>
  <c r="Q554" i="3"/>
  <c r="N554" i="3"/>
  <c r="L554" i="3"/>
  <c r="M554" i="3" s="1"/>
  <c r="I554" i="3"/>
  <c r="F554" i="3"/>
  <c r="AM553" i="3"/>
  <c r="AN553" i="3" s="1"/>
  <c r="AO553" i="3" s="1"/>
  <c r="AJ553" i="3"/>
  <c r="AK553" i="3" s="1"/>
  <c r="AL553" i="3" s="1"/>
  <c r="AG553" i="3"/>
  <c r="AH553" i="3" s="1"/>
  <c r="AI553" i="3" s="1"/>
  <c r="AF553" i="3"/>
  <c r="AE553" i="3"/>
  <c r="AD553" i="3"/>
  <c r="AC553" i="3"/>
  <c r="AB553" i="3"/>
  <c r="AA553" i="3"/>
  <c r="W553" i="3"/>
  <c r="V553" i="3"/>
  <c r="Z553" i="3" s="1"/>
  <c r="U553" i="3"/>
  <c r="S553" i="3"/>
  <c r="Q553" i="3"/>
  <c r="N553" i="3"/>
  <c r="L553" i="3"/>
  <c r="M553" i="3" s="1"/>
  <c r="I553" i="3"/>
  <c r="F553" i="3"/>
  <c r="AM552" i="3"/>
  <c r="AN552" i="3" s="1"/>
  <c r="AO552" i="3" s="1"/>
  <c r="AJ552" i="3"/>
  <c r="AK552" i="3" s="1"/>
  <c r="AL552" i="3" s="1"/>
  <c r="AG552" i="3"/>
  <c r="AH552" i="3" s="1"/>
  <c r="AI552" i="3" s="1"/>
  <c r="AF552" i="3"/>
  <c r="AE552" i="3"/>
  <c r="AD552" i="3"/>
  <c r="AC552" i="3"/>
  <c r="AB552" i="3"/>
  <c r="AA552" i="3"/>
  <c r="W552" i="3"/>
  <c r="V552" i="3"/>
  <c r="Z552" i="3" s="1"/>
  <c r="U552" i="3"/>
  <c r="S552" i="3"/>
  <c r="Q552" i="3"/>
  <c r="N552" i="3"/>
  <c r="L552" i="3"/>
  <c r="M552" i="3" s="1"/>
  <c r="I552" i="3"/>
  <c r="F552" i="3"/>
  <c r="AM551" i="3"/>
  <c r="AN551" i="3" s="1"/>
  <c r="AO551" i="3" s="1"/>
  <c r="AJ551" i="3"/>
  <c r="AK551" i="3" s="1"/>
  <c r="AL551" i="3" s="1"/>
  <c r="AG551" i="3"/>
  <c r="AH551" i="3" s="1"/>
  <c r="AI551" i="3" s="1"/>
  <c r="AF551" i="3"/>
  <c r="AE551" i="3"/>
  <c r="AD551" i="3"/>
  <c r="AC551" i="3"/>
  <c r="AB551" i="3"/>
  <c r="AA551" i="3"/>
  <c r="W551" i="3"/>
  <c r="V551" i="3"/>
  <c r="Z551" i="3" s="1"/>
  <c r="U551" i="3"/>
  <c r="S551" i="3"/>
  <c r="Q551" i="3"/>
  <c r="N551" i="3"/>
  <c r="L551" i="3"/>
  <c r="M551" i="3" s="1"/>
  <c r="I551" i="3"/>
  <c r="F551" i="3"/>
  <c r="AM550" i="3"/>
  <c r="AN550" i="3" s="1"/>
  <c r="AO550" i="3" s="1"/>
  <c r="AJ550" i="3"/>
  <c r="AK550" i="3" s="1"/>
  <c r="AL550" i="3" s="1"/>
  <c r="AG550" i="3"/>
  <c r="AH550" i="3" s="1"/>
  <c r="AI550" i="3" s="1"/>
  <c r="AF550" i="3"/>
  <c r="AE550" i="3"/>
  <c r="AD550" i="3"/>
  <c r="AC550" i="3"/>
  <c r="AB550" i="3"/>
  <c r="AA550" i="3"/>
  <c r="W550" i="3"/>
  <c r="V550" i="3"/>
  <c r="Z550" i="3" s="1"/>
  <c r="U550" i="3"/>
  <c r="S550" i="3"/>
  <c r="Q550" i="3"/>
  <c r="N550" i="3"/>
  <c r="L550" i="3"/>
  <c r="M550" i="3" s="1"/>
  <c r="I550" i="3"/>
  <c r="F550" i="3"/>
  <c r="AM549" i="3"/>
  <c r="AN549" i="3" s="1"/>
  <c r="AO549" i="3" s="1"/>
  <c r="AJ549" i="3"/>
  <c r="AK549" i="3" s="1"/>
  <c r="AL549" i="3" s="1"/>
  <c r="AG549" i="3"/>
  <c r="AH549" i="3" s="1"/>
  <c r="AI549" i="3" s="1"/>
  <c r="AF549" i="3"/>
  <c r="AE549" i="3"/>
  <c r="AD549" i="3"/>
  <c r="AC549" i="3"/>
  <c r="AB549" i="3"/>
  <c r="AA549" i="3"/>
  <c r="W549" i="3"/>
  <c r="V549" i="3"/>
  <c r="Z549" i="3" s="1"/>
  <c r="U549" i="3"/>
  <c r="S549" i="3"/>
  <c r="Q549" i="3"/>
  <c r="N549" i="3"/>
  <c r="L549" i="3"/>
  <c r="M549" i="3" s="1"/>
  <c r="I549" i="3"/>
  <c r="F549" i="3"/>
  <c r="AM548" i="3"/>
  <c r="AN548" i="3" s="1"/>
  <c r="AO548" i="3" s="1"/>
  <c r="AJ548" i="3"/>
  <c r="AK548" i="3" s="1"/>
  <c r="AL548" i="3" s="1"/>
  <c r="AG548" i="3"/>
  <c r="AH548" i="3" s="1"/>
  <c r="AI548" i="3" s="1"/>
  <c r="AF548" i="3"/>
  <c r="AE548" i="3"/>
  <c r="AD548" i="3"/>
  <c r="AC548" i="3"/>
  <c r="AB548" i="3"/>
  <c r="AA548" i="3"/>
  <c r="W548" i="3"/>
  <c r="V548" i="3"/>
  <c r="Z548" i="3" s="1"/>
  <c r="U548" i="3"/>
  <c r="S548" i="3"/>
  <c r="Q548" i="3"/>
  <c r="N548" i="3"/>
  <c r="L548" i="3"/>
  <c r="M548" i="3" s="1"/>
  <c r="I548" i="3"/>
  <c r="F548" i="3"/>
  <c r="AM547" i="3"/>
  <c r="AN547" i="3" s="1"/>
  <c r="AO547" i="3" s="1"/>
  <c r="AJ547" i="3"/>
  <c r="AK547" i="3" s="1"/>
  <c r="AL547" i="3" s="1"/>
  <c r="AG547" i="3"/>
  <c r="AH547" i="3" s="1"/>
  <c r="AI547" i="3" s="1"/>
  <c r="AF547" i="3"/>
  <c r="AE547" i="3"/>
  <c r="AD547" i="3"/>
  <c r="AC547" i="3"/>
  <c r="AB547" i="3"/>
  <c r="AA547" i="3"/>
  <c r="W547" i="3"/>
  <c r="V547" i="3"/>
  <c r="Z547" i="3" s="1"/>
  <c r="U547" i="3"/>
  <c r="S547" i="3"/>
  <c r="Q547" i="3"/>
  <c r="N547" i="3"/>
  <c r="L547" i="3"/>
  <c r="M547" i="3" s="1"/>
  <c r="I547" i="3"/>
  <c r="F547" i="3"/>
  <c r="AM546" i="3"/>
  <c r="AN546" i="3" s="1"/>
  <c r="AO546" i="3" s="1"/>
  <c r="AJ546" i="3"/>
  <c r="AK546" i="3" s="1"/>
  <c r="AL546" i="3" s="1"/>
  <c r="AG546" i="3"/>
  <c r="AH546" i="3" s="1"/>
  <c r="AI546" i="3" s="1"/>
  <c r="AF546" i="3"/>
  <c r="AE546" i="3"/>
  <c r="AD546" i="3"/>
  <c r="AC546" i="3"/>
  <c r="AB546" i="3"/>
  <c r="AA546" i="3"/>
  <c r="W546" i="3"/>
  <c r="V546" i="3"/>
  <c r="Z546" i="3" s="1"/>
  <c r="U546" i="3"/>
  <c r="S546" i="3"/>
  <c r="Q546" i="3"/>
  <c r="N546" i="3"/>
  <c r="L546" i="3"/>
  <c r="M546" i="3" s="1"/>
  <c r="I546" i="3"/>
  <c r="F546" i="3"/>
  <c r="AM545" i="3"/>
  <c r="AN545" i="3" s="1"/>
  <c r="AO545" i="3" s="1"/>
  <c r="AJ545" i="3"/>
  <c r="AK545" i="3" s="1"/>
  <c r="AL545" i="3" s="1"/>
  <c r="AG545" i="3"/>
  <c r="AH545" i="3" s="1"/>
  <c r="AI545" i="3" s="1"/>
  <c r="AF545" i="3"/>
  <c r="AE545" i="3"/>
  <c r="AD545" i="3"/>
  <c r="AC545" i="3"/>
  <c r="AB545" i="3"/>
  <c r="AA545" i="3"/>
  <c r="W545" i="3"/>
  <c r="V545" i="3"/>
  <c r="Z545" i="3" s="1"/>
  <c r="U545" i="3"/>
  <c r="S545" i="3"/>
  <c r="Q545" i="3"/>
  <c r="N545" i="3"/>
  <c r="L545" i="3"/>
  <c r="M545" i="3" s="1"/>
  <c r="I545" i="3"/>
  <c r="F545" i="3"/>
  <c r="AM544" i="3"/>
  <c r="AN544" i="3" s="1"/>
  <c r="AO544" i="3" s="1"/>
  <c r="AJ544" i="3"/>
  <c r="AK544" i="3" s="1"/>
  <c r="AL544" i="3" s="1"/>
  <c r="AG544" i="3"/>
  <c r="AH544" i="3" s="1"/>
  <c r="AI544" i="3" s="1"/>
  <c r="AF544" i="3"/>
  <c r="AE544" i="3"/>
  <c r="AD544" i="3"/>
  <c r="AC544" i="3"/>
  <c r="AB544" i="3"/>
  <c r="AA544" i="3"/>
  <c r="W544" i="3"/>
  <c r="V544" i="3"/>
  <c r="Z544" i="3" s="1"/>
  <c r="U544" i="3"/>
  <c r="S544" i="3"/>
  <c r="Q544" i="3"/>
  <c r="N544" i="3"/>
  <c r="L544" i="3"/>
  <c r="M544" i="3" s="1"/>
  <c r="I544" i="3"/>
  <c r="F544" i="3"/>
  <c r="AM543" i="3"/>
  <c r="AN543" i="3" s="1"/>
  <c r="AO543" i="3" s="1"/>
  <c r="AJ543" i="3"/>
  <c r="AK543" i="3" s="1"/>
  <c r="AL543" i="3" s="1"/>
  <c r="AG543" i="3"/>
  <c r="AH543" i="3" s="1"/>
  <c r="AI543" i="3" s="1"/>
  <c r="AF543" i="3"/>
  <c r="AE543" i="3"/>
  <c r="AD543" i="3"/>
  <c r="AC543" i="3"/>
  <c r="AB543" i="3"/>
  <c r="AA543" i="3"/>
  <c r="W543" i="3"/>
  <c r="V543" i="3"/>
  <c r="Z543" i="3" s="1"/>
  <c r="U543" i="3"/>
  <c r="S543" i="3"/>
  <c r="Q543" i="3"/>
  <c r="N543" i="3"/>
  <c r="L543" i="3"/>
  <c r="M543" i="3" s="1"/>
  <c r="I543" i="3"/>
  <c r="F543" i="3"/>
  <c r="AM542" i="3"/>
  <c r="AN542" i="3" s="1"/>
  <c r="AO542" i="3" s="1"/>
  <c r="AJ542" i="3"/>
  <c r="AK542" i="3" s="1"/>
  <c r="AL542" i="3" s="1"/>
  <c r="AG542" i="3"/>
  <c r="AH542" i="3" s="1"/>
  <c r="AI542" i="3" s="1"/>
  <c r="AF542" i="3"/>
  <c r="AE542" i="3"/>
  <c r="AD542" i="3"/>
  <c r="AC542" i="3"/>
  <c r="AB542" i="3"/>
  <c r="AA542" i="3"/>
  <c r="W542" i="3"/>
  <c r="V542" i="3"/>
  <c r="Z542" i="3" s="1"/>
  <c r="U542" i="3"/>
  <c r="S542" i="3"/>
  <c r="Q542" i="3"/>
  <c r="N542" i="3"/>
  <c r="L542" i="3"/>
  <c r="M542" i="3" s="1"/>
  <c r="I542" i="3"/>
  <c r="F542" i="3"/>
  <c r="AM541" i="3"/>
  <c r="AN541" i="3" s="1"/>
  <c r="AO541" i="3" s="1"/>
  <c r="AJ541" i="3"/>
  <c r="AK541" i="3" s="1"/>
  <c r="AL541" i="3" s="1"/>
  <c r="AG541" i="3"/>
  <c r="AH541" i="3" s="1"/>
  <c r="AI541" i="3" s="1"/>
  <c r="AF541" i="3"/>
  <c r="AE541" i="3"/>
  <c r="AD541" i="3"/>
  <c r="AC541" i="3"/>
  <c r="AB541" i="3"/>
  <c r="AA541" i="3"/>
  <c r="W541" i="3"/>
  <c r="V541" i="3"/>
  <c r="Z541" i="3" s="1"/>
  <c r="U541" i="3"/>
  <c r="S541" i="3"/>
  <c r="Q541" i="3"/>
  <c r="N541" i="3"/>
  <c r="L541" i="3"/>
  <c r="M541" i="3" s="1"/>
  <c r="I541" i="3"/>
  <c r="F541" i="3"/>
  <c r="AM540" i="3"/>
  <c r="AN540" i="3" s="1"/>
  <c r="AO540" i="3" s="1"/>
  <c r="AJ540" i="3"/>
  <c r="AK540" i="3" s="1"/>
  <c r="AL540" i="3" s="1"/>
  <c r="AG540" i="3"/>
  <c r="AH540" i="3" s="1"/>
  <c r="AI540" i="3" s="1"/>
  <c r="AF540" i="3"/>
  <c r="AE540" i="3"/>
  <c r="AD540" i="3"/>
  <c r="AC540" i="3"/>
  <c r="AB540" i="3"/>
  <c r="AA540" i="3"/>
  <c r="W540" i="3"/>
  <c r="V540" i="3"/>
  <c r="Z540" i="3" s="1"/>
  <c r="U540" i="3"/>
  <c r="S540" i="3"/>
  <c r="Q540" i="3"/>
  <c r="N540" i="3"/>
  <c r="L540" i="3"/>
  <c r="M540" i="3" s="1"/>
  <c r="I540" i="3"/>
  <c r="F540" i="3"/>
  <c r="AM539" i="3"/>
  <c r="AN539" i="3" s="1"/>
  <c r="AO539" i="3" s="1"/>
  <c r="AJ539" i="3"/>
  <c r="AK539" i="3" s="1"/>
  <c r="AL539" i="3" s="1"/>
  <c r="AG539" i="3"/>
  <c r="AH539" i="3" s="1"/>
  <c r="AI539" i="3" s="1"/>
  <c r="AF539" i="3"/>
  <c r="AE539" i="3"/>
  <c r="AD539" i="3"/>
  <c r="AC539" i="3"/>
  <c r="AB539" i="3"/>
  <c r="AA539" i="3"/>
  <c r="W539" i="3"/>
  <c r="V539" i="3"/>
  <c r="Z539" i="3" s="1"/>
  <c r="U539" i="3"/>
  <c r="S539" i="3"/>
  <c r="Q539" i="3"/>
  <c r="N539" i="3"/>
  <c r="L539" i="3"/>
  <c r="M539" i="3" s="1"/>
  <c r="I539" i="3"/>
  <c r="F539" i="3"/>
  <c r="AM538" i="3"/>
  <c r="AN538" i="3" s="1"/>
  <c r="AO538" i="3" s="1"/>
  <c r="AJ538" i="3"/>
  <c r="AK538" i="3" s="1"/>
  <c r="AL538" i="3" s="1"/>
  <c r="AG538" i="3"/>
  <c r="AH538" i="3" s="1"/>
  <c r="AI538" i="3" s="1"/>
  <c r="AF538" i="3"/>
  <c r="AE538" i="3"/>
  <c r="AD538" i="3"/>
  <c r="AC538" i="3"/>
  <c r="AB538" i="3"/>
  <c r="AA538" i="3"/>
  <c r="W538" i="3"/>
  <c r="V538" i="3"/>
  <c r="Z538" i="3" s="1"/>
  <c r="U538" i="3"/>
  <c r="S538" i="3"/>
  <c r="Q538" i="3"/>
  <c r="N538" i="3"/>
  <c r="L538" i="3"/>
  <c r="M538" i="3" s="1"/>
  <c r="I538" i="3"/>
  <c r="F538" i="3"/>
  <c r="AM537" i="3"/>
  <c r="AN537" i="3" s="1"/>
  <c r="AO537" i="3" s="1"/>
  <c r="AJ537" i="3"/>
  <c r="AK537" i="3" s="1"/>
  <c r="AL537" i="3" s="1"/>
  <c r="AG537" i="3"/>
  <c r="AH537" i="3" s="1"/>
  <c r="AI537" i="3" s="1"/>
  <c r="AF537" i="3"/>
  <c r="AE537" i="3"/>
  <c r="AD537" i="3"/>
  <c r="AC537" i="3"/>
  <c r="AB537" i="3"/>
  <c r="AA537" i="3"/>
  <c r="W537" i="3"/>
  <c r="V537" i="3"/>
  <c r="Z537" i="3" s="1"/>
  <c r="U537" i="3"/>
  <c r="S537" i="3"/>
  <c r="Q537" i="3"/>
  <c r="N537" i="3"/>
  <c r="L537" i="3"/>
  <c r="M537" i="3" s="1"/>
  <c r="I537" i="3"/>
  <c r="F537" i="3"/>
  <c r="AM536" i="3"/>
  <c r="AN536" i="3" s="1"/>
  <c r="AO536" i="3" s="1"/>
  <c r="AJ536" i="3"/>
  <c r="AK536" i="3" s="1"/>
  <c r="AL536" i="3" s="1"/>
  <c r="AG536" i="3"/>
  <c r="AH536" i="3" s="1"/>
  <c r="AI536" i="3" s="1"/>
  <c r="AF536" i="3"/>
  <c r="AE536" i="3"/>
  <c r="AD536" i="3"/>
  <c r="AC536" i="3"/>
  <c r="AB536" i="3"/>
  <c r="AA536" i="3"/>
  <c r="W536" i="3"/>
  <c r="V536" i="3"/>
  <c r="Z536" i="3" s="1"/>
  <c r="U536" i="3"/>
  <c r="S536" i="3"/>
  <c r="Q536" i="3"/>
  <c r="N536" i="3"/>
  <c r="L536" i="3"/>
  <c r="M536" i="3" s="1"/>
  <c r="I536" i="3"/>
  <c r="F536" i="3"/>
  <c r="AM535" i="3"/>
  <c r="AN535" i="3" s="1"/>
  <c r="AO535" i="3" s="1"/>
  <c r="AJ535" i="3"/>
  <c r="AK535" i="3" s="1"/>
  <c r="AL535" i="3" s="1"/>
  <c r="AG535" i="3"/>
  <c r="AH535" i="3" s="1"/>
  <c r="AI535" i="3" s="1"/>
  <c r="AF535" i="3"/>
  <c r="AE535" i="3"/>
  <c r="AD535" i="3"/>
  <c r="AC535" i="3"/>
  <c r="AB535" i="3"/>
  <c r="AA535" i="3"/>
  <c r="W535" i="3"/>
  <c r="V535" i="3"/>
  <c r="Z535" i="3" s="1"/>
  <c r="U535" i="3"/>
  <c r="S535" i="3"/>
  <c r="Q535" i="3"/>
  <c r="N535" i="3"/>
  <c r="L535" i="3"/>
  <c r="M535" i="3" s="1"/>
  <c r="I535" i="3"/>
  <c r="F535" i="3"/>
  <c r="AM534" i="3"/>
  <c r="AN534" i="3" s="1"/>
  <c r="AO534" i="3" s="1"/>
  <c r="AJ534" i="3"/>
  <c r="AK534" i="3" s="1"/>
  <c r="AL534" i="3" s="1"/>
  <c r="AG534" i="3"/>
  <c r="AH534" i="3" s="1"/>
  <c r="AI534" i="3" s="1"/>
  <c r="AF534" i="3"/>
  <c r="AE534" i="3"/>
  <c r="AD534" i="3"/>
  <c r="AC534" i="3"/>
  <c r="AB534" i="3"/>
  <c r="AA534" i="3"/>
  <c r="W534" i="3"/>
  <c r="V534" i="3"/>
  <c r="Z534" i="3" s="1"/>
  <c r="U534" i="3"/>
  <c r="S534" i="3"/>
  <c r="Q534" i="3"/>
  <c r="N534" i="3"/>
  <c r="L534" i="3"/>
  <c r="M534" i="3" s="1"/>
  <c r="I534" i="3"/>
  <c r="F534" i="3"/>
  <c r="AM533" i="3"/>
  <c r="AN533" i="3" s="1"/>
  <c r="AO533" i="3" s="1"/>
  <c r="AJ533" i="3"/>
  <c r="AK533" i="3" s="1"/>
  <c r="AL533" i="3" s="1"/>
  <c r="AG533" i="3"/>
  <c r="AH533" i="3" s="1"/>
  <c r="AI533" i="3" s="1"/>
  <c r="AF533" i="3"/>
  <c r="AE533" i="3"/>
  <c r="AD533" i="3"/>
  <c r="AC533" i="3"/>
  <c r="AB533" i="3"/>
  <c r="AA533" i="3"/>
  <c r="W533" i="3"/>
  <c r="V533" i="3"/>
  <c r="Z533" i="3" s="1"/>
  <c r="U533" i="3"/>
  <c r="S533" i="3"/>
  <c r="Q533" i="3"/>
  <c r="N533" i="3"/>
  <c r="L533" i="3"/>
  <c r="M533" i="3" s="1"/>
  <c r="I533" i="3"/>
  <c r="F533" i="3"/>
  <c r="AM532" i="3"/>
  <c r="AN532" i="3" s="1"/>
  <c r="AO532" i="3" s="1"/>
  <c r="AJ532" i="3"/>
  <c r="AK532" i="3" s="1"/>
  <c r="AL532" i="3" s="1"/>
  <c r="AG532" i="3"/>
  <c r="AH532" i="3" s="1"/>
  <c r="AI532" i="3" s="1"/>
  <c r="AF532" i="3"/>
  <c r="AE532" i="3"/>
  <c r="AD532" i="3"/>
  <c r="AC532" i="3"/>
  <c r="AB532" i="3"/>
  <c r="AA532" i="3"/>
  <c r="W532" i="3"/>
  <c r="V532" i="3"/>
  <c r="Z532" i="3" s="1"/>
  <c r="U532" i="3"/>
  <c r="S532" i="3"/>
  <c r="Q532" i="3"/>
  <c r="N532" i="3"/>
  <c r="L532" i="3"/>
  <c r="M532" i="3" s="1"/>
  <c r="I532" i="3"/>
  <c r="F532" i="3"/>
  <c r="AM531" i="3"/>
  <c r="AN531" i="3" s="1"/>
  <c r="AO531" i="3" s="1"/>
  <c r="AJ531" i="3"/>
  <c r="AK531" i="3" s="1"/>
  <c r="AL531" i="3" s="1"/>
  <c r="AG531" i="3"/>
  <c r="AH531" i="3" s="1"/>
  <c r="AI531" i="3" s="1"/>
  <c r="AF531" i="3"/>
  <c r="AE531" i="3"/>
  <c r="AD531" i="3"/>
  <c r="AC531" i="3"/>
  <c r="AB531" i="3"/>
  <c r="AA531" i="3"/>
  <c r="W531" i="3"/>
  <c r="V531" i="3"/>
  <c r="Z531" i="3" s="1"/>
  <c r="U531" i="3"/>
  <c r="S531" i="3"/>
  <c r="Q531" i="3"/>
  <c r="N531" i="3"/>
  <c r="L531" i="3"/>
  <c r="M531" i="3" s="1"/>
  <c r="I531" i="3"/>
  <c r="F531" i="3"/>
  <c r="AM530" i="3"/>
  <c r="AN530" i="3" s="1"/>
  <c r="AO530" i="3" s="1"/>
  <c r="AJ530" i="3"/>
  <c r="AK530" i="3" s="1"/>
  <c r="AL530" i="3" s="1"/>
  <c r="AG530" i="3"/>
  <c r="AH530" i="3" s="1"/>
  <c r="AI530" i="3" s="1"/>
  <c r="AF530" i="3"/>
  <c r="AE530" i="3"/>
  <c r="AD530" i="3"/>
  <c r="AC530" i="3"/>
  <c r="AB530" i="3"/>
  <c r="AA530" i="3"/>
  <c r="W530" i="3"/>
  <c r="V530" i="3"/>
  <c r="Z530" i="3" s="1"/>
  <c r="U530" i="3"/>
  <c r="S530" i="3"/>
  <c r="Q530" i="3"/>
  <c r="N530" i="3"/>
  <c r="L530" i="3"/>
  <c r="M530" i="3" s="1"/>
  <c r="I530" i="3"/>
  <c r="F530" i="3"/>
  <c r="AM529" i="3"/>
  <c r="AN529" i="3" s="1"/>
  <c r="AO529" i="3" s="1"/>
  <c r="AJ529" i="3"/>
  <c r="AK529" i="3" s="1"/>
  <c r="AL529" i="3" s="1"/>
  <c r="AG529" i="3"/>
  <c r="AH529" i="3" s="1"/>
  <c r="AI529" i="3" s="1"/>
  <c r="AF529" i="3"/>
  <c r="AE529" i="3"/>
  <c r="AD529" i="3"/>
  <c r="AC529" i="3"/>
  <c r="AB529" i="3"/>
  <c r="AA529" i="3"/>
  <c r="W529" i="3"/>
  <c r="V529" i="3"/>
  <c r="Z529" i="3" s="1"/>
  <c r="U529" i="3"/>
  <c r="S529" i="3"/>
  <c r="Q529" i="3"/>
  <c r="N529" i="3"/>
  <c r="L529" i="3"/>
  <c r="M529" i="3" s="1"/>
  <c r="I529" i="3"/>
  <c r="F529" i="3"/>
  <c r="AM528" i="3"/>
  <c r="AN528" i="3" s="1"/>
  <c r="AO528" i="3" s="1"/>
  <c r="AJ528" i="3"/>
  <c r="AK528" i="3" s="1"/>
  <c r="AL528" i="3" s="1"/>
  <c r="AG528" i="3"/>
  <c r="AH528" i="3" s="1"/>
  <c r="AI528" i="3" s="1"/>
  <c r="AF528" i="3"/>
  <c r="AE528" i="3"/>
  <c r="AD528" i="3"/>
  <c r="AC528" i="3"/>
  <c r="AB528" i="3"/>
  <c r="AA528" i="3"/>
  <c r="W528" i="3"/>
  <c r="V528" i="3"/>
  <c r="Z528" i="3" s="1"/>
  <c r="U528" i="3"/>
  <c r="S528" i="3"/>
  <c r="Q528" i="3"/>
  <c r="N528" i="3"/>
  <c r="L528" i="3"/>
  <c r="M528" i="3" s="1"/>
  <c r="I528" i="3"/>
  <c r="F528" i="3"/>
  <c r="AM527" i="3"/>
  <c r="AN527" i="3" s="1"/>
  <c r="AO527" i="3" s="1"/>
  <c r="AJ527" i="3"/>
  <c r="AK527" i="3" s="1"/>
  <c r="AL527" i="3" s="1"/>
  <c r="AG527" i="3"/>
  <c r="AH527" i="3" s="1"/>
  <c r="AI527" i="3" s="1"/>
  <c r="AF527" i="3"/>
  <c r="AE527" i="3"/>
  <c r="AD527" i="3"/>
  <c r="AC527" i="3"/>
  <c r="AB527" i="3"/>
  <c r="AA527" i="3"/>
  <c r="W527" i="3"/>
  <c r="V527" i="3"/>
  <c r="Z527" i="3" s="1"/>
  <c r="U527" i="3"/>
  <c r="S527" i="3"/>
  <c r="Q527" i="3"/>
  <c r="N527" i="3"/>
  <c r="L527" i="3"/>
  <c r="M527" i="3" s="1"/>
  <c r="I527" i="3"/>
  <c r="F527" i="3"/>
  <c r="AM526" i="3"/>
  <c r="AN526" i="3" s="1"/>
  <c r="AO526" i="3" s="1"/>
  <c r="AJ526" i="3"/>
  <c r="AK526" i="3" s="1"/>
  <c r="AL526" i="3" s="1"/>
  <c r="AG526" i="3"/>
  <c r="AH526" i="3" s="1"/>
  <c r="AI526" i="3" s="1"/>
  <c r="AF526" i="3"/>
  <c r="AE526" i="3"/>
  <c r="AD526" i="3"/>
  <c r="AC526" i="3"/>
  <c r="AB526" i="3"/>
  <c r="AA526" i="3"/>
  <c r="W526" i="3"/>
  <c r="V526" i="3"/>
  <c r="Z526" i="3" s="1"/>
  <c r="U526" i="3"/>
  <c r="S526" i="3"/>
  <c r="Q526" i="3"/>
  <c r="N526" i="3"/>
  <c r="L526" i="3"/>
  <c r="M526" i="3" s="1"/>
  <c r="I526" i="3"/>
  <c r="F526" i="3"/>
  <c r="AM525" i="3"/>
  <c r="AN525" i="3" s="1"/>
  <c r="AO525" i="3" s="1"/>
  <c r="AJ525" i="3"/>
  <c r="AK525" i="3" s="1"/>
  <c r="AL525" i="3" s="1"/>
  <c r="AG525" i="3"/>
  <c r="AH525" i="3" s="1"/>
  <c r="AI525" i="3" s="1"/>
  <c r="AF525" i="3"/>
  <c r="AE525" i="3"/>
  <c r="AD525" i="3"/>
  <c r="AC525" i="3"/>
  <c r="AB525" i="3"/>
  <c r="AA525" i="3"/>
  <c r="W525" i="3"/>
  <c r="V525" i="3"/>
  <c r="Z525" i="3" s="1"/>
  <c r="U525" i="3"/>
  <c r="S525" i="3"/>
  <c r="Q525" i="3"/>
  <c r="N525" i="3"/>
  <c r="L525" i="3"/>
  <c r="M525" i="3" s="1"/>
  <c r="I525" i="3"/>
  <c r="F525" i="3"/>
  <c r="AM524" i="3"/>
  <c r="AN524" i="3" s="1"/>
  <c r="AO524" i="3" s="1"/>
  <c r="AJ524" i="3"/>
  <c r="AK524" i="3" s="1"/>
  <c r="AL524" i="3" s="1"/>
  <c r="AG524" i="3"/>
  <c r="AH524" i="3" s="1"/>
  <c r="AI524" i="3" s="1"/>
  <c r="AF524" i="3"/>
  <c r="AE524" i="3"/>
  <c r="AD524" i="3"/>
  <c r="AC524" i="3"/>
  <c r="AB524" i="3"/>
  <c r="AA524" i="3"/>
  <c r="W524" i="3"/>
  <c r="V524" i="3"/>
  <c r="Z524" i="3" s="1"/>
  <c r="U524" i="3"/>
  <c r="S524" i="3"/>
  <c r="Q524" i="3"/>
  <c r="N524" i="3"/>
  <c r="L524" i="3"/>
  <c r="M524" i="3" s="1"/>
  <c r="I524" i="3"/>
  <c r="F524" i="3"/>
  <c r="AM523" i="3"/>
  <c r="AN523" i="3" s="1"/>
  <c r="AO523" i="3" s="1"/>
  <c r="AJ523" i="3"/>
  <c r="AK523" i="3" s="1"/>
  <c r="AL523" i="3" s="1"/>
  <c r="AG523" i="3"/>
  <c r="AH523" i="3" s="1"/>
  <c r="AI523" i="3" s="1"/>
  <c r="AF523" i="3"/>
  <c r="AE523" i="3"/>
  <c r="AD523" i="3"/>
  <c r="AC523" i="3"/>
  <c r="AB523" i="3"/>
  <c r="AA523" i="3"/>
  <c r="W523" i="3"/>
  <c r="V523" i="3"/>
  <c r="Z523" i="3" s="1"/>
  <c r="U523" i="3"/>
  <c r="S523" i="3"/>
  <c r="Q523" i="3"/>
  <c r="N523" i="3"/>
  <c r="L523" i="3"/>
  <c r="M523" i="3" s="1"/>
  <c r="I523" i="3"/>
  <c r="F523" i="3"/>
  <c r="AM522" i="3"/>
  <c r="AN522" i="3" s="1"/>
  <c r="AO522" i="3" s="1"/>
  <c r="AJ522" i="3"/>
  <c r="AK522" i="3" s="1"/>
  <c r="AL522" i="3" s="1"/>
  <c r="AG522" i="3"/>
  <c r="AH522" i="3" s="1"/>
  <c r="AI522" i="3" s="1"/>
  <c r="AF522" i="3"/>
  <c r="AE522" i="3"/>
  <c r="AD522" i="3"/>
  <c r="AC522" i="3"/>
  <c r="AB522" i="3"/>
  <c r="AA522" i="3"/>
  <c r="W522" i="3"/>
  <c r="V522" i="3"/>
  <c r="Z522" i="3" s="1"/>
  <c r="U522" i="3"/>
  <c r="S522" i="3"/>
  <c r="Q522" i="3"/>
  <c r="N522" i="3"/>
  <c r="L522" i="3"/>
  <c r="M522" i="3" s="1"/>
  <c r="I522" i="3"/>
  <c r="F522" i="3"/>
  <c r="AM521" i="3"/>
  <c r="AN521" i="3" s="1"/>
  <c r="AO521" i="3" s="1"/>
  <c r="AJ521" i="3"/>
  <c r="AK521" i="3" s="1"/>
  <c r="AL521" i="3" s="1"/>
  <c r="AG521" i="3"/>
  <c r="AH521" i="3" s="1"/>
  <c r="AI521" i="3" s="1"/>
  <c r="AF521" i="3"/>
  <c r="AE521" i="3"/>
  <c r="AD521" i="3"/>
  <c r="AC521" i="3"/>
  <c r="AB521" i="3"/>
  <c r="AA521" i="3"/>
  <c r="W521" i="3"/>
  <c r="V521" i="3"/>
  <c r="Z521" i="3" s="1"/>
  <c r="U521" i="3"/>
  <c r="S521" i="3"/>
  <c r="Q521" i="3"/>
  <c r="N521" i="3"/>
  <c r="L521" i="3"/>
  <c r="M521" i="3" s="1"/>
  <c r="I521" i="3"/>
  <c r="F521" i="3"/>
  <c r="AM520" i="3"/>
  <c r="AN520" i="3" s="1"/>
  <c r="AO520" i="3" s="1"/>
  <c r="AJ520" i="3"/>
  <c r="AK520" i="3" s="1"/>
  <c r="AL520" i="3" s="1"/>
  <c r="AG520" i="3"/>
  <c r="AH520" i="3" s="1"/>
  <c r="AI520" i="3" s="1"/>
  <c r="AF520" i="3"/>
  <c r="AE520" i="3"/>
  <c r="AD520" i="3"/>
  <c r="AC520" i="3"/>
  <c r="AB520" i="3"/>
  <c r="AA520" i="3"/>
  <c r="W520" i="3"/>
  <c r="V520" i="3"/>
  <c r="Z520" i="3" s="1"/>
  <c r="U520" i="3"/>
  <c r="S520" i="3"/>
  <c r="Q520" i="3"/>
  <c r="N520" i="3"/>
  <c r="L520" i="3"/>
  <c r="M520" i="3" s="1"/>
  <c r="I520" i="3"/>
  <c r="F520" i="3"/>
  <c r="AM519" i="3"/>
  <c r="AN519" i="3" s="1"/>
  <c r="AO519" i="3" s="1"/>
  <c r="AJ519" i="3"/>
  <c r="AK519" i="3" s="1"/>
  <c r="AL519" i="3" s="1"/>
  <c r="AG519" i="3"/>
  <c r="AH519" i="3" s="1"/>
  <c r="AI519" i="3" s="1"/>
  <c r="AF519" i="3"/>
  <c r="AE519" i="3"/>
  <c r="AD519" i="3"/>
  <c r="AC519" i="3"/>
  <c r="AB519" i="3"/>
  <c r="AA519" i="3"/>
  <c r="W519" i="3"/>
  <c r="V519" i="3"/>
  <c r="Z519" i="3" s="1"/>
  <c r="U519" i="3"/>
  <c r="S519" i="3"/>
  <c r="Q519" i="3"/>
  <c r="N519" i="3"/>
  <c r="L519" i="3"/>
  <c r="M519" i="3" s="1"/>
  <c r="I519" i="3"/>
  <c r="F519" i="3"/>
  <c r="AM518" i="3"/>
  <c r="AN518" i="3" s="1"/>
  <c r="AO518" i="3" s="1"/>
  <c r="AJ518" i="3"/>
  <c r="AK518" i="3" s="1"/>
  <c r="AL518" i="3" s="1"/>
  <c r="AG518" i="3"/>
  <c r="AH518" i="3" s="1"/>
  <c r="AI518" i="3" s="1"/>
  <c r="AF518" i="3"/>
  <c r="AE518" i="3"/>
  <c r="AD518" i="3"/>
  <c r="AC518" i="3"/>
  <c r="AB518" i="3"/>
  <c r="AA518" i="3"/>
  <c r="W518" i="3"/>
  <c r="V518" i="3"/>
  <c r="Z518" i="3" s="1"/>
  <c r="U518" i="3"/>
  <c r="S518" i="3"/>
  <c r="Q518" i="3"/>
  <c r="N518" i="3"/>
  <c r="L518" i="3"/>
  <c r="M518" i="3" s="1"/>
  <c r="I518" i="3"/>
  <c r="F518" i="3"/>
  <c r="AM517" i="3"/>
  <c r="AN517" i="3" s="1"/>
  <c r="AO517" i="3" s="1"/>
  <c r="AJ517" i="3"/>
  <c r="AK517" i="3" s="1"/>
  <c r="AL517" i="3" s="1"/>
  <c r="AG517" i="3"/>
  <c r="AH517" i="3" s="1"/>
  <c r="AI517" i="3" s="1"/>
  <c r="AF517" i="3"/>
  <c r="AE517" i="3"/>
  <c r="AD517" i="3"/>
  <c r="AC517" i="3"/>
  <c r="AB517" i="3"/>
  <c r="AA517" i="3"/>
  <c r="W517" i="3"/>
  <c r="V517" i="3"/>
  <c r="Z517" i="3" s="1"/>
  <c r="U517" i="3"/>
  <c r="S517" i="3"/>
  <c r="Q517" i="3"/>
  <c r="N517" i="3"/>
  <c r="L517" i="3"/>
  <c r="M517" i="3" s="1"/>
  <c r="I517" i="3"/>
  <c r="F517" i="3"/>
  <c r="AM516" i="3"/>
  <c r="AN516" i="3" s="1"/>
  <c r="AO516" i="3" s="1"/>
  <c r="AJ516" i="3"/>
  <c r="AK516" i="3" s="1"/>
  <c r="AL516" i="3" s="1"/>
  <c r="AG516" i="3"/>
  <c r="AH516" i="3" s="1"/>
  <c r="AI516" i="3" s="1"/>
  <c r="AF516" i="3"/>
  <c r="AE516" i="3"/>
  <c r="AD516" i="3"/>
  <c r="AC516" i="3"/>
  <c r="AB516" i="3"/>
  <c r="AA516" i="3"/>
  <c r="W516" i="3"/>
  <c r="V516" i="3"/>
  <c r="Z516" i="3" s="1"/>
  <c r="U516" i="3"/>
  <c r="S516" i="3"/>
  <c r="Q516" i="3"/>
  <c r="N516" i="3"/>
  <c r="L516" i="3"/>
  <c r="M516" i="3" s="1"/>
  <c r="I516" i="3"/>
  <c r="F516" i="3"/>
  <c r="AM515" i="3"/>
  <c r="AN515" i="3" s="1"/>
  <c r="AO515" i="3" s="1"/>
  <c r="AJ515" i="3"/>
  <c r="AK515" i="3" s="1"/>
  <c r="AL515" i="3" s="1"/>
  <c r="AG515" i="3"/>
  <c r="AH515" i="3" s="1"/>
  <c r="AI515" i="3" s="1"/>
  <c r="AF515" i="3"/>
  <c r="AE515" i="3"/>
  <c r="AD515" i="3"/>
  <c r="AC515" i="3"/>
  <c r="AB515" i="3"/>
  <c r="AA515" i="3"/>
  <c r="W515" i="3"/>
  <c r="V515" i="3"/>
  <c r="Z515" i="3" s="1"/>
  <c r="U515" i="3"/>
  <c r="S515" i="3"/>
  <c r="Q515" i="3"/>
  <c r="N515" i="3"/>
  <c r="L515" i="3"/>
  <c r="M515" i="3" s="1"/>
  <c r="I515" i="3"/>
  <c r="F515" i="3"/>
  <c r="AM514" i="3"/>
  <c r="AN514" i="3" s="1"/>
  <c r="AO514" i="3" s="1"/>
  <c r="AJ514" i="3"/>
  <c r="AK514" i="3" s="1"/>
  <c r="AL514" i="3" s="1"/>
  <c r="AG514" i="3"/>
  <c r="AH514" i="3" s="1"/>
  <c r="AI514" i="3" s="1"/>
  <c r="AF514" i="3"/>
  <c r="AE514" i="3"/>
  <c r="AD514" i="3"/>
  <c r="AC514" i="3"/>
  <c r="AB514" i="3"/>
  <c r="AA514" i="3"/>
  <c r="W514" i="3"/>
  <c r="V514" i="3"/>
  <c r="Z514" i="3" s="1"/>
  <c r="U514" i="3"/>
  <c r="S514" i="3"/>
  <c r="Q514" i="3"/>
  <c r="N514" i="3"/>
  <c r="L514" i="3"/>
  <c r="M514" i="3" s="1"/>
  <c r="I514" i="3"/>
  <c r="F514" i="3"/>
  <c r="AM513" i="3"/>
  <c r="AN513" i="3" s="1"/>
  <c r="AO513" i="3" s="1"/>
  <c r="AJ513" i="3"/>
  <c r="AK513" i="3" s="1"/>
  <c r="AL513" i="3" s="1"/>
  <c r="AG513" i="3"/>
  <c r="AH513" i="3" s="1"/>
  <c r="AI513" i="3" s="1"/>
  <c r="AF513" i="3"/>
  <c r="AE513" i="3"/>
  <c r="AD513" i="3"/>
  <c r="AC513" i="3"/>
  <c r="AB513" i="3"/>
  <c r="AA513" i="3"/>
  <c r="W513" i="3"/>
  <c r="V513" i="3"/>
  <c r="Z513" i="3" s="1"/>
  <c r="U513" i="3"/>
  <c r="S513" i="3"/>
  <c r="Q513" i="3"/>
  <c r="N513" i="3"/>
  <c r="L513" i="3"/>
  <c r="M513" i="3" s="1"/>
  <c r="I513" i="3"/>
  <c r="F513" i="3"/>
  <c r="AM512" i="3"/>
  <c r="AN512" i="3" s="1"/>
  <c r="AO512" i="3" s="1"/>
  <c r="AJ512" i="3"/>
  <c r="AK512" i="3" s="1"/>
  <c r="AL512" i="3" s="1"/>
  <c r="AG512" i="3"/>
  <c r="AH512" i="3" s="1"/>
  <c r="AI512" i="3" s="1"/>
  <c r="AF512" i="3"/>
  <c r="AE512" i="3"/>
  <c r="AD512" i="3"/>
  <c r="AC512" i="3"/>
  <c r="AB512" i="3"/>
  <c r="AA512" i="3"/>
  <c r="W512" i="3"/>
  <c r="V512" i="3"/>
  <c r="Z512" i="3" s="1"/>
  <c r="U512" i="3"/>
  <c r="S512" i="3"/>
  <c r="Q512" i="3"/>
  <c r="N512" i="3"/>
  <c r="L512" i="3"/>
  <c r="M512" i="3" s="1"/>
  <c r="I512" i="3"/>
  <c r="F512" i="3"/>
  <c r="AM511" i="3"/>
  <c r="AN511" i="3" s="1"/>
  <c r="AO511" i="3" s="1"/>
  <c r="AJ511" i="3"/>
  <c r="AK511" i="3" s="1"/>
  <c r="AL511" i="3" s="1"/>
  <c r="AG511" i="3"/>
  <c r="AH511" i="3" s="1"/>
  <c r="AI511" i="3" s="1"/>
  <c r="AF511" i="3"/>
  <c r="AE511" i="3"/>
  <c r="AD511" i="3"/>
  <c r="AC511" i="3"/>
  <c r="AB511" i="3"/>
  <c r="AA511" i="3"/>
  <c r="W511" i="3"/>
  <c r="V511" i="3"/>
  <c r="Z511" i="3" s="1"/>
  <c r="U511" i="3"/>
  <c r="S511" i="3"/>
  <c r="Q511" i="3"/>
  <c r="N511" i="3"/>
  <c r="L511" i="3"/>
  <c r="M511" i="3" s="1"/>
  <c r="I511" i="3"/>
  <c r="F511" i="3"/>
  <c r="AM510" i="3"/>
  <c r="AN510" i="3" s="1"/>
  <c r="AO510" i="3" s="1"/>
  <c r="AJ510" i="3"/>
  <c r="AK510" i="3" s="1"/>
  <c r="AL510" i="3" s="1"/>
  <c r="AG510" i="3"/>
  <c r="AH510" i="3" s="1"/>
  <c r="AI510" i="3" s="1"/>
  <c r="AF510" i="3"/>
  <c r="AE510" i="3"/>
  <c r="AD510" i="3"/>
  <c r="AC510" i="3"/>
  <c r="AB510" i="3"/>
  <c r="AA510" i="3"/>
  <c r="W510" i="3"/>
  <c r="V510" i="3"/>
  <c r="Z510" i="3" s="1"/>
  <c r="U510" i="3"/>
  <c r="S510" i="3"/>
  <c r="Q510" i="3"/>
  <c r="N510" i="3"/>
  <c r="L510" i="3"/>
  <c r="M510" i="3" s="1"/>
  <c r="I510" i="3"/>
  <c r="F510" i="3"/>
  <c r="AM509" i="3"/>
  <c r="AN509" i="3" s="1"/>
  <c r="AO509" i="3" s="1"/>
  <c r="AJ509" i="3"/>
  <c r="AK509" i="3" s="1"/>
  <c r="AL509" i="3" s="1"/>
  <c r="AG509" i="3"/>
  <c r="AH509" i="3" s="1"/>
  <c r="AI509" i="3" s="1"/>
  <c r="AF509" i="3"/>
  <c r="AE509" i="3"/>
  <c r="AD509" i="3"/>
  <c r="AC509" i="3"/>
  <c r="AB509" i="3"/>
  <c r="AA509" i="3"/>
  <c r="W509" i="3"/>
  <c r="V509" i="3"/>
  <c r="Z509" i="3" s="1"/>
  <c r="U509" i="3"/>
  <c r="S509" i="3"/>
  <c r="Q509" i="3"/>
  <c r="N509" i="3"/>
  <c r="L509" i="3"/>
  <c r="M509" i="3" s="1"/>
  <c r="I509" i="3"/>
  <c r="F509" i="3"/>
  <c r="AM508" i="3"/>
  <c r="AN508" i="3" s="1"/>
  <c r="AO508" i="3" s="1"/>
  <c r="AJ508" i="3"/>
  <c r="AK508" i="3" s="1"/>
  <c r="AL508" i="3" s="1"/>
  <c r="AG508" i="3"/>
  <c r="AH508" i="3" s="1"/>
  <c r="AI508" i="3" s="1"/>
  <c r="AF508" i="3"/>
  <c r="AE508" i="3"/>
  <c r="AD508" i="3"/>
  <c r="AC508" i="3"/>
  <c r="AB508" i="3"/>
  <c r="AA508" i="3"/>
  <c r="W508" i="3"/>
  <c r="V508" i="3"/>
  <c r="Z508" i="3" s="1"/>
  <c r="U508" i="3"/>
  <c r="S508" i="3"/>
  <c r="Q508" i="3"/>
  <c r="N508" i="3"/>
  <c r="L508" i="3"/>
  <c r="M508" i="3" s="1"/>
  <c r="I508" i="3"/>
  <c r="F508" i="3"/>
  <c r="AM507" i="3"/>
  <c r="AN507" i="3" s="1"/>
  <c r="AO507" i="3" s="1"/>
  <c r="AJ507" i="3"/>
  <c r="AK507" i="3" s="1"/>
  <c r="AL507" i="3" s="1"/>
  <c r="AG507" i="3"/>
  <c r="AH507" i="3" s="1"/>
  <c r="AI507" i="3" s="1"/>
  <c r="AF507" i="3"/>
  <c r="AE507" i="3"/>
  <c r="AD507" i="3"/>
  <c r="AC507" i="3"/>
  <c r="AB507" i="3"/>
  <c r="AA507" i="3"/>
  <c r="W507" i="3"/>
  <c r="V507" i="3"/>
  <c r="Z507" i="3" s="1"/>
  <c r="U507" i="3"/>
  <c r="S507" i="3"/>
  <c r="Q507" i="3"/>
  <c r="N507" i="3"/>
  <c r="L507" i="3"/>
  <c r="M507" i="3" s="1"/>
  <c r="I507" i="3"/>
  <c r="F507" i="3"/>
  <c r="AM506" i="3"/>
  <c r="AN506" i="3" s="1"/>
  <c r="AO506" i="3" s="1"/>
  <c r="AJ506" i="3"/>
  <c r="AK506" i="3" s="1"/>
  <c r="AL506" i="3" s="1"/>
  <c r="AG506" i="3"/>
  <c r="AH506" i="3" s="1"/>
  <c r="AI506" i="3" s="1"/>
  <c r="AF506" i="3"/>
  <c r="AE506" i="3"/>
  <c r="AD506" i="3"/>
  <c r="AC506" i="3"/>
  <c r="AB506" i="3"/>
  <c r="AA506" i="3"/>
  <c r="W506" i="3"/>
  <c r="V506" i="3"/>
  <c r="Z506" i="3" s="1"/>
  <c r="U506" i="3"/>
  <c r="S506" i="3"/>
  <c r="Q506" i="3"/>
  <c r="N506" i="3"/>
  <c r="L506" i="3"/>
  <c r="M506" i="3" s="1"/>
  <c r="I506" i="3"/>
  <c r="F506" i="3"/>
  <c r="AM505" i="3"/>
  <c r="AN505" i="3" s="1"/>
  <c r="AO505" i="3" s="1"/>
  <c r="AJ505" i="3"/>
  <c r="AK505" i="3" s="1"/>
  <c r="AL505" i="3" s="1"/>
  <c r="AG505" i="3"/>
  <c r="AH505" i="3" s="1"/>
  <c r="AI505" i="3" s="1"/>
  <c r="AF505" i="3"/>
  <c r="AE505" i="3"/>
  <c r="AD505" i="3"/>
  <c r="AC505" i="3"/>
  <c r="AB505" i="3"/>
  <c r="AA505" i="3"/>
  <c r="W505" i="3"/>
  <c r="V505" i="3"/>
  <c r="Z505" i="3" s="1"/>
  <c r="U505" i="3"/>
  <c r="S505" i="3"/>
  <c r="Q505" i="3"/>
  <c r="N505" i="3"/>
  <c r="L505" i="3"/>
  <c r="M505" i="3" s="1"/>
  <c r="I505" i="3"/>
  <c r="F505" i="3"/>
  <c r="AM504" i="3"/>
  <c r="AN504" i="3" s="1"/>
  <c r="AO504" i="3" s="1"/>
  <c r="AJ504" i="3"/>
  <c r="AK504" i="3" s="1"/>
  <c r="AL504" i="3" s="1"/>
  <c r="AG504" i="3"/>
  <c r="AH504" i="3" s="1"/>
  <c r="AI504" i="3" s="1"/>
  <c r="AF504" i="3"/>
  <c r="AE504" i="3"/>
  <c r="AD504" i="3"/>
  <c r="AC504" i="3"/>
  <c r="AB504" i="3"/>
  <c r="AA504" i="3"/>
  <c r="W504" i="3"/>
  <c r="V504" i="3"/>
  <c r="Z504" i="3" s="1"/>
  <c r="U504" i="3"/>
  <c r="S504" i="3"/>
  <c r="Q504" i="3"/>
  <c r="N504" i="3"/>
  <c r="L504" i="3"/>
  <c r="M504" i="3" s="1"/>
  <c r="I504" i="3"/>
  <c r="F504" i="3"/>
  <c r="AM503" i="3"/>
  <c r="AN503" i="3" s="1"/>
  <c r="AO503" i="3" s="1"/>
  <c r="AJ503" i="3"/>
  <c r="AK503" i="3" s="1"/>
  <c r="AL503" i="3" s="1"/>
  <c r="AG503" i="3"/>
  <c r="AH503" i="3" s="1"/>
  <c r="AI503" i="3" s="1"/>
  <c r="AF503" i="3"/>
  <c r="AE503" i="3"/>
  <c r="AD503" i="3"/>
  <c r="AC503" i="3"/>
  <c r="AB503" i="3"/>
  <c r="AA503" i="3"/>
  <c r="W503" i="3"/>
  <c r="V503" i="3"/>
  <c r="Z503" i="3" s="1"/>
  <c r="U503" i="3"/>
  <c r="S503" i="3"/>
  <c r="Q503" i="3"/>
  <c r="N503" i="3"/>
  <c r="L503" i="3"/>
  <c r="M503" i="3" s="1"/>
  <c r="I503" i="3"/>
  <c r="F503" i="3"/>
  <c r="AM502" i="3"/>
  <c r="AN502" i="3" s="1"/>
  <c r="AO502" i="3" s="1"/>
  <c r="AJ502" i="3"/>
  <c r="AK502" i="3" s="1"/>
  <c r="AL502" i="3" s="1"/>
  <c r="AG502" i="3"/>
  <c r="AH502" i="3" s="1"/>
  <c r="AI502" i="3" s="1"/>
  <c r="AF502" i="3"/>
  <c r="AE502" i="3"/>
  <c r="AD502" i="3"/>
  <c r="AC502" i="3"/>
  <c r="AB502" i="3"/>
  <c r="AA502" i="3"/>
  <c r="W502" i="3"/>
  <c r="V502" i="3"/>
  <c r="Z502" i="3" s="1"/>
  <c r="U502" i="3"/>
  <c r="S502" i="3"/>
  <c r="Q502" i="3"/>
  <c r="N502" i="3"/>
  <c r="L502" i="3"/>
  <c r="M502" i="3" s="1"/>
  <c r="I502" i="3"/>
  <c r="F502" i="3"/>
  <c r="AM501" i="3"/>
  <c r="AN501" i="3" s="1"/>
  <c r="AO501" i="3" s="1"/>
  <c r="AJ501" i="3"/>
  <c r="AK501" i="3" s="1"/>
  <c r="AL501" i="3" s="1"/>
  <c r="AG501" i="3"/>
  <c r="AH501" i="3" s="1"/>
  <c r="AI501" i="3" s="1"/>
  <c r="AF501" i="3"/>
  <c r="AE501" i="3"/>
  <c r="AD501" i="3"/>
  <c r="AC501" i="3"/>
  <c r="AB501" i="3"/>
  <c r="AA501" i="3"/>
  <c r="W501" i="3"/>
  <c r="V501" i="3"/>
  <c r="Z501" i="3" s="1"/>
  <c r="U501" i="3"/>
  <c r="S501" i="3"/>
  <c r="Q501" i="3"/>
  <c r="N501" i="3"/>
  <c r="L501" i="3"/>
  <c r="M501" i="3" s="1"/>
  <c r="I501" i="3"/>
  <c r="F501" i="3"/>
  <c r="AM500" i="3"/>
  <c r="AN500" i="3" s="1"/>
  <c r="AO500" i="3" s="1"/>
  <c r="AJ500" i="3"/>
  <c r="AK500" i="3" s="1"/>
  <c r="AL500" i="3" s="1"/>
  <c r="AG500" i="3"/>
  <c r="AH500" i="3" s="1"/>
  <c r="AI500" i="3" s="1"/>
  <c r="AF500" i="3"/>
  <c r="AE500" i="3"/>
  <c r="AD500" i="3"/>
  <c r="AC500" i="3"/>
  <c r="AB500" i="3"/>
  <c r="AA500" i="3"/>
  <c r="W500" i="3"/>
  <c r="V500" i="3"/>
  <c r="Z500" i="3" s="1"/>
  <c r="U500" i="3"/>
  <c r="S500" i="3"/>
  <c r="Q500" i="3"/>
  <c r="N500" i="3"/>
  <c r="L500" i="3"/>
  <c r="M500" i="3" s="1"/>
  <c r="I500" i="3"/>
  <c r="F500" i="3"/>
  <c r="AM499" i="3"/>
  <c r="AN499" i="3" s="1"/>
  <c r="AO499" i="3" s="1"/>
  <c r="AJ499" i="3"/>
  <c r="AK499" i="3" s="1"/>
  <c r="AL499" i="3" s="1"/>
  <c r="AG499" i="3"/>
  <c r="AH499" i="3" s="1"/>
  <c r="AI499" i="3" s="1"/>
  <c r="AF499" i="3"/>
  <c r="AE499" i="3"/>
  <c r="AD499" i="3"/>
  <c r="AC499" i="3"/>
  <c r="AB499" i="3"/>
  <c r="AA499" i="3"/>
  <c r="W499" i="3"/>
  <c r="V499" i="3"/>
  <c r="Z499" i="3" s="1"/>
  <c r="U499" i="3"/>
  <c r="S499" i="3"/>
  <c r="Q499" i="3"/>
  <c r="N499" i="3"/>
  <c r="L499" i="3"/>
  <c r="M499" i="3" s="1"/>
  <c r="I499" i="3"/>
  <c r="F499" i="3"/>
  <c r="AM498" i="3"/>
  <c r="AN498" i="3" s="1"/>
  <c r="AO498" i="3" s="1"/>
  <c r="AJ498" i="3"/>
  <c r="AK498" i="3" s="1"/>
  <c r="AL498" i="3" s="1"/>
  <c r="AG498" i="3"/>
  <c r="AH498" i="3" s="1"/>
  <c r="AI498" i="3" s="1"/>
  <c r="AF498" i="3"/>
  <c r="AE498" i="3"/>
  <c r="AD498" i="3"/>
  <c r="AC498" i="3"/>
  <c r="AB498" i="3"/>
  <c r="AA498" i="3"/>
  <c r="W498" i="3"/>
  <c r="V498" i="3"/>
  <c r="Z498" i="3" s="1"/>
  <c r="U498" i="3"/>
  <c r="S498" i="3"/>
  <c r="Q498" i="3"/>
  <c r="N498" i="3"/>
  <c r="L498" i="3"/>
  <c r="M498" i="3" s="1"/>
  <c r="I498" i="3"/>
  <c r="F498" i="3"/>
  <c r="AM497" i="3"/>
  <c r="AN497" i="3" s="1"/>
  <c r="AO497" i="3" s="1"/>
  <c r="AJ497" i="3"/>
  <c r="AK497" i="3" s="1"/>
  <c r="AL497" i="3" s="1"/>
  <c r="AG497" i="3"/>
  <c r="AH497" i="3" s="1"/>
  <c r="AI497" i="3" s="1"/>
  <c r="AF497" i="3"/>
  <c r="AE497" i="3"/>
  <c r="AD497" i="3"/>
  <c r="AC497" i="3"/>
  <c r="AB497" i="3"/>
  <c r="AA497" i="3"/>
  <c r="W497" i="3"/>
  <c r="V497" i="3"/>
  <c r="Z497" i="3" s="1"/>
  <c r="U497" i="3"/>
  <c r="S497" i="3"/>
  <c r="Q497" i="3"/>
  <c r="N497" i="3"/>
  <c r="L497" i="3"/>
  <c r="M497" i="3" s="1"/>
  <c r="I497" i="3"/>
  <c r="F497" i="3"/>
  <c r="AM496" i="3"/>
  <c r="AN496" i="3" s="1"/>
  <c r="AO496" i="3" s="1"/>
  <c r="AJ496" i="3"/>
  <c r="AK496" i="3" s="1"/>
  <c r="AL496" i="3" s="1"/>
  <c r="AG496" i="3"/>
  <c r="AH496" i="3" s="1"/>
  <c r="AI496" i="3" s="1"/>
  <c r="AF496" i="3"/>
  <c r="AE496" i="3"/>
  <c r="AD496" i="3"/>
  <c r="AC496" i="3"/>
  <c r="AB496" i="3"/>
  <c r="AA496" i="3"/>
  <c r="W496" i="3"/>
  <c r="V496" i="3"/>
  <c r="Z496" i="3" s="1"/>
  <c r="U496" i="3"/>
  <c r="S496" i="3"/>
  <c r="Q496" i="3"/>
  <c r="N496" i="3"/>
  <c r="L496" i="3"/>
  <c r="M496" i="3" s="1"/>
  <c r="I496" i="3"/>
  <c r="F496" i="3"/>
  <c r="AM495" i="3"/>
  <c r="AN495" i="3" s="1"/>
  <c r="AO495" i="3" s="1"/>
  <c r="AJ495" i="3"/>
  <c r="AK495" i="3" s="1"/>
  <c r="AL495" i="3" s="1"/>
  <c r="AG495" i="3"/>
  <c r="AH495" i="3" s="1"/>
  <c r="AI495" i="3" s="1"/>
  <c r="AF495" i="3"/>
  <c r="AE495" i="3"/>
  <c r="AD495" i="3"/>
  <c r="AC495" i="3"/>
  <c r="AB495" i="3"/>
  <c r="AA495" i="3"/>
  <c r="W495" i="3"/>
  <c r="V495" i="3"/>
  <c r="Z495" i="3" s="1"/>
  <c r="U495" i="3"/>
  <c r="S495" i="3"/>
  <c r="Q495" i="3"/>
  <c r="N495" i="3"/>
  <c r="L495" i="3"/>
  <c r="M495" i="3" s="1"/>
  <c r="I495" i="3"/>
  <c r="F495" i="3"/>
  <c r="AM494" i="3"/>
  <c r="AN494" i="3" s="1"/>
  <c r="AO494" i="3" s="1"/>
  <c r="AJ494" i="3"/>
  <c r="AK494" i="3" s="1"/>
  <c r="AL494" i="3" s="1"/>
  <c r="AG494" i="3"/>
  <c r="AH494" i="3" s="1"/>
  <c r="AI494" i="3" s="1"/>
  <c r="AF494" i="3"/>
  <c r="AE494" i="3"/>
  <c r="AD494" i="3"/>
  <c r="AC494" i="3"/>
  <c r="AB494" i="3"/>
  <c r="AA494" i="3"/>
  <c r="W494" i="3"/>
  <c r="V494" i="3"/>
  <c r="Z494" i="3" s="1"/>
  <c r="U494" i="3"/>
  <c r="S494" i="3"/>
  <c r="Q494" i="3"/>
  <c r="N494" i="3"/>
  <c r="L494" i="3"/>
  <c r="M494" i="3" s="1"/>
  <c r="I494" i="3"/>
  <c r="F494" i="3"/>
  <c r="AM493" i="3"/>
  <c r="AN493" i="3" s="1"/>
  <c r="AO493" i="3" s="1"/>
  <c r="AJ493" i="3"/>
  <c r="AK493" i="3" s="1"/>
  <c r="AL493" i="3" s="1"/>
  <c r="AG493" i="3"/>
  <c r="AH493" i="3" s="1"/>
  <c r="AI493" i="3" s="1"/>
  <c r="AF493" i="3"/>
  <c r="AE493" i="3"/>
  <c r="AD493" i="3"/>
  <c r="AC493" i="3"/>
  <c r="AB493" i="3"/>
  <c r="AA493" i="3"/>
  <c r="W493" i="3"/>
  <c r="V493" i="3"/>
  <c r="Z493" i="3" s="1"/>
  <c r="U493" i="3"/>
  <c r="S493" i="3"/>
  <c r="Q493" i="3"/>
  <c r="N493" i="3"/>
  <c r="L493" i="3"/>
  <c r="M493" i="3" s="1"/>
  <c r="I493" i="3"/>
  <c r="F493" i="3"/>
  <c r="AM492" i="3"/>
  <c r="AN492" i="3" s="1"/>
  <c r="AO492" i="3" s="1"/>
  <c r="AJ492" i="3"/>
  <c r="AK492" i="3" s="1"/>
  <c r="AL492" i="3" s="1"/>
  <c r="AG492" i="3"/>
  <c r="AH492" i="3" s="1"/>
  <c r="AI492" i="3" s="1"/>
  <c r="AF492" i="3"/>
  <c r="AE492" i="3"/>
  <c r="AD492" i="3"/>
  <c r="AC492" i="3"/>
  <c r="AB492" i="3"/>
  <c r="AA492" i="3"/>
  <c r="W492" i="3"/>
  <c r="V492" i="3"/>
  <c r="Z492" i="3" s="1"/>
  <c r="U492" i="3"/>
  <c r="S492" i="3"/>
  <c r="Q492" i="3"/>
  <c r="N492" i="3"/>
  <c r="L492" i="3"/>
  <c r="M492" i="3" s="1"/>
  <c r="I492" i="3"/>
  <c r="F492" i="3"/>
  <c r="AM491" i="3"/>
  <c r="AN491" i="3" s="1"/>
  <c r="AO491" i="3" s="1"/>
  <c r="AJ491" i="3"/>
  <c r="AK491" i="3" s="1"/>
  <c r="AL491" i="3" s="1"/>
  <c r="AG491" i="3"/>
  <c r="AH491" i="3" s="1"/>
  <c r="AI491" i="3" s="1"/>
  <c r="AF491" i="3"/>
  <c r="AE491" i="3"/>
  <c r="AD491" i="3"/>
  <c r="AC491" i="3"/>
  <c r="AB491" i="3"/>
  <c r="AA491" i="3"/>
  <c r="W491" i="3"/>
  <c r="V491" i="3"/>
  <c r="Z491" i="3" s="1"/>
  <c r="U491" i="3"/>
  <c r="S491" i="3"/>
  <c r="Q491" i="3"/>
  <c r="N491" i="3"/>
  <c r="L491" i="3"/>
  <c r="M491" i="3" s="1"/>
  <c r="I491" i="3"/>
  <c r="F491" i="3"/>
  <c r="AM490" i="3"/>
  <c r="AN490" i="3" s="1"/>
  <c r="AO490" i="3" s="1"/>
  <c r="AJ490" i="3"/>
  <c r="AK490" i="3" s="1"/>
  <c r="AL490" i="3" s="1"/>
  <c r="AG490" i="3"/>
  <c r="AH490" i="3" s="1"/>
  <c r="AI490" i="3" s="1"/>
  <c r="AF490" i="3"/>
  <c r="AE490" i="3"/>
  <c r="AD490" i="3"/>
  <c r="AC490" i="3"/>
  <c r="AB490" i="3"/>
  <c r="AA490" i="3"/>
  <c r="W490" i="3"/>
  <c r="V490" i="3"/>
  <c r="Z490" i="3" s="1"/>
  <c r="U490" i="3"/>
  <c r="S490" i="3"/>
  <c r="Q490" i="3"/>
  <c r="N490" i="3"/>
  <c r="L490" i="3"/>
  <c r="M490" i="3" s="1"/>
  <c r="I490" i="3"/>
  <c r="F490" i="3"/>
  <c r="AM489" i="3"/>
  <c r="AN489" i="3" s="1"/>
  <c r="AO489" i="3" s="1"/>
  <c r="AJ489" i="3"/>
  <c r="AK489" i="3" s="1"/>
  <c r="AL489" i="3" s="1"/>
  <c r="AG489" i="3"/>
  <c r="AH489" i="3" s="1"/>
  <c r="AI489" i="3" s="1"/>
  <c r="AF489" i="3"/>
  <c r="AE489" i="3"/>
  <c r="AD489" i="3"/>
  <c r="AC489" i="3"/>
  <c r="AB489" i="3"/>
  <c r="AA489" i="3"/>
  <c r="W489" i="3"/>
  <c r="V489" i="3"/>
  <c r="Z489" i="3" s="1"/>
  <c r="U489" i="3"/>
  <c r="S489" i="3"/>
  <c r="Q489" i="3"/>
  <c r="N489" i="3"/>
  <c r="L489" i="3"/>
  <c r="M489" i="3" s="1"/>
  <c r="I489" i="3"/>
  <c r="F489" i="3"/>
  <c r="AM488" i="3"/>
  <c r="AN488" i="3" s="1"/>
  <c r="AO488" i="3" s="1"/>
  <c r="AJ488" i="3"/>
  <c r="AK488" i="3" s="1"/>
  <c r="AL488" i="3" s="1"/>
  <c r="AG488" i="3"/>
  <c r="AH488" i="3" s="1"/>
  <c r="AI488" i="3" s="1"/>
  <c r="AF488" i="3"/>
  <c r="AE488" i="3"/>
  <c r="AD488" i="3"/>
  <c r="AC488" i="3"/>
  <c r="AB488" i="3"/>
  <c r="AA488" i="3"/>
  <c r="W488" i="3"/>
  <c r="V488" i="3"/>
  <c r="Z488" i="3" s="1"/>
  <c r="U488" i="3"/>
  <c r="S488" i="3"/>
  <c r="Q488" i="3"/>
  <c r="N488" i="3"/>
  <c r="L488" i="3"/>
  <c r="M488" i="3" s="1"/>
  <c r="I488" i="3"/>
  <c r="F488" i="3"/>
  <c r="AM487" i="3"/>
  <c r="AN487" i="3" s="1"/>
  <c r="AO487" i="3" s="1"/>
  <c r="AJ487" i="3"/>
  <c r="AK487" i="3" s="1"/>
  <c r="AL487" i="3" s="1"/>
  <c r="AG487" i="3"/>
  <c r="AH487" i="3" s="1"/>
  <c r="AI487" i="3" s="1"/>
  <c r="AF487" i="3"/>
  <c r="AE487" i="3"/>
  <c r="AD487" i="3"/>
  <c r="AC487" i="3"/>
  <c r="AB487" i="3"/>
  <c r="AA487" i="3"/>
  <c r="W487" i="3"/>
  <c r="V487" i="3"/>
  <c r="Z487" i="3" s="1"/>
  <c r="U487" i="3"/>
  <c r="S487" i="3"/>
  <c r="Q487" i="3"/>
  <c r="N487" i="3"/>
  <c r="L487" i="3"/>
  <c r="M487" i="3" s="1"/>
  <c r="I487" i="3"/>
  <c r="F487" i="3"/>
  <c r="AM486" i="3"/>
  <c r="AN486" i="3" s="1"/>
  <c r="AO486" i="3" s="1"/>
  <c r="AJ486" i="3"/>
  <c r="AK486" i="3" s="1"/>
  <c r="AL486" i="3" s="1"/>
  <c r="AG486" i="3"/>
  <c r="AH486" i="3" s="1"/>
  <c r="AI486" i="3" s="1"/>
  <c r="AF486" i="3"/>
  <c r="AE486" i="3"/>
  <c r="AD486" i="3"/>
  <c r="AC486" i="3"/>
  <c r="AB486" i="3"/>
  <c r="AA486" i="3"/>
  <c r="W486" i="3"/>
  <c r="V486" i="3"/>
  <c r="Z486" i="3" s="1"/>
  <c r="U486" i="3"/>
  <c r="S486" i="3"/>
  <c r="Q486" i="3"/>
  <c r="N486" i="3"/>
  <c r="L486" i="3"/>
  <c r="M486" i="3" s="1"/>
  <c r="I486" i="3"/>
  <c r="F486" i="3"/>
  <c r="AM485" i="3"/>
  <c r="AN485" i="3" s="1"/>
  <c r="AO485" i="3" s="1"/>
  <c r="AJ485" i="3"/>
  <c r="AK485" i="3" s="1"/>
  <c r="AL485" i="3" s="1"/>
  <c r="AG485" i="3"/>
  <c r="AH485" i="3" s="1"/>
  <c r="AI485" i="3" s="1"/>
  <c r="AF485" i="3"/>
  <c r="AE485" i="3"/>
  <c r="AD485" i="3"/>
  <c r="AC485" i="3"/>
  <c r="AB485" i="3"/>
  <c r="AA485" i="3"/>
  <c r="W485" i="3"/>
  <c r="V485" i="3"/>
  <c r="Z485" i="3" s="1"/>
  <c r="U485" i="3"/>
  <c r="S485" i="3"/>
  <c r="Q485" i="3"/>
  <c r="N485" i="3"/>
  <c r="L485" i="3"/>
  <c r="M485" i="3" s="1"/>
  <c r="I485" i="3"/>
  <c r="F485" i="3"/>
  <c r="AM484" i="3"/>
  <c r="AN484" i="3" s="1"/>
  <c r="AO484" i="3" s="1"/>
  <c r="AJ484" i="3"/>
  <c r="AK484" i="3" s="1"/>
  <c r="AL484" i="3" s="1"/>
  <c r="AG484" i="3"/>
  <c r="AH484" i="3" s="1"/>
  <c r="AI484" i="3" s="1"/>
  <c r="AF484" i="3"/>
  <c r="AE484" i="3"/>
  <c r="AD484" i="3"/>
  <c r="AC484" i="3"/>
  <c r="AB484" i="3"/>
  <c r="AA484" i="3"/>
  <c r="W484" i="3"/>
  <c r="V484" i="3"/>
  <c r="Z484" i="3" s="1"/>
  <c r="U484" i="3"/>
  <c r="S484" i="3"/>
  <c r="Q484" i="3"/>
  <c r="N484" i="3"/>
  <c r="L484" i="3"/>
  <c r="M484" i="3" s="1"/>
  <c r="I484" i="3"/>
  <c r="F484" i="3"/>
  <c r="AM483" i="3"/>
  <c r="AN483" i="3" s="1"/>
  <c r="AO483" i="3" s="1"/>
  <c r="AJ483" i="3"/>
  <c r="AK483" i="3" s="1"/>
  <c r="AL483" i="3" s="1"/>
  <c r="AG483" i="3"/>
  <c r="AH483" i="3" s="1"/>
  <c r="AI483" i="3" s="1"/>
  <c r="AF483" i="3"/>
  <c r="AE483" i="3"/>
  <c r="AD483" i="3"/>
  <c r="AC483" i="3"/>
  <c r="AB483" i="3"/>
  <c r="AA483" i="3"/>
  <c r="W483" i="3"/>
  <c r="V483" i="3"/>
  <c r="Z483" i="3" s="1"/>
  <c r="U483" i="3"/>
  <c r="S483" i="3"/>
  <c r="Q483" i="3"/>
  <c r="N483" i="3"/>
  <c r="L483" i="3"/>
  <c r="M483" i="3" s="1"/>
  <c r="I483" i="3"/>
  <c r="F483" i="3"/>
  <c r="AM482" i="3"/>
  <c r="AN482" i="3" s="1"/>
  <c r="AO482" i="3" s="1"/>
  <c r="AJ482" i="3"/>
  <c r="AK482" i="3" s="1"/>
  <c r="AL482" i="3" s="1"/>
  <c r="AG482" i="3"/>
  <c r="AH482" i="3" s="1"/>
  <c r="AI482" i="3" s="1"/>
  <c r="AF482" i="3"/>
  <c r="AE482" i="3"/>
  <c r="AD482" i="3"/>
  <c r="AC482" i="3"/>
  <c r="AB482" i="3"/>
  <c r="AA482" i="3"/>
  <c r="W482" i="3"/>
  <c r="V482" i="3"/>
  <c r="Z482" i="3" s="1"/>
  <c r="U482" i="3"/>
  <c r="S482" i="3"/>
  <c r="Q482" i="3"/>
  <c r="N482" i="3"/>
  <c r="L482" i="3"/>
  <c r="M482" i="3" s="1"/>
  <c r="I482" i="3"/>
  <c r="F482" i="3"/>
  <c r="AM481" i="3"/>
  <c r="AN481" i="3" s="1"/>
  <c r="AO481" i="3" s="1"/>
  <c r="AJ481" i="3"/>
  <c r="AK481" i="3" s="1"/>
  <c r="AL481" i="3" s="1"/>
  <c r="AG481" i="3"/>
  <c r="AH481" i="3" s="1"/>
  <c r="AI481" i="3" s="1"/>
  <c r="AF481" i="3"/>
  <c r="AE481" i="3"/>
  <c r="AD481" i="3"/>
  <c r="AC481" i="3"/>
  <c r="AB481" i="3"/>
  <c r="AA481" i="3"/>
  <c r="W481" i="3"/>
  <c r="V481" i="3"/>
  <c r="Z481" i="3" s="1"/>
  <c r="U481" i="3"/>
  <c r="S481" i="3"/>
  <c r="Q481" i="3"/>
  <c r="N481" i="3"/>
  <c r="L481" i="3"/>
  <c r="M481" i="3" s="1"/>
  <c r="I481" i="3"/>
  <c r="F481" i="3"/>
  <c r="AM480" i="3"/>
  <c r="AN480" i="3" s="1"/>
  <c r="AO480" i="3" s="1"/>
  <c r="AJ480" i="3"/>
  <c r="AK480" i="3" s="1"/>
  <c r="AL480" i="3" s="1"/>
  <c r="AG480" i="3"/>
  <c r="AH480" i="3" s="1"/>
  <c r="AI480" i="3" s="1"/>
  <c r="AF480" i="3"/>
  <c r="AE480" i="3"/>
  <c r="AD480" i="3"/>
  <c r="AC480" i="3"/>
  <c r="AB480" i="3"/>
  <c r="AA480" i="3"/>
  <c r="W480" i="3"/>
  <c r="V480" i="3"/>
  <c r="Z480" i="3" s="1"/>
  <c r="U480" i="3"/>
  <c r="S480" i="3"/>
  <c r="Q480" i="3"/>
  <c r="N480" i="3"/>
  <c r="L480" i="3"/>
  <c r="M480" i="3" s="1"/>
  <c r="I480" i="3"/>
  <c r="F480" i="3"/>
  <c r="AM479" i="3"/>
  <c r="AN479" i="3" s="1"/>
  <c r="AO479" i="3" s="1"/>
  <c r="AJ479" i="3"/>
  <c r="AK479" i="3" s="1"/>
  <c r="AL479" i="3" s="1"/>
  <c r="AG479" i="3"/>
  <c r="AH479" i="3" s="1"/>
  <c r="AI479" i="3" s="1"/>
  <c r="AF479" i="3"/>
  <c r="AE479" i="3"/>
  <c r="AD479" i="3"/>
  <c r="AC479" i="3"/>
  <c r="AB479" i="3"/>
  <c r="AA479" i="3"/>
  <c r="W479" i="3"/>
  <c r="V479" i="3"/>
  <c r="Z479" i="3" s="1"/>
  <c r="U479" i="3"/>
  <c r="S479" i="3"/>
  <c r="Q479" i="3"/>
  <c r="N479" i="3"/>
  <c r="L479" i="3"/>
  <c r="M479" i="3" s="1"/>
  <c r="I479" i="3"/>
  <c r="F479" i="3"/>
  <c r="AM478" i="3"/>
  <c r="AN478" i="3" s="1"/>
  <c r="AO478" i="3" s="1"/>
  <c r="AJ478" i="3"/>
  <c r="AK478" i="3" s="1"/>
  <c r="AL478" i="3" s="1"/>
  <c r="AG478" i="3"/>
  <c r="AH478" i="3" s="1"/>
  <c r="AI478" i="3" s="1"/>
  <c r="AF478" i="3"/>
  <c r="AE478" i="3"/>
  <c r="AD478" i="3"/>
  <c r="AC478" i="3"/>
  <c r="AB478" i="3"/>
  <c r="AA478" i="3"/>
  <c r="W478" i="3"/>
  <c r="V478" i="3"/>
  <c r="Z478" i="3" s="1"/>
  <c r="U478" i="3"/>
  <c r="S478" i="3"/>
  <c r="Q478" i="3"/>
  <c r="N478" i="3"/>
  <c r="L478" i="3"/>
  <c r="M478" i="3" s="1"/>
  <c r="I478" i="3"/>
  <c r="F478" i="3"/>
  <c r="AM477" i="3"/>
  <c r="AN477" i="3" s="1"/>
  <c r="AO477" i="3" s="1"/>
  <c r="AJ477" i="3"/>
  <c r="AK477" i="3" s="1"/>
  <c r="AL477" i="3" s="1"/>
  <c r="AG477" i="3"/>
  <c r="AH477" i="3" s="1"/>
  <c r="AI477" i="3" s="1"/>
  <c r="AF477" i="3"/>
  <c r="AE477" i="3"/>
  <c r="AD477" i="3"/>
  <c r="AC477" i="3"/>
  <c r="AB477" i="3"/>
  <c r="AA477" i="3"/>
  <c r="W477" i="3"/>
  <c r="V477" i="3"/>
  <c r="Z477" i="3" s="1"/>
  <c r="U477" i="3"/>
  <c r="S477" i="3"/>
  <c r="Q477" i="3"/>
  <c r="N477" i="3"/>
  <c r="L477" i="3"/>
  <c r="M477" i="3" s="1"/>
  <c r="I477" i="3"/>
  <c r="F477" i="3"/>
  <c r="AM476" i="3"/>
  <c r="AN476" i="3" s="1"/>
  <c r="AO476" i="3" s="1"/>
  <c r="AJ476" i="3"/>
  <c r="AK476" i="3" s="1"/>
  <c r="AL476" i="3" s="1"/>
  <c r="AG476" i="3"/>
  <c r="AH476" i="3" s="1"/>
  <c r="AI476" i="3" s="1"/>
  <c r="AF476" i="3"/>
  <c r="AE476" i="3"/>
  <c r="AD476" i="3"/>
  <c r="AC476" i="3"/>
  <c r="AB476" i="3"/>
  <c r="AA476" i="3"/>
  <c r="W476" i="3"/>
  <c r="V476" i="3"/>
  <c r="Z476" i="3" s="1"/>
  <c r="U476" i="3"/>
  <c r="S476" i="3"/>
  <c r="Q476" i="3"/>
  <c r="N476" i="3"/>
  <c r="L476" i="3"/>
  <c r="M476" i="3" s="1"/>
  <c r="I476" i="3"/>
  <c r="F476" i="3"/>
  <c r="AM475" i="3"/>
  <c r="AN475" i="3" s="1"/>
  <c r="AO475" i="3" s="1"/>
  <c r="AJ475" i="3"/>
  <c r="AK475" i="3" s="1"/>
  <c r="AL475" i="3" s="1"/>
  <c r="AG475" i="3"/>
  <c r="AH475" i="3" s="1"/>
  <c r="AI475" i="3" s="1"/>
  <c r="AF475" i="3"/>
  <c r="AE475" i="3"/>
  <c r="AD475" i="3"/>
  <c r="AC475" i="3"/>
  <c r="AB475" i="3"/>
  <c r="AA475" i="3"/>
  <c r="W475" i="3"/>
  <c r="V475" i="3"/>
  <c r="Z475" i="3" s="1"/>
  <c r="U475" i="3"/>
  <c r="S475" i="3"/>
  <c r="Q475" i="3"/>
  <c r="N475" i="3"/>
  <c r="L475" i="3"/>
  <c r="M475" i="3" s="1"/>
  <c r="I475" i="3"/>
  <c r="F475" i="3"/>
  <c r="AM474" i="3"/>
  <c r="AN474" i="3" s="1"/>
  <c r="AO474" i="3" s="1"/>
  <c r="AJ474" i="3"/>
  <c r="AK474" i="3" s="1"/>
  <c r="AL474" i="3" s="1"/>
  <c r="AG474" i="3"/>
  <c r="AH474" i="3" s="1"/>
  <c r="AI474" i="3" s="1"/>
  <c r="AF474" i="3"/>
  <c r="AE474" i="3"/>
  <c r="AD474" i="3"/>
  <c r="AC474" i="3"/>
  <c r="AB474" i="3"/>
  <c r="AA474" i="3"/>
  <c r="W474" i="3"/>
  <c r="V474" i="3"/>
  <c r="Z474" i="3" s="1"/>
  <c r="U474" i="3"/>
  <c r="S474" i="3"/>
  <c r="Q474" i="3"/>
  <c r="N474" i="3"/>
  <c r="L474" i="3"/>
  <c r="M474" i="3" s="1"/>
  <c r="I474" i="3"/>
  <c r="F474" i="3"/>
  <c r="AM473" i="3"/>
  <c r="AN473" i="3" s="1"/>
  <c r="AO473" i="3" s="1"/>
  <c r="AJ473" i="3"/>
  <c r="AK473" i="3" s="1"/>
  <c r="AL473" i="3" s="1"/>
  <c r="AG473" i="3"/>
  <c r="AH473" i="3" s="1"/>
  <c r="AI473" i="3" s="1"/>
  <c r="AF473" i="3"/>
  <c r="AE473" i="3"/>
  <c r="AD473" i="3"/>
  <c r="AC473" i="3"/>
  <c r="AB473" i="3"/>
  <c r="AA473" i="3"/>
  <c r="W473" i="3"/>
  <c r="V473" i="3"/>
  <c r="Z473" i="3" s="1"/>
  <c r="U473" i="3"/>
  <c r="S473" i="3"/>
  <c r="Q473" i="3"/>
  <c r="P473" i="3"/>
  <c r="P474" i="3" s="1"/>
  <c r="P475" i="3" s="1"/>
  <c r="P476" i="3" s="1"/>
  <c r="P477" i="3" s="1"/>
  <c r="P478" i="3" s="1"/>
  <c r="P479" i="3" s="1"/>
  <c r="P480" i="3" s="1"/>
  <c r="P481" i="3" s="1"/>
  <c r="P482" i="3" s="1"/>
  <c r="P483" i="3" s="1"/>
  <c r="P484" i="3" s="1"/>
  <c r="P485" i="3" s="1"/>
  <c r="P486" i="3" s="1"/>
  <c r="P487" i="3" s="1"/>
  <c r="P488" i="3" s="1"/>
  <c r="P489" i="3" s="1"/>
  <c r="P490" i="3" s="1"/>
  <c r="P491" i="3" s="1"/>
  <c r="P492" i="3" s="1"/>
  <c r="P493" i="3" s="1"/>
  <c r="P494" i="3" s="1"/>
  <c r="P495" i="3" s="1"/>
  <c r="P496" i="3" s="1"/>
  <c r="P497" i="3" s="1"/>
  <c r="P498" i="3" s="1"/>
  <c r="P499" i="3" s="1"/>
  <c r="P500" i="3" s="1"/>
  <c r="P501" i="3" s="1"/>
  <c r="P502" i="3" s="1"/>
  <c r="P503" i="3" s="1"/>
  <c r="P504" i="3" s="1"/>
  <c r="P505" i="3" s="1"/>
  <c r="P506" i="3" s="1"/>
  <c r="P507" i="3" s="1"/>
  <c r="P508" i="3" s="1"/>
  <c r="P509" i="3" s="1"/>
  <c r="P510" i="3" s="1"/>
  <c r="P511" i="3" s="1"/>
  <c r="P512" i="3" s="1"/>
  <c r="P513" i="3" s="1"/>
  <c r="P514" i="3" s="1"/>
  <c r="P515" i="3" s="1"/>
  <c r="P516" i="3" s="1"/>
  <c r="P517" i="3" s="1"/>
  <c r="P518" i="3" s="1"/>
  <c r="P519" i="3" s="1"/>
  <c r="P520" i="3" s="1"/>
  <c r="P521" i="3" s="1"/>
  <c r="P522" i="3" s="1"/>
  <c r="P523" i="3" s="1"/>
  <c r="P524" i="3" s="1"/>
  <c r="P525" i="3" s="1"/>
  <c r="P526" i="3" s="1"/>
  <c r="P527" i="3" s="1"/>
  <c r="P528" i="3" s="1"/>
  <c r="P529" i="3" s="1"/>
  <c r="P530" i="3" s="1"/>
  <c r="P531" i="3" s="1"/>
  <c r="P532" i="3" s="1"/>
  <c r="P533" i="3" s="1"/>
  <c r="P534" i="3" s="1"/>
  <c r="P535" i="3" s="1"/>
  <c r="P536" i="3" s="1"/>
  <c r="P537" i="3" s="1"/>
  <c r="P538" i="3" s="1"/>
  <c r="P539" i="3" s="1"/>
  <c r="P540" i="3" s="1"/>
  <c r="P541" i="3" s="1"/>
  <c r="P542" i="3" s="1"/>
  <c r="P543" i="3" s="1"/>
  <c r="P544" i="3" s="1"/>
  <c r="P545" i="3" s="1"/>
  <c r="P546" i="3" s="1"/>
  <c r="P547" i="3" s="1"/>
  <c r="P548" i="3" s="1"/>
  <c r="P549" i="3" s="1"/>
  <c r="P550" i="3" s="1"/>
  <c r="P551" i="3" s="1"/>
  <c r="P552" i="3" s="1"/>
  <c r="P553" i="3" s="1"/>
  <c r="P554" i="3" s="1"/>
  <c r="P555" i="3" s="1"/>
  <c r="P556" i="3" s="1"/>
  <c r="P557" i="3" s="1"/>
  <c r="P558" i="3" s="1"/>
  <c r="P559" i="3" s="1"/>
  <c r="P560" i="3" s="1"/>
  <c r="P561" i="3" s="1"/>
  <c r="P562" i="3" s="1"/>
  <c r="P563" i="3" s="1"/>
  <c r="P564" i="3" s="1"/>
  <c r="P565" i="3" s="1"/>
  <c r="P566" i="3" s="1"/>
  <c r="P567" i="3" s="1"/>
  <c r="P568" i="3" s="1"/>
  <c r="P569" i="3" s="1"/>
  <c r="P570" i="3" s="1"/>
  <c r="P571" i="3" s="1"/>
  <c r="P572" i="3" s="1"/>
  <c r="P573" i="3" s="1"/>
  <c r="P574" i="3" s="1"/>
  <c r="P575" i="3" s="1"/>
  <c r="P576" i="3" s="1"/>
  <c r="P577" i="3" s="1"/>
  <c r="P578" i="3" s="1"/>
  <c r="P579" i="3" s="1"/>
  <c r="P580" i="3" s="1"/>
  <c r="P581" i="3" s="1"/>
  <c r="P582" i="3" s="1"/>
  <c r="P583" i="3" s="1"/>
  <c r="P584" i="3" s="1"/>
  <c r="P585" i="3" s="1"/>
  <c r="P586" i="3" s="1"/>
  <c r="P587" i="3" s="1"/>
  <c r="P588" i="3" s="1"/>
  <c r="P589" i="3" s="1"/>
  <c r="P590" i="3" s="1"/>
  <c r="P591" i="3" s="1"/>
  <c r="P592" i="3" s="1"/>
  <c r="P593" i="3" s="1"/>
  <c r="P594" i="3" s="1"/>
  <c r="P595" i="3" s="1"/>
  <c r="P596" i="3" s="1"/>
  <c r="P597" i="3" s="1"/>
  <c r="P598" i="3" s="1"/>
  <c r="P599" i="3" s="1"/>
  <c r="P600" i="3" s="1"/>
  <c r="P601" i="3" s="1"/>
  <c r="P602" i="3" s="1"/>
  <c r="P603" i="3" s="1"/>
  <c r="P604" i="3" s="1"/>
  <c r="P605" i="3" s="1"/>
  <c r="P606" i="3" s="1"/>
  <c r="P607" i="3" s="1"/>
  <c r="P608" i="3" s="1"/>
  <c r="P609" i="3" s="1"/>
  <c r="P610" i="3" s="1"/>
  <c r="P611" i="3" s="1"/>
  <c r="P612" i="3" s="1"/>
  <c r="P613" i="3" s="1"/>
  <c r="P614" i="3" s="1"/>
  <c r="P615" i="3" s="1"/>
  <c r="P616" i="3" s="1"/>
  <c r="P617" i="3" s="1"/>
  <c r="P618" i="3" s="1"/>
  <c r="P619" i="3" s="1"/>
  <c r="P620" i="3" s="1"/>
  <c r="P621" i="3" s="1"/>
  <c r="P622" i="3" s="1"/>
  <c r="P623" i="3" s="1"/>
  <c r="P624" i="3" s="1"/>
  <c r="P625" i="3" s="1"/>
  <c r="P626" i="3" s="1"/>
  <c r="P627" i="3" s="1"/>
  <c r="P628" i="3" s="1"/>
  <c r="P629" i="3" s="1"/>
  <c r="N473" i="3"/>
  <c r="L473" i="3"/>
  <c r="M473" i="3" s="1"/>
  <c r="K473" i="3"/>
  <c r="I473" i="3"/>
  <c r="G473" i="3"/>
  <c r="F473" i="3"/>
  <c r="AM472" i="3"/>
  <c r="AN472" i="3" s="1"/>
  <c r="AO472" i="3" s="1"/>
  <c r="AJ472" i="3"/>
  <c r="AK472" i="3" s="1"/>
  <c r="AL472" i="3" s="1"/>
  <c r="AG472" i="3"/>
  <c r="AH472" i="3" s="1"/>
  <c r="AI472" i="3" s="1"/>
  <c r="AF472" i="3"/>
  <c r="AE472" i="3"/>
  <c r="AD472" i="3"/>
  <c r="AC472" i="3"/>
  <c r="AB472" i="3"/>
  <c r="AA472" i="3"/>
  <c r="W472" i="3"/>
  <c r="V472" i="3"/>
  <c r="U472" i="3"/>
  <c r="S472" i="3"/>
  <c r="Q472" i="3"/>
  <c r="N472" i="3"/>
  <c r="L472" i="3"/>
  <c r="M472" i="3" s="1"/>
  <c r="I472" i="3"/>
  <c r="F472" i="3"/>
  <c r="AM471" i="3"/>
  <c r="AN471" i="3" s="1"/>
  <c r="AO471" i="3" s="1"/>
  <c r="AJ471" i="3"/>
  <c r="AK471" i="3" s="1"/>
  <c r="AL471" i="3" s="1"/>
  <c r="AG471" i="3"/>
  <c r="AH471" i="3" s="1"/>
  <c r="AI471" i="3" s="1"/>
  <c r="AF471" i="3"/>
  <c r="AE471" i="3"/>
  <c r="AD471" i="3"/>
  <c r="AC471" i="3"/>
  <c r="AB471" i="3"/>
  <c r="AA471" i="3"/>
  <c r="W471" i="3"/>
  <c r="V471" i="3"/>
  <c r="U471" i="3"/>
  <c r="S471" i="3"/>
  <c r="Q471" i="3"/>
  <c r="N471" i="3"/>
  <c r="L471" i="3"/>
  <c r="M471" i="3" s="1"/>
  <c r="I471" i="3"/>
  <c r="F471" i="3"/>
  <c r="AM470" i="3"/>
  <c r="AN470" i="3" s="1"/>
  <c r="AO470" i="3" s="1"/>
  <c r="AJ470" i="3"/>
  <c r="AK470" i="3" s="1"/>
  <c r="AL470" i="3" s="1"/>
  <c r="AG470" i="3"/>
  <c r="AH470" i="3" s="1"/>
  <c r="AI470" i="3" s="1"/>
  <c r="AF470" i="3"/>
  <c r="AE470" i="3"/>
  <c r="AD470" i="3"/>
  <c r="AC470" i="3"/>
  <c r="AB470" i="3"/>
  <c r="AA470" i="3"/>
  <c r="W470" i="3"/>
  <c r="V470" i="3"/>
  <c r="U470" i="3"/>
  <c r="S470" i="3"/>
  <c r="Q470" i="3"/>
  <c r="N470" i="3"/>
  <c r="L470" i="3"/>
  <c r="M470" i="3" s="1"/>
  <c r="I470" i="3"/>
  <c r="F470" i="3"/>
  <c r="AM469" i="3"/>
  <c r="AN469" i="3" s="1"/>
  <c r="AO469" i="3" s="1"/>
  <c r="AJ469" i="3"/>
  <c r="AK469" i="3" s="1"/>
  <c r="AL469" i="3" s="1"/>
  <c r="AG469" i="3"/>
  <c r="AH469" i="3" s="1"/>
  <c r="AI469" i="3" s="1"/>
  <c r="AF469" i="3"/>
  <c r="AE469" i="3"/>
  <c r="AD469" i="3"/>
  <c r="AC469" i="3"/>
  <c r="AB469" i="3"/>
  <c r="AA469" i="3"/>
  <c r="W469" i="3"/>
  <c r="V469" i="3"/>
  <c r="U469" i="3"/>
  <c r="S469" i="3"/>
  <c r="Q469" i="3"/>
  <c r="N469" i="3"/>
  <c r="L469" i="3"/>
  <c r="M469" i="3" s="1"/>
  <c r="I469" i="3"/>
  <c r="F469" i="3"/>
  <c r="AM468" i="3"/>
  <c r="AN468" i="3" s="1"/>
  <c r="AO468" i="3" s="1"/>
  <c r="AJ468" i="3"/>
  <c r="AK468" i="3" s="1"/>
  <c r="AL468" i="3" s="1"/>
  <c r="AG468" i="3"/>
  <c r="AH468" i="3" s="1"/>
  <c r="AI468" i="3" s="1"/>
  <c r="AF468" i="3"/>
  <c r="AE468" i="3"/>
  <c r="AD468" i="3"/>
  <c r="AC468" i="3"/>
  <c r="AB468" i="3"/>
  <c r="AA468" i="3"/>
  <c r="W468" i="3"/>
  <c r="V468" i="3"/>
  <c r="U468" i="3"/>
  <c r="S468" i="3"/>
  <c r="Q468" i="3"/>
  <c r="N468" i="3"/>
  <c r="L468" i="3"/>
  <c r="M468" i="3" s="1"/>
  <c r="I468" i="3"/>
  <c r="F468" i="3"/>
  <c r="AM467" i="3"/>
  <c r="AN467" i="3" s="1"/>
  <c r="AO467" i="3" s="1"/>
  <c r="AJ467" i="3"/>
  <c r="AK467" i="3" s="1"/>
  <c r="AL467" i="3" s="1"/>
  <c r="AG467" i="3"/>
  <c r="AH467" i="3" s="1"/>
  <c r="AI467" i="3" s="1"/>
  <c r="AF467" i="3"/>
  <c r="AE467" i="3"/>
  <c r="AD467" i="3"/>
  <c r="AC467" i="3"/>
  <c r="AB467" i="3"/>
  <c r="AA467" i="3"/>
  <c r="W467" i="3"/>
  <c r="V467" i="3"/>
  <c r="U467" i="3"/>
  <c r="S467" i="3"/>
  <c r="Q467" i="3"/>
  <c r="N467" i="3"/>
  <c r="L467" i="3"/>
  <c r="M467" i="3" s="1"/>
  <c r="I467" i="3"/>
  <c r="F467" i="3"/>
  <c r="AM466" i="3"/>
  <c r="AN466" i="3" s="1"/>
  <c r="AO466" i="3" s="1"/>
  <c r="AJ466" i="3"/>
  <c r="AK466" i="3" s="1"/>
  <c r="AL466" i="3" s="1"/>
  <c r="AG466" i="3"/>
  <c r="AH466" i="3" s="1"/>
  <c r="AI466" i="3" s="1"/>
  <c r="AF466" i="3"/>
  <c r="AE466" i="3"/>
  <c r="AD466" i="3"/>
  <c r="AC466" i="3"/>
  <c r="AB466" i="3"/>
  <c r="AA466" i="3"/>
  <c r="W466" i="3"/>
  <c r="V466" i="3"/>
  <c r="U466" i="3"/>
  <c r="S466" i="3"/>
  <c r="Q466" i="3"/>
  <c r="N466" i="3"/>
  <c r="L466" i="3"/>
  <c r="M466" i="3" s="1"/>
  <c r="I466" i="3"/>
  <c r="F466" i="3"/>
  <c r="AM465" i="3"/>
  <c r="AN465" i="3" s="1"/>
  <c r="AO465" i="3" s="1"/>
  <c r="AJ465" i="3"/>
  <c r="AK465" i="3" s="1"/>
  <c r="AL465" i="3" s="1"/>
  <c r="AG465" i="3"/>
  <c r="AH465" i="3" s="1"/>
  <c r="AI465" i="3" s="1"/>
  <c r="AF465" i="3"/>
  <c r="AE465" i="3"/>
  <c r="AD465" i="3"/>
  <c r="AC465" i="3"/>
  <c r="AB465" i="3"/>
  <c r="AA465" i="3"/>
  <c r="W465" i="3"/>
  <c r="V465" i="3"/>
  <c r="U465" i="3"/>
  <c r="S465" i="3"/>
  <c r="Q465" i="3"/>
  <c r="N465" i="3"/>
  <c r="L465" i="3"/>
  <c r="M465" i="3" s="1"/>
  <c r="I465" i="3"/>
  <c r="F465" i="3"/>
  <c r="AM464" i="3"/>
  <c r="AN464" i="3" s="1"/>
  <c r="AO464" i="3" s="1"/>
  <c r="AJ464" i="3"/>
  <c r="AK464" i="3" s="1"/>
  <c r="AL464" i="3" s="1"/>
  <c r="AG464" i="3"/>
  <c r="AH464" i="3" s="1"/>
  <c r="AI464" i="3" s="1"/>
  <c r="AF464" i="3"/>
  <c r="AE464" i="3"/>
  <c r="AD464" i="3"/>
  <c r="AC464" i="3"/>
  <c r="AB464" i="3"/>
  <c r="AA464" i="3"/>
  <c r="W464" i="3"/>
  <c r="V464" i="3"/>
  <c r="U464" i="3"/>
  <c r="S464" i="3"/>
  <c r="Q464" i="3"/>
  <c r="N464" i="3"/>
  <c r="L464" i="3"/>
  <c r="M464" i="3" s="1"/>
  <c r="I464" i="3"/>
  <c r="F464" i="3"/>
  <c r="AM463" i="3"/>
  <c r="AN463" i="3" s="1"/>
  <c r="AO463" i="3" s="1"/>
  <c r="AJ463" i="3"/>
  <c r="AK463" i="3" s="1"/>
  <c r="AL463" i="3" s="1"/>
  <c r="AG463" i="3"/>
  <c r="AH463" i="3" s="1"/>
  <c r="AI463" i="3" s="1"/>
  <c r="AF463" i="3"/>
  <c r="AE463" i="3"/>
  <c r="AD463" i="3"/>
  <c r="AC463" i="3"/>
  <c r="AB463" i="3"/>
  <c r="AA463" i="3"/>
  <c r="W463" i="3"/>
  <c r="V463" i="3"/>
  <c r="U463" i="3"/>
  <c r="S463" i="3"/>
  <c r="Q463" i="3"/>
  <c r="N463" i="3"/>
  <c r="L463" i="3"/>
  <c r="M463" i="3" s="1"/>
  <c r="I463" i="3"/>
  <c r="F463" i="3"/>
  <c r="AM462" i="3"/>
  <c r="AN462" i="3" s="1"/>
  <c r="AO462" i="3" s="1"/>
  <c r="AJ462" i="3"/>
  <c r="AK462" i="3" s="1"/>
  <c r="AL462" i="3" s="1"/>
  <c r="AG462" i="3"/>
  <c r="AH462" i="3" s="1"/>
  <c r="AI462" i="3" s="1"/>
  <c r="AF462" i="3"/>
  <c r="AE462" i="3"/>
  <c r="AD462" i="3"/>
  <c r="AC462" i="3"/>
  <c r="AB462" i="3"/>
  <c r="AA462" i="3"/>
  <c r="W462" i="3"/>
  <c r="V462" i="3"/>
  <c r="U462" i="3"/>
  <c r="S462" i="3"/>
  <c r="Q462" i="3"/>
  <c r="N462" i="3"/>
  <c r="L462" i="3"/>
  <c r="M462" i="3" s="1"/>
  <c r="I462" i="3"/>
  <c r="F462" i="3"/>
  <c r="AM461" i="3"/>
  <c r="AN461" i="3" s="1"/>
  <c r="AO461" i="3" s="1"/>
  <c r="AJ461" i="3"/>
  <c r="AK461" i="3" s="1"/>
  <c r="AL461" i="3" s="1"/>
  <c r="AG461" i="3"/>
  <c r="AH461" i="3" s="1"/>
  <c r="AI461" i="3" s="1"/>
  <c r="AF461" i="3"/>
  <c r="AE461" i="3"/>
  <c r="AD461" i="3"/>
  <c r="AC461" i="3"/>
  <c r="AB461" i="3"/>
  <c r="AA461" i="3"/>
  <c r="W461" i="3"/>
  <c r="V461" i="3"/>
  <c r="U461" i="3"/>
  <c r="S461" i="3"/>
  <c r="Q461" i="3"/>
  <c r="N461" i="3"/>
  <c r="L461" i="3"/>
  <c r="M461" i="3" s="1"/>
  <c r="I461" i="3"/>
  <c r="F461" i="3"/>
  <c r="AM460" i="3"/>
  <c r="AN460" i="3" s="1"/>
  <c r="AO460" i="3" s="1"/>
  <c r="AJ460" i="3"/>
  <c r="AK460" i="3" s="1"/>
  <c r="AL460" i="3" s="1"/>
  <c r="AG460" i="3"/>
  <c r="AH460" i="3" s="1"/>
  <c r="AI460" i="3" s="1"/>
  <c r="AF460" i="3"/>
  <c r="AE460" i="3"/>
  <c r="AD460" i="3"/>
  <c r="AC460" i="3"/>
  <c r="AB460" i="3"/>
  <c r="AA460" i="3"/>
  <c r="W460" i="3"/>
  <c r="V460" i="3"/>
  <c r="U460" i="3"/>
  <c r="S460" i="3"/>
  <c r="Q460" i="3"/>
  <c r="N460" i="3"/>
  <c r="L460" i="3"/>
  <c r="M460" i="3" s="1"/>
  <c r="I460" i="3"/>
  <c r="F460" i="3"/>
  <c r="AM459" i="3"/>
  <c r="AN459" i="3" s="1"/>
  <c r="AO459" i="3" s="1"/>
  <c r="AJ459" i="3"/>
  <c r="AK459" i="3" s="1"/>
  <c r="AL459" i="3" s="1"/>
  <c r="AG459" i="3"/>
  <c r="AH459" i="3" s="1"/>
  <c r="AI459" i="3" s="1"/>
  <c r="AF459" i="3"/>
  <c r="AE459" i="3"/>
  <c r="AD459" i="3"/>
  <c r="AC459" i="3"/>
  <c r="AB459" i="3"/>
  <c r="AA459" i="3"/>
  <c r="W459" i="3"/>
  <c r="V459" i="3"/>
  <c r="U459" i="3"/>
  <c r="S459" i="3"/>
  <c r="Q459" i="3"/>
  <c r="N459" i="3"/>
  <c r="L459" i="3"/>
  <c r="M459" i="3" s="1"/>
  <c r="I459" i="3"/>
  <c r="F459" i="3"/>
  <c r="AM458" i="3"/>
  <c r="AN458" i="3" s="1"/>
  <c r="AO458" i="3" s="1"/>
  <c r="AJ458" i="3"/>
  <c r="AK458" i="3" s="1"/>
  <c r="AL458" i="3" s="1"/>
  <c r="AG458" i="3"/>
  <c r="AH458" i="3" s="1"/>
  <c r="AI458" i="3" s="1"/>
  <c r="AF458" i="3"/>
  <c r="AE458" i="3"/>
  <c r="AD458" i="3"/>
  <c r="AC458" i="3"/>
  <c r="AB458" i="3"/>
  <c r="AA458" i="3"/>
  <c r="W458" i="3"/>
  <c r="V458" i="3"/>
  <c r="U458" i="3"/>
  <c r="S458" i="3"/>
  <c r="Q458" i="3"/>
  <c r="N458" i="3"/>
  <c r="L458" i="3"/>
  <c r="M458" i="3" s="1"/>
  <c r="I458" i="3"/>
  <c r="F458" i="3"/>
  <c r="AM457" i="3"/>
  <c r="AN457" i="3" s="1"/>
  <c r="AO457" i="3" s="1"/>
  <c r="AJ457" i="3"/>
  <c r="AK457" i="3" s="1"/>
  <c r="AL457" i="3" s="1"/>
  <c r="AG457" i="3"/>
  <c r="AH457" i="3" s="1"/>
  <c r="AI457" i="3" s="1"/>
  <c r="AF457" i="3"/>
  <c r="AE457" i="3"/>
  <c r="AD457" i="3"/>
  <c r="AC457" i="3"/>
  <c r="AB457" i="3"/>
  <c r="AA457" i="3"/>
  <c r="W457" i="3"/>
  <c r="V457" i="3"/>
  <c r="U457" i="3"/>
  <c r="S457" i="3"/>
  <c r="Q457" i="3"/>
  <c r="N457" i="3"/>
  <c r="L457" i="3"/>
  <c r="M457" i="3" s="1"/>
  <c r="I457" i="3"/>
  <c r="F457" i="3"/>
  <c r="AM456" i="3"/>
  <c r="AN456" i="3" s="1"/>
  <c r="AO456" i="3" s="1"/>
  <c r="AJ456" i="3"/>
  <c r="AK456" i="3" s="1"/>
  <c r="AL456" i="3" s="1"/>
  <c r="AG456" i="3"/>
  <c r="AH456" i="3" s="1"/>
  <c r="AI456" i="3" s="1"/>
  <c r="AF456" i="3"/>
  <c r="AE456" i="3"/>
  <c r="AD456" i="3"/>
  <c r="AC456" i="3"/>
  <c r="AB456" i="3"/>
  <c r="AA456" i="3"/>
  <c r="W456" i="3"/>
  <c r="V456" i="3"/>
  <c r="U456" i="3"/>
  <c r="S456" i="3"/>
  <c r="Q456" i="3"/>
  <c r="N456" i="3"/>
  <c r="L456" i="3"/>
  <c r="M456" i="3" s="1"/>
  <c r="I456" i="3"/>
  <c r="F456" i="3"/>
  <c r="AM455" i="3"/>
  <c r="AN455" i="3" s="1"/>
  <c r="AO455" i="3" s="1"/>
  <c r="AJ455" i="3"/>
  <c r="AK455" i="3" s="1"/>
  <c r="AL455" i="3" s="1"/>
  <c r="AG455" i="3"/>
  <c r="AH455" i="3" s="1"/>
  <c r="AI455" i="3" s="1"/>
  <c r="AF455" i="3"/>
  <c r="AE455" i="3"/>
  <c r="AD455" i="3"/>
  <c r="AC455" i="3"/>
  <c r="AB455" i="3"/>
  <c r="AA455" i="3"/>
  <c r="W455" i="3"/>
  <c r="V455" i="3"/>
  <c r="U455" i="3"/>
  <c r="S455" i="3"/>
  <c r="Q455" i="3"/>
  <c r="N455" i="3"/>
  <c r="L455" i="3"/>
  <c r="M455" i="3" s="1"/>
  <c r="I455" i="3"/>
  <c r="F455" i="3"/>
  <c r="AM454" i="3"/>
  <c r="AN454" i="3" s="1"/>
  <c r="AO454" i="3" s="1"/>
  <c r="AJ454" i="3"/>
  <c r="AK454" i="3" s="1"/>
  <c r="AL454" i="3" s="1"/>
  <c r="AG454" i="3"/>
  <c r="AH454" i="3" s="1"/>
  <c r="AI454" i="3" s="1"/>
  <c r="AF454" i="3"/>
  <c r="AE454" i="3"/>
  <c r="AD454" i="3"/>
  <c r="AC454" i="3"/>
  <c r="AB454" i="3"/>
  <c r="AA454" i="3"/>
  <c r="W454" i="3"/>
  <c r="V454" i="3"/>
  <c r="U454" i="3"/>
  <c r="S454" i="3"/>
  <c r="Q454" i="3"/>
  <c r="N454" i="3"/>
  <c r="L454" i="3"/>
  <c r="M454" i="3" s="1"/>
  <c r="I454" i="3"/>
  <c r="F454" i="3"/>
  <c r="AM453" i="3"/>
  <c r="AN453" i="3" s="1"/>
  <c r="AO453" i="3" s="1"/>
  <c r="AJ453" i="3"/>
  <c r="AK453" i="3" s="1"/>
  <c r="AL453" i="3" s="1"/>
  <c r="AG453" i="3"/>
  <c r="AH453" i="3" s="1"/>
  <c r="AI453" i="3" s="1"/>
  <c r="AF453" i="3"/>
  <c r="AE453" i="3"/>
  <c r="AD453" i="3"/>
  <c r="AC453" i="3"/>
  <c r="AB453" i="3"/>
  <c r="AA453" i="3"/>
  <c r="W453" i="3"/>
  <c r="V453" i="3"/>
  <c r="U453" i="3"/>
  <c r="S453" i="3"/>
  <c r="Q453" i="3"/>
  <c r="N453" i="3"/>
  <c r="L453" i="3"/>
  <c r="M453" i="3" s="1"/>
  <c r="I453" i="3"/>
  <c r="F453" i="3"/>
  <c r="AM452" i="3"/>
  <c r="AN452" i="3" s="1"/>
  <c r="AO452" i="3" s="1"/>
  <c r="AJ452" i="3"/>
  <c r="AK452" i="3" s="1"/>
  <c r="AL452" i="3" s="1"/>
  <c r="AG452" i="3"/>
  <c r="AH452" i="3" s="1"/>
  <c r="AI452" i="3" s="1"/>
  <c r="AF452" i="3"/>
  <c r="AE452" i="3"/>
  <c r="AD452" i="3"/>
  <c r="AC452" i="3"/>
  <c r="AB452" i="3"/>
  <c r="AA452" i="3"/>
  <c r="W452" i="3"/>
  <c r="V452" i="3"/>
  <c r="U452" i="3"/>
  <c r="S452" i="3"/>
  <c r="Q452" i="3"/>
  <c r="N452" i="3"/>
  <c r="L452" i="3"/>
  <c r="M452" i="3" s="1"/>
  <c r="I452" i="3"/>
  <c r="F452" i="3"/>
  <c r="AM451" i="3"/>
  <c r="AN451" i="3" s="1"/>
  <c r="AO451" i="3" s="1"/>
  <c r="AJ451" i="3"/>
  <c r="AK451" i="3" s="1"/>
  <c r="AL451" i="3" s="1"/>
  <c r="AG451" i="3"/>
  <c r="AH451" i="3" s="1"/>
  <c r="AI451" i="3" s="1"/>
  <c r="AF451" i="3"/>
  <c r="AE451" i="3"/>
  <c r="AD451" i="3"/>
  <c r="AC451" i="3"/>
  <c r="AB451" i="3"/>
  <c r="AA451" i="3"/>
  <c r="W451" i="3"/>
  <c r="V451" i="3"/>
  <c r="U451" i="3"/>
  <c r="S451" i="3"/>
  <c r="Q451" i="3"/>
  <c r="N451" i="3"/>
  <c r="L451" i="3"/>
  <c r="M451" i="3" s="1"/>
  <c r="I451" i="3"/>
  <c r="F451" i="3"/>
  <c r="AM450" i="3"/>
  <c r="AN450" i="3" s="1"/>
  <c r="AO450" i="3" s="1"/>
  <c r="AJ450" i="3"/>
  <c r="AK450" i="3" s="1"/>
  <c r="AL450" i="3" s="1"/>
  <c r="AG450" i="3"/>
  <c r="AH450" i="3" s="1"/>
  <c r="AI450" i="3" s="1"/>
  <c r="AF450" i="3"/>
  <c r="AE450" i="3"/>
  <c r="AD450" i="3"/>
  <c r="AC450" i="3"/>
  <c r="AB450" i="3"/>
  <c r="AA450" i="3"/>
  <c r="W450" i="3"/>
  <c r="V450" i="3"/>
  <c r="U450" i="3"/>
  <c r="S450" i="3"/>
  <c r="Q450" i="3"/>
  <c r="N450" i="3"/>
  <c r="L450" i="3"/>
  <c r="M450" i="3" s="1"/>
  <c r="I450" i="3"/>
  <c r="F450" i="3"/>
  <c r="AM449" i="3"/>
  <c r="AN449" i="3" s="1"/>
  <c r="AO449" i="3" s="1"/>
  <c r="AJ449" i="3"/>
  <c r="AK449" i="3" s="1"/>
  <c r="AL449" i="3" s="1"/>
  <c r="AG449" i="3"/>
  <c r="AH449" i="3" s="1"/>
  <c r="AI449" i="3" s="1"/>
  <c r="AF449" i="3"/>
  <c r="AE449" i="3"/>
  <c r="AD449" i="3"/>
  <c r="AC449" i="3"/>
  <c r="AB449" i="3"/>
  <c r="AA449" i="3"/>
  <c r="W449" i="3"/>
  <c r="V449" i="3"/>
  <c r="U449" i="3"/>
  <c r="S449" i="3"/>
  <c r="Q449" i="3"/>
  <c r="N449" i="3"/>
  <c r="L449" i="3"/>
  <c r="M449" i="3" s="1"/>
  <c r="I449" i="3"/>
  <c r="F449" i="3"/>
  <c r="AM448" i="3"/>
  <c r="AN448" i="3" s="1"/>
  <c r="AO448" i="3" s="1"/>
  <c r="AJ448" i="3"/>
  <c r="AK448" i="3" s="1"/>
  <c r="AL448" i="3" s="1"/>
  <c r="AG448" i="3"/>
  <c r="AH448" i="3" s="1"/>
  <c r="AI448" i="3" s="1"/>
  <c r="AF448" i="3"/>
  <c r="AE448" i="3"/>
  <c r="AD448" i="3"/>
  <c r="AC448" i="3"/>
  <c r="AB448" i="3"/>
  <c r="AA448" i="3"/>
  <c r="W448" i="3"/>
  <c r="V448" i="3"/>
  <c r="U448" i="3"/>
  <c r="S448" i="3"/>
  <c r="Q448" i="3"/>
  <c r="N448" i="3"/>
  <c r="L448" i="3"/>
  <c r="M448" i="3" s="1"/>
  <c r="I448" i="3"/>
  <c r="F448" i="3"/>
  <c r="AM447" i="3"/>
  <c r="AN447" i="3" s="1"/>
  <c r="AO447" i="3" s="1"/>
  <c r="AJ447" i="3"/>
  <c r="AK447" i="3" s="1"/>
  <c r="AL447" i="3" s="1"/>
  <c r="AG447" i="3"/>
  <c r="AH447" i="3" s="1"/>
  <c r="AI447" i="3" s="1"/>
  <c r="AF447" i="3"/>
  <c r="AE447" i="3"/>
  <c r="AD447" i="3"/>
  <c r="AC447" i="3"/>
  <c r="AB447" i="3"/>
  <c r="AA447" i="3"/>
  <c r="W447" i="3"/>
  <c r="V447" i="3"/>
  <c r="U447" i="3"/>
  <c r="S447" i="3"/>
  <c r="Q447" i="3"/>
  <c r="N447" i="3"/>
  <c r="L447" i="3"/>
  <c r="M447" i="3" s="1"/>
  <c r="I447" i="3"/>
  <c r="F447" i="3"/>
  <c r="AM446" i="3"/>
  <c r="AN446" i="3" s="1"/>
  <c r="AO446" i="3" s="1"/>
  <c r="AJ446" i="3"/>
  <c r="AK446" i="3" s="1"/>
  <c r="AL446" i="3" s="1"/>
  <c r="AG446" i="3"/>
  <c r="AH446" i="3" s="1"/>
  <c r="AI446" i="3" s="1"/>
  <c r="AF446" i="3"/>
  <c r="AE446" i="3"/>
  <c r="AD446" i="3"/>
  <c r="AC446" i="3"/>
  <c r="AB446" i="3"/>
  <c r="AA446" i="3"/>
  <c r="W446" i="3"/>
  <c r="V446" i="3"/>
  <c r="U446" i="3"/>
  <c r="S446" i="3"/>
  <c r="Q446" i="3"/>
  <c r="N446" i="3"/>
  <c r="L446" i="3"/>
  <c r="M446" i="3" s="1"/>
  <c r="I446" i="3"/>
  <c r="F446" i="3"/>
  <c r="AM445" i="3"/>
  <c r="AN445" i="3" s="1"/>
  <c r="AO445" i="3" s="1"/>
  <c r="AJ445" i="3"/>
  <c r="AK445" i="3" s="1"/>
  <c r="AL445" i="3" s="1"/>
  <c r="AG445" i="3"/>
  <c r="AH445" i="3" s="1"/>
  <c r="AI445" i="3" s="1"/>
  <c r="AF445" i="3"/>
  <c r="AE445" i="3"/>
  <c r="AD445" i="3"/>
  <c r="AC445" i="3"/>
  <c r="AB445" i="3"/>
  <c r="AA445" i="3"/>
  <c r="W445" i="3"/>
  <c r="V445" i="3"/>
  <c r="U445" i="3"/>
  <c r="S445" i="3"/>
  <c r="Q445" i="3"/>
  <c r="N445" i="3"/>
  <c r="L445" i="3"/>
  <c r="M445" i="3" s="1"/>
  <c r="I445" i="3"/>
  <c r="F445" i="3"/>
  <c r="AM444" i="3"/>
  <c r="AN444" i="3" s="1"/>
  <c r="AO444" i="3" s="1"/>
  <c r="AJ444" i="3"/>
  <c r="AK444" i="3" s="1"/>
  <c r="AL444" i="3" s="1"/>
  <c r="AG444" i="3"/>
  <c r="AH444" i="3" s="1"/>
  <c r="AI444" i="3" s="1"/>
  <c r="AF444" i="3"/>
  <c r="AE444" i="3"/>
  <c r="AD444" i="3"/>
  <c r="AC444" i="3"/>
  <c r="AB444" i="3"/>
  <c r="AA444" i="3"/>
  <c r="W444" i="3"/>
  <c r="V444" i="3"/>
  <c r="U444" i="3"/>
  <c r="S444" i="3"/>
  <c r="Q444" i="3"/>
  <c r="N444" i="3"/>
  <c r="L444" i="3"/>
  <c r="M444" i="3" s="1"/>
  <c r="I444" i="3"/>
  <c r="F444" i="3"/>
  <c r="AM443" i="3"/>
  <c r="AN443" i="3" s="1"/>
  <c r="AO443" i="3" s="1"/>
  <c r="AJ443" i="3"/>
  <c r="AK443" i="3" s="1"/>
  <c r="AL443" i="3" s="1"/>
  <c r="AG443" i="3"/>
  <c r="AH443" i="3" s="1"/>
  <c r="AI443" i="3" s="1"/>
  <c r="AF443" i="3"/>
  <c r="AE443" i="3"/>
  <c r="AD443" i="3"/>
  <c r="AC443" i="3"/>
  <c r="AB443" i="3"/>
  <c r="AA443" i="3"/>
  <c r="W443" i="3"/>
  <c r="V443" i="3"/>
  <c r="U443" i="3"/>
  <c r="S443" i="3"/>
  <c r="Q443" i="3"/>
  <c r="N443" i="3"/>
  <c r="L443" i="3"/>
  <c r="M443" i="3" s="1"/>
  <c r="I443" i="3"/>
  <c r="F443" i="3"/>
  <c r="AM442" i="3"/>
  <c r="AN442" i="3" s="1"/>
  <c r="AO442" i="3" s="1"/>
  <c r="AJ442" i="3"/>
  <c r="AK442" i="3" s="1"/>
  <c r="AL442" i="3" s="1"/>
  <c r="AG442" i="3"/>
  <c r="AH442" i="3" s="1"/>
  <c r="AI442" i="3" s="1"/>
  <c r="AF442" i="3"/>
  <c r="AE442" i="3"/>
  <c r="AD442" i="3"/>
  <c r="AC442" i="3"/>
  <c r="AB442" i="3"/>
  <c r="AA442" i="3"/>
  <c r="W442" i="3"/>
  <c r="V442" i="3"/>
  <c r="U442" i="3"/>
  <c r="S442" i="3"/>
  <c r="Q442" i="3"/>
  <c r="N442" i="3"/>
  <c r="L442" i="3"/>
  <c r="M442" i="3" s="1"/>
  <c r="I442" i="3"/>
  <c r="F442" i="3"/>
  <c r="AM441" i="3"/>
  <c r="AN441" i="3" s="1"/>
  <c r="AO441" i="3" s="1"/>
  <c r="AJ441" i="3"/>
  <c r="AK441" i="3" s="1"/>
  <c r="AL441" i="3" s="1"/>
  <c r="AG441" i="3"/>
  <c r="AH441" i="3" s="1"/>
  <c r="AI441" i="3" s="1"/>
  <c r="AF441" i="3"/>
  <c r="AE441" i="3"/>
  <c r="AD441" i="3"/>
  <c r="AC441" i="3"/>
  <c r="AB441" i="3"/>
  <c r="AA441" i="3"/>
  <c r="W441" i="3"/>
  <c r="V441" i="3"/>
  <c r="U441" i="3"/>
  <c r="S441" i="3"/>
  <c r="Q441" i="3"/>
  <c r="N441" i="3"/>
  <c r="L441" i="3"/>
  <c r="M441" i="3" s="1"/>
  <c r="I441" i="3"/>
  <c r="F441" i="3"/>
  <c r="AM440" i="3"/>
  <c r="AN440" i="3" s="1"/>
  <c r="AO440" i="3" s="1"/>
  <c r="AJ440" i="3"/>
  <c r="AK440" i="3" s="1"/>
  <c r="AL440" i="3" s="1"/>
  <c r="AG440" i="3"/>
  <c r="AH440" i="3" s="1"/>
  <c r="AI440" i="3" s="1"/>
  <c r="AF440" i="3"/>
  <c r="AE440" i="3"/>
  <c r="AD440" i="3"/>
  <c r="AC440" i="3"/>
  <c r="AB440" i="3"/>
  <c r="AA440" i="3"/>
  <c r="W440" i="3"/>
  <c r="V440" i="3"/>
  <c r="U440" i="3"/>
  <c r="S440" i="3"/>
  <c r="Q440" i="3"/>
  <c r="N440" i="3"/>
  <c r="L440" i="3"/>
  <c r="M440" i="3" s="1"/>
  <c r="I440" i="3"/>
  <c r="F440" i="3"/>
  <c r="AM439" i="3"/>
  <c r="AN439" i="3" s="1"/>
  <c r="AO439" i="3" s="1"/>
  <c r="AJ439" i="3"/>
  <c r="AK439" i="3" s="1"/>
  <c r="AL439" i="3" s="1"/>
  <c r="AG439" i="3"/>
  <c r="AH439" i="3" s="1"/>
  <c r="AI439" i="3" s="1"/>
  <c r="AF439" i="3"/>
  <c r="AE439" i="3"/>
  <c r="AD439" i="3"/>
  <c r="AC439" i="3"/>
  <c r="AB439" i="3"/>
  <c r="AA439" i="3"/>
  <c r="W439" i="3"/>
  <c r="V439" i="3"/>
  <c r="U439" i="3"/>
  <c r="S439" i="3"/>
  <c r="Q439" i="3"/>
  <c r="N439" i="3"/>
  <c r="L439" i="3"/>
  <c r="M439" i="3" s="1"/>
  <c r="I439" i="3"/>
  <c r="F439" i="3"/>
  <c r="AM438" i="3"/>
  <c r="AN438" i="3" s="1"/>
  <c r="AO438" i="3" s="1"/>
  <c r="AJ438" i="3"/>
  <c r="AK438" i="3" s="1"/>
  <c r="AL438" i="3" s="1"/>
  <c r="AG438" i="3"/>
  <c r="AH438" i="3" s="1"/>
  <c r="AI438" i="3" s="1"/>
  <c r="AF438" i="3"/>
  <c r="AE438" i="3"/>
  <c r="AD438" i="3"/>
  <c r="AC438" i="3"/>
  <c r="AB438" i="3"/>
  <c r="AA438" i="3"/>
  <c r="W438" i="3"/>
  <c r="V438" i="3"/>
  <c r="U438" i="3"/>
  <c r="S438" i="3"/>
  <c r="Q438" i="3"/>
  <c r="N438" i="3"/>
  <c r="L438" i="3"/>
  <c r="M438" i="3" s="1"/>
  <c r="I438" i="3"/>
  <c r="F438" i="3"/>
  <c r="AM437" i="3"/>
  <c r="AN437" i="3" s="1"/>
  <c r="AO437" i="3" s="1"/>
  <c r="AJ437" i="3"/>
  <c r="AK437" i="3" s="1"/>
  <c r="AL437" i="3" s="1"/>
  <c r="AG437" i="3"/>
  <c r="AH437" i="3" s="1"/>
  <c r="AI437" i="3" s="1"/>
  <c r="AF437" i="3"/>
  <c r="AE437" i="3"/>
  <c r="AD437" i="3"/>
  <c r="AC437" i="3"/>
  <c r="AB437" i="3"/>
  <c r="AA437" i="3"/>
  <c r="W437" i="3"/>
  <c r="V437" i="3"/>
  <c r="U437" i="3"/>
  <c r="S437" i="3"/>
  <c r="Q437" i="3"/>
  <c r="N437" i="3"/>
  <c r="L437" i="3"/>
  <c r="M437" i="3" s="1"/>
  <c r="I437" i="3"/>
  <c r="F437" i="3"/>
  <c r="AM436" i="3"/>
  <c r="AN436" i="3" s="1"/>
  <c r="AO436" i="3" s="1"/>
  <c r="AJ436" i="3"/>
  <c r="AK436" i="3" s="1"/>
  <c r="AL436" i="3" s="1"/>
  <c r="AG436" i="3"/>
  <c r="AH436" i="3" s="1"/>
  <c r="AI436" i="3" s="1"/>
  <c r="AF436" i="3"/>
  <c r="AE436" i="3"/>
  <c r="AD436" i="3"/>
  <c r="AC436" i="3"/>
  <c r="AB436" i="3"/>
  <c r="AA436" i="3"/>
  <c r="W436" i="3"/>
  <c r="V436" i="3"/>
  <c r="U436" i="3"/>
  <c r="S436" i="3"/>
  <c r="Q436" i="3"/>
  <c r="N436" i="3"/>
  <c r="L436" i="3"/>
  <c r="M436" i="3" s="1"/>
  <c r="I436" i="3"/>
  <c r="F436" i="3"/>
  <c r="AM435" i="3"/>
  <c r="AN435" i="3" s="1"/>
  <c r="AO435" i="3" s="1"/>
  <c r="AJ435" i="3"/>
  <c r="AK435" i="3" s="1"/>
  <c r="AL435" i="3" s="1"/>
  <c r="AG435" i="3"/>
  <c r="AH435" i="3" s="1"/>
  <c r="AI435" i="3" s="1"/>
  <c r="AF435" i="3"/>
  <c r="AE435" i="3"/>
  <c r="AD435" i="3"/>
  <c r="AC435" i="3"/>
  <c r="AB435" i="3"/>
  <c r="AA435" i="3"/>
  <c r="W435" i="3"/>
  <c r="V435" i="3"/>
  <c r="U435" i="3"/>
  <c r="S435" i="3"/>
  <c r="Q435" i="3"/>
  <c r="N435" i="3"/>
  <c r="L435" i="3"/>
  <c r="M435" i="3" s="1"/>
  <c r="I435" i="3"/>
  <c r="F435" i="3"/>
  <c r="AM434" i="3"/>
  <c r="AN434" i="3" s="1"/>
  <c r="AO434" i="3" s="1"/>
  <c r="AJ434" i="3"/>
  <c r="AK434" i="3" s="1"/>
  <c r="AL434" i="3" s="1"/>
  <c r="AG434" i="3"/>
  <c r="AH434" i="3" s="1"/>
  <c r="AI434" i="3" s="1"/>
  <c r="AF434" i="3"/>
  <c r="AE434" i="3"/>
  <c r="AD434" i="3"/>
  <c r="AC434" i="3"/>
  <c r="AB434" i="3"/>
  <c r="AA434" i="3"/>
  <c r="W434" i="3"/>
  <c r="V434" i="3"/>
  <c r="U434" i="3"/>
  <c r="S434" i="3"/>
  <c r="Q434" i="3"/>
  <c r="N434" i="3"/>
  <c r="L434" i="3"/>
  <c r="M434" i="3" s="1"/>
  <c r="I434" i="3"/>
  <c r="F434" i="3"/>
  <c r="AM433" i="3"/>
  <c r="AN433" i="3" s="1"/>
  <c r="AO433" i="3" s="1"/>
  <c r="AJ433" i="3"/>
  <c r="AK433" i="3" s="1"/>
  <c r="AL433" i="3" s="1"/>
  <c r="AG433" i="3"/>
  <c r="AH433" i="3" s="1"/>
  <c r="AI433" i="3" s="1"/>
  <c r="AF433" i="3"/>
  <c r="AE433" i="3"/>
  <c r="AD433" i="3"/>
  <c r="AC433" i="3"/>
  <c r="AB433" i="3"/>
  <c r="AA433" i="3"/>
  <c r="W433" i="3"/>
  <c r="V433" i="3"/>
  <c r="U433" i="3"/>
  <c r="S433" i="3"/>
  <c r="Q433" i="3"/>
  <c r="N433" i="3"/>
  <c r="L433" i="3"/>
  <c r="M433" i="3" s="1"/>
  <c r="I433" i="3"/>
  <c r="F433" i="3"/>
  <c r="AM432" i="3"/>
  <c r="AN432" i="3" s="1"/>
  <c r="AO432" i="3" s="1"/>
  <c r="AJ432" i="3"/>
  <c r="AK432" i="3" s="1"/>
  <c r="AL432" i="3" s="1"/>
  <c r="AG432" i="3"/>
  <c r="AH432" i="3" s="1"/>
  <c r="AI432" i="3" s="1"/>
  <c r="AF432" i="3"/>
  <c r="AE432" i="3"/>
  <c r="AD432" i="3"/>
  <c r="AC432" i="3"/>
  <c r="AB432" i="3"/>
  <c r="AA432" i="3"/>
  <c r="W432" i="3"/>
  <c r="V432" i="3"/>
  <c r="U432" i="3"/>
  <c r="S432" i="3"/>
  <c r="Q432" i="3"/>
  <c r="N432" i="3"/>
  <c r="L432" i="3"/>
  <c r="M432" i="3" s="1"/>
  <c r="I432" i="3"/>
  <c r="F432" i="3"/>
  <c r="AM431" i="3"/>
  <c r="AN431" i="3" s="1"/>
  <c r="AO431" i="3" s="1"/>
  <c r="AJ431" i="3"/>
  <c r="AK431" i="3" s="1"/>
  <c r="AL431" i="3" s="1"/>
  <c r="AG431" i="3"/>
  <c r="AH431" i="3" s="1"/>
  <c r="AI431" i="3" s="1"/>
  <c r="AF431" i="3"/>
  <c r="AE431" i="3"/>
  <c r="AD431" i="3"/>
  <c r="AC431" i="3"/>
  <c r="AB431" i="3"/>
  <c r="AA431" i="3"/>
  <c r="W431" i="3"/>
  <c r="V431" i="3"/>
  <c r="U431" i="3"/>
  <c r="S431" i="3"/>
  <c r="Q431" i="3"/>
  <c r="N431" i="3"/>
  <c r="L431" i="3"/>
  <c r="M431" i="3" s="1"/>
  <c r="I431" i="3"/>
  <c r="F431" i="3"/>
  <c r="AM430" i="3"/>
  <c r="AN430" i="3" s="1"/>
  <c r="AO430" i="3" s="1"/>
  <c r="AJ430" i="3"/>
  <c r="AK430" i="3" s="1"/>
  <c r="AL430" i="3" s="1"/>
  <c r="AG430" i="3"/>
  <c r="AH430" i="3" s="1"/>
  <c r="AI430" i="3" s="1"/>
  <c r="AF430" i="3"/>
  <c r="AE430" i="3"/>
  <c r="AD430" i="3"/>
  <c r="AC430" i="3"/>
  <c r="AB430" i="3"/>
  <c r="AA430" i="3"/>
  <c r="W430" i="3"/>
  <c r="V430" i="3"/>
  <c r="U430" i="3"/>
  <c r="S430" i="3"/>
  <c r="Q430" i="3"/>
  <c r="N430" i="3"/>
  <c r="L430" i="3"/>
  <c r="M430" i="3" s="1"/>
  <c r="I430" i="3"/>
  <c r="F430" i="3"/>
  <c r="AM429" i="3"/>
  <c r="AN429" i="3" s="1"/>
  <c r="AO429" i="3" s="1"/>
  <c r="AJ429" i="3"/>
  <c r="AK429" i="3" s="1"/>
  <c r="AL429" i="3" s="1"/>
  <c r="AG429" i="3"/>
  <c r="AH429" i="3" s="1"/>
  <c r="AI429" i="3" s="1"/>
  <c r="AF429" i="3"/>
  <c r="AE429" i="3"/>
  <c r="AD429" i="3"/>
  <c r="AC429" i="3"/>
  <c r="AB429" i="3"/>
  <c r="AA429" i="3"/>
  <c r="W429" i="3"/>
  <c r="V429" i="3"/>
  <c r="U429" i="3"/>
  <c r="S429" i="3"/>
  <c r="Q429" i="3"/>
  <c r="N429" i="3"/>
  <c r="L429" i="3"/>
  <c r="M429" i="3" s="1"/>
  <c r="I429" i="3"/>
  <c r="F429" i="3"/>
  <c r="AM428" i="3"/>
  <c r="AN428" i="3" s="1"/>
  <c r="AO428" i="3" s="1"/>
  <c r="AJ428" i="3"/>
  <c r="AK428" i="3" s="1"/>
  <c r="AL428" i="3" s="1"/>
  <c r="AG428" i="3"/>
  <c r="AH428" i="3" s="1"/>
  <c r="AI428" i="3" s="1"/>
  <c r="AF428" i="3"/>
  <c r="AE428" i="3"/>
  <c r="AD428" i="3"/>
  <c r="AC428" i="3"/>
  <c r="AB428" i="3"/>
  <c r="AA428" i="3"/>
  <c r="W428" i="3"/>
  <c r="V428" i="3"/>
  <c r="U428" i="3"/>
  <c r="S428" i="3"/>
  <c r="Q428" i="3"/>
  <c r="N428" i="3"/>
  <c r="L428" i="3"/>
  <c r="M428" i="3" s="1"/>
  <c r="I428" i="3"/>
  <c r="F428" i="3"/>
  <c r="AM427" i="3"/>
  <c r="AN427" i="3" s="1"/>
  <c r="AO427" i="3" s="1"/>
  <c r="AJ427" i="3"/>
  <c r="AK427" i="3" s="1"/>
  <c r="AL427" i="3" s="1"/>
  <c r="AG427" i="3"/>
  <c r="AH427" i="3" s="1"/>
  <c r="AI427" i="3" s="1"/>
  <c r="AF427" i="3"/>
  <c r="AE427" i="3"/>
  <c r="AD427" i="3"/>
  <c r="AC427" i="3"/>
  <c r="AB427" i="3"/>
  <c r="AA427" i="3"/>
  <c r="W427" i="3"/>
  <c r="V427" i="3"/>
  <c r="U427" i="3"/>
  <c r="S427" i="3"/>
  <c r="Q427" i="3"/>
  <c r="N427" i="3"/>
  <c r="L427" i="3"/>
  <c r="M427" i="3" s="1"/>
  <c r="I427" i="3"/>
  <c r="F427" i="3"/>
  <c r="AM426" i="3"/>
  <c r="AN426" i="3" s="1"/>
  <c r="AO426" i="3" s="1"/>
  <c r="AJ426" i="3"/>
  <c r="AK426" i="3" s="1"/>
  <c r="AL426" i="3" s="1"/>
  <c r="AG426" i="3"/>
  <c r="AH426" i="3" s="1"/>
  <c r="AI426" i="3" s="1"/>
  <c r="AF426" i="3"/>
  <c r="AE426" i="3"/>
  <c r="AD426" i="3"/>
  <c r="AC426" i="3"/>
  <c r="AB426" i="3"/>
  <c r="AA426" i="3"/>
  <c r="W426" i="3"/>
  <c r="V426" i="3"/>
  <c r="U426" i="3"/>
  <c r="S426" i="3"/>
  <c r="Q426" i="3"/>
  <c r="N426" i="3"/>
  <c r="L426" i="3"/>
  <c r="M426" i="3" s="1"/>
  <c r="I426" i="3"/>
  <c r="F426" i="3"/>
  <c r="AM425" i="3"/>
  <c r="AN425" i="3" s="1"/>
  <c r="AO425" i="3" s="1"/>
  <c r="AJ425" i="3"/>
  <c r="AK425" i="3" s="1"/>
  <c r="AL425" i="3" s="1"/>
  <c r="AG425" i="3"/>
  <c r="AH425" i="3" s="1"/>
  <c r="AI425" i="3" s="1"/>
  <c r="AF425" i="3"/>
  <c r="AE425" i="3"/>
  <c r="AD425" i="3"/>
  <c r="AC425" i="3"/>
  <c r="AB425" i="3"/>
  <c r="AA425" i="3"/>
  <c r="W425" i="3"/>
  <c r="V425" i="3"/>
  <c r="U425" i="3"/>
  <c r="S425" i="3"/>
  <c r="Q425" i="3"/>
  <c r="N425" i="3"/>
  <c r="L425" i="3"/>
  <c r="M425" i="3" s="1"/>
  <c r="I425" i="3"/>
  <c r="F425" i="3"/>
  <c r="AM424" i="3"/>
  <c r="AN424" i="3" s="1"/>
  <c r="AO424" i="3" s="1"/>
  <c r="AJ424" i="3"/>
  <c r="AK424" i="3" s="1"/>
  <c r="AL424" i="3" s="1"/>
  <c r="AG424" i="3"/>
  <c r="AH424" i="3" s="1"/>
  <c r="AI424" i="3" s="1"/>
  <c r="AF424" i="3"/>
  <c r="AE424" i="3"/>
  <c r="AD424" i="3"/>
  <c r="AC424" i="3"/>
  <c r="AB424" i="3"/>
  <c r="AA424" i="3"/>
  <c r="W424" i="3"/>
  <c r="V424" i="3"/>
  <c r="U424" i="3"/>
  <c r="S424" i="3"/>
  <c r="Q424" i="3"/>
  <c r="N424" i="3"/>
  <c r="L424" i="3"/>
  <c r="M424" i="3" s="1"/>
  <c r="I424" i="3"/>
  <c r="F424" i="3"/>
  <c r="AM423" i="3"/>
  <c r="AN423" i="3" s="1"/>
  <c r="AO423" i="3" s="1"/>
  <c r="AJ423" i="3"/>
  <c r="AK423" i="3" s="1"/>
  <c r="AL423" i="3" s="1"/>
  <c r="AG423" i="3"/>
  <c r="AH423" i="3" s="1"/>
  <c r="AI423" i="3" s="1"/>
  <c r="AF423" i="3"/>
  <c r="AE423" i="3"/>
  <c r="AD423" i="3"/>
  <c r="AC423" i="3"/>
  <c r="AB423" i="3"/>
  <c r="AA423" i="3"/>
  <c r="W423" i="3"/>
  <c r="V423" i="3"/>
  <c r="U423" i="3"/>
  <c r="S423" i="3"/>
  <c r="Q423" i="3"/>
  <c r="N423" i="3"/>
  <c r="L423" i="3"/>
  <c r="M423" i="3" s="1"/>
  <c r="I423" i="3"/>
  <c r="F423" i="3"/>
  <c r="AM422" i="3"/>
  <c r="AN422" i="3" s="1"/>
  <c r="AO422" i="3" s="1"/>
  <c r="AJ422" i="3"/>
  <c r="AK422" i="3" s="1"/>
  <c r="AL422" i="3" s="1"/>
  <c r="AG422" i="3"/>
  <c r="AH422" i="3" s="1"/>
  <c r="AI422" i="3" s="1"/>
  <c r="AF422" i="3"/>
  <c r="AE422" i="3"/>
  <c r="AD422" i="3"/>
  <c r="AC422" i="3"/>
  <c r="AB422" i="3"/>
  <c r="AA422" i="3"/>
  <c r="W422" i="3"/>
  <c r="V422" i="3"/>
  <c r="U422" i="3"/>
  <c r="S422" i="3"/>
  <c r="Q422" i="3"/>
  <c r="N422" i="3"/>
  <c r="L422" i="3"/>
  <c r="M422" i="3" s="1"/>
  <c r="I422" i="3"/>
  <c r="F422" i="3"/>
  <c r="AM421" i="3"/>
  <c r="AN421" i="3" s="1"/>
  <c r="AO421" i="3" s="1"/>
  <c r="AJ421" i="3"/>
  <c r="AK421" i="3" s="1"/>
  <c r="AL421" i="3" s="1"/>
  <c r="AG421" i="3"/>
  <c r="AH421" i="3" s="1"/>
  <c r="AI421" i="3" s="1"/>
  <c r="AF421" i="3"/>
  <c r="AE421" i="3"/>
  <c r="AD421" i="3"/>
  <c r="AC421" i="3"/>
  <c r="AB421" i="3"/>
  <c r="AA421" i="3"/>
  <c r="W421" i="3"/>
  <c r="V421" i="3"/>
  <c r="U421" i="3"/>
  <c r="S421" i="3"/>
  <c r="Q421" i="3"/>
  <c r="N421" i="3"/>
  <c r="L421" i="3"/>
  <c r="M421" i="3" s="1"/>
  <c r="I421" i="3"/>
  <c r="F421" i="3"/>
  <c r="AM420" i="3"/>
  <c r="AN420" i="3" s="1"/>
  <c r="AO420" i="3" s="1"/>
  <c r="AJ420" i="3"/>
  <c r="AK420" i="3" s="1"/>
  <c r="AL420" i="3" s="1"/>
  <c r="AG420" i="3"/>
  <c r="AH420" i="3" s="1"/>
  <c r="AI420" i="3" s="1"/>
  <c r="AF420" i="3"/>
  <c r="AE420" i="3"/>
  <c r="AD420" i="3"/>
  <c r="AC420" i="3"/>
  <c r="AB420" i="3"/>
  <c r="AA420" i="3"/>
  <c r="W420" i="3"/>
  <c r="V420" i="3"/>
  <c r="Z420" i="3" s="1"/>
  <c r="U420" i="3"/>
  <c r="S420" i="3"/>
  <c r="Q420" i="3"/>
  <c r="N420" i="3"/>
  <c r="L420" i="3"/>
  <c r="M420" i="3" s="1"/>
  <c r="I420" i="3"/>
  <c r="F420" i="3"/>
  <c r="AM419" i="3"/>
  <c r="AN419" i="3" s="1"/>
  <c r="AO419" i="3" s="1"/>
  <c r="AJ419" i="3"/>
  <c r="AK419" i="3" s="1"/>
  <c r="AL419" i="3" s="1"/>
  <c r="AG419" i="3"/>
  <c r="AH419" i="3" s="1"/>
  <c r="AI419" i="3" s="1"/>
  <c r="AF419" i="3"/>
  <c r="AE419" i="3"/>
  <c r="AD419" i="3"/>
  <c r="AC419" i="3"/>
  <c r="AB419" i="3"/>
  <c r="AA419" i="3"/>
  <c r="W419" i="3"/>
  <c r="V419" i="3"/>
  <c r="Z419" i="3" s="1"/>
  <c r="U419" i="3"/>
  <c r="S419" i="3"/>
  <c r="Q419" i="3"/>
  <c r="N419" i="3"/>
  <c r="L419" i="3"/>
  <c r="M419" i="3" s="1"/>
  <c r="I419" i="3"/>
  <c r="F419" i="3"/>
  <c r="AM418" i="3"/>
  <c r="AN418" i="3" s="1"/>
  <c r="AO418" i="3" s="1"/>
  <c r="AJ418" i="3"/>
  <c r="AK418" i="3" s="1"/>
  <c r="AL418" i="3" s="1"/>
  <c r="AG418" i="3"/>
  <c r="AH418" i="3" s="1"/>
  <c r="AI418" i="3" s="1"/>
  <c r="AF418" i="3"/>
  <c r="AE418" i="3"/>
  <c r="AD418" i="3"/>
  <c r="AC418" i="3"/>
  <c r="AB418" i="3"/>
  <c r="AA418" i="3"/>
  <c r="W418" i="3"/>
  <c r="V418" i="3"/>
  <c r="Z418" i="3" s="1"/>
  <c r="U418" i="3"/>
  <c r="S418" i="3"/>
  <c r="Q418" i="3"/>
  <c r="N418" i="3"/>
  <c r="L418" i="3"/>
  <c r="M418" i="3" s="1"/>
  <c r="I418" i="3"/>
  <c r="F418" i="3"/>
  <c r="AM417" i="3"/>
  <c r="AN417" i="3" s="1"/>
  <c r="AO417" i="3" s="1"/>
  <c r="AJ417" i="3"/>
  <c r="AK417" i="3" s="1"/>
  <c r="AL417" i="3" s="1"/>
  <c r="AG417" i="3"/>
  <c r="AH417" i="3" s="1"/>
  <c r="AI417" i="3" s="1"/>
  <c r="AF417" i="3"/>
  <c r="AE417" i="3"/>
  <c r="AD417" i="3"/>
  <c r="AC417" i="3"/>
  <c r="AB417" i="3"/>
  <c r="AA417" i="3"/>
  <c r="W417" i="3"/>
  <c r="V417" i="3"/>
  <c r="Z417" i="3" s="1"/>
  <c r="U417" i="3"/>
  <c r="S417" i="3"/>
  <c r="Q417" i="3"/>
  <c r="N417" i="3"/>
  <c r="L417" i="3"/>
  <c r="M417" i="3" s="1"/>
  <c r="I417" i="3"/>
  <c r="F417" i="3"/>
  <c r="AM416" i="3"/>
  <c r="AN416" i="3" s="1"/>
  <c r="AO416" i="3" s="1"/>
  <c r="AJ416" i="3"/>
  <c r="AK416" i="3" s="1"/>
  <c r="AL416" i="3" s="1"/>
  <c r="AG416" i="3"/>
  <c r="AH416" i="3" s="1"/>
  <c r="AI416" i="3" s="1"/>
  <c r="AF416" i="3"/>
  <c r="AE416" i="3"/>
  <c r="AD416" i="3"/>
  <c r="AC416" i="3"/>
  <c r="AB416" i="3"/>
  <c r="AA416" i="3"/>
  <c r="W416" i="3"/>
  <c r="V416" i="3"/>
  <c r="Z416" i="3" s="1"/>
  <c r="U416" i="3"/>
  <c r="S416" i="3"/>
  <c r="Q416" i="3"/>
  <c r="N416" i="3"/>
  <c r="L416" i="3"/>
  <c r="M416" i="3" s="1"/>
  <c r="I416" i="3"/>
  <c r="F416" i="3"/>
  <c r="AM415" i="3"/>
  <c r="AN415" i="3" s="1"/>
  <c r="AO415" i="3" s="1"/>
  <c r="AJ415" i="3"/>
  <c r="AK415" i="3" s="1"/>
  <c r="AL415" i="3" s="1"/>
  <c r="AG415" i="3"/>
  <c r="AH415" i="3" s="1"/>
  <c r="AI415" i="3" s="1"/>
  <c r="AF415" i="3"/>
  <c r="AE415" i="3"/>
  <c r="AD415" i="3"/>
  <c r="AC415" i="3"/>
  <c r="AB415" i="3"/>
  <c r="AA415" i="3"/>
  <c r="W415" i="3"/>
  <c r="V415" i="3"/>
  <c r="Z415" i="3" s="1"/>
  <c r="U415" i="3"/>
  <c r="S415" i="3"/>
  <c r="Q415" i="3"/>
  <c r="N415" i="3"/>
  <c r="L415" i="3"/>
  <c r="M415" i="3" s="1"/>
  <c r="I415" i="3"/>
  <c r="F415" i="3"/>
  <c r="AM414" i="3"/>
  <c r="AN414" i="3" s="1"/>
  <c r="AO414" i="3" s="1"/>
  <c r="AJ414" i="3"/>
  <c r="AK414" i="3" s="1"/>
  <c r="AL414" i="3" s="1"/>
  <c r="AG414" i="3"/>
  <c r="AH414" i="3" s="1"/>
  <c r="AI414" i="3" s="1"/>
  <c r="AF414" i="3"/>
  <c r="AE414" i="3"/>
  <c r="AD414" i="3"/>
  <c r="AC414" i="3"/>
  <c r="AB414" i="3"/>
  <c r="AA414" i="3"/>
  <c r="W414" i="3"/>
  <c r="V414" i="3"/>
  <c r="Z414" i="3" s="1"/>
  <c r="U414" i="3"/>
  <c r="S414" i="3"/>
  <c r="Q414" i="3"/>
  <c r="N414" i="3"/>
  <c r="L414" i="3"/>
  <c r="M414" i="3" s="1"/>
  <c r="I414" i="3"/>
  <c r="F414" i="3"/>
  <c r="AM413" i="3"/>
  <c r="AN413" i="3" s="1"/>
  <c r="AO413" i="3" s="1"/>
  <c r="AJ413" i="3"/>
  <c r="AK413" i="3" s="1"/>
  <c r="AL413" i="3" s="1"/>
  <c r="AG413" i="3"/>
  <c r="AH413" i="3" s="1"/>
  <c r="AI413" i="3" s="1"/>
  <c r="AF413" i="3"/>
  <c r="AE413" i="3"/>
  <c r="AD413" i="3"/>
  <c r="AC413" i="3"/>
  <c r="AB413" i="3"/>
  <c r="AA413" i="3"/>
  <c r="W413" i="3"/>
  <c r="V413" i="3"/>
  <c r="Z413" i="3" s="1"/>
  <c r="U413" i="3"/>
  <c r="S413" i="3"/>
  <c r="Q413" i="3"/>
  <c r="N413" i="3"/>
  <c r="L413" i="3"/>
  <c r="M413" i="3" s="1"/>
  <c r="I413" i="3"/>
  <c r="F413" i="3"/>
  <c r="AM412" i="3"/>
  <c r="AN412" i="3" s="1"/>
  <c r="AO412" i="3" s="1"/>
  <c r="AJ412" i="3"/>
  <c r="AK412" i="3" s="1"/>
  <c r="AL412" i="3" s="1"/>
  <c r="AG412" i="3"/>
  <c r="AH412" i="3" s="1"/>
  <c r="AI412" i="3" s="1"/>
  <c r="AF412" i="3"/>
  <c r="AE412" i="3"/>
  <c r="AD412" i="3"/>
  <c r="AC412" i="3"/>
  <c r="AB412" i="3"/>
  <c r="AA412" i="3"/>
  <c r="W412" i="3"/>
  <c r="V412" i="3"/>
  <c r="Z412" i="3" s="1"/>
  <c r="U412" i="3"/>
  <c r="S412" i="3"/>
  <c r="Q412" i="3"/>
  <c r="N412" i="3"/>
  <c r="L412" i="3"/>
  <c r="M412" i="3" s="1"/>
  <c r="I412" i="3"/>
  <c r="F412" i="3"/>
  <c r="AM411" i="3"/>
  <c r="AN411" i="3" s="1"/>
  <c r="AO411" i="3" s="1"/>
  <c r="AJ411" i="3"/>
  <c r="AK411" i="3" s="1"/>
  <c r="AL411" i="3" s="1"/>
  <c r="AG411" i="3"/>
  <c r="AH411" i="3" s="1"/>
  <c r="AI411" i="3" s="1"/>
  <c r="AF411" i="3"/>
  <c r="AE411" i="3"/>
  <c r="AD411" i="3"/>
  <c r="AC411" i="3"/>
  <c r="AB411" i="3"/>
  <c r="AA411" i="3"/>
  <c r="W411" i="3"/>
  <c r="V411" i="3"/>
  <c r="Z411" i="3" s="1"/>
  <c r="U411" i="3"/>
  <c r="S411" i="3"/>
  <c r="Q411" i="3"/>
  <c r="N411" i="3"/>
  <c r="L411" i="3"/>
  <c r="M411" i="3" s="1"/>
  <c r="I411" i="3"/>
  <c r="F411" i="3"/>
  <c r="AM410" i="3"/>
  <c r="AN410" i="3" s="1"/>
  <c r="AO410" i="3" s="1"/>
  <c r="AJ410" i="3"/>
  <c r="AK410" i="3" s="1"/>
  <c r="AL410" i="3" s="1"/>
  <c r="AG410" i="3"/>
  <c r="AH410" i="3" s="1"/>
  <c r="AI410" i="3" s="1"/>
  <c r="AF410" i="3"/>
  <c r="AE410" i="3"/>
  <c r="AD410" i="3"/>
  <c r="AC410" i="3"/>
  <c r="AB410" i="3"/>
  <c r="AA410" i="3"/>
  <c r="W410" i="3"/>
  <c r="V410" i="3"/>
  <c r="Z410" i="3" s="1"/>
  <c r="U410" i="3"/>
  <c r="S410" i="3"/>
  <c r="Q410" i="3"/>
  <c r="N410" i="3"/>
  <c r="L410" i="3"/>
  <c r="M410" i="3" s="1"/>
  <c r="I410" i="3"/>
  <c r="F410" i="3"/>
  <c r="AM409" i="3"/>
  <c r="AN409" i="3" s="1"/>
  <c r="AO409" i="3" s="1"/>
  <c r="AJ409" i="3"/>
  <c r="AK409" i="3" s="1"/>
  <c r="AL409" i="3" s="1"/>
  <c r="AG409" i="3"/>
  <c r="AH409" i="3" s="1"/>
  <c r="AI409" i="3" s="1"/>
  <c r="AF409" i="3"/>
  <c r="AE409" i="3"/>
  <c r="AD409" i="3"/>
  <c r="AC409" i="3"/>
  <c r="AB409" i="3"/>
  <c r="AA409" i="3"/>
  <c r="W409" i="3"/>
  <c r="V409" i="3"/>
  <c r="Z409" i="3" s="1"/>
  <c r="U409" i="3"/>
  <c r="S409" i="3"/>
  <c r="Q409" i="3"/>
  <c r="N409" i="3"/>
  <c r="L409" i="3"/>
  <c r="M409" i="3" s="1"/>
  <c r="I409" i="3"/>
  <c r="F409" i="3"/>
  <c r="AM408" i="3"/>
  <c r="AN408" i="3" s="1"/>
  <c r="AO408" i="3" s="1"/>
  <c r="AJ408" i="3"/>
  <c r="AK408" i="3" s="1"/>
  <c r="AL408" i="3" s="1"/>
  <c r="AG408" i="3"/>
  <c r="AH408" i="3" s="1"/>
  <c r="AI408" i="3" s="1"/>
  <c r="AF408" i="3"/>
  <c r="AE408" i="3"/>
  <c r="AD408" i="3"/>
  <c r="AC408" i="3"/>
  <c r="AB408" i="3"/>
  <c r="AA408" i="3"/>
  <c r="W408" i="3"/>
  <c r="V408" i="3"/>
  <c r="Z408" i="3" s="1"/>
  <c r="U408" i="3"/>
  <c r="S408" i="3"/>
  <c r="Q408" i="3"/>
  <c r="N408" i="3"/>
  <c r="L408" i="3"/>
  <c r="M408" i="3" s="1"/>
  <c r="I408" i="3"/>
  <c r="F408" i="3"/>
  <c r="AM407" i="3"/>
  <c r="AN407" i="3" s="1"/>
  <c r="AO407" i="3" s="1"/>
  <c r="AJ407" i="3"/>
  <c r="AK407" i="3" s="1"/>
  <c r="AL407" i="3" s="1"/>
  <c r="AG407" i="3"/>
  <c r="AH407" i="3" s="1"/>
  <c r="AI407" i="3" s="1"/>
  <c r="AF407" i="3"/>
  <c r="AE407" i="3"/>
  <c r="AD407" i="3"/>
  <c r="AC407" i="3"/>
  <c r="AB407" i="3"/>
  <c r="AA407" i="3"/>
  <c r="W407" i="3"/>
  <c r="V407" i="3"/>
  <c r="Z407" i="3" s="1"/>
  <c r="U407" i="3"/>
  <c r="S407" i="3"/>
  <c r="Q407" i="3"/>
  <c r="N407" i="3"/>
  <c r="L407" i="3"/>
  <c r="M407" i="3" s="1"/>
  <c r="I407" i="3"/>
  <c r="F407" i="3"/>
  <c r="AM406" i="3"/>
  <c r="AN406" i="3" s="1"/>
  <c r="AO406" i="3" s="1"/>
  <c r="AJ406" i="3"/>
  <c r="AK406" i="3" s="1"/>
  <c r="AL406" i="3" s="1"/>
  <c r="AG406" i="3"/>
  <c r="AH406" i="3" s="1"/>
  <c r="AI406" i="3" s="1"/>
  <c r="AF406" i="3"/>
  <c r="AE406" i="3"/>
  <c r="AD406" i="3"/>
  <c r="AC406" i="3"/>
  <c r="AB406" i="3"/>
  <c r="AA406" i="3"/>
  <c r="W406" i="3"/>
  <c r="V406" i="3"/>
  <c r="Z406" i="3" s="1"/>
  <c r="U406" i="3"/>
  <c r="S406" i="3"/>
  <c r="Q406" i="3"/>
  <c r="N406" i="3"/>
  <c r="L406" i="3"/>
  <c r="M406" i="3" s="1"/>
  <c r="I406" i="3"/>
  <c r="F406" i="3"/>
  <c r="AM405" i="3"/>
  <c r="AN405" i="3" s="1"/>
  <c r="AO405" i="3" s="1"/>
  <c r="AJ405" i="3"/>
  <c r="AK405" i="3" s="1"/>
  <c r="AL405" i="3" s="1"/>
  <c r="AG405" i="3"/>
  <c r="AH405" i="3" s="1"/>
  <c r="AI405" i="3" s="1"/>
  <c r="AF405" i="3"/>
  <c r="AE405" i="3"/>
  <c r="AD405" i="3"/>
  <c r="AC405" i="3"/>
  <c r="AB405" i="3"/>
  <c r="AA405" i="3"/>
  <c r="W405" i="3"/>
  <c r="V405" i="3"/>
  <c r="Z405" i="3" s="1"/>
  <c r="U405" i="3"/>
  <c r="S405" i="3"/>
  <c r="Q405" i="3"/>
  <c r="N405" i="3"/>
  <c r="L405" i="3"/>
  <c r="M405" i="3" s="1"/>
  <c r="I405" i="3"/>
  <c r="F405" i="3"/>
  <c r="AM404" i="3"/>
  <c r="AN404" i="3" s="1"/>
  <c r="AO404" i="3" s="1"/>
  <c r="AJ404" i="3"/>
  <c r="AK404" i="3" s="1"/>
  <c r="AL404" i="3" s="1"/>
  <c r="AG404" i="3"/>
  <c r="AH404" i="3" s="1"/>
  <c r="AI404" i="3" s="1"/>
  <c r="AF404" i="3"/>
  <c r="AE404" i="3"/>
  <c r="AD404" i="3"/>
  <c r="AC404" i="3"/>
  <c r="AB404" i="3"/>
  <c r="AA404" i="3"/>
  <c r="W404" i="3"/>
  <c r="V404" i="3"/>
  <c r="Z404" i="3" s="1"/>
  <c r="U404" i="3"/>
  <c r="S404" i="3"/>
  <c r="Q404" i="3"/>
  <c r="N404" i="3"/>
  <c r="L404" i="3"/>
  <c r="M404" i="3" s="1"/>
  <c r="I404" i="3"/>
  <c r="F404" i="3"/>
  <c r="AM403" i="3"/>
  <c r="AN403" i="3" s="1"/>
  <c r="AO403" i="3" s="1"/>
  <c r="AJ403" i="3"/>
  <c r="AK403" i="3" s="1"/>
  <c r="AL403" i="3" s="1"/>
  <c r="AG403" i="3"/>
  <c r="AH403" i="3" s="1"/>
  <c r="AI403" i="3" s="1"/>
  <c r="AF403" i="3"/>
  <c r="AE403" i="3"/>
  <c r="AD403" i="3"/>
  <c r="AC403" i="3"/>
  <c r="AB403" i="3"/>
  <c r="AA403" i="3"/>
  <c r="W403" i="3"/>
  <c r="V403" i="3"/>
  <c r="Z403" i="3" s="1"/>
  <c r="U403" i="3"/>
  <c r="S403" i="3"/>
  <c r="Q403" i="3"/>
  <c r="N403" i="3"/>
  <c r="L403" i="3"/>
  <c r="M403" i="3" s="1"/>
  <c r="I403" i="3"/>
  <c r="F403" i="3"/>
  <c r="AM402" i="3"/>
  <c r="AN402" i="3" s="1"/>
  <c r="AO402" i="3" s="1"/>
  <c r="AJ402" i="3"/>
  <c r="AK402" i="3" s="1"/>
  <c r="AL402" i="3" s="1"/>
  <c r="AG402" i="3"/>
  <c r="AH402" i="3" s="1"/>
  <c r="AI402" i="3" s="1"/>
  <c r="AF402" i="3"/>
  <c r="AE402" i="3"/>
  <c r="AD402" i="3"/>
  <c r="AC402" i="3"/>
  <c r="AB402" i="3"/>
  <c r="AA402" i="3"/>
  <c r="W402" i="3"/>
  <c r="V402" i="3"/>
  <c r="Z402" i="3" s="1"/>
  <c r="U402" i="3"/>
  <c r="S402" i="3"/>
  <c r="Q402" i="3"/>
  <c r="N402" i="3"/>
  <c r="L402" i="3"/>
  <c r="M402" i="3" s="1"/>
  <c r="I402" i="3"/>
  <c r="F402" i="3"/>
  <c r="AM401" i="3"/>
  <c r="AN401" i="3" s="1"/>
  <c r="AO401" i="3" s="1"/>
  <c r="AJ401" i="3"/>
  <c r="AK401" i="3" s="1"/>
  <c r="AL401" i="3" s="1"/>
  <c r="AG401" i="3"/>
  <c r="AH401" i="3" s="1"/>
  <c r="AI401" i="3" s="1"/>
  <c r="AF401" i="3"/>
  <c r="AE401" i="3"/>
  <c r="AD401" i="3"/>
  <c r="AC401" i="3"/>
  <c r="AB401" i="3"/>
  <c r="AA401" i="3"/>
  <c r="W401" i="3"/>
  <c r="V401" i="3"/>
  <c r="Z401" i="3" s="1"/>
  <c r="U401" i="3"/>
  <c r="S401" i="3"/>
  <c r="Q401" i="3"/>
  <c r="N401" i="3"/>
  <c r="L401" i="3"/>
  <c r="M401" i="3" s="1"/>
  <c r="I401" i="3"/>
  <c r="F401" i="3"/>
  <c r="AM400" i="3"/>
  <c r="AN400" i="3" s="1"/>
  <c r="AO400" i="3" s="1"/>
  <c r="AJ400" i="3"/>
  <c r="AK400" i="3" s="1"/>
  <c r="AL400" i="3" s="1"/>
  <c r="AG400" i="3"/>
  <c r="AH400" i="3" s="1"/>
  <c r="AI400" i="3" s="1"/>
  <c r="AF400" i="3"/>
  <c r="AE400" i="3"/>
  <c r="AD400" i="3"/>
  <c r="AC400" i="3"/>
  <c r="AB400" i="3"/>
  <c r="AA400" i="3"/>
  <c r="W400" i="3"/>
  <c r="V400" i="3"/>
  <c r="Z400" i="3" s="1"/>
  <c r="U400" i="3"/>
  <c r="S400" i="3"/>
  <c r="Q400" i="3"/>
  <c r="N400" i="3"/>
  <c r="L400" i="3"/>
  <c r="M400" i="3" s="1"/>
  <c r="I400" i="3"/>
  <c r="F400" i="3"/>
  <c r="AM399" i="3"/>
  <c r="AN399" i="3" s="1"/>
  <c r="AO399" i="3" s="1"/>
  <c r="AJ399" i="3"/>
  <c r="AK399" i="3" s="1"/>
  <c r="AL399" i="3" s="1"/>
  <c r="AG399" i="3"/>
  <c r="AH399" i="3" s="1"/>
  <c r="AI399" i="3" s="1"/>
  <c r="AF399" i="3"/>
  <c r="AE399" i="3"/>
  <c r="AD399" i="3"/>
  <c r="AC399" i="3"/>
  <c r="AB399" i="3"/>
  <c r="AA399" i="3"/>
  <c r="W399" i="3"/>
  <c r="V399" i="3"/>
  <c r="Z399" i="3" s="1"/>
  <c r="U399" i="3"/>
  <c r="S399" i="3"/>
  <c r="Q399" i="3"/>
  <c r="N399" i="3"/>
  <c r="L399" i="3"/>
  <c r="M399" i="3" s="1"/>
  <c r="I399" i="3"/>
  <c r="F399" i="3"/>
  <c r="AM398" i="3"/>
  <c r="AN398" i="3" s="1"/>
  <c r="AO398" i="3" s="1"/>
  <c r="AJ398" i="3"/>
  <c r="AK398" i="3" s="1"/>
  <c r="AL398" i="3" s="1"/>
  <c r="AG398" i="3"/>
  <c r="AH398" i="3" s="1"/>
  <c r="AI398" i="3" s="1"/>
  <c r="AF398" i="3"/>
  <c r="AE398" i="3"/>
  <c r="AD398" i="3"/>
  <c r="AC398" i="3"/>
  <c r="AB398" i="3"/>
  <c r="AA398" i="3"/>
  <c r="W398" i="3"/>
  <c r="V398" i="3"/>
  <c r="Z398" i="3" s="1"/>
  <c r="U398" i="3"/>
  <c r="S398" i="3"/>
  <c r="Q398" i="3"/>
  <c r="N398" i="3"/>
  <c r="L398" i="3"/>
  <c r="M398" i="3" s="1"/>
  <c r="I398" i="3"/>
  <c r="F398" i="3"/>
  <c r="AM397" i="3"/>
  <c r="AN397" i="3" s="1"/>
  <c r="AO397" i="3" s="1"/>
  <c r="AJ397" i="3"/>
  <c r="AK397" i="3" s="1"/>
  <c r="AL397" i="3" s="1"/>
  <c r="AG397" i="3"/>
  <c r="AH397" i="3" s="1"/>
  <c r="AI397" i="3" s="1"/>
  <c r="AF397" i="3"/>
  <c r="AE397" i="3"/>
  <c r="AD397" i="3"/>
  <c r="AC397" i="3"/>
  <c r="AB397" i="3"/>
  <c r="AA397" i="3"/>
  <c r="W397" i="3"/>
  <c r="V397" i="3"/>
  <c r="Z397" i="3" s="1"/>
  <c r="U397" i="3"/>
  <c r="S397" i="3"/>
  <c r="Q397" i="3"/>
  <c r="N397" i="3"/>
  <c r="L397" i="3"/>
  <c r="M397" i="3" s="1"/>
  <c r="I397" i="3"/>
  <c r="F397" i="3"/>
  <c r="AM396" i="3"/>
  <c r="AN396" i="3" s="1"/>
  <c r="AO396" i="3" s="1"/>
  <c r="AJ396" i="3"/>
  <c r="AK396" i="3" s="1"/>
  <c r="AL396" i="3" s="1"/>
  <c r="AG396" i="3"/>
  <c r="AH396" i="3" s="1"/>
  <c r="AI396" i="3" s="1"/>
  <c r="AF396" i="3"/>
  <c r="AE396" i="3"/>
  <c r="AD396" i="3"/>
  <c r="AC396" i="3"/>
  <c r="AB396" i="3"/>
  <c r="AA396" i="3"/>
  <c r="W396" i="3"/>
  <c r="V396" i="3"/>
  <c r="Z396" i="3" s="1"/>
  <c r="U396" i="3"/>
  <c r="S396" i="3"/>
  <c r="Q396" i="3"/>
  <c r="N396" i="3"/>
  <c r="L396" i="3"/>
  <c r="M396" i="3" s="1"/>
  <c r="I396" i="3"/>
  <c r="F396" i="3"/>
  <c r="AM395" i="3"/>
  <c r="AN395" i="3" s="1"/>
  <c r="AO395" i="3" s="1"/>
  <c r="AJ395" i="3"/>
  <c r="AK395" i="3" s="1"/>
  <c r="AL395" i="3" s="1"/>
  <c r="AG395" i="3"/>
  <c r="AH395" i="3" s="1"/>
  <c r="AI395" i="3" s="1"/>
  <c r="AF395" i="3"/>
  <c r="AE395" i="3"/>
  <c r="AD395" i="3"/>
  <c r="AC395" i="3"/>
  <c r="AB395" i="3"/>
  <c r="AA395" i="3"/>
  <c r="W395" i="3"/>
  <c r="V395" i="3"/>
  <c r="Z395" i="3" s="1"/>
  <c r="U395" i="3"/>
  <c r="S395" i="3"/>
  <c r="Q395" i="3"/>
  <c r="N395" i="3"/>
  <c r="L395" i="3"/>
  <c r="M395" i="3" s="1"/>
  <c r="I395" i="3"/>
  <c r="F395" i="3"/>
  <c r="AM394" i="3"/>
  <c r="AN394" i="3" s="1"/>
  <c r="AO394" i="3" s="1"/>
  <c r="AJ394" i="3"/>
  <c r="AK394" i="3" s="1"/>
  <c r="AL394" i="3" s="1"/>
  <c r="AG394" i="3"/>
  <c r="AH394" i="3" s="1"/>
  <c r="AI394" i="3" s="1"/>
  <c r="AF394" i="3"/>
  <c r="AE394" i="3"/>
  <c r="AD394" i="3"/>
  <c r="AC394" i="3"/>
  <c r="AB394" i="3"/>
  <c r="AA394" i="3"/>
  <c r="W394" i="3"/>
  <c r="V394" i="3"/>
  <c r="Z394" i="3" s="1"/>
  <c r="U394" i="3"/>
  <c r="S394" i="3"/>
  <c r="Q394" i="3"/>
  <c r="N394" i="3"/>
  <c r="L394" i="3"/>
  <c r="M394" i="3" s="1"/>
  <c r="I394" i="3"/>
  <c r="F394" i="3"/>
  <c r="AM393" i="3"/>
  <c r="AN393" i="3" s="1"/>
  <c r="AO393" i="3" s="1"/>
  <c r="AJ393" i="3"/>
  <c r="AK393" i="3" s="1"/>
  <c r="AL393" i="3" s="1"/>
  <c r="AG393" i="3"/>
  <c r="AH393" i="3" s="1"/>
  <c r="AI393" i="3" s="1"/>
  <c r="AF393" i="3"/>
  <c r="AE393" i="3"/>
  <c r="AD393" i="3"/>
  <c r="AC393" i="3"/>
  <c r="AB393" i="3"/>
  <c r="AA393" i="3"/>
  <c r="W393" i="3"/>
  <c r="V393" i="3"/>
  <c r="Z393" i="3" s="1"/>
  <c r="U393" i="3"/>
  <c r="S393" i="3"/>
  <c r="Q393" i="3"/>
  <c r="N393" i="3"/>
  <c r="L393" i="3"/>
  <c r="M393" i="3" s="1"/>
  <c r="I393" i="3"/>
  <c r="F393" i="3"/>
  <c r="AM392" i="3"/>
  <c r="AN392" i="3" s="1"/>
  <c r="AO392" i="3" s="1"/>
  <c r="AJ392" i="3"/>
  <c r="AK392" i="3" s="1"/>
  <c r="AL392" i="3" s="1"/>
  <c r="AG392" i="3"/>
  <c r="AH392" i="3" s="1"/>
  <c r="AI392" i="3" s="1"/>
  <c r="AF392" i="3"/>
  <c r="AE392" i="3"/>
  <c r="AD392" i="3"/>
  <c r="AC392" i="3"/>
  <c r="AB392" i="3"/>
  <c r="AA392" i="3"/>
  <c r="W392" i="3"/>
  <c r="V392" i="3"/>
  <c r="Z392" i="3" s="1"/>
  <c r="U392" i="3"/>
  <c r="S392" i="3"/>
  <c r="Q392" i="3"/>
  <c r="N392" i="3"/>
  <c r="L392" i="3"/>
  <c r="M392" i="3" s="1"/>
  <c r="I392" i="3"/>
  <c r="F392" i="3"/>
  <c r="AM391" i="3"/>
  <c r="AN391" i="3" s="1"/>
  <c r="AO391" i="3" s="1"/>
  <c r="AJ391" i="3"/>
  <c r="AK391" i="3" s="1"/>
  <c r="AL391" i="3" s="1"/>
  <c r="AG391" i="3"/>
  <c r="AH391" i="3" s="1"/>
  <c r="AI391" i="3" s="1"/>
  <c r="AF391" i="3"/>
  <c r="AE391" i="3"/>
  <c r="AD391" i="3"/>
  <c r="AC391" i="3"/>
  <c r="AB391" i="3"/>
  <c r="AA391" i="3"/>
  <c r="W391" i="3"/>
  <c r="V391" i="3"/>
  <c r="Z391" i="3" s="1"/>
  <c r="U391" i="3"/>
  <c r="S391" i="3"/>
  <c r="Q391" i="3"/>
  <c r="N391" i="3"/>
  <c r="L391" i="3"/>
  <c r="M391" i="3" s="1"/>
  <c r="I391" i="3"/>
  <c r="F391" i="3"/>
  <c r="AM390" i="3"/>
  <c r="AN390" i="3" s="1"/>
  <c r="AO390" i="3" s="1"/>
  <c r="AJ390" i="3"/>
  <c r="AK390" i="3" s="1"/>
  <c r="AL390" i="3" s="1"/>
  <c r="AG390" i="3"/>
  <c r="AH390" i="3" s="1"/>
  <c r="AI390" i="3" s="1"/>
  <c r="AF390" i="3"/>
  <c r="AE390" i="3"/>
  <c r="AD390" i="3"/>
  <c r="AC390" i="3"/>
  <c r="AB390" i="3"/>
  <c r="AA390" i="3"/>
  <c r="W390" i="3"/>
  <c r="V390" i="3"/>
  <c r="Z390" i="3" s="1"/>
  <c r="U390" i="3"/>
  <c r="S390" i="3"/>
  <c r="Q390" i="3"/>
  <c r="N390" i="3"/>
  <c r="L390" i="3"/>
  <c r="M390" i="3" s="1"/>
  <c r="I390" i="3"/>
  <c r="F390" i="3"/>
  <c r="AM389" i="3"/>
  <c r="AN389" i="3" s="1"/>
  <c r="AO389" i="3" s="1"/>
  <c r="AJ389" i="3"/>
  <c r="AK389" i="3" s="1"/>
  <c r="AL389" i="3" s="1"/>
  <c r="AG389" i="3"/>
  <c r="AH389" i="3" s="1"/>
  <c r="AI389" i="3" s="1"/>
  <c r="AF389" i="3"/>
  <c r="AE389" i="3"/>
  <c r="AD389" i="3"/>
  <c r="AC389" i="3"/>
  <c r="AB389" i="3"/>
  <c r="AA389" i="3"/>
  <c r="W389" i="3"/>
  <c r="V389" i="3"/>
  <c r="Z389" i="3" s="1"/>
  <c r="U389" i="3"/>
  <c r="S389" i="3"/>
  <c r="Q389" i="3"/>
  <c r="N389" i="3"/>
  <c r="L389" i="3"/>
  <c r="M389" i="3" s="1"/>
  <c r="I389" i="3"/>
  <c r="F389" i="3"/>
  <c r="AM388" i="3"/>
  <c r="AN388" i="3" s="1"/>
  <c r="AO388" i="3" s="1"/>
  <c r="AJ388" i="3"/>
  <c r="AK388" i="3" s="1"/>
  <c r="AL388" i="3" s="1"/>
  <c r="AG388" i="3"/>
  <c r="AH388" i="3" s="1"/>
  <c r="AI388" i="3" s="1"/>
  <c r="AF388" i="3"/>
  <c r="AE388" i="3"/>
  <c r="AD388" i="3"/>
  <c r="AC388" i="3"/>
  <c r="AB388" i="3"/>
  <c r="AA388" i="3"/>
  <c r="W388" i="3"/>
  <c r="V388" i="3"/>
  <c r="Z388" i="3" s="1"/>
  <c r="U388" i="3"/>
  <c r="S388" i="3"/>
  <c r="Q388" i="3"/>
  <c r="N388" i="3"/>
  <c r="L388" i="3"/>
  <c r="M388" i="3" s="1"/>
  <c r="I388" i="3"/>
  <c r="F388" i="3"/>
  <c r="AM387" i="3"/>
  <c r="AN387" i="3" s="1"/>
  <c r="AO387" i="3" s="1"/>
  <c r="AJ387" i="3"/>
  <c r="AK387" i="3" s="1"/>
  <c r="AL387" i="3" s="1"/>
  <c r="AG387" i="3"/>
  <c r="AH387" i="3" s="1"/>
  <c r="AI387" i="3" s="1"/>
  <c r="AF387" i="3"/>
  <c r="AE387" i="3"/>
  <c r="AD387" i="3"/>
  <c r="AC387" i="3"/>
  <c r="AB387" i="3"/>
  <c r="AA387" i="3"/>
  <c r="W387" i="3"/>
  <c r="V387" i="3"/>
  <c r="Z387" i="3" s="1"/>
  <c r="U387" i="3"/>
  <c r="S387" i="3"/>
  <c r="Q387" i="3"/>
  <c r="N387" i="3"/>
  <c r="L387" i="3"/>
  <c r="M387" i="3" s="1"/>
  <c r="I387" i="3"/>
  <c r="F387" i="3"/>
  <c r="AM386" i="3"/>
  <c r="AN386" i="3" s="1"/>
  <c r="AO386" i="3" s="1"/>
  <c r="AJ386" i="3"/>
  <c r="AK386" i="3" s="1"/>
  <c r="AL386" i="3" s="1"/>
  <c r="AG386" i="3"/>
  <c r="AH386" i="3" s="1"/>
  <c r="AI386" i="3" s="1"/>
  <c r="AF386" i="3"/>
  <c r="AE386" i="3"/>
  <c r="AD386" i="3"/>
  <c r="AC386" i="3"/>
  <c r="AB386" i="3"/>
  <c r="AA386" i="3"/>
  <c r="W386" i="3"/>
  <c r="V386" i="3"/>
  <c r="Z386" i="3" s="1"/>
  <c r="U386" i="3"/>
  <c r="S386" i="3"/>
  <c r="Q386" i="3"/>
  <c r="N386" i="3"/>
  <c r="L386" i="3"/>
  <c r="M386" i="3" s="1"/>
  <c r="I386" i="3"/>
  <c r="F386" i="3"/>
  <c r="AM385" i="3"/>
  <c r="AN385" i="3" s="1"/>
  <c r="AO385" i="3" s="1"/>
  <c r="AJ385" i="3"/>
  <c r="AK385" i="3" s="1"/>
  <c r="AL385" i="3" s="1"/>
  <c r="AG385" i="3"/>
  <c r="AH385" i="3" s="1"/>
  <c r="AI385" i="3" s="1"/>
  <c r="AF385" i="3"/>
  <c r="AE385" i="3"/>
  <c r="AD385" i="3"/>
  <c r="AC385" i="3"/>
  <c r="AB385" i="3"/>
  <c r="AA385" i="3"/>
  <c r="W385" i="3"/>
  <c r="V385" i="3"/>
  <c r="Z385" i="3" s="1"/>
  <c r="U385" i="3"/>
  <c r="S385" i="3"/>
  <c r="Q385" i="3"/>
  <c r="N385" i="3"/>
  <c r="L385" i="3"/>
  <c r="M385" i="3" s="1"/>
  <c r="I385" i="3"/>
  <c r="F385" i="3"/>
  <c r="AM384" i="3"/>
  <c r="AN384" i="3" s="1"/>
  <c r="AO384" i="3" s="1"/>
  <c r="AJ384" i="3"/>
  <c r="AK384" i="3" s="1"/>
  <c r="AL384" i="3" s="1"/>
  <c r="AG384" i="3"/>
  <c r="AH384" i="3" s="1"/>
  <c r="AI384" i="3" s="1"/>
  <c r="AF384" i="3"/>
  <c r="AE384" i="3"/>
  <c r="AD384" i="3"/>
  <c r="AC384" i="3"/>
  <c r="AB384" i="3"/>
  <c r="AA384" i="3"/>
  <c r="W384" i="3"/>
  <c r="V384" i="3"/>
  <c r="Z384" i="3" s="1"/>
  <c r="U384" i="3"/>
  <c r="S384" i="3"/>
  <c r="Q384" i="3"/>
  <c r="N384" i="3"/>
  <c r="L384" i="3"/>
  <c r="M384" i="3" s="1"/>
  <c r="I384" i="3"/>
  <c r="F384" i="3"/>
  <c r="AM383" i="3"/>
  <c r="AN383" i="3" s="1"/>
  <c r="AO383" i="3" s="1"/>
  <c r="AJ383" i="3"/>
  <c r="AK383" i="3" s="1"/>
  <c r="AL383" i="3" s="1"/>
  <c r="AG383" i="3"/>
  <c r="AH383" i="3" s="1"/>
  <c r="AI383" i="3" s="1"/>
  <c r="AF383" i="3"/>
  <c r="AE383" i="3"/>
  <c r="AD383" i="3"/>
  <c r="AC383" i="3"/>
  <c r="AB383" i="3"/>
  <c r="AA383" i="3"/>
  <c r="W383" i="3"/>
  <c r="V383" i="3"/>
  <c r="Z383" i="3" s="1"/>
  <c r="U383" i="3"/>
  <c r="S383" i="3"/>
  <c r="Q383" i="3"/>
  <c r="N383" i="3"/>
  <c r="L383" i="3"/>
  <c r="M383" i="3" s="1"/>
  <c r="I383" i="3"/>
  <c r="F383" i="3"/>
  <c r="AM382" i="3"/>
  <c r="AN382" i="3" s="1"/>
  <c r="AO382" i="3" s="1"/>
  <c r="AJ382" i="3"/>
  <c r="AK382" i="3" s="1"/>
  <c r="AL382" i="3" s="1"/>
  <c r="AG382" i="3"/>
  <c r="AH382" i="3" s="1"/>
  <c r="AI382" i="3" s="1"/>
  <c r="AF382" i="3"/>
  <c r="AE382" i="3"/>
  <c r="AD382" i="3"/>
  <c r="AC382" i="3"/>
  <c r="AB382" i="3"/>
  <c r="AA382" i="3"/>
  <c r="W382" i="3"/>
  <c r="V382" i="3"/>
  <c r="Z382" i="3" s="1"/>
  <c r="U382" i="3"/>
  <c r="S382" i="3"/>
  <c r="Q382" i="3"/>
  <c r="N382" i="3"/>
  <c r="L382" i="3"/>
  <c r="M382" i="3" s="1"/>
  <c r="I382" i="3"/>
  <c r="F382" i="3"/>
  <c r="AM381" i="3"/>
  <c r="AN381" i="3" s="1"/>
  <c r="AO381" i="3" s="1"/>
  <c r="AJ381" i="3"/>
  <c r="AK381" i="3" s="1"/>
  <c r="AL381" i="3" s="1"/>
  <c r="AG381" i="3"/>
  <c r="AH381" i="3" s="1"/>
  <c r="AI381" i="3" s="1"/>
  <c r="AF381" i="3"/>
  <c r="AE381" i="3"/>
  <c r="AD381" i="3"/>
  <c r="AC381" i="3"/>
  <c r="AB381" i="3"/>
  <c r="AA381" i="3"/>
  <c r="W381" i="3"/>
  <c r="V381" i="3"/>
  <c r="Z381" i="3" s="1"/>
  <c r="U381" i="3"/>
  <c r="S381" i="3"/>
  <c r="Q381" i="3"/>
  <c r="N381" i="3"/>
  <c r="L381" i="3"/>
  <c r="M381" i="3" s="1"/>
  <c r="I381" i="3"/>
  <c r="F381" i="3"/>
  <c r="AM380" i="3"/>
  <c r="AN380" i="3" s="1"/>
  <c r="AO380" i="3" s="1"/>
  <c r="AJ380" i="3"/>
  <c r="AK380" i="3" s="1"/>
  <c r="AL380" i="3" s="1"/>
  <c r="AG380" i="3"/>
  <c r="AH380" i="3" s="1"/>
  <c r="AI380" i="3" s="1"/>
  <c r="AF380" i="3"/>
  <c r="AE380" i="3"/>
  <c r="AD380" i="3"/>
  <c r="AC380" i="3"/>
  <c r="AB380" i="3"/>
  <c r="AA380" i="3"/>
  <c r="W380" i="3"/>
  <c r="V380" i="3"/>
  <c r="Z380" i="3" s="1"/>
  <c r="U380" i="3"/>
  <c r="S380" i="3"/>
  <c r="Q380" i="3"/>
  <c r="N380" i="3"/>
  <c r="L380" i="3"/>
  <c r="M380" i="3" s="1"/>
  <c r="I380" i="3"/>
  <c r="F380" i="3"/>
  <c r="AM379" i="3"/>
  <c r="AN379" i="3" s="1"/>
  <c r="AO379" i="3" s="1"/>
  <c r="AJ379" i="3"/>
  <c r="AK379" i="3" s="1"/>
  <c r="AL379" i="3" s="1"/>
  <c r="AG379" i="3"/>
  <c r="AH379" i="3" s="1"/>
  <c r="AI379" i="3" s="1"/>
  <c r="AF379" i="3"/>
  <c r="AE379" i="3"/>
  <c r="AD379" i="3"/>
  <c r="AC379" i="3"/>
  <c r="AB379" i="3"/>
  <c r="AA379" i="3"/>
  <c r="W379" i="3"/>
  <c r="V379" i="3"/>
  <c r="Z379" i="3" s="1"/>
  <c r="U379" i="3"/>
  <c r="S379" i="3"/>
  <c r="Q379" i="3"/>
  <c r="N379" i="3"/>
  <c r="L379" i="3"/>
  <c r="M379" i="3" s="1"/>
  <c r="I379" i="3"/>
  <c r="F379" i="3"/>
  <c r="AM378" i="3"/>
  <c r="AN378" i="3" s="1"/>
  <c r="AO378" i="3" s="1"/>
  <c r="AJ378" i="3"/>
  <c r="AK378" i="3" s="1"/>
  <c r="AL378" i="3" s="1"/>
  <c r="AG378" i="3"/>
  <c r="AH378" i="3" s="1"/>
  <c r="AI378" i="3" s="1"/>
  <c r="AF378" i="3"/>
  <c r="AE378" i="3"/>
  <c r="AD378" i="3"/>
  <c r="AC378" i="3"/>
  <c r="AB378" i="3"/>
  <c r="AA378" i="3"/>
  <c r="W378" i="3"/>
  <c r="V378" i="3"/>
  <c r="Z378" i="3" s="1"/>
  <c r="U378" i="3"/>
  <c r="S378" i="3"/>
  <c r="Q378" i="3"/>
  <c r="N378" i="3"/>
  <c r="L378" i="3"/>
  <c r="M378" i="3" s="1"/>
  <c r="I378" i="3"/>
  <c r="F378" i="3"/>
  <c r="AM377" i="3"/>
  <c r="AN377" i="3" s="1"/>
  <c r="AO377" i="3" s="1"/>
  <c r="AJ377" i="3"/>
  <c r="AK377" i="3" s="1"/>
  <c r="AL377" i="3" s="1"/>
  <c r="AG377" i="3"/>
  <c r="AH377" i="3" s="1"/>
  <c r="AI377" i="3" s="1"/>
  <c r="AF377" i="3"/>
  <c r="AE377" i="3"/>
  <c r="AD377" i="3"/>
  <c r="AC377" i="3"/>
  <c r="AB377" i="3"/>
  <c r="AA377" i="3"/>
  <c r="W377" i="3"/>
  <c r="V377" i="3"/>
  <c r="Z377" i="3" s="1"/>
  <c r="U377" i="3"/>
  <c r="S377" i="3"/>
  <c r="Q377" i="3"/>
  <c r="N377" i="3"/>
  <c r="L377" i="3"/>
  <c r="M377" i="3" s="1"/>
  <c r="I377" i="3"/>
  <c r="F377" i="3"/>
  <c r="AM376" i="3"/>
  <c r="AN376" i="3" s="1"/>
  <c r="AO376" i="3" s="1"/>
  <c r="AJ376" i="3"/>
  <c r="AK376" i="3" s="1"/>
  <c r="AL376" i="3" s="1"/>
  <c r="AG376" i="3"/>
  <c r="AH376" i="3" s="1"/>
  <c r="AI376" i="3" s="1"/>
  <c r="AF376" i="3"/>
  <c r="AE376" i="3"/>
  <c r="AD376" i="3"/>
  <c r="AC376" i="3"/>
  <c r="AB376" i="3"/>
  <c r="AA376" i="3"/>
  <c r="W376" i="3"/>
  <c r="V376" i="3"/>
  <c r="Z376" i="3" s="1"/>
  <c r="U376" i="3"/>
  <c r="S376" i="3"/>
  <c r="Q376" i="3"/>
  <c r="N376" i="3"/>
  <c r="L376" i="3"/>
  <c r="M376" i="3" s="1"/>
  <c r="I376" i="3"/>
  <c r="F376" i="3"/>
  <c r="AM375" i="3"/>
  <c r="AN375" i="3" s="1"/>
  <c r="AO375" i="3" s="1"/>
  <c r="AJ375" i="3"/>
  <c r="AK375" i="3" s="1"/>
  <c r="AL375" i="3" s="1"/>
  <c r="AG375" i="3"/>
  <c r="AH375" i="3" s="1"/>
  <c r="AI375" i="3" s="1"/>
  <c r="AF375" i="3"/>
  <c r="AE375" i="3"/>
  <c r="AD375" i="3"/>
  <c r="AC375" i="3"/>
  <c r="AB375" i="3"/>
  <c r="AA375" i="3"/>
  <c r="W375" i="3"/>
  <c r="V375" i="3"/>
  <c r="Z375" i="3" s="1"/>
  <c r="U375" i="3"/>
  <c r="S375" i="3"/>
  <c r="Q375" i="3"/>
  <c r="N375" i="3"/>
  <c r="L375" i="3"/>
  <c r="M375" i="3" s="1"/>
  <c r="I375" i="3"/>
  <c r="F375" i="3"/>
  <c r="AM374" i="3"/>
  <c r="AN374" i="3" s="1"/>
  <c r="AO374" i="3" s="1"/>
  <c r="AJ374" i="3"/>
  <c r="AK374" i="3" s="1"/>
  <c r="AL374" i="3" s="1"/>
  <c r="AG374" i="3"/>
  <c r="AH374" i="3" s="1"/>
  <c r="AI374" i="3" s="1"/>
  <c r="AF374" i="3"/>
  <c r="AE374" i="3"/>
  <c r="AD374" i="3"/>
  <c r="AC374" i="3"/>
  <c r="AB374" i="3"/>
  <c r="AA374" i="3"/>
  <c r="W374" i="3"/>
  <c r="V374" i="3"/>
  <c r="Z374" i="3" s="1"/>
  <c r="U374" i="3"/>
  <c r="S374" i="3"/>
  <c r="Q374" i="3"/>
  <c r="N374" i="3"/>
  <c r="L374" i="3"/>
  <c r="M374" i="3" s="1"/>
  <c r="I374" i="3"/>
  <c r="F374" i="3"/>
  <c r="AM373" i="3"/>
  <c r="AN373" i="3" s="1"/>
  <c r="AO373" i="3" s="1"/>
  <c r="AJ373" i="3"/>
  <c r="AK373" i="3" s="1"/>
  <c r="AL373" i="3" s="1"/>
  <c r="AG373" i="3"/>
  <c r="AH373" i="3" s="1"/>
  <c r="AI373" i="3" s="1"/>
  <c r="AF373" i="3"/>
  <c r="AE373" i="3"/>
  <c r="AD373" i="3"/>
  <c r="AC373" i="3"/>
  <c r="AB373" i="3"/>
  <c r="AA373" i="3"/>
  <c r="W373" i="3"/>
  <c r="V373" i="3"/>
  <c r="Z373" i="3" s="1"/>
  <c r="U373" i="3"/>
  <c r="S373" i="3"/>
  <c r="Q373" i="3"/>
  <c r="N373" i="3"/>
  <c r="L373" i="3"/>
  <c r="M373" i="3" s="1"/>
  <c r="I373" i="3"/>
  <c r="F373" i="3"/>
  <c r="AM372" i="3"/>
  <c r="AN372" i="3" s="1"/>
  <c r="AO372" i="3" s="1"/>
  <c r="AJ372" i="3"/>
  <c r="AK372" i="3" s="1"/>
  <c r="AL372" i="3" s="1"/>
  <c r="AG372" i="3"/>
  <c r="AH372" i="3" s="1"/>
  <c r="AI372" i="3" s="1"/>
  <c r="AF372" i="3"/>
  <c r="AE372" i="3"/>
  <c r="AD372" i="3"/>
  <c r="AC372" i="3"/>
  <c r="AB372" i="3"/>
  <c r="AA372" i="3"/>
  <c r="W372" i="3"/>
  <c r="V372" i="3"/>
  <c r="Z372" i="3" s="1"/>
  <c r="U372" i="3"/>
  <c r="S372" i="3"/>
  <c r="Q372" i="3"/>
  <c r="N372" i="3"/>
  <c r="L372" i="3"/>
  <c r="M372" i="3" s="1"/>
  <c r="I372" i="3"/>
  <c r="F372" i="3"/>
  <c r="AM371" i="3"/>
  <c r="AN371" i="3" s="1"/>
  <c r="AO371" i="3" s="1"/>
  <c r="AJ371" i="3"/>
  <c r="AK371" i="3" s="1"/>
  <c r="AL371" i="3" s="1"/>
  <c r="AG371" i="3"/>
  <c r="AH371" i="3" s="1"/>
  <c r="AI371" i="3" s="1"/>
  <c r="AF371" i="3"/>
  <c r="AE371" i="3"/>
  <c r="AD371" i="3"/>
  <c r="AC371" i="3"/>
  <c r="AB371" i="3"/>
  <c r="AA371" i="3"/>
  <c r="W371" i="3"/>
  <c r="V371" i="3"/>
  <c r="Z371" i="3" s="1"/>
  <c r="U371" i="3"/>
  <c r="S371" i="3"/>
  <c r="Q371" i="3"/>
  <c r="N371" i="3"/>
  <c r="L371" i="3"/>
  <c r="M371" i="3" s="1"/>
  <c r="I371" i="3"/>
  <c r="F371" i="3"/>
  <c r="AM370" i="3"/>
  <c r="AN370" i="3" s="1"/>
  <c r="AO370" i="3" s="1"/>
  <c r="AJ370" i="3"/>
  <c r="AK370" i="3" s="1"/>
  <c r="AL370" i="3" s="1"/>
  <c r="AG370" i="3"/>
  <c r="AH370" i="3" s="1"/>
  <c r="AI370" i="3" s="1"/>
  <c r="AF370" i="3"/>
  <c r="AE370" i="3"/>
  <c r="AD370" i="3"/>
  <c r="AC370" i="3"/>
  <c r="AB370" i="3"/>
  <c r="AA370" i="3"/>
  <c r="W370" i="3"/>
  <c r="V370" i="3"/>
  <c r="Z370" i="3" s="1"/>
  <c r="U370" i="3"/>
  <c r="S370" i="3"/>
  <c r="Q370" i="3"/>
  <c r="N370" i="3"/>
  <c r="L370" i="3"/>
  <c r="M370" i="3" s="1"/>
  <c r="I370" i="3"/>
  <c r="F370" i="3"/>
  <c r="AM369" i="3"/>
  <c r="AN369" i="3" s="1"/>
  <c r="AO369" i="3" s="1"/>
  <c r="AJ369" i="3"/>
  <c r="AK369" i="3" s="1"/>
  <c r="AL369" i="3" s="1"/>
  <c r="AG369" i="3"/>
  <c r="AH369" i="3" s="1"/>
  <c r="AI369" i="3" s="1"/>
  <c r="AF369" i="3"/>
  <c r="AE369" i="3"/>
  <c r="AD369" i="3"/>
  <c r="AC369" i="3"/>
  <c r="AB369" i="3"/>
  <c r="AA369" i="3"/>
  <c r="W369" i="3"/>
  <c r="V369" i="3"/>
  <c r="Z369" i="3" s="1"/>
  <c r="U369" i="3"/>
  <c r="S369" i="3"/>
  <c r="Q369" i="3"/>
  <c r="N369" i="3"/>
  <c r="L369" i="3"/>
  <c r="M369" i="3" s="1"/>
  <c r="I369" i="3"/>
  <c r="F369" i="3"/>
  <c r="AM368" i="3"/>
  <c r="AN368" i="3" s="1"/>
  <c r="AO368" i="3" s="1"/>
  <c r="AJ368" i="3"/>
  <c r="AK368" i="3" s="1"/>
  <c r="AL368" i="3" s="1"/>
  <c r="AG368" i="3"/>
  <c r="AH368" i="3" s="1"/>
  <c r="AI368" i="3" s="1"/>
  <c r="AF368" i="3"/>
  <c r="AE368" i="3"/>
  <c r="AD368" i="3"/>
  <c r="AC368" i="3"/>
  <c r="AB368" i="3"/>
  <c r="AA368" i="3"/>
  <c r="W368" i="3"/>
  <c r="V368" i="3"/>
  <c r="Z368" i="3" s="1"/>
  <c r="U368" i="3"/>
  <c r="S368" i="3"/>
  <c r="Q368" i="3"/>
  <c r="N368" i="3"/>
  <c r="L368" i="3"/>
  <c r="M368" i="3" s="1"/>
  <c r="I368" i="3"/>
  <c r="F368" i="3"/>
  <c r="AM367" i="3"/>
  <c r="AN367" i="3" s="1"/>
  <c r="AO367" i="3" s="1"/>
  <c r="AJ367" i="3"/>
  <c r="AK367" i="3" s="1"/>
  <c r="AL367" i="3" s="1"/>
  <c r="AG367" i="3"/>
  <c r="AH367" i="3" s="1"/>
  <c r="AI367" i="3" s="1"/>
  <c r="AF367" i="3"/>
  <c r="AE367" i="3"/>
  <c r="AD367" i="3"/>
  <c r="AC367" i="3"/>
  <c r="AB367" i="3"/>
  <c r="AA367" i="3"/>
  <c r="W367" i="3"/>
  <c r="V367" i="3"/>
  <c r="Z367" i="3" s="1"/>
  <c r="U367" i="3"/>
  <c r="S367" i="3"/>
  <c r="Q367" i="3"/>
  <c r="N367" i="3"/>
  <c r="L367" i="3"/>
  <c r="M367" i="3" s="1"/>
  <c r="I367" i="3"/>
  <c r="F367" i="3"/>
  <c r="AM366" i="3"/>
  <c r="AN366" i="3" s="1"/>
  <c r="AO366" i="3" s="1"/>
  <c r="AJ366" i="3"/>
  <c r="AK366" i="3" s="1"/>
  <c r="AL366" i="3" s="1"/>
  <c r="AG366" i="3"/>
  <c r="AH366" i="3" s="1"/>
  <c r="AI366" i="3" s="1"/>
  <c r="AF366" i="3"/>
  <c r="AE366" i="3"/>
  <c r="AD366" i="3"/>
  <c r="AC366" i="3"/>
  <c r="AB366" i="3"/>
  <c r="AA366" i="3"/>
  <c r="W366" i="3"/>
  <c r="V366" i="3"/>
  <c r="Z366" i="3" s="1"/>
  <c r="U366" i="3"/>
  <c r="S366" i="3"/>
  <c r="Q366" i="3"/>
  <c r="N366" i="3"/>
  <c r="L366" i="3"/>
  <c r="M366" i="3" s="1"/>
  <c r="I366" i="3"/>
  <c r="F366" i="3"/>
  <c r="AM365" i="3"/>
  <c r="AN365" i="3" s="1"/>
  <c r="AO365" i="3" s="1"/>
  <c r="AJ365" i="3"/>
  <c r="AK365" i="3" s="1"/>
  <c r="AL365" i="3" s="1"/>
  <c r="AG365" i="3"/>
  <c r="AH365" i="3" s="1"/>
  <c r="AI365" i="3" s="1"/>
  <c r="AF365" i="3"/>
  <c r="AE365" i="3"/>
  <c r="AD365" i="3"/>
  <c r="AC365" i="3"/>
  <c r="AB365" i="3"/>
  <c r="AA365" i="3"/>
  <c r="W365" i="3"/>
  <c r="V365" i="3"/>
  <c r="Z365" i="3" s="1"/>
  <c r="U365" i="3"/>
  <c r="S365" i="3"/>
  <c r="Q365" i="3"/>
  <c r="N365" i="3"/>
  <c r="L365" i="3"/>
  <c r="M365" i="3" s="1"/>
  <c r="I365" i="3"/>
  <c r="F365" i="3"/>
  <c r="AM364" i="3"/>
  <c r="AN364" i="3" s="1"/>
  <c r="AO364" i="3" s="1"/>
  <c r="AJ364" i="3"/>
  <c r="AK364" i="3" s="1"/>
  <c r="AL364" i="3" s="1"/>
  <c r="AG364" i="3"/>
  <c r="AH364" i="3" s="1"/>
  <c r="AI364" i="3" s="1"/>
  <c r="AF364" i="3"/>
  <c r="AE364" i="3"/>
  <c r="AD364" i="3"/>
  <c r="AC364" i="3"/>
  <c r="AB364" i="3"/>
  <c r="AA364" i="3"/>
  <c r="W364" i="3"/>
  <c r="V364" i="3"/>
  <c r="Z364" i="3" s="1"/>
  <c r="U364" i="3"/>
  <c r="S364" i="3"/>
  <c r="Q364" i="3"/>
  <c r="N364" i="3"/>
  <c r="L364" i="3"/>
  <c r="M364" i="3" s="1"/>
  <c r="I364" i="3"/>
  <c r="F364" i="3"/>
  <c r="AM363" i="3"/>
  <c r="AN363" i="3" s="1"/>
  <c r="AO363" i="3" s="1"/>
  <c r="AJ363" i="3"/>
  <c r="AK363" i="3" s="1"/>
  <c r="AL363" i="3" s="1"/>
  <c r="AG363" i="3"/>
  <c r="AH363" i="3" s="1"/>
  <c r="AI363" i="3" s="1"/>
  <c r="AF363" i="3"/>
  <c r="AE363" i="3"/>
  <c r="AD363" i="3"/>
  <c r="AC363" i="3"/>
  <c r="AB363" i="3"/>
  <c r="AA363" i="3"/>
  <c r="W363" i="3"/>
  <c r="V363" i="3"/>
  <c r="Z363" i="3" s="1"/>
  <c r="U363" i="3"/>
  <c r="S363" i="3"/>
  <c r="Q363" i="3"/>
  <c r="N363" i="3"/>
  <c r="L363" i="3"/>
  <c r="M363" i="3" s="1"/>
  <c r="I363" i="3"/>
  <c r="F363" i="3"/>
  <c r="AM362" i="3"/>
  <c r="AN362" i="3" s="1"/>
  <c r="AO362" i="3" s="1"/>
  <c r="AJ362" i="3"/>
  <c r="AK362" i="3" s="1"/>
  <c r="AL362" i="3" s="1"/>
  <c r="AG362" i="3"/>
  <c r="AH362" i="3" s="1"/>
  <c r="AI362" i="3" s="1"/>
  <c r="AF362" i="3"/>
  <c r="AE362" i="3"/>
  <c r="AD362" i="3"/>
  <c r="AC362" i="3"/>
  <c r="AB362" i="3"/>
  <c r="AA362" i="3"/>
  <c r="W362" i="3"/>
  <c r="V362" i="3"/>
  <c r="Z362" i="3" s="1"/>
  <c r="U362" i="3"/>
  <c r="S362" i="3"/>
  <c r="Q362" i="3"/>
  <c r="N362" i="3"/>
  <c r="L362" i="3"/>
  <c r="M362" i="3" s="1"/>
  <c r="I362" i="3"/>
  <c r="F362" i="3"/>
  <c r="AM361" i="3"/>
  <c r="AN361" i="3" s="1"/>
  <c r="AO361" i="3" s="1"/>
  <c r="AJ361" i="3"/>
  <c r="AK361" i="3" s="1"/>
  <c r="AL361" i="3" s="1"/>
  <c r="AG361" i="3"/>
  <c r="AH361" i="3" s="1"/>
  <c r="AI361" i="3" s="1"/>
  <c r="AF361" i="3"/>
  <c r="AE361" i="3"/>
  <c r="AD361" i="3"/>
  <c r="AC361" i="3"/>
  <c r="AB361" i="3"/>
  <c r="AA361" i="3"/>
  <c r="W361" i="3"/>
  <c r="V361" i="3"/>
  <c r="Z361" i="3" s="1"/>
  <c r="U361" i="3"/>
  <c r="S361" i="3"/>
  <c r="Q361" i="3"/>
  <c r="N361" i="3"/>
  <c r="L361" i="3"/>
  <c r="M361" i="3" s="1"/>
  <c r="I361" i="3"/>
  <c r="F361" i="3"/>
  <c r="AM360" i="3"/>
  <c r="AN360" i="3" s="1"/>
  <c r="AO360" i="3" s="1"/>
  <c r="AJ360" i="3"/>
  <c r="AK360" i="3" s="1"/>
  <c r="AL360" i="3" s="1"/>
  <c r="AG360" i="3"/>
  <c r="AH360" i="3" s="1"/>
  <c r="AI360" i="3" s="1"/>
  <c r="AF360" i="3"/>
  <c r="AE360" i="3"/>
  <c r="AD360" i="3"/>
  <c r="AC360" i="3"/>
  <c r="AB360" i="3"/>
  <c r="AA360" i="3"/>
  <c r="W360" i="3"/>
  <c r="V360" i="3"/>
  <c r="Z360" i="3" s="1"/>
  <c r="U360" i="3"/>
  <c r="S360" i="3"/>
  <c r="Q360" i="3"/>
  <c r="N360" i="3"/>
  <c r="L360" i="3"/>
  <c r="M360" i="3" s="1"/>
  <c r="I360" i="3"/>
  <c r="F360" i="3"/>
  <c r="AM359" i="3"/>
  <c r="AN359" i="3" s="1"/>
  <c r="AO359" i="3" s="1"/>
  <c r="AJ359" i="3"/>
  <c r="AK359" i="3" s="1"/>
  <c r="AL359" i="3" s="1"/>
  <c r="AG359" i="3"/>
  <c r="AH359" i="3" s="1"/>
  <c r="AI359" i="3" s="1"/>
  <c r="AF359" i="3"/>
  <c r="AE359" i="3"/>
  <c r="AD359" i="3"/>
  <c r="AC359" i="3"/>
  <c r="AB359" i="3"/>
  <c r="AA359" i="3"/>
  <c r="W359" i="3"/>
  <c r="V359" i="3"/>
  <c r="Z359" i="3" s="1"/>
  <c r="U359" i="3"/>
  <c r="S359" i="3"/>
  <c r="Q359" i="3"/>
  <c r="N359" i="3"/>
  <c r="L359" i="3"/>
  <c r="M359" i="3" s="1"/>
  <c r="I359" i="3"/>
  <c r="F359" i="3"/>
  <c r="AM358" i="3"/>
  <c r="AN358" i="3" s="1"/>
  <c r="AO358" i="3" s="1"/>
  <c r="AJ358" i="3"/>
  <c r="AK358" i="3" s="1"/>
  <c r="AL358" i="3" s="1"/>
  <c r="AG358" i="3"/>
  <c r="AH358" i="3" s="1"/>
  <c r="AI358" i="3" s="1"/>
  <c r="AF358" i="3"/>
  <c r="AE358" i="3"/>
  <c r="AD358" i="3"/>
  <c r="AC358" i="3"/>
  <c r="AB358" i="3"/>
  <c r="AA358" i="3"/>
  <c r="W358" i="3"/>
  <c r="V358" i="3"/>
  <c r="Z358" i="3" s="1"/>
  <c r="U358" i="3"/>
  <c r="S358" i="3"/>
  <c r="Q358" i="3"/>
  <c r="N358" i="3"/>
  <c r="L358" i="3"/>
  <c r="M358" i="3" s="1"/>
  <c r="I358" i="3"/>
  <c r="F358" i="3"/>
  <c r="AM357" i="3"/>
  <c r="AN357" i="3" s="1"/>
  <c r="AO357" i="3" s="1"/>
  <c r="AJ357" i="3"/>
  <c r="AK357" i="3" s="1"/>
  <c r="AL357" i="3" s="1"/>
  <c r="AG357" i="3"/>
  <c r="AH357" i="3" s="1"/>
  <c r="AI357" i="3" s="1"/>
  <c r="AF357" i="3"/>
  <c r="AE357" i="3"/>
  <c r="AD357" i="3"/>
  <c r="AC357" i="3"/>
  <c r="AB357" i="3"/>
  <c r="AA357" i="3"/>
  <c r="W357" i="3"/>
  <c r="V357" i="3"/>
  <c r="Z357" i="3" s="1"/>
  <c r="U357" i="3"/>
  <c r="S357" i="3"/>
  <c r="Q357" i="3"/>
  <c r="N357" i="3"/>
  <c r="L357" i="3"/>
  <c r="M357" i="3" s="1"/>
  <c r="I357" i="3"/>
  <c r="F357" i="3"/>
  <c r="AM356" i="3"/>
  <c r="AN356" i="3" s="1"/>
  <c r="AO356" i="3" s="1"/>
  <c r="AJ356" i="3"/>
  <c r="AK356" i="3" s="1"/>
  <c r="AL356" i="3" s="1"/>
  <c r="AG356" i="3"/>
  <c r="AH356" i="3" s="1"/>
  <c r="AI356" i="3" s="1"/>
  <c r="AF356" i="3"/>
  <c r="AE356" i="3"/>
  <c r="AD356" i="3"/>
  <c r="AC356" i="3"/>
  <c r="AB356" i="3"/>
  <c r="AA356" i="3"/>
  <c r="W356" i="3"/>
  <c r="V356" i="3"/>
  <c r="Z356" i="3" s="1"/>
  <c r="U356" i="3"/>
  <c r="S356" i="3"/>
  <c r="Q356" i="3"/>
  <c r="N356" i="3"/>
  <c r="L356" i="3"/>
  <c r="M356" i="3" s="1"/>
  <c r="I356" i="3"/>
  <c r="F356" i="3"/>
  <c r="AM355" i="3"/>
  <c r="AN355" i="3" s="1"/>
  <c r="AO355" i="3" s="1"/>
  <c r="AJ355" i="3"/>
  <c r="AK355" i="3" s="1"/>
  <c r="AL355" i="3" s="1"/>
  <c r="AG355" i="3"/>
  <c r="AH355" i="3" s="1"/>
  <c r="AI355" i="3" s="1"/>
  <c r="AF355" i="3"/>
  <c r="AE355" i="3"/>
  <c r="AD355" i="3"/>
  <c r="AC355" i="3"/>
  <c r="AB355" i="3"/>
  <c r="AA355" i="3"/>
  <c r="W355" i="3"/>
  <c r="V355" i="3"/>
  <c r="Z355" i="3" s="1"/>
  <c r="U355" i="3"/>
  <c r="S355" i="3"/>
  <c r="Q355" i="3"/>
  <c r="N355" i="3"/>
  <c r="L355" i="3"/>
  <c r="M355" i="3" s="1"/>
  <c r="I355" i="3"/>
  <c r="F355" i="3"/>
  <c r="AM354" i="3"/>
  <c r="AN354" i="3" s="1"/>
  <c r="AO354" i="3" s="1"/>
  <c r="AJ354" i="3"/>
  <c r="AK354" i="3" s="1"/>
  <c r="AL354" i="3" s="1"/>
  <c r="AG354" i="3"/>
  <c r="AH354" i="3" s="1"/>
  <c r="AI354" i="3" s="1"/>
  <c r="AF354" i="3"/>
  <c r="AE354" i="3"/>
  <c r="AD354" i="3"/>
  <c r="AC354" i="3"/>
  <c r="AB354" i="3"/>
  <c r="AA354" i="3"/>
  <c r="W354" i="3"/>
  <c r="V354" i="3"/>
  <c r="Z354" i="3" s="1"/>
  <c r="U354" i="3"/>
  <c r="S354" i="3"/>
  <c r="Q354" i="3"/>
  <c r="N354" i="3"/>
  <c r="L354" i="3"/>
  <c r="M354" i="3" s="1"/>
  <c r="I354" i="3"/>
  <c r="F354" i="3"/>
  <c r="AM353" i="3"/>
  <c r="AN353" i="3" s="1"/>
  <c r="AO353" i="3" s="1"/>
  <c r="AJ353" i="3"/>
  <c r="AK353" i="3" s="1"/>
  <c r="AL353" i="3" s="1"/>
  <c r="AG353" i="3"/>
  <c r="AH353" i="3" s="1"/>
  <c r="AI353" i="3" s="1"/>
  <c r="AF353" i="3"/>
  <c r="AE353" i="3"/>
  <c r="AD353" i="3"/>
  <c r="AC353" i="3"/>
  <c r="AB353" i="3"/>
  <c r="AA353" i="3"/>
  <c r="W353" i="3"/>
  <c r="V353" i="3"/>
  <c r="Z353" i="3" s="1"/>
  <c r="U353" i="3"/>
  <c r="S353" i="3"/>
  <c r="Q353" i="3"/>
  <c r="N353" i="3"/>
  <c r="L353" i="3"/>
  <c r="M353" i="3" s="1"/>
  <c r="I353" i="3"/>
  <c r="F353" i="3"/>
  <c r="AM352" i="3"/>
  <c r="AN352" i="3" s="1"/>
  <c r="AO352" i="3" s="1"/>
  <c r="AJ352" i="3"/>
  <c r="AK352" i="3" s="1"/>
  <c r="AL352" i="3" s="1"/>
  <c r="AG352" i="3"/>
  <c r="AH352" i="3" s="1"/>
  <c r="AI352" i="3" s="1"/>
  <c r="AF352" i="3"/>
  <c r="AE352" i="3"/>
  <c r="AD352" i="3"/>
  <c r="AC352" i="3"/>
  <c r="AB352" i="3"/>
  <c r="AA352" i="3"/>
  <c r="W352" i="3"/>
  <c r="V352" i="3"/>
  <c r="Z352" i="3" s="1"/>
  <c r="U352" i="3"/>
  <c r="S352" i="3"/>
  <c r="Q352" i="3"/>
  <c r="N352" i="3"/>
  <c r="L352" i="3"/>
  <c r="M352" i="3" s="1"/>
  <c r="I352" i="3"/>
  <c r="F352" i="3"/>
  <c r="AM351" i="3"/>
  <c r="AN351" i="3" s="1"/>
  <c r="AO351" i="3" s="1"/>
  <c r="AJ351" i="3"/>
  <c r="AK351" i="3" s="1"/>
  <c r="AL351" i="3" s="1"/>
  <c r="AG351" i="3"/>
  <c r="AH351" i="3" s="1"/>
  <c r="AI351" i="3" s="1"/>
  <c r="AF351" i="3"/>
  <c r="AE351" i="3"/>
  <c r="AD351" i="3"/>
  <c r="AC351" i="3"/>
  <c r="AB351" i="3"/>
  <c r="AA351" i="3"/>
  <c r="W351" i="3"/>
  <c r="V351" i="3"/>
  <c r="Z351" i="3" s="1"/>
  <c r="U351" i="3"/>
  <c r="S351" i="3"/>
  <c r="Q351" i="3"/>
  <c r="N351" i="3"/>
  <c r="L351" i="3"/>
  <c r="M351" i="3" s="1"/>
  <c r="I351" i="3"/>
  <c r="F351" i="3"/>
  <c r="AM350" i="3"/>
  <c r="AN350" i="3" s="1"/>
  <c r="AO350" i="3" s="1"/>
  <c r="AJ350" i="3"/>
  <c r="AK350" i="3" s="1"/>
  <c r="AL350" i="3" s="1"/>
  <c r="AG350" i="3"/>
  <c r="AH350" i="3" s="1"/>
  <c r="AI350" i="3" s="1"/>
  <c r="AF350" i="3"/>
  <c r="AE350" i="3"/>
  <c r="AD350" i="3"/>
  <c r="AC350" i="3"/>
  <c r="AB350" i="3"/>
  <c r="AA350" i="3"/>
  <c r="W350" i="3"/>
  <c r="V350" i="3"/>
  <c r="Z350" i="3" s="1"/>
  <c r="U350" i="3"/>
  <c r="S350" i="3"/>
  <c r="Q350" i="3"/>
  <c r="N350" i="3"/>
  <c r="L350" i="3"/>
  <c r="M350" i="3" s="1"/>
  <c r="I350" i="3"/>
  <c r="F350" i="3"/>
  <c r="AM349" i="3"/>
  <c r="AN349" i="3" s="1"/>
  <c r="AO349" i="3" s="1"/>
  <c r="AJ349" i="3"/>
  <c r="AK349" i="3" s="1"/>
  <c r="AL349" i="3" s="1"/>
  <c r="AG349" i="3"/>
  <c r="AH349" i="3" s="1"/>
  <c r="AI349" i="3" s="1"/>
  <c r="AF349" i="3"/>
  <c r="AE349" i="3"/>
  <c r="AD349" i="3"/>
  <c r="AC349" i="3"/>
  <c r="AB349" i="3"/>
  <c r="AA349" i="3"/>
  <c r="W349" i="3"/>
  <c r="V349" i="3"/>
  <c r="Z349" i="3" s="1"/>
  <c r="U349" i="3"/>
  <c r="S349" i="3"/>
  <c r="Q349" i="3"/>
  <c r="N349" i="3"/>
  <c r="L349" i="3"/>
  <c r="M349" i="3" s="1"/>
  <c r="I349" i="3"/>
  <c r="F349" i="3"/>
  <c r="AM348" i="3"/>
  <c r="AN348" i="3" s="1"/>
  <c r="AO348" i="3" s="1"/>
  <c r="AJ348" i="3"/>
  <c r="AK348" i="3" s="1"/>
  <c r="AL348" i="3" s="1"/>
  <c r="AG348" i="3"/>
  <c r="AH348" i="3" s="1"/>
  <c r="AI348" i="3" s="1"/>
  <c r="AF348" i="3"/>
  <c r="AE348" i="3"/>
  <c r="AD348" i="3"/>
  <c r="AC348" i="3"/>
  <c r="AB348" i="3"/>
  <c r="AA348" i="3"/>
  <c r="W348" i="3"/>
  <c r="V348" i="3"/>
  <c r="Z348" i="3" s="1"/>
  <c r="U348" i="3"/>
  <c r="S348" i="3"/>
  <c r="Q348" i="3"/>
  <c r="N348" i="3"/>
  <c r="L348" i="3"/>
  <c r="M348" i="3" s="1"/>
  <c r="I348" i="3"/>
  <c r="F348" i="3"/>
  <c r="AM347" i="3"/>
  <c r="AN347" i="3" s="1"/>
  <c r="AO347" i="3" s="1"/>
  <c r="AJ347" i="3"/>
  <c r="AK347" i="3" s="1"/>
  <c r="AL347" i="3" s="1"/>
  <c r="AG347" i="3"/>
  <c r="AH347" i="3" s="1"/>
  <c r="AI347" i="3" s="1"/>
  <c r="AF347" i="3"/>
  <c r="AE347" i="3"/>
  <c r="AD347" i="3"/>
  <c r="AC347" i="3"/>
  <c r="AB347" i="3"/>
  <c r="AA347" i="3"/>
  <c r="W347" i="3"/>
  <c r="V347" i="3"/>
  <c r="Z347" i="3" s="1"/>
  <c r="U347" i="3"/>
  <c r="S347" i="3"/>
  <c r="Q347" i="3"/>
  <c r="N347" i="3"/>
  <c r="L347" i="3"/>
  <c r="M347" i="3" s="1"/>
  <c r="I347" i="3"/>
  <c r="F347" i="3"/>
  <c r="AM346" i="3"/>
  <c r="AN346" i="3" s="1"/>
  <c r="AO346" i="3" s="1"/>
  <c r="AJ346" i="3"/>
  <c r="AK346" i="3" s="1"/>
  <c r="AL346" i="3" s="1"/>
  <c r="AG346" i="3"/>
  <c r="AH346" i="3" s="1"/>
  <c r="AI346" i="3" s="1"/>
  <c r="AF346" i="3"/>
  <c r="AE346" i="3"/>
  <c r="AD346" i="3"/>
  <c r="AC346" i="3"/>
  <c r="AB346" i="3"/>
  <c r="AA346" i="3"/>
  <c r="W346" i="3"/>
  <c r="V346" i="3"/>
  <c r="Z346" i="3" s="1"/>
  <c r="U346" i="3"/>
  <c r="S346" i="3"/>
  <c r="Q346" i="3"/>
  <c r="N346" i="3"/>
  <c r="L346" i="3"/>
  <c r="M346" i="3" s="1"/>
  <c r="I346" i="3"/>
  <c r="F346" i="3"/>
  <c r="AM345" i="3"/>
  <c r="AN345" i="3" s="1"/>
  <c r="AO345" i="3" s="1"/>
  <c r="AJ345" i="3"/>
  <c r="AK345" i="3" s="1"/>
  <c r="AL345" i="3" s="1"/>
  <c r="AG345" i="3"/>
  <c r="AH345" i="3" s="1"/>
  <c r="AI345" i="3" s="1"/>
  <c r="AF345" i="3"/>
  <c r="AE345" i="3"/>
  <c r="AD345" i="3"/>
  <c r="AC345" i="3"/>
  <c r="AB345" i="3"/>
  <c r="AA345" i="3"/>
  <c r="W345" i="3"/>
  <c r="V345" i="3"/>
  <c r="Z345" i="3" s="1"/>
  <c r="U345" i="3"/>
  <c r="S345" i="3"/>
  <c r="Q345" i="3"/>
  <c r="N345" i="3"/>
  <c r="L345" i="3"/>
  <c r="M345" i="3" s="1"/>
  <c r="I345" i="3"/>
  <c r="F345" i="3"/>
  <c r="AM344" i="3"/>
  <c r="AN344" i="3" s="1"/>
  <c r="AO344" i="3" s="1"/>
  <c r="AJ344" i="3"/>
  <c r="AK344" i="3" s="1"/>
  <c r="AL344" i="3" s="1"/>
  <c r="AG344" i="3"/>
  <c r="AH344" i="3" s="1"/>
  <c r="AI344" i="3" s="1"/>
  <c r="AF344" i="3"/>
  <c r="AE344" i="3"/>
  <c r="AD344" i="3"/>
  <c r="AC344" i="3"/>
  <c r="AB344" i="3"/>
  <c r="AA344" i="3"/>
  <c r="W344" i="3"/>
  <c r="V344" i="3"/>
  <c r="Z344" i="3" s="1"/>
  <c r="U344" i="3"/>
  <c r="S344" i="3"/>
  <c r="Q344" i="3"/>
  <c r="N344" i="3"/>
  <c r="L344" i="3"/>
  <c r="M344" i="3" s="1"/>
  <c r="I344" i="3"/>
  <c r="F344" i="3"/>
  <c r="AM343" i="3"/>
  <c r="AN343" i="3" s="1"/>
  <c r="AO343" i="3" s="1"/>
  <c r="AJ343" i="3"/>
  <c r="AK343" i="3" s="1"/>
  <c r="AL343" i="3" s="1"/>
  <c r="AG343" i="3"/>
  <c r="AH343" i="3" s="1"/>
  <c r="AI343" i="3" s="1"/>
  <c r="AF343" i="3"/>
  <c r="AE343" i="3"/>
  <c r="AD343" i="3"/>
  <c r="AC343" i="3"/>
  <c r="AB343" i="3"/>
  <c r="AA343" i="3"/>
  <c r="W343" i="3"/>
  <c r="V343" i="3"/>
  <c r="Z343" i="3" s="1"/>
  <c r="U343" i="3"/>
  <c r="S343" i="3"/>
  <c r="Q343" i="3"/>
  <c r="N343" i="3"/>
  <c r="L343" i="3"/>
  <c r="M343" i="3" s="1"/>
  <c r="I343" i="3"/>
  <c r="F343" i="3"/>
  <c r="AM342" i="3"/>
  <c r="AN342" i="3" s="1"/>
  <c r="AO342" i="3" s="1"/>
  <c r="AJ342" i="3"/>
  <c r="AK342" i="3" s="1"/>
  <c r="AL342" i="3" s="1"/>
  <c r="AG342" i="3"/>
  <c r="AH342" i="3" s="1"/>
  <c r="AI342" i="3" s="1"/>
  <c r="AF342" i="3"/>
  <c r="AE342" i="3"/>
  <c r="AD342" i="3"/>
  <c r="AC342" i="3"/>
  <c r="AB342" i="3"/>
  <c r="AA342" i="3"/>
  <c r="W342" i="3"/>
  <c r="V342" i="3"/>
  <c r="Z342" i="3" s="1"/>
  <c r="U342" i="3"/>
  <c r="S342" i="3"/>
  <c r="Q342" i="3"/>
  <c r="N342" i="3"/>
  <c r="L342" i="3"/>
  <c r="M342" i="3" s="1"/>
  <c r="I342" i="3"/>
  <c r="F342" i="3"/>
  <c r="AM341" i="3"/>
  <c r="AN341" i="3" s="1"/>
  <c r="AO341" i="3" s="1"/>
  <c r="AJ341" i="3"/>
  <c r="AK341" i="3" s="1"/>
  <c r="AL341" i="3" s="1"/>
  <c r="AG341" i="3"/>
  <c r="AH341" i="3" s="1"/>
  <c r="AI341" i="3" s="1"/>
  <c r="AF341" i="3"/>
  <c r="AE341" i="3"/>
  <c r="AD341" i="3"/>
  <c r="AC341" i="3"/>
  <c r="AB341" i="3"/>
  <c r="AA341" i="3"/>
  <c r="W341" i="3"/>
  <c r="V341" i="3"/>
  <c r="Z341" i="3" s="1"/>
  <c r="U341" i="3"/>
  <c r="S341" i="3"/>
  <c r="Q341" i="3"/>
  <c r="N341" i="3"/>
  <c r="L341" i="3"/>
  <c r="M341" i="3" s="1"/>
  <c r="I341" i="3"/>
  <c r="F341" i="3"/>
  <c r="AM340" i="3"/>
  <c r="AN340" i="3" s="1"/>
  <c r="AO340" i="3" s="1"/>
  <c r="AJ340" i="3"/>
  <c r="AK340" i="3" s="1"/>
  <c r="AL340" i="3" s="1"/>
  <c r="AG340" i="3"/>
  <c r="AH340" i="3" s="1"/>
  <c r="AI340" i="3" s="1"/>
  <c r="AF340" i="3"/>
  <c r="AE340" i="3"/>
  <c r="AD340" i="3"/>
  <c r="AC340" i="3"/>
  <c r="AB340" i="3"/>
  <c r="AA340" i="3"/>
  <c r="W340" i="3"/>
  <c r="V340" i="3"/>
  <c r="Z340" i="3" s="1"/>
  <c r="U340" i="3"/>
  <c r="S340" i="3"/>
  <c r="Q340" i="3"/>
  <c r="N340" i="3"/>
  <c r="L340" i="3"/>
  <c r="M340" i="3" s="1"/>
  <c r="I340" i="3"/>
  <c r="F340" i="3"/>
  <c r="AM339" i="3"/>
  <c r="AN339" i="3" s="1"/>
  <c r="AO339" i="3" s="1"/>
  <c r="AJ339" i="3"/>
  <c r="AK339" i="3" s="1"/>
  <c r="AL339" i="3" s="1"/>
  <c r="AG339" i="3"/>
  <c r="AH339" i="3" s="1"/>
  <c r="AI339" i="3" s="1"/>
  <c r="AF339" i="3"/>
  <c r="AE339" i="3"/>
  <c r="AD339" i="3"/>
  <c r="AC339" i="3"/>
  <c r="AB339" i="3"/>
  <c r="AA339" i="3"/>
  <c r="W339" i="3"/>
  <c r="V339" i="3"/>
  <c r="Z339" i="3" s="1"/>
  <c r="U339" i="3"/>
  <c r="S339" i="3"/>
  <c r="Q339" i="3"/>
  <c r="N339" i="3"/>
  <c r="L339" i="3"/>
  <c r="M339" i="3" s="1"/>
  <c r="I339" i="3"/>
  <c r="F339" i="3"/>
  <c r="AM338" i="3"/>
  <c r="AN338" i="3" s="1"/>
  <c r="AO338" i="3" s="1"/>
  <c r="AJ338" i="3"/>
  <c r="AK338" i="3" s="1"/>
  <c r="AL338" i="3" s="1"/>
  <c r="AG338" i="3"/>
  <c r="AH338" i="3" s="1"/>
  <c r="AI338" i="3" s="1"/>
  <c r="AF338" i="3"/>
  <c r="AE338" i="3"/>
  <c r="AD338" i="3"/>
  <c r="AC338" i="3"/>
  <c r="AB338" i="3"/>
  <c r="AA338" i="3"/>
  <c r="W338" i="3"/>
  <c r="V338" i="3"/>
  <c r="Z338" i="3" s="1"/>
  <c r="U338" i="3"/>
  <c r="S338" i="3"/>
  <c r="Q338" i="3"/>
  <c r="N338" i="3"/>
  <c r="L338" i="3"/>
  <c r="M338" i="3" s="1"/>
  <c r="I338" i="3"/>
  <c r="F338" i="3"/>
  <c r="AM337" i="3"/>
  <c r="AN337" i="3" s="1"/>
  <c r="AO337" i="3" s="1"/>
  <c r="AJ337" i="3"/>
  <c r="AK337" i="3" s="1"/>
  <c r="AL337" i="3" s="1"/>
  <c r="AG337" i="3"/>
  <c r="AH337" i="3" s="1"/>
  <c r="AI337" i="3" s="1"/>
  <c r="AF337" i="3"/>
  <c r="AE337" i="3"/>
  <c r="AD337" i="3"/>
  <c r="AC337" i="3"/>
  <c r="AB337" i="3"/>
  <c r="AA337" i="3"/>
  <c r="W337" i="3"/>
  <c r="V337" i="3"/>
  <c r="Z337" i="3" s="1"/>
  <c r="U337" i="3"/>
  <c r="S337" i="3"/>
  <c r="Q337" i="3"/>
  <c r="N337" i="3"/>
  <c r="L337" i="3"/>
  <c r="M337" i="3" s="1"/>
  <c r="I337" i="3"/>
  <c r="F337" i="3"/>
  <c r="AM336" i="3"/>
  <c r="AN336" i="3" s="1"/>
  <c r="AO336" i="3" s="1"/>
  <c r="AJ336" i="3"/>
  <c r="AK336" i="3" s="1"/>
  <c r="AL336" i="3" s="1"/>
  <c r="AG336" i="3"/>
  <c r="AH336" i="3" s="1"/>
  <c r="AI336" i="3" s="1"/>
  <c r="AF336" i="3"/>
  <c r="AE336" i="3"/>
  <c r="AD336" i="3"/>
  <c r="AC336" i="3"/>
  <c r="AB336" i="3"/>
  <c r="AA336" i="3"/>
  <c r="W336" i="3"/>
  <c r="V336" i="3"/>
  <c r="Z336" i="3" s="1"/>
  <c r="U336" i="3"/>
  <c r="S336" i="3"/>
  <c r="Q336" i="3"/>
  <c r="N336" i="3"/>
  <c r="L336" i="3"/>
  <c r="M336" i="3" s="1"/>
  <c r="I336" i="3"/>
  <c r="F336" i="3"/>
  <c r="AM335" i="3"/>
  <c r="AN335" i="3" s="1"/>
  <c r="AO335" i="3" s="1"/>
  <c r="AJ335" i="3"/>
  <c r="AK335" i="3" s="1"/>
  <c r="AL335" i="3" s="1"/>
  <c r="AG335" i="3"/>
  <c r="AH335" i="3" s="1"/>
  <c r="AI335" i="3" s="1"/>
  <c r="AF335" i="3"/>
  <c r="AE335" i="3"/>
  <c r="AD335" i="3"/>
  <c r="AC335" i="3"/>
  <c r="AB335" i="3"/>
  <c r="AA335" i="3"/>
  <c r="W335" i="3"/>
  <c r="V335" i="3"/>
  <c r="Z335" i="3" s="1"/>
  <c r="U335" i="3"/>
  <c r="S335" i="3"/>
  <c r="Q335" i="3"/>
  <c r="N335" i="3"/>
  <c r="L335" i="3"/>
  <c r="M335" i="3" s="1"/>
  <c r="I335" i="3"/>
  <c r="F335" i="3"/>
  <c r="AM334" i="3"/>
  <c r="AN334" i="3" s="1"/>
  <c r="AO334" i="3" s="1"/>
  <c r="AJ334" i="3"/>
  <c r="AK334" i="3" s="1"/>
  <c r="AL334" i="3" s="1"/>
  <c r="AG334" i="3"/>
  <c r="AH334" i="3" s="1"/>
  <c r="AI334" i="3" s="1"/>
  <c r="AF334" i="3"/>
  <c r="AE334" i="3"/>
  <c r="AD334" i="3"/>
  <c r="AC334" i="3"/>
  <c r="AB334" i="3"/>
  <c r="AA334" i="3"/>
  <c r="W334" i="3"/>
  <c r="V334" i="3"/>
  <c r="Z334" i="3" s="1"/>
  <c r="U334" i="3"/>
  <c r="S334" i="3"/>
  <c r="Q334" i="3"/>
  <c r="N334" i="3"/>
  <c r="L334" i="3"/>
  <c r="M334" i="3" s="1"/>
  <c r="I334" i="3"/>
  <c r="F334" i="3"/>
  <c r="AM333" i="3"/>
  <c r="AN333" i="3" s="1"/>
  <c r="AO333" i="3" s="1"/>
  <c r="AJ333" i="3"/>
  <c r="AK333" i="3" s="1"/>
  <c r="AL333" i="3" s="1"/>
  <c r="AG333" i="3"/>
  <c r="AH333" i="3" s="1"/>
  <c r="AI333" i="3" s="1"/>
  <c r="AF333" i="3"/>
  <c r="AE333" i="3"/>
  <c r="AD333" i="3"/>
  <c r="AC333" i="3"/>
  <c r="AB333" i="3"/>
  <c r="AA333" i="3"/>
  <c r="W333" i="3"/>
  <c r="V333" i="3"/>
  <c r="Z333" i="3" s="1"/>
  <c r="U333" i="3"/>
  <c r="S333" i="3"/>
  <c r="Q333" i="3"/>
  <c r="N333" i="3"/>
  <c r="L333" i="3"/>
  <c r="M333" i="3" s="1"/>
  <c r="I333" i="3"/>
  <c r="F333" i="3"/>
  <c r="AM332" i="3"/>
  <c r="AN332" i="3" s="1"/>
  <c r="AO332" i="3" s="1"/>
  <c r="AJ332" i="3"/>
  <c r="AK332" i="3" s="1"/>
  <c r="AL332" i="3" s="1"/>
  <c r="AG332" i="3"/>
  <c r="AH332" i="3" s="1"/>
  <c r="AI332" i="3" s="1"/>
  <c r="AF332" i="3"/>
  <c r="AE332" i="3"/>
  <c r="AD332" i="3"/>
  <c r="AC332" i="3"/>
  <c r="AB332" i="3"/>
  <c r="AA332" i="3"/>
  <c r="W332" i="3"/>
  <c r="V332" i="3"/>
  <c r="Z332" i="3" s="1"/>
  <c r="U332" i="3"/>
  <c r="S332" i="3"/>
  <c r="Q332" i="3"/>
  <c r="N332" i="3"/>
  <c r="L332" i="3"/>
  <c r="M332" i="3" s="1"/>
  <c r="I332" i="3"/>
  <c r="F332" i="3"/>
  <c r="AM331" i="3"/>
  <c r="AN331" i="3" s="1"/>
  <c r="AO331" i="3" s="1"/>
  <c r="AJ331" i="3"/>
  <c r="AK331" i="3" s="1"/>
  <c r="AL331" i="3" s="1"/>
  <c r="AG331" i="3"/>
  <c r="AH331" i="3" s="1"/>
  <c r="AI331" i="3" s="1"/>
  <c r="AF331" i="3"/>
  <c r="AE331" i="3"/>
  <c r="AD331" i="3"/>
  <c r="AC331" i="3"/>
  <c r="AB331" i="3"/>
  <c r="AA331" i="3"/>
  <c r="W331" i="3"/>
  <c r="V331" i="3"/>
  <c r="Z331" i="3" s="1"/>
  <c r="U331" i="3"/>
  <c r="S331" i="3"/>
  <c r="Q331" i="3"/>
  <c r="N331" i="3"/>
  <c r="L331" i="3"/>
  <c r="M331" i="3" s="1"/>
  <c r="I331" i="3"/>
  <c r="F331" i="3"/>
  <c r="AM330" i="3"/>
  <c r="AN330" i="3" s="1"/>
  <c r="AO330" i="3" s="1"/>
  <c r="AJ330" i="3"/>
  <c r="AK330" i="3" s="1"/>
  <c r="AL330" i="3" s="1"/>
  <c r="AG330" i="3"/>
  <c r="AH330" i="3" s="1"/>
  <c r="AI330" i="3" s="1"/>
  <c r="AF330" i="3"/>
  <c r="AE330" i="3"/>
  <c r="AD330" i="3"/>
  <c r="AC330" i="3"/>
  <c r="AB330" i="3"/>
  <c r="AA330" i="3"/>
  <c r="W330" i="3"/>
  <c r="V330" i="3"/>
  <c r="Z330" i="3" s="1"/>
  <c r="U330" i="3"/>
  <c r="S330" i="3"/>
  <c r="Q330" i="3"/>
  <c r="N330" i="3"/>
  <c r="L330" i="3"/>
  <c r="M330" i="3" s="1"/>
  <c r="I330" i="3"/>
  <c r="F330" i="3"/>
  <c r="AM329" i="3"/>
  <c r="AN329" i="3" s="1"/>
  <c r="AO329" i="3" s="1"/>
  <c r="AJ329" i="3"/>
  <c r="AK329" i="3" s="1"/>
  <c r="AL329" i="3" s="1"/>
  <c r="AG329" i="3"/>
  <c r="AH329" i="3" s="1"/>
  <c r="AI329" i="3" s="1"/>
  <c r="AF329" i="3"/>
  <c r="AE329" i="3"/>
  <c r="AD329" i="3"/>
  <c r="AC329" i="3"/>
  <c r="AB329" i="3"/>
  <c r="AA329" i="3"/>
  <c r="W329" i="3"/>
  <c r="V329" i="3"/>
  <c r="Z329" i="3" s="1"/>
  <c r="U329" i="3"/>
  <c r="S329" i="3"/>
  <c r="Q329" i="3"/>
  <c r="N329" i="3"/>
  <c r="L329" i="3"/>
  <c r="M329" i="3" s="1"/>
  <c r="I329" i="3"/>
  <c r="F329" i="3"/>
  <c r="AM328" i="3"/>
  <c r="AN328" i="3" s="1"/>
  <c r="AO328" i="3" s="1"/>
  <c r="AJ328" i="3"/>
  <c r="AK328" i="3" s="1"/>
  <c r="AL328" i="3" s="1"/>
  <c r="AG328" i="3"/>
  <c r="AH328" i="3" s="1"/>
  <c r="AI328" i="3" s="1"/>
  <c r="AF328" i="3"/>
  <c r="AE328" i="3"/>
  <c r="AD328" i="3"/>
  <c r="AC328" i="3"/>
  <c r="AB328" i="3"/>
  <c r="AA328" i="3"/>
  <c r="W328" i="3"/>
  <c r="V328" i="3"/>
  <c r="Z328" i="3" s="1"/>
  <c r="U328" i="3"/>
  <c r="S328" i="3"/>
  <c r="Q328" i="3"/>
  <c r="N328" i="3"/>
  <c r="L328" i="3"/>
  <c r="M328" i="3" s="1"/>
  <c r="I328" i="3"/>
  <c r="F328" i="3"/>
  <c r="AM327" i="3"/>
  <c r="AN327" i="3" s="1"/>
  <c r="AO327" i="3" s="1"/>
  <c r="AJ327" i="3"/>
  <c r="AK327" i="3" s="1"/>
  <c r="AL327" i="3" s="1"/>
  <c r="AG327" i="3"/>
  <c r="AH327" i="3" s="1"/>
  <c r="AI327" i="3" s="1"/>
  <c r="AF327" i="3"/>
  <c r="AE327" i="3"/>
  <c r="AD327" i="3"/>
  <c r="AC327" i="3"/>
  <c r="AB327" i="3"/>
  <c r="AA327" i="3"/>
  <c r="W327" i="3"/>
  <c r="V327" i="3"/>
  <c r="Z327" i="3" s="1"/>
  <c r="U327" i="3"/>
  <c r="S327" i="3"/>
  <c r="Q327" i="3"/>
  <c r="N327" i="3"/>
  <c r="L327" i="3"/>
  <c r="M327" i="3" s="1"/>
  <c r="I327" i="3"/>
  <c r="F327" i="3"/>
  <c r="AM326" i="3"/>
  <c r="AN326" i="3" s="1"/>
  <c r="AO326" i="3" s="1"/>
  <c r="AJ326" i="3"/>
  <c r="AK326" i="3" s="1"/>
  <c r="AL326" i="3" s="1"/>
  <c r="AG326" i="3"/>
  <c r="AH326" i="3" s="1"/>
  <c r="AI326" i="3" s="1"/>
  <c r="AF326" i="3"/>
  <c r="AE326" i="3"/>
  <c r="AD326" i="3"/>
  <c r="AC326" i="3"/>
  <c r="AB326" i="3"/>
  <c r="AA326" i="3"/>
  <c r="W326" i="3"/>
  <c r="V326" i="3"/>
  <c r="Z326" i="3" s="1"/>
  <c r="U326" i="3"/>
  <c r="S326" i="3"/>
  <c r="Q326" i="3"/>
  <c r="N326" i="3"/>
  <c r="L326" i="3"/>
  <c r="M326" i="3" s="1"/>
  <c r="I326" i="3"/>
  <c r="F326" i="3"/>
  <c r="AM325" i="3"/>
  <c r="AN325" i="3" s="1"/>
  <c r="AO325" i="3" s="1"/>
  <c r="AJ325" i="3"/>
  <c r="AK325" i="3" s="1"/>
  <c r="AL325" i="3" s="1"/>
  <c r="AG325" i="3"/>
  <c r="AH325" i="3" s="1"/>
  <c r="AI325" i="3" s="1"/>
  <c r="AF325" i="3"/>
  <c r="AE325" i="3"/>
  <c r="AD325" i="3"/>
  <c r="AC325" i="3"/>
  <c r="AB325" i="3"/>
  <c r="AA325" i="3"/>
  <c r="W325" i="3"/>
  <c r="V325" i="3"/>
  <c r="Z325" i="3" s="1"/>
  <c r="U325" i="3"/>
  <c r="S325" i="3"/>
  <c r="Q325" i="3"/>
  <c r="N325" i="3"/>
  <c r="L325" i="3"/>
  <c r="M325" i="3" s="1"/>
  <c r="I325" i="3"/>
  <c r="F325" i="3"/>
  <c r="AM324" i="3"/>
  <c r="AN324" i="3" s="1"/>
  <c r="AO324" i="3" s="1"/>
  <c r="AJ324" i="3"/>
  <c r="AK324" i="3" s="1"/>
  <c r="AL324" i="3" s="1"/>
  <c r="AG324" i="3"/>
  <c r="AH324" i="3" s="1"/>
  <c r="AI324" i="3" s="1"/>
  <c r="AF324" i="3"/>
  <c r="AE324" i="3"/>
  <c r="AD324" i="3"/>
  <c r="AC324" i="3"/>
  <c r="AB324" i="3"/>
  <c r="AA324" i="3"/>
  <c r="W324" i="3"/>
  <c r="V324" i="3"/>
  <c r="Z324" i="3" s="1"/>
  <c r="U324" i="3"/>
  <c r="S324" i="3"/>
  <c r="Q324" i="3"/>
  <c r="N324" i="3"/>
  <c r="L324" i="3"/>
  <c r="M324" i="3" s="1"/>
  <c r="I324" i="3"/>
  <c r="F324" i="3"/>
  <c r="AM323" i="3"/>
  <c r="AN323" i="3" s="1"/>
  <c r="AO323" i="3" s="1"/>
  <c r="AJ323" i="3"/>
  <c r="AK323" i="3" s="1"/>
  <c r="AL323" i="3" s="1"/>
  <c r="AG323" i="3"/>
  <c r="AH323" i="3" s="1"/>
  <c r="AI323" i="3" s="1"/>
  <c r="AF323" i="3"/>
  <c r="AE323" i="3"/>
  <c r="AD323" i="3"/>
  <c r="AC323" i="3"/>
  <c r="AB323" i="3"/>
  <c r="AA323" i="3"/>
  <c r="W323" i="3"/>
  <c r="V323" i="3"/>
  <c r="Z323" i="3" s="1"/>
  <c r="U323" i="3"/>
  <c r="S323" i="3"/>
  <c r="Q323" i="3"/>
  <c r="N323" i="3"/>
  <c r="L323" i="3"/>
  <c r="M323" i="3" s="1"/>
  <c r="I323" i="3"/>
  <c r="F323" i="3"/>
  <c r="AM322" i="3"/>
  <c r="AN322" i="3" s="1"/>
  <c r="AO322" i="3" s="1"/>
  <c r="AJ322" i="3"/>
  <c r="AK322" i="3" s="1"/>
  <c r="AL322" i="3" s="1"/>
  <c r="AG322" i="3"/>
  <c r="AH322" i="3" s="1"/>
  <c r="AI322" i="3" s="1"/>
  <c r="AF322" i="3"/>
  <c r="AE322" i="3"/>
  <c r="AD322" i="3"/>
  <c r="AC322" i="3"/>
  <c r="AB322" i="3"/>
  <c r="AA322" i="3"/>
  <c r="W322" i="3"/>
  <c r="V322" i="3"/>
  <c r="Z322" i="3" s="1"/>
  <c r="U322" i="3"/>
  <c r="S322" i="3"/>
  <c r="Q322" i="3"/>
  <c r="N322" i="3"/>
  <c r="L322" i="3"/>
  <c r="M322" i="3" s="1"/>
  <c r="I322" i="3"/>
  <c r="F322" i="3"/>
  <c r="AM321" i="3"/>
  <c r="AN321" i="3" s="1"/>
  <c r="AO321" i="3" s="1"/>
  <c r="AJ321" i="3"/>
  <c r="AK321" i="3" s="1"/>
  <c r="AL321" i="3" s="1"/>
  <c r="AG321" i="3"/>
  <c r="AH321" i="3" s="1"/>
  <c r="AI321" i="3" s="1"/>
  <c r="AF321" i="3"/>
  <c r="AE321" i="3"/>
  <c r="AD321" i="3"/>
  <c r="AC321" i="3"/>
  <c r="AB321" i="3"/>
  <c r="AA321" i="3"/>
  <c r="W321" i="3"/>
  <c r="V321" i="3"/>
  <c r="Z321" i="3" s="1"/>
  <c r="U321" i="3"/>
  <c r="S321" i="3"/>
  <c r="Q321" i="3"/>
  <c r="N321" i="3"/>
  <c r="L321" i="3"/>
  <c r="M321" i="3" s="1"/>
  <c r="I321" i="3"/>
  <c r="F321" i="3"/>
  <c r="AM320" i="3"/>
  <c r="AN320" i="3" s="1"/>
  <c r="AO320" i="3" s="1"/>
  <c r="AJ320" i="3"/>
  <c r="AK320" i="3" s="1"/>
  <c r="AL320" i="3" s="1"/>
  <c r="AG320" i="3"/>
  <c r="AH320" i="3" s="1"/>
  <c r="AI320" i="3" s="1"/>
  <c r="AF320" i="3"/>
  <c r="AE320" i="3"/>
  <c r="AD320" i="3"/>
  <c r="AC320" i="3"/>
  <c r="AB320" i="3"/>
  <c r="AA320" i="3"/>
  <c r="W320" i="3"/>
  <c r="V320" i="3"/>
  <c r="Z320" i="3" s="1"/>
  <c r="U320" i="3"/>
  <c r="S320" i="3"/>
  <c r="Q320" i="3"/>
  <c r="N320" i="3"/>
  <c r="L320" i="3"/>
  <c r="M320" i="3" s="1"/>
  <c r="I320" i="3"/>
  <c r="F320" i="3"/>
  <c r="AM319" i="3"/>
  <c r="AN319" i="3" s="1"/>
  <c r="AO319" i="3" s="1"/>
  <c r="AJ319" i="3"/>
  <c r="AK319" i="3" s="1"/>
  <c r="AL319" i="3" s="1"/>
  <c r="AG319" i="3"/>
  <c r="AH319" i="3" s="1"/>
  <c r="AI319" i="3" s="1"/>
  <c r="AF319" i="3"/>
  <c r="AE319" i="3"/>
  <c r="AD319" i="3"/>
  <c r="AC319" i="3"/>
  <c r="AB319" i="3"/>
  <c r="AA319" i="3"/>
  <c r="W319" i="3"/>
  <c r="V319" i="3"/>
  <c r="Z319" i="3" s="1"/>
  <c r="U319" i="3"/>
  <c r="S319" i="3"/>
  <c r="Q319" i="3"/>
  <c r="N319" i="3"/>
  <c r="L319" i="3"/>
  <c r="M319" i="3" s="1"/>
  <c r="I319" i="3"/>
  <c r="F319" i="3"/>
  <c r="AM318" i="3"/>
  <c r="AN318" i="3" s="1"/>
  <c r="AO318" i="3" s="1"/>
  <c r="AJ318" i="3"/>
  <c r="AK318" i="3" s="1"/>
  <c r="AL318" i="3" s="1"/>
  <c r="AG318" i="3"/>
  <c r="AH318" i="3" s="1"/>
  <c r="AI318" i="3" s="1"/>
  <c r="AF318" i="3"/>
  <c r="AE318" i="3"/>
  <c r="AD318" i="3"/>
  <c r="AC318" i="3"/>
  <c r="AB318" i="3"/>
  <c r="AA318" i="3"/>
  <c r="W318" i="3"/>
  <c r="V318" i="3"/>
  <c r="Z318" i="3" s="1"/>
  <c r="U318" i="3"/>
  <c r="S318" i="3"/>
  <c r="Q318" i="3"/>
  <c r="N318" i="3"/>
  <c r="L318" i="3"/>
  <c r="M318" i="3" s="1"/>
  <c r="I318" i="3"/>
  <c r="F318" i="3"/>
  <c r="AM317" i="3"/>
  <c r="AN317" i="3" s="1"/>
  <c r="AO317" i="3" s="1"/>
  <c r="AJ317" i="3"/>
  <c r="AK317" i="3" s="1"/>
  <c r="AL317" i="3" s="1"/>
  <c r="AG317" i="3"/>
  <c r="AH317" i="3" s="1"/>
  <c r="AI317" i="3" s="1"/>
  <c r="AF317" i="3"/>
  <c r="AE317" i="3"/>
  <c r="AD317" i="3"/>
  <c r="AC317" i="3"/>
  <c r="AB317" i="3"/>
  <c r="AA317" i="3"/>
  <c r="W317" i="3"/>
  <c r="V317" i="3"/>
  <c r="Z317" i="3" s="1"/>
  <c r="U317" i="3"/>
  <c r="S317" i="3"/>
  <c r="Q317" i="3"/>
  <c r="N317" i="3"/>
  <c r="L317" i="3"/>
  <c r="M317" i="3" s="1"/>
  <c r="I317" i="3"/>
  <c r="F317" i="3"/>
  <c r="AM316" i="3"/>
  <c r="AN316" i="3" s="1"/>
  <c r="AO316" i="3" s="1"/>
  <c r="AJ316" i="3"/>
  <c r="AK316" i="3" s="1"/>
  <c r="AL316" i="3" s="1"/>
  <c r="AG316" i="3"/>
  <c r="AH316" i="3" s="1"/>
  <c r="AI316" i="3" s="1"/>
  <c r="AF316" i="3"/>
  <c r="AE316" i="3"/>
  <c r="AD316" i="3"/>
  <c r="AC316" i="3"/>
  <c r="AB316" i="3"/>
  <c r="AA316" i="3"/>
  <c r="W316" i="3"/>
  <c r="V316" i="3"/>
  <c r="Z316" i="3" s="1"/>
  <c r="U316" i="3"/>
  <c r="S316" i="3"/>
  <c r="Q316" i="3"/>
  <c r="P316" i="3"/>
  <c r="P317" i="3" s="1"/>
  <c r="P318" i="3" s="1"/>
  <c r="P319" i="3" s="1"/>
  <c r="P320" i="3" s="1"/>
  <c r="P321" i="3" s="1"/>
  <c r="P322" i="3" s="1"/>
  <c r="P323" i="3" s="1"/>
  <c r="P324" i="3" s="1"/>
  <c r="P325" i="3" s="1"/>
  <c r="P326" i="3" s="1"/>
  <c r="P327" i="3" s="1"/>
  <c r="P328" i="3" s="1"/>
  <c r="P329" i="3" s="1"/>
  <c r="P330" i="3" s="1"/>
  <c r="P331" i="3" s="1"/>
  <c r="P332" i="3" s="1"/>
  <c r="P333" i="3" s="1"/>
  <c r="P334" i="3" s="1"/>
  <c r="P335" i="3" s="1"/>
  <c r="P336" i="3" s="1"/>
  <c r="P337" i="3" s="1"/>
  <c r="P338" i="3" s="1"/>
  <c r="P339" i="3" s="1"/>
  <c r="P340" i="3" s="1"/>
  <c r="P341" i="3" s="1"/>
  <c r="P342" i="3" s="1"/>
  <c r="P343" i="3" s="1"/>
  <c r="P344" i="3" s="1"/>
  <c r="P345" i="3" s="1"/>
  <c r="P346" i="3" s="1"/>
  <c r="P347" i="3" s="1"/>
  <c r="P348" i="3" s="1"/>
  <c r="P349" i="3" s="1"/>
  <c r="P350" i="3" s="1"/>
  <c r="P351" i="3" s="1"/>
  <c r="P352" i="3" s="1"/>
  <c r="P353" i="3" s="1"/>
  <c r="P354" i="3" s="1"/>
  <c r="P355" i="3" s="1"/>
  <c r="P356" i="3" s="1"/>
  <c r="P357" i="3" s="1"/>
  <c r="P358" i="3" s="1"/>
  <c r="P359" i="3" s="1"/>
  <c r="P360" i="3" s="1"/>
  <c r="P361" i="3" s="1"/>
  <c r="P362" i="3" s="1"/>
  <c r="P363" i="3" s="1"/>
  <c r="P364" i="3" s="1"/>
  <c r="P365" i="3" s="1"/>
  <c r="P366" i="3" s="1"/>
  <c r="P367" i="3" s="1"/>
  <c r="P368" i="3" s="1"/>
  <c r="P369" i="3" s="1"/>
  <c r="P370" i="3" s="1"/>
  <c r="P371" i="3" s="1"/>
  <c r="P372" i="3" s="1"/>
  <c r="P373" i="3" s="1"/>
  <c r="P374" i="3" s="1"/>
  <c r="P375" i="3" s="1"/>
  <c r="P376" i="3" s="1"/>
  <c r="P377" i="3" s="1"/>
  <c r="P378" i="3" s="1"/>
  <c r="P379" i="3" s="1"/>
  <c r="P380" i="3" s="1"/>
  <c r="P381" i="3" s="1"/>
  <c r="P382" i="3" s="1"/>
  <c r="P383" i="3" s="1"/>
  <c r="P384" i="3" s="1"/>
  <c r="P385" i="3" s="1"/>
  <c r="P386" i="3" s="1"/>
  <c r="P387" i="3" s="1"/>
  <c r="P388" i="3" s="1"/>
  <c r="P389" i="3" s="1"/>
  <c r="P390" i="3" s="1"/>
  <c r="P391" i="3" s="1"/>
  <c r="P392" i="3" s="1"/>
  <c r="P393" i="3" s="1"/>
  <c r="P394" i="3" s="1"/>
  <c r="P395" i="3" s="1"/>
  <c r="P396" i="3" s="1"/>
  <c r="P397" i="3" s="1"/>
  <c r="P398" i="3" s="1"/>
  <c r="P399" i="3" s="1"/>
  <c r="P400" i="3" s="1"/>
  <c r="P401" i="3" s="1"/>
  <c r="P402" i="3" s="1"/>
  <c r="P403" i="3" s="1"/>
  <c r="P404" i="3" s="1"/>
  <c r="P405" i="3" s="1"/>
  <c r="P406" i="3" s="1"/>
  <c r="P407" i="3" s="1"/>
  <c r="P408" i="3" s="1"/>
  <c r="P409" i="3" s="1"/>
  <c r="P410" i="3" s="1"/>
  <c r="P411" i="3" s="1"/>
  <c r="P412" i="3" s="1"/>
  <c r="P413" i="3" s="1"/>
  <c r="P414" i="3" s="1"/>
  <c r="P415" i="3" s="1"/>
  <c r="P416" i="3" s="1"/>
  <c r="P417" i="3" s="1"/>
  <c r="P418" i="3" s="1"/>
  <c r="P419" i="3" s="1"/>
  <c r="P420" i="3" s="1"/>
  <c r="P421" i="3" s="1"/>
  <c r="P422" i="3" s="1"/>
  <c r="P423" i="3" s="1"/>
  <c r="P424" i="3" s="1"/>
  <c r="P425" i="3" s="1"/>
  <c r="P426" i="3" s="1"/>
  <c r="P427" i="3" s="1"/>
  <c r="P428" i="3" s="1"/>
  <c r="P429" i="3" s="1"/>
  <c r="P430" i="3" s="1"/>
  <c r="P431" i="3" s="1"/>
  <c r="P432" i="3" s="1"/>
  <c r="P433" i="3" s="1"/>
  <c r="P434" i="3" s="1"/>
  <c r="P435" i="3" s="1"/>
  <c r="P436" i="3" s="1"/>
  <c r="P437" i="3" s="1"/>
  <c r="P438" i="3" s="1"/>
  <c r="P439" i="3" s="1"/>
  <c r="P440" i="3" s="1"/>
  <c r="P441" i="3" s="1"/>
  <c r="P442" i="3" s="1"/>
  <c r="P443" i="3" s="1"/>
  <c r="P444" i="3" s="1"/>
  <c r="P445" i="3" s="1"/>
  <c r="P446" i="3" s="1"/>
  <c r="P447" i="3" s="1"/>
  <c r="P448" i="3" s="1"/>
  <c r="P449" i="3" s="1"/>
  <c r="P450" i="3" s="1"/>
  <c r="P451" i="3" s="1"/>
  <c r="P452" i="3" s="1"/>
  <c r="P453" i="3" s="1"/>
  <c r="P454" i="3" s="1"/>
  <c r="P455" i="3" s="1"/>
  <c r="P456" i="3" s="1"/>
  <c r="P457" i="3" s="1"/>
  <c r="P458" i="3" s="1"/>
  <c r="P459" i="3" s="1"/>
  <c r="P460" i="3" s="1"/>
  <c r="P461" i="3" s="1"/>
  <c r="P462" i="3" s="1"/>
  <c r="P463" i="3" s="1"/>
  <c r="P464" i="3" s="1"/>
  <c r="P465" i="3" s="1"/>
  <c r="P466" i="3" s="1"/>
  <c r="P467" i="3" s="1"/>
  <c r="P468" i="3" s="1"/>
  <c r="P469" i="3" s="1"/>
  <c r="P470" i="3" s="1"/>
  <c r="P471" i="3" s="1"/>
  <c r="P472" i="3" s="1"/>
  <c r="N316" i="3"/>
  <c r="L316" i="3"/>
  <c r="M316" i="3" s="1"/>
  <c r="K316" i="3"/>
  <c r="I316" i="3"/>
  <c r="G316" i="3"/>
  <c r="F316" i="3"/>
  <c r="AM315" i="3"/>
  <c r="AN315" i="3" s="1"/>
  <c r="AO315" i="3" s="1"/>
  <c r="AJ315" i="3"/>
  <c r="AK315" i="3" s="1"/>
  <c r="AL315" i="3" s="1"/>
  <c r="AG315" i="3"/>
  <c r="AH315" i="3" s="1"/>
  <c r="AI315" i="3" s="1"/>
  <c r="AF315" i="3"/>
  <c r="AE315" i="3"/>
  <c r="AD315" i="3"/>
  <c r="AC315" i="3"/>
  <c r="AB315" i="3"/>
  <c r="AA315" i="3"/>
  <c r="W315" i="3"/>
  <c r="V315" i="3"/>
  <c r="U315" i="3"/>
  <c r="S315" i="3"/>
  <c r="Q315" i="3"/>
  <c r="N315" i="3"/>
  <c r="L315" i="3"/>
  <c r="M315" i="3" s="1"/>
  <c r="I315" i="3"/>
  <c r="F315" i="3"/>
  <c r="AM314" i="3"/>
  <c r="AN314" i="3" s="1"/>
  <c r="AO314" i="3" s="1"/>
  <c r="AJ314" i="3"/>
  <c r="AK314" i="3" s="1"/>
  <c r="AL314" i="3" s="1"/>
  <c r="AG314" i="3"/>
  <c r="AH314" i="3" s="1"/>
  <c r="AI314" i="3" s="1"/>
  <c r="AF314" i="3"/>
  <c r="AE314" i="3"/>
  <c r="AD314" i="3"/>
  <c r="AC314" i="3"/>
  <c r="AB314" i="3"/>
  <c r="AA314" i="3"/>
  <c r="W314" i="3"/>
  <c r="V314" i="3"/>
  <c r="U314" i="3"/>
  <c r="S314" i="3"/>
  <c r="Q314" i="3"/>
  <c r="N314" i="3"/>
  <c r="L314" i="3"/>
  <c r="M314" i="3" s="1"/>
  <c r="I314" i="3"/>
  <c r="F314" i="3"/>
  <c r="AM313" i="3"/>
  <c r="AN313" i="3" s="1"/>
  <c r="AO313" i="3" s="1"/>
  <c r="AJ313" i="3"/>
  <c r="AK313" i="3" s="1"/>
  <c r="AL313" i="3" s="1"/>
  <c r="AG313" i="3"/>
  <c r="AH313" i="3" s="1"/>
  <c r="AI313" i="3" s="1"/>
  <c r="AF313" i="3"/>
  <c r="AE313" i="3"/>
  <c r="AD313" i="3"/>
  <c r="AC313" i="3"/>
  <c r="AB313" i="3"/>
  <c r="AA313" i="3"/>
  <c r="W313" i="3"/>
  <c r="V313" i="3"/>
  <c r="U313" i="3"/>
  <c r="S313" i="3"/>
  <c r="Q313" i="3"/>
  <c r="N313" i="3"/>
  <c r="L313" i="3"/>
  <c r="M313" i="3" s="1"/>
  <c r="I313" i="3"/>
  <c r="F313" i="3"/>
  <c r="AM312" i="3"/>
  <c r="AN312" i="3" s="1"/>
  <c r="AO312" i="3" s="1"/>
  <c r="AJ312" i="3"/>
  <c r="AK312" i="3" s="1"/>
  <c r="AL312" i="3" s="1"/>
  <c r="AG312" i="3"/>
  <c r="AH312" i="3" s="1"/>
  <c r="AI312" i="3" s="1"/>
  <c r="AF312" i="3"/>
  <c r="AE312" i="3"/>
  <c r="AD312" i="3"/>
  <c r="AC312" i="3"/>
  <c r="AB312" i="3"/>
  <c r="AA312" i="3"/>
  <c r="W312" i="3"/>
  <c r="V312" i="3"/>
  <c r="U312" i="3"/>
  <c r="S312" i="3"/>
  <c r="Q312" i="3"/>
  <c r="N312" i="3"/>
  <c r="L312" i="3"/>
  <c r="M312" i="3" s="1"/>
  <c r="I312" i="3"/>
  <c r="F312" i="3"/>
  <c r="AM311" i="3"/>
  <c r="AN311" i="3" s="1"/>
  <c r="AO311" i="3" s="1"/>
  <c r="AJ311" i="3"/>
  <c r="AK311" i="3" s="1"/>
  <c r="AL311" i="3" s="1"/>
  <c r="AG311" i="3"/>
  <c r="AH311" i="3" s="1"/>
  <c r="AI311" i="3" s="1"/>
  <c r="AF311" i="3"/>
  <c r="AE311" i="3"/>
  <c r="AD311" i="3"/>
  <c r="AC311" i="3"/>
  <c r="AB311" i="3"/>
  <c r="AA311" i="3"/>
  <c r="W311" i="3"/>
  <c r="V311" i="3"/>
  <c r="U311" i="3"/>
  <c r="S311" i="3"/>
  <c r="Q311" i="3"/>
  <c r="N311" i="3"/>
  <c r="L311" i="3"/>
  <c r="M311" i="3" s="1"/>
  <c r="I311" i="3"/>
  <c r="F311" i="3"/>
  <c r="AM310" i="3"/>
  <c r="AN310" i="3" s="1"/>
  <c r="AO310" i="3" s="1"/>
  <c r="AJ310" i="3"/>
  <c r="AK310" i="3" s="1"/>
  <c r="AL310" i="3" s="1"/>
  <c r="AG310" i="3"/>
  <c r="AH310" i="3" s="1"/>
  <c r="AI310" i="3" s="1"/>
  <c r="AF310" i="3"/>
  <c r="AE310" i="3"/>
  <c r="AD310" i="3"/>
  <c r="AC310" i="3"/>
  <c r="AB310" i="3"/>
  <c r="AA310" i="3"/>
  <c r="W310" i="3"/>
  <c r="V310" i="3"/>
  <c r="U310" i="3"/>
  <c r="S310" i="3"/>
  <c r="Q310" i="3"/>
  <c r="N310" i="3"/>
  <c r="L310" i="3"/>
  <c r="M310" i="3" s="1"/>
  <c r="I310" i="3"/>
  <c r="F310" i="3"/>
  <c r="AM309" i="3"/>
  <c r="AN309" i="3" s="1"/>
  <c r="AO309" i="3" s="1"/>
  <c r="AJ309" i="3"/>
  <c r="AK309" i="3" s="1"/>
  <c r="AL309" i="3" s="1"/>
  <c r="AG309" i="3"/>
  <c r="AH309" i="3" s="1"/>
  <c r="AI309" i="3" s="1"/>
  <c r="AF309" i="3"/>
  <c r="AE309" i="3"/>
  <c r="AD309" i="3"/>
  <c r="AC309" i="3"/>
  <c r="AB309" i="3"/>
  <c r="AA309" i="3"/>
  <c r="W309" i="3"/>
  <c r="V309" i="3"/>
  <c r="U309" i="3"/>
  <c r="S309" i="3"/>
  <c r="Q309" i="3"/>
  <c r="N309" i="3"/>
  <c r="L309" i="3"/>
  <c r="M309" i="3" s="1"/>
  <c r="I309" i="3"/>
  <c r="F309" i="3"/>
  <c r="AM308" i="3"/>
  <c r="AN308" i="3" s="1"/>
  <c r="AO308" i="3" s="1"/>
  <c r="AJ308" i="3"/>
  <c r="AK308" i="3" s="1"/>
  <c r="AL308" i="3" s="1"/>
  <c r="AG308" i="3"/>
  <c r="AH308" i="3" s="1"/>
  <c r="AI308" i="3" s="1"/>
  <c r="AF308" i="3"/>
  <c r="AE308" i="3"/>
  <c r="AD308" i="3"/>
  <c r="AC308" i="3"/>
  <c r="AB308" i="3"/>
  <c r="AA308" i="3"/>
  <c r="W308" i="3"/>
  <c r="V308" i="3"/>
  <c r="U308" i="3"/>
  <c r="S308" i="3"/>
  <c r="Q308" i="3"/>
  <c r="N308" i="3"/>
  <c r="L308" i="3"/>
  <c r="M308" i="3" s="1"/>
  <c r="I308" i="3"/>
  <c r="F308" i="3"/>
  <c r="AM307" i="3"/>
  <c r="AN307" i="3" s="1"/>
  <c r="AO307" i="3" s="1"/>
  <c r="AJ307" i="3"/>
  <c r="AK307" i="3" s="1"/>
  <c r="AL307" i="3" s="1"/>
  <c r="AG307" i="3"/>
  <c r="AH307" i="3" s="1"/>
  <c r="AI307" i="3" s="1"/>
  <c r="AF307" i="3"/>
  <c r="AE307" i="3"/>
  <c r="AD307" i="3"/>
  <c r="AC307" i="3"/>
  <c r="AB307" i="3"/>
  <c r="AA307" i="3"/>
  <c r="W307" i="3"/>
  <c r="V307" i="3"/>
  <c r="U307" i="3"/>
  <c r="S307" i="3"/>
  <c r="Q307" i="3"/>
  <c r="N307" i="3"/>
  <c r="L307" i="3"/>
  <c r="M307" i="3" s="1"/>
  <c r="I307" i="3"/>
  <c r="F307" i="3"/>
  <c r="AM306" i="3"/>
  <c r="AN306" i="3" s="1"/>
  <c r="AO306" i="3" s="1"/>
  <c r="AJ306" i="3"/>
  <c r="AK306" i="3" s="1"/>
  <c r="AL306" i="3" s="1"/>
  <c r="AG306" i="3"/>
  <c r="AH306" i="3" s="1"/>
  <c r="AI306" i="3" s="1"/>
  <c r="AF306" i="3"/>
  <c r="AE306" i="3"/>
  <c r="AD306" i="3"/>
  <c r="AC306" i="3"/>
  <c r="AB306" i="3"/>
  <c r="AA306" i="3"/>
  <c r="W306" i="3"/>
  <c r="V306" i="3"/>
  <c r="U306" i="3"/>
  <c r="S306" i="3"/>
  <c r="Q306" i="3"/>
  <c r="N306" i="3"/>
  <c r="L306" i="3"/>
  <c r="M306" i="3" s="1"/>
  <c r="I306" i="3"/>
  <c r="F306" i="3"/>
  <c r="AM305" i="3"/>
  <c r="AN305" i="3" s="1"/>
  <c r="AO305" i="3" s="1"/>
  <c r="AJ305" i="3"/>
  <c r="AK305" i="3" s="1"/>
  <c r="AL305" i="3" s="1"/>
  <c r="AG305" i="3"/>
  <c r="AH305" i="3" s="1"/>
  <c r="AI305" i="3" s="1"/>
  <c r="AF305" i="3"/>
  <c r="AE305" i="3"/>
  <c r="AD305" i="3"/>
  <c r="AC305" i="3"/>
  <c r="AB305" i="3"/>
  <c r="AA305" i="3"/>
  <c r="W305" i="3"/>
  <c r="V305" i="3"/>
  <c r="U305" i="3"/>
  <c r="S305" i="3"/>
  <c r="Q305" i="3"/>
  <c r="N305" i="3"/>
  <c r="L305" i="3"/>
  <c r="M305" i="3" s="1"/>
  <c r="I305" i="3"/>
  <c r="F305" i="3"/>
  <c r="AM304" i="3"/>
  <c r="AN304" i="3" s="1"/>
  <c r="AO304" i="3" s="1"/>
  <c r="AJ304" i="3"/>
  <c r="AK304" i="3" s="1"/>
  <c r="AL304" i="3" s="1"/>
  <c r="AG304" i="3"/>
  <c r="AH304" i="3" s="1"/>
  <c r="AI304" i="3" s="1"/>
  <c r="AF304" i="3"/>
  <c r="AE304" i="3"/>
  <c r="AD304" i="3"/>
  <c r="AC304" i="3"/>
  <c r="AB304" i="3"/>
  <c r="AA304" i="3"/>
  <c r="W304" i="3"/>
  <c r="V304" i="3"/>
  <c r="U304" i="3"/>
  <c r="S304" i="3"/>
  <c r="Q304" i="3"/>
  <c r="N304" i="3"/>
  <c r="L304" i="3"/>
  <c r="M304" i="3" s="1"/>
  <c r="I304" i="3"/>
  <c r="F304" i="3"/>
  <c r="AM303" i="3"/>
  <c r="AN303" i="3" s="1"/>
  <c r="AO303" i="3" s="1"/>
  <c r="AJ303" i="3"/>
  <c r="AK303" i="3" s="1"/>
  <c r="AL303" i="3" s="1"/>
  <c r="AG303" i="3"/>
  <c r="AH303" i="3" s="1"/>
  <c r="AI303" i="3" s="1"/>
  <c r="AF303" i="3"/>
  <c r="AE303" i="3"/>
  <c r="AD303" i="3"/>
  <c r="AC303" i="3"/>
  <c r="AB303" i="3"/>
  <c r="AA303" i="3"/>
  <c r="W303" i="3"/>
  <c r="V303" i="3"/>
  <c r="U303" i="3"/>
  <c r="S303" i="3"/>
  <c r="Q303" i="3"/>
  <c r="N303" i="3"/>
  <c r="L303" i="3"/>
  <c r="M303" i="3" s="1"/>
  <c r="I303" i="3"/>
  <c r="F303" i="3"/>
  <c r="AM302" i="3"/>
  <c r="AN302" i="3" s="1"/>
  <c r="AO302" i="3" s="1"/>
  <c r="AJ302" i="3"/>
  <c r="AK302" i="3" s="1"/>
  <c r="AL302" i="3" s="1"/>
  <c r="AG302" i="3"/>
  <c r="AH302" i="3" s="1"/>
  <c r="AI302" i="3" s="1"/>
  <c r="AF302" i="3"/>
  <c r="AE302" i="3"/>
  <c r="AD302" i="3"/>
  <c r="AC302" i="3"/>
  <c r="AB302" i="3"/>
  <c r="AA302" i="3"/>
  <c r="W302" i="3"/>
  <c r="V302" i="3"/>
  <c r="U302" i="3"/>
  <c r="S302" i="3"/>
  <c r="Q302" i="3"/>
  <c r="N302" i="3"/>
  <c r="L302" i="3"/>
  <c r="M302" i="3" s="1"/>
  <c r="I302" i="3"/>
  <c r="F302" i="3"/>
  <c r="AM301" i="3"/>
  <c r="AN301" i="3" s="1"/>
  <c r="AO301" i="3" s="1"/>
  <c r="AJ301" i="3"/>
  <c r="AK301" i="3" s="1"/>
  <c r="AL301" i="3" s="1"/>
  <c r="AG301" i="3"/>
  <c r="AH301" i="3" s="1"/>
  <c r="AI301" i="3" s="1"/>
  <c r="AF301" i="3"/>
  <c r="AE301" i="3"/>
  <c r="AD301" i="3"/>
  <c r="AC301" i="3"/>
  <c r="AB301" i="3"/>
  <c r="AA301" i="3"/>
  <c r="W301" i="3"/>
  <c r="V301" i="3"/>
  <c r="U301" i="3"/>
  <c r="S301" i="3"/>
  <c r="Q301" i="3"/>
  <c r="N301" i="3"/>
  <c r="L301" i="3"/>
  <c r="M301" i="3" s="1"/>
  <c r="I301" i="3"/>
  <c r="F301" i="3"/>
  <c r="AM300" i="3"/>
  <c r="AN300" i="3" s="1"/>
  <c r="AO300" i="3" s="1"/>
  <c r="AJ300" i="3"/>
  <c r="AK300" i="3" s="1"/>
  <c r="AL300" i="3" s="1"/>
  <c r="AG300" i="3"/>
  <c r="AH300" i="3" s="1"/>
  <c r="AI300" i="3" s="1"/>
  <c r="AF300" i="3"/>
  <c r="AE300" i="3"/>
  <c r="AD300" i="3"/>
  <c r="AC300" i="3"/>
  <c r="AB300" i="3"/>
  <c r="AA300" i="3"/>
  <c r="W300" i="3"/>
  <c r="V300" i="3"/>
  <c r="U300" i="3"/>
  <c r="S300" i="3"/>
  <c r="Q300" i="3"/>
  <c r="N300" i="3"/>
  <c r="L300" i="3"/>
  <c r="M300" i="3" s="1"/>
  <c r="I300" i="3"/>
  <c r="F300" i="3"/>
  <c r="AM299" i="3"/>
  <c r="AN299" i="3" s="1"/>
  <c r="AO299" i="3" s="1"/>
  <c r="AJ299" i="3"/>
  <c r="AK299" i="3" s="1"/>
  <c r="AL299" i="3" s="1"/>
  <c r="AG299" i="3"/>
  <c r="AH299" i="3" s="1"/>
  <c r="AI299" i="3" s="1"/>
  <c r="AF299" i="3"/>
  <c r="AE299" i="3"/>
  <c r="AD299" i="3"/>
  <c r="AC299" i="3"/>
  <c r="AB299" i="3"/>
  <c r="AA299" i="3"/>
  <c r="W299" i="3"/>
  <c r="V299" i="3"/>
  <c r="U299" i="3"/>
  <c r="S299" i="3"/>
  <c r="Q299" i="3"/>
  <c r="N299" i="3"/>
  <c r="L299" i="3"/>
  <c r="M299" i="3" s="1"/>
  <c r="I299" i="3"/>
  <c r="F299" i="3"/>
  <c r="AM298" i="3"/>
  <c r="AN298" i="3" s="1"/>
  <c r="AO298" i="3" s="1"/>
  <c r="AJ298" i="3"/>
  <c r="AK298" i="3" s="1"/>
  <c r="AL298" i="3" s="1"/>
  <c r="AG298" i="3"/>
  <c r="AH298" i="3" s="1"/>
  <c r="AI298" i="3" s="1"/>
  <c r="AF298" i="3"/>
  <c r="AE298" i="3"/>
  <c r="AD298" i="3"/>
  <c r="AC298" i="3"/>
  <c r="AB298" i="3"/>
  <c r="AA298" i="3"/>
  <c r="W298" i="3"/>
  <c r="V298" i="3"/>
  <c r="U298" i="3"/>
  <c r="S298" i="3"/>
  <c r="Q298" i="3"/>
  <c r="N298" i="3"/>
  <c r="L298" i="3"/>
  <c r="M298" i="3" s="1"/>
  <c r="I298" i="3"/>
  <c r="F298" i="3"/>
  <c r="AM297" i="3"/>
  <c r="AN297" i="3" s="1"/>
  <c r="AO297" i="3" s="1"/>
  <c r="AJ297" i="3"/>
  <c r="AK297" i="3" s="1"/>
  <c r="AL297" i="3" s="1"/>
  <c r="AG297" i="3"/>
  <c r="AH297" i="3" s="1"/>
  <c r="AI297" i="3" s="1"/>
  <c r="AF297" i="3"/>
  <c r="AE297" i="3"/>
  <c r="AD297" i="3"/>
  <c r="AC297" i="3"/>
  <c r="AB297" i="3"/>
  <c r="AA297" i="3"/>
  <c r="W297" i="3"/>
  <c r="V297" i="3"/>
  <c r="U297" i="3"/>
  <c r="S297" i="3"/>
  <c r="Q297" i="3"/>
  <c r="N297" i="3"/>
  <c r="L297" i="3"/>
  <c r="M297" i="3" s="1"/>
  <c r="I297" i="3"/>
  <c r="F297" i="3"/>
  <c r="AM296" i="3"/>
  <c r="AN296" i="3" s="1"/>
  <c r="AO296" i="3" s="1"/>
  <c r="AJ296" i="3"/>
  <c r="AK296" i="3" s="1"/>
  <c r="AL296" i="3" s="1"/>
  <c r="AG296" i="3"/>
  <c r="AH296" i="3" s="1"/>
  <c r="AI296" i="3" s="1"/>
  <c r="AF296" i="3"/>
  <c r="AE296" i="3"/>
  <c r="AD296" i="3"/>
  <c r="AC296" i="3"/>
  <c r="AB296" i="3"/>
  <c r="AA296" i="3"/>
  <c r="W296" i="3"/>
  <c r="V296" i="3"/>
  <c r="U296" i="3"/>
  <c r="S296" i="3"/>
  <c r="Q296" i="3"/>
  <c r="N296" i="3"/>
  <c r="L296" i="3"/>
  <c r="M296" i="3" s="1"/>
  <c r="I296" i="3"/>
  <c r="F296" i="3"/>
  <c r="AM295" i="3"/>
  <c r="AN295" i="3" s="1"/>
  <c r="AO295" i="3" s="1"/>
  <c r="AJ295" i="3"/>
  <c r="AK295" i="3" s="1"/>
  <c r="AL295" i="3" s="1"/>
  <c r="AG295" i="3"/>
  <c r="AH295" i="3" s="1"/>
  <c r="AI295" i="3" s="1"/>
  <c r="AF295" i="3"/>
  <c r="AE295" i="3"/>
  <c r="AD295" i="3"/>
  <c r="AC295" i="3"/>
  <c r="AB295" i="3"/>
  <c r="AA295" i="3"/>
  <c r="W295" i="3"/>
  <c r="V295" i="3"/>
  <c r="U295" i="3"/>
  <c r="S295" i="3"/>
  <c r="Q295" i="3"/>
  <c r="N295" i="3"/>
  <c r="L295" i="3"/>
  <c r="M295" i="3" s="1"/>
  <c r="I295" i="3"/>
  <c r="F295" i="3"/>
  <c r="AM294" i="3"/>
  <c r="AN294" i="3" s="1"/>
  <c r="AO294" i="3" s="1"/>
  <c r="AJ294" i="3"/>
  <c r="AK294" i="3" s="1"/>
  <c r="AL294" i="3" s="1"/>
  <c r="AG294" i="3"/>
  <c r="AH294" i="3" s="1"/>
  <c r="AI294" i="3" s="1"/>
  <c r="AF294" i="3"/>
  <c r="AE294" i="3"/>
  <c r="AD294" i="3"/>
  <c r="AC294" i="3"/>
  <c r="AB294" i="3"/>
  <c r="AA294" i="3"/>
  <c r="W294" i="3"/>
  <c r="V294" i="3"/>
  <c r="U294" i="3"/>
  <c r="S294" i="3"/>
  <c r="Q294" i="3"/>
  <c r="N294" i="3"/>
  <c r="L294" i="3"/>
  <c r="M294" i="3" s="1"/>
  <c r="I294" i="3"/>
  <c r="F294" i="3"/>
  <c r="AM293" i="3"/>
  <c r="AN293" i="3" s="1"/>
  <c r="AO293" i="3" s="1"/>
  <c r="AJ293" i="3"/>
  <c r="AK293" i="3" s="1"/>
  <c r="AL293" i="3" s="1"/>
  <c r="AG293" i="3"/>
  <c r="AH293" i="3" s="1"/>
  <c r="AI293" i="3" s="1"/>
  <c r="AF293" i="3"/>
  <c r="AE293" i="3"/>
  <c r="AD293" i="3"/>
  <c r="AC293" i="3"/>
  <c r="AB293" i="3"/>
  <c r="AA293" i="3"/>
  <c r="W293" i="3"/>
  <c r="V293" i="3"/>
  <c r="U293" i="3"/>
  <c r="S293" i="3"/>
  <c r="Q293" i="3"/>
  <c r="N293" i="3"/>
  <c r="L293" i="3"/>
  <c r="M293" i="3" s="1"/>
  <c r="I293" i="3"/>
  <c r="F293" i="3"/>
  <c r="AM292" i="3"/>
  <c r="AN292" i="3" s="1"/>
  <c r="AO292" i="3" s="1"/>
  <c r="AJ292" i="3"/>
  <c r="AK292" i="3" s="1"/>
  <c r="AL292" i="3" s="1"/>
  <c r="AG292" i="3"/>
  <c r="AH292" i="3" s="1"/>
  <c r="AI292" i="3" s="1"/>
  <c r="AF292" i="3"/>
  <c r="AE292" i="3"/>
  <c r="AD292" i="3"/>
  <c r="AC292" i="3"/>
  <c r="AB292" i="3"/>
  <c r="AA292" i="3"/>
  <c r="W292" i="3"/>
  <c r="V292" i="3"/>
  <c r="U292" i="3"/>
  <c r="S292" i="3"/>
  <c r="Q292" i="3"/>
  <c r="N292" i="3"/>
  <c r="L292" i="3"/>
  <c r="M292" i="3" s="1"/>
  <c r="I292" i="3"/>
  <c r="F292" i="3"/>
  <c r="AM291" i="3"/>
  <c r="AN291" i="3" s="1"/>
  <c r="AO291" i="3" s="1"/>
  <c r="AJ291" i="3"/>
  <c r="AK291" i="3" s="1"/>
  <c r="AL291" i="3" s="1"/>
  <c r="AG291" i="3"/>
  <c r="AH291" i="3" s="1"/>
  <c r="AI291" i="3" s="1"/>
  <c r="AF291" i="3"/>
  <c r="AE291" i="3"/>
  <c r="AD291" i="3"/>
  <c r="AC291" i="3"/>
  <c r="AB291" i="3"/>
  <c r="AA291" i="3"/>
  <c r="W291" i="3"/>
  <c r="V291" i="3"/>
  <c r="U291" i="3"/>
  <c r="S291" i="3"/>
  <c r="Q291" i="3"/>
  <c r="N291" i="3"/>
  <c r="L291" i="3"/>
  <c r="M291" i="3" s="1"/>
  <c r="I291" i="3"/>
  <c r="F291" i="3"/>
  <c r="AM290" i="3"/>
  <c r="AN290" i="3" s="1"/>
  <c r="AO290" i="3" s="1"/>
  <c r="AJ290" i="3"/>
  <c r="AK290" i="3" s="1"/>
  <c r="AL290" i="3" s="1"/>
  <c r="AG290" i="3"/>
  <c r="AH290" i="3" s="1"/>
  <c r="AI290" i="3" s="1"/>
  <c r="AF290" i="3"/>
  <c r="AE290" i="3"/>
  <c r="AD290" i="3"/>
  <c r="AC290" i="3"/>
  <c r="AB290" i="3"/>
  <c r="AA290" i="3"/>
  <c r="W290" i="3"/>
  <c r="V290" i="3"/>
  <c r="U290" i="3"/>
  <c r="S290" i="3"/>
  <c r="Q290" i="3"/>
  <c r="N290" i="3"/>
  <c r="L290" i="3"/>
  <c r="M290" i="3" s="1"/>
  <c r="I290" i="3"/>
  <c r="F290" i="3"/>
  <c r="AM289" i="3"/>
  <c r="AN289" i="3" s="1"/>
  <c r="AO289" i="3" s="1"/>
  <c r="AJ289" i="3"/>
  <c r="AK289" i="3" s="1"/>
  <c r="AL289" i="3" s="1"/>
  <c r="AG289" i="3"/>
  <c r="AH289" i="3" s="1"/>
  <c r="AI289" i="3" s="1"/>
  <c r="AF289" i="3"/>
  <c r="AE289" i="3"/>
  <c r="AD289" i="3"/>
  <c r="AC289" i="3"/>
  <c r="AB289" i="3"/>
  <c r="AA289" i="3"/>
  <c r="W289" i="3"/>
  <c r="V289" i="3"/>
  <c r="U289" i="3"/>
  <c r="S289" i="3"/>
  <c r="Q289" i="3"/>
  <c r="N289" i="3"/>
  <c r="L289" i="3"/>
  <c r="M289" i="3" s="1"/>
  <c r="I289" i="3"/>
  <c r="F289" i="3"/>
  <c r="AM288" i="3"/>
  <c r="AN288" i="3" s="1"/>
  <c r="AO288" i="3" s="1"/>
  <c r="AJ288" i="3"/>
  <c r="AK288" i="3" s="1"/>
  <c r="AL288" i="3" s="1"/>
  <c r="AG288" i="3"/>
  <c r="AH288" i="3" s="1"/>
  <c r="AI288" i="3" s="1"/>
  <c r="AF288" i="3"/>
  <c r="AE288" i="3"/>
  <c r="AD288" i="3"/>
  <c r="AC288" i="3"/>
  <c r="AB288" i="3"/>
  <c r="AA288" i="3"/>
  <c r="W288" i="3"/>
  <c r="V288" i="3"/>
  <c r="U288" i="3"/>
  <c r="S288" i="3"/>
  <c r="Q288" i="3"/>
  <c r="N288" i="3"/>
  <c r="L288" i="3"/>
  <c r="M288" i="3" s="1"/>
  <c r="I288" i="3"/>
  <c r="F288" i="3"/>
  <c r="AM287" i="3"/>
  <c r="AN287" i="3" s="1"/>
  <c r="AO287" i="3" s="1"/>
  <c r="AJ287" i="3"/>
  <c r="AK287" i="3" s="1"/>
  <c r="AL287" i="3" s="1"/>
  <c r="AG287" i="3"/>
  <c r="AH287" i="3" s="1"/>
  <c r="AI287" i="3" s="1"/>
  <c r="AF287" i="3"/>
  <c r="AE287" i="3"/>
  <c r="AD287" i="3"/>
  <c r="AC287" i="3"/>
  <c r="AB287" i="3"/>
  <c r="AA287" i="3"/>
  <c r="W287" i="3"/>
  <c r="V287" i="3"/>
  <c r="U287" i="3"/>
  <c r="S287" i="3"/>
  <c r="Q287" i="3"/>
  <c r="N287" i="3"/>
  <c r="L287" i="3"/>
  <c r="M287" i="3" s="1"/>
  <c r="I287" i="3"/>
  <c r="F287" i="3"/>
  <c r="AM286" i="3"/>
  <c r="AN286" i="3" s="1"/>
  <c r="AO286" i="3" s="1"/>
  <c r="AJ286" i="3"/>
  <c r="AK286" i="3" s="1"/>
  <c r="AL286" i="3" s="1"/>
  <c r="AG286" i="3"/>
  <c r="AH286" i="3" s="1"/>
  <c r="AI286" i="3" s="1"/>
  <c r="AF286" i="3"/>
  <c r="AE286" i="3"/>
  <c r="AD286" i="3"/>
  <c r="AC286" i="3"/>
  <c r="AB286" i="3"/>
  <c r="AA286" i="3"/>
  <c r="W286" i="3"/>
  <c r="V286" i="3"/>
  <c r="U286" i="3"/>
  <c r="S286" i="3"/>
  <c r="Q286" i="3"/>
  <c r="N286" i="3"/>
  <c r="L286" i="3"/>
  <c r="M286" i="3" s="1"/>
  <c r="I286" i="3"/>
  <c r="F286" i="3"/>
  <c r="AM285" i="3"/>
  <c r="AN285" i="3" s="1"/>
  <c r="AO285" i="3" s="1"/>
  <c r="AJ285" i="3"/>
  <c r="AK285" i="3" s="1"/>
  <c r="AL285" i="3" s="1"/>
  <c r="AG285" i="3"/>
  <c r="AH285" i="3" s="1"/>
  <c r="AI285" i="3" s="1"/>
  <c r="AF285" i="3"/>
  <c r="AE285" i="3"/>
  <c r="AD285" i="3"/>
  <c r="AC285" i="3"/>
  <c r="AB285" i="3"/>
  <c r="AA285" i="3"/>
  <c r="W285" i="3"/>
  <c r="V285" i="3"/>
  <c r="U285" i="3"/>
  <c r="S285" i="3"/>
  <c r="Q285" i="3"/>
  <c r="N285" i="3"/>
  <c r="L285" i="3"/>
  <c r="M285" i="3" s="1"/>
  <c r="I285" i="3"/>
  <c r="F285" i="3"/>
  <c r="AM284" i="3"/>
  <c r="AN284" i="3" s="1"/>
  <c r="AO284" i="3" s="1"/>
  <c r="AJ284" i="3"/>
  <c r="AK284" i="3" s="1"/>
  <c r="AL284" i="3" s="1"/>
  <c r="AG284" i="3"/>
  <c r="AH284" i="3" s="1"/>
  <c r="AI284" i="3" s="1"/>
  <c r="AF284" i="3"/>
  <c r="AE284" i="3"/>
  <c r="AD284" i="3"/>
  <c r="AC284" i="3"/>
  <c r="AB284" i="3"/>
  <c r="AA284" i="3"/>
  <c r="W284" i="3"/>
  <c r="V284" i="3"/>
  <c r="U284" i="3"/>
  <c r="S284" i="3"/>
  <c r="Q284" i="3"/>
  <c r="N284" i="3"/>
  <c r="L284" i="3"/>
  <c r="M284" i="3" s="1"/>
  <c r="I284" i="3"/>
  <c r="F284" i="3"/>
  <c r="AM283" i="3"/>
  <c r="AN283" i="3" s="1"/>
  <c r="AO283" i="3" s="1"/>
  <c r="AJ283" i="3"/>
  <c r="AK283" i="3" s="1"/>
  <c r="AL283" i="3" s="1"/>
  <c r="AG283" i="3"/>
  <c r="AH283" i="3" s="1"/>
  <c r="AI283" i="3" s="1"/>
  <c r="AF283" i="3"/>
  <c r="AE283" i="3"/>
  <c r="AD283" i="3"/>
  <c r="AC283" i="3"/>
  <c r="AB283" i="3"/>
  <c r="AA283" i="3"/>
  <c r="W283" i="3"/>
  <c r="V283" i="3"/>
  <c r="U283" i="3"/>
  <c r="S283" i="3"/>
  <c r="Q283" i="3"/>
  <c r="N283" i="3"/>
  <c r="L283" i="3"/>
  <c r="M283" i="3" s="1"/>
  <c r="I283" i="3"/>
  <c r="F283" i="3"/>
  <c r="AM282" i="3"/>
  <c r="AN282" i="3" s="1"/>
  <c r="AO282" i="3" s="1"/>
  <c r="AJ282" i="3"/>
  <c r="AK282" i="3" s="1"/>
  <c r="AL282" i="3" s="1"/>
  <c r="AG282" i="3"/>
  <c r="AH282" i="3" s="1"/>
  <c r="AI282" i="3" s="1"/>
  <c r="AF282" i="3"/>
  <c r="AE282" i="3"/>
  <c r="AD282" i="3"/>
  <c r="AC282" i="3"/>
  <c r="AB282" i="3"/>
  <c r="AA282" i="3"/>
  <c r="W282" i="3"/>
  <c r="V282" i="3"/>
  <c r="U282" i="3"/>
  <c r="S282" i="3"/>
  <c r="Q282" i="3"/>
  <c r="N282" i="3"/>
  <c r="L282" i="3"/>
  <c r="M282" i="3" s="1"/>
  <c r="I282" i="3"/>
  <c r="F282" i="3"/>
  <c r="AM281" i="3"/>
  <c r="AN281" i="3" s="1"/>
  <c r="AO281" i="3" s="1"/>
  <c r="AJ281" i="3"/>
  <c r="AK281" i="3" s="1"/>
  <c r="AL281" i="3" s="1"/>
  <c r="AG281" i="3"/>
  <c r="AH281" i="3" s="1"/>
  <c r="AI281" i="3" s="1"/>
  <c r="AF281" i="3"/>
  <c r="AE281" i="3"/>
  <c r="AD281" i="3"/>
  <c r="AC281" i="3"/>
  <c r="AB281" i="3"/>
  <c r="AA281" i="3"/>
  <c r="W281" i="3"/>
  <c r="V281" i="3"/>
  <c r="U281" i="3"/>
  <c r="S281" i="3"/>
  <c r="Q281" i="3"/>
  <c r="N281" i="3"/>
  <c r="L281" i="3"/>
  <c r="M281" i="3" s="1"/>
  <c r="I281" i="3"/>
  <c r="F281" i="3"/>
  <c r="AM280" i="3"/>
  <c r="AN280" i="3" s="1"/>
  <c r="AO280" i="3" s="1"/>
  <c r="AJ280" i="3"/>
  <c r="AK280" i="3" s="1"/>
  <c r="AL280" i="3" s="1"/>
  <c r="AG280" i="3"/>
  <c r="AH280" i="3" s="1"/>
  <c r="AI280" i="3" s="1"/>
  <c r="AF280" i="3"/>
  <c r="AE280" i="3"/>
  <c r="AD280" i="3"/>
  <c r="AC280" i="3"/>
  <c r="AB280" i="3"/>
  <c r="AA280" i="3"/>
  <c r="W280" i="3"/>
  <c r="V280" i="3"/>
  <c r="U280" i="3"/>
  <c r="S280" i="3"/>
  <c r="Q280" i="3"/>
  <c r="N280" i="3"/>
  <c r="L280" i="3"/>
  <c r="M280" i="3" s="1"/>
  <c r="I280" i="3"/>
  <c r="F280" i="3"/>
  <c r="AM279" i="3"/>
  <c r="AN279" i="3" s="1"/>
  <c r="AO279" i="3" s="1"/>
  <c r="AJ279" i="3"/>
  <c r="AK279" i="3" s="1"/>
  <c r="AL279" i="3" s="1"/>
  <c r="AG279" i="3"/>
  <c r="AH279" i="3" s="1"/>
  <c r="AI279" i="3" s="1"/>
  <c r="AF279" i="3"/>
  <c r="AE279" i="3"/>
  <c r="AD279" i="3"/>
  <c r="AC279" i="3"/>
  <c r="AB279" i="3"/>
  <c r="AA279" i="3"/>
  <c r="W279" i="3"/>
  <c r="V279" i="3"/>
  <c r="U279" i="3"/>
  <c r="S279" i="3"/>
  <c r="Q279" i="3"/>
  <c r="N279" i="3"/>
  <c r="L279" i="3"/>
  <c r="M279" i="3" s="1"/>
  <c r="I279" i="3"/>
  <c r="F279" i="3"/>
  <c r="AM278" i="3"/>
  <c r="AN278" i="3" s="1"/>
  <c r="AO278" i="3" s="1"/>
  <c r="AJ278" i="3"/>
  <c r="AK278" i="3" s="1"/>
  <c r="AL278" i="3" s="1"/>
  <c r="AG278" i="3"/>
  <c r="AH278" i="3" s="1"/>
  <c r="AI278" i="3" s="1"/>
  <c r="AF278" i="3"/>
  <c r="AE278" i="3"/>
  <c r="AD278" i="3"/>
  <c r="AC278" i="3"/>
  <c r="AB278" i="3"/>
  <c r="AA278" i="3"/>
  <c r="W278" i="3"/>
  <c r="V278" i="3"/>
  <c r="U278" i="3"/>
  <c r="S278" i="3"/>
  <c r="Q278" i="3"/>
  <c r="N278" i="3"/>
  <c r="L278" i="3"/>
  <c r="M278" i="3" s="1"/>
  <c r="I278" i="3"/>
  <c r="F278" i="3"/>
  <c r="AM277" i="3"/>
  <c r="AN277" i="3" s="1"/>
  <c r="AO277" i="3" s="1"/>
  <c r="AJ277" i="3"/>
  <c r="AK277" i="3" s="1"/>
  <c r="AL277" i="3" s="1"/>
  <c r="AG277" i="3"/>
  <c r="AH277" i="3" s="1"/>
  <c r="AI277" i="3" s="1"/>
  <c r="AF277" i="3"/>
  <c r="AE277" i="3"/>
  <c r="AD277" i="3"/>
  <c r="AC277" i="3"/>
  <c r="AB277" i="3"/>
  <c r="AA277" i="3"/>
  <c r="W277" i="3"/>
  <c r="V277" i="3"/>
  <c r="U277" i="3"/>
  <c r="S277" i="3"/>
  <c r="Q277" i="3"/>
  <c r="N277" i="3"/>
  <c r="L277" i="3"/>
  <c r="M277" i="3" s="1"/>
  <c r="I277" i="3"/>
  <c r="F277" i="3"/>
  <c r="AM276" i="3"/>
  <c r="AN276" i="3" s="1"/>
  <c r="AO276" i="3" s="1"/>
  <c r="AJ276" i="3"/>
  <c r="AK276" i="3" s="1"/>
  <c r="AL276" i="3" s="1"/>
  <c r="AG276" i="3"/>
  <c r="AH276" i="3" s="1"/>
  <c r="AI276" i="3" s="1"/>
  <c r="AF276" i="3"/>
  <c r="AE276" i="3"/>
  <c r="AD276" i="3"/>
  <c r="AC276" i="3"/>
  <c r="AB276" i="3"/>
  <c r="AA276" i="3"/>
  <c r="W276" i="3"/>
  <c r="V276" i="3"/>
  <c r="U276" i="3"/>
  <c r="S276" i="3"/>
  <c r="Q276" i="3"/>
  <c r="N276" i="3"/>
  <c r="L276" i="3"/>
  <c r="M276" i="3" s="1"/>
  <c r="I276" i="3"/>
  <c r="F276" i="3"/>
  <c r="AM275" i="3"/>
  <c r="AN275" i="3" s="1"/>
  <c r="AO275" i="3" s="1"/>
  <c r="AJ275" i="3"/>
  <c r="AK275" i="3" s="1"/>
  <c r="AL275" i="3" s="1"/>
  <c r="AG275" i="3"/>
  <c r="AH275" i="3" s="1"/>
  <c r="AI275" i="3" s="1"/>
  <c r="AF275" i="3"/>
  <c r="AE275" i="3"/>
  <c r="AD275" i="3"/>
  <c r="AC275" i="3"/>
  <c r="AB275" i="3"/>
  <c r="AA275" i="3"/>
  <c r="W275" i="3"/>
  <c r="V275" i="3"/>
  <c r="U275" i="3"/>
  <c r="S275" i="3"/>
  <c r="Q275" i="3"/>
  <c r="N275" i="3"/>
  <c r="L275" i="3"/>
  <c r="M275" i="3" s="1"/>
  <c r="I275" i="3"/>
  <c r="F275" i="3"/>
  <c r="AM274" i="3"/>
  <c r="AN274" i="3" s="1"/>
  <c r="AO274" i="3" s="1"/>
  <c r="AJ274" i="3"/>
  <c r="AK274" i="3" s="1"/>
  <c r="AL274" i="3" s="1"/>
  <c r="AG274" i="3"/>
  <c r="AH274" i="3" s="1"/>
  <c r="AI274" i="3" s="1"/>
  <c r="AF274" i="3"/>
  <c r="AE274" i="3"/>
  <c r="AD274" i="3"/>
  <c r="AC274" i="3"/>
  <c r="AB274" i="3"/>
  <c r="AA274" i="3"/>
  <c r="W274" i="3"/>
  <c r="V274" i="3"/>
  <c r="U274" i="3"/>
  <c r="S274" i="3"/>
  <c r="Q274" i="3"/>
  <c r="N274" i="3"/>
  <c r="L274" i="3"/>
  <c r="M274" i="3" s="1"/>
  <c r="I274" i="3"/>
  <c r="F274" i="3"/>
  <c r="AM273" i="3"/>
  <c r="AN273" i="3" s="1"/>
  <c r="AO273" i="3" s="1"/>
  <c r="AJ273" i="3"/>
  <c r="AK273" i="3" s="1"/>
  <c r="AL273" i="3" s="1"/>
  <c r="AG273" i="3"/>
  <c r="AH273" i="3" s="1"/>
  <c r="AI273" i="3" s="1"/>
  <c r="AF273" i="3"/>
  <c r="AE273" i="3"/>
  <c r="AD273" i="3"/>
  <c r="AC273" i="3"/>
  <c r="AB273" i="3"/>
  <c r="AA273" i="3"/>
  <c r="W273" i="3"/>
  <c r="V273" i="3"/>
  <c r="U273" i="3"/>
  <c r="S273" i="3"/>
  <c r="Q273" i="3"/>
  <c r="N273" i="3"/>
  <c r="L273" i="3"/>
  <c r="M273" i="3" s="1"/>
  <c r="I273" i="3"/>
  <c r="F273" i="3"/>
  <c r="AM272" i="3"/>
  <c r="AN272" i="3" s="1"/>
  <c r="AO272" i="3" s="1"/>
  <c r="AJ272" i="3"/>
  <c r="AK272" i="3" s="1"/>
  <c r="AL272" i="3" s="1"/>
  <c r="AG272" i="3"/>
  <c r="AH272" i="3" s="1"/>
  <c r="AI272" i="3" s="1"/>
  <c r="AF272" i="3"/>
  <c r="AE272" i="3"/>
  <c r="AD272" i="3"/>
  <c r="AC272" i="3"/>
  <c r="AB272" i="3"/>
  <c r="AA272" i="3"/>
  <c r="W272" i="3"/>
  <c r="V272" i="3"/>
  <c r="U272" i="3"/>
  <c r="S272" i="3"/>
  <c r="Q272" i="3"/>
  <c r="N272" i="3"/>
  <c r="L272" i="3"/>
  <c r="M272" i="3" s="1"/>
  <c r="I272" i="3"/>
  <c r="F272" i="3"/>
  <c r="AM271" i="3"/>
  <c r="AN271" i="3" s="1"/>
  <c r="AO271" i="3" s="1"/>
  <c r="AJ271" i="3"/>
  <c r="AK271" i="3" s="1"/>
  <c r="AL271" i="3" s="1"/>
  <c r="AG271" i="3"/>
  <c r="AH271" i="3" s="1"/>
  <c r="AI271" i="3" s="1"/>
  <c r="AF271" i="3"/>
  <c r="AE271" i="3"/>
  <c r="AD271" i="3"/>
  <c r="AC271" i="3"/>
  <c r="AB271" i="3"/>
  <c r="AA271" i="3"/>
  <c r="W271" i="3"/>
  <c r="V271" i="3"/>
  <c r="U271" i="3"/>
  <c r="S271" i="3"/>
  <c r="Q271" i="3"/>
  <c r="N271" i="3"/>
  <c r="L271" i="3"/>
  <c r="M271" i="3" s="1"/>
  <c r="I271" i="3"/>
  <c r="F271" i="3"/>
  <c r="AM270" i="3"/>
  <c r="AN270" i="3" s="1"/>
  <c r="AO270" i="3" s="1"/>
  <c r="AJ270" i="3"/>
  <c r="AK270" i="3" s="1"/>
  <c r="AL270" i="3" s="1"/>
  <c r="AG270" i="3"/>
  <c r="AH270" i="3" s="1"/>
  <c r="AI270" i="3" s="1"/>
  <c r="AF270" i="3"/>
  <c r="AE270" i="3"/>
  <c r="AD270" i="3"/>
  <c r="AC270" i="3"/>
  <c r="AB270" i="3"/>
  <c r="AA270" i="3"/>
  <c r="W270" i="3"/>
  <c r="V270" i="3"/>
  <c r="U270" i="3"/>
  <c r="S270" i="3"/>
  <c r="Q270" i="3"/>
  <c r="N270" i="3"/>
  <c r="L270" i="3"/>
  <c r="M270" i="3" s="1"/>
  <c r="I270" i="3"/>
  <c r="F270" i="3"/>
  <c r="AM269" i="3"/>
  <c r="AN269" i="3" s="1"/>
  <c r="AO269" i="3" s="1"/>
  <c r="AJ269" i="3"/>
  <c r="AK269" i="3" s="1"/>
  <c r="AL269" i="3" s="1"/>
  <c r="AG269" i="3"/>
  <c r="AH269" i="3" s="1"/>
  <c r="AI269" i="3" s="1"/>
  <c r="AF269" i="3"/>
  <c r="AE269" i="3"/>
  <c r="AD269" i="3"/>
  <c r="AC269" i="3"/>
  <c r="AB269" i="3"/>
  <c r="AA269" i="3"/>
  <c r="W269" i="3"/>
  <c r="V269" i="3"/>
  <c r="U269" i="3"/>
  <c r="S269" i="3"/>
  <c r="Q269" i="3"/>
  <c r="N269" i="3"/>
  <c r="L269" i="3"/>
  <c r="M269" i="3" s="1"/>
  <c r="I269" i="3"/>
  <c r="F269" i="3"/>
  <c r="AM268" i="3"/>
  <c r="AN268" i="3" s="1"/>
  <c r="AO268" i="3" s="1"/>
  <c r="AJ268" i="3"/>
  <c r="AK268" i="3" s="1"/>
  <c r="AL268" i="3" s="1"/>
  <c r="AG268" i="3"/>
  <c r="AH268" i="3" s="1"/>
  <c r="AI268" i="3" s="1"/>
  <c r="AF268" i="3"/>
  <c r="AE268" i="3"/>
  <c r="AD268" i="3"/>
  <c r="AC268" i="3"/>
  <c r="AB268" i="3"/>
  <c r="AA268" i="3"/>
  <c r="W268" i="3"/>
  <c r="V268" i="3"/>
  <c r="U268" i="3"/>
  <c r="S268" i="3"/>
  <c r="Q268" i="3"/>
  <c r="N268" i="3"/>
  <c r="L268" i="3"/>
  <c r="M268" i="3" s="1"/>
  <c r="I268" i="3"/>
  <c r="F268" i="3"/>
  <c r="AM267" i="3"/>
  <c r="AN267" i="3" s="1"/>
  <c r="AO267" i="3" s="1"/>
  <c r="AJ267" i="3"/>
  <c r="AK267" i="3" s="1"/>
  <c r="AL267" i="3" s="1"/>
  <c r="AG267" i="3"/>
  <c r="AH267" i="3" s="1"/>
  <c r="AI267" i="3" s="1"/>
  <c r="AF267" i="3"/>
  <c r="AE267" i="3"/>
  <c r="AD267" i="3"/>
  <c r="AC267" i="3"/>
  <c r="AB267" i="3"/>
  <c r="AA267" i="3"/>
  <c r="W267" i="3"/>
  <c r="V267" i="3"/>
  <c r="U267" i="3"/>
  <c r="S267" i="3"/>
  <c r="Q267" i="3"/>
  <c r="N267" i="3"/>
  <c r="L267" i="3"/>
  <c r="M267" i="3" s="1"/>
  <c r="I267" i="3"/>
  <c r="F267" i="3"/>
  <c r="AM266" i="3"/>
  <c r="AN266" i="3" s="1"/>
  <c r="AO266" i="3" s="1"/>
  <c r="AJ266" i="3"/>
  <c r="AK266" i="3" s="1"/>
  <c r="AL266" i="3" s="1"/>
  <c r="AG266" i="3"/>
  <c r="AH266" i="3" s="1"/>
  <c r="AI266" i="3" s="1"/>
  <c r="AF266" i="3"/>
  <c r="AE266" i="3"/>
  <c r="AD266" i="3"/>
  <c r="AC266" i="3"/>
  <c r="AB266" i="3"/>
  <c r="AA266" i="3"/>
  <c r="W266" i="3"/>
  <c r="V266" i="3"/>
  <c r="U266" i="3"/>
  <c r="S266" i="3"/>
  <c r="Q266" i="3"/>
  <c r="N266" i="3"/>
  <c r="L266" i="3"/>
  <c r="M266" i="3" s="1"/>
  <c r="I266" i="3"/>
  <c r="F266" i="3"/>
  <c r="AM265" i="3"/>
  <c r="AN265" i="3" s="1"/>
  <c r="AO265" i="3" s="1"/>
  <c r="AJ265" i="3"/>
  <c r="AK265" i="3" s="1"/>
  <c r="AL265" i="3" s="1"/>
  <c r="AG265" i="3"/>
  <c r="AH265" i="3" s="1"/>
  <c r="AI265" i="3" s="1"/>
  <c r="AF265" i="3"/>
  <c r="AE265" i="3"/>
  <c r="AD265" i="3"/>
  <c r="AC265" i="3"/>
  <c r="AB265" i="3"/>
  <c r="AA265" i="3"/>
  <c r="W265" i="3"/>
  <c r="V265" i="3"/>
  <c r="U265" i="3"/>
  <c r="S265" i="3"/>
  <c r="Q265" i="3"/>
  <c r="N265" i="3"/>
  <c r="L265" i="3"/>
  <c r="M265" i="3" s="1"/>
  <c r="I265" i="3"/>
  <c r="F265" i="3"/>
  <c r="AM264" i="3"/>
  <c r="AN264" i="3" s="1"/>
  <c r="AO264" i="3" s="1"/>
  <c r="AJ264" i="3"/>
  <c r="AK264" i="3" s="1"/>
  <c r="AL264" i="3" s="1"/>
  <c r="AG264" i="3"/>
  <c r="AH264" i="3" s="1"/>
  <c r="AI264" i="3" s="1"/>
  <c r="AF264" i="3"/>
  <c r="AE264" i="3"/>
  <c r="AD264" i="3"/>
  <c r="AC264" i="3"/>
  <c r="AB264" i="3"/>
  <c r="AA264" i="3"/>
  <c r="W264" i="3"/>
  <c r="V264" i="3"/>
  <c r="U264" i="3"/>
  <c r="S264" i="3"/>
  <c r="Q264" i="3"/>
  <c r="N264" i="3"/>
  <c r="L264" i="3"/>
  <c r="M264" i="3" s="1"/>
  <c r="I264" i="3"/>
  <c r="F264" i="3"/>
  <c r="AM263" i="3"/>
  <c r="AN263" i="3" s="1"/>
  <c r="AO263" i="3" s="1"/>
  <c r="AJ263" i="3"/>
  <c r="AK263" i="3" s="1"/>
  <c r="AL263" i="3" s="1"/>
  <c r="AG263" i="3"/>
  <c r="AH263" i="3" s="1"/>
  <c r="AI263" i="3" s="1"/>
  <c r="AF263" i="3"/>
  <c r="AE263" i="3"/>
  <c r="AD263" i="3"/>
  <c r="AC263" i="3"/>
  <c r="AB263" i="3"/>
  <c r="AA263" i="3"/>
  <c r="W263" i="3"/>
  <c r="V263" i="3"/>
  <c r="Z263" i="3" s="1"/>
  <c r="U263" i="3"/>
  <c r="S263" i="3"/>
  <c r="Q263" i="3"/>
  <c r="N263" i="3"/>
  <c r="L263" i="3"/>
  <c r="M263" i="3" s="1"/>
  <c r="I263" i="3"/>
  <c r="F263" i="3"/>
  <c r="AM262" i="3"/>
  <c r="AN262" i="3" s="1"/>
  <c r="AO262" i="3" s="1"/>
  <c r="AJ262" i="3"/>
  <c r="AK262" i="3" s="1"/>
  <c r="AL262" i="3" s="1"/>
  <c r="AG262" i="3"/>
  <c r="AH262" i="3" s="1"/>
  <c r="AI262" i="3" s="1"/>
  <c r="AF262" i="3"/>
  <c r="AE262" i="3"/>
  <c r="AD262" i="3"/>
  <c r="AC262" i="3"/>
  <c r="AB262" i="3"/>
  <c r="AA262" i="3"/>
  <c r="W262" i="3"/>
  <c r="V262" i="3"/>
  <c r="Z262" i="3" s="1"/>
  <c r="U262" i="3"/>
  <c r="S262" i="3"/>
  <c r="Q262" i="3"/>
  <c r="N262" i="3"/>
  <c r="L262" i="3"/>
  <c r="M262" i="3" s="1"/>
  <c r="I262" i="3"/>
  <c r="F262" i="3"/>
  <c r="AM261" i="3"/>
  <c r="AN261" i="3" s="1"/>
  <c r="AO261" i="3" s="1"/>
  <c r="AJ261" i="3"/>
  <c r="AK261" i="3" s="1"/>
  <c r="AL261" i="3" s="1"/>
  <c r="AG261" i="3"/>
  <c r="AH261" i="3" s="1"/>
  <c r="AI261" i="3" s="1"/>
  <c r="AF261" i="3"/>
  <c r="AE261" i="3"/>
  <c r="AD261" i="3"/>
  <c r="AC261" i="3"/>
  <c r="AB261" i="3"/>
  <c r="AA261" i="3"/>
  <c r="W261" i="3"/>
  <c r="V261" i="3"/>
  <c r="Z261" i="3" s="1"/>
  <c r="U261" i="3"/>
  <c r="S261" i="3"/>
  <c r="Q261" i="3"/>
  <c r="N261" i="3"/>
  <c r="L261" i="3"/>
  <c r="M261" i="3" s="1"/>
  <c r="I261" i="3"/>
  <c r="F261" i="3"/>
  <c r="AM260" i="3"/>
  <c r="AN260" i="3" s="1"/>
  <c r="AO260" i="3" s="1"/>
  <c r="AJ260" i="3"/>
  <c r="AK260" i="3" s="1"/>
  <c r="AL260" i="3" s="1"/>
  <c r="AG260" i="3"/>
  <c r="AH260" i="3" s="1"/>
  <c r="AI260" i="3" s="1"/>
  <c r="AF260" i="3"/>
  <c r="AE260" i="3"/>
  <c r="AD260" i="3"/>
  <c r="AC260" i="3"/>
  <c r="AB260" i="3"/>
  <c r="AA260" i="3"/>
  <c r="W260" i="3"/>
  <c r="V260" i="3"/>
  <c r="Z260" i="3" s="1"/>
  <c r="U260" i="3"/>
  <c r="S260" i="3"/>
  <c r="Q260" i="3"/>
  <c r="N260" i="3"/>
  <c r="L260" i="3"/>
  <c r="M260" i="3" s="1"/>
  <c r="I260" i="3"/>
  <c r="F260" i="3"/>
  <c r="AM259" i="3"/>
  <c r="AN259" i="3" s="1"/>
  <c r="AO259" i="3" s="1"/>
  <c r="AJ259" i="3"/>
  <c r="AK259" i="3" s="1"/>
  <c r="AL259" i="3" s="1"/>
  <c r="AG259" i="3"/>
  <c r="AH259" i="3" s="1"/>
  <c r="AI259" i="3" s="1"/>
  <c r="AF259" i="3"/>
  <c r="AE259" i="3"/>
  <c r="AD259" i="3"/>
  <c r="AC259" i="3"/>
  <c r="AB259" i="3"/>
  <c r="AA259" i="3"/>
  <c r="W259" i="3"/>
  <c r="V259" i="3"/>
  <c r="Z259" i="3" s="1"/>
  <c r="U259" i="3"/>
  <c r="S259" i="3"/>
  <c r="Q259" i="3"/>
  <c r="N259" i="3"/>
  <c r="L259" i="3"/>
  <c r="M259" i="3" s="1"/>
  <c r="I259" i="3"/>
  <c r="F259" i="3"/>
  <c r="AM258" i="3"/>
  <c r="AN258" i="3" s="1"/>
  <c r="AO258" i="3" s="1"/>
  <c r="AJ258" i="3"/>
  <c r="AK258" i="3" s="1"/>
  <c r="AL258" i="3" s="1"/>
  <c r="AG258" i="3"/>
  <c r="AH258" i="3" s="1"/>
  <c r="AI258" i="3" s="1"/>
  <c r="AF258" i="3"/>
  <c r="AE258" i="3"/>
  <c r="AD258" i="3"/>
  <c r="AC258" i="3"/>
  <c r="AB258" i="3"/>
  <c r="AA258" i="3"/>
  <c r="W258" i="3"/>
  <c r="V258" i="3"/>
  <c r="Z258" i="3" s="1"/>
  <c r="U258" i="3"/>
  <c r="S258" i="3"/>
  <c r="Q258" i="3"/>
  <c r="N258" i="3"/>
  <c r="L258" i="3"/>
  <c r="M258" i="3" s="1"/>
  <c r="I258" i="3"/>
  <c r="F258" i="3"/>
  <c r="AM257" i="3"/>
  <c r="AN257" i="3" s="1"/>
  <c r="AO257" i="3" s="1"/>
  <c r="AJ257" i="3"/>
  <c r="AK257" i="3" s="1"/>
  <c r="AL257" i="3" s="1"/>
  <c r="AG257" i="3"/>
  <c r="AH257" i="3" s="1"/>
  <c r="AI257" i="3" s="1"/>
  <c r="AF257" i="3"/>
  <c r="AE257" i="3"/>
  <c r="AD257" i="3"/>
  <c r="AC257" i="3"/>
  <c r="AB257" i="3"/>
  <c r="AA257" i="3"/>
  <c r="W257" i="3"/>
  <c r="V257" i="3"/>
  <c r="Z257" i="3" s="1"/>
  <c r="U257" i="3"/>
  <c r="S257" i="3"/>
  <c r="Q257" i="3"/>
  <c r="N257" i="3"/>
  <c r="L257" i="3"/>
  <c r="M257" i="3" s="1"/>
  <c r="I257" i="3"/>
  <c r="F257" i="3"/>
  <c r="AM256" i="3"/>
  <c r="AN256" i="3" s="1"/>
  <c r="AO256" i="3" s="1"/>
  <c r="AJ256" i="3"/>
  <c r="AK256" i="3" s="1"/>
  <c r="AL256" i="3" s="1"/>
  <c r="AG256" i="3"/>
  <c r="AH256" i="3" s="1"/>
  <c r="AI256" i="3" s="1"/>
  <c r="AF256" i="3"/>
  <c r="AE256" i="3"/>
  <c r="AD256" i="3"/>
  <c r="AC256" i="3"/>
  <c r="AB256" i="3"/>
  <c r="AA256" i="3"/>
  <c r="W256" i="3"/>
  <c r="V256" i="3"/>
  <c r="Z256" i="3" s="1"/>
  <c r="U256" i="3"/>
  <c r="S256" i="3"/>
  <c r="Q256" i="3"/>
  <c r="N256" i="3"/>
  <c r="L256" i="3"/>
  <c r="M256" i="3" s="1"/>
  <c r="I256" i="3"/>
  <c r="F256" i="3"/>
  <c r="AM255" i="3"/>
  <c r="AN255" i="3" s="1"/>
  <c r="AO255" i="3" s="1"/>
  <c r="AJ255" i="3"/>
  <c r="AK255" i="3" s="1"/>
  <c r="AL255" i="3" s="1"/>
  <c r="AG255" i="3"/>
  <c r="AH255" i="3" s="1"/>
  <c r="AI255" i="3" s="1"/>
  <c r="AF255" i="3"/>
  <c r="AE255" i="3"/>
  <c r="AD255" i="3"/>
  <c r="AC255" i="3"/>
  <c r="AB255" i="3"/>
  <c r="AA255" i="3"/>
  <c r="W255" i="3"/>
  <c r="V255" i="3"/>
  <c r="Z255" i="3" s="1"/>
  <c r="U255" i="3"/>
  <c r="S255" i="3"/>
  <c r="Q255" i="3"/>
  <c r="N255" i="3"/>
  <c r="L255" i="3"/>
  <c r="M255" i="3" s="1"/>
  <c r="I255" i="3"/>
  <c r="F255" i="3"/>
  <c r="AM254" i="3"/>
  <c r="AN254" i="3" s="1"/>
  <c r="AO254" i="3" s="1"/>
  <c r="AJ254" i="3"/>
  <c r="AK254" i="3" s="1"/>
  <c r="AL254" i="3" s="1"/>
  <c r="AG254" i="3"/>
  <c r="AH254" i="3" s="1"/>
  <c r="AI254" i="3" s="1"/>
  <c r="AF254" i="3"/>
  <c r="AE254" i="3"/>
  <c r="AD254" i="3"/>
  <c r="AC254" i="3"/>
  <c r="AB254" i="3"/>
  <c r="AA254" i="3"/>
  <c r="W254" i="3"/>
  <c r="V254" i="3"/>
  <c r="Z254" i="3" s="1"/>
  <c r="U254" i="3"/>
  <c r="S254" i="3"/>
  <c r="Q254" i="3"/>
  <c r="N254" i="3"/>
  <c r="L254" i="3"/>
  <c r="M254" i="3" s="1"/>
  <c r="I254" i="3"/>
  <c r="F254" i="3"/>
  <c r="AM253" i="3"/>
  <c r="AN253" i="3" s="1"/>
  <c r="AO253" i="3" s="1"/>
  <c r="AJ253" i="3"/>
  <c r="AK253" i="3" s="1"/>
  <c r="AL253" i="3" s="1"/>
  <c r="AG253" i="3"/>
  <c r="AH253" i="3" s="1"/>
  <c r="AI253" i="3" s="1"/>
  <c r="AF253" i="3"/>
  <c r="AE253" i="3"/>
  <c r="AD253" i="3"/>
  <c r="AC253" i="3"/>
  <c r="AB253" i="3"/>
  <c r="AA253" i="3"/>
  <c r="W253" i="3"/>
  <c r="V253" i="3"/>
  <c r="Z253" i="3" s="1"/>
  <c r="U253" i="3"/>
  <c r="S253" i="3"/>
  <c r="Q253" i="3"/>
  <c r="N253" i="3"/>
  <c r="L253" i="3"/>
  <c r="M253" i="3" s="1"/>
  <c r="I253" i="3"/>
  <c r="F253" i="3"/>
  <c r="AM252" i="3"/>
  <c r="AN252" i="3" s="1"/>
  <c r="AO252" i="3" s="1"/>
  <c r="AJ252" i="3"/>
  <c r="AK252" i="3" s="1"/>
  <c r="AL252" i="3" s="1"/>
  <c r="AG252" i="3"/>
  <c r="AH252" i="3" s="1"/>
  <c r="AI252" i="3" s="1"/>
  <c r="AF252" i="3"/>
  <c r="AE252" i="3"/>
  <c r="AD252" i="3"/>
  <c r="AC252" i="3"/>
  <c r="AB252" i="3"/>
  <c r="AA252" i="3"/>
  <c r="W252" i="3"/>
  <c r="V252" i="3"/>
  <c r="Z252" i="3" s="1"/>
  <c r="U252" i="3"/>
  <c r="S252" i="3"/>
  <c r="Q252" i="3"/>
  <c r="N252" i="3"/>
  <c r="L252" i="3"/>
  <c r="M252" i="3" s="1"/>
  <c r="I252" i="3"/>
  <c r="F252" i="3"/>
  <c r="AM251" i="3"/>
  <c r="AN251" i="3" s="1"/>
  <c r="AO251" i="3" s="1"/>
  <c r="AJ251" i="3"/>
  <c r="AK251" i="3" s="1"/>
  <c r="AL251" i="3" s="1"/>
  <c r="AG251" i="3"/>
  <c r="AH251" i="3" s="1"/>
  <c r="AI251" i="3" s="1"/>
  <c r="AF251" i="3"/>
  <c r="AE251" i="3"/>
  <c r="AD251" i="3"/>
  <c r="AC251" i="3"/>
  <c r="AB251" i="3"/>
  <c r="AA251" i="3"/>
  <c r="W251" i="3"/>
  <c r="V251" i="3"/>
  <c r="Z251" i="3" s="1"/>
  <c r="U251" i="3"/>
  <c r="S251" i="3"/>
  <c r="Q251" i="3"/>
  <c r="N251" i="3"/>
  <c r="L251" i="3"/>
  <c r="M251" i="3" s="1"/>
  <c r="I251" i="3"/>
  <c r="F251" i="3"/>
  <c r="AM250" i="3"/>
  <c r="AN250" i="3" s="1"/>
  <c r="AO250" i="3" s="1"/>
  <c r="AJ250" i="3"/>
  <c r="AK250" i="3" s="1"/>
  <c r="AL250" i="3" s="1"/>
  <c r="AG250" i="3"/>
  <c r="AH250" i="3" s="1"/>
  <c r="AI250" i="3" s="1"/>
  <c r="AF250" i="3"/>
  <c r="AE250" i="3"/>
  <c r="AD250" i="3"/>
  <c r="AC250" i="3"/>
  <c r="AB250" i="3"/>
  <c r="AA250" i="3"/>
  <c r="W250" i="3"/>
  <c r="V250" i="3"/>
  <c r="Z250" i="3" s="1"/>
  <c r="U250" i="3"/>
  <c r="S250" i="3"/>
  <c r="Q250" i="3"/>
  <c r="N250" i="3"/>
  <c r="L250" i="3"/>
  <c r="M250" i="3" s="1"/>
  <c r="I250" i="3"/>
  <c r="F250" i="3"/>
  <c r="AM249" i="3"/>
  <c r="AN249" i="3" s="1"/>
  <c r="AO249" i="3" s="1"/>
  <c r="AJ249" i="3"/>
  <c r="AK249" i="3" s="1"/>
  <c r="AL249" i="3" s="1"/>
  <c r="AG249" i="3"/>
  <c r="AH249" i="3" s="1"/>
  <c r="AI249" i="3" s="1"/>
  <c r="AF249" i="3"/>
  <c r="AE249" i="3"/>
  <c r="AD249" i="3"/>
  <c r="AC249" i="3"/>
  <c r="AB249" i="3"/>
  <c r="AA249" i="3"/>
  <c r="W249" i="3"/>
  <c r="V249" i="3"/>
  <c r="Z249" i="3" s="1"/>
  <c r="U249" i="3"/>
  <c r="S249" i="3"/>
  <c r="Q249" i="3"/>
  <c r="N249" i="3"/>
  <c r="L249" i="3"/>
  <c r="M249" i="3" s="1"/>
  <c r="I249" i="3"/>
  <c r="F249" i="3"/>
  <c r="AM248" i="3"/>
  <c r="AN248" i="3" s="1"/>
  <c r="AO248" i="3" s="1"/>
  <c r="AJ248" i="3"/>
  <c r="AK248" i="3" s="1"/>
  <c r="AL248" i="3" s="1"/>
  <c r="AG248" i="3"/>
  <c r="AH248" i="3" s="1"/>
  <c r="AI248" i="3" s="1"/>
  <c r="AF248" i="3"/>
  <c r="AE248" i="3"/>
  <c r="AD248" i="3"/>
  <c r="AC248" i="3"/>
  <c r="AB248" i="3"/>
  <c r="AA248" i="3"/>
  <c r="W248" i="3"/>
  <c r="V248" i="3"/>
  <c r="Z248" i="3" s="1"/>
  <c r="U248" i="3"/>
  <c r="S248" i="3"/>
  <c r="Q248" i="3"/>
  <c r="N248" i="3"/>
  <c r="L248" i="3"/>
  <c r="M248" i="3" s="1"/>
  <c r="I248" i="3"/>
  <c r="F248" i="3"/>
  <c r="AM247" i="3"/>
  <c r="AN247" i="3" s="1"/>
  <c r="AO247" i="3" s="1"/>
  <c r="AJ247" i="3"/>
  <c r="AK247" i="3" s="1"/>
  <c r="AL247" i="3" s="1"/>
  <c r="AG247" i="3"/>
  <c r="AH247" i="3" s="1"/>
  <c r="AI247" i="3" s="1"/>
  <c r="AF247" i="3"/>
  <c r="AE247" i="3"/>
  <c r="AD247" i="3"/>
  <c r="AC247" i="3"/>
  <c r="AB247" i="3"/>
  <c r="AA247" i="3"/>
  <c r="W247" i="3"/>
  <c r="V247" i="3"/>
  <c r="Z247" i="3" s="1"/>
  <c r="U247" i="3"/>
  <c r="S247" i="3"/>
  <c r="Q247" i="3"/>
  <c r="N247" i="3"/>
  <c r="L247" i="3"/>
  <c r="M247" i="3" s="1"/>
  <c r="I247" i="3"/>
  <c r="F247" i="3"/>
  <c r="AM246" i="3"/>
  <c r="AN246" i="3" s="1"/>
  <c r="AO246" i="3" s="1"/>
  <c r="AJ246" i="3"/>
  <c r="AK246" i="3" s="1"/>
  <c r="AL246" i="3" s="1"/>
  <c r="AG246" i="3"/>
  <c r="AH246" i="3" s="1"/>
  <c r="AI246" i="3" s="1"/>
  <c r="AF246" i="3"/>
  <c r="AE246" i="3"/>
  <c r="AD246" i="3"/>
  <c r="AC246" i="3"/>
  <c r="AB246" i="3"/>
  <c r="AA246" i="3"/>
  <c r="W246" i="3"/>
  <c r="V246" i="3"/>
  <c r="Z246" i="3" s="1"/>
  <c r="U246" i="3"/>
  <c r="S246" i="3"/>
  <c r="Q246" i="3"/>
  <c r="N246" i="3"/>
  <c r="L246" i="3"/>
  <c r="M246" i="3" s="1"/>
  <c r="I246" i="3"/>
  <c r="F246" i="3"/>
  <c r="AM245" i="3"/>
  <c r="AN245" i="3" s="1"/>
  <c r="AO245" i="3" s="1"/>
  <c r="AJ245" i="3"/>
  <c r="AK245" i="3" s="1"/>
  <c r="AL245" i="3" s="1"/>
  <c r="AG245" i="3"/>
  <c r="AH245" i="3" s="1"/>
  <c r="AI245" i="3" s="1"/>
  <c r="AF245" i="3"/>
  <c r="AE245" i="3"/>
  <c r="AD245" i="3"/>
  <c r="AC245" i="3"/>
  <c r="AB245" i="3"/>
  <c r="AA245" i="3"/>
  <c r="W245" i="3"/>
  <c r="V245" i="3"/>
  <c r="Z245" i="3" s="1"/>
  <c r="U245" i="3"/>
  <c r="S245" i="3"/>
  <c r="Q245" i="3"/>
  <c r="N245" i="3"/>
  <c r="L245" i="3"/>
  <c r="M245" i="3" s="1"/>
  <c r="I245" i="3"/>
  <c r="F245" i="3"/>
  <c r="AM244" i="3"/>
  <c r="AN244" i="3" s="1"/>
  <c r="AO244" i="3" s="1"/>
  <c r="AJ244" i="3"/>
  <c r="AK244" i="3" s="1"/>
  <c r="AL244" i="3" s="1"/>
  <c r="AG244" i="3"/>
  <c r="AH244" i="3" s="1"/>
  <c r="AI244" i="3" s="1"/>
  <c r="AF244" i="3"/>
  <c r="AE244" i="3"/>
  <c r="AD244" i="3"/>
  <c r="AC244" i="3"/>
  <c r="AB244" i="3"/>
  <c r="AA244" i="3"/>
  <c r="W244" i="3"/>
  <c r="V244" i="3"/>
  <c r="Z244" i="3" s="1"/>
  <c r="U244" i="3"/>
  <c r="S244" i="3"/>
  <c r="Q244" i="3"/>
  <c r="N244" i="3"/>
  <c r="L244" i="3"/>
  <c r="M244" i="3" s="1"/>
  <c r="I244" i="3"/>
  <c r="F244" i="3"/>
  <c r="AM243" i="3"/>
  <c r="AN243" i="3" s="1"/>
  <c r="AO243" i="3" s="1"/>
  <c r="AJ243" i="3"/>
  <c r="AK243" i="3" s="1"/>
  <c r="AL243" i="3" s="1"/>
  <c r="AG243" i="3"/>
  <c r="AH243" i="3" s="1"/>
  <c r="AI243" i="3" s="1"/>
  <c r="AF243" i="3"/>
  <c r="AE243" i="3"/>
  <c r="AD243" i="3"/>
  <c r="AC243" i="3"/>
  <c r="AB243" i="3"/>
  <c r="AA243" i="3"/>
  <c r="W243" i="3"/>
  <c r="V243" i="3"/>
  <c r="Z243" i="3" s="1"/>
  <c r="U243" i="3"/>
  <c r="S243" i="3"/>
  <c r="Q243" i="3"/>
  <c r="N243" i="3"/>
  <c r="L243" i="3"/>
  <c r="M243" i="3" s="1"/>
  <c r="I243" i="3"/>
  <c r="F243" i="3"/>
  <c r="AM242" i="3"/>
  <c r="AN242" i="3" s="1"/>
  <c r="AO242" i="3" s="1"/>
  <c r="AJ242" i="3"/>
  <c r="AK242" i="3" s="1"/>
  <c r="AL242" i="3" s="1"/>
  <c r="AG242" i="3"/>
  <c r="AH242" i="3" s="1"/>
  <c r="AI242" i="3" s="1"/>
  <c r="AF242" i="3"/>
  <c r="AE242" i="3"/>
  <c r="AD242" i="3"/>
  <c r="AC242" i="3"/>
  <c r="AB242" i="3"/>
  <c r="AA242" i="3"/>
  <c r="W242" i="3"/>
  <c r="V242" i="3"/>
  <c r="Z242" i="3" s="1"/>
  <c r="U242" i="3"/>
  <c r="S242" i="3"/>
  <c r="Q242" i="3"/>
  <c r="N242" i="3"/>
  <c r="L242" i="3"/>
  <c r="M242" i="3" s="1"/>
  <c r="I242" i="3"/>
  <c r="F242" i="3"/>
  <c r="AM241" i="3"/>
  <c r="AN241" i="3" s="1"/>
  <c r="AO241" i="3" s="1"/>
  <c r="AJ241" i="3"/>
  <c r="AK241" i="3" s="1"/>
  <c r="AL241" i="3" s="1"/>
  <c r="AG241" i="3"/>
  <c r="AH241" i="3" s="1"/>
  <c r="AI241" i="3" s="1"/>
  <c r="AF241" i="3"/>
  <c r="AE241" i="3"/>
  <c r="AD241" i="3"/>
  <c r="AC241" i="3"/>
  <c r="AB241" i="3"/>
  <c r="AA241" i="3"/>
  <c r="W241" i="3"/>
  <c r="V241" i="3"/>
  <c r="Z241" i="3" s="1"/>
  <c r="U241" i="3"/>
  <c r="S241" i="3"/>
  <c r="Q241" i="3"/>
  <c r="N241" i="3"/>
  <c r="L241" i="3"/>
  <c r="M241" i="3" s="1"/>
  <c r="I241" i="3"/>
  <c r="F241" i="3"/>
  <c r="AM240" i="3"/>
  <c r="AN240" i="3" s="1"/>
  <c r="AO240" i="3" s="1"/>
  <c r="AJ240" i="3"/>
  <c r="AK240" i="3" s="1"/>
  <c r="AL240" i="3" s="1"/>
  <c r="AG240" i="3"/>
  <c r="AH240" i="3" s="1"/>
  <c r="AI240" i="3" s="1"/>
  <c r="AF240" i="3"/>
  <c r="AE240" i="3"/>
  <c r="AD240" i="3"/>
  <c r="AC240" i="3"/>
  <c r="AB240" i="3"/>
  <c r="AA240" i="3"/>
  <c r="W240" i="3"/>
  <c r="V240" i="3"/>
  <c r="Z240" i="3" s="1"/>
  <c r="U240" i="3"/>
  <c r="S240" i="3"/>
  <c r="Q240" i="3"/>
  <c r="N240" i="3"/>
  <c r="L240" i="3"/>
  <c r="M240" i="3" s="1"/>
  <c r="I240" i="3"/>
  <c r="F240" i="3"/>
  <c r="AM239" i="3"/>
  <c r="AN239" i="3" s="1"/>
  <c r="AO239" i="3" s="1"/>
  <c r="AJ239" i="3"/>
  <c r="AK239" i="3" s="1"/>
  <c r="AL239" i="3" s="1"/>
  <c r="AG239" i="3"/>
  <c r="AH239" i="3" s="1"/>
  <c r="AI239" i="3" s="1"/>
  <c r="AF239" i="3"/>
  <c r="AE239" i="3"/>
  <c r="AD239" i="3"/>
  <c r="AC239" i="3"/>
  <c r="AB239" i="3"/>
  <c r="AA239" i="3"/>
  <c r="W239" i="3"/>
  <c r="V239" i="3"/>
  <c r="Z239" i="3" s="1"/>
  <c r="U239" i="3"/>
  <c r="S239" i="3"/>
  <c r="Q239" i="3"/>
  <c r="N239" i="3"/>
  <c r="L239" i="3"/>
  <c r="M239" i="3" s="1"/>
  <c r="I239" i="3"/>
  <c r="F239" i="3"/>
  <c r="AM238" i="3"/>
  <c r="AN238" i="3" s="1"/>
  <c r="AO238" i="3" s="1"/>
  <c r="AJ238" i="3"/>
  <c r="AK238" i="3" s="1"/>
  <c r="AL238" i="3" s="1"/>
  <c r="AG238" i="3"/>
  <c r="AH238" i="3" s="1"/>
  <c r="AI238" i="3" s="1"/>
  <c r="AF238" i="3"/>
  <c r="AE238" i="3"/>
  <c r="AD238" i="3"/>
  <c r="AC238" i="3"/>
  <c r="AB238" i="3"/>
  <c r="AA238" i="3"/>
  <c r="W238" i="3"/>
  <c r="V238" i="3"/>
  <c r="Z238" i="3" s="1"/>
  <c r="U238" i="3"/>
  <c r="S238" i="3"/>
  <c r="Q238" i="3"/>
  <c r="N238" i="3"/>
  <c r="L238" i="3"/>
  <c r="M238" i="3" s="1"/>
  <c r="I238" i="3"/>
  <c r="F238" i="3"/>
  <c r="AM237" i="3"/>
  <c r="AN237" i="3" s="1"/>
  <c r="AO237" i="3" s="1"/>
  <c r="AJ237" i="3"/>
  <c r="AK237" i="3" s="1"/>
  <c r="AL237" i="3" s="1"/>
  <c r="AG237" i="3"/>
  <c r="AH237" i="3" s="1"/>
  <c r="AI237" i="3" s="1"/>
  <c r="AF237" i="3"/>
  <c r="AE237" i="3"/>
  <c r="AD237" i="3"/>
  <c r="AC237" i="3"/>
  <c r="AB237" i="3"/>
  <c r="AA237" i="3"/>
  <c r="W237" i="3"/>
  <c r="V237" i="3"/>
  <c r="Z237" i="3" s="1"/>
  <c r="U237" i="3"/>
  <c r="S237" i="3"/>
  <c r="Q237" i="3"/>
  <c r="N237" i="3"/>
  <c r="L237" i="3"/>
  <c r="M237" i="3" s="1"/>
  <c r="I237" i="3"/>
  <c r="F237" i="3"/>
  <c r="AM236" i="3"/>
  <c r="AN236" i="3" s="1"/>
  <c r="AO236" i="3" s="1"/>
  <c r="AJ236" i="3"/>
  <c r="AK236" i="3" s="1"/>
  <c r="AL236" i="3" s="1"/>
  <c r="AG236" i="3"/>
  <c r="AH236" i="3" s="1"/>
  <c r="AI236" i="3" s="1"/>
  <c r="AF236" i="3"/>
  <c r="AE236" i="3"/>
  <c r="AD236" i="3"/>
  <c r="AC236" i="3"/>
  <c r="AB236" i="3"/>
  <c r="AA236" i="3"/>
  <c r="W236" i="3"/>
  <c r="V236" i="3"/>
  <c r="Z236" i="3" s="1"/>
  <c r="U236" i="3"/>
  <c r="S236" i="3"/>
  <c r="Q236" i="3"/>
  <c r="N236" i="3"/>
  <c r="L236" i="3"/>
  <c r="M236" i="3" s="1"/>
  <c r="I236" i="3"/>
  <c r="F236" i="3"/>
  <c r="AM235" i="3"/>
  <c r="AN235" i="3" s="1"/>
  <c r="AO235" i="3" s="1"/>
  <c r="AJ235" i="3"/>
  <c r="AK235" i="3" s="1"/>
  <c r="AL235" i="3" s="1"/>
  <c r="AG235" i="3"/>
  <c r="AH235" i="3" s="1"/>
  <c r="AI235" i="3" s="1"/>
  <c r="AF235" i="3"/>
  <c r="AE235" i="3"/>
  <c r="AD235" i="3"/>
  <c r="AC235" i="3"/>
  <c r="AB235" i="3"/>
  <c r="AA235" i="3"/>
  <c r="W235" i="3"/>
  <c r="V235" i="3"/>
  <c r="Z235" i="3" s="1"/>
  <c r="U235" i="3"/>
  <c r="S235" i="3"/>
  <c r="Q235" i="3"/>
  <c r="N235" i="3"/>
  <c r="L235" i="3"/>
  <c r="M235" i="3" s="1"/>
  <c r="I235" i="3"/>
  <c r="F235" i="3"/>
  <c r="AM234" i="3"/>
  <c r="AN234" i="3" s="1"/>
  <c r="AO234" i="3" s="1"/>
  <c r="AJ234" i="3"/>
  <c r="AK234" i="3" s="1"/>
  <c r="AL234" i="3" s="1"/>
  <c r="AG234" i="3"/>
  <c r="AH234" i="3" s="1"/>
  <c r="AI234" i="3" s="1"/>
  <c r="AF234" i="3"/>
  <c r="AE234" i="3"/>
  <c r="AD234" i="3"/>
  <c r="AC234" i="3"/>
  <c r="AB234" i="3"/>
  <c r="AA234" i="3"/>
  <c r="W234" i="3"/>
  <c r="V234" i="3"/>
  <c r="Z234" i="3" s="1"/>
  <c r="U234" i="3"/>
  <c r="S234" i="3"/>
  <c r="Q234" i="3"/>
  <c r="N234" i="3"/>
  <c r="L234" i="3"/>
  <c r="M234" i="3" s="1"/>
  <c r="I234" i="3"/>
  <c r="F234" i="3"/>
  <c r="AM233" i="3"/>
  <c r="AN233" i="3" s="1"/>
  <c r="AO233" i="3" s="1"/>
  <c r="AJ233" i="3"/>
  <c r="AK233" i="3" s="1"/>
  <c r="AL233" i="3" s="1"/>
  <c r="AG233" i="3"/>
  <c r="AH233" i="3" s="1"/>
  <c r="AI233" i="3" s="1"/>
  <c r="AF233" i="3"/>
  <c r="AE233" i="3"/>
  <c r="AD233" i="3"/>
  <c r="AC233" i="3"/>
  <c r="AB233" i="3"/>
  <c r="AA233" i="3"/>
  <c r="W233" i="3"/>
  <c r="V233" i="3"/>
  <c r="Z233" i="3" s="1"/>
  <c r="U233" i="3"/>
  <c r="S233" i="3"/>
  <c r="Q233" i="3"/>
  <c r="N233" i="3"/>
  <c r="L233" i="3"/>
  <c r="M233" i="3" s="1"/>
  <c r="I233" i="3"/>
  <c r="F233" i="3"/>
  <c r="AM232" i="3"/>
  <c r="AN232" i="3" s="1"/>
  <c r="AO232" i="3" s="1"/>
  <c r="AJ232" i="3"/>
  <c r="AK232" i="3" s="1"/>
  <c r="AL232" i="3" s="1"/>
  <c r="AG232" i="3"/>
  <c r="AH232" i="3" s="1"/>
  <c r="AI232" i="3" s="1"/>
  <c r="AF232" i="3"/>
  <c r="AE232" i="3"/>
  <c r="AD232" i="3"/>
  <c r="AC232" i="3"/>
  <c r="AB232" i="3"/>
  <c r="AA232" i="3"/>
  <c r="W232" i="3"/>
  <c r="V232" i="3"/>
  <c r="Z232" i="3" s="1"/>
  <c r="U232" i="3"/>
  <c r="S232" i="3"/>
  <c r="Q232" i="3"/>
  <c r="N232" i="3"/>
  <c r="L232" i="3"/>
  <c r="M232" i="3" s="1"/>
  <c r="I232" i="3"/>
  <c r="F232" i="3"/>
  <c r="AM231" i="3"/>
  <c r="AN231" i="3" s="1"/>
  <c r="AO231" i="3" s="1"/>
  <c r="AJ231" i="3"/>
  <c r="AK231" i="3" s="1"/>
  <c r="AL231" i="3" s="1"/>
  <c r="AG231" i="3"/>
  <c r="AH231" i="3" s="1"/>
  <c r="AI231" i="3" s="1"/>
  <c r="AF231" i="3"/>
  <c r="AE231" i="3"/>
  <c r="AD231" i="3"/>
  <c r="AC231" i="3"/>
  <c r="AB231" i="3"/>
  <c r="AA231" i="3"/>
  <c r="W231" i="3"/>
  <c r="V231" i="3"/>
  <c r="Z231" i="3" s="1"/>
  <c r="U231" i="3"/>
  <c r="S231" i="3"/>
  <c r="Q231" i="3"/>
  <c r="N231" i="3"/>
  <c r="L231" i="3"/>
  <c r="M231" i="3" s="1"/>
  <c r="I231" i="3"/>
  <c r="F231" i="3"/>
  <c r="AM230" i="3"/>
  <c r="AN230" i="3" s="1"/>
  <c r="AO230" i="3" s="1"/>
  <c r="AJ230" i="3"/>
  <c r="AK230" i="3" s="1"/>
  <c r="AL230" i="3" s="1"/>
  <c r="AG230" i="3"/>
  <c r="AH230" i="3" s="1"/>
  <c r="AI230" i="3" s="1"/>
  <c r="AF230" i="3"/>
  <c r="AE230" i="3"/>
  <c r="AD230" i="3"/>
  <c r="AC230" i="3"/>
  <c r="AB230" i="3"/>
  <c r="AA230" i="3"/>
  <c r="W230" i="3"/>
  <c r="V230" i="3"/>
  <c r="Z230" i="3" s="1"/>
  <c r="U230" i="3"/>
  <c r="S230" i="3"/>
  <c r="Q230" i="3"/>
  <c r="N230" i="3"/>
  <c r="L230" i="3"/>
  <c r="M230" i="3" s="1"/>
  <c r="I230" i="3"/>
  <c r="F230" i="3"/>
  <c r="AM229" i="3"/>
  <c r="AN229" i="3" s="1"/>
  <c r="AO229" i="3" s="1"/>
  <c r="AJ229" i="3"/>
  <c r="AK229" i="3" s="1"/>
  <c r="AL229" i="3" s="1"/>
  <c r="AG229" i="3"/>
  <c r="AH229" i="3" s="1"/>
  <c r="AI229" i="3" s="1"/>
  <c r="AF229" i="3"/>
  <c r="AE229" i="3"/>
  <c r="AD229" i="3"/>
  <c r="AC229" i="3"/>
  <c r="AB229" i="3"/>
  <c r="AA229" i="3"/>
  <c r="W229" i="3"/>
  <c r="V229" i="3"/>
  <c r="Z229" i="3" s="1"/>
  <c r="U229" i="3"/>
  <c r="S229" i="3"/>
  <c r="Q229" i="3"/>
  <c r="N229" i="3"/>
  <c r="L229" i="3"/>
  <c r="M229" i="3" s="1"/>
  <c r="I229" i="3"/>
  <c r="F229" i="3"/>
  <c r="AM228" i="3"/>
  <c r="AN228" i="3" s="1"/>
  <c r="AO228" i="3" s="1"/>
  <c r="AJ228" i="3"/>
  <c r="AK228" i="3" s="1"/>
  <c r="AL228" i="3" s="1"/>
  <c r="AG228" i="3"/>
  <c r="AH228" i="3" s="1"/>
  <c r="AI228" i="3" s="1"/>
  <c r="AF228" i="3"/>
  <c r="AE228" i="3"/>
  <c r="AD228" i="3"/>
  <c r="AC228" i="3"/>
  <c r="AB228" i="3"/>
  <c r="AA228" i="3"/>
  <c r="W228" i="3"/>
  <c r="V228" i="3"/>
  <c r="Z228" i="3" s="1"/>
  <c r="U228" i="3"/>
  <c r="S228" i="3"/>
  <c r="Q228" i="3"/>
  <c r="N228" i="3"/>
  <c r="L228" i="3"/>
  <c r="M228" i="3" s="1"/>
  <c r="I228" i="3"/>
  <c r="F228" i="3"/>
  <c r="AM227" i="3"/>
  <c r="AN227" i="3" s="1"/>
  <c r="AO227" i="3" s="1"/>
  <c r="AJ227" i="3"/>
  <c r="AK227" i="3" s="1"/>
  <c r="AL227" i="3" s="1"/>
  <c r="AG227" i="3"/>
  <c r="AH227" i="3" s="1"/>
  <c r="AI227" i="3" s="1"/>
  <c r="AF227" i="3"/>
  <c r="AE227" i="3"/>
  <c r="AD227" i="3"/>
  <c r="AC227" i="3"/>
  <c r="AB227" i="3"/>
  <c r="AA227" i="3"/>
  <c r="W227" i="3"/>
  <c r="V227" i="3"/>
  <c r="Z227" i="3" s="1"/>
  <c r="U227" i="3"/>
  <c r="S227" i="3"/>
  <c r="Q227" i="3"/>
  <c r="N227" i="3"/>
  <c r="L227" i="3"/>
  <c r="M227" i="3" s="1"/>
  <c r="I227" i="3"/>
  <c r="F227" i="3"/>
  <c r="AM226" i="3"/>
  <c r="AN226" i="3" s="1"/>
  <c r="AO226" i="3" s="1"/>
  <c r="AJ226" i="3"/>
  <c r="AK226" i="3" s="1"/>
  <c r="AL226" i="3" s="1"/>
  <c r="AG226" i="3"/>
  <c r="AH226" i="3" s="1"/>
  <c r="AI226" i="3" s="1"/>
  <c r="AF226" i="3"/>
  <c r="AE226" i="3"/>
  <c r="AD226" i="3"/>
  <c r="AC226" i="3"/>
  <c r="AB226" i="3"/>
  <c r="AA226" i="3"/>
  <c r="W226" i="3"/>
  <c r="V226" i="3"/>
  <c r="Z226" i="3" s="1"/>
  <c r="U226" i="3"/>
  <c r="S226" i="3"/>
  <c r="Q226" i="3"/>
  <c r="N226" i="3"/>
  <c r="L226" i="3"/>
  <c r="M226" i="3" s="1"/>
  <c r="I226" i="3"/>
  <c r="F226" i="3"/>
  <c r="AM225" i="3"/>
  <c r="AN225" i="3" s="1"/>
  <c r="AO225" i="3" s="1"/>
  <c r="AJ225" i="3"/>
  <c r="AK225" i="3" s="1"/>
  <c r="AL225" i="3" s="1"/>
  <c r="AG225" i="3"/>
  <c r="AH225" i="3" s="1"/>
  <c r="AI225" i="3" s="1"/>
  <c r="AF225" i="3"/>
  <c r="AE225" i="3"/>
  <c r="AD225" i="3"/>
  <c r="AC225" i="3"/>
  <c r="AB225" i="3"/>
  <c r="AA225" i="3"/>
  <c r="W225" i="3"/>
  <c r="V225" i="3"/>
  <c r="Z225" i="3" s="1"/>
  <c r="U225" i="3"/>
  <c r="S225" i="3"/>
  <c r="Q225" i="3"/>
  <c r="N225" i="3"/>
  <c r="L225" i="3"/>
  <c r="M225" i="3" s="1"/>
  <c r="I225" i="3"/>
  <c r="F225" i="3"/>
  <c r="AM224" i="3"/>
  <c r="AN224" i="3" s="1"/>
  <c r="AO224" i="3" s="1"/>
  <c r="AJ224" i="3"/>
  <c r="AK224" i="3" s="1"/>
  <c r="AL224" i="3" s="1"/>
  <c r="AG224" i="3"/>
  <c r="AH224" i="3" s="1"/>
  <c r="AI224" i="3" s="1"/>
  <c r="AF224" i="3"/>
  <c r="AE224" i="3"/>
  <c r="AD224" i="3"/>
  <c r="AC224" i="3"/>
  <c r="AB224" i="3"/>
  <c r="AA224" i="3"/>
  <c r="W224" i="3"/>
  <c r="V224" i="3"/>
  <c r="Z224" i="3" s="1"/>
  <c r="U224" i="3"/>
  <c r="S224" i="3"/>
  <c r="Q224" i="3"/>
  <c r="N224" i="3"/>
  <c r="L224" i="3"/>
  <c r="M224" i="3" s="1"/>
  <c r="I224" i="3"/>
  <c r="F224" i="3"/>
  <c r="AM223" i="3"/>
  <c r="AN223" i="3" s="1"/>
  <c r="AO223" i="3" s="1"/>
  <c r="AJ223" i="3"/>
  <c r="AK223" i="3" s="1"/>
  <c r="AL223" i="3" s="1"/>
  <c r="AG223" i="3"/>
  <c r="AH223" i="3" s="1"/>
  <c r="AI223" i="3" s="1"/>
  <c r="AF223" i="3"/>
  <c r="AE223" i="3"/>
  <c r="AD223" i="3"/>
  <c r="AC223" i="3"/>
  <c r="AB223" i="3"/>
  <c r="AA223" i="3"/>
  <c r="W223" i="3"/>
  <c r="V223" i="3"/>
  <c r="Z223" i="3" s="1"/>
  <c r="U223" i="3"/>
  <c r="S223" i="3"/>
  <c r="Q223" i="3"/>
  <c r="N223" i="3"/>
  <c r="L223" i="3"/>
  <c r="M223" i="3" s="1"/>
  <c r="I223" i="3"/>
  <c r="F223" i="3"/>
  <c r="AM222" i="3"/>
  <c r="AN222" i="3" s="1"/>
  <c r="AO222" i="3" s="1"/>
  <c r="AJ222" i="3"/>
  <c r="AK222" i="3" s="1"/>
  <c r="AL222" i="3" s="1"/>
  <c r="AG222" i="3"/>
  <c r="AH222" i="3" s="1"/>
  <c r="AI222" i="3" s="1"/>
  <c r="AF222" i="3"/>
  <c r="AE222" i="3"/>
  <c r="AD222" i="3"/>
  <c r="AC222" i="3"/>
  <c r="AB222" i="3"/>
  <c r="AA222" i="3"/>
  <c r="W222" i="3"/>
  <c r="V222" i="3"/>
  <c r="Z222" i="3" s="1"/>
  <c r="U222" i="3"/>
  <c r="S222" i="3"/>
  <c r="Q222" i="3"/>
  <c r="N222" i="3"/>
  <c r="L222" i="3"/>
  <c r="M222" i="3" s="1"/>
  <c r="I222" i="3"/>
  <c r="F222" i="3"/>
  <c r="AM221" i="3"/>
  <c r="AN221" i="3" s="1"/>
  <c r="AO221" i="3" s="1"/>
  <c r="AJ221" i="3"/>
  <c r="AK221" i="3" s="1"/>
  <c r="AL221" i="3" s="1"/>
  <c r="AG221" i="3"/>
  <c r="AH221" i="3" s="1"/>
  <c r="AI221" i="3" s="1"/>
  <c r="AF221" i="3"/>
  <c r="AE221" i="3"/>
  <c r="AD221" i="3"/>
  <c r="AC221" i="3"/>
  <c r="AB221" i="3"/>
  <c r="AA221" i="3"/>
  <c r="W221" i="3"/>
  <c r="V221" i="3"/>
  <c r="Z221" i="3" s="1"/>
  <c r="U221" i="3"/>
  <c r="S221" i="3"/>
  <c r="Q221" i="3"/>
  <c r="N221" i="3"/>
  <c r="L221" i="3"/>
  <c r="M221" i="3" s="1"/>
  <c r="I221" i="3"/>
  <c r="F221" i="3"/>
  <c r="AM220" i="3"/>
  <c r="AN220" i="3" s="1"/>
  <c r="AO220" i="3" s="1"/>
  <c r="AJ220" i="3"/>
  <c r="AK220" i="3" s="1"/>
  <c r="AL220" i="3" s="1"/>
  <c r="AG220" i="3"/>
  <c r="AH220" i="3" s="1"/>
  <c r="AI220" i="3" s="1"/>
  <c r="AF220" i="3"/>
  <c r="AE220" i="3"/>
  <c r="AD220" i="3"/>
  <c r="AC220" i="3"/>
  <c r="AB220" i="3"/>
  <c r="AA220" i="3"/>
  <c r="W220" i="3"/>
  <c r="V220" i="3"/>
  <c r="Z220" i="3" s="1"/>
  <c r="U220" i="3"/>
  <c r="S220" i="3"/>
  <c r="Q220" i="3"/>
  <c r="N220" i="3"/>
  <c r="L220" i="3"/>
  <c r="M220" i="3" s="1"/>
  <c r="I220" i="3"/>
  <c r="F220" i="3"/>
  <c r="AM219" i="3"/>
  <c r="AN219" i="3" s="1"/>
  <c r="AO219" i="3" s="1"/>
  <c r="AJ219" i="3"/>
  <c r="AK219" i="3" s="1"/>
  <c r="AL219" i="3" s="1"/>
  <c r="AG219" i="3"/>
  <c r="AH219" i="3" s="1"/>
  <c r="AI219" i="3" s="1"/>
  <c r="AF219" i="3"/>
  <c r="AE219" i="3"/>
  <c r="AD219" i="3"/>
  <c r="AC219" i="3"/>
  <c r="AB219" i="3"/>
  <c r="AA219" i="3"/>
  <c r="W219" i="3"/>
  <c r="V219" i="3"/>
  <c r="Z219" i="3" s="1"/>
  <c r="U219" i="3"/>
  <c r="S219" i="3"/>
  <c r="Q219" i="3"/>
  <c r="N219" i="3"/>
  <c r="L219" i="3"/>
  <c r="M219" i="3" s="1"/>
  <c r="I219" i="3"/>
  <c r="F219" i="3"/>
  <c r="AM218" i="3"/>
  <c r="AN218" i="3" s="1"/>
  <c r="AO218" i="3" s="1"/>
  <c r="AJ218" i="3"/>
  <c r="AK218" i="3" s="1"/>
  <c r="AL218" i="3" s="1"/>
  <c r="AG218" i="3"/>
  <c r="AH218" i="3" s="1"/>
  <c r="AI218" i="3" s="1"/>
  <c r="AF218" i="3"/>
  <c r="AE218" i="3"/>
  <c r="AD218" i="3"/>
  <c r="AC218" i="3"/>
  <c r="AB218" i="3"/>
  <c r="AA218" i="3"/>
  <c r="W218" i="3"/>
  <c r="V218" i="3"/>
  <c r="Z218" i="3" s="1"/>
  <c r="U218" i="3"/>
  <c r="S218" i="3"/>
  <c r="Q218" i="3"/>
  <c r="N218" i="3"/>
  <c r="L218" i="3"/>
  <c r="M218" i="3" s="1"/>
  <c r="I218" i="3"/>
  <c r="F218" i="3"/>
  <c r="AM217" i="3"/>
  <c r="AN217" i="3" s="1"/>
  <c r="AO217" i="3" s="1"/>
  <c r="AJ217" i="3"/>
  <c r="AK217" i="3" s="1"/>
  <c r="AL217" i="3" s="1"/>
  <c r="AG217" i="3"/>
  <c r="AH217" i="3" s="1"/>
  <c r="AI217" i="3" s="1"/>
  <c r="AF217" i="3"/>
  <c r="AE217" i="3"/>
  <c r="AD217" i="3"/>
  <c r="AC217" i="3"/>
  <c r="AB217" i="3"/>
  <c r="AA217" i="3"/>
  <c r="W217" i="3"/>
  <c r="V217" i="3"/>
  <c r="Z217" i="3" s="1"/>
  <c r="U217" i="3"/>
  <c r="S217" i="3"/>
  <c r="Q217" i="3"/>
  <c r="N217" i="3"/>
  <c r="L217" i="3"/>
  <c r="M217" i="3" s="1"/>
  <c r="I217" i="3"/>
  <c r="F217" i="3"/>
  <c r="AM216" i="3"/>
  <c r="AN216" i="3" s="1"/>
  <c r="AO216" i="3" s="1"/>
  <c r="AJ216" i="3"/>
  <c r="AK216" i="3" s="1"/>
  <c r="AL216" i="3" s="1"/>
  <c r="AG216" i="3"/>
  <c r="AH216" i="3" s="1"/>
  <c r="AI216" i="3" s="1"/>
  <c r="AF216" i="3"/>
  <c r="AE216" i="3"/>
  <c r="AD216" i="3"/>
  <c r="AC216" i="3"/>
  <c r="AB216" i="3"/>
  <c r="AA216" i="3"/>
  <c r="W216" i="3"/>
  <c r="V216" i="3"/>
  <c r="Z216" i="3" s="1"/>
  <c r="U216" i="3"/>
  <c r="S216" i="3"/>
  <c r="Q216" i="3"/>
  <c r="N216" i="3"/>
  <c r="L216" i="3"/>
  <c r="M216" i="3" s="1"/>
  <c r="I216" i="3"/>
  <c r="F216" i="3"/>
  <c r="AM215" i="3"/>
  <c r="AN215" i="3" s="1"/>
  <c r="AO215" i="3" s="1"/>
  <c r="AJ215" i="3"/>
  <c r="AK215" i="3" s="1"/>
  <c r="AL215" i="3" s="1"/>
  <c r="AG215" i="3"/>
  <c r="AH215" i="3" s="1"/>
  <c r="AI215" i="3" s="1"/>
  <c r="AF215" i="3"/>
  <c r="AE215" i="3"/>
  <c r="AD215" i="3"/>
  <c r="AC215" i="3"/>
  <c r="AB215" i="3"/>
  <c r="AA215" i="3"/>
  <c r="W215" i="3"/>
  <c r="V215" i="3"/>
  <c r="Z215" i="3" s="1"/>
  <c r="U215" i="3"/>
  <c r="S215" i="3"/>
  <c r="Q215" i="3"/>
  <c r="N215" i="3"/>
  <c r="L215" i="3"/>
  <c r="M215" i="3" s="1"/>
  <c r="I215" i="3"/>
  <c r="F215" i="3"/>
  <c r="AM214" i="3"/>
  <c r="AN214" i="3" s="1"/>
  <c r="AO214" i="3" s="1"/>
  <c r="AJ214" i="3"/>
  <c r="AK214" i="3" s="1"/>
  <c r="AL214" i="3" s="1"/>
  <c r="AG214" i="3"/>
  <c r="AH214" i="3" s="1"/>
  <c r="AI214" i="3" s="1"/>
  <c r="AF214" i="3"/>
  <c r="AE214" i="3"/>
  <c r="AD214" i="3"/>
  <c r="AC214" i="3"/>
  <c r="AB214" i="3"/>
  <c r="AA214" i="3"/>
  <c r="W214" i="3"/>
  <c r="V214" i="3"/>
  <c r="Z214" i="3" s="1"/>
  <c r="U214" i="3"/>
  <c r="S214" i="3"/>
  <c r="Q214" i="3"/>
  <c r="N214" i="3"/>
  <c r="L214" i="3"/>
  <c r="M214" i="3" s="1"/>
  <c r="I214" i="3"/>
  <c r="F214" i="3"/>
  <c r="AM213" i="3"/>
  <c r="AN213" i="3" s="1"/>
  <c r="AO213" i="3" s="1"/>
  <c r="AJ213" i="3"/>
  <c r="AK213" i="3" s="1"/>
  <c r="AL213" i="3" s="1"/>
  <c r="AG213" i="3"/>
  <c r="AH213" i="3" s="1"/>
  <c r="AI213" i="3" s="1"/>
  <c r="AF213" i="3"/>
  <c r="AE213" i="3"/>
  <c r="AD213" i="3"/>
  <c r="AC213" i="3"/>
  <c r="AB213" i="3"/>
  <c r="AA213" i="3"/>
  <c r="W213" i="3"/>
  <c r="V213" i="3"/>
  <c r="Z213" i="3" s="1"/>
  <c r="U213" i="3"/>
  <c r="S213" i="3"/>
  <c r="Q213" i="3"/>
  <c r="N213" i="3"/>
  <c r="L213" i="3"/>
  <c r="M213" i="3" s="1"/>
  <c r="I213" i="3"/>
  <c r="F213" i="3"/>
  <c r="AM212" i="3"/>
  <c r="AN212" i="3" s="1"/>
  <c r="AO212" i="3" s="1"/>
  <c r="AJ212" i="3"/>
  <c r="AK212" i="3" s="1"/>
  <c r="AL212" i="3" s="1"/>
  <c r="AG212" i="3"/>
  <c r="AH212" i="3" s="1"/>
  <c r="AI212" i="3" s="1"/>
  <c r="AF212" i="3"/>
  <c r="AE212" i="3"/>
  <c r="AD212" i="3"/>
  <c r="AC212" i="3"/>
  <c r="AB212" i="3"/>
  <c r="AA212" i="3"/>
  <c r="W212" i="3"/>
  <c r="V212" i="3"/>
  <c r="Z212" i="3" s="1"/>
  <c r="U212" i="3"/>
  <c r="S212" i="3"/>
  <c r="Q212" i="3"/>
  <c r="N212" i="3"/>
  <c r="L212" i="3"/>
  <c r="M212" i="3" s="1"/>
  <c r="I212" i="3"/>
  <c r="F212" i="3"/>
  <c r="AM211" i="3"/>
  <c r="AN211" i="3" s="1"/>
  <c r="AO211" i="3" s="1"/>
  <c r="AJ211" i="3"/>
  <c r="AK211" i="3" s="1"/>
  <c r="AL211" i="3" s="1"/>
  <c r="AG211" i="3"/>
  <c r="AH211" i="3" s="1"/>
  <c r="AI211" i="3" s="1"/>
  <c r="AF211" i="3"/>
  <c r="AE211" i="3"/>
  <c r="AD211" i="3"/>
  <c r="AC211" i="3"/>
  <c r="AB211" i="3"/>
  <c r="AA211" i="3"/>
  <c r="W211" i="3"/>
  <c r="V211" i="3"/>
  <c r="Z211" i="3" s="1"/>
  <c r="U211" i="3"/>
  <c r="S211" i="3"/>
  <c r="Q211" i="3"/>
  <c r="N211" i="3"/>
  <c r="L211" i="3"/>
  <c r="M211" i="3" s="1"/>
  <c r="I211" i="3"/>
  <c r="F211" i="3"/>
  <c r="AM210" i="3"/>
  <c r="AN210" i="3" s="1"/>
  <c r="AO210" i="3" s="1"/>
  <c r="AJ210" i="3"/>
  <c r="AK210" i="3" s="1"/>
  <c r="AL210" i="3" s="1"/>
  <c r="AG210" i="3"/>
  <c r="AH210" i="3" s="1"/>
  <c r="AI210" i="3" s="1"/>
  <c r="AF210" i="3"/>
  <c r="AE210" i="3"/>
  <c r="AD210" i="3"/>
  <c r="AC210" i="3"/>
  <c r="AB210" i="3"/>
  <c r="AA210" i="3"/>
  <c r="W210" i="3"/>
  <c r="V210" i="3"/>
  <c r="Z210" i="3" s="1"/>
  <c r="U210" i="3"/>
  <c r="S210" i="3"/>
  <c r="Q210" i="3"/>
  <c r="N210" i="3"/>
  <c r="L210" i="3"/>
  <c r="M210" i="3" s="1"/>
  <c r="I210" i="3"/>
  <c r="F210" i="3"/>
  <c r="AM209" i="3"/>
  <c r="AN209" i="3" s="1"/>
  <c r="AO209" i="3" s="1"/>
  <c r="AJ209" i="3"/>
  <c r="AK209" i="3" s="1"/>
  <c r="AL209" i="3" s="1"/>
  <c r="AG209" i="3"/>
  <c r="AH209" i="3" s="1"/>
  <c r="AI209" i="3" s="1"/>
  <c r="AF209" i="3"/>
  <c r="AE209" i="3"/>
  <c r="AD209" i="3"/>
  <c r="AC209" i="3"/>
  <c r="AB209" i="3"/>
  <c r="AA209" i="3"/>
  <c r="W209" i="3"/>
  <c r="V209" i="3"/>
  <c r="Z209" i="3" s="1"/>
  <c r="U209" i="3"/>
  <c r="S209" i="3"/>
  <c r="Q209" i="3"/>
  <c r="N209" i="3"/>
  <c r="L209" i="3"/>
  <c r="M209" i="3" s="1"/>
  <c r="I209" i="3"/>
  <c r="F209" i="3"/>
  <c r="AM208" i="3"/>
  <c r="AN208" i="3" s="1"/>
  <c r="AO208" i="3" s="1"/>
  <c r="AJ208" i="3"/>
  <c r="AK208" i="3" s="1"/>
  <c r="AL208" i="3" s="1"/>
  <c r="AG208" i="3"/>
  <c r="AH208" i="3" s="1"/>
  <c r="AI208" i="3" s="1"/>
  <c r="AF208" i="3"/>
  <c r="AE208" i="3"/>
  <c r="AD208" i="3"/>
  <c r="AC208" i="3"/>
  <c r="AB208" i="3"/>
  <c r="AA208" i="3"/>
  <c r="W208" i="3"/>
  <c r="V208" i="3"/>
  <c r="Z208" i="3" s="1"/>
  <c r="U208" i="3"/>
  <c r="S208" i="3"/>
  <c r="Q208" i="3"/>
  <c r="N208" i="3"/>
  <c r="L208" i="3"/>
  <c r="M208" i="3" s="1"/>
  <c r="I208" i="3"/>
  <c r="F208" i="3"/>
  <c r="AM207" i="3"/>
  <c r="AN207" i="3" s="1"/>
  <c r="AO207" i="3" s="1"/>
  <c r="AJ207" i="3"/>
  <c r="AK207" i="3" s="1"/>
  <c r="AL207" i="3" s="1"/>
  <c r="AG207" i="3"/>
  <c r="AH207" i="3" s="1"/>
  <c r="AI207" i="3" s="1"/>
  <c r="AF207" i="3"/>
  <c r="AE207" i="3"/>
  <c r="AD207" i="3"/>
  <c r="AC207" i="3"/>
  <c r="AB207" i="3"/>
  <c r="AA207" i="3"/>
  <c r="W207" i="3"/>
  <c r="V207" i="3"/>
  <c r="Z207" i="3" s="1"/>
  <c r="U207" i="3"/>
  <c r="S207" i="3"/>
  <c r="Q207" i="3"/>
  <c r="N207" i="3"/>
  <c r="L207" i="3"/>
  <c r="M207" i="3" s="1"/>
  <c r="I207" i="3"/>
  <c r="F207" i="3"/>
  <c r="AM206" i="3"/>
  <c r="AN206" i="3" s="1"/>
  <c r="AO206" i="3" s="1"/>
  <c r="AJ206" i="3"/>
  <c r="AK206" i="3" s="1"/>
  <c r="AL206" i="3" s="1"/>
  <c r="AG206" i="3"/>
  <c r="AH206" i="3" s="1"/>
  <c r="AI206" i="3" s="1"/>
  <c r="AF206" i="3"/>
  <c r="AE206" i="3"/>
  <c r="AD206" i="3"/>
  <c r="AC206" i="3"/>
  <c r="AB206" i="3"/>
  <c r="AA206" i="3"/>
  <c r="W206" i="3"/>
  <c r="V206" i="3"/>
  <c r="Z206" i="3" s="1"/>
  <c r="U206" i="3"/>
  <c r="S206" i="3"/>
  <c r="Q206" i="3"/>
  <c r="N206" i="3"/>
  <c r="L206" i="3"/>
  <c r="M206" i="3" s="1"/>
  <c r="I206" i="3"/>
  <c r="F206" i="3"/>
  <c r="AM205" i="3"/>
  <c r="AN205" i="3" s="1"/>
  <c r="AO205" i="3" s="1"/>
  <c r="AJ205" i="3"/>
  <c r="AK205" i="3" s="1"/>
  <c r="AL205" i="3" s="1"/>
  <c r="AG205" i="3"/>
  <c r="AH205" i="3" s="1"/>
  <c r="AI205" i="3" s="1"/>
  <c r="AF205" i="3"/>
  <c r="AE205" i="3"/>
  <c r="AD205" i="3"/>
  <c r="AC205" i="3"/>
  <c r="AB205" i="3"/>
  <c r="AA205" i="3"/>
  <c r="W205" i="3"/>
  <c r="V205" i="3"/>
  <c r="Z205" i="3" s="1"/>
  <c r="U205" i="3"/>
  <c r="S205" i="3"/>
  <c r="Q205" i="3"/>
  <c r="N205" i="3"/>
  <c r="L205" i="3"/>
  <c r="M205" i="3" s="1"/>
  <c r="I205" i="3"/>
  <c r="F205" i="3"/>
  <c r="AM204" i="3"/>
  <c r="AN204" i="3" s="1"/>
  <c r="AO204" i="3" s="1"/>
  <c r="AJ204" i="3"/>
  <c r="AK204" i="3" s="1"/>
  <c r="AL204" i="3" s="1"/>
  <c r="AG204" i="3"/>
  <c r="AH204" i="3" s="1"/>
  <c r="AI204" i="3" s="1"/>
  <c r="AF204" i="3"/>
  <c r="AE204" i="3"/>
  <c r="AD204" i="3"/>
  <c r="AC204" i="3"/>
  <c r="AB204" i="3"/>
  <c r="AA204" i="3"/>
  <c r="W204" i="3"/>
  <c r="V204" i="3"/>
  <c r="Z204" i="3" s="1"/>
  <c r="U204" i="3"/>
  <c r="S204" i="3"/>
  <c r="Q204" i="3"/>
  <c r="N204" i="3"/>
  <c r="L204" i="3"/>
  <c r="M204" i="3" s="1"/>
  <c r="I204" i="3"/>
  <c r="F204" i="3"/>
  <c r="AM203" i="3"/>
  <c r="AN203" i="3" s="1"/>
  <c r="AO203" i="3" s="1"/>
  <c r="AJ203" i="3"/>
  <c r="AK203" i="3" s="1"/>
  <c r="AL203" i="3" s="1"/>
  <c r="AG203" i="3"/>
  <c r="AH203" i="3" s="1"/>
  <c r="AI203" i="3" s="1"/>
  <c r="AF203" i="3"/>
  <c r="AE203" i="3"/>
  <c r="AD203" i="3"/>
  <c r="AC203" i="3"/>
  <c r="AB203" i="3"/>
  <c r="AA203" i="3"/>
  <c r="W203" i="3"/>
  <c r="V203" i="3"/>
  <c r="Z203" i="3" s="1"/>
  <c r="U203" i="3"/>
  <c r="S203" i="3"/>
  <c r="Q203" i="3"/>
  <c r="N203" i="3"/>
  <c r="L203" i="3"/>
  <c r="M203" i="3" s="1"/>
  <c r="I203" i="3"/>
  <c r="F203" i="3"/>
  <c r="AM202" i="3"/>
  <c r="AN202" i="3" s="1"/>
  <c r="AO202" i="3" s="1"/>
  <c r="AJ202" i="3"/>
  <c r="AK202" i="3" s="1"/>
  <c r="AL202" i="3" s="1"/>
  <c r="AG202" i="3"/>
  <c r="AH202" i="3" s="1"/>
  <c r="AI202" i="3" s="1"/>
  <c r="AF202" i="3"/>
  <c r="AE202" i="3"/>
  <c r="AD202" i="3"/>
  <c r="AC202" i="3"/>
  <c r="AB202" i="3"/>
  <c r="AA202" i="3"/>
  <c r="W202" i="3"/>
  <c r="V202" i="3"/>
  <c r="Z202" i="3" s="1"/>
  <c r="U202" i="3"/>
  <c r="S202" i="3"/>
  <c r="Q202" i="3"/>
  <c r="N202" i="3"/>
  <c r="L202" i="3"/>
  <c r="M202" i="3" s="1"/>
  <c r="I202" i="3"/>
  <c r="F202" i="3"/>
  <c r="AM201" i="3"/>
  <c r="AN201" i="3" s="1"/>
  <c r="AO201" i="3" s="1"/>
  <c r="AJ201" i="3"/>
  <c r="AK201" i="3" s="1"/>
  <c r="AL201" i="3" s="1"/>
  <c r="AG201" i="3"/>
  <c r="AH201" i="3" s="1"/>
  <c r="AI201" i="3" s="1"/>
  <c r="AF201" i="3"/>
  <c r="AE201" i="3"/>
  <c r="AD201" i="3"/>
  <c r="AC201" i="3"/>
  <c r="AB201" i="3"/>
  <c r="AA201" i="3"/>
  <c r="W201" i="3"/>
  <c r="V201" i="3"/>
  <c r="Z201" i="3" s="1"/>
  <c r="U201" i="3"/>
  <c r="S201" i="3"/>
  <c r="Q201" i="3"/>
  <c r="N201" i="3"/>
  <c r="L201" i="3"/>
  <c r="M201" i="3" s="1"/>
  <c r="I201" i="3"/>
  <c r="F201" i="3"/>
  <c r="AM200" i="3"/>
  <c r="AN200" i="3" s="1"/>
  <c r="AO200" i="3" s="1"/>
  <c r="AJ200" i="3"/>
  <c r="AK200" i="3" s="1"/>
  <c r="AL200" i="3" s="1"/>
  <c r="AG200" i="3"/>
  <c r="AH200" i="3" s="1"/>
  <c r="AI200" i="3" s="1"/>
  <c r="AF200" i="3"/>
  <c r="AE200" i="3"/>
  <c r="AD200" i="3"/>
  <c r="AC200" i="3"/>
  <c r="AB200" i="3"/>
  <c r="AA200" i="3"/>
  <c r="W200" i="3"/>
  <c r="V200" i="3"/>
  <c r="Z200" i="3" s="1"/>
  <c r="U200" i="3"/>
  <c r="S200" i="3"/>
  <c r="Q200" i="3"/>
  <c r="N200" i="3"/>
  <c r="L200" i="3"/>
  <c r="M200" i="3" s="1"/>
  <c r="I200" i="3"/>
  <c r="F200" i="3"/>
  <c r="AM199" i="3"/>
  <c r="AN199" i="3" s="1"/>
  <c r="AO199" i="3" s="1"/>
  <c r="AJ199" i="3"/>
  <c r="AK199" i="3" s="1"/>
  <c r="AL199" i="3" s="1"/>
  <c r="AG199" i="3"/>
  <c r="AH199" i="3" s="1"/>
  <c r="AI199" i="3" s="1"/>
  <c r="AF199" i="3"/>
  <c r="AE199" i="3"/>
  <c r="AD199" i="3"/>
  <c r="AC199" i="3"/>
  <c r="AB199" i="3"/>
  <c r="AA199" i="3"/>
  <c r="W199" i="3"/>
  <c r="V199" i="3"/>
  <c r="Z199" i="3" s="1"/>
  <c r="U199" i="3"/>
  <c r="S199" i="3"/>
  <c r="Q199" i="3"/>
  <c r="N199" i="3"/>
  <c r="L199" i="3"/>
  <c r="M199" i="3" s="1"/>
  <c r="I199" i="3"/>
  <c r="F199" i="3"/>
  <c r="AM198" i="3"/>
  <c r="AN198" i="3" s="1"/>
  <c r="AO198" i="3" s="1"/>
  <c r="AJ198" i="3"/>
  <c r="AK198" i="3" s="1"/>
  <c r="AL198" i="3" s="1"/>
  <c r="AG198" i="3"/>
  <c r="AH198" i="3" s="1"/>
  <c r="AI198" i="3" s="1"/>
  <c r="AF198" i="3"/>
  <c r="AE198" i="3"/>
  <c r="AD198" i="3"/>
  <c r="AC198" i="3"/>
  <c r="AB198" i="3"/>
  <c r="AA198" i="3"/>
  <c r="W198" i="3"/>
  <c r="V198" i="3"/>
  <c r="Z198" i="3" s="1"/>
  <c r="U198" i="3"/>
  <c r="S198" i="3"/>
  <c r="Q198" i="3"/>
  <c r="N198" i="3"/>
  <c r="L198" i="3"/>
  <c r="M198" i="3" s="1"/>
  <c r="I198" i="3"/>
  <c r="F198" i="3"/>
  <c r="AM197" i="3"/>
  <c r="AN197" i="3" s="1"/>
  <c r="AO197" i="3" s="1"/>
  <c r="AJ197" i="3"/>
  <c r="AK197" i="3" s="1"/>
  <c r="AL197" i="3" s="1"/>
  <c r="AG197" i="3"/>
  <c r="AH197" i="3" s="1"/>
  <c r="AI197" i="3" s="1"/>
  <c r="AF197" i="3"/>
  <c r="AE197" i="3"/>
  <c r="AD197" i="3"/>
  <c r="AC197" i="3"/>
  <c r="AB197" i="3"/>
  <c r="AA197" i="3"/>
  <c r="W197" i="3"/>
  <c r="V197" i="3"/>
  <c r="Z197" i="3" s="1"/>
  <c r="U197" i="3"/>
  <c r="S197" i="3"/>
  <c r="Q197" i="3"/>
  <c r="N197" i="3"/>
  <c r="L197" i="3"/>
  <c r="M197" i="3" s="1"/>
  <c r="I197" i="3"/>
  <c r="F197" i="3"/>
  <c r="AM196" i="3"/>
  <c r="AN196" i="3" s="1"/>
  <c r="AO196" i="3" s="1"/>
  <c r="AJ196" i="3"/>
  <c r="AK196" i="3" s="1"/>
  <c r="AL196" i="3" s="1"/>
  <c r="AG196" i="3"/>
  <c r="AH196" i="3" s="1"/>
  <c r="AI196" i="3" s="1"/>
  <c r="AF196" i="3"/>
  <c r="AE196" i="3"/>
  <c r="AD196" i="3"/>
  <c r="AC196" i="3"/>
  <c r="AB196" i="3"/>
  <c r="AA196" i="3"/>
  <c r="W196" i="3"/>
  <c r="V196" i="3"/>
  <c r="Z196" i="3" s="1"/>
  <c r="U196" i="3"/>
  <c r="S196" i="3"/>
  <c r="Q196" i="3"/>
  <c r="N196" i="3"/>
  <c r="L196" i="3"/>
  <c r="M196" i="3" s="1"/>
  <c r="I196" i="3"/>
  <c r="F196" i="3"/>
  <c r="AM195" i="3"/>
  <c r="AN195" i="3" s="1"/>
  <c r="AO195" i="3" s="1"/>
  <c r="AJ195" i="3"/>
  <c r="AK195" i="3" s="1"/>
  <c r="AL195" i="3" s="1"/>
  <c r="AG195" i="3"/>
  <c r="AH195" i="3" s="1"/>
  <c r="AI195" i="3" s="1"/>
  <c r="AF195" i="3"/>
  <c r="AE195" i="3"/>
  <c r="AD195" i="3"/>
  <c r="AC195" i="3"/>
  <c r="AB195" i="3"/>
  <c r="AA195" i="3"/>
  <c r="W195" i="3"/>
  <c r="V195" i="3"/>
  <c r="Z195" i="3" s="1"/>
  <c r="U195" i="3"/>
  <c r="S195" i="3"/>
  <c r="Q195" i="3"/>
  <c r="N195" i="3"/>
  <c r="L195" i="3"/>
  <c r="M195" i="3" s="1"/>
  <c r="I195" i="3"/>
  <c r="F195" i="3"/>
  <c r="AM194" i="3"/>
  <c r="AN194" i="3" s="1"/>
  <c r="AO194" i="3" s="1"/>
  <c r="AJ194" i="3"/>
  <c r="AK194" i="3" s="1"/>
  <c r="AL194" i="3" s="1"/>
  <c r="AG194" i="3"/>
  <c r="AH194" i="3" s="1"/>
  <c r="AI194" i="3" s="1"/>
  <c r="AF194" i="3"/>
  <c r="AE194" i="3"/>
  <c r="AD194" i="3"/>
  <c r="AC194" i="3"/>
  <c r="AB194" i="3"/>
  <c r="AA194" i="3"/>
  <c r="W194" i="3"/>
  <c r="V194" i="3"/>
  <c r="Z194" i="3" s="1"/>
  <c r="U194" i="3"/>
  <c r="S194" i="3"/>
  <c r="Q194" i="3"/>
  <c r="N194" i="3"/>
  <c r="L194" i="3"/>
  <c r="M194" i="3" s="1"/>
  <c r="I194" i="3"/>
  <c r="F194" i="3"/>
  <c r="AM193" i="3"/>
  <c r="AN193" i="3" s="1"/>
  <c r="AO193" i="3" s="1"/>
  <c r="AJ193" i="3"/>
  <c r="AK193" i="3" s="1"/>
  <c r="AL193" i="3" s="1"/>
  <c r="AG193" i="3"/>
  <c r="AH193" i="3" s="1"/>
  <c r="AI193" i="3" s="1"/>
  <c r="AF193" i="3"/>
  <c r="AE193" i="3"/>
  <c r="AD193" i="3"/>
  <c r="AC193" i="3"/>
  <c r="AB193" i="3"/>
  <c r="AA193" i="3"/>
  <c r="W193" i="3"/>
  <c r="V193" i="3"/>
  <c r="Z193" i="3" s="1"/>
  <c r="U193" i="3"/>
  <c r="S193" i="3"/>
  <c r="Q193" i="3"/>
  <c r="N193" i="3"/>
  <c r="L193" i="3"/>
  <c r="M193" i="3" s="1"/>
  <c r="I193" i="3"/>
  <c r="F193" i="3"/>
  <c r="AM192" i="3"/>
  <c r="AN192" i="3" s="1"/>
  <c r="AO192" i="3" s="1"/>
  <c r="AJ192" i="3"/>
  <c r="AK192" i="3" s="1"/>
  <c r="AL192" i="3" s="1"/>
  <c r="AG192" i="3"/>
  <c r="AH192" i="3" s="1"/>
  <c r="AI192" i="3" s="1"/>
  <c r="AF192" i="3"/>
  <c r="AE192" i="3"/>
  <c r="AD192" i="3"/>
  <c r="AC192" i="3"/>
  <c r="AB192" i="3"/>
  <c r="AA192" i="3"/>
  <c r="W192" i="3"/>
  <c r="V192" i="3"/>
  <c r="Z192" i="3" s="1"/>
  <c r="U192" i="3"/>
  <c r="S192" i="3"/>
  <c r="Q192" i="3"/>
  <c r="N192" i="3"/>
  <c r="L192" i="3"/>
  <c r="M192" i="3" s="1"/>
  <c r="I192" i="3"/>
  <c r="F192" i="3"/>
  <c r="AM191" i="3"/>
  <c r="AN191" i="3" s="1"/>
  <c r="AO191" i="3" s="1"/>
  <c r="AJ191" i="3"/>
  <c r="AK191" i="3" s="1"/>
  <c r="AL191" i="3" s="1"/>
  <c r="AG191" i="3"/>
  <c r="AH191" i="3" s="1"/>
  <c r="AI191" i="3" s="1"/>
  <c r="AF191" i="3"/>
  <c r="AE191" i="3"/>
  <c r="AD191" i="3"/>
  <c r="AC191" i="3"/>
  <c r="AB191" i="3"/>
  <c r="AA191" i="3"/>
  <c r="W191" i="3"/>
  <c r="V191" i="3"/>
  <c r="Z191" i="3" s="1"/>
  <c r="U191" i="3"/>
  <c r="S191" i="3"/>
  <c r="Q191" i="3"/>
  <c r="N191" i="3"/>
  <c r="L191" i="3"/>
  <c r="M191" i="3" s="1"/>
  <c r="I191" i="3"/>
  <c r="F191" i="3"/>
  <c r="AM190" i="3"/>
  <c r="AN190" i="3" s="1"/>
  <c r="AO190" i="3" s="1"/>
  <c r="AJ190" i="3"/>
  <c r="AK190" i="3" s="1"/>
  <c r="AL190" i="3" s="1"/>
  <c r="AG190" i="3"/>
  <c r="AH190" i="3" s="1"/>
  <c r="AI190" i="3" s="1"/>
  <c r="AF190" i="3"/>
  <c r="AE190" i="3"/>
  <c r="AD190" i="3"/>
  <c r="AC190" i="3"/>
  <c r="AB190" i="3"/>
  <c r="AA190" i="3"/>
  <c r="W190" i="3"/>
  <c r="V190" i="3"/>
  <c r="Z190" i="3" s="1"/>
  <c r="U190" i="3"/>
  <c r="S190" i="3"/>
  <c r="Q190" i="3"/>
  <c r="N190" i="3"/>
  <c r="L190" i="3"/>
  <c r="M190" i="3" s="1"/>
  <c r="I190" i="3"/>
  <c r="F190" i="3"/>
  <c r="AM189" i="3"/>
  <c r="AN189" i="3" s="1"/>
  <c r="AO189" i="3" s="1"/>
  <c r="AJ189" i="3"/>
  <c r="AK189" i="3" s="1"/>
  <c r="AL189" i="3" s="1"/>
  <c r="AG189" i="3"/>
  <c r="AH189" i="3" s="1"/>
  <c r="AI189" i="3" s="1"/>
  <c r="AF189" i="3"/>
  <c r="AE189" i="3"/>
  <c r="AD189" i="3"/>
  <c r="AC189" i="3"/>
  <c r="AB189" i="3"/>
  <c r="AA189" i="3"/>
  <c r="W189" i="3"/>
  <c r="V189" i="3"/>
  <c r="Z189" i="3" s="1"/>
  <c r="U189" i="3"/>
  <c r="S189" i="3"/>
  <c r="Q189" i="3"/>
  <c r="N189" i="3"/>
  <c r="L189" i="3"/>
  <c r="M189" i="3" s="1"/>
  <c r="I189" i="3"/>
  <c r="F189" i="3"/>
  <c r="AM188" i="3"/>
  <c r="AN188" i="3" s="1"/>
  <c r="AO188" i="3" s="1"/>
  <c r="AJ188" i="3"/>
  <c r="AK188" i="3" s="1"/>
  <c r="AL188" i="3" s="1"/>
  <c r="AG188" i="3"/>
  <c r="AH188" i="3" s="1"/>
  <c r="AI188" i="3" s="1"/>
  <c r="AF188" i="3"/>
  <c r="AE188" i="3"/>
  <c r="AD188" i="3"/>
  <c r="AC188" i="3"/>
  <c r="AB188" i="3"/>
  <c r="AA188" i="3"/>
  <c r="W188" i="3"/>
  <c r="V188" i="3"/>
  <c r="Z188" i="3" s="1"/>
  <c r="U188" i="3"/>
  <c r="S188" i="3"/>
  <c r="Q188" i="3"/>
  <c r="N188" i="3"/>
  <c r="L188" i="3"/>
  <c r="M188" i="3" s="1"/>
  <c r="I188" i="3"/>
  <c r="F188" i="3"/>
  <c r="AM187" i="3"/>
  <c r="AN187" i="3" s="1"/>
  <c r="AO187" i="3" s="1"/>
  <c r="AJ187" i="3"/>
  <c r="AK187" i="3" s="1"/>
  <c r="AL187" i="3" s="1"/>
  <c r="AG187" i="3"/>
  <c r="AH187" i="3" s="1"/>
  <c r="AI187" i="3" s="1"/>
  <c r="AF187" i="3"/>
  <c r="AE187" i="3"/>
  <c r="AD187" i="3"/>
  <c r="AC187" i="3"/>
  <c r="AB187" i="3"/>
  <c r="AA187" i="3"/>
  <c r="W187" i="3"/>
  <c r="V187" i="3"/>
  <c r="Z187" i="3" s="1"/>
  <c r="U187" i="3"/>
  <c r="S187" i="3"/>
  <c r="Q187" i="3"/>
  <c r="N187" i="3"/>
  <c r="L187" i="3"/>
  <c r="M187" i="3" s="1"/>
  <c r="I187" i="3"/>
  <c r="F187" i="3"/>
  <c r="AM186" i="3"/>
  <c r="AN186" i="3" s="1"/>
  <c r="AO186" i="3" s="1"/>
  <c r="AJ186" i="3"/>
  <c r="AK186" i="3" s="1"/>
  <c r="AL186" i="3" s="1"/>
  <c r="AG186" i="3"/>
  <c r="AH186" i="3" s="1"/>
  <c r="AI186" i="3" s="1"/>
  <c r="AF186" i="3"/>
  <c r="AE186" i="3"/>
  <c r="AD186" i="3"/>
  <c r="AC186" i="3"/>
  <c r="AB186" i="3"/>
  <c r="AA186" i="3"/>
  <c r="W186" i="3"/>
  <c r="V186" i="3"/>
  <c r="Z186" i="3" s="1"/>
  <c r="U186" i="3"/>
  <c r="S186" i="3"/>
  <c r="Q186" i="3"/>
  <c r="N186" i="3"/>
  <c r="L186" i="3"/>
  <c r="M186" i="3" s="1"/>
  <c r="I186" i="3"/>
  <c r="F186" i="3"/>
  <c r="AM185" i="3"/>
  <c r="AN185" i="3" s="1"/>
  <c r="AO185" i="3" s="1"/>
  <c r="AJ185" i="3"/>
  <c r="AK185" i="3" s="1"/>
  <c r="AL185" i="3" s="1"/>
  <c r="AG185" i="3"/>
  <c r="AH185" i="3" s="1"/>
  <c r="AI185" i="3" s="1"/>
  <c r="AF185" i="3"/>
  <c r="AE185" i="3"/>
  <c r="AD185" i="3"/>
  <c r="AC185" i="3"/>
  <c r="AB185" i="3"/>
  <c r="AA185" i="3"/>
  <c r="W185" i="3"/>
  <c r="V185" i="3"/>
  <c r="Z185" i="3" s="1"/>
  <c r="U185" i="3"/>
  <c r="S185" i="3"/>
  <c r="Q185" i="3"/>
  <c r="N185" i="3"/>
  <c r="L185" i="3"/>
  <c r="M185" i="3" s="1"/>
  <c r="I185" i="3"/>
  <c r="F185" i="3"/>
  <c r="AM184" i="3"/>
  <c r="AN184" i="3" s="1"/>
  <c r="AO184" i="3" s="1"/>
  <c r="AJ184" i="3"/>
  <c r="AK184" i="3" s="1"/>
  <c r="AL184" i="3" s="1"/>
  <c r="AG184" i="3"/>
  <c r="AH184" i="3" s="1"/>
  <c r="AI184" i="3" s="1"/>
  <c r="AF184" i="3"/>
  <c r="AE184" i="3"/>
  <c r="AD184" i="3"/>
  <c r="AC184" i="3"/>
  <c r="AB184" i="3"/>
  <c r="AA184" i="3"/>
  <c r="W184" i="3"/>
  <c r="V184" i="3"/>
  <c r="Z184" i="3" s="1"/>
  <c r="U184" i="3"/>
  <c r="S184" i="3"/>
  <c r="Q184" i="3"/>
  <c r="N184" i="3"/>
  <c r="L184" i="3"/>
  <c r="M184" i="3" s="1"/>
  <c r="I184" i="3"/>
  <c r="F184" i="3"/>
  <c r="AM183" i="3"/>
  <c r="AN183" i="3" s="1"/>
  <c r="AO183" i="3" s="1"/>
  <c r="AJ183" i="3"/>
  <c r="AK183" i="3" s="1"/>
  <c r="AL183" i="3" s="1"/>
  <c r="AG183" i="3"/>
  <c r="AH183" i="3" s="1"/>
  <c r="AI183" i="3" s="1"/>
  <c r="AF183" i="3"/>
  <c r="AE183" i="3"/>
  <c r="AD183" i="3"/>
  <c r="AC183" i="3"/>
  <c r="AB183" i="3"/>
  <c r="AA183" i="3"/>
  <c r="W183" i="3"/>
  <c r="V183" i="3"/>
  <c r="Z183" i="3" s="1"/>
  <c r="U183" i="3"/>
  <c r="S183" i="3"/>
  <c r="Q183" i="3"/>
  <c r="N183" i="3"/>
  <c r="L183" i="3"/>
  <c r="M183" i="3" s="1"/>
  <c r="I183" i="3"/>
  <c r="F183" i="3"/>
  <c r="AM182" i="3"/>
  <c r="AN182" i="3" s="1"/>
  <c r="AO182" i="3" s="1"/>
  <c r="AJ182" i="3"/>
  <c r="AK182" i="3" s="1"/>
  <c r="AL182" i="3" s="1"/>
  <c r="AG182" i="3"/>
  <c r="AH182" i="3" s="1"/>
  <c r="AI182" i="3" s="1"/>
  <c r="AF182" i="3"/>
  <c r="AE182" i="3"/>
  <c r="AD182" i="3"/>
  <c r="AC182" i="3"/>
  <c r="AB182" i="3"/>
  <c r="AA182" i="3"/>
  <c r="W182" i="3"/>
  <c r="V182" i="3"/>
  <c r="Z182" i="3" s="1"/>
  <c r="U182" i="3"/>
  <c r="S182" i="3"/>
  <c r="Q182" i="3"/>
  <c r="N182" i="3"/>
  <c r="L182" i="3"/>
  <c r="M182" i="3" s="1"/>
  <c r="I182" i="3"/>
  <c r="F182" i="3"/>
  <c r="AM181" i="3"/>
  <c r="AN181" i="3" s="1"/>
  <c r="AO181" i="3" s="1"/>
  <c r="AJ181" i="3"/>
  <c r="AK181" i="3" s="1"/>
  <c r="AL181" i="3" s="1"/>
  <c r="AG181" i="3"/>
  <c r="AH181" i="3" s="1"/>
  <c r="AI181" i="3" s="1"/>
  <c r="AF181" i="3"/>
  <c r="AE181" i="3"/>
  <c r="AD181" i="3"/>
  <c r="AC181" i="3"/>
  <c r="AB181" i="3"/>
  <c r="AA181" i="3"/>
  <c r="W181" i="3"/>
  <c r="V181" i="3"/>
  <c r="Z181" i="3" s="1"/>
  <c r="U181" i="3"/>
  <c r="S181" i="3"/>
  <c r="Q181" i="3"/>
  <c r="N181" i="3"/>
  <c r="L181" i="3"/>
  <c r="M181" i="3" s="1"/>
  <c r="I181" i="3"/>
  <c r="F181" i="3"/>
  <c r="AM180" i="3"/>
  <c r="AN180" i="3" s="1"/>
  <c r="AO180" i="3" s="1"/>
  <c r="AJ180" i="3"/>
  <c r="AK180" i="3" s="1"/>
  <c r="AL180" i="3" s="1"/>
  <c r="AG180" i="3"/>
  <c r="AH180" i="3" s="1"/>
  <c r="AI180" i="3" s="1"/>
  <c r="AF180" i="3"/>
  <c r="AE180" i="3"/>
  <c r="AD180" i="3"/>
  <c r="AC180" i="3"/>
  <c r="AB180" i="3"/>
  <c r="AA180" i="3"/>
  <c r="W180" i="3"/>
  <c r="V180" i="3"/>
  <c r="Z180" i="3" s="1"/>
  <c r="U180" i="3"/>
  <c r="S180" i="3"/>
  <c r="Q180" i="3"/>
  <c r="N180" i="3"/>
  <c r="L180" i="3"/>
  <c r="M180" i="3" s="1"/>
  <c r="I180" i="3"/>
  <c r="F180" i="3"/>
  <c r="AM179" i="3"/>
  <c r="AN179" i="3" s="1"/>
  <c r="AO179" i="3" s="1"/>
  <c r="AJ179" i="3"/>
  <c r="AK179" i="3" s="1"/>
  <c r="AL179" i="3" s="1"/>
  <c r="AG179" i="3"/>
  <c r="AH179" i="3" s="1"/>
  <c r="AI179" i="3" s="1"/>
  <c r="AF179" i="3"/>
  <c r="AE179" i="3"/>
  <c r="AD179" i="3"/>
  <c r="AC179" i="3"/>
  <c r="AB179" i="3"/>
  <c r="AA179" i="3"/>
  <c r="W179" i="3"/>
  <c r="V179" i="3"/>
  <c r="Z179" i="3" s="1"/>
  <c r="U179" i="3"/>
  <c r="S179" i="3"/>
  <c r="Q179" i="3"/>
  <c r="N179" i="3"/>
  <c r="L179" i="3"/>
  <c r="M179" i="3" s="1"/>
  <c r="I179" i="3"/>
  <c r="F179" i="3"/>
  <c r="AM178" i="3"/>
  <c r="AN178" i="3" s="1"/>
  <c r="AO178" i="3" s="1"/>
  <c r="AJ178" i="3"/>
  <c r="AK178" i="3" s="1"/>
  <c r="AL178" i="3" s="1"/>
  <c r="AG178" i="3"/>
  <c r="AH178" i="3" s="1"/>
  <c r="AI178" i="3" s="1"/>
  <c r="AF178" i="3"/>
  <c r="AE178" i="3"/>
  <c r="AD178" i="3"/>
  <c r="AC178" i="3"/>
  <c r="AB178" i="3"/>
  <c r="AA178" i="3"/>
  <c r="W178" i="3"/>
  <c r="V178" i="3"/>
  <c r="Z178" i="3" s="1"/>
  <c r="U178" i="3"/>
  <c r="S178" i="3"/>
  <c r="Q178" i="3"/>
  <c r="N178" i="3"/>
  <c r="L178" i="3"/>
  <c r="M178" i="3" s="1"/>
  <c r="I178" i="3"/>
  <c r="F178" i="3"/>
  <c r="AM177" i="3"/>
  <c r="AN177" i="3" s="1"/>
  <c r="AO177" i="3" s="1"/>
  <c r="AJ177" i="3"/>
  <c r="AK177" i="3" s="1"/>
  <c r="AL177" i="3" s="1"/>
  <c r="AG177" i="3"/>
  <c r="AH177" i="3" s="1"/>
  <c r="AI177" i="3" s="1"/>
  <c r="AF177" i="3"/>
  <c r="AE177" i="3"/>
  <c r="AD177" i="3"/>
  <c r="AC177" i="3"/>
  <c r="AB177" i="3"/>
  <c r="AA177" i="3"/>
  <c r="W177" i="3"/>
  <c r="V177" i="3"/>
  <c r="Z177" i="3" s="1"/>
  <c r="U177" i="3"/>
  <c r="S177" i="3"/>
  <c r="Q177" i="3"/>
  <c r="N177" i="3"/>
  <c r="L177" i="3"/>
  <c r="M177" i="3" s="1"/>
  <c r="I177" i="3"/>
  <c r="F177" i="3"/>
  <c r="AM176" i="3"/>
  <c r="AN176" i="3" s="1"/>
  <c r="AO176" i="3" s="1"/>
  <c r="AJ176" i="3"/>
  <c r="AK176" i="3" s="1"/>
  <c r="AL176" i="3" s="1"/>
  <c r="AG176" i="3"/>
  <c r="AH176" i="3" s="1"/>
  <c r="AI176" i="3" s="1"/>
  <c r="AF176" i="3"/>
  <c r="AE176" i="3"/>
  <c r="AD176" i="3"/>
  <c r="AC176" i="3"/>
  <c r="AB176" i="3"/>
  <c r="AA176" i="3"/>
  <c r="W176" i="3"/>
  <c r="V176" i="3"/>
  <c r="Z176" i="3" s="1"/>
  <c r="U176" i="3"/>
  <c r="S176" i="3"/>
  <c r="Q176" i="3"/>
  <c r="N176" i="3"/>
  <c r="L176" i="3"/>
  <c r="M176" i="3" s="1"/>
  <c r="I176" i="3"/>
  <c r="F176" i="3"/>
  <c r="AM175" i="3"/>
  <c r="AN175" i="3" s="1"/>
  <c r="AO175" i="3" s="1"/>
  <c r="AJ175" i="3"/>
  <c r="AK175" i="3" s="1"/>
  <c r="AL175" i="3" s="1"/>
  <c r="AG175" i="3"/>
  <c r="AH175" i="3" s="1"/>
  <c r="AI175" i="3" s="1"/>
  <c r="AF175" i="3"/>
  <c r="AE175" i="3"/>
  <c r="AD175" i="3"/>
  <c r="AC175" i="3"/>
  <c r="AB175" i="3"/>
  <c r="AA175" i="3"/>
  <c r="W175" i="3"/>
  <c r="V175" i="3"/>
  <c r="Z175" i="3" s="1"/>
  <c r="U175" i="3"/>
  <c r="S175" i="3"/>
  <c r="Q175" i="3"/>
  <c r="N175" i="3"/>
  <c r="L175" i="3"/>
  <c r="M175" i="3" s="1"/>
  <c r="I175" i="3"/>
  <c r="F175" i="3"/>
  <c r="AM174" i="3"/>
  <c r="AN174" i="3" s="1"/>
  <c r="AO174" i="3" s="1"/>
  <c r="AJ174" i="3"/>
  <c r="AK174" i="3" s="1"/>
  <c r="AL174" i="3" s="1"/>
  <c r="AG174" i="3"/>
  <c r="AH174" i="3" s="1"/>
  <c r="AI174" i="3" s="1"/>
  <c r="AF174" i="3"/>
  <c r="AE174" i="3"/>
  <c r="AD174" i="3"/>
  <c r="AC174" i="3"/>
  <c r="AB174" i="3"/>
  <c r="AA174" i="3"/>
  <c r="W174" i="3"/>
  <c r="V174" i="3"/>
  <c r="Z174" i="3" s="1"/>
  <c r="U174" i="3"/>
  <c r="S174" i="3"/>
  <c r="Q174" i="3"/>
  <c r="N174" i="3"/>
  <c r="L174" i="3"/>
  <c r="M174" i="3" s="1"/>
  <c r="I174" i="3"/>
  <c r="F174" i="3"/>
  <c r="AM173" i="3"/>
  <c r="AN173" i="3" s="1"/>
  <c r="AO173" i="3" s="1"/>
  <c r="AJ173" i="3"/>
  <c r="AK173" i="3" s="1"/>
  <c r="AL173" i="3" s="1"/>
  <c r="AG173" i="3"/>
  <c r="AH173" i="3" s="1"/>
  <c r="AI173" i="3" s="1"/>
  <c r="AF173" i="3"/>
  <c r="AE173" i="3"/>
  <c r="AD173" i="3"/>
  <c r="AC173" i="3"/>
  <c r="AB173" i="3"/>
  <c r="AA173" i="3"/>
  <c r="W173" i="3"/>
  <c r="V173" i="3"/>
  <c r="Z173" i="3" s="1"/>
  <c r="U173" i="3"/>
  <c r="S173" i="3"/>
  <c r="Q173" i="3"/>
  <c r="N173" i="3"/>
  <c r="L173" i="3"/>
  <c r="M173" i="3" s="1"/>
  <c r="I173" i="3"/>
  <c r="F173" i="3"/>
  <c r="AM172" i="3"/>
  <c r="AN172" i="3" s="1"/>
  <c r="AO172" i="3" s="1"/>
  <c r="AJ172" i="3"/>
  <c r="AK172" i="3" s="1"/>
  <c r="AL172" i="3" s="1"/>
  <c r="AG172" i="3"/>
  <c r="AH172" i="3" s="1"/>
  <c r="AI172" i="3" s="1"/>
  <c r="AF172" i="3"/>
  <c r="AE172" i="3"/>
  <c r="AD172" i="3"/>
  <c r="AC172" i="3"/>
  <c r="AB172" i="3"/>
  <c r="AA172" i="3"/>
  <c r="W172" i="3"/>
  <c r="V172" i="3"/>
  <c r="Z172" i="3" s="1"/>
  <c r="U172" i="3"/>
  <c r="S172" i="3"/>
  <c r="Q172" i="3"/>
  <c r="N172" i="3"/>
  <c r="L172" i="3"/>
  <c r="M172" i="3" s="1"/>
  <c r="I172" i="3"/>
  <c r="F172" i="3"/>
  <c r="AM171" i="3"/>
  <c r="AN171" i="3" s="1"/>
  <c r="AO171" i="3" s="1"/>
  <c r="AJ171" i="3"/>
  <c r="AK171" i="3" s="1"/>
  <c r="AL171" i="3" s="1"/>
  <c r="AG171" i="3"/>
  <c r="AH171" i="3" s="1"/>
  <c r="AI171" i="3" s="1"/>
  <c r="AF171" i="3"/>
  <c r="AE171" i="3"/>
  <c r="AD171" i="3"/>
  <c r="AC171" i="3"/>
  <c r="AB171" i="3"/>
  <c r="AA171" i="3"/>
  <c r="W171" i="3"/>
  <c r="V171" i="3"/>
  <c r="Z171" i="3" s="1"/>
  <c r="U171" i="3"/>
  <c r="S171" i="3"/>
  <c r="Q171" i="3"/>
  <c r="N171" i="3"/>
  <c r="L171" i="3"/>
  <c r="M171" i="3" s="1"/>
  <c r="I171" i="3"/>
  <c r="F171" i="3"/>
  <c r="AM170" i="3"/>
  <c r="AN170" i="3" s="1"/>
  <c r="AO170" i="3" s="1"/>
  <c r="AJ170" i="3"/>
  <c r="AK170" i="3" s="1"/>
  <c r="AL170" i="3" s="1"/>
  <c r="AG170" i="3"/>
  <c r="AH170" i="3" s="1"/>
  <c r="AI170" i="3" s="1"/>
  <c r="AF170" i="3"/>
  <c r="AE170" i="3"/>
  <c r="AD170" i="3"/>
  <c r="AC170" i="3"/>
  <c r="AB170" i="3"/>
  <c r="AA170" i="3"/>
  <c r="W170" i="3"/>
  <c r="V170" i="3"/>
  <c r="Z170" i="3" s="1"/>
  <c r="U170" i="3"/>
  <c r="S170" i="3"/>
  <c r="Q170" i="3"/>
  <c r="N170" i="3"/>
  <c r="L170" i="3"/>
  <c r="M170" i="3" s="1"/>
  <c r="I170" i="3"/>
  <c r="F170" i="3"/>
  <c r="AM169" i="3"/>
  <c r="AN169" i="3" s="1"/>
  <c r="AO169" i="3" s="1"/>
  <c r="AJ169" i="3"/>
  <c r="AK169" i="3" s="1"/>
  <c r="AL169" i="3" s="1"/>
  <c r="AG169" i="3"/>
  <c r="AH169" i="3" s="1"/>
  <c r="AI169" i="3" s="1"/>
  <c r="AF169" i="3"/>
  <c r="AE169" i="3"/>
  <c r="AD169" i="3"/>
  <c r="AC169" i="3"/>
  <c r="AB169" i="3"/>
  <c r="AA169" i="3"/>
  <c r="W169" i="3"/>
  <c r="V169" i="3"/>
  <c r="Z169" i="3" s="1"/>
  <c r="U169" i="3"/>
  <c r="S169" i="3"/>
  <c r="Q169" i="3"/>
  <c r="N169" i="3"/>
  <c r="L169" i="3"/>
  <c r="M169" i="3" s="1"/>
  <c r="I169" i="3"/>
  <c r="F169" i="3"/>
  <c r="AM168" i="3"/>
  <c r="AN168" i="3" s="1"/>
  <c r="AO168" i="3" s="1"/>
  <c r="AJ168" i="3"/>
  <c r="AK168" i="3" s="1"/>
  <c r="AL168" i="3" s="1"/>
  <c r="AG168" i="3"/>
  <c r="AH168" i="3" s="1"/>
  <c r="AI168" i="3" s="1"/>
  <c r="AF168" i="3"/>
  <c r="AE168" i="3"/>
  <c r="AD168" i="3"/>
  <c r="AC168" i="3"/>
  <c r="AB168" i="3"/>
  <c r="AA168" i="3"/>
  <c r="W168" i="3"/>
  <c r="V168" i="3"/>
  <c r="Z168" i="3" s="1"/>
  <c r="U168" i="3"/>
  <c r="S168" i="3"/>
  <c r="Q168" i="3"/>
  <c r="N168" i="3"/>
  <c r="L168" i="3"/>
  <c r="M168" i="3" s="1"/>
  <c r="I168" i="3"/>
  <c r="F168" i="3"/>
  <c r="AM167" i="3"/>
  <c r="AN167" i="3" s="1"/>
  <c r="AO167" i="3" s="1"/>
  <c r="AJ167" i="3"/>
  <c r="AK167" i="3" s="1"/>
  <c r="AL167" i="3" s="1"/>
  <c r="AG167" i="3"/>
  <c r="AH167" i="3" s="1"/>
  <c r="AI167" i="3" s="1"/>
  <c r="AF167" i="3"/>
  <c r="AE167" i="3"/>
  <c r="AD167" i="3"/>
  <c r="AC167" i="3"/>
  <c r="AB167" i="3"/>
  <c r="AA167" i="3"/>
  <c r="W167" i="3"/>
  <c r="V167" i="3"/>
  <c r="Z167" i="3" s="1"/>
  <c r="U167" i="3"/>
  <c r="S167" i="3"/>
  <c r="Q167" i="3"/>
  <c r="N167" i="3"/>
  <c r="L167" i="3"/>
  <c r="M167" i="3" s="1"/>
  <c r="I167" i="3"/>
  <c r="F167" i="3"/>
  <c r="AM166" i="3"/>
  <c r="AN166" i="3" s="1"/>
  <c r="AO166" i="3" s="1"/>
  <c r="AJ166" i="3"/>
  <c r="AK166" i="3" s="1"/>
  <c r="AL166" i="3" s="1"/>
  <c r="AG166" i="3"/>
  <c r="AH166" i="3" s="1"/>
  <c r="AI166" i="3" s="1"/>
  <c r="AF166" i="3"/>
  <c r="AE166" i="3"/>
  <c r="AD166" i="3"/>
  <c r="AC166" i="3"/>
  <c r="AB166" i="3"/>
  <c r="AA166" i="3"/>
  <c r="W166" i="3"/>
  <c r="V166" i="3"/>
  <c r="Z166" i="3" s="1"/>
  <c r="U166" i="3"/>
  <c r="S166" i="3"/>
  <c r="Q166" i="3"/>
  <c r="N166" i="3"/>
  <c r="L166" i="3"/>
  <c r="M166" i="3" s="1"/>
  <c r="I166" i="3"/>
  <c r="F166" i="3"/>
  <c r="AM165" i="3"/>
  <c r="AN165" i="3" s="1"/>
  <c r="AO165" i="3" s="1"/>
  <c r="AJ165" i="3"/>
  <c r="AK165" i="3" s="1"/>
  <c r="AL165" i="3" s="1"/>
  <c r="AG165" i="3"/>
  <c r="AH165" i="3" s="1"/>
  <c r="AI165" i="3" s="1"/>
  <c r="AF165" i="3"/>
  <c r="AE165" i="3"/>
  <c r="AD165" i="3"/>
  <c r="AC165" i="3"/>
  <c r="AB165" i="3"/>
  <c r="AA165" i="3"/>
  <c r="W165" i="3"/>
  <c r="V165" i="3"/>
  <c r="Z165" i="3" s="1"/>
  <c r="U165" i="3"/>
  <c r="S165" i="3"/>
  <c r="Q165" i="3"/>
  <c r="N165" i="3"/>
  <c r="L165" i="3"/>
  <c r="M165" i="3" s="1"/>
  <c r="I165" i="3"/>
  <c r="F165" i="3"/>
  <c r="AM164" i="3"/>
  <c r="AN164" i="3" s="1"/>
  <c r="AO164" i="3" s="1"/>
  <c r="AJ164" i="3"/>
  <c r="AK164" i="3" s="1"/>
  <c r="AL164" i="3" s="1"/>
  <c r="AG164" i="3"/>
  <c r="AH164" i="3" s="1"/>
  <c r="AI164" i="3" s="1"/>
  <c r="AF164" i="3"/>
  <c r="AE164" i="3"/>
  <c r="AD164" i="3"/>
  <c r="AC164" i="3"/>
  <c r="AB164" i="3"/>
  <c r="AA164" i="3"/>
  <c r="W164" i="3"/>
  <c r="V164" i="3"/>
  <c r="Z164" i="3" s="1"/>
  <c r="U164" i="3"/>
  <c r="S164" i="3"/>
  <c r="Q164" i="3"/>
  <c r="N164" i="3"/>
  <c r="L164" i="3"/>
  <c r="M164" i="3" s="1"/>
  <c r="I164" i="3"/>
  <c r="F164" i="3"/>
  <c r="AM163" i="3"/>
  <c r="AN163" i="3" s="1"/>
  <c r="AO163" i="3" s="1"/>
  <c r="AJ163" i="3"/>
  <c r="AK163" i="3" s="1"/>
  <c r="AL163" i="3" s="1"/>
  <c r="AG163" i="3"/>
  <c r="AH163" i="3" s="1"/>
  <c r="AI163" i="3" s="1"/>
  <c r="AF163" i="3"/>
  <c r="AE163" i="3"/>
  <c r="AD163" i="3"/>
  <c r="AC163" i="3"/>
  <c r="AB163" i="3"/>
  <c r="AA163" i="3"/>
  <c r="W163" i="3"/>
  <c r="V163" i="3"/>
  <c r="Z163" i="3" s="1"/>
  <c r="U163" i="3"/>
  <c r="S163" i="3"/>
  <c r="Q163" i="3"/>
  <c r="N163" i="3"/>
  <c r="L163" i="3"/>
  <c r="M163" i="3" s="1"/>
  <c r="I163" i="3"/>
  <c r="F163" i="3"/>
  <c r="AM162" i="3"/>
  <c r="AN162" i="3" s="1"/>
  <c r="AO162" i="3" s="1"/>
  <c r="AJ162" i="3"/>
  <c r="AK162" i="3" s="1"/>
  <c r="AL162" i="3" s="1"/>
  <c r="AG162" i="3"/>
  <c r="AH162" i="3" s="1"/>
  <c r="AI162" i="3" s="1"/>
  <c r="AF162" i="3"/>
  <c r="AE162" i="3"/>
  <c r="AD162" i="3"/>
  <c r="AC162" i="3"/>
  <c r="AB162" i="3"/>
  <c r="AA162" i="3"/>
  <c r="W162" i="3"/>
  <c r="V162" i="3"/>
  <c r="Z162" i="3" s="1"/>
  <c r="U162" i="3"/>
  <c r="S162" i="3"/>
  <c r="Q162" i="3"/>
  <c r="N162" i="3"/>
  <c r="L162" i="3"/>
  <c r="M162" i="3" s="1"/>
  <c r="I162" i="3"/>
  <c r="F162" i="3"/>
  <c r="AM161" i="3"/>
  <c r="AN161" i="3" s="1"/>
  <c r="AO161" i="3" s="1"/>
  <c r="AJ161" i="3"/>
  <c r="AK161" i="3" s="1"/>
  <c r="AL161" i="3" s="1"/>
  <c r="AG161" i="3"/>
  <c r="AH161" i="3" s="1"/>
  <c r="AI161" i="3" s="1"/>
  <c r="AF161" i="3"/>
  <c r="AE161" i="3"/>
  <c r="AD161" i="3"/>
  <c r="AC161" i="3"/>
  <c r="AB161" i="3"/>
  <c r="AA161" i="3"/>
  <c r="W161" i="3"/>
  <c r="V161" i="3"/>
  <c r="Z161" i="3" s="1"/>
  <c r="U161" i="3"/>
  <c r="S161" i="3"/>
  <c r="Q161" i="3"/>
  <c r="N161" i="3"/>
  <c r="L161" i="3"/>
  <c r="M161" i="3" s="1"/>
  <c r="I161" i="3"/>
  <c r="F161" i="3"/>
  <c r="AM160" i="3"/>
  <c r="AN160" i="3" s="1"/>
  <c r="AO160" i="3" s="1"/>
  <c r="AJ160" i="3"/>
  <c r="AK160" i="3" s="1"/>
  <c r="AL160" i="3" s="1"/>
  <c r="AG160" i="3"/>
  <c r="AH160" i="3" s="1"/>
  <c r="AI160" i="3" s="1"/>
  <c r="AF160" i="3"/>
  <c r="AE160" i="3"/>
  <c r="AD160" i="3"/>
  <c r="AC160" i="3"/>
  <c r="AB160" i="3"/>
  <c r="AA160" i="3"/>
  <c r="W160" i="3"/>
  <c r="V160" i="3"/>
  <c r="Z160" i="3" s="1"/>
  <c r="U160" i="3"/>
  <c r="S160" i="3"/>
  <c r="Q160" i="3"/>
  <c r="N160" i="3"/>
  <c r="L160" i="3"/>
  <c r="M160" i="3" s="1"/>
  <c r="I160" i="3"/>
  <c r="F160" i="3"/>
  <c r="AM159" i="3"/>
  <c r="AN159" i="3" s="1"/>
  <c r="AO159" i="3" s="1"/>
  <c r="AJ159" i="3"/>
  <c r="AK159" i="3" s="1"/>
  <c r="AL159" i="3" s="1"/>
  <c r="AG159" i="3"/>
  <c r="AH159" i="3" s="1"/>
  <c r="AI159" i="3" s="1"/>
  <c r="AF159" i="3"/>
  <c r="AE159" i="3"/>
  <c r="AD159" i="3"/>
  <c r="AC159" i="3"/>
  <c r="AB159" i="3"/>
  <c r="AA159" i="3"/>
  <c r="W159" i="3"/>
  <c r="V159" i="3"/>
  <c r="Z159" i="3" s="1"/>
  <c r="U159" i="3"/>
  <c r="S159" i="3"/>
  <c r="Q159" i="3"/>
  <c r="P159" i="3"/>
  <c r="P160" i="3" s="1"/>
  <c r="P161" i="3" s="1"/>
  <c r="P162" i="3" s="1"/>
  <c r="P163" i="3" s="1"/>
  <c r="P164" i="3" s="1"/>
  <c r="P165" i="3" s="1"/>
  <c r="P166" i="3" s="1"/>
  <c r="P167" i="3" s="1"/>
  <c r="P168" i="3" s="1"/>
  <c r="P169" i="3" s="1"/>
  <c r="P170" i="3" s="1"/>
  <c r="P171" i="3" s="1"/>
  <c r="P172" i="3" s="1"/>
  <c r="P173" i="3" s="1"/>
  <c r="P174" i="3" s="1"/>
  <c r="P175" i="3" s="1"/>
  <c r="P176" i="3" s="1"/>
  <c r="P177" i="3" s="1"/>
  <c r="P178" i="3" s="1"/>
  <c r="P179" i="3" s="1"/>
  <c r="P180" i="3" s="1"/>
  <c r="P181" i="3" s="1"/>
  <c r="P182" i="3" s="1"/>
  <c r="P183" i="3" s="1"/>
  <c r="P184" i="3" s="1"/>
  <c r="P185" i="3" s="1"/>
  <c r="P186" i="3" s="1"/>
  <c r="P187" i="3" s="1"/>
  <c r="P188" i="3" s="1"/>
  <c r="P189" i="3" s="1"/>
  <c r="P190" i="3" s="1"/>
  <c r="P191" i="3" s="1"/>
  <c r="P192" i="3" s="1"/>
  <c r="P193" i="3" s="1"/>
  <c r="P194" i="3" s="1"/>
  <c r="P195" i="3" s="1"/>
  <c r="P196" i="3" s="1"/>
  <c r="P197" i="3" s="1"/>
  <c r="P198" i="3" s="1"/>
  <c r="P199" i="3" s="1"/>
  <c r="P200" i="3" s="1"/>
  <c r="P201" i="3" s="1"/>
  <c r="P202" i="3" s="1"/>
  <c r="P203" i="3" s="1"/>
  <c r="P204" i="3" s="1"/>
  <c r="P205" i="3" s="1"/>
  <c r="P206" i="3" s="1"/>
  <c r="P207" i="3" s="1"/>
  <c r="P208" i="3" s="1"/>
  <c r="P209" i="3" s="1"/>
  <c r="P210" i="3" s="1"/>
  <c r="P211" i="3" s="1"/>
  <c r="P212" i="3" s="1"/>
  <c r="P213" i="3" s="1"/>
  <c r="P214" i="3" s="1"/>
  <c r="P215" i="3" s="1"/>
  <c r="P216" i="3" s="1"/>
  <c r="P217" i="3" s="1"/>
  <c r="P218" i="3" s="1"/>
  <c r="P219" i="3" s="1"/>
  <c r="P220" i="3" s="1"/>
  <c r="P221" i="3" s="1"/>
  <c r="P222" i="3" s="1"/>
  <c r="P223" i="3" s="1"/>
  <c r="P224" i="3" s="1"/>
  <c r="P225" i="3" s="1"/>
  <c r="P226" i="3" s="1"/>
  <c r="P227" i="3" s="1"/>
  <c r="P228" i="3" s="1"/>
  <c r="P229" i="3" s="1"/>
  <c r="P230" i="3" s="1"/>
  <c r="P231" i="3" s="1"/>
  <c r="P232" i="3" s="1"/>
  <c r="P233" i="3" s="1"/>
  <c r="P234" i="3" s="1"/>
  <c r="P235" i="3" s="1"/>
  <c r="P236" i="3" s="1"/>
  <c r="P237" i="3" s="1"/>
  <c r="P238" i="3" s="1"/>
  <c r="P239" i="3" s="1"/>
  <c r="P240" i="3" s="1"/>
  <c r="P241" i="3" s="1"/>
  <c r="P242" i="3" s="1"/>
  <c r="P243" i="3" s="1"/>
  <c r="P244" i="3" s="1"/>
  <c r="P245" i="3" s="1"/>
  <c r="P246" i="3" s="1"/>
  <c r="P247" i="3" s="1"/>
  <c r="P248" i="3" s="1"/>
  <c r="P249" i="3" s="1"/>
  <c r="P250" i="3" s="1"/>
  <c r="P251" i="3" s="1"/>
  <c r="P252" i="3" s="1"/>
  <c r="P253" i="3" s="1"/>
  <c r="P254" i="3" s="1"/>
  <c r="P255" i="3" s="1"/>
  <c r="P256" i="3" s="1"/>
  <c r="P257" i="3" s="1"/>
  <c r="P258" i="3" s="1"/>
  <c r="P259" i="3" s="1"/>
  <c r="P260" i="3" s="1"/>
  <c r="P261" i="3" s="1"/>
  <c r="P262" i="3" s="1"/>
  <c r="P263" i="3" s="1"/>
  <c r="P264" i="3" s="1"/>
  <c r="P265" i="3" s="1"/>
  <c r="P266" i="3" s="1"/>
  <c r="P267" i="3" s="1"/>
  <c r="P268" i="3" s="1"/>
  <c r="P269" i="3" s="1"/>
  <c r="P270" i="3" s="1"/>
  <c r="P271" i="3" s="1"/>
  <c r="P272" i="3" s="1"/>
  <c r="P273" i="3" s="1"/>
  <c r="P274" i="3" s="1"/>
  <c r="P275" i="3" s="1"/>
  <c r="P276" i="3" s="1"/>
  <c r="P277" i="3" s="1"/>
  <c r="P278" i="3" s="1"/>
  <c r="P279" i="3" s="1"/>
  <c r="P280" i="3" s="1"/>
  <c r="P281" i="3" s="1"/>
  <c r="P282" i="3" s="1"/>
  <c r="P283" i="3" s="1"/>
  <c r="P284" i="3" s="1"/>
  <c r="P285" i="3" s="1"/>
  <c r="P286" i="3" s="1"/>
  <c r="P287" i="3" s="1"/>
  <c r="P288" i="3" s="1"/>
  <c r="P289" i="3" s="1"/>
  <c r="P290" i="3" s="1"/>
  <c r="P291" i="3" s="1"/>
  <c r="P292" i="3" s="1"/>
  <c r="P293" i="3" s="1"/>
  <c r="P294" i="3" s="1"/>
  <c r="P295" i="3" s="1"/>
  <c r="P296" i="3" s="1"/>
  <c r="P297" i="3" s="1"/>
  <c r="P298" i="3" s="1"/>
  <c r="P299" i="3" s="1"/>
  <c r="P300" i="3" s="1"/>
  <c r="P301" i="3" s="1"/>
  <c r="P302" i="3" s="1"/>
  <c r="P303" i="3" s="1"/>
  <c r="P304" i="3" s="1"/>
  <c r="P305" i="3" s="1"/>
  <c r="P306" i="3" s="1"/>
  <c r="P307" i="3" s="1"/>
  <c r="P308" i="3" s="1"/>
  <c r="P309" i="3" s="1"/>
  <c r="P310" i="3" s="1"/>
  <c r="P311" i="3" s="1"/>
  <c r="P312" i="3" s="1"/>
  <c r="P313" i="3" s="1"/>
  <c r="P314" i="3" s="1"/>
  <c r="P315" i="3" s="1"/>
  <c r="N159" i="3"/>
  <c r="L159" i="3"/>
  <c r="M159" i="3" s="1"/>
  <c r="K159" i="3"/>
  <c r="I159" i="3"/>
  <c r="G159" i="3"/>
  <c r="F159" i="3"/>
  <c r="AM158" i="3"/>
  <c r="AN158" i="3" s="1"/>
  <c r="AO158" i="3" s="1"/>
  <c r="AJ158" i="3"/>
  <c r="AK158" i="3" s="1"/>
  <c r="AL158" i="3" s="1"/>
  <c r="AG158" i="3"/>
  <c r="AH158" i="3" s="1"/>
  <c r="AI158" i="3" s="1"/>
  <c r="AF158" i="3"/>
  <c r="AE158" i="3"/>
  <c r="AD158" i="3"/>
  <c r="AC158" i="3"/>
  <c r="AB158" i="3"/>
  <c r="AA158" i="3"/>
  <c r="W158" i="3"/>
  <c r="V158" i="3"/>
  <c r="U158" i="3"/>
  <c r="S158" i="3"/>
  <c r="Q158" i="3"/>
  <c r="N158" i="3"/>
  <c r="L158" i="3"/>
  <c r="M158" i="3" s="1"/>
  <c r="I158" i="3"/>
  <c r="F158" i="3"/>
  <c r="AM157" i="3"/>
  <c r="AN157" i="3" s="1"/>
  <c r="AO157" i="3" s="1"/>
  <c r="AJ157" i="3"/>
  <c r="AK157" i="3" s="1"/>
  <c r="AL157" i="3" s="1"/>
  <c r="AG157" i="3"/>
  <c r="AH157" i="3" s="1"/>
  <c r="AI157" i="3" s="1"/>
  <c r="AF157" i="3"/>
  <c r="AE157" i="3"/>
  <c r="AD157" i="3"/>
  <c r="AC157" i="3"/>
  <c r="AB157" i="3"/>
  <c r="AA157" i="3"/>
  <c r="W157" i="3"/>
  <c r="V157" i="3"/>
  <c r="U157" i="3"/>
  <c r="S157" i="3"/>
  <c r="Q157" i="3"/>
  <c r="N157" i="3"/>
  <c r="L157" i="3"/>
  <c r="M157" i="3" s="1"/>
  <c r="I157" i="3"/>
  <c r="F157" i="3"/>
  <c r="AM156" i="3"/>
  <c r="AN156" i="3" s="1"/>
  <c r="AO156" i="3" s="1"/>
  <c r="AJ156" i="3"/>
  <c r="AK156" i="3" s="1"/>
  <c r="AL156" i="3" s="1"/>
  <c r="AG156" i="3"/>
  <c r="AH156" i="3" s="1"/>
  <c r="AI156" i="3" s="1"/>
  <c r="AF156" i="3"/>
  <c r="AE156" i="3"/>
  <c r="AD156" i="3"/>
  <c r="AC156" i="3"/>
  <c r="AB156" i="3"/>
  <c r="AA156" i="3"/>
  <c r="W156" i="3"/>
  <c r="V156" i="3"/>
  <c r="U156" i="3"/>
  <c r="S156" i="3"/>
  <c r="Q156" i="3"/>
  <c r="N156" i="3"/>
  <c r="L156" i="3"/>
  <c r="M156" i="3" s="1"/>
  <c r="I156" i="3"/>
  <c r="F156" i="3"/>
  <c r="AM155" i="3"/>
  <c r="AN155" i="3" s="1"/>
  <c r="AO155" i="3" s="1"/>
  <c r="AJ155" i="3"/>
  <c r="AK155" i="3" s="1"/>
  <c r="AL155" i="3" s="1"/>
  <c r="AG155" i="3"/>
  <c r="AH155" i="3" s="1"/>
  <c r="AI155" i="3" s="1"/>
  <c r="AF155" i="3"/>
  <c r="AE155" i="3"/>
  <c r="AD155" i="3"/>
  <c r="AC155" i="3"/>
  <c r="AB155" i="3"/>
  <c r="AA155" i="3"/>
  <c r="W155" i="3"/>
  <c r="V155" i="3"/>
  <c r="U155" i="3"/>
  <c r="S155" i="3"/>
  <c r="Q155" i="3"/>
  <c r="N155" i="3"/>
  <c r="L155" i="3"/>
  <c r="M155" i="3" s="1"/>
  <c r="I155" i="3"/>
  <c r="F155" i="3"/>
  <c r="AM154" i="3"/>
  <c r="AN154" i="3" s="1"/>
  <c r="AO154" i="3" s="1"/>
  <c r="AJ154" i="3"/>
  <c r="AK154" i="3" s="1"/>
  <c r="AL154" i="3" s="1"/>
  <c r="AG154" i="3"/>
  <c r="AH154" i="3" s="1"/>
  <c r="AI154" i="3" s="1"/>
  <c r="AF154" i="3"/>
  <c r="AE154" i="3"/>
  <c r="AD154" i="3"/>
  <c r="AC154" i="3"/>
  <c r="AB154" i="3"/>
  <c r="AA154" i="3"/>
  <c r="W154" i="3"/>
  <c r="V154" i="3"/>
  <c r="U154" i="3"/>
  <c r="S154" i="3"/>
  <c r="Q154" i="3"/>
  <c r="N154" i="3"/>
  <c r="L154" i="3"/>
  <c r="M154" i="3" s="1"/>
  <c r="I154" i="3"/>
  <c r="F154" i="3"/>
  <c r="AM153" i="3"/>
  <c r="AN153" i="3" s="1"/>
  <c r="AO153" i="3" s="1"/>
  <c r="AJ153" i="3"/>
  <c r="AK153" i="3" s="1"/>
  <c r="AL153" i="3" s="1"/>
  <c r="AG153" i="3"/>
  <c r="AH153" i="3" s="1"/>
  <c r="AI153" i="3" s="1"/>
  <c r="AF153" i="3"/>
  <c r="AE153" i="3"/>
  <c r="AD153" i="3"/>
  <c r="AC153" i="3"/>
  <c r="AB153" i="3"/>
  <c r="AA153" i="3"/>
  <c r="W153" i="3"/>
  <c r="V153" i="3"/>
  <c r="U153" i="3"/>
  <c r="S153" i="3"/>
  <c r="Q153" i="3"/>
  <c r="N153" i="3"/>
  <c r="L153" i="3"/>
  <c r="M153" i="3" s="1"/>
  <c r="I153" i="3"/>
  <c r="F153" i="3"/>
  <c r="AM152" i="3"/>
  <c r="AN152" i="3" s="1"/>
  <c r="AO152" i="3" s="1"/>
  <c r="AJ152" i="3"/>
  <c r="AK152" i="3" s="1"/>
  <c r="AL152" i="3" s="1"/>
  <c r="AG152" i="3"/>
  <c r="AH152" i="3" s="1"/>
  <c r="AI152" i="3" s="1"/>
  <c r="AF152" i="3"/>
  <c r="AE152" i="3"/>
  <c r="AD152" i="3"/>
  <c r="AC152" i="3"/>
  <c r="AB152" i="3"/>
  <c r="AA152" i="3"/>
  <c r="W152" i="3"/>
  <c r="V152" i="3"/>
  <c r="U152" i="3"/>
  <c r="S152" i="3"/>
  <c r="Q152" i="3"/>
  <c r="N152" i="3"/>
  <c r="L152" i="3"/>
  <c r="M152" i="3" s="1"/>
  <c r="I152" i="3"/>
  <c r="F152" i="3"/>
  <c r="AM151" i="3"/>
  <c r="AN151" i="3" s="1"/>
  <c r="AO151" i="3" s="1"/>
  <c r="AJ151" i="3"/>
  <c r="AK151" i="3" s="1"/>
  <c r="AL151" i="3" s="1"/>
  <c r="AG151" i="3"/>
  <c r="AH151" i="3" s="1"/>
  <c r="AI151" i="3" s="1"/>
  <c r="AF151" i="3"/>
  <c r="AE151" i="3"/>
  <c r="AD151" i="3"/>
  <c r="AC151" i="3"/>
  <c r="AB151" i="3"/>
  <c r="AA151" i="3"/>
  <c r="W151" i="3"/>
  <c r="V151" i="3"/>
  <c r="U151" i="3"/>
  <c r="S151" i="3"/>
  <c r="Q151" i="3"/>
  <c r="N151" i="3"/>
  <c r="L151" i="3"/>
  <c r="M151" i="3" s="1"/>
  <c r="I151" i="3"/>
  <c r="F151" i="3"/>
  <c r="AM150" i="3"/>
  <c r="AN150" i="3" s="1"/>
  <c r="AO150" i="3" s="1"/>
  <c r="AJ150" i="3"/>
  <c r="AK150" i="3" s="1"/>
  <c r="AL150" i="3" s="1"/>
  <c r="AG150" i="3"/>
  <c r="AH150" i="3" s="1"/>
  <c r="AI150" i="3" s="1"/>
  <c r="AF150" i="3"/>
  <c r="AE150" i="3"/>
  <c r="AD150" i="3"/>
  <c r="AC150" i="3"/>
  <c r="AB150" i="3"/>
  <c r="AA150" i="3"/>
  <c r="W150" i="3"/>
  <c r="V150" i="3"/>
  <c r="U150" i="3"/>
  <c r="S150" i="3"/>
  <c r="Q150" i="3"/>
  <c r="N150" i="3"/>
  <c r="L150" i="3"/>
  <c r="M150" i="3" s="1"/>
  <c r="I150" i="3"/>
  <c r="F150" i="3"/>
  <c r="AM149" i="3"/>
  <c r="AN149" i="3" s="1"/>
  <c r="AO149" i="3" s="1"/>
  <c r="AJ149" i="3"/>
  <c r="AK149" i="3" s="1"/>
  <c r="AL149" i="3" s="1"/>
  <c r="AG149" i="3"/>
  <c r="AH149" i="3" s="1"/>
  <c r="AI149" i="3" s="1"/>
  <c r="AF149" i="3"/>
  <c r="AE149" i="3"/>
  <c r="AD149" i="3"/>
  <c r="AC149" i="3"/>
  <c r="AB149" i="3"/>
  <c r="AA149" i="3"/>
  <c r="W149" i="3"/>
  <c r="V149" i="3"/>
  <c r="U149" i="3"/>
  <c r="S149" i="3"/>
  <c r="Q149" i="3"/>
  <c r="N149" i="3"/>
  <c r="L149" i="3"/>
  <c r="M149" i="3" s="1"/>
  <c r="I149" i="3"/>
  <c r="F149" i="3"/>
  <c r="AM148" i="3"/>
  <c r="AN148" i="3" s="1"/>
  <c r="AO148" i="3" s="1"/>
  <c r="AJ148" i="3"/>
  <c r="AK148" i="3" s="1"/>
  <c r="AL148" i="3" s="1"/>
  <c r="AG148" i="3"/>
  <c r="AH148" i="3" s="1"/>
  <c r="AI148" i="3" s="1"/>
  <c r="AF148" i="3"/>
  <c r="AE148" i="3"/>
  <c r="AD148" i="3"/>
  <c r="AC148" i="3"/>
  <c r="AB148" i="3"/>
  <c r="AA148" i="3"/>
  <c r="W148" i="3"/>
  <c r="V148" i="3"/>
  <c r="U148" i="3"/>
  <c r="S148" i="3"/>
  <c r="Q148" i="3"/>
  <c r="N148" i="3"/>
  <c r="L148" i="3"/>
  <c r="M148" i="3" s="1"/>
  <c r="I148" i="3"/>
  <c r="F148" i="3"/>
  <c r="AM147" i="3"/>
  <c r="AN147" i="3" s="1"/>
  <c r="AO147" i="3" s="1"/>
  <c r="AJ147" i="3"/>
  <c r="AK147" i="3" s="1"/>
  <c r="AL147" i="3" s="1"/>
  <c r="AG147" i="3"/>
  <c r="AH147" i="3" s="1"/>
  <c r="AI147" i="3" s="1"/>
  <c r="AF147" i="3"/>
  <c r="AE147" i="3"/>
  <c r="AD147" i="3"/>
  <c r="AC147" i="3"/>
  <c r="AB147" i="3"/>
  <c r="AA147" i="3"/>
  <c r="W147" i="3"/>
  <c r="V147" i="3"/>
  <c r="U147" i="3"/>
  <c r="S147" i="3"/>
  <c r="Q147" i="3"/>
  <c r="N147" i="3"/>
  <c r="L147" i="3"/>
  <c r="M147" i="3" s="1"/>
  <c r="I147" i="3"/>
  <c r="F147" i="3"/>
  <c r="AM146" i="3"/>
  <c r="AN146" i="3" s="1"/>
  <c r="AO146" i="3" s="1"/>
  <c r="AJ146" i="3"/>
  <c r="AK146" i="3" s="1"/>
  <c r="AL146" i="3" s="1"/>
  <c r="AG146" i="3"/>
  <c r="AH146" i="3" s="1"/>
  <c r="AI146" i="3" s="1"/>
  <c r="AF146" i="3"/>
  <c r="AE146" i="3"/>
  <c r="AD146" i="3"/>
  <c r="AC146" i="3"/>
  <c r="AB146" i="3"/>
  <c r="AA146" i="3"/>
  <c r="W146" i="3"/>
  <c r="V146" i="3"/>
  <c r="U146" i="3"/>
  <c r="S146" i="3"/>
  <c r="Q146" i="3"/>
  <c r="N146" i="3"/>
  <c r="L146" i="3"/>
  <c r="M146" i="3" s="1"/>
  <c r="I146" i="3"/>
  <c r="F146" i="3"/>
  <c r="AM145" i="3"/>
  <c r="AN145" i="3" s="1"/>
  <c r="AO145" i="3" s="1"/>
  <c r="AJ145" i="3"/>
  <c r="AK145" i="3" s="1"/>
  <c r="AL145" i="3" s="1"/>
  <c r="AG145" i="3"/>
  <c r="AH145" i="3" s="1"/>
  <c r="AI145" i="3" s="1"/>
  <c r="AF145" i="3"/>
  <c r="AE145" i="3"/>
  <c r="AD145" i="3"/>
  <c r="AC145" i="3"/>
  <c r="AB145" i="3"/>
  <c r="AA145" i="3"/>
  <c r="W145" i="3"/>
  <c r="V145" i="3"/>
  <c r="U145" i="3"/>
  <c r="S145" i="3"/>
  <c r="Q145" i="3"/>
  <c r="N145" i="3"/>
  <c r="L145" i="3"/>
  <c r="M145" i="3" s="1"/>
  <c r="I145" i="3"/>
  <c r="F145" i="3"/>
  <c r="AM144" i="3"/>
  <c r="AN144" i="3" s="1"/>
  <c r="AO144" i="3" s="1"/>
  <c r="AJ144" i="3"/>
  <c r="AK144" i="3" s="1"/>
  <c r="AL144" i="3" s="1"/>
  <c r="AG144" i="3"/>
  <c r="AH144" i="3" s="1"/>
  <c r="AI144" i="3" s="1"/>
  <c r="AF144" i="3"/>
  <c r="AE144" i="3"/>
  <c r="AD144" i="3"/>
  <c r="AC144" i="3"/>
  <c r="AB144" i="3"/>
  <c r="AA144" i="3"/>
  <c r="W144" i="3"/>
  <c r="V144" i="3"/>
  <c r="U144" i="3"/>
  <c r="S144" i="3"/>
  <c r="Q144" i="3"/>
  <c r="N144" i="3"/>
  <c r="L144" i="3"/>
  <c r="M144" i="3" s="1"/>
  <c r="I144" i="3"/>
  <c r="F144" i="3"/>
  <c r="AM143" i="3"/>
  <c r="AN143" i="3" s="1"/>
  <c r="AO143" i="3" s="1"/>
  <c r="AJ143" i="3"/>
  <c r="AK143" i="3" s="1"/>
  <c r="AL143" i="3" s="1"/>
  <c r="AG143" i="3"/>
  <c r="AH143" i="3" s="1"/>
  <c r="AI143" i="3" s="1"/>
  <c r="AF143" i="3"/>
  <c r="AE143" i="3"/>
  <c r="AD143" i="3"/>
  <c r="AC143" i="3"/>
  <c r="AB143" i="3"/>
  <c r="AA143" i="3"/>
  <c r="W143" i="3"/>
  <c r="V143" i="3"/>
  <c r="U143" i="3"/>
  <c r="S143" i="3"/>
  <c r="Q143" i="3"/>
  <c r="N143" i="3"/>
  <c r="L143" i="3"/>
  <c r="M143" i="3" s="1"/>
  <c r="I143" i="3"/>
  <c r="F143" i="3"/>
  <c r="AM142" i="3"/>
  <c r="AN142" i="3" s="1"/>
  <c r="AO142" i="3" s="1"/>
  <c r="AJ142" i="3"/>
  <c r="AK142" i="3" s="1"/>
  <c r="AL142" i="3" s="1"/>
  <c r="AG142" i="3"/>
  <c r="AH142" i="3" s="1"/>
  <c r="AI142" i="3" s="1"/>
  <c r="AF142" i="3"/>
  <c r="AE142" i="3"/>
  <c r="AD142" i="3"/>
  <c r="AC142" i="3"/>
  <c r="AB142" i="3"/>
  <c r="AA142" i="3"/>
  <c r="W142" i="3"/>
  <c r="V142" i="3"/>
  <c r="U142" i="3"/>
  <c r="S142" i="3"/>
  <c r="Q142" i="3"/>
  <c r="N142" i="3"/>
  <c r="L142" i="3"/>
  <c r="M142" i="3" s="1"/>
  <c r="I142" i="3"/>
  <c r="F142" i="3"/>
  <c r="AM141" i="3"/>
  <c r="AN141" i="3" s="1"/>
  <c r="AO141" i="3" s="1"/>
  <c r="AJ141" i="3"/>
  <c r="AK141" i="3" s="1"/>
  <c r="AL141" i="3" s="1"/>
  <c r="AG141" i="3"/>
  <c r="AH141" i="3" s="1"/>
  <c r="AI141" i="3" s="1"/>
  <c r="AF141" i="3"/>
  <c r="AE141" i="3"/>
  <c r="AD141" i="3"/>
  <c r="AC141" i="3"/>
  <c r="AB141" i="3"/>
  <c r="AA141" i="3"/>
  <c r="W141" i="3"/>
  <c r="V141" i="3"/>
  <c r="U141" i="3"/>
  <c r="S141" i="3"/>
  <c r="Q141" i="3"/>
  <c r="N141" i="3"/>
  <c r="L141" i="3"/>
  <c r="M141" i="3" s="1"/>
  <c r="I141" i="3"/>
  <c r="F141" i="3"/>
  <c r="AM140" i="3"/>
  <c r="AN140" i="3" s="1"/>
  <c r="AO140" i="3" s="1"/>
  <c r="AJ140" i="3"/>
  <c r="AK140" i="3" s="1"/>
  <c r="AL140" i="3" s="1"/>
  <c r="AG140" i="3"/>
  <c r="AH140" i="3" s="1"/>
  <c r="AI140" i="3" s="1"/>
  <c r="AF140" i="3"/>
  <c r="AE140" i="3"/>
  <c r="AD140" i="3"/>
  <c r="AC140" i="3"/>
  <c r="AB140" i="3"/>
  <c r="AA140" i="3"/>
  <c r="W140" i="3"/>
  <c r="V140" i="3"/>
  <c r="U140" i="3"/>
  <c r="S140" i="3"/>
  <c r="Q140" i="3"/>
  <c r="N140" i="3"/>
  <c r="L140" i="3"/>
  <c r="M140" i="3" s="1"/>
  <c r="I140" i="3"/>
  <c r="F140" i="3"/>
  <c r="AM139" i="3"/>
  <c r="AN139" i="3" s="1"/>
  <c r="AO139" i="3" s="1"/>
  <c r="AJ139" i="3"/>
  <c r="AK139" i="3" s="1"/>
  <c r="AL139" i="3" s="1"/>
  <c r="AG139" i="3"/>
  <c r="AH139" i="3" s="1"/>
  <c r="AI139" i="3" s="1"/>
  <c r="AF139" i="3"/>
  <c r="AE139" i="3"/>
  <c r="AD139" i="3"/>
  <c r="AC139" i="3"/>
  <c r="AB139" i="3"/>
  <c r="AA139" i="3"/>
  <c r="W139" i="3"/>
  <c r="V139" i="3"/>
  <c r="U139" i="3"/>
  <c r="S139" i="3"/>
  <c r="Q139" i="3"/>
  <c r="N139" i="3"/>
  <c r="L139" i="3"/>
  <c r="M139" i="3" s="1"/>
  <c r="I139" i="3"/>
  <c r="F139" i="3"/>
  <c r="AM138" i="3"/>
  <c r="AN138" i="3" s="1"/>
  <c r="AO138" i="3" s="1"/>
  <c r="AJ138" i="3"/>
  <c r="AK138" i="3" s="1"/>
  <c r="AL138" i="3" s="1"/>
  <c r="AG138" i="3"/>
  <c r="AH138" i="3" s="1"/>
  <c r="AI138" i="3" s="1"/>
  <c r="AF138" i="3"/>
  <c r="AE138" i="3"/>
  <c r="AD138" i="3"/>
  <c r="AC138" i="3"/>
  <c r="AB138" i="3"/>
  <c r="AA138" i="3"/>
  <c r="W138" i="3"/>
  <c r="V138" i="3"/>
  <c r="U138" i="3"/>
  <c r="S138" i="3"/>
  <c r="Q138" i="3"/>
  <c r="N138" i="3"/>
  <c r="L138" i="3"/>
  <c r="M138" i="3" s="1"/>
  <c r="I138" i="3"/>
  <c r="F138" i="3"/>
  <c r="AM137" i="3"/>
  <c r="AN137" i="3" s="1"/>
  <c r="AO137" i="3" s="1"/>
  <c r="AJ137" i="3"/>
  <c r="AK137" i="3" s="1"/>
  <c r="AL137" i="3" s="1"/>
  <c r="AG137" i="3"/>
  <c r="AH137" i="3" s="1"/>
  <c r="AI137" i="3" s="1"/>
  <c r="AF137" i="3"/>
  <c r="AE137" i="3"/>
  <c r="AD137" i="3"/>
  <c r="AC137" i="3"/>
  <c r="AB137" i="3"/>
  <c r="AA137" i="3"/>
  <c r="W137" i="3"/>
  <c r="V137" i="3"/>
  <c r="U137" i="3"/>
  <c r="S137" i="3"/>
  <c r="Q137" i="3"/>
  <c r="N137" i="3"/>
  <c r="L137" i="3"/>
  <c r="M137" i="3" s="1"/>
  <c r="I137" i="3"/>
  <c r="F137" i="3"/>
  <c r="AM136" i="3"/>
  <c r="AN136" i="3" s="1"/>
  <c r="AO136" i="3" s="1"/>
  <c r="AJ136" i="3"/>
  <c r="AK136" i="3" s="1"/>
  <c r="AL136" i="3" s="1"/>
  <c r="AG136" i="3"/>
  <c r="AH136" i="3" s="1"/>
  <c r="AI136" i="3" s="1"/>
  <c r="AF136" i="3"/>
  <c r="AE136" i="3"/>
  <c r="AD136" i="3"/>
  <c r="AC136" i="3"/>
  <c r="AB136" i="3"/>
  <c r="AA136" i="3"/>
  <c r="W136" i="3"/>
  <c r="V136" i="3"/>
  <c r="U136" i="3"/>
  <c r="S136" i="3"/>
  <c r="Q136" i="3"/>
  <c r="N136" i="3"/>
  <c r="L136" i="3"/>
  <c r="M136" i="3" s="1"/>
  <c r="I136" i="3"/>
  <c r="F136" i="3"/>
  <c r="AM135" i="3"/>
  <c r="AN135" i="3" s="1"/>
  <c r="AO135" i="3" s="1"/>
  <c r="AJ135" i="3"/>
  <c r="AK135" i="3" s="1"/>
  <c r="AL135" i="3" s="1"/>
  <c r="AG135" i="3"/>
  <c r="AH135" i="3" s="1"/>
  <c r="AI135" i="3" s="1"/>
  <c r="AF135" i="3"/>
  <c r="AE135" i="3"/>
  <c r="AD135" i="3"/>
  <c r="AC135" i="3"/>
  <c r="AB135" i="3"/>
  <c r="AA135" i="3"/>
  <c r="W135" i="3"/>
  <c r="V135" i="3"/>
  <c r="U135" i="3"/>
  <c r="S135" i="3"/>
  <c r="Q135" i="3"/>
  <c r="N135" i="3"/>
  <c r="L135" i="3"/>
  <c r="M135" i="3" s="1"/>
  <c r="I135" i="3"/>
  <c r="F135" i="3"/>
  <c r="AM134" i="3"/>
  <c r="AN134" i="3" s="1"/>
  <c r="AO134" i="3" s="1"/>
  <c r="AJ134" i="3"/>
  <c r="AK134" i="3" s="1"/>
  <c r="AL134" i="3" s="1"/>
  <c r="AG134" i="3"/>
  <c r="AH134" i="3" s="1"/>
  <c r="AI134" i="3" s="1"/>
  <c r="AF134" i="3"/>
  <c r="AE134" i="3"/>
  <c r="AD134" i="3"/>
  <c r="AC134" i="3"/>
  <c r="AB134" i="3"/>
  <c r="AA134" i="3"/>
  <c r="W134" i="3"/>
  <c r="V134" i="3"/>
  <c r="U134" i="3"/>
  <c r="S134" i="3"/>
  <c r="Q134" i="3"/>
  <c r="N134" i="3"/>
  <c r="L134" i="3"/>
  <c r="M134" i="3" s="1"/>
  <c r="I134" i="3"/>
  <c r="F134" i="3"/>
  <c r="AM133" i="3"/>
  <c r="AN133" i="3" s="1"/>
  <c r="AO133" i="3" s="1"/>
  <c r="AJ133" i="3"/>
  <c r="AK133" i="3" s="1"/>
  <c r="AL133" i="3" s="1"/>
  <c r="AG133" i="3"/>
  <c r="AH133" i="3" s="1"/>
  <c r="AI133" i="3" s="1"/>
  <c r="AF133" i="3"/>
  <c r="AE133" i="3"/>
  <c r="AD133" i="3"/>
  <c r="AC133" i="3"/>
  <c r="AB133" i="3"/>
  <c r="AA133" i="3"/>
  <c r="W133" i="3"/>
  <c r="V133" i="3"/>
  <c r="U133" i="3"/>
  <c r="S133" i="3"/>
  <c r="Q133" i="3"/>
  <c r="N133" i="3"/>
  <c r="L133" i="3"/>
  <c r="M133" i="3" s="1"/>
  <c r="I133" i="3"/>
  <c r="F133" i="3"/>
  <c r="AM132" i="3"/>
  <c r="AN132" i="3" s="1"/>
  <c r="AO132" i="3" s="1"/>
  <c r="AJ132" i="3"/>
  <c r="AK132" i="3" s="1"/>
  <c r="AL132" i="3" s="1"/>
  <c r="AG132" i="3"/>
  <c r="AH132" i="3" s="1"/>
  <c r="AI132" i="3" s="1"/>
  <c r="AF132" i="3"/>
  <c r="AE132" i="3"/>
  <c r="AD132" i="3"/>
  <c r="AC132" i="3"/>
  <c r="AB132" i="3"/>
  <c r="AA132" i="3"/>
  <c r="W132" i="3"/>
  <c r="V132" i="3"/>
  <c r="U132" i="3"/>
  <c r="S132" i="3"/>
  <c r="Q132" i="3"/>
  <c r="N132" i="3"/>
  <c r="L132" i="3"/>
  <c r="M132" i="3" s="1"/>
  <c r="I132" i="3"/>
  <c r="F132" i="3"/>
  <c r="AM131" i="3"/>
  <c r="AN131" i="3" s="1"/>
  <c r="AO131" i="3" s="1"/>
  <c r="AJ131" i="3"/>
  <c r="AK131" i="3" s="1"/>
  <c r="AL131" i="3" s="1"/>
  <c r="AG131" i="3"/>
  <c r="AH131" i="3" s="1"/>
  <c r="AI131" i="3" s="1"/>
  <c r="AF131" i="3"/>
  <c r="AE131" i="3"/>
  <c r="AD131" i="3"/>
  <c r="AC131" i="3"/>
  <c r="AB131" i="3"/>
  <c r="AA131" i="3"/>
  <c r="W131" i="3"/>
  <c r="V131" i="3"/>
  <c r="U131" i="3"/>
  <c r="S131" i="3"/>
  <c r="Q131" i="3"/>
  <c r="N131" i="3"/>
  <c r="L131" i="3"/>
  <c r="M131" i="3" s="1"/>
  <c r="I131" i="3"/>
  <c r="F131" i="3"/>
  <c r="AM130" i="3"/>
  <c r="AN130" i="3" s="1"/>
  <c r="AO130" i="3" s="1"/>
  <c r="AJ130" i="3"/>
  <c r="AK130" i="3" s="1"/>
  <c r="AL130" i="3" s="1"/>
  <c r="AG130" i="3"/>
  <c r="AH130" i="3" s="1"/>
  <c r="AI130" i="3" s="1"/>
  <c r="AF130" i="3"/>
  <c r="AE130" i="3"/>
  <c r="AD130" i="3"/>
  <c r="AC130" i="3"/>
  <c r="AB130" i="3"/>
  <c r="AA130" i="3"/>
  <c r="W130" i="3"/>
  <c r="V130" i="3"/>
  <c r="U130" i="3"/>
  <c r="S130" i="3"/>
  <c r="Q130" i="3"/>
  <c r="N130" i="3"/>
  <c r="L130" i="3"/>
  <c r="M130" i="3" s="1"/>
  <c r="I130" i="3"/>
  <c r="F130" i="3"/>
  <c r="AM129" i="3"/>
  <c r="AN129" i="3" s="1"/>
  <c r="AO129" i="3" s="1"/>
  <c r="AJ129" i="3"/>
  <c r="AK129" i="3" s="1"/>
  <c r="AL129" i="3" s="1"/>
  <c r="AG129" i="3"/>
  <c r="AH129" i="3" s="1"/>
  <c r="AI129" i="3" s="1"/>
  <c r="AF129" i="3"/>
  <c r="AE129" i="3"/>
  <c r="AD129" i="3"/>
  <c r="AC129" i="3"/>
  <c r="AB129" i="3"/>
  <c r="AA129" i="3"/>
  <c r="W129" i="3"/>
  <c r="V129" i="3"/>
  <c r="U129" i="3"/>
  <c r="S129" i="3"/>
  <c r="Q129" i="3"/>
  <c r="N129" i="3"/>
  <c r="L129" i="3"/>
  <c r="M129" i="3" s="1"/>
  <c r="I129" i="3"/>
  <c r="F129" i="3"/>
  <c r="AM128" i="3"/>
  <c r="AN128" i="3" s="1"/>
  <c r="AO128" i="3" s="1"/>
  <c r="AJ128" i="3"/>
  <c r="AK128" i="3" s="1"/>
  <c r="AL128" i="3" s="1"/>
  <c r="AG128" i="3"/>
  <c r="AH128" i="3" s="1"/>
  <c r="AI128" i="3" s="1"/>
  <c r="AF128" i="3"/>
  <c r="AE128" i="3"/>
  <c r="AD128" i="3"/>
  <c r="AC128" i="3"/>
  <c r="AB128" i="3"/>
  <c r="AA128" i="3"/>
  <c r="W128" i="3"/>
  <c r="V128" i="3"/>
  <c r="U128" i="3"/>
  <c r="S128" i="3"/>
  <c r="Q128" i="3"/>
  <c r="N128" i="3"/>
  <c r="L128" i="3"/>
  <c r="M128" i="3" s="1"/>
  <c r="I128" i="3"/>
  <c r="F128" i="3"/>
  <c r="AM127" i="3"/>
  <c r="AN127" i="3" s="1"/>
  <c r="AO127" i="3" s="1"/>
  <c r="AJ127" i="3"/>
  <c r="AK127" i="3" s="1"/>
  <c r="AL127" i="3" s="1"/>
  <c r="AG127" i="3"/>
  <c r="AH127" i="3" s="1"/>
  <c r="AI127" i="3" s="1"/>
  <c r="AF127" i="3"/>
  <c r="AE127" i="3"/>
  <c r="AD127" i="3"/>
  <c r="AC127" i="3"/>
  <c r="AB127" i="3"/>
  <c r="AA127" i="3"/>
  <c r="W127" i="3"/>
  <c r="V127" i="3"/>
  <c r="U127" i="3"/>
  <c r="S127" i="3"/>
  <c r="Q127" i="3"/>
  <c r="N127" i="3"/>
  <c r="L127" i="3"/>
  <c r="M127" i="3" s="1"/>
  <c r="I127" i="3"/>
  <c r="F127" i="3"/>
  <c r="AM126" i="3"/>
  <c r="AN126" i="3" s="1"/>
  <c r="AO126" i="3" s="1"/>
  <c r="AJ126" i="3"/>
  <c r="AK126" i="3" s="1"/>
  <c r="AL126" i="3" s="1"/>
  <c r="AG126" i="3"/>
  <c r="AH126" i="3" s="1"/>
  <c r="AI126" i="3" s="1"/>
  <c r="AF126" i="3"/>
  <c r="AE126" i="3"/>
  <c r="AD126" i="3"/>
  <c r="AC126" i="3"/>
  <c r="AB126" i="3"/>
  <c r="AA126" i="3"/>
  <c r="W126" i="3"/>
  <c r="V126" i="3"/>
  <c r="U126" i="3"/>
  <c r="S126" i="3"/>
  <c r="Q126" i="3"/>
  <c r="N126" i="3"/>
  <c r="L126" i="3"/>
  <c r="M126" i="3" s="1"/>
  <c r="I126" i="3"/>
  <c r="F126" i="3"/>
  <c r="AM125" i="3"/>
  <c r="AN125" i="3" s="1"/>
  <c r="AO125" i="3" s="1"/>
  <c r="AJ125" i="3"/>
  <c r="AK125" i="3" s="1"/>
  <c r="AL125" i="3" s="1"/>
  <c r="AG125" i="3"/>
  <c r="AH125" i="3" s="1"/>
  <c r="AI125" i="3" s="1"/>
  <c r="AF125" i="3"/>
  <c r="AE125" i="3"/>
  <c r="AD125" i="3"/>
  <c r="AC125" i="3"/>
  <c r="AB125" i="3"/>
  <c r="AA125" i="3"/>
  <c r="W125" i="3"/>
  <c r="V125" i="3"/>
  <c r="U125" i="3"/>
  <c r="S125" i="3"/>
  <c r="Q125" i="3"/>
  <c r="N125" i="3"/>
  <c r="L125" i="3"/>
  <c r="M125" i="3" s="1"/>
  <c r="I125" i="3"/>
  <c r="F125" i="3"/>
  <c r="AM124" i="3"/>
  <c r="AN124" i="3" s="1"/>
  <c r="AO124" i="3" s="1"/>
  <c r="AJ124" i="3"/>
  <c r="AK124" i="3" s="1"/>
  <c r="AL124" i="3" s="1"/>
  <c r="AG124" i="3"/>
  <c r="AH124" i="3" s="1"/>
  <c r="AI124" i="3" s="1"/>
  <c r="AF124" i="3"/>
  <c r="AE124" i="3"/>
  <c r="AD124" i="3"/>
  <c r="AC124" i="3"/>
  <c r="AB124" i="3"/>
  <c r="AA124" i="3"/>
  <c r="W124" i="3"/>
  <c r="V124" i="3"/>
  <c r="U124" i="3"/>
  <c r="S124" i="3"/>
  <c r="Q124" i="3"/>
  <c r="N124" i="3"/>
  <c r="L124" i="3"/>
  <c r="M124" i="3" s="1"/>
  <c r="I124" i="3"/>
  <c r="F124" i="3"/>
  <c r="AM123" i="3"/>
  <c r="AN123" i="3" s="1"/>
  <c r="AO123" i="3" s="1"/>
  <c r="AJ123" i="3"/>
  <c r="AK123" i="3" s="1"/>
  <c r="AL123" i="3" s="1"/>
  <c r="AG123" i="3"/>
  <c r="AH123" i="3" s="1"/>
  <c r="AI123" i="3" s="1"/>
  <c r="AF123" i="3"/>
  <c r="AE123" i="3"/>
  <c r="AD123" i="3"/>
  <c r="AC123" i="3"/>
  <c r="AB123" i="3"/>
  <c r="AA123" i="3"/>
  <c r="W123" i="3"/>
  <c r="V123" i="3"/>
  <c r="U123" i="3"/>
  <c r="S123" i="3"/>
  <c r="Q123" i="3"/>
  <c r="N123" i="3"/>
  <c r="L123" i="3"/>
  <c r="M123" i="3" s="1"/>
  <c r="I123" i="3"/>
  <c r="F123" i="3"/>
  <c r="AM122" i="3"/>
  <c r="AN122" i="3" s="1"/>
  <c r="AO122" i="3" s="1"/>
  <c r="AJ122" i="3"/>
  <c r="AK122" i="3" s="1"/>
  <c r="AL122" i="3" s="1"/>
  <c r="AG122" i="3"/>
  <c r="AH122" i="3" s="1"/>
  <c r="AI122" i="3" s="1"/>
  <c r="AF122" i="3"/>
  <c r="AE122" i="3"/>
  <c r="AD122" i="3"/>
  <c r="AC122" i="3"/>
  <c r="AB122" i="3"/>
  <c r="AA122" i="3"/>
  <c r="W122" i="3"/>
  <c r="V122" i="3"/>
  <c r="U122" i="3"/>
  <c r="S122" i="3"/>
  <c r="Q122" i="3"/>
  <c r="N122" i="3"/>
  <c r="L122" i="3"/>
  <c r="M122" i="3" s="1"/>
  <c r="I122" i="3"/>
  <c r="F122" i="3"/>
  <c r="AM121" i="3"/>
  <c r="AN121" i="3" s="1"/>
  <c r="AO121" i="3" s="1"/>
  <c r="AJ121" i="3"/>
  <c r="AK121" i="3" s="1"/>
  <c r="AL121" i="3" s="1"/>
  <c r="AG121" i="3"/>
  <c r="AH121" i="3" s="1"/>
  <c r="AI121" i="3" s="1"/>
  <c r="AF121" i="3"/>
  <c r="AE121" i="3"/>
  <c r="AD121" i="3"/>
  <c r="AC121" i="3"/>
  <c r="AB121" i="3"/>
  <c r="AA121" i="3"/>
  <c r="W121" i="3"/>
  <c r="V121" i="3"/>
  <c r="U121" i="3"/>
  <c r="S121" i="3"/>
  <c r="Q121" i="3"/>
  <c r="N121" i="3"/>
  <c r="L121" i="3"/>
  <c r="M121" i="3" s="1"/>
  <c r="I121" i="3"/>
  <c r="F121" i="3"/>
  <c r="AM120" i="3"/>
  <c r="AN120" i="3" s="1"/>
  <c r="AO120" i="3" s="1"/>
  <c r="AJ120" i="3"/>
  <c r="AK120" i="3" s="1"/>
  <c r="AL120" i="3" s="1"/>
  <c r="AG120" i="3"/>
  <c r="AH120" i="3" s="1"/>
  <c r="AI120" i="3" s="1"/>
  <c r="AF120" i="3"/>
  <c r="AE120" i="3"/>
  <c r="AD120" i="3"/>
  <c r="AC120" i="3"/>
  <c r="AB120" i="3"/>
  <c r="AA120" i="3"/>
  <c r="W120" i="3"/>
  <c r="V120" i="3"/>
  <c r="U120" i="3"/>
  <c r="S120" i="3"/>
  <c r="Q120" i="3"/>
  <c r="N120" i="3"/>
  <c r="L120" i="3"/>
  <c r="M120" i="3" s="1"/>
  <c r="I120" i="3"/>
  <c r="F120" i="3"/>
  <c r="AM119" i="3"/>
  <c r="AN119" i="3" s="1"/>
  <c r="AO119" i="3" s="1"/>
  <c r="AJ119" i="3"/>
  <c r="AK119" i="3" s="1"/>
  <c r="AL119" i="3" s="1"/>
  <c r="AG119" i="3"/>
  <c r="AH119" i="3" s="1"/>
  <c r="AI119" i="3" s="1"/>
  <c r="AF119" i="3"/>
  <c r="AE119" i="3"/>
  <c r="AD119" i="3"/>
  <c r="AC119" i="3"/>
  <c r="AB119" i="3"/>
  <c r="AA119" i="3"/>
  <c r="W119" i="3"/>
  <c r="V119" i="3"/>
  <c r="U119" i="3"/>
  <c r="S119" i="3"/>
  <c r="Q119" i="3"/>
  <c r="N119" i="3"/>
  <c r="L119" i="3"/>
  <c r="M119" i="3" s="1"/>
  <c r="I119" i="3"/>
  <c r="F119" i="3"/>
  <c r="AM118" i="3"/>
  <c r="AN118" i="3" s="1"/>
  <c r="AO118" i="3" s="1"/>
  <c r="AJ118" i="3"/>
  <c r="AK118" i="3" s="1"/>
  <c r="AL118" i="3" s="1"/>
  <c r="AG118" i="3"/>
  <c r="AH118" i="3" s="1"/>
  <c r="AI118" i="3" s="1"/>
  <c r="AF118" i="3"/>
  <c r="AE118" i="3"/>
  <c r="AD118" i="3"/>
  <c r="AC118" i="3"/>
  <c r="AB118" i="3"/>
  <c r="AA118" i="3"/>
  <c r="W118" i="3"/>
  <c r="V118" i="3"/>
  <c r="U118" i="3"/>
  <c r="S118" i="3"/>
  <c r="Q118" i="3"/>
  <c r="N118" i="3"/>
  <c r="L118" i="3"/>
  <c r="M118" i="3" s="1"/>
  <c r="I118" i="3"/>
  <c r="F118" i="3"/>
  <c r="AM117" i="3"/>
  <c r="AN117" i="3" s="1"/>
  <c r="AO117" i="3" s="1"/>
  <c r="AJ117" i="3"/>
  <c r="AK117" i="3" s="1"/>
  <c r="AL117" i="3" s="1"/>
  <c r="AG117" i="3"/>
  <c r="AH117" i="3" s="1"/>
  <c r="AI117" i="3" s="1"/>
  <c r="AF117" i="3"/>
  <c r="AE117" i="3"/>
  <c r="AD117" i="3"/>
  <c r="AC117" i="3"/>
  <c r="AB117" i="3"/>
  <c r="AA117" i="3"/>
  <c r="W117" i="3"/>
  <c r="V117" i="3"/>
  <c r="U117" i="3"/>
  <c r="S117" i="3"/>
  <c r="Q117" i="3"/>
  <c r="N117" i="3"/>
  <c r="L117" i="3"/>
  <c r="M117" i="3" s="1"/>
  <c r="I117" i="3"/>
  <c r="F117" i="3"/>
  <c r="AM116" i="3"/>
  <c r="AN116" i="3" s="1"/>
  <c r="AO116" i="3" s="1"/>
  <c r="AJ116" i="3"/>
  <c r="AK116" i="3" s="1"/>
  <c r="AL116" i="3" s="1"/>
  <c r="AG116" i="3"/>
  <c r="AH116" i="3" s="1"/>
  <c r="AI116" i="3" s="1"/>
  <c r="AF116" i="3"/>
  <c r="AE116" i="3"/>
  <c r="AD116" i="3"/>
  <c r="AC116" i="3"/>
  <c r="AB116" i="3"/>
  <c r="AA116" i="3"/>
  <c r="W116" i="3"/>
  <c r="V116" i="3"/>
  <c r="U116" i="3"/>
  <c r="S116" i="3"/>
  <c r="Q116" i="3"/>
  <c r="N116" i="3"/>
  <c r="L116" i="3"/>
  <c r="M116" i="3" s="1"/>
  <c r="I116" i="3"/>
  <c r="F116" i="3"/>
  <c r="AM115" i="3"/>
  <c r="AN115" i="3" s="1"/>
  <c r="AO115" i="3" s="1"/>
  <c r="AJ115" i="3"/>
  <c r="AK115" i="3" s="1"/>
  <c r="AL115" i="3" s="1"/>
  <c r="AG115" i="3"/>
  <c r="AH115" i="3" s="1"/>
  <c r="AI115" i="3" s="1"/>
  <c r="AF115" i="3"/>
  <c r="AE115" i="3"/>
  <c r="AD115" i="3"/>
  <c r="AC115" i="3"/>
  <c r="AB115" i="3"/>
  <c r="AA115" i="3"/>
  <c r="W115" i="3"/>
  <c r="V115" i="3"/>
  <c r="U115" i="3"/>
  <c r="S115" i="3"/>
  <c r="Q115" i="3"/>
  <c r="N115" i="3"/>
  <c r="L115" i="3"/>
  <c r="M115" i="3" s="1"/>
  <c r="I115" i="3"/>
  <c r="F115" i="3"/>
  <c r="AM114" i="3"/>
  <c r="AN114" i="3" s="1"/>
  <c r="AO114" i="3" s="1"/>
  <c r="AJ114" i="3"/>
  <c r="AK114" i="3" s="1"/>
  <c r="AL114" i="3" s="1"/>
  <c r="AG114" i="3"/>
  <c r="AH114" i="3" s="1"/>
  <c r="AI114" i="3" s="1"/>
  <c r="AF114" i="3"/>
  <c r="AE114" i="3"/>
  <c r="AD114" i="3"/>
  <c r="AC114" i="3"/>
  <c r="AB114" i="3"/>
  <c r="AA114" i="3"/>
  <c r="W114" i="3"/>
  <c r="V114" i="3"/>
  <c r="U114" i="3"/>
  <c r="S114" i="3"/>
  <c r="Q114" i="3"/>
  <c r="N114" i="3"/>
  <c r="L114" i="3"/>
  <c r="M114" i="3" s="1"/>
  <c r="I114" i="3"/>
  <c r="F114" i="3"/>
  <c r="AM113" i="3"/>
  <c r="AN113" i="3" s="1"/>
  <c r="AO113" i="3" s="1"/>
  <c r="AJ113" i="3"/>
  <c r="AK113" i="3" s="1"/>
  <c r="AL113" i="3" s="1"/>
  <c r="AG113" i="3"/>
  <c r="AH113" i="3" s="1"/>
  <c r="AI113" i="3" s="1"/>
  <c r="AF113" i="3"/>
  <c r="AE113" i="3"/>
  <c r="AD113" i="3"/>
  <c r="AC113" i="3"/>
  <c r="AB113" i="3"/>
  <c r="AA113" i="3"/>
  <c r="W113" i="3"/>
  <c r="V113" i="3"/>
  <c r="U113" i="3"/>
  <c r="S113" i="3"/>
  <c r="Q113" i="3"/>
  <c r="N113" i="3"/>
  <c r="L113" i="3"/>
  <c r="M113" i="3" s="1"/>
  <c r="I113" i="3"/>
  <c r="F113" i="3"/>
  <c r="AM112" i="3"/>
  <c r="AN112" i="3" s="1"/>
  <c r="AO112" i="3" s="1"/>
  <c r="AJ112" i="3"/>
  <c r="AK112" i="3" s="1"/>
  <c r="AL112" i="3" s="1"/>
  <c r="AG112" i="3"/>
  <c r="AH112" i="3" s="1"/>
  <c r="AI112" i="3" s="1"/>
  <c r="AF112" i="3"/>
  <c r="AE112" i="3"/>
  <c r="AD112" i="3"/>
  <c r="AC112" i="3"/>
  <c r="AB112" i="3"/>
  <c r="AA112" i="3"/>
  <c r="W112" i="3"/>
  <c r="V112" i="3"/>
  <c r="U112" i="3"/>
  <c r="S112" i="3"/>
  <c r="Q112" i="3"/>
  <c r="N112" i="3"/>
  <c r="L112" i="3"/>
  <c r="M112" i="3" s="1"/>
  <c r="I112" i="3"/>
  <c r="F112" i="3"/>
  <c r="AM111" i="3"/>
  <c r="AN111" i="3" s="1"/>
  <c r="AO111" i="3" s="1"/>
  <c r="AJ111" i="3"/>
  <c r="AK111" i="3" s="1"/>
  <c r="AL111" i="3" s="1"/>
  <c r="AG111" i="3"/>
  <c r="AH111" i="3" s="1"/>
  <c r="AI111" i="3" s="1"/>
  <c r="AF111" i="3"/>
  <c r="AE111" i="3"/>
  <c r="AD111" i="3"/>
  <c r="AC111" i="3"/>
  <c r="AB111" i="3"/>
  <c r="AA111" i="3"/>
  <c r="W111" i="3"/>
  <c r="V111" i="3"/>
  <c r="U111" i="3"/>
  <c r="S111" i="3"/>
  <c r="Q111" i="3"/>
  <c r="N111" i="3"/>
  <c r="L111" i="3"/>
  <c r="M111" i="3" s="1"/>
  <c r="I111" i="3"/>
  <c r="F111" i="3"/>
  <c r="AM110" i="3"/>
  <c r="AN110" i="3" s="1"/>
  <c r="AO110" i="3" s="1"/>
  <c r="AJ110" i="3"/>
  <c r="AK110" i="3" s="1"/>
  <c r="AL110" i="3" s="1"/>
  <c r="AG110" i="3"/>
  <c r="AH110" i="3" s="1"/>
  <c r="AI110" i="3" s="1"/>
  <c r="AF110" i="3"/>
  <c r="AE110" i="3"/>
  <c r="AD110" i="3"/>
  <c r="AC110" i="3"/>
  <c r="AB110" i="3"/>
  <c r="AA110" i="3"/>
  <c r="W110" i="3"/>
  <c r="V110" i="3"/>
  <c r="U110" i="3"/>
  <c r="S110" i="3"/>
  <c r="Q110" i="3"/>
  <c r="N110" i="3"/>
  <c r="L110" i="3"/>
  <c r="M110" i="3" s="1"/>
  <c r="I110" i="3"/>
  <c r="F110" i="3"/>
  <c r="AM109" i="3"/>
  <c r="AN109" i="3" s="1"/>
  <c r="AO109" i="3" s="1"/>
  <c r="AJ109" i="3"/>
  <c r="AK109" i="3" s="1"/>
  <c r="AL109" i="3" s="1"/>
  <c r="AG109" i="3"/>
  <c r="AH109" i="3" s="1"/>
  <c r="AI109" i="3" s="1"/>
  <c r="AF109" i="3"/>
  <c r="AE109" i="3"/>
  <c r="AD109" i="3"/>
  <c r="AC109" i="3"/>
  <c r="AB109" i="3"/>
  <c r="AA109" i="3"/>
  <c r="W109" i="3"/>
  <c r="V109" i="3"/>
  <c r="U109" i="3"/>
  <c r="S109" i="3"/>
  <c r="Q109" i="3"/>
  <c r="N109" i="3"/>
  <c r="L109" i="3"/>
  <c r="M109" i="3" s="1"/>
  <c r="I109" i="3"/>
  <c r="F109" i="3"/>
  <c r="AM108" i="3"/>
  <c r="AN108" i="3" s="1"/>
  <c r="AO108" i="3" s="1"/>
  <c r="AJ108" i="3"/>
  <c r="AK108" i="3" s="1"/>
  <c r="AL108" i="3" s="1"/>
  <c r="AG108" i="3"/>
  <c r="AH108" i="3" s="1"/>
  <c r="AI108" i="3" s="1"/>
  <c r="AF108" i="3"/>
  <c r="AE108" i="3"/>
  <c r="AD108" i="3"/>
  <c r="AC108" i="3"/>
  <c r="AB108" i="3"/>
  <c r="AA108" i="3"/>
  <c r="W108" i="3"/>
  <c r="V108" i="3"/>
  <c r="U108" i="3"/>
  <c r="S108" i="3"/>
  <c r="Q108" i="3"/>
  <c r="N108" i="3"/>
  <c r="L108" i="3"/>
  <c r="M108" i="3" s="1"/>
  <c r="I108" i="3"/>
  <c r="F108" i="3"/>
  <c r="AM107" i="3"/>
  <c r="AN107" i="3" s="1"/>
  <c r="AO107" i="3" s="1"/>
  <c r="AJ107" i="3"/>
  <c r="AK107" i="3" s="1"/>
  <c r="AL107" i="3" s="1"/>
  <c r="AG107" i="3"/>
  <c r="AH107" i="3" s="1"/>
  <c r="AI107" i="3" s="1"/>
  <c r="AF107" i="3"/>
  <c r="AE107" i="3"/>
  <c r="AD107" i="3"/>
  <c r="AC107" i="3"/>
  <c r="AB107" i="3"/>
  <c r="AA107" i="3"/>
  <c r="W107" i="3"/>
  <c r="V107" i="3"/>
  <c r="U107" i="3"/>
  <c r="S107" i="3"/>
  <c r="Q107" i="3"/>
  <c r="N107" i="3"/>
  <c r="L107" i="3"/>
  <c r="M107" i="3" s="1"/>
  <c r="I107" i="3"/>
  <c r="F107" i="3"/>
  <c r="AM106" i="3"/>
  <c r="AN106" i="3" s="1"/>
  <c r="AO106" i="3" s="1"/>
  <c r="AJ106" i="3"/>
  <c r="AK106" i="3" s="1"/>
  <c r="AL106" i="3" s="1"/>
  <c r="AG106" i="3"/>
  <c r="AH106" i="3" s="1"/>
  <c r="AI106" i="3" s="1"/>
  <c r="AF106" i="3"/>
  <c r="AE106" i="3"/>
  <c r="AD106" i="3"/>
  <c r="AC106" i="3"/>
  <c r="AB106" i="3"/>
  <c r="AA106" i="3"/>
  <c r="W106" i="3"/>
  <c r="V106" i="3"/>
  <c r="Z106" i="3" s="1"/>
  <c r="U106" i="3"/>
  <c r="S106" i="3"/>
  <c r="Q106" i="3"/>
  <c r="N106" i="3"/>
  <c r="L106" i="3"/>
  <c r="M106" i="3" s="1"/>
  <c r="I106" i="3"/>
  <c r="F106" i="3"/>
  <c r="AM105" i="3"/>
  <c r="AN105" i="3" s="1"/>
  <c r="AO105" i="3" s="1"/>
  <c r="AJ105" i="3"/>
  <c r="AK105" i="3" s="1"/>
  <c r="AL105" i="3" s="1"/>
  <c r="AG105" i="3"/>
  <c r="AH105" i="3" s="1"/>
  <c r="AI105" i="3" s="1"/>
  <c r="AF105" i="3"/>
  <c r="AE105" i="3"/>
  <c r="AD105" i="3"/>
  <c r="AC105" i="3"/>
  <c r="AB105" i="3"/>
  <c r="AA105" i="3"/>
  <c r="W105" i="3"/>
  <c r="V105" i="3"/>
  <c r="Z105" i="3" s="1"/>
  <c r="U105" i="3"/>
  <c r="S105" i="3"/>
  <c r="Q105" i="3"/>
  <c r="N105" i="3"/>
  <c r="L105" i="3"/>
  <c r="M105" i="3" s="1"/>
  <c r="I105" i="3"/>
  <c r="F105" i="3"/>
  <c r="AM104" i="3"/>
  <c r="AN104" i="3" s="1"/>
  <c r="AO104" i="3" s="1"/>
  <c r="AJ104" i="3"/>
  <c r="AK104" i="3" s="1"/>
  <c r="AL104" i="3" s="1"/>
  <c r="AG104" i="3"/>
  <c r="AH104" i="3" s="1"/>
  <c r="AI104" i="3" s="1"/>
  <c r="AF104" i="3"/>
  <c r="AE104" i="3"/>
  <c r="AD104" i="3"/>
  <c r="AC104" i="3"/>
  <c r="AB104" i="3"/>
  <c r="AA104" i="3"/>
  <c r="W104" i="3"/>
  <c r="V104" i="3"/>
  <c r="Z104" i="3" s="1"/>
  <c r="U104" i="3"/>
  <c r="S104" i="3"/>
  <c r="Q104" i="3"/>
  <c r="N104" i="3"/>
  <c r="L104" i="3"/>
  <c r="M104" i="3" s="1"/>
  <c r="I104" i="3"/>
  <c r="F104" i="3"/>
  <c r="AM103" i="3"/>
  <c r="AN103" i="3" s="1"/>
  <c r="AO103" i="3" s="1"/>
  <c r="AJ103" i="3"/>
  <c r="AK103" i="3" s="1"/>
  <c r="AL103" i="3" s="1"/>
  <c r="AG103" i="3"/>
  <c r="AH103" i="3" s="1"/>
  <c r="AI103" i="3" s="1"/>
  <c r="AF103" i="3"/>
  <c r="AE103" i="3"/>
  <c r="AD103" i="3"/>
  <c r="AC103" i="3"/>
  <c r="AB103" i="3"/>
  <c r="AA103" i="3"/>
  <c r="W103" i="3"/>
  <c r="V103" i="3"/>
  <c r="Z103" i="3" s="1"/>
  <c r="U103" i="3"/>
  <c r="S103" i="3"/>
  <c r="Q103" i="3"/>
  <c r="N103" i="3"/>
  <c r="L103" i="3"/>
  <c r="M103" i="3" s="1"/>
  <c r="I103" i="3"/>
  <c r="F103" i="3"/>
  <c r="AM102" i="3"/>
  <c r="AN102" i="3" s="1"/>
  <c r="AO102" i="3" s="1"/>
  <c r="AJ102" i="3"/>
  <c r="AK102" i="3" s="1"/>
  <c r="AL102" i="3" s="1"/>
  <c r="AG102" i="3"/>
  <c r="AH102" i="3" s="1"/>
  <c r="AI102" i="3" s="1"/>
  <c r="AF102" i="3"/>
  <c r="AE102" i="3"/>
  <c r="AD102" i="3"/>
  <c r="AC102" i="3"/>
  <c r="AB102" i="3"/>
  <c r="AA102" i="3"/>
  <c r="W102" i="3"/>
  <c r="V102" i="3"/>
  <c r="Z102" i="3" s="1"/>
  <c r="U102" i="3"/>
  <c r="S102" i="3"/>
  <c r="Q102" i="3"/>
  <c r="N102" i="3"/>
  <c r="L102" i="3"/>
  <c r="M102" i="3" s="1"/>
  <c r="I102" i="3"/>
  <c r="F102" i="3"/>
  <c r="AM101" i="3"/>
  <c r="AN101" i="3" s="1"/>
  <c r="AO101" i="3" s="1"/>
  <c r="AJ101" i="3"/>
  <c r="AK101" i="3" s="1"/>
  <c r="AL101" i="3" s="1"/>
  <c r="AG101" i="3"/>
  <c r="AH101" i="3" s="1"/>
  <c r="AI101" i="3" s="1"/>
  <c r="AF101" i="3"/>
  <c r="AE101" i="3"/>
  <c r="AD101" i="3"/>
  <c r="AC101" i="3"/>
  <c r="AB101" i="3"/>
  <c r="AA101" i="3"/>
  <c r="W101" i="3"/>
  <c r="V101" i="3"/>
  <c r="Z101" i="3" s="1"/>
  <c r="U101" i="3"/>
  <c r="S101" i="3"/>
  <c r="Q101" i="3"/>
  <c r="N101" i="3"/>
  <c r="L101" i="3"/>
  <c r="M101" i="3" s="1"/>
  <c r="I101" i="3"/>
  <c r="F101" i="3"/>
  <c r="AM100" i="3"/>
  <c r="AN100" i="3" s="1"/>
  <c r="AO100" i="3" s="1"/>
  <c r="AJ100" i="3"/>
  <c r="AK100" i="3" s="1"/>
  <c r="AL100" i="3" s="1"/>
  <c r="AG100" i="3"/>
  <c r="AH100" i="3" s="1"/>
  <c r="AI100" i="3" s="1"/>
  <c r="AF100" i="3"/>
  <c r="AE100" i="3"/>
  <c r="AD100" i="3"/>
  <c r="AC100" i="3"/>
  <c r="AB100" i="3"/>
  <c r="AA100" i="3"/>
  <c r="W100" i="3"/>
  <c r="V100" i="3"/>
  <c r="Z100" i="3" s="1"/>
  <c r="U100" i="3"/>
  <c r="S100" i="3"/>
  <c r="Q100" i="3"/>
  <c r="N100" i="3"/>
  <c r="L100" i="3"/>
  <c r="M100" i="3" s="1"/>
  <c r="I100" i="3"/>
  <c r="F100" i="3"/>
  <c r="AM99" i="3"/>
  <c r="AN99" i="3" s="1"/>
  <c r="AO99" i="3" s="1"/>
  <c r="AJ99" i="3"/>
  <c r="AK99" i="3" s="1"/>
  <c r="AL99" i="3" s="1"/>
  <c r="AG99" i="3"/>
  <c r="AH99" i="3" s="1"/>
  <c r="AI99" i="3" s="1"/>
  <c r="AF99" i="3"/>
  <c r="AE99" i="3"/>
  <c r="AD99" i="3"/>
  <c r="AC99" i="3"/>
  <c r="AB99" i="3"/>
  <c r="AA99" i="3"/>
  <c r="W99" i="3"/>
  <c r="V99" i="3"/>
  <c r="Z99" i="3" s="1"/>
  <c r="U99" i="3"/>
  <c r="S99" i="3"/>
  <c r="Q99" i="3"/>
  <c r="N99" i="3"/>
  <c r="L99" i="3"/>
  <c r="M99" i="3" s="1"/>
  <c r="I99" i="3"/>
  <c r="F99" i="3"/>
  <c r="AM98" i="3"/>
  <c r="AN98" i="3" s="1"/>
  <c r="AO98" i="3" s="1"/>
  <c r="AJ98" i="3"/>
  <c r="AK98" i="3" s="1"/>
  <c r="AL98" i="3" s="1"/>
  <c r="AG98" i="3"/>
  <c r="AH98" i="3" s="1"/>
  <c r="AI98" i="3" s="1"/>
  <c r="AF98" i="3"/>
  <c r="AE98" i="3"/>
  <c r="AD98" i="3"/>
  <c r="AC98" i="3"/>
  <c r="AB98" i="3"/>
  <c r="AA98" i="3"/>
  <c r="W98" i="3"/>
  <c r="V98" i="3"/>
  <c r="Z98" i="3" s="1"/>
  <c r="U98" i="3"/>
  <c r="S98" i="3"/>
  <c r="Q98" i="3"/>
  <c r="N98" i="3"/>
  <c r="L98" i="3"/>
  <c r="M98" i="3" s="1"/>
  <c r="I98" i="3"/>
  <c r="F98" i="3"/>
  <c r="AM97" i="3"/>
  <c r="AN97" i="3" s="1"/>
  <c r="AO97" i="3" s="1"/>
  <c r="AJ97" i="3"/>
  <c r="AK97" i="3" s="1"/>
  <c r="AL97" i="3" s="1"/>
  <c r="AG97" i="3"/>
  <c r="AH97" i="3" s="1"/>
  <c r="AI97" i="3" s="1"/>
  <c r="AF97" i="3"/>
  <c r="AE97" i="3"/>
  <c r="AD97" i="3"/>
  <c r="AC97" i="3"/>
  <c r="AB97" i="3"/>
  <c r="AA97" i="3"/>
  <c r="W97" i="3"/>
  <c r="V97" i="3"/>
  <c r="Z97" i="3" s="1"/>
  <c r="U97" i="3"/>
  <c r="S97" i="3"/>
  <c r="Q97" i="3"/>
  <c r="N97" i="3"/>
  <c r="L97" i="3"/>
  <c r="M97" i="3" s="1"/>
  <c r="I97" i="3"/>
  <c r="F97" i="3"/>
  <c r="AM96" i="3"/>
  <c r="AN96" i="3" s="1"/>
  <c r="AO96" i="3" s="1"/>
  <c r="AJ96" i="3"/>
  <c r="AK96" i="3" s="1"/>
  <c r="AL96" i="3" s="1"/>
  <c r="AG96" i="3"/>
  <c r="AH96" i="3" s="1"/>
  <c r="AI96" i="3" s="1"/>
  <c r="AF96" i="3"/>
  <c r="AE96" i="3"/>
  <c r="AD96" i="3"/>
  <c r="AC96" i="3"/>
  <c r="AB96" i="3"/>
  <c r="AA96" i="3"/>
  <c r="W96" i="3"/>
  <c r="V96" i="3"/>
  <c r="Z96" i="3" s="1"/>
  <c r="U96" i="3"/>
  <c r="S96" i="3"/>
  <c r="Q96" i="3"/>
  <c r="N96" i="3"/>
  <c r="L96" i="3"/>
  <c r="M96" i="3" s="1"/>
  <c r="I96" i="3"/>
  <c r="F96" i="3"/>
  <c r="AM95" i="3"/>
  <c r="AN95" i="3" s="1"/>
  <c r="AO95" i="3" s="1"/>
  <c r="AJ95" i="3"/>
  <c r="AK95" i="3" s="1"/>
  <c r="AL95" i="3" s="1"/>
  <c r="AG95" i="3"/>
  <c r="AH95" i="3" s="1"/>
  <c r="AI95" i="3" s="1"/>
  <c r="AF95" i="3"/>
  <c r="AE95" i="3"/>
  <c r="AD95" i="3"/>
  <c r="AC95" i="3"/>
  <c r="AB95" i="3"/>
  <c r="AA95" i="3"/>
  <c r="W95" i="3"/>
  <c r="V95" i="3"/>
  <c r="Z95" i="3" s="1"/>
  <c r="U95" i="3"/>
  <c r="S95" i="3"/>
  <c r="Q95" i="3"/>
  <c r="N95" i="3"/>
  <c r="L95" i="3"/>
  <c r="M95" i="3" s="1"/>
  <c r="I95" i="3"/>
  <c r="F95" i="3"/>
  <c r="AM94" i="3"/>
  <c r="AN94" i="3" s="1"/>
  <c r="AO94" i="3" s="1"/>
  <c r="AJ94" i="3"/>
  <c r="AK94" i="3" s="1"/>
  <c r="AL94" i="3" s="1"/>
  <c r="AG94" i="3"/>
  <c r="AH94" i="3" s="1"/>
  <c r="AI94" i="3" s="1"/>
  <c r="AF94" i="3"/>
  <c r="AE94" i="3"/>
  <c r="AD94" i="3"/>
  <c r="AC94" i="3"/>
  <c r="AB94" i="3"/>
  <c r="AA94" i="3"/>
  <c r="W94" i="3"/>
  <c r="V94" i="3"/>
  <c r="Z94" i="3" s="1"/>
  <c r="U94" i="3"/>
  <c r="S94" i="3"/>
  <c r="Q94" i="3"/>
  <c r="N94" i="3"/>
  <c r="L94" i="3"/>
  <c r="M94" i="3" s="1"/>
  <c r="I94" i="3"/>
  <c r="F94" i="3"/>
  <c r="AM93" i="3"/>
  <c r="AN93" i="3" s="1"/>
  <c r="AO93" i="3" s="1"/>
  <c r="AJ93" i="3"/>
  <c r="AK93" i="3" s="1"/>
  <c r="AL93" i="3" s="1"/>
  <c r="AG93" i="3"/>
  <c r="AH93" i="3" s="1"/>
  <c r="AI93" i="3" s="1"/>
  <c r="AF93" i="3"/>
  <c r="AE93" i="3"/>
  <c r="AD93" i="3"/>
  <c r="AC93" i="3"/>
  <c r="AB93" i="3"/>
  <c r="AA93" i="3"/>
  <c r="W93" i="3"/>
  <c r="V93" i="3"/>
  <c r="Z93" i="3" s="1"/>
  <c r="U93" i="3"/>
  <c r="S93" i="3"/>
  <c r="Q93" i="3"/>
  <c r="N93" i="3"/>
  <c r="L93" i="3"/>
  <c r="M93" i="3" s="1"/>
  <c r="I93" i="3"/>
  <c r="F93" i="3"/>
  <c r="AM92" i="3"/>
  <c r="AN92" i="3" s="1"/>
  <c r="AO92" i="3" s="1"/>
  <c r="AJ92" i="3"/>
  <c r="AK92" i="3" s="1"/>
  <c r="AL92" i="3" s="1"/>
  <c r="AG92" i="3"/>
  <c r="AH92" i="3" s="1"/>
  <c r="AI92" i="3" s="1"/>
  <c r="AF92" i="3"/>
  <c r="AE92" i="3"/>
  <c r="AD92" i="3"/>
  <c r="AC92" i="3"/>
  <c r="AB92" i="3"/>
  <c r="AA92" i="3"/>
  <c r="W92" i="3"/>
  <c r="V92" i="3"/>
  <c r="Z92" i="3" s="1"/>
  <c r="U92" i="3"/>
  <c r="S92" i="3"/>
  <c r="Q92" i="3"/>
  <c r="N92" i="3"/>
  <c r="L92" i="3"/>
  <c r="M92" i="3" s="1"/>
  <c r="I92" i="3"/>
  <c r="F92" i="3"/>
  <c r="AM91" i="3"/>
  <c r="AN91" i="3" s="1"/>
  <c r="AO91" i="3" s="1"/>
  <c r="AJ91" i="3"/>
  <c r="AK91" i="3" s="1"/>
  <c r="AL91" i="3" s="1"/>
  <c r="AG91" i="3"/>
  <c r="AH91" i="3" s="1"/>
  <c r="AI91" i="3" s="1"/>
  <c r="AF91" i="3"/>
  <c r="AE91" i="3"/>
  <c r="AD91" i="3"/>
  <c r="AC91" i="3"/>
  <c r="AB91" i="3"/>
  <c r="AA91" i="3"/>
  <c r="W91" i="3"/>
  <c r="V91" i="3"/>
  <c r="Z91" i="3" s="1"/>
  <c r="U91" i="3"/>
  <c r="S91" i="3"/>
  <c r="Q91" i="3"/>
  <c r="N91" i="3"/>
  <c r="L91" i="3"/>
  <c r="M91" i="3" s="1"/>
  <c r="I91" i="3"/>
  <c r="F91" i="3"/>
  <c r="AM90" i="3"/>
  <c r="AN90" i="3" s="1"/>
  <c r="AO90" i="3" s="1"/>
  <c r="AJ90" i="3"/>
  <c r="AK90" i="3" s="1"/>
  <c r="AL90" i="3" s="1"/>
  <c r="AG90" i="3"/>
  <c r="AH90" i="3" s="1"/>
  <c r="AI90" i="3" s="1"/>
  <c r="AF90" i="3"/>
  <c r="AE90" i="3"/>
  <c r="AD90" i="3"/>
  <c r="AC90" i="3"/>
  <c r="AB90" i="3"/>
  <c r="AA90" i="3"/>
  <c r="W90" i="3"/>
  <c r="V90" i="3"/>
  <c r="Z90" i="3" s="1"/>
  <c r="U90" i="3"/>
  <c r="S90" i="3"/>
  <c r="Q90" i="3"/>
  <c r="N90" i="3"/>
  <c r="L90" i="3"/>
  <c r="M90" i="3" s="1"/>
  <c r="I90" i="3"/>
  <c r="F90" i="3"/>
  <c r="AM89" i="3"/>
  <c r="AN89" i="3" s="1"/>
  <c r="AO89" i="3" s="1"/>
  <c r="AJ89" i="3"/>
  <c r="AK89" i="3" s="1"/>
  <c r="AL89" i="3" s="1"/>
  <c r="AG89" i="3"/>
  <c r="AH89" i="3" s="1"/>
  <c r="AI89" i="3" s="1"/>
  <c r="AF89" i="3"/>
  <c r="AE89" i="3"/>
  <c r="AD89" i="3"/>
  <c r="AC89" i="3"/>
  <c r="AB89" i="3"/>
  <c r="AA89" i="3"/>
  <c r="W89" i="3"/>
  <c r="V89" i="3"/>
  <c r="Z89" i="3" s="1"/>
  <c r="U89" i="3"/>
  <c r="S89" i="3"/>
  <c r="Q89" i="3"/>
  <c r="N89" i="3"/>
  <c r="L89" i="3"/>
  <c r="M89" i="3" s="1"/>
  <c r="I89" i="3"/>
  <c r="F89" i="3"/>
  <c r="AM88" i="3"/>
  <c r="AN88" i="3" s="1"/>
  <c r="AO88" i="3" s="1"/>
  <c r="AJ88" i="3"/>
  <c r="AK88" i="3" s="1"/>
  <c r="AL88" i="3" s="1"/>
  <c r="AG88" i="3"/>
  <c r="AH88" i="3" s="1"/>
  <c r="AI88" i="3" s="1"/>
  <c r="AF88" i="3"/>
  <c r="AE88" i="3"/>
  <c r="AD88" i="3"/>
  <c r="AC88" i="3"/>
  <c r="AB88" i="3"/>
  <c r="AA88" i="3"/>
  <c r="W88" i="3"/>
  <c r="V88" i="3"/>
  <c r="Z88" i="3" s="1"/>
  <c r="U88" i="3"/>
  <c r="S88" i="3"/>
  <c r="Q88" i="3"/>
  <c r="N88" i="3"/>
  <c r="L88" i="3"/>
  <c r="M88" i="3" s="1"/>
  <c r="I88" i="3"/>
  <c r="F88" i="3"/>
  <c r="AM87" i="3"/>
  <c r="AN87" i="3" s="1"/>
  <c r="AO87" i="3" s="1"/>
  <c r="AJ87" i="3"/>
  <c r="AK87" i="3" s="1"/>
  <c r="AL87" i="3" s="1"/>
  <c r="AG87" i="3"/>
  <c r="AH87" i="3" s="1"/>
  <c r="AI87" i="3" s="1"/>
  <c r="AF87" i="3"/>
  <c r="AE87" i="3"/>
  <c r="AD87" i="3"/>
  <c r="AC87" i="3"/>
  <c r="AB87" i="3"/>
  <c r="AA87" i="3"/>
  <c r="W87" i="3"/>
  <c r="V87" i="3"/>
  <c r="Z87" i="3" s="1"/>
  <c r="U87" i="3"/>
  <c r="S87" i="3"/>
  <c r="Q87" i="3"/>
  <c r="N87" i="3"/>
  <c r="L87" i="3"/>
  <c r="M87" i="3" s="1"/>
  <c r="I87" i="3"/>
  <c r="F87" i="3"/>
  <c r="AM86" i="3"/>
  <c r="AN86" i="3" s="1"/>
  <c r="AO86" i="3" s="1"/>
  <c r="AJ86" i="3"/>
  <c r="AK86" i="3" s="1"/>
  <c r="AL86" i="3" s="1"/>
  <c r="AG86" i="3"/>
  <c r="AH86" i="3" s="1"/>
  <c r="AI86" i="3" s="1"/>
  <c r="AF86" i="3"/>
  <c r="AE86" i="3"/>
  <c r="AD86" i="3"/>
  <c r="AC86" i="3"/>
  <c r="AB86" i="3"/>
  <c r="AA86" i="3"/>
  <c r="W86" i="3"/>
  <c r="V86" i="3"/>
  <c r="Z86" i="3" s="1"/>
  <c r="U86" i="3"/>
  <c r="S86" i="3"/>
  <c r="Q86" i="3"/>
  <c r="N86" i="3"/>
  <c r="L86" i="3"/>
  <c r="M86" i="3" s="1"/>
  <c r="I86" i="3"/>
  <c r="F86" i="3"/>
  <c r="AM85" i="3"/>
  <c r="AN85" i="3" s="1"/>
  <c r="AO85" i="3" s="1"/>
  <c r="AJ85" i="3"/>
  <c r="AK85" i="3" s="1"/>
  <c r="AL85" i="3" s="1"/>
  <c r="AG85" i="3"/>
  <c r="AH85" i="3" s="1"/>
  <c r="AI85" i="3" s="1"/>
  <c r="AF85" i="3"/>
  <c r="AE85" i="3"/>
  <c r="AD85" i="3"/>
  <c r="AC85" i="3"/>
  <c r="AB85" i="3"/>
  <c r="AA85" i="3"/>
  <c r="W85" i="3"/>
  <c r="V85" i="3"/>
  <c r="Z85" i="3" s="1"/>
  <c r="U85" i="3"/>
  <c r="S85" i="3"/>
  <c r="Q85" i="3"/>
  <c r="N85" i="3"/>
  <c r="L85" i="3"/>
  <c r="M85" i="3" s="1"/>
  <c r="I85" i="3"/>
  <c r="F85" i="3"/>
  <c r="AM84" i="3"/>
  <c r="AN84" i="3" s="1"/>
  <c r="AO84" i="3" s="1"/>
  <c r="AJ84" i="3"/>
  <c r="AK84" i="3" s="1"/>
  <c r="AL84" i="3" s="1"/>
  <c r="AG84" i="3"/>
  <c r="AH84" i="3" s="1"/>
  <c r="AI84" i="3" s="1"/>
  <c r="AF84" i="3"/>
  <c r="AE84" i="3"/>
  <c r="AD84" i="3"/>
  <c r="AC84" i="3"/>
  <c r="AB84" i="3"/>
  <c r="AA84" i="3"/>
  <c r="W84" i="3"/>
  <c r="V84" i="3"/>
  <c r="Z84" i="3" s="1"/>
  <c r="U84" i="3"/>
  <c r="S84" i="3"/>
  <c r="Q84" i="3"/>
  <c r="N84" i="3"/>
  <c r="L84" i="3"/>
  <c r="M84" i="3" s="1"/>
  <c r="I84" i="3"/>
  <c r="F84" i="3"/>
  <c r="AM83" i="3"/>
  <c r="AN83" i="3" s="1"/>
  <c r="AO83" i="3" s="1"/>
  <c r="AJ83" i="3"/>
  <c r="AK83" i="3" s="1"/>
  <c r="AL83" i="3" s="1"/>
  <c r="AG83" i="3"/>
  <c r="AH83" i="3" s="1"/>
  <c r="AI83" i="3" s="1"/>
  <c r="AF83" i="3"/>
  <c r="AE83" i="3"/>
  <c r="AD83" i="3"/>
  <c r="AC83" i="3"/>
  <c r="AB83" i="3"/>
  <c r="AA83" i="3"/>
  <c r="W83" i="3"/>
  <c r="V83" i="3"/>
  <c r="Z83" i="3" s="1"/>
  <c r="U83" i="3"/>
  <c r="S83" i="3"/>
  <c r="Q83" i="3"/>
  <c r="N83" i="3"/>
  <c r="L83" i="3"/>
  <c r="M83" i="3" s="1"/>
  <c r="I83" i="3"/>
  <c r="F83" i="3"/>
  <c r="AM82" i="3"/>
  <c r="AN82" i="3" s="1"/>
  <c r="AO82" i="3" s="1"/>
  <c r="AJ82" i="3"/>
  <c r="AK82" i="3" s="1"/>
  <c r="AL82" i="3" s="1"/>
  <c r="AG82" i="3"/>
  <c r="AH82" i="3" s="1"/>
  <c r="AI82" i="3" s="1"/>
  <c r="AF82" i="3"/>
  <c r="AE82" i="3"/>
  <c r="AD82" i="3"/>
  <c r="AC82" i="3"/>
  <c r="AB82" i="3"/>
  <c r="AA82" i="3"/>
  <c r="W82" i="3"/>
  <c r="V82" i="3"/>
  <c r="Z82" i="3" s="1"/>
  <c r="U82" i="3"/>
  <c r="S82" i="3"/>
  <c r="Q82" i="3"/>
  <c r="N82" i="3"/>
  <c r="L82" i="3"/>
  <c r="M82" i="3" s="1"/>
  <c r="I82" i="3"/>
  <c r="F82" i="3"/>
  <c r="AM81" i="3"/>
  <c r="AN81" i="3" s="1"/>
  <c r="AO81" i="3" s="1"/>
  <c r="AJ81" i="3"/>
  <c r="AK81" i="3" s="1"/>
  <c r="AL81" i="3" s="1"/>
  <c r="AG81" i="3"/>
  <c r="AH81" i="3" s="1"/>
  <c r="AI81" i="3" s="1"/>
  <c r="AF81" i="3"/>
  <c r="AE81" i="3"/>
  <c r="AD81" i="3"/>
  <c r="AC81" i="3"/>
  <c r="AB81" i="3"/>
  <c r="AA81" i="3"/>
  <c r="W81" i="3"/>
  <c r="V81" i="3"/>
  <c r="Z81" i="3" s="1"/>
  <c r="U81" i="3"/>
  <c r="S81" i="3"/>
  <c r="Q81" i="3"/>
  <c r="N81" i="3"/>
  <c r="L81" i="3"/>
  <c r="M81" i="3" s="1"/>
  <c r="I81" i="3"/>
  <c r="F81" i="3"/>
  <c r="AM80" i="3"/>
  <c r="AN80" i="3" s="1"/>
  <c r="AO80" i="3" s="1"/>
  <c r="AJ80" i="3"/>
  <c r="AK80" i="3" s="1"/>
  <c r="AL80" i="3" s="1"/>
  <c r="AG80" i="3"/>
  <c r="AH80" i="3" s="1"/>
  <c r="AI80" i="3" s="1"/>
  <c r="AF80" i="3"/>
  <c r="AE80" i="3"/>
  <c r="AD80" i="3"/>
  <c r="AC80" i="3"/>
  <c r="AB80" i="3"/>
  <c r="AA80" i="3"/>
  <c r="W80" i="3"/>
  <c r="V80" i="3"/>
  <c r="Z80" i="3" s="1"/>
  <c r="U80" i="3"/>
  <c r="S80" i="3"/>
  <c r="Q80" i="3"/>
  <c r="N80" i="3"/>
  <c r="L80" i="3"/>
  <c r="M80" i="3" s="1"/>
  <c r="I80" i="3"/>
  <c r="F80" i="3"/>
  <c r="AM79" i="3"/>
  <c r="AN79" i="3" s="1"/>
  <c r="AO79" i="3" s="1"/>
  <c r="AJ79" i="3"/>
  <c r="AK79" i="3" s="1"/>
  <c r="AL79" i="3" s="1"/>
  <c r="AG79" i="3"/>
  <c r="AH79" i="3" s="1"/>
  <c r="AI79" i="3" s="1"/>
  <c r="AF79" i="3"/>
  <c r="AE79" i="3"/>
  <c r="AD79" i="3"/>
  <c r="AC79" i="3"/>
  <c r="AB79" i="3"/>
  <c r="AA79" i="3"/>
  <c r="W79" i="3"/>
  <c r="V79" i="3"/>
  <c r="Z79" i="3" s="1"/>
  <c r="U79" i="3"/>
  <c r="S79" i="3"/>
  <c r="Q79" i="3"/>
  <c r="N79" i="3"/>
  <c r="L79" i="3"/>
  <c r="M79" i="3" s="1"/>
  <c r="I79" i="3"/>
  <c r="F79" i="3"/>
  <c r="AM78" i="3"/>
  <c r="AN78" i="3" s="1"/>
  <c r="AO78" i="3" s="1"/>
  <c r="AJ78" i="3"/>
  <c r="AK78" i="3" s="1"/>
  <c r="AL78" i="3" s="1"/>
  <c r="AG78" i="3"/>
  <c r="AH78" i="3" s="1"/>
  <c r="AI78" i="3" s="1"/>
  <c r="AF78" i="3"/>
  <c r="AE78" i="3"/>
  <c r="AD78" i="3"/>
  <c r="AC78" i="3"/>
  <c r="AB78" i="3"/>
  <c r="AA78" i="3"/>
  <c r="W78" i="3"/>
  <c r="V78" i="3"/>
  <c r="Z78" i="3" s="1"/>
  <c r="U78" i="3"/>
  <c r="S78" i="3"/>
  <c r="Q78" i="3"/>
  <c r="N78" i="3"/>
  <c r="L78" i="3"/>
  <c r="M78" i="3" s="1"/>
  <c r="I78" i="3"/>
  <c r="F78" i="3"/>
  <c r="AM77" i="3"/>
  <c r="AN77" i="3" s="1"/>
  <c r="AO77" i="3" s="1"/>
  <c r="AJ77" i="3"/>
  <c r="AK77" i="3" s="1"/>
  <c r="AL77" i="3" s="1"/>
  <c r="AG77" i="3"/>
  <c r="AH77" i="3" s="1"/>
  <c r="AI77" i="3" s="1"/>
  <c r="AF77" i="3"/>
  <c r="AE77" i="3"/>
  <c r="AD77" i="3"/>
  <c r="AC77" i="3"/>
  <c r="AB77" i="3"/>
  <c r="AA77" i="3"/>
  <c r="W77" i="3"/>
  <c r="V77" i="3"/>
  <c r="Z77" i="3" s="1"/>
  <c r="U77" i="3"/>
  <c r="S77" i="3"/>
  <c r="Q77" i="3"/>
  <c r="N77" i="3"/>
  <c r="L77" i="3"/>
  <c r="M77" i="3" s="1"/>
  <c r="I77" i="3"/>
  <c r="F77" i="3"/>
  <c r="AM76" i="3"/>
  <c r="AN76" i="3" s="1"/>
  <c r="AO76" i="3" s="1"/>
  <c r="AJ76" i="3"/>
  <c r="AK76" i="3" s="1"/>
  <c r="AL76" i="3" s="1"/>
  <c r="AG76" i="3"/>
  <c r="AH76" i="3" s="1"/>
  <c r="AI76" i="3" s="1"/>
  <c r="AF76" i="3"/>
  <c r="AE76" i="3"/>
  <c r="AD76" i="3"/>
  <c r="AC76" i="3"/>
  <c r="AB76" i="3"/>
  <c r="AA76" i="3"/>
  <c r="W76" i="3"/>
  <c r="V76" i="3"/>
  <c r="Z76" i="3" s="1"/>
  <c r="U76" i="3"/>
  <c r="S76" i="3"/>
  <c r="Q76" i="3"/>
  <c r="N76" i="3"/>
  <c r="L76" i="3"/>
  <c r="M76" i="3" s="1"/>
  <c r="I76" i="3"/>
  <c r="F76" i="3"/>
  <c r="AM75" i="3"/>
  <c r="AN75" i="3" s="1"/>
  <c r="AO75" i="3" s="1"/>
  <c r="AJ75" i="3"/>
  <c r="AK75" i="3" s="1"/>
  <c r="AL75" i="3" s="1"/>
  <c r="AG75" i="3"/>
  <c r="AH75" i="3" s="1"/>
  <c r="AI75" i="3" s="1"/>
  <c r="AF75" i="3"/>
  <c r="AE75" i="3"/>
  <c r="AD75" i="3"/>
  <c r="AC75" i="3"/>
  <c r="AB75" i="3"/>
  <c r="AA75" i="3"/>
  <c r="W75" i="3"/>
  <c r="V75" i="3"/>
  <c r="Z75" i="3" s="1"/>
  <c r="U75" i="3"/>
  <c r="S75" i="3"/>
  <c r="Q75" i="3"/>
  <c r="N75" i="3"/>
  <c r="L75" i="3"/>
  <c r="M75" i="3" s="1"/>
  <c r="I75" i="3"/>
  <c r="F75" i="3"/>
  <c r="AM74" i="3"/>
  <c r="AN74" i="3" s="1"/>
  <c r="AO74" i="3" s="1"/>
  <c r="AJ74" i="3"/>
  <c r="AK74" i="3" s="1"/>
  <c r="AL74" i="3" s="1"/>
  <c r="AG74" i="3"/>
  <c r="AH74" i="3" s="1"/>
  <c r="AI74" i="3" s="1"/>
  <c r="AF74" i="3"/>
  <c r="AE74" i="3"/>
  <c r="AD74" i="3"/>
  <c r="AC74" i="3"/>
  <c r="AB74" i="3"/>
  <c r="AA74" i="3"/>
  <c r="W74" i="3"/>
  <c r="V74" i="3"/>
  <c r="Z74" i="3" s="1"/>
  <c r="U74" i="3"/>
  <c r="S74" i="3"/>
  <c r="Q74" i="3"/>
  <c r="N74" i="3"/>
  <c r="L74" i="3"/>
  <c r="M74" i="3" s="1"/>
  <c r="I74" i="3"/>
  <c r="F74" i="3"/>
  <c r="AM73" i="3"/>
  <c r="AN73" i="3" s="1"/>
  <c r="AO73" i="3" s="1"/>
  <c r="AJ73" i="3"/>
  <c r="AK73" i="3" s="1"/>
  <c r="AL73" i="3" s="1"/>
  <c r="AG73" i="3"/>
  <c r="AH73" i="3" s="1"/>
  <c r="AI73" i="3" s="1"/>
  <c r="AF73" i="3"/>
  <c r="AE73" i="3"/>
  <c r="AD73" i="3"/>
  <c r="AC73" i="3"/>
  <c r="AB73" i="3"/>
  <c r="AA73" i="3"/>
  <c r="W73" i="3"/>
  <c r="V73" i="3"/>
  <c r="Z73" i="3" s="1"/>
  <c r="U73" i="3"/>
  <c r="S73" i="3"/>
  <c r="Q73" i="3"/>
  <c r="N73" i="3"/>
  <c r="L73" i="3"/>
  <c r="M73" i="3" s="1"/>
  <c r="I73" i="3"/>
  <c r="F73" i="3"/>
  <c r="AM72" i="3"/>
  <c r="AN72" i="3" s="1"/>
  <c r="AO72" i="3" s="1"/>
  <c r="AJ72" i="3"/>
  <c r="AK72" i="3" s="1"/>
  <c r="AL72" i="3" s="1"/>
  <c r="AG72" i="3"/>
  <c r="AH72" i="3" s="1"/>
  <c r="AI72" i="3" s="1"/>
  <c r="AF72" i="3"/>
  <c r="AE72" i="3"/>
  <c r="AD72" i="3"/>
  <c r="AC72" i="3"/>
  <c r="AB72" i="3"/>
  <c r="AA72" i="3"/>
  <c r="W72" i="3"/>
  <c r="V72" i="3"/>
  <c r="Z72" i="3" s="1"/>
  <c r="U72" i="3"/>
  <c r="S72" i="3"/>
  <c r="Q72" i="3"/>
  <c r="N72" i="3"/>
  <c r="L72" i="3"/>
  <c r="M72" i="3" s="1"/>
  <c r="I72" i="3"/>
  <c r="F72" i="3"/>
  <c r="AM71" i="3"/>
  <c r="AN71" i="3" s="1"/>
  <c r="AO71" i="3" s="1"/>
  <c r="AJ71" i="3"/>
  <c r="AK71" i="3" s="1"/>
  <c r="AL71" i="3" s="1"/>
  <c r="AG71" i="3"/>
  <c r="AH71" i="3" s="1"/>
  <c r="AI71" i="3" s="1"/>
  <c r="AF71" i="3"/>
  <c r="AE71" i="3"/>
  <c r="AD71" i="3"/>
  <c r="AC71" i="3"/>
  <c r="AB71" i="3"/>
  <c r="AA71" i="3"/>
  <c r="W71" i="3"/>
  <c r="V71" i="3"/>
  <c r="Z71" i="3" s="1"/>
  <c r="U71" i="3"/>
  <c r="S71" i="3"/>
  <c r="Q71" i="3"/>
  <c r="N71" i="3"/>
  <c r="L71" i="3"/>
  <c r="M71" i="3" s="1"/>
  <c r="I71" i="3"/>
  <c r="F71" i="3"/>
  <c r="AM70" i="3"/>
  <c r="AN70" i="3" s="1"/>
  <c r="AO70" i="3" s="1"/>
  <c r="AJ70" i="3"/>
  <c r="AK70" i="3" s="1"/>
  <c r="AL70" i="3" s="1"/>
  <c r="AG70" i="3"/>
  <c r="AH70" i="3" s="1"/>
  <c r="AI70" i="3" s="1"/>
  <c r="AF70" i="3"/>
  <c r="AE70" i="3"/>
  <c r="AD70" i="3"/>
  <c r="AC70" i="3"/>
  <c r="AB70" i="3"/>
  <c r="AA70" i="3"/>
  <c r="W70" i="3"/>
  <c r="V70" i="3"/>
  <c r="Z70" i="3" s="1"/>
  <c r="U70" i="3"/>
  <c r="S70" i="3"/>
  <c r="Q70" i="3"/>
  <c r="N70" i="3"/>
  <c r="L70" i="3"/>
  <c r="M70" i="3" s="1"/>
  <c r="I70" i="3"/>
  <c r="F70" i="3"/>
  <c r="AM69" i="3"/>
  <c r="AN69" i="3" s="1"/>
  <c r="AO69" i="3" s="1"/>
  <c r="AJ69" i="3"/>
  <c r="AK69" i="3" s="1"/>
  <c r="AL69" i="3" s="1"/>
  <c r="AG69" i="3"/>
  <c r="AH69" i="3" s="1"/>
  <c r="AI69" i="3" s="1"/>
  <c r="AF69" i="3"/>
  <c r="AE69" i="3"/>
  <c r="AD69" i="3"/>
  <c r="AC69" i="3"/>
  <c r="AB69" i="3"/>
  <c r="AA69" i="3"/>
  <c r="W69" i="3"/>
  <c r="V69" i="3"/>
  <c r="Z69" i="3" s="1"/>
  <c r="U69" i="3"/>
  <c r="S69" i="3"/>
  <c r="Q69" i="3"/>
  <c r="N69" i="3"/>
  <c r="L69" i="3"/>
  <c r="M69" i="3" s="1"/>
  <c r="I69" i="3"/>
  <c r="F69" i="3"/>
  <c r="AM68" i="3"/>
  <c r="AN68" i="3" s="1"/>
  <c r="AO68" i="3" s="1"/>
  <c r="AJ68" i="3"/>
  <c r="AK68" i="3" s="1"/>
  <c r="AL68" i="3" s="1"/>
  <c r="AG68" i="3"/>
  <c r="AH68" i="3" s="1"/>
  <c r="AI68" i="3" s="1"/>
  <c r="AF68" i="3"/>
  <c r="AE68" i="3"/>
  <c r="AD68" i="3"/>
  <c r="AC68" i="3"/>
  <c r="AB68" i="3"/>
  <c r="AA68" i="3"/>
  <c r="W68" i="3"/>
  <c r="V68" i="3"/>
  <c r="Z68" i="3" s="1"/>
  <c r="U68" i="3"/>
  <c r="S68" i="3"/>
  <c r="Q68" i="3"/>
  <c r="N68" i="3"/>
  <c r="L68" i="3"/>
  <c r="M68" i="3" s="1"/>
  <c r="I68" i="3"/>
  <c r="F68" i="3"/>
  <c r="AM67" i="3"/>
  <c r="AN67" i="3" s="1"/>
  <c r="AO67" i="3" s="1"/>
  <c r="AJ67" i="3"/>
  <c r="AK67" i="3" s="1"/>
  <c r="AL67" i="3" s="1"/>
  <c r="AG67" i="3"/>
  <c r="AH67" i="3" s="1"/>
  <c r="AI67" i="3" s="1"/>
  <c r="AF67" i="3"/>
  <c r="AE67" i="3"/>
  <c r="AD67" i="3"/>
  <c r="AC67" i="3"/>
  <c r="AB67" i="3"/>
  <c r="AA67" i="3"/>
  <c r="W67" i="3"/>
  <c r="V67" i="3"/>
  <c r="Z67" i="3" s="1"/>
  <c r="U67" i="3"/>
  <c r="S67" i="3"/>
  <c r="Q67" i="3"/>
  <c r="N67" i="3"/>
  <c r="L67" i="3"/>
  <c r="M67" i="3" s="1"/>
  <c r="I67" i="3"/>
  <c r="F67" i="3"/>
  <c r="AM66" i="3"/>
  <c r="AN66" i="3" s="1"/>
  <c r="AO66" i="3" s="1"/>
  <c r="AJ66" i="3"/>
  <c r="AK66" i="3" s="1"/>
  <c r="AL66" i="3" s="1"/>
  <c r="AG66" i="3"/>
  <c r="AH66" i="3" s="1"/>
  <c r="AI66" i="3" s="1"/>
  <c r="AF66" i="3"/>
  <c r="AE66" i="3"/>
  <c r="AD66" i="3"/>
  <c r="AC66" i="3"/>
  <c r="AB66" i="3"/>
  <c r="AA66" i="3"/>
  <c r="W66" i="3"/>
  <c r="V66" i="3"/>
  <c r="Z66" i="3" s="1"/>
  <c r="U66" i="3"/>
  <c r="S66" i="3"/>
  <c r="Q66" i="3"/>
  <c r="N66" i="3"/>
  <c r="L66" i="3"/>
  <c r="M66" i="3" s="1"/>
  <c r="I66" i="3"/>
  <c r="F66" i="3"/>
  <c r="AM65" i="3"/>
  <c r="AN65" i="3" s="1"/>
  <c r="AO65" i="3" s="1"/>
  <c r="AJ65" i="3"/>
  <c r="AK65" i="3" s="1"/>
  <c r="AL65" i="3" s="1"/>
  <c r="AG65" i="3"/>
  <c r="AH65" i="3" s="1"/>
  <c r="AI65" i="3" s="1"/>
  <c r="AF65" i="3"/>
  <c r="AE65" i="3"/>
  <c r="AD65" i="3"/>
  <c r="AC65" i="3"/>
  <c r="AB65" i="3"/>
  <c r="AA65" i="3"/>
  <c r="W65" i="3"/>
  <c r="V65" i="3"/>
  <c r="Z65" i="3" s="1"/>
  <c r="U65" i="3"/>
  <c r="S65" i="3"/>
  <c r="Q65" i="3"/>
  <c r="N65" i="3"/>
  <c r="L65" i="3"/>
  <c r="M65" i="3" s="1"/>
  <c r="I65" i="3"/>
  <c r="F65" i="3"/>
  <c r="AM64" i="3"/>
  <c r="AN64" i="3" s="1"/>
  <c r="AO64" i="3" s="1"/>
  <c r="AJ64" i="3"/>
  <c r="AK64" i="3" s="1"/>
  <c r="AL64" i="3" s="1"/>
  <c r="AG64" i="3"/>
  <c r="AH64" i="3" s="1"/>
  <c r="AI64" i="3" s="1"/>
  <c r="AF64" i="3"/>
  <c r="AE64" i="3"/>
  <c r="AD64" i="3"/>
  <c r="AC64" i="3"/>
  <c r="AB64" i="3"/>
  <c r="AA64" i="3"/>
  <c r="W64" i="3"/>
  <c r="V64" i="3"/>
  <c r="Z64" i="3" s="1"/>
  <c r="U64" i="3"/>
  <c r="S64" i="3"/>
  <c r="Q64" i="3"/>
  <c r="N64" i="3"/>
  <c r="L64" i="3"/>
  <c r="M64" i="3" s="1"/>
  <c r="I64" i="3"/>
  <c r="F64" i="3"/>
  <c r="AM63" i="3"/>
  <c r="AN63" i="3" s="1"/>
  <c r="AO63" i="3" s="1"/>
  <c r="AJ63" i="3"/>
  <c r="AK63" i="3" s="1"/>
  <c r="AL63" i="3" s="1"/>
  <c r="AG63" i="3"/>
  <c r="AH63" i="3" s="1"/>
  <c r="AI63" i="3" s="1"/>
  <c r="AF63" i="3"/>
  <c r="AE63" i="3"/>
  <c r="AD63" i="3"/>
  <c r="AC63" i="3"/>
  <c r="AB63" i="3"/>
  <c r="AA63" i="3"/>
  <c r="W63" i="3"/>
  <c r="V63" i="3"/>
  <c r="Z63" i="3" s="1"/>
  <c r="U63" i="3"/>
  <c r="S63" i="3"/>
  <c r="Q63" i="3"/>
  <c r="N63" i="3"/>
  <c r="L63" i="3"/>
  <c r="M63" i="3" s="1"/>
  <c r="I63" i="3"/>
  <c r="F63" i="3"/>
  <c r="AM62" i="3"/>
  <c r="AN62" i="3" s="1"/>
  <c r="AO62" i="3" s="1"/>
  <c r="AJ62" i="3"/>
  <c r="AK62" i="3" s="1"/>
  <c r="AL62" i="3" s="1"/>
  <c r="AG62" i="3"/>
  <c r="AH62" i="3" s="1"/>
  <c r="AI62" i="3" s="1"/>
  <c r="AF62" i="3"/>
  <c r="AE62" i="3"/>
  <c r="AD62" i="3"/>
  <c r="AC62" i="3"/>
  <c r="AB62" i="3"/>
  <c r="AA62" i="3"/>
  <c r="W62" i="3"/>
  <c r="V62" i="3"/>
  <c r="Z62" i="3" s="1"/>
  <c r="U62" i="3"/>
  <c r="S62" i="3"/>
  <c r="Q62" i="3"/>
  <c r="N62" i="3"/>
  <c r="L62" i="3"/>
  <c r="M62" i="3" s="1"/>
  <c r="I62" i="3"/>
  <c r="F62" i="3"/>
  <c r="AM61" i="3"/>
  <c r="AN61" i="3" s="1"/>
  <c r="AO61" i="3" s="1"/>
  <c r="AJ61" i="3"/>
  <c r="AK61" i="3" s="1"/>
  <c r="AL61" i="3" s="1"/>
  <c r="AG61" i="3"/>
  <c r="AH61" i="3" s="1"/>
  <c r="AI61" i="3" s="1"/>
  <c r="AF61" i="3"/>
  <c r="AE61" i="3"/>
  <c r="AD61" i="3"/>
  <c r="AC61" i="3"/>
  <c r="AB61" i="3"/>
  <c r="AA61" i="3"/>
  <c r="W61" i="3"/>
  <c r="V61" i="3"/>
  <c r="Z61" i="3" s="1"/>
  <c r="U61" i="3"/>
  <c r="S61" i="3"/>
  <c r="Q61" i="3"/>
  <c r="N61" i="3"/>
  <c r="L61" i="3"/>
  <c r="M61" i="3" s="1"/>
  <c r="I61" i="3"/>
  <c r="F61" i="3"/>
  <c r="AM60" i="3"/>
  <c r="AN60" i="3" s="1"/>
  <c r="AO60" i="3" s="1"/>
  <c r="AJ60" i="3"/>
  <c r="AK60" i="3" s="1"/>
  <c r="AL60" i="3" s="1"/>
  <c r="AG60" i="3"/>
  <c r="AH60" i="3" s="1"/>
  <c r="AI60" i="3" s="1"/>
  <c r="AF60" i="3"/>
  <c r="AE60" i="3"/>
  <c r="AD60" i="3"/>
  <c r="AC60" i="3"/>
  <c r="AB60" i="3"/>
  <c r="AA60" i="3"/>
  <c r="W60" i="3"/>
  <c r="V60" i="3"/>
  <c r="Z60" i="3" s="1"/>
  <c r="U60" i="3"/>
  <c r="S60" i="3"/>
  <c r="Q60" i="3"/>
  <c r="N60" i="3"/>
  <c r="L60" i="3"/>
  <c r="M60" i="3" s="1"/>
  <c r="I60" i="3"/>
  <c r="F60" i="3"/>
  <c r="AM59" i="3"/>
  <c r="AN59" i="3" s="1"/>
  <c r="AO59" i="3" s="1"/>
  <c r="AJ59" i="3"/>
  <c r="AK59" i="3" s="1"/>
  <c r="AL59" i="3" s="1"/>
  <c r="AG59" i="3"/>
  <c r="AH59" i="3" s="1"/>
  <c r="AI59" i="3" s="1"/>
  <c r="AF59" i="3"/>
  <c r="AE59" i="3"/>
  <c r="AD59" i="3"/>
  <c r="AC59" i="3"/>
  <c r="AB59" i="3"/>
  <c r="AA59" i="3"/>
  <c r="W59" i="3"/>
  <c r="V59" i="3"/>
  <c r="Z59" i="3" s="1"/>
  <c r="U59" i="3"/>
  <c r="S59" i="3"/>
  <c r="Q59" i="3"/>
  <c r="N59" i="3"/>
  <c r="L59" i="3"/>
  <c r="M59" i="3" s="1"/>
  <c r="I59" i="3"/>
  <c r="F59" i="3"/>
  <c r="AM58" i="3"/>
  <c r="AN58" i="3" s="1"/>
  <c r="AO58" i="3" s="1"/>
  <c r="AJ58" i="3"/>
  <c r="AK58" i="3" s="1"/>
  <c r="AL58" i="3" s="1"/>
  <c r="AG58" i="3"/>
  <c r="AH58" i="3" s="1"/>
  <c r="AI58" i="3" s="1"/>
  <c r="AF58" i="3"/>
  <c r="AE58" i="3"/>
  <c r="AD58" i="3"/>
  <c r="AC58" i="3"/>
  <c r="AB58" i="3"/>
  <c r="AA58" i="3"/>
  <c r="W58" i="3"/>
  <c r="V58" i="3"/>
  <c r="Z58" i="3" s="1"/>
  <c r="U58" i="3"/>
  <c r="S58" i="3"/>
  <c r="Q58" i="3"/>
  <c r="N58" i="3"/>
  <c r="L58" i="3"/>
  <c r="M58" i="3" s="1"/>
  <c r="I58" i="3"/>
  <c r="F58" i="3"/>
  <c r="AM57" i="3"/>
  <c r="AN57" i="3" s="1"/>
  <c r="AO57" i="3" s="1"/>
  <c r="AJ57" i="3"/>
  <c r="AK57" i="3" s="1"/>
  <c r="AL57" i="3" s="1"/>
  <c r="AG57" i="3"/>
  <c r="AH57" i="3" s="1"/>
  <c r="AI57" i="3" s="1"/>
  <c r="AF57" i="3"/>
  <c r="AE57" i="3"/>
  <c r="AD57" i="3"/>
  <c r="AC57" i="3"/>
  <c r="AB57" i="3"/>
  <c r="AA57" i="3"/>
  <c r="W57" i="3"/>
  <c r="V57" i="3"/>
  <c r="Z57" i="3" s="1"/>
  <c r="U57" i="3"/>
  <c r="S57" i="3"/>
  <c r="Q57" i="3"/>
  <c r="N57" i="3"/>
  <c r="L57" i="3"/>
  <c r="M57" i="3" s="1"/>
  <c r="I57" i="3"/>
  <c r="F57" i="3"/>
  <c r="AM56" i="3"/>
  <c r="AN56" i="3" s="1"/>
  <c r="AO56" i="3" s="1"/>
  <c r="AJ56" i="3"/>
  <c r="AK56" i="3" s="1"/>
  <c r="AL56" i="3" s="1"/>
  <c r="AG56" i="3"/>
  <c r="AH56" i="3" s="1"/>
  <c r="AI56" i="3" s="1"/>
  <c r="AF56" i="3"/>
  <c r="AE56" i="3"/>
  <c r="AD56" i="3"/>
  <c r="AC56" i="3"/>
  <c r="AB56" i="3"/>
  <c r="AA56" i="3"/>
  <c r="W56" i="3"/>
  <c r="V56" i="3"/>
  <c r="Z56" i="3" s="1"/>
  <c r="U56" i="3"/>
  <c r="S56" i="3"/>
  <c r="Q56" i="3"/>
  <c r="N56" i="3"/>
  <c r="L56" i="3"/>
  <c r="M56" i="3" s="1"/>
  <c r="I56" i="3"/>
  <c r="F56" i="3"/>
  <c r="AM55" i="3"/>
  <c r="AN55" i="3" s="1"/>
  <c r="AO55" i="3" s="1"/>
  <c r="AJ55" i="3"/>
  <c r="AK55" i="3" s="1"/>
  <c r="AL55" i="3" s="1"/>
  <c r="AG55" i="3"/>
  <c r="AH55" i="3" s="1"/>
  <c r="AI55" i="3" s="1"/>
  <c r="AF55" i="3"/>
  <c r="AE55" i="3"/>
  <c r="AD55" i="3"/>
  <c r="AC55" i="3"/>
  <c r="AB55" i="3"/>
  <c r="AA55" i="3"/>
  <c r="W55" i="3"/>
  <c r="V55" i="3"/>
  <c r="Z55" i="3" s="1"/>
  <c r="U55" i="3"/>
  <c r="S55" i="3"/>
  <c r="Q55" i="3"/>
  <c r="N55" i="3"/>
  <c r="L55" i="3"/>
  <c r="M55" i="3" s="1"/>
  <c r="I55" i="3"/>
  <c r="F55" i="3"/>
  <c r="AM54" i="3"/>
  <c r="AN54" i="3" s="1"/>
  <c r="AO54" i="3" s="1"/>
  <c r="AJ54" i="3"/>
  <c r="AK54" i="3" s="1"/>
  <c r="AL54" i="3" s="1"/>
  <c r="AG54" i="3"/>
  <c r="AH54" i="3" s="1"/>
  <c r="AI54" i="3" s="1"/>
  <c r="AF54" i="3"/>
  <c r="AE54" i="3"/>
  <c r="AD54" i="3"/>
  <c r="AC54" i="3"/>
  <c r="AB54" i="3"/>
  <c r="AA54" i="3"/>
  <c r="W54" i="3"/>
  <c r="V54" i="3"/>
  <c r="Z54" i="3" s="1"/>
  <c r="U54" i="3"/>
  <c r="S54" i="3"/>
  <c r="Q54" i="3"/>
  <c r="N54" i="3"/>
  <c r="L54" i="3"/>
  <c r="M54" i="3" s="1"/>
  <c r="I54" i="3"/>
  <c r="F54" i="3"/>
  <c r="AM53" i="3"/>
  <c r="AN53" i="3" s="1"/>
  <c r="AO53" i="3" s="1"/>
  <c r="AJ53" i="3"/>
  <c r="AK53" i="3" s="1"/>
  <c r="AL53" i="3" s="1"/>
  <c r="AG53" i="3"/>
  <c r="AH53" i="3" s="1"/>
  <c r="AI53" i="3" s="1"/>
  <c r="AF53" i="3"/>
  <c r="AE53" i="3"/>
  <c r="AD53" i="3"/>
  <c r="AC53" i="3"/>
  <c r="AB53" i="3"/>
  <c r="AA53" i="3"/>
  <c r="W53" i="3"/>
  <c r="V53" i="3"/>
  <c r="Z53" i="3" s="1"/>
  <c r="U53" i="3"/>
  <c r="S53" i="3"/>
  <c r="Q53" i="3"/>
  <c r="N53" i="3"/>
  <c r="L53" i="3"/>
  <c r="M53" i="3" s="1"/>
  <c r="I53" i="3"/>
  <c r="F53" i="3"/>
  <c r="AM52" i="3"/>
  <c r="AN52" i="3" s="1"/>
  <c r="AO52" i="3" s="1"/>
  <c r="AJ52" i="3"/>
  <c r="AK52" i="3" s="1"/>
  <c r="AL52" i="3" s="1"/>
  <c r="AG52" i="3"/>
  <c r="AH52" i="3" s="1"/>
  <c r="AI52" i="3" s="1"/>
  <c r="AF52" i="3"/>
  <c r="AE52" i="3"/>
  <c r="AD52" i="3"/>
  <c r="AC52" i="3"/>
  <c r="AB52" i="3"/>
  <c r="AA52" i="3"/>
  <c r="W52" i="3"/>
  <c r="V52" i="3"/>
  <c r="Z52" i="3" s="1"/>
  <c r="U52" i="3"/>
  <c r="S52" i="3"/>
  <c r="Q52" i="3"/>
  <c r="N52" i="3"/>
  <c r="L52" i="3"/>
  <c r="M52" i="3" s="1"/>
  <c r="I52" i="3"/>
  <c r="F52" i="3"/>
  <c r="AM51" i="3"/>
  <c r="AN51" i="3" s="1"/>
  <c r="AO51" i="3" s="1"/>
  <c r="AJ51" i="3"/>
  <c r="AK51" i="3" s="1"/>
  <c r="AL51" i="3" s="1"/>
  <c r="AG51" i="3"/>
  <c r="AH51" i="3" s="1"/>
  <c r="AI51" i="3" s="1"/>
  <c r="AF51" i="3"/>
  <c r="AE51" i="3"/>
  <c r="AD51" i="3"/>
  <c r="AC51" i="3"/>
  <c r="AB51" i="3"/>
  <c r="AA51" i="3"/>
  <c r="W51" i="3"/>
  <c r="V51" i="3"/>
  <c r="Z51" i="3" s="1"/>
  <c r="U51" i="3"/>
  <c r="S51" i="3"/>
  <c r="Q51" i="3"/>
  <c r="N51" i="3"/>
  <c r="L51" i="3"/>
  <c r="M51" i="3" s="1"/>
  <c r="I51" i="3"/>
  <c r="F51" i="3"/>
  <c r="AM50" i="3"/>
  <c r="AN50" i="3" s="1"/>
  <c r="AO50" i="3" s="1"/>
  <c r="AJ50" i="3"/>
  <c r="AK50" i="3" s="1"/>
  <c r="AL50" i="3" s="1"/>
  <c r="AG50" i="3"/>
  <c r="AH50" i="3" s="1"/>
  <c r="AI50" i="3" s="1"/>
  <c r="AF50" i="3"/>
  <c r="AE50" i="3"/>
  <c r="AD50" i="3"/>
  <c r="AC50" i="3"/>
  <c r="AB50" i="3"/>
  <c r="AA50" i="3"/>
  <c r="W50" i="3"/>
  <c r="V50" i="3"/>
  <c r="Z50" i="3" s="1"/>
  <c r="U50" i="3"/>
  <c r="S50" i="3"/>
  <c r="Q50" i="3"/>
  <c r="N50" i="3"/>
  <c r="L50" i="3"/>
  <c r="M50" i="3" s="1"/>
  <c r="I50" i="3"/>
  <c r="F50" i="3"/>
  <c r="AM49" i="3"/>
  <c r="AN49" i="3" s="1"/>
  <c r="AO49" i="3" s="1"/>
  <c r="AJ49" i="3"/>
  <c r="AK49" i="3" s="1"/>
  <c r="AL49" i="3" s="1"/>
  <c r="AG49" i="3"/>
  <c r="AH49" i="3" s="1"/>
  <c r="AI49" i="3" s="1"/>
  <c r="AF49" i="3"/>
  <c r="AE49" i="3"/>
  <c r="AD49" i="3"/>
  <c r="AC49" i="3"/>
  <c r="AB49" i="3"/>
  <c r="AA49" i="3"/>
  <c r="W49" i="3"/>
  <c r="V49" i="3"/>
  <c r="Z49" i="3" s="1"/>
  <c r="U49" i="3"/>
  <c r="S49" i="3"/>
  <c r="Q49" i="3"/>
  <c r="N49" i="3"/>
  <c r="L49" i="3"/>
  <c r="M49" i="3" s="1"/>
  <c r="I49" i="3"/>
  <c r="F49" i="3"/>
  <c r="AM48" i="3"/>
  <c r="AN48" i="3" s="1"/>
  <c r="AO48" i="3" s="1"/>
  <c r="AJ48" i="3"/>
  <c r="AK48" i="3" s="1"/>
  <c r="AL48" i="3" s="1"/>
  <c r="AG48" i="3"/>
  <c r="AH48" i="3" s="1"/>
  <c r="AI48" i="3" s="1"/>
  <c r="AF48" i="3"/>
  <c r="AE48" i="3"/>
  <c r="AD48" i="3"/>
  <c r="AC48" i="3"/>
  <c r="AB48" i="3"/>
  <c r="AA48" i="3"/>
  <c r="W48" i="3"/>
  <c r="V48" i="3"/>
  <c r="Z48" i="3" s="1"/>
  <c r="U48" i="3"/>
  <c r="S48" i="3"/>
  <c r="Q48" i="3"/>
  <c r="N48" i="3"/>
  <c r="L48" i="3"/>
  <c r="M48" i="3" s="1"/>
  <c r="I48" i="3"/>
  <c r="F48" i="3"/>
  <c r="AM47" i="3"/>
  <c r="AN47" i="3" s="1"/>
  <c r="AO47" i="3" s="1"/>
  <c r="AJ47" i="3"/>
  <c r="AK47" i="3" s="1"/>
  <c r="AL47" i="3" s="1"/>
  <c r="AG47" i="3"/>
  <c r="AH47" i="3" s="1"/>
  <c r="AI47" i="3" s="1"/>
  <c r="AF47" i="3"/>
  <c r="AE47" i="3"/>
  <c r="AD47" i="3"/>
  <c r="AC47" i="3"/>
  <c r="AB47" i="3"/>
  <c r="AA47" i="3"/>
  <c r="W47" i="3"/>
  <c r="V47" i="3"/>
  <c r="Z47" i="3" s="1"/>
  <c r="U47" i="3"/>
  <c r="S47" i="3"/>
  <c r="Q47" i="3"/>
  <c r="N47" i="3"/>
  <c r="L47" i="3"/>
  <c r="M47" i="3" s="1"/>
  <c r="I47" i="3"/>
  <c r="F47" i="3"/>
  <c r="AM46" i="3"/>
  <c r="AN46" i="3" s="1"/>
  <c r="AO46" i="3" s="1"/>
  <c r="AJ46" i="3"/>
  <c r="AK46" i="3" s="1"/>
  <c r="AL46" i="3" s="1"/>
  <c r="AG46" i="3"/>
  <c r="AH46" i="3" s="1"/>
  <c r="AI46" i="3" s="1"/>
  <c r="AF46" i="3"/>
  <c r="AE46" i="3"/>
  <c r="AD46" i="3"/>
  <c r="AC46" i="3"/>
  <c r="AB46" i="3"/>
  <c r="AA46" i="3"/>
  <c r="W46" i="3"/>
  <c r="V46" i="3"/>
  <c r="Z46" i="3" s="1"/>
  <c r="U46" i="3"/>
  <c r="S46" i="3"/>
  <c r="Q46" i="3"/>
  <c r="N46" i="3"/>
  <c r="L46" i="3"/>
  <c r="M46" i="3" s="1"/>
  <c r="I46" i="3"/>
  <c r="F46" i="3"/>
  <c r="AM45" i="3"/>
  <c r="AN45" i="3" s="1"/>
  <c r="AO45" i="3" s="1"/>
  <c r="AJ45" i="3"/>
  <c r="AK45" i="3" s="1"/>
  <c r="AL45" i="3" s="1"/>
  <c r="AG45" i="3"/>
  <c r="AH45" i="3" s="1"/>
  <c r="AI45" i="3" s="1"/>
  <c r="AF45" i="3"/>
  <c r="AE45" i="3"/>
  <c r="AD45" i="3"/>
  <c r="AC45" i="3"/>
  <c r="AB45" i="3"/>
  <c r="AA45" i="3"/>
  <c r="W45" i="3"/>
  <c r="V45" i="3"/>
  <c r="Z45" i="3" s="1"/>
  <c r="U45" i="3"/>
  <c r="S45" i="3"/>
  <c r="Q45" i="3"/>
  <c r="N45" i="3"/>
  <c r="L45" i="3"/>
  <c r="M45" i="3" s="1"/>
  <c r="I45" i="3"/>
  <c r="F45" i="3"/>
  <c r="AM44" i="3"/>
  <c r="AN44" i="3" s="1"/>
  <c r="AO44" i="3" s="1"/>
  <c r="AJ44" i="3"/>
  <c r="AK44" i="3" s="1"/>
  <c r="AL44" i="3" s="1"/>
  <c r="AG44" i="3"/>
  <c r="AH44" i="3" s="1"/>
  <c r="AI44" i="3" s="1"/>
  <c r="AF44" i="3"/>
  <c r="AE44" i="3"/>
  <c r="AD44" i="3"/>
  <c r="AC44" i="3"/>
  <c r="AB44" i="3"/>
  <c r="AA44" i="3"/>
  <c r="W44" i="3"/>
  <c r="V44" i="3"/>
  <c r="Z44" i="3" s="1"/>
  <c r="U44" i="3"/>
  <c r="S44" i="3"/>
  <c r="Q44" i="3"/>
  <c r="N44" i="3"/>
  <c r="L44" i="3"/>
  <c r="M44" i="3" s="1"/>
  <c r="I44" i="3"/>
  <c r="F44" i="3"/>
  <c r="AM43" i="3"/>
  <c r="AN43" i="3" s="1"/>
  <c r="AO43" i="3" s="1"/>
  <c r="AJ43" i="3"/>
  <c r="AK43" i="3" s="1"/>
  <c r="AL43" i="3" s="1"/>
  <c r="AG43" i="3"/>
  <c r="AH43" i="3" s="1"/>
  <c r="AI43" i="3" s="1"/>
  <c r="AF43" i="3"/>
  <c r="AE43" i="3"/>
  <c r="AD43" i="3"/>
  <c r="AC43" i="3"/>
  <c r="AB43" i="3"/>
  <c r="AA43" i="3"/>
  <c r="W43" i="3"/>
  <c r="V43" i="3"/>
  <c r="Z43" i="3" s="1"/>
  <c r="U43" i="3"/>
  <c r="S43" i="3"/>
  <c r="Q43" i="3"/>
  <c r="N43" i="3"/>
  <c r="L43" i="3"/>
  <c r="M43" i="3" s="1"/>
  <c r="I43" i="3"/>
  <c r="F43" i="3"/>
  <c r="AM42" i="3"/>
  <c r="AN42" i="3" s="1"/>
  <c r="AO42" i="3" s="1"/>
  <c r="AJ42" i="3"/>
  <c r="AK42" i="3" s="1"/>
  <c r="AL42" i="3" s="1"/>
  <c r="AG42" i="3"/>
  <c r="AH42" i="3" s="1"/>
  <c r="AI42" i="3" s="1"/>
  <c r="AF42" i="3"/>
  <c r="AE42" i="3"/>
  <c r="AD42" i="3"/>
  <c r="AC42" i="3"/>
  <c r="AB42" i="3"/>
  <c r="AA42" i="3"/>
  <c r="W42" i="3"/>
  <c r="V42" i="3"/>
  <c r="Z42" i="3" s="1"/>
  <c r="U42" i="3"/>
  <c r="S42" i="3"/>
  <c r="Q42" i="3"/>
  <c r="N42" i="3"/>
  <c r="L42" i="3"/>
  <c r="M42" i="3" s="1"/>
  <c r="I42" i="3"/>
  <c r="F42" i="3"/>
  <c r="AM41" i="3"/>
  <c r="AN41" i="3" s="1"/>
  <c r="AO41" i="3" s="1"/>
  <c r="AJ41" i="3"/>
  <c r="AK41" i="3" s="1"/>
  <c r="AL41" i="3" s="1"/>
  <c r="AG41" i="3"/>
  <c r="AH41" i="3" s="1"/>
  <c r="AI41" i="3" s="1"/>
  <c r="AF41" i="3"/>
  <c r="AE41" i="3"/>
  <c r="AD41" i="3"/>
  <c r="AC41" i="3"/>
  <c r="AB41" i="3"/>
  <c r="AA41" i="3"/>
  <c r="W41" i="3"/>
  <c r="V41" i="3"/>
  <c r="Z41" i="3" s="1"/>
  <c r="U41" i="3"/>
  <c r="S41" i="3"/>
  <c r="Q41" i="3"/>
  <c r="N41" i="3"/>
  <c r="L41" i="3"/>
  <c r="M41" i="3" s="1"/>
  <c r="I41" i="3"/>
  <c r="F41" i="3"/>
  <c r="AM40" i="3"/>
  <c r="AN40" i="3" s="1"/>
  <c r="AO40" i="3" s="1"/>
  <c r="AJ40" i="3"/>
  <c r="AK40" i="3" s="1"/>
  <c r="AL40" i="3" s="1"/>
  <c r="AG40" i="3"/>
  <c r="AH40" i="3" s="1"/>
  <c r="AI40" i="3" s="1"/>
  <c r="AF40" i="3"/>
  <c r="AE40" i="3"/>
  <c r="AD40" i="3"/>
  <c r="AC40" i="3"/>
  <c r="AB40" i="3"/>
  <c r="AA40" i="3"/>
  <c r="W40" i="3"/>
  <c r="V40" i="3"/>
  <c r="Z40" i="3" s="1"/>
  <c r="U40" i="3"/>
  <c r="S40" i="3"/>
  <c r="Q40" i="3"/>
  <c r="N40" i="3"/>
  <c r="L40" i="3"/>
  <c r="M40" i="3" s="1"/>
  <c r="I40" i="3"/>
  <c r="F40" i="3"/>
  <c r="AM39" i="3"/>
  <c r="AN39" i="3" s="1"/>
  <c r="AO39" i="3" s="1"/>
  <c r="AJ39" i="3"/>
  <c r="AK39" i="3" s="1"/>
  <c r="AL39" i="3" s="1"/>
  <c r="AG39" i="3"/>
  <c r="AH39" i="3" s="1"/>
  <c r="AI39" i="3" s="1"/>
  <c r="AF39" i="3"/>
  <c r="AE39" i="3"/>
  <c r="AD39" i="3"/>
  <c r="AC39" i="3"/>
  <c r="AB39" i="3"/>
  <c r="AA39" i="3"/>
  <c r="W39" i="3"/>
  <c r="V39" i="3"/>
  <c r="Z39" i="3" s="1"/>
  <c r="U39" i="3"/>
  <c r="S39" i="3"/>
  <c r="Q39" i="3"/>
  <c r="N39" i="3"/>
  <c r="L39" i="3"/>
  <c r="M39" i="3" s="1"/>
  <c r="I39" i="3"/>
  <c r="F39" i="3"/>
  <c r="AM38" i="3"/>
  <c r="AN38" i="3" s="1"/>
  <c r="AO38" i="3" s="1"/>
  <c r="AJ38" i="3"/>
  <c r="AK38" i="3" s="1"/>
  <c r="AL38" i="3" s="1"/>
  <c r="AG38" i="3"/>
  <c r="AH38" i="3" s="1"/>
  <c r="AI38" i="3" s="1"/>
  <c r="AF38" i="3"/>
  <c r="AE38" i="3"/>
  <c r="AD38" i="3"/>
  <c r="AC38" i="3"/>
  <c r="AB38" i="3"/>
  <c r="AA38" i="3"/>
  <c r="W38" i="3"/>
  <c r="V38" i="3"/>
  <c r="Z38" i="3" s="1"/>
  <c r="U38" i="3"/>
  <c r="S38" i="3"/>
  <c r="Q38" i="3"/>
  <c r="N38" i="3"/>
  <c r="L38" i="3"/>
  <c r="M38" i="3" s="1"/>
  <c r="I38" i="3"/>
  <c r="F38" i="3"/>
  <c r="AM37" i="3"/>
  <c r="AN37" i="3" s="1"/>
  <c r="AO37" i="3" s="1"/>
  <c r="AJ37" i="3"/>
  <c r="AK37" i="3" s="1"/>
  <c r="AL37" i="3" s="1"/>
  <c r="AG37" i="3"/>
  <c r="AH37" i="3" s="1"/>
  <c r="AI37" i="3" s="1"/>
  <c r="AF37" i="3"/>
  <c r="AE37" i="3"/>
  <c r="AD37" i="3"/>
  <c r="AC37" i="3"/>
  <c r="AB37" i="3"/>
  <c r="AA37" i="3"/>
  <c r="W37" i="3"/>
  <c r="V37" i="3"/>
  <c r="Z37" i="3" s="1"/>
  <c r="U37" i="3"/>
  <c r="S37" i="3"/>
  <c r="Q37" i="3"/>
  <c r="N37" i="3"/>
  <c r="L37" i="3"/>
  <c r="M37" i="3" s="1"/>
  <c r="I37" i="3"/>
  <c r="F37" i="3"/>
  <c r="AM36" i="3"/>
  <c r="AN36" i="3" s="1"/>
  <c r="AO36" i="3" s="1"/>
  <c r="AJ36" i="3"/>
  <c r="AK36" i="3" s="1"/>
  <c r="AL36" i="3" s="1"/>
  <c r="AG36" i="3"/>
  <c r="AH36" i="3" s="1"/>
  <c r="AI36" i="3" s="1"/>
  <c r="AF36" i="3"/>
  <c r="AE36" i="3"/>
  <c r="AD36" i="3"/>
  <c r="AC36" i="3"/>
  <c r="AB36" i="3"/>
  <c r="AA36" i="3"/>
  <c r="W36" i="3"/>
  <c r="V36" i="3"/>
  <c r="Z36" i="3" s="1"/>
  <c r="U36" i="3"/>
  <c r="S36" i="3"/>
  <c r="Q36" i="3"/>
  <c r="N36" i="3"/>
  <c r="L36" i="3"/>
  <c r="M36" i="3" s="1"/>
  <c r="I36" i="3"/>
  <c r="F36" i="3"/>
  <c r="AM35" i="3"/>
  <c r="AN35" i="3" s="1"/>
  <c r="AO35" i="3" s="1"/>
  <c r="AJ35" i="3"/>
  <c r="AK35" i="3" s="1"/>
  <c r="AL35" i="3" s="1"/>
  <c r="AG35" i="3"/>
  <c r="AH35" i="3" s="1"/>
  <c r="AI35" i="3" s="1"/>
  <c r="AF35" i="3"/>
  <c r="AE35" i="3"/>
  <c r="AD35" i="3"/>
  <c r="AC35" i="3"/>
  <c r="AB35" i="3"/>
  <c r="AA35" i="3"/>
  <c r="W35" i="3"/>
  <c r="V35" i="3"/>
  <c r="Z35" i="3" s="1"/>
  <c r="U35" i="3"/>
  <c r="S35" i="3"/>
  <c r="Q35" i="3"/>
  <c r="N35" i="3"/>
  <c r="L35" i="3"/>
  <c r="M35" i="3" s="1"/>
  <c r="I35" i="3"/>
  <c r="F35" i="3"/>
  <c r="AM34" i="3"/>
  <c r="AN34" i="3" s="1"/>
  <c r="AO34" i="3" s="1"/>
  <c r="AJ34" i="3"/>
  <c r="AK34" i="3" s="1"/>
  <c r="AL34" i="3" s="1"/>
  <c r="AG34" i="3"/>
  <c r="AH34" i="3" s="1"/>
  <c r="AI34" i="3" s="1"/>
  <c r="AF34" i="3"/>
  <c r="AE34" i="3"/>
  <c r="AD34" i="3"/>
  <c r="AC34" i="3"/>
  <c r="AB34" i="3"/>
  <c r="AA34" i="3"/>
  <c r="W34" i="3"/>
  <c r="V34" i="3"/>
  <c r="Z34" i="3" s="1"/>
  <c r="U34" i="3"/>
  <c r="S34" i="3"/>
  <c r="Q34" i="3"/>
  <c r="N34" i="3"/>
  <c r="L34" i="3"/>
  <c r="M34" i="3" s="1"/>
  <c r="I34" i="3"/>
  <c r="F34" i="3"/>
  <c r="AM33" i="3"/>
  <c r="AN33" i="3" s="1"/>
  <c r="AO33" i="3" s="1"/>
  <c r="AJ33" i="3"/>
  <c r="AK33" i="3" s="1"/>
  <c r="AL33" i="3" s="1"/>
  <c r="AG33" i="3"/>
  <c r="AH33" i="3" s="1"/>
  <c r="AI33" i="3" s="1"/>
  <c r="AF33" i="3"/>
  <c r="AE33" i="3"/>
  <c r="AD33" i="3"/>
  <c r="AC33" i="3"/>
  <c r="AB33" i="3"/>
  <c r="AA33" i="3"/>
  <c r="W33" i="3"/>
  <c r="V33" i="3"/>
  <c r="Z33" i="3" s="1"/>
  <c r="U33" i="3"/>
  <c r="S33" i="3"/>
  <c r="Q33" i="3"/>
  <c r="N33" i="3"/>
  <c r="L33" i="3"/>
  <c r="M33" i="3" s="1"/>
  <c r="I33" i="3"/>
  <c r="F33" i="3"/>
  <c r="AM32" i="3"/>
  <c r="AN32" i="3" s="1"/>
  <c r="AO32" i="3" s="1"/>
  <c r="AJ32" i="3"/>
  <c r="AK32" i="3" s="1"/>
  <c r="AL32" i="3" s="1"/>
  <c r="AG32" i="3"/>
  <c r="AH32" i="3" s="1"/>
  <c r="AI32" i="3" s="1"/>
  <c r="AF32" i="3"/>
  <c r="AE32" i="3"/>
  <c r="AD32" i="3"/>
  <c r="AC32" i="3"/>
  <c r="AB32" i="3"/>
  <c r="AA32" i="3"/>
  <c r="W32" i="3"/>
  <c r="V32" i="3"/>
  <c r="Z32" i="3" s="1"/>
  <c r="U32" i="3"/>
  <c r="S32" i="3"/>
  <c r="Q32" i="3"/>
  <c r="N32" i="3"/>
  <c r="L32" i="3"/>
  <c r="M32" i="3" s="1"/>
  <c r="I32" i="3"/>
  <c r="F32" i="3"/>
  <c r="AM31" i="3"/>
  <c r="AN31" i="3" s="1"/>
  <c r="AO31" i="3" s="1"/>
  <c r="AJ31" i="3"/>
  <c r="AK31" i="3" s="1"/>
  <c r="AL31" i="3" s="1"/>
  <c r="AG31" i="3"/>
  <c r="AH31" i="3" s="1"/>
  <c r="AI31" i="3" s="1"/>
  <c r="AF31" i="3"/>
  <c r="AE31" i="3"/>
  <c r="AD31" i="3"/>
  <c r="AC31" i="3"/>
  <c r="AB31" i="3"/>
  <c r="AA31" i="3"/>
  <c r="W31" i="3"/>
  <c r="V31" i="3"/>
  <c r="Z31" i="3" s="1"/>
  <c r="U31" i="3"/>
  <c r="S31" i="3"/>
  <c r="Q31" i="3"/>
  <c r="N31" i="3"/>
  <c r="L31" i="3"/>
  <c r="M31" i="3" s="1"/>
  <c r="I31" i="3"/>
  <c r="F31" i="3"/>
  <c r="AM30" i="3"/>
  <c r="AN30" i="3" s="1"/>
  <c r="AO30" i="3" s="1"/>
  <c r="AJ30" i="3"/>
  <c r="AK30" i="3" s="1"/>
  <c r="AL30" i="3" s="1"/>
  <c r="AG30" i="3"/>
  <c r="AH30" i="3" s="1"/>
  <c r="AI30" i="3" s="1"/>
  <c r="AF30" i="3"/>
  <c r="AE30" i="3"/>
  <c r="AD30" i="3"/>
  <c r="AC30" i="3"/>
  <c r="AB30" i="3"/>
  <c r="AA30" i="3"/>
  <c r="W30" i="3"/>
  <c r="V30" i="3"/>
  <c r="Z30" i="3" s="1"/>
  <c r="U30" i="3"/>
  <c r="S30" i="3"/>
  <c r="Q30" i="3"/>
  <c r="N30" i="3"/>
  <c r="L30" i="3"/>
  <c r="M30" i="3" s="1"/>
  <c r="I30" i="3"/>
  <c r="F30" i="3"/>
  <c r="AM29" i="3"/>
  <c r="AN29" i="3" s="1"/>
  <c r="AO29" i="3" s="1"/>
  <c r="AJ29" i="3"/>
  <c r="AK29" i="3" s="1"/>
  <c r="AL29" i="3" s="1"/>
  <c r="AG29" i="3"/>
  <c r="AH29" i="3" s="1"/>
  <c r="AI29" i="3" s="1"/>
  <c r="AF29" i="3"/>
  <c r="AE29" i="3"/>
  <c r="AD29" i="3"/>
  <c r="AC29" i="3"/>
  <c r="AB29" i="3"/>
  <c r="AA29" i="3"/>
  <c r="W29" i="3"/>
  <c r="V29" i="3"/>
  <c r="Z29" i="3" s="1"/>
  <c r="U29" i="3"/>
  <c r="S29" i="3"/>
  <c r="Q29" i="3"/>
  <c r="N29" i="3"/>
  <c r="L29" i="3"/>
  <c r="M29" i="3" s="1"/>
  <c r="I29" i="3"/>
  <c r="F29" i="3"/>
  <c r="AM28" i="3"/>
  <c r="AN28" i="3" s="1"/>
  <c r="AO28" i="3" s="1"/>
  <c r="AJ28" i="3"/>
  <c r="AK28" i="3" s="1"/>
  <c r="AL28" i="3" s="1"/>
  <c r="AG28" i="3"/>
  <c r="AH28" i="3" s="1"/>
  <c r="AI28" i="3" s="1"/>
  <c r="AF28" i="3"/>
  <c r="AE28" i="3"/>
  <c r="AD28" i="3"/>
  <c r="AC28" i="3"/>
  <c r="AB28" i="3"/>
  <c r="AA28" i="3"/>
  <c r="W28" i="3"/>
  <c r="V28" i="3"/>
  <c r="Z28" i="3" s="1"/>
  <c r="U28" i="3"/>
  <c r="S28" i="3"/>
  <c r="Q28" i="3"/>
  <c r="N28" i="3"/>
  <c r="L28" i="3"/>
  <c r="M28" i="3" s="1"/>
  <c r="I28" i="3"/>
  <c r="F28" i="3"/>
  <c r="AM27" i="3"/>
  <c r="AN27" i="3" s="1"/>
  <c r="AO27" i="3" s="1"/>
  <c r="AJ27" i="3"/>
  <c r="AK27" i="3" s="1"/>
  <c r="AL27" i="3" s="1"/>
  <c r="AG27" i="3"/>
  <c r="AH27" i="3" s="1"/>
  <c r="AI27" i="3" s="1"/>
  <c r="AF27" i="3"/>
  <c r="AE27" i="3"/>
  <c r="AD27" i="3"/>
  <c r="AC27" i="3"/>
  <c r="AB27" i="3"/>
  <c r="AA27" i="3"/>
  <c r="W27" i="3"/>
  <c r="V27" i="3"/>
  <c r="Z27" i="3" s="1"/>
  <c r="U27" i="3"/>
  <c r="S27" i="3"/>
  <c r="Q27" i="3"/>
  <c r="N27" i="3"/>
  <c r="L27" i="3"/>
  <c r="M27" i="3" s="1"/>
  <c r="I27" i="3"/>
  <c r="F27" i="3"/>
  <c r="AM26" i="3"/>
  <c r="AN26" i="3" s="1"/>
  <c r="AO26" i="3" s="1"/>
  <c r="AJ26" i="3"/>
  <c r="AK26" i="3" s="1"/>
  <c r="AL26" i="3" s="1"/>
  <c r="AG26" i="3"/>
  <c r="AH26" i="3" s="1"/>
  <c r="AI26" i="3" s="1"/>
  <c r="AF26" i="3"/>
  <c r="AE26" i="3"/>
  <c r="AD26" i="3"/>
  <c r="AC26" i="3"/>
  <c r="AB26" i="3"/>
  <c r="AA26" i="3"/>
  <c r="W26" i="3"/>
  <c r="V26" i="3"/>
  <c r="Z26" i="3" s="1"/>
  <c r="U26" i="3"/>
  <c r="S26" i="3"/>
  <c r="Q26" i="3"/>
  <c r="N26" i="3"/>
  <c r="L26" i="3"/>
  <c r="M26" i="3" s="1"/>
  <c r="I26" i="3"/>
  <c r="F26" i="3"/>
  <c r="AM25" i="3"/>
  <c r="AN25" i="3" s="1"/>
  <c r="AO25" i="3" s="1"/>
  <c r="AJ25" i="3"/>
  <c r="AK25" i="3" s="1"/>
  <c r="AL25" i="3" s="1"/>
  <c r="AG25" i="3"/>
  <c r="AH25" i="3" s="1"/>
  <c r="AI25" i="3" s="1"/>
  <c r="AF25" i="3"/>
  <c r="AE25" i="3"/>
  <c r="AD25" i="3"/>
  <c r="AC25" i="3"/>
  <c r="AB25" i="3"/>
  <c r="AA25" i="3"/>
  <c r="W25" i="3"/>
  <c r="V25" i="3"/>
  <c r="Z25" i="3" s="1"/>
  <c r="U25" i="3"/>
  <c r="S25" i="3"/>
  <c r="Q25" i="3"/>
  <c r="N25" i="3"/>
  <c r="L25" i="3"/>
  <c r="M25" i="3" s="1"/>
  <c r="I25" i="3"/>
  <c r="F25" i="3"/>
  <c r="AM24" i="3"/>
  <c r="AN24" i="3" s="1"/>
  <c r="AO24" i="3" s="1"/>
  <c r="AJ24" i="3"/>
  <c r="AK24" i="3" s="1"/>
  <c r="AL24" i="3" s="1"/>
  <c r="AG24" i="3"/>
  <c r="AH24" i="3" s="1"/>
  <c r="AI24" i="3" s="1"/>
  <c r="AF24" i="3"/>
  <c r="AE24" i="3"/>
  <c r="AD24" i="3"/>
  <c r="AC24" i="3"/>
  <c r="AB24" i="3"/>
  <c r="AA24" i="3"/>
  <c r="W24" i="3"/>
  <c r="V24" i="3"/>
  <c r="Z24" i="3" s="1"/>
  <c r="U24" i="3"/>
  <c r="S24" i="3"/>
  <c r="Q24" i="3"/>
  <c r="N24" i="3"/>
  <c r="L24" i="3"/>
  <c r="M24" i="3" s="1"/>
  <c r="I24" i="3"/>
  <c r="F24" i="3"/>
  <c r="AM23" i="3"/>
  <c r="AN23" i="3" s="1"/>
  <c r="AO23" i="3" s="1"/>
  <c r="AJ23" i="3"/>
  <c r="AK23" i="3" s="1"/>
  <c r="AL23" i="3" s="1"/>
  <c r="AG23" i="3"/>
  <c r="AH23" i="3" s="1"/>
  <c r="AI23" i="3" s="1"/>
  <c r="AF23" i="3"/>
  <c r="AE23" i="3"/>
  <c r="AD23" i="3"/>
  <c r="AC23" i="3"/>
  <c r="AB23" i="3"/>
  <c r="AA23" i="3"/>
  <c r="W23" i="3"/>
  <c r="V23" i="3"/>
  <c r="Z23" i="3" s="1"/>
  <c r="U23" i="3"/>
  <c r="S23" i="3"/>
  <c r="Q23" i="3"/>
  <c r="N23" i="3"/>
  <c r="L23" i="3"/>
  <c r="M23" i="3" s="1"/>
  <c r="I23" i="3"/>
  <c r="F23" i="3"/>
  <c r="AM22" i="3"/>
  <c r="AN22" i="3" s="1"/>
  <c r="AO22" i="3" s="1"/>
  <c r="AJ22" i="3"/>
  <c r="AK22" i="3" s="1"/>
  <c r="AL22" i="3" s="1"/>
  <c r="AG22" i="3"/>
  <c r="AH22" i="3" s="1"/>
  <c r="AI22" i="3" s="1"/>
  <c r="AF22" i="3"/>
  <c r="AE22" i="3"/>
  <c r="AD22" i="3"/>
  <c r="AC22" i="3"/>
  <c r="AB22" i="3"/>
  <c r="AA22" i="3"/>
  <c r="W22" i="3"/>
  <c r="V22" i="3"/>
  <c r="Z22" i="3" s="1"/>
  <c r="U22" i="3"/>
  <c r="S22" i="3"/>
  <c r="Q22" i="3"/>
  <c r="N22" i="3"/>
  <c r="L22" i="3"/>
  <c r="M22" i="3" s="1"/>
  <c r="I22" i="3"/>
  <c r="F22" i="3"/>
  <c r="AM21" i="3"/>
  <c r="AN21" i="3" s="1"/>
  <c r="AO21" i="3" s="1"/>
  <c r="AJ21" i="3"/>
  <c r="AK21" i="3" s="1"/>
  <c r="AL21" i="3" s="1"/>
  <c r="AG21" i="3"/>
  <c r="AH21" i="3" s="1"/>
  <c r="AI21" i="3" s="1"/>
  <c r="AF21" i="3"/>
  <c r="AE21" i="3"/>
  <c r="AD21" i="3"/>
  <c r="AC21" i="3"/>
  <c r="AB21" i="3"/>
  <c r="AA21" i="3"/>
  <c r="W21" i="3"/>
  <c r="V21" i="3"/>
  <c r="Z21" i="3" s="1"/>
  <c r="U21" i="3"/>
  <c r="S21" i="3"/>
  <c r="Q21" i="3"/>
  <c r="N21" i="3"/>
  <c r="L21" i="3"/>
  <c r="M21" i="3" s="1"/>
  <c r="I21" i="3"/>
  <c r="F21" i="3"/>
  <c r="AM20" i="3"/>
  <c r="AN20" i="3" s="1"/>
  <c r="AO20" i="3" s="1"/>
  <c r="AJ20" i="3"/>
  <c r="AK20" i="3" s="1"/>
  <c r="AL20" i="3" s="1"/>
  <c r="AG20" i="3"/>
  <c r="AH20" i="3" s="1"/>
  <c r="AI20" i="3" s="1"/>
  <c r="AF20" i="3"/>
  <c r="AE20" i="3"/>
  <c r="AD20" i="3"/>
  <c r="AC20" i="3"/>
  <c r="AB20" i="3"/>
  <c r="AA20" i="3"/>
  <c r="W20" i="3"/>
  <c r="V20" i="3"/>
  <c r="Z20" i="3" s="1"/>
  <c r="U20" i="3"/>
  <c r="S20" i="3"/>
  <c r="Q20" i="3"/>
  <c r="N20" i="3"/>
  <c r="L20" i="3"/>
  <c r="M20" i="3" s="1"/>
  <c r="I20" i="3"/>
  <c r="F20" i="3"/>
  <c r="AM19" i="3"/>
  <c r="AN19" i="3" s="1"/>
  <c r="AO19" i="3" s="1"/>
  <c r="AJ19" i="3"/>
  <c r="AK19" i="3" s="1"/>
  <c r="AL19" i="3" s="1"/>
  <c r="AG19" i="3"/>
  <c r="AH19" i="3" s="1"/>
  <c r="AI19" i="3" s="1"/>
  <c r="AF19" i="3"/>
  <c r="AE19" i="3"/>
  <c r="AD19" i="3"/>
  <c r="AC19" i="3"/>
  <c r="AB19" i="3"/>
  <c r="AA19" i="3"/>
  <c r="W19" i="3"/>
  <c r="V19" i="3"/>
  <c r="Z19" i="3" s="1"/>
  <c r="U19" i="3"/>
  <c r="S19" i="3"/>
  <c r="Q19" i="3"/>
  <c r="N19" i="3"/>
  <c r="L19" i="3"/>
  <c r="M19" i="3" s="1"/>
  <c r="I19" i="3"/>
  <c r="F19" i="3"/>
  <c r="AM18" i="3"/>
  <c r="AN18" i="3" s="1"/>
  <c r="AO18" i="3" s="1"/>
  <c r="AJ18" i="3"/>
  <c r="AK18" i="3" s="1"/>
  <c r="AL18" i="3" s="1"/>
  <c r="AG18" i="3"/>
  <c r="AH18" i="3" s="1"/>
  <c r="AI18" i="3" s="1"/>
  <c r="AF18" i="3"/>
  <c r="AE18" i="3"/>
  <c r="AD18" i="3"/>
  <c r="AC18" i="3"/>
  <c r="AB18" i="3"/>
  <c r="AA18" i="3"/>
  <c r="W18" i="3"/>
  <c r="V18" i="3"/>
  <c r="Z18" i="3" s="1"/>
  <c r="U18" i="3"/>
  <c r="S18" i="3"/>
  <c r="Q18" i="3"/>
  <c r="N18" i="3"/>
  <c r="L18" i="3"/>
  <c r="M18" i="3" s="1"/>
  <c r="I18" i="3"/>
  <c r="F18" i="3"/>
  <c r="AM17" i="3"/>
  <c r="AN17" i="3" s="1"/>
  <c r="AO17" i="3" s="1"/>
  <c r="AJ17" i="3"/>
  <c r="AK17" i="3" s="1"/>
  <c r="AL17" i="3" s="1"/>
  <c r="AG17" i="3"/>
  <c r="AH17" i="3" s="1"/>
  <c r="AI17" i="3" s="1"/>
  <c r="AF17" i="3"/>
  <c r="AE17" i="3"/>
  <c r="AD17" i="3"/>
  <c r="AC17" i="3"/>
  <c r="AB17" i="3"/>
  <c r="AA17" i="3"/>
  <c r="W17" i="3"/>
  <c r="V17" i="3"/>
  <c r="Z17" i="3" s="1"/>
  <c r="U17" i="3"/>
  <c r="S17" i="3"/>
  <c r="Q17" i="3"/>
  <c r="N17" i="3"/>
  <c r="L17" i="3"/>
  <c r="M17" i="3" s="1"/>
  <c r="I17" i="3"/>
  <c r="F17" i="3"/>
  <c r="AM16" i="3"/>
  <c r="AN16" i="3" s="1"/>
  <c r="AO16" i="3" s="1"/>
  <c r="AJ16" i="3"/>
  <c r="AK16" i="3" s="1"/>
  <c r="AL16" i="3" s="1"/>
  <c r="AG16" i="3"/>
  <c r="AH16" i="3" s="1"/>
  <c r="AI16" i="3" s="1"/>
  <c r="AF16" i="3"/>
  <c r="AE16" i="3"/>
  <c r="AD16" i="3"/>
  <c r="AC16" i="3"/>
  <c r="AB16" i="3"/>
  <c r="AA16" i="3"/>
  <c r="W16" i="3"/>
  <c r="V16" i="3"/>
  <c r="Z16" i="3" s="1"/>
  <c r="U16" i="3"/>
  <c r="S16" i="3"/>
  <c r="Q16" i="3"/>
  <c r="N16" i="3"/>
  <c r="L16" i="3"/>
  <c r="M16" i="3" s="1"/>
  <c r="I16" i="3"/>
  <c r="F16" i="3"/>
  <c r="AM15" i="3"/>
  <c r="AN15" i="3" s="1"/>
  <c r="AO15" i="3" s="1"/>
  <c r="AJ15" i="3"/>
  <c r="AK15" i="3" s="1"/>
  <c r="AL15" i="3" s="1"/>
  <c r="AG15" i="3"/>
  <c r="AH15" i="3" s="1"/>
  <c r="AI15" i="3" s="1"/>
  <c r="AF15" i="3"/>
  <c r="AE15" i="3"/>
  <c r="AD15" i="3"/>
  <c r="AC15" i="3"/>
  <c r="AB15" i="3"/>
  <c r="AA15" i="3"/>
  <c r="W15" i="3"/>
  <c r="V15" i="3"/>
  <c r="Z15" i="3" s="1"/>
  <c r="U15" i="3"/>
  <c r="S15" i="3"/>
  <c r="Q15" i="3"/>
  <c r="N15" i="3"/>
  <c r="L15" i="3"/>
  <c r="M15" i="3" s="1"/>
  <c r="I15" i="3"/>
  <c r="F15" i="3"/>
  <c r="AM14" i="3"/>
  <c r="AN14" i="3" s="1"/>
  <c r="AO14" i="3" s="1"/>
  <c r="AJ14" i="3"/>
  <c r="AK14" i="3" s="1"/>
  <c r="AL14" i="3" s="1"/>
  <c r="AG14" i="3"/>
  <c r="AH14" i="3" s="1"/>
  <c r="AI14" i="3" s="1"/>
  <c r="AF14" i="3"/>
  <c r="AE14" i="3"/>
  <c r="AD14" i="3"/>
  <c r="AC14" i="3"/>
  <c r="AB14" i="3"/>
  <c r="AA14" i="3"/>
  <c r="W14" i="3"/>
  <c r="V14" i="3"/>
  <c r="Z14" i="3" s="1"/>
  <c r="U14" i="3"/>
  <c r="S14" i="3"/>
  <c r="Q14" i="3"/>
  <c r="N14" i="3"/>
  <c r="L14" i="3"/>
  <c r="M14" i="3" s="1"/>
  <c r="I14" i="3"/>
  <c r="F14" i="3"/>
  <c r="AM13" i="3"/>
  <c r="AN13" i="3" s="1"/>
  <c r="AO13" i="3" s="1"/>
  <c r="AJ13" i="3"/>
  <c r="AK13" i="3" s="1"/>
  <c r="AL13" i="3" s="1"/>
  <c r="AG13" i="3"/>
  <c r="AH13" i="3" s="1"/>
  <c r="AI13" i="3" s="1"/>
  <c r="AF13" i="3"/>
  <c r="AE13" i="3"/>
  <c r="AD13" i="3"/>
  <c r="AC13" i="3"/>
  <c r="AB13" i="3"/>
  <c r="AA13" i="3"/>
  <c r="W13" i="3"/>
  <c r="V13" i="3"/>
  <c r="Z13" i="3" s="1"/>
  <c r="U13" i="3"/>
  <c r="S13" i="3"/>
  <c r="Q13" i="3"/>
  <c r="N13" i="3"/>
  <c r="L13" i="3"/>
  <c r="M13" i="3" s="1"/>
  <c r="I13" i="3"/>
  <c r="F13" i="3"/>
  <c r="AM12" i="3"/>
  <c r="AN12" i="3" s="1"/>
  <c r="AO12" i="3" s="1"/>
  <c r="AJ12" i="3"/>
  <c r="AK12" i="3" s="1"/>
  <c r="AL12" i="3" s="1"/>
  <c r="AG12" i="3"/>
  <c r="AH12" i="3" s="1"/>
  <c r="AI12" i="3" s="1"/>
  <c r="AF12" i="3"/>
  <c r="AE12" i="3"/>
  <c r="AD12" i="3"/>
  <c r="AC12" i="3"/>
  <c r="AB12" i="3"/>
  <c r="AA12" i="3"/>
  <c r="W12" i="3"/>
  <c r="V12" i="3"/>
  <c r="Z12" i="3" s="1"/>
  <c r="U12" i="3"/>
  <c r="S12" i="3"/>
  <c r="Q12" i="3"/>
  <c r="N12" i="3"/>
  <c r="L12" i="3"/>
  <c r="M12" i="3" s="1"/>
  <c r="I12" i="3"/>
  <c r="F12" i="3"/>
  <c r="AM11" i="3"/>
  <c r="AN11" i="3" s="1"/>
  <c r="AO11" i="3" s="1"/>
  <c r="AJ11" i="3"/>
  <c r="AK11" i="3" s="1"/>
  <c r="AL11" i="3" s="1"/>
  <c r="AG11" i="3"/>
  <c r="AH11" i="3" s="1"/>
  <c r="AI11" i="3" s="1"/>
  <c r="AF11" i="3"/>
  <c r="AE11" i="3"/>
  <c r="AD11" i="3"/>
  <c r="AC11" i="3"/>
  <c r="AB11" i="3"/>
  <c r="AA11" i="3"/>
  <c r="W11" i="3"/>
  <c r="V11" i="3"/>
  <c r="Z11" i="3" s="1"/>
  <c r="U11" i="3"/>
  <c r="S11" i="3"/>
  <c r="Q11" i="3"/>
  <c r="N11" i="3"/>
  <c r="L11" i="3"/>
  <c r="M11" i="3" s="1"/>
  <c r="I11" i="3"/>
  <c r="F11" i="3"/>
  <c r="AM10" i="3"/>
  <c r="AN10" i="3" s="1"/>
  <c r="AO10" i="3" s="1"/>
  <c r="AJ10" i="3"/>
  <c r="AK10" i="3" s="1"/>
  <c r="AL10" i="3" s="1"/>
  <c r="AG10" i="3"/>
  <c r="AH10" i="3" s="1"/>
  <c r="AI10" i="3" s="1"/>
  <c r="AF10" i="3"/>
  <c r="AE10" i="3"/>
  <c r="AD10" i="3"/>
  <c r="AC10" i="3"/>
  <c r="AB10" i="3"/>
  <c r="AA10" i="3"/>
  <c r="W10" i="3"/>
  <c r="V10" i="3"/>
  <c r="Z10" i="3" s="1"/>
  <c r="U10" i="3"/>
  <c r="S10" i="3"/>
  <c r="Q10" i="3"/>
  <c r="N10" i="3"/>
  <c r="L10" i="3"/>
  <c r="M10" i="3" s="1"/>
  <c r="I10" i="3"/>
  <c r="F10" i="3"/>
  <c r="AM9" i="3"/>
  <c r="AN9" i="3" s="1"/>
  <c r="AO9" i="3" s="1"/>
  <c r="AJ9" i="3"/>
  <c r="AK9" i="3" s="1"/>
  <c r="AL9" i="3" s="1"/>
  <c r="AG9" i="3"/>
  <c r="AH9" i="3" s="1"/>
  <c r="AI9" i="3" s="1"/>
  <c r="AF9" i="3"/>
  <c r="AE9" i="3"/>
  <c r="AD9" i="3"/>
  <c r="AC9" i="3"/>
  <c r="AB9" i="3"/>
  <c r="AA9" i="3"/>
  <c r="W9" i="3"/>
  <c r="V9" i="3"/>
  <c r="Z9" i="3" s="1"/>
  <c r="U9" i="3"/>
  <c r="S9" i="3"/>
  <c r="Q9" i="3"/>
  <c r="N9" i="3"/>
  <c r="L9" i="3"/>
  <c r="M9" i="3" s="1"/>
  <c r="I9" i="3"/>
  <c r="F9" i="3"/>
  <c r="AM8" i="3"/>
  <c r="AN8" i="3" s="1"/>
  <c r="AO8" i="3" s="1"/>
  <c r="AJ8" i="3"/>
  <c r="AK8" i="3" s="1"/>
  <c r="AL8" i="3" s="1"/>
  <c r="AG8" i="3"/>
  <c r="AH8" i="3" s="1"/>
  <c r="AI8" i="3" s="1"/>
  <c r="AF8" i="3"/>
  <c r="AE8" i="3"/>
  <c r="AD8" i="3"/>
  <c r="AC8" i="3"/>
  <c r="AB8" i="3"/>
  <c r="AA8" i="3"/>
  <c r="W8" i="3"/>
  <c r="V8" i="3"/>
  <c r="Z8" i="3" s="1"/>
  <c r="U8" i="3"/>
  <c r="S8" i="3"/>
  <c r="Q8" i="3"/>
  <c r="N8" i="3"/>
  <c r="L8" i="3"/>
  <c r="M8" i="3" s="1"/>
  <c r="I8" i="3"/>
  <c r="F8" i="3"/>
  <c r="AM7" i="3"/>
  <c r="AN7" i="3" s="1"/>
  <c r="AO7" i="3" s="1"/>
  <c r="AJ7" i="3"/>
  <c r="AK7" i="3" s="1"/>
  <c r="AL7" i="3" s="1"/>
  <c r="AG7" i="3"/>
  <c r="AH7" i="3" s="1"/>
  <c r="AI7" i="3" s="1"/>
  <c r="AF7" i="3"/>
  <c r="AE7" i="3"/>
  <c r="AD7" i="3"/>
  <c r="AC7" i="3"/>
  <c r="AB7" i="3"/>
  <c r="AA7" i="3"/>
  <c r="W7" i="3"/>
  <c r="V7" i="3"/>
  <c r="Z7" i="3" s="1"/>
  <c r="U7" i="3"/>
  <c r="S7" i="3"/>
  <c r="Q7" i="3"/>
  <c r="N7" i="3"/>
  <c r="L7" i="3"/>
  <c r="M7" i="3" s="1"/>
  <c r="I7" i="3"/>
  <c r="F7" i="3"/>
  <c r="AM6" i="3"/>
  <c r="AN6" i="3" s="1"/>
  <c r="AO6" i="3" s="1"/>
  <c r="AJ6" i="3"/>
  <c r="AK6" i="3" s="1"/>
  <c r="AL6" i="3" s="1"/>
  <c r="AG6" i="3"/>
  <c r="AH6" i="3" s="1"/>
  <c r="AI6" i="3" s="1"/>
  <c r="AF6" i="3"/>
  <c r="AE6" i="3"/>
  <c r="AD6" i="3"/>
  <c r="AC6" i="3"/>
  <c r="AB6" i="3"/>
  <c r="AA6" i="3"/>
  <c r="W6" i="3"/>
  <c r="V6" i="3"/>
  <c r="Z6" i="3" s="1"/>
  <c r="U6" i="3"/>
  <c r="S6" i="3"/>
  <c r="Q6" i="3"/>
  <c r="N6" i="3"/>
  <c r="L6" i="3"/>
  <c r="M6" i="3" s="1"/>
  <c r="I6" i="3"/>
  <c r="F6" i="3"/>
  <c r="AM5" i="3"/>
  <c r="AN5" i="3" s="1"/>
  <c r="AO5" i="3" s="1"/>
  <c r="AJ5" i="3"/>
  <c r="AK5" i="3" s="1"/>
  <c r="AL5" i="3" s="1"/>
  <c r="AG5" i="3"/>
  <c r="AH5" i="3" s="1"/>
  <c r="AI5" i="3" s="1"/>
  <c r="AF5" i="3"/>
  <c r="AE5" i="3"/>
  <c r="AD5" i="3"/>
  <c r="AC5" i="3"/>
  <c r="AB5" i="3"/>
  <c r="AA5" i="3"/>
  <c r="W5" i="3"/>
  <c r="V5" i="3"/>
  <c r="Z5" i="3" s="1"/>
  <c r="U5" i="3"/>
  <c r="S5" i="3"/>
  <c r="Q5" i="3"/>
  <c r="N5" i="3"/>
  <c r="L5" i="3"/>
  <c r="M5" i="3" s="1"/>
  <c r="I5" i="3"/>
  <c r="F5" i="3"/>
  <c r="AM4" i="3"/>
  <c r="AN4" i="3" s="1"/>
  <c r="AO4" i="3" s="1"/>
  <c r="AJ4" i="3"/>
  <c r="AK4" i="3" s="1"/>
  <c r="AL4" i="3" s="1"/>
  <c r="AG4" i="3"/>
  <c r="AH4" i="3" s="1"/>
  <c r="AI4" i="3" s="1"/>
  <c r="AF4" i="3"/>
  <c r="AE4" i="3"/>
  <c r="AD4" i="3"/>
  <c r="AC4" i="3"/>
  <c r="AB4" i="3"/>
  <c r="AA4" i="3"/>
  <c r="W4" i="3"/>
  <c r="V4" i="3"/>
  <c r="Z4" i="3" s="1"/>
  <c r="U4" i="3"/>
  <c r="S4" i="3"/>
  <c r="Q4" i="3"/>
  <c r="N4" i="3"/>
  <c r="L4" i="3"/>
  <c r="M4" i="3" s="1"/>
  <c r="I4" i="3"/>
  <c r="F4" i="3"/>
  <c r="AM3" i="3"/>
  <c r="AN3" i="3" s="1"/>
  <c r="AO3" i="3" s="1"/>
  <c r="AJ3" i="3"/>
  <c r="AK3" i="3" s="1"/>
  <c r="AL3" i="3" s="1"/>
  <c r="AG3" i="3"/>
  <c r="AH3" i="3" s="1"/>
  <c r="AI3" i="3" s="1"/>
  <c r="AF3" i="3"/>
  <c r="AE3" i="3"/>
  <c r="AD3" i="3"/>
  <c r="AC3" i="3"/>
  <c r="AB3" i="3"/>
  <c r="AA3" i="3"/>
  <c r="W3" i="3"/>
  <c r="V3" i="3"/>
  <c r="Z3" i="3" s="1"/>
  <c r="U3" i="3"/>
  <c r="S3" i="3"/>
  <c r="Q3" i="3"/>
  <c r="N3" i="3"/>
  <c r="L3" i="3"/>
  <c r="M3" i="3" s="1"/>
  <c r="I3" i="3"/>
  <c r="F3" i="3"/>
  <c r="AM2" i="3"/>
  <c r="AN2" i="3" s="1"/>
  <c r="AO2" i="3" s="1"/>
  <c r="AJ2" i="3"/>
  <c r="AK2" i="3" s="1"/>
  <c r="AL2" i="3" s="1"/>
  <c r="AG2" i="3"/>
  <c r="AH2" i="3" s="1"/>
  <c r="AI2" i="3" s="1"/>
  <c r="AF2" i="3"/>
  <c r="AE2" i="3"/>
  <c r="AD2" i="3"/>
  <c r="AC2" i="3"/>
  <c r="AB2" i="3"/>
  <c r="AA2" i="3"/>
  <c r="W2" i="3"/>
  <c r="V2" i="3"/>
  <c r="Z2" i="3" s="1"/>
  <c r="U2" i="3"/>
  <c r="S2" i="3"/>
  <c r="Q2" i="3"/>
  <c r="P2" i="3"/>
  <c r="P3" i="3" s="1"/>
  <c r="P4" i="3" s="1"/>
  <c r="P5" i="3" s="1"/>
  <c r="P6" i="3" s="1"/>
  <c r="P7" i="3" s="1"/>
  <c r="P8" i="3" s="1"/>
  <c r="P9" i="3" s="1"/>
  <c r="P10" i="3" s="1"/>
  <c r="P11" i="3" s="1"/>
  <c r="P12" i="3" s="1"/>
  <c r="P13" i="3" s="1"/>
  <c r="P14" i="3" s="1"/>
  <c r="P15" i="3" s="1"/>
  <c r="P16" i="3" s="1"/>
  <c r="P17" i="3" s="1"/>
  <c r="P18" i="3" s="1"/>
  <c r="P19" i="3" s="1"/>
  <c r="P20" i="3" s="1"/>
  <c r="P21" i="3" s="1"/>
  <c r="P22" i="3" s="1"/>
  <c r="P23" i="3" s="1"/>
  <c r="P24" i="3" s="1"/>
  <c r="P25" i="3" s="1"/>
  <c r="P26" i="3" s="1"/>
  <c r="P27" i="3" s="1"/>
  <c r="P28" i="3" s="1"/>
  <c r="P29" i="3" s="1"/>
  <c r="P30" i="3" s="1"/>
  <c r="P31" i="3" s="1"/>
  <c r="P32" i="3" s="1"/>
  <c r="P33" i="3" s="1"/>
  <c r="P34" i="3" s="1"/>
  <c r="P35" i="3" s="1"/>
  <c r="P36" i="3" s="1"/>
  <c r="P37" i="3" s="1"/>
  <c r="P38" i="3" s="1"/>
  <c r="P39" i="3" s="1"/>
  <c r="P40" i="3" s="1"/>
  <c r="P41" i="3" s="1"/>
  <c r="P42" i="3" s="1"/>
  <c r="P43" i="3" s="1"/>
  <c r="P44" i="3" s="1"/>
  <c r="P45" i="3" s="1"/>
  <c r="P46" i="3" s="1"/>
  <c r="P47" i="3" s="1"/>
  <c r="P48" i="3" s="1"/>
  <c r="P49" i="3" s="1"/>
  <c r="P50" i="3" s="1"/>
  <c r="P51" i="3" s="1"/>
  <c r="P52" i="3" s="1"/>
  <c r="P53" i="3" s="1"/>
  <c r="P54" i="3" s="1"/>
  <c r="P55" i="3" s="1"/>
  <c r="P56" i="3" s="1"/>
  <c r="P57" i="3" s="1"/>
  <c r="P58" i="3" s="1"/>
  <c r="P59" i="3" s="1"/>
  <c r="P60" i="3" s="1"/>
  <c r="P61" i="3" s="1"/>
  <c r="P62" i="3" s="1"/>
  <c r="P63" i="3" s="1"/>
  <c r="P64" i="3" s="1"/>
  <c r="P65" i="3" s="1"/>
  <c r="P66" i="3" s="1"/>
  <c r="P67" i="3" s="1"/>
  <c r="P68" i="3" s="1"/>
  <c r="P69" i="3" s="1"/>
  <c r="P70" i="3" s="1"/>
  <c r="P71" i="3" s="1"/>
  <c r="P72" i="3" s="1"/>
  <c r="P73" i="3" s="1"/>
  <c r="P74" i="3" s="1"/>
  <c r="P75" i="3" s="1"/>
  <c r="P76" i="3" s="1"/>
  <c r="P77" i="3" s="1"/>
  <c r="P78" i="3" s="1"/>
  <c r="P79" i="3" s="1"/>
  <c r="P80" i="3" s="1"/>
  <c r="P81" i="3" s="1"/>
  <c r="P82" i="3" s="1"/>
  <c r="P83" i="3" s="1"/>
  <c r="P84" i="3" s="1"/>
  <c r="P85" i="3" s="1"/>
  <c r="P86" i="3" s="1"/>
  <c r="P87" i="3" s="1"/>
  <c r="P88" i="3" s="1"/>
  <c r="P89" i="3" s="1"/>
  <c r="P90" i="3" s="1"/>
  <c r="P91" i="3" s="1"/>
  <c r="P92" i="3" s="1"/>
  <c r="P93" i="3" s="1"/>
  <c r="P94" i="3" s="1"/>
  <c r="P95" i="3" s="1"/>
  <c r="P96" i="3" s="1"/>
  <c r="P97" i="3" s="1"/>
  <c r="P98" i="3" s="1"/>
  <c r="P99" i="3" s="1"/>
  <c r="P100" i="3" s="1"/>
  <c r="P101" i="3" s="1"/>
  <c r="P102" i="3" s="1"/>
  <c r="P103" i="3" s="1"/>
  <c r="P104" i="3" s="1"/>
  <c r="P105" i="3" s="1"/>
  <c r="P106" i="3" s="1"/>
  <c r="P107" i="3" s="1"/>
  <c r="P108" i="3" s="1"/>
  <c r="P109" i="3" s="1"/>
  <c r="P110" i="3" s="1"/>
  <c r="P111" i="3" s="1"/>
  <c r="P112" i="3" s="1"/>
  <c r="P113" i="3" s="1"/>
  <c r="P114" i="3" s="1"/>
  <c r="P115" i="3" s="1"/>
  <c r="P116" i="3" s="1"/>
  <c r="P117" i="3" s="1"/>
  <c r="P118" i="3" s="1"/>
  <c r="P119" i="3" s="1"/>
  <c r="P120" i="3" s="1"/>
  <c r="P121" i="3" s="1"/>
  <c r="P122" i="3" s="1"/>
  <c r="P123" i="3" s="1"/>
  <c r="P124" i="3" s="1"/>
  <c r="P125" i="3" s="1"/>
  <c r="P126" i="3" s="1"/>
  <c r="P127" i="3" s="1"/>
  <c r="P128" i="3" s="1"/>
  <c r="P129" i="3" s="1"/>
  <c r="P130" i="3" s="1"/>
  <c r="P131" i="3" s="1"/>
  <c r="P132" i="3" s="1"/>
  <c r="P133" i="3" s="1"/>
  <c r="P134" i="3" s="1"/>
  <c r="P135" i="3" s="1"/>
  <c r="P136" i="3" s="1"/>
  <c r="P137" i="3" s="1"/>
  <c r="P138" i="3" s="1"/>
  <c r="P139" i="3" s="1"/>
  <c r="P140" i="3" s="1"/>
  <c r="P141" i="3" s="1"/>
  <c r="P142" i="3" s="1"/>
  <c r="P143" i="3" s="1"/>
  <c r="P144" i="3" s="1"/>
  <c r="P145" i="3" s="1"/>
  <c r="P146" i="3" s="1"/>
  <c r="P147" i="3" s="1"/>
  <c r="P148" i="3" s="1"/>
  <c r="P149" i="3" s="1"/>
  <c r="P150" i="3" s="1"/>
  <c r="P151" i="3" s="1"/>
  <c r="P152" i="3" s="1"/>
  <c r="P153" i="3" s="1"/>
  <c r="P154" i="3" s="1"/>
  <c r="P155" i="3" s="1"/>
  <c r="P156" i="3" s="1"/>
  <c r="P157" i="3" s="1"/>
  <c r="P158" i="3" s="1"/>
  <c r="N2" i="3"/>
  <c r="M2" i="3"/>
  <c r="K2" i="3"/>
  <c r="I2" i="3"/>
  <c r="H2" i="3"/>
  <c r="F2" i="3"/>
  <c r="D18" i="1"/>
  <c r="C18" i="1"/>
  <c r="E18" i="1"/>
  <c r="BQ2" i="3" l="1"/>
  <c r="BS23" i="3"/>
  <c r="BS11" i="3"/>
  <c r="BS3" i="3"/>
  <c r="BS19" i="3"/>
  <c r="BS7" i="3"/>
  <c r="BS15" i="3"/>
  <c r="BR159" i="3"/>
  <c r="CK159" i="3" s="1"/>
  <c r="BS161" i="3"/>
  <c r="BS165" i="3"/>
  <c r="BS169" i="3"/>
  <c r="BS173" i="3"/>
  <c r="BS177" i="3"/>
  <c r="BS181" i="3"/>
  <c r="BS185" i="3"/>
  <c r="BS189" i="3"/>
  <c r="BS193" i="3"/>
  <c r="BS197" i="3"/>
  <c r="BS201" i="3"/>
  <c r="BS205" i="3"/>
  <c r="BS209" i="3"/>
  <c r="BS213" i="3"/>
  <c r="BS217" i="3"/>
  <c r="BS221" i="3"/>
  <c r="BS225" i="3"/>
  <c r="BS31" i="3"/>
  <c r="BS55" i="3"/>
  <c r="BS63" i="3"/>
  <c r="BS75" i="3"/>
  <c r="BS107" i="3"/>
  <c r="BS119" i="3"/>
  <c r="BS166" i="3"/>
  <c r="BS178" i="3"/>
  <c r="BS20" i="3"/>
  <c r="BS44" i="3"/>
  <c r="BS52" i="3"/>
  <c r="BS84" i="3"/>
  <c r="BS92" i="3"/>
  <c r="BS124" i="3"/>
  <c r="BS159" i="3"/>
  <c r="CN159" i="3" s="1"/>
  <c r="BS163" i="3"/>
  <c r="BS167" i="3"/>
  <c r="BS171" i="3"/>
  <c r="BS175" i="3"/>
  <c r="BS179" i="3"/>
  <c r="BS183" i="3"/>
  <c r="BS187" i="3"/>
  <c r="BS191" i="3"/>
  <c r="BS195" i="3"/>
  <c r="BS199" i="3"/>
  <c r="BS203" i="3"/>
  <c r="BS207" i="3"/>
  <c r="BS211" i="3"/>
  <c r="BS215" i="3"/>
  <c r="BS219" i="3"/>
  <c r="BS223" i="3"/>
  <c r="BS227" i="3"/>
  <c r="BS43" i="3"/>
  <c r="BS51" i="3"/>
  <c r="BS67" i="3"/>
  <c r="BS99" i="3"/>
  <c r="BS332" i="3"/>
  <c r="BS190" i="3"/>
  <c r="BR2" i="3"/>
  <c r="CK2" i="3" s="1"/>
  <c r="BS16" i="3"/>
  <c r="BS36" i="3"/>
  <c r="BS56" i="3"/>
  <c r="BS68" i="3"/>
  <c r="BS76" i="3"/>
  <c r="BS104" i="3"/>
  <c r="BS112" i="3"/>
  <c r="BS132" i="3"/>
  <c r="BS144" i="3"/>
  <c r="BS152" i="3"/>
  <c r="BS5" i="3"/>
  <c r="CN5" i="3" s="1"/>
  <c r="BS9" i="3"/>
  <c r="BS13" i="3"/>
  <c r="BS17" i="3"/>
  <c r="BS21" i="3"/>
  <c r="BS25" i="3"/>
  <c r="BS29" i="3"/>
  <c r="BS33" i="3"/>
  <c r="BS37" i="3"/>
  <c r="BS41" i="3"/>
  <c r="BS45" i="3"/>
  <c r="BS49" i="3"/>
  <c r="BS53" i="3"/>
  <c r="BS57" i="3"/>
  <c r="BS61" i="3"/>
  <c r="BS65" i="3"/>
  <c r="BS69" i="3"/>
  <c r="BS73" i="3"/>
  <c r="BS77" i="3"/>
  <c r="BS81" i="3"/>
  <c r="BS85" i="3"/>
  <c r="BS89" i="3"/>
  <c r="BS93" i="3"/>
  <c r="BS97" i="3"/>
  <c r="BS101" i="3"/>
  <c r="BS105" i="3"/>
  <c r="BS109" i="3"/>
  <c r="BS113" i="3"/>
  <c r="BS117" i="3"/>
  <c r="BS121" i="3"/>
  <c r="BS125" i="3"/>
  <c r="BS129" i="3"/>
  <c r="BS133" i="3"/>
  <c r="BS137" i="3"/>
  <c r="BS141" i="3"/>
  <c r="BS145" i="3"/>
  <c r="BS149" i="3"/>
  <c r="BS153" i="3"/>
  <c r="BS157" i="3"/>
  <c r="BS35" i="3"/>
  <c r="BS39" i="3"/>
  <c r="BS59" i="3"/>
  <c r="BS83" i="3"/>
  <c r="BS91" i="3"/>
  <c r="BS103" i="3"/>
  <c r="BS123" i="3"/>
  <c r="BS131" i="3"/>
  <c r="BS139" i="3"/>
  <c r="BS174" i="3"/>
  <c r="BS186" i="3"/>
  <c r="BS202" i="3"/>
  <c r="BS12" i="3"/>
  <c r="BS28" i="3"/>
  <c r="BS32" i="3"/>
  <c r="BS48" i="3"/>
  <c r="BS60" i="3"/>
  <c r="BS80" i="3"/>
  <c r="BS100" i="3"/>
  <c r="BS108" i="3"/>
  <c r="BS120" i="3"/>
  <c r="BS148" i="3"/>
  <c r="BQ159" i="3"/>
  <c r="BS160" i="3"/>
  <c r="CN160" i="3" s="1"/>
  <c r="BS164" i="3"/>
  <c r="BS168" i="3"/>
  <c r="BS172" i="3"/>
  <c r="BS176" i="3"/>
  <c r="BS180" i="3"/>
  <c r="BS184" i="3"/>
  <c r="BS188" i="3"/>
  <c r="BS192" i="3"/>
  <c r="BS196" i="3"/>
  <c r="BS200" i="3"/>
  <c r="BS204" i="3"/>
  <c r="BS208" i="3"/>
  <c r="BS212" i="3"/>
  <c r="BS216" i="3"/>
  <c r="BS220" i="3"/>
  <c r="BS224" i="3"/>
  <c r="BS228" i="3"/>
  <c r="BS27" i="3"/>
  <c r="BS47" i="3"/>
  <c r="BS71" i="3"/>
  <c r="BS79" i="3"/>
  <c r="BS87" i="3"/>
  <c r="BS95" i="3"/>
  <c r="BS111" i="3"/>
  <c r="BS115" i="3"/>
  <c r="BS127" i="3"/>
  <c r="BS135" i="3"/>
  <c r="BS143" i="3"/>
  <c r="BS147" i="3"/>
  <c r="BS151" i="3"/>
  <c r="BS155" i="3"/>
  <c r="BS316" i="3"/>
  <c r="BS320" i="3"/>
  <c r="BS324" i="3"/>
  <c r="BS328" i="3"/>
  <c r="BS336" i="3"/>
  <c r="BS340" i="3"/>
  <c r="BS162" i="3"/>
  <c r="BS170" i="3"/>
  <c r="BS182" i="3"/>
  <c r="BS194" i="3"/>
  <c r="BS198" i="3"/>
  <c r="BS206" i="3"/>
  <c r="BS210" i="3"/>
  <c r="BS214" i="3"/>
  <c r="BS218" i="3"/>
  <c r="BS222" i="3"/>
  <c r="BS226" i="3"/>
  <c r="BS4" i="3"/>
  <c r="CN4" i="3" s="1"/>
  <c r="BS8" i="3"/>
  <c r="BS24" i="3"/>
  <c r="BS40" i="3"/>
  <c r="BS64" i="3"/>
  <c r="BS72" i="3"/>
  <c r="BS88" i="3"/>
  <c r="BS96" i="3"/>
  <c r="BS116" i="3"/>
  <c r="BS128" i="3"/>
  <c r="BS136" i="3"/>
  <c r="BS140" i="3"/>
  <c r="BS156" i="3"/>
  <c r="BS2" i="3"/>
  <c r="CN2" i="3" s="1"/>
  <c r="BS6" i="3"/>
  <c r="BS10" i="3"/>
  <c r="BS14" i="3"/>
  <c r="BS18" i="3"/>
  <c r="BS22" i="3"/>
  <c r="BS26" i="3"/>
  <c r="BS30" i="3"/>
  <c r="BS34" i="3"/>
  <c r="BS38" i="3"/>
  <c r="BS42" i="3"/>
  <c r="BS46" i="3"/>
  <c r="BS50" i="3"/>
  <c r="BS54" i="3"/>
  <c r="BS58" i="3"/>
  <c r="BS62" i="3"/>
  <c r="BS66" i="3"/>
  <c r="BS70" i="3"/>
  <c r="BS74" i="3"/>
  <c r="BS78" i="3"/>
  <c r="BS82" i="3"/>
  <c r="BS86" i="3"/>
  <c r="BS90" i="3"/>
  <c r="BS94" i="3"/>
  <c r="BS98" i="3"/>
  <c r="BS102" i="3"/>
  <c r="BS106" i="3"/>
  <c r="BS110" i="3"/>
  <c r="BS114" i="3"/>
  <c r="BS118" i="3"/>
  <c r="BS122" i="3"/>
  <c r="BS126" i="3"/>
  <c r="BS130" i="3"/>
  <c r="BS134" i="3"/>
  <c r="BS138" i="3"/>
  <c r="BS142" i="3"/>
  <c r="BS146" i="3"/>
  <c r="BS150" i="3"/>
  <c r="BS154" i="3"/>
  <c r="BS158" i="3"/>
  <c r="BS231" i="3"/>
  <c r="BS235" i="3"/>
  <c r="BS239" i="3"/>
  <c r="BS243" i="3"/>
  <c r="BS247" i="3"/>
  <c r="BS251" i="3"/>
  <c r="BS255" i="3"/>
  <c r="BS259" i="3"/>
  <c r="BS263" i="3"/>
  <c r="BS267" i="3"/>
  <c r="BS271" i="3"/>
  <c r="BS275" i="3"/>
  <c r="BS279" i="3"/>
  <c r="BS283" i="3"/>
  <c r="BS287" i="3"/>
  <c r="BS291" i="3"/>
  <c r="BS295" i="3"/>
  <c r="BS299" i="3"/>
  <c r="BS303" i="3"/>
  <c r="BS307" i="3"/>
  <c r="BS311" i="3"/>
  <c r="BS315" i="3"/>
  <c r="BS476" i="3"/>
  <c r="BS480" i="3"/>
  <c r="BS484" i="3"/>
  <c r="BS488" i="3"/>
  <c r="BS492" i="3"/>
  <c r="BS496" i="3"/>
  <c r="BS500" i="3"/>
  <c r="BS504" i="3"/>
  <c r="BS508" i="3"/>
  <c r="BS512" i="3"/>
  <c r="BS516" i="3"/>
  <c r="BS520" i="3"/>
  <c r="BS524" i="3"/>
  <c r="BS528" i="3"/>
  <c r="BS532" i="3"/>
  <c r="BS536" i="3"/>
  <c r="BS540" i="3"/>
  <c r="BS544" i="3"/>
  <c r="BS548" i="3"/>
  <c r="BS552" i="3"/>
  <c r="BS556" i="3"/>
  <c r="BS560" i="3"/>
  <c r="BS564" i="3"/>
  <c r="BS568" i="3"/>
  <c r="BS572" i="3"/>
  <c r="BS576" i="3"/>
  <c r="BS580" i="3"/>
  <c r="BS584" i="3"/>
  <c r="BS588" i="3"/>
  <c r="BS592" i="3"/>
  <c r="BS596" i="3"/>
  <c r="BS600" i="3"/>
  <c r="BS604" i="3"/>
  <c r="BS608" i="3"/>
  <c r="BS612" i="3"/>
  <c r="BS616" i="3"/>
  <c r="BS620" i="3"/>
  <c r="BS624" i="3"/>
  <c r="BS628" i="3"/>
  <c r="BR787" i="3"/>
  <c r="CK787" i="3" s="1"/>
  <c r="BS789" i="3"/>
  <c r="CN789" i="3" s="1"/>
  <c r="BS793" i="3"/>
  <c r="BS797" i="3"/>
  <c r="BS801" i="3"/>
  <c r="BS805" i="3"/>
  <c r="BS809" i="3"/>
  <c r="BS813" i="3"/>
  <c r="BS817" i="3"/>
  <c r="BS821" i="3"/>
  <c r="BS825" i="3"/>
  <c r="BS829" i="3"/>
  <c r="BS833" i="3"/>
  <c r="BS837" i="3"/>
  <c r="BS841" i="3"/>
  <c r="BS845" i="3"/>
  <c r="BS849" i="3"/>
  <c r="BS853" i="3"/>
  <c r="BS857" i="3"/>
  <c r="BS861" i="3"/>
  <c r="BS865" i="3"/>
  <c r="BR316" i="3"/>
  <c r="BS318" i="3"/>
  <c r="BS322" i="3"/>
  <c r="BS326" i="3"/>
  <c r="BS330" i="3"/>
  <c r="BS334" i="3"/>
  <c r="BS338" i="3"/>
  <c r="BS342" i="3"/>
  <c r="BS346" i="3"/>
  <c r="BS350" i="3"/>
  <c r="BS354" i="3"/>
  <c r="BS358" i="3"/>
  <c r="BS362" i="3"/>
  <c r="BS366" i="3"/>
  <c r="BS370" i="3"/>
  <c r="BS374" i="3"/>
  <c r="BS378" i="3"/>
  <c r="BS382" i="3"/>
  <c r="BS386" i="3"/>
  <c r="BS390" i="3"/>
  <c r="BS394" i="3"/>
  <c r="BS398" i="3"/>
  <c r="BS402" i="3"/>
  <c r="BS406" i="3"/>
  <c r="BS410" i="3"/>
  <c r="BS414" i="3"/>
  <c r="BS418" i="3"/>
  <c r="BS422" i="3"/>
  <c r="BS426" i="3"/>
  <c r="BS430" i="3"/>
  <c r="BS434" i="3"/>
  <c r="BS438" i="3"/>
  <c r="BS442" i="3"/>
  <c r="BS446" i="3"/>
  <c r="BS450" i="3"/>
  <c r="BS454" i="3"/>
  <c r="BS458" i="3"/>
  <c r="BS462" i="3"/>
  <c r="BS466" i="3"/>
  <c r="BS470" i="3"/>
  <c r="BQ630" i="3"/>
  <c r="BS631" i="3"/>
  <c r="BS635" i="3"/>
  <c r="BS639" i="3"/>
  <c r="BS643" i="3"/>
  <c r="BS647" i="3"/>
  <c r="BS651" i="3"/>
  <c r="BS655" i="3"/>
  <c r="BS659" i="3"/>
  <c r="BS663" i="3"/>
  <c r="BS667" i="3"/>
  <c r="BS671" i="3"/>
  <c r="BS675" i="3"/>
  <c r="BS679" i="3"/>
  <c r="BS683" i="3"/>
  <c r="BS687" i="3"/>
  <c r="BS691" i="3"/>
  <c r="BS695" i="3"/>
  <c r="BS699" i="3"/>
  <c r="BS703" i="3"/>
  <c r="BS707" i="3"/>
  <c r="BS711" i="3"/>
  <c r="BS715" i="3"/>
  <c r="BS719" i="3"/>
  <c r="BS723" i="3"/>
  <c r="BS727" i="3"/>
  <c r="BS731" i="3"/>
  <c r="BS735" i="3"/>
  <c r="BS739" i="3"/>
  <c r="BS743" i="3"/>
  <c r="BS747" i="3"/>
  <c r="BS751" i="3"/>
  <c r="BS755" i="3"/>
  <c r="BS759" i="3"/>
  <c r="BS763" i="3"/>
  <c r="BS767" i="3"/>
  <c r="BS771" i="3"/>
  <c r="BS775" i="3"/>
  <c r="BS779" i="3"/>
  <c r="BS783" i="3"/>
  <c r="BS232" i="3"/>
  <c r="BS236" i="3"/>
  <c r="BS240" i="3"/>
  <c r="BS244" i="3"/>
  <c r="BS248" i="3"/>
  <c r="BS252" i="3"/>
  <c r="BS256" i="3"/>
  <c r="BS260" i="3"/>
  <c r="BS264" i="3"/>
  <c r="BS268" i="3"/>
  <c r="BS272" i="3"/>
  <c r="BS276" i="3"/>
  <c r="BS280" i="3"/>
  <c r="BS284" i="3"/>
  <c r="BS288" i="3"/>
  <c r="BS292" i="3"/>
  <c r="BS296" i="3"/>
  <c r="BS300" i="3"/>
  <c r="BS304" i="3"/>
  <c r="BS308" i="3"/>
  <c r="BS312" i="3"/>
  <c r="BS473" i="3"/>
  <c r="CN473" i="3" s="1"/>
  <c r="BS477" i="3"/>
  <c r="BS481" i="3"/>
  <c r="BS485" i="3"/>
  <c r="BS489" i="3"/>
  <c r="BS493" i="3"/>
  <c r="BS497" i="3"/>
  <c r="BS501" i="3"/>
  <c r="BS505" i="3"/>
  <c r="BS509" i="3"/>
  <c r="BS513" i="3"/>
  <c r="BS517" i="3"/>
  <c r="BS521" i="3"/>
  <c r="BS525" i="3"/>
  <c r="BS529" i="3"/>
  <c r="BS533" i="3"/>
  <c r="BS537" i="3"/>
  <c r="BS541" i="3"/>
  <c r="BS545" i="3"/>
  <c r="BS549" i="3"/>
  <c r="BS553" i="3"/>
  <c r="BS557" i="3"/>
  <c r="BS561" i="3"/>
  <c r="BS565" i="3"/>
  <c r="BS569" i="3"/>
  <c r="BS573" i="3"/>
  <c r="BS577" i="3"/>
  <c r="BS581" i="3"/>
  <c r="BS585" i="3"/>
  <c r="BS589" i="3"/>
  <c r="BS593" i="3"/>
  <c r="BS597" i="3"/>
  <c r="BS601" i="3"/>
  <c r="BS605" i="3"/>
  <c r="BS609" i="3"/>
  <c r="BS613" i="3"/>
  <c r="BS617" i="3"/>
  <c r="BS621" i="3"/>
  <c r="BS625" i="3"/>
  <c r="BS629" i="3"/>
  <c r="BS790" i="3"/>
  <c r="BS794" i="3"/>
  <c r="BS798" i="3"/>
  <c r="BS802" i="3"/>
  <c r="BS806" i="3"/>
  <c r="BS810" i="3"/>
  <c r="BS814" i="3"/>
  <c r="BS818" i="3"/>
  <c r="BS822" i="3"/>
  <c r="BS826" i="3"/>
  <c r="BS830" i="3"/>
  <c r="BS834" i="3"/>
  <c r="BS838" i="3"/>
  <c r="BS842" i="3"/>
  <c r="BS846" i="3"/>
  <c r="BS850" i="3"/>
  <c r="BS854" i="3"/>
  <c r="BS858" i="3"/>
  <c r="BS862" i="3"/>
  <c r="BS319" i="3"/>
  <c r="BS323" i="3"/>
  <c r="BS327" i="3"/>
  <c r="BS331" i="3"/>
  <c r="BS335" i="3"/>
  <c r="BS339" i="3"/>
  <c r="BS343" i="3"/>
  <c r="BS347" i="3"/>
  <c r="BS351" i="3"/>
  <c r="BS355" i="3"/>
  <c r="BS359" i="3"/>
  <c r="BS363" i="3"/>
  <c r="BS367" i="3"/>
  <c r="BS371" i="3"/>
  <c r="BS375" i="3"/>
  <c r="BS379" i="3"/>
  <c r="BS383" i="3"/>
  <c r="BS387" i="3"/>
  <c r="BS391" i="3"/>
  <c r="BS395" i="3"/>
  <c r="BS399" i="3"/>
  <c r="BS403" i="3"/>
  <c r="BS407" i="3"/>
  <c r="BS411" i="3"/>
  <c r="BS415" i="3"/>
  <c r="BS419" i="3"/>
  <c r="BS423" i="3"/>
  <c r="BS427" i="3"/>
  <c r="BS431" i="3"/>
  <c r="BS435" i="3"/>
  <c r="BS439" i="3"/>
  <c r="BS443" i="3"/>
  <c r="BS447" i="3"/>
  <c r="BS451" i="3"/>
  <c r="BS455" i="3"/>
  <c r="BS459" i="3"/>
  <c r="BS463" i="3"/>
  <c r="BS467" i="3"/>
  <c r="BS471" i="3"/>
  <c r="BR630" i="3"/>
  <c r="CK630" i="3" s="1"/>
  <c r="BS632" i="3"/>
  <c r="BS636" i="3"/>
  <c r="BS640" i="3"/>
  <c r="BS644" i="3"/>
  <c r="BS648" i="3"/>
  <c r="BS652" i="3"/>
  <c r="BS656" i="3"/>
  <c r="BS660" i="3"/>
  <c r="BS664" i="3"/>
  <c r="BS668" i="3"/>
  <c r="BS672" i="3"/>
  <c r="BS676" i="3"/>
  <c r="BS680" i="3"/>
  <c r="BS684" i="3"/>
  <c r="BS688" i="3"/>
  <c r="BS692" i="3"/>
  <c r="BS696" i="3"/>
  <c r="BS700" i="3"/>
  <c r="BS704" i="3"/>
  <c r="BS708" i="3"/>
  <c r="BS712" i="3"/>
  <c r="BS716" i="3"/>
  <c r="BS720" i="3"/>
  <c r="BS724" i="3"/>
  <c r="BS728" i="3"/>
  <c r="BS732" i="3"/>
  <c r="BS736" i="3"/>
  <c r="BS740" i="3"/>
  <c r="BS744" i="3"/>
  <c r="BS748" i="3"/>
  <c r="BS752" i="3"/>
  <c r="BS756" i="3"/>
  <c r="BS760" i="3"/>
  <c r="BS764" i="3"/>
  <c r="BS768" i="3"/>
  <c r="BS772" i="3"/>
  <c r="BS776" i="3"/>
  <c r="BS780" i="3"/>
  <c r="BS784" i="3"/>
  <c r="K34" i="1"/>
  <c r="K36" i="1" s="1"/>
  <c r="J11" i="8"/>
  <c r="L11" i="8" s="1"/>
  <c r="L10" i="8"/>
  <c r="BS229" i="3"/>
  <c r="BS233" i="3"/>
  <c r="BS237" i="3"/>
  <c r="BS241" i="3"/>
  <c r="BS245" i="3"/>
  <c r="BS249" i="3"/>
  <c r="BS253" i="3"/>
  <c r="BS257" i="3"/>
  <c r="BS261" i="3"/>
  <c r="BS265" i="3"/>
  <c r="BS269" i="3"/>
  <c r="BS273" i="3"/>
  <c r="BS277" i="3"/>
  <c r="BS281" i="3"/>
  <c r="BS285" i="3"/>
  <c r="BS289" i="3"/>
  <c r="BS293" i="3"/>
  <c r="BS297" i="3"/>
  <c r="BS301" i="3"/>
  <c r="BS305" i="3"/>
  <c r="BS309" i="3"/>
  <c r="BS313" i="3"/>
  <c r="BQ473" i="3"/>
  <c r="BS474" i="3"/>
  <c r="CN474" i="3" s="1"/>
  <c r="BS478" i="3"/>
  <c r="BS482" i="3"/>
  <c r="BS486" i="3"/>
  <c r="BS490" i="3"/>
  <c r="BS494" i="3"/>
  <c r="BS498" i="3"/>
  <c r="BS502" i="3"/>
  <c r="BS506" i="3"/>
  <c r="BS510" i="3"/>
  <c r="BS514" i="3"/>
  <c r="BS518" i="3"/>
  <c r="BS522" i="3"/>
  <c r="BS526" i="3"/>
  <c r="BS530" i="3"/>
  <c r="BS534" i="3"/>
  <c r="BS538" i="3"/>
  <c r="BS542" i="3"/>
  <c r="BS546" i="3"/>
  <c r="BS550" i="3"/>
  <c r="BS554" i="3"/>
  <c r="BS558" i="3"/>
  <c r="BS562" i="3"/>
  <c r="BS566" i="3"/>
  <c r="BS570" i="3"/>
  <c r="BS574" i="3"/>
  <c r="BS578" i="3"/>
  <c r="BS582" i="3"/>
  <c r="BS586" i="3"/>
  <c r="BS590" i="3"/>
  <c r="BS594" i="3"/>
  <c r="BS598" i="3"/>
  <c r="BS602" i="3"/>
  <c r="BS606" i="3"/>
  <c r="BS610" i="3"/>
  <c r="BS614" i="3"/>
  <c r="BS618" i="3"/>
  <c r="BS622" i="3"/>
  <c r="BS626" i="3"/>
  <c r="BS787" i="3"/>
  <c r="CN787" i="3" s="1"/>
  <c r="BS791" i="3"/>
  <c r="BS795" i="3"/>
  <c r="BS799" i="3"/>
  <c r="BS803" i="3"/>
  <c r="BS807" i="3"/>
  <c r="BS811" i="3"/>
  <c r="BS815" i="3"/>
  <c r="BS819" i="3"/>
  <c r="BS823" i="3"/>
  <c r="BS827" i="3"/>
  <c r="BS831" i="3"/>
  <c r="BS835" i="3"/>
  <c r="BS839" i="3"/>
  <c r="BS843" i="3"/>
  <c r="BS847" i="3"/>
  <c r="BS851" i="3"/>
  <c r="BS855" i="3"/>
  <c r="BS859" i="3"/>
  <c r="BS863" i="3"/>
  <c r="BS344" i="3"/>
  <c r="BS348" i="3"/>
  <c r="BS352" i="3"/>
  <c r="BS356" i="3"/>
  <c r="BS360" i="3"/>
  <c r="BS364" i="3"/>
  <c r="BS368" i="3"/>
  <c r="BS372" i="3"/>
  <c r="BS376" i="3"/>
  <c r="BS380" i="3"/>
  <c r="BS384" i="3"/>
  <c r="BS388" i="3"/>
  <c r="BS392" i="3"/>
  <c r="BS396" i="3"/>
  <c r="BS400" i="3"/>
  <c r="BS404" i="3"/>
  <c r="BS408" i="3"/>
  <c r="BS412" i="3"/>
  <c r="BS416" i="3"/>
  <c r="BS420" i="3"/>
  <c r="BS424" i="3"/>
  <c r="BS428" i="3"/>
  <c r="BS432" i="3"/>
  <c r="BS436" i="3"/>
  <c r="BS440" i="3"/>
  <c r="BS444" i="3"/>
  <c r="BS448" i="3"/>
  <c r="BS452" i="3"/>
  <c r="BS456" i="3"/>
  <c r="BS460" i="3"/>
  <c r="BS464" i="3"/>
  <c r="BS468" i="3"/>
  <c r="BS472" i="3"/>
  <c r="BS633" i="3"/>
  <c r="BS637" i="3"/>
  <c r="BS641" i="3"/>
  <c r="BS645" i="3"/>
  <c r="BS649" i="3"/>
  <c r="BS653" i="3"/>
  <c r="BS657" i="3"/>
  <c r="BS661" i="3"/>
  <c r="BS665" i="3"/>
  <c r="BS669" i="3"/>
  <c r="BS673" i="3"/>
  <c r="BS677" i="3"/>
  <c r="BS681" i="3"/>
  <c r="BS685" i="3"/>
  <c r="BS689" i="3"/>
  <c r="BS693" i="3"/>
  <c r="BS697" i="3"/>
  <c r="BS701" i="3"/>
  <c r="BS705" i="3"/>
  <c r="BS709" i="3"/>
  <c r="BS713" i="3"/>
  <c r="BS717" i="3"/>
  <c r="BS721" i="3"/>
  <c r="BS725" i="3"/>
  <c r="BS729" i="3"/>
  <c r="BS733" i="3"/>
  <c r="BS737" i="3"/>
  <c r="BS741" i="3"/>
  <c r="BS745" i="3"/>
  <c r="BS749" i="3"/>
  <c r="BS753" i="3"/>
  <c r="BS757" i="3"/>
  <c r="BS761" i="3"/>
  <c r="BS765" i="3"/>
  <c r="BS769" i="3"/>
  <c r="BS773" i="3"/>
  <c r="BS777" i="3"/>
  <c r="BS781" i="3"/>
  <c r="BS785" i="3"/>
  <c r="BS230" i="3"/>
  <c r="BS234" i="3"/>
  <c r="BS238" i="3"/>
  <c r="BS242" i="3"/>
  <c r="BS246" i="3"/>
  <c r="BS250" i="3"/>
  <c r="BS254" i="3"/>
  <c r="BS258" i="3"/>
  <c r="BS262" i="3"/>
  <c r="BS266" i="3"/>
  <c r="BS270" i="3"/>
  <c r="BS274" i="3"/>
  <c r="BS278" i="3"/>
  <c r="BS282" i="3"/>
  <c r="BS286" i="3"/>
  <c r="BS290" i="3"/>
  <c r="BS294" i="3"/>
  <c r="BS298" i="3"/>
  <c r="BS302" i="3"/>
  <c r="BS306" i="3"/>
  <c r="BS310" i="3"/>
  <c r="BS314" i="3"/>
  <c r="BR473" i="3"/>
  <c r="CK473" i="3" s="1"/>
  <c r="BS475" i="3"/>
  <c r="CN475" i="3" s="1"/>
  <c r="BS479" i="3"/>
  <c r="BS483" i="3"/>
  <c r="BS487" i="3"/>
  <c r="BS491" i="3"/>
  <c r="BS495" i="3"/>
  <c r="BS499" i="3"/>
  <c r="BS503" i="3"/>
  <c r="BS507" i="3"/>
  <c r="BS511" i="3"/>
  <c r="BS515" i="3"/>
  <c r="BS519" i="3"/>
  <c r="BS523" i="3"/>
  <c r="BS527" i="3"/>
  <c r="BS531" i="3"/>
  <c r="BS535" i="3"/>
  <c r="BS539" i="3"/>
  <c r="BS543" i="3"/>
  <c r="BS547" i="3"/>
  <c r="BS551" i="3"/>
  <c r="BS555" i="3"/>
  <c r="BS559" i="3"/>
  <c r="BS563" i="3"/>
  <c r="BS567" i="3"/>
  <c r="BS571" i="3"/>
  <c r="BS575" i="3"/>
  <c r="BS579" i="3"/>
  <c r="BS583" i="3"/>
  <c r="BS587" i="3"/>
  <c r="BS591" i="3"/>
  <c r="BS595" i="3"/>
  <c r="BS599" i="3"/>
  <c r="BS603" i="3"/>
  <c r="BS607" i="3"/>
  <c r="BS611" i="3"/>
  <c r="BS615" i="3"/>
  <c r="BS619" i="3"/>
  <c r="BS623" i="3"/>
  <c r="BS627" i="3"/>
  <c r="BQ787" i="3"/>
  <c r="BS788" i="3"/>
  <c r="CN788" i="3" s="1"/>
  <c r="BS792" i="3"/>
  <c r="BS796" i="3"/>
  <c r="BS800" i="3"/>
  <c r="BS804" i="3"/>
  <c r="BS808" i="3"/>
  <c r="BS812" i="3"/>
  <c r="BS816" i="3"/>
  <c r="BS820" i="3"/>
  <c r="BS824" i="3"/>
  <c r="BS828" i="3"/>
  <c r="BS832" i="3"/>
  <c r="BS836" i="3"/>
  <c r="BS840" i="3"/>
  <c r="BS844" i="3"/>
  <c r="BS848" i="3"/>
  <c r="BS852" i="3"/>
  <c r="BS856" i="3"/>
  <c r="BS860" i="3"/>
  <c r="BS864" i="3"/>
  <c r="BQ316" i="3"/>
  <c r="CH316" i="3" s="1"/>
  <c r="BS317" i="3"/>
  <c r="CN317" i="3" s="1"/>
  <c r="BS321" i="3"/>
  <c r="BS325" i="3"/>
  <c r="BS329" i="3"/>
  <c r="BS333" i="3"/>
  <c r="BS337" i="3"/>
  <c r="BS341" i="3"/>
  <c r="BS345" i="3"/>
  <c r="BS349" i="3"/>
  <c r="BS353" i="3"/>
  <c r="BS357" i="3"/>
  <c r="BS361" i="3"/>
  <c r="BS365" i="3"/>
  <c r="BS369" i="3"/>
  <c r="BS373" i="3"/>
  <c r="BS377" i="3"/>
  <c r="BS381" i="3"/>
  <c r="BS385" i="3"/>
  <c r="BS389" i="3"/>
  <c r="BS393" i="3"/>
  <c r="BS397" i="3"/>
  <c r="BS401" i="3"/>
  <c r="BS405" i="3"/>
  <c r="BS409" i="3"/>
  <c r="BS413" i="3"/>
  <c r="BS417" i="3"/>
  <c r="BS421" i="3"/>
  <c r="BS425" i="3"/>
  <c r="BS429" i="3"/>
  <c r="BS433" i="3"/>
  <c r="BS437" i="3"/>
  <c r="BS441" i="3"/>
  <c r="BS445" i="3"/>
  <c r="BS449" i="3"/>
  <c r="BS453" i="3"/>
  <c r="BS457" i="3"/>
  <c r="BS461" i="3"/>
  <c r="BS465" i="3"/>
  <c r="BS469" i="3"/>
  <c r="BS630" i="3"/>
  <c r="CN630" i="3" s="1"/>
  <c r="BS634" i="3"/>
  <c r="BS638" i="3"/>
  <c r="BS642" i="3"/>
  <c r="BS646" i="3"/>
  <c r="BS650" i="3"/>
  <c r="BS654" i="3"/>
  <c r="BS658" i="3"/>
  <c r="BS662" i="3"/>
  <c r="BS666" i="3"/>
  <c r="BS670" i="3"/>
  <c r="BS674" i="3"/>
  <c r="BS678" i="3"/>
  <c r="BS682" i="3"/>
  <c r="BS686" i="3"/>
  <c r="BS690" i="3"/>
  <c r="BS694" i="3"/>
  <c r="BS698" i="3"/>
  <c r="BS702" i="3"/>
  <c r="BS706" i="3"/>
  <c r="BS710" i="3"/>
  <c r="BS714" i="3"/>
  <c r="BS718" i="3"/>
  <c r="BS722" i="3"/>
  <c r="BS726" i="3"/>
  <c r="BS730" i="3"/>
  <c r="BS734" i="3"/>
  <c r="BS738" i="3"/>
  <c r="BS742" i="3"/>
  <c r="BS746" i="3"/>
  <c r="BS750" i="3"/>
  <c r="BS754" i="3"/>
  <c r="BS758" i="3"/>
  <c r="BS762" i="3"/>
  <c r="BS766" i="3"/>
  <c r="BS770" i="3"/>
  <c r="BS774" i="3"/>
  <c r="BS778" i="3"/>
  <c r="BS782" i="3"/>
  <c r="BS786" i="3"/>
  <c r="J24" i="1"/>
  <c r="L26" i="1" s="1"/>
  <c r="L27" i="1" s="1"/>
  <c r="CN3" i="3"/>
  <c r="CQ316" i="3"/>
  <c r="CN316" i="3"/>
  <c r="CN632" i="3"/>
  <c r="CN631" i="3"/>
  <c r="CN318" i="3"/>
  <c r="CN161" i="3"/>
  <c r="CH787" i="3"/>
  <c r="CK316" i="3"/>
  <c r="CH473" i="3"/>
  <c r="CH630" i="3"/>
  <c r="CH2" i="3"/>
  <c r="CG790" i="3"/>
  <c r="CG476" i="3"/>
  <c r="CG6" i="3"/>
  <c r="CG319" i="3"/>
  <c r="CG633" i="3"/>
  <c r="CG162" i="3"/>
  <c r="AS692" i="3"/>
  <c r="AT692" i="3" s="1"/>
  <c r="AU692" i="3" s="1"/>
  <c r="AV651" i="3"/>
  <c r="AW651" i="3" s="1"/>
  <c r="AX651" i="3" s="1"/>
  <c r="BE653" i="3"/>
  <c r="BF653" i="3" s="1"/>
  <c r="BG653" i="3" s="1"/>
  <c r="AP46" i="3"/>
  <c r="AQ46" i="3" s="1"/>
  <c r="AR46" i="3" s="1"/>
  <c r="AP62" i="3"/>
  <c r="AQ62" i="3" s="1"/>
  <c r="AR62" i="3" s="1"/>
  <c r="AV334" i="3"/>
  <c r="AW334" i="3" s="1"/>
  <c r="AX334" i="3" s="1"/>
  <c r="AY504" i="3"/>
  <c r="AZ504" i="3" s="1"/>
  <c r="BA504" i="3" s="1"/>
  <c r="AV30" i="3"/>
  <c r="AW30" i="3" s="1"/>
  <c r="AX30" i="3" s="1"/>
  <c r="AP22" i="3"/>
  <c r="AQ22" i="3" s="1"/>
  <c r="AR22" i="3" s="1"/>
  <c r="AY192" i="3"/>
  <c r="AZ192" i="3" s="1"/>
  <c r="BA192" i="3" s="1"/>
  <c r="BE835" i="3"/>
  <c r="BF835" i="3" s="1"/>
  <c r="BG835" i="3" s="1"/>
  <c r="AV835" i="3"/>
  <c r="AW835" i="3" s="1"/>
  <c r="AX835" i="3" s="1"/>
  <c r="AV843" i="3"/>
  <c r="AW843" i="3" s="1"/>
  <c r="AX843" i="3" s="1"/>
  <c r="BB56" i="3"/>
  <c r="BC56" i="3" s="1"/>
  <c r="BD56" i="3" s="1"/>
  <c r="AP56" i="3"/>
  <c r="AQ56" i="3" s="1"/>
  <c r="AR56" i="3" s="1"/>
  <c r="AP131" i="3"/>
  <c r="AQ131" i="3" s="1"/>
  <c r="AR131" i="3" s="1"/>
  <c r="AV178" i="3"/>
  <c r="AW178" i="3" s="1"/>
  <c r="AX178" i="3" s="1"/>
  <c r="AP12" i="3"/>
  <c r="AQ12" i="3" s="1"/>
  <c r="AR12" i="3" s="1"/>
  <c r="AS20" i="3"/>
  <c r="AT20" i="3" s="1"/>
  <c r="AU20" i="3" s="1"/>
  <c r="AP28" i="3"/>
  <c r="AQ28" i="3" s="1"/>
  <c r="AR28" i="3" s="1"/>
  <c r="BB221" i="3"/>
  <c r="BC221" i="3" s="1"/>
  <c r="BD221" i="3" s="1"/>
  <c r="AV301" i="3"/>
  <c r="AW301" i="3" s="1"/>
  <c r="AX301" i="3" s="1"/>
  <c r="AS670" i="3"/>
  <c r="AT670" i="3" s="1"/>
  <c r="AU670" i="3" s="1"/>
  <c r="AP765" i="3"/>
  <c r="AQ765" i="3" s="1"/>
  <c r="AR765" i="3" s="1"/>
  <c r="BE921" i="3"/>
  <c r="BF921" i="3" s="1"/>
  <c r="BG921" i="3" s="1"/>
  <c r="BB872" i="3"/>
  <c r="BC872" i="3" s="1"/>
  <c r="BD872" i="3" s="1"/>
  <c r="AY928" i="3"/>
  <c r="AZ928" i="3" s="1"/>
  <c r="BA928" i="3" s="1"/>
  <c r="R19" i="3"/>
  <c r="BH19" i="3" s="1"/>
  <c r="BI19" i="3" s="1"/>
  <c r="BJ19" i="3" s="1"/>
  <c r="R15" i="3"/>
  <c r="BH15" i="3" s="1"/>
  <c r="BI15" i="3" s="1"/>
  <c r="BJ15" i="3" s="1"/>
  <c r="R23" i="3"/>
  <c r="BH23" i="3" s="1"/>
  <c r="BI23" i="3" s="1"/>
  <c r="BJ23" i="3" s="1"/>
  <c r="R36" i="3"/>
  <c r="BH36" i="3" s="1"/>
  <c r="BI36" i="3" s="1"/>
  <c r="BJ36" i="3" s="1"/>
  <c r="R44" i="3"/>
  <c r="BH44" i="3" s="1"/>
  <c r="BI44" i="3" s="1"/>
  <c r="BJ44" i="3" s="1"/>
  <c r="R49" i="3"/>
  <c r="BH49" i="3" s="1"/>
  <c r="BI49" i="3" s="1"/>
  <c r="BJ49" i="3" s="1"/>
  <c r="R57" i="3"/>
  <c r="BH57" i="3" s="1"/>
  <c r="BI57" i="3" s="1"/>
  <c r="BJ57" i="3" s="1"/>
  <c r="R65" i="3"/>
  <c r="BH65" i="3" s="1"/>
  <c r="BI65" i="3" s="1"/>
  <c r="BJ65" i="3" s="1"/>
  <c r="AP66" i="3"/>
  <c r="AQ66" i="3" s="1"/>
  <c r="AR66" i="3" s="1"/>
  <c r="R73" i="3"/>
  <c r="AY73" i="3"/>
  <c r="AZ73" i="3" s="1"/>
  <c r="BA73" i="3" s="1"/>
  <c r="AP74" i="3"/>
  <c r="AQ74" i="3" s="1"/>
  <c r="AR74" i="3" s="1"/>
  <c r="BB79" i="3"/>
  <c r="BC79" i="3" s="1"/>
  <c r="BD79" i="3" s="1"/>
  <c r="R81" i="3"/>
  <c r="BH81" i="3" s="1"/>
  <c r="BI81" i="3" s="1"/>
  <c r="BJ81" i="3" s="1"/>
  <c r="R89" i="3"/>
  <c r="BH89" i="3" s="1"/>
  <c r="BI89" i="3" s="1"/>
  <c r="BJ89" i="3" s="1"/>
  <c r="R97" i="3"/>
  <c r="BH97" i="3" s="1"/>
  <c r="BI97" i="3" s="1"/>
  <c r="BJ97" i="3" s="1"/>
  <c r="R105" i="3"/>
  <c r="BH105" i="3" s="1"/>
  <c r="BI105" i="3" s="1"/>
  <c r="BJ105" i="3" s="1"/>
  <c r="BE105" i="3"/>
  <c r="BF105" i="3" s="1"/>
  <c r="BG105" i="3" s="1"/>
  <c r="AP106" i="3"/>
  <c r="AQ106" i="3" s="1"/>
  <c r="AR106" i="3" s="1"/>
  <c r="R113" i="3"/>
  <c r="BH113" i="3" s="1"/>
  <c r="BI113" i="3" s="1"/>
  <c r="BJ113" i="3" s="1"/>
  <c r="R121" i="3"/>
  <c r="BH121" i="3" s="1"/>
  <c r="BI121" i="3" s="1"/>
  <c r="BJ121" i="3" s="1"/>
  <c r="R129" i="3"/>
  <c r="BH129" i="3" s="1"/>
  <c r="BI129" i="3" s="1"/>
  <c r="BJ129" i="3" s="1"/>
  <c r="R137" i="3"/>
  <c r="BH137" i="3" s="1"/>
  <c r="BI137" i="3" s="1"/>
  <c r="BJ137" i="3" s="1"/>
  <c r="R145" i="3"/>
  <c r="BH145" i="3" s="1"/>
  <c r="BI145" i="3" s="1"/>
  <c r="BJ145" i="3" s="1"/>
  <c r="R153" i="3"/>
  <c r="BH153" i="3" s="1"/>
  <c r="BI153" i="3" s="1"/>
  <c r="BJ153" i="3" s="1"/>
  <c r="R160" i="3"/>
  <c r="BH160" i="3" s="1"/>
  <c r="BI160" i="3" s="1"/>
  <c r="BJ160" i="3" s="1"/>
  <c r="R168" i="3"/>
  <c r="BH168" i="3" s="1"/>
  <c r="BI168" i="3" s="1"/>
  <c r="BJ168" i="3" s="1"/>
  <c r="R176" i="3"/>
  <c r="BH176" i="3" s="1"/>
  <c r="BI176" i="3" s="1"/>
  <c r="BJ176" i="3" s="1"/>
  <c r="R181" i="3"/>
  <c r="BH181" i="3" s="1"/>
  <c r="BI181" i="3" s="1"/>
  <c r="BJ181" i="3" s="1"/>
  <c r="R189" i="3"/>
  <c r="BH189" i="3" s="1"/>
  <c r="BI189" i="3" s="1"/>
  <c r="BJ189" i="3" s="1"/>
  <c r="R194" i="3"/>
  <c r="BH194" i="3" s="1"/>
  <c r="BI194" i="3" s="1"/>
  <c r="BJ194" i="3" s="1"/>
  <c r="R202" i="3"/>
  <c r="BH202" i="3" s="1"/>
  <c r="BI202" i="3" s="1"/>
  <c r="BJ202" i="3" s="1"/>
  <c r="R210" i="3"/>
  <c r="BH210" i="3" s="1"/>
  <c r="BI210" i="3" s="1"/>
  <c r="BJ210" i="3" s="1"/>
  <c r="R218" i="3"/>
  <c r="BH218" i="3" s="1"/>
  <c r="BI218" i="3" s="1"/>
  <c r="BJ218" i="3" s="1"/>
  <c r="R226" i="3"/>
  <c r="BH226" i="3" s="1"/>
  <c r="BI226" i="3" s="1"/>
  <c r="BJ226" i="3" s="1"/>
  <c r="R234" i="3"/>
  <c r="BH234" i="3" s="1"/>
  <c r="BI234" i="3" s="1"/>
  <c r="BJ234" i="3" s="1"/>
  <c r="R242" i="3"/>
  <c r="BH242" i="3" s="1"/>
  <c r="BI242" i="3" s="1"/>
  <c r="BJ242" i="3" s="1"/>
  <c r="R250" i="3"/>
  <c r="BH250" i="3" s="1"/>
  <c r="BI250" i="3" s="1"/>
  <c r="BJ250" i="3" s="1"/>
  <c r="R258" i="3"/>
  <c r="BH258" i="3" s="1"/>
  <c r="BI258" i="3" s="1"/>
  <c r="BJ258" i="3" s="1"/>
  <c r="R266" i="3"/>
  <c r="BH266" i="3" s="1"/>
  <c r="BI266" i="3" s="1"/>
  <c r="BJ266" i="3" s="1"/>
  <c r="R274" i="3"/>
  <c r="BH274" i="3" s="1"/>
  <c r="BI274" i="3" s="1"/>
  <c r="BJ274" i="3" s="1"/>
  <c r="R282" i="3"/>
  <c r="BH282" i="3" s="1"/>
  <c r="BI282" i="3" s="1"/>
  <c r="BJ282" i="3" s="1"/>
  <c r="R290" i="3"/>
  <c r="BH290" i="3" s="1"/>
  <c r="BI290" i="3" s="1"/>
  <c r="BJ290" i="3" s="1"/>
  <c r="R298" i="3"/>
  <c r="BH298" i="3" s="1"/>
  <c r="BI298" i="3" s="1"/>
  <c r="BJ298" i="3" s="1"/>
  <c r="R306" i="3"/>
  <c r="BH306" i="3" s="1"/>
  <c r="BI306" i="3" s="1"/>
  <c r="BJ306" i="3" s="1"/>
  <c r="R314" i="3"/>
  <c r="BH314" i="3" s="1"/>
  <c r="BI314" i="3" s="1"/>
  <c r="BJ314" i="3" s="1"/>
  <c r="R318" i="3"/>
  <c r="BH318" i="3" s="1"/>
  <c r="BI318" i="3" s="1"/>
  <c r="BJ318" i="3" s="1"/>
  <c r="R326" i="3"/>
  <c r="BH326" i="3" s="1"/>
  <c r="BI326" i="3" s="1"/>
  <c r="BJ326" i="3" s="1"/>
  <c r="R334" i="3"/>
  <c r="BH334" i="3" s="1"/>
  <c r="BI334" i="3" s="1"/>
  <c r="BJ334" i="3" s="1"/>
  <c r="R342" i="3"/>
  <c r="BH342" i="3" s="1"/>
  <c r="BI342" i="3" s="1"/>
  <c r="BJ342" i="3" s="1"/>
  <c r="R350" i="3"/>
  <c r="BH350" i="3" s="1"/>
  <c r="BI350" i="3" s="1"/>
  <c r="BJ350" i="3" s="1"/>
  <c r="R358" i="3"/>
  <c r="BH358" i="3" s="1"/>
  <c r="BI358" i="3" s="1"/>
  <c r="BJ358" i="3" s="1"/>
  <c r="R366" i="3"/>
  <c r="BH366" i="3" s="1"/>
  <c r="BI366" i="3" s="1"/>
  <c r="BJ366" i="3" s="1"/>
  <c r="R374" i="3"/>
  <c r="BH374" i="3" s="1"/>
  <c r="BI374" i="3" s="1"/>
  <c r="BJ374" i="3" s="1"/>
  <c r="R382" i="3"/>
  <c r="BH382" i="3" s="1"/>
  <c r="BI382" i="3" s="1"/>
  <c r="BJ382" i="3" s="1"/>
  <c r="R390" i="3"/>
  <c r="BH390" i="3" s="1"/>
  <c r="BI390" i="3" s="1"/>
  <c r="BJ390" i="3" s="1"/>
  <c r="R398" i="3"/>
  <c r="BH398" i="3" s="1"/>
  <c r="BI398" i="3" s="1"/>
  <c r="BJ398" i="3" s="1"/>
  <c r="R406" i="3"/>
  <c r="BH406" i="3" s="1"/>
  <c r="BI406" i="3" s="1"/>
  <c r="BJ406" i="3" s="1"/>
  <c r="R414" i="3"/>
  <c r="BH414" i="3" s="1"/>
  <c r="BI414" i="3" s="1"/>
  <c r="BJ414" i="3" s="1"/>
  <c r="R422" i="3"/>
  <c r="BH422" i="3" s="1"/>
  <c r="BI422" i="3" s="1"/>
  <c r="BJ422" i="3" s="1"/>
  <c r="R430" i="3"/>
  <c r="BH430" i="3" s="1"/>
  <c r="BI430" i="3" s="1"/>
  <c r="BJ430" i="3" s="1"/>
  <c r="R438" i="3"/>
  <c r="BH438" i="3" s="1"/>
  <c r="BI438" i="3" s="1"/>
  <c r="BJ438" i="3" s="1"/>
  <c r="R446" i="3"/>
  <c r="BH446" i="3" s="1"/>
  <c r="BI446" i="3" s="1"/>
  <c r="BJ446" i="3" s="1"/>
  <c r="R454" i="3"/>
  <c r="BH454" i="3" s="1"/>
  <c r="BI454" i="3" s="1"/>
  <c r="BJ454" i="3" s="1"/>
  <c r="R462" i="3"/>
  <c r="BH462" i="3" s="1"/>
  <c r="BI462" i="3" s="1"/>
  <c r="BJ462" i="3" s="1"/>
  <c r="R470" i="3"/>
  <c r="BH470" i="3" s="1"/>
  <c r="BI470" i="3" s="1"/>
  <c r="BJ470" i="3" s="1"/>
  <c r="K474" i="3"/>
  <c r="BR474" i="3" s="1"/>
  <c r="R477" i="3"/>
  <c r="BH477" i="3" s="1"/>
  <c r="BI477" i="3" s="1"/>
  <c r="BJ477" i="3" s="1"/>
  <c r="R485" i="3"/>
  <c r="BH485" i="3" s="1"/>
  <c r="BI485" i="3" s="1"/>
  <c r="BJ485" i="3" s="1"/>
  <c r="R493" i="3"/>
  <c r="BH493" i="3" s="1"/>
  <c r="BI493" i="3" s="1"/>
  <c r="BJ493" i="3" s="1"/>
  <c r="R501" i="3"/>
  <c r="BH501" i="3" s="1"/>
  <c r="BI501" i="3" s="1"/>
  <c r="BJ501" i="3" s="1"/>
  <c r="R509" i="3"/>
  <c r="BH509" i="3" s="1"/>
  <c r="BI509" i="3" s="1"/>
  <c r="BJ509" i="3" s="1"/>
  <c r="R517" i="3"/>
  <c r="BH517" i="3" s="1"/>
  <c r="BI517" i="3" s="1"/>
  <c r="BJ517" i="3" s="1"/>
  <c r="R525" i="3"/>
  <c r="BH525" i="3" s="1"/>
  <c r="BI525" i="3" s="1"/>
  <c r="BJ525" i="3" s="1"/>
  <c r="R533" i="3"/>
  <c r="BH533" i="3" s="1"/>
  <c r="BI533" i="3" s="1"/>
  <c r="BJ533" i="3" s="1"/>
  <c r="R541" i="3"/>
  <c r="BH541" i="3" s="1"/>
  <c r="BI541" i="3" s="1"/>
  <c r="BJ541" i="3" s="1"/>
  <c r="R549" i="3"/>
  <c r="BH549" i="3" s="1"/>
  <c r="BI549" i="3" s="1"/>
  <c r="BJ549" i="3" s="1"/>
  <c r="R557" i="3"/>
  <c r="BH557" i="3" s="1"/>
  <c r="BI557" i="3" s="1"/>
  <c r="BJ557" i="3" s="1"/>
  <c r="R565" i="3"/>
  <c r="BH565" i="3" s="1"/>
  <c r="BI565" i="3" s="1"/>
  <c r="BJ565" i="3" s="1"/>
  <c r="R573" i="3"/>
  <c r="BH573" i="3" s="1"/>
  <c r="BI573" i="3" s="1"/>
  <c r="BJ573" i="3" s="1"/>
  <c r="R581" i="3"/>
  <c r="BH581" i="3" s="1"/>
  <c r="BI581" i="3" s="1"/>
  <c r="BJ581" i="3" s="1"/>
  <c r="R589" i="3"/>
  <c r="BH589" i="3" s="1"/>
  <c r="BI589" i="3" s="1"/>
  <c r="BJ589" i="3" s="1"/>
  <c r="R597" i="3"/>
  <c r="BH597" i="3" s="1"/>
  <c r="BI597" i="3" s="1"/>
  <c r="BJ597" i="3" s="1"/>
  <c r="R605" i="3"/>
  <c r="BH605" i="3" s="1"/>
  <c r="BI605" i="3" s="1"/>
  <c r="BJ605" i="3" s="1"/>
  <c r="R613" i="3"/>
  <c r="BH613" i="3" s="1"/>
  <c r="BI613" i="3" s="1"/>
  <c r="BJ613" i="3" s="1"/>
  <c r="R621" i="3"/>
  <c r="BH621" i="3" s="1"/>
  <c r="BI621" i="3" s="1"/>
  <c r="BJ621" i="3" s="1"/>
  <c r="R629" i="3"/>
  <c r="BH629" i="3" s="1"/>
  <c r="BI629" i="3" s="1"/>
  <c r="BJ629" i="3" s="1"/>
  <c r="H630" i="3"/>
  <c r="R638" i="3"/>
  <c r="BH638" i="3" s="1"/>
  <c r="BI638" i="3" s="1"/>
  <c r="BJ638" i="3" s="1"/>
  <c r="R646" i="3"/>
  <c r="R654" i="3"/>
  <c r="BH654" i="3" s="1"/>
  <c r="BI654" i="3" s="1"/>
  <c r="BJ654" i="3" s="1"/>
  <c r="R662" i="3"/>
  <c r="BH662" i="3" s="1"/>
  <c r="BI662" i="3" s="1"/>
  <c r="BJ662" i="3" s="1"/>
  <c r="R670" i="3"/>
  <c r="BH670" i="3" s="1"/>
  <c r="BI670" i="3" s="1"/>
  <c r="BJ670" i="3" s="1"/>
  <c r="R678" i="3"/>
  <c r="BH678" i="3" s="1"/>
  <c r="BI678" i="3" s="1"/>
  <c r="BJ678" i="3" s="1"/>
  <c r="R686" i="3"/>
  <c r="BH686" i="3" s="1"/>
  <c r="BI686" i="3" s="1"/>
  <c r="BJ686" i="3" s="1"/>
  <c r="AV692" i="3"/>
  <c r="AW692" i="3" s="1"/>
  <c r="AX692" i="3" s="1"/>
  <c r="R694" i="3"/>
  <c r="BH694" i="3" s="1"/>
  <c r="BI694" i="3" s="1"/>
  <c r="BJ694" i="3" s="1"/>
  <c r="R702" i="3"/>
  <c r="BH702" i="3" s="1"/>
  <c r="BI702" i="3" s="1"/>
  <c r="BJ702" i="3" s="1"/>
  <c r="R710" i="3"/>
  <c r="BH710" i="3" s="1"/>
  <c r="BI710" i="3" s="1"/>
  <c r="BJ710" i="3" s="1"/>
  <c r="R718" i="3"/>
  <c r="BH718" i="3" s="1"/>
  <c r="BI718" i="3" s="1"/>
  <c r="BJ718" i="3" s="1"/>
  <c r="R726" i="3"/>
  <c r="BH726" i="3" s="1"/>
  <c r="BI726" i="3" s="1"/>
  <c r="BJ726" i="3" s="1"/>
  <c r="R734" i="3"/>
  <c r="BH734" i="3" s="1"/>
  <c r="BI734" i="3" s="1"/>
  <c r="BJ734" i="3" s="1"/>
  <c r="R742" i="3"/>
  <c r="BH742" i="3" s="1"/>
  <c r="BI742" i="3" s="1"/>
  <c r="BJ742" i="3" s="1"/>
  <c r="BE747" i="3"/>
  <c r="BF747" i="3" s="1"/>
  <c r="BG747" i="3" s="1"/>
  <c r="R750" i="3"/>
  <c r="BH750" i="3" s="1"/>
  <c r="BI750" i="3" s="1"/>
  <c r="BJ750" i="3" s="1"/>
  <c r="R758" i="3"/>
  <c r="BH758" i="3" s="1"/>
  <c r="BI758" i="3" s="1"/>
  <c r="BJ758" i="3" s="1"/>
  <c r="BE763" i="3"/>
  <c r="BF763" i="3" s="1"/>
  <c r="BG763" i="3" s="1"/>
  <c r="R766" i="3"/>
  <c r="BH766" i="3" s="1"/>
  <c r="BI766" i="3" s="1"/>
  <c r="BJ766" i="3" s="1"/>
  <c r="R774" i="3"/>
  <c r="BH774" i="3" s="1"/>
  <c r="BI774" i="3" s="1"/>
  <c r="BJ774" i="3" s="1"/>
  <c r="AS775" i="3"/>
  <c r="AT775" i="3" s="1"/>
  <c r="AU775" i="3" s="1"/>
  <c r="R782" i="3"/>
  <c r="BH782" i="3" s="1"/>
  <c r="BI782" i="3" s="1"/>
  <c r="BJ782" i="3" s="1"/>
  <c r="R789" i="3"/>
  <c r="BH789" i="3" s="1"/>
  <c r="BI789" i="3" s="1"/>
  <c r="BJ789" i="3" s="1"/>
  <c r="R797" i="3"/>
  <c r="BH797" i="3" s="1"/>
  <c r="BI797" i="3" s="1"/>
  <c r="BJ797" i="3" s="1"/>
  <c r="BE802" i="3"/>
  <c r="BF802" i="3" s="1"/>
  <c r="BG802" i="3" s="1"/>
  <c r="R805" i="3"/>
  <c r="BH805" i="3" s="1"/>
  <c r="BI805" i="3" s="1"/>
  <c r="BJ805" i="3" s="1"/>
  <c r="BE810" i="3"/>
  <c r="BF810" i="3" s="1"/>
  <c r="BG810" i="3" s="1"/>
  <c r="AP810" i="3"/>
  <c r="AQ810" i="3" s="1"/>
  <c r="AR810" i="3" s="1"/>
  <c r="R813" i="3"/>
  <c r="BH813" i="3" s="1"/>
  <c r="BI813" i="3" s="1"/>
  <c r="BJ813" i="3" s="1"/>
  <c r="R821" i="3"/>
  <c r="BH821" i="3" s="1"/>
  <c r="BI821" i="3" s="1"/>
  <c r="BJ821" i="3" s="1"/>
  <c r="AV822" i="3"/>
  <c r="AW822" i="3" s="1"/>
  <c r="AX822" i="3" s="1"/>
  <c r="R829" i="3"/>
  <c r="BH829" i="3" s="1"/>
  <c r="BI829" i="3" s="1"/>
  <c r="BJ829" i="3" s="1"/>
  <c r="R837" i="3"/>
  <c r="BH837" i="3" s="1"/>
  <c r="BI837" i="3" s="1"/>
  <c r="BJ837" i="3" s="1"/>
  <c r="R845" i="3"/>
  <c r="BH845" i="3" s="1"/>
  <c r="BI845" i="3" s="1"/>
  <c r="BJ845" i="3" s="1"/>
  <c r="R853" i="3"/>
  <c r="BH853" i="3" s="1"/>
  <c r="BI853" i="3" s="1"/>
  <c r="BJ853" i="3" s="1"/>
  <c r="R861" i="3"/>
  <c r="BH861" i="3" s="1"/>
  <c r="BI861" i="3" s="1"/>
  <c r="BJ861" i="3" s="1"/>
  <c r="R869" i="3"/>
  <c r="BH869" i="3" s="1"/>
  <c r="BI869" i="3" s="1"/>
  <c r="BJ869" i="3" s="1"/>
  <c r="BS869" i="3"/>
  <c r="R877" i="3"/>
  <c r="BH877" i="3" s="1"/>
  <c r="BI877" i="3" s="1"/>
  <c r="BJ877" i="3" s="1"/>
  <c r="BS877" i="3"/>
  <c r="R885" i="3"/>
  <c r="BH885" i="3" s="1"/>
  <c r="BI885" i="3" s="1"/>
  <c r="BJ885" i="3" s="1"/>
  <c r="BS885" i="3"/>
  <c r="R893" i="3"/>
  <c r="BH893" i="3" s="1"/>
  <c r="BI893" i="3" s="1"/>
  <c r="BJ893" i="3" s="1"/>
  <c r="BS893" i="3"/>
  <c r="R901" i="3"/>
  <c r="BS901" i="3"/>
  <c r="R909" i="3"/>
  <c r="BH909" i="3" s="1"/>
  <c r="BI909" i="3" s="1"/>
  <c r="BJ909" i="3" s="1"/>
  <c r="BS909" i="3"/>
  <c r="R917" i="3"/>
  <c r="BS917" i="3"/>
  <c r="R925" i="3"/>
  <c r="BH925" i="3" s="1"/>
  <c r="BI925" i="3" s="1"/>
  <c r="BJ925" i="3" s="1"/>
  <c r="BS925" i="3"/>
  <c r="R933" i="3"/>
  <c r="BS933" i="3"/>
  <c r="R941" i="3"/>
  <c r="BH941" i="3" s="1"/>
  <c r="BI941" i="3" s="1"/>
  <c r="BJ941" i="3" s="1"/>
  <c r="BS941" i="3"/>
  <c r="R7" i="3"/>
  <c r="BH7" i="3" s="1"/>
  <c r="BI7" i="3" s="1"/>
  <c r="BJ7" i="3" s="1"/>
  <c r="R2" i="3"/>
  <c r="BK2" i="3" s="1"/>
  <c r="BL2" i="3" s="1"/>
  <c r="BM2" i="3" s="1"/>
  <c r="AV3" i="3"/>
  <c r="AW3" i="3" s="1"/>
  <c r="AX3" i="3" s="1"/>
  <c r="R10" i="3"/>
  <c r="BH10" i="3" s="1"/>
  <c r="BI10" i="3" s="1"/>
  <c r="BJ10" i="3" s="1"/>
  <c r="R18" i="3"/>
  <c r="BH18" i="3" s="1"/>
  <c r="BI18" i="3" s="1"/>
  <c r="BJ18" i="3" s="1"/>
  <c r="R26" i="3"/>
  <c r="BH26" i="3" s="1"/>
  <c r="BI26" i="3" s="1"/>
  <c r="BJ26" i="3" s="1"/>
  <c r="R31" i="3"/>
  <c r="BH31" i="3" s="1"/>
  <c r="BI31" i="3" s="1"/>
  <c r="BJ31" i="3" s="1"/>
  <c r="R39" i="3"/>
  <c r="BH39" i="3" s="1"/>
  <c r="BI39" i="3" s="1"/>
  <c r="BJ39" i="3" s="1"/>
  <c r="BE44" i="3"/>
  <c r="BF44" i="3" s="1"/>
  <c r="BG44" i="3" s="1"/>
  <c r="AP50" i="3"/>
  <c r="AQ50" i="3" s="1"/>
  <c r="AR50" i="3" s="1"/>
  <c r="R52" i="3"/>
  <c r="BH52" i="3" s="1"/>
  <c r="BI52" i="3" s="1"/>
  <c r="BJ52" i="3" s="1"/>
  <c r="AP58" i="3"/>
  <c r="AQ58" i="3" s="1"/>
  <c r="AR58" i="3" s="1"/>
  <c r="R60" i="3"/>
  <c r="BH60" i="3" s="1"/>
  <c r="BI60" i="3" s="1"/>
  <c r="BJ60" i="3" s="1"/>
  <c r="R68" i="3"/>
  <c r="BH68" i="3" s="1"/>
  <c r="BI68" i="3" s="1"/>
  <c r="BJ68" i="3" s="1"/>
  <c r="R76" i="3"/>
  <c r="BH76" i="3" s="1"/>
  <c r="BI76" i="3" s="1"/>
  <c r="BJ76" i="3" s="1"/>
  <c r="R84" i="3"/>
  <c r="BH84" i="3" s="1"/>
  <c r="BI84" i="3" s="1"/>
  <c r="BJ84" i="3" s="1"/>
  <c r="R92" i="3"/>
  <c r="BH92" i="3" s="1"/>
  <c r="BI92" i="3" s="1"/>
  <c r="BJ92" i="3" s="1"/>
  <c r="R100" i="3"/>
  <c r="BH100" i="3" s="1"/>
  <c r="BI100" i="3" s="1"/>
  <c r="BJ100" i="3" s="1"/>
  <c r="R108" i="3"/>
  <c r="BH108" i="3" s="1"/>
  <c r="BI108" i="3" s="1"/>
  <c r="BJ108" i="3" s="1"/>
  <c r="R116" i="3"/>
  <c r="BH116" i="3" s="1"/>
  <c r="BI116" i="3" s="1"/>
  <c r="BJ116" i="3" s="1"/>
  <c r="R124" i="3"/>
  <c r="BH124" i="3" s="1"/>
  <c r="BI124" i="3" s="1"/>
  <c r="BJ124" i="3" s="1"/>
  <c r="R132" i="3"/>
  <c r="BH132" i="3" s="1"/>
  <c r="BI132" i="3" s="1"/>
  <c r="BJ132" i="3" s="1"/>
  <c r="R140" i="3"/>
  <c r="BH140" i="3" s="1"/>
  <c r="BI140" i="3" s="1"/>
  <c r="BJ140" i="3" s="1"/>
  <c r="BB146" i="3"/>
  <c r="BC146" i="3" s="1"/>
  <c r="BD146" i="3" s="1"/>
  <c r="R148" i="3"/>
  <c r="BH148" i="3" s="1"/>
  <c r="BI148" i="3" s="1"/>
  <c r="BJ148" i="3" s="1"/>
  <c r="R156" i="3"/>
  <c r="BH156" i="3" s="1"/>
  <c r="BI156" i="3" s="1"/>
  <c r="BJ156" i="3" s="1"/>
  <c r="K160" i="3"/>
  <c r="BR160" i="3" s="1"/>
  <c r="CK160" i="3" s="1"/>
  <c r="R163" i="3"/>
  <c r="BH163" i="3" s="1"/>
  <c r="BI163" i="3" s="1"/>
  <c r="BJ163" i="3" s="1"/>
  <c r="R171" i="3"/>
  <c r="BH171" i="3" s="1"/>
  <c r="BI171" i="3" s="1"/>
  <c r="BJ171" i="3" s="1"/>
  <c r="R184" i="3"/>
  <c r="BH184" i="3" s="1"/>
  <c r="BI184" i="3" s="1"/>
  <c r="BJ184" i="3" s="1"/>
  <c r="R192" i="3"/>
  <c r="BH192" i="3" s="1"/>
  <c r="BI192" i="3" s="1"/>
  <c r="BJ192" i="3" s="1"/>
  <c r="R197" i="3"/>
  <c r="BH197" i="3" s="1"/>
  <c r="BI197" i="3" s="1"/>
  <c r="BJ197" i="3" s="1"/>
  <c r="R205" i="3"/>
  <c r="BH205" i="3" s="1"/>
  <c r="BI205" i="3" s="1"/>
  <c r="BJ205" i="3" s="1"/>
  <c r="R213" i="3"/>
  <c r="BH213" i="3" s="1"/>
  <c r="BI213" i="3" s="1"/>
  <c r="BJ213" i="3" s="1"/>
  <c r="R221" i="3"/>
  <c r="BH221" i="3" s="1"/>
  <c r="BI221" i="3" s="1"/>
  <c r="BJ221" i="3" s="1"/>
  <c r="R229" i="3"/>
  <c r="BH229" i="3" s="1"/>
  <c r="BI229" i="3" s="1"/>
  <c r="BJ229" i="3" s="1"/>
  <c r="R237" i="3"/>
  <c r="BH237" i="3" s="1"/>
  <c r="BI237" i="3" s="1"/>
  <c r="BJ237" i="3" s="1"/>
  <c r="R245" i="3"/>
  <c r="BH245" i="3" s="1"/>
  <c r="BI245" i="3" s="1"/>
  <c r="BJ245" i="3" s="1"/>
  <c r="BE250" i="3"/>
  <c r="BF250" i="3" s="1"/>
  <c r="BG250" i="3" s="1"/>
  <c r="R253" i="3"/>
  <c r="BH253" i="3" s="1"/>
  <c r="BI253" i="3" s="1"/>
  <c r="BJ253" i="3" s="1"/>
  <c r="R261" i="3"/>
  <c r="AY262" i="3"/>
  <c r="AZ262" i="3" s="1"/>
  <c r="BA262" i="3" s="1"/>
  <c r="R269" i="3"/>
  <c r="BH269" i="3" s="1"/>
  <c r="BI269" i="3" s="1"/>
  <c r="BJ269" i="3" s="1"/>
  <c r="R277" i="3"/>
  <c r="BH277" i="3" s="1"/>
  <c r="BI277" i="3" s="1"/>
  <c r="BJ277" i="3" s="1"/>
  <c r="R285" i="3"/>
  <c r="BH285" i="3" s="1"/>
  <c r="BI285" i="3" s="1"/>
  <c r="BJ285" i="3" s="1"/>
  <c r="R293" i="3"/>
  <c r="BH293" i="3" s="1"/>
  <c r="BI293" i="3" s="1"/>
  <c r="BJ293" i="3" s="1"/>
  <c r="R301" i="3"/>
  <c r="BH301" i="3" s="1"/>
  <c r="BI301" i="3" s="1"/>
  <c r="BJ301" i="3" s="1"/>
  <c r="R309" i="3"/>
  <c r="BH309" i="3" s="1"/>
  <c r="BI309" i="3" s="1"/>
  <c r="BJ309" i="3" s="1"/>
  <c r="R316" i="3"/>
  <c r="BH316" i="3" s="1"/>
  <c r="BI316" i="3" s="1"/>
  <c r="BJ316" i="3" s="1"/>
  <c r="R321" i="3"/>
  <c r="BH321" i="3" s="1"/>
  <c r="BI321" i="3" s="1"/>
  <c r="BJ321" i="3" s="1"/>
  <c r="R329" i="3"/>
  <c r="BH329" i="3" s="1"/>
  <c r="BI329" i="3" s="1"/>
  <c r="BJ329" i="3" s="1"/>
  <c r="R337" i="3"/>
  <c r="BH337" i="3" s="1"/>
  <c r="BI337" i="3" s="1"/>
  <c r="BJ337" i="3" s="1"/>
  <c r="R345" i="3"/>
  <c r="BH345" i="3" s="1"/>
  <c r="BI345" i="3" s="1"/>
  <c r="BJ345" i="3" s="1"/>
  <c r="R353" i="3"/>
  <c r="BH353" i="3" s="1"/>
  <c r="BI353" i="3" s="1"/>
  <c r="BJ353" i="3" s="1"/>
  <c r="R361" i="3"/>
  <c r="BH361" i="3" s="1"/>
  <c r="BI361" i="3" s="1"/>
  <c r="BJ361" i="3" s="1"/>
  <c r="R369" i="3"/>
  <c r="BH369" i="3" s="1"/>
  <c r="BI369" i="3" s="1"/>
  <c r="BJ369" i="3" s="1"/>
  <c r="R377" i="3"/>
  <c r="BH377" i="3" s="1"/>
  <c r="BI377" i="3" s="1"/>
  <c r="BJ377" i="3" s="1"/>
  <c r="R385" i="3"/>
  <c r="BH385" i="3" s="1"/>
  <c r="BI385" i="3" s="1"/>
  <c r="BJ385" i="3" s="1"/>
  <c r="AS386" i="3"/>
  <c r="AT386" i="3" s="1"/>
  <c r="AU386" i="3" s="1"/>
  <c r="R393" i="3"/>
  <c r="BH393" i="3" s="1"/>
  <c r="BI393" i="3" s="1"/>
  <c r="BJ393" i="3" s="1"/>
  <c r="R401" i="3"/>
  <c r="R409" i="3"/>
  <c r="BH409" i="3" s="1"/>
  <c r="BI409" i="3" s="1"/>
  <c r="BJ409" i="3" s="1"/>
  <c r="R417" i="3"/>
  <c r="BH417" i="3" s="1"/>
  <c r="BI417" i="3" s="1"/>
  <c r="BJ417" i="3" s="1"/>
  <c r="R425" i="3"/>
  <c r="BH425" i="3" s="1"/>
  <c r="BI425" i="3" s="1"/>
  <c r="BJ425" i="3" s="1"/>
  <c r="R433" i="3"/>
  <c r="BH433" i="3" s="1"/>
  <c r="BI433" i="3" s="1"/>
  <c r="BJ433" i="3" s="1"/>
  <c r="R441" i="3"/>
  <c r="BH441" i="3" s="1"/>
  <c r="BI441" i="3" s="1"/>
  <c r="BJ441" i="3" s="1"/>
  <c r="R449" i="3"/>
  <c r="BH449" i="3" s="1"/>
  <c r="BI449" i="3" s="1"/>
  <c r="BJ449" i="3" s="1"/>
  <c r="R457" i="3"/>
  <c r="BH457" i="3" s="1"/>
  <c r="BI457" i="3" s="1"/>
  <c r="BJ457" i="3" s="1"/>
  <c r="R465" i="3"/>
  <c r="BH465" i="3" s="1"/>
  <c r="BI465" i="3" s="1"/>
  <c r="BJ465" i="3" s="1"/>
  <c r="R480" i="3"/>
  <c r="BH480" i="3" s="1"/>
  <c r="BI480" i="3" s="1"/>
  <c r="BJ480" i="3" s="1"/>
  <c r="R488" i="3"/>
  <c r="BH488" i="3" s="1"/>
  <c r="BI488" i="3" s="1"/>
  <c r="BJ488" i="3" s="1"/>
  <c r="R496" i="3"/>
  <c r="BH496" i="3" s="1"/>
  <c r="BI496" i="3" s="1"/>
  <c r="BJ496" i="3" s="1"/>
  <c r="R504" i="3"/>
  <c r="BH504" i="3" s="1"/>
  <c r="BI504" i="3" s="1"/>
  <c r="BJ504" i="3" s="1"/>
  <c r="R512" i="3"/>
  <c r="BH512" i="3" s="1"/>
  <c r="BI512" i="3" s="1"/>
  <c r="BJ512" i="3" s="1"/>
  <c r="R520" i="3"/>
  <c r="BH520" i="3" s="1"/>
  <c r="BI520" i="3" s="1"/>
  <c r="BJ520" i="3" s="1"/>
  <c r="R528" i="3"/>
  <c r="BH528" i="3" s="1"/>
  <c r="BI528" i="3" s="1"/>
  <c r="BJ528" i="3" s="1"/>
  <c r="R536" i="3"/>
  <c r="BH536" i="3" s="1"/>
  <c r="BI536" i="3" s="1"/>
  <c r="BJ536" i="3" s="1"/>
  <c r="R544" i="3"/>
  <c r="BH544" i="3" s="1"/>
  <c r="BI544" i="3" s="1"/>
  <c r="BJ544" i="3" s="1"/>
  <c r="R552" i="3"/>
  <c r="BH552" i="3" s="1"/>
  <c r="BI552" i="3" s="1"/>
  <c r="BJ552" i="3" s="1"/>
  <c r="R560" i="3"/>
  <c r="BH560" i="3" s="1"/>
  <c r="BI560" i="3" s="1"/>
  <c r="BJ560" i="3" s="1"/>
  <c r="R568" i="3"/>
  <c r="BH568" i="3" s="1"/>
  <c r="BI568" i="3" s="1"/>
  <c r="BJ568" i="3" s="1"/>
  <c r="R576" i="3"/>
  <c r="BH576" i="3" s="1"/>
  <c r="BI576" i="3" s="1"/>
  <c r="BJ576" i="3" s="1"/>
  <c r="R584" i="3"/>
  <c r="BH584" i="3" s="1"/>
  <c r="BI584" i="3" s="1"/>
  <c r="BJ584" i="3" s="1"/>
  <c r="R592" i="3"/>
  <c r="BH592" i="3" s="1"/>
  <c r="BI592" i="3" s="1"/>
  <c r="BJ592" i="3" s="1"/>
  <c r="R600" i="3"/>
  <c r="BH600" i="3" s="1"/>
  <c r="BI600" i="3" s="1"/>
  <c r="BJ600" i="3" s="1"/>
  <c r="R608" i="3"/>
  <c r="BH608" i="3" s="1"/>
  <c r="BI608" i="3" s="1"/>
  <c r="BJ608" i="3" s="1"/>
  <c r="R616" i="3"/>
  <c r="BH616" i="3" s="1"/>
  <c r="BI616" i="3" s="1"/>
  <c r="BJ616" i="3" s="1"/>
  <c r="R624" i="3"/>
  <c r="BH624" i="3" s="1"/>
  <c r="BI624" i="3" s="1"/>
  <c r="BJ624" i="3" s="1"/>
  <c r="R633" i="3"/>
  <c r="BH633" i="3" s="1"/>
  <c r="BI633" i="3" s="1"/>
  <c r="BJ633" i="3" s="1"/>
  <c r="R641" i="3"/>
  <c r="BH641" i="3" s="1"/>
  <c r="BI641" i="3" s="1"/>
  <c r="BJ641" i="3" s="1"/>
  <c r="R649" i="3"/>
  <c r="BH649" i="3" s="1"/>
  <c r="BI649" i="3" s="1"/>
  <c r="BJ649" i="3" s="1"/>
  <c r="R657" i="3"/>
  <c r="BH657" i="3" s="1"/>
  <c r="BI657" i="3" s="1"/>
  <c r="BJ657" i="3" s="1"/>
  <c r="R665" i="3"/>
  <c r="BH665" i="3" s="1"/>
  <c r="BI665" i="3" s="1"/>
  <c r="BJ665" i="3" s="1"/>
  <c r="R673" i="3"/>
  <c r="BH673" i="3" s="1"/>
  <c r="BI673" i="3" s="1"/>
  <c r="BJ673" i="3" s="1"/>
  <c r="R681" i="3"/>
  <c r="BH681" i="3" s="1"/>
  <c r="BI681" i="3" s="1"/>
  <c r="BJ681" i="3" s="1"/>
  <c r="R689" i="3"/>
  <c r="BH689" i="3" s="1"/>
  <c r="BI689" i="3" s="1"/>
  <c r="BJ689" i="3" s="1"/>
  <c r="R697" i="3"/>
  <c r="R705" i="3"/>
  <c r="BH705" i="3" s="1"/>
  <c r="BI705" i="3" s="1"/>
  <c r="BJ705" i="3" s="1"/>
  <c r="R713" i="3"/>
  <c r="BH713" i="3" s="1"/>
  <c r="BI713" i="3" s="1"/>
  <c r="BJ713" i="3" s="1"/>
  <c r="R721" i="3"/>
  <c r="BH721" i="3" s="1"/>
  <c r="BI721" i="3" s="1"/>
  <c r="BJ721" i="3" s="1"/>
  <c r="R729" i="3"/>
  <c r="BH729" i="3" s="1"/>
  <c r="BI729" i="3" s="1"/>
  <c r="BJ729" i="3" s="1"/>
  <c r="R737" i="3"/>
  <c r="BH737" i="3" s="1"/>
  <c r="BI737" i="3" s="1"/>
  <c r="BJ737" i="3" s="1"/>
  <c r="R745" i="3"/>
  <c r="BH745" i="3" s="1"/>
  <c r="BI745" i="3" s="1"/>
  <c r="BJ745" i="3" s="1"/>
  <c r="R753" i="3"/>
  <c r="BH753" i="3" s="1"/>
  <c r="BI753" i="3" s="1"/>
  <c r="BJ753" i="3" s="1"/>
  <c r="AV754" i="3"/>
  <c r="AW754" i="3" s="1"/>
  <c r="AX754" i="3" s="1"/>
  <c r="R761" i="3"/>
  <c r="BH761" i="3" s="1"/>
  <c r="BI761" i="3" s="1"/>
  <c r="BJ761" i="3" s="1"/>
  <c r="R769" i="3"/>
  <c r="BH769" i="3" s="1"/>
  <c r="BI769" i="3" s="1"/>
  <c r="BJ769" i="3" s="1"/>
  <c r="R777" i="3"/>
  <c r="BH777" i="3" s="1"/>
  <c r="BI777" i="3" s="1"/>
  <c r="BJ777" i="3" s="1"/>
  <c r="R785" i="3"/>
  <c r="BH785" i="3" s="1"/>
  <c r="BI785" i="3" s="1"/>
  <c r="BJ785" i="3" s="1"/>
  <c r="AY786" i="3"/>
  <c r="AZ786" i="3" s="1"/>
  <c r="BA786" i="3" s="1"/>
  <c r="R792" i="3"/>
  <c r="BH792" i="3" s="1"/>
  <c r="BI792" i="3" s="1"/>
  <c r="BJ792" i="3" s="1"/>
  <c r="R800" i="3"/>
  <c r="BH800" i="3" s="1"/>
  <c r="BI800" i="3" s="1"/>
  <c r="BJ800" i="3" s="1"/>
  <c r="AS806" i="3"/>
  <c r="AT806" i="3" s="1"/>
  <c r="AU806" i="3" s="1"/>
  <c r="R808" i="3"/>
  <c r="BH808" i="3" s="1"/>
  <c r="BI808" i="3" s="1"/>
  <c r="BJ808" i="3" s="1"/>
  <c r="R816" i="3"/>
  <c r="BH816" i="3" s="1"/>
  <c r="BI816" i="3" s="1"/>
  <c r="BJ816" i="3" s="1"/>
  <c r="R824" i="3"/>
  <c r="BH824" i="3" s="1"/>
  <c r="BI824" i="3" s="1"/>
  <c r="BJ824" i="3" s="1"/>
  <c r="R832" i="3"/>
  <c r="R840" i="3"/>
  <c r="BH840" i="3" s="1"/>
  <c r="BI840" i="3" s="1"/>
  <c r="BJ840" i="3" s="1"/>
  <c r="R848" i="3"/>
  <c r="BH848" i="3" s="1"/>
  <c r="BI848" i="3" s="1"/>
  <c r="BJ848" i="3" s="1"/>
  <c r="R856" i="3"/>
  <c r="BH856" i="3" s="1"/>
  <c r="BI856" i="3" s="1"/>
  <c r="BJ856" i="3" s="1"/>
  <c r="R864" i="3"/>
  <c r="R872" i="3"/>
  <c r="BH872" i="3" s="1"/>
  <c r="BI872" i="3" s="1"/>
  <c r="BJ872" i="3" s="1"/>
  <c r="BS872" i="3"/>
  <c r="BE877" i="3"/>
  <c r="BF877" i="3" s="1"/>
  <c r="BG877" i="3" s="1"/>
  <c r="R880" i="3"/>
  <c r="BH880" i="3" s="1"/>
  <c r="BI880" i="3" s="1"/>
  <c r="BJ880" i="3" s="1"/>
  <c r="BS880" i="3"/>
  <c r="R888" i="3"/>
  <c r="BH888" i="3" s="1"/>
  <c r="BI888" i="3" s="1"/>
  <c r="BJ888" i="3" s="1"/>
  <c r="BS888" i="3"/>
  <c r="R896" i="3"/>
  <c r="BH896" i="3" s="1"/>
  <c r="BI896" i="3" s="1"/>
  <c r="BJ896" i="3" s="1"/>
  <c r="BS896" i="3"/>
  <c r="R904" i="3"/>
  <c r="BH904" i="3" s="1"/>
  <c r="BI904" i="3" s="1"/>
  <c r="BJ904" i="3" s="1"/>
  <c r="BS904" i="3"/>
  <c r="BE909" i="3"/>
  <c r="BF909" i="3" s="1"/>
  <c r="BG909" i="3" s="1"/>
  <c r="R912" i="3"/>
  <c r="BH912" i="3" s="1"/>
  <c r="BI912" i="3" s="1"/>
  <c r="BJ912" i="3" s="1"/>
  <c r="BS912" i="3"/>
  <c r="R920" i="3"/>
  <c r="BH920" i="3" s="1"/>
  <c r="BI920" i="3" s="1"/>
  <c r="BJ920" i="3" s="1"/>
  <c r="BS920" i="3"/>
  <c r="R928" i="3"/>
  <c r="BH928" i="3" s="1"/>
  <c r="BI928" i="3" s="1"/>
  <c r="BJ928" i="3" s="1"/>
  <c r="BS928" i="3"/>
  <c r="R936" i="3"/>
  <c r="BH936" i="3" s="1"/>
  <c r="BI936" i="3" s="1"/>
  <c r="BJ936" i="3" s="1"/>
  <c r="BS936" i="3"/>
  <c r="R5" i="3"/>
  <c r="BH5" i="3" s="1"/>
  <c r="BI5" i="3" s="1"/>
  <c r="BJ5" i="3" s="1"/>
  <c r="R13" i="3"/>
  <c r="BH13" i="3" s="1"/>
  <c r="BI13" i="3" s="1"/>
  <c r="BJ13" i="3" s="1"/>
  <c r="R21" i="3"/>
  <c r="BH21" i="3" s="1"/>
  <c r="BI21" i="3" s="1"/>
  <c r="BJ21" i="3" s="1"/>
  <c r="R29" i="3"/>
  <c r="BH29" i="3" s="1"/>
  <c r="BI29" i="3" s="1"/>
  <c r="BJ29" i="3" s="1"/>
  <c r="R34" i="3"/>
  <c r="BH34" i="3" s="1"/>
  <c r="BI34" i="3" s="1"/>
  <c r="BJ34" i="3" s="1"/>
  <c r="R42" i="3"/>
  <c r="BH42" i="3" s="1"/>
  <c r="BI42" i="3" s="1"/>
  <c r="BJ42" i="3" s="1"/>
  <c r="R47" i="3"/>
  <c r="BH47" i="3" s="1"/>
  <c r="BI47" i="3" s="1"/>
  <c r="BJ47" i="3" s="1"/>
  <c r="R55" i="3"/>
  <c r="R63" i="3"/>
  <c r="BH63" i="3" s="1"/>
  <c r="BI63" i="3" s="1"/>
  <c r="BJ63" i="3" s="1"/>
  <c r="R71" i="3"/>
  <c r="BH71" i="3" s="1"/>
  <c r="BI71" i="3" s="1"/>
  <c r="BJ71" i="3" s="1"/>
  <c r="R79" i="3"/>
  <c r="BH79" i="3" s="1"/>
  <c r="BI79" i="3" s="1"/>
  <c r="BJ79" i="3" s="1"/>
  <c r="R87" i="3"/>
  <c r="BH87" i="3" s="1"/>
  <c r="BI87" i="3" s="1"/>
  <c r="BJ87" i="3" s="1"/>
  <c r="R95" i="3"/>
  <c r="BH95" i="3" s="1"/>
  <c r="BI95" i="3" s="1"/>
  <c r="BJ95" i="3" s="1"/>
  <c r="R103" i="3"/>
  <c r="BH103" i="3" s="1"/>
  <c r="BI103" i="3" s="1"/>
  <c r="BJ103" i="3" s="1"/>
  <c r="R111" i="3"/>
  <c r="BH111" i="3" s="1"/>
  <c r="BI111" i="3" s="1"/>
  <c r="BJ111" i="3" s="1"/>
  <c r="R119" i="3"/>
  <c r="BH119" i="3" s="1"/>
  <c r="BI119" i="3" s="1"/>
  <c r="BJ119" i="3" s="1"/>
  <c r="R127" i="3"/>
  <c r="BH127" i="3" s="1"/>
  <c r="BI127" i="3" s="1"/>
  <c r="BJ127" i="3" s="1"/>
  <c r="BB133" i="3"/>
  <c r="BC133" i="3" s="1"/>
  <c r="BD133" i="3" s="1"/>
  <c r="R135" i="3"/>
  <c r="BH135" i="3" s="1"/>
  <c r="BI135" i="3" s="1"/>
  <c r="BJ135" i="3" s="1"/>
  <c r="R143" i="3"/>
  <c r="R151" i="3"/>
  <c r="BH151" i="3" s="1"/>
  <c r="BI151" i="3" s="1"/>
  <c r="BJ151" i="3" s="1"/>
  <c r="R166" i="3"/>
  <c r="BH166" i="3" s="1"/>
  <c r="BI166" i="3" s="1"/>
  <c r="BJ166" i="3" s="1"/>
  <c r="R174" i="3"/>
  <c r="BH174" i="3" s="1"/>
  <c r="BI174" i="3" s="1"/>
  <c r="BJ174" i="3" s="1"/>
  <c r="R179" i="3"/>
  <c r="BH179" i="3" s="1"/>
  <c r="BI179" i="3" s="1"/>
  <c r="BJ179" i="3" s="1"/>
  <c r="R187" i="3"/>
  <c r="BH187" i="3" s="1"/>
  <c r="BI187" i="3" s="1"/>
  <c r="BJ187" i="3" s="1"/>
  <c r="R200" i="3"/>
  <c r="BH200" i="3" s="1"/>
  <c r="BI200" i="3" s="1"/>
  <c r="BJ200" i="3" s="1"/>
  <c r="R208" i="3"/>
  <c r="BH208" i="3" s="1"/>
  <c r="BI208" i="3" s="1"/>
  <c r="BJ208" i="3" s="1"/>
  <c r="R216" i="3"/>
  <c r="BH216" i="3" s="1"/>
  <c r="BI216" i="3" s="1"/>
  <c r="BJ216" i="3" s="1"/>
  <c r="R224" i="3"/>
  <c r="BH224" i="3" s="1"/>
  <c r="BI224" i="3" s="1"/>
  <c r="BJ224" i="3" s="1"/>
  <c r="R232" i="3"/>
  <c r="BH232" i="3" s="1"/>
  <c r="BI232" i="3" s="1"/>
  <c r="BJ232" i="3" s="1"/>
  <c r="AY238" i="3"/>
  <c r="AZ238" i="3" s="1"/>
  <c r="BA238" i="3" s="1"/>
  <c r="R240" i="3"/>
  <c r="BH240" i="3" s="1"/>
  <c r="BI240" i="3" s="1"/>
  <c r="BJ240" i="3" s="1"/>
  <c r="R248" i="3"/>
  <c r="BH248" i="3" s="1"/>
  <c r="BI248" i="3" s="1"/>
  <c r="BJ248" i="3" s="1"/>
  <c r="R256" i="3"/>
  <c r="BH256" i="3" s="1"/>
  <c r="BI256" i="3" s="1"/>
  <c r="BJ256" i="3" s="1"/>
  <c r="R264" i="3"/>
  <c r="BH264" i="3" s="1"/>
  <c r="BI264" i="3" s="1"/>
  <c r="BJ264" i="3" s="1"/>
  <c r="R272" i="3"/>
  <c r="BH272" i="3" s="1"/>
  <c r="BI272" i="3" s="1"/>
  <c r="BJ272" i="3" s="1"/>
  <c r="R280" i="3"/>
  <c r="BH280" i="3" s="1"/>
  <c r="BI280" i="3" s="1"/>
  <c r="BJ280" i="3" s="1"/>
  <c r="AP286" i="3"/>
  <c r="AQ286" i="3" s="1"/>
  <c r="AR286" i="3" s="1"/>
  <c r="R288" i="3"/>
  <c r="BH288" i="3" s="1"/>
  <c r="BI288" i="3" s="1"/>
  <c r="BJ288" i="3" s="1"/>
  <c r="AV294" i="3"/>
  <c r="AW294" i="3" s="1"/>
  <c r="AX294" i="3" s="1"/>
  <c r="R296" i="3"/>
  <c r="BH296" i="3" s="1"/>
  <c r="BI296" i="3" s="1"/>
  <c r="BJ296" i="3" s="1"/>
  <c r="AS297" i="3"/>
  <c r="AT297" i="3" s="1"/>
  <c r="AU297" i="3" s="1"/>
  <c r="R304" i="3"/>
  <c r="BH304" i="3" s="1"/>
  <c r="BI304" i="3" s="1"/>
  <c r="BJ304" i="3" s="1"/>
  <c r="R312" i="3"/>
  <c r="BH312" i="3" s="1"/>
  <c r="BI312" i="3" s="1"/>
  <c r="BJ312" i="3" s="1"/>
  <c r="K317" i="3"/>
  <c r="BR317" i="3" s="1"/>
  <c r="CK317" i="3" s="1"/>
  <c r="R324" i="3"/>
  <c r="BH324" i="3" s="1"/>
  <c r="BI324" i="3" s="1"/>
  <c r="BJ324" i="3" s="1"/>
  <c r="AY330" i="3"/>
  <c r="AZ330" i="3" s="1"/>
  <c r="BA330" i="3" s="1"/>
  <c r="R332" i="3"/>
  <c r="BH332" i="3" s="1"/>
  <c r="BI332" i="3" s="1"/>
  <c r="BJ332" i="3" s="1"/>
  <c r="R340" i="3"/>
  <c r="BH340" i="3" s="1"/>
  <c r="BI340" i="3" s="1"/>
  <c r="BJ340" i="3" s="1"/>
  <c r="R348" i="3"/>
  <c r="BH348" i="3" s="1"/>
  <c r="BI348" i="3" s="1"/>
  <c r="BJ348" i="3" s="1"/>
  <c r="R356" i="3"/>
  <c r="BH356" i="3" s="1"/>
  <c r="BI356" i="3" s="1"/>
  <c r="BJ356" i="3" s="1"/>
  <c r="AS357" i="3"/>
  <c r="AT357" i="3" s="1"/>
  <c r="AU357" i="3" s="1"/>
  <c r="R364" i="3"/>
  <c r="BH364" i="3" s="1"/>
  <c r="BI364" i="3" s="1"/>
  <c r="BJ364" i="3" s="1"/>
  <c r="R372" i="3"/>
  <c r="BH372" i="3" s="1"/>
  <c r="BI372" i="3" s="1"/>
  <c r="BJ372" i="3" s="1"/>
  <c r="R380" i="3"/>
  <c r="BH380" i="3" s="1"/>
  <c r="BI380" i="3" s="1"/>
  <c r="BJ380" i="3" s="1"/>
  <c r="R388" i="3"/>
  <c r="BH388" i="3" s="1"/>
  <c r="BI388" i="3" s="1"/>
  <c r="BJ388" i="3" s="1"/>
  <c r="R396" i="3"/>
  <c r="BH396" i="3" s="1"/>
  <c r="BI396" i="3" s="1"/>
  <c r="BJ396" i="3" s="1"/>
  <c r="BE401" i="3"/>
  <c r="BF401" i="3" s="1"/>
  <c r="BG401" i="3" s="1"/>
  <c r="R404" i="3"/>
  <c r="BH404" i="3" s="1"/>
  <c r="BI404" i="3" s="1"/>
  <c r="BJ404" i="3" s="1"/>
  <c r="R412" i="3"/>
  <c r="BH412" i="3" s="1"/>
  <c r="BI412" i="3" s="1"/>
  <c r="BJ412" i="3" s="1"/>
  <c r="BE417" i="3"/>
  <c r="BF417" i="3" s="1"/>
  <c r="BG417" i="3" s="1"/>
  <c r="R420" i="3"/>
  <c r="BH420" i="3" s="1"/>
  <c r="BI420" i="3" s="1"/>
  <c r="BJ420" i="3" s="1"/>
  <c r="R428" i="3"/>
  <c r="BH428" i="3" s="1"/>
  <c r="BI428" i="3" s="1"/>
  <c r="BJ428" i="3" s="1"/>
  <c r="R436" i="3"/>
  <c r="BH436" i="3" s="1"/>
  <c r="BI436" i="3" s="1"/>
  <c r="BJ436" i="3" s="1"/>
  <c r="R444" i="3"/>
  <c r="BH444" i="3" s="1"/>
  <c r="BI444" i="3" s="1"/>
  <c r="BJ444" i="3" s="1"/>
  <c r="R452" i="3"/>
  <c r="BH452" i="3" s="1"/>
  <c r="BI452" i="3" s="1"/>
  <c r="BJ452" i="3" s="1"/>
  <c r="R460" i="3"/>
  <c r="BH460" i="3" s="1"/>
  <c r="BI460" i="3" s="1"/>
  <c r="BJ460" i="3" s="1"/>
  <c r="R468" i="3"/>
  <c r="BH468" i="3" s="1"/>
  <c r="BI468" i="3" s="1"/>
  <c r="BJ468" i="3" s="1"/>
  <c r="R475" i="3"/>
  <c r="BH475" i="3" s="1"/>
  <c r="BI475" i="3" s="1"/>
  <c r="BJ475" i="3" s="1"/>
  <c r="R483" i="3"/>
  <c r="BH483" i="3" s="1"/>
  <c r="BI483" i="3" s="1"/>
  <c r="BJ483" i="3" s="1"/>
  <c r="R491" i="3"/>
  <c r="BH491" i="3" s="1"/>
  <c r="BI491" i="3" s="1"/>
  <c r="BJ491" i="3" s="1"/>
  <c r="R499" i="3"/>
  <c r="BH499" i="3" s="1"/>
  <c r="BI499" i="3" s="1"/>
  <c r="BJ499" i="3" s="1"/>
  <c r="R507" i="3"/>
  <c r="BH507" i="3" s="1"/>
  <c r="BI507" i="3" s="1"/>
  <c r="BJ507" i="3" s="1"/>
  <c r="R515" i="3"/>
  <c r="BH515" i="3" s="1"/>
  <c r="BI515" i="3" s="1"/>
  <c r="BJ515" i="3" s="1"/>
  <c r="R523" i="3"/>
  <c r="BH523" i="3" s="1"/>
  <c r="BI523" i="3" s="1"/>
  <c r="BJ523" i="3" s="1"/>
  <c r="R531" i="3"/>
  <c r="BH531" i="3" s="1"/>
  <c r="BI531" i="3" s="1"/>
  <c r="BJ531" i="3" s="1"/>
  <c r="R539" i="3"/>
  <c r="BH539" i="3" s="1"/>
  <c r="BI539" i="3" s="1"/>
  <c r="BJ539" i="3" s="1"/>
  <c r="R547" i="3"/>
  <c r="BH547" i="3" s="1"/>
  <c r="BI547" i="3" s="1"/>
  <c r="BJ547" i="3" s="1"/>
  <c r="R555" i="3"/>
  <c r="BH555" i="3" s="1"/>
  <c r="BI555" i="3" s="1"/>
  <c r="BJ555" i="3" s="1"/>
  <c r="R563" i="3"/>
  <c r="R571" i="3"/>
  <c r="BH571" i="3" s="1"/>
  <c r="BI571" i="3" s="1"/>
  <c r="BJ571" i="3" s="1"/>
  <c r="R579" i="3"/>
  <c r="BH579" i="3" s="1"/>
  <c r="BI579" i="3" s="1"/>
  <c r="BJ579" i="3" s="1"/>
  <c r="R587" i="3"/>
  <c r="BH587" i="3" s="1"/>
  <c r="BI587" i="3" s="1"/>
  <c r="BJ587" i="3" s="1"/>
  <c r="R595" i="3"/>
  <c r="BH595" i="3" s="1"/>
  <c r="BI595" i="3" s="1"/>
  <c r="BJ595" i="3" s="1"/>
  <c r="R603" i="3"/>
  <c r="BH603" i="3" s="1"/>
  <c r="BI603" i="3" s="1"/>
  <c r="BJ603" i="3" s="1"/>
  <c r="R611" i="3"/>
  <c r="BH611" i="3" s="1"/>
  <c r="BI611" i="3" s="1"/>
  <c r="BJ611" i="3" s="1"/>
  <c r="R619" i="3"/>
  <c r="BH619" i="3" s="1"/>
  <c r="BI619" i="3" s="1"/>
  <c r="BJ619" i="3" s="1"/>
  <c r="R627" i="3"/>
  <c r="BH627" i="3" s="1"/>
  <c r="BI627" i="3" s="1"/>
  <c r="BJ627" i="3" s="1"/>
  <c r="K631" i="3"/>
  <c r="BR631" i="3" s="1"/>
  <c r="CK631" i="3" s="1"/>
  <c r="R631" i="3"/>
  <c r="BH631" i="3" s="1"/>
  <c r="BI631" i="3" s="1"/>
  <c r="BJ631" i="3" s="1"/>
  <c r="R636" i="3"/>
  <c r="BH636" i="3" s="1"/>
  <c r="BI636" i="3" s="1"/>
  <c r="BJ636" i="3" s="1"/>
  <c r="R644" i="3"/>
  <c r="BH644" i="3" s="1"/>
  <c r="BI644" i="3" s="1"/>
  <c r="BJ644" i="3" s="1"/>
  <c r="R652" i="3"/>
  <c r="BH652" i="3" s="1"/>
  <c r="BI652" i="3" s="1"/>
  <c r="BJ652" i="3" s="1"/>
  <c r="AS652" i="3"/>
  <c r="AT652" i="3" s="1"/>
  <c r="AU652" i="3" s="1"/>
  <c r="R660" i="3"/>
  <c r="BH660" i="3" s="1"/>
  <c r="BI660" i="3" s="1"/>
  <c r="BJ660" i="3" s="1"/>
  <c r="R668" i="3"/>
  <c r="BH668" i="3" s="1"/>
  <c r="BI668" i="3" s="1"/>
  <c r="BJ668" i="3" s="1"/>
  <c r="R676" i="3"/>
  <c r="BH676" i="3" s="1"/>
  <c r="BI676" i="3" s="1"/>
  <c r="BJ676" i="3" s="1"/>
  <c r="R684" i="3"/>
  <c r="BH684" i="3" s="1"/>
  <c r="BI684" i="3" s="1"/>
  <c r="BJ684" i="3" s="1"/>
  <c r="R692" i="3"/>
  <c r="BH692" i="3" s="1"/>
  <c r="BI692" i="3" s="1"/>
  <c r="BJ692" i="3" s="1"/>
  <c r="R700" i="3"/>
  <c r="BH700" i="3" s="1"/>
  <c r="BI700" i="3" s="1"/>
  <c r="BJ700" i="3" s="1"/>
  <c r="R708" i="3"/>
  <c r="BH708" i="3" s="1"/>
  <c r="BI708" i="3" s="1"/>
  <c r="BJ708" i="3" s="1"/>
  <c r="R716" i="3"/>
  <c r="BH716" i="3" s="1"/>
  <c r="BI716" i="3" s="1"/>
  <c r="BJ716" i="3" s="1"/>
  <c r="R724" i="3"/>
  <c r="BH724" i="3" s="1"/>
  <c r="BI724" i="3" s="1"/>
  <c r="BJ724" i="3" s="1"/>
  <c r="R732" i="3"/>
  <c r="BH732" i="3" s="1"/>
  <c r="BI732" i="3" s="1"/>
  <c r="BJ732" i="3" s="1"/>
  <c r="R740" i="3"/>
  <c r="BH740" i="3" s="1"/>
  <c r="BI740" i="3" s="1"/>
  <c r="BJ740" i="3" s="1"/>
  <c r="R748" i="3"/>
  <c r="BH748" i="3" s="1"/>
  <c r="BI748" i="3" s="1"/>
  <c r="BJ748" i="3" s="1"/>
  <c r="AV749" i="3"/>
  <c r="AW749" i="3" s="1"/>
  <c r="AX749" i="3" s="1"/>
  <c r="BE753" i="3"/>
  <c r="BF753" i="3" s="1"/>
  <c r="BG753" i="3" s="1"/>
  <c r="R756" i="3"/>
  <c r="BH756" i="3" s="1"/>
  <c r="BI756" i="3" s="1"/>
  <c r="BJ756" i="3" s="1"/>
  <c r="R764" i="3"/>
  <c r="BH764" i="3" s="1"/>
  <c r="BI764" i="3" s="1"/>
  <c r="BJ764" i="3" s="1"/>
  <c r="R772" i="3"/>
  <c r="BH772" i="3" s="1"/>
  <c r="BI772" i="3" s="1"/>
  <c r="BJ772" i="3" s="1"/>
  <c r="R780" i="3"/>
  <c r="BH780" i="3" s="1"/>
  <c r="BI780" i="3" s="1"/>
  <c r="BJ780" i="3" s="1"/>
  <c r="R787" i="3"/>
  <c r="BH787" i="3" s="1"/>
  <c r="BI787" i="3" s="1"/>
  <c r="BJ787" i="3" s="1"/>
  <c r="AS790" i="3"/>
  <c r="AT790" i="3" s="1"/>
  <c r="AU790" i="3" s="1"/>
  <c r="BE792" i="3"/>
  <c r="BF792" i="3" s="1"/>
  <c r="BG792" i="3" s="1"/>
  <c r="R795" i="3"/>
  <c r="BH795" i="3" s="1"/>
  <c r="BI795" i="3" s="1"/>
  <c r="BJ795" i="3" s="1"/>
  <c r="BE800" i="3"/>
  <c r="BF800" i="3" s="1"/>
  <c r="BG800" i="3" s="1"/>
  <c r="AV800" i="3"/>
  <c r="AW800" i="3" s="1"/>
  <c r="AX800" i="3" s="1"/>
  <c r="AS801" i="3"/>
  <c r="AT801" i="3" s="1"/>
  <c r="AU801" i="3" s="1"/>
  <c r="R803" i="3"/>
  <c r="BH803" i="3" s="1"/>
  <c r="BI803" i="3" s="1"/>
  <c r="BJ803" i="3" s="1"/>
  <c r="R811" i="3"/>
  <c r="BH811" i="3" s="1"/>
  <c r="BI811" i="3" s="1"/>
  <c r="BJ811" i="3" s="1"/>
  <c r="R819" i="3"/>
  <c r="BH819" i="3" s="1"/>
  <c r="BI819" i="3" s="1"/>
  <c r="BJ819" i="3" s="1"/>
  <c r="R827" i="3"/>
  <c r="BH827" i="3" s="1"/>
  <c r="BI827" i="3" s="1"/>
  <c r="BJ827" i="3" s="1"/>
  <c r="R835" i="3"/>
  <c r="BH835" i="3" s="1"/>
  <c r="BI835" i="3" s="1"/>
  <c r="BJ835" i="3" s="1"/>
  <c r="R843" i="3"/>
  <c r="BH843" i="3" s="1"/>
  <c r="BI843" i="3" s="1"/>
  <c r="BJ843" i="3" s="1"/>
  <c r="R851" i="3"/>
  <c r="BH851" i="3" s="1"/>
  <c r="BI851" i="3" s="1"/>
  <c r="BJ851" i="3" s="1"/>
  <c r="R859" i="3"/>
  <c r="BH859" i="3" s="1"/>
  <c r="BI859" i="3" s="1"/>
  <c r="BJ859" i="3" s="1"/>
  <c r="R867" i="3"/>
  <c r="BH867" i="3" s="1"/>
  <c r="BI867" i="3" s="1"/>
  <c r="BJ867" i="3" s="1"/>
  <c r="BS867" i="3"/>
  <c r="R875" i="3"/>
  <c r="BH875" i="3" s="1"/>
  <c r="BI875" i="3" s="1"/>
  <c r="BJ875" i="3" s="1"/>
  <c r="BS875" i="3"/>
  <c r="R883" i="3"/>
  <c r="BS883" i="3"/>
  <c r="R891" i="3"/>
  <c r="BH891" i="3" s="1"/>
  <c r="BI891" i="3" s="1"/>
  <c r="BJ891" i="3" s="1"/>
  <c r="BS891" i="3"/>
  <c r="AV897" i="3"/>
  <c r="AW897" i="3" s="1"/>
  <c r="AX897" i="3" s="1"/>
  <c r="R899" i="3"/>
  <c r="BH899" i="3" s="1"/>
  <c r="BI899" i="3" s="1"/>
  <c r="BJ899" i="3" s="1"/>
  <c r="BS899" i="3"/>
  <c r="R907" i="3"/>
  <c r="BH907" i="3" s="1"/>
  <c r="BI907" i="3" s="1"/>
  <c r="BJ907" i="3" s="1"/>
  <c r="BS907" i="3"/>
  <c r="R915" i="3"/>
  <c r="BH915" i="3" s="1"/>
  <c r="BI915" i="3" s="1"/>
  <c r="BJ915" i="3" s="1"/>
  <c r="BS915" i="3"/>
  <c r="R923" i="3"/>
  <c r="BH923" i="3" s="1"/>
  <c r="BI923" i="3" s="1"/>
  <c r="BJ923" i="3" s="1"/>
  <c r="BS923" i="3"/>
  <c r="R931" i="3"/>
  <c r="BH931" i="3" s="1"/>
  <c r="BI931" i="3" s="1"/>
  <c r="BJ931" i="3" s="1"/>
  <c r="BS931" i="3"/>
  <c r="AY932" i="3"/>
  <c r="AZ932" i="3" s="1"/>
  <c r="BA932" i="3" s="1"/>
  <c r="R939" i="3"/>
  <c r="BH939" i="3" s="1"/>
  <c r="BI939" i="3" s="1"/>
  <c r="BJ939" i="3" s="1"/>
  <c r="BS939" i="3"/>
  <c r="R37" i="3"/>
  <c r="BH37" i="3" s="1"/>
  <c r="BI37" i="3" s="1"/>
  <c r="BJ37" i="3" s="1"/>
  <c r="R45" i="3"/>
  <c r="BH45" i="3" s="1"/>
  <c r="BI45" i="3" s="1"/>
  <c r="BJ45" i="3" s="1"/>
  <c r="R66" i="3"/>
  <c r="BH66" i="3" s="1"/>
  <c r="BI66" i="3" s="1"/>
  <c r="BJ66" i="3" s="1"/>
  <c r="R74" i="3"/>
  <c r="BH74" i="3" s="1"/>
  <c r="BI74" i="3" s="1"/>
  <c r="BJ74" i="3" s="1"/>
  <c r="R82" i="3"/>
  <c r="BH82" i="3" s="1"/>
  <c r="BI82" i="3" s="1"/>
  <c r="BJ82" i="3" s="1"/>
  <c r="R90" i="3"/>
  <c r="BH90" i="3" s="1"/>
  <c r="BI90" i="3" s="1"/>
  <c r="BJ90" i="3" s="1"/>
  <c r="R98" i="3"/>
  <c r="BH98" i="3" s="1"/>
  <c r="BI98" i="3" s="1"/>
  <c r="BJ98" i="3" s="1"/>
  <c r="R106" i="3"/>
  <c r="BH106" i="3" s="1"/>
  <c r="BI106" i="3" s="1"/>
  <c r="BJ106" i="3" s="1"/>
  <c r="R114" i="3"/>
  <c r="BH114" i="3" s="1"/>
  <c r="BI114" i="3" s="1"/>
  <c r="BJ114" i="3" s="1"/>
  <c r="R122" i="3"/>
  <c r="BH122" i="3" s="1"/>
  <c r="BI122" i="3" s="1"/>
  <c r="BJ122" i="3" s="1"/>
  <c r="R130" i="3"/>
  <c r="BH130" i="3" s="1"/>
  <c r="BI130" i="3" s="1"/>
  <c r="BJ130" i="3" s="1"/>
  <c r="R138" i="3"/>
  <c r="BH138" i="3" s="1"/>
  <c r="BI138" i="3" s="1"/>
  <c r="BJ138" i="3" s="1"/>
  <c r="R146" i="3"/>
  <c r="BH146" i="3" s="1"/>
  <c r="BI146" i="3" s="1"/>
  <c r="BJ146" i="3" s="1"/>
  <c r="R154" i="3"/>
  <c r="BH154" i="3" s="1"/>
  <c r="BI154" i="3" s="1"/>
  <c r="BJ154" i="3" s="1"/>
  <c r="R161" i="3"/>
  <c r="R169" i="3"/>
  <c r="BH169" i="3" s="1"/>
  <c r="BI169" i="3" s="1"/>
  <c r="BJ169" i="3" s="1"/>
  <c r="R177" i="3"/>
  <c r="BH177" i="3" s="1"/>
  <c r="BI177" i="3" s="1"/>
  <c r="BJ177" i="3" s="1"/>
  <c r="R182" i="3"/>
  <c r="BH182" i="3" s="1"/>
  <c r="BI182" i="3" s="1"/>
  <c r="BJ182" i="3" s="1"/>
  <c r="R190" i="3"/>
  <c r="BH190" i="3" s="1"/>
  <c r="BI190" i="3" s="1"/>
  <c r="BJ190" i="3" s="1"/>
  <c r="R195" i="3"/>
  <c r="BH195" i="3" s="1"/>
  <c r="BI195" i="3" s="1"/>
  <c r="BJ195" i="3" s="1"/>
  <c r="R203" i="3"/>
  <c r="BH203" i="3" s="1"/>
  <c r="BI203" i="3" s="1"/>
  <c r="BJ203" i="3" s="1"/>
  <c r="R211" i="3"/>
  <c r="BH211" i="3" s="1"/>
  <c r="BI211" i="3" s="1"/>
  <c r="BJ211" i="3" s="1"/>
  <c r="R219" i="3"/>
  <c r="BH219" i="3" s="1"/>
  <c r="BI219" i="3" s="1"/>
  <c r="BJ219" i="3" s="1"/>
  <c r="R227" i="3"/>
  <c r="BH227" i="3" s="1"/>
  <c r="BI227" i="3" s="1"/>
  <c r="BJ227" i="3" s="1"/>
  <c r="R235" i="3"/>
  <c r="BH235" i="3" s="1"/>
  <c r="BI235" i="3" s="1"/>
  <c r="BJ235" i="3" s="1"/>
  <c r="R243" i="3"/>
  <c r="BH243" i="3" s="1"/>
  <c r="BI243" i="3" s="1"/>
  <c r="BJ243" i="3" s="1"/>
  <c r="R251" i="3"/>
  <c r="BH251" i="3" s="1"/>
  <c r="BI251" i="3" s="1"/>
  <c r="BJ251" i="3" s="1"/>
  <c r="R259" i="3"/>
  <c r="BH259" i="3" s="1"/>
  <c r="BI259" i="3" s="1"/>
  <c r="BJ259" i="3" s="1"/>
  <c r="R267" i="3"/>
  <c r="BH267" i="3" s="1"/>
  <c r="BI267" i="3" s="1"/>
  <c r="BJ267" i="3" s="1"/>
  <c r="R275" i="3"/>
  <c r="BH275" i="3" s="1"/>
  <c r="BI275" i="3" s="1"/>
  <c r="BJ275" i="3" s="1"/>
  <c r="R283" i="3"/>
  <c r="BH283" i="3" s="1"/>
  <c r="BI283" i="3" s="1"/>
  <c r="BJ283" i="3" s="1"/>
  <c r="R291" i="3"/>
  <c r="BH291" i="3" s="1"/>
  <c r="BI291" i="3" s="1"/>
  <c r="BJ291" i="3" s="1"/>
  <c r="R299" i="3"/>
  <c r="BH299" i="3" s="1"/>
  <c r="BI299" i="3" s="1"/>
  <c r="BJ299" i="3" s="1"/>
  <c r="R307" i="3"/>
  <c r="BH307" i="3" s="1"/>
  <c r="BI307" i="3" s="1"/>
  <c r="BJ307" i="3" s="1"/>
  <c r="R315" i="3"/>
  <c r="BH315" i="3" s="1"/>
  <c r="BI315" i="3" s="1"/>
  <c r="BJ315" i="3" s="1"/>
  <c r="R319" i="3"/>
  <c r="BH319" i="3" s="1"/>
  <c r="BI319" i="3" s="1"/>
  <c r="BJ319" i="3" s="1"/>
  <c r="R327" i="3"/>
  <c r="BH327" i="3" s="1"/>
  <c r="BI327" i="3" s="1"/>
  <c r="BJ327" i="3" s="1"/>
  <c r="R335" i="3"/>
  <c r="BH335" i="3" s="1"/>
  <c r="BI335" i="3" s="1"/>
  <c r="BJ335" i="3" s="1"/>
  <c r="R343" i="3"/>
  <c r="BH343" i="3" s="1"/>
  <c r="BI343" i="3" s="1"/>
  <c r="BJ343" i="3" s="1"/>
  <c r="R351" i="3"/>
  <c r="BH351" i="3" s="1"/>
  <c r="BI351" i="3" s="1"/>
  <c r="BJ351" i="3" s="1"/>
  <c r="R359" i="3"/>
  <c r="BH359" i="3" s="1"/>
  <c r="BI359" i="3" s="1"/>
  <c r="BJ359" i="3" s="1"/>
  <c r="R367" i="3"/>
  <c r="BH367" i="3" s="1"/>
  <c r="BI367" i="3" s="1"/>
  <c r="BJ367" i="3" s="1"/>
  <c r="R375" i="3"/>
  <c r="BH375" i="3" s="1"/>
  <c r="BI375" i="3" s="1"/>
  <c r="BJ375" i="3" s="1"/>
  <c r="R383" i="3"/>
  <c r="BH383" i="3" s="1"/>
  <c r="BI383" i="3" s="1"/>
  <c r="BJ383" i="3" s="1"/>
  <c r="R391" i="3"/>
  <c r="BH391" i="3" s="1"/>
  <c r="BI391" i="3" s="1"/>
  <c r="BJ391" i="3" s="1"/>
  <c r="R399" i="3"/>
  <c r="BH399" i="3" s="1"/>
  <c r="BI399" i="3" s="1"/>
  <c r="BJ399" i="3" s="1"/>
  <c r="R407" i="3"/>
  <c r="BH407" i="3" s="1"/>
  <c r="BI407" i="3" s="1"/>
  <c r="BJ407" i="3" s="1"/>
  <c r="R415" i="3"/>
  <c r="BH415" i="3" s="1"/>
  <c r="BI415" i="3" s="1"/>
  <c r="BJ415" i="3" s="1"/>
  <c r="R423" i="3"/>
  <c r="BH423" i="3" s="1"/>
  <c r="BI423" i="3" s="1"/>
  <c r="BJ423" i="3" s="1"/>
  <c r="R431" i="3"/>
  <c r="BH431" i="3" s="1"/>
  <c r="BI431" i="3" s="1"/>
  <c r="BJ431" i="3" s="1"/>
  <c r="R439" i="3"/>
  <c r="BH439" i="3" s="1"/>
  <c r="BI439" i="3" s="1"/>
  <c r="BJ439" i="3" s="1"/>
  <c r="R447" i="3"/>
  <c r="BH447" i="3" s="1"/>
  <c r="BI447" i="3" s="1"/>
  <c r="BJ447" i="3" s="1"/>
  <c r="R455" i="3"/>
  <c r="BH455" i="3" s="1"/>
  <c r="BI455" i="3" s="1"/>
  <c r="BJ455" i="3" s="1"/>
  <c r="R463" i="3"/>
  <c r="BH463" i="3" s="1"/>
  <c r="BI463" i="3" s="1"/>
  <c r="BJ463" i="3" s="1"/>
  <c r="R471" i="3"/>
  <c r="BH471" i="3" s="1"/>
  <c r="BI471" i="3" s="1"/>
  <c r="BJ471" i="3" s="1"/>
  <c r="R478" i="3"/>
  <c r="BH478" i="3" s="1"/>
  <c r="BI478" i="3" s="1"/>
  <c r="BJ478" i="3" s="1"/>
  <c r="R486" i="3"/>
  <c r="BH486" i="3" s="1"/>
  <c r="BI486" i="3" s="1"/>
  <c r="BJ486" i="3" s="1"/>
  <c r="R494" i="3"/>
  <c r="BH494" i="3" s="1"/>
  <c r="BI494" i="3" s="1"/>
  <c r="BJ494" i="3" s="1"/>
  <c r="R502" i="3"/>
  <c r="R510" i="3"/>
  <c r="BH510" i="3" s="1"/>
  <c r="BI510" i="3" s="1"/>
  <c r="BJ510" i="3" s="1"/>
  <c r="R518" i="3"/>
  <c r="BH518" i="3" s="1"/>
  <c r="BI518" i="3" s="1"/>
  <c r="BJ518" i="3" s="1"/>
  <c r="R526" i="3"/>
  <c r="BH526" i="3" s="1"/>
  <c r="BI526" i="3" s="1"/>
  <c r="BJ526" i="3" s="1"/>
  <c r="R534" i="3"/>
  <c r="BH534" i="3" s="1"/>
  <c r="BI534" i="3" s="1"/>
  <c r="BJ534" i="3" s="1"/>
  <c r="R542" i="3"/>
  <c r="BH542" i="3" s="1"/>
  <c r="BI542" i="3" s="1"/>
  <c r="BJ542" i="3" s="1"/>
  <c r="R550" i="3"/>
  <c r="BH550" i="3" s="1"/>
  <c r="BI550" i="3" s="1"/>
  <c r="BJ550" i="3" s="1"/>
  <c r="R558" i="3"/>
  <c r="BH558" i="3" s="1"/>
  <c r="BI558" i="3" s="1"/>
  <c r="BJ558" i="3" s="1"/>
  <c r="R566" i="3"/>
  <c r="R574" i="3"/>
  <c r="R582" i="3"/>
  <c r="BH582" i="3" s="1"/>
  <c r="BI582" i="3" s="1"/>
  <c r="BJ582" i="3" s="1"/>
  <c r="R590" i="3"/>
  <c r="BH590" i="3" s="1"/>
  <c r="BI590" i="3" s="1"/>
  <c r="BJ590" i="3" s="1"/>
  <c r="R598" i="3"/>
  <c r="BH598" i="3" s="1"/>
  <c r="BI598" i="3" s="1"/>
  <c r="BJ598" i="3" s="1"/>
  <c r="R606" i="3"/>
  <c r="BH606" i="3" s="1"/>
  <c r="BI606" i="3" s="1"/>
  <c r="BJ606" i="3" s="1"/>
  <c r="R614" i="3"/>
  <c r="BH614" i="3" s="1"/>
  <c r="BI614" i="3" s="1"/>
  <c r="BJ614" i="3" s="1"/>
  <c r="R622" i="3"/>
  <c r="BH622" i="3" s="1"/>
  <c r="BI622" i="3" s="1"/>
  <c r="BJ622" i="3" s="1"/>
  <c r="BE631" i="3"/>
  <c r="BF631" i="3" s="1"/>
  <c r="BG631" i="3" s="1"/>
  <c r="R639" i="3"/>
  <c r="BH639" i="3" s="1"/>
  <c r="BI639" i="3" s="1"/>
  <c r="BJ639" i="3" s="1"/>
  <c r="R647" i="3"/>
  <c r="BH647" i="3" s="1"/>
  <c r="BI647" i="3" s="1"/>
  <c r="BJ647" i="3" s="1"/>
  <c r="R655" i="3"/>
  <c r="BH655" i="3" s="1"/>
  <c r="BI655" i="3" s="1"/>
  <c r="BJ655" i="3" s="1"/>
  <c r="R663" i="3"/>
  <c r="BH663" i="3" s="1"/>
  <c r="BI663" i="3" s="1"/>
  <c r="BJ663" i="3" s="1"/>
  <c r="R671" i="3"/>
  <c r="BH671" i="3" s="1"/>
  <c r="BI671" i="3" s="1"/>
  <c r="BJ671" i="3" s="1"/>
  <c r="R679" i="3"/>
  <c r="BH679" i="3" s="1"/>
  <c r="BI679" i="3" s="1"/>
  <c r="BJ679" i="3" s="1"/>
  <c r="R687" i="3"/>
  <c r="BH687" i="3" s="1"/>
  <c r="BI687" i="3" s="1"/>
  <c r="BJ687" i="3" s="1"/>
  <c r="R695" i="3"/>
  <c r="BH695" i="3" s="1"/>
  <c r="BI695" i="3" s="1"/>
  <c r="BJ695" i="3" s="1"/>
  <c r="R703" i="3"/>
  <c r="BH703" i="3" s="1"/>
  <c r="BI703" i="3" s="1"/>
  <c r="BJ703" i="3" s="1"/>
  <c r="R711" i="3"/>
  <c r="BH711" i="3" s="1"/>
  <c r="BI711" i="3" s="1"/>
  <c r="BJ711" i="3" s="1"/>
  <c r="R719" i="3"/>
  <c r="BH719" i="3" s="1"/>
  <c r="BI719" i="3" s="1"/>
  <c r="BJ719" i="3" s="1"/>
  <c r="BE724" i="3"/>
  <c r="BF724" i="3" s="1"/>
  <c r="BG724" i="3" s="1"/>
  <c r="R727" i="3"/>
  <c r="BH727" i="3" s="1"/>
  <c r="BI727" i="3" s="1"/>
  <c r="BJ727" i="3" s="1"/>
  <c r="R735" i="3"/>
  <c r="BH735" i="3" s="1"/>
  <c r="BI735" i="3" s="1"/>
  <c r="BJ735" i="3" s="1"/>
  <c r="AP736" i="3"/>
  <c r="AQ736" i="3" s="1"/>
  <c r="AR736" i="3" s="1"/>
  <c r="R743" i="3"/>
  <c r="AV744" i="3"/>
  <c r="AW744" i="3" s="1"/>
  <c r="AX744" i="3" s="1"/>
  <c r="R751" i="3"/>
  <c r="BH751" i="3" s="1"/>
  <c r="BI751" i="3" s="1"/>
  <c r="BJ751" i="3" s="1"/>
  <c r="R759" i="3"/>
  <c r="BH759" i="3" s="1"/>
  <c r="BI759" i="3" s="1"/>
  <c r="BJ759" i="3" s="1"/>
  <c r="R767" i="3"/>
  <c r="BH767" i="3" s="1"/>
  <c r="BI767" i="3" s="1"/>
  <c r="BJ767" i="3" s="1"/>
  <c r="R775" i="3"/>
  <c r="BH775" i="3" s="1"/>
  <c r="BI775" i="3" s="1"/>
  <c r="BJ775" i="3" s="1"/>
  <c r="R783" i="3"/>
  <c r="BH783" i="3" s="1"/>
  <c r="BI783" i="3" s="1"/>
  <c r="BJ783" i="3" s="1"/>
  <c r="R790" i="3"/>
  <c r="BH790" i="3" s="1"/>
  <c r="BI790" i="3" s="1"/>
  <c r="BJ790" i="3" s="1"/>
  <c r="R798" i="3"/>
  <c r="BH798" i="3" s="1"/>
  <c r="BI798" i="3" s="1"/>
  <c r="BJ798" i="3" s="1"/>
  <c r="R806" i="3"/>
  <c r="BH806" i="3" s="1"/>
  <c r="BI806" i="3" s="1"/>
  <c r="BJ806" i="3" s="1"/>
  <c r="R814" i="3"/>
  <c r="BH814" i="3" s="1"/>
  <c r="BI814" i="3" s="1"/>
  <c r="BJ814" i="3" s="1"/>
  <c r="AV820" i="3"/>
  <c r="AW820" i="3" s="1"/>
  <c r="AX820" i="3" s="1"/>
  <c r="R822" i="3"/>
  <c r="R830" i="3"/>
  <c r="BH830" i="3" s="1"/>
  <c r="BI830" i="3" s="1"/>
  <c r="BJ830" i="3" s="1"/>
  <c r="R838" i="3"/>
  <c r="BH838" i="3" s="1"/>
  <c r="BI838" i="3" s="1"/>
  <c r="BJ838" i="3" s="1"/>
  <c r="R846" i="3"/>
  <c r="BH846" i="3" s="1"/>
  <c r="BI846" i="3" s="1"/>
  <c r="BJ846" i="3" s="1"/>
  <c r="R854" i="3"/>
  <c r="BH854" i="3" s="1"/>
  <c r="BI854" i="3" s="1"/>
  <c r="BJ854" i="3" s="1"/>
  <c r="R862" i="3"/>
  <c r="BH862" i="3" s="1"/>
  <c r="BI862" i="3" s="1"/>
  <c r="BJ862" i="3" s="1"/>
  <c r="R870" i="3"/>
  <c r="BH870" i="3" s="1"/>
  <c r="BI870" i="3" s="1"/>
  <c r="BJ870" i="3" s="1"/>
  <c r="BS870" i="3"/>
  <c r="R878" i="3"/>
  <c r="BH878" i="3" s="1"/>
  <c r="BI878" i="3" s="1"/>
  <c r="BJ878" i="3" s="1"/>
  <c r="BS878" i="3"/>
  <c r="BB884" i="3"/>
  <c r="BC884" i="3" s="1"/>
  <c r="BD884" i="3" s="1"/>
  <c r="AP884" i="3"/>
  <c r="AQ884" i="3" s="1"/>
  <c r="AR884" i="3" s="1"/>
  <c r="R886" i="3"/>
  <c r="BH886" i="3" s="1"/>
  <c r="BI886" i="3" s="1"/>
  <c r="BJ886" i="3" s="1"/>
  <c r="BS886" i="3"/>
  <c r="AV887" i="3"/>
  <c r="AW887" i="3" s="1"/>
  <c r="AX887" i="3" s="1"/>
  <c r="AS892" i="3"/>
  <c r="AT892" i="3" s="1"/>
  <c r="AU892" i="3" s="1"/>
  <c r="R894" i="3"/>
  <c r="BH894" i="3" s="1"/>
  <c r="BI894" i="3" s="1"/>
  <c r="BJ894" i="3" s="1"/>
  <c r="BS894" i="3"/>
  <c r="R902" i="3"/>
  <c r="BH902" i="3" s="1"/>
  <c r="BI902" i="3" s="1"/>
  <c r="BJ902" i="3" s="1"/>
  <c r="BS902" i="3"/>
  <c r="R910" i="3"/>
  <c r="BS910" i="3"/>
  <c r="R918" i="3"/>
  <c r="BH918" i="3" s="1"/>
  <c r="BI918" i="3" s="1"/>
  <c r="BJ918" i="3" s="1"/>
  <c r="BS918" i="3"/>
  <c r="AS921" i="3"/>
  <c r="AT921" i="3" s="1"/>
  <c r="AU921" i="3" s="1"/>
  <c r="R926" i="3"/>
  <c r="BH926" i="3" s="1"/>
  <c r="BI926" i="3" s="1"/>
  <c r="BJ926" i="3" s="1"/>
  <c r="BS926" i="3"/>
  <c r="R934" i="3"/>
  <c r="BH934" i="3" s="1"/>
  <c r="BI934" i="3" s="1"/>
  <c r="BJ934" i="3" s="1"/>
  <c r="BS934" i="3"/>
  <c r="R942" i="3"/>
  <c r="BH942" i="3" s="1"/>
  <c r="BI942" i="3" s="1"/>
  <c r="BJ942" i="3" s="1"/>
  <c r="BS942" i="3"/>
  <c r="R24" i="3"/>
  <c r="BH24" i="3" s="1"/>
  <c r="BI24" i="3" s="1"/>
  <c r="BJ24" i="3" s="1"/>
  <c r="R3" i="3"/>
  <c r="BH3" i="3" s="1"/>
  <c r="BI3" i="3" s="1"/>
  <c r="BJ3" i="3" s="1"/>
  <c r="R11" i="3"/>
  <c r="BH11" i="3" s="1"/>
  <c r="BI11" i="3" s="1"/>
  <c r="BJ11" i="3" s="1"/>
  <c r="R40" i="3"/>
  <c r="BH40" i="3" s="1"/>
  <c r="BI40" i="3" s="1"/>
  <c r="BJ40" i="3" s="1"/>
  <c r="R53" i="3"/>
  <c r="BH53" i="3" s="1"/>
  <c r="BI53" i="3" s="1"/>
  <c r="BJ53" i="3" s="1"/>
  <c r="R61" i="3"/>
  <c r="BH61" i="3" s="1"/>
  <c r="BI61" i="3" s="1"/>
  <c r="BJ61" i="3" s="1"/>
  <c r="R69" i="3"/>
  <c r="BH69" i="3" s="1"/>
  <c r="BI69" i="3" s="1"/>
  <c r="BJ69" i="3" s="1"/>
  <c r="R77" i="3"/>
  <c r="BH77" i="3" s="1"/>
  <c r="BI77" i="3" s="1"/>
  <c r="BJ77" i="3" s="1"/>
  <c r="R85" i="3"/>
  <c r="BH85" i="3" s="1"/>
  <c r="BI85" i="3" s="1"/>
  <c r="BJ85" i="3" s="1"/>
  <c r="R93" i="3"/>
  <c r="BH93" i="3" s="1"/>
  <c r="BI93" i="3" s="1"/>
  <c r="BJ93" i="3" s="1"/>
  <c r="R101" i="3"/>
  <c r="BH101" i="3" s="1"/>
  <c r="BI101" i="3" s="1"/>
  <c r="BJ101" i="3" s="1"/>
  <c r="R109" i="3"/>
  <c r="BH109" i="3" s="1"/>
  <c r="BI109" i="3" s="1"/>
  <c r="BJ109" i="3" s="1"/>
  <c r="R117" i="3"/>
  <c r="BH117" i="3" s="1"/>
  <c r="BI117" i="3" s="1"/>
  <c r="BJ117" i="3" s="1"/>
  <c r="R125" i="3"/>
  <c r="BH125" i="3" s="1"/>
  <c r="BI125" i="3" s="1"/>
  <c r="BJ125" i="3" s="1"/>
  <c r="R133" i="3"/>
  <c r="BH133" i="3" s="1"/>
  <c r="BI133" i="3" s="1"/>
  <c r="BJ133" i="3" s="1"/>
  <c r="R141" i="3"/>
  <c r="BH141" i="3" s="1"/>
  <c r="BI141" i="3" s="1"/>
  <c r="BJ141" i="3" s="1"/>
  <c r="R149" i="3"/>
  <c r="BH149" i="3" s="1"/>
  <c r="BI149" i="3" s="1"/>
  <c r="BJ149" i="3" s="1"/>
  <c r="R157" i="3"/>
  <c r="BH157" i="3" s="1"/>
  <c r="BI157" i="3" s="1"/>
  <c r="BJ157" i="3" s="1"/>
  <c r="R164" i="3"/>
  <c r="BH164" i="3" s="1"/>
  <c r="BI164" i="3" s="1"/>
  <c r="BJ164" i="3" s="1"/>
  <c r="R172" i="3"/>
  <c r="BH172" i="3" s="1"/>
  <c r="BI172" i="3" s="1"/>
  <c r="BJ172" i="3" s="1"/>
  <c r="R185" i="3"/>
  <c r="BH185" i="3" s="1"/>
  <c r="BI185" i="3" s="1"/>
  <c r="BJ185" i="3" s="1"/>
  <c r="R198" i="3"/>
  <c r="BH198" i="3" s="1"/>
  <c r="BI198" i="3" s="1"/>
  <c r="BJ198" i="3" s="1"/>
  <c r="R206" i="3"/>
  <c r="BH206" i="3" s="1"/>
  <c r="BI206" i="3" s="1"/>
  <c r="BJ206" i="3" s="1"/>
  <c r="R214" i="3"/>
  <c r="BH214" i="3" s="1"/>
  <c r="BI214" i="3" s="1"/>
  <c r="BJ214" i="3" s="1"/>
  <c r="R222" i="3"/>
  <c r="BH222" i="3" s="1"/>
  <c r="BI222" i="3" s="1"/>
  <c r="BJ222" i="3" s="1"/>
  <c r="BE227" i="3"/>
  <c r="BF227" i="3" s="1"/>
  <c r="BG227" i="3" s="1"/>
  <c r="R230" i="3"/>
  <c r="BH230" i="3" s="1"/>
  <c r="BI230" i="3" s="1"/>
  <c r="BJ230" i="3" s="1"/>
  <c r="R238" i="3"/>
  <c r="BH238" i="3" s="1"/>
  <c r="BI238" i="3" s="1"/>
  <c r="BJ238" i="3" s="1"/>
  <c r="R246" i="3"/>
  <c r="BH246" i="3" s="1"/>
  <c r="BI246" i="3" s="1"/>
  <c r="BJ246" i="3" s="1"/>
  <c r="R254" i="3"/>
  <c r="BH254" i="3" s="1"/>
  <c r="BI254" i="3" s="1"/>
  <c r="BJ254" i="3" s="1"/>
  <c r="R262" i="3"/>
  <c r="BH262" i="3" s="1"/>
  <c r="BI262" i="3" s="1"/>
  <c r="BJ262" i="3" s="1"/>
  <c r="R270" i="3"/>
  <c r="BH270" i="3" s="1"/>
  <c r="BI270" i="3" s="1"/>
  <c r="BJ270" i="3" s="1"/>
  <c r="R278" i="3"/>
  <c r="BH278" i="3" s="1"/>
  <c r="BI278" i="3" s="1"/>
  <c r="BJ278" i="3" s="1"/>
  <c r="R286" i="3"/>
  <c r="BH286" i="3" s="1"/>
  <c r="BI286" i="3" s="1"/>
  <c r="BJ286" i="3" s="1"/>
  <c r="R294" i="3"/>
  <c r="BH294" i="3" s="1"/>
  <c r="BI294" i="3" s="1"/>
  <c r="BJ294" i="3" s="1"/>
  <c r="R302" i="3"/>
  <c r="BH302" i="3" s="1"/>
  <c r="BI302" i="3" s="1"/>
  <c r="BJ302" i="3" s="1"/>
  <c r="R310" i="3"/>
  <c r="BH310" i="3" s="1"/>
  <c r="BI310" i="3" s="1"/>
  <c r="BJ310" i="3" s="1"/>
  <c r="R322" i="3"/>
  <c r="BH322" i="3" s="1"/>
  <c r="BI322" i="3" s="1"/>
  <c r="BJ322" i="3" s="1"/>
  <c r="R330" i="3"/>
  <c r="BH330" i="3" s="1"/>
  <c r="BI330" i="3" s="1"/>
  <c r="BJ330" i="3" s="1"/>
  <c r="R338" i="3"/>
  <c r="BH338" i="3" s="1"/>
  <c r="BI338" i="3" s="1"/>
  <c r="BJ338" i="3" s="1"/>
  <c r="R346" i="3"/>
  <c r="BH346" i="3" s="1"/>
  <c r="BI346" i="3" s="1"/>
  <c r="BJ346" i="3" s="1"/>
  <c r="R354" i="3"/>
  <c r="BH354" i="3" s="1"/>
  <c r="BI354" i="3" s="1"/>
  <c r="BJ354" i="3" s="1"/>
  <c r="R362" i="3"/>
  <c r="BH362" i="3" s="1"/>
  <c r="BI362" i="3" s="1"/>
  <c r="BJ362" i="3" s="1"/>
  <c r="R370" i="3"/>
  <c r="BH370" i="3" s="1"/>
  <c r="BI370" i="3" s="1"/>
  <c r="BJ370" i="3" s="1"/>
  <c r="BE375" i="3"/>
  <c r="BF375" i="3" s="1"/>
  <c r="BG375" i="3" s="1"/>
  <c r="R378" i="3"/>
  <c r="BH378" i="3" s="1"/>
  <c r="BI378" i="3" s="1"/>
  <c r="BJ378" i="3" s="1"/>
  <c r="R386" i="3"/>
  <c r="BH386" i="3" s="1"/>
  <c r="BI386" i="3" s="1"/>
  <c r="BJ386" i="3" s="1"/>
  <c r="R394" i="3"/>
  <c r="BH394" i="3" s="1"/>
  <c r="BI394" i="3" s="1"/>
  <c r="BJ394" i="3" s="1"/>
  <c r="R402" i="3"/>
  <c r="BH402" i="3" s="1"/>
  <c r="BI402" i="3" s="1"/>
  <c r="BJ402" i="3" s="1"/>
  <c r="R410" i="3"/>
  <c r="BH410" i="3" s="1"/>
  <c r="BI410" i="3" s="1"/>
  <c r="BJ410" i="3" s="1"/>
  <c r="R418" i="3"/>
  <c r="BH418" i="3" s="1"/>
  <c r="BI418" i="3" s="1"/>
  <c r="BJ418" i="3" s="1"/>
  <c r="R426" i="3"/>
  <c r="BH426" i="3" s="1"/>
  <c r="BI426" i="3" s="1"/>
  <c r="BJ426" i="3" s="1"/>
  <c r="BE431" i="3"/>
  <c r="BF431" i="3" s="1"/>
  <c r="BG431" i="3" s="1"/>
  <c r="R434" i="3"/>
  <c r="BH434" i="3" s="1"/>
  <c r="BI434" i="3" s="1"/>
  <c r="BJ434" i="3" s="1"/>
  <c r="BE439" i="3"/>
  <c r="BF439" i="3" s="1"/>
  <c r="BG439" i="3" s="1"/>
  <c r="AP439" i="3"/>
  <c r="AQ439" i="3" s="1"/>
  <c r="AR439" i="3" s="1"/>
  <c r="R442" i="3"/>
  <c r="BH442" i="3" s="1"/>
  <c r="BI442" i="3" s="1"/>
  <c r="BJ442" i="3" s="1"/>
  <c r="R450" i="3"/>
  <c r="BH450" i="3" s="1"/>
  <c r="BI450" i="3" s="1"/>
  <c r="BJ450" i="3" s="1"/>
  <c r="BB456" i="3"/>
  <c r="BC456" i="3" s="1"/>
  <c r="BD456" i="3" s="1"/>
  <c r="R458" i="3"/>
  <c r="BH458" i="3" s="1"/>
  <c r="BI458" i="3" s="1"/>
  <c r="BJ458" i="3" s="1"/>
  <c r="BB464" i="3"/>
  <c r="BC464" i="3" s="1"/>
  <c r="BD464" i="3" s="1"/>
  <c r="AV464" i="3"/>
  <c r="AW464" i="3" s="1"/>
  <c r="AX464" i="3" s="1"/>
  <c r="R466" i="3"/>
  <c r="BH466" i="3" s="1"/>
  <c r="BI466" i="3" s="1"/>
  <c r="BJ466" i="3" s="1"/>
  <c r="AY467" i="3"/>
  <c r="AZ467" i="3" s="1"/>
  <c r="BA467" i="3" s="1"/>
  <c r="BB472" i="3"/>
  <c r="BC472" i="3" s="1"/>
  <c r="BD472" i="3" s="1"/>
  <c r="R473" i="3"/>
  <c r="BH473" i="3" s="1"/>
  <c r="BI473" i="3" s="1"/>
  <c r="BJ473" i="3" s="1"/>
  <c r="AY474" i="3"/>
  <c r="AZ474" i="3" s="1"/>
  <c r="BA474" i="3" s="1"/>
  <c r="R481" i="3"/>
  <c r="BH481" i="3" s="1"/>
  <c r="BI481" i="3" s="1"/>
  <c r="BJ481" i="3" s="1"/>
  <c r="R489" i="3"/>
  <c r="BH489" i="3" s="1"/>
  <c r="BI489" i="3" s="1"/>
  <c r="BJ489" i="3" s="1"/>
  <c r="AV495" i="3"/>
  <c r="AW495" i="3" s="1"/>
  <c r="AX495" i="3" s="1"/>
  <c r="R497" i="3"/>
  <c r="BH497" i="3" s="1"/>
  <c r="BI497" i="3" s="1"/>
  <c r="BJ497" i="3" s="1"/>
  <c r="R505" i="3"/>
  <c r="BH505" i="3" s="1"/>
  <c r="BI505" i="3" s="1"/>
  <c r="BJ505" i="3" s="1"/>
  <c r="R513" i="3"/>
  <c r="R521" i="3"/>
  <c r="BH521" i="3" s="1"/>
  <c r="BI521" i="3" s="1"/>
  <c r="BJ521" i="3" s="1"/>
  <c r="R529" i="3"/>
  <c r="BH529" i="3" s="1"/>
  <c r="BI529" i="3" s="1"/>
  <c r="BJ529" i="3" s="1"/>
  <c r="AV529" i="3"/>
  <c r="AW529" i="3" s="1"/>
  <c r="AX529" i="3" s="1"/>
  <c r="R537" i="3"/>
  <c r="BH537" i="3" s="1"/>
  <c r="BI537" i="3" s="1"/>
  <c r="BJ537" i="3" s="1"/>
  <c r="BE542" i="3"/>
  <c r="BF542" i="3" s="1"/>
  <c r="BG542" i="3" s="1"/>
  <c r="R545" i="3"/>
  <c r="BH545" i="3" s="1"/>
  <c r="BI545" i="3" s="1"/>
  <c r="BJ545" i="3" s="1"/>
  <c r="R553" i="3"/>
  <c r="BH553" i="3" s="1"/>
  <c r="BI553" i="3" s="1"/>
  <c r="BJ553" i="3" s="1"/>
  <c r="AV554" i="3"/>
  <c r="AW554" i="3" s="1"/>
  <c r="AX554" i="3" s="1"/>
  <c r="AS559" i="3"/>
  <c r="AT559" i="3" s="1"/>
  <c r="AU559" i="3" s="1"/>
  <c r="R561" i="3"/>
  <c r="BH561" i="3" s="1"/>
  <c r="BI561" i="3" s="1"/>
  <c r="BJ561" i="3" s="1"/>
  <c r="R569" i="3"/>
  <c r="BH569" i="3" s="1"/>
  <c r="BI569" i="3" s="1"/>
  <c r="BJ569" i="3" s="1"/>
  <c r="R577" i="3"/>
  <c r="BH577" i="3" s="1"/>
  <c r="BI577" i="3" s="1"/>
  <c r="BJ577" i="3" s="1"/>
  <c r="AV578" i="3"/>
  <c r="AW578" i="3" s="1"/>
  <c r="AX578" i="3" s="1"/>
  <c r="R585" i="3"/>
  <c r="BH585" i="3" s="1"/>
  <c r="BI585" i="3" s="1"/>
  <c r="BJ585" i="3" s="1"/>
  <c r="AP590" i="3"/>
  <c r="AQ590" i="3" s="1"/>
  <c r="AR590" i="3" s="1"/>
  <c r="R593" i="3"/>
  <c r="BH593" i="3" s="1"/>
  <c r="BI593" i="3" s="1"/>
  <c r="BJ593" i="3" s="1"/>
  <c r="R601" i="3"/>
  <c r="BH601" i="3" s="1"/>
  <c r="BI601" i="3" s="1"/>
  <c r="BJ601" i="3" s="1"/>
  <c r="AV602" i="3"/>
  <c r="AW602" i="3" s="1"/>
  <c r="AX602" i="3" s="1"/>
  <c r="BE606" i="3"/>
  <c r="BF606" i="3" s="1"/>
  <c r="BG606" i="3" s="1"/>
  <c r="BB607" i="3"/>
  <c r="BC607" i="3" s="1"/>
  <c r="BD607" i="3" s="1"/>
  <c r="AP607" i="3"/>
  <c r="AQ607" i="3" s="1"/>
  <c r="AR607" i="3" s="1"/>
  <c r="R609" i="3"/>
  <c r="BH609" i="3" s="1"/>
  <c r="BI609" i="3" s="1"/>
  <c r="BJ609" i="3" s="1"/>
  <c r="R617" i="3"/>
  <c r="BH617" i="3" s="1"/>
  <c r="BI617" i="3" s="1"/>
  <c r="BJ617" i="3" s="1"/>
  <c r="R625" i="3"/>
  <c r="BH625" i="3" s="1"/>
  <c r="BI625" i="3" s="1"/>
  <c r="BJ625" i="3" s="1"/>
  <c r="R634" i="3"/>
  <c r="BH634" i="3" s="1"/>
  <c r="BI634" i="3" s="1"/>
  <c r="BJ634" i="3" s="1"/>
  <c r="R642" i="3"/>
  <c r="BH642" i="3" s="1"/>
  <c r="BI642" i="3" s="1"/>
  <c r="BJ642" i="3" s="1"/>
  <c r="R650" i="3"/>
  <c r="BH650" i="3" s="1"/>
  <c r="BI650" i="3" s="1"/>
  <c r="BJ650" i="3" s="1"/>
  <c r="R658" i="3"/>
  <c r="BH658" i="3" s="1"/>
  <c r="BI658" i="3" s="1"/>
  <c r="BJ658" i="3" s="1"/>
  <c r="R666" i="3"/>
  <c r="BH666" i="3" s="1"/>
  <c r="BI666" i="3" s="1"/>
  <c r="BJ666" i="3" s="1"/>
  <c r="R674" i="3"/>
  <c r="BH674" i="3" s="1"/>
  <c r="BI674" i="3" s="1"/>
  <c r="BJ674" i="3" s="1"/>
  <c r="R682" i="3"/>
  <c r="BH682" i="3" s="1"/>
  <c r="BI682" i="3" s="1"/>
  <c r="BJ682" i="3" s="1"/>
  <c r="BB688" i="3"/>
  <c r="BC688" i="3" s="1"/>
  <c r="BD688" i="3" s="1"/>
  <c r="R690" i="3"/>
  <c r="R698" i="3"/>
  <c r="BH698" i="3" s="1"/>
  <c r="BI698" i="3" s="1"/>
  <c r="BJ698" i="3" s="1"/>
  <c r="R706" i="3"/>
  <c r="BH706" i="3" s="1"/>
  <c r="BI706" i="3" s="1"/>
  <c r="BJ706" i="3" s="1"/>
  <c r="R714" i="3"/>
  <c r="BH714" i="3" s="1"/>
  <c r="BI714" i="3" s="1"/>
  <c r="BJ714" i="3" s="1"/>
  <c r="R722" i="3"/>
  <c r="BH722" i="3" s="1"/>
  <c r="BI722" i="3" s="1"/>
  <c r="BJ722" i="3" s="1"/>
  <c r="R730" i="3"/>
  <c r="BH730" i="3" s="1"/>
  <c r="BI730" i="3" s="1"/>
  <c r="BJ730" i="3" s="1"/>
  <c r="R738" i="3"/>
  <c r="BH738" i="3" s="1"/>
  <c r="BI738" i="3" s="1"/>
  <c r="BJ738" i="3" s="1"/>
  <c r="R746" i="3"/>
  <c r="BH746" i="3" s="1"/>
  <c r="BI746" i="3" s="1"/>
  <c r="BJ746" i="3" s="1"/>
  <c r="R754" i="3"/>
  <c r="BH754" i="3" s="1"/>
  <c r="BI754" i="3" s="1"/>
  <c r="BJ754" i="3" s="1"/>
  <c r="R762" i="3"/>
  <c r="BH762" i="3" s="1"/>
  <c r="BI762" i="3" s="1"/>
  <c r="BJ762" i="3" s="1"/>
  <c r="R770" i="3"/>
  <c r="BH770" i="3" s="1"/>
  <c r="BI770" i="3" s="1"/>
  <c r="BJ770" i="3" s="1"/>
  <c r="R778" i="3"/>
  <c r="BH778" i="3" s="1"/>
  <c r="BI778" i="3" s="1"/>
  <c r="BJ778" i="3" s="1"/>
  <c r="R786" i="3"/>
  <c r="BH786" i="3" s="1"/>
  <c r="BI786" i="3" s="1"/>
  <c r="BJ786" i="3" s="1"/>
  <c r="G788" i="3"/>
  <c r="BQ788" i="3" s="1"/>
  <c r="CH788" i="3" s="1"/>
  <c r="R793" i="3"/>
  <c r="BH793" i="3" s="1"/>
  <c r="BI793" i="3" s="1"/>
  <c r="BJ793" i="3" s="1"/>
  <c r="R801" i="3"/>
  <c r="BH801" i="3" s="1"/>
  <c r="BI801" i="3" s="1"/>
  <c r="BJ801" i="3" s="1"/>
  <c r="R809" i="3"/>
  <c r="BH809" i="3" s="1"/>
  <c r="BI809" i="3" s="1"/>
  <c r="BJ809" i="3" s="1"/>
  <c r="R817" i="3"/>
  <c r="BH817" i="3" s="1"/>
  <c r="BI817" i="3" s="1"/>
  <c r="BJ817" i="3" s="1"/>
  <c r="R825" i="3"/>
  <c r="BH825" i="3" s="1"/>
  <c r="BI825" i="3" s="1"/>
  <c r="BJ825" i="3" s="1"/>
  <c r="AS831" i="3"/>
  <c r="AT831" i="3" s="1"/>
  <c r="AU831" i="3" s="1"/>
  <c r="R833" i="3"/>
  <c r="BH833" i="3" s="1"/>
  <c r="BI833" i="3" s="1"/>
  <c r="BJ833" i="3" s="1"/>
  <c r="AY834" i="3"/>
  <c r="AZ834" i="3" s="1"/>
  <c r="BA834" i="3" s="1"/>
  <c r="AS834" i="3"/>
  <c r="AT834" i="3" s="1"/>
  <c r="AU834" i="3" s="1"/>
  <c r="R841" i="3"/>
  <c r="BH841" i="3" s="1"/>
  <c r="BI841" i="3" s="1"/>
  <c r="BJ841" i="3" s="1"/>
  <c r="AY842" i="3"/>
  <c r="AZ842" i="3" s="1"/>
  <c r="BA842" i="3" s="1"/>
  <c r="R849" i="3"/>
  <c r="BH849" i="3" s="1"/>
  <c r="BI849" i="3" s="1"/>
  <c r="BJ849" i="3" s="1"/>
  <c r="R857" i="3"/>
  <c r="BH857" i="3" s="1"/>
  <c r="BI857" i="3" s="1"/>
  <c r="BJ857" i="3" s="1"/>
  <c r="R865" i="3"/>
  <c r="BH865" i="3" s="1"/>
  <c r="BI865" i="3" s="1"/>
  <c r="BJ865" i="3" s="1"/>
  <c r="AP871" i="3"/>
  <c r="AQ871" i="3" s="1"/>
  <c r="AR871" i="3" s="1"/>
  <c r="R873" i="3"/>
  <c r="BH873" i="3" s="1"/>
  <c r="BI873" i="3" s="1"/>
  <c r="BJ873" i="3" s="1"/>
  <c r="BS873" i="3"/>
  <c r="AY874" i="3"/>
  <c r="AZ874" i="3" s="1"/>
  <c r="BA874" i="3" s="1"/>
  <c r="R881" i="3"/>
  <c r="BH881" i="3" s="1"/>
  <c r="BI881" i="3" s="1"/>
  <c r="BJ881" i="3" s="1"/>
  <c r="BS881" i="3"/>
  <c r="R889" i="3"/>
  <c r="BH889" i="3" s="1"/>
  <c r="BI889" i="3" s="1"/>
  <c r="BJ889" i="3" s="1"/>
  <c r="BS889" i="3"/>
  <c r="R897" i="3"/>
  <c r="BH897" i="3" s="1"/>
  <c r="BI897" i="3" s="1"/>
  <c r="BJ897" i="3" s="1"/>
  <c r="BS897" i="3"/>
  <c r="R905" i="3"/>
  <c r="BH905" i="3" s="1"/>
  <c r="BI905" i="3" s="1"/>
  <c r="BJ905" i="3" s="1"/>
  <c r="BS905" i="3"/>
  <c r="R913" i="3"/>
  <c r="BH913" i="3" s="1"/>
  <c r="BI913" i="3" s="1"/>
  <c r="BJ913" i="3" s="1"/>
  <c r="BS913" i="3"/>
  <c r="BE919" i="3"/>
  <c r="BF919" i="3" s="1"/>
  <c r="BG919" i="3" s="1"/>
  <c r="R921" i="3"/>
  <c r="BH921" i="3" s="1"/>
  <c r="BI921" i="3" s="1"/>
  <c r="BJ921" i="3" s="1"/>
  <c r="BS921" i="3"/>
  <c r="R929" i="3"/>
  <c r="BH929" i="3" s="1"/>
  <c r="BI929" i="3" s="1"/>
  <c r="BJ929" i="3" s="1"/>
  <c r="BS929" i="3"/>
  <c r="R937" i="3"/>
  <c r="BH937" i="3" s="1"/>
  <c r="BI937" i="3" s="1"/>
  <c r="BJ937" i="3" s="1"/>
  <c r="BS937" i="3"/>
  <c r="R16" i="3"/>
  <c r="BH16" i="3" s="1"/>
  <c r="BI16" i="3" s="1"/>
  <c r="BJ16" i="3" s="1"/>
  <c r="R50" i="3"/>
  <c r="BH50" i="3" s="1"/>
  <c r="BI50" i="3" s="1"/>
  <c r="BJ50" i="3" s="1"/>
  <c r="R27" i="3"/>
  <c r="BH27" i="3" s="1"/>
  <c r="BI27" i="3" s="1"/>
  <c r="BJ27" i="3" s="1"/>
  <c r="R32" i="3"/>
  <c r="BH32" i="3" s="1"/>
  <c r="BI32" i="3" s="1"/>
  <c r="BJ32" i="3" s="1"/>
  <c r="R6" i="3"/>
  <c r="BH6" i="3" s="1"/>
  <c r="BI6" i="3" s="1"/>
  <c r="BJ6" i="3" s="1"/>
  <c r="R14" i="3"/>
  <c r="BH14" i="3" s="1"/>
  <c r="BI14" i="3" s="1"/>
  <c r="BJ14" i="3" s="1"/>
  <c r="R22" i="3"/>
  <c r="BH22" i="3" s="1"/>
  <c r="BI22" i="3" s="1"/>
  <c r="BJ22" i="3" s="1"/>
  <c r="R30" i="3"/>
  <c r="BH30" i="3" s="1"/>
  <c r="BI30" i="3" s="1"/>
  <c r="BJ30" i="3" s="1"/>
  <c r="R35" i="3"/>
  <c r="BH35" i="3" s="1"/>
  <c r="BI35" i="3" s="1"/>
  <c r="BJ35" i="3" s="1"/>
  <c r="R43" i="3"/>
  <c r="BH43" i="3" s="1"/>
  <c r="BI43" i="3" s="1"/>
  <c r="BJ43" i="3" s="1"/>
  <c r="R48" i="3"/>
  <c r="BH48" i="3" s="1"/>
  <c r="BI48" i="3" s="1"/>
  <c r="BJ48" i="3" s="1"/>
  <c r="R56" i="3"/>
  <c r="R64" i="3"/>
  <c r="BH64" i="3" s="1"/>
  <c r="BI64" i="3" s="1"/>
  <c r="BJ64" i="3" s="1"/>
  <c r="R72" i="3"/>
  <c r="BH72" i="3" s="1"/>
  <c r="BI72" i="3" s="1"/>
  <c r="BJ72" i="3" s="1"/>
  <c r="R80" i="3"/>
  <c r="BH80" i="3" s="1"/>
  <c r="BI80" i="3" s="1"/>
  <c r="BJ80" i="3" s="1"/>
  <c r="R88" i="3"/>
  <c r="BH88" i="3" s="1"/>
  <c r="BI88" i="3" s="1"/>
  <c r="BJ88" i="3" s="1"/>
  <c r="R96" i="3"/>
  <c r="BH96" i="3" s="1"/>
  <c r="BI96" i="3" s="1"/>
  <c r="BJ96" i="3" s="1"/>
  <c r="R104" i="3"/>
  <c r="BH104" i="3" s="1"/>
  <c r="BI104" i="3" s="1"/>
  <c r="BJ104" i="3" s="1"/>
  <c r="R112" i="3"/>
  <c r="BH112" i="3" s="1"/>
  <c r="BI112" i="3" s="1"/>
  <c r="BJ112" i="3" s="1"/>
  <c r="R120" i="3"/>
  <c r="BH120" i="3" s="1"/>
  <c r="BI120" i="3" s="1"/>
  <c r="BJ120" i="3" s="1"/>
  <c r="R128" i="3"/>
  <c r="BH128" i="3" s="1"/>
  <c r="BI128" i="3" s="1"/>
  <c r="BJ128" i="3" s="1"/>
  <c r="R136" i="3"/>
  <c r="BH136" i="3" s="1"/>
  <c r="BI136" i="3" s="1"/>
  <c r="BJ136" i="3" s="1"/>
  <c r="R144" i="3"/>
  <c r="BH144" i="3" s="1"/>
  <c r="BI144" i="3" s="1"/>
  <c r="BJ144" i="3" s="1"/>
  <c r="R152" i="3"/>
  <c r="R159" i="3"/>
  <c r="BH159" i="3" s="1"/>
  <c r="BI159" i="3" s="1"/>
  <c r="BJ159" i="3" s="1"/>
  <c r="R167" i="3"/>
  <c r="BH167" i="3" s="1"/>
  <c r="BI167" i="3" s="1"/>
  <c r="BJ167" i="3" s="1"/>
  <c r="R175" i="3"/>
  <c r="BH175" i="3" s="1"/>
  <c r="BI175" i="3" s="1"/>
  <c r="BJ175" i="3" s="1"/>
  <c r="R180" i="3"/>
  <c r="BH180" i="3" s="1"/>
  <c r="BI180" i="3" s="1"/>
  <c r="BJ180" i="3" s="1"/>
  <c r="R188" i="3"/>
  <c r="BH188" i="3" s="1"/>
  <c r="BI188" i="3" s="1"/>
  <c r="BJ188" i="3" s="1"/>
  <c r="R193" i="3"/>
  <c r="BH193" i="3" s="1"/>
  <c r="BI193" i="3" s="1"/>
  <c r="BJ193" i="3" s="1"/>
  <c r="R201" i="3"/>
  <c r="BH201" i="3" s="1"/>
  <c r="BI201" i="3" s="1"/>
  <c r="BJ201" i="3" s="1"/>
  <c r="R209" i="3"/>
  <c r="BH209" i="3" s="1"/>
  <c r="BI209" i="3" s="1"/>
  <c r="BJ209" i="3" s="1"/>
  <c r="R217" i="3"/>
  <c r="BH217" i="3" s="1"/>
  <c r="BI217" i="3" s="1"/>
  <c r="BJ217" i="3" s="1"/>
  <c r="R225" i="3"/>
  <c r="BH225" i="3" s="1"/>
  <c r="BI225" i="3" s="1"/>
  <c r="BJ225" i="3" s="1"/>
  <c r="R233" i="3"/>
  <c r="BH233" i="3" s="1"/>
  <c r="BI233" i="3" s="1"/>
  <c r="BJ233" i="3" s="1"/>
  <c r="R241" i="3"/>
  <c r="BH241" i="3" s="1"/>
  <c r="BI241" i="3" s="1"/>
  <c r="BJ241" i="3" s="1"/>
  <c r="R249" i="3"/>
  <c r="BH249" i="3" s="1"/>
  <c r="BI249" i="3" s="1"/>
  <c r="BJ249" i="3" s="1"/>
  <c r="R257" i="3"/>
  <c r="BH257" i="3" s="1"/>
  <c r="BI257" i="3" s="1"/>
  <c r="BJ257" i="3" s="1"/>
  <c r="R265" i="3"/>
  <c r="BH265" i="3" s="1"/>
  <c r="BI265" i="3" s="1"/>
  <c r="BJ265" i="3" s="1"/>
  <c r="R273" i="3"/>
  <c r="BH273" i="3" s="1"/>
  <c r="BI273" i="3" s="1"/>
  <c r="BJ273" i="3" s="1"/>
  <c r="AP274" i="3"/>
  <c r="AQ274" i="3" s="1"/>
  <c r="AR274" i="3" s="1"/>
  <c r="R281" i="3"/>
  <c r="BH281" i="3" s="1"/>
  <c r="BI281" i="3" s="1"/>
  <c r="BJ281" i="3" s="1"/>
  <c r="R289" i="3"/>
  <c r="BH289" i="3" s="1"/>
  <c r="BI289" i="3" s="1"/>
  <c r="BJ289" i="3" s="1"/>
  <c r="R297" i="3"/>
  <c r="BH297" i="3" s="1"/>
  <c r="BI297" i="3" s="1"/>
  <c r="BJ297" i="3" s="1"/>
  <c r="R305" i="3"/>
  <c r="BH305" i="3" s="1"/>
  <c r="BI305" i="3" s="1"/>
  <c r="BJ305" i="3" s="1"/>
  <c r="R313" i="3"/>
  <c r="BH313" i="3" s="1"/>
  <c r="BI313" i="3" s="1"/>
  <c r="BJ313" i="3" s="1"/>
  <c r="R317" i="3"/>
  <c r="BH317" i="3" s="1"/>
  <c r="BI317" i="3" s="1"/>
  <c r="BJ317" i="3" s="1"/>
  <c r="R325" i="3"/>
  <c r="BH325" i="3" s="1"/>
  <c r="BI325" i="3" s="1"/>
  <c r="BJ325" i="3" s="1"/>
  <c r="R333" i="3"/>
  <c r="BH333" i="3" s="1"/>
  <c r="BI333" i="3" s="1"/>
  <c r="BJ333" i="3" s="1"/>
  <c r="R341" i="3"/>
  <c r="BH341" i="3" s="1"/>
  <c r="BI341" i="3" s="1"/>
  <c r="BJ341" i="3" s="1"/>
  <c r="R349" i="3"/>
  <c r="BH349" i="3" s="1"/>
  <c r="BI349" i="3" s="1"/>
  <c r="BJ349" i="3" s="1"/>
  <c r="R357" i="3"/>
  <c r="BH357" i="3" s="1"/>
  <c r="BI357" i="3" s="1"/>
  <c r="BJ357" i="3" s="1"/>
  <c r="R365" i="3"/>
  <c r="BH365" i="3" s="1"/>
  <c r="BI365" i="3" s="1"/>
  <c r="BJ365" i="3" s="1"/>
  <c r="R373" i="3"/>
  <c r="BH373" i="3" s="1"/>
  <c r="BI373" i="3" s="1"/>
  <c r="BJ373" i="3" s="1"/>
  <c r="R381" i="3"/>
  <c r="BH381" i="3" s="1"/>
  <c r="BI381" i="3" s="1"/>
  <c r="BJ381" i="3" s="1"/>
  <c r="R389" i="3"/>
  <c r="BH389" i="3" s="1"/>
  <c r="BI389" i="3" s="1"/>
  <c r="BJ389" i="3" s="1"/>
  <c r="R397" i="3"/>
  <c r="BH397" i="3" s="1"/>
  <c r="BI397" i="3" s="1"/>
  <c r="BJ397" i="3" s="1"/>
  <c r="R405" i="3"/>
  <c r="BH405" i="3" s="1"/>
  <c r="BI405" i="3" s="1"/>
  <c r="BJ405" i="3" s="1"/>
  <c r="AS408" i="3"/>
  <c r="AT408" i="3" s="1"/>
  <c r="AU408" i="3" s="1"/>
  <c r="R413" i="3"/>
  <c r="BH413" i="3" s="1"/>
  <c r="BI413" i="3" s="1"/>
  <c r="BJ413" i="3" s="1"/>
  <c r="R421" i="3"/>
  <c r="BH421" i="3" s="1"/>
  <c r="BI421" i="3" s="1"/>
  <c r="BJ421" i="3" s="1"/>
  <c r="R429" i="3"/>
  <c r="BH429" i="3" s="1"/>
  <c r="BI429" i="3" s="1"/>
  <c r="BJ429" i="3" s="1"/>
  <c r="R437" i="3"/>
  <c r="BH437" i="3" s="1"/>
  <c r="BI437" i="3" s="1"/>
  <c r="BJ437" i="3" s="1"/>
  <c r="R445" i="3"/>
  <c r="BH445" i="3" s="1"/>
  <c r="BI445" i="3" s="1"/>
  <c r="BJ445" i="3" s="1"/>
  <c r="R453" i="3"/>
  <c r="BH453" i="3" s="1"/>
  <c r="BI453" i="3" s="1"/>
  <c r="BJ453" i="3" s="1"/>
  <c r="R461" i="3"/>
  <c r="BH461" i="3" s="1"/>
  <c r="BI461" i="3" s="1"/>
  <c r="BJ461" i="3" s="1"/>
  <c r="R469" i="3"/>
  <c r="BH469" i="3" s="1"/>
  <c r="BI469" i="3" s="1"/>
  <c r="BJ469" i="3" s="1"/>
  <c r="R476" i="3"/>
  <c r="BH476" i="3" s="1"/>
  <c r="BI476" i="3" s="1"/>
  <c r="BJ476" i="3" s="1"/>
  <c r="R484" i="3"/>
  <c r="BH484" i="3" s="1"/>
  <c r="BI484" i="3" s="1"/>
  <c r="BJ484" i="3" s="1"/>
  <c r="R492" i="3"/>
  <c r="BH492" i="3" s="1"/>
  <c r="BI492" i="3" s="1"/>
  <c r="BJ492" i="3" s="1"/>
  <c r="R500" i="3"/>
  <c r="BH500" i="3" s="1"/>
  <c r="BI500" i="3" s="1"/>
  <c r="BJ500" i="3" s="1"/>
  <c r="R508" i="3"/>
  <c r="BH508" i="3" s="1"/>
  <c r="BI508" i="3" s="1"/>
  <c r="BJ508" i="3" s="1"/>
  <c r="R516" i="3"/>
  <c r="BH516" i="3" s="1"/>
  <c r="BI516" i="3" s="1"/>
  <c r="BJ516" i="3" s="1"/>
  <c r="R524" i="3"/>
  <c r="BH524" i="3" s="1"/>
  <c r="BI524" i="3" s="1"/>
  <c r="BJ524" i="3" s="1"/>
  <c r="R532" i="3"/>
  <c r="BH532" i="3" s="1"/>
  <c r="BI532" i="3" s="1"/>
  <c r="BJ532" i="3" s="1"/>
  <c r="R540" i="3"/>
  <c r="BH540" i="3" s="1"/>
  <c r="BI540" i="3" s="1"/>
  <c r="BJ540" i="3" s="1"/>
  <c r="R548" i="3"/>
  <c r="BH548" i="3" s="1"/>
  <c r="BI548" i="3" s="1"/>
  <c r="BJ548" i="3" s="1"/>
  <c r="R556" i="3"/>
  <c r="BH556" i="3" s="1"/>
  <c r="BI556" i="3" s="1"/>
  <c r="BJ556" i="3" s="1"/>
  <c r="R564" i="3"/>
  <c r="BH564" i="3" s="1"/>
  <c r="BI564" i="3" s="1"/>
  <c r="BJ564" i="3" s="1"/>
  <c r="R572" i="3"/>
  <c r="BH572" i="3" s="1"/>
  <c r="BI572" i="3" s="1"/>
  <c r="BJ572" i="3" s="1"/>
  <c r="R580" i="3"/>
  <c r="BH580" i="3" s="1"/>
  <c r="BI580" i="3" s="1"/>
  <c r="BJ580" i="3" s="1"/>
  <c r="R588" i="3"/>
  <c r="BH588" i="3" s="1"/>
  <c r="BI588" i="3" s="1"/>
  <c r="BJ588" i="3" s="1"/>
  <c r="R596" i="3"/>
  <c r="BH596" i="3" s="1"/>
  <c r="BI596" i="3" s="1"/>
  <c r="BJ596" i="3" s="1"/>
  <c r="R604" i="3"/>
  <c r="BH604" i="3" s="1"/>
  <c r="BI604" i="3" s="1"/>
  <c r="BJ604" i="3" s="1"/>
  <c r="R612" i="3"/>
  <c r="BH612" i="3" s="1"/>
  <c r="BI612" i="3" s="1"/>
  <c r="BJ612" i="3" s="1"/>
  <c r="R620" i="3"/>
  <c r="BH620" i="3" s="1"/>
  <c r="BI620" i="3" s="1"/>
  <c r="BJ620" i="3" s="1"/>
  <c r="R628" i="3"/>
  <c r="BH628" i="3" s="1"/>
  <c r="BI628" i="3" s="1"/>
  <c r="BJ628" i="3" s="1"/>
  <c r="R637" i="3"/>
  <c r="R645" i="3"/>
  <c r="BH645" i="3" s="1"/>
  <c r="BI645" i="3" s="1"/>
  <c r="BJ645" i="3" s="1"/>
  <c r="R653" i="3"/>
  <c r="BH653" i="3" s="1"/>
  <c r="BI653" i="3" s="1"/>
  <c r="BJ653" i="3" s="1"/>
  <c r="R661" i="3"/>
  <c r="BH661" i="3" s="1"/>
  <c r="BI661" i="3" s="1"/>
  <c r="BJ661" i="3" s="1"/>
  <c r="R669" i="3"/>
  <c r="BH669" i="3" s="1"/>
  <c r="BI669" i="3" s="1"/>
  <c r="BJ669" i="3" s="1"/>
  <c r="R677" i="3"/>
  <c r="BH677" i="3" s="1"/>
  <c r="BI677" i="3" s="1"/>
  <c r="BJ677" i="3" s="1"/>
  <c r="R685" i="3"/>
  <c r="BH685" i="3" s="1"/>
  <c r="BI685" i="3" s="1"/>
  <c r="BJ685" i="3" s="1"/>
  <c r="R693" i="3"/>
  <c r="BH693" i="3" s="1"/>
  <c r="BI693" i="3" s="1"/>
  <c r="BJ693" i="3" s="1"/>
  <c r="R701" i="3"/>
  <c r="BH701" i="3" s="1"/>
  <c r="BI701" i="3" s="1"/>
  <c r="BJ701" i="3" s="1"/>
  <c r="R709" i="3"/>
  <c r="BH709" i="3" s="1"/>
  <c r="BI709" i="3" s="1"/>
  <c r="BJ709" i="3" s="1"/>
  <c r="R717" i="3"/>
  <c r="BH717" i="3" s="1"/>
  <c r="BI717" i="3" s="1"/>
  <c r="BJ717" i="3" s="1"/>
  <c r="R725" i="3"/>
  <c r="BH725" i="3" s="1"/>
  <c r="BI725" i="3" s="1"/>
  <c r="BJ725" i="3" s="1"/>
  <c r="R733" i="3"/>
  <c r="BH733" i="3" s="1"/>
  <c r="BI733" i="3" s="1"/>
  <c r="BJ733" i="3" s="1"/>
  <c r="R741" i="3"/>
  <c r="BH741" i="3" s="1"/>
  <c r="BI741" i="3" s="1"/>
  <c r="BJ741" i="3" s="1"/>
  <c r="R749" i="3"/>
  <c r="BH749" i="3" s="1"/>
  <c r="BI749" i="3" s="1"/>
  <c r="BJ749" i="3" s="1"/>
  <c r="R757" i="3"/>
  <c r="BH757" i="3" s="1"/>
  <c r="BI757" i="3" s="1"/>
  <c r="BJ757" i="3" s="1"/>
  <c r="R765" i="3"/>
  <c r="BH765" i="3" s="1"/>
  <c r="BI765" i="3" s="1"/>
  <c r="BJ765" i="3" s="1"/>
  <c r="R773" i="3"/>
  <c r="BH773" i="3" s="1"/>
  <c r="BI773" i="3" s="1"/>
  <c r="BJ773" i="3" s="1"/>
  <c r="R781" i="3"/>
  <c r="BH781" i="3" s="1"/>
  <c r="BI781" i="3" s="1"/>
  <c r="BJ781" i="3" s="1"/>
  <c r="R788" i="3"/>
  <c r="BH788" i="3" s="1"/>
  <c r="BI788" i="3" s="1"/>
  <c r="BJ788" i="3" s="1"/>
  <c r="R796" i="3"/>
  <c r="BH796" i="3" s="1"/>
  <c r="BI796" i="3" s="1"/>
  <c r="BJ796" i="3" s="1"/>
  <c r="R804" i="3"/>
  <c r="BH804" i="3" s="1"/>
  <c r="BI804" i="3" s="1"/>
  <c r="BJ804" i="3" s="1"/>
  <c r="R812" i="3"/>
  <c r="BH812" i="3" s="1"/>
  <c r="BI812" i="3" s="1"/>
  <c r="BJ812" i="3" s="1"/>
  <c r="R820" i="3"/>
  <c r="BH820" i="3" s="1"/>
  <c r="BI820" i="3" s="1"/>
  <c r="BJ820" i="3" s="1"/>
  <c r="R828" i="3"/>
  <c r="BH828" i="3" s="1"/>
  <c r="BI828" i="3" s="1"/>
  <c r="BJ828" i="3" s="1"/>
  <c r="R836" i="3"/>
  <c r="BH836" i="3" s="1"/>
  <c r="BI836" i="3" s="1"/>
  <c r="BJ836" i="3" s="1"/>
  <c r="R844" i="3"/>
  <c r="BH844" i="3" s="1"/>
  <c r="BI844" i="3" s="1"/>
  <c r="BJ844" i="3" s="1"/>
  <c r="R852" i="3"/>
  <c r="BH852" i="3" s="1"/>
  <c r="BI852" i="3" s="1"/>
  <c r="BJ852" i="3" s="1"/>
  <c r="R860" i="3"/>
  <c r="BH860" i="3" s="1"/>
  <c r="BI860" i="3" s="1"/>
  <c r="BJ860" i="3" s="1"/>
  <c r="R868" i="3"/>
  <c r="BH868" i="3" s="1"/>
  <c r="BI868" i="3" s="1"/>
  <c r="BJ868" i="3" s="1"/>
  <c r="BS868" i="3"/>
  <c r="R876" i="3"/>
  <c r="BH876" i="3" s="1"/>
  <c r="BI876" i="3" s="1"/>
  <c r="BJ876" i="3" s="1"/>
  <c r="BS876" i="3"/>
  <c r="R884" i="3"/>
  <c r="BH884" i="3" s="1"/>
  <c r="BI884" i="3" s="1"/>
  <c r="BJ884" i="3" s="1"/>
  <c r="BS884" i="3"/>
  <c r="R892" i="3"/>
  <c r="BH892" i="3" s="1"/>
  <c r="BI892" i="3" s="1"/>
  <c r="BJ892" i="3" s="1"/>
  <c r="BS892" i="3"/>
  <c r="R900" i="3"/>
  <c r="BH900" i="3" s="1"/>
  <c r="BI900" i="3" s="1"/>
  <c r="BJ900" i="3" s="1"/>
  <c r="BS900" i="3"/>
  <c r="R908" i="3"/>
  <c r="BS908" i="3"/>
  <c r="R916" i="3"/>
  <c r="BH916" i="3" s="1"/>
  <c r="BI916" i="3" s="1"/>
  <c r="BJ916" i="3" s="1"/>
  <c r="BS916" i="3"/>
  <c r="R924" i="3"/>
  <c r="BH924" i="3" s="1"/>
  <c r="BI924" i="3" s="1"/>
  <c r="BJ924" i="3" s="1"/>
  <c r="BS924" i="3"/>
  <c r="R932" i="3"/>
  <c r="BH932" i="3" s="1"/>
  <c r="BI932" i="3" s="1"/>
  <c r="BJ932" i="3" s="1"/>
  <c r="BS932" i="3"/>
  <c r="R940" i="3"/>
  <c r="BH940" i="3" s="1"/>
  <c r="BI940" i="3" s="1"/>
  <c r="BJ940" i="3" s="1"/>
  <c r="BS940" i="3"/>
  <c r="R8" i="3"/>
  <c r="BH8" i="3" s="1"/>
  <c r="BI8" i="3" s="1"/>
  <c r="BJ8" i="3" s="1"/>
  <c r="K3" i="3"/>
  <c r="BR3" i="3" s="1"/>
  <c r="CK3" i="3" s="1"/>
  <c r="R9" i="3"/>
  <c r="BH9" i="3" s="1"/>
  <c r="BI9" i="3" s="1"/>
  <c r="BJ9" i="3" s="1"/>
  <c r="R17" i="3"/>
  <c r="BH17" i="3" s="1"/>
  <c r="BI17" i="3" s="1"/>
  <c r="BJ17" i="3" s="1"/>
  <c r="R25" i="3"/>
  <c r="BH25" i="3" s="1"/>
  <c r="BI25" i="3" s="1"/>
  <c r="BJ25" i="3" s="1"/>
  <c r="R38" i="3"/>
  <c r="BH38" i="3" s="1"/>
  <c r="BI38" i="3" s="1"/>
  <c r="BJ38" i="3" s="1"/>
  <c r="R46" i="3"/>
  <c r="BH46" i="3" s="1"/>
  <c r="BI46" i="3" s="1"/>
  <c r="BJ46" i="3" s="1"/>
  <c r="R51" i="3"/>
  <c r="BH51" i="3" s="1"/>
  <c r="BI51" i="3" s="1"/>
  <c r="BJ51" i="3" s="1"/>
  <c r="R59" i="3"/>
  <c r="BH59" i="3" s="1"/>
  <c r="BI59" i="3" s="1"/>
  <c r="BJ59" i="3" s="1"/>
  <c r="R67" i="3"/>
  <c r="BH67" i="3" s="1"/>
  <c r="BI67" i="3" s="1"/>
  <c r="BJ67" i="3" s="1"/>
  <c r="R75" i="3"/>
  <c r="BH75" i="3" s="1"/>
  <c r="BI75" i="3" s="1"/>
  <c r="BJ75" i="3" s="1"/>
  <c r="R83" i="3"/>
  <c r="BH83" i="3" s="1"/>
  <c r="BI83" i="3" s="1"/>
  <c r="BJ83" i="3" s="1"/>
  <c r="R91" i="3"/>
  <c r="BH91" i="3" s="1"/>
  <c r="BI91" i="3" s="1"/>
  <c r="BJ91" i="3" s="1"/>
  <c r="R99" i="3"/>
  <c r="BH99" i="3" s="1"/>
  <c r="BI99" i="3" s="1"/>
  <c r="BJ99" i="3" s="1"/>
  <c r="R107" i="3"/>
  <c r="BH107" i="3" s="1"/>
  <c r="BI107" i="3" s="1"/>
  <c r="BJ107" i="3" s="1"/>
  <c r="R115" i="3"/>
  <c r="BH115" i="3" s="1"/>
  <c r="BI115" i="3" s="1"/>
  <c r="BJ115" i="3" s="1"/>
  <c r="R123" i="3"/>
  <c r="BH123" i="3" s="1"/>
  <c r="BI123" i="3" s="1"/>
  <c r="BJ123" i="3" s="1"/>
  <c r="R131" i="3"/>
  <c r="BH131" i="3" s="1"/>
  <c r="BI131" i="3" s="1"/>
  <c r="BJ131" i="3" s="1"/>
  <c r="AP137" i="3"/>
  <c r="AQ137" i="3" s="1"/>
  <c r="AR137" i="3" s="1"/>
  <c r="R139" i="3"/>
  <c r="R147" i="3"/>
  <c r="BH147" i="3" s="1"/>
  <c r="BI147" i="3" s="1"/>
  <c r="BJ147" i="3" s="1"/>
  <c r="AV148" i="3"/>
  <c r="AW148" i="3" s="1"/>
  <c r="AX148" i="3" s="1"/>
  <c r="R155" i="3"/>
  <c r="BH155" i="3" s="1"/>
  <c r="BI155" i="3" s="1"/>
  <c r="BJ155" i="3" s="1"/>
  <c r="R162" i="3"/>
  <c r="BH162" i="3" s="1"/>
  <c r="BI162" i="3" s="1"/>
  <c r="BJ162" i="3" s="1"/>
  <c r="R170" i="3"/>
  <c r="BH170" i="3" s="1"/>
  <c r="BI170" i="3" s="1"/>
  <c r="BJ170" i="3" s="1"/>
  <c r="R178" i="3"/>
  <c r="BH178" i="3" s="1"/>
  <c r="BI178" i="3" s="1"/>
  <c r="BJ178" i="3" s="1"/>
  <c r="R183" i="3"/>
  <c r="BH183" i="3" s="1"/>
  <c r="BI183" i="3" s="1"/>
  <c r="BJ183" i="3" s="1"/>
  <c r="R191" i="3"/>
  <c r="BH191" i="3" s="1"/>
  <c r="BI191" i="3" s="1"/>
  <c r="BJ191" i="3" s="1"/>
  <c r="R196" i="3"/>
  <c r="BH196" i="3" s="1"/>
  <c r="BI196" i="3" s="1"/>
  <c r="BJ196" i="3" s="1"/>
  <c r="R204" i="3"/>
  <c r="BH204" i="3" s="1"/>
  <c r="BI204" i="3" s="1"/>
  <c r="BJ204" i="3" s="1"/>
  <c r="R212" i="3"/>
  <c r="BH212" i="3" s="1"/>
  <c r="BI212" i="3" s="1"/>
  <c r="BJ212" i="3" s="1"/>
  <c r="R220" i="3"/>
  <c r="BH220" i="3" s="1"/>
  <c r="BI220" i="3" s="1"/>
  <c r="BJ220" i="3" s="1"/>
  <c r="R228" i="3"/>
  <c r="BH228" i="3" s="1"/>
  <c r="BI228" i="3" s="1"/>
  <c r="BJ228" i="3" s="1"/>
  <c r="R236" i="3"/>
  <c r="BH236" i="3" s="1"/>
  <c r="BI236" i="3" s="1"/>
  <c r="BJ236" i="3" s="1"/>
  <c r="R244" i="3"/>
  <c r="BH244" i="3" s="1"/>
  <c r="BI244" i="3" s="1"/>
  <c r="BJ244" i="3" s="1"/>
  <c r="R252" i="3"/>
  <c r="R260" i="3"/>
  <c r="BH260" i="3" s="1"/>
  <c r="BI260" i="3" s="1"/>
  <c r="BJ260" i="3" s="1"/>
  <c r="R268" i="3"/>
  <c r="BH268" i="3" s="1"/>
  <c r="BI268" i="3" s="1"/>
  <c r="BJ268" i="3" s="1"/>
  <c r="R276" i="3"/>
  <c r="BH276" i="3" s="1"/>
  <c r="BI276" i="3" s="1"/>
  <c r="BJ276" i="3" s="1"/>
  <c r="R284" i="3"/>
  <c r="BH284" i="3" s="1"/>
  <c r="BI284" i="3" s="1"/>
  <c r="BJ284" i="3" s="1"/>
  <c r="R292" i="3"/>
  <c r="BH292" i="3" s="1"/>
  <c r="BI292" i="3" s="1"/>
  <c r="BJ292" i="3" s="1"/>
  <c r="R300" i="3"/>
  <c r="BH300" i="3" s="1"/>
  <c r="BI300" i="3" s="1"/>
  <c r="BJ300" i="3" s="1"/>
  <c r="R308" i="3"/>
  <c r="BH308" i="3" s="1"/>
  <c r="BI308" i="3" s="1"/>
  <c r="BJ308" i="3" s="1"/>
  <c r="R320" i="3"/>
  <c r="BH320" i="3" s="1"/>
  <c r="BI320" i="3" s="1"/>
  <c r="BJ320" i="3" s="1"/>
  <c r="R328" i="3"/>
  <c r="BH328" i="3" s="1"/>
  <c r="BI328" i="3" s="1"/>
  <c r="BJ328" i="3" s="1"/>
  <c r="R336" i="3"/>
  <c r="BH336" i="3" s="1"/>
  <c r="BI336" i="3" s="1"/>
  <c r="BJ336" i="3" s="1"/>
  <c r="R344" i="3"/>
  <c r="BH344" i="3" s="1"/>
  <c r="BI344" i="3" s="1"/>
  <c r="BJ344" i="3" s="1"/>
  <c r="R352" i="3"/>
  <c r="BH352" i="3" s="1"/>
  <c r="BI352" i="3" s="1"/>
  <c r="BJ352" i="3" s="1"/>
  <c r="R360" i="3"/>
  <c r="BH360" i="3" s="1"/>
  <c r="BI360" i="3" s="1"/>
  <c r="BJ360" i="3" s="1"/>
  <c r="R368" i="3"/>
  <c r="BH368" i="3" s="1"/>
  <c r="BI368" i="3" s="1"/>
  <c r="BJ368" i="3" s="1"/>
  <c r="R376" i="3"/>
  <c r="BH376" i="3" s="1"/>
  <c r="BI376" i="3" s="1"/>
  <c r="BJ376" i="3" s="1"/>
  <c r="R384" i="3"/>
  <c r="BH384" i="3" s="1"/>
  <c r="BI384" i="3" s="1"/>
  <c r="BJ384" i="3" s="1"/>
  <c r="BE389" i="3"/>
  <c r="BF389" i="3" s="1"/>
  <c r="BG389" i="3" s="1"/>
  <c r="R392" i="3"/>
  <c r="BH392" i="3" s="1"/>
  <c r="BI392" i="3" s="1"/>
  <c r="BJ392" i="3" s="1"/>
  <c r="AY393" i="3"/>
  <c r="AZ393" i="3" s="1"/>
  <c r="BA393" i="3" s="1"/>
  <c r="R400" i="3"/>
  <c r="BH400" i="3" s="1"/>
  <c r="BI400" i="3" s="1"/>
  <c r="BJ400" i="3" s="1"/>
  <c r="R408" i="3"/>
  <c r="BH408" i="3" s="1"/>
  <c r="BI408" i="3" s="1"/>
  <c r="BJ408" i="3" s="1"/>
  <c r="R416" i="3"/>
  <c r="BH416" i="3" s="1"/>
  <c r="BI416" i="3" s="1"/>
  <c r="BJ416" i="3" s="1"/>
  <c r="R424" i="3"/>
  <c r="BH424" i="3" s="1"/>
  <c r="BI424" i="3" s="1"/>
  <c r="BJ424" i="3" s="1"/>
  <c r="R432" i="3"/>
  <c r="BH432" i="3" s="1"/>
  <c r="BI432" i="3" s="1"/>
  <c r="BJ432" i="3" s="1"/>
  <c r="R440" i="3"/>
  <c r="BH440" i="3" s="1"/>
  <c r="BI440" i="3" s="1"/>
  <c r="BJ440" i="3" s="1"/>
  <c r="R448" i="3"/>
  <c r="BH448" i="3" s="1"/>
  <c r="BI448" i="3" s="1"/>
  <c r="BJ448" i="3" s="1"/>
  <c r="R456" i="3"/>
  <c r="BH456" i="3" s="1"/>
  <c r="BI456" i="3" s="1"/>
  <c r="BJ456" i="3" s="1"/>
  <c r="R464" i="3"/>
  <c r="BH464" i="3" s="1"/>
  <c r="BI464" i="3" s="1"/>
  <c r="BJ464" i="3" s="1"/>
  <c r="R472" i="3"/>
  <c r="BH472" i="3" s="1"/>
  <c r="BI472" i="3" s="1"/>
  <c r="BJ472" i="3" s="1"/>
  <c r="G474" i="3"/>
  <c r="BQ474" i="3" s="1"/>
  <c r="CH474" i="3" s="1"/>
  <c r="R479" i="3"/>
  <c r="BH479" i="3" s="1"/>
  <c r="BI479" i="3" s="1"/>
  <c r="BJ479" i="3" s="1"/>
  <c r="R487" i="3"/>
  <c r="R495" i="3"/>
  <c r="BH495" i="3" s="1"/>
  <c r="BI495" i="3" s="1"/>
  <c r="BJ495" i="3" s="1"/>
  <c r="R503" i="3"/>
  <c r="BH503" i="3" s="1"/>
  <c r="BI503" i="3" s="1"/>
  <c r="BJ503" i="3" s="1"/>
  <c r="R511" i="3"/>
  <c r="BH511" i="3" s="1"/>
  <c r="BI511" i="3" s="1"/>
  <c r="BJ511" i="3" s="1"/>
  <c r="R519" i="3"/>
  <c r="BH519" i="3" s="1"/>
  <c r="BI519" i="3" s="1"/>
  <c r="BJ519" i="3" s="1"/>
  <c r="R527" i="3"/>
  <c r="BH527" i="3" s="1"/>
  <c r="BI527" i="3" s="1"/>
  <c r="BJ527" i="3" s="1"/>
  <c r="R535" i="3"/>
  <c r="BH535" i="3" s="1"/>
  <c r="BI535" i="3" s="1"/>
  <c r="BJ535" i="3" s="1"/>
  <c r="R543" i="3"/>
  <c r="BH543" i="3" s="1"/>
  <c r="BI543" i="3" s="1"/>
  <c r="BJ543" i="3" s="1"/>
  <c r="R551" i="3"/>
  <c r="BH551" i="3" s="1"/>
  <c r="BI551" i="3" s="1"/>
  <c r="BJ551" i="3" s="1"/>
  <c r="R559" i="3"/>
  <c r="BH559" i="3" s="1"/>
  <c r="BI559" i="3" s="1"/>
  <c r="BJ559" i="3" s="1"/>
  <c r="R567" i="3"/>
  <c r="BH567" i="3" s="1"/>
  <c r="BI567" i="3" s="1"/>
  <c r="BJ567" i="3" s="1"/>
  <c r="R575" i="3"/>
  <c r="BH575" i="3" s="1"/>
  <c r="BI575" i="3" s="1"/>
  <c r="BJ575" i="3" s="1"/>
  <c r="R583" i="3"/>
  <c r="R591" i="3"/>
  <c r="BH591" i="3" s="1"/>
  <c r="BI591" i="3" s="1"/>
  <c r="BJ591" i="3" s="1"/>
  <c r="R599" i="3"/>
  <c r="BH599" i="3" s="1"/>
  <c r="BI599" i="3" s="1"/>
  <c r="BJ599" i="3" s="1"/>
  <c r="R607" i="3"/>
  <c r="BH607" i="3" s="1"/>
  <c r="BI607" i="3" s="1"/>
  <c r="BJ607" i="3" s="1"/>
  <c r="R615" i="3"/>
  <c r="BH615" i="3" s="1"/>
  <c r="BI615" i="3" s="1"/>
  <c r="BJ615" i="3" s="1"/>
  <c r="R623" i="3"/>
  <c r="BH623" i="3" s="1"/>
  <c r="BI623" i="3" s="1"/>
  <c r="BJ623" i="3" s="1"/>
  <c r="R630" i="3"/>
  <c r="R632" i="3"/>
  <c r="BH632" i="3" s="1"/>
  <c r="BI632" i="3" s="1"/>
  <c r="BJ632" i="3" s="1"/>
  <c r="AV635" i="3"/>
  <c r="AW635" i="3" s="1"/>
  <c r="AX635" i="3" s="1"/>
  <c r="BE637" i="3"/>
  <c r="BF637" i="3" s="1"/>
  <c r="BG637" i="3" s="1"/>
  <c r="R640" i="3"/>
  <c r="BH640" i="3" s="1"/>
  <c r="BI640" i="3" s="1"/>
  <c r="BJ640" i="3" s="1"/>
  <c r="AS640" i="3"/>
  <c r="AT640" i="3" s="1"/>
  <c r="AU640" i="3" s="1"/>
  <c r="R648" i="3"/>
  <c r="BH648" i="3" s="1"/>
  <c r="BI648" i="3" s="1"/>
  <c r="BJ648" i="3" s="1"/>
  <c r="AV649" i="3"/>
  <c r="AW649" i="3" s="1"/>
  <c r="AX649" i="3" s="1"/>
  <c r="R656" i="3"/>
  <c r="BH656" i="3" s="1"/>
  <c r="BI656" i="3" s="1"/>
  <c r="BJ656" i="3" s="1"/>
  <c r="R664" i="3"/>
  <c r="BH664" i="3" s="1"/>
  <c r="BI664" i="3" s="1"/>
  <c r="BJ664" i="3" s="1"/>
  <c r="R672" i="3"/>
  <c r="BH672" i="3" s="1"/>
  <c r="BI672" i="3" s="1"/>
  <c r="BJ672" i="3" s="1"/>
  <c r="R680" i="3"/>
  <c r="BH680" i="3" s="1"/>
  <c r="BI680" i="3" s="1"/>
  <c r="BJ680" i="3" s="1"/>
  <c r="R688" i="3"/>
  <c r="BH688" i="3" s="1"/>
  <c r="BI688" i="3" s="1"/>
  <c r="BJ688" i="3" s="1"/>
  <c r="R696" i="3"/>
  <c r="BH696" i="3" s="1"/>
  <c r="BI696" i="3" s="1"/>
  <c r="BJ696" i="3" s="1"/>
  <c r="R704" i="3"/>
  <c r="BH704" i="3" s="1"/>
  <c r="BI704" i="3" s="1"/>
  <c r="BJ704" i="3" s="1"/>
  <c r="R712" i="3"/>
  <c r="BH712" i="3" s="1"/>
  <c r="BI712" i="3" s="1"/>
  <c r="BJ712" i="3" s="1"/>
  <c r="R720" i="3"/>
  <c r="BH720" i="3" s="1"/>
  <c r="BI720" i="3" s="1"/>
  <c r="BJ720" i="3" s="1"/>
  <c r="R728" i="3"/>
  <c r="BH728" i="3" s="1"/>
  <c r="BI728" i="3" s="1"/>
  <c r="BJ728" i="3" s="1"/>
  <c r="R736" i="3"/>
  <c r="BH736" i="3" s="1"/>
  <c r="BI736" i="3" s="1"/>
  <c r="BJ736" i="3" s="1"/>
  <c r="R744" i="3"/>
  <c r="BH744" i="3" s="1"/>
  <c r="BI744" i="3" s="1"/>
  <c r="BJ744" i="3" s="1"/>
  <c r="R752" i="3"/>
  <c r="BH752" i="3" s="1"/>
  <c r="BI752" i="3" s="1"/>
  <c r="BJ752" i="3" s="1"/>
  <c r="BE755" i="3"/>
  <c r="BF755" i="3" s="1"/>
  <c r="BG755" i="3" s="1"/>
  <c r="BE757" i="3"/>
  <c r="BF757" i="3" s="1"/>
  <c r="BG757" i="3" s="1"/>
  <c r="R760" i="3"/>
  <c r="BH760" i="3" s="1"/>
  <c r="BI760" i="3" s="1"/>
  <c r="BJ760" i="3" s="1"/>
  <c r="R768" i="3"/>
  <c r="BH768" i="3" s="1"/>
  <c r="BI768" i="3" s="1"/>
  <c r="BJ768" i="3" s="1"/>
  <c r="R776" i="3"/>
  <c r="BH776" i="3" s="1"/>
  <c r="BI776" i="3" s="1"/>
  <c r="BJ776" i="3" s="1"/>
  <c r="R784" i="3"/>
  <c r="BH784" i="3" s="1"/>
  <c r="BI784" i="3" s="1"/>
  <c r="BJ784" i="3" s="1"/>
  <c r="K788" i="3"/>
  <c r="BR788" i="3" s="1"/>
  <c r="CK788" i="3" s="1"/>
  <c r="R791" i="3"/>
  <c r="BH791" i="3" s="1"/>
  <c r="BI791" i="3" s="1"/>
  <c r="BJ791" i="3" s="1"/>
  <c r="R799" i="3"/>
  <c r="BH799" i="3" s="1"/>
  <c r="BI799" i="3" s="1"/>
  <c r="BJ799" i="3" s="1"/>
  <c r="R807" i="3"/>
  <c r="R815" i="3"/>
  <c r="BH815" i="3" s="1"/>
  <c r="BI815" i="3" s="1"/>
  <c r="BJ815" i="3" s="1"/>
  <c r="R823" i="3"/>
  <c r="BH823" i="3" s="1"/>
  <c r="BI823" i="3" s="1"/>
  <c r="BJ823" i="3" s="1"/>
  <c r="AV826" i="3"/>
  <c r="AW826" i="3" s="1"/>
  <c r="AX826" i="3" s="1"/>
  <c r="R831" i="3"/>
  <c r="BH831" i="3" s="1"/>
  <c r="BI831" i="3" s="1"/>
  <c r="BJ831" i="3" s="1"/>
  <c r="R839" i="3"/>
  <c r="BH839" i="3" s="1"/>
  <c r="BI839" i="3" s="1"/>
  <c r="BJ839" i="3" s="1"/>
  <c r="R847" i="3"/>
  <c r="BH847" i="3" s="1"/>
  <c r="BI847" i="3" s="1"/>
  <c r="BJ847" i="3" s="1"/>
  <c r="R855" i="3"/>
  <c r="BH855" i="3" s="1"/>
  <c r="BI855" i="3" s="1"/>
  <c r="BJ855" i="3" s="1"/>
  <c r="R863" i="3"/>
  <c r="R871" i="3"/>
  <c r="BH871" i="3" s="1"/>
  <c r="BI871" i="3" s="1"/>
  <c r="BJ871" i="3" s="1"/>
  <c r="BS871" i="3"/>
  <c r="R879" i="3"/>
  <c r="BH879" i="3" s="1"/>
  <c r="BI879" i="3" s="1"/>
  <c r="BJ879" i="3" s="1"/>
  <c r="BS879" i="3"/>
  <c r="AV885" i="3"/>
  <c r="AW885" i="3" s="1"/>
  <c r="AX885" i="3" s="1"/>
  <c r="R887" i="3"/>
  <c r="BH887" i="3" s="1"/>
  <c r="BI887" i="3" s="1"/>
  <c r="BJ887" i="3" s="1"/>
  <c r="BS887" i="3"/>
  <c r="R895" i="3"/>
  <c r="BS895" i="3"/>
  <c r="AS896" i="3"/>
  <c r="AT896" i="3" s="1"/>
  <c r="AU896" i="3" s="1"/>
  <c r="R903" i="3"/>
  <c r="BH903" i="3" s="1"/>
  <c r="BI903" i="3" s="1"/>
  <c r="BJ903" i="3" s="1"/>
  <c r="BS903" i="3"/>
  <c r="R911" i="3"/>
  <c r="BH911" i="3" s="1"/>
  <c r="BI911" i="3" s="1"/>
  <c r="BJ911" i="3" s="1"/>
  <c r="BS911" i="3"/>
  <c r="R919" i="3"/>
  <c r="BH919" i="3" s="1"/>
  <c r="BI919" i="3" s="1"/>
  <c r="BJ919" i="3" s="1"/>
  <c r="BS919" i="3"/>
  <c r="R927" i="3"/>
  <c r="BH927" i="3" s="1"/>
  <c r="BI927" i="3" s="1"/>
  <c r="BJ927" i="3" s="1"/>
  <c r="BS927" i="3"/>
  <c r="R935" i="3"/>
  <c r="BH935" i="3" s="1"/>
  <c r="BI935" i="3" s="1"/>
  <c r="BJ935" i="3" s="1"/>
  <c r="BS935" i="3"/>
  <c r="R943" i="3"/>
  <c r="BH943" i="3" s="1"/>
  <c r="BI943" i="3" s="1"/>
  <c r="BJ943" i="3" s="1"/>
  <c r="BS943" i="3"/>
  <c r="R58" i="3"/>
  <c r="BH58" i="3" s="1"/>
  <c r="BI58" i="3" s="1"/>
  <c r="BJ58" i="3" s="1"/>
  <c r="R4" i="3"/>
  <c r="BH4" i="3" s="1"/>
  <c r="BI4" i="3" s="1"/>
  <c r="BJ4" i="3" s="1"/>
  <c r="R12" i="3"/>
  <c r="BH12" i="3" s="1"/>
  <c r="BI12" i="3" s="1"/>
  <c r="BJ12" i="3" s="1"/>
  <c r="R20" i="3"/>
  <c r="BH20" i="3" s="1"/>
  <c r="BI20" i="3" s="1"/>
  <c r="BJ20" i="3" s="1"/>
  <c r="R28" i="3"/>
  <c r="BH28" i="3" s="1"/>
  <c r="BI28" i="3" s="1"/>
  <c r="BJ28" i="3" s="1"/>
  <c r="R33" i="3"/>
  <c r="BH33" i="3" s="1"/>
  <c r="BI33" i="3" s="1"/>
  <c r="BJ33" i="3" s="1"/>
  <c r="R41" i="3"/>
  <c r="BH41" i="3" s="1"/>
  <c r="BI41" i="3" s="1"/>
  <c r="BJ41" i="3" s="1"/>
  <c r="R54" i="3"/>
  <c r="BH54" i="3" s="1"/>
  <c r="BI54" i="3" s="1"/>
  <c r="BJ54" i="3" s="1"/>
  <c r="R62" i="3"/>
  <c r="BH62" i="3" s="1"/>
  <c r="BI62" i="3" s="1"/>
  <c r="BJ62" i="3" s="1"/>
  <c r="R70" i="3"/>
  <c r="BH70" i="3" s="1"/>
  <c r="BI70" i="3" s="1"/>
  <c r="BJ70" i="3" s="1"/>
  <c r="R78" i="3"/>
  <c r="BH78" i="3" s="1"/>
  <c r="BI78" i="3" s="1"/>
  <c r="BJ78" i="3" s="1"/>
  <c r="R86" i="3"/>
  <c r="BH86" i="3" s="1"/>
  <c r="BI86" i="3" s="1"/>
  <c r="BJ86" i="3" s="1"/>
  <c r="R94" i="3"/>
  <c r="BH94" i="3" s="1"/>
  <c r="BI94" i="3" s="1"/>
  <c r="BJ94" i="3" s="1"/>
  <c r="R102" i="3"/>
  <c r="BH102" i="3" s="1"/>
  <c r="BI102" i="3" s="1"/>
  <c r="BJ102" i="3" s="1"/>
  <c r="R110" i="3"/>
  <c r="BH110" i="3" s="1"/>
  <c r="BI110" i="3" s="1"/>
  <c r="BJ110" i="3" s="1"/>
  <c r="R118" i="3"/>
  <c r="BH118" i="3" s="1"/>
  <c r="BI118" i="3" s="1"/>
  <c r="BJ118" i="3" s="1"/>
  <c r="R126" i="3"/>
  <c r="BH126" i="3" s="1"/>
  <c r="BI126" i="3" s="1"/>
  <c r="BJ126" i="3" s="1"/>
  <c r="R134" i="3"/>
  <c r="BH134" i="3" s="1"/>
  <c r="BI134" i="3" s="1"/>
  <c r="BJ134" i="3" s="1"/>
  <c r="R142" i="3"/>
  <c r="BH142" i="3" s="1"/>
  <c r="BI142" i="3" s="1"/>
  <c r="BJ142" i="3" s="1"/>
  <c r="R150" i="3"/>
  <c r="BH150" i="3" s="1"/>
  <c r="BI150" i="3" s="1"/>
  <c r="BJ150" i="3" s="1"/>
  <c r="R158" i="3"/>
  <c r="BH158" i="3" s="1"/>
  <c r="BI158" i="3" s="1"/>
  <c r="BJ158" i="3" s="1"/>
  <c r="G160" i="3"/>
  <c r="BQ160" i="3" s="1"/>
  <c r="CH160" i="3" s="1"/>
  <c r="R165" i="3"/>
  <c r="BH165" i="3" s="1"/>
  <c r="BI165" i="3" s="1"/>
  <c r="BJ165" i="3" s="1"/>
  <c r="R173" i="3"/>
  <c r="BH173" i="3" s="1"/>
  <c r="BI173" i="3" s="1"/>
  <c r="BJ173" i="3" s="1"/>
  <c r="R186" i="3"/>
  <c r="BH186" i="3" s="1"/>
  <c r="BI186" i="3" s="1"/>
  <c r="BJ186" i="3" s="1"/>
  <c r="R199" i="3"/>
  <c r="BH199" i="3" s="1"/>
  <c r="BI199" i="3" s="1"/>
  <c r="BJ199" i="3" s="1"/>
  <c r="R207" i="3"/>
  <c r="BH207" i="3" s="1"/>
  <c r="BI207" i="3" s="1"/>
  <c r="BJ207" i="3" s="1"/>
  <c r="AP208" i="3"/>
  <c r="AQ208" i="3" s="1"/>
  <c r="AR208" i="3" s="1"/>
  <c r="R215" i="3"/>
  <c r="BH215" i="3" s="1"/>
  <c r="BI215" i="3" s="1"/>
  <c r="BJ215" i="3" s="1"/>
  <c r="R223" i="3"/>
  <c r="BH223" i="3" s="1"/>
  <c r="BI223" i="3" s="1"/>
  <c r="BJ223" i="3" s="1"/>
  <c r="R231" i="3"/>
  <c r="BH231" i="3" s="1"/>
  <c r="BI231" i="3" s="1"/>
  <c r="BJ231" i="3" s="1"/>
  <c r="R239" i="3"/>
  <c r="BH239" i="3" s="1"/>
  <c r="BI239" i="3" s="1"/>
  <c r="BJ239" i="3" s="1"/>
  <c r="AP240" i="3"/>
  <c r="AQ240" i="3" s="1"/>
  <c r="AR240" i="3" s="1"/>
  <c r="R247" i="3"/>
  <c r="BH247" i="3" s="1"/>
  <c r="BI247" i="3" s="1"/>
  <c r="BJ247" i="3" s="1"/>
  <c r="R255" i="3"/>
  <c r="BH255" i="3" s="1"/>
  <c r="BI255" i="3" s="1"/>
  <c r="BJ255" i="3" s="1"/>
  <c r="R263" i="3"/>
  <c r="BH263" i="3" s="1"/>
  <c r="BI263" i="3" s="1"/>
  <c r="BJ263" i="3" s="1"/>
  <c r="R271" i="3"/>
  <c r="BH271" i="3" s="1"/>
  <c r="BI271" i="3" s="1"/>
  <c r="BJ271" i="3" s="1"/>
  <c r="R279" i="3"/>
  <c r="BH279" i="3" s="1"/>
  <c r="BI279" i="3" s="1"/>
  <c r="BJ279" i="3" s="1"/>
  <c r="R287" i="3"/>
  <c r="BH287" i="3" s="1"/>
  <c r="BI287" i="3" s="1"/>
  <c r="BJ287" i="3" s="1"/>
  <c r="R295" i="3"/>
  <c r="BH295" i="3" s="1"/>
  <c r="BI295" i="3" s="1"/>
  <c r="BJ295" i="3" s="1"/>
  <c r="R303" i="3"/>
  <c r="BH303" i="3" s="1"/>
  <c r="BI303" i="3" s="1"/>
  <c r="BJ303" i="3" s="1"/>
  <c r="R311" i="3"/>
  <c r="BH311" i="3" s="1"/>
  <c r="BI311" i="3" s="1"/>
  <c r="BJ311" i="3" s="1"/>
  <c r="R323" i="3"/>
  <c r="BH323" i="3" s="1"/>
  <c r="BI323" i="3" s="1"/>
  <c r="BJ323" i="3" s="1"/>
  <c r="R331" i="3"/>
  <c r="BH331" i="3" s="1"/>
  <c r="BI331" i="3" s="1"/>
  <c r="BJ331" i="3" s="1"/>
  <c r="AV336" i="3"/>
  <c r="AW336" i="3" s="1"/>
  <c r="AX336" i="3" s="1"/>
  <c r="R339" i="3"/>
  <c r="BH339" i="3" s="1"/>
  <c r="BI339" i="3" s="1"/>
  <c r="BJ339" i="3" s="1"/>
  <c r="AS340" i="3"/>
  <c r="AT340" i="3" s="1"/>
  <c r="AU340" i="3" s="1"/>
  <c r="R347" i="3"/>
  <c r="BH347" i="3" s="1"/>
  <c r="BI347" i="3" s="1"/>
  <c r="BJ347" i="3" s="1"/>
  <c r="R355" i="3"/>
  <c r="BH355" i="3" s="1"/>
  <c r="BI355" i="3" s="1"/>
  <c r="BJ355" i="3" s="1"/>
  <c r="R363" i="3"/>
  <c r="BH363" i="3" s="1"/>
  <c r="BI363" i="3" s="1"/>
  <c r="BJ363" i="3" s="1"/>
  <c r="R371" i="3"/>
  <c r="BH371" i="3" s="1"/>
  <c r="BI371" i="3" s="1"/>
  <c r="BJ371" i="3" s="1"/>
  <c r="R379" i="3"/>
  <c r="BH379" i="3" s="1"/>
  <c r="BI379" i="3" s="1"/>
  <c r="BJ379" i="3" s="1"/>
  <c r="R387" i="3"/>
  <c r="BH387" i="3" s="1"/>
  <c r="BI387" i="3" s="1"/>
  <c r="BJ387" i="3" s="1"/>
  <c r="R395" i="3"/>
  <c r="BH395" i="3" s="1"/>
  <c r="BI395" i="3" s="1"/>
  <c r="BJ395" i="3" s="1"/>
  <c r="R403" i="3"/>
  <c r="BH403" i="3" s="1"/>
  <c r="BI403" i="3" s="1"/>
  <c r="BJ403" i="3" s="1"/>
  <c r="R411" i="3"/>
  <c r="BH411" i="3" s="1"/>
  <c r="BI411" i="3" s="1"/>
  <c r="BJ411" i="3" s="1"/>
  <c r="R419" i="3"/>
  <c r="BH419" i="3" s="1"/>
  <c r="BI419" i="3" s="1"/>
  <c r="BJ419" i="3" s="1"/>
  <c r="R427" i="3"/>
  <c r="BH427" i="3" s="1"/>
  <c r="BI427" i="3" s="1"/>
  <c r="BJ427" i="3" s="1"/>
  <c r="R435" i="3"/>
  <c r="BH435" i="3" s="1"/>
  <c r="BI435" i="3" s="1"/>
  <c r="BJ435" i="3" s="1"/>
  <c r="R443" i="3"/>
  <c r="BH443" i="3" s="1"/>
  <c r="BI443" i="3" s="1"/>
  <c r="BJ443" i="3" s="1"/>
  <c r="R451" i="3"/>
  <c r="BH451" i="3" s="1"/>
  <c r="BI451" i="3" s="1"/>
  <c r="BJ451" i="3" s="1"/>
  <c r="R459" i="3"/>
  <c r="BH459" i="3" s="1"/>
  <c r="BI459" i="3" s="1"/>
  <c r="BJ459" i="3" s="1"/>
  <c r="R467" i="3"/>
  <c r="BH467" i="3" s="1"/>
  <c r="BI467" i="3" s="1"/>
  <c r="BJ467" i="3" s="1"/>
  <c r="R474" i="3"/>
  <c r="BH474" i="3" s="1"/>
  <c r="BI474" i="3" s="1"/>
  <c r="BJ474" i="3" s="1"/>
  <c r="R482" i="3"/>
  <c r="BH482" i="3" s="1"/>
  <c r="BI482" i="3" s="1"/>
  <c r="BJ482" i="3" s="1"/>
  <c r="AV483" i="3"/>
  <c r="AW483" i="3" s="1"/>
  <c r="AX483" i="3" s="1"/>
  <c r="R490" i="3"/>
  <c r="BH490" i="3" s="1"/>
  <c r="BI490" i="3" s="1"/>
  <c r="BJ490" i="3" s="1"/>
  <c r="R498" i="3"/>
  <c r="BH498" i="3" s="1"/>
  <c r="BI498" i="3" s="1"/>
  <c r="BJ498" i="3" s="1"/>
  <c r="R506" i="3"/>
  <c r="BH506" i="3" s="1"/>
  <c r="BI506" i="3" s="1"/>
  <c r="BJ506" i="3" s="1"/>
  <c r="AS507" i="3"/>
  <c r="AT507" i="3" s="1"/>
  <c r="AU507" i="3" s="1"/>
  <c r="R514" i="3"/>
  <c r="BH514" i="3" s="1"/>
  <c r="BI514" i="3" s="1"/>
  <c r="BJ514" i="3" s="1"/>
  <c r="AY515" i="3"/>
  <c r="AZ515" i="3" s="1"/>
  <c r="BA515" i="3" s="1"/>
  <c r="AY520" i="3"/>
  <c r="AZ520" i="3" s="1"/>
  <c r="BA520" i="3" s="1"/>
  <c r="R522" i="3"/>
  <c r="BH522" i="3" s="1"/>
  <c r="BI522" i="3" s="1"/>
  <c r="BJ522" i="3" s="1"/>
  <c r="AY523" i="3"/>
  <c r="AZ523" i="3" s="1"/>
  <c r="BA523" i="3" s="1"/>
  <c r="R530" i="3"/>
  <c r="BH530" i="3" s="1"/>
  <c r="BI530" i="3" s="1"/>
  <c r="BJ530" i="3" s="1"/>
  <c r="R538" i="3"/>
  <c r="BH538" i="3" s="1"/>
  <c r="BI538" i="3" s="1"/>
  <c r="BJ538" i="3" s="1"/>
  <c r="AY539" i="3"/>
  <c r="AZ539" i="3" s="1"/>
  <c r="BA539" i="3" s="1"/>
  <c r="R546" i="3"/>
  <c r="BH546" i="3" s="1"/>
  <c r="BI546" i="3" s="1"/>
  <c r="BJ546" i="3" s="1"/>
  <c r="R554" i="3"/>
  <c r="BH554" i="3" s="1"/>
  <c r="BI554" i="3" s="1"/>
  <c r="BJ554" i="3" s="1"/>
  <c r="R562" i="3"/>
  <c r="BH562" i="3" s="1"/>
  <c r="BI562" i="3" s="1"/>
  <c r="BJ562" i="3" s="1"/>
  <c r="AS563" i="3"/>
  <c r="AT563" i="3" s="1"/>
  <c r="AU563" i="3" s="1"/>
  <c r="R570" i="3"/>
  <c r="BH570" i="3" s="1"/>
  <c r="BI570" i="3" s="1"/>
  <c r="BJ570" i="3" s="1"/>
  <c r="R578" i="3"/>
  <c r="BH578" i="3" s="1"/>
  <c r="BI578" i="3" s="1"/>
  <c r="BJ578" i="3" s="1"/>
  <c r="R586" i="3"/>
  <c r="BH586" i="3" s="1"/>
  <c r="BI586" i="3" s="1"/>
  <c r="BJ586" i="3" s="1"/>
  <c r="R594" i="3"/>
  <c r="R602" i="3"/>
  <c r="BH602" i="3" s="1"/>
  <c r="BI602" i="3" s="1"/>
  <c r="BJ602" i="3" s="1"/>
  <c r="R610" i="3"/>
  <c r="BH610" i="3" s="1"/>
  <c r="BI610" i="3" s="1"/>
  <c r="BJ610" i="3" s="1"/>
  <c r="R618" i="3"/>
  <c r="BH618" i="3" s="1"/>
  <c r="BI618" i="3" s="1"/>
  <c r="BJ618" i="3" s="1"/>
  <c r="R626" i="3"/>
  <c r="BH626" i="3" s="1"/>
  <c r="BI626" i="3" s="1"/>
  <c r="BJ626" i="3" s="1"/>
  <c r="AY627" i="3"/>
  <c r="AZ627" i="3" s="1"/>
  <c r="BA627" i="3" s="1"/>
  <c r="R635" i="3"/>
  <c r="BH635" i="3" s="1"/>
  <c r="BI635" i="3" s="1"/>
  <c r="BJ635" i="3" s="1"/>
  <c r="R643" i="3"/>
  <c r="BH643" i="3" s="1"/>
  <c r="BI643" i="3" s="1"/>
  <c r="BJ643" i="3" s="1"/>
  <c r="R651" i="3"/>
  <c r="BH651" i="3" s="1"/>
  <c r="BI651" i="3" s="1"/>
  <c r="BJ651" i="3" s="1"/>
  <c r="R659" i="3"/>
  <c r="BH659" i="3" s="1"/>
  <c r="BI659" i="3" s="1"/>
  <c r="BJ659" i="3" s="1"/>
  <c r="R667" i="3"/>
  <c r="BH667" i="3" s="1"/>
  <c r="BI667" i="3" s="1"/>
  <c r="BJ667" i="3" s="1"/>
  <c r="R675" i="3"/>
  <c r="BH675" i="3" s="1"/>
  <c r="BI675" i="3" s="1"/>
  <c r="BJ675" i="3" s="1"/>
  <c r="R683" i="3"/>
  <c r="BH683" i="3" s="1"/>
  <c r="BI683" i="3" s="1"/>
  <c r="BJ683" i="3" s="1"/>
  <c r="R691" i="3"/>
  <c r="BH691" i="3" s="1"/>
  <c r="BI691" i="3" s="1"/>
  <c r="BJ691" i="3" s="1"/>
  <c r="R699" i="3"/>
  <c r="BH699" i="3" s="1"/>
  <c r="BI699" i="3" s="1"/>
  <c r="BJ699" i="3" s="1"/>
  <c r="R707" i="3"/>
  <c r="BH707" i="3" s="1"/>
  <c r="BI707" i="3" s="1"/>
  <c r="BJ707" i="3" s="1"/>
  <c r="R715" i="3"/>
  <c r="BH715" i="3" s="1"/>
  <c r="BI715" i="3" s="1"/>
  <c r="BJ715" i="3" s="1"/>
  <c r="R723" i="3"/>
  <c r="BH723" i="3" s="1"/>
  <c r="BI723" i="3" s="1"/>
  <c r="BJ723" i="3" s="1"/>
  <c r="R731" i="3"/>
  <c r="BH731" i="3" s="1"/>
  <c r="BI731" i="3" s="1"/>
  <c r="BJ731" i="3" s="1"/>
  <c r="R739" i="3"/>
  <c r="BH739" i="3" s="1"/>
  <c r="BI739" i="3" s="1"/>
  <c r="BJ739" i="3" s="1"/>
  <c r="R747" i="3"/>
  <c r="BH747" i="3" s="1"/>
  <c r="BI747" i="3" s="1"/>
  <c r="BJ747" i="3" s="1"/>
  <c r="AS750" i="3"/>
  <c r="AT750" i="3" s="1"/>
  <c r="AU750" i="3" s="1"/>
  <c r="R755" i="3"/>
  <c r="BH755" i="3" s="1"/>
  <c r="BI755" i="3" s="1"/>
  <c r="BJ755" i="3" s="1"/>
  <c r="R763" i="3"/>
  <c r="BH763" i="3" s="1"/>
  <c r="BI763" i="3" s="1"/>
  <c r="BJ763" i="3" s="1"/>
  <c r="R771" i="3"/>
  <c r="BH771" i="3" s="1"/>
  <c r="BI771" i="3" s="1"/>
  <c r="BJ771" i="3" s="1"/>
  <c r="R779" i="3"/>
  <c r="BH779" i="3" s="1"/>
  <c r="BI779" i="3" s="1"/>
  <c r="BJ779" i="3" s="1"/>
  <c r="R794" i="3"/>
  <c r="BH794" i="3" s="1"/>
  <c r="BI794" i="3" s="1"/>
  <c r="BJ794" i="3" s="1"/>
  <c r="R802" i="3"/>
  <c r="BH802" i="3" s="1"/>
  <c r="BI802" i="3" s="1"/>
  <c r="BJ802" i="3" s="1"/>
  <c r="R810" i="3"/>
  <c r="BH810" i="3" s="1"/>
  <c r="BI810" i="3" s="1"/>
  <c r="BJ810" i="3" s="1"/>
  <c r="R818" i="3"/>
  <c r="BH818" i="3" s="1"/>
  <c r="BI818" i="3" s="1"/>
  <c r="BJ818" i="3" s="1"/>
  <c r="R826" i="3"/>
  <c r="BH826" i="3" s="1"/>
  <c r="BI826" i="3" s="1"/>
  <c r="BJ826" i="3" s="1"/>
  <c r="R834" i="3"/>
  <c r="BH834" i="3" s="1"/>
  <c r="BI834" i="3" s="1"/>
  <c r="BJ834" i="3" s="1"/>
  <c r="R842" i="3"/>
  <c r="BH842" i="3" s="1"/>
  <c r="BI842" i="3" s="1"/>
  <c r="BJ842" i="3" s="1"/>
  <c r="R850" i="3"/>
  <c r="BH850" i="3" s="1"/>
  <c r="BI850" i="3" s="1"/>
  <c r="BJ850" i="3" s="1"/>
  <c r="R858" i="3"/>
  <c r="BH858" i="3" s="1"/>
  <c r="BI858" i="3" s="1"/>
  <c r="BJ858" i="3" s="1"/>
  <c r="R866" i="3"/>
  <c r="BH866" i="3" s="1"/>
  <c r="BI866" i="3" s="1"/>
  <c r="BJ866" i="3" s="1"/>
  <c r="BS866" i="3"/>
  <c r="R874" i="3"/>
  <c r="BH874" i="3" s="1"/>
  <c r="BI874" i="3" s="1"/>
  <c r="BJ874" i="3" s="1"/>
  <c r="BS874" i="3"/>
  <c r="R882" i="3"/>
  <c r="BS882" i="3"/>
  <c r="R890" i="3"/>
  <c r="BH890" i="3" s="1"/>
  <c r="BI890" i="3" s="1"/>
  <c r="BJ890" i="3" s="1"/>
  <c r="BS890" i="3"/>
  <c r="R898" i="3"/>
  <c r="BH898" i="3" s="1"/>
  <c r="BI898" i="3" s="1"/>
  <c r="BJ898" i="3" s="1"/>
  <c r="BS898" i="3"/>
  <c r="R906" i="3"/>
  <c r="BH906" i="3" s="1"/>
  <c r="BI906" i="3" s="1"/>
  <c r="BJ906" i="3" s="1"/>
  <c r="BS906" i="3"/>
  <c r="R914" i="3"/>
  <c r="BS914" i="3"/>
  <c r="R922" i="3"/>
  <c r="BH922" i="3" s="1"/>
  <c r="BI922" i="3" s="1"/>
  <c r="BJ922" i="3" s="1"/>
  <c r="BS922" i="3"/>
  <c r="R930" i="3"/>
  <c r="BH930" i="3" s="1"/>
  <c r="BI930" i="3" s="1"/>
  <c r="BJ930" i="3" s="1"/>
  <c r="BS930" i="3"/>
  <c r="BE935" i="3"/>
  <c r="BF935" i="3" s="1"/>
  <c r="BG935" i="3" s="1"/>
  <c r="R938" i="3"/>
  <c r="BH938" i="3" s="1"/>
  <c r="BI938" i="3" s="1"/>
  <c r="BJ938" i="3" s="1"/>
  <c r="BS938" i="3"/>
  <c r="BE34" i="3"/>
  <c r="BF34" i="3" s="1"/>
  <c r="BG34" i="3" s="1"/>
  <c r="AP4" i="3"/>
  <c r="AQ4" i="3" s="1"/>
  <c r="AR4" i="3" s="1"/>
  <c r="AV27" i="3"/>
  <c r="AW27" i="3" s="1"/>
  <c r="AX27" i="3" s="1"/>
  <c r="BB26" i="3"/>
  <c r="BC26" i="3" s="1"/>
  <c r="BD26" i="3" s="1"/>
  <c r="AP26" i="3"/>
  <c r="AQ26" i="3" s="1"/>
  <c r="AR26" i="3" s="1"/>
  <c r="AP5" i="3"/>
  <c r="AQ5" i="3" s="1"/>
  <c r="AR5" i="3" s="1"/>
  <c r="BB10" i="3"/>
  <c r="BC10" i="3" s="1"/>
  <c r="BD10" i="3" s="1"/>
  <c r="AP114" i="3"/>
  <c r="AQ114" i="3" s="1"/>
  <c r="AR114" i="3" s="1"/>
  <c r="AY145" i="3"/>
  <c r="AZ145" i="3" s="1"/>
  <c r="BA145" i="3" s="1"/>
  <c r="AS170" i="3"/>
  <c r="AT170" i="3" s="1"/>
  <c r="AU170" i="3" s="1"/>
  <c r="AP262" i="3"/>
  <c r="AQ262" i="3" s="1"/>
  <c r="AR262" i="3" s="1"/>
  <c r="BE3" i="3"/>
  <c r="BF3" i="3" s="1"/>
  <c r="BG3" i="3" s="1"/>
  <c r="AP6" i="3"/>
  <c r="AQ6" i="3" s="1"/>
  <c r="AR6" i="3" s="1"/>
  <c r="BB33" i="3"/>
  <c r="BC33" i="3" s="1"/>
  <c r="BD33" i="3" s="1"/>
  <c r="BE40" i="3"/>
  <c r="BF40" i="3" s="1"/>
  <c r="BG40" i="3" s="1"/>
  <c r="AP44" i="3"/>
  <c r="AQ44" i="3" s="1"/>
  <c r="AR44" i="3" s="1"/>
  <c r="AY53" i="3"/>
  <c r="AZ53" i="3" s="1"/>
  <c r="BA53" i="3" s="1"/>
  <c r="AP54" i="3"/>
  <c r="AQ54" i="3" s="1"/>
  <c r="AR54" i="3" s="1"/>
  <c r="BB66" i="3"/>
  <c r="BC66" i="3" s="1"/>
  <c r="BD66" i="3" s="1"/>
  <c r="AS93" i="3"/>
  <c r="AT93" i="3" s="1"/>
  <c r="AU93" i="3" s="1"/>
  <c r="AS98" i="3"/>
  <c r="AT98" i="3" s="1"/>
  <c r="AU98" i="3" s="1"/>
  <c r="AY101" i="3"/>
  <c r="AZ101" i="3" s="1"/>
  <c r="BA101" i="3" s="1"/>
  <c r="BE134" i="3"/>
  <c r="BF134" i="3" s="1"/>
  <c r="BG134" i="3" s="1"/>
  <c r="AV134" i="3"/>
  <c r="AW134" i="3" s="1"/>
  <c r="AX134" i="3" s="1"/>
  <c r="AP143" i="3"/>
  <c r="AQ143" i="3" s="1"/>
  <c r="AR143" i="3" s="1"/>
  <c r="BE173" i="3"/>
  <c r="BF173" i="3" s="1"/>
  <c r="BG173" i="3" s="1"/>
  <c r="BE193" i="3"/>
  <c r="BF193" i="3" s="1"/>
  <c r="BG193" i="3" s="1"/>
  <c r="AP202" i="3"/>
  <c r="AQ202" i="3" s="1"/>
  <c r="AR202" i="3" s="1"/>
  <c r="AV209" i="3"/>
  <c r="AW209" i="3" s="1"/>
  <c r="AX209" i="3" s="1"/>
  <c r="AV210" i="3"/>
  <c r="AW210" i="3" s="1"/>
  <c r="AX210" i="3" s="1"/>
  <c r="AV217" i="3"/>
  <c r="AW217" i="3" s="1"/>
  <c r="AX217" i="3" s="1"/>
  <c r="AP218" i="3"/>
  <c r="AQ218" i="3" s="1"/>
  <c r="AR218" i="3" s="1"/>
  <c r="BB246" i="3"/>
  <c r="BC246" i="3" s="1"/>
  <c r="BD246" i="3" s="1"/>
  <c r="AY246" i="3"/>
  <c r="AZ246" i="3" s="1"/>
  <c r="BA246" i="3" s="1"/>
  <c r="AP254" i="3"/>
  <c r="AQ254" i="3" s="1"/>
  <c r="AR254" i="3" s="1"/>
  <c r="BB262" i="3"/>
  <c r="BC262" i="3" s="1"/>
  <c r="BD262" i="3" s="1"/>
  <c r="AV299" i="3"/>
  <c r="AW299" i="3" s="1"/>
  <c r="AX299" i="3" s="1"/>
  <c r="AY312" i="3"/>
  <c r="AZ312" i="3" s="1"/>
  <c r="BA312" i="3" s="1"/>
  <c r="AS315" i="3"/>
  <c r="AT315" i="3" s="1"/>
  <c r="AU315" i="3" s="1"/>
  <c r="AP356" i="3"/>
  <c r="AQ356" i="3" s="1"/>
  <c r="AR356" i="3" s="1"/>
  <c r="AY366" i="3"/>
  <c r="AZ366" i="3" s="1"/>
  <c r="BA366" i="3" s="1"/>
  <c r="AS380" i="3"/>
  <c r="AT380" i="3" s="1"/>
  <c r="AU380" i="3" s="1"/>
  <c r="AY385" i="3"/>
  <c r="AZ385" i="3" s="1"/>
  <c r="BA385" i="3" s="1"/>
  <c r="BE413" i="3"/>
  <c r="BF413" i="3" s="1"/>
  <c r="BG413" i="3" s="1"/>
  <c r="BB414" i="3"/>
  <c r="BC414" i="3" s="1"/>
  <c r="BD414" i="3" s="1"/>
  <c r="AP419" i="3"/>
  <c r="AQ419" i="3" s="1"/>
  <c r="AR419" i="3" s="1"/>
  <c r="BE429" i="3"/>
  <c r="BF429" i="3" s="1"/>
  <c r="BG429" i="3" s="1"/>
  <c r="AP435" i="3"/>
  <c r="AQ435" i="3" s="1"/>
  <c r="AR435" i="3" s="1"/>
  <c r="BE450" i="3"/>
  <c r="BF450" i="3" s="1"/>
  <c r="BG450" i="3" s="1"/>
  <c r="AV485" i="3"/>
  <c r="AW485" i="3" s="1"/>
  <c r="AX485" i="3" s="1"/>
  <c r="AY490" i="3"/>
  <c r="AZ490" i="3" s="1"/>
  <c r="BA490" i="3" s="1"/>
  <c r="AP493" i="3"/>
  <c r="AQ493" i="3" s="1"/>
  <c r="AR493" i="3" s="1"/>
  <c r="AV517" i="3"/>
  <c r="AW517" i="3" s="1"/>
  <c r="AX517" i="3" s="1"/>
  <c r="AV525" i="3"/>
  <c r="AW525" i="3" s="1"/>
  <c r="AX525" i="3" s="1"/>
  <c r="BE540" i="3"/>
  <c r="BF540" i="3" s="1"/>
  <c r="BG540" i="3" s="1"/>
  <c r="AY541" i="3"/>
  <c r="AZ541" i="3" s="1"/>
  <c r="BA541" i="3" s="1"/>
  <c r="BB554" i="3"/>
  <c r="BC554" i="3" s="1"/>
  <c r="BD554" i="3" s="1"/>
  <c r="AS575" i="3"/>
  <c r="AT575" i="3" s="1"/>
  <c r="AU575" i="3" s="1"/>
  <c r="AS583" i="3"/>
  <c r="AT583" i="3" s="1"/>
  <c r="AU583" i="3" s="1"/>
  <c r="BE585" i="3"/>
  <c r="BF585" i="3" s="1"/>
  <c r="BG585" i="3" s="1"/>
  <c r="BE601" i="3"/>
  <c r="BF601" i="3" s="1"/>
  <c r="BG601" i="3" s="1"/>
  <c r="BE607" i="3"/>
  <c r="BF607" i="3" s="1"/>
  <c r="BG607" i="3" s="1"/>
  <c r="AP615" i="3"/>
  <c r="AQ615" i="3" s="1"/>
  <c r="AR615" i="3" s="1"/>
  <c r="BE617" i="3"/>
  <c r="BF617" i="3" s="1"/>
  <c r="BG617" i="3" s="1"/>
  <c r="BE625" i="3"/>
  <c r="BF625" i="3" s="1"/>
  <c r="BG625" i="3" s="1"/>
  <c r="AP661" i="3"/>
  <c r="AQ661" i="3" s="1"/>
  <c r="AR661" i="3" s="1"/>
  <c r="AS664" i="3"/>
  <c r="AT664" i="3" s="1"/>
  <c r="AU664" i="3" s="1"/>
  <c r="BE668" i="3"/>
  <c r="BF668" i="3" s="1"/>
  <c r="BG668" i="3" s="1"/>
  <c r="BB669" i="3"/>
  <c r="BC669" i="3" s="1"/>
  <c r="BD669" i="3" s="1"/>
  <c r="BE689" i="3"/>
  <c r="BF689" i="3" s="1"/>
  <c r="BG689" i="3" s="1"/>
  <c r="AP698" i="3"/>
  <c r="AQ698" i="3" s="1"/>
  <c r="AR698" i="3" s="1"/>
  <c r="AV708" i="3"/>
  <c r="AW708" i="3" s="1"/>
  <c r="AX708" i="3" s="1"/>
  <c r="AV719" i="3"/>
  <c r="AW719" i="3" s="1"/>
  <c r="AX719" i="3" s="1"/>
  <c r="AV751" i="3"/>
  <c r="AW751" i="3" s="1"/>
  <c r="AX751" i="3" s="1"/>
  <c r="AS777" i="3"/>
  <c r="AT777" i="3" s="1"/>
  <c r="AU777" i="3" s="1"/>
  <c r="H787" i="3"/>
  <c r="AP796" i="3"/>
  <c r="AQ796" i="3" s="1"/>
  <c r="AR796" i="3" s="1"/>
  <c r="AY811" i="3"/>
  <c r="AZ811" i="3" s="1"/>
  <c r="BA811" i="3" s="1"/>
  <c r="AS814" i="3"/>
  <c r="AT814" i="3" s="1"/>
  <c r="AU814" i="3" s="1"/>
  <c r="AP858" i="3"/>
  <c r="AQ858" i="3" s="1"/>
  <c r="AR858" i="3" s="1"/>
  <c r="BB874" i="3"/>
  <c r="BC874" i="3" s="1"/>
  <c r="BD874" i="3" s="1"/>
  <c r="AS874" i="3"/>
  <c r="AT874" i="3" s="1"/>
  <c r="AU874" i="3" s="1"/>
  <c r="AS890" i="3"/>
  <c r="AT890" i="3" s="1"/>
  <c r="AU890" i="3" s="1"/>
  <c r="AP895" i="3"/>
  <c r="AQ895" i="3" s="1"/>
  <c r="AR895" i="3" s="1"/>
  <c r="AP897" i="3"/>
  <c r="AQ897" i="3" s="1"/>
  <c r="AR897" i="3" s="1"/>
  <c r="BB913" i="3"/>
  <c r="BC913" i="3" s="1"/>
  <c r="BD913" i="3" s="1"/>
  <c r="BE915" i="3"/>
  <c r="BF915" i="3" s="1"/>
  <c r="BG915" i="3" s="1"/>
  <c r="BE930" i="3"/>
  <c r="BF930" i="3" s="1"/>
  <c r="BG930" i="3" s="1"/>
  <c r="AV11" i="3"/>
  <c r="AW11" i="3" s="1"/>
  <c r="AX11" i="3" s="1"/>
  <c r="AY18" i="3"/>
  <c r="AZ18" i="3" s="1"/>
  <c r="BA18" i="3" s="1"/>
  <c r="AS18" i="3"/>
  <c r="AT18" i="3" s="1"/>
  <c r="AU18" i="3" s="1"/>
  <c r="AY63" i="3"/>
  <c r="AZ63" i="3" s="1"/>
  <c r="BA63" i="3" s="1"/>
  <c r="AP64" i="3"/>
  <c r="AQ64" i="3" s="1"/>
  <c r="AR64" i="3" s="1"/>
  <c r="BE84" i="3"/>
  <c r="BF84" i="3" s="1"/>
  <c r="BG84" i="3" s="1"/>
  <c r="AV88" i="3"/>
  <c r="AW88" i="3" s="1"/>
  <c r="AX88" i="3" s="1"/>
  <c r="BE116" i="3"/>
  <c r="BF116" i="3" s="1"/>
  <c r="BG116" i="3" s="1"/>
  <c r="BB117" i="3"/>
  <c r="BC117" i="3" s="1"/>
  <c r="BD117" i="3" s="1"/>
  <c r="BB125" i="3"/>
  <c r="BC125" i="3" s="1"/>
  <c r="BD125" i="3" s="1"/>
  <c r="BB156" i="3"/>
  <c r="BC156" i="3" s="1"/>
  <c r="BD156" i="3" s="1"/>
  <c r="BE188" i="3"/>
  <c r="BF188" i="3" s="1"/>
  <c r="BG188" i="3" s="1"/>
  <c r="AV197" i="3"/>
  <c r="AW197" i="3" s="1"/>
  <c r="AX197" i="3" s="1"/>
  <c r="AV243" i="3"/>
  <c r="AW243" i="3" s="1"/>
  <c r="AX243" i="3" s="1"/>
  <c r="BB270" i="3"/>
  <c r="BC270" i="3" s="1"/>
  <c r="BD270" i="3" s="1"/>
  <c r="AP270" i="3"/>
  <c r="AQ270" i="3" s="1"/>
  <c r="AR270" i="3" s="1"/>
  <c r="AY370" i="3"/>
  <c r="AZ370" i="3" s="1"/>
  <c r="BA370" i="3" s="1"/>
  <c r="AS388" i="3"/>
  <c r="AT388" i="3" s="1"/>
  <c r="AU388" i="3" s="1"/>
  <c r="BE393" i="3"/>
  <c r="BF393" i="3" s="1"/>
  <c r="BG393" i="3" s="1"/>
  <c r="AS404" i="3"/>
  <c r="AT404" i="3" s="1"/>
  <c r="AU404" i="3" s="1"/>
  <c r="AY409" i="3"/>
  <c r="AZ409" i="3" s="1"/>
  <c r="BA409" i="3" s="1"/>
  <c r="AS412" i="3"/>
  <c r="AT412" i="3" s="1"/>
  <c r="AU412" i="3" s="1"/>
  <c r="BB430" i="3"/>
  <c r="BC430" i="3" s="1"/>
  <c r="BD430" i="3" s="1"/>
  <c r="AS430" i="3"/>
  <c r="AT430" i="3" s="1"/>
  <c r="AU430" i="3" s="1"/>
  <c r="AP441" i="3"/>
  <c r="AQ441" i="3" s="1"/>
  <c r="AR441" i="3" s="1"/>
  <c r="BE484" i="3"/>
  <c r="BF484" i="3" s="1"/>
  <c r="BG484" i="3" s="1"/>
  <c r="AY488" i="3"/>
  <c r="AZ488" i="3" s="1"/>
  <c r="BA488" i="3" s="1"/>
  <c r="BE508" i="3"/>
  <c r="BF508" i="3" s="1"/>
  <c r="BG508" i="3" s="1"/>
  <c r="AV509" i="3"/>
  <c r="AW509" i="3" s="1"/>
  <c r="AX509" i="3" s="1"/>
  <c r="AY512" i="3"/>
  <c r="AZ512" i="3" s="1"/>
  <c r="BA512" i="3" s="1"/>
  <c r="AV533" i="3"/>
  <c r="AW533" i="3" s="1"/>
  <c r="AX533" i="3" s="1"/>
  <c r="BE548" i="3"/>
  <c r="BF548" i="3" s="1"/>
  <c r="BG548" i="3" s="1"/>
  <c r="BE564" i="3"/>
  <c r="BF564" i="3" s="1"/>
  <c r="BG564" i="3" s="1"/>
  <c r="BB565" i="3"/>
  <c r="BC565" i="3" s="1"/>
  <c r="BD565" i="3" s="1"/>
  <c r="BE572" i="3"/>
  <c r="BF572" i="3" s="1"/>
  <c r="BG572" i="3" s="1"/>
  <c r="AP605" i="3"/>
  <c r="AQ605" i="3" s="1"/>
  <c r="AR605" i="3" s="1"/>
  <c r="AS616" i="3"/>
  <c r="AT616" i="3" s="1"/>
  <c r="AU616" i="3" s="1"/>
  <c r="AP629" i="3"/>
  <c r="AQ629" i="3" s="1"/>
  <c r="AR629" i="3" s="1"/>
  <c r="AY629" i="3"/>
  <c r="AZ629" i="3" s="1"/>
  <c r="BA629" i="3" s="1"/>
  <c r="BE645" i="3"/>
  <c r="BF645" i="3" s="1"/>
  <c r="BG645" i="3" s="1"/>
  <c r="BE655" i="3"/>
  <c r="BF655" i="3" s="1"/>
  <c r="BG655" i="3" s="1"/>
  <c r="BE671" i="3"/>
  <c r="BF671" i="3" s="1"/>
  <c r="BG671" i="3" s="1"/>
  <c r="AS690" i="3"/>
  <c r="AT690" i="3" s="1"/>
  <c r="AU690" i="3" s="1"/>
  <c r="AV706" i="3"/>
  <c r="AW706" i="3" s="1"/>
  <c r="AX706" i="3" s="1"/>
  <c r="AY709" i="3"/>
  <c r="AZ709" i="3" s="1"/>
  <c r="BA709" i="3" s="1"/>
  <c r="AS717" i="3"/>
  <c r="AT717" i="3" s="1"/>
  <c r="AU717" i="3" s="1"/>
  <c r="AS725" i="3"/>
  <c r="AT725" i="3" s="1"/>
  <c r="AU725" i="3" s="1"/>
  <c r="AV741" i="3"/>
  <c r="AW741" i="3" s="1"/>
  <c r="AX741" i="3" s="1"/>
  <c r="BE745" i="3"/>
  <c r="BF745" i="3" s="1"/>
  <c r="BG745" i="3" s="1"/>
  <c r="AS746" i="3"/>
  <c r="AT746" i="3" s="1"/>
  <c r="AU746" i="3" s="1"/>
  <c r="BE750" i="3"/>
  <c r="BF750" i="3" s="1"/>
  <c r="BG750" i="3" s="1"/>
  <c r="BB791" i="3"/>
  <c r="BC791" i="3" s="1"/>
  <c r="BD791" i="3" s="1"/>
  <c r="AP794" i="3"/>
  <c r="AQ794" i="3" s="1"/>
  <c r="AR794" i="3" s="1"/>
  <c r="BB804" i="3"/>
  <c r="BC804" i="3" s="1"/>
  <c r="BD804" i="3" s="1"/>
  <c r="AV808" i="3"/>
  <c r="AW808" i="3" s="1"/>
  <c r="AX808" i="3" s="1"/>
  <c r="AP820" i="3"/>
  <c r="AQ820" i="3" s="1"/>
  <c r="AR820" i="3" s="1"/>
  <c r="BE852" i="3"/>
  <c r="BF852" i="3" s="1"/>
  <c r="BG852" i="3" s="1"/>
  <c r="AS869" i="3"/>
  <c r="AT869" i="3" s="1"/>
  <c r="AU869" i="3" s="1"/>
  <c r="AY903" i="3"/>
  <c r="AZ903" i="3" s="1"/>
  <c r="BA903" i="3" s="1"/>
  <c r="BE907" i="3"/>
  <c r="BF907" i="3" s="1"/>
  <c r="BG907" i="3" s="1"/>
  <c r="AP921" i="3"/>
  <c r="AQ921" i="3" s="1"/>
  <c r="AR921" i="3" s="1"/>
  <c r="AY228" i="3"/>
  <c r="AZ228" i="3" s="1"/>
  <c r="BA228" i="3" s="1"/>
  <c r="BE535" i="3"/>
  <c r="BF535" i="3" s="1"/>
  <c r="BG535" i="3" s="1"/>
  <c r="BE586" i="3"/>
  <c r="BF586" i="3" s="1"/>
  <c r="BG586" i="3" s="1"/>
  <c r="BE615" i="3"/>
  <c r="BF615" i="3" s="1"/>
  <c r="BG615" i="3" s="1"/>
  <c r="AV796" i="3"/>
  <c r="AW796" i="3" s="1"/>
  <c r="AX796" i="3" s="1"/>
  <c r="BB802" i="3"/>
  <c r="BC802" i="3" s="1"/>
  <c r="BD802" i="3" s="1"/>
  <c r="AV830" i="3"/>
  <c r="AW830" i="3" s="1"/>
  <c r="AX830" i="3" s="1"/>
  <c r="AS855" i="3"/>
  <c r="AT855" i="3" s="1"/>
  <c r="AU855" i="3" s="1"/>
  <c r="AS880" i="3"/>
  <c r="AT880" i="3" s="1"/>
  <c r="AU880" i="3" s="1"/>
  <c r="AS888" i="3"/>
  <c r="AT888" i="3" s="1"/>
  <c r="AU888" i="3" s="1"/>
  <c r="BE895" i="3"/>
  <c r="BF895" i="3" s="1"/>
  <c r="BG895" i="3" s="1"/>
  <c r="AS898" i="3"/>
  <c r="AT898" i="3" s="1"/>
  <c r="AU898" i="3" s="1"/>
  <c r="AS16" i="3"/>
  <c r="AT16" i="3" s="1"/>
  <c r="AU16" i="3" s="1"/>
  <c r="AY21" i="3"/>
  <c r="AZ21" i="3" s="1"/>
  <c r="BA21" i="3" s="1"/>
  <c r="AP34" i="3"/>
  <c r="AQ34" i="3" s="1"/>
  <c r="AR34" i="3" s="1"/>
  <c r="AP52" i="3"/>
  <c r="AQ52" i="3" s="1"/>
  <c r="AR52" i="3" s="1"/>
  <c r="BB62" i="3"/>
  <c r="BC62" i="3" s="1"/>
  <c r="BD62" i="3" s="1"/>
  <c r="AY69" i="3"/>
  <c r="AZ69" i="3" s="1"/>
  <c r="BA69" i="3" s="1"/>
  <c r="AP70" i="3"/>
  <c r="AQ70" i="3" s="1"/>
  <c r="AR70" i="3" s="1"/>
  <c r="AY126" i="3"/>
  <c r="AZ126" i="3" s="1"/>
  <c r="BA126" i="3" s="1"/>
  <c r="AP126" i="3"/>
  <c r="AQ126" i="3" s="1"/>
  <c r="AR126" i="3" s="1"/>
  <c r="BE131" i="3"/>
  <c r="BF131" i="3" s="1"/>
  <c r="BG131" i="3" s="1"/>
  <c r="AV176" i="3"/>
  <c r="AW176" i="3" s="1"/>
  <c r="AX176" i="3" s="1"/>
  <c r="AP177" i="3"/>
  <c r="AQ177" i="3" s="1"/>
  <c r="AR177" i="3" s="1"/>
  <c r="BE186" i="3"/>
  <c r="BF186" i="3" s="1"/>
  <c r="BG186" i="3" s="1"/>
  <c r="AP200" i="3"/>
  <c r="AQ200" i="3" s="1"/>
  <c r="AR200" i="3" s="1"/>
  <c r="AV241" i="3"/>
  <c r="AW241" i="3" s="1"/>
  <c r="AX241" i="3" s="1"/>
  <c r="BE254" i="3"/>
  <c r="BF254" i="3" s="1"/>
  <c r="BG254" i="3" s="1"/>
  <c r="AY258" i="3"/>
  <c r="AZ258" i="3" s="1"/>
  <c r="BA258" i="3" s="1"/>
  <c r="AP258" i="3"/>
  <c r="AQ258" i="3" s="1"/>
  <c r="AR258" i="3" s="1"/>
  <c r="AV300" i="3"/>
  <c r="AW300" i="3" s="1"/>
  <c r="AX300" i="3" s="1"/>
  <c r="BB305" i="3"/>
  <c r="BC305" i="3" s="1"/>
  <c r="BD305" i="3" s="1"/>
  <c r="BE324" i="3"/>
  <c r="BF324" i="3" s="1"/>
  <c r="BG324" i="3" s="1"/>
  <c r="AV333" i="3"/>
  <c r="AW333" i="3" s="1"/>
  <c r="AX333" i="3" s="1"/>
  <c r="AY338" i="3"/>
  <c r="AZ338" i="3" s="1"/>
  <c r="BA338" i="3" s="1"/>
  <c r="BB341" i="3"/>
  <c r="BC341" i="3" s="1"/>
  <c r="BD341" i="3" s="1"/>
  <c r="AV341" i="3"/>
  <c r="AW341" i="3" s="1"/>
  <c r="AX341" i="3" s="1"/>
  <c r="BE385" i="3"/>
  <c r="BF385" i="3" s="1"/>
  <c r="BG385" i="3" s="1"/>
  <c r="BB394" i="3"/>
  <c r="BC394" i="3" s="1"/>
  <c r="BD394" i="3" s="1"/>
  <c r="BB428" i="3"/>
  <c r="BC428" i="3" s="1"/>
  <c r="BD428" i="3" s="1"/>
  <c r="BE435" i="3"/>
  <c r="BF435" i="3" s="1"/>
  <c r="BG435" i="3" s="1"/>
  <c r="BE482" i="3"/>
  <c r="BF482" i="3" s="1"/>
  <c r="BG482" i="3" s="1"/>
  <c r="AS502" i="3"/>
  <c r="AT502" i="3" s="1"/>
  <c r="AU502" i="3" s="1"/>
  <c r="BE570" i="3"/>
  <c r="BF570" i="3" s="1"/>
  <c r="BG570" i="3" s="1"/>
  <c r="AV574" i="3"/>
  <c r="AW574" i="3" s="1"/>
  <c r="AX574" i="3" s="1"/>
  <c r="AV582" i="3"/>
  <c r="AW582" i="3" s="1"/>
  <c r="AX582" i="3" s="1"/>
  <c r="BB587" i="3"/>
  <c r="BC587" i="3" s="1"/>
  <c r="BD587" i="3" s="1"/>
  <c r="BE587" i="3"/>
  <c r="BF587" i="3" s="1"/>
  <c r="BG587" i="3" s="1"/>
  <c r="BE594" i="3"/>
  <c r="BF594" i="3" s="1"/>
  <c r="BG594" i="3" s="1"/>
  <c r="BE597" i="3"/>
  <c r="BF597" i="3" s="1"/>
  <c r="BG597" i="3" s="1"/>
  <c r="AS606" i="3"/>
  <c r="AT606" i="3" s="1"/>
  <c r="AU606" i="3" s="1"/>
  <c r="BE635" i="3"/>
  <c r="BF635" i="3" s="1"/>
  <c r="BG635" i="3" s="1"/>
  <c r="AV643" i="3"/>
  <c r="AW643" i="3" s="1"/>
  <c r="AX643" i="3" s="1"/>
  <c r="BE661" i="3"/>
  <c r="BF661" i="3" s="1"/>
  <c r="BG661" i="3" s="1"/>
  <c r="AV670" i="3"/>
  <c r="AW670" i="3" s="1"/>
  <c r="AX670" i="3" s="1"/>
  <c r="AY683" i="3"/>
  <c r="AZ683" i="3" s="1"/>
  <c r="BA683" i="3" s="1"/>
  <c r="AV686" i="3"/>
  <c r="AW686" i="3" s="1"/>
  <c r="AX686" i="3" s="1"/>
  <c r="BE735" i="3"/>
  <c r="BF735" i="3" s="1"/>
  <c r="BG735" i="3" s="1"/>
  <c r="AY735" i="3"/>
  <c r="AZ735" i="3" s="1"/>
  <c r="BA735" i="3" s="1"/>
  <c r="BE743" i="3"/>
  <c r="BF743" i="3" s="1"/>
  <c r="BG743" i="3" s="1"/>
  <c r="BE748" i="3"/>
  <c r="BF748" i="3" s="1"/>
  <c r="BG748" i="3" s="1"/>
  <c r="AV752" i="3"/>
  <c r="AW752" i="3" s="1"/>
  <c r="AX752" i="3" s="1"/>
  <c r="AS762" i="3"/>
  <c r="AT762" i="3" s="1"/>
  <c r="AU762" i="3" s="1"/>
  <c r="BE774" i="3"/>
  <c r="BF774" i="3" s="1"/>
  <c r="BG774" i="3" s="1"/>
  <c r="AP786" i="3"/>
  <c r="AQ786" i="3" s="1"/>
  <c r="AR786" i="3" s="1"/>
  <c r="BE788" i="3"/>
  <c r="BF788" i="3" s="1"/>
  <c r="BG788" i="3" s="1"/>
  <c r="BB789" i="3"/>
  <c r="BC789" i="3" s="1"/>
  <c r="BD789" i="3" s="1"/>
  <c r="BE796" i="3"/>
  <c r="BF796" i="3" s="1"/>
  <c r="BG796" i="3" s="1"/>
  <c r="AS797" i="3"/>
  <c r="AT797" i="3" s="1"/>
  <c r="AU797" i="3" s="1"/>
  <c r="BE812" i="3"/>
  <c r="BF812" i="3" s="1"/>
  <c r="BG812" i="3" s="1"/>
  <c r="AS830" i="3"/>
  <c r="AT830" i="3" s="1"/>
  <c r="AU830" i="3" s="1"/>
  <c r="AY866" i="3"/>
  <c r="AZ866" i="3" s="1"/>
  <c r="BA866" i="3" s="1"/>
  <c r="AP903" i="3"/>
  <c r="AQ903" i="3" s="1"/>
  <c r="AR903" i="3" s="1"/>
  <c r="AY909" i="3"/>
  <c r="AZ909" i="3" s="1"/>
  <c r="BA909" i="3" s="1"/>
  <c r="BB914" i="3"/>
  <c r="BC914" i="3" s="1"/>
  <c r="BD914" i="3" s="1"/>
  <c r="AP917" i="3"/>
  <c r="AQ917" i="3" s="1"/>
  <c r="AR917" i="3" s="1"/>
  <c r="AS919" i="3"/>
  <c r="AT919" i="3" s="1"/>
  <c r="AU919" i="3" s="1"/>
  <c r="BB932" i="3"/>
  <c r="BC932" i="3" s="1"/>
  <c r="BD932" i="3" s="1"/>
  <c r="BB940" i="3"/>
  <c r="BC940" i="3" s="1"/>
  <c r="BD940" i="3" s="1"/>
  <c r="BB50" i="3"/>
  <c r="BC50" i="3" s="1"/>
  <c r="BD50" i="3" s="1"/>
  <c r="BE54" i="3"/>
  <c r="BF54" i="3" s="1"/>
  <c r="BG54" i="3" s="1"/>
  <c r="AY59" i="3"/>
  <c r="AZ59" i="3" s="1"/>
  <c r="BA59" i="3" s="1"/>
  <c r="AY97" i="3"/>
  <c r="AZ97" i="3" s="1"/>
  <c r="BA97" i="3" s="1"/>
  <c r="AP121" i="3"/>
  <c r="AQ121" i="3" s="1"/>
  <c r="AR121" i="3" s="1"/>
  <c r="BB157" i="3"/>
  <c r="BC157" i="3" s="1"/>
  <c r="BD157" i="3" s="1"/>
  <c r="AY206" i="3"/>
  <c r="AZ206" i="3" s="1"/>
  <c r="BA206" i="3" s="1"/>
  <c r="AY214" i="3"/>
  <c r="AZ214" i="3" s="1"/>
  <c r="BA214" i="3" s="1"/>
  <c r="AS214" i="3"/>
  <c r="AT214" i="3" s="1"/>
  <c r="AU214" i="3" s="1"/>
  <c r="BB227" i="3"/>
  <c r="BC227" i="3" s="1"/>
  <c r="BD227" i="3" s="1"/>
  <c r="BE241" i="3"/>
  <c r="BF241" i="3" s="1"/>
  <c r="BG241" i="3" s="1"/>
  <c r="AV328" i="3"/>
  <c r="AW328" i="3" s="1"/>
  <c r="AX328" i="3" s="1"/>
  <c r="BB352" i="3"/>
  <c r="BC352" i="3" s="1"/>
  <c r="BD352" i="3" s="1"/>
  <c r="AP352" i="3"/>
  <c r="AQ352" i="3" s="1"/>
  <c r="AR352" i="3" s="1"/>
  <c r="AS355" i="3"/>
  <c r="AT355" i="3" s="1"/>
  <c r="AU355" i="3" s="1"/>
  <c r="AY360" i="3"/>
  <c r="AZ360" i="3" s="1"/>
  <c r="BA360" i="3" s="1"/>
  <c r="AY368" i="3"/>
  <c r="AZ368" i="3" s="1"/>
  <c r="BA368" i="3" s="1"/>
  <c r="BE397" i="3"/>
  <c r="BF397" i="3" s="1"/>
  <c r="BG397" i="3" s="1"/>
  <c r="AV463" i="3"/>
  <c r="AW463" i="3" s="1"/>
  <c r="AX463" i="3" s="1"/>
  <c r="BE477" i="3"/>
  <c r="BF477" i="3" s="1"/>
  <c r="BG477" i="3" s="1"/>
  <c r="AY497" i="3"/>
  <c r="AZ497" i="3" s="1"/>
  <c r="BA497" i="3" s="1"/>
  <c r="AP526" i="3"/>
  <c r="AQ526" i="3" s="1"/>
  <c r="AR526" i="3" s="1"/>
  <c r="AP534" i="3"/>
  <c r="AQ534" i="3" s="1"/>
  <c r="AR534" i="3" s="1"/>
  <c r="AV545" i="3"/>
  <c r="AW545" i="3" s="1"/>
  <c r="AX545" i="3" s="1"/>
  <c r="BE552" i="3"/>
  <c r="BF552" i="3" s="1"/>
  <c r="BG552" i="3" s="1"/>
  <c r="AV566" i="3"/>
  <c r="AW566" i="3" s="1"/>
  <c r="AX566" i="3" s="1"/>
  <c r="AS585" i="3"/>
  <c r="AT585" i="3" s="1"/>
  <c r="AU585" i="3" s="1"/>
  <c r="AS598" i="3"/>
  <c r="AT598" i="3" s="1"/>
  <c r="AU598" i="3" s="1"/>
  <c r="BE605" i="3"/>
  <c r="BF605" i="3" s="1"/>
  <c r="BG605" i="3" s="1"/>
  <c r="BE613" i="3"/>
  <c r="BF613" i="3" s="1"/>
  <c r="BG613" i="3" s="1"/>
  <c r="BB614" i="3"/>
  <c r="BC614" i="3" s="1"/>
  <c r="BD614" i="3" s="1"/>
  <c r="AS614" i="3"/>
  <c r="AT614" i="3" s="1"/>
  <c r="AU614" i="3" s="1"/>
  <c r="BE621" i="3"/>
  <c r="BF621" i="3" s="1"/>
  <c r="BG621" i="3" s="1"/>
  <c r="AV633" i="3"/>
  <c r="AW633" i="3" s="1"/>
  <c r="AX633" i="3" s="1"/>
  <c r="BB636" i="3"/>
  <c r="BC636" i="3" s="1"/>
  <c r="BD636" i="3" s="1"/>
  <c r="AP641" i="3"/>
  <c r="AQ641" i="3" s="1"/>
  <c r="AR641" i="3" s="1"/>
  <c r="BE643" i="3"/>
  <c r="BF643" i="3" s="1"/>
  <c r="BG643" i="3" s="1"/>
  <c r="AS665" i="3"/>
  <c r="AT665" i="3" s="1"/>
  <c r="AU665" i="3" s="1"/>
  <c r="BE722" i="3"/>
  <c r="BF722" i="3" s="1"/>
  <c r="BG722" i="3" s="1"/>
  <c r="AY726" i="3"/>
  <c r="AZ726" i="3" s="1"/>
  <c r="BA726" i="3" s="1"/>
  <c r="AP726" i="3"/>
  <c r="AQ726" i="3" s="1"/>
  <c r="AR726" i="3" s="1"/>
  <c r="BE730" i="3"/>
  <c r="BF730" i="3" s="1"/>
  <c r="BG730" i="3" s="1"/>
  <c r="BE741" i="3"/>
  <c r="BF741" i="3" s="1"/>
  <c r="BG741" i="3" s="1"/>
  <c r="BE751" i="3"/>
  <c r="BF751" i="3" s="1"/>
  <c r="BG751" i="3" s="1"/>
  <c r="BE761" i="3"/>
  <c r="BF761" i="3" s="1"/>
  <c r="BG761" i="3" s="1"/>
  <c r="BE794" i="3"/>
  <c r="BF794" i="3" s="1"/>
  <c r="BG794" i="3" s="1"/>
  <c r="BE822" i="3"/>
  <c r="BF822" i="3" s="1"/>
  <c r="BG822" i="3" s="1"/>
  <c r="AV845" i="3"/>
  <c r="AW845" i="3" s="1"/>
  <c r="AX845" i="3" s="1"/>
  <c r="BE861" i="3"/>
  <c r="BF861" i="3" s="1"/>
  <c r="BG861" i="3" s="1"/>
  <c r="BB862" i="3"/>
  <c r="BC862" i="3" s="1"/>
  <c r="BD862" i="3" s="1"/>
  <c r="AP862" i="3"/>
  <c r="AQ862" i="3" s="1"/>
  <c r="AR862" i="3" s="1"/>
  <c r="AY865" i="3"/>
  <c r="AZ865" i="3" s="1"/>
  <c r="BA865" i="3" s="1"/>
  <c r="BB917" i="3"/>
  <c r="BC917" i="3" s="1"/>
  <c r="BD917" i="3" s="1"/>
  <c r="BB927" i="3"/>
  <c r="BC927" i="3" s="1"/>
  <c r="BD927" i="3" s="1"/>
  <c r="BE942" i="3"/>
  <c r="BF942" i="3" s="1"/>
  <c r="BG942" i="3" s="1"/>
  <c r="AS942" i="3"/>
  <c r="AT942" i="3" s="1"/>
  <c r="AU942" i="3" s="1"/>
  <c r="AP147" i="3"/>
  <c r="AQ147" i="3" s="1"/>
  <c r="AR147" i="3" s="1"/>
  <c r="AS14" i="3"/>
  <c r="AT14" i="3" s="1"/>
  <c r="AU14" i="3" s="1"/>
  <c r="BB19" i="3"/>
  <c r="BC19" i="3" s="1"/>
  <c r="BD19" i="3" s="1"/>
  <c r="AP48" i="3"/>
  <c r="AQ48" i="3" s="1"/>
  <c r="AR48" i="3" s="1"/>
  <c r="AP60" i="3"/>
  <c r="AQ60" i="3" s="1"/>
  <c r="AR60" i="3" s="1"/>
  <c r="AP68" i="3"/>
  <c r="AQ68" i="3" s="1"/>
  <c r="AR68" i="3" s="1"/>
  <c r="BE128" i="3"/>
  <c r="BF128" i="3" s="1"/>
  <c r="BG128" i="3" s="1"/>
  <c r="AV128" i="3"/>
  <c r="AW128" i="3" s="1"/>
  <c r="AX128" i="3" s="1"/>
  <c r="BB139" i="3"/>
  <c r="BC139" i="3" s="1"/>
  <c r="BD139" i="3" s="1"/>
  <c r="AY142" i="3"/>
  <c r="AZ142" i="3" s="1"/>
  <c r="BA142" i="3" s="1"/>
  <c r="AV142" i="3"/>
  <c r="AW142" i="3" s="1"/>
  <c r="AX142" i="3" s="1"/>
  <c r="BB185" i="3"/>
  <c r="BC185" i="3" s="1"/>
  <c r="BD185" i="3" s="1"/>
  <c r="BE192" i="3"/>
  <c r="BF192" i="3" s="1"/>
  <c r="BG192" i="3" s="1"/>
  <c r="BB198" i="3"/>
  <c r="BC198" i="3" s="1"/>
  <c r="BD198" i="3" s="1"/>
  <c r="AP198" i="3"/>
  <c r="AQ198" i="3" s="1"/>
  <c r="AR198" i="3" s="1"/>
  <c r="BB214" i="3"/>
  <c r="BC214" i="3" s="1"/>
  <c r="BD214" i="3" s="1"/>
  <c r="AS225" i="3"/>
  <c r="AT225" i="3" s="1"/>
  <c r="AU225" i="3" s="1"/>
  <c r="AP266" i="3"/>
  <c r="AQ266" i="3" s="1"/>
  <c r="AR266" i="3" s="1"/>
  <c r="AY374" i="3"/>
  <c r="AZ374" i="3" s="1"/>
  <c r="BA374" i="3" s="1"/>
  <c r="AP421" i="3"/>
  <c r="AQ421" i="3" s="1"/>
  <c r="AR421" i="3" s="1"/>
  <c r="AV429" i="3"/>
  <c r="AW429" i="3" s="1"/>
  <c r="AX429" i="3" s="1"/>
  <c r="BE433" i="3"/>
  <c r="BF433" i="3" s="1"/>
  <c r="BG433" i="3" s="1"/>
  <c r="AS442" i="3"/>
  <c r="AT442" i="3" s="1"/>
  <c r="AU442" i="3" s="1"/>
  <c r="AV445" i="3"/>
  <c r="AW445" i="3" s="1"/>
  <c r="AX445" i="3" s="1"/>
  <c r="BB450" i="3"/>
  <c r="BC450" i="3" s="1"/>
  <c r="BD450" i="3" s="1"/>
  <c r="AY476" i="3"/>
  <c r="AZ476" i="3" s="1"/>
  <c r="BA476" i="3" s="1"/>
  <c r="AV489" i="3"/>
  <c r="AW489" i="3" s="1"/>
  <c r="AX489" i="3" s="1"/>
  <c r="BE496" i="3"/>
  <c r="BF496" i="3" s="1"/>
  <c r="BG496" i="3" s="1"/>
  <c r="AP532" i="3"/>
  <c r="AQ532" i="3" s="1"/>
  <c r="AR532" i="3" s="1"/>
  <c r="AY548" i="3"/>
  <c r="AZ548" i="3" s="1"/>
  <c r="BA548" i="3" s="1"/>
  <c r="BE616" i="3"/>
  <c r="BF616" i="3" s="1"/>
  <c r="BG616" i="3" s="1"/>
  <c r="AS628" i="3"/>
  <c r="AT628" i="3" s="1"/>
  <c r="AU628" i="3" s="1"/>
  <c r="BE651" i="3"/>
  <c r="BF651" i="3" s="1"/>
  <c r="BG651" i="3" s="1"/>
  <c r="BE659" i="3"/>
  <c r="BF659" i="3" s="1"/>
  <c r="BG659" i="3" s="1"/>
  <c r="BB673" i="3"/>
  <c r="BC673" i="3" s="1"/>
  <c r="BD673" i="3" s="1"/>
  <c r="AV702" i="3"/>
  <c r="AW702" i="3" s="1"/>
  <c r="AX702" i="3" s="1"/>
  <c r="BB742" i="3"/>
  <c r="BC742" i="3" s="1"/>
  <c r="BD742" i="3" s="1"/>
  <c r="AP767" i="3"/>
  <c r="AQ767" i="3" s="1"/>
  <c r="AR767" i="3" s="1"/>
  <c r="AP768" i="3"/>
  <c r="AQ768" i="3" s="1"/>
  <c r="AR768" i="3" s="1"/>
  <c r="BE780" i="3"/>
  <c r="BF780" i="3" s="1"/>
  <c r="BG780" i="3" s="1"/>
  <c r="BB795" i="3"/>
  <c r="BC795" i="3" s="1"/>
  <c r="BD795" i="3" s="1"/>
  <c r="AP826" i="3"/>
  <c r="AQ826" i="3" s="1"/>
  <c r="AR826" i="3" s="1"/>
  <c r="AY844" i="3"/>
  <c r="AZ844" i="3" s="1"/>
  <c r="BA844" i="3" s="1"/>
  <c r="AS878" i="3"/>
  <c r="AT878" i="3" s="1"/>
  <c r="AU878" i="3" s="1"/>
  <c r="AY886" i="3"/>
  <c r="AZ886" i="3" s="1"/>
  <c r="BA886" i="3" s="1"/>
  <c r="BB894" i="3"/>
  <c r="BC894" i="3" s="1"/>
  <c r="BD894" i="3" s="1"/>
  <c r="AV894" i="3"/>
  <c r="AW894" i="3" s="1"/>
  <c r="AX894" i="3" s="1"/>
  <c r="AP941" i="3"/>
  <c r="AQ941" i="3" s="1"/>
  <c r="AR941" i="3" s="1"/>
  <c r="BB68" i="3"/>
  <c r="BC68" i="3" s="1"/>
  <c r="BD68" i="3" s="1"/>
  <c r="AS103" i="3"/>
  <c r="AT103" i="3" s="1"/>
  <c r="AU103" i="3" s="1"/>
  <c r="AP115" i="3"/>
  <c r="AQ115" i="3" s="1"/>
  <c r="AR115" i="3" s="1"/>
  <c r="AV116" i="3"/>
  <c r="AW116" i="3" s="1"/>
  <c r="AX116" i="3" s="1"/>
  <c r="AY119" i="3"/>
  <c r="AZ119" i="3" s="1"/>
  <c r="BA119" i="3" s="1"/>
  <c r="AY132" i="3"/>
  <c r="AZ132" i="3" s="1"/>
  <c r="BA132" i="3" s="1"/>
  <c r="AP132" i="3"/>
  <c r="AQ132" i="3" s="1"/>
  <c r="AR132" i="3" s="1"/>
  <c r="AY162" i="3"/>
  <c r="AZ162" i="3" s="1"/>
  <c r="BA162" i="3" s="1"/>
  <c r="AV162" i="3"/>
  <c r="AW162" i="3" s="1"/>
  <c r="AX162" i="3" s="1"/>
  <c r="AP183" i="3"/>
  <c r="AQ183" i="3" s="1"/>
  <c r="AR183" i="3" s="1"/>
  <c r="BE195" i="3"/>
  <c r="BF195" i="3" s="1"/>
  <c r="BG195" i="3" s="1"/>
  <c r="AV211" i="3"/>
  <c r="AW211" i="3" s="1"/>
  <c r="AX211" i="3" s="1"/>
  <c r="AY212" i="3"/>
  <c r="AZ212" i="3" s="1"/>
  <c r="BA212" i="3" s="1"/>
  <c r="AS220" i="3"/>
  <c r="AT220" i="3" s="1"/>
  <c r="AU220" i="3" s="1"/>
  <c r="AP224" i="3"/>
  <c r="AQ224" i="3" s="1"/>
  <c r="AR224" i="3" s="1"/>
  <c r="AV263" i="3"/>
  <c r="AW263" i="3" s="1"/>
  <c r="AX263" i="3" s="1"/>
  <c r="AP282" i="3"/>
  <c r="AQ282" i="3" s="1"/>
  <c r="AR282" i="3" s="1"/>
  <c r="AV326" i="3"/>
  <c r="AW326" i="3" s="1"/>
  <c r="AX326" i="3" s="1"/>
  <c r="AS384" i="3"/>
  <c r="AT384" i="3" s="1"/>
  <c r="AU384" i="3" s="1"/>
  <c r="AS392" i="3"/>
  <c r="AT392" i="3" s="1"/>
  <c r="AU392" i="3" s="1"/>
  <c r="AS424" i="3"/>
  <c r="AT424" i="3" s="1"/>
  <c r="AU424" i="3" s="1"/>
  <c r="AS440" i="3"/>
  <c r="AT440" i="3" s="1"/>
  <c r="AU440" i="3" s="1"/>
  <c r="AS448" i="3"/>
  <c r="AT448" i="3" s="1"/>
  <c r="AU448" i="3" s="1"/>
  <c r="AY466" i="3"/>
  <c r="AZ466" i="3" s="1"/>
  <c r="BA466" i="3" s="1"/>
  <c r="AV473" i="3"/>
  <c r="AW473" i="3" s="1"/>
  <c r="AX473" i="3" s="1"/>
  <c r="BB476" i="3"/>
  <c r="BC476" i="3" s="1"/>
  <c r="BD476" i="3" s="1"/>
  <c r="AY486" i="3"/>
  <c r="AZ486" i="3" s="1"/>
  <c r="BA486" i="3" s="1"/>
  <c r="AY492" i="3"/>
  <c r="AZ492" i="3" s="1"/>
  <c r="BA492" i="3" s="1"/>
  <c r="BE499" i="3"/>
  <c r="BF499" i="3" s="1"/>
  <c r="BG499" i="3" s="1"/>
  <c r="AY519" i="3"/>
  <c r="AZ519" i="3" s="1"/>
  <c r="BA519" i="3" s="1"/>
  <c r="AP540" i="3"/>
  <c r="AQ540" i="3" s="1"/>
  <c r="AR540" i="3" s="1"/>
  <c r="BE556" i="3"/>
  <c r="BF556" i="3" s="1"/>
  <c r="BG556" i="3" s="1"/>
  <c r="BE579" i="3"/>
  <c r="BF579" i="3" s="1"/>
  <c r="BG579" i="3" s="1"/>
  <c r="AS579" i="3"/>
  <c r="AT579" i="3" s="1"/>
  <c r="AU579" i="3" s="1"/>
  <c r="BB580" i="3"/>
  <c r="BC580" i="3" s="1"/>
  <c r="BD580" i="3" s="1"/>
  <c r="BE580" i="3"/>
  <c r="BF580" i="3" s="1"/>
  <c r="BG580" i="3" s="1"/>
  <c r="AV599" i="3"/>
  <c r="AW599" i="3" s="1"/>
  <c r="AX599" i="3" s="1"/>
  <c r="BE603" i="3"/>
  <c r="BF603" i="3" s="1"/>
  <c r="BG603" i="3" s="1"/>
  <c r="BE619" i="3"/>
  <c r="BF619" i="3" s="1"/>
  <c r="BG619" i="3" s="1"/>
  <c r="BE639" i="3"/>
  <c r="BF639" i="3" s="1"/>
  <c r="BG639" i="3" s="1"/>
  <c r="AV647" i="3"/>
  <c r="AW647" i="3" s="1"/>
  <c r="AX647" i="3" s="1"/>
  <c r="AP655" i="3"/>
  <c r="AQ655" i="3" s="1"/>
  <c r="AR655" i="3" s="1"/>
  <c r="BE670" i="3"/>
  <c r="BF670" i="3" s="1"/>
  <c r="BG670" i="3" s="1"/>
  <c r="BE691" i="3"/>
  <c r="BF691" i="3" s="1"/>
  <c r="BG691" i="3" s="1"/>
  <c r="AS694" i="3"/>
  <c r="AT694" i="3" s="1"/>
  <c r="AU694" i="3" s="1"/>
  <c r="BE728" i="3"/>
  <c r="BF728" i="3" s="1"/>
  <c r="BG728" i="3" s="1"/>
  <c r="AY732" i="3"/>
  <c r="AZ732" i="3" s="1"/>
  <c r="BA732" i="3" s="1"/>
  <c r="AP771" i="3"/>
  <c r="AQ771" i="3" s="1"/>
  <c r="AR771" i="3" s="1"/>
  <c r="BB776" i="3"/>
  <c r="BC776" i="3" s="1"/>
  <c r="BD776" i="3" s="1"/>
  <c r="AP776" i="3"/>
  <c r="AQ776" i="3" s="1"/>
  <c r="AR776" i="3" s="1"/>
  <c r="AS779" i="3"/>
  <c r="AT779" i="3" s="1"/>
  <c r="AU779" i="3" s="1"/>
  <c r="BB784" i="3"/>
  <c r="BC784" i="3" s="1"/>
  <c r="BD784" i="3" s="1"/>
  <c r="BB798" i="3"/>
  <c r="BC798" i="3" s="1"/>
  <c r="BD798" i="3" s="1"/>
  <c r="BE798" i="3"/>
  <c r="BF798" i="3" s="1"/>
  <c r="BG798" i="3" s="1"/>
  <c r="AS816" i="3"/>
  <c r="AT816" i="3" s="1"/>
  <c r="AU816" i="3" s="1"/>
  <c r="BB826" i="3"/>
  <c r="BC826" i="3" s="1"/>
  <c r="BD826" i="3" s="1"/>
  <c r="BE826" i="3"/>
  <c r="BF826" i="3" s="1"/>
  <c r="BG826" i="3" s="1"/>
  <c r="AY884" i="3"/>
  <c r="AZ884" i="3" s="1"/>
  <c r="BA884" i="3" s="1"/>
  <c r="AP886" i="3"/>
  <c r="AQ886" i="3" s="1"/>
  <c r="AR886" i="3" s="1"/>
  <c r="AS899" i="3"/>
  <c r="AT899" i="3" s="1"/>
  <c r="AU899" i="3" s="1"/>
  <c r="AV928" i="3"/>
  <c r="AW928" i="3" s="1"/>
  <c r="AX928" i="3" s="1"/>
  <c r="BB941" i="3"/>
  <c r="BC941" i="3" s="1"/>
  <c r="BD941" i="3" s="1"/>
  <c r="BB170" i="3"/>
  <c r="BC170" i="3" s="1"/>
  <c r="BD170" i="3" s="1"/>
  <c r="AY254" i="3"/>
  <c r="AZ254" i="3" s="1"/>
  <c r="BA254" i="3" s="1"/>
  <c r="AP645" i="3"/>
  <c r="AQ645" i="3" s="1"/>
  <c r="AR645" i="3" s="1"/>
  <c r="AS653" i="3"/>
  <c r="AT653" i="3" s="1"/>
  <c r="AU653" i="3" s="1"/>
  <c r="AP774" i="3"/>
  <c r="AQ774" i="3" s="1"/>
  <c r="AR774" i="3" s="1"/>
  <c r="BB936" i="3"/>
  <c r="BC936" i="3" s="1"/>
  <c r="BD936" i="3" s="1"/>
  <c r="AV936" i="3"/>
  <c r="AW936" i="3" s="1"/>
  <c r="AX936" i="3" s="1"/>
  <c r="AY939" i="3"/>
  <c r="AZ939" i="3" s="1"/>
  <c r="BA939" i="3" s="1"/>
  <c r="AS939" i="3"/>
  <c r="AT939" i="3" s="1"/>
  <c r="AU939" i="3" s="1"/>
  <c r="M25" i="1"/>
  <c r="Z598" i="3"/>
  <c r="Z907" i="3"/>
  <c r="Z107" i="3"/>
  <c r="Z617" i="3"/>
  <c r="Z286" i="3"/>
  <c r="Z748" i="3"/>
  <c r="Z903" i="3"/>
  <c r="H473" i="3"/>
  <c r="H159" i="3"/>
  <c r="Z593" i="3"/>
  <c r="Z125" i="3"/>
  <c r="Z607" i="3"/>
  <c r="Z742" i="3"/>
  <c r="Z770" i="3"/>
  <c r="Z783" i="3"/>
  <c r="Z135" i="3"/>
  <c r="Z462" i="3"/>
  <c r="Z745" i="3"/>
  <c r="Z750" i="3"/>
  <c r="Z773" i="3"/>
  <c r="Z455" i="3"/>
  <c r="Z751" i="3"/>
  <c r="Z756" i="3"/>
  <c r="Z916" i="3"/>
  <c r="Z141" i="3"/>
  <c r="Z157" i="3"/>
  <c r="Z429" i="3"/>
  <c r="Z909" i="3"/>
  <c r="Z121" i="3"/>
  <c r="Z274" i="3"/>
  <c r="Z287" i="3"/>
  <c r="Z311" i="3"/>
  <c r="Z754" i="3"/>
  <c r="Z777" i="3"/>
  <c r="Z920" i="3"/>
  <c r="Z739" i="3"/>
  <c r="Z747" i="3"/>
  <c r="Z752" i="3"/>
  <c r="Z757" i="3"/>
  <c r="Z131" i="3"/>
  <c r="Z444" i="3"/>
  <c r="Z449" i="3"/>
  <c r="Z457" i="3"/>
  <c r="Z905" i="3"/>
  <c r="Z127" i="3"/>
  <c r="Z129" i="3"/>
  <c r="Z267" i="3"/>
  <c r="Z452" i="3"/>
  <c r="Z270" i="3"/>
  <c r="Z275" i="3"/>
  <c r="Z763" i="3"/>
  <c r="Z919" i="3"/>
  <c r="Z445" i="3"/>
  <c r="Z771" i="3"/>
  <c r="Z152" i="3"/>
  <c r="Z614" i="3"/>
  <c r="Z774" i="3"/>
  <c r="Z278" i="3"/>
  <c r="Z460" i="3"/>
  <c r="Z281" i="3"/>
  <c r="Z425" i="3"/>
  <c r="Z601" i="3"/>
  <c r="Z603" i="3"/>
  <c r="Z610" i="3"/>
  <c r="Z753" i="3"/>
  <c r="Z755" i="3"/>
  <c r="Z760" i="3"/>
  <c r="Z918" i="3"/>
  <c r="Z153" i="3"/>
  <c r="Z443" i="3"/>
  <c r="Z615" i="3"/>
  <c r="Z743" i="3"/>
  <c r="Z901" i="3"/>
  <c r="Z124" i="3"/>
  <c r="Z133" i="3"/>
  <c r="Z137" i="3"/>
  <c r="Z269" i="3"/>
  <c r="Z295" i="3"/>
  <c r="Z436" i="3"/>
  <c r="Z441" i="3"/>
  <c r="BB616" i="3"/>
  <c r="BC616" i="3" s="1"/>
  <c r="BD616" i="3" s="1"/>
  <c r="Z741" i="3"/>
  <c r="Z917" i="3"/>
  <c r="AS4" i="3"/>
  <c r="AT4" i="3" s="1"/>
  <c r="AU4" i="3" s="1"/>
  <c r="AV122" i="3"/>
  <c r="AW122" i="3" s="1"/>
  <c r="AX122" i="3" s="1"/>
  <c r="AY194" i="3"/>
  <c r="AZ194" i="3" s="1"/>
  <c r="BA194" i="3" s="1"/>
  <c r="BE475" i="3"/>
  <c r="BF475" i="3" s="1"/>
  <c r="BG475" i="3" s="1"/>
  <c r="AP2" i="3"/>
  <c r="AQ2" i="3" s="1"/>
  <c r="AR2" i="3" s="1"/>
  <c r="AS3" i="3"/>
  <c r="AT3" i="3" s="1"/>
  <c r="AU3" i="3" s="1"/>
  <c r="AP3" i="3"/>
  <c r="AQ3" i="3" s="1"/>
  <c r="AR3" i="3" s="1"/>
  <c r="AV4" i="3"/>
  <c r="AW4" i="3" s="1"/>
  <c r="AX4" i="3" s="1"/>
  <c r="AP8" i="3"/>
  <c r="AQ8" i="3" s="1"/>
  <c r="AR8" i="3" s="1"/>
  <c r="AP10" i="3"/>
  <c r="AQ10" i="3" s="1"/>
  <c r="AR10" i="3" s="1"/>
  <c r="AV14" i="3"/>
  <c r="AW14" i="3" s="1"/>
  <c r="AX14" i="3" s="1"/>
  <c r="AP24" i="3"/>
  <c r="AQ24" i="3" s="1"/>
  <c r="AR24" i="3" s="1"/>
  <c r="BE36" i="3"/>
  <c r="BF36" i="3" s="1"/>
  <c r="BG36" i="3" s="1"/>
  <c r="AY41" i="3"/>
  <c r="AZ41" i="3" s="1"/>
  <c r="BA41" i="3" s="1"/>
  <c r="BE52" i="3"/>
  <c r="BF52" i="3" s="1"/>
  <c r="BG52" i="3" s="1"/>
  <c r="AY65" i="3"/>
  <c r="AZ65" i="3" s="1"/>
  <c r="BA65" i="3" s="1"/>
  <c r="AY67" i="3"/>
  <c r="AZ67" i="3" s="1"/>
  <c r="BA67" i="3" s="1"/>
  <c r="AY113" i="3"/>
  <c r="AZ113" i="3" s="1"/>
  <c r="BA113" i="3" s="1"/>
  <c r="BE118" i="3"/>
  <c r="BF118" i="3" s="1"/>
  <c r="BG118" i="3" s="1"/>
  <c r="AV118" i="3"/>
  <c r="AW118" i="3" s="1"/>
  <c r="AX118" i="3" s="1"/>
  <c r="BB123" i="3"/>
  <c r="BC123" i="3" s="1"/>
  <c r="BD123" i="3" s="1"/>
  <c r="AY151" i="3"/>
  <c r="AZ151" i="3" s="1"/>
  <c r="BA151" i="3" s="1"/>
  <c r="Z156" i="3"/>
  <c r="AP161" i="3"/>
  <c r="AQ161" i="3" s="1"/>
  <c r="AR161" i="3" s="1"/>
  <c r="AS204" i="3"/>
  <c r="AT204" i="3" s="1"/>
  <c r="AU204" i="3" s="1"/>
  <c r="BE205" i="3"/>
  <c r="BF205" i="3" s="1"/>
  <c r="BG205" i="3" s="1"/>
  <c r="BE207" i="3"/>
  <c r="BF207" i="3" s="1"/>
  <c r="BG207" i="3" s="1"/>
  <c r="BE209" i="3"/>
  <c r="BF209" i="3" s="1"/>
  <c r="BG209" i="3" s="1"/>
  <c r="AP210" i="3"/>
  <c r="AQ210" i="3" s="1"/>
  <c r="AR210" i="3" s="1"/>
  <c r="AP290" i="3"/>
  <c r="AQ290" i="3" s="1"/>
  <c r="AR290" i="3" s="1"/>
  <c r="AV371" i="3"/>
  <c r="AW371" i="3" s="1"/>
  <c r="AX371" i="3" s="1"/>
  <c r="BE405" i="3"/>
  <c r="BF405" i="3" s="1"/>
  <c r="BG405" i="3" s="1"/>
  <c r="BE211" i="3"/>
  <c r="BF211" i="3" s="1"/>
  <c r="BG211" i="3" s="1"/>
  <c r="BE381" i="3"/>
  <c r="BF381" i="3" s="1"/>
  <c r="BG381" i="3" s="1"/>
  <c r="BE4" i="3"/>
  <c r="BF4" i="3" s="1"/>
  <c r="BG4" i="3" s="1"/>
  <c r="AV20" i="3"/>
  <c r="AW20" i="3" s="1"/>
  <c r="AX20" i="3" s="1"/>
  <c r="AY39" i="3"/>
  <c r="AZ39" i="3" s="1"/>
  <c r="BA39" i="3" s="1"/>
  <c r="AP40" i="3"/>
  <c r="AQ40" i="3" s="1"/>
  <c r="AR40" i="3" s="1"/>
  <c r="AP42" i="3"/>
  <c r="AQ42" i="3" s="1"/>
  <c r="AR42" i="3" s="1"/>
  <c r="AY57" i="3"/>
  <c r="AZ57" i="3" s="1"/>
  <c r="BA57" i="3" s="1"/>
  <c r="BB73" i="3"/>
  <c r="BC73" i="3" s="1"/>
  <c r="BD73" i="3" s="1"/>
  <c r="AV76" i="3"/>
  <c r="AW76" i="3" s="1"/>
  <c r="AX76" i="3" s="1"/>
  <c r="BE82" i="3"/>
  <c r="BF82" i="3" s="1"/>
  <c r="BG82" i="3" s="1"/>
  <c r="BB83" i="3"/>
  <c r="BC83" i="3" s="1"/>
  <c r="BD83" i="3" s="1"/>
  <c r="AS100" i="3"/>
  <c r="AT100" i="3" s="1"/>
  <c r="AU100" i="3" s="1"/>
  <c r="BE150" i="3"/>
  <c r="BF150" i="3" s="1"/>
  <c r="BG150" i="3" s="1"/>
  <c r="AV150" i="3"/>
  <c r="AW150" i="3" s="1"/>
  <c r="AX150" i="3" s="1"/>
  <c r="BB171" i="3"/>
  <c r="BC171" i="3" s="1"/>
  <c r="BD171" i="3" s="1"/>
  <c r="BE201" i="3"/>
  <c r="BF201" i="3" s="1"/>
  <c r="BG201" i="3" s="1"/>
  <c r="BE203" i="3"/>
  <c r="BF203" i="3" s="1"/>
  <c r="BG203" i="3" s="1"/>
  <c r="AS208" i="3"/>
  <c r="AT208" i="3" s="1"/>
  <c r="AU208" i="3" s="1"/>
  <c r="AV221" i="3"/>
  <c r="AW221" i="3" s="1"/>
  <c r="AX221" i="3" s="1"/>
  <c r="AV227" i="3"/>
  <c r="AW227" i="3" s="1"/>
  <c r="AX227" i="3" s="1"/>
  <c r="AS234" i="3"/>
  <c r="AT234" i="3" s="1"/>
  <c r="AU234" i="3" s="1"/>
  <c r="BE363" i="3"/>
  <c r="BF363" i="3" s="1"/>
  <c r="BG363" i="3" s="1"/>
  <c r="AP368" i="3"/>
  <c r="AQ368" i="3" s="1"/>
  <c r="AR368" i="3" s="1"/>
  <c r="BE369" i="3"/>
  <c r="BF369" i="3" s="1"/>
  <c r="BG369" i="3" s="1"/>
  <c r="BE371" i="3"/>
  <c r="BF371" i="3" s="1"/>
  <c r="BG371" i="3" s="1"/>
  <c r="BE608" i="3"/>
  <c r="BF608" i="3" s="1"/>
  <c r="BG608" i="3" s="1"/>
  <c r="AV609" i="3"/>
  <c r="AW609" i="3" s="1"/>
  <c r="AX609" i="3" s="1"/>
  <c r="AP609" i="3"/>
  <c r="AQ609" i="3" s="1"/>
  <c r="AR609" i="3" s="1"/>
  <c r="BB212" i="3"/>
  <c r="BC212" i="3" s="1"/>
  <c r="BD212" i="3" s="1"/>
  <c r="BE261" i="3"/>
  <c r="BF261" i="3" s="1"/>
  <c r="BG261" i="3" s="1"/>
  <c r="BE480" i="3"/>
  <c r="BF480" i="3" s="1"/>
  <c r="BG480" i="3" s="1"/>
  <c r="AV2" i="3"/>
  <c r="AW2" i="3" s="1"/>
  <c r="AX2" i="3" s="1"/>
  <c r="AY5" i="3"/>
  <c r="AZ5" i="3" s="1"/>
  <c r="BA5" i="3" s="1"/>
  <c r="BE12" i="3"/>
  <c r="BF12" i="3" s="1"/>
  <c r="BG12" i="3" s="1"/>
  <c r="AY17" i="3"/>
  <c r="AZ17" i="3" s="1"/>
  <c r="BA17" i="3" s="1"/>
  <c r="BE18" i="3"/>
  <c r="BF18" i="3" s="1"/>
  <c r="BG18" i="3" s="1"/>
  <c r="BE46" i="3"/>
  <c r="BF46" i="3" s="1"/>
  <c r="BG46" i="3" s="1"/>
  <c r="AY55" i="3"/>
  <c r="AZ55" i="3" s="1"/>
  <c r="BA55" i="3" s="1"/>
  <c r="BB58" i="3"/>
  <c r="BC58" i="3" s="1"/>
  <c r="BD58" i="3" s="1"/>
  <c r="BB60" i="3"/>
  <c r="BC60" i="3" s="1"/>
  <c r="BD60" i="3" s="1"/>
  <c r="AY61" i="3"/>
  <c r="AZ61" i="3" s="1"/>
  <c r="BA61" i="3" s="1"/>
  <c r="BB64" i="3"/>
  <c r="BC64" i="3" s="1"/>
  <c r="BD64" i="3" s="1"/>
  <c r="BE80" i="3"/>
  <c r="BF80" i="3" s="1"/>
  <c r="BG80" i="3" s="1"/>
  <c r="AY114" i="3"/>
  <c r="AZ114" i="3" s="1"/>
  <c r="BA114" i="3" s="1"/>
  <c r="AV136" i="3"/>
  <c r="AW136" i="3" s="1"/>
  <c r="AX136" i="3" s="1"/>
  <c r="Z147" i="3"/>
  <c r="AP153" i="3"/>
  <c r="AQ153" i="3" s="1"/>
  <c r="AR153" i="3" s="1"/>
  <c r="BE174" i="3"/>
  <c r="BF174" i="3" s="1"/>
  <c r="BG174" i="3" s="1"/>
  <c r="AV174" i="3"/>
  <c r="AW174" i="3" s="1"/>
  <c r="AX174" i="3" s="1"/>
  <c r="BE177" i="3"/>
  <c r="BF177" i="3" s="1"/>
  <c r="BG177" i="3" s="1"/>
  <c r="AP186" i="3"/>
  <c r="AQ186" i="3" s="1"/>
  <c r="AR186" i="3" s="1"/>
  <c r="AV195" i="3"/>
  <c r="AW195" i="3" s="1"/>
  <c r="AX195" i="3" s="1"/>
  <c r="AY198" i="3"/>
  <c r="AZ198" i="3" s="1"/>
  <c r="BA198" i="3" s="1"/>
  <c r="AV198" i="3"/>
  <c r="AW198" i="3" s="1"/>
  <c r="AX198" i="3" s="1"/>
  <c r="AV199" i="3"/>
  <c r="AW199" i="3" s="1"/>
  <c r="AX199" i="3" s="1"/>
  <c r="AS202" i="3"/>
  <c r="AT202" i="3" s="1"/>
  <c r="AU202" i="3" s="1"/>
  <c r="AY222" i="3"/>
  <c r="AZ222" i="3" s="1"/>
  <c r="BA222" i="3" s="1"/>
  <c r="AV226" i="3"/>
  <c r="AW226" i="3" s="1"/>
  <c r="AX226" i="3" s="1"/>
  <c r="AP226" i="3"/>
  <c r="AQ226" i="3" s="1"/>
  <c r="AR226" i="3" s="1"/>
  <c r="BE247" i="3"/>
  <c r="BF247" i="3" s="1"/>
  <c r="BG247" i="3" s="1"/>
  <c r="AY250" i="3"/>
  <c r="AZ250" i="3" s="1"/>
  <c r="BA250" i="3" s="1"/>
  <c r="Z294" i="3"/>
  <c r="Z306" i="3"/>
  <c r="AS308" i="3"/>
  <c r="AT308" i="3" s="1"/>
  <c r="AU308" i="3" s="1"/>
  <c r="AV308" i="3"/>
  <c r="AW308" i="3" s="1"/>
  <c r="AX308" i="3" s="1"/>
  <c r="AP308" i="3"/>
  <c r="AQ308" i="3" s="1"/>
  <c r="AR308" i="3" s="1"/>
  <c r="AY362" i="3"/>
  <c r="AZ362" i="3" s="1"/>
  <c r="BA362" i="3" s="1"/>
  <c r="AP362" i="3"/>
  <c r="AQ362" i="3" s="1"/>
  <c r="AR362" i="3" s="1"/>
  <c r="AP38" i="3"/>
  <c r="AQ38" i="3" s="1"/>
  <c r="AR38" i="3" s="1"/>
  <c r="BE78" i="3"/>
  <c r="BF78" i="3" s="1"/>
  <c r="BG78" i="3" s="1"/>
  <c r="BE285" i="3"/>
  <c r="BF285" i="3" s="1"/>
  <c r="BG285" i="3" s="1"/>
  <c r="AY482" i="3"/>
  <c r="AZ482" i="3" s="1"/>
  <c r="BA482" i="3" s="1"/>
  <c r="BE9" i="3"/>
  <c r="BF9" i="3" s="1"/>
  <c r="BG9" i="3" s="1"/>
  <c r="AV212" i="3"/>
  <c r="AW212" i="3" s="1"/>
  <c r="AX212" i="3" s="1"/>
  <c r="AS212" i="3"/>
  <c r="AT212" i="3" s="1"/>
  <c r="AU212" i="3" s="1"/>
  <c r="BE38" i="3"/>
  <c r="BF38" i="3" s="1"/>
  <c r="BG38" i="3" s="1"/>
  <c r="AY11" i="3"/>
  <c r="AZ11" i="3" s="1"/>
  <c r="BA11" i="3" s="1"/>
  <c r="BE2" i="3"/>
  <c r="BF2" i="3" s="1"/>
  <c r="BG2" i="3" s="1"/>
  <c r="AV7" i="3"/>
  <c r="AW7" i="3" s="1"/>
  <c r="AX7" i="3" s="1"/>
  <c r="AV15" i="3"/>
  <c r="AW15" i="3" s="1"/>
  <c r="AX15" i="3" s="1"/>
  <c r="AV23" i="3"/>
  <c r="AW23" i="3" s="1"/>
  <c r="AX23" i="3" s="1"/>
  <c r="AY29" i="3"/>
  <c r="AZ29" i="3" s="1"/>
  <c r="BA29" i="3" s="1"/>
  <c r="AP36" i="3"/>
  <c r="AQ36" i="3" s="1"/>
  <c r="AR36" i="3" s="1"/>
  <c r="AY51" i="3"/>
  <c r="AZ51" i="3" s="1"/>
  <c r="BA51" i="3" s="1"/>
  <c r="BB54" i="3"/>
  <c r="BC54" i="3" s="1"/>
  <c r="BD54" i="3" s="1"/>
  <c r="BB94" i="3"/>
  <c r="BC94" i="3" s="1"/>
  <c r="BD94" i="3" s="1"/>
  <c r="AS94" i="3"/>
  <c r="AT94" i="3" s="1"/>
  <c r="AU94" i="3" s="1"/>
  <c r="BE95" i="3"/>
  <c r="BF95" i="3" s="1"/>
  <c r="BG95" i="3" s="1"/>
  <c r="AP96" i="3"/>
  <c r="AQ96" i="3" s="1"/>
  <c r="AR96" i="3" s="1"/>
  <c r="BE101" i="3"/>
  <c r="BF101" i="3" s="1"/>
  <c r="BG101" i="3" s="1"/>
  <c r="AP105" i="3"/>
  <c r="AQ105" i="3" s="1"/>
  <c r="AR105" i="3" s="1"/>
  <c r="BE107" i="3"/>
  <c r="BF107" i="3" s="1"/>
  <c r="BG107" i="3" s="1"/>
  <c r="AS114" i="3"/>
  <c r="AT114" i="3" s="1"/>
  <c r="AU114" i="3" s="1"/>
  <c r="AS142" i="3"/>
  <c r="AT142" i="3" s="1"/>
  <c r="AU142" i="3" s="1"/>
  <c r="H160" i="3"/>
  <c r="G161" i="3"/>
  <c r="BQ161" i="3" s="1"/>
  <c r="CH161" i="3" s="1"/>
  <c r="AP167" i="3"/>
  <c r="AQ167" i="3" s="1"/>
  <c r="AR167" i="3" s="1"/>
  <c r="AS224" i="3"/>
  <c r="AT224" i="3" s="1"/>
  <c r="AU224" i="3" s="1"/>
  <c r="AS228" i="3"/>
  <c r="AT228" i="3" s="1"/>
  <c r="AU228" i="3" s="1"/>
  <c r="BB230" i="3"/>
  <c r="BC230" i="3" s="1"/>
  <c r="BD230" i="3" s="1"/>
  <c r="AV242" i="3"/>
  <c r="AW242" i="3" s="1"/>
  <c r="AX242" i="3" s="1"/>
  <c r="AP242" i="3"/>
  <c r="AQ242" i="3" s="1"/>
  <c r="AR242" i="3" s="1"/>
  <c r="BE243" i="3"/>
  <c r="BF243" i="3" s="1"/>
  <c r="BG243" i="3" s="1"/>
  <c r="AV283" i="3"/>
  <c r="AW283" i="3" s="1"/>
  <c r="AX283" i="3" s="1"/>
  <c r="BE387" i="3"/>
  <c r="BF387" i="3" s="1"/>
  <c r="BG387" i="3" s="1"/>
  <c r="AY480" i="3"/>
  <c r="AZ480" i="3" s="1"/>
  <c r="BA480" i="3" s="1"/>
  <c r="BE524" i="3"/>
  <c r="BF524" i="3" s="1"/>
  <c r="BG524" i="3" s="1"/>
  <c r="BE544" i="3"/>
  <c r="BF544" i="3" s="1"/>
  <c r="BG544" i="3" s="1"/>
  <c r="BB545" i="3"/>
  <c r="BC545" i="3" s="1"/>
  <c r="BD545" i="3" s="1"/>
  <c r="BB48" i="3"/>
  <c r="BC48" i="3" s="1"/>
  <c r="BD48" i="3" s="1"/>
  <c r="AV5" i="3"/>
  <c r="AW5" i="3" s="1"/>
  <c r="AX5" i="3" s="1"/>
  <c r="AY13" i="3"/>
  <c r="AZ13" i="3" s="1"/>
  <c r="BA13" i="3" s="1"/>
  <c r="BB38" i="3"/>
  <c r="BC38" i="3" s="1"/>
  <c r="BD38" i="3" s="1"/>
  <c r="AY3" i="3"/>
  <c r="AZ3" i="3" s="1"/>
  <c r="BA3" i="3" s="1"/>
  <c r="BE42" i="3"/>
  <c r="BF42" i="3" s="1"/>
  <c r="BG42" i="3" s="1"/>
  <c r="AY49" i="3"/>
  <c r="AZ49" i="3" s="1"/>
  <c r="BA49" i="3" s="1"/>
  <c r="BB52" i="3"/>
  <c r="BC52" i="3" s="1"/>
  <c r="BD52" i="3" s="1"/>
  <c r="BE58" i="3"/>
  <c r="BF58" i="3" s="1"/>
  <c r="BG58" i="3" s="1"/>
  <c r="BE64" i="3"/>
  <c r="BF64" i="3" s="1"/>
  <c r="BG64" i="3" s="1"/>
  <c r="BB87" i="3"/>
  <c r="BC87" i="3" s="1"/>
  <c r="BD87" i="3" s="1"/>
  <c r="Z123" i="3"/>
  <c r="AV124" i="3"/>
  <c r="AW124" i="3" s="1"/>
  <c r="AX124" i="3" s="1"/>
  <c r="BE127" i="3"/>
  <c r="BF127" i="3" s="1"/>
  <c r="BG127" i="3" s="1"/>
  <c r="Z155" i="3"/>
  <c r="AS180" i="3"/>
  <c r="AT180" i="3" s="1"/>
  <c r="AU180" i="3" s="1"/>
  <c r="AV182" i="3"/>
  <c r="AW182" i="3" s="1"/>
  <c r="AX182" i="3" s="1"/>
  <c r="AV184" i="3"/>
  <c r="AW184" i="3" s="1"/>
  <c r="AX184" i="3" s="1"/>
  <c r="BE239" i="3"/>
  <c r="BF239" i="3" s="1"/>
  <c r="BG239" i="3" s="1"/>
  <c r="BE265" i="3"/>
  <c r="BF265" i="3" s="1"/>
  <c r="BG265" i="3" s="1"/>
  <c r="BB266" i="3"/>
  <c r="BC266" i="3" s="1"/>
  <c r="BD266" i="3" s="1"/>
  <c r="Z272" i="3"/>
  <c r="AV273" i="3"/>
  <c r="AW273" i="3" s="1"/>
  <c r="AX273" i="3" s="1"/>
  <c r="AY274" i="3"/>
  <c r="AZ274" i="3" s="1"/>
  <c r="BA274" i="3" s="1"/>
  <c r="AV320" i="3"/>
  <c r="AW320" i="3" s="1"/>
  <c r="AX320" i="3" s="1"/>
  <c r="AV305" i="3"/>
  <c r="AW305" i="3" s="1"/>
  <c r="AX305" i="3" s="1"/>
  <c r="AS306" i="3"/>
  <c r="AT306" i="3" s="1"/>
  <c r="AU306" i="3" s="1"/>
  <c r="AP306" i="3"/>
  <c r="AQ306" i="3" s="1"/>
  <c r="AR306" i="3" s="1"/>
  <c r="BE316" i="3"/>
  <c r="BF316" i="3" s="1"/>
  <c r="BG316" i="3" s="1"/>
  <c r="BE318" i="3"/>
  <c r="BF318" i="3" s="1"/>
  <c r="BG318" i="3" s="1"/>
  <c r="BE334" i="3"/>
  <c r="BF334" i="3" s="1"/>
  <c r="BG334" i="3" s="1"/>
  <c r="BE366" i="3"/>
  <c r="BF366" i="3" s="1"/>
  <c r="BG366" i="3" s="1"/>
  <c r="BE374" i="3"/>
  <c r="BF374" i="3" s="1"/>
  <c r="BG374" i="3" s="1"/>
  <c r="AP401" i="3"/>
  <c r="AQ401" i="3" s="1"/>
  <c r="AR401" i="3" s="1"/>
  <c r="BB432" i="3"/>
  <c r="BC432" i="3" s="1"/>
  <c r="BD432" i="3" s="1"/>
  <c r="BE676" i="3"/>
  <c r="BF676" i="3" s="1"/>
  <c r="BG676" i="3" s="1"/>
  <c r="AP676" i="3"/>
  <c r="AQ676" i="3" s="1"/>
  <c r="AR676" i="3" s="1"/>
  <c r="BE92" i="3"/>
  <c r="BF92" i="3" s="1"/>
  <c r="BG92" i="3" s="1"/>
  <c r="BE98" i="3"/>
  <c r="BF98" i="3" s="1"/>
  <c r="BG98" i="3" s="1"/>
  <c r="BE100" i="3"/>
  <c r="BF100" i="3" s="1"/>
  <c r="BG100" i="3" s="1"/>
  <c r="AV112" i="3"/>
  <c r="AW112" i="3" s="1"/>
  <c r="AX112" i="3" s="1"/>
  <c r="AV146" i="3"/>
  <c r="AW146" i="3" s="1"/>
  <c r="AX146" i="3" s="1"/>
  <c r="BE148" i="3"/>
  <c r="BF148" i="3" s="1"/>
  <c r="BG148" i="3" s="1"/>
  <c r="AV152" i="3"/>
  <c r="AW152" i="3" s="1"/>
  <c r="AX152" i="3" s="1"/>
  <c r="AV154" i="3"/>
  <c r="AW154" i="3" s="1"/>
  <c r="AX154" i="3" s="1"/>
  <c r="AY172" i="3"/>
  <c r="AZ172" i="3" s="1"/>
  <c r="BA172" i="3" s="1"/>
  <c r="BE178" i="3"/>
  <c r="BF178" i="3" s="1"/>
  <c r="BG178" i="3" s="1"/>
  <c r="BE180" i="3"/>
  <c r="BF180" i="3" s="1"/>
  <c r="BG180" i="3" s="1"/>
  <c r="AV180" i="3"/>
  <c r="AW180" i="3" s="1"/>
  <c r="AX180" i="3" s="1"/>
  <c r="AS206" i="3"/>
  <c r="AT206" i="3" s="1"/>
  <c r="AU206" i="3" s="1"/>
  <c r="BE213" i="3"/>
  <c r="BF213" i="3" s="1"/>
  <c r="BG213" i="3" s="1"/>
  <c r="AS238" i="3"/>
  <c r="AT238" i="3" s="1"/>
  <c r="AU238" i="3" s="1"/>
  <c r="AV255" i="3"/>
  <c r="AW255" i="3" s="1"/>
  <c r="AX255" i="3" s="1"/>
  <c r="BE266" i="3"/>
  <c r="BF266" i="3" s="1"/>
  <c r="BG266" i="3" s="1"/>
  <c r="AV271" i="3"/>
  <c r="AW271" i="3" s="1"/>
  <c r="AX271" i="3" s="1"/>
  <c r="AY291" i="3"/>
  <c r="AZ291" i="3" s="1"/>
  <c r="BA291" i="3" s="1"/>
  <c r="AP326" i="3"/>
  <c r="AQ326" i="3" s="1"/>
  <c r="AR326" i="3" s="1"/>
  <c r="BE332" i="3"/>
  <c r="BF332" i="3" s="1"/>
  <c r="BG332" i="3" s="1"/>
  <c r="AV335" i="3"/>
  <c r="AW335" i="3" s="1"/>
  <c r="AX335" i="3" s="1"/>
  <c r="BE379" i="3"/>
  <c r="BF379" i="3" s="1"/>
  <c r="BG379" i="3" s="1"/>
  <c r="BE394" i="3"/>
  <c r="BF394" i="3" s="1"/>
  <c r="BG394" i="3" s="1"/>
  <c r="AV415" i="3"/>
  <c r="AW415" i="3" s="1"/>
  <c r="AX415" i="3" s="1"/>
  <c r="AP415" i="3"/>
  <c r="AQ415" i="3" s="1"/>
  <c r="AR415" i="3" s="1"/>
  <c r="BB644" i="3"/>
  <c r="BC644" i="3" s="1"/>
  <c r="BD644" i="3" s="1"/>
  <c r="AY27" i="3"/>
  <c r="AZ27" i="3" s="1"/>
  <c r="BA27" i="3" s="1"/>
  <c r="BE28" i="3"/>
  <c r="BF28" i="3" s="1"/>
  <c r="BG28" i="3" s="1"/>
  <c r="AV31" i="3"/>
  <c r="AW31" i="3" s="1"/>
  <c r="AX31" i="3" s="1"/>
  <c r="AY35" i="3"/>
  <c r="AZ35" i="3" s="1"/>
  <c r="BA35" i="3" s="1"/>
  <c r="AY37" i="3"/>
  <c r="AZ37" i="3" s="1"/>
  <c r="BA37" i="3" s="1"/>
  <c r="BE48" i="3"/>
  <c r="BF48" i="3" s="1"/>
  <c r="BG48" i="3" s="1"/>
  <c r="BE50" i="3"/>
  <c r="BF50" i="3" s="1"/>
  <c r="BG50" i="3" s="1"/>
  <c r="BE56" i="3"/>
  <c r="BF56" i="3" s="1"/>
  <c r="BG56" i="3" s="1"/>
  <c r="BB70" i="3"/>
  <c r="BC70" i="3" s="1"/>
  <c r="BD70" i="3" s="1"/>
  <c r="AY71" i="3"/>
  <c r="AZ71" i="3" s="1"/>
  <c r="BA71" i="3" s="1"/>
  <c r="AY72" i="3"/>
  <c r="AZ72" i="3" s="1"/>
  <c r="BA72" i="3" s="1"/>
  <c r="AV84" i="3"/>
  <c r="AW84" i="3" s="1"/>
  <c r="AX84" i="3" s="1"/>
  <c r="BE90" i="3"/>
  <c r="BF90" i="3" s="1"/>
  <c r="BG90" i="3" s="1"/>
  <c r="BB91" i="3"/>
  <c r="BC91" i="3" s="1"/>
  <c r="BD91" i="3" s="1"/>
  <c r="AP93" i="3"/>
  <c r="AQ93" i="3" s="1"/>
  <c r="AR93" i="3" s="1"/>
  <c r="BB99" i="3"/>
  <c r="BC99" i="3" s="1"/>
  <c r="BD99" i="3" s="1"/>
  <c r="AP101" i="3"/>
  <c r="AQ101" i="3" s="1"/>
  <c r="AR101" i="3" s="1"/>
  <c r="BE103" i="3"/>
  <c r="BF103" i="3" s="1"/>
  <c r="BG103" i="3" s="1"/>
  <c r="AS106" i="3"/>
  <c r="AT106" i="3" s="1"/>
  <c r="AU106" i="3" s="1"/>
  <c r="Z111" i="3"/>
  <c r="AY116" i="3"/>
  <c r="AZ116" i="3" s="1"/>
  <c r="BA116" i="3" s="1"/>
  <c r="AP116" i="3"/>
  <c r="AQ116" i="3" s="1"/>
  <c r="AR116" i="3" s="1"/>
  <c r="AP120" i="3"/>
  <c r="AQ120" i="3" s="1"/>
  <c r="AR120" i="3" s="1"/>
  <c r="AS126" i="3"/>
  <c r="AT126" i="3" s="1"/>
  <c r="AU126" i="3" s="1"/>
  <c r="AV126" i="3"/>
  <c r="AW126" i="3" s="1"/>
  <c r="AX126" i="3" s="1"/>
  <c r="AV132" i="3"/>
  <c r="AW132" i="3" s="1"/>
  <c r="AX132" i="3" s="1"/>
  <c r="BB140" i="3"/>
  <c r="BC140" i="3" s="1"/>
  <c r="BD140" i="3" s="1"/>
  <c r="AS140" i="3"/>
  <c r="AT140" i="3" s="1"/>
  <c r="AU140" i="3" s="1"/>
  <c r="BE147" i="3"/>
  <c r="BF147" i="3" s="1"/>
  <c r="BG147" i="3" s="1"/>
  <c r="Z150" i="3"/>
  <c r="BB155" i="3"/>
  <c r="BC155" i="3" s="1"/>
  <c r="BD155" i="3" s="1"/>
  <c r="AS156" i="3"/>
  <c r="AT156" i="3" s="1"/>
  <c r="AU156" i="3" s="1"/>
  <c r="AY158" i="3"/>
  <c r="AZ158" i="3" s="1"/>
  <c r="BA158" i="3" s="1"/>
  <c r="AV160" i="3"/>
  <c r="AW160" i="3" s="1"/>
  <c r="AX160" i="3" s="1"/>
  <c r="AS164" i="3"/>
  <c r="AT164" i="3" s="1"/>
  <c r="AU164" i="3" s="1"/>
  <c r="AV170" i="3"/>
  <c r="AW170" i="3" s="1"/>
  <c r="AX170" i="3" s="1"/>
  <c r="BB179" i="3"/>
  <c r="BC179" i="3" s="1"/>
  <c r="BD179" i="3" s="1"/>
  <c r="AY186" i="3"/>
  <c r="AZ186" i="3" s="1"/>
  <c r="BA186" i="3" s="1"/>
  <c r="AV186" i="3"/>
  <c r="AW186" i="3" s="1"/>
  <c r="AX186" i="3" s="1"/>
  <c r="AV190" i="3"/>
  <c r="AW190" i="3" s="1"/>
  <c r="AX190" i="3" s="1"/>
  <c r="BE198" i="3"/>
  <c r="BF198" i="3" s="1"/>
  <c r="BG198" i="3" s="1"/>
  <c r="BE200" i="3"/>
  <c r="BF200" i="3" s="1"/>
  <c r="BG200" i="3" s="1"/>
  <c r="AS201" i="3"/>
  <c r="AT201" i="3" s="1"/>
  <c r="AU201" i="3" s="1"/>
  <c r="BE206" i="3"/>
  <c r="BF206" i="3" s="1"/>
  <c r="BG206" i="3" s="1"/>
  <c r="BE219" i="3"/>
  <c r="BF219" i="3" s="1"/>
  <c r="BG219" i="3" s="1"/>
  <c r="BB237" i="3"/>
  <c r="BC237" i="3" s="1"/>
  <c r="BD237" i="3" s="1"/>
  <c r="AV251" i="3"/>
  <c r="AW251" i="3" s="1"/>
  <c r="AX251" i="3" s="1"/>
  <c r="AV304" i="3"/>
  <c r="AW304" i="3" s="1"/>
  <c r="AX304" i="3" s="1"/>
  <c r="AP304" i="3"/>
  <c r="AQ304" i="3" s="1"/>
  <c r="AR304" i="3" s="1"/>
  <c r="AS314" i="3"/>
  <c r="AT314" i="3" s="1"/>
  <c r="AU314" i="3" s="1"/>
  <c r="AV314" i="3"/>
  <c r="AW314" i="3" s="1"/>
  <c r="AX314" i="3" s="1"/>
  <c r="AS324" i="3"/>
  <c r="AT324" i="3" s="1"/>
  <c r="AU324" i="3" s="1"/>
  <c r="AP324" i="3"/>
  <c r="AQ324" i="3" s="1"/>
  <c r="AR324" i="3" s="1"/>
  <c r="AS342" i="3"/>
  <c r="AT342" i="3" s="1"/>
  <c r="AU342" i="3" s="1"/>
  <c r="AV342" i="3"/>
  <c r="AW342" i="3" s="1"/>
  <c r="AX342" i="3" s="1"/>
  <c r="AS344" i="3"/>
  <c r="AT344" i="3" s="1"/>
  <c r="AU344" i="3" s="1"/>
  <c r="AV344" i="3"/>
  <c r="AW344" i="3" s="1"/>
  <c r="AX344" i="3" s="1"/>
  <c r="AS351" i="3"/>
  <c r="AT351" i="3" s="1"/>
  <c r="AU351" i="3" s="1"/>
  <c r="AS410" i="3"/>
  <c r="AT410" i="3" s="1"/>
  <c r="AU410" i="3" s="1"/>
  <c r="BE425" i="3"/>
  <c r="BF425" i="3" s="1"/>
  <c r="BG425" i="3" s="1"/>
  <c r="AP449" i="3"/>
  <c r="AQ449" i="3" s="1"/>
  <c r="AR449" i="3" s="1"/>
  <c r="AY558" i="3"/>
  <c r="AZ558" i="3" s="1"/>
  <c r="BA558" i="3" s="1"/>
  <c r="AV558" i="3"/>
  <c r="AW558" i="3" s="1"/>
  <c r="AX558" i="3" s="1"/>
  <c r="BE577" i="3"/>
  <c r="BF577" i="3" s="1"/>
  <c r="BG577" i="3" s="1"/>
  <c r="AS577" i="3"/>
  <c r="AT577" i="3" s="1"/>
  <c r="AU577" i="3" s="1"/>
  <c r="BB578" i="3"/>
  <c r="BC578" i="3" s="1"/>
  <c r="BD578" i="3" s="1"/>
  <c r="Z590" i="3"/>
  <c r="BE591" i="3"/>
  <c r="BF591" i="3" s="1"/>
  <c r="BG591" i="3" s="1"/>
  <c r="AV592" i="3"/>
  <c r="AW592" i="3" s="1"/>
  <c r="AX592" i="3" s="1"/>
  <c r="AS592" i="3"/>
  <c r="AT592" i="3" s="1"/>
  <c r="AU592" i="3" s="1"/>
  <c r="AS630" i="3"/>
  <c r="AT630" i="3" s="1"/>
  <c r="AU630" i="3" s="1"/>
  <c r="G631" i="3"/>
  <c r="BQ631" i="3" s="1"/>
  <c r="CH631" i="3" s="1"/>
  <c r="BE66" i="3"/>
  <c r="BF66" i="3" s="1"/>
  <c r="BG66" i="3" s="1"/>
  <c r="BE76" i="3"/>
  <c r="BF76" i="3" s="1"/>
  <c r="BG76" i="3" s="1"/>
  <c r="AV93" i="3"/>
  <c r="AW93" i="3" s="1"/>
  <c r="AX93" i="3" s="1"/>
  <c r="AP99" i="3"/>
  <c r="AQ99" i="3" s="1"/>
  <c r="AR99" i="3" s="1"/>
  <c r="AV106" i="3"/>
  <c r="AW106" i="3" s="1"/>
  <c r="AX106" i="3" s="1"/>
  <c r="BB108" i="3"/>
  <c r="BC108" i="3" s="1"/>
  <c r="BD108" i="3" s="1"/>
  <c r="BB113" i="3"/>
  <c r="BC113" i="3" s="1"/>
  <c r="BD113" i="3" s="1"/>
  <c r="BE144" i="3"/>
  <c r="BF144" i="3" s="1"/>
  <c r="BG144" i="3" s="1"/>
  <c r="AV144" i="3"/>
  <c r="AW144" i="3" s="1"/>
  <c r="AX144" i="3" s="1"/>
  <c r="AS158" i="3"/>
  <c r="AT158" i="3" s="1"/>
  <c r="AU158" i="3" s="1"/>
  <c r="AV158" i="3"/>
  <c r="AW158" i="3" s="1"/>
  <c r="AX158" i="3" s="1"/>
  <c r="AY159" i="3"/>
  <c r="AZ159" i="3" s="1"/>
  <c r="BA159" i="3" s="1"/>
  <c r="BE162" i="3"/>
  <c r="BF162" i="3" s="1"/>
  <c r="BG162" i="3" s="1"/>
  <c r="AV166" i="3"/>
  <c r="AW166" i="3" s="1"/>
  <c r="AX166" i="3" s="1"/>
  <c r="AS172" i="3"/>
  <c r="AT172" i="3" s="1"/>
  <c r="AU172" i="3" s="1"/>
  <c r="AV172" i="3"/>
  <c r="AW172" i="3" s="1"/>
  <c r="AX172" i="3" s="1"/>
  <c r="AV192" i="3"/>
  <c r="AW192" i="3" s="1"/>
  <c r="AX192" i="3" s="1"/>
  <c r="AS195" i="3"/>
  <c r="AT195" i="3" s="1"/>
  <c r="AU195" i="3" s="1"/>
  <c r="BB205" i="3"/>
  <c r="BC205" i="3" s="1"/>
  <c r="BD205" i="3" s="1"/>
  <c r="AS209" i="3"/>
  <c r="AT209" i="3" s="1"/>
  <c r="AU209" i="3" s="1"/>
  <c r="BE210" i="3"/>
  <c r="BF210" i="3" s="1"/>
  <c r="BG210" i="3" s="1"/>
  <c r="AS211" i="3"/>
  <c r="AT211" i="3" s="1"/>
  <c r="AU211" i="3" s="1"/>
  <c r="AS218" i="3"/>
  <c r="AT218" i="3" s="1"/>
  <c r="AU218" i="3" s="1"/>
  <c r="BE226" i="3"/>
  <c r="BF226" i="3" s="1"/>
  <c r="BG226" i="3" s="1"/>
  <c r="AV228" i="3"/>
  <c r="AW228" i="3" s="1"/>
  <c r="AX228" i="3" s="1"/>
  <c r="AS243" i="3"/>
  <c r="AT243" i="3" s="1"/>
  <c r="AU243" i="3" s="1"/>
  <c r="AP250" i="3"/>
  <c r="AQ250" i="3" s="1"/>
  <c r="AR250" i="3" s="1"/>
  <c r="BE262" i="3"/>
  <c r="BF262" i="3" s="1"/>
  <c r="BG262" i="3" s="1"/>
  <c r="BB300" i="3"/>
  <c r="BC300" i="3" s="1"/>
  <c r="BD300" i="3" s="1"/>
  <c r="AY300" i="3"/>
  <c r="AZ300" i="3" s="1"/>
  <c r="BA300" i="3" s="1"/>
  <c r="BE308" i="3"/>
  <c r="BF308" i="3" s="1"/>
  <c r="BG308" i="3" s="1"/>
  <c r="AV309" i="3"/>
  <c r="AW309" i="3" s="1"/>
  <c r="AX309" i="3" s="1"/>
  <c r="AP314" i="3"/>
  <c r="AQ314" i="3" s="1"/>
  <c r="AR314" i="3" s="1"/>
  <c r="AP340" i="3"/>
  <c r="AQ340" i="3" s="1"/>
  <c r="AR340" i="3" s="1"/>
  <c r="AP342" i="3"/>
  <c r="AQ342" i="3" s="1"/>
  <c r="AR342" i="3" s="1"/>
  <c r="AY356" i="3"/>
  <c r="AZ356" i="3" s="1"/>
  <c r="BA356" i="3" s="1"/>
  <c r="BE357" i="3"/>
  <c r="BF357" i="3" s="1"/>
  <c r="BG357" i="3" s="1"/>
  <c r="BE362" i="3"/>
  <c r="BF362" i="3" s="1"/>
  <c r="BG362" i="3" s="1"/>
  <c r="BE386" i="3"/>
  <c r="BF386" i="3" s="1"/>
  <c r="BG386" i="3" s="1"/>
  <c r="BE409" i="3"/>
  <c r="BF409" i="3" s="1"/>
  <c r="BG409" i="3" s="1"/>
  <c r="BB410" i="3"/>
  <c r="BC410" i="3" s="1"/>
  <c r="BD410" i="3" s="1"/>
  <c r="AP423" i="3"/>
  <c r="AQ423" i="3" s="1"/>
  <c r="AR423" i="3" s="1"/>
  <c r="AV443" i="3"/>
  <c r="AW443" i="3" s="1"/>
  <c r="AX443" i="3" s="1"/>
  <c r="BE445" i="3"/>
  <c r="BF445" i="3" s="1"/>
  <c r="BG445" i="3" s="1"/>
  <c r="AY484" i="3"/>
  <c r="AZ484" i="3" s="1"/>
  <c r="BA484" i="3" s="1"/>
  <c r="BE578" i="3"/>
  <c r="BF578" i="3" s="1"/>
  <c r="BG578" i="3" s="1"/>
  <c r="AP755" i="3"/>
  <c r="AQ755" i="3" s="1"/>
  <c r="AR755" i="3" s="1"/>
  <c r="AS32" i="3"/>
  <c r="AT32" i="3" s="1"/>
  <c r="AU32" i="3" s="1"/>
  <c r="BB36" i="3"/>
  <c r="BC36" i="3" s="1"/>
  <c r="BD36" i="3" s="1"/>
  <c r="BB40" i="3"/>
  <c r="BC40" i="3" s="1"/>
  <c r="BD40" i="3" s="1"/>
  <c r="AY43" i="3"/>
  <c r="AZ43" i="3" s="1"/>
  <c r="BA43" i="3" s="1"/>
  <c r="AY45" i="3"/>
  <c r="AZ45" i="3" s="1"/>
  <c r="BA45" i="3" s="1"/>
  <c r="BE60" i="3"/>
  <c r="BF60" i="3" s="1"/>
  <c r="BG60" i="3" s="1"/>
  <c r="BE62" i="3"/>
  <c r="BF62" i="3" s="1"/>
  <c r="BG62" i="3" s="1"/>
  <c r="BE86" i="3"/>
  <c r="BF86" i="3" s="1"/>
  <c r="BG86" i="3" s="1"/>
  <c r="BE88" i="3"/>
  <c r="BF88" i="3" s="1"/>
  <c r="BG88" i="3" s="1"/>
  <c r="BE93" i="3"/>
  <c r="BF93" i="3" s="1"/>
  <c r="BG93" i="3" s="1"/>
  <c r="AS108" i="3"/>
  <c r="AT108" i="3" s="1"/>
  <c r="AU108" i="3" s="1"/>
  <c r="AS111" i="3"/>
  <c r="AT111" i="3" s="1"/>
  <c r="AU111" i="3" s="1"/>
  <c r="BE115" i="3"/>
  <c r="BF115" i="3" s="1"/>
  <c r="BG115" i="3" s="1"/>
  <c r="AS118" i="3"/>
  <c r="AT118" i="3" s="1"/>
  <c r="AU118" i="3" s="1"/>
  <c r="BB124" i="3"/>
  <c r="BC124" i="3" s="1"/>
  <c r="BD124" i="3" s="1"/>
  <c r="AS124" i="3"/>
  <c r="AT124" i="3" s="1"/>
  <c r="AU124" i="3" s="1"/>
  <c r="AS134" i="3"/>
  <c r="AT134" i="3" s="1"/>
  <c r="AU134" i="3" s="1"/>
  <c r="AV140" i="3"/>
  <c r="AW140" i="3" s="1"/>
  <c r="AX140" i="3" s="1"/>
  <c r="BE143" i="3"/>
  <c r="BF143" i="3" s="1"/>
  <c r="BG143" i="3" s="1"/>
  <c r="AV156" i="3"/>
  <c r="AW156" i="3" s="1"/>
  <c r="AX156" i="3" s="1"/>
  <c r="BE161" i="3"/>
  <c r="BF161" i="3" s="1"/>
  <c r="BG161" i="3" s="1"/>
  <c r="AV168" i="3"/>
  <c r="AW168" i="3" s="1"/>
  <c r="AX168" i="3" s="1"/>
  <c r="AV188" i="3"/>
  <c r="AW188" i="3" s="1"/>
  <c r="AX188" i="3" s="1"/>
  <c r="BB192" i="3"/>
  <c r="BC192" i="3" s="1"/>
  <c r="BD192" i="3" s="1"/>
  <c r="AV193" i="3"/>
  <c r="AW193" i="3" s="1"/>
  <c r="AX193" i="3" s="1"/>
  <c r="BB195" i="3"/>
  <c r="BC195" i="3" s="1"/>
  <c r="BD195" i="3" s="1"/>
  <c r="AS222" i="3"/>
  <c r="AT222" i="3" s="1"/>
  <c r="AU222" i="3" s="1"/>
  <c r="AV225" i="3"/>
  <c r="AW225" i="3" s="1"/>
  <c r="AX225" i="3" s="1"/>
  <c r="BE225" i="3"/>
  <c r="BF225" i="3" s="1"/>
  <c r="BG225" i="3" s="1"/>
  <c r="BB228" i="3"/>
  <c r="BC228" i="3" s="1"/>
  <c r="BD228" i="3" s="1"/>
  <c r="AY230" i="3"/>
  <c r="AZ230" i="3" s="1"/>
  <c r="BA230" i="3" s="1"/>
  <c r="AV233" i="3"/>
  <c r="AW233" i="3" s="1"/>
  <c r="AX233" i="3" s="1"/>
  <c r="AP234" i="3"/>
  <c r="AQ234" i="3" s="1"/>
  <c r="AR234" i="3" s="1"/>
  <c r="BE235" i="3"/>
  <c r="BF235" i="3" s="1"/>
  <c r="BG235" i="3" s="1"/>
  <c r="BE258" i="3"/>
  <c r="BF258" i="3" s="1"/>
  <c r="BG258" i="3" s="1"/>
  <c r="AV277" i="3"/>
  <c r="AW277" i="3" s="1"/>
  <c r="AX277" i="3" s="1"/>
  <c r="AY278" i="3"/>
  <c r="AZ278" i="3" s="1"/>
  <c r="BA278" i="3" s="1"/>
  <c r="AP278" i="3"/>
  <c r="AQ278" i="3" s="1"/>
  <c r="AR278" i="3" s="1"/>
  <c r="BE306" i="3"/>
  <c r="BF306" i="3" s="1"/>
  <c r="BG306" i="3" s="1"/>
  <c r="AS318" i="3"/>
  <c r="AT318" i="3" s="1"/>
  <c r="AU318" i="3" s="1"/>
  <c r="AP318" i="3"/>
  <c r="AQ318" i="3" s="1"/>
  <c r="AR318" i="3" s="1"/>
  <c r="BE326" i="3"/>
  <c r="BF326" i="3" s="1"/>
  <c r="BG326" i="3" s="1"/>
  <c r="AS349" i="3"/>
  <c r="AT349" i="3" s="1"/>
  <c r="AU349" i="3" s="1"/>
  <c r="AY354" i="3"/>
  <c r="AZ354" i="3" s="1"/>
  <c r="BA354" i="3" s="1"/>
  <c r="AP366" i="3"/>
  <c r="AQ366" i="3" s="1"/>
  <c r="AR366" i="3" s="1"/>
  <c r="AV374" i="3"/>
  <c r="AW374" i="3" s="1"/>
  <c r="AX374" i="3" s="1"/>
  <c r="AP374" i="3"/>
  <c r="AQ374" i="3" s="1"/>
  <c r="AR374" i="3" s="1"/>
  <c r="AS376" i="3"/>
  <c r="AT376" i="3" s="1"/>
  <c r="AU376" i="3" s="1"/>
  <c r="AS396" i="3"/>
  <c r="AT396" i="3" s="1"/>
  <c r="AU396" i="3" s="1"/>
  <c r="AY401" i="3"/>
  <c r="AZ401" i="3" s="1"/>
  <c r="BA401" i="3" s="1"/>
  <c r="AS422" i="3"/>
  <c r="AT422" i="3" s="1"/>
  <c r="AU422" i="3" s="1"/>
  <c r="BE437" i="3"/>
  <c r="BF437" i="3" s="1"/>
  <c r="BG437" i="3" s="1"/>
  <c r="BB480" i="3"/>
  <c r="BC480" i="3" s="1"/>
  <c r="BD480" i="3" s="1"/>
  <c r="BB482" i="3"/>
  <c r="BC482" i="3" s="1"/>
  <c r="BD482" i="3" s="1"/>
  <c r="BE25" i="3"/>
  <c r="BF25" i="3" s="1"/>
  <c r="BG25" i="3" s="1"/>
  <c r="AS30" i="3"/>
  <c r="AT30" i="3" s="1"/>
  <c r="AU30" i="3" s="1"/>
  <c r="BB42" i="3"/>
  <c r="BC42" i="3" s="1"/>
  <c r="BD42" i="3" s="1"/>
  <c r="BB44" i="3"/>
  <c r="BC44" i="3" s="1"/>
  <c r="BD44" i="3" s="1"/>
  <c r="BB46" i="3"/>
  <c r="BC46" i="3" s="1"/>
  <c r="BD46" i="3" s="1"/>
  <c r="AY47" i="3"/>
  <c r="AZ47" i="3" s="1"/>
  <c r="BA47" i="3" s="1"/>
  <c r="BE68" i="3"/>
  <c r="BF68" i="3" s="1"/>
  <c r="BG68" i="3" s="1"/>
  <c r="BE70" i="3"/>
  <c r="BF70" i="3" s="1"/>
  <c r="BG70" i="3" s="1"/>
  <c r="BB75" i="3"/>
  <c r="BC75" i="3" s="1"/>
  <c r="BD75" i="3" s="1"/>
  <c r="AV80" i="3"/>
  <c r="AW80" i="3" s="1"/>
  <c r="AX80" i="3" s="1"/>
  <c r="AY105" i="3"/>
  <c r="AZ105" i="3" s="1"/>
  <c r="BA105" i="3" s="1"/>
  <c r="BE110" i="3"/>
  <c r="BF110" i="3" s="1"/>
  <c r="BG110" i="3" s="1"/>
  <c r="BE111" i="3"/>
  <c r="BF111" i="3" s="1"/>
  <c r="BG111" i="3" s="1"/>
  <c r="AV120" i="3"/>
  <c r="AW120" i="3" s="1"/>
  <c r="AX120" i="3" s="1"/>
  <c r="AV130" i="3"/>
  <c r="AW130" i="3" s="1"/>
  <c r="AX130" i="3" s="1"/>
  <c r="BE132" i="3"/>
  <c r="BF132" i="3" s="1"/>
  <c r="BG132" i="3" s="1"/>
  <c r="AV138" i="3"/>
  <c r="AW138" i="3" s="1"/>
  <c r="AX138" i="3" s="1"/>
  <c r="BB141" i="3"/>
  <c r="BC141" i="3" s="1"/>
  <c r="BD141" i="3" s="1"/>
  <c r="AY148" i="3"/>
  <c r="AZ148" i="3" s="1"/>
  <c r="BA148" i="3" s="1"/>
  <c r="Z151" i="3"/>
  <c r="BE164" i="3"/>
  <c r="BF164" i="3" s="1"/>
  <c r="BG164" i="3" s="1"/>
  <c r="AV164" i="3"/>
  <c r="AW164" i="3" s="1"/>
  <c r="AX164" i="3" s="1"/>
  <c r="BB169" i="3"/>
  <c r="BC169" i="3" s="1"/>
  <c r="BD169" i="3" s="1"/>
  <c r="AY178" i="3"/>
  <c r="AZ178" i="3" s="1"/>
  <c r="BA178" i="3" s="1"/>
  <c r="AS190" i="3"/>
  <c r="AT190" i="3" s="1"/>
  <c r="AU190" i="3" s="1"/>
  <c r="AP192" i="3"/>
  <c r="AQ192" i="3" s="1"/>
  <c r="AR192" i="3" s="1"/>
  <c r="BE197" i="3"/>
  <c r="BF197" i="3" s="1"/>
  <c r="BG197" i="3" s="1"/>
  <c r="AV201" i="3"/>
  <c r="AW201" i="3" s="1"/>
  <c r="AX201" i="3" s="1"/>
  <c r="AV205" i="3"/>
  <c r="AW205" i="3" s="1"/>
  <c r="AX205" i="3" s="1"/>
  <c r="BE222" i="3"/>
  <c r="BF222" i="3" s="1"/>
  <c r="BG222" i="3" s="1"/>
  <c r="BE223" i="3"/>
  <c r="BF223" i="3" s="1"/>
  <c r="BG223" i="3" s="1"/>
  <c r="AS227" i="3"/>
  <c r="AT227" i="3" s="1"/>
  <c r="AU227" i="3" s="1"/>
  <c r="BE229" i="3"/>
  <c r="BF229" i="3" s="1"/>
  <c r="BG229" i="3" s="1"/>
  <c r="AS230" i="3"/>
  <c r="AT230" i="3" s="1"/>
  <c r="AU230" i="3" s="1"/>
  <c r="AV245" i="3"/>
  <c r="AW245" i="3" s="1"/>
  <c r="AX245" i="3" s="1"/>
  <c r="AY266" i="3"/>
  <c r="AZ266" i="3" s="1"/>
  <c r="BA266" i="3" s="1"/>
  <c r="AV285" i="3"/>
  <c r="AW285" i="3" s="1"/>
  <c r="AX285" i="3" s="1"/>
  <c r="AY286" i="3"/>
  <c r="AZ286" i="3" s="1"/>
  <c r="BA286" i="3" s="1"/>
  <c r="BB307" i="3"/>
  <c r="BC307" i="3" s="1"/>
  <c r="BD307" i="3" s="1"/>
  <c r="AS310" i="3"/>
  <c r="AT310" i="3" s="1"/>
  <c r="AU310" i="3" s="1"/>
  <c r="AV310" i="3"/>
  <c r="AW310" i="3" s="1"/>
  <c r="AX310" i="3" s="1"/>
  <c r="AV318" i="3"/>
  <c r="AW318" i="3" s="1"/>
  <c r="AX318" i="3" s="1"/>
  <c r="BE340" i="3"/>
  <c r="BF340" i="3" s="1"/>
  <c r="BG340" i="3" s="1"/>
  <c r="AY352" i="3"/>
  <c r="AZ352" i="3" s="1"/>
  <c r="BA352" i="3" s="1"/>
  <c r="BE353" i="3"/>
  <c r="BF353" i="3" s="1"/>
  <c r="BG353" i="3" s="1"/>
  <c r="BB376" i="3"/>
  <c r="BC376" i="3" s="1"/>
  <c r="BD376" i="3" s="1"/>
  <c r="BE415" i="3"/>
  <c r="BF415" i="3" s="1"/>
  <c r="BG415" i="3" s="1"/>
  <c r="BE419" i="3"/>
  <c r="BF419" i="3" s="1"/>
  <c r="BG419" i="3" s="1"/>
  <c r="BE421" i="3"/>
  <c r="BF421" i="3" s="1"/>
  <c r="BG421" i="3" s="1"/>
  <c r="BE441" i="3"/>
  <c r="BF441" i="3" s="1"/>
  <c r="BG441" i="3" s="1"/>
  <c r="BE467" i="3"/>
  <c r="BF467" i="3" s="1"/>
  <c r="BG467" i="3" s="1"/>
  <c r="BB468" i="3"/>
  <c r="BC468" i="3" s="1"/>
  <c r="BD468" i="3" s="1"/>
  <c r="AY468" i="3"/>
  <c r="AZ468" i="3" s="1"/>
  <c r="BA468" i="3" s="1"/>
  <c r="BB470" i="3"/>
  <c r="BC470" i="3" s="1"/>
  <c r="BD470" i="3" s="1"/>
  <c r="AV611" i="3"/>
  <c r="AW611" i="3" s="1"/>
  <c r="AX611" i="3" s="1"/>
  <c r="AP611" i="3"/>
  <c r="AQ611" i="3" s="1"/>
  <c r="AR611" i="3" s="1"/>
  <c r="AV690" i="3"/>
  <c r="AW690" i="3" s="1"/>
  <c r="AX690" i="3" s="1"/>
  <c r="AS240" i="3"/>
  <c r="AT240" i="3" s="1"/>
  <c r="AU240" i="3" s="1"/>
  <c r="BB244" i="3"/>
  <c r="BC244" i="3" s="1"/>
  <c r="BD244" i="3" s="1"/>
  <c r="AS251" i="3"/>
  <c r="AT251" i="3" s="1"/>
  <c r="AU251" i="3" s="1"/>
  <c r="AS255" i="3"/>
  <c r="AT255" i="3" s="1"/>
  <c r="AU255" i="3" s="1"/>
  <c r="Z266" i="3"/>
  <c r="Z268" i="3"/>
  <c r="AV269" i="3"/>
  <c r="AW269" i="3" s="1"/>
  <c r="AX269" i="3" s="1"/>
  <c r="AY270" i="3"/>
  <c r="AZ270" i="3" s="1"/>
  <c r="BA270" i="3" s="1"/>
  <c r="Z273" i="3"/>
  <c r="Z280" i="3"/>
  <c r="AV281" i="3"/>
  <c r="AW281" i="3" s="1"/>
  <c r="AX281" i="3" s="1"/>
  <c r="AY282" i="3"/>
  <c r="AZ282" i="3" s="1"/>
  <c r="BA282" i="3" s="1"/>
  <c r="Z285" i="3"/>
  <c r="AS302" i="3"/>
  <c r="AT302" i="3" s="1"/>
  <c r="AU302" i="3" s="1"/>
  <c r="BB304" i="3"/>
  <c r="BC304" i="3" s="1"/>
  <c r="BD304" i="3" s="1"/>
  <c r="AY304" i="3"/>
  <c r="AZ304" i="3" s="1"/>
  <c r="BA304" i="3" s="1"/>
  <c r="BE305" i="3"/>
  <c r="BF305" i="3" s="1"/>
  <c r="BG305" i="3" s="1"/>
  <c r="Z313" i="3"/>
  <c r="AV317" i="3"/>
  <c r="AW317" i="3" s="1"/>
  <c r="AX317" i="3" s="1"/>
  <c r="BB325" i="3"/>
  <c r="BC325" i="3" s="1"/>
  <c r="BD325" i="3" s="1"/>
  <c r="AV325" i="3"/>
  <c r="AW325" i="3" s="1"/>
  <c r="AX325" i="3" s="1"/>
  <c r="AV327" i="3"/>
  <c r="AW327" i="3" s="1"/>
  <c r="AX327" i="3" s="1"/>
  <c r="AS361" i="3"/>
  <c r="AT361" i="3" s="1"/>
  <c r="AU361" i="3" s="1"/>
  <c r="BE368" i="3"/>
  <c r="BF368" i="3" s="1"/>
  <c r="BG368" i="3" s="1"/>
  <c r="AS378" i="3"/>
  <c r="AT378" i="3" s="1"/>
  <c r="AU378" i="3" s="1"/>
  <c r="AS402" i="3"/>
  <c r="AT402" i="3" s="1"/>
  <c r="AU402" i="3" s="1"/>
  <c r="BB406" i="3"/>
  <c r="BC406" i="3" s="1"/>
  <c r="BD406" i="3" s="1"/>
  <c r="AV417" i="3"/>
  <c r="AW417" i="3" s="1"/>
  <c r="AX417" i="3" s="1"/>
  <c r="BB420" i="3"/>
  <c r="BC420" i="3" s="1"/>
  <c r="BD420" i="3" s="1"/>
  <c r="Z423" i="3"/>
  <c r="AS432" i="3"/>
  <c r="AT432" i="3" s="1"/>
  <c r="AU432" i="3" s="1"/>
  <c r="Z433" i="3"/>
  <c r="Z442" i="3"/>
  <c r="AS444" i="3"/>
  <c r="AT444" i="3" s="1"/>
  <c r="AU444" i="3" s="1"/>
  <c r="Z454" i="3"/>
  <c r="AS456" i="3"/>
  <c r="AT456" i="3" s="1"/>
  <c r="AU456" i="3" s="1"/>
  <c r="AV456" i="3"/>
  <c r="AW456" i="3" s="1"/>
  <c r="AX456" i="3" s="1"/>
  <c r="BB488" i="3"/>
  <c r="BC488" i="3" s="1"/>
  <c r="BD488" i="3" s="1"/>
  <c r="AS497" i="3"/>
  <c r="AT497" i="3" s="1"/>
  <c r="AU497" i="3" s="1"/>
  <c r="AV497" i="3"/>
  <c r="AW497" i="3" s="1"/>
  <c r="AX497" i="3" s="1"/>
  <c r="AY542" i="3"/>
  <c r="AZ542" i="3" s="1"/>
  <c r="BA542" i="3" s="1"/>
  <c r="AV552" i="3"/>
  <c r="AW552" i="3" s="1"/>
  <c r="AX552" i="3" s="1"/>
  <c r="BB571" i="3"/>
  <c r="BC571" i="3" s="1"/>
  <c r="BD571" i="3" s="1"/>
  <c r="Z619" i="3"/>
  <c r="AP647" i="3"/>
  <c r="AQ647" i="3" s="1"/>
  <c r="AR647" i="3" s="1"/>
  <c r="AV663" i="3"/>
  <c r="AW663" i="3" s="1"/>
  <c r="AX663" i="3" s="1"/>
  <c r="AV901" i="3"/>
  <c r="AW901" i="3" s="1"/>
  <c r="AX901" i="3" s="1"/>
  <c r="AP901" i="3"/>
  <c r="AQ901" i="3" s="1"/>
  <c r="AR901" i="3" s="1"/>
  <c r="BB294" i="3"/>
  <c r="BC294" i="3" s="1"/>
  <c r="BD294" i="3" s="1"/>
  <c r="BE295" i="3"/>
  <c r="BF295" i="3" s="1"/>
  <c r="BG295" i="3" s="1"/>
  <c r="AS316" i="3"/>
  <c r="AT316" i="3" s="1"/>
  <c r="AU316" i="3" s="1"/>
  <c r="AV319" i="3"/>
  <c r="AW319" i="3" s="1"/>
  <c r="AX319" i="3" s="1"/>
  <c r="AS332" i="3"/>
  <c r="AT332" i="3" s="1"/>
  <c r="AU332" i="3" s="1"/>
  <c r="AS334" i="3"/>
  <c r="AT334" i="3" s="1"/>
  <c r="AU334" i="3" s="1"/>
  <c r="AS336" i="3"/>
  <c r="AT336" i="3" s="1"/>
  <c r="AU336" i="3" s="1"/>
  <c r="BE342" i="3"/>
  <c r="BF342" i="3" s="1"/>
  <c r="BG342" i="3" s="1"/>
  <c r="AS348" i="3"/>
  <c r="AT348" i="3" s="1"/>
  <c r="AU348" i="3" s="1"/>
  <c r="BE365" i="3"/>
  <c r="BF365" i="3" s="1"/>
  <c r="BG365" i="3" s="1"/>
  <c r="AS367" i="3"/>
  <c r="AT367" i="3" s="1"/>
  <c r="AU367" i="3" s="1"/>
  <c r="AV372" i="3"/>
  <c r="AW372" i="3" s="1"/>
  <c r="AX372" i="3" s="1"/>
  <c r="AV373" i="3"/>
  <c r="AW373" i="3" s="1"/>
  <c r="AX373" i="3" s="1"/>
  <c r="BB378" i="3"/>
  <c r="BC378" i="3" s="1"/>
  <c r="BD378" i="3" s="1"/>
  <c r="BB382" i="3"/>
  <c r="BC382" i="3" s="1"/>
  <c r="BD382" i="3" s="1"/>
  <c r="AP385" i="3"/>
  <c r="AQ385" i="3" s="1"/>
  <c r="AR385" i="3" s="1"/>
  <c r="AP393" i="3"/>
  <c r="AQ393" i="3" s="1"/>
  <c r="AR393" i="3" s="1"/>
  <c r="BE395" i="3"/>
  <c r="BF395" i="3" s="1"/>
  <c r="BG395" i="3" s="1"/>
  <c r="BB398" i="3"/>
  <c r="BC398" i="3" s="1"/>
  <c r="BD398" i="3" s="1"/>
  <c r="AS400" i="3"/>
  <c r="AT400" i="3" s="1"/>
  <c r="AU400" i="3" s="1"/>
  <c r="BB402" i="3"/>
  <c r="BC402" i="3" s="1"/>
  <c r="BD402" i="3" s="1"/>
  <c r="BB404" i="3"/>
  <c r="BC404" i="3" s="1"/>
  <c r="BD404" i="3" s="1"/>
  <c r="BE410" i="3"/>
  <c r="BF410" i="3" s="1"/>
  <c r="BG410" i="3" s="1"/>
  <c r="BE430" i="3"/>
  <c r="BF430" i="3" s="1"/>
  <c r="BG430" i="3" s="1"/>
  <c r="AV433" i="3"/>
  <c r="AW433" i="3" s="1"/>
  <c r="AX433" i="3" s="1"/>
  <c r="BE434" i="3"/>
  <c r="BF434" i="3" s="1"/>
  <c r="BG434" i="3" s="1"/>
  <c r="AP437" i="3"/>
  <c r="AQ437" i="3" s="1"/>
  <c r="AR437" i="3" s="1"/>
  <c r="BE476" i="3"/>
  <c r="BF476" i="3" s="1"/>
  <c r="BG476" i="3" s="1"/>
  <c r="AV477" i="3"/>
  <c r="AW477" i="3" s="1"/>
  <c r="AX477" i="3" s="1"/>
  <c r="BB486" i="3"/>
  <c r="BC486" i="3" s="1"/>
  <c r="BD486" i="3" s="1"/>
  <c r="AV504" i="3"/>
  <c r="AW504" i="3" s="1"/>
  <c r="AX504" i="3" s="1"/>
  <c r="AP516" i="3"/>
  <c r="AQ516" i="3" s="1"/>
  <c r="AR516" i="3" s="1"/>
  <c r="BB552" i="3"/>
  <c r="BC552" i="3" s="1"/>
  <c r="BD552" i="3" s="1"/>
  <c r="AY552" i="3"/>
  <c r="AZ552" i="3" s="1"/>
  <c r="BA552" i="3" s="1"/>
  <c r="AS569" i="3"/>
  <c r="AT569" i="3" s="1"/>
  <c r="AU569" i="3" s="1"/>
  <c r="BE611" i="3"/>
  <c r="BF611" i="3" s="1"/>
  <c r="BG611" i="3" s="1"/>
  <c r="AY716" i="3"/>
  <c r="AZ716" i="3" s="1"/>
  <c r="BA716" i="3" s="1"/>
  <c r="AS849" i="3"/>
  <c r="AT849" i="3" s="1"/>
  <c r="AU849" i="3" s="1"/>
  <c r="AV849" i="3"/>
  <c r="AW849" i="3" s="1"/>
  <c r="AX849" i="3" s="1"/>
  <c r="AS236" i="3"/>
  <c r="AT236" i="3" s="1"/>
  <c r="AU236" i="3" s="1"/>
  <c r="AV237" i="3"/>
  <c r="AW237" i="3" s="1"/>
  <c r="AX237" i="3" s="1"/>
  <c r="BE238" i="3"/>
  <c r="BF238" i="3" s="1"/>
  <c r="BG238" i="3" s="1"/>
  <c r="AS241" i="3"/>
  <c r="AT241" i="3" s="1"/>
  <c r="AU241" i="3" s="1"/>
  <c r="BE242" i="3"/>
  <c r="BF242" i="3" s="1"/>
  <c r="BG242" i="3" s="1"/>
  <c r="AS245" i="3"/>
  <c r="AT245" i="3" s="1"/>
  <c r="AU245" i="3" s="1"/>
  <c r="BE253" i="3"/>
  <c r="BF253" i="3" s="1"/>
  <c r="BG253" i="3" s="1"/>
  <c r="BB254" i="3"/>
  <c r="BC254" i="3" s="1"/>
  <c r="BD254" i="3" s="1"/>
  <c r="Z264" i="3"/>
  <c r="AV267" i="3"/>
  <c r="AW267" i="3" s="1"/>
  <c r="AX267" i="3" s="1"/>
  <c r="Z276" i="3"/>
  <c r="AV279" i="3"/>
  <c r="AW279" i="3" s="1"/>
  <c r="AX279" i="3" s="1"/>
  <c r="AS285" i="3"/>
  <c r="AT285" i="3" s="1"/>
  <c r="AU285" i="3" s="1"/>
  <c r="Z288" i="3"/>
  <c r="AV289" i="3"/>
  <c r="AW289" i="3" s="1"/>
  <c r="AX289" i="3" s="1"/>
  <c r="AY290" i="3"/>
  <c r="AZ290" i="3" s="1"/>
  <c r="BA290" i="3" s="1"/>
  <c r="Z293" i="3"/>
  <c r="AS301" i="3"/>
  <c r="AT301" i="3" s="1"/>
  <c r="AU301" i="3" s="1"/>
  <c r="Z307" i="3"/>
  <c r="BE314" i="3"/>
  <c r="BF314" i="3" s="1"/>
  <c r="BG314" i="3" s="1"/>
  <c r="AP316" i="3"/>
  <c r="AQ316" i="3" s="1"/>
  <c r="AR316" i="3" s="1"/>
  <c r="AS326" i="3"/>
  <c r="AT326" i="3" s="1"/>
  <c r="AU326" i="3" s="1"/>
  <c r="AS328" i="3"/>
  <c r="AT328" i="3" s="1"/>
  <c r="AU328" i="3" s="1"/>
  <c r="AP332" i="3"/>
  <c r="AQ332" i="3" s="1"/>
  <c r="AR332" i="3" s="1"/>
  <c r="AP334" i="3"/>
  <c r="AQ334" i="3" s="1"/>
  <c r="AR334" i="3" s="1"/>
  <c r="AP348" i="3"/>
  <c r="AQ348" i="3" s="1"/>
  <c r="AR348" i="3" s="1"/>
  <c r="BE352" i="3"/>
  <c r="BF352" i="3" s="1"/>
  <c r="BG352" i="3" s="1"/>
  <c r="BE356" i="3"/>
  <c r="BF356" i="3" s="1"/>
  <c r="BG356" i="3" s="1"/>
  <c r="AY371" i="3"/>
  <c r="AZ371" i="3" s="1"/>
  <c r="BA371" i="3" s="1"/>
  <c r="AV375" i="3"/>
  <c r="AW375" i="3" s="1"/>
  <c r="AX375" i="3" s="1"/>
  <c r="BB380" i="3"/>
  <c r="BC380" i="3" s="1"/>
  <c r="BD380" i="3" s="1"/>
  <c r="AS394" i="3"/>
  <c r="AT394" i="3" s="1"/>
  <c r="AU394" i="3" s="1"/>
  <c r="AP417" i="3"/>
  <c r="AQ417" i="3" s="1"/>
  <c r="AR417" i="3" s="1"/>
  <c r="BE418" i="3"/>
  <c r="BF418" i="3" s="1"/>
  <c r="BG418" i="3" s="1"/>
  <c r="AV419" i="3"/>
  <c r="AW419" i="3" s="1"/>
  <c r="AX419" i="3" s="1"/>
  <c r="AV423" i="3"/>
  <c r="AW423" i="3" s="1"/>
  <c r="AX423" i="3" s="1"/>
  <c r="AP425" i="3"/>
  <c r="AQ425" i="3" s="1"/>
  <c r="AR425" i="3" s="1"/>
  <c r="BE428" i="3"/>
  <c r="BF428" i="3" s="1"/>
  <c r="BG428" i="3" s="1"/>
  <c r="AV431" i="3"/>
  <c r="AW431" i="3" s="1"/>
  <c r="AX431" i="3" s="1"/>
  <c r="AP431" i="3"/>
  <c r="AQ431" i="3" s="1"/>
  <c r="AR431" i="3" s="1"/>
  <c r="AP433" i="3"/>
  <c r="AQ433" i="3" s="1"/>
  <c r="AR433" i="3" s="1"/>
  <c r="AY442" i="3"/>
  <c r="AZ442" i="3" s="1"/>
  <c r="BA442" i="3" s="1"/>
  <c r="AS454" i="3"/>
  <c r="AT454" i="3" s="1"/>
  <c r="AU454" i="3" s="1"/>
  <c r="AV454" i="3"/>
  <c r="AW454" i="3" s="1"/>
  <c r="AX454" i="3" s="1"/>
  <c r="BB484" i="3"/>
  <c r="BC484" i="3" s="1"/>
  <c r="BD484" i="3" s="1"/>
  <c r="AV493" i="3"/>
  <c r="AW493" i="3" s="1"/>
  <c r="AX493" i="3" s="1"/>
  <c r="BE493" i="3"/>
  <c r="BF493" i="3" s="1"/>
  <c r="BG493" i="3" s="1"/>
  <c r="AP500" i="3"/>
  <c r="AQ500" i="3" s="1"/>
  <c r="AR500" i="3" s="1"/>
  <c r="AP502" i="3"/>
  <c r="AQ502" i="3" s="1"/>
  <c r="AR502" i="3" s="1"/>
  <c r="AV511" i="3"/>
  <c r="AW511" i="3" s="1"/>
  <c r="AX511" i="3" s="1"/>
  <c r="AP541" i="3"/>
  <c r="AQ541" i="3" s="1"/>
  <c r="AR541" i="3" s="1"/>
  <c r="BE554" i="3"/>
  <c r="BF554" i="3" s="1"/>
  <c r="BG554" i="3" s="1"/>
  <c r="AY593" i="3"/>
  <c r="AZ593" i="3" s="1"/>
  <c r="BA593" i="3" s="1"/>
  <c r="BB599" i="3"/>
  <c r="BC599" i="3" s="1"/>
  <c r="BD599" i="3" s="1"/>
  <c r="BE599" i="3"/>
  <c r="BF599" i="3" s="1"/>
  <c r="BG599" i="3" s="1"/>
  <c r="AP599" i="3"/>
  <c r="AQ599" i="3" s="1"/>
  <c r="AR599" i="3" s="1"/>
  <c r="AS624" i="3"/>
  <c r="AT624" i="3" s="1"/>
  <c r="AU624" i="3" s="1"/>
  <c r="AV641" i="3"/>
  <c r="AW641" i="3" s="1"/>
  <c r="AX641" i="3" s="1"/>
  <c r="AV742" i="3"/>
  <c r="AW742" i="3" s="1"/>
  <c r="AX742" i="3" s="1"/>
  <c r="BB749" i="3"/>
  <c r="BC749" i="3" s="1"/>
  <c r="BD749" i="3" s="1"/>
  <c r="AP749" i="3"/>
  <c r="AQ749" i="3" s="1"/>
  <c r="AR749" i="3" s="1"/>
  <c r="BE833" i="3"/>
  <c r="BF833" i="3" s="1"/>
  <c r="BG833" i="3" s="1"/>
  <c r="BB844" i="3"/>
  <c r="BC844" i="3" s="1"/>
  <c r="BD844" i="3" s="1"/>
  <c r="AP524" i="3"/>
  <c r="AQ524" i="3" s="1"/>
  <c r="AR524" i="3" s="1"/>
  <c r="AY536" i="3"/>
  <c r="AZ536" i="3" s="1"/>
  <c r="BA536" i="3" s="1"/>
  <c r="AY544" i="3"/>
  <c r="AZ544" i="3" s="1"/>
  <c r="BA544" i="3" s="1"/>
  <c r="AP603" i="3"/>
  <c r="AQ603" i="3" s="1"/>
  <c r="AR603" i="3" s="1"/>
  <c r="BE609" i="3"/>
  <c r="BF609" i="3" s="1"/>
  <c r="BG609" i="3" s="1"/>
  <c r="AV617" i="3"/>
  <c r="AW617" i="3" s="1"/>
  <c r="AX617" i="3" s="1"/>
  <c r="AP617" i="3"/>
  <c r="AQ617" i="3" s="1"/>
  <c r="AR617" i="3" s="1"/>
  <c r="AP637" i="3"/>
  <c r="AQ637" i="3" s="1"/>
  <c r="AR637" i="3" s="1"/>
  <c r="BE249" i="3"/>
  <c r="BF249" i="3" s="1"/>
  <c r="BG249" i="3" s="1"/>
  <c r="BB250" i="3"/>
  <c r="BC250" i="3" s="1"/>
  <c r="BD250" i="3" s="1"/>
  <c r="BE257" i="3"/>
  <c r="BF257" i="3" s="1"/>
  <c r="BG257" i="3" s="1"/>
  <c r="BB258" i="3"/>
  <c r="BC258" i="3" s="1"/>
  <c r="BD258" i="3" s="1"/>
  <c r="AV259" i="3"/>
  <c r="AW259" i="3" s="1"/>
  <c r="AX259" i="3" s="1"/>
  <c r="AV275" i="3"/>
  <c r="AW275" i="3" s="1"/>
  <c r="AX275" i="3" s="1"/>
  <c r="AV287" i="3"/>
  <c r="AW287" i="3" s="1"/>
  <c r="AX287" i="3" s="1"/>
  <c r="BB297" i="3"/>
  <c r="BC297" i="3" s="1"/>
  <c r="BD297" i="3" s="1"/>
  <c r="AV297" i="3"/>
  <c r="AW297" i="3" s="1"/>
  <c r="AX297" i="3" s="1"/>
  <c r="Z298" i="3"/>
  <c r="Z300" i="3"/>
  <c r="AS307" i="3"/>
  <c r="AT307" i="3" s="1"/>
  <c r="AU307" i="3" s="1"/>
  <c r="AS309" i="3"/>
  <c r="AT309" i="3" s="1"/>
  <c r="AU309" i="3" s="1"/>
  <c r="AV311" i="3"/>
  <c r="AW311" i="3" s="1"/>
  <c r="AX311" i="3" s="1"/>
  <c r="Z312" i="3"/>
  <c r="BB315" i="3"/>
  <c r="BC315" i="3" s="1"/>
  <c r="BD315" i="3" s="1"/>
  <c r="AS320" i="3"/>
  <c r="AT320" i="3" s="1"/>
  <c r="AU320" i="3" s="1"/>
  <c r="AY322" i="3"/>
  <c r="AZ322" i="3" s="1"/>
  <c r="BA322" i="3" s="1"/>
  <c r="BE348" i="3"/>
  <c r="BF348" i="3" s="1"/>
  <c r="BG348" i="3" s="1"/>
  <c r="BB353" i="3"/>
  <c r="BC353" i="3" s="1"/>
  <c r="BD353" i="3" s="1"/>
  <c r="BE361" i="3"/>
  <c r="BF361" i="3" s="1"/>
  <c r="BG361" i="3" s="1"/>
  <c r="BE373" i="3"/>
  <c r="BF373" i="3" s="1"/>
  <c r="BG373" i="3" s="1"/>
  <c r="BB374" i="3"/>
  <c r="BC374" i="3" s="1"/>
  <c r="BD374" i="3" s="1"/>
  <c r="BE378" i="3"/>
  <c r="BF378" i="3" s="1"/>
  <c r="BG378" i="3" s="1"/>
  <c r="BB386" i="3"/>
  <c r="BC386" i="3" s="1"/>
  <c r="BD386" i="3" s="1"/>
  <c r="BB390" i="3"/>
  <c r="BC390" i="3" s="1"/>
  <c r="BD390" i="3" s="1"/>
  <c r="BE402" i="3"/>
  <c r="BF402" i="3" s="1"/>
  <c r="BG402" i="3" s="1"/>
  <c r="AP409" i="3"/>
  <c r="AQ409" i="3" s="1"/>
  <c r="AR409" i="3" s="1"/>
  <c r="BE411" i="3"/>
  <c r="BF411" i="3" s="1"/>
  <c r="BG411" i="3" s="1"/>
  <c r="AV450" i="3"/>
  <c r="AW450" i="3" s="1"/>
  <c r="AX450" i="3" s="1"/>
  <c r="BE456" i="3"/>
  <c r="BF456" i="3" s="1"/>
  <c r="BG456" i="3" s="1"/>
  <c r="AV462" i="3"/>
  <c r="AW462" i="3" s="1"/>
  <c r="AX462" i="3" s="1"/>
  <c r="AY478" i="3"/>
  <c r="AZ478" i="3" s="1"/>
  <c r="BA478" i="3" s="1"/>
  <c r="BE486" i="3"/>
  <c r="BF486" i="3" s="1"/>
  <c r="BG486" i="3" s="1"/>
  <c r="AV487" i="3"/>
  <c r="AW487" i="3" s="1"/>
  <c r="AX487" i="3" s="1"/>
  <c r="AP514" i="3"/>
  <c r="AQ514" i="3" s="1"/>
  <c r="AR514" i="3" s="1"/>
  <c r="BE516" i="3"/>
  <c r="BF516" i="3" s="1"/>
  <c r="BG516" i="3" s="1"/>
  <c r="AP522" i="3"/>
  <c r="AQ522" i="3" s="1"/>
  <c r="AR522" i="3" s="1"/>
  <c r="AS539" i="3"/>
  <c r="AT539" i="3" s="1"/>
  <c r="AU539" i="3" s="1"/>
  <c r="AS567" i="3"/>
  <c r="AT567" i="3" s="1"/>
  <c r="AU567" i="3" s="1"/>
  <c r="AV580" i="3"/>
  <c r="AW580" i="3" s="1"/>
  <c r="AX580" i="3" s="1"/>
  <c r="BB582" i="3"/>
  <c r="BC582" i="3" s="1"/>
  <c r="BD582" i="3" s="1"/>
  <c r="AP591" i="3"/>
  <c r="AQ591" i="3" s="1"/>
  <c r="AR591" i="3" s="1"/>
  <c r="BB617" i="3"/>
  <c r="BC617" i="3" s="1"/>
  <c r="BD617" i="3" s="1"/>
  <c r="BB622" i="3"/>
  <c r="BC622" i="3" s="1"/>
  <c r="BD622" i="3" s="1"/>
  <c r="AV622" i="3"/>
  <c r="AW622" i="3" s="1"/>
  <c r="AX622" i="3" s="1"/>
  <c r="AS622" i="3"/>
  <c r="AT622" i="3" s="1"/>
  <c r="AU622" i="3" s="1"/>
  <c r="AV637" i="3"/>
  <c r="AW637" i="3" s="1"/>
  <c r="AX637" i="3" s="1"/>
  <c r="BE641" i="3"/>
  <c r="BF641" i="3" s="1"/>
  <c r="BG641" i="3" s="1"/>
  <c r="BB646" i="3"/>
  <c r="BC646" i="3" s="1"/>
  <c r="BD646" i="3" s="1"/>
  <c r="AV676" i="3"/>
  <c r="AW676" i="3" s="1"/>
  <c r="AX676" i="3" s="1"/>
  <c r="BB690" i="3"/>
  <c r="BC690" i="3" s="1"/>
  <c r="BD690" i="3" s="1"/>
  <c r="BB712" i="3"/>
  <c r="BC712" i="3" s="1"/>
  <c r="BD712" i="3" s="1"/>
  <c r="BB781" i="3"/>
  <c r="BC781" i="3" s="1"/>
  <c r="BD781" i="3" s="1"/>
  <c r="AY469" i="3"/>
  <c r="AZ469" i="3" s="1"/>
  <c r="BA469" i="3" s="1"/>
  <c r="BE478" i="3"/>
  <c r="BF478" i="3" s="1"/>
  <c r="BG478" i="3" s="1"/>
  <c r="AS493" i="3"/>
  <c r="AT493" i="3" s="1"/>
  <c r="AU493" i="3" s="1"/>
  <c r="AY499" i="3"/>
  <c r="AZ499" i="3" s="1"/>
  <c r="BA499" i="3" s="1"/>
  <c r="AV507" i="3"/>
  <c r="AW507" i="3" s="1"/>
  <c r="AX507" i="3" s="1"/>
  <c r="BE511" i="3"/>
  <c r="BF511" i="3" s="1"/>
  <c r="BG511" i="3" s="1"/>
  <c r="AS515" i="3"/>
  <c r="AT515" i="3" s="1"/>
  <c r="AU515" i="3" s="1"/>
  <c r="BB517" i="3"/>
  <c r="BC517" i="3" s="1"/>
  <c r="BD517" i="3" s="1"/>
  <c r="AS523" i="3"/>
  <c r="AT523" i="3" s="1"/>
  <c r="AU523" i="3" s="1"/>
  <c r="AY531" i="3"/>
  <c r="AZ531" i="3" s="1"/>
  <c r="BA531" i="3" s="1"/>
  <c r="BE532" i="3"/>
  <c r="BF532" i="3" s="1"/>
  <c r="BG532" i="3" s="1"/>
  <c r="AS545" i="3"/>
  <c r="AT545" i="3" s="1"/>
  <c r="AU545" i="3" s="1"/>
  <c r="BE547" i="3"/>
  <c r="BF547" i="3" s="1"/>
  <c r="BG547" i="3" s="1"/>
  <c r="AS547" i="3"/>
  <c r="AT547" i="3" s="1"/>
  <c r="AU547" i="3" s="1"/>
  <c r="AV548" i="3"/>
  <c r="AW548" i="3" s="1"/>
  <c r="AX548" i="3" s="1"/>
  <c r="BE569" i="3"/>
  <c r="BF569" i="3" s="1"/>
  <c r="BG569" i="3" s="1"/>
  <c r="AV570" i="3"/>
  <c r="AW570" i="3" s="1"/>
  <c r="AX570" i="3" s="1"/>
  <c r="AV572" i="3"/>
  <c r="AW572" i="3" s="1"/>
  <c r="AX572" i="3" s="1"/>
  <c r="BH574" i="3"/>
  <c r="BI574" i="3" s="1"/>
  <c r="BJ574" i="3" s="1"/>
  <c r="AY584" i="3"/>
  <c r="AZ584" i="3" s="1"/>
  <c r="BA584" i="3" s="1"/>
  <c r="BB592" i="3"/>
  <c r="BC592" i="3" s="1"/>
  <c r="BD592" i="3" s="1"/>
  <c r="AV601" i="3"/>
  <c r="AW601" i="3" s="1"/>
  <c r="AX601" i="3" s="1"/>
  <c r="BB609" i="3"/>
  <c r="BC609" i="3" s="1"/>
  <c r="BD609" i="3" s="1"/>
  <c r="BB611" i="3"/>
  <c r="BC611" i="3" s="1"/>
  <c r="BD611" i="3" s="1"/>
  <c r="AP614" i="3"/>
  <c r="AQ614" i="3" s="1"/>
  <c r="AR614" i="3" s="1"/>
  <c r="AV619" i="3"/>
  <c r="AW619" i="3" s="1"/>
  <c r="AX619" i="3" s="1"/>
  <c r="AV621" i="3"/>
  <c r="AW621" i="3" s="1"/>
  <c r="AX621" i="3" s="1"/>
  <c r="BE624" i="3"/>
  <c r="BF624" i="3" s="1"/>
  <c r="BG624" i="3" s="1"/>
  <c r="AS625" i="3"/>
  <c r="AT625" i="3" s="1"/>
  <c r="AU625" i="3" s="1"/>
  <c r="AP625" i="3"/>
  <c r="AQ625" i="3" s="1"/>
  <c r="AR625" i="3" s="1"/>
  <c r="AS627" i="3"/>
  <c r="AT627" i="3" s="1"/>
  <c r="AU627" i="3" s="1"/>
  <c r="BB628" i="3"/>
  <c r="BC628" i="3" s="1"/>
  <c r="BD628" i="3" s="1"/>
  <c r="AS631" i="3"/>
  <c r="AT631" i="3" s="1"/>
  <c r="AU631" i="3" s="1"/>
  <c r="BE642" i="3"/>
  <c r="BF642" i="3" s="1"/>
  <c r="BG642" i="3" s="1"/>
  <c r="BE647" i="3"/>
  <c r="BF647" i="3" s="1"/>
  <c r="BG647" i="3" s="1"/>
  <c r="AP651" i="3"/>
  <c r="AQ651" i="3" s="1"/>
  <c r="AR651" i="3" s="1"/>
  <c r="AP666" i="3"/>
  <c r="AQ666" i="3" s="1"/>
  <c r="AR666" i="3" s="1"/>
  <c r="AP674" i="3"/>
  <c r="AQ674" i="3" s="1"/>
  <c r="AR674" i="3" s="1"/>
  <c r="BB727" i="3"/>
  <c r="BC727" i="3" s="1"/>
  <c r="BD727" i="3" s="1"/>
  <c r="AP727" i="3"/>
  <c r="AQ727" i="3" s="1"/>
  <c r="AR727" i="3" s="1"/>
  <c r="AS742" i="3"/>
  <c r="AT742" i="3" s="1"/>
  <c r="AU742" i="3" s="1"/>
  <c r="BE749" i="3"/>
  <c r="BF749" i="3" s="1"/>
  <c r="BG749" i="3" s="1"/>
  <c r="AP832" i="3"/>
  <c r="AQ832" i="3" s="1"/>
  <c r="AR832" i="3" s="1"/>
  <c r="AV832" i="3"/>
  <c r="AW832" i="3" s="1"/>
  <c r="AX832" i="3" s="1"/>
  <c r="BE912" i="3"/>
  <c r="BF912" i="3" s="1"/>
  <c r="BG912" i="3" s="1"/>
  <c r="AV931" i="3"/>
  <c r="AW931" i="3" s="1"/>
  <c r="AX931" i="3" s="1"/>
  <c r="AP931" i="3"/>
  <c r="AQ931" i="3" s="1"/>
  <c r="AR931" i="3" s="1"/>
  <c r="Z435" i="3"/>
  <c r="Z439" i="3"/>
  <c r="AY444" i="3"/>
  <c r="AZ444" i="3" s="1"/>
  <c r="BA444" i="3" s="1"/>
  <c r="BB448" i="3"/>
  <c r="BC448" i="3" s="1"/>
  <c r="BD448" i="3" s="1"/>
  <c r="BE451" i="3"/>
  <c r="BF451" i="3" s="1"/>
  <c r="BG451" i="3" s="1"/>
  <c r="BE453" i="3"/>
  <c r="BF453" i="3" s="1"/>
  <c r="BG453" i="3" s="1"/>
  <c r="AV458" i="3"/>
  <c r="AW458" i="3" s="1"/>
  <c r="AX458" i="3" s="1"/>
  <c r="AV459" i="3"/>
  <c r="AW459" i="3" s="1"/>
  <c r="AX459" i="3" s="1"/>
  <c r="AV460" i="3"/>
  <c r="AW460" i="3" s="1"/>
  <c r="AX460" i="3" s="1"/>
  <c r="AS462" i="3"/>
  <c r="AT462" i="3" s="1"/>
  <c r="AU462" i="3" s="1"/>
  <c r="BE473" i="3"/>
  <c r="BF473" i="3" s="1"/>
  <c r="BG473" i="3" s="1"/>
  <c r="BE489" i="3"/>
  <c r="BF489" i="3" s="1"/>
  <c r="BG489" i="3" s="1"/>
  <c r="BE491" i="3"/>
  <c r="BF491" i="3" s="1"/>
  <c r="BG491" i="3" s="1"/>
  <c r="BB501" i="3"/>
  <c r="BC501" i="3" s="1"/>
  <c r="BD501" i="3" s="1"/>
  <c r="BE502" i="3"/>
  <c r="BF502" i="3" s="1"/>
  <c r="BG502" i="3" s="1"/>
  <c r="BE504" i="3"/>
  <c r="BF504" i="3" s="1"/>
  <c r="BG504" i="3" s="1"/>
  <c r="BE509" i="3"/>
  <c r="BF509" i="3" s="1"/>
  <c r="BG509" i="3" s="1"/>
  <c r="BB525" i="3"/>
  <c r="BC525" i="3" s="1"/>
  <c r="BD525" i="3" s="1"/>
  <c r="AS531" i="3"/>
  <c r="AT531" i="3" s="1"/>
  <c r="AU531" i="3" s="1"/>
  <c r="AV539" i="3"/>
  <c r="AW539" i="3" s="1"/>
  <c r="AX539" i="3" s="1"/>
  <c r="BE560" i="3"/>
  <c r="BF560" i="3" s="1"/>
  <c r="BG560" i="3" s="1"/>
  <c r="BB561" i="3"/>
  <c r="BC561" i="3" s="1"/>
  <c r="BD561" i="3" s="1"/>
  <c r="AY566" i="3"/>
  <c r="AZ566" i="3" s="1"/>
  <c r="BA566" i="3" s="1"/>
  <c r="AY568" i="3"/>
  <c r="AZ568" i="3" s="1"/>
  <c r="BA568" i="3" s="1"/>
  <c r="BB570" i="3"/>
  <c r="BC570" i="3" s="1"/>
  <c r="BD570" i="3" s="1"/>
  <c r="BE571" i="3"/>
  <c r="BF571" i="3" s="1"/>
  <c r="BG571" i="3" s="1"/>
  <c r="AS571" i="3"/>
  <c r="AT571" i="3" s="1"/>
  <c r="AU571" i="3" s="1"/>
  <c r="BB572" i="3"/>
  <c r="BC572" i="3" s="1"/>
  <c r="BD572" i="3" s="1"/>
  <c r="BB574" i="3"/>
  <c r="BC574" i="3" s="1"/>
  <c r="BD574" i="3" s="1"/>
  <c r="Z595" i="3"/>
  <c r="BB601" i="3"/>
  <c r="BC601" i="3" s="1"/>
  <c r="BD601" i="3" s="1"/>
  <c r="BB606" i="3"/>
  <c r="BC606" i="3" s="1"/>
  <c r="BD606" i="3" s="1"/>
  <c r="BB619" i="3"/>
  <c r="BC619" i="3" s="1"/>
  <c r="BD619" i="3" s="1"/>
  <c r="AP619" i="3"/>
  <c r="AQ619" i="3" s="1"/>
  <c r="AR619" i="3" s="1"/>
  <c r="BB621" i="3"/>
  <c r="BC621" i="3" s="1"/>
  <c r="BD621" i="3" s="1"/>
  <c r="AV623" i="3"/>
  <c r="AW623" i="3" s="1"/>
  <c r="AX623" i="3" s="1"/>
  <c r="AP627" i="3"/>
  <c r="AQ627" i="3" s="1"/>
  <c r="AR627" i="3" s="1"/>
  <c r="AP631" i="3"/>
  <c r="AQ631" i="3" s="1"/>
  <c r="AR631" i="3" s="1"/>
  <c r="AS632" i="3"/>
  <c r="AT632" i="3" s="1"/>
  <c r="AU632" i="3" s="1"/>
  <c r="AS633" i="3"/>
  <c r="AT633" i="3" s="1"/>
  <c r="AU633" i="3" s="1"/>
  <c r="AP633" i="3"/>
  <c r="AQ633" i="3" s="1"/>
  <c r="AR633" i="3" s="1"/>
  <c r="BE634" i="3"/>
  <c r="BF634" i="3" s="1"/>
  <c r="BG634" i="3" s="1"/>
  <c r="AS635" i="3"/>
  <c r="AT635" i="3" s="1"/>
  <c r="AU635" i="3" s="1"/>
  <c r="AS643" i="3"/>
  <c r="AT643" i="3" s="1"/>
  <c r="AU643" i="3" s="1"/>
  <c r="AP643" i="3"/>
  <c r="AQ643" i="3" s="1"/>
  <c r="AR643" i="3" s="1"/>
  <c r="AS646" i="3"/>
  <c r="AT646" i="3" s="1"/>
  <c r="AU646" i="3" s="1"/>
  <c r="AP653" i="3"/>
  <c r="AQ653" i="3" s="1"/>
  <c r="AR653" i="3" s="1"/>
  <c r="AS654" i="3"/>
  <c r="AT654" i="3" s="1"/>
  <c r="AU654" i="3" s="1"/>
  <c r="AS656" i="3"/>
  <c r="AT656" i="3" s="1"/>
  <c r="AU656" i="3" s="1"/>
  <c r="AV657" i="3"/>
  <c r="AW657" i="3" s="1"/>
  <c r="AX657" i="3" s="1"/>
  <c r="AP657" i="3"/>
  <c r="AQ657" i="3" s="1"/>
  <c r="AR657" i="3" s="1"/>
  <c r="AS662" i="3"/>
  <c r="AT662" i="3" s="1"/>
  <c r="AU662" i="3" s="1"/>
  <c r="BE681" i="3"/>
  <c r="BF681" i="3" s="1"/>
  <c r="BG681" i="3" s="1"/>
  <c r="AP725" i="3"/>
  <c r="AQ725" i="3" s="1"/>
  <c r="AR725" i="3" s="1"/>
  <c r="BB740" i="3"/>
  <c r="BC740" i="3" s="1"/>
  <c r="BD740" i="3" s="1"/>
  <c r="BE759" i="3"/>
  <c r="BF759" i="3" s="1"/>
  <c r="BG759" i="3" s="1"/>
  <c r="BB760" i="3"/>
  <c r="BC760" i="3" s="1"/>
  <c r="BD760" i="3" s="1"/>
  <c r="AP828" i="3"/>
  <c r="AQ828" i="3" s="1"/>
  <c r="AR828" i="3" s="1"/>
  <c r="AV828" i="3"/>
  <c r="AW828" i="3" s="1"/>
  <c r="AX828" i="3" s="1"/>
  <c r="AP443" i="3"/>
  <c r="AQ443" i="3" s="1"/>
  <c r="AR443" i="3" s="1"/>
  <c r="BB444" i="3"/>
  <c r="BC444" i="3" s="1"/>
  <c r="BD444" i="3" s="1"/>
  <c r="AP445" i="3"/>
  <c r="AQ445" i="3" s="1"/>
  <c r="AR445" i="3" s="1"/>
  <c r="AY448" i="3"/>
  <c r="AZ448" i="3" s="1"/>
  <c r="BA448" i="3" s="1"/>
  <c r="AP450" i="3"/>
  <c r="AQ450" i="3" s="1"/>
  <c r="AR450" i="3" s="1"/>
  <c r="BB452" i="3"/>
  <c r="BC452" i="3" s="1"/>
  <c r="BD452" i="3" s="1"/>
  <c r="AP458" i="3"/>
  <c r="AQ458" i="3" s="1"/>
  <c r="AR458" i="3" s="1"/>
  <c r="AY458" i="3"/>
  <c r="AZ458" i="3" s="1"/>
  <c r="BA458" i="3" s="1"/>
  <c r="AP460" i="3"/>
  <c r="AQ460" i="3" s="1"/>
  <c r="AR460" i="3" s="1"/>
  <c r="AY460" i="3"/>
  <c r="AZ460" i="3" s="1"/>
  <c r="BA460" i="3" s="1"/>
  <c r="AS469" i="3"/>
  <c r="AT469" i="3" s="1"/>
  <c r="AU469" i="3" s="1"/>
  <c r="AS471" i="3"/>
  <c r="AT471" i="3" s="1"/>
  <c r="AU471" i="3" s="1"/>
  <c r="BB490" i="3"/>
  <c r="BC490" i="3" s="1"/>
  <c r="BD490" i="3" s="1"/>
  <c r="BB492" i="3"/>
  <c r="BC492" i="3" s="1"/>
  <c r="BD492" i="3" s="1"/>
  <c r="AV505" i="3"/>
  <c r="AW505" i="3" s="1"/>
  <c r="AX505" i="3" s="1"/>
  <c r="AP510" i="3"/>
  <c r="AQ510" i="3" s="1"/>
  <c r="AR510" i="3" s="1"/>
  <c r="AV513" i="3"/>
  <c r="AW513" i="3" s="1"/>
  <c r="AX513" i="3" s="1"/>
  <c r="AV515" i="3"/>
  <c r="AW515" i="3" s="1"/>
  <c r="AX515" i="3" s="1"/>
  <c r="AV519" i="3"/>
  <c r="AW519" i="3" s="1"/>
  <c r="AX519" i="3" s="1"/>
  <c r="AV521" i="3"/>
  <c r="AW521" i="3" s="1"/>
  <c r="AX521" i="3" s="1"/>
  <c r="AV523" i="3"/>
  <c r="AW523" i="3" s="1"/>
  <c r="AX523" i="3" s="1"/>
  <c r="AV537" i="3"/>
  <c r="AW537" i="3" s="1"/>
  <c r="AX537" i="3" s="1"/>
  <c r="BE545" i="3"/>
  <c r="BF545" i="3" s="1"/>
  <c r="BG545" i="3" s="1"/>
  <c r="BE565" i="3"/>
  <c r="BF565" i="3" s="1"/>
  <c r="BG565" i="3" s="1"/>
  <c r="AS565" i="3"/>
  <c r="AT565" i="3" s="1"/>
  <c r="AU565" i="3" s="1"/>
  <c r="BB566" i="3"/>
  <c r="BC566" i="3" s="1"/>
  <c r="BD566" i="3" s="1"/>
  <c r="BB586" i="3"/>
  <c r="BC586" i="3" s="1"/>
  <c r="BD586" i="3" s="1"/>
  <c r="AS587" i="3"/>
  <c r="AT587" i="3" s="1"/>
  <c r="AU587" i="3" s="1"/>
  <c r="AS590" i="3"/>
  <c r="AT590" i="3" s="1"/>
  <c r="AU590" i="3" s="1"/>
  <c r="BE596" i="3"/>
  <c r="BF596" i="3" s="1"/>
  <c r="BG596" i="3" s="1"/>
  <c r="BB598" i="3"/>
  <c r="BC598" i="3" s="1"/>
  <c r="BD598" i="3" s="1"/>
  <c r="AP601" i="3"/>
  <c r="AQ601" i="3" s="1"/>
  <c r="AR601" i="3" s="1"/>
  <c r="AV603" i="3"/>
  <c r="AW603" i="3" s="1"/>
  <c r="AX603" i="3" s="1"/>
  <c r="AP606" i="3"/>
  <c r="AQ606" i="3" s="1"/>
  <c r="AR606" i="3" s="1"/>
  <c r="AV613" i="3"/>
  <c r="AW613" i="3" s="1"/>
  <c r="AX613" i="3" s="1"/>
  <c r="BE614" i="3"/>
  <c r="BF614" i="3" s="1"/>
  <c r="BG614" i="3" s="1"/>
  <c r="AV615" i="3"/>
  <c r="AW615" i="3" s="1"/>
  <c r="AX615" i="3" s="1"/>
  <c r="AP621" i="3"/>
  <c r="AQ621" i="3" s="1"/>
  <c r="AR621" i="3" s="1"/>
  <c r="Z626" i="3"/>
  <c r="AV627" i="3"/>
  <c r="AW627" i="3" s="1"/>
  <c r="AX627" i="3" s="1"/>
  <c r="AS629" i="3"/>
  <c r="AT629" i="3" s="1"/>
  <c r="AU629" i="3" s="1"/>
  <c r="AV629" i="3"/>
  <c r="AW629" i="3" s="1"/>
  <c r="AX629" i="3" s="1"/>
  <c r="AV631" i="3"/>
  <c r="AW631" i="3" s="1"/>
  <c r="AX631" i="3" s="1"/>
  <c r="AP635" i="3"/>
  <c r="AQ635" i="3" s="1"/>
  <c r="AR635" i="3" s="1"/>
  <c r="AS637" i="3"/>
  <c r="AT637" i="3" s="1"/>
  <c r="AU637" i="3" s="1"/>
  <c r="BE644" i="3"/>
  <c r="BF644" i="3" s="1"/>
  <c r="BG644" i="3" s="1"/>
  <c r="BE649" i="3"/>
  <c r="BF649" i="3" s="1"/>
  <c r="BG649" i="3" s="1"/>
  <c r="AV653" i="3"/>
  <c r="AW653" i="3" s="1"/>
  <c r="AX653" i="3" s="1"/>
  <c r="AS655" i="3"/>
  <c r="AT655" i="3" s="1"/>
  <c r="AU655" i="3" s="1"/>
  <c r="AV655" i="3"/>
  <c r="AW655" i="3" s="1"/>
  <c r="AX655" i="3" s="1"/>
  <c r="AV659" i="3"/>
  <c r="AW659" i="3" s="1"/>
  <c r="AX659" i="3" s="1"/>
  <c r="AV672" i="3"/>
  <c r="AW672" i="3" s="1"/>
  <c r="AX672" i="3" s="1"/>
  <c r="BE679" i="3"/>
  <c r="BF679" i="3" s="1"/>
  <c r="BG679" i="3" s="1"/>
  <c r="AS708" i="3"/>
  <c r="AT708" i="3" s="1"/>
  <c r="AU708" i="3" s="1"/>
  <c r="AV720" i="3"/>
  <c r="AW720" i="3" s="1"/>
  <c r="AX720" i="3" s="1"/>
  <c r="AP735" i="3"/>
  <c r="AQ735" i="3" s="1"/>
  <c r="AR735" i="3" s="1"/>
  <c r="AV810" i="3"/>
  <c r="AW810" i="3" s="1"/>
  <c r="AX810" i="3" s="1"/>
  <c r="Z426" i="3"/>
  <c r="AP429" i="3"/>
  <c r="AQ429" i="3" s="1"/>
  <c r="AR429" i="3" s="1"/>
  <c r="AV435" i="3"/>
  <c r="AW435" i="3" s="1"/>
  <c r="AX435" i="3" s="1"/>
  <c r="AV439" i="3"/>
  <c r="AW439" i="3" s="1"/>
  <c r="AX439" i="3" s="1"/>
  <c r="AS464" i="3"/>
  <c r="AT464" i="3" s="1"/>
  <c r="AU464" i="3" s="1"/>
  <c r="BB466" i="3"/>
  <c r="BC466" i="3" s="1"/>
  <c r="BD466" i="3" s="1"/>
  <c r="AY473" i="3"/>
  <c r="AZ473" i="3" s="1"/>
  <c r="BA473" i="3" s="1"/>
  <c r="BE481" i="3"/>
  <c r="BF481" i="3" s="1"/>
  <c r="BG481" i="3" s="1"/>
  <c r="BE483" i="3"/>
  <c r="BF483" i="3" s="1"/>
  <c r="BG483" i="3" s="1"/>
  <c r="BE485" i="3"/>
  <c r="BF485" i="3" s="1"/>
  <c r="BG485" i="3" s="1"/>
  <c r="BE488" i="3"/>
  <c r="BF488" i="3" s="1"/>
  <c r="BG488" i="3" s="1"/>
  <c r="BE497" i="3"/>
  <c r="BF497" i="3" s="1"/>
  <c r="BG497" i="3" s="1"/>
  <c r="AV501" i="3"/>
  <c r="AW501" i="3" s="1"/>
  <c r="AX501" i="3" s="1"/>
  <c r="AV503" i="3"/>
  <c r="AW503" i="3" s="1"/>
  <c r="AX503" i="3" s="1"/>
  <c r="AP508" i="3"/>
  <c r="AQ508" i="3" s="1"/>
  <c r="AR508" i="3" s="1"/>
  <c r="BB514" i="3"/>
  <c r="BC514" i="3" s="1"/>
  <c r="BD514" i="3" s="1"/>
  <c r="BE519" i="3"/>
  <c r="BF519" i="3" s="1"/>
  <c r="BG519" i="3" s="1"/>
  <c r="AV531" i="3"/>
  <c r="AW531" i="3" s="1"/>
  <c r="AX531" i="3" s="1"/>
  <c r="AV535" i="3"/>
  <c r="AW535" i="3" s="1"/>
  <c r="AX535" i="3" s="1"/>
  <c r="BB538" i="3"/>
  <c r="BC538" i="3" s="1"/>
  <c r="BD538" i="3" s="1"/>
  <c r="BE551" i="3"/>
  <c r="BF551" i="3" s="1"/>
  <c r="BG551" i="3" s="1"/>
  <c r="AS551" i="3"/>
  <c r="AT551" i="3" s="1"/>
  <c r="AU551" i="3" s="1"/>
  <c r="BB553" i="3"/>
  <c r="BC553" i="3" s="1"/>
  <c r="BD553" i="3" s="1"/>
  <c r="Z583" i="3"/>
  <c r="Z589" i="3"/>
  <c r="BE592" i="3"/>
  <c r="BF592" i="3" s="1"/>
  <c r="BG592" i="3" s="1"/>
  <c r="AV597" i="3"/>
  <c r="AW597" i="3" s="1"/>
  <c r="AX597" i="3" s="1"/>
  <c r="AP598" i="3"/>
  <c r="AQ598" i="3" s="1"/>
  <c r="AR598" i="3" s="1"/>
  <c r="AV600" i="3"/>
  <c r="AW600" i="3" s="1"/>
  <c r="AX600" i="3" s="1"/>
  <c r="BB603" i="3"/>
  <c r="BC603" i="3" s="1"/>
  <c r="BD603" i="3" s="1"/>
  <c r="AV605" i="3"/>
  <c r="AW605" i="3" s="1"/>
  <c r="AX605" i="3" s="1"/>
  <c r="AV608" i="3"/>
  <c r="AW608" i="3" s="1"/>
  <c r="AX608" i="3" s="1"/>
  <c r="AS608" i="3"/>
  <c r="AT608" i="3" s="1"/>
  <c r="AU608" i="3" s="1"/>
  <c r="BB613" i="3"/>
  <c r="BC613" i="3" s="1"/>
  <c r="BD613" i="3" s="1"/>
  <c r="AP613" i="3"/>
  <c r="AQ613" i="3" s="1"/>
  <c r="AR613" i="3" s="1"/>
  <c r="BE636" i="3"/>
  <c r="BF636" i="3" s="1"/>
  <c r="BG636" i="3" s="1"/>
  <c r="AS638" i="3"/>
  <c r="AT638" i="3" s="1"/>
  <c r="AU638" i="3" s="1"/>
  <c r="AY660" i="3"/>
  <c r="AZ660" i="3" s="1"/>
  <c r="BA660" i="3" s="1"/>
  <c r="AS660" i="3"/>
  <c r="AT660" i="3" s="1"/>
  <c r="AU660" i="3" s="1"/>
  <c r="AV678" i="3"/>
  <c r="AW678" i="3" s="1"/>
  <c r="AX678" i="3" s="1"/>
  <c r="AS706" i="3"/>
  <c r="AT706" i="3" s="1"/>
  <c r="AU706" i="3" s="1"/>
  <c r="AP728" i="3"/>
  <c r="AQ728" i="3" s="1"/>
  <c r="AR728" i="3" s="1"/>
  <c r="AY770" i="3"/>
  <c r="AZ770" i="3" s="1"/>
  <c r="BA770" i="3" s="1"/>
  <c r="BB793" i="3"/>
  <c r="BC793" i="3" s="1"/>
  <c r="BD793" i="3" s="1"/>
  <c r="BE893" i="3"/>
  <c r="BF893" i="3" s="1"/>
  <c r="BG893" i="3" s="1"/>
  <c r="BB496" i="3"/>
  <c r="BC496" i="3" s="1"/>
  <c r="BD496" i="3" s="1"/>
  <c r="AY496" i="3"/>
  <c r="AZ496" i="3" s="1"/>
  <c r="BA496" i="3" s="1"/>
  <c r="AV496" i="3"/>
  <c r="AW496" i="3" s="1"/>
  <c r="AX496" i="3" s="1"/>
  <c r="BB498" i="3"/>
  <c r="BC498" i="3" s="1"/>
  <c r="BD498" i="3" s="1"/>
  <c r="AS498" i="3"/>
  <c r="AT498" i="3" s="1"/>
  <c r="AU498" i="3" s="1"/>
  <c r="AV506" i="3"/>
  <c r="AW506" i="3" s="1"/>
  <c r="AX506" i="3" s="1"/>
  <c r="BB522" i="3"/>
  <c r="BC522" i="3" s="1"/>
  <c r="BD522" i="3" s="1"/>
  <c r="AV547" i="3"/>
  <c r="AW547" i="3" s="1"/>
  <c r="AX547" i="3" s="1"/>
  <c r="BB557" i="3"/>
  <c r="BC557" i="3" s="1"/>
  <c r="BD557" i="3" s="1"/>
  <c r="AY562" i="3"/>
  <c r="AZ562" i="3" s="1"/>
  <c r="BA562" i="3" s="1"/>
  <c r="AV562" i="3"/>
  <c r="AW562" i="3" s="1"/>
  <c r="AX562" i="3" s="1"/>
  <c r="BB579" i="3"/>
  <c r="BC579" i="3" s="1"/>
  <c r="BD579" i="3" s="1"/>
  <c r="BB591" i="3"/>
  <c r="BC591" i="3" s="1"/>
  <c r="BD591" i="3" s="1"/>
  <c r="BB597" i="3"/>
  <c r="BC597" i="3" s="1"/>
  <c r="BD597" i="3" s="1"/>
  <c r="BB600" i="3"/>
  <c r="BC600" i="3" s="1"/>
  <c r="BD600" i="3" s="1"/>
  <c r="BB605" i="3"/>
  <c r="BC605" i="3" s="1"/>
  <c r="BD605" i="3" s="1"/>
  <c r="BB608" i="3"/>
  <c r="BC608" i="3" s="1"/>
  <c r="BD608" i="3" s="1"/>
  <c r="AV618" i="3"/>
  <c r="AW618" i="3" s="1"/>
  <c r="AX618" i="3" s="1"/>
  <c r="AS626" i="3"/>
  <c r="AT626" i="3" s="1"/>
  <c r="AU626" i="3" s="1"/>
  <c r="AS639" i="3"/>
  <c r="AT639" i="3" s="1"/>
  <c r="AU639" i="3" s="1"/>
  <c r="AV639" i="3"/>
  <c r="AW639" i="3" s="1"/>
  <c r="AX639" i="3" s="1"/>
  <c r="AS647" i="3"/>
  <c r="AT647" i="3" s="1"/>
  <c r="AU647" i="3" s="1"/>
  <c r="AY658" i="3"/>
  <c r="AZ658" i="3" s="1"/>
  <c r="BA658" i="3" s="1"/>
  <c r="AV674" i="3"/>
  <c r="AW674" i="3" s="1"/>
  <c r="AX674" i="3" s="1"/>
  <c r="BB678" i="3"/>
  <c r="BC678" i="3" s="1"/>
  <c r="BD678" i="3" s="1"/>
  <c r="BE708" i="3"/>
  <c r="BF708" i="3" s="1"/>
  <c r="BG708" i="3" s="1"/>
  <c r="AV757" i="3"/>
  <c r="AW757" i="3" s="1"/>
  <c r="AX757" i="3" s="1"/>
  <c r="AP763" i="3"/>
  <c r="AQ763" i="3" s="1"/>
  <c r="AR763" i="3" s="1"/>
  <c r="AP788" i="3"/>
  <c r="AQ788" i="3" s="1"/>
  <c r="AR788" i="3" s="1"/>
  <c r="AV818" i="3"/>
  <c r="AW818" i="3" s="1"/>
  <c r="AX818" i="3" s="1"/>
  <c r="BE818" i="3"/>
  <c r="BF818" i="3" s="1"/>
  <c r="BG818" i="3" s="1"/>
  <c r="BE891" i="3"/>
  <c r="BF891" i="3" s="1"/>
  <c r="BG891" i="3" s="1"/>
  <c r="BE442" i="3"/>
  <c r="BF442" i="3" s="1"/>
  <c r="BG442" i="3" s="1"/>
  <c r="BE444" i="3"/>
  <c r="BF444" i="3" s="1"/>
  <c r="BG444" i="3" s="1"/>
  <c r="BB455" i="3"/>
  <c r="BC455" i="3" s="1"/>
  <c r="BD455" i="3" s="1"/>
  <c r="BE458" i="3"/>
  <c r="BF458" i="3" s="1"/>
  <c r="BG458" i="3" s="1"/>
  <c r="BE469" i="3"/>
  <c r="BF469" i="3" s="1"/>
  <c r="BG469" i="3" s="1"/>
  <c r="BE471" i="3"/>
  <c r="BF471" i="3" s="1"/>
  <c r="BG471" i="3" s="1"/>
  <c r="BB474" i="3"/>
  <c r="BC474" i="3" s="1"/>
  <c r="BD474" i="3" s="1"/>
  <c r="BB478" i="3"/>
  <c r="BC478" i="3" s="1"/>
  <c r="BD478" i="3" s="1"/>
  <c r="BE487" i="3"/>
  <c r="BF487" i="3" s="1"/>
  <c r="BG487" i="3" s="1"/>
  <c r="BE490" i="3"/>
  <c r="BF490" i="3" s="1"/>
  <c r="BG490" i="3" s="1"/>
  <c r="BE492" i="3"/>
  <c r="BF492" i="3" s="1"/>
  <c r="BG492" i="3" s="1"/>
  <c r="AY493" i="3"/>
  <c r="AZ493" i="3" s="1"/>
  <c r="BA493" i="3" s="1"/>
  <c r="AY500" i="3"/>
  <c r="AZ500" i="3" s="1"/>
  <c r="BA500" i="3" s="1"/>
  <c r="AP504" i="3"/>
  <c r="AQ504" i="3" s="1"/>
  <c r="AR504" i="3" s="1"/>
  <c r="AY506" i="3"/>
  <c r="AZ506" i="3" s="1"/>
  <c r="BA506" i="3" s="1"/>
  <c r="AY509" i="3"/>
  <c r="AZ509" i="3" s="1"/>
  <c r="BA509" i="3" s="1"/>
  <c r="AS509" i="3"/>
  <c r="AT509" i="3" s="1"/>
  <c r="AU509" i="3" s="1"/>
  <c r="AP518" i="3"/>
  <c r="AQ518" i="3" s="1"/>
  <c r="AR518" i="3" s="1"/>
  <c r="BE527" i="3"/>
  <c r="BF527" i="3" s="1"/>
  <c r="BG527" i="3" s="1"/>
  <c r="BB530" i="3"/>
  <c r="BC530" i="3" s="1"/>
  <c r="BD530" i="3" s="1"/>
  <c r="BB547" i="3"/>
  <c r="BC547" i="3" s="1"/>
  <c r="BD547" i="3" s="1"/>
  <c r="AY554" i="3"/>
  <c r="AZ554" i="3" s="1"/>
  <c r="BA554" i="3" s="1"/>
  <c r="BE559" i="3"/>
  <c r="BF559" i="3" s="1"/>
  <c r="BG559" i="3" s="1"/>
  <c r="AP597" i="3"/>
  <c r="AQ597" i="3" s="1"/>
  <c r="AR597" i="3" s="1"/>
  <c r="BE598" i="3"/>
  <c r="BF598" i="3" s="1"/>
  <c r="BG598" i="3" s="1"/>
  <c r="Z599" i="3"/>
  <c r="AP600" i="3"/>
  <c r="AQ600" i="3" s="1"/>
  <c r="AR600" i="3" s="1"/>
  <c r="AS600" i="3"/>
  <c r="AT600" i="3" s="1"/>
  <c r="AU600" i="3" s="1"/>
  <c r="Z609" i="3"/>
  <c r="BB618" i="3"/>
  <c r="BC618" i="3" s="1"/>
  <c r="BD618" i="3" s="1"/>
  <c r="AP622" i="3"/>
  <c r="AQ622" i="3" s="1"/>
  <c r="AR622" i="3" s="1"/>
  <c r="BB624" i="3"/>
  <c r="BC624" i="3" s="1"/>
  <c r="BD624" i="3" s="1"/>
  <c r="BB626" i="3"/>
  <c r="BC626" i="3" s="1"/>
  <c r="BD626" i="3" s="1"/>
  <c r="BE633" i="3"/>
  <c r="BF633" i="3" s="1"/>
  <c r="BG633" i="3" s="1"/>
  <c r="AP639" i="3"/>
  <c r="AQ639" i="3" s="1"/>
  <c r="AR639" i="3" s="1"/>
  <c r="BB658" i="3"/>
  <c r="BC658" i="3" s="1"/>
  <c r="BD658" i="3" s="1"/>
  <c r="AS676" i="3"/>
  <c r="AT676" i="3" s="1"/>
  <c r="AU676" i="3" s="1"/>
  <c r="AS678" i="3"/>
  <c r="AT678" i="3" s="1"/>
  <c r="AU678" i="3" s="1"/>
  <c r="BB694" i="3"/>
  <c r="BC694" i="3" s="1"/>
  <c r="BD694" i="3" s="1"/>
  <c r="AS696" i="3"/>
  <c r="AT696" i="3" s="1"/>
  <c r="AU696" i="3" s="1"/>
  <c r="AS700" i="3"/>
  <c r="AT700" i="3" s="1"/>
  <c r="AU700" i="3" s="1"/>
  <c r="AY714" i="3"/>
  <c r="AZ714" i="3" s="1"/>
  <c r="BA714" i="3" s="1"/>
  <c r="AP714" i="3"/>
  <c r="AQ714" i="3" s="1"/>
  <c r="AR714" i="3" s="1"/>
  <c r="AS719" i="3"/>
  <c r="AT719" i="3" s="1"/>
  <c r="AU719" i="3" s="1"/>
  <c r="BE720" i="3"/>
  <c r="BF720" i="3" s="1"/>
  <c r="BG720" i="3" s="1"/>
  <c r="BB744" i="3"/>
  <c r="BC744" i="3" s="1"/>
  <c r="BD744" i="3" s="1"/>
  <c r="BB755" i="3"/>
  <c r="BC755" i="3" s="1"/>
  <c r="BD755" i="3" s="1"/>
  <c r="BB757" i="3"/>
  <c r="BC757" i="3" s="1"/>
  <c r="BD757" i="3" s="1"/>
  <c r="AP757" i="3"/>
  <c r="AQ757" i="3" s="1"/>
  <c r="AR757" i="3" s="1"/>
  <c r="BE758" i="3"/>
  <c r="BF758" i="3" s="1"/>
  <c r="BG758" i="3" s="1"/>
  <c r="AV759" i="3"/>
  <c r="AW759" i="3" s="1"/>
  <c r="AX759" i="3" s="1"/>
  <c r="AP759" i="3"/>
  <c r="AQ759" i="3" s="1"/>
  <c r="AR759" i="3" s="1"/>
  <c r="BE767" i="3"/>
  <c r="BF767" i="3" s="1"/>
  <c r="BG767" i="3" s="1"/>
  <c r="BB768" i="3"/>
  <c r="BC768" i="3" s="1"/>
  <c r="BD768" i="3" s="1"/>
  <c r="AP783" i="3"/>
  <c r="AQ783" i="3" s="1"/>
  <c r="AR783" i="3" s="1"/>
  <c r="BE790" i="3"/>
  <c r="BF790" i="3" s="1"/>
  <c r="BG790" i="3" s="1"/>
  <c r="AS800" i="3"/>
  <c r="AT800" i="3" s="1"/>
  <c r="AU800" i="3" s="1"/>
  <c r="AP800" i="3"/>
  <c r="AQ800" i="3" s="1"/>
  <c r="AR800" i="3" s="1"/>
  <c r="AV802" i="3"/>
  <c r="AW802" i="3" s="1"/>
  <c r="AX802" i="3" s="1"/>
  <c r="AP802" i="3"/>
  <c r="AQ802" i="3" s="1"/>
  <c r="AR802" i="3" s="1"/>
  <c r="AV804" i="3"/>
  <c r="AW804" i="3" s="1"/>
  <c r="AX804" i="3" s="1"/>
  <c r="AP804" i="3"/>
  <c r="AQ804" i="3" s="1"/>
  <c r="AR804" i="3" s="1"/>
  <c r="AS841" i="3"/>
  <c r="AT841" i="3" s="1"/>
  <c r="AU841" i="3" s="1"/>
  <c r="AV841" i="3"/>
  <c r="AW841" i="3" s="1"/>
  <c r="AX841" i="3" s="1"/>
  <c r="AV883" i="3"/>
  <c r="AW883" i="3" s="1"/>
  <c r="AX883" i="3" s="1"/>
  <c r="AS680" i="3"/>
  <c r="AT680" i="3" s="1"/>
  <c r="AU680" i="3" s="1"/>
  <c r="AS684" i="3"/>
  <c r="AT684" i="3" s="1"/>
  <c r="AU684" i="3" s="1"/>
  <c r="AP702" i="3"/>
  <c r="AQ702" i="3" s="1"/>
  <c r="AR702" i="3" s="1"/>
  <c r="BE704" i="3"/>
  <c r="BF704" i="3" s="1"/>
  <c r="BG704" i="3" s="1"/>
  <c r="AV704" i="3"/>
  <c r="AW704" i="3" s="1"/>
  <c r="AX704" i="3" s="1"/>
  <c r="BE706" i="3"/>
  <c r="BF706" i="3" s="1"/>
  <c r="BG706" i="3" s="1"/>
  <c r="AP710" i="3"/>
  <c r="AQ710" i="3" s="1"/>
  <c r="AR710" i="3" s="1"/>
  <c r="AY713" i="3"/>
  <c r="AZ713" i="3" s="1"/>
  <c r="BA713" i="3" s="1"/>
  <c r="BE714" i="3"/>
  <c r="BF714" i="3" s="1"/>
  <c r="BG714" i="3" s="1"/>
  <c r="AY734" i="3"/>
  <c r="AZ734" i="3" s="1"/>
  <c r="BA734" i="3" s="1"/>
  <c r="BB736" i="3"/>
  <c r="BC736" i="3" s="1"/>
  <c r="BD736" i="3" s="1"/>
  <c r="AS744" i="3"/>
  <c r="AT744" i="3" s="1"/>
  <c r="AU744" i="3" s="1"/>
  <c r="AP746" i="3"/>
  <c r="AQ746" i="3" s="1"/>
  <c r="AR746" i="3" s="1"/>
  <c r="BB752" i="3"/>
  <c r="BC752" i="3" s="1"/>
  <c r="BD752" i="3" s="1"/>
  <c r="BB759" i="3"/>
  <c r="BC759" i="3" s="1"/>
  <c r="BD759" i="3" s="1"/>
  <c r="AS760" i="3"/>
  <c r="AT760" i="3" s="1"/>
  <c r="AU760" i="3" s="1"/>
  <c r="AP762" i="3"/>
  <c r="AQ762" i="3" s="1"/>
  <c r="AR762" i="3" s="1"/>
  <c r="BB766" i="3"/>
  <c r="BC766" i="3" s="1"/>
  <c r="BD766" i="3" s="1"/>
  <c r="BE772" i="3"/>
  <c r="BF772" i="3" s="1"/>
  <c r="BG772" i="3" s="1"/>
  <c r="BE776" i="3"/>
  <c r="BF776" i="3" s="1"/>
  <c r="BG776" i="3" s="1"/>
  <c r="AP781" i="3"/>
  <c r="AQ781" i="3" s="1"/>
  <c r="AR781" i="3" s="1"/>
  <c r="BE787" i="3"/>
  <c r="BF787" i="3" s="1"/>
  <c r="BG787" i="3" s="1"/>
  <c r="BB815" i="3"/>
  <c r="BC815" i="3" s="1"/>
  <c r="BD815" i="3" s="1"/>
  <c r="AS824" i="3"/>
  <c r="AT824" i="3" s="1"/>
  <c r="AU824" i="3" s="1"/>
  <c r="AV824" i="3"/>
  <c r="AW824" i="3" s="1"/>
  <c r="AX824" i="3" s="1"/>
  <c r="AP824" i="3"/>
  <c r="AQ824" i="3" s="1"/>
  <c r="AR824" i="3" s="1"/>
  <c r="BB828" i="3"/>
  <c r="BC828" i="3" s="1"/>
  <c r="BD828" i="3" s="1"/>
  <c r="BE875" i="3"/>
  <c r="BF875" i="3" s="1"/>
  <c r="BG875" i="3" s="1"/>
  <c r="AV875" i="3"/>
  <c r="AW875" i="3" s="1"/>
  <c r="AX875" i="3" s="1"/>
  <c r="BE897" i="3"/>
  <c r="BF897" i="3" s="1"/>
  <c r="BG897" i="3" s="1"/>
  <c r="BE899" i="3"/>
  <c r="BF899" i="3" s="1"/>
  <c r="BG899" i="3" s="1"/>
  <c r="AS648" i="3"/>
  <c r="AT648" i="3" s="1"/>
  <c r="AU648" i="3" s="1"/>
  <c r="AS649" i="3"/>
  <c r="AT649" i="3" s="1"/>
  <c r="AU649" i="3" s="1"/>
  <c r="AS659" i="3"/>
  <c r="AT659" i="3" s="1"/>
  <c r="AU659" i="3" s="1"/>
  <c r="BB664" i="3"/>
  <c r="BC664" i="3" s="1"/>
  <c r="BD664" i="3" s="1"/>
  <c r="BB666" i="3"/>
  <c r="BC666" i="3" s="1"/>
  <c r="BD666" i="3" s="1"/>
  <c r="AY668" i="3"/>
  <c r="AZ668" i="3" s="1"/>
  <c r="BA668" i="3" s="1"/>
  <c r="BE669" i="3"/>
  <c r="BF669" i="3" s="1"/>
  <c r="BG669" i="3" s="1"/>
  <c r="BE678" i="3"/>
  <c r="BF678" i="3" s="1"/>
  <c r="BG678" i="3" s="1"/>
  <c r="AP678" i="3"/>
  <c r="AQ678" i="3" s="1"/>
  <c r="AR678" i="3" s="1"/>
  <c r="AP686" i="3"/>
  <c r="AQ686" i="3" s="1"/>
  <c r="AR686" i="3" s="1"/>
  <c r="BE688" i="3"/>
  <c r="BF688" i="3" s="1"/>
  <c r="BG688" i="3" s="1"/>
  <c r="AV688" i="3"/>
  <c r="AW688" i="3" s="1"/>
  <c r="AX688" i="3" s="1"/>
  <c r="AP690" i="3"/>
  <c r="AQ690" i="3" s="1"/>
  <c r="AR690" i="3" s="1"/>
  <c r="BE692" i="3"/>
  <c r="BF692" i="3" s="1"/>
  <c r="BG692" i="3" s="1"/>
  <c r="AP692" i="3"/>
  <c r="AQ692" i="3" s="1"/>
  <c r="AR692" i="3" s="1"/>
  <c r="BE694" i="3"/>
  <c r="BF694" i="3" s="1"/>
  <c r="BG694" i="3" s="1"/>
  <c r="AV694" i="3"/>
  <c r="AW694" i="3" s="1"/>
  <c r="AX694" i="3" s="1"/>
  <c r="BE696" i="3"/>
  <c r="BF696" i="3" s="1"/>
  <c r="BG696" i="3" s="1"/>
  <c r="AV696" i="3"/>
  <c r="AW696" i="3" s="1"/>
  <c r="AX696" i="3" s="1"/>
  <c r="BE700" i="3"/>
  <c r="BF700" i="3" s="1"/>
  <c r="BG700" i="3" s="1"/>
  <c r="AV700" i="3"/>
  <c r="AW700" i="3" s="1"/>
  <c r="AX700" i="3" s="1"/>
  <c r="BB701" i="3"/>
  <c r="BC701" i="3" s="1"/>
  <c r="BD701" i="3" s="1"/>
  <c r="BB703" i="3"/>
  <c r="BC703" i="3" s="1"/>
  <c r="BD703" i="3" s="1"/>
  <c r="BB715" i="3"/>
  <c r="BC715" i="3" s="1"/>
  <c r="BD715" i="3" s="1"/>
  <c r="AV722" i="3"/>
  <c r="AW722" i="3" s="1"/>
  <c r="AX722" i="3" s="1"/>
  <c r="AS724" i="3"/>
  <c r="AT724" i="3" s="1"/>
  <c r="AU724" i="3" s="1"/>
  <c r="BB726" i="3"/>
  <c r="BC726" i="3" s="1"/>
  <c r="BD726" i="3" s="1"/>
  <c r="AY730" i="3"/>
  <c r="AZ730" i="3" s="1"/>
  <c r="BA730" i="3" s="1"/>
  <c r="BB734" i="3"/>
  <c r="BC734" i="3" s="1"/>
  <c r="BD734" i="3" s="1"/>
  <c r="AP739" i="3"/>
  <c r="AQ739" i="3" s="1"/>
  <c r="AR739" i="3" s="1"/>
  <c r="BB741" i="3"/>
  <c r="BC741" i="3" s="1"/>
  <c r="BD741" i="3" s="1"/>
  <c r="AP741" i="3"/>
  <c r="AQ741" i="3" s="1"/>
  <c r="AR741" i="3" s="1"/>
  <c r="BB743" i="3"/>
  <c r="BC743" i="3" s="1"/>
  <c r="BD743" i="3" s="1"/>
  <c r="AV743" i="3"/>
  <c r="AW743" i="3" s="1"/>
  <c r="AX743" i="3" s="1"/>
  <c r="AV745" i="3"/>
  <c r="AW745" i="3" s="1"/>
  <c r="AX745" i="3" s="1"/>
  <c r="BB751" i="3"/>
  <c r="BC751" i="3" s="1"/>
  <c r="BD751" i="3" s="1"/>
  <c r="AP752" i="3"/>
  <c r="AQ752" i="3" s="1"/>
  <c r="AR752" i="3" s="1"/>
  <c r="BB754" i="3"/>
  <c r="BC754" i="3" s="1"/>
  <c r="BD754" i="3" s="1"/>
  <c r="BE760" i="3"/>
  <c r="BF760" i="3" s="1"/>
  <c r="BG760" i="3" s="1"/>
  <c r="AV761" i="3"/>
  <c r="AW761" i="3" s="1"/>
  <c r="AX761" i="3" s="1"/>
  <c r="AY769" i="3"/>
  <c r="AZ769" i="3" s="1"/>
  <c r="BA769" i="3" s="1"/>
  <c r="BB773" i="3"/>
  <c r="BC773" i="3" s="1"/>
  <c r="BD773" i="3" s="1"/>
  <c r="BB775" i="3"/>
  <c r="BC775" i="3" s="1"/>
  <c r="BD775" i="3" s="1"/>
  <c r="AP779" i="3"/>
  <c r="AQ779" i="3" s="1"/>
  <c r="AR779" i="3" s="1"/>
  <c r="BE781" i="3"/>
  <c r="BF781" i="3" s="1"/>
  <c r="BG781" i="3" s="1"/>
  <c r="BB782" i="3"/>
  <c r="BC782" i="3" s="1"/>
  <c r="BD782" i="3" s="1"/>
  <c r="BB796" i="3"/>
  <c r="BC796" i="3" s="1"/>
  <c r="BD796" i="3" s="1"/>
  <c r="BE820" i="3"/>
  <c r="BF820" i="3" s="1"/>
  <c r="BG820" i="3" s="1"/>
  <c r="BE824" i="3"/>
  <c r="BF824" i="3" s="1"/>
  <c r="BG824" i="3" s="1"/>
  <c r="AV847" i="3"/>
  <c r="AW847" i="3" s="1"/>
  <c r="AX847" i="3" s="1"/>
  <c r="AY852" i="3"/>
  <c r="AZ852" i="3" s="1"/>
  <c r="BA852" i="3" s="1"/>
  <c r="AV869" i="3"/>
  <c r="AW869" i="3" s="1"/>
  <c r="AX869" i="3" s="1"/>
  <c r="BE873" i="3"/>
  <c r="BF873" i="3" s="1"/>
  <c r="BG873" i="3" s="1"/>
  <c r="AV873" i="3"/>
  <c r="AW873" i="3" s="1"/>
  <c r="AX873" i="3" s="1"/>
  <c r="AS876" i="3"/>
  <c r="AT876" i="3" s="1"/>
  <c r="AU876" i="3" s="1"/>
  <c r="BB878" i="3"/>
  <c r="BC878" i="3" s="1"/>
  <c r="BD878" i="3" s="1"/>
  <c r="AY880" i="3"/>
  <c r="AZ880" i="3" s="1"/>
  <c r="BA880" i="3" s="1"/>
  <c r="BE881" i="3"/>
  <c r="BF881" i="3" s="1"/>
  <c r="BG881" i="3" s="1"/>
  <c r="BE887" i="3"/>
  <c r="BF887" i="3" s="1"/>
  <c r="BG887" i="3" s="1"/>
  <c r="BB890" i="3"/>
  <c r="BC890" i="3" s="1"/>
  <c r="BD890" i="3" s="1"/>
  <c r="BE901" i="3"/>
  <c r="BF901" i="3" s="1"/>
  <c r="BG901" i="3" s="1"/>
  <c r="Z625" i="3"/>
  <c r="AS644" i="3"/>
  <c r="AT644" i="3" s="1"/>
  <c r="AU644" i="3" s="1"/>
  <c r="AS645" i="3"/>
  <c r="AT645" i="3" s="1"/>
  <c r="AU645" i="3" s="1"/>
  <c r="AP649" i="3"/>
  <c r="AQ649" i="3" s="1"/>
  <c r="AR649" i="3" s="1"/>
  <c r="AP659" i="3"/>
  <c r="AQ659" i="3" s="1"/>
  <c r="AR659" i="3" s="1"/>
  <c r="AS661" i="3"/>
  <c r="AT661" i="3" s="1"/>
  <c r="AU661" i="3" s="1"/>
  <c r="AV666" i="3"/>
  <c r="AW666" i="3" s="1"/>
  <c r="AX666" i="3" s="1"/>
  <c r="BE680" i="3"/>
  <c r="BF680" i="3" s="1"/>
  <c r="BG680" i="3" s="1"/>
  <c r="AV680" i="3"/>
  <c r="AW680" i="3" s="1"/>
  <c r="AX680" i="3" s="1"/>
  <c r="AV682" i="3"/>
  <c r="AW682" i="3" s="1"/>
  <c r="AX682" i="3" s="1"/>
  <c r="BE684" i="3"/>
  <c r="BF684" i="3" s="1"/>
  <c r="BG684" i="3" s="1"/>
  <c r="AV684" i="3"/>
  <c r="AW684" i="3" s="1"/>
  <c r="AX684" i="3" s="1"/>
  <c r="AV698" i="3"/>
  <c r="AW698" i="3" s="1"/>
  <c r="AX698" i="3" s="1"/>
  <c r="BE719" i="3"/>
  <c r="BF719" i="3" s="1"/>
  <c r="BG719" i="3" s="1"/>
  <c r="AS720" i="3"/>
  <c r="AT720" i="3" s="1"/>
  <c r="AU720" i="3" s="1"/>
  <c r="AY722" i="3"/>
  <c r="AZ722" i="3" s="1"/>
  <c r="BA722" i="3" s="1"/>
  <c r="AP722" i="3"/>
  <c r="AQ722" i="3" s="1"/>
  <c r="AR722" i="3" s="1"/>
  <c r="AP724" i="3"/>
  <c r="AQ724" i="3" s="1"/>
  <c r="AR724" i="3" s="1"/>
  <c r="AY728" i="3"/>
  <c r="AZ728" i="3" s="1"/>
  <c r="BA728" i="3" s="1"/>
  <c r="AP730" i="3"/>
  <c r="AQ730" i="3" s="1"/>
  <c r="AR730" i="3" s="1"/>
  <c r="BB732" i="3"/>
  <c r="BC732" i="3" s="1"/>
  <c r="BD732" i="3" s="1"/>
  <c r="AS736" i="3"/>
  <c r="AT736" i="3" s="1"/>
  <c r="AU736" i="3" s="1"/>
  <c r="Z740" i="3"/>
  <c r="AP743" i="3"/>
  <c r="AQ743" i="3" s="1"/>
  <c r="AR743" i="3" s="1"/>
  <c r="BB745" i="3"/>
  <c r="BC745" i="3" s="1"/>
  <c r="BD745" i="3" s="1"/>
  <c r="AP745" i="3"/>
  <c r="AQ745" i="3" s="1"/>
  <c r="AR745" i="3" s="1"/>
  <c r="AV747" i="3"/>
  <c r="AW747" i="3" s="1"/>
  <c r="AX747" i="3" s="1"/>
  <c r="AP754" i="3"/>
  <c r="AQ754" i="3" s="1"/>
  <c r="AR754" i="3" s="1"/>
  <c r="BB761" i="3"/>
  <c r="BC761" i="3" s="1"/>
  <c r="BD761" i="3" s="1"/>
  <c r="AP761" i="3"/>
  <c r="AQ761" i="3" s="1"/>
  <c r="AR761" i="3" s="1"/>
  <c r="AV763" i="3"/>
  <c r="AW763" i="3" s="1"/>
  <c r="AX763" i="3" s="1"/>
  <c r="Z765" i="3"/>
  <c r="BE768" i="3"/>
  <c r="BF768" i="3" s="1"/>
  <c r="BG768" i="3" s="1"/>
  <c r="Z772" i="3"/>
  <c r="BB780" i="3"/>
  <c r="BC780" i="3" s="1"/>
  <c r="BD780" i="3" s="1"/>
  <c r="AS791" i="3"/>
  <c r="AT791" i="3" s="1"/>
  <c r="AU791" i="3" s="1"/>
  <c r="AV792" i="3"/>
  <c r="AW792" i="3" s="1"/>
  <c r="AX792" i="3" s="1"/>
  <c r="AP792" i="3"/>
  <c r="AQ792" i="3" s="1"/>
  <c r="AR792" i="3" s="1"/>
  <c r="AV798" i="3"/>
  <c r="AW798" i="3" s="1"/>
  <c r="AX798" i="3" s="1"/>
  <c r="AP798" i="3"/>
  <c r="AQ798" i="3" s="1"/>
  <c r="AR798" i="3" s="1"/>
  <c r="BE804" i="3"/>
  <c r="BF804" i="3" s="1"/>
  <c r="BG804" i="3" s="1"/>
  <c r="BE814" i="3"/>
  <c r="BF814" i="3" s="1"/>
  <c r="BG814" i="3" s="1"/>
  <c r="AS845" i="3"/>
  <c r="AT845" i="3" s="1"/>
  <c r="AU845" i="3" s="1"/>
  <c r="BB868" i="3"/>
  <c r="BC868" i="3" s="1"/>
  <c r="BD868" i="3" s="1"/>
  <c r="BE879" i="3"/>
  <c r="BF879" i="3" s="1"/>
  <c r="BG879" i="3" s="1"/>
  <c r="BB880" i="3"/>
  <c r="BC880" i="3" s="1"/>
  <c r="BD880" i="3" s="1"/>
  <c r="AV895" i="3"/>
  <c r="AW895" i="3" s="1"/>
  <c r="AX895" i="3" s="1"/>
  <c r="AP914" i="3"/>
  <c r="AQ914" i="3" s="1"/>
  <c r="AR914" i="3" s="1"/>
  <c r="AV922" i="3"/>
  <c r="AW922" i="3" s="1"/>
  <c r="AX922" i="3" s="1"/>
  <c r="BE923" i="3"/>
  <c r="BF923" i="3" s="1"/>
  <c r="BG923" i="3" s="1"/>
  <c r="BB652" i="3"/>
  <c r="BC652" i="3" s="1"/>
  <c r="BD652" i="3" s="1"/>
  <c r="AS663" i="3"/>
  <c r="AT663" i="3" s="1"/>
  <c r="AU663" i="3" s="1"/>
  <c r="AY665" i="3"/>
  <c r="AZ665" i="3" s="1"/>
  <c r="BA665" i="3" s="1"/>
  <c r="AV668" i="3"/>
  <c r="AW668" i="3" s="1"/>
  <c r="AX668" i="3" s="1"/>
  <c r="BB670" i="3"/>
  <c r="BC670" i="3" s="1"/>
  <c r="BD670" i="3" s="1"/>
  <c r="BB674" i="3"/>
  <c r="BC674" i="3" s="1"/>
  <c r="BD674" i="3" s="1"/>
  <c r="BB687" i="3"/>
  <c r="BC687" i="3" s="1"/>
  <c r="BD687" i="3" s="1"/>
  <c r="AV715" i="3"/>
  <c r="AW715" i="3" s="1"/>
  <c r="AX715" i="3" s="1"/>
  <c r="BB720" i="3"/>
  <c r="BC720" i="3" s="1"/>
  <c r="BD720" i="3" s="1"/>
  <c r="BE736" i="3"/>
  <c r="BF736" i="3" s="1"/>
  <c r="BG736" i="3" s="1"/>
  <c r="BB747" i="3"/>
  <c r="BC747" i="3" s="1"/>
  <c r="BD747" i="3" s="1"/>
  <c r="AV750" i="3"/>
  <c r="AW750" i="3" s="1"/>
  <c r="AX750" i="3" s="1"/>
  <c r="AP751" i="3"/>
  <c r="AQ751" i="3" s="1"/>
  <c r="AR751" i="3" s="1"/>
  <c r="BB753" i="3"/>
  <c r="BC753" i="3" s="1"/>
  <c r="BD753" i="3" s="1"/>
  <c r="AV753" i="3"/>
  <c r="AW753" i="3" s="1"/>
  <c r="AX753" i="3" s="1"/>
  <c r="BB763" i="3"/>
  <c r="BC763" i="3" s="1"/>
  <c r="BD763" i="3" s="1"/>
  <c r="BB764" i="3"/>
  <c r="BC764" i="3" s="1"/>
  <c r="BD764" i="3" s="1"/>
  <c r="BE766" i="3"/>
  <c r="BF766" i="3" s="1"/>
  <c r="BG766" i="3" s="1"/>
  <c r="BB767" i="3"/>
  <c r="BC767" i="3" s="1"/>
  <c r="BD767" i="3" s="1"/>
  <c r="AP777" i="3"/>
  <c r="AQ777" i="3" s="1"/>
  <c r="AR777" i="3" s="1"/>
  <c r="AP778" i="3"/>
  <c r="AQ778" i="3" s="1"/>
  <c r="AR778" i="3" s="1"/>
  <c r="BB788" i="3"/>
  <c r="BC788" i="3" s="1"/>
  <c r="BD788" i="3" s="1"/>
  <c r="AV788" i="3"/>
  <c r="AW788" i="3" s="1"/>
  <c r="AX788" i="3" s="1"/>
  <c r="AV790" i="3"/>
  <c r="AW790" i="3" s="1"/>
  <c r="AX790" i="3" s="1"/>
  <c r="BB800" i="3"/>
  <c r="BC800" i="3" s="1"/>
  <c r="BD800" i="3" s="1"/>
  <c r="BB803" i="3"/>
  <c r="BC803" i="3" s="1"/>
  <c r="BD803" i="3" s="1"/>
  <c r="BE828" i="3"/>
  <c r="BF828" i="3" s="1"/>
  <c r="BG828" i="3" s="1"/>
  <c r="BE830" i="3"/>
  <c r="BF830" i="3" s="1"/>
  <c r="BG830" i="3" s="1"/>
  <c r="AY838" i="3"/>
  <c r="AZ838" i="3" s="1"/>
  <c r="BA838" i="3" s="1"/>
  <c r="AY850" i="3"/>
  <c r="AZ850" i="3" s="1"/>
  <c r="BA850" i="3" s="1"/>
  <c r="AP855" i="3"/>
  <c r="AQ855" i="3" s="1"/>
  <c r="AR855" i="3" s="1"/>
  <c r="AY859" i="3"/>
  <c r="AZ859" i="3" s="1"/>
  <c r="BA859" i="3" s="1"/>
  <c r="BE865" i="3"/>
  <c r="BF865" i="3" s="1"/>
  <c r="BG865" i="3" s="1"/>
  <c r="BB866" i="3"/>
  <c r="BC866" i="3" s="1"/>
  <c r="BD866" i="3" s="1"/>
  <c r="AY897" i="3"/>
  <c r="AZ897" i="3" s="1"/>
  <c r="BA897" i="3" s="1"/>
  <c r="AY899" i="3"/>
  <c r="AZ899" i="3" s="1"/>
  <c r="BA899" i="3" s="1"/>
  <c r="AY907" i="3"/>
  <c r="AZ907" i="3" s="1"/>
  <c r="BA907" i="3" s="1"/>
  <c r="AS912" i="3"/>
  <c r="AT912" i="3" s="1"/>
  <c r="AU912" i="3" s="1"/>
  <c r="BE931" i="3"/>
  <c r="BF931" i="3" s="1"/>
  <c r="BG931" i="3" s="1"/>
  <c r="BB548" i="3"/>
  <c r="BC548" i="3" s="1"/>
  <c r="BD548" i="3" s="1"/>
  <c r="BE555" i="3"/>
  <c r="BF555" i="3" s="1"/>
  <c r="BG555" i="3" s="1"/>
  <c r="AS555" i="3"/>
  <c r="AT555" i="3" s="1"/>
  <c r="AU555" i="3" s="1"/>
  <c r="BE557" i="3"/>
  <c r="BF557" i="3" s="1"/>
  <c r="BG557" i="3" s="1"/>
  <c r="AS557" i="3"/>
  <c r="AT557" i="3" s="1"/>
  <c r="AU557" i="3" s="1"/>
  <c r="BB558" i="3"/>
  <c r="BC558" i="3" s="1"/>
  <c r="BD558" i="3" s="1"/>
  <c r="BB560" i="3"/>
  <c r="BC560" i="3" s="1"/>
  <c r="BD560" i="3" s="1"/>
  <c r="BE561" i="3"/>
  <c r="BF561" i="3" s="1"/>
  <c r="BG561" i="3" s="1"/>
  <c r="AS561" i="3"/>
  <c r="AT561" i="3" s="1"/>
  <c r="AU561" i="3" s="1"/>
  <c r="BB562" i="3"/>
  <c r="BC562" i="3" s="1"/>
  <c r="BD562" i="3" s="1"/>
  <c r="BB564" i="3"/>
  <c r="BC564" i="3" s="1"/>
  <c r="BD564" i="3" s="1"/>
  <c r="AV586" i="3"/>
  <c r="AW586" i="3" s="1"/>
  <c r="AX586" i="3" s="1"/>
  <c r="BB590" i="3"/>
  <c r="BC590" i="3" s="1"/>
  <c r="BD590" i="3" s="1"/>
  <c r="Z591" i="3"/>
  <c r="AP592" i="3"/>
  <c r="AQ592" i="3" s="1"/>
  <c r="AR592" i="3" s="1"/>
  <c r="BE600" i="3"/>
  <c r="BF600" i="3" s="1"/>
  <c r="BG600" i="3" s="1"/>
  <c r="BB602" i="3"/>
  <c r="BC602" i="3" s="1"/>
  <c r="BD602" i="3" s="1"/>
  <c r="AV607" i="3"/>
  <c r="AW607" i="3" s="1"/>
  <c r="AX607" i="3" s="1"/>
  <c r="AP608" i="3"/>
  <c r="AQ608" i="3" s="1"/>
  <c r="AR608" i="3" s="1"/>
  <c r="Z612" i="3"/>
  <c r="BB615" i="3"/>
  <c r="BC615" i="3" s="1"/>
  <c r="BD615" i="3" s="1"/>
  <c r="BE623" i="3"/>
  <c r="BF623" i="3" s="1"/>
  <c r="BG623" i="3" s="1"/>
  <c r="BE626" i="3"/>
  <c r="BF626" i="3" s="1"/>
  <c r="BG626" i="3" s="1"/>
  <c r="AV628" i="3"/>
  <c r="AW628" i="3" s="1"/>
  <c r="AX628" i="3" s="1"/>
  <c r="AS641" i="3"/>
  <c r="AT641" i="3" s="1"/>
  <c r="AU641" i="3" s="1"/>
  <c r="AV645" i="3"/>
  <c r="AW645" i="3" s="1"/>
  <c r="AX645" i="3" s="1"/>
  <c r="BE650" i="3"/>
  <c r="BF650" i="3" s="1"/>
  <c r="BG650" i="3" s="1"/>
  <c r="AS651" i="3"/>
  <c r="AT651" i="3" s="1"/>
  <c r="AU651" i="3" s="1"/>
  <c r="BB654" i="3"/>
  <c r="BC654" i="3" s="1"/>
  <c r="BD654" i="3" s="1"/>
  <c r="AV661" i="3"/>
  <c r="AW661" i="3" s="1"/>
  <c r="AX661" i="3" s="1"/>
  <c r="AP663" i="3"/>
  <c r="AQ663" i="3" s="1"/>
  <c r="AR663" i="3" s="1"/>
  <c r="AP670" i="3"/>
  <c r="AQ670" i="3" s="1"/>
  <c r="AR670" i="3" s="1"/>
  <c r="BE701" i="3"/>
  <c r="BF701" i="3" s="1"/>
  <c r="BG701" i="3" s="1"/>
  <c r="BE705" i="3"/>
  <c r="BF705" i="3" s="1"/>
  <c r="BG705" i="3" s="1"/>
  <c r="BB706" i="3"/>
  <c r="BC706" i="3" s="1"/>
  <c r="BD706" i="3" s="1"/>
  <c r="AV710" i="3"/>
  <c r="AW710" i="3" s="1"/>
  <c r="AX710" i="3" s="1"/>
  <c r="AV714" i="3"/>
  <c r="AW714" i="3" s="1"/>
  <c r="AX714" i="3" s="1"/>
  <c r="BE726" i="3"/>
  <c r="BF726" i="3" s="1"/>
  <c r="BG726" i="3" s="1"/>
  <c r="Z738" i="3"/>
  <c r="AP747" i="3"/>
  <c r="AQ747" i="3" s="1"/>
  <c r="AR747" i="3" s="1"/>
  <c r="BB750" i="3"/>
  <c r="BC750" i="3" s="1"/>
  <c r="BD750" i="3" s="1"/>
  <c r="AP753" i="3"/>
  <c r="AQ753" i="3" s="1"/>
  <c r="AR753" i="3" s="1"/>
  <c r="AV755" i="3"/>
  <c r="AW755" i="3" s="1"/>
  <c r="AX755" i="3" s="1"/>
  <c r="Z762" i="3"/>
  <c r="BE764" i="3"/>
  <c r="BF764" i="3" s="1"/>
  <c r="BG764" i="3" s="1"/>
  <c r="Z768" i="3"/>
  <c r="AP769" i="3"/>
  <c r="AQ769" i="3" s="1"/>
  <c r="AR769" i="3" s="1"/>
  <c r="BE771" i="3"/>
  <c r="BF771" i="3" s="1"/>
  <c r="BG771" i="3" s="1"/>
  <c r="BE773" i="3"/>
  <c r="BF773" i="3" s="1"/>
  <c r="BG773" i="3" s="1"/>
  <c r="BB774" i="3"/>
  <c r="BC774" i="3" s="1"/>
  <c r="BD774" i="3" s="1"/>
  <c r="AP775" i="3"/>
  <c r="AQ775" i="3" s="1"/>
  <c r="AR775" i="3" s="1"/>
  <c r="BB778" i="3"/>
  <c r="BC778" i="3" s="1"/>
  <c r="BD778" i="3" s="1"/>
  <c r="Z779" i="3"/>
  <c r="AP780" i="3"/>
  <c r="AQ780" i="3" s="1"/>
  <c r="AR780" i="3" s="1"/>
  <c r="BE782" i="3"/>
  <c r="BF782" i="3" s="1"/>
  <c r="BG782" i="3" s="1"/>
  <c r="AS788" i="3"/>
  <c r="AT788" i="3" s="1"/>
  <c r="AU788" i="3" s="1"/>
  <c r="BB790" i="3"/>
  <c r="BC790" i="3" s="1"/>
  <c r="BD790" i="3" s="1"/>
  <c r="AP790" i="3"/>
  <c r="AQ790" i="3" s="1"/>
  <c r="AR790" i="3" s="1"/>
  <c r="AP806" i="3"/>
  <c r="AQ806" i="3" s="1"/>
  <c r="AR806" i="3" s="1"/>
  <c r="AS825" i="3"/>
  <c r="AT825" i="3" s="1"/>
  <c r="AU825" i="3" s="1"/>
  <c r="AV859" i="3"/>
  <c r="AW859" i="3" s="1"/>
  <c r="AX859" i="3" s="1"/>
  <c r="AY864" i="3"/>
  <c r="AZ864" i="3" s="1"/>
  <c r="BA864" i="3" s="1"/>
  <c r="BE886" i="3"/>
  <c r="BF886" i="3" s="1"/>
  <c r="BG886" i="3" s="1"/>
  <c r="BE898" i="3"/>
  <c r="BF898" i="3" s="1"/>
  <c r="BG898" i="3" s="1"/>
  <c r="AV899" i="3"/>
  <c r="AW899" i="3" s="1"/>
  <c r="AX899" i="3" s="1"/>
  <c r="AS918" i="3"/>
  <c r="AT918" i="3" s="1"/>
  <c r="AU918" i="3" s="1"/>
  <c r="Z921" i="3"/>
  <c r="AV925" i="3"/>
  <c r="AW925" i="3" s="1"/>
  <c r="AX925" i="3" s="1"/>
  <c r="AY935" i="3"/>
  <c r="AZ935" i="3" s="1"/>
  <c r="BA935" i="3" s="1"/>
  <c r="AS935" i="3"/>
  <c r="AT935" i="3" s="1"/>
  <c r="AU935" i="3" s="1"/>
  <c r="BE917" i="3"/>
  <c r="BF917" i="3" s="1"/>
  <c r="BG917" i="3" s="1"/>
  <c r="AV919" i="3"/>
  <c r="AW919" i="3" s="1"/>
  <c r="AX919" i="3" s="1"/>
  <c r="AS933" i="3"/>
  <c r="AT933" i="3" s="1"/>
  <c r="AU933" i="3" s="1"/>
  <c r="BE937" i="3"/>
  <c r="BF937" i="3" s="1"/>
  <c r="BG937" i="3" s="1"/>
  <c r="BB938" i="3"/>
  <c r="BC938" i="3" s="1"/>
  <c r="BD938" i="3" s="1"/>
  <c r="AV938" i="3"/>
  <c r="AW938" i="3" s="1"/>
  <c r="AX938" i="3" s="1"/>
  <c r="BE801" i="3"/>
  <c r="BF801" i="3" s="1"/>
  <c r="BG801" i="3" s="1"/>
  <c r="BE806" i="3"/>
  <c r="BF806" i="3" s="1"/>
  <c r="BG806" i="3" s="1"/>
  <c r="AS812" i="3"/>
  <c r="AT812" i="3" s="1"/>
  <c r="AU812" i="3" s="1"/>
  <c r="BE815" i="3"/>
  <c r="BF815" i="3" s="1"/>
  <c r="BG815" i="3" s="1"/>
  <c r="BB818" i="3"/>
  <c r="BC818" i="3" s="1"/>
  <c r="BD818" i="3" s="1"/>
  <c r="AS818" i="3"/>
  <c r="AT818" i="3" s="1"/>
  <c r="AU818" i="3" s="1"/>
  <c r="BB820" i="3"/>
  <c r="BC820" i="3" s="1"/>
  <c r="BD820" i="3" s="1"/>
  <c r="AS820" i="3"/>
  <c r="AT820" i="3" s="1"/>
  <c r="AU820" i="3" s="1"/>
  <c r="BB830" i="3"/>
  <c r="BC830" i="3" s="1"/>
  <c r="BD830" i="3" s="1"/>
  <c r="BB836" i="3"/>
  <c r="BC836" i="3" s="1"/>
  <c r="BD836" i="3" s="1"/>
  <c r="BB842" i="3"/>
  <c r="BC842" i="3" s="1"/>
  <c r="BD842" i="3" s="1"/>
  <c r="BB854" i="3"/>
  <c r="BC854" i="3" s="1"/>
  <c r="BD854" i="3" s="1"/>
  <c r="BE858" i="3"/>
  <c r="BF858" i="3" s="1"/>
  <c r="BG858" i="3" s="1"/>
  <c r="BE871" i="3"/>
  <c r="BF871" i="3" s="1"/>
  <c r="BG871" i="3" s="1"/>
  <c r="AS872" i="3"/>
  <c r="AT872" i="3" s="1"/>
  <c r="AU872" i="3" s="1"/>
  <c r="AS877" i="3"/>
  <c r="AT877" i="3" s="1"/>
  <c r="AU877" i="3" s="1"/>
  <c r="BE883" i="3"/>
  <c r="BF883" i="3" s="1"/>
  <c r="BG883" i="3" s="1"/>
  <c r="AP883" i="3"/>
  <c r="AQ883" i="3" s="1"/>
  <c r="AR883" i="3" s="1"/>
  <c r="AV884" i="3"/>
  <c r="AW884" i="3" s="1"/>
  <c r="AX884" i="3" s="1"/>
  <c r="Z898" i="3"/>
  <c r="BB902" i="3"/>
  <c r="BC902" i="3" s="1"/>
  <c r="BD902" i="3" s="1"/>
  <c r="Z904" i="3"/>
  <c r="Z915" i="3"/>
  <c r="BB919" i="3"/>
  <c r="BC919" i="3" s="1"/>
  <c r="BD919" i="3" s="1"/>
  <c r="AP919" i="3"/>
  <c r="AQ919" i="3" s="1"/>
  <c r="AR919" i="3" s="1"/>
  <c r="BB923" i="3"/>
  <c r="BC923" i="3" s="1"/>
  <c r="BD923" i="3" s="1"/>
  <c r="AV923" i="3"/>
  <c r="AW923" i="3" s="1"/>
  <c r="AX923" i="3" s="1"/>
  <c r="Z929" i="3"/>
  <c r="AY931" i="3"/>
  <c r="AZ931" i="3" s="1"/>
  <c r="BA931" i="3" s="1"/>
  <c r="AV933" i="3"/>
  <c r="AW933" i="3" s="1"/>
  <c r="AX933" i="3" s="1"/>
  <c r="AY936" i="3"/>
  <c r="AZ936" i="3" s="1"/>
  <c r="BA936" i="3" s="1"/>
  <c r="AS936" i="3"/>
  <c r="AT936" i="3" s="1"/>
  <c r="AU936" i="3" s="1"/>
  <c r="BE940" i="3"/>
  <c r="BF940" i="3" s="1"/>
  <c r="BG940" i="3" s="1"/>
  <c r="AY941" i="3"/>
  <c r="AZ941" i="3" s="1"/>
  <c r="BA941" i="3" s="1"/>
  <c r="BB943" i="3"/>
  <c r="BC943" i="3" s="1"/>
  <c r="BD943" i="3" s="1"/>
  <c r="Z781" i="3"/>
  <c r="BB792" i="3"/>
  <c r="BC792" i="3" s="1"/>
  <c r="BD792" i="3" s="1"/>
  <c r="AS798" i="3"/>
  <c r="AT798" i="3" s="1"/>
  <c r="AU798" i="3" s="1"/>
  <c r="AY805" i="3"/>
  <c r="AZ805" i="3" s="1"/>
  <c r="BA805" i="3" s="1"/>
  <c r="AP830" i="3"/>
  <c r="AQ830" i="3" s="1"/>
  <c r="AR830" i="3" s="1"/>
  <c r="AS833" i="3"/>
  <c r="AT833" i="3" s="1"/>
  <c r="AU833" i="3" s="1"/>
  <c r="AS837" i="3"/>
  <c r="AT837" i="3" s="1"/>
  <c r="AU837" i="3" s="1"/>
  <c r="BB848" i="3"/>
  <c r="BC848" i="3" s="1"/>
  <c r="BD848" i="3" s="1"/>
  <c r="AV851" i="3"/>
  <c r="AW851" i="3" s="1"/>
  <c r="AX851" i="3" s="1"/>
  <c r="BB852" i="3"/>
  <c r="BC852" i="3" s="1"/>
  <c r="BD852" i="3" s="1"/>
  <c r="BB865" i="3"/>
  <c r="BC865" i="3" s="1"/>
  <c r="BD865" i="3" s="1"/>
  <c r="AS865" i="3"/>
  <c r="AT865" i="3" s="1"/>
  <c r="AU865" i="3" s="1"/>
  <c r="AY867" i="3"/>
  <c r="AZ867" i="3" s="1"/>
  <c r="BA867" i="3" s="1"/>
  <c r="AY879" i="3"/>
  <c r="AZ879" i="3" s="1"/>
  <c r="BA879" i="3" s="1"/>
  <c r="BE885" i="3"/>
  <c r="BF885" i="3" s="1"/>
  <c r="BG885" i="3" s="1"/>
  <c r="AY896" i="3"/>
  <c r="AZ896" i="3" s="1"/>
  <c r="BA896" i="3" s="1"/>
  <c r="Z896" i="3"/>
  <c r="AS897" i="3"/>
  <c r="AT897" i="3" s="1"/>
  <c r="AU897" i="3" s="1"/>
  <c r="AP899" i="3"/>
  <c r="AQ899" i="3" s="1"/>
  <c r="AR899" i="3" s="1"/>
  <c r="BB915" i="3"/>
  <c r="BC915" i="3" s="1"/>
  <c r="BD915" i="3" s="1"/>
  <c r="AV915" i="3"/>
  <c r="AW915" i="3" s="1"/>
  <c r="AX915" i="3" s="1"/>
  <c r="AS923" i="3"/>
  <c r="AT923" i="3" s="1"/>
  <c r="AU923" i="3" s="1"/>
  <c r="AP923" i="3"/>
  <c r="AQ923" i="3" s="1"/>
  <c r="AR923" i="3" s="1"/>
  <c r="BE924" i="3"/>
  <c r="BF924" i="3" s="1"/>
  <c r="BG924" i="3" s="1"/>
  <c r="BB925" i="3"/>
  <c r="BC925" i="3" s="1"/>
  <c r="BD925" i="3" s="1"/>
  <c r="BE925" i="3"/>
  <c r="BF925" i="3" s="1"/>
  <c r="BG925" i="3" s="1"/>
  <c r="AS931" i="3"/>
  <c r="AT931" i="3" s="1"/>
  <c r="AU931" i="3" s="1"/>
  <c r="AY934" i="3"/>
  <c r="AZ934" i="3" s="1"/>
  <c r="BA934" i="3" s="1"/>
  <c r="AS934" i="3"/>
  <c r="AT934" i="3" s="1"/>
  <c r="AU934" i="3" s="1"/>
  <c r="BE938" i="3"/>
  <c r="BF938" i="3" s="1"/>
  <c r="BG938" i="3" s="1"/>
  <c r="BB939" i="3"/>
  <c r="BC939" i="3" s="1"/>
  <c r="BD939" i="3" s="1"/>
  <c r="AV939" i="3"/>
  <c r="AW939" i="3" s="1"/>
  <c r="AX939" i="3" s="1"/>
  <c r="AS792" i="3"/>
  <c r="AT792" i="3" s="1"/>
  <c r="AU792" i="3" s="1"/>
  <c r="BB794" i="3"/>
  <c r="BC794" i="3" s="1"/>
  <c r="BD794" i="3" s="1"/>
  <c r="AS802" i="3"/>
  <c r="AT802" i="3" s="1"/>
  <c r="AU802" i="3" s="1"/>
  <c r="BE807" i="3"/>
  <c r="BF807" i="3" s="1"/>
  <c r="BG807" i="3" s="1"/>
  <c r="AP812" i="3"/>
  <c r="AQ812" i="3" s="1"/>
  <c r="AR812" i="3" s="1"/>
  <c r="AP818" i="3"/>
  <c r="AQ818" i="3" s="1"/>
  <c r="AR818" i="3" s="1"/>
  <c r="AS826" i="3"/>
  <c r="AT826" i="3" s="1"/>
  <c r="AU826" i="3" s="1"/>
  <c r="AS827" i="3"/>
  <c r="AT827" i="3" s="1"/>
  <c r="AU827" i="3" s="1"/>
  <c r="BB833" i="3"/>
  <c r="BC833" i="3" s="1"/>
  <c r="BD833" i="3" s="1"/>
  <c r="AS835" i="3"/>
  <c r="AT835" i="3" s="1"/>
  <c r="AU835" i="3" s="1"/>
  <c r="BE842" i="3"/>
  <c r="BF842" i="3" s="1"/>
  <c r="BG842" i="3" s="1"/>
  <c r="AS843" i="3"/>
  <c r="AT843" i="3" s="1"/>
  <c r="AU843" i="3" s="1"/>
  <c r="BE844" i="3"/>
  <c r="BF844" i="3" s="1"/>
  <c r="BG844" i="3" s="1"/>
  <c r="AV855" i="3"/>
  <c r="AW855" i="3" s="1"/>
  <c r="AX855" i="3" s="1"/>
  <c r="AV857" i="3"/>
  <c r="AW857" i="3" s="1"/>
  <c r="AX857" i="3" s="1"/>
  <c r="AS859" i="3"/>
  <c r="AT859" i="3" s="1"/>
  <c r="AU859" i="3" s="1"/>
  <c r="BB863" i="3"/>
  <c r="BC863" i="3" s="1"/>
  <c r="BD863" i="3" s="1"/>
  <c r="AY875" i="3"/>
  <c r="AZ875" i="3" s="1"/>
  <c r="BA875" i="3" s="1"/>
  <c r="AV877" i="3"/>
  <c r="AW877" i="3" s="1"/>
  <c r="AX877" i="3" s="1"/>
  <c r="AV886" i="3"/>
  <c r="AW886" i="3" s="1"/>
  <c r="AX886" i="3" s="1"/>
  <c r="AS889" i="3"/>
  <c r="AT889" i="3" s="1"/>
  <c r="AU889" i="3" s="1"/>
  <c r="AP894" i="3"/>
  <c r="AQ894" i="3" s="1"/>
  <c r="AR894" i="3" s="1"/>
  <c r="AV906" i="3"/>
  <c r="AW906" i="3" s="1"/>
  <c r="AX906" i="3" s="1"/>
  <c r="AV908" i="3"/>
  <c r="AW908" i="3" s="1"/>
  <c r="AX908" i="3" s="1"/>
  <c r="Z914" i="3"/>
  <c r="AP915" i="3"/>
  <c r="AQ915" i="3" s="1"/>
  <c r="AR915" i="3" s="1"/>
  <c r="BE916" i="3"/>
  <c r="BF916" i="3" s="1"/>
  <c r="BG916" i="3" s="1"/>
  <c r="BB921" i="3"/>
  <c r="BC921" i="3" s="1"/>
  <c r="BD921" i="3" s="1"/>
  <c r="AV921" i="3"/>
  <c r="AW921" i="3" s="1"/>
  <c r="AX921" i="3" s="1"/>
  <c r="AP922" i="3"/>
  <c r="AQ922" i="3" s="1"/>
  <c r="AR922" i="3" s="1"/>
  <c r="AV932" i="3"/>
  <c r="AW932" i="3" s="1"/>
  <c r="AX932" i="3" s="1"/>
  <c r="BB934" i="3"/>
  <c r="BC934" i="3" s="1"/>
  <c r="BD934" i="3" s="1"/>
  <c r="AV934" i="3"/>
  <c r="AW934" i="3" s="1"/>
  <c r="AX934" i="3" s="1"/>
  <c r="AY937" i="3"/>
  <c r="AZ937" i="3" s="1"/>
  <c r="BA937" i="3" s="1"/>
  <c r="AS937" i="3"/>
  <c r="AT937" i="3" s="1"/>
  <c r="AU937" i="3" s="1"/>
  <c r="Z784" i="3"/>
  <c r="AP785" i="3"/>
  <c r="AQ785" i="3" s="1"/>
  <c r="AR785" i="3" s="1"/>
  <c r="AS789" i="3"/>
  <c r="AT789" i="3" s="1"/>
  <c r="AU789" i="3" s="1"/>
  <c r="AS794" i="3"/>
  <c r="AT794" i="3" s="1"/>
  <c r="AU794" i="3" s="1"/>
  <c r="AV794" i="3"/>
  <c r="AW794" i="3" s="1"/>
  <c r="AX794" i="3" s="1"/>
  <c r="AS799" i="3"/>
  <c r="AT799" i="3" s="1"/>
  <c r="AU799" i="3" s="1"/>
  <c r="AY804" i="3"/>
  <c r="AZ804" i="3" s="1"/>
  <c r="BA804" i="3" s="1"/>
  <c r="BE809" i="3"/>
  <c r="BF809" i="3" s="1"/>
  <c r="BG809" i="3" s="1"/>
  <c r="AP814" i="3"/>
  <c r="AQ814" i="3" s="1"/>
  <c r="AR814" i="3" s="1"/>
  <c r="AY815" i="3"/>
  <c r="AZ815" i="3" s="1"/>
  <c r="BA815" i="3" s="1"/>
  <c r="AS815" i="3"/>
  <c r="AT815" i="3" s="1"/>
  <c r="AU815" i="3" s="1"/>
  <c r="AP816" i="3"/>
  <c r="AQ816" i="3" s="1"/>
  <c r="AR816" i="3" s="1"/>
  <c r="BB822" i="3"/>
  <c r="BC822" i="3" s="1"/>
  <c r="BD822" i="3" s="1"/>
  <c r="AS822" i="3"/>
  <c r="AT822" i="3" s="1"/>
  <c r="AU822" i="3" s="1"/>
  <c r="AP822" i="3"/>
  <c r="AQ822" i="3" s="1"/>
  <c r="AR822" i="3" s="1"/>
  <c r="AY832" i="3"/>
  <c r="AZ832" i="3" s="1"/>
  <c r="BA832" i="3" s="1"/>
  <c r="BE856" i="3"/>
  <c r="BF856" i="3" s="1"/>
  <c r="BG856" i="3" s="1"/>
  <c r="AS858" i="3"/>
  <c r="AT858" i="3" s="1"/>
  <c r="AU858" i="3" s="1"/>
  <c r="AS867" i="3"/>
  <c r="AT867" i="3" s="1"/>
  <c r="AU867" i="3" s="1"/>
  <c r="BE874" i="3"/>
  <c r="BF874" i="3" s="1"/>
  <c r="BG874" i="3" s="1"/>
  <c r="AS875" i="3"/>
  <c r="AT875" i="3" s="1"/>
  <c r="AU875" i="3" s="1"/>
  <c r="AS879" i="3"/>
  <c r="AT879" i="3" s="1"/>
  <c r="AU879" i="3" s="1"/>
  <c r="BE884" i="3"/>
  <c r="BF884" i="3" s="1"/>
  <c r="BG884" i="3" s="1"/>
  <c r="BB886" i="3"/>
  <c r="BC886" i="3" s="1"/>
  <c r="BD886" i="3" s="1"/>
  <c r="AS891" i="3"/>
  <c r="AT891" i="3" s="1"/>
  <c r="AU891" i="3" s="1"/>
  <c r="BE894" i="3"/>
  <c r="BF894" i="3" s="1"/>
  <c r="BG894" i="3" s="1"/>
  <c r="AY901" i="3"/>
  <c r="AZ901" i="3" s="1"/>
  <c r="BA901" i="3" s="1"/>
  <c r="AV903" i="3"/>
  <c r="AW903" i="3" s="1"/>
  <c r="AX903" i="3" s="1"/>
  <c r="BE904" i="3"/>
  <c r="BF904" i="3" s="1"/>
  <c r="BG904" i="3" s="1"/>
  <c r="BE913" i="3"/>
  <c r="BF913" i="3" s="1"/>
  <c r="BG913" i="3" s="1"/>
  <c r="AS915" i="3"/>
  <c r="AT915" i="3" s="1"/>
  <c r="AU915" i="3" s="1"/>
  <c r="Z924" i="3"/>
  <c r="BE932" i="3"/>
  <c r="BF932" i="3" s="1"/>
  <c r="BG932" i="3" s="1"/>
  <c r="BE936" i="3"/>
  <c r="BF936" i="3" s="1"/>
  <c r="BG936" i="3" s="1"/>
  <c r="BB937" i="3"/>
  <c r="BC937" i="3" s="1"/>
  <c r="BD937" i="3" s="1"/>
  <c r="AV937" i="3"/>
  <c r="AW937" i="3" s="1"/>
  <c r="AX937" i="3" s="1"/>
  <c r="AY940" i="3"/>
  <c r="AZ940" i="3" s="1"/>
  <c r="BA940" i="3" s="1"/>
  <c r="AS940" i="3"/>
  <c r="AT940" i="3" s="1"/>
  <c r="AU940" i="3" s="1"/>
  <c r="BE943" i="3"/>
  <c r="BF943" i="3" s="1"/>
  <c r="BG943" i="3" s="1"/>
  <c r="BE939" i="3"/>
  <c r="BF939" i="3" s="1"/>
  <c r="BG939" i="3" s="1"/>
  <c r="BE941" i="3"/>
  <c r="BF941" i="3" s="1"/>
  <c r="BG941" i="3" s="1"/>
  <c r="AY942" i="3"/>
  <c r="AZ942" i="3" s="1"/>
  <c r="BA942" i="3" s="1"/>
  <c r="AP773" i="3"/>
  <c r="AQ773" i="3" s="1"/>
  <c r="AR773" i="3" s="1"/>
  <c r="BB777" i="3"/>
  <c r="BC777" i="3" s="1"/>
  <c r="BD777" i="3" s="1"/>
  <c r="BB779" i="3"/>
  <c r="BC779" i="3" s="1"/>
  <c r="BD779" i="3" s="1"/>
  <c r="BE783" i="3"/>
  <c r="BF783" i="3" s="1"/>
  <c r="BG783" i="3" s="1"/>
  <c r="AY784" i="3"/>
  <c r="AZ784" i="3" s="1"/>
  <c r="BA784" i="3" s="1"/>
  <c r="BB786" i="3"/>
  <c r="BC786" i="3" s="1"/>
  <c r="BD786" i="3" s="1"/>
  <c r="AV786" i="3"/>
  <c r="AW786" i="3" s="1"/>
  <c r="AX786" i="3" s="1"/>
  <c r="AP791" i="3"/>
  <c r="AQ791" i="3" s="1"/>
  <c r="AR791" i="3" s="1"/>
  <c r="AS796" i="3"/>
  <c r="AT796" i="3" s="1"/>
  <c r="AU796" i="3" s="1"/>
  <c r="AS810" i="3"/>
  <c r="AT810" i="3" s="1"/>
  <c r="AU810" i="3" s="1"/>
  <c r="BE823" i="3"/>
  <c r="BF823" i="3" s="1"/>
  <c r="BG823" i="3" s="1"/>
  <c r="BB824" i="3"/>
  <c r="BC824" i="3" s="1"/>
  <c r="BD824" i="3" s="1"/>
  <c r="AS828" i="3"/>
  <c r="AT828" i="3" s="1"/>
  <c r="AU828" i="3" s="1"/>
  <c r="AS832" i="3"/>
  <c r="AT832" i="3" s="1"/>
  <c r="AU832" i="3" s="1"/>
  <c r="BE837" i="3"/>
  <c r="BF837" i="3" s="1"/>
  <c r="BG837" i="3" s="1"/>
  <c r="BE850" i="3"/>
  <c r="BF850" i="3" s="1"/>
  <c r="BG850" i="3" s="1"/>
  <c r="AS851" i="3"/>
  <c r="AT851" i="3" s="1"/>
  <c r="AU851" i="3" s="1"/>
  <c r="AV858" i="3"/>
  <c r="AW858" i="3" s="1"/>
  <c r="AX858" i="3" s="1"/>
  <c r="BE859" i="3"/>
  <c r="BF859" i="3" s="1"/>
  <c r="BG859" i="3" s="1"/>
  <c r="AY862" i="3"/>
  <c r="AZ862" i="3" s="1"/>
  <c r="BA862" i="3" s="1"/>
  <c r="BE863" i="3"/>
  <c r="BF863" i="3" s="1"/>
  <c r="BG863" i="3" s="1"/>
  <c r="BB864" i="3"/>
  <c r="BC864" i="3" s="1"/>
  <c r="BD864" i="3" s="1"/>
  <c r="AV867" i="3"/>
  <c r="AW867" i="3" s="1"/>
  <c r="AX867" i="3" s="1"/>
  <c r="AS871" i="3"/>
  <c r="AT871" i="3" s="1"/>
  <c r="AU871" i="3" s="1"/>
  <c r="BB888" i="3"/>
  <c r="BC888" i="3" s="1"/>
  <c r="BD888" i="3" s="1"/>
  <c r="BE889" i="3"/>
  <c r="BF889" i="3" s="1"/>
  <c r="BG889" i="3" s="1"/>
  <c r="AS901" i="3"/>
  <c r="AT901" i="3" s="1"/>
  <c r="AU901" i="3" s="1"/>
  <c r="BE906" i="3"/>
  <c r="BF906" i="3" s="1"/>
  <c r="BG906" i="3" s="1"/>
  <c r="BB907" i="3"/>
  <c r="BC907" i="3" s="1"/>
  <c r="BD907" i="3" s="1"/>
  <c r="BE908" i="3"/>
  <c r="BF908" i="3" s="1"/>
  <c r="BG908" i="3" s="1"/>
  <c r="BB909" i="3"/>
  <c r="BC909" i="3" s="1"/>
  <c r="BD909" i="3" s="1"/>
  <c r="AP909" i="3"/>
  <c r="AQ909" i="3" s="1"/>
  <c r="AR909" i="3" s="1"/>
  <c r="AV914" i="3"/>
  <c r="AW914" i="3" s="1"/>
  <c r="AX914" i="3" s="1"/>
  <c r="AS917" i="3"/>
  <c r="AT917" i="3" s="1"/>
  <c r="AU917" i="3" s="1"/>
  <c r="AS924" i="3"/>
  <c r="AT924" i="3" s="1"/>
  <c r="AU924" i="3" s="1"/>
  <c r="AV926" i="3"/>
  <c r="AW926" i="3" s="1"/>
  <c r="AX926" i="3" s="1"/>
  <c r="AY933" i="3"/>
  <c r="AZ933" i="3" s="1"/>
  <c r="BA933" i="3" s="1"/>
  <c r="BE934" i="3"/>
  <c r="BF934" i="3" s="1"/>
  <c r="BG934" i="3" s="1"/>
  <c r="BB935" i="3"/>
  <c r="BC935" i="3" s="1"/>
  <c r="BD935" i="3" s="1"/>
  <c r="AV935" i="3"/>
  <c r="AW935" i="3" s="1"/>
  <c r="AX935" i="3" s="1"/>
  <c r="AY938" i="3"/>
  <c r="AZ938" i="3" s="1"/>
  <c r="BA938" i="3" s="1"/>
  <c r="AS938" i="3"/>
  <c r="AT938" i="3" s="1"/>
  <c r="AU938" i="3" s="1"/>
  <c r="BB942" i="3"/>
  <c r="BC942" i="3" s="1"/>
  <c r="BD942" i="3" s="1"/>
  <c r="Z117" i="3"/>
  <c r="Z134" i="3"/>
  <c r="Z139" i="3"/>
  <c r="Z143" i="3"/>
  <c r="Z145" i="3"/>
  <c r="Z149" i="3"/>
  <c r="Z115" i="3"/>
  <c r="Z119" i="3"/>
  <c r="Z140" i="3"/>
  <c r="Z146" i="3"/>
  <c r="Z282" i="3"/>
  <c r="Z446" i="3"/>
  <c r="Z290" i="3"/>
  <c r="BB418" i="3"/>
  <c r="BC418" i="3" s="1"/>
  <c r="BD418" i="3" s="1"/>
  <c r="Z424" i="3"/>
  <c r="Z431" i="3"/>
  <c r="Z450" i="3"/>
  <c r="Z465" i="3"/>
  <c r="Z468" i="3"/>
  <c r="Z284" i="3"/>
  <c r="Z314" i="3"/>
  <c r="Z304" i="3"/>
  <c r="Z428" i="3"/>
  <c r="BB434" i="3"/>
  <c r="BC434" i="3" s="1"/>
  <c r="BD434" i="3" s="1"/>
  <c r="Z467" i="3"/>
  <c r="BB388" i="3"/>
  <c r="BC388" i="3" s="1"/>
  <c r="BD388" i="3" s="1"/>
  <c r="Z421" i="3"/>
  <c r="Z430" i="3"/>
  <c r="Z440" i="3"/>
  <c r="Z308" i="3"/>
  <c r="Z279" i="3"/>
  <c r="BB424" i="3"/>
  <c r="BC424" i="3" s="1"/>
  <c r="BD424" i="3" s="1"/>
  <c r="Z432" i="3"/>
  <c r="Z437" i="3"/>
  <c r="Z629" i="3"/>
  <c r="BB731" i="3"/>
  <c r="BC731" i="3" s="1"/>
  <c r="BD731" i="3" s="1"/>
  <c r="BH566" i="3"/>
  <c r="BI566" i="3" s="1"/>
  <c r="BJ566" i="3" s="1"/>
  <c r="BB596" i="3"/>
  <c r="BC596" i="3" s="1"/>
  <c r="BD596" i="3" s="1"/>
  <c r="Z597" i="3"/>
  <c r="Z611" i="3"/>
  <c r="Z623" i="3"/>
  <c r="Z627" i="3"/>
  <c r="Z737" i="3"/>
  <c r="Z758" i="3"/>
  <c r="Z761" i="3"/>
  <c r="Z764" i="3"/>
  <c r="Z613" i="3"/>
  <c r="Z621" i="3"/>
  <c r="Z776" i="3"/>
  <c r="Z780" i="3"/>
  <c r="Z912" i="3"/>
  <c r="Z605" i="3"/>
  <c r="Z746" i="3"/>
  <c r="BB748" i="3"/>
  <c r="BC748" i="3" s="1"/>
  <c r="BD748" i="3" s="1"/>
  <c r="Z749" i="3"/>
  <c r="Z892" i="3"/>
  <c r="Z778" i="3"/>
  <c r="Z897" i="3"/>
  <c r="Z899" i="3"/>
  <c r="Z911" i="3"/>
  <c r="Z922" i="3"/>
  <c r="Z923" i="3"/>
  <c r="Z925" i="3"/>
  <c r="Z930" i="3"/>
  <c r="BB683" i="3"/>
  <c r="BC683" i="3" s="1"/>
  <c r="BD683" i="3" s="1"/>
  <c r="Z744" i="3"/>
  <c r="Z759" i="3"/>
  <c r="Z767" i="3"/>
  <c r="Z782" i="3"/>
  <c r="Z913" i="3"/>
  <c r="Z926" i="3"/>
  <c r="BB81" i="3"/>
  <c r="BC81" i="3" s="1"/>
  <c r="BD81" i="3" s="1"/>
  <c r="Z113" i="3"/>
  <c r="Z116" i="3"/>
  <c r="Z130" i="3"/>
  <c r="BB191" i="3"/>
  <c r="BC191" i="3" s="1"/>
  <c r="BD191" i="3" s="1"/>
  <c r="BB211" i="3"/>
  <c r="BC211" i="3" s="1"/>
  <c r="BD211" i="3" s="1"/>
  <c r="BB89" i="3"/>
  <c r="BC89" i="3" s="1"/>
  <c r="BD89" i="3" s="1"/>
  <c r="Z136" i="3"/>
  <c r="BB333" i="3"/>
  <c r="BC333" i="3" s="1"/>
  <c r="BD333" i="3" s="1"/>
  <c r="Z110" i="3"/>
  <c r="Z120" i="3"/>
  <c r="BB77" i="3"/>
  <c r="BC77" i="3" s="1"/>
  <c r="BD77" i="3" s="1"/>
  <c r="BB85" i="3"/>
  <c r="BC85" i="3" s="1"/>
  <c r="BD85" i="3" s="1"/>
  <c r="BB302" i="3"/>
  <c r="BC302" i="3" s="1"/>
  <c r="BD302" i="3" s="1"/>
  <c r="BB2" i="3"/>
  <c r="BC2" i="3" s="1"/>
  <c r="BD2" i="3" s="1"/>
  <c r="Z108" i="3"/>
  <c r="Z109" i="3"/>
  <c r="Z118" i="3"/>
  <c r="Z132" i="3"/>
  <c r="Z148" i="3"/>
  <c r="Z296" i="3"/>
  <c r="BB422" i="3"/>
  <c r="BC422" i="3" s="1"/>
  <c r="BD422" i="3" s="1"/>
  <c r="BB438" i="3"/>
  <c r="BC438" i="3" s="1"/>
  <c r="BD438" i="3" s="1"/>
  <c r="Z470" i="3"/>
  <c r="Z291" i="3"/>
  <c r="Z301" i="3"/>
  <c r="Z305" i="3"/>
  <c r="BB396" i="3"/>
  <c r="BC396" i="3" s="1"/>
  <c r="BD396" i="3" s="1"/>
  <c r="BB412" i="3"/>
  <c r="BC412" i="3" s="1"/>
  <c r="BD412" i="3" s="1"/>
  <c r="Z448" i="3"/>
  <c r="Z458" i="3"/>
  <c r="Z469" i="3"/>
  <c r="BB507" i="3"/>
  <c r="BC507" i="3" s="1"/>
  <c r="BD507" i="3" s="1"/>
  <c r="Z302" i="3"/>
  <c r="Z456" i="3"/>
  <c r="Z466" i="3"/>
  <c r="BB509" i="3"/>
  <c r="BC509" i="3" s="1"/>
  <c r="BD509" i="3" s="1"/>
  <c r="Z265" i="3"/>
  <c r="Z277" i="3"/>
  <c r="Z310" i="3"/>
  <c r="Z422" i="3"/>
  <c r="Z438" i="3"/>
  <c r="Z463" i="3"/>
  <c r="Z472" i="3"/>
  <c r="Z271" i="3"/>
  <c r="BB317" i="3"/>
  <c r="BC317" i="3" s="1"/>
  <c r="BD317" i="3" s="1"/>
  <c r="BB440" i="3"/>
  <c r="BC440" i="3" s="1"/>
  <c r="BD440" i="3" s="1"/>
  <c r="Z447" i="3"/>
  <c r="Z451" i="3"/>
  <c r="Z453" i="3"/>
  <c r="Z464" i="3"/>
  <c r="Z283" i="3"/>
  <c r="Z289" i="3"/>
  <c r="Z292" i="3"/>
  <c r="Z309" i="3"/>
  <c r="Z315" i="3"/>
  <c r="Z427" i="3"/>
  <c r="Z434" i="3"/>
  <c r="Z580" i="3"/>
  <c r="Z584" i="3"/>
  <c r="Z594" i="3"/>
  <c r="Z604" i="3"/>
  <c r="Z606" i="3"/>
  <c r="Z620" i="3"/>
  <c r="Z624" i="3"/>
  <c r="BB685" i="3"/>
  <c r="BC685" i="3" s="1"/>
  <c r="BD685" i="3" s="1"/>
  <c r="Z608" i="3"/>
  <c r="BB612" i="3"/>
  <c r="BC612" i="3" s="1"/>
  <c r="BD612" i="3" s="1"/>
  <c r="Z579" i="3"/>
  <c r="Z581" i="3"/>
  <c r="Z596" i="3"/>
  <c r="BB671" i="3"/>
  <c r="BC671" i="3" s="1"/>
  <c r="BD671" i="3" s="1"/>
  <c r="BB660" i="3"/>
  <c r="BC660" i="3" s="1"/>
  <c r="BD660" i="3" s="1"/>
  <c r="Z586" i="3"/>
  <c r="Z588" i="3"/>
  <c r="Z616" i="3"/>
  <c r="Z585" i="3"/>
  <c r="Z587" i="3"/>
  <c r="Z592" i="3"/>
  <c r="Z600" i="3"/>
  <c r="Z602" i="3"/>
  <c r="Z618" i="3"/>
  <c r="Z628" i="3"/>
  <c r="BH743" i="3"/>
  <c r="BI743" i="3" s="1"/>
  <c r="BJ743" i="3" s="1"/>
  <c r="BB707" i="3"/>
  <c r="BC707" i="3" s="1"/>
  <c r="BD707" i="3" s="1"/>
  <c r="BB711" i="3"/>
  <c r="BC711" i="3" s="1"/>
  <c r="BD711" i="3" s="1"/>
  <c r="BB807" i="3"/>
  <c r="BC807" i="3" s="1"/>
  <c r="BD807" i="3" s="1"/>
  <c r="BB695" i="3"/>
  <c r="BC695" i="3" s="1"/>
  <c r="BD695" i="3" s="1"/>
  <c r="Z736" i="3"/>
  <c r="Z766" i="3"/>
  <c r="Z769" i="3"/>
  <c r="Z775" i="3"/>
  <c r="BB697" i="3"/>
  <c r="BC697" i="3" s="1"/>
  <c r="BD697" i="3" s="1"/>
  <c r="BB811" i="3"/>
  <c r="BC811" i="3" s="1"/>
  <c r="BD811" i="3" s="1"/>
  <c r="BB772" i="3"/>
  <c r="BC772" i="3" s="1"/>
  <c r="BD772" i="3" s="1"/>
  <c r="BB858" i="3"/>
  <c r="BC858" i="3" s="1"/>
  <c r="BD858" i="3" s="1"/>
  <c r="BB691" i="3"/>
  <c r="BC691" i="3" s="1"/>
  <c r="BD691" i="3" s="1"/>
  <c r="BB723" i="3"/>
  <c r="BC723" i="3" s="1"/>
  <c r="BD723" i="3" s="1"/>
  <c r="Z735" i="3"/>
  <c r="BB738" i="3"/>
  <c r="BC738" i="3" s="1"/>
  <c r="BD738" i="3" s="1"/>
  <c r="BB771" i="3"/>
  <c r="BC771" i="3" s="1"/>
  <c r="BD771" i="3" s="1"/>
  <c r="Z786" i="3"/>
  <c r="Z785" i="3"/>
  <c r="BB918" i="3"/>
  <c r="BC918" i="3" s="1"/>
  <c r="BD918" i="3" s="1"/>
  <c r="BB809" i="3"/>
  <c r="BC809" i="3" s="1"/>
  <c r="BD809" i="3" s="1"/>
  <c r="BB892" i="3"/>
  <c r="BC892" i="3" s="1"/>
  <c r="BD892" i="3" s="1"/>
  <c r="BB900" i="3"/>
  <c r="BC900" i="3" s="1"/>
  <c r="BD900" i="3" s="1"/>
  <c r="Z902" i="3"/>
  <c r="Z927" i="3"/>
  <c r="Z933" i="3"/>
  <c r="BB823" i="3"/>
  <c r="BC823" i="3" s="1"/>
  <c r="BD823" i="3" s="1"/>
  <c r="BB898" i="3"/>
  <c r="BC898" i="3" s="1"/>
  <c r="BD898" i="3" s="1"/>
  <c r="BB930" i="3"/>
  <c r="BC930" i="3" s="1"/>
  <c r="BD930" i="3" s="1"/>
  <c r="Z900" i="3"/>
  <c r="Z910" i="3"/>
  <c r="BB896" i="3"/>
  <c r="BC896" i="3" s="1"/>
  <c r="BD896" i="3" s="1"/>
  <c r="BB905" i="3"/>
  <c r="BC905" i="3" s="1"/>
  <c r="BD905" i="3" s="1"/>
  <c r="Z893" i="3"/>
  <c r="Z894" i="3"/>
  <c r="Z895" i="3"/>
  <c r="Z931" i="3"/>
  <c r="Z932" i="3"/>
  <c r="Z943" i="3"/>
  <c r="BB916" i="3"/>
  <c r="BC916" i="3" s="1"/>
  <c r="BD916" i="3" s="1"/>
  <c r="Z942" i="3"/>
  <c r="BB20" i="3"/>
  <c r="BC20" i="3" s="1"/>
  <c r="BD20" i="3" s="1"/>
  <c r="BB22" i="3"/>
  <c r="BC22" i="3" s="1"/>
  <c r="BD22" i="3" s="1"/>
  <c r="BB25" i="3"/>
  <c r="BC25" i="3" s="1"/>
  <c r="BD25" i="3" s="1"/>
  <c r="BB32" i="3"/>
  <c r="BC32" i="3" s="1"/>
  <c r="BD32" i="3" s="1"/>
  <c r="BB3" i="3"/>
  <c r="BC3" i="3" s="1"/>
  <c r="BD3" i="3" s="1"/>
  <c r="BB5" i="3"/>
  <c r="BC5" i="3" s="1"/>
  <c r="BD5" i="3" s="1"/>
  <c r="BB8" i="3"/>
  <c r="BC8" i="3" s="1"/>
  <c r="BD8" i="3" s="1"/>
  <c r="BB13" i="3"/>
  <c r="BC13" i="3" s="1"/>
  <c r="BD13" i="3" s="1"/>
  <c r="BB11" i="3"/>
  <c r="BC11" i="3" s="1"/>
  <c r="BD11" i="3" s="1"/>
  <c r="BB18" i="3"/>
  <c r="BC18" i="3" s="1"/>
  <c r="BD18" i="3" s="1"/>
  <c r="BB31" i="3"/>
  <c r="BC31" i="3" s="1"/>
  <c r="BD31" i="3" s="1"/>
  <c r="BB7" i="3"/>
  <c r="BC7" i="3" s="1"/>
  <c r="BD7" i="3" s="1"/>
  <c r="BB15" i="3"/>
  <c r="BC15" i="3" s="1"/>
  <c r="BD15" i="3" s="1"/>
  <c r="BB24" i="3"/>
  <c r="BC24" i="3" s="1"/>
  <c r="BD24" i="3" s="1"/>
  <c r="BB29" i="3"/>
  <c r="BC29" i="3" s="1"/>
  <c r="BD29" i="3" s="1"/>
  <c r="BB23" i="3"/>
  <c r="BC23" i="3" s="1"/>
  <c r="BD23" i="3" s="1"/>
  <c r="BB6" i="3"/>
  <c r="BC6" i="3" s="1"/>
  <c r="BD6" i="3" s="1"/>
  <c r="BB9" i="3"/>
  <c r="BC9" i="3" s="1"/>
  <c r="BD9" i="3" s="1"/>
  <c r="BB16" i="3"/>
  <c r="BC16" i="3" s="1"/>
  <c r="BD16" i="3" s="1"/>
  <c r="BB27" i="3"/>
  <c r="BC27" i="3" s="1"/>
  <c r="BD27" i="3" s="1"/>
  <c r="BB34" i="3"/>
  <c r="BC34" i="3" s="1"/>
  <c r="BD34" i="3" s="1"/>
  <c r="AS33" i="3"/>
  <c r="AT33" i="3" s="1"/>
  <c r="AU33" i="3" s="1"/>
  <c r="AP33" i="3"/>
  <c r="AQ33" i="3" s="1"/>
  <c r="AR33" i="3" s="1"/>
  <c r="BB128" i="3"/>
  <c r="BC128" i="3" s="1"/>
  <c r="BD128" i="3" s="1"/>
  <c r="BB174" i="3"/>
  <c r="BC174" i="3" s="1"/>
  <c r="BD174" i="3" s="1"/>
  <c r="BB178" i="3"/>
  <c r="BC178" i="3" s="1"/>
  <c r="BD178" i="3" s="1"/>
  <c r="AY8" i="3"/>
  <c r="AZ8" i="3" s="1"/>
  <c r="BA8" i="3" s="1"/>
  <c r="AV17" i="3"/>
  <c r="AW17" i="3" s="1"/>
  <c r="AX17" i="3" s="1"/>
  <c r="BE31" i="3"/>
  <c r="BF31" i="3" s="1"/>
  <c r="BG31" i="3" s="1"/>
  <c r="AV33" i="3"/>
  <c r="AW33" i="3" s="1"/>
  <c r="AX33" i="3" s="1"/>
  <c r="BE37" i="3"/>
  <c r="BF37" i="3" s="1"/>
  <c r="BG37" i="3" s="1"/>
  <c r="BE49" i="3"/>
  <c r="BF49" i="3" s="1"/>
  <c r="BG49" i="3" s="1"/>
  <c r="BE59" i="3"/>
  <c r="BF59" i="3" s="1"/>
  <c r="BG59" i="3" s="1"/>
  <c r="BE71" i="3"/>
  <c r="BF71" i="3" s="1"/>
  <c r="BG71" i="3" s="1"/>
  <c r="AS75" i="3"/>
  <c r="AT75" i="3" s="1"/>
  <c r="AU75" i="3" s="1"/>
  <c r="AP75" i="3"/>
  <c r="AQ75" i="3" s="1"/>
  <c r="AR75" i="3" s="1"/>
  <c r="AV75" i="3"/>
  <c r="AW75" i="3" s="1"/>
  <c r="AX75" i="3" s="1"/>
  <c r="BE81" i="3"/>
  <c r="BF81" i="3" s="1"/>
  <c r="BG81" i="3" s="1"/>
  <c r="BB104" i="3"/>
  <c r="BC104" i="3" s="1"/>
  <c r="BD104" i="3" s="1"/>
  <c r="BE179" i="3"/>
  <c r="BF179" i="3" s="1"/>
  <c r="BG179" i="3" s="1"/>
  <c r="AP179" i="3"/>
  <c r="AQ179" i="3" s="1"/>
  <c r="AR179" i="3" s="1"/>
  <c r="AS189" i="3"/>
  <c r="AT189" i="3" s="1"/>
  <c r="AU189" i="3" s="1"/>
  <c r="AP189" i="3"/>
  <c r="AQ189" i="3" s="1"/>
  <c r="AR189" i="3" s="1"/>
  <c r="AY189" i="3"/>
  <c r="AZ189" i="3" s="1"/>
  <c r="BA189" i="3" s="1"/>
  <c r="AV189" i="3"/>
  <c r="AW189" i="3" s="1"/>
  <c r="AX189" i="3" s="1"/>
  <c r="BB273" i="3"/>
  <c r="BC273" i="3" s="1"/>
  <c r="BD273" i="3" s="1"/>
  <c r="BB277" i="3"/>
  <c r="BC277" i="3" s="1"/>
  <c r="BD277" i="3" s="1"/>
  <c r="AY403" i="3"/>
  <c r="AZ403" i="3" s="1"/>
  <c r="BA403" i="3" s="1"/>
  <c r="AP403" i="3"/>
  <c r="AQ403" i="3" s="1"/>
  <c r="AR403" i="3" s="1"/>
  <c r="BE403" i="3"/>
  <c r="BF403" i="3" s="1"/>
  <c r="BG403" i="3" s="1"/>
  <c r="G3" i="3"/>
  <c r="BQ3" i="3" s="1"/>
  <c r="AS5" i="3"/>
  <c r="AT5" i="3" s="1"/>
  <c r="AU5" i="3" s="1"/>
  <c r="BE8" i="3"/>
  <c r="BF8" i="3" s="1"/>
  <c r="BG8" i="3" s="1"/>
  <c r="AS10" i="3"/>
  <c r="AT10" i="3" s="1"/>
  <c r="AU10" i="3" s="1"/>
  <c r="AV10" i="3"/>
  <c r="AW10" i="3" s="1"/>
  <c r="AX10" i="3" s="1"/>
  <c r="AS13" i="3"/>
  <c r="AT13" i="3" s="1"/>
  <c r="AU13" i="3" s="1"/>
  <c r="AP13" i="3"/>
  <c r="AQ13" i="3" s="1"/>
  <c r="AR13" i="3" s="1"/>
  <c r="AY14" i="3"/>
  <c r="AZ14" i="3" s="1"/>
  <c r="BA14" i="3" s="1"/>
  <c r="AP18" i="3"/>
  <c r="AQ18" i="3" s="1"/>
  <c r="AR18" i="3" s="1"/>
  <c r="BE21" i="3"/>
  <c r="BF21" i="3" s="1"/>
  <c r="BG21" i="3" s="1"/>
  <c r="BB21" i="3"/>
  <c r="BC21" i="3" s="1"/>
  <c r="BD21" i="3" s="1"/>
  <c r="BE24" i="3"/>
  <c r="BF24" i="3" s="1"/>
  <c r="BG24" i="3" s="1"/>
  <c r="AS26" i="3"/>
  <c r="AT26" i="3" s="1"/>
  <c r="AU26" i="3" s="1"/>
  <c r="AV26" i="3"/>
  <c r="AW26" i="3" s="1"/>
  <c r="AX26" i="3" s="1"/>
  <c r="AS29" i="3"/>
  <c r="AT29" i="3" s="1"/>
  <c r="AU29" i="3" s="1"/>
  <c r="AP29" i="3"/>
  <c r="AQ29" i="3" s="1"/>
  <c r="AR29" i="3" s="1"/>
  <c r="AY30" i="3"/>
  <c r="AZ30" i="3" s="1"/>
  <c r="BA30" i="3" s="1"/>
  <c r="AY33" i="3"/>
  <c r="AZ33" i="3" s="1"/>
  <c r="BA33" i="3" s="1"/>
  <c r="BB72" i="3"/>
  <c r="BC72" i="3" s="1"/>
  <c r="BD72" i="3" s="1"/>
  <c r="AP76" i="3"/>
  <c r="AQ76" i="3" s="1"/>
  <c r="AR76" i="3" s="1"/>
  <c r="AP80" i="3"/>
  <c r="AQ80" i="3" s="1"/>
  <c r="AR80" i="3" s="1"/>
  <c r="AP84" i="3"/>
  <c r="AQ84" i="3" s="1"/>
  <c r="AR84" i="3" s="1"/>
  <c r="AP88" i="3"/>
  <c r="AQ88" i="3" s="1"/>
  <c r="AR88" i="3" s="1"/>
  <c r="AY93" i="3"/>
  <c r="AZ93" i="3" s="1"/>
  <c r="BA93" i="3" s="1"/>
  <c r="BB96" i="3"/>
  <c r="BC96" i="3" s="1"/>
  <c r="BD96" i="3" s="1"/>
  <c r="AS99" i="3"/>
  <c r="AT99" i="3" s="1"/>
  <c r="AU99" i="3" s="1"/>
  <c r="BB102" i="3"/>
  <c r="BC102" i="3" s="1"/>
  <c r="BD102" i="3" s="1"/>
  <c r="AV104" i="3"/>
  <c r="AW104" i="3" s="1"/>
  <c r="AX104" i="3" s="1"/>
  <c r="AS107" i="3"/>
  <c r="AT107" i="3" s="1"/>
  <c r="AU107" i="3" s="1"/>
  <c r="AP107" i="3"/>
  <c r="AQ107" i="3" s="1"/>
  <c r="AR107" i="3" s="1"/>
  <c r="AP127" i="3"/>
  <c r="AQ127" i="3" s="1"/>
  <c r="AR127" i="3" s="1"/>
  <c r="AV129" i="3"/>
  <c r="AW129" i="3" s="1"/>
  <c r="AX129" i="3" s="1"/>
  <c r="AS129" i="3"/>
  <c r="AT129" i="3" s="1"/>
  <c r="AU129" i="3" s="1"/>
  <c r="AP129" i="3"/>
  <c r="AQ129" i="3" s="1"/>
  <c r="AR129" i="3" s="1"/>
  <c r="BB134" i="3"/>
  <c r="BC134" i="3" s="1"/>
  <c r="BD134" i="3" s="1"/>
  <c r="AV135" i="3"/>
  <c r="AW135" i="3" s="1"/>
  <c r="AX135" i="3" s="1"/>
  <c r="AS135" i="3"/>
  <c r="AT135" i="3" s="1"/>
  <c r="AU135" i="3" s="1"/>
  <c r="AP135" i="3"/>
  <c r="AQ135" i="3" s="1"/>
  <c r="AR135" i="3" s="1"/>
  <c r="BB144" i="3"/>
  <c r="BC144" i="3" s="1"/>
  <c r="BD144" i="3" s="1"/>
  <c r="BB148" i="3"/>
  <c r="BC148" i="3" s="1"/>
  <c r="BD148" i="3" s="1"/>
  <c r="BB149" i="3"/>
  <c r="BC149" i="3" s="1"/>
  <c r="BD149" i="3" s="1"/>
  <c r="AP173" i="3"/>
  <c r="AQ173" i="3" s="1"/>
  <c r="AR173" i="3" s="1"/>
  <c r="AV175" i="3"/>
  <c r="AW175" i="3" s="1"/>
  <c r="AX175" i="3" s="1"/>
  <c r="AS175" i="3"/>
  <c r="AT175" i="3" s="1"/>
  <c r="AU175" i="3" s="1"/>
  <c r="AP175" i="3"/>
  <c r="AQ175" i="3" s="1"/>
  <c r="AR175" i="3" s="1"/>
  <c r="BB180" i="3"/>
  <c r="BC180" i="3" s="1"/>
  <c r="BD180" i="3" s="1"/>
  <c r="AV181" i="3"/>
  <c r="AW181" i="3" s="1"/>
  <c r="AX181" i="3" s="1"/>
  <c r="AS181" i="3"/>
  <c r="AT181" i="3" s="1"/>
  <c r="AU181" i="3" s="1"/>
  <c r="AP181" i="3"/>
  <c r="AQ181" i="3" s="1"/>
  <c r="AR181" i="3" s="1"/>
  <c r="BB186" i="3"/>
  <c r="BC186" i="3" s="1"/>
  <c r="BD186" i="3" s="1"/>
  <c r="BB189" i="3"/>
  <c r="BC189" i="3" s="1"/>
  <c r="BD189" i="3" s="1"/>
  <c r="AV216" i="3"/>
  <c r="AW216" i="3" s="1"/>
  <c r="AX216" i="3" s="1"/>
  <c r="AS216" i="3"/>
  <c r="AT216" i="3" s="1"/>
  <c r="AU216" i="3" s="1"/>
  <c r="AP216" i="3"/>
  <c r="AQ216" i="3" s="1"/>
  <c r="AR216" i="3" s="1"/>
  <c r="AY216" i="3"/>
  <c r="AZ216" i="3" s="1"/>
  <c r="BA216" i="3" s="1"/>
  <c r="AY430" i="3"/>
  <c r="AZ430" i="3" s="1"/>
  <c r="BA430" i="3" s="1"/>
  <c r="AS2" i="3"/>
  <c r="AT2" i="3" s="1"/>
  <c r="AU2" i="3" s="1"/>
  <c r="BE15" i="3"/>
  <c r="BF15" i="3" s="1"/>
  <c r="BG15" i="3" s="1"/>
  <c r="AS23" i="3"/>
  <c r="AT23" i="3" s="1"/>
  <c r="AU23" i="3" s="1"/>
  <c r="AP23" i="3"/>
  <c r="AQ23" i="3" s="1"/>
  <c r="AR23" i="3" s="1"/>
  <c r="AY24" i="3"/>
  <c r="AZ24" i="3" s="1"/>
  <c r="BA24" i="3" s="1"/>
  <c r="BE43" i="3"/>
  <c r="BF43" i="3" s="1"/>
  <c r="BG43" i="3" s="1"/>
  <c r="BE51" i="3"/>
  <c r="BF51" i="3" s="1"/>
  <c r="BG51" i="3" s="1"/>
  <c r="BE65" i="3"/>
  <c r="BF65" i="3" s="1"/>
  <c r="BG65" i="3" s="1"/>
  <c r="BB138" i="3"/>
  <c r="BC138" i="3" s="1"/>
  <c r="BD138" i="3" s="1"/>
  <c r="BB142" i="3"/>
  <c r="BC142" i="3" s="1"/>
  <c r="BD142" i="3" s="1"/>
  <c r="BE11" i="3"/>
  <c r="BF11" i="3" s="1"/>
  <c r="BG11" i="3" s="1"/>
  <c r="BB12" i="3"/>
  <c r="BC12" i="3" s="1"/>
  <c r="BD12" i="3" s="1"/>
  <c r="AV13" i="3"/>
  <c r="AW13" i="3" s="1"/>
  <c r="AX13" i="3" s="1"/>
  <c r="BE14" i="3"/>
  <c r="BF14" i="3" s="1"/>
  <c r="BG14" i="3" s="1"/>
  <c r="AV16" i="3"/>
  <c r="AW16" i="3" s="1"/>
  <c r="AX16" i="3" s="1"/>
  <c r="AS19" i="3"/>
  <c r="AT19" i="3" s="1"/>
  <c r="AU19" i="3" s="1"/>
  <c r="AP19" i="3"/>
  <c r="AQ19" i="3" s="1"/>
  <c r="AR19" i="3" s="1"/>
  <c r="AY20" i="3"/>
  <c r="AZ20" i="3" s="1"/>
  <c r="BA20" i="3" s="1"/>
  <c r="AY23" i="3"/>
  <c r="AZ23" i="3" s="1"/>
  <c r="BA23" i="3" s="1"/>
  <c r="BE27" i="3"/>
  <c r="BF27" i="3" s="1"/>
  <c r="BG27" i="3" s="1"/>
  <c r="BB28" i="3"/>
  <c r="BC28" i="3" s="1"/>
  <c r="BD28" i="3" s="1"/>
  <c r="AV29" i="3"/>
  <c r="AW29" i="3" s="1"/>
  <c r="AX29" i="3" s="1"/>
  <c r="BE30" i="3"/>
  <c r="BF30" i="3" s="1"/>
  <c r="BG30" i="3" s="1"/>
  <c r="AV32" i="3"/>
  <c r="AW32" i="3" s="1"/>
  <c r="AX32" i="3" s="1"/>
  <c r="BH56" i="3"/>
  <c r="BI56" i="3" s="1"/>
  <c r="BJ56" i="3" s="1"/>
  <c r="AV72" i="3"/>
  <c r="AW72" i="3" s="1"/>
  <c r="AX72" i="3" s="1"/>
  <c r="AS72" i="3"/>
  <c r="AT72" i="3" s="1"/>
  <c r="AU72" i="3" s="1"/>
  <c r="AY77" i="3"/>
  <c r="AZ77" i="3" s="1"/>
  <c r="BA77" i="3" s="1"/>
  <c r="BB78" i="3"/>
  <c r="BC78" i="3" s="1"/>
  <c r="BD78" i="3" s="1"/>
  <c r="AY81" i="3"/>
  <c r="AZ81" i="3" s="1"/>
  <c r="BA81" i="3" s="1"/>
  <c r="BB82" i="3"/>
  <c r="BC82" i="3" s="1"/>
  <c r="BD82" i="3" s="1"/>
  <c r="AY85" i="3"/>
  <c r="AZ85" i="3" s="1"/>
  <c r="BA85" i="3" s="1"/>
  <c r="BB86" i="3"/>
  <c r="BC86" i="3" s="1"/>
  <c r="BD86" i="3" s="1"/>
  <c r="AY89" i="3"/>
  <c r="AZ89" i="3" s="1"/>
  <c r="BA89" i="3" s="1"/>
  <c r="BB90" i="3"/>
  <c r="BC90" i="3" s="1"/>
  <c r="BD90" i="3" s="1"/>
  <c r="AY95" i="3"/>
  <c r="AZ95" i="3" s="1"/>
  <c r="BA95" i="3" s="1"/>
  <c r="AP102" i="3"/>
  <c r="AQ102" i="3" s="1"/>
  <c r="AR102" i="3" s="1"/>
  <c r="AV102" i="3"/>
  <c r="AW102" i="3" s="1"/>
  <c r="AX102" i="3" s="1"/>
  <c r="AS102" i="3"/>
  <c r="AT102" i="3" s="1"/>
  <c r="AU102" i="3" s="1"/>
  <c r="BB105" i="3"/>
  <c r="BC105" i="3" s="1"/>
  <c r="BD105" i="3" s="1"/>
  <c r="AP109" i="3"/>
  <c r="AQ109" i="3" s="1"/>
  <c r="AR109" i="3" s="1"/>
  <c r="AY109" i="3"/>
  <c r="AZ109" i="3" s="1"/>
  <c r="BA109" i="3" s="1"/>
  <c r="BB120" i="3"/>
  <c r="BC120" i="3" s="1"/>
  <c r="BD120" i="3" s="1"/>
  <c r="BE149" i="3"/>
  <c r="BF149" i="3" s="1"/>
  <c r="BG149" i="3" s="1"/>
  <c r="AP149" i="3"/>
  <c r="AQ149" i="3" s="1"/>
  <c r="AR149" i="3" s="1"/>
  <c r="BB154" i="3"/>
  <c r="BC154" i="3" s="1"/>
  <c r="BD154" i="3" s="1"/>
  <c r="BB158" i="3"/>
  <c r="BC158" i="3" s="1"/>
  <c r="BD158" i="3" s="1"/>
  <c r="BB166" i="3"/>
  <c r="BC166" i="3" s="1"/>
  <c r="BD166" i="3" s="1"/>
  <c r="BE189" i="3"/>
  <c r="BF189" i="3" s="1"/>
  <c r="BG189" i="3" s="1"/>
  <c r="AV231" i="3"/>
  <c r="AW231" i="3" s="1"/>
  <c r="AX231" i="3" s="1"/>
  <c r="BE231" i="3"/>
  <c r="BF231" i="3" s="1"/>
  <c r="BG231" i="3" s="1"/>
  <c r="AP426" i="3"/>
  <c r="AQ426" i="3" s="1"/>
  <c r="AR426" i="3" s="1"/>
  <c r="AV426" i="3"/>
  <c r="AW426" i="3" s="1"/>
  <c r="AX426" i="3" s="1"/>
  <c r="AS426" i="3"/>
  <c r="AT426" i="3" s="1"/>
  <c r="AU426" i="3" s="1"/>
  <c r="AY426" i="3"/>
  <c r="AZ426" i="3" s="1"/>
  <c r="BA426" i="3" s="1"/>
  <c r="BB164" i="3"/>
  <c r="BC164" i="3" s="1"/>
  <c r="BD164" i="3" s="1"/>
  <c r="BB4" i="3"/>
  <c r="BC4" i="3" s="1"/>
  <c r="BD4" i="3" s="1"/>
  <c r="AS7" i="3"/>
  <c r="AT7" i="3" s="1"/>
  <c r="AU7" i="3" s="1"/>
  <c r="AP7" i="3"/>
  <c r="AQ7" i="3" s="1"/>
  <c r="AR7" i="3" s="1"/>
  <c r="BE41" i="3"/>
  <c r="BF41" i="3" s="1"/>
  <c r="BG41" i="3" s="1"/>
  <c r="BE45" i="3"/>
  <c r="BF45" i="3" s="1"/>
  <c r="BG45" i="3" s="1"/>
  <c r="BE47" i="3"/>
  <c r="BF47" i="3" s="1"/>
  <c r="BG47" i="3" s="1"/>
  <c r="BE53" i="3"/>
  <c r="BF53" i="3" s="1"/>
  <c r="BG53" i="3" s="1"/>
  <c r="BE55" i="3"/>
  <c r="BF55" i="3" s="1"/>
  <c r="BG55" i="3" s="1"/>
  <c r="BE63" i="3"/>
  <c r="BF63" i="3" s="1"/>
  <c r="BG63" i="3" s="1"/>
  <c r="BE69" i="3"/>
  <c r="BF69" i="3" s="1"/>
  <c r="BG69" i="3" s="1"/>
  <c r="BE77" i="3"/>
  <c r="BF77" i="3" s="1"/>
  <c r="BG77" i="3" s="1"/>
  <c r="AS79" i="3"/>
  <c r="AT79" i="3" s="1"/>
  <c r="AU79" i="3" s="1"/>
  <c r="AP79" i="3"/>
  <c r="AQ79" i="3" s="1"/>
  <c r="AR79" i="3" s="1"/>
  <c r="AV79" i="3"/>
  <c r="AW79" i="3" s="1"/>
  <c r="AX79" i="3" s="1"/>
  <c r="AS87" i="3"/>
  <c r="AT87" i="3" s="1"/>
  <c r="AU87" i="3" s="1"/>
  <c r="AP87" i="3"/>
  <c r="AQ87" i="3" s="1"/>
  <c r="AR87" i="3" s="1"/>
  <c r="AV87" i="3"/>
  <c r="AW87" i="3" s="1"/>
  <c r="AX87" i="3" s="1"/>
  <c r="BE89" i="3"/>
  <c r="BF89" i="3" s="1"/>
  <c r="BG89" i="3" s="1"/>
  <c r="AS91" i="3"/>
  <c r="AT91" i="3" s="1"/>
  <c r="AU91" i="3" s="1"/>
  <c r="AP91" i="3"/>
  <c r="AQ91" i="3" s="1"/>
  <c r="AR91" i="3" s="1"/>
  <c r="AV91" i="3"/>
  <c r="AW91" i="3" s="1"/>
  <c r="AX91" i="3" s="1"/>
  <c r="BE133" i="3"/>
  <c r="BF133" i="3" s="1"/>
  <c r="BG133" i="3" s="1"/>
  <c r="AP133" i="3"/>
  <c r="AQ133" i="3" s="1"/>
  <c r="AR133" i="3" s="1"/>
  <c r="AY7" i="3"/>
  <c r="AZ7" i="3" s="1"/>
  <c r="BA7" i="3" s="1"/>
  <c r="BE5" i="3"/>
  <c r="BF5" i="3" s="1"/>
  <c r="BG5" i="3" s="1"/>
  <c r="AS6" i="3"/>
  <c r="AT6" i="3" s="1"/>
  <c r="AU6" i="3" s="1"/>
  <c r="AV6" i="3"/>
  <c r="AW6" i="3" s="1"/>
  <c r="AX6" i="3" s="1"/>
  <c r="AS9" i="3"/>
  <c r="AT9" i="3" s="1"/>
  <c r="AU9" i="3" s="1"/>
  <c r="AP9" i="3"/>
  <c r="AQ9" i="3" s="1"/>
  <c r="AR9" i="3" s="1"/>
  <c r="AY10" i="3"/>
  <c r="AZ10" i="3" s="1"/>
  <c r="BA10" i="3" s="1"/>
  <c r="AP14" i="3"/>
  <c r="AQ14" i="3" s="1"/>
  <c r="AR14" i="3" s="1"/>
  <c r="BE17" i="3"/>
  <c r="BF17" i="3" s="1"/>
  <c r="BG17" i="3" s="1"/>
  <c r="BB17" i="3"/>
  <c r="BC17" i="3" s="1"/>
  <c r="BD17" i="3" s="1"/>
  <c r="AV19" i="3"/>
  <c r="AW19" i="3" s="1"/>
  <c r="AX19" i="3" s="1"/>
  <c r="BE20" i="3"/>
  <c r="BF20" i="3" s="1"/>
  <c r="BG20" i="3" s="1"/>
  <c r="AS22" i="3"/>
  <c r="AT22" i="3" s="1"/>
  <c r="AU22" i="3" s="1"/>
  <c r="AV22" i="3"/>
  <c r="AW22" i="3" s="1"/>
  <c r="AX22" i="3" s="1"/>
  <c r="AS25" i="3"/>
  <c r="AT25" i="3" s="1"/>
  <c r="AU25" i="3" s="1"/>
  <c r="AP25" i="3"/>
  <c r="AQ25" i="3" s="1"/>
  <c r="AR25" i="3" s="1"/>
  <c r="AY26" i="3"/>
  <c r="AZ26" i="3" s="1"/>
  <c r="BA26" i="3" s="1"/>
  <c r="AP30" i="3"/>
  <c r="AQ30" i="3" s="1"/>
  <c r="AR30" i="3" s="1"/>
  <c r="BE33" i="3"/>
  <c r="BF33" i="3" s="1"/>
  <c r="BG33" i="3" s="1"/>
  <c r="BE74" i="3"/>
  <c r="BF74" i="3" s="1"/>
  <c r="BG74" i="3" s="1"/>
  <c r="AV78" i="3"/>
  <c r="AW78" i="3" s="1"/>
  <c r="AX78" i="3" s="1"/>
  <c r="AV82" i="3"/>
  <c r="AW82" i="3" s="1"/>
  <c r="AX82" i="3" s="1"/>
  <c r="AV86" i="3"/>
  <c r="AW86" i="3" s="1"/>
  <c r="AX86" i="3" s="1"/>
  <c r="AV90" i="3"/>
  <c r="AW90" i="3" s="1"/>
  <c r="AX90" i="3" s="1"/>
  <c r="BE94" i="3"/>
  <c r="BF94" i="3" s="1"/>
  <c r="BG94" i="3" s="1"/>
  <c r="BB98" i="3"/>
  <c r="BC98" i="3" s="1"/>
  <c r="BD98" i="3" s="1"/>
  <c r="BE99" i="3"/>
  <c r="BF99" i="3" s="1"/>
  <c r="BG99" i="3" s="1"/>
  <c r="BB114" i="3"/>
  <c r="BC114" i="3" s="1"/>
  <c r="BD114" i="3" s="1"/>
  <c r="BH139" i="3"/>
  <c r="BI139" i="3" s="1"/>
  <c r="BJ139" i="3" s="1"/>
  <c r="AV145" i="3"/>
  <c r="AW145" i="3" s="1"/>
  <c r="AX145" i="3" s="1"/>
  <c r="AS145" i="3"/>
  <c r="AT145" i="3" s="1"/>
  <c r="AU145" i="3" s="1"/>
  <c r="AP145" i="3"/>
  <c r="AQ145" i="3" s="1"/>
  <c r="AR145" i="3" s="1"/>
  <c r="BB150" i="3"/>
  <c r="BC150" i="3" s="1"/>
  <c r="BD150" i="3" s="1"/>
  <c r="AV151" i="3"/>
  <c r="AW151" i="3" s="1"/>
  <c r="AX151" i="3" s="1"/>
  <c r="AS151" i="3"/>
  <c r="AT151" i="3" s="1"/>
  <c r="AU151" i="3" s="1"/>
  <c r="AP151" i="3"/>
  <c r="AQ151" i="3" s="1"/>
  <c r="AR151" i="3" s="1"/>
  <c r="BB160" i="3"/>
  <c r="BC160" i="3" s="1"/>
  <c r="BD160" i="3" s="1"/>
  <c r="BB239" i="3"/>
  <c r="BC239" i="3" s="1"/>
  <c r="BD239" i="3" s="1"/>
  <c r="BB253" i="3"/>
  <c r="BC253" i="3" s="1"/>
  <c r="BD253" i="3" s="1"/>
  <c r="AV260" i="3"/>
  <c r="AW260" i="3" s="1"/>
  <c r="AX260" i="3" s="1"/>
  <c r="AS260" i="3"/>
  <c r="AT260" i="3" s="1"/>
  <c r="AU260" i="3" s="1"/>
  <c r="AY260" i="3"/>
  <c r="AZ260" i="3" s="1"/>
  <c r="BA260" i="3" s="1"/>
  <c r="AP260" i="3"/>
  <c r="AQ260" i="3" s="1"/>
  <c r="AR260" i="3" s="1"/>
  <c r="AV74" i="3"/>
  <c r="AW74" i="3" s="1"/>
  <c r="AX74" i="3" s="1"/>
  <c r="AS74" i="3"/>
  <c r="AT74" i="3" s="1"/>
  <c r="AU74" i="3" s="1"/>
  <c r="BB118" i="3"/>
  <c r="BC118" i="3" s="1"/>
  <c r="BD118" i="3" s="1"/>
  <c r="AV159" i="3"/>
  <c r="AW159" i="3" s="1"/>
  <c r="AX159" i="3" s="1"/>
  <c r="AS159" i="3"/>
  <c r="AT159" i="3" s="1"/>
  <c r="AU159" i="3" s="1"/>
  <c r="AP159" i="3"/>
  <c r="AQ159" i="3" s="1"/>
  <c r="AR159" i="3" s="1"/>
  <c r="AV165" i="3"/>
  <c r="AW165" i="3" s="1"/>
  <c r="AX165" i="3" s="1"/>
  <c r="AS165" i="3"/>
  <c r="AT165" i="3" s="1"/>
  <c r="AU165" i="3" s="1"/>
  <c r="AP165" i="3"/>
  <c r="AQ165" i="3" s="1"/>
  <c r="AR165" i="3" s="1"/>
  <c r="BE57" i="3"/>
  <c r="BF57" i="3" s="1"/>
  <c r="BG57" i="3" s="1"/>
  <c r="BE67" i="3"/>
  <c r="BF67" i="3" s="1"/>
  <c r="BG67" i="3" s="1"/>
  <c r="BE73" i="3"/>
  <c r="BF73" i="3" s="1"/>
  <c r="BG73" i="3" s="1"/>
  <c r="AS83" i="3"/>
  <c r="AT83" i="3" s="1"/>
  <c r="AU83" i="3" s="1"/>
  <c r="AP83" i="3"/>
  <c r="AQ83" i="3" s="1"/>
  <c r="AR83" i="3" s="1"/>
  <c r="AV83" i="3"/>
  <c r="AW83" i="3" s="1"/>
  <c r="AX83" i="3" s="1"/>
  <c r="BE85" i="3"/>
  <c r="BF85" i="3" s="1"/>
  <c r="BG85" i="3" s="1"/>
  <c r="BB184" i="3"/>
  <c r="BC184" i="3" s="1"/>
  <c r="BD184" i="3" s="1"/>
  <c r="BE7" i="3"/>
  <c r="BF7" i="3" s="1"/>
  <c r="BG7" i="3" s="1"/>
  <c r="AV9" i="3"/>
  <c r="AW9" i="3" s="1"/>
  <c r="AX9" i="3" s="1"/>
  <c r="BE10" i="3"/>
  <c r="BF10" i="3" s="1"/>
  <c r="BG10" i="3" s="1"/>
  <c r="AS12" i="3"/>
  <c r="AT12" i="3" s="1"/>
  <c r="AU12" i="3" s="1"/>
  <c r="AV12" i="3"/>
  <c r="AW12" i="3" s="1"/>
  <c r="AX12" i="3" s="1"/>
  <c r="AS15" i="3"/>
  <c r="AT15" i="3" s="1"/>
  <c r="AU15" i="3" s="1"/>
  <c r="AP15" i="3"/>
  <c r="AQ15" i="3" s="1"/>
  <c r="AR15" i="3" s="1"/>
  <c r="AY16" i="3"/>
  <c r="AZ16" i="3" s="1"/>
  <c r="BA16" i="3" s="1"/>
  <c r="AY19" i="3"/>
  <c r="AZ19" i="3" s="1"/>
  <c r="BA19" i="3" s="1"/>
  <c r="AP20" i="3"/>
  <c r="AQ20" i="3" s="1"/>
  <c r="AR20" i="3" s="1"/>
  <c r="BE23" i="3"/>
  <c r="BF23" i="3" s="1"/>
  <c r="BG23" i="3" s="1"/>
  <c r="AV25" i="3"/>
  <c r="AW25" i="3" s="1"/>
  <c r="AX25" i="3" s="1"/>
  <c r="BE26" i="3"/>
  <c r="BF26" i="3" s="1"/>
  <c r="BG26" i="3" s="1"/>
  <c r="AS28" i="3"/>
  <c r="AT28" i="3" s="1"/>
  <c r="AU28" i="3" s="1"/>
  <c r="AV28" i="3"/>
  <c r="AW28" i="3" s="1"/>
  <c r="AX28" i="3" s="1"/>
  <c r="AS31" i="3"/>
  <c r="AT31" i="3" s="1"/>
  <c r="AU31" i="3" s="1"/>
  <c r="AP31" i="3"/>
  <c r="AQ31" i="3" s="1"/>
  <c r="AR31" i="3" s="1"/>
  <c r="AY32" i="3"/>
  <c r="AZ32" i="3" s="1"/>
  <c r="BA32" i="3" s="1"/>
  <c r="AS35" i="3"/>
  <c r="AT35" i="3" s="1"/>
  <c r="AU35" i="3" s="1"/>
  <c r="AP35" i="3"/>
  <c r="AQ35" i="3" s="1"/>
  <c r="AR35" i="3" s="1"/>
  <c r="AV35" i="3"/>
  <c r="AW35" i="3" s="1"/>
  <c r="AX35" i="3" s="1"/>
  <c r="AS37" i="3"/>
  <c r="AT37" i="3" s="1"/>
  <c r="AU37" i="3" s="1"/>
  <c r="AP37" i="3"/>
  <c r="AQ37" i="3" s="1"/>
  <c r="AR37" i="3" s="1"/>
  <c r="AV37" i="3"/>
  <c r="AW37" i="3" s="1"/>
  <c r="AX37" i="3" s="1"/>
  <c r="AS39" i="3"/>
  <c r="AT39" i="3" s="1"/>
  <c r="AU39" i="3" s="1"/>
  <c r="AP39" i="3"/>
  <c r="AQ39" i="3" s="1"/>
  <c r="AR39" i="3" s="1"/>
  <c r="AV39" i="3"/>
  <c r="AW39" i="3" s="1"/>
  <c r="AX39" i="3" s="1"/>
  <c r="AS41" i="3"/>
  <c r="AT41" i="3" s="1"/>
  <c r="AU41" i="3" s="1"/>
  <c r="AP41" i="3"/>
  <c r="AQ41" i="3" s="1"/>
  <c r="AR41" i="3" s="1"/>
  <c r="AV41" i="3"/>
  <c r="AW41" i="3" s="1"/>
  <c r="AX41" i="3" s="1"/>
  <c r="AS43" i="3"/>
  <c r="AT43" i="3" s="1"/>
  <c r="AU43" i="3" s="1"/>
  <c r="AP43" i="3"/>
  <c r="AQ43" i="3" s="1"/>
  <c r="AR43" i="3" s="1"/>
  <c r="AV43" i="3"/>
  <c r="AW43" i="3" s="1"/>
  <c r="AX43" i="3" s="1"/>
  <c r="AS45" i="3"/>
  <c r="AT45" i="3" s="1"/>
  <c r="AU45" i="3" s="1"/>
  <c r="AP45" i="3"/>
  <c r="AQ45" i="3" s="1"/>
  <c r="AR45" i="3" s="1"/>
  <c r="AV45" i="3"/>
  <c r="AW45" i="3" s="1"/>
  <c r="AX45" i="3" s="1"/>
  <c r="AS47" i="3"/>
  <c r="AT47" i="3" s="1"/>
  <c r="AU47" i="3" s="1"/>
  <c r="AP47" i="3"/>
  <c r="AQ47" i="3" s="1"/>
  <c r="AR47" i="3" s="1"/>
  <c r="AV47" i="3"/>
  <c r="AW47" i="3" s="1"/>
  <c r="AX47" i="3" s="1"/>
  <c r="AS49" i="3"/>
  <c r="AT49" i="3" s="1"/>
  <c r="AU49" i="3" s="1"/>
  <c r="AP49" i="3"/>
  <c r="AQ49" i="3" s="1"/>
  <c r="AR49" i="3" s="1"/>
  <c r="AV49" i="3"/>
  <c r="AW49" i="3" s="1"/>
  <c r="AX49" i="3" s="1"/>
  <c r="AS51" i="3"/>
  <c r="AT51" i="3" s="1"/>
  <c r="AU51" i="3" s="1"/>
  <c r="AP51" i="3"/>
  <c r="AQ51" i="3" s="1"/>
  <c r="AR51" i="3" s="1"/>
  <c r="AV51" i="3"/>
  <c r="AW51" i="3" s="1"/>
  <c r="AX51" i="3" s="1"/>
  <c r="AS53" i="3"/>
  <c r="AT53" i="3" s="1"/>
  <c r="AU53" i="3" s="1"/>
  <c r="AP53" i="3"/>
  <c r="AQ53" i="3" s="1"/>
  <c r="AR53" i="3" s="1"/>
  <c r="AV53" i="3"/>
  <c r="AW53" i="3" s="1"/>
  <c r="AX53" i="3" s="1"/>
  <c r="AS55" i="3"/>
  <c r="AT55" i="3" s="1"/>
  <c r="AU55" i="3" s="1"/>
  <c r="AP55" i="3"/>
  <c r="AQ55" i="3" s="1"/>
  <c r="AR55" i="3" s="1"/>
  <c r="AV55" i="3"/>
  <c r="AW55" i="3" s="1"/>
  <c r="AX55" i="3" s="1"/>
  <c r="AS57" i="3"/>
  <c r="AT57" i="3" s="1"/>
  <c r="AU57" i="3" s="1"/>
  <c r="AP57" i="3"/>
  <c r="AQ57" i="3" s="1"/>
  <c r="AR57" i="3" s="1"/>
  <c r="AV57" i="3"/>
  <c r="AW57" i="3" s="1"/>
  <c r="AX57" i="3" s="1"/>
  <c r="AS59" i="3"/>
  <c r="AT59" i="3" s="1"/>
  <c r="AU59" i="3" s="1"/>
  <c r="AP59" i="3"/>
  <c r="AQ59" i="3" s="1"/>
  <c r="AR59" i="3" s="1"/>
  <c r="AV59" i="3"/>
  <c r="AW59" i="3" s="1"/>
  <c r="AX59" i="3" s="1"/>
  <c r="AS61" i="3"/>
  <c r="AT61" i="3" s="1"/>
  <c r="AU61" i="3" s="1"/>
  <c r="AP61" i="3"/>
  <c r="AQ61" i="3" s="1"/>
  <c r="AR61" i="3" s="1"/>
  <c r="AV61" i="3"/>
  <c r="AW61" i="3" s="1"/>
  <c r="AX61" i="3" s="1"/>
  <c r="AS63" i="3"/>
  <c r="AT63" i="3" s="1"/>
  <c r="AU63" i="3" s="1"/>
  <c r="AP63" i="3"/>
  <c r="AQ63" i="3" s="1"/>
  <c r="AR63" i="3" s="1"/>
  <c r="AV63" i="3"/>
  <c r="AW63" i="3" s="1"/>
  <c r="AX63" i="3" s="1"/>
  <c r="AS65" i="3"/>
  <c r="AT65" i="3" s="1"/>
  <c r="AU65" i="3" s="1"/>
  <c r="AP65" i="3"/>
  <c r="AQ65" i="3" s="1"/>
  <c r="AR65" i="3" s="1"/>
  <c r="AV65" i="3"/>
  <c r="AW65" i="3" s="1"/>
  <c r="AX65" i="3" s="1"/>
  <c r="AS67" i="3"/>
  <c r="AT67" i="3" s="1"/>
  <c r="AU67" i="3" s="1"/>
  <c r="AP67" i="3"/>
  <c r="AQ67" i="3" s="1"/>
  <c r="AR67" i="3" s="1"/>
  <c r="AV67" i="3"/>
  <c r="AW67" i="3" s="1"/>
  <c r="AX67" i="3" s="1"/>
  <c r="AS69" i="3"/>
  <c r="AT69" i="3" s="1"/>
  <c r="AU69" i="3" s="1"/>
  <c r="AP69" i="3"/>
  <c r="AQ69" i="3" s="1"/>
  <c r="AR69" i="3" s="1"/>
  <c r="AV69" i="3"/>
  <c r="AW69" i="3" s="1"/>
  <c r="AX69" i="3" s="1"/>
  <c r="AS71" i="3"/>
  <c r="AT71" i="3" s="1"/>
  <c r="AU71" i="3" s="1"/>
  <c r="AP71" i="3"/>
  <c r="AQ71" i="3" s="1"/>
  <c r="AR71" i="3" s="1"/>
  <c r="AV71" i="3"/>
  <c r="AW71" i="3" s="1"/>
  <c r="AX71" i="3" s="1"/>
  <c r="AS73" i="3"/>
  <c r="AT73" i="3" s="1"/>
  <c r="AU73" i="3" s="1"/>
  <c r="AP73" i="3"/>
  <c r="AQ73" i="3" s="1"/>
  <c r="AR73" i="3" s="1"/>
  <c r="AV73" i="3"/>
  <c r="AW73" i="3" s="1"/>
  <c r="AX73" i="3" s="1"/>
  <c r="BE75" i="3"/>
  <c r="BF75" i="3" s="1"/>
  <c r="BG75" i="3" s="1"/>
  <c r="AS77" i="3"/>
  <c r="AT77" i="3" s="1"/>
  <c r="AU77" i="3" s="1"/>
  <c r="AP77" i="3"/>
  <c r="AQ77" i="3" s="1"/>
  <c r="AR77" i="3" s="1"/>
  <c r="AV77" i="3"/>
  <c r="AW77" i="3" s="1"/>
  <c r="AX77" i="3" s="1"/>
  <c r="BE79" i="3"/>
  <c r="BF79" i="3" s="1"/>
  <c r="BG79" i="3" s="1"/>
  <c r="AS81" i="3"/>
  <c r="AT81" i="3" s="1"/>
  <c r="AU81" i="3" s="1"/>
  <c r="AP81" i="3"/>
  <c r="AQ81" i="3" s="1"/>
  <c r="AR81" i="3" s="1"/>
  <c r="AV81" i="3"/>
  <c r="AW81" i="3" s="1"/>
  <c r="AX81" i="3" s="1"/>
  <c r="BE83" i="3"/>
  <c r="BF83" i="3" s="1"/>
  <c r="BG83" i="3" s="1"/>
  <c r="AS85" i="3"/>
  <c r="AT85" i="3" s="1"/>
  <c r="AU85" i="3" s="1"/>
  <c r="AP85" i="3"/>
  <c r="AQ85" i="3" s="1"/>
  <c r="AR85" i="3" s="1"/>
  <c r="AV85" i="3"/>
  <c r="AW85" i="3" s="1"/>
  <c r="AX85" i="3" s="1"/>
  <c r="BE87" i="3"/>
  <c r="BF87" i="3" s="1"/>
  <c r="BG87" i="3" s="1"/>
  <c r="AS89" i="3"/>
  <c r="AT89" i="3" s="1"/>
  <c r="AU89" i="3" s="1"/>
  <c r="AP89" i="3"/>
  <c r="AQ89" i="3" s="1"/>
  <c r="AR89" i="3" s="1"/>
  <c r="AV89" i="3"/>
  <c r="AW89" i="3" s="1"/>
  <c r="AX89" i="3" s="1"/>
  <c r="BE91" i="3"/>
  <c r="BF91" i="3" s="1"/>
  <c r="BG91" i="3" s="1"/>
  <c r="AV94" i="3"/>
  <c r="AW94" i="3" s="1"/>
  <c r="AX94" i="3" s="1"/>
  <c r="AV95" i="3"/>
  <c r="AW95" i="3" s="1"/>
  <c r="AX95" i="3" s="1"/>
  <c r="AS95" i="3"/>
  <c r="AT95" i="3" s="1"/>
  <c r="AU95" i="3" s="1"/>
  <c r="AP95" i="3"/>
  <c r="AQ95" i="3" s="1"/>
  <c r="AR95" i="3" s="1"/>
  <c r="AS96" i="3"/>
  <c r="AT96" i="3" s="1"/>
  <c r="AU96" i="3" s="1"/>
  <c r="AV99" i="3"/>
  <c r="AW99" i="3" s="1"/>
  <c r="AX99" i="3" s="1"/>
  <c r="AV113" i="3"/>
  <c r="AW113" i="3" s="1"/>
  <c r="AX113" i="3" s="1"/>
  <c r="BB136" i="3"/>
  <c r="BC136" i="3" s="1"/>
  <c r="BD136" i="3" s="1"/>
  <c r="AP136" i="3"/>
  <c r="AQ136" i="3" s="1"/>
  <c r="AR136" i="3" s="1"/>
  <c r="AS150" i="3"/>
  <c r="AT150" i="3" s="1"/>
  <c r="AU150" i="3" s="1"/>
  <c r="AY165" i="3"/>
  <c r="AZ165" i="3" s="1"/>
  <c r="BA165" i="3" s="1"/>
  <c r="BB182" i="3"/>
  <c r="BC182" i="3" s="1"/>
  <c r="BD182" i="3" s="1"/>
  <c r="BE187" i="3"/>
  <c r="BF187" i="3" s="1"/>
  <c r="BG187" i="3" s="1"/>
  <c r="AY187" i="3"/>
  <c r="AZ187" i="3" s="1"/>
  <c r="BA187" i="3" s="1"/>
  <c r="BB187" i="3"/>
  <c r="BC187" i="3" s="1"/>
  <c r="BD187" i="3" s="1"/>
  <c r="BB197" i="3"/>
  <c r="BC197" i="3" s="1"/>
  <c r="BD197" i="3" s="1"/>
  <c r="AV215" i="3"/>
  <c r="AW215" i="3" s="1"/>
  <c r="AX215" i="3" s="1"/>
  <c r="BE215" i="3"/>
  <c r="BF215" i="3" s="1"/>
  <c r="BG215" i="3" s="1"/>
  <c r="AS17" i="3"/>
  <c r="AT17" i="3" s="1"/>
  <c r="AU17" i="3" s="1"/>
  <c r="AP17" i="3"/>
  <c r="AQ17" i="3" s="1"/>
  <c r="AR17" i="3" s="1"/>
  <c r="BB106" i="3"/>
  <c r="BC106" i="3" s="1"/>
  <c r="BD106" i="3" s="1"/>
  <c r="AV119" i="3"/>
  <c r="AW119" i="3" s="1"/>
  <c r="AX119" i="3" s="1"/>
  <c r="AS119" i="3"/>
  <c r="AT119" i="3" s="1"/>
  <c r="AU119" i="3" s="1"/>
  <c r="AP119" i="3"/>
  <c r="AQ119" i="3" s="1"/>
  <c r="AR119" i="3" s="1"/>
  <c r="BB132" i="3"/>
  <c r="BC132" i="3" s="1"/>
  <c r="BD132" i="3" s="1"/>
  <c r="AV232" i="3"/>
  <c r="AW232" i="3" s="1"/>
  <c r="AX232" i="3" s="1"/>
  <c r="AS232" i="3"/>
  <c r="AT232" i="3" s="1"/>
  <c r="AU232" i="3" s="1"/>
  <c r="AP232" i="3"/>
  <c r="AQ232" i="3" s="1"/>
  <c r="AR232" i="3" s="1"/>
  <c r="AY232" i="3"/>
  <c r="AZ232" i="3" s="1"/>
  <c r="BA232" i="3" s="1"/>
  <c r="BE35" i="3"/>
  <c r="BF35" i="3" s="1"/>
  <c r="BG35" i="3" s="1"/>
  <c r="BE39" i="3"/>
  <c r="BF39" i="3" s="1"/>
  <c r="BG39" i="3" s="1"/>
  <c r="BE61" i="3"/>
  <c r="BF61" i="3" s="1"/>
  <c r="BG61" i="3" s="1"/>
  <c r="AY2" i="3"/>
  <c r="AZ2" i="3" s="1"/>
  <c r="BA2" i="3" s="1"/>
  <c r="AY4" i="3"/>
  <c r="AZ4" i="3" s="1"/>
  <c r="BA4" i="3" s="1"/>
  <c r="AY6" i="3"/>
  <c r="AZ6" i="3" s="1"/>
  <c r="BA6" i="3" s="1"/>
  <c r="AY9" i="3"/>
  <c r="AZ9" i="3" s="1"/>
  <c r="BA9" i="3" s="1"/>
  <c r="BE13" i="3"/>
  <c r="BF13" i="3" s="1"/>
  <c r="BG13" i="3" s="1"/>
  <c r="BB14" i="3"/>
  <c r="BC14" i="3" s="1"/>
  <c r="BD14" i="3" s="1"/>
  <c r="BE16" i="3"/>
  <c r="BF16" i="3" s="1"/>
  <c r="BG16" i="3" s="1"/>
  <c r="AV18" i="3"/>
  <c r="AW18" i="3" s="1"/>
  <c r="AX18" i="3" s="1"/>
  <c r="AS21" i="3"/>
  <c r="AT21" i="3" s="1"/>
  <c r="AU21" i="3" s="1"/>
  <c r="AP21" i="3"/>
  <c r="AQ21" i="3" s="1"/>
  <c r="AR21" i="3" s="1"/>
  <c r="AY22" i="3"/>
  <c r="AZ22" i="3" s="1"/>
  <c r="BA22" i="3" s="1"/>
  <c r="AY25" i="3"/>
  <c r="AZ25" i="3" s="1"/>
  <c r="BA25" i="3" s="1"/>
  <c r="BE29" i="3"/>
  <c r="BF29" i="3" s="1"/>
  <c r="BG29" i="3" s="1"/>
  <c r="BB30" i="3"/>
  <c r="BC30" i="3" s="1"/>
  <c r="BD30" i="3" s="1"/>
  <c r="BE32" i="3"/>
  <c r="BF32" i="3" s="1"/>
  <c r="BG32" i="3" s="1"/>
  <c r="AV34" i="3"/>
  <c r="AW34" i="3" s="1"/>
  <c r="AX34" i="3" s="1"/>
  <c r="AS34" i="3"/>
  <c r="AT34" i="3" s="1"/>
  <c r="AU34" i="3" s="1"/>
  <c r="AY34" i="3"/>
  <c r="AZ34" i="3" s="1"/>
  <c r="BA34" i="3" s="1"/>
  <c r="AV36" i="3"/>
  <c r="AW36" i="3" s="1"/>
  <c r="AX36" i="3" s="1"/>
  <c r="AS36" i="3"/>
  <c r="AT36" i="3" s="1"/>
  <c r="AU36" i="3" s="1"/>
  <c r="AY36" i="3"/>
  <c r="AZ36" i="3" s="1"/>
  <c r="BA36" i="3" s="1"/>
  <c r="AV38" i="3"/>
  <c r="AW38" i="3" s="1"/>
  <c r="AX38" i="3" s="1"/>
  <c r="AS38" i="3"/>
  <c r="AT38" i="3" s="1"/>
  <c r="AU38" i="3" s="1"/>
  <c r="AY38" i="3"/>
  <c r="AZ38" i="3" s="1"/>
  <c r="BA38" i="3" s="1"/>
  <c r="AV40" i="3"/>
  <c r="AW40" i="3" s="1"/>
  <c r="AX40" i="3" s="1"/>
  <c r="AS40" i="3"/>
  <c r="AT40" i="3" s="1"/>
  <c r="AU40" i="3" s="1"/>
  <c r="AY40" i="3"/>
  <c r="AZ40" i="3" s="1"/>
  <c r="BA40" i="3" s="1"/>
  <c r="AV42" i="3"/>
  <c r="AW42" i="3" s="1"/>
  <c r="AX42" i="3" s="1"/>
  <c r="AS42" i="3"/>
  <c r="AT42" i="3" s="1"/>
  <c r="AU42" i="3" s="1"/>
  <c r="AY42" i="3"/>
  <c r="AZ42" i="3" s="1"/>
  <c r="BA42" i="3" s="1"/>
  <c r="AV44" i="3"/>
  <c r="AW44" i="3" s="1"/>
  <c r="AX44" i="3" s="1"/>
  <c r="AS44" i="3"/>
  <c r="AT44" i="3" s="1"/>
  <c r="AU44" i="3" s="1"/>
  <c r="AY44" i="3"/>
  <c r="AZ44" i="3" s="1"/>
  <c r="BA44" i="3" s="1"/>
  <c r="AV46" i="3"/>
  <c r="AW46" i="3" s="1"/>
  <c r="AX46" i="3" s="1"/>
  <c r="AS46" i="3"/>
  <c r="AT46" i="3" s="1"/>
  <c r="AU46" i="3" s="1"/>
  <c r="AY46" i="3"/>
  <c r="AZ46" i="3" s="1"/>
  <c r="BA46" i="3" s="1"/>
  <c r="AV48" i="3"/>
  <c r="AW48" i="3" s="1"/>
  <c r="AX48" i="3" s="1"/>
  <c r="AS48" i="3"/>
  <c r="AT48" i="3" s="1"/>
  <c r="AU48" i="3" s="1"/>
  <c r="AY48" i="3"/>
  <c r="AZ48" i="3" s="1"/>
  <c r="BA48" i="3" s="1"/>
  <c r="AV50" i="3"/>
  <c r="AW50" i="3" s="1"/>
  <c r="AX50" i="3" s="1"/>
  <c r="AS50" i="3"/>
  <c r="AT50" i="3" s="1"/>
  <c r="AU50" i="3" s="1"/>
  <c r="AY50" i="3"/>
  <c r="AZ50" i="3" s="1"/>
  <c r="BA50" i="3" s="1"/>
  <c r="AV52" i="3"/>
  <c r="AW52" i="3" s="1"/>
  <c r="AX52" i="3" s="1"/>
  <c r="AS52" i="3"/>
  <c r="AT52" i="3" s="1"/>
  <c r="AU52" i="3" s="1"/>
  <c r="AY52" i="3"/>
  <c r="AZ52" i="3" s="1"/>
  <c r="BA52" i="3" s="1"/>
  <c r="AV54" i="3"/>
  <c r="AW54" i="3" s="1"/>
  <c r="AX54" i="3" s="1"/>
  <c r="AS54" i="3"/>
  <c r="AT54" i="3" s="1"/>
  <c r="AU54" i="3" s="1"/>
  <c r="AY54" i="3"/>
  <c r="AZ54" i="3" s="1"/>
  <c r="BA54" i="3" s="1"/>
  <c r="BH55" i="3"/>
  <c r="BI55" i="3" s="1"/>
  <c r="BJ55" i="3" s="1"/>
  <c r="AV56" i="3"/>
  <c r="AW56" i="3" s="1"/>
  <c r="AX56" i="3" s="1"/>
  <c r="AS56" i="3"/>
  <c r="AT56" i="3" s="1"/>
  <c r="AU56" i="3" s="1"/>
  <c r="AY56" i="3"/>
  <c r="AZ56" i="3" s="1"/>
  <c r="BA56" i="3" s="1"/>
  <c r="AV58" i="3"/>
  <c r="AW58" i="3" s="1"/>
  <c r="AX58" i="3" s="1"/>
  <c r="AS58" i="3"/>
  <c r="AT58" i="3" s="1"/>
  <c r="AU58" i="3" s="1"/>
  <c r="AY58" i="3"/>
  <c r="AZ58" i="3" s="1"/>
  <c r="BA58" i="3" s="1"/>
  <c r="AV60" i="3"/>
  <c r="AW60" i="3" s="1"/>
  <c r="AX60" i="3" s="1"/>
  <c r="AS60" i="3"/>
  <c r="AT60" i="3" s="1"/>
  <c r="AU60" i="3" s="1"/>
  <c r="AY60" i="3"/>
  <c r="AZ60" i="3" s="1"/>
  <c r="BA60" i="3" s="1"/>
  <c r="AV62" i="3"/>
  <c r="AW62" i="3" s="1"/>
  <c r="AX62" i="3" s="1"/>
  <c r="AS62" i="3"/>
  <c r="AT62" i="3" s="1"/>
  <c r="AU62" i="3" s="1"/>
  <c r="AY62" i="3"/>
  <c r="AZ62" i="3" s="1"/>
  <c r="BA62" i="3" s="1"/>
  <c r="AV64" i="3"/>
  <c r="AW64" i="3" s="1"/>
  <c r="AX64" i="3" s="1"/>
  <c r="AS64" i="3"/>
  <c r="AT64" i="3" s="1"/>
  <c r="AU64" i="3" s="1"/>
  <c r="AY64" i="3"/>
  <c r="AZ64" i="3" s="1"/>
  <c r="BA64" i="3" s="1"/>
  <c r="AV66" i="3"/>
  <c r="AW66" i="3" s="1"/>
  <c r="AX66" i="3" s="1"/>
  <c r="AS66" i="3"/>
  <c r="AT66" i="3" s="1"/>
  <c r="AU66" i="3" s="1"/>
  <c r="AY66" i="3"/>
  <c r="AZ66" i="3" s="1"/>
  <c r="BA66" i="3" s="1"/>
  <c r="AV68" i="3"/>
  <c r="AW68" i="3" s="1"/>
  <c r="AX68" i="3" s="1"/>
  <c r="AS68" i="3"/>
  <c r="AT68" i="3" s="1"/>
  <c r="AU68" i="3" s="1"/>
  <c r="AY68" i="3"/>
  <c r="AZ68" i="3" s="1"/>
  <c r="BA68" i="3" s="1"/>
  <c r="AV70" i="3"/>
  <c r="AW70" i="3" s="1"/>
  <c r="AX70" i="3" s="1"/>
  <c r="AS70" i="3"/>
  <c r="AT70" i="3" s="1"/>
  <c r="AU70" i="3" s="1"/>
  <c r="AY70" i="3"/>
  <c r="AZ70" i="3" s="1"/>
  <c r="BA70" i="3" s="1"/>
  <c r="AP72" i="3"/>
  <c r="AQ72" i="3" s="1"/>
  <c r="AR72" i="3" s="1"/>
  <c r="BH73" i="3"/>
  <c r="BI73" i="3" s="1"/>
  <c r="BJ73" i="3" s="1"/>
  <c r="AP78" i="3"/>
  <c r="AQ78" i="3" s="1"/>
  <c r="AR78" i="3" s="1"/>
  <c r="AP82" i="3"/>
  <c r="AQ82" i="3" s="1"/>
  <c r="AR82" i="3" s="1"/>
  <c r="AP86" i="3"/>
  <c r="AQ86" i="3" s="1"/>
  <c r="AR86" i="3" s="1"/>
  <c r="AP90" i="3"/>
  <c r="AQ90" i="3" s="1"/>
  <c r="AR90" i="3" s="1"/>
  <c r="BE96" i="3"/>
  <c r="BF96" i="3" s="1"/>
  <c r="BG96" i="3" s="1"/>
  <c r="AV96" i="3"/>
  <c r="AW96" i="3" s="1"/>
  <c r="AX96" i="3" s="1"/>
  <c r="BB97" i="3"/>
  <c r="BC97" i="3" s="1"/>
  <c r="BD97" i="3" s="1"/>
  <c r="AP97" i="3"/>
  <c r="AQ97" i="3" s="1"/>
  <c r="AR97" i="3" s="1"/>
  <c r="AV97" i="3"/>
  <c r="AW97" i="3" s="1"/>
  <c r="AX97" i="3" s="1"/>
  <c r="AS97" i="3"/>
  <c r="AT97" i="3" s="1"/>
  <c r="AU97" i="3" s="1"/>
  <c r="AY99" i="3"/>
  <c r="AZ99" i="3" s="1"/>
  <c r="BA99" i="3" s="1"/>
  <c r="BE102" i="3"/>
  <c r="BF102" i="3" s="1"/>
  <c r="BG102" i="3" s="1"/>
  <c r="AY106" i="3"/>
  <c r="AZ106" i="3" s="1"/>
  <c r="BA106" i="3" s="1"/>
  <c r="AV107" i="3"/>
  <c r="AW107" i="3" s="1"/>
  <c r="AX107" i="3" s="1"/>
  <c r="BE109" i="3"/>
  <c r="BF109" i="3" s="1"/>
  <c r="BG109" i="3" s="1"/>
  <c r="BB110" i="3"/>
  <c r="BC110" i="3" s="1"/>
  <c r="BD110" i="3" s="1"/>
  <c r="BB112" i="3"/>
  <c r="BC112" i="3" s="1"/>
  <c r="BD112" i="3" s="1"/>
  <c r="BE113" i="3"/>
  <c r="BF113" i="3" s="1"/>
  <c r="BG113" i="3" s="1"/>
  <c r="AP113" i="3"/>
  <c r="AQ113" i="3" s="1"/>
  <c r="AR113" i="3" s="1"/>
  <c r="BB116" i="3"/>
  <c r="BC116" i="3" s="1"/>
  <c r="BD116" i="3" s="1"/>
  <c r="AY129" i="3"/>
  <c r="AZ129" i="3" s="1"/>
  <c r="BA129" i="3" s="1"/>
  <c r="BB130" i="3"/>
  <c r="BC130" i="3" s="1"/>
  <c r="BD130" i="3" s="1"/>
  <c r="BH143" i="3"/>
  <c r="BI143" i="3" s="1"/>
  <c r="BJ143" i="3" s="1"/>
  <c r="BH161" i="3"/>
  <c r="BI161" i="3" s="1"/>
  <c r="BJ161" i="3" s="1"/>
  <c r="BB162" i="3"/>
  <c r="BC162" i="3" s="1"/>
  <c r="BD162" i="3" s="1"/>
  <c r="BB163" i="3"/>
  <c r="BC163" i="3" s="1"/>
  <c r="BD163" i="3" s="1"/>
  <c r="AY175" i="3"/>
  <c r="AZ175" i="3" s="1"/>
  <c r="BA175" i="3" s="1"/>
  <c r="BB176" i="3"/>
  <c r="BC176" i="3" s="1"/>
  <c r="BD176" i="3" s="1"/>
  <c r="AY188" i="3"/>
  <c r="AZ188" i="3" s="1"/>
  <c r="BA188" i="3" s="1"/>
  <c r="BE199" i="3"/>
  <c r="BF199" i="3" s="1"/>
  <c r="BG199" i="3" s="1"/>
  <c r="BB223" i="3"/>
  <c r="BC223" i="3" s="1"/>
  <c r="BD223" i="3" s="1"/>
  <c r="AS293" i="3"/>
  <c r="AT293" i="3" s="1"/>
  <c r="AU293" i="3" s="1"/>
  <c r="AP293" i="3"/>
  <c r="AQ293" i="3" s="1"/>
  <c r="AR293" i="3" s="1"/>
  <c r="AY293" i="3"/>
  <c r="AZ293" i="3" s="1"/>
  <c r="BA293" i="3" s="1"/>
  <c r="AV293" i="3"/>
  <c r="AW293" i="3" s="1"/>
  <c r="AX293" i="3" s="1"/>
  <c r="AV358" i="3"/>
  <c r="AW358" i="3" s="1"/>
  <c r="AX358" i="3" s="1"/>
  <c r="AS358" i="3"/>
  <c r="AT358" i="3" s="1"/>
  <c r="AU358" i="3" s="1"/>
  <c r="AY358" i="3"/>
  <c r="AZ358" i="3" s="1"/>
  <c r="BA358" i="3" s="1"/>
  <c r="AP358" i="3"/>
  <c r="AQ358" i="3" s="1"/>
  <c r="AR358" i="3" s="1"/>
  <c r="BE6" i="3"/>
  <c r="BF6" i="3" s="1"/>
  <c r="BG6" i="3" s="1"/>
  <c r="AS8" i="3"/>
  <c r="AT8" i="3" s="1"/>
  <c r="AU8" i="3" s="1"/>
  <c r="AV8" i="3"/>
  <c r="AW8" i="3" s="1"/>
  <c r="AX8" i="3" s="1"/>
  <c r="AS11" i="3"/>
  <c r="AT11" i="3" s="1"/>
  <c r="AU11" i="3" s="1"/>
  <c r="AP11" i="3"/>
  <c r="AQ11" i="3" s="1"/>
  <c r="AR11" i="3" s="1"/>
  <c r="AY12" i="3"/>
  <c r="AZ12" i="3" s="1"/>
  <c r="BA12" i="3" s="1"/>
  <c r="AY15" i="3"/>
  <c r="AZ15" i="3" s="1"/>
  <c r="BA15" i="3" s="1"/>
  <c r="AP16" i="3"/>
  <c r="AQ16" i="3" s="1"/>
  <c r="AR16" i="3" s="1"/>
  <c r="BE19" i="3"/>
  <c r="BF19" i="3" s="1"/>
  <c r="BG19" i="3" s="1"/>
  <c r="AV21" i="3"/>
  <c r="AW21" i="3" s="1"/>
  <c r="AX21" i="3" s="1"/>
  <c r="BE22" i="3"/>
  <c r="BF22" i="3" s="1"/>
  <c r="BG22" i="3" s="1"/>
  <c r="AS24" i="3"/>
  <c r="AT24" i="3" s="1"/>
  <c r="AU24" i="3" s="1"/>
  <c r="AV24" i="3"/>
  <c r="AW24" i="3" s="1"/>
  <c r="AX24" i="3" s="1"/>
  <c r="AS27" i="3"/>
  <c r="AT27" i="3" s="1"/>
  <c r="AU27" i="3" s="1"/>
  <c r="AP27" i="3"/>
  <c r="AQ27" i="3" s="1"/>
  <c r="AR27" i="3" s="1"/>
  <c r="AY28" i="3"/>
  <c r="AZ28" i="3" s="1"/>
  <c r="BA28" i="3" s="1"/>
  <c r="AY31" i="3"/>
  <c r="AZ31" i="3" s="1"/>
  <c r="BA31" i="3" s="1"/>
  <c r="AP32" i="3"/>
  <c r="AQ32" i="3" s="1"/>
  <c r="AR32" i="3" s="1"/>
  <c r="BB35" i="3"/>
  <c r="BC35" i="3" s="1"/>
  <c r="BD35" i="3" s="1"/>
  <c r="BB37" i="3"/>
  <c r="BC37" i="3" s="1"/>
  <c r="BD37" i="3" s="1"/>
  <c r="BB39" i="3"/>
  <c r="BC39" i="3" s="1"/>
  <c r="BD39" i="3" s="1"/>
  <c r="BB41" i="3"/>
  <c r="BC41" i="3" s="1"/>
  <c r="BD41" i="3" s="1"/>
  <c r="BB43" i="3"/>
  <c r="BC43" i="3" s="1"/>
  <c r="BD43" i="3" s="1"/>
  <c r="BB45" i="3"/>
  <c r="BC45" i="3" s="1"/>
  <c r="BD45" i="3" s="1"/>
  <c r="BB47" i="3"/>
  <c r="BC47" i="3" s="1"/>
  <c r="BD47" i="3" s="1"/>
  <c r="BB49" i="3"/>
  <c r="BC49" i="3" s="1"/>
  <c r="BD49" i="3" s="1"/>
  <c r="BB51" i="3"/>
  <c r="BC51" i="3" s="1"/>
  <c r="BD51" i="3" s="1"/>
  <c r="BB53" i="3"/>
  <c r="BC53" i="3" s="1"/>
  <c r="BD53" i="3" s="1"/>
  <c r="BB55" i="3"/>
  <c r="BC55" i="3" s="1"/>
  <c r="BD55" i="3" s="1"/>
  <c r="BB57" i="3"/>
  <c r="BC57" i="3" s="1"/>
  <c r="BD57" i="3" s="1"/>
  <c r="BB59" i="3"/>
  <c r="BC59" i="3" s="1"/>
  <c r="BD59" i="3" s="1"/>
  <c r="BB61" i="3"/>
  <c r="BC61" i="3" s="1"/>
  <c r="BD61" i="3" s="1"/>
  <c r="BB63" i="3"/>
  <c r="BC63" i="3" s="1"/>
  <c r="BD63" i="3" s="1"/>
  <c r="BB65" i="3"/>
  <c r="BC65" i="3" s="1"/>
  <c r="BD65" i="3" s="1"/>
  <c r="BB67" i="3"/>
  <c r="BC67" i="3" s="1"/>
  <c r="BD67" i="3" s="1"/>
  <c r="BB69" i="3"/>
  <c r="BC69" i="3" s="1"/>
  <c r="BD69" i="3" s="1"/>
  <c r="BB71" i="3"/>
  <c r="BC71" i="3" s="1"/>
  <c r="BD71" i="3" s="1"/>
  <c r="BE72" i="3"/>
  <c r="BF72" i="3" s="1"/>
  <c r="BG72" i="3" s="1"/>
  <c r="BB74" i="3"/>
  <c r="BC74" i="3" s="1"/>
  <c r="BD74" i="3" s="1"/>
  <c r="AY74" i="3"/>
  <c r="AZ74" i="3" s="1"/>
  <c r="BA74" i="3" s="1"/>
  <c r="AY75" i="3"/>
  <c r="AZ75" i="3" s="1"/>
  <c r="BA75" i="3" s="1"/>
  <c r="BB76" i="3"/>
  <c r="BC76" i="3" s="1"/>
  <c r="BD76" i="3" s="1"/>
  <c r="AY79" i="3"/>
  <c r="AZ79" i="3" s="1"/>
  <c r="BA79" i="3" s="1"/>
  <c r="BB80" i="3"/>
  <c r="BC80" i="3" s="1"/>
  <c r="BD80" i="3" s="1"/>
  <c r="AY83" i="3"/>
  <c r="AZ83" i="3" s="1"/>
  <c r="BA83" i="3" s="1"/>
  <c r="BB84" i="3"/>
  <c r="BC84" i="3" s="1"/>
  <c r="BD84" i="3" s="1"/>
  <c r="AY87" i="3"/>
  <c r="AZ87" i="3" s="1"/>
  <c r="BA87" i="3" s="1"/>
  <c r="BB88" i="3"/>
  <c r="BC88" i="3" s="1"/>
  <c r="BD88" i="3" s="1"/>
  <c r="AY91" i="3"/>
  <c r="AZ91" i="3" s="1"/>
  <c r="BA91" i="3" s="1"/>
  <c r="BB92" i="3"/>
  <c r="BC92" i="3" s="1"/>
  <c r="BD92" i="3" s="1"/>
  <c r="AY94" i="3"/>
  <c r="AZ94" i="3" s="1"/>
  <c r="BA94" i="3" s="1"/>
  <c r="BE97" i="3"/>
  <c r="BF97" i="3" s="1"/>
  <c r="BG97" i="3" s="1"/>
  <c r="BB100" i="3"/>
  <c r="BC100" i="3" s="1"/>
  <c r="BD100" i="3" s="1"/>
  <c r="AY107" i="3"/>
  <c r="AZ107" i="3" s="1"/>
  <c r="BA107" i="3" s="1"/>
  <c r="AV110" i="3"/>
  <c r="AW110" i="3" s="1"/>
  <c r="AX110" i="3" s="1"/>
  <c r="AS110" i="3"/>
  <c r="AT110" i="3" s="1"/>
  <c r="AU110" i="3" s="1"/>
  <c r="BE117" i="3"/>
  <c r="BF117" i="3" s="1"/>
  <c r="BG117" i="3" s="1"/>
  <c r="AP117" i="3"/>
  <c r="AQ117" i="3" s="1"/>
  <c r="AR117" i="3" s="1"/>
  <c r="BB122" i="3"/>
  <c r="BC122" i="3" s="1"/>
  <c r="BD122" i="3" s="1"/>
  <c r="BB126" i="3"/>
  <c r="BC126" i="3" s="1"/>
  <c r="BD126" i="3" s="1"/>
  <c r="AY135" i="3"/>
  <c r="AZ135" i="3" s="1"/>
  <c r="BA135" i="3" s="1"/>
  <c r="BH152" i="3"/>
  <c r="BI152" i="3" s="1"/>
  <c r="BJ152" i="3" s="1"/>
  <c r="BB152" i="3"/>
  <c r="BC152" i="3" s="1"/>
  <c r="BD152" i="3" s="1"/>
  <c r="BE163" i="3"/>
  <c r="BF163" i="3" s="1"/>
  <c r="BG163" i="3" s="1"/>
  <c r="AP163" i="3"/>
  <c r="AQ163" i="3" s="1"/>
  <c r="AR163" i="3" s="1"/>
  <c r="BB168" i="3"/>
  <c r="BC168" i="3" s="1"/>
  <c r="BD168" i="3" s="1"/>
  <c r="BB172" i="3"/>
  <c r="BC172" i="3" s="1"/>
  <c r="BD172" i="3" s="1"/>
  <c r="AY181" i="3"/>
  <c r="AZ181" i="3" s="1"/>
  <c r="BA181" i="3" s="1"/>
  <c r="BB207" i="3"/>
  <c r="BC207" i="3" s="1"/>
  <c r="BD207" i="3" s="1"/>
  <c r="BB303" i="3"/>
  <c r="BC303" i="3" s="1"/>
  <c r="BD303" i="3" s="1"/>
  <c r="AY76" i="3"/>
  <c r="AZ76" i="3" s="1"/>
  <c r="BA76" i="3" s="1"/>
  <c r="AY78" i="3"/>
  <c r="AZ78" i="3" s="1"/>
  <c r="BA78" i="3" s="1"/>
  <c r="AY80" i="3"/>
  <c r="AZ80" i="3" s="1"/>
  <c r="BA80" i="3" s="1"/>
  <c r="AY82" i="3"/>
  <c r="AZ82" i="3" s="1"/>
  <c r="BA82" i="3" s="1"/>
  <c r="AY84" i="3"/>
  <c r="AZ84" i="3" s="1"/>
  <c r="BA84" i="3" s="1"/>
  <c r="AY86" i="3"/>
  <c r="AZ86" i="3" s="1"/>
  <c r="BA86" i="3" s="1"/>
  <c r="AY88" i="3"/>
  <c r="AZ88" i="3" s="1"/>
  <c r="BA88" i="3" s="1"/>
  <c r="AY90" i="3"/>
  <c r="AZ90" i="3" s="1"/>
  <c r="BA90" i="3" s="1"/>
  <c r="AP92" i="3"/>
  <c r="AQ92" i="3" s="1"/>
  <c r="AR92" i="3" s="1"/>
  <c r="AY100" i="3"/>
  <c r="AZ100" i="3" s="1"/>
  <c r="BA100" i="3" s="1"/>
  <c r="AY102" i="3"/>
  <c r="AZ102" i="3" s="1"/>
  <c r="BA102" i="3" s="1"/>
  <c r="AV103" i="3"/>
  <c r="AW103" i="3" s="1"/>
  <c r="AX103" i="3" s="1"/>
  <c r="AY110" i="3"/>
  <c r="AZ110" i="3" s="1"/>
  <c r="BA110" i="3" s="1"/>
  <c r="AV111" i="3"/>
  <c r="AW111" i="3" s="1"/>
  <c r="AX111" i="3" s="1"/>
  <c r="AY118" i="3"/>
  <c r="AZ118" i="3" s="1"/>
  <c r="BA118" i="3" s="1"/>
  <c r="BE119" i="3"/>
  <c r="BF119" i="3" s="1"/>
  <c r="BG119" i="3" s="1"/>
  <c r="BE120" i="3"/>
  <c r="BF120" i="3" s="1"/>
  <c r="BG120" i="3" s="1"/>
  <c r="AV121" i="3"/>
  <c r="AW121" i="3" s="1"/>
  <c r="AX121" i="3" s="1"/>
  <c r="AS121" i="3"/>
  <c r="AT121" i="3" s="1"/>
  <c r="AU121" i="3" s="1"/>
  <c r="AY121" i="3"/>
  <c r="AZ121" i="3" s="1"/>
  <c r="BA121" i="3" s="1"/>
  <c r="AP128" i="3"/>
  <c r="AQ128" i="3" s="1"/>
  <c r="AR128" i="3" s="1"/>
  <c r="AY134" i="3"/>
  <c r="AZ134" i="3" s="1"/>
  <c r="BA134" i="3" s="1"/>
  <c r="BE135" i="3"/>
  <c r="BF135" i="3" s="1"/>
  <c r="BG135" i="3" s="1"/>
  <c r="BE136" i="3"/>
  <c r="BF136" i="3" s="1"/>
  <c r="BG136" i="3" s="1"/>
  <c r="AV137" i="3"/>
  <c r="AW137" i="3" s="1"/>
  <c r="AX137" i="3" s="1"/>
  <c r="AS137" i="3"/>
  <c r="AT137" i="3" s="1"/>
  <c r="AU137" i="3" s="1"/>
  <c r="AY137" i="3"/>
  <c r="AZ137" i="3" s="1"/>
  <c r="BA137" i="3" s="1"/>
  <c r="AY150" i="3"/>
  <c r="AZ150" i="3" s="1"/>
  <c r="BA150" i="3" s="1"/>
  <c r="BE151" i="3"/>
  <c r="BF151" i="3" s="1"/>
  <c r="BG151" i="3" s="1"/>
  <c r="BE152" i="3"/>
  <c r="BF152" i="3" s="1"/>
  <c r="BG152" i="3" s="1"/>
  <c r="AV153" i="3"/>
  <c r="AW153" i="3" s="1"/>
  <c r="AX153" i="3" s="1"/>
  <c r="AS153" i="3"/>
  <c r="AT153" i="3" s="1"/>
  <c r="AU153" i="3" s="1"/>
  <c r="AY153" i="3"/>
  <c r="AZ153" i="3" s="1"/>
  <c r="BA153" i="3" s="1"/>
  <c r="AY164" i="3"/>
  <c r="AZ164" i="3" s="1"/>
  <c r="BA164" i="3" s="1"/>
  <c r="BE165" i="3"/>
  <c r="BF165" i="3" s="1"/>
  <c r="BG165" i="3" s="1"/>
  <c r="BE166" i="3"/>
  <c r="BF166" i="3" s="1"/>
  <c r="BG166" i="3" s="1"/>
  <c r="AV167" i="3"/>
  <c r="AW167" i="3" s="1"/>
  <c r="AX167" i="3" s="1"/>
  <c r="AS167" i="3"/>
  <c r="AT167" i="3" s="1"/>
  <c r="AU167" i="3" s="1"/>
  <c r="AY167" i="3"/>
  <c r="AZ167" i="3" s="1"/>
  <c r="BA167" i="3" s="1"/>
  <c r="AY180" i="3"/>
  <c r="AZ180" i="3" s="1"/>
  <c r="BA180" i="3" s="1"/>
  <c r="BE181" i="3"/>
  <c r="BF181" i="3" s="1"/>
  <c r="BG181" i="3" s="1"/>
  <c r="BE182" i="3"/>
  <c r="BF182" i="3" s="1"/>
  <c r="BG182" i="3" s="1"/>
  <c r="AV183" i="3"/>
  <c r="AW183" i="3" s="1"/>
  <c r="AX183" i="3" s="1"/>
  <c r="AS183" i="3"/>
  <c r="AT183" i="3" s="1"/>
  <c r="AU183" i="3" s="1"/>
  <c r="AY183" i="3"/>
  <c r="AZ183" i="3" s="1"/>
  <c r="BA183" i="3" s="1"/>
  <c r="BB188" i="3"/>
  <c r="BC188" i="3" s="1"/>
  <c r="BD188" i="3" s="1"/>
  <c r="AS188" i="3"/>
  <c r="AT188" i="3" s="1"/>
  <c r="AU188" i="3" s="1"/>
  <c r="BE191" i="3"/>
  <c r="BF191" i="3" s="1"/>
  <c r="BG191" i="3" s="1"/>
  <c r="BE194" i="3"/>
  <c r="BF194" i="3" s="1"/>
  <c r="BG194" i="3" s="1"/>
  <c r="AV196" i="3"/>
  <c r="AW196" i="3" s="1"/>
  <c r="AX196" i="3" s="1"/>
  <c r="AP196" i="3"/>
  <c r="AQ196" i="3" s="1"/>
  <c r="AR196" i="3" s="1"/>
  <c r="AY196" i="3"/>
  <c r="AZ196" i="3" s="1"/>
  <c r="BA196" i="3" s="1"/>
  <c r="BB203" i="3"/>
  <c r="BC203" i="3" s="1"/>
  <c r="BD203" i="3" s="1"/>
  <c r="BB219" i="3"/>
  <c r="BC219" i="3" s="1"/>
  <c r="BD219" i="3" s="1"/>
  <c r="BB235" i="3"/>
  <c r="BC235" i="3" s="1"/>
  <c r="BD235" i="3" s="1"/>
  <c r="BH261" i="3"/>
  <c r="BI261" i="3" s="1"/>
  <c r="BJ261" i="3" s="1"/>
  <c r="BB261" i="3"/>
  <c r="BC261" i="3" s="1"/>
  <c r="BD261" i="3" s="1"/>
  <c r="AV280" i="3"/>
  <c r="AW280" i="3" s="1"/>
  <c r="AX280" i="3" s="1"/>
  <c r="AS280" i="3"/>
  <c r="AT280" i="3" s="1"/>
  <c r="AU280" i="3" s="1"/>
  <c r="AY280" i="3"/>
  <c r="AZ280" i="3" s="1"/>
  <c r="BA280" i="3" s="1"/>
  <c r="AP280" i="3"/>
  <c r="AQ280" i="3" s="1"/>
  <c r="AR280" i="3" s="1"/>
  <c r="AV399" i="3"/>
  <c r="AW399" i="3" s="1"/>
  <c r="AX399" i="3" s="1"/>
  <c r="AS399" i="3"/>
  <c r="AT399" i="3" s="1"/>
  <c r="AU399" i="3" s="1"/>
  <c r="AP399" i="3"/>
  <c r="AQ399" i="3" s="1"/>
  <c r="AR399" i="3" s="1"/>
  <c r="AY399" i="3"/>
  <c r="AZ399" i="3" s="1"/>
  <c r="BA399" i="3" s="1"/>
  <c r="BB413" i="3"/>
  <c r="BC413" i="3" s="1"/>
  <c r="BD413" i="3" s="1"/>
  <c r="AV92" i="3"/>
  <c r="AW92" i="3" s="1"/>
  <c r="AX92" i="3" s="1"/>
  <c r="BB95" i="3"/>
  <c r="BC95" i="3" s="1"/>
  <c r="BD95" i="3" s="1"/>
  <c r="BE104" i="3"/>
  <c r="BF104" i="3" s="1"/>
  <c r="BG104" i="3" s="1"/>
  <c r="BB107" i="3"/>
  <c r="BC107" i="3" s="1"/>
  <c r="BD107" i="3" s="1"/>
  <c r="AP108" i="3"/>
  <c r="AQ108" i="3" s="1"/>
  <c r="AR108" i="3" s="1"/>
  <c r="AV108" i="3"/>
  <c r="AW108" i="3" s="1"/>
  <c r="AX108" i="3" s="1"/>
  <c r="BE112" i="3"/>
  <c r="BF112" i="3" s="1"/>
  <c r="BG112" i="3" s="1"/>
  <c r="AY120" i="3"/>
  <c r="AZ120" i="3" s="1"/>
  <c r="BA120" i="3" s="1"/>
  <c r="BE121" i="3"/>
  <c r="BF121" i="3" s="1"/>
  <c r="BG121" i="3" s="1"/>
  <c r="BE122" i="3"/>
  <c r="BF122" i="3" s="1"/>
  <c r="BG122" i="3" s="1"/>
  <c r="AV123" i="3"/>
  <c r="AW123" i="3" s="1"/>
  <c r="AX123" i="3" s="1"/>
  <c r="AS123" i="3"/>
  <c r="AT123" i="3" s="1"/>
  <c r="AU123" i="3" s="1"/>
  <c r="AY123" i="3"/>
  <c r="AZ123" i="3" s="1"/>
  <c r="BA123" i="3" s="1"/>
  <c r="BB127" i="3"/>
  <c r="BC127" i="3" s="1"/>
  <c r="BD127" i="3" s="1"/>
  <c r="AS128" i="3"/>
  <c r="AT128" i="3" s="1"/>
  <c r="AU128" i="3" s="1"/>
  <c r="AP130" i="3"/>
  <c r="AQ130" i="3" s="1"/>
  <c r="AR130" i="3" s="1"/>
  <c r="AY136" i="3"/>
  <c r="AZ136" i="3" s="1"/>
  <c r="BA136" i="3" s="1"/>
  <c r="BE137" i="3"/>
  <c r="BF137" i="3" s="1"/>
  <c r="BG137" i="3" s="1"/>
  <c r="BE138" i="3"/>
  <c r="BF138" i="3" s="1"/>
  <c r="BG138" i="3" s="1"/>
  <c r="AV139" i="3"/>
  <c r="AW139" i="3" s="1"/>
  <c r="AX139" i="3" s="1"/>
  <c r="AS139" i="3"/>
  <c r="AT139" i="3" s="1"/>
  <c r="AU139" i="3" s="1"/>
  <c r="AY139" i="3"/>
  <c r="AZ139" i="3" s="1"/>
  <c r="BA139" i="3" s="1"/>
  <c r="BB143" i="3"/>
  <c r="BC143" i="3" s="1"/>
  <c r="BD143" i="3" s="1"/>
  <c r="AS144" i="3"/>
  <c r="AT144" i="3" s="1"/>
  <c r="AU144" i="3" s="1"/>
  <c r="AY152" i="3"/>
  <c r="AZ152" i="3" s="1"/>
  <c r="BA152" i="3" s="1"/>
  <c r="BE153" i="3"/>
  <c r="BF153" i="3" s="1"/>
  <c r="BG153" i="3" s="1"/>
  <c r="BE154" i="3"/>
  <c r="BF154" i="3" s="1"/>
  <c r="BG154" i="3" s="1"/>
  <c r="AV155" i="3"/>
  <c r="AW155" i="3" s="1"/>
  <c r="AX155" i="3" s="1"/>
  <c r="AS155" i="3"/>
  <c r="AT155" i="3" s="1"/>
  <c r="AU155" i="3" s="1"/>
  <c r="AY155" i="3"/>
  <c r="AZ155" i="3" s="1"/>
  <c r="BA155" i="3" s="1"/>
  <c r="AY166" i="3"/>
  <c r="AZ166" i="3" s="1"/>
  <c r="BA166" i="3" s="1"/>
  <c r="BE167" i="3"/>
  <c r="BF167" i="3" s="1"/>
  <c r="BG167" i="3" s="1"/>
  <c r="BE168" i="3"/>
  <c r="BF168" i="3" s="1"/>
  <c r="BG168" i="3" s="1"/>
  <c r="AV169" i="3"/>
  <c r="AW169" i="3" s="1"/>
  <c r="AX169" i="3" s="1"/>
  <c r="AS169" i="3"/>
  <c r="AT169" i="3" s="1"/>
  <c r="AU169" i="3" s="1"/>
  <c r="AY169" i="3"/>
  <c r="AZ169" i="3" s="1"/>
  <c r="BA169" i="3" s="1"/>
  <c r="BB173" i="3"/>
  <c r="BC173" i="3" s="1"/>
  <c r="BD173" i="3" s="1"/>
  <c r="AS174" i="3"/>
  <c r="AT174" i="3" s="1"/>
  <c r="AU174" i="3" s="1"/>
  <c r="AY182" i="3"/>
  <c r="AZ182" i="3" s="1"/>
  <c r="BA182" i="3" s="1"/>
  <c r="BE183" i="3"/>
  <c r="BF183" i="3" s="1"/>
  <c r="BG183" i="3" s="1"/>
  <c r="BE184" i="3"/>
  <c r="BF184" i="3" s="1"/>
  <c r="BG184" i="3" s="1"/>
  <c r="AS185" i="3"/>
  <c r="AT185" i="3" s="1"/>
  <c r="AU185" i="3" s="1"/>
  <c r="AP185" i="3"/>
  <c r="AQ185" i="3" s="1"/>
  <c r="AR185" i="3" s="1"/>
  <c r="AV185" i="3"/>
  <c r="AW185" i="3" s="1"/>
  <c r="AX185" i="3" s="1"/>
  <c r="BE185" i="3"/>
  <c r="BF185" i="3" s="1"/>
  <c r="BG185" i="3" s="1"/>
  <c r="AV187" i="3"/>
  <c r="AW187" i="3" s="1"/>
  <c r="AX187" i="3" s="1"/>
  <c r="BB199" i="3"/>
  <c r="BC199" i="3" s="1"/>
  <c r="BD199" i="3" s="1"/>
  <c r="AY200" i="3"/>
  <c r="AZ200" i="3" s="1"/>
  <c r="BA200" i="3" s="1"/>
  <c r="AV256" i="3"/>
  <c r="AW256" i="3" s="1"/>
  <c r="AX256" i="3" s="1"/>
  <c r="AS256" i="3"/>
  <c r="AT256" i="3" s="1"/>
  <c r="AU256" i="3" s="1"/>
  <c r="AY256" i="3"/>
  <c r="AZ256" i="3" s="1"/>
  <c r="BA256" i="3" s="1"/>
  <c r="AP256" i="3"/>
  <c r="AQ256" i="3" s="1"/>
  <c r="AR256" i="3" s="1"/>
  <c r="BB281" i="3"/>
  <c r="BC281" i="3" s="1"/>
  <c r="BD281" i="3" s="1"/>
  <c r="AP292" i="3"/>
  <c r="AQ292" i="3" s="1"/>
  <c r="AR292" i="3" s="1"/>
  <c r="AV292" i="3"/>
  <c r="AW292" i="3" s="1"/>
  <c r="AX292" i="3" s="1"/>
  <c r="AS296" i="3"/>
  <c r="AT296" i="3" s="1"/>
  <c r="AU296" i="3" s="1"/>
  <c r="AV296" i="3"/>
  <c r="AW296" i="3" s="1"/>
  <c r="AX296" i="3" s="1"/>
  <c r="AP296" i="3"/>
  <c r="AQ296" i="3" s="1"/>
  <c r="AR296" i="3" s="1"/>
  <c r="AY296" i="3"/>
  <c r="AZ296" i="3" s="1"/>
  <c r="BA296" i="3" s="1"/>
  <c r="AS76" i="3"/>
  <c r="AT76" i="3" s="1"/>
  <c r="AU76" i="3" s="1"/>
  <c r="AS78" i="3"/>
  <c r="AT78" i="3" s="1"/>
  <c r="AU78" i="3" s="1"/>
  <c r="AS80" i="3"/>
  <c r="AT80" i="3" s="1"/>
  <c r="AU80" i="3" s="1"/>
  <c r="AS82" i="3"/>
  <c r="AT82" i="3" s="1"/>
  <c r="AU82" i="3" s="1"/>
  <c r="AS84" i="3"/>
  <c r="AT84" i="3" s="1"/>
  <c r="AU84" i="3" s="1"/>
  <c r="AS86" i="3"/>
  <c r="AT86" i="3" s="1"/>
  <c r="AU86" i="3" s="1"/>
  <c r="AS88" i="3"/>
  <c r="AT88" i="3" s="1"/>
  <c r="AU88" i="3" s="1"/>
  <c r="AS90" i="3"/>
  <c r="AT90" i="3" s="1"/>
  <c r="AU90" i="3" s="1"/>
  <c r="AY92" i="3"/>
  <c r="AZ92" i="3" s="1"/>
  <c r="BA92" i="3" s="1"/>
  <c r="AY96" i="3"/>
  <c r="AZ96" i="3" s="1"/>
  <c r="BA96" i="3" s="1"/>
  <c r="AP98" i="3"/>
  <c r="AQ98" i="3" s="1"/>
  <c r="AR98" i="3" s="1"/>
  <c r="AV98" i="3"/>
  <c r="AW98" i="3" s="1"/>
  <c r="AX98" i="3" s="1"/>
  <c r="BB101" i="3"/>
  <c r="BC101" i="3" s="1"/>
  <c r="BD101" i="3" s="1"/>
  <c r="AY104" i="3"/>
  <c r="AZ104" i="3" s="1"/>
  <c r="BA104" i="3" s="1"/>
  <c r="AS104" i="3"/>
  <c r="AT104" i="3" s="1"/>
  <c r="AU104" i="3" s="1"/>
  <c r="AS105" i="3"/>
  <c r="AT105" i="3" s="1"/>
  <c r="AU105" i="3" s="1"/>
  <c r="AV105" i="3"/>
  <c r="AW105" i="3" s="1"/>
  <c r="AX105" i="3" s="1"/>
  <c r="AY112" i="3"/>
  <c r="AZ112" i="3" s="1"/>
  <c r="BA112" i="3" s="1"/>
  <c r="AY122" i="3"/>
  <c r="AZ122" i="3" s="1"/>
  <c r="BA122" i="3" s="1"/>
  <c r="BE123" i="3"/>
  <c r="BF123" i="3" s="1"/>
  <c r="BG123" i="3" s="1"/>
  <c r="BE124" i="3"/>
  <c r="BF124" i="3" s="1"/>
  <c r="BG124" i="3" s="1"/>
  <c r="AV125" i="3"/>
  <c r="AW125" i="3" s="1"/>
  <c r="AX125" i="3" s="1"/>
  <c r="AS125" i="3"/>
  <c r="AT125" i="3" s="1"/>
  <c r="AU125" i="3" s="1"/>
  <c r="AY125" i="3"/>
  <c r="AZ125" i="3" s="1"/>
  <c r="BA125" i="3" s="1"/>
  <c r="BB129" i="3"/>
  <c r="BC129" i="3" s="1"/>
  <c r="BD129" i="3" s="1"/>
  <c r="AS130" i="3"/>
  <c r="AT130" i="3" s="1"/>
  <c r="AU130" i="3" s="1"/>
  <c r="AY138" i="3"/>
  <c r="AZ138" i="3" s="1"/>
  <c r="BA138" i="3" s="1"/>
  <c r="BE139" i="3"/>
  <c r="BF139" i="3" s="1"/>
  <c r="BG139" i="3" s="1"/>
  <c r="BE140" i="3"/>
  <c r="BF140" i="3" s="1"/>
  <c r="BG140" i="3" s="1"/>
  <c r="AV141" i="3"/>
  <c r="AW141" i="3" s="1"/>
  <c r="AX141" i="3" s="1"/>
  <c r="AS141" i="3"/>
  <c r="AT141" i="3" s="1"/>
  <c r="AU141" i="3" s="1"/>
  <c r="AY141" i="3"/>
  <c r="AZ141" i="3" s="1"/>
  <c r="BA141" i="3" s="1"/>
  <c r="BB145" i="3"/>
  <c r="BC145" i="3" s="1"/>
  <c r="BD145" i="3" s="1"/>
  <c r="AS146" i="3"/>
  <c r="AT146" i="3" s="1"/>
  <c r="AU146" i="3" s="1"/>
  <c r="AY154" i="3"/>
  <c r="AZ154" i="3" s="1"/>
  <c r="BA154" i="3" s="1"/>
  <c r="BE155" i="3"/>
  <c r="BF155" i="3" s="1"/>
  <c r="BG155" i="3" s="1"/>
  <c r="BE156" i="3"/>
  <c r="BF156" i="3" s="1"/>
  <c r="BG156" i="3" s="1"/>
  <c r="AV157" i="3"/>
  <c r="AW157" i="3" s="1"/>
  <c r="AX157" i="3" s="1"/>
  <c r="AS157" i="3"/>
  <c r="AT157" i="3" s="1"/>
  <c r="AU157" i="3" s="1"/>
  <c r="AY157" i="3"/>
  <c r="AZ157" i="3" s="1"/>
  <c r="BA157" i="3" s="1"/>
  <c r="BB159" i="3"/>
  <c r="BC159" i="3" s="1"/>
  <c r="BD159" i="3" s="1"/>
  <c r="AS160" i="3"/>
  <c r="AT160" i="3" s="1"/>
  <c r="AU160" i="3" s="1"/>
  <c r="AY168" i="3"/>
  <c r="AZ168" i="3" s="1"/>
  <c r="BA168" i="3" s="1"/>
  <c r="BE169" i="3"/>
  <c r="BF169" i="3" s="1"/>
  <c r="BG169" i="3" s="1"/>
  <c r="BE170" i="3"/>
  <c r="BF170" i="3" s="1"/>
  <c r="BG170" i="3" s="1"/>
  <c r="AV171" i="3"/>
  <c r="AW171" i="3" s="1"/>
  <c r="AX171" i="3" s="1"/>
  <c r="AS171" i="3"/>
  <c r="AT171" i="3" s="1"/>
  <c r="AU171" i="3" s="1"/>
  <c r="AY171" i="3"/>
  <c r="AZ171" i="3" s="1"/>
  <c r="BA171" i="3" s="1"/>
  <c r="BB175" i="3"/>
  <c r="BC175" i="3" s="1"/>
  <c r="BD175" i="3" s="1"/>
  <c r="AS176" i="3"/>
  <c r="AT176" i="3" s="1"/>
  <c r="AU176" i="3" s="1"/>
  <c r="AY184" i="3"/>
  <c r="AZ184" i="3" s="1"/>
  <c r="BA184" i="3" s="1"/>
  <c r="BB209" i="3"/>
  <c r="BC209" i="3" s="1"/>
  <c r="BD209" i="3" s="1"/>
  <c r="BE217" i="3"/>
  <c r="BF217" i="3" s="1"/>
  <c r="BG217" i="3" s="1"/>
  <c r="BB217" i="3"/>
  <c r="BC217" i="3" s="1"/>
  <c r="BD217" i="3" s="1"/>
  <c r="BB225" i="3"/>
  <c r="BC225" i="3" s="1"/>
  <c r="BD225" i="3" s="1"/>
  <c r="BE233" i="3"/>
  <c r="BF233" i="3" s="1"/>
  <c r="BG233" i="3" s="1"/>
  <c r="BB233" i="3"/>
  <c r="BC233" i="3" s="1"/>
  <c r="BD233" i="3" s="1"/>
  <c r="BB241" i="3"/>
  <c r="BC241" i="3" s="1"/>
  <c r="BD241" i="3" s="1"/>
  <c r="AV246" i="3"/>
  <c r="AW246" i="3" s="1"/>
  <c r="AX246" i="3" s="1"/>
  <c r="AS246" i="3"/>
  <c r="AT246" i="3" s="1"/>
  <c r="AU246" i="3" s="1"/>
  <c r="AP246" i="3"/>
  <c r="AQ246" i="3" s="1"/>
  <c r="AR246" i="3" s="1"/>
  <c r="BB257" i="3"/>
  <c r="BC257" i="3" s="1"/>
  <c r="BD257" i="3" s="1"/>
  <c r="AV268" i="3"/>
  <c r="AW268" i="3" s="1"/>
  <c r="AX268" i="3" s="1"/>
  <c r="AS268" i="3"/>
  <c r="AT268" i="3" s="1"/>
  <c r="AU268" i="3" s="1"/>
  <c r="AY268" i="3"/>
  <c r="AZ268" i="3" s="1"/>
  <c r="BA268" i="3" s="1"/>
  <c r="AP268" i="3"/>
  <c r="AQ268" i="3" s="1"/>
  <c r="AR268" i="3" s="1"/>
  <c r="AV288" i="3"/>
  <c r="AW288" i="3" s="1"/>
  <c r="AX288" i="3" s="1"/>
  <c r="AS288" i="3"/>
  <c r="AT288" i="3" s="1"/>
  <c r="AU288" i="3" s="1"/>
  <c r="AY288" i="3"/>
  <c r="AZ288" i="3" s="1"/>
  <c r="BA288" i="3" s="1"/>
  <c r="AP288" i="3"/>
  <c r="AQ288" i="3" s="1"/>
  <c r="AR288" i="3" s="1"/>
  <c r="BE331" i="3"/>
  <c r="BF331" i="3" s="1"/>
  <c r="BG331" i="3" s="1"/>
  <c r="BB331" i="3"/>
  <c r="BC331" i="3" s="1"/>
  <c r="BD331" i="3" s="1"/>
  <c r="AS346" i="3"/>
  <c r="AT346" i="3" s="1"/>
  <c r="AU346" i="3" s="1"/>
  <c r="AV346" i="3"/>
  <c r="AW346" i="3" s="1"/>
  <c r="AX346" i="3" s="1"/>
  <c r="AP346" i="3"/>
  <c r="AQ346" i="3" s="1"/>
  <c r="AR346" i="3" s="1"/>
  <c r="AY346" i="3"/>
  <c r="AZ346" i="3" s="1"/>
  <c r="BA346" i="3" s="1"/>
  <c r="AP94" i="3"/>
  <c r="AQ94" i="3" s="1"/>
  <c r="AR94" i="3" s="1"/>
  <c r="AY103" i="3"/>
  <c r="AZ103" i="3" s="1"/>
  <c r="BA103" i="3" s="1"/>
  <c r="BE106" i="3"/>
  <c r="BF106" i="3" s="1"/>
  <c r="BG106" i="3" s="1"/>
  <c r="BB109" i="3"/>
  <c r="BC109" i="3" s="1"/>
  <c r="BD109" i="3" s="1"/>
  <c r="AP110" i="3"/>
  <c r="AQ110" i="3" s="1"/>
  <c r="AR110" i="3" s="1"/>
  <c r="AY111" i="3"/>
  <c r="AZ111" i="3" s="1"/>
  <c r="BA111" i="3" s="1"/>
  <c r="Z112" i="3"/>
  <c r="BE114" i="3"/>
  <c r="BF114" i="3" s="1"/>
  <c r="BG114" i="3" s="1"/>
  <c r="BB115" i="3"/>
  <c r="BC115" i="3" s="1"/>
  <c r="BD115" i="3" s="1"/>
  <c r="AS116" i="3"/>
  <c r="AT116" i="3" s="1"/>
  <c r="AU116" i="3" s="1"/>
  <c r="AP118" i="3"/>
  <c r="AQ118" i="3" s="1"/>
  <c r="AR118" i="3" s="1"/>
  <c r="Z122" i="3"/>
  <c r="AY124" i="3"/>
  <c r="AZ124" i="3" s="1"/>
  <c r="BA124" i="3" s="1"/>
  <c r="BE125" i="3"/>
  <c r="BF125" i="3" s="1"/>
  <c r="BG125" i="3" s="1"/>
  <c r="BE126" i="3"/>
  <c r="BF126" i="3" s="1"/>
  <c r="BG126" i="3" s="1"/>
  <c r="AV127" i="3"/>
  <c r="AW127" i="3" s="1"/>
  <c r="AX127" i="3" s="1"/>
  <c r="AS127" i="3"/>
  <c r="AT127" i="3" s="1"/>
  <c r="AU127" i="3" s="1"/>
  <c r="AY127" i="3"/>
  <c r="AZ127" i="3" s="1"/>
  <c r="BA127" i="3" s="1"/>
  <c r="BB131" i="3"/>
  <c r="BC131" i="3" s="1"/>
  <c r="BD131" i="3" s="1"/>
  <c r="AS132" i="3"/>
  <c r="AT132" i="3" s="1"/>
  <c r="AU132" i="3" s="1"/>
  <c r="AP134" i="3"/>
  <c r="AQ134" i="3" s="1"/>
  <c r="AR134" i="3" s="1"/>
  <c r="Z138" i="3"/>
  <c r="AY140" i="3"/>
  <c r="AZ140" i="3" s="1"/>
  <c r="BA140" i="3" s="1"/>
  <c r="BE141" i="3"/>
  <c r="BF141" i="3" s="1"/>
  <c r="BG141" i="3" s="1"/>
  <c r="BE142" i="3"/>
  <c r="BF142" i="3" s="1"/>
  <c r="BG142" i="3" s="1"/>
  <c r="AV143" i="3"/>
  <c r="AW143" i="3" s="1"/>
  <c r="AX143" i="3" s="1"/>
  <c r="AS143" i="3"/>
  <c r="AT143" i="3" s="1"/>
  <c r="AU143" i="3" s="1"/>
  <c r="AY143" i="3"/>
  <c r="AZ143" i="3" s="1"/>
  <c r="BA143" i="3" s="1"/>
  <c r="BB147" i="3"/>
  <c r="BC147" i="3" s="1"/>
  <c r="BD147" i="3" s="1"/>
  <c r="AS148" i="3"/>
  <c r="AT148" i="3" s="1"/>
  <c r="AU148" i="3" s="1"/>
  <c r="Z154" i="3"/>
  <c r="AY156" i="3"/>
  <c r="AZ156" i="3" s="1"/>
  <c r="BA156" i="3" s="1"/>
  <c r="BE157" i="3"/>
  <c r="BF157" i="3" s="1"/>
  <c r="BG157" i="3" s="1"/>
  <c r="BE158" i="3"/>
  <c r="BF158" i="3" s="1"/>
  <c r="BG158" i="3" s="1"/>
  <c r="BB161" i="3"/>
  <c r="BC161" i="3" s="1"/>
  <c r="BD161" i="3" s="1"/>
  <c r="AS162" i="3"/>
  <c r="AT162" i="3" s="1"/>
  <c r="AU162" i="3" s="1"/>
  <c r="AY170" i="3"/>
  <c r="AZ170" i="3" s="1"/>
  <c r="BA170" i="3" s="1"/>
  <c r="BE171" i="3"/>
  <c r="BF171" i="3" s="1"/>
  <c r="BG171" i="3" s="1"/>
  <c r="BE172" i="3"/>
  <c r="BF172" i="3" s="1"/>
  <c r="BG172" i="3" s="1"/>
  <c r="AV173" i="3"/>
  <c r="AW173" i="3" s="1"/>
  <c r="AX173" i="3" s="1"/>
  <c r="AS173" i="3"/>
  <c r="AT173" i="3" s="1"/>
  <c r="AU173" i="3" s="1"/>
  <c r="AY173" i="3"/>
  <c r="AZ173" i="3" s="1"/>
  <c r="BA173" i="3" s="1"/>
  <c r="BB177" i="3"/>
  <c r="BC177" i="3" s="1"/>
  <c r="BD177" i="3" s="1"/>
  <c r="AS178" i="3"/>
  <c r="AT178" i="3" s="1"/>
  <c r="AU178" i="3" s="1"/>
  <c r="AY202" i="3"/>
  <c r="AZ202" i="3" s="1"/>
  <c r="BA202" i="3" s="1"/>
  <c r="BE204" i="3"/>
  <c r="BF204" i="3" s="1"/>
  <c r="BG204" i="3" s="1"/>
  <c r="AY210" i="3"/>
  <c r="AZ210" i="3" s="1"/>
  <c r="BA210" i="3" s="1"/>
  <c r="AY218" i="3"/>
  <c r="AZ218" i="3" s="1"/>
  <c r="BA218" i="3" s="1"/>
  <c r="BE220" i="3"/>
  <c r="BF220" i="3" s="1"/>
  <c r="BG220" i="3" s="1"/>
  <c r="AY226" i="3"/>
  <c r="AZ226" i="3" s="1"/>
  <c r="BA226" i="3" s="1"/>
  <c r="AY234" i="3"/>
  <c r="AZ234" i="3" s="1"/>
  <c r="BA234" i="3" s="1"/>
  <c r="BE236" i="3"/>
  <c r="BF236" i="3" s="1"/>
  <c r="BG236" i="3" s="1"/>
  <c r="AY242" i="3"/>
  <c r="AZ242" i="3" s="1"/>
  <c r="BA242" i="3" s="1"/>
  <c r="AV252" i="3"/>
  <c r="AW252" i="3" s="1"/>
  <c r="AX252" i="3" s="1"/>
  <c r="AS252" i="3"/>
  <c r="AT252" i="3" s="1"/>
  <c r="AU252" i="3" s="1"/>
  <c r="AY252" i="3"/>
  <c r="AZ252" i="3" s="1"/>
  <c r="BA252" i="3" s="1"/>
  <c r="AP252" i="3"/>
  <c r="AQ252" i="3" s="1"/>
  <c r="AR252" i="3" s="1"/>
  <c r="BB269" i="3"/>
  <c r="BC269" i="3" s="1"/>
  <c r="BD269" i="3" s="1"/>
  <c r="AV276" i="3"/>
  <c r="AW276" i="3" s="1"/>
  <c r="AX276" i="3" s="1"/>
  <c r="AS276" i="3"/>
  <c r="AT276" i="3" s="1"/>
  <c r="AU276" i="3" s="1"/>
  <c r="AY276" i="3"/>
  <c r="AZ276" i="3" s="1"/>
  <c r="BA276" i="3" s="1"/>
  <c r="AP276" i="3"/>
  <c r="AQ276" i="3" s="1"/>
  <c r="AR276" i="3" s="1"/>
  <c r="BB289" i="3"/>
  <c r="BC289" i="3" s="1"/>
  <c r="BD289" i="3" s="1"/>
  <c r="AS298" i="3"/>
  <c r="AT298" i="3" s="1"/>
  <c r="AU298" i="3" s="1"/>
  <c r="AP298" i="3"/>
  <c r="AQ298" i="3" s="1"/>
  <c r="AR298" i="3" s="1"/>
  <c r="AY298" i="3"/>
  <c r="AZ298" i="3" s="1"/>
  <c r="BA298" i="3" s="1"/>
  <c r="AV298" i="3"/>
  <c r="AW298" i="3" s="1"/>
  <c r="AX298" i="3" s="1"/>
  <c r="BB365" i="3"/>
  <c r="BC365" i="3" s="1"/>
  <c r="BD365" i="3" s="1"/>
  <c r="AP436" i="3"/>
  <c r="AQ436" i="3" s="1"/>
  <c r="AR436" i="3" s="1"/>
  <c r="AV436" i="3"/>
  <c r="AW436" i="3" s="1"/>
  <c r="AX436" i="3" s="1"/>
  <c r="AS436" i="3"/>
  <c r="AT436" i="3" s="1"/>
  <c r="AU436" i="3" s="1"/>
  <c r="AY436" i="3"/>
  <c r="AZ436" i="3" s="1"/>
  <c r="BA436" i="3" s="1"/>
  <c r="AY98" i="3"/>
  <c r="AZ98" i="3" s="1"/>
  <c r="BA98" i="3" s="1"/>
  <c r="AP100" i="3"/>
  <c r="AQ100" i="3" s="1"/>
  <c r="AR100" i="3" s="1"/>
  <c r="AV100" i="3"/>
  <c r="AW100" i="3" s="1"/>
  <c r="AX100" i="3" s="1"/>
  <c r="AS101" i="3"/>
  <c r="AT101" i="3" s="1"/>
  <c r="AU101" i="3" s="1"/>
  <c r="BB103" i="3"/>
  <c r="BC103" i="3" s="1"/>
  <c r="BD103" i="3" s="1"/>
  <c r="AP103" i="3"/>
  <c r="AQ103" i="3" s="1"/>
  <c r="AR103" i="3" s="1"/>
  <c r="AP104" i="3"/>
  <c r="AQ104" i="3" s="1"/>
  <c r="AR104" i="3" s="1"/>
  <c r="BE108" i="3"/>
  <c r="BF108" i="3" s="1"/>
  <c r="BG108" i="3" s="1"/>
  <c r="BB111" i="3"/>
  <c r="BC111" i="3" s="1"/>
  <c r="BD111" i="3" s="1"/>
  <c r="AP111" i="3"/>
  <c r="AQ111" i="3" s="1"/>
  <c r="AR111" i="3" s="1"/>
  <c r="AP112" i="3"/>
  <c r="AQ112" i="3" s="1"/>
  <c r="AR112" i="3" s="1"/>
  <c r="Z114" i="3"/>
  <c r="AV114" i="3"/>
  <c r="AW114" i="3" s="1"/>
  <c r="AX114" i="3" s="1"/>
  <c r="AV115" i="3"/>
  <c r="AW115" i="3" s="1"/>
  <c r="AX115" i="3" s="1"/>
  <c r="AS115" i="3"/>
  <c r="AT115" i="3" s="1"/>
  <c r="AU115" i="3" s="1"/>
  <c r="AY115" i="3"/>
  <c r="AZ115" i="3" s="1"/>
  <c r="BA115" i="3" s="1"/>
  <c r="BB119" i="3"/>
  <c r="BC119" i="3" s="1"/>
  <c r="BD119" i="3" s="1"/>
  <c r="AS120" i="3"/>
  <c r="AT120" i="3" s="1"/>
  <c r="AU120" i="3" s="1"/>
  <c r="AP122" i="3"/>
  <c r="AQ122" i="3" s="1"/>
  <c r="AR122" i="3" s="1"/>
  <c r="AP123" i="3"/>
  <c r="AQ123" i="3" s="1"/>
  <c r="AR123" i="3" s="1"/>
  <c r="Z126" i="3"/>
  <c r="AY128" i="3"/>
  <c r="AZ128" i="3" s="1"/>
  <c r="BA128" i="3" s="1"/>
  <c r="BE129" i="3"/>
  <c r="BF129" i="3" s="1"/>
  <c r="BG129" i="3" s="1"/>
  <c r="BE130" i="3"/>
  <c r="BF130" i="3" s="1"/>
  <c r="BG130" i="3" s="1"/>
  <c r="AV131" i="3"/>
  <c r="AW131" i="3" s="1"/>
  <c r="AX131" i="3" s="1"/>
  <c r="AS131" i="3"/>
  <c r="AT131" i="3" s="1"/>
  <c r="AU131" i="3" s="1"/>
  <c r="AY131" i="3"/>
  <c r="AZ131" i="3" s="1"/>
  <c r="BA131" i="3" s="1"/>
  <c r="BB135" i="3"/>
  <c r="BC135" i="3" s="1"/>
  <c r="BD135" i="3" s="1"/>
  <c r="AS136" i="3"/>
  <c r="AT136" i="3" s="1"/>
  <c r="AU136" i="3" s="1"/>
  <c r="AP138" i="3"/>
  <c r="AQ138" i="3" s="1"/>
  <c r="AR138" i="3" s="1"/>
  <c r="AP139" i="3"/>
  <c r="AQ139" i="3" s="1"/>
  <c r="AR139" i="3" s="1"/>
  <c r="Z142" i="3"/>
  <c r="AY144" i="3"/>
  <c r="AZ144" i="3" s="1"/>
  <c r="BA144" i="3" s="1"/>
  <c r="BE145" i="3"/>
  <c r="BF145" i="3" s="1"/>
  <c r="BG145" i="3" s="1"/>
  <c r="BE146" i="3"/>
  <c r="BF146" i="3" s="1"/>
  <c r="BG146" i="3" s="1"/>
  <c r="AV147" i="3"/>
  <c r="AW147" i="3" s="1"/>
  <c r="AX147" i="3" s="1"/>
  <c r="AS147" i="3"/>
  <c r="AT147" i="3" s="1"/>
  <c r="AU147" i="3" s="1"/>
  <c r="AY147" i="3"/>
  <c r="AZ147" i="3" s="1"/>
  <c r="BA147" i="3" s="1"/>
  <c r="BB151" i="3"/>
  <c r="BC151" i="3" s="1"/>
  <c r="BD151" i="3" s="1"/>
  <c r="AS152" i="3"/>
  <c r="AT152" i="3" s="1"/>
  <c r="AU152" i="3" s="1"/>
  <c r="AP155" i="3"/>
  <c r="AQ155" i="3" s="1"/>
  <c r="AR155" i="3" s="1"/>
  <c r="Z158" i="3"/>
  <c r="BE159" i="3"/>
  <c r="BF159" i="3" s="1"/>
  <c r="BG159" i="3" s="1"/>
  <c r="BE160" i="3"/>
  <c r="BF160" i="3" s="1"/>
  <c r="BG160" i="3" s="1"/>
  <c r="AV161" i="3"/>
  <c r="AW161" i="3" s="1"/>
  <c r="AX161" i="3" s="1"/>
  <c r="AS161" i="3"/>
  <c r="AT161" i="3" s="1"/>
  <c r="AU161" i="3" s="1"/>
  <c r="AY161" i="3"/>
  <c r="AZ161" i="3" s="1"/>
  <c r="BA161" i="3" s="1"/>
  <c r="BB165" i="3"/>
  <c r="BC165" i="3" s="1"/>
  <c r="BD165" i="3" s="1"/>
  <c r="AS166" i="3"/>
  <c r="AT166" i="3" s="1"/>
  <c r="AU166" i="3" s="1"/>
  <c r="AP169" i="3"/>
  <c r="AQ169" i="3" s="1"/>
  <c r="AR169" i="3" s="1"/>
  <c r="AY174" i="3"/>
  <c r="AZ174" i="3" s="1"/>
  <c r="BA174" i="3" s="1"/>
  <c r="BE175" i="3"/>
  <c r="BF175" i="3" s="1"/>
  <c r="BG175" i="3" s="1"/>
  <c r="BE176" i="3"/>
  <c r="BF176" i="3" s="1"/>
  <c r="BG176" i="3" s="1"/>
  <c r="AV177" i="3"/>
  <c r="AW177" i="3" s="1"/>
  <c r="AX177" i="3" s="1"/>
  <c r="AS177" i="3"/>
  <c r="AT177" i="3" s="1"/>
  <c r="AU177" i="3" s="1"/>
  <c r="AY177" i="3"/>
  <c r="AZ177" i="3" s="1"/>
  <c r="BA177" i="3" s="1"/>
  <c r="BB181" i="3"/>
  <c r="BC181" i="3" s="1"/>
  <c r="BD181" i="3" s="1"/>
  <c r="AS182" i="3"/>
  <c r="AT182" i="3" s="1"/>
  <c r="AU182" i="3" s="1"/>
  <c r="AY185" i="3"/>
  <c r="AZ185" i="3" s="1"/>
  <c r="BA185" i="3" s="1"/>
  <c r="AP190" i="3"/>
  <c r="AQ190" i="3" s="1"/>
  <c r="AR190" i="3" s="1"/>
  <c r="AY190" i="3"/>
  <c r="AZ190" i="3" s="1"/>
  <c r="BA190" i="3" s="1"/>
  <c r="AV191" i="3"/>
  <c r="AW191" i="3" s="1"/>
  <c r="AX191" i="3" s="1"/>
  <c r="AP194" i="3"/>
  <c r="AQ194" i="3" s="1"/>
  <c r="AR194" i="3" s="1"/>
  <c r="AS196" i="3"/>
  <c r="AT196" i="3" s="1"/>
  <c r="AU196" i="3" s="1"/>
  <c r="BB215" i="3"/>
  <c r="BC215" i="3" s="1"/>
  <c r="BD215" i="3" s="1"/>
  <c r="BB231" i="3"/>
  <c r="BC231" i="3" s="1"/>
  <c r="BD231" i="3" s="1"/>
  <c r="AV248" i="3"/>
  <c r="AW248" i="3" s="1"/>
  <c r="AX248" i="3" s="1"/>
  <c r="AS248" i="3"/>
  <c r="AT248" i="3" s="1"/>
  <c r="AU248" i="3" s="1"/>
  <c r="AY248" i="3"/>
  <c r="AZ248" i="3" s="1"/>
  <c r="BA248" i="3" s="1"/>
  <c r="AP248" i="3"/>
  <c r="AQ248" i="3" s="1"/>
  <c r="AR248" i="3" s="1"/>
  <c r="AV264" i="3"/>
  <c r="AW264" i="3" s="1"/>
  <c r="AX264" i="3" s="1"/>
  <c r="AS264" i="3"/>
  <c r="AT264" i="3" s="1"/>
  <c r="AU264" i="3" s="1"/>
  <c r="AY264" i="3"/>
  <c r="AZ264" i="3" s="1"/>
  <c r="BA264" i="3" s="1"/>
  <c r="AP264" i="3"/>
  <c r="AQ264" i="3" s="1"/>
  <c r="AR264" i="3" s="1"/>
  <c r="AV284" i="3"/>
  <c r="AW284" i="3" s="1"/>
  <c r="AX284" i="3" s="1"/>
  <c r="AS284" i="3"/>
  <c r="AT284" i="3" s="1"/>
  <c r="AU284" i="3" s="1"/>
  <c r="AY284" i="3"/>
  <c r="AZ284" i="3" s="1"/>
  <c r="BA284" i="3" s="1"/>
  <c r="AP284" i="3"/>
  <c r="AQ284" i="3" s="1"/>
  <c r="AR284" i="3" s="1"/>
  <c r="BB293" i="3"/>
  <c r="BC293" i="3" s="1"/>
  <c r="BD293" i="3" s="1"/>
  <c r="BE293" i="3"/>
  <c r="BF293" i="3" s="1"/>
  <c r="BG293" i="3" s="1"/>
  <c r="BB364" i="3"/>
  <c r="BC364" i="3" s="1"/>
  <c r="BD364" i="3" s="1"/>
  <c r="AV364" i="3"/>
  <c r="AW364" i="3" s="1"/>
  <c r="AX364" i="3" s="1"/>
  <c r="AS364" i="3"/>
  <c r="AT364" i="3" s="1"/>
  <c r="AU364" i="3" s="1"/>
  <c r="AY364" i="3"/>
  <c r="AZ364" i="3" s="1"/>
  <c r="BA364" i="3" s="1"/>
  <c r="AP364" i="3"/>
  <c r="AQ364" i="3" s="1"/>
  <c r="AR364" i="3" s="1"/>
  <c r="AS92" i="3"/>
  <c r="AT92" i="3" s="1"/>
  <c r="AU92" i="3" s="1"/>
  <c r="BB93" i="3"/>
  <c r="BC93" i="3" s="1"/>
  <c r="BD93" i="3" s="1"/>
  <c r="AV101" i="3"/>
  <c r="AW101" i="3" s="1"/>
  <c r="AX101" i="3" s="1"/>
  <c r="AY108" i="3"/>
  <c r="AZ108" i="3" s="1"/>
  <c r="BA108" i="3" s="1"/>
  <c r="AS109" i="3"/>
  <c r="AT109" i="3" s="1"/>
  <c r="AU109" i="3" s="1"/>
  <c r="AV109" i="3"/>
  <c r="AW109" i="3" s="1"/>
  <c r="AX109" i="3" s="1"/>
  <c r="AS112" i="3"/>
  <c r="AT112" i="3" s="1"/>
  <c r="AU112" i="3" s="1"/>
  <c r="AS113" i="3"/>
  <c r="AT113" i="3" s="1"/>
  <c r="AU113" i="3" s="1"/>
  <c r="AV117" i="3"/>
  <c r="AW117" i="3" s="1"/>
  <c r="AX117" i="3" s="1"/>
  <c r="AS117" i="3"/>
  <c r="AT117" i="3" s="1"/>
  <c r="AU117" i="3" s="1"/>
  <c r="AY117" i="3"/>
  <c r="AZ117" i="3" s="1"/>
  <c r="BA117" i="3" s="1"/>
  <c r="BB121" i="3"/>
  <c r="BC121" i="3" s="1"/>
  <c r="BD121" i="3" s="1"/>
  <c r="AS122" i="3"/>
  <c r="AT122" i="3" s="1"/>
  <c r="AU122" i="3" s="1"/>
  <c r="AP124" i="3"/>
  <c r="AQ124" i="3" s="1"/>
  <c r="AR124" i="3" s="1"/>
  <c r="AP125" i="3"/>
  <c r="AQ125" i="3" s="1"/>
  <c r="AR125" i="3" s="1"/>
  <c r="Z128" i="3"/>
  <c r="AY130" i="3"/>
  <c r="AZ130" i="3" s="1"/>
  <c r="BA130" i="3" s="1"/>
  <c r="AV133" i="3"/>
  <c r="AW133" i="3" s="1"/>
  <c r="AX133" i="3" s="1"/>
  <c r="AS133" i="3"/>
  <c r="AT133" i="3" s="1"/>
  <c r="AU133" i="3" s="1"/>
  <c r="AY133" i="3"/>
  <c r="AZ133" i="3" s="1"/>
  <c r="BA133" i="3" s="1"/>
  <c r="BB137" i="3"/>
  <c r="BC137" i="3" s="1"/>
  <c r="BD137" i="3" s="1"/>
  <c r="AS138" i="3"/>
  <c r="AT138" i="3" s="1"/>
  <c r="AU138" i="3" s="1"/>
  <c r="AP141" i="3"/>
  <c r="AQ141" i="3" s="1"/>
  <c r="AR141" i="3" s="1"/>
  <c r="Z144" i="3"/>
  <c r="AY146" i="3"/>
  <c r="AZ146" i="3" s="1"/>
  <c r="BA146" i="3" s="1"/>
  <c r="AV149" i="3"/>
  <c r="AW149" i="3" s="1"/>
  <c r="AX149" i="3" s="1"/>
  <c r="AS149" i="3"/>
  <c r="AT149" i="3" s="1"/>
  <c r="AU149" i="3" s="1"/>
  <c r="AY149" i="3"/>
  <c r="AZ149" i="3" s="1"/>
  <c r="BA149" i="3" s="1"/>
  <c r="BB153" i="3"/>
  <c r="BC153" i="3" s="1"/>
  <c r="BD153" i="3" s="1"/>
  <c r="AS154" i="3"/>
  <c r="AT154" i="3" s="1"/>
  <c r="AU154" i="3" s="1"/>
  <c r="AP157" i="3"/>
  <c r="AQ157" i="3" s="1"/>
  <c r="AR157" i="3" s="1"/>
  <c r="AY160" i="3"/>
  <c r="AZ160" i="3" s="1"/>
  <c r="BA160" i="3" s="1"/>
  <c r="AV163" i="3"/>
  <c r="AW163" i="3" s="1"/>
  <c r="AX163" i="3" s="1"/>
  <c r="AS163" i="3"/>
  <c r="AT163" i="3" s="1"/>
  <c r="AU163" i="3" s="1"/>
  <c r="AY163" i="3"/>
  <c r="AZ163" i="3" s="1"/>
  <c r="BA163" i="3" s="1"/>
  <c r="BB167" i="3"/>
  <c r="BC167" i="3" s="1"/>
  <c r="BD167" i="3" s="1"/>
  <c r="AS168" i="3"/>
  <c r="AT168" i="3" s="1"/>
  <c r="AU168" i="3" s="1"/>
  <c r="AP171" i="3"/>
  <c r="AQ171" i="3" s="1"/>
  <c r="AR171" i="3" s="1"/>
  <c r="AY176" i="3"/>
  <c r="AZ176" i="3" s="1"/>
  <c r="BA176" i="3" s="1"/>
  <c r="AV179" i="3"/>
  <c r="AW179" i="3" s="1"/>
  <c r="AX179" i="3" s="1"/>
  <c r="AS179" i="3"/>
  <c r="AT179" i="3" s="1"/>
  <c r="AU179" i="3" s="1"/>
  <c r="AY179" i="3"/>
  <c r="AZ179" i="3" s="1"/>
  <c r="BA179" i="3" s="1"/>
  <c r="BB183" i="3"/>
  <c r="BC183" i="3" s="1"/>
  <c r="BD183" i="3" s="1"/>
  <c r="AS184" i="3"/>
  <c r="AT184" i="3" s="1"/>
  <c r="AU184" i="3" s="1"/>
  <c r="AY208" i="3"/>
  <c r="AZ208" i="3" s="1"/>
  <c r="BA208" i="3" s="1"/>
  <c r="AV214" i="3"/>
  <c r="AW214" i="3" s="1"/>
  <c r="AX214" i="3" s="1"/>
  <c r="AP214" i="3"/>
  <c r="AQ214" i="3" s="1"/>
  <c r="AR214" i="3" s="1"/>
  <c r="AY224" i="3"/>
  <c r="AZ224" i="3" s="1"/>
  <c r="BA224" i="3" s="1"/>
  <c r="AV230" i="3"/>
  <c r="AW230" i="3" s="1"/>
  <c r="AX230" i="3" s="1"/>
  <c r="AP230" i="3"/>
  <c r="AQ230" i="3" s="1"/>
  <c r="AR230" i="3" s="1"/>
  <c r="AY240" i="3"/>
  <c r="AZ240" i="3" s="1"/>
  <c r="BA240" i="3" s="1"/>
  <c r="BB249" i="3"/>
  <c r="BC249" i="3" s="1"/>
  <c r="BD249" i="3" s="1"/>
  <c r="BB265" i="3"/>
  <c r="BC265" i="3" s="1"/>
  <c r="BD265" i="3" s="1"/>
  <c r="AV272" i="3"/>
  <c r="AW272" i="3" s="1"/>
  <c r="AX272" i="3" s="1"/>
  <c r="AS272" i="3"/>
  <c r="AT272" i="3" s="1"/>
  <c r="AU272" i="3" s="1"/>
  <c r="AY272" i="3"/>
  <c r="AZ272" i="3" s="1"/>
  <c r="BA272" i="3" s="1"/>
  <c r="AP272" i="3"/>
  <c r="AQ272" i="3" s="1"/>
  <c r="AR272" i="3" s="1"/>
  <c r="BB285" i="3"/>
  <c r="BC285" i="3" s="1"/>
  <c r="BD285" i="3" s="1"/>
  <c r="BB309" i="3"/>
  <c r="BC309" i="3" s="1"/>
  <c r="BD309" i="3" s="1"/>
  <c r="BE202" i="3"/>
  <c r="BF202" i="3" s="1"/>
  <c r="BG202" i="3" s="1"/>
  <c r="AP206" i="3"/>
  <c r="AQ206" i="3" s="1"/>
  <c r="AR206" i="3" s="1"/>
  <c r="AS207" i="3"/>
  <c r="AT207" i="3" s="1"/>
  <c r="AU207" i="3" s="1"/>
  <c r="BB210" i="3"/>
  <c r="BC210" i="3" s="1"/>
  <c r="BD210" i="3" s="1"/>
  <c r="AS210" i="3"/>
  <c r="AT210" i="3" s="1"/>
  <c r="AU210" i="3" s="1"/>
  <c r="AV213" i="3"/>
  <c r="AW213" i="3" s="1"/>
  <c r="AX213" i="3" s="1"/>
  <c r="BE218" i="3"/>
  <c r="BF218" i="3" s="1"/>
  <c r="BG218" i="3" s="1"/>
  <c r="AP222" i="3"/>
  <c r="AQ222" i="3" s="1"/>
  <c r="AR222" i="3" s="1"/>
  <c r="AS223" i="3"/>
  <c r="AT223" i="3" s="1"/>
  <c r="AU223" i="3" s="1"/>
  <c r="BB226" i="3"/>
  <c r="BC226" i="3" s="1"/>
  <c r="BD226" i="3" s="1"/>
  <c r="AS226" i="3"/>
  <c r="AT226" i="3" s="1"/>
  <c r="AU226" i="3" s="1"/>
  <c r="AV229" i="3"/>
  <c r="AW229" i="3" s="1"/>
  <c r="AX229" i="3" s="1"/>
  <c r="BE234" i="3"/>
  <c r="BF234" i="3" s="1"/>
  <c r="BG234" i="3" s="1"/>
  <c r="AP238" i="3"/>
  <c r="AQ238" i="3" s="1"/>
  <c r="AR238" i="3" s="1"/>
  <c r="AS239" i="3"/>
  <c r="AT239" i="3" s="1"/>
  <c r="AU239" i="3" s="1"/>
  <c r="BB242" i="3"/>
  <c r="BC242" i="3" s="1"/>
  <c r="BD242" i="3" s="1"/>
  <c r="AS242" i="3"/>
  <c r="AT242" i="3" s="1"/>
  <c r="AU242" i="3" s="1"/>
  <c r="AV244" i="3"/>
  <c r="AW244" i="3" s="1"/>
  <c r="AX244" i="3" s="1"/>
  <c r="AS244" i="3"/>
  <c r="AT244" i="3" s="1"/>
  <c r="AU244" i="3" s="1"/>
  <c r="AY244" i="3"/>
  <c r="AZ244" i="3" s="1"/>
  <c r="BA244" i="3" s="1"/>
  <c r="AS247" i="3"/>
  <c r="AT247" i="3" s="1"/>
  <c r="AU247" i="3" s="1"/>
  <c r="AV249" i="3"/>
  <c r="AW249" i="3" s="1"/>
  <c r="AX249" i="3" s="1"/>
  <c r="AV253" i="3"/>
  <c r="AW253" i="3" s="1"/>
  <c r="AX253" i="3" s="1"/>
  <c r="AV257" i="3"/>
  <c r="AW257" i="3" s="1"/>
  <c r="AX257" i="3" s="1"/>
  <c r="AV261" i="3"/>
  <c r="AW261" i="3" s="1"/>
  <c r="AX261" i="3" s="1"/>
  <c r="AV265" i="3"/>
  <c r="AW265" i="3" s="1"/>
  <c r="AX265" i="3" s="1"/>
  <c r="AS294" i="3"/>
  <c r="AT294" i="3" s="1"/>
  <c r="AU294" i="3" s="1"/>
  <c r="AP294" i="3"/>
  <c r="AQ294" i="3" s="1"/>
  <c r="AR294" i="3" s="1"/>
  <c r="AY294" i="3"/>
  <c r="AZ294" i="3" s="1"/>
  <c r="BA294" i="3" s="1"/>
  <c r="BB312" i="3"/>
  <c r="BC312" i="3" s="1"/>
  <c r="BD312" i="3" s="1"/>
  <c r="AS312" i="3"/>
  <c r="AT312" i="3" s="1"/>
  <c r="AU312" i="3" s="1"/>
  <c r="AV312" i="3"/>
  <c r="AW312" i="3" s="1"/>
  <c r="AX312" i="3" s="1"/>
  <c r="AP312" i="3"/>
  <c r="AQ312" i="3" s="1"/>
  <c r="AR312" i="3" s="1"/>
  <c r="AS330" i="3"/>
  <c r="AT330" i="3" s="1"/>
  <c r="AU330" i="3" s="1"/>
  <c r="AV330" i="3"/>
  <c r="AW330" i="3" s="1"/>
  <c r="AX330" i="3" s="1"/>
  <c r="AP330" i="3"/>
  <c r="AQ330" i="3" s="1"/>
  <c r="AR330" i="3" s="1"/>
  <c r="BB335" i="3"/>
  <c r="BC335" i="3" s="1"/>
  <c r="BD335" i="3" s="1"/>
  <c r="AS335" i="3"/>
  <c r="AT335" i="3" s="1"/>
  <c r="AU335" i="3" s="1"/>
  <c r="BB336" i="3"/>
  <c r="BC336" i="3" s="1"/>
  <c r="BD336" i="3" s="1"/>
  <c r="AY379" i="3"/>
  <c r="AZ379" i="3" s="1"/>
  <c r="BA379" i="3" s="1"/>
  <c r="AP379" i="3"/>
  <c r="AQ379" i="3" s="1"/>
  <c r="AR379" i="3" s="1"/>
  <c r="BB389" i="3"/>
  <c r="BC389" i="3" s="1"/>
  <c r="BD389" i="3" s="1"/>
  <c r="AS416" i="3"/>
  <c r="AT416" i="3" s="1"/>
  <c r="AU416" i="3" s="1"/>
  <c r="BB416" i="3"/>
  <c r="BC416" i="3" s="1"/>
  <c r="BD416" i="3" s="1"/>
  <c r="AY420" i="3"/>
  <c r="AZ420" i="3" s="1"/>
  <c r="BA420" i="3" s="1"/>
  <c r="BB426" i="3"/>
  <c r="BC426" i="3" s="1"/>
  <c r="BD426" i="3" s="1"/>
  <c r="BB436" i="3"/>
  <c r="BC436" i="3" s="1"/>
  <c r="BD436" i="3" s="1"/>
  <c r="AS186" i="3"/>
  <c r="AT186" i="3" s="1"/>
  <c r="AU186" i="3" s="1"/>
  <c r="AP188" i="3"/>
  <c r="AQ188" i="3" s="1"/>
  <c r="AR188" i="3" s="1"/>
  <c r="AS192" i="3"/>
  <c r="AT192" i="3" s="1"/>
  <c r="AU192" i="3" s="1"/>
  <c r="AS197" i="3"/>
  <c r="AT197" i="3" s="1"/>
  <c r="AU197" i="3" s="1"/>
  <c r="AS198" i="3"/>
  <c r="AT198" i="3" s="1"/>
  <c r="AU198" i="3" s="1"/>
  <c r="BB200" i="3"/>
  <c r="BC200" i="3" s="1"/>
  <c r="BD200" i="3" s="1"/>
  <c r="AP204" i="3"/>
  <c r="AQ204" i="3" s="1"/>
  <c r="AR204" i="3" s="1"/>
  <c r="AS205" i="3"/>
  <c r="AT205" i="3" s="1"/>
  <c r="AU205" i="3" s="1"/>
  <c r="BB208" i="3"/>
  <c r="BC208" i="3" s="1"/>
  <c r="BD208" i="3" s="1"/>
  <c r="BE216" i="3"/>
  <c r="BF216" i="3" s="1"/>
  <c r="BG216" i="3" s="1"/>
  <c r="AP220" i="3"/>
  <c r="AQ220" i="3" s="1"/>
  <c r="AR220" i="3" s="1"/>
  <c r="AS221" i="3"/>
  <c r="AT221" i="3" s="1"/>
  <c r="AU221" i="3" s="1"/>
  <c r="BE221" i="3"/>
  <c r="BF221" i="3" s="1"/>
  <c r="BG221" i="3" s="1"/>
  <c r="BB224" i="3"/>
  <c r="BC224" i="3" s="1"/>
  <c r="BD224" i="3" s="1"/>
  <c r="BE232" i="3"/>
  <c r="BF232" i="3" s="1"/>
  <c r="BG232" i="3" s="1"/>
  <c r="AP236" i="3"/>
  <c r="AQ236" i="3" s="1"/>
  <c r="AR236" i="3" s="1"/>
  <c r="AS237" i="3"/>
  <c r="AT237" i="3" s="1"/>
  <c r="AU237" i="3" s="1"/>
  <c r="BE237" i="3"/>
  <c r="BF237" i="3" s="1"/>
  <c r="BG237" i="3" s="1"/>
  <c r="BB240" i="3"/>
  <c r="BC240" i="3" s="1"/>
  <c r="BD240" i="3" s="1"/>
  <c r="BE248" i="3"/>
  <c r="BF248" i="3" s="1"/>
  <c r="BG248" i="3" s="1"/>
  <c r="BE252" i="3"/>
  <c r="BF252" i="3" s="1"/>
  <c r="BG252" i="3" s="1"/>
  <c r="BE256" i="3"/>
  <c r="BF256" i="3" s="1"/>
  <c r="BG256" i="3" s="1"/>
  <c r="AS259" i="3"/>
  <c r="AT259" i="3" s="1"/>
  <c r="AU259" i="3" s="1"/>
  <c r="BE260" i="3"/>
  <c r="BF260" i="3" s="1"/>
  <c r="BG260" i="3" s="1"/>
  <c r="AS263" i="3"/>
  <c r="AT263" i="3" s="1"/>
  <c r="AU263" i="3" s="1"/>
  <c r="BE264" i="3"/>
  <c r="BF264" i="3" s="1"/>
  <c r="BG264" i="3" s="1"/>
  <c r="AS267" i="3"/>
  <c r="AT267" i="3" s="1"/>
  <c r="AU267" i="3" s="1"/>
  <c r="BE268" i="3"/>
  <c r="BF268" i="3" s="1"/>
  <c r="BG268" i="3" s="1"/>
  <c r="BE269" i="3"/>
  <c r="BF269" i="3" s="1"/>
  <c r="BG269" i="3" s="1"/>
  <c r="AS271" i="3"/>
  <c r="AT271" i="3" s="1"/>
  <c r="AU271" i="3" s="1"/>
  <c r="BE272" i="3"/>
  <c r="BF272" i="3" s="1"/>
  <c r="BG272" i="3" s="1"/>
  <c r="BE273" i="3"/>
  <c r="BF273" i="3" s="1"/>
  <c r="BG273" i="3" s="1"/>
  <c r="BB274" i="3"/>
  <c r="BC274" i="3" s="1"/>
  <c r="BD274" i="3" s="1"/>
  <c r="AS275" i="3"/>
  <c r="AT275" i="3" s="1"/>
  <c r="AU275" i="3" s="1"/>
  <c r="BE276" i="3"/>
  <c r="BF276" i="3" s="1"/>
  <c r="BG276" i="3" s="1"/>
  <c r="BE277" i="3"/>
  <c r="BF277" i="3" s="1"/>
  <c r="BG277" i="3" s="1"/>
  <c r="BB278" i="3"/>
  <c r="BC278" i="3" s="1"/>
  <c r="BD278" i="3" s="1"/>
  <c r="AS279" i="3"/>
  <c r="AT279" i="3" s="1"/>
  <c r="AU279" i="3" s="1"/>
  <c r="BE280" i="3"/>
  <c r="BF280" i="3" s="1"/>
  <c r="BG280" i="3" s="1"/>
  <c r="BE281" i="3"/>
  <c r="BF281" i="3" s="1"/>
  <c r="BG281" i="3" s="1"/>
  <c r="BB282" i="3"/>
  <c r="BC282" i="3" s="1"/>
  <c r="BD282" i="3" s="1"/>
  <c r="AS283" i="3"/>
  <c r="AT283" i="3" s="1"/>
  <c r="AU283" i="3" s="1"/>
  <c r="BE284" i="3"/>
  <c r="BF284" i="3" s="1"/>
  <c r="BG284" i="3" s="1"/>
  <c r="BB286" i="3"/>
  <c r="BC286" i="3" s="1"/>
  <c r="BD286" i="3" s="1"/>
  <c r="AS287" i="3"/>
  <c r="AT287" i="3" s="1"/>
  <c r="AU287" i="3" s="1"/>
  <c r="BE288" i="3"/>
  <c r="BF288" i="3" s="1"/>
  <c r="BG288" i="3" s="1"/>
  <c r="BE289" i="3"/>
  <c r="BF289" i="3" s="1"/>
  <c r="BG289" i="3" s="1"/>
  <c r="BB290" i="3"/>
  <c r="BC290" i="3" s="1"/>
  <c r="BD290" i="3" s="1"/>
  <c r="BE292" i="3"/>
  <c r="BF292" i="3" s="1"/>
  <c r="BG292" i="3" s="1"/>
  <c r="BB295" i="3"/>
  <c r="BC295" i="3" s="1"/>
  <c r="BD295" i="3" s="1"/>
  <c r="Z299" i="3"/>
  <c r="BB319" i="3"/>
  <c r="BC319" i="3" s="1"/>
  <c r="BD319" i="3" s="1"/>
  <c r="AS319" i="3"/>
  <c r="AT319" i="3" s="1"/>
  <c r="AU319" i="3" s="1"/>
  <c r="BB320" i="3"/>
  <c r="BC320" i="3" s="1"/>
  <c r="BD320" i="3" s="1"/>
  <c r="BE339" i="3"/>
  <c r="BF339" i="3" s="1"/>
  <c r="BG339" i="3" s="1"/>
  <c r="BB339" i="3"/>
  <c r="BC339" i="3" s="1"/>
  <c r="BD339" i="3" s="1"/>
  <c r="BB363" i="3"/>
  <c r="BC363" i="3" s="1"/>
  <c r="BD363" i="3" s="1"/>
  <c r="BB369" i="3"/>
  <c r="BC369" i="3" s="1"/>
  <c r="BD369" i="3" s="1"/>
  <c r="BB373" i="3"/>
  <c r="BC373" i="3" s="1"/>
  <c r="BD373" i="3" s="1"/>
  <c r="BB487" i="3"/>
  <c r="BC487" i="3" s="1"/>
  <c r="BD487" i="3" s="1"/>
  <c r="BH487" i="3"/>
  <c r="BI487" i="3" s="1"/>
  <c r="BJ487" i="3" s="1"/>
  <c r="AP140" i="3"/>
  <c r="AQ140" i="3" s="1"/>
  <c r="AR140" i="3" s="1"/>
  <c r="AP142" i="3"/>
  <c r="AQ142" i="3" s="1"/>
  <c r="AR142" i="3" s="1"/>
  <c r="AP144" i="3"/>
  <c r="AQ144" i="3" s="1"/>
  <c r="AR144" i="3" s="1"/>
  <c r="AP146" i="3"/>
  <c r="AQ146" i="3" s="1"/>
  <c r="AR146" i="3" s="1"/>
  <c r="AP148" i="3"/>
  <c r="AQ148" i="3" s="1"/>
  <c r="AR148" i="3" s="1"/>
  <c r="AP150" i="3"/>
  <c r="AQ150" i="3" s="1"/>
  <c r="AR150" i="3" s="1"/>
  <c r="AP152" i="3"/>
  <c r="AQ152" i="3" s="1"/>
  <c r="AR152" i="3" s="1"/>
  <c r="AP154" i="3"/>
  <c r="AQ154" i="3" s="1"/>
  <c r="AR154" i="3" s="1"/>
  <c r="AP156" i="3"/>
  <c r="AQ156" i="3" s="1"/>
  <c r="AR156" i="3" s="1"/>
  <c r="AP158" i="3"/>
  <c r="AQ158" i="3" s="1"/>
  <c r="AR158" i="3" s="1"/>
  <c r="AP160" i="3"/>
  <c r="AQ160" i="3" s="1"/>
  <c r="AR160" i="3" s="1"/>
  <c r="AP162" i="3"/>
  <c r="AQ162" i="3" s="1"/>
  <c r="AR162" i="3" s="1"/>
  <c r="AP164" i="3"/>
  <c r="AQ164" i="3" s="1"/>
  <c r="AR164" i="3" s="1"/>
  <c r="AP166" i="3"/>
  <c r="AQ166" i="3" s="1"/>
  <c r="AR166" i="3" s="1"/>
  <c r="AP168" i="3"/>
  <c r="AQ168" i="3" s="1"/>
  <c r="AR168" i="3" s="1"/>
  <c r="AP170" i="3"/>
  <c r="AQ170" i="3" s="1"/>
  <c r="AR170" i="3" s="1"/>
  <c r="AP172" i="3"/>
  <c r="AQ172" i="3" s="1"/>
  <c r="AR172" i="3" s="1"/>
  <c r="AP174" i="3"/>
  <c r="AQ174" i="3" s="1"/>
  <c r="AR174" i="3" s="1"/>
  <c r="AP176" i="3"/>
  <c r="AQ176" i="3" s="1"/>
  <c r="AR176" i="3" s="1"/>
  <c r="AP178" i="3"/>
  <c r="AQ178" i="3" s="1"/>
  <c r="AR178" i="3" s="1"/>
  <c r="AP180" i="3"/>
  <c r="AQ180" i="3" s="1"/>
  <c r="AR180" i="3" s="1"/>
  <c r="AP182" i="3"/>
  <c r="AQ182" i="3" s="1"/>
  <c r="AR182" i="3" s="1"/>
  <c r="AP184" i="3"/>
  <c r="AQ184" i="3" s="1"/>
  <c r="AR184" i="3" s="1"/>
  <c r="BE190" i="3"/>
  <c r="BF190" i="3" s="1"/>
  <c r="BG190" i="3" s="1"/>
  <c r="BE196" i="3"/>
  <c r="BF196" i="3" s="1"/>
  <c r="BG196" i="3" s="1"/>
  <c r="AS203" i="3"/>
  <c r="AT203" i="3" s="1"/>
  <c r="AU203" i="3" s="1"/>
  <c r="BB206" i="3"/>
  <c r="BC206" i="3" s="1"/>
  <c r="BD206" i="3" s="1"/>
  <c r="AV208" i="3"/>
  <c r="AW208" i="3" s="1"/>
  <c r="AX208" i="3" s="1"/>
  <c r="BE214" i="3"/>
  <c r="BF214" i="3" s="1"/>
  <c r="BG214" i="3" s="1"/>
  <c r="AS219" i="3"/>
  <c r="AT219" i="3" s="1"/>
  <c r="AU219" i="3" s="1"/>
  <c r="BB222" i="3"/>
  <c r="BC222" i="3" s="1"/>
  <c r="BD222" i="3" s="1"/>
  <c r="AV224" i="3"/>
  <c r="AW224" i="3" s="1"/>
  <c r="AX224" i="3" s="1"/>
  <c r="BE230" i="3"/>
  <c r="BF230" i="3" s="1"/>
  <c r="BG230" i="3" s="1"/>
  <c r="AS235" i="3"/>
  <c r="AT235" i="3" s="1"/>
  <c r="AU235" i="3" s="1"/>
  <c r="BB238" i="3"/>
  <c r="BC238" i="3" s="1"/>
  <c r="BD238" i="3" s="1"/>
  <c r="AV240" i="3"/>
  <c r="AW240" i="3" s="1"/>
  <c r="AX240" i="3" s="1"/>
  <c r="BE246" i="3"/>
  <c r="BF246" i="3" s="1"/>
  <c r="BG246" i="3" s="1"/>
  <c r="AV250" i="3"/>
  <c r="AW250" i="3" s="1"/>
  <c r="AX250" i="3" s="1"/>
  <c r="AS250" i="3"/>
  <c r="AT250" i="3" s="1"/>
  <c r="AU250" i="3" s="1"/>
  <c r="AV254" i="3"/>
  <c r="AW254" i="3" s="1"/>
  <c r="AX254" i="3" s="1"/>
  <c r="AS254" i="3"/>
  <c r="AT254" i="3" s="1"/>
  <c r="AU254" i="3" s="1"/>
  <c r="AV258" i="3"/>
  <c r="AW258" i="3" s="1"/>
  <c r="AX258" i="3" s="1"/>
  <c r="AS258" i="3"/>
  <c r="AT258" i="3" s="1"/>
  <c r="AU258" i="3" s="1"/>
  <c r="AV262" i="3"/>
  <c r="AW262" i="3" s="1"/>
  <c r="AX262" i="3" s="1"/>
  <c r="AS262" i="3"/>
  <c r="AT262" i="3" s="1"/>
  <c r="AU262" i="3" s="1"/>
  <c r="AV266" i="3"/>
  <c r="AW266" i="3" s="1"/>
  <c r="AX266" i="3" s="1"/>
  <c r="AS266" i="3"/>
  <c r="AT266" i="3" s="1"/>
  <c r="AU266" i="3" s="1"/>
  <c r="AV270" i="3"/>
  <c r="AW270" i="3" s="1"/>
  <c r="AX270" i="3" s="1"/>
  <c r="AS270" i="3"/>
  <c r="AT270" i="3" s="1"/>
  <c r="AU270" i="3" s="1"/>
  <c r="AV274" i="3"/>
  <c r="AW274" i="3" s="1"/>
  <c r="AX274" i="3" s="1"/>
  <c r="AS274" i="3"/>
  <c r="AT274" i="3" s="1"/>
  <c r="AU274" i="3" s="1"/>
  <c r="AV278" i="3"/>
  <c r="AW278" i="3" s="1"/>
  <c r="AX278" i="3" s="1"/>
  <c r="AS278" i="3"/>
  <c r="AT278" i="3" s="1"/>
  <c r="AU278" i="3" s="1"/>
  <c r="AV282" i="3"/>
  <c r="AW282" i="3" s="1"/>
  <c r="AX282" i="3" s="1"/>
  <c r="AS282" i="3"/>
  <c r="AT282" i="3" s="1"/>
  <c r="AU282" i="3" s="1"/>
  <c r="AV286" i="3"/>
  <c r="AW286" i="3" s="1"/>
  <c r="AX286" i="3" s="1"/>
  <c r="AS286" i="3"/>
  <c r="AT286" i="3" s="1"/>
  <c r="AU286" i="3" s="1"/>
  <c r="AV290" i="3"/>
  <c r="AW290" i="3" s="1"/>
  <c r="AX290" i="3" s="1"/>
  <c r="AS290" i="3"/>
  <c r="AT290" i="3" s="1"/>
  <c r="AU290" i="3" s="1"/>
  <c r="BB291" i="3"/>
  <c r="BC291" i="3" s="1"/>
  <c r="BD291" i="3" s="1"/>
  <c r="AV350" i="3"/>
  <c r="AW350" i="3" s="1"/>
  <c r="AX350" i="3" s="1"/>
  <c r="AS350" i="3"/>
  <c r="AT350" i="3" s="1"/>
  <c r="AU350" i="3" s="1"/>
  <c r="AY350" i="3"/>
  <c r="AZ350" i="3" s="1"/>
  <c r="BA350" i="3" s="1"/>
  <c r="AP350" i="3"/>
  <c r="AQ350" i="3" s="1"/>
  <c r="AR350" i="3" s="1"/>
  <c r="BB354" i="3"/>
  <c r="BC354" i="3" s="1"/>
  <c r="BD354" i="3" s="1"/>
  <c r="BB355" i="3"/>
  <c r="BC355" i="3" s="1"/>
  <c r="BD355" i="3" s="1"/>
  <c r="AV391" i="3"/>
  <c r="AW391" i="3" s="1"/>
  <c r="AX391" i="3" s="1"/>
  <c r="AS391" i="3"/>
  <c r="AT391" i="3" s="1"/>
  <c r="AU391" i="3" s="1"/>
  <c r="AP391" i="3"/>
  <c r="AQ391" i="3" s="1"/>
  <c r="AR391" i="3" s="1"/>
  <c r="AY391" i="3"/>
  <c r="AZ391" i="3" s="1"/>
  <c r="BA391" i="3" s="1"/>
  <c r="AY395" i="3"/>
  <c r="AZ395" i="3" s="1"/>
  <c r="BA395" i="3" s="1"/>
  <c r="AP395" i="3"/>
  <c r="AQ395" i="3" s="1"/>
  <c r="AR395" i="3" s="1"/>
  <c r="BB405" i="3"/>
  <c r="BC405" i="3" s="1"/>
  <c r="BD405" i="3" s="1"/>
  <c r="AS187" i="3"/>
  <c r="AT187" i="3" s="1"/>
  <c r="AU187" i="3" s="1"/>
  <c r="AP187" i="3"/>
  <c r="AQ187" i="3" s="1"/>
  <c r="AR187" i="3" s="1"/>
  <c r="BB194" i="3"/>
  <c r="BC194" i="3" s="1"/>
  <c r="BD194" i="3" s="1"/>
  <c r="AS199" i="3"/>
  <c r="AT199" i="3" s="1"/>
  <c r="AU199" i="3" s="1"/>
  <c r="AV200" i="3"/>
  <c r="AW200" i="3" s="1"/>
  <c r="AX200" i="3" s="1"/>
  <c r="AS200" i="3"/>
  <c r="AT200" i="3" s="1"/>
  <c r="AU200" i="3" s="1"/>
  <c r="BB202" i="3"/>
  <c r="BC202" i="3" s="1"/>
  <c r="BD202" i="3" s="1"/>
  <c r="BB204" i="3"/>
  <c r="BC204" i="3" s="1"/>
  <c r="BD204" i="3" s="1"/>
  <c r="AV206" i="3"/>
  <c r="AW206" i="3" s="1"/>
  <c r="AX206" i="3" s="1"/>
  <c r="AV207" i="3"/>
  <c r="AW207" i="3" s="1"/>
  <c r="AX207" i="3" s="1"/>
  <c r="BE212" i="3"/>
  <c r="BF212" i="3" s="1"/>
  <c r="BG212" i="3" s="1"/>
  <c r="BB213" i="3"/>
  <c r="BC213" i="3" s="1"/>
  <c r="BD213" i="3" s="1"/>
  <c r="AS217" i="3"/>
  <c r="AT217" i="3" s="1"/>
  <c r="AU217" i="3" s="1"/>
  <c r="BB220" i="3"/>
  <c r="BC220" i="3" s="1"/>
  <c r="BD220" i="3" s="1"/>
  <c r="AV222" i="3"/>
  <c r="AW222" i="3" s="1"/>
  <c r="AX222" i="3" s="1"/>
  <c r="AV223" i="3"/>
  <c r="AW223" i="3" s="1"/>
  <c r="AX223" i="3" s="1"/>
  <c r="BE228" i="3"/>
  <c r="BF228" i="3" s="1"/>
  <c r="BG228" i="3" s="1"/>
  <c r="BB229" i="3"/>
  <c r="BC229" i="3" s="1"/>
  <c r="BD229" i="3" s="1"/>
  <c r="AS233" i="3"/>
  <c r="AT233" i="3" s="1"/>
  <c r="AU233" i="3" s="1"/>
  <c r="BB236" i="3"/>
  <c r="BC236" i="3" s="1"/>
  <c r="BD236" i="3" s="1"/>
  <c r="AV238" i="3"/>
  <c r="AW238" i="3" s="1"/>
  <c r="AX238" i="3" s="1"/>
  <c r="AV239" i="3"/>
  <c r="AW239" i="3" s="1"/>
  <c r="AX239" i="3" s="1"/>
  <c r="BE244" i="3"/>
  <c r="BF244" i="3" s="1"/>
  <c r="BG244" i="3" s="1"/>
  <c r="AV247" i="3"/>
  <c r="AW247" i="3" s="1"/>
  <c r="AX247" i="3" s="1"/>
  <c r="BB299" i="3"/>
  <c r="BC299" i="3" s="1"/>
  <c r="BD299" i="3" s="1"/>
  <c r="BE303" i="3"/>
  <c r="BF303" i="3" s="1"/>
  <c r="BG303" i="3" s="1"/>
  <c r="AV303" i="3"/>
  <c r="AW303" i="3" s="1"/>
  <c r="AX303" i="3" s="1"/>
  <c r="G317" i="3"/>
  <c r="BQ317" i="3" s="1"/>
  <c r="CH317" i="3" s="1"/>
  <c r="H316" i="3"/>
  <c r="BE323" i="3"/>
  <c r="BF323" i="3" s="1"/>
  <c r="BG323" i="3" s="1"/>
  <c r="BB323" i="3"/>
  <c r="BC323" i="3" s="1"/>
  <c r="BD323" i="3" s="1"/>
  <c r="AS338" i="3"/>
  <c r="AT338" i="3" s="1"/>
  <c r="AU338" i="3" s="1"/>
  <c r="AV338" i="3"/>
  <c r="AW338" i="3" s="1"/>
  <c r="AX338" i="3" s="1"/>
  <c r="AP338" i="3"/>
  <c r="AQ338" i="3" s="1"/>
  <c r="AR338" i="3" s="1"/>
  <c r="BB343" i="3"/>
  <c r="BC343" i="3" s="1"/>
  <c r="BD343" i="3" s="1"/>
  <c r="AS343" i="3"/>
  <c r="AT343" i="3" s="1"/>
  <c r="AU343" i="3" s="1"/>
  <c r="BB344" i="3"/>
  <c r="BC344" i="3" s="1"/>
  <c r="BD344" i="3" s="1"/>
  <c r="BB351" i="3"/>
  <c r="BC351" i="3" s="1"/>
  <c r="BD351" i="3" s="1"/>
  <c r="BB381" i="3"/>
  <c r="BC381" i="3" s="1"/>
  <c r="BD381" i="3" s="1"/>
  <c r="AV204" i="3"/>
  <c r="AW204" i="3" s="1"/>
  <c r="AX204" i="3" s="1"/>
  <c r="AS215" i="3"/>
  <c r="AT215" i="3" s="1"/>
  <c r="AU215" i="3" s="1"/>
  <c r="BB218" i="3"/>
  <c r="BC218" i="3" s="1"/>
  <c r="BD218" i="3" s="1"/>
  <c r="AV220" i="3"/>
  <c r="AW220" i="3" s="1"/>
  <c r="AX220" i="3" s="1"/>
  <c r="AS231" i="3"/>
  <c r="AT231" i="3" s="1"/>
  <c r="AU231" i="3" s="1"/>
  <c r="BB234" i="3"/>
  <c r="BC234" i="3" s="1"/>
  <c r="BD234" i="3" s="1"/>
  <c r="AV236" i="3"/>
  <c r="AW236" i="3" s="1"/>
  <c r="AX236" i="3" s="1"/>
  <c r="BB243" i="3"/>
  <c r="BC243" i="3" s="1"/>
  <c r="BD243" i="3" s="1"/>
  <c r="BB247" i="3"/>
  <c r="BC247" i="3" s="1"/>
  <c r="BD247" i="3" s="1"/>
  <c r="BH252" i="3"/>
  <c r="BI252" i="3" s="1"/>
  <c r="BJ252" i="3" s="1"/>
  <c r="AY292" i="3"/>
  <c r="AZ292" i="3" s="1"/>
  <c r="BA292" i="3" s="1"/>
  <c r="BE347" i="3"/>
  <c r="BF347" i="3" s="1"/>
  <c r="BG347" i="3" s="1"/>
  <c r="BB347" i="3"/>
  <c r="BC347" i="3" s="1"/>
  <c r="BD347" i="3" s="1"/>
  <c r="AV407" i="3"/>
  <c r="AW407" i="3" s="1"/>
  <c r="AX407" i="3" s="1"/>
  <c r="AS407" i="3"/>
  <c r="AT407" i="3" s="1"/>
  <c r="AU407" i="3" s="1"/>
  <c r="AP407" i="3"/>
  <c r="AQ407" i="3" s="1"/>
  <c r="AR407" i="3" s="1"/>
  <c r="AY407" i="3"/>
  <c r="AZ407" i="3" s="1"/>
  <c r="BA407" i="3" s="1"/>
  <c r="AY411" i="3"/>
  <c r="AZ411" i="3" s="1"/>
  <c r="BA411" i="3" s="1"/>
  <c r="AP411" i="3"/>
  <c r="AQ411" i="3" s="1"/>
  <c r="AR411" i="3" s="1"/>
  <c r="BB190" i="3"/>
  <c r="BC190" i="3" s="1"/>
  <c r="BD190" i="3" s="1"/>
  <c r="AS191" i="3"/>
  <c r="AT191" i="3" s="1"/>
  <c r="AU191" i="3" s="1"/>
  <c r="AS193" i="3"/>
  <c r="AT193" i="3" s="1"/>
  <c r="AU193" i="3" s="1"/>
  <c r="BB193" i="3"/>
  <c r="BC193" i="3" s="1"/>
  <c r="BD193" i="3" s="1"/>
  <c r="AV194" i="3"/>
  <c r="AW194" i="3" s="1"/>
  <c r="AX194" i="3" s="1"/>
  <c r="AS194" i="3"/>
  <c r="AT194" i="3" s="1"/>
  <c r="AU194" i="3" s="1"/>
  <c r="BB196" i="3"/>
  <c r="BC196" i="3" s="1"/>
  <c r="BD196" i="3" s="1"/>
  <c r="BB201" i="3"/>
  <c r="BC201" i="3" s="1"/>
  <c r="BD201" i="3" s="1"/>
  <c r="AV202" i="3"/>
  <c r="AW202" i="3" s="1"/>
  <c r="AX202" i="3" s="1"/>
  <c r="AV203" i="3"/>
  <c r="AW203" i="3" s="1"/>
  <c r="AX203" i="3" s="1"/>
  <c r="AY204" i="3"/>
  <c r="AZ204" i="3" s="1"/>
  <c r="BA204" i="3" s="1"/>
  <c r="BE208" i="3"/>
  <c r="BF208" i="3" s="1"/>
  <c r="BG208" i="3" s="1"/>
  <c r="AP212" i="3"/>
  <c r="AQ212" i="3" s="1"/>
  <c r="AR212" i="3" s="1"/>
  <c r="AS213" i="3"/>
  <c r="AT213" i="3" s="1"/>
  <c r="AU213" i="3" s="1"/>
  <c r="BB216" i="3"/>
  <c r="BC216" i="3" s="1"/>
  <c r="BD216" i="3" s="1"/>
  <c r="AV218" i="3"/>
  <c r="AW218" i="3" s="1"/>
  <c r="AX218" i="3" s="1"/>
  <c r="AV219" i="3"/>
  <c r="AW219" i="3" s="1"/>
  <c r="AX219" i="3" s="1"/>
  <c r="AY220" i="3"/>
  <c r="AZ220" i="3" s="1"/>
  <c r="BA220" i="3" s="1"/>
  <c r="BE224" i="3"/>
  <c r="BF224" i="3" s="1"/>
  <c r="BG224" i="3" s="1"/>
  <c r="AP228" i="3"/>
  <c r="AQ228" i="3" s="1"/>
  <c r="AR228" i="3" s="1"/>
  <c r="AS229" i="3"/>
  <c r="AT229" i="3" s="1"/>
  <c r="AU229" i="3" s="1"/>
  <c r="BB232" i="3"/>
  <c r="BC232" i="3" s="1"/>
  <c r="BD232" i="3" s="1"/>
  <c r="AV234" i="3"/>
  <c r="AW234" i="3" s="1"/>
  <c r="AX234" i="3" s="1"/>
  <c r="AV235" i="3"/>
  <c r="AW235" i="3" s="1"/>
  <c r="AX235" i="3" s="1"/>
  <c r="AY236" i="3"/>
  <c r="AZ236" i="3" s="1"/>
  <c r="BA236" i="3" s="1"/>
  <c r="BE240" i="3"/>
  <c r="BF240" i="3" s="1"/>
  <c r="BG240" i="3" s="1"/>
  <c r="AP244" i="3"/>
  <c r="AQ244" i="3" s="1"/>
  <c r="AR244" i="3" s="1"/>
  <c r="BE245" i="3"/>
  <c r="BF245" i="3" s="1"/>
  <c r="BG245" i="3" s="1"/>
  <c r="BB245" i="3"/>
  <c r="BC245" i="3" s="1"/>
  <c r="BD245" i="3" s="1"/>
  <c r="BB248" i="3"/>
  <c r="BC248" i="3" s="1"/>
  <c r="BD248" i="3" s="1"/>
  <c r="AS249" i="3"/>
  <c r="AT249" i="3" s="1"/>
  <c r="AU249" i="3" s="1"/>
  <c r="BE251" i="3"/>
  <c r="BF251" i="3" s="1"/>
  <c r="BG251" i="3" s="1"/>
  <c r="BB251" i="3"/>
  <c r="BC251" i="3" s="1"/>
  <c r="BD251" i="3" s="1"/>
  <c r="BB252" i="3"/>
  <c r="BC252" i="3" s="1"/>
  <c r="BD252" i="3" s="1"/>
  <c r="AS253" i="3"/>
  <c r="AT253" i="3" s="1"/>
  <c r="AU253" i="3" s="1"/>
  <c r="BE255" i="3"/>
  <c r="BF255" i="3" s="1"/>
  <c r="BG255" i="3" s="1"/>
  <c r="BB255" i="3"/>
  <c r="BC255" i="3" s="1"/>
  <c r="BD255" i="3" s="1"/>
  <c r="BB256" i="3"/>
  <c r="BC256" i="3" s="1"/>
  <c r="BD256" i="3" s="1"/>
  <c r="AS257" i="3"/>
  <c r="AT257" i="3" s="1"/>
  <c r="AU257" i="3" s="1"/>
  <c r="BE259" i="3"/>
  <c r="BF259" i="3" s="1"/>
  <c r="BG259" i="3" s="1"/>
  <c r="BB259" i="3"/>
  <c r="BC259" i="3" s="1"/>
  <c r="BD259" i="3" s="1"/>
  <c r="BB260" i="3"/>
  <c r="BC260" i="3" s="1"/>
  <c r="BD260" i="3" s="1"/>
  <c r="AS261" i="3"/>
  <c r="AT261" i="3" s="1"/>
  <c r="AU261" i="3" s="1"/>
  <c r="BE263" i="3"/>
  <c r="BF263" i="3" s="1"/>
  <c r="BG263" i="3" s="1"/>
  <c r="BB263" i="3"/>
  <c r="BC263" i="3" s="1"/>
  <c r="BD263" i="3" s="1"/>
  <c r="BB264" i="3"/>
  <c r="BC264" i="3" s="1"/>
  <c r="BD264" i="3" s="1"/>
  <c r="AS265" i="3"/>
  <c r="AT265" i="3" s="1"/>
  <c r="AU265" i="3" s="1"/>
  <c r="BE267" i="3"/>
  <c r="BF267" i="3" s="1"/>
  <c r="BG267" i="3" s="1"/>
  <c r="BB267" i="3"/>
  <c r="BC267" i="3" s="1"/>
  <c r="BD267" i="3" s="1"/>
  <c r="BB268" i="3"/>
  <c r="BC268" i="3" s="1"/>
  <c r="BD268" i="3" s="1"/>
  <c r="AS269" i="3"/>
  <c r="AT269" i="3" s="1"/>
  <c r="AU269" i="3" s="1"/>
  <c r="BE270" i="3"/>
  <c r="BF270" i="3" s="1"/>
  <c r="BG270" i="3" s="1"/>
  <c r="BE271" i="3"/>
  <c r="BF271" i="3" s="1"/>
  <c r="BG271" i="3" s="1"/>
  <c r="BB271" i="3"/>
  <c r="BC271" i="3" s="1"/>
  <c r="BD271" i="3" s="1"/>
  <c r="BB272" i="3"/>
  <c r="BC272" i="3" s="1"/>
  <c r="BD272" i="3" s="1"/>
  <c r="AS273" i="3"/>
  <c r="AT273" i="3" s="1"/>
  <c r="AU273" i="3" s="1"/>
  <c r="BE274" i="3"/>
  <c r="BF274" i="3" s="1"/>
  <c r="BG274" i="3" s="1"/>
  <c r="BE275" i="3"/>
  <c r="BF275" i="3" s="1"/>
  <c r="BG275" i="3" s="1"/>
  <c r="BB275" i="3"/>
  <c r="BC275" i="3" s="1"/>
  <c r="BD275" i="3" s="1"/>
  <c r="BB276" i="3"/>
  <c r="BC276" i="3" s="1"/>
  <c r="BD276" i="3" s="1"/>
  <c r="AS277" i="3"/>
  <c r="AT277" i="3" s="1"/>
  <c r="AU277" i="3" s="1"/>
  <c r="BE278" i="3"/>
  <c r="BF278" i="3" s="1"/>
  <c r="BG278" i="3" s="1"/>
  <c r="BE279" i="3"/>
  <c r="BF279" i="3" s="1"/>
  <c r="BG279" i="3" s="1"/>
  <c r="BB279" i="3"/>
  <c r="BC279" i="3" s="1"/>
  <c r="BD279" i="3" s="1"/>
  <c r="BB280" i="3"/>
  <c r="BC280" i="3" s="1"/>
  <c r="BD280" i="3" s="1"/>
  <c r="AS281" i="3"/>
  <c r="AT281" i="3" s="1"/>
  <c r="AU281" i="3" s="1"/>
  <c r="BE282" i="3"/>
  <c r="BF282" i="3" s="1"/>
  <c r="BG282" i="3" s="1"/>
  <c r="BE283" i="3"/>
  <c r="BF283" i="3" s="1"/>
  <c r="BG283" i="3" s="1"/>
  <c r="BB283" i="3"/>
  <c r="BC283" i="3" s="1"/>
  <c r="BD283" i="3" s="1"/>
  <c r="BB284" i="3"/>
  <c r="BC284" i="3" s="1"/>
  <c r="BD284" i="3" s="1"/>
  <c r="BE286" i="3"/>
  <c r="BF286" i="3" s="1"/>
  <c r="BG286" i="3" s="1"/>
  <c r="BE287" i="3"/>
  <c r="BF287" i="3" s="1"/>
  <c r="BG287" i="3" s="1"/>
  <c r="BB287" i="3"/>
  <c r="BC287" i="3" s="1"/>
  <c r="BD287" i="3" s="1"/>
  <c r="BB288" i="3"/>
  <c r="BC288" i="3" s="1"/>
  <c r="BD288" i="3" s="1"/>
  <c r="AS289" i="3"/>
  <c r="AT289" i="3" s="1"/>
  <c r="AU289" i="3" s="1"/>
  <c r="BE290" i="3"/>
  <c r="BF290" i="3" s="1"/>
  <c r="BG290" i="3" s="1"/>
  <c r="BE291" i="3"/>
  <c r="BF291" i="3" s="1"/>
  <c r="BG291" i="3" s="1"/>
  <c r="BB292" i="3"/>
  <c r="BC292" i="3" s="1"/>
  <c r="BD292" i="3" s="1"/>
  <c r="AS292" i="3"/>
  <c r="AT292" i="3" s="1"/>
  <c r="AU292" i="3" s="1"/>
  <c r="BE313" i="3"/>
  <c r="BF313" i="3" s="1"/>
  <c r="BG313" i="3" s="1"/>
  <c r="BB313" i="3"/>
  <c r="BC313" i="3" s="1"/>
  <c r="BD313" i="3" s="1"/>
  <c r="AS322" i="3"/>
  <c r="AT322" i="3" s="1"/>
  <c r="AU322" i="3" s="1"/>
  <c r="AV322" i="3"/>
  <c r="AW322" i="3" s="1"/>
  <c r="AX322" i="3" s="1"/>
  <c r="AP322" i="3"/>
  <c r="AQ322" i="3" s="1"/>
  <c r="AR322" i="3" s="1"/>
  <c r="BB327" i="3"/>
  <c r="BC327" i="3" s="1"/>
  <c r="BD327" i="3" s="1"/>
  <c r="AS327" i="3"/>
  <c r="AT327" i="3" s="1"/>
  <c r="AU327" i="3" s="1"/>
  <c r="BB328" i="3"/>
  <c r="BC328" i="3" s="1"/>
  <c r="BD328" i="3" s="1"/>
  <c r="BB370" i="3"/>
  <c r="BC370" i="3" s="1"/>
  <c r="BD370" i="3" s="1"/>
  <c r="BB371" i="3"/>
  <c r="BC371" i="3" s="1"/>
  <c r="BD371" i="3" s="1"/>
  <c r="AV383" i="3"/>
  <c r="AW383" i="3" s="1"/>
  <c r="AX383" i="3" s="1"/>
  <c r="AS383" i="3"/>
  <c r="AT383" i="3" s="1"/>
  <c r="AU383" i="3" s="1"/>
  <c r="AP383" i="3"/>
  <c r="AQ383" i="3" s="1"/>
  <c r="AR383" i="3" s="1"/>
  <c r="AY383" i="3"/>
  <c r="AZ383" i="3" s="1"/>
  <c r="BA383" i="3" s="1"/>
  <c r="AY387" i="3"/>
  <c r="AZ387" i="3" s="1"/>
  <c r="BA387" i="3" s="1"/>
  <c r="AP387" i="3"/>
  <c r="AQ387" i="3" s="1"/>
  <c r="AR387" i="3" s="1"/>
  <c r="BB397" i="3"/>
  <c r="BC397" i="3" s="1"/>
  <c r="BD397" i="3" s="1"/>
  <c r="AS299" i="3"/>
  <c r="AT299" i="3" s="1"/>
  <c r="AU299" i="3" s="1"/>
  <c r="AS300" i="3"/>
  <c r="AT300" i="3" s="1"/>
  <c r="AU300" i="3" s="1"/>
  <c r="AV302" i="3"/>
  <c r="AW302" i="3" s="1"/>
  <c r="AX302" i="3" s="1"/>
  <c r="Z303" i="3"/>
  <c r="BB310" i="3"/>
  <c r="BC310" i="3" s="1"/>
  <c r="BD310" i="3" s="1"/>
  <c r="AS317" i="3"/>
  <c r="AT317" i="3" s="1"/>
  <c r="AU317" i="3" s="1"/>
  <c r="AY320" i="3"/>
  <c r="AZ320" i="3" s="1"/>
  <c r="BA320" i="3" s="1"/>
  <c r="BE321" i="3"/>
  <c r="BF321" i="3" s="1"/>
  <c r="BG321" i="3" s="1"/>
  <c r="AS325" i="3"/>
  <c r="AT325" i="3" s="1"/>
  <c r="AU325" i="3" s="1"/>
  <c r="AY328" i="3"/>
  <c r="AZ328" i="3" s="1"/>
  <c r="BA328" i="3" s="1"/>
  <c r="BE329" i="3"/>
  <c r="BF329" i="3" s="1"/>
  <c r="BG329" i="3" s="1"/>
  <c r="AS333" i="3"/>
  <c r="AT333" i="3" s="1"/>
  <c r="AU333" i="3" s="1"/>
  <c r="AY336" i="3"/>
  <c r="AZ336" i="3" s="1"/>
  <c r="BA336" i="3" s="1"/>
  <c r="BE337" i="3"/>
  <c r="BF337" i="3" s="1"/>
  <c r="BG337" i="3" s="1"/>
  <c r="AS341" i="3"/>
  <c r="AT341" i="3" s="1"/>
  <c r="AU341" i="3" s="1"/>
  <c r="AY344" i="3"/>
  <c r="AZ344" i="3" s="1"/>
  <c r="BA344" i="3" s="1"/>
  <c r="BE345" i="3"/>
  <c r="BF345" i="3" s="1"/>
  <c r="BG345" i="3" s="1"/>
  <c r="AV354" i="3"/>
  <c r="AW354" i="3" s="1"/>
  <c r="AX354" i="3" s="1"/>
  <c r="AS354" i="3"/>
  <c r="AT354" i="3" s="1"/>
  <c r="AU354" i="3" s="1"/>
  <c r="BE359" i="3"/>
  <c r="BF359" i="3" s="1"/>
  <c r="BG359" i="3" s="1"/>
  <c r="BB359" i="3"/>
  <c r="BC359" i="3" s="1"/>
  <c r="BD359" i="3" s="1"/>
  <c r="BB360" i="3"/>
  <c r="BC360" i="3" s="1"/>
  <c r="BD360" i="3" s="1"/>
  <c r="AV370" i="3"/>
  <c r="AW370" i="3" s="1"/>
  <c r="AX370" i="3" s="1"/>
  <c r="AS370" i="3"/>
  <c r="AT370" i="3" s="1"/>
  <c r="AU370" i="3" s="1"/>
  <c r="BB384" i="3"/>
  <c r="BC384" i="3" s="1"/>
  <c r="BD384" i="3" s="1"/>
  <c r="BB392" i="3"/>
  <c r="BC392" i="3" s="1"/>
  <c r="BD392" i="3" s="1"/>
  <c r="BB400" i="3"/>
  <c r="BC400" i="3" s="1"/>
  <c r="BD400" i="3" s="1"/>
  <c r="BB408" i="3"/>
  <c r="BC408" i="3" s="1"/>
  <c r="BD408" i="3" s="1"/>
  <c r="AP420" i="3"/>
  <c r="AQ420" i="3" s="1"/>
  <c r="AR420" i="3" s="1"/>
  <c r="AV420" i="3"/>
  <c r="AW420" i="3" s="1"/>
  <c r="AX420" i="3" s="1"/>
  <c r="AS420" i="3"/>
  <c r="AT420" i="3" s="1"/>
  <c r="AU420" i="3" s="1"/>
  <c r="AP447" i="3"/>
  <c r="AQ447" i="3" s="1"/>
  <c r="AR447" i="3" s="1"/>
  <c r="BE447" i="3"/>
  <c r="BF447" i="3" s="1"/>
  <c r="BG447" i="3" s="1"/>
  <c r="BB463" i="3"/>
  <c r="BC463" i="3" s="1"/>
  <c r="BD463" i="3" s="1"/>
  <c r="BE479" i="3"/>
  <c r="BF479" i="3" s="1"/>
  <c r="BG479" i="3" s="1"/>
  <c r="AV479" i="3"/>
  <c r="AW479" i="3" s="1"/>
  <c r="AX479" i="3" s="1"/>
  <c r="BE294" i="3"/>
  <c r="BF294" i="3" s="1"/>
  <c r="BG294" i="3" s="1"/>
  <c r="BE296" i="3"/>
  <c r="BF296" i="3" s="1"/>
  <c r="BG296" i="3" s="1"/>
  <c r="BB301" i="3"/>
  <c r="BC301" i="3" s="1"/>
  <c r="BD301" i="3" s="1"/>
  <c r="BB306" i="3"/>
  <c r="BC306" i="3" s="1"/>
  <c r="BD306" i="3" s="1"/>
  <c r="AY310" i="3"/>
  <c r="AZ310" i="3" s="1"/>
  <c r="BA310" i="3" s="1"/>
  <c r="BE311" i="3"/>
  <c r="BF311" i="3" s="1"/>
  <c r="BG311" i="3" s="1"/>
  <c r="BB318" i="3"/>
  <c r="BC318" i="3" s="1"/>
  <c r="BD318" i="3" s="1"/>
  <c r="BE322" i="3"/>
  <c r="BF322" i="3" s="1"/>
  <c r="BG322" i="3" s="1"/>
  <c r="BB326" i="3"/>
  <c r="BC326" i="3" s="1"/>
  <c r="BD326" i="3" s="1"/>
  <c r="BE330" i="3"/>
  <c r="BF330" i="3" s="1"/>
  <c r="BG330" i="3" s="1"/>
  <c r="BB334" i="3"/>
  <c r="BC334" i="3" s="1"/>
  <c r="BD334" i="3" s="1"/>
  <c r="BE338" i="3"/>
  <c r="BF338" i="3" s="1"/>
  <c r="BG338" i="3" s="1"/>
  <c r="BB342" i="3"/>
  <c r="BC342" i="3" s="1"/>
  <c r="BD342" i="3" s="1"/>
  <c r="BE346" i="3"/>
  <c r="BF346" i="3" s="1"/>
  <c r="BG346" i="3" s="1"/>
  <c r="BE350" i="3"/>
  <c r="BF350" i="3" s="1"/>
  <c r="BG350" i="3" s="1"/>
  <c r="BE358" i="3"/>
  <c r="BF358" i="3" s="1"/>
  <c r="BG358" i="3" s="1"/>
  <c r="AV360" i="3"/>
  <c r="AW360" i="3" s="1"/>
  <c r="AX360" i="3" s="1"/>
  <c r="AS360" i="3"/>
  <c r="AT360" i="3" s="1"/>
  <c r="AU360" i="3" s="1"/>
  <c r="BB366" i="3"/>
  <c r="BC366" i="3" s="1"/>
  <c r="BD366" i="3" s="1"/>
  <c r="AY382" i="3"/>
  <c r="AZ382" i="3" s="1"/>
  <c r="BA382" i="3" s="1"/>
  <c r="AY390" i="3"/>
  <c r="AZ390" i="3" s="1"/>
  <c r="BA390" i="3" s="1"/>
  <c r="AY398" i="3"/>
  <c r="AZ398" i="3" s="1"/>
  <c r="BA398" i="3" s="1"/>
  <c r="AY406" i="3"/>
  <c r="AZ406" i="3" s="1"/>
  <c r="BA406" i="3" s="1"/>
  <c r="AY414" i="3"/>
  <c r="AZ414" i="3" s="1"/>
  <c r="BA414" i="3" s="1"/>
  <c r="BB423" i="3"/>
  <c r="BC423" i="3" s="1"/>
  <c r="BD423" i="3" s="1"/>
  <c r="AP191" i="3"/>
  <c r="AQ191" i="3" s="1"/>
  <c r="AR191" i="3" s="1"/>
  <c r="AP193" i="3"/>
  <c r="AQ193" i="3" s="1"/>
  <c r="AR193" i="3" s="1"/>
  <c r="AP195" i="3"/>
  <c r="AQ195" i="3" s="1"/>
  <c r="AR195" i="3" s="1"/>
  <c r="AP197" i="3"/>
  <c r="AQ197" i="3" s="1"/>
  <c r="AR197" i="3" s="1"/>
  <c r="AP199" i="3"/>
  <c r="AQ199" i="3" s="1"/>
  <c r="AR199" i="3" s="1"/>
  <c r="AP201" i="3"/>
  <c r="AQ201" i="3" s="1"/>
  <c r="AR201" i="3" s="1"/>
  <c r="AP203" i="3"/>
  <c r="AQ203" i="3" s="1"/>
  <c r="AR203" i="3" s="1"/>
  <c r="AP205" i="3"/>
  <c r="AQ205" i="3" s="1"/>
  <c r="AR205" i="3" s="1"/>
  <c r="AP207" i="3"/>
  <c r="AQ207" i="3" s="1"/>
  <c r="AR207" i="3" s="1"/>
  <c r="AP209" i="3"/>
  <c r="AQ209" i="3" s="1"/>
  <c r="AR209" i="3" s="1"/>
  <c r="AP211" i="3"/>
  <c r="AQ211" i="3" s="1"/>
  <c r="AR211" i="3" s="1"/>
  <c r="AP213" i="3"/>
  <c r="AQ213" i="3" s="1"/>
  <c r="AR213" i="3" s="1"/>
  <c r="AP215" i="3"/>
  <c r="AQ215" i="3" s="1"/>
  <c r="AR215" i="3" s="1"/>
  <c r="AP217" i="3"/>
  <c r="AQ217" i="3" s="1"/>
  <c r="AR217" i="3" s="1"/>
  <c r="AP219" i="3"/>
  <c r="AQ219" i="3" s="1"/>
  <c r="AR219" i="3" s="1"/>
  <c r="AP221" i="3"/>
  <c r="AQ221" i="3" s="1"/>
  <c r="AR221" i="3" s="1"/>
  <c r="AP223" i="3"/>
  <c r="AQ223" i="3" s="1"/>
  <c r="AR223" i="3" s="1"/>
  <c r="AP225" i="3"/>
  <c r="AQ225" i="3" s="1"/>
  <c r="AR225" i="3" s="1"/>
  <c r="AP227" i="3"/>
  <c r="AQ227" i="3" s="1"/>
  <c r="AR227" i="3" s="1"/>
  <c r="AP229" i="3"/>
  <c r="AQ229" i="3" s="1"/>
  <c r="AR229" i="3" s="1"/>
  <c r="AP231" i="3"/>
  <c r="AQ231" i="3" s="1"/>
  <c r="AR231" i="3" s="1"/>
  <c r="AP233" i="3"/>
  <c r="AQ233" i="3" s="1"/>
  <c r="AR233" i="3" s="1"/>
  <c r="AP235" i="3"/>
  <c r="AQ235" i="3" s="1"/>
  <c r="AR235" i="3" s="1"/>
  <c r="AP237" i="3"/>
  <c r="AQ237" i="3" s="1"/>
  <c r="AR237" i="3" s="1"/>
  <c r="AP239" i="3"/>
  <c r="AQ239" i="3" s="1"/>
  <c r="AR239" i="3" s="1"/>
  <c r="AP241" i="3"/>
  <c r="AQ241" i="3" s="1"/>
  <c r="AR241" i="3" s="1"/>
  <c r="AP243" i="3"/>
  <c r="AQ243" i="3" s="1"/>
  <c r="AR243" i="3" s="1"/>
  <c r="AP245" i="3"/>
  <c r="AQ245" i="3" s="1"/>
  <c r="AR245" i="3" s="1"/>
  <c r="AP247" i="3"/>
  <c r="AQ247" i="3" s="1"/>
  <c r="AR247" i="3" s="1"/>
  <c r="AP249" i="3"/>
  <c r="AQ249" i="3" s="1"/>
  <c r="AR249" i="3" s="1"/>
  <c r="AP251" i="3"/>
  <c r="AQ251" i="3" s="1"/>
  <c r="AR251" i="3" s="1"/>
  <c r="AP253" i="3"/>
  <c r="AQ253" i="3" s="1"/>
  <c r="AR253" i="3" s="1"/>
  <c r="AP255" i="3"/>
  <c r="AQ255" i="3" s="1"/>
  <c r="AR255" i="3" s="1"/>
  <c r="AP257" i="3"/>
  <c r="AQ257" i="3" s="1"/>
  <c r="AR257" i="3" s="1"/>
  <c r="AP259" i="3"/>
  <c r="AQ259" i="3" s="1"/>
  <c r="AR259" i="3" s="1"/>
  <c r="AP261" i="3"/>
  <c r="AQ261" i="3" s="1"/>
  <c r="AR261" i="3" s="1"/>
  <c r="AP263" i="3"/>
  <c r="AQ263" i="3" s="1"/>
  <c r="AR263" i="3" s="1"/>
  <c r="AP265" i="3"/>
  <c r="AQ265" i="3" s="1"/>
  <c r="AR265" i="3" s="1"/>
  <c r="AP267" i="3"/>
  <c r="AQ267" i="3" s="1"/>
  <c r="AR267" i="3" s="1"/>
  <c r="AP269" i="3"/>
  <c r="AQ269" i="3" s="1"/>
  <c r="AR269" i="3" s="1"/>
  <c r="AP271" i="3"/>
  <c r="AQ271" i="3" s="1"/>
  <c r="AR271" i="3" s="1"/>
  <c r="AP273" i="3"/>
  <c r="AQ273" i="3" s="1"/>
  <c r="AR273" i="3" s="1"/>
  <c r="AP275" i="3"/>
  <c r="AQ275" i="3" s="1"/>
  <c r="AR275" i="3" s="1"/>
  <c r="AP277" i="3"/>
  <c r="AQ277" i="3" s="1"/>
  <c r="AR277" i="3" s="1"/>
  <c r="AP279" i="3"/>
  <c r="AQ279" i="3" s="1"/>
  <c r="AR279" i="3" s="1"/>
  <c r="AP281" i="3"/>
  <c r="AQ281" i="3" s="1"/>
  <c r="AR281" i="3" s="1"/>
  <c r="AP283" i="3"/>
  <c r="AQ283" i="3" s="1"/>
  <c r="AR283" i="3" s="1"/>
  <c r="AP285" i="3"/>
  <c r="AQ285" i="3" s="1"/>
  <c r="AR285" i="3" s="1"/>
  <c r="AP287" i="3"/>
  <c r="AQ287" i="3" s="1"/>
  <c r="AR287" i="3" s="1"/>
  <c r="AP289" i="3"/>
  <c r="AQ289" i="3" s="1"/>
  <c r="AR289" i="3" s="1"/>
  <c r="BE298" i="3"/>
  <c r="BF298" i="3" s="1"/>
  <c r="BG298" i="3" s="1"/>
  <c r="AY302" i="3"/>
  <c r="AZ302" i="3" s="1"/>
  <c r="BA302" i="3" s="1"/>
  <c r="AS303" i="3"/>
  <c r="AT303" i="3" s="1"/>
  <c r="AU303" i="3" s="1"/>
  <c r="AS304" i="3"/>
  <c r="AT304" i="3" s="1"/>
  <c r="AU304" i="3" s="1"/>
  <c r="AV306" i="3"/>
  <c r="AW306" i="3" s="1"/>
  <c r="AX306" i="3" s="1"/>
  <c r="AV307" i="3"/>
  <c r="AW307" i="3" s="1"/>
  <c r="AX307" i="3" s="1"/>
  <c r="BB308" i="3"/>
  <c r="BC308" i="3" s="1"/>
  <c r="BD308" i="3" s="1"/>
  <c r="BE312" i="3"/>
  <c r="BF312" i="3" s="1"/>
  <c r="BG312" i="3" s="1"/>
  <c r="AV315" i="3"/>
  <c r="AW315" i="3" s="1"/>
  <c r="AX315" i="3" s="1"/>
  <c r="AV316" i="3"/>
  <c r="AW316" i="3" s="1"/>
  <c r="AX316" i="3" s="1"/>
  <c r="AY318" i="3"/>
  <c r="AZ318" i="3" s="1"/>
  <c r="BA318" i="3" s="1"/>
  <c r="BE319" i="3"/>
  <c r="BF319" i="3" s="1"/>
  <c r="BG319" i="3" s="1"/>
  <c r="BB321" i="3"/>
  <c r="BC321" i="3" s="1"/>
  <c r="BD321" i="3" s="1"/>
  <c r="AS323" i="3"/>
  <c r="AT323" i="3" s="1"/>
  <c r="AU323" i="3" s="1"/>
  <c r="AV324" i="3"/>
  <c r="AW324" i="3" s="1"/>
  <c r="AX324" i="3" s="1"/>
  <c r="AY326" i="3"/>
  <c r="AZ326" i="3" s="1"/>
  <c r="BA326" i="3" s="1"/>
  <c r="BE327" i="3"/>
  <c r="BF327" i="3" s="1"/>
  <c r="BG327" i="3" s="1"/>
  <c r="BB329" i="3"/>
  <c r="BC329" i="3" s="1"/>
  <c r="BD329" i="3" s="1"/>
  <c r="AS331" i="3"/>
  <c r="AT331" i="3" s="1"/>
  <c r="AU331" i="3" s="1"/>
  <c r="AV332" i="3"/>
  <c r="AW332" i="3" s="1"/>
  <c r="AX332" i="3" s="1"/>
  <c r="AY334" i="3"/>
  <c r="AZ334" i="3" s="1"/>
  <c r="BA334" i="3" s="1"/>
  <c r="BE335" i="3"/>
  <c r="BF335" i="3" s="1"/>
  <c r="BG335" i="3" s="1"/>
  <c r="BB337" i="3"/>
  <c r="BC337" i="3" s="1"/>
  <c r="BD337" i="3" s="1"/>
  <c r="AS339" i="3"/>
  <c r="AT339" i="3" s="1"/>
  <c r="AU339" i="3" s="1"/>
  <c r="AV340" i="3"/>
  <c r="AW340" i="3" s="1"/>
  <c r="AX340" i="3" s="1"/>
  <c r="AY342" i="3"/>
  <c r="AZ342" i="3" s="1"/>
  <c r="BA342" i="3" s="1"/>
  <c r="BE343" i="3"/>
  <c r="BF343" i="3" s="1"/>
  <c r="BG343" i="3" s="1"/>
  <c r="BB345" i="3"/>
  <c r="BC345" i="3" s="1"/>
  <c r="BD345" i="3" s="1"/>
  <c r="AS347" i="3"/>
  <c r="AT347" i="3" s="1"/>
  <c r="AU347" i="3" s="1"/>
  <c r="AV348" i="3"/>
  <c r="AW348" i="3" s="1"/>
  <c r="AX348" i="3" s="1"/>
  <c r="BE351" i="3"/>
  <c r="BF351" i="3" s="1"/>
  <c r="BG351" i="3" s="1"/>
  <c r="BE355" i="3"/>
  <c r="BF355" i="3" s="1"/>
  <c r="BG355" i="3" s="1"/>
  <c r="BB356" i="3"/>
  <c r="BC356" i="3" s="1"/>
  <c r="BD356" i="3" s="1"/>
  <c r="AS363" i="3"/>
  <c r="AT363" i="3" s="1"/>
  <c r="AU363" i="3" s="1"/>
  <c r="BE364" i="3"/>
  <c r="BF364" i="3" s="1"/>
  <c r="BG364" i="3" s="1"/>
  <c r="AV366" i="3"/>
  <c r="AW366" i="3" s="1"/>
  <c r="AX366" i="3" s="1"/>
  <c r="AS366" i="3"/>
  <c r="AT366" i="3" s="1"/>
  <c r="AU366" i="3" s="1"/>
  <c r="BB372" i="3"/>
  <c r="BC372" i="3" s="1"/>
  <c r="BD372" i="3" s="1"/>
  <c r="AS372" i="3"/>
  <c r="AT372" i="3" s="1"/>
  <c r="AU372" i="3" s="1"/>
  <c r="AS375" i="3"/>
  <c r="AT375" i="3" s="1"/>
  <c r="AU375" i="3" s="1"/>
  <c r="AP375" i="3"/>
  <c r="AQ375" i="3" s="1"/>
  <c r="AR375" i="3" s="1"/>
  <c r="AY375" i="3"/>
  <c r="AZ375" i="3" s="1"/>
  <c r="BA375" i="3" s="1"/>
  <c r="AP382" i="3"/>
  <c r="AQ382" i="3" s="1"/>
  <c r="AR382" i="3" s="1"/>
  <c r="AV382" i="3"/>
  <c r="AW382" i="3" s="1"/>
  <c r="AX382" i="3" s="1"/>
  <c r="AS382" i="3"/>
  <c r="AT382" i="3" s="1"/>
  <c r="AU382" i="3" s="1"/>
  <c r="BE383" i="3"/>
  <c r="BF383" i="3" s="1"/>
  <c r="BG383" i="3" s="1"/>
  <c r="AP390" i="3"/>
  <c r="AQ390" i="3" s="1"/>
  <c r="AR390" i="3" s="1"/>
  <c r="AV390" i="3"/>
  <c r="AW390" i="3" s="1"/>
  <c r="AX390" i="3" s="1"/>
  <c r="AS390" i="3"/>
  <c r="AT390" i="3" s="1"/>
  <c r="AU390" i="3" s="1"/>
  <c r="BE391" i="3"/>
  <c r="BF391" i="3" s="1"/>
  <c r="BG391" i="3" s="1"/>
  <c r="AP398" i="3"/>
  <c r="AQ398" i="3" s="1"/>
  <c r="AR398" i="3" s="1"/>
  <c r="AV398" i="3"/>
  <c r="AW398" i="3" s="1"/>
  <c r="AX398" i="3" s="1"/>
  <c r="AS398" i="3"/>
  <c r="AT398" i="3" s="1"/>
  <c r="AU398" i="3" s="1"/>
  <c r="BE399" i="3"/>
  <c r="BF399" i="3" s="1"/>
  <c r="BG399" i="3" s="1"/>
  <c r="AP406" i="3"/>
  <c r="AQ406" i="3" s="1"/>
  <c r="AR406" i="3" s="1"/>
  <c r="AV406" i="3"/>
  <c r="AW406" i="3" s="1"/>
  <c r="AX406" i="3" s="1"/>
  <c r="AS406" i="3"/>
  <c r="AT406" i="3" s="1"/>
  <c r="AU406" i="3" s="1"/>
  <c r="BE407" i="3"/>
  <c r="BF407" i="3" s="1"/>
  <c r="BG407" i="3" s="1"/>
  <c r="AP414" i="3"/>
  <c r="AQ414" i="3" s="1"/>
  <c r="AR414" i="3" s="1"/>
  <c r="AV414" i="3"/>
  <c r="AW414" i="3" s="1"/>
  <c r="AX414" i="3" s="1"/>
  <c r="AS414" i="3"/>
  <c r="AT414" i="3" s="1"/>
  <c r="AU414" i="3" s="1"/>
  <c r="AP427" i="3"/>
  <c r="AQ427" i="3" s="1"/>
  <c r="AR427" i="3" s="1"/>
  <c r="BE427" i="3"/>
  <c r="BF427" i="3" s="1"/>
  <c r="BG427" i="3" s="1"/>
  <c r="AY191" i="3"/>
  <c r="AZ191" i="3" s="1"/>
  <c r="BA191" i="3" s="1"/>
  <c r="AY193" i="3"/>
  <c r="AZ193" i="3" s="1"/>
  <c r="BA193" i="3" s="1"/>
  <c r="AY195" i="3"/>
  <c r="AZ195" i="3" s="1"/>
  <c r="BA195" i="3" s="1"/>
  <c r="AY197" i="3"/>
  <c r="AZ197" i="3" s="1"/>
  <c r="BA197" i="3" s="1"/>
  <c r="AY199" i="3"/>
  <c r="AZ199" i="3" s="1"/>
  <c r="BA199" i="3" s="1"/>
  <c r="AY201" i="3"/>
  <c r="AZ201" i="3" s="1"/>
  <c r="BA201" i="3" s="1"/>
  <c r="AY203" i="3"/>
  <c r="AZ203" i="3" s="1"/>
  <c r="BA203" i="3" s="1"/>
  <c r="AY205" i="3"/>
  <c r="AZ205" i="3" s="1"/>
  <c r="BA205" i="3" s="1"/>
  <c r="AY207" i="3"/>
  <c r="AZ207" i="3" s="1"/>
  <c r="BA207" i="3" s="1"/>
  <c r="AY209" i="3"/>
  <c r="AZ209" i="3" s="1"/>
  <c r="BA209" i="3" s="1"/>
  <c r="AY211" i="3"/>
  <c r="AZ211" i="3" s="1"/>
  <c r="BA211" i="3" s="1"/>
  <c r="AY213" i="3"/>
  <c r="AZ213" i="3" s="1"/>
  <c r="BA213" i="3" s="1"/>
  <c r="AY215" i="3"/>
  <c r="AZ215" i="3" s="1"/>
  <c r="BA215" i="3" s="1"/>
  <c r="AY217" i="3"/>
  <c r="AZ217" i="3" s="1"/>
  <c r="BA217" i="3" s="1"/>
  <c r="AY219" i="3"/>
  <c r="AZ219" i="3" s="1"/>
  <c r="BA219" i="3" s="1"/>
  <c r="AY221" i="3"/>
  <c r="AZ221" i="3" s="1"/>
  <c r="BA221" i="3" s="1"/>
  <c r="AY223" i="3"/>
  <c r="AZ223" i="3" s="1"/>
  <c r="BA223" i="3" s="1"/>
  <c r="AY225" i="3"/>
  <c r="AZ225" i="3" s="1"/>
  <c r="BA225" i="3" s="1"/>
  <c r="AY227" i="3"/>
  <c r="AZ227" i="3" s="1"/>
  <c r="BA227" i="3" s="1"/>
  <c r="AY229" i="3"/>
  <c r="AZ229" i="3" s="1"/>
  <c r="BA229" i="3" s="1"/>
  <c r="AY231" i="3"/>
  <c r="AZ231" i="3" s="1"/>
  <c r="BA231" i="3" s="1"/>
  <c r="AY233" i="3"/>
  <c r="AZ233" i="3" s="1"/>
  <c r="BA233" i="3" s="1"/>
  <c r="AY235" i="3"/>
  <c r="AZ235" i="3" s="1"/>
  <c r="BA235" i="3" s="1"/>
  <c r="AY237" i="3"/>
  <c r="AZ237" i="3" s="1"/>
  <c r="BA237" i="3" s="1"/>
  <c r="AY239" i="3"/>
  <c r="AZ239" i="3" s="1"/>
  <c r="BA239" i="3" s="1"/>
  <c r="AY241" i="3"/>
  <c r="AZ241" i="3" s="1"/>
  <c r="BA241" i="3" s="1"/>
  <c r="AY243" i="3"/>
  <c r="AZ243" i="3" s="1"/>
  <c r="BA243" i="3" s="1"/>
  <c r="AY245" i="3"/>
  <c r="AZ245" i="3" s="1"/>
  <c r="BA245" i="3" s="1"/>
  <c r="AY247" i="3"/>
  <c r="AZ247" i="3" s="1"/>
  <c r="BA247" i="3" s="1"/>
  <c r="AY249" i="3"/>
  <c r="AZ249" i="3" s="1"/>
  <c r="BA249" i="3" s="1"/>
  <c r="AY251" i="3"/>
  <c r="AZ251" i="3" s="1"/>
  <c r="BA251" i="3" s="1"/>
  <c r="AY253" i="3"/>
  <c r="AZ253" i="3" s="1"/>
  <c r="BA253" i="3" s="1"/>
  <c r="AY255" i="3"/>
  <c r="AZ255" i="3" s="1"/>
  <c r="BA255" i="3" s="1"/>
  <c r="AY257" i="3"/>
  <c r="AZ257" i="3" s="1"/>
  <c r="BA257" i="3" s="1"/>
  <c r="AY259" i="3"/>
  <c r="AZ259" i="3" s="1"/>
  <c r="BA259" i="3" s="1"/>
  <c r="AY261" i="3"/>
  <c r="AZ261" i="3" s="1"/>
  <c r="BA261" i="3" s="1"/>
  <c r="AY263" i="3"/>
  <c r="AZ263" i="3" s="1"/>
  <c r="BA263" i="3" s="1"/>
  <c r="AY265" i="3"/>
  <c r="AZ265" i="3" s="1"/>
  <c r="BA265" i="3" s="1"/>
  <c r="AY267" i="3"/>
  <c r="AZ267" i="3" s="1"/>
  <c r="BA267" i="3" s="1"/>
  <c r="AY269" i="3"/>
  <c r="AZ269" i="3" s="1"/>
  <c r="BA269" i="3" s="1"/>
  <c r="AY271" i="3"/>
  <c r="AZ271" i="3" s="1"/>
  <c r="BA271" i="3" s="1"/>
  <c r="AY273" i="3"/>
  <c r="AZ273" i="3" s="1"/>
  <c r="BA273" i="3" s="1"/>
  <c r="AY275" i="3"/>
  <c r="AZ275" i="3" s="1"/>
  <c r="BA275" i="3" s="1"/>
  <c r="AY277" i="3"/>
  <c r="AZ277" i="3" s="1"/>
  <c r="BA277" i="3" s="1"/>
  <c r="AY279" i="3"/>
  <c r="AZ279" i="3" s="1"/>
  <c r="BA279" i="3" s="1"/>
  <c r="AY281" i="3"/>
  <c r="AZ281" i="3" s="1"/>
  <c r="BA281" i="3" s="1"/>
  <c r="AY283" i="3"/>
  <c r="AZ283" i="3" s="1"/>
  <c r="BA283" i="3" s="1"/>
  <c r="AY285" i="3"/>
  <c r="AZ285" i="3" s="1"/>
  <c r="BA285" i="3" s="1"/>
  <c r="AY287" i="3"/>
  <c r="AZ287" i="3" s="1"/>
  <c r="BA287" i="3" s="1"/>
  <c r="AY289" i="3"/>
  <c r="AZ289" i="3" s="1"/>
  <c r="BA289" i="3" s="1"/>
  <c r="AS291" i="3"/>
  <c r="AT291" i="3" s="1"/>
  <c r="AU291" i="3" s="1"/>
  <c r="AP291" i="3"/>
  <c r="AQ291" i="3" s="1"/>
  <c r="AR291" i="3" s="1"/>
  <c r="AS295" i="3"/>
  <c r="AT295" i="3" s="1"/>
  <c r="AU295" i="3" s="1"/>
  <c r="AP295" i="3"/>
  <c r="AQ295" i="3" s="1"/>
  <c r="AR295" i="3" s="1"/>
  <c r="AV295" i="3"/>
  <c r="AW295" i="3" s="1"/>
  <c r="AX295" i="3" s="1"/>
  <c r="BE297" i="3"/>
  <c r="BF297" i="3" s="1"/>
  <c r="BG297" i="3" s="1"/>
  <c r="BE300" i="3"/>
  <c r="BF300" i="3" s="1"/>
  <c r="BG300" i="3" s="1"/>
  <c r="AS305" i="3"/>
  <c r="AT305" i="3" s="1"/>
  <c r="AU305" i="3" s="1"/>
  <c r="AY308" i="3"/>
  <c r="AZ308" i="3" s="1"/>
  <c r="BA308" i="3" s="1"/>
  <c r="BE309" i="3"/>
  <c r="BF309" i="3" s="1"/>
  <c r="BG309" i="3" s="1"/>
  <c r="BB311" i="3"/>
  <c r="BC311" i="3" s="1"/>
  <c r="BD311" i="3" s="1"/>
  <c r="AS313" i="3"/>
  <c r="AT313" i="3" s="1"/>
  <c r="AU313" i="3" s="1"/>
  <c r="BB316" i="3"/>
  <c r="BC316" i="3" s="1"/>
  <c r="BD316" i="3" s="1"/>
  <c r="BE320" i="3"/>
  <c r="BF320" i="3" s="1"/>
  <c r="BG320" i="3" s="1"/>
  <c r="AV323" i="3"/>
  <c r="AW323" i="3" s="1"/>
  <c r="AX323" i="3" s="1"/>
  <c r="BB324" i="3"/>
  <c r="BC324" i="3" s="1"/>
  <c r="BD324" i="3" s="1"/>
  <c r="BE328" i="3"/>
  <c r="BF328" i="3" s="1"/>
  <c r="BG328" i="3" s="1"/>
  <c r="AV331" i="3"/>
  <c r="AW331" i="3" s="1"/>
  <c r="AX331" i="3" s="1"/>
  <c r="BB332" i="3"/>
  <c r="BC332" i="3" s="1"/>
  <c r="BD332" i="3" s="1"/>
  <c r="BE336" i="3"/>
  <c r="BF336" i="3" s="1"/>
  <c r="BG336" i="3" s="1"/>
  <c r="AV339" i="3"/>
  <c r="AW339" i="3" s="1"/>
  <c r="AX339" i="3" s="1"/>
  <c r="BB340" i="3"/>
  <c r="BC340" i="3" s="1"/>
  <c r="BD340" i="3" s="1"/>
  <c r="BE344" i="3"/>
  <c r="BF344" i="3" s="1"/>
  <c r="BG344" i="3" s="1"/>
  <c r="BB348" i="3"/>
  <c r="BC348" i="3" s="1"/>
  <c r="BD348" i="3" s="1"/>
  <c r="AS353" i="3"/>
  <c r="AT353" i="3" s="1"/>
  <c r="AU353" i="3" s="1"/>
  <c r="BE354" i="3"/>
  <c r="BF354" i="3" s="1"/>
  <c r="BG354" i="3" s="1"/>
  <c r="AP354" i="3"/>
  <c r="AQ354" i="3" s="1"/>
  <c r="AR354" i="3" s="1"/>
  <c r="AV356" i="3"/>
  <c r="AW356" i="3" s="1"/>
  <c r="AX356" i="3" s="1"/>
  <c r="AS356" i="3"/>
  <c r="AT356" i="3" s="1"/>
  <c r="AU356" i="3" s="1"/>
  <c r="BB361" i="3"/>
  <c r="BC361" i="3" s="1"/>
  <c r="BD361" i="3" s="1"/>
  <c r="BB362" i="3"/>
  <c r="BC362" i="3" s="1"/>
  <c r="BD362" i="3" s="1"/>
  <c r="AS369" i="3"/>
  <c r="AT369" i="3" s="1"/>
  <c r="AU369" i="3" s="1"/>
  <c r="BE370" i="3"/>
  <c r="BF370" i="3" s="1"/>
  <c r="BG370" i="3" s="1"/>
  <c r="AP370" i="3"/>
  <c r="AQ370" i="3" s="1"/>
  <c r="AR370" i="3" s="1"/>
  <c r="AP377" i="3"/>
  <c r="AQ377" i="3" s="1"/>
  <c r="AR377" i="3" s="1"/>
  <c r="BE377" i="3"/>
  <c r="BF377" i="3" s="1"/>
  <c r="BG377" i="3" s="1"/>
  <c r="AY384" i="3"/>
  <c r="AZ384" i="3" s="1"/>
  <c r="BA384" i="3" s="1"/>
  <c r="AY392" i="3"/>
  <c r="AZ392" i="3" s="1"/>
  <c r="BA392" i="3" s="1"/>
  <c r="AY400" i="3"/>
  <c r="AZ400" i="3" s="1"/>
  <c r="BA400" i="3" s="1"/>
  <c r="AY408" i="3"/>
  <c r="AZ408" i="3" s="1"/>
  <c r="BA408" i="3" s="1"/>
  <c r="BB433" i="3"/>
  <c r="BC433" i="3" s="1"/>
  <c r="BD433" i="3" s="1"/>
  <c r="BB457" i="3"/>
  <c r="BC457" i="3" s="1"/>
  <c r="BD457" i="3" s="1"/>
  <c r="BE465" i="3"/>
  <c r="BF465" i="3" s="1"/>
  <c r="BG465" i="3" s="1"/>
  <c r="AV465" i="3"/>
  <c r="AW465" i="3" s="1"/>
  <c r="AX465" i="3" s="1"/>
  <c r="AV291" i="3"/>
  <c r="AW291" i="3" s="1"/>
  <c r="AX291" i="3" s="1"/>
  <c r="AY295" i="3"/>
  <c r="AZ295" i="3" s="1"/>
  <c r="BA295" i="3" s="1"/>
  <c r="BB296" i="3"/>
  <c r="BC296" i="3" s="1"/>
  <c r="BD296" i="3" s="1"/>
  <c r="BE299" i="3"/>
  <c r="BF299" i="3" s="1"/>
  <c r="BG299" i="3" s="1"/>
  <c r="AP300" i="3"/>
  <c r="AQ300" i="3" s="1"/>
  <c r="AR300" i="3" s="1"/>
  <c r="BE302" i="3"/>
  <c r="BF302" i="3" s="1"/>
  <c r="BG302" i="3" s="1"/>
  <c r="AY306" i="3"/>
  <c r="AZ306" i="3" s="1"/>
  <c r="BA306" i="3" s="1"/>
  <c r="BE310" i="3"/>
  <c r="BF310" i="3" s="1"/>
  <c r="BG310" i="3" s="1"/>
  <c r="AV313" i="3"/>
  <c r="AW313" i="3" s="1"/>
  <c r="AX313" i="3" s="1"/>
  <c r="BB314" i="3"/>
  <c r="BC314" i="3" s="1"/>
  <c r="BD314" i="3" s="1"/>
  <c r="AY316" i="3"/>
  <c r="AZ316" i="3" s="1"/>
  <c r="BA316" i="3" s="1"/>
  <c r="BE317" i="3"/>
  <c r="BF317" i="3" s="1"/>
  <c r="BG317" i="3" s="1"/>
  <c r="AP320" i="3"/>
  <c r="AQ320" i="3" s="1"/>
  <c r="AR320" i="3" s="1"/>
  <c r="AS321" i="3"/>
  <c r="AT321" i="3" s="1"/>
  <c r="AU321" i="3" s="1"/>
  <c r="AY324" i="3"/>
  <c r="AZ324" i="3" s="1"/>
  <c r="BA324" i="3" s="1"/>
  <c r="BE325" i="3"/>
  <c r="BF325" i="3" s="1"/>
  <c r="BG325" i="3" s="1"/>
  <c r="AP328" i="3"/>
  <c r="AQ328" i="3" s="1"/>
  <c r="AR328" i="3" s="1"/>
  <c r="AS329" i="3"/>
  <c r="AT329" i="3" s="1"/>
  <c r="AU329" i="3" s="1"/>
  <c r="AY332" i="3"/>
  <c r="AZ332" i="3" s="1"/>
  <c r="BA332" i="3" s="1"/>
  <c r="BE333" i="3"/>
  <c r="BF333" i="3" s="1"/>
  <c r="BG333" i="3" s="1"/>
  <c r="AP336" i="3"/>
  <c r="AQ336" i="3" s="1"/>
  <c r="AR336" i="3" s="1"/>
  <c r="AS337" i="3"/>
  <c r="AT337" i="3" s="1"/>
  <c r="AU337" i="3" s="1"/>
  <c r="AY340" i="3"/>
  <c r="AZ340" i="3" s="1"/>
  <c r="BA340" i="3" s="1"/>
  <c r="BE341" i="3"/>
  <c r="BF341" i="3" s="1"/>
  <c r="BG341" i="3" s="1"/>
  <c r="AP344" i="3"/>
  <c r="AQ344" i="3" s="1"/>
  <c r="AR344" i="3" s="1"/>
  <c r="AS345" i="3"/>
  <c r="AT345" i="3" s="1"/>
  <c r="AU345" i="3" s="1"/>
  <c r="AY348" i="3"/>
  <c r="AZ348" i="3" s="1"/>
  <c r="BA348" i="3" s="1"/>
  <c r="BE349" i="3"/>
  <c r="BF349" i="3" s="1"/>
  <c r="BG349" i="3" s="1"/>
  <c r="BB349" i="3"/>
  <c r="BC349" i="3" s="1"/>
  <c r="BD349" i="3" s="1"/>
  <c r="AV352" i="3"/>
  <c r="AW352" i="3" s="1"/>
  <c r="AX352" i="3" s="1"/>
  <c r="AS352" i="3"/>
  <c r="AT352" i="3" s="1"/>
  <c r="AU352" i="3" s="1"/>
  <c r="AS359" i="3"/>
  <c r="AT359" i="3" s="1"/>
  <c r="AU359" i="3" s="1"/>
  <c r="BE360" i="3"/>
  <c r="BF360" i="3" s="1"/>
  <c r="BG360" i="3" s="1"/>
  <c r="AP360" i="3"/>
  <c r="AQ360" i="3" s="1"/>
  <c r="AR360" i="3" s="1"/>
  <c r="AV362" i="3"/>
  <c r="AW362" i="3" s="1"/>
  <c r="AX362" i="3" s="1"/>
  <c r="AS362" i="3"/>
  <c r="AT362" i="3" s="1"/>
  <c r="AU362" i="3" s="1"/>
  <c r="BE367" i="3"/>
  <c r="BF367" i="3" s="1"/>
  <c r="BG367" i="3" s="1"/>
  <c r="BB367" i="3"/>
  <c r="BC367" i="3" s="1"/>
  <c r="BD367" i="3" s="1"/>
  <c r="BB368" i="3"/>
  <c r="BC368" i="3" s="1"/>
  <c r="BD368" i="3" s="1"/>
  <c r="AY376" i="3"/>
  <c r="AZ376" i="3" s="1"/>
  <c r="BA376" i="3" s="1"/>
  <c r="AY377" i="3"/>
  <c r="AZ377" i="3" s="1"/>
  <c r="BA377" i="3" s="1"/>
  <c r="AY378" i="3"/>
  <c r="AZ378" i="3" s="1"/>
  <c r="BA378" i="3" s="1"/>
  <c r="AY386" i="3"/>
  <c r="AZ386" i="3" s="1"/>
  <c r="BA386" i="3" s="1"/>
  <c r="AY394" i="3"/>
  <c r="AZ394" i="3" s="1"/>
  <c r="BA394" i="3" s="1"/>
  <c r="AY402" i="3"/>
  <c r="AZ402" i="3" s="1"/>
  <c r="BA402" i="3" s="1"/>
  <c r="AY410" i="3"/>
  <c r="AZ410" i="3" s="1"/>
  <c r="BA410" i="3" s="1"/>
  <c r="AS438" i="3"/>
  <c r="AT438" i="3" s="1"/>
  <c r="AU438" i="3" s="1"/>
  <c r="BB439" i="3"/>
  <c r="BC439" i="3" s="1"/>
  <c r="BD439" i="3" s="1"/>
  <c r="Z297" i="3"/>
  <c r="BB298" i="3"/>
  <c r="BC298" i="3" s="1"/>
  <c r="BD298" i="3" s="1"/>
  <c r="BE301" i="3"/>
  <c r="BF301" i="3" s="1"/>
  <c r="BG301" i="3" s="1"/>
  <c r="AP302" i="3"/>
  <c r="AQ302" i="3" s="1"/>
  <c r="AR302" i="3" s="1"/>
  <c r="BE304" i="3"/>
  <c r="BF304" i="3" s="1"/>
  <c r="BG304" i="3" s="1"/>
  <c r="BE307" i="3"/>
  <c r="BF307" i="3" s="1"/>
  <c r="BG307" i="3" s="1"/>
  <c r="AP310" i="3"/>
  <c r="AQ310" i="3" s="1"/>
  <c r="AR310" i="3" s="1"/>
  <c r="AS311" i="3"/>
  <c r="AT311" i="3" s="1"/>
  <c r="AU311" i="3" s="1"/>
  <c r="AY314" i="3"/>
  <c r="AZ314" i="3" s="1"/>
  <c r="BA314" i="3" s="1"/>
  <c r="BE315" i="3"/>
  <c r="BF315" i="3" s="1"/>
  <c r="BG315" i="3" s="1"/>
  <c r="AV321" i="3"/>
  <c r="AW321" i="3" s="1"/>
  <c r="AX321" i="3" s="1"/>
  <c r="BB322" i="3"/>
  <c r="BC322" i="3" s="1"/>
  <c r="BD322" i="3" s="1"/>
  <c r="AV329" i="3"/>
  <c r="AW329" i="3" s="1"/>
  <c r="AX329" i="3" s="1"/>
  <c r="BB330" i="3"/>
  <c r="BC330" i="3" s="1"/>
  <c r="BD330" i="3" s="1"/>
  <c r="AV337" i="3"/>
  <c r="AW337" i="3" s="1"/>
  <c r="AX337" i="3" s="1"/>
  <c r="BB338" i="3"/>
  <c r="BC338" i="3" s="1"/>
  <c r="BD338" i="3" s="1"/>
  <c r="BB346" i="3"/>
  <c r="BC346" i="3" s="1"/>
  <c r="BD346" i="3" s="1"/>
  <c r="BB350" i="3"/>
  <c r="BC350" i="3" s="1"/>
  <c r="BD350" i="3" s="1"/>
  <c r="BB357" i="3"/>
  <c r="BC357" i="3" s="1"/>
  <c r="BD357" i="3" s="1"/>
  <c r="BB358" i="3"/>
  <c r="BC358" i="3" s="1"/>
  <c r="BD358" i="3" s="1"/>
  <c r="AS365" i="3"/>
  <c r="AT365" i="3" s="1"/>
  <c r="AU365" i="3" s="1"/>
  <c r="AV368" i="3"/>
  <c r="AW368" i="3" s="1"/>
  <c r="AX368" i="3" s="1"/>
  <c r="AS368" i="3"/>
  <c r="AT368" i="3" s="1"/>
  <c r="AU368" i="3" s="1"/>
  <c r="AP376" i="3"/>
  <c r="AQ376" i="3" s="1"/>
  <c r="AR376" i="3" s="1"/>
  <c r="AV376" i="3"/>
  <c r="AW376" i="3" s="1"/>
  <c r="AX376" i="3" s="1"/>
  <c r="BB417" i="3"/>
  <c r="BC417" i="3" s="1"/>
  <c r="BD417" i="3" s="1"/>
  <c r="AS428" i="3"/>
  <c r="AT428" i="3" s="1"/>
  <c r="AU428" i="3" s="1"/>
  <c r="AY446" i="3"/>
  <c r="AZ446" i="3" s="1"/>
  <c r="BA446" i="3" s="1"/>
  <c r="AS446" i="3"/>
  <c r="AT446" i="3" s="1"/>
  <c r="AU446" i="3" s="1"/>
  <c r="BB489" i="3"/>
  <c r="BC489" i="3" s="1"/>
  <c r="BD489" i="3" s="1"/>
  <c r="AV343" i="3"/>
  <c r="AW343" i="3" s="1"/>
  <c r="AX343" i="3" s="1"/>
  <c r="AV345" i="3"/>
  <c r="AW345" i="3" s="1"/>
  <c r="AX345" i="3" s="1"/>
  <c r="AV347" i="3"/>
  <c r="AW347" i="3" s="1"/>
  <c r="AX347" i="3" s="1"/>
  <c r="AV349" i="3"/>
  <c r="AW349" i="3" s="1"/>
  <c r="AX349" i="3" s="1"/>
  <c r="AV351" i="3"/>
  <c r="AW351" i="3" s="1"/>
  <c r="AX351" i="3" s="1"/>
  <c r="AV353" i="3"/>
  <c r="AW353" i="3" s="1"/>
  <c r="AX353" i="3" s="1"/>
  <c r="AV355" i="3"/>
  <c r="AW355" i="3" s="1"/>
  <c r="AX355" i="3" s="1"/>
  <c r="AV357" i="3"/>
  <c r="AW357" i="3" s="1"/>
  <c r="AX357" i="3" s="1"/>
  <c r="AV359" i="3"/>
  <c r="AW359" i="3" s="1"/>
  <c r="AX359" i="3" s="1"/>
  <c r="AV361" i="3"/>
  <c r="AW361" i="3" s="1"/>
  <c r="AX361" i="3" s="1"/>
  <c r="AV363" i="3"/>
  <c r="AW363" i="3" s="1"/>
  <c r="AX363" i="3" s="1"/>
  <c r="AV365" i="3"/>
  <c r="AW365" i="3" s="1"/>
  <c r="AX365" i="3" s="1"/>
  <c r="AV367" i="3"/>
  <c r="AW367" i="3" s="1"/>
  <c r="AX367" i="3" s="1"/>
  <c r="AV369" i="3"/>
  <c r="AW369" i="3" s="1"/>
  <c r="AX369" i="3" s="1"/>
  <c r="AP372" i="3"/>
  <c r="AQ372" i="3" s="1"/>
  <c r="AR372" i="3" s="1"/>
  <c r="AY372" i="3"/>
  <c r="AZ372" i="3" s="1"/>
  <c r="BA372" i="3" s="1"/>
  <c r="AP373" i="3"/>
  <c r="AQ373" i="3" s="1"/>
  <c r="AR373" i="3" s="1"/>
  <c r="AY373" i="3"/>
  <c r="AZ373" i="3" s="1"/>
  <c r="BA373" i="3" s="1"/>
  <c r="AS418" i="3"/>
  <c r="AT418" i="3" s="1"/>
  <c r="AU418" i="3" s="1"/>
  <c r="BE422" i="3"/>
  <c r="BF422" i="3" s="1"/>
  <c r="BG422" i="3" s="1"/>
  <c r="BE423" i="3"/>
  <c r="BF423" i="3" s="1"/>
  <c r="BG423" i="3" s="1"/>
  <c r="BB427" i="3"/>
  <c r="BC427" i="3" s="1"/>
  <c r="BD427" i="3" s="1"/>
  <c r="AP430" i="3"/>
  <c r="AQ430" i="3" s="1"/>
  <c r="AR430" i="3" s="1"/>
  <c r="AV430" i="3"/>
  <c r="AW430" i="3" s="1"/>
  <c r="AX430" i="3" s="1"/>
  <c r="AS434" i="3"/>
  <c r="AT434" i="3" s="1"/>
  <c r="AU434" i="3" s="1"/>
  <c r="BE438" i="3"/>
  <c r="BF438" i="3" s="1"/>
  <c r="BG438" i="3" s="1"/>
  <c r="BB443" i="3"/>
  <c r="BC443" i="3" s="1"/>
  <c r="BD443" i="3" s="1"/>
  <c r="BE446" i="3"/>
  <c r="BF446" i="3" s="1"/>
  <c r="BG446" i="3" s="1"/>
  <c r="BE449" i="3"/>
  <c r="BF449" i="3" s="1"/>
  <c r="BG449" i="3" s="1"/>
  <c r="BB475" i="3"/>
  <c r="BC475" i="3" s="1"/>
  <c r="BD475" i="3" s="1"/>
  <c r="BB491" i="3"/>
  <c r="BC491" i="3" s="1"/>
  <c r="BD491" i="3" s="1"/>
  <c r="AP371" i="3"/>
  <c r="AQ371" i="3" s="1"/>
  <c r="AR371" i="3" s="1"/>
  <c r="BB379" i="3"/>
  <c r="BC379" i="3" s="1"/>
  <c r="BD379" i="3" s="1"/>
  <c r="AP380" i="3"/>
  <c r="AQ380" i="3" s="1"/>
  <c r="AR380" i="3" s="1"/>
  <c r="AV380" i="3"/>
  <c r="AW380" i="3" s="1"/>
  <c r="AX380" i="3" s="1"/>
  <c r="AV381" i="3"/>
  <c r="AW381" i="3" s="1"/>
  <c r="AX381" i="3" s="1"/>
  <c r="AS381" i="3"/>
  <c r="AT381" i="3" s="1"/>
  <c r="AU381" i="3" s="1"/>
  <c r="BE384" i="3"/>
  <c r="BF384" i="3" s="1"/>
  <c r="BG384" i="3" s="1"/>
  <c r="BB387" i="3"/>
  <c r="BC387" i="3" s="1"/>
  <c r="BD387" i="3" s="1"/>
  <c r="AP388" i="3"/>
  <c r="AQ388" i="3" s="1"/>
  <c r="AR388" i="3" s="1"/>
  <c r="AV388" i="3"/>
  <c r="AW388" i="3" s="1"/>
  <c r="AX388" i="3" s="1"/>
  <c r="AV389" i="3"/>
  <c r="AW389" i="3" s="1"/>
  <c r="AX389" i="3" s="1"/>
  <c r="AS389" i="3"/>
  <c r="AT389" i="3" s="1"/>
  <c r="AU389" i="3" s="1"/>
  <c r="BE392" i="3"/>
  <c r="BF392" i="3" s="1"/>
  <c r="BG392" i="3" s="1"/>
  <c r="BB395" i="3"/>
  <c r="BC395" i="3" s="1"/>
  <c r="BD395" i="3" s="1"/>
  <c r="AP396" i="3"/>
  <c r="AQ396" i="3" s="1"/>
  <c r="AR396" i="3" s="1"/>
  <c r="AV396" i="3"/>
  <c r="AW396" i="3" s="1"/>
  <c r="AX396" i="3" s="1"/>
  <c r="AV397" i="3"/>
  <c r="AW397" i="3" s="1"/>
  <c r="AX397" i="3" s="1"/>
  <c r="AS397" i="3"/>
  <c r="AT397" i="3" s="1"/>
  <c r="AU397" i="3" s="1"/>
  <c r="BE400" i="3"/>
  <c r="BF400" i="3" s="1"/>
  <c r="BG400" i="3" s="1"/>
  <c r="BB403" i="3"/>
  <c r="BC403" i="3" s="1"/>
  <c r="BD403" i="3" s="1"/>
  <c r="AP404" i="3"/>
  <c r="AQ404" i="3" s="1"/>
  <c r="AR404" i="3" s="1"/>
  <c r="AV404" i="3"/>
  <c r="AW404" i="3" s="1"/>
  <c r="AX404" i="3" s="1"/>
  <c r="AV405" i="3"/>
  <c r="AW405" i="3" s="1"/>
  <c r="AX405" i="3" s="1"/>
  <c r="AS405" i="3"/>
  <c r="AT405" i="3" s="1"/>
  <c r="AU405" i="3" s="1"/>
  <c r="BE408" i="3"/>
  <c r="BF408" i="3" s="1"/>
  <c r="BG408" i="3" s="1"/>
  <c r="BB411" i="3"/>
  <c r="BC411" i="3" s="1"/>
  <c r="BD411" i="3" s="1"/>
  <c r="AP412" i="3"/>
  <c r="AQ412" i="3" s="1"/>
  <c r="AR412" i="3" s="1"/>
  <c r="AV412" i="3"/>
  <c r="AW412" i="3" s="1"/>
  <c r="AX412" i="3" s="1"/>
  <c r="AV413" i="3"/>
  <c r="AW413" i="3" s="1"/>
  <c r="AX413" i="3" s="1"/>
  <c r="AS413" i="3"/>
  <c r="AT413" i="3" s="1"/>
  <c r="AU413" i="3" s="1"/>
  <c r="BE416" i="3"/>
  <c r="BF416" i="3" s="1"/>
  <c r="BG416" i="3" s="1"/>
  <c r="BB421" i="3"/>
  <c r="BC421" i="3" s="1"/>
  <c r="BD421" i="3" s="1"/>
  <c r="AP424" i="3"/>
  <c r="AQ424" i="3" s="1"/>
  <c r="AR424" i="3" s="1"/>
  <c r="AV424" i="3"/>
  <c r="AW424" i="3" s="1"/>
  <c r="AX424" i="3" s="1"/>
  <c r="AY424" i="3"/>
  <c r="AZ424" i="3" s="1"/>
  <c r="BA424" i="3" s="1"/>
  <c r="BE432" i="3"/>
  <c r="BF432" i="3" s="1"/>
  <c r="BG432" i="3" s="1"/>
  <c r="BB437" i="3"/>
  <c r="BC437" i="3" s="1"/>
  <c r="BD437" i="3" s="1"/>
  <c r="AP440" i="3"/>
  <c r="AQ440" i="3" s="1"/>
  <c r="AR440" i="3" s="1"/>
  <c r="AV440" i="3"/>
  <c r="AW440" i="3" s="1"/>
  <c r="AX440" i="3" s="1"/>
  <c r="AY440" i="3"/>
  <c r="AZ440" i="3" s="1"/>
  <c r="BA440" i="3" s="1"/>
  <c r="BB445" i="3"/>
  <c r="BC445" i="3" s="1"/>
  <c r="BD445" i="3" s="1"/>
  <c r="BE448" i="3"/>
  <c r="BF448" i="3" s="1"/>
  <c r="BG448" i="3" s="1"/>
  <c r="AS452" i="3"/>
  <c r="AT452" i="3" s="1"/>
  <c r="AU452" i="3" s="1"/>
  <c r="AP452" i="3"/>
  <c r="AQ452" i="3" s="1"/>
  <c r="AR452" i="3" s="1"/>
  <c r="AV452" i="3"/>
  <c r="AW452" i="3" s="1"/>
  <c r="AX452" i="3" s="1"/>
  <c r="BB477" i="3"/>
  <c r="BC477" i="3" s="1"/>
  <c r="BD477" i="3" s="1"/>
  <c r="AP297" i="3"/>
  <c r="AQ297" i="3" s="1"/>
  <c r="AR297" i="3" s="1"/>
  <c r="AP299" i="3"/>
  <c r="AQ299" i="3" s="1"/>
  <c r="AR299" i="3" s="1"/>
  <c r="AP301" i="3"/>
  <c r="AQ301" i="3" s="1"/>
  <c r="AR301" i="3" s="1"/>
  <c r="AP303" i="3"/>
  <c r="AQ303" i="3" s="1"/>
  <c r="AR303" i="3" s="1"/>
  <c r="AP305" i="3"/>
  <c r="AQ305" i="3" s="1"/>
  <c r="AR305" i="3" s="1"/>
  <c r="AP307" i="3"/>
  <c r="AQ307" i="3" s="1"/>
  <c r="AR307" i="3" s="1"/>
  <c r="AP309" i="3"/>
  <c r="AQ309" i="3" s="1"/>
  <c r="AR309" i="3" s="1"/>
  <c r="AP311" i="3"/>
  <c r="AQ311" i="3" s="1"/>
  <c r="AR311" i="3" s="1"/>
  <c r="AP313" i="3"/>
  <c r="AQ313" i="3" s="1"/>
  <c r="AR313" i="3" s="1"/>
  <c r="AP315" i="3"/>
  <c r="AQ315" i="3" s="1"/>
  <c r="AR315" i="3" s="1"/>
  <c r="AP317" i="3"/>
  <c r="AQ317" i="3" s="1"/>
  <c r="AR317" i="3" s="1"/>
  <c r="AP319" i="3"/>
  <c r="AQ319" i="3" s="1"/>
  <c r="AR319" i="3" s="1"/>
  <c r="AP321" i="3"/>
  <c r="AQ321" i="3" s="1"/>
  <c r="AR321" i="3" s="1"/>
  <c r="AP323" i="3"/>
  <c r="AQ323" i="3" s="1"/>
  <c r="AR323" i="3" s="1"/>
  <c r="AP325" i="3"/>
  <c r="AQ325" i="3" s="1"/>
  <c r="AR325" i="3" s="1"/>
  <c r="AP327" i="3"/>
  <c r="AQ327" i="3" s="1"/>
  <c r="AR327" i="3" s="1"/>
  <c r="AP329" i="3"/>
  <c r="AQ329" i="3" s="1"/>
  <c r="AR329" i="3" s="1"/>
  <c r="AP331" i="3"/>
  <c r="AQ331" i="3" s="1"/>
  <c r="AR331" i="3" s="1"/>
  <c r="AP333" i="3"/>
  <c r="AQ333" i="3" s="1"/>
  <c r="AR333" i="3" s="1"/>
  <c r="AP335" i="3"/>
  <c r="AQ335" i="3" s="1"/>
  <c r="AR335" i="3" s="1"/>
  <c r="AP337" i="3"/>
  <c r="AQ337" i="3" s="1"/>
  <c r="AR337" i="3" s="1"/>
  <c r="AP339" i="3"/>
  <c r="AQ339" i="3" s="1"/>
  <c r="AR339" i="3" s="1"/>
  <c r="AP341" i="3"/>
  <c r="AQ341" i="3" s="1"/>
  <c r="AR341" i="3" s="1"/>
  <c r="AP343" i="3"/>
  <c r="AQ343" i="3" s="1"/>
  <c r="AR343" i="3" s="1"/>
  <c r="AP345" i="3"/>
  <c r="AQ345" i="3" s="1"/>
  <c r="AR345" i="3" s="1"/>
  <c r="AP347" i="3"/>
  <c r="AQ347" i="3" s="1"/>
  <c r="AR347" i="3" s="1"/>
  <c r="AP349" i="3"/>
  <c r="AQ349" i="3" s="1"/>
  <c r="AR349" i="3" s="1"/>
  <c r="AP351" i="3"/>
  <c r="AQ351" i="3" s="1"/>
  <c r="AR351" i="3" s="1"/>
  <c r="AP353" i="3"/>
  <c r="AQ353" i="3" s="1"/>
  <c r="AR353" i="3" s="1"/>
  <c r="AP355" i="3"/>
  <c r="AQ355" i="3" s="1"/>
  <c r="AR355" i="3" s="1"/>
  <c r="AP357" i="3"/>
  <c r="AQ357" i="3" s="1"/>
  <c r="AR357" i="3" s="1"/>
  <c r="AP359" i="3"/>
  <c r="AQ359" i="3" s="1"/>
  <c r="AR359" i="3" s="1"/>
  <c r="AP361" i="3"/>
  <c r="AQ361" i="3" s="1"/>
  <c r="AR361" i="3" s="1"/>
  <c r="AP363" i="3"/>
  <c r="AQ363" i="3" s="1"/>
  <c r="AR363" i="3" s="1"/>
  <c r="AP365" i="3"/>
  <c r="AQ365" i="3" s="1"/>
  <c r="AR365" i="3" s="1"/>
  <c r="AP367" i="3"/>
  <c r="AQ367" i="3" s="1"/>
  <c r="AR367" i="3" s="1"/>
  <c r="AP369" i="3"/>
  <c r="AQ369" i="3" s="1"/>
  <c r="AR369" i="3" s="1"/>
  <c r="AS373" i="3"/>
  <c r="AT373" i="3" s="1"/>
  <c r="AU373" i="3" s="1"/>
  <c r="AS374" i="3"/>
  <c r="AT374" i="3" s="1"/>
  <c r="AU374" i="3" s="1"/>
  <c r="BB377" i="3"/>
  <c r="BC377" i="3" s="1"/>
  <c r="BD377" i="3" s="1"/>
  <c r="AY380" i="3"/>
  <c r="AZ380" i="3" s="1"/>
  <c r="BA380" i="3" s="1"/>
  <c r="AY381" i="3"/>
  <c r="AZ381" i="3" s="1"/>
  <c r="BA381" i="3" s="1"/>
  <c r="AY388" i="3"/>
  <c r="AZ388" i="3" s="1"/>
  <c r="BA388" i="3" s="1"/>
  <c r="AY389" i="3"/>
  <c r="AZ389" i="3" s="1"/>
  <c r="BA389" i="3" s="1"/>
  <c r="AY396" i="3"/>
  <c r="AZ396" i="3" s="1"/>
  <c r="BA396" i="3" s="1"/>
  <c r="AY397" i="3"/>
  <c r="AZ397" i="3" s="1"/>
  <c r="BA397" i="3" s="1"/>
  <c r="AY404" i="3"/>
  <c r="AZ404" i="3" s="1"/>
  <c r="BA404" i="3" s="1"/>
  <c r="AY405" i="3"/>
  <c r="AZ405" i="3" s="1"/>
  <c r="BA405" i="3" s="1"/>
  <c r="AY412" i="3"/>
  <c r="AZ412" i="3" s="1"/>
  <c r="BA412" i="3" s="1"/>
  <c r="AY413" i="3"/>
  <c r="AZ413" i="3" s="1"/>
  <c r="BA413" i="3" s="1"/>
  <c r="BB415" i="3"/>
  <c r="BC415" i="3" s="1"/>
  <c r="BD415" i="3" s="1"/>
  <c r="AP418" i="3"/>
  <c r="AQ418" i="3" s="1"/>
  <c r="AR418" i="3" s="1"/>
  <c r="AV418" i="3"/>
  <c r="AW418" i="3" s="1"/>
  <c r="AX418" i="3" s="1"/>
  <c r="AY418" i="3"/>
  <c r="AZ418" i="3" s="1"/>
  <c r="BA418" i="3" s="1"/>
  <c r="BE426" i="3"/>
  <c r="BF426" i="3" s="1"/>
  <c r="BG426" i="3" s="1"/>
  <c r="AV427" i="3"/>
  <c r="AW427" i="3" s="1"/>
  <c r="AX427" i="3" s="1"/>
  <c r="BB431" i="3"/>
  <c r="BC431" i="3" s="1"/>
  <c r="BD431" i="3" s="1"/>
  <c r="AP434" i="3"/>
  <c r="AQ434" i="3" s="1"/>
  <c r="AR434" i="3" s="1"/>
  <c r="AV434" i="3"/>
  <c r="AW434" i="3" s="1"/>
  <c r="AX434" i="3" s="1"/>
  <c r="AY434" i="3"/>
  <c r="AZ434" i="3" s="1"/>
  <c r="BA434" i="3" s="1"/>
  <c r="AP442" i="3"/>
  <c r="AQ442" i="3" s="1"/>
  <c r="AR442" i="3" s="1"/>
  <c r="AV442" i="3"/>
  <c r="AW442" i="3" s="1"/>
  <c r="AX442" i="3" s="1"/>
  <c r="BB447" i="3"/>
  <c r="BC447" i="3" s="1"/>
  <c r="BD447" i="3" s="1"/>
  <c r="AV447" i="3"/>
  <c r="AW447" i="3" s="1"/>
  <c r="AX447" i="3" s="1"/>
  <c r="AS450" i="3"/>
  <c r="AT450" i="3" s="1"/>
  <c r="AU450" i="3" s="1"/>
  <c r="AY451" i="3"/>
  <c r="AZ451" i="3" s="1"/>
  <c r="BA451" i="3" s="1"/>
  <c r="BE457" i="3"/>
  <c r="BF457" i="3" s="1"/>
  <c r="BG457" i="3" s="1"/>
  <c r="AV457" i="3"/>
  <c r="AW457" i="3" s="1"/>
  <c r="AX457" i="3" s="1"/>
  <c r="BB465" i="3"/>
  <c r="BC465" i="3" s="1"/>
  <c r="BD465" i="3" s="1"/>
  <c r="AP472" i="3"/>
  <c r="AQ472" i="3" s="1"/>
  <c r="AR472" i="3" s="1"/>
  <c r="AV472" i="3"/>
  <c r="AW472" i="3" s="1"/>
  <c r="AX472" i="3" s="1"/>
  <c r="AS472" i="3"/>
  <c r="AT472" i="3" s="1"/>
  <c r="AU472" i="3" s="1"/>
  <c r="AY472" i="3"/>
  <c r="AZ472" i="3" s="1"/>
  <c r="BA472" i="3" s="1"/>
  <c r="AV475" i="3"/>
  <c r="AW475" i="3" s="1"/>
  <c r="AX475" i="3" s="1"/>
  <c r="BB479" i="3"/>
  <c r="BC479" i="3" s="1"/>
  <c r="BD479" i="3" s="1"/>
  <c r="AV491" i="3"/>
  <c r="AW491" i="3" s="1"/>
  <c r="AX491" i="3" s="1"/>
  <c r="BB521" i="3"/>
  <c r="BC521" i="3" s="1"/>
  <c r="BD521" i="3" s="1"/>
  <c r="BB543" i="3"/>
  <c r="BC543" i="3" s="1"/>
  <c r="BD543" i="3" s="1"/>
  <c r="AY297" i="3"/>
  <c r="AZ297" i="3" s="1"/>
  <c r="BA297" i="3" s="1"/>
  <c r="AY299" i="3"/>
  <c r="AZ299" i="3" s="1"/>
  <c r="BA299" i="3" s="1"/>
  <c r="AY301" i="3"/>
  <c r="AZ301" i="3" s="1"/>
  <c r="BA301" i="3" s="1"/>
  <c r="AY303" i="3"/>
  <c r="AZ303" i="3" s="1"/>
  <c r="BA303" i="3" s="1"/>
  <c r="AY305" i="3"/>
  <c r="AZ305" i="3" s="1"/>
  <c r="BA305" i="3" s="1"/>
  <c r="AY307" i="3"/>
  <c r="AZ307" i="3" s="1"/>
  <c r="BA307" i="3" s="1"/>
  <c r="AY309" i="3"/>
  <c r="AZ309" i="3" s="1"/>
  <c r="BA309" i="3" s="1"/>
  <c r="AY311" i="3"/>
  <c r="AZ311" i="3" s="1"/>
  <c r="BA311" i="3" s="1"/>
  <c r="AY313" i="3"/>
  <c r="AZ313" i="3" s="1"/>
  <c r="BA313" i="3" s="1"/>
  <c r="AY315" i="3"/>
  <c r="AZ315" i="3" s="1"/>
  <c r="BA315" i="3" s="1"/>
  <c r="AY317" i="3"/>
  <c r="AZ317" i="3" s="1"/>
  <c r="BA317" i="3" s="1"/>
  <c r="AY319" i="3"/>
  <c r="AZ319" i="3" s="1"/>
  <c r="BA319" i="3" s="1"/>
  <c r="AY321" i="3"/>
  <c r="AZ321" i="3" s="1"/>
  <c r="BA321" i="3" s="1"/>
  <c r="AY323" i="3"/>
  <c r="AZ323" i="3" s="1"/>
  <c r="BA323" i="3" s="1"/>
  <c r="AY325" i="3"/>
  <c r="AZ325" i="3" s="1"/>
  <c r="BA325" i="3" s="1"/>
  <c r="AY327" i="3"/>
  <c r="AZ327" i="3" s="1"/>
  <c r="BA327" i="3" s="1"/>
  <c r="AY329" i="3"/>
  <c r="AZ329" i="3" s="1"/>
  <c r="BA329" i="3" s="1"/>
  <c r="AY331" i="3"/>
  <c r="AZ331" i="3" s="1"/>
  <c r="BA331" i="3" s="1"/>
  <c r="AY333" i="3"/>
  <c r="AZ333" i="3" s="1"/>
  <c r="BA333" i="3" s="1"/>
  <c r="AY335" i="3"/>
  <c r="AZ335" i="3" s="1"/>
  <c r="BA335" i="3" s="1"/>
  <c r="AY337" i="3"/>
  <c r="AZ337" i="3" s="1"/>
  <c r="BA337" i="3" s="1"/>
  <c r="AY339" i="3"/>
  <c r="AZ339" i="3" s="1"/>
  <c r="BA339" i="3" s="1"/>
  <c r="AY341" i="3"/>
  <c r="AZ341" i="3" s="1"/>
  <c r="BA341" i="3" s="1"/>
  <c r="AY343" i="3"/>
  <c r="AZ343" i="3" s="1"/>
  <c r="BA343" i="3" s="1"/>
  <c r="AY345" i="3"/>
  <c r="AZ345" i="3" s="1"/>
  <c r="BA345" i="3" s="1"/>
  <c r="AY347" i="3"/>
  <c r="AZ347" i="3" s="1"/>
  <c r="BA347" i="3" s="1"/>
  <c r="AY349" i="3"/>
  <c r="AZ349" i="3" s="1"/>
  <c r="BA349" i="3" s="1"/>
  <c r="AY351" i="3"/>
  <c r="AZ351" i="3" s="1"/>
  <c r="BA351" i="3" s="1"/>
  <c r="AY353" i="3"/>
  <c r="AZ353" i="3" s="1"/>
  <c r="BA353" i="3" s="1"/>
  <c r="AY355" i="3"/>
  <c r="AZ355" i="3" s="1"/>
  <c r="BA355" i="3" s="1"/>
  <c r="AY357" i="3"/>
  <c r="AZ357" i="3" s="1"/>
  <c r="BA357" i="3" s="1"/>
  <c r="AY359" i="3"/>
  <c r="AZ359" i="3" s="1"/>
  <c r="BA359" i="3" s="1"/>
  <c r="AY361" i="3"/>
  <c r="AZ361" i="3" s="1"/>
  <c r="BA361" i="3" s="1"/>
  <c r="AY363" i="3"/>
  <c r="AZ363" i="3" s="1"/>
  <c r="BA363" i="3" s="1"/>
  <c r="AY365" i="3"/>
  <c r="AZ365" i="3" s="1"/>
  <c r="BA365" i="3" s="1"/>
  <c r="AY367" i="3"/>
  <c r="AZ367" i="3" s="1"/>
  <c r="BA367" i="3" s="1"/>
  <c r="AY369" i="3"/>
  <c r="AZ369" i="3" s="1"/>
  <c r="BA369" i="3" s="1"/>
  <c r="AS371" i="3"/>
  <c r="AT371" i="3" s="1"/>
  <c r="AU371" i="3" s="1"/>
  <c r="BB375" i="3"/>
  <c r="BC375" i="3" s="1"/>
  <c r="BD375" i="3" s="1"/>
  <c r="BE376" i="3"/>
  <c r="BF376" i="3" s="1"/>
  <c r="BG376" i="3" s="1"/>
  <c r="AP378" i="3"/>
  <c r="AQ378" i="3" s="1"/>
  <c r="AR378" i="3" s="1"/>
  <c r="AV378" i="3"/>
  <c r="AW378" i="3" s="1"/>
  <c r="AX378" i="3" s="1"/>
  <c r="AV379" i="3"/>
  <c r="AW379" i="3" s="1"/>
  <c r="AX379" i="3" s="1"/>
  <c r="AS379" i="3"/>
  <c r="AT379" i="3" s="1"/>
  <c r="AU379" i="3" s="1"/>
  <c r="BE382" i="3"/>
  <c r="BF382" i="3" s="1"/>
  <c r="BG382" i="3" s="1"/>
  <c r="BB385" i="3"/>
  <c r="BC385" i="3" s="1"/>
  <c r="BD385" i="3" s="1"/>
  <c r="AP386" i="3"/>
  <c r="AQ386" i="3" s="1"/>
  <c r="AR386" i="3" s="1"/>
  <c r="AV386" i="3"/>
  <c r="AW386" i="3" s="1"/>
  <c r="AX386" i="3" s="1"/>
  <c r="AV387" i="3"/>
  <c r="AW387" i="3" s="1"/>
  <c r="AX387" i="3" s="1"/>
  <c r="AS387" i="3"/>
  <c r="AT387" i="3" s="1"/>
  <c r="AU387" i="3" s="1"/>
  <c r="BE390" i="3"/>
  <c r="BF390" i="3" s="1"/>
  <c r="BG390" i="3" s="1"/>
  <c r="BB393" i="3"/>
  <c r="BC393" i="3" s="1"/>
  <c r="BD393" i="3" s="1"/>
  <c r="AP394" i="3"/>
  <c r="AQ394" i="3" s="1"/>
  <c r="AR394" i="3" s="1"/>
  <c r="AV394" i="3"/>
  <c r="AW394" i="3" s="1"/>
  <c r="AX394" i="3" s="1"/>
  <c r="AV395" i="3"/>
  <c r="AW395" i="3" s="1"/>
  <c r="AX395" i="3" s="1"/>
  <c r="AS395" i="3"/>
  <c r="AT395" i="3" s="1"/>
  <c r="AU395" i="3" s="1"/>
  <c r="BE398" i="3"/>
  <c r="BF398" i="3" s="1"/>
  <c r="BG398" i="3" s="1"/>
  <c r="BB401" i="3"/>
  <c r="BC401" i="3" s="1"/>
  <c r="BD401" i="3" s="1"/>
  <c r="BH401" i="3"/>
  <c r="BI401" i="3" s="1"/>
  <c r="BJ401" i="3" s="1"/>
  <c r="AP402" i="3"/>
  <c r="AQ402" i="3" s="1"/>
  <c r="AR402" i="3" s="1"/>
  <c r="AV402" i="3"/>
  <c r="AW402" i="3" s="1"/>
  <c r="AX402" i="3" s="1"/>
  <c r="AV403" i="3"/>
  <c r="AW403" i="3" s="1"/>
  <c r="AX403" i="3" s="1"/>
  <c r="AS403" i="3"/>
  <c r="AT403" i="3" s="1"/>
  <c r="AU403" i="3" s="1"/>
  <c r="BE406" i="3"/>
  <c r="BF406" i="3" s="1"/>
  <c r="BG406" i="3" s="1"/>
  <c r="BB409" i="3"/>
  <c r="BC409" i="3" s="1"/>
  <c r="BD409" i="3" s="1"/>
  <c r="AP410" i="3"/>
  <c r="AQ410" i="3" s="1"/>
  <c r="AR410" i="3" s="1"/>
  <c r="AV410" i="3"/>
  <c r="AW410" i="3" s="1"/>
  <c r="AX410" i="3" s="1"/>
  <c r="AV411" i="3"/>
  <c r="AW411" i="3" s="1"/>
  <c r="AX411" i="3" s="1"/>
  <c r="AS411" i="3"/>
  <c r="AT411" i="3" s="1"/>
  <c r="AU411" i="3" s="1"/>
  <c r="BE414" i="3"/>
  <c r="BF414" i="3" s="1"/>
  <c r="BG414" i="3" s="1"/>
  <c r="BE420" i="3"/>
  <c r="BF420" i="3" s="1"/>
  <c r="BG420" i="3" s="1"/>
  <c r="AV421" i="3"/>
  <c r="AW421" i="3" s="1"/>
  <c r="AX421" i="3" s="1"/>
  <c r="BB425" i="3"/>
  <c r="BC425" i="3" s="1"/>
  <c r="BD425" i="3" s="1"/>
  <c r="AP428" i="3"/>
  <c r="AQ428" i="3" s="1"/>
  <c r="AR428" i="3" s="1"/>
  <c r="AV428" i="3"/>
  <c r="AW428" i="3" s="1"/>
  <c r="AX428" i="3" s="1"/>
  <c r="AY428" i="3"/>
  <c r="AZ428" i="3" s="1"/>
  <c r="BA428" i="3" s="1"/>
  <c r="BE436" i="3"/>
  <c r="BF436" i="3" s="1"/>
  <c r="BG436" i="3" s="1"/>
  <c r="AV437" i="3"/>
  <c r="AW437" i="3" s="1"/>
  <c r="AX437" i="3" s="1"/>
  <c r="BB441" i="3"/>
  <c r="BC441" i="3" s="1"/>
  <c r="BD441" i="3" s="1"/>
  <c r="BB442" i="3"/>
  <c r="BC442" i="3" s="1"/>
  <c r="BD442" i="3" s="1"/>
  <c r="AP444" i="3"/>
  <c r="AQ444" i="3" s="1"/>
  <c r="AR444" i="3" s="1"/>
  <c r="AV444" i="3"/>
  <c r="AW444" i="3" s="1"/>
  <c r="AX444" i="3" s="1"/>
  <c r="BB449" i="3"/>
  <c r="BC449" i="3" s="1"/>
  <c r="BD449" i="3" s="1"/>
  <c r="AV449" i="3"/>
  <c r="AW449" i="3" s="1"/>
  <c r="AX449" i="3" s="1"/>
  <c r="BB451" i="3"/>
  <c r="BC451" i="3" s="1"/>
  <c r="BD451" i="3" s="1"/>
  <c r="BE455" i="3"/>
  <c r="BF455" i="3" s="1"/>
  <c r="BG455" i="3" s="1"/>
  <c r="AV455" i="3"/>
  <c r="AW455" i="3" s="1"/>
  <c r="AX455" i="3" s="1"/>
  <c r="BB459" i="3"/>
  <c r="BC459" i="3" s="1"/>
  <c r="BD459" i="3" s="1"/>
  <c r="BB481" i="3"/>
  <c r="BC481" i="3" s="1"/>
  <c r="BD481" i="3" s="1"/>
  <c r="BB419" i="3"/>
  <c r="BC419" i="3" s="1"/>
  <c r="BD419" i="3" s="1"/>
  <c r="AP422" i="3"/>
  <c r="AQ422" i="3" s="1"/>
  <c r="AR422" i="3" s="1"/>
  <c r="AV422" i="3"/>
  <c r="AW422" i="3" s="1"/>
  <c r="AX422" i="3" s="1"/>
  <c r="AY422" i="3"/>
  <c r="AZ422" i="3" s="1"/>
  <c r="BA422" i="3" s="1"/>
  <c r="BB435" i="3"/>
  <c r="BC435" i="3" s="1"/>
  <c r="BD435" i="3" s="1"/>
  <c r="AP438" i="3"/>
  <c r="AQ438" i="3" s="1"/>
  <c r="AR438" i="3" s="1"/>
  <c r="AV438" i="3"/>
  <c r="AW438" i="3" s="1"/>
  <c r="AX438" i="3" s="1"/>
  <c r="AY438" i="3"/>
  <c r="AZ438" i="3" s="1"/>
  <c r="BA438" i="3" s="1"/>
  <c r="AP446" i="3"/>
  <c r="AQ446" i="3" s="1"/>
  <c r="AR446" i="3" s="1"/>
  <c r="AV446" i="3"/>
  <c r="AW446" i="3" s="1"/>
  <c r="AX446" i="3" s="1"/>
  <c r="BB453" i="3"/>
  <c r="BC453" i="3" s="1"/>
  <c r="BD453" i="3" s="1"/>
  <c r="BB471" i="3"/>
  <c r="BC471" i="3" s="1"/>
  <c r="BD471" i="3" s="1"/>
  <c r="BB483" i="3"/>
  <c r="BC483" i="3" s="1"/>
  <c r="BD483" i="3" s="1"/>
  <c r="BB523" i="3"/>
  <c r="BC523" i="3" s="1"/>
  <c r="BD523" i="3" s="1"/>
  <c r="BE372" i="3"/>
  <c r="BF372" i="3" s="1"/>
  <c r="BG372" i="3" s="1"/>
  <c r="AV377" i="3"/>
  <c r="AW377" i="3" s="1"/>
  <c r="AX377" i="3" s="1"/>
  <c r="AS377" i="3"/>
  <c r="AT377" i="3" s="1"/>
  <c r="AU377" i="3" s="1"/>
  <c r="BE380" i="3"/>
  <c r="BF380" i="3" s="1"/>
  <c r="BG380" i="3" s="1"/>
  <c r="AP381" i="3"/>
  <c r="AQ381" i="3" s="1"/>
  <c r="AR381" i="3" s="1"/>
  <c r="BB383" i="3"/>
  <c r="BC383" i="3" s="1"/>
  <c r="BD383" i="3" s="1"/>
  <c r="AP384" i="3"/>
  <c r="AQ384" i="3" s="1"/>
  <c r="AR384" i="3" s="1"/>
  <c r="AV384" i="3"/>
  <c r="AW384" i="3" s="1"/>
  <c r="AX384" i="3" s="1"/>
  <c r="AV385" i="3"/>
  <c r="AW385" i="3" s="1"/>
  <c r="AX385" i="3" s="1"/>
  <c r="AS385" i="3"/>
  <c r="AT385" i="3" s="1"/>
  <c r="AU385" i="3" s="1"/>
  <c r="BE388" i="3"/>
  <c r="BF388" i="3" s="1"/>
  <c r="BG388" i="3" s="1"/>
  <c r="AP389" i="3"/>
  <c r="AQ389" i="3" s="1"/>
  <c r="AR389" i="3" s="1"/>
  <c r="BB391" i="3"/>
  <c r="BC391" i="3" s="1"/>
  <c r="BD391" i="3" s="1"/>
  <c r="AP392" i="3"/>
  <c r="AQ392" i="3" s="1"/>
  <c r="AR392" i="3" s="1"/>
  <c r="AV392" i="3"/>
  <c r="AW392" i="3" s="1"/>
  <c r="AX392" i="3" s="1"/>
  <c r="AV393" i="3"/>
  <c r="AW393" i="3" s="1"/>
  <c r="AX393" i="3" s="1"/>
  <c r="AS393" i="3"/>
  <c r="AT393" i="3" s="1"/>
  <c r="AU393" i="3" s="1"/>
  <c r="BE396" i="3"/>
  <c r="BF396" i="3" s="1"/>
  <c r="BG396" i="3" s="1"/>
  <c r="AP397" i="3"/>
  <c r="AQ397" i="3" s="1"/>
  <c r="AR397" i="3" s="1"/>
  <c r="BB399" i="3"/>
  <c r="BC399" i="3" s="1"/>
  <c r="BD399" i="3" s="1"/>
  <c r="AP400" i="3"/>
  <c r="AQ400" i="3" s="1"/>
  <c r="AR400" i="3" s="1"/>
  <c r="AV400" i="3"/>
  <c r="AW400" i="3" s="1"/>
  <c r="AX400" i="3" s="1"/>
  <c r="AV401" i="3"/>
  <c r="AW401" i="3" s="1"/>
  <c r="AX401" i="3" s="1"/>
  <c r="AS401" i="3"/>
  <c r="AT401" i="3" s="1"/>
  <c r="AU401" i="3" s="1"/>
  <c r="BE404" i="3"/>
  <c r="BF404" i="3" s="1"/>
  <c r="BG404" i="3" s="1"/>
  <c r="AP405" i="3"/>
  <c r="AQ405" i="3" s="1"/>
  <c r="AR405" i="3" s="1"/>
  <c r="BB407" i="3"/>
  <c r="BC407" i="3" s="1"/>
  <c r="BD407" i="3" s="1"/>
  <c r="AP408" i="3"/>
  <c r="AQ408" i="3" s="1"/>
  <c r="AR408" i="3" s="1"/>
  <c r="AV408" i="3"/>
  <c r="AW408" i="3" s="1"/>
  <c r="AX408" i="3" s="1"/>
  <c r="AV409" i="3"/>
  <c r="AW409" i="3" s="1"/>
  <c r="AX409" i="3" s="1"/>
  <c r="AS409" i="3"/>
  <c r="AT409" i="3" s="1"/>
  <c r="AU409" i="3" s="1"/>
  <c r="BE412" i="3"/>
  <c r="BF412" i="3" s="1"/>
  <c r="BG412" i="3" s="1"/>
  <c r="AP413" i="3"/>
  <c r="AQ413" i="3" s="1"/>
  <c r="AR413" i="3" s="1"/>
  <c r="AP416" i="3"/>
  <c r="AQ416" i="3" s="1"/>
  <c r="AR416" i="3" s="1"/>
  <c r="AV416" i="3"/>
  <c r="AW416" i="3" s="1"/>
  <c r="AX416" i="3" s="1"/>
  <c r="AY416" i="3"/>
  <c r="AZ416" i="3" s="1"/>
  <c r="BA416" i="3" s="1"/>
  <c r="BE424" i="3"/>
  <c r="BF424" i="3" s="1"/>
  <c r="BG424" i="3" s="1"/>
  <c r="AV425" i="3"/>
  <c r="AW425" i="3" s="1"/>
  <c r="AX425" i="3" s="1"/>
  <c r="BB429" i="3"/>
  <c r="BC429" i="3" s="1"/>
  <c r="BD429" i="3" s="1"/>
  <c r="AP432" i="3"/>
  <c r="AQ432" i="3" s="1"/>
  <c r="AR432" i="3" s="1"/>
  <c r="AV432" i="3"/>
  <c r="AW432" i="3" s="1"/>
  <c r="AX432" i="3" s="1"/>
  <c r="AY432" i="3"/>
  <c r="AZ432" i="3" s="1"/>
  <c r="BA432" i="3" s="1"/>
  <c r="BE440" i="3"/>
  <c r="BF440" i="3" s="1"/>
  <c r="BG440" i="3" s="1"/>
  <c r="AV441" i="3"/>
  <c r="AW441" i="3" s="1"/>
  <c r="AX441" i="3" s="1"/>
  <c r="BE443" i="3"/>
  <c r="BF443" i="3" s="1"/>
  <c r="BG443" i="3" s="1"/>
  <c r="BB446" i="3"/>
  <c r="BC446" i="3" s="1"/>
  <c r="BD446" i="3" s="1"/>
  <c r="AP448" i="3"/>
  <c r="AQ448" i="3" s="1"/>
  <c r="AR448" i="3" s="1"/>
  <c r="AV448" i="3"/>
  <c r="AW448" i="3" s="1"/>
  <c r="AX448" i="3" s="1"/>
  <c r="AY450" i="3"/>
  <c r="AZ450" i="3" s="1"/>
  <c r="BA450" i="3" s="1"/>
  <c r="AP451" i="3"/>
  <c r="AQ451" i="3" s="1"/>
  <c r="AR451" i="3" s="1"/>
  <c r="AY452" i="3"/>
  <c r="AZ452" i="3" s="1"/>
  <c r="BA452" i="3" s="1"/>
  <c r="BB461" i="3"/>
  <c r="BC461" i="3" s="1"/>
  <c r="BD461" i="3" s="1"/>
  <c r="BB467" i="3"/>
  <c r="BC467" i="3" s="1"/>
  <c r="BD467" i="3" s="1"/>
  <c r="BB469" i="3"/>
  <c r="BC469" i="3" s="1"/>
  <c r="BD469" i="3" s="1"/>
  <c r="BB473" i="3"/>
  <c r="BC473" i="3" s="1"/>
  <c r="BD473" i="3" s="1"/>
  <c r="AV481" i="3"/>
  <c r="AW481" i="3" s="1"/>
  <c r="AX481" i="3" s="1"/>
  <c r="BB485" i="3"/>
  <c r="BC485" i="3" s="1"/>
  <c r="BD485" i="3" s="1"/>
  <c r="BE452" i="3"/>
  <c r="BF452" i="3" s="1"/>
  <c r="BG452" i="3" s="1"/>
  <c r="AY457" i="3"/>
  <c r="AZ457" i="3" s="1"/>
  <c r="BA457" i="3" s="1"/>
  <c r="AS461" i="3"/>
  <c r="AT461" i="3" s="1"/>
  <c r="AU461" i="3" s="1"/>
  <c r="AP461" i="3"/>
  <c r="AQ461" i="3" s="1"/>
  <c r="AR461" i="3" s="1"/>
  <c r="AY465" i="3"/>
  <c r="AZ465" i="3" s="1"/>
  <c r="BA465" i="3" s="1"/>
  <c r="AP470" i="3"/>
  <c r="AQ470" i="3" s="1"/>
  <c r="AR470" i="3" s="1"/>
  <c r="AV470" i="3"/>
  <c r="AW470" i="3" s="1"/>
  <c r="AX470" i="3" s="1"/>
  <c r="AS470" i="3"/>
  <c r="AT470" i="3" s="1"/>
  <c r="AU470" i="3" s="1"/>
  <c r="BB519" i="3"/>
  <c r="BC519" i="3" s="1"/>
  <c r="BD519" i="3" s="1"/>
  <c r="AV528" i="3"/>
  <c r="AW528" i="3" s="1"/>
  <c r="AX528" i="3" s="1"/>
  <c r="AS528" i="3"/>
  <c r="AT528" i="3" s="1"/>
  <c r="AU528" i="3" s="1"/>
  <c r="AP528" i="3"/>
  <c r="AQ528" i="3" s="1"/>
  <c r="AR528" i="3" s="1"/>
  <c r="AS576" i="3"/>
  <c r="AT576" i="3" s="1"/>
  <c r="AU576" i="3" s="1"/>
  <c r="AP576" i="3"/>
  <c r="AQ576" i="3" s="1"/>
  <c r="AR576" i="3" s="1"/>
  <c r="AV576" i="3"/>
  <c r="AW576" i="3" s="1"/>
  <c r="AX576" i="3" s="1"/>
  <c r="BE576" i="3"/>
  <c r="BF576" i="3" s="1"/>
  <c r="BG576" i="3" s="1"/>
  <c r="AY576" i="3"/>
  <c r="AZ576" i="3" s="1"/>
  <c r="BA576" i="3" s="1"/>
  <c r="AY415" i="3"/>
  <c r="AZ415" i="3" s="1"/>
  <c r="BA415" i="3" s="1"/>
  <c r="AY417" i="3"/>
  <c r="AZ417" i="3" s="1"/>
  <c r="BA417" i="3" s="1"/>
  <c r="AY419" i="3"/>
  <c r="AZ419" i="3" s="1"/>
  <c r="BA419" i="3" s="1"/>
  <c r="AY421" i="3"/>
  <c r="AZ421" i="3" s="1"/>
  <c r="BA421" i="3" s="1"/>
  <c r="AY423" i="3"/>
  <c r="AZ423" i="3" s="1"/>
  <c r="BA423" i="3" s="1"/>
  <c r="AY425" i="3"/>
  <c r="AZ425" i="3" s="1"/>
  <c r="BA425" i="3" s="1"/>
  <c r="AY427" i="3"/>
  <c r="AZ427" i="3" s="1"/>
  <c r="BA427" i="3" s="1"/>
  <c r="AY429" i="3"/>
  <c r="AZ429" i="3" s="1"/>
  <c r="BA429" i="3" s="1"/>
  <c r="AY431" i="3"/>
  <c r="AZ431" i="3" s="1"/>
  <c r="BA431" i="3" s="1"/>
  <c r="AY433" i="3"/>
  <c r="AZ433" i="3" s="1"/>
  <c r="BA433" i="3" s="1"/>
  <c r="AY435" i="3"/>
  <c r="AZ435" i="3" s="1"/>
  <c r="BA435" i="3" s="1"/>
  <c r="AY437" i="3"/>
  <c r="AZ437" i="3" s="1"/>
  <c r="BA437" i="3" s="1"/>
  <c r="AY439" i="3"/>
  <c r="AZ439" i="3" s="1"/>
  <c r="BA439" i="3" s="1"/>
  <c r="AY441" i="3"/>
  <c r="AZ441" i="3" s="1"/>
  <c r="BA441" i="3" s="1"/>
  <c r="AY443" i="3"/>
  <c r="AZ443" i="3" s="1"/>
  <c r="BA443" i="3" s="1"/>
  <c r="AY445" i="3"/>
  <c r="AZ445" i="3" s="1"/>
  <c r="BA445" i="3" s="1"/>
  <c r="AY447" i="3"/>
  <c r="AZ447" i="3" s="1"/>
  <c r="BA447" i="3" s="1"/>
  <c r="AY449" i="3"/>
  <c r="AZ449" i="3" s="1"/>
  <c r="BA449" i="3" s="1"/>
  <c r="AY454" i="3"/>
  <c r="AZ454" i="3" s="1"/>
  <c r="BA454" i="3" s="1"/>
  <c r="BE459" i="3"/>
  <c r="BF459" i="3" s="1"/>
  <c r="BG459" i="3" s="1"/>
  <c r="BE460" i="3"/>
  <c r="BF460" i="3" s="1"/>
  <c r="BG460" i="3" s="1"/>
  <c r="AY462" i="3"/>
  <c r="AZ462" i="3" s="1"/>
  <c r="BA462" i="3" s="1"/>
  <c r="AP468" i="3"/>
  <c r="AQ468" i="3" s="1"/>
  <c r="AR468" i="3" s="1"/>
  <c r="AV468" i="3"/>
  <c r="AW468" i="3" s="1"/>
  <c r="AX468" i="3" s="1"/>
  <c r="AS468" i="3"/>
  <c r="AT468" i="3" s="1"/>
  <c r="AU468" i="3" s="1"/>
  <c r="AY475" i="3"/>
  <c r="AZ475" i="3" s="1"/>
  <c r="BA475" i="3" s="1"/>
  <c r="AY477" i="3"/>
  <c r="AZ477" i="3" s="1"/>
  <c r="BA477" i="3" s="1"/>
  <c r="AY479" i="3"/>
  <c r="AZ479" i="3" s="1"/>
  <c r="BA479" i="3" s="1"/>
  <c r="AY481" i="3"/>
  <c r="AZ481" i="3" s="1"/>
  <c r="BA481" i="3" s="1"/>
  <c r="AY483" i="3"/>
  <c r="AZ483" i="3" s="1"/>
  <c r="BA483" i="3" s="1"/>
  <c r="AY485" i="3"/>
  <c r="AZ485" i="3" s="1"/>
  <c r="BA485" i="3" s="1"/>
  <c r="AY487" i="3"/>
  <c r="AZ487" i="3" s="1"/>
  <c r="BA487" i="3" s="1"/>
  <c r="AY489" i="3"/>
  <c r="AZ489" i="3" s="1"/>
  <c r="BA489" i="3" s="1"/>
  <c r="AY491" i="3"/>
  <c r="AZ491" i="3" s="1"/>
  <c r="BA491" i="3" s="1"/>
  <c r="AS494" i="3"/>
  <c r="AT494" i="3" s="1"/>
  <c r="AU494" i="3" s="1"/>
  <c r="AP494" i="3"/>
  <c r="AQ494" i="3" s="1"/>
  <c r="AR494" i="3" s="1"/>
  <c r="BB531" i="3"/>
  <c r="BC531" i="3" s="1"/>
  <c r="BD531" i="3" s="1"/>
  <c r="AS453" i="3"/>
  <c r="AT453" i="3" s="1"/>
  <c r="AU453" i="3" s="1"/>
  <c r="AV453" i="3"/>
  <c r="AW453" i="3" s="1"/>
  <c r="AX453" i="3" s="1"/>
  <c r="AS455" i="3"/>
  <c r="AT455" i="3" s="1"/>
  <c r="AU455" i="3" s="1"/>
  <c r="AP455" i="3"/>
  <c r="AQ455" i="3" s="1"/>
  <c r="AR455" i="3" s="1"/>
  <c r="BB458" i="3"/>
  <c r="BC458" i="3" s="1"/>
  <c r="BD458" i="3" s="1"/>
  <c r="AY459" i="3"/>
  <c r="AZ459" i="3" s="1"/>
  <c r="BA459" i="3" s="1"/>
  <c r="AS463" i="3"/>
  <c r="AT463" i="3" s="1"/>
  <c r="AU463" i="3" s="1"/>
  <c r="AP463" i="3"/>
  <c r="AQ463" i="3" s="1"/>
  <c r="AR463" i="3" s="1"/>
  <c r="AP466" i="3"/>
  <c r="AQ466" i="3" s="1"/>
  <c r="AR466" i="3" s="1"/>
  <c r="AV466" i="3"/>
  <c r="AW466" i="3" s="1"/>
  <c r="AX466" i="3" s="1"/>
  <c r="AS466" i="3"/>
  <c r="AT466" i="3" s="1"/>
  <c r="AU466" i="3" s="1"/>
  <c r="BB499" i="3"/>
  <c r="BC499" i="3" s="1"/>
  <c r="BD499" i="3" s="1"/>
  <c r="AV512" i="3"/>
  <c r="AW512" i="3" s="1"/>
  <c r="AX512" i="3" s="1"/>
  <c r="AS512" i="3"/>
  <c r="AT512" i="3" s="1"/>
  <c r="AU512" i="3" s="1"/>
  <c r="AP512" i="3"/>
  <c r="AQ512" i="3" s="1"/>
  <c r="AR512" i="3" s="1"/>
  <c r="AY527" i="3"/>
  <c r="AZ527" i="3" s="1"/>
  <c r="BA527" i="3" s="1"/>
  <c r="BB529" i="3"/>
  <c r="BC529" i="3" s="1"/>
  <c r="BD529" i="3" s="1"/>
  <c r="AV536" i="3"/>
  <c r="AW536" i="3" s="1"/>
  <c r="AX536" i="3" s="1"/>
  <c r="AS536" i="3"/>
  <c r="AT536" i="3" s="1"/>
  <c r="AU536" i="3" s="1"/>
  <c r="AP536" i="3"/>
  <c r="AQ536" i="3" s="1"/>
  <c r="AR536" i="3" s="1"/>
  <c r="BB541" i="3"/>
  <c r="BC541" i="3" s="1"/>
  <c r="BD541" i="3" s="1"/>
  <c r="AY545" i="3"/>
  <c r="AZ545" i="3" s="1"/>
  <c r="BA545" i="3" s="1"/>
  <c r="AP620" i="3"/>
  <c r="AQ620" i="3" s="1"/>
  <c r="AR620" i="3" s="1"/>
  <c r="AS620" i="3"/>
  <c r="AT620" i="3" s="1"/>
  <c r="AU620" i="3" s="1"/>
  <c r="AS415" i="3"/>
  <c r="AT415" i="3" s="1"/>
  <c r="AU415" i="3" s="1"/>
  <c r="AS417" i="3"/>
  <c r="AT417" i="3" s="1"/>
  <c r="AU417" i="3" s="1"/>
  <c r="AS419" i="3"/>
  <c r="AT419" i="3" s="1"/>
  <c r="AU419" i="3" s="1"/>
  <c r="AS421" i="3"/>
  <c r="AT421" i="3" s="1"/>
  <c r="AU421" i="3" s="1"/>
  <c r="AS423" i="3"/>
  <c r="AT423" i="3" s="1"/>
  <c r="AU423" i="3" s="1"/>
  <c r="AS425" i="3"/>
  <c r="AT425" i="3" s="1"/>
  <c r="AU425" i="3" s="1"/>
  <c r="AS427" i="3"/>
  <c r="AT427" i="3" s="1"/>
  <c r="AU427" i="3" s="1"/>
  <c r="AS429" i="3"/>
  <c r="AT429" i="3" s="1"/>
  <c r="AU429" i="3" s="1"/>
  <c r="AS431" i="3"/>
  <c r="AT431" i="3" s="1"/>
  <c r="AU431" i="3" s="1"/>
  <c r="AS433" i="3"/>
  <c r="AT433" i="3" s="1"/>
  <c r="AU433" i="3" s="1"/>
  <c r="AS435" i="3"/>
  <c r="AT435" i="3" s="1"/>
  <c r="AU435" i="3" s="1"/>
  <c r="AS437" i="3"/>
  <c r="AT437" i="3" s="1"/>
  <c r="AU437" i="3" s="1"/>
  <c r="AS439" i="3"/>
  <c r="AT439" i="3" s="1"/>
  <c r="AU439" i="3" s="1"/>
  <c r="AS441" i="3"/>
  <c r="AT441" i="3" s="1"/>
  <c r="AU441" i="3" s="1"/>
  <c r="AS443" i="3"/>
  <c r="AT443" i="3" s="1"/>
  <c r="AU443" i="3" s="1"/>
  <c r="AS445" i="3"/>
  <c r="AT445" i="3" s="1"/>
  <c r="AU445" i="3" s="1"/>
  <c r="AS447" i="3"/>
  <c r="AT447" i="3" s="1"/>
  <c r="AU447" i="3" s="1"/>
  <c r="AS449" i="3"/>
  <c r="AT449" i="3" s="1"/>
  <c r="AU449" i="3" s="1"/>
  <c r="AY453" i="3"/>
  <c r="AZ453" i="3" s="1"/>
  <c r="BA453" i="3" s="1"/>
  <c r="BE454" i="3"/>
  <c r="BF454" i="3" s="1"/>
  <c r="BG454" i="3" s="1"/>
  <c r="AY456" i="3"/>
  <c r="AZ456" i="3" s="1"/>
  <c r="BA456" i="3" s="1"/>
  <c r="Z459" i="3"/>
  <c r="BE461" i="3"/>
  <c r="BF461" i="3" s="1"/>
  <c r="BG461" i="3" s="1"/>
  <c r="BE462" i="3"/>
  <c r="BF462" i="3" s="1"/>
  <c r="BG462" i="3" s="1"/>
  <c r="AY464" i="3"/>
  <c r="AZ464" i="3" s="1"/>
  <c r="BA464" i="3" s="1"/>
  <c r="AS467" i="3"/>
  <c r="AT467" i="3" s="1"/>
  <c r="AU467" i="3" s="1"/>
  <c r="BE472" i="3"/>
  <c r="BF472" i="3" s="1"/>
  <c r="BG472" i="3" s="1"/>
  <c r="AP474" i="3"/>
  <c r="AQ474" i="3" s="1"/>
  <c r="AR474" i="3" s="1"/>
  <c r="AV474" i="3"/>
  <c r="AW474" i="3" s="1"/>
  <c r="AX474" i="3" s="1"/>
  <c r="AS474" i="3"/>
  <c r="AT474" i="3" s="1"/>
  <c r="AU474" i="3" s="1"/>
  <c r="AP476" i="3"/>
  <c r="AQ476" i="3" s="1"/>
  <c r="AR476" i="3" s="1"/>
  <c r="AV476" i="3"/>
  <c r="AW476" i="3" s="1"/>
  <c r="AX476" i="3" s="1"/>
  <c r="AS476" i="3"/>
  <c r="AT476" i="3" s="1"/>
  <c r="AU476" i="3" s="1"/>
  <c r="AP478" i="3"/>
  <c r="AQ478" i="3" s="1"/>
  <c r="AR478" i="3" s="1"/>
  <c r="AV478" i="3"/>
  <c r="AW478" i="3" s="1"/>
  <c r="AX478" i="3" s="1"/>
  <c r="AS478" i="3"/>
  <c r="AT478" i="3" s="1"/>
  <c r="AU478" i="3" s="1"/>
  <c r="AP480" i="3"/>
  <c r="AQ480" i="3" s="1"/>
  <c r="AR480" i="3" s="1"/>
  <c r="AV480" i="3"/>
  <c r="AW480" i="3" s="1"/>
  <c r="AX480" i="3" s="1"/>
  <c r="AS480" i="3"/>
  <c r="AT480" i="3" s="1"/>
  <c r="AU480" i="3" s="1"/>
  <c r="AP482" i="3"/>
  <c r="AQ482" i="3" s="1"/>
  <c r="AR482" i="3" s="1"/>
  <c r="AV482" i="3"/>
  <c r="AW482" i="3" s="1"/>
  <c r="AX482" i="3" s="1"/>
  <c r="AS482" i="3"/>
  <c r="AT482" i="3" s="1"/>
  <c r="AU482" i="3" s="1"/>
  <c r="AP484" i="3"/>
  <c r="AQ484" i="3" s="1"/>
  <c r="AR484" i="3" s="1"/>
  <c r="AV484" i="3"/>
  <c r="AW484" i="3" s="1"/>
  <c r="AX484" i="3" s="1"/>
  <c r="AS484" i="3"/>
  <c r="AT484" i="3" s="1"/>
  <c r="AU484" i="3" s="1"/>
  <c r="AP486" i="3"/>
  <c r="AQ486" i="3" s="1"/>
  <c r="AR486" i="3" s="1"/>
  <c r="AV486" i="3"/>
  <c r="AW486" i="3" s="1"/>
  <c r="AX486" i="3" s="1"/>
  <c r="AS486" i="3"/>
  <c r="AT486" i="3" s="1"/>
  <c r="AU486" i="3" s="1"/>
  <c r="AP488" i="3"/>
  <c r="AQ488" i="3" s="1"/>
  <c r="AR488" i="3" s="1"/>
  <c r="AV488" i="3"/>
  <c r="AW488" i="3" s="1"/>
  <c r="AX488" i="3" s="1"/>
  <c r="AS488" i="3"/>
  <c r="AT488" i="3" s="1"/>
  <c r="AU488" i="3" s="1"/>
  <c r="AP490" i="3"/>
  <c r="AQ490" i="3" s="1"/>
  <c r="AR490" i="3" s="1"/>
  <c r="AV490" i="3"/>
  <c r="AW490" i="3" s="1"/>
  <c r="AX490" i="3" s="1"/>
  <c r="AS490" i="3"/>
  <c r="AT490" i="3" s="1"/>
  <c r="AU490" i="3" s="1"/>
  <c r="AP492" i="3"/>
  <c r="AQ492" i="3" s="1"/>
  <c r="AR492" i="3" s="1"/>
  <c r="AV492" i="3"/>
  <c r="AW492" i="3" s="1"/>
  <c r="AX492" i="3" s="1"/>
  <c r="AS492" i="3"/>
  <c r="AT492" i="3" s="1"/>
  <c r="AU492" i="3" s="1"/>
  <c r="BB493" i="3"/>
  <c r="BC493" i="3" s="1"/>
  <c r="BD493" i="3" s="1"/>
  <c r="AV499" i="3"/>
  <c r="AW499" i="3" s="1"/>
  <c r="AX499" i="3" s="1"/>
  <c r="BE501" i="3"/>
  <c r="BF501" i="3" s="1"/>
  <c r="BG501" i="3" s="1"/>
  <c r="BB527" i="3"/>
  <c r="BC527" i="3" s="1"/>
  <c r="BD527" i="3" s="1"/>
  <c r="BB539" i="3"/>
  <c r="BC539" i="3" s="1"/>
  <c r="BD539" i="3" s="1"/>
  <c r="AP549" i="3"/>
  <c r="AQ549" i="3" s="1"/>
  <c r="AR549" i="3" s="1"/>
  <c r="AV549" i="3"/>
  <c r="AW549" i="3" s="1"/>
  <c r="AX549" i="3" s="1"/>
  <c r="AS549" i="3"/>
  <c r="AT549" i="3" s="1"/>
  <c r="AU549" i="3" s="1"/>
  <c r="AS451" i="3"/>
  <c r="AT451" i="3" s="1"/>
  <c r="AU451" i="3" s="1"/>
  <c r="AV451" i="3"/>
  <c r="AW451" i="3" s="1"/>
  <c r="AX451" i="3" s="1"/>
  <c r="AP454" i="3"/>
  <c r="AQ454" i="3" s="1"/>
  <c r="AR454" i="3" s="1"/>
  <c r="AS457" i="3"/>
  <c r="AT457" i="3" s="1"/>
  <c r="AU457" i="3" s="1"/>
  <c r="AP457" i="3"/>
  <c r="AQ457" i="3" s="1"/>
  <c r="AR457" i="3" s="1"/>
  <c r="AS458" i="3"/>
  <c r="AT458" i="3" s="1"/>
  <c r="AU458" i="3" s="1"/>
  <c r="BB460" i="3"/>
  <c r="BC460" i="3" s="1"/>
  <c r="BD460" i="3" s="1"/>
  <c r="AY461" i="3"/>
  <c r="AZ461" i="3" s="1"/>
  <c r="BA461" i="3" s="1"/>
  <c r="AP462" i="3"/>
  <c r="AQ462" i="3" s="1"/>
  <c r="AR462" i="3" s="1"/>
  <c r="AS465" i="3"/>
  <c r="AT465" i="3" s="1"/>
  <c r="AU465" i="3" s="1"/>
  <c r="AP465" i="3"/>
  <c r="AQ465" i="3" s="1"/>
  <c r="AR465" i="3" s="1"/>
  <c r="BE470" i="3"/>
  <c r="BF470" i="3" s="1"/>
  <c r="BG470" i="3" s="1"/>
  <c r="AV471" i="3"/>
  <c r="AW471" i="3" s="1"/>
  <c r="AX471" i="3" s="1"/>
  <c r="AS473" i="3"/>
  <c r="AT473" i="3" s="1"/>
  <c r="AU473" i="3" s="1"/>
  <c r="AS475" i="3"/>
  <c r="AT475" i="3" s="1"/>
  <c r="AU475" i="3" s="1"/>
  <c r="AS477" i="3"/>
  <c r="AT477" i="3" s="1"/>
  <c r="AU477" i="3" s="1"/>
  <c r="AS479" i="3"/>
  <c r="AT479" i="3" s="1"/>
  <c r="AU479" i="3" s="1"/>
  <c r="AS481" i="3"/>
  <c r="AT481" i="3" s="1"/>
  <c r="AU481" i="3" s="1"/>
  <c r="AS483" i="3"/>
  <c r="AT483" i="3" s="1"/>
  <c r="AU483" i="3" s="1"/>
  <c r="AS485" i="3"/>
  <c r="AT485" i="3" s="1"/>
  <c r="AU485" i="3" s="1"/>
  <c r="AS487" i="3"/>
  <c r="AT487" i="3" s="1"/>
  <c r="AU487" i="3" s="1"/>
  <c r="AS489" i="3"/>
  <c r="AT489" i="3" s="1"/>
  <c r="AU489" i="3" s="1"/>
  <c r="AS491" i="3"/>
  <c r="AT491" i="3" s="1"/>
  <c r="AU491" i="3" s="1"/>
  <c r="AY511" i="3"/>
  <c r="AZ511" i="3" s="1"/>
  <c r="BA511" i="3" s="1"/>
  <c r="BH513" i="3"/>
  <c r="BI513" i="3" s="1"/>
  <c r="BJ513" i="3" s="1"/>
  <c r="BB513" i="3"/>
  <c r="BC513" i="3" s="1"/>
  <c r="BD513" i="3" s="1"/>
  <c r="BB515" i="3"/>
  <c r="BC515" i="3" s="1"/>
  <c r="BD515" i="3" s="1"/>
  <c r="AY535" i="3"/>
  <c r="AZ535" i="3" s="1"/>
  <c r="BA535" i="3" s="1"/>
  <c r="BB537" i="3"/>
  <c r="BC537" i="3" s="1"/>
  <c r="BD537" i="3" s="1"/>
  <c r="Z461" i="3"/>
  <c r="BE463" i="3"/>
  <c r="BF463" i="3" s="1"/>
  <c r="BG463" i="3" s="1"/>
  <c r="BE464" i="3"/>
  <c r="BF464" i="3" s="1"/>
  <c r="BG464" i="3" s="1"/>
  <c r="BE468" i="3"/>
  <c r="BF468" i="3" s="1"/>
  <c r="BG468" i="3" s="1"/>
  <c r="AV469" i="3"/>
  <c r="AW469" i="3" s="1"/>
  <c r="AX469" i="3" s="1"/>
  <c r="AV494" i="3"/>
  <c r="AW494" i="3" s="1"/>
  <c r="AX494" i="3" s="1"/>
  <c r="BB495" i="3"/>
  <c r="BC495" i="3" s="1"/>
  <c r="BD495" i="3" s="1"/>
  <c r="BB505" i="3"/>
  <c r="BC505" i="3" s="1"/>
  <c r="BD505" i="3" s="1"/>
  <c r="BB511" i="3"/>
  <c r="BC511" i="3" s="1"/>
  <c r="BD511" i="3" s="1"/>
  <c r="AV520" i="3"/>
  <c r="AW520" i="3" s="1"/>
  <c r="AX520" i="3" s="1"/>
  <c r="AS520" i="3"/>
  <c r="AT520" i="3" s="1"/>
  <c r="AU520" i="3" s="1"/>
  <c r="AP520" i="3"/>
  <c r="AQ520" i="3" s="1"/>
  <c r="AR520" i="3" s="1"/>
  <c r="AY528" i="3"/>
  <c r="AZ528" i="3" s="1"/>
  <c r="BA528" i="3" s="1"/>
  <c r="BB533" i="3"/>
  <c r="BC533" i="3" s="1"/>
  <c r="BD533" i="3" s="1"/>
  <c r="BB535" i="3"/>
  <c r="BC535" i="3" s="1"/>
  <c r="BD535" i="3" s="1"/>
  <c r="AS546" i="3"/>
  <c r="AT546" i="3" s="1"/>
  <c r="AU546" i="3" s="1"/>
  <c r="AP546" i="3"/>
  <c r="AQ546" i="3" s="1"/>
  <c r="AR546" i="3" s="1"/>
  <c r="BE546" i="3"/>
  <c r="BF546" i="3" s="1"/>
  <c r="BG546" i="3" s="1"/>
  <c r="AY546" i="3"/>
  <c r="AZ546" i="3" s="1"/>
  <c r="BA546" i="3" s="1"/>
  <c r="AV546" i="3"/>
  <c r="AW546" i="3" s="1"/>
  <c r="AX546" i="3" s="1"/>
  <c r="BB581" i="3"/>
  <c r="BC581" i="3" s="1"/>
  <c r="BD581" i="3" s="1"/>
  <c r="AS594" i="3"/>
  <c r="AT594" i="3" s="1"/>
  <c r="AU594" i="3" s="1"/>
  <c r="AP453" i="3"/>
  <c r="AQ453" i="3" s="1"/>
  <c r="AR453" i="3" s="1"/>
  <c r="BB454" i="3"/>
  <c r="BC454" i="3" s="1"/>
  <c r="BD454" i="3" s="1"/>
  <c r="AY455" i="3"/>
  <c r="AZ455" i="3" s="1"/>
  <c r="BA455" i="3" s="1"/>
  <c r="AP456" i="3"/>
  <c r="AQ456" i="3" s="1"/>
  <c r="AR456" i="3" s="1"/>
  <c r="AS459" i="3"/>
  <c r="AT459" i="3" s="1"/>
  <c r="AU459" i="3" s="1"/>
  <c r="AP459" i="3"/>
  <c r="AQ459" i="3" s="1"/>
  <c r="AR459" i="3" s="1"/>
  <c r="AS460" i="3"/>
  <c r="AT460" i="3" s="1"/>
  <c r="AU460" i="3" s="1"/>
  <c r="AV461" i="3"/>
  <c r="AW461" i="3" s="1"/>
  <c r="AX461" i="3" s="1"/>
  <c r="BB462" i="3"/>
  <c r="BC462" i="3" s="1"/>
  <c r="BD462" i="3" s="1"/>
  <c r="AY463" i="3"/>
  <c r="AZ463" i="3" s="1"/>
  <c r="BA463" i="3" s="1"/>
  <c r="AP464" i="3"/>
  <c r="AQ464" i="3" s="1"/>
  <c r="AR464" i="3" s="1"/>
  <c r="BE466" i="3"/>
  <c r="BF466" i="3" s="1"/>
  <c r="BG466" i="3" s="1"/>
  <c r="AV467" i="3"/>
  <c r="AW467" i="3" s="1"/>
  <c r="AX467" i="3" s="1"/>
  <c r="AY470" i="3"/>
  <c r="AZ470" i="3" s="1"/>
  <c r="BA470" i="3" s="1"/>
  <c r="AY471" i="3"/>
  <c r="AZ471" i="3" s="1"/>
  <c r="BA471" i="3" s="1"/>
  <c r="Z471" i="3"/>
  <c r="BE474" i="3"/>
  <c r="BF474" i="3" s="1"/>
  <c r="BG474" i="3" s="1"/>
  <c r="BB503" i="3"/>
  <c r="BC503" i="3" s="1"/>
  <c r="BD503" i="3" s="1"/>
  <c r="AV527" i="3"/>
  <c r="AW527" i="3" s="1"/>
  <c r="AX527" i="3" s="1"/>
  <c r="AP543" i="3"/>
  <c r="AQ543" i="3" s="1"/>
  <c r="AR543" i="3" s="1"/>
  <c r="AV543" i="3"/>
  <c r="AW543" i="3" s="1"/>
  <c r="AX543" i="3" s="1"/>
  <c r="AS543" i="3"/>
  <c r="AT543" i="3" s="1"/>
  <c r="AU543" i="3" s="1"/>
  <c r="AP581" i="3"/>
  <c r="AQ581" i="3" s="1"/>
  <c r="AR581" i="3" s="1"/>
  <c r="AV581" i="3"/>
  <c r="AW581" i="3" s="1"/>
  <c r="AX581" i="3" s="1"/>
  <c r="AS581" i="3"/>
  <c r="AT581" i="3" s="1"/>
  <c r="AU581" i="3" s="1"/>
  <c r="AY587" i="3"/>
  <c r="AZ587" i="3" s="1"/>
  <c r="BA587" i="3" s="1"/>
  <c r="AY494" i="3"/>
  <c r="AZ494" i="3" s="1"/>
  <c r="BA494" i="3" s="1"/>
  <c r="AP495" i="3"/>
  <c r="AQ495" i="3" s="1"/>
  <c r="AR495" i="3" s="1"/>
  <c r="AS496" i="3"/>
  <c r="AT496" i="3" s="1"/>
  <c r="AU496" i="3" s="1"/>
  <c r="AV498" i="3"/>
  <c r="AW498" i="3" s="1"/>
  <c r="AX498" i="3" s="1"/>
  <c r="BB500" i="3"/>
  <c r="BC500" i="3" s="1"/>
  <c r="BD500" i="3" s="1"/>
  <c r="AY501" i="3"/>
  <c r="AZ501" i="3" s="1"/>
  <c r="BA501" i="3" s="1"/>
  <c r="BE503" i="3"/>
  <c r="BF503" i="3" s="1"/>
  <c r="BG503" i="3" s="1"/>
  <c r="BE506" i="3"/>
  <c r="BF506" i="3" s="1"/>
  <c r="BG506" i="3" s="1"/>
  <c r="BE510" i="3"/>
  <c r="BF510" i="3" s="1"/>
  <c r="BG510" i="3" s="1"/>
  <c r="BE513" i="3"/>
  <c r="BF513" i="3" s="1"/>
  <c r="BG513" i="3" s="1"/>
  <c r="BE518" i="3"/>
  <c r="BF518" i="3" s="1"/>
  <c r="BG518" i="3" s="1"/>
  <c r="BE521" i="3"/>
  <c r="BF521" i="3" s="1"/>
  <c r="BG521" i="3" s="1"/>
  <c r="BE526" i="3"/>
  <c r="BF526" i="3" s="1"/>
  <c r="BG526" i="3" s="1"/>
  <c r="BE529" i="3"/>
  <c r="BF529" i="3" s="1"/>
  <c r="BG529" i="3" s="1"/>
  <c r="BE534" i="3"/>
  <c r="BF534" i="3" s="1"/>
  <c r="BG534" i="3" s="1"/>
  <c r="BE537" i="3"/>
  <c r="BF537" i="3" s="1"/>
  <c r="BG537" i="3" s="1"/>
  <c r="BB542" i="3"/>
  <c r="BC542" i="3" s="1"/>
  <c r="BD542" i="3" s="1"/>
  <c r="AP542" i="3"/>
  <c r="AQ542" i="3" s="1"/>
  <c r="AR542" i="3" s="1"/>
  <c r="BB550" i="3"/>
  <c r="BC550" i="3" s="1"/>
  <c r="BD550" i="3" s="1"/>
  <c r="AY553" i="3"/>
  <c r="AZ553" i="3" s="1"/>
  <c r="BA553" i="3" s="1"/>
  <c r="AS564" i="3"/>
  <c r="AT564" i="3" s="1"/>
  <c r="AU564" i="3" s="1"/>
  <c r="AP564" i="3"/>
  <c r="AQ564" i="3" s="1"/>
  <c r="AR564" i="3" s="1"/>
  <c r="AY564" i="3"/>
  <c r="AZ564" i="3" s="1"/>
  <c r="BA564" i="3" s="1"/>
  <c r="AV564" i="3"/>
  <c r="AW564" i="3" s="1"/>
  <c r="AX564" i="3" s="1"/>
  <c r="AY565" i="3"/>
  <c r="AZ565" i="3" s="1"/>
  <c r="BA565" i="3" s="1"/>
  <c r="BB576" i="3"/>
  <c r="BC576" i="3" s="1"/>
  <c r="BD576" i="3" s="1"/>
  <c r="BE589" i="3"/>
  <c r="BF589" i="3" s="1"/>
  <c r="BG589" i="3" s="1"/>
  <c r="BB589" i="3"/>
  <c r="BC589" i="3" s="1"/>
  <c r="BD589" i="3" s="1"/>
  <c r="AP589" i="3"/>
  <c r="AQ589" i="3" s="1"/>
  <c r="AR589" i="3" s="1"/>
  <c r="AV593" i="3"/>
  <c r="AW593" i="3" s="1"/>
  <c r="AX593" i="3" s="1"/>
  <c r="AS593" i="3"/>
  <c r="AT593" i="3" s="1"/>
  <c r="AU593" i="3" s="1"/>
  <c r="AP593" i="3"/>
  <c r="AQ593" i="3" s="1"/>
  <c r="AR593" i="3" s="1"/>
  <c r="BE593" i="3"/>
  <c r="BF593" i="3" s="1"/>
  <c r="BG593" i="3" s="1"/>
  <c r="AP467" i="3"/>
  <c r="AQ467" i="3" s="1"/>
  <c r="AR467" i="3" s="1"/>
  <c r="AP469" i="3"/>
  <c r="AQ469" i="3" s="1"/>
  <c r="AR469" i="3" s="1"/>
  <c r="AP471" i="3"/>
  <c r="AQ471" i="3" s="1"/>
  <c r="AR471" i="3" s="1"/>
  <c r="AP473" i="3"/>
  <c r="AQ473" i="3" s="1"/>
  <c r="AR473" i="3" s="1"/>
  <c r="AP475" i="3"/>
  <c r="AQ475" i="3" s="1"/>
  <c r="AR475" i="3" s="1"/>
  <c r="AP477" i="3"/>
  <c r="AQ477" i="3" s="1"/>
  <c r="AR477" i="3" s="1"/>
  <c r="AP479" i="3"/>
  <c r="AQ479" i="3" s="1"/>
  <c r="AR479" i="3" s="1"/>
  <c r="AP481" i="3"/>
  <c r="AQ481" i="3" s="1"/>
  <c r="AR481" i="3" s="1"/>
  <c r="AP483" i="3"/>
  <c r="AQ483" i="3" s="1"/>
  <c r="AR483" i="3" s="1"/>
  <c r="AP485" i="3"/>
  <c r="AQ485" i="3" s="1"/>
  <c r="AR485" i="3" s="1"/>
  <c r="AP487" i="3"/>
  <c r="AQ487" i="3" s="1"/>
  <c r="AR487" i="3" s="1"/>
  <c r="AP489" i="3"/>
  <c r="AQ489" i="3" s="1"/>
  <c r="AR489" i="3" s="1"/>
  <c r="AP491" i="3"/>
  <c r="AQ491" i="3" s="1"/>
  <c r="AR491" i="3" s="1"/>
  <c r="AS495" i="3"/>
  <c r="AT495" i="3" s="1"/>
  <c r="AU495" i="3" s="1"/>
  <c r="BB497" i="3"/>
  <c r="BC497" i="3" s="1"/>
  <c r="BD497" i="3" s="1"/>
  <c r="AV500" i="3"/>
  <c r="AW500" i="3" s="1"/>
  <c r="AX500" i="3" s="1"/>
  <c r="BB502" i="3"/>
  <c r="BC502" i="3" s="1"/>
  <c r="BD502" i="3" s="1"/>
  <c r="BH502" i="3"/>
  <c r="BI502" i="3" s="1"/>
  <c r="BJ502" i="3" s="1"/>
  <c r="AY503" i="3"/>
  <c r="AZ503" i="3" s="1"/>
  <c r="BA503" i="3" s="1"/>
  <c r="BE505" i="3"/>
  <c r="BF505" i="3" s="1"/>
  <c r="BG505" i="3" s="1"/>
  <c r="AP506" i="3"/>
  <c r="AQ506" i="3" s="1"/>
  <c r="AR506" i="3" s="1"/>
  <c r="AY513" i="3"/>
  <c r="AZ513" i="3" s="1"/>
  <c r="BA513" i="3" s="1"/>
  <c r="AV514" i="3"/>
  <c r="AW514" i="3" s="1"/>
  <c r="AX514" i="3" s="1"/>
  <c r="AS514" i="3"/>
  <c r="AT514" i="3" s="1"/>
  <c r="AU514" i="3" s="1"/>
  <c r="AY514" i="3"/>
  <c r="AZ514" i="3" s="1"/>
  <c r="BA514" i="3" s="1"/>
  <c r="BB516" i="3"/>
  <c r="BC516" i="3" s="1"/>
  <c r="BD516" i="3" s="1"/>
  <c r="AS517" i="3"/>
  <c r="AT517" i="3" s="1"/>
  <c r="AU517" i="3" s="1"/>
  <c r="AY521" i="3"/>
  <c r="AZ521" i="3" s="1"/>
  <c r="BA521" i="3" s="1"/>
  <c r="AV522" i="3"/>
  <c r="AW522" i="3" s="1"/>
  <c r="AX522" i="3" s="1"/>
  <c r="AS522" i="3"/>
  <c r="AT522" i="3" s="1"/>
  <c r="AU522" i="3" s="1"/>
  <c r="AY522" i="3"/>
  <c r="AZ522" i="3" s="1"/>
  <c r="BA522" i="3" s="1"/>
  <c r="BB524" i="3"/>
  <c r="BC524" i="3" s="1"/>
  <c r="BD524" i="3" s="1"/>
  <c r="AS525" i="3"/>
  <c r="AT525" i="3" s="1"/>
  <c r="AU525" i="3" s="1"/>
  <c r="AY529" i="3"/>
  <c r="AZ529" i="3" s="1"/>
  <c r="BA529" i="3" s="1"/>
  <c r="AV530" i="3"/>
  <c r="AW530" i="3" s="1"/>
  <c r="AX530" i="3" s="1"/>
  <c r="AS530" i="3"/>
  <c r="AT530" i="3" s="1"/>
  <c r="AU530" i="3" s="1"/>
  <c r="AY530" i="3"/>
  <c r="AZ530" i="3" s="1"/>
  <c r="BA530" i="3" s="1"/>
  <c r="BB532" i="3"/>
  <c r="BC532" i="3" s="1"/>
  <c r="BD532" i="3" s="1"/>
  <c r="AS533" i="3"/>
  <c r="AT533" i="3" s="1"/>
  <c r="AU533" i="3" s="1"/>
  <c r="AY537" i="3"/>
  <c r="AZ537" i="3" s="1"/>
  <c r="BA537" i="3" s="1"/>
  <c r="AV538" i="3"/>
  <c r="AW538" i="3" s="1"/>
  <c r="AX538" i="3" s="1"/>
  <c r="AS538" i="3"/>
  <c r="AT538" i="3" s="1"/>
  <c r="AU538" i="3" s="1"/>
  <c r="AY538" i="3"/>
  <c r="AZ538" i="3" s="1"/>
  <c r="BA538" i="3" s="1"/>
  <c r="BB540" i="3"/>
  <c r="BC540" i="3" s="1"/>
  <c r="BD540" i="3" s="1"/>
  <c r="AS550" i="3"/>
  <c r="AT550" i="3" s="1"/>
  <c r="AU550" i="3" s="1"/>
  <c r="AP550" i="3"/>
  <c r="AQ550" i="3" s="1"/>
  <c r="AR550" i="3" s="1"/>
  <c r="AV550" i="3"/>
  <c r="AW550" i="3" s="1"/>
  <c r="AX550" i="3" s="1"/>
  <c r="BE550" i="3"/>
  <c r="BF550" i="3" s="1"/>
  <c r="BG550" i="3" s="1"/>
  <c r="AY579" i="3"/>
  <c r="AZ579" i="3" s="1"/>
  <c r="BA579" i="3" s="1"/>
  <c r="BE494" i="3"/>
  <c r="BF494" i="3" s="1"/>
  <c r="BG494" i="3" s="1"/>
  <c r="AY498" i="3"/>
  <c r="AZ498" i="3" s="1"/>
  <c r="BA498" i="3" s="1"/>
  <c r="AS499" i="3"/>
  <c r="AT499" i="3" s="1"/>
  <c r="AU499" i="3" s="1"/>
  <c r="AS500" i="3"/>
  <c r="AT500" i="3" s="1"/>
  <c r="AU500" i="3" s="1"/>
  <c r="AV502" i="3"/>
  <c r="AW502" i="3" s="1"/>
  <c r="AX502" i="3" s="1"/>
  <c r="BB504" i="3"/>
  <c r="BC504" i="3" s="1"/>
  <c r="BD504" i="3" s="1"/>
  <c r="AY505" i="3"/>
  <c r="AZ505" i="3" s="1"/>
  <c r="BA505" i="3" s="1"/>
  <c r="BE507" i="3"/>
  <c r="BF507" i="3" s="1"/>
  <c r="BG507" i="3" s="1"/>
  <c r="BB508" i="3"/>
  <c r="BC508" i="3" s="1"/>
  <c r="BD508" i="3" s="1"/>
  <c r="AS511" i="3"/>
  <c r="AT511" i="3" s="1"/>
  <c r="AU511" i="3" s="1"/>
  <c r="BE512" i="3"/>
  <c r="BF512" i="3" s="1"/>
  <c r="BG512" i="3" s="1"/>
  <c r="BE515" i="3"/>
  <c r="BF515" i="3" s="1"/>
  <c r="BG515" i="3" s="1"/>
  <c r="BE520" i="3"/>
  <c r="BF520" i="3" s="1"/>
  <c r="BG520" i="3" s="1"/>
  <c r="BE523" i="3"/>
  <c r="BF523" i="3" s="1"/>
  <c r="BG523" i="3" s="1"/>
  <c r="BE528" i="3"/>
  <c r="BF528" i="3" s="1"/>
  <c r="BG528" i="3" s="1"/>
  <c r="BE531" i="3"/>
  <c r="BF531" i="3" s="1"/>
  <c r="BG531" i="3" s="1"/>
  <c r="BE536" i="3"/>
  <c r="BF536" i="3" s="1"/>
  <c r="BG536" i="3" s="1"/>
  <c r="BE539" i="3"/>
  <c r="BF539" i="3" s="1"/>
  <c r="BG539" i="3" s="1"/>
  <c r="AP553" i="3"/>
  <c r="AQ553" i="3" s="1"/>
  <c r="AR553" i="3" s="1"/>
  <c r="AV553" i="3"/>
  <c r="AW553" i="3" s="1"/>
  <c r="AX553" i="3" s="1"/>
  <c r="AS553" i="3"/>
  <c r="AT553" i="3" s="1"/>
  <c r="AU553" i="3" s="1"/>
  <c r="AS560" i="3"/>
  <c r="AT560" i="3" s="1"/>
  <c r="AU560" i="3" s="1"/>
  <c r="AP560" i="3"/>
  <c r="AQ560" i="3" s="1"/>
  <c r="AR560" i="3" s="1"/>
  <c r="AY560" i="3"/>
  <c r="AZ560" i="3" s="1"/>
  <c r="BA560" i="3" s="1"/>
  <c r="AV560" i="3"/>
  <c r="AW560" i="3" s="1"/>
  <c r="AX560" i="3" s="1"/>
  <c r="AY561" i="3"/>
  <c r="AZ561" i="3" s="1"/>
  <c r="BA561" i="3" s="1"/>
  <c r="BE563" i="3"/>
  <c r="BF563" i="3" s="1"/>
  <c r="BG563" i="3" s="1"/>
  <c r="BB573" i="3"/>
  <c r="BC573" i="3" s="1"/>
  <c r="BD573" i="3" s="1"/>
  <c r="AY598" i="3"/>
  <c r="AZ598" i="3" s="1"/>
  <c r="BA598" i="3" s="1"/>
  <c r="AP604" i="3"/>
  <c r="AQ604" i="3" s="1"/>
  <c r="AR604" i="3" s="1"/>
  <c r="AS604" i="3"/>
  <c r="AT604" i="3" s="1"/>
  <c r="AU604" i="3" s="1"/>
  <c r="AS501" i="3"/>
  <c r="AT501" i="3" s="1"/>
  <c r="AU501" i="3" s="1"/>
  <c r="BB506" i="3"/>
  <c r="BC506" i="3" s="1"/>
  <c r="BD506" i="3" s="1"/>
  <c r="AY507" i="3"/>
  <c r="AZ507" i="3" s="1"/>
  <c r="BA507" i="3" s="1"/>
  <c r="BB510" i="3"/>
  <c r="BC510" i="3" s="1"/>
  <c r="BD510" i="3" s="1"/>
  <c r="AV516" i="3"/>
  <c r="AW516" i="3" s="1"/>
  <c r="AX516" i="3" s="1"/>
  <c r="AS516" i="3"/>
  <c r="AT516" i="3" s="1"/>
  <c r="AU516" i="3" s="1"/>
  <c r="AY516" i="3"/>
  <c r="AZ516" i="3" s="1"/>
  <c r="BA516" i="3" s="1"/>
  <c r="BB518" i="3"/>
  <c r="BC518" i="3" s="1"/>
  <c r="BD518" i="3" s="1"/>
  <c r="AS519" i="3"/>
  <c r="AT519" i="3" s="1"/>
  <c r="AU519" i="3" s="1"/>
  <c r="AV524" i="3"/>
  <c r="AW524" i="3" s="1"/>
  <c r="AX524" i="3" s="1"/>
  <c r="AS524" i="3"/>
  <c r="AT524" i="3" s="1"/>
  <c r="AU524" i="3" s="1"/>
  <c r="AY524" i="3"/>
  <c r="AZ524" i="3" s="1"/>
  <c r="BA524" i="3" s="1"/>
  <c r="BB526" i="3"/>
  <c r="BC526" i="3" s="1"/>
  <c r="BD526" i="3" s="1"/>
  <c r="AS527" i="3"/>
  <c r="AT527" i="3" s="1"/>
  <c r="AU527" i="3" s="1"/>
  <c r="AV532" i="3"/>
  <c r="AW532" i="3" s="1"/>
  <c r="AX532" i="3" s="1"/>
  <c r="AS532" i="3"/>
  <c r="AT532" i="3" s="1"/>
  <c r="AU532" i="3" s="1"/>
  <c r="AY532" i="3"/>
  <c r="AZ532" i="3" s="1"/>
  <c r="BA532" i="3" s="1"/>
  <c r="BB534" i="3"/>
  <c r="BC534" i="3" s="1"/>
  <c r="BD534" i="3" s="1"/>
  <c r="AS535" i="3"/>
  <c r="AT535" i="3" s="1"/>
  <c r="AU535" i="3" s="1"/>
  <c r="AV540" i="3"/>
  <c r="AW540" i="3" s="1"/>
  <c r="AX540" i="3" s="1"/>
  <c r="AS540" i="3"/>
  <c r="AT540" i="3" s="1"/>
  <c r="AU540" i="3" s="1"/>
  <c r="AY540" i="3"/>
  <c r="AZ540" i="3" s="1"/>
  <c r="BA540" i="3" s="1"/>
  <c r="AP544" i="3"/>
  <c r="AQ544" i="3" s="1"/>
  <c r="AR544" i="3" s="1"/>
  <c r="AY547" i="3"/>
  <c r="AZ547" i="3" s="1"/>
  <c r="BA547" i="3" s="1"/>
  <c r="AS568" i="3"/>
  <c r="AT568" i="3" s="1"/>
  <c r="AU568" i="3" s="1"/>
  <c r="AP568" i="3"/>
  <c r="AQ568" i="3" s="1"/>
  <c r="AR568" i="3" s="1"/>
  <c r="AV568" i="3"/>
  <c r="AW568" i="3" s="1"/>
  <c r="AX568" i="3" s="1"/>
  <c r="BE568" i="3"/>
  <c r="BF568" i="3" s="1"/>
  <c r="BG568" i="3" s="1"/>
  <c r="AP573" i="3"/>
  <c r="AQ573" i="3" s="1"/>
  <c r="AR573" i="3" s="1"/>
  <c r="AV573" i="3"/>
  <c r="AW573" i="3" s="1"/>
  <c r="AX573" i="3" s="1"/>
  <c r="AS573" i="3"/>
  <c r="AT573" i="3" s="1"/>
  <c r="AU573" i="3" s="1"/>
  <c r="AS584" i="3"/>
  <c r="AT584" i="3" s="1"/>
  <c r="AU584" i="3" s="1"/>
  <c r="AP584" i="3"/>
  <c r="AQ584" i="3" s="1"/>
  <c r="AR584" i="3" s="1"/>
  <c r="AV584" i="3"/>
  <c r="AW584" i="3" s="1"/>
  <c r="AX584" i="3" s="1"/>
  <c r="BE584" i="3"/>
  <c r="BF584" i="3" s="1"/>
  <c r="BG584" i="3" s="1"/>
  <c r="AY589" i="3"/>
  <c r="AZ589" i="3" s="1"/>
  <c r="BA589" i="3" s="1"/>
  <c r="AV595" i="3"/>
  <c r="AW595" i="3" s="1"/>
  <c r="AX595" i="3" s="1"/>
  <c r="AS595" i="3"/>
  <c r="AT595" i="3" s="1"/>
  <c r="AU595" i="3" s="1"/>
  <c r="AP595" i="3"/>
  <c r="AQ595" i="3" s="1"/>
  <c r="AR595" i="3" s="1"/>
  <c r="AY595" i="3"/>
  <c r="AZ595" i="3" s="1"/>
  <c r="BA595" i="3" s="1"/>
  <c r="BE595" i="3"/>
  <c r="BF595" i="3" s="1"/>
  <c r="BG595" i="3" s="1"/>
  <c r="BE495" i="3"/>
  <c r="BF495" i="3" s="1"/>
  <c r="BG495" i="3" s="1"/>
  <c r="AP496" i="3"/>
  <c r="AQ496" i="3" s="1"/>
  <c r="AR496" i="3" s="1"/>
  <c r="BE498" i="3"/>
  <c r="BF498" i="3" s="1"/>
  <c r="BG498" i="3" s="1"/>
  <c r="AY502" i="3"/>
  <c r="AZ502" i="3" s="1"/>
  <c r="BA502" i="3" s="1"/>
  <c r="AS503" i="3"/>
  <c r="AT503" i="3" s="1"/>
  <c r="AU503" i="3" s="1"/>
  <c r="AS504" i="3"/>
  <c r="AT504" i="3" s="1"/>
  <c r="AU504" i="3" s="1"/>
  <c r="AV508" i="3"/>
  <c r="AW508" i="3" s="1"/>
  <c r="AX508" i="3" s="1"/>
  <c r="AS508" i="3"/>
  <c r="AT508" i="3" s="1"/>
  <c r="AU508" i="3" s="1"/>
  <c r="AY508" i="3"/>
  <c r="AZ508" i="3" s="1"/>
  <c r="BA508" i="3" s="1"/>
  <c r="AS513" i="3"/>
  <c r="AT513" i="3" s="1"/>
  <c r="AU513" i="3" s="1"/>
  <c r="BE514" i="3"/>
  <c r="BF514" i="3" s="1"/>
  <c r="BG514" i="3" s="1"/>
  <c r="BE517" i="3"/>
  <c r="BF517" i="3" s="1"/>
  <c r="BG517" i="3" s="1"/>
  <c r="BE522" i="3"/>
  <c r="BF522" i="3" s="1"/>
  <c r="BG522" i="3" s="1"/>
  <c r="BE525" i="3"/>
  <c r="BF525" i="3" s="1"/>
  <c r="BG525" i="3" s="1"/>
  <c r="BE530" i="3"/>
  <c r="BF530" i="3" s="1"/>
  <c r="BG530" i="3" s="1"/>
  <c r="BE533" i="3"/>
  <c r="BF533" i="3" s="1"/>
  <c r="BG533" i="3" s="1"/>
  <c r="BE538" i="3"/>
  <c r="BF538" i="3" s="1"/>
  <c r="BG538" i="3" s="1"/>
  <c r="AV542" i="3"/>
  <c r="AW542" i="3" s="1"/>
  <c r="AX542" i="3" s="1"/>
  <c r="AY543" i="3"/>
  <c r="AZ543" i="3" s="1"/>
  <c r="BA543" i="3" s="1"/>
  <c r="BB546" i="3"/>
  <c r="BC546" i="3" s="1"/>
  <c r="BD546" i="3" s="1"/>
  <c r="AS556" i="3"/>
  <c r="AT556" i="3" s="1"/>
  <c r="AU556" i="3" s="1"/>
  <c r="AP556" i="3"/>
  <c r="AQ556" i="3" s="1"/>
  <c r="AR556" i="3" s="1"/>
  <c r="AY556" i="3"/>
  <c r="AZ556" i="3" s="1"/>
  <c r="BA556" i="3" s="1"/>
  <c r="AV556" i="3"/>
  <c r="AW556" i="3" s="1"/>
  <c r="AX556" i="3" s="1"/>
  <c r="AY557" i="3"/>
  <c r="AZ557" i="3" s="1"/>
  <c r="BA557" i="3" s="1"/>
  <c r="BB568" i="3"/>
  <c r="BC568" i="3" s="1"/>
  <c r="BD568" i="3" s="1"/>
  <c r="BB584" i="3"/>
  <c r="BC584" i="3" s="1"/>
  <c r="BD584" i="3" s="1"/>
  <c r="BB494" i="3"/>
  <c r="BC494" i="3" s="1"/>
  <c r="BD494" i="3" s="1"/>
  <c r="AY495" i="3"/>
  <c r="AZ495" i="3" s="1"/>
  <c r="BA495" i="3" s="1"/>
  <c r="AP498" i="3"/>
  <c r="AQ498" i="3" s="1"/>
  <c r="AR498" i="3" s="1"/>
  <c r="BE500" i="3"/>
  <c r="BF500" i="3" s="1"/>
  <c r="BG500" i="3" s="1"/>
  <c r="AS505" i="3"/>
  <c r="AT505" i="3" s="1"/>
  <c r="AU505" i="3" s="1"/>
  <c r="AS506" i="3"/>
  <c r="AT506" i="3" s="1"/>
  <c r="AU506" i="3" s="1"/>
  <c r="AV510" i="3"/>
  <c r="AW510" i="3" s="1"/>
  <c r="AX510" i="3" s="1"/>
  <c r="AS510" i="3"/>
  <c r="AT510" i="3" s="1"/>
  <c r="AU510" i="3" s="1"/>
  <c r="AY510" i="3"/>
  <c r="AZ510" i="3" s="1"/>
  <c r="BA510" i="3" s="1"/>
  <c r="BB512" i="3"/>
  <c r="BC512" i="3" s="1"/>
  <c r="BD512" i="3" s="1"/>
  <c r="AP513" i="3"/>
  <c r="AQ513" i="3" s="1"/>
  <c r="AR513" i="3" s="1"/>
  <c r="AY517" i="3"/>
  <c r="AZ517" i="3" s="1"/>
  <c r="BA517" i="3" s="1"/>
  <c r="AV518" i="3"/>
  <c r="AW518" i="3" s="1"/>
  <c r="AX518" i="3" s="1"/>
  <c r="AS518" i="3"/>
  <c r="AT518" i="3" s="1"/>
  <c r="AU518" i="3" s="1"/>
  <c r="AY518" i="3"/>
  <c r="AZ518" i="3" s="1"/>
  <c r="BA518" i="3" s="1"/>
  <c r="BB520" i="3"/>
  <c r="BC520" i="3" s="1"/>
  <c r="BD520" i="3" s="1"/>
  <c r="AS521" i="3"/>
  <c r="AT521" i="3" s="1"/>
  <c r="AU521" i="3" s="1"/>
  <c r="AY525" i="3"/>
  <c r="AZ525" i="3" s="1"/>
  <c r="BA525" i="3" s="1"/>
  <c r="AV526" i="3"/>
  <c r="AW526" i="3" s="1"/>
  <c r="AX526" i="3" s="1"/>
  <c r="AS526" i="3"/>
  <c r="AT526" i="3" s="1"/>
  <c r="AU526" i="3" s="1"/>
  <c r="AY526" i="3"/>
  <c r="AZ526" i="3" s="1"/>
  <c r="BA526" i="3" s="1"/>
  <c r="BB528" i="3"/>
  <c r="BC528" i="3" s="1"/>
  <c r="BD528" i="3" s="1"/>
  <c r="AS529" i="3"/>
  <c r="AT529" i="3" s="1"/>
  <c r="AU529" i="3" s="1"/>
  <c r="AP530" i="3"/>
  <c r="AQ530" i="3" s="1"/>
  <c r="AR530" i="3" s="1"/>
  <c r="AY533" i="3"/>
  <c r="AZ533" i="3" s="1"/>
  <c r="BA533" i="3" s="1"/>
  <c r="AV534" i="3"/>
  <c r="AW534" i="3" s="1"/>
  <c r="AX534" i="3" s="1"/>
  <c r="AS534" i="3"/>
  <c r="AT534" i="3" s="1"/>
  <c r="AU534" i="3" s="1"/>
  <c r="AY534" i="3"/>
  <c r="AZ534" i="3" s="1"/>
  <c r="BA534" i="3" s="1"/>
  <c r="BB536" i="3"/>
  <c r="BC536" i="3" s="1"/>
  <c r="BD536" i="3" s="1"/>
  <c r="AS537" i="3"/>
  <c r="AT537" i="3" s="1"/>
  <c r="AU537" i="3" s="1"/>
  <c r="AP538" i="3"/>
  <c r="AQ538" i="3" s="1"/>
  <c r="AR538" i="3" s="1"/>
  <c r="AY550" i="3"/>
  <c r="AZ550" i="3" s="1"/>
  <c r="BA550" i="3" s="1"/>
  <c r="AY571" i="3"/>
  <c r="AZ571" i="3" s="1"/>
  <c r="BA571" i="3" s="1"/>
  <c r="BE567" i="3"/>
  <c r="BF567" i="3" s="1"/>
  <c r="BG567" i="3" s="1"/>
  <c r="AS574" i="3"/>
  <c r="AT574" i="3" s="1"/>
  <c r="AU574" i="3" s="1"/>
  <c r="AP574" i="3"/>
  <c r="AQ574" i="3" s="1"/>
  <c r="AR574" i="3" s="1"/>
  <c r="BE575" i="3"/>
  <c r="BF575" i="3" s="1"/>
  <c r="BG575" i="3" s="1"/>
  <c r="AS582" i="3"/>
  <c r="AT582" i="3" s="1"/>
  <c r="AU582" i="3" s="1"/>
  <c r="AP582" i="3"/>
  <c r="AQ582" i="3" s="1"/>
  <c r="AR582" i="3" s="1"/>
  <c r="BE583" i="3"/>
  <c r="BF583" i="3" s="1"/>
  <c r="BG583" i="3" s="1"/>
  <c r="BE588" i="3"/>
  <c r="BF588" i="3" s="1"/>
  <c r="BG588" i="3" s="1"/>
  <c r="AS588" i="3"/>
  <c r="AT588" i="3" s="1"/>
  <c r="AU588" i="3" s="1"/>
  <c r="AP588" i="3"/>
  <c r="AQ588" i="3" s="1"/>
  <c r="AR588" i="3" s="1"/>
  <c r="AY596" i="3"/>
  <c r="AZ596" i="3" s="1"/>
  <c r="BA596" i="3" s="1"/>
  <c r="BB604" i="3"/>
  <c r="BC604" i="3" s="1"/>
  <c r="BD604" i="3" s="1"/>
  <c r="BB620" i="3"/>
  <c r="BC620" i="3" s="1"/>
  <c r="BD620" i="3" s="1"/>
  <c r="AP545" i="3"/>
  <c r="AQ545" i="3" s="1"/>
  <c r="AR545" i="3" s="1"/>
  <c r="AP547" i="3"/>
  <c r="AQ547" i="3" s="1"/>
  <c r="AR547" i="3" s="1"/>
  <c r="BE549" i="3"/>
  <c r="BF549" i="3" s="1"/>
  <c r="BG549" i="3" s="1"/>
  <c r="AY551" i="3"/>
  <c r="AZ551" i="3" s="1"/>
  <c r="BA551" i="3" s="1"/>
  <c r="AS554" i="3"/>
  <c r="AT554" i="3" s="1"/>
  <c r="AU554" i="3" s="1"/>
  <c r="AP554" i="3"/>
  <c r="AQ554" i="3" s="1"/>
  <c r="AR554" i="3" s="1"/>
  <c r="AP557" i="3"/>
  <c r="AQ557" i="3" s="1"/>
  <c r="AR557" i="3" s="1"/>
  <c r="AV557" i="3"/>
  <c r="AW557" i="3" s="1"/>
  <c r="AX557" i="3" s="1"/>
  <c r="AP561" i="3"/>
  <c r="AQ561" i="3" s="1"/>
  <c r="AR561" i="3" s="1"/>
  <c r="AV561" i="3"/>
  <c r="AW561" i="3" s="1"/>
  <c r="AX561" i="3" s="1"/>
  <c r="AP565" i="3"/>
  <c r="AQ565" i="3" s="1"/>
  <c r="AR565" i="3" s="1"/>
  <c r="AV565" i="3"/>
  <c r="AW565" i="3" s="1"/>
  <c r="AX565" i="3" s="1"/>
  <c r="AY569" i="3"/>
  <c r="AZ569" i="3" s="1"/>
  <c r="BA569" i="3" s="1"/>
  <c r="AP571" i="3"/>
  <c r="AQ571" i="3" s="1"/>
  <c r="AR571" i="3" s="1"/>
  <c r="AV571" i="3"/>
  <c r="AW571" i="3" s="1"/>
  <c r="AX571" i="3" s="1"/>
  <c r="AY574" i="3"/>
  <c r="AZ574" i="3" s="1"/>
  <c r="BA574" i="3" s="1"/>
  <c r="AY577" i="3"/>
  <c r="AZ577" i="3" s="1"/>
  <c r="BA577" i="3" s="1"/>
  <c r="Z578" i="3"/>
  <c r="AP579" i="3"/>
  <c r="AQ579" i="3" s="1"/>
  <c r="AR579" i="3" s="1"/>
  <c r="AV579" i="3"/>
  <c r="AW579" i="3" s="1"/>
  <c r="AX579" i="3" s="1"/>
  <c r="AY582" i="3"/>
  <c r="AZ582" i="3" s="1"/>
  <c r="BA582" i="3" s="1"/>
  <c r="AY585" i="3"/>
  <c r="AZ585" i="3" s="1"/>
  <c r="BA585" i="3" s="1"/>
  <c r="AP587" i="3"/>
  <c r="AQ587" i="3" s="1"/>
  <c r="AR587" i="3" s="1"/>
  <c r="AY592" i="3"/>
  <c r="AZ592" i="3" s="1"/>
  <c r="BA592" i="3" s="1"/>
  <c r="AY606" i="3"/>
  <c r="AZ606" i="3" s="1"/>
  <c r="BA606" i="3" s="1"/>
  <c r="AY616" i="3"/>
  <c r="AZ616" i="3" s="1"/>
  <c r="BA616" i="3" s="1"/>
  <c r="BH646" i="3"/>
  <c r="BI646" i="3" s="1"/>
  <c r="BJ646" i="3" s="1"/>
  <c r="AP693" i="3"/>
  <c r="AQ693" i="3" s="1"/>
  <c r="AR693" i="3" s="1"/>
  <c r="AV693" i="3"/>
  <c r="AW693" i="3" s="1"/>
  <c r="AX693" i="3" s="1"/>
  <c r="AS693" i="3"/>
  <c r="AT693" i="3" s="1"/>
  <c r="AU693" i="3" s="1"/>
  <c r="AY693" i="3"/>
  <c r="AZ693" i="3" s="1"/>
  <c r="BA693" i="3" s="1"/>
  <c r="AP497" i="3"/>
  <c r="AQ497" i="3" s="1"/>
  <c r="AR497" i="3" s="1"/>
  <c r="AP499" i="3"/>
  <c r="AQ499" i="3" s="1"/>
  <c r="AR499" i="3" s="1"/>
  <c r="AP501" i="3"/>
  <c r="AQ501" i="3" s="1"/>
  <c r="AR501" i="3" s="1"/>
  <c r="AP503" i="3"/>
  <c r="AQ503" i="3" s="1"/>
  <c r="AR503" i="3" s="1"/>
  <c r="AP505" i="3"/>
  <c r="AQ505" i="3" s="1"/>
  <c r="AR505" i="3" s="1"/>
  <c r="AP507" i="3"/>
  <c r="AQ507" i="3" s="1"/>
  <c r="AR507" i="3" s="1"/>
  <c r="AP509" i="3"/>
  <c r="AQ509" i="3" s="1"/>
  <c r="AR509" i="3" s="1"/>
  <c r="AP511" i="3"/>
  <c r="AQ511" i="3" s="1"/>
  <c r="AR511" i="3" s="1"/>
  <c r="AP515" i="3"/>
  <c r="AQ515" i="3" s="1"/>
  <c r="AR515" i="3" s="1"/>
  <c r="AP517" i="3"/>
  <c r="AQ517" i="3" s="1"/>
  <c r="AR517" i="3" s="1"/>
  <c r="AP519" i="3"/>
  <c r="AQ519" i="3" s="1"/>
  <c r="AR519" i="3" s="1"/>
  <c r="AP521" i="3"/>
  <c r="AQ521" i="3" s="1"/>
  <c r="AR521" i="3" s="1"/>
  <c r="AP523" i="3"/>
  <c r="AQ523" i="3" s="1"/>
  <c r="AR523" i="3" s="1"/>
  <c r="AP525" i="3"/>
  <c r="AQ525" i="3" s="1"/>
  <c r="AR525" i="3" s="1"/>
  <c r="AP527" i="3"/>
  <c r="AQ527" i="3" s="1"/>
  <c r="AR527" i="3" s="1"/>
  <c r="AP529" i="3"/>
  <c r="AQ529" i="3" s="1"/>
  <c r="AR529" i="3" s="1"/>
  <c r="AP531" i="3"/>
  <c r="AQ531" i="3" s="1"/>
  <c r="AR531" i="3" s="1"/>
  <c r="AP533" i="3"/>
  <c r="AQ533" i="3" s="1"/>
  <c r="AR533" i="3" s="1"/>
  <c r="AP535" i="3"/>
  <c r="AQ535" i="3" s="1"/>
  <c r="AR535" i="3" s="1"/>
  <c r="AP537" i="3"/>
  <c r="AQ537" i="3" s="1"/>
  <c r="AR537" i="3" s="1"/>
  <c r="AP539" i="3"/>
  <c r="AQ539" i="3" s="1"/>
  <c r="AR539" i="3" s="1"/>
  <c r="AV541" i="3"/>
  <c r="AW541" i="3" s="1"/>
  <c r="AX541" i="3" s="1"/>
  <c r="BE543" i="3"/>
  <c r="BF543" i="3" s="1"/>
  <c r="BG543" i="3" s="1"/>
  <c r="BB544" i="3"/>
  <c r="BC544" i="3" s="1"/>
  <c r="BD544" i="3" s="1"/>
  <c r="BB551" i="3"/>
  <c r="BC551" i="3" s="1"/>
  <c r="BD551" i="3" s="1"/>
  <c r="AY555" i="3"/>
  <c r="AZ555" i="3" s="1"/>
  <c r="BA555" i="3" s="1"/>
  <c r="AS558" i="3"/>
  <c r="AT558" i="3" s="1"/>
  <c r="AU558" i="3" s="1"/>
  <c r="AP558" i="3"/>
  <c r="AQ558" i="3" s="1"/>
  <c r="AR558" i="3" s="1"/>
  <c r="AS562" i="3"/>
  <c r="AT562" i="3" s="1"/>
  <c r="AU562" i="3" s="1"/>
  <c r="AP562" i="3"/>
  <c r="AQ562" i="3" s="1"/>
  <c r="AR562" i="3" s="1"/>
  <c r="AS566" i="3"/>
  <c r="AT566" i="3" s="1"/>
  <c r="AU566" i="3" s="1"/>
  <c r="AP566" i="3"/>
  <c r="AQ566" i="3" s="1"/>
  <c r="AR566" i="3" s="1"/>
  <c r="BB569" i="3"/>
  <c r="BC569" i="3" s="1"/>
  <c r="BD569" i="3" s="1"/>
  <c r="AS572" i="3"/>
  <c r="AT572" i="3" s="1"/>
  <c r="AU572" i="3" s="1"/>
  <c r="AP572" i="3"/>
  <c r="AQ572" i="3" s="1"/>
  <c r="AR572" i="3" s="1"/>
  <c r="BE573" i="3"/>
  <c r="BF573" i="3" s="1"/>
  <c r="BG573" i="3" s="1"/>
  <c r="BB577" i="3"/>
  <c r="BC577" i="3" s="1"/>
  <c r="BD577" i="3" s="1"/>
  <c r="AS580" i="3"/>
  <c r="AT580" i="3" s="1"/>
  <c r="AU580" i="3" s="1"/>
  <c r="AP580" i="3"/>
  <c r="AQ580" i="3" s="1"/>
  <c r="AR580" i="3" s="1"/>
  <c r="BE581" i="3"/>
  <c r="BF581" i="3" s="1"/>
  <c r="BG581" i="3" s="1"/>
  <c r="BB585" i="3"/>
  <c r="BC585" i="3" s="1"/>
  <c r="BD585" i="3" s="1"/>
  <c r="AY600" i="3"/>
  <c r="AZ600" i="3" s="1"/>
  <c r="BA600" i="3" s="1"/>
  <c r="AY628" i="3"/>
  <c r="AZ628" i="3" s="1"/>
  <c r="BA628" i="3" s="1"/>
  <c r="AS541" i="3"/>
  <c r="AT541" i="3" s="1"/>
  <c r="AU541" i="3" s="1"/>
  <c r="AS548" i="3"/>
  <c r="AT548" i="3" s="1"/>
  <c r="AU548" i="3" s="1"/>
  <c r="AP548" i="3"/>
  <c r="AQ548" i="3" s="1"/>
  <c r="AR548" i="3" s="1"/>
  <c r="AP551" i="3"/>
  <c r="AQ551" i="3" s="1"/>
  <c r="AR551" i="3" s="1"/>
  <c r="AV551" i="3"/>
  <c r="AW551" i="3" s="1"/>
  <c r="AX551" i="3" s="1"/>
  <c r="BE553" i="3"/>
  <c r="BF553" i="3" s="1"/>
  <c r="BG553" i="3" s="1"/>
  <c r="BB555" i="3"/>
  <c r="BC555" i="3" s="1"/>
  <c r="BD555" i="3" s="1"/>
  <c r="BE558" i="3"/>
  <c r="BF558" i="3" s="1"/>
  <c r="BG558" i="3" s="1"/>
  <c r="AY559" i="3"/>
  <c r="AZ559" i="3" s="1"/>
  <c r="BA559" i="3" s="1"/>
  <c r="BE562" i="3"/>
  <c r="BF562" i="3" s="1"/>
  <c r="BG562" i="3" s="1"/>
  <c r="AY563" i="3"/>
  <c r="AZ563" i="3" s="1"/>
  <c r="BA563" i="3" s="1"/>
  <c r="BE566" i="3"/>
  <c r="BF566" i="3" s="1"/>
  <c r="BG566" i="3" s="1"/>
  <c r="AY567" i="3"/>
  <c r="AZ567" i="3" s="1"/>
  <c r="BA567" i="3" s="1"/>
  <c r="AP569" i="3"/>
  <c r="AQ569" i="3" s="1"/>
  <c r="AR569" i="3" s="1"/>
  <c r="AV569" i="3"/>
  <c r="AW569" i="3" s="1"/>
  <c r="AX569" i="3" s="1"/>
  <c r="AY572" i="3"/>
  <c r="AZ572" i="3" s="1"/>
  <c r="BA572" i="3" s="1"/>
  <c r="BE574" i="3"/>
  <c r="BF574" i="3" s="1"/>
  <c r="BG574" i="3" s="1"/>
  <c r="AY575" i="3"/>
  <c r="AZ575" i="3" s="1"/>
  <c r="BA575" i="3" s="1"/>
  <c r="AP577" i="3"/>
  <c r="AQ577" i="3" s="1"/>
  <c r="AR577" i="3" s="1"/>
  <c r="AV577" i="3"/>
  <c r="AW577" i="3" s="1"/>
  <c r="AX577" i="3" s="1"/>
  <c r="AY580" i="3"/>
  <c r="AZ580" i="3" s="1"/>
  <c r="BA580" i="3" s="1"/>
  <c r="BE582" i="3"/>
  <c r="BF582" i="3" s="1"/>
  <c r="BG582" i="3" s="1"/>
  <c r="AY583" i="3"/>
  <c r="AZ583" i="3" s="1"/>
  <c r="BA583" i="3" s="1"/>
  <c r="AP585" i="3"/>
  <c r="AQ585" i="3" s="1"/>
  <c r="AR585" i="3" s="1"/>
  <c r="AV585" i="3"/>
  <c r="AW585" i="3" s="1"/>
  <c r="AX585" i="3" s="1"/>
  <c r="AP612" i="3"/>
  <c r="AQ612" i="3" s="1"/>
  <c r="AR612" i="3" s="1"/>
  <c r="AS612" i="3"/>
  <c r="AT612" i="3" s="1"/>
  <c r="AU612" i="3" s="1"/>
  <c r="BB627" i="3"/>
  <c r="BC627" i="3" s="1"/>
  <c r="BD627" i="3" s="1"/>
  <c r="AS544" i="3"/>
  <c r="AT544" i="3" s="1"/>
  <c r="AU544" i="3" s="1"/>
  <c r="AV544" i="3"/>
  <c r="AW544" i="3" s="1"/>
  <c r="AX544" i="3" s="1"/>
  <c r="AY549" i="3"/>
  <c r="AZ549" i="3" s="1"/>
  <c r="BA549" i="3" s="1"/>
  <c r="AP555" i="3"/>
  <c r="AQ555" i="3" s="1"/>
  <c r="AR555" i="3" s="1"/>
  <c r="AV555" i="3"/>
  <c r="AW555" i="3" s="1"/>
  <c r="AX555" i="3" s="1"/>
  <c r="BB559" i="3"/>
  <c r="BC559" i="3" s="1"/>
  <c r="BD559" i="3" s="1"/>
  <c r="BB563" i="3"/>
  <c r="BC563" i="3" s="1"/>
  <c r="BD563" i="3" s="1"/>
  <c r="BB567" i="3"/>
  <c r="BC567" i="3" s="1"/>
  <c r="BD567" i="3" s="1"/>
  <c r="AS570" i="3"/>
  <c r="AT570" i="3" s="1"/>
  <c r="AU570" i="3" s="1"/>
  <c r="AP570" i="3"/>
  <c r="AQ570" i="3" s="1"/>
  <c r="AR570" i="3" s="1"/>
  <c r="BB575" i="3"/>
  <c r="BC575" i="3" s="1"/>
  <c r="BD575" i="3" s="1"/>
  <c r="AS578" i="3"/>
  <c r="AT578" i="3" s="1"/>
  <c r="AU578" i="3" s="1"/>
  <c r="AP578" i="3"/>
  <c r="AQ578" i="3" s="1"/>
  <c r="AR578" i="3" s="1"/>
  <c r="BB583" i="3"/>
  <c r="BC583" i="3" s="1"/>
  <c r="BD583" i="3" s="1"/>
  <c r="AS586" i="3"/>
  <c r="AT586" i="3" s="1"/>
  <c r="AU586" i="3" s="1"/>
  <c r="AP586" i="3"/>
  <c r="AQ586" i="3" s="1"/>
  <c r="AR586" i="3" s="1"/>
  <c r="AY588" i="3"/>
  <c r="AZ588" i="3" s="1"/>
  <c r="BA588" i="3" s="1"/>
  <c r="BB594" i="3"/>
  <c r="BC594" i="3" s="1"/>
  <c r="BD594" i="3" s="1"/>
  <c r="AS596" i="3"/>
  <c r="AT596" i="3" s="1"/>
  <c r="AU596" i="3" s="1"/>
  <c r="AV610" i="3"/>
  <c r="AW610" i="3" s="1"/>
  <c r="AX610" i="3" s="1"/>
  <c r="BB638" i="3"/>
  <c r="BC638" i="3" s="1"/>
  <c r="BD638" i="3" s="1"/>
  <c r="BB662" i="3"/>
  <c r="BC662" i="3" s="1"/>
  <c r="BD662" i="3" s="1"/>
  <c r="BE541" i="3"/>
  <c r="BF541" i="3" s="1"/>
  <c r="BG541" i="3" s="1"/>
  <c r="AS542" i="3"/>
  <c r="AT542" i="3" s="1"/>
  <c r="AU542" i="3" s="1"/>
  <c r="BB549" i="3"/>
  <c r="BC549" i="3" s="1"/>
  <c r="BD549" i="3" s="1"/>
  <c r="AS552" i="3"/>
  <c r="AT552" i="3" s="1"/>
  <c r="AU552" i="3" s="1"/>
  <c r="AP552" i="3"/>
  <c r="AQ552" i="3" s="1"/>
  <c r="AR552" i="3" s="1"/>
  <c r="BB556" i="3"/>
  <c r="BC556" i="3" s="1"/>
  <c r="BD556" i="3" s="1"/>
  <c r="AP559" i="3"/>
  <c r="AQ559" i="3" s="1"/>
  <c r="AR559" i="3" s="1"/>
  <c r="AV559" i="3"/>
  <c r="AW559" i="3" s="1"/>
  <c r="AX559" i="3" s="1"/>
  <c r="AP563" i="3"/>
  <c r="AQ563" i="3" s="1"/>
  <c r="AR563" i="3" s="1"/>
  <c r="AV563" i="3"/>
  <c r="AW563" i="3" s="1"/>
  <c r="AX563" i="3" s="1"/>
  <c r="BH563" i="3"/>
  <c r="BI563" i="3" s="1"/>
  <c r="BJ563" i="3" s="1"/>
  <c r="AP567" i="3"/>
  <c r="AQ567" i="3" s="1"/>
  <c r="AR567" i="3" s="1"/>
  <c r="AV567" i="3"/>
  <c r="AW567" i="3" s="1"/>
  <c r="AX567" i="3" s="1"/>
  <c r="AY570" i="3"/>
  <c r="AZ570" i="3" s="1"/>
  <c r="BA570" i="3" s="1"/>
  <c r="AY573" i="3"/>
  <c r="AZ573" i="3" s="1"/>
  <c r="BA573" i="3" s="1"/>
  <c r="AP575" i="3"/>
  <c r="AQ575" i="3" s="1"/>
  <c r="AR575" i="3" s="1"/>
  <c r="AV575" i="3"/>
  <c r="AW575" i="3" s="1"/>
  <c r="AX575" i="3" s="1"/>
  <c r="AY578" i="3"/>
  <c r="AZ578" i="3" s="1"/>
  <c r="BA578" i="3" s="1"/>
  <c r="AY581" i="3"/>
  <c r="AZ581" i="3" s="1"/>
  <c r="BA581" i="3" s="1"/>
  <c r="Z582" i="3"/>
  <c r="AP583" i="3"/>
  <c r="AQ583" i="3" s="1"/>
  <c r="AR583" i="3" s="1"/>
  <c r="AV583" i="3"/>
  <c r="AW583" i="3" s="1"/>
  <c r="AX583" i="3" s="1"/>
  <c r="BH583" i="3"/>
  <c r="BI583" i="3" s="1"/>
  <c r="BJ583" i="3" s="1"/>
  <c r="AY586" i="3"/>
  <c r="AZ586" i="3" s="1"/>
  <c r="BA586" i="3" s="1"/>
  <c r="BB588" i="3"/>
  <c r="BC588" i="3" s="1"/>
  <c r="BD588" i="3" s="1"/>
  <c r="AV588" i="3"/>
  <c r="AW588" i="3" s="1"/>
  <c r="AX588" i="3" s="1"/>
  <c r="AY608" i="3"/>
  <c r="AZ608" i="3" s="1"/>
  <c r="BA608" i="3" s="1"/>
  <c r="BB610" i="3"/>
  <c r="BC610" i="3" s="1"/>
  <c r="BD610" i="3" s="1"/>
  <c r="AY614" i="3"/>
  <c r="AZ614" i="3" s="1"/>
  <c r="BA614" i="3" s="1"/>
  <c r="AV590" i="3"/>
  <c r="AW590" i="3" s="1"/>
  <c r="AX590" i="3" s="1"/>
  <c r="AV591" i="3"/>
  <c r="AW591" i="3" s="1"/>
  <c r="AX591" i="3" s="1"/>
  <c r="AS591" i="3"/>
  <c r="AT591" i="3" s="1"/>
  <c r="AU591" i="3" s="1"/>
  <c r="AP602" i="3"/>
  <c r="AQ602" i="3" s="1"/>
  <c r="AR602" i="3" s="1"/>
  <c r="BE604" i="3"/>
  <c r="BF604" i="3" s="1"/>
  <c r="BG604" i="3" s="1"/>
  <c r="AP610" i="3"/>
  <c r="AQ610" i="3" s="1"/>
  <c r="AR610" i="3" s="1"/>
  <c r="BE612" i="3"/>
  <c r="BF612" i="3" s="1"/>
  <c r="BG612" i="3" s="1"/>
  <c r="AV616" i="3"/>
  <c r="AW616" i="3" s="1"/>
  <c r="AX616" i="3" s="1"/>
  <c r="AP618" i="3"/>
  <c r="AQ618" i="3" s="1"/>
  <c r="AR618" i="3" s="1"/>
  <c r="BE620" i="3"/>
  <c r="BF620" i="3" s="1"/>
  <c r="BG620" i="3" s="1"/>
  <c r="Z622" i="3"/>
  <c r="BE630" i="3"/>
  <c r="BF630" i="3" s="1"/>
  <c r="BG630" i="3" s="1"/>
  <c r="BE632" i="3"/>
  <c r="BF632" i="3" s="1"/>
  <c r="BG632" i="3" s="1"/>
  <c r="BE640" i="3"/>
  <c r="BF640" i="3" s="1"/>
  <c r="BG640" i="3" s="1"/>
  <c r="BE648" i="3"/>
  <c r="BF648" i="3" s="1"/>
  <c r="BG648" i="3" s="1"/>
  <c r="BE656" i="3"/>
  <c r="BF656" i="3" s="1"/>
  <c r="BG656" i="3" s="1"/>
  <c r="BB692" i="3"/>
  <c r="BC692" i="3" s="1"/>
  <c r="BD692" i="3" s="1"/>
  <c r="BH697" i="3"/>
  <c r="BI697" i="3" s="1"/>
  <c r="BJ697" i="3" s="1"/>
  <c r="BB735" i="3"/>
  <c r="BC735" i="3" s="1"/>
  <c r="BD735" i="3" s="1"/>
  <c r="AP737" i="3"/>
  <c r="AQ737" i="3" s="1"/>
  <c r="AR737" i="3" s="1"/>
  <c r="BE737" i="3"/>
  <c r="BF737" i="3" s="1"/>
  <c r="BG737" i="3" s="1"/>
  <c r="BB737" i="3"/>
  <c r="BC737" i="3" s="1"/>
  <c r="BD737" i="3" s="1"/>
  <c r="AY737" i="3"/>
  <c r="AZ737" i="3" s="1"/>
  <c r="BA737" i="3" s="1"/>
  <c r="BE590" i="3"/>
  <c r="BF590" i="3" s="1"/>
  <c r="BG590" i="3" s="1"/>
  <c r="BH594" i="3"/>
  <c r="BI594" i="3" s="1"/>
  <c r="BJ594" i="3" s="1"/>
  <c r="AY594" i="3"/>
  <c r="AZ594" i="3" s="1"/>
  <c r="BA594" i="3" s="1"/>
  <c r="AV596" i="3"/>
  <c r="AW596" i="3" s="1"/>
  <c r="AX596" i="3" s="1"/>
  <c r="AV598" i="3"/>
  <c r="AW598" i="3" s="1"/>
  <c r="AX598" i="3" s="1"/>
  <c r="BE602" i="3"/>
  <c r="BF602" i="3" s="1"/>
  <c r="BG602" i="3" s="1"/>
  <c r="AS602" i="3"/>
  <c r="AT602" i="3" s="1"/>
  <c r="AU602" i="3" s="1"/>
  <c r="AV606" i="3"/>
  <c r="AW606" i="3" s="1"/>
  <c r="AX606" i="3" s="1"/>
  <c r="BE610" i="3"/>
  <c r="BF610" i="3" s="1"/>
  <c r="BG610" i="3" s="1"/>
  <c r="AS610" i="3"/>
  <c r="AT610" i="3" s="1"/>
  <c r="AU610" i="3" s="1"/>
  <c r="AV614" i="3"/>
  <c r="AW614" i="3" s="1"/>
  <c r="AX614" i="3" s="1"/>
  <c r="AP616" i="3"/>
  <c r="AQ616" i="3" s="1"/>
  <c r="AR616" i="3" s="1"/>
  <c r="BE618" i="3"/>
  <c r="BF618" i="3" s="1"/>
  <c r="BG618" i="3" s="1"/>
  <c r="AS618" i="3"/>
  <c r="AT618" i="3" s="1"/>
  <c r="AU618" i="3" s="1"/>
  <c r="BB634" i="3"/>
  <c r="BC634" i="3" s="1"/>
  <c r="BD634" i="3" s="1"/>
  <c r="BE638" i="3"/>
  <c r="BF638" i="3" s="1"/>
  <c r="BG638" i="3" s="1"/>
  <c r="BB642" i="3"/>
  <c r="BC642" i="3" s="1"/>
  <c r="BD642" i="3" s="1"/>
  <c r="BE646" i="3"/>
  <c r="BF646" i="3" s="1"/>
  <c r="BG646" i="3" s="1"/>
  <c r="BB650" i="3"/>
  <c r="BC650" i="3" s="1"/>
  <c r="BD650" i="3" s="1"/>
  <c r="BE654" i="3"/>
  <c r="BF654" i="3" s="1"/>
  <c r="BG654" i="3" s="1"/>
  <c r="BB693" i="3"/>
  <c r="BC693" i="3" s="1"/>
  <c r="BD693" i="3" s="1"/>
  <c r="BB696" i="3"/>
  <c r="BC696" i="3" s="1"/>
  <c r="BD696" i="3" s="1"/>
  <c r="AP704" i="3"/>
  <c r="AQ704" i="3" s="1"/>
  <c r="AR704" i="3" s="1"/>
  <c r="AV589" i="3"/>
  <c r="AW589" i="3" s="1"/>
  <c r="AX589" i="3" s="1"/>
  <c r="AS589" i="3"/>
  <c r="AT589" i="3" s="1"/>
  <c r="AU589" i="3" s="1"/>
  <c r="AY591" i="3"/>
  <c r="AZ591" i="3" s="1"/>
  <c r="BA591" i="3" s="1"/>
  <c r="AV594" i="3"/>
  <c r="AW594" i="3" s="1"/>
  <c r="AX594" i="3" s="1"/>
  <c r="AY604" i="3"/>
  <c r="AZ604" i="3" s="1"/>
  <c r="BA604" i="3" s="1"/>
  <c r="AY612" i="3"/>
  <c r="AZ612" i="3" s="1"/>
  <c r="BA612" i="3" s="1"/>
  <c r="AY620" i="3"/>
  <c r="AZ620" i="3" s="1"/>
  <c r="BA620" i="3" s="1"/>
  <c r="BB630" i="3"/>
  <c r="BC630" i="3" s="1"/>
  <c r="BD630" i="3" s="1"/>
  <c r="AS636" i="3"/>
  <c r="AT636" i="3" s="1"/>
  <c r="AU636" i="3" s="1"/>
  <c r="BB676" i="3"/>
  <c r="BC676" i="3" s="1"/>
  <c r="BD676" i="3" s="1"/>
  <c r="AY590" i="3"/>
  <c r="AZ590" i="3" s="1"/>
  <c r="BA590" i="3" s="1"/>
  <c r="BB595" i="3"/>
  <c r="BC595" i="3" s="1"/>
  <c r="BD595" i="3" s="1"/>
  <c r="AP596" i="3"/>
  <c r="AQ596" i="3" s="1"/>
  <c r="AR596" i="3" s="1"/>
  <c r="AV604" i="3"/>
  <c r="AW604" i="3" s="1"/>
  <c r="AX604" i="3" s="1"/>
  <c r="AV612" i="3"/>
  <c r="AW612" i="3" s="1"/>
  <c r="AX612" i="3" s="1"/>
  <c r="AV620" i="3"/>
  <c r="AW620" i="3" s="1"/>
  <c r="AX620" i="3" s="1"/>
  <c r="G632" i="3"/>
  <c r="BQ632" i="3" s="1"/>
  <c r="CH632" i="3" s="1"/>
  <c r="H631" i="3"/>
  <c r="BB632" i="3"/>
  <c r="BC632" i="3" s="1"/>
  <c r="BD632" i="3" s="1"/>
  <c r="BB640" i="3"/>
  <c r="BC640" i="3" s="1"/>
  <c r="BD640" i="3" s="1"/>
  <c r="BB648" i="3"/>
  <c r="BC648" i="3" s="1"/>
  <c r="BD648" i="3" s="1"/>
  <c r="BE652" i="3"/>
  <c r="BF652" i="3" s="1"/>
  <c r="BG652" i="3" s="1"/>
  <c r="BB656" i="3"/>
  <c r="BC656" i="3" s="1"/>
  <c r="BD656" i="3" s="1"/>
  <c r="AP664" i="3"/>
  <c r="AQ664" i="3" s="1"/>
  <c r="AR664" i="3" s="1"/>
  <c r="AV664" i="3"/>
  <c r="AW664" i="3" s="1"/>
  <c r="AX664" i="3" s="1"/>
  <c r="AY666" i="3"/>
  <c r="AZ666" i="3" s="1"/>
  <c r="BA666" i="3" s="1"/>
  <c r="BE667" i="3"/>
  <c r="BF667" i="3" s="1"/>
  <c r="BG667" i="3" s="1"/>
  <c r="AV667" i="3"/>
  <c r="AW667" i="3" s="1"/>
  <c r="AX667" i="3" s="1"/>
  <c r="AV587" i="3"/>
  <c r="AW587" i="3" s="1"/>
  <c r="AX587" i="3" s="1"/>
  <c r="BB593" i="3"/>
  <c r="BC593" i="3" s="1"/>
  <c r="BD593" i="3" s="1"/>
  <c r="AP594" i="3"/>
  <c r="AQ594" i="3" s="1"/>
  <c r="AR594" i="3" s="1"/>
  <c r="AY602" i="3"/>
  <c r="AZ602" i="3" s="1"/>
  <c r="BA602" i="3" s="1"/>
  <c r="AY610" i="3"/>
  <c r="AZ610" i="3" s="1"/>
  <c r="BA610" i="3" s="1"/>
  <c r="AY618" i="3"/>
  <c r="AZ618" i="3" s="1"/>
  <c r="BA618" i="3" s="1"/>
  <c r="AS623" i="3"/>
  <c r="AT623" i="3" s="1"/>
  <c r="AU623" i="3" s="1"/>
  <c r="AP623" i="3"/>
  <c r="AQ623" i="3" s="1"/>
  <c r="AR623" i="3" s="1"/>
  <c r="AY623" i="3"/>
  <c r="AZ623" i="3" s="1"/>
  <c r="BA623" i="3" s="1"/>
  <c r="BB629" i="3"/>
  <c r="BC629" i="3" s="1"/>
  <c r="BD629" i="3" s="1"/>
  <c r="AS634" i="3"/>
  <c r="AT634" i="3" s="1"/>
  <c r="AU634" i="3" s="1"/>
  <c r="AS642" i="3"/>
  <c r="AT642" i="3" s="1"/>
  <c r="AU642" i="3" s="1"/>
  <c r="AS650" i="3"/>
  <c r="AT650" i="3" s="1"/>
  <c r="AU650" i="3" s="1"/>
  <c r="BE675" i="3"/>
  <c r="BF675" i="3" s="1"/>
  <c r="BG675" i="3" s="1"/>
  <c r="BB675" i="3"/>
  <c r="BC675" i="3" s="1"/>
  <c r="BD675" i="3" s="1"/>
  <c r="BB702" i="3"/>
  <c r="BC702" i="3" s="1"/>
  <c r="BD702" i="3" s="1"/>
  <c r="AY597" i="3"/>
  <c r="AZ597" i="3" s="1"/>
  <c r="BA597" i="3" s="1"/>
  <c r="AY599" i="3"/>
  <c r="AZ599" i="3" s="1"/>
  <c r="BA599" i="3" s="1"/>
  <c r="AY601" i="3"/>
  <c r="AZ601" i="3" s="1"/>
  <c r="BA601" i="3" s="1"/>
  <c r="AY603" i="3"/>
  <c r="AZ603" i="3" s="1"/>
  <c r="BA603" i="3" s="1"/>
  <c r="AY605" i="3"/>
  <c r="AZ605" i="3" s="1"/>
  <c r="BA605" i="3" s="1"/>
  <c r="AY607" i="3"/>
  <c r="AZ607" i="3" s="1"/>
  <c r="BA607" i="3" s="1"/>
  <c r="AY609" i="3"/>
  <c r="AZ609" i="3" s="1"/>
  <c r="BA609" i="3" s="1"/>
  <c r="AY611" i="3"/>
  <c r="AZ611" i="3" s="1"/>
  <c r="BA611" i="3" s="1"/>
  <c r="AY613" i="3"/>
  <c r="AZ613" i="3" s="1"/>
  <c r="BA613" i="3" s="1"/>
  <c r="AY615" i="3"/>
  <c r="AZ615" i="3" s="1"/>
  <c r="BA615" i="3" s="1"/>
  <c r="AY617" i="3"/>
  <c r="AZ617" i="3" s="1"/>
  <c r="BA617" i="3" s="1"/>
  <c r="AY619" i="3"/>
  <c r="AZ619" i="3" s="1"/>
  <c r="BA619" i="3" s="1"/>
  <c r="AY621" i="3"/>
  <c r="AZ621" i="3" s="1"/>
  <c r="BA621" i="3" s="1"/>
  <c r="AY624" i="3"/>
  <c r="AZ624" i="3" s="1"/>
  <c r="BA624" i="3" s="1"/>
  <c r="BB625" i="3"/>
  <c r="BC625" i="3" s="1"/>
  <c r="BD625" i="3" s="1"/>
  <c r="AY626" i="3"/>
  <c r="AZ626" i="3" s="1"/>
  <c r="BA626" i="3" s="1"/>
  <c r="AY630" i="3"/>
  <c r="AZ630" i="3" s="1"/>
  <c r="BA630" i="3" s="1"/>
  <c r="AP662" i="3"/>
  <c r="AQ662" i="3" s="1"/>
  <c r="AR662" i="3" s="1"/>
  <c r="AV662" i="3"/>
  <c r="AW662" i="3" s="1"/>
  <c r="AX662" i="3" s="1"/>
  <c r="BB665" i="3"/>
  <c r="BC665" i="3" s="1"/>
  <c r="BD665" i="3" s="1"/>
  <c r="AP677" i="3"/>
  <c r="AQ677" i="3" s="1"/>
  <c r="AR677" i="3" s="1"/>
  <c r="AV677" i="3"/>
  <c r="AW677" i="3" s="1"/>
  <c r="AX677" i="3" s="1"/>
  <c r="AS677" i="3"/>
  <c r="AT677" i="3" s="1"/>
  <c r="AU677" i="3" s="1"/>
  <c r="BB682" i="3"/>
  <c r="BC682" i="3" s="1"/>
  <c r="BD682" i="3" s="1"/>
  <c r="AP699" i="3"/>
  <c r="AQ699" i="3" s="1"/>
  <c r="AR699" i="3" s="1"/>
  <c r="AV699" i="3"/>
  <c r="AW699" i="3" s="1"/>
  <c r="AX699" i="3" s="1"/>
  <c r="AS699" i="3"/>
  <c r="AT699" i="3" s="1"/>
  <c r="AU699" i="3" s="1"/>
  <c r="BB926" i="3"/>
  <c r="BC926" i="3" s="1"/>
  <c r="BD926" i="3" s="1"/>
  <c r="AV625" i="3"/>
  <c r="AW625" i="3" s="1"/>
  <c r="AX625" i="3" s="1"/>
  <c r="AP628" i="3"/>
  <c r="AQ628" i="3" s="1"/>
  <c r="AR628" i="3" s="1"/>
  <c r="BB631" i="3"/>
  <c r="BC631" i="3" s="1"/>
  <c r="BD631" i="3" s="1"/>
  <c r="AY632" i="3"/>
  <c r="AZ632" i="3" s="1"/>
  <c r="BA632" i="3" s="1"/>
  <c r="BB633" i="3"/>
  <c r="BC633" i="3" s="1"/>
  <c r="BD633" i="3" s="1"/>
  <c r="AY634" i="3"/>
  <c r="AZ634" i="3" s="1"/>
  <c r="BA634" i="3" s="1"/>
  <c r="BB635" i="3"/>
  <c r="BC635" i="3" s="1"/>
  <c r="BD635" i="3" s="1"/>
  <c r="AY636" i="3"/>
  <c r="AZ636" i="3" s="1"/>
  <c r="BA636" i="3" s="1"/>
  <c r="BB637" i="3"/>
  <c r="BC637" i="3" s="1"/>
  <c r="BD637" i="3" s="1"/>
  <c r="BH637" i="3"/>
  <c r="BI637" i="3" s="1"/>
  <c r="BJ637" i="3" s="1"/>
  <c r="AY638" i="3"/>
  <c r="AZ638" i="3" s="1"/>
  <c r="BA638" i="3" s="1"/>
  <c r="BB639" i="3"/>
  <c r="BC639" i="3" s="1"/>
  <c r="BD639" i="3" s="1"/>
  <c r="AY640" i="3"/>
  <c r="AZ640" i="3" s="1"/>
  <c r="BA640" i="3" s="1"/>
  <c r="BB641" i="3"/>
  <c r="BC641" i="3" s="1"/>
  <c r="BD641" i="3" s="1"/>
  <c r="AY642" i="3"/>
  <c r="AZ642" i="3" s="1"/>
  <c r="BA642" i="3" s="1"/>
  <c r="BB643" i="3"/>
  <c r="BC643" i="3" s="1"/>
  <c r="BD643" i="3" s="1"/>
  <c r="AY644" i="3"/>
  <c r="AZ644" i="3" s="1"/>
  <c r="BA644" i="3" s="1"/>
  <c r="BB645" i="3"/>
  <c r="BC645" i="3" s="1"/>
  <c r="BD645" i="3" s="1"/>
  <c r="AY646" i="3"/>
  <c r="AZ646" i="3" s="1"/>
  <c r="BA646" i="3" s="1"/>
  <c r="BB647" i="3"/>
  <c r="BC647" i="3" s="1"/>
  <c r="BD647" i="3" s="1"/>
  <c r="AY648" i="3"/>
  <c r="AZ648" i="3" s="1"/>
  <c r="BA648" i="3" s="1"/>
  <c r="BB649" i="3"/>
  <c r="BC649" i="3" s="1"/>
  <c r="BD649" i="3" s="1"/>
  <c r="AY650" i="3"/>
  <c r="AZ650" i="3" s="1"/>
  <c r="BA650" i="3" s="1"/>
  <c r="BB651" i="3"/>
  <c r="BC651" i="3" s="1"/>
  <c r="BD651" i="3" s="1"/>
  <c r="AY652" i="3"/>
  <c r="AZ652" i="3" s="1"/>
  <c r="BA652" i="3" s="1"/>
  <c r="BB653" i="3"/>
  <c r="BC653" i="3" s="1"/>
  <c r="BD653" i="3" s="1"/>
  <c r="AY654" i="3"/>
  <c r="AZ654" i="3" s="1"/>
  <c r="BA654" i="3" s="1"/>
  <c r="BB655" i="3"/>
  <c r="BC655" i="3" s="1"/>
  <c r="BD655" i="3" s="1"/>
  <c r="AY656" i="3"/>
  <c r="AZ656" i="3" s="1"/>
  <c r="BA656" i="3" s="1"/>
  <c r="BB657" i="3"/>
  <c r="BC657" i="3" s="1"/>
  <c r="BD657" i="3" s="1"/>
  <c r="AS658" i="3"/>
  <c r="AT658" i="3" s="1"/>
  <c r="AU658" i="3" s="1"/>
  <c r="AP660" i="3"/>
  <c r="AQ660" i="3" s="1"/>
  <c r="AR660" i="3" s="1"/>
  <c r="AV660" i="3"/>
  <c r="AW660" i="3" s="1"/>
  <c r="AX660" i="3" s="1"/>
  <c r="BB663" i="3"/>
  <c r="BC663" i="3" s="1"/>
  <c r="BD663" i="3" s="1"/>
  <c r="AP665" i="3"/>
  <c r="AQ665" i="3" s="1"/>
  <c r="AR665" i="3" s="1"/>
  <c r="AV665" i="3"/>
  <c r="AW665" i="3" s="1"/>
  <c r="AX665" i="3" s="1"/>
  <c r="AY667" i="3"/>
  <c r="AZ667" i="3" s="1"/>
  <c r="BA667" i="3" s="1"/>
  <c r="AY669" i="3"/>
  <c r="AZ669" i="3" s="1"/>
  <c r="BA669" i="3" s="1"/>
  <c r="BE672" i="3"/>
  <c r="BF672" i="3" s="1"/>
  <c r="BG672" i="3" s="1"/>
  <c r="BB677" i="3"/>
  <c r="BC677" i="3" s="1"/>
  <c r="BD677" i="3" s="1"/>
  <c r="AP688" i="3"/>
  <c r="AQ688" i="3" s="1"/>
  <c r="AR688" i="3" s="1"/>
  <c r="BB708" i="3"/>
  <c r="BC708" i="3" s="1"/>
  <c r="BD708" i="3" s="1"/>
  <c r="BB717" i="3"/>
  <c r="BC717" i="3" s="1"/>
  <c r="BD717" i="3" s="1"/>
  <c r="AS597" i="3"/>
  <c r="AT597" i="3" s="1"/>
  <c r="AU597" i="3" s="1"/>
  <c r="AS599" i="3"/>
  <c r="AT599" i="3" s="1"/>
  <c r="AU599" i="3" s="1"/>
  <c r="AS601" i="3"/>
  <c r="AT601" i="3" s="1"/>
  <c r="AU601" i="3" s="1"/>
  <c r="AS603" i="3"/>
  <c r="AT603" i="3" s="1"/>
  <c r="AU603" i="3" s="1"/>
  <c r="AS605" i="3"/>
  <c r="AT605" i="3" s="1"/>
  <c r="AU605" i="3" s="1"/>
  <c r="AS607" i="3"/>
  <c r="AT607" i="3" s="1"/>
  <c r="AU607" i="3" s="1"/>
  <c r="AS609" i="3"/>
  <c r="AT609" i="3" s="1"/>
  <c r="AU609" i="3" s="1"/>
  <c r="AS611" i="3"/>
  <c r="AT611" i="3" s="1"/>
  <c r="AU611" i="3" s="1"/>
  <c r="AS613" i="3"/>
  <c r="AT613" i="3" s="1"/>
  <c r="AU613" i="3" s="1"/>
  <c r="AS615" i="3"/>
  <c r="AT615" i="3" s="1"/>
  <c r="AU615" i="3" s="1"/>
  <c r="AS617" i="3"/>
  <c r="AT617" i="3" s="1"/>
  <c r="AU617" i="3" s="1"/>
  <c r="AS619" i="3"/>
  <c r="AT619" i="3" s="1"/>
  <c r="AU619" i="3" s="1"/>
  <c r="AS621" i="3"/>
  <c r="AT621" i="3" s="1"/>
  <c r="AU621" i="3" s="1"/>
  <c r="AP624" i="3"/>
  <c r="AQ624" i="3" s="1"/>
  <c r="AR624" i="3" s="1"/>
  <c r="AP626" i="3"/>
  <c r="AQ626" i="3" s="1"/>
  <c r="AR626" i="3" s="1"/>
  <c r="AP658" i="3"/>
  <c r="AQ658" i="3" s="1"/>
  <c r="AR658" i="3" s="1"/>
  <c r="AV658" i="3"/>
  <c r="AW658" i="3" s="1"/>
  <c r="AX658" i="3" s="1"/>
  <c r="BB661" i="3"/>
  <c r="BC661" i="3" s="1"/>
  <c r="BD661" i="3" s="1"/>
  <c r="AY663" i="3"/>
  <c r="AZ663" i="3" s="1"/>
  <c r="BA663" i="3" s="1"/>
  <c r="BE664" i="3"/>
  <c r="BF664" i="3" s="1"/>
  <c r="BG664" i="3" s="1"/>
  <c r="BB668" i="3"/>
  <c r="BC668" i="3" s="1"/>
  <c r="BD668" i="3" s="1"/>
  <c r="AP672" i="3"/>
  <c r="AQ672" i="3" s="1"/>
  <c r="AR672" i="3" s="1"/>
  <c r="BB680" i="3"/>
  <c r="BC680" i="3" s="1"/>
  <c r="BD680" i="3" s="1"/>
  <c r="BB686" i="3"/>
  <c r="BC686" i="3" s="1"/>
  <c r="BD686" i="3" s="1"/>
  <c r="BB700" i="3"/>
  <c r="BC700" i="3" s="1"/>
  <c r="BD700" i="3" s="1"/>
  <c r="BB704" i="3"/>
  <c r="BC704" i="3" s="1"/>
  <c r="BD704" i="3" s="1"/>
  <c r="BB623" i="3"/>
  <c r="BC623" i="3" s="1"/>
  <c r="BD623" i="3" s="1"/>
  <c r="AV624" i="3"/>
  <c r="AW624" i="3" s="1"/>
  <c r="AX624" i="3" s="1"/>
  <c r="AV626" i="3"/>
  <c r="AW626" i="3" s="1"/>
  <c r="AX626" i="3" s="1"/>
  <c r="BE657" i="3"/>
  <c r="BF657" i="3" s="1"/>
  <c r="BG657" i="3" s="1"/>
  <c r="AS657" i="3"/>
  <c r="AT657" i="3" s="1"/>
  <c r="AU657" i="3" s="1"/>
  <c r="BB659" i="3"/>
  <c r="BC659" i="3" s="1"/>
  <c r="BD659" i="3" s="1"/>
  <c r="AY661" i="3"/>
  <c r="AZ661" i="3" s="1"/>
  <c r="BA661" i="3" s="1"/>
  <c r="BE662" i="3"/>
  <c r="BF662" i="3" s="1"/>
  <c r="BG662" i="3" s="1"/>
  <c r="BB681" i="3"/>
  <c r="BC681" i="3" s="1"/>
  <c r="BD681" i="3" s="1"/>
  <c r="AP682" i="3"/>
  <c r="AQ682" i="3" s="1"/>
  <c r="AR682" i="3" s="1"/>
  <c r="AP683" i="3"/>
  <c r="AQ683" i="3" s="1"/>
  <c r="AR683" i="3" s="1"/>
  <c r="AV683" i="3"/>
  <c r="AW683" i="3" s="1"/>
  <c r="AX683" i="3" s="1"/>
  <c r="AS683" i="3"/>
  <c r="AT683" i="3" s="1"/>
  <c r="AU683" i="3" s="1"/>
  <c r="BB699" i="3"/>
  <c r="BC699" i="3" s="1"/>
  <c r="BD699" i="3" s="1"/>
  <c r="BB710" i="3"/>
  <c r="BC710" i="3" s="1"/>
  <c r="BD710" i="3" s="1"/>
  <c r="BE622" i="3"/>
  <c r="BF622" i="3" s="1"/>
  <c r="BG622" i="3" s="1"/>
  <c r="AY625" i="3"/>
  <c r="AZ625" i="3" s="1"/>
  <c r="BA625" i="3" s="1"/>
  <c r="AP630" i="3"/>
  <c r="AQ630" i="3" s="1"/>
  <c r="AR630" i="3" s="1"/>
  <c r="AV630" i="3"/>
  <c r="AW630" i="3" s="1"/>
  <c r="AX630" i="3" s="1"/>
  <c r="AP632" i="3"/>
  <c r="AQ632" i="3" s="1"/>
  <c r="AR632" i="3" s="1"/>
  <c r="AV632" i="3"/>
  <c r="AW632" i="3" s="1"/>
  <c r="AX632" i="3" s="1"/>
  <c r="AP634" i="3"/>
  <c r="AQ634" i="3" s="1"/>
  <c r="AR634" i="3" s="1"/>
  <c r="AV634" i="3"/>
  <c r="AW634" i="3" s="1"/>
  <c r="AX634" i="3" s="1"/>
  <c r="AP636" i="3"/>
  <c r="AQ636" i="3" s="1"/>
  <c r="AR636" i="3" s="1"/>
  <c r="AV636" i="3"/>
  <c r="AW636" i="3" s="1"/>
  <c r="AX636" i="3" s="1"/>
  <c r="AP638" i="3"/>
  <c r="AQ638" i="3" s="1"/>
  <c r="AR638" i="3" s="1"/>
  <c r="AV638" i="3"/>
  <c r="AW638" i="3" s="1"/>
  <c r="AX638" i="3" s="1"/>
  <c r="AP640" i="3"/>
  <c r="AQ640" i="3" s="1"/>
  <c r="AR640" i="3" s="1"/>
  <c r="AV640" i="3"/>
  <c r="AW640" i="3" s="1"/>
  <c r="AX640" i="3" s="1"/>
  <c r="AP642" i="3"/>
  <c r="AQ642" i="3" s="1"/>
  <c r="AR642" i="3" s="1"/>
  <c r="AV642" i="3"/>
  <c r="AW642" i="3" s="1"/>
  <c r="AX642" i="3" s="1"/>
  <c r="AP644" i="3"/>
  <c r="AQ644" i="3" s="1"/>
  <c r="AR644" i="3" s="1"/>
  <c r="AV644" i="3"/>
  <c r="AW644" i="3" s="1"/>
  <c r="AX644" i="3" s="1"/>
  <c r="AP646" i="3"/>
  <c r="AQ646" i="3" s="1"/>
  <c r="AR646" i="3" s="1"/>
  <c r="AV646" i="3"/>
  <c r="AW646" i="3" s="1"/>
  <c r="AX646" i="3" s="1"/>
  <c r="AP648" i="3"/>
  <c r="AQ648" i="3" s="1"/>
  <c r="AR648" i="3" s="1"/>
  <c r="AV648" i="3"/>
  <c r="AW648" i="3" s="1"/>
  <c r="AX648" i="3" s="1"/>
  <c r="AP650" i="3"/>
  <c r="AQ650" i="3" s="1"/>
  <c r="AR650" i="3" s="1"/>
  <c r="AV650" i="3"/>
  <c r="AW650" i="3" s="1"/>
  <c r="AX650" i="3" s="1"/>
  <c r="AP652" i="3"/>
  <c r="AQ652" i="3" s="1"/>
  <c r="AR652" i="3" s="1"/>
  <c r="AV652" i="3"/>
  <c r="AW652" i="3" s="1"/>
  <c r="AX652" i="3" s="1"/>
  <c r="AP654" i="3"/>
  <c r="AQ654" i="3" s="1"/>
  <c r="AR654" i="3" s="1"/>
  <c r="AV654" i="3"/>
  <c r="AW654" i="3" s="1"/>
  <c r="AX654" i="3" s="1"/>
  <c r="AP656" i="3"/>
  <c r="AQ656" i="3" s="1"/>
  <c r="AR656" i="3" s="1"/>
  <c r="AV656" i="3"/>
  <c r="AW656" i="3" s="1"/>
  <c r="AX656" i="3" s="1"/>
  <c r="AY659" i="3"/>
  <c r="AZ659" i="3" s="1"/>
  <c r="BA659" i="3" s="1"/>
  <c r="BE660" i="3"/>
  <c r="BF660" i="3" s="1"/>
  <c r="BG660" i="3" s="1"/>
  <c r="AY664" i="3"/>
  <c r="AZ664" i="3" s="1"/>
  <c r="BA664" i="3" s="1"/>
  <c r="BE665" i="3"/>
  <c r="BF665" i="3" s="1"/>
  <c r="BG665" i="3" s="1"/>
  <c r="BB667" i="3"/>
  <c r="BC667" i="3" s="1"/>
  <c r="BD667" i="3" s="1"/>
  <c r="AS668" i="3"/>
  <c r="AT668" i="3" s="1"/>
  <c r="AU668" i="3" s="1"/>
  <c r="AP668" i="3"/>
  <c r="AQ668" i="3" s="1"/>
  <c r="AR668" i="3" s="1"/>
  <c r="AY672" i="3"/>
  <c r="AZ672" i="3" s="1"/>
  <c r="BA672" i="3" s="1"/>
  <c r="AY677" i="3"/>
  <c r="AZ677" i="3" s="1"/>
  <c r="BA677" i="3" s="1"/>
  <c r="AP709" i="3"/>
  <c r="AQ709" i="3" s="1"/>
  <c r="AR709" i="3" s="1"/>
  <c r="AV709" i="3"/>
  <c r="AW709" i="3" s="1"/>
  <c r="AX709" i="3" s="1"/>
  <c r="AS709" i="3"/>
  <c r="AT709" i="3" s="1"/>
  <c r="AU709" i="3" s="1"/>
  <c r="AP711" i="3"/>
  <c r="AQ711" i="3" s="1"/>
  <c r="AR711" i="3" s="1"/>
  <c r="AV711" i="3"/>
  <c r="AW711" i="3" s="1"/>
  <c r="AX711" i="3" s="1"/>
  <c r="AY622" i="3"/>
  <c r="AZ622" i="3" s="1"/>
  <c r="BA622" i="3" s="1"/>
  <c r="BE627" i="3"/>
  <c r="BF627" i="3" s="1"/>
  <c r="BG627" i="3" s="1"/>
  <c r="BE628" i="3"/>
  <c r="BF628" i="3" s="1"/>
  <c r="BG628" i="3" s="1"/>
  <c r="BE629" i="3"/>
  <c r="BF629" i="3" s="1"/>
  <c r="BG629" i="3" s="1"/>
  <c r="AY631" i="3"/>
  <c r="AZ631" i="3" s="1"/>
  <c r="BA631" i="3" s="1"/>
  <c r="AY633" i="3"/>
  <c r="AZ633" i="3" s="1"/>
  <c r="BA633" i="3" s="1"/>
  <c r="AY635" i="3"/>
  <c r="AZ635" i="3" s="1"/>
  <c r="BA635" i="3" s="1"/>
  <c r="AY637" i="3"/>
  <c r="AZ637" i="3" s="1"/>
  <c r="BA637" i="3" s="1"/>
  <c r="AY639" i="3"/>
  <c r="AZ639" i="3" s="1"/>
  <c r="BA639" i="3" s="1"/>
  <c r="AY641" i="3"/>
  <c r="AZ641" i="3" s="1"/>
  <c r="BA641" i="3" s="1"/>
  <c r="AY643" i="3"/>
  <c r="AZ643" i="3" s="1"/>
  <c r="BA643" i="3" s="1"/>
  <c r="AY645" i="3"/>
  <c r="AZ645" i="3" s="1"/>
  <c r="BA645" i="3" s="1"/>
  <c r="AY647" i="3"/>
  <c r="AZ647" i="3" s="1"/>
  <c r="BA647" i="3" s="1"/>
  <c r="AY649" i="3"/>
  <c r="AZ649" i="3" s="1"/>
  <c r="BA649" i="3" s="1"/>
  <c r="AY651" i="3"/>
  <c r="AZ651" i="3" s="1"/>
  <c r="BA651" i="3" s="1"/>
  <c r="AY653" i="3"/>
  <c r="AZ653" i="3" s="1"/>
  <c r="BA653" i="3" s="1"/>
  <c r="AY655" i="3"/>
  <c r="AZ655" i="3" s="1"/>
  <c r="BA655" i="3" s="1"/>
  <c r="AY657" i="3"/>
  <c r="AZ657" i="3" s="1"/>
  <c r="BA657" i="3" s="1"/>
  <c r="BE658" i="3"/>
  <c r="BF658" i="3" s="1"/>
  <c r="BG658" i="3" s="1"/>
  <c r="AY662" i="3"/>
  <c r="AZ662" i="3" s="1"/>
  <c r="BA662" i="3" s="1"/>
  <c r="BE663" i="3"/>
  <c r="BF663" i="3" s="1"/>
  <c r="BG663" i="3" s="1"/>
  <c r="BB672" i="3"/>
  <c r="BC672" i="3" s="1"/>
  <c r="BD672" i="3" s="1"/>
  <c r="BB684" i="3"/>
  <c r="BC684" i="3" s="1"/>
  <c r="BD684" i="3" s="1"/>
  <c r="BB698" i="3"/>
  <c r="BC698" i="3" s="1"/>
  <c r="BD698" i="3" s="1"/>
  <c r="AY699" i="3"/>
  <c r="AZ699" i="3" s="1"/>
  <c r="BA699" i="3" s="1"/>
  <c r="BB709" i="3"/>
  <c r="BC709" i="3" s="1"/>
  <c r="BD709" i="3" s="1"/>
  <c r="BE707" i="3"/>
  <c r="BF707" i="3" s="1"/>
  <c r="BG707" i="3" s="1"/>
  <c r="AP717" i="3"/>
  <c r="AQ717" i="3" s="1"/>
  <c r="AR717" i="3" s="1"/>
  <c r="AV717" i="3"/>
  <c r="AW717" i="3" s="1"/>
  <c r="AX717" i="3" s="1"/>
  <c r="BB725" i="3"/>
  <c r="BC725" i="3" s="1"/>
  <c r="BD725" i="3" s="1"/>
  <c r="AS666" i="3"/>
  <c r="AT666" i="3" s="1"/>
  <c r="AU666" i="3" s="1"/>
  <c r="AP673" i="3"/>
  <c r="AQ673" i="3" s="1"/>
  <c r="AR673" i="3" s="1"/>
  <c r="AV673" i="3"/>
  <c r="AW673" i="3" s="1"/>
  <c r="AX673" i="3" s="1"/>
  <c r="AS673" i="3"/>
  <c r="AT673" i="3" s="1"/>
  <c r="AU673" i="3" s="1"/>
  <c r="AY673" i="3"/>
  <c r="AZ673" i="3" s="1"/>
  <c r="BA673" i="3" s="1"/>
  <c r="AS674" i="3"/>
  <c r="AT674" i="3" s="1"/>
  <c r="AU674" i="3" s="1"/>
  <c r="AP689" i="3"/>
  <c r="AQ689" i="3" s="1"/>
  <c r="AR689" i="3" s="1"/>
  <c r="AV689" i="3"/>
  <c r="AW689" i="3" s="1"/>
  <c r="AX689" i="3" s="1"/>
  <c r="AS689" i="3"/>
  <c r="AT689" i="3" s="1"/>
  <c r="AU689" i="3" s="1"/>
  <c r="AY689" i="3"/>
  <c r="AZ689" i="3" s="1"/>
  <c r="BA689" i="3" s="1"/>
  <c r="AP694" i="3"/>
  <c r="AQ694" i="3" s="1"/>
  <c r="AR694" i="3" s="1"/>
  <c r="BE697" i="3"/>
  <c r="BF697" i="3" s="1"/>
  <c r="BG697" i="3" s="1"/>
  <c r="AP705" i="3"/>
  <c r="AQ705" i="3" s="1"/>
  <c r="AR705" i="3" s="1"/>
  <c r="AV705" i="3"/>
  <c r="AW705" i="3" s="1"/>
  <c r="AX705" i="3" s="1"/>
  <c r="AS705" i="3"/>
  <c r="AT705" i="3" s="1"/>
  <c r="AU705" i="3" s="1"/>
  <c r="AY705" i="3"/>
  <c r="AZ705" i="3" s="1"/>
  <c r="BA705" i="3" s="1"/>
  <c r="BE731" i="3"/>
  <c r="BF731" i="3" s="1"/>
  <c r="BG731" i="3" s="1"/>
  <c r="BE666" i="3"/>
  <c r="BF666" i="3" s="1"/>
  <c r="BG666" i="3" s="1"/>
  <c r="BE674" i="3"/>
  <c r="BF674" i="3" s="1"/>
  <c r="BG674" i="3" s="1"/>
  <c r="BE677" i="3"/>
  <c r="BF677" i="3" s="1"/>
  <c r="BG677" i="3" s="1"/>
  <c r="AP679" i="3"/>
  <c r="AQ679" i="3" s="1"/>
  <c r="AR679" i="3" s="1"/>
  <c r="AV679" i="3"/>
  <c r="AW679" i="3" s="1"/>
  <c r="AX679" i="3" s="1"/>
  <c r="AS679" i="3"/>
  <c r="AT679" i="3" s="1"/>
  <c r="AU679" i="3" s="1"/>
  <c r="AY679" i="3"/>
  <c r="AZ679" i="3" s="1"/>
  <c r="BA679" i="3" s="1"/>
  <c r="AP684" i="3"/>
  <c r="AQ684" i="3" s="1"/>
  <c r="AR684" i="3" s="1"/>
  <c r="BE687" i="3"/>
  <c r="BF687" i="3" s="1"/>
  <c r="BG687" i="3" s="1"/>
  <c r="BE690" i="3"/>
  <c r="BF690" i="3" s="1"/>
  <c r="BG690" i="3" s="1"/>
  <c r="AP695" i="3"/>
  <c r="AQ695" i="3" s="1"/>
  <c r="AR695" i="3" s="1"/>
  <c r="AV695" i="3"/>
  <c r="AW695" i="3" s="1"/>
  <c r="AX695" i="3" s="1"/>
  <c r="AS695" i="3"/>
  <c r="AT695" i="3" s="1"/>
  <c r="AU695" i="3" s="1"/>
  <c r="AY695" i="3"/>
  <c r="AZ695" i="3" s="1"/>
  <c r="BA695" i="3" s="1"/>
  <c r="AP700" i="3"/>
  <c r="AQ700" i="3" s="1"/>
  <c r="AR700" i="3" s="1"/>
  <c r="BE703" i="3"/>
  <c r="BF703" i="3" s="1"/>
  <c r="BG703" i="3" s="1"/>
  <c r="BB713" i="3"/>
  <c r="BC713" i="3" s="1"/>
  <c r="BD713" i="3" s="1"/>
  <c r="AS718" i="3"/>
  <c r="AT718" i="3" s="1"/>
  <c r="AU718" i="3" s="1"/>
  <c r="AP718" i="3"/>
  <c r="AQ718" i="3" s="1"/>
  <c r="AR718" i="3" s="1"/>
  <c r="AY718" i="3"/>
  <c r="AZ718" i="3" s="1"/>
  <c r="BA718" i="3" s="1"/>
  <c r="BE721" i="3"/>
  <c r="BF721" i="3" s="1"/>
  <c r="BG721" i="3" s="1"/>
  <c r="AV721" i="3"/>
  <c r="AW721" i="3" s="1"/>
  <c r="AX721" i="3" s="1"/>
  <c r="AY736" i="3"/>
  <c r="AZ736" i="3" s="1"/>
  <c r="BA736" i="3" s="1"/>
  <c r="AP667" i="3"/>
  <c r="AQ667" i="3" s="1"/>
  <c r="AR667" i="3" s="1"/>
  <c r="AS667" i="3"/>
  <c r="AT667" i="3" s="1"/>
  <c r="AU667" i="3" s="1"/>
  <c r="AP671" i="3"/>
  <c r="AQ671" i="3" s="1"/>
  <c r="AR671" i="3" s="1"/>
  <c r="AV671" i="3"/>
  <c r="AW671" i="3" s="1"/>
  <c r="AX671" i="3" s="1"/>
  <c r="AS671" i="3"/>
  <c r="AT671" i="3" s="1"/>
  <c r="AU671" i="3" s="1"/>
  <c r="BE683" i="3"/>
  <c r="BF683" i="3" s="1"/>
  <c r="BG683" i="3" s="1"/>
  <c r="AP685" i="3"/>
  <c r="AQ685" i="3" s="1"/>
  <c r="AR685" i="3" s="1"/>
  <c r="AV685" i="3"/>
  <c r="AW685" i="3" s="1"/>
  <c r="AX685" i="3" s="1"/>
  <c r="AS685" i="3"/>
  <c r="AT685" i="3" s="1"/>
  <c r="AU685" i="3" s="1"/>
  <c r="AY685" i="3"/>
  <c r="AZ685" i="3" s="1"/>
  <c r="BA685" i="3" s="1"/>
  <c r="AS686" i="3"/>
  <c r="AT686" i="3" s="1"/>
  <c r="AU686" i="3" s="1"/>
  <c r="BB689" i="3"/>
  <c r="BC689" i="3" s="1"/>
  <c r="BD689" i="3" s="1"/>
  <c r="BH690" i="3"/>
  <c r="BI690" i="3" s="1"/>
  <c r="BJ690" i="3" s="1"/>
  <c r="BE693" i="3"/>
  <c r="BF693" i="3" s="1"/>
  <c r="BG693" i="3" s="1"/>
  <c r="AP701" i="3"/>
  <c r="AQ701" i="3" s="1"/>
  <c r="AR701" i="3" s="1"/>
  <c r="AV701" i="3"/>
  <c r="AW701" i="3" s="1"/>
  <c r="AX701" i="3" s="1"/>
  <c r="AS701" i="3"/>
  <c r="AT701" i="3" s="1"/>
  <c r="AU701" i="3" s="1"/>
  <c r="AY701" i="3"/>
  <c r="AZ701" i="3" s="1"/>
  <c r="BA701" i="3" s="1"/>
  <c r="AS702" i="3"/>
  <c r="AT702" i="3" s="1"/>
  <c r="AU702" i="3" s="1"/>
  <c r="BB705" i="3"/>
  <c r="BC705" i="3" s="1"/>
  <c r="BD705" i="3" s="1"/>
  <c r="AP706" i="3"/>
  <c r="AQ706" i="3" s="1"/>
  <c r="AR706" i="3" s="1"/>
  <c r="BE709" i="3"/>
  <c r="BF709" i="3" s="1"/>
  <c r="BG709" i="3" s="1"/>
  <c r="AY710" i="3"/>
  <c r="AZ710" i="3" s="1"/>
  <c r="BA710" i="3" s="1"/>
  <c r="AY671" i="3"/>
  <c r="AZ671" i="3" s="1"/>
  <c r="BA671" i="3" s="1"/>
  <c r="BE673" i="3"/>
  <c r="BF673" i="3" s="1"/>
  <c r="BG673" i="3" s="1"/>
  <c r="AP675" i="3"/>
  <c r="AQ675" i="3" s="1"/>
  <c r="AR675" i="3" s="1"/>
  <c r="AV675" i="3"/>
  <c r="AW675" i="3" s="1"/>
  <c r="AX675" i="3" s="1"/>
  <c r="AS675" i="3"/>
  <c r="AT675" i="3" s="1"/>
  <c r="AU675" i="3" s="1"/>
  <c r="AY675" i="3"/>
  <c r="AZ675" i="3" s="1"/>
  <c r="BA675" i="3" s="1"/>
  <c r="BB679" i="3"/>
  <c r="BC679" i="3" s="1"/>
  <c r="BD679" i="3" s="1"/>
  <c r="AP680" i="3"/>
  <c r="AQ680" i="3" s="1"/>
  <c r="AR680" i="3" s="1"/>
  <c r="BE686" i="3"/>
  <c r="BF686" i="3" s="1"/>
  <c r="BG686" i="3" s="1"/>
  <c r="AP691" i="3"/>
  <c r="AQ691" i="3" s="1"/>
  <c r="AR691" i="3" s="1"/>
  <c r="AV691" i="3"/>
  <c r="AW691" i="3" s="1"/>
  <c r="AX691" i="3" s="1"/>
  <c r="AS691" i="3"/>
  <c r="AT691" i="3" s="1"/>
  <c r="AU691" i="3" s="1"/>
  <c r="AY691" i="3"/>
  <c r="AZ691" i="3" s="1"/>
  <c r="BA691" i="3" s="1"/>
  <c r="AP696" i="3"/>
  <c r="AQ696" i="3" s="1"/>
  <c r="AR696" i="3" s="1"/>
  <c r="BE699" i="3"/>
  <c r="BF699" i="3" s="1"/>
  <c r="BG699" i="3" s="1"/>
  <c r="BE702" i="3"/>
  <c r="BF702" i="3" s="1"/>
  <c r="BG702" i="3" s="1"/>
  <c r="AP707" i="3"/>
  <c r="AQ707" i="3" s="1"/>
  <c r="AR707" i="3" s="1"/>
  <c r="AV707" i="3"/>
  <c r="AW707" i="3" s="1"/>
  <c r="AX707" i="3" s="1"/>
  <c r="AS707" i="3"/>
  <c r="AT707" i="3" s="1"/>
  <c r="AU707" i="3" s="1"/>
  <c r="AY707" i="3"/>
  <c r="AZ707" i="3" s="1"/>
  <c r="BA707" i="3" s="1"/>
  <c r="AS712" i="3"/>
  <c r="AT712" i="3" s="1"/>
  <c r="AU712" i="3" s="1"/>
  <c r="AP712" i="3"/>
  <c r="AQ712" i="3" s="1"/>
  <c r="AR712" i="3" s="1"/>
  <c r="AY712" i="3"/>
  <c r="AZ712" i="3" s="1"/>
  <c r="BA712" i="3" s="1"/>
  <c r="AV712" i="3"/>
  <c r="AW712" i="3" s="1"/>
  <c r="AX712" i="3" s="1"/>
  <c r="BB729" i="3"/>
  <c r="BC729" i="3" s="1"/>
  <c r="BD729" i="3" s="1"/>
  <c r="AS738" i="3"/>
  <c r="AT738" i="3" s="1"/>
  <c r="AU738" i="3" s="1"/>
  <c r="AP738" i="3"/>
  <c r="AQ738" i="3" s="1"/>
  <c r="AR738" i="3" s="1"/>
  <c r="AP758" i="3"/>
  <c r="AQ758" i="3" s="1"/>
  <c r="AR758" i="3" s="1"/>
  <c r="AS758" i="3"/>
  <c r="AT758" i="3" s="1"/>
  <c r="AU758" i="3" s="1"/>
  <c r="AP681" i="3"/>
  <c r="AQ681" i="3" s="1"/>
  <c r="AR681" i="3" s="1"/>
  <c r="AV681" i="3"/>
  <c r="AW681" i="3" s="1"/>
  <c r="AX681" i="3" s="1"/>
  <c r="AS681" i="3"/>
  <c r="AT681" i="3" s="1"/>
  <c r="AU681" i="3" s="1"/>
  <c r="AY681" i="3"/>
  <c r="AZ681" i="3" s="1"/>
  <c r="BA681" i="3" s="1"/>
  <c r="AS682" i="3"/>
  <c r="AT682" i="3" s="1"/>
  <c r="AU682" i="3" s="1"/>
  <c r="AP697" i="3"/>
  <c r="AQ697" i="3" s="1"/>
  <c r="AR697" i="3" s="1"/>
  <c r="AV697" i="3"/>
  <c r="AW697" i="3" s="1"/>
  <c r="AX697" i="3" s="1"/>
  <c r="AS697" i="3"/>
  <c r="AT697" i="3" s="1"/>
  <c r="AU697" i="3" s="1"/>
  <c r="AY697" i="3"/>
  <c r="AZ697" i="3" s="1"/>
  <c r="BA697" i="3" s="1"/>
  <c r="AS698" i="3"/>
  <c r="AT698" i="3" s="1"/>
  <c r="AU698" i="3" s="1"/>
  <c r="AV716" i="3"/>
  <c r="AW716" i="3" s="1"/>
  <c r="AX716" i="3" s="1"/>
  <c r="AP716" i="3"/>
  <c r="AQ716" i="3" s="1"/>
  <c r="AR716" i="3" s="1"/>
  <c r="AV734" i="3"/>
  <c r="AW734" i="3" s="1"/>
  <c r="AX734" i="3" s="1"/>
  <c r="AS734" i="3"/>
  <c r="AT734" i="3" s="1"/>
  <c r="AU734" i="3" s="1"/>
  <c r="AP734" i="3"/>
  <c r="AQ734" i="3" s="1"/>
  <c r="AR734" i="3" s="1"/>
  <c r="AP669" i="3"/>
  <c r="AQ669" i="3" s="1"/>
  <c r="AR669" i="3" s="1"/>
  <c r="AV669" i="3"/>
  <c r="AW669" i="3" s="1"/>
  <c r="AX669" i="3" s="1"/>
  <c r="AS669" i="3"/>
  <c r="AT669" i="3" s="1"/>
  <c r="AU669" i="3" s="1"/>
  <c r="AY670" i="3"/>
  <c r="AZ670" i="3" s="1"/>
  <c r="BA670" i="3" s="1"/>
  <c r="AS672" i="3"/>
  <c r="AT672" i="3" s="1"/>
  <c r="AU672" i="3" s="1"/>
  <c r="BE682" i="3"/>
  <c r="BF682" i="3" s="1"/>
  <c r="BG682" i="3" s="1"/>
  <c r="BE685" i="3"/>
  <c r="BF685" i="3" s="1"/>
  <c r="BG685" i="3" s="1"/>
  <c r="AP687" i="3"/>
  <c r="AQ687" i="3" s="1"/>
  <c r="AR687" i="3" s="1"/>
  <c r="AV687" i="3"/>
  <c r="AW687" i="3" s="1"/>
  <c r="AX687" i="3" s="1"/>
  <c r="AS687" i="3"/>
  <c r="AT687" i="3" s="1"/>
  <c r="AU687" i="3" s="1"/>
  <c r="AY687" i="3"/>
  <c r="AZ687" i="3" s="1"/>
  <c r="BA687" i="3" s="1"/>
  <c r="AS688" i="3"/>
  <c r="AT688" i="3" s="1"/>
  <c r="AU688" i="3" s="1"/>
  <c r="BE695" i="3"/>
  <c r="BF695" i="3" s="1"/>
  <c r="BG695" i="3" s="1"/>
  <c r="BE698" i="3"/>
  <c r="BF698" i="3" s="1"/>
  <c r="BG698" i="3" s="1"/>
  <c r="AP703" i="3"/>
  <c r="AQ703" i="3" s="1"/>
  <c r="AR703" i="3" s="1"/>
  <c r="AV703" i="3"/>
  <c r="AW703" i="3" s="1"/>
  <c r="AX703" i="3" s="1"/>
  <c r="AS703" i="3"/>
  <c r="AT703" i="3" s="1"/>
  <c r="AU703" i="3" s="1"/>
  <c r="AY703" i="3"/>
  <c r="AZ703" i="3" s="1"/>
  <c r="BA703" i="3" s="1"/>
  <c r="AS704" i="3"/>
  <c r="AT704" i="3" s="1"/>
  <c r="AU704" i="3" s="1"/>
  <c r="AP708" i="3"/>
  <c r="AQ708" i="3" s="1"/>
  <c r="AR708" i="3" s="1"/>
  <c r="AS710" i="3"/>
  <c r="AT710" i="3" s="1"/>
  <c r="AU710" i="3" s="1"/>
  <c r="AS711" i="3"/>
  <c r="AT711" i="3" s="1"/>
  <c r="AU711" i="3" s="1"/>
  <c r="BE713" i="3"/>
  <c r="BF713" i="3" s="1"/>
  <c r="BG713" i="3" s="1"/>
  <c r="AV713" i="3"/>
  <c r="AW713" i="3" s="1"/>
  <c r="AX713" i="3" s="1"/>
  <c r="AV718" i="3"/>
  <c r="AW718" i="3" s="1"/>
  <c r="AX718" i="3" s="1"/>
  <c r="BB719" i="3"/>
  <c r="BC719" i="3" s="1"/>
  <c r="BD719" i="3" s="1"/>
  <c r="BB721" i="3"/>
  <c r="BC721" i="3" s="1"/>
  <c r="BD721" i="3" s="1"/>
  <c r="BE785" i="3"/>
  <c r="BF785" i="3" s="1"/>
  <c r="BG785" i="3" s="1"/>
  <c r="AY711" i="3"/>
  <c r="AZ711" i="3" s="1"/>
  <c r="BA711" i="3" s="1"/>
  <c r="BE715" i="3"/>
  <c r="BF715" i="3" s="1"/>
  <c r="BG715" i="3" s="1"/>
  <c r="BE716" i="3"/>
  <c r="BF716" i="3" s="1"/>
  <c r="BG716" i="3" s="1"/>
  <c r="BE729" i="3"/>
  <c r="BF729" i="3" s="1"/>
  <c r="BG729" i="3" s="1"/>
  <c r="BE738" i="3"/>
  <c r="BF738" i="3" s="1"/>
  <c r="BG738" i="3" s="1"/>
  <c r="BB714" i="3"/>
  <c r="BC714" i="3" s="1"/>
  <c r="BD714" i="3" s="1"/>
  <c r="AY715" i="3"/>
  <c r="AZ715" i="3" s="1"/>
  <c r="BA715" i="3" s="1"/>
  <c r="AP719" i="3"/>
  <c r="AQ719" i="3" s="1"/>
  <c r="AR719" i="3" s="1"/>
  <c r="BB722" i="3"/>
  <c r="BC722" i="3" s="1"/>
  <c r="BD722" i="3" s="1"/>
  <c r="AS723" i="3"/>
  <c r="AT723" i="3" s="1"/>
  <c r="AU723" i="3" s="1"/>
  <c r="BE727" i="3"/>
  <c r="BF727" i="3" s="1"/>
  <c r="BG727" i="3" s="1"/>
  <c r="AV732" i="3"/>
  <c r="AW732" i="3" s="1"/>
  <c r="AX732" i="3" s="1"/>
  <c r="AS732" i="3"/>
  <c r="AT732" i="3" s="1"/>
  <c r="AU732" i="3" s="1"/>
  <c r="AS733" i="3"/>
  <c r="AT733" i="3" s="1"/>
  <c r="AU733" i="3" s="1"/>
  <c r="BE739" i="3"/>
  <c r="BF739" i="3" s="1"/>
  <c r="BG739" i="3" s="1"/>
  <c r="BB739" i="3"/>
  <c r="BC739" i="3" s="1"/>
  <c r="BD739" i="3" s="1"/>
  <c r="BB806" i="3"/>
  <c r="BC806" i="3" s="1"/>
  <c r="BD806" i="3" s="1"/>
  <c r="AY674" i="3"/>
  <c r="AZ674" i="3" s="1"/>
  <c r="BA674" i="3" s="1"/>
  <c r="AY676" i="3"/>
  <c r="AZ676" i="3" s="1"/>
  <c r="BA676" i="3" s="1"/>
  <c r="AY678" i="3"/>
  <c r="AZ678" i="3" s="1"/>
  <c r="BA678" i="3" s="1"/>
  <c r="AY680" i="3"/>
  <c r="AZ680" i="3" s="1"/>
  <c r="BA680" i="3" s="1"/>
  <c r="AY682" i="3"/>
  <c r="AZ682" i="3" s="1"/>
  <c r="BA682" i="3" s="1"/>
  <c r="AY684" i="3"/>
  <c r="AZ684" i="3" s="1"/>
  <c r="BA684" i="3" s="1"/>
  <c r="AY686" i="3"/>
  <c r="AZ686" i="3" s="1"/>
  <c r="BA686" i="3" s="1"/>
  <c r="AY688" i="3"/>
  <c r="AZ688" i="3" s="1"/>
  <c r="BA688" i="3" s="1"/>
  <c r="AY690" i="3"/>
  <c r="AZ690" i="3" s="1"/>
  <c r="BA690" i="3" s="1"/>
  <c r="AY692" i="3"/>
  <c r="AZ692" i="3" s="1"/>
  <c r="BA692" i="3" s="1"/>
  <c r="AY694" i="3"/>
  <c r="AZ694" i="3" s="1"/>
  <c r="BA694" i="3" s="1"/>
  <c r="AY696" i="3"/>
  <c r="AZ696" i="3" s="1"/>
  <c r="BA696" i="3" s="1"/>
  <c r="AY698" i="3"/>
  <c r="AZ698" i="3" s="1"/>
  <c r="BA698" i="3" s="1"/>
  <c r="AY700" i="3"/>
  <c r="AZ700" i="3" s="1"/>
  <c r="BA700" i="3" s="1"/>
  <c r="AY702" i="3"/>
  <c r="AZ702" i="3" s="1"/>
  <c r="BA702" i="3" s="1"/>
  <c r="AY704" i="3"/>
  <c r="AZ704" i="3" s="1"/>
  <c r="BA704" i="3" s="1"/>
  <c r="AY706" i="3"/>
  <c r="AZ706" i="3" s="1"/>
  <c r="BA706" i="3" s="1"/>
  <c r="AY708" i="3"/>
  <c r="AZ708" i="3" s="1"/>
  <c r="BA708" i="3" s="1"/>
  <c r="BE711" i="3"/>
  <c r="BF711" i="3" s="1"/>
  <c r="BG711" i="3" s="1"/>
  <c r="AS713" i="3"/>
  <c r="AT713" i="3" s="1"/>
  <c r="AU713" i="3" s="1"/>
  <c r="BE717" i="3"/>
  <c r="BF717" i="3" s="1"/>
  <c r="BG717" i="3" s="1"/>
  <c r="BE718" i="3"/>
  <c r="BF718" i="3" s="1"/>
  <c r="BG718" i="3" s="1"/>
  <c r="AY720" i="3"/>
  <c r="AZ720" i="3" s="1"/>
  <c r="BA720" i="3" s="1"/>
  <c r="AS721" i="3"/>
  <c r="AT721" i="3" s="1"/>
  <c r="AU721" i="3" s="1"/>
  <c r="AP723" i="3"/>
  <c r="AQ723" i="3" s="1"/>
  <c r="AR723" i="3" s="1"/>
  <c r="AV723" i="3"/>
  <c r="AW723" i="3" s="1"/>
  <c r="AX723" i="3" s="1"/>
  <c r="AV724" i="3"/>
  <c r="AW724" i="3" s="1"/>
  <c r="AX724" i="3" s="1"/>
  <c r="BE725" i="3"/>
  <c r="BF725" i="3" s="1"/>
  <c r="BG725" i="3" s="1"/>
  <c r="BB730" i="3"/>
  <c r="BC730" i="3" s="1"/>
  <c r="BD730" i="3" s="1"/>
  <c r="AP733" i="3"/>
  <c r="AQ733" i="3" s="1"/>
  <c r="AR733" i="3" s="1"/>
  <c r="BE734" i="3"/>
  <c r="BF734" i="3" s="1"/>
  <c r="BG734" i="3" s="1"/>
  <c r="AY739" i="3"/>
  <c r="AZ739" i="3" s="1"/>
  <c r="BA739" i="3" s="1"/>
  <c r="AY750" i="3"/>
  <c r="AZ750" i="3" s="1"/>
  <c r="BA750" i="3" s="1"/>
  <c r="AY764" i="3"/>
  <c r="AZ764" i="3" s="1"/>
  <c r="BA764" i="3" s="1"/>
  <c r="AP713" i="3"/>
  <c r="AQ713" i="3" s="1"/>
  <c r="AR713" i="3" s="1"/>
  <c r="AS714" i="3"/>
  <c r="AT714" i="3" s="1"/>
  <c r="AU714" i="3" s="1"/>
  <c r="BB716" i="3"/>
  <c r="BC716" i="3" s="1"/>
  <c r="BD716" i="3" s="1"/>
  <c r="AY717" i="3"/>
  <c r="AZ717" i="3" s="1"/>
  <c r="BA717" i="3" s="1"/>
  <c r="AP721" i="3"/>
  <c r="AQ721" i="3" s="1"/>
  <c r="AR721" i="3" s="1"/>
  <c r="AS722" i="3"/>
  <c r="AT722" i="3" s="1"/>
  <c r="AU722" i="3" s="1"/>
  <c r="BB724" i="3"/>
  <c r="BC724" i="3" s="1"/>
  <c r="BD724" i="3" s="1"/>
  <c r="BB728" i="3"/>
  <c r="BC728" i="3" s="1"/>
  <c r="BD728" i="3" s="1"/>
  <c r="AV730" i="3"/>
  <c r="AW730" i="3" s="1"/>
  <c r="AX730" i="3" s="1"/>
  <c r="AS730" i="3"/>
  <c r="AT730" i="3" s="1"/>
  <c r="AU730" i="3" s="1"/>
  <c r="AS731" i="3"/>
  <c r="AT731" i="3" s="1"/>
  <c r="AU731" i="3" s="1"/>
  <c r="AS740" i="3"/>
  <c r="AT740" i="3" s="1"/>
  <c r="AU740" i="3" s="1"/>
  <c r="AP740" i="3"/>
  <c r="AQ740" i="3" s="1"/>
  <c r="AR740" i="3" s="1"/>
  <c r="AP756" i="3"/>
  <c r="AQ756" i="3" s="1"/>
  <c r="AR756" i="3" s="1"/>
  <c r="BB756" i="3"/>
  <c r="BC756" i="3" s="1"/>
  <c r="BD756" i="3" s="1"/>
  <c r="AS756" i="3"/>
  <c r="AT756" i="3" s="1"/>
  <c r="AU756" i="3" s="1"/>
  <c r="BE710" i="3"/>
  <c r="BF710" i="3" s="1"/>
  <c r="BG710" i="3" s="1"/>
  <c r="BE712" i="3"/>
  <c r="BF712" i="3" s="1"/>
  <c r="BG712" i="3" s="1"/>
  <c r="AS715" i="3"/>
  <c r="AT715" i="3" s="1"/>
  <c r="AU715" i="3" s="1"/>
  <c r="AY724" i="3"/>
  <c r="AZ724" i="3" s="1"/>
  <c r="BA724" i="3" s="1"/>
  <c r="AV728" i="3"/>
  <c r="AW728" i="3" s="1"/>
  <c r="AX728" i="3" s="1"/>
  <c r="AS728" i="3"/>
  <c r="AT728" i="3" s="1"/>
  <c r="AU728" i="3" s="1"/>
  <c r="AS729" i="3"/>
  <c r="AT729" i="3" s="1"/>
  <c r="AU729" i="3" s="1"/>
  <c r="AP731" i="3"/>
  <c r="AQ731" i="3" s="1"/>
  <c r="AR731" i="3" s="1"/>
  <c r="BE732" i="3"/>
  <c r="BF732" i="3" s="1"/>
  <c r="BG732" i="3" s="1"/>
  <c r="AY748" i="3"/>
  <c r="AZ748" i="3" s="1"/>
  <c r="BA748" i="3" s="1"/>
  <c r="BB758" i="3"/>
  <c r="BC758" i="3" s="1"/>
  <c r="BD758" i="3" s="1"/>
  <c r="BB765" i="3"/>
  <c r="BC765" i="3" s="1"/>
  <c r="BD765" i="3" s="1"/>
  <c r="AP715" i="3"/>
  <c r="AQ715" i="3" s="1"/>
  <c r="AR715" i="3" s="1"/>
  <c r="AS716" i="3"/>
  <c r="AT716" i="3" s="1"/>
  <c r="AU716" i="3" s="1"/>
  <c r="BB718" i="3"/>
  <c r="BC718" i="3" s="1"/>
  <c r="BD718" i="3" s="1"/>
  <c r="AP720" i="3"/>
  <c r="AQ720" i="3" s="1"/>
  <c r="AR720" i="3" s="1"/>
  <c r="BE723" i="3"/>
  <c r="BF723" i="3" s="1"/>
  <c r="BG723" i="3" s="1"/>
  <c r="AV726" i="3"/>
  <c r="AW726" i="3" s="1"/>
  <c r="AX726" i="3" s="1"/>
  <c r="AS726" i="3"/>
  <c r="AT726" i="3" s="1"/>
  <c r="AU726" i="3" s="1"/>
  <c r="AS727" i="3"/>
  <c r="AT727" i="3" s="1"/>
  <c r="AU727" i="3" s="1"/>
  <c r="AP729" i="3"/>
  <c r="AQ729" i="3" s="1"/>
  <c r="AR729" i="3" s="1"/>
  <c r="AP732" i="3"/>
  <c r="AQ732" i="3" s="1"/>
  <c r="AR732" i="3" s="1"/>
  <c r="BE733" i="3"/>
  <c r="BF733" i="3" s="1"/>
  <c r="BG733" i="3" s="1"/>
  <c r="BB733" i="3"/>
  <c r="BC733" i="3" s="1"/>
  <c r="BD733" i="3" s="1"/>
  <c r="AV725" i="3"/>
  <c r="AW725" i="3" s="1"/>
  <c r="AX725" i="3" s="1"/>
  <c r="AV727" i="3"/>
  <c r="AW727" i="3" s="1"/>
  <c r="AX727" i="3" s="1"/>
  <c r="AV729" i="3"/>
  <c r="AW729" i="3" s="1"/>
  <c r="AX729" i="3" s="1"/>
  <c r="AV731" i="3"/>
  <c r="AW731" i="3" s="1"/>
  <c r="AX731" i="3" s="1"/>
  <c r="AV733" i="3"/>
  <c r="AW733" i="3" s="1"/>
  <c r="AX733" i="3" s="1"/>
  <c r="BE740" i="3"/>
  <c r="BF740" i="3" s="1"/>
  <c r="BG740" i="3" s="1"/>
  <c r="AY746" i="3"/>
  <c r="AZ746" i="3" s="1"/>
  <c r="BA746" i="3" s="1"/>
  <c r="BE756" i="3"/>
  <c r="BF756" i="3" s="1"/>
  <c r="BG756" i="3" s="1"/>
  <c r="AY762" i="3"/>
  <c r="AZ762" i="3" s="1"/>
  <c r="BA762" i="3" s="1"/>
  <c r="AV736" i="3"/>
  <c r="AW736" i="3" s="1"/>
  <c r="AX736" i="3" s="1"/>
  <c r="AY738" i="3"/>
  <c r="AZ738" i="3" s="1"/>
  <c r="BA738" i="3" s="1"/>
  <c r="BE742" i="3"/>
  <c r="BF742" i="3" s="1"/>
  <c r="BG742" i="3" s="1"/>
  <c r="BE744" i="3"/>
  <c r="BF744" i="3" s="1"/>
  <c r="BG744" i="3" s="1"/>
  <c r="BB746" i="3"/>
  <c r="BC746" i="3" s="1"/>
  <c r="BD746" i="3" s="1"/>
  <c r="AV748" i="3"/>
  <c r="AW748" i="3" s="1"/>
  <c r="AX748" i="3" s="1"/>
  <c r="BE754" i="3"/>
  <c r="BF754" i="3" s="1"/>
  <c r="BG754" i="3" s="1"/>
  <c r="AY760" i="3"/>
  <c r="AZ760" i="3" s="1"/>
  <c r="BA760" i="3" s="1"/>
  <c r="BB762" i="3"/>
  <c r="BC762" i="3" s="1"/>
  <c r="BD762" i="3" s="1"/>
  <c r="AV764" i="3"/>
  <c r="AW764" i="3" s="1"/>
  <c r="AX764" i="3" s="1"/>
  <c r="AV735" i="3"/>
  <c r="AW735" i="3" s="1"/>
  <c r="AX735" i="3" s="1"/>
  <c r="AS735" i="3"/>
  <c r="AT735" i="3" s="1"/>
  <c r="AU735" i="3" s="1"/>
  <c r="AY740" i="3"/>
  <c r="AZ740" i="3" s="1"/>
  <c r="BA740" i="3" s="1"/>
  <c r="AP742" i="3"/>
  <c r="AQ742" i="3" s="1"/>
  <c r="AR742" i="3" s="1"/>
  <c r="AP744" i="3"/>
  <c r="AQ744" i="3" s="1"/>
  <c r="AR744" i="3" s="1"/>
  <c r="AV746" i="3"/>
  <c r="AW746" i="3" s="1"/>
  <c r="AX746" i="3" s="1"/>
  <c r="AP750" i="3"/>
  <c r="AQ750" i="3" s="1"/>
  <c r="AR750" i="3" s="1"/>
  <c r="BE752" i="3"/>
  <c r="BF752" i="3" s="1"/>
  <c r="BG752" i="3" s="1"/>
  <c r="AS754" i="3"/>
  <c r="AT754" i="3" s="1"/>
  <c r="AU754" i="3" s="1"/>
  <c r="AY758" i="3"/>
  <c r="AZ758" i="3" s="1"/>
  <c r="BA758" i="3" s="1"/>
  <c r="AV762" i="3"/>
  <c r="AW762" i="3" s="1"/>
  <c r="AX762" i="3" s="1"/>
  <c r="AY719" i="3"/>
  <c r="AZ719" i="3" s="1"/>
  <c r="BA719" i="3" s="1"/>
  <c r="AY721" i="3"/>
  <c r="AZ721" i="3" s="1"/>
  <c r="BA721" i="3" s="1"/>
  <c r="AY723" i="3"/>
  <c r="AZ723" i="3" s="1"/>
  <c r="BA723" i="3" s="1"/>
  <c r="AY725" i="3"/>
  <c r="AZ725" i="3" s="1"/>
  <c r="BA725" i="3" s="1"/>
  <c r="AY727" i="3"/>
  <c r="AZ727" i="3" s="1"/>
  <c r="BA727" i="3" s="1"/>
  <c r="AY729" i="3"/>
  <c r="AZ729" i="3" s="1"/>
  <c r="BA729" i="3" s="1"/>
  <c r="AY731" i="3"/>
  <c r="AZ731" i="3" s="1"/>
  <c r="BA731" i="3" s="1"/>
  <c r="AY733" i="3"/>
  <c r="AZ733" i="3" s="1"/>
  <c r="BA733" i="3" s="1"/>
  <c r="AV737" i="3"/>
  <c r="AW737" i="3" s="1"/>
  <c r="AX737" i="3" s="1"/>
  <c r="AS737" i="3"/>
  <c r="AT737" i="3" s="1"/>
  <c r="AU737" i="3" s="1"/>
  <c r="AY742" i="3"/>
  <c r="AZ742" i="3" s="1"/>
  <c r="BA742" i="3" s="1"/>
  <c r="AY744" i="3"/>
  <c r="AZ744" i="3" s="1"/>
  <c r="BA744" i="3" s="1"/>
  <c r="AP748" i="3"/>
  <c r="AQ748" i="3" s="1"/>
  <c r="AR748" i="3" s="1"/>
  <c r="AS752" i="3"/>
  <c r="AT752" i="3" s="1"/>
  <c r="AU752" i="3" s="1"/>
  <c r="AY756" i="3"/>
  <c r="AZ756" i="3" s="1"/>
  <c r="BA756" i="3" s="1"/>
  <c r="AV760" i="3"/>
  <c r="AW760" i="3" s="1"/>
  <c r="AX760" i="3" s="1"/>
  <c r="AP764" i="3"/>
  <c r="AQ764" i="3" s="1"/>
  <c r="AR764" i="3" s="1"/>
  <c r="AY809" i="3"/>
  <c r="AZ809" i="3" s="1"/>
  <c r="BA809" i="3" s="1"/>
  <c r="AV738" i="3"/>
  <c r="AW738" i="3" s="1"/>
  <c r="AX738" i="3" s="1"/>
  <c r="AV739" i="3"/>
  <c r="AW739" i="3" s="1"/>
  <c r="AX739" i="3" s="1"/>
  <c r="AS739" i="3"/>
  <c r="AT739" i="3" s="1"/>
  <c r="AU739" i="3" s="1"/>
  <c r="AY754" i="3"/>
  <c r="AZ754" i="3" s="1"/>
  <c r="BA754" i="3" s="1"/>
  <c r="AV758" i="3"/>
  <c r="AW758" i="3" s="1"/>
  <c r="AX758" i="3" s="1"/>
  <c r="AV770" i="3"/>
  <c r="AW770" i="3" s="1"/>
  <c r="AX770" i="3" s="1"/>
  <c r="AS770" i="3"/>
  <c r="AT770" i="3" s="1"/>
  <c r="AU770" i="3" s="1"/>
  <c r="AP770" i="3"/>
  <c r="AQ770" i="3" s="1"/>
  <c r="AR770" i="3" s="1"/>
  <c r="BB770" i="3"/>
  <c r="BC770" i="3" s="1"/>
  <c r="BD770" i="3" s="1"/>
  <c r="BB783" i="3"/>
  <c r="BC783" i="3" s="1"/>
  <c r="BD783" i="3" s="1"/>
  <c r="AV784" i="3"/>
  <c r="AW784" i="3" s="1"/>
  <c r="AX784" i="3" s="1"/>
  <c r="AS784" i="3"/>
  <c r="AT784" i="3" s="1"/>
  <c r="AU784" i="3" s="1"/>
  <c r="AP784" i="3"/>
  <c r="AQ784" i="3" s="1"/>
  <c r="AR784" i="3" s="1"/>
  <c r="AP821" i="3"/>
  <c r="AQ821" i="3" s="1"/>
  <c r="AR821" i="3" s="1"/>
  <c r="AV821" i="3"/>
  <c r="AW821" i="3" s="1"/>
  <c r="AX821" i="3" s="1"/>
  <c r="AS821" i="3"/>
  <c r="AT821" i="3" s="1"/>
  <c r="AU821" i="3" s="1"/>
  <c r="AV740" i="3"/>
  <c r="AW740" i="3" s="1"/>
  <c r="AX740" i="3" s="1"/>
  <c r="BE746" i="3"/>
  <c r="BF746" i="3" s="1"/>
  <c r="BG746" i="3" s="1"/>
  <c r="AS748" i="3"/>
  <c r="AT748" i="3" s="1"/>
  <c r="AU748" i="3" s="1"/>
  <c r="AY752" i="3"/>
  <c r="AZ752" i="3" s="1"/>
  <c r="BA752" i="3" s="1"/>
  <c r="AV756" i="3"/>
  <c r="AW756" i="3" s="1"/>
  <c r="AX756" i="3" s="1"/>
  <c r="AP760" i="3"/>
  <c r="AQ760" i="3" s="1"/>
  <c r="AR760" i="3" s="1"/>
  <c r="BE762" i="3"/>
  <c r="BF762" i="3" s="1"/>
  <c r="BG762" i="3" s="1"/>
  <c r="AS764" i="3"/>
  <c r="AT764" i="3" s="1"/>
  <c r="AU764" i="3" s="1"/>
  <c r="AY741" i="3"/>
  <c r="AZ741" i="3" s="1"/>
  <c r="BA741" i="3" s="1"/>
  <c r="AY743" i="3"/>
  <c r="AZ743" i="3" s="1"/>
  <c r="BA743" i="3" s="1"/>
  <c r="AY745" i="3"/>
  <c r="AZ745" i="3" s="1"/>
  <c r="BA745" i="3" s="1"/>
  <c r="AY747" i="3"/>
  <c r="AZ747" i="3" s="1"/>
  <c r="BA747" i="3" s="1"/>
  <c r="AY749" i="3"/>
  <c r="AZ749" i="3" s="1"/>
  <c r="BA749" i="3" s="1"/>
  <c r="AY751" i="3"/>
  <c r="AZ751" i="3" s="1"/>
  <c r="BA751" i="3" s="1"/>
  <c r="AY753" i="3"/>
  <c r="AZ753" i="3" s="1"/>
  <c r="BA753" i="3" s="1"/>
  <c r="AY755" i="3"/>
  <c r="AZ755" i="3" s="1"/>
  <c r="BA755" i="3" s="1"/>
  <c r="AY757" i="3"/>
  <c r="AZ757" i="3" s="1"/>
  <c r="BA757" i="3" s="1"/>
  <c r="AY759" i="3"/>
  <c r="AZ759" i="3" s="1"/>
  <c r="BA759" i="3" s="1"/>
  <c r="AY761" i="3"/>
  <c r="AZ761" i="3" s="1"/>
  <c r="BA761" i="3" s="1"/>
  <c r="AY763" i="3"/>
  <c r="AZ763" i="3" s="1"/>
  <c r="BA763" i="3" s="1"/>
  <c r="AS765" i="3"/>
  <c r="AT765" i="3" s="1"/>
  <c r="AU765" i="3" s="1"/>
  <c r="AV765" i="3"/>
  <c r="AW765" i="3" s="1"/>
  <c r="AX765" i="3" s="1"/>
  <c r="AS766" i="3"/>
  <c r="AT766" i="3" s="1"/>
  <c r="AU766" i="3" s="1"/>
  <c r="AV766" i="3"/>
  <c r="AW766" i="3" s="1"/>
  <c r="AX766" i="3" s="1"/>
  <c r="AS767" i="3"/>
  <c r="AT767" i="3" s="1"/>
  <c r="AU767" i="3" s="1"/>
  <c r="AY771" i="3"/>
  <c r="AZ771" i="3" s="1"/>
  <c r="BA771" i="3" s="1"/>
  <c r="AV772" i="3"/>
  <c r="AW772" i="3" s="1"/>
  <c r="AX772" i="3" s="1"/>
  <c r="AS772" i="3"/>
  <c r="AT772" i="3" s="1"/>
  <c r="AU772" i="3" s="1"/>
  <c r="AV782" i="3"/>
  <c r="AW782" i="3" s="1"/>
  <c r="AX782" i="3" s="1"/>
  <c r="AS782" i="3"/>
  <c r="AT782" i="3" s="1"/>
  <c r="AU782" i="3" s="1"/>
  <c r="AY782" i="3"/>
  <c r="AZ782" i="3" s="1"/>
  <c r="BA782" i="3" s="1"/>
  <c r="AV795" i="3"/>
  <c r="AW795" i="3" s="1"/>
  <c r="AX795" i="3" s="1"/>
  <c r="AS795" i="3"/>
  <c r="AT795" i="3" s="1"/>
  <c r="AU795" i="3" s="1"/>
  <c r="BE799" i="3"/>
  <c r="BF799" i="3" s="1"/>
  <c r="BG799" i="3" s="1"/>
  <c r="BB856" i="3"/>
  <c r="BC856" i="3" s="1"/>
  <c r="BD856" i="3" s="1"/>
  <c r="AP856" i="3"/>
  <c r="AQ856" i="3" s="1"/>
  <c r="AR856" i="3" s="1"/>
  <c r="AY856" i="3"/>
  <c r="AZ856" i="3" s="1"/>
  <c r="BA856" i="3" s="1"/>
  <c r="BB769" i="3"/>
  <c r="BC769" i="3" s="1"/>
  <c r="BD769" i="3" s="1"/>
  <c r="BE770" i="3"/>
  <c r="BF770" i="3" s="1"/>
  <c r="BG770" i="3" s="1"/>
  <c r="AY772" i="3"/>
  <c r="AZ772" i="3" s="1"/>
  <c r="BA772" i="3" s="1"/>
  <c r="BE775" i="3"/>
  <c r="BF775" i="3" s="1"/>
  <c r="BG775" i="3" s="1"/>
  <c r="BE777" i="3"/>
  <c r="BF777" i="3" s="1"/>
  <c r="BG777" i="3" s="1"/>
  <c r="BE779" i="3"/>
  <c r="BF779" i="3" s="1"/>
  <c r="BG779" i="3" s="1"/>
  <c r="AV780" i="3"/>
  <c r="AW780" i="3" s="1"/>
  <c r="AX780" i="3" s="1"/>
  <c r="AS780" i="3"/>
  <c r="AT780" i="3" s="1"/>
  <c r="AU780" i="3" s="1"/>
  <c r="AY780" i="3"/>
  <c r="AZ780" i="3" s="1"/>
  <c r="BA780" i="3" s="1"/>
  <c r="AY803" i="3"/>
  <c r="AZ803" i="3" s="1"/>
  <c r="BA803" i="3" s="1"/>
  <c r="AS741" i="3"/>
  <c r="AT741" i="3" s="1"/>
  <c r="AU741" i="3" s="1"/>
  <c r="AS743" i="3"/>
  <c r="AT743" i="3" s="1"/>
  <c r="AU743" i="3" s="1"/>
  <c r="AS745" i="3"/>
  <c r="AT745" i="3" s="1"/>
  <c r="AU745" i="3" s="1"/>
  <c r="AS747" i="3"/>
  <c r="AT747" i="3" s="1"/>
  <c r="AU747" i="3" s="1"/>
  <c r="AS749" i="3"/>
  <c r="AT749" i="3" s="1"/>
  <c r="AU749" i="3" s="1"/>
  <c r="AS751" i="3"/>
  <c r="AT751" i="3" s="1"/>
  <c r="AU751" i="3" s="1"/>
  <c r="AS753" i="3"/>
  <c r="AT753" i="3" s="1"/>
  <c r="AU753" i="3" s="1"/>
  <c r="AS755" i="3"/>
  <c r="AT755" i="3" s="1"/>
  <c r="AU755" i="3" s="1"/>
  <c r="AS757" i="3"/>
  <c r="AT757" i="3" s="1"/>
  <c r="AU757" i="3" s="1"/>
  <c r="AS759" i="3"/>
  <c r="AT759" i="3" s="1"/>
  <c r="AU759" i="3" s="1"/>
  <c r="AS761" i="3"/>
  <c r="AT761" i="3" s="1"/>
  <c r="AU761" i="3" s="1"/>
  <c r="AS763" i="3"/>
  <c r="AT763" i="3" s="1"/>
  <c r="AU763" i="3" s="1"/>
  <c r="AY765" i="3"/>
  <c r="AZ765" i="3" s="1"/>
  <c r="BA765" i="3" s="1"/>
  <c r="BE765" i="3"/>
  <c r="BF765" i="3" s="1"/>
  <c r="BG765" i="3" s="1"/>
  <c r="AY766" i="3"/>
  <c r="AZ766" i="3" s="1"/>
  <c r="BA766" i="3" s="1"/>
  <c r="AS769" i="3"/>
  <c r="AT769" i="3" s="1"/>
  <c r="AU769" i="3" s="1"/>
  <c r="AV774" i="3"/>
  <c r="AW774" i="3" s="1"/>
  <c r="AX774" i="3" s="1"/>
  <c r="AS774" i="3"/>
  <c r="AT774" i="3" s="1"/>
  <c r="AU774" i="3" s="1"/>
  <c r="AY774" i="3"/>
  <c r="AZ774" i="3" s="1"/>
  <c r="BA774" i="3" s="1"/>
  <c r="AV776" i="3"/>
  <c r="AW776" i="3" s="1"/>
  <c r="AX776" i="3" s="1"/>
  <c r="AS776" i="3"/>
  <c r="AT776" i="3" s="1"/>
  <c r="AU776" i="3" s="1"/>
  <c r="AY776" i="3"/>
  <c r="AZ776" i="3" s="1"/>
  <c r="BA776" i="3" s="1"/>
  <c r="AV778" i="3"/>
  <c r="AW778" i="3" s="1"/>
  <c r="AX778" i="3" s="1"/>
  <c r="AS778" i="3"/>
  <c r="AT778" i="3" s="1"/>
  <c r="AU778" i="3" s="1"/>
  <c r="AY778" i="3"/>
  <c r="AZ778" i="3" s="1"/>
  <c r="BA778" i="3" s="1"/>
  <c r="BE784" i="3"/>
  <c r="BF784" i="3" s="1"/>
  <c r="BG784" i="3" s="1"/>
  <c r="BB785" i="3"/>
  <c r="BC785" i="3" s="1"/>
  <c r="BD785" i="3" s="1"/>
  <c r="AP793" i="3"/>
  <c r="AQ793" i="3" s="1"/>
  <c r="AR793" i="3" s="1"/>
  <c r="AY807" i="3"/>
  <c r="AZ807" i="3" s="1"/>
  <c r="BA807" i="3" s="1"/>
  <c r="AP819" i="3"/>
  <c r="AQ819" i="3" s="1"/>
  <c r="AR819" i="3" s="1"/>
  <c r="AV819" i="3"/>
  <c r="AW819" i="3" s="1"/>
  <c r="AX819" i="3" s="1"/>
  <c r="AS819" i="3"/>
  <c r="AT819" i="3" s="1"/>
  <c r="AU819" i="3" s="1"/>
  <c r="AS785" i="3"/>
  <c r="AT785" i="3" s="1"/>
  <c r="AU785" i="3" s="1"/>
  <c r="BB787" i="3"/>
  <c r="BC787" i="3" s="1"/>
  <c r="BD787" i="3" s="1"/>
  <c r="AV793" i="3"/>
  <c r="AW793" i="3" s="1"/>
  <c r="AX793" i="3" s="1"/>
  <c r="AS793" i="3"/>
  <c r="AT793" i="3" s="1"/>
  <c r="AU793" i="3" s="1"/>
  <c r="AY767" i="3"/>
  <c r="AZ767" i="3" s="1"/>
  <c r="BA767" i="3" s="1"/>
  <c r="AV768" i="3"/>
  <c r="AW768" i="3" s="1"/>
  <c r="AX768" i="3" s="1"/>
  <c r="AS768" i="3"/>
  <c r="AT768" i="3" s="1"/>
  <c r="AU768" i="3" s="1"/>
  <c r="AS771" i="3"/>
  <c r="AT771" i="3" s="1"/>
  <c r="AU771" i="3" s="1"/>
  <c r="AP782" i="3"/>
  <c r="AQ782" i="3" s="1"/>
  <c r="AR782" i="3" s="1"/>
  <c r="AS783" i="3"/>
  <c r="AT783" i="3" s="1"/>
  <c r="AU783" i="3" s="1"/>
  <c r="BB808" i="3"/>
  <c r="BC808" i="3" s="1"/>
  <c r="BD808" i="3" s="1"/>
  <c r="BB812" i="3"/>
  <c r="BC812" i="3" s="1"/>
  <c r="BD812" i="3" s="1"/>
  <c r="BB814" i="3"/>
  <c r="BC814" i="3" s="1"/>
  <c r="BD814" i="3" s="1"/>
  <c r="AP846" i="3"/>
  <c r="AQ846" i="3" s="1"/>
  <c r="AR846" i="3" s="1"/>
  <c r="AV846" i="3"/>
  <c r="AW846" i="3" s="1"/>
  <c r="AX846" i="3" s="1"/>
  <c r="AS846" i="3"/>
  <c r="AT846" i="3" s="1"/>
  <c r="AU846" i="3" s="1"/>
  <c r="AY846" i="3"/>
  <c r="AZ846" i="3" s="1"/>
  <c r="BA846" i="3" s="1"/>
  <c r="AP766" i="3"/>
  <c r="AQ766" i="3" s="1"/>
  <c r="AR766" i="3" s="1"/>
  <c r="AY768" i="3"/>
  <c r="AZ768" i="3" s="1"/>
  <c r="BA768" i="3" s="1"/>
  <c r="BE769" i="3"/>
  <c r="BF769" i="3" s="1"/>
  <c r="BG769" i="3" s="1"/>
  <c r="AP772" i="3"/>
  <c r="AQ772" i="3" s="1"/>
  <c r="AR772" i="3" s="1"/>
  <c r="AS773" i="3"/>
  <c r="AT773" i="3" s="1"/>
  <c r="AU773" i="3" s="1"/>
  <c r="BE778" i="3"/>
  <c r="BF778" i="3" s="1"/>
  <c r="BG778" i="3" s="1"/>
  <c r="AS781" i="3"/>
  <c r="AT781" i="3" s="1"/>
  <c r="AU781" i="3" s="1"/>
  <c r="AV787" i="3"/>
  <c r="AW787" i="3" s="1"/>
  <c r="AX787" i="3" s="1"/>
  <c r="AS787" i="3"/>
  <c r="AT787" i="3" s="1"/>
  <c r="AU787" i="3" s="1"/>
  <c r="BB797" i="3"/>
  <c r="BC797" i="3" s="1"/>
  <c r="BD797" i="3" s="1"/>
  <c r="AV805" i="3"/>
  <c r="AW805" i="3" s="1"/>
  <c r="AX805" i="3" s="1"/>
  <c r="AS805" i="3"/>
  <c r="AT805" i="3" s="1"/>
  <c r="AU805" i="3" s="1"/>
  <c r="AP805" i="3"/>
  <c r="AQ805" i="3" s="1"/>
  <c r="AR805" i="3" s="1"/>
  <c r="AV767" i="3"/>
  <c r="AW767" i="3" s="1"/>
  <c r="AX767" i="3" s="1"/>
  <c r="AV769" i="3"/>
  <c r="AW769" i="3" s="1"/>
  <c r="AX769" i="3" s="1"/>
  <c r="AV771" i="3"/>
  <c r="AW771" i="3" s="1"/>
  <c r="AX771" i="3" s="1"/>
  <c r="AV773" i="3"/>
  <c r="AW773" i="3" s="1"/>
  <c r="AX773" i="3" s="1"/>
  <c r="AV775" i="3"/>
  <c r="AW775" i="3" s="1"/>
  <c r="AX775" i="3" s="1"/>
  <c r="AV777" i="3"/>
  <c r="AW777" i="3" s="1"/>
  <c r="AX777" i="3" s="1"/>
  <c r="AV779" i="3"/>
  <c r="AW779" i="3" s="1"/>
  <c r="AX779" i="3" s="1"/>
  <c r="AV781" i="3"/>
  <c r="AW781" i="3" s="1"/>
  <c r="AX781" i="3" s="1"/>
  <c r="AV783" i="3"/>
  <c r="AW783" i="3" s="1"/>
  <c r="AX783" i="3" s="1"/>
  <c r="AV785" i="3"/>
  <c r="AW785" i="3" s="1"/>
  <c r="AX785" i="3" s="1"/>
  <c r="AY787" i="3"/>
  <c r="AZ787" i="3" s="1"/>
  <c r="BA787" i="3" s="1"/>
  <c r="AP789" i="3"/>
  <c r="AQ789" i="3" s="1"/>
  <c r="AR789" i="3" s="1"/>
  <c r="AV791" i="3"/>
  <c r="AW791" i="3" s="1"/>
  <c r="AX791" i="3" s="1"/>
  <c r="BE797" i="3"/>
  <c r="BF797" i="3" s="1"/>
  <c r="BG797" i="3" s="1"/>
  <c r="AY801" i="3"/>
  <c r="AZ801" i="3" s="1"/>
  <c r="BA801" i="3" s="1"/>
  <c r="BE805" i="3"/>
  <c r="BF805" i="3" s="1"/>
  <c r="BG805" i="3" s="1"/>
  <c r="AP808" i="3"/>
  <c r="AQ808" i="3" s="1"/>
  <c r="AR808" i="3" s="1"/>
  <c r="BB837" i="3"/>
  <c r="BC837" i="3" s="1"/>
  <c r="BD837" i="3" s="1"/>
  <c r="AV789" i="3"/>
  <c r="AW789" i="3" s="1"/>
  <c r="AX789" i="3" s="1"/>
  <c r="BE795" i="3"/>
  <c r="BF795" i="3" s="1"/>
  <c r="BG795" i="3" s="1"/>
  <c r="AY799" i="3"/>
  <c r="AZ799" i="3" s="1"/>
  <c r="BA799" i="3" s="1"/>
  <c r="BB805" i="3"/>
  <c r="BC805" i="3" s="1"/>
  <c r="BD805" i="3" s="1"/>
  <c r="BH807" i="3"/>
  <c r="BI807" i="3" s="1"/>
  <c r="BJ807" i="3" s="1"/>
  <c r="AP807" i="3"/>
  <c r="AQ807" i="3" s="1"/>
  <c r="AR807" i="3" s="1"/>
  <c r="AS786" i="3"/>
  <c r="AT786" i="3" s="1"/>
  <c r="AU786" i="3" s="1"/>
  <c r="BE786" i="3"/>
  <c r="BF786" i="3" s="1"/>
  <c r="BG786" i="3" s="1"/>
  <c r="BE793" i="3"/>
  <c r="BF793" i="3" s="1"/>
  <c r="BG793" i="3" s="1"/>
  <c r="AY797" i="3"/>
  <c r="AZ797" i="3" s="1"/>
  <c r="BA797" i="3" s="1"/>
  <c r="BB801" i="3"/>
  <c r="BC801" i="3" s="1"/>
  <c r="BD801" i="3" s="1"/>
  <c r="AP803" i="3"/>
  <c r="AQ803" i="3" s="1"/>
  <c r="AR803" i="3" s="1"/>
  <c r="AV803" i="3"/>
  <c r="AW803" i="3" s="1"/>
  <c r="AX803" i="3" s="1"/>
  <c r="AY813" i="3"/>
  <c r="AZ813" i="3" s="1"/>
  <c r="BA813" i="3" s="1"/>
  <c r="AS813" i="3"/>
  <c r="AT813" i="3" s="1"/>
  <c r="AU813" i="3" s="1"/>
  <c r="BB816" i="3"/>
  <c r="BC816" i="3" s="1"/>
  <c r="BD816" i="3" s="1"/>
  <c r="AY836" i="3"/>
  <c r="AZ836" i="3" s="1"/>
  <c r="BA836" i="3" s="1"/>
  <c r="BB847" i="3"/>
  <c r="BC847" i="3" s="1"/>
  <c r="BD847" i="3" s="1"/>
  <c r="BB857" i="3"/>
  <c r="BC857" i="3" s="1"/>
  <c r="BD857" i="3" s="1"/>
  <c r="AY773" i="3"/>
  <c r="AZ773" i="3" s="1"/>
  <c r="BA773" i="3" s="1"/>
  <c r="AY775" i="3"/>
  <c r="AZ775" i="3" s="1"/>
  <c r="BA775" i="3" s="1"/>
  <c r="AY777" i="3"/>
  <c r="AZ777" i="3" s="1"/>
  <c r="BA777" i="3" s="1"/>
  <c r="AY779" i="3"/>
  <c r="AZ779" i="3" s="1"/>
  <c r="BA779" i="3" s="1"/>
  <c r="AY781" i="3"/>
  <c r="AZ781" i="3" s="1"/>
  <c r="BA781" i="3" s="1"/>
  <c r="AY783" i="3"/>
  <c r="AZ783" i="3" s="1"/>
  <c r="BA783" i="3" s="1"/>
  <c r="G789" i="3"/>
  <c r="BQ789" i="3" s="1"/>
  <c r="CH789" i="3" s="1"/>
  <c r="H788" i="3"/>
  <c r="BE789" i="3"/>
  <c r="BF789" i="3" s="1"/>
  <c r="BG789" i="3" s="1"/>
  <c r="BE791" i="3"/>
  <c r="BF791" i="3" s="1"/>
  <c r="BG791" i="3" s="1"/>
  <c r="AY795" i="3"/>
  <c r="AZ795" i="3" s="1"/>
  <c r="BA795" i="3" s="1"/>
  <c r="BB799" i="3"/>
  <c r="BC799" i="3" s="1"/>
  <c r="BD799" i="3" s="1"/>
  <c r="AP801" i="3"/>
  <c r="AQ801" i="3" s="1"/>
  <c r="AR801" i="3" s="1"/>
  <c r="AV801" i="3"/>
  <c r="AW801" i="3" s="1"/>
  <c r="AX801" i="3" s="1"/>
  <c r="BE808" i="3"/>
  <c r="BF808" i="3" s="1"/>
  <c r="BG808" i="3" s="1"/>
  <c r="BB810" i="3"/>
  <c r="BC810" i="3" s="1"/>
  <c r="BD810" i="3" s="1"/>
  <c r="BE813" i="3"/>
  <c r="BF813" i="3" s="1"/>
  <c r="BG813" i="3" s="1"/>
  <c r="BB813" i="3"/>
  <c r="BC813" i="3" s="1"/>
  <c r="BD813" i="3" s="1"/>
  <c r="AP829" i="3"/>
  <c r="AQ829" i="3" s="1"/>
  <c r="AR829" i="3" s="1"/>
  <c r="AV829" i="3"/>
  <c r="AW829" i="3" s="1"/>
  <c r="AX829" i="3" s="1"/>
  <c r="AS829" i="3"/>
  <c r="AT829" i="3" s="1"/>
  <c r="AU829" i="3" s="1"/>
  <c r="AP836" i="3"/>
  <c r="AQ836" i="3" s="1"/>
  <c r="AR836" i="3" s="1"/>
  <c r="AV836" i="3"/>
  <c r="AW836" i="3" s="1"/>
  <c r="AX836" i="3" s="1"/>
  <c r="AS836" i="3"/>
  <c r="AT836" i="3" s="1"/>
  <c r="AU836" i="3" s="1"/>
  <c r="AY788" i="3"/>
  <c r="AZ788" i="3" s="1"/>
  <c r="BA788" i="3" s="1"/>
  <c r="AY793" i="3"/>
  <c r="AZ793" i="3" s="1"/>
  <c r="BA793" i="3" s="1"/>
  <c r="AP797" i="3"/>
  <c r="AQ797" i="3" s="1"/>
  <c r="AR797" i="3" s="1"/>
  <c r="AP799" i="3"/>
  <c r="AQ799" i="3" s="1"/>
  <c r="AR799" i="3" s="1"/>
  <c r="AV799" i="3"/>
  <c r="AW799" i="3" s="1"/>
  <c r="AX799" i="3" s="1"/>
  <c r="AY808" i="3"/>
  <c r="AZ808" i="3" s="1"/>
  <c r="BA808" i="3" s="1"/>
  <c r="AP817" i="3"/>
  <c r="AQ817" i="3" s="1"/>
  <c r="AR817" i="3" s="1"/>
  <c r="AY825" i="3"/>
  <c r="AZ825" i="3" s="1"/>
  <c r="BA825" i="3" s="1"/>
  <c r="BE827" i="3"/>
  <c r="BF827" i="3" s="1"/>
  <c r="BG827" i="3" s="1"/>
  <c r="BB827" i="3"/>
  <c r="BC827" i="3" s="1"/>
  <c r="BD827" i="3" s="1"/>
  <c r="AY831" i="3"/>
  <c r="AZ831" i="3" s="1"/>
  <c r="BA831" i="3" s="1"/>
  <c r="BB841" i="3"/>
  <c r="BC841" i="3" s="1"/>
  <c r="BD841" i="3" s="1"/>
  <c r="AY785" i="3"/>
  <c r="AZ785" i="3" s="1"/>
  <c r="BA785" i="3" s="1"/>
  <c r="AP787" i="3"/>
  <c r="AQ787" i="3" s="1"/>
  <c r="AR787" i="3" s="1"/>
  <c r="AY789" i="3"/>
  <c r="AZ789" i="3" s="1"/>
  <c r="BA789" i="3" s="1"/>
  <c r="AY791" i="3"/>
  <c r="AZ791" i="3" s="1"/>
  <c r="BA791" i="3" s="1"/>
  <c r="AP795" i="3"/>
  <c r="AQ795" i="3" s="1"/>
  <c r="AR795" i="3" s="1"/>
  <c r="AV797" i="3"/>
  <c r="AW797" i="3" s="1"/>
  <c r="AX797" i="3" s="1"/>
  <c r="BE803" i="3"/>
  <c r="BF803" i="3" s="1"/>
  <c r="BG803" i="3" s="1"/>
  <c r="AS803" i="3"/>
  <c r="AT803" i="3" s="1"/>
  <c r="AU803" i="3" s="1"/>
  <c r="AV807" i="3"/>
  <c r="AW807" i="3" s="1"/>
  <c r="AX807" i="3" s="1"/>
  <c r="AS807" i="3"/>
  <c r="AT807" i="3" s="1"/>
  <c r="AU807" i="3" s="1"/>
  <c r="AS817" i="3"/>
  <c r="AT817" i="3" s="1"/>
  <c r="AU817" i="3" s="1"/>
  <c r="BB840" i="3"/>
  <c r="BC840" i="3" s="1"/>
  <c r="BD840" i="3" s="1"/>
  <c r="AP840" i="3"/>
  <c r="AQ840" i="3" s="1"/>
  <c r="AR840" i="3" s="1"/>
  <c r="AV840" i="3"/>
  <c r="AW840" i="3" s="1"/>
  <c r="AX840" i="3" s="1"/>
  <c r="AS840" i="3"/>
  <c r="AT840" i="3" s="1"/>
  <c r="AU840" i="3" s="1"/>
  <c r="AY840" i="3"/>
  <c r="AZ840" i="3" s="1"/>
  <c r="BA840" i="3" s="1"/>
  <c r="AY790" i="3"/>
  <c r="AZ790" i="3" s="1"/>
  <c r="BA790" i="3" s="1"/>
  <c r="AY792" i="3"/>
  <c r="AZ792" i="3" s="1"/>
  <c r="BA792" i="3" s="1"/>
  <c r="AY794" i="3"/>
  <c r="AZ794" i="3" s="1"/>
  <c r="BA794" i="3" s="1"/>
  <c r="AY796" i="3"/>
  <c r="AZ796" i="3" s="1"/>
  <c r="BA796" i="3" s="1"/>
  <c r="AY798" i="3"/>
  <c r="AZ798" i="3" s="1"/>
  <c r="BA798" i="3" s="1"/>
  <c r="AY800" i="3"/>
  <c r="AZ800" i="3" s="1"/>
  <c r="BA800" i="3" s="1"/>
  <c r="AY802" i="3"/>
  <c r="AZ802" i="3" s="1"/>
  <c r="BA802" i="3" s="1"/>
  <c r="AS804" i="3"/>
  <c r="AT804" i="3" s="1"/>
  <c r="AU804" i="3" s="1"/>
  <c r="AP811" i="3"/>
  <c r="AQ811" i="3" s="1"/>
  <c r="AR811" i="3" s="1"/>
  <c r="AV811" i="3"/>
  <c r="AW811" i="3" s="1"/>
  <c r="AX811" i="3" s="1"/>
  <c r="AS811" i="3"/>
  <c r="AT811" i="3" s="1"/>
  <c r="AU811" i="3" s="1"/>
  <c r="BE817" i="3"/>
  <c r="BF817" i="3" s="1"/>
  <c r="BG817" i="3" s="1"/>
  <c r="BB817" i="3"/>
  <c r="BC817" i="3" s="1"/>
  <c r="BD817" i="3" s="1"/>
  <c r="BE819" i="3"/>
  <c r="BF819" i="3" s="1"/>
  <c r="BG819" i="3" s="1"/>
  <c r="BB819" i="3"/>
  <c r="BC819" i="3" s="1"/>
  <c r="BD819" i="3" s="1"/>
  <c r="AP823" i="3"/>
  <c r="AQ823" i="3" s="1"/>
  <c r="AR823" i="3" s="1"/>
  <c r="AV823" i="3"/>
  <c r="AW823" i="3" s="1"/>
  <c r="AX823" i="3" s="1"/>
  <c r="AY827" i="3"/>
  <c r="AZ827" i="3" s="1"/>
  <c r="BA827" i="3" s="1"/>
  <c r="BB832" i="3"/>
  <c r="BC832" i="3" s="1"/>
  <c r="BD832" i="3" s="1"/>
  <c r="BH832" i="3"/>
  <c r="BI832" i="3" s="1"/>
  <c r="BJ832" i="3" s="1"/>
  <c r="BB846" i="3"/>
  <c r="BC846" i="3" s="1"/>
  <c r="BD846" i="3" s="1"/>
  <c r="AP847" i="3"/>
  <c r="AQ847" i="3" s="1"/>
  <c r="AR847" i="3" s="1"/>
  <c r="BE847" i="3"/>
  <c r="BF847" i="3" s="1"/>
  <c r="BG847" i="3" s="1"/>
  <c r="BB851" i="3"/>
  <c r="BC851" i="3" s="1"/>
  <c r="BD851" i="3" s="1"/>
  <c r="AP853" i="3"/>
  <c r="AQ853" i="3" s="1"/>
  <c r="AR853" i="3" s="1"/>
  <c r="BE853" i="3"/>
  <c r="BF853" i="3" s="1"/>
  <c r="BG853" i="3" s="1"/>
  <c r="AV853" i="3"/>
  <c r="AW853" i="3" s="1"/>
  <c r="AX853" i="3" s="1"/>
  <c r="AY806" i="3"/>
  <c r="AZ806" i="3" s="1"/>
  <c r="BA806" i="3" s="1"/>
  <c r="AV816" i="3"/>
  <c r="AW816" i="3" s="1"/>
  <c r="AX816" i="3" s="1"/>
  <c r="BE821" i="3"/>
  <c r="BF821" i="3" s="1"/>
  <c r="BG821" i="3" s="1"/>
  <c r="BB821" i="3"/>
  <c r="BC821" i="3" s="1"/>
  <c r="BD821" i="3" s="1"/>
  <c r="AP825" i="3"/>
  <c r="AQ825" i="3" s="1"/>
  <c r="AR825" i="3" s="1"/>
  <c r="AV825" i="3"/>
  <c r="AW825" i="3" s="1"/>
  <c r="AX825" i="3" s="1"/>
  <c r="BE829" i="3"/>
  <c r="BF829" i="3" s="1"/>
  <c r="BG829" i="3" s="1"/>
  <c r="BB829" i="3"/>
  <c r="BC829" i="3" s="1"/>
  <c r="BD829" i="3" s="1"/>
  <c r="BB835" i="3"/>
  <c r="BC835" i="3" s="1"/>
  <c r="BD835" i="3" s="1"/>
  <c r="BB839" i="3"/>
  <c r="BC839" i="3" s="1"/>
  <c r="BD839" i="3" s="1"/>
  <c r="AV806" i="3"/>
  <c r="AW806" i="3" s="1"/>
  <c r="AX806" i="3" s="1"/>
  <c r="AP815" i="3"/>
  <c r="AQ815" i="3" s="1"/>
  <c r="AR815" i="3" s="1"/>
  <c r="AV815" i="3"/>
  <c r="AW815" i="3" s="1"/>
  <c r="AX815" i="3" s="1"/>
  <c r="AY817" i="3"/>
  <c r="AZ817" i="3" s="1"/>
  <c r="BA817" i="3" s="1"/>
  <c r="AY819" i="3"/>
  <c r="AZ819" i="3" s="1"/>
  <c r="BA819" i="3" s="1"/>
  <c r="AP831" i="3"/>
  <c r="AQ831" i="3" s="1"/>
  <c r="AR831" i="3" s="1"/>
  <c r="AV831" i="3"/>
  <c r="AW831" i="3" s="1"/>
  <c r="AX831" i="3" s="1"/>
  <c r="AS808" i="3"/>
  <c r="AT808" i="3" s="1"/>
  <c r="AU808" i="3" s="1"/>
  <c r="BE811" i="3"/>
  <c r="BF811" i="3" s="1"/>
  <c r="BG811" i="3" s="1"/>
  <c r="AP813" i="3"/>
  <c r="AQ813" i="3" s="1"/>
  <c r="AR813" i="3" s="1"/>
  <c r="AV813" i="3"/>
  <c r="AW813" i="3" s="1"/>
  <c r="AX813" i="3" s="1"/>
  <c r="AV814" i="3"/>
  <c r="AW814" i="3" s="1"/>
  <c r="AX814" i="3" s="1"/>
  <c r="AY821" i="3"/>
  <c r="AZ821" i="3" s="1"/>
  <c r="BA821" i="3" s="1"/>
  <c r="BH822" i="3"/>
  <c r="BI822" i="3" s="1"/>
  <c r="BJ822" i="3" s="1"/>
  <c r="BE825" i="3"/>
  <c r="BF825" i="3" s="1"/>
  <c r="BG825" i="3" s="1"/>
  <c r="BB825" i="3"/>
  <c r="BC825" i="3" s="1"/>
  <c r="BD825" i="3" s="1"/>
  <c r="AY829" i="3"/>
  <c r="AZ829" i="3" s="1"/>
  <c r="BA829" i="3" s="1"/>
  <c r="BB843" i="3"/>
  <c r="BC843" i="3" s="1"/>
  <c r="BD843" i="3" s="1"/>
  <c r="AP854" i="3"/>
  <c r="AQ854" i="3" s="1"/>
  <c r="AR854" i="3" s="1"/>
  <c r="AV854" i="3"/>
  <c r="AW854" i="3" s="1"/>
  <c r="AX854" i="3" s="1"/>
  <c r="AS854" i="3"/>
  <c r="AT854" i="3" s="1"/>
  <c r="AU854" i="3" s="1"/>
  <c r="AY854" i="3"/>
  <c r="AZ854" i="3" s="1"/>
  <c r="BA854" i="3" s="1"/>
  <c r="AP809" i="3"/>
  <c r="AQ809" i="3" s="1"/>
  <c r="AR809" i="3" s="1"/>
  <c r="AV809" i="3"/>
  <c r="AW809" i="3" s="1"/>
  <c r="AX809" i="3" s="1"/>
  <c r="AS809" i="3"/>
  <c r="AT809" i="3" s="1"/>
  <c r="AU809" i="3" s="1"/>
  <c r="AV812" i="3"/>
  <c r="AW812" i="3" s="1"/>
  <c r="AX812" i="3" s="1"/>
  <c r="BE816" i="3"/>
  <c r="BF816" i="3" s="1"/>
  <c r="BG816" i="3" s="1"/>
  <c r="AY823" i="3"/>
  <c r="AZ823" i="3" s="1"/>
  <c r="BA823" i="3" s="1"/>
  <c r="AS823" i="3"/>
  <c r="AT823" i="3" s="1"/>
  <c r="AU823" i="3" s="1"/>
  <c r="AP827" i="3"/>
  <c r="AQ827" i="3" s="1"/>
  <c r="AR827" i="3" s="1"/>
  <c r="AV827" i="3"/>
  <c r="AW827" i="3" s="1"/>
  <c r="AX827" i="3" s="1"/>
  <c r="BE831" i="3"/>
  <c r="BF831" i="3" s="1"/>
  <c r="BG831" i="3" s="1"/>
  <c r="BB831" i="3"/>
  <c r="BC831" i="3" s="1"/>
  <c r="BD831" i="3" s="1"/>
  <c r="BE839" i="3"/>
  <c r="BF839" i="3" s="1"/>
  <c r="BG839" i="3" s="1"/>
  <c r="AV839" i="3"/>
  <c r="AW839" i="3" s="1"/>
  <c r="AX839" i="3" s="1"/>
  <c r="BB849" i="3"/>
  <c r="BC849" i="3" s="1"/>
  <c r="BD849" i="3" s="1"/>
  <c r="BB855" i="3"/>
  <c r="BC855" i="3" s="1"/>
  <c r="BD855" i="3" s="1"/>
  <c r="AV868" i="3"/>
  <c r="AW868" i="3" s="1"/>
  <c r="AX868" i="3" s="1"/>
  <c r="AS868" i="3"/>
  <c r="AT868" i="3" s="1"/>
  <c r="AU868" i="3" s="1"/>
  <c r="AP868" i="3"/>
  <c r="AQ868" i="3" s="1"/>
  <c r="AR868" i="3" s="1"/>
  <c r="AY868" i="3"/>
  <c r="AZ868" i="3" s="1"/>
  <c r="BA868" i="3" s="1"/>
  <c r="AV833" i="3"/>
  <c r="AW833" i="3" s="1"/>
  <c r="AX833" i="3" s="1"/>
  <c r="BE834" i="3"/>
  <c r="BF834" i="3" s="1"/>
  <c r="BG834" i="3" s="1"/>
  <c r="AP848" i="3"/>
  <c r="AQ848" i="3" s="1"/>
  <c r="AR848" i="3" s="1"/>
  <c r="AV848" i="3"/>
  <c r="AW848" i="3" s="1"/>
  <c r="AX848" i="3" s="1"/>
  <c r="AS848" i="3"/>
  <c r="AT848" i="3" s="1"/>
  <c r="AU848" i="3" s="1"/>
  <c r="BB859" i="3"/>
  <c r="BC859" i="3" s="1"/>
  <c r="BD859" i="3" s="1"/>
  <c r="BB869" i="3"/>
  <c r="BC869" i="3" s="1"/>
  <c r="BD869" i="3" s="1"/>
  <c r="AY872" i="3"/>
  <c r="AZ872" i="3" s="1"/>
  <c r="BA872" i="3" s="1"/>
  <c r="BB873" i="3"/>
  <c r="BC873" i="3" s="1"/>
  <c r="BD873" i="3" s="1"/>
  <c r="AY810" i="3"/>
  <c r="AZ810" i="3" s="1"/>
  <c r="BA810" i="3" s="1"/>
  <c r="AY812" i="3"/>
  <c r="AZ812" i="3" s="1"/>
  <c r="BA812" i="3" s="1"/>
  <c r="AY814" i="3"/>
  <c r="AZ814" i="3" s="1"/>
  <c r="BA814" i="3" s="1"/>
  <c r="AY816" i="3"/>
  <c r="AZ816" i="3" s="1"/>
  <c r="BA816" i="3" s="1"/>
  <c r="AY818" i="3"/>
  <c r="AZ818" i="3" s="1"/>
  <c r="BA818" i="3" s="1"/>
  <c r="AY820" i="3"/>
  <c r="AZ820" i="3" s="1"/>
  <c r="BA820" i="3" s="1"/>
  <c r="AY822" i="3"/>
  <c r="AZ822" i="3" s="1"/>
  <c r="BA822" i="3" s="1"/>
  <c r="AY824" i="3"/>
  <c r="AZ824" i="3" s="1"/>
  <c r="BA824" i="3" s="1"/>
  <c r="AY826" i="3"/>
  <c r="AZ826" i="3" s="1"/>
  <c r="BA826" i="3" s="1"/>
  <c r="AY828" i="3"/>
  <c r="AZ828" i="3" s="1"/>
  <c r="BA828" i="3" s="1"/>
  <c r="AY830" i="3"/>
  <c r="AZ830" i="3" s="1"/>
  <c r="BA830" i="3" s="1"/>
  <c r="BE838" i="3"/>
  <c r="BF838" i="3" s="1"/>
  <c r="BG838" i="3" s="1"/>
  <c r="AP841" i="3"/>
  <c r="AQ841" i="3" s="1"/>
  <c r="AR841" i="3" s="1"/>
  <c r="BE841" i="3"/>
  <c r="BF841" i="3" s="1"/>
  <c r="BG841" i="3" s="1"/>
  <c r="AP849" i="3"/>
  <c r="AQ849" i="3" s="1"/>
  <c r="AR849" i="3" s="1"/>
  <c r="BE849" i="3"/>
  <c r="BF849" i="3" s="1"/>
  <c r="BG849" i="3" s="1"/>
  <c r="AV860" i="3"/>
  <c r="AW860" i="3" s="1"/>
  <c r="AX860" i="3" s="1"/>
  <c r="AS860" i="3"/>
  <c r="AT860" i="3" s="1"/>
  <c r="AU860" i="3" s="1"/>
  <c r="AP860" i="3"/>
  <c r="AQ860" i="3" s="1"/>
  <c r="AR860" i="3" s="1"/>
  <c r="AP870" i="3"/>
  <c r="AQ870" i="3" s="1"/>
  <c r="AR870" i="3" s="1"/>
  <c r="AY870" i="3"/>
  <c r="AZ870" i="3" s="1"/>
  <c r="BA870" i="3" s="1"/>
  <c r="AV870" i="3"/>
  <c r="AW870" i="3" s="1"/>
  <c r="AX870" i="3" s="1"/>
  <c r="AS870" i="3"/>
  <c r="AT870" i="3" s="1"/>
  <c r="AU870" i="3" s="1"/>
  <c r="BB870" i="3"/>
  <c r="BC870" i="3" s="1"/>
  <c r="BD870" i="3" s="1"/>
  <c r="AV817" i="3"/>
  <c r="AW817" i="3" s="1"/>
  <c r="AX817" i="3" s="1"/>
  <c r="AS839" i="3"/>
  <c r="AT839" i="3" s="1"/>
  <c r="AU839" i="3" s="1"/>
  <c r="AP842" i="3"/>
  <c r="AQ842" i="3" s="1"/>
  <c r="AR842" i="3" s="1"/>
  <c r="AV842" i="3"/>
  <c r="AW842" i="3" s="1"/>
  <c r="AX842" i="3" s="1"/>
  <c r="AS842" i="3"/>
  <c r="AT842" i="3" s="1"/>
  <c r="AU842" i="3" s="1"/>
  <c r="BB845" i="3"/>
  <c r="BC845" i="3" s="1"/>
  <c r="BD845" i="3" s="1"/>
  <c r="BE846" i="3"/>
  <c r="BF846" i="3" s="1"/>
  <c r="BG846" i="3" s="1"/>
  <c r="BB850" i="3"/>
  <c r="BC850" i="3" s="1"/>
  <c r="BD850" i="3" s="1"/>
  <c r="AP850" i="3"/>
  <c r="AQ850" i="3" s="1"/>
  <c r="AR850" i="3" s="1"/>
  <c r="AV850" i="3"/>
  <c r="AW850" i="3" s="1"/>
  <c r="AX850" i="3" s="1"/>
  <c r="AS850" i="3"/>
  <c r="AT850" i="3" s="1"/>
  <c r="AU850" i="3" s="1"/>
  <c r="AS853" i="3"/>
  <c r="AT853" i="3" s="1"/>
  <c r="AU853" i="3" s="1"/>
  <c r="BB861" i="3"/>
  <c r="BC861" i="3" s="1"/>
  <c r="BD861" i="3" s="1"/>
  <c r="BB871" i="3"/>
  <c r="BC871" i="3" s="1"/>
  <c r="BD871" i="3" s="1"/>
  <c r="BE832" i="3"/>
  <c r="BF832" i="3" s="1"/>
  <c r="BG832" i="3" s="1"/>
  <c r="AY833" i="3"/>
  <c r="AZ833" i="3" s="1"/>
  <c r="BA833" i="3" s="1"/>
  <c r="BE836" i="3"/>
  <c r="BF836" i="3" s="1"/>
  <c r="BG836" i="3" s="1"/>
  <c r="AV837" i="3"/>
  <c r="AW837" i="3" s="1"/>
  <c r="AX837" i="3" s="1"/>
  <c r="BE840" i="3"/>
  <c r="BF840" i="3" s="1"/>
  <c r="BG840" i="3" s="1"/>
  <c r="AP843" i="3"/>
  <c r="AQ843" i="3" s="1"/>
  <c r="AR843" i="3" s="1"/>
  <c r="BE843" i="3"/>
  <c r="BF843" i="3" s="1"/>
  <c r="BG843" i="3" s="1"/>
  <c r="AS847" i="3"/>
  <c r="AT847" i="3" s="1"/>
  <c r="AU847" i="3" s="1"/>
  <c r="AP851" i="3"/>
  <c r="AQ851" i="3" s="1"/>
  <c r="AR851" i="3" s="1"/>
  <c r="BE851" i="3"/>
  <c r="BF851" i="3" s="1"/>
  <c r="BG851" i="3" s="1"/>
  <c r="BB853" i="3"/>
  <c r="BC853" i="3" s="1"/>
  <c r="BD853" i="3" s="1"/>
  <c r="BE854" i="3"/>
  <c r="BF854" i="3" s="1"/>
  <c r="BG854" i="3" s="1"/>
  <c r="BB834" i="3"/>
  <c r="BC834" i="3" s="1"/>
  <c r="BD834" i="3" s="1"/>
  <c r="AP834" i="3"/>
  <c r="AQ834" i="3" s="1"/>
  <c r="AR834" i="3" s="1"/>
  <c r="AV834" i="3"/>
  <c r="AW834" i="3" s="1"/>
  <c r="AX834" i="3" s="1"/>
  <c r="AP844" i="3"/>
  <c r="AQ844" i="3" s="1"/>
  <c r="AR844" i="3" s="1"/>
  <c r="AV844" i="3"/>
  <c r="AW844" i="3" s="1"/>
  <c r="AX844" i="3" s="1"/>
  <c r="AS844" i="3"/>
  <c r="AT844" i="3" s="1"/>
  <c r="AU844" i="3" s="1"/>
  <c r="BE848" i="3"/>
  <c r="BF848" i="3" s="1"/>
  <c r="BG848" i="3" s="1"/>
  <c r="AY848" i="3"/>
  <c r="AZ848" i="3" s="1"/>
  <c r="BA848" i="3" s="1"/>
  <c r="AP852" i="3"/>
  <c r="AQ852" i="3" s="1"/>
  <c r="AR852" i="3" s="1"/>
  <c r="AV852" i="3"/>
  <c r="AW852" i="3" s="1"/>
  <c r="AX852" i="3" s="1"/>
  <c r="AS852" i="3"/>
  <c r="AT852" i="3" s="1"/>
  <c r="AU852" i="3" s="1"/>
  <c r="AP833" i="3"/>
  <c r="AQ833" i="3" s="1"/>
  <c r="AR833" i="3" s="1"/>
  <c r="BB838" i="3"/>
  <c r="BC838" i="3" s="1"/>
  <c r="BD838" i="3" s="1"/>
  <c r="AP838" i="3"/>
  <c r="AQ838" i="3" s="1"/>
  <c r="AR838" i="3" s="1"/>
  <c r="AV838" i="3"/>
  <c r="AW838" i="3" s="1"/>
  <c r="AX838" i="3" s="1"/>
  <c r="AS838" i="3"/>
  <c r="AT838" i="3" s="1"/>
  <c r="AU838" i="3" s="1"/>
  <c r="AP845" i="3"/>
  <c r="AQ845" i="3" s="1"/>
  <c r="AR845" i="3" s="1"/>
  <c r="BE845" i="3"/>
  <c r="BF845" i="3" s="1"/>
  <c r="BG845" i="3" s="1"/>
  <c r="AY860" i="3"/>
  <c r="AZ860" i="3" s="1"/>
  <c r="BA860" i="3" s="1"/>
  <c r="AV861" i="3"/>
  <c r="AW861" i="3" s="1"/>
  <c r="AX861" i="3" s="1"/>
  <c r="AY861" i="3"/>
  <c r="AZ861" i="3" s="1"/>
  <c r="BA861" i="3" s="1"/>
  <c r="AY863" i="3"/>
  <c r="AZ863" i="3" s="1"/>
  <c r="BA863" i="3" s="1"/>
  <c r="AV866" i="3"/>
  <c r="AW866" i="3" s="1"/>
  <c r="AX866" i="3" s="1"/>
  <c r="AS866" i="3"/>
  <c r="AT866" i="3" s="1"/>
  <c r="AU866" i="3" s="1"/>
  <c r="AY876" i="3"/>
  <c r="AZ876" i="3" s="1"/>
  <c r="BA876" i="3" s="1"/>
  <c r="AP835" i="3"/>
  <c r="AQ835" i="3" s="1"/>
  <c r="AR835" i="3" s="1"/>
  <c r="AP837" i="3"/>
  <c r="AQ837" i="3" s="1"/>
  <c r="AR837" i="3" s="1"/>
  <c r="AP839" i="3"/>
  <c r="AQ839" i="3" s="1"/>
  <c r="AR839" i="3" s="1"/>
  <c r="BE860" i="3"/>
  <c r="BF860" i="3" s="1"/>
  <c r="BG860" i="3" s="1"/>
  <c r="AV864" i="3"/>
  <c r="AW864" i="3" s="1"/>
  <c r="AX864" i="3" s="1"/>
  <c r="AS864" i="3"/>
  <c r="AT864" i="3" s="1"/>
  <c r="AU864" i="3" s="1"/>
  <c r="BE870" i="3"/>
  <c r="BF870" i="3" s="1"/>
  <c r="BG870" i="3" s="1"/>
  <c r="BB875" i="3"/>
  <c r="BC875" i="3" s="1"/>
  <c r="BD875" i="3" s="1"/>
  <c r="AY835" i="3"/>
  <c r="AZ835" i="3" s="1"/>
  <c r="BA835" i="3" s="1"/>
  <c r="AY837" i="3"/>
  <c r="AZ837" i="3" s="1"/>
  <c r="BA837" i="3" s="1"/>
  <c r="AY839" i="3"/>
  <c r="AZ839" i="3" s="1"/>
  <c r="BA839" i="3" s="1"/>
  <c r="AY841" i="3"/>
  <c r="AZ841" i="3" s="1"/>
  <c r="BA841" i="3" s="1"/>
  <c r="AY843" i="3"/>
  <c r="AZ843" i="3" s="1"/>
  <c r="BA843" i="3" s="1"/>
  <c r="AY845" i="3"/>
  <c r="AZ845" i="3" s="1"/>
  <c r="BA845" i="3" s="1"/>
  <c r="AY847" i="3"/>
  <c r="AZ847" i="3" s="1"/>
  <c r="BA847" i="3" s="1"/>
  <c r="AY849" i="3"/>
  <c r="AZ849" i="3" s="1"/>
  <c r="BA849" i="3" s="1"/>
  <c r="AY851" i="3"/>
  <c r="AZ851" i="3" s="1"/>
  <c r="BA851" i="3" s="1"/>
  <c r="AY853" i="3"/>
  <c r="AZ853" i="3" s="1"/>
  <c r="BA853" i="3" s="1"/>
  <c r="AV862" i="3"/>
  <c r="AW862" i="3" s="1"/>
  <c r="AX862" i="3" s="1"/>
  <c r="AS862" i="3"/>
  <c r="AT862" i="3" s="1"/>
  <c r="AU862" i="3" s="1"/>
  <c r="BH863" i="3"/>
  <c r="BI863" i="3" s="1"/>
  <c r="BJ863" i="3" s="1"/>
  <c r="BE868" i="3"/>
  <c r="BF868" i="3" s="1"/>
  <c r="BG868" i="3" s="1"/>
  <c r="BB883" i="3"/>
  <c r="BC883" i="3" s="1"/>
  <c r="BD883" i="3" s="1"/>
  <c r="BH883" i="3"/>
  <c r="BI883" i="3" s="1"/>
  <c r="BJ883" i="3" s="1"/>
  <c r="BB906" i="3"/>
  <c r="BC906" i="3" s="1"/>
  <c r="BD906" i="3" s="1"/>
  <c r="BH908" i="3"/>
  <c r="BI908" i="3" s="1"/>
  <c r="BJ908" i="3" s="1"/>
  <c r="BB908" i="3"/>
  <c r="BC908" i="3" s="1"/>
  <c r="BD908" i="3" s="1"/>
  <c r="AS856" i="3"/>
  <c r="AT856" i="3" s="1"/>
  <c r="AU856" i="3" s="1"/>
  <c r="AS857" i="3"/>
  <c r="AT857" i="3" s="1"/>
  <c r="AU857" i="3" s="1"/>
  <c r="AP857" i="3"/>
  <c r="AQ857" i="3" s="1"/>
  <c r="AR857" i="3" s="1"/>
  <c r="AS863" i="3"/>
  <c r="AT863" i="3" s="1"/>
  <c r="AU863" i="3" s="1"/>
  <c r="BH864" i="3"/>
  <c r="BI864" i="3" s="1"/>
  <c r="BJ864" i="3" s="1"/>
  <c r="BE866" i="3"/>
  <c r="BF866" i="3" s="1"/>
  <c r="BG866" i="3" s="1"/>
  <c r="BE869" i="3"/>
  <c r="BF869" i="3" s="1"/>
  <c r="BG869" i="3" s="1"/>
  <c r="BE872" i="3"/>
  <c r="BF872" i="3" s="1"/>
  <c r="BG872" i="3" s="1"/>
  <c r="AY878" i="3"/>
  <c r="AZ878" i="3" s="1"/>
  <c r="BA878" i="3" s="1"/>
  <c r="BB881" i="3"/>
  <c r="BC881" i="3" s="1"/>
  <c r="BD881" i="3" s="1"/>
  <c r="AP882" i="3"/>
  <c r="AQ882" i="3" s="1"/>
  <c r="AR882" i="3" s="1"/>
  <c r="AV882" i="3"/>
  <c r="AW882" i="3" s="1"/>
  <c r="AX882" i="3" s="1"/>
  <c r="AS882" i="3"/>
  <c r="AT882" i="3" s="1"/>
  <c r="AU882" i="3" s="1"/>
  <c r="AY882" i="3"/>
  <c r="AZ882" i="3" s="1"/>
  <c r="BA882" i="3" s="1"/>
  <c r="AY855" i="3"/>
  <c r="AZ855" i="3" s="1"/>
  <c r="BA855" i="3" s="1"/>
  <c r="BE855" i="3"/>
  <c r="BF855" i="3" s="1"/>
  <c r="BG855" i="3" s="1"/>
  <c r="AV856" i="3"/>
  <c r="AW856" i="3" s="1"/>
  <c r="AX856" i="3" s="1"/>
  <c r="AY858" i="3"/>
  <c r="AZ858" i="3" s="1"/>
  <c r="BA858" i="3" s="1"/>
  <c r="BB860" i="3"/>
  <c r="BC860" i="3" s="1"/>
  <c r="BD860" i="3" s="1"/>
  <c r="AS861" i="3"/>
  <c r="AT861" i="3" s="1"/>
  <c r="AU861" i="3" s="1"/>
  <c r="BE864" i="3"/>
  <c r="BF864" i="3" s="1"/>
  <c r="BG864" i="3" s="1"/>
  <c r="AV865" i="3"/>
  <c r="AW865" i="3" s="1"/>
  <c r="AX865" i="3" s="1"/>
  <c r="AP866" i="3"/>
  <c r="AQ866" i="3" s="1"/>
  <c r="AR866" i="3" s="1"/>
  <c r="BE867" i="3"/>
  <c r="BF867" i="3" s="1"/>
  <c r="BG867" i="3" s="1"/>
  <c r="AY857" i="3"/>
  <c r="AZ857" i="3" s="1"/>
  <c r="BA857" i="3" s="1"/>
  <c r="BE857" i="3"/>
  <c r="BF857" i="3" s="1"/>
  <c r="BG857" i="3" s="1"/>
  <c r="BE862" i="3"/>
  <c r="BF862" i="3" s="1"/>
  <c r="BG862" i="3" s="1"/>
  <c r="AV863" i="3"/>
  <c r="AW863" i="3" s="1"/>
  <c r="AX863" i="3" s="1"/>
  <c r="AP864" i="3"/>
  <c r="AQ864" i="3" s="1"/>
  <c r="AR864" i="3" s="1"/>
  <c r="BB867" i="3"/>
  <c r="BC867" i="3" s="1"/>
  <c r="BD867" i="3" s="1"/>
  <c r="AY869" i="3"/>
  <c r="AZ869" i="3" s="1"/>
  <c r="BA869" i="3" s="1"/>
  <c r="AV871" i="3"/>
  <c r="AW871" i="3" s="1"/>
  <c r="AX871" i="3" s="1"/>
  <c r="BB877" i="3"/>
  <c r="BC877" i="3" s="1"/>
  <c r="BD877" i="3" s="1"/>
  <c r="BH882" i="3"/>
  <c r="BI882" i="3" s="1"/>
  <c r="BJ882" i="3" s="1"/>
  <c r="AP880" i="3"/>
  <c r="AQ880" i="3" s="1"/>
  <c r="AR880" i="3" s="1"/>
  <c r="AV880" i="3"/>
  <c r="AW880" i="3" s="1"/>
  <c r="AX880" i="3" s="1"/>
  <c r="AV881" i="3"/>
  <c r="AW881" i="3" s="1"/>
  <c r="AX881" i="3" s="1"/>
  <c r="BB885" i="3"/>
  <c r="BC885" i="3" s="1"/>
  <c r="BD885" i="3" s="1"/>
  <c r="BB889" i="3"/>
  <c r="BC889" i="3" s="1"/>
  <c r="BD889" i="3" s="1"/>
  <c r="BE910" i="3"/>
  <c r="BF910" i="3" s="1"/>
  <c r="BG910" i="3" s="1"/>
  <c r="AV910" i="3"/>
  <c r="AW910" i="3" s="1"/>
  <c r="AX910" i="3" s="1"/>
  <c r="AP910" i="3"/>
  <c r="AQ910" i="3" s="1"/>
  <c r="AR910" i="3" s="1"/>
  <c r="AS873" i="3"/>
  <c r="AT873" i="3" s="1"/>
  <c r="AU873" i="3" s="1"/>
  <c r="AP873" i="3"/>
  <c r="AQ873" i="3" s="1"/>
  <c r="AR873" i="3" s="1"/>
  <c r="BB876" i="3"/>
  <c r="BC876" i="3" s="1"/>
  <c r="BD876" i="3" s="1"/>
  <c r="AP878" i="3"/>
  <c r="AQ878" i="3" s="1"/>
  <c r="AR878" i="3" s="1"/>
  <c r="AV878" i="3"/>
  <c r="AW878" i="3" s="1"/>
  <c r="AX878" i="3" s="1"/>
  <c r="AV879" i="3"/>
  <c r="AW879" i="3" s="1"/>
  <c r="AX879" i="3" s="1"/>
  <c r="AY881" i="3"/>
  <c r="AZ881" i="3" s="1"/>
  <c r="BA881" i="3" s="1"/>
  <c r="BE882" i="3"/>
  <c r="BF882" i="3" s="1"/>
  <c r="BG882" i="3" s="1"/>
  <c r="AP859" i="3"/>
  <c r="AQ859" i="3" s="1"/>
  <c r="AR859" i="3" s="1"/>
  <c r="AP861" i="3"/>
  <c r="AQ861" i="3" s="1"/>
  <c r="AR861" i="3" s="1"/>
  <c r="AP863" i="3"/>
  <c r="AQ863" i="3" s="1"/>
  <c r="AR863" i="3" s="1"/>
  <c r="AP865" i="3"/>
  <c r="AQ865" i="3" s="1"/>
  <c r="AR865" i="3" s="1"/>
  <c r="AP867" i="3"/>
  <c r="AQ867" i="3" s="1"/>
  <c r="AR867" i="3" s="1"/>
  <c r="AP869" i="3"/>
  <c r="AQ869" i="3" s="1"/>
  <c r="AR869" i="3" s="1"/>
  <c r="AP876" i="3"/>
  <c r="AQ876" i="3" s="1"/>
  <c r="AR876" i="3" s="1"/>
  <c r="AV876" i="3"/>
  <c r="AW876" i="3" s="1"/>
  <c r="AX876" i="3" s="1"/>
  <c r="BB887" i="3"/>
  <c r="BC887" i="3" s="1"/>
  <c r="BD887" i="3" s="1"/>
  <c r="AP874" i="3"/>
  <c r="AQ874" i="3" s="1"/>
  <c r="AR874" i="3" s="1"/>
  <c r="AV874" i="3"/>
  <c r="AW874" i="3" s="1"/>
  <c r="AX874" i="3" s="1"/>
  <c r="AY877" i="3"/>
  <c r="AZ877" i="3" s="1"/>
  <c r="BA877" i="3" s="1"/>
  <c r="BE880" i="3"/>
  <c r="BF880" i="3" s="1"/>
  <c r="BG880" i="3" s="1"/>
  <c r="AY898" i="3"/>
  <c r="AZ898" i="3" s="1"/>
  <c r="BA898" i="3" s="1"/>
  <c r="AP872" i="3"/>
  <c r="AQ872" i="3" s="1"/>
  <c r="AR872" i="3" s="1"/>
  <c r="BE878" i="3"/>
  <c r="BF878" i="3" s="1"/>
  <c r="BG878" i="3" s="1"/>
  <c r="BB879" i="3"/>
  <c r="BC879" i="3" s="1"/>
  <c r="BD879" i="3" s="1"/>
  <c r="BB891" i="3"/>
  <c r="BC891" i="3" s="1"/>
  <c r="BD891" i="3" s="1"/>
  <c r="AY871" i="3"/>
  <c r="AZ871" i="3" s="1"/>
  <c r="BA871" i="3" s="1"/>
  <c r="AV872" i="3"/>
  <c r="AW872" i="3" s="1"/>
  <c r="AX872" i="3" s="1"/>
  <c r="AY873" i="3"/>
  <c r="AZ873" i="3" s="1"/>
  <c r="BA873" i="3" s="1"/>
  <c r="BE876" i="3"/>
  <c r="BF876" i="3" s="1"/>
  <c r="BG876" i="3" s="1"/>
  <c r="AS881" i="3"/>
  <c r="AT881" i="3" s="1"/>
  <c r="AU881" i="3" s="1"/>
  <c r="BB882" i="3"/>
  <c r="BC882" i="3" s="1"/>
  <c r="BD882" i="3" s="1"/>
  <c r="AY894" i="3"/>
  <c r="AZ894" i="3" s="1"/>
  <c r="BA894" i="3" s="1"/>
  <c r="AS885" i="3"/>
  <c r="AT885" i="3" s="1"/>
  <c r="AU885" i="3" s="1"/>
  <c r="AP885" i="3"/>
  <c r="AQ885" i="3" s="1"/>
  <c r="AR885" i="3" s="1"/>
  <c r="AP888" i="3"/>
  <c r="AQ888" i="3" s="1"/>
  <c r="AR888" i="3" s="1"/>
  <c r="AV888" i="3"/>
  <c r="AW888" i="3" s="1"/>
  <c r="AX888" i="3" s="1"/>
  <c r="AY888" i="3"/>
  <c r="AZ888" i="3" s="1"/>
  <c r="BA888" i="3" s="1"/>
  <c r="AP890" i="3"/>
  <c r="AQ890" i="3" s="1"/>
  <c r="AR890" i="3" s="1"/>
  <c r="AV890" i="3"/>
  <c r="AW890" i="3" s="1"/>
  <c r="AX890" i="3" s="1"/>
  <c r="AY890" i="3"/>
  <c r="AZ890" i="3" s="1"/>
  <c r="BA890" i="3" s="1"/>
  <c r="AP892" i="3"/>
  <c r="AQ892" i="3" s="1"/>
  <c r="AR892" i="3" s="1"/>
  <c r="AV892" i="3"/>
  <c r="AW892" i="3" s="1"/>
  <c r="AX892" i="3" s="1"/>
  <c r="AY893" i="3"/>
  <c r="AZ893" i="3" s="1"/>
  <c r="BA893" i="3" s="1"/>
  <c r="BB895" i="3"/>
  <c r="BC895" i="3" s="1"/>
  <c r="BD895" i="3" s="1"/>
  <c r="BH895" i="3"/>
  <c r="BI895" i="3" s="1"/>
  <c r="BJ895" i="3" s="1"/>
  <c r="AP875" i="3"/>
  <c r="AQ875" i="3" s="1"/>
  <c r="AR875" i="3" s="1"/>
  <c r="AP877" i="3"/>
  <c r="AQ877" i="3" s="1"/>
  <c r="AR877" i="3" s="1"/>
  <c r="AP879" i="3"/>
  <c r="AQ879" i="3" s="1"/>
  <c r="AR879" i="3" s="1"/>
  <c r="AP881" i="3"/>
  <c r="AQ881" i="3" s="1"/>
  <c r="AR881" i="3" s="1"/>
  <c r="AY885" i="3"/>
  <c r="AZ885" i="3" s="1"/>
  <c r="BA885" i="3" s="1"/>
  <c r="AV889" i="3"/>
  <c r="AW889" i="3" s="1"/>
  <c r="AX889" i="3" s="1"/>
  <c r="AV891" i="3"/>
  <c r="AW891" i="3" s="1"/>
  <c r="AX891" i="3" s="1"/>
  <c r="AY910" i="3"/>
  <c r="AZ910" i="3" s="1"/>
  <c r="BA910" i="3" s="1"/>
  <c r="AS883" i="3"/>
  <c r="AT883" i="3" s="1"/>
  <c r="AU883" i="3" s="1"/>
  <c r="AS887" i="3"/>
  <c r="AT887" i="3" s="1"/>
  <c r="AU887" i="3" s="1"/>
  <c r="AP887" i="3"/>
  <c r="AQ887" i="3" s="1"/>
  <c r="AR887" i="3" s="1"/>
  <c r="AY889" i="3"/>
  <c r="AZ889" i="3" s="1"/>
  <c r="BA889" i="3" s="1"/>
  <c r="AY891" i="3"/>
  <c r="AZ891" i="3" s="1"/>
  <c r="BA891" i="3" s="1"/>
  <c r="BB893" i="3"/>
  <c r="BC893" i="3" s="1"/>
  <c r="BD893" i="3" s="1"/>
  <c r="AS900" i="3"/>
  <c r="AT900" i="3" s="1"/>
  <c r="AU900" i="3" s="1"/>
  <c r="AS884" i="3"/>
  <c r="AT884" i="3" s="1"/>
  <c r="AU884" i="3" s="1"/>
  <c r="AS886" i="3"/>
  <c r="AT886" i="3" s="1"/>
  <c r="AU886" i="3" s="1"/>
  <c r="BE888" i="3"/>
  <c r="BF888" i="3" s="1"/>
  <c r="BG888" i="3" s="1"/>
  <c r="BE890" i="3"/>
  <c r="BF890" i="3" s="1"/>
  <c r="BG890" i="3" s="1"/>
  <c r="BE892" i="3"/>
  <c r="BF892" i="3" s="1"/>
  <c r="BG892" i="3" s="1"/>
  <c r="AV893" i="3"/>
  <c r="AW893" i="3" s="1"/>
  <c r="AX893" i="3" s="1"/>
  <c r="AY883" i="3"/>
  <c r="AZ883" i="3" s="1"/>
  <c r="BA883" i="3" s="1"/>
  <c r="AP902" i="3"/>
  <c r="AQ902" i="3" s="1"/>
  <c r="AR902" i="3" s="1"/>
  <c r="AV902" i="3"/>
  <c r="AW902" i="3" s="1"/>
  <c r="AX902" i="3" s="1"/>
  <c r="AS902" i="3"/>
  <c r="AT902" i="3" s="1"/>
  <c r="AU902" i="3" s="1"/>
  <c r="AP904" i="3"/>
  <c r="AQ904" i="3" s="1"/>
  <c r="AR904" i="3" s="1"/>
  <c r="AV904" i="3"/>
  <c r="AW904" i="3" s="1"/>
  <c r="AX904" i="3" s="1"/>
  <c r="AP911" i="3"/>
  <c r="AQ911" i="3" s="1"/>
  <c r="AR911" i="3" s="1"/>
  <c r="AV911" i="3"/>
  <c r="AW911" i="3" s="1"/>
  <c r="AX911" i="3" s="1"/>
  <c r="AS911" i="3"/>
  <c r="AT911" i="3" s="1"/>
  <c r="AU911" i="3" s="1"/>
  <c r="BB911" i="3"/>
  <c r="BC911" i="3" s="1"/>
  <c r="BD911" i="3" s="1"/>
  <c r="AY911" i="3"/>
  <c r="AZ911" i="3" s="1"/>
  <c r="BA911" i="3" s="1"/>
  <c r="AY887" i="3"/>
  <c r="AZ887" i="3" s="1"/>
  <c r="BA887" i="3" s="1"/>
  <c r="AY892" i="3"/>
  <c r="AZ892" i="3" s="1"/>
  <c r="BA892" i="3" s="1"/>
  <c r="BE900" i="3"/>
  <c r="BF900" i="3" s="1"/>
  <c r="BG900" i="3" s="1"/>
  <c r="BB901" i="3"/>
  <c r="BC901" i="3" s="1"/>
  <c r="BD901" i="3" s="1"/>
  <c r="BH901" i="3"/>
  <c r="BI901" i="3" s="1"/>
  <c r="BJ901" i="3" s="1"/>
  <c r="AS905" i="3"/>
  <c r="AT905" i="3" s="1"/>
  <c r="AU905" i="3" s="1"/>
  <c r="AP889" i="3"/>
  <c r="AQ889" i="3" s="1"/>
  <c r="AR889" i="3" s="1"/>
  <c r="AP891" i="3"/>
  <c r="AQ891" i="3" s="1"/>
  <c r="AR891" i="3" s="1"/>
  <c r="AP893" i="3"/>
  <c r="AQ893" i="3" s="1"/>
  <c r="AR893" i="3" s="1"/>
  <c r="AP896" i="3"/>
  <c r="AQ896" i="3" s="1"/>
  <c r="AR896" i="3" s="1"/>
  <c r="AV896" i="3"/>
  <c r="AW896" i="3" s="1"/>
  <c r="AX896" i="3" s="1"/>
  <c r="AY900" i="3"/>
  <c r="AZ900" i="3" s="1"/>
  <c r="BA900" i="3" s="1"/>
  <c r="BB903" i="3"/>
  <c r="BC903" i="3" s="1"/>
  <c r="BD903" i="3" s="1"/>
  <c r="AV907" i="3"/>
  <c r="AW907" i="3" s="1"/>
  <c r="AX907" i="3" s="1"/>
  <c r="AP908" i="3"/>
  <c r="AQ908" i="3" s="1"/>
  <c r="AR908" i="3" s="1"/>
  <c r="AY924" i="3"/>
  <c r="AZ924" i="3" s="1"/>
  <c r="BA924" i="3" s="1"/>
  <c r="AS894" i="3"/>
  <c r="AT894" i="3" s="1"/>
  <c r="AU894" i="3" s="1"/>
  <c r="AS895" i="3"/>
  <c r="AT895" i="3" s="1"/>
  <c r="AU895" i="3" s="1"/>
  <c r="BE902" i="3"/>
  <c r="BF902" i="3" s="1"/>
  <c r="BG902" i="3" s="1"/>
  <c r="AY904" i="3"/>
  <c r="AZ904" i="3" s="1"/>
  <c r="BA904" i="3" s="1"/>
  <c r="AY905" i="3"/>
  <c r="AZ905" i="3" s="1"/>
  <c r="BA905" i="3" s="1"/>
  <c r="BB897" i="3"/>
  <c r="BC897" i="3" s="1"/>
  <c r="BD897" i="3" s="1"/>
  <c r="AP898" i="3"/>
  <c r="AQ898" i="3" s="1"/>
  <c r="AR898" i="3" s="1"/>
  <c r="AV898" i="3"/>
  <c r="AW898" i="3" s="1"/>
  <c r="AX898" i="3" s="1"/>
  <c r="AY902" i="3"/>
  <c r="AZ902" i="3" s="1"/>
  <c r="BA902" i="3" s="1"/>
  <c r="AP907" i="3"/>
  <c r="AQ907" i="3" s="1"/>
  <c r="AR907" i="3" s="1"/>
  <c r="AS893" i="3"/>
  <c r="AT893" i="3" s="1"/>
  <c r="AU893" i="3" s="1"/>
  <c r="AY895" i="3"/>
  <c r="AZ895" i="3" s="1"/>
  <c r="BA895" i="3" s="1"/>
  <c r="BE896" i="3"/>
  <c r="BF896" i="3" s="1"/>
  <c r="BG896" i="3" s="1"/>
  <c r="AP906" i="3"/>
  <c r="AQ906" i="3" s="1"/>
  <c r="AR906" i="3" s="1"/>
  <c r="AY916" i="3"/>
  <c r="AZ916" i="3" s="1"/>
  <c r="BA916" i="3" s="1"/>
  <c r="AP920" i="3"/>
  <c r="AQ920" i="3" s="1"/>
  <c r="AR920" i="3" s="1"/>
  <c r="AV920" i="3"/>
  <c r="AW920" i="3" s="1"/>
  <c r="AX920" i="3" s="1"/>
  <c r="AS920" i="3"/>
  <c r="AT920" i="3" s="1"/>
  <c r="AU920" i="3" s="1"/>
  <c r="BB899" i="3"/>
  <c r="BC899" i="3" s="1"/>
  <c r="BD899" i="3" s="1"/>
  <c r="AP900" i="3"/>
  <c r="AQ900" i="3" s="1"/>
  <c r="AR900" i="3" s="1"/>
  <c r="AV900" i="3"/>
  <c r="AW900" i="3" s="1"/>
  <c r="AX900" i="3" s="1"/>
  <c r="BB904" i="3"/>
  <c r="BC904" i="3" s="1"/>
  <c r="BD904" i="3" s="1"/>
  <c r="AP905" i="3"/>
  <c r="AQ905" i="3" s="1"/>
  <c r="AR905" i="3" s="1"/>
  <c r="AV905" i="3"/>
  <c r="AW905" i="3" s="1"/>
  <c r="AX905" i="3" s="1"/>
  <c r="Z906" i="3"/>
  <c r="Z908" i="3"/>
  <c r="BE920" i="3"/>
  <c r="BF920" i="3" s="1"/>
  <c r="BG920" i="3" s="1"/>
  <c r="BB920" i="3"/>
  <c r="BC920" i="3" s="1"/>
  <c r="BD920" i="3" s="1"/>
  <c r="AP912" i="3"/>
  <c r="AQ912" i="3" s="1"/>
  <c r="AR912" i="3" s="1"/>
  <c r="BE914" i="3"/>
  <c r="BF914" i="3" s="1"/>
  <c r="BG914" i="3" s="1"/>
  <c r="AS914" i="3"/>
  <c r="AT914" i="3" s="1"/>
  <c r="AU914" i="3" s="1"/>
  <c r="AS903" i="3"/>
  <c r="AT903" i="3" s="1"/>
  <c r="AU903" i="3" s="1"/>
  <c r="BE905" i="3"/>
  <c r="BF905" i="3" s="1"/>
  <c r="BG905" i="3" s="1"/>
  <c r="AS908" i="3"/>
  <c r="AT908" i="3" s="1"/>
  <c r="AU908" i="3" s="1"/>
  <c r="BB910" i="3"/>
  <c r="BC910" i="3" s="1"/>
  <c r="BD910" i="3" s="1"/>
  <c r="BH910" i="3"/>
  <c r="BI910" i="3" s="1"/>
  <c r="BJ910" i="3" s="1"/>
  <c r="AY920" i="3"/>
  <c r="AZ920" i="3" s="1"/>
  <c r="BA920" i="3" s="1"/>
  <c r="BE903" i="3"/>
  <c r="BF903" i="3" s="1"/>
  <c r="BG903" i="3" s="1"/>
  <c r="AS906" i="3"/>
  <c r="AT906" i="3" s="1"/>
  <c r="AU906" i="3" s="1"/>
  <c r="AS907" i="3"/>
  <c r="AT907" i="3" s="1"/>
  <c r="AU907" i="3" s="1"/>
  <c r="AV912" i="3"/>
  <c r="AW912" i="3" s="1"/>
  <c r="AX912" i="3" s="1"/>
  <c r="AS913" i="3"/>
  <c r="AT913" i="3" s="1"/>
  <c r="AU913" i="3" s="1"/>
  <c r="AP913" i="3"/>
  <c r="AQ913" i="3" s="1"/>
  <c r="AR913" i="3" s="1"/>
  <c r="BH914" i="3"/>
  <c r="BI914" i="3" s="1"/>
  <c r="BJ914" i="3" s="1"/>
  <c r="AY914" i="3"/>
  <c r="AZ914" i="3" s="1"/>
  <c r="BA914" i="3" s="1"/>
  <c r="AV916" i="3"/>
  <c r="AW916" i="3" s="1"/>
  <c r="AX916" i="3" s="1"/>
  <c r="AS916" i="3"/>
  <c r="AT916" i="3" s="1"/>
  <c r="AU916" i="3" s="1"/>
  <c r="AP916" i="3"/>
  <c r="AQ916" i="3" s="1"/>
  <c r="AR916" i="3" s="1"/>
  <c r="AY927" i="3"/>
  <c r="AZ927" i="3" s="1"/>
  <c r="BA927" i="3" s="1"/>
  <c r="AV909" i="3"/>
  <c r="AW909" i="3" s="1"/>
  <c r="AX909" i="3" s="1"/>
  <c r="AS909" i="3"/>
  <c r="AT909" i="3" s="1"/>
  <c r="AU909" i="3" s="1"/>
  <c r="AS910" i="3"/>
  <c r="AT910" i="3" s="1"/>
  <c r="AU910" i="3" s="1"/>
  <c r="BE911" i="3"/>
  <c r="BF911" i="3" s="1"/>
  <c r="BG911" i="3" s="1"/>
  <c r="BB912" i="3"/>
  <c r="BC912" i="3" s="1"/>
  <c r="BD912" i="3" s="1"/>
  <c r="BH917" i="3"/>
  <c r="BI917" i="3" s="1"/>
  <c r="BJ917" i="3" s="1"/>
  <c r="AS904" i="3"/>
  <c r="AT904" i="3" s="1"/>
  <c r="AU904" i="3" s="1"/>
  <c r="AY906" i="3"/>
  <c r="AZ906" i="3" s="1"/>
  <c r="BA906" i="3" s="1"/>
  <c r="AY908" i="3"/>
  <c r="AZ908" i="3" s="1"/>
  <c r="BA908" i="3" s="1"/>
  <c r="AY913" i="3"/>
  <c r="AZ913" i="3" s="1"/>
  <c r="BA913" i="3" s="1"/>
  <c r="BB922" i="3"/>
  <c r="BC922" i="3" s="1"/>
  <c r="BD922" i="3" s="1"/>
  <c r="BB924" i="3"/>
  <c r="BC924" i="3" s="1"/>
  <c r="BD924" i="3" s="1"/>
  <c r="AV927" i="3"/>
  <c r="AW927" i="3" s="1"/>
  <c r="AX927" i="3" s="1"/>
  <c r="AP927" i="3"/>
  <c r="AQ927" i="3" s="1"/>
  <c r="AR927" i="3" s="1"/>
  <c r="AS927" i="3"/>
  <c r="AT927" i="3" s="1"/>
  <c r="AU927" i="3" s="1"/>
  <c r="BE926" i="3"/>
  <c r="BF926" i="3" s="1"/>
  <c r="BG926" i="3" s="1"/>
  <c r="BB928" i="3"/>
  <c r="BC928" i="3" s="1"/>
  <c r="BD928" i="3" s="1"/>
  <c r="AY912" i="3"/>
  <c r="AZ912" i="3" s="1"/>
  <c r="BA912" i="3" s="1"/>
  <c r="BE922" i="3"/>
  <c r="BF922" i="3" s="1"/>
  <c r="BG922" i="3" s="1"/>
  <c r="AY925" i="3"/>
  <c r="AZ925" i="3" s="1"/>
  <c r="BA925" i="3" s="1"/>
  <c r="AP925" i="3"/>
  <c r="AQ925" i="3" s="1"/>
  <c r="AR925" i="3" s="1"/>
  <c r="AS925" i="3"/>
  <c r="AT925" i="3" s="1"/>
  <c r="AU925" i="3" s="1"/>
  <c r="AV913" i="3"/>
  <c r="AW913" i="3" s="1"/>
  <c r="AX913" i="3" s="1"/>
  <c r="AP918" i="3"/>
  <c r="AQ918" i="3" s="1"/>
  <c r="AR918" i="3" s="1"/>
  <c r="AV918" i="3"/>
  <c r="AW918" i="3" s="1"/>
  <c r="AX918" i="3" s="1"/>
  <c r="AV924" i="3"/>
  <c r="AW924" i="3" s="1"/>
  <c r="AX924" i="3" s="1"/>
  <c r="BB929" i="3"/>
  <c r="BC929" i="3" s="1"/>
  <c r="BD929" i="3" s="1"/>
  <c r="AV929" i="3"/>
  <c r="AW929" i="3" s="1"/>
  <c r="AX929" i="3" s="1"/>
  <c r="AY915" i="3"/>
  <c r="AZ915" i="3" s="1"/>
  <c r="BA915" i="3" s="1"/>
  <c r="AV917" i="3"/>
  <c r="AW917" i="3" s="1"/>
  <c r="AX917" i="3" s="1"/>
  <c r="BE918" i="3"/>
  <c r="BF918" i="3" s="1"/>
  <c r="BG918" i="3" s="1"/>
  <c r="AY922" i="3"/>
  <c r="AZ922" i="3" s="1"/>
  <c r="BA922" i="3" s="1"/>
  <c r="AY918" i="3"/>
  <c r="AZ918" i="3" s="1"/>
  <c r="BA918" i="3" s="1"/>
  <c r="AS922" i="3"/>
  <c r="AT922" i="3" s="1"/>
  <c r="AU922" i="3" s="1"/>
  <c r="AY926" i="3"/>
  <c r="AZ926" i="3" s="1"/>
  <c r="BA926" i="3" s="1"/>
  <c r="AP926" i="3"/>
  <c r="AQ926" i="3" s="1"/>
  <c r="AR926" i="3" s="1"/>
  <c r="AS926" i="3"/>
  <c r="AT926" i="3" s="1"/>
  <c r="AU926" i="3" s="1"/>
  <c r="AY917" i="3"/>
  <c r="AZ917" i="3" s="1"/>
  <c r="BA917" i="3" s="1"/>
  <c r="AY919" i="3"/>
  <c r="AZ919" i="3" s="1"/>
  <c r="BA919" i="3" s="1"/>
  <c r="AY921" i="3"/>
  <c r="AZ921" i="3" s="1"/>
  <c r="BA921" i="3" s="1"/>
  <c r="AY923" i="3"/>
  <c r="AZ923" i="3" s="1"/>
  <c r="BA923" i="3" s="1"/>
  <c r="BE928" i="3"/>
  <c r="BF928" i="3" s="1"/>
  <c r="BG928" i="3" s="1"/>
  <c r="AP924" i="3"/>
  <c r="AQ924" i="3" s="1"/>
  <c r="AR924" i="3" s="1"/>
  <c r="AY930" i="3"/>
  <c r="AZ930" i="3" s="1"/>
  <c r="BA930" i="3" s="1"/>
  <c r="Z928" i="3"/>
  <c r="BE929" i="3"/>
  <c r="BF929" i="3" s="1"/>
  <c r="BG929" i="3" s="1"/>
  <c r="BE927" i="3"/>
  <c r="BF927" i="3" s="1"/>
  <c r="BG927" i="3" s="1"/>
  <c r="AS928" i="3"/>
  <c r="AT928" i="3" s="1"/>
  <c r="AU928" i="3" s="1"/>
  <c r="AP928" i="3"/>
  <c r="AQ928" i="3" s="1"/>
  <c r="AR928" i="3" s="1"/>
  <c r="AP929" i="3"/>
  <c r="AQ929" i="3" s="1"/>
  <c r="AR929" i="3" s="1"/>
  <c r="BB933" i="3"/>
  <c r="BC933" i="3" s="1"/>
  <c r="BD933" i="3" s="1"/>
  <c r="Z934" i="3"/>
  <c r="Z935" i="3"/>
  <c r="Z936" i="3"/>
  <c r="Z937" i="3"/>
  <c r="Z938" i="3"/>
  <c r="Z939" i="3"/>
  <c r="Z940" i="3"/>
  <c r="Z941" i="3"/>
  <c r="AY929" i="3"/>
  <c r="AZ929" i="3" s="1"/>
  <c r="BA929" i="3" s="1"/>
  <c r="AP930" i="3"/>
  <c r="AQ930" i="3" s="1"/>
  <c r="AR930" i="3" s="1"/>
  <c r="AS930" i="3"/>
  <c r="AT930" i="3" s="1"/>
  <c r="AU930" i="3" s="1"/>
  <c r="AS941" i="3"/>
  <c r="AT941" i="3" s="1"/>
  <c r="AU941" i="3" s="1"/>
  <c r="AV942" i="3"/>
  <c r="AW942" i="3" s="1"/>
  <c r="AX942" i="3" s="1"/>
  <c r="AP942" i="3"/>
  <c r="AQ942" i="3" s="1"/>
  <c r="AR942" i="3" s="1"/>
  <c r="AS929" i="3"/>
  <c r="AT929" i="3" s="1"/>
  <c r="AU929" i="3" s="1"/>
  <c r="AP933" i="3"/>
  <c r="AQ933" i="3" s="1"/>
  <c r="AR933" i="3" s="1"/>
  <c r="BE933" i="3"/>
  <c r="BF933" i="3" s="1"/>
  <c r="BG933" i="3" s="1"/>
  <c r="AP934" i="3"/>
  <c r="AQ934" i="3" s="1"/>
  <c r="AR934" i="3" s="1"/>
  <c r="AP935" i="3"/>
  <c r="AQ935" i="3" s="1"/>
  <c r="AR935" i="3" s="1"/>
  <c r="AP936" i="3"/>
  <c r="AQ936" i="3" s="1"/>
  <c r="AR936" i="3" s="1"/>
  <c r="AP937" i="3"/>
  <c r="AQ937" i="3" s="1"/>
  <c r="AR937" i="3" s="1"/>
  <c r="AP938" i="3"/>
  <c r="AQ938" i="3" s="1"/>
  <c r="AR938" i="3" s="1"/>
  <c r="AP939" i="3"/>
  <c r="AQ939" i="3" s="1"/>
  <c r="AR939" i="3" s="1"/>
  <c r="AP940" i="3"/>
  <c r="AQ940" i="3" s="1"/>
  <c r="AR940" i="3" s="1"/>
  <c r="AV930" i="3"/>
  <c r="AW930" i="3" s="1"/>
  <c r="AX930" i="3" s="1"/>
  <c r="BB931" i="3"/>
  <c r="BC931" i="3" s="1"/>
  <c r="BD931" i="3" s="1"/>
  <c r="AV940" i="3"/>
  <c r="AW940" i="3" s="1"/>
  <c r="AX940" i="3" s="1"/>
  <c r="AV941" i="3"/>
  <c r="AW941" i="3" s="1"/>
  <c r="AX941" i="3" s="1"/>
  <c r="AP932" i="3"/>
  <c r="AQ932" i="3" s="1"/>
  <c r="AR932" i="3" s="1"/>
  <c r="AS932" i="3"/>
  <c r="AT932" i="3" s="1"/>
  <c r="AU932" i="3" s="1"/>
  <c r="BH933" i="3"/>
  <c r="BI933" i="3" s="1"/>
  <c r="BJ933" i="3" s="1"/>
  <c r="AY943" i="3"/>
  <c r="AZ943" i="3" s="1"/>
  <c r="BA943" i="3" s="1"/>
  <c r="AP943" i="3"/>
  <c r="AQ943" i="3" s="1"/>
  <c r="AR943" i="3" s="1"/>
  <c r="AV943" i="3"/>
  <c r="AW943" i="3" s="1"/>
  <c r="AX943" i="3" s="1"/>
  <c r="AS943" i="3"/>
  <c r="AT943" i="3" s="1"/>
  <c r="AU943" i="3" s="1"/>
  <c r="CQ159" i="3" l="1"/>
  <c r="BK630" i="3"/>
  <c r="BL630" i="3" s="1"/>
  <c r="BM630" i="3" s="1"/>
  <c r="L17" i="1"/>
  <c r="L16" i="1" s="1"/>
  <c r="K26" i="1"/>
  <c r="K27" i="1" s="1"/>
  <c r="Y316" i="3"/>
  <c r="BN316" i="3" s="1"/>
  <c r="BO316" i="3" s="1"/>
  <c r="BP316" i="3" s="1"/>
  <c r="Y473" i="3"/>
  <c r="BN473" i="3" s="1"/>
  <c r="BO473" i="3" s="1"/>
  <c r="BP473" i="3" s="1"/>
  <c r="Y630" i="3"/>
  <c r="BN630" i="3" s="1"/>
  <c r="BO630" i="3" s="1"/>
  <c r="BP630" i="3" s="1"/>
  <c r="CQ787" i="3"/>
  <c r="CS787" i="3" s="1"/>
  <c r="Y631" i="3"/>
  <c r="BN631" i="3" s="1"/>
  <c r="BO631" i="3" s="1"/>
  <c r="BP631" i="3" s="1"/>
  <c r="CQ3" i="3"/>
  <c r="CS3" i="3" s="1"/>
  <c r="CQ630" i="3"/>
  <c r="CR630" i="3" s="1"/>
  <c r="CQ473" i="3"/>
  <c r="CS473" i="3" s="1"/>
  <c r="Y2" i="3"/>
  <c r="BN2" i="3" s="1"/>
  <c r="BO2" i="3" s="1"/>
  <c r="BP2" i="3" s="1"/>
  <c r="CQ2" i="3"/>
  <c r="CS2" i="3" s="1"/>
  <c r="CH159" i="3"/>
  <c r="CJ159" i="3" s="1"/>
  <c r="K40" i="1"/>
  <c r="K42" i="1" s="1"/>
  <c r="L19" i="8"/>
  <c r="L20" i="8"/>
  <c r="CQ474" i="3"/>
  <c r="CR474" i="3" s="1"/>
  <c r="E7" i="1"/>
  <c r="M26" i="1"/>
  <c r="M27" i="1" s="1"/>
  <c r="K28" i="1"/>
  <c r="M33" i="1" s="1"/>
  <c r="M17" i="1"/>
  <c r="M16" i="1" s="1"/>
  <c r="J25" i="1"/>
  <c r="E5" i="1"/>
  <c r="BK160" i="3"/>
  <c r="BL160" i="3" s="1"/>
  <c r="BM160" i="3" s="1"/>
  <c r="BK473" i="3"/>
  <c r="BL473" i="3" s="1"/>
  <c r="BM473" i="3" s="1"/>
  <c r="BK159" i="3"/>
  <c r="BL159" i="3" s="1"/>
  <c r="BM159" i="3" s="1"/>
  <c r="CK474" i="3"/>
  <c r="CL474" i="3" s="1"/>
  <c r="CH3" i="3"/>
  <c r="CI3" i="3" s="1"/>
  <c r="CP474" i="3"/>
  <c r="CO474" i="3"/>
  <c r="CP4" i="3"/>
  <c r="CO4" i="3"/>
  <c r="CP317" i="3"/>
  <c r="CO317" i="3"/>
  <c r="CP788" i="3"/>
  <c r="CO788" i="3"/>
  <c r="CP160" i="3"/>
  <c r="CO160" i="3"/>
  <c r="CP631" i="3"/>
  <c r="CO631" i="3"/>
  <c r="CP3" i="3"/>
  <c r="CO3" i="3"/>
  <c r="BK787" i="3"/>
  <c r="BL787" i="3" s="1"/>
  <c r="BM787" i="3" s="1"/>
  <c r="CN162" i="3"/>
  <c r="CP161" i="3"/>
  <c r="CO161" i="3"/>
  <c r="CP318" i="3"/>
  <c r="CO318" i="3"/>
  <c r="CP789" i="3"/>
  <c r="CO789" i="3"/>
  <c r="CP5" i="3"/>
  <c r="CO5" i="3"/>
  <c r="CQ788" i="3"/>
  <c r="CN633" i="3"/>
  <c r="CQ160" i="3"/>
  <c r="CN319" i="3"/>
  <c r="CS630" i="3"/>
  <c r="CP475" i="3"/>
  <c r="CO475" i="3"/>
  <c r="CP632" i="3"/>
  <c r="CO632" i="3"/>
  <c r="CQ317" i="3"/>
  <c r="CN6" i="3"/>
  <c r="CP630" i="3"/>
  <c r="CO630" i="3"/>
  <c r="CP787" i="3"/>
  <c r="CO787" i="3"/>
  <c r="CN476" i="3"/>
  <c r="CP473" i="3"/>
  <c r="CO473" i="3"/>
  <c r="CP316" i="3"/>
  <c r="CO316" i="3"/>
  <c r="CS159" i="3"/>
  <c r="CR159" i="3"/>
  <c r="CQ631" i="3"/>
  <c r="CN790" i="3"/>
  <c r="CP2" i="3"/>
  <c r="CO2" i="3"/>
  <c r="CS316" i="3"/>
  <c r="CR316" i="3"/>
  <c r="CP159" i="3"/>
  <c r="CO159" i="3"/>
  <c r="CL3" i="3"/>
  <c r="CM3" i="3"/>
  <c r="CM788" i="3"/>
  <c r="CL788" i="3"/>
  <c r="CM317" i="3"/>
  <c r="CL317" i="3"/>
  <c r="CM631" i="3"/>
  <c r="CL631" i="3"/>
  <c r="CM160" i="3"/>
  <c r="CL160" i="3"/>
  <c r="BH630" i="3"/>
  <c r="BI630" i="3" s="1"/>
  <c r="BJ630" i="3" s="1"/>
  <c r="CM787" i="3"/>
  <c r="CL787" i="3"/>
  <c r="CM630" i="3"/>
  <c r="CL630" i="3"/>
  <c r="CM2" i="3"/>
  <c r="CL2" i="3"/>
  <c r="CM473" i="3"/>
  <c r="CL473" i="3"/>
  <c r="CM316" i="3"/>
  <c r="CL316" i="3"/>
  <c r="CM159" i="3"/>
  <c r="CL159" i="3"/>
  <c r="CI317" i="3"/>
  <c r="CJ317" i="3"/>
  <c r="CI788" i="3"/>
  <c r="CJ788" i="3"/>
  <c r="CI789" i="3"/>
  <c r="CJ789" i="3"/>
  <c r="CI631" i="3"/>
  <c r="CJ631" i="3"/>
  <c r="CI161" i="3"/>
  <c r="CJ161" i="3"/>
  <c r="CJ474" i="3"/>
  <c r="CI474" i="3"/>
  <c r="CI160" i="3"/>
  <c r="CJ160" i="3"/>
  <c r="CI632" i="3"/>
  <c r="CJ632" i="3"/>
  <c r="BH2" i="3"/>
  <c r="BI2" i="3" s="1"/>
  <c r="BJ2" i="3" s="1"/>
  <c r="CG634" i="3"/>
  <c r="CI316" i="3"/>
  <c r="CJ316" i="3"/>
  <c r="CI473" i="3"/>
  <c r="CJ473" i="3"/>
  <c r="CG477" i="3"/>
  <c r="CG7" i="3"/>
  <c r="CJ2" i="3"/>
  <c r="CI2" i="3"/>
  <c r="CI787" i="3"/>
  <c r="CJ787" i="3"/>
  <c r="CG163" i="3"/>
  <c r="CG320" i="3"/>
  <c r="CI630" i="3"/>
  <c r="CJ630" i="3"/>
  <c r="CG791" i="3"/>
  <c r="Y787" i="3"/>
  <c r="BN787" i="3" s="1"/>
  <c r="BO787" i="3" s="1"/>
  <c r="BP787" i="3" s="1"/>
  <c r="H474" i="3"/>
  <c r="Y474" i="3" s="1"/>
  <c r="BN474" i="3" s="1"/>
  <c r="BO474" i="3" s="1"/>
  <c r="BP474" i="3" s="1"/>
  <c r="Y160" i="3"/>
  <c r="BN160" i="3" s="1"/>
  <c r="BO160" i="3" s="1"/>
  <c r="BP160" i="3" s="1"/>
  <c r="K318" i="3"/>
  <c r="BR318" i="3" s="1"/>
  <c r="CK318" i="3" s="1"/>
  <c r="K475" i="3"/>
  <c r="BR475" i="3" s="1"/>
  <c r="CK475" i="3" s="1"/>
  <c r="K161" i="3"/>
  <c r="BR161" i="3" s="1"/>
  <c r="CK161" i="3" s="1"/>
  <c r="K789" i="3"/>
  <c r="BR789" i="3" s="1"/>
  <c r="CK789" i="3" s="1"/>
  <c r="G475" i="3"/>
  <c r="BQ475" i="3" s="1"/>
  <c r="Y788" i="3"/>
  <c r="BN788" i="3" s="1"/>
  <c r="BO788" i="3" s="1"/>
  <c r="BP788" i="3" s="1"/>
  <c r="G162" i="3"/>
  <c r="BQ162" i="3" s="1"/>
  <c r="CH162" i="3" s="1"/>
  <c r="K4" i="3"/>
  <c r="BR4" i="3" s="1"/>
  <c r="CK4" i="3" s="1"/>
  <c r="K632" i="3"/>
  <c r="BR632" i="3" s="1"/>
  <c r="CK632" i="3" s="1"/>
  <c r="H161" i="3"/>
  <c r="Y161" i="3" s="1"/>
  <c r="BN161" i="3" s="1"/>
  <c r="BO161" i="3" s="1"/>
  <c r="BP161" i="3" s="1"/>
  <c r="BK631" i="3"/>
  <c r="BL631" i="3" s="1"/>
  <c r="BM631" i="3" s="1"/>
  <c r="Y159" i="3"/>
  <c r="BN159" i="3" s="1"/>
  <c r="BO159" i="3" s="1"/>
  <c r="BP159" i="3" s="1"/>
  <c r="BK316" i="3"/>
  <c r="BL316" i="3" s="1"/>
  <c r="BM316" i="3" s="1"/>
  <c r="H317" i="3"/>
  <c r="G318" i="3"/>
  <c r="BQ318" i="3" s="1"/>
  <c r="G790" i="3"/>
  <c r="BQ790" i="3" s="1"/>
  <c r="CH790" i="3" s="1"/>
  <c r="H789" i="3"/>
  <c r="H632" i="3"/>
  <c r="G633" i="3"/>
  <c r="BQ633" i="3" s="1"/>
  <c r="CH633" i="3" s="1"/>
  <c r="G4" i="3"/>
  <c r="BQ4" i="3" s="1"/>
  <c r="H3" i="3"/>
  <c r="BK788" i="3"/>
  <c r="BL788" i="3" s="1"/>
  <c r="BM788" i="3" s="1"/>
  <c r="CR787" i="3" l="1"/>
  <c r="CR3" i="3"/>
  <c r="CR2" i="3"/>
  <c r="CI159" i="3"/>
  <c r="CR473" i="3"/>
  <c r="CS474" i="3"/>
  <c r="M34" i="1"/>
  <c r="M35" i="1" s="1"/>
  <c r="K8" i="8" s="1"/>
  <c r="M40" i="1"/>
  <c r="M41" i="1" s="1"/>
  <c r="K17" i="8" s="1"/>
  <c r="M36" i="1"/>
  <c r="M45" i="1"/>
  <c r="M46" i="1" s="1"/>
  <c r="K27" i="8" s="1"/>
  <c r="M42" i="1"/>
  <c r="M47" i="1"/>
  <c r="D4" i="8"/>
  <c r="C4" i="8"/>
  <c r="F7" i="1"/>
  <c r="D6" i="8" s="1"/>
  <c r="C6" i="8"/>
  <c r="K45" i="1"/>
  <c r="K47" i="1" s="1"/>
  <c r="L29" i="8"/>
  <c r="J30" i="8"/>
  <c r="L30" i="8" s="1"/>
  <c r="K29" i="1"/>
  <c r="F4" i="8"/>
  <c r="C5" i="8"/>
  <c r="M28" i="1"/>
  <c r="O42" i="1" s="1"/>
  <c r="J17" i="1"/>
  <c r="J16" i="1" s="1"/>
  <c r="CJ3" i="3"/>
  <c r="CM474" i="3"/>
  <c r="CQ789" i="3"/>
  <c r="CS789" i="3" s="1"/>
  <c r="CS160" i="3"/>
  <c r="CR160" i="3"/>
  <c r="CN477" i="3"/>
  <c r="CN163" i="3"/>
  <c r="CQ632" i="3"/>
  <c r="CP476" i="3"/>
  <c r="CO476" i="3"/>
  <c r="CN7" i="3"/>
  <c r="CS317" i="3"/>
  <c r="CR317" i="3"/>
  <c r="CP319" i="3"/>
  <c r="CO319" i="3"/>
  <c r="CP790" i="3"/>
  <c r="CO790" i="3"/>
  <c r="CH4" i="3"/>
  <c r="CI4" i="3" s="1"/>
  <c r="CQ4" i="3"/>
  <c r="CN320" i="3"/>
  <c r="CR788" i="3"/>
  <c r="CS788" i="3"/>
  <c r="CP162" i="3"/>
  <c r="CO162" i="3"/>
  <c r="CH318" i="3"/>
  <c r="CJ318" i="3" s="1"/>
  <c r="CQ318" i="3"/>
  <c r="CH475" i="3"/>
  <c r="CI475" i="3" s="1"/>
  <c r="CQ475" i="3"/>
  <c r="CN791" i="3"/>
  <c r="CQ161" i="3"/>
  <c r="CN634" i="3"/>
  <c r="CS631" i="3"/>
  <c r="CR631" i="3"/>
  <c r="CP6" i="3"/>
  <c r="CO6" i="3"/>
  <c r="CP633" i="3"/>
  <c r="CO633" i="3"/>
  <c r="CM475" i="3"/>
  <c r="CL475" i="3"/>
  <c r="CM318" i="3"/>
  <c r="CL318" i="3"/>
  <c r="CM161" i="3"/>
  <c r="CL161" i="3"/>
  <c r="CL4" i="3"/>
  <c r="CM4" i="3"/>
  <c r="CM632" i="3"/>
  <c r="CL632" i="3"/>
  <c r="CM789" i="3"/>
  <c r="CL789" i="3"/>
  <c r="BK474" i="3"/>
  <c r="BL474" i="3" s="1"/>
  <c r="BM474" i="3" s="1"/>
  <c r="CJ162" i="3"/>
  <c r="CI162" i="3"/>
  <c r="CI633" i="3"/>
  <c r="CJ633" i="3"/>
  <c r="CG321" i="3"/>
  <c r="CG8" i="3"/>
  <c r="CG635" i="3"/>
  <c r="BK161" i="3"/>
  <c r="BL161" i="3" s="1"/>
  <c r="BM161" i="3" s="1"/>
  <c r="CG792" i="3"/>
  <c r="CG164" i="3"/>
  <c r="CG478" i="3"/>
  <c r="CI790" i="3"/>
  <c r="CJ790" i="3"/>
  <c r="K162" i="3"/>
  <c r="BR162" i="3" s="1"/>
  <c r="CK162" i="3" s="1"/>
  <c r="K476" i="3"/>
  <c r="BR476" i="3" s="1"/>
  <c r="CK476" i="3" s="1"/>
  <c r="K5" i="3"/>
  <c r="BR5" i="3" s="1"/>
  <c r="CK5" i="3" s="1"/>
  <c r="K790" i="3"/>
  <c r="BR790" i="3" s="1"/>
  <c r="CK790" i="3" s="1"/>
  <c r="G163" i="3"/>
  <c r="BQ163" i="3" s="1"/>
  <c r="CH163" i="3" s="1"/>
  <c r="H162" i="3"/>
  <c r="Y162" i="3" s="1"/>
  <c r="BN162" i="3" s="1"/>
  <c r="BO162" i="3" s="1"/>
  <c r="BP162" i="3" s="1"/>
  <c r="K633" i="3"/>
  <c r="BR633" i="3" s="1"/>
  <c r="H475" i="3"/>
  <c r="G476" i="3"/>
  <c r="BQ476" i="3" s="1"/>
  <c r="K319" i="3"/>
  <c r="BR319" i="3" s="1"/>
  <c r="CK319" i="3" s="1"/>
  <c r="G634" i="3"/>
  <c r="BQ634" i="3" s="1"/>
  <c r="CH634" i="3" s="1"/>
  <c r="H633" i="3"/>
  <c r="Y632" i="3"/>
  <c r="BN632" i="3" s="1"/>
  <c r="BO632" i="3" s="1"/>
  <c r="BP632" i="3" s="1"/>
  <c r="BK632" i="3"/>
  <c r="BL632" i="3" s="1"/>
  <c r="BM632" i="3" s="1"/>
  <c r="Y3" i="3"/>
  <c r="BN3" i="3" s="1"/>
  <c r="BO3" i="3" s="1"/>
  <c r="BP3" i="3" s="1"/>
  <c r="BK3" i="3"/>
  <c r="BL3" i="3" s="1"/>
  <c r="BM3" i="3" s="1"/>
  <c r="Y789" i="3"/>
  <c r="BN789" i="3" s="1"/>
  <c r="BO789" i="3" s="1"/>
  <c r="BP789" i="3" s="1"/>
  <c r="BK789" i="3"/>
  <c r="BL789" i="3" s="1"/>
  <c r="BM789" i="3" s="1"/>
  <c r="H4" i="3"/>
  <c r="G5" i="3"/>
  <c r="BQ5" i="3" s="1"/>
  <c r="G791" i="3"/>
  <c r="BQ791" i="3" s="1"/>
  <c r="CH791" i="3" s="1"/>
  <c r="H790" i="3"/>
  <c r="G319" i="3"/>
  <c r="BQ319" i="3" s="1"/>
  <c r="H318" i="3"/>
  <c r="Y317" i="3"/>
  <c r="BN317" i="3" s="1"/>
  <c r="BO317" i="3" s="1"/>
  <c r="BP317" i="3" s="1"/>
  <c r="BK317" i="3"/>
  <c r="BL317" i="3" s="1"/>
  <c r="BM317" i="3" s="1"/>
  <c r="O47" i="1" l="1"/>
  <c r="E8" i="1"/>
  <c r="M37" i="1"/>
  <c r="M8" i="8" s="1"/>
  <c r="M43" i="1"/>
  <c r="M17" i="8" s="1"/>
  <c r="M48" i="1"/>
  <c r="M27" i="8" s="1"/>
  <c r="E4" i="8"/>
  <c r="O33" i="1"/>
  <c r="M15" i="1" s="1"/>
  <c r="F6" i="8" s="1"/>
  <c r="O34" i="1"/>
  <c r="O35" i="1" s="1"/>
  <c r="K10" i="8" s="1"/>
  <c r="O40" i="1"/>
  <c r="O41" i="1" s="1"/>
  <c r="K19" i="8" s="1"/>
  <c r="O45" i="1"/>
  <c r="O46" i="1" s="1"/>
  <c r="K29" i="8" s="1"/>
  <c r="O36" i="1"/>
  <c r="M29" i="1"/>
  <c r="CR789" i="3"/>
  <c r="CI318" i="3"/>
  <c r="L28" i="1"/>
  <c r="G7" i="1"/>
  <c r="E6" i="8" s="1"/>
  <c r="F6" i="1"/>
  <c r="CQ790" i="3"/>
  <c r="CR790" i="3" s="1"/>
  <c r="CJ4" i="3"/>
  <c r="CS475" i="3"/>
  <c r="CR475" i="3"/>
  <c r="CJ475" i="3"/>
  <c r="CP634" i="3"/>
  <c r="CO634" i="3"/>
  <c r="CP320" i="3"/>
  <c r="CO320" i="3"/>
  <c r="CN321" i="3"/>
  <c r="CH319" i="3"/>
  <c r="CI319" i="3" s="1"/>
  <c r="CQ319" i="3"/>
  <c r="CK633" i="3"/>
  <c r="CM633" i="3" s="1"/>
  <c r="CQ633" i="3"/>
  <c r="CP477" i="3"/>
  <c r="CO477" i="3"/>
  <c r="CP163" i="3"/>
  <c r="CO163" i="3"/>
  <c r="CN635" i="3"/>
  <c r="CS161" i="3"/>
  <c r="CR161" i="3"/>
  <c r="CS318" i="3"/>
  <c r="CR318" i="3"/>
  <c r="CS4" i="3"/>
  <c r="CR4" i="3"/>
  <c r="CP7" i="3"/>
  <c r="CO7" i="3"/>
  <c r="CS632" i="3"/>
  <c r="CR632" i="3"/>
  <c r="CH476" i="3"/>
  <c r="CJ476" i="3" s="1"/>
  <c r="CQ476" i="3"/>
  <c r="CN8" i="3"/>
  <c r="CN792" i="3"/>
  <c r="CH5" i="3"/>
  <c r="CJ5" i="3" s="1"/>
  <c r="CQ5" i="3"/>
  <c r="CN478" i="3"/>
  <c r="CP791" i="3"/>
  <c r="CO791" i="3"/>
  <c r="CN164" i="3"/>
  <c r="CQ162" i="3"/>
  <c r="CM319" i="3"/>
  <c r="CL319" i="3"/>
  <c r="CM476" i="3"/>
  <c r="CL476" i="3"/>
  <c r="CM5" i="3"/>
  <c r="CL5" i="3"/>
  <c r="CH792" i="3"/>
  <c r="CM162" i="3"/>
  <c r="CL162" i="3"/>
  <c r="CM790" i="3"/>
  <c r="CL790" i="3"/>
  <c r="CI163" i="3"/>
  <c r="CJ163" i="3"/>
  <c r="CI791" i="3"/>
  <c r="CJ791" i="3"/>
  <c r="CJ634" i="3"/>
  <c r="CI634" i="3"/>
  <c r="CG322" i="3"/>
  <c r="CG479" i="3"/>
  <c r="CG636" i="3"/>
  <c r="CG165" i="3"/>
  <c r="CG793" i="3"/>
  <c r="CG9" i="3"/>
  <c r="H163" i="3"/>
  <c r="BK163" i="3" s="1"/>
  <c r="BL163" i="3" s="1"/>
  <c r="BM163" i="3" s="1"/>
  <c r="BK162" i="3"/>
  <c r="BL162" i="3" s="1"/>
  <c r="BM162" i="3" s="1"/>
  <c r="G164" i="3"/>
  <c r="BQ164" i="3" s="1"/>
  <c r="CH164" i="3" s="1"/>
  <c r="K320" i="3"/>
  <c r="BR320" i="3" s="1"/>
  <c r="CK320" i="3" s="1"/>
  <c r="H476" i="3"/>
  <c r="G477" i="3"/>
  <c r="BQ477" i="3" s="1"/>
  <c r="K791" i="3"/>
  <c r="BR791" i="3" s="1"/>
  <c r="CK791" i="3" s="1"/>
  <c r="BK475" i="3"/>
  <c r="BL475" i="3" s="1"/>
  <c r="BM475" i="3" s="1"/>
  <c r="Y475" i="3"/>
  <c r="BN475" i="3" s="1"/>
  <c r="BO475" i="3" s="1"/>
  <c r="BP475" i="3" s="1"/>
  <c r="K6" i="3"/>
  <c r="BR6" i="3" s="1"/>
  <c r="CK6" i="3" s="1"/>
  <c r="K634" i="3"/>
  <c r="BR634" i="3" s="1"/>
  <c r="CK634" i="3" s="1"/>
  <c r="K477" i="3"/>
  <c r="BR477" i="3" s="1"/>
  <c r="CK477" i="3" s="1"/>
  <c r="K163" i="3"/>
  <c r="BR163" i="3" s="1"/>
  <c r="CK163" i="3" s="1"/>
  <c r="G792" i="3"/>
  <c r="BQ792" i="3" s="1"/>
  <c r="H791" i="3"/>
  <c r="G6" i="3"/>
  <c r="BQ6" i="3" s="1"/>
  <c r="H5" i="3"/>
  <c r="Y633" i="3"/>
  <c r="BN633" i="3" s="1"/>
  <c r="BO633" i="3" s="1"/>
  <c r="BP633" i="3" s="1"/>
  <c r="BK633" i="3"/>
  <c r="BL633" i="3" s="1"/>
  <c r="BM633" i="3" s="1"/>
  <c r="Y4" i="3"/>
  <c r="BN4" i="3" s="1"/>
  <c r="BO4" i="3" s="1"/>
  <c r="BP4" i="3" s="1"/>
  <c r="BK4" i="3"/>
  <c r="BL4" i="3" s="1"/>
  <c r="BM4" i="3" s="1"/>
  <c r="H634" i="3"/>
  <c r="G635" i="3"/>
  <c r="BQ635" i="3" s="1"/>
  <c r="CH635" i="3" s="1"/>
  <c r="Y790" i="3"/>
  <c r="BN790" i="3" s="1"/>
  <c r="BO790" i="3" s="1"/>
  <c r="BP790" i="3" s="1"/>
  <c r="BK790" i="3"/>
  <c r="BL790" i="3" s="1"/>
  <c r="BM790" i="3" s="1"/>
  <c r="Y318" i="3"/>
  <c r="BN318" i="3" s="1"/>
  <c r="BO318" i="3" s="1"/>
  <c r="BP318" i="3" s="1"/>
  <c r="BK318" i="3"/>
  <c r="BL318" i="3" s="1"/>
  <c r="BM318" i="3" s="1"/>
  <c r="G320" i="3"/>
  <c r="BQ320" i="3" s="1"/>
  <c r="H319" i="3"/>
  <c r="O37" i="1" l="1"/>
  <c r="M10" i="8" s="1"/>
  <c r="G6" i="1"/>
  <c r="E5" i="8" s="1"/>
  <c r="D5" i="8"/>
  <c r="L29" i="1"/>
  <c r="N33" i="1"/>
  <c r="L15" i="1" s="1"/>
  <c r="F5" i="8" s="1"/>
  <c r="F7" i="8" s="1"/>
  <c r="N34" i="1"/>
  <c r="N35" i="1" s="1"/>
  <c r="K9" i="8" s="1"/>
  <c r="K11" i="8" s="1"/>
  <c r="L12" i="8" s="1"/>
  <c r="N40" i="1"/>
  <c r="N41" i="1" s="1"/>
  <c r="K18" i="8" s="1"/>
  <c r="K20" i="8" s="1"/>
  <c r="L21" i="8" s="1"/>
  <c r="N36" i="1"/>
  <c r="N45" i="1"/>
  <c r="N46" i="1" s="1"/>
  <c r="K28" i="8" s="1"/>
  <c r="K30" i="8" s="1"/>
  <c r="L31" i="8" s="1"/>
  <c r="N42" i="1"/>
  <c r="N47" i="1"/>
  <c r="O48" i="1"/>
  <c r="M29" i="8" s="1"/>
  <c r="O43" i="1"/>
  <c r="M19" i="8" s="1"/>
  <c r="CS790" i="3"/>
  <c r="CJ319" i="3"/>
  <c r="CL633" i="3"/>
  <c r="C7" i="8"/>
  <c r="CQ163" i="3"/>
  <c r="CR163" i="3" s="1"/>
  <c r="CN165" i="3"/>
  <c r="CN479" i="3"/>
  <c r="CP164" i="3"/>
  <c r="CO164" i="3"/>
  <c r="CQ634" i="3"/>
  <c r="CP792" i="3"/>
  <c r="CO792" i="3"/>
  <c r="CS633" i="3"/>
  <c r="CR633" i="3"/>
  <c r="CQ791" i="3"/>
  <c r="CI476" i="3"/>
  <c r="CP635" i="3"/>
  <c r="CO635" i="3"/>
  <c r="CS319" i="3"/>
  <c r="CR319" i="3"/>
  <c r="CH477" i="3"/>
  <c r="CJ477" i="3" s="1"/>
  <c r="CQ477" i="3"/>
  <c r="CP478" i="3"/>
  <c r="CO478" i="3"/>
  <c r="CP8" i="3"/>
  <c r="CO8" i="3"/>
  <c r="CN793" i="3"/>
  <c r="CI5" i="3"/>
  <c r="CN322" i="3"/>
  <c r="CH320" i="3"/>
  <c r="CI320" i="3" s="1"/>
  <c r="CQ320" i="3"/>
  <c r="CN636" i="3"/>
  <c r="CP321" i="3"/>
  <c r="CO321" i="3"/>
  <c r="CH6" i="3"/>
  <c r="CJ6" i="3" s="1"/>
  <c r="CQ6" i="3"/>
  <c r="CN9" i="3"/>
  <c r="CS162" i="3"/>
  <c r="CR162" i="3"/>
  <c r="CS5" i="3"/>
  <c r="CR5" i="3"/>
  <c r="CS476" i="3"/>
  <c r="CR476" i="3"/>
  <c r="CM6" i="3"/>
  <c r="CL6" i="3"/>
  <c r="CM320" i="3"/>
  <c r="CL320" i="3"/>
  <c r="CM477" i="3"/>
  <c r="CL477" i="3"/>
  <c r="CM163" i="3"/>
  <c r="CL163" i="3"/>
  <c r="CM634" i="3"/>
  <c r="CL634" i="3"/>
  <c r="CM791" i="3"/>
  <c r="CL791" i="3"/>
  <c r="Y163" i="3"/>
  <c r="BN163" i="3" s="1"/>
  <c r="BO163" i="3" s="1"/>
  <c r="BP163" i="3" s="1"/>
  <c r="CI792" i="3"/>
  <c r="CJ792" i="3"/>
  <c r="CG794" i="3"/>
  <c r="CI164" i="3"/>
  <c r="CJ164" i="3"/>
  <c r="CJ635" i="3"/>
  <c r="CI635" i="3"/>
  <c r="CG166" i="3"/>
  <c r="CG10" i="3"/>
  <c r="CG323" i="3"/>
  <c r="CG637" i="3"/>
  <c r="CG480" i="3"/>
  <c r="H164" i="3"/>
  <c r="BK164" i="3" s="1"/>
  <c r="BL164" i="3" s="1"/>
  <c r="BM164" i="3" s="1"/>
  <c r="G165" i="3"/>
  <c r="BQ165" i="3" s="1"/>
  <c r="K164" i="3"/>
  <c r="BR164" i="3" s="1"/>
  <c r="K478" i="3"/>
  <c r="BR478" i="3" s="1"/>
  <c r="CK478" i="3" s="1"/>
  <c r="K792" i="3"/>
  <c r="BR792" i="3" s="1"/>
  <c r="CK792" i="3" s="1"/>
  <c r="H477" i="3"/>
  <c r="G478" i="3"/>
  <c r="BQ478" i="3" s="1"/>
  <c r="K635" i="3"/>
  <c r="BR635" i="3" s="1"/>
  <c r="CK635" i="3" s="1"/>
  <c r="Y476" i="3"/>
  <c r="BN476" i="3" s="1"/>
  <c r="BO476" i="3" s="1"/>
  <c r="BP476" i="3" s="1"/>
  <c r="BK476" i="3"/>
  <c r="BL476" i="3" s="1"/>
  <c r="BM476" i="3" s="1"/>
  <c r="K7" i="3"/>
  <c r="BR7" i="3" s="1"/>
  <c r="CK7" i="3" s="1"/>
  <c r="K321" i="3"/>
  <c r="BR321" i="3" s="1"/>
  <c r="CK321" i="3" s="1"/>
  <c r="Y5" i="3"/>
  <c r="BN5" i="3" s="1"/>
  <c r="BO5" i="3" s="1"/>
  <c r="BP5" i="3" s="1"/>
  <c r="BK5" i="3"/>
  <c r="BL5" i="3" s="1"/>
  <c r="BM5" i="3" s="1"/>
  <c r="H6" i="3"/>
  <c r="G7" i="3"/>
  <c r="BQ7" i="3" s="1"/>
  <c r="Y319" i="3"/>
  <c r="BN319" i="3" s="1"/>
  <c r="BO319" i="3" s="1"/>
  <c r="BP319" i="3" s="1"/>
  <c r="BK319" i="3"/>
  <c r="BL319" i="3" s="1"/>
  <c r="BM319" i="3" s="1"/>
  <c r="G636" i="3"/>
  <c r="BQ636" i="3" s="1"/>
  <c r="CH636" i="3" s="1"/>
  <c r="H635" i="3"/>
  <c r="Y791" i="3"/>
  <c r="BN791" i="3" s="1"/>
  <c r="BO791" i="3" s="1"/>
  <c r="BP791" i="3" s="1"/>
  <c r="BK791" i="3"/>
  <c r="BL791" i="3" s="1"/>
  <c r="BM791" i="3" s="1"/>
  <c r="G321" i="3"/>
  <c r="BQ321" i="3" s="1"/>
  <c r="H320" i="3"/>
  <c r="Y634" i="3"/>
  <c r="BN634" i="3" s="1"/>
  <c r="BO634" i="3" s="1"/>
  <c r="BP634" i="3" s="1"/>
  <c r="BK634" i="3"/>
  <c r="BL634" i="3" s="1"/>
  <c r="BM634" i="3" s="1"/>
  <c r="G793" i="3"/>
  <c r="BQ793" i="3" s="1"/>
  <c r="CH793" i="3" s="1"/>
  <c r="H792" i="3"/>
  <c r="N37" i="1" l="1"/>
  <c r="M9" i="8" s="1"/>
  <c r="N48" i="1"/>
  <c r="M28" i="8" s="1"/>
  <c r="N43" i="1"/>
  <c r="M18" i="8" s="1"/>
  <c r="Y164" i="3"/>
  <c r="BN164" i="3" s="1"/>
  <c r="BO164" i="3" s="1"/>
  <c r="BP164" i="3" s="1"/>
  <c r="CI477" i="3"/>
  <c r="CS163" i="3"/>
  <c r="CJ320" i="3"/>
  <c r="F8" i="1"/>
  <c r="I8" i="1"/>
  <c r="I5" i="1"/>
  <c r="I7" i="1"/>
  <c r="I6" i="1"/>
  <c r="CH321" i="3"/>
  <c r="CI321" i="3" s="1"/>
  <c r="CQ321" i="3"/>
  <c r="CS6" i="3"/>
  <c r="CR6" i="3"/>
  <c r="CP479" i="3"/>
  <c r="CO479" i="3"/>
  <c r="CK164" i="3"/>
  <c r="CL164" i="3" s="1"/>
  <c r="CQ164" i="3"/>
  <c r="CN10" i="3"/>
  <c r="CN794" i="3"/>
  <c r="CH478" i="3"/>
  <c r="CI478" i="3" s="1"/>
  <c r="CQ478" i="3"/>
  <c r="CN637" i="3"/>
  <c r="CR634" i="3"/>
  <c r="CS634" i="3"/>
  <c r="CI6" i="3"/>
  <c r="CN166" i="3"/>
  <c r="CH165" i="3"/>
  <c r="CI165" i="3" s="1"/>
  <c r="CP793" i="3"/>
  <c r="CO793" i="3"/>
  <c r="CP165" i="3"/>
  <c r="CO165" i="3"/>
  <c r="CS320" i="3"/>
  <c r="CR320" i="3"/>
  <c r="CP322" i="3"/>
  <c r="CO322" i="3"/>
  <c r="CN323" i="3"/>
  <c r="CS477" i="3"/>
  <c r="CR477" i="3"/>
  <c r="CP9" i="3"/>
  <c r="CO9" i="3"/>
  <c r="CP636" i="3"/>
  <c r="CO636" i="3"/>
  <c r="CS791" i="3"/>
  <c r="CR791" i="3"/>
  <c r="CH7" i="3"/>
  <c r="CJ7" i="3" s="1"/>
  <c r="CQ7" i="3"/>
  <c r="CN480" i="3"/>
  <c r="CQ635" i="3"/>
  <c r="CQ792" i="3"/>
  <c r="CM321" i="3"/>
  <c r="CL321" i="3"/>
  <c r="CM478" i="3"/>
  <c r="CL478" i="3"/>
  <c r="CM635" i="3"/>
  <c r="CL635" i="3"/>
  <c r="CM792" i="3"/>
  <c r="CL792" i="3"/>
  <c r="CM7" i="3"/>
  <c r="CL7" i="3"/>
  <c r="H165" i="3"/>
  <c r="Y165" i="3" s="1"/>
  <c r="BN165" i="3" s="1"/>
  <c r="BO165" i="3" s="1"/>
  <c r="BP165" i="3" s="1"/>
  <c r="G166" i="3"/>
  <c r="BQ166" i="3" s="1"/>
  <c r="CH166" i="3" s="1"/>
  <c r="CI793" i="3"/>
  <c r="CJ793" i="3"/>
  <c r="CG481" i="3"/>
  <c r="CG795" i="3"/>
  <c r="CG11" i="3"/>
  <c r="CI636" i="3"/>
  <c r="CJ636" i="3"/>
  <c r="CG638" i="3"/>
  <c r="CG167" i="3"/>
  <c r="CG324" i="3"/>
  <c r="K8" i="3"/>
  <c r="BR8" i="3" s="1"/>
  <c r="CK8" i="3" s="1"/>
  <c r="K479" i="3"/>
  <c r="BR479" i="3" s="1"/>
  <c r="CK479" i="3" s="1"/>
  <c r="K636" i="3"/>
  <c r="BR636" i="3" s="1"/>
  <c r="CK636" i="3" s="1"/>
  <c r="K322" i="3"/>
  <c r="BR322" i="3" s="1"/>
  <c r="CK322" i="3" s="1"/>
  <c r="BK477" i="3"/>
  <c r="BL477" i="3" s="1"/>
  <c r="BM477" i="3" s="1"/>
  <c r="Y477" i="3"/>
  <c r="BN477" i="3" s="1"/>
  <c r="BO477" i="3" s="1"/>
  <c r="BP477" i="3" s="1"/>
  <c r="K793" i="3"/>
  <c r="BR793" i="3" s="1"/>
  <c r="CK793" i="3" s="1"/>
  <c r="G479" i="3"/>
  <c r="BQ479" i="3" s="1"/>
  <c r="H478" i="3"/>
  <c r="K165" i="3"/>
  <c r="BR165" i="3" s="1"/>
  <c r="CK165" i="3" s="1"/>
  <c r="G794" i="3"/>
  <c r="BQ794" i="3" s="1"/>
  <c r="CH794" i="3" s="1"/>
  <c r="H793" i="3"/>
  <c r="H636" i="3"/>
  <c r="G637" i="3"/>
  <c r="BQ637" i="3" s="1"/>
  <c r="CH637" i="3" s="1"/>
  <c r="Y320" i="3"/>
  <c r="BN320" i="3" s="1"/>
  <c r="BO320" i="3" s="1"/>
  <c r="BP320" i="3" s="1"/>
  <c r="BK320" i="3"/>
  <c r="BL320" i="3" s="1"/>
  <c r="BM320" i="3" s="1"/>
  <c r="H7" i="3"/>
  <c r="G8" i="3"/>
  <c r="BQ8" i="3" s="1"/>
  <c r="H166" i="3"/>
  <c r="G167" i="3"/>
  <c r="BQ167" i="3" s="1"/>
  <c r="G322" i="3"/>
  <c r="BQ322" i="3" s="1"/>
  <c r="H321" i="3"/>
  <c r="Y6" i="3"/>
  <c r="BN6" i="3" s="1"/>
  <c r="BO6" i="3" s="1"/>
  <c r="BP6" i="3" s="1"/>
  <c r="BK6" i="3"/>
  <c r="BL6" i="3" s="1"/>
  <c r="BM6" i="3" s="1"/>
  <c r="Y635" i="3"/>
  <c r="BN635" i="3" s="1"/>
  <c r="BO635" i="3" s="1"/>
  <c r="BP635" i="3" s="1"/>
  <c r="BK635" i="3"/>
  <c r="BL635" i="3" s="1"/>
  <c r="BM635" i="3" s="1"/>
  <c r="Y792" i="3"/>
  <c r="BN792" i="3" s="1"/>
  <c r="BO792" i="3" s="1"/>
  <c r="BP792" i="3" s="1"/>
  <c r="BK792" i="3"/>
  <c r="BL792" i="3" s="1"/>
  <c r="BM792" i="3" s="1"/>
  <c r="CJ321" i="3" l="1"/>
  <c r="CI7" i="3"/>
  <c r="G8" i="1"/>
  <c r="E7" i="8" s="1"/>
  <c r="D7" i="8"/>
  <c r="CQ636" i="3"/>
  <c r="CR636" i="3" s="1"/>
  <c r="CM164" i="3"/>
  <c r="CQ165" i="3"/>
  <c r="CS165" i="3" s="1"/>
  <c r="CN638" i="3"/>
  <c r="CP166" i="3"/>
  <c r="CO166" i="3"/>
  <c r="CP794" i="3"/>
  <c r="CO794" i="3"/>
  <c r="CS635" i="3"/>
  <c r="CR635" i="3"/>
  <c r="CH8" i="3"/>
  <c r="CJ8" i="3" s="1"/>
  <c r="CQ8" i="3"/>
  <c r="CN795" i="3"/>
  <c r="CP480" i="3"/>
  <c r="CO480" i="3"/>
  <c r="CJ165" i="3"/>
  <c r="CS7" i="3"/>
  <c r="CR7" i="3"/>
  <c r="CP10" i="3"/>
  <c r="CO10" i="3"/>
  <c r="CS321" i="3"/>
  <c r="CR321" i="3"/>
  <c r="CS478" i="3"/>
  <c r="CR478" i="3"/>
  <c r="CN481" i="3"/>
  <c r="BK165" i="3"/>
  <c r="BL165" i="3" s="1"/>
  <c r="BM165" i="3" s="1"/>
  <c r="CH479" i="3"/>
  <c r="CI479" i="3" s="1"/>
  <c r="CQ479" i="3"/>
  <c r="CN324" i="3"/>
  <c r="CJ478" i="3"/>
  <c r="CH322" i="3"/>
  <c r="CI322" i="3" s="1"/>
  <c r="CQ322" i="3"/>
  <c r="CN167" i="3"/>
  <c r="CP323" i="3"/>
  <c r="CO323" i="3"/>
  <c r="CP637" i="3"/>
  <c r="CO637" i="3"/>
  <c r="CS164" i="3"/>
  <c r="CR164" i="3"/>
  <c r="CN11" i="3"/>
  <c r="CS792" i="3"/>
  <c r="CR792" i="3"/>
  <c r="CQ793" i="3"/>
  <c r="CM636" i="3"/>
  <c r="CL636" i="3"/>
  <c r="CM165" i="3"/>
  <c r="CL165" i="3"/>
  <c r="CM479" i="3"/>
  <c r="CL479" i="3"/>
  <c r="CM8" i="3"/>
  <c r="CL8" i="3"/>
  <c r="CM793" i="3"/>
  <c r="CL793" i="3"/>
  <c r="CH167" i="3"/>
  <c r="CM322" i="3"/>
  <c r="CL322" i="3"/>
  <c r="CJ637" i="3"/>
  <c r="CI637" i="3"/>
  <c r="CG796" i="3"/>
  <c r="CG482" i="3"/>
  <c r="CI794" i="3"/>
  <c r="CJ794" i="3"/>
  <c r="CG325" i="3"/>
  <c r="CG12" i="3"/>
  <c r="CG168" i="3"/>
  <c r="CI166" i="3"/>
  <c r="CJ166" i="3"/>
  <c r="CG639" i="3"/>
  <c r="H479" i="3"/>
  <c r="G480" i="3"/>
  <c r="BQ480" i="3" s="1"/>
  <c r="K637" i="3"/>
  <c r="BR637" i="3" s="1"/>
  <c r="CK637" i="3" s="1"/>
  <c r="K166" i="3"/>
  <c r="BR166" i="3" s="1"/>
  <c r="Y478" i="3"/>
  <c r="BN478" i="3" s="1"/>
  <c r="BO478" i="3" s="1"/>
  <c r="BP478" i="3" s="1"/>
  <c r="BK478" i="3"/>
  <c r="BL478" i="3" s="1"/>
  <c r="BM478" i="3" s="1"/>
  <c r="K323" i="3"/>
  <c r="BR323" i="3" s="1"/>
  <c r="CK323" i="3" s="1"/>
  <c r="K794" i="3"/>
  <c r="BR794" i="3" s="1"/>
  <c r="CK794" i="3" s="1"/>
  <c r="K480" i="3"/>
  <c r="BR480" i="3" s="1"/>
  <c r="CK480" i="3" s="1"/>
  <c r="K9" i="3"/>
  <c r="BR9" i="3" s="1"/>
  <c r="CK9" i="3" s="1"/>
  <c r="G168" i="3"/>
  <c r="BQ168" i="3" s="1"/>
  <c r="H167" i="3"/>
  <c r="Y166" i="3"/>
  <c r="BN166" i="3" s="1"/>
  <c r="BO166" i="3" s="1"/>
  <c r="BP166" i="3" s="1"/>
  <c r="BK166" i="3"/>
  <c r="BL166" i="3" s="1"/>
  <c r="BM166" i="3" s="1"/>
  <c r="G9" i="3"/>
  <c r="BQ9" i="3" s="1"/>
  <c r="H8" i="3"/>
  <c r="Y7" i="3"/>
  <c r="BN7" i="3" s="1"/>
  <c r="BO7" i="3" s="1"/>
  <c r="BP7" i="3" s="1"/>
  <c r="BK7" i="3"/>
  <c r="BL7" i="3" s="1"/>
  <c r="BM7" i="3" s="1"/>
  <c r="G638" i="3"/>
  <c r="BQ638" i="3" s="1"/>
  <c r="CH638" i="3" s="1"/>
  <c r="H637" i="3"/>
  <c r="Y636" i="3"/>
  <c r="BN636" i="3" s="1"/>
  <c r="BO636" i="3" s="1"/>
  <c r="BP636" i="3" s="1"/>
  <c r="BK636" i="3"/>
  <c r="BL636" i="3" s="1"/>
  <c r="BM636" i="3" s="1"/>
  <c r="Y321" i="3"/>
  <c r="BN321" i="3" s="1"/>
  <c r="BO321" i="3" s="1"/>
  <c r="BP321" i="3" s="1"/>
  <c r="BK321" i="3"/>
  <c r="BL321" i="3" s="1"/>
  <c r="BM321" i="3" s="1"/>
  <c r="Y793" i="3"/>
  <c r="BN793" i="3" s="1"/>
  <c r="BO793" i="3" s="1"/>
  <c r="BP793" i="3" s="1"/>
  <c r="BK793" i="3"/>
  <c r="BL793" i="3" s="1"/>
  <c r="BM793" i="3" s="1"/>
  <c r="G323" i="3"/>
  <c r="BQ323" i="3" s="1"/>
  <c r="H322" i="3"/>
  <c r="G795" i="3"/>
  <c r="BQ795" i="3" s="1"/>
  <c r="CH795" i="3" s="1"/>
  <c r="H794" i="3"/>
  <c r="CS636" i="3" l="1"/>
  <c r="CI8" i="3"/>
  <c r="CJ479" i="3"/>
  <c r="CR165" i="3"/>
  <c r="CJ322" i="3"/>
  <c r="CK166" i="3"/>
  <c r="CM166" i="3" s="1"/>
  <c r="CQ166" i="3"/>
  <c r="CN168" i="3"/>
  <c r="CP167" i="3"/>
  <c r="CO167" i="3"/>
  <c r="CH480" i="3"/>
  <c r="CI480" i="3" s="1"/>
  <c r="CQ480" i="3"/>
  <c r="CN482" i="3"/>
  <c r="CQ794" i="3"/>
  <c r="CP11" i="3"/>
  <c r="CO11" i="3"/>
  <c r="CH323" i="3"/>
  <c r="CJ323" i="3" s="1"/>
  <c r="CQ323" i="3"/>
  <c r="CN796" i="3"/>
  <c r="CS793" i="3"/>
  <c r="CR793" i="3"/>
  <c r="CS322" i="3"/>
  <c r="CR322" i="3"/>
  <c r="CP481" i="3"/>
  <c r="CO481" i="3"/>
  <c r="CN639" i="3"/>
  <c r="CN12" i="3"/>
  <c r="CQ637" i="3"/>
  <c r="CS479" i="3"/>
  <c r="CR479" i="3"/>
  <c r="CH9" i="3"/>
  <c r="CJ9" i="3" s="1"/>
  <c r="CQ9" i="3"/>
  <c r="CN325" i="3"/>
  <c r="CS8" i="3"/>
  <c r="CR8" i="3"/>
  <c r="CP638" i="3"/>
  <c r="CO638" i="3"/>
  <c r="CP795" i="3"/>
  <c r="CO795" i="3"/>
  <c r="CP324" i="3"/>
  <c r="CO324" i="3"/>
  <c r="CM637" i="3"/>
  <c r="CL637" i="3"/>
  <c r="CH168" i="3"/>
  <c r="CM9" i="3"/>
  <c r="CL9" i="3"/>
  <c r="CM480" i="3"/>
  <c r="CL480" i="3"/>
  <c r="CM794" i="3"/>
  <c r="CL794" i="3"/>
  <c r="CM323" i="3"/>
  <c r="CL323" i="3"/>
  <c r="CI795" i="3"/>
  <c r="CJ795" i="3"/>
  <c r="CG640" i="3"/>
  <c r="CG483" i="3"/>
  <c r="CI638" i="3"/>
  <c r="CJ638" i="3"/>
  <c r="CG13" i="3"/>
  <c r="CG326" i="3"/>
  <c r="CG797" i="3"/>
  <c r="CI167" i="3"/>
  <c r="CJ167" i="3"/>
  <c r="CG169" i="3"/>
  <c r="K10" i="3"/>
  <c r="BR10" i="3" s="1"/>
  <c r="CK10" i="3" s="1"/>
  <c r="K481" i="3"/>
  <c r="BR481" i="3" s="1"/>
  <c r="CK481" i="3" s="1"/>
  <c r="K167" i="3"/>
  <c r="BR167" i="3" s="1"/>
  <c r="K795" i="3"/>
  <c r="BR795" i="3" s="1"/>
  <c r="CK795" i="3" s="1"/>
  <c r="K638" i="3"/>
  <c r="BR638" i="3" s="1"/>
  <c r="CK638" i="3" s="1"/>
  <c r="G481" i="3"/>
  <c r="BQ481" i="3" s="1"/>
  <c r="H480" i="3"/>
  <c r="K324" i="3"/>
  <c r="BR324" i="3" s="1"/>
  <c r="CK324" i="3" s="1"/>
  <c r="BK479" i="3"/>
  <c r="BL479" i="3" s="1"/>
  <c r="BM479" i="3" s="1"/>
  <c r="Y479" i="3"/>
  <c r="BN479" i="3" s="1"/>
  <c r="BO479" i="3" s="1"/>
  <c r="BP479" i="3" s="1"/>
  <c r="Y794" i="3"/>
  <c r="BN794" i="3" s="1"/>
  <c r="BO794" i="3" s="1"/>
  <c r="BP794" i="3" s="1"/>
  <c r="BK794" i="3"/>
  <c r="BL794" i="3" s="1"/>
  <c r="BM794" i="3" s="1"/>
  <c r="G796" i="3"/>
  <c r="BQ796" i="3" s="1"/>
  <c r="CH796" i="3" s="1"/>
  <c r="H795" i="3"/>
  <c r="Y322" i="3"/>
  <c r="BN322" i="3" s="1"/>
  <c r="BO322" i="3" s="1"/>
  <c r="BP322" i="3" s="1"/>
  <c r="BK322" i="3"/>
  <c r="BL322" i="3" s="1"/>
  <c r="BM322" i="3" s="1"/>
  <c r="Y637" i="3"/>
  <c r="BN637" i="3" s="1"/>
  <c r="BO637" i="3" s="1"/>
  <c r="BP637" i="3" s="1"/>
  <c r="BK637" i="3"/>
  <c r="BL637" i="3" s="1"/>
  <c r="BM637" i="3" s="1"/>
  <c r="Y8" i="3"/>
  <c r="BN8" i="3" s="1"/>
  <c r="BO8" i="3" s="1"/>
  <c r="BP8" i="3" s="1"/>
  <c r="BK8" i="3"/>
  <c r="BL8" i="3" s="1"/>
  <c r="BM8" i="3" s="1"/>
  <c r="G324" i="3"/>
  <c r="BQ324" i="3" s="1"/>
  <c r="H323" i="3"/>
  <c r="H638" i="3"/>
  <c r="G639" i="3"/>
  <c r="BQ639" i="3" s="1"/>
  <c r="CH639" i="3" s="1"/>
  <c r="G10" i="3"/>
  <c r="BQ10" i="3" s="1"/>
  <c r="H9" i="3"/>
  <c r="Y167" i="3"/>
  <c r="BN167" i="3" s="1"/>
  <c r="BO167" i="3" s="1"/>
  <c r="BP167" i="3" s="1"/>
  <c r="BK167" i="3"/>
  <c r="BL167" i="3" s="1"/>
  <c r="BM167" i="3" s="1"/>
  <c r="H168" i="3"/>
  <c r="G169" i="3"/>
  <c r="BQ169" i="3" s="1"/>
  <c r="CL166" i="3" l="1"/>
  <c r="CI323" i="3"/>
  <c r="CJ480" i="3"/>
  <c r="CN483" i="3"/>
  <c r="CQ795" i="3"/>
  <c r="CS323" i="3"/>
  <c r="CR323" i="3"/>
  <c r="CK167" i="3"/>
  <c r="CM167" i="3" s="1"/>
  <c r="CQ167" i="3"/>
  <c r="CN797" i="3"/>
  <c r="CN640" i="3"/>
  <c r="CS637" i="3"/>
  <c r="CR637" i="3"/>
  <c r="CH10" i="3"/>
  <c r="CI10" i="3" s="1"/>
  <c r="CQ10" i="3"/>
  <c r="CI9" i="3"/>
  <c r="CQ638" i="3"/>
  <c r="CP12" i="3"/>
  <c r="CO12" i="3"/>
  <c r="CR794" i="3"/>
  <c r="CS794" i="3"/>
  <c r="CP168" i="3"/>
  <c r="CO168" i="3"/>
  <c r="CN326" i="3"/>
  <c r="CN169" i="3"/>
  <c r="CP325" i="3"/>
  <c r="CO325" i="3"/>
  <c r="CP482" i="3"/>
  <c r="CO482" i="3"/>
  <c r="CN13" i="3"/>
  <c r="CP639" i="3"/>
  <c r="CO639" i="3"/>
  <c r="CP796" i="3"/>
  <c r="CO796" i="3"/>
  <c r="CS166" i="3"/>
  <c r="CR166" i="3"/>
  <c r="CH324" i="3"/>
  <c r="CI324" i="3" s="1"/>
  <c r="CQ324" i="3"/>
  <c r="CH481" i="3"/>
  <c r="CJ481" i="3" s="1"/>
  <c r="CQ481" i="3"/>
  <c r="CS9" i="3"/>
  <c r="CR9" i="3"/>
  <c r="CS480" i="3"/>
  <c r="CR480" i="3"/>
  <c r="CL795" i="3"/>
  <c r="CM795" i="3"/>
  <c r="CM10" i="3"/>
  <c r="CL10" i="3"/>
  <c r="CM638" i="3"/>
  <c r="CL638" i="3"/>
  <c r="CH169" i="3"/>
  <c r="CM481" i="3"/>
  <c r="CL481" i="3"/>
  <c r="CM324" i="3"/>
  <c r="CL324" i="3"/>
  <c r="CI796" i="3"/>
  <c r="CJ796" i="3"/>
  <c r="CI639" i="3"/>
  <c r="CJ639" i="3"/>
  <c r="CG484" i="3"/>
  <c r="CG14" i="3"/>
  <c r="CG641" i="3"/>
  <c r="CI168" i="3"/>
  <c r="CJ168" i="3"/>
  <c r="CG170" i="3"/>
  <c r="CG327" i="3"/>
  <c r="CG798" i="3"/>
  <c r="K796" i="3"/>
  <c r="BR796" i="3" s="1"/>
  <c r="CK796" i="3" s="1"/>
  <c r="K325" i="3"/>
  <c r="BR325" i="3" s="1"/>
  <c r="CK325" i="3" s="1"/>
  <c r="BK480" i="3"/>
  <c r="BL480" i="3" s="1"/>
  <c r="BM480" i="3" s="1"/>
  <c r="Y480" i="3"/>
  <c r="BN480" i="3" s="1"/>
  <c r="BO480" i="3" s="1"/>
  <c r="BP480" i="3" s="1"/>
  <c r="K168" i="3"/>
  <c r="BR168" i="3" s="1"/>
  <c r="H481" i="3"/>
  <c r="G482" i="3"/>
  <c r="BQ482" i="3" s="1"/>
  <c r="K482" i="3"/>
  <c r="BR482" i="3" s="1"/>
  <c r="CK482" i="3" s="1"/>
  <c r="K639" i="3"/>
  <c r="BR639" i="3" s="1"/>
  <c r="CK639" i="3" s="1"/>
  <c r="K11" i="3"/>
  <c r="BR11" i="3" s="1"/>
  <c r="CK11" i="3" s="1"/>
  <c r="H10" i="3"/>
  <c r="G11" i="3"/>
  <c r="BQ11" i="3" s="1"/>
  <c r="Y638" i="3"/>
  <c r="BN638" i="3" s="1"/>
  <c r="BO638" i="3" s="1"/>
  <c r="BP638" i="3" s="1"/>
  <c r="BK638" i="3"/>
  <c r="BL638" i="3" s="1"/>
  <c r="BM638" i="3" s="1"/>
  <c r="Y323" i="3"/>
  <c r="BN323" i="3" s="1"/>
  <c r="BO323" i="3" s="1"/>
  <c r="BP323" i="3" s="1"/>
  <c r="BK323" i="3"/>
  <c r="BL323" i="3" s="1"/>
  <c r="BM323" i="3" s="1"/>
  <c r="G170" i="3"/>
  <c r="BQ170" i="3" s="1"/>
  <c r="H169" i="3"/>
  <c r="Y9" i="3"/>
  <c r="BN9" i="3" s="1"/>
  <c r="BO9" i="3" s="1"/>
  <c r="BP9" i="3" s="1"/>
  <c r="BK9" i="3"/>
  <c r="BL9" i="3" s="1"/>
  <c r="BM9" i="3" s="1"/>
  <c r="Y168" i="3"/>
  <c r="BN168" i="3" s="1"/>
  <c r="BO168" i="3" s="1"/>
  <c r="BP168" i="3" s="1"/>
  <c r="BK168" i="3"/>
  <c r="BL168" i="3" s="1"/>
  <c r="BM168" i="3" s="1"/>
  <c r="G640" i="3"/>
  <c r="BQ640" i="3" s="1"/>
  <c r="CH640" i="3" s="1"/>
  <c r="H639" i="3"/>
  <c r="Y795" i="3"/>
  <c r="BN795" i="3" s="1"/>
  <c r="BO795" i="3" s="1"/>
  <c r="BP795" i="3" s="1"/>
  <c r="BK795" i="3"/>
  <c r="BL795" i="3" s="1"/>
  <c r="BM795" i="3" s="1"/>
  <c r="G325" i="3"/>
  <c r="BQ325" i="3" s="1"/>
  <c r="H324" i="3"/>
  <c r="G797" i="3"/>
  <c r="BQ797" i="3" s="1"/>
  <c r="CH797" i="3" s="1"/>
  <c r="H796" i="3"/>
  <c r="CJ10" i="3" l="1"/>
  <c r="CI481" i="3"/>
  <c r="CQ639" i="3"/>
  <c r="CR639" i="3" s="1"/>
  <c r="CL167" i="3"/>
  <c r="CQ796" i="3"/>
  <c r="CR796" i="3" s="1"/>
  <c r="CH482" i="3"/>
  <c r="CJ482" i="3" s="1"/>
  <c r="CQ482" i="3"/>
  <c r="CN14" i="3"/>
  <c r="CK168" i="3"/>
  <c r="CM168" i="3" s="1"/>
  <c r="CQ168" i="3"/>
  <c r="CN327" i="3"/>
  <c r="CJ324" i="3"/>
  <c r="CN798" i="3"/>
  <c r="CS10" i="3"/>
  <c r="CR10" i="3"/>
  <c r="CH11" i="3"/>
  <c r="CI11" i="3" s="1"/>
  <c r="CQ11" i="3"/>
  <c r="CN170" i="3"/>
  <c r="CN484" i="3"/>
  <c r="CS481" i="3"/>
  <c r="CR481" i="3"/>
  <c r="CP169" i="3"/>
  <c r="CO169" i="3"/>
  <c r="CP640" i="3"/>
  <c r="CO640" i="3"/>
  <c r="CS795" i="3"/>
  <c r="CR795" i="3"/>
  <c r="CS167" i="3"/>
  <c r="CR167" i="3"/>
  <c r="CH325" i="3"/>
  <c r="CI325" i="3" s="1"/>
  <c r="CQ325" i="3"/>
  <c r="CP483" i="3"/>
  <c r="CO483" i="3"/>
  <c r="CN641" i="3"/>
  <c r="CS324" i="3"/>
  <c r="CR324" i="3"/>
  <c r="CP13" i="3"/>
  <c r="CO13" i="3"/>
  <c r="CP326" i="3"/>
  <c r="CO326" i="3"/>
  <c r="CS638" i="3"/>
  <c r="CR638" i="3"/>
  <c r="CP797" i="3"/>
  <c r="CO797" i="3"/>
  <c r="CH170" i="3"/>
  <c r="CM325" i="3"/>
  <c r="CL325" i="3"/>
  <c r="CL796" i="3"/>
  <c r="CM796" i="3"/>
  <c r="CL11" i="3"/>
  <c r="CM11" i="3"/>
  <c r="CM639" i="3"/>
  <c r="CL639" i="3"/>
  <c r="CM482" i="3"/>
  <c r="CL482" i="3"/>
  <c r="CI640" i="3"/>
  <c r="CJ640" i="3"/>
  <c r="CG642" i="3"/>
  <c r="CG328" i="3"/>
  <c r="CG485" i="3"/>
  <c r="CI169" i="3"/>
  <c r="CJ169" i="3"/>
  <c r="CI797" i="3"/>
  <c r="CJ797" i="3"/>
  <c r="CG799" i="3"/>
  <c r="CG171" i="3"/>
  <c r="CG15" i="3"/>
  <c r="K12" i="3"/>
  <c r="BR12" i="3" s="1"/>
  <c r="CK12" i="3" s="1"/>
  <c r="K169" i="3"/>
  <c r="BR169" i="3" s="1"/>
  <c r="K640" i="3"/>
  <c r="BR640" i="3" s="1"/>
  <c r="CK640" i="3" s="1"/>
  <c r="K483" i="3"/>
  <c r="BR483" i="3" s="1"/>
  <c r="CK483" i="3" s="1"/>
  <c r="G483" i="3"/>
  <c r="BQ483" i="3" s="1"/>
  <c r="H482" i="3"/>
  <c r="K326" i="3"/>
  <c r="BR326" i="3" s="1"/>
  <c r="CK326" i="3" s="1"/>
  <c r="Y481" i="3"/>
  <c r="BN481" i="3" s="1"/>
  <c r="BO481" i="3" s="1"/>
  <c r="BP481" i="3" s="1"/>
  <c r="BK481" i="3"/>
  <c r="BL481" i="3" s="1"/>
  <c r="BM481" i="3" s="1"/>
  <c r="K797" i="3"/>
  <c r="BR797" i="3" s="1"/>
  <c r="Y639" i="3"/>
  <c r="BN639" i="3" s="1"/>
  <c r="BO639" i="3" s="1"/>
  <c r="BP639" i="3" s="1"/>
  <c r="BK639" i="3"/>
  <c r="BL639" i="3" s="1"/>
  <c r="BM639" i="3" s="1"/>
  <c r="H640" i="3"/>
  <c r="G641" i="3"/>
  <c r="BQ641" i="3" s="1"/>
  <c r="CH641" i="3" s="1"/>
  <c r="Y796" i="3"/>
  <c r="BN796" i="3" s="1"/>
  <c r="BO796" i="3" s="1"/>
  <c r="BP796" i="3" s="1"/>
  <c r="BK796" i="3"/>
  <c r="BL796" i="3" s="1"/>
  <c r="BM796" i="3" s="1"/>
  <c r="G798" i="3"/>
  <c r="BQ798" i="3" s="1"/>
  <c r="CH798" i="3" s="1"/>
  <c r="H797" i="3"/>
  <c r="Y324" i="3"/>
  <c r="BN324" i="3" s="1"/>
  <c r="BO324" i="3" s="1"/>
  <c r="BP324" i="3" s="1"/>
  <c r="BK324" i="3"/>
  <c r="BL324" i="3" s="1"/>
  <c r="BM324" i="3" s="1"/>
  <c r="H325" i="3"/>
  <c r="G326" i="3"/>
  <c r="BQ326" i="3" s="1"/>
  <c r="Y169" i="3"/>
  <c r="BN169" i="3" s="1"/>
  <c r="BO169" i="3" s="1"/>
  <c r="BP169" i="3" s="1"/>
  <c r="BK169" i="3"/>
  <c r="BL169" i="3" s="1"/>
  <c r="BM169" i="3" s="1"/>
  <c r="G12" i="3"/>
  <c r="BQ12" i="3" s="1"/>
  <c r="H11" i="3"/>
  <c r="H170" i="3"/>
  <c r="G171" i="3"/>
  <c r="BQ171" i="3" s="1"/>
  <c r="Y10" i="3"/>
  <c r="BN10" i="3" s="1"/>
  <c r="BO10" i="3" s="1"/>
  <c r="BP10" i="3" s="1"/>
  <c r="BK10" i="3"/>
  <c r="BL10" i="3" s="1"/>
  <c r="BM10" i="3" s="1"/>
  <c r="CI482" i="3" l="1"/>
  <c r="CS639" i="3"/>
  <c r="CS796" i="3"/>
  <c r="CJ11" i="3"/>
  <c r="CP641" i="3"/>
  <c r="CO641" i="3"/>
  <c r="CH483" i="3"/>
  <c r="CI483" i="3" s="1"/>
  <c r="CQ483" i="3"/>
  <c r="CN328" i="3"/>
  <c r="CJ325" i="3"/>
  <c r="CP484" i="3"/>
  <c r="CO484" i="3"/>
  <c r="CP798" i="3"/>
  <c r="CO798" i="3"/>
  <c r="CS168" i="3"/>
  <c r="CR168" i="3"/>
  <c r="CK797" i="3"/>
  <c r="CM797" i="3" s="1"/>
  <c r="CQ797" i="3"/>
  <c r="CK169" i="3"/>
  <c r="CM169" i="3" s="1"/>
  <c r="CQ169" i="3"/>
  <c r="CL168" i="3"/>
  <c r="CP14" i="3"/>
  <c r="CO14" i="3"/>
  <c r="CN642" i="3"/>
  <c r="CP170" i="3"/>
  <c r="CO170" i="3"/>
  <c r="CH326" i="3"/>
  <c r="CI326" i="3" s="1"/>
  <c r="CQ326" i="3"/>
  <c r="CN799" i="3"/>
  <c r="CN15" i="3"/>
  <c r="CQ640" i="3"/>
  <c r="CP327" i="3"/>
  <c r="CO327" i="3"/>
  <c r="CR482" i="3"/>
  <c r="CS482" i="3"/>
  <c r="CH12" i="3"/>
  <c r="CJ12" i="3" s="1"/>
  <c r="CQ12" i="3"/>
  <c r="CN171" i="3"/>
  <c r="CN485" i="3"/>
  <c r="CS325" i="3"/>
  <c r="CR325" i="3"/>
  <c r="CS11" i="3"/>
  <c r="CR11" i="3"/>
  <c r="CM483" i="3"/>
  <c r="CL483" i="3"/>
  <c r="CM640" i="3"/>
  <c r="CL640" i="3"/>
  <c r="CM12" i="3"/>
  <c r="CL12" i="3"/>
  <c r="CM326" i="3"/>
  <c r="CL326" i="3"/>
  <c r="CH171" i="3"/>
  <c r="CI798" i="3"/>
  <c r="CJ798" i="3"/>
  <c r="CI641" i="3"/>
  <c r="CJ641" i="3"/>
  <c r="CG16" i="3"/>
  <c r="CG486" i="3"/>
  <c r="CG643" i="3"/>
  <c r="CG329" i="3"/>
  <c r="CG172" i="3"/>
  <c r="CJ170" i="3"/>
  <c r="CI170" i="3"/>
  <c r="CG800" i="3"/>
  <c r="K798" i="3"/>
  <c r="BR798" i="3" s="1"/>
  <c r="CK798" i="3" s="1"/>
  <c r="K484" i="3"/>
  <c r="BR484" i="3" s="1"/>
  <c r="CK484" i="3" s="1"/>
  <c r="K641" i="3"/>
  <c r="BR641" i="3" s="1"/>
  <c r="CK641" i="3" s="1"/>
  <c r="K327" i="3"/>
  <c r="BR327" i="3" s="1"/>
  <c r="CK327" i="3" s="1"/>
  <c r="BK482" i="3"/>
  <c r="BL482" i="3" s="1"/>
  <c r="BM482" i="3" s="1"/>
  <c r="Y482" i="3"/>
  <c r="BN482" i="3" s="1"/>
  <c r="BO482" i="3" s="1"/>
  <c r="BP482" i="3" s="1"/>
  <c r="K170" i="3"/>
  <c r="BR170" i="3" s="1"/>
  <c r="G484" i="3"/>
  <c r="BQ484" i="3" s="1"/>
  <c r="H483" i="3"/>
  <c r="K13" i="3"/>
  <c r="BR13" i="3" s="1"/>
  <c r="CK13" i="3" s="1"/>
  <c r="G172" i="3"/>
  <c r="BQ172" i="3" s="1"/>
  <c r="H171" i="3"/>
  <c r="G327" i="3"/>
  <c r="BQ327" i="3" s="1"/>
  <c r="H326" i="3"/>
  <c r="Y170" i="3"/>
  <c r="BN170" i="3" s="1"/>
  <c r="BO170" i="3" s="1"/>
  <c r="BP170" i="3" s="1"/>
  <c r="BK170" i="3"/>
  <c r="BL170" i="3" s="1"/>
  <c r="BM170" i="3" s="1"/>
  <c r="Y325" i="3"/>
  <c r="BN325" i="3" s="1"/>
  <c r="BO325" i="3" s="1"/>
  <c r="BP325" i="3" s="1"/>
  <c r="BK325" i="3"/>
  <c r="BL325" i="3" s="1"/>
  <c r="BM325" i="3" s="1"/>
  <c r="G642" i="3"/>
  <c r="BQ642" i="3" s="1"/>
  <c r="CH642" i="3" s="1"/>
  <c r="H641" i="3"/>
  <c r="Y640" i="3"/>
  <c r="BN640" i="3" s="1"/>
  <c r="BO640" i="3" s="1"/>
  <c r="BP640" i="3" s="1"/>
  <c r="BK640" i="3"/>
  <c r="BL640" i="3" s="1"/>
  <c r="BM640" i="3" s="1"/>
  <c r="Y11" i="3"/>
  <c r="BN11" i="3" s="1"/>
  <c r="BO11" i="3" s="1"/>
  <c r="BP11" i="3" s="1"/>
  <c r="BK11" i="3"/>
  <c r="BL11" i="3" s="1"/>
  <c r="BM11" i="3" s="1"/>
  <c r="Y797" i="3"/>
  <c r="BN797" i="3" s="1"/>
  <c r="BO797" i="3" s="1"/>
  <c r="BP797" i="3" s="1"/>
  <c r="BK797" i="3"/>
  <c r="BL797" i="3" s="1"/>
  <c r="BM797" i="3" s="1"/>
  <c r="G13" i="3"/>
  <c r="BQ13" i="3" s="1"/>
  <c r="H12" i="3"/>
  <c r="G799" i="3"/>
  <c r="BQ799" i="3" s="1"/>
  <c r="CH799" i="3" s="1"/>
  <c r="H798" i="3"/>
  <c r="CJ483" i="3" l="1"/>
  <c r="CL169" i="3"/>
  <c r="CJ326" i="3"/>
  <c r="CS797" i="3"/>
  <c r="CR797" i="3"/>
  <c r="CP642" i="3"/>
  <c r="CO642" i="3"/>
  <c r="CP799" i="3"/>
  <c r="CO799" i="3"/>
  <c r="CH484" i="3"/>
  <c r="CJ484" i="3" s="1"/>
  <c r="CQ484" i="3"/>
  <c r="CS483" i="3"/>
  <c r="CR483" i="3"/>
  <c r="CP328" i="3"/>
  <c r="CO328" i="3"/>
  <c r="CN800" i="3"/>
  <c r="CI12" i="3"/>
  <c r="CN486" i="3"/>
  <c r="CL797" i="3"/>
  <c r="CQ641" i="3"/>
  <c r="CN329" i="3"/>
  <c r="CH327" i="3"/>
  <c r="CI327" i="3" s="1"/>
  <c r="CQ327" i="3"/>
  <c r="CP485" i="3"/>
  <c r="CO485" i="3"/>
  <c r="CS326" i="3"/>
  <c r="CR326" i="3"/>
  <c r="CP15" i="3"/>
  <c r="CO15" i="3"/>
  <c r="CS12" i="3"/>
  <c r="CR12" i="3"/>
  <c r="CS169" i="3"/>
  <c r="CR169" i="3"/>
  <c r="CK170" i="3"/>
  <c r="CM170" i="3" s="1"/>
  <c r="CQ170" i="3"/>
  <c r="CN643" i="3"/>
  <c r="CH13" i="3"/>
  <c r="CI13" i="3" s="1"/>
  <c r="CQ13" i="3"/>
  <c r="CN172" i="3"/>
  <c r="CN16" i="3"/>
  <c r="CP171" i="3"/>
  <c r="CO171" i="3"/>
  <c r="CS640" i="3"/>
  <c r="CR640" i="3"/>
  <c r="CQ798" i="3"/>
  <c r="CM327" i="3"/>
  <c r="CL327" i="3"/>
  <c r="CM641" i="3"/>
  <c r="CL641" i="3"/>
  <c r="CH172" i="3"/>
  <c r="CM13" i="3"/>
  <c r="CL13" i="3"/>
  <c r="CM484" i="3"/>
  <c r="CL484" i="3"/>
  <c r="CM798" i="3"/>
  <c r="CL798" i="3"/>
  <c r="CI799" i="3"/>
  <c r="CJ799" i="3"/>
  <c r="CG330" i="3"/>
  <c r="CG17" i="3"/>
  <c r="CG644" i="3"/>
  <c r="CJ642" i="3"/>
  <c r="CI642" i="3"/>
  <c r="CI171" i="3"/>
  <c r="CJ171" i="3"/>
  <c r="CG801" i="3"/>
  <c r="CG173" i="3"/>
  <c r="CG487" i="3"/>
  <c r="G485" i="3"/>
  <c r="BQ485" i="3" s="1"/>
  <c r="H484" i="3"/>
  <c r="Y483" i="3"/>
  <c r="BN483" i="3" s="1"/>
  <c r="BO483" i="3" s="1"/>
  <c r="BP483" i="3" s="1"/>
  <c r="BK483" i="3"/>
  <c r="BL483" i="3" s="1"/>
  <c r="BM483" i="3" s="1"/>
  <c r="K642" i="3"/>
  <c r="BR642" i="3" s="1"/>
  <c r="K14" i="3"/>
  <c r="BR14" i="3" s="1"/>
  <c r="CK14" i="3" s="1"/>
  <c r="K328" i="3"/>
  <c r="BR328" i="3" s="1"/>
  <c r="CK328" i="3" s="1"/>
  <c r="K171" i="3"/>
  <c r="BR171" i="3" s="1"/>
  <c r="K485" i="3"/>
  <c r="BR485" i="3" s="1"/>
  <c r="CK485" i="3" s="1"/>
  <c r="K799" i="3"/>
  <c r="BR799" i="3" s="1"/>
  <c r="Y12" i="3"/>
  <c r="BN12" i="3" s="1"/>
  <c r="BO12" i="3" s="1"/>
  <c r="BP12" i="3" s="1"/>
  <c r="BK12" i="3"/>
  <c r="BL12" i="3" s="1"/>
  <c r="BM12" i="3" s="1"/>
  <c r="Y641" i="3"/>
  <c r="BN641" i="3" s="1"/>
  <c r="BO641" i="3" s="1"/>
  <c r="BP641" i="3" s="1"/>
  <c r="BK641" i="3"/>
  <c r="BL641" i="3" s="1"/>
  <c r="BM641" i="3" s="1"/>
  <c r="Y326" i="3"/>
  <c r="BN326" i="3" s="1"/>
  <c r="BO326" i="3" s="1"/>
  <c r="BP326" i="3" s="1"/>
  <c r="BK326" i="3"/>
  <c r="BL326" i="3" s="1"/>
  <c r="BM326" i="3" s="1"/>
  <c r="Y798" i="3"/>
  <c r="BN798" i="3" s="1"/>
  <c r="BO798" i="3" s="1"/>
  <c r="BP798" i="3" s="1"/>
  <c r="BK798" i="3"/>
  <c r="BL798" i="3" s="1"/>
  <c r="BM798" i="3" s="1"/>
  <c r="H642" i="3"/>
  <c r="G643" i="3"/>
  <c r="BQ643" i="3" s="1"/>
  <c r="CH643" i="3" s="1"/>
  <c r="G328" i="3"/>
  <c r="BQ328" i="3" s="1"/>
  <c r="H327" i="3"/>
  <c r="G800" i="3"/>
  <c r="BQ800" i="3" s="1"/>
  <c r="CH800" i="3" s="1"/>
  <c r="H799" i="3"/>
  <c r="Y171" i="3"/>
  <c r="BN171" i="3" s="1"/>
  <c r="BO171" i="3" s="1"/>
  <c r="BP171" i="3" s="1"/>
  <c r="BK171" i="3"/>
  <c r="BL171" i="3" s="1"/>
  <c r="BM171" i="3" s="1"/>
  <c r="H13" i="3"/>
  <c r="G14" i="3"/>
  <c r="BQ14" i="3" s="1"/>
  <c r="H172" i="3"/>
  <c r="G173" i="3"/>
  <c r="BQ173" i="3" s="1"/>
  <c r="CL170" i="3" l="1"/>
  <c r="CS13" i="3"/>
  <c r="CR13" i="3"/>
  <c r="CP800" i="3"/>
  <c r="CO800" i="3"/>
  <c r="CK642" i="3"/>
  <c r="CL642" i="3" s="1"/>
  <c r="CQ642" i="3"/>
  <c r="CJ327" i="3"/>
  <c r="CP16" i="3"/>
  <c r="CO16" i="3"/>
  <c r="CN801" i="3"/>
  <c r="CI484" i="3"/>
  <c r="CK171" i="3"/>
  <c r="CM171" i="3" s="1"/>
  <c r="CQ171" i="3"/>
  <c r="CN487" i="3"/>
  <c r="CS798" i="3"/>
  <c r="CR798" i="3"/>
  <c r="CS484" i="3"/>
  <c r="CR484" i="3"/>
  <c r="CP643" i="3"/>
  <c r="CO643" i="3"/>
  <c r="CP329" i="3"/>
  <c r="CO329" i="3"/>
  <c r="CS327" i="3"/>
  <c r="CR327" i="3"/>
  <c r="CH14" i="3"/>
  <c r="CI14" i="3" s="1"/>
  <c r="CQ14" i="3"/>
  <c r="CJ13" i="3"/>
  <c r="CN644" i="3"/>
  <c r="CS170" i="3"/>
  <c r="CR170" i="3"/>
  <c r="CN173" i="3"/>
  <c r="CH328" i="3"/>
  <c r="CI328" i="3" s="1"/>
  <c r="CQ328" i="3"/>
  <c r="CN17" i="3"/>
  <c r="CS641" i="3"/>
  <c r="CR641" i="3"/>
  <c r="CK799" i="3"/>
  <c r="CM799" i="3" s="1"/>
  <c r="CQ799" i="3"/>
  <c r="CH485" i="3"/>
  <c r="CI485" i="3" s="1"/>
  <c r="CQ485" i="3"/>
  <c r="CN330" i="3"/>
  <c r="CP172" i="3"/>
  <c r="CO172" i="3"/>
  <c r="CP486" i="3"/>
  <c r="CO486" i="3"/>
  <c r="CM14" i="3"/>
  <c r="CL14" i="3"/>
  <c r="CM485" i="3"/>
  <c r="CL485" i="3"/>
  <c r="CM328" i="3"/>
  <c r="CL328" i="3"/>
  <c r="CH173" i="3"/>
  <c r="CJ643" i="3"/>
  <c r="CI643" i="3"/>
  <c r="CI172" i="3"/>
  <c r="CJ172" i="3"/>
  <c r="CG174" i="3"/>
  <c r="CI800" i="3"/>
  <c r="CJ800" i="3"/>
  <c r="CG802" i="3"/>
  <c r="CG488" i="3"/>
  <c r="CG18" i="3"/>
  <c r="CG331" i="3"/>
  <c r="CG645" i="3"/>
  <c r="K800" i="3"/>
  <c r="BR800" i="3" s="1"/>
  <c r="CK800" i="3" s="1"/>
  <c r="K15" i="3"/>
  <c r="BR15" i="3" s="1"/>
  <c r="CK15" i="3" s="1"/>
  <c r="K486" i="3"/>
  <c r="BR486" i="3" s="1"/>
  <c r="CK486" i="3" s="1"/>
  <c r="K643" i="3"/>
  <c r="BR643" i="3" s="1"/>
  <c r="CK643" i="3" s="1"/>
  <c r="K172" i="3"/>
  <c r="BR172" i="3" s="1"/>
  <c r="Y484" i="3"/>
  <c r="BN484" i="3" s="1"/>
  <c r="BO484" i="3" s="1"/>
  <c r="BP484" i="3" s="1"/>
  <c r="BK484" i="3"/>
  <c r="BL484" i="3" s="1"/>
  <c r="BM484" i="3" s="1"/>
  <c r="K329" i="3"/>
  <c r="BR329" i="3" s="1"/>
  <c r="CK329" i="3" s="1"/>
  <c r="G486" i="3"/>
  <c r="BQ486" i="3" s="1"/>
  <c r="H485" i="3"/>
  <c r="Y327" i="3"/>
  <c r="BN327" i="3" s="1"/>
  <c r="BO327" i="3" s="1"/>
  <c r="BP327" i="3" s="1"/>
  <c r="BK327" i="3"/>
  <c r="BL327" i="3" s="1"/>
  <c r="BM327" i="3" s="1"/>
  <c r="G644" i="3"/>
  <c r="BQ644" i="3" s="1"/>
  <c r="CH644" i="3" s="1"/>
  <c r="H643" i="3"/>
  <c r="Y642" i="3"/>
  <c r="BN642" i="3" s="1"/>
  <c r="BO642" i="3" s="1"/>
  <c r="BP642" i="3" s="1"/>
  <c r="BK642" i="3"/>
  <c r="BL642" i="3" s="1"/>
  <c r="BM642" i="3" s="1"/>
  <c r="Y172" i="3"/>
  <c r="BN172" i="3" s="1"/>
  <c r="BO172" i="3" s="1"/>
  <c r="BP172" i="3" s="1"/>
  <c r="BK172" i="3"/>
  <c r="BL172" i="3" s="1"/>
  <c r="BM172" i="3" s="1"/>
  <c r="G801" i="3"/>
  <c r="BQ801" i="3" s="1"/>
  <c r="CH801" i="3" s="1"/>
  <c r="H800" i="3"/>
  <c r="Y13" i="3"/>
  <c r="BN13" i="3" s="1"/>
  <c r="BO13" i="3" s="1"/>
  <c r="BP13" i="3" s="1"/>
  <c r="BK13" i="3"/>
  <c r="BL13" i="3" s="1"/>
  <c r="BM13" i="3" s="1"/>
  <c r="G174" i="3"/>
  <c r="BQ174" i="3" s="1"/>
  <c r="H173" i="3"/>
  <c r="Y799" i="3"/>
  <c r="BN799" i="3" s="1"/>
  <c r="BO799" i="3" s="1"/>
  <c r="BP799" i="3" s="1"/>
  <c r="BK799" i="3"/>
  <c r="BL799" i="3" s="1"/>
  <c r="BM799" i="3" s="1"/>
  <c r="G329" i="3"/>
  <c r="BQ329" i="3" s="1"/>
  <c r="H328" i="3"/>
  <c r="H14" i="3"/>
  <c r="G15" i="3"/>
  <c r="BQ15" i="3" s="1"/>
  <c r="CM642" i="3" l="1"/>
  <c r="CL171" i="3"/>
  <c r="CJ328" i="3"/>
  <c r="CN18" i="3"/>
  <c r="CS14" i="3"/>
  <c r="CR14" i="3"/>
  <c r="CH329" i="3"/>
  <c r="CJ329" i="3" s="1"/>
  <c r="CQ329" i="3"/>
  <c r="CN174" i="3"/>
  <c r="CH486" i="3"/>
  <c r="CI486" i="3" s="1"/>
  <c r="CQ486" i="3"/>
  <c r="CP173" i="3"/>
  <c r="CO173" i="3"/>
  <c r="CS171" i="3"/>
  <c r="CR171" i="3"/>
  <c r="CN645" i="3"/>
  <c r="CJ14" i="3"/>
  <c r="CP801" i="3"/>
  <c r="CO801" i="3"/>
  <c r="CS485" i="3"/>
  <c r="CR485" i="3"/>
  <c r="CN488" i="3"/>
  <c r="CJ485" i="3"/>
  <c r="CL799" i="3"/>
  <c r="CR642" i="3"/>
  <c r="CS642" i="3"/>
  <c r="CH15" i="3"/>
  <c r="CI15" i="3" s="1"/>
  <c r="CQ15" i="3"/>
  <c r="CN802" i="3"/>
  <c r="CQ800" i="3"/>
  <c r="CS328" i="3"/>
  <c r="CR328" i="3"/>
  <c r="CS799" i="3"/>
  <c r="CR799" i="3"/>
  <c r="CK172" i="3"/>
  <c r="CM172" i="3" s="1"/>
  <c r="CQ172" i="3"/>
  <c r="CN331" i="3"/>
  <c r="CP330" i="3"/>
  <c r="CO330" i="3"/>
  <c r="CP17" i="3"/>
  <c r="CO17" i="3"/>
  <c r="CP644" i="3"/>
  <c r="CO644" i="3"/>
  <c r="CP487" i="3"/>
  <c r="CO487" i="3"/>
  <c r="CQ643" i="3"/>
  <c r="CM486" i="3"/>
  <c r="CL486" i="3"/>
  <c r="CH174" i="3"/>
  <c r="CM15" i="3"/>
  <c r="CL15" i="3"/>
  <c r="CM800" i="3"/>
  <c r="CL800" i="3"/>
  <c r="CM643" i="3"/>
  <c r="CL643" i="3"/>
  <c r="CM329" i="3"/>
  <c r="CL329" i="3"/>
  <c r="CI644" i="3"/>
  <c r="CJ644" i="3"/>
  <c r="CI801" i="3"/>
  <c r="CJ801" i="3"/>
  <c r="CG646" i="3"/>
  <c r="CG175" i="3"/>
  <c r="CG332" i="3"/>
  <c r="CG19" i="3"/>
  <c r="CI173" i="3"/>
  <c r="CJ173" i="3"/>
  <c r="CG489" i="3"/>
  <c r="CG803" i="3"/>
  <c r="G487" i="3"/>
  <c r="BQ487" i="3" s="1"/>
  <c r="H486" i="3"/>
  <c r="K644" i="3"/>
  <c r="BR644" i="3" s="1"/>
  <c r="K330" i="3"/>
  <c r="BR330" i="3" s="1"/>
  <c r="CK330" i="3" s="1"/>
  <c r="K487" i="3"/>
  <c r="BR487" i="3" s="1"/>
  <c r="CK487" i="3" s="1"/>
  <c r="K16" i="3"/>
  <c r="BR16" i="3" s="1"/>
  <c r="CK16" i="3" s="1"/>
  <c r="Y485" i="3"/>
  <c r="BN485" i="3" s="1"/>
  <c r="BO485" i="3" s="1"/>
  <c r="BP485" i="3" s="1"/>
  <c r="BK485" i="3"/>
  <c r="BL485" i="3" s="1"/>
  <c r="BM485" i="3" s="1"/>
  <c r="K173" i="3"/>
  <c r="BR173" i="3" s="1"/>
  <c r="K801" i="3"/>
  <c r="BR801" i="3" s="1"/>
  <c r="CK801" i="3" s="1"/>
  <c r="Y643" i="3"/>
  <c r="BN643" i="3" s="1"/>
  <c r="BO643" i="3" s="1"/>
  <c r="BP643" i="3" s="1"/>
  <c r="BK643" i="3"/>
  <c r="BL643" i="3" s="1"/>
  <c r="BM643" i="3" s="1"/>
  <c r="H644" i="3"/>
  <c r="G645" i="3"/>
  <c r="BQ645" i="3" s="1"/>
  <c r="CH645" i="3" s="1"/>
  <c r="Y173" i="3"/>
  <c r="BN173" i="3" s="1"/>
  <c r="BO173" i="3" s="1"/>
  <c r="BP173" i="3" s="1"/>
  <c r="BK173" i="3"/>
  <c r="BL173" i="3" s="1"/>
  <c r="BM173" i="3" s="1"/>
  <c r="H174" i="3"/>
  <c r="G175" i="3"/>
  <c r="BQ175" i="3" s="1"/>
  <c r="G16" i="3"/>
  <c r="BQ16" i="3" s="1"/>
  <c r="H15" i="3"/>
  <c r="Y14" i="3"/>
  <c r="BN14" i="3" s="1"/>
  <c r="BO14" i="3" s="1"/>
  <c r="BP14" i="3" s="1"/>
  <c r="BK14" i="3"/>
  <c r="BL14" i="3" s="1"/>
  <c r="BM14" i="3" s="1"/>
  <c r="Y328" i="3"/>
  <c r="BN328" i="3" s="1"/>
  <c r="BO328" i="3" s="1"/>
  <c r="BP328" i="3" s="1"/>
  <c r="BK328" i="3"/>
  <c r="BL328" i="3" s="1"/>
  <c r="BM328" i="3" s="1"/>
  <c r="Y800" i="3"/>
  <c r="BN800" i="3" s="1"/>
  <c r="BO800" i="3" s="1"/>
  <c r="BP800" i="3" s="1"/>
  <c r="BK800" i="3"/>
  <c r="BL800" i="3" s="1"/>
  <c r="BM800" i="3" s="1"/>
  <c r="G330" i="3"/>
  <c r="BQ330" i="3" s="1"/>
  <c r="H329" i="3"/>
  <c r="G802" i="3"/>
  <c r="BQ802" i="3" s="1"/>
  <c r="CH802" i="3" s="1"/>
  <c r="H801" i="3"/>
  <c r="CI329" i="3" l="1"/>
  <c r="CJ15" i="3"/>
  <c r="CL172" i="3"/>
  <c r="CJ486" i="3"/>
  <c r="CP174" i="3"/>
  <c r="CO174" i="3"/>
  <c r="CN332" i="3"/>
  <c r="CS15" i="3"/>
  <c r="CR15" i="3"/>
  <c r="CS329" i="3"/>
  <c r="CR329" i="3"/>
  <c r="CP802" i="3"/>
  <c r="CO802" i="3"/>
  <c r="CN175" i="3"/>
  <c r="CH16" i="3"/>
  <c r="CJ16" i="3" s="1"/>
  <c r="CQ16" i="3"/>
  <c r="CK644" i="3"/>
  <c r="CL644" i="3" s="1"/>
  <c r="CQ644" i="3"/>
  <c r="CN489" i="3"/>
  <c r="CN646" i="3"/>
  <c r="CS172" i="3"/>
  <c r="CR172" i="3"/>
  <c r="CH330" i="3"/>
  <c r="CJ330" i="3" s="1"/>
  <c r="CQ330" i="3"/>
  <c r="CP645" i="3"/>
  <c r="CO645" i="3"/>
  <c r="CP488" i="3"/>
  <c r="CO488" i="3"/>
  <c r="CK173" i="3"/>
  <c r="CL173" i="3" s="1"/>
  <c r="CQ173" i="3"/>
  <c r="CH487" i="3"/>
  <c r="CI487" i="3" s="1"/>
  <c r="CQ487" i="3"/>
  <c r="CS643" i="3"/>
  <c r="CR643" i="3"/>
  <c r="CQ801" i="3"/>
  <c r="CS486" i="3"/>
  <c r="CR486" i="3"/>
  <c r="CP18" i="3"/>
  <c r="CO18" i="3"/>
  <c r="CN803" i="3"/>
  <c r="CN19" i="3"/>
  <c r="CP331" i="3"/>
  <c r="CO331" i="3"/>
  <c r="CS800" i="3"/>
  <c r="CR800" i="3"/>
  <c r="CM16" i="3"/>
  <c r="CL16" i="3"/>
  <c r="CM487" i="3"/>
  <c r="CL487" i="3"/>
  <c r="CM330" i="3"/>
  <c r="CL330" i="3"/>
  <c r="CH175" i="3"/>
  <c r="CM801" i="3"/>
  <c r="CL801" i="3"/>
  <c r="CI645" i="3"/>
  <c r="CJ645" i="3"/>
  <c r="CG20" i="3"/>
  <c r="CG647" i="3"/>
  <c r="CI802" i="3"/>
  <c r="CJ802" i="3"/>
  <c r="CI174" i="3"/>
  <c r="CJ174" i="3"/>
  <c r="CG804" i="3"/>
  <c r="CG176" i="3"/>
  <c r="CG490" i="3"/>
  <c r="CG333" i="3"/>
  <c r="K802" i="3"/>
  <c r="BR802" i="3" s="1"/>
  <c r="K488" i="3"/>
  <c r="BR488" i="3" s="1"/>
  <c r="CK488" i="3" s="1"/>
  <c r="K174" i="3"/>
  <c r="BR174" i="3" s="1"/>
  <c r="K331" i="3"/>
  <c r="BR331" i="3" s="1"/>
  <c r="CK331" i="3" s="1"/>
  <c r="K645" i="3"/>
  <c r="BR645" i="3" s="1"/>
  <c r="CK645" i="3" s="1"/>
  <c r="Y486" i="3"/>
  <c r="BN486" i="3" s="1"/>
  <c r="BO486" i="3" s="1"/>
  <c r="BP486" i="3" s="1"/>
  <c r="BK486" i="3"/>
  <c r="BL486" i="3" s="1"/>
  <c r="BM486" i="3" s="1"/>
  <c r="K17" i="3"/>
  <c r="BR17" i="3" s="1"/>
  <c r="CK17" i="3" s="1"/>
  <c r="H487" i="3"/>
  <c r="G488" i="3"/>
  <c r="BQ488" i="3" s="1"/>
  <c r="Y15" i="3"/>
  <c r="BN15" i="3" s="1"/>
  <c r="BO15" i="3" s="1"/>
  <c r="BP15" i="3" s="1"/>
  <c r="BK15" i="3"/>
  <c r="BL15" i="3" s="1"/>
  <c r="BM15" i="3" s="1"/>
  <c r="G331" i="3"/>
  <c r="BQ331" i="3" s="1"/>
  <c r="H330" i="3"/>
  <c r="G176" i="3"/>
  <c r="BQ176" i="3" s="1"/>
  <c r="H175" i="3"/>
  <c r="Y174" i="3"/>
  <c r="BN174" i="3" s="1"/>
  <c r="BO174" i="3" s="1"/>
  <c r="BP174" i="3" s="1"/>
  <c r="BK174" i="3"/>
  <c r="BL174" i="3" s="1"/>
  <c r="BM174" i="3" s="1"/>
  <c r="Y801" i="3"/>
  <c r="BN801" i="3" s="1"/>
  <c r="BO801" i="3" s="1"/>
  <c r="BP801" i="3" s="1"/>
  <c r="BK801" i="3"/>
  <c r="BL801" i="3" s="1"/>
  <c r="BM801" i="3" s="1"/>
  <c r="G646" i="3"/>
  <c r="BQ646" i="3" s="1"/>
  <c r="CH646" i="3" s="1"/>
  <c r="H645" i="3"/>
  <c r="G803" i="3"/>
  <c r="BQ803" i="3" s="1"/>
  <c r="H802" i="3"/>
  <c r="Y644" i="3"/>
  <c r="BN644" i="3" s="1"/>
  <c r="BO644" i="3" s="1"/>
  <c r="BP644" i="3" s="1"/>
  <c r="BK644" i="3"/>
  <c r="BL644" i="3" s="1"/>
  <c r="BM644" i="3" s="1"/>
  <c r="Y329" i="3"/>
  <c r="BN329" i="3" s="1"/>
  <c r="BO329" i="3" s="1"/>
  <c r="BP329" i="3" s="1"/>
  <c r="BK329" i="3"/>
  <c r="BL329" i="3" s="1"/>
  <c r="BM329" i="3" s="1"/>
  <c r="H16" i="3"/>
  <c r="G17" i="3"/>
  <c r="BQ17" i="3" s="1"/>
  <c r="CM173" i="3" l="1"/>
  <c r="CI16" i="3"/>
  <c r="CN333" i="3"/>
  <c r="CM644" i="3"/>
  <c r="CS173" i="3"/>
  <c r="CR173" i="3"/>
  <c r="CS16" i="3"/>
  <c r="CR16" i="3"/>
  <c r="CH17" i="3"/>
  <c r="CI17" i="3" s="1"/>
  <c r="CQ17" i="3"/>
  <c r="CJ487" i="3"/>
  <c r="CH803" i="3"/>
  <c r="CI803" i="3" s="1"/>
  <c r="CH331" i="3"/>
  <c r="CI331" i="3" s="1"/>
  <c r="CQ331" i="3"/>
  <c r="CP646" i="3"/>
  <c r="CO646" i="3"/>
  <c r="CP175" i="3"/>
  <c r="CO175" i="3"/>
  <c r="CI330" i="3"/>
  <c r="CP19" i="3"/>
  <c r="CO19" i="3"/>
  <c r="CS801" i="3"/>
  <c r="CR801" i="3"/>
  <c r="CP332" i="3"/>
  <c r="CO332" i="3"/>
  <c r="CN490" i="3"/>
  <c r="CK174" i="3"/>
  <c r="CM174" i="3" s="1"/>
  <c r="CQ174" i="3"/>
  <c r="CP489" i="3"/>
  <c r="CO489" i="3"/>
  <c r="CQ645" i="3"/>
  <c r="CH488" i="3"/>
  <c r="CI488" i="3" s="1"/>
  <c r="CQ488" i="3"/>
  <c r="CN176" i="3"/>
  <c r="CN647" i="3"/>
  <c r="CP803" i="3"/>
  <c r="CO803" i="3"/>
  <c r="CK802" i="3"/>
  <c r="CL802" i="3" s="1"/>
  <c r="CQ802" i="3"/>
  <c r="CN804" i="3"/>
  <c r="CN20" i="3"/>
  <c r="CS487" i="3"/>
  <c r="CR487" i="3"/>
  <c r="CS330" i="3"/>
  <c r="CR330" i="3"/>
  <c r="CS644" i="3"/>
  <c r="CR644" i="3"/>
  <c r="CM645" i="3"/>
  <c r="CL645" i="3"/>
  <c r="CL331" i="3"/>
  <c r="CM331" i="3"/>
  <c r="CM488" i="3"/>
  <c r="CL488" i="3"/>
  <c r="CH176" i="3"/>
  <c r="CM17" i="3"/>
  <c r="CL17" i="3"/>
  <c r="CG648" i="3"/>
  <c r="CI175" i="3"/>
  <c r="CJ175" i="3"/>
  <c r="CG334" i="3"/>
  <c r="CG21" i="3"/>
  <c r="CG177" i="3"/>
  <c r="CI646" i="3"/>
  <c r="CJ646" i="3"/>
  <c r="CG491" i="3"/>
  <c r="CG805" i="3"/>
  <c r="Y487" i="3"/>
  <c r="BN487" i="3" s="1"/>
  <c r="BO487" i="3" s="1"/>
  <c r="BP487" i="3" s="1"/>
  <c r="BK487" i="3"/>
  <c r="BL487" i="3" s="1"/>
  <c r="BM487" i="3" s="1"/>
  <c r="K332" i="3"/>
  <c r="BR332" i="3" s="1"/>
  <c r="CK332" i="3" s="1"/>
  <c r="K18" i="3"/>
  <c r="BR18" i="3" s="1"/>
  <c r="CK18" i="3" s="1"/>
  <c r="K175" i="3"/>
  <c r="BR175" i="3" s="1"/>
  <c r="K489" i="3"/>
  <c r="BR489" i="3" s="1"/>
  <c r="CK489" i="3" s="1"/>
  <c r="G489" i="3"/>
  <c r="BQ489" i="3" s="1"/>
  <c r="H488" i="3"/>
  <c r="K646" i="3"/>
  <c r="BR646" i="3" s="1"/>
  <c r="CK646" i="3" s="1"/>
  <c r="K803" i="3"/>
  <c r="BR803" i="3" s="1"/>
  <c r="CK803" i="3" s="1"/>
  <c r="Y802" i="3"/>
  <c r="BN802" i="3" s="1"/>
  <c r="BO802" i="3" s="1"/>
  <c r="BP802" i="3" s="1"/>
  <c r="BK802" i="3"/>
  <c r="BL802" i="3" s="1"/>
  <c r="BM802" i="3" s="1"/>
  <c r="Y645" i="3"/>
  <c r="BN645" i="3" s="1"/>
  <c r="BO645" i="3" s="1"/>
  <c r="BP645" i="3" s="1"/>
  <c r="BK645" i="3"/>
  <c r="BL645" i="3" s="1"/>
  <c r="BM645" i="3" s="1"/>
  <c r="Y175" i="3"/>
  <c r="BN175" i="3" s="1"/>
  <c r="BO175" i="3" s="1"/>
  <c r="BP175" i="3" s="1"/>
  <c r="BK175" i="3"/>
  <c r="BL175" i="3" s="1"/>
  <c r="BM175" i="3" s="1"/>
  <c r="G804" i="3"/>
  <c r="BQ804" i="3" s="1"/>
  <c r="CH804" i="3" s="1"/>
  <c r="H803" i="3"/>
  <c r="G18" i="3"/>
  <c r="BQ18" i="3" s="1"/>
  <c r="H17" i="3"/>
  <c r="Y16" i="3"/>
  <c r="BN16" i="3" s="1"/>
  <c r="BO16" i="3" s="1"/>
  <c r="BP16" i="3" s="1"/>
  <c r="BK16" i="3"/>
  <c r="BL16" i="3" s="1"/>
  <c r="BM16" i="3" s="1"/>
  <c r="H646" i="3"/>
  <c r="G647" i="3"/>
  <c r="BQ647" i="3" s="1"/>
  <c r="CH647" i="3" s="1"/>
  <c r="H176" i="3"/>
  <c r="G177" i="3"/>
  <c r="BQ177" i="3" s="1"/>
  <c r="Y330" i="3"/>
  <c r="BN330" i="3" s="1"/>
  <c r="BO330" i="3" s="1"/>
  <c r="BP330" i="3" s="1"/>
  <c r="BK330" i="3"/>
  <c r="BL330" i="3" s="1"/>
  <c r="BM330" i="3" s="1"/>
  <c r="G332" i="3"/>
  <c r="BQ332" i="3" s="1"/>
  <c r="H331" i="3"/>
  <c r="CJ331" i="3" l="1"/>
  <c r="CL174" i="3"/>
  <c r="CJ803" i="3"/>
  <c r="CJ488" i="3"/>
  <c r="CJ17" i="3"/>
  <c r="CM802" i="3"/>
  <c r="CQ646" i="3"/>
  <c r="CR646" i="3" s="1"/>
  <c r="CS174" i="3"/>
  <c r="CR174" i="3"/>
  <c r="CS331" i="3"/>
  <c r="CR331" i="3"/>
  <c r="CN648" i="3"/>
  <c r="CP804" i="3"/>
  <c r="CO804" i="3"/>
  <c r="CP176" i="3"/>
  <c r="CO176" i="3"/>
  <c r="CH18" i="3"/>
  <c r="CI18" i="3" s="1"/>
  <c r="CQ18" i="3"/>
  <c r="CN805" i="3"/>
  <c r="CN177" i="3"/>
  <c r="CP490" i="3"/>
  <c r="CO490" i="3"/>
  <c r="CP647" i="3"/>
  <c r="CO647" i="3"/>
  <c r="CH489" i="3"/>
  <c r="CI489" i="3" s="1"/>
  <c r="CQ489" i="3"/>
  <c r="CN491" i="3"/>
  <c r="CN21" i="3"/>
  <c r="CR802" i="3"/>
  <c r="CS802" i="3"/>
  <c r="CS488" i="3"/>
  <c r="CR488" i="3"/>
  <c r="CP333" i="3"/>
  <c r="CO333" i="3"/>
  <c r="CP20" i="3"/>
  <c r="CO20" i="3"/>
  <c r="CS17" i="3"/>
  <c r="CR17" i="3"/>
  <c r="CN334" i="3"/>
  <c r="CH332" i="3"/>
  <c r="CJ332" i="3" s="1"/>
  <c r="CQ332" i="3"/>
  <c r="CK175" i="3"/>
  <c r="CM175" i="3" s="1"/>
  <c r="CQ175" i="3"/>
  <c r="CS645" i="3"/>
  <c r="CR645" i="3"/>
  <c r="CQ803" i="3"/>
  <c r="CM18" i="3"/>
  <c r="CL18" i="3"/>
  <c r="CM489" i="3"/>
  <c r="CL489" i="3"/>
  <c r="CM332" i="3"/>
  <c r="CL332" i="3"/>
  <c r="CM803" i="3"/>
  <c r="CL803" i="3"/>
  <c r="CH805" i="3"/>
  <c r="CH177" i="3"/>
  <c r="CM646" i="3"/>
  <c r="CL646" i="3"/>
  <c r="CI647" i="3"/>
  <c r="CJ647" i="3"/>
  <c r="CG335" i="3"/>
  <c r="CG492" i="3"/>
  <c r="CG806" i="3"/>
  <c r="CG22" i="3"/>
  <c r="CG649" i="3"/>
  <c r="CI804" i="3"/>
  <c r="CJ804" i="3"/>
  <c r="CI176" i="3"/>
  <c r="CJ176" i="3"/>
  <c r="CG178" i="3"/>
  <c r="K804" i="3"/>
  <c r="BR804" i="3" s="1"/>
  <c r="CK804" i="3" s="1"/>
  <c r="K176" i="3"/>
  <c r="BR176" i="3" s="1"/>
  <c r="K647" i="3"/>
  <c r="BR647" i="3" s="1"/>
  <c r="CK647" i="3" s="1"/>
  <c r="BK488" i="3"/>
  <c r="BL488" i="3" s="1"/>
  <c r="BM488" i="3" s="1"/>
  <c r="Y488" i="3"/>
  <c r="BN488" i="3" s="1"/>
  <c r="BO488" i="3" s="1"/>
  <c r="BP488" i="3" s="1"/>
  <c r="K19" i="3"/>
  <c r="BR19" i="3" s="1"/>
  <c r="CK19" i="3" s="1"/>
  <c r="G490" i="3"/>
  <c r="BQ490" i="3" s="1"/>
  <c r="H489" i="3"/>
  <c r="K333" i="3"/>
  <c r="BR333" i="3" s="1"/>
  <c r="CK333" i="3" s="1"/>
  <c r="K490" i="3"/>
  <c r="BR490" i="3" s="1"/>
  <c r="CK490" i="3" s="1"/>
  <c r="Y17" i="3"/>
  <c r="BN17" i="3" s="1"/>
  <c r="BO17" i="3" s="1"/>
  <c r="BP17" i="3" s="1"/>
  <c r="BK17" i="3"/>
  <c r="BL17" i="3" s="1"/>
  <c r="BM17" i="3" s="1"/>
  <c r="G333" i="3"/>
  <c r="BQ333" i="3" s="1"/>
  <c r="H332" i="3"/>
  <c r="G19" i="3"/>
  <c r="BQ19" i="3" s="1"/>
  <c r="H18" i="3"/>
  <c r="G178" i="3"/>
  <c r="BQ178" i="3" s="1"/>
  <c r="H177" i="3"/>
  <c r="Y803" i="3"/>
  <c r="BN803" i="3" s="1"/>
  <c r="BO803" i="3" s="1"/>
  <c r="BP803" i="3" s="1"/>
  <c r="BK803" i="3"/>
  <c r="BL803" i="3" s="1"/>
  <c r="BM803" i="3" s="1"/>
  <c r="Y176" i="3"/>
  <c r="BN176" i="3" s="1"/>
  <c r="BO176" i="3" s="1"/>
  <c r="BP176" i="3" s="1"/>
  <c r="BK176" i="3"/>
  <c r="BL176" i="3" s="1"/>
  <c r="BM176" i="3" s="1"/>
  <c r="H804" i="3"/>
  <c r="G805" i="3"/>
  <c r="BQ805" i="3" s="1"/>
  <c r="G648" i="3"/>
  <c r="BQ648" i="3" s="1"/>
  <c r="CH648" i="3" s="1"/>
  <c r="H647" i="3"/>
  <c r="Y331" i="3"/>
  <c r="BN331" i="3" s="1"/>
  <c r="BO331" i="3" s="1"/>
  <c r="BP331" i="3" s="1"/>
  <c r="BK331" i="3"/>
  <c r="BL331" i="3" s="1"/>
  <c r="BM331" i="3" s="1"/>
  <c r="Y646" i="3"/>
  <c r="BN646" i="3" s="1"/>
  <c r="BO646" i="3" s="1"/>
  <c r="BP646" i="3" s="1"/>
  <c r="BK646" i="3"/>
  <c r="BL646" i="3" s="1"/>
  <c r="BM646" i="3" s="1"/>
  <c r="CI332" i="3" l="1"/>
  <c r="CS646" i="3"/>
  <c r="CJ489" i="3"/>
  <c r="CJ18" i="3"/>
  <c r="CP805" i="3"/>
  <c r="CO805" i="3"/>
  <c r="CS175" i="3"/>
  <c r="CR175" i="3"/>
  <c r="CH333" i="3"/>
  <c r="CI333" i="3" s="1"/>
  <c r="CQ333" i="3"/>
  <c r="CN22" i="3"/>
  <c r="CK176" i="3"/>
  <c r="CM176" i="3" s="1"/>
  <c r="CQ176" i="3"/>
  <c r="CN178" i="3"/>
  <c r="CN492" i="3"/>
  <c r="CS332" i="3"/>
  <c r="CR332" i="3"/>
  <c r="CP491" i="3"/>
  <c r="CO491" i="3"/>
  <c r="CP648" i="3"/>
  <c r="CO648" i="3"/>
  <c r="CN335" i="3"/>
  <c r="CL175" i="3"/>
  <c r="CN649" i="3"/>
  <c r="CP21" i="3"/>
  <c r="CO21" i="3"/>
  <c r="CP334" i="3"/>
  <c r="CO334" i="3"/>
  <c r="CS489" i="3"/>
  <c r="CR489" i="3"/>
  <c r="CQ804" i="3"/>
  <c r="CN806" i="3"/>
  <c r="CS18" i="3"/>
  <c r="CR18" i="3"/>
  <c r="CH19" i="3"/>
  <c r="CJ19" i="3" s="1"/>
  <c r="CQ19" i="3"/>
  <c r="CH490" i="3"/>
  <c r="CI490" i="3" s="1"/>
  <c r="CQ490" i="3"/>
  <c r="CS803" i="3"/>
  <c r="CR803" i="3"/>
  <c r="CP177" i="3"/>
  <c r="CO177" i="3"/>
  <c r="CQ647" i="3"/>
  <c r="CL19" i="3"/>
  <c r="CM19" i="3"/>
  <c r="CM647" i="3"/>
  <c r="CL647" i="3"/>
  <c r="CM333" i="3"/>
  <c r="CL333" i="3"/>
  <c r="CM490" i="3"/>
  <c r="CL490" i="3"/>
  <c r="CH178" i="3"/>
  <c r="CM804" i="3"/>
  <c r="CL804" i="3"/>
  <c r="CI805" i="3"/>
  <c r="CJ805" i="3"/>
  <c r="CG493" i="3"/>
  <c r="CI648" i="3"/>
  <c r="CJ648" i="3"/>
  <c r="CG650" i="3"/>
  <c r="CG336" i="3"/>
  <c r="CI177" i="3"/>
  <c r="CJ177" i="3"/>
  <c r="CG807" i="3"/>
  <c r="CG179" i="3"/>
  <c r="CG23" i="3"/>
  <c r="K334" i="3"/>
  <c r="BR334" i="3" s="1"/>
  <c r="CK334" i="3" s="1"/>
  <c r="Y489" i="3"/>
  <c r="BN489" i="3" s="1"/>
  <c r="BO489" i="3" s="1"/>
  <c r="BP489" i="3" s="1"/>
  <c r="BK489" i="3"/>
  <c r="BL489" i="3" s="1"/>
  <c r="BM489" i="3" s="1"/>
  <c r="K648" i="3"/>
  <c r="BR648" i="3" s="1"/>
  <c r="K177" i="3"/>
  <c r="BR177" i="3" s="1"/>
  <c r="K491" i="3"/>
  <c r="BR491" i="3" s="1"/>
  <c r="CK491" i="3" s="1"/>
  <c r="H490" i="3"/>
  <c r="G491" i="3"/>
  <c r="BQ491" i="3" s="1"/>
  <c r="K20" i="3"/>
  <c r="BR20" i="3" s="1"/>
  <c r="CK20" i="3" s="1"/>
  <c r="K805" i="3"/>
  <c r="BR805" i="3" s="1"/>
  <c r="Y177" i="3"/>
  <c r="BN177" i="3" s="1"/>
  <c r="BO177" i="3" s="1"/>
  <c r="BP177" i="3" s="1"/>
  <c r="BK177" i="3"/>
  <c r="BL177" i="3" s="1"/>
  <c r="BM177" i="3" s="1"/>
  <c r="H648" i="3"/>
  <c r="G649" i="3"/>
  <c r="BQ649" i="3" s="1"/>
  <c r="CH649" i="3" s="1"/>
  <c r="Y332" i="3"/>
  <c r="BN332" i="3" s="1"/>
  <c r="BO332" i="3" s="1"/>
  <c r="BP332" i="3" s="1"/>
  <c r="BK332" i="3"/>
  <c r="BL332" i="3" s="1"/>
  <c r="BM332" i="3" s="1"/>
  <c r="H19" i="3"/>
  <c r="G20" i="3"/>
  <c r="BQ20" i="3" s="1"/>
  <c r="H333" i="3"/>
  <c r="G334" i="3"/>
  <c r="BQ334" i="3" s="1"/>
  <c r="Y18" i="3"/>
  <c r="BN18" i="3" s="1"/>
  <c r="BO18" i="3" s="1"/>
  <c r="BP18" i="3" s="1"/>
  <c r="BK18" i="3"/>
  <c r="BL18" i="3" s="1"/>
  <c r="BM18" i="3" s="1"/>
  <c r="Y804" i="3"/>
  <c r="BN804" i="3" s="1"/>
  <c r="BO804" i="3" s="1"/>
  <c r="BP804" i="3" s="1"/>
  <c r="BK804" i="3"/>
  <c r="BL804" i="3" s="1"/>
  <c r="BM804" i="3" s="1"/>
  <c r="Y647" i="3"/>
  <c r="BN647" i="3" s="1"/>
  <c r="BO647" i="3" s="1"/>
  <c r="BP647" i="3" s="1"/>
  <c r="BK647" i="3"/>
  <c r="BL647" i="3" s="1"/>
  <c r="BM647" i="3" s="1"/>
  <c r="H178" i="3"/>
  <c r="G179" i="3"/>
  <c r="BQ179" i="3" s="1"/>
  <c r="G806" i="3"/>
  <c r="BQ806" i="3" s="1"/>
  <c r="CH806" i="3" s="1"/>
  <c r="H805" i="3"/>
  <c r="CJ490" i="3" l="1"/>
  <c r="CL176" i="3"/>
  <c r="CI19" i="3"/>
  <c r="CP22" i="3"/>
  <c r="CO22" i="3"/>
  <c r="CR804" i="3"/>
  <c r="CS804" i="3"/>
  <c r="CK805" i="3"/>
  <c r="CL805" i="3" s="1"/>
  <c r="CQ805" i="3"/>
  <c r="CP335" i="3"/>
  <c r="CO335" i="3"/>
  <c r="CP492" i="3"/>
  <c r="CO492" i="3"/>
  <c r="CS333" i="3"/>
  <c r="CR333" i="3"/>
  <c r="CR490" i="3"/>
  <c r="CS490" i="3"/>
  <c r="CH20" i="3"/>
  <c r="CI20" i="3" s="1"/>
  <c r="CQ20" i="3"/>
  <c r="CN336" i="3"/>
  <c r="CN493" i="3"/>
  <c r="CH491" i="3"/>
  <c r="CI491" i="3" s="1"/>
  <c r="CQ491" i="3"/>
  <c r="CN23" i="3"/>
  <c r="CN650" i="3"/>
  <c r="CP178" i="3"/>
  <c r="CO178" i="3"/>
  <c r="CK648" i="3"/>
  <c r="CM648" i="3" s="1"/>
  <c r="CQ648" i="3"/>
  <c r="CS647" i="3"/>
  <c r="CR647" i="3"/>
  <c r="CN179" i="3"/>
  <c r="CJ333" i="3"/>
  <c r="CS19" i="3"/>
  <c r="CR19" i="3"/>
  <c r="CN807" i="3"/>
  <c r="CP806" i="3"/>
  <c r="CO806" i="3"/>
  <c r="CS176" i="3"/>
  <c r="CR176" i="3"/>
  <c r="CH334" i="3"/>
  <c r="CI334" i="3" s="1"/>
  <c r="CQ334" i="3"/>
  <c r="CK177" i="3"/>
  <c r="CL177" i="3" s="1"/>
  <c r="CQ177" i="3"/>
  <c r="CP649" i="3"/>
  <c r="CO649" i="3"/>
  <c r="CM491" i="3"/>
  <c r="CL491" i="3"/>
  <c r="CL20" i="3"/>
  <c r="CM20" i="3"/>
  <c r="CM334" i="3"/>
  <c r="CL334" i="3"/>
  <c r="CH179" i="3"/>
  <c r="CI649" i="3"/>
  <c r="CJ649" i="3"/>
  <c r="CJ178" i="3"/>
  <c r="CI178" i="3"/>
  <c r="CG180" i="3"/>
  <c r="CG337" i="3"/>
  <c r="CI806" i="3"/>
  <c r="CJ806" i="3"/>
  <c r="CG808" i="3"/>
  <c r="CG651" i="3"/>
  <c r="CG494" i="3"/>
  <c r="CG24" i="3"/>
  <c r="K21" i="3"/>
  <c r="BR21" i="3" s="1"/>
  <c r="CK21" i="3" s="1"/>
  <c r="G492" i="3"/>
  <c r="BQ492" i="3" s="1"/>
  <c r="H491" i="3"/>
  <c r="K649" i="3"/>
  <c r="BR649" i="3" s="1"/>
  <c r="Y490" i="3"/>
  <c r="BN490" i="3" s="1"/>
  <c r="BO490" i="3" s="1"/>
  <c r="BP490" i="3" s="1"/>
  <c r="BK490" i="3"/>
  <c r="BL490" i="3" s="1"/>
  <c r="BM490" i="3" s="1"/>
  <c r="K178" i="3"/>
  <c r="BR178" i="3" s="1"/>
  <c r="K806" i="3"/>
  <c r="BR806" i="3" s="1"/>
  <c r="CK806" i="3" s="1"/>
  <c r="K492" i="3"/>
  <c r="BR492" i="3" s="1"/>
  <c r="CK492" i="3" s="1"/>
  <c r="K335" i="3"/>
  <c r="BR335" i="3" s="1"/>
  <c r="CK335" i="3" s="1"/>
  <c r="Y805" i="3"/>
  <c r="BN805" i="3" s="1"/>
  <c r="BO805" i="3" s="1"/>
  <c r="BP805" i="3" s="1"/>
  <c r="BK805" i="3"/>
  <c r="BL805" i="3" s="1"/>
  <c r="BM805" i="3" s="1"/>
  <c r="G335" i="3"/>
  <c r="BQ335" i="3" s="1"/>
  <c r="H334" i="3"/>
  <c r="G650" i="3"/>
  <c r="BQ650" i="3" s="1"/>
  <c r="CH650" i="3" s="1"/>
  <c r="H649" i="3"/>
  <c r="Y333" i="3"/>
  <c r="BN333" i="3" s="1"/>
  <c r="BO333" i="3" s="1"/>
  <c r="BP333" i="3" s="1"/>
  <c r="BK333" i="3"/>
  <c r="BL333" i="3" s="1"/>
  <c r="BM333" i="3" s="1"/>
  <c r="Y648" i="3"/>
  <c r="BN648" i="3" s="1"/>
  <c r="BO648" i="3" s="1"/>
  <c r="BP648" i="3" s="1"/>
  <c r="BK648" i="3"/>
  <c r="BL648" i="3" s="1"/>
  <c r="BM648" i="3" s="1"/>
  <c r="H806" i="3"/>
  <c r="G807" i="3"/>
  <c r="BQ807" i="3" s="1"/>
  <c r="CH807" i="3" s="1"/>
  <c r="G180" i="3"/>
  <c r="BQ180" i="3" s="1"/>
  <c r="H179" i="3"/>
  <c r="H20" i="3"/>
  <c r="G21" i="3"/>
  <c r="BQ21" i="3" s="1"/>
  <c r="Y178" i="3"/>
  <c r="BN178" i="3" s="1"/>
  <c r="BO178" i="3" s="1"/>
  <c r="BP178" i="3" s="1"/>
  <c r="BK178" i="3"/>
  <c r="BL178" i="3" s="1"/>
  <c r="BM178" i="3" s="1"/>
  <c r="Y19" i="3"/>
  <c r="BN19" i="3" s="1"/>
  <c r="BO19" i="3" s="1"/>
  <c r="BP19" i="3" s="1"/>
  <c r="BK19" i="3"/>
  <c r="BL19" i="3" s="1"/>
  <c r="BM19" i="3" s="1"/>
  <c r="CQ806" i="3" l="1"/>
  <c r="CS806" i="3" s="1"/>
  <c r="CJ20" i="3"/>
  <c r="CM805" i="3"/>
  <c r="CJ491" i="3"/>
  <c r="CL648" i="3"/>
  <c r="CJ334" i="3"/>
  <c r="CP23" i="3"/>
  <c r="CO23" i="3"/>
  <c r="CS20" i="3"/>
  <c r="CR20" i="3"/>
  <c r="CN24" i="3"/>
  <c r="CS177" i="3"/>
  <c r="CR177" i="3"/>
  <c r="CS805" i="3"/>
  <c r="CR805" i="3"/>
  <c r="CS648" i="3"/>
  <c r="CR648" i="3"/>
  <c r="CN337" i="3"/>
  <c r="CN180" i="3"/>
  <c r="CM177" i="3"/>
  <c r="CH21" i="3"/>
  <c r="CI21" i="3" s="1"/>
  <c r="CQ21" i="3"/>
  <c r="CH492" i="3"/>
  <c r="CI492" i="3" s="1"/>
  <c r="CQ492" i="3"/>
  <c r="CP493" i="3"/>
  <c r="CO493" i="3"/>
  <c r="CP807" i="3"/>
  <c r="CO807" i="3"/>
  <c r="CN494" i="3"/>
  <c r="CK649" i="3"/>
  <c r="CM649" i="3" s="1"/>
  <c r="CQ649" i="3"/>
  <c r="CS334" i="3"/>
  <c r="CR334" i="3"/>
  <c r="CP650" i="3"/>
  <c r="CO650" i="3"/>
  <c r="CH335" i="3"/>
  <c r="CJ335" i="3" s="1"/>
  <c r="CQ335" i="3"/>
  <c r="CS491" i="3"/>
  <c r="CR491" i="3"/>
  <c r="CN651" i="3"/>
  <c r="CP179" i="3"/>
  <c r="CO179" i="3"/>
  <c r="CK178" i="3"/>
  <c r="CL178" i="3" s="1"/>
  <c r="CQ178" i="3"/>
  <c r="CN808" i="3"/>
  <c r="CP336" i="3"/>
  <c r="CO336" i="3"/>
  <c r="CM335" i="3"/>
  <c r="CL335" i="3"/>
  <c r="CM492" i="3"/>
  <c r="CL492" i="3"/>
  <c r="CM806" i="3"/>
  <c r="CL806" i="3"/>
  <c r="CH180" i="3"/>
  <c r="CM21" i="3"/>
  <c r="CL21" i="3"/>
  <c r="CI807" i="3"/>
  <c r="CJ807" i="3"/>
  <c r="CJ650" i="3"/>
  <c r="CI650" i="3"/>
  <c r="CG495" i="3"/>
  <c r="CG338" i="3"/>
  <c r="CG809" i="3"/>
  <c r="CJ179" i="3"/>
  <c r="CI179" i="3"/>
  <c r="CG652" i="3"/>
  <c r="CG181" i="3"/>
  <c r="CG25" i="3"/>
  <c r="K493" i="3"/>
  <c r="BR493" i="3" s="1"/>
  <c r="CK493" i="3" s="1"/>
  <c r="K650" i="3"/>
  <c r="BR650" i="3" s="1"/>
  <c r="CK650" i="3" s="1"/>
  <c r="Y491" i="3"/>
  <c r="BN491" i="3" s="1"/>
  <c r="BO491" i="3" s="1"/>
  <c r="BP491" i="3" s="1"/>
  <c r="BK491" i="3"/>
  <c r="BL491" i="3" s="1"/>
  <c r="BM491" i="3" s="1"/>
  <c r="H492" i="3"/>
  <c r="G493" i="3"/>
  <c r="BQ493" i="3" s="1"/>
  <c r="K336" i="3"/>
  <c r="BR336" i="3" s="1"/>
  <c r="CK336" i="3" s="1"/>
  <c r="K807" i="3"/>
  <c r="BR807" i="3" s="1"/>
  <c r="CK807" i="3" s="1"/>
  <c r="K179" i="3"/>
  <c r="BR179" i="3" s="1"/>
  <c r="K22" i="3"/>
  <c r="BR22" i="3" s="1"/>
  <c r="CK22" i="3" s="1"/>
  <c r="G22" i="3"/>
  <c r="BQ22" i="3" s="1"/>
  <c r="H21" i="3"/>
  <c r="Y20" i="3"/>
  <c r="BN20" i="3" s="1"/>
  <c r="BO20" i="3" s="1"/>
  <c r="BP20" i="3" s="1"/>
  <c r="BK20" i="3"/>
  <c r="BL20" i="3" s="1"/>
  <c r="BM20" i="3" s="1"/>
  <c r="G808" i="3"/>
  <c r="BQ808" i="3" s="1"/>
  <c r="CH808" i="3" s="1"/>
  <c r="H807" i="3"/>
  <c r="Y334" i="3"/>
  <c r="BN334" i="3" s="1"/>
  <c r="BO334" i="3" s="1"/>
  <c r="BP334" i="3" s="1"/>
  <c r="BK334" i="3"/>
  <c r="BL334" i="3" s="1"/>
  <c r="BM334" i="3" s="1"/>
  <c r="Y806" i="3"/>
  <c r="BN806" i="3" s="1"/>
  <c r="BO806" i="3" s="1"/>
  <c r="BP806" i="3" s="1"/>
  <c r="BK806" i="3"/>
  <c r="BL806" i="3" s="1"/>
  <c r="BM806" i="3" s="1"/>
  <c r="G336" i="3"/>
  <c r="BQ336" i="3" s="1"/>
  <c r="H335" i="3"/>
  <c r="Y179" i="3"/>
  <c r="BN179" i="3" s="1"/>
  <c r="BO179" i="3" s="1"/>
  <c r="BP179" i="3" s="1"/>
  <c r="BK179" i="3"/>
  <c r="BL179" i="3" s="1"/>
  <c r="BM179" i="3" s="1"/>
  <c r="Y649" i="3"/>
  <c r="BN649" i="3" s="1"/>
  <c r="BO649" i="3" s="1"/>
  <c r="BP649" i="3" s="1"/>
  <c r="BK649" i="3"/>
  <c r="BL649" i="3" s="1"/>
  <c r="BM649" i="3" s="1"/>
  <c r="H180" i="3"/>
  <c r="G181" i="3"/>
  <c r="BQ181" i="3" s="1"/>
  <c r="H650" i="3"/>
  <c r="G651" i="3"/>
  <c r="BQ651" i="3" s="1"/>
  <c r="CH651" i="3" s="1"/>
  <c r="CJ21" i="3" l="1"/>
  <c r="CR806" i="3"/>
  <c r="CI335" i="3"/>
  <c r="CM178" i="3"/>
  <c r="CS492" i="3"/>
  <c r="CR492" i="3"/>
  <c r="CH22" i="3"/>
  <c r="CI22" i="3" s="1"/>
  <c r="CQ22" i="3"/>
  <c r="CP337" i="3"/>
  <c r="CO337" i="3"/>
  <c r="CL649" i="3"/>
  <c r="CS21" i="3"/>
  <c r="CR21" i="3"/>
  <c r="CP24" i="3"/>
  <c r="CO24" i="3"/>
  <c r="CN495" i="3"/>
  <c r="CH336" i="3"/>
  <c r="CJ336" i="3" s="1"/>
  <c r="CQ336" i="3"/>
  <c r="CS335" i="3"/>
  <c r="CR335" i="3"/>
  <c r="CK179" i="3"/>
  <c r="CM179" i="3" s="1"/>
  <c r="CQ179" i="3"/>
  <c r="CN25" i="3"/>
  <c r="CP651" i="3"/>
  <c r="CO651" i="3"/>
  <c r="CS178" i="3"/>
  <c r="CR178" i="3"/>
  <c r="CN181" i="3"/>
  <c r="CP494" i="3"/>
  <c r="CO494" i="3"/>
  <c r="CJ492" i="3"/>
  <c r="CN809" i="3"/>
  <c r="CP180" i="3"/>
  <c r="CO180" i="3"/>
  <c r="CQ807" i="3"/>
  <c r="CN338" i="3"/>
  <c r="CS649" i="3"/>
  <c r="CR649" i="3"/>
  <c r="CN652" i="3"/>
  <c r="CH493" i="3"/>
  <c r="CI493" i="3" s="1"/>
  <c r="CQ493" i="3"/>
  <c r="CP808" i="3"/>
  <c r="CO808" i="3"/>
  <c r="CQ650" i="3"/>
  <c r="CH181" i="3"/>
  <c r="CM650" i="3"/>
  <c r="CL650" i="3"/>
  <c r="CL179" i="3"/>
  <c r="CM493" i="3"/>
  <c r="CL493" i="3"/>
  <c r="CM807" i="3"/>
  <c r="CL807" i="3"/>
  <c r="CM22" i="3"/>
  <c r="CL22" i="3"/>
  <c r="CM336" i="3"/>
  <c r="CL336" i="3"/>
  <c r="CI808" i="3"/>
  <c r="CJ808" i="3"/>
  <c r="CI651" i="3"/>
  <c r="CJ651" i="3"/>
  <c r="CG653" i="3"/>
  <c r="CG496" i="3"/>
  <c r="CG26" i="3"/>
  <c r="CJ180" i="3"/>
  <c r="CI180" i="3"/>
  <c r="CG339" i="3"/>
  <c r="CG810" i="3"/>
  <c r="CG182" i="3"/>
  <c r="K23" i="3"/>
  <c r="BR23" i="3" s="1"/>
  <c r="CK23" i="3" s="1"/>
  <c r="Y492" i="3"/>
  <c r="BN492" i="3" s="1"/>
  <c r="BO492" i="3" s="1"/>
  <c r="BP492" i="3" s="1"/>
  <c r="BK492" i="3"/>
  <c r="BL492" i="3" s="1"/>
  <c r="BM492" i="3" s="1"/>
  <c r="K180" i="3"/>
  <c r="BR180" i="3" s="1"/>
  <c r="K651" i="3"/>
  <c r="BR651" i="3" s="1"/>
  <c r="CK651" i="3" s="1"/>
  <c r="K337" i="3"/>
  <c r="BR337" i="3" s="1"/>
  <c r="CK337" i="3" s="1"/>
  <c r="K808" i="3"/>
  <c r="BR808" i="3" s="1"/>
  <c r="H493" i="3"/>
  <c r="G494" i="3"/>
  <c r="BQ494" i="3" s="1"/>
  <c r="K494" i="3"/>
  <c r="BR494" i="3" s="1"/>
  <c r="CK494" i="3" s="1"/>
  <c r="Y650" i="3"/>
  <c r="BN650" i="3" s="1"/>
  <c r="BO650" i="3" s="1"/>
  <c r="BP650" i="3" s="1"/>
  <c r="BK650" i="3"/>
  <c r="BL650" i="3" s="1"/>
  <c r="BM650" i="3" s="1"/>
  <c r="G337" i="3"/>
  <c r="BQ337" i="3" s="1"/>
  <c r="H336" i="3"/>
  <c r="Y21" i="3"/>
  <c r="BN21" i="3" s="1"/>
  <c r="BO21" i="3" s="1"/>
  <c r="BP21" i="3" s="1"/>
  <c r="BK21" i="3"/>
  <c r="BL21" i="3" s="1"/>
  <c r="BM21" i="3" s="1"/>
  <c r="Y180" i="3"/>
  <c r="BN180" i="3" s="1"/>
  <c r="BO180" i="3" s="1"/>
  <c r="BP180" i="3" s="1"/>
  <c r="BK180" i="3"/>
  <c r="BL180" i="3" s="1"/>
  <c r="BM180" i="3" s="1"/>
  <c r="G182" i="3"/>
  <c r="BQ182" i="3" s="1"/>
  <c r="H181" i="3"/>
  <c r="H22" i="3"/>
  <c r="G23" i="3"/>
  <c r="BQ23" i="3" s="1"/>
  <c r="G652" i="3"/>
  <c r="BQ652" i="3" s="1"/>
  <c r="CH652" i="3" s="1"/>
  <c r="H651" i="3"/>
  <c r="Y335" i="3"/>
  <c r="BN335" i="3" s="1"/>
  <c r="BO335" i="3" s="1"/>
  <c r="BP335" i="3" s="1"/>
  <c r="BK335" i="3"/>
  <c r="BL335" i="3" s="1"/>
  <c r="BM335" i="3" s="1"/>
  <c r="Y807" i="3"/>
  <c r="BN807" i="3" s="1"/>
  <c r="BO807" i="3" s="1"/>
  <c r="BP807" i="3" s="1"/>
  <c r="BK807" i="3"/>
  <c r="BL807" i="3" s="1"/>
  <c r="BM807" i="3" s="1"/>
  <c r="H808" i="3"/>
  <c r="G809" i="3"/>
  <c r="BQ809" i="3" s="1"/>
  <c r="CH809" i="3" s="1"/>
  <c r="CI336" i="3" l="1"/>
  <c r="CJ22" i="3"/>
  <c r="CJ493" i="3"/>
  <c r="CR650" i="3"/>
  <c r="CS650" i="3"/>
  <c r="CS336" i="3"/>
  <c r="CR336" i="3"/>
  <c r="CP809" i="3"/>
  <c r="CO809" i="3"/>
  <c r="CH494" i="3"/>
  <c r="CJ494" i="3" s="1"/>
  <c r="CQ494" i="3"/>
  <c r="CN182" i="3"/>
  <c r="CP338" i="3"/>
  <c r="CO338" i="3"/>
  <c r="CK808" i="3"/>
  <c r="CM808" i="3" s="1"/>
  <c r="CQ808" i="3"/>
  <c r="CN810" i="3"/>
  <c r="CN26" i="3"/>
  <c r="CP25" i="3"/>
  <c r="CO25" i="3"/>
  <c r="CP495" i="3"/>
  <c r="CO495" i="3"/>
  <c r="CH23" i="3"/>
  <c r="CI23" i="3" s="1"/>
  <c r="CQ23" i="3"/>
  <c r="CS493" i="3"/>
  <c r="CR493" i="3"/>
  <c r="CS807" i="3"/>
  <c r="CR807" i="3"/>
  <c r="CS22" i="3"/>
  <c r="CR22" i="3"/>
  <c r="CH337" i="3"/>
  <c r="CI337" i="3" s="1"/>
  <c r="CQ337" i="3"/>
  <c r="CS179" i="3"/>
  <c r="CR179" i="3"/>
  <c r="CK180" i="3"/>
  <c r="CL180" i="3" s="1"/>
  <c r="CQ180" i="3"/>
  <c r="CN339" i="3"/>
  <c r="CN496" i="3"/>
  <c r="CP652" i="3"/>
  <c r="CO652" i="3"/>
  <c r="CP181" i="3"/>
  <c r="CO181" i="3"/>
  <c r="CN653" i="3"/>
  <c r="CQ651" i="3"/>
  <c r="CM337" i="3"/>
  <c r="CL337" i="3"/>
  <c r="CM651" i="3"/>
  <c r="CL651" i="3"/>
  <c r="CM494" i="3"/>
  <c r="CL494" i="3"/>
  <c r="CM23" i="3"/>
  <c r="CL23" i="3"/>
  <c r="CH182" i="3"/>
  <c r="CI652" i="3"/>
  <c r="CJ652" i="3"/>
  <c r="CG497" i="3"/>
  <c r="CG654" i="3"/>
  <c r="CG811" i="3"/>
  <c r="CI181" i="3"/>
  <c r="CJ181" i="3"/>
  <c r="CG183" i="3"/>
  <c r="CI809" i="3"/>
  <c r="CJ809" i="3"/>
  <c r="CG27" i="3"/>
  <c r="CG340" i="3"/>
  <c r="K495" i="3"/>
  <c r="BR495" i="3" s="1"/>
  <c r="CK495" i="3" s="1"/>
  <c r="G495" i="3"/>
  <c r="BQ495" i="3" s="1"/>
  <c r="H494" i="3"/>
  <c r="K652" i="3"/>
  <c r="BR652" i="3" s="1"/>
  <c r="CK652" i="3" s="1"/>
  <c r="Y493" i="3"/>
  <c r="BN493" i="3" s="1"/>
  <c r="BO493" i="3" s="1"/>
  <c r="BP493" i="3" s="1"/>
  <c r="BK493" i="3"/>
  <c r="BL493" i="3" s="1"/>
  <c r="BM493" i="3" s="1"/>
  <c r="K181" i="3"/>
  <c r="BR181" i="3" s="1"/>
  <c r="K809" i="3"/>
  <c r="BR809" i="3" s="1"/>
  <c r="CK809" i="3" s="1"/>
  <c r="K338" i="3"/>
  <c r="BR338" i="3" s="1"/>
  <c r="CK338" i="3" s="1"/>
  <c r="K24" i="3"/>
  <c r="BR24" i="3" s="1"/>
  <c r="CK24" i="3" s="1"/>
  <c r="Y808" i="3"/>
  <c r="BN808" i="3" s="1"/>
  <c r="BO808" i="3" s="1"/>
  <c r="BP808" i="3" s="1"/>
  <c r="BK808" i="3"/>
  <c r="BL808" i="3" s="1"/>
  <c r="BM808" i="3" s="1"/>
  <c r="Y22" i="3"/>
  <c r="BN22" i="3" s="1"/>
  <c r="BO22" i="3" s="1"/>
  <c r="BP22" i="3" s="1"/>
  <c r="BK22" i="3"/>
  <c r="BL22" i="3" s="1"/>
  <c r="BM22" i="3" s="1"/>
  <c r="Y336" i="3"/>
  <c r="BN336" i="3" s="1"/>
  <c r="BO336" i="3" s="1"/>
  <c r="BP336" i="3" s="1"/>
  <c r="BK336" i="3"/>
  <c r="BL336" i="3" s="1"/>
  <c r="BM336" i="3" s="1"/>
  <c r="G338" i="3"/>
  <c r="BQ338" i="3" s="1"/>
  <c r="H337" i="3"/>
  <c r="G810" i="3"/>
  <c r="BQ810" i="3" s="1"/>
  <c r="CH810" i="3" s="1"/>
  <c r="H809" i="3"/>
  <c r="H23" i="3"/>
  <c r="G24" i="3"/>
  <c r="BQ24" i="3" s="1"/>
  <c r="Y181" i="3"/>
  <c r="BN181" i="3" s="1"/>
  <c r="BO181" i="3" s="1"/>
  <c r="BP181" i="3" s="1"/>
  <c r="BK181" i="3"/>
  <c r="BL181" i="3" s="1"/>
  <c r="BM181" i="3" s="1"/>
  <c r="H182" i="3"/>
  <c r="G183" i="3"/>
  <c r="BQ183" i="3" s="1"/>
  <c r="Y651" i="3"/>
  <c r="BN651" i="3" s="1"/>
  <c r="BO651" i="3" s="1"/>
  <c r="BP651" i="3" s="1"/>
  <c r="BK651" i="3"/>
  <c r="BL651" i="3" s="1"/>
  <c r="BM651" i="3" s="1"/>
  <c r="H652" i="3"/>
  <c r="G653" i="3"/>
  <c r="BQ653" i="3" s="1"/>
  <c r="CH653" i="3" s="1"/>
  <c r="CI494" i="3" l="1"/>
  <c r="CL808" i="3"/>
  <c r="CJ23" i="3"/>
  <c r="CM180" i="3"/>
  <c r="CJ337" i="3"/>
  <c r="CK181" i="3"/>
  <c r="CM181" i="3" s="1"/>
  <c r="CQ181" i="3"/>
  <c r="CP653" i="3"/>
  <c r="CO653" i="3"/>
  <c r="CP339" i="3"/>
  <c r="CO339" i="3"/>
  <c r="CS808" i="3"/>
  <c r="CR808" i="3"/>
  <c r="CH24" i="3"/>
  <c r="CJ24" i="3" s="1"/>
  <c r="CQ24" i="3"/>
  <c r="CN27" i="3"/>
  <c r="CN811" i="3"/>
  <c r="CS180" i="3"/>
  <c r="CR180" i="3"/>
  <c r="CP26" i="3"/>
  <c r="CO26" i="3"/>
  <c r="CP182" i="3"/>
  <c r="CO182" i="3"/>
  <c r="CQ809" i="3"/>
  <c r="CH495" i="3"/>
  <c r="CI495" i="3" s="1"/>
  <c r="CQ495" i="3"/>
  <c r="CN654" i="3"/>
  <c r="CH338" i="3"/>
  <c r="CJ338" i="3" s="1"/>
  <c r="CQ338" i="3"/>
  <c r="CN497" i="3"/>
  <c r="CS651" i="3"/>
  <c r="CR651" i="3"/>
  <c r="CP496" i="3"/>
  <c r="CO496" i="3"/>
  <c r="CS337" i="3"/>
  <c r="CR337" i="3"/>
  <c r="CS23" i="3"/>
  <c r="CR23" i="3"/>
  <c r="CP810" i="3"/>
  <c r="CO810" i="3"/>
  <c r="CS494" i="3"/>
  <c r="CR494" i="3"/>
  <c r="CN340" i="3"/>
  <c r="CN183" i="3"/>
  <c r="CQ652" i="3"/>
  <c r="CM652" i="3"/>
  <c r="CL652" i="3"/>
  <c r="CM24" i="3"/>
  <c r="CL24" i="3"/>
  <c r="CM338" i="3"/>
  <c r="CL338" i="3"/>
  <c r="CM495" i="3"/>
  <c r="CL495" i="3"/>
  <c r="CM809" i="3"/>
  <c r="CL809" i="3"/>
  <c r="CH183" i="3"/>
  <c r="CI810" i="3"/>
  <c r="CJ810" i="3"/>
  <c r="CI653" i="3"/>
  <c r="CJ653" i="3"/>
  <c r="CG184" i="3"/>
  <c r="CG655" i="3"/>
  <c r="CG341" i="3"/>
  <c r="CI182" i="3"/>
  <c r="CJ182" i="3"/>
  <c r="CG28" i="3"/>
  <c r="CG498" i="3"/>
  <c r="CG812" i="3"/>
  <c r="K339" i="3"/>
  <c r="BR339" i="3" s="1"/>
  <c r="CK339" i="3" s="1"/>
  <c r="K653" i="3"/>
  <c r="BR653" i="3" s="1"/>
  <c r="CK653" i="3" s="1"/>
  <c r="Y494" i="3"/>
  <c r="BN494" i="3" s="1"/>
  <c r="BO494" i="3" s="1"/>
  <c r="BP494" i="3" s="1"/>
  <c r="BK494" i="3"/>
  <c r="BL494" i="3" s="1"/>
  <c r="BM494" i="3" s="1"/>
  <c r="K810" i="3"/>
  <c r="BR810" i="3" s="1"/>
  <c r="CK810" i="3" s="1"/>
  <c r="G496" i="3"/>
  <c r="BQ496" i="3" s="1"/>
  <c r="H495" i="3"/>
  <c r="K25" i="3"/>
  <c r="BR25" i="3" s="1"/>
  <c r="CK25" i="3" s="1"/>
  <c r="K182" i="3"/>
  <c r="BR182" i="3" s="1"/>
  <c r="K496" i="3"/>
  <c r="BR496" i="3" s="1"/>
  <c r="CK496" i="3" s="1"/>
  <c r="Y652" i="3"/>
  <c r="BN652" i="3" s="1"/>
  <c r="BO652" i="3" s="1"/>
  <c r="BP652" i="3" s="1"/>
  <c r="BK652" i="3"/>
  <c r="BL652" i="3" s="1"/>
  <c r="BM652" i="3" s="1"/>
  <c r="Y23" i="3"/>
  <c r="BN23" i="3" s="1"/>
  <c r="BO23" i="3" s="1"/>
  <c r="BP23" i="3" s="1"/>
  <c r="BK23" i="3"/>
  <c r="BL23" i="3" s="1"/>
  <c r="BM23" i="3" s="1"/>
  <c r="Y182" i="3"/>
  <c r="BN182" i="3" s="1"/>
  <c r="BO182" i="3" s="1"/>
  <c r="BP182" i="3" s="1"/>
  <c r="BK182" i="3"/>
  <c r="BL182" i="3" s="1"/>
  <c r="BM182" i="3" s="1"/>
  <c r="G654" i="3"/>
  <c r="BQ654" i="3" s="1"/>
  <c r="CH654" i="3" s="1"/>
  <c r="H653" i="3"/>
  <c r="G25" i="3"/>
  <c r="BQ25" i="3" s="1"/>
  <c r="H24" i="3"/>
  <c r="H810" i="3"/>
  <c r="G811" i="3"/>
  <c r="BQ811" i="3" s="1"/>
  <c r="CH811" i="3" s="1"/>
  <c r="G184" i="3"/>
  <c r="BQ184" i="3" s="1"/>
  <c r="H183" i="3"/>
  <c r="Y337" i="3"/>
  <c r="BN337" i="3" s="1"/>
  <c r="BO337" i="3" s="1"/>
  <c r="BP337" i="3" s="1"/>
  <c r="BK337" i="3"/>
  <c r="BL337" i="3" s="1"/>
  <c r="BM337" i="3" s="1"/>
  <c r="Y809" i="3"/>
  <c r="BN809" i="3" s="1"/>
  <c r="BO809" i="3" s="1"/>
  <c r="BP809" i="3" s="1"/>
  <c r="BK809" i="3"/>
  <c r="BL809" i="3" s="1"/>
  <c r="BM809" i="3" s="1"/>
  <c r="G339" i="3"/>
  <c r="BQ339" i="3" s="1"/>
  <c r="H338" i="3"/>
  <c r="CL181" i="3" l="1"/>
  <c r="CI24" i="3"/>
  <c r="CI338" i="3"/>
  <c r="CK182" i="3"/>
  <c r="CL182" i="3" s="1"/>
  <c r="CQ182" i="3"/>
  <c r="CN498" i="3"/>
  <c r="CQ810" i="3"/>
  <c r="CS495" i="3"/>
  <c r="CR495" i="3"/>
  <c r="CN812" i="3"/>
  <c r="CN28" i="3"/>
  <c r="CS652" i="3"/>
  <c r="CR652" i="3"/>
  <c r="CP811" i="3"/>
  <c r="CO811" i="3"/>
  <c r="CP183" i="3"/>
  <c r="CO183" i="3"/>
  <c r="CP497" i="3"/>
  <c r="CO497" i="3"/>
  <c r="CS809" i="3"/>
  <c r="CR809" i="3"/>
  <c r="CH496" i="3"/>
  <c r="CJ496" i="3" s="1"/>
  <c r="CQ496" i="3"/>
  <c r="CP27" i="3"/>
  <c r="CO27" i="3"/>
  <c r="CN341" i="3"/>
  <c r="CP340" i="3"/>
  <c r="CO340" i="3"/>
  <c r="CS338" i="3"/>
  <c r="CR338" i="3"/>
  <c r="CN655" i="3"/>
  <c r="CS24" i="3"/>
  <c r="CR24" i="3"/>
  <c r="CH339" i="3"/>
  <c r="CI339" i="3" s="1"/>
  <c r="CQ339" i="3"/>
  <c r="CH25" i="3"/>
  <c r="CI25" i="3" s="1"/>
  <c r="CQ25" i="3"/>
  <c r="CJ495" i="3"/>
  <c r="CN184" i="3"/>
  <c r="CP654" i="3"/>
  <c r="CO654" i="3"/>
  <c r="CS181" i="3"/>
  <c r="CR181" i="3"/>
  <c r="CQ653" i="3"/>
  <c r="CM810" i="3"/>
  <c r="CL810" i="3"/>
  <c r="CH184" i="3"/>
  <c r="CM653" i="3"/>
  <c r="CL653" i="3"/>
  <c r="CM339" i="3"/>
  <c r="CL339" i="3"/>
  <c r="CM496" i="3"/>
  <c r="CL496" i="3"/>
  <c r="CM25" i="3"/>
  <c r="CL25" i="3"/>
  <c r="CG813" i="3"/>
  <c r="CI183" i="3"/>
  <c r="CJ183" i="3"/>
  <c r="CG499" i="3"/>
  <c r="CG656" i="3"/>
  <c r="CG29" i="3"/>
  <c r="CG185" i="3"/>
  <c r="CI654" i="3"/>
  <c r="CJ654" i="3"/>
  <c r="CI811" i="3"/>
  <c r="CJ811" i="3"/>
  <c r="CG342" i="3"/>
  <c r="K497" i="3"/>
  <c r="BR497" i="3" s="1"/>
  <c r="CK497" i="3" s="1"/>
  <c r="K811" i="3"/>
  <c r="BR811" i="3" s="1"/>
  <c r="CK811" i="3" s="1"/>
  <c r="K183" i="3"/>
  <c r="BR183" i="3" s="1"/>
  <c r="K26" i="3"/>
  <c r="BR26" i="3" s="1"/>
  <c r="CK26" i="3" s="1"/>
  <c r="Y495" i="3"/>
  <c r="BN495" i="3" s="1"/>
  <c r="BO495" i="3" s="1"/>
  <c r="BP495" i="3" s="1"/>
  <c r="BK495" i="3"/>
  <c r="BL495" i="3" s="1"/>
  <c r="BM495" i="3" s="1"/>
  <c r="K654" i="3"/>
  <c r="BR654" i="3" s="1"/>
  <c r="CK654" i="3" s="1"/>
  <c r="G497" i="3"/>
  <c r="BQ497" i="3" s="1"/>
  <c r="H496" i="3"/>
  <c r="K340" i="3"/>
  <c r="BR340" i="3" s="1"/>
  <c r="CK340" i="3" s="1"/>
  <c r="Y338" i="3"/>
  <c r="BN338" i="3" s="1"/>
  <c r="BO338" i="3" s="1"/>
  <c r="BP338" i="3" s="1"/>
  <c r="BK338" i="3"/>
  <c r="BL338" i="3" s="1"/>
  <c r="BM338" i="3" s="1"/>
  <c r="G812" i="3"/>
  <c r="BQ812" i="3" s="1"/>
  <c r="CH812" i="3" s="1"/>
  <c r="H811" i="3"/>
  <c r="Y810" i="3"/>
  <c r="BN810" i="3" s="1"/>
  <c r="BO810" i="3" s="1"/>
  <c r="BP810" i="3" s="1"/>
  <c r="BK810" i="3"/>
  <c r="BL810" i="3" s="1"/>
  <c r="BM810" i="3" s="1"/>
  <c r="G340" i="3"/>
  <c r="BQ340" i="3" s="1"/>
  <c r="H339" i="3"/>
  <c r="H184" i="3"/>
  <c r="G185" i="3"/>
  <c r="BQ185" i="3" s="1"/>
  <c r="Y24" i="3"/>
  <c r="BN24" i="3" s="1"/>
  <c r="BO24" i="3" s="1"/>
  <c r="BP24" i="3" s="1"/>
  <c r="BK24" i="3"/>
  <c r="BL24" i="3" s="1"/>
  <c r="BM24" i="3" s="1"/>
  <c r="Y183" i="3"/>
  <c r="BN183" i="3" s="1"/>
  <c r="BO183" i="3" s="1"/>
  <c r="BP183" i="3" s="1"/>
  <c r="BK183" i="3"/>
  <c r="BL183" i="3" s="1"/>
  <c r="BM183" i="3" s="1"/>
  <c r="G26" i="3"/>
  <c r="BQ26" i="3" s="1"/>
  <c r="H25" i="3"/>
  <c r="Y653" i="3"/>
  <c r="BN653" i="3" s="1"/>
  <c r="BO653" i="3" s="1"/>
  <c r="BP653" i="3" s="1"/>
  <c r="BK653" i="3"/>
  <c r="BL653" i="3" s="1"/>
  <c r="BM653" i="3" s="1"/>
  <c r="H654" i="3"/>
  <c r="G655" i="3"/>
  <c r="BQ655" i="3" s="1"/>
  <c r="CH655" i="3" s="1"/>
  <c r="CM182" i="3" l="1"/>
  <c r="CI496" i="3"/>
  <c r="CJ25" i="3"/>
  <c r="CQ654" i="3"/>
  <c r="CS654" i="3" s="1"/>
  <c r="CH497" i="3"/>
  <c r="CI497" i="3" s="1"/>
  <c r="CQ497" i="3"/>
  <c r="CN342" i="3"/>
  <c r="CS25" i="3"/>
  <c r="CR25" i="3"/>
  <c r="CS496" i="3"/>
  <c r="CR496" i="3"/>
  <c r="CJ339" i="3"/>
  <c r="CN813" i="3"/>
  <c r="CS339" i="3"/>
  <c r="CR339" i="3"/>
  <c r="CQ811" i="3"/>
  <c r="CN185" i="3"/>
  <c r="CR810" i="3"/>
  <c r="CS810" i="3"/>
  <c r="CN29" i="3"/>
  <c r="CP341" i="3"/>
  <c r="CO341" i="3"/>
  <c r="CP498" i="3"/>
  <c r="CO498" i="3"/>
  <c r="CK183" i="3"/>
  <c r="CM183" i="3" s="1"/>
  <c r="CQ183" i="3"/>
  <c r="CN656" i="3"/>
  <c r="CP184" i="3"/>
  <c r="CO184" i="3"/>
  <c r="CP28" i="3"/>
  <c r="CO28" i="3"/>
  <c r="CN499" i="3"/>
  <c r="CP655" i="3"/>
  <c r="CO655" i="3"/>
  <c r="CS182" i="3"/>
  <c r="CR182" i="3"/>
  <c r="CH26" i="3"/>
  <c r="CI26" i="3" s="1"/>
  <c r="CQ26" i="3"/>
  <c r="CH340" i="3"/>
  <c r="CI340" i="3" s="1"/>
  <c r="CQ340" i="3"/>
  <c r="CS653" i="3"/>
  <c r="CR653" i="3"/>
  <c r="CP812" i="3"/>
  <c r="CO812" i="3"/>
  <c r="CH185" i="3"/>
  <c r="CM26" i="3"/>
  <c r="CL26" i="3"/>
  <c r="CM340" i="3"/>
  <c r="CL340" i="3"/>
  <c r="CM497" i="3"/>
  <c r="CL497" i="3"/>
  <c r="CM811" i="3"/>
  <c r="CL811" i="3"/>
  <c r="CM654" i="3"/>
  <c r="CL654" i="3"/>
  <c r="CI812" i="3"/>
  <c r="CJ812" i="3"/>
  <c r="CG657" i="3"/>
  <c r="CI655" i="3"/>
  <c r="CJ655" i="3"/>
  <c r="CI184" i="3"/>
  <c r="CJ184" i="3"/>
  <c r="CG500" i="3"/>
  <c r="CG186" i="3"/>
  <c r="CG343" i="3"/>
  <c r="CG30" i="3"/>
  <c r="CG814" i="3"/>
  <c r="K341" i="3"/>
  <c r="BR341" i="3" s="1"/>
  <c r="CK341" i="3" s="1"/>
  <c r="BK496" i="3"/>
  <c r="BL496" i="3" s="1"/>
  <c r="BM496" i="3" s="1"/>
  <c r="Y496" i="3"/>
  <c r="BN496" i="3" s="1"/>
  <c r="BO496" i="3" s="1"/>
  <c r="BP496" i="3" s="1"/>
  <c r="K27" i="3"/>
  <c r="BR27" i="3" s="1"/>
  <c r="CK27" i="3" s="1"/>
  <c r="H497" i="3"/>
  <c r="G498" i="3"/>
  <c r="BQ498" i="3" s="1"/>
  <c r="K184" i="3"/>
  <c r="BR184" i="3" s="1"/>
  <c r="K655" i="3"/>
  <c r="BR655" i="3" s="1"/>
  <c r="CK655" i="3" s="1"/>
  <c r="K812" i="3"/>
  <c r="BR812" i="3" s="1"/>
  <c r="CK812" i="3" s="1"/>
  <c r="K498" i="3"/>
  <c r="BR498" i="3" s="1"/>
  <c r="CK498" i="3" s="1"/>
  <c r="G656" i="3"/>
  <c r="BQ656" i="3" s="1"/>
  <c r="CH656" i="3" s="1"/>
  <c r="H655" i="3"/>
  <c r="Y654" i="3"/>
  <c r="BN654" i="3" s="1"/>
  <c r="BO654" i="3" s="1"/>
  <c r="BP654" i="3" s="1"/>
  <c r="BK654" i="3"/>
  <c r="BL654" i="3" s="1"/>
  <c r="BM654" i="3" s="1"/>
  <c r="G186" i="3"/>
  <c r="BQ186" i="3" s="1"/>
  <c r="H185" i="3"/>
  <c r="Y184" i="3"/>
  <c r="BN184" i="3" s="1"/>
  <c r="BO184" i="3" s="1"/>
  <c r="BP184" i="3" s="1"/>
  <c r="BK184" i="3"/>
  <c r="BL184" i="3" s="1"/>
  <c r="BM184" i="3" s="1"/>
  <c r="Y25" i="3"/>
  <c r="BN25" i="3" s="1"/>
  <c r="BO25" i="3" s="1"/>
  <c r="BP25" i="3" s="1"/>
  <c r="BK25" i="3"/>
  <c r="BL25" i="3" s="1"/>
  <c r="BM25" i="3" s="1"/>
  <c r="Y811" i="3"/>
  <c r="BN811" i="3" s="1"/>
  <c r="BO811" i="3" s="1"/>
  <c r="BP811" i="3" s="1"/>
  <c r="BK811" i="3"/>
  <c r="BL811" i="3" s="1"/>
  <c r="BM811" i="3" s="1"/>
  <c r="H26" i="3"/>
  <c r="G27" i="3"/>
  <c r="BQ27" i="3" s="1"/>
  <c r="G341" i="3"/>
  <c r="BQ341" i="3" s="1"/>
  <c r="H340" i="3"/>
  <c r="H812" i="3"/>
  <c r="G813" i="3"/>
  <c r="BQ813" i="3" s="1"/>
  <c r="CH813" i="3" s="1"/>
  <c r="Y339" i="3"/>
  <c r="BN339" i="3" s="1"/>
  <c r="BO339" i="3" s="1"/>
  <c r="BP339" i="3" s="1"/>
  <c r="BK339" i="3"/>
  <c r="BL339" i="3" s="1"/>
  <c r="BM339" i="3" s="1"/>
  <c r="CJ497" i="3" l="1"/>
  <c r="CR654" i="3"/>
  <c r="CJ26" i="3"/>
  <c r="CL183" i="3"/>
  <c r="CN500" i="3"/>
  <c r="CK184" i="3"/>
  <c r="CM184" i="3" s="1"/>
  <c r="CQ184" i="3"/>
  <c r="CN30" i="3"/>
  <c r="CQ655" i="3"/>
  <c r="CH498" i="3"/>
  <c r="CJ498" i="3" s="1"/>
  <c r="CQ498" i="3"/>
  <c r="CJ340" i="3"/>
  <c r="CP656" i="3"/>
  <c r="CO656" i="3"/>
  <c r="CP29" i="3"/>
  <c r="CO29" i="3"/>
  <c r="CH27" i="3"/>
  <c r="CI27" i="3" s="1"/>
  <c r="CQ27" i="3"/>
  <c r="CN814" i="3"/>
  <c r="CP813" i="3"/>
  <c r="CO813" i="3"/>
  <c r="CS183" i="3"/>
  <c r="CR183" i="3"/>
  <c r="CP342" i="3"/>
  <c r="CO342" i="3"/>
  <c r="CS340" i="3"/>
  <c r="CR340" i="3"/>
  <c r="CN343" i="3"/>
  <c r="CS26" i="3"/>
  <c r="CR26" i="3"/>
  <c r="CP185" i="3"/>
  <c r="CO185" i="3"/>
  <c r="CQ812" i="3"/>
  <c r="CP499" i="3"/>
  <c r="CO499" i="3"/>
  <c r="CH341" i="3"/>
  <c r="CI341" i="3" s="1"/>
  <c r="CQ341" i="3"/>
  <c r="CN186" i="3"/>
  <c r="CN657" i="3"/>
  <c r="CS497" i="3"/>
  <c r="CR497" i="3"/>
  <c r="CS811" i="3"/>
  <c r="CR811" i="3"/>
  <c r="CL27" i="3"/>
  <c r="CM27" i="3"/>
  <c r="CM498" i="3"/>
  <c r="CL498" i="3"/>
  <c r="CM812" i="3"/>
  <c r="CL812" i="3"/>
  <c r="CM341" i="3"/>
  <c r="CL341" i="3"/>
  <c r="CH186" i="3"/>
  <c r="CM655" i="3"/>
  <c r="CL655" i="3"/>
  <c r="CI656" i="3"/>
  <c r="CJ656" i="3"/>
  <c r="CG187" i="3"/>
  <c r="CI813" i="3"/>
  <c r="CJ813" i="3"/>
  <c r="CG815" i="3"/>
  <c r="CG344" i="3"/>
  <c r="CI185" i="3"/>
  <c r="CJ185" i="3"/>
  <c r="CG501" i="3"/>
  <c r="CG658" i="3"/>
  <c r="CG31" i="3"/>
  <c r="Y497" i="3"/>
  <c r="BN497" i="3" s="1"/>
  <c r="BO497" i="3" s="1"/>
  <c r="BP497" i="3" s="1"/>
  <c r="BK497" i="3"/>
  <c r="BL497" i="3" s="1"/>
  <c r="BM497" i="3" s="1"/>
  <c r="K499" i="3"/>
  <c r="BR499" i="3" s="1"/>
  <c r="CK499" i="3" s="1"/>
  <c r="K813" i="3"/>
  <c r="BR813" i="3" s="1"/>
  <c r="CK813" i="3" s="1"/>
  <c r="K28" i="3"/>
  <c r="BR28" i="3" s="1"/>
  <c r="CK28" i="3" s="1"/>
  <c r="K656" i="3"/>
  <c r="BR656" i="3" s="1"/>
  <c r="CK656" i="3" s="1"/>
  <c r="K185" i="3"/>
  <c r="BR185" i="3" s="1"/>
  <c r="G499" i="3"/>
  <c r="BQ499" i="3" s="1"/>
  <c r="H498" i="3"/>
  <c r="K342" i="3"/>
  <c r="BR342" i="3" s="1"/>
  <c r="CK342" i="3" s="1"/>
  <c r="G187" i="3"/>
  <c r="BQ187" i="3" s="1"/>
  <c r="H186" i="3"/>
  <c r="H341" i="3"/>
  <c r="G342" i="3"/>
  <c r="BQ342" i="3" s="1"/>
  <c r="G28" i="3"/>
  <c r="BQ28" i="3" s="1"/>
  <c r="H27" i="3"/>
  <c r="Y26" i="3"/>
  <c r="BN26" i="3" s="1"/>
  <c r="BO26" i="3" s="1"/>
  <c r="BP26" i="3" s="1"/>
  <c r="BK26" i="3"/>
  <c r="BL26" i="3" s="1"/>
  <c r="BM26" i="3" s="1"/>
  <c r="G814" i="3"/>
  <c r="BQ814" i="3" s="1"/>
  <c r="CH814" i="3" s="1"/>
  <c r="H813" i="3"/>
  <c r="Y340" i="3"/>
  <c r="BN340" i="3" s="1"/>
  <c r="BO340" i="3" s="1"/>
  <c r="BP340" i="3" s="1"/>
  <c r="BK340" i="3"/>
  <c r="BL340" i="3" s="1"/>
  <c r="BM340" i="3" s="1"/>
  <c r="Y185" i="3"/>
  <c r="BN185" i="3" s="1"/>
  <c r="BO185" i="3" s="1"/>
  <c r="BP185" i="3" s="1"/>
  <c r="BK185" i="3"/>
  <c r="BL185" i="3" s="1"/>
  <c r="BM185" i="3" s="1"/>
  <c r="Y655" i="3"/>
  <c r="BN655" i="3" s="1"/>
  <c r="BO655" i="3" s="1"/>
  <c r="BP655" i="3" s="1"/>
  <c r="BK655" i="3"/>
  <c r="BL655" i="3" s="1"/>
  <c r="BM655" i="3" s="1"/>
  <c r="Y812" i="3"/>
  <c r="BN812" i="3" s="1"/>
  <c r="BO812" i="3" s="1"/>
  <c r="BP812" i="3" s="1"/>
  <c r="BK812" i="3"/>
  <c r="BL812" i="3" s="1"/>
  <c r="BM812" i="3" s="1"/>
  <c r="H656" i="3"/>
  <c r="G657" i="3"/>
  <c r="BQ657" i="3" s="1"/>
  <c r="CH657" i="3" s="1"/>
  <c r="CJ341" i="3" l="1"/>
  <c r="CL184" i="3"/>
  <c r="CS655" i="3"/>
  <c r="CR655" i="3"/>
  <c r="CH499" i="3"/>
  <c r="CI499" i="3" s="1"/>
  <c r="CQ499" i="3"/>
  <c r="CN501" i="3"/>
  <c r="CP343" i="3"/>
  <c r="CO343" i="3"/>
  <c r="CQ813" i="3"/>
  <c r="CP30" i="3"/>
  <c r="CO30" i="3"/>
  <c r="CN187" i="3"/>
  <c r="CH28" i="3"/>
  <c r="CI28" i="3" s="1"/>
  <c r="CQ28" i="3"/>
  <c r="CK185" i="3"/>
  <c r="CL185" i="3" s="1"/>
  <c r="CQ185" i="3"/>
  <c r="CN658" i="3"/>
  <c r="CH342" i="3"/>
  <c r="CJ342" i="3" s="1"/>
  <c r="CQ342" i="3"/>
  <c r="CI498" i="3"/>
  <c r="CS184" i="3"/>
  <c r="CR184" i="3"/>
  <c r="CS341" i="3"/>
  <c r="CR341" i="3"/>
  <c r="CN344" i="3"/>
  <c r="CP657" i="3"/>
  <c r="CO657" i="3"/>
  <c r="CR812" i="3"/>
  <c r="CS812" i="3"/>
  <c r="CQ656" i="3"/>
  <c r="CN31" i="3"/>
  <c r="CJ27" i="3"/>
  <c r="CN815" i="3"/>
  <c r="CP814" i="3"/>
  <c r="CO814" i="3"/>
  <c r="CP500" i="3"/>
  <c r="CO500" i="3"/>
  <c r="CS27" i="3"/>
  <c r="CR27" i="3"/>
  <c r="CP186" i="3"/>
  <c r="CO186" i="3"/>
  <c r="CR498" i="3"/>
  <c r="CS498" i="3"/>
  <c r="CM656" i="3"/>
  <c r="CL656" i="3"/>
  <c r="CL28" i="3"/>
  <c r="CM28" i="3"/>
  <c r="CM813" i="3"/>
  <c r="CL813" i="3"/>
  <c r="CM499" i="3"/>
  <c r="CL499" i="3"/>
  <c r="CM342" i="3"/>
  <c r="CL342" i="3"/>
  <c r="CH187" i="3"/>
  <c r="CI814" i="3"/>
  <c r="CJ814" i="3"/>
  <c r="CG816" i="3"/>
  <c r="CJ186" i="3"/>
  <c r="CI186" i="3"/>
  <c r="CI657" i="3"/>
  <c r="CJ657" i="3"/>
  <c r="CG188" i="3"/>
  <c r="CG502" i="3"/>
  <c r="CG659" i="3"/>
  <c r="CG32" i="3"/>
  <c r="CG345" i="3"/>
  <c r="K343" i="3"/>
  <c r="BR343" i="3" s="1"/>
  <c r="CK343" i="3" s="1"/>
  <c r="BK498" i="3"/>
  <c r="BL498" i="3" s="1"/>
  <c r="BM498" i="3" s="1"/>
  <c r="Y498" i="3"/>
  <c r="BN498" i="3" s="1"/>
  <c r="BO498" i="3" s="1"/>
  <c r="BP498" i="3" s="1"/>
  <c r="K29" i="3"/>
  <c r="BR29" i="3" s="1"/>
  <c r="CK29" i="3" s="1"/>
  <c r="G500" i="3"/>
  <c r="BQ500" i="3" s="1"/>
  <c r="H499" i="3"/>
  <c r="K814" i="3"/>
  <c r="BR814" i="3" s="1"/>
  <c r="CK814" i="3" s="1"/>
  <c r="K186" i="3"/>
  <c r="BR186" i="3" s="1"/>
  <c r="K500" i="3"/>
  <c r="BR500" i="3" s="1"/>
  <c r="CK500" i="3" s="1"/>
  <c r="K657" i="3"/>
  <c r="BR657" i="3" s="1"/>
  <c r="CK657" i="3" s="1"/>
  <c r="Y27" i="3"/>
  <c r="BN27" i="3" s="1"/>
  <c r="BO27" i="3" s="1"/>
  <c r="BP27" i="3" s="1"/>
  <c r="BK27" i="3"/>
  <c r="BL27" i="3" s="1"/>
  <c r="BM27" i="3" s="1"/>
  <c r="G29" i="3"/>
  <c r="BQ29" i="3" s="1"/>
  <c r="H28" i="3"/>
  <c r="G343" i="3"/>
  <c r="BQ343" i="3" s="1"/>
  <c r="H342" i="3"/>
  <c r="Y656" i="3"/>
  <c r="BN656" i="3" s="1"/>
  <c r="BO656" i="3" s="1"/>
  <c r="BP656" i="3" s="1"/>
  <c r="BK656" i="3"/>
  <c r="BL656" i="3" s="1"/>
  <c r="BM656" i="3" s="1"/>
  <c r="Y341" i="3"/>
  <c r="BN341" i="3" s="1"/>
  <c r="BO341" i="3" s="1"/>
  <c r="BP341" i="3" s="1"/>
  <c r="BK341" i="3"/>
  <c r="BL341" i="3" s="1"/>
  <c r="BM341" i="3" s="1"/>
  <c r="G658" i="3"/>
  <c r="BQ658" i="3" s="1"/>
  <c r="CH658" i="3" s="1"/>
  <c r="H657" i="3"/>
  <c r="Y186" i="3"/>
  <c r="BN186" i="3" s="1"/>
  <c r="BO186" i="3" s="1"/>
  <c r="BP186" i="3" s="1"/>
  <c r="BK186" i="3"/>
  <c r="BL186" i="3" s="1"/>
  <c r="BM186" i="3" s="1"/>
  <c r="Y813" i="3"/>
  <c r="BN813" i="3" s="1"/>
  <c r="BO813" i="3" s="1"/>
  <c r="BP813" i="3" s="1"/>
  <c r="BK813" i="3"/>
  <c r="BL813" i="3" s="1"/>
  <c r="BM813" i="3" s="1"/>
  <c r="H814" i="3"/>
  <c r="G815" i="3"/>
  <c r="BQ815" i="3" s="1"/>
  <c r="CH815" i="3" s="1"/>
  <c r="H187" i="3"/>
  <c r="G188" i="3"/>
  <c r="BQ188" i="3" s="1"/>
  <c r="CI342" i="3" l="1"/>
  <c r="CJ28" i="3"/>
  <c r="CJ499" i="3"/>
  <c r="CQ814" i="3"/>
  <c r="CS814" i="3" s="1"/>
  <c r="CQ657" i="3"/>
  <c r="CS657" i="3" s="1"/>
  <c r="CH29" i="3"/>
  <c r="CJ29" i="3" s="1"/>
  <c r="CQ29" i="3"/>
  <c r="CH500" i="3"/>
  <c r="CI500" i="3" s="1"/>
  <c r="CQ500" i="3"/>
  <c r="CM185" i="3"/>
  <c r="CP815" i="3"/>
  <c r="CO815" i="3"/>
  <c r="CP501" i="3"/>
  <c r="CO501" i="3"/>
  <c r="CN659" i="3"/>
  <c r="CS342" i="3"/>
  <c r="CR342" i="3"/>
  <c r="CP187" i="3"/>
  <c r="CO187" i="3"/>
  <c r="CN502" i="3"/>
  <c r="CP344" i="3"/>
  <c r="CO344" i="3"/>
  <c r="CS499" i="3"/>
  <c r="CR499" i="3"/>
  <c r="CP31" i="3"/>
  <c r="CO31" i="3"/>
  <c r="CP658" i="3"/>
  <c r="CO658" i="3"/>
  <c r="CN32" i="3"/>
  <c r="CS28" i="3"/>
  <c r="CR28" i="3"/>
  <c r="CN188" i="3"/>
  <c r="CN816" i="3"/>
  <c r="CH343" i="3"/>
  <c r="CI343" i="3" s="1"/>
  <c r="CQ343" i="3"/>
  <c r="CK186" i="3"/>
  <c r="CM186" i="3" s="1"/>
  <c r="CQ186" i="3"/>
  <c r="CN345" i="3"/>
  <c r="CS656" i="3"/>
  <c r="CR656" i="3"/>
  <c r="CS185" i="3"/>
  <c r="CR185" i="3"/>
  <c r="CS813" i="3"/>
  <c r="CR813" i="3"/>
  <c r="CM29" i="3"/>
  <c r="CL29" i="3"/>
  <c r="CM657" i="3"/>
  <c r="CL657" i="3"/>
  <c r="CH188" i="3"/>
  <c r="CL500" i="3"/>
  <c r="CM500" i="3"/>
  <c r="CM343" i="3"/>
  <c r="CL343" i="3"/>
  <c r="CM814" i="3"/>
  <c r="CL814" i="3"/>
  <c r="CJ658" i="3"/>
  <c r="CI658" i="3"/>
  <c r="CI815" i="3"/>
  <c r="CJ815" i="3"/>
  <c r="CI187" i="3"/>
  <c r="CJ187" i="3"/>
  <c r="CG33" i="3"/>
  <c r="CG189" i="3"/>
  <c r="CG503" i="3"/>
  <c r="CG660" i="3"/>
  <c r="CG346" i="3"/>
  <c r="CG817" i="3"/>
  <c r="K658" i="3"/>
  <c r="BR658" i="3" s="1"/>
  <c r="CK658" i="3" s="1"/>
  <c r="G501" i="3"/>
  <c r="BQ501" i="3" s="1"/>
  <c r="H500" i="3"/>
  <c r="K501" i="3"/>
  <c r="BR501" i="3" s="1"/>
  <c r="CK501" i="3" s="1"/>
  <c r="K30" i="3"/>
  <c r="BR30" i="3" s="1"/>
  <c r="CK30" i="3" s="1"/>
  <c r="K187" i="3"/>
  <c r="BR187" i="3" s="1"/>
  <c r="K815" i="3"/>
  <c r="BR815" i="3" s="1"/>
  <c r="CK815" i="3" s="1"/>
  <c r="BK499" i="3"/>
  <c r="BL499" i="3" s="1"/>
  <c r="BM499" i="3" s="1"/>
  <c r="Y499" i="3"/>
  <c r="BN499" i="3" s="1"/>
  <c r="BO499" i="3" s="1"/>
  <c r="BP499" i="3" s="1"/>
  <c r="K344" i="3"/>
  <c r="BR344" i="3" s="1"/>
  <c r="CK344" i="3" s="1"/>
  <c r="G816" i="3"/>
  <c r="BQ816" i="3" s="1"/>
  <c r="CH816" i="3" s="1"/>
  <c r="H815" i="3"/>
  <c r="Y342" i="3"/>
  <c r="BN342" i="3" s="1"/>
  <c r="BO342" i="3" s="1"/>
  <c r="BP342" i="3" s="1"/>
  <c r="BK342" i="3"/>
  <c r="BL342" i="3" s="1"/>
  <c r="BM342" i="3" s="1"/>
  <c r="Y814" i="3"/>
  <c r="BN814" i="3" s="1"/>
  <c r="BO814" i="3" s="1"/>
  <c r="BP814" i="3" s="1"/>
  <c r="BK814" i="3"/>
  <c r="BL814" i="3" s="1"/>
  <c r="BM814" i="3" s="1"/>
  <c r="G344" i="3"/>
  <c r="BQ344" i="3" s="1"/>
  <c r="H343" i="3"/>
  <c r="Y657" i="3"/>
  <c r="BN657" i="3" s="1"/>
  <c r="BO657" i="3" s="1"/>
  <c r="BP657" i="3" s="1"/>
  <c r="BK657" i="3"/>
  <c r="BL657" i="3" s="1"/>
  <c r="BM657" i="3" s="1"/>
  <c r="Y28" i="3"/>
  <c r="BN28" i="3" s="1"/>
  <c r="BO28" i="3" s="1"/>
  <c r="BP28" i="3" s="1"/>
  <c r="BK28" i="3"/>
  <c r="BL28" i="3" s="1"/>
  <c r="BM28" i="3" s="1"/>
  <c r="G659" i="3"/>
  <c r="BQ659" i="3" s="1"/>
  <c r="CH659" i="3" s="1"/>
  <c r="H658" i="3"/>
  <c r="H29" i="3"/>
  <c r="G30" i="3"/>
  <c r="BQ30" i="3" s="1"/>
  <c r="Y187" i="3"/>
  <c r="BN187" i="3" s="1"/>
  <c r="BO187" i="3" s="1"/>
  <c r="BP187" i="3" s="1"/>
  <c r="BK187" i="3"/>
  <c r="BL187" i="3" s="1"/>
  <c r="BM187" i="3" s="1"/>
  <c r="H188" i="3"/>
  <c r="G189" i="3"/>
  <c r="BQ189" i="3" s="1"/>
  <c r="CJ500" i="3" l="1"/>
  <c r="CR814" i="3"/>
  <c r="CI29" i="3"/>
  <c r="CR657" i="3"/>
  <c r="CJ343" i="3"/>
  <c r="CL186" i="3"/>
  <c r="CK187" i="3"/>
  <c r="CM187" i="3" s="1"/>
  <c r="CQ187" i="3"/>
  <c r="CN660" i="3"/>
  <c r="CP32" i="3"/>
  <c r="CO32" i="3"/>
  <c r="CN503" i="3"/>
  <c r="CQ658" i="3"/>
  <c r="CN189" i="3"/>
  <c r="CP816" i="3"/>
  <c r="CO816" i="3"/>
  <c r="CP502" i="3"/>
  <c r="CO502" i="3"/>
  <c r="CQ815" i="3"/>
  <c r="CP345" i="3"/>
  <c r="CO345" i="3"/>
  <c r="CP659" i="3"/>
  <c r="CO659" i="3"/>
  <c r="CH501" i="3"/>
  <c r="CJ501" i="3" s="1"/>
  <c r="CQ501" i="3"/>
  <c r="CP188" i="3"/>
  <c r="CO188" i="3"/>
  <c r="CS500" i="3"/>
  <c r="CR500" i="3"/>
  <c r="CN33" i="3"/>
  <c r="CH344" i="3"/>
  <c r="CI344" i="3" s="1"/>
  <c r="CQ344" i="3"/>
  <c r="CS186" i="3"/>
  <c r="CR186" i="3"/>
  <c r="CH30" i="3"/>
  <c r="CI30" i="3" s="1"/>
  <c r="CQ30" i="3"/>
  <c r="CN817" i="3"/>
  <c r="CS29" i="3"/>
  <c r="CR29" i="3"/>
  <c r="CN346" i="3"/>
  <c r="CS343" i="3"/>
  <c r="CR343" i="3"/>
  <c r="CM30" i="3"/>
  <c r="CL30" i="3"/>
  <c r="CM501" i="3"/>
  <c r="CL501" i="3"/>
  <c r="CH189" i="3"/>
  <c r="CM658" i="3"/>
  <c r="CL658" i="3"/>
  <c r="CM344" i="3"/>
  <c r="CL344" i="3"/>
  <c r="CM815" i="3"/>
  <c r="CL815" i="3"/>
  <c r="CJ659" i="3"/>
  <c r="CI659" i="3"/>
  <c r="CI188" i="3"/>
  <c r="CJ188" i="3"/>
  <c r="CG818" i="3"/>
  <c r="CG661" i="3"/>
  <c r="CI816" i="3"/>
  <c r="CJ816" i="3"/>
  <c r="CG190" i="3"/>
  <c r="CG34" i="3"/>
  <c r="CG347" i="3"/>
  <c r="CG504" i="3"/>
  <c r="K345" i="3"/>
  <c r="BR345" i="3" s="1"/>
  <c r="CK345" i="3" s="1"/>
  <c r="K31" i="3"/>
  <c r="BR31" i="3" s="1"/>
  <c r="CK31" i="3" s="1"/>
  <c r="K502" i="3"/>
  <c r="BR502" i="3" s="1"/>
  <c r="CK502" i="3" s="1"/>
  <c r="BK500" i="3"/>
  <c r="BL500" i="3" s="1"/>
  <c r="BM500" i="3" s="1"/>
  <c r="Y500" i="3"/>
  <c r="BN500" i="3" s="1"/>
  <c r="BO500" i="3" s="1"/>
  <c r="BP500" i="3" s="1"/>
  <c r="G502" i="3"/>
  <c r="BQ502" i="3" s="1"/>
  <c r="H501" i="3"/>
  <c r="K188" i="3"/>
  <c r="BR188" i="3" s="1"/>
  <c r="K816" i="3"/>
  <c r="BR816" i="3" s="1"/>
  <c r="CK816" i="3" s="1"/>
  <c r="K659" i="3"/>
  <c r="BR659" i="3" s="1"/>
  <c r="CK659" i="3" s="1"/>
  <c r="G190" i="3"/>
  <c r="BQ190" i="3" s="1"/>
  <c r="H189" i="3"/>
  <c r="Y188" i="3"/>
  <c r="BN188" i="3" s="1"/>
  <c r="BO188" i="3" s="1"/>
  <c r="BP188" i="3" s="1"/>
  <c r="BK188" i="3"/>
  <c r="BL188" i="3" s="1"/>
  <c r="BM188" i="3" s="1"/>
  <c r="Y343" i="3"/>
  <c r="BN343" i="3" s="1"/>
  <c r="BO343" i="3" s="1"/>
  <c r="BP343" i="3" s="1"/>
  <c r="BK343" i="3"/>
  <c r="BL343" i="3" s="1"/>
  <c r="BM343" i="3" s="1"/>
  <c r="G345" i="3"/>
  <c r="BQ345" i="3" s="1"/>
  <c r="H344" i="3"/>
  <c r="H30" i="3"/>
  <c r="G31" i="3"/>
  <c r="BQ31" i="3" s="1"/>
  <c r="Y29" i="3"/>
  <c r="BN29" i="3" s="1"/>
  <c r="BO29" i="3" s="1"/>
  <c r="BP29" i="3" s="1"/>
  <c r="BK29" i="3"/>
  <c r="BL29" i="3" s="1"/>
  <c r="BM29" i="3" s="1"/>
  <c r="Y658" i="3"/>
  <c r="BN658" i="3" s="1"/>
  <c r="BO658" i="3" s="1"/>
  <c r="BP658" i="3" s="1"/>
  <c r="BK658" i="3"/>
  <c r="BL658" i="3" s="1"/>
  <c r="BM658" i="3" s="1"/>
  <c r="Y815" i="3"/>
  <c r="BN815" i="3" s="1"/>
  <c r="BO815" i="3" s="1"/>
  <c r="BP815" i="3" s="1"/>
  <c r="BK815" i="3"/>
  <c r="BL815" i="3" s="1"/>
  <c r="BM815" i="3" s="1"/>
  <c r="G660" i="3"/>
  <c r="BQ660" i="3" s="1"/>
  <c r="CH660" i="3" s="1"/>
  <c r="H659" i="3"/>
  <c r="G817" i="3"/>
  <c r="BQ817" i="3" s="1"/>
  <c r="CH817" i="3" s="1"/>
  <c r="H816" i="3"/>
  <c r="CL187" i="3" l="1"/>
  <c r="CI501" i="3"/>
  <c r="CJ30" i="3"/>
  <c r="CS344" i="3"/>
  <c r="CR344" i="3"/>
  <c r="CS815" i="3"/>
  <c r="CR815" i="3"/>
  <c r="CP503" i="3"/>
  <c r="CO503" i="3"/>
  <c r="CH31" i="3"/>
  <c r="CI31" i="3" s="1"/>
  <c r="CQ31" i="3"/>
  <c r="CN661" i="3"/>
  <c r="CS501" i="3"/>
  <c r="CR501" i="3"/>
  <c r="CN347" i="3"/>
  <c r="CN818" i="3"/>
  <c r="CP817" i="3"/>
  <c r="CO817" i="3"/>
  <c r="CP33" i="3"/>
  <c r="CO33" i="3"/>
  <c r="CH345" i="3"/>
  <c r="CI345" i="3" s="1"/>
  <c r="CQ345" i="3"/>
  <c r="CS30" i="3"/>
  <c r="CR30" i="3"/>
  <c r="CP660" i="3"/>
  <c r="CO660" i="3"/>
  <c r="CN504" i="3"/>
  <c r="CN34" i="3"/>
  <c r="CQ816" i="3"/>
  <c r="CP189" i="3"/>
  <c r="CO189" i="3"/>
  <c r="CJ344" i="3"/>
  <c r="CN190" i="3"/>
  <c r="CP346" i="3"/>
  <c r="CO346" i="3"/>
  <c r="CQ659" i="3"/>
  <c r="CS187" i="3"/>
  <c r="CR187" i="3"/>
  <c r="CK188" i="3"/>
  <c r="CL188" i="3" s="1"/>
  <c r="CQ188" i="3"/>
  <c r="CH502" i="3"/>
  <c r="CI502" i="3" s="1"/>
  <c r="CQ502" i="3"/>
  <c r="CR658" i="3"/>
  <c r="CS658" i="3"/>
  <c r="CM502" i="3"/>
  <c r="CL502" i="3"/>
  <c r="CM659" i="3"/>
  <c r="CL659" i="3"/>
  <c r="CM816" i="3"/>
  <c r="CL816" i="3"/>
  <c r="CM345" i="3"/>
  <c r="CL345" i="3"/>
  <c r="CM31" i="3"/>
  <c r="CL31" i="3"/>
  <c r="CH190" i="3"/>
  <c r="CI817" i="3"/>
  <c r="CJ817" i="3"/>
  <c r="CG505" i="3"/>
  <c r="CG662" i="3"/>
  <c r="CI189" i="3"/>
  <c r="CJ189" i="3"/>
  <c r="CG35" i="3"/>
  <c r="CG819" i="3"/>
  <c r="CG191" i="3"/>
  <c r="CI660" i="3"/>
  <c r="CJ660" i="3"/>
  <c r="CG348" i="3"/>
  <c r="K817" i="3"/>
  <c r="BR817" i="3" s="1"/>
  <c r="CK817" i="3" s="1"/>
  <c r="K503" i="3"/>
  <c r="BR503" i="3" s="1"/>
  <c r="CK503" i="3" s="1"/>
  <c r="K189" i="3"/>
  <c r="BR189" i="3" s="1"/>
  <c r="K660" i="3"/>
  <c r="BR660" i="3" s="1"/>
  <c r="CK660" i="3" s="1"/>
  <c r="BK501" i="3"/>
  <c r="BL501" i="3" s="1"/>
  <c r="BM501" i="3" s="1"/>
  <c r="Y501" i="3"/>
  <c r="BN501" i="3" s="1"/>
  <c r="BO501" i="3" s="1"/>
  <c r="BP501" i="3" s="1"/>
  <c r="K32" i="3"/>
  <c r="BR32" i="3" s="1"/>
  <c r="CK32" i="3" s="1"/>
  <c r="H502" i="3"/>
  <c r="G503" i="3"/>
  <c r="BQ503" i="3" s="1"/>
  <c r="K346" i="3"/>
  <c r="BR346" i="3" s="1"/>
  <c r="CK346" i="3" s="1"/>
  <c r="H31" i="3"/>
  <c r="G32" i="3"/>
  <c r="BQ32" i="3" s="1"/>
  <c r="Y344" i="3"/>
  <c r="BN344" i="3" s="1"/>
  <c r="BO344" i="3" s="1"/>
  <c r="BP344" i="3" s="1"/>
  <c r="BK344" i="3"/>
  <c r="BL344" i="3" s="1"/>
  <c r="BM344" i="3" s="1"/>
  <c r="Y189" i="3"/>
  <c r="BN189" i="3" s="1"/>
  <c r="BO189" i="3" s="1"/>
  <c r="BP189" i="3" s="1"/>
  <c r="BK189" i="3"/>
  <c r="BL189" i="3" s="1"/>
  <c r="BM189" i="3" s="1"/>
  <c r="G346" i="3"/>
  <c r="BQ346" i="3" s="1"/>
  <c r="H345" i="3"/>
  <c r="G191" i="3"/>
  <c r="BQ191" i="3" s="1"/>
  <c r="H190" i="3"/>
  <c r="Y816" i="3"/>
  <c r="BN816" i="3" s="1"/>
  <c r="BO816" i="3" s="1"/>
  <c r="BP816" i="3" s="1"/>
  <c r="BK816" i="3"/>
  <c r="BL816" i="3" s="1"/>
  <c r="BM816" i="3" s="1"/>
  <c r="G818" i="3"/>
  <c r="BQ818" i="3" s="1"/>
  <c r="CH818" i="3" s="1"/>
  <c r="H817" i="3"/>
  <c r="Y659" i="3"/>
  <c r="BN659" i="3" s="1"/>
  <c r="BO659" i="3" s="1"/>
  <c r="BP659" i="3" s="1"/>
  <c r="BK659" i="3"/>
  <c r="BL659" i="3" s="1"/>
  <c r="BM659" i="3" s="1"/>
  <c r="H660" i="3"/>
  <c r="G661" i="3"/>
  <c r="BQ661" i="3" s="1"/>
  <c r="CH661" i="3" s="1"/>
  <c r="Y30" i="3"/>
  <c r="BN30" i="3" s="1"/>
  <c r="BO30" i="3" s="1"/>
  <c r="BP30" i="3" s="1"/>
  <c r="BK30" i="3"/>
  <c r="BL30" i="3" s="1"/>
  <c r="BM30" i="3" s="1"/>
  <c r="CJ345" i="3" l="1"/>
  <c r="CM188" i="3"/>
  <c r="CJ502" i="3"/>
  <c r="CQ817" i="3"/>
  <c r="CS817" i="3" s="1"/>
  <c r="CN35" i="3"/>
  <c r="CP190" i="3"/>
  <c r="CO190" i="3"/>
  <c r="CP347" i="3"/>
  <c r="CO347" i="3"/>
  <c r="CP504" i="3"/>
  <c r="CO504" i="3"/>
  <c r="CN348" i="3"/>
  <c r="CS31" i="3"/>
  <c r="CR31" i="3"/>
  <c r="CS502" i="3"/>
  <c r="CR502" i="3"/>
  <c r="CS188" i="3"/>
  <c r="CR188" i="3"/>
  <c r="CH32" i="3"/>
  <c r="CJ32" i="3" s="1"/>
  <c r="CQ32" i="3"/>
  <c r="CP818" i="3"/>
  <c r="CO818" i="3"/>
  <c r="CS345" i="3"/>
  <c r="CR345" i="3"/>
  <c r="CK189" i="3"/>
  <c r="CM189" i="3" s="1"/>
  <c r="CQ189" i="3"/>
  <c r="CJ31" i="3"/>
  <c r="CQ660" i="3"/>
  <c r="CS816" i="3"/>
  <c r="CR816" i="3"/>
  <c r="CP34" i="3"/>
  <c r="CO34" i="3"/>
  <c r="CN662" i="3"/>
  <c r="CP661" i="3"/>
  <c r="CO661" i="3"/>
  <c r="CN819" i="3"/>
  <c r="CH346" i="3"/>
  <c r="CI346" i="3" s="1"/>
  <c r="CQ346" i="3"/>
  <c r="CH503" i="3"/>
  <c r="CI503" i="3" s="1"/>
  <c r="CQ503" i="3"/>
  <c r="CN191" i="3"/>
  <c r="CN505" i="3"/>
  <c r="CS659" i="3"/>
  <c r="CR659" i="3"/>
  <c r="CM660" i="3"/>
  <c r="CL660" i="3"/>
  <c r="CM503" i="3"/>
  <c r="CL503" i="3"/>
  <c r="CM346" i="3"/>
  <c r="CL346" i="3"/>
  <c r="CM817" i="3"/>
  <c r="CL817" i="3"/>
  <c r="CH191" i="3"/>
  <c r="CM32" i="3"/>
  <c r="CL32" i="3"/>
  <c r="CI661" i="3"/>
  <c r="CJ661" i="3"/>
  <c r="CI818" i="3"/>
  <c r="CJ818" i="3"/>
  <c r="CI190" i="3"/>
  <c r="CJ190" i="3"/>
  <c r="CG192" i="3"/>
  <c r="CG820" i="3"/>
  <c r="CG663" i="3"/>
  <c r="CG506" i="3"/>
  <c r="CG349" i="3"/>
  <c r="CG36" i="3"/>
  <c r="H503" i="3"/>
  <c r="G504" i="3"/>
  <c r="BQ504" i="3" s="1"/>
  <c r="K661" i="3"/>
  <c r="BR661" i="3" s="1"/>
  <c r="CK661" i="3" s="1"/>
  <c r="Y502" i="3"/>
  <c r="BN502" i="3" s="1"/>
  <c r="BO502" i="3" s="1"/>
  <c r="BP502" i="3" s="1"/>
  <c r="BK502" i="3"/>
  <c r="BL502" i="3" s="1"/>
  <c r="BM502" i="3" s="1"/>
  <c r="K190" i="3"/>
  <c r="BR190" i="3" s="1"/>
  <c r="K347" i="3"/>
  <c r="BR347" i="3" s="1"/>
  <c r="CK347" i="3" s="1"/>
  <c r="K504" i="3"/>
  <c r="BR504" i="3" s="1"/>
  <c r="CK504" i="3" s="1"/>
  <c r="K33" i="3"/>
  <c r="BR33" i="3" s="1"/>
  <c r="CK33" i="3" s="1"/>
  <c r="K818" i="3"/>
  <c r="BR818" i="3" s="1"/>
  <c r="CK818" i="3" s="1"/>
  <c r="Y345" i="3"/>
  <c r="BN345" i="3" s="1"/>
  <c r="BO345" i="3" s="1"/>
  <c r="BP345" i="3" s="1"/>
  <c r="BK345" i="3"/>
  <c r="BL345" i="3" s="1"/>
  <c r="BM345" i="3" s="1"/>
  <c r="G347" i="3"/>
  <c r="BQ347" i="3" s="1"/>
  <c r="H346" i="3"/>
  <c r="Y817" i="3"/>
  <c r="BN817" i="3" s="1"/>
  <c r="BO817" i="3" s="1"/>
  <c r="BP817" i="3" s="1"/>
  <c r="BK817" i="3"/>
  <c r="BL817" i="3" s="1"/>
  <c r="BM817" i="3" s="1"/>
  <c r="G662" i="3"/>
  <c r="BQ662" i="3" s="1"/>
  <c r="CH662" i="3" s="1"/>
  <c r="H661" i="3"/>
  <c r="Y190" i="3"/>
  <c r="BN190" i="3" s="1"/>
  <c r="BO190" i="3" s="1"/>
  <c r="BP190" i="3" s="1"/>
  <c r="BK190" i="3"/>
  <c r="BL190" i="3" s="1"/>
  <c r="BM190" i="3" s="1"/>
  <c r="H32" i="3"/>
  <c r="G33" i="3"/>
  <c r="BQ33" i="3" s="1"/>
  <c r="G819" i="3"/>
  <c r="BQ819" i="3" s="1"/>
  <c r="CH819" i="3" s="1"/>
  <c r="H818" i="3"/>
  <c r="Y660" i="3"/>
  <c r="BN660" i="3" s="1"/>
  <c r="BO660" i="3" s="1"/>
  <c r="BP660" i="3" s="1"/>
  <c r="BK660" i="3"/>
  <c r="BL660" i="3" s="1"/>
  <c r="BM660" i="3" s="1"/>
  <c r="G192" i="3"/>
  <c r="BQ192" i="3" s="1"/>
  <c r="H191" i="3"/>
  <c r="Y31" i="3"/>
  <c r="BN31" i="3" s="1"/>
  <c r="BO31" i="3" s="1"/>
  <c r="BP31" i="3" s="1"/>
  <c r="BK31" i="3"/>
  <c r="BL31" i="3" s="1"/>
  <c r="BM31" i="3" s="1"/>
  <c r="CI32" i="3" l="1"/>
  <c r="CR817" i="3"/>
  <c r="CL189" i="3"/>
  <c r="CQ818" i="3"/>
  <c r="CR818" i="3" s="1"/>
  <c r="CJ503" i="3"/>
  <c r="CH347" i="3"/>
  <c r="CI347" i="3" s="1"/>
  <c r="CQ347" i="3"/>
  <c r="CJ346" i="3"/>
  <c r="CN192" i="3"/>
  <c r="CP819" i="3"/>
  <c r="CO819" i="3"/>
  <c r="CP191" i="3"/>
  <c r="CO191" i="3"/>
  <c r="CN663" i="3"/>
  <c r="CK190" i="3"/>
  <c r="CM190" i="3" s="1"/>
  <c r="CQ190" i="3"/>
  <c r="CS660" i="3"/>
  <c r="CR660" i="3"/>
  <c r="CS32" i="3"/>
  <c r="CR32" i="3"/>
  <c r="CP348" i="3"/>
  <c r="CO348" i="3"/>
  <c r="CH504" i="3"/>
  <c r="CI504" i="3" s="1"/>
  <c r="CQ504" i="3"/>
  <c r="CN36" i="3"/>
  <c r="CS503" i="3"/>
  <c r="CR503" i="3"/>
  <c r="CH33" i="3"/>
  <c r="CJ33" i="3" s="1"/>
  <c r="CQ33" i="3"/>
  <c r="CN820" i="3"/>
  <c r="CN349" i="3"/>
  <c r="CQ661" i="3"/>
  <c r="CP662" i="3"/>
  <c r="CO662" i="3"/>
  <c r="CS189" i="3"/>
  <c r="CR189" i="3"/>
  <c r="CP35" i="3"/>
  <c r="CO35" i="3"/>
  <c r="CP505" i="3"/>
  <c r="CO505" i="3"/>
  <c r="CN506" i="3"/>
  <c r="CS346" i="3"/>
  <c r="CR346" i="3"/>
  <c r="CH192" i="3"/>
  <c r="CM661" i="3"/>
  <c r="CL661" i="3"/>
  <c r="CM33" i="3"/>
  <c r="CL33" i="3"/>
  <c r="CM504" i="3"/>
  <c r="CL504" i="3"/>
  <c r="CM818" i="3"/>
  <c r="CL818" i="3"/>
  <c r="CM347" i="3"/>
  <c r="CL347" i="3"/>
  <c r="CI819" i="3"/>
  <c r="CJ819" i="3"/>
  <c r="CG507" i="3"/>
  <c r="CG350" i="3"/>
  <c r="CG193" i="3"/>
  <c r="CI662" i="3"/>
  <c r="CJ662" i="3"/>
  <c r="CI191" i="3"/>
  <c r="CJ191" i="3"/>
  <c r="CG664" i="3"/>
  <c r="CG37" i="3"/>
  <c r="CG821" i="3"/>
  <c r="K819" i="3"/>
  <c r="BR819" i="3" s="1"/>
  <c r="CK819" i="3" s="1"/>
  <c r="K191" i="3"/>
  <c r="BR191" i="3" s="1"/>
  <c r="K505" i="3"/>
  <c r="BR505" i="3" s="1"/>
  <c r="CK505" i="3" s="1"/>
  <c r="K662" i="3"/>
  <c r="BR662" i="3" s="1"/>
  <c r="CK662" i="3" s="1"/>
  <c r="G505" i="3"/>
  <c r="BQ505" i="3" s="1"/>
  <c r="H504" i="3"/>
  <c r="K348" i="3"/>
  <c r="BR348" i="3" s="1"/>
  <c r="CK348" i="3" s="1"/>
  <c r="BK503" i="3"/>
  <c r="BL503" i="3" s="1"/>
  <c r="BM503" i="3" s="1"/>
  <c r="Y503" i="3"/>
  <c r="BN503" i="3" s="1"/>
  <c r="BO503" i="3" s="1"/>
  <c r="BP503" i="3" s="1"/>
  <c r="K34" i="3"/>
  <c r="BR34" i="3" s="1"/>
  <c r="CK34" i="3" s="1"/>
  <c r="Y191" i="3"/>
  <c r="BN191" i="3" s="1"/>
  <c r="BO191" i="3" s="1"/>
  <c r="BP191" i="3" s="1"/>
  <c r="BK191" i="3"/>
  <c r="BL191" i="3" s="1"/>
  <c r="BM191" i="3" s="1"/>
  <c r="H33" i="3"/>
  <c r="G34" i="3"/>
  <c r="BQ34" i="3" s="1"/>
  <c r="Y32" i="3"/>
  <c r="BN32" i="3" s="1"/>
  <c r="BO32" i="3" s="1"/>
  <c r="BP32" i="3" s="1"/>
  <c r="BK32" i="3"/>
  <c r="BL32" i="3" s="1"/>
  <c r="BM32" i="3" s="1"/>
  <c r="G193" i="3"/>
  <c r="BQ193" i="3" s="1"/>
  <c r="H192" i="3"/>
  <c r="Y661" i="3"/>
  <c r="BN661" i="3" s="1"/>
  <c r="BO661" i="3" s="1"/>
  <c r="BP661" i="3" s="1"/>
  <c r="BK661" i="3"/>
  <c r="BL661" i="3" s="1"/>
  <c r="BM661" i="3" s="1"/>
  <c r="Y346" i="3"/>
  <c r="BN346" i="3" s="1"/>
  <c r="BO346" i="3" s="1"/>
  <c r="BP346" i="3" s="1"/>
  <c r="BK346" i="3"/>
  <c r="BL346" i="3" s="1"/>
  <c r="BM346" i="3" s="1"/>
  <c r="H662" i="3"/>
  <c r="G663" i="3"/>
  <c r="BQ663" i="3" s="1"/>
  <c r="CH663" i="3" s="1"/>
  <c r="G348" i="3"/>
  <c r="BQ348" i="3" s="1"/>
  <c r="H347" i="3"/>
  <c r="Y818" i="3"/>
  <c r="BN818" i="3" s="1"/>
  <c r="BO818" i="3" s="1"/>
  <c r="BP818" i="3" s="1"/>
  <c r="BK818" i="3"/>
  <c r="BL818" i="3" s="1"/>
  <c r="BM818" i="3" s="1"/>
  <c r="G820" i="3"/>
  <c r="BQ820" i="3" s="1"/>
  <c r="CH820" i="3" s="1"/>
  <c r="H819" i="3"/>
  <c r="CS818" i="3" l="1"/>
  <c r="CJ347" i="3"/>
  <c r="CQ662" i="3"/>
  <c r="CS662" i="3" s="1"/>
  <c r="CI33" i="3"/>
  <c r="CS504" i="3"/>
  <c r="CR504" i="3"/>
  <c r="CN37" i="3"/>
  <c r="CS33" i="3"/>
  <c r="CR33" i="3"/>
  <c r="CS190" i="3"/>
  <c r="CR190" i="3"/>
  <c r="CN821" i="3"/>
  <c r="CH34" i="3"/>
  <c r="CJ34" i="3" s="1"/>
  <c r="CQ34" i="3"/>
  <c r="CJ504" i="3"/>
  <c r="CP506" i="3"/>
  <c r="CO506" i="3"/>
  <c r="CP192" i="3"/>
  <c r="CO192" i="3"/>
  <c r="CP820" i="3"/>
  <c r="CO820" i="3"/>
  <c r="CH505" i="3"/>
  <c r="CI505" i="3" s="1"/>
  <c r="CQ505" i="3"/>
  <c r="CN193" i="3"/>
  <c r="CP663" i="3"/>
  <c r="CO663" i="3"/>
  <c r="CN350" i="3"/>
  <c r="CS661" i="3"/>
  <c r="CR661" i="3"/>
  <c r="CH348" i="3"/>
  <c r="CI348" i="3" s="1"/>
  <c r="CQ348" i="3"/>
  <c r="CN507" i="3"/>
  <c r="CL190" i="3"/>
  <c r="CP349" i="3"/>
  <c r="CO349" i="3"/>
  <c r="CP36" i="3"/>
  <c r="CO36" i="3"/>
  <c r="CQ819" i="3"/>
  <c r="CS347" i="3"/>
  <c r="CR347" i="3"/>
  <c r="CK191" i="3"/>
  <c r="CL191" i="3" s="1"/>
  <c r="CQ191" i="3"/>
  <c r="CN664" i="3"/>
  <c r="CH193" i="3"/>
  <c r="CM662" i="3"/>
  <c r="CL662" i="3"/>
  <c r="CM505" i="3"/>
  <c r="CL505" i="3"/>
  <c r="CM819" i="3"/>
  <c r="CL819" i="3"/>
  <c r="CM34" i="3"/>
  <c r="CL34" i="3"/>
  <c r="CM348" i="3"/>
  <c r="CL348" i="3"/>
  <c r="CG822" i="3"/>
  <c r="CG38" i="3"/>
  <c r="CG508" i="3"/>
  <c r="CI663" i="3"/>
  <c r="CJ663" i="3"/>
  <c r="CG665" i="3"/>
  <c r="CI820" i="3"/>
  <c r="CJ820" i="3"/>
  <c r="CG351" i="3"/>
  <c r="CI192" i="3"/>
  <c r="CJ192" i="3"/>
  <c r="CG194" i="3"/>
  <c r="K35" i="3"/>
  <c r="BR35" i="3" s="1"/>
  <c r="CK35" i="3" s="1"/>
  <c r="K663" i="3"/>
  <c r="BR663" i="3" s="1"/>
  <c r="CK663" i="3" s="1"/>
  <c r="K506" i="3"/>
  <c r="BR506" i="3" s="1"/>
  <c r="CK506" i="3" s="1"/>
  <c r="Y504" i="3"/>
  <c r="BN504" i="3" s="1"/>
  <c r="BO504" i="3" s="1"/>
  <c r="BP504" i="3" s="1"/>
  <c r="BK504" i="3"/>
  <c r="BL504" i="3" s="1"/>
  <c r="BM504" i="3" s="1"/>
  <c r="K192" i="3"/>
  <c r="BR192" i="3" s="1"/>
  <c r="K349" i="3"/>
  <c r="BR349" i="3" s="1"/>
  <c r="CK349" i="3" s="1"/>
  <c r="H505" i="3"/>
  <c r="G506" i="3"/>
  <c r="BQ506" i="3" s="1"/>
  <c r="K820" i="3"/>
  <c r="BR820" i="3" s="1"/>
  <c r="Y819" i="3"/>
  <c r="BN819" i="3" s="1"/>
  <c r="BO819" i="3" s="1"/>
  <c r="BP819" i="3" s="1"/>
  <c r="BK819" i="3"/>
  <c r="BL819" i="3" s="1"/>
  <c r="BM819" i="3" s="1"/>
  <c r="G664" i="3"/>
  <c r="BQ664" i="3" s="1"/>
  <c r="CH664" i="3" s="1"/>
  <c r="H663" i="3"/>
  <c r="G821" i="3"/>
  <c r="BQ821" i="3" s="1"/>
  <c r="CH821" i="3" s="1"/>
  <c r="H820" i="3"/>
  <c r="Y347" i="3"/>
  <c r="BN347" i="3" s="1"/>
  <c r="BO347" i="3" s="1"/>
  <c r="BP347" i="3" s="1"/>
  <c r="BK347" i="3"/>
  <c r="BL347" i="3" s="1"/>
  <c r="BM347" i="3" s="1"/>
  <c r="H193" i="3"/>
  <c r="G194" i="3"/>
  <c r="BQ194" i="3" s="1"/>
  <c r="Y33" i="3"/>
  <c r="BN33" i="3" s="1"/>
  <c r="BO33" i="3" s="1"/>
  <c r="BP33" i="3" s="1"/>
  <c r="BK33" i="3"/>
  <c r="BL33" i="3" s="1"/>
  <c r="BM33" i="3" s="1"/>
  <c r="Y192" i="3"/>
  <c r="BN192" i="3" s="1"/>
  <c r="BO192" i="3" s="1"/>
  <c r="BP192" i="3" s="1"/>
  <c r="BK192" i="3"/>
  <c r="BL192" i="3" s="1"/>
  <c r="BM192" i="3" s="1"/>
  <c r="G349" i="3"/>
  <c r="BQ349" i="3" s="1"/>
  <c r="H348" i="3"/>
  <c r="Y662" i="3"/>
  <c r="BN662" i="3" s="1"/>
  <c r="BO662" i="3" s="1"/>
  <c r="BP662" i="3" s="1"/>
  <c r="BK662" i="3"/>
  <c r="BL662" i="3" s="1"/>
  <c r="BM662" i="3" s="1"/>
  <c r="G35" i="3"/>
  <c r="BQ35" i="3" s="1"/>
  <c r="H34" i="3"/>
  <c r="CM191" i="3" l="1"/>
  <c r="CJ348" i="3"/>
  <c r="CR662" i="3"/>
  <c r="CJ505" i="3"/>
  <c r="CQ663" i="3"/>
  <c r="CS663" i="3" s="1"/>
  <c r="CS505" i="3"/>
  <c r="CR505" i="3"/>
  <c r="CS191" i="3"/>
  <c r="CR191" i="3"/>
  <c r="CI34" i="3"/>
  <c r="CP507" i="3"/>
  <c r="CO507" i="3"/>
  <c r="CP821" i="3"/>
  <c r="CO821" i="3"/>
  <c r="CH349" i="3"/>
  <c r="CJ349" i="3" s="1"/>
  <c r="CQ349" i="3"/>
  <c r="CN351" i="3"/>
  <c r="CN194" i="3"/>
  <c r="CN822" i="3"/>
  <c r="CS34" i="3"/>
  <c r="CR34" i="3"/>
  <c r="CP350" i="3"/>
  <c r="CO350" i="3"/>
  <c r="CN508" i="3"/>
  <c r="CS819" i="3"/>
  <c r="CR819" i="3"/>
  <c r="CS348" i="3"/>
  <c r="CR348" i="3"/>
  <c r="CH506" i="3"/>
  <c r="CJ506" i="3" s="1"/>
  <c r="CQ506" i="3"/>
  <c r="CP664" i="3"/>
  <c r="CO664" i="3"/>
  <c r="CP37" i="3"/>
  <c r="CO37" i="3"/>
  <c r="CK192" i="3"/>
  <c r="CM192" i="3" s="1"/>
  <c r="CQ192" i="3"/>
  <c r="CN665" i="3"/>
  <c r="CH35" i="3"/>
  <c r="CI35" i="3" s="1"/>
  <c r="CQ35" i="3"/>
  <c r="CK820" i="3"/>
  <c r="CM820" i="3" s="1"/>
  <c r="CQ820" i="3"/>
  <c r="CN38" i="3"/>
  <c r="CP193" i="3"/>
  <c r="CO193" i="3"/>
  <c r="CM663" i="3"/>
  <c r="CL663" i="3"/>
  <c r="CM506" i="3"/>
  <c r="CL506" i="3"/>
  <c r="CM35" i="3"/>
  <c r="CL35" i="3"/>
  <c r="CH194" i="3"/>
  <c r="CM349" i="3"/>
  <c r="CL349" i="3"/>
  <c r="CI664" i="3"/>
  <c r="CJ664" i="3"/>
  <c r="CI821" i="3"/>
  <c r="CJ821" i="3"/>
  <c r="CG39" i="3"/>
  <c r="CI193" i="3"/>
  <c r="CJ193" i="3"/>
  <c r="CG195" i="3"/>
  <c r="CG352" i="3"/>
  <c r="CG509" i="3"/>
  <c r="CG666" i="3"/>
  <c r="CG823" i="3"/>
  <c r="BK505" i="3"/>
  <c r="BL505" i="3" s="1"/>
  <c r="BM505" i="3" s="1"/>
  <c r="Y505" i="3"/>
  <c r="BN505" i="3" s="1"/>
  <c r="BO505" i="3" s="1"/>
  <c r="BP505" i="3" s="1"/>
  <c r="K821" i="3"/>
  <c r="BR821" i="3" s="1"/>
  <c r="CK821" i="3" s="1"/>
  <c r="K507" i="3"/>
  <c r="BR507" i="3" s="1"/>
  <c r="CK507" i="3" s="1"/>
  <c r="H506" i="3"/>
  <c r="G507" i="3"/>
  <c r="BQ507" i="3" s="1"/>
  <c r="K350" i="3"/>
  <c r="BR350" i="3" s="1"/>
  <c r="CK350" i="3" s="1"/>
  <c r="K664" i="3"/>
  <c r="BR664" i="3" s="1"/>
  <c r="K193" i="3"/>
  <c r="BR193" i="3" s="1"/>
  <c r="K36" i="3"/>
  <c r="BR36" i="3" s="1"/>
  <c r="CK36" i="3" s="1"/>
  <c r="Y348" i="3"/>
  <c r="BN348" i="3" s="1"/>
  <c r="BO348" i="3" s="1"/>
  <c r="BP348" i="3" s="1"/>
  <c r="BK348" i="3"/>
  <c r="BL348" i="3" s="1"/>
  <c r="BM348" i="3" s="1"/>
  <c r="Y820" i="3"/>
  <c r="BN820" i="3" s="1"/>
  <c r="BO820" i="3" s="1"/>
  <c r="BP820" i="3" s="1"/>
  <c r="BK820" i="3"/>
  <c r="BL820" i="3" s="1"/>
  <c r="BM820" i="3" s="1"/>
  <c r="Y34" i="3"/>
  <c r="BN34" i="3" s="1"/>
  <c r="BO34" i="3" s="1"/>
  <c r="BP34" i="3" s="1"/>
  <c r="BK34" i="3"/>
  <c r="BL34" i="3" s="1"/>
  <c r="BM34" i="3" s="1"/>
  <c r="G822" i="3"/>
  <c r="BQ822" i="3" s="1"/>
  <c r="CH822" i="3" s="1"/>
  <c r="H821" i="3"/>
  <c r="G665" i="3"/>
  <c r="BQ665" i="3" s="1"/>
  <c r="CH665" i="3" s="1"/>
  <c r="H664" i="3"/>
  <c r="H349" i="3"/>
  <c r="G350" i="3"/>
  <c r="BQ350" i="3" s="1"/>
  <c r="Y663" i="3"/>
  <c r="BN663" i="3" s="1"/>
  <c r="BO663" i="3" s="1"/>
  <c r="BP663" i="3" s="1"/>
  <c r="BK663" i="3"/>
  <c r="BL663" i="3" s="1"/>
  <c r="BM663" i="3" s="1"/>
  <c r="G195" i="3"/>
  <c r="BQ195" i="3" s="1"/>
  <c r="H194" i="3"/>
  <c r="H35" i="3"/>
  <c r="G36" i="3"/>
  <c r="BQ36" i="3" s="1"/>
  <c r="Y193" i="3"/>
  <c r="BN193" i="3" s="1"/>
  <c r="BO193" i="3" s="1"/>
  <c r="BP193" i="3" s="1"/>
  <c r="BK193" i="3"/>
  <c r="BL193" i="3" s="1"/>
  <c r="BM193" i="3" s="1"/>
  <c r="CJ35" i="3" l="1"/>
  <c r="CR663" i="3"/>
  <c r="CI349" i="3"/>
  <c r="CL820" i="3"/>
  <c r="CP665" i="3"/>
  <c r="CO665" i="3"/>
  <c r="CI506" i="3"/>
  <c r="CN352" i="3"/>
  <c r="CP38" i="3"/>
  <c r="CO38" i="3"/>
  <c r="CS192" i="3"/>
  <c r="CR192" i="3"/>
  <c r="CP351" i="3"/>
  <c r="CO351" i="3"/>
  <c r="CK193" i="3"/>
  <c r="CL193" i="3" s="1"/>
  <c r="CQ193" i="3"/>
  <c r="CN666" i="3"/>
  <c r="CK664" i="3"/>
  <c r="CM664" i="3" s="1"/>
  <c r="CQ664" i="3"/>
  <c r="CN509" i="3"/>
  <c r="CH350" i="3"/>
  <c r="CJ350" i="3" s="1"/>
  <c r="CQ350" i="3"/>
  <c r="CH507" i="3"/>
  <c r="CI507" i="3" s="1"/>
  <c r="CQ507" i="3"/>
  <c r="CN195" i="3"/>
  <c r="CR820" i="3"/>
  <c r="CS820" i="3"/>
  <c r="CP822" i="3"/>
  <c r="CO822" i="3"/>
  <c r="CS349" i="3"/>
  <c r="CR349" i="3"/>
  <c r="CR506" i="3"/>
  <c r="CS506" i="3"/>
  <c r="CN39" i="3"/>
  <c r="CL192" i="3"/>
  <c r="CS35" i="3"/>
  <c r="CR35" i="3"/>
  <c r="CP508" i="3"/>
  <c r="CO508" i="3"/>
  <c r="CP194" i="3"/>
  <c r="CO194" i="3"/>
  <c r="CQ821" i="3"/>
  <c r="CN823" i="3"/>
  <c r="CH36" i="3"/>
  <c r="CI36" i="3" s="1"/>
  <c r="CQ36" i="3"/>
  <c r="CH195" i="3"/>
  <c r="CM507" i="3"/>
  <c r="CL507" i="3"/>
  <c r="CM821" i="3"/>
  <c r="CL821" i="3"/>
  <c r="CM36" i="3"/>
  <c r="CL36" i="3"/>
  <c r="CM350" i="3"/>
  <c r="CL350" i="3"/>
  <c r="CG667" i="3"/>
  <c r="CG510" i="3"/>
  <c r="CG40" i="3"/>
  <c r="CI665" i="3"/>
  <c r="CJ665" i="3"/>
  <c r="CG824" i="3"/>
  <c r="CI822" i="3"/>
  <c r="CJ822" i="3"/>
  <c r="CG353" i="3"/>
  <c r="CJ194" i="3"/>
  <c r="CI194" i="3"/>
  <c r="CG196" i="3"/>
  <c r="K37" i="3"/>
  <c r="BR37" i="3" s="1"/>
  <c r="CK37" i="3" s="1"/>
  <c r="Y506" i="3"/>
  <c r="BN506" i="3" s="1"/>
  <c r="BO506" i="3" s="1"/>
  <c r="BP506" i="3" s="1"/>
  <c r="BK506" i="3"/>
  <c r="BL506" i="3" s="1"/>
  <c r="BM506" i="3" s="1"/>
  <c r="K194" i="3"/>
  <c r="BR194" i="3" s="1"/>
  <c r="K508" i="3"/>
  <c r="BR508" i="3" s="1"/>
  <c r="CK508" i="3" s="1"/>
  <c r="K665" i="3"/>
  <c r="BR665" i="3" s="1"/>
  <c r="K822" i="3"/>
  <c r="BR822" i="3" s="1"/>
  <c r="CK822" i="3" s="1"/>
  <c r="K351" i="3"/>
  <c r="BR351" i="3" s="1"/>
  <c r="CK351" i="3" s="1"/>
  <c r="G508" i="3"/>
  <c r="BQ508" i="3" s="1"/>
  <c r="H507" i="3"/>
  <c r="G37" i="3"/>
  <c r="BQ37" i="3" s="1"/>
  <c r="H36" i="3"/>
  <c r="Y35" i="3"/>
  <c r="BN35" i="3" s="1"/>
  <c r="BO35" i="3" s="1"/>
  <c r="BP35" i="3" s="1"/>
  <c r="BK35" i="3"/>
  <c r="BL35" i="3" s="1"/>
  <c r="BM35" i="3" s="1"/>
  <c r="Y664" i="3"/>
  <c r="BN664" i="3" s="1"/>
  <c r="BO664" i="3" s="1"/>
  <c r="BP664" i="3" s="1"/>
  <c r="BK664" i="3"/>
  <c r="BL664" i="3" s="1"/>
  <c r="BM664" i="3" s="1"/>
  <c r="G666" i="3"/>
  <c r="BQ666" i="3" s="1"/>
  <c r="CH666" i="3" s="1"/>
  <c r="H665" i="3"/>
  <c r="Y194" i="3"/>
  <c r="BN194" i="3" s="1"/>
  <c r="BO194" i="3" s="1"/>
  <c r="BP194" i="3" s="1"/>
  <c r="BK194" i="3"/>
  <c r="BL194" i="3" s="1"/>
  <c r="BM194" i="3" s="1"/>
  <c r="Y821" i="3"/>
  <c r="BN821" i="3" s="1"/>
  <c r="BO821" i="3" s="1"/>
  <c r="BP821" i="3" s="1"/>
  <c r="BK821" i="3"/>
  <c r="BL821" i="3" s="1"/>
  <c r="BM821" i="3" s="1"/>
  <c r="G351" i="3"/>
  <c r="BQ351" i="3" s="1"/>
  <c r="H350" i="3"/>
  <c r="Y349" i="3"/>
  <c r="BN349" i="3" s="1"/>
  <c r="BO349" i="3" s="1"/>
  <c r="BP349" i="3" s="1"/>
  <c r="BK349" i="3"/>
  <c r="BL349" i="3" s="1"/>
  <c r="BM349" i="3" s="1"/>
  <c r="H195" i="3"/>
  <c r="G196" i="3"/>
  <c r="BQ196" i="3" s="1"/>
  <c r="G823" i="3"/>
  <c r="BQ823" i="3" s="1"/>
  <c r="CH823" i="3" s="1"/>
  <c r="H822" i="3"/>
  <c r="CM193" i="3" l="1"/>
  <c r="CJ507" i="3"/>
  <c r="CI350" i="3"/>
  <c r="CH508" i="3"/>
  <c r="CI508" i="3" s="1"/>
  <c r="CQ508" i="3"/>
  <c r="CN40" i="3"/>
  <c r="CN667" i="3"/>
  <c r="CP823" i="3"/>
  <c r="CO823" i="3"/>
  <c r="CN196" i="3"/>
  <c r="CK665" i="3"/>
  <c r="CM665" i="3" s="1"/>
  <c r="CQ665" i="3"/>
  <c r="CN824" i="3"/>
  <c r="CS350" i="3"/>
  <c r="CR350" i="3"/>
  <c r="CS193" i="3"/>
  <c r="CR193" i="3"/>
  <c r="CP352" i="3"/>
  <c r="CO352" i="3"/>
  <c r="CP666" i="3"/>
  <c r="CO666" i="3"/>
  <c r="CS821" i="3"/>
  <c r="CR821" i="3"/>
  <c r="CP39" i="3"/>
  <c r="CO39" i="3"/>
  <c r="CN510" i="3"/>
  <c r="CJ36" i="3"/>
  <c r="CL664" i="3"/>
  <c r="CP509" i="3"/>
  <c r="CO509" i="3"/>
  <c r="CS507" i="3"/>
  <c r="CR507" i="3"/>
  <c r="CH351" i="3"/>
  <c r="CI351" i="3" s="1"/>
  <c r="CQ351" i="3"/>
  <c r="CN353" i="3"/>
  <c r="CK194" i="3"/>
  <c r="CL194" i="3" s="1"/>
  <c r="CQ194" i="3"/>
  <c r="CH37" i="3"/>
  <c r="CI37" i="3" s="1"/>
  <c r="CQ37" i="3"/>
  <c r="CQ822" i="3"/>
  <c r="CS36" i="3"/>
  <c r="CR36" i="3"/>
  <c r="CP195" i="3"/>
  <c r="CO195" i="3"/>
  <c r="CS664" i="3"/>
  <c r="CR664" i="3"/>
  <c r="CM508" i="3"/>
  <c r="CL508" i="3"/>
  <c r="CM37" i="3"/>
  <c r="CL37" i="3"/>
  <c r="CM351" i="3"/>
  <c r="CL351" i="3"/>
  <c r="CH196" i="3"/>
  <c r="CM822" i="3"/>
  <c r="CL822" i="3"/>
  <c r="CI195" i="3"/>
  <c r="CJ195" i="3"/>
  <c r="CG41" i="3"/>
  <c r="CG354" i="3"/>
  <c r="CG825" i="3"/>
  <c r="CG511" i="3"/>
  <c r="CI823" i="3"/>
  <c r="CJ823" i="3"/>
  <c r="CJ666" i="3"/>
  <c r="CI666" i="3"/>
  <c r="CG197" i="3"/>
  <c r="CG668" i="3"/>
  <c r="G509" i="3"/>
  <c r="BQ509" i="3" s="1"/>
  <c r="H508" i="3"/>
  <c r="K509" i="3"/>
  <c r="BR509" i="3" s="1"/>
  <c r="CK509" i="3" s="1"/>
  <c r="K195" i="3"/>
  <c r="BR195" i="3" s="1"/>
  <c r="K352" i="3"/>
  <c r="BR352" i="3" s="1"/>
  <c r="CK352" i="3" s="1"/>
  <c r="K823" i="3"/>
  <c r="BR823" i="3" s="1"/>
  <c r="CK823" i="3" s="1"/>
  <c r="BK507" i="3"/>
  <c r="BL507" i="3" s="1"/>
  <c r="BM507" i="3" s="1"/>
  <c r="Y507" i="3"/>
  <c r="BN507" i="3" s="1"/>
  <c r="BO507" i="3" s="1"/>
  <c r="BP507" i="3" s="1"/>
  <c r="K666" i="3"/>
  <c r="BR666" i="3" s="1"/>
  <c r="CK666" i="3" s="1"/>
  <c r="K38" i="3"/>
  <c r="BR38" i="3" s="1"/>
  <c r="CK38" i="3" s="1"/>
  <c r="Y665" i="3"/>
  <c r="BN665" i="3" s="1"/>
  <c r="BO665" i="3" s="1"/>
  <c r="BP665" i="3" s="1"/>
  <c r="BK665" i="3"/>
  <c r="BL665" i="3" s="1"/>
  <c r="BM665" i="3" s="1"/>
  <c r="Y822" i="3"/>
  <c r="BN822" i="3" s="1"/>
  <c r="BO822" i="3" s="1"/>
  <c r="BP822" i="3" s="1"/>
  <c r="BK822" i="3"/>
  <c r="BL822" i="3" s="1"/>
  <c r="BM822" i="3" s="1"/>
  <c r="H351" i="3"/>
  <c r="G352" i="3"/>
  <c r="BQ352" i="3" s="1"/>
  <c r="Y350" i="3"/>
  <c r="BN350" i="3" s="1"/>
  <c r="BO350" i="3" s="1"/>
  <c r="BP350" i="3" s="1"/>
  <c r="BK350" i="3"/>
  <c r="BL350" i="3" s="1"/>
  <c r="BM350" i="3" s="1"/>
  <c r="H666" i="3"/>
  <c r="G667" i="3"/>
  <c r="BQ667" i="3" s="1"/>
  <c r="CH667" i="3" s="1"/>
  <c r="G824" i="3"/>
  <c r="BQ824" i="3" s="1"/>
  <c r="CH824" i="3" s="1"/>
  <c r="H823" i="3"/>
  <c r="G197" i="3"/>
  <c r="BQ197" i="3" s="1"/>
  <c r="H196" i="3"/>
  <c r="Y195" i="3"/>
  <c r="BN195" i="3" s="1"/>
  <c r="BO195" i="3" s="1"/>
  <c r="BP195" i="3" s="1"/>
  <c r="BK195" i="3"/>
  <c r="BL195" i="3" s="1"/>
  <c r="BM195" i="3" s="1"/>
  <c r="Y36" i="3"/>
  <c r="BN36" i="3" s="1"/>
  <c r="BO36" i="3" s="1"/>
  <c r="BP36" i="3" s="1"/>
  <c r="BK36" i="3"/>
  <c r="BL36" i="3" s="1"/>
  <c r="BM36" i="3" s="1"/>
  <c r="H37" i="3"/>
  <c r="G38" i="3"/>
  <c r="BQ38" i="3" s="1"/>
  <c r="CL665" i="3" l="1"/>
  <c r="CJ508" i="3"/>
  <c r="CJ37" i="3"/>
  <c r="CM194" i="3"/>
  <c r="CJ351" i="3"/>
  <c r="CQ823" i="3"/>
  <c r="CS351" i="3"/>
  <c r="CR351" i="3"/>
  <c r="CP510" i="3"/>
  <c r="CO510" i="3"/>
  <c r="CP667" i="3"/>
  <c r="CO667" i="3"/>
  <c r="CS822" i="3"/>
  <c r="CR822" i="3"/>
  <c r="CS665" i="3"/>
  <c r="CR665" i="3"/>
  <c r="CP353" i="3"/>
  <c r="CO353" i="3"/>
  <c r="CP824" i="3"/>
  <c r="CO824" i="3"/>
  <c r="CS37" i="3"/>
  <c r="CR37" i="3"/>
  <c r="CP40" i="3"/>
  <c r="CO40" i="3"/>
  <c r="CH509" i="3"/>
  <c r="CI509" i="3" s="1"/>
  <c r="CQ509" i="3"/>
  <c r="CP196" i="3"/>
  <c r="CO196" i="3"/>
  <c r="CN197" i="3"/>
  <c r="CK195" i="3"/>
  <c r="CM195" i="3" s="1"/>
  <c r="CQ195" i="3"/>
  <c r="CN41" i="3"/>
  <c r="CH352" i="3"/>
  <c r="CI352" i="3" s="1"/>
  <c r="CQ352" i="3"/>
  <c r="CN668" i="3"/>
  <c r="CN511" i="3"/>
  <c r="CS194" i="3"/>
  <c r="CR194" i="3"/>
  <c r="CS508" i="3"/>
  <c r="CR508" i="3"/>
  <c r="CH38" i="3"/>
  <c r="CI38" i="3" s="1"/>
  <c r="CQ38" i="3"/>
  <c r="CN354" i="3"/>
  <c r="CN825" i="3"/>
  <c r="CQ666" i="3"/>
  <c r="CM823" i="3"/>
  <c r="CL823" i="3"/>
  <c r="CM352" i="3"/>
  <c r="CL352" i="3"/>
  <c r="CH197" i="3"/>
  <c r="CM509" i="3"/>
  <c r="CL509" i="3"/>
  <c r="CM38" i="3"/>
  <c r="CL38" i="3"/>
  <c r="CM666" i="3"/>
  <c r="CL666" i="3"/>
  <c r="CI824" i="3"/>
  <c r="CJ824" i="3"/>
  <c r="CG512" i="3"/>
  <c r="CG669" i="3"/>
  <c r="CI196" i="3"/>
  <c r="CJ196" i="3"/>
  <c r="CG198" i="3"/>
  <c r="CG826" i="3"/>
  <c r="CG42" i="3"/>
  <c r="CJ667" i="3"/>
  <c r="CI667" i="3"/>
  <c r="CG355" i="3"/>
  <c r="K39" i="3"/>
  <c r="BR39" i="3" s="1"/>
  <c r="CK39" i="3" s="1"/>
  <c r="K353" i="3"/>
  <c r="BR353" i="3" s="1"/>
  <c r="CK353" i="3" s="1"/>
  <c r="K667" i="3"/>
  <c r="BR667" i="3" s="1"/>
  <c r="CK667" i="3" s="1"/>
  <c r="K196" i="3"/>
  <c r="BR196" i="3" s="1"/>
  <c r="K510" i="3"/>
  <c r="BR510" i="3" s="1"/>
  <c r="CK510" i="3" s="1"/>
  <c r="BK508" i="3"/>
  <c r="BL508" i="3" s="1"/>
  <c r="BM508" i="3" s="1"/>
  <c r="Y508" i="3"/>
  <c r="BN508" i="3" s="1"/>
  <c r="BO508" i="3" s="1"/>
  <c r="BP508" i="3" s="1"/>
  <c r="K824" i="3"/>
  <c r="BR824" i="3" s="1"/>
  <c r="CK824" i="3" s="1"/>
  <c r="G510" i="3"/>
  <c r="BQ510" i="3" s="1"/>
  <c r="H509" i="3"/>
  <c r="G668" i="3"/>
  <c r="BQ668" i="3" s="1"/>
  <c r="CH668" i="3" s="1"/>
  <c r="H667" i="3"/>
  <c r="G353" i="3"/>
  <c r="BQ353" i="3" s="1"/>
  <c r="H352" i="3"/>
  <c r="Y823" i="3"/>
  <c r="BN823" i="3" s="1"/>
  <c r="BO823" i="3" s="1"/>
  <c r="BP823" i="3" s="1"/>
  <c r="BK823" i="3"/>
  <c r="BL823" i="3" s="1"/>
  <c r="BM823" i="3" s="1"/>
  <c r="G825" i="3"/>
  <c r="BQ825" i="3" s="1"/>
  <c r="CH825" i="3" s="1"/>
  <c r="H824" i="3"/>
  <c r="Y666" i="3"/>
  <c r="BN666" i="3" s="1"/>
  <c r="BO666" i="3" s="1"/>
  <c r="BP666" i="3" s="1"/>
  <c r="BK666" i="3"/>
  <c r="BL666" i="3" s="1"/>
  <c r="BM666" i="3" s="1"/>
  <c r="Y351" i="3"/>
  <c r="BN351" i="3" s="1"/>
  <c r="BO351" i="3" s="1"/>
  <c r="BP351" i="3" s="1"/>
  <c r="BK351" i="3"/>
  <c r="BL351" i="3" s="1"/>
  <c r="BM351" i="3" s="1"/>
  <c r="G39" i="3"/>
  <c r="BQ39" i="3" s="1"/>
  <c r="H38" i="3"/>
  <c r="Y196" i="3"/>
  <c r="BN196" i="3" s="1"/>
  <c r="BO196" i="3" s="1"/>
  <c r="BP196" i="3" s="1"/>
  <c r="BK196" i="3"/>
  <c r="BL196" i="3" s="1"/>
  <c r="BM196" i="3" s="1"/>
  <c r="Y37" i="3"/>
  <c r="BN37" i="3" s="1"/>
  <c r="BO37" i="3" s="1"/>
  <c r="BP37" i="3" s="1"/>
  <c r="BK37" i="3"/>
  <c r="BL37" i="3" s="1"/>
  <c r="BM37" i="3" s="1"/>
  <c r="H197" i="3"/>
  <c r="G198" i="3"/>
  <c r="BQ198" i="3" s="1"/>
  <c r="CL195" i="3" l="1"/>
  <c r="CJ509" i="3"/>
  <c r="CJ38" i="3"/>
  <c r="CH39" i="3"/>
  <c r="CI39" i="3" s="1"/>
  <c r="CQ39" i="3"/>
  <c r="CQ824" i="3"/>
  <c r="CN355" i="3"/>
  <c r="CN198" i="3"/>
  <c r="CH353" i="3"/>
  <c r="CJ353" i="3" s="1"/>
  <c r="CQ353" i="3"/>
  <c r="CJ352" i="3"/>
  <c r="CP354" i="3"/>
  <c r="CO354" i="3"/>
  <c r="CP511" i="3"/>
  <c r="CO511" i="3"/>
  <c r="CS195" i="3"/>
  <c r="CR195" i="3"/>
  <c r="CQ667" i="3"/>
  <c r="CN826" i="3"/>
  <c r="CK196" i="3"/>
  <c r="CM196" i="3" s="1"/>
  <c r="CQ196" i="3"/>
  <c r="CN669" i="3"/>
  <c r="CP825" i="3"/>
  <c r="CO825" i="3"/>
  <c r="CS38" i="3"/>
  <c r="CR38" i="3"/>
  <c r="CP668" i="3"/>
  <c r="CO668" i="3"/>
  <c r="CP197" i="3"/>
  <c r="CO197" i="3"/>
  <c r="CR666" i="3"/>
  <c r="CS666" i="3"/>
  <c r="CS509" i="3"/>
  <c r="CR509" i="3"/>
  <c r="CP41" i="3"/>
  <c r="CO41" i="3"/>
  <c r="CN512" i="3"/>
  <c r="CH510" i="3"/>
  <c r="CI510" i="3" s="1"/>
  <c r="CQ510" i="3"/>
  <c r="CN42" i="3"/>
  <c r="CS352" i="3"/>
  <c r="CR352" i="3"/>
  <c r="CS823" i="3"/>
  <c r="CR823" i="3"/>
  <c r="CL667" i="3"/>
  <c r="CM667" i="3"/>
  <c r="CM510" i="3"/>
  <c r="CL510" i="3"/>
  <c r="CM353" i="3"/>
  <c r="CL353" i="3"/>
  <c r="CM39" i="3"/>
  <c r="CL39" i="3"/>
  <c r="CM824" i="3"/>
  <c r="CL824" i="3"/>
  <c r="CH198" i="3"/>
  <c r="CI668" i="3"/>
  <c r="CJ668" i="3"/>
  <c r="CG827" i="3"/>
  <c r="CG513" i="3"/>
  <c r="CI197" i="3"/>
  <c r="CJ197" i="3"/>
  <c r="CG356" i="3"/>
  <c r="CG199" i="3"/>
  <c r="CG670" i="3"/>
  <c r="CG43" i="3"/>
  <c r="CI825" i="3"/>
  <c r="CJ825" i="3"/>
  <c r="H510" i="3"/>
  <c r="G511" i="3"/>
  <c r="BQ511" i="3" s="1"/>
  <c r="K197" i="3"/>
  <c r="BR197" i="3" s="1"/>
  <c r="K668" i="3"/>
  <c r="BR668" i="3" s="1"/>
  <c r="CK668" i="3" s="1"/>
  <c r="K354" i="3"/>
  <c r="BR354" i="3" s="1"/>
  <c r="CK354" i="3" s="1"/>
  <c r="K825" i="3"/>
  <c r="BR825" i="3" s="1"/>
  <c r="Y509" i="3"/>
  <c r="BN509" i="3" s="1"/>
  <c r="BO509" i="3" s="1"/>
  <c r="BP509" i="3" s="1"/>
  <c r="BK509" i="3"/>
  <c r="BL509" i="3" s="1"/>
  <c r="BM509" i="3" s="1"/>
  <c r="K511" i="3"/>
  <c r="BR511" i="3" s="1"/>
  <c r="CK511" i="3" s="1"/>
  <c r="K40" i="3"/>
  <c r="BR40" i="3" s="1"/>
  <c r="CK40" i="3" s="1"/>
  <c r="G199" i="3"/>
  <c r="BQ199" i="3" s="1"/>
  <c r="H198" i="3"/>
  <c r="Y824" i="3"/>
  <c r="BN824" i="3" s="1"/>
  <c r="BO824" i="3" s="1"/>
  <c r="BP824" i="3" s="1"/>
  <c r="BK824" i="3"/>
  <c r="BL824" i="3" s="1"/>
  <c r="BM824" i="3" s="1"/>
  <c r="Y38" i="3"/>
  <c r="BN38" i="3" s="1"/>
  <c r="BO38" i="3" s="1"/>
  <c r="BP38" i="3" s="1"/>
  <c r="BK38" i="3"/>
  <c r="BL38" i="3" s="1"/>
  <c r="BM38" i="3" s="1"/>
  <c r="Y197" i="3"/>
  <c r="BN197" i="3" s="1"/>
  <c r="BO197" i="3" s="1"/>
  <c r="BP197" i="3" s="1"/>
  <c r="BK197" i="3"/>
  <c r="BL197" i="3" s="1"/>
  <c r="BM197" i="3" s="1"/>
  <c r="H39" i="3"/>
  <c r="G40" i="3"/>
  <c r="BQ40" i="3" s="1"/>
  <c r="G826" i="3"/>
  <c r="BQ826" i="3" s="1"/>
  <c r="CH826" i="3" s="1"/>
  <c r="H825" i="3"/>
  <c r="Y352" i="3"/>
  <c r="BN352" i="3" s="1"/>
  <c r="BO352" i="3" s="1"/>
  <c r="BP352" i="3" s="1"/>
  <c r="BK352" i="3"/>
  <c r="BL352" i="3" s="1"/>
  <c r="BM352" i="3" s="1"/>
  <c r="H353" i="3"/>
  <c r="G354" i="3"/>
  <c r="BQ354" i="3" s="1"/>
  <c r="Y667" i="3"/>
  <c r="BN667" i="3" s="1"/>
  <c r="BO667" i="3" s="1"/>
  <c r="BP667" i="3" s="1"/>
  <c r="BK667" i="3"/>
  <c r="BL667" i="3" s="1"/>
  <c r="BM667" i="3" s="1"/>
  <c r="G669" i="3"/>
  <c r="BQ669" i="3" s="1"/>
  <c r="CH669" i="3" s="1"/>
  <c r="H668" i="3"/>
  <c r="CJ39" i="3" l="1"/>
  <c r="CJ510" i="3"/>
  <c r="CN356" i="3"/>
  <c r="CI353" i="3"/>
  <c r="CK825" i="3"/>
  <c r="CM825" i="3" s="1"/>
  <c r="CQ825" i="3"/>
  <c r="CS196" i="3"/>
  <c r="CR196" i="3"/>
  <c r="CP355" i="3"/>
  <c r="CO355" i="3"/>
  <c r="CP42" i="3"/>
  <c r="CO42" i="3"/>
  <c r="CQ668" i="3"/>
  <c r="CP198" i="3"/>
  <c r="CO198" i="3"/>
  <c r="CH40" i="3"/>
  <c r="CI40" i="3" s="1"/>
  <c r="CQ40" i="3"/>
  <c r="CN43" i="3"/>
  <c r="CP826" i="3"/>
  <c r="CO826" i="3"/>
  <c r="CS824" i="3"/>
  <c r="CR824" i="3"/>
  <c r="CP512" i="3"/>
  <c r="CO512" i="3"/>
  <c r="CN513" i="3"/>
  <c r="CK197" i="3"/>
  <c r="CM197" i="3" s="1"/>
  <c r="CQ197" i="3"/>
  <c r="CN670" i="3"/>
  <c r="CN827" i="3"/>
  <c r="CL196" i="3"/>
  <c r="CS510" i="3"/>
  <c r="CR510" i="3"/>
  <c r="CS39" i="3"/>
  <c r="CR39" i="3"/>
  <c r="CP669" i="3"/>
  <c r="CO669" i="3"/>
  <c r="CH354" i="3"/>
  <c r="CJ354" i="3" s="1"/>
  <c r="CQ354" i="3"/>
  <c r="CH511" i="3"/>
  <c r="CJ511" i="3" s="1"/>
  <c r="CQ511" i="3"/>
  <c r="CN199" i="3"/>
  <c r="CS667" i="3"/>
  <c r="CR667" i="3"/>
  <c r="CS353" i="3"/>
  <c r="CR353" i="3"/>
  <c r="CM354" i="3"/>
  <c r="CL354" i="3"/>
  <c r="CL668" i="3"/>
  <c r="CM668" i="3"/>
  <c r="CM511" i="3"/>
  <c r="CL511" i="3"/>
  <c r="CM40" i="3"/>
  <c r="CL40" i="3"/>
  <c r="CH199" i="3"/>
  <c r="CI669" i="3"/>
  <c r="CJ669" i="3"/>
  <c r="CJ826" i="3"/>
  <c r="CI826" i="3"/>
  <c r="CG200" i="3"/>
  <c r="CG514" i="3"/>
  <c r="CG357" i="3"/>
  <c r="CG828" i="3"/>
  <c r="CI198" i="3"/>
  <c r="CJ198" i="3"/>
  <c r="CG44" i="3"/>
  <c r="CG671" i="3"/>
  <c r="K41" i="3"/>
  <c r="BR41" i="3" s="1"/>
  <c r="CK41" i="3" s="1"/>
  <c r="K355" i="3"/>
  <c r="BR355" i="3" s="1"/>
  <c r="CK355" i="3" s="1"/>
  <c r="K512" i="3"/>
  <c r="BR512" i="3" s="1"/>
  <c r="CK512" i="3" s="1"/>
  <c r="K669" i="3"/>
  <c r="BR669" i="3" s="1"/>
  <c r="CK669" i="3" s="1"/>
  <c r="K198" i="3"/>
  <c r="BR198" i="3" s="1"/>
  <c r="G512" i="3"/>
  <c r="BQ512" i="3" s="1"/>
  <c r="H511" i="3"/>
  <c r="K826" i="3"/>
  <c r="BR826" i="3" s="1"/>
  <c r="CK826" i="3" s="1"/>
  <c r="Y510" i="3"/>
  <c r="BN510" i="3" s="1"/>
  <c r="BO510" i="3" s="1"/>
  <c r="BP510" i="3" s="1"/>
  <c r="BK510" i="3"/>
  <c r="BL510" i="3" s="1"/>
  <c r="BM510" i="3" s="1"/>
  <c r="G355" i="3"/>
  <c r="BQ355" i="3" s="1"/>
  <c r="H354" i="3"/>
  <c r="Y668" i="3"/>
  <c r="BN668" i="3" s="1"/>
  <c r="BO668" i="3" s="1"/>
  <c r="BP668" i="3" s="1"/>
  <c r="BK668" i="3"/>
  <c r="BL668" i="3" s="1"/>
  <c r="BM668" i="3" s="1"/>
  <c r="Y353" i="3"/>
  <c r="BN353" i="3" s="1"/>
  <c r="BO353" i="3" s="1"/>
  <c r="BP353" i="3" s="1"/>
  <c r="BK353" i="3"/>
  <c r="BL353" i="3" s="1"/>
  <c r="BM353" i="3" s="1"/>
  <c r="G827" i="3"/>
  <c r="BQ827" i="3" s="1"/>
  <c r="CH827" i="3" s="1"/>
  <c r="H826" i="3"/>
  <c r="G670" i="3"/>
  <c r="BQ670" i="3" s="1"/>
  <c r="CH670" i="3" s="1"/>
  <c r="H669" i="3"/>
  <c r="Y825" i="3"/>
  <c r="BN825" i="3" s="1"/>
  <c r="BO825" i="3" s="1"/>
  <c r="BP825" i="3" s="1"/>
  <c r="BK825" i="3"/>
  <c r="BL825" i="3" s="1"/>
  <c r="BM825" i="3" s="1"/>
  <c r="G41" i="3"/>
  <c r="BQ41" i="3" s="1"/>
  <c r="H40" i="3"/>
  <c r="Y198" i="3"/>
  <c r="BN198" i="3" s="1"/>
  <c r="BO198" i="3" s="1"/>
  <c r="BP198" i="3" s="1"/>
  <c r="BK198" i="3"/>
  <c r="BL198" i="3" s="1"/>
  <c r="BM198" i="3" s="1"/>
  <c r="Y39" i="3"/>
  <c r="BN39" i="3" s="1"/>
  <c r="BO39" i="3" s="1"/>
  <c r="BP39" i="3" s="1"/>
  <c r="BK39" i="3"/>
  <c r="BL39" i="3" s="1"/>
  <c r="BM39" i="3" s="1"/>
  <c r="H199" i="3"/>
  <c r="G200" i="3"/>
  <c r="BQ200" i="3" s="1"/>
  <c r="CL825" i="3" l="1"/>
  <c r="CI354" i="3"/>
  <c r="CI511" i="3"/>
  <c r="CQ826" i="3"/>
  <c r="CR826" i="3" s="1"/>
  <c r="CL197" i="3"/>
  <c r="CN514" i="3"/>
  <c r="CS825" i="3"/>
  <c r="CR825" i="3"/>
  <c r="CP670" i="3"/>
  <c r="CO670" i="3"/>
  <c r="CN44" i="3"/>
  <c r="CN200" i="3"/>
  <c r="CS511" i="3"/>
  <c r="CR511" i="3"/>
  <c r="CS197" i="3"/>
  <c r="CR197" i="3"/>
  <c r="CS668" i="3"/>
  <c r="CR668" i="3"/>
  <c r="CH512" i="3"/>
  <c r="CI512" i="3" s="1"/>
  <c r="CQ512" i="3"/>
  <c r="CN828" i="3"/>
  <c r="CP199" i="3"/>
  <c r="CO199" i="3"/>
  <c r="CJ40" i="3"/>
  <c r="CH355" i="3"/>
  <c r="CI355" i="3" s="1"/>
  <c r="CQ355" i="3"/>
  <c r="CP513" i="3"/>
  <c r="CO513" i="3"/>
  <c r="CP43" i="3"/>
  <c r="CO43" i="3"/>
  <c r="CP356" i="3"/>
  <c r="CO356" i="3"/>
  <c r="CN357" i="3"/>
  <c r="CR354" i="3"/>
  <c r="CS354" i="3"/>
  <c r="CN671" i="3"/>
  <c r="CK198" i="3"/>
  <c r="CM198" i="3" s="1"/>
  <c r="CQ198" i="3"/>
  <c r="CH41" i="3"/>
  <c r="CI41" i="3" s="1"/>
  <c r="CQ41" i="3"/>
  <c r="CP827" i="3"/>
  <c r="CO827" i="3"/>
  <c r="CS40" i="3"/>
  <c r="CR40" i="3"/>
  <c r="CQ669" i="3"/>
  <c r="CM669" i="3"/>
  <c r="CL669" i="3"/>
  <c r="CM512" i="3"/>
  <c r="CL512" i="3"/>
  <c r="CH200" i="3"/>
  <c r="CM355" i="3"/>
  <c r="CL355" i="3"/>
  <c r="CM41" i="3"/>
  <c r="CL41" i="3"/>
  <c r="CM826" i="3"/>
  <c r="CL826" i="3"/>
  <c r="CI199" i="3"/>
  <c r="CJ199" i="3"/>
  <c r="CG515" i="3"/>
  <c r="CG201" i="3"/>
  <c r="CG672" i="3"/>
  <c r="CI827" i="3"/>
  <c r="CJ827" i="3"/>
  <c r="CI670" i="3"/>
  <c r="CJ670" i="3"/>
  <c r="CG829" i="3"/>
  <c r="CG45" i="3"/>
  <c r="CG358" i="3"/>
  <c r="K670" i="3"/>
  <c r="BR670" i="3" s="1"/>
  <c r="CK670" i="3" s="1"/>
  <c r="K827" i="3"/>
  <c r="BR827" i="3" s="1"/>
  <c r="K513" i="3"/>
  <c r="BR513" i="3" s="1"/>
  <c r="CK513" i="3" s="1"/>
  <c r="K356" i="3"/>
  <c r="BR356" i="3" s="1"/>
  <c r="CK356" i="3" s="1"/>
  <c r="Y511" i="3"/>
  <c r="BN511" i="3" s="1"/>
  <c r="BO511" i="3" s="1"/>
  <c r="BP511" i="3" s="1"/>
  <c r="BK511" i="3"/>
  <c r="BL511" i="3" s="1"/>
  <c r="BM511" i="3" s="1"/>
  <c r="G513" i="3"/>
  <c r="BQ513" i="3" s="1"/>
  <c r="H512" i="3"/>
  <c r="K199" i="3"/>
  <c r="BR199" i="3" s="1"/>
  <c r="K42" i="3"/>
  <c r="BR42" i="3" s="1"/>
  <c r="CK42" i="3" s="1"/>
  <c r="Y40" i="3"/>
  <c r="BN40" i="3" s="1"/>
  <c r="BO40" i="3" s="1"/>
  <c r="BP40" i="3" s="1"/>
  <c r="BK40" i="3"/>
  <c r="BL40" i="3" s="1"/>
  <c r="BM40" i="3" s="1"/>
  <c r="Y826" i="3"/>
  <c r="BN826" i="3" s="1"/>
  <c r="BO826" i="3" s="1"/>
  <c r="BP826" i="3" s="1"/>
  <c r="BK826" i="3"/>
  <c r="BL826" i="3" s="1"/>
  <c r="BM826" i="3" s="1"/>
  <c r="G201" i="3"/>
  <c r="BQ201" i="3" s="1"/>
  <c r="H200" i="3"/>
  <c r="Y199" i="3"/>
  <c r="BN199" i="3" s="1"/>
  <c r="BO199" i="3" s="1"/>
  <c r="BP199" i="3" s="1"/>
  <c r="BK199" i="3"/>
  <c r="BL199" i="3" s="1"/>
  <c r="BM199" i="3" s="1"/>
  <c r="H41" i="3"/>
  <c r="G42" i="3"/>
  <c r="BQ42" i="3" s="1"/>
  <c r="G828" i="3"/>
  <c r="BQ828" i="3" s="1"/>
  <c r="CH828" i="3" s="1"/>
  <c r="H827" i="3"/>
  <c r="Y669" i="3"/>
  <c r="BN669" i="3" s="1"/>
  <c r="BO669" i="3" s="1"/>
  <c r="BP669" i="3" s="1"/>
  <c r="BK669" i="3"/>
  <c r="BL669" i="3" s="1"/>
  <c r="BM669" i="3" s="1"/>
  <c r="Y354" i="3"/>
  <c r="BN354" i="3" s="1"/>
  <c r="BO354" i="3" s="1"/>
  <c r="BP354" i="3" s="1"/>
  <c r="BK354" i="3"/>
  <c r="BL354" i="3" s="1"/>
  <c r="BM354" i="3" s="1"/>
  <c r="H670" i="3"/>
  <c r="G671" i="3"/>
  <c r="BQ671" i="3" s="1"/>
  <c r="CH671" i="3" s="1"/>
  <c r="H355" i="3"/>
  <c r="G356" i="3"/>
  <c r="BQ356" i="3" s="1"/>
  <c r="CJ512" i="3" l="1"/>
  <c r="CS826" i="3"/>
  <c r="CL198" i="3"/>
  <c r="CJ355" i="3"/>
  <c r="CP671" i="3"/>
  <c r="CO671" i="3"/>
  <c r="CH513" i="3"/>
  <c r="CI513" i="3" s="1"/>
  <c r="CQ513" i="3"/>
  <c r="CP828" i="3"/>
  <c r="CO828" i="3"/>
  <c r="CH356" i="3"/>
  <c r="CI356" i="3" s="1"/>
  <c r="CQ356" i="3"/>
  <c r="CJ41" i="3"/>
  <c r="CN672" i="3"/>
  <c r="CS512" i="3"/>
  <c r="CR512" i="3"/>
  <c r="CH42" i="3"/>
  <c r="CJ42" i="3" s="1"/>
  <c r="CQ42" i="3"/>
  <c r="CN829" i="3"/>
  <c r="CN201" i="3"/>
  <c r="CS41" i="3"/>
  <c r="CR41" i="3"/>
  <c r="CP357" i="3"/>
  <c r="CO357" i="3"/>
  <c r="CS355" i="3"/>
  <c r="CR355" i="3"/>
  <c r="CN515" i="3"/>
  <c r="CP200" i="3"/>
  <c r="CO200" i="3"/>
  <c r="CQ670" i="3"/>
  <c r="CN45" i="3"/>
  <c r="CK827" i="3"/>
  <c r="CL827" i="3" s="1"/>
  <c r="CQ827" i="3"/>
  <c r="CS198" i="3"/>
  <c r="CR198" i="3"/>
  <c r="CP514" i="3"/>
  <c r="CO514" i="3"/>
  <c r="CN358" i="3"/>
  <c r="CK199" i="3"/>
  <c r="CL199" i="3" s="1"/>
  <c r="CQ199" i="3"/>
  <c r="CS669" i="3"/>
  <c r="CR669" i="3"/>
  <c r="CP44" i="3"/>
  <c r="CO44" i="3"/>
  <c r="CM356" i="3"/>
  <c r="CL356" i="3"/>
  <c r="CH201" i="3"/>
  <c r="CM42" i="3"/>
  <c r="CL42" i="3"/>
  <c r="CM513" i="3"/>
  <c r="CL513" i="3"/>
  <c r="CM670" i="3"/>
  <c r="CL670" i="3"/>
  <c r="CI828" i="3"/>
  <c r="CJ828" i="3"/>
  <c r="CI671" i="3"/>
  <c r="CJ671" i="3"/>
  <c r="CG359" i="3"/>
  <c r="CG202" i="3"/>
  <c r="CG46" i="3"/>
  <c r="CG516" i="3"/>
  <c r="CI200" i="3"/>
  <c r="CJ200" i="3"/>
  <c r="CG830" i="3"/>
  <c r="CG673" i="3"/>
  <c r="K357" i="3"/>
  <c r="BR357" i="3" s="1"/>
  <c r="CK357" i="3" s="1"/>
  <c r="K43" i="3"/>
  <c r="BR43" i="3" s="1"/>
  <c r="CK43" i="3" s="1"/>
  <c r="K200" i="3"/>
  <c r="BR200" i="3" s="1"/>
  <c r="Y512" i="3"/>
  <c r="BN512" i="3" s="1"/>
  <c r="BO512" i="3" s="1"/>
  <c r="BP512" i="3" s="1"/>
  <c r="BK512" i="3"/>
  <c r="BL512" i="3" s="1"/>
  <c r="BM512" i="3" s="1"/>
  <c r="K514" i="3"/>
  <c r="BR514" i="3" s="1"/>
  <c r="CK514" i="3" s="1"/>
  <c r="H513" i="3"/>
  <c r="G514" i="3"/>
  <c r="BQ514" i="3" s="1"/>
  <c r="K828" i="3"/>
  <c r="BR828" i="3" s="1"/>
  <c r="CK828" i="3" s="1"/>
  <c r="K671" i="3"/>
  <c r="BR671" i="3" s="1"/>
  <c r="Y200" i="3"/>
  <c r="BN200" i="3" s="1"/>
  <c r="BO200" i="3" s="1"/>
  <c r="BP200" i="3" s="1"/>
  <c r="BK200" i="3"/>
  <c r="BL200" i="3" s="1"/>
  <c r="BM200" i="3" s="1"/>
  <c r="H201" i="3"/>
  <c r="G202" i="3"/>
  <c r="BQ202" i="3" s="1"/>
  <c r="Y827" i="3"/>
  <c r="BN827" i="3" s="1"/>
  <c r="BO827" i="3" s="1"/>
  <c r="BP827" i="3" s="1"/>
  <c r="BK827" i="3"/>
  <c r="BL827" i="3" s="1"/>
  <c r="BM827" i="3" s="1"/>
  <c r="G43" i="3"/>
  <c r="BQ43" i="3" s="1"/>
  <c r="H42" i="3"/>
  <c r="G357" i="3"/>
  <c r="BQ357" i="3" s="1"/>
  <c r="H356" i="3"/>
  <c r="Y355" i="3"/>
  <c r="BN355" i="3" s="1"/>
  <c r="BO355" i="3" s="1"/>
  <c r="BP355" i="3" s="1"/>
  <c r="BK355" i="3"/>
  <c r="BL355" i="3" s="1"/>
  <c r="BM355" i="3" s="1"/>
  <c r="G672" i="3"/>
  <c r="BQ672" i="3" s="1"/>
  <c r="CH672" i="3" s="1"/>
  <c r="H671" i="3"/>
  <c r="Y670" i="3"/>
  <c r="BN670" i="3" s="1"/>
  <c r="BO670" i="3" s="1"/>
  <c r="BP670" i="3" s="1"/>
  <c r="BK670" i="3"/>
  <c r="BL670" i="3" s="1"/>
  <c r="BM670" i="3" s="1"/>
  <c r="G829" i="3"/>
  <c r="BQ829" i="3" s="1"/>
  <c r="CH829" i="3" s="1"/>
  <c r="H828" i="3"/>
  <c r="Y41" i="3"/>
  <c r="BN41" i="3" s="1"/>
  <c r="BO41" i="3" s="1"/>
  <c r="BP41" i="3" s="1"/>
  <c r="BK41" i="3"/>
  <c r="BL41" i="3" s="1"/>
  <c r="BM41" i="3" s="1"/>
  <c r="CM827" i="3" l="1"/>
  <c r="CM199" i="3"/>
  <c r="CJ513" i="3"/>
  <c r="CS670" i="3"/>
  <c r="CR670" i="3"/>
  <c r="CH514" i="3"/>
  <c r="CI514" i="3" s="1"/>
  <c r="CQ514" i="3"/>
  <c r="CN673" i="3"/>
  <c r="CN830" i="3"/>
  <c r="CS42" i="3"/>
  <c r="CR42" i="3"/>
  <c r="CJ356" i="3"/>
  <c r="CN516" i="3"/>
  <c r="CP515" i="3"/>
  <c r="CO515" i="3"/>
  <c r="CP201" i="3"/>
  <c r="CO201" i="3"/>
  <c r="CP672" i="3"/>
  <c r="CO672" i="3"/>
  <c r="CS513" i="3"/>
  <c r="CR513" i="3"/>
  <c r="CK671" i="3"/>
  <c r="CL671" i="3" s="1"/>
  <c r="CQ671" i="3"/>
  <c r="CS356" i="3"/>
  <c r="CR356" i="3"/>
  <c r="CH43" i="3"/>
  <c r="CI43" i="3" s="1"/>
  <c r="CQ43" i="3"/>
  <c r="CS199" i="3"/>
  <c r="CR199" i="3"/>
  <c r="CS827" i="3"/>
  <c r="CR827" i="3"/>
  <c r="CN46" i="3"/>
  <c r="CI42" i="3"/>
  <c r="CN202" i="3"/>
  <c r="CP829" i="3"/>
  <c r="CO829" i="3"/>
  <c r="CQ828" i="3"/>
  <c r="CH357" i="3"/>
  <c r="CI357" i="3" s="1"/>
  <c r="CQ357" i="3"/>
  <c r="CK200" i="3"/>
  <c r="CM200" i="3" s="1"/>
  <c r="CQ200" i="3"/>
  <c r="CN359" i="3"/>
  <c r="CP358" i="3"/>
  <c r="CO358" i="3"/>
  <c r="CP45" i="3"/>
  <c r="CO45" i="3"/>
  <c r="CM514" i="3"/>
  <c r="CL514" i="3"/>
  <c r="CH202" i="3"/>
  <c r="CL43" i="3"/>
  <c r="CM43" i="3"/>
  <c r="CM828" i="3"/>
  <c r="CL828" i="3"/>
  <c r="CM357" i="3"/>
  <c r="CL357" i="3"/>
  <c r="CM671" i="3"/>
  <c r="CI829" i="3"/>
  <c r="CJ829" i="3"/>
  <c r="CI672" i="3"/>
  <c r="CJ672" i="3"/>
  <c r="CI201" i="3"/>
  <c r="CJ201" i="3"/>
  <c r="CG674" i="3"/>
  <c r="CG203" i="3"/>
  <c r="CG831" i="3"/>
  <c r="CG360" i="3"/>
  <c r="CG517" i="3"/>
  <c r="CG47" i="3"/>
  <c r="K829" i="3"/>
  <c r="BR829" i="3" s="1"/>
  <c r="CK829" i="3" s="1"/>
  <c r="K201" i="3"/>
  <c r="BR201" i="3" s="1"/>
  <c r="K672" i="3"/>
  <c r="BR672" i="3" s="1"/>
  <c r="CK672" i="3" s="1"/>
  <c r="K44" i="3"/>
  <c r="BR44" i="3" s="1"/>
  <c r="CK44" i="3" s="1"/>
  <c r="G515" i="3"/>
  <c r="BQ515" i="3" s="1"/>
  <c r="H514" i="3"/>
  <c r="Y513" i="3"/>
  <c r="BN513" i="3" s="1"/>
  <c r="BO513" i="3" s="1"/>
  <c r="BP513" i="3" s="1"/>
  <c r="BK513" i="3"/>
  <c r="BL513" i="3" s="1"/>
  <c r="BM513" i="3" s="1"/>
  <c r="K515" i="3"/>
  <c r="BR515" i="3" s="1"/>
  <c r="CK515" i="3" s="1"/>
  <c r="K358" i="3"/>
  <c r="BR358" i="3" s="1"/>
  <c r="CK358" i="3" s="1"/>
  <c r="H672" i="3"/>
  <c r="G673" i="3"/>
  <c r="BQ673" i="3" s="1"/>
  <c r="CH673" i="3" s="1"/>
  <c r="Y671" i="3"/>
  <c r="BN671" i="3" s="1"/>
  <c r="BO671" i="3" s="1"/>
  <c r="BP671" i="3" s="1"/>
  <c r="BK671" i="3"/>
  <c r="BL671" i="3" s="1"/>
  <c r="BM671" i="3" s="1"/>
  <c r="Y828" i="3"/>
  <c r="BN828" i="3" s="1"/>
  <c r="BO828" i="3" s="1"/>
  <c r="BP828" i="3" s="1"/>
  <c r="BK828" i="3"/>
  <c r="BL828" i="3" s="1"/>
  <c r="BM828" i="3" s="1"/>
  <c r="G830" i="3"/>
  <c r="BQ830" i="3" s="1"/>
  <c r="CH830" i="3" s="1"/>
  <c r="H829" i="3"/>
  <c r="Y356" i="3"/>
  <c r="BN356" i="3" s="1"/>
  <c r="BO356" i="3" s="1"/>
  <c r="BP356" i="3" s="1"/>
  <c r="BK356" i="3"/>
  <c r="BL356" i="3" s="1"/>
  <c r="BM356" i="3" s="1"/>
  <c r="H357" i="3"/>
  <c r="G358" i="3"/>
  <c r="BQ358" i="3" s="1"/>
  <c r="Y201" i="3"/>
  <c r="BN201" i="3" s="1"/>
  <c r="BO201" i="3" s="1"/>
  <c r="BP201" i="3" s="1"/>
  <c r="BK201" i="3"/>
  <c r="BL201" i="3" s="1"/>
  <c r="BM201" i="3" s="1"/>
  <c r="Y42" i="3"/>
  <c r="BN42" i="3" s="1"/>
  <c r="BO42" i="3" s="1"/>
  <c r="BP42" i="3" s="1"/>
  <c r="BK42" i="3"/>
  <c r="BL42" i="3" s="1"/>
  <c r="BM42" i="3" s="1"/>
  <c r="G203" i="3"/>
  <c r="BQ203" i="3" s="1"/>
  <c r="H202" i="3"/>
  <c r="H43" i="3"/>
  <c r="G44" i="3"/>
  <c r="BQ44" i="3" s="1"/>
  <c r="CJ43" i="3" l="1"/>
  <c r="CJ514" i="3"/>
  <c r="CQ672" i="3"/>
  <c r="CS672" i="3" s="1"/>
  <c r="CL200" i="3"/>
  <c r="CJ357" i="3"/>
  <c r="CN674" i="3"/>
  <c r="CN517" i="3"/>
  <c r="CP359" i="3"/>
  <c r="CO359" i="3"/>
  <c r="CP673" i="3"/>
  <c r="CO673" i="3"/>
  <c r="CS671" i="3"/>
  <c r="CR671" i="3"/>
  <c r="CK201" i="3"/>
  <c r="CM201" i="3" s="1"/>
  <c r="CQ201" i="3"/>
  <c r="CN360" i="3"/>
  <c r="CP202" i="3"/>
  <c r="CO202" i="3"/>
  <c r="CP516" i="3"/>
  <c r="CO516" i="3"/>
  <c r="CN831" i="3"/>
  <c r="CS200" i="3"/>
  <c r="CR200" i="3"/>
  <c r="CR514" i="3"/>
  <c r="CS514" i="3"/>
  <c r="CP830" i="3"/>
  <c r="CO830" i="3"/>
  <c r="CQ829" i="3"/>
  <c r="CS43" i="3"/>
  <c r="CR43" i="3"/>
  <c r="CR828" i="3"/>
  <c r="CS828" i="3"/>
  <c r="CN47" i="3"/>
  <c r="CS357" i="3"/>
  <c r="CR357" i="3"/>
  <c r="CP46" i="3"/>
  <c r="CO46" i="3"/>
  <c r="CH515" i="3"/>
  <c r="CJ515" i="3" s="1"/>
  <c r="CQ515" i="3"/>
  <c r="CH44" i="3"/>
  <c r="CJ44" i="3" s="1"/>
  <c r="CQ44" i="3"/>
  <c r="CH358" i="3"/>
  <c r="CI358" i="3" s="1"/>
  <c r="CQ358" i="3"/>
  <c r="CN203" i="3"/>
  <c r="CH203" i="3"/>
  <c r="CL44" i="3"/>
  <c r="CM44" i="3"/>
  <c r="CM358" i="3"/>
  <c r="CL358" i="3"/>
  <c r="CM672" i="3"/>
  <c r="CL672" i="3"/>
  <c r="CM515" i="3"/>
  <c r="CL515" i="3"/>
  <c r="CM829" i="3"/>
  <c r="CL829" i="3"/>
  <c r="CI673" i="3"/>
  <c r="CJ673" i="3"/>
  <c r="CG48" i="3"/>
  <c r="CG361" i="3"/>
  <c r="CG675" i="3"/>
  <c r="CG832" i="3"/>
  <c r="CI830" i="3"/>
  <c r="CJ830" i="3"/>
  <c r="CJ202" i="3"/>
  <c r="CI202" i="3"/>
  <c r="CG518" i="3"/>
  <c r="CG204" i="3"/>
  <c r="K359" i="3"/>
  <c r="BR359" i="3" s="1"/>
  <c r="CK359" i="3" s="1"/>
  <c r="K45" i="3"/>
  <c r="BR45" i="3" s="1"/>
  <c r="CK45" i="3" s="1"/>
  <c r="K516" i="3"/>
  <c r="BR516" i="3" s="1"/>
  <c r="CK516" i="3" s="1"/>
  <c r="K673" i="3"/>
  <c r="BR673" i="3" s="1"/>
  <c r="CK673" i="3" s="1"/>
  <c r="Y514" i="3"/>
  <c r="BN514" i="3" s="1"/>
  <c r="BO514" i="3" s="1"/>
  <c r="BP514" i="3" s="1"/>
  <c r="BK514" i="3"/>
  <c r="BL514" i="3" s="1"/>
  <c r="BM514" i="3" s="1"/>
  <c r="K202" i="3"/>
  <c r="BR202" i="3" s="1"/>
  <c r="G516" i="3"/>
  <c r="BQ516" i="3" s="1"/>
  <c r="H515" i="3"/>
  <c r="K830" i="3"/>
  <c r="BR830" i="3" s="1"/>
  <c r="G45" i="3"/>
  <c r="BQ45" i="3" s="1"/>
  <c r="H44" i="3"/>
  <c r="Y357" i="3"/>
  <c r="BN357" i="3" s="1"/>
  <c r="BO357" i="3" s="1"/>
  <c r="BP357" i="3" s="1"/>
  <c r="BK357" i="3"/>
  <c r="BL357" i="3" s="1"/>
  <c r="BM357" i="3" s="1"/>
  <c r="H203" i="3"/>
  <c r="G204" i="3"/>
  <c r="BQ204" i="3" s="1"/>
  <c r="Y829" i="3"/>
  <c r="BN829" i="3" s="1"/>
  <c r="BO829" i="3" s="1"/>
  <c r="BP829" i="3" s="1"/>
  <c r="BK829" i="3"/>
  <c r="BL829" i="3" s="1"/>
  <c r="BM829" i="3" s="1"/>
  <c r="G831" i="3"/>
  <c r="BQ831" i="3" s="1"/>
  <c r="CH831" i="3" s="1"/>
  <c r="H830" i="3"/>
  <c r="Y672" i="3"/>
  <c r="BN672" i="3" s="1"/>
  <c r="BO672" i="3" s="1"/>
  <c r="BP672" i="3" s="1"/>
  <c r="BK672" i="3"/>
  <c r="BL672" i="3" s="1"/>
  <c r="BM672" i="3" s="1"/>
  <c r="G359" i="3"/>
  <c r="BQ359" i="3" s="1"/>
  <c r="H358" i="3"/>
  <c r="Y202" i="3"/>
  <c r="BN202" i="3" s="1"/>
  <c r="BO202" i="3" s="1"/>
  <c r="BP202" i="3" s="1"/>
  <c r="BK202" i="3"/>
  <c r="BL202" i="3" s="1"/>
  <c r="BM202" i="3" s="1"/>
  <c r="Y43" i="3"/>
  <c r="BN43" i="3" s="1"/>
  <c r="BO43" i="3" s="1"/>
  <c r="BP43" i="3" s="1"/>
  <c r="BK43" i="3"/>
  <c r="BL43" i="3" s="1"/>
  <c r="BM43" i="3" s="1"/>
  <c r="G674" i="3"/>
  <c r="BQ674" i="3" s="1"/>
  <c r="CH674" i="3" s="1"/>
  <c r="H673" i="3"/>
  <c r="CI44" i="3" l="1"/>
  <c r="CI515" i="3"/>
  <c r="CQ673" i="3"/>
  <c r="CS673" i="3" s="1"/>
  <c r="CR672" i="3"/>
  <c r="CL201" i="3"/>
  <c r="CH359" i="3"/>
  <c r="CI359" i="3" s="1"/>
  <c r="CQ359" i="3"/>
  <c r="CS201" i="3"/>
  <c r="CR201" i="3"/>
  <c r="CP831" i="3"/>
  <c r="CO831" i="3"/>
  <c r="CK202" i="3"/>
  <c r="CM202" i="3" s="1"/>
  <c r="CQ202" i="3"/>
  <c r="CN48" i="3"/>
  <c r="CH516" i="3"/>
  <c r="CJ516" i="3" s="1"/>
  <c r="CQ516" i="3"/>
  <c r="CN518" i="3"/>
  <c r="CJ358" i="3"/>
  <c r="CS44" i="3"/>
  <c r="CR44" i="3"/>
  <c r="CP47" i="3"/>
  <c r="CO47" i="3"/>
  <c r="CP517" i="3"/>
  <c r="CO517" i="3"/>
  <c r="CP360" i="3"/>
  <c r="CO360" i="3"/>
  <c r="CN832" i="3"/>
  <c r="CS358" i="3"/>
  <c r="CR358" i="3"/>
  <c r="CH45" i="3"/>
  <c r="CI45" i="3" s="1"/>
  <c r="CQ45" i="3"/>
  <c r="CN675" i="3"/>
  <c r="CS515" i="3"/>
  <c r="CR515" i="3"/>
  <c r="CP674" i="3"/>
  <c r="CO674" i="3"/>
  <c r="CP203" i="3"/>
  <c r="CO203" i="3"/>
  <c r="CN204" i="3"/>
  <c r="CS829" i="3"/>
  <c r="CR829" i="3"/>
  <c r="CK830" i="3"/>
  <c r="CL830" i="3" s="1"/>
  <c r="CQ830" i="3"/>
  <c r="CN361" i="3"/>
  <c r="CM673" i="3"/>
  <c r="CL673" i="3"/>
  <c r="CL516" i="3"/>
  <c r="CM516" i="3"/>
  <c r="CM45" i="3"/>
  <c r="CL45" i="3"/>
  <c r="CM359" i="3"/>
  <c r="CL359" i="3"/>
  <c r="CH204" i="3"/>
  <c r="CI203" i="3"/>
  <c r="CJ203" i="3"/>
  <c r="CI831" i="3"/>
  <c r="CJ831" i="3"/>
  <c r="CG519" i="3"/>
  <c r="CG833" i="3"/>
  <c r="CG362" i="3"/>
  <c r="CG205" i="3"/>
  <c r="CG49" i="3"/>
  <c r="CJ674" i="3"/>
  <c r="CI674" i="3"/>
  <c r="CG676" i="3"/>
  <c r="K831" i="3"/>
  <c r="BR831" i="3" s="1"/>
  <c r="Y515" i="3"/>
  <c r="BN515" i="3" s="1"/>
  <c r="BO515" i="3" s="1"/>
  <c r="BP515" i="3" s="1"/>
  <c r="BK515" i="3"/>
  <c r="BL515" i="3" s="1"/>
  <c r="BM515" i="3" s="1"/>
  <c r="K674" i="3"/>
  <c r="BR674" i="3" s="1"/>
  <c r="CK674" i="3" s="1"/>
  <c r="G517" i="3"/>
  <c r="BQ517" i="3" s="1"/>
  <c r="H516" i="3"/>
  <c r="K517" i="3"/>
  <c r="BR517" i="3" s="1"/>
  <c r="CK517" i="3" s="1"/>
  <c r="K203" i="3"/>
  <c r="BR203" i="3" s="1"/>
  <c r="K46" i="3"/>
  <c r="BR46" i="3" s="1"/>
  <c r="CK46" i="3" s="1"/>
  <c r="K360" i="3"/>
  <c r="BR360" i="3" s="1"/>
  <c r="CK360" i="3" s="1"/>
  <c r="Y673" i="3"/>
  <c r="BN673" i="3" s="1"/>
  <c r="BO673" i="3" s="1"/>
  <c r="BP673" i="3" s="1"/>
  <c r="BK673" i="3"/>
  <c r="BL673" i="3" s="1"/>
  <c r="BM673" i="3" s="1"/>
  <c r="Y358" i="3"/>
  <c r="BN358" i="3" s="1"/>
  <c r="BO358" i="3" s="1"/>
  <c r="BP358" i="3" s="1"/>
  <c r="BK358" i="3"/>
  <c r="BL358" i="3" s="1"/>
  <c r="BM358" i="3" s="1"/>
  <c r="G205" i="3"/>
  <c r="BQ205" i="3" s="1"/>
  <c r="H204" i="3"/>
  <c r="BK203" i="3"/>
  <c r="BL203" i="3" s="1"/>
  <c r="BM203" i="3" s="1"/>
  <c r="Y203" i="3"/>
  <c r="BN203" i="3" s="1"/>
  <c r="BO203" i="3" s="1"/>
  <c r="BP203" i="3" s="1"/>
  <c r="H674" i="3"/>
  <c r="G675" i="3"/>
  <c r="BQ675" i="3" s="1"/>
  <c r="CH675" i="3" s="1"/>
  <c r="H359" i="3"/>
  <c r="G360" i="3"/>
  <c r="BQ360" i="3" s="1"/>
  <c r="Y830" i="3"/>
  <c r="BN830" i="3" s="1"/>
  <c r="BO830" i="3" s="1"/>
  <c r="BP830" i="3" s="1"/>
  <c r="BK830" i="3"/>
  <c r="BL830" i="3" s="1"/>
  <c r="BM830" i="3" s="1"/>
  <c r="Y44" i="3"/>
  <c r="BN44" i="3" s="1"/>
  <c r="BO44" i="3" s="1"/>
  <c r="BP44" i="3" s="1"/>
  <c r="BK44" i="3"/>
  <c r="BL44" i="3" s="1"/>
  <c r="BM44" i="3" s="1"/>
  <c r="G832" i="3"/>
  <c r="BQ832" i="3" s="1"/>
  <c r="CH832" i="3" s="1"/>
  <c r="H831" i="3"/>
  <c r="H45" i="3"/>
  <c r="G46" i="3"/>
  <c r="BQ46" i="3" s="1"/>
  <c r="CR673" i="3" l="1"/>
  <c r="CJ359" i="3"/>
  <c r="CM830" i="3"/>
  <c r="CI516" i="3"/>
  <c r="CQ674" i="3"/>
  <c r="CS674" i="3" s="1"/>
  <c r="CK203" i="3"/>
  <c r="CL203" i="3" s="1"/>
  <c r="CQ203" i="3"/>
  <c r="CH360" i="3"/>
  <c r="CJ360" i="3" s="1"/>
  <c r="CQ360" i="3"/>
  <c r="CS830" i="3"/>
  <c r="CR830" i="3"/>
  <c r="CS202" i="3"/>
  <c r="CR202" i="3"/>
  <c r="CN676" i="3"/>
  <c r="CL202" i="3"/>
  <c r="CH517" i="3"/>
  <c r="CI517" i="3" s="1"/>
  <c r="CQ517" i="3"/>
  <c r="CN49" i="3"/>
  <c r="CN362" i="3"/>
  <c r="CP48" i="3"/>
  <c r="CO48" i="3"/>
  <c r="CK831" i="3"/>
  <c r="CL831" i="3" s="1"/>
  <c r="CQ831" i="3"/>
  <c r="CP361" i="3"/>
  <c r="CO361" i="3"/>
  <c r="CJ45" i="3"/>
  <c r="CN833" i="3"/>
  <c r="CP832" i="3"/>
  <c r="CO832" i="3"/>
  <c r="CR674" i="3"/>
  <c r="CN205" i="3"/>
  <c r="CS516" i="3"/>
  <c r="CR516" i="3"/>
  <c r="CH46" i="3"/>
  <c r="CI46" i="3" s="1"/>
  <c r="CQ46" i="3"/>
  <c r="CN519" i="3"/>
  <c r="CS359" i="3"/>
  <c r="CR359" i="3"/>
  <c r="CP518" i="3"/>
  <c r="CO518" i="3"/>
  <c r="CS45" i="3"/>
  <c r="CR45" i="3"/>
  <c r="CP204" i="3"/>
  <c r="CO204" i="3"/>
  <c r="CP675" i="3"/>
  <c r="CO675" i="3"/>
  <c r="CM674" i="3"/>
  <c r="CL674" i="3"/>
  <c r="CM46" i="3"/>
  <c r="CL46" i="3"/>
  <c r="CM360" i="3"/>
  <c r="CL360" i="3"/>
  <c r="CH205" i="3"/>
  <c r="CM517" i="3"/>
  <c r="CL517" i="3"/>
  <c r="CI832" i="3"/>
  <c r="CJ832" i="3"/>
  <c r="CG677" i="3"/>
  <c r="CG834" i="3"/>
  <c r="CG206" i="3"/>
  <c r="CG520" i="3"/>
  <c r="CI204" i="3"/>
  <c r="CJ204" i="3"/>
  <c r="CG50" i="3"/>
  <c r="CJ675" i="3"/>
  <c r="CI675" i="3"/>
  <c r="CG363" i="3"/>
  <c r="K361" i="3"/>
  <c r="BR361" i="3" s="1"/>
  <c r="CK361" i="3" s="1"/>
  <c r="G518" i="3"/>
  <c r="BQ518" i="3" s="1"/>
  <c r="H517" i="3"/>
  <c r="K47" i="3"/>
  <c r="BR47" i="3" s="1"/>
  <c r="CK47" i="3" s="1"/>
  <c r="K675" i="3"/>
  <c r="BR675" i="3" s="1"/>
  <c r="K204" i="3"/>
  <c r="BR204" i="3" s="1"/>
  <c r="K518" i="3"/>
  <c r="BR518" i="3" s="1"/>
  <c r="CK518" i="3" s="1"/>
  <c r="Y516" i="3"/>
  <c r="BN516" i="3" s="1"/>
  <c r="BO516" i="3" s="1"/>
  <c r="BP516" i="3" s="1"/>
  <c r="BK516" i="3"/>
  <c r="BL516" i="3" s="1"/>
  <c r="BM516" i="3" s="1"/>
  <c r="K832" i="3"/>
  <c r="BR832" i="3" s="1"/>
  <c r="CK832" i="3" s="1"/>
  <c r="Y204" i="3"/>
  <c r="BN204" i="3" s="1"/>
  <c r="BO204" i="3" s="1"/>
  <c r="BP204" i="3" s="1"/>
  <c r="BK204" i="3"/>
  <c r="BL204" i="3" s="1"/>
  <c r="BM204" i="3" s="1"/>
  <c r="H205" i="3"/>
  <c r="G206" i="3"/>
  <c r="BQ206" i="3" s="1"/>
  <c r="Y831" i="3"/>
  <c r="BN831" i="3" s="1"/>
  <c r="BO831" i="3" s="1"/>
  <c r="BP831" i="3" s="1"/>
  <c r="BK831" i="3"/>
  <c r="BL831" i="3" s="1"/>
  <c r="BM831" i="3" s="1"/>
  <c r="Y359" i="3"/>
  <c r="BN359" i="3" s="1"/>
  <c r="BO359" i="3" s="1"/>
  <c r="BP359" i="3" s="1"/>
  <c r="BK359" i="3"/>
  <c r="BL359" i="3" s="1"/>
  <c r="BM359" i="3" s="1"/>
  <c r="Y45" i="3"/>
  <c r="BN45" i="3" s="1"/>
  <c r="BO45" i="3" s="1"/>
  <c r="BP45" i="3" s="1"/>
  <c r="BK45" i="3"/>
  <c r="BL45" i="3" s="1"/>
  <c r="BM45" i="3" s="1"/>
  <c r="G676" i="3"/>
  <c r="BQ676" i="3" s="1"/>
  <c r="CH676" i="3" s="1"/>
  <c r="H675" i="3"/>
  <c r="Y674" i="3"/>
  <c r="BN674" i="3" s="1"/>
  <c r="BO674" i="3" s="1"/>
  <c r="BP674" i="3" s="1"/>
  <c r="BK674" i="3"/>
  <c r="BL674" i="3" s="1"/>
  <c r="BM674" i="3" s="1"/>
  <c r="G47" i="3"/>
  <c r="BQ47" i="3" s="1"/>
  <c r="H46" i="3"/>
  <c r="G361" i="3"/>
  <c r="BQ361" i="3" s="1"/>
  <c r="H360" i="3"/>
  <c r="H832" i="3"/>
  <c r="G833" i="3"/>
  <c r="BQ833" i="3" s="1"/>
  <c r="CH833" i="3" s="1"/>
  <c r="CM203" i="3" l="1"/>
  <c r="CJ517" i="3"/>
  <c r="CI360" i="3"/>
  <c r="CM831" i="3"/>
  <c r="CJ46" i="3"/>
  <c r="CQ832" i="3"/>
  <c r="CS832" i="3" s="1"/>
  <c r="CK204" i="3"/>
  <c r="CM204" i="3" s="1"/>
  <c r="CQ204" i="3"/>
  <c r="CK675" i="3"/>
  <c r="CM675" i="3" s="1"/>
  <c r="CQ675" i="3"/>
  <c r="CS831" i="3"/>
  <c r="CR831" i="3"/>
  <c r="CS517" i="3"/>
  <c r="CR517" i="3"/>
  <c r="CN520" i="3"/>
  <c r="CP519" i="3"/>
  <c r="CO519" i="3"/>
  <c r="CS46" i="3"/>
  <c r="CR46" i="3"/>
  <c r="CS360" i="3"/>
  <c r="CR360" i="3"/>
  <c r="CP205" i="3"/>
  <c r="CO205" i="3"/>
  <c r="CN206" i="3"/>
  <c r="CP49" i="3"/>
  <c r="CO49" i="3"/>
  <c r="CH361" i="3"/>
  <c r="CI361" i="3" s="1"/>
  <c r="CQ361" i="3"/>
  <c r="CN50" i="3"/>
  <c r="CH518" i="3"/>
  <c r="CI518" i="3" s="1"/>
  <c r="CQ518" i="3"/>
  <c r="CN834" i="3"/>
  <c r="CP833" i="3"/>
  <c r="CO833" i="3"/>
  <c r="CP676" i="3"/>
  <c r="CO676" i="3"/>
  <c r="CS203" i="3"/>
  <c r="CR203" i="3"/>
  <c r="CN363" i="3"/>
  <c r="CH47" i="3"/>
  <c r="CI47" i="3" s="1"/>
  <c r="CQ47" i="3"/>
  <c r="CN677" i="3"/>
  <c r="CP362" i="3"/>
  <c r="CO362" i="3"/>
  <c r="CM47" i="3"/>
  <c r="CL47" i="3"/>
  <c r="CM361" i="3"/>
  <c r="CL361" i="3"/>
  <c r="CM832" i="3"/>
  <c r="CL832" i="3"/>
  <c r="CM518" i="3"/>
  <c r="CL518" i="3"/>
  <c r="CH206" i="3"/>
  <c r="CI676" i="3"/>
  <c r="CJ676" i="3"/>
  <c r="CI205" i="3"/>
  <c r="CJ205" i="3"/>
  <c r="CG521" i="3"/>
  <c r="CG835" i="3"/>
  <c r="CG207" i="3"/>
  <c r="CG678" i="3"/>
  <c r="CG364" i="3"/>
  <c r="CI833" i="3"/>
  <c r="CJ833" i="3"/>
  <c r="CG51" i="3"/>
  <c r="K833" i="3"/>
  <c r="BR833" i="3" s="1"/>
  <c r="CK833" i="3" s="1"/>
  <c r="K676" i="3"/>
  <c r="BR676" i="3" s="1"/>
  <c r="CK676" i="3" s="1"/>
  <c r="K48" i="3"/>
  <c r="BR48" i="3" s="1"/>
  <c r="CK48" i="3" s="1"/>
  <c r="Y517" i="3"/>
  <c r="BN517" i="3" s="1"/>
  <c r="BO517" i="3" s="1"/>
  <c r="BP517" i="3" s="1"/>
  <c r="BK517" i="3"/>
  <c r="BL517" i="3" s="1"/>
  <c r="BM517" i="3" s="1"/>
  <c r="G519" i="3"/>
  <c r="BQ519" i="3" s="1"/>
  <c r="H518" i="3"/>
  <c r="K205" i="3"/>
  <c r="BR205" i="3" s="1"/>
  <c r="K519" i="3"/>
  <c r="BR519" i="3" s="1"/>
  <c r="CK519" i="3" s="1"/>
  <c r="K362" i="3"/>
  <c r="BR362" i="3" s="1"/>
  <c r="CK362" i="3" s="1"/>
  <c r="G207" i="3"/>
  <c r="BQ207" i="3" s="1"/>
  <c r="H206" i="3"/>
  <c r="Y360" i="3"/>
  <c r="BN360" i="3" s="1"/>
  <c r="BO360" i="3" s="1"/>
  <c r="BP360" i="3" s="1"/>
  <c r="BK360" i="3"/>
  <c r="BL360" i="3" s="1"/>
  <c r="BM360" i="3" s="1"/>
  <c r="Y675" i="3"/>
  <c r="BN675" i="3" s="1"/>
  <c r="BO675" i="3" s="1"/>
  <c r="BP675" i="3" s="1"/>
  <c r="BK675" i="3"/>
  <c r="BL675" i="3" s="1"/>
  <c r="BM675" i="3" s="1"/>
  <c r="H361" i="3"/>
  <c r="G362" i="3"/>
  <c r="BQ362" i="3" s="1"/>
  <c r="H676" i="3"/>
  <c r="G677" i="3"/>
  <c r="BQ677" i="3" s="1"/>
  <c r="CH677" i="3" s="1"/>
  <c r="Y205" i="3"/>
  <c r="BN205" i="3" s="1"/>
  <c r="BO205" i="3" s="1"/>
  <c r="BP205" i="3" s="1"/>
  <c r="BK205" i="3"/>
  <c r="BL205" i="3" s="1"/>
  <c r="BM205" i="3" s="1"/>
  <c r="H833" i="3"/>
  <c r="G834" i="3"/>
  <c r="BQ834" i="3" s="1"/>
  <c r="CH834" i="3" s="1"/>
  <c r="Y832" i="3"/>
  <c r="BN832" i="3" s="1"/>
  <c r="BO832" i="3" s="1"/>
  <c r="BP832" i="3" s="1"/>
  <c r="BK832" i="3"/>
  <c r="BL832" i="3" s="1"/>
  <c r="BM832" i="3" s="1"/>
  <c r="Y46" i="3"/>
  <c r="BN46" i="3" s="1"/>
  <c r="BO46" i="3" s="1"/>
  <c r="BP46" i="3" s="1"/>
  <c r="BK46" i="3"/>
  <c r="BL46" i="3" s="1"/>
  <c r="BM46" i="3" s="1"/>
  <c r="H47" i="3"/>
  <c r="G48" i="3"/>
  <c r="BQ48" i="3" s="1"/>
  <c r="CL204" i="3" l="1"/>
  <c r="CL675" i="3"/>
  <c r="CJ518" i="3"/>
  <c r="CJ361" i="3"/>
  <c r="CQ676" i="3"/>
  <c r="CS676" i="3" s="1"/>
  <c r="CR832" i="3"/>
  <c r="CJ47" i="3"/>
  <c r="CP834" i="3"/>
  <c r="CO834" i="3"/>
  <c r="CN364" i="3"/>
  <c r="CH519" i="3"/>
  <c r="CI519" i="3" s="1"/>
  <c r="CQ519" i="3"/>
  <c r="CN678" i="3"/>
  <c r="CQ833" i="3"/>
  <c r="CP206" i="3"/>
  <c r="CO206" i="3"/>
  <c r="CN207" i="3"/>
  <c r="CP677" i="3"/>
  <c r="CO677" i="3"/>
  <c r="CP50" i="3"/>
  <c r="CO50" i="3"/>
  <c r="CS675" i="3"/>
  <c r="CR675" i="3"/>
  <c r="CP363" i="3"/>
  <c r="CO363" i="3"/>
  <c r="CS518" i="3"/>
  <c r="CR518" i="3"/>
  <c r="CN835" i="3"/>
  <c r="CN51" i="3"/>
  <c r="CH48" i="3"/>
  <c r="CI48" i="3" s="1"/>
  <c r="CQ48" i="3"/>
  <c r="CN521" i="3"/>
  <c r="CS47" i="3"/>
  <c r="CR47" i="3"/>
  <c r="CS361" i="3"/>
  <c r="CR361" i="3"/>
  <c r="CP520" i="3"/>
  <c r="CO520" i="3"/>
  <c r="CS204" i="3"/>
  <c r="CR204" i="3"/>
  <c r="CK205" i="3"/>
  <c r="CM205" i="3" s="1"/>
  <c r="CQ205" i="3"/>
  <c r="CH362" i="3"/>
  <c r="CJ362" i="3" s="1"/>
  <c r="CQ362" i="3"/>
  <c r="CH835" i="3"/>
  <c r="CM48" i="3"/>
  <c r="CL48" i="3"/>
  <c r="CL676" i="3"/>
  <c r="CM676" i="3"/>
  <c r="CM519" i="3"/>
  <c r="CL519" i="3"/>
  <c r="CM833" i="3"/>
  <c r="CL833" i="3"/>
  <c r="CH207" i="3"/>
  <c r="CM362" i="3"/>
  <c r="CL362" i="3"/>
  <c r="CI677" i="3"/>
  <c r="CJ677" i="3"/>
  <c r="CI834" i="3"/>
  <c r="CJ834" i="3"/>
  <c r="CG836" i="3"/>
  <c r="CG679" i="3"/>
  <c r="CG52" i="3"/>
  <c r="CG365" i="3"/>
  <c r="CG522" i="3"/>
  <c r="CI206" i="3"/>
  <c r="CJ206" i="3"/>
  <c r="CG208" i="3"/>
  <c r="K363" i="3"/>
  <c r="BR363" i="3" s="1"/>
  <c r="CK363" i="3" s="1"/>
  <c r="K520" i="3"/>
  <c r="BR520" i="3" s="1"/>
  <c r="CK520" i="3" s="1"/>
  <c r="K49" i="3"/>
  <c r="BR49" i="3" s="1"/>
  <c r="CK49" i="3" s="1"/>
  <c r="BK518" i="3"/>
  <c r="BL518" i="3" s="1"/>
  <c r="BM518" i="3" s="1"/>
  <c r="Y518" i="3"/>
  <c r="BN518" i="3" s="1"/>
  <c r="BO518" i="3" s="1"/>
  <c r="BP518" i="3" s="1"/>
  <c r="K677" i="3"/>
  <c r="BR677" i="3" s="1"/>
  <c r="CK677" i="3" s="1"/>
  <c r="K206" i="3"/>
  <c r="BR206" i="3" s="1"/>
  <c r="G520" i="3"/>
  <c r="BQ520" i="3" s="1"/>
  <c r="H519" i="3"/>
  <c r="K834" i="3"/>
  <c r="BR834" i="3" s="1"/>
  <c r="CK834" i="3" s="1"/>
  <c r="Y47" i="3"/>
  <c r="BN47" i="3" s="1"/>
  <c r="BO47" i="3" s="1"/>
  <c r="BP47" i="3" s="1"/>
  <c r="BK47" i="3"/>
  <c r="BL47" i="3" s="1"/>
  <c r="BM47" i="3" s="1"/>
  <c r="H207" i="3"/>
  <c r="G208" i="3"/>
  <c r="BQ208" i="3" s="1"/>
  <c r="G835" i="3"/>
  <c r="BQ835" i="3" s="1"/>
  <c r="H834" i="3"/>
  <c r="G363" i="3"/>
  <c r="BQ363" i="3" s="1"/>
  <c r="H362" i="3"/>
  <c r="G49" i="3"/>
  <c r="BQ49" i="3" s="1"/>
  <c r="H48" i="3"/>
  <c r="G678" i="3"/>
  <c r="BQ678" i="3" s="1"/>
  <c r="CH678" i="3" s="1"/>
  <c r="H677" i="3"/>
  <c r="Y206" i="3"/>
  <c r="BN206" i="3" s="1"/>
  <c r="BO206" i="3" s="1"/>
  <c r="BP206" i="3" s="1"/>
  <c r="BK206" i="3"/>
  <c r="BL206" i="3" s="1"/>
  <c r="BM206" i="3" s="1"/>
  <c r="Y676" i="3"/>
  <c r="BN676" i="3" s="1"/>
  <c r="BO676" i="3" s="1"/>
  <c r="BP676" i="3" s="1"/>
  <c r="BK676" i="3"/>
  <c r="BL676" i="3" s="1"/>
  <c r="BM676" i="3" s="1"/>
  <c r="Y833" i="3"/>
  <c r="BN833" i="3" s="1"/>
  <c r="BO833" i="3" s="1"/>
  <c r="BP833" i="3" s="1"/>
  <c r="BK833" i="3"/>
  <c r="BL833" i="3" s="1"/>
  <c r="BM833" i="3" s="1"/>
  <c r="Y361" i="3"/>
  <c r="BN361" i="3" s="1"/>
  <c r="BO361" i="3" s="1"/>
  <c r="BP361" i="3" s="1"/>
  <c r="BK361" i="3"/>
  <c r="BL361" i="3" s="1"/>
  <c r="BM361" i="3" s="1"/>
  <c r="CR676" i="3" l="1"/>
  <c r="CJ519" i="3"/>
  <c r="CQ834" i="3"/>
  <c r="CS834" i="3" s="1"/>
  <c r="CL205" i="3"/>
  <c r="CP51" i="3"/>
  <c r="CO51" i="3"/>
  <c r="CN679" i="3"/>
  <c r="CS205" i="3"/>
  <c r="CR205" i="3"/>
  <c r="CQ677" i="3"/>
  <c r="CR362" i="3"/>
  <c r="CS362" i="3"/>
  <c r="CI362" i="3"/>
  <c r="CP835" i="3"/>
  <c r="CO835" i="3"/>
  <c r="CP364" i="3"/>
  <c r="CO364" i="3"/>
  <c r="CN522" i="3"/>
  <c r="CH520" i="3"/>
  <c r="CI520" i="3" s="1"/>
  <c r="CQ520" i="3"/>
  <c r="CP207" i="3"/>
  <c r="CO207" i="3"/>
  <c r="CK206" i="3"/>
  <c r="CM206" i="3" s="1"/>
  <c r="CQ206" i="3"/>
  <c r="CS519" i="3"/>
  <c r="CR519" i="3"/>
  <c r="CP521" i="3"/>
  <c r="CO521" i="3"/>
  <c r="CN208" i="3"/>
  <c r="CN52" i="3"/>
  <c r="CH49" i="3"/>
  <c r="CJ49" i="3" s="1"/>
  <c r="CQ49" i="3"/>
  <c r="CJ48" i="3"/>
  <c r="CN836" i="3"/>
  <c r="CH363" i="3"/>
  <c r="CI363" i="3" s="1"/>
  <c r="CQ363" i="3"/>
  <c r="CP678" i="3"/>
  <c r="CO678" i="3"/>
  <c r="CN365" i="3"/>
  <c r="CS48" i="3"/>
  <c r="CR48" i="3"/>
  <c r="CS833" i="3"/>
  <c r="CR833" i="3"/>
  <c r="CM677" i="3"/>
  <c r="CL677" i="3"/>
  <c r="CM49" i="3"/>
  <c r="CL49" i="3"/>
  <c r="CM834" i="3"/>
  <c r="CL834" i="3"/>
  <c r="CM363" i="3"/>
  <c r="CL363" i="3"/>
  <c r="CM520" i="3"/>
  <c r="CL520" i="3"/>
  <c r="CH208" i="3"/>
  <c r="CI678" i="3"/>
  <c r="CJ678" i="3"/>
  <c r="CI835" i="3"/>
  <c r="CJ835" i="3"/>
  <c r="CG837" i="3"/>
  <c r="CG523" i="3"/>
  <c r="CG209" i="3"/>
  <c r="CG53" i="3"/>
  <c r="CI207" i="3"/>
  <c r="CJ207" i="3"/>
  <c r="CG366" i="3"/>
  <c r="CG680" i="3"/>
  <c r="G521" i="3"/>
  <c r="BQ521" i="3" s="1"/>
  <c r="H520" i="3"/>
  <c r="K50" i="3"/>
  <c r="BR50" i="3" s="1"/>
  <c r="CK50" i="3" s="1"/>
  <c r="K835" i="3"/>
  <c r="BR835" i="3" s="1"/>
  <c r="CK835" i="3" s="1"/>
  <c r="K207" i="3"/>
  <c r="BR207" i="3" s="1"/>
  <c r="K521" i="3"/>
  <c r="BR521" i="3" s="1"/>
  <c r="CK521" i="3" s="1"/>
  <c r="BK519" i="3"/>
  <c r="BL519" i="3" s="1"/>
  <c r="BM519" i="3" s="1"/>
  <c r="Y519" i="3"/>
  <c r="BN519" i="3" s="1"/>
  <c r="BO519" i="3" s="1"/>
  <c r="BP519" i="3" s="1"/>
  <c r="K678" i="3"/>
  <c r="BR678" i="3" s="1"/>
  <c r="K364" i="3"/>
  <c r="BR364" i="3" s="1"/>
  <c r="CK364" i="3" s="1"/>
  <c r="Y362" i="3"/>
  <c r="BN362" i="3" s="1"/>
  <c r="BO362" i="3" s="1"/>
  <c r="BP362" i="3" s="1"/>
  <c r="BK362" i="3"/>
  <c r="BL362" i="3" s="1"/>
  <c r="BM362" i="3" s="1"/>
  <c r="H363" i="3"/>
  <c r="G364" i="3"/>
  <c r="BQ364" i="3" s="1"/>
  <c r="Y677" i="3"/>
  <c r="BN677" i="3" s="1"/>
  <c r="BO677" i="3" s="1"/>
  <c r="BP677" i="3" s="1"/>
  <c r="BK677" i="3"/>
  <c r="BL677" i="3" s="1"/>
  <c r="BM677" i="3" s="1"/>
  <c r="Y834" i="3"/>
  <c r="BN834" i="3" s="1"/>
  <c r="BO834" i="3" s="1"/>
  <c r="BP834" i="3" s="1"/>
  <c r="BK834" i="3"/>
  <c r="BL834" i="3" s="1"/>
  <c r="BM834" i="3" s="1"/>
  <c r="H835" i="3"/>
  <c r="G836" i="3"/>
  <c r="BQ836" i="3" s="1"/>
  <c r="CH836" i="3" s="1"/>
  <c r="G209" i="3"/>
  <c r="BQ209" i="3" s="1"/>
  <c r="H208" i="3"/>
  <c r="H49" i="3"/>
  <c r="G50" i="3"/>
  <c r="BQ50" i="3" s="1"/>
  <c r="Y207" i="3"/>
  <c r="BN207" i="3" s="1"/>
  <c r="BO207" i="3" s="1"/>
  <c r="BP207" i="3" s="1"/>
  <c r="BK207" i="3"/>
  <c r="BL207" i="3" s="1"/>
  <c r="BM207" i="3" s="1"/>
  <c r="H678" i="3"/>
  <c r="G679" i="3"/>
  <c r="BQ679" i="3" s="1"/>
  <c r="CH679" i="3" s="1"/>
  <c r="Y48" i="3"/>
  <c r="BN48" i="3" s="1"/>
  <c r="BO48" i="3" s="1"/>
  <c r="BP48" i="3" s="1"/>
  <c r="BK48" i="3"/>
  <c r="BL48" i="3" s="1"/>
  <c r="BM48" i="3" s="1"/>
  <c r="CR834" i="3" l="1"/>
  <c r="CI49" i="3"/>
  <c r="CJ520" i="3"/>
  <c r="CH521" i="3"/>
  <c r="CJ521" i="3" s="1"/>
  <c r="CQ521" i="3"/>
  <c r="CP836" i="3"/>
  <c r="CO836" i="3"/>
  <c r="CH364" i="3"/>
  <c r="CJ364" i="3" s="1"/>
  <c r="CQ364" i="3"/>
  <c r="CP679" i="3"/>
  <c r="CO679" i="3"/>
  <c r="CS677" i="3"/>
  <c r="CR677" i="3"/>
  <c r="CP208" i="3"/>
  <c r="CO208" i="3"/>
  <c r="CJ363" i="3"/>
  <c r="CN523" i="3"/>
  <c r="CL206" i="3"/>
  <c r="CS520" i="3"/>
  <c r="CR520" i="3"/>
  <c r="CK207" i="3"/>
  <c r="CM207" i="3" s="1"/>
  <c r="CQ207" i="3"/>
  <c r="CN837" i="3"/>
  <c r="CP365" i="3"/>
  <c r="CO365" i="3"/>
  <c r="CN53" i="3"/>
  <c r="CS49" i="3"/>
  <c r="CR49" i="3"/>
  <c r="CS363" i="3"/>
  <c r="CR363" i="3"/>
  <c r="CN209" i="3"/>
  <c r="CN366" i="3"/>
  <c r="CK678" i="3"/>
  <c r="CM678" i="3" s="1"/>
  <c r="CQ678" i="3"/>
  <c r="CH50" i="3"/>
  <c r="CJ50" i="3" s="1"/>
  <c r="CQ50" i="3"/>
  <c r="CN680" i="3"/>
  <c r="CP52" i="3"/>
  <c r="CO52" i="3"/>
  <c r="CS206" i="3"/>
  <c r="CR206" i="3"/>
  <c r="CP522" i="3"/>
  <c r="CO522" i="3"/>
  <c r="CQ835" i="3"/>
  <c r="CM521" i="3"/>
  <c r="CL521" i="3"/>
  <c r="CH837" i="3"/>
  <c r="CL835" i="3"/>
  <c r="CM835" i="3"/>
  <c r="CM50" i="3"/>
  <c r="CL50" i="3"/>
  <c r="CM364" i="3"/>
  <c r="CL364" i="3"/>
  <c r="CH209" i="3"/>
  <c r="CI679" i="3"/>
  <c r="CJ679" i="3"/>
  <c r="CG54" i="3"/>
  <c r="CI208" i="3"/>
  <c r="CJ208" i="3"/>
  <c r="CG210" i="3"/>
  <c r="CI836" i="3"/>
  <c r="CJ836" i="3"/>
  <c r="CG681" i="3"/>
  <c r="CG838" i="3"/>
  <c r="CG367" i="3"/>
  <c r="CG524" i="3"/>
  <c r="K365" i="3"/>
  <c r="BR365" i="3" s="1"/>
  <c r="CK365" i="3" s="1"/>
  <c r="K208" i="3"/>
  <c r="BR208" i="3" s="1"/>
  <c r="K679" i="3"/>
  <c r="BR679" i="3" s="1"/>
  <c r="CK679" i="3" s="1"/>
  <c r="K836" i="3"/>
  <c r="BR836" i="3" s="1"/>
  <c r="K51" i="3"/>
  <c r="BR51" i="3" s="1"/>
  <c r="CK51" i="3" s="1"/>
  <c r="Y520" i="3"/>
  <c r="BN520" i="3" s="1"/>
  <c r="BO520" i="3" s="1"/>
  <c r="BP520" i="3" s="1"/>
  <c r="BK520" i="3"/>
  <c r="BL520" i="3" s="1"/>
  <c r="BM520" i="3" s="1"/>
  <c r="K522" i="3"/>
  <c r="BR522" i="3" s="1"/>
  <c r="CK522" i="3" s="1"/>
  <c r="G522" i="3"/>
  <c r="BQ522" i="3" s="1"/>
  <c r="H521" i="3"/>
  <c r="G365" i="3"/>
  <c r="BQ365" i="3" s="1"/>
  <c r="H364" i="3"/>
  <c r="Y835" i="3"/>
  <c r="BN835" i="3" s="1"/>
  <c r="BO835" i="3" s="1"/>
  <c r="BP835" i="3" s="1"/>
  <c r="BK835" i="3"/>
  <c r="BL835" i="3" s="1"/>
  <c r="BM835" i="3" s="1"/>
  <c r="Y363" i="3"/>
  <c r="BN363" i="3" s="1"/>
  <c r="BO363" i="3" s="1"/>
  <c r="BP363" i="3" s="1"/>
  <c r="BK363" i="3"/>
  <c r="BL363" i="3" s="1"/>
  <c r="BM363" i="3" s="1"/>
  <c r="Y208" i="3"/>
  <c r="BN208" i="3" s="1"/>
  <c r="BO208" i="3" s="1"/>
  <c r="BP208" i="3" s="1"/>
  <c r="BK208" i="3"/>
  <c r="BL208" i="3" s="1"/>
  <c r="BM208" i="3" s="1"/>
  <c r="Y678" i="3"/>
  <c r="BN678" i="3" s="1"/>
  <c r="BO678" i="3" s="1"/>
  <c r="BP678" i="3" s="1"/>
  <c r="BK678" i="3"/>
  <c r="BL678" i="3" s="1"/>
  <c r="BM678" i="3" s="1"/>
  <c r="H209" i="3"/>
  <c r="G210" i="3"/>
  <c r="BQ210" i="3" s="1"/>
  <c r="G837" i="3"/>
  <c r="BQ837" i="3" s="1"/>
  <c r="H836" i="3"/>
  <c r="G51" i="3"/>
  <c r="BQ51" i="3" s="1"/>
  <c r="H50" i="3"/>
  <c r="G680" i="3"/>
  <c r="BQ680" i="3" s="1"/>
  <c r="CH680" i="3" s="1"/>
  <c r="H679" i="3"/>
  <c r="Y49" i="3"/>
  <c r="BN49" i="3" s="1"/>
  <c r="BO49" i="3" s="1"/>
  <c r="BP49" i="3" s="1"/>
  <c r="BK49" i="3"/>
  <c r="BL49" i="3" s="1"/>
  <c r="BM49" i="3" s="1"/>
  <c r="CI521" i="3" l="1"/>
  <c r="CL207" i="3"/>
  <c r="CI364" i="3"/>
  <c r="CQ679" i="3"/>
  <c r="CS679" i="3" s="1"/>
  <c r="CH51" i="3"/>
  <c r="CI51" i="3" s="1"/>
  <c r="CQ51" i="3"/>
  <c r="CH522" i="3"/>
  <c r="CJ522" i="3" s="1"/>
  <c r="CQ522" i="3"/>
  <c r="CN524" i="3"/>
  <c r="CS835" i="3"/>
  <c r="CR835" i="3"/>
  <c r="CN367" i="3"/>
  <c r="CS50" i="3"/>
  <c r="CR50" i="3"/>
  <c r="CP523" i="3"/>
  <c r="CO523" i="3"/>
  <c r="CP837" i="3"/>
  <c r="CO837" i="3"/>
  <c r="CN210" i="3"/>
  <c r="CN838" i="3"/>
  <c r="CI50" i="3"/>
  <c r="CN54" i="3"/>
  <c r="CL678" i="3"/>
  <c r="CP366" i="3"/>
  <c r="CO366" i="3"/>
  <c r="CP53" i="3"/>
  <c r="CO53" i="3"/>
  <c r="CS364" i="3"/>
  <c r="CR364" i="3"/>
  <c r="CS678" i="3"/>
  <c r="CR678" i="3"/>
  <c r="CK836" i="3"/>
  <c r="CM836" i="3" s="1"/>
  <c r="CQ836" i="3"/>
  <c r="CS207" i="3"/>
  <c r="CR207" i="3"/>
  <c r="CH365" i="3"/>
  <c r="CJ365" i="3" s="1"/>
  <c r="CQ365" i="3"/>
  <c r="CK208" i="3"/>
  <c r="CM208" i="3" s="1"/>
  <c r="CQ208" i="3"/>
  <c r="CS521" i="3"/>
  <c r="CR521" i="3"/>
  <c r="CN681" i="3"/>
  <c r="CP680" i="3"/>
  <c r="CO680" i="3"/>
  <c r="CP209" i="3"/>
  <c r="CO209" i="3"/>
  <c r="CH210" i="3"/>
  <c r="CM51" i="3"/>
  <c r="CL51" i="3"/>
  <c r="CM679" i="3"/>
  <c r="CL679" i="3"/>
  <c r="CM365" i="3"/>
  <c r="CL365" i="3"/>
  <c r="CM522" i="3"/>
  <c r="CL522" i="3"/>
  <c r="CI837" i="3"/>
  <c r="CJ837" i="3"/>
  <c r="CI680" i="3"/>
  <c r="CJ680" i="3"/>
  <c r="CG368" i="3"/>
  <c r="CG682" i="3"/>
  <c r="CG55" i="3"/>
  <c r="CG525" i="3"/>
  <c r="CI209" i="3"/>
  <c r="CJ209" i="3"/>
  <c r="CG839" i="3"/>
  <c r="CG211" i="3"/>
  <c r="H522" i="3"/>
  <c r="G523" i="3"/>
  <c r="BQ523" i="3" s="1"/>
  <c r="K837" i="3"/>
  <c r="BR837" i="3" s="1"/>
  <c r="K680" i="3"/>
  <c r="BR680" i="3" s="1"/>
  <c r="K523" i="3"/>
  <c r="BR523" i="3" s="1"/>
  <c r="CK523" i="3" s="1"/>
  <c r="K209" i="3"/>
  <c r="BR209" i="3" s="1"/>
  <c r="Y521" i="3"/>
  <c r="BN521" i="3" s="1"/>
  <c r="BO521" i="3" s="1"/>
  <c r="BP521" i="3" s="1"/>
  <c r="BK521" i="3"/>
  <c r="BL521" i="3" s="1"/>
  <c r="BM521" i="3" s="1"/>
  <c r="K52" i="3"/>
  <c r="BR52" i="3" s="1"/>
  <c r="CK52" i="3" s="1"/>
  <c r="K366" i="3"/>
  <c r="BR366" i="3" s="1"/>
  <c r="CK366" i="3" s="1"/>
  <c r="Y209" i="3"/>
  <c r="BN209" i="3" s="1"/>
  <c r="BO209" i="3" s="1"/>
  <c r="BP209" i="3" s="1"/>
  <c r="BK209" i="3"/>
  <c r="BL209" i="3" s="1"/>
  <c r="BM209" i="3" s="1"/>
  <c r="G211" i="3"/>
  <c r="BQ211" i="3" s="1"/>
  <c r="H210" i="3"/>
  <c r="H51" i="3"/>
  <c r="G52" i="3"/>
  <c r="BQ52" i="3" s="1"/>
  <c r="H680" i="3"/>
  <c r="G681" i="3"/>
  <c r="BQ681" i="3" s="1"/>
  <c r="CH681" i="3" s="1"/>
  <c r="Y836" i="3"/>
  <c r="BN836" i="3" s="1"/>
  <c r="BO836" i="3" s="1"/>
  <c r="BP836" i="3" s="1"/>
  <c r="BK836" i="3"/>
  <c r="BL836" i="3" s="1"/>
  <c r="BM836" i="3" s="1"/>
  <c r="Y364" i="3"/>
  <c r="BN364" i="3" s="1"/>
  <c r="BO364" i="3" s="1"/>
  <c r="BP364" i="3" s="1"/>
  <c r="BK364" i="3"/>
  <c r="BL364" i="3" s="1"/>
  <c r="BM364" i="3" s="1"/>
  <c r="Y679" i="3"/>
  <c r="BN679" i="3" s="1"/>
  <c r="BO679" i="3" s="1"/>
  <c r="BP679" i="3" s="1"/>
  <c r="BK679" i="3"/>
  <c r="BL679" i="3" s="1"/>
  <c r="BM679" i="3" s="1"/>
  <c r="Y50" i="3"/>
  <c r="BN50" i="3" s="1"/>
  <c r="BO50" i="3" s="1"/>
  <c r="BP50" i="3" s="1"/>
  <c r="BK50" i="3"/>
  <c r="BL50" i="3" s="1"/>
  <c r="BM50" i="3" s="1"/>
  <c r="H837" i="3"/>
  <c r="G838" i="3"/>
  <c r="BQ838" i="3" s="1"/>
  <c r="CH838" i="3" s="1"/>
  <c r="H365" i="3"/>
  <c r="G366" i="3"/>
  <c r="BQ366" i="3" s="1"/>
  <c r="CR679" i="3" l="1"/>
  <c r="CL836" i="3"/>
  <c r="CJ51" i="3"/>
  <c r="CI365" i="3"/>
  <c r="CI522" i="3"/>
  <c r="CN55" i="3"/>
  <c r="CS365" i="3"/>
  <c r="CR365" i="3"/>
  <c r="CP524" i="3"/>
  <c r="CO524" i="3"/>
  <c r="CN839" i="3"/>
  <c r="CK680" i="3"/>
  <c r="CM680" i="3" s="1"/>
  <c r="CQ680" i="3"/>
  <c r="CN682" i="3"/>
  <c r="CL208" i="3"/>
  <c r="CH366" i="3"/>
  <c r="CJ366" i="3" s="1"/>
  <c r="CQ366" i="3"/>
  <c r="CN525" i="3"/>
  <c r="CK837" i="3"/>
  <c r="CM837" i="3" s="1"/>
  <c r="CQ837" i="3"/>
  <c r="CN368" i="3"/>
  <c r="CP681" i="3"/>
  <c r="CO681" i="3"/>
  <c r="CP838" i="3"/>
  <c r="CO838" i="3"/>
  <c r="CR522" i="3"/>
  <c r="CS522" i="3"/>
  <c r="CS208" i="3"/>
  <c r="CR208" i="3"/>
  <c r="CP54" i="3"/>
  <c r="CO54" i="3"/>
  <c r="CH523" i="3"/>
  <c r="CI523" i="3" s="1"/>
  <c r="CQ523" i="3"/>
  <c r="CK209" i="3"/>
  <c r="CM209" i="3" s="1"/>
  <c r="CQ209" i="3"/>
  <c r="CR836" i="3"/>
  <c r="CS836" i="3"/>
  <c r="CP210" i="3"/>
  <c r="CO210" i="3"/>
  <c r="CP367" i="3"/>
  <c r="CO367" i="3"/>
  <c r="CS51" i="3"/>
  <c r="CR51" i="3"/>
  <c r="CH52" i="3"/>
  <c r="CI52" i="3" s="1"/>
  <c r="CQ52" i="3"/>
  <c r="CN211" i="3"/>
  <c r="CM523" i="3"/>
  <c r="CL523" i="3"/>
  <c r="CL52" i="3"/>
  <c r="CM52" i="3"/>
  <c r="CH211" i="3"/>
  <c r="CM366" i="3"/>
  <c r="CL366" i="3"/>
  <c r="CJ210" i="3"/>
  <c r="CI210" i="3"/>
  <c r="CI838" i="3"/>
  <c r="CJ838" i="3"/>
  <c r="CG212" i="3"/>
  <c r="CG840" i="3"/>
  <c r="CG369" i="3"/>
  <c r="CG526" i="3"/>
  <c r="CI681" i="3"/>
  <c r="CJ681" i="3"/>
  <c r="CG683" i="3"/>
  <c r="CG56" i="3"/>
  <c r="K367" i="3"/>
  <c r="BR367" i="3" s="1"/>
  <c r="CK367" i="3" s="1"/>
  <c r="K524" i="3"/>
  <c r="BR524" i="3" s="1"/>
  <c r="CK524" i="3" s="1"/>
  <c r="K53" i="3"/>
  <c r="BR53" i="3" s="1"/>
  <c r="CK53" i="3" s="1"/>
  <c r="K681" i="3"/>
  <c r="BR681" i="3" s="1"/>
  <c r="CK681" i="3" s="1"/>
  <c r="K838" i="3"/>
  <c r="BR838" i="3" s="1"/>
  <c r="CK838" i="3" s="1"/>
  <c r="H523" i="3"/>
  <c r="G524" i="3"/>
  <c r="BQ524" i="3" s="1"/>
  <c r="K210" i="3"/>
  <c r="BR210" i="3" s="1"/>
  <c r="BK522" i="3"/>
  <c r="BL522" i="3" s="1"/>
  <c r="BM522" i="3" s="1"/>
  <c r="Y522" i="3"/>
  <c r="BN522" i="3" s="1"/>
  <c r="BO522" i="3" s="1"/>
  <c r="BP522" i="3" s="1"/>
  <c r="G682" i="3"/>
  <c r="BQ682" i="3" s="1"/>
  <c r="CH682" i="3" s="1"/>
  <c r="H681" i="3"/>
  <c r="Y365" i="3"/>
  <c r="BN365" i="3" s="1"/>
  <c r="BO365" i="3" s="1"/>
  <c r="BP365" i="3" s="1"/>
  <c r="BK365" i="3"/>
  <c r="BL365" i="3" s="1"/>
  <c r="BM365" i="3" s="1"/>
  <c r="Y680" i="3"/>
  <c r="BN680" i="3" s="1"/>
  <c r="BO680" i="3" s="1"/>
  <c r="BP680" i="3" s="1"/>
  <c r="BK680" i="3"/>
  <c r="BL680" i="3" s="1"/>
  <c r="BM680" i="3" s="1"/>
  <c r="G53" i="3"/>
  <c r="BQ53" i="3" s="1"/>
  <c r="H52" i="3"/>
  <c r="Y51" i="3"/>
  <c r="BN51" i="3" s="1"/>
  <c r="BO51" i="3" s="1"/>
  <c r="BP51" i="3" s="1"/>
  <c r="BK51" i="3"/>
  <c r="BL51" i="3" s="1"/>
  <c r="BM51" i="3" s="1"/>
  <c r="G367" i="3"/>
  <c r="BQ367" i="3" s="1"/>
  <c r="H366" i="3"/>
  <c r="Y210" i="3"/>
  <c r="BN210" i="3" s="1"/>
  <c r="BO210" i="3" s="1"/>
  <c r="BP210" i="3" s="1"/>
  <c r="BK210" i="3"/>
  <c r="BL210" i="3" s="1"/>
  <c r="BM210" i="3" s="1"/>
  <c r="G839" i="3"/>
  <c r="BQ839" i="3" s="1"/>
  <c r="CH839" i="3" s="1"/>
  <c r="H838" i="3"/>
  <c r="Y837" i="3"/>
  <c r="BN837" i="3" s="1"/>
  <c r="BO837" i="3" s="1"/>
  <c r="BP837" i="3" s="1"/>
  <c r="BK837" i="3"/>
  <c r="BL837" i="3" s="1"/>
  <c r="BM837" i="3" s="1"/>
  <c r="H211" i="3"/>
  <c r="G212" i="3"/>
  <c r="BQ212" i="3" s="1"/>
  <c r="CL837" i="3" l="1"/>
  <c r="CI366" i="3"/>
  <c r="CL680" i="3"/>
  <c r="CJ52" i="3"/>
  <c r="CN526" i="3"/>
  <c r="CK210" i="3"/>
  <c r="CM210" i="3" s="1"/>
  <c r="CQ210" i="3"/>
  <c r="CN683" i="3"/>
  <c r="CS366" i="3"/>
  <c r="CR366" i="3"/>
  <c r="CH367" i="3"/>
  <c r="CJ367" i="3" s="1"/>
  <c r="CQ367" i="3"/>
  <c r="CN369" i="3"/>
  <c r="CS209" i="3"/>
  <c r="CR209" i="3"/>
  <c r="CP368" i="3"/>
  <c r="CO368" i="3"/>
  <c r="CS52" i="3"/>
  <c r="CR52" i="3"/>
  <c r="CJ523" i="3"/>
  <c r="CN840" i="3"/>
  <c r="CP682" i="3"/>
  <c r="CO682" i="3"/>
  <c r="CN212" i="3"/>
  <c r="CL209" i="3"/>
  <c r="CQ838" i="3"/>
  <c r="CS837" i="3"/>
  <c r="CR837" i="3"/>
  <c r="CH524" i="3"/>
  <c r="CJ524" i="3" s="1"/>
  <c r="CQ524" i="3"/>
  <c r="CQ681" i="3"/>
  <c r="CS680" i="3"/>
  <c r="CR680" i="3"/>
  <c r="CP55" i="3"/>
  <c r="CO55" i="3"/>
  <c r="CN56" i="3"/>
  <c r="CP839" i="3"/>
  <c r="CO839" i="3"/>
  <c r="CH53" i="3"/>
  <c r="CJ53" i="3" s="1"/>
  <c r="CQ53" i="3"/>
  <c r="CP211" i="3"/>
  <c r="CO211" i="3"/>
  <c r="CS523" i="3"/>
  <c r="CR523" i="3"/>
  <c r="CP525" i="3"/>
  <c r="CO525" i="3"/>
  <c r="CM838" i="3"/>
  <c r="CL838" i="3"/>
  <c r="CM681" i="3"/>
  <c r="CL681" i="3"/>
  <c r="CM53" i="3"/>
  <c r="CL53" i="3"/>
  <c r="CH212" i="3"/>
  <c r="CM524" i="3"/>
  <c r="CL524" i="3"/>
  <c r="CM367" i="3"/>
  <c r="CL367" i="3"/>
  <c r="CJ682" i="3"/>
  <c r="CI682" i="3"/>
  <c r="CI211" i="3"/>
  <c r="CJ211" i="3"/>
  <c r="CI839" i="3"/>
  <c r="CJ839" i="3"/>
  <c r="CG57" i="3"/>
  <c r="CG684" i="3"/>
  <c r="CG213" i="3"/>
  <c r="CG841" i="3"/>
  <c r="CG527" i="3"/>
  <c r="CI367" i="3"/>
  <c r="CG370" i="3"/>
  <c r="K682" i="3"/>
  <c r="BR682" i="3" s="1"/>
  <c r="CK682" i="3" s="1"/>
  <c r="K211" i="3"/>
  <c r="BR211" i="3" s="1"/>
  <c r="K54" i="3"/>
  <c r="BR54" i="3" s="1"/>
  <c r="CK54" i="3" s="1"/>
  <c r="H524" i="3"/>
  <c r="G525" i="3"/>
  <c r="BQ525" i="3" s="1"/>
  <c r="K525" i="3"/>
  <c r="BR525" i="3" s="1"/>
  <c r="CK525" i="3" s="1"/>
  <c r="BK523" i="3"/>
  <c r="BL523" i="3" s="1"/>
  <c r="BM523" i="3" s="1"/>
  <c r="Y523" i="3"/>
  <c r="BN523" i="3" s="1"/>
  <c r="BO523" i="3" s="1"/>
  <c r="BP523" i="3" s="1"/>
  <c r="K839" i="3"/>
  <c r="BR839" i="3" s="1"/>
  <c r="K368" i="3"/>
  <c r="BR368" i="3" s="1"/>
  <c r="CK368" i="3" s="1"/>
  <c r="G213" i="3"/>
  <c r="BQ213" i="3" s="1"/>
  <c r="H212" i="3"/>
  <c r="Y52" i="3"/>
  <c r="BN52" i="3" s="1"/>
  <c r="BO52" i="3" s="1"/>
  <c r="BP52" i="3" s="1"/>
  <c r="BK52" i="3"/>
  <c r="BL52" i="3" s="1"/>
  <c r="BM52" i="3" s="1"/>
  <c r="Y838" i="3"/>
  <c r="BN838" i="3" s="1"/>
  <c r="BO838" i="3" s="1"/>
  <c r="BP838" i="3" s="1"/>
  <c r="BK838" i="3"/>
  <c r="BL838" i="3" s="1"/>
  <c r="BM838" i="3" s="1"/>
  <c r="Y211" i="3"/>
  <c r="BN211" i="3" s="1"/>
  <c r="BO211" i="3" s="1"/>
  <c r="BP211" i="3" s="1"/>
  <c r="BK211" i="3"/>
  <c r="BL211" i="3" s="1"/>
  <c r="BM211" i="3" s="1"/>
  <c r="H839" i="3"/>
  <c r="G840" i="3"/>
  <c r="BQ840" i="3" s="1"/>
  <c r="CH840" i="3" s="1"/>
  <c r="H53" i="3"/>
  <c r="G54" i="3"/>
  <c r="BQ54" i="3" s="1"/>
  <c r="H367" i="3"/>
  <c r="G368" i="3"/>
  <c r="BQ368" i="3" s="1"/>
  <c r="Y681" i="3"/>
  <c r="BN681" i="3" s="1"/>
  <c r="BO681" i="3" s="1"/>
  <c r="BP681" i="3" s="1"/>
  <c r="BK681" i="3"/>
  <c r="BL681" i="3" s="1"/>
  <c r="BM681" i="3" s="1"/>
  <c r="Y366" i="3"/>
  <c r="BN366" i="3" s="1"/>
  <c r="BO366" i="3" s="1"/>
  <c r="BP366" i="3" s="1"/>
  <c r="BK366" i="3"/>
  <c r="BL366" i="3" s="1"/>
  <c r="BM366" i="3" s="1"/>
  <c r="H682" i="3"/>
  <c r="G683" i="3"/>
  <c r="BQ683" i="3" s="1"/>
  <c r="CH683" i="3" s="1"/>
  <c r="CI524" i="3" l="1"/>
  <c r="CL210" i="3"/>
  <c r="CI53" i="3"/>
  <c r="CQ682" i="3"/>
  <c r="CR682" i="3" s="1"/>
  <c r="CH54" i="3"/>
  <c r="CI54" i="3" s="1"/>
  <c r="CQ54" i="3"/>
  <c r="CN684" i="3"/>
  <c r="CP683" i="3"/>
  <c r="CO683" i="3"/>
  <c r="CN213" i="3"/>
  <c r="CH525" i="3"/>
  <c r="CJ525" i="3" s="1"/>
  <c r="CQ525" i="3"/>
  <c r="CN57" i="3"/>
  <c r="CP840" i="3"/>
  <c r="CO840" i="3"/>
  <c r="CP369" i="3"/>
  <c r="CO369" i="3"/>
  <c r="CS210" i="3"/>
  <c r="CR210" i="3"/>
  <c r="CP56" i="3"/>
  <c r="CO56" i="3"/>
  <c r="CN527" i="3"/>
  <c r="CS53" i="3"/>
  <c r="CR53" i="3"/>
  <c r="CS838" i="3"/>
  <c r="CR838" i="3"/>
  <c r="CS524" i="3"/>
  <c r="CR524" i="3"/>
  <c r="CK211" i="3"/>
  <c r="CM211" i="3" s="1"/>
  <c r="CQ211" i="3"/>
  <c r="CN841" i="3"/>
  <c r="CS367" i="3"/>
  <c r="CR367" i="3"/>
  <c r="CP526" i="3"/>
  <c r="CO526" i="3"/>
  <c r="CH368" i="3"/>
  <c r="CJ368" i="3" s="1"/>
  <c r="CQ368" i="3"/>
  <c r="CN370" i="3"/>
  <c r="CK839" i="3"/>
  <c r="CL839" i="3" s="1"/>
  <c r="CQ839" i="3"/>
  <c r="CS681" i="3"/>
  <c r="CR681" i="3"/>
  <c r="CP212" i="3"/>
  <c r="CO212" i="3"/>
  <c r="CM525" i="3"/>
  <c r="CL525" i="3"/>
  <c r="CM54" i="3"/>
  <c r="CL54" i="3"/>
  <c r="CM368" i="3"/>
  <c r="CL368" i="3"/>
  <c r="CM682" i="3"/>
  <c r="CL682" i="3"/>
  <c r="CH213" i="3"/>
  <c r="CI683" i="3"/>
  <c r="CJ683" i="3"/>
  <c r="CG842" i="3"/>
  <c r="CI840" i="3"/>
  <c r="CJ840" i="3"/>
  <c r="CI525" i="3"/>
  <c r="CJ54" i="3"/>
  <c r="CI212" i="3"/>
  <c r="CJ212" i="3"/>
  <c r="CG214" i="3"/>
  <c r="CG371" i="3"/>
  <c r="CG58" i="3"/>
  <c r="CG528" i="3"/>
  <c r="CG685" i="3"/>
  <c r="K369" i="3"/>
  <c r="BR369" i="3" s="1"/>
  <c r="CK369" i="3" s="1"/>
  <c r="Y524" i="3"/>
  <c r="BN524" i="3" s="1"/>
  <c r="BO524" i="3" s="1"/>
  <c r="BP524" i="3" s="1"/>
  <c r="BK524" i="3"/>
  <c r="BL524" i="3" s="1"/>
  <c r="BM524" i="3" s="1"/>
  <c r="K840" i="3"/>
  <c r="BR840" i="3" s="1"/>
  <c r="CK840" i="3" s="1"/>
  <c r="K55" i="3"/>
  <c r="BR55" i="3" s="1"/>
  <c r="CK55" i="3" s="1"/>
  <c r="K212" i="3"/>
  <c r="BR212" i="3" s="1"/>
  <c r="K526" i="3"/>
  <c r="BR526" i="3" s="1"/>
  <c r="CK526" i="3" s="1"/>
  <c r="H525" i="3"/>
  <c r="G526" i="3"/>
  <c r="BQ526" i="3" s="1"/>
  <c r="K683" i="3"/>
  <c r="BR683" i="3" s="1"/>
  <c r="CK683" i="3" s="1"/>
  <c r="Y682" i="3"/>
  <c r="BN682" i="3" s="1"/>
  <c r="BO682" i="3" s="1"/>
  <c r="BP682" i="3" s="1"/>
  <c r="BK682" i="3"/>
  <c r="BL682" i="3" s="1"/>
  <c r="BM682" i="3" s="1"/>
  <c r="G369" i="3"/>
  <c r="BQ369" i="3" s="1"/>
  <c r="H368" i="3"/>
  <c r="G55" i="3"/>
  <c r="BQ55" i="3" s="1"/>
  <c r="H54" i="3"/>
  <c r="G841" i="3"/>
  <c r="BQ841" i="3" s="1"/>
  <c r="H840" i="3"/>
  <c r="Y212" i="3"/>
  <c r="BN212" i="3" s="1"/>
  <c r="BO212" i="3" s="1"/>
  <c r="BP212" i="3" s="1"/>
  <c r="BK212" i="3"/>
  <c r="BL212" i="3" s="1"/>
  <c r="BM212" i="3" s="1"/>
  <c r="G684" i="3"/>
  <c r="BQ684" i="3" s="1"/>
  <c r="CH684" i="3" s="1"/>
  <c r="H683" i="3"/>
  <c r="Y367" i="3"/>
  <c r="BN367" i="3" s="1"/>
  <c r="BO367" i="3" s="1"/>
  <c r="BP367" i="3" s="1"/>
  <c r="BK367" i="3"/>
  <c r="BL367" i="3" s="1"/>
  <c r="BM367" i="3" s="1"/>
  <c r="Y53" i="3"/>
  <c r="BN53" i="3" s="1"/>
  <c r="BO53" i="3" s="1"/>
  <c r="BP53" i="3" s="1"/>
  <c r="BK53" i="3"/>
  <c r="BL53" i="3" s="1"/>
  <c r="BM53" i="3" s="1"/>
  <c r="Y839" i="3"/>
  <c r="BN839" i="3" s="1"/>
  <c r="BO839" i="3" s="1"/>
  <c r="BP839" i="3" s="1"/>
  <c r="BK839" i="3"/>
  <c r="BL839" i="3" s="1"/>
  <c r="BM839" i="3" s="1"/>
  <c r="H213" i="3"/>
  <c r="G214" i="3"/>
  <c r="BQ214" i="3" s="1"/>
  <c r="CS682" i="3" l="1"/>
  <c r="CI368" i="3"/>
  <c r="CM839" i="3"/>
  <c r="CL211" i="3"/>
  <c r="CN214" i="3"/>
  <c r="CS839" i="3"/>
  <c r="CR839" i="3"/>
  <c r="CP57" i="3"/>
  <c r="CO57" i="3"/>
  <c r="CK212" i="3"/>
  <c r="CL212" i="3" s="1"/>
  <c r="CQ212" i="3"/>
  <c r="CP370" i="3"/>
  <c r="CO370" i="3"/>
  <c r="CP841" i="3"/>
  <c r="CO841" i="3"/>
  <c r="CS525" i="3"/>
  <c r="CR525" i="3"/>
  <c r="CP684" i="3"/>
  <c r="CO684" i="3"/>
  <c r="CH526" i="3"/>
  <c r="CI526" i="3" s="1"/>
  <c r="CQ526" i="3"/>
  <c r="CH841" i="3"/>
  <c r="CJ841" i="3" s="1"/>
  <c r="CH369" i="3"/>
  <c r="CJ369" i="3" s="1"/>
  <c r="CQ369" i="3"/>
  <c r="CN371" i="3"/>
  <c r="CN842" i="3"/>
  <c r="CN685" i="3"/>
  <c r="CS368" i="3"/>
  <c r="CR368" i="3"/>
  <c r="CS211" i="3"/>
  <c r="CR211" i="3"/>
  <c r="CP527" i="3"/>
  <c r="CO527" i="3"/>
  <c r="CQ840" i="3"/>
  <c r="CP213" i="3"/>
  <c r="CO213" i="3"/>
  <c r="CS54" i="3"/>
  <c r="CR54" i="3"/>
  <c r="CN58" i="3"/>
  <c r="CH55" i="3"/>
  <c r="CI55" i="3" s="1"/>
  <c r="CQ55" i="3"/>
  <c r="CN528" i="3"/>
  <c r="CQ683" i="3"/>
  <c r="CM55" i="3"/>
  <c r="CL55" i="3"/>
  <c r="CM840" i="3"/>
  <c r="CL840" i="3"/>
  <c r="CH214" i="3"/>
  <c r="CL683" i="3"/>
  <c r="CM683" i="3"/>
  <c r="CM369" i="3"/>
  <c r="CL369" i="3"/>
  <c r="CM526" i="3"/>
  <c r="CL526" i="3"/>
  <c r="CG215" i="3"/>
  <c r="CI369" i="3"/>
  <c r="CG529" i="3"/>
  <c r="CG59" i="3"/>
  <c r="CG843" i="3"/>
  <c r="CI684" i="3"/>
  <c r="CJ684" i="3"/>
  <c r="CG686" i="3"/>
  <c r="CI213" i="3"/>
  <c r="CJ213" i="3"/>
  <c r="CG372" i="3"/>
  <c r="K684" i="3"/>
  <c r="BR684" i="3" s="1"/>
  <c r="CK684" i="3" s="1"/>
  <c r="H526" i="3"/>
  <c r="G527" i="3"/>
  <c r="BQ527" i="3" s="1"/>
  <c r="K56" i="3"/>
  <c r="BR56" i="3" s="1"/>
  <c r="CK56" i="3" s="1"/>
  <c r="Y525" i="3"/>
  <c r="BN525" i="3" s="1"/>
  <c r="BO525" i="3" s="1"/>
  <c r="BP525" i="3" s="1"/>
  <c r="BK525" i="3"/>
  <c r="BL525" i="3" s="1"/>
  <c r="BM525" i="3" s="1"/>
  <c r="K841" i="3"/>
  <c r="BR841" i="3" s="1"/>
  <c r="CK841" i="3" s="1"/>
  <c r="K527" i="3"/>
  <c r="BR527" i="3" s="1"/>
  <c r="CK527" i="3" s="1"/>
  <c r="K213" i="3"/>
  <c r="BR213" i="3" s="1"/>
  <c r="K370" i="3"/>
  <c r="BR370" i="3" s="1"/>
  <c r="CK370" i="3" s="1"/>
  <c r="Y683" i="3"/>
  <c r="BN683" i="3" s="1"/>
  <c r="BO683" i="3" s="1"/>
  <c r="BP683" i="3" s="1"/>
  <c r="BK683" i="3"/>
  <c r="BL683" i="3" s="1"/>
  <c r="BM683" i="3" s="1"/>
  <c r="Y368" i="3"/>
  <c r="BN368" i="3" s="1"/>
  <c r="BO368" i="3" s="1"/>
  <c r="BP368" i="3" s="1"/>
  <c r="BK368" i="3"/>
  <c r="BL368" i="3" s="1"/>
  <c r="BM368" i="3" s="1"/>
  <c r="G215" i="3"/>
  <c r="BQ215" i="3" s="1"/>
  <c r="H214" i="3"/>
  <c r="Y213" i="3"/>
  <c r="BN213" i="3" s="1"/>
  <c r="BO213" i="3" s="1"/>
  <c r="BP213" i="3" s="1"/>
  <c r="BK213" i="3"/>
  <c r="BL213" i="3" s="1"/>
  <c r="BM213" i="3" s="1"/>
  <c r="H684" i="3"/>
  <c r="G685" i="3"/>
  <c r="BQ685" i="3" s="1"/>
  <c r="CH685" i="3" s="1"/>
  <c r="H369" i="3"/>
  <c r="G370" i="3"/>
  <c r="BQ370" i="3" s="1"/>
  <c r="Y54" i="3"/>
  <c r="BN54" i="3" s="1"/>
  <c r="BO54" i="3" s="1"/>
  <c r="BP54" i="3" s="1"/>
  <c r="BK54" i="3"/>
  <c r="BL54" i="3" s="1"/>
  <c r="BM54" i="3" s="1"/>
  <c r="Y840" i="3"/>
  <c r="BN840" i="3" s="1"/>
  <c r="BO840" i="3" s="1"/>
  <c r="BP840" i="3" s="1"/>
  <c r="BK840" i="3"/>
  <c r="BL840" i="3" s="1"/>
  <c r="BM840" i="3" s="1"/>
  <c r="H841" i="3"/>
  <c r="G842" i="3"/>
  <c r="BQ842" i="3" s="1"/>
  <c r="CH842" i="3" s="1"/>
  <c r="H55" i="3"/>
  <c r="G56" i="3"/>
  <c r="BQ56" i="3" s="1"/>
  <c r="CI841" i="3" l="1"/>
  <c r="CJ526" i="3"/>
  <c r="CN372" i="3"/>
  <c r="CN59" i="3"/>
  <c r="CN215" i="3"/>
  <c r="CP528" i="3"/>
  <c r="CO528" i="3"/>
  <c r="CS369" i="3"/>
  <c r="CR369" i="3"/>
  <c r="CH56" i="3"/>
  <c r="CI56" i="3" s="1"/>
  <c r="CQ56" i="3"/>
  <c r="CH370" i="3"/>
  <c r="CJ370" i="3" s="1"/>
  <c r="CQ370" i="3"/>
  <c r="CJ55" i="3"/>
  <c r="CP685" i="3"/>
  <c r="CO685" i="3"/>
  <c r="CQ684" i="3"/>
  <c r="CS683" i="3"/>
  <c r="CR683" i="3"/>
  <c r="CS55" i="3"/>
  <c r="CR55" i="3"/>
  <c r="CS840" i="3"/>
  <c r="CR840" i="3"/>
  <c r="CP842" i="3"/>
  <c r="CO842" i="3"/>
  <c r="CS526" i="3"/>
  <c r="CR526" i="3"/>
  <c r="CP214" i="3"/>
  <c r="CO214" i="3"/>
  <c r="CH527" i="3"/>
  <c r="CI527" i="3" s="1"/>
  <c r="CQ527" i="3"/>
  <c r="CN686" i="3"/>
  <c r="CP58" i="3"/>
  <c r="CO58" i="3"/>
  <c r="CK213" i="3"/>
  <c r="CM213" i="3" s="1"/>
  <c r="CQ213" i="3"/>
  <c r="CM212" i="3"/>
  <c r="CN843" i="3"/>
  <c r="CN529" i="3"/>
  <c r="CP371" i="3"/>
  <c r="CO371" i="3"/>
  <c r="CS212" i="3"/>
  <c r="CR212" i="3"/>
  <c r="CQ841" i="3"/>
  <c r="CM56" i="3"/>
  <c r="CL56" i="3"/>
  <c r="CM684" i="3"/>
  <c r="CL684" i="3"/>
  <c r="CM527" i="3"/>
  <c r="CL527" i="3"/>
  <c r="CM370" i="3"/>
  <c r="CL370" i="3"/>
  <c r="CM841" i="3"/>
  <c r="CL841" i="3"/>
  <c r="CH215" i="3"/>
  <c r="CI842" i="3"/>
  <c r="CJ842" i="3"/>
  <c r="CI685" i="3"/>
  <c r="CJ685" i="3"/>
  <c r="CG844" i="3"/>
  <c r="CG530" i="3"/>
  <c r="CG373" i="3"/>
  <c r="CG60" i="3"/>
  <c r="CI214" i="3"/>
  <c r="CJ214" i="3"/>
  <c r="CG687" i="3"/>
  <c r="CG216" i="3"/>
  <c r="K371" i="3"/>
  <c r="BR371" i="3" s="1"/>
  <c r="CK371" i="3" s="1"/>
  <c r="K214" i="3"/>
  <c r="BR214" i="3" s="1"/>
  <c r="K57" i="3"/>
  <c r="BR57" i="3" s="1"/>
  <c r="CK57" i="3" s="1"/>
  <c r="H527" i="3"/>
  <c r="G528" i="3"/>
  <c r="BQ528" i="3" s="1"/>
  <c r="K528" i="3"/>
  <c r="BR528" i="3" s="1"/>
  <c r="CK528" i="3" s="1"/>
  <c r="Y526" i="3"/>
  <c r="BN526" i="3" s="1"/>
  <c r="BO526" i="3" s="1"/>
  <c r="BP526" i="3" s="1"/>
  <c r="BK526" i="3"/>
  <c r="BL526" i="3" s="1"/>
  <c r="BM526" i="3" s="1"/>
  <c r="K842" i="3"/>
  <c r="BR842" i="3" s="1"/>
  <c r="CK842" i="3" s="1"/>
  <c r="K685" i="3"/>
  <c r="BR685" i="3" s="1"/>
  <c r="CK685" i="3" s="1"/>
  <c r="G843" i="3"/>
  <c r="BQ843" i="3" s="1"/>
  <c r="CH843" i="3" s="1"/>
  <c r="H842" i="3"/>
  <c r="Y214" i="3"/>
  <c r="BN214" i="3" s="1"/>
  <c r="BO214" i="3" s="1"/>
  <c r="BP214" i="3" s="1"/>
  <c r="BK214" i="3"/>
  <c r="BL214" i="3" s="1"/>
  <c r="BM214" i="3" s="1"/>
  <c r="H215" i="3"/>
  <c r="G216" i="3"/>
  <c r="BQ216" i="3" s="1"/>
  <c r="Y841" i="3"/>
  <c r="BN841" i="3" s="1"/>
  <c r="BO841" i="3" s="1"/>
  <c r="BP841" i="3" s="1"/>
  <c r="BK841" i="3"/>
  <c r="BL841" i="3" s="1"/>
  <c r="BM841" i="3" s="1"/>
  <c r="G371" i="3"/>
  <c r="BQ371" i="3" s="1"/>
  <c r="H370" i="3"/>
  <c r="G686" i="3"/>
  <c r="BQ686" i="3" s="1"/>
  <c r="CH686" i="3" s="1"/>
  <c r="H685" i="3"/>
  <c r="G57" i="3"/>
  <c r="BQ57" i="3" s="1"/>
  <c r="H56" i="3"/>
  <c r="Y55" i="3"/>
  <c r="BN55" i="3" s="1"/>
  <c r="BO55" i="3" s="1"/>
  <c r="BP55" i="3" s="1"/>
  <c r="BK55" i="3"/>
  <c r="BL55" i="3" s="1"/>
  <c r="BM55" i="3" s="1"/>
  <c r="Y369" i="3"/>
  <c r="BN369" i="3" s="1"/>
  <c r="BO369" i="3" s="1"/>
  <c r="BP369" i="3" s="1"/>
  <c r="BK369" i="3"/>
  <c r="BL369" i="3" s="1"/>
  <c r="BM369" i="3" s="1"/>
  <c r="Y684" i="3"/>
  <c r="BN684" i="3" s="1"/>
  <c r="BO684" i="3" s="1"/>
  <c r="BP684" i="3" s="1"/>
  <c r="BK684" i="3"/>
  <c r="BL684" i="3" s="1"/>
  <c r="BM684" i="3" s="1"/>
  <c r="CI370" i="3" l="1"/>
  <c r="CL213" i="3"/>
  <c r="CJ56" i="3"/>
  <c r="CQ842" i="3"/>
  <c r="CS842" i="3" s="1"/>
  <c r="CS213" i="3"/>
  <c r="CR213" i="3"/>
  <c r="CH528" i="3"/>
  <c r="CJ528" i="3" s="1"/>
  <c r="CQ528" i="3"/>
  <c r="CN373" i="3"/>
  <c r="CR370" i="3"/>
  <c r="CS370" i="3"/>
  <c r="CP215" i="3"/>
  <c r="CO215" i="3"/>
  <c r="CN530" i="3"/>
  <c r="CP529" i="3"/>
  <c r="CO529" i="3"/>
  <c r="CH371" i="3"/>
  <c r="CI371" i="3" s="1"/>
  <c r="CQ371" i="3"/>
  <c r="CN844" i="3"/>
  <c r="CS56" i="3"/>
  <c r="CR56" i="3"/>
  <c r="CP59" i="3"/>
  <c r="CO59" i="3"/>
  <c r="CN687" i="3"/>
  <c r="CP843" i="3"/>
  <c r="CO843" i="3"/>
  <c r="CP686" i="3"/>
  <c r="CO686" i="3"/>
  <c r="CH57" i="3"/>
  <c r="CJ57" i="3" s="1"/>
  <c r="CQ57" i="3"/>
  <c r="CJ527" i="3"/>
  <c r="CS841" i="3"/>
  <c r="CR841" i="3"/>
  <c r="CS684" i="3"/>
  <c r="CR684" i="3"/>
  <c r="CP372" i="3"/>
  <c r="CO372" i="3"/>
  <c r="CK214" i="3"/>
  <c r="CM214" i="3" s="1"/>
  <c r="CQ214" i="3"/>
  <c r="CN216" i="3"/>
  <c r="CN60" i="3"/>
  <c r="CS527" i="3"/>
  <c r="CR527" i="3"/>
  <c r="CQ685" i="3"/>
  <c r="CM528" i="3"/>
  <c r="CL528" i="3"/>
  <c r="CM57" i="3"/>
  <c r="CL57" i="3"/>
  <c r="CM371" i="3"/>
  <c r="CL371" i="3"/>
  <c r="CM685" i="3"/>
  <c r="CL685" i="3"/>
  <c r="CM842" i="3"/>
  <c r="CL842" i="3"/>
  <c r="CH216" i="3"/>
  <c r="CG217" i="3"/>
  <c r="CG531" i="3"/>
  <c r="CI843" i="3"/>
  <c r="CJ843" i="3"/>
  <c r="CI215" i="3"/>
  <c r="CJ215" i="3"/>
  <c r="CG688" i="3"/>
  <c r="CG61" i="3"/>
  <c r="CG845" i="3"/>
  <c r="CI686" i="3"/>
  <c r="CJ686" i="3"/>
  <c r="CG374" i="3"/>
  <c r="K686" i="3"/>
  <c r="BR686" i="3" s="1"/>
  <c r="CK686" i="3" s="1"/>
  <c r="Y527" i="3"/>
  <c r="BN527" i="3" s="1"/>
  <c r="BO527" i="3" s="1"/>
  <c r="BP527" i="3" s="1"/>
  <c r="BK527" i="3"/>
  <c r="BL527" i="3" s="1"/>
  <c r="BM527" i="3" s="1"/>
  <c r="K843" i="3"/>
  <c r="BR843" i="3" s="1"/>
  <c r="CK843" i="3" s="1"/>
  <c r="K58" i="3"/>
  <c r="BR58" i="3" s="1"/>
  <c r="CK58" i="3" s="1"/>
  <c r="K215" i="3"/>
  <c r="BR215" i="3" s="1"/>
  <c r="K529" i="3"/>
  <c r="BR529" i="3" s="1"/>
  <c r="CK529" i="3" s="1"/>
  <c r="G529" i="3"/>
  <c r="BQ529" i="3" s="1"/>
  <c r="H528" i="3"/>
  <c r="K372" i="3"/>
  <c r="BR372" i="3" s="1"/>
  <c r="CK372" i="3" s="1"/>
  <c r="G217" i="3"/>
  <c r="BQ217" i="3" s="1"/>
  <c r="H216" i="3"/>
  <c r="Y215" i="3"/>
  <c r="BN215" i="3" s="1"/>
  <c r="BO215" i="3" s="1"/>
  <c r="BP215" i="3" s="1"/>
  <c r="BK215" i="3"/>
  <c r="BL215" i="3" s="1"/>
  <c r="BM215" i="3" s="1"/>
  <c r="Y685" i="3"/>
  <c r="BN685" i="3" s="1"/>
  <c r="BO685" i="3" s="1"/>
  <c r="BP685" i="3" s="1"/>
  <c r="BK685" i="3"/>
  <c r="BL685" i="3" s="1"/>
  <c r="BM685" i="3" s="1"/>
  <c r="H686" i="3"/>
  <c r="G687" i="3"/>
  <c r="BQ687" i="3" s="1"/>
  <c r="CH687" i="3" s="1"/>
  <c r="Y370" i="3"/>
  <c r="BN370" i="3" s="1"/>
  <c r="BO370" i="3" s="1"/>
  <c r="BP370" i="3" s="1"/>
  <c r="BK370" i="3"/>
  <c r="BL370" i="3" s="1"/>
  <c r="BM370" i="3" s="1"/>
  <c r="Y56" i="3"/>
  <c r="BN56" i="3" s="1"/>
  <c r="BO56" i="3" s="1"/>
  <c r="BP56" i="3" s="1"/>
  <c r="BK56" i="3"/>
  <c r="BL56" i="3" s="1"/>
  <c r="BM56" i="3" s="1"/>
  <c r="Y842" i="3"/>
  <c r="BN842" i="3" s="1"/>
  <c r="BO842" i="3" s="1"/>
  <c r="BP842" i="3" s="1"/>
  <c r="BK842" i="3"/>
  <c r="BL842" i="3" s="1"/>
  <c r="BM842" i="3" s="1"/>
  <c r="H371" i="3"/>
  <c r="G372" i="3"/>
  <c r="BQ372" i="3" s="1"/>
  <c r="H57" i="3"/>
  <c r="G58" i="3"/>
  <c r="BQ58" i="3" s="1"/>
  <c r="H843" i="3"/>
  <c r="G844" i="3"/>
  <c r="BQ844" i="3" s="1"/>
  <c r="CH844" i="3" s="1"/>
  <c r="CI528" i="3" l="1"/>
  <c r="CR842" i="3"/>
  <c r="CJ371" i="3"/>
  <c r="CI57" i="3"/>
  <c r="CL214" i="3"/>
  <c r="CQ686" i="3"/>
  <c r="CS686" i="3" s="1"/>
  <c r="CP530" i="3"/>
  <c r="CO530" i="3"/>
  <c r="CP373" i="3"/>
  <c r="CO373" i="3"/>
  <c r="CK215" i="3"/>
  <c r="CL215" i="3" s="1"/>
  <c r="CQ215" i="3"/>
  <c r="CP216" i="3"/>
  <c r="CO216" i="3"/>
  <c r="CN845" i="3"/>
  <c r="CQ843" i="3"/>
  <c r="CP844" i="3"/>
  <c r="CO844" i="3"/>
  <c r="CS528" i="3"/>
  <c r="CR528" i="3"/>
  <c r="CN61" i="3"/>
  <c r="CS214" i="3"/>
  <c r="CR214" i="3"/>
  <c r="CP60" i="3"/>
  <c r="CO60" i="3"/>
  <c r="CH58" i="3"/>
  <c r="CJ58" i="3" s="1"/>
  <c r="CQ58" i="3"/>
  <c r="CH372" i="3"/>
  <c r="CI372" i="3" s="1"/>
  <c r="CQ372" i="3"/>
  <c r="CN688" i="3"/>
  <c r="CN217" i="3"/>
  <c r="CS685" i="3"/>
  <c r="CR685" i="3"/>
  <c r="CP687" i="3"/>
  <c r="CO687" i="3"/>
  <c r="CS371" i="3"/>
  <c r="CR371" i="3"/>
  <c r="CS57" i="3"/>
  <c r="CR57" i="3"/>
  <c r="CN531" i="3"/>
  <c r="CH529" i="3"/>
  <c r="CI529" i="3" s="1"/>
  <c r="CQ529" i="3"/>
  <c r="CN374" i="3"/>
  <c r="CM58" i="3"/>
  <c r="CL58" i="3"/>
  <c r="CM843" i="3"/>
  <c r="CL843" i="3"/>
  <c r="CL372" i="3"/>
  <c r="CM372" i="3"/>
  <c r="CM686" i="3"/>
  <c r="CL686" i="3"/>
  <c r="CH217" i="3"/>
  <c r="CM529" i="3"/>
  <c r="CL529" i="3"/>
  <c r="CI844" i="3"/>
  <c r="CJ844" i="3"/>
  <c r="CI687" i="3"/>
  <c r="CJ687" i="3"/>
  <c r="CG689" i="3"/>
  <c r="CG532" i="3"/>
  <c r="CI216" i="3"/>
  <c r="CJ216" i="3"/>
  <c r="CG375" i="3"/>
  <c r="CG218" i="3"/>
  <c r="CG62" i="3"/>
  <c r="CG846" i="3"/>
  <c r="K373" i="3"/>
  <c r="BR373" i="3" s="1"/>
  <c r="CK373" i="3" s="1"/>
  <c r="Y528" i="3"/>
  <c r="BN528" i="3" s="1"/>
  <c r="BO528" i="3" s="1"/>
  <c r="BP528" i="3" s="1"/>
  <c r="BK528" i="3"/>
  <c r="BL528" i="3" s="1"/>
  <c r="BM528" i="3" s="1"/>
  <c r="K59" i="3"/>
  <c r="BR59" i="3" s="1"/>
  <c r="CK59" i="3" s="1"/>
  <c r="H529" i="3"/>
  <c r="G530" i="3"/>
  <c r="BQ530" i="3" s="1"/>
  <c r="K844" i="3"/>
  <c r="BR844" i="3" s="1"/>
  <c r="CK844" i="3" s="1"/>
  <c r="K530" i="3"/>
  <c r="BR530" i="3" s="1"/>
  <c r="CK530" i="3" s="1"/>
  <c r="K216" i="3"/>
  <c r="BR216" i="3" s="1"/>
  <c r="K687" i="3"/>
  <c r="BR687" i="3" s="1"/>
  <c r="CK687" i="3" s="1"/>
  <c r="G688" i="3"/>
  <c r="BQ688" i="3" s="1"/>
  <c r="CH688" i="3" s="1"/>
  <c r="H687" i="3"/>
  <c r="Y686" i="3"/>
  <c r="BN686" i="3" s="1"/>
  <c r="BO686" i="3" s="1"/>
  <c r="BP686" i="3" s="1"/>
  <c r="BK686" i="3"/>
  <c r="BL686" i="3" s="1"/>
  <c r="BM686" i="3" s="1"/>
  <c r="Y843" i="3"/>
  <c r="BN843" i="3" s="1"/>
  <c r="BO843" i="3" s="1"/>
  <c r="BP843" i="3" s="1"/>
  <c r="BK843" i="3"/>
  <c r="BL843" i="3" s="1"/>
  <c r="BM843" i="3" s="1"/>
  <c r="G59" i="3"/>
  <c r="BQ59" i="3" s="1"/>
  <c r="H58" i="3"/>
  <c r="Y57" i="3"/>
  <c r="BN57" i="3" s="1"/>
  <c r="BO57" i="3" s="1"/>
  <c r="BP57" i="3" s="1"/>
  <c r="BK57" i="3"/>
  <c r="BL57" i="3" s="1"/>
  <c r="BM57" i="3" s="1"/>
  <c r="H372" i="3"/>
  <c r="G373" i="3"/>
  <c r="BQ373" i="3" s="1"/>
  <c r="Y371" i="3"/>
  <c r="BN371" i="3" s="1"/>
  <c r="BO371" i="3" s="1"/>
  <c r="BP371" i="3" s="1"/>
  <c r="BK371" i="3"/>
  <c r="BL371" i="3" s="1"/>
  <c r="BM371" i="3" s="1"/>
  <c r="Y216" i="3"/>
  <c r="BN216" i="3" s="1"/>
  <c r="BO216" i="3" s="1"/>
  <c r="BP216" i="3" s="1"/>
  <c r="BK216" i="3"/>
  <c r="BL216" i="3" s="1"/>
  <c r="BM216" i="3" s="1"/>
  <c r="G845" i="3"/>
  <c r="BQ845" i="3" s="1"/>
  <c r="CH845" i="3" s="1"/>
  <c r="H844" i="3"/>
  <c r="H217" i="3"/>
  <c r="G218" i="3"/>
  <c r="BQ218" i="3" s="1"/>
  <c r="CJ372" i="3" l="1"/>
  <c r="CR686" i="3"/>
  <c r="CI58" i="3"/>
  <c r="CM215" i="3"/>
  <c r="CP217" i="3"/>
  <c r="CO217" i="3"/>
  <c r="CQ687" i="3"/>
  <c r="CN846" i="3"/>
  <c r="CP374" i="3"/>
  <c r="CO374" i="3"/>
  <c r="CP688" i="3"/>
  <c r="CO688" i="3"/>
  <c r="CQ844" i="3"/>
  <c r="CS215" i="3"/>
  <c r="CR215" i="3"/>
  <c r="CS843" i="3"/>
  <c r="CR843" i="3"/>
  <c r="CH373" i="3"/>
  <c r="CJ373" i="3" s="1"/>
  <c r="CQ373" i="3"/>
  <c r="CH530" i="3"/>
  <c r="CJ530" i="3" s="1"/>
  <c r="CQ530" i="3"/>
  <c r="CN532" i="3"/>
  <c r="CS529" i="3"/>
  <c r="CR529" i="3"/>
  <c r="CS372" i="3"/>
  <c r="CR372" i="3"/>
  <c r="CP845" i="3"/>
  <c r="CO845" i="3"/>
  <c r="CK216" i="3"/>
  <c r="CM216" i="3" s="1"/>
  <c r="CQ216" i="3"/>
  <c r="CN689" i="3"/>
  <c r="CP61" i="3"/>
  <c r="CO61" i="3"/>
  <c r="CN62" i="3"/>
  <c r="CN218" i="3"/>
  <c r="CJ529" i="3"/>
  <c r="CP531" i="3"/>
  <c r="CO531" i="3"/>
  <c r="CS58" i="3"/>
  <c r="CR58" i="3"/>
  <c r="CH59" i="3"/>
  <c r="CI59" i="3" s="1"/>
  <c r="CQ59" i="3"/>
  <c r="CN375" i="3"/>
  <c r="CM59" i="3"/>
  <c r="CL59" i="3"/>
  <c r="CH218" i="3"/>
  <c r="CM687" i="3"/>
  <c r="CL687" i="3"/>
  <c r="CM373" i="3"/>
  <c r="CL373" i="3"/>
  <c r="CM530" i="3"/>
  <c r="CL530" i="3"/>
  <c r="CM844" i="3"/>
  <c r="CL844" i="3"/>
  <c r="CG847" i="3"/>
  <c r="CI845" i="3"/>
  <c r="CJ845" i="3"/>
  <c r="CI688" i="3"/>
  <c r="CJ688" i="3"/>
  <c r="CG376" i="3"/>
  <c r="CG690" i="3"/>
  <c r="CG63" i="3"/>
  <c r="CI217" i="3"/>
  <c r="CJ217" i="3"/>
  <c r="CJ59" i="3"/>
  <c r="CG219" i="3"/>
  <c r="CG533" i="3"/>
  <c r="K688" i="3"/>
  <c r="BR688" i="3" s="1"/>
  <c r="Y529" i="3"/>
  <c r="BN529" i="3" s="1"/>
  <c r="BO529" i="3" s="1"/>
  <c r="BP529" i="3" s="1"/>
  <c r="BK529" i="3"/>
  <c r="BL529" i="3" s="1"/>
  <c r="BM529" i="3" s="1"/>
  <c r="K217" i="3"/>
  <c r="BR217" i="3" s="1"/>
  <c r="K60" i="3"/>
  <c r="BR60" i="3" s="1"/>
  <c r="CK60" i="3" s="1"/>
  <c r="K845" i="3"/>
  <c r="BR845" i="3" s="1"/>
  <c r="CK845" i="3" s="1"/>
  <c r="K531" i="3"/>
  <c r="BR531" i="3" s="1"/>
  <c r="CK531" i="3" s="1"/>
  <c r="H530" i="3"/>
  <c r="G531" i="3"/>
  <c r="BQ531" i="3" s="1"/>
  <c r="K374" i="3"/>
  <c r="BR374" i="3" s="1"/>
  <c r="CK374" i="3" s="1"/>
  <c r="Y58" i="3"/>
  <c r="BN58" i="3" s="1"/>
  <c r="BO58" i="3" s="1"/>
  <c r="BP58" i="3" s="1"/>
  <c r="BK58" i="3"/>
  <c r="BL58" i="3" s="1"/>
  <c r="BM58" i="3" s="1"/>
  <c r="H59" i="3"/>
  <c r="G60" i="3"/>
  <c r="BQ60" i="3" s="1"/>
  <c r="Y844" i="3"/>
  <c r="BN844" i="3" s="1"/>
  <c r="BO844" i="3" s="1"/>
  <c r="BP844" i="3" s="1"/>
  <c r="BK844" i="3"/>
  <c r="BL844" i="3" s="1"/>
  <c r="BM844" i="3" s="1"/>
  <c r="Y687" i="3"/>
  <c r="BN687" i="3" s="1"/>
  <c r="BO687" i="3" s="1"/>
  <c r="BP687" i="3" s="1"/>
  <c r="BK687" i="3"/>
  <c r="BL687" i="3" s="1"/>
  <c r="BM687" i="3" s="1"/>
  <c r="G219" i="3"/>
  <c r="BQ219" i="3" s="1"/>
  <c r="H218" i="3"/>
  <c r="BK217" i="3"/>
  <c r="BL217" i="3" s="1"/>
  <c r="BM217" i="3" s="1"/>
  <c r="Y217" i="3"/>
  <c r="BN217" i="3" s="1"/>
  <c r="BO217" i="3" s="1"/>
  <c r="BP217" i="3" s="1"/>
  <c r="H373" i="3"/>
  <c r="G374" i="3"/>
  <c r="BQ374" i="3" s="1"/>
  <c r="Y372" i="3"/>
  <c r="BN372" i="3" s="1"/>
  <c r="BO372" i="3" s="1"/>
  <c r="BP372" i="3" s="1"/>
  <c r="BK372" i="3"/>
  <c r="BL372" i="3" s="1"/>
  <c r="BM372" i="3" s="1"/>
  <c r="H845" i="3"/>
  <c r="G846" i="3"/>
  <c r="BQ846" i="3" s="1"/>
  <c r="CH846" i="3" s="1"/>
  <c r="H688" i="3"/>
  <c r="G689" i="3"/>
  <c r="BQ689" i="3" s="1"/>
  <c r="CH689" i="3" s="1"/>
  <c r="CL216" i="3" l="1"/>
  <c r="CI530" i="3"/>
  <c r="CI373" i="3"/>
  <c r="CS373" i="3"/>
  <c r="CR373" i="3"/>
  <c r="CH531" i="3"/>
  <c r="CI531" i="3" s="1"/>
  <c r="CQ531" i="3"/>
  <c r="CK688" i="3"/>
  <c r="CM688" i="3" s="1"/>
  <c r="CQ688" i="3"/>
  <c r="CP375" i="3"/>
  <c r="CO375" i="3"/>
  <c r="CP689" i="3"/>
  <c r="CO689" i="3"/>
  <c r="CN533" i="3"/>
  <c r="CN63" i="3"/>
  <c r="CP218" i="3"/>
  <c r="CO218" i="3"/>
  <c r="CP846" i="3"/>
  <c r="CO846" i="3"/>
  <c r="CN690" i="3"/>
  <c r="CN847" i="3"/>
  <c r="CS59" i="3"/>
  <c r="CR59" i="3"/>
  <c r="CS216" i="3"/>
  <c r="CR216" i="3"/>
  <c r="CP532" i="3"/>
  <c r="CO532" i="3"/>
  <c r="CH374" i="3"/>
  <c r="CI374" i="3" s="1"/>
  <c r="CQ374" i="3"/>
  <c r="CP62" i="3"/>
  <c r="CO62" i="3"/>
  <c r="CS687" i="3"/>
  <c r="CR687" i="3"/>
  <c r="CH60" i="3"/>
  <c r="CI60" i="3" s="1"/>
  <c r="CQ60" i="3"/>
  <c r="CN376" i="3"/>
  <c r="CR530" i="3"/>
  <c r="CS530" i="3"/>
  <c r="CR844" i="3"/>
  <c r="CS844" i="3"/>
  <c r="CN219" i="3"/>
  <c r="CK217" i="3"/>
  <c r="CL217" i="3" s="1"/>
  <c r="CQ217" i="3"/>
  <c r="CQ845" i="3"/>
  <c r="CM845" i="3"/>
  <c r="CL845" i="3"/>
  <c r="CM60" i="3"/>
  <c r="CL60" i="3"/>
  <c r="CM374" i="3"/>
  <c r="CL374" i="3"/>
  <c r="CM531" i="3"/>
  <c r="CL531" i="3"/>
  <c r="CH219" i="3"/>
  <c r="CI846" i="3"/>
  <c r="CJ846" i="3"/>
  <c r="CI689" i="3"/>
  <c r="CJ689" i="3"/>
  <c r="CJ218" i="3"/>
  <c r="CI218" i="3"/>
  <c r="CJ60" i="3"/>
  <c r="CG220" i="3"/>
  <c r="CG64" i="3"/>
  <c r="CG534" i="3"/>
  <c r="CG691" i="3"/>
  <c r="CG377" i="3"/>
  <c r="CG848" i="3"/>
  <c r="K375" i="3"/>
  <c r="BR375" i="3" s="1"/>
  <c r="CK375" i="3" s="1"/>
  <c r="G532" i="3"/>
  <c r="BQ532" i="3" s="1"/>
  <c r="H531" i="3"/>
  <c r="K61" i="3"/>
  <c r="BR61" i="3" s="1"/>
  <c r="CK61" i="3" s="1"/>
  <c r="Y530" i="3"/>
  <c r="BN530" i="3" s="1"/>
  <c r="BO530" i="3" s="1"/>
  <c r="BP530" i="3" s="1"/>
  <c r="BK530" i="3"/>
  <c r="BL530" i="3" s="1"/>
  <c r="BM530" i="3" s="1"/>
  <c r="K218" i="3"/>
  <c r="BR218" i="3" s="1"/>
  <c r="K532" i="3"/>
  <c r="BR532" i="3" s="1"/>
  <c r="CK532" i="3" s="1"/>
  <c r="K846" i="3"/>
  <c r="BR846" i="3" s="1"/>
  <c r="CK846" i="3" s="1"/>
  <c r="K689" i="3"/>
  <c r="BR689" i="3" s="1"/>
  <c r="CK689" i="3" s="1"/>
  <c r="Y845" i="3"/>
  <c r="BN845" i="3" s="1"/>
  <c r="BO845" i="3" s="1"/>
  <c r="BP845" i="3" s="1"/>
  <c r="BK845" i="3"/>
  <c r="BL845" i="3" s="1"/>
  <c r="BM845" i="3" s="1"/>
  <c r="G61" i="3"/>
  <c r="BQ61" i="3" s="1"/>
  <c r="H60" i="3"/>
  <c r="Y59" i="3"/>
  <c r="BN59" i="3" s="1"/>
  <c r="BO59" i="3" s="1"/>
  <c r="BP59" i="3" s="1"/>
  <c r="BK59" i="3"/>
  <c r="BL59" i="3" s="1"/>
  <c r="BM59" i="3" s="1"/>
  <c r="G690" i="3"/>
  <c r="BQ690" i="3" s="1"/>
  <c r="CH690" i="3" s="1"/>
  <c r="H689" i="3"/>
  <c r="Y688" i="3"/>
  <c r="BN688" i="3" s="1"/>
  <c r="BO688" i="3" s="1"/>
  <c r="BP688" i="3" s="1"/>
  <c r="BK688" i="3"/>
  <c r="BL688" i="3" s="1"/>
  <c r="BM688" i="3" s="1"/>
  <c r="G847" i="3"/>
  <c r="BQ847" i="3" s="1"/>
  <c r="CH847" i="3" s="1"/>
  <c r="H846" i="3"/>
  <c r="H374" i="3"/>
  <c r="G375" i="3"/>
  <c r="BQ375" i="3" s="1"/>
  <c r="Y218" i="3"/>
  <c r="BN218" i="3" s="1"/>
  <c r="BO218" i="3" s="1"/>
  <c r="BP218" i="3" s="1"/>
  <c r="BK218" i="3"/>
  <c r="BL218" i="3" s="1"/>
  <c r="BM218" i="3" s="1"/>
  <c r="Y373" i="3"/>
  <c r="BN373" i="3" s="1"/>
  <c r="BO373" i="3" s="1"/>
  <c r="BP373" i="3" s="1"/>
  <c r="BK373" i="3"/>
  <c r="BL373" i="3" s="1"/>
  <c r="BM373" i="3" s="1"/>
  <c r="H219" i="3"/>
  <c r="G220" i="3"/>
  <c r="BQ220" i="3" s="1"/>
  <c r="CJ531" i="3" l="1"/>
  <c r="CL688" i="3"/>
  <c r="CQ846" i="3"/>
  <c r="CR846" i="3" s="1"/>
  <c r="CH375" i="3"/>
  <c r="CI375" i="3" s="1"/>
  <c r="CQ375" i="3"/>
  <c r="CN848" i="3"/>
  <c r="CM217" i="3"/>
  <c r="CP219" i="3"/>
  <c r="CO219" i="3"/>
  <c r="CS60" i="3"/>
  <c r="CR60" i="3"/>
  <c r="CP63" i="3"/>
  <c r="CO63" i="3"/>
  <c r="CS688" i="3"/>
  <c r="CR688" i="3"/>
  <c r="CS217" i="3"/>
  <c r="CR217" i="3"/>
  <c r="CK218" i="3"/>
  <c r="CM218" i="3" s="1"/>
  <c r="CQ218" i="3"/>
  <c r="CN220" i="3"/>
  <c r="CH61" i="3"/>
  <c r="CI61" i="3" s="1"/>
  <c r="CQ61" i="3"/>
  <c r="CP690" i="3"/>
  <c r="CO690" i="3"/>
  <c r="CS374" i="3"/>
  <c r="CR374" i="3"/>
  <c r="CJ374" i="3"/>
  <c r="CP533" i="3"/>
  <c r="CO533" i="3"/>
  <c r="CS531" i="3"/>
  <c r="CR531" i="3"/>
  <c r="CP376" i="3"/>
  <c r="CO376" i="3"/>
  <c r="CP847" i="3"/>
  <c r="CO847" i="3"/>
  <c r="CN377" i="3"/>
  <c r="CH532" i="3"/>
  <c r="CJ532" i="3" s="1"/>
  <c r="CQ532" i="3"/>
  <c r="CN691" i="3"/>
  <c r="CN64" i="3"/>
  <c r="CN534" i="3"/>
  <c r="CS845" i="3"/>
  <c r="CR845" i="3"/>
  <c r="CQ689" i="3"/>
  <c r="CM61" i="3"/>
  <c r="CL61" i="3"/>
  <c r="CM689" i="3"/>
  <c r="CL689" i="3"/>
  <c r="CM375" i="3"/>
  <c r="CL375" i="3"/>
  <c r="CM846" i="3"/>
  <c r="CL846" i="3"/>
  <c r="CM532" i="3"/>
  <c r="CL532" i="3"/>
  <c r="CH220" i="3"/>
  <c r="CI690" i="3"/>
  <c r="CJ690" i="3"/>
  <c r="CG378" i="3"/>
  <c r="CG535" i="3"/>
  <c r="CI847" i="3"/>
  <c r="CJ847" i="3"/>
  <c r="CG692" i="3"/>
  <c r="CG849" i="3"/>
  <c r="CG65" i="3"/>
  <c r="CI219" i="3"/>
  <c r="CJ219" i="3"/>
  <c r="CG221" i="3"/>
  <c r="K847" i="3"/>
  <c r="BR847" i="3" s="1"/>
  <c r="CK847" i="3" s="1"/>
  <c r="K62" i="3"/>
  <c r="BR62" i="3" s="1"/>
  <c r="CK62" i="3" s="1"/>
  <c r="K690" i="3"/>
  <c r="BR690" i="3" s="1"/>
  <c r="CK690" i="3" s="1"/>
  <c r="BK531" i="3"/>
  <c r="BL531" i="3" s="1"/>
  <c r="BM531" i="3" s="1"/>
  <c r="Y531" i="3"/>
  <c r="BN531" i="3" s="1"/>
  <c r="BO531" i="3" s="1"/>
  <c r="BP531" i="3" s="1"/>
  <c r="H532" i="3"/>
  <c r="G533" i="3"/>
  <c r="BQ533" i="3" s="1"/>
  <c r="K533" i="3"/>
  <c r="BR533" i="3" s="1"/>
  <c r="CK533" i="3" s="1"/>
  <c r="K219" i="3"/>
  <c r="BR219" i="3" s="1"/>
  <c r="K376" i="3"/>
  <c r="BR376" i="3" s="1"/>
  <c r="CK376" i="3" s="1"/>
  <c r="G221" i="3"/>
  <c r="BQ221" i="3" s="1"/>
  <c r="H220" i="3"/>
  <c r="BK219" i="3"/>
  <c r="BL219" i="3" s="1"/>
  <c r="BM219" i="3" s="1"/>
  <c r="Y219" i="3"/>
  <c r="BN219" i="3" s="1"/>
  <c r="BO219" i="3" s="1"/>
  <c r="BP219" i="3" s="1"/>
  <c r="Y846" i="3"/>
  <c r="BN846" i="3" s="1"/>
  <c r="BO846" i="3" s="1"/>
  <c r="BP846" i="3" s="1"/>
  <c r="BK846" i="3"/>
  <c r="BL846" i="3" s="1"/>
  <c r="BM846" i="3" s="1"/>
  <c r="Y60" i="3"/>
  <c r="BN60" i="3" s="1"/>
  <c r="BO60" i="3" s="1"/>
  <c r="BP60" i="3" s="1"/>
  <c r="BK60" i="3"/>
  <c r="BL60" i="3" s="1"/>
  <c r="BM60" i="3" s="1"/>
  <c r="H61" i="3"/>
  <c r="G62" i="3"/>
  <c r="BQ62" i="3" s="1"/>
  <c r="H847" i="3"/>
  <c r="G848" i="3"/>
  <c r="BQ848" i="3" s="1"/>
  <c r="CH848" i="3" s="1"/>
  <c r="G376" i="3"/>
  <c r="BQ376" i="3" s="1"/>
  <c r="H375" i="3"/>
  <c r="Y689" i="3"/>
  <c r="BN689" i="3" s="1"/>
  <c r="BO689" i="3" s="1"/>
  <c r="BP689" i="3" s="1"/>
  <c r="BK689" i="3"/>
  <c r="BL689" i="3" s="1"/>
  <c r="BM689" i="3" s="1"/>
  <c r="Y374" i="3"/>
  <c r="BN374" i="3" s="1"/>
  <c r="BO374" i="3" s="1"/>
  <c r="BP374" i="3" s="1"/>
  <c r="BK374" i="3"/>
  <c r="BL374" i="3" s="1"/>
  <c r="BM374" i="3" s="1"/>
  <c r="H690" i="3"/>
  <c r="G691" i="3"/>
  <c r="BQ691" i="3" s="1"/>
  <c r="CH691" i="3" s="1"/>
  <c r="CS846" i="3" l="1"/>
  <c r="CI532" i="3"/>
  <c r="CJ375" i="3"/>
  <c r="CL218" i="3"/>
  <c r="CS61" i="3"/>
  <c r="CR61" i="3"/>
  <c r="CH62" i="3"/>
  <c r="CI62" i="3" s="1"/>
  <c r="CQ62" i="3"/>
  <c r="CN535" i="3"/>
  <c r="CP64" i="3"/>
  <c r="CO64" i="3"/>
  <c r="CQ690" i="3"/>
  <c r="CP220" i="3"/>
  <c r="CO220" i="3"/>
  <c r="CN65" i="3"/>
  <c r="CN378" i="3"/>
  <c r="CN849" i="3"/>
  <c r="CJ61" i="3"/>
  <c r="CP691" i="3"/>
  <c r="CO691" i="3"/>
  <c r="CS218" i="3"/>
  <c r="CR218" i="3"/>
  <c r="CQ847" i="3"/>
  <c r="CP848" i="3"/>
  <c r="CO848" i="3"/>
  <c r="CP534" i="3"/>
  <c r="CO534" i="3"/>
  <c r="CK219" i="3"/>
  <c r="CM219" i="3" s="1"/>
  <c r="CQ219" i="3"/>
  <c r="CN221" i="3"/>
  <c r="CS532" i="3"/>
  <c r="CR532" i="3"/>
  <c r="CS375" i="3"/>
  <c r="CR375" i="3"/>
  <c r="CP377" i="3"/>
  <c r="CO377" i="3"/>
  <c r="CS689" i="3"/>
  <c r="CR689" i="3"/>
  <c r="CH376" i="3"/>
  <c r="CI376" i="3" s="1"/>
  <c r="CQ376" i="3"/>
  <c r="CH533" i="3"/>
  <c r="CI533" i="3" s="1"/>
  <c r="CQ533" i="3"/>
  <c r="CN692" i="3"/>
  <c r="CM690" i="3"/>
  <c r="CL690" i="3"/>
  <c r="CM376" i="3"/>
  <c r="CL376" i="3"/>
  <c r="CM62" i="3"/>
  <c r="CL62" i="3"/>
  <c r="CM847" i="3"/>
  <c r="CL847" i="3"/>
  <c r="CM533" i="3"/>
  <c r="CL533" i="3"/>
  <c r="CH221" i="3"/>
  <c r="CI691" i="3"/>
  <c r="CJ691" i="3"/>
  <c r="CI220" i="3"/>
  <c r="CJ220" i="3"/>
  <c r="CG379" i="3"/>
  <c r="CG222" i="3"/>
  <c r="CI848" i="3"/>
  <c r="CJ848" i="3"/>
  <c r="CG850" i="3"/>
  <c r="CG693" i="3"/>
  <c r="CG536" i="3"/>
  <c r="CG66" i="3"/>
  <c r="K220" i="3"/>
  <c r="BR220" i="3" s="1"/>
  <c r="K691" i="3"/>
  <c r="BR691" i="3" s="1"/>
  <c r="CK691" i="3" s="1"/>
  <c r="K534" i="3"/>
  <c r="BR534" i="3" s="1"/>
  <c r="CK534" i="3" s="1"/>
  <c r="G534" i="3"/>
  <c r="BQ534" i="3" s="1"/>
  <c r="H533" i="3"/>
  <c r="K63" i="3"/>
  <c r="BR63" i="3" s="1"/>
  <c r="CK63" i="3" s="1"/>
  <c r="K377" i="3"/>
  <c r="BR377" i="3" s="1"/>
  <c r="CK377" i="3" s="1"/>
  <c r="Y532" i="3"/>
  <c r="BN532" i="3" s="1"/>
  <c r="BO532" i="3" s="1"/>
  <c r="BP532" i="3" s="1"/>
  <c r="BK532" i="3"/>
  <c r="BL532" i="3" s="1"/>
  <c r="BM532" i="3" s="1"/>
  <c r="K848" i="3"/>
  <c r="BR848" i="3" s="1"/>
  <c r="CK848" i="3" s="1"/>
  <c r="G849" i="3"/>
  <c r="BQ849" i="3" s="1"/>
  <c r="CH849" i="3" s="1"/>
  <c r="H848" i="3"/>
  <c r="Y375" i="3"/>
  <c r="BN375" i="3" s="1"/>
  <c r="BO375" i="3" s="1"/>
  <c r="BP375" i="3" s="1"/>
  <c r="BK375" i="3"/>
  <c r="BL375" i="3" s="1"/>
  <c r="BM375" i="3" s="1"/>
  <c r="G63" i="3"/>
  <c r="BQ63" i="3" s="1"/>
  <c r="H62" i="3"/>
  <c r="Y220" i="3"/>
  <c r="BN220" i="3" s="1"/>
  <c r="BO220" i="3" s="1"/>
  <c r="BP220" i="3" s="1"/>
  <c r="BK220" i="3"/>
  <c r="BL220" i="3" s="1"/>
  <c r="BM220" i="3" s="1"/>
  <c r="G692" i="3"/>
  <c r="BQ692" i="3" s="1"/>
  <c r="CH692" i="3" s="1"/>
  <c r="H691" i="3"/>
  <c r="Y690" i="3"/>
  <c r="BN690" i="3" s="1"/>
  <c r="BO690" i="3" s="1"/>
  <c r="BP690" i="3" s="1"/>
  <c r="BK690" i="3"/>
  <c r="BL690" i="3" s="1"/>
  <c r="BM690" i="3" s="1"/>
  <c r="Y847" i="3"/>
  <c r="BN847" i="3" s="1"/>
  <c r="BO847" i="3" s="1"/>
  <c r="BP847" i="3" s="1"/>
  <c r="BK847" i="3"/>
  <c r="BL847" i="3" s="1"/>
  <c r="BM847" i="3" s="1"/>
  <c r="H376" i="3"/>
  <c r="G377" i="3"/>
  <c r="BQ377" i="3" s="1"/>
  <c r="Y61" i="3"/>
  <c r="BN61" i="3" s="1"/>
  <c r="BO61" i="3" s="1"/>
  <c r="BP61" i="3" s="1"/>
  <c r="BK61" i="3"/>
  <c r="BL61" i="3" s="1"/>
  <c r="BM61" i="3" s="1"/>
  <c r="H221" i="3"/>
  <c r="G222" i="3"/>
  <c r="BQ222" i="3" s="1"/>
  <c r="CJ62" i="3" l="1"/>
  <c r="CL219" i="3"/>
  <c r="CJ376" i="3"/>
  <c r="CP692" i="3"/>
  <c r="CO692" i="3"/>
  <c r="CN66" i="3"/>
  <c r="CQ691" i="3"/>
  <c r="CP535" i="3"/>
  <c r="CO535" i="3"/>
  <c r="CN536" i="3"/>
  <c r="CS533" i="3"/>
  <c r="CR533" i="3"/>
  <c r="CS219" i="3"/>
  <c r="CR219" i="3"/>
  <c r="CP65" i="3"/>
  <c r="CO65" i="3"/>
  <c r="CS62" i="3"/>
  <c r="CR62" i="3"/>
  <c r="CQ848" i="3"/>
  <c r="CS376" i="3"/>
  <c r="CR376" i="3"/>
  <c r="CK220" i="3"/>
  <c r="CM220" i="3" s="1"/>
  <c r="CQ220" i="3"/>
  <c r="CS847" i="3"/>
  <c r="CR847" i="3"/>
  <c r="CH63" i="3"/>
  <c r="CI63" i="3" s="1"/>
  <c r="CQ63" i="3"/>
  <c r="CN222" i="3"/>
  <c r="CN379" i="3"/>
  <c r="CH534" i="3"/>
  <c r="CI534" i="3" s="1"/>
  <c r="CQ534" i="3"/>
  <c r="CN693" i="3"/>
  <c r="CJ533" i="3"/>
  <c r="CH377" i="3"/>
  <c r="CI377" i="3" s="1"/>
  <c r="CQ377" i="3"/>
  <c r="CP378" i="3"/>
  <c r="CO378" i="3"/>
  <c r="CN850" i="3"/>
  <c r="CP221" i="3"/>
  <c r="CO221" i="3"/>
  <c r="CP849" i="3"/>
  <c r="CO849" i="3"/>
  <c r="CR690" i="3"/>
  <c r="CS690" i="3"/>
  <c r="CM63" i="3"/>
  <c r="CL63" i="3"/>
  <c r="CH222" i="3"/>
  <c r="CL691" i="3"/>
  <c r="CM691" i="3"/>
  <c r="CM534" i="3"/>
  <c r="CL534" i="3"/>
  <c r="CM848" i="3"/>
  <c r="CL848" i="3"/>
  <c r="CM377" i="3"/>
  <c r="CL377" i="3"/>
  <c r="CI692" i="3"/>
  <c r="CJ692" i="3"/>
  <c r="CG67" i="3"/>
  <c r="CG380" i="3"/>
  <c r="CG537" i="3"/>
  <c r="CI849" i="3"/>
  <c r="CJ849" i="3"/>
  <c r="CI221" i="3"/>
  <c r="CJ221" i="3"/>
  <c r="CG851" i="3"/>
  <c r="CG694" i="3"/>
  <c r="CG223" i="3"/>
  <c r="K849" i="3"/>
  <c r="BR849" i="3" s="1"/>
  <c r="H534" i="3"/>
  <c r="G535" i="3"/>
  <c r="BQ535" i="3" s="1"/>
  <c r="K535" i="3"/>
  <c r="BR535" i="3" s="1"/>
  <c r="CK535" i="3" s="1"/>
  <c r="K378" i="3"/>
  <c r="BR378" i="3" s="1"/>
  <c r="CK378" i="3" s="1"/>
  <c r="K692" i="3"/>
  <c r="BR692" i="3" s="1"/>
  <c r="K64" i="3"/>
  <c r="BR64" i="3" s="1"/>
  <c r="CK64" i="3" s="1"/>
  <c r="Y533" i="3"/>
  <c r="BN533" i="3" s="1"/>
  <c r="BO533" i="3" s="1"/>
  <c r="BP533" i="3" s="1"/>
  <c r="BK533" i="3"/>
  <c r="BL533" i="3" s="1"/>
  <c r="BM533" i="3" s="1"/>
  <c r="K221" i="3"/>
  <c r="BR221" i="3" s="1"/>
  <c r="G223" i="3"/>
  <c r="BQ223" i="3" s="1"/>
  <c r="H222" i="3"/>
  <c r="Y221" i="3"/>
  <c r="BN221" i="3" s="1"/>
  <c r="BO221" i="3" s="1"/>
  <c r="BP221" i="3" s="1"/>
  <c r="BK221" i="3"/>
  <c r="BL221" i="3" s="1"/>
  <c r="BM221" i="3" s="1"/>
  <c r="Y62" i="3"/>
  <c r="BN62" i="3" s="1"/>
  <c r="BO62" i="3" s="1"/>
  <c r="BP62" i="3" s="1"/>
  <c r="BK62" i="3"/>
  <c r="BL62" i="3" s="1"/>
  <c r="BM62" i="3" s="1"/>
  <c r="H63" i="3"/>
  <c r="G64" i="3"/>
  <c r="BQ64" i="3" s="1"/>
  <c r="Y376" i="3"/>
  <c r="BN376" i="3" s="1"/>
  <c r="BO376" i="3" s="1"/>
  <c r="BP376" i="3" s="1"/>
  <c r="BK376" i="3"/>
  <c r="BL376" i="3" s="1"/>
  <c r="BM376" i="3" s="1"/>
  <c r="Y691" i="3"/>
  <c r="BN691" i="3" s="1"/>
  <c r="BO691" i="3" s="1"/>
  <c r="BP691" i="3" s="1"/>
  <c r="BK691" i="3"/>
  <c r="BL691" i="3" s="1"/>
  <c r="BM691" i="3" s="1"/>
  <c r="Y848" i="3"/>
  <c r="BN848" i="3" s="1"/>
  <c r="BO848" i="3" s="1"/>
  <c r="BP848" i="3" s="1"/>
  <c r="BK848" i="3"/>
  <c r="BL848" i="3" s="1"/>
  <c r="BM848" i="3" s="1"/>
  <c r="G378" i="3"/>
  <c r="BQ378" i="3" s="1"/>
  <c r="H377" i="3"/>
  <c r="H692" i="3"/>
  <c r="G693" i="3"/>
  <c r="BQ693" i="3" s="1"/>
  <c r="CH693" i="3" s="1"/>
  <c r="H849" i="3"/>
  <c r="G850" i="3"/>
  <c r="BQ850" i="3" s="1"/>
  <c r="CH850" i="3" s="1"/>
  <c r="CJ63" i="3" l="1"/>
  <c r="CJ377" i="3"/>
  <c r="CL220" i="3"/>
  <c r="CS534" i="3"/>
  <c r="CR534" i="3"/>
  <c r="CN223" i="3"/>
  <c r="CP379" i="3"/>
  <c r="CO379" i="3"/>
  <c r="CS220" i="3"/>
  <c r="CR220" i="3"/>
  <c r="CN694" i="3"/>
  <c r="CS377" i="3"/>
  <c r="CR377" i="3"/>
  <c r="CS691" i="3"/>
  <c r="CR691" i="3"/>
  <c r="CH64" i="3"/>
  <c r="CI64" i="3" s="1"/>
  <c r="CQ64" i="3"/>
  <c r="CK692" i="3"/>
  <c r="CL692" i="3" s="1"/>
  <c r="CQ692" i="3"/>
  <c r="CP222" i="3"/>
  <c r="CO222" i="3"/>
  <c r="CP66" i="3"/>
  <c r="CO66" i="3"/>
  <c r="CN380" i="3"/>
  <c r="CH378" i="3"/>
  <c r="CJ378" i="3" s="1"/>
  <c r="CQ378" i="3"/>
  <c r="CJ534" i="3"/>
  <c r="CK221" i="3"/>
  <c r="CM221" i="3" s="1"/>
  <c r="CQ221" i="3"/>
  <c r="CK849" i="3"/>
  <c r="CM849" i="3" s="1"/>
  <c r="CQ849" i="3"/>
  <c r="CN851" i="3"/>
  <c r="CP693" i="3"/>
  <c r="CO693" i="3"/>
  <c r="CS63" i="3"/>
  <c r="CR63" i="3"/>
  <c r="CS848" i="3"/>
  <c r="CR848" i="3"/>
  <c r="CN67" i="3"/>
  <c r="CH535" i="3"/>
  <c r="CI535" i="3" s="1"/>
  <c r="CQ535" i="3"/>
  <c r="CN537" i="3"/>
  <c r="CP850" i="3"/>
  <c r="CO850" i="3"/>
  <c r="CP536" i="3"/>
  <c r="CO536" i="3"/>
  <c r="CM378" i="3"/>
  <c r="CL378" i="3"/>
  <c r="CM535" i="3"/>
  <c r="CL535" i="3"/>
  <c r="CH223" i="3"/>
  <c r="CM64" i="3"/>
  <c r="CL64" i="3"/>
  <c r="CI850" i="3"/>
  <c r="CJ850" i="3"/>
  <c r="CI693" i="3"/>
  <c r="CJ693" i="3"/>
  <c r="CG538" i="3"/>
  <c r="CG695" i="3"/>
  <c r="CG381" i="3"/>
  <c r="CG224" i="3"/>
  <c r="CG68" i="3"/>
  <c r="CI222" i="3"/>
  <c r="CJ222" i="3"/>
  <c r="CG852" i="3"/>
  <c r="K222" i="3"/>
  <c r="BR222" i="3" s="1"/>
  <c r="K379" i="3"/>
  <c r="BR379" i="3" s="1"/>
  <c r="CK379" i="3" s="1"/>
  <c r="K536" i="3"/>
  <c r="BR536" i="3" s="1"/>
  <c r="CK536" i="3" s="1"/>
  <c r="H535" i="3"/>
  <c r="G536" i="3"/>
  <c r="BQ536" i="3" s="1"/>
  <c r="K65" i="3"/>
  <c r="BR65" i="3" s="1"/>
  <c r="CK65" i="3" s="1"/>
  <c r="BK534" i="3"/>
  <c r="BL534" i="3" s="1"/>
  <c r="BM534" i="3" s="1"/>
  <c r="Y534" i="3"/>
  <c r="BN534" i="3" s="1"/>
  <c r="BO534" i="3" s="1"/>
  <c r="BP534" i="3" s="1"/>
  <c r="K693" i="3"/>
  <c r="BR693" i="3" s="1"/>
  <c r="CK693" i="3" s="1"/>
  <c r="K850" i="3"/>
  <c r="BR850" i="3" s="1"/>
  <c r="G65" i="3"/>
  <c r="BQ65" i="3" s="1"/>
  <c r="H64" i="3"/>
  <c r="Y63" i="3"/>
  <c r="BN63" i="3" s="1"/>
  <c r="BO63" i="3" s="1"/>
  <c r="BP63" i="3" s="1"/>
  <c r="BK63" i="3"/>
  <c r="BL63" i="3" s="1"/>
  <c r="BM63" i="3" s="1"/>
  <c r="G851" i="3"/>
  <c r="BQ851" i="3" s="1"/>
  <c r="CH851" i="3" s="1"/>
  <c r="H850" i="3"/>
  <c r="Y849" i="3"/>
  <c r="BN849" i="3" s="1"/>
  <c r="BO849" i="3" s="1"/>
  <c r="BP849" i="3" s="1"/>
  <c r="BK849" i="3"/>
  <c r="BL849" i="3" s="1"/>
  <c r="BM849" i="3" s="1"/>
  <c r="G694" i="3"/>
  <c r="BQ694" i="3" s="1"/>
  <c r="CH694" i="3" s="1"/>
  <c r="H693" i="3"/>
  <c r="Y692" i="3"/>
  <c r="BN692" i="3" s="1"/>
  <c r="BO692" i="3" s="1"/>
  <c r="BP692" i="3" s="1"/>
  <c r="BK692" i="3"/>
  <c r="BL692" i="3" s="1"/>
  <c r="BM692" i="3" s="1"/>
  <c r="Y377" i="3"/>
  <c r="BN377" i="3" s="1"/>
  <c r="BO377" i="3" s="1"/>
  <c r="BP377" i="3" s="1"/>
  <c r="BK377" i="3"/>
  <c r="BL377" i="3" s="1"/>
  <c r="BM377" i="3" s="1"/>
  <c r="Y222" i="3"/>
  <c r="BN222" i="3" s="1"/>
  <c r="BO222" i="3" s="1"/>
  <c r="BP222" i="3" s="1"/>
  <c r="BK222" i="3"/>
  <c r="BL222" i="3" s="1"/>
  <c r="BM222" i="3" s="1"/>
  <c r="H378" i="3"/>
  <c r="G379" i="3"/>
  <c r="BQ379" i="3" s="1"/>
  <c r="H223" i="3"/>
  <c r="G224" i="3"/>
  <c r="BQ224" i="3" s="1"/>
  <c r="CM692" i="3" l="1"/>
  <c r="CI378" i="3"/>
  <c r="CL849" i="3"/>
  <c r="CQ693" i="3"/>
  <c r="CR693" i="3" s="1"/>
  <c r="CJ535" i="3"/>
  <c r="CN224" i="3"/>
  <c r="CH536" i="3"/>
  <c r="CI536" i="3" s="1"/>
  <c r="CQ536" i="3"/>
  <c r="CN381" i="3"/>
  <c r="CP380" i="3"/>
  <c r="CO380" i="3"/>
  <c r="CH379" i="3"/>
  <c r="CI379" i="3" s="1"/>
  <c r="CQ379" i="3"/>
  <c r="CN695" i="3"/>
  <c r="CP537" i="3"/>
  <c r="CO537" i="3"/>
  <c r="CS221" i="3"/>
  <c r="CR221" i="3"/>
  <c r="CJ64" i="3"/>
  <c r="CN538" i="3"/>
  <c r="CP223" i="3"/>
  <c r="CO223" i="3"/>
  <c r="CK850" i="3"/>
  <c r="CM850" i="3" s="1"/>
  <c r="CQ850" i="3"/>
  <c r="CS535" i="3"/>
  <c r="CR535" i="3"/>
  <c r="CS64" i="3"/>
  <c r="CR64" i="3"/>
  <c r="CK222" i="3"/>
  <c r="CL222" i="3" s="1"/>
  <c r="CQ222" i="3"/>
  <c r="CL221" i="3"/>
  <c r="CR378" i="3"/>
  <c r="CS378" i="3"/>
  <c r="CS692" i="3"/>
  <c r="CR692" i="3"/>
  <c r="CP694" i="3"/>
  <c r="CO694" i="3"/>
  <c r="CN68" i="3"/>
  <c r="CS849" i="3"/>
  <c r="CR849" i="3"/>
  <c r="CH65" i="3"/>
  <c r="CJ65" i="3" s="1"/>
  <c r="CQ65" i="3"/>
  <c r="CN852" i="3"/>
  <c r="CP67" i="3"/>
  <c r="CO67" i="3"/>
  <c r="CP851" i="3"/>
  <c r="CO851" i="3"/>
  <c r="CM65" i="3"/>
  <c r="CL65" i="3"/>
  <c r="CH224" i="3"/>
  <c r="CM536" i="3"/>
  <c r="CL536" i="3"/>
  <c r="CM379" i="3"/>
  <c r="CL379" i="3"/>
  <c r="CM693" i="3"/>
  <c r="CL693" i="3"/>
  <c r="CJ694" i="3"/>
  <c r="CI694" i="3"/>
  <c r="CG696" i="3"/>
  <c r="CG69" i="3"/>
  <c r="CG539" i="3"/>
  <c r="CG853" i="3"/>
  <c r="CI223" i="3"/>
  <c r="CJ223" i="3"/>
  <c r="CI851" i="3"/>
  <c r="CJ851" i="3"/>
  <c r="CG225" i="3"/>
  <c r="CG382" i="3"/>
  <c r="K851" i="3"/>
  <c r="BR851" i="3" s="1"/>
  <c r="CK851" i="3" s="1"/>
  <c r="BK535" i="3"/>
  <c r="BL535" i="3" s="1"/>
  <c r="BM535" i="3" s="1"/>
  <c r="Y535" i="3"/>
  <c r="BN535" i="3" s="1"/>
  <c r="BO535" i="3" s="1"/>
  <c r="BP535" i="3" s="1"/>
  <c r="K694" i="3"/>
  <c r="BR694" i="3" s="1"/>
  <c r="CK694" i="3" s="1"/>
  <c r="K537" i="3"/>
  <c r="BR537" i="3" s="1"/>
  <c r="CK537" i="3" s="1"/>
  <c r="K380" i="3"/>
  <c r="BR380" i="3" s="1"/>
  <c r="CK380" i="3" s="1"/>
  <c r="K66" i="3"/>
  <c r="BR66" i="3" s="1"/>
  <c r="CK66" i="3" s="1"/>
  <c r="G537" i="3"/>
  <c r="BQ537" i="3" s="1"/>
  <c r="H536" i="3"/>
  <c r="K223" i="3"/>
  <c r="BR223" i="3" s="1"/>
  <c r="Y850" i="3"/>
  <c r="BN850" i="3" s="1"/>
  <c r="BO850" i="3" s="1"/>
  <c r="BP850" i="3" s="1"/>
  <c r="BK850" i="3"/>
  <c r="BL850" i="3" s="1"/>
  <c r="BM850" i="3" s="1"/>
  <c r="H851" i="3"/>
  <c r="G852" i="3"/>
  <c r="BQ852" i="3" s="1"/>
  <c r="CH852" i="3" s="1"/>
  <c r="G225" i="3"/>
  <c r="BQ225" i="3" s="1"/>
  <c r="H224" i="3"/>
  <c r="Y223" i="3"/>
  <c r="BN223" i="3" s="1"/>
  <c r="BO223" i="3" s="1"/>
  <c r="BP223" i="3" s="1"/>
  <c r="BK223" i="3"/>
  <c r="BL223" i="3" s="1"/>
  <c r="BM223" i="3" s="1"/>
  <c r="Y693" i="3"/>
  <c r="BN693" i="3" s="1"/>
  <c r="BO693" i="3" s="1"/>
  <c r="BP693" i="3" s="1"/>
  <c r="BK693" i="3"/>
  <c r="BL693" i="3" s="1"/>
  <c r="BM693" i="3" s="1"/>
  <c r="Y64" i="3"/>
  <c r="BN64" i="3" s="1"/>
  <c r="BO64" i="3" s="1"/>
  <c r="BP64" i="3" s="1"/>
  <c r="BK64" i="3"/>
  <c r="BL64" i="3" s="1"/>
  <c r="BM64" i="3" s="1"/>
  <c r="H379" i="3"/>
  <c r="G380" i="3"/>
  <c r="BQ380" i="3" s="1"/>
  <c r="Y378" i="3"/>
  <c r="BN378" i="3" s="1"/>
  <c r="BO378" i="3" s="1"/>
  <c r="BP378" i="3" s="1"/>
  <c r="BK378" i="3"/>
  <c r="BL378" i="3" s="1"/>
  <c r="BM378" i="3" s="1"/>
  <c r="H694" i="3"/>
  <c r="G695" i="3"/>
  <c r="BQ695" i="3" s="1"/>
  <c r="CH695" i="3" s="1"/>
  <c r="H65" i="3"/>
  <c r="G66" i="3"/>
  <c r="BQ66" i="3" s="1"/>
  <c r="CI65" i="3" l="1"/>
  <c r="CS693" i="3"/>
  <c r="CJ536" i="3"/>
  <c r="CJ379" i="3"/>
  <c r="CM222" i="3"/>
  <c r="CP381" i="3"/>
  <c r="CO381" i="3"/>
  <c r="CP852" i="3"/>
  <c r="CO852" i="3"/>
  <c r="CP695" i="3"/>
  <c r="CO695" i="3"/>
  <c r="CS536" i="3"/>
  <c r="CR536" i="3"/>
  <c r="CP68" i="3"/>
  <c r="CO68" i="3"/>
  <c r="CS222" i="3"/>
  <c r="CR222" i="3"/>
  <c r="CK223" i="3"/>
  <c r="CL223" i="3" s="1"/>
  <c r="CQ223" i="3"/>
  <c r="CL850" i="3"/>
  <c r="CS65" i="3"/>
  <c r="CR65" i="3"/>
  <c r="CP538" i="3"/>
  <c r="CO538" i="3"/>
  <c r="CN696" i="3"/>
  <c r="CS379" i="3"/>
  <c r="CR379" i="3"/>
  <c r="CP224" i="3"/>
  <c r="CO224" i="3"/>
  <c r="CN69" i="3"/>
  <c r="CH537" i="3"/>
  <c r="CJ537" i="3" s="1"/>
  <c r="CQ537" i="3"/>
  <c r="CQ694" i="3"/>
  <c r="CH380" i="3"/>
  <c r="CI380" i="3" s="1"/>
  <c r="CQ380" i="3"/>
  <c r="CN382" i="3"/>
  <c r="CN225" i="3"/>
  <c r="CN539" i="3"/>
  <c r="CH66" i="3"/>
  <c r="CJ66" i="3" s="1"/>
  <c r="CQ66" i="3"/>
  <c r="CN853" i="3"/>
  <c r="CQ851" i="3"/>
  <c r="CR850" i="3"/>
  <c r="CS850" i="3"/>
  <c r="CM380" i="3"/>
  <c r="CL380" i="3"/>
  <c r="CM537" i="3"/>
  <c r="CL537" i="3"/>
  <c r="CL694" i="3"/>
  <c r="CM694" i="3"/>
  <c r="CM851" i="3"/>
  <c r="CL851" i="3"/>
  <c r="CM66" i="3"/>
  <c r="CL66" i="3"/>
  <c r="CH225" i="3"/>
  <c r="CI695" i="3"/>
  <c r="CJ695" i="3"/>
  <c r="CI852" i="3"/>
  <c r="CJ852" i="3"/>
  <c r="CI224" i="3"/>
  <c r="CJ224" i="3"/>
  <c r="CG226" i="3"/>
  <c r="CG383" i="3"/>
  <c r="CG70" i="3"/>
  <c r="CG854" i="3"/>
  <c r="CG697" i="3"/>
  <c r="CG540" i="3"/>
  <c r="K224" i="3"/>
  <c r="BR224" i="3" s="1"/>
  <c r="BK536" i="3"/>
  <c r="BL536" i="3" s="1"/>
  <c r="BM536" i="3" s="1"/>
  <c r="Y536" i="3"/>
  <c r="BN536" i="3" s="1"/>
  <c r="BO536" i="3" s="1"/>
  <c r="BP536" i="3" s="1"/>
  <c r="K538" i="3"/>
  <c r="BR538" i="3" s="1"/>
  <c r="CK538" i="3" s="1"/>
  <c r="H537" i="3"/>
  <c r="G538" i="3"/>
  <c r="BQ538" i="3" s="1"/>
  <c r="K695" i="3"/>
  <c r="BR695" i="3" s="1"/>
  <c r="CK695" i="3" s="1"/>
  <c r="K67" i="3"/>
  <c r="BR67" i="3" s="1"/>
  <c r="CK67" i="3" s="1"/>
  <c r="K381" i="3"/>
  <c r="BR381" i="3" s="1"/>
  <c r="CK381" i="3" s="1"/>
  <c r="K852" i="3"/>
  <c r="BR852" i="3" s="1"/>
  <c r="Y224" i="3"/>
  <c r="BN224" i="3" s="1"/>
  <c r="BO224" i="3" s="1"/>
  <c r="BP224" i="3" s="1"/>
  <c r="BK224" i="3"/>
  <c r="BL224" i="3" s="1"/>
  <c r="BM224" i="3" s="1"/>
  <c r="G67" i="3"/>
  <c r="BQ67" i="3" s="1"/>
  <c r="H66" i="3"/>
  <c r="H380" i="3"/>
  <c r="G381" i="3"/>
  <c r="BQ381" i="3" s="1"/>
  <c r="Y65" i="3"/>
  <c r="BN65" i="3" s="1"/>
  <c r="BO65" i="3" s="1"/>
  <c r="BP65" i="3" s="1"/>
  <c r="BK65" i="3"/>
  <c r="BL65" i="3" s="1"/>
  <c r="BM65" i="3" s="1"/>
  <c r="Y379" i="3"/>
  <c r="BN379" i="3" s="1"/>
  <c r="BO379" i="3" s="1"/>
  <c r="BP379" i="3" s="1"/>
  <c r="BK379" i="3"/>
  <c r="BL379" i="3" s="1"/>
  <c r="BM379" i="3" s="1"/>
  <c r="H225" i="3"/>
  <c r="G226" i="3"/>
  <c r="BQ226" i="3" s="1"/>
  <c r="G696" i="3"/>
  <c r="BQ696" i="3" s="1"/>
  <c r="CH696" i="3" s="1"/>
  <c r="H695" i="3"/>
  <c r="G853" i="3"/>
  <c r="BQ853" i="3" s="1"/>
  <c r="CH853" i="3" s="1"/>
  <c r="H852" i="3"/>
  <c r="Y694" i="3"/>
  <c r="BN694" i="3" s="1"/>
  <c r="BO694" i="3" s="1"/>
  <c r="BP694" i="3" s="1"/>
  <c r="BK694" i="3"/>
  <c r="BL694" i="3" s="1"/>
  <c r="BM694" i="3" s="1"/>
  <c r="Y851" i="3"/>
  <c r="BN851" i="3" s="1"/>
  <c r="BO851" i="3" s="1"/>
  <c r="BP851" i="3" s="1"/>
  <c r="BK851" i="3"/>
  <c r="BL851" i="3" s="1"/>
  <c r="BM851" i="3" s="1"/>
  <c r="CI537" i="3" l="1"/>
  <c r="CM223" i="3"/>
  <c r="CK852" i="3"/>
  <c r="CL852" i="3" s="1"/>
  <c r="CQ852" i="3"/>
  <c r="CN540" i="3"/>
  <c r="CJ380" i="3"/>
  <c r="CS537" i="3"/>
  <c r="CR537" i="3"/>
  <c r="CP696" i="3"/>
  <c r="CO696" i="3"/>
  <c r="CS223" i="3"/>
  <c r="CR223" i="3"/>
  <c r="CK224" i="3"/>
  <c r="CM224" i="3" s="1"/>
  <c r="CQ224" i="3"/>
  <c r="CN697" i="3"/>
  <c r="CP225" i="3"/>
  <c r="CO225" i="3"/>
  <c r="CS694" i="3"/>
  <c r="CR694" i="3"/>
  <c r="CH381" i="3"/>
  <c r="CI381" i="3" s="1"/>
  <c r="CQ381" i="3"/>
  <c r="CH538" i="3"/>
  <c r="CJ538" i="3" s="1"/>
  <c r="CQ538" i="3"/>
  <c r="CN854" i="3"/>
  <c r="CS851" i="3"/>
  <c r="CR851" i="3"/>
  <c r="CP69" i="3"/>
  <c r="CO69" i="3"/>
  <c r="CQ695" i="3"/>
  <c r="CH67" i="3"/>
  <c r="CI67" i="3" s="1"/>
  <c r="CQ67" i="3"/>
  <c r="CN70" i="3"/>
  <c r="CP853" i="3"/>
  <c r="CO853" i="3"/>
  <c r="CP382" i="3"/>
  <c r="CO382" i="3"/>
  <c r="CP539" i="3"/>
  <c r="CO539" i="3"/>
  <c r="CN383" i="3"/>
  <c r="CI66" i="3"/>
  <c r="CN226" i="3"/>
  <c r="CS66" i="3"/>
  <c r="CR66" i="3"/>
  <c r="CS380" i="3"/>
  <c r="CR380" i="3"/>
  <c r="CM538" i="3"/>
  <c r="CL538" i="3"/>
  <c r="CM852" i="3"/>
  <c r="CM381" i="3"/>
  <c r="CL381" i="3"/>
  <c r="CH226" i="3"/>
  <c r="CM67" i="3"/>
  <c r="CL67" i="3"/>
  <c r="CM695" i="3"/>
  <c r="CL695" i="3"/>
  <c r="CI696" i="3"/>
  <c r="CJ696" i="3"/>
  <c r="CG698" i="3"/>
  <c r="CG541" i="3"/>
  <c r="CI853" i="3"/>
  <c r="CJ853" i="3"/>
  <c r="CI225" i="3"/>
  <c r="CJ225" i="3"/>
  <c r="CG384" i="3"/>
  <c r="CG855" i="3"/>
  <c r="CG227" i="3"/>
  <c r="CG71" i="3"/>
  <c r="Y537" i="3"/>
  <c r="BN537" i="3" s="1"/>
  <c r="BO537" i="3" s="1"/>
  <c r="BP537" i="3" s="1"/>
  <c r="BK537" i="3"/>
  <c r="BL537" i="3" s="1"/>
  <c r="BM537" i="3" s="1"/>
  <c r="K853" i="3"/>
  <c r="BR853" i="3" s="1"/>
  <c r="CK853" i="3" s="1"/>
  <c r="K382" i="3"/>
  <c r="BR382" i="3" s="1"/>
  <c r="CK382" i="3" s="1"/>
  <c r="K539" i="3"/>
  <c r="BR539" i="3" s="1"/>
  <c r="CK539" i="3" s="1"/>
  <c r="K68" i="3"/>
  <c r="BR68" i="3" s="1"/>
  <c r="CK68" i="3" s="1"/>
  <c r="K696" i="3"/>
  <c r="BR696" i="3" s="1"/>
  <c r="CK696" i="3" s="1"/>
  <c r="G539" i="3"/>
  <c r="BQ539" i="3" s="1"/>
  <c r="H538" i="3"/>
  <c r="K225" i="3"/>
  <c r="BR225" i="3" s="1"/>
  <c r="H853" i="3"/>
  <c r="G854" i="3"/>
  <c r="BQ854" i="3" s="1"/>
  <c r="CH854" i="3" s="1"/>
  <c r="Y695" i="3"/>
  <c r="BN695" i="3" s="1"/>
  <c r="BO695" i="3" s="1"/>
  <c r="BP695" i="3" s="1"/>
  <c r="BK695" i="3"/>
  <c r="BL695" i="3" s="1"/>
  <c r="BM695" i="3" s="1"/>
  <c r="H381" i="3"/>
  <c r="G382" i="3"/>
  <c r="BQ382" i="3" s="1"/>
  <c r="Y380" i="3"/>
  <c r="BN380" i="3" s="1"/>
  <c r="BO380" i="3" s="1"/>
  <c r="BP380" i="3" s="1"/>
  <c r="BK380" i="3"/>
  <c r="BL380" i="3" s="1"/>
  <c r="BM380" i="3" s="1"/>
  <c r="Y852" i="3"/>
  <c r="BN852" i="3" s="1"/>
  <c r="BO852" i="3" s="1"/>
  <c r="BP852" i="3" s="1"/>
  <c r="BK852" i="3"/>
  <c r="BL852" i="3" s="1"/>
  <c r="BM852" i="3" s="1"/>
  <c r="Y66" i="3"/>
  <c r="BN66" i="3" s="1"/>
  <c r="BO66" i="3" s="1"/>
  <c r="BP66" i="3" s="1"/>
  <c r="BK66" i="3"/>
  <c r="BL66" i="3" s="1"/>
  <c r="BM66" i="3" s="1"/>
  <c r="Y225" i="3"/>
  <c r="BN225" i="3" s="1"/>
  <c r="BO225" i="3" s="1"/>
  <c r="BP225" i="3" s="1"/>
  <c r="BK225" i="3"/>
  <c r="BL225" i="3" s="1"/>
  <c r="BM225" i="3" s="1"/>
  <c r="H67" i="3"/>
  <c r="G68" i="3"/>
  <c r="BQ68" i="3" s="1"/>
  <c r="H696" i="3"/>
  <c r="G697" i="3"/>
  <c r="BQ697" i="3" s="1"/>
  <c r="CH697" i="3" s="1"/>
  <c r="G227" i="3"/>
  <c r="BQ227" i="3" s="1"/>
  <c r="H226" i="3"/>
  <c r="CJ381" i="3" l="1"/>
  <c r="CL224" i="3"/>
  <c r="CN541" i="3"/>
  <c r="CJ67" i="3"/>
  <c r="CS381" i="3"/>
  <c r="CR381" i="3"/>
  <c r="CR538" i="3"/>
  <c r="CS538" i="3"/>
  <c r="CS695" i="3"/>
  <c r="CR695" i="3"/>
  <c r="CN384" i="3"/>
  <c r="CQ853" i="3"/>
  <c r="CS224" i="3"/>
  <c r="CR224" i="3"/>
  <c r="CK225" i="3"/>
  <c r="CM225" i="3" s="1"/>
  <c r="CQ225" i="3"/>
  <c r="CI538" i="3"/>
  <c r="CP540" i="3"/>
  <c r="CO540" i="3"/>
  <c r="CN855" i="3"/>
  <c r="CN698" i="3"/>
  <c r="CP697" i="3"/>
  <c r="CO697" i="3"/>
  <c r="CP383" i="3"/>
  <c r="CO383" i="3"/>
  <c r="CP70" i="3"/>
  <c r="CO70" i="3"/>
  <c r="CH382" i="3"/>
  <c r="CI382" i="3" s="1"/>
  <c r="CQ382" i="3"/>
  <c r="CN71" i="3"/>
  <c r="CP854" i="3"/>
  <c r="CO854" i="3"/>
  <c r="CQ696" i="3"/>
  <c r="CR852" i="3"/>
  <c r="CS852" i="3"/>
  <c r="CP226" i="3"/>
  <c r="CO226" i="3"/>
  <c r="CH68" i="3"/>
  <c r="CI68" i="3" s="1"/>
  <c r="CQ68" i="3"/>
  <c r="CH539" i="3"/>
  <c r="CJ539" i="3" s="1"/>
  <c r="CQ539" i="3"/>
  <c r="CN227" i="3"/>
  <c r="CS67" i="3"/>
  <c r="CR67" i="3"/>
  <c r="CM68" i="3"/>
  <c r="CL68" i="3"/>
  <c r="CM539" i="3"/>
  <c r="CL539" i="3"/>
  <c r="CM382" i="3"/>
  <c r="CL382" i="3"/>
  <c r="CM853" i="3"/>
  <c r="CL853" i="3"/>
  <c r="CM696" i="3"/>
  <c r="CL696" i="3"/>
  <c r="CH227" i="3"/>
  <c r="CI854" i="3"/>
  <c r="CJ854" i="3"/>
  <c r="CJ226" i="3"/>
  <c r="CI226" i="3"/>
  <c r="CG385" i="3"/>
  <c r="CG228" i="3"/>
  <c r="CI697" i="3"/>
  <c r="CJ697" i="3"/>
  <c r="CG699" i="3"/>
  <c r="CG856" i="3"/>
  <c r="CG72" i="3"/>
  <c r="CG542" i="3"/>
  <c r="K226" i="3"/>
  <c r="BR226" i="3" s="1"/>
  <c r="Y538" i="3"/>
  <c r="BN538" i="3" s="1"/>
  <c r="BO538" i="3" s="1"/>
  <c r="BP538" i="3" s="1"/>
  <c r="BK538" i="3"/>
  <c r="BL538" i="3" s="1"/>
  <c r="BM538" i="3" s="1"/>
  <c r="K540" i="3"/>
  <c r="BR540" i="3" s="1"/>
  <c r="CK540" i="3" s="1"/>
  <c r="G540" i="3"/>
  <c r="BQ540" i="3" s="1"/>
  <c r="H539" i="3"/>
  <c r="K383" i="3"/>
  <c r="BR383" i="3" s="1"/>
  <c r="CK383" i="3" s="1"/>
  <c r="K697" i="3"/>
  <c r="BR697" i="3" s="1"/>
  <c r="CK697" i="3" s="1"/>
  <c r="K854" i="3"/>
  <c r="BR854" i="3" s="1"/>
  <c r="CK854" i="3" s="1"/>
  <c r="K69" i="3"/>
  <c r="BR69" i="3" s="1"/>
  <c r="CK69" i="3" s="1"/>
  <c r="G698" i="3"/>
  <c r="BQ698" i="3" s="1"/>
  <c r="CH698" i="3" s="1"/>
  <c r="H697" i="3"/>
  <c r="H382" i="3"/>
  <c r="G383" i="3"/>
  <c r="BQ383" i="3" s="1"/>
  <c r="Y381" i="3"/>
  <c r="BN381" i="3" s="1"/>
  <c r="BO381" i="3" s="1"/>
  <c r="BP381" i="3" s="1"/>
  <c r="BK381" i="3"/>
  <c r="BL381" i="3" s="1"/>
  <c r="BM381" i="3" s="1"/>
  <c r="Y696" i="3"/>
  <c r="BN696" i="3" s="1"/>
  <c r="BO696" i="3" s="1"/>
  <c r="BP696" i="3" s="1"/>
  <c r="BK696" i="3"/>
  <c r="BL696" i="3" s="1"/>
  <c r="BM696" i="3" s="1"/>
  <c r="G69" i="3"/>
  <c r="BQ69" i="3" s="1"/>
  <c r="H68" i="3"/>
  <c r="Y226" i="3"/>
  <c r="BN226" i="3" s="1"/>
  <c r="BO226" i="3" s="1"/>
  <c r="BP226" i="3" s="1"/>
  <c r="BK226" i="3"/>
  <c r="BL226" i="3" s="1"/>
  <c r="BM226" i="3" s="1"/>
  <c r="H227" i="3"/>
  <c r="G228" i="3"/>
  <c r="BQ228" i="3" s="1"/>
  <c r="Y67" i="3"/>
  <c r="BN67" i="3" s="1"/>
  <c r="BO67" i="3" s="1"/>
  <c r="BP67" i="3" s="1"/>
  <c r="BK67" i="3"/>
  <c r="BL67" i="3" s="1"/>
  <c r="BM67" i="3" s="1"/>
  <c r="G855" i="3"/>
  <c r="BQ855" i="3" s="1"/>
  <c r="CH855" i="3" s="1"/>
  <c r="H854" i="3"/>
  <c r="Y853" i="3"/>
  <c r="BN853" i="3" s="1"/>
  <c r="BO853" i="3" s="1"/>
  <c r="BP853" i="3" s="1"/>
  <c r="BK853" i="3"/>
  <c r="BL853" i="3" s="1"/>
  <c r="BM853" i="3" s="1"/>
  <c r="CJ382" i="3" l="1"/>
  <c r="CI539" i="3"/>
  <c r="CJ68" i="3"/>
  <c r="CH383" i="3"/>
  <c r="CI383" i="3" s="1"/>
  <c r="CQ383" i="3"/>
  <c r="CH540" i="3"/>
  <c r="CI540" i="3" s="1"/>
  <c r="CQ540" i="3"/>
  <c r="CN385" i="3"/>
  <c r="CP855" i="3"/>
  <c r="CO855" i="3"/>
  <c r="CQ697" i="3"/>
  <c r="CS539" i="3"/>
  <c r="CR539" i="3"/>
  <c r="CS696" i="3"/>
  <c r="CR696" i="3"/>
  <c r="CS853" i="3"/>
  <c r="CR853" i="3"/>
  <c r="CN228" i="3"/>
  <c r="CH69" i="3"/>
  <c r="CI69" i="3" s="1"/>
  <c r="CQ69" i="3"/>
  <c r="CN72" i="3"/>
  <c r="CL225" i="3"/>
  <c r="CP384" i="3"/>
  <c r="CO384" i="3"/>
  <c r="CS382" i="3"/>
  <c r="CR382" i="3"/>
  <c r="CN856" i="3"/>
  <c r="CS68" i="3"/>
  <c r="CR68" i="3"/>
  <c r="CK226" i="3"/>
  <c r="CM226" i="3" s="1"/>
  <c r="CQ226" i="3"/>
  <c r="CN699" i="3"/>
  <c r="CQ854" i="3"/>
  <c r="CP71" i="3"/>
  <c r="CO71" i="3"/>
  <c r="CP541" i="3"/>
  <c r="CO541" i="3"/>
  <c r="CP698" i="3"/>
  <c r="CO698" i="3"/>
  <c r="CP227" i="3"/>
  <c r="CO227" i="3"/>
  <c r="CN542" i="3"/>
  <c r="CS225" i="3"/>
  <c r="CR225" i="3"/>
  <c r="CH228" i="3"/>
  <c r="CM540" i="3"/>
  <c r="CL540" i="3"/>
  <c r="CM69" i="3"/>
  <c r="CL69" i="3"/>
  <c r="CM697" i="3"/>
  <c r="CL697" i="3"/>
  <c r="CM854" i="3"/>
  <c r="CL854" i="3"/>
  <c r="CM383" i="3"/>
  <c r="CL383" i="3"/>
  <c r="CI698" i="3"/>
  <c r="CJ698" i="3"/>
  <c r="CI855" i="3"/>
  <c r="CJ855" i="3"/>
  <c r="CG700" i="3"/>
  <c r="CG543" i="3"/>
  <c r="CG386" i="3"/>
  <c r="CG857" i="3"/>
  <c r="CI227" i="3"/>
  <c r="CJ227" i="3"/>
  <c r="CG73" i="3"/>
  <c r="CG229" i="3"/>
  <c r="K70" i="3"/>
  <c r="BR70" i="3" s="1"/>
  <c r="CK70" i="3" s="1"/>
  <c r="H540" i="3"/>
  <c r="G541" i="3"/>
  <c r="BQ541" i="3" s="1"/>
  <c r="K855" i="3"/>
  <c r="BR855" i="3" s="1"/>
  <c r="CK855" i="3" s="1"/>
  <c r="K541" i="3"/>
  <c r="BR541" i="3" s="1"/>
  <c r="CK541" i="3" s="1"/>
  <c r="K698" i="3"/>
  <c r="BR698" i="3" s="1"/>
  <c r="K384" i="3"/>
  <c r="BR384" i="3" s="1"/>
  <c r="CK384" i="3" s="1"/>
  <c r="BK539" i="3"/>
  <c r="BL539" i="3" s="1"/>
  <c r="BM539" i="3" s="1"/>
  <c r="Y539" i="3"/>
  <c r="BN539" i="3" s="1"/>
  <c r="BO539" i="3" s="1"/>
  <c r="BP539" i="3" s="1"/>
  <c r="K227" i="3"/>
  <c r="BR227" i="3" s="1"/>
  <c r="H383" i="3"/>
  <c r="G384" i="3"/>
  <c r="BQ384" i="3" s="1"/>
  <c r="Y382" i="3"/>
  <c r="BN382" i="3" s="1"/>
  <c r="BO382" i="3" s="1"/>
  <c r="BP382" i="3" s="1"/>
  <c r="BK382" i="3"/>
  <c r="BL382" i="3" s="1"/>
  <c r="BM382" i="3" s="1"/>
  <c r="Y854" i="3"/>
  <c r="BN854" i="3" s="1"/>
  <c r="BO854" i="3" s="1"/>
  <c r="BP854" i="3" s="1"/>
  <c r="BK854" i="3"/>
  <c r="BL854" i="3" s="1"/>
  <c r="BM854" i="3" s="1"/>
  <c r="Y68" i="3"/>
  <c r="BN68" i="3" s="1"/>
  <c r="BO68" i="3" s="1"/>
  <c r="BP68" i="3" s="1"/>
  <c r="BK68" i="3"/>
  <c r="BL68" i="3" s="1"/>
  <c r="BM68" i="3" s="1"/>
  <c r="Y697" i="3"/>
  <c r="BN697" i="3" s="1"/>
  <c r="BO697" i="3" s="1"/>
  <c r="BP697" i="3" s="1"/>
  <c r="BK697" i="3"/>
  <c r="BL697" i="3" s="1"/>
  <c r="BM697" i="3" s="1"/>
  <c r="H698" i="3"/>
  <c r="G699" i="3"/>
  <c r="BQ699" i="3" s="1"/>
  <c r="CH699" i="3" s="1"/>
  <c r="G856" i="3"/>
  <c r="BQ856" i="3" s="1"/>
  <c r="CH856" i="3" s="1"/>
  <c r="H855" i="3"/>
  <c r="H69" i="3"/>
  <c r="G70" i="3"/>
  <c r="BQ70" i="3" s="1"/>
  <c r="G229" i="3"/>
  <c r="BQ229" i="3" s="1"/>
  <c r="H228" i="3"/>
  <c r="Y227" i="3"/>
  <c r="BN227" i="3" s="1"/>
  <c r="BO227" i="3" s="1"/>
  <c r="BP227" i="3" s="1"/>
  <c r="BK227" i="3"/>
  <c r="BL227" i="3" s="1"/>
  <c r="BM227" i="3" s="1"/>
  <c r="CJ383" i="3" l="1"/>
  <c r="CJ69" i="3"/>
  <c r="CJ540" i="3"/>
  <c r="CN73" i="3"/>
  <c r="CN700" i="3"/>
  <c r="CP542" i="3"/>
  <c r="CO542" i="3"/>
  <c r="CP72" i="3"/>
  <c r="CO72" i="3"/>
  <c r="CQ855" i="3"/>
  <c r="CP385" i="3"/>
  <c r="CO385" i="3"/>
  <c r="CK698" i="3"/>
  <c r="CL698" i="3" s="1"/>
  <c r="CQ698" i="3"/>
  <c r="CL226" i="3"/>
  <c r="CS854" i="3"/>
  <c r="CR854" i="3"/>
  <c r="CP856" i="3"/>
  <c r="CO856" i="3"/>
  <c r="CS69" i="3"/>
  <c r="CR69" i="3"/>
  <c r="CS540" i="3"/>
  <c r="CR540" i="3"/>
  <c r="CH384" i="3"/>
  <c r="CI384" i="3" s="1"/>
  <c r="CQ384" i="3"/>
  <c r="CP699" i="3"/>
  <c r="CO699" i="3"/>
  <c r="CN386" i="3"/>
  <c r="CN543" i="3"/>
  <c r="CH541" i="3"/>
  <c r="CJ541" i="3" s="1"/>
  <c r="CQ541" i="3"/>
  <c r="CP228" i="3"/>
  <c r="CO228" i="3"/>
  <c r="CS383" i="3"/>
  <c r="CR383" i="3"/>
  <c r="CN229" i="3"/>
  <c r="CH70" i="3"/>
  <c r="CI70" i="3" s="1"/>
  <c r="CQ70" i="3"/>
  <c r="CK227" i="3"/>
  <c r="CM227" i="3" s="1"/>
  <c r="CQ227" i="3"/>
  <c r="CN857" i="3"/>
  <c r="CS226" i="3"/>
  <c r="CR226" i="3"/>
  <c r="CS697" i="3"/>
  <c r="CR697" i="3"/>
  <c r="CM541" i="3"/>
  <c r="CL541" i="3"/>
  <c r="CM855" i="3"/>
  <c r="CL855" i="3"/>
  <c r="CM70" i="3"/>
  <c r="CL70" i="3"/>
  <c r="CH229" i="3"/>
  <c r="CM384" i="3"/>
  <c r="CL384" i="3"/>
  <c r="CI699" i="3"/>
  <c r="CJ699" i="3"/>
  <c r="CG230" i="3"/>
  <c r="CG74" i="3"/>
  <c r="CG387" i="3"/>
  <c r="CG858" i="3"/>
  <c r="CI228" i="3"/>
  <c r="CJ228" i="3"/>
  <c r="CG544" i="3"/>
  <c r="CI856" i="3"/>
  <c r="CJ856" i="3"/>
  <c r="CG701" i="3"/>
  <c r="K228" i="3"/>
  <c r="BR228" i="3" s="1"/>
  <c r="K542" i="3"/>
  <c r="BR542" i="3" s="1"/>
  <c r="CK542" i="3" s="1"/>
  <c r="K856" i="3"/>
  <c r="BR856" i="3" s="1"/>
  <c r="CK856" i="3" s="1"/>
  <c r="H541" i="3"/>
  <c r="G542" i="3"/>
  <c r="BQ542" i="3" s="1"/>
  <c r="Y540" i="3"/>
  <c r="BN540" i="3" s="1"/>
  <c r="BO540" i="3" s="1"/>
  <c r="BP540" i="3" s="1"/>
  <c r="BK540" i="3"/>
  <c r="BL540" i="3" s="1"/>
  <c r="BM540" i="3" s="1"/>
  <c r="K385" i="3"/>
  <c r="BR385" i="3" s="1"/>
  <c r="CK385" i="3" s="1"/>
  <c r="K699" i="3"/>
  <c r="BR699" i="3" s="1"/>
  <c r="CK699" i="3" s="1"/>
  <c r="K71" i="3"/>
  <c r="BR71" i="3" s="1"/>
  <c r="CK71" i="3" s="1"/>
  <c r="G857" i="3"/>
  <c r="BQ857" i="3" s="1"/>
  <c r="CH857" i="3" s="1"/>
  <c r="H856" i="3"/>
  <c r="Y855" i="3"/>
  <c r="BN855" i="3" s="1"/>
  <c r="BO855" i="3" s="1"/>
  <c r="BP855" i="3" s="1"/>
  <c r="BK855" i="3"/>
  <c r="BL855" i="3" s="1"/>
  <c r="BM855" i="3" s="1"/>
  <c r="Y228" i="3"/>
  <c r="BN228" i="3" s="1"/>
  <c r="BO228" i="3" s="1"/>
  <c r="BP228" i="3" s="1"/>
  <c r="BK228" i="3"/>
  <c r="BL228" i="3" s="1"/>
  <c r="BM228" i="3" s="1"/>
  <c r="H229" i="3"/>
  <c r="G230" i="3"/>
  <c r="BQ230" i="3" s="1"/>
  <c r="G700" i="3"/>
  <c r="BQ700" i="3" s="1"/>
  <c r="CH700" i="3" s="1"/>
  <c r="H699" i="3"/>
  <c r="G71" i="3"/>
  <c r="BQ71" i="3" s="1"/>
  <c r="H70" i="3"/>
  <c r="H384" i="3"/>
  <c r="G385" i="3"/>
  <c r="BQ385" i="3" s="1"/>
  <c r="Y698" i="3"/>
  <c r="BN698" i="3" s="1"/>
  <c r="BO698" i="3" s="1"/>
  <c r="BP698" i="3" s="1"/>
  <c r="BK698" i="3"/>
  <c r="BL698" i="3" s="1"/>
  <c r="BM698" i="3" s="1"/>
  <c r="Y69" i="3"/>
  <c r="BN69" i="3" s="1"/>
  <c r="BO69" i="3" s="1"/>
  <c r="BP69" i="3" s="1"/>
  <c r="BK69" i="3"/>
  <c r="BL69" i="3" s="1"/>
  <c r="BM69" i="3" s="1"/>
  <c r="Y383" i="3"/>
  <c r="BN383" i="3" s="1"/>
  <c r="BO383" i="3" s="1"/>
  <c r="BP383" i="3" s="1"/>
  <c r="BK383" i="3"/>
  <c r="BL383" i="3" s="1"/>
  <c r="BM383" i="3" s="1"/>
  <c r="CM698" i="3" l="1"/>
  <c r="CJ70" i="3"/>
  <c r="CI541" i="3"/>
  <c r="CQ856" i="3"/>
  <c r="CS856" i="3" s="1"/>
  <c r="CP543" i="3"/>
  <c r="CO543" i="3"/>
  <c r="CH71" i="3"/>
  <c r="CI71" i="3" s="1"/>
  <c r="CQ71" i="3"/>
  <c r="CH542" i="3"/>
  <c r="CI542" i="3" s="1"/>
  <c r="CQ542" i="3"/>
  <c r="CJ384" i="3"/>
  <c r="CP857" i="3"/>
  <c r="CO857" i="3"/>
  <c r="CN858" i="3"/>
  <c r="CP386" i="3"/>
  <c r="CO386" i="3"/>
  <c r="CR698" i="3"/>
  <c r="CS698" i="3"/>
  <c r="CN387" i="3"/>
  <c r="CS227" i="3"/>
  <c r="CR227" i="3"/>
  <c r="CP700" i="3"/>
  <c r="CO700" i="3"/>
  <c r="CP229" i="3"/>
  <c r="CO229" i="3"/>
  <c r="CN74" i="3"/>
  <c r="CK228" i="3"/>
  <c r="CL228" i="3" s="1"/>
  <c r="CQ228" i="3"/>
  <c r="CN544" i="3"/>
  <c r="CN230" i="3"/>
  <c r="CL227" i="3"/>
  <c r="CS70" i="3"/>
  <c r="CR70" i="3"/>
  <c r="CQ699" i="3"/>
  <c r="CP73" i="3"/>
  <c r="CO73" i="3"/>
  <c r="CH385" i="3"/>
  <c r="CI385" i="3" s="1"/>
  <c r="CQ385" i="3"/>
  <c r="CN701" i="3"/>
  <c r="CS541" i="3"/>
  <c r="CR541" i="3"/>
  <c r="CS384" i="3"/>
  <c r="CR384" i="3"/>
  <c r="CS855" i="3"/>
  <c r="CR855" i="3"/>
  <c r="CM856" i="3"/>
  <c r="CL856" i="3"/>
  <c r="CM71" i="3"/>
  <c r="CL71" i="3"/>
  <c r="CM542" i="3"/>
  <c r="CL542" i="3"/>
  <c r="CL699" i="3"/>
  <c r="CM699" i="3"/>
  <c r="CH230" i="3"/>
  <c r="CM385" i="3"/>
  <c r="CL385" i="3"/>
  <c r="CI857" i="3"/>
  <c r="CJ857" i="3"/>
  <c r="CG75" i="3"/>
  <c r="CI700" i="3"/>
  <c r="CJ700" i="3"/>
  <c r="CG545" i="3"/>
  <c r="CG231" i="3"/>
  <c r="CG702" i="3"/>
  <c r="CI229" i="3"/>
  <c r="CJ229" i="3"/>
  <c r="CG388" i="3"/>
  <c r="CG859" i="3"/>
  <c r="K72" i="3"/>
  <c r="BR72" i="3" s="1"/>
  <c r="CK72" i="3" s="1"/>
  <c r="Y541" i="3"/>
  <c r="BN541" i="3" s="1"/>
  <c r="BO541" i="3" s="1"/>
  <c r="BP541" i="3" s="1"/>
  <c r="BK541" i="3"/>
  <c r="BL541" i="3" s="1"/>
  <c r="BM541" i="3" s="1"/>
  <c r="K700" i="3"/>
  <c r="BR700" i="3" s="1"/>
  <c r="CK700" i="3" s="1"/>
  <c r="K857" i="3"/>
  <c r="BR857" i="3" s="1"/>
  <c r="CK857" i="3" s="1"/>
  <c r="K386" i="3"/>
  <c r="BR386" i="3" s="1"/>
  <c r="CK386" i="3" s="1"/>
  <c r="K543" i="3"/>
  <c r="BR543" i="3" s="1"/>
  <c r="CK543" i="3" s="1"/>
  <c r="G543" i="3"/>
  <c r="BQ543" i="3" s="1"/>
  <c r="H542" i="3"/>
  <c r="K229" i="3"/>
  <c r="BR229" i="3" s="1"/>
  <c r="Y70" i="3"/>
  <c r="BN70" i="3" s="1"/>
  <c r="BO70" i="3" s="1"/>
  <c r="BP70" i="3" s="1"/>
  <c r="BK70" i="3"/>
  <c r="BL70" i="3" s="1"/>
  <c r="BM70" i="3" s="1"/>
  <c r="Y699" i="3"/>
  <c r="BN699" i="3" s="1"/>
  <c r="BO699" i="3" s="1"/>
  <c r="BP699" i="3" s="1"/>
  <c r="BK699" i="3"/>
  <c r="BL699" i="3" s="1"/>
  <c r="BM699" i="3" s="1"/>
  <c r="H71" i="3"/>
  <c r="G72" i="3"/>
  <c r="BQ72" i="3" s="1"/>
  <c r="H700" i="3"/>
  <c r="G701" i="3"/>
  <c r="BQ701" i="3" s="1"/>
  <c r="CH701" i="3" s="1"/>
  <c r="H385" i="3"/>
  <c r="G386" i="3"/>
  <c r="BQ386" i="3" s="1"/>
  <c r="G231" i="3"/>
  <c r="BQ231" i="3" s="1"/>
  <c r="H230" i="3"/>
  <c r="Y856" i="3"/>
  <c r="BN856" i="3" s="1"/>
  <c r="BO856" i="3" s="1"/>
  <c r="BP856" i="3" s="1"/>
  <c r="BK856" i="3"/>
  <c r="BL856" i="3" s="1"/>
  <c r="BM856" i="3" s="1"/>
  <c r="Y384" i="3"/>
  <c r="BN384" i="3" s="1"/>
  <c r="BO384" i="3" s="1"/>
  <c r="BP384" i="3" s="1"/>
  <c r="BK384" i="3"/>
  <c r="BL384" i="3" s="1"/>
  <c r="BM384" i="3" s="1"/>
  <c r="Y229" i="3"/>
  <c r="BN229" i="3" s="1"/>
  <c r="BO229" i="3" s="1"/>
  <c r="BP229" i="3" s="1"/>
  <c r="BK229" i="3"/>
  <c r="BL229" i="3" s="1"/>
  <c r="BM229" i="3" s="1"/>
  <c r="G858" i="3"/>
  <c r="BQ858" i="3" s="1"/>
  <c r="CH858" i="3" s="1"/>
  <c r="H857" i="3"/>
  <c r="CR856" i="3" l="1"/>
  <c r="CJ542" i="3"/>
  <c r="CM228" i="3"/>
  <c r="CJ385" i="3"/>
  <c r="CQ857" i="3"/>
  <c r="CS542" i="3"/>
  <c r="CR542" i="3"/>
  <c r="CN75" i="3"/>
  <c r="CP701" i="3"/>
  <c r="CO701" i="3"/>
  <c r="CQ700" i="3"/>
  <c r="CP858" i="3"/>
  <c r="CO858" i="3"/>
  <c r="CN545" i="3"/>
  <c r="CP74" i="3"/>
  <c r="CO74" i="3"/>
  <c r="CP387" i="3"/>
  <c r="CO387" i="3"/>
  <c r="CS71" i="3"/>
  <c r="CR71" i="3"/>
  <c r="CS699" i="3"/>
  <c r="CR699" i="3"/>
  <c r="CS228" i="3"/>
  <c r="CR228" i="3"/>
  <c r="CP230" i="3"/>
  <c r="CO230" i="3"/>
  <c r="CH72" i="3"/>
  <c r="CI72" i="3" s="1"/>
  <c r="CQ72" i="3"/>
  <c r="CH543" i="3"/>
  <c r="CI543" i="3" s="1"/>
  <c r="CQ543" i="3"/>
  <c r="CN859" i="3"/>
  <c r="CJ71" i="3"/>
  <c r="CH386" i="3"/>
  <c r="CI386" i="3" s="1"/>
  <c r="CQ386" i="3"/>
  <c r="CK229" i="3"/>
  <c r="CM229" i="3" s="1"/>
  <c r="CQ229" i="3"/>
  <c r="CN702" i="3"/>
  <c r="CN231" i="3"/>
  <c r="CS385" i="3"/>
  <c r="CR385" i="3"/>
  <c r="CN388" i="3"/>
  <c r="CP544" i="3"/>
  <c r="CO544" i="3"/>
  <c r="CM386" i="3"/>
  <c r="CL386" i="3"/>
  <c r="CM857" i="3"/>
  <c r="CL857" i="3"/>
  <c r="CL700" i="3"/>
  <c r="CM700" i="3"/>
  <c r="CM72" i="3"/>
  <c r="CL72" i="3"/>
  <c r="CH231" i="3"/>
  <c r="CM543" i="3"/>
  <c r="CL543" i="3"/>
  <c r="CI230" i="3"/>
  <c r="CJ230" i="3"/>
  <c r="CG389" i="3"/>
  <c r="CG232" i="3"/>
  <c r="CG76" i="3"/>
  <c r="CI858" i="3"/>
  <c r="CJ858" i="3"/>
  <c r="CG703" i="3"/>
  <c r="CI701" i="3"/>
  <c r="CJ701" i="3"/>
  <c r="CG860" i="3"/>
  <c r="CG546" i="3"/>
  <c r="K230" i="3"/>
  <c r="BR230" i="3" s="1"/>
  <c r="BK542" i="3"/>
  <c r="BL542" i="3" s="1"/>
  <c r="BM542" i="3" s="1"/>
  <c r="Y542" i="3"/>
  <c r="BN542" i="3" s="1"/>
  <c r="BO542" i="3" s="1"/>
  <c r="BP542" i="3" s="1"/>
  <c r="K858" i="3"/>
  <c r="BR858" i="3" s="1"/>
  <c r="CK858" i="3" s="1"/>
  <c r="H543" i="3"/>
  <c r="G544" i="3"/>
  <c r="BQ544" i="3" s="1"/>
  <c r="K701" i="3"/>
  <c r="BR701" i="3" s="1"/>
  <c r="CK701" i="3" s="1"/>
  <c r="K544" i="3"/>
  <c r="BR544" i="3" s="1"/>
  <c r="CK544" i="3" s="1"/>
  <c r="K387" i="3"/>
  <c r="BR387" i="3" s="1"/>
  <c r="CK387" i="3" s="1"/>
  <c r="K73" i="3"/>
  <c r="BR73" i="3" s="1"/>
  <c r="CK73" i="3" s="1"/>
  <c r="G859" i="3"/>
  <c r="BQ859" i="3" s="1"/>
  <c r="CH859" i="3" s="1"/>
  <c r="H858" i="3"/>
  <c r="Y857" i="3"/>
  <c r="BN857" i="3" s="1"/>
  <c r="BO857" i="3" s="1"/>
  <c r="BP857" i="3" s="1"/>
  <c r="BK857" i="3"/>
  <c r="BL857" i="3" s="1"/>
  <c r="BM857" i="3" s="1"/>
  <c r="H231" i="3"/>
  <c r="G232" i="3"/>
  <c r="BQ232" i="3" s="1"/>
  <c r="G702" i="3"/>
  <c r="BQ702" i="3" s="1"/>
  <c r="CH702" i="3" s="1"/>
  <c r="H701" i="3"/>
  <c r="Y700" i="3"/>
  <c r="BN700" i="3" s="1"/>
  <c r="BO700" i="3" s="1"/>
  <c r="BP700" i="3" s="1"/>
  <c r="BK700" i="3"/>
  <c r="BL700" i="3" s="1"/>
  <c r="BM700" i="3" s="1"/>
  <c r="H72" i="3"/>
  <c r="G73" i="3"/>
  <c r="BQ73" i="3" s="1"/>
  <c r="Y230" i="3"/>
  <c r="BN230" i="3" s="1"/>
  <c r="BO230" i="3" s="1"/>
  <c r="BP230" i="3" s="1"/>
  <c r="BK230" i="3"/>
  <c r="BL230" i="3" s="1"/>
  <c r="BM230" i="3" s="1"/>
  <c r="H386" i="3"/>
  <c r="G387" i="3"/>
  <c r="BQ387" i="3" s="1"/>
  <c r="Y385" i="3"/>
  <c r="BN385" i="3" s="1"/>
  <c r="BO385" i="3" s="1"/>
  <c r="BP385" i="3" s="1"/>
  <c r="BK385" i="3"/>
  <c r="BL385" i="3" s="1"/>
  <c r="BM385" i="3" s="1"/>
  <c r="Y71" i="3"/>
  <c r="BN71" i="3" s="1"/>
  <c r="BO71" i="3" s="1"/>
  <c r="BP71" i="3" s="1"/>
  <c r="BK71" i="3"/>
  <c r="BL71" i="3" s="1"/>
  <c r="BM71" i="3" s="1"/>
  <c r="CJ543" i="3" l="1"/>
  <c r="CJ386" i="3"/>
  <c r="CJ72" i="3"/>
  <c r="CN546" i="3"/>
  <c r="CN703" i="3"/>
  <c r="CS543" i="3"/>
  <c r="CR543" i="3"/>
  <c r="CP859" i="3"/>
  <c r="CO859" i="3"/>
  <c r="CN860" i="3"/>
  <c r="CP388" i="3"/>
  <c r="CO388" i="3"/>
  <c r="CS229" i="3"/>
  <c r="CR229" i="3"/>
  <c r="CQ701" i="3"/>
  <c r="CP75" i="3"/>
  <c r="CO75" i="3"/>
  <c r="CH387" i="3"/>
  <c r="CI387" i="3" s="1"/>
  <c r="CQ387" i="3"/>
  <c r="CS700" i="3"/>
  <c r="CR700" i="3"/>
  <c r="CH544" i="3"/>
  <c r="CI544" i="3" s="1"/>
  <c r="CQ544" i="3"/>
  <c r="CS72" i="3"/>
  <c r="CR72" i="3"/>
  <c r="CK230" i="3"/>
  <c r="CM230" i="3" s="1"/>
  <c r="CQ230" i="3"/>
  <c r="CN76" i="3"/>
  <c r="CR386" i="3"/>
  <c r="CS386" i="3"/>
  <c r="CP545" i="3"/>
  <c r="CO545" i="3"/>
  <c r="CN232" i="3"/>
  <c r="CL229" i="3"/>
  <c r="CQ858" i="3"/>
  <c r="CP702" i="3"/>
  <c r="CO702" i="3"/>
  <c r="CH73" i="3"/>
  <c r="CI73" i="3" s="1"/>
  <c r="CQ73" i="3"/>
  <c r="CN389" i="3"/>
  <c r="CP231" i="3"/>
  <c r="CO231" i="3"/>
  <c r="CS857" i="3"/>
  <c r="CR857" i="3"/>
  <c r="CM858" i="3"/>
  <c r="CL858" i="3"/>
  <c r="CH232" i="3"/>
  <c r="CM387" i="3"/>
  <c r="CL387" i="3"/>
  <c r="CM544" i="3"/>
  <c r="CL544" i="3"/>
  <c r="CM73" i="3"/>
  <c r="CL73" i="3"/>
  <c r="CM701" i="3"/>
  <c r="CL701" i="3"/>
  <c r="CJ702" i="3"/>
  <c r="CI702" i="3"/>
  <c r="CI859" i="3"/>
  <c r="CJ859" i="3"/>
  <c r="CG861" i="3"/>
  <c r="CG704" i="3"/>
  <c r="CG390" i="3"/>
  <c r="CI231" i="3"/>
  <c r="CJ231" i="3"/>
  <c r="CG547" i="3"/>
  <c r="CG233" i="3"/>
  <c r="CG77" i="3"/>
  <c r="K74" i="3"/>
  <c r="BR74" i="3" s="1"/>
  <c r="CK74" i="3" s="1"/>
  <c r="BK543" i="3"/>
  <c r="BL543" i="3" s="1"/>
  <c r="BM543" i="3" s="1"/>
  <c r="Y543" i="3"/>
  <c r="BN543" i="3" s="1"/>
  <c r="BO543" i="3" s="1"/>
  <c r="BP543" i="3" s="1"/>
  <c r="K388" i="3"/>
  <c r="BR388" i="3" s="1"/>
  <c r="CK388" i="3" s="1"/>
  <c r="K859" i="3"/>
  <c r="BR859" i="3" s="1"/>
  <c r="K702" i="3"/>
  <c r="BR702" i="3" s="1"/>
  <c r="CK702" i="3" s="1"/>
  <c r="K545" i="3"/>
  <c r="BR545" i="3" s="1"/>
  <c r="CK545" i="3" s="1"/>
  <c r="H544" i="3"/>
  <c r="G545" i="3"/>
  <c r="BQ545" i="3" s="1"/>
  <c r="K231" i="3"/>
  <c r="BR231" i="3" s="1"/>
  <c r="G233" i="3"/>
  <c r="BQ233" i="3" s="1"/>
  <c r="H232" i="3"/>
  <c r="Y72" i="3"/>
  <c r="BN72" i="3" s="1"/>
  <c r="BO72" i="3" s="1"/>
  <c r="BP72" i="3" s="1"/>
  <c r="BK72" i="3"/>
  <c r="BL72" i="3" s="1"/>
  <c r="BM72" i="3" s="1"/>
  <c r="Y231" i="3"/>
  <c r="BN231" i="3" s="1"/>
  <c r="BO231" i="3" s="1"/>
  <c r="BP231" i="3" s="1"/>
  <c r="BK231" i="3"/>
  <c r="BL231" i="3" s="1"/>
  <c r="BM231" i="3" s="1"/>
  <c r="H387" i="3"/>
  <c r="G388" i="3"/>
  <c r="BQ388" i="3" s="1"/>
  <c r="Y386" i="3"/>
  <c r="BN386" i="3" s="1"/>
  <c r="BO386" i="3" s="1"/>
  <c r="BP386" i="3" s="1"/>
  <c r="BK386" i="3"/>
  <c r="BL386" i="3" s="1"/>
  <c r="BM386" i="3" s="1"/>
  <c r="H702" i="3"/>
  <c r="G703" i="3"/>
  <c r="BQ703" i="3" s="1"/>
  <c r="CH703" i="3" s="1"/>
  <c r="H73" i="3"/>
  <c r="G74" i="3"/>
  <c r="BQ74" i="3" s="1"/>
  <c r="Y701" i="3"/>
  <c r="BN701" i="3" s="1"/>
  <c r="BO701" i="3" s="1"/>
  <c r="BP701" i="3" s="1"/>
  <c r="BK701" i="3"/>
  <c r="BL701" i="3" s="1"/>
  <c r="BM701" i="3" s="1"/>
  <c r="Y858" i="3"/>
  <c r="BN858" i="3" s="1"/>
  <c r="BO858" i="3" s="1"/>
  <c r="BP858" i="3" s="1"/>
  <c r="BK858" i="3"/>
  <c r="BL858" i="3" s="1"/>
  <c r="BM858" i="3" s="1"/>
  <c r="H859" i="3"/>
  <c r="G860" i="3"/>
  <c r="BQ860" i="3" s="1"/>
  <c r="CH860" i="3" s="1"/>
  <c r="CJ544" i="3" l="1"/>
  <c r="CJ387" i="3"/>
  <c r="CL230" i="3"/>
  <c r="CJ73" i="3"/>
  <c r="CS701" i="3"/>
  <c r="CR701" i="3"/>
  <c r="CR858" i="3"/>
  <c r="CS858" i="3"/>
  <c r="CP76" i="3"/>
  <c r="CO76" i="3"/>
  <c r="CN77" i="3"/>
  <c r="CQ702" i="3"/>
  <c r="CK859" i="3"/>
  <c r="CM859" i="3" s="1"/>
  <c r="CQ859" i="3"/>
  <c r="CN233" i="3"/>
  <c r="CN390" i="3"/>
  <c r="CP389" i="3"/>
  <c r="CO389" i="3"/>
  <c r="CP232" i="3"/>
  <c r="CO232" i="3"/>
  <c r="CS230" i="3"/>
  <c r="CR230" i="3"/>
  <c r="CS387" i="3"/>
  <c r="CR387" i="3"/>
  <c r="CP703" i="3"/>
  <c r="CO703" i="3"/>
  <c r="CP860" i="3"/>
  <c r="CO860" i="3"/>
  <c r="CS544" i="3"/>
  <c r="CR544" i="3"/>
  <c r="CH74" i="3"/>
  <c r="CJ74" i="3" s="1"/>
  <c r="CQ74" i="3"/>
  <c r="CN704" i="3"/>
  <c r="CN861" i="3"/>
  <c r="CS73" i="3"/>
  <c r="CR73" i="3"/>
  <c r="CP546" i="3"/>
  <c r="CO546" i="3"/>
  <c r="CH545" i="3"/>
  <c r="CI545" i="3" s="1"/>
  <c r="CQ545" i="3"/>
  <c r="CN547" i="3"/>
  <c r="CH388" i="3"/>
  <c r="CI388" i="3" s="1"/>
  <c r="CQ388" i="3"/>
  <c r="CK231" i="3"/>
  <c r="CM231" i="3" s="1"/>
  <c r="CQ231" i="3"/>
  <c r="CM702" i="3"/>
  <c r="CL702" i="3"/>
  <c r="CH233" i="3"/>
  <c r="CM388" i="3"/>
  <c r="CL388" i="3"/>
  <c r="CM74" i="3"/>
  <c r="CL74" i="3"/>
  <c r="CM545" i="3"/>
  <c r="CL545" i="3"/>
  <c r="CI860" i="3"/>
  <c r="CJ860" i="3"/>
  <c r="CG705" i="3"/>
  <c r="CI703" i="3"/>
  <c r="CJ703" i="3"/>
  <c r="CG78" i="3"/>
  <c r="CG862" i="3"/>
  <c r="CI232" i="3"/>
  <c r="CJ232" i="3"/>
  <c r="CG234" i="3"/>
  <c r="CG548" i="3"/>
  <c r="CG391" i="3"/>
  <c r="K232" i="3"/>
  <c r="BR232" i="3" s="1"/>
  <c r="H545" i="3"/>
  <c r="G546" i="3"/>
  <c r="BQ546" i="3" s="1"/>
  <c r="K860" i="3"/>
  <c r="BR860" i="3" s="1"/>
  <c r="CK860" i="3" s="1"/>
  <c r="Y544" i="3"/>
  <c r="BN544" i="3" s="1"/>
  <c r="BO544" i="3" s="1"/>
  <c r="BP544" i="3" s="1"/>
  <c r="BK544" i="3"/>
  <c r="BL544" i="3" s="1"/>
  <c r="BM544" i="3" s="1"/>
  <c r="K389" i="3"/>
  <c r="BR389" i="3" s="1"/>
  <c r="CK389" i="3" s="1"/>
  <c r="K546" i="3"/>
  <c r="BR546" i="3" s="1"/>
  <c r="CK546" i="3" s="1"/>
  <c r="K703" i="3"/>
  <c r="BR703" i="3" s="1"/>
  <c r="CK703" i="3" s="1"/>
  <c r="K75" i="3"/>
  <c r="BR75" i="3" s="1"/>
  <c r="CK75" i="3" s="1"/>
  <c r="G861" i="3"/>
  <c r="BQ861" i="3" s="1"/>
  <c r="CH861" i="3" s="1"/>
  <c r="H860" i="3"/>
  <c r="H388" i="3"/>
  <c r="G389" i="3"/>
  <c r="BQ389" i="3" s="1"/>
  <c r="H74" i="3"/>
  <c r="G75" i="3"/>
  <c r="BQ75" i="3" s="1"/>
  <c r="Y859" i="3"/>
  <c r="BN859" i="3" s="1"/>
  <c r="BO859" i="3" s="1"/>
  <c r="BP859" i="3" s="1"/>
  <c r="BK859" i="3"/>
  <c r="BL859" i="3" s="1"/>
  <c r="BM859" i="3" s="1"/>
  <c r="Y73" i="3"/>
  <c r="BN73" i="3" s="1"/>
  <c r="BO73" i="3" s="1"/>
  <c r="BP73" i="3" s="1"/>
  <c r="BK73" i="3"/>
  <c r="BL73" i="3" s="1"/>
  <c r="BM73" i="3" s="1"/>
  <c r="Y387" i="3"/>
  <c r="BN387" i="3" s="1"/>
  <c r="BO387" i="3" s="1"/>
  <c r="BP387" i="3" s="1"/>
  <c r="BK387" i="3"/>
  <c r="BL387" i="3" s="1"/>
  <c r="BM387" i="3" s="1"/>
  <c r="G704" i="3"/>
  <c r="BQ704" i="3" s="1"/>
  <c r="H703" i="3"/>
  <c r="Y702" i="3"/>
  <c r="BN702" i="3" s="1"/>
  <c r="BO702" i="3" s="1"/>
  <c r="BP702" i="3" s="1"/>
  <c r="BK702" i="3"/>
  <c r="BL702" i="3" s="1"/>
  <c r="BM702" i="3" s="1"/>
  <c r="Y232" i="3"/>
  <c r="BN232" i="3" s="1"/>
  <c r="BO232" i="3" s="1"/>
  <c r="BP232" i="3" s="1"/>
  <c r="BK232" i="3"/>
  <c r="BL232" i="3" s="1"/>
  <c r="BM232" i="3" s="1"/>
  <c r="H233" i="3"/>
  <c r="G234" i="3"/>
  <c r="BQ234" i="3" s="1"/>
  <c r="CL859" i="3" l="1"/>
  <c r="CJ545" i="3"/>
  <c r="CJ388" i="3"/>
  <c r="CQ860" i="3"/>
  <c r="CR860" i="3" s="1"/>
  <c r="CS388" i="3"/>
  <c r="CR388" i="3"/>
  <c r="CN862" i="3"/>
  <c r="CP77" i="3"/>
  <c r="CO77" i="3"/>
  <c r="CH389" i="3"/>
  <c r="CJ389" i="3" s="1"/>
  <c r="CQ389" i="3"/>
  <c r="CP390" i="3"/>
  <c r="CO390" i="3"/>
  <c r="CN78" i="3"/>
  <c r="CP547" i="3"/>
  <c r="CO547" i="3"/>
  <c r="CP233" i="3"/>
  <c r="CO233" i="3"/>
  <c r="CN548" i="3"/>
  <c r="CH546" i="3"/>
  <c r="CJ546" i="3" s="1"/>
  <c r="CQ546" i="3"/>
  <c r="CP861" i="3"/>
  <c r="CO861" i="3"/>
  <c r="CQ703" i="3"/>
  <c r="CI74" i="3"/>
  <c r="CL231" i="3"/>
  <c r="CS545" i="3"/>
  <c r="CR545" i="3"/>
  <c r="CS859" i="3"/>
  <c r="CR859" i="3"/>
  <c r="CS74" i="3"/>
  <c r="CR74" i="3"/>
  <c r="CK232" i="3"/>
  <c r="CQ232" i="3"/>
  <c r="CN705" i="3"/>
  <c r="CP704" i="3"/>
  <c r="CO704" i="3"/>
  <c r="CH75" i="3"/>
  <c r="CJ75" i="3" s="1"/>
  <c r="CQ75" i="3"/>
  <c r="CN391" i="3"/>
  <c r="CN234" i="3"/>
  <c r="CH704" i="3"/>
  <c r="CI704" i="3" s="1"/>
  <c r="CS231" i="3"/>
  <c r="CR231" i="3"/>
  <c r="CS702" i="3"/>
  <c r="CR702" i="3"/>
  <c r="CM860" i="3"/>
  <c r="CL860" i="3"/>
  <c r="CM232" i="3"/>
  <c r="CL232" i="3"/>
  <c r="CM546" i="3"/>
  <c r="CL546" i="3"/>
  <c r="CH234" i="3"/>
  <c r="CL75" i="3"/>
  <c r="CM75" i="3"/>
  <c r="CM703" i="3"/>
  <c r="CL703" i="3"/>
  <c r="CM389" i="3"/>
  <c r="CL389" i="3"/>
  <c r="CI861" i="3"/>
  <c r="CJ861" i="3"/>
  <c r="CI233" i="3"/>
  <c r="CJ233" i="3"/>
  <c r="CG79" i="3"/>
  <c r="CG549" i="3"/>
  <c r="CG235" i="3"/>
  <c r="CG706" i="3"/>
  <c r="CG392" i="3"/>
  <c r="CG863" i="3"/>
  <c r="K704" i="3"/>
  <c r="BR704" i="3" s="1"/>
  <c r="CK704" i="3" s="1"/>
  <c r="K861" i="3"/>
  <c r="BR861" i="3" s="1"/>
  <c r="CK861" i="3" s="1"/>
  <c r="H546" i="3"/>
  <c r="G547" i="3"/>
  <c r="BQ547" i="3" s="1"/>
  <c r="K547" i="3"/>
  <c r="BR547" i="3" s="1"/>
  <c r="CK547" i="3" s="1"/>
  <c r="Y545" i="3"/>
  <c r="BN545" i="3" s="1"/>
  <c r="BO545" i="3" s="1"/>
  <c r="BP545" i="3" s="1"/>
  <c r="BK545" i="3"/>
  <c r="BL545" i="3" s="1"/>
  <c r="BM545" i="3" s="1"/>
  <c r="K76" i="3"/>
  <c r="BR76" i="3" s="1"/>
  <c r="CK76" i="3" s="1"/>
  <c r="K390" i="3"/>
  <c r="BR390" i="3" s="1"/>
  <c r="CK390" i="3" s="1"/>
  <c r="K233" i="3"/>
  <c r="BR233" i="3" s="1"/>
  <c r="BK233" i="3"/>
  <c r="BL233" i="3" s="1"/>
  <c r="BM233" i="3" s="1"/>
  <c r="Y233" i="3"/>
  <c r="BN233" i="3" s="1"/>
  <c r="BO233" i="3" s="1"/>
  <c r="BP233" i="3" s="1"/>
  <c r="H704" i="3"/>
  <c r="G705" i="3"/>
  <c r="BQ705" i="3" s="1"/>
  <c r="CH705" i="3" s="1"/>
  <c r="H75" i="3"/>
  <c r="G76" i="3"/>
  <c r="BQ76" i="3" s="1"/>
  <c r="Y74" i="3"/>
  <c r="BN74" i="3" s="1"/>
  <c r="BO74" i="3" s="1"/>
  <c r="BP74" i="3" s="1"/>
  <c r="BK74" i="3"/>
  <c r="BL74" i="3" s="1"/>
  <c r="BM74" i="3" s="1"/>
  <c r="G235" i="3"/>
  <c r="BQ235" i="3" s="1"/>
  <c r="H234" i="3"/>
  <c r="Y388" i="3"/>
  <c r="BN388" i="3" s="1"/>
  <c r="BO388" i="3" s="1"/>
  <c r="BP388" i="3" s="1"/>
  <c r="BK388" i="3"/>
  <c r="BL388" i="3" s="1"/>
  <c r="BM388" i="3" s="1"/>
  <c r="Y860" i="3"/>
  <c r="BN860" i="3" s="1"/>
  <c r="BO860" i="3" s="1"/>
  <c r="BP860" i="3" s="1"/>
  <c r="BK860" i="3"/>
  <c r="BL860" i="3" s="1"/>
  <c r="BM860" i="3" s="1"/>
  <c r="Y703" i="3"/>
  <c r="BN703" i="3" s="1"/>
  <c r="BO703" i="3" s="1"/>
  <c r="BP703" i="3" s="1"/>
  <c r="BK703" i="3"/>
  <c r="BL703" i="3" s="1"/>
  <c r="BM703" i="3" s="1"/>
  <c r="H389" i="3"/>
  <c r="G390" i="3"/>
  <c r="BQ390" i="3" s="1"/>
  <c r="H861" i="3"/>
  <c r="G862" i="3"/>
  <c r="BQ862" i="3" s="1"/>
  <c r="CH862" i="3" s="1"/>
  <c r="CI546" i="3" l="1"/>
  <c r="CI75" i="3"/>
  <c r="CS860" i="3"/>
  <c r="CN706" i="3"/>
  <c r="CP705" i="3"/>
  <c r="CO705" i="3"/>
  <c r="CS703" i="3"/>
  <c r="CR703" i="3"/>
  <c r="CJ704" i="3"/>
  <c r="CP391" i="3"/>
  <c r="CO391" i="3"/>
  <c r="CS232" i="3"/>
  <c r="CR232" i="3"/>
  <c r="CQ861" i="3"/>
  <c r="CR546" i="3"/>
  <c r="CS546" i="3"/>
  <c r="CP78" i="3"/>
  <c r="CO78" i="3"/>
  <c r="CP862" i="3"/>
  <c r="CO862" i="3"/>
  <c r="CH390" i="3"/>
  <c r="CI390" i="3" s="1"/>
  <c r="CQ390" i="3"/>
  <c r="CH547" i="3"/>
  <c r="CJ547" i="3" s="1"/>
  <c r="CQ547" i="3"/>
  <c r="CH76" i="3"/>
  <c r="CJ76" i="3" s="1"/>
  <c r="CQ76" i="3"/>
  <c r="CS75" i="3"/>
  <c r="CR75" i="3"/>
  <c r="CP548" i="3"/>
  <c r="CO548" i="3"/>
  <c r="CP234" i="3"/>
  <c r="CO234" i="3"/>
  <c r="CK233" i="3"/>
  <c r="CM233" i="3" s="1"/>
  <c r="CQ233" i="3"/>
  <c r="CN863" i="3"/>
  <c r="CI389" i="3"/>
  <c r="CN392" i="3"/>
  <c r="CN235" i="3"/>
  <c r="CN79" i="3"/>
  <c r="CN549" i="3"/>
  <c r="CS389" i="3"/>
  <c r="CR389" i="3"/>
  <c r="CQ704" i="3"/>
  <c r="CM547" i="3"/>
  <c r="CL547" i="3"/>
  <c r="CM861" i="3"/>
  <c r="CL861" i="3"/>
  <c r="CM390" i="3"/>
  <c r="CL390" i="3"/>
  <c r="CM704" i="3"/>
  <c r="CL704" i="3"/>
  <c r="CM76" i="3"/>
  <c r="CL76" i="3"/>
  <c r="CH235" i="3"/>
  <c r="CI705" i="3"/>
  <c r="CJ705" i="3"/>
  <c r="CI862" i="3"/>
  <c r="CJ862" i="3"/>
  <c r="CG864" i="3"/>
  <c r="CG393" i="3"/>
  <c r="CJ234" i="3"/>
  <c r="CI234" i="3"/>
  <c r="CG236" i="3"/>
  <c r="CG80" i="3"/>
  <c r="CG707" i="3"/>
  <c r="CG550" i="3"/>
  <c r="K234" i="3"/>
  <c r="BR234" i="3" s="1"/>
  <c r="K548" i="3"/>
  <c r="BR548" i="3" s="1"/>
  <c r="CK548" i="3" s="1"/>
  <c r="H547" i="3"/>
  <c r="G548" i="3"/>
  <c r="BQ548" i="3" s="1"/>
  <c r="K391" i="3"/>
  <c r="BR391" i="3" s="1"/>
  <c r="CK391" i="3" s="1"/>
  <c r="Y546" i="3"/>
  <c r="BN546" i="3" s="1"/>
  <c r="BO546" i="3" s="1"/>
  <c r="BP546" i="3" s="1"/>
  <c r="BK546" i="3"/>
  <c r="BL546" i="3" s="1"/>
  <c r="BM546" i="3" s="1"/>
  <c r="K862" i="3"/>
  <c r="BR862" i="3" s="1"/>
  <c r="CK862" i="3" s="1"/>
  <c r="K77" i="3"/>
  <c r="BR77" i="3" s="1"/>
  <c r="CK77" i="3" s="1"/>
  <c r="K705" i="3"/>
  <c r="BR705" i="3" s="1"/>
  <c r="H76" i="3"/>
  <c r="G77" i="3"/>
  <c r="BQ77" i="3" s="1"/>
  <c r="G706" i="3"/>
  <c r="BQ706" i="3" s="1"/>
  <c r="CH706" i="3" s="1"/>
  <c r="H705" i="3"/>
  <c r="Y75" i="3"/>
  <c r="BN75" i="3" s="1"/>
  <c r="BO75" i="3" s="1"/>
  <c r="BP75" i="3" s="1"/>
  <c r="BK75" i="3"/>
  <c r="BL75" i="3" s="1"/>
  <c r="BM75" i="3" s="1"/>
  <c r="Y704" i="3"/>
  <c r="BN704" i="3" s="1"/>
  <c r="BO704" i="3" s="1"/>
  <c r="BP704" i="3" s="1"/>
  <c r="BK704" i="3"/>
  <c r="BL704" i="3" s="1"/>
  <c r="BM704" i="3" s="1"/>
  <c r="Y234" i="3"/>
  <c r="BN234" i="3" s="1"/>
  <c r="BO234" i="3" s="1"/>
  <c r="BP234" i="3" s="1"/>
  <c r="BK234" i="3"/>
  <c r="BL234" i="3" s="1"/>
  <c r="BM234" i="3" s="1"/>
  <c r="G863" i="3"/>
  <c r="BQ863" i="3" s="1"/>
  <c r="CH863" i="3" s="1"/>
  <c r="H862" i="3"/>
  <c r="Y861" i="3"/>
  <c r="BN861" i="3" s="1"/>
  <c r="BO861" i="3" s="1"/>
  <c r="BP861" i="3" s="1"/>
  <c r="BK861" i="3"/>
  <c r="BL861" i="3" s="1"/>
  <c r="BM861" i="3" s="1"/>
  <c r="H390" i="3"/>
  <c r="G391" i="3"/>
  <c r="BQ391" i="3" s="1"/>
  <c r="Y389" i="3"/>
  <c r="BN389" i="3" s="1"/>
  <c r="BO389" i="3" s="1"/>
  <c r="BP389" i="3" s="1"/>
  <c r="BK389" i="3"/>
  <c r="BL389" i="3" s="1"/>
  <c r="BM389" i="3" s="1"/>
  <c r="H235" i="3"/>
  <c r="G236" i="3"/>
  <c r="BQ236" i="3" s="1"/>
  <c r="CI547" i="3" l="1"/>
  <c r="CJ390" i="3"/>
  <c r="CN550" i="3"/>
  <c r="CP392" i="3"/>
  <c r="CO392" i="3"/>
  <c r="CS704" i="3"/>
  <c r="CR704" i="3"/>
  <c r="CN707" i="3"/>
  <c r="CQ862" i="3"/>
  <c r="CI76" i="3"/>
  <c r="CP549" i="3"/>
  <c r="CO549" i="3"/>
  <c r="CS390" i="3"/>
  <c r="CR390" i="3"/>
  <c r="CS861" i="3"/>
  <c r="CR861" i="3"/>
  <c r="CK705" i="3"/>
  <c r="CM705" i="3" s="1"/>
  <c r="CQ705" i="3"/>
  <c r="CL233" i="3"/>
  <c r="CP863" i="3"/>
  <c r="CO863" i="3"/>
  <c r="CP235" i="3"/>
  <c r="CO235" i="3"/>
  <c r="CS547" i="3"/>
  <c r="CR547" i="3"/>
  <c r="CH77" i="3"/>
  <c r="CJ77" i="3" s="1"/>
  <c r="CQ77" i="3"/>
  <c r="CH548" i="3"/>
  <c r="CI548" i="3" s="1"/>
  <c r="CQ548" i="3"/>
  <c r="CN80" i="3"/>
  <c r="CN393" i="3"/>
  <c r="CP79" i="3"/>
  <c r="CO79" i="3"/>
  <c r="CP706" i="3"/>
  <c r="CO706" i="3"/>
  <c r="CH391" i="3"/>
  <c r="CJ391" i="3" s="1"/>
  <c r="CQ391" i="3"/>
  <c r="CK234" i="3"/>
  <c r="CM234" i="3" s="1"/>
  <c r="CQ234" i="3"/>
  <c r="CN236" i="3"/>
  <c r="CN864" i="3"/>
  <c r="CS233" i="3"/>
  <c r="CR233" i="3"/>
  <c r="CS76" i="3"/>
  <c r="CR76" i="3"/>
  <c r="CM391" i="3"/>
  <c r="CL391" i="3"/>
  <c r="CH236" i="3"/>
  <c r="CM548" i="3"/>
  <c r="CL548" i="3"/>
  <c r="CM77" i="3"/>
  <c r="CL77" i="3"/>
  <c r="CM862" i="3"/>
  <c r="CL862" i="3"/>
  <c r="CI863" i="3"/>
  <c r="CJ863" i="3"/>
  <c r="CI235" i="3"/>
  <c r="CJ235" i="3"/>
  <c r="CG551" i="3"/>
  <c r="CI706" i="3"/>
  <c r="CJ706" i="3"/>
  <c r="CG708" i="3"/>
  <c r="CG865" i="3"/>
  <c r="CG237" i="3"/>
  <c r="CG394" i="3"/>
  <c r="CG81" i="3"/>
  <c r="K706" i="3"/>
  <c r="BR706" i="3" s="1"/>
  <c r="CK706" i="3" s="1"/>
  <c r="K392" i="3"/>
  <c r="BR392" i="3" s="1"/>
  <c r="CK392" i="3" s="1"/>
  <c r="G549" i="3"/>
  <c r="BQ549" i="3" s="1"/>
  <c r="H548" i="3"/>
  <c r="K78" i="3"/>
  <c r="BR78" i="3" s="1"/>
  <c r="CK78" i="3" s="1"/>
  <c r="Y547" i="3"/>
  <c r="BN547" i="3" s="1"/>
  <c r="BO547" i="3" s="1"/>
  <c r="BP547" i="3" s="1"/>
  <c r="BK547" i="3"/>
  <c r="BL547" i="3" s="1"/>
  <c r="BM547" i="3" s="1"/>
  <c r="K863" i="3"/>
  <c r="BR863" i="3" s="1"/>
  <c r="CK863" i="3" s="1"/>
  <c r="K549" i="3"/>
  <c r="BR549" i="3" s="1"/>
  <c r="CK549" i="3" s="1"/>
  <c r="K235" i="3"/>
  <c r="BR235" i="3" s="1"/>
  <c r="BK235" i="3"/>
  <c r="BL235" i="3" s="1"/>
  <c r="BM235" i="3" s="1"/>
  <c r="Y235" i="3"/>
  <c r="BN235" i="3" s="1"/>
  <c r="BO235" i="3" s="1"/>
  <c r="BP235" i="3" s="1"/>
  <c r="Y862" i="3"/>
  <c r="BN862" i="3" s="1"/>
  <c r="BO862" i="3" s="1"/>
  <c r="BP862" i="3" s="1"/>
  <c r="BK862" i="3"/>
  <c r="BL862" i="3" s="1"/>
  <c r="BM862" i="3" s="1"/>
  <c r="Y705" i="3"/>
  <c r="BN705" i="3" s="1"/>
  <c r="BO705" i="3" s="1"/>
  <c r="BP705" i="3" s="1"/>
  <c r="BK705" i="3"/>
  <c r="BL705" i="3" s="1"/>
  <c r="BM705" i="3" s="1"/>
  <c r="H863" i="3"/>
  <c r="G864" i="3"/>
  <c r="BQ864" i="3" s="1"/>
  <c r="CH864" i="3" s="1"/>
  <c r="H706" i="3"/>
  <c r="G707" i="3"/>
  <c r="BQ707" i="3" s="1"/>
  <c r="CH707" i="3" s="1"/>
  <c r="G237" i="3"/>
  <c r="BQ237" i="3" s="1"/>
  <c r="H236" i="3"/>
  <c r="H391" i="3"/>
  <c r="G392" i="3"/>
  <c r="BQ392" i="3" s="1"/>
  <c r="Y390" i="3"/>
  <c r="BN390" i="3" s="1"/>
  <c r="BO390" i="3" s="1"/>
  <c r="BP390" i="3" s="1"/>
  <c r="BK390" i="3"/>
  <c r="BL390" i="3" s="1"/>
  <c r="BM390" i="3" s="1"/>
  <c r="H77" i="3"/>
  <c r="G78" i="3"/>
  <c r="BQ78" i="3" s="1"/>
  <c r="Y76" i="3"/>
  <c r="BN76" i="3" s="1"/>
  <c r="BO76" i="3" s="1"/>
  <c r="BP76" i="3" s="1"/>
  <c r="BK76" i="3"/>
  <c r="BL76" i="3" s="1"/>
  <c r="BM76" i="3" s="1"/>
  <c r="CJ548" i="3" l="1"/>
  <c r="CI77" i="3"/>
  <c r="CI391" i="3"/>
  <c r="CL234" i="3"/>
  <c r="CL705" i="3"/>
  <c r="CH78" i="3"/>
  <c r="CJ78" i="3" s="1"/>
  <c r="CQ78" i="3"/>
  <c r="CP864" i="3"/>
  <c r="CO864" i="3"/>
  <c r="CH549" i="3"/>
  <c r="CI549" i="3" s="1"/>
  <c r="CQ549" i="3"/>
  <c r="CN551" i="3"/>
  <c r="CS548" i="3"/>
  <c r="CR548" i="3"/>
  <c r="CS391" i="3"/>
  <c r="CR391" i="3"/>
  <c r="CP80" i="3"/>
  <c r="CO80" i="3"/>
  <c r="CK235" i="3"/>
  <c r="CM235" i="3" s="1"/>
  <c r="CQ235" i="3"/>
  <c r="CN237" i="3"/>
  <c r="CP236" i="3"/>
  <c r="CO236" i="3"/>
  <c r="CQ863" i="3"/>
  <c r="CQ706" i="3"/>
  <c r="CS77" i="3"/>
  <c r="CR77" i="3"/>
  <c r="CN708" i="3"/>
  <c r="CN394" i="3"/>
  <c r="CH392" i="3"/>
  <c r="CI392" i="3" s="1"/>
  <c r="CQ392" i="3"/>
  <c r="CN81" i="3"/>
  <c r="CS234" i="3"/>
  <c r="CR234" i="3"/>
  <c r="CS705" i="3"/>
  <c r="CR705" i="3"/>
  <c r="CP550" i="3"/>
  <c r="CO550" i="3"/>
  <c r="CP707" i="3"/>
  <c r="CO707" i="3"/>
  <c r="CN865" i="3"/>
  <c r="CP393" i="3"/>
  <c r="CO393" i="3"/>
  <c r="CS862" i="3"/>
  <c r="CR862" i="3"/>
  <c r="CM78" i="3"/>
  <c r="CL78" i="3"/>
  <c r="CM392" i="3"/>
  <c r="CL392" i="3"/>
  <c r="CH237" i="3"/>
  <c r="CM549" i="3"/>
  <c r="CL549" i="3"/>
  <c r="CM706" i="3"/>
  <c r="CL706" i="3"/>
  <c r="CM863" i="3"/>
  <c r="CL863" i="3"/>
  <c r="CI707" i="3"/>
  <c r="CJ707" i="3"/>
  <c r="CG552" i="3"/>
  <c r="CI864" i="3"/>
  <c r="CJ864" i="3"/>
  <c r="CG82" i="3"/>
  <c r="CG238" i="3"/>
  <c r="CG395" i="3"/>
  <c r="CG866" i="3"/>
  <c r="CI236" i="3"/>
  <c r="CJ236" i="3"/>
  <c r="CG709" i="3"/>
  <c r="K236" i="3"/>
  <c r="BR236" i="3" s="1"/>
  <c r="K79" i="3"/>
  <c r="BR79" i="3" s="1"/>
  <c r="CK79" i="3" s="1"/>
  <c r="BK548" i="3"/>
  <c r="BL548" i="3" s="1"/>
  <c r="BM548" i="3" s="1"/>
  <c r="Y548" i="3"/>
  <c r="BN548" i="3" s="1"/>
  <c r="BO548" i="3" s="1"/>
  <c r="BP548" i="3" s="1"/>
  <c r="K550" i="3"/>
  <c r="BR550" i="3" s="1"/>
  <c r="CK550" i="3" s="1"/>
  <c r="G550" i="3"/>
  <c r="BQ550" i="3" s="1"/>
  <c r="H549" i="3"/>
  <c r="K393" i="3"/>
  <c r="BR393" i="3" s="1"/>
  <c r="CK393" i="3" s="1"/>
  <c r="K864" i="3"/>
  <c r="BR864" i="3" s="1"/>
  <c r="CK864" i="3" s="1"/>
  <c r="K707" i="3"/>
  <c r="BR707" i="3" s="1"/>
  <c r="G865" i="3"/>
  <c r="BQ865" i="3" s="1"/>
  <c r="CH865" i="3" s="1"/>
  <c r="H864" i="3"/>
  <c r="Y863" i="3"/>
  <c r="BN863" i="3" s="1"/>
  <c r="BO863" i="3" s="1"/>
  <c r="BP863" i="3" s="1"/>
  <c r="BK863" i="3"/>
  <c r="BL863" i="3" s="1"/>
  <c r="BM863" i="3" s="1"/>
  <c r="H392" i="3"/>
  <c r="G393" i="3"/>
  <c r="BQ393" i="3" s="1"/>
  <c r="Y236" i="3"/>
  <c r="BN236" i="3" s="1"/>
  <c r="BO236" i="3" s="1"/>
  <c r="BP236" i="3" s="1"/>
  <c r="BK236" i="3"/>
  <c r="BL236" i="3" s="1"/>
  <c r="BM236" i="3" s="1"/>
  <c r="Y77" i="3"/>
  <c r="BN77" i="3" s="1"/>
  <c r="BO77" i="3" s="1"/>
  <c r="BP77" i="3" s="1"/>
  <c r="BK77" i="3"/>
  <c r="BL77" i="3" s="1"/>
  <c r="BM77" i="3" s="1"/>
  <c r="G708" i="3"/>
  <c r="BQ708" i="3" s="1"/>
  <c r="CH708" i="3" s="1"/>
  <c r="H707" i="3"/>
  <c r="Y391" i="3"/>
  <c r="BN391" i="3" s="1"/>
  <c r="BO391" i="3" s="1"/>
  <c r="BP391" i="3" s="1"/>
  <c r="BK391" i="3"/>
  <c r="BL391" i="3" s="1"/>
  <c r="BM391" i="3" s="1"/>
  <c r="H78" i="3"/>
  <c r="G79" i="3"/>
  <c r="BQ79" i="3" s="1"/>
  <c r="H237" i="3"/>
  <c r="G238" i="3"/>
  <c r="BQ238" i="3" s="1"/>
  <c r="Y706" i="3"/>
  <c r="BN706" i="3" s="1"/>
  <c r="BO706" i="3" s="1"/>
  <c r="BP706" i="3" s="1"/>
  <c r="BK706" i="3"/>
  <c r="BL706" i="3" s="1"/>
  <c r="BM706" i="3" s="1"/>
  <c r="CJ392" i="3" l="1"/>
  <c r="CI78" i="3"/>
  <c r="CJ549" i="3"/>
  <c r="CN238" i="3"/>
  <c r="CN709" i="3"/>
  <c r="CL235" i="3"/>
  <c r="CS863" i="3"/>
  <c r="CR863" i="3"/>
  <c r="CS549" i="3"/>
  <c r="CR549" i="3"/>
  <c r="CS392" i="3"/>
  <c r="CR392" i="3"/>
  <c r="CH393" i="3"/>
  <c r="CI393" i="3" s="1"/>
  <c r="CQ393" i="3"/>
  <c r="CP394" i="3"/>
  <c r="CO394" i="3"/>
  <c r="CN395" i="3"/>
  <c r="CH550" i="3"/>
  <c r="CJ550" i="3" s="1"/>
  <c r="CQ550" i="3"/>
  <c r="CP551" i="3"/>
  <c r="CO551" i="3"/>
  <c r="CR706" i="3"/>
  <c r="CS706" i="3"/>
  <c r="CP865" i="3"/>
  <c r="CO865" i="3"/>
  <c r="CP708" i="3"/>
  <c r="CO708" i="3"/>
  <c r="CP237" i="3"/>
  <c r="CO237" i="3"/>
  <c r="CH79" i="3"/>
  <c r="CI79" i="3" s="1"/>
  <c r="CQ79" i="3"/>
  <c r="CN82" i="3"/>
  <c r="CS78" i="3"/>
  <c r="CR78" i="3"/>
  <c r="CK707" i="3"/>
  <c r="CL707" i="3" s="1"/>
  <c r="CQ707" i="3"/>
  <c r="CK236" i="3"/>
  <c r="CM236" i="3" s="1"/>
  <c r="CQ236" i="3"/>
  <c r="CN552" i="3"/>
  <c r="CN866" i="3"/>
  <c r="CP81" i="3"/>
  <c r="CO81" i="3"/>
  <c r="CS235" i="3"/>
  <c r="CR235" i="3"/>
  <c r="CQ864" i="3"/>
  <c r="CM550" i="3"/>
  <c r="CL550" i="3"/>
  <c r="CM707" i="3"/>
  <c r="CM79" i="3"/>
  <c r="CL79" i="3"/>
  <c r="CM864" i="3"/>
  <c r="CL864" i="3"/>
  <c r="CH238" i="3"/>
  <c r="CM393" i="3"/>
  <c r="CL393" i="3"/>
  <c r="CG396" i="3"/>
  <c r="CG239" i="3"/>
  <c r="CG83" i="3"/>
  <c r="CI237" i="3"/>
  <c r="CJ237" i="3"/>
  <c r="CG553" i="3"/>
  <c r="CI708" i="3"/>
  <c r="CJ708" i="3"/>
  <c r="CG710" i="3"/>
  <c r="CI865" i="3"/>
  <c r="CJ865" i="3"/>
  <c r="CG867" i="3"/>
  <c r="K708" i="3"/>
  <c r="BR708" i="3" s="1"/>
  <c r="CK708" i="3" s="1"/>
  <c r="K551" i="3"/>
  <c r="BR551" i="3" s="1"/>
  <c r="CK551" i="3" s="1"/>
  <c r="K865" i="3"/>
  <c r="BR865" i="3" s="1"/>
  <c r="CK865" i="3" s="1"/>
  <c r="Y549" i="3"/>
  <c r="BN549" i="3" s="1"/>
  <c r="BO549" i="3" s="1"/>
  <c r="BP549" i="3" s="1"/>
  <c r="BK549" i="3"/>
  <c r="BL549" i="3" s="1"/>
  <c r="BM549" i="3" s="1"/>
  <c r="K80" i="3"/>
  <c r="BR80" i="3" s="1"/>
  <c r="CK80" i="3" s="1"/>
  <c r="G551" i="3"/>
  <c r="BQ551" i="3" s="1"/>
  <c r="H550" i="3"/>
  <c r="K394" i="3"/>
  <c r="BR394" i="3" s="1"/>
  <c r="CK394" i="3" s="1"/>
  <c r="K237" i="3"/>
  <c r="BR237" i="3" s="1"/>
  <c r="H393" i="3"/>
  <c r="G394" i="3"/>
  <c r="BQ394" i="3" s="1"/>
  <c r="Y237" i="3"/>
  <c r="BN237" i="3" s="1"/>
  <c r="BO237" i="3" s="1"/>
  <c r="BP237" i="3" s="1"/>
  <c r="BK237" i="3"/>
  <c r="BL237" i="3" s="1"/>
  <c r="BM237" i="3" s="1"/>
  <c r="Y707" i="3"/>
  <c r="BN707" i="3" s="1"/>
  <c r="BO707" i="3" s="1"/>
  <c r="BP707" i="3" s="1"/>
  <c r="BK707" i="3"/>
  <c r="BL707" i="3" s="1"/>
  <c r="BM707" i="3" s="1"/>
  <c r="G239" i="3"/>
  <c r="BQ239" i="3" s="1"/>
  <c r="H238" i="3"/>
  <c r="H708" i="3"/>
  <c r="G709" i="3"/>
  <c r="BQ709" i="3" s="1"/>
  <c r="CH709" i="3" s="1"/>
  <c r="Y78" i="3"/>
  <c r="BN78" i="3" s="1"/>
  <c r="BO78" i="3" s="1"/>
  <c r="BP78" i="3" s="1"/>
  <c r="BK78" i="3"/>
  <c r="BL78" i="3" s="1"/>
  <c r="BM78" i="3" s="1"/>
  <c r="Y864" i="3"/>
  <c r="BN864" i="3" s="1"/>
  <c r="BO864" i="3" s="1"/>
  <c r="BP864" i="3" s="1"/>
  <c r="BK864" i="3"/>
  <c r="BL864" i="3" s="1"/>
  <c r="BM864" i="3" s="1"/>
  <c r="Y392" i="3"/>
  <c r="BN392" i="3" s="1"/>
  <c r="BO392" i="3" s="1"/>
  <c r="BP392" i="3" s="1"/>
  <c r="BK392" i="3"/>
  <c r="BL392" i="3" s="1"/>
  <c r="BM392" i="3" s="1"/>
  <c r="H79" i="3"/>
  <c r="G80" i="3"/>
  <c r="BQ80" i="3" s="1"/>
  <c r="H865" i="3"/>
  <c r="G866" i="3"/>
  <c r="BQ866" i="3" s="1"/>
  <c r="CH866" i="3" s="1"/>
  <c r="CJ393" i="3" l="1"/>
  <c r="CJ79" i="3"/>
  <c r="CI550" i="3"/>
  <c r="CQ708" i="3"/>
  <c r="CS708" i="3" s="1"/>
  <c r="CS79" i="3"/>
  <c r="CR79" i="3"/>
  <c r="CS707" i="3"/>
  <c r="CR707" i="3"/>
  <c r="CH394" i="3"/>
  <c r="CJ394" i="3" s="1"/>
  <c r="CQ394" i="3"/>
  <c r="CP866" i="3"/>
  <c r="CO866" i="3"/>
  <c r="CS393" i="3"/>
  <c r="CR393" i="3"/>
  <c r="CN553" i="3"/>
  <c r="CH80" i="3"/>
  <c r="CI80" i="3" s="1"/>
  <c r="CQ80" i="3"/>
  <c r="CN710" i="3"/>
  <c r="CN83" i="3"/>
  <c r="CL236" i="3"/>
  <c r="CP709" i="3"/>
  <c r="CO709" i="3"/>
  <c r="CN396" i="3"/>
  <c r="CN239" i="3"/>
  <c r="CP552" i="3"/>
  <c r="CO552" i="3"/>
  <c r="CS550" i="3"/>
  <c r="CR550" i="3"/>
  <c r="CH551" i="3"/>
  <c r="CJ551" i="3" s="1"/>
  <c r="CQ551" i="3"/>
  <c r="CK237" i="3"/>
  <c r="CM237" i="3" s="1"/>
  <c r="CQ237" i="3"/>
  <c r="CS864" i="3"/>
  <c r="CR864" i="3"/>
  <c r="CQ865" i="3"/>
  <c r="CP238" i="3"/>
  <c r="CO238" i="3"/>
  <c r="CN867" i="3"/>
  <c r="CS236" i="3"/>
  <c r="CR236" i="3"/>
  <c r="CP82" i="3"/>
  <c r="CO82" i="3"/>
  <c r="CP395" i="3"/>
  <c r="CO395" i="3"/>
  <c r="CM80" i="3"/>
  <c r="CL80" i="3"/>
  <c r="CM865" i="3"/>
  <c r="CL865" i="3"/>
  <c r="CM551" i="3"/>
  <c r="CL551" i="3"/>
  <c r="CH239" i="3"/>
  <c r="CM394" i="3"/>
  <c r="CL394" i="3"/>
  <c r="CL708" i="3"/>
  <c r="CM708" i="3"/>
  <c r="CI709" i="3"/>
  <c r="CJ709" i="3"/>
  <c r="CG240" i="3"/>
  <c r="CI866" i="3"/>
  <c r="CJ866" i="3"/>
  <c r="CG554" i="3"/>
  <c r="CI238" i="3"/>
  <c r="CJ238" i="3"/>
  <c r="CG868" i="3"/>
  <c r="CG84" i="3"/>
  <c r="CG711" i="3"/>
  <c r="CG397" i="3"/>
  <c r="K395" i="3"/>
  <c r="BR395" i="3" s="1"/>
  <c r="CK395" i="3" s="1"/>
  <c r="BK550" i="3"/>
  <c r="BL550" i="3" s="1"/>
  <c r="BM550" i="3" s="1"/>
  <c r="Y550" i="3"/>
  <c r="BN550" i="3" s="1"/>
  <c r="BO550" i="3" s="1"/>
  <c r="BP550" i="3" s="1"/>
  <c r="K866" i="3"/>
  <c r="K238" i="3"/>
  <c r="BR238" i="3" s="1"/>
  <c r="G552" i="3"/>
  <c r="BQ552" i="3" s="1"/>
  <c r="H551" i="3"/>
  <c r="K552" i="3"/>
  <c r="BR552" i="3" s="1"/>
  <c r="CK552" i="3" s="1"/>
  <c r="K81" i="3"/>
  <c r="BR81" i="3" s="1"/>
  <c r="CK81" i="3" s="1"/>
  <c r="K709" i="3"/>
  <c r="BR709" i="3" s="1"/>
  <c r="CK709" i="3" s="1"/>
  <c r="Y238" i="3"/>
  <c r="BN238" i="3" s="1"/>
  <c r="BO238" i="3" s="1"/>
  <c r="BP238" i="3" s="1"/>
  <c r="BK238" i="3"/>
  <c r="BL238" i="3" s="1"/>
  <c r="BM238" i="3" s="1"/>
  <c r="H239" i="3"/>
  <c r="G240" i="3"/>
  <c r="BQ240" i="3" s="1"/>
  <c r="Y865" i="3"/>
  <c r="BN865" i="3" s="1"/>
  <c r="BO865" i="3" s="1"/>
  <c r="BP865" i="3" s="1"/>
  <c r="BK865" i="3"/>
  <c r="BL865" i="3" s="1"/>
  <c r="BM865" i="3" s="1"/>
  <c r="G867" i="3"/>
  <c r="BQ867" i="3" s="1"/>
  <c r="CH867" i="3" s="1"/>
  <c r="H866" i="3"/>
  <c r="H80" i="3"/>
  <c r="G81" i="3"/>
  <c r="BQ81" i="3" s="1"/>
  <c r="G710" i="3"/>
  <c r="BQ710" i="3" s="1"/>
  <c r="CH710" i="3" s="1"/>
  <c r="H709" i="3"/>
  <c r="H394" i="3"/>
  <c r="G395" i="3"/>
  <c r="BQ395" i="3" s="1"/>
  <c r="Y79" i="3"/>
  <c r="BN79" i="3" s="1"/>
  <c r="BO79" i="3" s="1"/>
  <c r="BP79" i="3" s="1"/>
  <c r="BK79" i="3"/>
  <c r="BL79" i="3" s="1"/>
  <c r="BM79" i="3" s="1"/>
  <c r="Y708" i="3"/>
  <c r="BN708" i="3" s="1"/>
  <c r="BO708" i="3" s="1"/>
  <c r="BP708" i="3" s="1"/>
  <c r="BK708" i="3"/>
  <c r="BL708" i="3" s="1"/>
  <c r="BM708" i="3" s="1"/>
  <c r="Y393" i="3"/>
  <c r="BN393" i="3" s="1"/>
  <c r="BO393" i="3" s="1"/>
  <c r="BP393" i="3" s="1"/>
  <c r="BK393" i="3"/>
  <c r="BL393" i="3" s="1"/>
  <c r="BM393" i="3" s="1"/>
  <c r="CR708" i="3" l="1"/>
  <c r="CI394" i="3"/>
  <c r="CJ80" i="3"/>
  <c r="CI551" i="3"/>
  <c r="CL237" i="3"/>
  <c r="CN711" i="3"/>
  <c r="CK238" i="3"/>
  <c r="CL238" i="3" s="1"/>
  <c r="CQ238" i="3"/>
  <c r="CN868" i="3"/>
  <c r="CS80" i="3"/>
  <c r="CR80" i="3"/>
  <c r="CR394" i="3"/>
  <c r="CS394" i="3"/>
  <c r="CN84" i="3"/>
  <c r="CH81" i="3"/>
  <c r="CJ81" i="3" s="1"/>
  <c r="CQ81" i="3"/>
  <c r="CS237" i="3"/>
  <c r="CR237" i="3"/>
  <c r="CP396" i="3"/>
  <c r="CO396" i="3"/>
  <c r="CH552" i="3"/>
  <c r="CI552" i="3" s="1"/>
  <c r="CQ552" i="3"/>
  <c r="CP867" i="3"/>
  <c r="CO867" i="3"/>
  <c r="CP553" i="3"/>
  <c r="CO553" i="3"/>
  <c r="CS865" i="3"/>
  <c r="CR865" i="3"/>
  <c r="CS551" i="3"/>
  <c r="CR551" i="3"/>
  <c r="CN554" i="3"/>
  <c r="CN240" i="3"/>
  <c r="CP239" i="3"/>
  <c r="CO239" i="3"/>
  <c r="CP83" i="3"/>
  <c r="CO83" i="3"/>
  <c r="CP710" i="3"/>
  <c r="CO710" i="3"/>
  <c r="CH395" i="3"/>
  <c r="CJ395" i="3" s="1"/>
  <c r="CQ395" i="3"/>
  <c r="CN397" i="3"/>
  <c r="CQ709" i="3"/>
  <c r="CM81" i="3"/>
  <c r="CL81" i="3"/>
  <c r="CL395" i="3"/>
  <c r="CM395" i="3"/>
  <c r="CH240" i="3"/>
  <c r="CM552" i="3"/>
  <c r="CL552" i="3"/>
  <c r="CM709" i="3"/>
  <c r="CL709" i="3"/>
  <c r="CG398" i="3"/>
  <c r="CI239" i="3"/>
  <c r="CJ239" i="3"/>
  <c r="CG85" i="3"/>
  <c r="CG241" i="3"/>
  <c r="CG712" i="3"/>
  <c r="CI867" i="3"/>
  <c r="CJ867" i="3"/>
  <c r="CI710" i="3"/>
  <c r="CJ710" i="3"/>
  <c r="CG869" i="3"/>
  <c r="CG555" i="3"/>
  <c r="K710" i="3"/>
  <c r="BR710" i="3" s="1"/>
  <c r="K239" i="3"/>
  <c r="BR239" i="3" s="1"/>
  <c r="K82" i="3"/>
  <c r="BR82" i="3" s="1"/>
  <c r="CK82" i="3" s="1"/>
  <c r="K867" i="3"/>
  <c r="BR866" i="3"/>
  <c r="Y551" i="3"/>
  <c r="BN551" i="3" s="1"/>
  <c r="BO551" i="3" s="1"/>
  <c r="BP551" i="3" s="1"/>
  <c r="BK551" i="3"/>
  <c r="BL551" i="3" s="1"/>
  <c r="BM551" i="3" s="1"/>
  <c r="G553" i="3"/>
  <c r="BQ553" i="3" s="1"/>
  <c r="H552" i="3"/>
  <c r="K553" i="3"/>
  <c r="BR553" i="3" s="1"/>
  <c r="CK553" i="3" s="1"/>
  <c r="K396" i="3"/>
  <c r="BR396" i="3" s="1"/>
  <c r="CK396" i="3" s="1"/>
  <c r="G711" i="3"/>
  <c r="BQ711" i="3" s="1"/>
  <c r="CH711" i="3" s="1"/>
  <c r="H710" i="3"/>
  <c r="Y80" i="3"/>
  <c r="BN80" i="3" s="1"/>
  <c r="BO80" i="3" s="1"/>
  <c r="BP80" i="3" s="1"/>
  <c r="BK80" i="3"/>
  <c r="BL80" i="3" s="1"/>
  <c r="BM80" i="3" s="1"/>
  <c r="Y709" i="3"/>
  <c r="BN709" i="3" s="1"/>
  <c r="BO709" i="3" s="1"/>
  <c r="BP709" i="3" s="1"/>
  <c r="BK709" i="3"/>
  <c r="BL709" i="3" s="1"/>
  <c r="BM709" i="3" s="1"/>
  <c r="H81" i="3"/>
  <c r="G82" i="3"/>
  <c r="BQ82" i="3" s="1"/>
  <c r="Y239" i="3"/>
  <c r="BN239" i="3" s="1"/>
  <c r="BO239" i="3" s="1"/>
  <c r="BP239" i="3" s="1"/>
  <c r="BK239" i="3"/>
  <c r="BL239" i="3" s="1"/>
  <c r="BM239" i="3" s="1"/>
  <c r="Y866" i="3"/>
  <c r="BN866" i="3" s="1"/>
  <c r="BO866" i="3" s="1"/>
  <c r="BP866" i="3" s="1"/>
  <c r="BK866" i="3"/>
  <c r="BL866" i="3" s="1"/>
  <c r="BM866" i="3" s="1"/>
  <c r="G241" i="3"/>
  <c r="BQ241" i="3" s="1"/>
  <c r="H240" i="3"/>
  <c r="H867" i="3"/>
  <c r="G868" i="3"/>
  <c r="BQ868" i="3" s="1"/>
  <c r="CH868" i="3" s="1"/>
  <c r="H395" i="3"/>
  <c r="G396" i="3"/>
  <c r="BQ396" i="3" s="1"/>
  <c r="Y394" i="3"/>
  <c r="BN394" i="3" s="1"/>
  <c r="BO394" i="3" s="1"/>
  <c r="BP394" i="3" s="1"/>
  <c r="BK394" i="3"/>
  <c r="BL394" i="3" s="1"/>
  <c r="BM394" i="3" s="1"/>
  <c r="CJ552" i="3" l="1"/>
  <c r="CI81" i="3"/>
  <c r="CM238" i="3"/>
  <c r="CH396" i="3"/>
  <c r="CI396" i="3" s="1"/>
  <c r="CQ396" i="3"/>
  <c r="CK866" i="3"/>
  <c r="CM866" i="3" s="1"/>
  <c r="CQ866" i="3"/>
  <c r="CS81" i="3"/>
  <c r="CR81" i="3"/>
  <c r="CP868" i="3"/>
  <c r="CO868" i="3"/>
  <c r="CI395" i="3"/>
  <c r="CS709" i="3"/>
  <c r="CR709" i="3"/>
  <c r="CS552" i="3"/>
  <c r="CR552" i="3"/>
  <c r="CP84" i="3"/>
  <c r="CO84" i="3"/>
  <c r="CS238" i="3"/>
  <c r="CR238" i="3"/>
  <c r="CN869" i="3"/>
  <c r="CN712" i="3"/>
  <c r="CP554" i="3"/>
  <c r="CO554" i="3"/>
  <c r="CK710" i="3"/>
  <c r="CM710" i="3" s="1"/>
  <c r="CQ710" i="3"/>
  <c r="CN241" i="3"/>
  <c r="CN398" i="3"/>
  <c r="CP711" i="3"/>
  <c r="CO711" i="3"/>
  <c r="CH82" i="3"/>
  <c r="CJ82" i="3" s="1"/>
  <c r="CQ82" i="3"/>
  <c r="CK239" i="3"/>
  <c r="CL239" i="3" s="1"/>
  <c r="CQ239" i="3"/>
  <c r="CP397" i="3"/>
  <c r="CO397" i="3"/>
  <c r="CH553" i="3"/>
  <c r="CI553" i="3" s="1"/>
  <c r="CQ553" i="3"/>
  <c r="CN555" i="3"/>
  <c r="CN85" i="3"/>
  <c r="CS395" i="3"/>
  <c r="CR395" i="3"/>
  <c r="CP240" i="3"/>
  <c r="CO240" i="3"/>
  <c r="CM396" i="3"/>
  <c r="CL396" i="3"/>
  <c r="CM82" i="3"/>
  <c r="CL82" i="3"/>
  <c r="CM553" i="3"/>
  <c r="CL553" i="3"/>
  <c r="CH241" i="3"/>
  <c r="CI868" i="3"/>
  <c r="CJ868" i="3"/>
  <c r="CI240" i="3"/>
  <c r="CJ240" i="3"/>
  <c r="CI711" i="3"/>
  <c r="CJ711" i="3"/>
  <c r="CG870" i="3"/>
  <c r="CG242" i="3"/>
  <c r="CG556" i="3"/>
  <c r="CG399" i="3"/>
  <c r="CG713" i="3"/>
  <c r="CG86" i="3"/>
  <c r="K397" i="3"/>
  <c r="BR397" i="3" s="1"/>
  <c r="CK397" i="3" s="1"/>
  <c r="K868" i="3"/>
  <c r="BR867" i="3"/>
  <c r="K554" i="3"/>
  <c r="BR554" i="3" s="1"/>
  <c r="CK554" i="3" s="1"/>
  <c r="K83" i="3"/>
  <c r="BR83" i="3" s="1"/>
  <c r="CK83" i="3" s="1"/>
  <c r="K240" i="3"/>
  <c r="BR240" i="3" s="1"/>
  <c r="BK552" i="3"/>
  <c r="BL552" i="3" s="1"/>
  <c r="BM552" i="3" s="1"/>
  <c r="Y552" i="3"/>
  <c r="BN552" i="3" s="1"/>
  <c r="BO552" i="3" s="1"/>
  <c r="BP552" i="3" s="1"/>
  <c r="G554" i="3"/>
  <c r="BQ554" i="3" s="1"/>
  <c r="H553" i="3"/>
  <c r="K711" i="3"/>
  <c r="BR711" i="3" s="1"/>
  <c r="CK711" i="3" s="1"/>
  <c r="Y81" i="3"/>
  <c r="BN81" i="3" s="1"/>
  <c r="BO81" i="3" s="1"/>
  <c r="BP81" i="3" s="1"/>
  <c r="BK81" i="3"/>
  <c r="BL81" i="3" s="1"/>
  <c r="BM81" i="3" s="1"/>
  <c r="Y240" i="3"/>
  <c r="BN240" i="3" s="1"/>
  <c r="BO240" i="3" s="1"/>
  <c r="BP240" i="3" s="1"/>
  <c r="BK240" i="3"/>
  <c r="BL240" i="3" s="1"/>
  <c r="BM240" i="3" s="1"/>
  <c r="H82" i="3"/>
  <c r="G83" i="3"/>
  <c r="BQ83" i="3" s="1"/>
  <c r="H241" i="3"/>
  <c r="G242" i="3"/>
  <c r="BQ242" i="3" s="1"/>
  <c r="H396" i="3"/>
  <c r="G397" i="3"/>
  <c r="BQ397" i="3" s="1"/>
  <c r="Y710" i="3"/>
  <c r="BN710" i="3" s="1"/>
  <c r="BO710" i="3" s="1"/>
  <c r="BP710" i="3" s="1"/>
  <c r="BK710" i="3"/>
  <c r="BL710" i="3" s="1"/>
  <c r="BM710" i="3" s="1"/>
  <c r="Y395" i="3"/>
  <c r="BN395" i="3" s="1"/>
  <c r="BO395" i="3" s="1"/>
  <c r="BP395" i="3" s="1"/>
  <c r="BK395" i="3"/>
  <c r="BL395" i="3" s="1"/>
  <c r="BM395" i="3" s="1"/>
  <c r="G869" i="3"/>
  <c r="BQ869" i="3" s="1"/>
  <c r="CH869" i="3" s="1"/>
  <c r="H868" i="3"/>
  <c r="Y867" i="3"/>
  <c r="BN867" i="3" s="1"/>
  <c r="BO867" i="3" s="1"/>
  <c r="BP867" i="3" s="1"/>
  <c r="BK867" i="3"/>
  <c r="BL867" i="3" s="1"/>
  <c r="BM867" i="3" s="1"/>
  <c r="G712" i="3"/>
  <c r="BQ712" i="3" s="1"/>
  <c r="CH712" i="3" s="1"/>
  <c r="H711" i="3"/>
  <c r="CJ396" i="3" l="1"/>
  <c r="CI82" i="3"/>
  <c r="CL710" i="3"/>
  <c r="CL866" i="3"/>
  <c r="CM239" i="3"/>
  <c r="CN399" i="3"/>
  <c r="CN556" i="3"/>
  <c r="CK240" i="3"/>
  <c r="CL240" i="3" s="1"/>
  <c r="CQ240" i="3"/>
  <c r="CN242" i="3"/>
  <c r="CP398" i="3"/>
  <c r="CO398" i="3"/>
  <c r="CP712" i="3"/>
  <c r="CO712" i="3"/>
  <c r="CH397" i="3"/>
  <c r="CI397" i="3" s="1"/>
  <c r="CQ397" i="3"/>
  <c r="CN870" i="3"/>
  <c r="CN86" i="3"/>
  <c r="CP85" i="3"/>
  <c r="CO85" i="3"/>
  <c r="CS239" i="3"/>
  <c r="CR239" i="3"/>
  <c r="CP241" i="3"/>
  <c r="CO241" i="3"/>
  <c r="CP869" i="3"/>
  <c r="CO869" i="3"/>
  <c r="CS866" i="3"/>
  <c r="CR866" i="3"/>
  <c r="CJ553" i="3"/>
  <c r="CK867" i="3"/>
  <c r="CM867" i="3" s="1"/>
  <c r="CQ867" i="3"/>
  <c r="CP555" i="3"/>
  <c r="CO555" i="3"/>
  <c r="CS82" i="3"/>
  <c r="CR82" i="3"/>
  <c r="CS710" i="3"/>
  <c r="CR710" i="3"/>
  <c r="CS396" i="3"/>
  <c r="CR396" i="3"/>
  <c r="CS553" i="3"/>
  <c r="CR553" i="3"/>
  <c r="CH83" i="3"/>
  <c r="CJ83" i="3" s="1"/>
  <c r="CQ83" i="3"/>
  <c r="CH554" i="3"/>
  <c r="CI554" i="3" s="1"/>
  <c r="CQ554" i="3"/>
  <c r="CN713" i="3"/>
  <c r="CQ711" i="3"/>
  <c r="CH242" i="3"/>
  <c r="CM83" i="3"/>
  <c r="CL83" i="3"/>
  <c r="CM554" i="3"/>
  <c r="CL554" i="3"/>
  <c r="CM711" i="3"/>
  <c r="CL711" i="3"/>
  <c r="CM397" i="3"/>
  <c r="CL397" i="3"/>
  <c r="CG714" i="3"/>
  <c r="CG400" i="3"/>
  <c r="CG87" i="3"/>
  <c r="CG871" i="3"/>
  <c r="CI869" i="3"/>
  <c r="CJ869" i="3"/>
  <c r="CG557" i="3"/>
  <c r="CI241" i="3"/>
  <c r="CJ241" i="3"/>
  <c r="CI712" i="3"/>
  <c r="CJ712" i="3"/>
  <c r="CG243" i="3"/>
  <c r="K712" i="3"/>
  <c r="BR712" i="3" s="1"/>
  <c r="CK712" i="3" s="1"/>
  <c r="BK553" i="3"/>
  <c r="BL553" i="3" s="1"/>
  <c r="BM553" i="3" s="1"/>
  <c r="Y553" i="3"/>
  <c r="BN553" i="3" s="1"/>
  <c r="BO553" i="3" s="1"/>
  <c r="BP553" i="3" s="1"/>
  <c r="K84" i="3"/>
  <c r="BR84" i="3" s="1"/>
  <c r="CK84" i="3" s="1"/>
  <c r="H554" i="3"/>
  <c r="G555" i="3"/>
  <c r="BQ555" i="3" s="1"/>
  <c r="K555" i="3"/>
  <c r="BR555" i="3" s="1"/>
  <c r="CK555" i="3" s="1"/>
  <c r="K869" i="3"/>
  <c r="BR868" i="3"/>
  <c r="K241" i="3"/>
  <c r="BR241" i="3" s="1"/>
  <c r="K398" i="3"/>
  <c r="BR398" i="3" s="1"/>
  <c r="CK398" i="3" s="1"/>
  <c r="Y711" i="3"/>
  <c r="BN711" i="3" s="1"/>
  <c r="BO711" i="3" s="1"/>
  <c r="BP711" i="3" s="1"/>
  <c r="BK711" i="3"/>
  <c r="BL711" i="3" s="1"/>
  <c r="BM711" i="3" s="1"/>
  <c r="H83" i="3"/>
  <c r="G84" i="3"/>
  <c r="BQ84" i="3" s="1"/>
  <c r="Y82" i="3"/>
  <c r="BN82" i="3" s="1"/>
  <c r="BO82" i="3" s="1"/>
  <c r="BP82" i="3" s="1"/>
  <c r="BK82" i="3"/>
  <c r="BL82" i="3" s="1"/>
  <c r="BM82" i="3" s="1"/>
  <c r="G243" i="3"/>
  <c r="BQ243" i="3" s="1"/>
  <c r="H242" i="3"/>
  <c r="G713" i="3"/>
  <c r="BQ713" i="3" s="1"/>
  <c r="CH713" i="3" s="1"/>
  <c r="H712" i="3"/>
  <c r="Y241" i="3"/>
  <c r="BN241" i="3" s="1"/>
  <c r="BO241" i="3" s="1"/>
  <c r="BP241" i="3" s="1"/>
  <c r="BK241" i="3"/>
  <c r="BL241" i="3" s="1"/>
  <c r="BM241" i="3" s="1"/>
  <c r="Y868" i="3"/>
  <c r="BN868" i="3" s="1"/>
  <c r="BO868" i="3" s="1"/>
  <c r="BP868" i="3" s="1"/>
  <c r="BK868" i="3"/>
  <c r="BL868" i="3" s="1"/>
  <c r="BM868" i="3" s="1"/>
  <c r="H869" i="3"/>
  <c r="G870" i="3"/>
  <c r="BQ870" i="3" s="1"/>
  <c r="CH870" i="3" s="1"/>
  <c r="H397" i="3"/>
  <c r="G398" i="3"/>
  <c r="BQ398" i="3" s="1"/>
  <c r="Y396" i="3"/>
  <c r="BN396" i="3" s="1"/>
  <c r="BO396" i="3" s="1"/>
  <c r="BP396" i="3" s="1"/>
  <c r="BK396" i="3"/>
  <c r="BL396" i="3" s="1"/>
  <c r="BM396" i="3" s="1"/>
  <c r="CJ554" i="3" l="1"/>
  <c r="CJ397" i="3"/>
  <c r="CM240" i="3"/>
  <c r="CI83" i="3"/>
  <c r="CS397" i="3"/>
  <c r="CR397" i="3"/>
  <c r="CS240" i="3"/>
  <c r="CR240" i="3"/>
  <c r="CN557" i="3"/>
  <c r="CP870" i="3"/>
  <c r="CO870" i="3"/>
  <c r="CH555" i="3"/>
  <c r="CI555" i="3" s="1"/>
  <c r="CQ555" i="3"/>
  <c r="CL867" i="3"/>
  <c r="CS83" i="3"/>
  <c r="CR83" i="3"/>
  <c r="CN714" i="3"/>
  <c r="CH398" i="3"/>
  <c r="CJ398" i="3" s="1"/>
  <c r="CQ398" i="3"/>
  <c r="CP556" i="3"/>
  <c r="CO556" i="3"/>
  <c r="CR554" i="3"/>
  <c r="CS554" i="3"/>
  <c r="CN871" i="3"/>
  <c r="CP86" i="3"/>
  <c r="CO86" i="3"/>
  <c r="CP242" i="3"/>
  <c r="CO242" i="3"/>
  <c r="CK868" i="3"/>
  <c r="CL868" i="3" s="1"/>
  <c r="CQ868" i="3"/>
  <c r="CN87" i="3"/>
  <c r="CS711" i="3"/>
  <c r="CR711" i="3"/>
  <c r="CP399" i="3"/>
  <c r="CO399" i="3"/>
  <c r="CH84" i="3"/>
  <c r="CJ84" i="3" s="1"/>
  <c r="CQ84" i="3"/>
  <c r="CK241" i="3"/>
  <c r="CM241" i="3" s="1"/>
  <c r="CQ241" i="3"/>
  <c r="CN243" i="3"/>
  <c r="CN400" i="3"/>
  <c r="CP713" i="3"/>
  <c r="CO713" i="3"/>
  <c r="CS867" i="3"/>
  <c r="CR867" i="3"/>
  <c r="CQ712" i="3"/>
  <c r="CM84" i="3"/>
  <c r="CL84" i="3"/>
  <c r="CM398" i="3"/>
  <c r="CL398" i="3"/>
  <c r="CM712" i="3"/>
  <c r="CL712" i="3"/>
  <c r="CH243" i="3"/>
  <c r="CM555" i="3"/>
  <c r="CL555" i="3"/>
  <c r="CI713" i="3"/>
  <c r="CJ713" i="3"/>
  <c r="CJ242" i="3"/>
  <c r="CI242" i="3"/>
  <c r="CG88" i="3"/>
  <c r="CG558" i="3"/>
  <c r="CG401" i="3"/>
  <c r="CI870" i="3"/>
  <c r="CJ870" i="3"/>
  <c r="CG244" i="3"/>
  <c r="CG872" i="3"/>
  <c r="CG715" i="3"/>
  <c r="K399" i="3"/>
  <c r="BR399" i="3" s="1"/>
  <c r="CK399" i="3" s="1"/>
  <c r="Y554" i="3"/>
  <c r="BN554" i="3" s="1"/>
  <c r="BO554" i="3" s="1"/>
  <c r="BP554" i="3" s="1"/>
  <c r="BK554" i="3"/>
  <c r="BL554" i="3" s="1"/>
  <c r="BM554" i="3" s="1"/>
  <c r="K242" i="3"/>
  <c r="BR242" i="3" s="1"/>
  <c r="K85" i="3"/>
  <c r="BR85" i="3" s="1"/>
  <c r="CK85" i="3" s="1"/>
  <c r="K556" i="3"/>
  <c r="BR556" i="3" s="1"/>
  <c r="CK556" i="3" s="1"/>
  <c r="K870" i="3"/>
  <c r="BR869" i="3"/>
  <c r="H555" i="3"/>
  <c r="G556" i="3"/>
  <c r="BQ556" i="3" s="1"/>
  <c r="K713" i="3"/>
  <c r="BR713" i="3" s="1"/>
  <c r="Y869" i="3"/>
  <c r="BN869" i="3" s="1"/>
  <c r="BO869" i="3" s="1"/>
  <c r="BP869" i="3" s="1"/>
  <c r="BK869" i="3"/>
  <c r="BL869" i="3" s="1"/>
  <c r="BM869" i="3" s="1"/>
  <c r="H243" i="3"/>
  <c r="G244" i="3"/>
  <c r="BQ244" i="3" s="1"/>
  <c r="H84" i="3"/>
  <c r="G85" i="3"/>
  <c r="BQ85" i="3" s="1"/>
  <c r="Y242" i="3"/>
  <c r="BN242" i="3" s="1"/>
  <c r="BO242" i="3" s="1"/>
  <c r="BP242" i="3" s="1"/>
  <c r="BK242" i="3"/>
  <c r="BL242" i="3" s="1"/>
  <c r="BM242" i="3" s="1"/>
  <c r="Y397" i="3"/>
  <c r="BN397" i="3" s="1"/>
  <c r="BO397" i="3" s="1"/>
  <c r="BP397" i="3" s="1"/>
  <c r="BK397" i="3"/>
  <c r="BL397" i="3" s="1"/>
  <c r="BM397" i="3" s="1"/>
  <c r="G871" i="3"/>
  <c r="BQ871" i="3" s="1"/>
  <c r="CH871" i="3" s="1"/>
  <c r="H870" i="3"/>
  <c r="H398" i="3"/>
  <c r="G399" i="3"/>
  <c r="BQ399" i="3" s="1"/>
  <c r="Y712" i="3"/>
  <c r="BN712" i="3" s="1"/>
  <c r="BO712" i="3" s="1"/>
  <c r="BP712" i="3" s="1"/>
  <c r="BK712" i="3"/>
  <c r="BL712" i="3" s="1"/>
  <c r="BM712" i="3" s="1"/>
  <c r="Y83" i="3"/>
  <c r="BN83" i="3" s="1"/>
  <c r="BO83" i="3" s="1"/>
  <c r="BP83" i="3" s="1"/>
  <c r="BK83" i="3"/>
  <c r="BL83" i="3" s="1"/>
  <c r="BM83" i="3" s="1"/>
  <c r="G714" i="3"/>
  <c r="BQ714" i="3" s="1"/>
  <c r="CH714" i="3" s="1"/>
  <c r="H713" i="3"/>
  <c r="CM868" i="3" l="1"/>
  <c r="CI84" i="3"/>
  <c r="CJ555" i="3"/>
  <c r="CK869" i="3"/>
  <c r="CM869" i="3" s="1"/>
  <c r="CQ869" i="3"/>
  <c r="CI398" i="3"/>
  <c r="CP714" i="3"/>
  <c r="CO714" i="3"/>
  <c r="CN872" i="3"/>
  <c r="CN88" i="3"/>
  <c r="CP557" i="3"/>
  <c r="CO557" i="3"/>
  <c r="CH399" i="3"/>
  <c r="CJ399" i="3" s="1"/>
  <c r="CQ399" i="3"/>
  <c r="CP871" i="3"/>
  <c r="CO871" i="3"/>
  <c r="CN244" i="3"/>
  <c r="CS84" i="3"/>
  <c r="CR84" i="3"/>
  <c r="CS868" i="3"/>
  <c r="CR868" i="3"/>
  <c r="CS712" i="3"/>
  <c r="CR712" i="3"/>
  <c r="CP87" i="3"/>
  <c r="CO87" i="3"/>
  <c r="CS241" i="3"/>
  <c r="CR241" i="3"/>
  <c r="CK242" i="3"/>
  <c r="CM242" i="3" s="1"/>
  <c r="CQ242" i="3"/>
  <c r="CP400" i="3"/>
  <c r="CO400" i="3"/>
  <c r="CH85" i="3"/>
  <c r="CJ85" i="3" s="1"/>
  <c r="CQ85" i="3"/>
  <c r="CK713" i="3"/>
  <c r="CM713" i="3" s="1"/>
  <c r="CQ713" i="3"/>
  <c r="CN401" i="3"/>
  <c r="CL241" i="3"/>
  <c r="CS555" i="3"/>
  <c r="CR555" i="3"/>
  <c r="CN715" i="3"/>
  <c r="CH556" i="3"/>
  <c r="CI556" i="3" s="1"/>
  <c r="CQ556" i="3"/>
  <c r="CN558" i="3"/>
  <c r="CP243" i="3"/>
  <c r="CO243" i="3"/>
  <c r="CS398" i="3"/>
  <c r="CR398" i="3"/>
  <c r="CM556" i="3"/>
  <c r="CL556" i="3"/>
  <c r="CH244" i="3"/>
  <c r="CM85" i="3"/>
  <c r="CL85" i="3"/>
  <c r="CM399" i="3"/>
  <c r="CL399" i="3"/>
  <c r="CI871" i="3"/>
  <c r="CJ871" i="3"/>
  <c r="CI714" i="3"/>
  <c r="CJ714" i="3"/>
  <c r="CG402" i="3"/>
  <c r="CG873" i="3"/>
  <c r="CG559" i="3"/>
  <c r="CG716" i="3"/>
  <c r="CI243" i="3"/>
  <c r="CJ243" i="3"/>
  <c r="CG245" i="3"/>
  <c r="CG89" i="3"/>
  <c r="K714" i="3"/>
  <c r="BR714" i="3" s="1"/>
  <c r="CK714" i="3" s="1"/>
  <c r="G557" i="3"/>
  <c r="BQ557" i="3" s="1"/>
  <c r="H556" i="3"/>
  <c r="K86" i="3"/>
  <c r="BR86" i="3" s="1"/>
  <c r="CK86" i="3" s="1"/>
  <c r="Y555" i="3"/>
  <c r="BN555" i="3" s="1"/>
  <c r="BO555" i="3" s="1"/>
  <c r="BP555" i="3" s="1"/>
  <c r="BK555" i="3"/>
  <c r="BL555" i="3" s="1"/>
  <c r="BM555" i="3" s="1"/>
  <c r="K243" i="3"/>
  <c r="BR243" i="3" s="1"/>
  <c r="K871" i="3"/>
  <c r="BR870" i="3"/>
  <c r="K557" i="3"/>
  <c r="BR557" i="3" s="1"/>
  <c r="CK557" i="3" s="1"/>
  <c r="K400" i="3"/>
  <c r="BR400" i="3" s="1"/>
  <c r="CK400" i="3" s="1"/>
  <c r="Y713" i="3"/>
  <c r="BN713" i="3" s="1"/>
  <c r="BO713" i="3" s="1"/>
  <c r="BP713" i="3" s="1"/>
  <c r="BK713" i="3"/>
  <c r="BL713" i="3" s="1"/>
  <c r="BM713" i="3" s="1"/>
  <c r="H85" i="3"/>
  <c r="G86" i="3"/>
  <c r="BQ86" i="3" s="1"/>
  <c r="G715" i="3"/>
  <c r="BQ715" i="3" s="1"/>
  <c r="CH715" i="3" s="1"/>
  <c r="H714" i="3"/>
  <c r="Y84" i="3"/>
  <c r="BN84" i="3" s="1"/>
  <c r="BO84" i="3" s="1"/>
  <c r="BP84" i="3" s="1"/>
  <c r="BK84" i="3"/>
  <c r="BL84" i="3" s="1"/>
  <c r="BM84" i="3" s="1"/>
  <c r="G872" i="3"/>
  <c r="BQ872" i="3" s="1"/>
  <c r="CH872" i="3" s="1"/>
  <c r="H871" i="3"/>
  <c r="G245" i="3"/>
  <c r="BQ245" i="3" s="1"/>
  <c r="H244" i="3"/>
  <c r="Y243" i="3"/>
  <c r="BN243" i="3" s="1"/>
  <c r="BO243" i="3" s="1"/>
  <c r="BP243" i="3" s="1"/>
  <c r="BK243" i="3"/>
  <c r="BL243" i="3" s="1"/>
  <c r="BM243" i="3" s="1"/>
  <c r="Y870" i="3"/>
  <c r="BN870" i="3" s="1"/>
  <c r="BO870" i="3" s="1"/>
  <c r="BP870" i="3" s="1"/>
  <c r="BK870" i="3"/>
  <c r="BL870" i="3" s="1"/>
  <c r="BM870" i="3" s="1"/>
  <c r="H399" i="3"/>
  <c r="G400" i="3"/>
  <c r="BQ400" i="3" s="1"/>
  <c r="Y398" i="3"/>
  <c r="BN398" i="3" s="1"/>
  <c r="BO398" i="3" s="1"/>
  <c r="BP398" i="3" s="1"/>
  <c r="BK398" i="3"/>
  <c r="BL398" i="3" s="1"/>
  <c r="BM398" i="3" s="1"/>
  <c r="CL869" i="3" l="1"/>
  <c r="CI85" i="3"/>
  <c r="CI399" i="3"/>
  <c r="CJ556" i="3"/>
  <c r="CL713" i="3"/>
  <c r="CN873" i="3"/>
  <c r="CS556" i="3"/>
  <c r="CR556" i="3"/>
  <c r="CP558" i="3"/>
  <c r="CO558" i="3"/>
  <c r="CP401" i="3"/>
  <c r="CO401" i="3"/>
  <c r="CK870" i="3"/>
  <c r="CL870" i="3" s="1"/>
  <c r="CQ870" i="3"/>
  <c r="CN245" i="3"/>
  <c r="CS713" i="3"/>
  <c r="CR713" i="3"/>
  <c r="CS242" i="3"/>
  <c r="CR242" i="3"/>
  <c r="CN89" i="3"/>
  <c r="CP715" i="3"/>
  <c r="CO715" i="3"/>
  <c r="CN402" i="3"/>
  <c r="CS399" i="3"/>
  <c r="CR399" i="3"/>
  <c r="CH86" i="3"/>
  <c r="CJ86" i="3" s="1"/>
  <c r="CQ86" i="3"/>
  <c r="CK243" i="3"/>
  <c r="CM243" i="3" s="1"/>
  <c r="CQ243" i="3"/>
  <c r="CL242" i="3"/>
  <c r="CS85" i="3"/>
  <c r="CR85" i="3"/>
  <c r="CP244" i="3"/>
  <c r="CO244" i="3"/>
  <c r="CQ714" i="3"/>
  <c r="CN716" i="3"/>
  <c r="CS869" i="3"/>
  <c r="CR869" i="3"/>
  <c r="CP872" i="3"/>
  <c r="CO872" i="3"/>
  <c r="CH557" i="3"/>
  <c r="CJ557" i="3" s="1"/>
  <c r="CQ557" i="3"/>
  <c r="CH400" i="3"/>
  <c r="CJ400" i="3" s="1"/>
  <c r="CQ400" i="3"/>
  <c r="CN559" i="3"/>
  <c r="CP88" i="3"/>
  <c r="CO88" i="3"/>
  <c r="CM86" i="3"/>
  <c r="CL86" i="3"/>
  <c r="CM400" i="3"/>
  <c r="CL400" i="3"/>
  <c r="CM557" i="3"/>
  <c r="CL557" i="3"/>
  <c r="CM714" i="3"/>
  <c r="CL714" i="3"/>
  <c r="CH245" i="3"/>
  <c r="CI715" i="3"/>
  <c r="CJ715" i="3"/>
  <c r="CI872" i="3"/>
  <c r="CJ872" i="3"/>
  <c r="CG403" i="3"/>
  <c r="CG246" i="3"/>
  <c r="CI244" i="3"/>
  <c r="CJ244" i="3"/>
  <c r="CG90" i="3"/>
  <c r="CG874" i="3"/>
  <c r="CG717" i="3"/>
  <c r="CG560" i="3"/>
  <c r="K401" i="3"/>
  <c r="BR401" i="3" s="1"/>
  <c r="CK401" i="3" s="1"/>
  <c r="K558" i="3"/>
  <c r="BR558" i="3" s="1"/>
  <c r="CK558" i="3" s="1"/>
  <c r="K87" i="3"/>
  <c r="BR87" i="3" s="1"/>
  <c r="CK87" i="3" s="1"/>
  <c r="Y556" i="3"/>
  <c r="BN556" i="3" s="1"/>
  <c r="BO556" i="3" s="1"/>
  <c r="BP556" i="3" s="1"/>
  <c r="BK556" i="3"/>
  <c r="BL556" i="3" s="1"/>
  <c r="BM556" i="3" s="1"/>
  <c r="K872" i="3"/>
  <c r="BR871" i="3"/>
  <c r="H557" i="3"/>
  <c r="G558" i="3"/>
  <c r="BQ558" i="3" s="1"/>
  <c r="K244" i="3"/>
  <c r="BR244" i="3" s="1"/>
  <c r="K715" i="3"/>
  <c r="BR715" i="3" s="1"/>
  <c r="CK715" i="3" s="1"/>
  <c r="Y244" i="3"/>
  <c r="BN244" i="3" s="1"/>
  <c r="BO244" i="3" s="1"/>
  <c r="BP244" i="3" s="1"/>
  <c r="BK244" i="3"/>
  <c r="BL244" i="3" s="1"/>
  <c r="BM244" i="3" s="1"/>
  <c r="Y714" i="3"/>
  <c r="BN714" i="3" s="1"/>
  <c r="BO714" i="3" s="1"/>
  <c r="BP714" i="3" s="1"/>
  <c r="BK714" i="3"/>
  <c r="BL714" i="3" s="1"/>
  <c r="BM714" i="3" s="1"/>
  <c r="H245" i="3"/>
  <c r="G246" i="3"/>
  <c r="BQ246" i="3" s="1"/>
  <c r="H715" i="3"/>
  <c r="G716" i="3"/>
  <c r="BQ716" i="3" s="1"/>
  <c r="CH716" i="3" s="1"/>
  <c r="Y871" i="3"/>
  <c r="BN871" i="3" s="1"/>
  <c r="BO871" i="3" s="1"/>
  <c r="BP871" i="3" s="1"/>
  <c r="BK871" i="3"/>
  <c r="BL871" i="3" s="1"/>
  <c r="BM871" i="3" s="1"/>
  <c r="H86" i="3"/>
  <c r="G87" i="3"/>
  <c r="BQ87" i="3" s="1"/>
  <c r="Y399" i="3"/>
  <c r="BN399" i="3" s="1"/>
  <c r="BO399" i="3" s="1"/>
  <c r="BP399" i="3" s="1"/>
  <c r="BK399" i="3"/>
  <c r="BL399" i="3" s="1"/>
  <c r="BM399" i="3" s="1"/>
  <c r="Y85" i="3"/>
  <c r="BN85" i="3" s="1"/>
  <c r="BO85" i="3" s="1"/>
  <c r="BP85" i="3" s="1"/>
  <c r="BK85" i="3"/>
  <c r="BL85" i="3" s="1"/>
  <c r="BM85" i="3" s="1"/>
  <c r="G873" i="3"/>
  <c r="BQ873" i="3" s="1"/>
  <c r="CH873" i="3" s="1"/>
  <c r="H872" i="3"/>
  <c r="H400" i="3"/>
  <c r="G401" i="3"/>
  <c r="BQ401" i="3" s="1"/>
  <c r="CM870" i="3" l="1"/>
  <c r="CL243" i="3"/>
  <c r="CI557" i="3"/>
  <c r="CI86" i="3"/>
  <c r="CI400" i="3"/>
  <c r="CQ715" i="3"/>
  <c r="CS715" i="3" s="1"/>
  <c r="CS400" i="3"/>
  <c r="CR400" i="3"/>
  <c r="CP716" i="3"/>
  <c r="CO716" i="3"/>
  <c r="CP559" i="3"/>
  <c r="CO559" i="3"/>
  <c r="CN874" i="3"/>
  <c r="CN246" i="3"/>
  <c r="CS243" i="3"/>
  <c r="CR243" i="3"/>
  <c r="CP245" i="3"/>
  <c r="CO245" i="3"/>
  <c r="CH401" i="3"/>
  <c r="CI401" i="3" s="1"/>
  <c r="CQ401" i="3"/>
  <c r="CN717" i="3"/>
  <c r="CN90" i="3"/>
  <c r="CN403" i="3"/>
  <c r="CS557" i="3"/>
  <c r="CR557" i="3"/>
  <c r="CR714" i="3"/>
  <c r="CS714" i="3"/>
  <c r="CP402" i="3"/>
  <c r="CO402" i="3"/>
  <c r="CK244" i="3"/>
  <c r="CL244" i="3" s="1"/>
  <c r="CQ244" i="3"/>
  <c r="CS86" i="3"/>
  <c r="CR86" i="3"/>
  <c r="CP89" i="3"/>
  <c r="CO89" i="3"/>
  <c r="CS870" i="3"/>
  <c r="CR870" i="3"/>
  <c r="CK871" i="3"/>
  <c r="CL871" i="3" s="1"/>
  <c r="CQ871" i="3"/>
  <c r="CH558" i="3"/>
  <c r="CI558" i="3" s="1"/>
  <c r="CQ558" i="3"/>
  <c r="CP873" i="3"/>
  <c r="CO873" i="3"/>
  <c r="CH87" i="3"/>
  <c r="CJ87" i="3" s="1"/>
  <c r="CQ87" i="3"/>
  <c r="CN560" i="3"/>
  <c r="CH246" i="3"/>
  <c r="CL715" i="3"/>
  <c r="CM715" i="3"/>
  <c r="CM87" i="3"/>
  <c r="CL87" i="3"/>
  <c r="CM558" i="3"/>
  <c r="CL558" i="3"/>
  <c r="CM401" i="3"/>
  <c r="CL401" i="3"/>
  <c r="CI873" i="3"/>
  <c r="CJ873" i="3"/>
  <c r="CI716" i="3"/>
  <c r="CJ716" i="3"/>
  <c r="CG718" i="3"/>
  <c r="CG404" i="3"/>
  <c r="CI245" i="3"/>
  <c r="CJ245" i="3"/>
  <c r="CG91" i="3"/>
  <c r="CG561" i="3"/>
  <c r="CG247" i="3"/>
  <c r="CG875" i="3"/>
  <c r="K245" i="3"/>
  <c r="BR245" i="3" s="1"/>
  <c r="K88" i="3"/>
  <c r="BR88" i="3" s="1"/>
  <c r="CK88" i="3" s="1"/>
  <c r="K716" i="3"/>
  <c r="BR716" i="3" s="1"/>
  <c r="CK716" i="3" s="1"/>
  <c r="G559" i="3"/>
  <c r="BQ559" i="3" s="1"/>
  <c r="H558" i="3"/>
  <c r="K559" i="3"/>
  <c r="BR559" i="3" s="1"/>
  <c r="CK559" i="3" s="1"/>
  <c r="Y557" i="3"/>
  <c r="BN557" i="3" s="1"/>
  <c r="BO557" i="3" s="1"/>
  <c r="BP557" i="3" s="1"/>
  <c r="BK557" i="3"/>
  <c r="BL557" i="3" s="1"/>
  <c r="BM557" i="3" s="1"/>
  <c r="K873" i="3"/>
  <c r="BR872" i="3"/>
  <c r="K402" i="3"/>
  <c r="BR402" i="3" s="1"/>
  <c r="CK402" i="3" s="1"/>
  <c r="G717" i="3"/>
  <c r="BQ717" i="3" s="1"/>
  <c r="CH717" i="3" s="1"/>
  <c r="H716" i="3"/>
  <c r="Y715" i="3"/>
  <c r="BN715" i="3" s="1"/>
  <c r="BO715" i="3" s="1"/>
  <c r="BP715" i="3" s="1"/>
  <c r="BK715" i="3"/>
  <c r="BL715" i="3" s="1"/>
  <c r="BM715" i="3" s="1"/>
  <c r="G247" i="3"/>
  <c r="BQ247" i="3" s="1"/>
  <c r="H246" i="3"/>
  <c r="Y245" i="3"/>
  <c r="BN245" i="3" s="1"/>
  <c r="BO245" i="3" s="1"/>
  <c r="BP245" i="3" s="1"/>
  <c r="BK245" i="3"/>
  <c r="BL245" i="3" s="1"/>
  <c r="BM245" i="3" s="1"/>
  <c r="H401" i="3"/>
  <c r="G402" i="3"/>
  <c r="BQ402" i="3" s="1"/>
  <c r="Y400" i="3"/>
  <c r="BN400" i="3" s="1"/>
  <c r="BO400" i="3" s="1"/>
  <c r="BP400" i="3" s="1"/>
  <c r="BK400" i="3"/>
  <c r="BL400" i="3" s="1"/>
  <c r="BM400" i="3" s="1"/>
  <c r="Y86" i="3"/>
  <c r="BN86" i="3" s="1"/>
  <c r="BO86" i="3" s="1"/>
  <c r="BP86" i="3" s="1"/>
  <c r="BK86" i="3"/>
  <c r="BL86" i="3" s="1"/>
  <c r="BM86" i="3" s="1"/>
  <c r="H87" i="3"/>
  <c r="G88" i="3"/>
  <c r="BQ88" i="3" s="1"/>
  <c r="Y872" i="3"/>
  <c r="BN872" i="3" s="1"/>
  <c r="BO872" i="3" s="1"/>
  <c r="BP872" i="3" s="1"/>
  <c r="BK872" i="3"/>
  <c r="BL872" i="3" s="1"/>
  <c r="BM872" i="3" s="1"/>
  <c r="H873" i="3"/>
  <c r="G874" i="3"/>
  <c r="BQ874" i="3" s="1"/>
  <c r="CH874" i="3" s="1"/>
  <c r="CI87" i="3" l="1"/>
  <c r="CJ558" i="3"/>
  <c r="CR715" i="3"/>
  <c r="CJ401" i="3"/>
  <c r="CP90" i="3"/>
  <c r="CO90" i="3"/>
  <c r="CH559" i="3"/>
  <c r="CI559" i="3" s="1"/>
  <c r="CQ559" i="3"/>
  <c r="CN561" i="3"/>
  <c r="CN404" i="3"/>
  <c r="CM871" i="3"/>
  <c r="CN718" i="3"/>
  <c r="CP717" i="3"/>
  <c r="CO717" i="3"/>
  <c r="CQ716" i="3"/>
  <c r="CS87" i="3"/>
  <c r="CR87" i="3"/>
  <c r="CK872" i="3"/>
  <c r="CM872" i="3" s="1"/>
  <c r="CQ872" i="3"/>
  <c r="CP246" i="3"/>
  <c r="CO246" i="3"/>
  <c r="CK245" i="3"/>
  <c r="CM245" i="3" s="1"/>
  <c r="CQ245" i="3"/>
  <c r="CN91" i="3"/>
  <c r="CM244" i="3"/>
  <c r="CS558" i="3"/>
  <c r="CR558" i="3"/>
  <c r="CS401" i="3"/>
  <c r="CR401" i="3"/>
  <c r="CH402" i="3"/>
  <c r="CJ402" i="3" s="1"/>
  <c r="CQ402" i="3"/>
  <c r="CN247" i="3"/>
  <c r="CH88" i="3"/>
  <c r="CJ88" i="3" s="1"/>
  <c r="CQ88" i="3"/>
  <c r="CN875" i="3"/>
  <c r="CP874" i="3"/>
  <c r="CO874" i="3"/>
  <c r="CP560" i="3"/>
  <c r="CO560" i="3"/>
  <c r="CS871" i="3"/>
  <c r="CR871" i="3"/>
  <c r="CS244" i="3"/>
  <c r="CR244" i="3"/>
  <c r="CP403" i="3"/>
  <c r="CO403" i="3"/>
  <c r="CM559" i="3"/>
  <c r="CL559" i="3"/>
  <c r="CH247" i="3"/>
  <c r="CM402" i="3"/>
  <c r="CL402" i="3"/>
  <c r="CL716" i="3"/>
  <c r="CM716" i="3"/>
  <c r="CM88" i="3"/>
  <c r="CL88" i="3"/>
  <c r="CI717" i="3"/>
  <c r="CJ717" i="3"/>
  <c r="CG876" i="3"/>
  <c r="CG92" i="3"/>
  <c r="CG719" i="3"/>
  <c r="CG405" i="3"/>
  <c r="CG248" i="3"/>
  <c r="CI246" i="3"/>
  <c r="CJ246" i="3"/>
  <c r="CI874" i="3"/>
  <c r="CJ874" i="3"/>
  <c r="CG562" i="3"/>
  <c r="K403" i="3"/>
  <c r="BR403" i="3" s="1"/>
  <c r="CK403" i="3" s="1"/>
  <c r="H559" i="3"/>
  <c r="G560" i="3"/>
  <c r="BQ560" i="3" s="1"/>
  <c r="K874" i="3"/>
  <c r="BR873" i="3"/>
  <c r="K717" i="3"/>
  <c r="BR717" i="3" s="1"/>
  <c r="CK717" i="3" s="1"/>
  <c r="K89" i="3"/>
  <c r="BR89" i="3" s="1"/>
  <c r="CK89" i="3" s="1"/>
  <c r="K560" i="3"/>
  <c r="BR560" i="3" s="1"/>
  <c r="CK560" i="3" s="1"/>
  <c r="Y558" i="3"/>
  <c r="BN558" i="3" s="1"/>
  <c r="BO558" i="3" s="1"/>
  <c r="BP558" i="3" s="1"/>
  <c r="BK558" i="3"/>
  <c r="BL558" i="3" s="1"/>
  <c r="BM558" i="3" s="1"/>
  <c r="K246" i="3"/>
  <c r="BR246" i="3" s="1"/>
  <c r="G875" i="3"/>
  <c r="BQ875" i="3" s="1"/>
  <c r="CH875" i="3" s="1"/>
  <c r="H874" i="3"/>
  <c r="Y873" i="3"/>
  <c r="BN873" i="3" s="1"/>
  <c r="BO873" i="3" s="1"/>
  <c r="BP873" i="3" s="1"/>
  <c r="BK873" i="3"/>
  <c r="BL873" i="3" s="1"/>
  <c r="BM873" i="3" s="1"/>
  <c r="Y246" i="3"/>
  <c r="BN246" i="3" s="1"/>
  <c r="BO246" i="3" s="1"/>
  <c r="BP246" i="3" s="1"/>
  <c r="BK246" i="3"/>
  <c r="BL246" i="3" s="1"/>
  <c r="BM246" i="3" s="1"/>
  <c r="H247" i="3"/>
  <c r="G248" i="3"/>
  <c r="BQ248" i="3" s="1"/>
  <c r="H88" i="3"/>
  <c r="G89" i="3"/>
  <c r="BQ89" i="3" s="1"/>
  <c r="Y87" i="3"/>
  <c r="BN87" i="3" s="1"/>
  <c r="BO87" i="3" s="1"/>
  <c r="BP87" i="3" s="1"/>
  <c r="BK87" i="3"/>
  <c r="BL87" i="3" s="1"/>
  <c r="BM87" i="3" s="1"/>
  <c r="Y716" i="3"/>
  <c r="BN716" i="3" s="1"/>
  <c r="BO716" i="3" s="1"/>
  <c r="BP716" i="3" s="1"/>
  <c r="BK716" i="3"/>
  <c r="BL716" i="3" s="1"/>
  <c r="BM716" i="3" s="1"/>
  <c r="H402" i="3"/>
  <c r="G403" i="3"/>
  <c r="BQ403" i="3" s="1"/>
  <c r="Y401" i="3"/>
  <c r="BN401" i="3" s="1"/>
  <c r="BO401" i="3" s="1"/>
  <c r="BP401" i="3" s="1"/>
  <c r="BK401" i="3"/>
  <c r="BL401" i="3" s="1"/>
  <c r="BM401" i="3" s="1"/>
  <c r="H717" i="3"/>
  <c r="G718" i="3"/>
  <c r="BQ718" i="3" s="1"/>
  <c r="CH718" i="3" s="1"/>
  <c r="CI88" i="3" l="1"/>
  <c r="CJ559" i="3"/>
  <c r="CL245" i="3"/>
  <c r="CL872" i="3"/>
  <c r="CN405" i="3"/>
  <c r="CH89" i="3"/>
  <c r="CJ89" i="3" s="1"/>
  <c r="CQ89" i="3"/>
  <c r="CK873" i="3"/>
  <c r="CM873" i="3" s="1"/>
  <c r="CQ873" i="3"/>
  <c r="CN719" i="3"/>
  <c r="CP875" i="3"/>
  <c r="CO875" i="3"/>
  <c r="CP561" i="3"/>
  <c r="CO561" i="3"/>
  <c r="CN92" i="3"/>
  <c r="CS559" i="3"/>
  <c r="CR559" i="3"/>
  <c r="CS716" i="3"/>
  <c r="CR716" i="3"/>
  <c r="CH403" i="3"/>
  <c r="CI403" i="3" s="1"/>
  <c r="CQ403" i="3"/>
  <c r="CK246" i="3"/>
  <c r="CL246" i="3" s="1"/>
  <c r="CQ246" i="3"/>
  <c r="CH560" i="3"/>
  <c r="CI560" i="3" s="1"/>
  <c r="CQ560" i="3"/>
  <c r="CI402" i="3"/>
  <c r="CS88" i="3"/>
  <c r="CR88" i="3"/>
  <c r="CP718" i="3"/>
  <c r="CO718" i="3"/>
  <c r="CS872" i="3"/>
  <c r="CR872" i="3"/>
  <c r="CS245" i="3"/>
  <c r="CR245" i="3"/>
  <c r="CN248" i="3"/>
  <c r="CN876" i="3"/>
  <c r="CP247" i="3"/>
  <c r="CO247" i="3"/>
  <c r="CR402" i="3"/>
  <c r="CS402" i="3"/>
  <c r="CN562" i="3"/>
  <c r="CP91" i="3"/>
  <c r="CO91" i="3"/>
  <c r="CP404" i="3"/>
  <c r="CO404" i="3"/>
  <c r="CQ717" i="3"/>
  <c r="CM717" i="3"/>
  <c r="CL717" i="3"/>
  <c r="CM403" i="3"/>
  <c r="CL403" i="3"/>
  <c r="CH248" i="3"/>
  <c r="CM560" i="3"/>
  <c r="CL560" i="3"/>
  <c r="CM89" i="3"/>
  <c r="CL89" i="3"/>
  <c r="CI875" i="3"/>
  <c r="CJ875" i="3"/>
  <c r="CI718" i="3"/>
  <c r="CJ718" i="3"/>
  <c r="CG249" i="3"/>
  <c r="CG93" i="3"/>
  <c r="CI247" i="3"/>
  <c r="CJ247" i="3"/>
  <c r="CG877" i="3"/>
  <c r="CG406" i="3"/>
  <c r="CG563" i="3"/>
  <c r="CG720" i="3"/>
  <c r="K247" i="3"/>
  <c r="BR247" i="3" s="1"/>
  <c r="K718" i="3"/>
  <c r="BR718" i="3" s="1"/>
  <c r="CK718" i="3" s="1"/>
  <c r="K875" i="3"/>
  <c r="BR874" i="3"/>
  <c r="H560" i="3"/>
  <c r="G561" i="3"/>
  <c r="BQ561" i="3" s="1"/>
  <c r="Y559" i="3"/>
  <c r="BN559" i="3" s="1"/>
  <c r="BO559" i="3" s="1"/>
  <c r="BP559" i="3" s="1"/>
  <c r="BK559" i="3"/>
  <c r="BL559" i="3" s="1"/>
  <c r="BM559" i="3" s="1"/>
  <c r="K90" i="3"/>
  <c r="BR90" i="3" s="1"/>
  <c r="CK90" i="3" s="1"/>
  <c r="K561" i="3"/>
  <c r="BR561" i="3" s="1"/>
  <c r="CK561" i="3" s="1"/>
  <c r="K404" i="3"/>
  <c r="BR404" i="3" s="1"/>
  <c r="CK404" i="3" s="1"/>
  <c r="Y874" i="3"/>
  <c r="BN874" i="3" s="1"/>
  <c r="BO874" i="3" s="1"/>
  <c r="BP874" i="3" s="1"/>
  <c r="BK874" i="3"/>
  <c r="BL874" i="3" s="1"/>
  <c r="BM874" i="3" s="1"/>
  <c r="H875" i="3"/>
  <c r="G876" i="3"/>
  <c r="BQ876" i="3" s="1"/>
  <c r="CH876" i="3" s="1"/>
  <c r="G719" i="3"/>
  <c r="BQ719" i="3" s="1"/>
  <c r="CH719" i="3" s="1"/>
  <c r="H718" i="3"/>
  <c r="Y717" i="3"/>
  <c r="BN717" i="3" s="1"/>
  <c r="BO717" i="3" s="1"/>
  <c r="BP717" i="3" s="1"/>
  <c r="BK717" i="3"/>
  <c r="BL717" i="3" s="1"/>
  <c r="BM717" i="3" s="1"/>
  <c r="H89" i="3"/>
  <c r="G90" i="3"/>
  <c r="BQ90" i="3" s="1"/>
  <c r="H403" i="3"/>
  <c r="G404" i="3"/>
  <c r="BQ404" i="3" s="1"/>
  <c r="Y402" i="3"/>
  <c r="BN402" i="3" s="1"/>
  <c r="BO402" i="3" s="1"/>
  <c r="BP402" i="3" s="1"/>
  <c r="BK402" i="3"/>
  <c r="BL402" i="3" s="1"/>
  <c r="BM402" i="3" s="1"/>
  <c r="Y247" i="3"/>
  <c r="BN247" i="3" s="1"/>
  <c r="BO247" i="3" s="1"/>
  <c r="BP247" i="3" s="1"/>
  <c r="BK247" i="3"/>
  <c r="BL247" i="3" s="1"/>
  <c r="BM247" i="3" s="1"/>
  <c r="Y88" i="3"/>
  <c r="BN88" i="3" s="1"/>
  <c r="BO88" i="3" s="1"/>
  <c r="BP88" i="3" s="1"/>
  <c r="BK88" i="3"/>
  <c r="BL88" i="3" s="1"/>
  <c r="BM88" i="3" s="1"/>
  <c r="G249" i="3"/>
  <c r="BQ249" i="3" s="1"/>
  <c r="H248" i="3"/>
  <c r="CI89" i="3" l="1"/>
  <c r="CM246" i="3"/>
  <c r="CL873" i="3"/>
  <c r="CP876" i="3"/>
  <c r="CO876" i="3"/>
  <c r="CJ560" i="3"/>
  <c r="CN249" i="3"/>
  <c r="CN563" i="3"/>
  <c r="CN406" i="3"/>
  <c r="CS873" i="3"/>
  <c r="CR873" i="3"/>
  <c r="CP562" i="3"/>
  <c r="CO562" i="3"/>
  <c r="CP248" i="3"/>
  <c r="CO248" i="3"/>
  <c r="CS403" i="3"/>
  <c r="CR403" i="3"/>
  <c r="CS89" i="3"/>
  <c r="CR89" i="3"/>
  <c r="CN93" i="3"/>
  <c r="CP92" i="3"/>
  <c r="CO92" i="3"/>
  <c r="CK874" i="3"/>
  <c r="CM874" i="3" s="1"/>
  <c r="CQ874" i="3"/>
  <c r="CK247" i="3"/>
  <c r="CM247" i="3" s="1"/>
  <c r="CQ247" i="3"/>
  <c r="CN720" i="3"/>
  <c r="CP405" i="3"/>
  <c r="CO405" i="3"/>
  <c r="CS246" i="3"/>
  <c r="CR246" i="3"/>
  <c r="CJ403" i="3"/>
  <c r="CS717" i="3"/>
  <c r="CR717" i="3"/>
  <c r="CH90" i="3"/>
  <c r="CJ90" i="3" s="1"/>
  <c r="CQ90" i="3"/>
  <c r="CN877" i="3"/>
  <c r="CH404" i="3"/>
  <c r="CI404" i="3" s="1"/>
  <c r="CQ404" i="3"/>
  <c r="CH561" i="3"/>
  <c r="CJ561" i="3" s="1"/>
  <c r="CQ561" i="3"/>
  <c r="CQ718" i="3"/>
  <c r="CS560" i="3"/>
  <c r="CR560" i="3"/>
  <c r="CP719" i="3"/>
  <c r="CO719" i="3"/>
  <c r="CM404" i="3"/>
  <c r="CL404" i="3"/>
  <c r="CH249" i="3"/>
  <c r="CM718" i="3"/>
  <c r="CL718" i="3"/>
  <c r="CM90" i="3"/>
  <c r="CL90" i="3"/>
  <c r="CM561" i="3"/>
  <c r="CL561" i="3"/>
  <c r="CH720" i="3"/>
  <c r="CI876" i="3"/>
  <c r="CJ876" i="3"/>
  <c r="CI248" i="3"/>
  <c r="CJ248" i="3"/>
  <c r="CG878" i="3"/>
  <c r="CG250" i="3"/>
  <c r="CG721" i="3"/>
  <c r="CG94" i="3"/>
  <c r="CI719" i="3"/>
  <c r="CJ719" i="3"/>
  <c r="CG564" i="3"/>
  <c r="CG407" i="3"/>
  <c r="K405" i="3"/>
  <c r="BR405" i="3" s="1"/>
  <c r="CK405" i="3" s="1"/>
  <c r="Y560" i="3"/>
  <c r="BN560" i="3" s="1"/>
  <c r="BO560" i="3" s="1"/>
  <c r="BP560" i="3" s="1"/>
  <c r="BK560" i="3"/>
  <c r="BL560" i="3" s="1"/>
  <c r="BM560" i="3" s="1"/>
  <c r="K562" i="3"/>
  <c r="BR562" i="3" s="1"/>
  <c r="CK562" i="3" s="1"/>
  <c r="K876" i="3"/>
  <c r="BR875" i="3"/>
  <c r="K91" i="3"/>
  <c r="BR91" i="3" s="1"/>
  <c r="CK91" i="3" s="1"/>
  <c r="K719" i="3"/>
  <c r="BR719" i="3" s="1"/>
  <c r="G562" i="3"/>
  <c r="BQ562" i="3" s="1"/>
  <c r="H561" i="3"/>
  <c r="K248" i="3"/>
  <c r="BR248" i="3" s="1"/>
  <c r="Y248" i="3"/>
  <c r="BN248" i="3" s="1"/>
  <c r="BO248" i="3" s="1"/>
  <c r="BP248" i="3" s="1"/>
  <c r="BK248" i="3"/>
  <c r="BL248" i="3" s="1"/>
  <c r="BM248" i="3" s="1"/>
  <c r="Y718" i="3"/>
  <c r="BN718" i="3" s="1"/>
  <c r="BO718" i="3" s="1"/>
  <c r="BP718" i="3" s="1"/>
  <c r="BK718" i="3"/>
  <c r="BL718" i="3" s="1"/>
  <c r="BM718" i="3" s="1"/>
  <c r="H719" i="3"/>
  <c r="G720" i="3"/>
  <c r="BQ720" i="3" s="1"/>
  <c r="H404" i="3"/>
  <c r="G405" i="3"/>
  <c r="BQ405" i="3" s="1"/>
  <c r="G877" i="3"/>
  <c r="BQ877" i="3" s="1"/>
  <c r="CH877" i="3" s="1"/>
  <c r="H876" i="3"/>
  <c r="H90" i="3"/>
  <c r="G91" i="3"/>
  <c r="BQ91" i="3" s="1"/>
  <c r="Y89" i="3"/>
  <c r="BN89" i="3" s="1"/>
  <c r="BO89" i="3" s="1"/>
  <c r="BP89" i="3" s="1"/>
  <c r="BK89" i="3"/>
  <c r="BL89" i="3" s="1"/>
  <c r="BM89" i="3" s="1"/>
  <c r="Y875" i="3"/>
  <c r="BN875" i="3" s="1"/>
  <c r="BO875" i="3" s="1"/>
  <c r="BP875" i="3" s="1"/>
  <c r="BK875" i="3"/>
  <c r="BL875" i="3" s="1"/>
  <c r="BM875" i="3" s="1"/>
  <c r="H249" i="3"/>
  <c r="G250" i="3"/>
  <c r="BQ250" i="3" s="1"/>
  <c r="Y403" i="3"/>
  <c r="BN403" i="3" s="1"/>
  <c r="BO403" i="3" s="1"/>
  <c r="BP403" i="3" s="1"/>
  <c r="BK403" i="3"/>
  <c r="BL403" i="3" s="1"/>
  <c r="BM403" i="3" s="1"/>
  <c r="CL247" i="3" l="1"/>
  <c r="CI90" i="3"/>
  <c r="CI561" i="3"/>
  <c r="CJ404" i="3"/>
  <c r="CP877" i="3"/>
  <c r="CO877" i="3"/>
  <c r="CK875" i="3"/>
  <c r="CM875" i="3" s="1"/>
  <c r="CQ875" i="3"/>
  <c r="CN250" i="3"/>
  <c r="CP563" i="3"/>
  <c r="CO563" i="3"/>
  <c r="CN878" i="3"/>
  <c r="CS90" i="3"/>
  <c r="CR90" i="3"/>
  <c r="CK248" i="3"/>
  <c r="CM248" i="3" s="1"/>
  <c r="CQ248" i="3"/>
  <c r="CS561" i="3"/>
  <c r="CR561" i="3"/>
  <c r="CP93" i="3"/>
  <c r="CO93" i="3"/>
  <c r="CN564" i="3"/>
  <c r="CL874" i="3"/>
  <c r="CS247" i="3"/>
  <c r="CR247" i="3"/>
  <c r="CN721" i="3"/>
  <c r="CP720" i="3"/>
  <c r="CO720" i="3"/>
  <c r="CH562" i="3"/>
  <c r="CI562" i="3" s="1"/>
  <c r="CQ562" i="3"/>
  <c r="CS404" i="3"/>
  <c r="CR404" i="3"/>
  <c r="CH91" i="3"/>
  <c r="CI91" i="3" s="1"/>
  <c r="CQ91" i="3"/>
  <c r="CS718" i="3"/>
  <c r="CR718" i="3"/>
  <c r="CP249" i="3"/>
  <c r="CO249" i="3"/>
  <c r="CH405" i="3"/>
  <c r="CJ405" i="3" s="1"/>
  <c r="CQ405" i="3"/>
  <c r="CK719" i="3"/>
  <c r="CM719" i="3" s="1"/>
  <c r="CQ719" i="3"/>
  <c r="CN407" i="3"/>
  <c r="CN94" i="3"/>
  <c r="CS874" i="3"/>
  <c r="CR874" i="3"/>
  <c r="CP406" i="3"/>
  <c r="CO406" i="3"/>
  <c r="CH250" i="3"/>
  <c r="CL562" i="3"/>
  <c r="CM562" i="3"/>
  <c r="CM405" i="3"/>
  <c r="CL405" i="3"/>
  <c r="CM91" i="3"/>
  <c r="CL91" i="3"/>
  <c r="CG408" i="3"/>
  <c r="CG879" i="3"/>
  <c r="CG95" i="3"/>
  <c r="CI720" i="3"/>
  <c r="CJ720" i="3"/>
  <c r="CI877" i="3"/>
  <c r="CJ877" i="3"/>
  <c r="CG722" i="3"/>
  <c r="CI249" i="3"/>
  <c r="CJ249" i="3"/>
  <c r="CG565" i="3"/>
  <c r="CG251" i="3"/>
  <c r="K249" i="3"/>
  <c r="BR249" i="3" s="1"/>
  <c r="Y561" i="3"/>
  <c r="BN561" i="3" s="1"/>
  <c r="BO561" i="3" s="1"/>
  <c r="BP561" i="3" s="1"/>
  <c r="BK561" i="3"/>
  <c r="BL561" i="3" s="1"/>
  <c r="BM561" i="3" s="1"/>
  <c r="K877" i="3"/>
  <c r="BR876" i="3"/>
  <c r="G563" i="3"/>
  <c r="BQ563" i="3" s="1"/>
  <c r="H562" i="3"/>
  <c r="K563" i="3"/>
  <c r="BR563" i="3" s="1"/>
  <c r="CK563" i="3" s="1"/>
  <c r="K720" i="3"/>
  <c r="BR720" i="3" s="1"/>
  <c r="K92" i="3"/>
  <c r="BR92" i="3" s="1"/>
  <c r="CK92" i="3" s="1"/>
  <c r="K406" i="3"/>
  <c r="BR406" i="3" s="1"/>
  <c r="CK406" i="3" s="1"/>
  <c r="H405" i="3"/>
  <c r="G406" i="3"/>
  <c r="BQ406" i="3" s="1"/>
  <c r="Y404" i="3"/>
  <c r="BN404" i="3" s="1"/>
  <c r="BO404" i="3" s="1"/>
  <c r="BP404" i="3" s="1"/>
  <c r="BK404" i="3"/>
  <c r="BL404" i="3" s="1"/>
  <c r="BM404" i="3" s="1"/>
  <c r="G251" i="3"/>
  <c r="BQ251" i="3" s="1"/>
  <c r="H250" i="3"/>
  <c r="H91" i="3"/>
  <c r="G92" i="3"/>
  <c r="BQ92" i="3" s="1"/>
  <c r="G721" i="3"/>
  <c r="BQ721" i="3" s="1"/>
  <c r="CH721" i="3" s="1"/>
  <c r="H720" i="3"/>
  <c r="Y249" i="3"/>
  <c r="BN249" i="3" s="1"/>
  <c r="BO249" i="3" s="1"/>
  <c r="BP249" i="3" s="1"/>
  <c r="BK249" i="3"/>
  <c r="BL249" i="3" s="1"/>
  <c r="BM249" i="3" s="1"/>
  <c r="Y719" i="3"/>
  <c r="BN719" i="3" s="1"/>
  <c r="BO719" i="3" s="1"/>
  <c r="BP719" i="3" s="1"/>
  <c r="BK719" i="3"/>
  <c r="BL719" i="3" s="1"/>
  <c r="BM719" i="3" s="1"/>
  <c r="Y90" i="3"/>
  <c r="BN90" i="3" s="1"/>
  <c r="BO90" i="3" s="1"/>
  <c r="BP90" i="3" s="1"/>
  <c r="BK90" i="3"/>
  <c r="BL90" i="3" s="1"/>
  <c r="BM90" i="3" s="1"/>
  <c r="Y876" i="3"/>
  <c r="BN876" i="3" s="1"/>
  <c r="BO876" i="3" s="1"/>
  <c r="BP876" i="3" s="1"/>
  <c r="BK876" i="3"/>
  <c r="BL876" i="3" s="1"/>
  <c r="BM876" i="3" s="1"/>
  <c r="H877" i="3"/>
  <c r="G878" i="3"/>
  <c r="BQ878" i="3" s="1"/>
  <c r="CH878" i="3" s="1"/>
  <c r="CJ91" i="3" l="1"/>
  <c r="CJ562" i="3"/>
  <c r="CI405" i="3"/>
  <c r="CL719" i="3"/>
  <c r="CL248" i="3"/>
  <c r="CH406" i="3"/>
  <c r="CJ406" i="3" s="1"/>
  <c r="CQ406" i="3"/>
  <c r="CK876" i="3"/>
  <c r="CL876" i="3" s="1"/>
  <c r="CQ876" i="3"/>
  <c r="CS248" i="3"/>
  <c r="CR248" i="3"/>
  <c r="CS405" i="3"/>
  <c r="CR405" i="3"/>
  <c r="CP94" i="3"/>
  <c r="CO94" i="3"/>
  <c r="CR562" i="3"/>
  <c r="CS562" i="3"/>
  <c r="CP250" i="3"/>
  <c r="CO250" i="3"/>
  <c r="CH563" i="3"/>
  <c r="CI563" i="3" s="1"/>
  <c r="CQ563" i="3"/>
  <c r="CN95" i="3"/>
  <c r="CP564" i="3"/>
  <c r="CO564" i="3"/>
  <c r="CN879" i="3"/>
  <c r="CL875" i="3"/>
  <c r="CP407" i="3"/>
  <c r="CO407" i="3"/>
  <c r="CS875" i="3"/>
  <c r="CR875" i="3"/>
  <c r="CH92" i="3"/>
  <c r="CI92" i="3" s="1"/>
  <c r="CQ92" i="3"/>
  <c r="CK249" i="3"/>
  <c r="CM249" i="3" s="1"/>
  <c r="CQ249" i="3"/>
  <c r="CN408" i="3"/>
  <c r="CP878" i="3"/>
  <c r="CO878" i="3"/>
  <c r="CN251" i="3"/>
  <c r="CN722" i="3"/>
  <c r="CS719" i="3"/>
  <c r="CR719" i="3"/>
  <c r="CS91" i="3"/>
  <c r="CR91" i="3"/>
  <c r="CP721" i="3"/>
  <c r="CO721" i="3"/>
  <c r="CK720" i="3"/>
  <c r="CM720" i="3" s="1"/>
  <c r="CQ720" i="3"/>
  <c r="CN565" i="3"/>
  <c r="CM406" i="3"/>
  <c r="CL406" i="3"/>
  <c r="CM92" i="3"/>
  <c r="CL92" i="3"/>
  <c r="CM563" i="3"/>
  <c r="CL563" i="3"/>
  <c r="CH251" i="3"/>
  <c r="CI878" i="3"/>
  <c r="CJ878" i="3"/>
  <c r="CI721" i="3"/>
  <c r="CJ721" i="3"/>
  <c r="CG566" i="3"/>
  <c r="CG723" i="3"/>
  <c r="CG880" i="3"/>
  <c r="CG409" i="3"/>
  <c r="CJ250" i="3"/>
  <c r="CI250" i="3"/>
  <c r="CG252" i="3"/>
  <c r="CG96" i="3"/>
  <c r="K407" i="3"/>
  <c r="BR407" i="3" s="1"/>
  <c r="CK407" i="3" s="1"/>
  <c r="H563" i="3"/>
  <c r="G564" i="3"/>
  <c r="BQ564" i="3" s="1"/>
  <c r="K93" i="3"/>
  <c r="BR93" i="3" s="1"/>
  <c r="CK93" i="3" s="1"/>
  <c r="K878" i="3"/>
  <c r="BR877" i="3"/>
  <c r="K564" i="3"/>
  <c r="BR564" i="3" s="1"/>
  <c r="CK564" i="3" s="1"/>
  <c r="K721" i="3"/>
  <c r="BR721" i="3" s="1"/>
  <c r="CK721" i="3" s="1"/>
  <c r="Y562" i="3"/>
  <c r="BN562" i="3" s="1"/>
  <c r="BO562" i="3" s="1"/>
  <c r="BP562" i="3" s="1"/>
  <c r="BK562" i="3"/>
  <c r="BL562" i="3" s="1"/>
  <c r="BM562" i="3" s="1"/>
  <c r="K250" i="3"/>
  <c r="BR250" i="3" s="1"/>
  <c r="Y720" i="3"/>
  <c r="BN720" i="3" s="1"/>
  <c r="BO720" i="3" s="1"/>
  <c r="BP720" i="3" s="1"/>
  <c r="BK720" i="3"/>
  <c r="BL720" i="3" s="1"/>
  <c r="BM720" i="3" s="1"/>
  <c r="G722" i="3"/>
  <c r="BQ722" i="3" s="1"/>
  <c r="CH722" i="3" s="1"/>
  <c r="H721" i="3"/>
  <c r="G879" i="3"/>
  <c r="BQ879" i="3" s="1"/>
  <c r="CH879" i="3" s="1"/>
  <c r="H878" i="3"/>
  <c r="Y877" i="3"/>
  <c r="BN877" i="3" s="1"/>
  <c r="BO877" i="3" s="1"/>
  <c r="BP877" i="3" s="1"/>
  <c r="BK877" i="3"/>
  <c r="BL877" i="3" s="1"/>
  <c r="BM877" i="3" s="1"/>
  <c r="Y250" i="3"/>
  <c r="BN250" i="3" s="1"/>
  <c r="BO250" i="3" s="1"/>
  <c r="BP250" i="3" s="1"/>
  <c r="BK250" i="3"/>
  <c r="BL250" i="3" s="1"/>
  <c r="BM250" i="3" s="1"/>
  <c r="H406" i="3"/>
  <c r="G407" i="3"/>
  <c r="BQ407" i="3" s="1"/>
  <c r="G93" i="3"/>
  <c r="BQ93" i="3" s="1"/>
  <c r="H92" i="3"/>
  <c r="Y91" i="3"/>
  <c r="BN91" i="3" s="1"/>
  <c r="BO91" i="3" s="1"/>
  <c r="BP91" i="3" s="1"/>
  <c r="BK91" i="3"/>
  <c r="BL91" i="3" s="1"/>
  <c r="BM91" i="3" s="1"/>
  <c r="H251" i="3"/>
  <c r="G252" i="3"/>
  <c r="BQ252" i="3" s="1"/>
  <c r="Y405" i="3"/>
  <c r="BN405" i="3" s="1"/>
  <c r="BO405" i="3" s="1"/>
  <c r="BP405" i="3" s="1"/>
  <c r="BK405" i="3"/>
  <c r="BL405" i="3" s="1"/>
  <c r="BM405" i="3" s="1"/>
  <c r="CI406" i="3" l="1"/>
  <c r="CM876" i="3"/>
  <c r="CJ92" i="3"/>
  <c r="CS249" i="3"/>
  <c r="CR249" i="3"/>
  <c r="CP879" i="3"/>
  <c r="CO879" i="3"/>
  <c r="CN96" i="3"/>
  <c r="CJ563" i="3"/>
  <c r="CP251" i="3"/>
  <c r="CO251" i="3"/>
  <c r="CS92" i="3"/>
  <c r="CR92" i="3"/>
  <c r="CN566" i="3"/>
  <c r="CK250" i="3"/>
  <c r="CM250" i="3" s="1"/>
  <c r="CQ250" i="3"/>
  <c r="CH564" i="3"/>
  <c r="CJ564" i="3" s="1"/>
  <c r="CQ564" i="3"/>
  <c r="CN252" i="3"/>
  <c r="CL249" i="3"/>
  <c r="CS876" i="3"/>
  <c r="CR876" i="3"/>
  <c r="CK877" i="3"/>
  <c r="CM877" i="3" s="1"/>
  <c r="CQ877" i="3"/>
  <c r="CN723" i="3"/>
  <c r="CP722" i="3"/>
  <c r="CO722" i="3"/>
  <c r="CL720" i="3"/>
  <c r="CP565" i="3"/>
  <c r="CO565" i="3"/>
  <c r="CP95" i="3"/>
  <c r="CO95" i="3"/>
  <c r="CS406" i="3"/>
  <c r="CR406" i="3"/>
  <c r="CH93" i="3"/>
  <c r="CJ93" i="3" s="1"/>
  <c r="CQ93" i="3"/>
  <c r="CN409" i="3"/>
  <c r="CP408" i="3"/>
  <c r="CO408" i="3"/>
  <c r="CH407" i="3"/>
  <c r="CI407" i="3" s="1"/>
  <c r="CQ407" i="3"/>
  <c r="CN880" i="3"/>
  <c r="CS720" i="3"/>
  <c r="CR720" i="3"/>
  <c r="CS563" i="3"/>
  <c r="CR563" i="3"/>
  <c r="CQ721" i="3"/>
  <c r="CM93" i="3"/>
  <c r="CL93" i="3"/>
  <c r="CM407" i="3"/>
  <c r="CL407" i="3"/>
  <c r="CM721" i="3"/>
  <c r="CL721" i="3"/>
  <c r="CH252" i="3"/>
  <c r="CM564" i="3"/>
  <c r="CL564" i="3"/>
  <c r="CI879" i="3"/>
  <c r="CJ879" i="3"/>
  <c r="CI722" i="3"/>
  <c r="CJ722" i="3"/>
  <c r="CG567" i="3"/>
  <c r="CG410" i="3"/>
  <c r="CG97" i="3"/>
  <c r="CG881" i="3"/>
  <c r="CI251" i="3"/>
  <c r="CJ251" i="3"/>
  <c r="CG253" i="3"/>
  <c r="CG724" i="3"/>
  <c r="K251" i="3"/>
  <c r="BR251" i="3" s="1"/>
  <c r="K879" i="3"/>
  <c r="BR878" i="3"/>
  <c r="K94" i="3"/>
  <c r="BR94" i="3" s="1"/>
  <c r="CK94" i="3" s="1"/>
  <c r="H564" i="3"/>
  <c r="G565" i="3"/>
  <c r="BQ565" i="3" s="1"/>
  <c r="BK563" i="3"/>
  <c r="BL563" i="3" s="1"/>
  <c r="BM563" i="3" s="1"/>
  <c r="Y563" i="3"/>
  <c r="BN563" i="3" s="1"/>
  <c r="BO563" i="3" s="1"/>
  <c r="BP563" i="3" s="1"/>
  <c r="K722" i="3"/>
  <c r="BR722" i="3" s="1"/>
  <c r="CK722" i="3" s="1"/>
  <c r="K565" i="3"/>
  <c r="BR565" i="3" s="1"/>
  <c r="CK565" i="3" s="1"/>
  <c r="K408" i="3"/>
  <c r="BR408" i="3" s="1"/>
  <c r="CK408" i="3" s="1"/>
  <c r="H407" i="3"/>
  <c r="G408" i="3"/>
  <c r="BQ408" i="3" s="1"/>
  <c r="Y721" i="3"/>
  <c r="BN721" i="3" s="1"/>
  <c r="BO721" i="3" s="1"/>
  <c r="BP721" i="3" s="1"/>
  <c r="BK721" i="3"/>
  <c r="BL721" i="3" s="1"/>
  <c r="BM721" i="3" s="1"/>
  <c r="Y406" i="3"/>
  <c r="BN406" i="3" s="1"/>
  <c r="BO406" i="3" s="1"/>
  <c r="BP406" i="3" s="1"/>
  <c r="BK406" i="3"/>
  <c r="BL406" i="3" s="1"/>
  <c r="BM406" i="3" s="1"/>
  <c r="G723" i="3"/>
  <c r="BQ723" i="3" s="1"/>
  <c r="CH723" i="3" s="1"/>
  <c r="H722" i="3"/>
  <c r="G253" i="3"/>
  <c r="BQ253" i="3" s="1"/>
  <c r="H252" i="3"/>
  <c r="Y251" i="3"/>
  <c r="BN251" i="3" s="1"/>
  <c r="BO251" i="3" s="1"/>
  <c r="BP251" i="3" s="1"/>
  <c r="BK251" i="3"/>
  <c r="BL251" i="3" s="1"/>
  <c r="BM251" i="3" s="1"/>
  <c r="Y92" i="3"/>
  <c r="BN92" i="3" s="1"/>
  <c r="BO92" i="3" s="1"/>
  <c r="BP92" i="3" s="1"/>
  <c r="BK92" i="3"/>
  <c r="BL92" i="3" s="1"/>
  <c r="BM92" i="3" s="1"/>
  <c r="Y878" i="3"/>
  <c r="BN878" i="3" s="1"/>
  <c r="BO878" i="3" s="1"/>
  <c r="BP878" i="3" s="1"/>
  <c r="BK878" i="3"/>
  <c r="BL878" i="3" s="1"/>
  <c r="BM878" i="3" s="1"/>
  <c r="G94" i="3"/>
  <c r="BQ94" i="3" s="1"/>
  <c r="H93" i="3"/>
  <c r="H879" i="3"/>
  <c r="G880" i="3"/>
  <c r="BQ880" i="3" s="1"/>
  <c r="CH880" i="3" s="1"/>
  <c r="CI564" i="3" l="1"/>
  <c r="CI93" i="3"/>
  <c r="CJ407" i="3"/>
  <c r="CH408" i="3"/>
  <c r="CI408" i="3" s="1"/>
  <c r="CQ408" i="3"/>
  <c r="CH94" i="3"/>
  <c r="CJ94" i="3" s="1"/>
  <c r="CQ94" i="3"/>
  <c r="CK878" i="3"/>
  <c r="CM878" i="3" s="1"/>
  <c r="CQ878" i="3"/>
  <c r="CN97" i="3"/>
  <c r="CL877" i="3"/>
  <c r="CS93" i="3"/>
  <c r="CR93" i="3"/>
  <c r="CP566" i="3"/>
  <c r="CO566" i="3"/>
  <c r="CP96" i="3"/>
  <c r="CO96" i="3"/>
  <c r="CS407" i="3"/>
  <c r="CR407" i="3"/>
  <c r="CK251" i="3"/>
  <c r="CM251" i="3" s="1"/>
  <c r="CQ251" i="3"/>
  <c r="CS721" i="3"/>
  <c r="CR721" i="3"/>
  <c r="CP252" i="3"/>
  <c r="CO252" i="3"/>
  <c r="CS250" i="3"/>
  <c r="CR250" i="3"/>
  <c r="CP880" i="3"/>
  <c r="CO880" i="3"/>
  <c r="CQ722" i="3"/>
  <c r="CP723" i="3"/>
  <c r="CO723" i="3"/>
  <c r="CN567" i="3"/>
  <c r="CN881" i="3"/>
  <c r="CN724" i="3"/>
  <c r="CN253" i="3"/>
  <c r="CL250" i="3"/>
  <c r="CS564" i="3"/>
  <c r="CR564" i="3"/>
  <c r="CP409" i="3"/>
  <c r="CO409" i="3"/>
  <c r="CH565" i="3"/>
  <c r="CI565" i="3" s="1"/>
  <c r="CQ565" i="3"/>
  <c r="CN410" i="3"/>
  <c r="CS877" i="3"/>
  <c r="CR877" i="3"/>
  <c r="CM94" i="3"/>
  <c r="CL94" i="3"/>
  <c r="CM408" i="3"/>
  <c r="CL408" i="3"/>
  <c r="CM565" i="3"/>
  <c r="CL565" i="3"/>
  <c r="CM722" i="3"/>
  <c r="CL722" i="3"/>
  <c r="CH253" i="3"/>
  <c r="CI880" i="3"/>
  <c r="CJ880" i="3"/>
  <c r="CG98" i="3"/>
  <c r="CI252" i="3"/>
  <c r="CJ252" i="3"/>
  <c r="CG254" i="3"/>
  <c r="CI723" i="3"/>
  <c r="CJ723" i="3"/>
  <c r="CG568" i="3"/>
  <c r="CG725" i="3"/>
  <c r="CG882" i="3"/>
  <c r="CG411" i="3"/>
  <c r="K409" i="3"/>
  <c r="BR409" i="3" s="1"/>
  <c r="CK409" i="3" s="1"/>
  <c r="Y564" i="3"/>
  <c r="BN564" i="3" s="1"/>
  <c r="BO564" i="3" s="1"/>
  <c r="BP564" i="3" s="1"/>
  <c r="BK564" i="3"/>
  <c r="BL564" i="3" s="1"/>
  <c r="BM564" i="3" s="1"/>
  <c r="K566" i="3"/>
  <c r="BR566" i="3" s="1"/>
  <c r="CK566" i="3" s="1"/>
  <c r="K95" i="3"/>
  <c r="BR95" i="3" s="1"/>
  <c r="CK95" i="3" s="1"/>
  <c r="K723" i="3"/>
  <c r="BR723" i="3" s="1"/>
  <c r="CK723" i="3" s="1"/>
  <c r="K880" i="3"/>
  <c r="BR879" i="3"/>
  <c r="H565" i="3"/>
  <c r="G566" i="3"/>
  <c r="BQ566" i="3" s="1"/>
  <c r="K252" i="3"/>
  <c r="BR252" i="3" s="1"/>
  <c r="G881" i="3"/>
  <c r="BQ881" i="3" s="1"/>
  <c r="CH881" i="3" s="1"/>
  <c r="H880" i="3"/>
  <c r="Y722" i="3"/>
  <c r="BN722" i="3" s="1"/>
  <c r="BO722" i="3" s="1"/>
  <c r="BP722" i="3" s="1"/>
  <c r="BK722" i="3"/>
  <c r="BL722" i="3" s="1"/>
  <c r="BM722" i="3" s="1"/>
  <c r="G724" i="3"/>
  <c r="BQ724" i="3" s="1"/>
  <c r="CH724" i="3" s="1"/>
  <c r="H723" i="3"/>
  <c r="Y93" i="3"/>
  <c r="BN93" i="3" s="1"/>
  <c r="BO93" i="3" s="1"/>
  <c r="BP93" i="3" s="1"/>
  <c r="BK93" i="3"/>
  <c r="BL93" i="3" s="1"/>
  <c r="BM93" i="3" s="1"/>
  <c r="Y879" i="3"/>
  <c r="BN879" i="3" s="1"/>
  <c r="BO879" i="3" s="1"/>
  <c r="BP879" i="3" s="1"/>
  <c r="BK879" i="3"/>
  <c r="BL879" i="3" s="1"/>
  <c r="BM879" i="3" s="1"/>
  <c r="H94" i="3"/>
  <c r="G95" i="3"/>
  <c r="BQ95" i="3" s="1"/>
  <c r="Y252" i="3"/>
  <c r="BN252" i="3" s="1"/>
  <c r="BO252" i="3" s="1"/>
  <c r="BP252" i="3" s="1"/>
  <c r="BK252" i="3"/>
  <c r="BL252" i="3" s="1"/>
  <c r="BM252" i="3" s="1"/>
  <c r="H408" i="3"/>
  <c r="G409" i="3"/>
  <c r="BQ409" i="3" s="1"/>
  <c r="H253" i="3"/>
  <c r="G254" i="3"/>
  <c r="BQ254" i="3" s="1"/>
  <c r="Y407" i="3"/>
  <c r="BN407" i="3" s="1"/>
  <c r="BO407" i="3" s="1"/>
  <c r="BP407" i="3" s="1"/>
  <c r="BK407" i="3"/>
  <c r="BL407" i="3" s="1"/>
  <c r="BM407" i="3" s="1"/>
  <c r="CJ408" i="3" l="1"/>
  <c r="CI94" i="3"/>
  <c r="CJ565" i="3"/>
  <c r="CL251" i="3"/>
  <c r="CL878" i="3"/>
  <c r="CP97" i="3"/>
  <c r="CO97" i="3"/>
  <c r="CN725" i="3"/>
  <c r="CS565" i="3"/>
  <c r="CR565" i="3"/>
  <c r="CP253" i="3"/>
  <c r="CO253" i="3"/>
  <c r="CS878" i="3"/>
  <c r="CR878" i="3"/>
  <c r="CP567" i="3"/>
  <c r="CO567" i="3"/>
  <c r="CH566" i="3"/>
  <c r="CI566" i="3" s="1"/>
  <c r="CQ566" i="3"/>
  <c r="CP724" i="3"/>
  <c r="CO724" i="3"/>
  <c r="CR722" i="3"/>
  <c r="CS722" i="3"/>
  <c r="CS94" i="3"/>
  <c r="CR94" i="3"/>
  <c r="CQ723" i="3"/>
  <c r="CN568" i="3"/>
  <c r="CS251" i="3"/>
  <c r="CR251" i="3"/>
  <c r="CK879" i="3"/>
  <c r="CL879" i="3" s="1"/>
  <c r="CQ879" i="3"/>
  <c r="CN411" i="3"/>
  <c r="CN254" i="3"/>
  <c r="CP881" i="3"/>
  <c r="CO881" i="3"/>
  <c r="CS408" i="3"/>
  <c r="CR408" i="3"/>
  <c r="CP410" i="3"/>
  <c r="CO410" i="3"/>
  <c r="CH409" i="3"/>
  <c r="CI409" i="3" s="1"/>
  <c r="CQ409" i="3"/>
  <c r="CK252" i="3"/>
  <c r="CL252" i="3" s="1"/>
  <c r="CQ252" i="3"/>
  <c r="CN98" i="3"/>
  <c r="CH95" i="3"/>
  <c r="CI95" i="3" s="1"/>
  <c r="CQ95" i="3"/>
  <c r="CN882" i="3"/>
  <c r="CM723" i="3"/>
  <c r="CL723" i="3"/>
  <c r="CM95" i="3"/>
  <c r="CL95" i="3"/>
  <c r="CM566" i="3"/>
  <c r="CL566" i="3"/>
  <c r="CM409" i="3"/>
  <c r="CL409" i="3"/>
  <c r="CH254" i="3"/>
  <c r="CI724" i="3"/>
  <c r="CJ724" i="3"/>
  <c r="CG883" i="3"/>
  <c r="CI253" i="3"/>
  <c r="CJ253" i="3"/>
  <c r="CG412" i="3"/>
  <c r="CG569" i="3"/>
  <c r="CG255" i="3"/>
  <c r="CG99" i="3"/>
  <c r="CI881" i="3"/>
  <c r="CJ881" i="3"/>
  <c r="CG726" i="3"/>
  <c r="K253" i="3"/>
  <c r="BR253" i="3" s="1"/>
  <c r="H566" i="3"/>
  <c r="G567" i="3"/>
  <c r="BQ567" i="3" s="1"/>
  <c r="K96" i="3"/>
  <c r="BR96" i="3" s="1"/>
  <c r="CK96" i="3" s="1"/>
  <c r="BK565" i="3"/>
  <c r="BL565" i="3" s="1"/>
  <c r="BM565" i="3" s="1"/>
  <c r="Y565" i="3"/>
  <c r="BN565" i="3" s="1"/>
  <c r="BO565" i="3" s="1"/>
  <c r="BP565" i="3" s="1"/>
  <c r="K567" i="3"/>
  <c r="BR567" i="3" s="1"/>
  <c r="CK567" i="3" s="1"/>
  <c r="K881" i="3"/>
  <c r="BR880" i="3"/>
  <c r="K724" i="3"/>
  <c r="BR724" i="3" s="1"/>
  <c r="K410" i="3"/>
  <c r="BR410" i="3" s="1"/>
  <c r="CK410" i="3" s="1"/>
  <c r="Y723" i="3"/>
  <c r="BN723" i="3" s="1"/>
  <c r="BO723" i="3" s="1"/>
  <c r="BP723" i="3" s="1"/>
  <c r="BK723" i="3"/>
  <c r="BL723" i="3" s="1"/>
  <c r="BM723" i="3" s="1"/>
  <c r="G725" i="3"/>
  <c r="BQ725" i="3" s="1"/>
  <c r="CH725" i="3" s="1"/>
  <c r="H724" i="3"/>
  <c r="G255" i="3"/>
  <c r="BQ255" i="3" s="1"/>
  <c r="H254" i="3"/>
  <c r="G96" i="3"/>
  <c r="BQ96" i="3" s="1"/>
  <c r="H95" i="3"/>
  <c r="Y253" i="3"/>
  <c r="BN253" i="3" s="1"/>
  <c r="BO253" i="3" s="1"/>
  <c r="BP253" i="3" s="1"/>
  <c r="BK253" i="3"/>
  <c r="BL253" i="3" s="1"/>
  <c r="BM253" i="3" s="1"/>
  <c r="Y94" i="3"/>
  <c r="BN94" i="3" s="1"/>
  <c r="BO94" i="3" s="1"/>
  <c r="BP94" i="3" s="1"/>
  <c r="BK94" i="3"/>
  <c r="BL94" i="3" s="1"/>
  <c r="BM94" i="3" s="1"/>
  <c r="Y880" i="3"/>
  <c r="BN880" i="3" s="1"/>
  <c r="BO880" i="3" s="1"/>
  <c r="BP880" i="3" s="1"/>
  <c r="BK880" i="3"/>
  <c r="BL880" i="3" s="1"/>
  <c r="BM880" i="3" s="1"/>
  <c r="H409" i="3"/>
  <c r="G410" i="3"/>
  <c r="BQ410" i="3" s="1"/>
  <c r="Y408" i="3"/>
  <c r="BN408" i="3" s="1"/>
  <c r="BO408" i="3" s="1"/>
  <c r="BP408" i="3" s="1"/>
  <c r="BK408" i="3"/>
  <c r="BL408" i="3" s="1"/>
  <c r="BM408" i="3" s="1"/>
  <c r="H881" i="3"/>
  <c r="G882" i="3"/>
  <c r="BQ882" i="3" s="1"/>
  <c r="CH882" i="3" s="1"/>
  <c r="CM879" i="3" l="1"/>
  <c r="CJ409" i="3"/>
  <c r="CJ566" i="3"/>
  <c r="CM252" i="3"/>
  <c r="CS566" i="3"/>
  <c r="CR566" i="3"/>
  <c r="CN255" i="3"/>
  <c r="CS409" i="3"/>
  <c r="CR409" i="3"/>
  <c r="CP411" i="3"/>
  <c r="CO411" i="3"/>
  <c r="CP725" i="3"/>
  <c r="CO725" i="3"/>
  <c r="CP254" i="3"/>
  <c r="CO254" i="3"/>
  <c r="CN569" i="3"/>
  <c r="CP98" i="3"/>
  <c r="CO98" i="3"/>
  <c r="CS879" i="3"/>
  <c r="CR879" i="3"/>
  <c r="CN726" i="3"/>
  <c r="CP568" i="3"/>
  <c r="CO568" i="3"/>
  <c r="CS95" i="3"/>
  <c r="CR95" i="3"/>
  <c r="CJ95" i="3"/>
  <c r="CK724" i="3"/>
  <c r="CM724" i="3" s="1"/>
  <c r="CQ724" i="3"/>
  <c r="CP882" i="3"/>
  <c r="CO882" i="3"/>
  <c r="CS723" i="3"/>
  <c r="CR723" i="3"/>
  <c r="CN412" i="3"/>
  <c r="CH410" i="3"/>
  <c r="CJ410" i="3" s="1"/>
  <c r="CQ410" i="3"/>
  <c r="CH567" i="3"/>
  <c r="CI567" i="3" s="1"/>
  <c r="CQ567" i="3"/>
  <c r="CH96" i="3"/>
  <c r="CJ96" i="3" s="1"/>
  <c r="CQ96" i="3"/>
  <c r="CK880" i="3"/>
  <c r="CM880" i="3" s="1"/>
  <c r="CQ880" i="3"/>
  <c r="CK253" i="3"/>
  <c r="CM253" i="3" s="1"/>
  <c r="CQ253" i="3"/>
  <c r="CN99" i="3"/>
  <c r="CN883" i="3"/>
  <c r="CS252" i="3"/>
  <c r="CR252" i="3"/>
  <c r="CM96" i="3"/>
  <c r="CL96" i="3"/>
  <c r="CM410" i="3"/>
  <c r="CL410" i="3"/>
  <c r="CH255" i="3"/>
  <c r="CM567" i="3"/>
  <c r="CL567" i="3"/>
  <c r="CI882" i="3"/>
  <c r="CJ882" i="3"/>
  <c r="CI254" i="3"/>
  <c r="CJ254" i="3"/>
  <c r="CG256" i="3"/>
  <c r="CG884" i="3"/>
  <c r="CG727" i="3"/>
  <c r="CG100" i="3"/>
  <c r="CG413" i="3"/>
  <c r="CI725" i="3"/>
  <c r="CJ725" i="3"/>
  <c r="CG570" i="3"/>
  <c r="K725" i="3"/>
  <c r="BR725" i="3" s="1"/>
  <c r="CK725" i="3" s="1"/>
  <c r="K97" i="3"/>
  <c r="BR97" i="3" s="1"/>
  <c r="CK97" i="3" s="1"/>
  <c r="G568" i="3"/>
  <c r="BQ568" i="3" s="1"/>
  <c r="H567" i="3"/>
  <c r="K882" i="3"/>
  <c r="BR881" i="3"/>
  <c r="Y566" i="3"/>
  <c r="BN566" i="3" s="1"/>
  <c r="BO566" i="3" s="1"/>
  <c r="BP566" i="3" s="1"/>
  <c r="BK566" i="3"/>
  <c r="BL566" i="3" s="1"/>
  <c r="BM566" i="3" s="1"/>
  <c r="K411" i="3"/>
  <c r="BR411" i="3" s="1"/>
  <c r="CK411" i="3" s="1"/>
  <c r="K568" i="3"/>
  <c r="BR568" i="3" s="1"/>
  <c r="CK568" i="3" s="1"/>
  <c r="K254" i="3"/>
  <c r="BR254" i="3" s="1"/>
  <c r="Y95" i="3"/>
  <c r="BN95" i="3" s="1"/>
  <c r="BO95" i="3" s="1"/>
  <c r="BP95" i="3" s="1"/>
  <c r="BK95" i="3"/>
  <c r="BL95" i="3" s="1"/>
  <c r="BM95" i="3" s="1"/>
  <c r="H96" i="3"/>
  <c r="G97" i="3"/>
  <c r="BQ97" i="3" s="1"/>
  <c r="Y254" i="3"/>
  <c r="BN254" i="3" s="1"/>
  <c r="BO254" i="3" s="1"/>
  <c r="BP254" i="3" s="1"/>
  <c r="BK254" i="3"/>
  <c r="BL254" i="3" s="1"/>
  <c r="BM254" i="3" s="1"/>
  <c r="Y724" i="3"/>
  <c r="BN724" i="3" s="1"/>
  <c r="BO724" i="3" s="1"/>
  <c r="BP724" i="3" s="1"/>
  <c r="BK724" i="3"/>
  <c r="BL724" i="3" s="1"/>
  <c r="BM724" i="3" s="1"/>
  <c r="H725" i="3"/>
  <c r="G726" i="3"/>
  <c r="BQ726" i="3" s="1"/>
  <c r="CH726" i="3" s="1"/>
  <c r="H255" i="3"/>
  <c r="G256" i="3"/>
  <c r="BQ256" i="3" s="1"/>
  <c r="H410" i="3"/>
  <c r="G411" i="3"/>
  <c r="BQ411" i="3" s="1"/>
  <c r="G883" i="3"/>
  <c r="BQ883" i="3" s="1"/>
  <c r="CH883" i="3" s="1"/>
  <c r="H882" i="3"/>
  <c r="Y881" i="3"/>
  <c r="BN881" i="3" s="1"/>
  <c r="BO881" i="3" s="1"/>
  <c r="BP881" i="3" s="1"/>
  <c r="BK881" i="3"/>
  <c r="BL881" i="3" s="1"/>
  <c r="BM881" i="3" s="1"/>
  <c r="Y409" i="3"/>
  <c r="BN409" i="3" s="1"/>
  <c r="BO409" i="3" s="1"/>
  <c r="BP409" i="3" s="1"/>
  <c r="BK409" i="3"/>
  <c r="BL409" i="3" s="1"/>
  <c r="BM409" i="3" s="1"/>
  <c r="CL724" i="3" l="1"/>
  <c r="CL880" i="3"/>
  <c r="CI96" i="3"/>
  <c r="CI410" i="3"/>
  <c r="CP726" i="3"/>
  <c r="CO726" i="3"/>
  <c r="CN413" i="3"/>
  <c r="CS724" i="3"/>
  <c r="CR724" i="3"/>
  <c r="CH568" i="3"/>
  <c r="CJ568" i="3" s="1"/>
  <c r="CQ568" i="3"/>
  <c r="CN256" i="3"/>
  <c r="CQ725" i="3"/>
  <c r="CP255" i="3"/>
  <c r="CO255" i="3"/>
  <c r="CP99" i="3"/>
  <c r="CO99" i="3"/>
  <c r="CN100" i="3"/>
  <c r="CH411" i="3"/>
  <c r="CI411" i="3" s="1"/>
  <c r="CQ411" i="3"/>
  <c r="CN727" i="3"/>
  <c r="CS880" i="3"/>
  <c r="CR880" i="3"/>
  <c r="CP412" i="3"/>
  <c r="CO412" i="3"/>
  <c r="CS253" i="3"/>
  <c r="CR253" i="3"/>
  <c r="CN570" i="3"/>
  <c r="CN884" i="3"/>
  <c r="CP569" i="3"/>
  <c r="CO569" i="3"/>
  <c r="CK254" i="3"/>
  <c r="CM254" i="3" s="1"/>
  <c r="CQ254" i="3"/>
  <c r="CH97" i="3"/>
  <c r="CI97" i="3" s="1"/>
  <c r="CQ97" i="3"/>
  <c r="CJ567" i="3"/>
  <c r="CL253" i="3"/>
  <c r="CP883" i="3"/>
  <c r="CO883" i="3"/>
  <c r="CS96" i="3"/>
  <c r="CR96" i="3"/>
  <c r="CS567" i="3"/>
  <c r="CR567" i="3"/>
  <c r="CR410" i="3"/>
  <c r="CS410" i="3"/>
  <c r="CK881" i="3"/>
  <c r="CL881" i="3" s="1"/>
  <c r="CQ881" i="3"/>
  <c r="CM568" i="3"/>
  <c r="CL568" i="3"/>
  <c r="CH256" i="3"/>
  <c r="CM97" i="3"/>
  <c r="CL97" i="3"/>
  <c r="CM411" i="3"/>
  <c r="CL411" i="3"/>
  <c r="CM725" i="3"/>
  <c r="CL725" i="3"/>
  <c r="CI883" i="3"/>
  <c r="CJ883" i="3"/>
  <c r="CG101" i="3"/>
  <c r="CI726" i="3"/>
  <c r="CJ726" i="3"/>
  <c r="CG728" i="3"/>
  <c r="CG257" i="3"/>
  <c r="CG885" i="3"/>
  <c r="CG571" i="3"/>
  <c r="CI255" i="3"/>
  <c r="CJ255" i="3"/>
  <c r="CG414" i="3"/>
  <c r="K255" i="3"/>
  <c r="BR255" i="3" s="1"/>
  <c r="K883" i="3"/>
  <c r="BR882" i="3"/>
  <c r="Y567" i="3"/>
  <c r="BN567" i="3" s="1"/>
  <c r="BO567" i="3" s="1"/>
  <c r="BP567" i="3" s="1"/>
  <c r="BK567" i="3"/>
  <c r="BL567" i="3" s="1"/>
  <c r="BM567" i="3" s="1"/>
  <c r="K569" i="3"/>
  <c r="BR569" i="3" s="1"/>
  <c r="CK569" i="3" s="1"/>
  <c r="G569" i="3"/>
  <c r="BQ569" i="3" s="1"/>
  <c r="H568" i="3"/>
  <c r="K412" i="3"/>
  <c r="BR412" i="3" s="1"/>
  <c r="CK412" i="3" s="1"/>
  <c r="K98" i="3"/>
  <c r="BR98" i="3" s="1"/>
  <c r="CK98" i="3" s="1"/>
  <c r="K726" i="3"/>
  <c r="BR726" i="3" s="1"/>
  <c r="CK726" i="3" s="1"/>
  <c r="H411" i="3"/>
  <c r="G412" i="3"/>
  <c r="BQ412" i="3" s="1"/>
  <c r="H883" i="3"/>
  <c r="G884" i="3"/>
  <c r="BQ884" i="3" s="1"/>
  <c r="CH884" i="3" s="1"/>
  <c r="G98" i="3"/>
  <c r="BQ98" i="3" s="1"/>
  <c r="H97" i="3"/>
  <c r="Y882" i="3"/>
  <c r="BN882" i="3" s="1"/>
  <c r="BO882" i="3" s="1"/>
  <c r="BP882" i="3" s="1"/>
  <c r="BK882" i="3"/>
  <c r="BL882" i="3" s="1"/>
  <c r="BM882" i="3" s="1"/>
  <c r="Y255" i="3"/>
  <c r="BN255" i="3" s="1"/>
  <c r="BO255" i="3" s="1"/>
  <c r="BP255" i="3" s="1"/>
  <c r="BK255" i="3"/>
  <c r="BL255" i="3" s="1"/>
  <c r="BM255" i="3" s="1"/>
  <c r="Y96" i="3"/>
  <c r="BN96" i="3" s="1"/>
  <c r="BO96" i="3" s="1"/>
  <c r="BP96" i="3" s="1"/>
  <c r="BK96" i="3"/>
  <c r="BL96" i="3" s="1"/>
  <c r="BM96" i="3" s="1"/>
  <c r="G727" i="3"/>
  <c r="BQ727" i="3" s="1"/>
  <c r="CH727" i="3" s="1"/>
  <c r="H726" i="3"/>
  <c r="Y410" i="3"/>
  <c r="BN410" i="3" s="1"/>
  <c r="BO410" i="3" s="1"/>
  <c r="BP410" i="3" s="1"/>
  <c r="BK410" i="3"/>
  <c r="BL410" i="3" s="1"/>
  <c r="BM410" i="3" s="1"/>
  <c r="G257" i="3"/>
  <c r="BQ257" i="3" s="1"/>
  <c r="H256" i="3"/>
  <c r="Y725" i="3"/>
  <c r="BN725" i="3" s="1"/>
  <c r="BO725" i="3" s="1"/>
  <c r="BP725" i="3" s="1"/>
  <c r="BK725" i="3"/>
  <c r="BL725" i="3" s="1"/>
  <c r="BM725" i="3" s="1"/>
  <c r="CJ411" i="3" l="1"/>
  <c r="CM881" i="3"/>
  <c r="CL254" i="3"/>
  <c r="CQ726" i="3"/>
  <c r="CS726" i="3" s="1"/>
  <c r="CJ97" i="3"/>
  <c r="CK882" i="3"/>
  <c r="CM882" i="3" s="1"/>
  <c r="CQ882" i="3"/>
  <c r="CN571" i="3"/>
  <c r="CN101" i="3"/>
  <c r="CS97" i="3"/>
  <c r="CR97" i="3"/>
  <c r="CP570" i="3"/>
  <c r="CO570" i="3"/>
  <c r="CP727" i="3"/>
  <c r="CO727" i="3"/>
  <c r="CP884" i="3"/>
  <c r="CO884" i="3"/>
  <c r="CN885" i="3"/>
  <c r="CH412" i="3"/>
  <c r="CI412" i="3" s="1"/>
  <c r="CQ412" i="3"/>
  <c r="CS254" i="3"/>
  <c r="CR254" i="3"/>
  <c r="CS411" i="3"/>
  <c r="CR411" i="3"/>
  <c r="CH98" i="3"/>
  <c r="CJ98" i="3" s="1"/>
  <c r="CQ98" i="3"/>
  <c r="CN414" i="3"/>
  <c r="CI568" i="3"/>
  <c r="CP256" i="3"/>
  <c r="CO256" i="3"/>
  <c r="CP413" i="3"/>
  <c r="CO413" i="3"/>
  <c r="CH569" i="3"/>
  <c r="CJ569" i="3" s="1"/>
  <c r="CQ569" i="3"/>
  <c r="CN257" i="3"/>
  <c r="CS881" i="3"/>
  <c r="CR881" i="3"/>
  <c r="CP100" i="3"/>
  <c r="CO100" i="3"/>
  <c r="CK255" i="3"/>
  <c r="CM255" i="3" s="1"/>
  <c r="CQ255" i="3"/>
  <c r="CS725" i="3"/>
  <c r="CR725" i="3"/>
  <c r="CN728" i="3"/>
  <c r="CS568" i="3"/>
  <c r="CR568" i="3"/>
  <c r="CM569" i="3"/>
  <c r="CL569" i="3"/>
  <c r="CM412" i="3"/>
  <c r="CL412" i="3"/>
  <c r="CM98" i="3"/>
  <c r="CL98" i="3"/>
  <c r="CM726" i="3"/>
  <c r="CL726" i="3"/>
  <c r="CH257" i="3"/>
  <c r="CI727" i="3"/>
  <c r="CJ727" i="3"/>
  <c r="CG415" i="3"/>
  <c r="CI256" i="3"/>
  <c r="CJ256" i="3"/>
  <c r="CG886" i="3"/>
  <c r="CG258" i="3"/>
  <c r="CI884" i="3"/>
  <c r="CJ884" i="3"/>
  <c r="CG102" i="3"/>
  <c r="CG572" i="3"/>
  <c r="CG729" i="3"/>
  <c r="K727" i="3"/>
  <c r="BR727" i="3" s="1"/>
  <c r="CK727" i="3" s="1"/>
  <c r="K570" i="3"/>
  <c r="BR570" i="3" s="1"/>
  <c r="CK570" i="3" s="1"/>
  <c r="K99" i="3"/>
  <c r="BR99" i="3" s="1"/>
  <c r="CK99" i="3" s="1"/>
  <c r="BK568" i="3"/>
  <c r="BL568" i="3" s="1"/>
  <c r="BM568" i="3" s="1"/>
  <c r="Y568" i="3"/>
  <c r="BN568" i="3" s="1"/>
  <c r="BO568" i="3" s="1"/>
  <c r="BP568" i="3" s="1"/>
  <c r="K884" i="3"/>
  <c r="BR883" i="3"/>
  <c r="H569" i="3"/>
  <c r="G570" i="3"/>
  <c r="BQ570" i="3" s="1"/>
  <c r="K413" i="3"/>
  <c r="BR413" i="3" s="1"/>
  <c r="CK413" i="3" s="1"/>
  <c r="K256" i="3"/>
  <c r="BR256" i="3" s="1"/>
  <c r="Y97" i="3"/>
  <c r="BN97" i="3" s="1"/>
  <c r="BO97" i="3" s="1"/>
  <c r="BP97" i="3" s="1"/>
  <c r="BK97" i="3"/>
  <c r="BL97" i="3" s="1"/>
  <c r="BM97" i="3" s="1"/>
  <c r="G99" i="3"/>
  <c r="BQ99" i="3" s="1"/>
  <c r="H98" i="3"/>
  <c r="G885" i="3"/>
  <c r="BQ885" i="3" s="1"/>
  <c r="CH885" i="3" s="1"/>
  <c r="H884" i="3"/>
  <c r="H257" i="3"/>
  <c r="G258" i="3"/>
  <c r="BQ258" i="3" s="1"/>
  <c r="Y883" i="3"/>
  <c r="BN883" i="3" s="1"/>
  <c r="BO883" i="3" s="1"/>
  <c r="BP883" i="3" s="1"/>
  <c r="BK883" i="3"/>
  <c r="BL883" i="3" s="1"/>
  <c r="BM883" i="3" s="1"/>
  <c r="Y726" i="3"/>
  <c r="BN726" i="3" s="1"/>
  <c r="BO726" i="3" s="1"/>
  <c r="BP726" i="3" s="1"/>
  <c r="BK726" i="3"/>
  <c r="BL726" i="3" s="1"/>
  <c r="BM726" i="3" s="1"/>
  <c r="H412" i="3"/>
  <c r="G413" i="3"/>
  <c r="BQ413" i="3" s="1"/>
  <c r="Y256" i="3"/>
  <c r="BN256" i="3" s="1"/>
  <c r="BO256" i="3" s="1"/>
  <c r="BP256" i="3" s="1"/>
  <c r="BK256" i="3"/>
  <c r="BL256" i="3" s="1"/>
  <c r="BM256" i="3" s="1"/>
  <c r="H727" i="3"/>
  <c r="G728" i="3"/>
  <c r="BQ728" i="3" s="1"/>
  <c r="CH728" i="3" s="1"/>
  <c r="Y411" i="3"/>
  <c r="BN411" i="3" s="1"/>
  <c r="BO411" i="3" s="1"/>
  <c r="BP411" i="3" s="1"/>
  <c r="BK411" i="3"/>
  <c r="BL411" i="3" s="1"/>
  <c r="BM411" i="3" s="1"/>
  <c r="CJ412" i="3" l="1"/>
  <c r="CL882" i="3"/>
  <c r="CR726" i="3"/>
  <c r="CI98" i="3"/>
  <c r="CL255" i="3"/>
  <c r="CI569" i="3"/>
  <c r="CP257" i="3"/>
  <c r="CO257" i="3"/>
  <c r="CK256" i="3"/>
  <c r="CL256" i="3" s="1"/>
  <c r="CQ256" i="3"/>
  <c r="CP414" i="3"/>
  <c r="CO414" i="3"/>
  <c r="CS412" i="3"/>
  <c r="CR412" i="3"/>
  <c r="CS882" i="3"/>
  <c r="CR882" i="3"/>
  <c r="CP571" i="3"/>
  <c r="CO571" i="3"/>
  <c r="CH413" i="3"/>
  <c r="CI413" i="3" s="1"/>
  <c r="CQ413" i="3"/>
  <c r="CH570" i="3"/>
  <c r="CJ570" i="3" s="1"/>
  <c r="CQ570" i="3"/>
  <c r="CN258" i="3"/>
  <c r="CS98" i="3"/>
  <c r="CR98" i="3"/>
  <c r="CQ727" i="3"/>
  <c r="CH99" i="3"/>
  <c r="CI99" i="3" s="1"/>
  <c r="CQ99" i="3"/>
  <c r="CP101" i="3"/>
  <c r="CO101" i="3"/>
  <c r="CS569" i="3"/>
  <c r="CR569" i="3"/>
  <c r="CP885" i="3"/>
  <c r="CO885" i="3"/>
  <c r="CN102" i="3"/>
  <c r="CP728" i="3"/>
  <c r="CO728" i="3"/>
  <c r="CN415" i="3"/>
  <c r="CS255" i="3"/>
  <c r="CR255" i="3"/>
  <c r="CN729" i="3"/>
  <c r="CN886" i="3"/>
  <c r="CK883" i="3"/>
  <c r="CM883" i="3" s="1"/>
  <c r="CQ883" i="3"/>
  <c r="CN572" i="3"/>
  <c r="CM99" i="3"/>
  <c r="CL99" i="3"/>
  <c r="CM570" i="3"/>
  <c r="CL570" i="3"/>
  <c r="CM727" i="3"/>
  <c r="CL727" i="3"/>
  <c r="CH258" i="3"/>
  <c r="CM413" i="3"/>
  <c r="CL413" i="3"/>
  <c r="CI885" i="3"/>
  <c r="CJ885" i="3"/>
  <c r="CG259" i="3"/>
  <c r="CG416" i="3"/>
  <c r="CG730" i="3"/>
  <c r="CG573" i="3"/>
  <c r="CG103" i="3"/>
  <c r="CG887" i="3"/>
  <c r="CI728" i="3"/>
  <c r="CJ728" i="3"/>
  <c r="CI257" i="3"/>
  <c r="CJ257" i="3"/>
  <c r="K414" i="3"/>
  <c r="BR414" i="3" s="1"/>
  <c r="CK414" i="3" s="1"/>
  <c r="K257" i="3"/>
  <c r="BR257" i="3" s="1"/>
  <c r="K100" i="3"/>
  <c r="BR100" i="3" s="1"/>
  <c r="CK100" i="3" s="1"/>
  <c r="Y569" i="3"/>
  <c r="BN569" i="3" s="1"/>
  <c r="BO569" i="3" s="1"/>
  <c r="BP569" i="3" s="1"/>
  <c r="BK569" i="3"/>
  <c r="BL569" i="3" s="1"/>
  <c r="BM569" i="3" s="1"/>
  <c r="K571" i="3"/>
  <c r="BR571" i="3" s="1"/>
  <c r="CK571" i="3" s="1"/>
  <c r="H570" i="3"/>
  <c r="G571" i="3"/>
  <c r="BQ571" i="3" s="1"/>
  <c r="K885" i="3"/>
  <c r="BR884" i="3"/>
  <c r="K728" i="3"/>
  <c r="BR728" i="3" s="1"/>
  <c r="Y98" i="3"/>
  <c r="BN98" i="3" s="1"/>
  <c r="BO98" i="3" s="1"/>
  <c r="BP98" i="3" s="1"/>
  <c r="BK98" i="3"/>
  <c r="BL98" i="3" s="1"/>
  <c r="BM98" i="3" s="1"/>
  <c r="G100" i="3"/>
  <c r="BQ100" i="3" s="1"/>
  <c r="H99" i="3"/>
  <c r="G729" i="3"/>
  <c r="BQ729" i="3" s="1"/>
  <c r="CH729" i="3" s="1"/>
  <c r="H728" i="3"/>
  <c r="Y727" i="3"/>
  <c r="BN727" i="3" s="1"/>
  <c r="BO727" i="3" s="1"/>
  <c r="BP727" i="3" s="1"/>
  <c r="BK727" i="3"/>
  <c r="BL727" i="3" s="1"/>
  <c r="BM727" i="3" s="1"/>
  <c r="H413" i="3"/>
  <c r="G414" i="3"/>
  <c r="BQ414" i="3" s="1"/>
  <c r="Y884" i="3"/>
  <c r="BN884" i="3" s="1"/>
  <c r="BO884" i="3" s="1"/>
  <c r="BP884" i="3" s="1"/>
  <c r="BK884" i="3"/>
  <c r="BL884" i="3" s="1"/>
  <c r="BM884" i="3" s="1"/>
  <c r="G259" i="3"/>
  <c r="BQ259" i="3" s="1"/>
  <c r="H258" i="3"/>
  <c r="Y257" i="3"/>
  <c r="BN257" i="3" s="1"/>
  <c r="BO257" i="3" s="1"/>
  <c r="BP257" i="3" s="1"/>
  <c r="BK257" i="3"/>
  <c r="BL257" i="3" s="1"/>
  <c r="BM257" i="3" s="1"/>
  <c r="Y412" i="3"/>
  <c r="BN412" i="3" s="1"/>
  <c r="BO412" i="3" s="1"/>
  <c r="BP412" i="3" s="1"/>
  <c r="BK412" i="3"/>
  <c r="BL412" i="3" s="1"/>
  <c r="BM412" i="3" s="1"/>
  <c r="G886" i="3"/>
  <c r="BQ886" i="3" s="1"/>
  <c r="CH886" i="3" s="1"/>
  <c r="H885" i="3"/>
  <c r="CM256" i="3" l="1"/>
  <c r="CL883" i="3"/>
  <c r="CP729" i="3"/>
  <c r="CO729" i="3"/>
  <c r="CH571" i="3"/>
  <c r="CJ571" i="3" s="1"/>
  <c r="CQ571" i="3"/>
  <c r="CI570" i="3"/>
  <c r="CN887" i="3"/>
  <c r="CS256" i="3"/>
  <c r="CR256" i="3"/>
  <c r="CK728" i="3"/>
  <c r="CL728" i="3" s="1"/>
  <c r="CQ728" i="3"/>
  <c r="CJ99" i="3"/>
  <c r="CP572" i="3"/>
  <c r="CO572" i="3"/>
  <c r="CN103" i="3"/>
  <c r="CS883" i="3"/>
  <c r="CR883" i="3"/>
  <c r="CP415" i="3"/>
  <c r="CO415" i="3"/>
  <c r="CP102" i="3"/>
  <c r="CO102" i="3"/>
  <c r="CK884" i="3"/>
  <c r="CM884" i="3" s="1"/>
  <c r="CQ884" i="3"/>
  <c r="CS413" i="3"/>
  <c r="CR413" i="3"/>
  <c r="CS727" i="3"/>
  <c r="CR727" i="3"/>
  <c r="CH100" i="3"/>
  <c r="CJ100" i="3" s="1"/>
  <c r="CQ100" i="3"/>
  <c r="CJ413" i="3"/>
  <c r="CN573" i="3"/>
  <c r="CP258" i="3"/>
  <c r="CO258" i="3"/>
  <c r="CH414" i="3"/>
  <c r="CI414" i="3" s="1"/>
  <c r="CQ414" i="3"/>
  <c r="CN730" i="3"/>
  <c r="CP886" i="3"/>
  <c r="CO886" i="3"/>
  <c r="CN259" i="3"/>
  <c r="CS99" i="3"/>
  <c r="CR99" i="3"/>
  <c r="CK257" i="3"/>
  <c r="CM257" i="3" s="1"/>
  <c r="CQ257" i="3"/>
  <c r="CN416" i="3"/>
  <c r="CR570" i="3"/>
  <c r="CS570" i="3"/>
  <c r="CM571" i="3"/>
  <c r="CL571" i="3"/>
  <c r="CM100" i="3"/>
  <c r="CL100" i="3"/>
  <c r="CH259" i="3"/>
  <c r="CM414" i="3"/>
  <c r="CL414" i="3"/>
  <c r="CM728" i="3"/>
  <c r="CI729" i="3"/>
  <c r="CJ729" i="3"/>
  <c r="CG888" i="3"/>
  <c r="CG417" i="3"/>
  <c r="CJ258" i="3"/>
  <c r="CI258" i="3"/>
  <c r="CG260" i="3"/>
  <c r="CG574" i="3"/>
  <c r="CI886" i="3"/>
  <c r="CJ886" i="3"/>
  <c r="CG104" i="3"/>
  <c r="CG731" i="3"/>
  <c r="K886" i="3"/>
  <c r="BR885" i="3"/>
  <c r="H571" i="3"/>
  <c r="G572" i="3"/>
  <c r="BQ572" i="3" s="1"/>
  <c r="K101" i="3"/>
  <c r="BR101" i="3" s="1"/>
  <c r="CK101" i="3" s="1"/>
  <c r="K258" i="3"/>
  <c r="BR258" i="3" s="1"/>
  <c r="K729" i="3"/>
  <c r="BR729" i="3" s="1"/>
  <c r="Y570" i="3"/>
  <c r="BN570" i="3" s="1"/>
  <c r="BO570" i="3" s="1"/>
  <c r="BP570" i="3" s="1"/>
  <c r="BK570" i="3"/>
  <c r="BL570" i="3" s="1"/>
  <c r="BM570" i="3" s="1"/>
  <c r="K572" i="3"/>
  <c r="BR572" i="3" s="1"/>
  <c r="CK572" i="3" s="1"/>
  <c r="K415" i="3"/>
  <c r="BR415" i="3" s="1"/>
  <c r="CK415" i="3" s="1"/>
  <c r="Y728" i="3"/>
  <c r="BN728" i="3" s="1"/>
  <c r="BO728" i="3" s="1"/>
  <c r="BP728" i="3" s="1"/>
  <c r="BK728" i="3"/>
  <c r="BL728" i="3" s="1"/>
  <c r="BM728" i="3" s="1"/>
  <c r="H729" i="3"/>
  <c r="G730" i="3"/>
  <c r="BQ730" i="3" s="1"/>
  <c r="CH730" i="3" s="1"/>
  <c r="G887" i="3"/>
  <c r="BQ887" i="3" s="1"/>
  <c r="CH887" i="3" s="1"/>
  <c r="H886" i="3"/>
  <c r="Y413" i="3"/>
  <c r="BN413" i="3" s="1"/>
  <c r="BO413" i="3" s="1"/>
  <c r="BP413" i="3" s="1"/>
  <c r="BK413" i="3"/>
  <c r="BL413" i="3" s="1"/>
  <c r="BM413" i="3" s="1"/>
  <c r="Y99" i="3"/>
  <c r="BN99" i="3" s="1"/>
  <c r="BO99" i="3" s="1"/>
  <c r="BP99" i="3" s="1"/>
  <c r="BK99" i="3"/>
  <c r="BL99" i="3" s="1"/>
  <c r="BM99" i="3" s="1"/>
  <c r="Y885" i="3"/>
  <c r="BN885" i="3" s="1"/>
  <c r="BO885" i="3" s="1"/>
  <c r="BP885" i="3" s="1"/>
  <c r="BK885" i="3"/>
  <c r="BL885" i="3" s="1"/>
  <c r="BM885" i="3" s="1"/>
  <c r="H414" i="3"/>
  <c r="G415" i="3"/>
  <c r="BQ415" i="3" s="1"/>
  <c r="G101" i="3"/>
  <c r="BQ101" i="3" s="1"/>
  <c r="H100" i="3"/>
  <c r="Y258" i="3"/>
  <c r="BN258" i="3" s="1"/>
  <c r="BO258" i="3" s="1"/>
  <c r="BP258" i="3" s="1"/>
  <c r="BK258" i="3"/>
  <c r="BL258" i="3" s="1"/>
  <c r="BM258" i="3" s="1"/>
  <c r="H259" i="3"/>
  <c r="G260" i="3"/>
  <c r="BQ260" i="3" s="1"/>
  <c r="CL257" i="3" l="1"/>
  <c r="CI100" i="3"/>
  <c r="CI571" i="3"/>
  <c r="CJ414" i="3"/>
  <c r="CP103" i="3"/>
  <c r="CO103" i="3"/>
  <c r="CK885" i="3"/>
  <c r="CM885" i="3" s="1"/>
  <c r="CQ885" i="3"/>
  <c r="CS257" i="3"/>
  <c r="CR257" i="3"/>
  <c r="CP730" i="3"/>
  <c r="CO730" i="3"/>
  <c r="CP887" i="3"/>
  <c r="CO887" i="3"/>
  <c r="CN888" i="3"/>
  <c r="CH415" i="3"/>
  <c r="CI415" i="3" s="1"/>
  <c r="CQ415" i="3"/>
  <c r="CS100" i="3"/>
  <c r="CR100" i="3"/>
  <c r="CN731" i="3"/>
  <c r="CN574" i="3"/>
  <c r="CS414" i="3"/>
  <c r="CR414" i="3"/>
  <c r="CK729" i="3"/>
  <c r="CL729" i="3" s="1"/>
  <c r="CQ729" i="3"/>
  <c r="CN260" i="3"/>
  <c r="CS571" i="3"/>
  <c r="CR571" i="3"/>
  <c r="CK258" i="3"/>
  <c r="CM258" i="3" s="1"/>
  <c r="CQ258" i="3"/>
  <c r="CP259" i="3"/>
  <c r="CO259" i="3"/>
  <c r="CS728" i="3"/>
  <c r="CR728" i="3"/>
  <c r="CH101" i="3"/>
  <c r="CI101" i="3" s="1"/>
  <c r="CQ101" i="3"/>
  <c r="CN104" i="3"/>
  <c r="CL884" i="3"/>
  <c r="CS884" i="3"/>
  <c r="CR884" i="3"/>
  <c r="CH572" i="3"/>
  <c r="CI572" i="3" s="1"/>
  <c r="CQ572" i="3"/>
  <c r="CN417" i="3"/>
  <c r="CP416" i="3"/>
  <c r="CO416" i="3"/>
  <c r="CP573" i="3"/>
  <c r="CO573" i="3"/>
  <c r="CM101" i="3"/>
  <c r="CL101" i="3"/>
  <c r="CM572" i="3"/>
  <c r="CL572" i="3"/>
  <c r="CM415" i="3"/>
  <c r="CL415" i="3"/>
  <c r="CH260" i="3"/>
  <c r="CI887" i="3"/>
  <c r="CJ887" i="3"/>
  <c r="CI730" i="3"/>
  <c r="CJ730" i="3"/>
  <c r="CG575" i="3"/>
  <c r="CG889" i="3"/>
  <c r="CG732" i="3"/>
  <c r="CG418" i="3"/>
  <c r="CI259" i="3"/>
  <c r="CJ259" i="3"/>
  <c r="CG105" i="3"/>
  <c r="CG261" i="3"/>
  <c r="K416" i="3"/>
  <c r="BR416" i="3" s="1"/>
  <c r="CK416" i="3" s="1"/>
  <c r="K259" i="3"/>
  <c r="BR259" i="3" s="1"/>
  <c r="K573" i="3"/>
  <c r="BR573" i="3" s="1"/>
  <c r="CK573" i="3" s="1"/>
  <c r="K102" i="3"/>
  <c r="BR102" i="3" s="1"/>
  <c r="CK102" i="3" s="1"/>
  <c r="G573" i="3"/>
  <c r="BQ573" i="3" s="1"/>
  <c r="H572" i="3"/>
  <c r="BK571" i="3"/>
  <c r="BL571" i="3" s="1"/>
  <c r="BM571" i="3" s="1"/>
  <c r="Y571" i="3"/>
  <c r="BN571" i="3" s="1"/>
  <c r="BO571" i="3" s="1"/>
  <c r="BP571" i="3" s="1"/>
  <c r="K730" i="3"/>
  <c r="BR730" i="3" s="1"/>
  <c r="CK730" i="3" s="1"/>
  <c r="K887" i="3"/>
  <c r="BR886" i="3"/>
  <c r="H415" i="3"/>
  <c r="G416" i="3"/>
  <c r="BQ416" i="3" s="1"/>
  <c r="Y886" i="3"/>
  <c r="BN886" i="3" s="1"/>
  <c r="BO886" i="3" s="1"/>
  <c r="BP886" i="3" s="1"/>
  <c r="BK886" i="3"/>
  <c r="BL886" i="3" s="1"/>
  <c r="BM886" i="3" s="1"/>
  <c r="H887" i="3"/>
  <c r="G888" i="3"/>
  <c r="BQ888" i="3" s="1"/>
  <c r="CH888" i="3" s="1"/>
  <c r="G261" i="3"/>
  <c r="BQ261" i="3" s="1"/>
  <c r="H260" i="3"/>
  <c r="Y729" i="3"/>
  <c r="BN729" i="3" s="1"/>
  <c r="BO729" i="3" s="1"/>
  <c r="BP729" i="3" s="1"/>
  <c r="BK729" i="3"/>
  <c r="BL729" i="3" s="1"/>
  <c r="BM729" i="3" s="1"/>
  <c r="Y414" i="3"/>
  <c r="BN414" i="3" s="1"/>
  <c r="BO414" i="3" s="1"/>
  <c r="BP414" i="3" s="1"/>
  <c r="BK414" i="3"/>
  <c r="BL414" i="3" s="1"/>
  <c r="BM414" i="3" s="1"/>
  <c r="Y100" i="3"/>
  <c r="BN100" i="3" s="1"/>
  <c r="BO100" i="3" s="1"/>
  <c r="BP100" i="3" s="1"/>
  <c r="BK100" i="3"/>
  <c r="BL100" i="3" s="1"/>
  <c r="BM100" i="3" s="1"/>
  <c r="Y259" i="3"/>
  <c r="BN259" i="3" s="1"/>
  <c r="BO259" i="3" s="1"/>
  <c r="BP259" i="3" s="1"/>
  <c r="BK259" i="3"/>
  <c r="BL259" i="3" s="1"/>
  <c r="BM259" i="3" s="1"/>
  <c r="G731" i="3"/>
  <c r="BQ731" i="3" s="1"/>
  <c r="CH731" i="3" s="1"/>
  <c r="H730" i="3"/>
  <c r="G102" i="3"/>
  <c r="BQ102" i="3" s="1"/>
  <c r="H101" i="3"/>
  <c r="CM729" i="3" l="1"/>
  <c r="CL885" i="3"/>
  <c r="CJ415" i="3"/>
  <c r="CJ572" i="3"/>
  <c r="CS415" i="3"/>
  <c r="CR415" i="3"/>
  <c r="CH102" i="3"/>
  <c r="CI102" i="3" s="1"/>
  <c r="CQ102" i="3"/>
  <c r="CN105" i="3"/>
  <c r="CN889" i="3"/>
  <c r="CP417" i="3"/>
  <c r="CO417" i="3"/>
  <c r="CS101" i="3"/>
  <c r="CR101" i="3"/>
  <c r="CP574" i="3"/>
  <c r="CO574" i="3"/>
  <c r="CP104" i="3"/>
  <c r="CO104" i="3"/>
  <c r="CH416" i="3"/>
  <c r="CJ416" i="3" s="1"/>
  <c r="CQ416" i="3"/>
  <c r="CN575" i="3"/>
  <c r="CL258" i="3"/>
  <c r="CS572" i="3"/>
  <c r="CR572" i="3"/>
  <c r="CP888" i="3"/>
  <c r="CO888" i="3"/>
  <c r="CS885" i="3"/>
  <c r="CR885" i="3"/>
  <c r="CN261" i="3"/>
  <c r="CH573" i="3"/>
  <c r="CI573" i="3" s="1"/>
  <c r="CQ573" i="3"/>
  <c r="CK886" i="3"/>
  <c r="CM886" i="3" s="1"/>
  <c r="CQ886" i="3"/>
  <c r="CK259" i="3"/>
  <c r="CM259" i="3" s="1"/>
  <c r="CQ259" i="3"/>
  <c r="CN418" i="3"/>
  <c r="CP260" i="3"/>
  <c r="CO260" i="3"/>
  <c r="CP731" i="3"/>
  <c r="CO731" i="3"/>
  <c r="CN732" i="3"/>
  <c r="CJ101" i="3"/>
  <c r="CS729" i="3"/>
  <c r="CR729" i="3"/>
  <c r="CS258" i="3"/>
  <c r="CR258" i="3"/>
  <c r="CQ730" i="3"/>
  <c r="CH261" i="3"/>
  <c r="CM102" i="3"/>
  <c r="CL102" i="3"/>
  <c r="CM573" i="3"/>
  <c r="CL573" i="3"/>
  <c r="CM730" i="3"/>
  <c r="CL730" i="3"/>
  <c r="CM416" i="3"/>
  <c r="CL416" i="3"/>
  <c r="CI888" i="3"/>
  <c r="CJ888" i="3"/>
  <c r="CG419" i="3"/>
  <c r="CG890" i="3"/>
  <c r="CI260" i="3"/>
  <c r="CJ260" i="3"/>
  <c r="CI731" i="3"/>
  <c r="CJ731" i="3"/>
  <c r="CG262" i="3"/>
  <c r="CG733" i="3"/>
  <c r="CG576" i="3"/>
  <c r="CG106" i="3"/>
  <c r="K888" i="3"/>
  <c r="BR887" i="3"/>
  <c r="K103" i="3"/>
  <c r="BR103" i="3" s="1"/>
  <c r="CK103" i="3" s="1"/>
  <c r="K731" i="3"/>
  <c r="BR731" i="3" s="1"/>
  <c r="CK731" i="3" s="1"/>
  <c r="K574" i="3"/>
  <c r="BR574" i="3" s="1"/>
  <c r="CK574" i="3" s="1"/>
  <c r="Y572" i="3"/>
  <c r="BN572" i="3" s="1"/>
  <c r="BO572" i="3" s="1"/>
  <c r="BP572" i="3" s="1"/>
  <c r="BK572" i="3"/>
  <c r="BL572" i="3" s="1"/>
  <c r="BM572" i="3" s="1"/>
  <c r="K260" i="3"/>
  <c r="BR260" i="3" s="1"/>
  <c r="H573" i="3"/>
  <c r="G574" i="3"/>
  <c r="BQ574" i="3" s="1"/>
  <c r="K417" i="3"/>
  <c r="BR417" i="3" s="1"/>
  <c r="CK417" i="3" s="1"/>
  <c r="Y260" i="3"/>
  <c r="BN260" i="3" s="1"/>
  <c r="BO260" i="3" s="1"/>
  <c r="BP260" i="3" s="1"/>
  <c r="BK260" i="3"/>
  <c r="BL260" i="3" s="1"/>
  <c r="BM260" i="3" s="1"/>
  <c r="G103" i="3"/>
  <c r="BQ103" i="3" s="1"/>
  <c r="H102" i="3"/>
  <c r="H261" i="3"/>
  <c r="G262" i="3"/>
  <c r="BQ262" i="3" s="1"/>
  <c r="G889" i="3"/>
  <c r="BQ889" i="3" s="1"/>
  <c r="CH889" i="3" s="1"/>
  <c r="H888" i="3"/>
  <c r="Y730" i="3"/>
  <c r="BN730" i="3" s="1"/>
  <c r="BO730" i="3" s="1"/>
  <c r="BP730" i="3" s="1"/>
  <c r="BK730" i="3"/>
  <c r="BL730" i="3" s="1"/>
  <c r="BM730" i="3" s="1"/>
  <c r="H731" i="3"/>
  <c r="G732" i="3"/>
  <c r="BQ732" i="3" s="1"/>
  <c r="CH732" i="3" s="1"/>
  <c r="Y887" i="3"/>
  <c r="BN887" i="3" s="1"/>
  <c r="BO887" i="3" s="1"/>
  <c r="BP887" i="3" s="1"/>
  <c r="BK887" i="3"/>
  <c r="BL887" i="3" s="1"/>
  <c r="BM887" i="3" s="1"/>
  <c r="Y101" i="3"/>
  <c r="BN101" i="3" s="1"/>
  <c r="BO101" i="3" s="1"/>
  <c r="BP101" i="3" s="1"/>
  <c r="BK101" i="3"/>
  <c r="BL101" i="3" s="1"/>
  <c r="BM101" i="3" s="1"/>
  <c r="H416" i="3"/>
  <c r="G417" i="3"/>
  <c r="BQ417" i="3" s="1"/>
  <c r="Y415" i="3"/>
  <c r="BN415" i="3" s="1"/>
  <c r="BO415" i="3" s="1"/>
  <c r="BP415" i="3" s="1"/>
  <c r="BK415" i="3"/>
  <c r="BL415" i="3" s="1"/>
  <c r="BM415" i="3" s="1"/>
  <c r="CI416" i="3" l="1"/>
  <c r="CJ102" i="3"/>
  <c r="CL259" i="3"/>
  <c r="CH103" i="3"/>
  <c r="CI103" i="3" s="1"/>
  <c r="CQ103" i="3"/>
  <c r="CL886" i="3"/>
  <c r="CH417" i="3"/>
  <c r="CI417" i="3" s="1"/>
  <c r="CQ417" i="3"/>
  <c r="CS573" i="3"/>
  <c r="CR573" i="3"/>
  <c r="CP105" i="3"/>
  <c r="CO105" i="3"/>
  <c r="CQ731" i="3"/>
  <c r="CN262" i="3"/>
  <c r="CJ573" i="3"/>
  <c r="CP889" i="3"/>
  <c r="CO889" i="3"/>
  <c r="CH574" i="3"/>
  <c r="CI574" i="3" s="1"/>
  <c r="CQ574" i="3"/>
  <c r="CN890" i="3"/>
  <c r="CP732" i="3"/>
  <c r="CO732" i="3"/>
  <c r="CP418" i="3"/>
  <c r="CO418" i="3"/>
  <c r="CS416" i="3"/>
  <c r="CR416" i="3"/>
  <c r="CN733" i="3"/>
  <c r="CP261" i="3"/>
  <c r="CO261" i="3"/>
  <c r="CK887" i="3"/>
  <c r="CL887" i="3" s="1"/>
  <c r="CQ887" i="3"/>
  <c r="CP575" i="3"/>
  <c r="CO575" i="3"/>
  <c r="CS102" i="3"/>
  <c r="CR102" i="3"/>
  <c r="CN419" i="3"/>
  <c r="CR730" i="3"/>
  <c r="CS730" i="3"/>
  <c r="CS259" i="3"/>
  <c r="CR259" i="3"/>
  <c r="CK260" i="3"/>
  <c r="CM260" i="3" s="1"/>
  <c r="CQ260" i="3"/>
  <c r="CN106" i="3"/>
  <c r="CN576" i="3"/>
  <c r="CS886" i="3"/>
  <c r="CR886" i="3"/>
  <c r="CM574" i="3"/>
  <c r="CL574" i="3"/>
  <c r="CH262" i="3"/>
  <c r="CL731" i="3"/>
  <c r="CM731" i="3"/>
  <c r="CM103" i="3"/>
  <c r="CL103" i="3"/>
  <c r="CM417" i="3"/>
  <c r="CL417" i="3"/>
  <c r="CI732" i="3"/>
  <c r="CJ732" i="3"/>
  <c r="CG734" i="3"/>
  <c r="CG420" i="3"/>
  <c r="CI261" i="3"/>
  <c r="CJ261" i="3"/>
  <c r="CG107" i="3"/>
  <c r="CI889" i="3"/>
  <c r="CJ889" i="3"/>
  <c r="CG577" i="3"/>
  <c r="CG891" i="3"/>
  <c r="CG263" i="3"/>
  <c r="K418" i="3"/>
  <c r="BR418" i="3" s="1"/>
  <c r="CK418" i="3" s="1"/>
  <c r="G575" i="3"/>
  <c r="BQ575" i="3" s="1"/>
  <c r="H574" i="3"/>
  <c r="K575" i="3"/>
  <c r="BR575" i="3" s="1"/>
  <c r="CK575" i="3" s="1"/>
  <c r="Y573" i="3"/>
  <c r="BN573" i="3" s="1"/>
  <c r="BO573" i="3" s="1"/>
  <c r="BP573" i="3" s="1"/>
  <c r="BK573" i="3"/>
  <c r="BL573" i="3" s="1"/>
  <c r="BM573" i="3" s="1"/>
  <c r="K732" i="3"/>
  <c r="BR732" i="3" s="1"/>
  <c r="K261" i="3"/>
  <c r="BR261" i="3" s="1"/>
  <c r="K104" i="3"/>
  <c r="BR104" i="3" s="1"/>
  <c r="CK104" i="3" s="1"/>
  <c r="K889" i="3"/>
  <c r="BR888" i="3"/>
  <c r="Y888" i="3"/>
  <c r="BN888" i="3" s="1"/>
  <c r="BO888" i="3" s="1"/>
  <c r="BP888" i="3" s="1"/>
  <c r="BK888" i="3"/>
  <c r="BL888" i="3" s="1"/>
  <c r="BM888" i="3" s="1"/>
  <c r="G263" i="3"/>
  <c r="BQ263" i="3" s="1"/>
  <c r="H262" i="3"/>
  <c r="Y261" i="3"/>
  <c r="BN261" i="3" s="1"/>
  <c r="BO261" i="3" s="1"/>
  <c r="BP261" i="3" s="1"/>
  <c r="BK261" i="3"/>
  <c r="BL261" i="3" s="1"/>
  <c r="BM261" i="3" s="1"/>
  <c r="H889" i="3"/>
  <c r="G890" i="3"/>
  <c r="BQ890" i="3" s="1"/>
  <c r="CH890" i="3" s="1"/>
  <c r="Y102" i="3"/>
  <c r="BN102" i="3" s="1"/>
  <c r="BO102" i="3" s="1"/>
  <c r="BP102" i="3" s="1"/>
  <c r="BK102" i="3"/>
  <c r="BL102" i="3" s="1"/>
  <c r="BM102" i="3" s="1"/>
  <c r="G733" i="3"/>
  <c r="BQ733" i="3" s="1"/>
  <c r="CH733" i="3" s="1"/>
  <c r="H732" i="3"/>
  <c r="Y416" i="3"/>
  <c r="BN416" i="3" s="1"/>
  <c r="BO416" i="3" s="1"/>
  <c r="BP416" i="3" s="1"/>
  <c r="BK416" i="3"/>
  <c r="BL416" i="3" s="1"/>
  <c r="BM416" i="3" s="1"/>
  <c r="Y731" i="3"/>
  <c r="BN731" i="3" s="1"/>
  <c r="BO731" i="3" s="1"/>
  <c r="BP731" i="3" s="1"/>
  <c r="BK731" i="3"/>
  <c r="BL731" i="3" s="1"/>
  <c r="BM731" i="3" s="1"/>
  <c r="G104" i="3"/>
  <c r="BQ104" i="3" s="1"/>
  <c r="H103" i="3"/>
  <c r="H417" i="3"/>
  <c r="G418" i="3"/>
  <c r="BQ418" i="3" s="1"/>
  <c r="CJ103" i="3" l="1"/>
  <c r="CJ417" i="3"/>
  <c r="CL260" i="3"/>
  <c r="CN263" i="3"/>
  <c r="CP576" i="3"/>
  <c r="CO576" i="3"/>
  <c r="CN577" i="3"/>
  <c r="CS417" i="3"/>
  <c r="CR417" i="3"/>
  <c r="CH104" i="3"/>
  <c r="CI104" i="3" s="1"/>
  <c r="CQ104" i="3"/>
  <c r="CP262" i="3"/>
  <c r="CO262" i="3"/>
  <c r="CN891" i="3"/>
  <c r="CN734" i="3"/>
  <c r="CK888" i="3"/>
  <c r="CL888" i="3" s="1"/>
  <c r="CQ888" i="3"/>
  <c r="CK261" i="3"/>
  <c r="CL261" i="3" s="1"/>
  <c r="CQ261" i="3"/>
  <c r="CK732" i="3"/>
  <c r="CM732" i="3" s="1"/>
  <c r="CQ732" i="3"/>
  <c r="CS887" i="3"/>
  <c r="CR887" i="3"/>
  <c r="CP106" i="3"/>
  <c r="CO106" i="3"/>
  <c r="CS260" i="3"/>
  <c r="CR260" i="3"/>
  <c r="CP890" i="3"/>
  <c r="CO890" i="3"/>
  <c r="CH575" i="3"/>
  <c r="CI575" i="3" s="1"/>
  <c r="CQ575" i="3"/>
  <c r="CM887" i="3"/>
  <c r="CS731" i="3"/>
  <c r="CR731" i="3"/>
  <c r="CS103" i="3"/>
  <c r="CR103" i="3"/>
  <c r="CJ574" i="3"/>
  <c r="CH418" i="3"/>
  <c r="CJ418" i="3" s="1"/>
  <c r="CQ418" i="3"/>
  <c r="CN420" i="3"/>
  <c r="CP419" i="3"/>
  <c r="CO419" i="3"/>
  <c r="CN107" i="3"/>
  <c r="CP733" i="3"/>
  <c r="CO733" i="3"/>
  <c r="CS574" i="3"/>
  <c r="CR574" i="3"/>
  <c r="CM575" i="3"/>
  <c r="CL575" i="3"/>
  <c r="CM104" i="3"/>
  <c r="CL104" i="3"/>
  <c r="CM418" i="3"/>
  <c r="CL418" i="3"/>
  <c r="CH263" i="3"/>
  <c r="CJ733" i="3"/>
  <c r="CI733" i="3"/>
  <c r="CG108" i="3"/>
  <c r="CG892" i="3"/>
  <c r="CI262" i="3"/>
  <c r="CJ262" i="3"/>
  <c r="CG264" i="3"/>
  <c r="CG735" i="3"/>
  <c r="CI890" i="3"/>
  <c r="CJ890" i="3"/>
  <c r="CG578" i="3"/>
  <c r="CG421" i="3"/>
  <c r="K105" i="3"/>
  <c r="BR105" i="3" s="1"/>
  <c r="CK105" i="3" s="1"/>
  <c r="K576" i="3"/>
  <c r="BR576" i="3" s="1"/>
  <c r="CK576" i="3" s="1"/>
  <c r="Y574" i="3"/>
  <c r="BN574" i="3" s="1"/>
  <c r="BO574" i="3" s="1"/>
  <c r="BP574" i="3" s="1"/>
  <c r="BK574" i="3"/>
  <c r="BL574" i="3" s="1"/>
  <c r="BM574" i="3" s="1"/>
  <c r="K262" i="3"/>
  <c r="BR262" i="3" s="1"/>
  <c r="G576" i="3"/>
  <c r="BQ576" i="3" s="1"/>
  <c r="H575" i="3"/>
  <c r="K890" i="3"/>
  <c r="BR889" i="3"/>
  <c r="K733" i="3"/>
  <c r="BR733" i="3" s="1"/>
  <c r="CK733" i="3" s="1"/>
  <c r="K419" i="3"/>
  <c r="BR419" i="3" s="1"/>
  <c r="CK419" i="3" s="1"/>
  <c r="G891" i="3"/>
  <c r="BQ891" i="3" s="1"/>
  <c r="CH891" i="3" s="1"/>
  <c r="H890" i="3"/>
  <c r="Y889" i="3"/>
  <c r="BN889" i="3" s="1"/>
  <c r="BO889" i="3" s="1"/>
  <c r="BP889" i="3" s="1"/>
  <c r="BK889" i="3"/>
  <c r="BL889" i="3" s="1"/>
  <c r="BM889" i="3" s="1"/>
  <c r="Y417" i="3"/>
  <c r="BN417" i="3" s="1"/>
  <c r="BO417" i="3" s="1"/>
  <c r="BP417" i="3" s="1"/>
  <c r="BK417" i="3"/>
  <c r="BL417" i="3" s="1"/>
  <c r="BM417" i="3" s="1"/>
  <c r="Y262" i="3"/>
  <c r="BN262" i="3" s="1"/>
  <c r="BO262" i="3" s="1"/>
  <c r="BP262" i="3" s="1"/>
  <c r="BK262" i="3"/>
  <c r="BL262" i="3" s="1"/>
  <c r="BM262" i="3" s="1"/>
  <c r="H733" i="3"/>
  <c r="G734" i="3"/>
  <c r="BQ734" i="3" s="1"/>
  <c r="CH734" i="3" s="1"/>
  <c r="H263" i="3"/>
  <c r="G264" i="3"/>
  <c r="BQ264" i="3" s="1"/>
  <c r="H418" i="3"/>
  <c r="G419" i="3"/>
  <c r="BQ419" i="3" s="1"/>
  <c r="Y103" i="3"/>
  <c r="BN103" i="3" s="1"/>
  <c r="BO103" i="3" s="1"/>
  <c r="BP103" i="3" s="1"/>
  <c r="BK103" i="3"/>
  <c r="BL103" i="3" s="1"/>
  <c r="BM103" i="3" s="1"/>
  <c r="Y732" i="3"/>
  <c r="BN732" i="3" s="1"/>
  <c r="BO732" i="3" s="1"/>
  <c r="BP732" i="3" s="1"/>
  <c r="BK732" i="3"/>
  <c r="BL732" i="3" s="1"/>
  <c r="BM732" i="3" s="1"/>
  <c r="G105" i="3"/>
  <c r="BQ105" i="3" s="1"/>
  <c r="H104" i="3"/>
  <c r="CL732" i="3" l="1"/>
  <c r="CM888" i="3"/>
  <c r="CJ104" i="3"/>
  <c r="CI418" i="3"/>
  <c r="CM261" i="3"/>
  <c r="CP107" i="3"/>
  <c r="CO107" i="3"/>
  <c r="CN108" i="3"/>
  <c r="CK889" i="3"/>
  <c r="CM889" i="3" s="1"/>
  <c r="CQ889" i="3"/>
  <c r="CP420" i="3"/>
  <c r="CO420" i="3"/>
  <c r="CS261" i="3"/>
  <c r="CR261" i="3"/>
  <c r="CK262" i="3"/>
  <c r="CM262" i="3" s="1"/>
  <c r="CQ262" i="3"/>
  <c r="CP734" i="3"/>
  <c r="CO734" i="3"/>
  <c r="CS732" i="3"/>
  <c r="CR732" i="3"/>
  <c r="CH419" i="3"/>
  <c r="CI419" i="3" s="1"/>
  <c r="CQ419" i="3"/>
  <c r="CN421" i="3"/>
  <c r="CN735" i="3"/>
  <c r="CN578" i="3"/>
  <c r="CN892" i="3"/>
  <c r="CP577" i="3"/>
  <c r="CO577" i="3"/>
  <c r="CJ575" i="3"/>
  <c r="CN264" i="3"/>
  <c r="CR418" i="3"/>
  <c r="CS418" i="3"/>
  <c r="CQ733" i="3"/>
  <c r="CS888" i="3"/>
  <c r="CR888" i="3"/>
  <c r="CS104" i="3"/>
  <c r="CR104" i="3"/>
  <c r="CP263" i="3"/>
  <c r="CO263" i="3"/>
  <c r="CS575" i="3"/>
  <c r="CR575" i="3"/>
  <c r="CP891" i="3"/>
  <c r="CO891" i="3"/>
  <c r="CH105" i="3"/>
  <c r="CJ105" i="3" s="1"/>
  <c r="CQ105" i="3"/>
  <c r="CH576" i="3"/>
  <c r="CI576" i="3" s="1"/>
  <c r="CQ576" i="3"/>
  <c r="CM419" i="3"/>
  <c r="CL419" i="3"/>
  <c r="CM576" i="3"/>
  <c r="CL576" i="3"/>
  <c r="CM105" i="3"/>
  <c r="CL105" i="3"/>
  <c r="CM733" i="3"/>
  <c r="CL733" i="3"/>
  <c r="CH264" i="3"/>
  <c r="CI891" i="3"/>
  <c r="CJ891" i="3"/>
  <c r="CG422" i="3"/>
  <c r="CG893" i="3"/>
  <c r="CI734" i="3"/>
  <c r="CJ734" i="3"/>
  <c r="CG736" i="3"/>
  <c r="CG109" i="3"/>
  <c r="CI263" i="3"/>
  <c r="CJ263" i="3"/>
  <c r="CG579" i="3"/>
  <c r="CG265" i="3"/>
  <c r="K420" i="3"/>
  <c r="BR420" i="3" s="1"/>
  <c r="CK420" i="3" s="1"/>
  <c r="K263" i="3"/>
  <c r="BR263" i="3" s="1"/>
  <c r="K734" i="3"/>
  <c r="BR734" i="3" s="1"/>
  <c r="CK734" i="3" s="1"/>
  <c r="Y575" i="3"/>
  <c r="BN575" i="3" s="1"/>
  <c r="BO575" i="3" s="1"/>
  <c r="BP575" i="3" s="1"/>
  <c r="BK575" i="3"/>
  <c r="BL575" i="3" s="1"/>
  <c r="BM575" i="3" s="1"/>
  <c r="K577" i="3"/>
  <c r="BR577" i="3" s="1"/>
  <c r="CK577" i="3" s="1"/>
  <c r="K891" i="3"/>
  <c r="BR890" i="3"/>
  <c r="G577" i="3"/>
  <c r="BQ577" i="3" s="1"/>
  <c r="H576" i="3"/>
  <c r="K106" i="3"/>
  <c r="BR106" i="3" s="1"/>
  <c r="CK106" i="3" s="1"/>
  <c r="Y104" i="3"/>
  <c r="BN104" i="3" s="1"/>
  <c r="BO104" i="3" s="1"/>
  <c r="BP104" i="3" s="1"/>
  <c r="BK104" i="3"/>
  <c r="BL104" i="3" s="1"/>
  <c r="BM104" i="3" s="1"/>
  <c r="G106" i="3"/>
  <c r="BQ106" i="3" s="1"/>
  <c r="H105" i="3"/>
  <c r="H419" i="3"/>
  <c r="G420" i="3"/>
  <c r="BQ420" i="3" s="1"/>
  <c r="Y418" i="3"/>
  <c r="BN418" i="3" s="1"/>
  <c r="BO418" i="3" s="1"/>
  <c r="BP418" i="3" s="1"/>
  <c r="BK418" i="3"/>
  <c r="BL418" i="3" s="1"/>
  <c r="BM418" i="3" s="1"/>
  <c r="Y263" i="3"/>
  <c r="BN263" i="3" s="1"/>
  <c r="BO263" i="3" s="1"/>
  <c r="BP263" i="3" s="1"/>
  <c r="BK263" i="3"/>
  <c r="BL263" i="3" s="1"/>
  <c r="BM263" i="3" s="1"/>
  <c r="Y890" i="3"/>
  <c r="BN890" i="3" s="1"/>
  <c r="BO890" i="3" s="1"/>
  <c r="BP890" i="3" s="1"/>
  <c r="BK890" i="3"/>
  <c r="BL890" i="3" s="1"/>
  <c r="BM890" i="3" s="1"/>
  <c r="G265" i="3"/>
  <c r="BQ265" i="3" s="1"/>
  <c r="H264" i="3"/>
  <c r="G735" i="3"/>
  <c r="BQ735" i="3" s="1"/>
  <c r="CH735" i="3" s="1"/>
  <c r="H734" i="3"/>
  <c r="Y733" i="3"/>
  <c r="BN733" i="3" s="1"/>
  <c r="BO733" i="3" s="1"/>
  <c r="BP733" i="3" s="1"/>
  <c r="BK733" i="3"/>
  <c r="BL733" i="3" s="1"/>
  <c r="BM733" i="3" s="1"/>
  <c r="H891" i="3"/>
  <c r="G892" i="3"/>
  <c r="BQ892" i="3" s="1"/>
  <c r="CH892" i="3" s="1"/>
  <c r="CL889" i="3" l="1"/>
  <c r="CJ576" i="3"/>
  <c r="CL262" i="3"/>
  <c r="CJ419" i="3"/>
  <c r="CP578" i="3"/>
  <c r="CO578" i="3"/>
  <c r="CH106" i="3"/>
  <c r="CJ106" i="3" s="1"/>
  <c r="CQ106" i="3"/>
  <c r="CN265" i="3"/>
  <c r="CN579" i="3"/>
  <c r="CP421" i="3"/>
  <c r="CO421" i="3"/>
  <c r="CS262" i="3"/>
  <c r="CR262" i="3"/>
  <c r="CP108" i="3"/>
  <c r="CO108" i="3"/>
  <c r="CI105" i="3"/>
  <c r="CS105" i="3"/>
  <c r="CR105" i="3"/>
  <c r="CP735" i="3"/>
  <c r="CO735" i="3"/>
  <c r="CN109" i="3"/>
  <c r="CQ734" i="3"/>
  <c r="CH577" i="3"/>
  <c r="CI577" i="3" s="1"/>
  <c r="CQ577" i="3"/>
  <c r="CN736" i="3"/>
  <c r="CN422" i="3"/>
  <c r="CS576" i="3"/>
  <c r="CR576" i="3"/>
  <c r="CP892" i="3"/>
  <c r="CO892" i="3"/>
  <c r="CS419" i="3"/>
  <c r="CR419" i="3"/>
  <c r="CP264" i="3"/>
  <c r="CO264" i="3"/>
  <c r="CS889" i="3"/>
  <c r="CR889" i="3"/>
  <c r="CK263" i="3"/>
  <c r="CM263" i="3" s="1"/>
  <c r="CQ263" i="3"/>
  <c r="CN893" i="3"/>
  <c r="CS733" i="3"/>
  <c r="CR733" i="3"/>
  <c r="CH420" i="3"/>
  <c r="CJ420" i="3" s="1"/>
  <c r="CQ420" i="3"/>
  <c r="CK890" i="3"/>
  <c r="CM890" i="3" s="1"/>
  <c r="CQ890" i="3"/>
  <c r="CM577" i="3"/>
  <c r="CL577" i="3"/>
  <c r="CH265" i="3"/>
  <c r="CM420" i="3"/>
  <c r="CL420" i="3"/>
  <c r="CM106" i="3"/>
  <c r="CL106" i="3"/>
  <c r="CM734" i="3"/>
  <c r="CL734" i="3"/>
  <c r="CI892" i="3"/>
  <c r="CJ892" i="3"/>
  <c r="CG110" i="3"/>
  <c r="CI264" i="3"/>
  <c r="CJ264" i="3"/>
  <c r="CI735" i="3"/>
  <c r="CJ735" i="3"/>
  <c r="CG266" i="3"/>
  <c r="CG737" i="3"/>
  <c r="CG894" i="3"/>
  <c r="CG580" i="3"/>
  <c r="CG423" i="3"/>
  <c r="Y576" i="3"/>
  <c r="BN576" i="3" s="1"/>
  <c r="BO576" i="3" s="1"/>
  <c r="BP576" i="3" s="1"/>
  <c r="BK576" i="3"/>
  <c r="BL576" i="3" s="1"/>
  <c r="BM576" i="3" s="1"/>
  <c r="G578" i="3"/>
  <c r="BQ578" i="3" s="1"/>
  <c r="H577" i="3"/>
  <c r="K735" i="3"/>
  <c r="BR735" i="3" s="1"/>
  <c r="K107" i="3"/>
  <c r="BR107" i="3" s="1"/>
  <c r="CK107" i="3" s="1"/>
  <c r="K892" i="3"/>
  <c r="BR891" i="3"/>
  <c r="K264" i="3"/>
  <c r="BR264" i="3" s="1"/>
  <c r="K578" i="3"/>
  <c r="BR578" i="3" s="1"/>
  <c r="CK578" i="3" s="1"/>
  <c r="K421" i="3"/>
  <c r="BR421" i="3" s="1"/>
  <c r="CK421" i="3" s="1"/>
  <c r="Y891" i="3"/>
  <c r="BN891" i="3" s="1"/>
  <c r="BO891" i="3" s="1"/>
  <c r="BP891" i="3" s="1"/>
  <c r="BK891" i="3"/>
  <c r="BL891" i="3" s="1"/>
  <c r="BM891" i="3" s="1"/>
  <c r="G736" i="3"/>
  <c r="BQ736" i="3" s="1"/>
  <c r="CH736" i="3" s="1"/>
  <c r="H735" i="3"/>
  <c r="H420" i="3"/>
  <c r="G421" i="3"/>
  <c r="BQ421" i="3" s="1"/>
  <c r="Y734" i="3"/>
  <c r="BN734" i="3" s="1"/>
  <c r="BO734" i="3" s="1"/>
  <c r="BP734" i="3" s="1"/>
  <c r="BK734" i="3"/>
  <c r="BL734" i="3" s="1"/>
  <c r="BM734" i="3" s="1"/>
  <c r="Y264" i="3"/>
  <c r="BN264" i="3" s="1"/>
  <c r="BO264" i="3" s="1"/>
  <c r="BP264" i="3" s="1"/>
  <c r="BK264" i="3"/>
  <c r="BL264" i="3" s="1"/>
  <c r="BM264" i="3" s="1"/>
  <c r="Y419" i="3"/>
  <c r="BN419" i="3" s="1"/>
  <c r="BO419" i="3" s="1"/>
  <c r="BP419" i="3" s="1"/>
  <c r="BK419" i="3"/>
  <c r="BL419" i="3" s="1"/>
  <c r="BM419" i="3" s="1"/>
  <c r="Y105" i="3"/>
  <c r="BN105" i="3" s="1"/>
  <c r="BO105" i="3" s="1"/>
  <c r="BP105" i="3" s="1"/>
  <c r="BK105" i="3"/>
  <c r="BL105" i="3" s="1"/>
  <c r="BM105" i="3" s="1"/>
  <c r="G893" i="3"/>
  <c r="BQ893" i="3" s="1"/>
  <c r="CH893" i="3" s="1"/>
  <c r="H892" i="3"/>
  <c r="H265" i="3"/>
  <c r="G266" i="3"/>
  <c r="BQ266" i="3" s="1"/>
  <c r="G107" i="3"/>
  <c r="BQ107" i="3" s="1"/>
  <c r="H106" i="3"/>
  <c r="CL890" i="3" l="1"/>
  <c r="CI420" i="3"/>
  <c r="CI106" i="3"/>
  <c r="CJ577" i="3"/>
  <c r="CL263" i="3"/>
  <c r="CP579" i="3"/>
  <c r="CO579" i="3"/>
  <c r="CS890" i="3"/>
  <c r="CR890" i="3"/>
  <c r="CS420" i="3"/>
  <c r="CR420" i="3"/>
  <c r="CS734" i="3"/>
  <c r="CR734" i="3"/>
  <c r="CP265" i="3"/>
  <c r="CO265" i="3"/>
  <c r="CK735" i="3"/>
  <c r="CM735" i="3" s="1"/>
  <c r="CQ735" i="3"/>
  <c r="CP109" i="3"/>
  <c r="CO109" i="3"/>
  <c r="CN423" i="3"/>
  <c r="CP422" i="3"/>
  <c r="CO422" i="3"/>
  <c r="CS106" i="3"/>
  <c r="CR106" i="3"/>
  <c r="CS577" i="3"/>
  <c r="CR577" i="3"/>
  <c r="CH578" i="3"/>
  <c r="CJ578" i="3" s="1"/>
  <c r="CQ578" i="3"/>
  <c r="CN580" i="3"/>
  <c r="CS263" i="3"/>
  <c r="CR263" i="3"/>
  <c r="CN894" i="3"/>
  <c r="CP893" i="3"/>
  <c r="CO893" i="3"/>
  <c r="CP736" i="3"/>
  <c r="CO736" i="3"/>
  <c r="CK891" i="3"/>
  <c r="CM891" i="3" s="1"/>
  <c r="CQ891" i="3"/>
  <c r="CN266" i="3"/>
  <c r="CH107" i="3"/>
  <c r="CI107" i="3" s="1"/>
  <c r="CQ107" i="3"/>
  <c r="CH421" i="3"/>
  <c r="CI421" i="3" s="1"/>
  <c r="CQ421" i="3"/>
  <c r="CK264" i="3"/>
  <c r="CL264" i="3" s="1"/>
  <c r="CQ264" i="3"/>
  <c r="CN737" i="3"/>
  <c r="CN110" i="3"/>
  <c r="CM107" i="3"/>
  <c r="CL107" i="3"/>
  <c r="CM421" i="3"/>
  <c r="CL421" i="3"/>
  <c r="CM578" i="3"/>
  <c r="CL578" i="3"/>
  <c r="CH266" i="3"/>
  <c r="CI893" i="3"/>
  <c r="CJ893" i="3"/>
  <c r="CI736" i="3"/>
  <c r="CJ736" i="3"/>
  <c r="CG895" i="3"/>
  <c r="CG738" i="3"/>
  <c r="CI265" i="3"/>
  <c r="CJ265" i="3"/>
  <c r="CG424" i="3"/>
  <c r="CG267" i="3"/>
  <c r="CG111" i="3"/>
  <c r="CG581" i="3"/>
  <c r="K422" i="3"/>
  <c r="BR422" i="3" s="1"/>
  <c r="CK422" i="3" s="1"/>
  <c r="K108" i="3"/>
  <c r="BR108" i="3" s="1"/>
  <c r="CK108" i="3" s="1"/>
  <c r="K579" i="3"/>
  <c r="BR579" i="3" s="1"/>
  <c r="CK579" i="3" s="1"/>
  <c r="K736" i="3"/>
  <c r="BR736" i="3" s="1"/>
  <c r="CK736" i="3" s="1"/>
  <c r="BK577" i="3"/>
  <c r="BL577" i="3" s="1"/>
  <c r="BM577" i="3" s="1"/>
  <c r="Y577" i="3"/>
  <c r="BN577" i="3" s="1"/>
  <c r="BO577" i="3" s="1"/>
  <c r="BP577" i="3" s="1"/>
  <c r="K265" i="3"/>
  <c r="BR265" i="3" s="1"/>
  <c r="G579" i="3"/>
  <c r="BQ579" i="3" s="1"/>
  <c r="H578" i="3"/>
  <c r="K893" i="3"/>
  <c r="BR892" i="3"/>
  <c r="H421" i="3"/>
  <c r="G422" i="3"/>
  <c r="BQ422" i="3" s="1"/>
  <c r="Y892" i="3"/>
  <c r="BN892" i="3" s="1"/>
  <c r="BO892" i="3" s="1"/>
  <c r="BP892" i="3" s="1"/>
  <c r="BK892" i="3"/>
  <c r="BL892" i="3" s="1"/>
  <c r="BM892" i="3" s="1"/>
  <c r="G267" i="3"/>
  <c r="BQ267" i="3" s="1"/>
  <c r="H266" i="3"/>
  <c r="Y265" i="3"/>
  <c r="BN265" i="3" s="1"/>
  <c r="BO265" i="3" s="1"/>
  <c r="BP265" i="3" s="1"/>
  <c r="BK265" i="3"/>
  <c r="BL265" i="3" s="1"/>
  <c r="BM265" i="3" s="1"/>
  <c r="Y420" i="3"/>
  <c r="BN420" i="3" s="1"/>
  <c r="BO420" i="3" s="1"/>
  <c r="BP420" i="3" s="1"/>
  <c r="BK420" i="3"/>
  <c r="BL420" i="3" s="1"/>
  <c r="BM420" i="3" s="1"/>
  <c r="G108" i="3"/>
  <c r="BQ108" i="3" s="1"/>
  <c r="H107" i="3"/>
  <c r="H736" i="3"/>
  <c r="G737" i="3"/>
  <c r="BQ737" i="3" s="1"/>
  <c r="CH737" i="3" s="1"/>
  <c r="Y106" i="3"/>
  <c r="BN106" i="3" s="1"/>
  <c r="BO106" i="3" s="1"/>
  <c r="BP106" i="3" s="1"/>
  <c r="BK106" i="3"/>
  <c r="BL106" i="3" s="1"/>
  <c r="BM106" i="3" s="1"/>
  <c r="G894" i="3"/>
  <c r="BQ894" i="3" s="1"/>
  <c r="CH894" i="3" s="1"/>
  <c r="H893" i="3"/>
  <c r="Y735" i="3"/>
  <c r="BN735" i="3" s="1"/>
  <c r="BO735" i="3" s="1"/>
  <c r="BP735" i="3" s="1"/>
  <c r="BK735" i="3"/>
  <c r="BL735" i="3" s="1"/>
  <c r="BM735" i="3" s="1"/>
  <c r="CL735" i="3" l="1"/>
  <c r="CI578" i="3"/>
  <c r="CJ421" i="3"/>
  <c r="CL891" i="3"/>
  <c r="CJ107" i="3"/>
  <c r="CM264" i="3"/>
  <c r="CK265" i="3"/>
  <c r="CM265" i="3" s="1"/>
  <c r="CQ265" i="3"/>
  <c r="CP110" i="3"/>
  <c r="CO110" i="3"/>
  <c r="CS107" i="3"/>
  <c r="CR107" i="3"/>
  <c r="CR578" i="3"/>
  <c r="CS578" i="3"/>
  <c r="CP423" i="3"/>
  <c r="CO423" i="3"/>
  <c r="CN738" i="3"/>
  <c r="CN111" i="3"/>
  <c r="CP737" i="3"/>
  <c r="CO737" i="3"/>
  <c r="CP266" i="3"/>
  <c r="CO266" i="3"/>
  <c r="CP894" i="3"/>
  <c r="CO894" i="3"/>
  <c r="CH108" i="3"/>
  <c r="CI108" i="3" s="1"/>
  <c r="CQ108" i="3"/>
  <c r="CN267" i="3"/>
  <c r="CN424" i="3"/>
  <c r="CN895" i="3"/>
  <c r="CS264" i="3"/>
  <c r="CR264" i="3"/>
  <c r="CS891" i="3"/>
  <c r="CR891" i="3"/>
  <c r="CS735" i="3"/>
  <c r="CR735" i="3"/>
  <c r="CH422" i="3"/>
  <c r="CI422" i="3" s="1"/>
  <c r="CQ422" i="3"/>
  <c r="CK892" i="3"/>
  <c r="CM892" i="3" s="1"/>
  <c r="CQ892" i="3"/>
  <c r="CQ736" i="3"/>
  <c r="CS421" i="3"/>
  <c r="CR421" i="3"/>
  <c r="CP580" i="3"/>
  <c r="CO580" i="3"/>
  <c r="CH579" i="3"/>
  <c r="CJ579" i="3" s="1"/>
  <c r="CQ579" i="3"/>
  <c r="CN581" i="3"/>
  <c r="CM736" i="3"/>
  <c r="CL736" i="3"/>
  <c r="CH267" i="3"/>
  <c r="CM579" i="3"/>
  <c r="CL579" i="3"/>
  <c r="CM422" i="3"/>
  <c r="CL422" i="3"/>
  <c r="CM108" i="3"/>
  <c r="CL108" i="3"/>
  <c r="CI737" i="3"/>
  <c r="CJ737" i="3"/>
  <c r="CI894" i="3"/>
  <c r="CJ894" i="3"/>
  <c r="CG896" i="3"/>
  <c r="CG112" i="3"/>
  <c r="CJ266" i="3"/>
  <c r="CI266" i="3"/>
  <c r="CG582" i="3"/>
  <c r="CG425" i="3"/>
  <c r="CG268" i="3"/>
  <c r="CG739" i="3"/>
  <c r="K894" i="3"/>
  <c r="BR893" i="3"/>
  <c r="Y578" i="3"/>
  <c r="BN578" i="3" s="1"/>
  <c r="BO578" i="3" s="1"/>
  <c r="BP578" i="3" s="1"/>
  <c r="BK578" i="3"/>
  <c r="BL578" i="3" s="1"/>
  <c r="BM578" i="3" s="1"/>
  <c r="K737" i="3"/>
  <c r="BR737" i="3" s="1"/>
  <c r="CK737" i="3" s="1"/>
  <c r="G580" i="3"/>
  <c r="BQ580" i="3" s="1"/>
  <c r="H579" i="3"/>
  <c r="K580" i="3"/>
  <c r="BR580" i="3" s="1"/>
  <c r="CK580" i="3" s="1"/>
  <c r="K266" i="3"/>
  <c r="BR266" i="3" s="1"/>
  <c r="K109" i="3"/>
  <c r="BR109" i="3" s="1"/>
  <c r="CK109" i="3" s="1"/>
  <c r="K423" i="3"/>
  <c r="BR423" i="3" s="1"/>
  <c r="CK423" i="3" s="1"/>
  <c r="G738" i="3"/>
  <c r="BQ738" i="3" s="1"/>
  <c r="CH738" i="3" s="1"/>
  <c r="H737" i="3"/>
  <c r="Y266" i="3"/>
  <c r="BN266" i="3" s="1"/>
  <c r="BO266" i="3" s="1"/>
  <c r="BP266" i="3" s="1"/>
  <c r="BK266" i="3"/>
  <c r="BL266" i="3" s="1"/>
  <c r="BM266" i="3" s="1"/>
  <c r="H267" i="3"/>
  <c r="G268" i="3"/>
  <c r="BQ268" i="3" s="1"/>
  <c r="Y107" i="3"/>
  <c r="BN107" i="3" s="1"/>
  <c r="BO107" i="3" s="1"/>
  <c r="BP107" i="3" s="1"/>
  <c r="BK107" i="3"/>
  <c r="BL107" i="3" s="1"/>
  <c r="BM107" i="3" s="1"/>
  <c r="Y893" i="3"/>
  <c r="BN893" i="3" s="1"/>
  <c r="BO893" i="3" s="1"/>
  <c r="BP893" i="3" s="1"/>
  <c r="BK893" i="3"/>
  <c r="BL893" i="3" s="1"/>
  <c r="BM893" i="3" s="1"/>
  <c r="H422" i="3"/>
  <c r="G423" i="3"/>
  <c r="BQ423" i="3" s="1"/>
  <c r="Y736" i="3"/>
  <c r="BN736" i="3" s="1"/>
  <c r="BO736" i="3" s="1"/>
  <c r="BP736" i="3" s="1"/>
  <c r="BK736" i="3"/>
  <c r="BL736" i="3" s="1"/>
  <c r="BM736" i="3" s="1"/>
  <c r="H108" i="3"/>
  <c r="G109" i="3"/>
  <c r="BQ109" i="3" s="1"/>
  <c r="G895" i="3"/>
  <c r="BQ895" i="3" s="1"/>
  <c r="CH895" i="3" s="1"/>
  <c r="H894" i="3"/>
  <c r="Y421" i="3"/>
  <c r="BN421" i="3" s="1"/>
  <c r="BO421" i="3" s="1"/>
  <c r="BP421" i="3" s="1"/>
  <c r="BK421" i="3"/>
  <c r="BL421" i="3" s="1"/>
  <c r="BM421" i="3" s="1"/>
  <c r="CL265" i="3" l="1"/>
  <c r="CL892" i="3"/>
  <c r="CS892" i="3"/>
  <c r="CR892" i="3"/>
  <c r="CP267" i="3"/>
  <c r="CO267" i="3"/>
  <c r="CH423" i="3"/>
  <c r="CI423" i="3" s="1"/>
  <c r="CQ423" i="3"/>
  <c r="CN268" i="3"/>
  <c r="CS579" i="3"/>
  <c r="CR579" i="3"/>
  <c r="CH580" i="3"/>
  <c r="CJ580" i="3" s="1"/>
  <c r="CQ580" i="3"/>
  <c r="CJ422" i="3"/>
  <c r="CN112" i="3"/>
  <c r="CS422" i="3"/>
  <c r="CR422" i="3"/>
  <c r="CP895" i="3"/>
  <c r="CO895" i="3"/>
  <c r="CS108" i="3"/>
  <c r="CR108" i="3"/>
  <c r="CP111" i="3"/>
  <c r="CO111" i="3"/>
  <c r="CN739" i="3"/>
  <c r="CN896" i="3"/>
  <c r="CN425" i="3"/>
  <c r="CP424" i="3"/>
  <c r="CO424" i="3"/>
  <c r="CP738" i="3"/>
  <c r="CO738" i="3"/>
  <c r="CN582" i="3"/>
  <c r="CK893" i="3"/>
  <c r="CL893" i="3" s="1"/>
  <c r="CQ893" i="3"/>
  <c r="CI579" i="3"/>
  <c r="CJ108" i="3"/>
  <c r="CS265" i="3"/>
  <c r="CR265" i="3"/>
  <c r="CH109" i="3"/>
  <c r="CJ109" i="3" s="1"/>
  <c r="CQ109" i="3"/>
  <c r="CK266" i="3"/>
  <c r="CM266" i="3" s="1"/>
  <c r="CQ266" i="3"/>
  <c r="CP581" i="3"/>
  <c r="CO581" i="3"/>
  <c r="CS736" i="3"/>
  <c r="CR736" i="3"/>
  <c r="CQ737" i="3"/>
  <c r="CM737" i="3"/>
  <c r="CL737" i="3"/>
  <c r="CM423" i="3"/>
  <c r="CL423" i="3"/>
  <c r="CM109" i="3"/>
  <c r="CL109" i="3"/>
  <c r="CM580" i="3"/>
  <c r="CL580" i="3"/>
  <c r="CH268" i="3"/>
  <c r="CI895" i="3"/>
  <c r="CJ895" i="3"/>
  <c r="CG583" i="3"/>
  <c r="CG740" i="3"/>
  <c r="CG897" i="3"/>
  <c r="CI267" i="3"/>
  <c r="CJ267" i="3"/>
  <c r="CG269" i="3"/>
  <c r="CI738" i="3"/>
  <c r="CJ738" i="3"/>
  <c r="CG426" i="3"/>
  <c r="CG113" i="3"/>
  <c r="K424" i="3"/>
  <c r="BR424" i="3" s="1"/>
  <c r="CK424" i="3" s="1"/>
  <c r="H580" i="3"/>
  <c r="G581" i="3"/>
  <c r="BQ581" i="3" s="1"/>
  <c r="K110" i="3"/>
  <c r="BR110" i="3" s="1"/>
  <c r="CK110" i="3" s="1"/>
  <c r="K738" i="3"/>
  <c r="BR738" i="3" s="1"/>
  <c r="CK738" i="3" s="1"/>
  <c r="K267" i="3"/>
  <c r="BR267" i="3" s="1"/>
  <c r="K581" i="3"/>
  <c r="BR581" i="3" s="1"/>
  <c r="CK581" i="3" s="1"/>
  <c r="BK579" i="3"/>
  <c r="BL579" i="3" s="1"/>
  <c r="BM579" i="3" s="1"/>
  <c r="Y579" i="3"/>
  <c r="BN579" i="3" s="1"/>
  <c r="BO579" i="3" s="1"/>
  <c r="BP579" i="3" s="1"/>
  <c r="K895" i="3"/>
  <c r="BR894" i="3"/>
  <c r="Y422" i="3"/>
  <c r="BN422" i="3" s="1"/>
  <c r="BO422" i="3" s="1"/>
  <c r="BP422" i="3" s="1"/>
  <c r="BK422" i="3"/>
  <c r="BL422" i="3" s="1"/>
  <c r="BM422" i="3" s="1"/>
  <c r="Y894" i="3"/>
  <c r="BN894" i="3" s="1"/>
  <c r="BO894" i="3" s="1"/>
  <c r="BP894" i="3" s="1"/>
  <c r="BK894" i="3"/>
  <c r="BL894" i="3" s="1"/>
  <c r="BM894" i="3" s="1"/>
  <c r="Y737" i="3"/>
  <c r="BN737" i="3" s="1"/>
  <c r="BO737" i="3" s="1"/>
  <c r="BP737" i="3" s="1"/>
  <c r="BK737" i="3"/>
  <c r="BL737" i="3" s="1"/>
  <c r="BM737" i="3" s="1"/>
  <c r="G110" i="3"/>
  <c r="BQ110" i="3" s="1"/>
  <c r="H109" i="3"/>
  <c r="H738" i="3"/>
  <c r="G739" i="3"/>
  <c r="BQ739" i="3" s="1"/>
  <c r="CH739" i="3" s="1"/>
  <c r="G896" i="3"/>
  <c r="BQ896" i="3" s="1"/>
  <c r="CH896" i="3" s="1"/>
  <c r="H895" i="3"/>
  <c r="Y108" i="3"/>
  <c r="BN108" i="3" s="1"/>
  <c r="BO108" i="3" s="1"/>
  <c r="BP108" i="3" s="1"/>
  <c r="BK108" i="3"/>
  <c r="BL108" i="3" s="1"/>
  <c r="BM108" i="3" s="1"/>
  <c r="G269" i="3"/>
  <c r="BQ269" i="3" s="1"/>
  <c r="H268" i="3"/>
  <c r="H423" i="3"/>
  <c r="G424" i="3"/>
  <c r="BQ424" i="3" s="1"/>
  <c r="Y267" i="3"/>
  <c r="BN267" i="3" s="1"/>
  <c r="BO267" i="3" s="1"/>
  <c r="BP267" i="3" s="1"/>
  <c r="BK267" i="3"/>
  <c r="BL267" i="3" s="1"/>
  <c r="BM267" i="3" s="1"/>
  <c r="CI109" i="3" l="1"/>
  <c r="CI580" i="3"/>
  <c r="CM893" i="3"/>
  <c r="CN897" i="3"/>
  <c r="CN740" i="3"/>
  <c r="CS266" i="3"/>
  <c r="CR266" i="3"/>
  <c r="CS893" i="3"/>
  <c r="CR893" i="3"/>
  <c r="CS423" i="3"/>
  <c r="CR423" i="3"/>
  <c r="CP112" i="3"/>
  <c r="CO112" i="3"/>
  <c r="CK894" i="3"/>
  <c r="CM894" i="3" s="1"/>
  <c r="CQ894" i="3"/>
  <c r="CH581" i="3"/>
  <c r="CI581" i="3" s="1"/>
  <c r="CQ581" i="3"/>
  <c r="CJ423" i="3"/>
  <c r="CP425" i="3"/>
  <c r="CO425" i="3"/>
  <c r="CH110" i="3"/>
  <c r="CI110" i="3" s="1"/>
  <c r="CQ110" i="3"/>
  <c r="CS109" i="3"/>
  <c r="CR109" i="3"/>
  <c r="CQ738" i="3"/>
  <c r="CS580" i="3"/>
  <c r="CR580" i="3"/>
  <c r="CN583" i="3"/>
  <c r="CL266" i="3"/>
  <c r="CS737" i="3"/>
  <c r="CR737" i="3"/>
  <c r="CP896" i="3"/>
  <c r="CO896" i="3"/>
  <c r="CK267" i="3"/>
  <c r="CL267" i="3" s="1"/>
  <c r="CQ267" i="3"/>
  <c r="CP268" i="3"/>
  <c r="CO268" i="3"/>
  <c r="CH424" i="3"/>
  <c r="CI424" i="3" s="1"/>
  <c r="CQ424" i="3"/>
  <c r="CN113" i="3"/>
  <c r="CN269" i="3"/>
  <c r="CP582" i="3"/>
  <c r="CO582" i="3"/>
  <c r="CN426" i="3"/>
  <c r="CP739" i="3"/>
  <c r="CO739" i="3"/>
  <c r="CM738" i="3"/>
  <c r="CL738" i="3"/>
  <c r="CM110" i="3"/>
  <c r="CL110" i="3"/>
  <c r="CM424" i="3"/>
  <c r="CL424" i="3"/>
  <c r="CH269" i="3"/>
  <c r="CM581" i="3"/>
  <c r="CL581" i="3"/>
  <c r="CI896" i="3"/>
  <c r="CJ896" i="3"/>
  <c r="CI739" i="3"/>
  <c r="CJ739" i="3"/>
  <c r="CG114" i="3"/>
  <c r="CG741" i="3"/>
  <c r="CG270" i="3"/>
  <c r="CG427" i="3"/>
  <c r="CI268" i="3"/>
  <c r="CJ268" i="3"/>
  <c r="CG584" i="3"/>
  <c r="CG898" i="3"/>
  <c r="K896" i="3"/>
  <c r="BR895" i="3"/>
  <c r="K739" i="3"/>
  <c r="BR739" i="3" s="1"/>
  <c r="K111" i="3"/>
  <c r="BR111" i="3" s="1"/>
  <c r="CK111" i="3" s="1"/>
  <c r="G582" i="3"/>
  <c r="BQ582" i="3" s="1"/>
  <c r="H581" i="3"/>
  <c r="BK580" i="3"/>
  <c r="BL580" i="3" s="1"/>
  <c r="BM580" i="3" s="1"/>
  <c r="Y580" i="3"/>
  <c r="BN580" i="3" s="1"/>
  <c r="BO580" i="3" s="1"/>
  <c r="BP580" i="3" s="1"/>
  <c r="K582" i="3"/>
  <c r="BR582" i="3" s="1"/>
  <c r="CK582" i="3" s="1"/>
  <c r="K268" i="3"/>
  <c r="BR268" i="3" s="1"/>
  <c r="K425" i="3"/>
  <c r="BR425" i="3" s="1"/>
  <c r="CK425" i="3" s="1"/>
  <c r="Y109" i="3"/>
  <c r="BN109" i="3" s="1"/>
  <c r="BO109" i="3" s="1"/>
  <c r="BP109" i="3" s="1"/>
  <c r="BK109" i="3"/>
  <c r="BL109" i="3" s="1"/>
  <c r="BM109" i="3" s="1"/>
  <c r="Y268" i="3"/>
  <c r="BN268" i="3" s="1"/>
  <c r="BO268" i="3" s="1"/>
  <c r="BP268" i="3" s="1"/>
  <c r="BK268" i="3"/>
  <c r="BL268" i="3" s="1"/>
  <c r="BM268" i="3" s="1"/>
  <c r="H269" i="3"/>
  <c r="G270" i="3"/>
  <c r="BQ270" i="3" s="1"/>
  <c r="G111" i="3"/>
  <c r="BQ111" i="3" s="1"/>
  <c r="H110" i="3"/>
  <c r="Y895" i="3"/>
  <c r="BN895" i="3" s="1"/>
  <c r="BO895" i="3" s="1"/>
  <c r="BP895" i="3" s="1"/>
  <c r="BK895" i="3"/>
  <c r="BL895" i="3" s="1"/>
  <c r="BM895" i="3" s="1"/>
  <c r="Y423" i="3"/>
  <c r="BN423" i="3" s="1"/>
  <c r="BO423" i="3" s="1"/>
  <c r="BP423" i="3" s="1"/>
  <c r="BK423" i="3"/>
  <c r="BL423" i="3" s="1"/>
  <c r="BM423" i="3" s="1"/>
  <c r="G897" i="3"/>
  <c r="BQ897" i="3" s="1"/>
  <c r="CH897" i="3" s="1"/>
  <c r="H896" i="3"/>
  <c r="H424" i="3"/>
  <c r="G425" i="3"/>
  <c r="BQ425" i="3" s="1"/>
  <c r="G740" i="3"/>
  <c r="BQ740" i="3" s="1"/>
  <c r="CH740" i="3" s="1"/>
  <c r="H739" i="3"/>
  <c r="Y738" i="3"/>
  <c r="BN738" i="3" s="1"/>
  <c r="BO738" i="3" s="1"/>
  <c r="BP738" i="3" s="1"/>
  <c r="BK738" i="3"/>
  <c r="BL738" i="3" s="1"/>
  <c r="BM738" i="3" s="1"/>
  <c r="CJ110" i="3" l="1"/>
  <c r="CM267" i="3"/>
  <c r="CJ424" i="3"/>
  <c r="CR738" i="3"/>
  <c r="CS738" i="3"/>
  <c r="CH582" i="3"/>
  <c r="CJ582" i="3" s="1"/>
  <c r="CQ582" i="3"/>
  <c r="CN270" i="3"/>
  <c r="CS894" i="3"/>
  <c r="CR894" i="3"/>
  <c r="CN584" i="3"/>
  <c r="CJ581" i="3"/>
  <c r="CN741" i="3"/>
  <c r="CS110" i="3"/>
  <c r="CR110" i="3"/>
  <c r="CP426" i="3"/>
  <c r="CO426" i="3"/>
  <c r="CK739" i="3"/>
  <c r="CM739" i="3" s="1"/>
  <c r="CQ739" i="3"/>
  <c r="CN114" i="3"/>
  <c r="CP583" i="3"/>
  <c r="CO583" i="3"/>
  <c r="CP740" i="3"/>
  <c r="CO740" i="3"/>
  <c r="CK268" i="3"/>
  <c r="CL268" i="3" s="1"/>
  <c r="CQ268" i="3"/>
  <c r="CS267" i="3"/>
  <c r="CR267" i="3"/>
  <c r="CP269" i="3"/>
  <c r="CO269" i="3"/>
  <c r="CL894" i="3"/>
  <c r="CP897" i="3"/>
  <c r="CO897" i="3"/>
  <c r="CS581" i="3"/>
  <c r="CR581" i="3"/>
  <c r="CS424" i="3"/>
  <c r="CR424" i="3"/>
  <c r="CH425" i="3"/>
  <c r="CJ425" i="3" s="1"/>
  <c r="CQ425" i="3"/>
  <c r="CH111" i="3"/>
  <c r="CI111" i="3" s="1"/>
  <c r="CQ111" i="3"/>
  <c r="CK895" i="3"/>
  <c r="CM895" i="3" s="1"/>
  <c r="CQ895" i="3"/>
  <c r="CN898" i="3"/>
  <c r="CN427" i="3"/>
  <c r="CP113" i="3"/>
  <c r="CO113" i="3"/>
  <c r="CH270" i="3"/>
  <c r="CM111" i="3"/>
  <c r="CL111" i="3"/>
  <c r="CM582" i="3"/>
  <c r="CL582" i="3"/>
  <c r="CM425" i="3"/>
  <c r="CL425" i="3"/>
  <c r="CI897" i="3"/>
  <c r="CJ897" i="3"/>
  <c r="CG899" i="3"/>
  <c r="CG742" i="3"/>
  <c r="CG428" i="3"/>
  <c r="CI269" i="3"/>
  <c r="CJ269" i="3"/>
  <c r="CI740" i="3"/>
  <c r="CJ740" i="3"/>
  <c r="CG115" i="3"/>
  <c r="CG585" i="3"/>
  <c r="CG271" i="3"/>
  <c r="K426" i="3"/>
  <c r="BR426" i="3" s="1"/>
  <c r="CK426" i="3" s="1"/>
  <c r="H582" i="3"/>
  <c r="G583" i="3"/>
  <c r="BQ583" i="3" s="1"/>
  <c r="K269" i="3"/>
  <c r="BR269" i="3" s="1"/>
  <c r="K112" i="3"/>
  <c r="BR112" i="3" s="1"/>
  <c r="CK112" i="3" s="1"/>
  <c r="K740" i="3"/>
  <c r="BR740" i="3" s="1"/>
  <c r="CK740" i="3" s="1"/>
  <c r="K583" i="3"/>
  <c r="BR583" i="3" s="1"/>
  <c r="CK583" i="3" s="1"/>
  <c r="Y581" i="3"/>
  <c r="BN581" i="3" s="1"/>
  <c r="BO581" i="3" s="1"/>
  <c r="BP581" i="3" s="1"/>
  <c r="BK581" i="3"/>
  <c r="BL581" i="3" s="1"/>
  <c r="BM581" i="3" s="1"/>
  <c r="K897" i="3"/>
  <c r="BR896" i="3"/>
  <c r="H740" i="3"/>
  <c r="G741" i="3"/>
  <c r="BQ741" i="3" s="1"/>
  <c r="CH741" i="3" s="1"/>
  <c r="Y110" i="3"/>
  <c r="BN110" i="3" s="1"/>
  <c r="BO110" i="3" s="1"/>
  <c r="BP110" i="3" s="1"/>
  <c r="BK110" i="3"/>
  <c r="BL110" i="3" s="1"/>
  <c r="BM110" i="3" s="1"/>
  <c r="G112" i="3"/>
  <c r="BQ112" i="3" s="1"/>
  <c r="H111" i="3"/>
  <c r="Y896" i="3"/>
  <c r="BN896" i="3" s="1"/>
  <c r="BO896" i="3" s="1"/>
  <c r="BP896" i="3" s="1"/>
  <c r="BK896" i="3"/>
  <c r="BL896" i="3" s="1"/>
  <c r="BM896" i="3" s="1"/>
  <c r="G271" i="3"/>
  <c r="BQ271" i="3" s="1"/>
  <c r="H270" i="3"/>
  <c r="Y739" i="3"/>
  <c r="BN739" i="3" s="1"/>
  <c r="BO739" i="3" s="1"/>
  <c r="BP739" i="3" s="1"/>
  <c r="BK739" i="3"/>
  <c r="BL739" i="3" s="1"/>
  <c r="BM739" i="3" s="1"/>
  <c r="H425" i="3"/>
  <c r="G426" i="3"/>
  <c r="BQ426" i="3" s="1"/>
  <c r="Y424" i="3"/>
  <c r="BN424" i="3" s="1"/>
  <c r="BO424" i="3" s="1"/>
  <c r="BP424" i="3" s="1"/>
  <c r="BK424" i="3"/>
  <c r="BL424" i="3" s="1"/>
  <c r="BM424" i="3" s="1"/>
  <c r="G898" i="3"/>
  <c r="BQ898" i="3" s="1"/>
  <c r="CH898" i="3" s="1"/>
  <c r="H897" i="3"/>
  <c r="Y269" i="3"/>
  <c r="BN269" i="3" s="1"/>
  <c r="BO269" i="3" s="1"/>
  <c r="BP269" i="3" s="1"/>
  <c r="BK269" i="3"/>
  <c r="BL269" i="3" s="1"/>
  <c r="BM269" i="3" s="1"/>
  <c r="CI582" i="3" l="1"/>
  <c r="CI425" i="3"/>
  <c r="CM268" i="3"/>
  <c r="CJ111" i="3"/>
  <c r="CL895" i="3"/>
  <c r="CQ740" i="3"/>
  <c r="CR740" i="3" s="1"/>
  <c r="CL739" i="3"/>
  <c r="CK269" i="3"/>
  <c r="CL269" i="3" s="1"/>
  <c r="CQ269" i="3"/>
  <c r="CN115" i="3"/>
  <c r="CP898" i="3"/>
  <c r="CO898" i="3"/>
  <c r="CK896" i="3"/>
  <c r="CL896" i="3" s="1"/>
  <c r="CQ896" i="3"/>
  <c r="CH583" i="3"/>
  <c r="CI583" i="3" s="1"/>
  <c r="CQ583" i="3"/>
  <c r="CN428" i="3"/>
  <c r="CP270" i="3"/>
  <c r="CO270" i="3"/>
  <c r="CN742" i="3"/>
  <c r="CS895" i="3"/>
  <c r="CR895" i="3"/>
  <c r="CP114" i="3"/>
  <c r="CO114" i="3"/>
  <c r="CP741" i="3"/>
  <c r="CO741" i="3"/>
  <c r="CH426" i="3"/>
  <c r="CJ426" i="3" s="1"/>
  <c r="CQ426" i="3"/>
  <c r="CN899" i="3"/>
  <c r="CS582" i="3"/>
  <c r="CR582" i="3"/>
  <c r="CN271" i="3"/>
  <c r="CS111" i="3"/>
  <c r="CR111" i="3"/>
  <c r="CS268" i="3"/>
  <c r="CR268" i="3"/>
  <c r="CS739" i="3"/>
  <c r="CR739" i="3"/>
  <c r="CH112" i="3"/>
  <c r="CI112" i="3" s="1"/>
  <c r="CQ112" i="3"/>
  <c r="CN585" i="3"/>
  <c r="CP584" i="3"/>
  <c r="CO584" i="3"/>
  <c r="CP427" i="3"/>
  <c r="CO427" i="3"/>
  <c r="CS425" i="3"/>
  <c r="CR425" i="3"/>
  <c r="CL740" i="3"/>
  <c r="CM740" i="3"/>
  <c r="CM112" i="3"/>
  <c r="CL112" i="3"/>
  <c r="CM426" i="3"/>
  <c r="CL426" i="3"/>
  <c r="CH271" i="3"/>
  <c r="CM583" i="3"/>
  <c r="CL583" i="3"/>
  <c r="CI898" i="3"/>
  <c r="CJ898" i="3"/>
  <c r="CI741" i="3"/>
  <c r="CJ741" i="3"/>
  <c r="CG586" i="3"/>
  <c r="CG743" i="3"/>
  <c r="CG900" i="3"/>
  <c r="CG116" i="3"/>
  <c r="CI270" i="3"/>
  <c r="CJ270" i="3"/>
  <c r="CG272" i="3"/>
  <c r="CG429" i="3"/>
  <c r="K898" i="3"/>
  <c r="BR897" i="3"/>
  <c r="K113" i="3"/>
  <c r="BR113" i="3" s="1"/>
  <c r="CK113" i="3" s="1"/>
  <c r="K270" i="3"/>
  <c r="BR270" i="3" s="1"/>
  <c r="H583" i="3"/>
  <c r="G584" i="3"/>
  <c r="BQ584" i="3" s="1"/>
  <c r="K584" i="3"/>
  <c r="BR584" i="3" s="1"/>
  <c r="CK584" i="3" s="1"/>
  <c r="Y582" i="3"/>
  <c r="BN582" i="3" s="1"/>
  <c r="BO582" i="3" s="1"/>
  <c r="BP582" i="3" s="1"/>
  <c r="BK582" i="3"/>
  <c r="BL582" i="3" s="1"/>
  <c r="BM582" i="3" s="1"/>
  <c r="K741" i="3"/>
  <c r="BR741" i="3" s="1"/>
  <c r="CK741" i="3" s="1"/>
  <c r="K427" i="3"/>
  <c r="BR427" i="3" s="1"/>
  <c r="CK427" i="3" s="1"/>
  <c r="G742" i="3"/>
  <c r="BQ742" i="3" s="1"/>
  <c r="CH742" i="3" s="1"/>
  <c r="H741" i="3"/>
  <c r="G899" i="3"/>
  <c r="BQ899" i="3" s="1"/>
  <c r="CH899" i="3" s="1"/>
  <c r="H898" i="3"/>
  <c r="Y897" i="3"/>
  <c r="BN897" i="3" s="1"/>
  <c r="BO897" i="3" s="1"/>
  <c r="BP897" i="3" s="1"/>
  <c r="BK897" i="3"/>
  <c r="BL897" i="3" s="1"/>
  <c r="BM897" i="3" s="1"/>
  <c r="Y270" i="3"/>
  <c r="BN270" i="3" s="1"/>
  <c r="BO270" i="3" s="1"/>
  <c r="BP270" i="3" s="1"/>
  <c r="BK270" i="3"/>
  <c r="BL270" i="3" s="1"/>
  <c r="BM270" i="3" s="1"/>
  <c r="H271" i="3"/>
  <c r="G272" i="3"/>
  <c r="BQ272" i="3" s="1"/>
  <c r="Y740" i="3"/>
  <c r="BN740" i="3" s="1"/>
  <c r="BO740" i="3" s="1"/>
  <c r="BP740" i="3" s="1"/>
  <c r="BK740" i="3"/>
  <c r="BL740" i="3" s="1"/>
  <c r="BM740" i="3" s="1"/>
  <c r="H426" i="3"/>
  <c r="G427" i="3"/>
  <c r="BQ427" i="3" s="1"/>
  <c r="Y111" i="3"/>
  <c r="BN111" i="3" s="1"/>
  <c r="BO111" i="3" s="1"/>
  <c r="BP111" i="3" s="1"/>
  <c r="BK111" i="3"/>
  <c r="BL111" i="3" s="1"/>
  <c r="BM111" i="3" s="1"/>
  <c r="Y425" i="3"/>
  <c r="BN425" i="3" s="1"/>
  <c r="BO425" i="3" s="1"/>
  <c r="BP425" i="3" s="1"/>
  <c r="BK425" i="3"/>
  <c r="BL425" i="3" s="1"/>
  <c r="BM425" i="3" s="1"/>
  <c r="H112" i="3"/>
  <c r="G113" i="3"/>
  <c r="BQ113" i="3" s="1"/>
  <c r="CM896" i="3" l="1"/>
  <c r="CM269" i="3"/>
  <c r="CS740" i="3"/>
  <c r="CJ583" i="3"/>
  <c r="CJ112" i="3"/>
  <c r="CI426" i="3"/>
  <c r="CH113" i="3"/>
  <c r="CJ113" i="3" s="1"/>
  <c r="CQ113" i="3"/>
  <c r="CN900" i="3"/>
  <c r="CS896" i="3"/>
  <c r="CR896" i="3"/>
  <c r="CH584" i="3"/>
  <c r="CI584" i="3" s="1"/>
  <c r="CQ584" i="3"/>
  <c r="CN272" i="3"/>
  <c r="CQ741" i="3"/>
  <c r="CN743" i="3"/>
  <c r="CN586" i="3"/>
  <c r="CP585" i="3"/>
  <c r="CO585" i="3"/>
  <c r="CP428" i="3"/>
  <c r="CO428" i="3"/>
  <c r="CP115" i="3"/>
  <c r="CO115" i="3"/>
  <c r="CK270" i="3"/>
  <c r="CL270" i="3" s="1"/>
  <c r="CQ270" i="3"/>
  <c r="CK897" i="3"/>
  <c r="CL897" i="3" s="1"/>
  <c r="CQ897" i="3"/>
  <c r="CN116" i="3"/>
  <c r="CR426" i="3"/>
  <c r="CS426" i="3"/>
  <c r="CP742" i="3"/>
  <c r="CO742" i="3"/>
  <c r="CP899" i="3"/>
  <c r="CO899" i="3"/>
  <c r="CS112" i="3"/>
  <c r="CR112" i="3"/>
  <c r="CP271" i="3"/>
  <c r="CO271" i="3"/>
  <c r="CS583" i="3"/>
  <c r="CR583" i="3"/>
  <c r="CS269" i="3"/>
  <c r="CR269" i="3"/>
  <c r="CH427" i="3"/>
  <c r="CI427" i="3" s="1"/>
  <c r="CQ427" i="3"/>
  <c r="CN429" i="3"/>
  <c r="CM427" i="3"/>
  <c r="CL427" i="3"/>
  <c r="CM113" i="3"/>
  <c r="CL113" i="3"/>
  <c r="CM741" i="3"/>
  <c r="CL741" i="3"/>
  <c r="CM584" i="3"/>
  <c r="CL584" i="3"/>
  <c r="CH272" i="3"/>
  <c r="CI742" i="3"/>
  <c r="CJ742" i="3"/>
  <c r="CI899" i="3"/>
  <c r="CJ899" i="3"/>
  <c r="CG430" i="3"/>
  <c r="CG117" i="3"/>
  <c r="CG744" i="3"/>
  <c r="CI271" i="3"/>
  <c r="CJ271" i="3"/>
  <c r="CG273" i="3"/>
  <c r="CG587" i="3"/>
  <c r="CG901" i="3"/>
  <c r="K428" i="3"/>
  <c r="BR428" i="3" s="1"/>
  <c r="CK428" i="3" s="1"/>
  <c r="Y583" i="3"/>
  <c r="BN583" i="3" s="1"/>
  <c r="BO583" i="3" s="1"/>
  <c r="BP583" i="3" s="1"/>
  <c r="BK583" i="3"/>
  <c r="BL583" i="3" s="1"/>
  <c r="BM583" i="3" s="1"/>
  <c r="K742" i="3"/>
  <c r="BR742" i="3" s="1"/>
  <c r="CK742" i="3" s="1"/>
  <c r="K271" i="3"/>
  <c r="BR271" i="3" s="1"/>
  <c r="K114" i="3"/>
  <c r="BR114" i="3" s="1"/>
  <c r="CK114" i="3" s="1"/>
  <c r="K585" i="3"/>
  <c r="BR585" i="3" s="1"/>
  <c r="CK585" i="3" s="1"/>
  <c r="G585" i="3"/>
  <c r="BQ585" i="3" s="1"/>
  <c r="H584" i="3"/>
  <c r="K899" i="3"/>
  <c r="BR898" i="3"/>
  <c r="Y112" i="3"/>
  <c r="BN112" i="3" s="1"/>
  <c r="BO112" i="3" s="1"/>
  <c r="BP112" i="3" s="1"/>
  <c r="BK112" i="3"/>
  <c r="BL112" i="3" s="1"/>
  <c r="BM112" i="3" s="1"/>
  <c r="Y271" i="3"/>
  <c r="BN271" i="3" s="1"/>
  <c r="BO271" i="3" s="1"/>
  <c r="BP271" i="3" s="1"/>
  <c r="BK271" i="3"/>
  <c r="BL271" i="3" s="1"/>
  <c r="BM271" i="3" s="1"/>
  <c r="G114" i="3"/>
  <c r="BQ114" i="3" s="1"/>
  <c r="H113" i="3"/>
  <c r="Y898" i="3"/>
  <c r="BN898" i="3" s="1"/>
  <c r="BO898" i="3" s="1"/>
  <c r="BP898" i="3" s="1"/>
  <c r="BK898" i="3"/>
  <c r="BL898" i="3" s="1"/>
  <c r="BM898" i="3" s="1"/>
  <c r="G273" i="3"/>
  <c r="BQ273" i="3" s="1"/>
  <c r="H272" i="3"/>
  <c r="G900" i="3"/>
  <c r="BQ900" i="3" s="1"/>
  <c r="CH900" i="3" s="1"/>
  <c r="H899" i="3"/>
  <c r="H427" i="3"/>
  <c r="G428" i="3"/>
  <c r="BQ428" i="3" s="1"/>
  <c r="Y741" i="3"/>
  <c r="BN741" i="3" s="1"/>
  <c r="BO741" i="3" s="1"/>
  <c r="BP741" i="3" s="1"/>
  <c r="BK741" i="3"/>
  <c r="BL741" i="3" s="1"/>
  <c r="BM741" i="3" s="1"/>
  <c r="Y426" i="3"/>
  <c r="BN426" i="3" s="1"/>
  <c r="BO426" i="3" s="1"/>
  <c r="BP426" i="3" s="1"/>
  <c r="BK426" i="3"/>
  <c r="BL426" i="3" s="1"/>
  <c r="BM426" i="3" s="1"/>
  <c r="H742" i="3"/>
  <c r="G743" i="3"/>
  <c r="BQ743" i="3" s="1"/>
  <c r="CH743" i="3" s="1"/>
  <c r="CM897" i="3" l="1"/>
  <c r="CJ584" i="3"/>
  <c r="CI113" i="3"/>
  <c r="CJ427" i="3"/>
  <c r="CM270" i="3"/>
  <c r="CQ742" i="3"/>
  <c r="CR742" i="3" s="1"/>
  <c r="CP586" i="3"/>
  <c r="CO586" i="3"/>
  <c r="CN744" i="3"/>
  <c r="CS427" i="3"/>
  <c r="CR427" i="3"/>
  <c r="CP743" i="3"/>
  <c r="CO743" i="3"/>
  <c r="CS270" i="3"/>
  <c r="CR270" i="3"/>
  <c r="CH428" i="3"/>
  <c r="CI428" i="3" s="1"/>
  <c r="CQ428" i="3"/>
  <c r="CH114" i="3"/>
  <c r="CJ114" i="3" s="1"/>
  <c r="CQ114" i="3"/>
  <c r="CN901" i="3"/>
  <c r="CP900" i="3"/>
  <c r="CO900" i="3"/>
  <c r="CK271" i="3"/>
  <c r="CM271" i="3" s="1"/>
  <c r="CQ271" i="3"/>
  <c r="CN587" i="3"/>
  <c r="CN430" i="3"/>
  <c r="CS741" i="3"/>
  <c r="CR741" i="3"/>
  <c r="CP429" i="3"/>
  <c r="CO429" i="3"/>
  <c r="CH585" i="3"/>
  <c r="CI585" i="3" s="1"/>
  <c r="CQ585" i="3"/>
  <c r="CN273" i="3"/>
  <c r="CS897" i="3"/>
  <c r="CR897" i="3"/>
  <c r="CP272" i="3"/>
  <c r="CO272" i="3"/>
  <c r="CS113" i="3"/>
  <c r="CR113" i="3"/>
  <c r="CS584" i="3"/>
  <c r="CR584" i="3"/>
  <c r="CN117" i="3"/>
  <c r="CP116" i="3"/>
  <c r="CO116" i="3"/>
  <c r="CK898" i="3"/>
  <c r="CL898" i="3" s="1"/>
  <c r="CQ898" i="3"/>
  <c r="CM114" i="3"/>
  <c r="CL114" i="3"/>
  <c r="CM742" i="3"/>
  <c r="CL742" i="3"/>
  <c r="CH273" i="3"/>
  <c r="CM428" i="3"/>
  <c r="CL428" i="3"/>
  <c r="CM585" i="3"/>
  <c r="CL585" i="3"/>
  <c r="CH744" i="3"/>
  <c r="CI743" i="3"/>
  <c r="CJ743" i="3"/>
  <c r="CI900" i="3"/>
  <c r="CJ900" i="3"/>
  <c r="CG431" i="3"/>
  <c r="CG902" i="3"/>
  <c r="CG588" i="3"/>
  <c r="CG745" i="3"/>
  <c r="CI272" i="3"/>
  <c r="CJ272" i="3"/>
  <c r="CG274" i="3"/>
  <c r="CG118" i="3"/>
  <c r="CI114" i="3"/>
  <c r="Y584" i="3"/>
  <c r="BN584" i="3" s="1"/>
  <c r="BO584" i="3" s="1"/>
  <c r="BP584" i="3" s="1"/>
  <c r="BK584" i="3"/>
  <c r="BL584" i="3" s="1"/>
  <c r="BM584" i="3" s="1"/>
  <c r="K272" i="3"/>
  <c r="BR272" i="3" s="1"/>
  <c r="K900" i="3"/>
  <c r="BR899" i="3"/>
  <c r="G586" i="3"/>
  <c r="BQ586" i="3" s="1"/>
  <c r="H585" i="3"/>
  <c r="K743" i="3"/>
  <c r="BR743" i="3" s="1"/>
  <c r="CK743" i="3" s="1"/>
  <c r="K586" i="3"/>
  <c r="BR586" i="3" s="1"/>
  <c r="CK586" i="3" s="1"/>
  <c r="K115" i="3"/>
  <c r="BR115" i="3" s="1"/>
  <c r="CK115" i="3" s="1"/>
  <c r="K429" i="3"/>
  <c r="BR429" i="3" s="1"/>
  <c r="CK429" i="3" s="1"/>
  <c r="Y742" i="3"/>
  <c r="BN742" i="3" s="1"/>
  <c r="BO742" i="3" s="1"/>
  <c r="BP742" i="3" s="1"/>
  <c r="BK742" i="3"/>
  <c r="BL742" i="3" s="1"/>
  <c r="BM742" i="3" s="1"/>
  <c r="H428" i="3"/>
  <c r="G429" i="3"/>
  <c r="BQ429" i="3" s="1"/>
  <c r="Y113" i="3"/>
  <c r="BN113" i="3" s="1"/>
  <c r="BO113" i="3" s="1"/>
  <c r="BP113" i="3" s="1"/>
  <c r="BK113" i="3"/>
  <c r="BL113" i="3" s="1"/>
  <c r="BM113" i="3" s="1"/>
  <c r="H114" i="3"/>
  <c r="G115" i="3"/>
  <c r="BQ115" i="3" s="1"/>
  <c r="Y899" i="3"/>
  <c r="BN899" i="3" s="1"/>
  <c r="BO899" i="3" s="1"/>
  <c r="BP899" i="3" s="1"/>
  <c r="BK899" i="3"/>
  <c r="BL899" i="3" s="1"/>
  <c r="BM899" i="3" s="1"/>
  <c r="BK427" i="3"/>
  <c r="BL427" i="3" s="1"/>
  <c r="BM427" i="3" s="1"/>
  <c r="Y427" i="3"/>
  <c r="BN427" i="3" s="1"/>
  <c r="BO427" i="3" s="1"/>
  <c r="BP427" i="3" s="1"/>
  <c r="G744" i="3"/>
  <c r="BQ744" i="3" s="1"/>
  <c r="H743" i="3"/>
  <c r="G901" i="3"/>
  <c r="BQ901" i="3" s="1"/>
  <c r="CH901" i="3" s="1"/>
  <c r="H900" i="3"/>
  <c r="Y272" i="3"/>
  <c r="BN272" i="3" s="1"/>
  <c r="BO272" i="3" s="1"/>
  <c r="BP272" i="3" s="1"/>
  <c r="BK272" i="3"/>
  <c r="BL272" i="3" s="1"/>
  <c r="BM272" i="3" s="1"/>
  <c r="H273" i="3"/>
  <c r="G274" i="3"/>
  <c r="BQ274" i="3" s="1"/>
  <c r="CJ428" i="3" l="1"/>
  <c r="CS742" i="3"/>
  <c r="CM898" i="3"/>
  <c r="CQ743" i="3"/>
  <c r="CS743" i="3" s="1"/>
  <c r="CN745" i="3"/>
  <c r="CP587" i="3"/>
  <c r="CO587" i="3"/>
  <c r="CK899" i="3"/>
  <c r="CM899" i="3" s="1"/>
  <c r="CQ899" i="3"/>
  <c r="CN588" i="3"/>
  <c r="CS114" i="3"/>
  <c r="CR114" i="3"/>
  <c r="CN118" i="3"/>
  <c r="CN902" i="3"/>
  <c r="CL271" i="3"/>
  <c r="CS271" i="3"/>
  <c r="CR271" i="3"/>
  <c r="CP117" i="3"/>
  <c r="CO117" i="3"/>
  <c r="CS428" i="3"/>
  <c r="CR428" i="3"/>
  <c r="CP744" i="3"/>
  <c r="CO744" i="3"/>
  <c r="CP273" i="3"/>
  <c r="CO273" i="3"/>
  <c r="CK272" i="3"/>
  <c r="CM272" i="3" s="1"/>
  <c r="CQ272" i="3"/>
  <c r="CN431" i="3"/>
  <c r="CJ585" i="3"/>
  <c r="CS898" i="3"/>
  <c r="CR898" i="3"/>
  <c r="CP430" i="3"/>
  <c r="CO430" i="3"/>
  <c r="CP901" i="3"/>
  <c r="CO901" i="3"/>
  <c r="CH586" i="3"/>
  <c r="CJ586" i="3" s="1"/>
  <c r="CQ586" i="3"/>
  <c r="CH115" i="3"/>
  <c r="CJ115" i="3" s="1"/>
  <c r="CQ115" i="3"/>
  <c r="CN274" i="3"/>
  <c r="CH429" i="3"/>
  <c r="CI429" i="3" s="1"/>
  <c r="CQ429" i="3"/>
  <c r="CS585" i="3"/>
  <c r="CR585" i="3"/>
  <c r="CH274" i="3"/>
  <c r="CM115" i="3"/>
  <c r="CL115" i="3"/>
  <c r="CM586" i="3"/>
  <c r="CL586" i="3"/>
  <c r="CM429" i="3"/>
  <c r="CL429" i="3"/>
  <c r="CL743" i="3"/>
  <c r="CM743" i="3"/>
  <c r="CI744" i="3"/>
  <c r="CJ744" i="3"/>
  <c r="CI901" i="3"/>
  <c r="CJ901" i="3"/>
  <c r="CG903" i="3"/>
  <c r="CG119" i="3"/>
  <c r="CI273" i="3"/>
  <c r="CJ273" i="3"/>
  <c r="CG432" i="3"/>
  <c r="CG746" i="3"/>
  <c r="CG275" i="3"/>
  <c r="CG589" i="3"/>
  <c r="K430" i="3"/>
  <c r="BR430" i="3" s="1"/>
  <c r="CK430" i="3" s="1"/>
  <c r="G587" i="3"/>
  <c r="BQ587" i="3" s="1"/>
  <c r="H586" i="3"/>
  <c r="K116" i="3"/>
  <c r="BR116" i="3" s="1"/>
  <c r="CK116" i="3" s="1"/>
  <c r="K901" i="3"/>
  <c r="BR900" i="3"/>
  <c r="K587" i="3"/>
  <c r="BR587" i="3" s="1"/>
  <c r="CK587" i="3" s="1"/>
  <c r="K273" i="3"/>
  <c r="BR273" i="3" s="1"/>
  <c r="K744" i="3"/>
  <c r="BR744" i="3" s="1"/>
  <c r="CK744" i="3" s="1"/>
  <c r="BK585" i="3"/>
  <c r="BL585" i="3" s="1"/>
  <c r="BM585" i="3" s="1"/>
  <c r="Y585" i="3"/>
  <c r="BN585" i="3" s="1"/>
  <c r="BO585" i="3" s="1"/>
  <c r="BP585" i="3" s="1"/>
  <c r="Y428" i="3"/>
  <c r="BN428" i="3" s="1"/>
  <c r="BO428" i="3" s="1"/>
  <c r="BP428" i="3" s="1"/>
  <c r="BK428" i="3"/>
  <c r="BL428" i="3" s="1"/>
  <c r="BM428" i="3" s="1"/>
  <c r="G275" i="3"/>
  <c r="BQ275" i="3" s="1"/>
  <c r="H274" i="3"/>
  <c r="H429" i="3"/>
  <c r="G430" i="3"/>
  <c r="BQ430" i="3" s="1"/>
  <c r="Y900" i="3"/>
  <c r="BN900" i="3" s="1"/>
  <c r="BO900" i="3" s="1"/>
  <c r="BP900" i="3" s="1"/>
  <c r="BK900" i="3"/>
  <c r="BL900" i="3" s="1"/>
  <c r="BM900" i="3" s="1"/>
  <c r="Y273" i="3"/>
  <c r="BN273" i="3" s="1"/>
  <c r="BO273" i="3" s="1"/>
  <c r="BP273" i="3" s="1"/>
  <c r="BK273" i="3"/>
  <c r="BL273" i="3" s="1"/>
  <c r="BM273" i="3" s="1"/>
  <c r="G902" i="3"/>
  <c r="BQ902" i="3" s="1"/>
  <c r="CH902" i="3" s="1"/>
  <c r="H901" i="3"/>
  <c r="Y743" i="3"/>
  <c r="BN743" i="3" s="1"/>
  <c r="BO743" i="3" s="1"/>
  <c r="BP743" i="3" s="1"/>
  <c r="BK743" i="3"/>
  <c r="BL743" i="3" s="1"/>
  <c r="BM743" i="3" s="1"/>
  <c r="G116" i="3"/>
  <c r="BQ116" i="3" s="1"/>
  <c r="H115" i="3"/>
  <c r="H744" i="3"/>
  <c r="G745" i="3"/>
  <c r="BQ745" i="3" s="1"/>
  <c r="CH745" i="3" s="1"/>
  <c r="Y114" i="3"/>
  <c r="BN114" i="3" s="1"/>
  <c r="BO114" i="3" s="1"/>
  <c r="BP114" i="3" s="1"/>
  <c r="BK114" i="3"/>
  <c r="BL114" i="3" s="1"/>
  <c r="BM114" i="3" s="1"/>
  <c r="CL899" i="3" l="1"/>
  <c r="CL272" i="3"/>
  <c r="CI115" i="3"/>
  <c r="CI586" i="3"/>
  <c r="CR743" i="3"/>
  <c r="CJ429" i="3"/>
  <c r="CN275" i="3"/>
  <c r="CP431" i="3"/>
  <c r="CO431" i="3"/>
  <c r="CN746" i="3"/>
  <c r="CS429" i="3"/>
  <c r="CR429" i="3"/>
  <c r="CP118" i="3"/>
  <c r="CO118" i="3"/>
  <c r="CS899" i="3"/>
  <c r="CR899" i="3"/>
  <c r="CN903" i="3"/>
  <c r="CS272" i="3"/>
  <c r="CR272" i="3"/>
  <c r="CP274" i="3"/>
  <c r="CO274" i="3"/>
  <c r="CN432" i="3"/>
  <c r="CK900" i="3"/>
  <c r="CL900" i="3" s="1"/>
  <c r="CQ900" i="3"/>
  <c r="CH587" i="3"/>
  <c r="CI587" i="3" s="1"/>
  <c r="CQ587" i="3"/>
  <c r="CS115" i="3"/>
  <c r="CR115" i="3"/>
  <c r="CP745" i="3"/>
  <c r="CO745" i="3"/>
  <c r="CH116" i="3"/>
  <c r="CI116" i="3" s="1"/>
  <c r="CQ116" i="3"/>
  <c r="CH430" i="3"/>
  <c r="CI430" i="3" s="1"/>
  <c r="CQ430" i="3"/>
  <c r="CK273" i="3"/>
  <c r="CM273" i="3" s="1"/>
  <c r="CQ273" i="3"/>
  <c r="CN589" i="3"/>
  <c r="CN119" i="3"/>
  <c r="CR586" i="3"/>
  <c r="CS586" i="3"/>
  <c r="CP902" i="3"/>
  <c r="CO902" i="3"/>
  <c r="CP588" i="3"/>
  <c r="CO588" i="3"/>
  <c r="CQ744" i="3"/>
  <c r="CM116" i="3"/>
  <c r="CL116" i="3"/>
  <c r="CM744" i="3"/>
  <c r="CL744" i="3"/>
  <c r="CM430" i="3"/>
  <c r="CL430" i="3"/>
  <c r="CM587" i="3"/>
  <c r="CL587" i="3"/>
  <c r="CH275" i="3"/>
  <c r="CI745" i="3"/>
  <c r="CJ745" i="3"/>
  <c r="CI902" i="3"/>
  <c r="CJ902" i="3"/>
  <c r="CG590" i="3"/>
  <c r="CG433" i="3"/>
  <c r="CG904" i="3"/>
  <c r="CJ274" i="3"/>
  <c r="CI274" i="3"/>
  <c r="CG276" i="3"/>
  <c r="CG747" i="3"/>
  <c r="CG120" i="3"/>
  <c r="K902" i="3"/>
  <c r="BR901" i="3"/>
  <c r="K745" i="3"/>
  <c r="BR745" i="3" s="1"/>
  <c r="CK745" i="3" s="1"/>
  <c r="K117" i="3"/>
  <c r="BR117" i="3" s="1"/>
  <c r="CK117" i="3" s="1"/>
  <c r="Y586" i="3"/>
  <c r="BN586" i="3" s="1"/>
  <c r="BO586" i="3" s="1"/>
  <c r="BP586" i="3" s="1"/>
  <c r="BK586" i="3"/>
  <c r="BL586" i="3" s="1"/>
  <c r="BM586" i="3" s="1"/>
  <c r="K274" i="3"/>
  <c r="BR274" i="3" s="1"/>
  <c r="G588" i="3"/>
  <c r="BQ588" i="3" s="1"/>
  <c r="H587" i="3"/>
  <c r="K588" i="3"/>
  <c r="BR588" i="3" s="1"/>
  <c r="CK588" i="3" s="1"/>
  <c r="K431" i="3"/>
  <c r="BR431" i="3" s="1"/>
  <c r="CK431" i="3" s="1"/>
  <c r="H430" i="3"/>
  <c r="G431" i="3"/>
  <c r="BQ431" i="3" s="1"/>
  <c r="G903" i="3"/>
  <c r="BQ903" i="3" s="1"/>
  <c r="CH903" i="3" s="1"/>
  <c r="H902" i="3"/>
  <c r="Y429" i="3"/>
  <c r="BN429" i="3" s="1"/>
  <c r="BO429" i="3" s="1"/>
  <c r="BP429" i="3" s="1"/>
  <c r="BK429" i="3"/>
  <c r="BL429" i="3" s="1"/>
  <c r="BM429" i="3" s="1"/>
  <c r="Y274" i="3"/>
  <c r="BN274" i="3" s="1"/>
  <c r="BO274" i="3" s="1"/>
  <c r="BP274" i="3" s="1"/>
  <c r="BK274" i="3"/>
  <c r="BL274" i="3" s="1"/>
  <c r="BM274" i="3" s="1"/>
  <c r="H275" i="3"/>
  <c r="G276" i="3"/>
  <c r="BQ276" i="3" s="1"/>
  <c r="Y901" i="3"/>
  <c r="BN901" i="3" s="1"/>
  <c r="BO901" i="3" s="1"/>
  <c r="BP901" i="3" s="1"/>
  <c r="BK901" i="3"/>
  <c r="BL901" i="3" s="1"/>
  <c r="BM901" i="3" s="1"/>
  <c r="Y744" i="3"/>
  <c r="BN744" i="3" s="1"/>
  <c r="BO744" i="3" s="1"/>
  <c r="BP744" i="3" s="1"/>
  <c r="BK744" i="3"/>
  <c r="BL744" i="3" s="1"/>
  <c r="BM744" i="3" s="1"/>
  <c r="H116" i="3"/>
  <c r="G117" i="3"/>
  <c r="BQ117" i="3" s="1"/>
  <c r="G746" i="3"/>
  <c r="BQ746" i="3" s="1"/>
  <c r="CH746" i="3" s="1"/>
  <c r="H745" i="3"/>
  <c r="Y115" i="3"/>
  <c r="BN115" i="3" s="1"/>
  <c r="BO115" i="3" s="1"/>
  <c r="BP115" i="3" s="1"/>
  <c r="BK115" i="3"/>
  <c r="BL115" i="3" s="1"/>
  <c r="BM115" i="3" s="1"/>
  <c r="CM900" i="3" l="1"/>
  <c r="CL273" i="3"/>
  <c r="CQ745" i="3"/>
  <c r="CR745" i="3" s="1"/>
  <c r="CJ430" i="3"/>
  <c r="CP119" i="3"/>
  <c r="CO119" i="3"/>
  <c r="CS744" i="3"/>
  <c r="CR744" i="3"/>
  <c r="CN276" i="3"/>
  <c r="CP589" i="3"/>
  <c r="CO589" i="3"/>
  <c r="CS116" i="3"/>
  <c r="CR116" i="3"/>
  <c r="CK274" i="3"/>
  <c r="CL274" i="3" s="1"/>
  <c r="CQ274" i="3"/>
  <c r="CP432" i="3"/>
  <c r="CO432" i="3"/>
  <c r="CN120" i="3"/>
  <c r="CP746" i="3"/>
  <c r="CO746" i="3"/>
  <c r="CS273" i="3"/>
  <c r="CR273" i="3"/>
  <c r="CK901" i="3"/>
  <c r="CM901" i="3" s="1"/>
  <c r="CQ901" i="3"/>
  <c r="CJ587" i="3"/>
  <c r="CH431" i="3"/>
  <c r="CJ431" i="3" s="1"/>
  <c r="CQ431" i="3"/>
  <c r="CN904" i="3"/>
  <c r="CN747" i="3"/>
  <c r="CP903" i="3"/>
  <c r="CO903" i="3"/>
  <c r="CH588" i="3"/>
  <c r="CJ588" i="3" s="1"/>
  <c r="CQ588" i="3"/>
  <c r="CJ116" i="3"/>
  <c r="CN433" i="3"/>
  <c r="CS430" i="3"/>
  <c r="CR430" i="3"/>
  <c r="CP275" i="3"/>
  <c r="CO275" i="3"/>
  <c r="CS900" i="3"/>
  <c r="CR900" i="3"/>
  <c r="CH117" i="3"/>
  <c r="CI117" i="3" s="1"/>
  <c r="CQ117" i="3"/>
  <c r="CN590" i="3"/>
  <c r="CS587" i="3"/>
  <c r="CR587" i="3"/>
  <c r="CM117" i="3"/>
  <c r="CL117" i="3"/>
  <c r="CM745" i="3"/>
  <c r="CL745" i="3"/>
  <c r="CM588" i="3"/>
  <c r="CL588" i="3"/>
  <c r="CH276" i="3"/>
  <c r="CM431" i="3"/>
  <c r="CL431" i="3"/>
  <c r="CI746" i="3"/>
  <c r="CJ746" i="3"/>
  <c r="CI903" i="3"/>
  <c r="CJ903" i="3"/>
  <c r="CG277" i="3"/>
  <c r="CG748" i="3"/>
  <c r="CG434" i="3"/>
  <c r="CI275" i="3"/>
  <c r="CJ275" i="3"/>
  <c r="CG591" i="3"/>
  <c r="CG121" i="3"/>
  <c r="CG905" i="3"/>
  <c r="K432" i="3"/>
  <c r="BR432" i="3" s="1"/>
  <c r="CK432" i="3" s="1"/>
  <c r="K589" i="3"/>
  <c r="BR589" i="3" s="1"/>
  <c r="CK589" i="3" s="1"/>
  <c r="K118" i="3"/>
  <c r="BR118" i="3" s="1"/>
  <c r="CK118" i="3" s="1"/>
  <c r="Y587" i="3"/>
  <c r="BN587" i="3" s="1"/>
  <c r="BO587" i="3" s="1"/>
  <c r="BP587" i="3" s="1"/>
  <c r="BK587" i="3"/>
  <c r="BL587" i="3" s="1"/>
  <c r="BM587" i="3" s="1"/>
  <c r="K746" i="3"/>
  <c r="BR746" i="3" s="1"/>
  <c r="CK746" i="3" s="1"/>
  <c r="G589" i="3"/>
  <c r="BQ589" i="3" s="1"/>
  <c r="H588" i="3"/>
  <c r="K275" i="3"/>
  <c r="BR275" i="3" s="1"/>
  <c r="K903" i="3"/>
  <c r="BR902" i="3"/>
  <c r="Y745" i="3"/>
  <c r="BN745" i="3" s="1"/>
  <c r="BO745" i="3" s="1"/>
  <c r="BP745" i="3" s="1"/>
  <c r="BK745" i="3"/>
  <c r="BL745" i="3" s="1"/>
  <c r="BM745" i="3" s="1"/>
  <c r="Y902" i="3"/>
  <c r="BN902" i="3" s="1"/>
  <c r="BO902" i="3" s="1"/>
  <c r="BP902" i="3" s="1"/>
  <c r="BK902" i="3"/>
  <c r="BL902" i="3" s="1"/>
  <c r="BM902" i="3" s="1"/>
  <c r="G118" i="3"/>
  <c r="BQ118" i="3" s="1"/>
  <c r="H117" i="3"/>
  <c r="G277" i="3"/>
  <c r="BQ277" i="3" s="1"/>
  <c r="H276" i="3"/>
  <c r="H431" i="3"/>
  <c r="G432" i="3"/>
  <c r="BQ432" i="3" s="1"/>
  <c r="H746" i="3"/>
  <c r="G747" i="3"/>
  <c r="BQ747" i="3" s="1"/>
  <c r="CH747" i="3" s="1"/>
  <c r="G904" i="3"/>
  <c r="BQ904" i="3" s="1"/>
  <c r="CH904" i="3" s="1"/>
  <c r="H903" i="3"/>
  <c r="Y116" i="3"/>
  <c r="BN116" i="3" s="1"/>
  <c r="BO116" i="3" s="1"/>
  <c r="BP116" i="3" s="1"/>
  <c r="BK116" i="3"/>
  <c r="BL116" i="3" s="1"/>
  <c r="BM116" i="3" s="1"/>
  <c r="Y275" i="3"/>
  <c r="BN275" i="3" s="1"/>
  <c r="BO275" i="3" s="1"/>
  <c r="BP275" i="3" s="1"/>
  <c r="BK275" i="3"/>
  <c r="BL275" i="3" s="1"/>
  <c r="BM275" i="3" s="1"/>
  <c r="Y430" i="3"/>
  <c r="BN430" i="3" s="1"/>
  <c r="BO430" i="3" s="1"/>
  <c r="BP430" i="3" s="1"/>
  <c r="BK430" i="3"/>
  <c r="BL430" i="3" s="1"/>
  <c r="BM430" i="3" s="1"/>
  <c r="CI431" i="3" l="1"/>
  <c r="CS745" i="3"/>
  <c r="CI588" i="3"/>
  <c r="CJ117" i="3"/>
  <c r="CM274" i="3"/>
  <c r="CS117" i="3"/>
  <c r="CR117" i="3"/>
  <c r="CP276" i="3"/>
  <c r="CO276" i="3"/>
  <c r="CP904" i="3"/>
  <c r="CO904" i="3"/>
  <c r="CK275" i="3"/>
  <c r="CM275" i="3" s="1"/>
  <c r="CQ275" i="3"/>
  <c r="CN434" i="3"/>
  <c r="CS901" i="3"/>
  <c r="CR901" i="3"/>
  <c r="CK902" i="3"/>
  <c r="CM902" i="3" s="1"/>
  <c r="CQ902" i="3"/>
  <c r="CP433" i="3"/>
  <c r="CO433" i="3"/>
  <c r="CH118" i="3"/>
  <c r="CI118" i="3" s="1"/>
  <c r="CQ118" i="3"/>
  <c r="CN905" i="3"/>
  <c r="CN748" i="3"/>
  <c r="CS588" i="3"/>
  <c r="CR588" i="3"/>
  <c r="CS431" i="3"/>
  <c r="CR431" i="3"/>
  <c r="CS274" i="3"/>
  <c r="CR274" i="3"/>
  <c r="CH589" i="3"/>
  <c r="CI589" i="3" s="1"/>
  <c r="CQ589" i="3"/>
  <c r="CN121" i="3"/>
  <c r="CL901" i="3"/>
  <c r="CP590" i="3"/>
  <c r="CO590" i="3"/>
  <c r="CP120" i="3"/>
  <c r="CO120" i="3"/>
  <c r="CQ746" i="3"/>
  <c r="CH432" i="3"/>
  <c r="CI432" i="3" s="1"/>
  <c r="CQ432" i="3"/>
  <c r="CP747" i="3"/>
  <c r="CO747" i="3"/>
  <c r="CN277" i="3"/>
  <c r="CN591" i="3"/>
  <c r="CM746" i="3"/>
  <c r="CL746" i="3"/>
  <c r="CM589" i="3"/>
  <c r="CL589" i="3"/>
  <c r="CM118" i="3"/>
  <c r="CL118" i="3"/>
  <c r="CH277" i="3"/>
  <c r="CM432" i="3"/>
  <c r="CL432" i="3"/>
  <c r="CI904" i="3"/>
  <c r="CJ904" i="3"/>
  <c r="CI747" i="3"/>
  <c r="CJ747" i="3"/>
  <c r="CI276" i="3"/>
  <c r="CJ276" i="3"/>
  <c r="CG592" i="3"/>
  <c r="CG906" i="3"/>
  <c r="CG122" i="3"/>
  <c r="CG435" i="3"/>
  <c r="CG278" i="3"/>
  <c r="CG749" i="3"/>
  <c r="K904" i="3"/>
  <c r="BR903" i="3"/>
  <c r="K276" i="3"/>
  <c r="BR276" i="3" s="1"/>
  <c r="K119" i="3"/>
  <c r="BR119" i="3" s="1"/>
  <c r="CK119" i="3" s="1"/>
  <c r="G590" i="3"/>
  <c r="BQ590" i="3" s="1"/>
  <c r="H589" i="3"/>
  <c r="K590" i="3"/>
  <c r="BR590" i="3" s="1"/>
  <c r="CK590" i="3" s="1"/>
  <c r="BK588" i="3"/>
  <c r="BL588" i="3" s="1"/>
  <c r="BM588" i="3" s="1"/>
  <c r="Y588" i="3"/>
  <c r="BN588" i="3" s="1"/>
  <c r="BO588" i="3" s="1"/>
  <c r="BP588" i="3" s="1"/>
  <c r="K747" i="3"/>
  <c r="BR747" i="3" s="1"/>
  <c r="K433" i="3"/>
  <c r="BR433" i="3" s="1"/>
  <c r="CK433" i="3" s="1"/>
  <c r="Y746" i="3"/>
  <c r="BN746" i="3" s="1"/>
  <c r="BO746" i="3" s="1"/>
  <c r="BP746" i="3" s="1"/>
  <c r="BK746" i="3"/>
  <c r="BL746" i="3" s="1"/>
  <c r="BM746" i="3" s="1"/>
  <c r="H432" i="3"/>
  <c r="G433" i="3"/>
  <c r="BQ433" i="3" s="1"/>
  <c r="Y431" i="3"/>
  <c r="BN431" i="3" s="1"/>
  <c r="BO431" i="3" s="1"/>
  <c r="BP431" i="3" s="1"/>
  <c r="BK431" i="3"/>
  <c r="BL431" i="3" s="1"/>
  <c r="BM431" i="3" s="1"/>
  <c r="Y117" i="3"/>
  <c r="BN117" i="3" s="1"/>
  <c r="BO117" i="3" s="1"/>
  <c r="BP117" i="3" s="1"/>
  <c r="BK117" i="3"/>
  <c r="BL117" i="3" s="1"/>
  <c r="BM117" i="3" s="1"/>
  <c r="G748" i="3"/>
  <c r="BQ748" i="3" s="1"/>
  <c r="CH748" i="3" s="1"/>
  <c r="H747" i="3"/>
  <c r="Y276" i="3"/>
  <c r="BN276" i="3" s="1"/>
  <c r="BO276" i="3" s="1"/>
  <c r="BP276" i="3" s="1"/>
  <c r="BK276" i="3"/>
  <c r="BL276" i="3" s="1"/>
  <c r="BM276" i="3" s="1"/>
  <c r="H277" i="3"/>
  <c r="G278" i="3"/>
  <c r="BQ278" i="3" s="1"/>
  <c r="Y903" i="3"/>
  <c r="BN903" i="3" s="1"/>
  <c r="BO903" i="3" s="1"/>
  <c r="BP903" i="3" s="1"/>
  <c r="BK903" i="3"/>
  <c r="BL903" i="3" s="1"/>
  <c r="BM903" i="3" s="1"/>
  <c r="G905" i="3"/>
  <c r="BQ905" i="3" s="1"/>
  <c r="CH905" i="3" s="1"/>
  <c r="H904" i="3"/>
  <c r="H118" i="3"/>
  <c r="G119" i="3"/>
  <c r="BQ119" i="3" s="1"/>
  <c r="CJ118" i="3" l="1"/>
  <c r="CL902" i="3"/>
  <c r="CK903" i="3"/>
  <c r="CM903" i="3" s="1"/>
  <c r="CQ903" i="3"/>
  <c r="CS275" i="3"/>
  <c r="CR275" i="3"/>
  <c r="CR746" i="3"/>
  <c r="CS746" i="3"/>
  <c r="CN749" i="3"/>
  <c r="CN906" i="3"/>
  <c r="CJ432" i="3"/>
  <c r="CS589" i="3"/>
  <c r="CR589" i="3"/>
  <c r="CN278" i="3"/>
  <c r="CN592" i="3"/>
  <c r="CP277" i="3"/>
  <c r="CO277" i="3"/>
  <c r="CP905" i="3"/>
  <c r="CO905" i="3"/>
  <c r="CK747" i="3"/>
  <c r="CL747" i="3" s="1"/>
  <c r="CQ747" i="3"/>
  <c r="CP591" i="3"/>
  <c r="CO591" i="3"/>
  <c r="CH119" i="3"/>
  <c r="CJ119" i="3" s="1"/>
  <c r="CQ119" i="3"/>
  <c r="CH433" i="3"/>
  <c r="CI433" i="3" s="1"/>
  <c r="CQ433" i="3"/>
  <c r="CN435" i="3"/>
  <c r="CP748" i="3"/>
  <c r="CO748" i="3"/>
  <c r="CH590" i="3"/>
  <c r="CI590" i="3" s="1"/>
  <c r="CQ590" i="3"/>
  <c r="CN122" i="3"/>
  <c r="CS118" i="3"/>
  <c r="CR118" i="3"/>
  <c r="CJ589" i="3"/>
  <c r="CL275" i="3"/>
  <c r="CP434" i="3"/>
  <c r="CO434" i="3"/>
  <c r="CS902" i="3"/>
  <c r="CR902" i="3"/>
  <c r="CK276" i="3"/>
  <c r="CM276" i="3" s="1"/>
  <c r="CQ276" i="3"/>
  <c r="CS432" i="3"/>
  <c r="CR432" i="3"/>
  <c r="CP121" i="3"/>
  <c r="CO121" i="3"/>
  <c r="CM119" i="3"/>
  <c r="CL119" i="3"/>
  <c r="CM433" i="3"/>
  <c r="CL433" i="3"/>
  <c r="CM590" i="3"/>
  <c r="CL590" i="3"/>
  <c r="CH278" i="3"/>
  <c r="CI905" i="3"/>
  <c r="CJ905" i="3"/>
  <c r="CG436" i="3"/>
  <c r="CG907" i="3"/>
  <c r="CG750" i="3"/>
  <c r="CG279" i="3"/>
  <c r="CI748" i="3"/>
  <c r="CJ748" i="3"/>
  <c r="CI277" i="3"/>
  <c r="CJ277" i="3"/>
  <c r="CG123" i="3"/>
  <c r="CG593" i="3"/>
  <c r="K434" i="3"/>
  <c r="BR434" i="3" s="1"/>
  <c r="CK434" i="3" s="1"/>
  <c r="H590" i="3"/>
  <c r="G591" i="3"/>
  <c r="BQ591" i="3" s="1"/>
  <c r="K748" i="3"/>
  <c r="BR748" i="3" s="1"/>
  <c r="CK748" i="3" s="1"/>
  <c r="K120" i="3"/>
  <c r="BR120" i="3" s="1"/>
  <c r="CK120" i="3" s="1"/>
  <c r="K277" i="3"/>
  <c r="BR277" i="3" s="1"/>
  <c r="K591" i="3"/>
  <c r="BR591" i="3" s="1"/>
  <c r="CK591" i="3" s="1"/>
  <c r="BK589" i="3"/>
  <c r="BL589" i="3" s="1"/>
  <c r="BM589" i="3" s="1"/>
  <c r="Y589" i="3"/>
  <c r="BN589" i="3" s="1"/>
  <c r="BO589" i="3" s="1"/>
  <c r="BP589" i="3" s="1"/>
  <c r="K905" i="3"/>
  <c r="BR904" i="3"/>
  <c r="Y904" i="3"/>
  <c r="BN904" i="3" s="1"/>
  <c r="BO904" i="3" s="1"/>
  <c r="BP904" i="3" s="1"/>
  <c r="BK904" i="3"/>
  <c r="BL904" i="3" s="1"/>
  <c r="BM904" i="3" s="1"/>
  <c r="Y747" i="3"/>
  <c r="BN747" i="3" s="1"/>
  <c r="BO747" i="3" s="1"/>
  <c r="BP747" i="3" s="1"/>
  <c r="BK747" i="3"/>
  <c r="BL747" i="3" s="1"/>
  <c r="BM747" i="3" s="1"/>
  <c r="G120" i="3"/>
  <c r="BQ120" i="3" s="1"/>
  <c r="H119" i="3"/>
  <c r="Y118" i="3"/>
  <c r="BN118" i="3" s="1"/>
  <c r="BO118" i="3" s="1"/>
  <c r="BP118" i="3" s="1"/>
  <c r="BK118" i="3"/>
  <c r="BL118" i="3" s="1"/>
  <c r="BM118" i="3" s="1"/>
  <c r="H748" i="3"/>
  <c r="G749" i="3"/>
  <c r="BQ749" i="3" s="1"/>
  <c r="CH749" i="3" s="1"/>
  <c r="Y432" i="3"/>
  <c r="BN432" i="3" s="1"/>
  <c r="BO432" i="3" s="1"/>
  <c r="BP432" i="3" s="1"/>
  <c r="BK432" i="3"/>
  <c r="BL432" i="3" s="1"/>
  <c r="BM432" i="3" s="1"/>
  <c r="H433" i="3"/>
  <c r="G434" i="3"/>
  <c r="BQ434" i="3" s="1"/>
  <c r="G279" i="3"/>
  <c r="BQ279" i="3" s="1"/>
  <c r="H278" i="3"/>
  <c r="G906" i="3"/>
  <c r="BQ906" i="3" s="1"/>
  <c r="CH906" i="3" s="1"/>
  <c r="H905" i="3"/>
  <c r="Y277" i="3"/>
  <c r="BN277" i="3" s="1"/>
  <c r="BO277" i="3" s="1"/>
  <c r="BP277" i="3" s="1"/>
  <c r="BK277" i="3"/>
  <c r="BL277" i="3" s="1"/>
  <c r="BM277" i="3" s="1"/>
  <c r="CL903" i="3" l="1"/>
  <c r="CM747" i="3"/>
  <c r="CI119" i="3"/>
  <c r="CJ433" i="3"/>
  <c r="CJ590" i="3"/>
  <c r="CS747" i="3"/>
  <c r="CR747" i="3"/>
  <c r="CH591" i="3"/>
  <c r="CI591" i="3" s="1"/>
  <c r="CQ591" i="3"/>
  <c r="CP122" i="3"/>
  <c r="CO122" i="3"/>
  <c r="CP435" i="3"/>
  <c r="CO435" i="3"/>
  <c r="CP749" i="3"/>
  <c r="CO749" i="3"/>
  <c r="CK904" i="3"/>
  <c r="CM904" i="3" s="1"/>
  <c r="CQ904" i="3"/>
  <c r="CS433" i="3"/>
  <c r="CR433" i="3"/>
  <c r="CP278" i="3"/>
  <c r="CO278" i="3"/>
  <c r="CH434" i="3"/>
  <c r="CI434" i="3" s="1"/>
  <c r="CQ434" i="3"/>
  <c r="CS590" i="3"/>
  <c r="CR590" i="3"/>
  <c r="CN123" i="3"/>
  <c r="CN750" i="3"/>
  <c r="CL276" i="3"/>
  <c r="CQ748" i="3"/>
  <c r="CH120" i="3"/>
  <c r="CI120" i="3" s="1"/>
  <c r="CQ120" i="3"/>
  <c r="CN279" i="3"/>
  <c r="CS119" i="3"/>
  <c r="CR119" i="3"/>
  <c r="CK277" i="3"/>
  <c r="CL277" i="3" s="1"/>
  <c r="CQ277" i="3"/>
  <c r="CN907" i="3"/>
  <c r="CP592" i="3"/>
  <c r="CO592" i="3"/>
  <c r="CP906" i="3"/>
  <c r="CO906" i="3"/>
  <c r="CS903" i="3"/>
  <c r="CR903" i="3"/>
  <c r="CN593" i="3"/>
  <c r="CN436" i="3"/>
  <c r="CS276" i="3"/>
  <c r="CR276" i="3"/>
  <c r="CM277" i="3"/>
  <c r="CM120" i="3"/>
  <c r="CL120" i="3"/>
  <c r="CM748" i="3"/>
  <c r="CL748" i="3"/>
  <c r="CM434" i="3"/>
  <c r="CL434" i="3"/>
  <c r="CH279" i="3"/>
  <c r="CM591" i="3"/>
  <c r="CL591" i="3"/>
  <c r="CI749" i="3"/>
  <c r="CJ749" i="3"/>
  <c r="CI906" i="3"/>
  <c r="CJ906" i="3"/>
  <c r="CG280" i="3"/>
  <c r="CG124" i="3"/>
  <c r="CG594" i="3"/>
  <c r="CG437" i="3"/>
  <c r="CI278" i="3"/>
  <c r="CJ278" i="3"/>
  <c r="CG751" i="3"/>
  <c r="CG908" i="3"/>
  <c r="K906" i="3"/>
  <c r="BR905" i="3"/>
  <c r="K121" i="3"/>
  <c r="BR121" i="3" s="1"/>
  <c r="CK121" i="3" s="1"/>
  <c r="K749" i="3"/>
  <c r="BR749" i="3" s="1"/>
  <c r="CK749" i="3" s="1"/>
  <c r="G592" i="3"/>
  <c r="BQ592" i="3" s="1"/>
  <c r="H591" i="3"/>
  <c r="K592" i="3"/>
  <c r="BR592" i="3" s="1"/>
  <c r="CK592" i="3" s="1"/>
  <c r="Y590" i="3"/>
  <c r="BN590" i="3" s="1"/>
  <c r="BO590" i="3" s="1"/>
  <c r="BP590" i="3" s="1"/>
  <c r="BK590" i="3"/>
  <c r="BL590" i="3" s="1"/>
  <c r="BM590" i="3" s="1"/>
  <c r="K278" i="3"/>
  <c r="BR278" i="3" s="1"/>
  <c r="K435" i="3"/>
  <c r="BR435" i="3" s="1"/>
  <c r="CK435" i="3" s="1"/>
  <c r="Y905" i="3"/>
  <c r="BN905" i="3" s="1"/>
  <c r="BO905" i="3" s="1"/>
  <c r="BP905" i="3" s="1"/>
  <c r="BK905" i="3"/>
  <c r="BL905" i="3" s="1"/>
  <c r="BM905" i="3" s="1"/>
  <c r="G750" i="3"/>
  <c r="BQ750" i="3" s="1"/>
  <c r="CH750" i="3" s="1"/>
  <c r="H749" i="3"/>
  <c r="G907" i="3"/>
  <c r="BQ907" i="3" s="1"/>
  <c r="CH907" i="3" s="1"/>
  <c r="H906" i="3"/>
  <c r="Y119" i="3"/>
  <c r="BN119" i="3" s="1"/>
  <c r="BO119" i="3" s="1"/>
  <c r="BP119" i="3" s="1"/>
  <c r="BK119" i="3"/>
  <c r="BL119" i="3" s="1"/>
  <c r="BM119" i="3" s="1"/>
  <c r="H120" i="3"/>
  <c r="G121" i="3"/>
  <c r="BQ121" i="3" s="1"/>
  <c r="Y748" i="3"/>
  <c r="BN748" i="3" s="1"/>
  <c r="BO748" i="3" s="1"/>
  <c r="BP748" i="3" s="1"/>
  <c r="BK748" i="3"/>
  <c r="BL748" i="3" s="1"/>
  <c r="BM748" i="3" s="1"/>
  <c r="H279" i="3"/>
  <c r="G280" i="3"/>
  <c r="BQ280" i="3" s="1"/>
  <c r="Y278" i="3"/>
  <c r="BN278" i="3" s="1"/>
  <c r="BO278" i="3" s="1"/>
  <c r="BP278" i="3" s="1"/>
  <c r="BK278" i="3"/>
  <c r="BL278" i="3" s="1"/>
  <c r="BM278" i="3" s="1"/>
  <c r="H434" i="3"/>
  <c r="G435" i="3"/>
  <c r="BQ435" i="3" s="1"/>
  <c r="Y433" i="3"/>
  <c r="BN433" i="3" s="1"/>
  <c r="BO433" i="3" s="1"/>
  <c r="BP433" i="3" s="1"/>
  <c r="BK433" i="3"/>
  <c r="BL433" i="3" s="1"/>
  <c r="BM433" i="3" s="1"/>
  <c r="CJ434" i="3" l="1"/>
  <c r="CJ120" i="3"/>
  <c r="CL904" i="3"/>
  <c r="CQ749" i="3"/>
  <c r="CS749" i="3" s="1"/>
  <c r="CH435" i="3"/>
  <c r="CI435" i="3" s="1"/>
  <c r="CQ435" i="3"/>
  <c r="CP279" i="3"/>
  <c r="CO279" i="3"/>
  <c r="CP593" i="3"/>
  <c r="CO593" i="3"/>
  <c r="CP907" i="3"/>
  <c r="CO907" i="3"/>
  <c r="CS120" i="3"/>
  <c r="CR120" i="3"/>
  <c r="CS904" i="3"/>
  <c r="CR904" i="3"/>
  <c r="CH121" i="3"/>
  <c r="CJ121" i="3" s="1"/>
  <c r="CQ121" i="3"/>
  <c r="CH592" i="3"/>
  <c r="CJ592" i="3" s="1"/>
  <c r="CQ592" i="3"/>
  <c r="CN280" i="3"/>
  <c r="CP123" i="3"/>
  <c r="CO123" i="3"/>
  <c r="CK278" i="3"/>
  <c r="CL278" i="3" s="1"/>
  <c r="CQ278" i="3"/>
  <c r="CK905" i="3"/>
  <c r="CM905" i="3" s="1"/>
  <c r="CQ905" i="3"/>
  <c r="CJ591" i="3"/>
  <c r="CS591" i="3"/>
  <c r="CR591" i="3"/>
  <c r="CN124" i="3"/>
  <c r="CP436" i="3"/>
  <c r="CO436" i="3"/>
  <c r="CR748" i="3"/>
  <c r="CS748" i="3"/>
  <c r="CN908" i="3"/>
  <c r="CN437" i="3"/>
  <c r="CN751" i="3"/>
  <c r="CS277" i="3"/>
  <c r="CR277" i="3"/>
  <c r="CR434" i="3"/>
  <c r="CS434" i="3"/>
  <c r="CN594" i="3"/>
  <c r="CP750" i="3"/>
  <c r="CO750" i="3"/>
  <c r="CH280" i="3"/>
  <c r="CM749" i="3"/>
  <c r="CL749" i="3"/>
  <c r="CM121" i="3"/>
  <c r="CL121" i="3"/>
  <c r="CM435" i="3"/>
  <c r="CL435" i="3"/>
  <c r="CM592" i="3"/>
  <c r="CL592" i="3"/>
  <c r="CI750" i="3"/>
  <c r="CJ750" i="3"/>
  <c r="CG125" i="3"/>
  <c r="CI279" i="3"/>
  <c r="CJ279" i="3"/>
  <c r="CI907" i="3"/>
  <c r="CJ907" i="3"/>
  <c r="CG909" i="3"/>
  <c r="CG281" i="3"/>
  <c r="CG438" i="3"/>
  <c r="CG752" i="3"/>
  <c r="CG595" i="3"/>
  <c r="K436" i="3"/>
  <c r="BR436" i="3" s="1"/>
  <c r="CK436" i="3" s="1"/>
  <c r="H592" i="3"/>
  <c r="G593" i="3"/>
  <c r="BQ593" i="3" s="1"/>
  <c r="K279" i="3"/>
  <c r="BR279" i="3" s="1"/>
  <c r="K750" i="3"/>
  <c r="BR750" i="3" s="1"/>
  <c r="CK750" i="3" s="1"/>
  <c r="K122" i="3"/>
  <c r="BR122" i="3" s="1"/>
  <c r="CK122" i="3" s="1"/>
  <c r="K593" i="3"/>
  <c r="BR593" i="3" s="1"/>
  <c r="CK593" i="3" s="1"/>
  <c r="Y591" i="3"/>
  <c r="BN591" i="3" s="1"/>
  <c r="BO591" i="3" s="1"/>
  <c r="BP591" i="3" s="1"/>
  <c r="BK591" i="3"/>
  <c r="BL591" i="3" s="1"/>
  <c r="BM591" i="3" s="1"/>
  <c r="K907" i="3"/>
  <c r="BR906" i="3"/>
  <c r="Y906" i="3"/>
  <c r="BN906" i="3" s="1"/>
  <c r="BO906" i="3" s="1"/>
  <c r="BP906" i="3" s="1"/>
  <c r="BK906" i="3"/>
  <c r="BL906" i="3" s="1"/>
  <c r="BM906" i="3" s="1"/>
  <c r="G908" i="3"/>
  <c r="BQ908" i="3" s="1"/>
  <c r="CH908" i="3" s="1"/>
  <c r="H907" i="3"/>
  <c r="Y749" i="3"/>
  <c r="BN749" i="3" s="1"/>
  <c r="BO749" i="3" s="1"/>
  <c r="BP749" i="3" s="1"/>
  <c r="BK749" i="3"/>
  <c r="BL749" i="3" s="1"/>
  <c r="BM749" i="3" s="1"/>
  <c r="H750" i="3"/>
  <c r="G751" i="3"/>
  <c r="BQ751" i="3" s="1"/>
  <c r="CH751" i="3" s="1"/>
  <c r="G122" i="3"/>
  <c r="BQ122" i="3" s="1"/>
  <c r="H121" i="3"/>
  <c r="G281" i="3"/>
  <c r="BQ281" i="3" s="1"/>
  <c r="H280" i="3"/>
  <c r="Y279" i="3"/>
  <c r="BN279" i="3" s="1"/>
  <c r="BO279" i="3" s="1"/>
  <c r="BP279" i="3" s="1"/>
  <c r="BK279" i="3"/>
  <c r="BL279" i="3" s="1"/>
  <c r="BM279" i="3" s="1"/>
  <c r="H435" i="3"/>
  <c r="G436" i="3"/>
  <c r="BQ436" i="3" s="1"/>
  <c r="Y434" i="3"/>
  <c r="BN434" i="3" s="1"/>
  <c r="BO434" i="3" s="1"/>
  <c r="BP434" i="3" s="1"/>
  <c r="BK434" i="3"/>
  <c r="BL434" i="3" s="1"/>
  <c r="BM434" i="3" s="1"/>
  <c r="Y120" i="3"/>
  <c r="BN120" i="3" s="1"/>
  <c r="BO120" i="3" s="1"/>
  <c r="BP120" i="3" s="1"/>
  <c r="BK120" i="3"/>
  <c r="BL120" i="3" s="1"/>
  <c r="BM120" i="3" s="1"/>
  <c r="CI121" i="3" l="1"/>
  <c r="CJ435" i="3"/>
  <c r="CR749" i="3"/>
  <c r="CM278" i="3"/>
  <c r="CN752" i="3"/>
  <c r="CP908" i="3"/>
  <c r="CO908" i="3"/>
  <c r="CP124" i="3"/>
  <c r="CO124" i="3"/>
  <c r="CS278" i="3"/>
  <c r="CR278" i="3"/>
  <c r="CK279" i="3"/>
  <c r="CL279" i="3" s="1"/>
  <c r="CQ279" i="3"/>
  <c r="CN438" i="3"/>
  <c r="CI592" i="3"/>
  <c r="CP437" i="3"/>
  <c r="CO437" i="3"/>
  <c r="CN595" i="3"/>
  <c r="CH122" i="3"/>
  <c r="CJ122" i="3" s="1"/>
  <c r="CQ122" i="3"/>
  <c r="CH436" i="3"/>
  <c r="CI436" i="3" s="1"/>
  <c r="CQ436" i="3"/>
  <c r="CK906" i="3"/>
  <c r="CL906" i="3" s="1"/>
  <c r="CQ906" i="3"/>
  <c r="CH593" i="3"/>
  <c r="CJ593" i="3" s="1"/>
  <c r="CQ593" i="3"/>
  <c r="CS121" i="3"/>
  <c r="CR121" i="3"/>
  <c r="CL905" i="3"/>
  <c r="CP280" i="3"/>
  <c r="CO280" i="3"/>
  <c r="CS435" i="3"/>
  <c r="CR435" i="3"/>
  <c r="CP594" i="3"/>
  <c r="CO594" i="3"/>
  <c r="CN281" i="3"/>
  <c r="CN125" i="3"/>
  <c r="CP751" i="3"/>
  <c r="CO751" i="3"/>
  <c r="CN909" i="3"/>
  <c r="CS905" i="3"/>
  <c r="CR905" i="3"/>
  <c r="CS592" i="3"/>
  <c r="CR592" i="3"/>
  <c r="CQ750" i="3"/>
  <c r="CM122" i="3"/>
  <c r="CL122" i="3"/>
  <c r="CM750" i="3"/>
  <c r="CL750" i="3"/>
  <c r="CL436" i="3"/>
  <c r="CM436" i="3"/>
  <c r="CH281" i="3"/>
  <c r="CM593" i="3"/>
  <c r="CL593" i="3"/>
  <c r="CI908" i="3"/>
  <c r="CJ908" i="3"/>
  <c r="CG596" i="3"/>
  <c r="CG282" i="3"/>
  <c r="CI751" i="3"/>
  <c r="CJ751" i="3"/>
  <c r="CG126" i="3"/>
  <c r="CI280" i="3"/>
  <c r="CJ280" i="3"/>
  <c r="CG753" i="3"/>
  <c r="CG910" i="3"/>
  <c r="CG439" i="3"/>
  <c r="K908" i="3"/>
  <c r="BR907" i="3"/>
  <c r="K751" i="3"/>
  <c r="BR751" i="3" s="1"/>
  <c r="CK751" i="3" s="1"/>
  <c r="K280" i="3"/>
  <c r="BR280" i="3" s="1"/>
  <c r="H593" i="3"/>
  <c r="G594" i="3"/>
  <c r="BQ594" i="3" s="1"/>
  <c r="K594" i="3"/>
  <c r="BR594" i="3" s="1"/>
  <c r="CK594" i="3" s="1"/>
  <c r="BK592" i="3"/>
  <c r="BL592" i="3" s="1"/>
  <c r="BM592" i="3" s="1"/>
  <c r="Y592" i="3"/>
  <c r="BN592" i="3" s="1"/>
  <c r="BO592" i="3" s="1"/>
  <c r="BP592" i="3" s="1"/>
  <c r="K123" i="3"/>
  <c r="BR123" i="3" s="1"/>
  <c r="CK123" i="3" s="1"/>
  <c r="K437" i="3"/>
  <c r="BR437" i="3" s="1"/>
  <c r="CK437" i="3" s="1"/>
  <c r="Y907" i="3"/>
  <c r="BN907" i="3" s="1"/>
  <c r="BO907" i="3" s="1"/>
  <c r="BP907" i="3" s="1"/>
  <c r="BK907" i="3"/>
  <c r="BL907" i="3" s="1"/>
  <c r="BM907" i="3" s="1"/>
  <c r="G909" i="3"/>
  <c r="BQ909" i="3" s="1"/>
  <c r="CH909" i="3" s="1"/>
  <c r="H908" i="3"/>
  <c r="Y121" i="3"/>
  <c r="BN121" i="3" s="1"/>
  <c r="BO121" i="3" s="1"/>
  <c r="BP121" i="3" s="1"/>
  <c r="BK121" i="3"/>
  <c r="BL121" i="3" s="1"/>
  <c r="BM121" i="3" s="1"/>
  <c r="G752" i="3"/>
  <c r="BQ752" i="3" s="1"/>
  <c r="CH752" i="3" s="1"/>
  <c r="H751" i="3"/>
  <c r="Y435" i="3"/>
  <c r="BN435" i="3" s="1"/>
  <c r="BO435" i="3" s="1"/>
  <c r="BP435" i="3" s="1"/>
  <c r="BK435" i="3"/>
  <c r="BL435" i="3" s="1"/>
  <c r="BM435" i="3" s="1"/>
  <c r="Y750" i="3"/>
  <c r="BN750" i="3" s="1"/>
  <c r="BO750" i="3" s="1"/>
  <c r="BP750" i="3" s="1"/>
  <c r="BK750" i="3"/>
  <c r="BL750" i="3" s="1"/>
  <c r="BM750" i="3" s="1"/>
  <c r="Y280" i="3"/>
  <c r="BN280" i="3" s="1"/>
  <c r="BO280" i="3" s="1"/>
  <c r="BP280" i="3" s="1"/>
  <c r="BK280" i="3"/>
  <c r="BL280" i="3" s="1"/>
  <c r="BM280" i="3" s="1"/>
  <c r="H281" i="3"/>
  <c r="G282" i="3"/>
  <c r="BQ282" i="3" s="1"/>
  <c r="H122" i="3"/>
  <c r="G123" i="3"/>
  <c r="BQ123" i="3" s="1"/>
  <c r="H436" i="3"/>
  <c r="G437" i="3"/>
  <c r="BQ437" i="3" s="1"/>
  <c r="CI122" i="3" l="1"/>
  <c r="CM279" i="3"/>
  <c r="CJ436" i="3"/>
  <c r="CI593" i="3"/>
  <c r="CM906" i="3"/>
  <c r="CH594" i="3"/>
  <c r="CJ594" i="3" s="1"/>
  <c r="CQ594" i="3"/>
  <c r="CN753" i="3"/>
  <c r="CS436" i="3"/>
  <c r="CR436" i="3"/>
  <c r="CS906" i="3"/>
  <c r="CR906" i="3"/>
  <c r="CH123" i="3"/>
  <c r="CJ123" i="3" s="1"/>
  <c r="CQ123" i="3"/>
  <c r="CP281" i="3"/>
  <c r="CO281" i="3"/>
  <c r="CH437" i="3"/>
  <c r="CJ437" i="3" s="1"/>
  <c r="CQ437" i="3"/>
  <c r="CN910" i="3"/>
  <c r="CK280" i="3"/>
  <c r="CM280" i="3" s="1"/>
  <c r="CQ280" i="3"/>
  <c r="CQ751" i="3"/>
  <c r="CS122" i="3"/>
  <c r="CR122" i="3"/>
  <c r="CP438" i="3"/>
  <c r="CO438" i="3"/>
  <c r="CP125" i="3"/>
  <c r="CO125" i="3"/>
  <c r="CP909" i="3"/>
  <c r="CO909" i="3"/>
  <c r="CK907" i="3"/>
  <c r="CM907" i="3" s="1"/>
  <c r="CQ907" i="3"/>
  <c r="CN282" i="3"/>
  <c r="CS593" i="3"/>
  <c r="CR593" i="3"/>
  <c r="CP595" i="3"/>
  <c r="CO595" i="3"/>
  <c r="CS279" i="3"/>
  <c r="CR279" i="3"/>
  <c r="CP752" i="3"/>
  <c r="CO752" i="3"/>
  <c r="CN439" i="3"/>
  <c r="CN126" i="3"/>
  <c r="CN596" i="3"/>
  <c r="CS750" i="3"/>
  <c r="CR750" i="3"/>
  <c r="CM751" i="3"/>
  <c r="CL751" i="3"/>
  <c r="CM123" i="3"/>
  <c r="CL123" i="3"/>
  <c r="CM437" i="3"/>
  <c r="CL437" i="3"/>
  <c r="CH282" i="3"/>
  <c r="CM594" i="3"/>
  <c r="CL594" i="3"/>
  <c r="CG440" i="3"/>
  <c r="CG911" i="3"/>
  <c r="CG127" i="3"/>
  <c r="CG283" i="3"/>
  <c r="CI752" i="3"/>
  <c r="CJ752" i="3"/>
  <c r="CG597" i="3"/>
  <c r="CI909" i="3"/>
  <c r="CJ909" i="3"/>
  <c r="CG754" i="3"/>
  <c r="CI281" i="3"/>
  <c r="CJ281" i="3"/>
  <c r="K438" i="3"/>
  <c r="BR438" i="3" s="1"/>
  <c r="CK438" i="3" s="1"/>
  <c r="Y593" i="3"/>
  <c r="BN593" i="3" s="1"/>
  <c r="BO593" i="3" s="1"/>
  <c r="BP593" i="3" s="1"/>
  <c r="BK593" i="3"/>
  <c r="BL593" i="3" s="1"/>
  <c r="BM593" i="3" s="1"/>
  <c r="K124" i="3"/>
  <c r="BR124" i="3" s="1"/>
  <c r="CK124" i="3" s="1"/>
  <c r="K281" i="3"/>
  <c r="BR281" i="3" s="1"/>
  <c r="K752" i="3"/>
  <c r="BR752" i="3" s="1"/>
  <c r="CK752" i="3" s="1"/>
  <c r="K595" i="3"/>
  <c r="BR595" i="3" s="1"/>
  <c r="CK595" i="3" s="1"/>
  <c r="H594" i="3"/>
  <c r="G595" i="3"/>
  <c r="BQ595" i="3" s="1"/>
  <c r="K909" i="3"/>
  <c r="BR908" i="3"/>
  <c r="Y122" i="3"/>
  <c r="BN122" i="3" s="1"/>
  <c r="BO122" i="3" s="1"/>
  <c r="BP122" i="3" s="1"/>
  <c r="BK122" i="3"/>
  <c r="BL122" i="3" s="1"/>
  <c r="BM122" i="3" s="1"/>
  <c r="G283" i="3"/>
  <c r="BQ283" i="3" s="1"/>
  <c r="H282" i="3"/>
  <c r="H437" i="3"/>
  <c r="G438" i="3"/>
  <c r="BQ438" i="3" s="1"/>
  <c r="Y436" i="3"/>
  <c r="BN436" i="3" s="1"/>
  <c r="BO436" i="3" s="1"/>
  <c r="BP436" i="3" s="1"/>
  <c r="BK436" i="3"/>
  <c r="BL436" i="3" s="1"/>
  <c r="BM436" i="3" s="1"/>
  <c r="G124" i="3"/>
  <c r="BQ124" i="3" s="1"/>
  <c r="H123" i="3"/>
  <c r="G910" i="3"/>
  <c r="BQ910" i="3" s="1"/>
  <c r="CH910" i="3" s="1"/>
  <c r="H909" i="3"/>
  <c r="Y908" i="3"/>
  <c r="BN908" i="3" s="1"/>
  <c r="BO908" i="3" s="1"/>
  <c r="BP908" i="3" s="1"/>
  <c r="BK908" i="3"/>
  <c r="BL908" i="3" s="1"/>
  <c r="BM908" i="3" s="1"/>
  <c r="Y751" i="3"/>
  <c r="BN751" i="3" s="1"/>
  <c r="BO751" i="3" s="1"/>
  <c r="BP751" i="3" s="1"/>
  <c r="BK751" i="3"/>
  <c r="BL751" i="3" s="1"/>
  <c r="BM751" i="3" s="1"/>
  <c r="Y281" i="3"/>
  <c r="BN281" i="3" s="1"/>
  <c r="BO281" i="3" s="1"/>
  <c r="BP281" i="3" s="1"/>
  <c r="BK281" i="3"/>
  <c r="BL281" i="3" s="1"/>
  <c r="BM281" i="3" s="1"/>
  <c r="H752" i="3"/>
  <c r="G753" i="3"/>
  <c r="BQ753" i="3" s="1"/>
  <c r="CH753" i="3" s="1"/>
  <c r="CL280" i="3" l="1"/>
  <c r="CI123" i="3"/>
  <c r="CI437" i="3"/>
  <c r="CI594" i="3"/>
  <c r="CL907" i="3"/>
  <c r="CN597" i="3"/>
  <c r="CP596" i="3"/>
  <c r="CO596" i="3"/>
  <c r="CS437" i="3"/>
  <c r="CR437" i="3"/>
  <c r="CK281" i="3"/>
  <c r="CM281" i="3" s="1"/>
  <c r="CQ281" i="3"/>
  <c r="CS907" i="3"/>
  <c r="CR907" i="3"/>
  <c r="CN911" i="3"/>
  <c r="CN754" i="3"/>
  <c r="CP126" i="3"/>
  <c r="CO126" i="3"/>
  <c r="CP753" i="3"/>
  <c r="CO753" i="3"/>
  <c r="CP282" i="3"/>
  <c r="CO282" i="3"/>
  <c r="CH124" i="3"/>
  <c r="CJ124" i="3" s="1"/>
  <c r="CQ124" i="3"/>
  <c r="CK908" i="3"/>
  <c r="CM908" i="3" s="1"/>
  <c r="CQ908" i="3"/>
  <c r="CS751" i="3"/>
  <c r="CR751" i="3"/>
  <c r="CP910" i="3"/>
  <c r="CO910" i="3"/>
  <c r="CN440" i="3"/>
  <c r="CN283" i="3"/>
  <c r="CP439" i="3"/>
  <c r="CO439" i="3"/>
  <c r="CS280" i="3"/>
  <c r="CR280" i="3"/>
  <c r="CS123" i="3"/>
  <c r="CR123" i="3"/>
  <c r="CR594" i="3"/>
  <c r="CS594" i="3"/>
  <c r="CH438" i="3"/>
  <c r="CI438" i="3" s="1"/>
  <c r="CQ438" i="3"/>
  <c r="CH595" i="3"/>
  <c r="CJ595" i="3" s="1"/>
  <c r="CQ595" i="3"/>
  <c r="CN127" i="3"/>
  <c r="CQ752" i="3"/>
  <c r="CM752" i="3"/>
  <c r="CL752" i="3"/>
  <c r="CM124" i="3"/>
  <c r="CL124" i="3"/>
  <c r="CM438" i="3"/>
  <c r="CL438" i="3"/>
  <c r="CH283" i="3"/>
  <c r="CM595" i="3"/>
  <c r="CL595" i="3"/>
  <c r="CI753" i="3"/>
  <c r="CJ753" i="3"/>
  <c r="CI910" i="3"/>
  <c r="CJ910" i="3"/>
  <c r="CJ282" i="3"/>
  <c r="CI282" i="3"/>
  <c r="CG598" i="3"/>
  <c r="CG128" i="3"/>
  <c r="CG284" i="3"/>
  <c r="CG912" i="3"/>
  <c r="CG755" i="3"/>
  <c r="CG441" i="3"/>
  <c r="K910" i="3"/>
  <c r="BR909" i="3"/>
  <c r="G596" i="3"/>
  <c r="BQ596" i="3" s="1"/>
  <c r="H595" i="3"/>
  <c r="K282" i="3"/>
  <c r="BR282" i="3" s="1"/>
  <c r="BK594" i="3"/>
  <c r="BL594" i="3" s="1"/>
  <c r="BM594" i="3" s="1"/>
  <c r="Y594" i="3"/>
  <c r="BN594" i="3" s="1"/>
  <c r="BO594" i="3" s="1"/>
  <c r="BP594" i="3" s="1"/>
  <c r="K125" i="3"/>
  <c r="BR125" i="3" s="1"/>
  <c r="CK125" i="3" s="1"/>
  <c r="K596" i="3"/>
  <c r="BR596" i="3" s="1"/>
  <c r="CK596" i="3" s="1"/>
  <c r="K753" i="3"/>
  <c r="BR753" i="3" s="1"/>
  <c r="CK753" i="3" s="1"/>
  <c r="K439" i="3"/>
  <c r="BR439" i="3" s="1"/>
  <c r="CK439" i="3" s="1"/>
  <c r="H438" i="3"/>
  <c r="G439" i="3"/>
  <c r="BQ439" i="3" s="1"/>
  <c r="G754" i="3"/>
  <c r="BQ754" i="3" s="1"/>
  <c r="CH754" i="3" s="1"/>
  <c r="H753" i="3"/>
  <c r="Y752" i="3"/>
  <c r="BN752" i="3" s="1"/>
  <c r="BO752" i="3" s="1"/>
  <c r="BP752" i="3" s="1"/>
  <c r="BK752" i="3"/>
  <c r="BL752" i="3" s="1"/>
  <c r="BM752" i="3" s="1"/>
  <c r="Y437" i="3"/>
  <c r="BN437" i="3" s="1"/>
  <c r="BO437" i="3" s="1"/>
  <c r="BP437" i="3" s="1"/>
  <c r="BK437" i="3"/>
  <c r="BL437" i="3" s="1"/>
  <c r="BM437" i="3" s="1"/>
  <c r="Y282" i="3"/>
  <c r="BN282" i="3" s="1"/>
  <c r="BO282" i="3" s="1"/>
  <c r="BP282" i="3" s="1"/>
  <c r="BK282" i="3"/>
  <c r="BL282" i="3" s="1"/>
  <c r="BM282" i="3" s="1"/>
  <c r="H283" i="3"/>
  <c r="G284" i="3"/>
  <c r="BQ284" i="3" s="1"/>
  <c r="H124" i="3"/>
  <c r="G125" i="3"/>
  <c r="BQ125" i="3" s="1"/>
  <c r="Y909" i="3"/>
  <c r="BN909" i="3" s="1"/>
  <c r="BO909" i="3" s="1"/>
  <c r="BP909" i="3" s="1"/>
  <c r="BK909" i="3"/>
  <c r="BL909" i="3" s="1"/>
  <c r="BM909" i="3" s="1"/>
  <c r="H910" i="3"/>
  <c r="G911" i="3"/>
  <c r="BQ911" i="3" s="1"/>
  <c r="CH911" i="3" s="1"/>
  <c r="Y123" i="3"/>
  <c r="BN123" i="3" s="1"/>
  <c r="BO123" i="3" s="1"/>
  <c r="BP123" i="3" s="1"/>
  <c r="BK123" i="3"/>
  <c r="BL123" i="3" s="1"/>
  <c r="BM123" i="3" s="1"/>
  <c r="CI124" i="3" l="1"/>
  <c r="CL908" i="3"/>
  <c r="CI595" i="3"/>
  <c r="CJ438" i="3"/>
  <c r="CQ753" i="3"/>
  <c r="CS753" i="3" s="1"/>
  <c r="CS908" i="3"/>
  <c r="CR908" i="3"/>
  <c r="CN284" i="3"/>
  <c r="CS124" i="3"/>
  <c r="CR124" i="3"/>
  <c r="CP754" i="3"/>
  <c r="CO754" i="3"/>
  <c r="CN441" i="3"/>
  <c r="CN128" i="3"/>
  <c r="CS595" i="3"/>
  <c r="CR595" i="3"/>
  <c r="CS752" i="3"/>
  <c r="CR752" i="3"/>
  <c r="CP440" i="3"/>
  <c r="CO440" i="3"/>
  <c r="CH439" i="3"/>
  <c r="CI439" i="3" s="1"/>
  <c r="CQ439" i="3"/>
  <c r="CK282" i="3"/>
  <c r="CM282" i="3" s="1"/>
  <c r="CQ282" i="3"/>
  <c r="CN598" i="3"/>
  <c r="CL281" i="3"/>
  <c r="CP911" i="3"/>
  <c r="CO911" i="3"/>
  <c r="CP127" i="3"/>
  <c r="CO127" i="3"/>
  <c r="CS438" i="3"/>
  <c r="CR438" i="3"/>
  <c r="CH125" i="3"/>
  <c r="CJ125" i="3" s="1"/>
  <c r="CQ125" i="3"/>
  <c r="CN912" i="3"/>
  <c r="CH596" i="3"/>
  <c r="CJ596" i="3" s="1"/>
  <c r="CQ596" i="3"/>
  <c r="CN755" i="3"/>
  <c r="CP597" i="3"/>
  <c r="CO597" i="3"/>
  <c r="CS281" i="3"/>
  <c r="CR281" i="3"/>
  <c r="CK909" i="3"/>
  <c r="CM909" i="3" s="1"/>
  <c r="CQ909" i="3"/>
  <c r="CP283" i="3"/>
  <c r="CO283" i="3"/>
  <c r="CM596" i="3"/>
  <c r="CL596" i="3"/>
  <c r="CM753" i="3"/>
  <c r="CL753" i="3"/>
  <c r="CM125" i="3"/>
  <c r="CL125" i="3"/>
  <c r="CM439" i="3"/>
  <c r="CL439" i="3"/>
  <c r="CH284" i="3"/>
  <c r="CI754" i="3"/>
  <c r="CJ754" i="3"/>
  <c r="CG913" i="3"/>
  <c r="CI283" i="3"/>
  <c r="CJ283" i="3"/>
  <c r="CG599" i="3"/>
  <c r="CG285" i="3"/>
  <c r="CG442" i="3"/>
  <c r="CI911" i="3"/>
  <c r="CJ911" i="3"/>
  <c r="CG756" i="3"/>
  <c r="CG129" i="3"/>
  <c r="K754" i="3"/>
  <c r="BR754" i="3" s="1"/>
  <c r="CK754" i="3" s="1"/>
  <c r="K283" i="3"/>
  <c r="BR283" i="3" s="1"/>
  <c r="Y595" i="3"/>
  <c r="BN595" i="3" s="1"/>
  <c r="BO595" i="3" s="1"/>
  <c r="BP595" i="3" s="1"/>
  <c r="BK595" i="3"/>
  <c r="BL595" i="3" s="1"/>
  <c r="BM595" i="3" s="1"/>
  <c r="K440" i="3"/>
  <c r="BR440" i="3" s="1"/>
  <c r="CK440" i="3" s="1"/>
  <c r="K597" i="3"/>
  <c r="BR597" i="3" s="1"/>
  <c r="CK597" i="3" s="1"/>
  <c r="G597" i="3"/>
  <c r="BQ597" i="3" s="1"/>
  <c r="H596" i="3"/>
  <c r="K126" i="3"/>
  <c r="BR126" i="3" s="1"/>
  <c r="CK126" i="3" s="1"/>
  <c r="K911" i="3"/>
  <c r="BR910" i="3"/>
  <c r="Y753" i="3"/>
  <c r="BN753" i="3" s="1"/>
  <c r="BO753" i="3" s="1"/>
  <c r="BP753" i="3" s="1"/>
  <c r="BK753" i="3"/>
  <c r="BL753" i="3" s="1"/>
  <c r="BM753" i="3" s="1"/>
  <c r="H754" i="3"/>
  <c r="G755" i="3"/>
  <c r="BQ755" i="3" s="1"/>
  <c r="CH755" i="3" s="1"/>
  <c r="G285" i="3"/>
  <c r="BQ285" i="3" s="1"/>
  <c r="H284" i="3"/>
  <c r="G912" i="3"/>
  <c r="BQ912" i="3" s="1"/>
  <c r="CH912" i="3" s="1"/>
  <c r="H911" i="3"/>
  <c r="G126" i="3"/>
  <c r="BQ126" i="3" s="1"/>
  <c r="H125" i="3"/>
  <c r="H439" i="3"/>
  <c r="G440" i="3"/>
  <c r="BQ440" i="3" s="1"/>
  <c r="Y283" i="3"/>
  <c r="BN283" i="3" s="1"/>
  <c r="BO283" i="3" s="1"/>
  <c r="BP283" i="3" s="1"/>
  <c r="BK283" i="3"/>
  <c r="BL283" i="3" s="1"/>
  <c r="BM283" i="3" s="1"/>
  <c r="Y910" i="3"/>
  <c r="BN910" i="3" s="1"/>
  <c r="BO910" i="3" s="1"/>
  <c r="BP910" i="3" s="1"/>
  <c r="BK910" i="3"/>
  <c r="BL910" i="3" s="1"/>
  <c r="BM910" i="3" s="1"/>
  <c r="Y124" i="3"/>
  <c r="BN124" i="3" s="1"/>
  <c r="BO124" i="3" s="1"/>
  <c r="BP124" i="3" s="1"/>
  <c r="BK124" i="3"/>
  <c r="BL124" i="3" s="1"/>
  <c r="BM124" i="3" s="1"/>
  <c r="Y438" i="3"/>
  <c r="BN438" i="3" s="1"/>
  <c r="BO438" i="3" s="1"/>
  <c r="BP438" i="3" s="1"/>
  <c r="BK438" i="3"/>
  <c r="BL438" i="3" s="1"/>
  <c r="BM438" i="3" s="1"/>
  <c r="CJ439" i="3" l="1"/>
  <c r="CR753" i="3"/>
  <c r="CL282" i="3"/>
  <c r="CI125" i="3"/>
  <c r="CQ754" i="3"/>
  <c r="CS754" i="3" s="1"/>
  <c r="CP912" i="3"/>
  <c r="CO912" i="3"/>
  <c r="CK910" i="3"/>
  <c r="CM910" i="3" s="1"/>
  <c r="CQ910" i="3"/>
  <c r="CL909" i="3"/>
  <c r="CK283" i="3"/>
  <c r="CL283" i="3" s="1"/>
  <c r="CQ283" i="3"/>
  <c r="CI596" i="3"/>
  <c r="CS125" i="3"/>
  <c r="CR125" i="3"/>
  <c r="CS439" i="3"/>
  <c r="CR439" i="3"/>
  <c r="CH126" i="3"/>
  <c r="CI126" i="3" s="1"/>
  <c r="CQ126" i="3"/>
  <c r="CS282" i="3"/>
  <c r="CR282" i="3"/>
  <c r="CN913" i="3"/>
  <c r="CP128" i="3"/>
  <c r="CO128" i="3"/>
  <c r="CP284" i="3"/>
  <c r="CO284" i="3"/>
  <c r="CP755" i="3"/>
  <c r="CO755" i="3"/>
  <c r="CN285" i="3"/>
  <c r="CN129" i="3"/>
  <c r="CH440" i="3"/>
  <c r="CI440" i="3" s="1"/>
  <c r="CQ440" i="3"/>
  <c r="CH597" i="3"/>
  <c r="CI597" i="3" s="1"/>
  <c r="CQ597" i="3"/>
  <c r="CN756" i="3"/>
  <c r="CP441" i="3"/>
  <c r="CO441" i="3"/>
  <c r="CN599" i="3"/>
  <c r="CN442" i="3"/>
  <c r="CS909" i="3"/>
  <c r="CR909" i="3"/>
  <c r="CS596" i="3"/>
  <c r="CR596" i="3"/>
  <c r="CP598" i="3"/>
  <c r="CO598" i="3"/>
  <c r="CM597" i="3"/>
  <c r="CL597" i="3"/>
  <c r="CM440" i="3"/>
  <c r="CL440" i="3"/>
  <c r="CH285" i="3"/>
  <c r="CM754" i="3"/>
  <c r="CL754" i="3"/>
  <c r="CM126" i="3"/>
  <c r="CL126" i="3"/>
  <c r="CI755" i="3"/>
  <c r="CJ755" i="3"/>
  <c r="CG757" i="3"/>
  <c r="CG443" i="3"/>
  <c r="CG914" i="3"/>
  <c r="CG600" i="3"/>
  <c r="CI284" i="3"/>
  <c r="CJ284" i="3"/>
  <c r="CG130" i="3"/>
  <c r="CI912" i="3"/>
  <c r="CJ912" i="3"/>
  <c r="CG286" i="3"/>
  <c r="K912" i="3"/>
  <c r="BR911" i="3"/>
  <c r="K441" i="3"/>
  <c r="BR441" i="3" s="1"/>
  <c r="CK441" i="3" s="1"/>
  <c r="Y596" i="3"/>
  <c r="BN596" i="3" s="1"/>
  <c r="BO596" i="3" s="1"/>
  <c r="BP596" i="3" s="1"/>
  <c r="BK596" i="3"/>
  <c r="BL596" i="3" s="1"/>
  <c r="BM596" i="3" s="1"/>
  <c r="K284" i="3"/>
  <c r="BR284" i="3" s="1"/>
  <c r="K127" i="3"/>
  <c r="BR127" i="3" s="1"/>
  <c r="CK127" i="3" s="1"/>
  <c r="G598" i="3"/>
  <c r="BQ598" i="3" s="1"/>
  <c r="H597" i="3"/>
  <c r="K598" i="3"/>
  <c r="BR598" i="3" s="1"/>
  <c r="CK598" i="3" s="1"/>
  <c r="K755" i="3"/>
  <c r="BR755" i="3" s="1"/>
  <c r="CK755" i="3" s="1"/>
  <c r="H440" i="3"/>
  <c r="G441" i="3"/>
  <c r="BQ441" i="3" s="1"/>
  <c r="G756" i="3"/>
  <c r="BQ756" i="3" s="1"/>
  <c r="CH756" i="3" s="1"/>
  <c r="H755" i="3"/>
  <c r="Y439" i="3"/>
  <c r="BN439" i="3" s="1"/>
  <c r="BO439" i="3" s="1"/>
  <c r="BP439" i="3" s="1"/>
  <c r="BK439" i="3"/>
  <c r="BL439" i="3" s="1"/>
  <c r="BM439" i="3" s="1"/>
  <c r="Y754" i="3"/>
  <c r="BN754" i="3" s="1"/>
  <c r="BO754" i="3" s="1"/>
  <c r="BP754" i="3" s="1"/>
  <c r="BK754" i="3"/>
  <c r="BL754" i="3" s="1"/>
  <c r="BM754" i="3" s="1"/>
  <c r="H126" i="3"/>
  <c r="G127" i="3"/>
  <c r="BQ127" i="3" s="1"/>
  <c r="G913" i="3"/>
  <c r="BQ913" i="3" s="1"/>
  <c r="CH913" i="3" s="1"/>
  <c r="H912" i="3"/>
  <c r="Y125" i="3"/>
  <c r="BN125" i="3" s="1"/>
  <c r="BO125" i="3" s="1"/>
  <c r="BP125" i="3" s="1"/>
  <c r="BK125" i="3"/>
  <c r="BL125" i="3" s="1"/>
  <c r="BM125" i="3" s="1"/>
  <c r="Y284" i="3"/>
  <c r="BN284" i="3" s="1"/>
  <c r="BO284" i="3" s="1"/>
  <c r="BP284" i="3" s="1"/>
  <c r="BK284" i="3"/>
  <c r="BL284" i="3" s="1"/>
  <c r="BM284" i="3" s="1"/>
  <c r="Y911" i="3"/>
  <c r="BN911" i="3" s="1"/>
  <c r="BO911" i="3" s="1"/>
  <c r="BP911" i="3" s="1"/>
  <c r="BK911" i="3"/>
  <c r="BL911" i="3" s="1"/>
  <c r="BM911" i="3" s="1"/>
  <c r="H285" i="3"/>
  <c r="G286" i="3"/>
  <c r="BQ286" i="3" s="1"/>
  <c r="CR754" i="3" l="1"/>
  <c r="CL910" i="3"/>
  <c r="CJ440" i="3"/>
  <c r="CP129" i="3"/>
  <c r="CO129" i="3"/>
  <c r="CH127" i="3"/>
  <c r="CI127" i="3" s="1"/>
  <c r="CQ127" i="3"/>
  <c r="CH441" i="3"/>
  <c r="CJ441" i="3" s="1"/>
  <c r="CQ441" i="3"/>
  <c r="CJ126" i="3"/>
  <c r="CJ597" i="3"/>
  <c r="CP756" i="3"/>
  <c r="CO756" i="3"/>
  <c r="CS910" i="3"/>
  <c r="CR910" i="3"/>
  <c r="CN600" i="3"/>
  <c r="CN130" i="3"/>
  <c r="CN914" i="3"/>
  <c r="CP442" i="3"/>
  <c r="CO442" i="3"/>
  <c r="CS597" i="3"/>
  <c r="CR597" i="3"/>
  <c r="CP285" i="3"/>
  <c r="CO285" i="3"/>
  <c r="CP913" i="3"/>
  <c r="CO913" i="3"/>
  <c r="CS126" i="3"/>
  <c r="CR126" i="3"/>
  <c r="CK284" i="3"/>
  <c r="CL284" i="3" s="1"/>
  <c r="CQ284" i="3"/>
  <c r="CN443" i="3"/>
  <c r="CK911" i="3"/>
  <c r="CM911" i="3" s="1"/>
  <c r="CQ911" i="3"/>
  <c r="CN757" i="3"/>
  <c r="CM283" i="3"/>
  <c r="CP599" i="3"/>
  <c r="CO599" i="3"/>
  <c r="CS440" i="3"/>
  <c r="CR440" i="3"/>
  <c r="CH598" i="3"/>
  <c r="CI598" i="3" s="1"/>
  <c r="CQ598" i="3"/>
  <c r="CN286" i="3"/>
  <c r="CS283" i="3"/>
  <c r="CR283" i="3"/>
  <c r="CQ755" i="3"/>
  <c r="CM441" i="3"/>
  <c r="CL441" i="3"/>
  <c r="CM598" i="3"/>
  <c r="CL598" i="3"/>
  <c r="CH286" i="3"/>
  <c r="CL755" i="3"/>
  <c r="CM755" i="3"/>
  <c r="CM127" i="3"/>
  <c r="CL127" i="3"/>
  <c r="CI756" i="3"/>
  <c r="CJ756" i="3"/>
  <c r="CG915" i="3"/>
  <c r="CI913" i="3"/>
  <c r="CJ913" i="3"/>
  <c r="CG287" i="3"/>
  <c r="CG444" i="3"/>
  <c r="CI285" i="3"/>
  <c r="CJ285" i="3"/>
  <c r="CG601" i="3"/>
  <c r="CG758" i="3"/>
  <c r="CG131" i="3"/>
  <c r="K756" i="3"/>
  <c r="BR756" i="3" s="1"/>
  <c r="CK756" i="3" s="1"/>
  <c r="K285" i="3"/>
  <c r="BR285" i="3" s="1"/>
  <c r="K442" i="3"/>
  <c r="BR442" i="3" s="1"/>
  <c r="CK442" i="3" s="1"/>
  <c r="H598" i="3"/>
  <c r="G599" i="3"/>
  <c r="BQ599" i="3" s="1"/>
  <c r="K599" i="3"/>
  <c r="BR599" i="3" s="1"/>
  <c r="CK599" i="3" s="1"/>
  <c r="Y597" i="3"/>
  <c r="BN597" i="3" s="1"/>
  <c r="BO597" i="3" s="1"/>
  <c r="BP597" i="3" s="1"/>
  <c r="BK597" i="3"/>
  <c r="BL597" i="3" s="1"/>
  <c r="BM597" i="3" s="1"/>
  <c r="K128" i="3"/>
  <c r="BR128" i="3" s="1"/>
  <c r="CK128" i="3" s="1"/>
  <c r="K913" i="3"/>
  <c r="BR912" i="3"/>
  <c r="Y285" i="3"/>
  <c r="BN285" i="3" s="1"/>
  <c r="BO285" i="3" s="1"/>
  <c r="BP285" i="3" s="1"/>
  <c r="BK285" i="3"/>
  <c r="BL285" i="3" s="1"/>
  <c r="BM285" i="3" s="1"/>
  <c r="Y912" i="3"/>
  <c r="BN912" i="3" s="1"/>
  <c r="BO912" i="3" s="1"/>
  <c r="BP912" i="3" s="1"/>
  <c r="BK912" i="3"/>
  <c r="BL912" i="3" s="1"/>
  <c r="BM912" i="3" s="1"/>
  <c r="G914" i="3"/>
  <c r="BQ914" i="3" s="1"/>
  <c r="CH914" i="3" s="1"/>
  <c r="H913" i="3"/>
  <c r="H756" i="3"/>
  <c r="G757" i="3"/>
  <c r="BQ757" i="3" s="1"/>
  <c r="CH757" i="3" s="1"/>
  <c r="Y755" i="3"/>
  <c r="BN755" i="3" s="1"/>
  <c r="BO755" i="3" s="1"/>
  <c r="BP755" i="3" s="1"/>
  <c r="BK755" i="3"/>
  <c r="BL755" i="3" s="1"/>
  <c r="BM755" i="3" s="1"/>
  <c r="G128" i="3"/>
  <c r="BQ128" i="3" s="1"/>
  <c r="H127" i="3"/>
  <c r="H441" i="3"/>
  <c r="G442" i="3"/>
  <c r="BQ442" i="3" s="1"/>
  <c r="G287" i="3"/>
  <c r="BQ287" i="3" s="1"/>
  <c r="H286" i="3"/>
  <c r="Y126" i="3"/>
  <c r="BN126" i="3" s="1"/>
  <c r="BO126" i="3" s="1"/>
  <c r="BP126" i="3" s="1"/>
  <c r="BK126" i="3"/>
  <c r="BL126" i="3" s="1"/>
  <c r="BM126" i="3" s="1"/>
  <c r="Y440" i="3"/>
  <c r="BN440" i="3" s="1"/>
  <c r="BO440" i="3" s="1"/>
  <c r="BP440" i="3" s="1"/>
  <c r="BK440" i="3"/>
  <c r="BL440" i="3" s="1"/>
  <c r="BM440" i="3" s="1"/>
  <c r="CI441" i="3" l="1"/>
  <c r="CL911" i="3"/>
  <c r="CM284" i="3"/>
  <c r="CQ756" i="3"/>
  <c r="CS756" i="3" s="1"/>
  <c r="CJ598" i="3"/>
  <c r="CJ127" i="3"/>
  <c r="CN601" i="3"/>
  <c r="CH599" i="3"/>
  <c r="CI599" i="3" s="1"/>
  <c r="CQ599" i="3"/>
  <c r="CP757" i="3"/>
  <c r="CO757" i="3"/>
  <c r="CS441" i="3"/>
  <c r="CR441" i="3"/>
  <c r="CS598" i="3"/>
  <c r="CR598" i="3"/>
  <c r="CP600" i="3"/>
  <c r="CO600" i="3"/>
  <c r="CS911" i="3"/>
  <c r="CR911" i="3"/>
  <c r="CS127" i="3"/>
  <c r="CR127" i="3"/>
  <c r="CN758" i="3"/>
  <c r="CH128" i="3"/>
  <c r="CJ128" i="3" s="1"/>
  <c r="CQ128" i="3"/>
  <c r="CN915" i="3"/>
  <c r="CP914" i="3"/>
  <c r="CO914" i="3"/>
  <c r="CS284" i="3"/>
  <c r="CR284" i="3"/>
  <c r="CK912" i="3"/>
  <c r="CM912" i="3" s="1"/>
  <c r="CQ912" i="3"/>
  <c r="CH442" i="3"/>
  <c r="CI442" i="3" s="1"/>
  <c r="CQ442" i="3"/>
  <c r="CN444" i="3"/>
  <c r="CS755" i="3"/>
  <c r="CR755" i="3"/>
  <c r="CP286" i="3"/>
  <c r="CO286" i="3"/>
  <c r="CK285" i="3"/>
  <c r="CL285" i="3" s="1"/>
  <c r="CQ285" i="3"/>
  <c r="CN131" i="3"/>
  <c r="CN287" i="3"/>
  <c r="CP443" i="3"/>
  <c r="CO443" i="3"/>
  <c r="CP130" i="3"/>
  <c r="CO130" i="3"/>
  <c r="CM599" i="3"/>
  <c r="CL599" i="3"/>
  <c r="CM442" i="3"/>
  <c r="CL442" i="3"/>
  <c r="CL756" i="3"/>
  <c r="CM756" i="3"/>
  <c r="CM128" i="3"/>
  <c r="CL128" i="3"/>
  <c r="CH287" i="3"/>
  <c r="CI914" i="3"/>
  <c r="CJ914" i="3"/>
  <c r="CI757" i="3"/>
  <c r="CJ757" i="3"/>
  <c r="CG759" i="3"/>
  <c r="CG445" i="3"/>
  <c r="CI286" i="3"/>
  <c r="CJ286" i="3"/>
  <c r="CG602" i="3"/>
  <c r="CG288" i="3"/>
  <c r="CG132" i="3"/>
  <c r="CG916" i="3"/>
  <c r="K914" i="3"/>
  <c r="BR913" i="3"/>
  <c r="BK598" i="3"/>
  <c r="BL598" i="3" s="1"/>
  <c r="BM598" i="3" s="1"/>
  <c r="Y598" i="3"/>
  <c r="BN598" i="3" s="1"/>
  <c r="BO598" i="3" s="1"/>
  <c r="BP598" i="3" s="1"/>
  <c r="K129" i="3"/>
  <c r="BR129" i="3" s="1"/>
  <c r="CK129" i="3" s="1"/>
  <c r="K443" i="3"/>
  <c r="BR443" i="3" s="1"/>
  <c r="CK443" i="3" s="1"/>
  <c r="K286" i="3"/>
  <c r="BR286" i="3" s="1"/>
  <c r="K600" i="3"/>
  <c r="BR600" i="3" s="1"/>
  <c r="CK600" i="3" s="1"/>
  <c r="H599" i="3"/>
  <c r="G600" i="3"/>
  <c r="BQ600" i="3" s="1"/>
  <c r="K757" i="3"/>
  <c r="BR757" i="3" s="1"/>
  <c r="CK757" i="3" s="1"/>
  <c r="Y913" i="3"/>
  <c r="BN913" i="3" s="1"/>
  <c r="BO913" i="3" s="1"/>
  <c r="BP913" i="3" s="1"/>
  <c r="BK913" i="3"/>
  <c r="BL913" i="3" s="1"/>
  <c r="BM913" i="3" s="1"/>
  <c r="H914" i="3"/>
  <c r="G915" i="3"/>
  <c r="BQ915" i="3" s="1"/>
  <c r="CH915" i="3" s="1"/>
  <c r="Y286" i="3"/>
  <c r="BN286" i="3" s="1"/>
  <c r="BO286" i="3" s="1"/>
  <c r="BP286" i="3" s="1"/>
  <c r="BK286" i="3"/>
  <c r="BL286" i="3" s="1"/>
  <c r="BM286" i="3" s="1"/>
  <c r="H442" i="3"/>
  <c r="G443" i="3"/>
  <c r="BQ443" i="3" s="1"/>
  <c r="Y127" i="3"/>
  <c r="BN127" i="3" s="1"/>
  <c r="BO127" i="3" s="1"/>
  <c r="BP127" i="3" s="1"/>
  <c r="BK127" i="3"/>
  <c r="BL127" i="3" s="1"/>
  <c r="BM127" i="3" s="1"/>
  <c r="H128" i="3"/>
  <c r="G129" i="3"/>
  <c r="BQ129" i="3" s="1"/>
  <c r="H287" i="3"/>
  <c r="G288" i="3"/>
  <c r="BQ288" i="3" s="1"/>
  <c r="G758" i="3"/>
  <c r="BQ758" i="3" s="1"/>
  <c r="CH758" i="3" s="1"/>
  <c r="H757" i="3"/>
  <c r="Y441" i="3"/>
  <c r="BN441" i="3" s="1"/>
  <c r="BO441" i="3" s="1"/>
  <c r="BP441" i="3" s="1"/>
  <c r="BK441" i="3"/>
  <c r="BL441" i="3" s="1"/>
  <c r="BM441" i="3" s="1"/>
  <c r="Y756" i="3"/>
  <c r="BN756" i="3" s="1"/>
  <c r="BO756" i="3" s="1"/>
  <c r="BP756" i="3" s="1"/>
  <c r="BK756" i="3"/>
  <c r="BL756" i="3" s="1"/>
  <c r="BM756" i="3" s="1"/>
  <c r="CR756" i="3" l="1"/>
  <c r="CJ599" i="3"/>
  <c r="CI128" i="3"/>
  <c r="CM285" i="3"/>
  <c r="CL912" i="3"/>
  <c r="CP915" i="3"/>
  <c r="CO915" i="3"/>
  <c r="CN759" i="3"/>
  <c r="CP287" i="3"/>
  <c r="CO287" i="3"/>
  <c r="CK286" i="3"/>
  <c r="CM286" i="3" s="1"/>
  <c r="CQ286" i="3"/>
  <c r="CN445" i="3"/>
  <c r="CN916" i="3"/>
  <c r="CS128" i="3"/>
  <c r="CR128" i="3"/>
  <c r="CN132" i="3"/>
  <c r="CP131" i="3"/>
  <c r="CO131" i="3"/>
  <c r="CS599" i="3"/>
  <c r="CR599" i="3"/>
  <c r="CP444" i="3"/>
  <c r="CO444" i="3"/>
  <c r="CP758" i="3"/>
  <c r="CO758" i="3"/>
  <c r="CQ757" i="3"/>
  <c r="CH443" i="3"/>
  <c r="CI443" i="3" s="1"/>
  <c r="CQ443" i="3"/>
  <c r="CK913" i="3"/>
  <c r="CM913" i="3" s="1"/>
  <c r="CQ913" i="3"/>
  <c r="CN288" i="3"/>
  <c r="CN602" i="3"/>
  <c r="CS285" i="3"/>
  <c r="CR285" i="3"/>
  <c r="CP601" i="3"/>
  <c r="CO601" i="3"/>
  <c r="CH129" i="3"/>
  <c r="CI129" i="3" s="1"/>
  <c r="CQ129" i="3"/>
  <c r="CJ442" i="3"/>
  <c r="CS912" i="3"/>
  <c r="CR912" i="3"/>
  <c r="CH600" i="3"/>
  <c r="CI600" i="3" s="1"/>
  <c r="CQ600" i="3"/>
  <c r="CR442" i="3"/>
  <c r="CS442" i="3"/>
  <c r="CM443" i="3"/>
  <c r="CL443" i="3"/>
  <c r="CM129" i="3"/>
  <c r="CL129" i="3"/>
  <c r="CH288" i="3"/>
  <c r="CM600" i="3"/>
  <c r="CL600" i="3"/>
  <c r="CM757" i="3"/>
  <c r="CL757" i="3"/>
  <c r="CI915" i="3"/>
  <c r="CJ915" i="3"/>
  <c r="CI287" i="3"/>
  <c r="CJ287" i="3"/>
  <c r="CG603" i="3"/>
  <c r="CI758" i="3"/>
  <c r="CJ758" i="3"/>
  <c r="CG289" i="3"/>
  <c r="CG760" i="3"/>
  <c r="CG917" i="3"/>
  <c r="CG133" i="3"/>
  <c r="CG446" i="3"/>
  <c r="K758" i="3"/>
  <c r="BR758" i="3" s="1"/>
  <c r="CK758" i="3" s="1"/>
  <c r="H600" i="3"/>
  <c r="G601" i="3"/>
  <c r="BQ601" i="3" s="1"/>
  <c r="K444" i="3"/>
  <c r="BR444" i="3" s="1"/>
  <c r="CK444" i="3" s="1"/>
  <c r="BK599" i="3"/>
  <c r="BL599" i="3" s="1"/>
  <c r="BM599" i="3" s="1"/>
  <c r="Y599" i="3"/>
  <c r="BN599" i="3" s="1"/>
  <c r="BO599" i="3" s="1"/>
  <c r="BP599" i="3" s="1"/>
  <c r="K130" i="3"/>
  <c r="BR130" i="3" s="1"/>
  <c r="CK130" i="3" s="1"/>
  <c r="K601" i="3"/>
  <c r="BR601" i="3" s="1"/>
  <c r="CK601" i="3" s="1"/>
  <c r="K287" i="3"/>
  <c r="BR287" i="3" s="1"/>
  <c r="K915" i="3"/>
  <c r="BR914" i="3"/>
  <c r="G916" i="3"/>
  <c r="BQ916" i="3" s="1"/>
  <c r="CH916" i="3" s="1"/>
  <c r="H915" i="3"/>
  <c r="Y914" i="3"/>
  <c r="BN914" i="3" s="1"/>
  <c r="BO914" i="3" s="1"/>
  <c r="BP914" i="3" s="1"/>
  <c r="BK914" i="3"/>
  <c r="BL914" i="3" s="1"/>
  <c r="BM914" i="3" s="1"/>
  <c r="G130" i="3"/>
  <c r="BQ130" i="3" s="1"/>
  <c r="H129" i="3"/>
  <c r="Y128" i="3"/>
  <c r="BN128" i="3" s="1"/>
  <c r="BO128" i="3" s="1"/>
  <c r="BP128" i="3" s="1"/>
  <c r="BK128" i="3"/>
  <c r="BL128" i="3" s="1"/>
  <c r="BM128" i="3" s="1"/>
  <c r="Y757" i="3"/>
  <c r="BN757" i="3" s="1"/>
  <c r="BO757" i="3" s="1"/>
  <c r="BP757" i="3" s="1"/>
  <c r="BK757" i="3"/>
  <c r="BL757" i="3" s="1"/>
  <c r="BM757" i="3" s="1"/>
  <c r="Y442" i="3"/>
  <c r="BN442" i="3" s="1"/>
  <c r="BO442" i="3" s="1"/>
  <c r="BP442" i="3" s="1"/>
  <c r="BK442" i="3"/>
  <c r="BL442" i="3" s="1"/>
  <c r="BM442" i="3" s="1"/>
  <c r="G289" i="3"/>
  <c r="BQ289" i="3" s="1"/>
  <c r="H288" i="3"/>
  <c r="H443" i="3"/>
  <c r="G444" i="3"/>
  <c r="BQ444" i="3" s="1"/>
  <c r="H758" i="3"/>
  <c r="G759" i="3"/>
  <c r="BQ759" i="3" s="1"/>
  <c r="CH759" i="3" s="1"/>
  <c r="Y287" i="3"/>
  <c r="BN287" i="3" s="1"/>
  <c r="BO287" i="3" s="1"/>
  <c r="BP287" i="3" s="1"/>
  <c r="BK287" i="3"/>
  <c r="BL287" i="3" s="1"/>
  <c r="BM287" i="3" s="1"/>
  <c r="CJ600" i="3" l="1"/>
  <c r="CL913" i="3"/>
  <c r="CJ129" i="3"/>
  <c r="CN133" i="3"/>
  <c r="CS600" i="3"/>
  <c r="CR600" i="3"/>
  <c r="CS913" i="3"/>
  <c r="CR913" i="3"/>
  <c r="CK287" i="3"/>
  <c r="CM287" i="3" s="1"/>
  <c r="CQ287" i="3"/>
  <c r="CN289" i="3"/>
  <c r="CL286" i="3"/>
  <c r="CQ758" i="3"/>
  <c r="CP916" i="3"/>
  <c r="CO916" i="3"/>
  <c r="CP288" i="3"/>
  <c r="CO288" i="3"/>
  <c r="CN446" i="3"/>
  <c r="CS443" i="3"/>
  <c r="CR443" i="3"/>
  <c r="CP759" i="3"/>
  <c r="CO759" i="3"/>
  <c r="CP445" i="3"/>
  <c r="CO445" i="3"/>
  <c r="CN760" i="3"/>
  <c r="CN917" i="3"/>
  <c r="CH444" i="3"/>
  <c r="CJ444" i="3" s="1"/>
  <c r="CQ444" i="3"/>
  <c r="CK914" i="3"/>
  <c r="CL914" i="3" s="1"/>
  <c r="CQ914" i="3"/>
  <c r="CH601" i="3"/>
  <c r="CJ601" i="3" s="1"/>
  <c r="CQ601" i="3"/>
  <c r="CJ443" i="3"/>
  <c r="CN603" i="3"/>
  <c r="CP602" i="3"/>
  <c r="CO602" i="3"/>
  <c r="CS757" i="3"/>
  <c r="CR757" i="3"/>
  <c r="CH130" i="3"/>
  <c r="CJ130" i="3" s="1"/>
  <c r="CQ130" i="3"/>
  <c r="CS129" i="3"/>
  <c r="CR129" i="3"/>
  <c r="CP132" i="3"/>
  <c r="CO132" i="3"/>
  <c r="CS286" i="3"/>
  <c r="CR286" i="3"/>
  <c r="CH289" i="3"/>
  <c r="CM444" i="3"/>
  <c r="CL444" i="3"/>
  <c r="CL758" i="3"/>
  <c r="CM758" i="3"/>
  <c r="CM601" i="3"/>
  <c r="CL601" i="3"/>
  <c r="CM130" i="3"/>
  <c r="CL130" i="3"/>
  <c r="CI916" i="3"/>
  <c r="CJ916" i="3"/>
  <c r="CG447" i="3"/>
  <c r="CG761" i="3"/>
  <c r="CI759" i="3"/>
  <c r="CJ759" i="3"/>
  <c r="CG134" i="3"/>
  <c r="CG604" i="3"/>
  <c r="CI288" i="3"/>
  <c r="CJ288" i="3"/>
  <c r="CG918" i="3"/>
  <c r="CG290" i="3"/>
  <c r="K288" i="3"/>
  <c r="BR288" i="3" s="1"/>
  <c r="K445" i="3"/>
  <c r="BR445" i="3" s="1"/>
  <c r="CK445" i="3" s="1"/>
  <c r="G602" i="3"/>
  <c r="BQ602" i="3" s="1"/>
  <c r="H601" i="3"/>
  <c r="BK600" i="3"/>
  <c r="BL600" i="3" s="1"/>
  <c r="BM600" i="3" s="1"/>
  <c r="Y600" i="3"/>
  <c r="BN600" i="3" s="1"/>
  <c r="BO600" i="3" s="1"/>
  <c r="BP600" i="3" s="1"/>
  <c r="K916" i="3"/>
  <c r="BR915" i="3"/>
  <c r="K602" i="3"/>
  <c r="BR602" i="3" s="1"/>
  <c r="CK602" i="3" s="1"/>
  <c r="K131" i="3"/>
  <c r="BR131" i="3" s="1"/>
  <c r="CK131" i="3" s="1"/>
  <c r="K759" i="3"/>
  <c r="BR759" i="3" s="1"/>
  <c r="CK759" i="3" s="1"/>
  <c r="Y288" i="3"/>
  <c r="BN288" i="3" s="1"/>
  <c r="BO288" i="3" s="1"/>
  <c r="BP288" i="3" s="1"/>
  <c r="BK288" i="3"/>
  <c r="BL288" i="3" s="1"/>
  <c r="BM288" i="3" s="1"/>
  <c r="Y129" i="3"/>
  <c r="BN129" i="3" s="1"/>
  <c r="BO129" i="3" s="1"/>
  <c r="BP129" i="3" s="1"/>
  <c r="BK129" i="3"/>
  <c r="BL129" i="3" s="1"/>
  <c r="BM129" i="3" s="1"/>
  <c r="H130" i="3"/>
  <c r="G131" i="3"/>
  <c r="BQ131" i="3" s="1"/>
  <c r="Y758" i="3"/>
  <c r="BN758" i="3" s="1"/>
  <c r="BO758" i="3" s="1"/>
  <c r="BP758" i="3" s="1"/>
  <c r="BK758" i="3"/>
  <c r="BL758" i="3" s="1"/>
  <c r="BM758" i="3" s="1"/>
  <c r="H444" i="3"/>
  <c r="G445" i="3"/>
  <c r="BQ445" i="3" s="1"/>
  <c r="Y915" i="3"/>
  <c r="BN915" i="3" s="1"/>
  <c r="BO915" i="3" s="1"/>
  <c r="BP915" i="3" s="1"/>
  <c r="BK915" i="3"/>
  <c r="BL915" i="3" s="1"/>
  <c r="BM915" i="3" s="1"/>
  <c r="H289" i="3"/>
  <c r="G290" i="3"/>
  <c r="BQ290" i="3" s="1"/>
  <c r="G760" i="3"/>
  <c r="BQ760" i="3" s="1"/>
  <c r="CH760" i="3" s="1"/>
  <c r="H759" i="3"/>
  <c r="Y443" i="3"/>
  <c r="BN443" i="3" s="1"/>
  <c r="BO443" i="3" s="1"/>
  <c r="BP443" i="3" s="1"/>
  <c r="BK443" i="3"/>
  <c r="BL443" i="3" s="1"/>
  <c r="BM443" i="3" s="1"/>
  <c r="H916" i="3"/>
  <c r="G917" i="3"/>
  <c r="BQ917" i="3" s="1"/>
  <c r="CH917" i="3" s="1"/>
  <c r="CM914" i="3" l="1"/>
  <c r="CI601" i="3"/>
  <c r="CI130" i="3"/>
  <c r="CH602" i="3"/>
  <c r="CQ602" i="3"/>
  <c r="CN447" i="3"/>
  <c r="CS130" i="3"/>
  <c r="CR130" i="3"/>
  <c r="CI444" i="3"/>
  <c r="CP917" i="3"/>
  <c r="CO917" i="3"/>
  <c r="CS601" i="3"/>
  <c r="CR601" i="3"/>
  <c r="CP760" i="3"/>
  <c r="CO760" i="3"/>
  <c r="CS758" i="3"/>
  <c r="CR758" i="3"/>
  <c r="CN604" i="3"/>
  <c r="CH131" i="3"/>
  <c r="CI131" i="3" s="1"/>
  <c r="CQ131" i="3"/>
  <c r="CK288" i="3"/>
  <c r="CM288" i="3" s="1"/>
  <c r="CQ288" i="3"/>
  <c r="CN134" i="3"/>
  <c r="CP603" i="3"/>
  <c r="CO603" i="3"/>
  <c r="CN761" i="3"/>
  <c r="CS914" i="3"/>
  <c r="CR914" i="3"/>
  <c r="CQ759" i="3"/>
  <c r="CP446" i="3"/>
  <c r="CO446" i="3"/>
  <c r="CP289" i="3"/>
  <c r="CO289" i="3"/>
  <c r="CP133" i="3"/>
  <c r="CO133" i="3"/>
  <c r="CH445" i="3"/>
  <c r="CJ445" i="3" s="1"/>
  <c r="CQ445" i="3"/>
  <c r="CN290" i="3"/>
  <c r="CL287" i="3"/>
  <c r="CN918" i="3"/>
  <c r="CK915" i="3"/>
  <c r="CL915" i="3" s="1"/>
  <c r="CQ915" i="3"/>
  <c r="CS444" i="3"/>
  <c r="CR444" i="3"/>
  <c r="CS287" i="3"/>
  <c r="CR287" i="3"/>
  <c r="CM759" i="3"/>
  <c r="CL759" i="3"/>
  <c r="CM445" i="3"/>
  <c r="CL445" i="3"/>
  <c r="CM131" i="3"/>
  <c r="CL131" i="3"/>
  <c r="CM602" i="3"/>
  <c r="CL602" i="3"/>
  <c r="CH290" i="3"/>
  <c r="CI917" i="3"/>
  <c r="CJ917" i="3"/>
  <c r="CI760" i="3"/>
  <c r="CJ760" i="3"/>
  <c r="CG291" i="3"/>
  <c r="CG135" i="3"/>
  <c r="CI289" i="3"/>
  <c r="CJ289" i="3"/>
  <c r="CG605" i="3"/>
  <c r="CG762" i="3"/>
  <c r="CG919" i="3"/>
  <c r="CG448" i="3"/>
  <c r="CJ602" i="3"/>
  <c r="CI602" i="3"/>
  <c r="BK601" i="3"/>
  <c r="BL601" i="3" s="1"/>
  <c r="BM601" i="3" s="1"/>
  <c r="Y601" i="3"/>
  <c r="BN601" i="3" s="1"/>
  <c r="BO601" i="3" s="1"/>
  <c r="BP601" i="3" s="1"/>
  <c r="K132" i="3"/>
  <c r="BR132" i="3" s="1"/>
  <c r="CK132" i="3" s="1"/>
  <c r="G603" i="3"/>
  <c r="BQ603" i="3" s="1"/>
  <c r="H602" i="3"/>
  <c r="K603" i="3"/>
  <c r="BR603" i="3" s="1"/>
  <c r="CK603" i="3" s="1"/>
  <c r="K446" i="3"/>
  <c r="BR446" i="3" s="1"/>
  <c r="CK446" i="3" s="1"/>
  <c r="K917" i="3"/>
  <c r="BR916" i="3"/>
  <c r="K760" i="3"/>
  <c r="BR760" i="3" s="1"/>
  <c r="CK760" i="3" s="1"/>
  <c r="K289" i="3"/>
  <c r="BR289" i="3" s="1"/>
  <c r="H445" i="3"/>
  <c r="G446" i="3"/>
  <c r="BQ446" i="3" s="1"/>
  <c r="H760" i="3"/>
  <c r="G761" i="3"/>
  <c r="BQ761" i="3" s="1"/>
  <c r="CH761" i="3" s="1"/>
  <c r="G291" i="3"/>
  <c r="BQ291" i="3" s="1"/>
  <c r="H290" i="3"/>
  <c r="G132" i="3"/>
  <c r="BQ132" i="3" s="1"/>
  <c r="H131" i="3"/>
  <c r="G918" i="3"/>
  <c r="BQ918" i="3" s="1"/>
  <c r="CH918" i="3" s="1"/>
  <c r="H917" i="3"/>
  <c r="Y916" i="3"/>
  <c r="BN916" i="3" s="1"/>
  <c r="BO916" i="3" s="1"/>
  <c r="BP916" i="3" s="1"/>
  <c r="BK916" i="3"/>
  <c r="BL916" i="3" s="1"/>
  <c r="BM916" i="3" s="1"/>
  <c r="Y444" i="3"/>
  <c r="BN444" i="3" s="1"/>
  <c r="BO444" i="3" s="1"/>
  <c r="BP444" i="3" s="1"/>
  <c r="BK444" i="3"/>
  <c r="BL444" i="3" s="1"/>
  <c r="BM444" i="3" s="1"/>
  <c r="Y759" i="3"/>
  <c r="BN759" i="3" s="1"/>
  <c r="BO759" i="3" s="1"/>
  <c r="BP759" i="3" s="1"/>
  <c r="BK759" i="3"/>
  <c r="BL759" i="3" s="1"/>
  <c r="BM759" i="3" s="1"/>
  <c r="Y289" i="3"/>
  <c r="BN289" i="3" s="1"/>
  <c r="BO289" i="3" s="1"/>
  <c r="BP289" i="3" s="1"/>
  <c r="BK289" i="3"/>
  <c r="BL289" i="3" s="1"/>
  <c r="BM289" i="3" s="1"/>
  <c r="Y130" i="3"/>
  <c r="BN130" i="3" s="1"/>
  <c r="BO130" i="3" s="1"/>
  <c r="BP130" i="3" s="1"/>
  <c r="BK130" i="3"/>
  <c r="BL130" i="3" s="1"/>
  <c r="BM130" i="3" s="1"/>
  <c r="CM915" i="3" l="1"/>
  <c r="CL288" i="3"/>
  <c r="CH603" i="3"/>
  <c r="CQ603" i="3"/>
  <c r="CN448" i="3"/>
  <c r="CI445" i="3"/>
  <c r="CS288" i="3"/>
  <c r="CR288" i="3"/>
  <c r="CS759" i="3"/>
  <c r="CR759" i="3"/>
  <c r="CK289" i="3"/>
  <c r="CL289" i="3" s="1"/>
  <c r="CQ289" i="3"/>
  <c r="CN919" i="3"/>
  <c r="CN291" i="3"/>
  <c r="CP918" i="3"/>
  <c r="CO918" i="3"/>
  <c r="CP761" i="3"/>
  <c r="CO761" i="3"/>
  <c r="CN135" i="3"/>
  <c r="CS915" i="3"/>
  <c r="CR915" i="3"/>
  <c r="CN762" i="3"/>
  <c r="CS131" i="3"/>
  <c r="CR131" i="3"/>
  <c r="CP447" i="3"/>
  <c r="CO447" i="3"/>
  <c r="CP134" i="3"/>
  <c r="CO134" i="3"/>
  <c r="CH446" i="3"/>
  <c r="CI446" i="3" s="1"/>
  <c r="CQ446" i="3"/>
  <c r="CN605" i="3"/>
  <c r="CH132" i="3"/>
  <c r="CJ132" i="3" s="1"/>
  <c r="CQ132" i="3"/>
  <c r="CK916" i="3"/>
  <c r="CM916" i="3" s="1"/>
  <c r="CQ916" i="3"/>
  <c r="CJ131" i="3"/>
  <c r="CP290" i="3"/>
  <c r="CO290" i="3"/>
  <c r="CP604" i="3"/>
  <c r="CO604" i="3"/>
  <c r="CR602" i="3"/>
  <c r="CS602" i="3"/>
  <c r="CS445" i="3"/>
  <c r="CR445" i="3"/>
  <c r="CQ760" i="3"/>
  <c r="CM603" i="3"/>
  <c r="CL603" i="3"/>
  <c r="CM289" i="3"/>
  <c r="CM132" i="3"/>
  <c r="CL132" i="3"/>
  <c r="CH291" i="3"/>
  <c r="CM760" i="3"/>
  <c r="CL760" i="3"/>
  <c r="CM446" i="3"/>
  <c r="CL446" i="3"/>
  <c r="CI918" i="3"/>
  <c r="CJ918" i="3"/>
  <c r="CI761" i="3"/>
  <c r="CJ761" i="3"/>
  <c r="CJ290" i="3"/>
  <c r="CI290" i="3"/>
  <c r="CJ603" i="3"/>
  <c r="CI603" i="3"/>
  <c r="CG449" i="3"/>
  <c r="CG763" i="3"/>
  <c r="CG606" i="3"/>
  <c r="CG292" i="3"/>
  <c r="CG920" i="3"/>
  <c r="CG136" i="3"/>
  <c r="K290" i="3"/>
  <c r="BR290" i="3" s="1"/>
  <c r="K604" i="3"/>
  <c r="BR604" i="3" s="1"/>
  <c r="CK604" i="3" s="1"/>
  <c r="Y602" i="3"/>
  <c r="BN602" i="3" s="1"/>
  <c r="BO602" i="3" s="1"/>
  <c r="BP602" i="3" s="1"/>
  <c r="BK602" i="3"/>
  <c r="BL602" i="3" s="1"/>
  <c r="BM602" i="3" s="1"/>
  <c r="K761" i="3"/>
  <c r="BR761" i="3" s="1"/>
  <c r="CK761" i="3" s="1"/>
  <c r="G604" i="3"/>
  <c r="BQ604" i="3" s="1"/>
  <c r="H603" i="3"/>
  <c r="K918" i="3"/>
  <c r="BR917" i="3"/>
  <c r="K133" i="3"/>
  <c r="BR133" i="3" s="1"/>
  <c r="CK133" i="3" s="1"/>
  <c r="K447" i="3"/>
  <c r="BR447" i="3" s="1"/>
  <c r="CK447" i="3" s="1"/>
  <c r="Y131" i="3"/>
  <c r="BN131" i="3" s="1"/>
  <c r="BO131" i="3" s="1"/>
  <c r="BP131" i="3" s="1"/>
  <c r="BK131" i="3"/>
  <c r="BL131" i="3" s="1"/>
  <c r="BM131" i="3" s="1"/>
  <c r="H132" i="3"/>
  <c r="G133" i="3"/>
  <c r="BQ133" i="3" s="1"/>
  <c r="Y290" i="3"/>
  <c r="BN290" i="3" s="1"/>
  <c r="BO290" i="3" s="1"/>
  <c r="BP290" i="3" s="1"/>
  <c r="BK290" i="3"/>
  <c r="BL290" i="3" s="1"/>
  <c r="BM290" i="3" s="1"/>
  <c r="H291" i="3"/>
  <c r="G292" i="3"/>
  <c r="BQ292" i="3" s="1"/>
  <c r="G762" i="3"/>
  <c r="BQ762" i="3" s="1"/>
  <c r="CH762" i="3" s="1"/>
  <c r="H761" i="3"/>
  <c r="H918" i="3"/>
  <c r="G919" i="3"/>
  <c r="BQ919" i="3" s="1"/>
  <c r="CH919" i="3" s="1"/>
  <c r="Y760" i="3"/>
  <c r="BN760" i="3" s="1"/>
  <c r="BO760" i="3" s="1"/>
  <c r="BP760" i="3" s="1"/>
  <c r="BK760" i="3"/>
  <c r="BL760" i="3" s="1"/>
  <c r="BM760" i="3" s="1"/>
  <c r="H446" i="3"/>
  <c r="G447" i="3"/>
  <c r="BQ447" i="3" s="1"/>
  <c r="Y917" i="3"/>
  <c r="BN917" i="3" s="1"/>
  <c r="BO917" i="3" s="1"/>
  <c r="BP917" i="3" s="1"/>
  <c r="BK917" i="3"/>
  <c r="BL917" i="3" s="1"/>
  <c r="BM917" i="3" s="1"/>
  <c r="Y445" i="3"/>
  <c r="BN445" i="3" s="1"/>
  <c r="BO445" i="3" s="1"/>
  <c r="BP445" i="3" s="1"/>
  <c r="BK445" i="3"/>
  <c r="BL445" i="3" s="1"/>
  <c r="BM445" i="3" s="1"/>
  <c r="CJ446" i="3" l="1"/>
  <c r="CI132" i="3"/>
  <c r="CH447" i="3"/>
  <c r="CI447" i="3" s="1"/>
  <c r="CQ447" i="3"/>
  <c r="CN606" i="3"/>
  <c r="CS132" i="3"/>
  <c r="CR132" i="3"/>
  <c r="CL916" i="3"/>
  <c r="CP605" i="3"/>
  <c r="CO605" i="3"/>
  <c r="CP135" i="3"/>
  <c r="CO135" i="3"/>
  <c r="CP919" i="3"/>
  <c r="CO919" i="3"/>
  <c r="CK917" i="3"/>
  <c r="CM917" i="3" s="1"/>
  <c r="CQ917" i="3"/>
  <c r="CK290" i="3"/>
  <c r="CM290" i="3" s="1"/>
  <c r="CQ290" i="3"/>
  <c r="CP448" i="3"/>
  <c r="CO448" i="3"/>
  <c r="CN292" i="3"/>
  <c r="CS446" i="3"/>
  <c r="CR446" i="3"/>
  <c r="CQ761" i="3"/>
  <c r="CS289" i="3"/>
  <c r="CR289" i="3"/>
  <c r="CP291" i="3"/>
  <c r="CO291" i="3"/>
  <c r="CN136" i="3"/>
  <c r="CS760" i="3"/>
  <c r="CR760" i="3"/>
  <c r="CH133" i="3"/>
  <c r="CJ133" i="3" s="1"/>
  <c r="CQ133" i="3"/>
  <c r="CN920" i="3"/>
  <c r="CN449" i="3"/>
  <c r="CS603" i="3"/>
  <c r="CR603" i="3"/>
  <c r="CN763" i="3"/>
  <c r="CH604" i="3"/>
  <c r="CI604" i="3" s="1"/>
  <c r="CQ604" i="3"/>
  <c r="CS916" i="3"/>
  <c r="CR916" i="3"/>
  <c r="CP762" i="3"/>
  <c r="CO762" i="3"/>
  <c r="CM761" i="3"/>
  <c r="CL761" i="3"/>
  <c r="CH292" i="3"/>
  <c r="CM133" i="3"/>
  <c r="CL133" i="3"/>
  <c r="CM604" i="3"/>
  <c r="CL604" i="3"/>
  <c r="CM447" i="3"/>
  <c r="CL447" i="3"/>
  <c r="CI762" i="3"/>
  <c r="CJ762" i="3"/>
  <c r="CI919" i="3"/>
  <c r="CJ919" i="3"/>
  <c r="CG607" i="3"/>
  <c r="CG137" i="3"/>
  <c r="CG921" i="3"/>
  <c r="CG764" i="3"/>
  <c r="CI291" i="3"/>
  <c r="CJ291" i="3"/>
  <c r="CG293" i="3"/>
  <c r="CG450" i="3"/>
  <c r="K762" i="3"/>
  <c r="BR762" i="3" s="1"/>
  <c r="K134" i="3"/>
  <c r="BR134" i="3" s="1"/>
  <c r="CK134" i="3" s="1"/>
  <c r="K448" i="3"/>
  <c r="BR448" i="3" s="1"/>
  <c r="CK448" i="3" s="1"/>
  <c r="K919" i="3"/>
  <c r="BR918" i="3"/>
  <c r="Y603" i="3"/>
  <c r="BN603" i="3" s="1"/>
  <c r="BO603" i="3" s="1"/>
  <c r="BP603" i="3" s="1"/>
  <c r="BK603" i="3"/>
  <c r="BL603" i="3" s="1"/>
  <c r="BM603" i="3" s="1"/>
  <c r="K605" i="3"/>
  <c r="BR605" i="3" s="1"/>
  <c r="CK605" i="3" s="1"/>
  <c r="G605" i="3"/>
  <c r="BQ605" i="3" s="1"/>
  <c r="H604" i="3"/>
  <c r="K291" i="3"/>
  <c r="BR291" i="3" s="1"/>
  <c r="G293" i="3"/>
  <c r="BQ293" i="3" s="1"/>
  <c r="H292" i="3"/>
  <c r="G920" i="3"/>
  <c r="BQ920" i="3" s="1"/>
  <c r="CH920" i="3" s="1"/>
  <c r="H919" i="3"/>
  <c r="Y918" i="3"/>
  <c r="BN918" i="3" s="1"/>
  <c r="BO918" i="3" s="1"/>
  <c r="BP918" i="3" s="1"/>
  <c r="BK918" i="3"/>
  <c r="BL918" i="3" s="1"/>
  <c r="BM918" i="3" s="1"/>
  <c r="Y291" i="3"/>
  <c r="BN291" i="3" s="1"/>
  <c r="BO291" i="3" s="1"/>
  <c r="BP291" i="3" s="1"/>
  <c r="BK291" i="3"/>
  <c r="BL291" i="3" s="1"/>
  <c r="BM291" i="3" s="1"/>
  <c r="G134" i="3"/>
  <c r="BQ134" i="3" s="1"/>
  <c r="H133" i="3"/>
  <c r="H447" i="3"/>
  <c r="G448" i="3"/>
  <c r="BQ448" i="3" s="1"/>
  <c r="Y761" i="3"/>
  <c r="BN761" i="3" s="1"/>
  <c r="BO761" i="3" s="1"/>
  <c r="BP761" i="3" s="1"/>
  <c r="BK761" i="3"/>
  <c r="BL761" i="3" s="1"/>
  <c r="BM761" i="3" s="1"/>
  <c r="Y446" i="3"/>
  <c r="BN446" i="3" s="1"/>
  <c r="BO446" i="3" s="1"/>
  <c r="BP446" i="3" s="1"/>
  <c r="BK446" i="3"/>
  <c r="BL446" i="3" s="1"/>
  <c r="BM446" i="3" s="1"/>
  <c r="H762" i="3"/>
  <c r="G763" i="3"/>
  <c r="BQ763" i="3" s="1"/>
  <c r="CH763" i="3" s="1"/>
  <c r="Y132" i="3"/>
  <c r="BN132" i="3" s="1"/>
  <c r="BO132" i="3" s="1"/>
  <c r="BP132" i="3" s="1"/>
  <c r="BK132" i="3"/>
  <c r="BL132" i="3" s="1"/>
  <c r="BM132" i="3" s="1"/>
  <c r="CJ447" i="3" l="1"/>
  <c r="CJ604" i="3"/>
  <c r="CI133" i="3"/>
  <c r="CL917" i="3"/>
  <c r="CS917" i="3"/>
  <c r="CR917" i="3"/>
  <c r="CP292" i="3"/>
  <c r="CO292" i="3"/>
  <c r="CP136" i="3"/>
  <c r="CO136" i="3"/>
  <c r="CK918" i="3"/>
  <c r="CM918" i="3" s="1"/>
  <c r="CQ918" i="3"/>
  <c r="CN921" i="3"/>
  <c r="CS604" i="3"/>
  <c r="CR604" i="3"/>
  <c r="CP920" i="3"/>
  <c r="CO920" i="3"/>
  <c r="CN450" i="3"/>
  <c r="CL290" i="3"/>
  <c r="CH448" i="3"/>
  <c r="CJ448" i="3" s="1"/>
  <c r="CQ448" i="3"/>
  <c r="CN293" i="3"/>
  <c r="CH134" i="3"/>
  <c r="CI134" i="3" s="1"/>
  <c r="CQ134" i="3"/>
  <c r="CN137" i="3"/>
  <c r="CP606" i="3"/>
  <c r="CO606" i="3"/>
  <c r="CP449" i="3"/>
  <c r="CO449" i="3"/>
  <c r="CN607" i="3"/>
  <c r="CP763" i="3"/>
  <c r="CO763" i="3"/>
  <c r="CS133" i="3"/>
  <c r="CR133" i="3"/>
  <c r="CN764" i="3"/>
  <c r="CS447" i="3"/>
  <c r="CR447" i="3"/>
  <c r="CK291" i="3"/>
  <c r="CM291" i="3" s="1"/>
  <c r="CQ291" i="3"/>
  <c r="CH605" i="3"/>
  <c r="CI605" i="3" s="1"/>
  <c r="CQ605" i="3"/>
  <c r="CK762" i="3"/>
  <c r="CM762" i="3" s="1"/>
  <c r="CQ762" i="3"/>
  <c r="CS761" i="3"/>
  <c r="CR761" i="3"/>
  <c r="CS290" i="3"/>
  <c r="CR290" i="3"/>
  <c r="CM448" i="3"/>
  <c r="CL448" i="3"/>
  <c r="CM134" i="3"/>
  <c r="CL134" i="3"/>
  <c r="CM605" i="3"/>
  <c r="CL605" i="3"/>
  <c r="CH293" i="3"/>
  <c r="CI920" i="3"/>
  <c r="CJ920" i="3"/>
  <c r="CG451" i="3"/>
  <c r="CG138" i="3"/>
  <c r="CG608" i="3"/>
  <c r="CG294" i="3"/>
  <c r="CI763" i="3"/>
  <c r="CJ763" i="3"/>
  <c r="CG765" i="3"/>
  <c r="CI292" i="3"/>
  <c r="CJ292" i="3"/>
  <c r="CG922" i="3"/>
  <c r="Y604" i="3"/>
  <c r="BN604" i="3" s="1"/>
  <c r="BO604" i="3" s="1"/>
  <c r="BP604" i="3" s="1"/>
  <c r="BK604" i="3"/>
  <c r="BL604" i="3" s="1"/>
  <c r="BM604" i="3" s="1"/>
  <c r="K920" i="3"/>
  <c r="BR919" i="3"/>
  <c r="G606" i="3"/>
  <c r="BQ606" i="3" s="1"/>
  <c r="H605" i="3"/>
  <c r="K449" i="3"/>
  <c r="BR449" i="3" s="1"/>
  <c r="CK449" i="3" s="1"/>
  <c r="K292" i="3"/>
  <c r="BR292" i="3" s="1"/>
  <c r="K606" i="3"/>
  <c r="BR606" i="3" s="1"/>
  <c r="CK606" i="3" s="1"/>
  <c r="K135" i="3"/>
  <c r="BR135" i="3" s="1"/>
  <c r="CK135" i="3" s="1"/>
  <c r="K763" i="3"/>
  <c r="BR763" i="3" s="1"/>
  <c r="CK763" i="3" s="1"/>
  <c r="Y919" i="3"/>
  <c r="BN919" i="3" s="1"/>
  <c r="BO919" i="3" s="1"/>
  <c r="BP919" i="3" s="1"/>
  <c r="BK919" i="3"/>
  <c r="BL919" i="3" s="1"/>
  <c r="BM919" i="3" s="1"/>
  <c r="Y762" i="3"/>
  <c r="BN762" i="3" s="1"/>
  <c r="BO762" i="3" s="1"/>
  <c r="BP762" i="3" s="1"/>
  <c r="BK762" i="3"/>
  <c r="BL762" i="3" s="1"/>
  <c r="BM762" i="3" s="1"/>
  <c r="H920" i="3"/>
  <c r="G921" i="3"/>
  <c r="BQ921" i="3" s="1"/>
  <c r="Y133" i="3"/>
  <c r="BN133" i="3" s="1"/>
  <c r="BO133" i="3" s="1"/>
  <c r="BP133" i="3" s="1"/>
  <c r="BK133" i="3"/>
  <c r="BL133" i="3" s="1"/>
  <c r="BM133" i="3" s="1"/>
  <c r="Y292" i="3"/>
  <c r="BN292" i="3" s="1"/>
  <c r="BO292" i="3" s="1"/>
  <c r="BP292" i="3" s="1"/>
  <c r="BK292" i="3"/>
  <c r="BL292" i="3" s="1"/>
  <c r="BM292" i="3" s="1"/>
  <c r="H448" i="3"/>
  <c r="G449" i="3"/>
  <c r="BQ449" i="3" s="1"/>
  <c r="Y447" i="3"/>
  <c r="BN447" i="3" s="1"/>
  <c r="BO447" i="3" s="1"/>
  <c r="BP447" i="3" s="1"/>
  <c r="BK447" i="3"/>
  <c r="BL447" i="3" s="1"/>
  <c r="BM447" i="3" s="1"/>
  <c r="G764" i="3"/>
  <c r="BQ764" i="3" s="1"/>
  <c r="H763" i="3"/>
  <c r="H134" i="3"/>
  <c r="G135" i="3"/>
  <c r="BQ135" i="3" s="1"/>
  <c r="H293" i="3"/>
  <c r="G294" i="3"/>
  <c r="BQ294" i="3" s="1"/>
  <c r="CI448" i="3" l="1"/>
  <c r="CJ134" i="3"/>
  <c r="CL291" i="3"/>
  <c r="CJ605" i="3"/>
  <c r="CL762" i="3"/>
  <c r="CP607" i="3"/>
  <c r="CO607" i="3"/>
  <c r="CN138" i="3"/>
  <c r="CH921" i="3"/>
  <c r="CI921" i="3" s="1"/>
  <c r="CP764" i="3"/>
  <c r="CO764" i="3"/>
  <c r="CS918" i="3"/>
  <c r="CR918" i="3"/>
  <c r="CN765" i="3"/>
  <c r="CH764" i="3"/>
  <c r="CI764" i="3" s="1"/>
  <c r="CL918" i="3"/>
  <c r="CS605" i="3"/>
  <c r="CR605" i="3"/>
  <c r="CP293" i="3"/>
  <c r="CO293" i="3"/>
  <c r="CN451" i="3"/>
  <c r="CK292" i="3"/>
  <c r="CL292" i="3" s="1"/>
  <c r="CQ292" i="3"/>
  <c r="CN922" i="3"/>
  <c r="CN294" i="3"/>
  <c r="CK919" i="3"/>
  <c r="CL919" i="3" s="1"/>
  <c r="CQ919" i="3"/>
  <c r="CS134" i="3"/>
  <c r="CR134" i="3"/>
  <c r="CN608" i="3"/>
  <c r="CS291" i="3"/>
  <c r="CR291" i="3"/>
  <c r="CS448" i="3"/>
  <c r="CR448" i="3"/>
  <c r="CP450" i="3"/>
  <c r="CO450" i="3"/>
  <c r="CR762" i="3"/>
  <c r="CS762" i="3"/>
  <c r="CH449" i="3"/>
  <c r="CI449" i="3" s="1"/>
  <c r="CQ449" i="3"/>
  <c r="CP921" i="3"/>
  <c r="CO921" i="3"/>
  <c r="CQ763" i="3"/>
  <c r="CH135" i="3"/>
  <c r="CJ135" i="3" s="1"/>
  <c r="CQ135" i="3"/>
  <c r="CH606" i="3"/>
  <c r="CJ606" i="3" s="1"/>
  <c r="CQ606" i="3"/>
  <c r="CP137" i="3"/>
  <c r="CO137" i="3"/>
  <c r="CL763" i="3"/>
  <c r="CM763" i="3"/>
  <c r="CM135" i="3"/>
  <c r="CL135" i="3"/>
  <c r="CM606" i="3"/>
  <c r="CL606" i="3"/>
  <c r="CH294" i="3"/>
  <c r="CM449" i="3"/>
  <c r="CL449" i="3"/>
  <c r="CG923" i="3"/>
  <c r="CI293" i="3"/>
  <c r="CJ293" i="3"/>
  <c r="CG295" i="3"/>
  <c r="CG609" i="3"/>
  <c r="CG452" i="3"/>
  <c r="CG139" i="3"/>
  <c r="CG766" i="3"/>
  <c r="K764" i="3"/>
  <c r="BR764" i="3" s="1"/>
  <c r="CK764" i="3" s="1"/>
  <c r="K450" i="3"/>
  <c r="BR450" i="3" s="1"/>
  <c r="CK450" i="3" s="1"/>
  <c r="BK605" i="3"/>
  <c r="BL605" i="3" s="1"/>
  <c r="BM605" i="3" s="1"/>
  <c r="Y605" i="3"/>
  <c r="BN605" i="3" s="1"/>
  <c r="BO605" i="3" s="1"/>
  <c r="BP605" i="3" s="1"/>
  <c r="K136" i="3"/>
  <c r="BR136" i="3" s="1"/>
  <c r="CK136" i="3" s="1"/>
  <c r="H606" i="3"/>
  <c r="G607" i="3"/>
  <c r="BQ607" i="3" s="1"/>
  <c r="K921" i="3"/>
  <c r="BR920" i="3"/>
  <c r="K607" i="3"/>
  <c r="BR607" i="3" s="1"/>
  <c r="CK607" i="3" s="1"/>
  <c r="K293" i="3"/>
  <c r="BR293" i="3" s="1"/>
  <c r="Y293" i="3"/>
  <c r="BN293" i="3" s="1"/>
  <c r="BO293" i="3" s="1"/>
  <c r="BP293" i="3" s="1"/>
  <c r="BK293" i="3"/>
  <c r="BL293" i="3" s="1"/>
  <c r="BM293" i="3" s="1"/>
  <c r="G136" i="3"/>
  <c r="BQ136" i="3" s="1"/>
  <c r="H135" i="3"/>
  <c r="G450" i="3"/>
  <c r="BQ450" i="3" s="1"/>
  <c r="H449" i="3"/>
  <c r="G922" i="3"/>
  <c r="BQ922" i="3" s="1"/>
  <c r="CH922" i="3" s="1"/>
  <c r="H921" i="3"/>
  <c r="Y920" i="3"/>
  <c r="BN920" i="3" s="1"/>
  <c r="BO920" i="3" s="1"/>
  <c r="BP920" i="3" s="1"/>
  <c r="BK920" i="3"/>
  <c r="BL920" i="3" s="1"/>
  <c r="BM920" i="3" s="1"/>
  <c r="Y134" i="3"/>
  <c r="BN134" i="3" s="1"/>
  <c r="BO134" i="3" s="1"/>
  <c r="BP134" i="3" s="1"/>
  <c r="BK134" i="3"/>
  <c r="BL134" i="3" s="1"/>
  <c r="BM134" i="3" s="1"/>
  <c r="H294" i="3"/>
  <c r="G295" i="3"/>
  <c r="BQ295" i="3" s="1"/>
  <c r="Y448" i="3"/>
  <c r="BN448" i="3" s="1"/>
  <c r="BO448" i="3" s="1"/>
  <c r="BP448" i="3" s="1"/>
  <c r="BK448" i="3"/>
  <c r="BL448" i="3" s="1"/>
  <c r="BM448" i="3" s="1"/>
  <c r="Y763" i="3"/>
  <c r="BN763" i="3" s="1"/>
  <c r="BO763" i="3" s="1"/>
  <c r="BP763" i="3" s="1"/>
  <c r="BK763" i="3"/>
  <c r="BL763" i="3" s="1"/>
  <c r="BM763" i="3" s="1"/>
  <c r="H764" i="3"/>
  <c r="G765" i="3"/>
  <c r="BQ765" i="3" s="1"/>
  <c r="CH765" i="3" s="1"/>
  <c r="CM919" i="3" l="1"/>
  <c r="CJ764" i="3"/>
  <c r="CM292" i="3"/>
  <c r="CI606" i="3"/>
  <c r="CJ449" i="3"/>
  <c r="CN609" i="3"/>
  <c r="CI135" i="3"/>
  <c r="CS763" i="3"/>
  <c r="CR763" i="3"/>
  <c r="CP138" i="3"/>
  <c r="CO138" i="3"/>
  <c r="CS135" i="3"/>
  <c r="CR135" i="3"/>
  <c r="CN295" i="3"/>
  <c r="CJ921" i="3"/>
  <c r="CS919" i="3"/>
  <c r="CR919" i="3"/>
  <c r="CP451" i="3"/>
  <c r="CO451" i="3"/>
  <c r="CP765" i="3"/>
  <c r="CO765" i="3"/>
  <c r="CS292" i="3"/>
  <c r="CR292" i="3"/>
  <c r="CN766" i="3"/>
  <c r="CS449" i="3"/>
  <c r="CR449" i="3"/>
  <c r="CP294" i="3"/>
  <c r="CO294" i="3"/>
  <c r="CN452" i="3"/>
  <c r="CK293" i="3"/>
  <c r="CL293" i="3" s="1"/>
  <c r="CQ293" i="3"/>
  <c r="CH607" i="3"/>
  <c r="CI607" i="3" s="1"/>
  <c r="CQ607" i="3"/>
  <c r="CN139" i="3"/>
  <c r="CN923" i="3"/>
  <c r="CS606" i="3"/>
  <c r="CR606" i="3"/>
  <c r="CQ764" i="3"/>
  <c r="CK920" i="3"/>
  <c r="CM920" i="3" s="1"/>
  <c r="CQ920" i="3"/>
  <c r="CH450" i="3"/>
  <c r="CJ450" i="3" s="1"/>
  <c r="CQ450" i="3"/>
  <c r="CH136" i="3"/>
  <c r="CI136" i="3" s="1"/>
  <c r="CQ136" i="3"/>
  <c r="CP608" i="3"/>
  <c r="CO608" i="3"/>
  <c r="CP922" i="3"/>
  <c r="CO922" i="3"/>
  <c r="CM136" i="3"/>
  <c r="CL136" i="3"/>
  <c r="CM607" i="3"/>
  <c r="CL607" i="3"/>
  <c r="CH295" i="3"/>
  <c r="CL764" i="3"/>
  <c r="CM764" i="3"/>
  <c r="CM450" i="3"/>
  <c r="CL450" i="3"/>
  <c r="CI922" i="3"/>
  <c r="CJ922" i="3"/>
  <c r="CG767" i="3"/>
  <c r="CG140" i="3"/>
  <c r="CG296" i="3"/>
  <c r="CI765" i="3"/>
  <c r="CJ765" i="3"/>
  <c r="CG610" i="3"/>
  <c r="CI294" i="3"/>
  <c r="CJ294" i="3"/>
  <c r="CG453" i="3"/>
  <c r="CG924" i="3"/>
  <c r="K294" i="3"/>
  <c r="BR294" i="3" s="1"/>
  <c r="K137" i="3"/>
  <c r="BR137" i="3" s="1"/>
  <c r="CK137" i="3" s="1"/>
  <c r="H607" i="3"/>
  <c r="G608" i="3"/>
  <c r="BQ608" i="3" s="1"/>
  <c r="K451" i="3"/>
  <c r="BR451" i="3" s="1"/>
  <c r="CK451" i="3" s="1"/>
  <c r="K922" i="3"/>
  <c r="BR921" i="3"/>
  <c r="K608" i="3"/>
  <c r="BR608" i="3" s="1"/>
  <c r="CK608" i="3" s="1"/>
  <c r="Y606" i="3"/>
  <c r="BN606" i="3" s="1"/>
  <c r="BO606" i="3" s="1"/>
  <c r="BP606" i="3" s="1"/>
  <c r="BK606" i="3"/>
  <c r="BL606" i="3" s="1"/>
  <c r="BM606" i="3" s="1"/>
  <c r="K765" i="3"/>
  <c r="BR765" i="3" s="1"/>
  <c r="CK765" i="3" s="1"/>
  <c r="Y135" i="3"/>
  <c r="BN135" i="3" s="1"/>
  <c r="BO135" i="3" s="1"/>
  <c r="BP135" i="3" s="1"/>
  <c r="BK135" i="3"/>
  <c r="BL135" i="3" s="1"/>
  <c r="BM135" i="3" s="1"/>
  <c r="G766" i="3"/>
  <c r="BQ766" i="3" s="1"/>
  <c r="CH766" i="3" s="1"/>
  <c r="H765" i="3"/>
  <c r="Y764" i="3"/>
  <c r="BN764" i="3" s="1"/>
  <c r="BO764" i="3" s="1"/>
  <c r="BP764" i="3" s="1"/>
  <c r="BK764" i="3"/>
  <c r="BL764" i="3" s="1"/>
  <c r="BM764" i="3" s="1"/>
  <c r="H136" i="3"/>
  <c r="G137" i="3"/>
  <c r="BQ137" i="3" s="1"/>
  <c r="H922" i="3"/>
  <c r="G923" i="3"/>
  <c r="BQ923" i="3" s="1"/>
  <c r="CH923" i="3" s="1"/>
  <c r="G296" i="3"/>
  <c r="BQ296" i="3" s="1"/>
  <c r="H295" i="3"/>
  <c r="Y449" i="3"/>
  <c r="BN449" i="3" s="1"/>
  <c r="BO449" i="3" s="1"/>
  <c r="BP449" i="3" s="1"/>
  <c r="BK449" i="3"/>
  <c r="BL449" i="3" s="1"/>
  <c r="BM449" i="3" s="1"/>
  <c r="Y921" i="3"/>
  <c r="BN921" i="3" s="1"/>
  <c r="BO921" i="3" s="1"/>
  <c r="BP921" i="3" s="1"/>
  <c r="BK921" i="3"/>
  <c r="BL921" i="3" s="1"/>
  <c r="BM921" i="3" s="1"/>
  <c r="Y294" i="3"/>
  <c r="BN294" i="3" s="1"/>
  <c r="BO294" i="3" s="1"/>
  <c r="BP294" i="3" s="1"/>
  <c r="BK294" i="3"/>
  <c r="BL294" i="3" s="1"/>
  <c r="BM294" i="3" s="1"/>
  <c r="G451" i="3"/>
  <c r="BQ451" i="3" s="1"/>
  <c r="H450" i="3"/>
  <c r="CL920" i="3" l="1"/>
  <c r="CJ136" i="3"/>
  <c r="CM293" i="3"/>
  <c r="CI450" i="3"/>
  <c r="CS293" i="3"/>
  <c r="CR293" i="3"/>
  <c r="CN296" i="3"/>
  <c r="CS136" i="3"/>
  <c r="CR136" i="3"/>
  <c r="CR764" i="3"/>
  <c r="CS764" i="3"/>
  <c r="CH451" i="3"/>
  <c r="CI451" i="3" s="1"/>
  <c r="CQ451" i="3"/>
  <c r="CH608" i="3"/>
  <c r="CJ608" i="3" s="1"/>
  <c r="CQ608" i="3"/>
  <c r="CN140" i="3"/>
  <c r="CP923" i="3"/>
  <c r="CO923" i="3"/>
  <c r="CP452" i="3"/>
  <c r="CO452" i="3"/>
  <c r="CN453" i="3"/>
  <c r="CH137" i="3"/>
  <c r="CJ137" i="3" s="1"/>
  <c r="CQ137" i="3"/>
  <c r="CN767" i="3"/>
  <c r="CR450" i="3"/>
  <c r="CS450" i="3"/>
  <c r="CP766" i="3"/>
  <c r="CO766" i="3"/>
  <c r="CN610" i="3"/>
  <c r="CP139" i="3"/>
  <c r="CO139" i="3"/>
  <c r="CQ765" i="3"/>
  <c r="CP295" i="3"/>
  <c r="CO295" i="3"/>
  <c r="CK921" i="3"/>
  <c r="CM921" i="3" s="1"/>
  <c r="CQ921" i="3"/>
  <c r="CK294" i="3"/>
  <c r="CM294" i="3" s="1"/>
  <c r="CQ294" i="3"/>
  <c r="CJ607" i="3"/>
  <c r="CS920" i="3"/>
  <c r="CR920" i="3"/>
  <c r="CP609" i="3"/>
  <c r="CO609" i="3"/>
  <c r="CN924" i="3"/>
  <c r="CS607" i="3"/>
  <c r="CR607" i="3"/>
  <c r="CM451" i="3"/>
  <c r="CL451" i="3"/>
  <c r="CH296" i="3"/>
  <c r="CM765" i="3"/>
  <c r="CL765" i="3"/>
  <c r="CM137" i="3"/>
  <c r="CL137" i="3"/>
  <c r="CM608" i="3"/>
  <c r="CL608" i="3"/>
  <c r="CL921" i="3"/>
  <c r="CI766" i="3"/>
  <c r="CJ766" i="3"/>
  <c r="CG454" i="3"/>
  <c r="CG768" i="3"/>
  <c r="CI923" i="3"/>
  <c r="CJ923" i="3"/>
  <c r="CG925" i="3"/>
  <c r="CG611" i="3"/>
  <c r="CG141" i="3"/>
  <c r="CI295" i="3"/>
  <c r="CJ295" i="3"/>
  <c r="CG297" i="3"/>
  <c r="K766" i="3"/>
  <c r="BR766" i="3" s="1"/>
  <c r="CK766" i="3" s="1"/>
  <c r="K452" i="3"/>
  <c r="BR452" i="3" s="1"/>
  <c r="CK452" i="3" s="1"/>
  <c r="H608" i="3"/>
  <c r="G609" i="3"/>
  <c r="BQ609" i="3" s="1"/>
  <c r="Y607" i="3"/>
  <c r="BN607" i="3" s="1"/>
  <c r="BO607" i="3" s="1"/>
  <c r="BP607" i="3" s="1"/>
  <c r="BK607" i="3"/>
  <c r="BL607" i="3" s="1"/>
  <c r="BM607" i="3" s="1"/>
  <c r="K609" i="3"/>
  <c r="BR609" i="3" s="1"/>
  <c r="CK609" i="3" s="1"/>
  <c r="K138" i="3"/>
  <c r="BR138" i="3" s="1"/>
  <c r="CK138" i="3" s="1"/>
  <c r="K923" i="3"/>
  <c r="BR922" i="3"/>
  <c r="K295" i="3"/>
  <c r="BR295" i="3" s="1"/>
  <c r="G138" i="3"/>
  <c r="BQ138" i="3" s="1"/>
  <c r="H137" i="3"/>
  <c r="Y450" i="3"/>
  <c r="BN450" i="3" s="1"/>
  <c r="BO450" i="3" s="1"/>
  <c r="BP450" i="3" s="1"/>
  <c r="BK450" i="3"/>
  <c r="BL450" i="3" s="1"/>
  <c r="BM450" i="3" s="1"/>
  <c r="Y295" i="3"/>
  <c r="BN295" i="3" s="1"/>
  <c r="BO295" i="3" s="1"/>
  <c r="BP295" i="3" s="1"/>
  <c r="BK295" i="3"/>
  <c r="BL295" i="3" s="1"/>
  <c r="BM295" i="3" s="1"/>
  <c r="G452" i="3"/>
  <c r="BQ452" i="3" s="1"/>
  <c r="H451" i="3"/>
  <c r="G297" i="3"/>
  <c r="BQ297" i="3" s="1"/>
  <c r="H296" i="3"/>
  <c r="Y136" i="3"/>
  <c r="BN136" i="3" s="1"/>
  <c r="BO136" i="3" s="1"/>
  <c r="BP136" i="3" s="1"/>
  <c r="BK136" i="3"/>
  <c r="BL136" i="3" s="1"/>
  <c r="BM136" i="3" s="1"/>
  <c r="Y765" i="3"/>
  <c r="BN765" i="3" s="1"/>
  <c r="BO765" i="3" s="1"/>
  <c r="BP765" i="3" s="1"/>
  <c r="BK765" i="3"/>
  <c r="BL765" i="3" s="1"/>
  <c r="BM765" i="3" s="1"/>
  <c r="G924" i="3"/>
  <c r="BQ924" i="3" s="1"/>
  <c r="CH924" i="3" s="1"/>
  <c r="H923" i="3"/>
  <c r="Y922" i="3"/>
  <c r="BN922" i="3" s="1"/>
  <c r="BO922" i="3" s="1"/>
  <c r="BP922" i="3" s="1"/>
  <c r="BK922" i="3"/>
  <c r="BL922" i="3" s="1"/>
  <c r="BM922" i="3" s="1"/>
  <c r="G767" i="3"/>
  <c r="BQ767" i="3" s="1"/>
  <c r="CH767" i="3" s="1"/>
  <c r="H766" i="3"/>
  <c r="CI608" i="3" l="1"/>
  <c r="CJ451" i="3"/>
  <c r="CQ766" i="3"/>
  <c r="CR766" i="3" s="1"/>
  <c r="CI137" i="3"/>
  <c r="CS137" i="3"/>
  <c r="CR137" i="3"/>
  <c r="CN141" i="3"/>
  <c r="CP610" i="3"/>
  <c r="CO610" i="3"/>
  <c r="CH138" i="3"/>
  <c r="CJ138" i="3" s="1"/>
  <c r="CQ138" i="3"/>
  <c r="CH609" i="3"/>
  <c r="CQ609" i="3"/>
  <c r="CN611" i="3"/>
  <c r="CP453" i="3"/>
  <c r="CO453" i="3"/>
  <c r="CS608" i="3"/>
  <c r="CR608" i="3"/>
  <c r="CS921" i="3"/>
  <c r="CR921" i="3"/>
  <c r="CK295" i="3"/>
  <c r="CM295" i="3" s="1"/>
  <c r="CQ295" i="3"/>
  <c r="CN925" i="3"/>
  <c r="CP296" i="3"/>
  <c r="CO296" i="3"/>
  <c r="CK922" i="3"/>
  <c r="CM922" i="3" s="1"/>
  <c r="CQ922" i="3"/>
  <c r="CL294" i="3"/>
  <c r="CS765" i="3"/>
  <c r="CR765" i="3"/>
  <c r="CS451" i="3"/>
  <c r="CR451" i="3"/>
  <c r="CP924" i="3"/>
  <c r="CO924" i="3"/>
  <c r="CN768" i="3"/>
  <c r="CN454" i="3"/>
  <c r="CP140" i="3"/>
  <c r="CO140" i="3"/>
  <c r="CH452" i="3"/>
  <c r="CI452" i="3" s="1"/>
  <c r="CQ452" i="3"/>
  <c r="CN297" i="3"/>
  <c r="CS294" i="3"/>
  <c r="CR294" i="3"/>
  <c r="CP767" i="3"/>
  <c r="CO767" i="3"/>
  <c r="CM766" i="3"/>
  <c r="CL766" i="3"/>
  <c r="CM452" i="3"/>
  <c r="CL452" i="3"/>
  <c r="CM138" i="3"/>
  <c r="CL138" i="3"/>
  <c r="CH297" i="3"/>
  <c r="CM609" i="3"/>
  <c r="CL609" i="3"/>
  <c r="CI767" i="3"/>
  <c r="CJ767" i="3"/>
  <c r="CG298" i="3"/>
  <c r="CI609" i="3"/>
  <c r="CJ609" i="3"/>
  <c r="CI296" i="3"/>
  <c r="CJ296" i="3"/>
  <c r="CG926" i="3"/>
  <c r="CG769" i="3"/>
  <c r="CI924" i="3"/>
  <c r="CJ924" i="3"/>
  <c r="CG142" i="3"/>
  <c r="CG455" i="3"/>
  <c r="CG612" i="3"/>
  <c r="G610" i="3"/>
  <c r="BQ610" i="3" s="1"/>
  <c r="H609" i="3"/>
  <c r="K296" i="3"/>
  <c r="BR296" i="3" s="1"/>
  <c r="Y608" i="3"/>
  <c r="BN608" i="3" s="1"/>
  <c r="BO608" i="3" s="1"/>
  <c r="BP608" i="3" s="1"/>
  <c r="BK608" i="3"/>
  <c r="BL608" i="3" s="1"/>
  <c r="BM608" i="3" s="1"/>
  <c r="K924" i="3"/>
  <c r="BR923" i="3"/>
  <c r="K453" i="3"/>
  <c r="BR453" i="3" s="1"/>
  <c r="CK453" i="3" s="1"/>
  <c r="K139" i="3"/>
  <c r="BR139" i="3" s="1"/>
  <c r="CK139" i="3" s="1"/>
  <c r="K610" i="3"/>
  <c r="BR610" i="3" s="1"/>
  <c r="CK610" i="3" s="1"/>
  <c r="K767" i="3"/>
  <c r="BR767" i="3" s="1"/>
  <c r="Y923" i="3"/>
  <c r="BN923" i="3" s="1"/>
  <c r="BO923" i="3" s="1"/>
  <c r="BP923" i="3" s="1"/>
  <c r="BK923" i="3"/>
  <c r="BL923" i="3" s="1"/>
  <c r="BM923" i="3" s="1"/>
  <c r="Y451" i="3"/>
  <c r="BN451" i="3" s="1"/>
  <c r="BO451" i="3" s="1"/>
  <c r="BP451" i="3" s="1"/>
  <c r="BK451" i="3"/>
  <c r="BL451" i="3" s="1"/>
  <c r="BM451" i="3" s="1"/>
  <c r="H924" i="3"/>
  <c r="G925" i="3"/>
  <c r="BQ925" i="3" s="1"/>
  <c r="CH925" i="3" s="1"/>
  <c r="G453" i="3"/>
  <c r="BQ453" i="3" s="1"/>
  <c r="H452" i="3"/>
  <c r="Y766" i="3"/>
  <c r="BN766" i="3" s="1"/>
  <c r="BO766" i="3" s="1"/>
  <c r="BP766" i="3" s="1"/>
  <c r="BK766" i="3"/>
  <c r="BL766" i="3" s="1"/>
  <c r="BM766" i="3" s="1"/>
  <c r="Y296" i="3"/>
  <c r="BN296" i="3" s="1"/>
  <c r="BO296" i="3" s="1"/>
  <c r="BP296" i="3" s="1"/>
  <c r="BK296" i="3"/>
  <c r="BL296" i="3" s="1"/>
  <c r="BM296" i="3" s="1"/>
  <c r="Y137" i="3"/>
  <c r="BN137" i="3" s="1"/>
  <c r="BO137" i="3" s="1"/>
  <c r="BP137" i="3" s="1"/>
  <c r="BK137" i="3"/>
  <c r="BL137" i="3" s="1"/>
  <c r="BM137" i="3" s="1"/>
  <c r="H767" i="3"/>
  <c r="G768" i="3"/>
  <c r="BQ768" i="3" s="1"/>
  <c r="CH768" i="3" s="1"/>
  <c r="H297" i="3"/>
  <c r="G298" i="3"/>
  <c r="BQ298" i="3" s="1"/>
  <c r="H138" i="3"/>
  <c r="G139" i="3"/>
  <c r="BQ139" i="3" s="1"/>
  <c r="CS766" i="3" l="1"/>
  <c r="CL295" i="3"/>
  <c r="CL922" i="3"/>
  <c r="CJ452" i="3"/>
  <c r="CN612" i="3"/>
  <c r="CI138" i="3"/>
  <c r="CN142" i="3"/>
  <c r="CP925" i="3"/>
  <c r="CO925" i="3"/>
  <c r="CP454" i="3"/>
  <c r="CO454" i="3"/>
  <c r="CP297" i="3"/>
  <c r="CO297" i="3"/>
  <c r="CP768" i="3"/>
  <c r="CO768" i="3"/>
  <c r="CS138" i="3"/>
  <c r="CR138" i="3"/>
  <c r="CK923" i="3"/>
  <c r="CM923" i="3" s="1"/>
  <c r="CQ923" i="3"/>
  <c r="CS295" i="3"/>
  <c r="CR295" i="3"/>
  <c r="CP611" i="3"/>
  <c r="CO611" i="3"/>
  <c r="CP141" i="3"/>
  <c r="CO141" i="3"/>
  <c r="CN926" i="3"/>
  <c r="CH139" i="3"/>
  <c r="CI139" i="3" s="1"/>
  <c r="CQ139" i="3"/>
  <c r="CK767" i="3"/>
  <c r="CL767" i="3" s="1"/>
  <c r="CQ767" i="3"/>
  <c r="CS452" i="3"/>
  <c r="CR452" i="3"/>
  <c r="CK296" i="3"/>
  <c r="CM296" i="3" s="1"/>
  <c r="CQ296" i="3"/>
  <c r="CH453" i="3"/>
  <c r="CI453" i="3" s="1"/>
  <c r="CQ453" i="3"/>
  <c r="CS922" i="3"/>
  <c r="CR922" i="3"/>
  <c r="CS609" i="3"/>
  <c r="CR609" i="3"/>
  <c r="CN455" i="3"/>
  <c r="CH610" i="3"/>
  <c r="CJ610" i="3" s="1"/>
  <c r="CQ610" i="3"/>
  <c r="CN769" i="3"/>
  <c r="CN298" i="3"/>
  <c r="CL139" i="3"/>
  <c r="CM139" i="3"/>
  <c r="CH298" i="3"/>
  <c r="CM610" i="3"/>
  <c r="CL610" i="3"/>
  <c r="CM453" i="3"/>
  <c r="CL453" i="3"/>
  <c r="CI768" i="3"/>
  <c r="CJ768" i="3"/>
  <c r="CG456" i="3"/>
  <c r="CG770" i="3"/>
  <c r="CI925" i="3"/>
  <c r="CJ925" i="3"/>
  <c r="CI297" i="3"/>
  <c r="CJ297" i="3"/>
  <c r="CG143" i="3"/>
  <c r="CG927" i="3"/>
  <c r="CG299" i="3"/>
  <c r="CG613" i="3"/>
  <c r="K768" i="3"/>
  <c r="BR768" i="3" s="1"/>
  <c r="CK768" i="3" s="1"/>
  <c r="K925" i="3"/>
  <c r="BR924" i="3"/>
  <c r="K611" i="3"/>
  <c r="BR611" i="3" s="1"/>
  <c r="CK611" i="3" s="1"/>
  <c r="K140" i="3"/>
  <c r="BR140" i="3" s="1"/>
  <c r="CK140" i="3" s="1"/>
  <c r="K297" i="3"/>
  <c r="BR297" i="3" s="1"/>
  <c r="BK609" i="3"/>
  <c r="BL609" i="3" s="1"/>
  <c r="BM609" i="3" s="1"/>
  <c r="Y609" i="3"/>
  <c r="BN609" i="3" s="1"/>
  <c r="BO609" i="3" s="1"/>
  <c r="BP609" i="3" s="1"/>
  <c r="K454" i="3"/>
  <c r="BR454" i="3" s="1"/>
  <c r="CK454" i="3" s="1"/>
  <c r="G611" i="3"/>
  <c r="BQ611" i="3" s="1"/>
  <c r="H610" i="3"/>
  <c r="Y452" i="3"/>
  <c r="BN452" i="3" s="1"/>
  <c r="BO452" i="3" s="1"/>
  <c r="BP452" i="3" s="1"/>
  <c r="BK452" i="3"/>
  <c r="BL452" i="3" s="1"/>
  <c r="BM452" i="3" s="1"/>
  <c r="Y138" i="3"/>
  <c r="BN138" i="3" s="1"/>
  <c r="BO138" i="3" s="1"/>
  <c r="BP138" i="3" s="1"/>
  <c r="BK138" i="3"/>
  <c r="BL138" i="3" s="1"/>
  <c r="BM138" i="3" s="1"/>
  <c r="H453" i="3"/>
  <c r="G454" i="3"/>
  <c r="BQ454" i="3" s="1"/>
  <c r="H925" i="3"/>
  <c r="G926" i="3"/>
  <c r="BQ926" i="3" s="1"/>
  <c r="CH926" i="3" s="1"/>
  <c r="Y924" i="3"/>
  <c r="BN924" i="3" s="1"/>
  <c r="BO924" i="3" s="1"/>
  <c r="BP924" i="3" s="1"/>
  <c r="BK924" i="3"/>
  <c r="BL924" i="3" s="1"/>
  <c r="BM924" i="3" s="1"/>
  <c r="G769" i="3"/>
  <c r="BQ769" i="3" s="1"/>
  <c r="CH769" i="3" s="1"/>
  <c r="H768" i="3"/>
  <c r="G140" i="3"/>
  <c r="BQ140" i="3" s="1"/>
  <c r="H139" i="3"/>
  <c r="Y767" i="3"/>
  <c r="BN767" i="3" s="1"/>
  <c r="BO767" i="3" s="1"/>
  <c r="BP767" i="3" s="1"/>
  <c r="BK767" i="3"/>
  <c r="BL767" i="3" s="1"/>
  <c r="BM767" i="3" s="1"/>
  <c r="G299" i="3"/>
  <c r="BQ299" i="3" s="1"/>
  <c r="H298" i="3"/>
  <c r="Y297" i="3"/>
  <c r="BN297" i="3" s="1"/>
  <c r="BO297" i="3" s="1"/>
  <c r="BP297" i="3" s="1"/>
  <c r="BK297" i="3"/>
  <c r="BL297" i="3" s="1"/>
  <c r="BM297" i="3" s="1"/>
  <c r="CJ139" i="3" l="1"/>
  <c r="CM767" i="3"/>
  <c r="CL923" i="3"/>
  <c r="CI610" i="3"/>
  <c r="CJ453" i="3"/>
  <c r="CL296" i="3"/>
  <c r="CP769" i="3"/>
  <c r="CO769" i="3"/>
  <c r="CK297" i="3"/>
  <c r="CM297" i="3" s="1"/>
  <c r="CQ297" i="3"/>
  <c r="CN613" i="3"/>
  <c r="CS767" i="3"/>
  <c r="CR767" i="3"/>
  <c r="CR610" i="3"/>
  <c r="CS610" i="3"/>
  <c r="CS453" i="3"/>
  <c r="CR453" i="3"/>
  <c r="CS139" i="3"/>
  <c r="CR139" i="3"/>
  <c r="CP142" i="3"/>
  <c r="CO142" i="3"/>
  <c r="CH140" i="3"/>
  <c r="CI140" i="3" s="1"/>
  <c r="CQ140" i="3"/>
  <c r="CK924" i="3"/>
  <c r="CL924" i="3" s="1"/>
  <c r="CQ924" i="3"/>
  <c r="CN299" i="3"/>
  <c r="CP455" i="3"/>
  <c r="CO455" i="3"/>
  <c r="CS296" i="3"/>
  <c r="CR296" i="3"/>
  <c r="CP926" i="3"/>
  <c r="CO926" i="3"/>
  <c r="CQ768" i="3"/>
  <c r="CH611" i="3"/>
  <c r="CJ611" i="3" s="1"/>
  <c r="CQ611" i="3"/>
  <c r="CN927" i="3"/>
  <c r="CN770" i="3"/>
  <c r="CS923" i="3"/>
  <c r="CR923" i="3"/>
  <c r="CP612" i="3"/>
  <c r="CO612" i="3"/>
  <c r="CH454" i="3"/>
  <c r="CI454" i="3" s="1"/>
  <c r="CQ454" i="3"/>
  <c r="CN143" i="3"/>
  <c r="CN456" i="3"/>
  <c r="CP298" i="3"/>
  <c r="CO298" i="3"/>
  <c r="CM611" i="3"/>
  <c r="CL611" i="3"/>
  <c r="CH299" i="3"/>
  <c r="CM140" i="3"/>
  <c r="CL140" i="3"/>
  <c r="CM454" i="3"/>
  <c r="CL454" i="3"/>
  <c r="CM768" i="3"/>
  <c r="CL768" i="3"/>
  <c r="CI769" i="3"/>
  <c r="CJ769" i="3"/>
  <c r="CG928" i="3"/>
  <c r="CG614" i="3"/>
  <c r="CG144" i="3"/>
  <c r="CG771" i="3"/>
  <c r="CI926" i="3"/>
  <c r="CJ926" i="3"/>
  <c r="CG457" i="3"/>
  <c r="CJ298" i="3"/>
  <c r="CI298" i="3"/>
  <c r="CG300" i="3"/>
  <c r="G612" i="3"/>
  <c r="BQ612" i="3" s="1"/>
  <c r="H611" i="3"/>
  <c r="K141" i="3"/>
  <c r="BR141" i="3" s="1"/>
  <c r="CK141" i="3" s="1"/>
  <c r="K455" i="3"/>
  <c r="BR455" i="3" s="1"/>
  <c r="CK455" i="3" s="1"/>
  <c r="K612" i="3"/>
  <c r="BR612" i="3" s="1"/>
  <c r="CK612" i="3" s="1"/>
  <c r="K926" i="3"/>
  <c r="BR925" i="3"/>
  <c r="Y610" i="3"/>
  <c r="BN610" i="3" s="1"/>
  <c r="BO610" i="3" s="1"/>
  <c r="BP610" i="3" s="1"/>
  <c r="BK610" i="3"/>
  <c r="BL610" i="3" s="1"/>
  <c r="BM610" i="3" s="1"/>
  <c r="K298" i="3"/>
  <c r="BR298" i="3" s="1"/>
  <c r="K769" i="3"/>
  <c r="BR769" i="3" s="1"/>
  <c r="CK769" i="3" s="1"/>
  <c r="G927" i="3"/>
  <c r="BQ927" i="3" s="1"/>
  <c r="CH927" i="3" s="1"/>
  <c r="H926" i="3"/>
  <c r="Y925" i="3"/>
  <c r="BN925" i="3" s="1"/>
  <c r="BO925" i="3" s="1"/>
  <c r="BP925" i="3" s="1"/>
  <c r="BK925" i="3"/>
  <c r="BL925" i="3" s="1"/>
  <c r="BM925" i="3" s="1"/>
  <c r="G455" i="3"/>
  <c r="BQ455" i="3" s="1"/>
  <c r="H454" i="3"/>
  <c r="Y453" i="3"/>
  <c r="BN453" i="3" s="1"/>
  <c r="BO453" i="3" s="1"/>
  <c r="BP453" i="3" s="1"/>
  <c r="BK453" i="3"/>
  <c r="BL453" i="3" s="1"/>
  <c r="BM453" i="3" s="1"/>
  <c r="Y139" i="3"/>
  <c r="BN139" i="3" s="1"/>
  <c r="BO139" i="3" s="1"/>
  <c r="BP139" i="3" s="1"/>
  <c r="BK139" i="3"/>
  <c r="BL139" i="3" s="1"/>
  <c r="BM139" i="3" s="1"/>
  <c r="H140" i="3"/>
  <c r="G141" i="3"/>
  <c r="BQ141" i="3" s="1"/>
  <c r="Y298" i="3"/>
  <c r="BN298" i="3" s="1"/>
  <c r="BO298" i="3" s="1"/>
  <c r="BP298" i="3" s="1"/>
  <c r="BK298" i="3"/>
  <c r="BL298" i="3" s="1"/>
  <c r="BM298" i="3" s="1"/>
  <c r="Y768" i="3"/>
  <c r="BN768" i="3" s="1"/>
  <c r="BO768" i="3" s="1"/>
  <c r="BP768" i="3" s="1"/>
  <c r="BK768" i="3"/>
  <c r="BL768" i="3" s="1"/>
  <c r="BM768" i="3" s="1"/>
  <c r="H769" i="3"/>
  <c r="G770" i="3"/>
  <c r="BQ770" i="3" s="1"/>
  <c r="CH770" i="3" s="1"/>
  <c r="H299" i="3"/>
  <c r="G300" i="3"/>
  <c r="BQ300" i="3" s="1"/>
  <c r="CL297" i="3" l="1"/>
  <c r="CJ140" i="3"/>
  <c r="CM924" i="3"/>
  <c r="CJ454" i="3"/>
  <c r="CQ769" i="3"/>
  <c r="CS769" i="3" s="1"/>
  <c r="CS611" i="3"/>
  <c r="CR611" i="3"/>
  <c r="CP456" i="3"/>
  <c r="CO456" i="3"/>
  <c r="CN771" i="3"/>
  <c r="CS768" i="3"/>
  <c r="CR768" i="3"/>
  <c r="CP613" i="3"/>
  <c r="CO613" i="3"/>
  <c r="CH141" i="3"/>
  <c r="CJ141" i="3" s="1"/>
  <c r="CQ141" i="3"/>
  <c r="CI611" i="3"/>
  <c r="CN144" i="3"/>
  <c r="CP143" i="3"/>
  <c r="CO143" i="3"/>
  <c r="CS924" i="3"/>
  <c r="CR924" i="3"/>
  <c r="CN614" i="3"/>
  <c r="CP770" i="3"/>
  <c r="CO770" i="3"/>
  <c r="CS297" i="3"/>
  <c r="CR297" i="3"/>
  <c r="CS454" i="3"/>
  <c r="CR454" i="3"/>
  <c r="CS140" i="3"/>
  <c r="CR140" i="3"/>
  <c r="CH455" i="3"/>
  <c r="CI455" i="3" s="1"/>
  <c r="CQ455" i="3"/>
  <c r="CP299" i="3"/>
  <c r="CO299" i="3"/>
  <c r="CK298" i="3"/>
  <c r="CM298" i="3" s="1"/>
  <c r="CQ298" i="3"/>
  <c r="CP927" i="3"/>
  <c r="CO927" i="3"/>
  <c r="CN300" i="3"/>
  <c r="CK925" i="3"/>
  <c r="CL925" i="3" s="1"/>
  <c r="CQ925" i="3"/>
  <c r="CN928" i="3"/>
  <c r="CH612" i="3"/>
  <c r="CJ612" i="3" s="1"/>
  <c r="CQ612" i="3"/>
  <c r="CN457" i="3"/>
  <c r="CM612" i="3"/>
  <c r="CL612" i="3"/>
  <c r="CM455" i="3"/>
  <c r="CL455" i="3"/>
  <c r="CM141" i="3"/>
  <c r="CL141" i="3"/>
  <c r="CM769" i="3"/>
  <c r="CL769" i="3"/>
  <c r="CH300" i="3"/>
  <c r="CI927" i="3"/>
  <c r="CJ927" i="3"/>
  <c r="CI299" i="3"/>
  <c r="CJ299" i="3"/>
  <c r="CG301" i="3"/>
  <c r="CG458" i="3"/>
  <c r="CG615" i="3"/>
  <c r="CG929" i="3"/>
  <c r="CI770" i="3"/>
  <c r="CJ770" i="3"/>
  <c r="CG772" i="3"/>
  <c r="CG145" i="3"/>
  <c r="K770" i="3"/>
  <c r="BR770" i="3" s="1"/>
  <c r="CK770" i="3" s="1"/>
  <c r="K613" i="3"/>
  <c r="BR613" i="3" s="1"/>
  <c r="CK613" i="3" s="1"/>
  <c r="K299" i="3"/>
  <c r="BR299" i="3" s="1"/>
  <c r="K456" i="3"/>
  <c r="BR456" i="3" s="1"/>
  <c r="CK456" i="3" s="1"/>
  <c r="K142" i="3"/>
  <c r="BR142" i="3" s="1"/>
  <c r="CK142" i="3" s="1"/>
  <c r="Y611" i="3"/>
  <c r="BN611" i="3" s="1"/>
  <c r="BO611" i="3" s="1"/>
  <c r="BP611" i="3" s="1"/>
  <c r="BK611" i="3"/>
  <c r="BL611" i="3" s="1"/>
  <c r="BM611" i="3" s="1"/>
  <c r="K927" i="3"/>
  <c r="BR926" i="3"/>
  <c r="G613" i="3"/>
  <c r="BQ613" i="3" s="1"/>
  <c r="H612" i="3"/>
  <c r="G142" i="3"/>
  <c r="BQ142" i="3" s="1"/>
  <c r="H141" i="3"/>
  <c r="Y454" i="3"/>
  <c r="BN454" i="3" s="1"/>
  <c r="BO454" i="3" s="1"/>
  <c r="BP454" i="3" s="1"/>
  <c r="BK454" i="3"/>
  <c r="BL454" i="3" s="1"/>
  <c r="BM454" i="3" s="1"/>
  <c r="Y140" i="3"/>
  <c r="BN140" i="3" s="1"/>
  <c r="BO140" i="3" s="1"/>
  <c r="BP140" i="3" s="1"/>
  <c r="BK140" i="3"/>
  <c r="BL140" i="3" s="1"/>
  <c r="BM140" i="3" s="1"/>
  <c r="G456" i="3"/>
  <c r="BQ456" i="3" s="1"/>
  <c r="H455" i="3"/>
  <c r="Y299" i="3"/>
  <c r="BN299" i="3" s="1"/>
  <c r="BO299" i="3" s="1"/>
  <c r="BP299" i="3" s="1"/>
  <c r="BK299" i="3"/>
  <c r="BL299" i="3" s="1"/>
  <c r="BM299" i="3" s="1"/>
  <c r="G771" i="3"/>
  <c r="BQ771" i="3" s="1"/>
  <c r="CH771" i="3" s="1"/>
  <c r="H770" i="3"/>
  <c r="Y769" i="3"/>
  <c r="BN769" i="3" s="1"/>
  <c r="BO769" i="3" s="1"/>
  <c r="BP769" i="3" s="1"/>
  <c r="BK769" i="3"/>
  <c r="BL769" i="3" s="1"/>
  <c r="BM769" i="3" s="1"/>
  <c r="G301" i="3"/>
  <c r="BQ301" i="3" s="1"/>
  <c r="H300" i="3"/>
  <c r="Y926" i="3"/>
  <c r="BN926" i="3" s="1"/>
  <c r="BO926" i="3" s="1"/>
  <c r="BP926" i="3" s="1"/>
  <c r="BK926" i="3"/>
  <c r="BL926" i="3" s="1"/>
  <c r="BM926" i="3" s="1"/>
  <c r="H927" i="3"/>
  <c r="G928" i="3"/>
  <c r="BQ928" i="3" s="1"/>
  <c r="CH928" i="3" s="1"/>
  <c r="CL298" i="3" l="1"/>
  <c r="CI141" i="3"/>
  <c r="CI612" i="3"/>
  <c r="CR769" i="3"/>
  <c r="CM925" i="3"/>
  <c r="CH142" i="3"/>
  <c r="CI142" i="3" s="1"/>
  <c r="CQ142" i="3"/>
  <c r="CP928" i="3"/>
  <c r="CO928" i="3"/>
  <c r="CP771" i="3"/>
  <c r="CO771" i="3"/>
  <c r="CP300" i="3"/>
  <c r="CO300" i="3"/>
  <c r="CK299" i="3"/>
  <c r="CM299" i="3" s="1"/>
  <c r="CQ299" i="3"/>
  <c r="CP614" i="3"/>
  <c r="CO614" i="3"/>
  <c r="CN301" i="3"/>
  <c r="CP144" i="3"/>
  <c r="CO144" i="3"/>
  <c r="CH456" i="3"/>
  <c r="CI456" i="3" s="1"/>
  <c r="CQ456" i="3"/>
  <c r="CJ455" i="3"/>
  <c r="CS298" i="3"/>
  <c r="CR298" i="3"/>
  <c r="CQ770" i="3"/>
  <c r="CS141" i="3"/>
  <c r="CR141" i="3"/>
  <c r="CN458" i="3"/>
  <c r="CK926" i="3"/>
  <c r="CM926" i="3" s="1"/>
  <c r="CQ926" i="3"/>
  <c r="CS612" i="3"/>
  <c r="CR612" i="3"/>
  <c r="CH613" i="3"/>
  <c r="CJ613" i="3" s="1"/>
  <c r="CQ613" i="3"/>
  <c r="CN145" i="3"/>
  <c r="CN929" i="3"/>
  <c r="CP457" i="3"/>
  <c r="CO457" i="3"/>
  <c r="CS925" i="3"/>
  <c r="CR925" i="3"/>
  <c r="CS455" i="3"/>
  <c r="CR455" i="3"/>
  <c r="CN772" i="3"/>
  <c r="CN615" i="3"/>
  <c r="CM142" i="3"/>
  <c r="CL142" i="3"/>
  <c r="CH301" i="3"/>
  <c r="CM456" i="3"/>
  <c r="CL456" i="3"/>
  <c r="CM613" i="3"/>
  <c r="CL613" i="3"/>
  <c r="CM770" i="3"/>
  <c r="CL770" i="3"/>
  <c r="CI771" i="3"/>
  <c r="CJ771" i="3"/>
  <c r="CI928" i="3"/>
  <c r="CJ928" i="3"/>
  <c r="CG930" i="3"/>
  <c r="CG302" i="3"/>
  <c r="CG773" i="3"/>
  <c r="CG616" i="3"/>
  <c r="CG146" i="3"/>
  <c r="CI300" i="3"/>
  <c r="CJ300" i="3"/>
  <c r="CG459" i="3"/>
  <c r="G614" i="3"/>
  <c r="BQ614" i="3" s="1"/>
  <c r="H613" i="3"/>
  <c r="K457" i="3"/>
  <c r="BR457" i="3" s="1"/>
  <c r="CK457" i="3" s="1"/>
  <c r="K928" i="3"/>
  <c r="BR927" i="3"/>
  <c r="K300" i="3"/>
  <c r="BR300" i="3" s="1"/>
  <c r="K614" i="3"/>
  <c r="BR614" i="3" s="1"/>
  <c r="CK614" i="3" s="1"/>
  <c r="Y612" i="3"/>
  <c r="BN612" i="3" s="1"/>
  <c r="BO612" i="3" s="1"/>
  <c r="BP612" i="3" s="1"/>
  <c r="BK612" i="3"/>
  <c r="BL612" i="3" s="1"/>
  <c r="BM612" i="3" s="1"/>
  <c r="K143" i="3"/>
  <c r="BR143" i="3" s="1"/>
  <c r="CK143" i="3" s="1"/>
  <c r="K771" i="3"/>
  <c r="BR771" i="3" s="1"/>
  <c r="CK771" i="3" s="1"/>
  <c r="Y455" i="3"/>
  <c r="BN455" i="3" s="1"/>
  <c r="BO455" i="3" s="1"/>
  <c r="BP455" i="3" s="1"/>
  <c r="BK455" i="3"/>
  <c r="BL455" i="3" s="1"/>
  <c r="BM455" i="3" s="1"/>
  <c r="H928" i="3"/>
  <c r="G929" i="3"/>
  <c r="BQ929" i="3" s="1"/>
  <c r="H301" i="3"/>
  <c r="G302" i="3"/>
  <c r="BQ302" i="3" s="1"/>
  <c r="G457" i="3"/>
  <c r="BQ457" i="3" s="1"/>
  <c r="H456" i="3"/>
  <c r="Y927" i="3"/>
  <c r="BN927" i="3" s="1"/>
  <c r="BO927" i="3" s="1"/>
  <c r="BP927" i="3" s="1"/>
  <c r="BK927" i="3"/>
  <c r="BL927" i="3" s="1"/>
  <c r="BM927" i="3" s="1"/>
  <c r="Y300" i="3"/>
  <c r="BN300" i="3" s="1"/>
  <c r="BO300" i="3" s="1"/>
  <c r="BP300" i="3" s="1"/>
  <c r="BK300" i="3"/>
  <c r="BL300" i="3" s="1"/>
  <c r="BM300" i="3" s="1"/>
  <c r="Y770" i="3"/>
  <c r="BN770" i="3" s="1"/>
  <c r="BO770" i="3" s="1"/>
  <c r="BP770" i="3" s="1"/>
  <c r="BK770" i="3"/>
  <c r="BL770" i="3" s="1"/>
  <c r="BM770" i="3" s="1"/>
  <c r="Y141" i="3"/>
  <c r="BN141" i="3" s="1"/>
  <c r="BO141" i="3" s="1"/>
  <c r="BP141" i="3" s="1"/>
  <c r="BK141" i="3"/>
  <c r="BL141" i="3" s="1"/>
  <c r="BM141" i="3" s="1"/>
  <c r="H771" i="3"/>
  <c r="G772" i="3"/>
  <c r="BQ772" i="3" s="1"/>
  <c r="CH772" i="3" s="1"/>
  <c r="H142" i="3"/>
  <c r="G143" i="3"/>
  <c r="BQ143" i="3" s="1"/>
  <c r="CJ456" i="3" l="1"/>
  <c r="CJ142" i="3"/>
  <c r="CL299" i="3"/>
  <c r="CI613" i="3"/>
  <c r="CL926" i="3"/>
  <c r="CR770" i="3"/>
  <c r="CS770" i="3"/>
  <c r="CH143" i="3"/>
  <c r="CI143" i="3" s="1"/>
  <c r="CQ143" i="3"/>
  <c r="CK300" i="3"/>
  <c r="CM300" i="3" s="1"/>
  <c r="CQ300" i="3"/>
  <c r="CN302" i="3"/>
  <c r="CH929" i="3"/>
  <c r="CJ929" i="3" s="1"/>
  <c r="CP772" i="3"/>
  <c r="CO772" i="3"/>
  <c r="CP929" i="3"/>
  <c r="CO929" i="3"/>
  <c r="CS926" i="3"/>
  <c r="CR926" i="3"/>
  <c r="CQ771" i="3"/>
  <c r="CP301" i="3"/>
  <c r="CO301" i="3"/>
  <c r="CK927" i="3"/>
  <c r="CM927" i="3" s="1"/>
  <c r="CQ927" i="3"/>
  <c r="CN459" i="3"/>
  <c r="CN773" i="3"/>
  <c r="CP145" i="3"/>
  <c r="CO145" i="3"/>
  <c r="CP458" i="3"/>
  <c r="CO458" i="3"/>
  <c r="CS456" i="3"/>
  <c r="CR456" i="3"/>
  <c r="CP615" i="3"/>
  <c r="CO615" i="3"/>
  <c r="CN930" i="3"/>
  <c r="CH457" i="3"/>
  <c r="CJ457" i="3" s="1"/>
  <c r="CQ457" i="3"/>
  <c r="CS613" i="3"/>
  <c r="CR613" i="3"/>
  <c r="CS299" i="3"/>
  <c r="CR299" i="3"/>
  <c r="CS142" i="3"/>
  <c r="CR142" i="3"/>
  <c r="CN616" i="3"/>
  <c r="CH614" i="3"/>
  <c r="CI614" i="3" s="1"/>
  <c r="CQ614" i="3"/>
  <c r="CN146" i="3"/>
  <c r="CH302" i="3"/>
  <c r="CM457" i="3"/>
  <c r="CL457" i="3"/>
  <c r="CM143" i="3"/>
  <c r="CL143" i="3"/>
  <c r="CL771" i="3"/>
  <c r="CM771" i="3"/>
  <c r="CM614" i="3"/>
  <c r="CL614" i="3"/>
  <c r="CI772" i="3"/>
  <c r="CJ772" i="3"/>
  <c r="CG617" i="3"/>
  <c r="CG931" i="3"/>
  <c r="CG774" i="3"/>
  <c r="CG147" i="3"/>
  <c r="CI301" i="3"/>
  <c r="CJ301" i="3"/>
  <c r="CG460" i="3"/>
  <c r="CG303" i="3"/>
  <c r="K772" i="3"/>
  <c r="BR772" i="3" s="1"/>
  <c r="CK772" i="3" s="1"/>
  <c r="K301" i="3"/>
  <c r="BR301" i="3" s="1"/>
  <c r="K144" i="3"/>
  <c r="BR144" i="3" s="1"/>
  <c r="CK144" i="3" s="1"/>
  <c r="K929" i="3"/>
  <c r="BR928" i="3"/>
  <c r="K458" i="3"/>
  <c r="BR458" i="3" s="1"/>
  <c r="CK458" i="3" s="1"/>
  <c r="BK613" i="3"/>
  <c r="BL613" i="3" s="1"/>
  <c r="BM613" i="3" s="1"/>
  <c r="Y613" i="3"/>
  <c r="BN613" i="3" s="1"/>
  <c r="BO613" i="3" s="1"/>
  <c r="BP613" i="3" s="1"/>
  <c r="K615" i="3"/>
  <c r="BR615" i="3" s="1"/>
  <c r="CK615" i="3" s="1"/>
  <c r="H614" i="3"/>
  <c r="G615" i="3"/>
  <c r="BQ615" i="3" s="1"/>
  <c r="Y456" i="3"/>
  <c r="BN456" i="3" s="1"/>
  <c r="BO456" i="3" s="1"/>
  <c r="BP456" i="3" s="1"/>
  <c r="BK456" i="3"/>
  <c r="BL456" i="3" s="1"/>
  <c r="BM456" i="3" s="1"/>
  <c r="G458" i="3"/>
  <c r="BQ458" i="3" s="1"/>
  <c r="H457" i="3"/>
  <c r="G303" i="3"/>
  <c r="BQ303" i="3" s="1"/>
  <c r="H302" i="3"/>
  <c r="G773" i="3"/>
  <c r="BQ773" i="3" s="1"/>
  <c r="CH773" i="3" s="1"/>
  <c r="H772" i="3"/>
  <c r="Y771" i="3"/>
  <c r="BN771" i="3" s="1"/>
  <c r="BO771" i="3" s="1"/>
  <c r="BP771" i="3" s="1"/>
  <c r="BK771" i="3"/>
  <c r="BL771" i="3" s="1"/>
  <c r="BM771" i="3" s="1"/>
  <c r="Y301" i="3"/>
  <c r="BN301" i="3" s="1"/>
  <c r="BO301" i="3" s="1"/>
  <c r="BP301" i="3" s="1"/>
  <c r="BK301" i="3"/>
  <c r="BL301" i="3" s="1"/>
  <c r="BM301" i="3" s="1"/>
  <c r="G930" i="3"/>
  <c r="BQ930" i="3" s="1"/>
  <c r="CH930" i="3" s="1"/>
  <c r="H929" i="3"/>
  <c r="Y928" i="3"/>
  <c r="BN928" i="3" s="1"/>
  <c r="BO928" i="3" s="1"/>
  <c r="BP928" i="3" s="1"/>
  <c r="BK928" i="3"/>
  <c r="BL928" i="3" s="1"/>
  <c r="BM928" i="3" s="1"/>
  <c r="Y142" i="3"/>
  <c r="BN142" i="3" s="1"/>
  <c r="BO142" i="3" s="1"/>
  <c r="BP142" i="3" s="1"/>
  <c r="BK142" i="3"/>
  <c r="BL142" i="3" s="1"/>
  <c r="BM142" i="3" s="1"/>
  <c r="G144" i="3"/>
  <c r="BQ144" i="3" s="1"/>
  <c r="H143" i="3"/>
  <c r="CJ143" i="3" l="1"/>
  <c r="CJ614" i="3"/>
  <c r="CI929" i="3"/>
  <c r="CI457" i="3"/>
  <c r="CL927" i="3"/>
  <c r="CQ772" i="3"/>
  <c r="CS772" i="3" s="1"/>
  <c r="CP459" i="3"/>
  <c r="CO459" i="3"/>
  <c r="CH144" i="3"/>
  <c r="CI144" i="3" s="1"/>
  <c r="CQ144" i="3"/>
  <c r="CS457" i="3"/>
  <c r="CR457" i="3"/>
  <c r="CN931" i="3"/>
  <c r="CS927" i="3"/>
  <c r="CR927" i="3"/>
  <c r="CS143" i="3"/>
  <c r="CR143" i="3"/>
  <c r="CS614" i="3"/>
  <c r="CR614" i="3"/>
  <c r="CH458" i="3"/>
  <c r="CJ458" i="3" s="1"/>
  <c r="CQ458" i="3"/>
  <c r="CS300" i="3"/>
  <c r="CR300" i="3"/>
  <c r="CK928" i="3"/>
  <c r="CL928" i="3" s="1"/>
  <c r="CQ928" i="3"/>
  <c r="CN774" i="3"/>
  <c r="CH615" i="3"/>
  <c r="CI615" i="3" s="1"/>
  <c r="CQ615" i="3"/>
  <c r="CN617" i="3"/>
  <c r="CL300" i="3"/>
  <c r="CP930" i="3"/>
  <c r="CO930" i="3"/>
  <c r="CK301" i="3"/>
  <c r="CM301" i="3" s="1"/>
  <c r="CQ301" i="3"/>
  <c r="CN460" i="3"/>
  <c r="CP146" i="3"/>
  <c r="CO146" i="3"/>
  <c r="CP773" i="3"/>
  <c r="CO773" i="3"/>
  <c r="CP616" i="3"/>
  <c r="CO616" i="3"/>
  <c r="CN303" i="3"/>
  <c r="CN147" i="3"/>
  <c r="CS771" i="3"/>
  <c r="CR771" i="3"/>
  <c r="CP302" i="3"/>
  <c r="CO302" i="3"/>
  <c r="CM458" i="3"/>
  <c r="CL458" i="3"/>
  <c r="CM144" i="3"/>
  <c r="CL144" i="3"/>
  <c r="CL772" i="3"/>
  <c r="CM772" i="3"/>
  <c r="CM615" i="3"/>
  <c r="CL615" i="3"/>
  <c r="CH303" i="3"/>
  <c r="CI773" i="3"/>
  <c r="CJ773" i="3"/>
  <c r="CG304" i="3"/>
  <c r="CG932" i="3"/>
  <c r="CI302" i="3"/>
  <c r="CJ302" i="3"/>
  <c r="CG618" i="3"/>
  <c r="CI930" i="3"/>
  <c r="CJ930" i="3"/>
  <c r="CG148" i="3"/>
  <c r="CG461" i="3"/>
  <c r="CG775" i="3"/>
  <c r="Y614" i="3"/>
  <c r="BN614" i="3" s="1"/>
  <c r="BO614" i="3" s="1"/>
  <c r="BP614" i="3" s="1"/>
  <c r="BK614" i="3"/>
  <c r="BL614" i="3" s="1"/>
  <c r="BM614" i="3" s="1"/>
  <c r="K930" i="3"/>
  <c r="BR929" i="3"/>
  <c r="K145" i="3"/>
  <c r="BR145" i="3" s="1"/>
  <c r="CK145" i="3" s="1"/>
  <c r="K616" i="3"/>
  <c r="BR616" i="3" s="1"/>
  <c r="CK616" i="3" s="1"/>
  <c r="K302" i="3"/>
  <c r="BR302" i="3" s="1"/>
  <c r="G616" i="3"/>
  <c r="BQ616" i="3" s="1"/>
  <c r="H615" i="3"/>
  <c r="K459" i="3"/>
  <c r="BR459" i="3" s="1"/>
  <c r="CK459" i="3" s="1"/>
  <c r="K773" i="3"/>
  <c r="BR773" i="3" s="1"/>
  <c r="CK773" i="3" s="1"/>
  <c r="Y772" i="3"/>
  <c r="BN772" i="3" s="1"/>
  <c r="BO772" i="3" s="1"/>
  <c r="BP772" i="3" s="1"/>
  <c r="BK772" i="3"/>
  <c r="BL772" i="3" s="1"/>
  <c r="BM772" i="3" s="1"/>
  <c r="Y143" i="3"/>
  <c r="BN143" i="3" s="1"/>
  <c r="BO143" i="3" s="1"/>
  <c r="BP143" i="3" s="1"/>
  <c r="BK143" i="3"/>
  <c r="BL143" i="3" s="1"/>
  <c r="BM143" i="3" s="1"/>
  <c r="H144" i="3"/>
  <c r="G145" i="3"/>
  <c r="BQ145" i="3" s="1"/>
  <c r="H773" i="3"/>
  <c r="G774" i="3"/>
  <c r="BQ774" i="3" s="1"/>
  <c r="CH774" i="3" s="1"/>
  <c r="Y302" i="3"/>
  <c r="BN302" i="3" s="1"/>
  <c r="BO302" i="3" s="1"/>
  <c r="BP302" i="3" s="1"/>
  <c r="BK302" i="3"/>
  <c r="BL302" i="3" s="1"/>
  <c r="BM302" i="3" s="1"/>
  <c r="G304" i="3"/>
  <c r="BQ304" i="3" s="1"/>
  <c r="H303" i="3"/>
  <c r="Y457" i="3"/>
  <c r="BN457" i="3" s="1"/>
  <c r="BO457" i="3" s="1"/>
  <c r="BP457" i="3" s="1"/>
  <c r="BK457" i="3"/>
  <c r="BL457" i="3" s="1"/>
  <c r="BM457" i="3" s="1"/>
  <c r="G459" i="3"/>
  <c r="BQ459" i="3" s="1"/>
  <c r="H458" i="3"/>
  <c r="Y929" i="3"/>
  <c r="BN929" i="3" s="1"/>
  <c r="BO929" i="3" s="1"/>
  <c r="BP929" i="3" s="1"/>
  <c r="BK929" i="3"/>
  <c r="BL929" i="3" s="1"/>
  <c r="BM929" i="3" s="1"/>
  <c r="H930" i="3"/>
  <c r="G931" i="3"/>
  <c r="BQ931" i="3" s="1"/>
  <c r="CH931" i="3" s="1"/>
  <c r="CM928" i="3" l="1"/>
  <c r="CR772" i="3"/>
  <c r="CJ144" i="3"/>
  <c r="CJ615" i="3"/>
  <c r="CQ773" i="3"/>
  <c r="CS773" i="3" s="1"/>
  <c r="CR458" i="3"/>
  <c r="CS458" i="3"/>
  <c r="CP931" i="3"/>
  <c r="CO931" i="3"/>
  <c r="CN148" i="3"/>
  <c r="CP147" i="3"/>
  <c r="CO147" i="3"/>
  <c r="CI458" i="3"/>
  <c r="CN932" i="3"/>
  <c r="CP303" i="3"/>
  <c r="CO303" i="3"/>
  <c r="CP460" i="3"/>
  <c r="CO460" i="3"/>
  <c r="CS928" i="3"/>
  <c r="CR928" i="3"/>
  <c r="CS144" i="3"/>
  <c r="CR144" i="3"/>
  <c r="CK929" i="3"/>
  <c r="CM929" i="3" s="1"/>
  <c r="CQ929" i="3"/>
  <c r="CH459" i="3"/>
  <c r="CI459" i="3" s="1"/>
  <c r="CQ459" i="3"/>
  <c r="CN304" i="3"/>
  <c r="CL301" i="3"/>
  <c r="CP774" i="3"/>
  <c r="CO774" i="3"/>
  <c r="CH145" i="3"/>
  <c r="CI145" i="3" s="1"/>
  <c r="CQ145" i="3"/>
  <c r="CH616" i="3"/>
  <c r="CI616" i="3" s="1"/>
  <c r="CQ616" i="3"/>
  <c r="CN775" i="3"/>
  <c r="CP617" i="3"/>
  <c r="CO617" i="3"/>
  <c r="CS615" i="3"/>
  <c r="CR615" i="3"/>
  <c r="CK302" i="3"/>
  <c r="CL302" i="3" s="1"/>
  <c r="CQ302" i="3"/>
  <c r="CN461" i="3"/>
  <c r="CN618" i="3"/>
  <c r="CS301" i="3"/>
  <c r="CR301" i="3"/>
  <c r="CM616" i="3"/>
  <c r="CL616" i="3"/>
  <c r="CM145" i="3"/>
  <c r="CL145" i="3"/>
  <c r="CM773" i="3"/>
  <c r="CL773" i="3"/>
  <c r="CH304" i="3"/>
  <c r="CM459" i="3"/>
  <c r="CL459" i="3"/>
  <c r="CI931" i="3"/>
  <c r="CJ931" i="3"/>
  <c r="CG462" i="3"/>
  <c r="CG933" i="3"/>
  <c r="CI303" i="3"/>
  <c r="CJ303" i="3"/>
  <c r="CI774" i="3"/>
  <c r="CJ774" i="3"/>
  <c r="CG619" i="3"/>
  <c r="CG305" i="3"/>
  <c r="CG776" i="3"/>
  <c r="CG149" i="3"/>
  <c r="K774" i="3"/>
  <c r="BR774" i="3" s="1"/>
  <c r="CK774" i="3" s="1"/>
  <c r="K617" i="3"/>
  <c r="BR617" i="3" s="1"/>
  <c r="CK617" i="3" s="1"/>
  <c r="K460" i="3"/>
  <c r="BR460" i="3" s="1"/>
  <c r="CK460" i="3" s="1"/>
  <c r="Y615" i="3"/>
  <c r="BN615" i="3" s="1"/>
  <c r="BO615" i="3" s="1"/>
  <c r="BP615" i="3" s="1"/>
  <c r="BK615" i="3"/>
  <c r="BL615" i="3" s="1"/>
  <c r="BM615" i="3" s="1"/>
  <c r="K146" i="3"/>
  <c r="BR146" i="3" s="1"/>
  <c r="CK146" i="3" s="1"/>
  <c r="K931" i="3"/>
  <c r="BR930" i="3"/>
  <c r="G617" i="3"/>
  <c r="BQ617" i="3" s="1"/>
  <c r="H616" i="3"/>
  <c r="K303" i="3"/>
  <c r="BR303" i="3" s="1"/>
  <c r="G146" i="3"/>
  <c r="BQ146" i="3" s="1"/>
  <c r="H145" i="3"/>
  <c r="G932" i="3"/>
  <c r="BQ932" i="3" s="1"/>
  <c r="CH932" i="3" s="1"/>
  <c r="H931" i="3"/>
  <c r="Y303" i="3"/>
  <c r="BN303" i="3" s="1"/>
  <c r="BO303" i="3" s="1"/>
  <c r="BP303" i="3" s="1"/>
  <c r="BK303" i="3"/>
  <c r="BL303" i="3" s="1"/>
  <c r="BM303" i="3" s="1"/>
  <c r="Y930" i="3"/>
  <c r="BN930" i="3" s="1"/>
  <c r="BO930" i="3" s="1"/>
  <c r="BP930" i="3" s="1"/>
  <c r="BK930" i="3"/>
  <c r="BL930" i="3" s="1"/>
  <c r="BM930" i="3" s="1"/>
  <c r="G305" i="3"/>
  <c r="BQ305" i="3" s="1"/>
  <c r="H304" i="3"/>
  <c r="Y144" i="3"/>
  <c r="BN144" i="3" s="1"/>
  <c r="BO144" i="3" s="1"/>
  <c r="BP144" i="3" s="1"/>
  <c r="BK144" i="3"/>
  <c r="BL144" i="3" s="1"/>
  <c r="BM144" i="3" s="1"/>
  <c r="Y458" i="3"/>
  <c r="BN458" i="3" s="1"/>
  <c r="BO458" i="3" s="1"/>
  <c r="BP458" i="3" s="1"/>
  <c r="BK458" i="3"/>
  <c r="BL458" i="3" s="1"/>
  <c r="BM458" i="3" s="1"/>
  <c r="G775" i="3"/>
  <c r="BQ775" i="3" s="1"/>
  <c r="CH775" i="3" s="1"/>
  <c r="H774" i="3"/>
  <c r="H459" i="3"/>
  <c r="G460" i="3"/>
  <c r="BQ460" i="3" s="1"/>
  <c r="Y773" i="3"/>
  <c r="BN773" i="3" s="1"/>
  <c r="BO773" i="3" s="1"/>
  <c r="BP773" i="3" s="1"/>
  <c r="BK773" i="3"/>
  <c r="BL773" i="3" s="1"/>
  <c r="BM773" i="3" s="1"/>
  <c r="CR773" i="3" l="1"/>
  <c r="CL929" i="3"/>
  <c r="CM302" i="3"/>
  <c r="CJ145" i="3"/>
  <c r="CJ459" i="3"/>
  <c r="CS145" i="3"/>
  <c r="CR145" i="3"/>
  <c r="CP148" i="3"/>
  <c r="CO148" i="3"/>
  <c r="CP932" i="3"/>
  <c r="CO932" i="3"/>
  <c r="CS459" i="3"/>
  <c r="CR459" i="3"/>
  <c r="CP461" i="3"/>
  <c r="CO461" i="3"/>
  <c r="CH146" i="3"/>
  <c r="CJ146" i="3" s="1"/>
  <c r="CQ146" i="3"/>
  <c r="CJ616" i="3"/>
  <c r="CK303" i="3"/>
  <c r="CM303" i="3" s="1"/>
  <c r="CQ303" i="3"/>
  <c r="CN776" i="3"/>
  <c r="CS302" i="3"/>
  <c r="CR302" i="3"/>
  <c r="CP775" i="3"/>
  <c r="CO775" i="3"/>
  <c r="CN149" i="3"/>
  <c r="CP618" i="3"/>
  <c r="CO618" i="3"/>
  <c r="CN305" i="3"/>
  <c r="CN933" i="3"/>
  <c r="CP304" i="3"/>
  <c r="CO304" i="3"/>
  <c r="CQ774" i="3"/>
  <c r="CK930" i="3"/>
  <c r="CL930" i="3" s="1"/>
  <c r="CQ930" i="3"/>
  <c r="CS929" i="3"/>
  <c r="CR929" i="3"/>
  <c r="CH460" i="3"/>
  <c r="CI460" i="3" s="1"/>
  <c r="CQ460" i="3"/>
  <c r="CH617" i="3"/>
  <c r="CI617" i="3" s="1"/>
  <c r="CQ617" i="3"/>
  <c r="CN619" i="3"/>
  <c r="CN462" i="3"/>
  <c r="CS616" i="3"/>
  <c r="CR616" i="3"/>
  <c r="CM146" i="3"/>
  <c r="CL146" i="3"/>
  <c r="CM617" i="3"/>
  <c r="CL617" i="3"/>
  <c r="CH305" i="3"/>
  <c r="CM774" i="3"/>
  <c r="CL774" i="3"/>
  <c r="CM460" i="3"/>
  <c r="CL460" i="3"/>
  <c r="CI775" i="3"/>
  <c r="CJ775" i="3"/>
  <c r="CI932" i="3"/>
  <c r="CJ932" i="3"/>
  <c r="CG150" i="3"/>
  <c r="CG620" i="3"/>
  <c r="CG934" i="3"/>
  <c r="CG463" i="3"/>
  <c r="CI304" i="3"/>
  <c r="CJ304" i="3"/>
  <c r="CG306" i="3"/>
  <c r="CG777" i="3"/>
  <c r="K304" i="3"/>
  <c r="BR304" i="3" s="1"/>
  <c r="G618" i="3"/>
  <c r="BQ618" i="3" s="1"/>
  <c r="H617" i="3"/>
  <c r="K461" i="3"/>
  <c r="BR461" i="3" s="1"/>
  <c r="CK461" i="3" s="1"/>
  <c r="Y616" i="3"/>
  <c r="BN616" i="3" s="1"/>
  <c r="BO616" i="3" s="1"/>
  <c r="BP616" i="3" s="1"/>
  <c r="BK616" i="3"/>
  <c r="BL616" i="3" s="1"/>
  <c r="BM616" i="3" s="1"/>
  <c r="K932" i="3"/>
  <c r="BR931" i="3"/>
  <c r="K618" i="3"/>
  <c r="BR618" i="3" s="1"/>
  <c r="CK618" i="3" s="1"/>
  <c r="K147" i="3"/>
  <c r="BR147" i="3" s="1"/>
  <c r="CK147" i="3" s="1"/>
  <c r="K775" i="3"/>
  <c r="BR775" i="3" s="1"/>
  <c r="CK775" i="3" s="1"/>
  <c r="Y931" i="3"/>
  <c r="BN931" i="3" s="1"/>
  <c r="BO931" i="3" s="1"/>
  <c r="BP931" i="3" s="1"/>
  <c r="BK931" i="3"/>
  <c r="BL931" i="3" s="1"/>
  <c r="BM931" i="3" s="1"/>
  <c r="G461" i="3"/>
  <c r="BQ461" i="3" s="1"/>
  <c r="H460" i="3"/>
  <c r="Y459" i="3"/>
  <c r="BN459" i="3" s="1"/>
  <c r="BO459" i="3" s="1"/>
  <c r="BP459" i="3" s="1"/>
  <c r="BK459" i="3"/>
  <c r="BL459" i="3" s="1"/>
  <c r="BM459" i="3" s="1"/>
  <c r="G933" i="3"/>
  <c r="BQ933" i="3" s="1"/>
  <c r="CH933" i="3" s="1"/>
  <c r="H932" i="3"/>
  <c r="Y304" i="3"/>
  <c r="BN304" i="3" s="1"/>
  <c r="BO304" i="3" s="1"/>
  <c r="BP304" i="3" s="1"/>
  <c r="BK304" i="3"/>
  <c r="BL304" i="3" s="1"/>
  <c r="BM304" i="3" s="1"/>
  <c r="Y145" i="3"/>
  <c r="BN145" i="3" s="1"/>
  <c r="BO145" i="3" s="1"/>
  <c r="BP145" i="3" s="1"/>
  <c r="BK145" i="3"/>
  <c r="BL145" i="3" s="1"/>
  <c r="BM145" i="3" s="1"/>
  <c r="Y774" i="3"/>
  <c r="BN774" i="3" s="1"/>
  <c r="BO774" i="3" s="1"/>
  <c r="BP774" i="3" s="1"/>
  <c r="BK774" i="3"/>
  <c r="BL774" i="3" s="1"/>
  <c r="BM774" i="3" s="1"/>
  <c r="H775" i="3"/>
  <c r="G776" i="3"/>
  <c r="BQ776" i="3" s="1"/>
  <c r="CH776" i="3" s="1"/>
  <c r="G306" i="3"/>
  <c r="BQ306" i="3" s="1"/>
  <c r="H305" i="3"/>
  <c r="H146" i="3"/>
  <c r="G147" i="3"/>
  <c r="BQ147" i="3" s="1"/>
  <c r="CI146" i="3" l="1"/>
  <c r="CJ617" i="3"/>
  <c r="CQ775" i="3"/>
  <c r="CS775" i="3" s="1"/>
  <c r="CH147" i="3"/>
  <c r="CI147" i="3" s="1"/>
  <c r="CQ147" i="3"/>
  <c r="CS303" i="3"/>
  <c r="CR303" i="3"/>
  <c r="CH461" i="3"/>
  <c r="CI461" i="3" s="1"/>
  <c r="CQ461" i="3"/>
  <c r="CP933" i="3"/>
  <c r="CO933" i="3"/>
  <c r="CN934" i="3"/>
  <c r="CP619" i="3"/>
  <c r="CO619" i="3"/>
  <c r="CS146" i="3"/>
  <c r="CR146" i="3"/>
  <c r="CN150" i="3"/>
  <c r="CM930" i="3"/>
  <c r="CH618" i="3"/>
  <c r="CJ618" i="3" s="1"/>
  <c r="CQ618" i="3"/>
  <c r="CN463" i="3"/>
  <c r="CL303" i="3"/>
  <c r="CS617" i="3"/>
  <c r="CR617" i="3"/>
  <c r="CS774" i="3"/>
  <c r="CR774" i="3"/>
  <c r="CS930" i="3"/>
  <c r="CR930" i="3"/>
  <c r="CK304" i="3"/>
  <c r="CM304" i="3" s="1"/>
  <c r="CQ304" i="3"/>
  <c r="CJ460" i="3"/>
  <c r="CP776" i="3"/>
  <c r="CO776" i="3"/>
  <c r="CP462" i="3"/>
  <c r="CO462" i="3"/>
  <c r="CN306" i="3"/>
  <c r="CN620" i="3"/>
  <c r="CP305" i="3"/>
  <c r="CO305" i="3"/>
  <c r="CK931" i="3"/>
  <c r="CM931" i="3" s="1"/>
  <c r="CQ931" i="3"/>
  <c r="CN777" i="3"/>
  <c r="CS460" i="3"/>
  <c r="CR460" i="3"/>
  <c r="CP149" i="3"/>
  <c r="CO149" i="3"/>
  <c r="CH306" i="3"/>
  <c r="CM775" i="3"/>
  <c r="CL775" i="3"/>
  <c r="CM147" i="3"/>
  <c r="CL147" i="3"/>
  <c r="CM461" i="3"/>
  <c r="CL461" i="3"/>
  <c r="CM618" i="3"/>
  <c r="CL618" i="3"/>
  <c r="CI933" i="3"/>
  <c r="CJ933" i="3"/>
  <c r="CG621" i="3"/>
  <c r="CI776" i="3"/>
  <c r="CJ776" i="3"/>
  <c r="CG151" i="3"/>
  <c r="CI305" i="3"/>
  <c r="CJ305" i="3"/>
  <c r="CG778" i="3"/>
  <c r="CG307" i="3"/>
  <c r="CG464" i="3"/>
  <c r="CG935" i="3"/>
  <c r="K148" i="3"/>
  <c r="BR148" i="3" s="1"/>
  <c r="CK148" i="3" s="1"/>
  <c r="K462" i="3"/>
  <c r="BR462" i="3" s="1"/>
  <c r="CK462" i="3" s="1"/>
  <c r="BK617" i="3"/>
  <c r="BL617" i="3" s="1"/>
  <c r="BM617" i="3" s="1"/>
  <c r="Y617" i="3"/>
  <c r="BN617" i="3" s="1"/>
  <c r="BO617" i="3" s="1"/>
  <c r="BP617" i="3" s="1"/>
  <c r="K776" i="3"/>
  <c r="BR776" i="3" s="1"/>
  <c r="CK776" i="3" s="1"/>
  <c r="K619" i="3"/>
  <c r="BR619" i="3" s="1"/>
  <c r="CK619" i="3" s="1"/>
  <c r="G619" i="3"/>
  <c r="BQ619" i="3" s="1"/>
  <c r="H618" i="3"/>
  <c r="K933" i="3"/>
  <c r="BR932" i="3"/>
  <c r="K305" i="3"/>
  <c r="BR305" i="3" s="1"/>
  <c r="Y460" i="3"/>
  <c r="BN460" i="3" s="1"/>
  <c r="BO460" i="3" s="1"/>
  <c r="BP460" i="3" s="1"/>
  <c r="BK460" i="3"/>
  <c r="BL460" i="3" s="1"/>
  <c r="BM460" i="3" s="1"/>
  <c r="G148" i="3"/>
  <c r="BQ148" i="3" s="1"/>
  <c r="H147" i="3"/>
  <c r="H461" i="3"/>
  <c r="G462" i="3"/>
  <c r="BQ462" i="3" s="1"/>
  <c r="Y775" i="3"/>
  <c r="BN775" i="3" s="1"/>
  <c r="BO775" i="3" s="1"/>
  <c r="BP775" i="3" s="1"/>
  <c r="BK775" i="3"/>
  <c r="BL775" i="3" s="1"/>
  <c r="BM775" i="3" s="1"/>
  <c r="Y146" i="3"/>
  <c r="BN146" i="3" s="1"/>
  <c r="BO146" i="3" s="1"/>
  <c r="BP146" i="3" s="1"/>
  <c r="BK146" i="3"/>
  <c r="BL146" i="3" s="1"/>
  <c r="BM146" i="3" s="1"/>
  <c r="Y305" i="3"/>
  <c r="BN305" i="3" s="1"/>
  <c r="BO305" i="3" s="1"/>
  <c r="BP305" i="3" s="1"/>
  <c r="BK305" i="3"/>
  <c r="BL305" i="3" s="1"/>
  <c r="BM305" i="3" s="1"/>
  <c r="G307" i="3"/>
  <c r="BQ307" i="3" s="1"/>
  <c r="H306" i="3"/>
  <c r="G777" i="3"/>
  <c r="BQ777" i="3" s="1"/>
  <c r="CH777" i="3" s="1"/>
  <c r="H776" i="3"/>
  <c r="Y932" i="3"/>
  <c r="BN932" i="3" s="1"/>
  <c r="BO932" i="3" s="1"/>
  <c r="BP932" i="3" s="1"/>
  <c r="BK932" i="3"/>
  <c r="BL932" i="3" s="1"/>
  <c r="BM932" i="3" s="1"/>
  <c r="G934" i="3"/>
  <c r="BQ934" i="3" s="1"/>
  <c r="CH934" i="3" s="1"/>
  <c r="H933" i="3"/>
  <c r="CR775" i="3" l="1"/>
  <c r="CL931" i="3"/>
  <c r="CJ147" i="3"/>
  <c r="CN464" i="3"/>
  <c r="CS304" i="3"/>
  <c r="CR304" i="3"/>
  <c r="CP777" i="3"/>
  <c r="CO777" i="3"/>
  <c r="CP463" i="3"/>
  <c r="CO463" i="3"/>
  <c r="CK305" i="3"/>
  <c r="CL305" i="3" s="1"/>
  <c r="CQ305" i="3"/>
  <c r="CK932" i="3"/>
  <c r="CL932" i="3" s="1"/>
  <c r="CQ932" i="3"/>
  <c r="CJ461" i="3"/>
  <c r="CL304" i="3"/>
  <c r="CS931" i="3"/>
  <c r="CR931" i="3"/>
  <c r="CN621" i="3"/>
  <c r="CQ776" i="3"/>
  <c r="CP934" i="3"/>
  <c r="CO934" i="3"/>
  <c r="CN935" i="3"/>
  <c r="CN307" i="3"/>
  <c r="CS461" i="3"/>
  <c r="CR461" i="3"/>
  <c r="CN151" i="3"/>
  <c r="CP306" i="3"/>
  <c r="CO306" i="3"/>
  <c r="CR618" i="3"/>
  <c r="CS618" i="3"/>
  <c r="CH462" i="3"/>
  <c r="CJ462" i="3" s="1"/>
  <c r="CQ462" i="3"/>
  <c r="CH619" i="3"/>
  <c r="CI619" i="3" s="1"/>
  <c r="CQ619" i="3"/>
  <c r="CI618" i="3"/>
  <c r="CN778" i="3"/>
  <c r="CP150" i="3"/>
  <c r="CO150" i="3"/>
  <c r="CS147" i="3"/>
  <c r="CR147" i="3"/>
  <c r="CH148" i="3"/>
  <c r="CI148" i="3" s="1"/>
  <c r="CQ148" i="3"/>
  <c r="CP620" i="3"/>
  <c r="CO620" i="3"/>
  <c r="CM776" i="3"/>
  <c r="CL776" i="3"/>
  <c r="CM619" i="3"/>
  <c r="CL619" i="3"/>
  <c r="CM462" i="3"/>
  <c r="CL462" i="3"/>
  <c r="CM148" i="3"/>
  <c r="CL148" i="3"/>
  <c r="CH307" i="3"/>
  <c r="CI777" i="3"/>
  <c r="CJ777" i="3"/>
  <c r="CG936" i="3"/>
  <c r="CG152" i="3"/>
  <c r="CI934" i="3"/>
  <c r="CJ934" i="3"/>
  <c r="CG308" i="3"/>
  <c r="CG465" i="3"/>
  <c r="CG779" i="3"/>
  <c r="CG622" i="3"/>
  <c r="CJ306" i="3"/>
  <c r="CI306" i="3"/>
  <c r="K306" i="3"/>
  <c r="BR306" i="3" s="1"/>
  <c r="K777" i="3"/>
  <c r="BR777" i="3" s="1"/>
  <c r="K463" i="3"/>
  <c r="BR463" i="3" s="1"/>
  <c r="CK463" i="3" s="1"/>
  <c r="H619" i="3"/>
  <c r="G620" i="3"/>
  <c r="BQ620" i="3" s="1"/>
  <c r="K934" i="3"/>
  <c r="BR933" i="3"/>
  <c r="BK618" i="3"/>
  <c r="BL618" i="3" s="1"/>
  <c r="BM618" i="3" s="1"/>
  <c r="Y618" i="3"/>
  <c r="BN618" i="3" s="1"/>
  <c r="BO618" i="3" s="1"/>
  <c r="BP618" i="3" s="1"/>
  <c r="K620" i="3"/>
  <c r="BR620" i="3" s="1"/>
  <c r="CK620" i="3" s="1"/>
  <c r="K149" i="3"/>
  <c r="BR149" i="3" s="1"/>
  <c r="CK149" i="3" s="1"/>
  <c r="H934" i="3"/>
  <c r="G935" i="3"/>
  <c r="BQ935" i="3" s="1"/>
  <c r="CH935" i="3" s="1"/>
  <c r="G308" i="3"/>
  <c r="BQ308" i="3" s="1"/>
  <c r="H307" i="3"/>
  <c r="G463" i="3"/>
  <c r="BQ463" i="3" s="1"/>
  <c r="H462" i="3"/>
  <c r="H148" i="3"/>
  <c r="G149" i="3"/>
  <c r="BQ149" i="3" s="1"/>
  <c r="Y306" i="3"/>
  <c r="BN306" i="3" s="1"/>
  <c r="BO306" i="3" s="1"/>
  <c r="BP306" i="3" s="1"/>
  <c r="BK306" i="3"/>
  <c r="BL306" i="3" s="1"/>
  <c r="BM306" i="3" s="1"/>
  <c r="Y461" i="3"/>
  <c r="BN461" i="3" s="1"/>
  <c r="BO461" i="3" s="1"/>
  <c r="BP461" i="3" s="1"/>
  <c r="BK461" i="3"/>
  <c r="BL461" i="3" s="1"/>
  <c r="BM461" i="3" s="1"/>
  <c r="Y147" i="3"/>
  <c r="BN147" i="3" s="1"/>
  <c r="BO147" i="3" s="1"/>
  <c r="BP147" i="3" s="1"/>
  <c r="BK147" i="3"/>
  <c r="BL147" i="3" s="1"/>
  <c r="BM147" i="3" s="1"/>
  <c r="Y776" i="3"/>
  <c r="BN776" i="3" s="1"/>
  <c r="BO776" i="3" s="1"/>
  <c r="BP776" i="3" s="1"/>
  <c r="BK776" i="3"/>
  <c r="BL776" i="3" s="1"/>
  <c r="BM776" i="3" s="1"/>
  <c r="Y933" i="3"/>
  <c r="BN933" i="3" s="1"/>
  <c r="BO933" i="3" s="1"/>
  <c r="BP933" i="3" s="1"/>
  <c r="BK933" i="3"/>
  <c r="BL933" i="3" s="1"/>
  <c r="BM933" i="3" s="1"/>
  <c r="H777" i="3"/>
  <c r="G778" i="3"/>
  <c r="BQ778" i="3" s="1"/>
  <c r="CM305" i="3" l="1"/>
  <c r="CI462" i="3"/>
  <c r="CM932" i="3"/>
  <c r="CJ148" i="3"/>
  <c r="CH620" i="3"/>
  <c r="CI620" i="3" s="1"/>
  <c r="CQ620" i="3"/>
  <c r="CP151" i="3"/>
  <c r="CO151" i="3"/>
  <c r="CN779" i="3"/>
  <c r="CN936" i="3"/>
  <c r="CS462" i="3"/>
  <c r="CR462" i="3"/>
  <c r="CS932" i="3"/>
  <c r="CR932" i="3"/>
  <c r="CH778" i="3"/>
  <c r="CI778" i="3" s="1"/>
  <c r="CP935" i="3"/>
  <c r="CO935" i="3"/>
  <c r="CS619" i="3"/>
  <c r="CR619" i="3"/>
  <c r="CN152" i="3"/>
  <c r="CH149" i="3"/>
  <c r="CJ149" i="3" s="1"/>
  <c r="CQ149" i="3"/>
  <c r="CK777" i="3"/>
  <c r="CL777" i="3" s="1"/>
  <c r="CQ777" i="3"/>
  <c r="CN465" i="3"/>
  <c r="CJ619" i="3"/>
  <c r="CS776" i="3"/>
  <c r="CR776" i="3"/>
  <c r="CS148" i="3"/>
  <c r="CR148" i="3"/>
  <c r="CN622" i="3"/>
  <c r="CK306" i="3"/>
  <c r="CM306" i="3" s="1"/>
  <c r="CQ306" i="3"/>
  <c r="CN308" i="3"/>
  <c r="CP621" i="3"/>
  <c r="CO621" i="3"/>
  <c r="CS305" i="3"/>
  <c r="CR305" i="3"/>
  <c r="CK933" i="3"/>
  <c r="CL933" i="3" s="1"/>
  <c r="CQ933" i="3"/>
  <c r="CH463" i="3"/>
  <c r="CJ463" i="3" s="1"/>
  <c r="CQ463" i="3"/>
  <c r="CP778" i="3"/>
  <c r="CO778" i="3"/>
  <c r="CP307" i="3"/>
  <c r="CO307" i="3"/>
  <c r="CP464" i="3"/>
  <c r="CO464" i="3"/>
  <c r="CM149" i="3"/>
  <c r="CL149" i="3"/>
  <c r="CM463" i="3"/>
  <c r="CL463" i="3"/>
  <c r="CM620" i="3"/>
  <c r="CL620" i="3"/>
  <c r="CH308" i="3"/>
  <c r="CJ307" i="3"/>
  <c r="CI307" i="3"/>
  <c r="CG937" i="3"/>
  <c r="CG153" i="3"/>
  <c r="CG466" i="3"/>
  <c r="CI935" i="3"/>
  <c r="CJ935" i="3"/>
  <c r="CI149" i="3"/>
  <c r="CG623" i="3"/>
  <c r="CG309" i="3"/>
  <c r="CG780" i="3"/>
  <c r="K150" i="3"/>
  <c r="BR150" i="3" s="1"/>
  <c r="CK150" i="3" s="1"/>
  <c r="Y619" i="3"/>
  <c r="BN619" i="3" s="1"/>
  <c r="BO619" i="3" s="1"/>
  <c r="BP619" i="3" s="1"/>
  <c r="BK619" i="3"/>
  <c r="BL619" i="3" s="1"/>
  <c r="BM619" i="3" s="1"/>
  <c r="K621" i="3"/>
  <c r="BR621" i="3" s="1"/>
  <c r="CK621" i="3" s="1"/>
  <c r="K464" i="3"/>
  <c r="BR464" i="3" s="1"/>
  <c r="CK464" i="3" s="1"/>
  <c r="K778" i="3"/>
  <c r="BR778" i="3" s="1"/>
  <c r="CK778" i="3" s="1"/>
  <c r="K935" i="3"/>
  <c r="BR934" i="3"/>
  <c r="G621" i="3"/>
  <c r="BQ621" i="3" s="1"/>
  <c r="H620" i="3"/>
  <c r="K307" i="3"/>
  <c r="BR307" i="3" s="1"/>
  <c r="Y462" i="3"/>
  <c r="BN462" i="3" s="1"/>
  <c r="BO462" i="3" s="1"/>
  <c r="BP462" i="3" s="1"/>
  <c r="BK462" i="3"/>
  <c r="BL462" i="3" s="1"/>
  <c r="BM462" i="3" s="1"/>
  <c r="H463" i="3"/>
  <c r="G464" i="3"/>
  <c r="BQ464" i="3" s="1"/>
  <c r="Y307" i="3"/>
  <c r="BN307" i="3" s="1"/>
  <c r="BO307" i="3" s="1"/>
  <c r="BP307" i="3" s="1"/>
  <c r="BK307" i="3"/>
  <c r="BL307" i="3" s="1"/>
  <c r="BM307" i="3" s="1"/>
  <c r="G309" i="3"/>
  <c r="BQ309" i="3" s="1"/>
  <c r="H308" i="3"/>
  <c r="G779" i="3"/>
  <c r="BQ779" i="3" s="1"/>
  <c r="CH779" i="3" s="1"/>
  <c r="H778" i="3"/>
  <c r="Y777" i="3"/>
  <c r="BN777" i="3" s="1"/>
  <c r="BO777" i="3" s="1"/>
  <c r="BP777" i="3" s="1"/>
  <c r="BK777" i="3"/>
  <c r="BL777" i="3" s="1"/>
  <c r="BM777" i="3" s="1"/>
  <c r="G150" i="3"/>
  <c r="BQ150" i="3" s="1"/>
  <c r="H149" i="3"/>
  <c r="H935" i="3"/>
  <c r="G936" i="3"/>
  <c r="BQ936" i="3" s="1"/>
  <c r="CH936" i="3" s="1"/>
  <c r="Y148" i="3"/>
  <c r="BN148" i="3" s="1"/>
  <c r="BO148" i="3" s="1"/>
  <c r="BP148" i="3" s="1"/>
  <c r="BK148" i="3"/>
  <c r="BL148" i="3" s="1"/>
  <c r="BM148" i="3" s="1"/>
  <c r="Y934" i="3"/>
  <c r="BN934" i="3" s="1"/>
  <c r="BO934" i="3" s="1"/>
  <c r="BP934" i="3" s="1"/>
  <c r="BK934" i="3"/>
  <c r="BL934" i="3" s="1"/>
  <c r="BM934" i="3" s="1"/>
  <c r="CM933" i="3" l="1"/>
  <c r="CL306" i="3"/>
  <c r="CJ620" i="3"/>
  <c r="CI463" i="3"/>
  <c r="CN623" i="3"/>
  <c r="CP779" i="3"/>
  <c r="CO779" i="3"/>
  <c r="CP308" i="3"/>
  <c r="CO308" i="3"/>
  <c r="CN153" i="3"/>
  <c r="CN937" i="3"/>
  <c r="CS777" i="3"/>
  <c r="CR777" i="3"/>
  <c r="CS463" i="3"/>
  <c r="CR463" i="3"/>
  <c r="CH621" i="3"/>
  <c r="CI621" i="3" s="1"/>
  <c r="CQ621" i="3"/>
  <c r="CP152" i="3"/>
  <c r="CO152" i="3"/>
  <c r="CH150" i="3"/>
  <c r="CI150" i="3" s="1"/>
  <c r="CQ150" i="3"/>
  <c r="CK934" i="3"/>
  <c r="CM934" i="3" s="1"/>
  <c r="CQ934" i="3"/>
  <c r="CN780" i="3"/>
  <c r="CJ778" i="3"/>
  <c r="CM777" i="3"/>
  <c r="CS933" i="3"/>
  <c r="CR933" i="3"/>
  <c r="CS306" i="3"/>
  <c r="CR306" i="3"/>
  <c r="CS620" i="3"/>
  <c r="CR620" i="3"/>
  <c r="CK307" i="3"/>
  <c r="CM307" i="3" s="1"/>
  <c r="CQ307" i="3"/>
  <c r="CS149" i="3"/>
  <c r="CR149" i="3"/>
  <c r="CH464" i="3"/>
  <c r="CJ464" i="3" s="1"/>
  <c r="CQ464" i="3"/>
  <c r="CN309" i="3"/>
  <c r="CN466" i="3"/>
  <c r="CP465" i="3"/>
  <c r="CO465" i="3"/>
  <c r="CP622" i="3"/>
  <c r="CO622" i="3"/>
  <c r="CP936" i="3"/>
  <c r="CO936" i="3"/>
  <c r="CQ778" i="3"/>
  <c r="CM778" i="3"/>
  <c r="CL778" i="3"/>
  <c r="CM464" i="3"/>
  <c r="CL464" i="3"/>
  <c r="CM621" i="3"/>
  <c r="CL621" i="3"/>
  <c r="CM150" i="3"/>
  <c r="CL150" i="3"/>
  <c r="CH309" i="3"/>
  <c r="CG781" i="3"/>
  <c r="CG154" i="3"/>
  <c r="CI936" i="3"/>
  <c r="CJ936" i="3"/>
  <c r="CI308" i="3"/>
  <c r="CJ308" i="3"/>
  <c r="CG310" i="3"/>
  <c r="CG938" i="3"/>
  <c r="CG467" i="3"/>
  <c r="CI779" i="3"/>
  <c r="CJ779" i="3"/>
  <c r="CG624" i="3"/>
  <c r="K308" i="3"/>
  <c r="BR308" i="3" s="1"/>
  <c r="BK620" i="3"/>
  <c r="BL620" i="3" s="1"/>
  <c r="BM620" i="3" s="1"/>
  <c r="Y620" i="3"/>
  <c r="BN620" i="3" s="1"/>
  <c r="BO620" i="3" s="1"/>
  <c r="BP620" i="3" s="1"/>
  <c r="K465" i="3"/>
  <c r="BR465" i="3" s="1"/>
  <c r="CK465" i="3" s="1"/>
  <c r="H621" i="3"/>
  <c r="G622" i="3"/>
  <c r="BQ622" i="3" s="1"/>
  <c r="K622" i="3"/>
  <c r="BR622" i="3" s="1"/>
  <c r="CK622" i="3" s="1"/>
  <c r="K936" i="3"/>
  <c r="BR935" i="3"/>
  <c r="K779" i="3"/>
  <c r="BR779" i="3" s="1"/>
  <c r="CK779" i="3" s="1"/>
  <c r="K151" i="3"/>
  <c r="BR151" i="3" s="1"/>
  <c r="CK151" i="3" s="1"/>
  <c r="Y308" i="3"/>
  <c r="BN308" i="3" s="1"/>
  <c r="BO308" i="3" s="1"/>
  <c r="BP308" i="3" s="1"/>
  <c r="BK308" i="3"/>
  <c r="BL308" i="3" s="1"/>
  <c r="BM308" i="3" s="1"/>
  <c r="H150" i="3"/>
  <c r="G151" i="3"/>
  <c r="BQ151" i="3" s="1"/>
  <c r="G310" i="3"/>
  <c r="BQ310" i="3" s="1"/>
  <c r="H309" i="3"/>
  <c r="Y149" i="3"/>
  <c r="BN149" i="3" s="1"/>
  <c r="BO149" i="3" s="1"/>
  <c r="BP149" i="3" s="1"/>
  <c r="BK149" i="3"/>
  <c r="BL149" i="3" s="1"/>
  <c r="BM149" i="3" s="1"/>
  <c r="G465" i="3"/>
  <c r="BQ465" i="3" s="1"/>
  <c r="H464" i="3"/>
  <c r="Y463" i="3"/>
  <c r="BN463" i="3" s="1"/>
  <c r="BO463" i="3" s="1"/>
  <c r="BP463" i="3" s="1"/>
  <c r="BK463" i="3"/>
  <c r="BL463" i="3" s="1"/>
  <c r="BM463" i="3" s="1"/>
  <c r="Y778" i="3"/>
  <c r="BN778" i="3" s="1"/>
  <c r="BO778" i="3" s="1"/>
  <c r="BP778" i="3" s="1"/>
  <c r="BK778" i="3"/>
  <c r="BL778" i="3" s="1"/>
  <c r="BM778" i="3" s="1"/>
  <c r="H936" i="3"/>
  <c r="G937" i="3"/>
  <c r="BQ937" i="3" s="1"/>
  <c r="CH937" i="3" s="1"/>
  <c r="Y935" i="3"/>
  <c r="BN935" i="3" s="1"/>
  <c r="BO935" i="3" s="1"/>
  <c r="BP935" i="3" s="1"/>
  <c r="BK935" i="3"/>
  <c r="BL935" i="3" s="1"/>
  <c r="BM935" i="3" s="1"/>
  <c r="H779" i="3"/>
  <c r="G780" i="3"/>
  <c r="BQ780" i="3" s="1"/>
  <c r="CH780" i="3" s="1"/>
  <c r="CJ150" i="3" l="1"/>
  <c r="CJ621" i="3"/>
  <c r="CI464" i="3"/>
  <c r="CL934" i="3"/>
  <c r="CL307" i="3"/>
  <c r="CH151" i="3"/>
  <c r="CJ151" i="3" s="1"/>
  <c r="CQ151" i="3"/>
  <c r="CH622" i="3"/>
  <c r="CI622" i="3" s="1"/>
  <c r="CQ622" i="3"/>
  <c r="CS464" i="3"/>
  <c r="CR464" i="3"/>
  <c r="CS934" i="3"/>
  <c r="CR934" i="3"/>
  <c r="CN310" i="3"/>
  <c r="CH465" i="3"/>
  <c r="CI465" i="3" s="1"/>
  <c r="CQ465" i="3"/>
  <c r="CS150" i="3"/>
  <c r="CR150" i="3"/>
  <c r="CQ779" i="3"/>
  <c r="CN154" i="3"/>
  <c r="CP466" i="3"/>
  <c r="CO466" i="3"/>
  <c r="CS307" i="3"/>
  <c r="CR307" i="3"/>
  <c r="CP937" i="3"/>
  <c r="CO937" i="3"/>
  <c r="CK308" i="3"/>
  <c r="CL308" i="3" s="1"/>
  <c r="CQ308" i="3"/>
  <c r="CN781" i="3"/>
  <c r="CP623" i="3"/>
  <c r="CO623" i="3"/>
  <c r="CK935" i="3"/>
  <c r="CL935" i="3" s="1"/>
  <c r="CQ935" i="3"/>
  <c r="CN467" i="3"/>
  <c r="CR778" i="3"/>
  <c r="CS778" i="3"/>
  <c r="CN624" i="3"/>
  <c r="CN938" i="3"/>
  <c r="CP309" i="3"/>
  <c r="CO309" i="3"/>
  <c r="CP780" i="3"/>
  <c r="CO780" i="3"/>
  <c r="CS621" i="3"/>
  <c r="CR621" i="3"/>
  <c r="CP153" i="3"/>
  <c r="CO153" i="3"/>
  <c r="CM465" i="3"/>
  <c r="CL465" i="3"/>
  <c r="CM151" i="3"/>
  <c r="CL151" i="3"/>
  <c r="CL779" i="3"/>
  <c r="CM779" i="3"/>
  <c r="CM622" i="3"/>
  <c r="CL622" i="3"/>
  <c r="CH310" i="3"/>
  <c r="CI780" i="3"/>
  <c r="CJ780" i="3"/>
  <c r="CI937" i="3"/>
  <c r="CJ937" i="3"/>
  <c r="CG625" i="3"/>
  <c r="CG939" i="3"/>
  <c r="CG155" i="3"/>
  <c r="CG468" i="3"/>
  <c r="CI309" i="3"/>
  <c r="CJ309" i="3"/>
  <c r="CG311" i="3"/>
  <c r="CG782" i="3"/>
  <c r="K152" i="3"/>
  <c r="BR152" i="3" s="1"/>
  <c r="CK152" i="3" s="1"/>
  <c r="Y621" i="3"/>
  <c r="BN621" i="3" s="1"/>
  <c r="BO621" i="3" s="1"/>
  <c r="BP621" i="3" s="1"/>
  <c r="BK621" i="3"/>
  <c r="BL621" i="3" s="1"/>
  <c r="BM621" i="3" s="1"/>
  <c r="K780" i="3"/>
  <c r="BR780" i="3" s="1"/>
  <c r="CK780" i="3" s="1"/>
  <c r="K466" i="3"/>
  <c r="BR466" i="3" s="1"/>
  <c r="CK466" i="3" s="1"/>
  <c r="K623" i="3"/>
  <c r="BR623" i="3" s="1"/>
  <c r="CK623" i="3" s="1"/>
  <c r="K937" i="3"/>
  <c r="BR936" i="3"/>
  <c r="H622" i="3"/>
  <c r="G623" i="3"/>
  <c r="BQ623" i="3" s="1"/>
  <c r="K309" i="3"/>
  <c r="BR309" i="3" s="1"/>
  <c r="Y309" i="3"/>
  <c r="BN309" i="3" s="1"/>
  <c r="BO309" i="3" s="1"/>
  <c r="BP309" i="3" s="1"/>
  <c r="BK309" i="3"/>
  <c r="BL309" i="3" s="1"/>
  <c r="BM309" i="3" s="1"/>
  <c r="G311" i="3"/>
  <c r="BQ311" i="3" s="1"/>
  <c r="H310" i="3"/>
  <c r="G152" i="3"/>
  <c r="BQ152" i="3" s="1"/>
  <c r="H151" i="3"/>
  <c r="Y150" i="3"/>
  <c r="BN150" i="3" s="1"/>
  <c r="BO150" i="3" s="1"/>
  <c r="BP150" i="3" s="1"/>
  <c r="BK150" i="3"/>
  <c r="BL150" i="3" s="1"/>
  <c r="BM150" i="3" s="1"/>
  <c r="G781" i="3"/>
  <c r="BQ781" i="3" s="1"/>
  <c r="CH781" i="3" s="1"/>
  <c r="H780" i="3"/>
  <c r="Y464" i="3"/>
  <c r="BN464" i="3" s="1"/>
  <c r="BO464" i="3" s="1"/>
  <c r="BP464" i="3" s="1"/>
  <c r="BK464" i="3"/>
  <c r="BL464" i="3" s="1"/>
  <c r="BM464" i="3" s="1"/>
  <c r="Y779" i="3"/>
  <c r="BN779" i="3" s="1"/>
  <c r="BO779" i="3" s="1"/>
  <c r="BP779" i="3" s="1"/>
  <c r="BK779" i="3"/>
  <c r="BL779" i="3" s="1"/>
  <c r="BM779" i="3" s="1"/>
  <c r="H937" i="3"/>
  <c r="G938" i="3"/>
  <c r="BQ938" i="3" s="1"/>
  <c r="CH938" i="3" s="1"/>
  <c r="Y936" i="3"/>
  <c r="BN936" i="3" s="1"/>
  <c r="BO936" i="3" s="1"/>
  <c r="BP936" i="3" s="1"/>
  <c r="BK936" i="3"/>
  <c r="BL936" i="3" s="1"/>
  <c r="BM936" i="3" s="1"/>
  <c r="G466" i="3"/>
  <c r="BQ466" i="3" s="1"/>
  <c r="H465" i="3"/>
  <c r="CM308" i="3" l="1"/>
  <c r="CI151" i="3"/>
  <c r="CJ622" i="3"/>
  <c r="CJ465" i="3"/>
  <c r="CM935" i="3"/>
  <c r="CN155" i="3"/>
  <c r="CS465" i="3"/>
  <c r="CR465" i="3"/>
  <c r="CN782" i="3"/>
  <c r="CP624" i="3"/>
  <c r="CO624" i="3"/>
  <c r="CH466" i="3"/>
  <c r="CI466" i="3" s="1"/>
  <c r="CQ466" i="3"/>
  <c r="CN939" i="3"/>
  <c r="CP781" i="3"/>
  <c r="CO781" i="3"/>
  <c r="CS622" i="3"/>
  <c r="CR622" i="3"/>
  <c r="CH152" i="3"/>
  <c r="CI152" i="3" s="1"/>
  <c r="CQ152" i="3"/>
  <c r="CK309" i="3"/>
  <c r="CL309" i="3" s="1"/>
  <c r="CQ309" i="3"/>
  <c r="CN625" i="3"/>
  <c r="CP467" i="3"/>
  <c r="CO467" i="3"/>
  <c r="CQ780" i="3"/>
  <c r="CS308" i="3"/>
  <c r="CR308" i="3"/>
  <c r="CP154" i="3"/>
  <c r="CO154" i="3"/>
  <c r="CP310" i="3"/>
  <c r="CO310" i="3"/>
  <c r="CS151" i="3"/>
  <c r="CR151" i="3"/>
  <c r="CK936" i="3"/>
  <c r="CM936" i="3" s="1"/>
  <c r="CQ936" i="3"/>
  <c r="CN468" i="3"/>
  <c r="CS779" i="3"/>
  <c r="CR779" i="3"/>
  <c r="CN311" i="3"/>
  <c r="CH623" i="3"/>
  <c r="CJ623" i="3" s="1"/>
  <c r="CQ623" i="3"/>
  <c r="CP938" i="3"/>
  <c r="CO938" i="3"/>
  <c r="CS935" i="3"/>
  <c r="CR935" i="3"/>
  <c r="CM623" i="3"/>
  <c r="CL623" i="3"/>
  <c r="CM466" i="3"/>
  <c r="CL466" i="3"/>
  <c r="CL780" i="3"/>
  <c r="CM780" i="3"/>
  <c r="CM152" i="3"/>
  <c r="CL152" i="3"/>
  <c r="CH311" i="3"/>
  <c r="CI781" i="3"/>
  <c r="CJ781" i="3"/>
  <c r="CI938" i="3"/>
  <c r="CJ938" i="3"/>
  <c r="CG783" i="3"/>
  <c r="CG940" i="3"/>
  <c r="CI310" i="3"/>
  <c r="CJ310" i="3"/>
  <c r="CG312" i="3"/>
  <c r="CG469" i="3"/>
  <c r="CG626" i="3"/>
  <c r="CG156" i="3"/>
  <c r="K310" i="3"/>
  <c r="BR310" i="3" s="1"/>
  <c r="G624" i="3"/>
  <c r="BQ624" i="3" s="1"/>
  <c r="H623" i="3"/>
  <c r="K467" i="3"/>
  <c r="BR467" i="3" s="1"/>
  <c r="CK467" i="3" s="1"/>
  <c r="BK622" i="3"/>
  <c r="BL622" i="3" s="1"/>
  <c r="BM622" i="3" s="1"/>
  <c r="Y622" i="3"/>
  <c r="BN622" i="3" s="1"/>
  <c r="BO622" i="3" s="1"/>
  <c r="BP622" i="3" s="1"/>
  <c r="K781" i="3"/>
  <c r="BR781" i="3" s="1"/>
  <c r="CK781" i="3" s="1"/>
  <c r="K938" i="3"/>
  <c r="BR937" i="3"/>
  <c r="K624" i="3"/>
  <c r="BR624" i="3" s="1"/>
  <c r="CK624" i="3" s="1"/>
  <c r="K153" i="3"/>
  <c r="BR153" i="3" s="1"/>
  <c r="CK153" i="3" s="1"/>
  <c r="Y151" i="3"/>
  <c r="BN151" i="3" s="1"/>
  <c r="BO151" i="3" s="1"/>
  <c r="BP151" i="3" s="1"/>
  <c r="BK151" i="3"/>
  <c r="BL151" i="3" s="1"/>
  <c r="BM151" i="3" s="1"/>
  <c r="H152" i="3"/>
  <c r="G153" i="3"/>
  <c r="BQ153" i="3" s="1"/>
  <c r="Y465" i="3"/>
  <c r="BN465" i="3" s="1"/>
  <c r="BO465" i="3" s="1"/>
  <c r="BP465" i="3" s="1"/>
  <c r="BK465" i="3"/>
  <c r="BL465" i="3" s="1"/>
  <c r="BM465" i="3" s="1"/>
  <c r="G467" i="3"/>
  <c r="BQ467" i="3" s="1"/>
  <c r="H466" i="3"/>
  <c r="Y310" i="3"/>
  <c r="BN310" i="3" s="1"/>
  <c r="BO310" i="3" s="1"/>
  <c r="BP310" i="3" s="1"/>
  <c r="BK310" i="3"/>
  <c r="BL310" i="3" s="1"/>
  <c r="BM310" i="3" s="1"/>
  <c r="Y780" i="3"/>
  <c r="BN780" i="3" s="1"/>
  <c r="BO780" i="3" s="1"/>
  <c r="BP780" i="3" s="1"/>
  <c r="BK780" i="3"/>
  <c r="BL780" i="3" s="1"/>
  <c r="BM780" i="3" s="1"/>
  <c r="Y937" i="3"/>
  <c r="BN937" i="3" s="1"/>
  <c r="BO937" i="3" s="1"/>
  <c r="BP937" i="3" s="1"/>
  <c r="BK937" i="3"/>
  <c r="BL937" i="3" s="1"/>
  <c r="BM937" i="3" s="1"/>
  <c r="H781" i="3"/>
  <c r="G782" i="3"/>
  <c r="BQ782" i="3" s="1"/>
  <c r="CH782" i="3" s="1"/>
  <c r="G312" i="3"/>
  <c r="BQ312" i="3" s="1"/>
  <c r="H311" i="3"/>
  <c r="H938" i="3"/>
  <c r="G939" i="3"/>
  <c r="BQ939" i="3" s="1"/>
  <c r="CH939" i="3" s="1"/>
  <c r="CJ466" i="3" l="1"/>
  <c r="CM309" i="3"/>
  <c r="CI623" i="3"/>
  <c r="CJ152" i="3"/>
  <c r="CH153" i="3"/>
  <c r="CI153" i="3" s="1"/>
  <c r="CQ153" i="3"/>
  <c r="CP468" i="3"/>
  <c r="CO468" i="3"/>
  <c r="CP625" i="3"/>
  <c r="CO625" i="3"/>
  <c r="CP782" i="3"/>
  <c r="CO782" i="3"/>
  <c r="CK310" i="3"/>
  <c r="CM310" i="3" s="1"/>
  <c r="CQ310" i="3"/>
  <c r="CN156" i="3"/>
  <c r="CN626" i="3"/>
  <c r="CS623" i="3"/>
  <c r="CR623" i="3"/>
  <c r="CS936" i="3"/>
  <c r="CR936" i="3"/>
  <c r="CS309" i="3"/>
  <c r="CR309" i="3"/>
  <c r="CP939" i="3"/>
  <c r="CO939" i="3"/>
  <c r="CK937" i="3"/>
  <c r="CM937" i="3" s="1"/>
  <c r="CQ937" i="3"/>
  <c r="CN469" i="3"/>
  <c r="CN940" i="3"/>
  <c r="CN312" i="3"/>
  <c r="CN783" i="3"/>
  <c r="CL936" i="3"/>
  <c r="CP311" i="3"/>
  <c r="CO311" i="3"/>
  <c r="CR780" i="3"/>
  <c r="CS780" i="3"/>
  <c r="CS152" i="3"/>
  <c r="CR152" i="3"/>
  <c r="CR466" i="3"/>
  <c r="CS466" i="3"/>
  <c r="CP155" i="3"/>
  <c r="CO155" i="3"/>
  <c r="CH467" i="3"/>
  <c r="CJ467" i="3" s="1"/>
  <c r="CQ467" i="3"/>
  <c r="CH624" i="3"/>
  <c r="CI624" i="3" s="1"/>
  <c r="CQ624" i="3"/>
  <c r="CQ781" i="3"/>
  <c r="CM467" i="3"/>
  <c r="CL467" i="3"/>
  <c r="CM153" i="3"/>
  <c r="CL153" i="3"/>
  <c r="CH312" i="3"/>
  <c r="CM624" i="3"/>
  <c r="CL624" i="3"/>
  <c r="CM781" i="3"/>
  <c r="CL781" i="3"/>
  <c r="CG157" i="3"/>
  <c r="CG313" i="3"/>
  <c r="CG941" i="3"/>
  <c r="CI782" i="3"/>
  <c r="CJ782" i="3"/>
  <c r="CI939" i="3"/>
  <c r="CJ939" i="3"/>
  <c r="CG784" i="3"/>
  <c r="CI311" i="3"/>
  <c r="CJ311" i="3"/>
  <c r="CG627" i="3"/>
  <c r="CG470" i="3"/>
  <c r="K625" i="3"/>
  <c r="BR625" i="3" s="1"/>
  <c r="CK625" i="3" s="1"/>
  <c r="K468" i="3"/>
  <c r="BR468" i="3" s="1"/>
  <c r="CK468" i="3" s="1"/>
  <c r="Y623" i="3"/>
  <c r="BN623" i="3" s="1"/>
  <c r="BO623" i="3" s="1"/>
  <c r="BP623" i="3" s="1"/>
  <c r="BK623" i="3"/>
  <c r="BL623" i="3" s="1"/>
  <c r="BM623" i="3" s="1"/>
  <c r="H624" i="3"/>
  <c r="G625" i="3"/>
  <c r="BQ625" i="3" s="1"/>
  <c r="K154" i="3"/>
  <c r="BR154" i="3" s="1"/>
  <c r="CK154" i="3" s="1"/>
  <c r="K939" i="3"/>
  <c r="BR938" i="3"/>
  <c r="K782" i="3"/>
  <c r="BR782" i="3" s="1"/>
  <c r="CK782" i="3" s="1"/>
  <c r="K311" i="3"/>
  <c r="BR311" i="3" s="1"/>
  <c r="G154" i="3"/>
  <c r="BQ154" i="3" s="1"/>
  <c r="H153" i="3"/>
  <c r="Y152" i="3"/>
  <c r="BN152" i="3" s="1"/>
  <c r="BO152" i="3" s="1"/>
  <c r="BP152" i="3" s="1"/>
  <c r="BK152" i="3"/>
  <c r="BL152" i="3" s="1"/>
  <c r="BM152" i="3" s="1"/>
  <c r="Y311" i="3"/>
  <c r="BN311" i="3" s="1"/>
  <c r="BO311" i="3" s="1"/>
  <c r="BP311" i="3" s="1"/>
  <c r="BK311" i="3"/>
  <c r="BL311" i="3" s="1"/>
  <c r="BM311" i="3" s="1"/>
  <c r="G783" i="3"/>
  <c r="BQ783" i="3" s="1"/>
  <c r="CH783" i="3" s="1"/>
  <c r="H782" i="3"/>
  <c r="Y466" i="3"/>
  <c r="BN466" i="3" s="1"/>
  <c r="BO466" i="3" s="1"/>
  <c r="BP466" i="3" s="1"/>
  <c r="BK466" i="3"/>
  <c r="BL466" i="3" s="1"/>
  <c r="BM466" i="3" s="1"/>
  <c r="Y781" i="3"/>
  <c r="BN781" i="3" s="1"/>
  <c r="BO781" i="3" s="1"/>
  <c r="BP781" i="3" s="1"/>
  <c r="BK781" i="3"/>
  <c r="BL781" i="3" s="1"/>
  <c r="BM781" i="3" s="1"/>
  <c r="H467" i="3"/>
  <c r="G468" i="3"/>
  <c r="BQ468" i="3" s="1"/>
  <c r="H939" i="3"/>
  <c r="G940" i="3"/>
  <c r="BQ940" i="3" s="1"/>
  <c r="CH940" i="3" s="1"/>
  <c r="Y938" i="3"/>
  <c r="BN938" i="3" s="1"/>
  <c r="BO938" i="3" s="1"/>
  <c r="BP938" i="3" s="1"/>
  <c r="BK938" i="3"/>
  <c r="BL938" i="3" s="1"/>
  <c r="BM938" i="3" s="1"/>
  <c r="G313" i="3"/>
  <c r="BQ313" i="3" s="1"/>
  <c r="H312" i="3"/>
  <c r="CL310" i="3" l="1"/>
  <c r="CI467" i="3"/>
  <c r="CJ153" i="3"/>
  <c r="CJ624" i="3"/>
  <c r="CL937" i="3"/>
  <c r="CP626" i="3"/>
  <c r="CO626" i="3"/>
  <c r="CH154" i="3"/>
  <c r="CJ154" i="3" s="1"/>
  <c r="CQ154" i="3"/>
  <c r="CP940" i="3"/>
  <c r="CO940" i="3"/>
  <c r="CP156" i="3"/>
  <c r="CO156" i="3"/>
  <c r="CN157" i="3"/>
  <c r="CN784" i="3"/>
  <c r="CK311" i="3"/>
  <c r="CL311" i="3" s="1"/>
  <c r="CQ311" i="3"/>
  <c r="CP469" i="3"/>
  <c r="CO469" i="3"/>
  <c r="CS310" i="3"/>
  <c r="CR310" i="3"/>
  <c r="CP312" i="3"/>
  <c r="CO312" i="3"/>
  <c r="CS467" i="3"/>
  <c r="CR467" i="3"/>
  <c r="CH468" i="3"/>
  <c r="CJ468" i="3" s="1"/>
  <c r="CQ468" i="3"/>
  <c r="CK938" i="3"/>
  <c r="CM938" i="3" s="1"/>
  <c r="CQ938" i="3"/>
  <c r="CN627" i="3"/>
  <c r="CN941" i="3"/>
  <c r="CS781" i="3"/>
  <c r="CR781" i="3"/>
  <c r="CP783" i="3"/>
  <c r="CO783" i="3"/>
  <c r="CS153" i="3"/>
  <c r="CR153" i="3"/>
  <c r="CH625" i="3"/>
  <c r="CJ625" i="3" s="1"/>
  <c r="CQ625" i="3"/>
  <c r="CN470" i="3"/>
  <c r="CN313" i="3"/>
  <c r="CS624" i="3"/>
  <c r="CR624" i="3"/>
  <c r="CS937" i="3"/>
  <c r="CR937" i="3"/>
  <c r="CQ782" i="3"/>
  <c r="CM468" i="3"/>
  <c r="CL468" i="3"/>
  <c r="CM625" i="3"/>
  <c r="CL625" i="3"/>
  <c r="CH313" i="3"/>
  <c r="CL782" i="3"/>
  <c r="CM782" i="3"/>
  <c r="CM154" i="3"/>
  <c r="CL154" i="3"/>
  <c r="CI940" i="3"/>
  <c r="CJ940" i="3"/>
  <c r="CI783" i="3"/>
  <c r="CJ783" i="3"/>
  <c r="CG471" i="3"/>
  <c r="CG628" i="3"/>
  <c r="CG942" i="3"/>
  <c r="CI312" i="3"/>
  <c r="CJ312" i="3"/>
  <c r="CG785" i="3"/>
  <c r="CG314" i="3"/>
  <c r="CI468" i="3"/>
  <c r="CG158" i="3"/>
  <c r="K312" i="3"/>
  <c r="BR312" i="3" s="1"/>
  <c r="Y624" i="3"/>
  <c r="BN624" i="3" s="1"/>
  <c r="BO624" i="3" s="1"/>
  <c r="BP624" i="3" s="1"/>
  <c r="BK624" i="3"/>
  <c r="BL624" i="3" s="1"/>
  <c r="BM624" i="3" s="1"/>
  <c r="K469" i="3"/>
  <c r="BR469" i="3" s="1"/>
  <c r="CK469" i="3" s="1"/>
  <c r="K783" i="3"/>
  <c r="BR783" i="3" s="1"/>
  <c r="CK783" i="3" s="1"/>
  <c r="K940" i="3"/>
  <c r="BR939" i="3"/>
  <c r="K155" i="3"/>
  <c r="BR155" i="3" s="1"/>
  <c r="CK155" i="3" s="1"/>
  <c r="G626" i="3"/>
  <c r="BQ626" i="3" s="1"/>
  <c r="H625" i="3"/>
  <c r="K626" i="3"/>
  <c r="BR626" i="3" s="1"/>
  <c r="CK626" i="3" s="1"/>
  <c r="G469" i="3"/>
  <c r="BQ469" i="3" s="1"/>
  <c r="H468" i="3"/>
  <c r="Y782" i="3"/>
  <c r="BN782" i="3" s="1"/>
  <c r="BO782" i="3" s="1"/>
  <c r="BP782" i="3" s="1"/>
  <c r="BK782" i="3"/>
  <c r="BL782" i="3" s="1"/>
  <c r="BM782" i="3" s="1"/>
  <c r="Y312" i="3"/>
  <c r="BN312" i="3" s="1"/>
  <c r="BO312" i="3" s="1"/>
  <c r="BP312" i="3" s="1"/>
  <c r="BK312" i="3"/>
  <c r="BL312" i="3" s="1"/>
  <c r="BM312" i="3" s="1"/>
  <c r="G314" i="3"/>
  <c r="BQ314" i="3" s="1"/>
  <c r="H313" i="3"/>
  <c r="Y467" i="3"/>
  <c r="BN467" i="3" s="1"/>
  <c r="BO467" i="3" s="1"/>
  <c r="BP467" i="3" s="1"/>
  <c r="BK467" i="3"/>
  <c r="BL467" i="3" s="1"/>
  <c r="BM467" i="3" s="1"/>
  <c r="H783" i="3"/>
  <c r="G784" i="3"/>
  <c r="BQ784" i="3" s="1"/>
  <c r="CH784" i="3" s="1"/>
  <c r="Y939" i="3"/>
  <c r="BN939" i="3" s="1"/>
  <c r="BO939" i="3" s="1"/>
  <c r="BP939" i="3" s="1"/>
  <c r="BK939" i="3"/>
  <c r="BL939" i="3" s="1"/>
  <c r="BM939" i="3" s="1"/>
  <c r="Y153" i="3"/>
  <c r="BN153" i="3" s="1"/>
  <c r="BO153" i="3" s="1"/>
  <c r="BP153" i="3" s="1"/>
  <c r="BK153" i="3"/>
  <c r="BL153" i="3" s="1"/>
  <c r="BM153" i="3" s="1"/>
  <c r="H940" i="3"/>
  <c r="G941" i="3"/>
  <c r="BQ941" i="3" s="1"/>
  <c r="CH941" i="3" s="1"/>
  <c r="H154" i="3"/>
  <c r="G155" i="3"/>
  <c r="BQ155" i="3" s="1"/>
  <c r="CL938" i="3" l="1"/>
  <c r="CI154" i="3"/>
  <c r="CM311" i="3"/>
  <c r="CQ783" i="3"/>
  <c r="CS783" i="3" s="1"/>
  <c r="CN314" i="3"/>
  <c r="CP627" i="3"/>
  <c r="CO627" i="3"/>
  <c r="CH469" i="3"/>
  <c r="CI469" i="3" s="1"/>
  <c r="CQ469" i="3"/>
  <c r="CN785" i="3"/>
  <c r="CN628" i="3"/>
  <c r="CP784" i="3"/>
  <c r="CO784" i="3"/>
  <c r="CS154" i="3"/>
  <c r="CR154" i="3"/>
  <c r="CN471" i="3"/>
  <c r="CP313" i="3"/>
  <c r="CO313" i="3"/>
  <c r="CS938" i="3"/>
  <c r="CR938" i="3"/>
  <c r="CS311" i="3"/>
  <c r="CR311" i="3"/>
  <c r="CI625" i="3"/>
  <c r="CP157" i="3"/>
  <c r="CO157" i="3"/>
  <c r="CH626" i="3"/>
  <c r="CJ626" i="3" s="1"/>
  <c r="CQ626" i="3"/>
  <c r="CK312" i="3"/>
  <c r="CM312" i="3" s="1"/>
  <c r="CQ312" i="3"/>
  <c r="CS782" i="3"/>
  <c r="CR782" i="3"/>
  <c r="CP470" i="3"/>
  <c r="CO470" i="3"/>
  <c r="CS468" i="3"/>
  <c r="CR468" i="3"/>
  <c r="CN158" i="3"/>
  <c r="CH155" i="3"/>
  <c r="CI155" i="3" s="1"/>
  <c r="CQ155" i="3"/>
  <c r="CK939" i="3"/>
  <c r="CL939" i="3" s="1"/>
  <c r="CQ939" i="3"/>
  <c r="CN942" i="3"/>
  <c r="CS625" i="3"/>
  <c r="CR625" i="3"/>
  <c r="CP941" i="3"/>
  <c r="CO941" i="3"/>
  <c r="CL783" i="3"/>
  <c r="CM783" i="3"/>
  <c r="CH314" i="3"/>
  <c r="CM469" i="3"/>
  <c r="CL469" i="3"/>
  <c r="CM626" i="3"/>
  <c r="CL626" i="3"/>
  <c r="CM155" i="3"/>
  <c r="CL155" i="3"/>
  <c r="CI941" i="3"/>
  <c r="CJ941" i="3"/>
  <c r="CI784" i="3"/>
  <c r="CJ784" i="3"/>
  <c r="CG629" i="3"/>
  <c r="CG472" i="3"/>
  <c r="CI313" i="3"/>
  <c r="CJ313" i="3"/>
  <c r="CG315" i="3"/>
  <c r="CG943" i="3"/>
  <c r="CG786" i="3"/>
  <c r="K627" i="3"/>
  <c r="BR627" i="3" s="1"/>
  <c r="CK627" i="3" s="1"/>
  <c r="Y625" i="3"/>
  <c r="BN625" i="3" s="1"/>
  <c r="BO625" i="3" s="1"/>
  <c r="BP625" i="3" s="1"/>
  <c r="BK625" i="3"/>
  <c r="BL625" i="3" s="1"/>
  <c r="BM625" i="3" s="1"/>
  <c r="K784" i="3"/>
  <c r="BR784" i="3" s="1"/>
  <c r="CK784" i="3" s="1"/>
  <c r="G627" i="3"/>
  <c r="BQ627" i="3" s="1"/>
  <c r="H626" i="3"/>
  <c r="K470" i="3"/>
  <c r="BR470" i="3" s="1"/>
  <c r="CK470" i="3" s="1"/>
  <c r="K156" i="3"/>
  <c r="BR156" i="3" s="1"/>
  <c r="CK156" i="3" s="1"/>
  <c r="K941" i="3"/>
  <c r="BR940" i="3"/>
  <c r="K313" i="3"/>
  <c r="BR313" i="3" s="1"/>
  <c r="Y313" i="3"/>
  <c r="BN313" i="3" s="1"/>
  <c r="BO313" i="3" s="1"/>
  <c r="BP313" i="3" s="1"/>
  <c r="BK313" i="3"/>
  <c r="BL313" i="3" s="1"/>
  <c r="BM313" i="3" s="1"/>
  <c r="G156" i="3"/>
  <c r="BQ156" i="3" s="1"/>
  <c r="H155" i="3"/>
  <c r="Y154" i="3"/>
  <c r="BN154" i="3" s="1"/>
  <c r="BO154" i="3" s="1"/>
  <c r="BP154" i="3" s="1"/>
  <c r="BK154" i="3"/>
  <c r="BL154" i="3" s="1"/>
  <c r="BM154" i="3" s="1"/>
  <c r="G315" i="3"/>
  <c r="BQ315" i="3" s="1"/>
  <c r="H314" i="3"/>
  <c r="H941" i="3"/>
  <c r="G942" i="3"/>
  <c r="BQ942" i="3" s="1"/>
  <c r="CH942" i="3" s="1"/>
  <c r="Y940" i="3"/>
  <c r="BN940" i="3" s="1"/>
  <c r="BO940" i="3" s="1"/>
  <c r="BP940" i="3" s="1"/>
  <c r="BK940" i="3"/>
  <c r="BL940" i="3" s="1"/>
  <c r="BM940" i="3" s="1"/>
  <c r="Y468" i="3"/>
  <c r="BN468" i="3" s="1"/>
  <c r="BO468" i="3" s="1"/>
  <c r="BP468" i="3" s="1"/>
  <c r="BK468" i="3"/>
  <c r="BL468" i="3" s="1"/>
  <c r="BM468" i="3" s="1"/>
  <c r="G785" i="3"/>
  <c r="BQ785" i="3" s="1"/>
  <c r="CH785" i="3" s="1"/>
  <c r="H784" i="3"/>
  <c r="Y783" i="3"/>
  <c r="BN783" i="3" s="1"/>
  <c r="BO783" i="3" s="1"/>
  <c r="BP783" i="3" s="1"/>
  <c r="BK783" i="3"/>
  <c r="BL783" i="3" s="1"/>
  <c r="BM783" i="3" s="1"/>
  <c r="H469" i="3"/>
  <c r="G470" i="3"/>
  <c r="BQ470" i="3" s="1"/>
  <c r="CR783" i="3" l="1"/>
  <c r="CJ469" i="3"/>
  <c r="CJ155" i="3"/>
  <c r="CI626" i="3"/>
  <c r="CM939" i="3"/>
  <c r="CN786" i="3"/>
  <c r="CH156" i="3"/>
  <c r="CI156" i="3" s="1"/>
  <c r="CQ156" i="3"/>
  <c r="CN629" i="3"/>
  <c r="CP942" i="3"/>
  <c r="CO942" i="3"/>
  <c r="CS312" i="3"/>
  <c r="CR312" i="3"/>
  <c r="CS469" i="3"/>
  <c r="CR469" i="3"/>
  <c r="CQ784" i="3"/>
  <c r="CP785" i="3"/>
  <c r="CO785" i="3"/>
  <c r="CH627" i="3"/>
  <c r="CI627" i="3" s="1"/>
  <c r="CQ627" i="3"/>
  <c r="CS939" i="3"/>
  <c r="CR939" i="3"/>
  <c r="CR626" i="3"/>
  <c r="CS626" i="3"/>
  <c r="CP471" i="3"/>
  <c r="CO471" i="3"/>
  <c r="CK313" i="3"/>
  <c r="CL313" i="3" s="1"/>
  <c r="CQ313" i="3"/>
  <c r="CN943" i="3"/>
  <c r="CL312" i="3"/>
  <c r="CP158" i="3"/>
  <c r="CO158" i="3"/>
  <c r="CK940" i="3"/>
  <c r="CM940" i="3" s="1"/>
  <c r="CQ940" i="3"/>
  <c r="CN315" i="3"/>
  <c r="CS155" i="3"/>
  <c r="CR155" i="3"/>
  <c r="CP628" i="3"/>
  <c r="CO628" i="3"/>
  <c r="CP314" i="3"/>
  <c r="CO314" i="3"/>
  <c r="CH470" i="3"/>
  <c r="CI470" i="3" s="1"/>
  <c r="CQ470" i="3"/>
  <c r="CN472" i="3"/>
  <c r="CM470" i="3"/>
  <c r="CL470" i="3"/>
  <c r="CM784" i="3"/>
  <c r="CL784" i="3"/>
  <c r="CH315" i="3"/>
  <c r="CM627" i="3"/>
  <c r="CL627" i="3"/>
  <c r="CM156" i="3"/>
  <c r="CL156" i="3"/>
  <c r="CI942" i="3"/>
  <c r="CJ942" i="3"/>
  <c r="CI785" i="3"/>
  <c r="CJ785" i="3"/>
  <c r="CJ314" i="3"/>
  <c r="CI314" i="3"/>
  <c r="H315" i="3"/>
  <c r="BK315" i="3" s="1"/>
  <c r="BL315" i="3" s="1"/>
  <c r="BM315" i="3" s="1"/>
  <c r="K314" i="3"/>
  <c r="BR314" i="3" s="1"/>
  <c r="G628" i="3"/>
  <c r="BQ628" i="3" s="1"/>
  <c r="H627" i="3"/>
  <c r="K942" i="3"/>
  <c r="BR941" i="3"/>
  <c r="K785" i="3"/>
  <c r="BR785" i="3" s="1"/>
  <c r="K157" i="3"/>
  <c r="BR157" i="3" s="1"/>
  <c r="CK157" i="3" s="1"/>
  <c r="K471" i="3"/>
  <c r="BR471" i="3" s="1"/>
  <c r="CK471" i="3" s="1"/>
  <c r="BK626" i="3"/>
  <c r="BL626" i="3" s="1"/>
  <c r="BM626" i="3" s="1"/>
  <c r="Y626" i="3"/>
  <c r="BN626" i="3" s="1"/>
  <c r="BO626" i="3" s="1"/>
  <c r="BP626" i="3" s="1"/>
  <c r="K628" i="3"/>
  <c r="BR628" i="3" s="1"/>
  <c r="CK628" i="3" s="1"/>
  <c r="Y314" i="3"/>
  <c r="BN314" i="3" s="1"/>
  <c r="BO314" i="3" s="1"/>
  <c r="BP314" i="3" s="1"/>
  <c r="BK314" i="3"/>
  <c r="BL314" i="3" s="1"/>
  <c r="BM314" i="3" s="1"/>
  <c r="G471" i="3"/>
  <c r="BQ471" i="3" s="1"/>
  <c r="H470" i="3"/>
  <c r="Y469" i="3"/>
  <c r="BN469" i="3" s="1"/>
  <c r="BO469" i="3" s="1"/>
  <c r="BP469" i="3" s="1"/>
  <c r="BK469" i="3"/>
  <c r="BL469" i="3" s="1"/>
  <c r="BM469" i="3" s="1"/>
  <c r="H942" i="3"/>
  <c r="G943" i="3"/>
  <c r="Y784" i="3"/>
  <c r="BN784" i="3" s="1"/>
  <c r="BO784" i="3" s="1"/>
  <c r="BP784" i="3" s="1"/>
  <c r="BK784" i="3"/>
  <c r="BL784" i="3" s="1"/>
  <c r="BM784" i="3" s="1"/>
  <c r="Y155" i="3"/>
  <c r="BN155" i="3" s="1"/>
  <c r="BO155" i="3" s="1"/>
  <c r="BP155" i="3" s="1"/>
  <c r="BK155" i="3"/>
  <c r="BL155" i="3" s="1"/>
  <c r="BM155" i="3" s="1"/>
  <c r="Y941" i="3"/>
  <c r="BN941" i="3" s="1"/>
  <c r="BO941" i="3" s="1"/>
  <c r="BP941" i="3" s="1"/>
  <c r="BK941" i="3"/>
  <c r="BL941" i="3" s="1"/>
  <c r="BM941" i="3" s="1"/>
  <c r="H785" i="3"/>
  <c r="G786" i="3"/>
  <c r="BQ786" i="3" s="1"/>
  <c r="CH786" i="3" s="1"/>
  <c r="H156" i="3"/>
  <c r="G157" i="3"/>
  <c r="BQ157" i="3" s="1"/>
  <c r="CJ156" i="3" l="1"/>
  <c r="CM313" i="3"/>
  <c r="Y315" i="3"/>
  <c r="BN315" i="3" s="1"/>
  <c r="BO315" i="3" s="1"/>
  <c r="BP315" i="3" s="1"/>
  <c r="CJ627" i="3"/>
  <c r="CJ470" i="3"/>
  <c r="CS784" i="3"/>
  <c r="CR784" i="3"/>
  <c r="CP629" i="3"/>
  <c r="CO629" i="3"/>
  <c r="CK314" i="3"/>
  <c r="CM314" i="3" s="1"/>
  <c r="CQ314" i="3"/>
  <c r="CH471" i="3"/>
  <c r="CI471" i="3" s="1"/>
  <c r="CQ471" i="3"/>
  <c r="CK785" i="3"/>
  <c r="CM785" i="3" s="1"/>
  <c r="CQ785" i="3"/>
  <c r="CP472" i="3"/>
  <c r="CO472" i="3"/>
  <c r="CK941" i="3"/>
  <c r="CM941" i="3" s="1"/>
  <c r="CQ941" i="3"/>
  <c r="CP943" i="3"/>
  <c r="CO943" i="3"/>
  <c r="CS156" i="3"/>
  <c r="CR156" i="3"/>
  <c r="CH157" i="3"/>
  <c r="CI157" i="3" s="1"/>
  <c r="CQ157" i="3"/>
  <c r="CL940" i="3"/>
  <c r="CS470" i="3"/>
  <c r="CR470" i="3"/>
  <c r="CP315" i="3"/>
  <c r="CO315" i="3"/>
  <c r="CS313" i="3"/>
  <c r="CR313" i="3"/>
  <c r="CS627" i="3"/>
  <c r="CR627" i="3"/>
  <c r="CP786" i="3"/>
  <c r="CO786" i="3"/>
  <c r="CH628" i="3"/>
  <c r="CJ628" i="3" s="1"/>
  <c r="CQ628" i="3"/>
  <c r="CS940" i="3"/>
  <c r="CR940" i="3"/>
  <c r="CM628" i="3"/>
  <c r="CL628" i="3"/>
  <c r="CM471" i="3"/>
  <c r="CL471" i="3"/>
  <c r="CM157" i="3"/>
  <c r="CL157" i="3"/>
  <c r="CI786" i="3"/>
  <c r="CJ786" i="3"/>
  <c r="CI315" i="3"/>
  <c r="CJ315" i="3"/>
  <c r="K943" i="3"/>
  <c r="BR943" i="3" s="1"/>
  <c r="CK943" i="3" s="1"/>
  <c r="BR942" i="3"/>
  <c r="BK627" i="3"/>
  <c r="BL627" i="3" s="1"/>
  <c r="BM627" i="3" s="1"/>
  <c r="Y627" i="3"/>
  <c r="BN627" i="3" s="1"/>
  <c r="BO627" i="3" s="1"/>
  <c r="BP627" i="3" s="1"/>
  <c r="K472" i="3"/>
  <c r="BR472" i="3" s="1"/>
  <c r="CK472" i="3" s="1"/>
  <c r="G629" i="3"/>
  <c r="BQ629" i="3" s="1"/>
  <c r="H628" i="3"/>
  <c r="H786" i="3"/>
  <c r="BK786" i="3" s="1"/>
  <c r="BL786" i="3" s="1"/>
  <c r="BM786" i="3" s="1"/>
  <c r="H943" i="3"/>
  <c r="Y943" i="3" s="1"/>
  <c r="BN943" i="3" s="1"/>
  <c r="BO943" i="3" s="1"/>
  <c r="BP943" i="3" s="1"/>
  <c r="BQ943" i="3"/>
  <c r="K315" i="3"/>
  <c r="BR315" i="3" s="1"/>
  <c r="K158" i="3"/>
  <c r="BR158" i="3" s="1"/>
  <c r="CK158" i="3" s="1"/>
  <c r="K629" i="3"/>
  <c r="BR629" i="3" s="1"/>
  <c r="CK629" i="3" s="1"/>
  <c r="K786" i="3"/>
  <c r="BR786" i="3" s="1"/>
  <c r="CK786" i="3" s="1"/>
  <c r="Y470" i="3"/>
  <c r="BN470" i="3" s="1"/>
  <c r="BO470" i="3" s="1"/>
  <c r="BP470" i="3" s="1"/>
  <c r="BK470" i="3"/>
  <c r="BL470" i="3" s="1"/>
  <c r="BM470" i="3" s="1"/>
  <c r="G158" i="3"/>
  <c r="BQ158" i="3" s="1"/>
  <c r="H157" i="3"/>
  <c r="H471" i="3"/>
  <c r="G472" i="3"/>
  <c r="BQ472" i="3" s="1"/>
  <c r="Y156" i="3"/>
  <c r="BN156" i="3" s="1"/>
  <c r="BO156" i="3" s="1"/>
  <c r="BP156" i="3" s="1"/>
  <c r="BK156" i="3"/>
  <c r="BL156" i="3" s="1"/>
  <c r="BM156" i="3" s="1"/>
  <c r="Y785" i="3"/>
  <c r="BN785" i="3" s="1"/>
  <c r="BO785" i="3" s="1"/>
  <c r="BP785" i="3" s="1"/>
  <c r="BK785" i="3"/>
  <c r="BL785" i="3" s="1"/>
  <c r="BM785" i="3" s="1"/>
  <c r="Y942" i="3"/>
  <c r="BN942" i="3" s="1"/>
  <c r="BO942" i="3" s="1"/>
  <c r="BP942" i="3" s="1"/>
  <c r="BK942" i="3"/>
  <c r="BL942" i="3" s="1"/>
  <c r="BM942" i="3" s="1"/>
  <c r="BK943" i="3" l="1"/>
  <c r="BL943" i="3" s="1"/>
  <c r="BM943" i="3" s="1"/>
  <c r="CL785" i="3"/>
  <c r="CL941" i="3"/>
  <c r="CH629" i="3"/>
  <c r="CI629" i="3" s="1"/>
  <c r="CQ629" i="3"/>
  <c r="CS314" i="3"/>
  <c r="CR314" i="3"/>
  <c r="CH943" i="3"/>
  <c r="CI943" i="3" s="1"/>
  <c r="CQ943" i="3"/>
  <c r="CJ471" i="3"/>
  <c r="CQ786" i="3"/>
  <c r="CS157" i="3"/>
  <c r="CR157" i="3"/>
  <c r="CI628" i="3"/>
  <c r="CH472" i="3"/>
  <c r="CJ472" i="3" s="1"/>
  <c r="CQ472" i="3"/>
  <c r="CK942" i="3"/>
  <c r="CL942" i="3" s="1"/>
  <c r="CQ942" i="3"/>
  <c r="CS941" i="3"/>
  <c r="CR941" i="3"/>
  <c r="CK315" i="3"/>
  <c r="CM315" i="3" s="1"/>
  <c r="CQ315" i="3"/>
  <c r="CH158" i="3"/>
  <c r="CJ158" i="3" s="1"/>
  <c r="CQ158" i="3"/>
  <c r="CJ157" i="3"/>
  <c r="CL314" i="3"/>
  <c r="CS785" i="3"/>
  <c r="CR785" i="3"/>
  <c r="CS471" i="3"/>
  <c r="CR471" i="3"/>
  <c r="CS628" i="3"/>
  <c r="CR628" i="3"/>
  <c r="CM943" i="3"/>
  <c r="CL943" i="3"/>
  <c r="CM786" i="3"/>
  <c r="CL786" i="3"/>
  <c r="CM629" i="3"/>
  <c r="CL629" i="3"/>
  <c r="CM472" i="3"/>
  <c r="CL472" i="3"/>
  <c r="CM158" i="3"/>
  <c r="CL158" i="3"/>
  <c r="Y786" i="3"/>
  <c r="BN786" i="3" s="1"/>
  <c r="BO786" i="3" s="1"/>
  <c r="BP786" i="3" s="1"/>
  <c r="H158" i="3"/>
  <c r="Y158" i="3" s="1"/>
  <c r="BN158" i="3" s="1"/>
  <c r="BO158" i="3" s="1"/>
  <c r="BP158" i="3" s="1"/>
  <c r="H629" i="3"/>
  <c r="H472" i="3"/>
  <c r="Y472" i="3" s="1"/>
  <c r="BN472" i="3" s="1"/>
  <c r="BO472" i="3" s="1"/>
  <c r="BP472" i="3" s="1"/>
  <c r="BK628" i="3"/>
  <c r="BL628" i="3" s="1"/>
  <c r="BM628" i="3" s="1"/>
  <c r="Y628" i="3"/>
  <c r="BN628" i="3" s="1"/>
  <c r="BO628" i="3" s="1"/>
  <c r="BP628" i="3" s="1"/>
  <c r="Y157" i="3"/>
  <c r="BN157" i="3" s="1"/>
  <c r="BO157" i="3" s="1"/>
  <c r="BP157" i="3" s="1"/>
  <c r="BK157" i="3"/>
  <c r="BL157" i="3" s="1"/>
  <c r="BM157" i="3" s="1"/>
  <c r="Y471" i="3"/>
  <c r="BN471" i="3" s="1"/>
  <c r="BO471" i="3" s="1"/>
  <c r="BP471" i="3" s="1"/>
  <c r="BK471" i="3"/>
  <c r="BL471" i="3" s="1"/>
  <c r="BM471" i="3" s="1"/>
  <c r="CJ629" i="3" l="1"/>
  <c r="CM942" i="3"/>
  <c r="CL315" i="3"/>
  <c r="CJ943" i="3"/>
  <c r="CI158" i="3"/>
  <c r="CI472" i="3"/>
  <c r="CS942" i="3"/>
  <c r="CR942" i="3"/>
  <c r="CS943" i="3"/>
  <c r="CR943" i="3"/>
  <c r="CS158" i="3"/>
  <c r="CR158" i="3"/>
  <c r="CS472" i="3"/>
  <c r="CR472" i="3"/>
  <c r="CR786" i="3"/>
  <c r="CS786" i="3"/>
  <c r="CS315" i="3"/>
  <c r="CR315" i="3"/>
  <c r="CS629" i="3"/>
  <c r="CR629" i="3"/>
  <c r="BK158" i="3"/>
  <c r="BL158" i="3" s="1"/>
  <c r="BM158" i="3" s="1"/>
  <c r="BK629" i="3"/>
  <c r="BL629" i="3" s="1"/>
  <c r="BM629" i="3" s="1"/>
  <c r="Y629" i="3"/>
  <c r="BN629" i="3" s="1"/>
  <c r="BO629" i="3" s="1"/>
  <c r="BP629" i="3" s="1"/>
  <c r="BK472" i="3"/>
  <c r="BL472" i="3" s="1"/>
  <c r="BM472" i="3" s="1"/>
</calcChain>
</file>

<file path=xl/sharedStrings.xml><?xml version="1.0" encoding="utf-8"?>
<sst xmlns="http://schemas.openxmlformats.org/spreadsheetml/2006/main" count="2598" uniqueCount="1195">
  <si>
    <t>2019 Summary</t>
  </si>
  <si>
    <t>Gross Profit Margin</t>
  </si>
  <si>
    <t>Planning For Next Year</t>
  </si>
  <si>
    <t>Spend</t>
  </si>
  <si>
    <t>Sales Due to</t>
  </si>
  <si>
    <t>Gross ROI</t>
  </si>
  <si>
    <t>Net ROI</t>
  </si>
  <si>
    <t>Gross mROI</t>
  </si>
  <si>
    <t>Comments</t>
  </si>
  <si>
    <t>Overall Model Diagnosis</t>
  </si>
  <si>
    <t>All States Actual Sales and Predicted Sales</t>
  </si>
  <si>
    <t>TV</t>
  </si>
  <si>
    <t>Spend Less</t>
  </si>
  <si>
    <t>MAPE</t>
  </si>
  <si>
    <t>Radio</t>
  </si>
  <si>
    <t>Training Set</t>
  </si>
  <si>
    <t>Online</t>
  </si>
  <si>
    <t>Spend More</t>
  </si>
  <si>
    <t>Scenario 1</t>
  </si>
  <si>
    <t>Testing Set</t>
  </si>
  <si>
    <t>Total Ads</t>
  </si>
  <si>
    <t>Budget</t>
  </si>
  <si>
    <t xml:space="preserve">Spend Change </t>
  </si>
  <si>
    <t>mROI</t>
  </si>
  <si>
    <t>Other</t>
  </si>
  <si>
    <t xml:space="preserve">Total </t>
  </si>
  <si>
    <t>Gain</t>
  </si>
  <si>
    <t>ROI</t>
  </si>
  <si>
    <t>Scenario 2</t>
  </si>
  <si>
    <t>Model Diagnosis By State</t>
  </si>
  <si>
    <t>Actual Sales and Predicted Sales By State</t>
  </si>
  <si>
    <t>DL</t>
  </si>
  <si>
    <t>Scenario 3</t>
  </si>
  <si>
    <t>Y( Sales)</t>
  </si>
  <si>
    <t>X1 (TV_Spend)</t>
  </si>
  <si>
    <t>Linear 1</t>
  </si>
  <si>
    <t>Linear 2</t>
  </si>
  <si>
    <t>X1 (TV_ln)</t>
  </si>
  <si>
    <t>Quadratic 1</t>
  </si>
  <si>
    <t>Quadratic 2</t>
  </si>
  <si>
    <t>Exponential 1</t>
  </si>
  <si>
    <t>Y(Ln_Sales)</t>
  </si>
  <si>
    <t>Exponential 2</t>
  </si>
  <si>
    <t>ID</t>
  </si>
  <si>
    <t>State</t>
  </si>
  <si>
    <t>Date</t>
  </si>
  <si>
    <t>TV_State</t>
  </si>
  <si>
    <t>YEAR</t>
  </si>
  <si>
    <t>TOTAL SPEND</t>
  </si>
  <si>
    <t>PROF TV LING</t>
  </si>
  <si>
    <t>LNTVLING</t>
  </si>
  <si>
    <t>LNTV</t>
  </si>
  <si>
    <t>Radio_State</t>
  </si>
  <si>
    <t>PROF RADIO</t>
  </si>
  <si>
    <t xml:space="preserve">RADIO LINGERING </t>
  </si>
  <si>
    <t>LNRADIOLING</t>
  </si>
  <si>
    <t>LNRADIO</t>
  </si>
  <si>
    <t>PROF ONLINE</t>
  </si>
  <si>
    <t>ONLINE LINGERING</t>
  </si>
  <si>
    <t>LNONLINELING</t>
  </si>
  <si>
    <t>LNONLINE</t>
  </si>
  <si>
    <t>sales</t>
  </si>
  <si>
    <t>LNSALES</t>
  </si>
  <si>
    <t>Year2</t>
  </si>
  <si>
    <t>Week</t>
  </si>
  <si>
    <t>Year-Week</t>
  </si>
  <si>
    <t>COMBINE LN LING</t>
  </si>
  <si>
    <t>Train</t>
  </si>
  <si>
    <t>NJ_DUM</t>
  </si>
  <si>
    <t>NY_DUM</t>
  </si>
  <si>
    <t>PA_DUM</t>
  </si>
  <si>
    <t>CT_DUM</t>
  </si>
  <si>
    <t>DL_DUM</t>
  </si>
  <si>
    <t>MD_DUM</t>
  </si>
  <si>
    <t>Pred_1</t>
  </si>
  <si>
    <t>Res_1</t>
  </si>
  <si>
    <t>MAPE_1</t>
  </si>
  <si>
    <t> Pred_2 </t>
  </si>
  <si>
    <t> Res_2 </t>
  </si>
  <si>
    <t> MAPE_2 </t>
  </si>
  <si>
    <t>Pred_3</t>
  </si>
  <si>
    <t>Res_3</t>
  </si>
  <si>
    <t>MAPE_3</t>
  </si>
  <si>
    <t>Pred_4</t>
  </si>
  <si>
    <t>Res_4</t>
  </si>
  <si>
    <t>MAPE_4</t>
  </si>
  <si>
    <t>Pred_5</t>
  </si>
  <si>
    <t>Red_5</t>
  </si>
  <si>
    <t>MAPE_5</t>
  </si>
  <si>
    <t>Pred_6</t>
  </si>
  <si>
    <t>Red_6</t>
  </si>
  <si>
    <t>MAPE_6</t>
  </si>
  <si>
    <t>Pred_7</t>
  </si>
  <si>
    <t>Red_7</t>
  </si>
  <si>
    <t>MAPE_7</t>
  </si>
  <si>
    <t>Pred_8</t>
  </si>
  <si>
    <t>Red_8</t>
  </si>
  <si>
    <t>MAPE_8</t>
  </si>
  <si>
    <t>Pred_9</t>
  </si>
  <si>
    <t>Red_9</t>
  </si>
  <si>
    <t>MAPE_9</t>
  </si>
  <si>
    <t>Pred_10</t>
  </si>
  <si>
    <t>Red_10</t>
  </si>
  <si>
    <t>MAPE_10</t>
  </si>
  <si>
    <t xml:space="preserve"> Pred_11</t>
  </si>
  <si>
    <t xml:space="preserve"> Red_11</t>
  </si>
  <si>
    <t xml:space="preserve"> MAPE_11</t>
  </si>
  <si>
    <t xml:space="preserve"> Pred_12</t>
  </si>
  <si>
    <t xml:space="preserve"> Red_12</t>
  </si>
  <si>
    <t xml:space="preserve"> MAPE_12</t>
  </si>
  <si>
    <t>Log_TVLING+20%</t>
  </si>
  <si>
    <t>Log_RadioLing+20%</t>
  </si>
  <si>
    <t>Log_OnlineLing+20%2</t>
  </si>
  <si>
    <t>MONTH</t>
  </si>
  <si>
    <t>DUM_1</t>
  </si>
  <si>
    <t>DUM_2</t>
  </si>
  <si>
    <t>DUM_3</t>
  </si>
  <si>
    <t>DUM_4</t>
  </si>
  <si>
    <t>DUM_5</t>
  </si>
  <si>
    <t>DUM_6</t>
  </si>
  <si>
    <t>DUM_7</t>
  </si>
  <si>
    <t>DUM_8</t>
  </si>
  <si>
    <t>DUM_9</t>
  </si>
  <si>
    <t>DUM_10</t>
  </si>
  <si>
    <t>DUM_11</t>
  </si>
  <si>
    <t>DUM_12</t>
  </si>
  <si>
    <t>Count</t>
  </si>
  <si>
    <t>Prediction 1</t>
  </si>
  <si>
    <t>Residual 1</t>
  </si>
  <si>
    <t>APE 1</t>
  </si>
  <si>
    <t>Prediction 2</t>
  </si>
  <si>
    <t>Residual 2</t>
  </si>
  <si>
    <t>APE 2</t>
  </si>
  <si>
    <t>Prediction 3</t>
  </si>
  <si>
    <t>Residual 3</t>
  </si>
  <si>
    <t>APE 3</t>
  </si>
  <si>
    <t>Prediction 4</t>
  </si>
  <si>
    <t>Residual 4</t>
  </si>
  <si>
    <t>APE 4</t>
  </si>
  <si>
    <t>NJ</t>
  </si>
  <si>
    <t>2017-1</t>
  </si>
  <si>
    <t>2017-2</t>
  </si>
  <si>
    <t>2017-3</t>
  </si>
  <si>
    <t>2017-4</t>
  </si>
  <si>
    <t>Training</t>
  </si>
  <si>
    <t>2017-5</t>
  </si>
  <si>
    <t>Testing</t>
  </si>
  <si>
    <t>2017-6</t>
  </si>
  <si>
    <t>2017-7</t>
  </si>
  <si>
    <t>PREDICTION #1</t>
  </si>
  <si>
    <t>PREDICTION #2</t>
  </si>
  <si>
    <t>PREDICTION #3</t>
  </si>
  <si>
    <t>PREDICTION #4</t>
  </si>
  <si>
    <t>2017-8</t>
  </si>
  <si>
    <t>Coefficients</t>
  </si>
  <si>
    <t>2017-9</t>
  </si>
  <si>
    <t>Intercept</t>
  </si>
  <si>
    <t>2017-10</t>
  </si>
  <si>
    <t>Sum of NJ_DUM</t>
  </si>
  <si>
    <t>2017-11</t>
  </si>
  <si>
    <t>Sum of NY_DUM</t>
  </si>
  <si>
    <t>2017-12</t>
  </si>
  <si>
    <t>Sum of PA_DUM</t>
  </si>
  <si>
    <t>2017-13</t>
  </si>
  <si>
    <t>Sum of CT_DUM</t>
  </si>
  <si>
    <t>2017-14</t>
  </si>
  <si>
    <t>Sum of DL_DUM</t>
  </si>
  <si>
    <t>2017-15</t>
  </si>
  <si>
    <t>Sum of DUM_5</t>
  </si>
  <si>
    <t>2017-16</t>
  </si>
  <si>
    <t>Sum of DUM_6</t>
  </si>
  <si>
    <t>2017-17</t>
  </si>
  <si>
    <t>Sum of DUM_7</t>
  </si>
  <si>
    <t>2017-18</t>
  </si>
  <si>
    <t>Sum of DUM_8</t>
  </si>
  <si>
    <t>2017-19</t>
  </si>
  <si>
    <t>Sum of DUM_9</t>
  </si>
  <si>
    <t>2017-20</t>
  </si>
  <si>
    <t>Sum of DUM_10</t>
  </si>
  <si>
    <t>Sum of Log_TVLING+20%</t>
  </si>
  <si>
    <t>2017-21</t>
  </si>
  <si>
    <t>Sum of DUM_11</t>
  </si>
  <si>
    <t>Sum of Log_RadioLing+20%</t>
  </si>
  <si>
    <t>2017-22</t>
  </si>
  <si>
    <t>Sum of DUM_12</t>
  </si>
  <si>
    <t>Sum of Log_OnlineLing+20%2</t>
  </si>
  <si>
    <t>2017-23</t>
  </si>
  <si>
    <t>Sum of Count</t>
  </si>
  <si>
    <t>2017-24</t>
  </si>
  <si>
    <t>2017-25</t>
  </si>
  <si>
    <t>2017-26</t>
  </si>
  <si>
    <t>2017-27</t>
  </si>
  <si>
    <t>2017-28</t>
  </si>
  <si>
    <t>2017-29</t>
  </si>
  <si>
    <t>2017-30</t>
  </si>
  <si>
    <t>2017-31</t>
  </si>
  <si>
    <t>2017-32</t>
  </si>
  <si>
    <t>2017-33</t>
  </si>
  <si>
    <t>2017-34</t>
  </si>
  <si>
    <t>2017-35</t>
  </si>
  <si>
    <t>2017-36</t>
  </si>
  <si>
    <t>2017-37</t>
  </si>
  <si>
    <t>2017-38</t>
  </si>
  <si>
    <t>2017-39</t>
  </si>
  <si>
    <t>2017-40</t>
  </si>
  <si>
    <t>2017-41</t>
  </si>
  <si>
    <t>2017-42</t>
  </si>
  <si>
    <t>2017-43</t>
  </si>
  <si>
    <t>2017-44</t>
  </si>
  <si>
    <t>2017-45</t>
  </si>
  <si>
    <t>2017-46</t>
  </si>
  <si>
    <t>2017-47</t>
  </si>
  <si>
    <t>2017-48</t>
  </si>
  <si>
    <t>2017-49</t>
  </si>
  <si>
    <t>2017-50</t>
  </si>
  <si>
    <t>2017-51</t>
  </si>
  <si>
    <t>2017-52</t>
  </si>
  <si>
    <t>2017-53</t>
  </si>
  <si>
    <t>2018-54</t>
  </si>
  <si>
    <t>2018-55</t>
  </si>
  <si>
    <t>2018-56</t>
  </si>
  <si>
    <t>2018-57</t>
  </si>
  <si>
    <t>2018-58</t>
  </si>
  <si>
    <t>2018-59</t>
  </si>
  <si>
    <t>2018-60</t>
  </si>
  <si>
    <t>2018-61</t>
  </si>
  <si>
    <t>2018-62</t>
  </si>
  <si>
    <t>2018-63</t>
  </si>
  <si>
    <t>2018-64</t>
  </si>
  <si>
    <t>2018-65</t>
  </si>
  <si>
    <t>2018-66</t>
  </si>
  <si>
    <t>2018-67</t>
  </si>
  <si>
    <t>2018-68</t>
  </si>
  <si>
    <t>2018-69</t>
  </si>
  <si>
    <t>2018-70</t>
  </si>
  <si>
    <t>2018-71</t>
  </si>
  <si>
    <t>2018-72</t>
  </si>
  <si>
    <t>2018-73</t>
  </si>
  <si>
    <t>2018-74</t>
  </si>
  <si>
    <t>2018-75</t>
  </si>
  <si>
    <t>2018-76</t>
  </si>
  <si>
    <t>2018-77</t>
  </si>
  <si>
    <t>2018-78</t>
  </si>
  <si>
    <t>2018-79</t>
  </si>
  <si>
    <t>2018-80</t>
  </si>
  <si>
    <t>2018-81</t>
  </si>
  <si>
    <t>2018-82</t>
  </si>
  <si>
    <t>2018-83</t>
  </si>
  <si>
    <t>2018-84</t>
  </si>
  <si>
    <t>2018-85</t>
  </si>
  <si>
    <t>2018-86</t>
  </si>
  <si>
    <t>2018-87</t>
  </si>
  <si>
    <t>2018-88</t>
  </si>
  <si>
    <t>2018-89</t>
  </si>
  <si>
    <t>2018-90</t>
  </si>
  <si>
    <t>2018-91</t>
  </si>
  <si>
    <t>2018-92</t>
  </si>
  <si>
    <t>2018-93</t>
  </si>
  <si>
    <t>2018-94</t>
  </si>
  <si>
    <t>2018-95</t>
  </si>
  <si>
    <t>2018-96</t>
  </si>
  <si>
    <t>2018-97</t>
  </si>
  <si>
    <t>2018-98</t>
  </si>
  <si>
    <t>2018-99</t>
  </si>
  <si>
    <t>2018-100</t>
  </si>
  <si>
    <t>2018-101</t>
  </si>
  <si>
    <t>2018-102</t>
  </si>
  <si>
    <t>2018-103</t>
  </si>
  <si>
    <t>2018-104</t>
  </si>
  <si>
    <t>2018-105</t>
  </si>
  <si>
    <t>2019-106</t>
  </si>
  <si>
    <t>2019-107</t>
  </si>
  <si>
    <t>2019-108</t>
  </si>
  <si>
    <t>2019-109</t>
  </si>
  <si>
    <t>2019-110</t>
  </si>
  <si>
    <t>2019-111</t>
  </si>
  <si>
    <t>2019-112</t>
  </si>
  <si>
    <t>2019-113</t>
  </si>
  <si>
    <t>2019-114</t>
  </si>
  <si>
    <t>2019-115</t>
  </si>
  <si>
    <t>2019-116</t>
  </si>
  <si>
    <t>2019-117</t>
  </si>
  <si>
    <t>2019-118</t>
  </si>
  <si>
    <t>2019-119</t>
  </si>
  <si>
    <t>2019-120</t>
  </si>
  <si>
    <t>2019-121</t>
  </si>
  <si>
    <t>2019-122</t>
  </si>
  <si>
    <t>2019-123</t>
  </si>
  <si>
    <t>2019-124</t>
  </si>
  <si>
    <t>2019-125</t>
  </si>
  <si>
    <t>2019-126</t>
  </si>
  <si>
    <t>2019-127</t>
  </si>
  <si>
    <t>2019-128</t>
  </si>
  <si>
    <t>2019-129</t>
  </si>
  <si>
    <t>2019-130</t>
  </si>
  <si>
    <t>2019-131</t>
  </si>
  <si>
    <t>2019-132</t>
  </si>
  <si>
    <t>2019-133</t>
  </si>
  <si>
    <t>2019-134</t>
  </si>
  <si>
    <t>2019-135</t>
  </si>
  <si>
    <t>2019-136</t>
  </si>
  <si>
    <t>2019-137</t>
  </si>
  <si>
    <t>2019-138</t>
  </si>
  <si>
    <t>2019-139</t>
  </si>
  <si>
    <t>2019-140</t>
  </si>
  <si>
    <t>2019-141</t>
  </si>
  <si>
    <t>2019-142</t>
  </si>
  <si>
    <t>2019-143</t>
  </si>
  <si>
    <t>2019-144</t>
  </si>
  <si>
    <t>2019-145</t>
  </si>
  <si>
    <t>2019-146</t>
  </si>
  <si>
    <t>2019-147</t>
  </si>
  <si>
    <t>2019-148</t>
  </si>
  <si>
    <t>2019-149</t>
  </si>
  <si>
    <t>2019-150</t>
  </si>
  <si>
    <t>2019-151</t>
  </si>
  <si>
    <t>2019-152</t>
  </si>
  <si>
    <t>2019-153</t>
  </si>
  <si>
    <t>2019-154</t>
  </si>
  <si>
    <t>2019-155</t>
  </si>
  <si>
    <t>2019-156</t>
  </si>
  <si>
    <t>2019-157</t>
  </si>
  <si>
    <t>NY</t>
  </si>
  <si>
    <t>2017-158</t>
  </si>
  <si>
    <t>2017-159</t>
  </si>
  <si>
    <t>2017-160</t>
  </si>
  <si>
    <t>2017-161</t>
  </si>
  <si>
    <t>2017-162</t>
  </si>
  <si>
    <t>2017-163</t>
  </si>
  <si>
    <t>2017-164</t>
  </si>
  <si>
    <t>2017-165</t>
  </si>
  <si>
    <t>2017-166</t>
  </si>
  <si>
    <t>2017-167</t>
  </si>
  <si>
    <t>2017-168</t>
  </si>
  <si>
    <t>2017-169</t>
  </si>
  <si>
    <t>2017-170</t>
  </si>
  <si>
    <t>2017-171</t>
  </si>
  <si>
    <t>2017-172</t>
  </si>
  <si>
    <t>2017-173</t>
  </si>
  <si>
    <t>2017-174</t>
  </si>
  <si>
    <t>2017-175</t>
  </si>
  <si>
    <t>2017-176</t>
  </si>
  <si>
    <t>2017-177</t>
  </si>
  <si>
    <t>2017-178</t>
  </si>
  <si>
    <t>2017-179</t>
  </si>
  <si>
    <t>2017-180</t>
  </si>
  <si>
    <t>2017-181</t>
  </si>
  <si>
    <t>2017-182</t>
  </si>
  <si>
    <t>2017-183</t>
  </si>
  <si>
    <t>2017-184</t>
  </si>
  <si>
    <t>2017-185</t>
  </si>
  <si>
    <t>2017-186</t>
  </si>
  <si>
    <t>2017-187</t>
  </si>
  <si>
    <t>2017-188</t>
  </si>
  <si>
    <t>2017-189</t>
  </si>
  <si>
    <t>2017-190</t>
  </si>
  <si>
    <t>2017-191</t>
  </si>
  <si>
    <t>2017-192</t>
  </si>
  <si>
    <t>2017-193</t>
  </si>
  <si>
    <t>2017-194</t>
  </si>
  <si>
    <t>2017-195</t>
  </si>
  <si>
    <t>2017-196</t>
  </si>
  <si>
    <t>2017-197</t>
  </si>
  <si>
    <t>2017-198</t>
  </si>
  <si>
    <t>2017-199</t>
  </si>
  <si>
    <t>2017-200</t>
  </si>
  <si>
    <t>2017-201</t>
  </si>
  <si>
    <t>2017-202</t>
  </si>
  <si>
    <t>2017-203</t>
  </si>
  <si>
    <t>2017-204</t>
  </si>
  <si>
    <t>2017-205</t>
  </si>
  <si>
    <t>2017-206</t>
  </si>
  <si>
    <t>2017-207</t>
  </si>
  <si>
    <t>2017-208</t>
  </si>
  <si>
    <t>2017-209</t>
  </si>
  <si>
    <t>2017-210</t>
  </si>
  <si>
    <t>2018-211</t>
  </si>
  <si>
    <t>2018-212</t>
  </si>
  <si>
    <t>2018-213</t>
  </si>
  <si>
    <t>2018-214</t>
  </si>
  <si>
    <t>2018-215</t>
  </si>
  <si>
    <t>2018-216</t>
  </si>
  <si>
    <t>2018-217</t>
  </si>
  <si>
    <t>2018-218</t>
  </si>
  <si>
    <t>2018-219</t>
  </si>
  <si>
    <t>2018-220</t>
  </si>
  <si>
    <t>2018-221</t>
  </si>
  <si>
    <t>2018-222</t>
  </si>
  <si>
    <t>2018-223</t>
  </si>
  <si>
    <t>2018-224</t>
  </si>
  <si>
    <t>2018-225</t>
  </si>
  <si>
    <t>2018-226</t>
  </si>
  <si>
    <t>2018-227</t>
  </si>
  <si>
    <t>2018-228</t>
  </si>
  <si>
    <t>2018-229</t>
  </si>
  <si>
    <t>2018-230</t>
  </si>
  <si>
    <t>2018-231</t>
  </si>
  <si>
    <t>2018-232</t>
  </si>
  <si>
    <t>2018-233</t>
  </si>
  <si>
    <t>2018-234</t>
  </si>
  <si>
    <t>2018-235</t>
  </si>
  <si>
    <t>2018-236</t>
  </si>
  <si>
    <t>2018-237</t>
  </si>
  <si>
    <t>2018-238</t>
  </si>
  <si>
    <t>2018-239</t>
  </si>
  <si>
    <t>2018-240</t>
  </si>
  <si>
    <t>2018-241</t>
  </si>
  <si>
    <t>2018-242</t>
  </si>
  <si>
    <t>2018-243</t>
  </si>
  <si>
    <t>2018-244</t>
  </si>
  <si>
    <t>2018-245</t>
  </si>
  <si>
    <t>2018-246</t>
  </si>
  <si>
    <t>2018-247</t>
  </si>
  <si>
    <t>2018-248</t>
  </si>
  <si>
    <t>2018-249</t>
  </si>
  <si>
    <t>2018-250</t>
  </si>
  <si>
    <t>2018-251</t>
  </si>
  <si>
    <t>2018-252</t>
  </si>
  <si>
    <t>2018-253</t>
  </si>
  <si>
    <t>2018-254</t>
  </si>
  <si>
    <t>2018-255</t>
  </si>
  <si>
    <t>2018-256</t>
  </si>
  <si>
    <t>2018-257</t>
  </si>
  <si>
    <t>2018-258</t>
  </si>
  <si>
    <t>2018-259</t>
  </si>
  <si>
    <t>2018-260</t>
  </si>
  <si>
    <t>2018-261</t>
  </si>
  <si>
    <t>2018-262</t>
  </si>
  <si>
    <t>2019-263</t>
  </si>
  <si>
    <t>2019-264</t>
  </si>
  <si>
    <t>2019-265</t>
  </si>
  <si>
    <t>2019-266</t>
  </si>
  <si>
    <t>2019-267</t>
  </si>
  <si>
    <t>2019-268</t>
  </si>
  <si>
    <t>2019-269</t>
  </si>
  <si>
    <t>2019-270</t>
  </si>
  <si>
    <t>2019-271</t>
  </si>
  <si>
    <t>2019-272</t>
  </si>
  <si>
    <t>2019-273</t>
  </si>
  <si>
    <t>2019-274</t>
  </si>
  <si>
    <t>2019-275</t>
  </si>
  <si>
    <t>2019-276</t>
  </si>
  <si>
    <t>2019-277</t>
  </si>
  <si>
    <t>2019-278</t>
  </si>
  <si>
    <t>2019-279</t>
  </si>
  <si>
    <t>2019-280</t>
  </si>
  <si>
    <t>2019-281</t>
  </si>
  <si>
    <t>2019-282</t>
  </si>
  <si>
    <t>2019-283</t>
  </si>
  <si>
    <t>2019-284</t>
  </si>
  <si>
    <t>2019-285</t>
  </si>
  <si>
    <t>2019-286</t>
  </si>
  <si>
    <t>2019-287</t>
  </si>
  <si>
    <t>2019-288</t>
  </si>
  <si>
    <t>2019-289</t>
  </si>
  <si>
    <t>2019-290</t>
  </si>
  <si>
    <t>2019-291</t>
  </si>
  <si>
    <t>2019-292</t>
  </si>
  <si>
    <t>2019-293</t>
  </si>
  <si>
    <t>2019-294</t>
  </si>
  <si>
    <t>2019-295</t>
  </si>
  <si>
    <t>2019-296</t>
  </si>
  <si>
    <t>2019-297</t>
  </si>
  <si>
    <t>2019-298</t>
  </si>
  <si>
    <t>2019-299</t>
  </si>
  <si>
    <t>2019-300</t>
  </si>
  <si>
    <t>2019-301</t>
  </si>
  <si>
    <t>2019-302</t>
  </si>
  <si>
    <t>2019-303</t>
  </si>
  <si>
    <t>2019-304</t>
  </si>
  <si>
    <t>2019-305</t>
  </si>
  <si>
    <t>2019-306</t>
  </si>
  <si>
    <t>2019-307</t>
  </si>
  <si>
    <t>2019-308</t>
  </si>
  <si>
    <t>2019-309</t>
  </si>
  <si>
    <t>2019-310</t>
  </si>
  <si>
    <t>2019-311</t>
  </si>
  <si>
    <t>2019-312</t>
  </si>
  <si>
    <t>2019-313</t>
  </si>
  <si>
    <t>2019-314</t>
  </si>
  <si>
    <t>PA</t>
  </si>
  <si>
    <t>2017-315</t>
  </si>
  <si>
    <t>2017-316</t>
  </si>
  <si>
    <t>2017-317</t>
  </si>
  <si>
    <t>2017-318</t>
  </si>
  <si>
    <t>2017-319</t>
  </si>
  <si>
    <t>2017-320</t>
  </si>
  <si>
    <t>2017-321</t>
  </si>
  <si>
    <t>2017-322</t>
  </si>
  <si>
    <t>2017-323</t>
  </si>
  <si>
    <t>2017-324</t>
  </si>
  <si>
    <t>2017-325</t>
  </si>
  <si>
    <t>2017-326</t>
  </si>
  <si>
    <t>2017-327</t>
  </si>
  <si>
    <t>2017-328</t>
  </si>
  <si>
    <t>2017-329</t>
  </si>
  <si>
    <t>2017-330</t>
  </si>
  <si>
    <t>2017-331</t>
  </si>
  <si>
    <t>2017-332</t>
  </si>
  <si>
    <t>2017-333</t>
  </si>
  <si>
    <t>2017-334</t>
  </si>
  <si>
    <t>2017-335</t>
  </si>
  <si>
    <t>2017-336</t>
  </si>
  <si>
    <t>2017-337</t>
  </si>
  <si>
    <t>2017-338</t>
  </si>
  <si>
    <t>2017-339</t>
  </si>
  <si>
    <t>2017-340</t>
  </si>
  <si>
    <t>2017-341</t>
  </si>
  <si>
    <t>2017-342</t>
  </si>
  <si>
    <t>2017-343</t>
  </si>
  <si>
    <t>2017-344</t>
  </si>
  <si>
    <t>2017-345</t>
  </si>
  <si>
    <t>2017-346</t>
  </si>
  <si>
    <t>2017-347</t>
  </si>
  <si>
    <t>2017-348</t>
  </si>
  <si>
    <t>2017-349</t>
  </si>
  <si>
    <t>2017-350</t>
  </si>
  <si>
    <t>2017-351</t>
  </si>
  <si>
    <t>2017-352</t>
  </si>
  <si>
    <t>2017-353</t>
  </si>
  <si>
    <t>2017-354</t>
  </si>
  <si>
    <t>2017-355</t>
  </si>
  <si>
    <t>2017-356</t>
  </si>
  <si>
    <t>2017-357</t>
  </si>
  <si>
    <t>2017-358</t>
  </si>
  <si>
    <t>2017-359</t>
  </si>
  <si>
    <t>2017-360</t>
  </si>
  <si>
    <t>2017-361</t>
  </si>
  <si>
    <t>2017-362</t>
  </si>
  <si>
    <t>2017-363</t>
  </si>
  <si>
    <t>2017-364</t>
  </si>
  <si>
    <t>2017-365</t>
  </si>
  <si>
    <t>2017-366</t>
  </si>
  <si>
    <t>2017-367</t>
  </si>
  <si>
    <t>2018-368</t>
  </si>
  <si>
    <t>2018-369</t>
  </si>
  <si>
    <t>2018-370</t>
  </si>
  <si>
    <t>2018-371</t>
  </si>
  <si>
    <t>2018-372</t>
  </si>
  <si>
    <t>2018-373</t>
  </si>
  <si>
    <t>2018-374</t>
  </si>
  <si>
    <t>2018-375</t>
  </si>
  <si>
    <t>2018-376</t>
  </si>
  <si>
    <t>2018-377</t>
  </si>
  <si>
    <t>2018-378</t>
  </si>
  <si>
    <t>2018-379</t>
  </si>
  <si>
    <t>2018-380</t>
  </si>
  <si>
    <t>2018-381</t>
  </si>
  <si>
    <t>2018-382</t>
  </si>
  <si>
    <t>2018-383</t>
  </si>
  <si>
    <t>2018-384</t>
  </si>
  <si>
    <t>2018-385</t>
  </si>
  <si>
    <t>2018-386</t>
  </si>
  <si>
    <t>2018-387</t>
  </si>
  <si>
    <t>2018-388</t>
  </si>
  <si>
    <t>2018-389</t>
  </si>
  <si>
    <t>2018-390</t>
  </si>
  <si>
    <t>2018-391</t>
  </si>
  <si>
    <t>2018-392</t>
  </si>
  <si>
    <t>2018-393</t>
  </si>
  <si>
    <t>2018-394</t>
  </si>
  <si>
    <t>2018-395</t>
  </si>
  <si>
    <t>2018-396</t>
  </si>
  <si>
    <t>2018-397</t>
  </si>
  <si>
    <t>2018-398</t>
  </si>
  <si>
    <t>2018-399</t>
  </si>
  <si>
    <t>2018-400</t>
  </si>
  <si>
    <t>2018-401</t>
  </si>
  <si>
    <t>2018-402</t>
  </si>
  <si>
    <t>2018-403</t>
  </si>
  <si>
    <t>2018-404</t>
  </si>
  <si>
    <t>2018-405</t>
  </si>
  <si>
    <t>2018-406</t>
  </si>
  <si>
    <t>2018-407</t>
  </si>
  <si>
    <t>2018-408</t>
  </si>
  <si>
    <t>2018-409</t>
  </si>
  <si>
    <t>2018-410</t>
  </si>
  <si>
    <t>2018-411</t>
  </si>
  <si>
    <t>2018-412</t>
  </si>
  <si>
    <t>2018-413</t>
  </si>
  <si>
    <t>2018-414</t>
  </si>
  <si>
    <t>2018-415</t>
  </si>
  <si>
    <t>2018-416</t>
  </si>
  <si>
    <t>2018-417</t>
  </si>
  <si>
    <t>2018-418</t>
  </si>
  <si>
    <t>2018-419</t>
  </si>
  <si>
    <t>2019-420</t>
  </si>
  <si>
    <t>2019-421</t>
  </si>
  <si>
    <t>2019-422</t>
  </si>
  <si>
    <t>2019-423</t>
  </si>
  <si>
    <t>2019-424</t>
  </si>
  <si>
    <t>2019-425</t>
  </si>
  <si>
    <t>2019-426</t>
  </si>
  <si>
    <t>2019-427</t>
  </si>
  <si>
    <t>2019-428</t>
  </si>
  <si>
    <t>2019-429</t>
  </si>
  <si>
    <t>2019-430</t>
  </si>
  <si>
    <t>2019-431</t>
  </si>
  <si>
    <t>2019-432</t>
  </si>
  <si>
    <t>2019-433</t>
  </si>
  <si>
    <t>2019-434</t>
  </si>
  <si>
    <t>2019-435</t>
  </si>
  <si>
    <t>2019-436</t>
  </si>
  <si>
    <t>2019-437</t>
  </si>
  <si>
    <t>2019-438</t>
  </si>
  <si>
    <t>2019-439</t>
  </si>
  <si>
    <t>2019-440</t>
  </si>
  <si>
    <t>2019-441</t>
  </si>
  <si>
    <t>2019-442</t>
  </si>
  <si>
    <t>2019-443</t>
  </si>
  <si>
    <t>2019-444</t>
  </si>
  <si>
    <t>2019-445</t>
  </si>
  <si>
    <t>2019-446</t>
  </si>
  <si>
    <t>2019-447</t>
  </si>
  <si>
    <t>2019-448</t>
  </si>
  <si>
    <t>2019-449</t>
  </si>
  <si>
    <t>2019-450</t>
  </si>
  <si>
    <t>2019-451</t>
  </si>
  <si>
    <t>2019-452</t>
  </si>
  <si>
    <t>2019-453</t>
  </si>
  <si>
    <t>2019-454</t>
  </si>
  <si>
    <t>2019-455</t>
  </si>
  <si>
    <t>2019-456</t>
  </si>
  <si>
    <t>2019-457</t>
  </si>
  <si>
    <t>2019-458</t>
  </si>
  <si>
    <t>2019-459</t>
  </si>
  <si>
    <t>2019-460</t>
  </si>
  <si>
    <t>2019-461</t>
  </si>
  <si>
    <t>2019-462</t>
  </si>
  <si>
    <t>2019-463</t>
  </si>
  <si>
    <t>2019-464</t>
  </si>
  <si>
    <t>2019-465</t>
  </si>
  <si>
    <t>2019-466</t>
  </si>
  <si>
    <t>2019-467</t>
  </si>
  <si>
    <t>2019-468</t>
  </si>
  <si>
    <t>2019-469</t>
  </si>
  <si>
    <t>2019-470</t>
  </si>
  <si>
    <t>2019-471</t>
  </si>
  <si>
    <t>CT</t>
  </si>
  <si>
    <t>2017-472</t>
  </si>
  <si>
    <t>2017-473</t>
  </si>
  <si>
    <t>2017-474</t>
  </si>
  <si>
    <t>2017-475</t>
  </si>
  <si>
    <t>2017-476</t>
  </si>
  <si>
    <t>2017-477</t>
  </si>
  <si>
    <t>2017-478</t>
  </si>
  <si>
    <t>2017-479</t>
  </si>
  <si>
    <t>2017-480</t>
  </si>
  <si>
    <t>2017-481</t>
  </si>
  <si>
    <t>2017-482</t>
  </si>
  <si>
    <t>2017-483</t>
  </si>
  <si>
    <t>2017-484</t>
  </si>
  <si>
    <t>2017-485</t>
  </si>
  <si>
    <t>2017-486</t>
  </si>
  <si>
    <t>2017-487</t>
  </si>
  <si>
    <t>2017-488</t>
  </si>
  <si>
    <t>2017-489</t>
  </si>
  <si>
    <t>2017-490</t>
  </si>
  <si>
    <t>2017-491</t>
  </si>
  <si>
    <t>2017-492</t>
  </si>
  <si>
    <t>2017-493</t>
  </si>
  <si>
    <t>2017-494</t>
  </si>
  <si>
    <t>2017-495</t>
  </si>
  <si>
    <t>2017-496</t>
  </si>
  <si>
    <t>2017-497</t>
  </si>
  <si>
    <t>2017-498</t>
  </si>
  <si>
    <t>2017-499</t>
  </si>
  <si>
    <t>2017-500</t>
  </si>
  <si>
    <t>2017-501</t>
  </si>
  <si>
    <t>2017-502</t>
  </si>
  <si>
    <t>2017-503</t>
  </si>
  <si>
    <t>2017-504</t>
  </si>
  <si>
    <t>2017-505</t>
  </si>
  <si>
    <t>2017-506</t>
  </si>
  <si>
    <t>2017-507</t>
  </si>
  <si>
    <t>2017-508</t>
  </si>
  <si>
    <t>2017-509</t>
  </si>
  <si>
    <t>2017-510</t>
  </si>
  <si>
    <t>2017-511</t>
  </si>
  <si>
    <t>2017-512</t>
  </si>
  <si>
    <t>2017-513</t>
  </si>
  <si>
    <t>2017-514</t>
  </si>
  <si>
    <t>2017-515</t>
  </si>
  <si>
    <t>2017-516</t>
  </si>
  <si>
    <t>2017-517</t>
  </si>
  <si>
    <t>2017-518</t>
  </si>
  <si>
    <t>2017-519</t>
  </si>
  <si>
    <t>2017-520</t>
  </si>
  <si>
    <t>2017-521</t>
  </si>
  <si>
    <t>2017-522</t>
  </si>
  <si>
    <t>2017-523</t>
  </si>
  <si>
    <t>2017-524</t>
  </si>
  <si>
    <t>2018-525</t>
  </si>
  <si>
    <t>2018-526</t>
  </si>
  <si>
    <t>2018-527</t>
  </si>
  <si>
    <t>2018-528</t>
  </si>
  <si>
    <t>2018-529</t>
  </si>
  <si>
    <t>2018-530</t>
  </si>
  <si>
    <t>2018-531</t>
  </si>
  <si>
    <t>2018-532</t>
  </si>
  <si>
    <t>2018-533</t>
  </si>
  <si>
    <t>2018-534</t>
  </si>
  <si>
    <t>2018-535</t>
  </si>
  <si>
    <t>2018-536</t>
  </si>
  <si>
    <t>2018-537</t>
  </si>
  <si>
    <t>2018-538</t>
  </si>
  <si>
    <t>2018-539</t>
  </si>
  <si>
    <t>2018-540</t>
  </si>
  <si>
    <t>2018-541</t>
  </si>
  <si>
    <t>2018-542</t>
  </si>
  <si>
    <t>2018-543</t>
  </si>
  <si>
    <t>2018-544</t>
  </si>
  <si>
    <t>2018-545</t>
  </si>
  <si>
    <t>2018-546</t>
  </si>
  <si>
    <t>2018-547</t>
  </si>
  <si>
    <t>2018-548</t>
  </si>
  <si>
    <t>2018-549</t>
  </si>
  <si>
    <t>2018-550</t>
  </si>
  <si>
    <t>2018-551</t>
  </si>
  <si>
    <t>2018-552</t>
  </si>
  <si>
    <t>2018-553</t>
  </si>
  <si>
    <t>2018-554</t>
  </si>
  <si>
    <t>2018-555</t>
  </si>
  <si>
    <t>2018-556</t>
  </si>
  <si>
    <t>2018-557</t>
  </si>
  <si>
    <t>2018-558</t>
  </si>
  <si>
    <t>2018-559</t>
  </si>
  <si>
    <t>2018-560</t>
  </si>
  <si>
    <t>2018-561</t>
  </si>
  <si>
    <t>2018-562</t>
  </si>
  <si>
    <t>2018-563</t>
  </si>
  <si>
    <t>2018-564</t>
  </si>
  <si>
    <t>2018-565</t>
  </si>
  <si>
    <t>2018-566</t>
  </si>
  <si>
    <t>2018-567</t>
  </si>
  <si>
    <t>2018-568</t>
  </si>
  <si>
    <t>2018-569</t>
  </si>
  <si>
    <t>2018-570</t>
  </si>
  <si>
    <t>2018-571</t>
  </si>
  <si>
    <t>2018-572</t>
  </si>
  <si>
    <t>2018-573</t>
  </si>
  <si>
    <t>2018-574</t>
  </si>
  <si>
    <t>2018-575</t>
  </si>
  <si>
    <t>2018-576</t>
  </si>
  <si>
    <t>2019-577</t>
  </si>
  <si>
    <t>2019-578</t>
  </si>
  <si>
    <t>2019-579</t>
  </si>
  <si>
    <t>2019-580</t>
  </si>
  <si>
    <t>2019-581</t>
  </si>
  <si>
    <t>2019-582</t>
  </si>
  <si>
    <t>2019-583</t>
  </si>
  <si>
    <t>2019-584</t>
  </si>
  <si>
    <t>2019-585</t>
  </si>
  <si>
    <t>2019-586</t>
  </si>
  <si>
    <t>2019-587</t>
  </si>
  <si>
    <t>2019-588</t>
  </si>
  <si>
    <t>2019-589</t>
  </si>
  <si>
    <t>2019-590</t>
  </si>
  <si>
    <t>2019-591</t>
  </si>
  <si>
    <t>2019-592</t>
  </si>
  <si>
    <t>2019-593</t>
  </si>
  <si>
    <t>2019-594</t>
  </si>
  <si>
    <t>2019-595</t>
  </si>
  <si>
    <t>2019-596</t>
  </si>
  <si>
    <t>2019-597</t>
  </si>
  <si>
    <t>2019-598</t>
  </si>
  <si>
    <t>2019-599</t>
  </si>
  <si>
    <t>2019-600</t>
  </si>
  <si>
    <t>2019-601</t>
  </si>
  <si>
    <t>2019-602</t>
  </si>
  <si>
    <t>2019-603</t>
  </si>
  <si>
    <t>2019-604</t>
  </si>
  <si>
    <t>2019-605</t>
  </si>
  <si>
    <t>2019-606</t>
  </si>
  <si>
    <t>2019-607</t>
  </si>
  <si>
    <t>2019-608</t>
  </si>
  <si>
    <t>2019-609</t>
  </si>
  <si>
    <t>2019-610</t>
  </si>
  <si>
    <t>2019-611</t>
  </si>
  <si>
    <t>2019-612</t>
  </si>
  <si>
    <t>2019-613</t>
  </si>
  <si>
    <t>2019-614</t>
  </si>
  <si>
    <t>2019-615</t>
  </si>
  <si>
    <t>2019-616</t>
  </si>
  <si>
    <t>2019-617</t>
  </si>
  <si>
    <t>2019-618</t>
  </si>
  <si>
    <t>2019-619</t>
  </si>
  <si>
    <t>2019-620</t>
  </si>
  <si>
    <t>2019-621</t>
  </si>
  <si>
    <t>2019-622</t>
  </si>
  <si>
    <t>2019-623</t>
  </si>
  <si>
    <t>2019-624</t>
  </si>
  <si>
    <t>2019-625</t>
  </si>
  <si>
    <t>2019-626</t>
  </si>
  <si>
    <t>2019-627</t>
  </si>
  <si>
    <t>2019-628</t>
  </si>
  <si>
    <t>2017-629</t>
  </si>
  <si>
    <t>2017-630</t>
  </si>
  <si>
    <t>2017-631</t>
  </si>
  <si>
    <t>2017-632</t>
  </si>
  <si>
    <t>2017-633</t>
  </si>
  <si>
    <t>2017-634</t>
  </si>
  <si>
    <t>2017-635</t>
  </si>
  <si>
    <t>2017-636</t>
  </si>
  <si>
    <t>2017-637</t>
  </si>
  <si>
    <t>2017-638</t>
  </si>
  <si>
    <t>2017-639</t>
  </si>
  <si>
    <t>2017-640</t>
  </si>
  <si>
    <t>2017-641</t>
  </si>
  <si>
    <t>2017-642</t>
  </si>
  <si>
    <t>2017-643</t>
  </si>
  <si>
    <t>2017-644</t>
  </si>
  <si>
    <t>2017-645</t>
  </si>
  <si>
    <t>2017-646</t>
  </si>
  <si>
    <t>2017-647</t>
  </si>
  <si>
    <t>2017-648</t>
  </si>
  <si>
    <t>2017-649</t>
  </si>
  <si>
    <t>2017-650</t>
  </si>
  <si>
    <t>2017-651</t>
  </si>
  <si>
    <t>2017-652</t>
  </si>
  <si>
    <t>2017-653</t>
  </si>
  <si>
    <t>2017-654</t>
  </si>
  <si>
    <t>2017-655</t>
  </si>
  <si>
    <t>2017-656</t>
  </si>
  <si>
    <t>2017-657</t>
  </si>
  <si>
    <t>2017-658</t>
  </si>
  <si>
    <t>2017-659</t>
  </si>
  <si>
    <t>2017-660</t>
  </si>
  <si>
    <t>2017-661</t>
  </si>
  <si>
    <t>2017-662</t>
  </si>
  <si>
    <t>2017-663</t>
  </si>
  <si>
    <t>2017-664</t>
  </si>
  <si>
    <t>2017-665</t>
  </si>
  <si>
    <t>2017-666</t>
  </si>
  <si>
    <t>2017-667</t>
  </si>
  <si>
    <t>2017-668</t>
  </si>
  <si>
    <t>2017-669</t>
  </si>
  <si>
    <t>2017-670</t>
  </si>
  <si>
    <t>2017-671</t>
  </si>
  <si>
    <t>2017-672</t>
  </si>
  <si>
    <t>2017-673</t>
  </si>
  <si>
    <t>2017-674</t>
  </si>
  <si>
    <t>2017-675</t>
  </si>
  <si>
    <t>2017-676</t>
  </si>
  <si>
    <t>2017-677</t>
  </si>
  <si>
    <t>2017-678</t>
  </si>
  <si>
    <t>2017-679</t>
  </si>
  <si>
    <t>2017-680</t>
  </si>
  <si>
    <t>2017-681</t>
  </si>
  <si>
    <t>2018-682</t>
  </si>
  <si>
    <t>2018-683</t>
  </si>
  <si>
    <t>2018-684</t>
  </si>
  <si>
    <t>2018-685</t>
  </si>
  <si>
    <t>2018-686</t>
  </si>
  <si>
    <t>2018-687</t>
  </si>
  <si>
    <t>2018-688</t>
  </si>
  <si>
    <t>2018-689</t>
  </si>
  <si>
    <t>2018-690</t>
  </si>
  <si>
    <t>2018-691</t>
  </si>
  <si>
    <t>2018-692</t>
  </si>
  <si>
    <t>2018-693</t>
  </si>
  <si>
    <t>2018-694</t>
  </si>
  <si>
    <t>2018-695</t>
  </si>
  <si>
    <t>2018-696</t>
  </si>
  <si>
    <t>2018-697</t>
  </si>
  <si>
    <t>2018-698</t>
  </si>
  <si>
    <t>2018-699</t>
  </si>
  <si>
    <t>2018-700</t>
  </si>
  <si>
    <t>2018-701</t>
  </si>
  <si>
    <t>2018-702</t>
  </si>
  <si>
    <t>2018-703</t>
  </si>
  <si>
    <t>2018-704</t>
  </si>
  <si>
    <t>2018-705</t>
  </si>
  <si>
    <t>2018-706</t>
  </si>
  <si>
    <t>2018-707</t>
  </si>
  <si>
    <t>2018-708</t>
  </si>
  <si>
    <t>2018-709</t>
  </si>
  <si>
    <t>2018-710</t>
  </si>
  <si>
    <t>2018-711</t>
  </si>
  <si>
    <t>2018-712</t>
  </si>
  <si>
    <t>2018-713</t>
  </si>
  <si>
    <t>2018-714</t>
  </si>
  <si>
    <t>2018-715</t>
  </si>
  <si>
    <t>2018-716</t>
  </si>
  <si>
    <t>2018-717</t>
  </si>
  <si>
    <t>2018-718</t>
  </si>
  <si>
    <t>2018-719</t>
  </si>
  <si>
    <t>2018-720</t>
  </si>
  <si>
    <t>2018-721</t>
  </si>
  <si>
    <t>2018-722</t>
  </si>
  <si>
    <t>2018-723</t>
  </si>
  <si>
    <t>2018-724</t>
  </si>
  <si>
    <t>2018-725</t>
  </si>
  <si>
    <t>2018-726</t>
  </si>
  <si>
    <t>2018-727</t>
  </si>
  <si>
    <t>2018-728</t>
  </si>
  <si>
    <t>2018-729</t>
  </si>
  <si>
    <t>2018-730</t>
  </si>
  <si>
    <t>2018-731</t>
  </si>
  <si>
    <t>2018-732</t>
  </si>
  <si>
    <t>2018-733</t>
  </si>
  <si>
    <t>2019-734</t>
  </si>
  <si>
    <t>2019-735</t>
  </si>
  <si>
    <t>2019-736</t>
  </si>
  <si>
    <t>2019-737</t>
  </si>
  <si>
    <t>2019-738</t>
  </si>
  <si>
    <t>2019-739</t>
  </si>
  <si>
    <t>2019-740</t>
  </si>
  <si>
    <t>2019-741</t>
  </si>
  <si>
    <t>2019-742</t>
  </si>
  <si>
    <t>2019-743</t>
  </si>
  <si>
    <t>2019-744</t>
  </si>
  <si>
    <t>2019-745</t>
  </si>
  <si>
    <t>2019-746</t>
  </si>
  <si>
    <t>2019-747</t>
  </si>
  <si>
    <t>2019-748</t>
  </si>
  <si>
    <t>2019-749</t>
  </si>
  <si>
    <t>2019-750</t>
  </si>
  <si>
    <t>2019-751</t>
  </si>
  <si>
    <t>2019-752</t>
  </si>
  <si>
    <t>2019-753</t>
  </si>
  <si>
    <t>2019-754</t>
  </si>
  <si>
    <t>2019-755</t>
  </si>
  <si>
    <t>2019-756</t>
  </si>
  <si>
    <t>2019-757</t>
  </si>
  <si>
    <t>2019-758</t>
  </si>
  <si>
    <t>2019-759</t>
  </si>
  <si>
    <t>2019-760</t>
  </si>
  <si>
    <t>2019-761</t>
  </si>
  <si>
    <t>2019-762</t>
  </si>
  <si>
    <t>2019-763</t>
  </si>
  <si>
    <t>2019-764</t>
  </si>
  <si>
    <t>2019-765</t>
  </si>
  <si>
    <t>2019-766</t>
  </si>
  <si>
    <t>2019-767</t>
  </si>
  <si>
    <t>2019-768</t>
  </si>
  <si>
    <t>2019-769</t>
  </si>
  <si>
    <t>2019-770</t>
  </si>
  <si>
    <t>2019-771</t>
  </si>
  <si>
    <t>2019-772</t>
  </si>
  <si>
    <t>2019-773</t>
  </si>
  <si>
    <t>2019-774</t>
  </si>
  <si>
    <t>2019-775</t>
  </si>
  <si>
    <t>2019-776</t>
  </si>
  <si>
    <t>2019-777</t>
  </si>
  <si>
    <t>2019-778</t>
  </si>
  <si>
    <t>2019-779</t>
  </si>
  <si>
    <t>2019-780</t>
  </si>
  <si>
    <t>2019-781</t>
  </si>
  <si>
    <t>2019-782</t>
  </si>
  <si>
    <t>2019-783</t>
  </si>
  <si>
    <t>2019-784</t>
  </si>
  <si>
    <t>2019-785</t>
  </si>
  <si>
    <t>MD</t>
  </si>
  <si>
    <t>2017-786</t>
  </si>
  <si>
    <t>2017-787</t>
  </si>
  <si>
    <t>2017-788</t>
  </si>
  <si>
    <t>2017-789</t>
  </si>
  <si>
    <t>2017-790</t>
  </si>
  <si>
    <t>2017-791</t>
  </si>
  <si>
    <t>2017-792</t>
  </si>
  <si>
    <t>2017-793</t>
  </si>
  <si>
    <t>2017-794</t>
  </si>
  <si>
    <t>2017-795</t>
  </si>
  <si>
    <t>2017-796</t>
  </si>
  <si>
    <t>2017-797</t>
  </si>
  <si>
    <t>2017-798</t>
  </si>
  <si>
    <t>2017-799</t>
  </si>
  <si>
    <t>2017-800</t>
  </si>
  <si>
    <t>2017-801</t>
  </si>
  <si>
    <t>2017-802</t>
  </si>
  <si>
    <t>2017-803</t>
  </si>
  <si>
    <t>2017-804</t>
  </si>
  <si>
    <t>2017-805</t>
  </si>
  <si>
    <t>2017-806</t>
  </si>
  <si>
    <t>2017-807</t>
  </si>
  <si>
    <t>2017-808</t>
  </si>
  <si>
    <t>2017-809</t>
  </si>
  <si>
    <t>2017-810</t>
  </si>
  <si>
    <t>2017-811</t>
  </si>
  <si>
    <t>2017-812</t>
  </si>
  <si>
    <t>2017-813</t>
  </si>
  <si>
    <t>2017-814</t>
  </si>
  <si>
    <t>2017-815</t>
  </si>
  <si>
    <t>2017-816</t>
  </si>
  <si>
    <t>2017-817</t>
  </si>
  <si>
    <t>2017-818</t>
  </si>
  <si>
    <t>2017-819</t>
  </si>
  <si>
    <t>2017-820</t>
  </si>
  <si>
    <t>2017-821</t>
  </si>
  <si>
    <t>2017-822</t>
  </si>
  <si>
    <t>2017-823</t>
  </si>
  <si>
    <t>2017-824</t>
  </si>
  <si>
    <t>2017-825</t>
  </si>
  <si>
    <t>2017-826</t>
  </si>
  <si>
    <t>2017-827</t>
  </si>
  <si>
    <t>2017-828</t>
  </si>
  <si>
    <t>2017-829</t>
  </si>
  <si>
    <t>2017-830</t>
  </si>
  <si>
    <t>2017-831</t>
  </si>
  <si>
    <t>2017-832</t>
  </si>
  <si>
    <t>2017-833</t>
  </si>
  <si>
    <t>2017-834</t>
  </si>
  <si>
    <t>2017-835</t>
  </si>
  <si>
    <t>2017-836</t>
  </si>
  <si>
    <t>2017-837</t>
  </si>
  <si>
    <t>2017-838</t>
  </si>
  <si>
    <t>2018-839</t>
  </si>
  <si>
    <t>2018-840</t>
  </si>
  <si>
    <t>2018-841</t>
  </si>
  <si>
    <t>2018-842</t>
  </si>
  <si>
    <t>2018-843</t>
  </si>
  <si>
    <t>2018-844</t>
  </si>
  <si>
    <t>2018-845</t>
  </si>
  <si>
    <t>2018-846</t>
  </si>
  <si>
    <t>2018-847</t>
  </si>
  <si>
    <t>2018-848</t>
  </si>
  <si>
    <t>2018-849</t>
  </si>
  <si>
    <t>2018-850</t>
  </si>
  <si>
    <t>2018-851</t>
  </si>
  <si>
    <t>2018-852</t>
  </si>
  <si>
    <t>2018-853</t>
  </si>
  <si>
    <t>2018-854</t>
  </si>
  <si>
    <t>2018-855</t>
  </si>
  <si>
    <t>2018-856</t>
  </si>
  <si>
    <t>2018-857</t>
  </si>
  <si>
    <t>2018-858</t>
  </si>
  <si>
    <t>2018-859</t>
  </si>
  <si>
    <t>2018-860</t>
  </si>
  <si>
    <t>2018-861</t>
  </si>
  <si>
    <t>2018-862</t>
  </si>
  <si>
    <t>2018-863</t>
  </si>
  <si>
    <t>2018-864</t>
  </si>
  <si>
    <t>2018-865</t>
  </si>
  <si>
    <t>2018-866</t>
  </si>
  <si>
    <t>2018-867</t>
  </si>
  <si>
    <t>2018-868</t>
  </si>
  <si>
    <t>2018-869</t>
  </si>
  <si>
    <t>2018-870</t>
  </si>
  <si>
    <t>2018-871</t>
  </si>
  <si>
    <t>2018-872</t>
  </si>
  <si>
    <t>2018-873</t>
  </si>
  <si>
    <t>2018-874</t>
  </si>
  <si>
    <t>2018-875</t>
  </si>
  <si>
    <t>2018-876</t>
  </si>
  <si>
    <t>2018-877</t>
  </si>
  <si>
    <t>2018-878</t>
  </si>
  <si>
    <t>2018-879</t>
  </si>
  <si>
    <t>2018-880</t>
  </si>
  <si>
    <t>2018-881</t>
  </si>
  <si>
    <t>2018-882</t>
  </si>
  <si>
    <t>2018-883</t>
  </si>
  <si>
    <t>2018-884</t>
  </si>
  <si>
    <t>2018-885</t>
  </si>
  <si>
    <t>2018-886</t>
  </si>
  <si>
    <t>2018-887</t>
  </si>
  <si>
    <t>2018-888</t>
  </si>
  <si>
    <t>2018-889</t>
  </si>
  <si>
    <t>2018-890</t>
  </si>
  <si>
    <t>2019-891</t>
  </si>
  <si>
    <t>2019-892</t>
  </si>
  <si>
    <t>2019-893</t>
  </si>
  <si>
    <t>2019-894</t>
  </si>
  <si>
    <t>2019-895</t>
  </si>
  <si>
    <t>2019-896</t>
  </si>
  <si>
    <t>2019-897</t>
  </si>
  <si>
    <t>2019-898</t>
  </si>
  <si>
    <t>2019-899</t>
  </si>
  <si>
    <t>2019-900</t>
  </si>
  <si>
    <t>2019-901</t>
  </si>
  <si>
    <t>2019-902</t>
  </si>
  <si>
    <t>2019-903</t>
  </si>
  <si>
    <t>2019-904</t>
  </si>
  <si>
    <t>2019-905</t>
  </si>
  <si>
    <t>2019-906</t>
  </si>
  <si>
    <t>2019-907</t>
  </si>
  <si>
    <t>2019-908</t>
  </si>
  <si>
    <t>2019-909</t>
  </si>
  <si>
    <t>2019-910</t>
  </si>
  <si>
    <t>2019-911</t>
  </si>
  <si>
    <t>2019-912</t>
  </si>
  <si>
    <t>2019-913</t>
  </si>
  <si>
    <t>2019-914</t>
  </si>
  <si>
    <t>2019-915</t>
  </si>
  <si>
    <t>2019-916</t>
  </si>
  <si>
    <t>2019-917</t>
  </si>
  <si>
    <t>2019-918</t>
  </si>
  <si>
    <t>2019-919</t>
  </si>
  <si>
    <t>2019-920</t>
  </si>
  <si>
    <t>2019-921</t>
  </si>
  <si>
    <t>2019-922</t>
  </si>
  <si>
    <t>2019-923</t>
  </si>
  <si>
    <t>2019-924</t>
  </si>
  <si>
    <t>2019-925</t>
  </si>
  <si>
    <t>2019-926</t>
  </si>
  <si>
    <t>2019-927</t>
  </si>
  <si>
    <t>2019-928</t>
  </si>
  <si>
    <t>2019-929</t>
  </si>
  <si>
    <t>2019-930</t>
  </si>
  <si>
    <t>2019-931</t>
  </si>
  <si>
    <t>2019-932</t>
  </si>
  <si>
    <t>2019-933</t>
  </si>
  <si>
    <t>2019-934</t>
  </si>
  <si>
    <t>2019-935</t>
  </si>
  <si>
    <t>2019-936</t>
  </si>
  <si>
    <t>2019-937</t>
  </si>
  <si>
    <t>2019-938</t>
  </si>
  <si>
    <t>2019-939</t>
  </si>
  <si>
    <t>2019-940</t>
  </si>
  <si>
    <t>2019-941</t>
  </si>
  <si>
    <t>2019-942</t>
  </si>
  <si>
    <t>SUMMARY OUTPUT</t>
  </si>
  <si>
    <t>Row Labels</t>
  </si>
  <si>
    <t>Sum of LNSALES</t>
  </si>
  <si>
    <t>Training Set 0&amp;1</t>
  </si>
  <si>
    <t>Regression Statistics</t>
  </si>
  <si>
    <t>Multiple R</t>
  </si>
  <si>
    <t>R Square</t>
  </si>
  <si>
    <t>Adjusted R Square</t>
  </si>
  <si>
    <t>Standard Error</t>
  </si>
  <si>
    <t>Observations</t>
  </si>
  <si>
    <t>ANOVA</t>
  </si>
  <si>
    <t>df</t>
  </si>
  <si>
    <t>SS</t>
  </si>
  <si>
    <t>MS</t>
  </si>
  <si>
    <t>F</t>
  </si>
  <si>
    <t>Significance F</t>
  </si>
  <si>
    <t>Regression</t>
  </si>
  <si>
    <t>Residual</t>
  </si>
  <si>
    <t>Total</t>
  </si>
  <si>
    <t>t Stat</t>
  </si>
  <si>
    <t>P-value</t>
  </si>
  <si>
    <t>Lower 95%</t>
  </si>
  <si>
    <t>Upper 95%</t>
  </si>
  <si>
    <t>Lower 95.0%</t>
  </si>
  <si>
    <t>Upper 95.0%</t>
  </si>
  <si>
    <t>Training Set 0</t>
  </si>
  <si>
    <t>Training Set 1</t>
  </si>
  <si>
    <t>Grand Total</t>
  </si>
  <si>
    <t>(All)</t>
  </si>
  <si>
    <t>TRAINING</t>
  </si>
  <si>
    <t>TESTING</t>
  </si>
  <si>
    <t>Sum of sales</t>
  </si>
  <si>
    <t>Sum of Prediction 1</t>
  </si>
  <si>
    <t>APE</t>
  </si>
  <si>
    <t>Sum of Prediction 2</t>
  </si>
  <si>
    <t>Sum of Prediction 3</t>
  </si>
  <si>
    <t>Sum of Prediction 4</t>
  </si>
  <si>
    <t>Sum of PROF TV LING</t>
  </si>
  <si>
    <t>Sum of PROF RADIO</t>
  </si>
  <si>
    <t>Sum of PROF ONLINE</t>
  </si>
  <si>
    <t>Sum of TV_State</t>
  </si>
  <si>
    <t>Average of sales</t>
  </si>
  <si>
    <t>Sum of Online</t>
  </si>
  <si>
    <t>Sum of Radio_State</t>
  </si>
  <si>
    <t>Sum of TOTAL SPEND</t>
  </si>
  <si>
    <t>Overall Sales due to MKT</t>
  </si>
  <si>
    <t>Sales Due to Ads</t>
  </si>
  <si>
    <t>Pct Spend</t>
  </si>
  <si>
    <t>Pct Sales</t>
  </si>
  <si>
    <t>All</t>
  </si>
  <si>
    <t>20% weekly spend</t>
  </si>
  <si>
    <t>2019 Spend</t>
  </si>
  <si>
    <t>Year</t>
  </si>
  <si>
    <t>Total Sales</t>
  </si>
  <si>
    <t>Average of TV_State</t>
  </si>
  <si>
    <t>Average of Radio_State</t>
  </si>
  <si>
    <t>Average of Online</t>
  </si>
  <si>
    <t>Sales Due To</t>
  </si>
  <si>
    <t>20% Average</t>
  </si>
  <si>
    <t xml:space="preserve">Model Coefficent </t>
  </si>
  <si>
    <t>initial Scaler</t>
  </si>
  <si>
    <t>At 0 Spend</t>
  </si>
  <si>
    <t>Overall Sales Due to MKT</t>
  </si>
  <si>
    <t>Sales By Each Channel</t>
  </si>
  <si>
    <t>Rescale Channels</t>
  </si>
  <si>
    <t>Value at 0</t>
  </si>
  <si>
    <t>Coefficent_New</t>
  </si>
  <si>
    <t>Scaler_New</t>
  </si>
  <si>
    <t>Check</t>
  </si>
  <si>
    <t>TV Spends</t>
  </si>
  <si>
    <t>Radio Spends</t>
  </si>
  <si>
    <t>Online Spends</t>
  </si>
  <si>
    <t>Actual Plus one</t>
  </si>
  <si>
    <t>Sales for ONE more dollar</t>
  </si>
  <si>
    <t>FIRST BUDGET</t>
  </si>
  <si>
    <t>Same Budget</t>
  </si>
  <si>
    <t>Sales for same budget</t>
  </si>
  <si>
    <t>Sales DUE TO same budget</t>
  </si>
  <si>
    <t>same Budget plus one</t>
  </si>
  <si>
    <t>Sales for Same budget PLUS ONE</t>
  </si>
  <si>
    <t xml:space="preserve">mROI same bduget </t>
  </si>
  <si>
    <t>Sales for second budget</t>
  </si>
  <si>
    <t>SECOND BUDGET</t>
  </si>
  <si>
    <t>THIRD BUDGET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</si>
</sst>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_(&quot;$&quot;* #,##0_);_(&quot;$&quot;* \(#,##0\);_(&quot;$&quot;* &quot;-&quot;??_);_(@_)"/>
    <numFmt numFmtId="165" formatCode="0.0"/>
    <numFmt numFmtId="166" formatCode="_(&quot;$&quot;* #,##0.000_);_(&quot;$&quot;* \(#,##0.000\);_(&quot;$&quot;* &quot;-&quot;??_);_(@_)"/>
    <numFmt numFmtId="167" formatCode="_(&quot;$&quot;* #,##0.0000_);_(&quot;$&quot;* \(#,##0.0000\);_(&quot;$&quot;* &quot;-&quot;??_);_(@_)"/>
    <numFmt numFmtId="168" formatCode="0.0%"/>
    <numFmt numFmtId="169" formatCode="_(&quot;$&quot;* #,##0.0_);_(&quot;$&quot;* \(#,##0.0\);_(&quot;$&quot;* &quot;-&quot;??_);_(@_)"/>
    <numFmt numFmtId="170" formatCode="0.000%"/>
    <numFmt numFmtId="171" formatCode="0.000"/>
  </numFmts>
  <fonts count="14" x14ac:knownFonts="1">
    <font>
      <sz val="12"/>
      <color theme="1"/>
      <name val="Calibri"/>
      <family val="2"/>
      <scheme val="minor"/>
    </font>
    <font>
      <sz val="12"/>
      <color theme="1"/>
      <name val="Calibri"/>
      <family val="2"/>
      <scheme val="minor"/>
    </font>
    <font>
      <i/>
      <sz val="12"/>
      <color theme="1"/>
      <name val="Calibri"/>
      <family val="2"/>
      <scheme val="minor"/>
    </font>
    <font>
      <sz val="12"/>
      <color theme="9"/>
      <name val="Calibri"/>
      <family val="2"/>
      <scheme val="minor"/>
    </font>
    <font>
      <sz val="12"/>
      <color rgb="FF000000"/>
      <name val="Calibri"/>
      <family val="2"/>
      <scheme val="minor"/>
    </font>
    <font>
      <b/>
      <u/>
      <sz val="12"/>
      <color theme="1"/>
      <name val="Calibri"/>
      <family val="2"/>
      <scheme val="minor"/>
    </font>
    <font>
      <sz val="14"/>
      <color theme="1"/>
      <name val="Calibri"/>
      <family val="2"/>
      <scheme val="minor"/>
    </font>
    <font>
      <sz val="11"/>
      <color theme="1"/>
      <name val="Calibri (Body)"/>
    </font>
    <font>
      <b/>
      <sz val="14"/>
      <color theme="1"/>
      <name val="Calibri"/>
      <family val="2"/>
      <scheme val="minor"/>
    </font>
    <font>
      <sz val="12"/>
      <color theme="0"/>
      <name val="Calibri"/>
      <family val="2"/>
      <scheme val="minor"/>
    </font>
    <font>
      <sz val="8"/>
      <name val="Calibri"/>
      <family val="2"/>
      <scheme val="minor"/>
    </font>
    <font>
      <i/>
      <sz val="12"/>
      <color rgb="FF000000"/>
      <name val="Calibri"/>
      <family val="2"/>
      <scheme val="minor"/>
    </font>
    <font>
      <b/>
      <sz val="12"/>
      <color theme="1"/>
      <name val="Calibri"/>
      <family val="2"/>
      <scheme val="minor"/>
    </font>
    <font>
      <b/>
      <sz val="20"/>
      <color theme="1"/>
      <name val="Calibri"/>
      <family val="2"/>
      <scheme val="minor"/>
    </font>
  </fonts>
  <fills count="20">
    <fill>
      <patternFill patternType="none"/>
    </fill>
    <fill>
      <patternFill patternType="gray125"/>
    </fill>
    <fill>
      <patternFill patternType="solid">
        <fgColor rgb="FF4472C4"/>
        <bgColor rgb="FF4472C4"/>
      </patternFill>
    </fill>
    <fill>
      <patternFill patternType="solid">
        <fgColor theme="2" tint="-0.249977111117893"/>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2"/>
        <bgColor indexed="64"/>
      </patternFill>
    </fill>
    <fill>
      <patternFill patternType="solid">
        <fgColor theme="9"/>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7030A0"/>
        <bgColor indexed="64"/>
      </patternFill>
    </fill>
    <fill>
      <patternFill patternType="solid">
        <fgColor rgb="FFFFC000"/>
        <bgColor indexed="64"/>
      </patternFill>
    </fill>
    <fill>
      <patternFill patternType="solid">
        <fgColor rgb="FFE3C8FF"/>
        <bgColor indexed="64"/>
      </patternFill>
    </fill>
    <fill>
      <patternFill patternType="solid">
        <fgColor theme="9" tint="0.59999389629810485"/>
        <bgColor indexed="6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9" tint="0.79998168889431442"/>
        <bgColor indexed="64"/>
      </patternFill>
    </fill>
  </fills>
  <borders count="31">
    <border>
      <left/>
      <right/>
      <top/>
      <bottom/>
      <diagonal/>
    </border>
    <border>
      <left/>
      <right/>
      <top style="medium">
        <color indexed="64"/>
      </top>
      <bottom style="thin">
        <color indexed="64"/>
      </bottom>
      <diagonal/>
    </border>
    <border>
      <left/>
      <right/>
      <top/>
      <bottom style="medium">
        <color indexed="64"/>
      </bottom>
      <diagonal/>
    </border>
    <border>
      <left/>
      <right/>
      <top style="thin">
        <color rgb="FF8EA9DB"/>
      </top>
      <bottom style="thin">
        <color rgb="FF8EA9DB"/>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style="medium">
        <color indexed="64"/>
      </right>
      <top style="medium">
        <color indexed="64"/>
      </top>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thin">
        <color indexed="64"/>
      </bottom>
      <diagonal/>
    </border>
    <border>
      <left style="medium">
        <color indexed="64"/>
      </left>
      <right style="thin">
        <color indexed="64"/>
      </right>
      <top/>
      <bottom style="thin">
        <color indexed="64"/>
      </bottom>
      <diagonal/>
    </border>
    <border>
      <left/>
      <right/>
      <top/>
      <bottom style="thin">
        <color theme="4" tint="0.39997558519241921"/>
      </bottom>
      <diagonal/>
    </border>
    <border>
      <left style="thin">
        <color indexed="64"/>
      </left>
      <right/>
      <top style="thin">
        <color indexed="64"/>
      </top>
      <bottom style="thin">
        <color indexed="64"/>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63">
    <xf numFmtId="0" fontId="0" fillId="0" borderId="0" xfId="0"/>
    <xf numFmtId="0" fontId="2" fillId="0" borderId="1" xfId="0" applyFont="1" applyBorder="1" applyAlignment="1">
      <alignment horizontal="center"/>
    </xf>
    <xf numFmtId="0" fontId="0" fillId="0" borderId="0" xfId="0" applyAlignment="1">
      <alignment horizontal="left"/>
    </xf>
    <xf numFmtId="0" fontId="3" fillId="0" borderId="0" xfId="0" applyFont="1"/>
    <xf numFmtId="0" fontId="0" fillId="0" borderId="2" xfId="0" applyBorder="1"/>
    <xf numFmtId="14" fontId="0" fillId="0" borderId="0" xfId="0" applyNumberFormat="1"/>
    <xf numFmtId="164" fontId="0" fillId="0" borderId="0" xfId="1" applyNumberFormat="1" applyFont="1"/>
    <xf numFmtId="164" fontId="0" fillId="2" borderId="3" xfId="1" applyNumberFormat="1" applyFont="1" applyFill="1" applyBorder="1"/>
    <xf numFmtId="0" fontId="0" fillId="0" borderId="0" xfId="1" applyNumberFormat="1" applyFont="1"/>
    <xf numFmtId="164" fontId="0" fillId="0" borderId="0" xfId="0" applyNumberFormat="1"/>
    <xf numFmtId="0" fontId="4" fillId="0" borderId="0" xfId="0" applyFont="1"/>
    <xf numFmtId="0" fontId="4" fillId="0" borderId="2" xfId="0" applyFont="1" applyBorder="1"/>
    <xf numFmtId="164" fontId="0" fillId="0" borderId="2" xfId="0" applyNumberFormat="1" applyBorder="1"/>
    <xf numFmtId="0" fontId="0" fillId="0" borderId="4" xfId="0" applyBorder="1"/>
    <xf numFmtId="0" fontId="0" fillId="0" borderId="6" xfId="0" applyBorder="1"/>
    <xf numFmtId="0" fontId="0" fillId="0" borderId="9" xfId="0" applyBorder="1"/>
    <xf numFmtId="0" fontId="0" fillId="0" borderId="11" xfId="0" applyBorder="1"/>
    <xf numFmtId="0" fontId="0" fillId="0" borderId="12" xfId="0" applyBorder="1"/>
    <xf numFmtId="0" fontId="5" fillId="0" borderId="0" xfId="0" applyFont="1"/>
    <xf numFmtId="0" fontId="5" fillId="0" borderId="6" xfId="0" applyFont="1" applyBorder="1"/>
    <xf numFmtId="0" fontId="5" fillId="0" borderId="14" xfId="0" applyFont="1" applyBorder="1"/>
    <xf numFmtId="0" fontId="0" fillId="0" borderId="0" xfId="0" pivotButton="1"/>
    <xf numFmtId="44" fontId="0" fillId="0" borderId="0" xfId="0" applyNumberFormat="1"/>
    <xf numFmtId="165" fontId="0" fillId="0" borderId="0" xfId="0" applyNumberFormat="1"/>
    <xf numFmtId="4" fontId="0" fillId="0" borderId="0" xfId="0" applyNumberFormat="1"/>
    <xf numFmtId="4" fontId="0" fillId="0" borderId="4" xfId="0" applyNumberFormat="1" applyBorder="1"/>
    <xf numFmtId="4" fontId="0" fillId="0" borderId="11" xfId="0" applyNumberFormat="1" applyBorder="1"/>
    <xf numFmtId="9" fontId="0" fillId="0" borderId="15" xfId="2" applyFont="1" applyBorder="1" applyAlignment="1">
      <alignment horizontal="center" vertical="center"/>
    </xf>
    <xf numFmtId="44" fontId="0" fillId="0" borderId="4" xfId="1" applyFont="1" applyBorder="1"/>
    <xf numFmtId="44" fontId="0" fillId="0" borderId="9" xfId="1" applyFont="1" applyBorder="1"/>
    <xf numFmtId="44" fontId="0" fillId="0" borderId="11" xfId="1" applyFont="1" applyBorder="1"/>
    <xf numFmtId="44" fontId="0" fillId="0" borderId="12" xfId="1" applyFont="1" applyBorder="1"/>
    <xf numFmtId="0" fontId="0" fillId="3" borderId="0" xfId="0" applyFill="1"/>
    <xf numFmtId="0" fontId="0" fillId="5" borderId="4" xfId="0" applyFill="1" applyBorder="1"/>
    <xf numFmtId="0" fontId="0" fillId="6" borderId="4" xfId="0" applyFill="1" applyBorder="1"/>
    <xf numFmtId="0" fontId="0" fillId="8" borderId="4" xfId="0" applyFill="1" applyBorder="1"/>
    <xf numFmtId="0" fontId="0" fillId="8" borderId="17" xfId="0" applyFill="1" applyBorder="1"/>
    <xf numFmtId="0" fontId="0" fillId="8" borderId="21" xfId="0" applyFill="1" applyBorder="1"/>
    <xf numFmtId="0" fontId="0" fillId="8" borderId="18" xfId="0" applyFill="1" applyBorder="1"/>
    <xf numFmtId="0" fontId="0" fillId="8" borderId="25" xfId="0" applyFill="1" applyBorder="1"/>
    <xf numFmtId="0" fontId="0" fillId="8" borderId="0" xfId="0" applyFill="1"/>
    <xf numFmtId="0" fontId="0" fillId="8" borderId="26" xfId="0" applyFill="1" applyBorder="1"/>
    <xf numFmtId="0" fontId="0" fillId="8" borderId="19" xfId="0" applyFill="1" applyBorder="1"/>
    <xf numFmtId="0" fontId="0" fillId="8" borderId="2" xfId="0" applyFill="1" applyBorder="1"/>
    <xf numFmtId="0" fontId="0" fillId="8" borderId="20" xfId="0" applyFill="1" applyBorder="1"/>
    <xf numFmtId="166" fontId="0" fillId="0" borderId="0" xfId="0" applyNumberFormat="1"/>
    <xf numFmtId="167" fontId="0" fillId="2" borderId="3" xfId="1" applyNumberFormat="1" applyFont="1" applyFill="1" applyBorder="1"/>
    <xf numFmtId="167" fontId="0" fillId="0" borderId="0" xfId="0" applyNumberFormat="1"/>
    <xf numFmtId="166" fontId="0" fillId="0" borderId="0" xfId="1" applyNumberFormat="1" applyFont="1"/>
    <xf numFmtId="0" fontId="5" fillId="0" borderId="6" xfId="0" applyFont="1" applyBorder="1" applyAlignment="1">
      <alignment horizontal="center"/>
    </xf>
    <xf numFmtId="0" fontId="5" fillId="0" borderId="13" xfId="0" applyFont="1" applyBorder="1" applyAlignment="1">
      <alignment horizontal="center"/>
    </xf>
    <xf numFmtId="0" fontId="5" fillId="0" borderId="7" xfId="0" applyFont="1" applyBorder="1" applyAlignment="1">
      <alignment horizontal="center"/>
    </xf>
    <xf numFmtId="0" fontId="5" fillId="0" borderId="5" xfId="0" applyFont="1" applyBorder="1" applyAlignment="1">
      <alignment horizontal="center"/>
    </xf>
    <xf numFmtId="0" fontId="5" fillId="0" borderId="8" xfId="0" applyFont="1" applyBorder="1" applyAlignment="1">
      <alignment horizontal="center"/>
    </xf>
    <xf numFmtId="0" fontId="5" fillId="0" borderId="10" xfId="0" applyFont="1" applyBorder="1" applyAlignment="1">
      <alignment horizontal="center"/>
    </xf>
    <xf numFmtId="0" fontId="5" fillId="0" borderId="0" xfId="0" applyFont="1" applyAlignment="1">
      <alignment horizontal="center"/>
    </xf>
    <xf numFmtId="0" fontId="0" fillId="9" borderId="27" xfId="0" applyFill="1" applyBorder="1" applyAlignment="1">
      <alignment horizontal="center" vertical="center"/>
    </xf>
    <xf numFmtId="0" fontId="0" fillId="9" borderId="10" xfId="0" applyFill="1" applyBorder="1" applyAlignment="1">
      <alignment horizontal="center" vertical="center"/>
    </xf>
    <xf numFmtId="0" fontId="0" fillId="9" borderId="22" xfId="0" applyFill="1" applyBorder="1" applyAlignment="1">
      <alignment horizontal="center" vertical="center"/>
    </xf>
    <xf numFmtId="0" fontId="0" fillId="9" borderId="5" xfId="0" applyFill="1" applyBorder="1" applyAlignment="1">
      <alignment horizontal="center" vertical="center"/>
    </xf>
    <xf numFmtId="164" fontId="0" fillId="0" borderId="11" xfId="1" applyNumberFormat="1" applyFont="1" applyBorder="1"/>
    <xf numFmtId="44" fontId="0" fillId="0" borderId="4" xfId="0" applyNumberFormat="1" applyBorder="1"/>
    <xf numFmtId="164" fontId="0" fillId="0" borderId="9" xfId="1" applyNumberFormat="1" applyFont="1" applyBorder="1"/>
    <xf numFmtId="44" fontId="0" fillId="0" borderId="11" xfId="0" applyNumberFormat="1" applyBorder="1"/>
    <xf numFmtId="9" fontId="0" fillId="0" borderId="0" xfId="2" applyFont="1"/>
    <xf numFmtId="10" fontId="0" fillId="0" borderId="0" xfId="2" applyNumberFormat="1" applyFont="1"/>
    <xf numFmtId="9" fontId="5" fillId="0" borderId="0" xfId="0" applyNumberFormat="1" applyFont="1" applyAlignment="1">
      <alignment horizontal="center"/>
    </xf>
    <xf numFmtId="44" fontId="0" fillId="0" borderId="6" xfId="1" applyFont="1" applyBorder="1"/>
    <xf numFmtId="0" fontId="5" fillId="0" borderId="21" xfId="0" applyFont="1" applyBorder="1" applyAlignment="1">
      <alignment horizontal="center"/>
    </xf>
    <xf numFmtId="44" fontId="0" fillId="10" borderId="4" xfId="0" applyNumberFormat="1" applyFill="1" applyBorder="1"/>
    <xf numFmtId="169" fontId="0" fillId="0" borderId="4" xfId="0" applyNumberFormat="1" applyBorder="1"/>
    <xf numFmtId="0" fontId="2" fillId="0" borderId="1" xfId="0" applyFont="1" applyBorder="1" applyAlignment="1">
      <alignment horizontal="centerContinuous"/>
    </xf>
    <xf numFmtId="9" fontId="0" fillId="0" borderId="0" xfId="2" applyFont="1" applyFill="1" applyBorder="1" applyAlignment="1"/>
    <xf numFmtId="168" fontId="0" fillId="0" borderId="0" xfId="2" applyNumberFormat="1" applyFont="1" applyFill="1" applyBorder="1" applyAlignment="1"/>
    <xf numFmtId="10" fontId="0" fillId="0" borderId="0" xfId="2" applyNumberFormat="1" applyFont="1" applyFill="1" applyBorder="1" applyAlignment="1"/>
    <xf numFmtId="9" fontId="0" fillId="0" borderId="2" xfId="2" applyFont="1" applyFill="1" applyBorder="1" applyAlignment="1"/>
    <xf numFmtId="168" fontId="0" fillId="0" borderId="2" xfId="2" applyNumberFormat="1" applyFont="1" applyFill="1" applyBorder="1" applyAlignment="1"/>
    <xf numFmtId="10" fontId="0" fillId="0" borderId="2" xfId="2" applyNumberFormat="1" applyFont="1" applyFill="1" applyBorder="1" applyAlignment="1"/>
    <xf numFmtId="164" fontId="0" fillId="7" borderId="0" xfId="1" applyNumberFormat="1" applyFont="1" applyFill="1"/>
    <xf numFmtId="0" fontId="0" fillId="0" borderId="0" xfId="3" applyNumberFormat="1" applyFont="1"/>
    <xf numFmtId="0" fontId="0" fillId="0" borderId="0" xfId="2" applyNumberFormat="1" applyFont="1" applyFill="1" applyBorder="1" applyAlignment="1"/>
    <xf numFmtId="0" fontId="0" fillId="0" borderId="2" xfId="2" applyNumberFormat="1" applyFont="1" applyFill="1" applyBorder="1" applyAlignment="1"/>
    <xf numFmtId="0" fontId="11" fillId="0" borderId="1" xfId="0" applyFont="1" applyBorder="1" applyAlignment="1">
      <alignment horizontal="center"/>
    </xf>
    <xf numFmtId="0" fontId="0" fillId="15" borderId="0" xfId="0" applyFill="1"/>
    <xf numFmtId="0" fontId="0" fillId="4" borderId="0" xfId="0" applyFill="1"/>
    <xf numFmtId="0" fontId="0" fillId="5" borderId="0" xfId="0" applyFill="1"/>
    <xf numFmtId="0" fontId="0" fillId="16" borderId="0" xfId="0" applyFill="1"/>
    <xf numFmtId="0" fontId="0" fillId="16" borderId="0" xfId="2" applyNumberFormat="1" applyFont="1" applyFill="1" applyBorder="1" applyAlignment="1"/>
    <xf numFmtId="164" fontId="0" fillId="11" borderId="0" xfId="1" applyNumberFormat="1" applyFont="1" applyFill="1"/>
    <xf numFmtId="164" fontId="0" fillId="12" borderId="0" xfId="1" applyNumberFormat="1" applyFont="1" applyFill="1"/>
    <xf numFmtId="164" fontId="0" fillId="13" borderId="0" xfId="1" applyNumberFormat="1" applyFont="1" applyFill="1"/>
    <xf numFmtId="0" fontId="0" fillId="0" borderId="7" xfId="0" applyBorder="1"/>
    <xf numFmtId="0" fontId="5" fillId="0" borderId="5" xfId="0" applyFont="1" applyBorder="1" applyAlignment="1">
      <alignment horizontal="center" vertical="center"/>
    </xf>
    <xf numFmtId="0" fontId="2" fillId="0" borderId="8" xfId="0" applyFont="1" applyBorder="1"/>
    <xf numFmtId="0" fontId="2" fillId="0" borderId="10" xfId="0" applyFont="1" applyBorder="1"/>
    <xf numFmtId="2" fontId="0" fillId="0" borderId="6" xfId="0" applyNumberFormat="1" applyBorder="1"/>
    <xf numFmtId="9" fontId="0" fillId="10" borderId="0" xfId="2" applyFont="1" applyFill="1"/>
    <xf numFmtId="170" fontId="0" fillId="0" borderId="0" xfId="2" applyNumberFormat="1" applyFont="1"/>
    <xf numFmtId="10" fontId="0" fillId="0" borderId="9" xfId="2" applyNumberFormat="1" applyFont="1" applyBorder="1"/>
    <xf numFmtId="10" fontId="0" fillId="0" borderId="12" xfId="2" applyNumberFormat="1" applyFont="1" applyBorder="1"/>
    <xf numFmtId="10" fontId="0" fillId="9" borderId="9" xfId="2" applyNumberFormat="1" applyFont="1" applyFill="1" applyBorder="1"/>
    <xf numFmtId="10" fontId="0" fillId="9" borderId="12" xfId="2" applyNumberFormat="1" applyFont="1" applyFill="1" applyBorder="1"/>
    <xf numFmtId="2" fontId="0" fillId="0" borderId="0" xfId="0" applyNumberFormat="1"/>
    <xf numFmtId="0" fontId="12" fillId="17" borderId="29" xfId="0" applyFont="1" applyFill="1" applyBorder="1"/>
    <xf numFmtId="2" fontId="0" fillId="10" borderId="6" xfId="0" applyNumberFormat="1" applyFill="1" applyBorder="1"/>
    <xf numFmtId="2" fontId="0" fillId="8" borderId="4" xfId="0" applyNumberFormat="1" applyFill="1" applyBorder="1"/>
    <xf numFmtId="44" fontId="0" fillId="7" borderId="4" xfId="0" applyNumberFormat="1" applyFill="1" applyBorder="1"/>
    <xf numFmtId="44" fontId="0" fillId="6" borderId="4" xfId="0" applyNumberFormat="1" applyFill="1" applyBorder="1"/>
    <xf numFmtId="2" fontId="0" fillId="5" borderId="4" xfId="0" applyNumberFormat="1" applyFill="1" applyBorder="1"/>
    <xf numFmtId="2" fontId="0" fillId="6" borderId="4" xfId="0" applyNumberFormat="1" applyFill="1" applyBorder="1"/>
    <xf numFmtId="9" fontId="0" fillId="6" borderId="4" xfId="2" applyFont="1" applyFill="1" applyBorder="1"/>
    <xf numFmtId="0" fontId="0" fillId="8" borderId="13" xfId="0" applyFill="1" applyBorder="1"/>
    <xf numFmtId="44" fontId="0" fillId="8" borderId="4" xfId="0" applyNumberFormat="1" applyFill="1" applyBorder="1"/>
    <xf numFmtId="9" fontId="0" fillId="8" borderId="4" xfId="2" applyFont="1" applyFill="1" applyBorder="1"/>
    <xf numFmtId="0" fontId="0" fillId="8" borderId="4" xfId="0" applyFill="1" applyBorder="1" applyAlignment="1">
      <alignment horizontal="right"/>
    </xf>
    <xf numFmtId="43" fontId="0" fillId="8" borderId="4" xfId="3" applyFont="1" applyFill="1" applyBorder="1"/>
    <xf numFmtId="0" fontId="0" fillId="19" borderId="4" xfId="0" applyFill="1" applyBorder="1"/>
    <xf numFmtId="44" fontId="0" fillId="19" borderId="4" xfId="0" applyNumberFormat="1" applyFill="1" applyBorder="1"/>
    <xf numFmtId="9" fontId="0" fillId="19" borderId="4" xfId="2" applyFont="1" applyFill="1" applyBorder="1"/>
    <xf numFmtId="2" fontId="0" fillId="19" borderId="4" xfId="0" applyNumberFormat="1" applyFill="1" applyBorder="1"/>
    <xf numFmtId="0" fontId="0" fillId="0" borderId="23" xfId="0" applyBorder="1"/>
    <xf numFmtId="44" fontId="0" fillId="19" borderId="4" xfId="1" applyFont="1" applyFill="1" applyBorder="1"/>
    <xf numFmtId="0" fontId="0" fillId="5" borderId="28" xfId="0" applyFill="1" applyBorder="1"/>
    <xf numFmtId="0" fontId="5" fillId="5" borderId="13" xfId="0" applyFont="1" applyFill="1" applyBorder="1"/>
    <xf numFmtId="0" fontId="5" fillId="5" borderId="8" xfId="0" applyFont="1" applyFill="1" applyBorder="1"/>
    <xf numFmtId="44" fontId="0" fillId="5" borderId="4" xfId="1" applyFont="1" applyFill="1" applyBorder="1"/>
    <xf numFmtId="171" fontId="0" fillId="5" borderId="4" xfId="0" applyNumberFormat="1" applyFill="1" applyBorder="1"/>
    <xf numFmtId="0" fontId="5" fillId="5" borderId="10" xfId="0" applyFont="1" applyFill="1" applyBorder="1"/>
    <xf numFmtId="0" fontId="0" fillId="5" borderId="11" xfId="0" applyFill="1" applyBorder="1"/>
    <xf numFmtId="0" fontId="5" fillId="5" borderId="6" xfId="0" applyFont="1" applyFill="1" applyBorder="1"/>
    <xf numFmtId="0" fontId="5" fillId="5" borderId="7" xfId="0" applyFont="1" applyFill="1" applyBorder="1"/>
    <xf numFmtId="2" fontId="0" fillId="5" borderId="4" xfId="2" applyNumberFormat="1" applyFont="1" applyFill="1" applyBorder="1"/>
    <xf numFmtId="0" fontId="0" fillId="5" borderId="9" xfId="0" applyFill="1" applyBorder="1"/>
    <xf numFmtId="0" fontId="0" fillId="5" borderId="12" xfId="0" applyFill="1" applyBorder="1"/>
    <xf numFmtId="0" fontId="6" fillId="5" borderId="17" xfId="0" applyFont="1" applyFill="1" applyBorder="1" applyAlignment="1">
      <alignment horizontal="center" vertical="center"/>
    </xf>
    <xf numFmtId="0" fontId="6" fillId="5" borderId="24" xfId="0" applyFont="1" applyFill="1" applyBorder="1" applyAlignment="1">
      <alignment horizontal="center" vertical="center"/>
    </xf>
    <xf numFmtId="9" fontId="0" fillId="7" borderId="22" xfId="2" applyFont="1" applyFill="1" applyBorder="1" applyAlignment="1">
      <alignment horizontal="center" vertical="center"/>
    </xf>
    <xf numFmtId="9" fontId="0" fillId="7" borderId="16" xfId="2" applyFont="1" applyFill="1" applyBorder="1" applyAlignment="1">
      <alignment horizontal="center" vertical="center"/>
    </xf>
    <xf numFmtId="0" fontId="7" fillId="5" borderId="17" xfId="0" applyFont="1" applyFill="1" applyBorder="1" applyAlignment="1">
      <alignment horizontal="center" vertical="center"/>
    </xf>
    <xf numFmtId="0" fontId="7" fillId="5" borderId="24" xfId="0" applyFont="1" applyFill="1" applyBorder="1" applyAlignment="1">
      <alignment horizontal="center" vertical="center"/>
    </xf>
    <xf numFmtId="0" fontId="5" fillId="8" borderId="23" xfId="0" applyFont="1" applyFill="1" applyBorder="1" applyAlignment="1">
      <alignment horizontal="center"/>
    </xf>
    <xf numFmtId="0" fontId="8" fillId="8" borderId="0" xfId="0" applyFont="1" applyFill="1" applyAlignment="1">
      <alignment horizontal="center"/>
    </xf>
    <xf numFmtId="0" fontId="8" fillId="8" borderId="25" xfId="0" applyFont="1" applyFill="1" applyBorder="1" applyAlignment="1">
      <alignment horizontal="center" textRotation="90"/>
    </xf>
    <xf numFmtId="0" fontId="8" fillId="8" borderId="25" xfId="0" applyFont="1" applyFill="1" applyBorder="1" applyAlignment="1">
      <alignment horizontal="center" vertical="center" textRotation="90"/>
    </xf>
    <xf numFmtId="0" fontId="5" fillId="6" borderId="4" xfId="0" applyFont="1" applyFill="1" applyBorder="1" applyAlignment="1">
      <alignment horizontal="center"/>
    </xf>
    <xf numFmtId="0" fontId="13" fillId="18" borderId="17" xfId="0" applyFont="1" applyFill="1" applyBorder="1" applyAlignment="1">
      <alignment horizontal="center"/>
    </xf>
    <xf numFmtId="0" fontId="13" fillId="18" borderId="21" xfId="0" applyFont="1" applyFill="1" applyBorder="1" applyAlignment="1">
      <alignment horizontal="center"/>
    </xf>
    <xf numFmtId="0" fontId="13" fillId="18" borderId="18" xfId="0" applyFont="1" applyFill="1" applyBorder="1" applyAlignment="1">
      <alignment horizontal="center"/>
    </xf>
    <xf numFmtId="0" fontId="13" fillId="18" borderId="19" xfId="0" applyFont="1" applyFill="1" applyBorder="1" applyAlignment="1">
      <alignment horizontal="center"/>
    </xf>
    <xf numFmtId="0" fontId="13" fillId="18" borderId="2" xfId="0" applyFont="1" applyFill="1" applyBorder="1" applyAlignment="1">
      <alignment horizontal="center"/>
    </xf>
    <xf numFmtId="0" fontId="13" fillId="18" borderId="20" xfId="0" applyFont="1" applyFill="1" applyBorder="1" applyAlignment="1">
      <alignment horizontal="center"/>
    </xf>
    <xf numFmtId="0" fontId="5" fillId="19" borderId="30" xfId="0" applyFont="1" applyFill="1" applyBorder="1" applyAlignment="1">
      <alignment horizontal="center"/>
    </xf>
    <xf numFmtId="0" fontId="5" fillId="19" borderId="23" xfId="0" applyFont="1" applyFill="1" applyBorder="1" applyAlignment="1">
      <alignment horizontal="center"/>
    </xf>
    <xf numFmtId="0" fontId="0" fillId="7" borderId="2" xfId="0" applyFill="1" applyBorder="1" applyAlignment="1">
      <alignment horizontal="center"/>
    </xf>
    <xf numFmtId="0" fontId="0" fillId="11" borderId="2" xfId="0" applyFill="1" applyBorder="1" applyAlignment="1">
      <alignment horizontal="center"/>
    </xf>
    <xf numFmtId="0" fontId="0" fillId="12" borderId="2" xfId="0" applyFill="1" applyBorder="1" applyAlignment="1">
      <alignment horizontal="center"/>
    </xf>
    <xf numFmtId="0" fontId="9" fillId="13" borderId="2" xfId="0" applyFont="1" applyFill="1" applyBorder="1" applyAlignment="1">
      <alignment horizontal="center"/>
    </xf>
    <xf numFmtId="0" fontId="5" fillId="14" borderId="17" xfId="0" applyFont="1" applyFill="1" applyBorder="1" applyAlignment="1">
      <alignment horizontal="center" vertical="center"/>
    </xf>
    <xf numFmtId="0" fontId="5" fillId="14" borderId="18" xfId="0" applyFont="1" applyFill="1" applyBorder="1" applyAlignment="1">
      <alignment horizontal="center" vertical="center"/>
    </xf>
    <xf numFmtId="0" fontId="5" fillId="14" borderId="19" xfId="0" applyFont="1" applyFill="1" applyBorder="1" applyAlignment="1">
      <alignment horizontal="center" vertical="center"/>
    </xf>
    <xf numFmtId="0" fontId="5" fillId="14" borderId="20" xfId="0" applyFont="1" applyFill="1" applyBorder="1" applyAlignment="1">
      <alignment horizontal="center" vertical="center"/>
    </xf>
    <xf numFmtId="0" fontId="0" fillId="0" borderId="0" xfId="0" applyAlignment="1">
      <alignment horizontal="center" textRotation="90" wrapText="1"/>
    </xf>
    <xf numFmtId="0" fontId="4" fillId="0" borderId="0" xfId="0" applyFont="1" applyAlignment="1">
      <alignment horizontal="center" textRotation="90" wrapText="1"/>
    </xf>
  </cellXfs>
  <cellStyles count="4">
    <cellStyle name="Comma" xfId="3" builtinId="3"/>
    <cellStyle name="Currency" xfId="1" builtinId="4"/>
    <cellStyle name="Normal" xfId="0" builtinId="0"/>
    <cellStyle name="Percent" xfId="2" builtinId="5"/>
  </cellStyles>
  <dxfs count="87">
    <dxf>
      <numFmt numFmtId="34" formatCode="_(&quot;$&quot;* #,##0.00_);_(&quot;$&quot;* \(#,##0.00\);_(&quot;$&quot;* &quot;-&quot;??_);_(@_)"/>
    </dxf>
    <dxf>
      <numFmt numFmtId="34" formatCode="_(&quot;$&quot;* #,##0.00_);_(&quot;$&quot;* \(#,##0.00\);_(&quot;$&quot;* &quot;-&quot;??_);_(@_)"/>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_(&quot;$&quot;* #,##0.0000_);_(&quot;$&quot;* \(#,##0.0000\);_(&quot;$&quot;* &quot;-&quot;??_);_(@_)"/>
    </dxf>
    <dxf>
      <numFmt numFmtId="164" formatCode="_(&quot;$&quot;* #,##0_);_(&quot;$&quot;* \(#,##0\);_(&quot;$&quot;* &quot;-&quot;??_);_(@_)"/>
    </dxf>
    <dxf>
      <numFmt numFmtId="164" formatCode="_(&quot;$&quot;* #,##0_);_(&quot;$&quot;* \(#,##0\);_(&quot;$&quot;* &quot;-&quot;??_);_(@_)"/>
    </dxf>
    <dxf>
      <numFmt numFmtId="167" formatCode="_(&quot;$&quot;* #,##0.0000_);_(&quot;$&quot;* \(#,##0.0000\);_(&quot;$&quot;* &quot;-&quot;??_);_(@_)"/>
    </dxf>
    <dxf>
      <numFmt numFmtId="164" formatCode="_(&quot;$&quot;* #,##0_);_(&quot;$&quot;* \(#,##0\);_(&quot;$&quot;* &quot;-&quot;??_);_(@_)"/>
    </dxf>
    <dxf>
      <numFmt numFmtId="164" formatCode="_(&quot;$&quot;* #,##0_);_(&quot;$&quot;* \(#,##0\);_(&quot;$&quot;* &quot;-&quot;??_);_(@_)"/>
    </dxf>
    <dxf>
      <numFmt numFmtId="166" formatCode="_(&quot;$&quot;* #,##0.000_);_(&quot;$&quot;* \(#,##0.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font>
        <b val="0"/>
        <i val="0"/>
        <strike val="0"/>
        <condense val="0"/>
        <extend val="0"/>
        <outline val="0"/>
        <shadow val="0"/>
        <u val="none"/>
        <vertAlign val="baseline"/>
        <sz val="12"/>
        <color theme="1"/>
        <name val="Calibri"/>
        <family val="2"/>
        <scheme val="minor"/>
      </font>
      <numFmt numFmtId="0" formatCode="General"/>
    </dxf>
    <dxf>
      <font>
        <b val="0"/>
        <i val="0"/>
        <strike val="0"/>
        <condense val="0"/>
        <extend val="0"/>
        <outline val="0"/>
        <shadow val="0"/>
        <u val="none"/>
        <vertAlign val="baseline"/>
        <sz val="12"/>
        <color theme="1"/>
        <name val="Calibri"/>
        <family val="2"/>
        <scheme val="minor"/>
      </font>
      <numFmt numFmtId="0" formatCode="General"/>
    </dxf>
    <dxf>
      <font>
        <b val="0"/>
        <i val="0"/>
        <strike val="0"/>
        <condense val="0"/>
        <extend val="0"/>
        <outline val="0"/>
        <shadow val="0"/>
        <u val="none"/>
        <vertAlign val="baseline"/>
        <sz val="12"/>
        <color theme="1"/>
        <name val="Calibri"/>
        <family val="2"/>
        <scheme val="minor"/>
      </font>
      <numFmt numFmtId="164" formatCode="_(&quot;$&quot;* #,##0_);_(&quot;$&quot;* \(#,##0\);_(&quot;$&quot;* &quot;-&quot;??_);_(@_)"/>
    </dxf>
    <dxf>
      <font>
        <b val="0"/>
        <i val="0"/>
        <strike val="0"/>
        <condense val="0"/>
        <extend val="0"/>
        <outline val="0"/>
        <shadow val="0"/>
        <u val="none"/>
        <vertAlign val="baseline"/>
        <sz val="12"/>
        <color theme="1"/>
        <name val="Calibri"/>
        <family val="2"/>
        <scheme val="minor"/>
      </font>
      <numFmt numFmtId="164" formatCode="_(&quot;$&quot;* #,##0_);_(&quot;$&quot;* \(#,##0\);_(&quot;$&quot;* &quot;-&quot;??_);_(@_)"/>
    </dxf>
    <dxf>
      <font>
        <b val="0"/>
        <i val="0"/>
        <strike val="0"/>
        <condense val="0"/>
        <extend val="0"/>
        <outline val="0"/>
        <shadow val="0"/>
        <u val="none"/>
        <vertAlign val="baseline"/>
        <sz val="12"/>
        <color theme="1"/>
        <name val="Calibri"/>
        <family val="2"/>
        <scheme val="minor"/>
      </font>
      <numFmt numFmtId="164" formatCode="_(&quot;$&quot;* #,##0_);_(&quot;$&quot;* \(#,##0\);_(&quot;$&quot;* &quot;-&quot;??_);_(@_)"/>
    </dxf>
    <dxf>
      <font>
        <b val="0"/>
        <i val="0"/>
        <strike val="0"/>
        <condense val="0"/>
        <extend val="0"/>
        <outline val="0"/>
        <shadow val="0"/>
        <u val="none"/>
        <vertAlign val="baseline"/>
        <sz val="12"/>
        <color theme="1"/>
        <name val="Calibri"/>
        <family val="2"/>
        <scheme val="minor"/>
      </font>
      <numFmt numFmtId="164" formatCode="_(&quot;$&quot;* #,##0_);_(&quot;$&quot;* \(#,##0\);_(&quot;$&quot;* &quot;-&quot;??_);_(@_)"/>
    </dxf>
    <dxf>
      <font>
        <b val="0"/>
        <i val="0"/>
        <strike val="0"/>
        <condense val="0"/>
        <extend val="0"/>
        <outline val="0"/>
        <shadow val="0"/>
        <u val="none"/>
        <vertAlign val="baseline"/>
        <sz val="12"/>
        <color theme="1"/>
        <name val="Calibri"/>
        <family val="2"/>
        <scheme val="minor"/>
      </font>
      <numFmt numFmtId="164" formatCode="_(&quot;$&quot;* #,##0_);_(&quot;$&quot;* \(#,##0\);_(&quot;$&quot;* &quot;-&quot;??_);_(@_)"/>
    </dxf>
    <dxf>
      <font>
        <b val="0"/>
        <i val="0"/>
        <strike val="0"/>
        <condense val="0"/>
        <extend val="0"/>
        <outline val="0"/>
        <shadow val="0"/>
        <u val="none"/>
        <vertAlign val="baseline"/>
        <sz val="12"/>
        <color theme="1"/>
        <name val="Calibri"/>
        <family val="2"/>
        <scheme val="minor"/>
      </font>
      <numFmt numFmtId="164" formatCode="_(&quot;$&quot;* #,##0_);_(&quot;$&quot;* \(#,##0\);_(&quot;$&quot;* &quot;-&quot;??_);_(@_)"/>
    </dxf>
    <dxf>
      <font>
        <b val="0"/>
        <i val="0"/>
        <strike val="0"/>
        <condense val="0"/>
        <extend val="0"/>
        <outline val="0"/>
        <shadow val="0"/>
        <u val="none"/>
        <vertAlign val="baseline"/>
        <sz val="12"/>
        <color theme="1"/>
        <name val="Calibri"/>
        <family val="2"/>
        <scheme val="minor"/>
      </font>
      <numFmt numFmtId="164" formatCode="_(&quot;$&quot;* #,##0_);_(&quot;$&quot;* \(#,##0\);_(&quot;$&quot;* &quot;-&quot;??_);_(@_)"/>
    </dxf>
    <dxf>
      <font>
        <b val="0"/>
        <i val="0"/>
        <strike val="0"/>
        <condense val="0"/>
        <extend val="0"/>
        <outline val="0"/>
        <shadow val="0"/>
        <u val="none"/>
        <vertAlign val="baseline"/>
        <sz val="12"/>
        <color theme="1"/>
        <name val="Calibri"/>
        <family val="2"/>
        <scheme val="minor"/>
      </font>
      <numFmt numFmtId="164" formatCode="_(&quot;$&quot;* #,##0_);_(&quot;$&quot;* \(#,##0\);_(&quot;$&quot;* &quot;-&quot;??_);_(@_)"/>
    </dxf>
    <dxf>
      <font>
        <b val="0"/>
        <i val="0"/>
        <strike val="0"/>
        <condense val="0"/>
        <extend val="0"/>
        <outline val="0"/>
        <shadow val="0"/>
        <u val="none"/>
        <vertAlign val="baseline"/>
        <sz val="12"/>
        <color theme="1"/>
        <name val="Calibri"/>
        <family val="2"/>
        <scheme val="minor"/>
      </font>
      <numFmt numFmtId="164" formatCode="_(&quot;$&quot;* #,##0_);_(&quot;$&quot;* \(#,##0\);_(&quot;$&quot;* &quot;-&quot;??_);_(@_)"/>
    </dxf>
    <dxf>
      <font>
        <b val="0"/>
        <i val="0"/>
        <strike val="0"/>
        <condense val="0"/>
        <extend val="0"/>
        <outline val="0"/>
        <shadow val="0"/>
        <u val="none"/>
        <vertAlign val="baseline"/>
        <sz val="12"/>
        <color theme="1"/>
        <name val="Calibri"/>
        <family val="2"/>
        <scheme val="minor"/>
      </font>
      <numFmt numFmtId="164" formatCode="_(&quot;$&quot;* #,##0_);_(&quot;$&quot;* \(#,##0\);_(&quot;$&quot;* &quot;-&quot;??_);_(@_)"/>
    </dxf>
    <dxf>
      <font>
        <b val="0"/>
        <i val="0"/>
        <strike val="0"/>
        <condense val="0"/>
        <extend val="0"/>
        <outline val="0"/>
        <shadow val="0"/>
        <u val="none"/>
        <vertAlign val="baseline"/>
        <sz val="12"/>
        <color theme="1"/>
        <name val="Calibri"/>
        <family val="2"/>
        <scheme val="minor"/>
      </font>
      <numFmt numFmtId="164" formatCode="_(&quot;$&quot;* #,##0_);_(&quot;$&quot;* \(#,##0\);_(&quot;$&quot;* &quot;-&quot;??_);_(@_)"/>
    </dxf>
    <dxf>
      <font>
        <b val="0"/>
        <i val="0"/>
        <strike val="0"/>
        <condense val="0"/>
        <extend val="0"/>
        <outline val="0"/>
        <shadow val="0"/>
        <u val="none"/>
        <vertAlign val="baseline"/>
        <sz val="12"/>
        <color theme="1"/>
        <name val="Calibri"/>
        <family val="2"/>
        <scheme val="minor"/>
      </font>
      <numFmt numFmtId="164" formatCode="_(&quot;$&quot;* #,##0_);_(&quot;$&quot;* \(#,##0\);_(&quot;$&quot;* &quot;-&quot;??_);_(@_)"/>
    </dxf>
    <dxf>
      <font>
        <b val="0"/>
        <i val="0"/>
        <strike val="0"/>
        <condense val="0"/>
        <extend val="0"/>
        <outline val="0"/>
        <shadow val="0"/>
        <u val="none"/>
        <vertAlign val="baseline"/>
        <sz val="12"/>
        <color theme="1"/>
        <name val="Calibri"/>
        <family val="2"/>
        <scheme val="minor"/>
      </font>
      <numFmt numFmtId="164" formatCode="_(&quot;$&quot;* #,##0_);_(&quot;$&quot;* \(#,##0\);_(&quot;$&quot;* &quot;-&quot;??_);_(@_)"/>
    </dxf>
    <dxf>
      <font>
        <b val="0"/>
        <i val="0"/>
        <strike val="0"/>
        <condense val="0"/>
        <extend val="0"/>
        <outline val="0"/>
        <shadow val="0"/>
        <u val="none"/>
        <vertAlign val="baseline"/>
        <sz val="12"/>
        <color theme="1"/>
        <name val="Calibri"/>
        <family val="2"/>
        <scheme val="minor"/>
      </font>
      <numFmt numFmtId="164" formatCode="_(&quot;$&quot;* #,##0_);_(&quot;$&quot;* \(#,##0\);_(&quot;$&quot;* &quot;-&quot;??_);_(@_)"/>
    </dxf>
    <dxf>
      <font>
        <b val="0"/>
        <i val="0"/>
        <strike val="0"/>
        <condense val="0"/>
        <extend val="0"/>
        <outline val="0"/>
        <shadow val="0"/>
        <u val="none"/>
        <vertAlign val="baseline"/>
        <sz val="12"/>
        <color theme="1"/>
        <name val="Calibri"/>
        <family val="2"/>
        <scheme val="minor"/>
      </font>
      <numFmt numFmtId="164" formatCode="_(&quot;$&quot;* #,##0_);_(&quot;$&quot;* \(#,##0\);_(&quot;$&quot;* &quot;-&quot;??_);_(@_)"/>
    </dxf>
    <dxf>
      <font>
        <b val="0"/>
        <i val="0"/>
        <strike val="0"/>
        <condense val="0"/>
        <extend val="0"/>
        <outline val="0"/>
        <shadow val="0"/>
        <u val="none"/>
        <vertAlign val="baseline"/>
        <sz val="12"/>
        <color theme="1"/>
        <name val="Calibri"/>
        <family val="2"/>
        <scheme val="minor"/>
      </font>
      <numFmt numFmtId="164" formatCode="_(&quot;$&quot;* #,##0_);_(&quot;$&quot;* \(#,##0\);_(&quot;$&quot;* &quot;-&quot;??_);_(@_)"/>
    </dxf>
    <dxf>
      <font>
        <b val="0"/>
        <i val="0"/>
        <strike val="0"/>
        <condense val="0"/>
        <extend val="0"/>
        <outline val="0"/>
        <shadow val="0"/>
        <u val="none"/>
        <vertAlign val="baseline"/>
        <sz val="12"/>
        <color theme="1"/>
        <name val="Calibri"/>
        <family val="2"/>
        <scheme val="minor"/>
      </font>
      <numFmt numFmtId="0" formatCode="General"/>
    </dxf>
    <dxf>
      <font>
        <b val="0"/>
        <i val="0"/>
        <strike val="0"/>
        <condense val="0"/>
        <extend val="0"/>
        <outline val="0"/>
        <shadow val="0"/>
        <u val="none"/>
        <vertAlign val="baseline"/>
        <sz val="12"/>
        <color theme="1"/>
        <name val="Calibri"/>
        <family val="2"/>
        <scheme val="minor"/>
      </font>
      <numFmt numFmtId="164" formatCode="_(&quot;$&quot;* #,##0_);_(&quot;$&quot;* \(#,##0\);_(&quot;$&quot;* &quot;-&quot;??_);_(@_)"/>
    </dxf>
    <dxf>
      <numFmt numFmtId="172" formatCode="m/d/yyyy"/>
    </dxf>
    <dxf>
      <font>
        <b val="0"/>
        <i val="0"/>
        <strike val="0"/>
        <condense val="0"/>
        <extend val="0"/>
        <outline val="0"/>
        <shadow val="0"/>
        <u val="none"/>
        <vertAlign val="baseline"/>
        <sz val="12"/>
        <color theme="1"/>
        <name val="Calibri"/>
        <family val="2"/>
        <scheme val="minor"/>
      </font>
      <numFmt numFmtId="164" formatCode="_(&quot;$&quot;* #,##0_);_(&quot;$&quot;* \(#,##0\);_(&quot;$&quot;* &quot;-&quot;??_);_(@_)"/>
    </dxf>
  </dxfs>
  <tableStyles count="0" defaultTableStyle="TableStyleMedium2" defaultPivotStyle="PivotStyleLight16"/>
  <colors>
    <mruColors>
      <color rgb="FFE3C8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[Multichannel Budget Optimization and Sales Forecasting Analysis.xlsx]MODEL DIAGNOSTICS!PivotTable11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'MODEL DIAGNOSTICS'!$AF$4</c:f>
              <c:strCache>
                <c:ptCount val="1"/>
                <c:pt idx="0">
                  <c:v>Sum of sales</c:v>
                </c:pt>
              </c:strCache>
            </c:strRef>
          </c:tx>
          <c:spPr>
            <a:ln w="28575" cap="rnd">
              <a:solidFill>
                <a:schemeClr val="accent1"/>
              </a:solidFill>
              <a:round/>
            </a:ln>
            <a:effectLst/>
          </c:spPr>
          <c:marker>
            <c:symbol val="none"/>
          </c:marker>
          <c:cat>
            <c:multiLvlStrRef>
              <c:f>'MODEL DIAGNOSTICS'!$AD$5:$AE$161</c:f>
              <c:multiLvlStrCache>
                <c:ptCount val="157"/>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2</c:v>
                  </c:pt>
                  <c:pt idx="54">
                    <c:v>3</c:v>
                  </c:pt>
                  <c:pt idx="55">
                    <c:v>4</c:v>
                  </c:pt>
                  <c:pt idx="56">
                    <c:v>5</c:v>
                  </c:pt>
                  <c:pt idx="57">
                    <c:v>6</c:v>
                  </c:pt>
                  <c:pt idx="58">
                    <c:v>7</c:v>
                  </c:pt>
                  <c:pt idx="59">
                    <c:v>8</c:v>
                  </c:pt>
                  <c:pt idx="60">
                    <c:v>9</c:v>
                  </c:pt>
                  <c:pt idx="61">
                    <c:v>10</c:v>
                  </c:pt>
                  <c:pt idx="62">
                    <c:v>11</c:v>
                  </c:pt>
                  <c:pt idx="63">
                    <c:v>12</c:v>
                  </c:pt>
                  <c:pt idx="64">
                    <c:v>13</c:v>
                  </c:pt>
                  <c:pt idx="65">
                    <c:v>14</c:v>
                  </c:pt>
                  <c:pt idx="66">
                    <c:v>15</c:v>
                  </c:pt>
                  <c:pt idx="67">
                    <c:v>16</c:v>
                  </c:pt>
                  <c:pt idx="68">
                    <c:v>17</c:v>
                  </c:pt>
                  <c:pt idx="69">
                    <c:v>18</c:v>
                  </c:pt>
                  <c:pt idx="70">
                    <c:v>19</c:v>
                  </c:pt>
                  <c:pt idx="71">
                    <c:v>20</c:v>
                  </c:pt>
                  <c:pt idx="72">
                    <c:v>21</c:v>
                  </c:pt>
                  <c:pt idx="73">
                    <c:v>22</c:v>
                  </c:pt>
                  <c:pt idx="74">
                    <c:v>23</c:v>
                  </c:pt>
                  <c:pt idx="75">
                    <c:v>24</c:v>
                  </c:pt>
                  <c:pt idx="76">
                    <c:v>25</c:v>
                  </c:pt>
                  <c:pt idx="77">
                    <c:v>26</c:v>
                  </c:pt>
                  <c:pt idx="78">
                    <c:v>27</c:v>
                  </c:pt>
                  <c:pt idx="79">
                    <c:v>28</c:v>
                  </c:pt>
                  <c:pt idx="80">
                    <c:v>29</c:v>
                  </c:pt>
                  <c:pt idx="81">
                    <c:v>30</c:v>
                  </c:pt>
                  <c:pt idx="82">
                    <c:v>31</c:v>
                  </c:pt>
                  <c:pt idx="83">
                    <c:v>32</c:v>
                  </c:pt>
                  <c:pt idx="84">
                    <c:v>33</c:v>
                  </c:pt>
                  <c:pt idx="85">
                    <c:v>34</c:v>
                  </c:pt>
                  <c:pt idx="86">
                    <c:v>35</c:v>
                  </c:pt>
                  <c:pt idx="87">
                    <c:v>36</c:v>
                  </c:pt>
                  <c:pt idx="88">
                    <c:v>37</c:v>
                  </c:pt>
                  <c:pt idx="89">
                    <c:v>38</c:v>
                  </c:pt>
                  <c:pt idx="90">
                    <c:v>39</c:v>
                  </c:pt>
                  <c:pt idx="91">
                    <c:v>40</c:v>
                  </c:pt>
                  <c:pt idx="92">
                    <c:v>41</c:v>
                  </c:pt>
                  <c:pt idx="93">
                    <c:v>42</c:v>
                  </c:pt>
                  <c:pt idx="94">
                    <c:v>43</c:v>
                  </c:pt>
                  <c:pt idx="95">
                    <c:v>44</c:v>
                  </c:pt>
                  <c:pt idx="96">
                    <c:v>45</c:v>
                  </c:pt>
                  <c:pt idx="97">
                    <c:v>46</c:v>
                  </c:pt>
                  <c:pt idx="98">
                    <c:v>47</c:v>
                  </c:pt>
                  <c:pt idx="99">
                    <c:v>48</c:v>
                  </c:pt>
                  <c:pt idx="100">
                    <c:v>49</c:v>
                  </c:pt>
                  <c:pt idx="101">
                    <c:v>50</c:v>
                  </c:pt>
                  <c:pt idx="102">
                    <c:v>51</c:v>
                  </c:pt>
                  <c:pt idx="103">
                    <c:v>52</c:v>
                  </c:pt>
                  <c:pt idx="104">
                    <c:v>53</c:v>
                  </c:pt>
                  <c:pt idx="105">
                    <c:v>2</c:v>
                  </c:pt>
                  <c:pt idx="106">
                    <c:v>3</c:v>
                  </c:pt>
                  <c:pt idx="107">
                    <c:v>4</c:v>
                  </c:pt>
                  <c:pt idx="108">
                    <c:v>5</c:v>
                  </c:pt>
                  <c:pt idx="109">
                    <c:v>6</c:v>
                  </c:pt>
                  <c:pt idx="110">
                    <c:v>7</c:v>
                  </c:pt>
                  <c:pt idx="111">
                    <c:v>8</c:v>
                  </c:pt>
                  <c:pt idx="112">
                    <c:v>9</c:v>
                  </c:pt>
                  <c:pt idx="113">
                    <c:v>10</c:v>
                  </c:pt>
                  <c:pt idx="114">
                    <c:v>11</c:v>
                  </c:pt>
                  <c:pt idx="115">
                    <c:v>12</c:v>
                  </c:pt>
                  <c:pt idx="116">
                    <c:v>13</c:v>
                  </c:pt>
                  <c:pt idx="117">
                    <c:v>14</c:v>
                  </c:pt>
                  <c:pt idx="118">
                    <c:v>15</c:v>
                  </c:pt>
                  <c:pt idx="119">
                    <c:v>16</c:v>
                  </c:pt>
                  <c:pt idx="120">
                    <c:v>17</c:v>
                  </c:pt>
                  <c:pt idx="121">
                    <c:v>18</c:v>
                  </c:pt>
                  <c:pt idx="122">
                    <c:v>19</c:v>
                  </c:pt>
                  <c:pt idx="123">
                    <c:v>20</c:v>
                  </c:pt>
                  <c:pt idx="124">
                    <c:v>21</c:v>
                  </c:pt>
                  <c:pt idx="125">
                    <c:v>22</c:v>
                  </c:pt>
                  <c:pt idx="126">
                    <c:v>23</c:v>
                  </c:pt>
                  <c:pt idx="127">
                    <c:v>24</c:v>
                  </c:pt>
                  <c:pt idx="128">
                    <c:v>25</c:v>
                  </c:pt>
                  <c:pt idx="129">
                    <c:v>26</c:v>
                  </c:pt>
                  <c:pt idx="130">
                    <c:v>27</c:v>
                  </c:pt>
                  <c:pt idx="131">
                    <c:v>28</c:v>
                  </c:pt>
                  <c:pt idx="132">
                    <c:v>29</c:v>
                  </c:pt>
                  <c:pt idx="133">
                    <c:v>30</c:v>
                  </c:pt>
                  <c:pt idx="134">
                    <c:v>31</c:v>
                  </c:pt>
                  <c:pt idx="135">
                    <c:v>32</c:v>
                  </c:pt>
                  <c:pt idx="136">
                    <c:v>33</c:v>
                  </c:pt>
                  <c:pt idx="137">
                    <c:v>34</c:v>
                  </c:pt>
                  <c:pt idx="138">
                    <c:v>35</c:v>
                  </c:pt>
                  <c:pt idx="139">
                    <c:v>36</c:v>
                  </c:pt>
                  <c:pt idx="140">
                    <c:v>37</c:v>
                  </c:pt>
                  <c:pt idx="141">
                    <c:v>38</c:v>
                  </c:pt>
                  <c:pt idx="142">
                    <c:v>39</c:v>
                  </c:pt>
                  <c:pt idx="143">
                    <c:v>40</c:v>
                  </c:pt>
                  <c:pt idx="144">
                    <c:v>41</c:v>
                  </c:pt>
                  <c:pt idx="145">
                    <c:v>42</c:v>
                  </c:pt>
                  <c:pt idx="146">
                    <c:v>43</c:v>
                  </c:pt>
                  <c:pt idx="147">
                    <c:v>44</c:v>
                  </c:pt>
                  <c:pt idx="148">
                    <c:v>45</c:v>
                  </c:pt>
                  <c:pt idx="149">
                    <c:v>46</c:v>
                  </c:pt>
                  <c:pt idx="150">
                    <c:v>47</c:v>
                  </c:pt>
                  <c:pt idx="151">
                    <c:v>48</c:v>
                  </c:pt>
                  <c:pt idx="152">
                    <c:v>49</c:v>
                  </c:pt>
                  <c:pt idx="153">
                    <c:v>50</c:v>
                  </c:pt>
                  <c:pt idx="154">
                    <c:v>51</c:v>
                  </c:pt>
                  <c:pt idx="155">
                    <c:v>52</c:v>
                  </c:pt>
                  <c:pt idx="156">
                    <c:v>53</c:v>
                  </c:pt>
                </c:lvl>
                <c:lvl>
                  <c:pt idx="0">
                    <c:v>2017</c:v>
                  </c:pt>
                  <c:pt idx="53">
                    <c:v>2018</c:v>
                  </c:pt>
                  <c:pt idx="105">
                    <c:v>2019</c:v>
                  </c:pt>
                </c:lvl>
              </c:multiLvlStrCache>
            </c:multiLvlStrRef>
          </c:cat>
          <c:val>
            <c:numRef>
              <c:f>'MODEL DIAGNOSTICS'!$AF$5:$AF$161</c:f>
              <c:numCache>
                <c:formatCode>General</c:formatCode>
                <c:ptCount val="157"/>
                <c:pt idx="0">
                  <c:v>2474.3100014179799</c:v>
                </c:pt>
                <c:pt idx="1">
                  <c:v>2494.6129524301623</c:v>
                </c:pt>
                <c:pt idx="2">
                  <c:v>3214.8189824376855</c:v>
                </c:pt>
                <c:pt idx="3">
                  <c:v>2617.0876330104011</c:v>
                </c:pt>
                <c:pt idx="4">
                  <c:v>2707.5524019092363</c:v>
                </c:pt>
                <c:pt idx="5">
                  <c:v>2621.4760857192259</c:v>
                </c:pt>
                <c:pt idx="6">
                  <c:v>2803.2617656572684</c:v>
                </c:pt>
                <c:pt idx="7">
                  <c:v>2508.0855439824359</c:v>
                </c:pt>
                <c:pt idx="8">
                  <c:v>2686.4753205129937</c:v>
                </c:pt>
                <c:pt idx="9">
                  <c:v>2710.7329722763275</c:v>
                </c:pt>
                <c:pt idx="10">
                  <c:v>2766.2497120287844</c:v>
                </c:pt>
                <c:pt idx="11">
                  <c:v>2676.5061216340414</c:v>
                </c:pt>
                <c:pt idx="12">
                  <c:v>2429.2481711411338</c:v>
                </c:pt>
                <c:pt idx="13">
                  <c:v>2947.7330699970203</c:v>
                </c:pt>
                <c:pt idx="14">
                  <c:v>2830.3859888451657</c:v>
                </c:pt>
                <c:pt idx="15">
                  <c:v>2491.8049939672778</c:v>
                </c:pt>
                <c:pt idx="16">
                  <c:v>2523.0601511960795</c:v>
                </c:pt>
                <c:pt idx="17">
                  <c:v>2938.1658000612229</c:v>
                </c:pt>
                <c:pt idx="18">
                  <c:v>6697.8352525424416</c:v>
                </c:pt>
                <c:pt idx="19">
                  <c:v>7313.3299379578984</c:v>
                </c:pt>
                <c:pt idx="20">
                  <c:v>6437.3077364915334</c:v>
                </c:pt>
                <c:pt idx="21">
                  <c:v>7671.4962588536264</c:v>
                </c:pt>
                <c:pt idx="22">
                  <c:v>6953.4343588062784</c:v>
                </c:pt>
                <c:pt idx="23">
                  <c:v>7621.3506038938494</c:v>
                </c:pt>
                <c:pt idx="24">
                  <c:v>6643.3405865742352</c:v>
                </c:pt>
                <c:pt idx="25">
                  <c:v>7863.3266857698882</c:v>
                </c:pt>
                <c:pt idx="26">
                  <c:v>6743.1988685990491</c:v>
                </c:pt>
                <c:pt idx="27">
                  <c:v>7935.0594966055851</c:v>
                </c:pt>
                <c:pt idx="28">
                  <c:v>6743.059707647717</c:v>
                </c:pt>
                <c:pt idx="29">
                  <c:v>7139.7360238451947</c:v>
                </c:pt>
                <c:pt idx="30">
                  <c:v>7862.6213570774426</c:v>
                </c:pt>
                <c:pt idx="31">
                  <c:v>7973.9068740942985</c:v>
                </c:pt>
                <c:pt idx="32">
                  <c:v>7001.5826684212388</c:v>
                </c:pt>
                <c:pt idx="33">
                  <c:v>7472.4493068043503</c:v>
                </c:pt>
                <c:pt idx="34">
                  <c:v>7970.883956917105</c:v>
                </c:pt>
                <c:pt idx="35">
                  <c:v>7850.0576102050263</c:v>
                </c:pt>
                <c:pt idx="36">
                  <c:v>9901.3758702442319</c:v>
                </c:pt>
                <c:pt idx="37">
                  <c:v>10025.237148295226</c:v>
                </c:pt>
                <c:pt idx="38">
                  <c:v>9140.1136806253126</c:v>
                </c:pt>
                <c:pt idx="39">
                  <c:v>3345.1729255415712</c:v>
                </c:pt>
                <c:pt idx="40">
                  <c:v>3541.0322759543642</c:v>
                </c:pt>
                <c:pt idx="41">
                  <c:v>3449.3209376741556</c:v>
                </c:pt>
                <c:pt idx="42">
                  <c:v>3061.0615128362315</c:v>
                </c:pt>
                <c:pt idx="43">
                  <c:v>3051.1093622569229</c:v>
                </c:pt>
                <c:pt idx="44">
                  <c:v>3203.9147090586807</c:v>
                </c:pt>
                <c:pt idx="45">
                  <c:v>3080.9018404491626</c:v>
                </c:pt>
                <c:pt idx="46">
                  <c:v>3566.7487835671027</c:v>
                </c:pt>
                <c:pt idx="47">
                  <c:v>3129.8361210653784</c:v>
                </c:pt>
                <c:pt idx="48">
                  <c:v>3267.3015704143991</c:v>
                </c:pt>
                <c:pt idx="49">
                  <c:v>3293.6683273415842</c:v>
                </c:pt>
                <c:pt idx="50">
                  <c:v>3393.4121691611849</c:v>
                </c:pt>
                <c:pt idx="51">
                  <c:v>3031.9730640741482</c:v>
                </c:pt>
                <c:pt idx="52">
                  <c:v>3006.2241734015806</c:v>
                </c:pt>
                <c:pt idx="53">
                  <c:v>3673.8160973941249</c:v>
                </c:pt>
                <c:pt idx="54">
                  <c:v>3827.221359275693</c:v>
                </c:pt>
                <c:pt idx="55">
                  <c:v>3743.4559628954589</c:v>
                </c:pt>
                <c:pt idx="56">
                  <c:v>3297.6723270515477</c:v>
                </c:pt>
                <c:pt idx="57">
                  <c:v>3533.0251224637309</c:v>
                </c:pt>
                <c:pt idx="58">
                  <c:v>3218.3042844237311</c:v>
                </c:pt>
                <c:pt idx="59">
                  <c:v>3222.084131095372</c:v>
                </c:pt>
                <c:pt idx="60">
                  <c:v>3224.0621571117231</c:v>
                </c:pt>
                <c:pt idx="61">
                  <c:v>3305.4852596090991</c:v>
                </c:pt>
                <c:pt idx="62">
                  <c:v>3979.8652612145115</c:v>
                </c:pt>
                <c:pt idx="63">
                  <c:v>3167.2215485208608</c:v>
                </c:pt>
                <c:pt idx="64">
                  <c:v>3325.6888518914607</c:v>
                </c:pt>
                <c:pt idx="65">
                  <c:v>2993.7002349208433</c:v>
                </c:pt>
                <c:pt idx="66">
                  <c:v>2882.5738068212831</c:v>
                </c:pt>
                <c:pt idx="67">
                  <c:v>3155.9485198008829</c:v>
                </c:pt>
                <c:pt idx="68">
                  <c:v>2703.3267255134797</c:v>
                </c:pt>
                <c:pt idx="69">
                  <c:v>3151.4630180329627</c:v>
                </c:pt>
                <c:pt idx="70">
                  <c:v>7087.1726827623452</c:v>
                </c:pt>
                <c:pt idx="71">
                  <c:v>7698.2257907978028</c:v>
                </c:pt>
                <c:pt idx="72">
                  <c:v>7556.0470686080462</c:v>
                </c:pt>
                <c:pt idx="73">
                  <c:v>7261.6646730011162</c:v>
                </c:pt>
                <c:pt idx="74">
                  <c:v>8328.4687536630536</c:v>
                </c:pt>
                <c:pt idx="75">
                  <c:v>8871.8429562556812</c:v>
                </c:pt>
                <c:pt idx="76">
                  <c:v>7932.5391588349248</c:v>
                </c:pt>
                <c:pt idx="77">
                  <c:v>8520.8740909573389</c:v>
                </c:pt>
                <c:pt idx="78">
                  <c:v>14866.398850380318</c:v>
                </c:pt>
                <c:pt idx="79">
                  <c:v>16663.995069620287</c:v>
                </c:pt>
                <c:pt idx="80">
                  <c:v>14211.12812698975</c:v>
                </c:pt>
                <c:pt idx="81">
                  <c:v>16381.121396438079</c:v>
                </c:pt>
                <c:pt idx="82">
                  <c:v>13743.795777672283</c:v>
                </c:pt>
                <c:pt idx="83">
                  <c:v>14349.393761304829</c:v>
                </c:pt>
                <c:pt idx="84">
                  <c:v>13927.090784949209</c:v>
                </c:pt>
                <c:pt idx="85">
                  <c:v>14538.123891313524</c:v>
                </c:pt>
                <c:pt idx="86">
                  <c:v>13599.151700308101</c:v>
                </c:pt>
                <c:pt idx="87">
                  <c:v>11012.577430324593</c:v>
                </c:pt>
                <c:pt idx="88">
                  <c:v>10593.931315340185</c:v>
                </c:pt>
                <c:pt idx="89">
                  <c:v>9459.2135328486002</c:v>
                </c:pt>
                <c:pt idx="90">
                  <c:v>10450.366680430481</c:v>
                </c:pt>
                <c:pt idx="91">
                  <c:v>10760.92448958786</c:v>
                </c:pt>
                <c:pt idx="92">
                  <c:v>3419.1154144777074</c:v>
                </c:pt>
                <c:pt idx="93">
                  <c:v>3677.2824470469536</c:v>
                </c:pt>
                <c:pt idx="94">
                  <c:v>3841.1282568707593</c:v>
                </c:pt>
                <c:pt idx="95">
                  <c:v>4051.8780579779664</c:v>
                </c:pt>
                <c:pt idx="96">
                  <c:v>3260.6912602667248</c:v>
                </c:pt>
                <c:pt idx="97">
                  <c:v>3630.848672316868</c:v>
                </c:pt>
                <c:pt idx="98">
                  <c:v>3288.5930902346122</c:v>
                </c:pt>
                <c:pt idx="99">
                  <c:v>3955.6618966949309</c:v>
                </c:pt>
                <c:pt idx="100">
                  <c:v>3971.8351213905798</c:v>
                </c:pt>
                <c:pt idx="101">
                  <c:v>3905.3027404553986</c:v>
                </c:pt>
                <c:pt idx="102">
                  <c:v>3686.5300483458573</c:v>
                </c:pt>
                <c:pt idx="103">
                  <c:v>3710.8399564588181</c:v>
                </c:pt>
                <c:pt idx="104">
                  <c:v>3718.7290688805647</c:v>
                </c:pt>
                <c:pt idx="105">
                  <c:v>3624.7153924541076</c:v>
                </c:pt>
                <c:pt idx="106">
                  <c:v>3902.7103579981258</c:v>
                </c:pt>
                <c:pt idx="107">
                  <c:v>4098.7746676036413</c:v>
                </c:pt>
                <c:pt idx="108">
                  <c:v>3659.001906742898</c:v>
                </c:pt>
                <c:pt idx="109">
                  <c:v>3405.7028200414697</c:v>
                </c:pt>
                <c:pt idx="110">
                  <c:v>3109.6079885139143</c:v>
                </c:pt>
                <c:pt idx="111">
                  <c:v>3265.8964194817349</c:v>
                </c:pt>
                <c:pt idx="112">
                  <c:v>2960.952520125612</c:v>
                </c:pt>
                <c:pt idx="113">
                  <c:v>3030.2952953751605</c:v>
                </c:pt>
                <c:pt idx="114">
                  <c:v>2610.5192800405316</c:v>
                </c:pt>
                <c:pt idx="115">
                  <c:v>2395.6038558922141</c:v>
                </c:pt>
                <c:pt idx="116">
                  <c:v>2117.3916740506775</c:v>
                </c:pt>
                <c:pt idx="117">
                  <c:v>2354.077792520392</c:v>
                </c:pt>
                <c:pt idx="118">
                  <c:v>2328.1352594895907</c:v>
                </c:pt>
                <c:pt idx="119">
                  <c:v>1854.4017126202302</c:v>
                </c:pt>
                <c:pt idx="120">
                  <c:v>2095.5983538604505</c:v>
                </c:pt>
                <c:pt idx="121">
                  <c:v>2115.5022889734528</c:v>
                </c:pt>
                <c:pt idx="122">
                  <c:v>8275.5625727330789</c:v>
                </c:pt>
                <c:pt idx="123">
                  <c:v>8456.1528849674669</c:v>
                </c:pt>
                <c:pt idx="124">
                  <c:v>8338.8914502443004</c:v>
                </c:pt>
                <c:pt idx="125">
                  <c:v>9720.2273432493876</c:v>
                </c:pt>
                <c:pt idx="126">
                  <c:v>8829.5300754925629</c:v>
                </c:pt>
                <c:pt idx="127">
                  <c:v>10265.373986018461</c:v>
                </c:pt>
                <c:pt idx="128">
                  <c:v>8551.8503917332946</c:v>
                </c:pt>
                <c:pt idx="129">
                  <c:v>9125.9471930201271</c:v>
                </c:pt>
                <c:pt idx="130">
                  <c:v>9307.1414304402824</c:v>
                </c:pt>
                <c:pt idx="131">
                  <c:v>9393.6012490559606</c:v>
                </c:pt>
                <c:pt idx="132">
                  <c:v>9241.212919756359</c:v>
                </c:pt>
                <c:pt idx="133">
                  <c:v>8427.707602204644</c:v>
                </c:pt>
                <c:pt idx="134">
                  <c:v>8662.2738285770174</c:v>
                </c:pt>
                <c:pt idx="135">
                  <c:v>10594.829883012557</c:v>
                </c:pt>
                <c:pt idx="136">
                  <c:v>9346.0538006271836</c:v>
                </c:pt>
                <c:pt idx="137">
                  <c:v>11072.280482751668</c:v>
                </c:pt>
                <c:pt idx="138">
                  <c:v>10064.118372816369</c:v>
                </c:pt>
                <c:pt idx="139">
                  <c:v>11185.273791801479</c:v>
                </c:pt>
                <c:pt idx="140">
                  <c:v>10161.463003652283</c:v>
                </c:pt>
                <c:pt idx="141">
                  <c:v>10251.437208030557</c:v>
                </c:pt>
                <c:pt idx="142">
                  <c:v>10264.651200310938</c:v>
                </c:pt>
                <c:pt idx="143">
                  <c:v>10376.888183900466</c:v>
                </c:pt>
                <c:pt idx="144">
                  <c:v>4125.7180012128765</c:v>
                </c:pt>
                <c:pt idx="145">
                  <c:v>4451.1775276929566</c:v>
                </c:pt>
                <c:pt idx="146">
                  <c:v>4130.1127414660459</c:v>
                </c:pt>
                <c:pt idx="147">
                  <c:v>4000.9405096949035</c:v>
                </c:pt>
                <c:pt idx="148">
                  <c:v>4186.5265339766156</c:v>
                </c:pt>
                <c:pt idx="149">
                  <c:v>4096.9360369996966</c:v>
                </c:pt>
                <c:pt idx="150">
                  <c:v>4469.0990402379075</c:v>
                </c:pt>
                <c:pt idx="151">
                  <c:v>3688.828024502101</c:v>
                </c:pt>
                <c:pt idx="152">
                  <c:v>4161.8731047428373</c:v>
                </c:pt>
                <c:pt idx="153">
                  <c:v>4722.0739577558697</c:v>
                </c:pt>
                <c:pt idx="154">
                  <c:v>4051.3291530021547</c:v>
                </c:pt>
                <c:pt idx="155">
                  <c:v>4408.0994234444152</c:v>
                </c:pt>
                <c:pt idx="156">
                  <c:v>4621.0947215127799</c:v>
                </c:pt>
              </c:numCache>
            </c:numRef>
          </c:val>
          <c:smooth val="0"/>
          <c:extLst>
            <c:ext xmlns:c16="http://schemas.microsoft.com/office/drawing/2014/chart" uri="{C3380CC4-5D6E-409C-BE32-E72D297353CC}">
              <c16:uniqueId val="{00000000-104C-4896-B5C1-B177D0FA8607}"/>
            </c:ext>
          </c:extLst>
        </c:ser>
        <c:ser>
          <c:idx val="1"/>
          <c:order val="1"/>
          <c:tx>
            <c:strRef>
              <c:f>'MODEL DIAGNOSTICS'!$AG$4</c:f>
              <c:strCache>
                <c:ptCount val="1"/>
                <c:pt idx="0">
                  <c:v>Sum of Prediction 4</c:v>
                </c:pt>
              </c:strCache>
            </c:strRef>
          </c:tx>
          <c:spPr>
            <a:ln w="28575" cap="rnd">
              <a:solidFill>
                <a:schemeClr val="accent2"/>
              </a:solidFill>
              <a:round/>
            </a:ln>
            <a:effectLst/>
          </c:spPr>
          <c:marker>
            <c:symbol val="none"/>
          </c:marker>
          <c:cat>
            <c:multiLvlStrRef>
              <c:f>'MODEL DIAGNOSTICS'!$AD$5:$AE$161</c:f>
              <c:multiLvlStrCache>
                <c:ptCount val="157"/>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2</c:v>
                  </c:pt>
                  <c:pt idx="54">
                    <c:v>3</c:v>
                  </c:pt>
                  <c:pt idx="55">
                    <c:v>4</c:v>
                  </c:pt>
                  <c:pt idx="56">
                    <c:v>5</c:v>
                  </c:pt>
                  <c:pt idx="57">
                    <c:v>6</c:v>
                  </c:pt>
                  <c:pt idx="58">
                    <c:v>7</c:v>
                  </c:pt>
                  <c:pt idx="59">
                    <c:v>8</c:v>
                  </c:pt>
                  <c:pt idx="60">
                    <c:v>9</c:v>
                  </c:pt>
                  <c:pt idx="61">
                    <c:v>10</c:v>
                  </c:pt>
                  <c:pt idx="62">
                    <c:v>11</c:v>
                  </c:pt>
                  <c:pt idx="63">
                    <c:v>12</c:v>
                  </c:pt>
                  <c:pt idx="64">
                    <c:v>13</c:v>
                  </c:pt>
                  <c:pt idx="65">
                    <c:v>14</c:v>
                  </c:pt>
                  <c:pt idx="66">
                    <c:v>15</c:v>
                  </c:pt>
                  <c:pt idx="67">
                    <c:v>16</c:v>
                  </c:pt>
                  <c:pt idx="68">
                    <c:v>17</c:v>
                  </c:pt>
                  <c:pt idx="69">
                    <c:v>18</c:v>
                  </c:pt>
                  <c:pt idx="70">
                    <c:v>19</c:v>
                  </c:pt>
                  <c:pt idx="71">
                    <c:v>20</c:v>
                  </c:pt>
                  <c:pt idx="72">
                    <c:v>21</c:v>
                  </c:pt>
                  <c:pt idx="73">
                    <c:v>22</c:v>
                  </c:pt>
                  <c:pt idx="74">
                    <c:v>23</c:v>
                  </c:pt>
                  <c:pt idx="75">
                    <c:v>24</c:v>
                  </c:pt>
                  <c:pt idx="76">
                    <c:v>25</c:v>
                  </c:pt>
                  <c:pt idx="77">
                    <c:v>26</c:v>
                  </c:pt>
                  <c:pt idx="78">
                    <c:v>27</c:v>
                  </c:pt>
                  <c:pt idx="79">
                    <c:v>28</c:v>
                  </c:pt>
                  <c:pt idx="80">
                    <c:v>29</c:v>
                  </c:pt>
                  <c:pt idx="81">
                    <c:v>30</c:v>
                  </c:pt>
                  <c:pt idx="82">
                    <c:v>31</c:v>
                  </c:pt>
                  <c:pt idx="83">
                    <c:v>32</c:v>
                  </c:pt>
                  <c:pt idx="84">
                    <c:v>33</c:v>
                  </c:pt>
                  <c:pt idx="85">
                    <c:v>34</c:v>
                  </c:pt>
                  <c:pt idx="86">
                    <c:v>35</c:v>
                  </c:pt>
                  <c:pt idx="87">
                    <c:v>36</c:v>
                  </c:pt>
                  <c:pt idx="88">
                    <c:v>37</c:v>
                  </c:pt>
                  <c:pt idx="89">
                    <c:v>38</c:v>
                  </c:pt>
                  <c:pt idx="90">
                    <c:v>39</c:v>
                  </c:pt>
                  <c:pt idx="91">
                    <c:v>40</c:v>
                  </c:pt>
                  <c:pt idx="92">
                    <c:v>41</c:v>
                  </c:pt>
                  <c:pt idx="93">
                    <c:v>42</c:v>
                  </c:pt>
                  <c:pt idx="94">
                    <c:v>43</c:v>
                  </c:pt>
                  <c:pt idx="95">
                    <c:v>44</c:v>
                  </c:pt>
                  <c:pt idx="96">
                    <c:v>45</c:v>
                  </c:pt>
                  <c:pt idx="97">
                    <c:v>46</c:v>
                  </c:pt>
                  <c:pt idx="98">
                    <c:v>47</c:v>
                  </c:pt>
                  <c:pt idx="99">
                    <c:v>48</c:v>
                  </c:pt>
                  <c:pt idx="100">
                    <c:v>49</c:v>
                  </c:pt>
                  <c:pt idx="101">
                    <c:v>50</c:v>
                  </c:pt>
                  <c:pt idx="102">
                    <c:v>51</c:v>
                  </c:pt>
                  <c:pt idx="103">
                    <c:v>52</c:v>
                  </c:pt>
                  <c:pt idx="104">
                    <c:v>53</c:v>
                  </c:pt>
                  <c:pt idx="105">
                    <c:v>2</c:v>
                  </c:pt>
                  <c:pt idx="106">
                    <c:v>3</c:v>
                  </c:pt>
                  <c:pt idx="107">
                    <c:v>4</c:v>
                  </c:pt>
                  <c:pt idx="108">
                    <c:v>5</c:v>
                  </c:pt>
                  <c:pt idx="109">
                    <c:v>6</c:v>
                  </c:pt>
                  <c:pt idx="110">
                    <c:v>7</c:v>
                  </c:pt>
                  <c:pt idx="111">
                    <c:v>8</c:v>
                  </c:pt>
                  <c:pt idx="112">
                    <c:v>9</c:v>
                  </c:pt>
                  <c:pt idx="113">
                    <c:v>10</c:v>
                  </c:pt>
                  <c:pt idx="114">
                    <c:v>11</c:v>
                  </c:pt>
                  <c:pt idx="115">
                    <c:v>12</c:v>
                  </c:pt>
                  <c:pt idx="116">
                    <c:v>13</c:v>
                  </c:pt>
                  <c:pt idx="117">
                    <c:v>14</c:v>
                  </c:pt>
                  <c:pt idx="118">
                    <c:v>15</c:v>
                  </c:pt>
                  <c:pt idx="119">
                    <c:v>16</c:v>
                  </c:pt>
                  <c:pt idx="120">
                    <c:v>17</c:v>
                  </c:pt>
                  <c:pt idx="121">
                    <c:v>18</c:v>
                  </c:pt>
                  <c:pt idx="122">
                    <c:v>19</c:v>
                  </c:pt>
                  <c:pt idx="123">
                    <c:v>20</c:v>
                  </c:pt>
                  <c:pt idx="124">
                    <c:v>21</c:v>
                  </c:pt>
                  <c:pt idx="125">
                    <c:v>22</c:v>
                  </c:pt>
                  <c:pt idx="126">
                    <c:v>23</c:v>
                  </c:pt>
                  <c:pt idx="127">
                    <c:v>24</c:v>
                  </c:pt>
                  <c:pt idx="128">
                    <c:v>25</c:v>
                  </c:pt>
                  <c:pt idx="129">
                    <c:v>26</c:v>
                  </c:pt>
                  <c:pt idx="130">
                    <c:v>27</c:v>
                  </c:pt>
                  <c:pt idx="131">
                    <c:v>28</c:v>
                  </c:pt>
                  <c:pt idx="132">
                    <c:v>29</c:v>
                  </c:pt>
                  <c:pt idx="133">
                    <c:v>30</c:v>
                  </c:pt>
                  <c:pt idx="134">
                    <c:v>31</c:v>
                  </c:pt>
                  <c:pt idx="135">
                    <c:v>32</c:v>
                  </c:pt>
                  <c:pt idx="136">
                    <c:v>33</c:v>
                  </c:pt>
                  <c:pt idx="137">
                    <c:v>34</c:v>
                  </c:pt>
                  <c:pt idx="138">
                    <c:v>35</c:v>
                  </c:pt>
                  <c:pt idx="139">
                    <c:v>36</c:v>
                  </c:pt>
                  <c:pt idx="140">
                    <c:v>37</c:v>
                  </c:pt>
                  <c:pt idx="141">
                    <c:v>38</c:v>
                  </c:pt>
                  <c:pt idx="142">
                    <c:v>39</c:v>
                  </c:pt>
                  <c:pt idx="143">
                    <c:v>40</c:v>
                  </c:pt>
                  <c:pt idx="144">
                    <c:v>41</c:v>
                  </c:pt>
                  <c:pt idx="145">
                    <c:v>42</c:v>
                  </c:pt>
                  <c:pt idx="146">
                    <c:v>43</c:v>
                  </c:pt>
                  <c:pt idx="147">
                    <c:v>44</c:v>
                  </c:pt>
                  <c:pt idx="148">
                    <c:v>45</c:v>
                  </c:pt>
                  <c:pt idx="149">
                    <c:v>46</c:v>
                  </c:pt>
                  <c:pt idx="150">
                    <c:v>47</c:v>
                  </c:pt>
                  <c:pt idx="151">
                    <c:v>48</c:v>
                  </c:pt>
                  <c:pt idx="152">
                    <c:v>49</c:v>
                  </c:pt>
                  <c:pt idx="153">
                    <c:v>50</c:v>
                  </c:pt>
                  <c:pt idx="154">
                    <c:v>51</c:v>
                  </c:pt>
                  <c:pt idx="155">
                    <c:v>52</c:v>
                  </c:pt>
                  <c:pt idx="156">
                    <c:v>53</c:v>
                  </c:pt>
                </c:lvl>
                <c:lvl>
                  <c:pt idx="0">
                    <c:v>2017</c:v>
                  </c:pt>
                  <c:pt idx="53">
                    <c:v>2018</c:v>
                  </c:pt>
                  <c:pt idx="105">
                    <c:v>2019</c:v>
                  </c:pt>
                </c:lvl>
              </c:multiLvlStrCache>
            </c:multiLvlStrRef>
          </c:cat>
          <c:val>
            <c:numRef>
              <c:f>'MODEL DIAGNOSTICS'!$AG$5:$AG$161</c:f>
              <c:numCache>
                <c:formatCode>General</c:formatCode>
                <c:ptCount val="157"/>
                <c:pt idx="0">
                  <c:v>2706.6983475708334</c:v>
                </c:pt>
                <c:pt idx="1">
                  <c:v>2910.0616835003193</c:v>
                </c:pt>
                <c:pt idx="2">
                  <c:v>2975.0593747414277</c:v>
                </c:pt>
                <c:pt idx="3">
                  <c:v>3046.0358231645059</c:v>
                </c:pt>
                <c:pt idx="4">
                  <c:v>3121.4932129357153</c:v>
                </c:pt>
                <c:pt idx="5">
                  <c:v>2718.1413506180775</c:v>
                </c:pt>
                <c:pt idx="6">
                  <c:v>2529.1167099407107</c:v>
                </c:pt>
                <c:pt idx="7">
                  <c:v>2535.7175795088792</c:v>
                </c:pt>
                <c:pt idx="8">
                  <c:v>2564.6356526828795</c:v>
                </c:pt>
                <c:pt idx="9">
                  <c:v>2607.7514796683345</c:v>
                </c:pt>
                <c:pt idx="10">
                  <c:v>2660.1684225910403</c:v>
                </c:pt>
                <c:pt idx="11">
                  <c:v>2719.0349895350746</c:v>
                </c:pt>
                <c:pt idx="12">
                  <c:v>2782.6947839248664</c:v>
                </c:pt>
                <c:pt idx="13">
                  <c:v>2820.795641397086</c:v>
                </c:pt>
                <c:pt idx="14">
                  <c:v>2847.2489686201998</c:v>
                </c:pt>
                <c:pt idx="15">
                  <c:v>2674.7929763004922</c:v>
                </c:pt>
                <c:pt idx="16">
                  <c:v>2598.4190651992112</c:v>
                </c:pt>
                <c:pt idx="17">
                  <c:v>2596.7422442512561</c:v>
                </c:pt>
                <c:pt idx="18">
                  <c:v>7000.654451513351</c:v>
                </c:pt>
                <c:pt idx="19">
                  <c:v>7032.0752848979682</c:v>
                </c:pt>
                <c:pt idx="20">
                  <c:v>7071.4608145770508</c:v>
                </c:pt>
                <c:pt idx="21">
                  <c:v>7115.7989277872121</c:v>
                </c:pt>
                <c:pt idx="22">
                  <c:v>7130.167533395912</c:v>
                </c:pt>
                <c:pt idx="23">
                  <c:v>7179.6788727178046</c:v>
                </c:pt>
                <c:pt idx="24">
                  <c:v>7230.7500554015051</c:v>
                </c:pt>
                <c:pt idx="25">
                  <c:v>7282.9968653282885</c:v>
                </c:pt>
                <c:pt idx="26">
                  <c:v>7489.1483622133055</c:v>
                </c:pt>
                <c:pt idx="27">
                  <c:v>7544.2262248853103</c:v>
                </c:pt>
                <c:pt idx="28">
                  <c:v>7599.9892270402006</c:v>
                </c:pt>
                <c:pt idx="29">
                  <c:v>7656.3679374944386</c:v>
                </c:pt>
                <c:pt idx="30">
                  <c:v>7713.3164645884981</c:v>
                </c:pt>
                <c:pt idx="31">
                  <c:v>7753.9920664908386</c:v>
                </c:pt>
                <c:pt idx="32">
                  <c:v>7811.874775944364</c:v>
                </c:pt>
                <c:pt idx="33">
                  <c:v>7870.2640997654862</c:v>
                </c:pt>
                <c:pt idx="34">
                  <c:v>8447.0728502016827</c:v>
                </c:pt>
                <c:pt idx="35">
                  <c:v>9065.7979459397138</c:v>
                </c:pt>
                <c:pt idx="36">
                  <c:v>9168.1996041664497</c:v>
                </c:pt>
                <c:pt idx="37">
                  <c:v>9254.2866814601912</c:v>
                </c:pt>
                <c:pt idx="38">
                  <c:v>9332.7353284475375</c:v>
                </c:pt>
                <c:pt idx="39">
                  <c:v>3242.0643040181471</c:v>
                </c:pt>
                <c:pt idx="40">
                  <c:v>3106.5557079220694</c:v>
                </c:pt>
                <c:pt idx="41">
                  <c:v>3057.1364465284159</c:v>
                </c:pt>
                <c:pt idx="42">
                  <c:v>3077.8802058903098</c:v>
                </c:pt>
                <c:pt idx="43">
                  <c:v>3101.6849381119678</c:v>
                </c:pt>
                <c:pt idx="44">
                  <c:v>3126.6738813000152</c:v>
                </c:pt>
                <c:pt idx="45">
                  <c:v>3151.987647140144</c:v>
                </c:pt>
                <c:pt idx="46">
                  <c:v>3177.2915500896738</c:v>
                </c:pt>
                <c:pt idx="47">
                  <c:v>3202.4958101544121</c:v>
                </c:pt>
                <c:pt idx="48">
                  <c:v>3227.6129650066623</c:v>
                </c:pt>
                <c:pt idx="49">
                  <c:v>3252.6904764748738</c:v>
                </c:pt>
                <c:pt idx="50">
                  <c:v>3277.781333396867</c:v>
                </c:pt>
                <c:pt idx="51">
                  <c:v>3302.9327855649722</c:v>
                </c:pt>
                <c:pt idx="52">
                  <c:v>3328.1832271157955</c:v>
                </c:pt>
                <c:pt idx="53">
                  <c:v>3353.5624297719833</c:v>
                </c:pt>
                <c:pt idx="54">
                  <c:v>3379.0929209139472</c:v>
                </c:pt>
                <c:pt idx="55">
                  <c:v>3404.7915569262104</c:v>
                </c:pt>
                <c:pt idx="56">
                  <c:v>3430.6709286750611</c:v>
                </c:pt>
                <c:pt idx="57">
                  <c:v>3456.7404969300419</c:v>
                </c:pt>
                <c:pt idx="58">
                  <c:v>3483.0074625182674</c:v>
                </c:pt>
                <c:pt idx="59">
                  <c:v>3509.4774127806659</c:v>
                </c:pt>
                <c:pt idx="60">
                  <c:v>3536.154792528343</c:v>
                </c:pt>
                <c:pt idx="61">
                  <c:v>3563.0432427666324</c:v>
                </c:pt>
                <c:pt idx="62">
                  <c:v>3502.0852328637538</c:v>
                </c:pt>
                <c:pt idx="63">
                  <c:v>3013.6359494805811</c:v>
                </c:pt>
                <c:pt idx="64">
                  <c:v>2753.6576361790312</c:v>
                </c:pt>
                <c:pt idx="65">
                  <c:v>2740.5052418139926</c:v>
                </c:pt>
                <c:pt idx="66">
                  <c:v>2743.7546724962549</c:v>
                </c:pt>
                <c:pt idx="67">
                  <c:v>2756.0617571657735</c:v>
                </c:pt>
                <c:pt idx="68">
                  <c:v>2772.9982620032656</c:v>
                </c:pt>
                <c:pt idx="69">
                  <c:v>2792.1846192899279</c:v>
                </c:pt>
                <c:pt idx="70">
                  <c:v>7562.4840474317234</c:v>
                </c:pt>
                <c:pt idx="71">
                  <c:v>7618.2675287028869</c:v>
                </c:pt>
                <c:pt idx="72">
                  <c:v>7674.7237646028761</c:v>
                </c:pt>
                <c:pt idx="73">
                  <c:v>7731.5856883437546</c:v>
                </c:pt>
                <c:pt idx="74">
                  <c:v>7752.6871182855803</c:v>
                </c:pt>
                <c:pt idx="75">
                  <c:v>7809.9179886424527</c:v>
                </c:pt>
                <c:pt idx="76">
                  <c:v>7867.4831501677872</c:v>
                </c:pt>
                <c:pt idx="77">
                  <c:v>8065.025569919685</c:v>
                </c:pt>
                <c:pt idx="78">
                  <c:v>13867.598240365614</c:v>
                </c:pt>
                <c:pt idx="79">
                  <c:v>14972.600870194779</c:v>
                </c:pt>
                <c:pt idx="80">
                  <c:v>14933.197931336283</c:v>
                </c:pt>
                <c:pt idx="81">
                  <c:v>14947.810308547305</c:v>
                </c:pt>
                <c:pt idx="82">
                  <c:v>14991.061975769155</c:v>
                </c:pt>
                <c:pt idx="83">
                  <c:v>15016.629420584084</c:v>
                </c:pt>
                <c:pt idx="84">
                  <c:v>15082.329677102036</c:v>
                </c:pt>
                <c:pt idx="85">
                  <c:v>15152.091554810633</c:v>
                </c:pt>
                <c:pt idx="86">
                  <c:v>11927.111077767113</c:v>
                </c:pt>
                <c:pt idx="87">
                  <c:v>9635.6003779086241</c:v>
                </c:pt>
                <c:pt idx="88">
                  <c:v>9706.7787138570566</c:v>
                </c:pt>
                <c:pt idx="89">
                  <c:v>9778.6759300184294</c:v>
                </c:pt>
                <c:pt idx="90">
                  <c:v>10385.316278687646</c:v>
                </c:pt>
                <c:pt idx="91">
                  <c:v>10593.551332477031</c:v>
                </c:pt>
                <c:pt idx="92">
                  <c:v>3774.5529405579437</c:v>
                </c:pt>
                <c:pt idx="93">
                  <c:v>4036.5612524472313</c:v>
                </c:pt>
                <c:pt idx="94">
                  <c:v>4148.5377677758806</c:v>
                </c:pt>
                <c:pt idx="95">
                  <c:v>4169.6091548121549</c:v>
                </c:pt>
                <c:pt idx="96">
                  <c:v>3680.1137251256005</c:v>
                </c:pt>
                <c:pt idx="97">
                  <c:v>3411.6141355243017</c:v>
                </c:pt>
                <c:pt idx="98">
                  <c:v>3432.9786056783082</c:v>
                </c:pt>
                <c:pt idx="99">
                  <c:v>3455.6211061370136</c:v>
                </c:pt>
                <c:pt idx="100">
                  <c:v>3479.2858735489281</c:v>
                </c:pt>
                <c:pt idx="101">
                  <c:v>3503.7616494629074</c:v>
                </c:pt>
                <c:pt idx="102">
                  <c:v>3528.8849065613508</c:v>
                </c:pt>
                <c:pt idx="103">
                  <c:v>3554.5337402175892</c:v>
                </c:pt>
                <c:pt idx="104">
                  <c:v>3580.619441557822</c:v>
                </c:pt>
                <c:pt idx="105">
                  <c:v>3607.0785414158136</c:v>
                </c:pt>
                <c:pt idx="106">
                  <c:v>3633.8662236746295</c:v>
                </c:pt>
                <c:pt idx="107">
                  <c:v>3660.9512127409403</c:v>
                </c:pt>
                <c:pt idx="108">
                  <c:v>3688.3119480391251</c:v>
                </c:pt>
                <c:pt idx="109">
                  <c:v>3715.9337853736001</c:v>
                </c:pt>
                <c:pt idx="110">
                  <c:v>3256.0764319864625</c:v>
                </c:pt>
                <c:pt idx="111">
                  <c:v>3003.4699222392424</c:v>
                </c:pt>
                <c:pt idx="112">
                  <c:v>2934.545507651992</c:v>
                </c:pt>
                <c:pt idx="113">
                  <c:v>2779.7397501765126</c:v>
                </c:pt>
                <c:pt idx="114">
                  <c:v>2678.5614696308685</c:v>
                </c:pt>
                <c:pt idx="115">
                  <c:v>2614.0961772511523</c:v>
                </c:pt>
                <c:pt idx="116">
                  <c:v>2325.0977563204037</c:v>
                </c:pt>
                <c:pt idx="117">
                  <c:v>2171.6718746727711</c:v>
                </c:pt>
                <c:pt idx="118">
                  <c:v>2127.9306613236872</c:v>
                </c:pt>
                <c:pt idx="119">
                  <c:v>2046.0543887037122</c:v>
                </c:pt>
                <c:pt idx="120">
                  <c:v>2030.0921411166414</c:v>
                </c:pt>
                <c:pt idx="121">
                  <c:v>2050.1087515428435</c:v>
                </c:pt>
                <c:pt idx="122">
                  <c:v>7715.0893028160572</c:v>
                </c:pt>
                <c:pt idx="123">
                  <c:v>8587.627151280798</c:v>
                </c:pt>
                <c:pt idx="124">
                  <c:v>8946.6765330211438</c:v>
                </c:pt>
                <c:pt idx="125">
                  <c:v>9174.5554113719772</c:v>
                </c:pt>
                <c:pt idx="126">
                  <c:v>9293.168618009433</c:v>
                </c:pt>
                <c:pt idx="127">
                  <c:v>9418.6655323046361</c:v>
                </c:pt>
                <c:pt idx="128">
                  <c:v>9523.9401078534411</c:v>
                </c:pt>
                <c:pt idx="129">
                  <c:v>9617.3615857553323</c:v>
                </c:pt>
                <c:pt idx="130">
                  <c:v>9703.6886922939048</c:v>
                </c:pt>
                <c:pt idx="131">
                  <c:v>9989.7811267801335</c:v>
                </c:pt>
                <c:pt idx="132">
                  <c:v>10070.90813557169</c:v>
                </c:pt>
                <c:pt idx="133">
                  <c:v>9237.6960113984042</c:v>
                </c:pt>
                <c:pt idx="134">
                  <c:v>9763.2762163619336</c:v>
                </c:pt>
                <c:pt idx="135">
                  <c:v>10042.846040032369</c:v>
                </c:pt>
                <c:pt idx="136">
                  <c:v>10222.876732679504</c:v>
                </c:pt>
                <c:pt idx="137">
                  <c:v>10357.411283746125</c:v>
                </c:pt>
                <c:pt idx="138">
                  <c:v>10468.315909075782</c:v>
                </c:pt>
                <c:pt idx="139">
                  <c:v>10974.993824213216</c:v>
                </c:pt>
                <c:pt idx="140">
                  <c:v>11069.792450560826</c:v>
                </c:pt>
                <c:pt idx="141">
                  <c:v>11160.634565151484</c:v>
                </c:pt>
                <c:pt idx="142">
                  <c:v>11249.351605512187</c:v>
                </c:pt>
                <c:pt idx="143">
                  <c:v>11337.006741663999</c:v>
                </c:pt>
                <c:pt idx="144">
                  <c:v>4034.2904846289616</c:v>
                </c:pt>
                <c:pt idx="145">
                  <c:v>4065.0827800677421</c:v>
                </c:pt>
                <c:pt idx="146">
                  <c:v>4095.9516160515304</c:v>
                </c:pt>
                <c:pt idx="147">
                  <c:v>4126.9544271815512</c:v>
                </c:pt>
                <c:pt idx="148">
                  <c:v>4158.1296083391626</c:v>
                </c:pt>
                <c:pt idx="149">
                  <c:v>4189.5034315090643</c:v>
                </c:pt>
                <c:pt idx="150">
                  <c:v>4221.0942890915139</c:v>
                </c:pt>
                <c:pt idx="151">
                  <c:v>4252.9153648991305</c:v>
                </c:pt>
                <c:pt idx="152">
                  <c:v>4284.9763539446476</c:v>
                </c:pt>
                <c:pt idx="153">
                  <c:v>4317.2845910852493</c:v>
                </c:pt>
                <c:pt idx="154">
                  <c:v>4349.8458032605558</c:v>
                </c:pt>
                <c:pt idx="155">
                  <c:v>4382.6646169929754</c:v>
                </c:pt>
                <c:pt idx="156">
                  <c:v>4415.7449039898092</c:v>
                </c:pt>
              </c:numCache>
            </c:numRef>
          </c:val>
          <c:smooth val="0"/>
          <c:extLst>
            <c:ext xmlns:c16="http://schemas.microsoft.com/office/drawing/2014/chart" uri="{C3380CC4-5D6E-409C-BE32-E72D297353CC}">
              <c16:uniqueId val="{00000001-104C-4896-B5C1-B177D0FA8607}"/>
            </c:ext>
          </c:extLst>
        </c:ser>
        <c:dLbls>
          <c:showLegendKey val="0"/>
          <c:showVal val="0"/>
          <c:showCatName val="0"/>
          <c:showSerName val="0"/>
          <c:showPercent val="0"/>
          <c:showBubbleSize val="0"/>
        </c:dLbls>
        <c:smooth val="0"/>
        <c:axId val="2087011952"/>
        <c:axId val="2087012432"/>
      </c:lineChart>
      <c:catAx>
        <c:axId val="208701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12432"/>
        <c:crosses val="autoZero"/>
        <c:auto val="1"/>
        <c:lblAlgn val="ctr"/>
        <c:lblOffset val="100"/>
        <c:noMultiLvlLbl val="0"/>
      </c:catAx>
      <c:valAx>
        <c:axId val="208701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11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[Multichannel Budget Optimization and Sales Forecasting Analysis.xlsx]MODEL DIAGNOSTICS!PivotTable11</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'MODEL DIAGNOSTICS'!$AF$4</c:f>
              <c:strCache>
                <c:ptCount val="1"/>
                <c:pt idx="0">
                  <c:v>Sum of sales</c:v>
                </c:pt>
              </c:strCache>
            </c:strRef>
          </c:tx>
          <c:spPr>
            <a:ln w="28575" cap="rnd">
              <a:solidFill>
                <a:schemeClr val="accent1"/>
              </a:solidFill>
              <a:round/>
            </a:ln>
            <a:effectLst/>
          </c:spPr>
          <c:marker>
            <c:symbol val="none"/>
          </c:marker>
          <c:cat>
            <c:multiLvlStrRef>
              <c:f>'MODEL DIAGNOSTICS'!$AD$5:$AE$161</c:f>
              <c:multiLvlStrCache>
                <c:ptCount val="157"/>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2</c:v>
                  </c:pt>
                  <c:pt idx="54">
                    <c:v>3</c:v>
                  </c:pt>
                  <c:pt idx="55">
                    <c:v>4</c:v>
                  </c:pt>
                  <c:pt idx="56">
                    <c:v>5</c:v>
                  </c:pt>
                  <c:pt idx="57">
                    <c:v>6</c:v>
                  </c:pt>
                  <c:pt idx="58">
                    <c:v>7</c:v>
                  </c:pt>
                  <c:pt idx="59">
                    <c:v>8</c:v>
                  </c:pt>
                  <c:pt idx="60">
                    <c:v>9</c:v>
                  </c:pt>
                  <c:pt idx="61">
                    <c:v>10</c:v>
                  </c:pt>
                  <c:pt idx="62">
                    <c:v>11</c:v>
                  </c:pt>
                  <c:pt idx="63">
                    <c:v>12</c:v>
                  </c:pt>
                  <c:pt idx="64">
                    <c:v>13</c:v>
                  </c:pt>
                  <c:pt idx="65">
                    <c:v>14</c:v>
                  </c:pt>
                  <c:pt idx="66">
                    <c:v>15</c:v>
                  </c:pt>
                  <c:pt idx="67">
                    <c:v>16</c:v>
                  </c:pt>
                  <c:pt idx="68">
                    <c:v>17</c:v>
                  </c:pt>
                  <c:pt idx="69">
                    <c:v>18</c:v>
                  </c:pt>
                  <c:pt idx="70">
                    <c:v>19</c:v>
                  </c:pt>
                  <c:pt idx="71">
                    <c:v>20</c:v>
                  </c:pt>
                  <c:pt idx="72">
                    <c:v>21</c:v>
                  </c:pt>
                  <c:pt idx="73">
                    <c:v>22</c:v>
                  </c:pt>
                  <c:pt idx="74">
                    <c:v>23</c:v>
                  </c:pt>
                  <c:pt idx="75">
                    <c:v>24</c:v>
                  </c:pt>
                  <c:pt idx="76">
                    <c:v>25</c:v>
                  </c:pt>
                  <c:pt idx="77">
                    <c:v>26</c:v>
                  </c:pt>
                  <c:pt idx="78">
                    <c:v>27</c:v>
                  </c:pt>
                  <c:pt idx="79">
                    <c:v>28</c:v>
                  </c:pt>
                  <c:pt idx="80">
                    <c:v>29</c:v>
                  </c:pt>
                  <c:pt idx="81">
                    <c:v>30</c:v>
                  </c:pt>
                  <c:pt idx="82">
                    <c:v>31</c:v>
                  </c:pt>
                  <c:pt idx="83">
                    <c:v>32</c:v>
                  </c:pt>
                  <c:pt idx="84">
                    <c:v>33</c:v>
                  </c:pt>
                  <c:pt idx="85">
                    <c:v>34</c:v>
                  </c:pt>
                  <c:pt idx="86">
                    <c:v>35</c:v>
                  </c:pt>
                  <c:pt idx="87">
                    <c:v>36</c:v>
                  </c:pt>
                  <c:pt idx="88">
                    <c:v>37</c:v>
                  </c:pt>
                  <c:pt idx="89">
                    <c:v>38</c:v>
                  </c:pt>
                  <c:pt idx="90">
                    <c:v>39</c:v>
                  </c:pt>
                  <c:pt idx="91">
                    <c:v>40</c:v>
                  </c:pt>
                  <c:pt idx="92">
                    <c:v>41</c:v>
                  </c:pt>
                  <c:pt idx="93">
                    <c:v>42</c:v>
                  </c:pt>
                  <c:pt idx="94">
                    <c:v>43</c:v>
                  </c:pt>
                  <c:pt idx="95">
                    <c:v>44</c:v>
                  </c:pt>
                  <c:pt idx="96">
                    <c:v>45</c:v>
                  </c:pt>
                  <c:pt idx="97">
                    <c:v>46</c:v>
                  </c:pt>
                  <c:pt idx="98">
                    <c:v>47</c:v>
                  </c:pt>
                  <c:pt idx="99">
                    <c:v>48</c:v>
                  </c:pt>
                  <c:pt idx="100">
                    <c:v>49</c:v>
                  </c:pt>
                  <c:pt idx="101">
                    <c:v>50</c:v>
                  </c:pt>
                  <c:pt idx="102">
                    <c:v>51</c:v>
                  </c:pt>
                  <c:pt idx="103">
                    <c:v>52</c:v>
                  </c:pt>
                  <c:pt idx="104">
                    <c:v>53</c:v>
                  </c:pt>
                  <c:pt idx="105">
                    <c:v>2</c:v>
                  </c:pt>
                  <c:pt idx="106">
                    <c:v>3</c:v>
                  </c:pt>
                  <c:pt idx="107">
                    <c:v>4</c:v>
                  </c:pt>
                  <c:pt idx="108">
                    <c:v>5</c:v>
                  </c:pt>
                  <c:pt idx="109">
                    <c:v>6</c:v>
                  </c:pt>
                  <c:pt idx="110">
                    <c:v>7</c:v>
                  </c:pt>
                  <c:pt idx="111">
                    <c:v>8</c:v>
                  </c:pt>
                  <c:pt idx="112">
                    <c:v>9</c:v>
                  </c:pt>
                  <c:pt idx="113">
                    <c:v>10</c:v>
                  </c:pt>
                  <c:pt idx="114">
                    <c:v>11</c:v>
                  </c:pt>
                  <c:pt idx="115">
                    <c:v>12</c:v>
                  </c:pt>
                  <c:pt idx="116">
                    <c:v>13</c:v>
                  </c:pt>
                  <c:pt idx="117">
                    <c:v>14</c:v>
                  </c:pt>
                  <c:pt idx="118">
                    <c:v>15</c:v>
                  </c:pt>
                  <c:pt idx="119">
                    <c:v>16</c:v>
                  </c:pt>
                  <c:pt idx="120">
                    <c:v>17</c:v>
                  </c:pt>
                  <c:pt idx="121">
                    <c:v>18</c:v>
                  </c:pt>
                  <c:pt idx="122">
                    <c:v>19</c:v>
                  </c:pt>
                  <c:pt idx="123">
                    <c:v>20</c:v>
                  </c:pt>
                  <c:pt idx="124">
                    <c:v>21</c:v>
                  </c:pt>
                  <c:pt idx="125">
                    <c:v>22</c:v>
                  </c:pt>
                  <c:pt idx="126">
                    <c:v>23</c:v>
                  </c:pt>
                  <c:pt idx="127">
                    <c:v>24</c:v>
                  </c:pt>
                  <c:pt idx="128">
                    <c:v>25</c:v>
                  </c:pt>
                  <c:pt idx="129">
                    <c:v>26</c:v>
                  </c:pt>
                  <c:pt idx="130">
                    <c:v>27</c:v>
                  </c:pt>
                  <c:pt idx="131">
                    <c:v>28</c:v>
                  </c:pt>
                  <c:pt idx="132">
                    <c:v>29</c:v>
                  </c:pt>
                  <c:pt idx="133">
                    <c:v>30</c:v>
                  </c:pt>
                  <c:pt idx="134">
                    <c:v>31</c:v>
                  </c:pt>
                  <c:pt idx="135">
                    <c:v>32</c:v>
                  </c:pt>
                  <c:pt idx="136">
                    <c:v>33</c:v>
                  </c:pt>
                  <c:pt idx="137">
                    <c:v>34</c:v>
                  </c:pt>
                  <c:pt idx="138">
                    <c:v>35</c:v>
                  </c:pt>
                  <c:pt idx="139">
                    <c:v>36</c:v>
                  </c:pt>
                  <c:pt idx="140">
                    <c:v>37</c:v>
                  </c:pt>
                  <c:pt idx="141">
                    <c:v>38</c:v>
                  </c:pt>
                  <c:pt idx="142">
                    <c:v>39</c:v>
                  </c:pt>
                  <c:pt idx="143">
                    <c:v>40</c:v>
                  </c:pt>
                  <c:pt idx="144">
                    <c:v>41</c:v>
                  </c:pt>
                  <c:pt idx="145">
                    <c:v>42</c:v>
                  </c:pt>
                  <c:pt idx="146">
                    <c:v>43</c:v>
                  </c:pt>
                  <c:pt idx="147">
                    <c:v>44</c:v>
                  </c:pt>
                  <c:pt idx="148">
                    <c:v>45</c:v>
                  </c:pt>
                  <c:pt idx="149">
                    <c:v>46</c:v>
                  </c:pt>
                  <c:pt idx="150">
                    <c:v>47</c:v>
                  </c:pt>
                  <c:pt idx="151">
                    <c:v>48</c:v>
                  </c:pt>
                  <c:pt idx="152">
                    <c:v>49</c:v>
                  </c:pt>
                  <c:pt idx="153">
                    <c:v>50</c:v>
                  </c:pt>
                  <c:pt idx="154">
                    <c:v>51</c:v>
                  </c:pt>
                  <c:pt idx="155">
                    <c:v>52</c:v>
                  </c:pt>
                  <c:pt idx="156">
                    <c:v>53</c:v>
                  </c:pt>
                </c:lvl>
                <c:lvl>
                  <c:pt idx="0">
                    <c:v>2017</c:v>
                  </c:pt>
                  <c:pt idx="53">
                    <c:v>2018</c:v>
                  </c:pt>
                  <c:pt idx="105">
                    <c:v>2019</c:v>
                  </c:pt>
                </c:lvl>
              </c:multiLvlStrCache>
            </c:multiLvlStrRef>
          </c:cat>
          <c:val>
            <c:numRef>
              <c:f>'MODEL DIAGNOSTICS'!$AF$5:$AF$161</c:f>
              <c:numCache>
                <c:formatCode>General</c:formatCode>
                <c:ptCount val="157"/>
                <c:pt idx="0">
                  <c:v>2474.3100014179799</c:v>
                </c:pt>
                <c:pt idx="1">
                  <c:v>2494.6129524301623</c:v>
                </c:pt>
                <c:pt idx="2">
                  <c:v>3214.8189824376855</c:v>
                </c:pt>
                <c:pt idx="3">
                  <c:v>2617.0876330104011</c:v>
                </c:pt>
                <c:pt idx="4">
                  <c:v>2707.5524019092363</c:v>
                </c:pt>
                <c:pt idx="5">
                  <c:v>2621.4760857192259</c:v>
                </c:pt>
                <c:pt idx="6">
                  <c:v>2803.2617656572684</c:v>
                </c:pt>
                <c:pt idx="7">
                  <c:v>2508.0855439824359</c:v>
                </c:pt>
                <c:pt idx="8">
                  <c:v>2686.4753205129937</c:v>
                </c:pt>
                <c:pt idx="9">
                  <c:v>2710.7329722763275</c:v>
                </c:pt>
                <c:pt idx="10">
                  <c:v>2766.2497120287844</c:v>
                </c:pt>
                <c:pt idx="11">
                  <c:v>2676.5061216340414</c:v>
                </c:pt>
                <c:pt idx="12">
                  <c:v>2429.2481711411338</c:v>
                </c:pt>
                <c:pt idx="13">
                  <c:v>2947.7330699970203</c:v>
                </c:pt>
                <c:pt idx="14">
                  <c:v>2830.3859888451657</c:v>
                </c:pt>
                <c:pt idx="15">
                  <c:v>2491.8049939672778</c:v>
                </c:pt>
                <c:pt idx="16">
                  <c:v>2523.0601511960795</c:v>
                </c:pt>
                <c:pt idx="17">
                  <c:v>2938.1658000612229</c:v>
                </c:pt>
                <c:pt idx="18">
                  <c:v>6697.8352525424416</c:v>
                </c:pt>
                <c:pt idx="19">
                  <c:v>7313.3299379578984</c:v>
                </c:pt>
                <c:pt idx="20">
                  <c:v>6437.3077364915334</c:v>
                </c:pt>
                <c:pt idx="21">
                  <c:v>7671.4962588536264</c:v>
                </c:pt>
                <c:pt idx="22">
                  <c:v>6953.4343588062784</c:v>
                </c:pt>
                <c:pt idx="23">
                  <c:v>7621.3506038938494</c:v>
                </c:pt>
                <c:pt idx="24">
                  <c:v>6643.3405865742352</c:v>
                </c:pt>
                <c:pt idx="25">
                  <c:v>7863.3266857698882</c:v>
                </c:pt>
                <c:pt idx="26">
                  <c:v>6743.1988685990491</c:v>
                </c:pt>
                <c:pt idx="27">
                  <c:v>7935.0594966055851</c:v>
                </c:pt>
                <c:pt idx="28">
                  <c:v>6743.059707647717</c:v>
                </c:pt>
                <c:pt idx="29">
                  <c:v>7139.7360238451947</c:v>
                </c:pt>
                <c:pt idx="30">
                  <c:v>7862.6213570774426</c:v>
                </c:pt>
                <c:pt idx="31">
                  <c:v>7973.9068740942985</c:v>
                </c:pt>
                <c:pt idx="32">
                  <c:v>7001.5826684212388</c:v>
                </c:pt>
                <c:pt idx="33">
                  <c:v>7472.4493068043503</c:v>
                </c:pt>
                <c:pt idx="34">
                  <c:v>7970.883956917105</c:v>
                </c:pt>
                <c:pt idx="35">
                  <c:v>7850.0576102050263</c:v>
                </c:pt>
                <c:pt idx="36">
                  <c:v>9901.3758702442319</c:v>
                </c:pt>
                <c:pt idx="37">
                  <c:v>10025.237148295226</c:v>
                </c:pt>
                <c:pt idx="38">
                  <c:v>9140.1136806253126</c:v>
                </c:pt>
                <c:pt idx="39">
                  <c:v>3345.1729255415712</c:v>
                </c:pt>
                <c:pt idx="40">
                  <c:v>3541.0322759543642</c:v>
                </c:pt>
                <c:pt idx="41">
                  <c:v>3449.3209376741556</c:v>
                </c:pt>
                <c:pt idx="42">
                  <c:v>3061.0615128362315</c:v>
                </c:pt>
                <c:pt idx="43">
                  <c:v>3051.1093622569229</c:v>
                </c:pt>
                <c:pt idx="44">
                  <c:v>3203.9147090586807</c:v>
                </c:pt>
                <c:pt idx="45">
                  <c:v>3080.9018404491626</c:v>
                </c:pt>
                <c:pt idx="46">
                  <c:v>3566.7487835671027</c:v>
                </c:pt>
                <c:pt idx="47">
                  <c:v>3129.8361210653784</c:v>
                </c:pt>
                <c:pt idx="48">
                  <c:v>3267.3015704143991</c:v>
                </c:pt>
                <c:pt idx="49">
                  <c:v>3293.6683273415842</c:v>
                </c:pt>
                <c:pt idx="50">
                  <c:v>3393.4121691611849</c:v>
                </c:pt>
                <c:pt idx="51">
                  <c:v>3031.9730640741482</c:v>
                </c:pt>
                <c:pt idx="52">
                  <c:v>3006.2241734015806</c:v>
                </c:pt>
                <c:pt idx="53">
                  <c:v>3673.8160973941249</c:v>
                </c:pt>
                <c:pt idx="54">
                  <c:v>3827.221359275693</c:v>
                </c:pt>
                <c:pt idx="55">
                  <c:v>3743.4559628954589</c:v>
                </c:pt>
                <c:pt idx="56">
                  <c:v>3297.6723270515477</c:v>
                </c:pt>
                <c:pt idx="57">
                  <c:v>3533.0251224637309</c:v>
                </c:pt>
                <c:pt idx="58">
                  <c:v>3218.3042844237311</c:v>
                </c:pt>
                <c:pt idx="59">
                  <c:v>3222.084131095372</c:v>
                </c:pt>
                <c:pt idx="60">
                  <c:v>3224.0621571117231</c:v>
                </c:pt>
                <c:pt idx="61">
                  <c:v>3305.4852596090991</c:v>
                </c:pt>
                <c:pt idx="62">
                  <c:v>3979.8652612145115</c:v>
                </c:pt>
                <c:pt idx="63">
                  <c:v>3167.2215485208608</c:v>
                </c:pt>
                <c:pt idx="64">
                  <c:v>3325.6888518914607</c:v>
                </c:pt>
                <c:pt idx="65">
                  <c:v>2993.7002349208433</c:v>
                </c:pt>
                <c:pt idx="66">
                  <c:v>2882.5738068212831</c:v>
                </c:pt>
                <c:pt idx="67">
                  <c:v>3155.9485198008829</c:v>
                </c:pt>
                <c:pt idx="68">
                  <c:v>2703.3267255134797</c:v>
                </c:pt>
                <c:pt idx="69">
                  <c:v>3151.4630180329627</c:v>
                </c:pt>
                <c:pt idx="70">
                  <c:v>7087.1726827623452</c:v>
                </c:pt>
                <c:pt idx="71">
                  <c:v>7698.2257907978028</c:v>
                </c:pt>
                <c:pt idx="72">
                  <c:v>7556.0470686080462</c:v>
                </c:pt>
                <c:pt idx="73">
                  <c:v>7261.6646730011162</c:v>
                </c:pt>
                <c:pt idx="74">
                  <c:v>8328.4687536630536</c:v>
                </c:pt>
                <c:pt idx="75">
                  <c:v>8871.8429562556812</c:v>
                </c:pt>
                <c:pt idx="76">
                  <c:v>7932.5391588349248</c:v>
                </c:pt>
                <c:pt idx="77">
                  <c:v>8520.8740909573389</c:v>
                </c:pt>
                <c:pt idx="78">
                  <c:v>14866.398850380318</c:v>
                </c:pt>
                <c:pt idx="79">
                  <c:v>16663.995069620287</c:v>
                </c:pt>
                <c:pt idx="80">
                  <c:v>14211.12812698975</c:v>
                </c:pt>
                <c:pt idx="81">
                  <c:v>16381.121396438079</c:v>
                </c:pt>
                <c:pt idx="82">
                  <c:v>13743.795777672283</c:v>
                </c:pt>
                <c:pt idx="83">
                  <c:v>14349.393761304829</c:v>
                </c:pt>
                <c:pt idx="84">
                  <c:v>13927.090784949209</c:v>
                </c:pt>
                <c:pt idx="85">
                  <c:v>14538.123891313524</c:v>
                </c:pt>
                <c:pt idx="86">
                  <c:v>13599.151700308101</c:v>
                </c:pt>
                <c:pt idx="87">
                  <c:v>11012.577430324593</c:v>
                </c:pt>
                <c:pt idx="88">
                  <c:v>10593.931315340185</c:v>
                </c:pt>
                <c:pt idx="89">
                  <c:v>9459.2135328486002</c:v>
                </c:pt>
                <c:pt idx="90">
                  <c:v>10450.366680430481</c:v>
                </c:pt>
                <c:pt idx="91">
                  <c:v>10760.92448958786</c:v>
                </c:pt>
                <c:pt idx="92">
                  <c:v>3419.1154144777074</c:v>
                </c:pt>
                <c:pt idx="93">
                  <c:v>3677.2824470469536</c:v>
                </c:pt>
                <c:pt idx="94">
                  <c:v>3841.1282568707593</c:v>
                </c:pt>
                <c:pt idx="95">
                  <c:v>4051.8780579779664</c:v>
                </c:pt>
                <c:pt idx="96">
                  <c:v>3260.6912602667248</c:v>
                </c:pt>
                <c:pt idx="97">
                  <c:v>3630.848672316868</c:v>
                </c:pt>
                <c:pt idx="98">
                  <c:v>3288.5930902346122</c:v>
                </c:pt>
                <c:pt idx="99">
                  <c:v>3955.6618966949309</c:v>
                </c:pt>
                <c:pt idx="100">
                  <c:v>3971.8351213905798</c:v>
                </c:pt>
                <c:pt idx="101">
                  <c:v>3905.3027404553986</c:v>
                </c:pt>
                <c:pt idx="102">
                  <c:v>3686.5300483458573</c:v>
                </c:pt>
                <c:pt idx="103">
                  <c:v>3710.8399564588181</c:v>
                </c:pt>
                <c:pt idx="104">
                  <c:v>3718.7290688805647</c:v>
                </c:pt>
                <c:pt idx="105">
                  <c:v>3624.7153924541076</c:v>
                </c:pt>
                <c:pt idx="106">
                  <c:v>3902.7103579981258</c:v>
                </c:pt>
                <c:pt idx="107">
                  <c:v>4098.7746676036413</c:v>
                </c:pt>
                <c:pt idx="108">
                  <c:v>3659.001906742898</c:v>
                </c:pt>
                <c:pt idx="109">
                  <c:v>3405.7028200414697</c:v>
                </c:pt>
                <c:pt idx="110">
                  <c:v>3109.6079885139143</c:v>
                </c:pt>
                <c:pt idx="111">
                  <c:v>3265.8964194817349</c:v>
                </c:pt>
                <c:pt idx="112">
                  <c:v>2960.952520125612</c:v>
                </c:pt>
                <c:pt idx="113">
                  <c:v>3030.2952953751605</c:v>
                </c:pt>
                <c:pt idx="114">
                  <c:v>2610.5192800405316</c:v>
                </c:pt>
                <c:pt idx="115">
                  <c:v>2395.6038558922141</c:v>
                </c:pt>
                <c:pt idx="116">
                  <c:v>2117.3916740506775</c:v>
                </c:pt>
                <c:pt idx="117">
                  <c:v>2354.077792520392</c:v>
                </c:pt>
                <c:pt idx="118">
                  <c:v>2328.1352594895907</c:v>
                </c:pt>
                <c:pt idx="119">
                  <c:v>1854.4017126202302</c:v>
                </c:pt>
                <c:pt idx="120">
                  <c:v>2095.5983538604505</c:v>
                </c:pt>
                <c:pt idx="121">
                  <c:v>2115.5022889734528</c:v>
                </c:pt>
                <c:pt idx="122">
                  <c:v>8275.5625727330789</c:v>
                </c:pt>
                <c:pt idx="123">
                  <c:v>8456.1528849674669</c:v>
                </c:pt>
                <c:pt idx="124">
                  <c:v>8338.8914502443004</c:v>
                </c:pt>
                <c:pt idx="125">
                  <c:v>9720.2273432493876</c:v>
                </c:pt>
                <c:pt idx="126">
                  <c:v>8829.5300754925629</c:v>
                </c:pt>
                <c:pt idx="127">
                  <c:v>10265.373986018461</c:v>
                </c:pt>
                <c:pt idx="128">
                  <c:v>8551.8503917332946</c:v>
                </c:pt>
                <c:pt idx="129">
                  <c:v>9125.9471930201271</c:v>
                </c:pt>
                <c:pt idx="130">
                  <c:v>9307.1414304402824</c:v>
                </c:pt>
                <c:pt idx="131">
                  <c:v>9393.6012490559606</c:v>
                </c:pt>
                <c:pt idx="132">
                  <c:v>9241.212919756359</c:v>
                </c:pt>
                <c:pt idx="133">
                  <c:v>8427.707602204644</c:v>
                </c:pt>
                <c:pt idx="134">
                  <c:v>8662.2738285770174</c:v>
                </c:pt>
                <c:pt idx="135">
                  <c:v>10594.829883012557</c:v>
                </c:pt>
                <c:pt idx="136">
                  <c:v>9346.0538006271836</c:v>
                </c:pt>
                <c:pt idx="137">
                  <c:v>11072.280482751668</c:v>
                </c:pt>
                <c:pt idx="138">
                  <c:v>10064.118372816369</c:v>
                </c:pt>
                <c:pt idx="139">
                  <c:v>11185.273791801479</c:v>
                </c:pt>
                <c:pt idx="140">
                  <c:v>10161.463003652283</c:v>
                </c:pt>
                <c:pt idx="141">
                  <c:v>10251.437208030557</c:v>
                </c:pt>
                <c:pt idx="142">
                  <c:v>10264.651200310938</c:v>
                </c:pt>
                <c:pt idx="143">
                  <c:v>10376.888183900466</c:v>
                </c:pt>
                <c:pt idx="144">
                  <c:v>4125.7180012128765</c:v>
                </c:pt>
                <c:pt idx="145">
                  <c:v>4451.1775276929566</c:v>
                </c:pt>
                <c:pt idx="146">
                  <c:v>4130.1127414660459</c:v>
                </c:pt>
                <c:pt idx="147">
                  <c:v>4000.9405096949035</c:v>
                </c:pt>
                <c:pt idx="148">
                  <c:v>4186.5265339766156</c:v>
                </c:pt>
                <c:pt idx="149">
                  <c:v>4096.9360369996966</c:v>
                </c:pt>
                <c:pt idx="150">
                  <c:v>4469.0990402379075</c:v>
                </c:pt>
                <c:pt idx="151">
                  <c:v>3688.828024502101</c:v>
                </c:pt>
                <c:pt idx="152">
                  <c:v>4161.8731047428373</c:v>
                </c:pt>
                <c:pt idx="153">
                  <c:v>4722.0739577558697</c:v>
                </c:pt>
                <c:pt idx="154">
                  <c:v>4051.3291530021547</c:v>
                </c:pt>
                <c:pt idx="155">
                  <c:v>4408.0994234444152</c:v>
                </c:pt>
                <c:pt idx="156">
                  <c:v>4621.0947215127799</c:v>
                </c:pt>
              </c:numCache>
            </c:numRef>
          </c:val>
          <c:smooth val="0"/>
          <c:extLst>
            <c:ext xmlns:c16="http://schemas.microsoft.com/office/drawing/2014/chart" uri="{C3380CC4-5D6E-409C-BE32-E72D297353CC}">
              <c16:uniqueId val="{00000000-4415-4711-A316-23BC77AFB46F}"/>
            </c:ext>
          </c:extLst>
        </c:ser>
        <c:ser>
          <c:idx val="1"/>
          <c:order val="1"/>
          <c:tx>
            <c:strRef>
              <c:f>'MODEL DIAGNOSTICS'!$AG$4</c:f>
              <c:strCache>
                <c:ptCount val="1"/>
                <c:pt idx="0">
                  <c:v>Sum of Prediction 4</c:v>
                </c:pt>
              </c:strCache>
            </c:strRef>
          </c:tx>
          <c:spPr>
            <a:ln w="28575" cap="rnd">
              <a:solidFill>
                <a:schemeClr val="accent2"/>
              </a:solidFill>
              <a:round/>
            </a:ln>
            <a:effectLst/>
          </c:spPr>
          <c:marker>
            <c:symbol val="none"/>
          </c:marker>
          <c:cat>
            <c:multiLvlStrRef>
              <c:f>'MODEL DIAGNOSTICS'!$AD$5:$AE$161</c:f>
              <c:multiLvlStrCache>
                <c:ptCount val="157"/>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2</c:v>
                  </c:pt>
                  <c:pt idx="54">
                    <c:v>3</c:v>
                  </c:pt>
                  <c:pt idx="55">
                    <c:v>4</c:v>
                  </c:pt>
                  <c:pt idx="56">
                    <c:v>5</c:v>
                  </c:pt>
                  <c:pt idx="57">
                    <c:v>6</c:v>
                  </c:pt>
                  <c:pt idx="58">
                    <c:v>7</c:v>
                  </c:pt>
                  <c:pt idx="59">
                    <c:v>8</c:v>
                  </c:pt>
                  <c:pt idx="60">
                    <c:v>9</c:v>
                  </c:pt>
                  <c:pt idx="61">
                    <c:v>10</c:v>
                  </c:pt>
                  <c:pt idx="62">
                    <c:v>11</c:v>
                  </c:pt>
                  <c:pt idx="63">
                    <c:v>12</c:v>
                  </c:pt>
                  <c:pt idx="64">
                    <c:v>13</c:v>
                  </c:pt>
                  <c:pt idx="65">
                    <c:v>14</c:v>
                  </c:pt>
                  <c:pt idx="66">
                    <c:v>15</c:v>
                  </c:pt>
                  <c:pt idx="67">
                    <c:v>16</c:v>
                  </c:pt>
                  <c:pt idx="68">
                    <c:v>17</c:v>
                  </c:pt>
                  <c:pt idx="69">
                    <c:v>18</c:v>
                  </c:pt>
                  <c:pt idx="70">
                    <c:v>19</c:v>
                  </c:pt>
                  <c:pt idx="71">
                    <c:v>20</c:v>
                  </c:pt>
                  <c:pt idx="72">
                    <c:v>21</c:v>
                  </c:pt>
                  <c:pt idx="73">
                    <c:v>22</c:v>
                  </c:pt>
                  <c:pt idx="74">
                    <c:v>23</c:v>
                  </c:pt>
                  <c:pt idx="75">
                    <c:v>24</c:v>
                  </c:pt>
                  <c:pt idx="76">
                    <c:v>25</c:v>
                  </c:pt>
                  <c:pt idx="77">
                    <c:v>26</c:v>
                  </c:pt>
                  <c:pt idx="78">
                    <c:v>27</c:v>
                  </c:pt>
                  <c:pt idx="79">
                    <c:v>28</c:v>
                  </c:pt>
                  <c:pt idx="80">
                    <c:v>29</c:v>
                  </c:pt>
                  <c:pt idx="81">
                    <c:v>30</c:v>
                  </c:pt>
                  <c:pt idx="82">
                    <c:v>31</c:v>
                  </c:pt>
                  <c:pt idx="83">
                    <c:v>32</c:v>
                  </c:pt>
                  <c:pt idx="84">
                    <c:v>33</c:v>
                  </c:pt>
                  <c:pt idx="85">
                    <c:v>34</c:v>
                  </c:pt>
                  <c:pt idx="86">
                    <c:v>35</c:v>
                  </c:pt>
                  <c:pt idx="87">
                    <c:v>36</c:v>
                  </c:pt>
                  <c:pt idx="88">
                    <c:v>37</c:v>
                  </c:pt>
                  <c:pt idx="89">
                    <c:v>38</c:v>
                  </c:pt>
                  <c:pt idx="90">
                    <c:v>39</c:v>
                  </c:pt>
                  <c:pt idx="91">
                    <c:v>40</c:v>
                  </c:pt>
                  <c:pt idx="92">
                    <c:v>41</c:v>
                  </c:pt>
                  <c:pt idx="93">
                    <c:v>42</c:v>
                  </c:pt>
                  <c:pt idx="94">
                    <c:v>43</c:v>
                  </c:pt>
                  <c:pt idx="95">
                    <c:v>44</c:v>
                  </c:pt>
                  <c:pt idx="96">
                    <c:v>45</c:v>
                  </c:pt>
                  <c:pt idx="97">
                    <c:v>46</c:v>
                  </c:pt>
                  <c:pt idx="98">
                    <c:v>47</c:v>
                  </c:pt>
                  <c:pt idx="99">
                    <c:v>48</c:v>
                  </c:pt>
                  <c:pt idx="100">
                    <c:v>49</c:v>
                  </c:pt>
                  <c:pt idx="101">
                    <c:v>50</c:v>
                  </c:pt>
                  <c:pt idx="102">
                    <c:v>51</c:v>
                  </c:pt>
                  <c:pt idx="103">
                    <c:v>52</c:v>
                  </c:pt>
                  <c:pt idx="104">
                    <c:v>53</c:v>
                  </c:pt>
                  <c:pt idx="105">
                    <c:v>2</c:v>
                  </c:pt>
                  <c:pt idx="106">
                    <c:v>3</c:v>
                  </c:pt>
                  <c:pt idx="107">
                    <c:v>4</c:v>
                  </c:pt>
                  <c:pt idx="108">
                    <c:v>5</c:v>
                  </c:pt>
                  <c:pt idx="109">
                    <c:v>6</c:v>
                  </c:pt>
                  <c:pt idx="110">
                    <c:v>7</c:v>
                  </c:pt>
                  <c:pt idx="111">
                    <c:v>8</c:v>
                  </c:pt>
                  <c:pt idx="112">
                    <c:v>9</c:v>
                  </c:pt>
                  <c:pt idx="113">
                    <c:v>10</c:v>
                  </c:pt>
                  <c:pt idx="114">
                    <c:v>11</c:v>
                  </c:pt>
                  <c:pt idx="115">
                    <c:v>12</c:v>
                  </c:pt>
                  <c:pt idx="116">
                    <c:v>13</c:v>
                  </c:pt>
                  <c:pt idx="117">
                    <c:v>14</c:v>
                  </c:pt>
                  <c:pt idx="118">
                    <c:v>15</c:v>
                  </c:pt>
                  <c:pt idx="119">
                    <c:v>16</c:v>
                  </c:pt>
                  <c:pt idx="120">
                    <c:v>17</c:v>
                  </c:pt>
                  <c:pt idx="121">
                    <c:v>18</c:v>
                  </c:pt>
                  <c:pt idx="122">
                    <c:v>19</c:v>
                  </c:pt>
                  <c:pt idx="123">
                    <c:v>20</c:v>
                  </c:pt>
                  <c:pt idx="124">
                    <c:v>21</c:v>
                  </c:pt>
                  <c:pt idx="125">
                    <c:v>22</c:v>
                  </c:pt>
                  <c:pt idx="126">
                    <c:v>23</c:v>
                  </c:pt>
                  <c:pt idx="127">
                    <c:v>24</c:v>
                  </c:pt>
                  <c:pt idx="128">
                    <c:v>25</c:v>
                  </c:pt>
                  <c:pt idx="129">
                    <c:v>26</c:v>
                  </c:pt>
                  <c:pt idx="130">
                    <c:v>27</c:v>
                  </c:pt>
                  <c:pt idx="131">
                    <c:v>28</c:v>
                  </c:pt>
                  <c:pt idx="132">
                    <c:v>29</c:v>
                  </c:pt>
                  <c:pt idx="133">
                    <c:v>30</c:v>
                  </c:pt>
                  <c:pt idx="134">
                    <c:v>31</c:v>
                  </c:pt>
                  <c:pt idx="135">
                    <c:v>32</c:v>
                  </c:pt>
                  <c:pt idx="136">
                    <c:v>33</c:v>
                  </c:pt>
                  <c:pt idx="137">
                    <c:v>34</c:v>
                  </c:pt>
                  <c:pt idx="138">
                    <c:v>35</c:v>
                  </c:pt>
                  <c:pt idx="139">
                    <c:v>36</c:v>
                  </c:pt>
                  <c:pt idx="140">
                    <c:v>37</c:v>
                  </c:pt>
                  <c:pt idx="141">
                    <c:v>38</c:v>
                  </c:pt>
                  <c:pt idx="142">
                    <c:v>39</c:v>
                  </c:pt>
                  <c:pt idx="143">
                    <c:v>40</c:v>
                  </c:pt>
                  <c:pt idx="144">
                    <c:v>41</c:v>
                  </c:pt>
                  <c:pt idx="145">
                    <c:v>42</c:v>
                  </c:pt>
                  <c:pt idx="146">
                    <c:v>43</c:v>
                  </c:pt>
                  <c:pt idx="147">
                    <c:v>44</c:v>
                  </c:pt>
                  <c:pt idx="148">
                    <c:v>45</c:v>
                  </c:pt>
                  <c:pt idx="149">
                    <c:v>46</c:v>
                  </c:pt>
                  <c:pt idx="150">
                    <c:v>47</c:v>
                  </c:pt>
                  <c:pt idx="151">
                    <c:v>48</c:v>
                  </c:pt>
                  <c:pt idx="152">
                    <c:v>49</c:v>
                  </c:pt>
                  <c:pt idx="153">
                    <c:v>50</c:v>
                  </c:pt>
                  <c:pt idx="154">
                    <c:v>51</c:v>
                  </c:pt>
                  <c:pt idx="155">
                    <c:v>52</c:v>
                  </c:pt>
                  <c:pt idx="156">
                    <c:v>53</c:v>
                  </c:pt>
                </c:lvl>
                <c:lvl>
                  <c:pt idx="0">
                    <c:v>2017</c:v>
                  </c:pt>
                  <c:pt idx="53">
                    <c:v>2018</c:v>
                  </c:pt>
                  <c:pt idx="105">
                    <c:v>2019</c:v>
                  </c:pt>
                </c:lvl>
              </c:multiLvlStrCache>
            </c:multiLvlStrRef>
          </c:cat>
          <c:val>
            <c:numRef>
              <c:f>'MODEL DIAGNOSTICS'!$AG$5:$AG$161</c:f>
              <c:numCache>
                <c:formatCode>General</c:formatCode>
                <c:ptCount val="157"/>
                <c:pt idx="0">
                  <c:v>2706.6983475708334</c:v>
                </c:pt>
                <c:pt idx="1">
                  <c:v>2910.0616835003193</c:v>
                </c:pt>
                <c:pt idx="2">
                  <c:v>2975.0593747414277</c:v>
                </c:pt>
                <c:pt idx="3">
                  <c:v>3046.0358231645059</c:v>
                </c:pt>
                <c:pt idx="4">
                  <c:v>3121.4932129357153</c:v>
                </c:pt>
                <c:pt idx="5">
                  <c:v>2718.1413506180775</c:v>
                </c:pt>
                <c:pt idx="6">
                  <c:v>2529.1167099407107</c:v>
                </c:pt>
                <c:pt idx="7">
                  <c:v>2535.7175795088792</c:v>
                </c:pt>
                <c:pt idx="8">
                  <c:v>2564.6356526828795</c:v>
                </c:pt>
                <c:pt idx="9">
                  <c:v>2607.7514796683345</c:v>
                </c:pt>
                <c:pt idx="10">
                  <c:v>2660.1684225910403</c:v>
                </c:pt>
                <c:pt idx="11">
                  <c:v>2719.0349895350746</c:v>
                </c:pt>
                <c:pt idx="12">
                  <c:v>2782.6947839248664</c:v>
                </c:pt>
                <c:pt idx="13">
                  <c:v>2820.795641397086</c:v>
                </c:pt>
                <c:pt idx="14">
                  <c:v>2847.2489686201998</c:v>
                </c:pt>
                <c:pt idx="15">
                  <c:v>2674.7929763004922</c:v>
                </c:pt>
                <c:pt idx="16">
                  <c:v>2598.4190651992112</c:v>
                </c:pt>
                <c:pt idx="17">
                  <c:v>2596.7422442512561</c:v>
                </c:pt>
                <c:pt idx="18">
                  <c:v>7000.654451513351</c:v>
                </c:pt>
                <c:pt idx="19">
                  <c:v>7032.0752848979682</c:v>
                </c:pt>
                <c:pt idx="20">
                  <c:v>7071.4608145770508</c:v>
                </c:pt>
                <c:pt idx="21">
                  <c:v>7115.7989277872121</c:v>
                </c:pt>
                <c:pt idx="22">
                  <c:v>7130.167533395912</c:v>
                </c:pt>
                <c:pt idx="23">
                  <c:v>7179.6788727178046</c:v>
                </c:pt>
                <c:pt idx="24">
                  <c:v>7230.7500554015051</c:v>
                </c:pt>
                <c:pt idx="25">
                  <c:v>7282.9968653282885</c:v>
                </c:pt>
                <c:pt idx="26">
                  <c:v>7489.1483622133055</c:v>
                </c:pt>
                <c:pt idx="27">
                  <c:v>7544.2262248853103</c:v>
                </c:pt>
                <c:pt idx="28">
                  <c:v>7599.9892270402006</c:v>
                </c:pt>
                <c:pt idx="29">
                  <c:v>7656.3679374944386</c:v>
                </c:pt>
                <c:pt idx="30">
                  <c:v>7713.3164645884981</c:v>
                </c:pt>
                <c:pt idx="31">
                  <c:v>7753.9920664908386</c:v>
                </c:pt>
                <c:pt idx="32">
                  <c:v>7811.874775944364</c:v>
                </c:pt>
                <c:pt idx="33">
                  <c:v>7870.2640997654862</c:v>
                </c:pt>
                <c:pt idx="34">
                  <c:v>8447.0728502016827</c:v>
                </c:pt>
                <c:pt idx="35">
                  <c:v>9065.7979459397138</c:v>
                </c:pt>
                <c:pt idx="36">
                  <c:v>9168.1996041664497</c:v>
                </c:pt>
                <c:pt idx="37">
                  <c:v>9254.2866814601912</c:v>
                </c:pt>
                <c:pt idx="38">
                  <c:v>9332.7353284475375</c:v>
                </c:pt>
                <c:pt idx="39">
                  <c:v>3242.0643040181471</c:v>
                </c:pt>
                <c:pt idx="40">
                  <c:v>3106.5557079220694</c:v>
                </c:pt>
                <c:pt idx="41">
                  <c:v>3057.1364465284159</c:v>
                </c:pt>
                <c:pt idx="42">
                  <c:v>3077.8802058903098</c:v>
                </c:pt>
                <c:pt idx="43">
                  <c:v>3101.6849381119678</c:v>
                </c:pt>
                <c:pt idx="44">
                  <c:v>3126.6738813000152</c:v>
                </c:pt>
                <c:pt idx="45">
                  <c:v>3151.987647140144</c:v>
                </c:pt>
                <c:pt idx="46">
                  <c:v>3177.2915500896738</c:v>
                </c:pt>
                <c:pt idx="47">
                  <c:v>3202.4958101544121</c:v>
                </c:pt>
                <c:pt idx="48">
                  <c:v>3227.6129650066623</c:v>
                </c:pt>
                <c:pt idx="49">
                  <c:v>3252.6904764748738</c:v>
                </c:pt>
                <c:pt idx="50">
                  <c:v>3277.781333396867</c:v>
                </c:pt>
                <c:pt idx="51">
                  <c:v>3302.9327855649722</c:v>
                </c:pt>
                <c:pt idx="52">
                  <c:v>3328.1832271157955</c:v>
                </c:pt>
                <c:pt idx="53">
                  <c:v>3353.5624297719833</c:v>
                </c:pt>
                <c:pt idx="54">
                  <c:v>3379.0929209139472</c:v>
                </c:pt>
                <c:pt idx="55">
                  <c:v>3404.7915569262104</c:v>
                </c:pt>
                <c:pt idx="56">
                  <c:v>3430.6709286750611</c:v>
                </c:pt>
                <c:pt idx="57">
                  <c:v>3456.7404969300419</c:v>
                </c:pt>
                <c:pt idx="58">
                  <c:v>3483.0074625182674</c:v>
                </c:pt>
                <c:pt idx="59">
                  <c:v>3509.4774127806659</c:v>
                </c:pt>
                <c:pt idx="60">
                  <c:v>3536.154792528343</c:v>
                </c:pt>
                <c:pt idx="61">
                  <c:v>3563.0432427666324</c:v>
                </c:pt>
                <c:pt idx="62">
                  <c:v>3502.0852328637538</c:v>
                </c:pt>
                <c:pt idx="63">
                  <c:v>3013.6359494805811</c:v>
                </c:pt>
                <c:pt idx="64">
                  <c:v>2753.6576361790312</c:v>
                </c:pt>
                <c:pt idx="65">
                  <c:v>2740.5052418139926</c:v>
                </c:pt>
                <c:pt idx="66">
                  <c:v>2743.7546724962549</c:v>
                </c:pt>
                <c:pt idx="67">
                  <c:v>2756.0617571657735</c:v>
                </c:pt>
                <c:pt idx="68">
                  <c:v>2772.9982620032656</c:v>
                </c:pt>
                <c:pt idx="69">
                  <c:v>2792.1846192899279</c:v>
                </c:pt>
                <c:pt idx="70">
                  <c:v>7562.4840474317234</c:v>
                </c:pt>
                <c:pt idx="71">
                  <c:v>7618.2675287028869</c:v>
                </c:pt>
                <c:pt idx="72">
                  <c:v>7674.7237646028761</c:v>
                </c:pt>
                <c:pt idx="73">
                  <c:v>7731.5856883437546</c:v>
                </c:pt>
                <c:pt idx="74">
                  <c:v>7752.6871182855803</c:v>
                </c:pt>
                <c:pt idx="75">
                  <c:v>7809.9179886424527</c:v>
                </c:pt>
                <c:pt idx="76">
                  <c:v>7867.4831501677872</c:v>
                </c:pt>
                <c:pt idx="77">
                  <c:v>8065.025569919685</c:v>
                </c:pt>
                <c:pt idx="78">
                  <c:v>13867.598240365614</c:v>
                </c:pt>
                <c:pt idx="79">
                  <c:v>14972.600870194779</c:v>
                </c:pt>
                <c:pt idx="80">
                  <c:v>14933.197931336283</c:v>
                </c:pt>
                <c:pt idx="81">
                  <c:v>14947.810308547305</c:v>
                </c:pt>
                <c:pt idx="82">
                  <c:v>14991.061975769155</c:v>
                </c:pt>
                <c:pt idx="83">
                  <c:v>15016.629420584084</c:v>
                </c:pt>
                <c:pt idx="84">
                  <c:v>15082.329677102036</c:v>
                </c:pt>
                <c:pt idx="85">
                  <c:v>15152.091554810633</c:v>
                </c:pt>
                <c:pt idx="86">
                  <c:v>11927.111077767113</c:v>
                </c:pt>
                <c:pt idx="87">
                  <c:v>9635.6003779086241</c:v>
                </c:pt>
                <c:pt idx="88">
                  <c:v>9706.7787138570566</c:v>
                </c:pt>
                <c:pt idx="89">
                  <c:v>9778.6759300184294</c:v>
                </c:pt>
                <c:pt idx="90">
                  <c:v>10385.316278687646</c:v>
                </c:pt>
                <c:pt idx="91">
                  <c:v>10593.551332477031</c:v>
                </c:pt>
                <c:pt idx="92">
                  <c:v>3774.5529405579437</c:v>
                </c:pt>
                <c:pt idx="93">
                  <c:v>4036.5612524472313</c:v>
                </c:pt>
                <c:pt idx="94">
                  <c:v>4148.5377677758806</c:v>
                </c:pt>
                <c:pt idx="95">
                  <c:v>4169.6091548121549</c:v>
                </c:pt>
                <c:pt idx="96">
                  <c:v>3680.1137251256005</c:v>
                </c:pt>
                <c:pt idx="97">
                  <c:v>3411.6141355243017</c:v>
                </c:pt>
                <c:pt idx="98">
                  <c:v>3432.9786056783082</c:v>
                </c:pt>
                <c:pt idx="99">
                  <c:v>3455.6211061370136</c:v>
                </c:pt>
                <c:pt idx="100">
                  <c:v>3479.2858735489281</c:v>
                </c:pt>
                <c:pt idx="101">
                  <c:v>3503.7616494629074</c:v>
                </c:pt>
                <c:pt idx="102">
                  <c:v>3528.8849065613508</c:v>
                </c:pt>
                <c:pt idx="103">
                  <c:v>3554.5337402175892</c:v>
                </c:pt>
                <c:pt idx="104">
                  <c:v>3580.619441557822</c:v>
                </c:pt>
                <c:pt idx="105">
                  <c:v>3607.0785414158136</c:v>
                </c:pt>
                <c:pt idx="106">
                  <c:v>3633.8662236746295</c:v>
                </c:pt>
                <c:pt idx="107">
                  <c:v>3660.9512127409403</c:v>
                </c:pt>
                <c:pt idx="108">
                  <c:v>3688.3119480391251</c:v>
                </c:pt>
                <c:pt idx="109">
                  <c:v>3715.9337853736001</c:v>
                </c:pt>
                <c:pt idx="110">
                  <c:v>3256.0764319864625</c:v>
                </c:pt>
                <c:pt idx="111">
                  <c:v>3003.4699222392424</c:v>
                </c:pt>
                <c:pt idx="112">
                  <c:v>2934.545507651992</c:v>
                </c:pt>
                <c:pt idx="113">
                  <c:v>2779.7397501765126</c:v>
                </c:pt>
                <c:pt idx="114">
                  <c:v>2678.5614696308685</c:v>
                </c:pt>
                <c:pt idx="115">
                  <c:v>2614.0961772511523</c:v>
                </c:pt>
                <c:pt idx="116">
                  <c:v>2325.0977563204037</c:v>
                </c:pt>
                <c:pt idx="117">
                  <c:v>2171.6718746727711</c:v>
                </c:pt>
                <c:pt idx="118">
                  <c:v>2127.9306613236872</c:v>
                </c:pt>
                <c:pt idx="119">
                  <c:v>2046.0543887037122</c:v>
                </c:pt>
                <c:pt idx="120">
                  <c:v>2030.0921411166414</c:v>
                </c:pt>
                <c:pt idx="121">
                  <c:v>2050.1087515428435</c:v>
                </c:pt>
                <c:pt idx="122">
                  <c:v>7715.0893028160572</c:v>
                </c:pt>
                <c:pt idx="123">
                  <c:v>8587.627151280798</c:v>
                </c:pt>
                <c:pt idx="124">
                  <c:v>8946.6765330211438</c:v>
                </c:pt>
                <c:pt idx="125">
                  <c:v>9174.5554113719772</c:v>
                </c:pt>
                <c:pt idx="126">
                  <c:v>9293.168618009433</c:v>
                </c:pt>
                <c:pt idx="127">
                  <c:v>9418.6655323046361</c:v>
                </c:pt>
                <c:pt idx="128">
                  <c:v>9523.9401078534411</c:v>
                </c:pt>
                <c:pt idx="129">
                  <c:v>9617.3615857553323</c:v>
                </c:pt>
                <c:pt idx="130">
                  <c:v>9703.6886922939048</c:v>
                </c:pt>
                <c:pt idx="131">
                  <c:v>9989.7811267801335</c:v>
                </c:pt>
                <c:pt idx="132">
                  <c:v>10070.90813557169</c:v>
                </c:pt>
                <c:pt idx="133">
                  <c:v>9237.6960113984042</c:v>
                </c:pt>
                <c:pt idx="134">
                  <c:v>9763.2762163619336</c:v>
                </c:pt>
                <c:pt idx="135">
                  <c:v>10042.846040032369</c:v>
                </c:pt>
                <c:pt idx="136">
                  <c:v>10222.876732679504</c:v>
                </c:pt>
                <c:pt idx="137">
                  <c:v>10357.411283746125</c:v>
                </c:pt>
                <c:pt idx="138">
                  <c:v>10468.315909075782</c:v>
                </c:pt>
                <c:pt idx="139">
                  <c:v>10974.993824213216</c:v>
                </c:pt>
                <c:pt idx="140">
                  <c:v>11069.792450560826</c:v>
                </c:pt>
                <c:pt idx="141">
                  <c:v>11160.634565151484</c:v>
                </c:pt>
                <c:pt idx="142">
                  <c:v>11249.351605512187</c:v>
                </c:pt>
                <c:pt idx="143">
                  <c:v>11337.006741663999</c:v>
                </c:pt>
                <c:pt idx="144">
                  <c:v>4034.2904846289616</c:v>
                </c:pt>
                <c:pt idx="145">
                  <c:v>4065.0827800677421</c:v>
                </c:pt>
                <c:pt idx="146">
                  <c:v>4095.9516160515304</c:v>
                </c:pt>
                <c:pt idx="147">
                  <c:v>4126.9544271815512</c:v>
                </c:pt>
                <c:pt idx="148">
                  <c:v>4158.1296083391626</c:v>
                </c:pt>
                <c:pt idx="149">
                  <c:v>4189.5034315090643</c:v>
                </c:pt>
                <c:pt idx="150">
                  <c:v>4221.0942890915139</c:v>
                </c:pt>
                <c:pt idx="151">
                  <c:v>4252.9153648991305</c:v>
                </c:pt>
                <c:pt idx="152">
                  <c:v>4284.9763539446476</c:v>
                </c:pt>
                <c:pt idx="153">
                  <c:v>4317.2845910852493</c:v>
                </c:pt>
                <c:pt idx="154">
                  <c:v>4349.8458032605558</c:v>
                </c:pt>
                <c:pt idx="155">
                  <c:v>4382.6646169929754</c:v>
                </c:pt>
                <c:pt idx="156">
                  <c:v>4415.7449039898092</c:v>
                </c:pt>
              </c:numCache>
            </c:numRef>
          </c:val>
          <c:smooth val="0"/>
          <c:extLst>
            <c:ext xmlns:c16="http://schemas.microsoft.com/office/drawing/2014/chart" uri="{C3380CC4-5D6E-409C-BE32-E72D297353CC}">
              <c16:uniqueId val="{00000001-4415-4711-A316-23BC77AFB46F}"/>
            </c:ext>
          </c:extLst>
        </c:ser>
        <c:dLbls>
          <c:showLegendKey val="0"/>
          <c:showVal val="0"/>
          <c:showCatName val="0"/>
          <c:showSerName val="0"/>
          <c:showPercent val="0"/>
          <c:showBubbleSize val="0"/>
        </c:dLbls>
        <c:smooth val="0"/>
        <c:axId val="2087011952"/>
        <c:axId val="2087012432"/>
      </c:lineChart>
      <c:catAx>
        <c:axId val="208701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12432"/>
        <c:crosses val="autoZero"/>
        <c:auto val="1"/>
        <c:lblAlgn val="ctr"/>
        <c:lblOffset val="100"/>
        <c:noMultiLvlLbl val="0"/>
      </c:catAx>
      <c:valAx>
        <c:axId val="208701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11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Scenario 1</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Results!$J$7</c:f>
              <c:strCache>
                <c:ptCount val="1"/>
                <c:pt idx="0">
                  <c:v>Budget</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Results!$I$8:$I$10</c:f>
              <c:strCache>
                <c:ptCount val="3"/>
                <c:pt idx="0">
                  <c:v>TV</c:v>
                </c:pt>
                <c:pt idx="1">
                  <c:v>Radio</c:v>
                </c:pt>
                <c:pt idx="2">
                  <c:v>Online</c:v>
                </c:pt>
              </c:strCache>
            </c:strRef>
          </c:cat>
          <c:val>
            <c:numRef>
              <c:f>Results!$J$8:$J$10</c:f>
              <c:numCache>
                <c:formatCode>_("$"* #,##0.00_);_("$"* \(#,##0.00\);_("$"* "-"??_);_(@_)</c:formatCode>
                <c:ptCount val="3"/>
                <c:pt idx="0">
                  <c:v>197432.6114351078</c:v>
                </c:pt>
                <c:pt idx="1">
                  <c:v>43910.756698481062</c:v>
                </c:pt>
                <c:pt idx="2">
                  <c:v>74863.783591300074</c:v>
                </c:pt>
              </c:numCache>
            </c:numRef>
          </c:val>
          <c:extLst>
            <c:ext xmlns:c16="http://schemas.microsoft.com/office/drawing/2014/chart" uri="{C3380CC4-5D6E-409C-BE32-E72D297353CC}">
              <c16:uniqueId val="{00000000-FB62-4441-90B0-264F2047C782}"/>
            </c:ext>
          </c:extLst>
        </c:ser>
        <c:ser>
          <c:idx val="1"/>
          <c:order val="1"/>
          <c:tx>
            <c:strRef>
              <c:f>Results!$K$7</c:f>
              <c:strCache>
                <c:ptCount val="1"/>
                <c:pt idx="0">
                  <c:v>Sales Due to</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Results!$I$8:$I$10</c:f>
              <c:strCache>
                <c:ptCount val="3"/>
                <c:pt idx="0">
                  <c:v>TV</c:v>
                </c:pt>
                <c:pt idx="1">
                  <c:v>Radio</c:v>
                </c:pt>
                <c:pt idx="2">
                  <c:v>Online</c:v>
                </c:pt>
              </c:strCache>
            </c:strRef>
          </c:cat>
          <c:val>
            <c:numRef>
              <c:f>Results!$K$8:$K$10</c:f>
              <c:numCache>
                <c:formatCode>_("$"* #,##0.00_);_("$"* \(#,##0.00\);_("$"* "-"??_);_(@_)</c:formatCode>
                <c:ptCount val="3"/>
                <c:pt idx="0">
                  <c:v>208810.79741086194</c:v>
                </c:pt>
                <c:pt idx="1">
                  <c:v>273711.39743873838</c:v>
                </c:pt>
                <c:pt idx="2">
                  <c:v>455073.11970975832</c:v>
                </c:pt>
              </c:numCache>
            </c:numRef>
          </c:val>
          <c:extLst>
            <c:ext xmlns:c16="http://schemas.microsoft.com/office/drawing/2014/chart" uri="{C3380CC4-5D6E-409C-BE32-E72D297353CC}">
              <c16:uniqueId val="{00000001-FB62-4441-90B0-264F2047C782}"/>
            </c:ext>
          </c:extLst>
        </c:ser>
        <c:dLbls>
          <c:dLblPos val="inEnd"/>
          <c:showLegendKey val="0"/>
          <c:showVal val="1"/>
          <c:showCatName val="0"/>
          <c:showSerName val="0"/>
          <c:showPercent val="0"/>
          <c:showBubbleSize val="0"/>
        </c:dLbls>
        <c:gapWidth val="65"/>
        <c:axId val="2074207040"/>
        <c:axId val="2074215744"/>
      </c:barChart>
      <c:catAx>
        <c:axId val="207420704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74215744"/>
        <c:crosses val="autoZero"/>
        <c:auto val="1"/>
        <c:lblAlgn val="ctr"/>
        <c:lblOffset val="100"/>
        <c:noMultiLvlLbl val="0"/>
      </c:catAx>
      <c:valAx>
        <c:axId val="207421574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74207040"/>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Scenario 2 - Reduced Budget by 25%</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Results!$J$16</c:f>
              <c:strCache>
                <c:ptCount val="1"/>
                <c:pt idx="0">
                  <c:v>Budget</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Results!$I$17:$I$19</c:f>
              <c:strCache>
                <c:ptCount val="3"/>
                <c:pt idx="0">
                  <c:v>TV</c:v>
                </c:pt>
                <c:pt idx="1">
                  <c:v>Radio</c:v>
                </c:pt>
                <c:pt idx="2">
                  <c:v>Online</c:v>
                </c:pt>
              </c:strCache>
            </c:strRef>
          </c:cat>
          <c:val>
            <c:numRef>
              <c:f>Results!$J$17:$J$19</c:f>
              <c:numCache>
                <c:formatCode>_("$"* #,##0.00_);_("$"* \(#,##0.00\);_("$"* "-"??_);_(@_)</c:formatCode>
                <c:ptCount val="3"/>
                <c:pt idx="0">
                  <c:v>296208.1587844186</c:v>
                </c:pt>
                <c:pt idx="1">
                  <c:v>43911.634931179688</c:v>
                </c:pt>
                <c:pt idx="2">
                  <c:v>74863.783591300074</c:v>
                </c:pt>
              </c:numCache>
            </c:numRef>
          </c:val>
          <c:extLst>
            <c:ext xmlns:c16="http://schemas.microsoft.com/office/drawing/2014/chart" uri="{C3380CC4-5D6E-409C-BE32-E72D297353CC}">
              <c16:uniqueId val="{00000000-BDF3-B24B-8AFD-A22B1F2BA97E}"/>
            </c:ext>
          </c:extLst>
        </c:ser>
        <c:ser>
          <c:idx val="1"/>
          <c:order val="1"/>
          <c:tx>
            <c:strRef>
              <c:f>Results!$K$16</c:f>
              <c:strCache>
                <c:ptCount val="1"/>
                <c:pt idx="0">
                  <c:v>Sales Due to</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Results!$I$17:$I$19</c:f>
              <c:strCache>
                <c:ptCount val="3"/>
                <c:pt idx="0">
                  <c:v>TV</c:v>
                </c:pt>
                <c:pt idx="1">
                  <c:v>Radio</c:v>
                </c:pt>
                <c:pt idx="2">
                  <c:v>Online</c:v>
                </c:pt>
              </c:strCache>
            </c:strRef>
          </c:cat>
          <c:val>
            <c:numRef>
              <c:f>Results!$K$17:$K$19</c:f>
              <c:numCache>
                <c:formatCode>_("$"* #,##0.00_);_("$"* \(#,##0.00\);_("$"* "-"??_);_(@_)</c:formatCode>
                <c:ptCount val="3"/>
                <c:pt idx="0">
                  <c:v>224039.23242819135</c:v>
                </c:pt>
                <c:pt idx="1">
                  <c:v>273712.37972482946</c:v>
                </c:pt>
                <c:pt idx="2">
                  <c:v>455073.11970975832</c:v>
                </c:pt>
              </c:numCache>
            </c:numRef>
          </c:val>
          <c:extLst>
            <c:ext xmlns:c16="http://schemas.microsoft.com/office/drawing/2014/chart" uri="{C3380CC4-5D6E-409C-BE32-E72D297353CC}">
              <c16:uniqueId val="{00000001-BDF3-B24B-8AFD-A22B1F2BA97E}"/>
            </c:ext>
          </c:extLst>
        </c:ser>
        <c:dLbls>
          <c:dLblPos val="inEnd"/>
          <c:showLegendKey val="0"/>
          <c:showVal val="1"/>
          <c:showCatName val="0"/>
          <c:showSerName val="0"/>
          <c:showPercent val="0"/>
          <c:showBubbleSize val="0"/>
        </c:dLbls>
        <c:gapWidth val="65"/>
        <c:axId val="2074881840"/>
        <c:axId val="2075106752"/>
      </c:barChart>
      <c:catAx>
        <c:axId val="207488184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75106752"/>
        <c:crosses val="autoZero"/>
        <c:auto val="1"/>
        <c:lblAlgn val="ctr"/>
        <c:lblOffset val="100"/>
        <c:noMultiLvlLbl val="0"/>
      </c:catAx>
      <c:valAx>
        <c:axId val="20751067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74881840"/>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Scenario 3 - Reduced Budget by Variating Percentages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Results!$J$26</c:f>
              <c:strCache>
                <c:ptCount val="1"/>
                <c:pt idx="0">
                  <c:v>Budget</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Results!$I$27:$I$30</c:f>
              <c:strCache>
                <c:ptCount val="4"/>
                <c:pt idx="0">
                  <c:v>TV</c:v>
                </c:pt>
                <c:pt idx="1">
                  <c:v>Radio</c:v>
                </c:pt>
                <c:pt idx="2">
                  <c:v>Online</c:v>
                </c:pt>
                <c:pt idx="3">
                  <c:v>Total Ads</c:v>
                </c:pt>
              </c:strCache>
            </c:strRef>
          </c:cat>
          <c:val>
            <c:numRef>
              <c:f>Results!$J$27:$J$30</c:f>
              <c:numCache>
                <c:formatCode>_("$"* #,##0.00_);_("$"* \(#,##0.00\);_("$"* "-"??_);_(@_)</c:formatCode>
                <c:ptCount val="4"/>
                <c:pt idx="0">
                  <c:v>197472.10585627906</c:v>
                </c:pt>
                <c:pt idx="1">
                  <c:v>79040.942876123445</c:v>
                </c:pt>
                <c:pt idx="2">
                  <c:v>74863.783591300074</c:v>
                </c:pt>
                <c:pt idx="3">
                  <c:v>351376.83232370258</c:v>
                </c:pt>
              </c:numCache>
            </c:numRef>
          </c:val>
          <c:extLst>
            <c:ext xmlns:c16="http://schemas.microsoft.com/office/drawing/2014/chart" uri="{C3380CC4-5D6E-409C-BE32-E72D297353CC}">
              <c16:uniqueId val="{00000000-E7CD-9B4D-AEAB-992172C481B6}"/>
            </c:ext>
          </c:extLst>
        </c:ser>
        <c:ser>
          <c:idx val="1"/>
          <c:order val="1"/>
          <c:tx>
            <c:strRef>
              <c:f>Results!$K$26</c:f>
              <c:strCache>
                <c:ptCount val="1"/>
                <c:pt idx="0">
                  <c:v>Sales Due to</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Results!$I$27:$I$30</c:f>
              <c:strCache>
                <c:ptCount val="4"/>
                <c:pt idx="0">
                  <c:v>TV</c:v>
                </c:pt>
                <c:pt idx="1">
                  <c:v>Radio</c:v>
                </c:pt>
                <c:pt idx="2">
                  <c:v>Online</c:v>
                </c:pt>
                <c:pt idx="3">
                  <c:v>Total Ads</c:v>
                </c:pt>
              </c:strCache>
            </c:strRef>
          </c:cat>
          <c:val>
            <c:numRef>
              <c:f>Results!$K$27:$K$30</c:f>
              <c:numCache>
                <c:formatCode>_("$"* #,##0.00_);_("$"* \(#,##0.00\);_("$"* "-"??_);_(@_)</c:formatCode>
                <c:ptCount val="4"/>
                <c:pt idx="0">
                  <c:v>208818.24519124615</c:v>
                </c:pt>
                <c:pt idx="1">
                  <c:v>303029.96705068776</c:v>
                </c:pt>
                <c:pt idx="2">
                  <c:v>455073.11970975832</c:v>
                </c:pt>
                <c:pt idx="3">
                  <c:v>966921.33195169223</c:v>
                </c:pt>
              </c:numCache>
            </c:numRef>
          </c:val>
          <c:extLst>
            <c:ext xmlns:c16="http://schemas.microsoft.com/office/drawing/2014/chart" uri="{C3380CC4-5D6E-409C-BE32-E72D297353CC}">
              <c16:uniqueId val="{00000001-E7CD-9B4D-AEAB-992172C481B6}"/>
            </c:ext>
          </c:extLst>
        </c:ser>
        <c:dLbls>
          <c:showLegendKey val="0"/>
          <c:showVal val="0"/>
          <c:showCatName val="0"/>
          <c:showSerName val="0"/>
          <c:showPercent val="0"/>
          <c:showBubbleSize val="0"/>
        </c:dLbls>
        <c:gapWidth val="65"/>
        <c:shape val="box"/>
        <c:axId val="1693494688"/>
        <c:axId val="1693496336"/>
        <c:axId val="0"/>
      </c:bar3DChart>
      <c:catAx>
        <c:axId val="169349468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93496336"/>
        <c:crosses val="autoZero"/>
        <c:auto val="1"/>
        <c:lblAlgn val="ctr"/>
        <c:lblOffset val="100"/>
        <c:noMultiLvlLbl val="0"/>
      </c:catAx>
      <c:valAx>
        <c:axId val="1693496336"/>
        <c:scaling>
          <c:orientation val="minMax"/>
        </c:scaling>
        <c:delete val="0"/>
        <c:axPos val="b"/>
        <c:majorGridlines>
          <c:spPr>
            <a:ln w="9525" cap="flat" cmpd="sng" algn="ctr">
              <a:solidFill>
                <a:schemeClr val="dk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9349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[Multichannel Budget Optimization and Sales Forecasting Analysis.xlsx]MODEL DIAGNOSTICS!PivotTable11</c:name>
    <c:fmtId val="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'MODEL DIAGNOSTICS'!$AF$4</c:f>
              <c:strCache>
                <c:ptCount val="1"/>
                <c:pt idx="0">
                  <c:v>Sum of sales</c:v>
                </c:pt>
              </c:strCache>
            </c:strRef>
          </c:tx>
          <c:spPr>
            <a:ln w="28575" cap="rnd">
              <a:solidFill>
                <a:schemeClr val="accent1"/>
              </a:solidFill>
              <a:round/>
            </a:ln>
            <a:effectLst/>
          </c:spPr>
          <c:marker>
            <c:symbol val="none"/>
          </c:marker>
          <c:cat>
            <c:multiLvlStrRef>
              <c:f>'MODEL DIAGNOSTICS'!$AD$5:$AE$161</c:f>
              <c:multiLvlStrCache>
                <c:ptCount val="157"/>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2</c:v>
                  </c:pt>
                  <c:pt idx="54">
                    <c:v>3</c:v>
                  </c:pt>
                  <c:pt idx="55">
                    <c:v>4</c:v>
                  </c:pt>
                  <c:pt idx="56">
                    <c:v>5</c:v>
                  </c:pt>
                  <c:pt idx="57">
                    <c:v>6</c:v>
                  </c:pt>
                  <c:pt idx="58">
                    <c:v>7</c:v>
                  </c:pt>
                  <c:pt idx="59">
                    <c:v>8</c:v>
                  </c:pt>
                  <c:pt idx="60">
                    <c:v>9</c:v>
                  </c:pt>
                  <c:pt idx="61">
                    <c:v>10</c:v>
                  </c:pt>
                  <c:pt idx="62">
                    <c:v>11</c:v>
                  </c:pt>
                  <c:pt idx="63">
                    <c:v>12</c:v>
                  </c:pt>
                  <c:pt idx="64">
                    <c:v>13</c:v>
                  </c:pt>
                  <c:pt idx="65">
                    <c:v>14</c:v>
                  </c:pt>
                  <c:pt idx="66">
                    <c:v>15</c:v>
                  </c:pt>
                  <c:pt idx="67">
                    <c:v>16</c:v>
                  </c:pt>
                  <c:pt idx="68">
                    <c:v>17</c:v>
                  </c:pt>
                  <c:pt idx="69">
                    <c:v>18</c:v>
                  </c:pt>
                  <c:pt idx="70">
                    <c:v>19</c:v>
                  </c:pt>
                  <c:pt idx="71">
                    <c:v>20</c:v>
                  </c:pt>
                  <c:pt idx="72">
                    <c:v>21</c:v>
                  </c:pt>
                  <c:pt idx="73">
                    <c:v>22</c:v>
                  </c:pt>
                  <c:pt idx="74">
                    <c:v>23</c:v>
                  </c:pt>
                  <c:pt idx="75">
                    <c:v>24</c:v>
                  </c:pt>
                  <c:pt idx="76">
                    <c:v>25</c:v>
                  </c:pt>
                  <c:pt idx="77">
                    <c:v>26</c:v>
                  </c:pt>
                  <c:pt idx="78">
                    <c:v>27</c:v>
                  </c:pt>
                  <c:pt idx="79">
                    <c:v>28</c:v>
                  </c:pt>
                  <c:pt idx="80">
                    <c:v>29</c:v>
                  </c:pt>
                  <c:pt idx="81">
                    <c:v>30</c:v>
                  </c:pt>
                  <c:pt idx="82">
                    <c:v>31</c:v>
                  </c:pt>
                  <c:pt idx="83">
                    <c:v>32</c:v>
                  </c:pt>
                  <c:pt idx="84">
                    <c:v>33</c:v>
                  </c:pt>
                  <c:pt idx="85">
                    <c:v>34</c:v>
                  </c:pt>
                  <c:pt idx="86">
                    <c:v>35</c:v>
                  </c:pt>
                  <c:pt idx="87">
                    <c:v>36</c:v>
                  </c:pt>
                  <c:pt idx="88">
                    <c:v>37</c:v>
                  </c:pt>
                  <c:pt idx="89">
                    <c:v>38</c:v>
                  </c:pt>
                  <c:pt idx="90">
                    <c:v>39</c:v>
                  </c:pt>
                  <c:pt idx="91">
                    <c:v>40</c:v>
                  </c:pt>
                  <c:pt idx="92">
                    <c:v>41</c:v>
                  </c:pt>
                  <c:pt idx="93">
                    <c:v>42</c:v>
                  </c:pt>
                  <c:pt idx="94">
                    <c:v>43</c:v>
                  </c:pt>
                  <c:pt idx="95">
                    <c:v>44</c:v>
                  </c:pt>
                  <c:pt idx="96">
                    <c:v>45</c:v>
                  </c:pt>
                  <c:pt idx="97">
                    <c:v>46</c:v>
                  </c:pt>
                  <c:pt idx="98">
                    <c:v>47</c:v>
                  </c:pt>
                  <c:pt idx="99">
                    <c:v>48</c:v>
                  </c:pt>
                  <c:pt idx="100">
                    <c:v>49</c:v>
                  </c:pt>
                  <c:pt idx="101">
                    <c:v>50</c:v>
                  </c:pt>
                  <c:pt idx="102">
                    <c:v>51</c:v>
                  </c:pt>
                  <c:pt idx="103">
                    <c:v>52</c:v>
                  </c:pt>
                  <c:pt idx="104">
                    <c:v>53</c:v>
                  </c:pt>
                  <c:pt idx="105">
                    <c:v>2</c:v>
                  </c:pt>
                  <c:pt idx="106">
                    <c:v>3</c:v>
                  </c:pt>
                  <c:pt idx="107">
                    <c:v>4</c:v>
                  </c:pt>
                  <c:pt idx="108">
                    <c:v>5</c:v>
                  </c:pt>
                  <c:pt idx="109">
                    <c:v>6</c:v>
                  </c:pt>
                  <c:pt idx="110">
                    <c:v>7</c:v>
                  </c:pt>
                  <c:pt idx="111">
                    <c:v>8</c:v>
                  </c:pt>
                  <c:pt idx="112">
                    <c:v>9</c:v>
                  </c:pt>
                  <c:pt idx="113">
                    <c:v>10</c:v>
                  </c:pt>
                  <c:pt idx="114">
                    <c:v>11</c:v>
                  </c:pt>
                  <c:pt idx="115">
                    <c:v>12</c:v>
                  </c:pt>
                  <c:pt idx="116">
                    <c:v>13</c:v>
                  </c:pt>
                  <c:pt idx="117">
                    <c:v>14</c:v>
                  </c:pt>
                  <c:pt idx="118">
                    <c:v>15</c:v>
                  </c:pt>
                  <c:pt idx="119">
                    <c:v>16</c:v>
                  </c:pt>
                  <c:pt idx="120">
                    <c:v>17</c:v>
                  </c:pt>
                  <c:pt idx="121">
                    <c:v>18</c:v>
                  </c:pt>
                  <c:pt idx="122">
                    <c:v>19</c:v>
                  </c:pt>
                  <c:pt idx="123">
                    <c:v>20</c:v>
                  </c:pt>
                  <c:pt idx="124">
                    <c:v>21</c:v>
                  </c:pt>
                  <c:pt idx="125">
                    <c:v>22</c:v>
                  </c:pt>
                  <c:pt idx="126">
                    <c:v>23</c:v>
                  </c:pt>
                  <c:pt idx="127">
                    <c:v>24</c:v>
                  </c:pt>
                  <c:pt idx="128">
                    <c:v>25</c:v>
                  </c:pt>
                  <c:pt idx="129">
                    <c:v>26</c:v>
                  </c:pt>
                  <c:pt idx="130">
                    <c:v>27</c:v>
                  </c:pt>
                  <c:pt idx="131">
                    <c:v>28</c:v>
                  </c:pt>
                  <c:pt idx="132">
                    <c:v>29</c:v>
                  </c:pt>
                  <c:pt idx="133">
                    <c:v>30</c:v>
                  </c:pt>
                  <c:pt idx="134">
                    <c:v>31</c:v>
                  </c:pt>
                  <c:pt idx="135">
                    <c:v>32</c:v>
                  </c:pt>
                  <c:pt idx="136">
                    <c:v>33</c:v>
                  </c:pt>
                  <c:pt idx="137">
                    <c:v>34</c:v>
                  </c:pt>
                  <c:pt idx="138">
                    <c:v>35</c:v>
                  </c:pt>
                  <c:pt idx="139">
                    <c:v>36</c:v>
                  </c:pt>
                  <c:pt idx="140">
                    <c:v>37</c:v>
                  </c:pt>
                  <c:pt idx="141">
                    <c:v>38</c:v>
                  </c:pt>
                  <c:pt idx="142">
                    <c:v>39</c:v>
                  </c:pt>
                  <c:pt idx="143">
                    <c:v>40</c:v>
                  </c:pt>
                  <c:pt idx="144">
                    <c:v>41</c:v>
                  </c:pt>
                  <c:pt idx="145">
                    <c:v>42</c:v>
                  </c:pt>
                  <c:pt idx="146">
                    <c:v>43</c:v>
                  </c:pt>
                  <c:pt idx="147">
                    <c:v>44</c:v>
                  </c:pt>
                  <c:pt idx="148">
                    <c:v>45</c:v>
                  </c:pt>
                  <c:pt idx="149">
                    <c:v>46</c:v>
                  </c:pt>
                  <c:pt idx="150">
                    <c:v>47</c:v>
                  </c:pt>
                  <c:pt idx="151">
                    <c:v>48</c:v>
                  </c:pt>
                  <c:pt idx="152">
                    <c:v>49</c:v>
                  </c:pt>
                  <c:pt idx="153">
                    <c:v>50</c:v>
                  </c:pt>
                  <c:pt idx="154">
                    <c:v>51</c:v>
                  </c:pt>
                  <c:pt idx="155">
                    <c:v>52</c:v>
                  </c:pt>
                  <c:pt idx="156">
                    <c:v>53</c:v>
                  </c:pt>
                </c:lvl>
                <c:lvl>
                  <c:pt idx="0">
                    <c:v>2017</c:v>
                  </c:pt>
                  <c:pt idx="53">
                    <c:v>2018</c:v>
                  </c:pt>
                  <c:pt idx="105">
                    <c:v>2019</c:v>
                  </c:pt>
                </c:lvl>
              </c:multiLvlStrCache>
            </c:multiLvlStrRef>
          </c:cat>
          <c:val>
            <c:numRef>
              <c:f>'MODEL DIAGNOSTICS'!$AF$5:$AF$161</c:f>
              <c:numCache>
                <c:formatCode>General</c:formatCode>
                <c:ptCount val="157"/>
                <c:pt idx="0">
                  <c:v>2474.3100014179799</c:v>
                </c:pt>
                <c:pt idx="1">
                  <c:v>2494.6129524301623</c:v>
                </c:pt>
                <c:pt idx="2">
                  <c:v>3214.8189824376855</c:v>
                </c:pt>
                <c:pt idx="3">
                  <c:v>2617.0876330104011</c:v>
                </c:pt>
                <c:pt idx="4">
                  <c:v>2707.5524019092363</c:v>
                </c:pt>
                <c:pt idx="5">
                  <c:v>2621.4760857192259</c:v>
                </c:pt>
                <c:pt idx="6">
                  <c:v>2803.2617656572684</c:v>
                </c:pt>
                <c:pt idx="7">
                  <c:v>2508.0855439824359</c:v>
                </c:pt>
                <c:pt idx="8">
                  <c:v>2686.4753205129937</c:v>
                </c:pt>
                <c:pt idx="9">
                  <c:v>2710.7329722763275</c:v>
                </c:pt>
                <c:pt idx="10">
                  <c:v>2766.2497120287844</c:v>
                </c:pt>
                <c:pt idx="11">
                  <c:v>2676.5061216340414</c:v>
                </c:pt>
                <c:pt idx="12">
                  <c:v>2429.2481711411338</c:v>
                </c:pt>
                <c:pt idx="13">
                  <c:v>2947.7330699970203</c:v>
                </c:pt>
                <c:pt idx="14">
                  <c:v>2830.3859888451657</c:v>
                </c:pt>
                <c:pt idx="15">
                  <c:v>2491.8049939672778</c:v>
                </c:pt>
                <c:pt idx="16">
                  <c:v>2523.0601511960795</c:v>
                </c:pt>
                <c:pt idx="17">
                  <c:v>2938.1658000612229</c:v>
                </c:pt>
                <c:pt idx="18">
                  <c:v>6697.8352525424416</c:v>
                </c:pt>
                <c:pt idx="19">
                  <c:v>7313.3299379578984</c:v>
                </c:pt>
                <c:pt idx="20">
                  <c:v>6437.3077364915334</c:v>
                </c:pt>
                <c:pt idx="21">
                  <c:v>7671.4962588536264</c:v>
                </c:pt>
                <c:pt idx="22">
                  <c:v>6953.4343588062784</c:v>
                </c:pt>
                <c:pt idx="23">
                  <c:v>7621.3506038938494</c:v>
                </c:pt>
                <c:pt idx="24">
                  <c:v>6643.3405865742352</c:v>
                </c:pt>
                <c:pt idx="25">
                  <c:v>7863.3266857698882</c:v>
                </c:pt>
                <c:pt idx="26">
                  <c:v>6743.1988685990491</c:v>
                </c:pt>
                <c:pt idx="27">
                  <c:v>7935.0594966055851</c:v>
                </c:pt>
                <c:pt idx="28">
                  <c:v>6743.059707647717</c:v>
                </c:pt>
                <c:pt idx="29">
                  <c:v>7139.7360238451947</c:v>
                </c:pt>
                <c:pt idx="30">
                  <c:v>7862.6213570774426</c:v>
                </c:pt>
                <c:pt idx="31">
                  <c:v>7973.9068740942985</c:v>
                </c:pt>
                <c:pt idx="32">
                  <c:v>7001.5826684212388</c:v>
                </c:pt>
                <c:pt idx="33">
                  <c:v>7472.4493068043503</c:v>
                </c:pt>
                <c:pt idx="34">
                  <c:v>7970.883956917105</c:v>
                </c:pt>
                <c:pt idx="35">
                  <c:v>7850.0576102050263</c:v>
                </c:pt>
                <c:pt idx="36">
                  <c:v>9901.3758702442319</c:v>
                </c:pt>
                <c:pt idx="37">
                  <c:v>10025.237148295226</c:v>
                </c:pt>
                <c:pt idx="38">
                  <c:v>9140.1136806253126</c:v>
                </c:pt>
                <c:pt idx="39">
                  <c:v>3345.1729255415712</c:v>
                </c:pt>
                <c:pt idx="40">
                  <c:v>3541.0322759543642</c:v>
                </c:pt>
                <c:pt idx="41">
                  <c:v>3449.3209376741556</c:v>
                </c:pt>
                <c:pt idx="42">
                  <c:v>3061.0615128362315</c:v>
                </c:pt>
                <c:pt idx="43">
                  <c:v>3051.1093622569229</c:v>
                </c:pt>
                <c:pt idx="44">
                  <c:v>3203.9147090586807</c:v>
                </c:pt>
                <c:pt idx="45">
                  <c:v>3080.9018404491626</c:v>
                </c:pt>
                <c:pt idx="46">
                  <c:v>3566.7487835671027</c:v>
                </c:pt>
                <c:pt idx="47">
                  <c:v>3129.8361210653784</c:v>
                </c:pt>
                <c:pt idx="48">
                  <c:v>3267.3015704143991</c:v>
                </c:pt>
                <c:pt idx="49">
                  <c:v>3293.6683273415842</c:v>
                </c:pt>
                <c:pt idx="50">
                  <c:v>3393.4121691611849</c:v>
                </c:pt>
                <c:pt idx="51">
                  <c:v>3031.9730640741482</c:v>
                </c:pt>
                <c:pt idx="52">
                  <c:v>3006.2241734015806</c:v>
                </c:pt>
                <c:pt idx="53">
                  <c:v>3673.8160973941249</c:v>
                </c:pt>
                <c:pt idx="54">
                  <c:v>3827.221359275693</c:v>
                </c:pt>
                <c:pt idx="55">
                  <c:v>3743.4559628954589</c:v>
                </c:pt>
                <c:pt idx="56">
                  <c:v>3297.6723270515477</c:v>
                </c:pt>
                <c:pt idx="57">
                  <c:v>3533.0251224637309</c:v>
                </c:pt>
                <c:pt idx="58">
                  <c:v>3218.3042844237311</c:v>
                </c:pt>
                <c:pt idx="59">
                  <c:v>3222.084131095372</c:v>
                </c:pt>
                <c:pt idx="60">
                  <c:v>3224.0621571117231</c:v>
                </c:pt>
                <c:pt idx="61">
                  <c:v>3305.4852596090991</c:v>
                </c:pt>
                <c:pt idx="62">
                  <c:v>3979.8652612145115</c:v>
                </c:pt>
                <c:pt idx="63">
                  <c:v>3167.2215485208608</c:v>
                </c:pt>
                <c:pt idx="64">
                  <c:v>3325.6888518914607</c:v>
                </c:pt>
                <c:pt idx="65">
                  <c:v>2993.7002349208433</c:v>
                </c:pt>
                <c:pt idx="66">
                  <c:v>2882.5738068212831</c:v>
                </c:pt>
                <c:pt idx="67">
                  <c:v>3155.9485198008829</c:v>
                </c:pt>
                <c:pt idx="68">
                  <c:v>2703.3267255134797</c:v>
                </c:pt>
                <c:pt idx="69">
                  <c:v>3151.4630180329627</c:v>
                </c:pt>
                <c:pt idx="70">
                  <c:v>7087.1726827623452</c:v>
                </c:pt>
                <c:pt idx="71">
                  <c:v>7698.2257907978028</c:v>
                </c:pt>
                <c:pt idx="72">
                  <c:v>7556.0470686080462</c:v>
                </c:pt>
                <c:pt idx="73">
                  <c:v>7261.6646730011162</c:v>
                </c:pt>
                <c:pt idx="74">
                  <c:v>8328.4687536630536</c:v>
                </c:pt>
                <c:pt idx="75">
                  <c:v>8871.8429562556812</c:v>
                </c:pt>
                <c:pt idx="76">
                  <c:v>7932.5391588349248</c:v>
                </c:pt>
                <c:pt idx="77">
                  <c:v>8520.8740909573389</c:v>
                </c:pt>
                <c:pt idx="78">
                  <c:v>14866.398850380318</c:v>
                </c:pt>
                <c:pt idx="79">
                  <c:v>16663.995069620287</c:v>
                </c:pt>
                <c:pt idx="80">
                  <c:v>14211.12812698975</c:v>
                </c:pt>
                <c:pt idx="81">
                  <c:v>16381.121396438079</c:v>
                </c:pt>
                <c:pt idx="82">
                  <c:v>13743.795777672283</c:v>
                </c:pt>
                <c:pt idx="83">
                  <c:v>14349.393761304829</c:v>
                </c:pt>
                <c:pt idx="84">
                  <c:v>13927.090784949209</c:v>
                </c:pt>
                <c:pt idx="85">
                  <c:v>14538.123891313524</c:v>
                </c:pt>
                <c:pt idx="86">
                  <c:v>13599.151700308101</c:v>
                </c:pt>
                <c:pt idx="87">
                  <c:v>11012.577430324593</c:v>
                </c:pt>
                <c:pt idx="88">
                  <c:v>10593.931315340185</c:v>
                </c:pt>
                <c:pt idx="89">
                  <c:v>9459.2135328486002</c:v>
                </c:pt>
                <c:pt idx="90">
                  <c:v>10450.366680430481</c:v>
                </c:pt>
                <c:pt idx="91">
                  <c:v>10760.92448958786</c:v>
                </c:pt>
                <c:pt idx="92">
                  <c:v>3419.1154144777074</c:v>
                </c:pt>
                <c:pt idx="93">
                  <c:v>3677.2824470469536</c:v>
                </c:pt>
                <c:pt idx="94">
                  <c:v>3841.1282568707593</c:v>
                </c:pt>
                <c:pt idx="95">
                  <c:v>4051.8780579779664</c:v>
                </c:pt>
                <c:pt idx="96">
                  <c:v>3260.6912602667248</c:v>
                </c:pt>
                <c:pt idx="97">
                  <c:v>3630.848672316868</c:v>
                </c:pt>
                <c:pt idx="98">
                  <c:v>3288.5930902346122</c:v>
                </c:pt>
                <c:pt idx="99">
                  <c:v>3955.6618966949309</c:v>
                </c:pt>
                <c:pt idx="100">
                  <c:v>3971.8351213905798</c:v>
                </c:pt>
                <c:pt idx="101">
                  <c:v>3905.3027404553986</c:v>
                </c:pt>
                <c:pt idx="102">
                  <c:v>3686.5300483458573</c:v>
                </c:pt>
                <c:pt idx="103">
                  <c:v>3710.8399564588181</c:v>
                </c:pt>
                <c:pt idx="104">
                  <c:v>3718.7290688805647</c:v>
                </c:pt>
                <c:pt idx="105">
                  <c:v>3624.7153924541076</c:v>
                </c:pt>
                <c:pt idx="106">
                  <c:v>3902.7103579981258</c:v>
                </c:pt>
                <c:pt idx="107">
                  <c:v>4098.7746676036413</c:v>
                </c:pt>
                <c:pt idx="108">
                  <c:v>3659.001906742898</c:v>
                </c:pt>
                <c:pt idx="109">
                  <c:v>3405.7028200414697</c:v>
                </c:pt>
                <c:pt idx="110">
                  <c:v>3109.6079885139143</c:v>
                </c:pt>
                <c:pt idx="111">
                  <c:v>3265.8964194817349</c:v>
                </c:pt>
                <c:pt idx="112">
                  <c:v>2960.952520125612</c:v>
                </c:pt>
                <c:pt idx="113">
                  <c:v>3030.2952953751605</c:v>
                </c:pt>
                <c:pt idx="114">
                  <c:v>2610.5192800405316</c:v>
                </c:pt>
                <c:pt idx="115">
                  <c:v>2395.6038558922141</c:v>
                </c:pt>
                <c:pt idx="116">
                  <c:v>2117.3916740506775</c:v>
                </c:pt>
                <c:pt idx="117">
                  <c:v>2354.077792520392</c:v>
                </c:pt>
                <c:pt idx="118">
                  <c:v>2328.1352594895907</c:v>
                </c:pt>
                <c:pt idx="119">
                  <c:v>1854.4017126202302</c:v>
                </c:pt>
                <c:pt idx="120">
                  <c:v>2095.5983538604505</c:v>
                </c:pt>
                <c:pt idx="121">
                  <c:v>2115.5022889734528</c:v>
                </c:pt>
                <c:pt idx="122">
                  <c:v>8275.5625727330789</c:v>
                </c:pt>
                <c:pt idx="123">
                  <c:v>8456.1528849674669</c:v>
                </c:pt>
                <c:pt idx="124">
                  <c:v>8338.8914502443004</c:v>
                </c:pt>
                <c:pt idx="125">
                  <c:v>9720.2273432493876</c:v>
                </c:pt>
                <c:pt idx="126">
                  <c:v>8829.5300754925629</c:v>
                </c:pt>
                <c:pt idx="127">
                  <c:v>10265.373986018461</c:v>
                </c:pt>
                <c:pt idx="128">
                  <c:v>8551.8503917332946</c:v>
                </c:pt>
                <c:pt idx="129">
                  <c:v>9125.9471930201271</c:v>
                </c:pt>
                <c:pt idx="130">
                  <c:v>9307.1414304402824</c:v>
                </c:pt>
                <c:pt idx="131">
                  <c:v>9393.6012490559606</c:v>
                </c:pt>
                <c:pt idx="132">
                  <c:v>9241.212919756359</c:v>
                </c:pt>
                <c:pt idx="133">
                  <c:v>8427.707602204644</c:v>
                </c:pt>
                <c:pt idx="134">
                  <c:v>8662.2738285770174</c:v>
                </c:pt>
                <c:pt idx="135">
                  <c:v>10594.829883012557</c:v>
                </c:pt>
                <c:pt idx="136">
                  <c:v>9346.0538006271836</c:v>
                </c:pt>
                <c:pt idx="137">
                  <c:v>11072.280482751668</c:v>
                </c:pt>
                <c:pt idx="138">
                  <c:v>10064.118372816369</c:v>
                </c:pt>
                <c:pt idx="139">
                  <c:v>11185.273791801479</c:v>
                </c:pt>
                <c:pt idx="140">
                  <c:v>10161.463003652283</c:v>
                </c:pt>
                <c:pt idx="141">
                  <c:v>10251.437208030557</c:v>
                </c:pt>
                <c:pt idx="142">
                  <c:v>10264.651200310938</c:v>
                </c:pt>
                <c:pt idx="143">
                  <c:v>10376.888183900466</c:v>
                </c:pt>
                <c:pt idx="144">
                  <c:v>4125.7180012128765</c:v>
                </c:pt>
                <c:pt idx="145">
                  <c:v>4451.1775276929566</c:v>
                </c:pt>
                <c:pt idx="146">
                  <c:v>4130.1127414660459</c:v>
                </c:pt>
                <c:pt idx="147">
                  <c:v>4000.9405096949035</c:v>
                </c:pt>
                <c:pt idx="148">
                  <c:v>4186.5265339766156</c:v>
                </c:pt>
                <c:pt idx="149">
                  <c:v>4096.9360369996966</c:v>
                </c:pt>
                <c:pt idx="150">
                  <c:v>4469.0990402379075</c:v>
                </c:pt>
                <c:pt idx="151">
                  <c:v>3688.828024502101</c:v>
                </c:pt>
                <c:pt idx="152">
                  <c:v>4161.8731047428373</c:v>
                </c:pt>
                <c:pt idx="153">
                  <c:v>4722.0739577558697</c:v>
                </c:pt>
                <c:pt idx="154">
                  <c:v>4051.3291530021547</c:v>
                </c:pt>
                <c:pt idx="155">
                  <c:v>4408.0994234444152</c:v>
                </c:pt>
                <c:pt idx="156">
                  <c:v>4621.0947215127799</c:v>
                </c:pt>
              </c:numCache>
            </c:numRef>
          </c:val>
          <c:smooth val="0"/>
          <c:extLst>
            <c:ext xmlns:c16="http://schemas.microsoft.com/office/drawing/2014/chart" uri="{C3380CC4-5D6E-409C-BE32-E72D297353CC}">
              <c16:uniqueId val="{00000000-302C-4F10-B421-4050325001C9}"/>
            </c:ext>
          </c:extLst>
        </c:ser>
        <c:ser>
          <c:idx val="1"/>
          <c:order val="1"/>
          <c:tx>
            <c:strRef>
              <c:f>'MODEL DIAGNOSTICS'!$AG$4</c:f>
              <c:strCache>
                <c:ptCount val="1"/>
                <c:pt idx="0">
                  <c:v>Sum of Prediction 4</c:v>
                </c:pt>
              </c:strCache>
            </c:strRef>
          </c:tx>
          <c:spPr>
            <a:ln w="28575" cap="rnd">
              <a:solidFill>
                <a:schemeClr val="accent2"/>
              </a:solidFill>
              <a:round/>
            </a:ln>
            <a:effectLst/>
          </c:spPr>
          <c:marker>
            <c:symbol val="none"/>
          </c:marker>
          <c:cat>
            <c:multiLvlStrRef>
              <c:f>'MODEL DIAGNOSTICS'!$AD$5:$AE$161</c:f>
              <c:multiLvlStrCache>
                <c:ptCount val="157"/>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2</c:v>
                  </c:pt>
                  <c:pt idx="54">
                    <c:v>3</c:v>
                  </c:pt>
                  <c:pt idx="55">
                    <c:v>4</c:v>
                  </c:pt>
                  <c:pt idx="56">
                    <c:v>5</c:v>
                  </c:pt>
                  <c:pt idx="57">
                    <c:v>6</c:v>
                  </c:pt>
                  <c:pt idx="58">
                    <c:v>7</c:v>
                  </c:pt>
                  <c:pt idx="59">
                    <c:v>8</c:v>
                  </c:pt>
                  <c:pt idx="60">
                    <c:v>9</c:v>
                  </c:pt>
                  <c:pt idx="61">
                    <c:v>10</c:v>
                  </c:pt>
                  <c:pt idx="62">
                    <c:v>11</c:v>
                  </c:pt>
                  <c:pt idx="63">
                    <c:v>12</c:v>
                  </c:pt>
                  <c:pt idx="64">
                    <c:v>13</c:v>
                  </c:pt>
                  <c:pt idx="65">
                    <c:v>14</c:v>
                  </c:pt>
                  <c:pt idx="66">
                    <c:v>15</c:v>
                  </c:pt>
                  <c:pt idx="67">
                    <c:v>16</c:v>
                  </c:pt>
                  <c:pt idx="68">
                    <c:v>17</c:v>
                  </c:pt>
                  <c:pt idx="69">
                    <c:v>18</c:v>
                  </c:pt>
                  <c:pt idx="70">
                    <c:v>19</c:v>
                  </c:pt>
                  <c:pt idx="71">
                    <c:v>20</c:v>
                  </c:pt>
                  <c:pt idx="72">
                    <c:v>21</c:v>
                  </c:pt>
                  <c:pt idx="73">
                    <c:v>22</c:v>
                  </c:pt>
                  <c:pt idx="74">
                    <c:v>23</c:v>
                  </c:pt>
                  <c:pt idx="75">
                    <c:v>24</c:v>
                  </c:pt>
                  <c:pt idx="76">
                    <c:v>25</c:v>
                  </c:pt>
                  <c:pt idx="77">
                    <c:v>26</c:v>
                  </c:pt>
                  <c:pt idx="78">
                    <c:v>27</c:v>
                  </c:pt>
                  <c:pt idx="79">
                    <c:v>28</c:v>
                  </c:pt>
                  <c:pt idx="80">
                    <c:v>29</c:v>
                  </c:pt>
                  <c:pt idx="81">
                    <c:v>30</c:v>
                  </c:pt>
                  <c:pt idx="82">
                    <c:v>31</c:v>
                  </c:pt>
                  <c:pt idx="83">
                    <c:v>32</c:v>
                  </c:pt>
                  <c:pt idx="84">
                    <c:v>33</c:v>
                  </c:pt>
                  <c:pt idx="85">
                    <c:v>34</c:v>
                  </c:pt>
                  <c:pt idx="86">
                    <c:v>35</c:v>
                  </c:pt>
                  <c:pt idx="87">
                    <c:v>36</c:v>
                  </c:pt>
                  <c:pt idx="88">
                    <c:v>37</c:v>
                  </c:pt>
                  <c:pt idx="89">
                    <c:v>38</c:v>
                  </c:pt>
                  <c:pt idx="90">
                    <c:v>39</c:v>
                  </c:pt>
                  <c:pt idx="91">
                    <c:v>40</c:v>
                  </c:pt>
                  <c:pt idx="92">
                    <c:v>41</c:v>
                  </c:pt>
                  <c:pt idx="93">
                    <c:v>42</c:v>
                  </c:pt>
                  <c:pt idx="94">
                    <c:v>43</c:v>
                  </c:pt>
                  <c:pt idx="95">
                    <c:v>44</c:v>
                  </c:pt>
                  <c:pt idx="96">
                    <c:v>45</c:v>
                  </c:pt>
                  <c:pt idx="97">
                    <c:v>46</c:v>
                  </c:pt>
                  <c:pt idx="98">
                    <c:v>47</c:v>
                  </c:pt>
                  <c:pt idx="99">
                    <c:v>48</c:v>
                  </c:pt>
                  <c:pt idx="100">
                    <c:v>49</c:v>
                  </c:pt>
                  <c:pt idx="101">
                    <c:v>50</c:v>
                  </c:pt>
                  <c:pt idx="102">
                    <c:v>51</c:v>
                  </c:pt>
                  <c:pt idx="103">
                    <c:v>52</c:v>
                  </c:pt>
                  <c:pt idx="104">
                    <c:v>53</c:v>
                  </c:pt>
                  <c:pt idx="105">
                    <c:v>2</c:v>
                  </c:pt>
                  <c:pt idx="106">
                    <c:v>3</c:v>
                  </c:pt>
                  <c:pt idx="107">
                    <c:v>4</c:v>
                  </c:pt>
                  <c:pt idx="108">
                    <c:v>5</c:v>
                  </c:pt>
                  <c:pt idx="109">
                    <c:v>6</c:v>
                  </c:pt>
                  <c:pt idx="110">
                    <c:v>7</c:v>
                  </c:pt>
                  <c:pt idx="111">
                    <c:v>8</c:v>
                  </c:pt>
                  <c:pt idx="112">
                    <c:v>9</c:v>
                  </c:pt>
                  <c:pt idx="113">
                    <c:v>10</c:v>
                  </c:pt>
                  <c:pt idx="114">
                    <c:v>11</c:v>
                  </c:pt>
                  <c:pt idx="115">
                    <c:v>12</c:v>
                  </c:pt>
                  <c:pt idx="116">
                    <c:v>13</c:v>
                  </c:pt>
                  <c:pt idx="117">
                    <c:v>14</c:v>
                  </c:pt>
                  <c:pt idx="118">
                    <c:v>15</c:v>
                  </c:pt>
                  <c:pt idx="119">
                    <c:v>16</c:v>
                  </c:pt>
                  <c:pt idx="120">
                    <c:v>17</c:v>
                  </c:pt>
                  <c:pt idx="121">
                    <c:v>18</c:v>
                  </c:pt>
                  <c:pt idx="122">
                    <c:v>19</c:v>
                  </c:pt>
                  <c:pt idx="123">
                    <c:v>20</c:v>
                  </c:pt>
                  <c:pt idx="124">
                    <c:v>21</c:v>
                  </c:pt>
                  <c:pt idx="125">
                    <c:v>22</c:v>
                  </c:pt>
                  <c:pt idx="126">
                    <c:v>23</c:v>
                  </c:pt>
                  <c:pt idx="127">
                    <c:v>24</c:v>
                  </c:pt>
                  <c:pt idx="128">
                    <c:v>25</c:v>
                  </c:pt>
                  <c:pt idx="129">
                    <c:v>26</c:v>
                  </c:pt>
                  <c:pt idx="130">
                    <c:v>27</c:v>
                  </c:pt>
                  <c:pt idx="131">
                    <c:v>28</c:v>
                  </c:pt>
                  <c:pt idx="132">
                    <c:v>29</c:v>
                  </c:pt>
                  <c:pt idx="133">
                    <c:v>30</c:v>
                  </c:pt>
                  <c:pt idx="134">
                    <c:v>31</c:v>
                  </c:pt>
                  <c:pt idx="135">
                    <c:v>32</c:v>
                  </c:pt>
                  <c:pt idx="136">
                    <c:v>33</c:v>
                  </c:pt>
                  <c:pt idx="137">
                    <c:v>34</c:v>
                  </c:pt>
                  <c:pt idx="138">
                    <c:v>35</c:v>
                  </c:pt>
                  <c:pt idx="139">
                    <c:v>36</c:v>
                  </c:pt>
                  <c:pt idx="140">
                    <c:v>37</c:v>
                  </c:pt>
                  <c:pt idx="141">
                    <c:v>38</c:v>
                  </c:pt>
                  <c:pt idx="142">
                    <c:v>39</c:v>
                  </c:pt>
                  <c:pt idx="143">
                    <c:v>40</c:v>
                  </c:pt>
                  <c:pt idx="144">
                    <c:v>41</c:v>
                  </c:pt>
                  <c:pt idx="145">
                    <c:v>42</c:v>
                  </c:pt>
                  <c:pt idx="146">
                    <c:v>43</c:v>
                  </c:pt>
                  <c:pt idx="147">
                    <c:v>44</c:v>
                  </c:pt>
                  <c:pt idx="148">
                    <c:v>45</c:v>
                  </c:pt>
                  <c:pt idx="149">
                    <c:v>46</c:v>
                  </c:pt>
                  <c:pt idx="150">
                    <c:v>47</c:v>
                  </c:pt>
                  <c:pt idx="151">
                    <c:v>48</c:v>
                  </c:pt>
                  <c:pt idx="152">
                    <c:v>49</c:v>
                  </c:pt>
                  <c:pt idx="153">
                    <c:v>50</c:v>
                  </c:pt>
                  <c:pt idx="154">
                    <c:v>51</c:v>
                  </c:pt>
                  <c:pt idx="155">
                    <c:v>52</c:v>
                  </c:pt>
                  <c:pt idx="156">
                    <c:v>53</c:v>
                  </c:pt>
                </c:lvl>
                <c:lvl>
                  <c:pt idx="0">
                    <c:v>2017</c:v>
                  </c:pt>
                  <c:pt idx="53">
                    <c:v>2018</c:v>
                  </c:pt>
                  <c:pt idx="105">
                    <c:v>2019</c:v>
                  </c:pt>
                </c:lvl>
              </c:multiLvlStrCache>
            </c:multiLvlStrRef>
          </c:cat>
          <c:val>
            <c:numRef>
              <c:f>'MODEL DIAGNOSTICS'!$AG$5:$AG$161</c:f>
              <c:numCache>
                <c:formatCode>General</c:formatCode>
                <c:ptCount val="157"/>
                <c:pt idx="0">
                  <c:v>2706.6983475708334</c:v>
                </c:pt>
                <c:pt idx="1">
                  <c:v>2910.0616835003193</c:v>
                </c:pt>
                <c:pt idx="2">
                  <c:v>2975.0593747414277</c:v>
                </c:pt>
                <c:pt idx="3">
                  <c:v>3046.0358231645059</c:v>
                </c:pt>
                <c:pt idx="4">
                  <c:v>3121.4932129357153</c:v>
                </c:pt>
                <c:pt idx="5">
                  <c:v>2718.1413506180775</c:v>
                </c:pt>
                <c:pt idx="6">
                  <c:v>2529.1167099407107</c:v>
                </c:pt>
                <c:pt idx="7">
                  <c:v>2535.7175795088792</c:v>
                </c:pt>
                <c:pt idx="8">
                  <c:v>2564.6356526828795</c:v>
                </c:pt>
                <c:pt idx="9">
                  <c:v>2607.7514796683345</c:v>
                </c:pt>
                <c:pt idx="10">
                  <c:v>2660.1684225910403</c:v>
                </c:pt>
                <c:pt idx="11">
                  <c:v>2719.0349895350746</c:v>
                </c:pt>
                <c:pt idx="12">
                  <c:v>2782.6947839248664</c:v>
                </c:pt>
                <c:pt idx="13">
                  <c:v>2820.795641397086</c:v>
                </c:pt>
                <c:pt idx="14">
                  <c:v>2847.2489686201998</c:v>
                </c:pt>
                <c:pt idx="15">
                  <c:v>2674.7929763004922</c:v>
                </c:pt>
                <c:pt idx="16">
                  <c:v>2598.4190651992112</c:v>
                </c:pt>
                <c:pt idx="17">
                  <c:v>2596.7422442512561</c:v>
                </c:pt>
                <c:pt idx="18">
                  <c:v>7000.654451513351</c:v>
                </c:pt>
                <c:pt idx="19">
                  <c:v>7032.0752848979682</c:v>
                </c:pt>
                <c:pt idx="20">
                  <c:v>7071.4608145770508</c:v>
                </c:pt>
                <c:pt idx="21">
                  <c:v>7115.7989277872121</c:v>
                </c:pt>
                <c:pt idx="22">
                  <c:v>7130.167533395912</c:v>
                </c:pt>
                <c:pt idx="23">
                  <c:v>7179.6788727178046</c:v>
                </c:pt>
                <c:pt idx="24">
                  <c:v>7230.7500554015051</c:v>
                </c:pt>
                <c:pt idx="25">
                  <c:v>7282.9968653282885</c:v>
                </c:pt>
                <c:pt idx="26">
                  <c:v>7489.1483622133055</c:v>
                </c:pt>
                <c:pt idx="27">
                  <c:v>7544.2262248853103</c:v>
                </c:pt>
                <c:pt idx="28">
                  <c:v>7599.9892270402006</c:v>
                </c:pt>
                <c:pt idx="29">
                  <c:v>7656.3679374944386</c:v>
                </c:pt>
                <c:pt idx="30">
                  <c:v>7713.3164645884981</c:v>
                </c:pt>
                <c:pt idx="31">
                  <c:v>7753.9920664908386</c:v>
                </c:pt>
                <c:pt idx="32">
                  <c:v>7811.874775944364</c:v>
                </c:pt>
                <c:pt idx="33">
                  <c:v>7870.2640997654862</c:v>
                </c:pt>
                <c:pt idx="34">
                  <c:v>8447.0728502016827</c:v>
                </c:pt>
                <c:pt idx="35">
                  <c:v>9065.7979459397138</c:v>
                </c:pt>
                <c:pt idx="36">
                  <c:v>9168.1996041664497</c:v>
                </c:pt>
                <c:pt idx="37">
                  <c:v>9254.2866814601912</c:v>
                </c:pt>
                <c:pt idx="38">
                  <c:v>9332.7353284475375</c:v>
                </c:pt>
                <c:pt idx="39">
                  <c:v>3242.0643040181471</c:v>
                </c:pt>
                <c:pt idx="40">
                  <c:v>3106.5557079220694</c:v>
                </c:pt>
                <c:pt idx="41">
                  <c:v>3057.1364465284159</c:v>
                </c:pt>
                <c:pt idx="42">
                  <c:v>3077.8802058903098</c:v>
                </c:pt>
                <c:pt idx="43">
                  <c:v>3101.6849381119678</c:v>
                </c:pt>
                <c:pt idx="44">
                  <c:v>3126.6738813000152</c:v>
                </c:pt>
                <c:pt idx="45">
                  <c:v>3151.987647140144</c:v>
                </c:pt>
                <c:pt idx="46">
                  <c:v>3177.2915500896738</c:v>
                </c:pt>
                <c:pt idx="47">
                  <c:v>3202.4958101544121</c:v>
                </c:pt>
                <c:pt idx="48">
                  <c:v>3227.6129650066623</c:v>
                </c:pt>
                <c:pt idx="49">
                  <c:v>3252.6904764748738</c:v>
                </c:pt>
                <c:pt idx="50">
                  <c:v>3277.781333396867</c:v>
                </c:pt>
                <c:pt idx="51">
                  <c:v>3302.9327855649722</c:v>
                </c:pt>
                <c:pt idx="52">
                  <c:v>3328.1832271157955</c:v>
                </c:pt>
                <c:pt idx="53">
                  <c:v>3353.5624297719833</c:v>
                </c:pt>
                <c:pt idx="54">
                  <c:v>3379.0929209139472</c:v>
                </c:pt>
                <c:pt idx="55">
                  <c:v>3404.7915569262104</c:v>
                </c:pt>
                <c:pt idx="56">
                  <c:v>3430.6709286750611</c:v>
                </c:pt>
                <c:pt idx="57">
                  <c:v>3456.7404969300419</c:v>
                </c:pt>
                <c:pt idx="58">
                  <c:v>3483.0074625182674</c:v>
                </c:pt>
                <c:pt idx="59">
                  <c:v>3509.4774127806659</c:v>
                </c:pt>
                <c:pt idx="60">
                  <c:v>3536.154792528343</c:v>
                </c:pt>
                <c:pt idx="61">
                  <c:v>3563.0432427666324</c:v>
                </c:pt>
                <c:pt idx="62">
                  <c:v>3502.0852328637538</c:v>
                </c:pt>
                <c:pt idx="63">
                  <c:v>3013.6359494805811</c:v>
                </c:pt>
                <c:pt idx="64">
                  <c:v>2753.6576361790312</c:v>
                </c:pt>
                <c:pt idx="65">
                  <c:v>2740.5052418139926</c:v>
                </c:pt>
                <c:pt idx="66">
                  <c:v>2743.7546724962549</c:v>
                </c:pt>
                <c:pt idx="67">
                  <c:v>2756.0617571657735</c:v>
                </c:pt>
                <c:pt idx="68">
                  <c:v>2772.9982620032656</c:v>
                </c:pt>
                <c:pt idx="69">
                  <c:v>2792.1846192899279</c:v>
                </c:pt>
                <c:pt idx="70">
                  <c:v>7562.4840474317234</c:v>
                </c:pt>
                <c:pt idx="71">
                  <c:v>7618.2675287028869</c:v>
                </c:pt>
                <c:pt idx="72">
                  <c:v>7674.7237646028761</c:v>
                </c:pt>
                <c:pt idx="73">
                  <c:v>7731.5856883437546</c:v>
                </c:pt>
                <c:pt idx="74">
                  <c:v>7752.6871182855803</c:v>
                </c:pt>
                <c:pt idx="75">
                  <c:v>7809.9179886424527</c:v>
                </c:pt>
                <c:pt idx="76">
                  <c:v>7867.4831501677872</c:v>
                </c:pt>
                <c:pt idx="77">
                  <c:v>8065.025569919685</c:v>
                </c:pt>
                <c:pt idx="78">
                  <c:v>13867.598240365614</c:v>
                </c:pt>
                <c:pt idx="79">
                  <c:v>14972.600870194779</c:v>
                </c:pt>
                <c:pt idx="80">
                  <c:v>14933.197931336283</c:v>
                </c:pt>
                <c:pt idx="81">
                  <c:v>14947.810308547305</c:v>
                </c:pt>
                <c:pt idx="82">
                  <c:v>14991.061975769155</c:v>
                </c:pt>
                <c:pt idx="83">
                  <c:v>15016.629420584084</c:v>
                </c:pt>
                <c:pt idx="84">
                  <c:v>15082.329677102036</c:v>
                </c:pt>
                <c:pt idx="85">
                  <c:v>15152.091554810633</c:v>
                </c:pt>
                <c:pt idx="86">
                  <c:v>11927.111077767113</c:v>
                </c:pt>
                <c:pt idx="87">
                  <c:v>9635.6003779086241</c:v>
                </c:pt>
                <c:pt idx="88">
                  <c:v>9706.7787138570566</c:v>
                </c:pt>
                <c:pt idx="89">
                  <c:v>9778.6759300184294</c:v>
                </c:pt>
                <c:pt idx="90">
                  <c:v>10385.316278687646</c:v>
                </c:pt>
                <c:pt idx="91">
                  <c:v>10593.551332477031</c:v>
                </c:pt>
                <c:pt idx="92">
                  <c:v>3774.5529405579437</c:v>
                </c:pt>
                <c:pt idx="93">
                  <c:v>4036.5612524472313</c:v>
                </c:pt>
                <c:pt idx="94">
                  <c:v>4148.5377677758806</c:v>
                </c:pt>
                <c:pt idx="95">
                  <c:v>4169.6091548121549</c:v>
                </c:pt>
                <c:pt idx="96">
                  <c:v>3680.1137251256005</c:v>
                </c:pt>
                <c:pt idx="97">
                  <c:v>3411.6141355243017</c:v>
                </c:pt>
                <c:pt idx="98">
                  <c:v>3432.9786056783082</c:v>
                </c:pt>
                <c:pt idx="99">
                  <c:v>3455.6211061370136</c:v>
                </c:pt>
                <c:pt idx="100">
                  <c:v>3479.2858735489281</c:v>
                </c:pt>
                <c:pt idx="101">
                  <c:v>3503.7616494629074</c:v>
                </c:pt>
                <c:pt idx="102">
                  <c:v>3528.8849065613508</c:v>
                </c:pt>
                <c:pt idx="103">
                  <c:v>3554.5337402175892</c:v>
                </c:pt>
                <c:pt idx="104">
                  <c:v>3580.619441557822</c:v>
                </c:pt>
                <c:pt idx="105">
                  <c:v>3607.0785414158136</c:v>
                </c:pt>
                <c:pt idx="106">
                  <c:v>3633.8662236746295</c:v>
                </c:pt>
                <c:pt idx="107">
                  <c:v>3660.9512127409403</c:v>
                </c:pt>
                <c:pt idx="108">
                  <c:v>3688.3119480391251</c:v>
                </c:pt>
                <c:pt idx="109">
                  <c:v>3715.9337853736001</c:v>
                </c:pt>
                <c:pt idx="110">
                  <c:v>3256.0764319864625</c:v>
                </c:pt>
                <c:pt idx="111">
                  <c:v>3003.4699222392424</c:v>
                </c:pt>
                <c:pt idx="112">
                  <c:v>2934.545507651992</c:v>
                </c:pt>
                <c:pt idx="113">
                  <c:v>2779.7397501765126</c:v>
                </c:pt>
                <c:pt idx="114">
                  <c:v>2678.5614696308685</c:v>
                </c:pt>
                <c:pt idx="115">
                  <c:v>2614.0961772511523</c:v>
                </c:pt>
                <c:pt idx="116">
                  <c:v>2325.0977563204037</c:v>
                </c:pt>
                <c:pt idx="117">
                  <c:v>2171.6718746727711</c:v>
                </c:pt>
                <c:pt idx="118">
                  <c:v>2127.9306613236872</c:v>
                </c:pt>
                <c:pt idx="119">
                  <c:v>2046.0543887037122</c:v>
                </c:pt>
                <c:pt idx="120">
                  <c:v>2030.0921411166414</c:v>
                </c:pt>
                <c:pt idx="121">
                  <c:v>2050.1087515428435</c:v>
                </c:pt>
                <c:pt idx="122">
                  <c:v>7715.0893028160572</c:v>
                </c:pt>
                <c:pt idx="123">
                  <c:v>8587.627151280798</c:v>
                </c:pt>
                <c:pt idx="124">
                  <c:v>8946.6765330211438</c:v>
                </c:pt>
                <c:pt idx="125">
                  <c:v>9174.5554113719772</c:v>
                </c:pt>
                <c:pt idx="126">
                  <c:v>9293.168618009433</c:v>
                </c:pt>
                <c:pt idx="127">
                  <c:v>9418.6655323046361</c:v>
                </c:pt>
                <c:pt idx="128">
                  <c:v>9523.9401078534411</c:v>
                </c:pt>
                <c:pt idx="129">
                  <c:v>9617.3615857553323</c:v>
                </c:pt>
                <c:pt idx="130">
                  <c:v>9703.6886922939048</c:v>
                </c:pt>
                <c:pt idx="131">
                  <c:v>9989.7811267801335</c:v>
                </c:pt>
                <c:pt idx="132">
                  <c:v>10070.90813557169</c:v>
                </c:pt>
                <c:pt idx="133">
                  <c:v>9237.6960113984042</c:v>
                </c:pt>
                <c:pt idx="134">
                  <c:v>9763.2762163619336</c:v>
                </c:pt>
                <c:pt idx="135">
                  <c:v>10042.846040032369</c:v>
                </c:pt>
                <c:pt idx="136">
                  <c:v>10222.876732679504</c:v>
                </c:pt>
                <c:pt idx="137">
                  <c:v>10357.411283746125</c:v>
                </c:pt>
                <c:pt idx="138">
                  <c:v>10468.315909075782</c:v>
                </c:pt>
                <c:pt idx="139">
                  <c:v>10974.993824213216</c:v>
                </c:pt>
                <c:pt idx="140">
                  <c:v>11069.792450560826</c:v>
                </c:pt>
                <c:pt idx="141">
                  <c:v>11160.634565151484</c:v>
                </c:pt>
                <c:pt idx="142">
                  <c:v>11249.351605512187</c:v>
                </c:pt>
                <c:pt idx="143">
                  <c:v>11337.006741663999</c:v>
                </c:pt>
                <c:pt idx="144">
                  <c:v>4034.2904846289616</c:v>
                </c:pt>
                <c:pt idx="145">
                  <c:v>4065.0827800677421</c:v>
                </c:pt>
                <c:pt idx="146">
                  <c:v>4095.9516160515304</c:v>
                </c:pt>
                <c:pt idx="147">
                  <c:v>4126.9544271815512</c:v>
                </c:pt>
                <c:pt idx="148">
                  <c:v>4158.1296083391626</c:v>
                </c:pt>
                <c:pt idx="149">
                  <c:v>4189.5034315090643</c:v>
                </c:pt>
                <c:pt idx="150">
                  <c:v>4221.0942890915139</c:v>
                </c:pt>
                <c:pt idx="151">
                  <c:v>4252.9153648991305</c:v>
                </c:pt>
                <c:pt idx="152">
                  <c:v>4284.9763539446476</c:v>
                </c:pt>
                <c:pt idx="153">
                  <c:v>4317.2845910852493</c:v>
                </c:pt>
                <c:pt idx="154">
                  <c:v>4349.8458032605558</c:v>
                </c:pt>
                <c:pt idx="155">
                  <c:v>4382.6646169929754</c:v>
                </c:pt>
                <c:pt idx="156">
                  <c:v>4415.7449039898092</c:v>
                </c:pt>
              </c:numCache>
            </c:numRef>
          </c:val>
          <c:smooth val="0"/>
          <c:extLst>
            <c:ext xmlns:c16="http://schemas.microsoft.com/office/drawing/2014/chart" uri="{C3380CC4-5D6E-409C-BE32-E72D297353CC}">
              <c16:uniqueId val="{00000001-302C-4F10-B421-4050325001C9}"/>
            </c:ext>
          </c:extLst>
        </c:ser>
        <c:dLbls>
          <c:showLegendKey val="0"/>
          <c:showVal val="0"/>
          <c:showCatName val="0"/>
          <c:showSerName val="0"/>
          <c:showPercent val="0"/>
          <c:showBubbleSize val="0"/>
        </c:dLbls>
        <c:smooth val="0"/>
        <c:axId val="2087011952"/>
        <c:axId val="2087012432"/>
      </c:lineChart>
      <c:catAx>
        <c:axId val="208701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12432"/>
        <c:crosses val="autoZero"/>
        <c:auto val="1"/>
        <c:lblAlgn val="ctr"/>
        <c:lblOffset val="100"/>
        <c:noMultiLvlLbl val="0"/>
      </c:catAx>
      <c:valAx>
        <c:axId val="208701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11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[Multichannel Budget Optimization and Sales Forecasting Analysis.xlsx]MODEL DIAGNOSTICS!PivotTable8</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'MODEL DIAGNOSTICS'!$C$4</c:f>
              <c:strCache>
                <c:ptCount val="1"/>
                <c:pt idx="0">
                  <c:v>Sum of sales</c:v>
                </c:pt>
              </c:strCache>
            </c:strRef>
          </c:tx>
          <c:spPr>
            <a:ln w="28575" cap="rnd">
              <a:solidFill>
                <a:schemeClr val="accent1"/>
              </a:solidFill>
              <a:round/>
            </a:ln>
            <a:effectLst/>
          </c:spPr>
          <c:marker>
            <c:symbol val="none"/>
          </c:marker>
          <c:cat>
            <c:multiLvlStrRef>
              <c:f>'MODEL DIAGNOSTICS'!$A$5:$B$161</c:f>
              <c:multiLvlStrCache>
                <c:ptCount val="157"/>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2</c:v>
                  </c:pt>
                  <c:pt idx="54">
                    <c:v>3</c:v>
                  </c:pt>
                  <c:pt idx="55">
                    <c:v>4</c:v>
                  </c:pt>
                  <c:pt idx="56">
                    <c:v>5</c:v>
                  </c:pt>
                  <c:pt idx="57">
                    <c:v>6</c:v>
                  </c:pt>
                  <c:pt idx="58">
                    <c:v>7</c:v>
                  </c:pt>
                  <c:pt idx="59">
                    <c:v>8</c:v>
                  </c:pt>
                  <c:pt idx="60">
                    <c:v>9</c:v>
                  </c:pt>
                  <c:pt idx="61">
                    <c:v>10</c:v>
                  </c:pt>
                  <c:pt idx="62">
                    <c:v>11</c:v>
                  </c:pt>
                  <c:pt idx="63">
                    <c:v>12</c:v>
                  </c:pt>
                  <c:pt idx="64">
                    <c:v>13</c:v>
                  </c:pt>
                  <c:pt idx="65">
                    <c:v>14</c:v>
                  </c:pt>
                  <c:pt idx="66">
                    <c:v>15</c:v>
                  </c:pt>
                  <c:pt idx="67">
                    <c:v>16</c:v>
                  </c:pt>
                  <c:pt idx="68">
                    <c:v>17</c:v>
                  </c:pt>
                  <c:pt idx="69">
                    <c:v>18</c:v>
                  </c:pt>
                  <c:pt idx="70">
                    <c:v>19</c:v>
                  </c:pt>
                  <c:pt idx="71">
                    <c:v>20</c:v>
                  </c:pt>
                  <c:pt idx="72">
                    <c:v>21</c:v>
                  </c:pt>
                  <c:pt idx="73">
                    <c:v>22</c:v>
                  </c:pt>
                  <c:pt idx="74">
                    <c:v>23</c:v>
                  </c:pt>
                  <c:pt idx="75">
                    <c:v>24</c:v>
                  </c:pt>
                  <c:pt idx="76">
                    <c:v>25</c:v>
                  </c:pt>
                  <c:pt idx="77">
                    <c:v>26</c:v>
                  </c:pt>
                  <c:pt idx="78">
                    <c:v>27</c:v>
                  </c:pt>
                  <c:pt idx="79">
                    <c:v>28</c:v>
                  </c:pt>
                  <c:pt idx="80">
                    <c:v>29</c:v>
                  </c:pt>
                  <c:pt idx="81">
                    <c:v>30</c:v>
                  </c:pt>
                  <c:pt idx="82">
                    <c:v>31</c:v>
                  </c:pt>
                  <c:pt idx="83">
                    <c:v>32</c:v>
                  </c:pt>
                  <c:pt idx="84">
                    <c:v>33</c:v>
                  </c:pt>
                  <c:pt idx="85">
                    <c:v>34</c:v>
                  </c:pt>
                  <c:pt idx="86">
                    <c:v>35</c:v>
                  </c:pt>
                  <c:pt idx="87">
                    <c:v>36</c:v>
                  </c:pt>
                  <c:pt idx="88">
                    <c:v>37</c:v>
                  </c:pt>
                  <c:pt idx="89">
                    <c:v>38</c:v>
                  </c:pt>
                  <c:pt idx="90">
                    <c:v>39</c:v>
                  </c:pt>
                  <c:pt idx="91">
                    <c:v>40</c:v>
                  </c:pt>
                  <c:pt idx="92">
                    <c:v>41</c:v>
                  </c:pt>
                  <c:pt idx="93">
                    <c:v>42</c:v>
                  </c:pt>
                  <c:pt idx="94">
                    <c:v>43</c:v>
                  </c:pt>
                  <c:pt idx="95">
                    <c:v>44</c:v>
                  </c:pt>
                  <c:pt idx="96">
                    <c:v>45</c:v>
                  </c:pt>
                  <c:pt idx="97">
                    <c:v>46</c:v>
                  </c:pt>
                  <c:pt idx="98">
                    <c:v>47</c:v>
                  </c:pt>
                  <c:pt idx="99">
                    <c:v>48</c:v>
                  </c:pt>
                  <c:pt idx="100">
                    <c:v>49</c:v>
                  </c:pt>
                  <c:pt idx="101">
                    <c:v>50</c:v>
                  </c:pt>
                  <c:pt idx="102">
                    <c:v>51</c:v>
                  </c:pt>
                  <c:pt idx="103">
                    <c:v>52</c:v>
                  </c:pt>
                  <c:pt idx="104">
                    <c:v>53</c:v>
                  </c:pt>
                  <c:pt idx="105">
                    <c:v>2</c:v>
                  </c:pt>
                  <c:pt idx="106">
                    <c:v>3</c:v>
                  </c:pt>
                  <c:pt idx="107">
                    <c:v>4</c:v>
                  </c:pt>
                  <c:pt idx="108">
                    <c:v>5</c:v>
                  </c:pt>
                  <c:pt idx="109">
                    <c:v>6</c:v>
                  </c:pt>
                  <c:pt idx="110">
                    <c:v>7</c:v>
                  </c:pt>
                  <c:pt idx="111">
                    <c:v>8</c:v>
                  </c:pt>
                  <c:pt idx="112">
                    <c:v>9</c:v>
                  </c:pt>
                  <c:pt idx="113">
                    <c:v>10</c:v>
                  </c:pt>
                  <c:pt idx="114">
                    <c:v>11</c:v>
                  </c:pt>
                  <c:pt idx="115">
                    <c:v>12</c:v>
                  </c:pt>
                  <c:pt idx="116">
                    <c:v>13</c:v>
                  </c:pt>
                  <c:pt idx="117">
                    <c:v>14</c:v>
                  </c:pt>
                  <c:pt idx="118">
                    <c:v>15</c:v>
                  </c:pt>
                  <c:pt idx="119">
                    <c:v>16</c:v>
                  </c:pt>
                  <c:pt idx="120">
                    <c:v>17</c:v>
                  </c:pt>
                  <c:pt idx="121">
                    <c:v>18</c:v>
                  </c:pt>
                  <c:pt idx="122">
                    <c:v>19</c:v>
                  </c:pt>
                  <c:pt idx="123">
                    <c:v>20</c:v>
                  </c:pt>
                  <c:pt idx="124">
                    <c:v>21</c:v>
                  </c:pt>
                  <c:pt idx="125">
                    <c:v>22</c:v>
                  </c:pt>
                  <c:pt idx="126">
                    <c:v>23</c:v>
                  </c:pt>
                  <c:pt idx="127">
                    <c:v>24</c:v>
                  </c:pt>
                  <c:pt idx="128">
                    <c:v>25</c:v>
                  </c:pt>
                  <c:pt idx="129">
                    <c:v>26</c:v>
                  </c:pt>
                  <c:pt idx="130">
                    <c:v>27</c:v>
                  </c:pt>
                  <c:pt idx="131">
                    <c:v>28</c:v>
                  </c:pt>
                  <c:pt idx="132">
                    <c:v>29</c:v>
                  </c:pt>
                  <c:pt idx="133">
                    <c:v>30</c:v>
                  </c:pt>
                  <c:pt idx="134">
                    <c:v>31</c:v>
                  </c:pt>
                  <c:pt idx="135">
                    <c:v>32</c:v>
                  </c:pt>
                  <c:pt idx="136">
                    <c:v>33</c:v>
                  </c:pt>
                  <c:pt idx="137">
                    <c:v>34</c:v>
                  </c:pt>
                  <c:pt idx="138">
                    <c:v>35</c:v>
                  </c:pt>
                  <c:pt idx="139">
                    <c:v>36</c:v>
                  </c:pt>
                  <c:pt idx="140">
                    <c:v>37</c:v>
                  </c:pt>
                  <c:pt idx="141">
                    <c:v>38</c:v>
                  </c:pt>
                  <c:pt idx="142">
                    <c:v>39</c:v>
                  </c:pt>
                  <c:pt idx="143">
                    <c:v>40</c:v>
                  </c:pt>
                  <c:pt idx="144">
                    <c:v>41</c:v>
                  </c:pt>
                  <c:pt idx="145">
                    <c:v>42</c:v>
                  </c:pt>
                  <c:pt idx="146">
                    <c:v>43</c:v>
                  </c:pt>
                  <c:pt idx="147">
                    <c:v>44</c:v>
                  </c:pt>
                  <c:pt idx="148">
                    <c:v>45</c:v>
                  </c:pt>
                  <c:pt idx="149">
                    <c:v>46</c:v>
                  </c:pt>
                  <c:pt idx="150">
                    <c:v>47</c:v>
                  </c:pt>
                  <c:pt idx="151">
                    <c:v>48</c:v>
                  </c:pt>
                  <c:pt idx="152">
                    <c:v>49</c:v>
                  </c:pt>
                  <c:pt idx="153">
                    <c:v>50</c:v>
                  </c:pt>
                  <c:pt idx="154">
                    <c:v>51</c:v>
                  </c:pt>
                  <c:pt idx="155">
                    <c:v>52</c:v>
                  </c:pt>
                  <c:pt idx="156">
                    <c:v>53</c:v>
                  </c:pt>
                </c:lvl>
                <c:lvl>
                  <c:pt idx="0">
                    <c:v>2017</c:v>
                  </c:pt>
                  <c:pt idx="53">
                    <c:v>2018</c:v>
                  </c:pt>
                  <c:pt idx="105">
                    <c:v>2019</c:v>
                  </c:pt>
                </c:lvl>
              </c:multiLvlStrCache>
            </c:multiLvlStrRef>
          </c:cat>
          <c:val>
            <c:numRef>
              <c:f>'MODEL DIAGNOSTICS'!$C$5:$C$161</c:f>
              <c:numCache>
                <c:formatCode>General</c:formatCode>
                <c:ptCount val="157"/>
                <c:pt idx="0">
                  <c:v>7769.6203521172583</c:v>
                </c:pt>
                <c:pt idx="1">
                  <c:v>7990.1305913990136</c:v>
                </c:pt>
                <c:pt idx="2">
                  <c:v>8235.3926573701319</c:v>
                </c:pt>
                <c:pt idx="3">
                  <c:v>8012.6996062855287</c:v>
                </c:pt>
                <c:pt idx="4">
                  <c:v>8869.7108169978328</c:v>
                </c:pt>
                <c:pt idx="5">
                  <c:v>8640.1998164700162</c:v>
                </c:pt>
                <c:pt idx="6">
                  <c:v>8880.6076392835821</c:v>
                </c:pt>
                <c:pt idx="7">
                  <c:v>8533.2963864270914</c:v>
                </c:pt>
                <c:pt idx="8">
                  <c:v>9352.1957973625667</c:v>
                </c:pt>
                <c:pt idx="9">
                  <c:v>8779.2920124539378</c:v>
                </c:pt>
                <c:pt idx="10">
                  <c:v>9425.6211104724807</c:v>
                </c:pt>
                <c:pt idx="11">
                  <c:v>9188.126515724638</c:v>
                </c:pt>
                <c:pt idx="12">
                  <c:v>9361.8007120469429</c:v>
                </c:pt>
                <c:pt idx="13">
                  <c:v>10451.867136710962</c:v>
                </c:pt>
                <c:pt idx="14">
                  <c:v>10044.927759459568</c:v>
                </c:pt>
                <c:pt idx="15">
                  <c:v>8775.1200879660191</c:v>
                </c:pt>
                <c:pt idx="16">
                  <c:v>8225.2439165078104</c:v>
                </c:pt>
                <c:pt idx="17">
                  <c:v>8863.3580320988367</c:v>
                </c:pt>
                <c:pt idx="18">
                  <c:v>22650.122286755417</c:v>
                </c:pt>
                <c:pt idx="19">
                  <c:v>23522.328727474043</c:v>
                </c:pt>
                <c:pt idx="20">
                  <c:v>23154.349710713595</c:v>
                </c:pt>
                <c:pt idx="21">
                  <c:v>24730.67395411801</c:v>
                </c:pt>
                <c:pt idx="22">
                  <c:v>23702.726864185195</c:v>
                </c:pt>
                <c:pt idx="23">
                  <c:v>24529.229126099868</c:v>
                </c:pt>
                <c:pt idx="24">
                  <c:v>24902.881600583303</c:v>
                </c:pt>
                <c:pt idx="25">
                  <c:v>24633.167733889266</c:v>
                </c:pt>
                <c:pt idx="26">
                  <c:v>25110.91015336581</c:v>
                </c:pt>
                <c:pt idx="27">
                  <c:v>24108.538854923077</c:v>
                </c:pt>
                <c:pt idx="28">
                  <c:v>26558.782183297219</c:v>
                </c:pt>
                <c:pt idx="29">
                  <c:v>26834.930852849884</c:v>
                </c:pt>
                <c:pt idx="30">
                  <c:v>28369.489481237339</c:v>
                </c:pt>
                <c:pt idx="31">
                  <c:v>27391.17994673994</c:v>
                </c:pt>
                <c:pt idx="32">
                  <c:v>27678.844328964391</c:v>
                </c:pt>
                <c:pt idx="33">
                  <c:v>24642.703559938236</c:v>
                </c:pt>
                <c:pt idx="34">
                  <c:v>26439.222629942426</c:v>
                </c:pt>
                <c:pt idx="35">
                  <c:v>25500.809851541871</c:v>
                </c:pt>
                <c:pt idx="36">
                  <c:v>28595.919632589343</c:v>
                </c:pt>
                <c:pt idx="37">
                  <c:v>28395.896855706473</c:v>
                </c:pt>
                <c:pt idx="38">
                  <c:v>27852.588737200836</c:v>
                </c:pt>
                <c:pt idx="39">
                  <c:v>10678.242077520716</c:v>
                </c:pt>
                <c:pt idx="40">
                  <c:v>9648.5001473106331</c:v>
                </c:pt>
                <c:pt idx="41">
                  <c:v>9667.1364878340446</c:v>
                </c:pt>
                <c:pt idx="42">
                  <c:v>8910.0763038237365</c:v>
                </c:pt>
                <c:pt idx="43">
                  <c:v>8743.4077052348784</c:v>
                </c:pt>
                <c:pt idx="44">
                  <c:v>8481.5456162585469</c:v>
                </c:pt>
                <c:pt idx="45">
                  <c:v>8522.0736057713475</c:v>
                </c:pt>
                <c:pt idx="46">
                  <c:v>9254.1698236934717</c:v>
                </c:pt>
                <c:pt idx="47">
                  <c:v>8488.2995393655056</c:v>
                </c:pt>
                <c:pt idx="48">
                  <c:v>8444.4736613125951</c:v>
                </c:pt>
                <c:pt idx="49">
                  <c:v>8948.8276239912884</c:v>
                </c:pt>
                <c:pt idx="50">
                  <c:v>8567.421902325932</c:v>
                </c:pt>
                <c:pt idx="51">
                  <c:v>8784.9743730589435</c:v>
                </c:pt>
                <c:pt idx="52">
                  <c:v>8516.6718309348998</c:v>
                </c:pt>
                <c:pt idx="53">
                  <c:v>9246.4507348079151</c:v>
                </c:pt>
                <c:pt idx="54">
                  <c:v>9745.4416041950844</c:v>
                </c:pt>
                <c:pt idx="55">
                  <c:v>9423.8161675228166</c:v>
                </c:pt>
                <c:pt idx="56">
                  <c:v>9370.6060810102827</c:v>
                </c:pt>
                <c:pt idx="57">
                  <c:v>9818.1436639032527</c:v>
                </c:pt>
                <c:pt idx="58">
                  <c:v>9184.5745288843846</c:v>
                </c:pt>
                <c:pt idx="59">
                  <c:v>9138.6601846747781</c:v>
                </c:pt>
                <c:pt idx="60">
                  <c:v>9667.3183660555951</c:v>
                </c:pt>
                <c:pt idx="61">
                  <c:v>9128.9045843705753</c:v>
                </c:pt>
                <c:pt idx="62">
                  <c:v>10030.886990919513</c:v>
                </c:pt>
                <c:pt idx="63">
                  <c:v>8934.5983741442287</c:v>
                </c:pt>
                <c:pt idx="64">
                  <c:v>9540.5463706257924</c:v>
                </c:pt>
                <c:pt idx="65">
                  <c:v>8859.5392134814028</c:v>
                </c:pt>
                <c:pt idx="66">
                  <c:v>8111.7034706554869</c:v>
                </c:pt>
                <c:pt idx="67">
                  <c:v>8575.8274347447023</c:v>
                </c:pt>
                <c:pt idx="68">
                  <c:v>8566.2439170878861</c:v>
                </c:pt>
                <c:pt idx="69">
                  <c:v>8484.9414053235832</c:v>
                </c:pt>
                <c:pt idx="70">
                  <c:v>22503.64260925616</c:v>
                </c:pt>
                <c:pt idx="71">
                  <c:v>22150.547919990524</c:v>
                </c:pt>
                <c:pt idx="72">
                  <c:v>22856.623454505952</c:v>
                </c:pt>
                <c:pt idx="73">
                  <c:v>22501.694220392685</c:v>
                </c:pt>
                <c:pt idx="74">
                  <c:v>23771.394906054335</c:v>
                </c:pt>
                <c:pt idx="75">
                  <c:v>23649.981429091968</c:v>
                </c:pt>
                <c:pt idx="76">
                  <c:v>22911.609976120439</c:v>
                </c:pt>
                <c:pt idx="77">
                  <c:v>25149.576682894658</c:v>
                </c:pt>
                <c:pt idx="78">
                  <c:v>35369.250862139845</c:v>
                </c:pt>
                <c:pt idx="79">
                  <c:v>38358.024913366062</c:v>
                </c:pt>
                <c:pt idx="80">
                  <c:v>42705.700249820737</c:v>
                </c:pt>
                <c:pt idx="81">
                  <c:v>45346.512931947182</c:v>
                </c:pt>
                <c:pt idx="82">
                  <c:v>43086.451606516894</c:v>
                </c:pt>
                <c:pt idx="83">
                  <c:v>42991.6857387993</c:v>
                </c:pt>
                <c:pt idx="84">
                  <c:v>43635.320876708181</c:v>
                </c:pt>
                <c:pt idx="85">
                  <c:v>44139.413431459834</c:v>
                </c:pt>
                <c:pt idx="86">
                  <c:v>40736.459714421268</c:v>
                </c:pt>
                <c:pt idx="87">
                  <c:v>38434.382084390614</c:v>
                </c:pt>
                <c:pt idx="88">
                  <c:v>32942.160114230544</c:v>
                </c:pt>
                <c:pt idx="89">
                  <c:v>30670.204279566078</c:v>
                </c:pt>
                <c:pt idx="90">
                  <c:v>30983.362651450778</c:v>
                </c:pt>
                <c:pt idx="91">
                  <c:v>30836.771618312254</c:v>
                </c:pt>
                <c:pt idx="92">
                  <c:v>10572.162522429619</c:v>
                </c:pt>
                <c:pt idx="93">
                  <c:v>9716.7001841748679</c:v>
                </c:pt>
                <c:pt idx="94">
                  <c:v>10498.568380276209</c:v>
                </c:pt>
                <c:pt idx="95">
                  <c:v>10321.523818814738</c:v>
                </c:pt>
                <c:pt idx="96">
                  <c:v>10002.74470546597</c:v>
                </c:pt>
                <c:pt idx="97">
                  <c:v>10659.725499772108</c:v>
                </c:pt>
                <c:pt idx="98">
                  <c:v>9876.8257999728121</c:v>
                </c:pt>
                <c:pt idx="99">
                  <c:v>10781.699074682336</c:v>
                </c:pt>
                <c:pt idx="100">
                  <c:v>10995.67231644108</c:v>
                </c:pt>
                <c:pt idx="101">
                  <c:v>10786.312205604001</c:v>
                </c:pt>
                <c:pt idx="102">
                  <c:v>10488.084939474502</c:v>
                </c:pt>
                <c:pt idx="103">
                  <c:v>10832.969033372969</c:v>
                </c:pt>
                <c:pt idx="104">
                  <c:v>11105.10999576018</c:v>
                </c:pt>
                <c:pt idx="105">
                  <c:v>10424.476696769912</c:v>
                </c:pt>
                <c:pt idx="106">
                  <c:v>10764.685235037196</c:v>
                </c:pt>
                <c:pt idx="107">
                  <c:v>11442.936885020668</c:v>
                </c:pt>
                <c:pt idx="108">
                  <c:v>11644.514983428695</c:v>
                </c:pt>
                <c:pt idx="109">
                  <c:v>10775.487254409134</c:v>
                </c:pt>
                <c:pt idx="110">
                  <c:v>9221.0977596484754</c:v>
                </c:pt>
                <c:pt idx="111">
                  <c:v>9697.65617149223</c:v>
                </c:pt>
                <c:pt idx="112">
                  <c:v>8641.1337709107047</c:v>
                </c:pt>
                <c:pt idx="113">
                  <c:v>8829.7454917195264</c:v>
                </c:pt>
                <c:pt idx="114">
                  <c:v>8681.8985743991507</c:v>
                </c:pt>
                <c:pt idx="115">
                  <c:v>7672.6334809597483</c:v>
                </c:pt>
                <c:pt idx="116">
                  <c:v>7391.6952323960213</c:v>
                </c:pt>
                <c:pt idx="117">
                  <c:v>7742.6216795619493</c:v>
                </c:pt>
                <c:pt idx="118">
                  <c:v>7415.9541022914873</c:v>
                </c:pt>
                <c:pt idx="119">
                  <c:v>7374.2984690770036</c:v>
                </c:pt>
                <c:pt idx="120">
                  <c:v>7134.0190563742444</c:v>
                </c:pt>
                <c:pt idx="121">
                  <c:v>7248.4399394165875</c:v>
                </c:pt>
                <c:pt idx="122">
                  <c:v>22713.604559709864</c:v>
                </c:pt>
                <c:pt idx="123">
                  <c:v>26103.101909847053</c:v>
                </c:pt>
                <c:pt idx="124">
                  <c:v>28208.209551951335</c:v>
                </c:pt>
                <c:pt idx="125">
                  <c:v>32330.139082520072</c:v>
                </c:pt>
                <c:pt idx="126">
                  <c:v>34472.211756231096</c:v>
                </c:pt>
                <c:pt idx="127">
                  <c:v>35934.121897708792</c:v>
                </c:pt>
                <c:pt idx="128">
                  <c:v>34886.549886436682</c:v>
                </c:pt>
                <c:pt idx="129">
                  <c:v>36945.426984765239</c:v>
                </c:pt>
                <c:pt idx="130">
                  <c:v>34882.488915872389</c:v>
                </c:pt>
                <c:pt idx="131">
                  <c:v>36465.926643230028</c:v>
                </c:pt>
                <c:pt idx="132">
                  <c:v>31649.795561684936</c:v>
                </c:pt>
                <c:pt idx="133">
                  <c:v>29555.576874791539</c:v>
                </c:pt>
                <c:pt idx="134">
                  <c:v>30868.435846141998</c:v>
                </c:pt>
                <c:pt idx="135">
                  <c:v>33705.719094305736</c:v>
                </c:pt>
                <c:pt idx="136">
                  <c:v>31819.94507117019</c:v>
                </c:pt>
                <c:pt idx="137">
                  <c:v>32133.626164398403</c:v>
                </c:pt>
                <c:pt idx="138">
                  <c:v>31332.027441007645</c:v>
                </c:pt>
                <c:pt idx="139">
                  <c:v>32403.98988684723</c:v>
                </c:pt>
                <c:pt idx="140">
                  <c:v>31310.546909282017</c:v>
                </c:pt>
                <c:pt idx="141">
                  <c:v>31814.441391740045</c:v>
                </c:pt>
                <c:pt idx="142">
                  <c:v>29428.627048396091</c:v>
                </c:pt>
                <c:pt idx="143">
                  <c:v>30409.40683993038</c:v>
                </c:pt>
                <c:pt idx="144">
                  <c:v>11116.684513111733</c:v>
                </c:pt>
                <c:pt idx="145">
                  <c:v>11131.80696852555</c:v>
                </c:pt>
                <c:pt idx="146">
                  <c:v>10412.534700673008</c:v>
                </c:pt>
                <c:pt idx="147">
                  <c:v>10412.732652922898</c:v>
                </c:pt>
                <c:pt idx="148">
                  <c:v>10679.890435578833</c:v>
                </c:pt>
                <c:pt idx="149">
                  <c:v>10890.815040039266</c:v>
                </c:pt>
                <c:pt idx="150">
                  <c:v>11146.093355206691</c:v>
                </c:pt>
                <c:pt idx="151">
                  <c:v>10451.822848597769</c:v>
                </c:pt>
                <c:pt idx="152">
                  <c:v>10598.327652498057</c:v>
                </c:pt>
                <c:pt idx="153">
                  <c:v>11539.852459045647</c:v>
                </c:pt>
                <c:pt idx="154">
                  <c:v>10750.61365032482</c:v>
                </c:pt>
                <c:pt idx="155">
                  <c:v>11335.418901896695</c:v>
                </c:pt>
                <c:pt idx="156">
                  <c:v>12013.395991385565</c:v>
                </c:pt>
              </c:numCache>
            </c:numRef>
          </c:val>
          <c:smooth val="0"/>
          <c:extLst>
            <c:ext xmlns:c16="http://schemas.microsoft.com/office/drawing/2014/chart" uri="{C3380CC4-5D6E-409C-BE32-E72D297353CC}">
              <c16:uniqueId val="{00000000-866B-44CD-8907-EE893FD9233C}"/>
            </c:ext>
          </c:extLst>
        </c:ser>
        <c:ser>
          <c:idx val="1"/>
          <c:order val="1"/>
          <c:tx>
            <c:strRef>
              <c:f>'MODEL DIAGNOSTICS'!$D$4</c:f>
              <c:strCache>
                <c:ptCount val="1"/>
                <c:pt idx="0">
                  <c:v>Sum of Prediction 1</c:v>
                </c:pt>
              </c:strCache>
            </c:strRef>
          </c:tx>
          <c:spPr>
            <a:ln w="28575" cap="rnd">
              <a:solidFill>
                <a:schemeClr val="accent2"/>
              </a:solidFill>
              <a:round/>
            </a:ln>
            <a:effectLst/>
          </c:spPr>
          <c:marker>
            <c:symbol val="none"/>
          </c:marker>
          <c:cat>
            <c:multiLvlStrRef>
              <c:f>'MODEL DIAGNOSTICS'!$A$5:$B$161</c:f>
              <c:multiLvlStrCache>
                <c:ptCount val="157"/>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2</c:v>
                  </c:pt>
                  <c:pt idx="54">
                    <c:v>3</c:v>
                  </c:pt>
                  <c:pt idx="55">
                    <c:v>4</c:v>
                  </c:pt>
                  <c:pt idx="56">
                    <c:v>5</c:v>
                  </c:pt>
                  <c:pt idx="57">
                    <c:v>6</c:v>
                  </c:pt>
                  <c:pt idx="58">
                    <c:v>7</c:v>
                  </c:pt>
                  <c:pt idx="59">
                    <c:v>8</c:v>
                  </c:pt>
                  <c:pt idx="60">
                    <c:v>9</c:v>
                  </c:pt>
                  <c:pt idx="61">
                    <c:v>10</c:v>
                  </c:pt>
                  <c:pt idx="62">
                    <c:v>11</c:v>
                  </c:pt>
                  <c:pt idx="63">
                    <c:v>12</c:v>
                  </c:pt>
                  <c:pt idx="64">
                    <c:v>13</c:v>
                  </c:pt>
                  <c:pt idx="65">
                    <c:v>14</c:v>
                  </c:pt>
                  <c:pt idx="66">
                    <c:v>15</c:v>
                  </c:pt>
                  <c:pt idx="67">
                    <c:v>16</c:v>
                  </c:pt>
                  <c:pt idx="68">
                    <c:v>17</c:v>
                  </c:pt>
                  <c:pt idx="69">
                    <c:v>18</c:v>
                  </c:pt>
                  <c:pt idx="70">
                    <c:v>19</c:v>
                  </c:pt>
                  <c:pt idx="71">
                    <c:v>20</c:v>
                  </c:pt>
                  <c:pt idx="72">
                    <c:v>21</c:v>
                  </c:pt>
                  <c:pt idx="73">
                    <c:v>22</c:v>
                  </c:pt>
                  <c:pt idx="74">
                    <c:v>23</c:v>
                  </c:pt>
                  <c:pt idx="75">
                    <c:v>24</c:v>
                  </c:pt>
                  <c:pt idx="76">
                    <c:v>25</c:v>
                  </c:pt>
                  <c:pt idx="77">
                    <c:v>26</c:v>
                  </c:pt>
                  <c:pt idx="78">
                    <c:v>27</c:v>
                  </c:pt>
                  <c:pt idx="79">
                    <c:v>28</c:v>
                  </c:pt>
                  <c:pt idx="80">
                    <c:v>29</c:v>
                  </c:pt>
                  <c:pt idx="81">
                    <c:v>30</c:v>
                  </c:pt>
                  <c:pt idx="82">
                    <c:v>31</c:v>
                  </c:pt>
                  <c:pt idx="83">
                    <c:v>32</c:v>
                  </c:pt>
                  <c:pt idx="84">
                    <c:v>33</c:v>
                  </c:pt>
                  <c:pt idx="85">
                    <c:v>34</c:v>
                  </c:pt>
                  <c:pt idx="86">
                    <c:v>35</c:v>
                  </c:pt>
                  <c:pt idx="87">
                    <c:v>36</c:v>
                  </c:pt>
                  <c:pt idx="88">
                    <c:v>37</c:v>
                  </c:pt>
                  <c:pt idx="89">
                    <c:v>38</c:v>
                  </c:pt>
                  <c:pt idx="90">
                    <c:v>39</c:v>
                  </c:pt>
                  <c:pt idx="91">
                    <c:v>40</c:v>
                  </c:pt>
                  <c:pt idx="92">
                    <c:v>41</c:v>
                  </c:pt>
                  <c:pt idx="93">
                    <c:v>42</c:v>
                  </c:pt>
                  <c:pt idx="94">
                    <c:v>43</c:v>
                  </c:pt>
                  <c:pt idx="95">
                    <c:v>44</c:v>
                  </c:pt>
                  <c:pt idx="96">
                    <c:v>45</c:v>
                  </c:pt>
                  <c:pt idx="97">
                    <c:v>46</c:v>
                  </c:pt>
                  <c:pt idx="98">
                    <c:v>47</c:v>
                  </c:pt>
                  <c:pt idx="99">
                    <c:v>48</c:v>
                  </c:pt>
                  <c:pt idx="100">
                    <c:v>49</c:v>
                  </c:pt>
                  <c:pt idx="101">
                    <c:v>50</c:v>
                  </c:pt>
                  <c:pt idx="102">
                    <c:v>51</c:v>
                  </c:pt>
                  <c:pt idx="103">
                    <c:v>52</c:v>
                  </c:pt>
                  <c:pt idx="104">
                    <c:v>53</c:v>
                  </c:pt>
                  <c:pt idx="105">
                    <c:v>2</c:v>
                  </c:pt>
                  <c:pt idx="106">
                    <c:v>3</c:v>
                  </c:pt>
                  <c:pt idx="107">
                    <c:v>4</c:v>
                  </c:pt>
                  <c:pt idx="108">
                    <c:v>5</c:v>
                  </c:pt>
                  <c:pt idx="109">
                    <c:v>6</c:v>
                  </c:pt>
                  <c:pt idx="110">
                    <c:v>7</c:v>
                  </c:pt>
                  <c:pt idx="111">
                    <c:v>8</c:v>
                  </c:pt>
                  <c:pt idx="112">
                    <c:v>9</c:v>
                  </c:pt>
                  <c:pt idx="113">
                    <c:v>10</c:v>
                  </c:pt>
                  <c:pt idx="114">
                    <c:v>11</c:v>
                  </c:pt>
                  <c:pt idx="115">
                    <c:v>12</c:v>
                  </c:pt>
                  <c:pt idx="116">
                    <c:v>13</c:v>
                  </c:pt>
                  <c:pt idx="117">
                    <c:v>14</c:v>
                  </c:pt>
                  <c:pt idx="118">
                    <c:v>15</c:v>
                  </c:pt>
                  <c:pt idx="119">
                    <c:v>16</c:v>
                  </c:pt>
                  <c:pt idx="120">
                    <c:v>17</c:v>
                  </c:pt>
                  <c:pt idx="121">
                    <c:v>18</c:v>
                  </c:pt>
                  <c:pt idx="122">
                    <c:v>19</c:v>
                  </c:pt>
                  <c:pt idx="123">
                    <c:v>20</c:v>
                  </c:pt>
                  <c:pt idx="124">
                    <c:v>21</c:v>
                  </c:pt>
                  <c:pt idx="125">
                    <c:v>22</c:v>
                  </c:pt>
                  <c:pt idx="126">
                    <c:v>23</c:v>
                  </c:pt>
                  <c:pt idx="127">
                    <c:v>24</c:v>
                  </c:pt>
                  <c:pt idx="128">
                    <c:v>25</c:v>
                  </c:pt>
                  <c:pt idx="129">
                    <c:v>26</c:v>
                  </c:pt>
                  <c:pt idx="130">
                    <c:v>27</c:v>
                  </c:pt>
                  <c:pt idx="131">
                    <c:v>28</c:v>
                  </c:pt>
                  <c:pt idx="132">
                    <c:v>29</c:v>
                  </c:pt>
                  <c:pt idx="133">
                    <c:v>30</c:v>
                  </c:pt>
                  <c:pt idx="134">
                    <c:v>31</c:v>
                  </c:pt>
                  <c:pt idx="135">
                    <c:v>32</c:v>
                  </c:pt>
                  <c:pt idx="136">
                    <c:v>33</c:v>
                  </c:pt>
                  <c:pt idx="137">
                    <c:v>34</c:v>
                  </c:pt>
                  <c:pt idx="138">
                    <c:v>35</c:v>
                  </c:pt>
                  <c:pt idx="139">
                    <c:v>36</c:v>
                  </c:pt>
                  <c:pt idx="140">
                    <c:v>37</c:v>
                  </c:pt>
                  <c:pt idx="141">
                    <c:v>38</c:v>
                  </c:pt>
                  <c:pt idx="142">
                    <c:v>39</c:v>
                  </c:pt>
                  <c:pt idx="143">
                    <c:v>40</c:v>
                  </c:pt>
                  <c:pt idx="144">
                    <c:v>41</c:v>
                  </c:pt>
                  <c:pt idx="145">
                    <c:v>42</c:v>
                  </c:pt>
                  <c:pt idx="146">
                    <c:v>43</c:v>
                  </c:pt>
                  <c:pt idx="147">
                    <c:v>44</c:v>
                  </c:pt>
                  <c:pt idx="148">
                    <c:v>45</c:v>
                  </c:pt>
                  <c:pt idx="149">
                    <c:v>46</c:v>
                  </c:pt>
                  <c:pt idx="150">
                    <c:v>47</c:v>
                  </c:pt>
                  <c:pt idx="151">
                    <c:v>48</c:v>
                  </c:pt>
                  <c:pt idx="152">
                    <c:v>49</c:v>
                  </c:pt>
                  <c:pt idx="153">
                    <c:v>50</c:v>
                  </c:pt>
                  <c:pt idx="154">
                    <c:v>51</c:v>
                  </c:pt>
                  <c:pt idx="155">
                    <c:v>52</c:v>
                  </c:pt>
                  <c:pt idx="156">
                    <c:v>53</c:v>
                  </c:pt>
                </c:lvl>
                <c:lvl>
                  <c:pt idx="0">
                    <c:v>2017</c:v>
                  </c:pt>
                  <c:pt idx="53">
                    <c:v>2018</c:v>
                  </c:pt>
                  <c:pt idx="105">
                    <c:v>2019</c:v>
                  </c:pt>
                </c:lvl>
              </c:multiLvlStrCache>
            </c:multiLvlStrRef>
          </c:cat>
          <c:val>
            <c:numRef>
              <c:f>'MODEL DIAGNOSTICS'!$D$5:$D$161</c:f>
              <c:numCache>
                <c:formatCode>General</c:formatCode>
                <c:ptCount val="157"/>
                <c:pt idx="0">
                  <c:v>8394.3504660791223</c:v>
                </c:pt>
                <c:pt idx="1">
                  <c:v>8449.9439490999139</c:v>
                </c:pt>
                <c:pt idx="2">
                  <c:v>8529.7737665094646</c:v>
                </c:pt>
                <c:pt idx="3">
                  <c:v>8627.4479225768137</c:v>
                </c:pt>
                <c:pt idx="4">
                  <c:v>8738.3820137179518</c:v>
                </c:pt>
                <c:pt idx="5">
                  <c:v>8718.6844763143745</c:v>
                </c:pt>
                <c:pt idx="6">
                  <c:v>8737.4977173111292</c:v>
                </c:pt>
                <c:pt idx="7">
                  <c:v>8788.037682979093</c:v>
                </c:pt>
                <c:pt idx="8">
                  <c:v>8863.9452113908883</c:v>
                </c:pt>
                <c:pt idx="9">
                  <c:v>8959.6827211882137</c:v>
                </c:pt>
                <c:pt idx="10">
                  <c:v>9070.731031332356</c:v>
                </c:pt>
                <c:pt idx="11">
                  <c:v>9193.5906671438388</c:v>
                </c:pt>
                <c:pt idx="12">
                  <c:v>9325.6593226673594</c:v>
                </c:pt>
                <c:pt idx="13">
                  <c:v>9432.5474465967127</c:v>
                </c:pt>
                <c:pt idx="14">
                  <c:v>9522.5243427490459</c:v>
                </c:pt>
                <c:pt idx="15">
                  <c:v>9063.5797712080912</c:v>
                </c:pt>
                <c:pt idx="16">
                  <c:v>8702.4853496388896</c:v>
                </c:pt>
                <c:pt idx="17">
                  <c:v>8426.6148088119626</c:v>
                </c:pt>
                <c:pt idx="18">
                  <c:v>22199.350402574346</c:v>
                </c:pt>
                <c:pt idx="19">
                  <c:v>21809.715527213033</c:v>
                </c:pt>
                <c:pt idx="20">
                  <c:v>21547.760941178953</c:v>
                </c:pt>
                <c:pt idx="21">
                  <c:v>21384.752517037999</c:v>
                </c:pt>
                <c:pt idx="22">
                  <c:v>22465.343216892728</c:v>
                </c:pt>
                <c:pt idx="23">
                  <c:v>22430.972272621093</c:v>
                </c:pt>
                <c:pt idx="24">
                  <c:v>22439.483210621514</c:v>
                </c:pt>
                <c:pt idx="25">
                  <c:v>22479.054037738468</c:v>
                </c:pt>
                <c:pt idx="26">
                  <c:v>25613.518147123417</c:v>
                </c:pt>
                <c:pt idx="27">
                  <c:v>25702.132603912807</c:v>
                </c:pt>
                <c:pt idx="28">
                  <c:v>25803.854107174033</c:v>
                </c:pt>
                <c:pt idx="29">
                  <c:v>25915.031215010305</c:v>
                </c:pt>
                <c:pt idx="30">
                  <c:v>26033.082448508503</c:v>
                </c:pt>
                <c:pt idx="31">
                  <c:v>26916.715011829969</c:v>
                </c:pt>
                <c:pt idx="32">
                  <c:v>27047.293352148918</c:v>
                </c:pt>
                <c:pt idx="33">
                  <c:v>27180.843465559083</c:v>
                </c:pt>
                <c:pt idx="34">
                  <c:v>27316.723069235664</c:v>
                </c:pt>
                <c:pt idx="35">
                  <c:v>24811.64849866126</c:v>
                </c:pt>
                <c:pt idx="36">
                  <c:v>24937.567128061703</c:v>
                </c:pt>
                <c:pt idx="37">
                  <c:v>25064.708884398839</c:v>
                </c:pt>
                <c:pt idx="38">
                  <c:v>25192.938466397085</c:v>
                </c:pt>
                <c:pt idx="39">
                  <c:v>8456.3137075879786</c:v>
                </c:pt>
                <c:pt idx="40">
                  <c:v>8573.7189183829287</c:v>
                </c:pt>
                <c:pt idx="41">
                  <c:v>8666.8652836675537</c:v>
                </c:pt>
                <c:pt idx="42">
                  <c:v>8744.6072182861735</c:v>
                </c:pt>
                <c:pt idx="43">
                  <c:v>8812.2957265486148</c:v>
                </c:pt>
                <c:pt idx="44">
                  <c:v>8511.4696352776573</c:v>
                </c:pt>
                <c:pt idx="45">
                  <c:v>8565.7540950534294</c:v>
                </c:pt>
                <c:pt idx="46">
                  <c:v>8617.2057362908217</c:v>
                </c:pt>
                <c:pt idx="47">
                  <c:v>8666.7888132361204</c:v>
                </c:pt>
                <c:pt idx="48">
                  <c:v>8748.0633913309994</c:v>
                </c:pt>
                <c:pt idx="49">
                  <c:v>8795.8617608977765</c:v>
                </c:pt>
                <c:pt idx="50">
                  <c:v>8843.2171436852714</c:v>
                </c:pt>
                <c:pt idx="51">
                  <c:v>8890.3483261875499</c:v>
                </c:pt>
                <c:pt idx="52">
                  <c:v>8937.4076565198575</c:v>
                </c:pt>
                <c:pt idx="53">
                  <c:v>9043.4804888919007</c:v>
                </c:pt>
                <c:pt idx="54">
                  <c:v>9090.9932501131498</c:v>
                </c:pt>
                <c:pt idx="55">
                  <c:v>9138.6684691508526</c:v>
                </c:pt>
                <c:pt idx="56">
                  <c:v>9186.5433527535697</c:v>
                </c:pt>
                <c:pt idx="57">
                  <c:v>9234.6443215458221</c:v>
                </c:pt>
                <c:pt idx="58">
                  <c:v>9282.9902866885932</c:v>
                </c:pt>
                <c:pt idx="59">
                  <c:v>9331.5949299648182</c:v>
                </c:pt>
                <c:pt idx="60">
                  <c:v>9380.4682914341574</c:v>
                </c:pt>
                <c:pt idx="61">
                  <c:v>9429.6178754440207</c:v>
                </c:pt>
                <c:pt idx="62">
                  <c:v>9227.2279250224674</c:v>
                </c:pt>
                <c:pt idx="63">
                  <c:v>9358.3880033410915</c:v>
                </c:pt>
                <c:pt idx="64">
                  <c:v>9462.2939336682903</c:v>
                </c:pt>
                <c:pt idx="65">
                  <c:v>9548.9197614623117</c:v>
                </c:pt>
                <c:pt idx="66">
                  <c:v>9624.2780755765561</c:v>
                </c:pt>
                <c:pt idx="67">
                  <c:v>9692.1771060252904</c:v>
                </c:pt>
                <c:pt idx="68">
                  <c:v>9755.1065232178826</c:v>
                </c:pt>
                <c:pt idx="69">
                  <c:v>9814.728327159155</c:v>
                </c:pt>
                <c:pt idx="70">
                  <c:v>26651.711929940124</c:v>
                </c:pt>
                <c:pt idx="71">
                  <c:v>26802.96452023699</c:v>
                </c:pt>
                <c:pt idx="72">
                  <c:v>26951.830591643935</c:v>
                </c:pt>
                <c:pt idx="73">
                  <c:v>27099.298289995801</c:v>
                </c:pt>
                <c:pt idx="74">
                  <c:v>28741.290868516229</c:v>
                </c:pt>
                <c:pt idx="75">
                  <c:v>28895.851890191188</c:v>
                </c:pt>
                <c:pt idx="76">
                  <c:v>29050.516614252752</c:v>
                </c:pt>
                <c:pt idx="77">
                  <c:v>29205.531256668317</c:v>
                </c:pt>
                <c:pt idx="78">
                  <c:v>33363.239803386779</c:v>
                </c:pt>
                <c:pt idx="79">
                  <c:v>33540.711401255146</c:v>
                </c:pt>
                <c:pt idx="80">
                  <c:v>33719.014377205909</c:v>
                </c:pt>
                <c:pt idx="81">
                  <c:v>33898.219174294885</c:v>
                </c:pt>
                <c:pt idx="82">
                  <c:v>34078.376722720379</c:v>
                </c:pt>
                <c:pt idx="83">
                  <c:v>35255.66384648563</c:v>
                </c:pt>
                <c:pt idx="84">
                  <c:v>35443.126164177476</c:v>
                </c:pt>
                <c:pt idx="85">
                  <c:v>35631.657975604008</c:v>
                </c:pt>
                <c:pt idx="86">
                  <c:v>35821.276485780647</c:v>
                </c:pt>
                <c:pt idx="87">
                  <c:v>32545.392942275241</c:v>
                </c:pt>
                <c:pt idx="88">
                  <c:v>32718.758205233436</c:v>
                </c:pt>
                <c:pt idx="89">
                  <c:v>32893.137795132905</c:v>
                </c:pt>
                <c:pt idx="90">
                  <c:v>32537.607103684419</c:v>
                </c:pt>
                <c:pt idx="91">
                  <c:v>32301.498695376977</c:v>
                </c:pt>
                <c:pt idx="92">
                  <c:v>11027.472754800781</c:v>
                </c:pt>
                <c:pt idx="93">
                  <c:v>11007.552964283892</c:v>
                </c:pt>
                <c:pt idx="94">
                  <c:v>11008.704476291041</c:v>
                </c:pt>
                <c:pt idx="95">
                  <c:v>11025.828972669571</c:v>
                </c:pt>
                <c:pt idx="96">
                  <c:v>10604.023177969679</c:v>
                </c:pt>
                <c:pt idx="97">
                  <c:v>10640.233478985996</c:v>
                </c:pt>
                <c:pt idx="98">
                  <c:v>10682.559198025918</c:v>
                </c:pt>
                <c:pt idx="99">
                  <c:v>10729.337530186691</c:v>
                </c:pt>
                <c:pt idx="100">
                  <c:v>10820.059803270628</c:v>
                </c:pt>
                <c:pt idx="101">
                  <c:v>10872.678017625709</c:v>
                </c:pt>
                <c:pt idx="102">
                  <c:v>10927.084780738873</c:v>
                </c:pt>
                <c:pt idx="103">
                  <c:v>10982.848647225381</c:v>
                </c:pt>
                <c:pt idx="104">
                  <c:v>11039.666688813933</c:v>
                </c:pt>
                <c:pt idx="105">
                  <c:v>11170.175616832896</c:v>
                </c:pt>
                <c:pt idx="106">
                  <c:v>11228.913330512687</c:v>
                </c:pt>
                <c:pt idx="107">
                  <c:v>11288.246498059229</c:v>
                </c:pt>
                <c:pt idx="108">
                  <c:v>11348.103410582522</c:v>
                </c:pt>
                <c:pt idx="109">
                  <c:v>11408.434598783186</c:v>
                </c:pt>
                <c:pt idx="110">
                  <c:v>10644.492505612714</c:v>
                </c:pt>
                <c:pt idx="111">
                  <c:v>9957.7097216106886</c:v>
                </c:pt>
                <c:pt idx="112">
                  <c:v>9397.2085875924458</c:v>
                </c:pt>
                <c:pt idx="113">
                  <c:v>8891.409869779447</c:v>
                </c:pt>
                <c:pt idx="114">
                  <c:v>8440.6985855570929</c:v>
                </c:pt>
                <c:pt idx="115">
                  <c:v>8044.3082524562442</c:v>
                </c:pt>
                <c:pt idx="116">
                  <c:v>7700.4540250953942</c:v>
                </c:pt>
                <c:pt idx="117">
                  <c:v>7406.4433016230696</c:v>
                </c:pt>
                <c:pt idx="118">
                  <c:v>7158.8080396110508</c:v>
                </c:pt>
                <c:pt idx="119">
                  <c:v>6953.4769036561465</c:v>
                </c:pt>
                <c:pt idx="120">
                  <c:v>6785.9822749286668</c:v>
                </c:pt>
                <c:pt idx="121">
                  <c:v>6651.6816677207908</c:v>
                </c:pt>
                <c:pt idx="122">
                  <c:v>21706.990451289363</c:v>
                </c:pt>
                <c:pt idx="123">
                  <c:v>23645.145382536291</c:v>
                </c:pt>
                <c:pt idx="124">
                  <c:v>24858.495481519461</c:v>
                </c:pt>
                <c:pt idx="125">
                  <c:v>25683.008898842912</c:v>
                </c:pt>
                <c:pt idx="126">
                  <c:v>27716.507851606562</c:v>
                </c:pt>
                <c:pt idx="127">
                  <c:v>28184.799120856933</c:v>
                </c:pt>
                <c:pt idx="128">
                  <c:v>28551.135274427419</c:v>
                </c:pt>
                <c:pt idx="129">
                  <c:v>28849.434325672471</c:v>
                </c:pt>
                <c:pt idx="130">
                  <c:v>29101.813722321429</c:v>
                </c:pt>
                <c:pt idx="131">
                  <c:v>33320.000611753501</c:v>
                </c:pt>
                <c:pt idx="132">
                  <c:v>33547.261017622986</c:v>
                </c:pt>
                <c:pt idx="133">
                  <c:v>31563.302142052882</c:v>
                </c:pt>
                <c:pt idx="134">
                  <c:v>32468.285994734062</c:v>
                </c:pt>
                <c:pt idx="135">
                  <c:v>34093.073772261028</c:v>
                </c:pt>
                <c:pt idx="136">
                  <c:v>34612.603914090469</c:v>
                </c:pt>
                <c:pt idx="137">
                  <c:v>35025.679860036696</c:v>
                </c:pt>
                <c:pt idx="138">
                  <c:v>35367.346922852048</c:v>
                </c:pt>
                <c:pt idx="139">
                  <c:v>32227.897711683694</c:v>
                </c:pt>
                <c:pt idx="140">
                  <c:v>32463.308324438436</c:v>
                </c:pt>
                <c:pt idx="141">
                  <c:v>32678.53727316772</c:v>
                </c:pt>
                <c:pt idx="142">
                  <c:v>32880.097973462674</c:v>
                </c:pt>
                <c:pt idx="143">
                  <c:v>33072.479917329976</c:v>
                </c:pt>
                <c:pt idx="144">
                  <c:v>11402.727745418797</c:v>
                </c:pt>
                <c:pt idx="145">
                  <c:v>11465.262010005024</c:v>
                </c:pt>
                <c:pt idx="146">
                  <c:v>11526.968815256565</c:v>
                </c:pt>
                <c:pt idx="147">
                  <c:v>11588.20683073687</c:v>
                </c:pt>
                <c:pt idx="148">
                  <c:v>11174.169029866758</c:v>
                </c:pt>
                <c:pt idx="149">
                  <c:v>11232.658818430009</c:v>
                </c:pt>
                <c:pt idx="150">
                  <c:v>11291.224868673769</c:v>
                </c:pt>
                <c:pt idx="151">
                  <c:v>11349.949887631192</c:v>
                </c:pt>
                <c:pt idx="152">
                  <c:v>11451.961985271371</c:v>
                </c:pt>
                <c:pt idx="153">
                  <c:v>11511.386309324429</c:v>
                </c:pt>
                <c:pt idx="154">
                  <c:v>11571.099684294024</c:v>
                </c:pt>
                <c:pt idx="155">
                  <c:v>11631.123331243489</c:v>
                </c:pt>
                <c:pt idx="156">
                  <c:v>11691.472680120216</c:v>
                </c:pt>
              </c:numCache>
            </c:numRef>
          </c:val>
          <c:smooth val="0"/>
          <c:extLst>
            <c:ext xmlns:c16="http://schemas.microsoft.com/office/drawing/2014/chart" uri="{C3380CC4-5D6E-409C-BE32-E72D297353CC}">
              <c16:uniqueId val="{00000001-866B-44CD-8907-EE893FD9233C}"/>
            </c:ext>
          </c:extLst>
        </c:ser>
        <c:dLbls>
          <c:showLegendKey val="0"/>
          <c:showVal val="0"/>
          <c:showCatName val="0"/>
          <c:showSerName val="0"/>
          <c:showPercent val="0"/>
          <c:showBubbleSize val="0"/>
        </c:dLbls>
        <c:smooth val="0"/>
        <c:axId val="590439120"/>
        <c:axId val="590440560"/>
      </c:lineChart>
      <c:catAx>
        <c:axId val="59043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440560"/>
        <c:crosses val="autoZero"/>
        <c:auto val="1"/>
        <c:lblAlgn val="ctr"/>
        <c:lblOffset val="100"/>
        <c:noMultiLvlLbl val="0"/>
      </c:catAx>
      <c:valAx>
        <c:axId val="590440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43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[Multichannel Budget Optimization and Sales Forecasting Analysis.xlsx]MODEL DIAGNOSTICS!PivotTable9</c:name>
    <c:fmtId val="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'MODEL DIAGNOSTICS'!$M$4</c:f>
              <c:strCache>
                <c:ptCount val="1"/>
                <c:pt idx="0">
                  <c:v>Sum of sales</c:v>
                </c:pt>
              </c:strCache>
            </c:strRef>
          </c:tx>
          <c:spPr>
            <a:ln w="28575" cap="rnd">
              <a:solidFill>
                <a:schemeClr val="accent1"/>
              </a:solidFill>
              <a:round/>
            </a:ln>
            <a:effectLst/>
          </c:spPr>
          <c:marker>
            <c:symbol val="none"/>
          </c:marker>
          <c:cat>
            <c:multiLvlStrRef>
              <c:f>'MODEL DIAGNOSTICS'!$K$5:$L$161</c:f>
              <c:multiLvlStrCache>
                <c:ptCount val="157"/>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2</c:v>
                  </c:pt>
                  <c:pt idx="54">
                    <c:v>3</c:v>
                  </c:pt>
                  <c:pt idx="55">
                    <c:v>4</c:v>
                  </c:pt>
                  <c:pt idx="56">
                    <c:v>5</c:v>
                  </c:pt>
                  <c:pt idx="57">
                    <c:v>6</c:v>
                  </c:pt>
                  <c:pt idx="58">
                    <c:v>7</c:v>
                  </c:pt>
                  <c:pt idx="59">
                    <c:v>8</c:v>
                  </c:pt>
                  <c:pt idx="60">
                    <c:v>9</c:v>
                  </c:pt>
                  <c:pt idx="61">
                    <c:v>10</c:v>
                  </c:pt>
                  <c:pt idx="62">
                    <c:v>11</c:v>
                  </c:pt>
                  <c:pt idx="63">
                    <c:v>12</c:v>
                  </c:pt>
                  <c:pt idx="64">
                    <c:v>13</c:v>
                  </c:pt>
                  <c:pt idx="65">
                    <c:v>14</c:v>
                  </c:pt>
                  <c:pt idx="66">
                    <c:v>15</c:v>
                  </c:pt>
                  <c:pt idx="67">
                    <c:v>16</c:v>
                  </c:pt>
                  <c:pt idx="68">
                    <c:v>17</c:v>
                  </c:pt>
                  <c:pt idx="69">
                    <c:v>18</c:v>
                  </c:pt>
                  <c:pt idx="70">
                    <c:v>19</c:v>
                  </c:pt>
                  <c:pt idx="71">
                    <c:v>20</c:v>
                  </c:pt>
                  <c:pt idx="72">
                    <c:v>21</c:v>
                  </c:pt>
                  <c:pt idx="73">
                    <c:v>22</c:v>
                  </c:pt>
                  <c:pt idx="74">
                    <c:v>23</c:v>
                  </c:pt>
                  <c:pt idx="75">
                    <c:v>24</c:v>
                  </c:pt>
                  <c:pt idx="76">
                    <c:v>25</c:v>
                  </c:pt>
                  <c:pt idx="77">
                    <c:v>26</c:v>
                  </c:pt>
                  <c:pt idx="78">
                    <c:v>27</c:v>
                  </c:pt>
                  <c:pt idx="79">
                    <c:v>28</c:v>
                  </c:pt>
                  <c:pt idx="80">
                    <c:v>29</c:v>
                  </c:pt>
                  <c:pt idx="81">
                    <c:v>30</c:v>
                  </c:pt>
                  <c:pt idx="82">
                    <c:v>31</c:v>
                  </c:pt>
                  <c:pt idx="83">
                    <c:v>32</c:v>
                  </c:pt>
                  <c:pt idx="84">
                    <c:v>33</c:v>
                  </c:pt>
                  <c:pt idx="85">
                    <c:v>34</c:v>
                  </c:pt>
                  <c:pt idx="86">
                    <c:v>35</c:v>
                  </c:pt>
                  <c:pt idx="87">
                    <c:v>36</c:v>
                  </c:pt>
                  <c:pt idx="88">
                    <c:v>37</c:v>
                  </c:pt>
                  <c:pt idx="89">
                    <c:v>38</c:v>
                  </c:pt>
                  <c:pt idx="90">
                    <c:v>39</c:v>
                  </c:pt>
                  <c:pt idx="91">
                    <c:v>40</c:v>
                  </c:pt>
                  <c:pt idx="92">
                    <c:v>41</c:v>
                  </c:pt>
                  <c:pt idx="93">
                    <c:v>42</c:v>
                  </c:pt>
                  <c:pt idx="94">
                    <c:v>43</c:v>
                  </c:pt>
                  <c:pt idx="95">
                    <c:v>44</c:v>
                  </c:pt>
                  <c:pt idx="96">
                    <c:v>45</c:v>
                  </c:pt>
                  <c:pt idx="97">
                    <c:v>46</c:v>
                  </c:pt>
                  <c:pt idx="98">
                    <c:v>47</c:v>
                  </c:pt>
                  <c:pt idx="99">
                    <c:v>48</c:v>
                  </c:pt>
                  <c:pt idx="100">
                    <c:v>49</c:v>
                  </c:pt>
                  <c:pt idx="101">
                    <c:v>50</c:v>
                  </c:pt>
                  <c:pt idx="102">
                    <c:v>51</c:v>
                  </c:pt>
                  <c:pt idx="103">
                    <c:v>52</c:v>
                  </c:pt>
                  <c:pt idx="104">
                    <c:v>53</c:v>
                  </c:pt>
                  <c:pt idx="105">
                    <c:v>2</c:v>
                  </c:pt>
                  <c:pt idx="106">
                    <c:v>3</c:v>
                  </c:pt>
                  <c:pt idx="107">
                    <c:v>4</c:v>
                  </c:pt>
                  <c:pt idx="108">
                    <c:v>5</c:v>
                  </c:pt>
                  <c:pt idx="109">
                    <c:v>6</c:v>
                  </c:pt>
                  <c:pt idx="110">
                    <c:v>7</c:v>
                  </c:pt>
                  <c:pt idx="111">
                    <c:v>8</c:v>
                  </c:pt>
                  <c:pt idx="112">
                    <c:v>9</c:v>
                  </c:pt>
                  <c:pt idx="113">
                    <c:v>10</c:v>
                  </c:pt>
                  <c:pt idx="114">
                    <c:v>11</c:v>
                  </c:pt>
                  <c:pt idx="115">
                    <c:v>12</c:v>
                  </c:pt>
                  <c:pt idx="116">
                    <c:v>13</c:v>
                  </c:pt>
                  <c:pt idx="117">
                    <c:v>14</c:v>
                  </c:pt>
                  <c:pt idx="118">
                    <c:v>15</c:v>
                  </c:pt>
                  <c:pt idx="119">
                    <c:v>16</c:v>
                  </c:pt>
                  <c:pt idx="120">
                    <c:v>17</c:v>
                  </c:pt>
                  <c:pt idx="121">
                    <c:v>18</c:v>
                  </c:pt>
                  <c:pt idx="122">
                    <c:v>19</c:v>
                  </c:pt>
                  <c:pt idx="123">
                    <c:v>20</c:v>
                  </c:pt>
                  <c:pt idx="124">
                    <c:v>21</c:v>
                  </c:pt>
                  <c:pt idx="125">
                    <c:v>22</c:v>
                  </c:pt>
                  <c:pt idx="126">
                    <c:v>23</c:v>
                  </c:pt>
                  <c:pt idx="127">
                    <c:v>24</c:v>
                  </c:pt>
                  <c:pt idx="128">
                    <c:v>25</c:v>
                  </c:pt>
                  <c:pt idx="129">
                    <c:v>26</c:v>
                  </c:pt>
                  <c:pt idx="130">
                    <c:v>27</c:v>
                  </c:pt>
                  <c:pt idx="131">
                    <c:v>28</c:v>
                  </c:pt>
                  <c:pt idx="132">
                    <c:v>29</c:v>
                  </c:pt>
                  <c:pt idx="133">
                    <c:v>30</c:v>
                  </c:pt>
                  <c:pt idx="134">
                    <c:v>31</c:v>
                  </c:pt>
                  <c:pt idx="135">
                    <c:v>32</c:v>
                  </c:pt>
                  <c:pt idx="136">
                    <c:v>33</c:v>
                  </c:pt>
                  <c:pt idx="137">
                    <c:v>34</c:v>
                  </c:pt>
                  <c:pt idx="138">
                    <c:v>35</c:v>
                  </c:pt>
                  <c:pt idx="139">
                    <c:v>36</c:v>
                  </c:pt>
                  <c:pt idx="140">
                    <c:v>37</c:v>
                  </c:pt>
                  <c:pt idx="141">
                    <c:v>38</c:v>
                  </c:pt>
                  <c:pt idx="142">
                    <c:v>39</c:v>
                  </c:pt>
                  <c:pt idx="143">
                    <c:v>40</c:v>
                  </c:pt>
                  <c:pt idx="144">
                    <c:v>41</c:v>
                  </c:pt>
                  <c:pt idx="145">
                    <c:v>42</c:v>
                  </c:pt>
                  <c:pt idx="146">
                    <c:v>43</c:v>
                  </c:pt>
                  <c:pt idx="147">
                    <c:v>44</c:v>
                  </c:pt>
                  <c:pt idx="148">
                    <c:v>45</c:v>
                  </c:pt>
                  <c:pt idx="149">
                    <c:v>46</c:v>
                  </c:pt>
                  <c:pt idx="150">
                    <c:v>47</c:v>
                  </c:pt>
                  <c:pt idx="151">
                    <c:v>48</c:v>
                  </c:pt>
                  <c:pt idx="152">
                    <c:v>49</c:v>
                  </c:pt>
                  <c:pt idx="153">
                    <c:v>50</c:v>
                  </c:pt>
                  <c:pt idx="154">
                    <c:v>51</c:v>
                  </c:pt>
                  <c:pt idx="155">
                    <c:v>52</c:v>
                  </c:pt>
                  <c:pt idx="156">
                    <c:v>53</c:v>
                  </c:pt>
                </c:lvl>
                <c:lvl>
                  <c:pt idx="0">
                    <c:v>2017</c:v>
                  </c:pt>
                  <c:pt idx="53">
                    <c:v>2018</c:v>
                  </c:pt>
                  <c:pt idx="105">
                    <c:v>2019</c:v>
                  </c:pt>
                </c:lvl>
              </c:multiLvlStrCache>
            </c:multiLvlStrRef>
          </c:cat>
          <c:val>
            <c:numRef>
              <c:f>'MODEL DIAGNOSTICS'!$M$5:$M$161</c:f>
              <c:numCache>
                <c:formatCode>General</c:formatCode>
                <c:ptCount val="157"/>
                <c:pt idx="0">
                  <c:v>7769.6203521172583</c:v>
                </c:pt>
                <c:pt idx="1">
                  <c:v>7990.1305913990136</c:v>
                </c:pt>
                <c:pt idx="2">
                  <c:v>8235.3926573701319</c:v>
                </c:pt>
                <c:pt idx="3">
                  <c:v>8012.6996062855287</c:v>
                </c:pt>
                <c:pt idx="4">
                  <c:v>8869.7108169978328</c:v>
                </c:pt>
                <c:pt idx="5">
                  <c:v>8640.1998164700162</c:v>
                </c:pt>
                <c:pt idx="6">
                  <c:v>8880.6076392835821</c:v>
                </c:pt>
                <c:pt idx="7">
                  <c:v>8533.2963864270914</c:v>
                </c:pt>
                <c:pt idx="8">
                  <c:v>9352.1957973625667</c:v>
                </c:pt>
                <c:pt idx="9">
                  <c:v>8779.2920124539378</c:v>
                </c:pt>
                <c:pt idx="10">
                  <c:v>9425.6211104724807</c:v>
                </c:pt>
                <c:pt idx="11">
                  <c:v>9188.126515724638</c:v>
                </c:pt>
                <c:pt idx="12">
                  <c:v>9361.8007120469429</c:v>
                </c:pt>
                <c:pt idx="13">
                  <c:v>10451.867136710962</c:v>
                </c:pt>
                <c:pt idx="14">
                  <c:v>10044.927759459568</c:v>
                </c:pt>
                <c:pt idx="15">
                  <c:v>8775.1200879660191</c:v>
                </c:pt>
                <c:pt idx="16">
                  <c:v>8225.2439165078104</c:v>
                </c:pt>
                <c:pt idx="17">
                  <c:v>8863.3580320988367</c:v>
                </c:pt>
                <c:pt idx="18">
                  <c:v>22650.122286755417</c:v>
                </c:pt>
                <c:pt idx="19">
                  <c:v>23522.328727474043</c:v>
                </c:pt>
                <c:pt idx="20">
                  <c:v>23154.349710713595</c:v>
                </c:pt>
                <c:pt idx="21">
                  <c:v>24730.67395411801</c:v>
                </c:pt>
                <c:pt idx="22">
                  <c:v>23702.726864185195</c:v>
                </c:pt>
                <c:pt idx="23">
                  <c:v>24529.229126099868</c:v>
                </c:pt>
                <c:pt idx="24">
                  <c:v>24902.881600583303</c:v>
                </c:pt>
                <c:pt idx="25">
                  <c:v>24633.167733889266</c:v>
                </c:pt>
                <c:pt idx="26">
                  <c:v>25110.91015336581</c:v>
                </c:pt>
                <c:pt idx="27">
                  <c:v>24108.538854923077</c:v>
                </c:pt>
                <c:pt idx="28">
                  <c:v>26558.782183297219</c:v>
                </c:pt>
                <c:pt idx="29">
                  <c:v>26834.930852849884</c:v>
                </c:pt>
                <c:pt idx="30">
                  <c:v>28369.489481237339</c:v>
                </c:pt>
                <c:pt idx="31">
                  <c:v>27391.17994673994</c:v>
                </c:pt>
                <c:pt idx="32">
                  <c:v>27678.844328964391</c:v>
                </c:pt>
                <c:pt idx="33">
                  <c:v>24642.703559938236</c:v>
                </c:pt>
                <c:pt idx="34">
                  <c:v>26439.222629942426</c:v>
                </c:pt>
                <c:pt idx="35">
                  <c:v>25500.809851541871</c:v>
                </c:pt>
                <c:pt idx="36">
                  <c:v>28595.919632589343</c:v>
                </c:pt>
                <c:pt idx="37">
                  <c:v>28395.896855706473</c:v>
                </c:pt>
                <c:pt idx="38">
                  <c:v>27852.588737200836</c:v>
                </c:pt>
                <c:pt idx="39">
                  <c:v>10678.242077520716</c:v>
                </c:pt>
                <c:pt idx="40">
                  <c:v>9648.5001473106331</c:v>
                </c:pt>
                <c:pt idx="41">
                  <c:v>9667.1364878340446</c:v>
                </c:pt>
                <c:pt idx="42">
                  <c:v>8910.0763038237365</c:v>
                </c:pt>
                <c:pt idx="43">
                  <c:v>8743.4077052348784</c:v>
                </c:pt>
                <c:pt idx="44">
                  <c:v>8481.5456162585469</c:v>
                </c:pt>
                <c:pt idx="45">
                  <c:v>8522.0736057713475</c:v>
                </c:pt>
                <c:pt idx="46">
                  <c:v>9254.1698236934717</c:v>
                </c:pt>
                <c:pt idx="47">
                  <c:v>8488.2995393655056</c:v>
                </c:pt>
                <c:pt idx="48">
                  <c:v>8444.4736613125951</c:v>
                </c:pt>
                <c:pt idx="49">
                  <c:v>8948.8276239912884</c:v>
                </c:pt>
                <c:pt idx="50">
                  <c:v>8567.421902325932</c:v>
                </c:pt>
                <c:pt idx="51">
                  <c:v>8784.9743730589435</c:v>
                </c:pt>
                <c:pt idx="52">
                  <c:v>8516.6718309348998</c:v>
                </c:pt>
                <c:pt idx="53">
                  <c:v>9246.4507348079151</c:v>
                </c:pt>
                <c:pt idx="54">
                  <c:v>9745.4416041950844</c:v>
                </c:pt>
                <c:pt idx="55">
                  <c:v>9423.8161675228166</c:v>
                </c:pt>
                <c:pt idx="56">
                  <c:v>9370.6060810102827</c:v>
                </c:pt>
                <c:pt idx="57">
                  <c:v>9818.1436639032527</c:v>
                </c:pt>
                <c:pt idx="58">
                  <c:v>9184.5745288843846</c:v>
                </c:pt>
                <c:pt idx="59">
                  <c:v>9138.6601846747781</c:v>
                </c:pt>
                <c:pt idx="60">
                  <c:v>9667.3183660555951</c:v>
                </c:pt>
                <c:pt idx="61">
                  <c:v>9128.9045843705753</c:v>
                </c:pt>
                <c:pt idx="62">
                  <c:v>10030.886990919513</c:v>
                </c:pt>
                <c:pt idx="63">
                  <c:v>8934.5983741442287</c:v>
                </c:pt>
                <c:pt idx="64">
                  <c:v>9540.5463706257924</c:v>
                </c:pt>
                <c:pt idx="65">
                  <c:v>8859.5392134814028</c:v>
                </c:pt>
                <c:pt idx="66">
                  <c:v>8111.7034706554869</c:v>
                </c:pt>
                <c:pt idx="67">
                  <c:v>8575.8274347447023</c:v>
                </c:pt>
                <c:pt idx="68">
                  <c:v>8566.2439170878861</c:v>
                </c:pt>
                <c:pt idx="69">
                  <c:v>8484.9414053235832</c:v>
                </c:pt>
                <c:pt idx="70">
                  <c:v>22503.64260925616</c:v>
                </c:pt>
                <c:pt idx="71">
                  <c:v>22150.547919990524</c:v>
                </c:pt>
                <c:pt idx="72">
                  <c:v>22856.623454505952</c:v>
                </c:pt>
                <c:pt idx="73">
                  <c:v>22501.694220392685</c:v>
                </c:pt>
                <c:pt idx="74">
                  <c:v>23771.394906054335</c:v>
                </c:pt>
                <c:pt idx="75">
                  <c:v>23649.981429091968</c:v>
                </c:pt>
                <c:pt idx="76">
                  <c:v>22911.609976120439</c:v>
                </c:pt>
                <c:pt idx="77">
                  <c:v>25149.576682894658</c:v>
                </c:pt>
                <c:pt idx="78">
                  <c:v>35369.250862139845</c:v>
                </c:pt>
                <c:pt idx="79">
                  <c:v>38358.024913366062</c:v>
                </c:pt>
                <c:pt idx="80">
                  <c:v>42705.700249820737</c:v>
                </c:pt>
                <c:pt idx="81">
                  <c:v>45346.512931947182</c:v>
                </c:pt>
                <c:pt idx="82">
                  <c:v>43086.451606516894</c:v>
                </c:pt>
                <c:pt idx="83">
                  <c:v>42991.6857387993</c:v>
                </c:pt>
                <c:pt idx="84">
                  <c:v>43635.320876708181</c:v>
                </c:pt>
                <c:pt idx="85">
                  <c:v>44139.413431459834</c:v>
                </c:pt>
                <c:pt idx="86">
                  <c:v>40736.459714421268</c:v>
                </c:pt>
                <c:pt idx="87">
                  <c:v>38434.382084390614</c:v>
                </c:pt>
                <c:pt idx="88">
                  <c:v>32942.160114230544</c:v>
                </c:pt>
                <c:pt idx="89">
                  <c:v>30670.204279566078</c:v>
                </c:pt>
                <c:pt idx="90">
                  <c:v>30983.362651450778</c:v>
                </c:pt>
                <c:pt idx="91">
                  <c:v>30836.771618312254</c:v>
                </c:pt>
                <c:pt idx="92">
                  <c:v>10572.162522429619</c:v>
                </c:pt>
                <c:pt idx="93">
                  <c:v>9716.7001841748679</c:v>
                </c:pt>
                <c:pt idx="94">
                  <c:v>10498.568380276209</c:v>
                </c:pt>
                <c:pt idx="95">
                  <c:v>10321.523818814738</c:v>
                </c:pt>
                <c:pt idx="96">
                  <c:v>10002.74470546597</c:v>
                </c:pt>
                <c:pt idx="97">
                  <c:v>10659.725499772108</c:v>
                </c:pt>
                <c:pt idx="98">
                  <c:v>9876.8257999728121</c:v>
                </c:pt>
                <c:pt idx="99">
                  <c:v>10781.699074682336</c:v>
                </c:pt>
                <c:pt idx="100">
                  <c:v>10995.67231644108</c:v>
                </c:pt>
                <c:pt idx="101">
                  <c:v>10786.312205604001</c:v>
                </c:pt>
                <c:pt idx="102">
                  <c:v>10488.084939474502</c:v>
                </c:pt>
                <c:pt idx="103">
                  <c:v>10832.969033372969</c:v>
                </c:pt>
                <c:pt idx="104">
                  <c:v>11105.10999576018</c:v>
                </c:pt>
                <c:pt idx="105">
                  <c:v>10424.476696769912</c:v>
                </c:pt>
                <c:pt idx="106">
                  <c:v>10764.685235037196</c:v>
                </c:pt>
                <c:pt idx="107">
                  <c:v>11442.936885020668</c:v>
                </c:pt>
                <c:pt idx="108">
                  <c:v>11644.514983428695</c:v>
                </c:pt>
                <c:pt idx="109">
                  <c:v>10775.487254409134</c:v>
                </c:pt>
                <c:pt idx="110">
                  <c:v>9221.0977596484754</c:v>
                </c:pt>
                <c:pt idx="111">
                  <c:v>9697.65617149223</c:v>
                </c:pt>
                <c:pt idx="112">
                  <c:v>8641.1337709107047</c:v>
                </c:pt>
                <c:pt idx="113">
                  <c:v>8829.7454917195264</c:v>
                </c:pt>
                <c:pt idx="114">
                  <c:v>8681.8985743991507</c:v>
                </c:pt>
                <c:pt idx="115">
                  <c:v>7672.6334809597483</c:v>
                </c:pt>
                <c:pt idx="116">
                  <c:v>7391.6952323960213</c:v>
                </c:pt>
                <c:pt idx="117">
                  <c:v>7742.6216795619493</c:v>
                </c:pt>
                <c:pt idx="118">
                  <c:v>7415.9541022914873</c:v>
                </c:pt>
                <c:pt idx="119">
                  <c:v>7374.2984690770036</c:v>
                </c:pt>
                <c:pt idx="120">
                  <c:v>7134.0190563742444</c:v>
                </c:pt>
                <c:pt idx="121">
                  <c:v>7248.4399394165875</c:v>
                </c:pt>
                <c:pt idx="122">
                  <c:v>22713.604559709864</c:v>
                </c:pt>
                <c:pt idx="123">
                  <c:v>26103.101909847053</c:v>
                </c:pt>
                <c:pt idx="124">
                  <c:v>28208.209551951335</c:v>
                </c:pt>
                <c:pt idx="125">
                  <c:v>32330.139082520072</c:v>
                </c:pt>
                <c:pt idx="126">
                  <c:v>34472.211756231096</c:v>
                </c:pt>
                <c:pt idx="127">
                  <c:v>35934.121897708792</c:v>
                </c:pt>
                <c:pt idx="128">
                  <c:v>34886.549886436682</c:v>
                </c:pt>
                <c:pt idx="129">
                  <c:v>36945.426984765239</c:v>
                </c:pt>
                <c:pt idx="130">
                  <c:v>34882.488915872389</c:v>
                </c:pt>
                <c:pt idx="131">
                  <c:v>36465.926643230028</c:v>
                </c:pt>
                <c:pt idx="132">
                  <c:v>31649.795561684936</c:v>
                </c:pt>
                <c:pt idx="133">
                  <c:v>29555.576874791539</c:v>
                </c:pt>
                <c:pt idx="134">
                  <c:v>30868.435846141998</c:v>
                </c:pt>
                <c:pt idx="135">
                  <c:v>33705.719094305736</c:v>
                </c:pt>
                <c:pt idx="136">
                  <c:v>31819.94507117019</c:v>
                </c:pt>
                <c:pt idx="137">
                  <c:v>32133.626164398403</c:v>
                </c:pt>
                <c:pt idx="138">
                  <c:v>31332.027441007645</c:v>
                </c:pt>
                <c:pt idx="139">
                  <c:v>32403.98988684723</c:v>
                </c:pt>
                <c:pt idx="140">
                  <c:v>31310.546909282017</c:v>
                </c:pt>
                <c:pt idx="141">
                  <c:v>31814.441391740045</c:v>
                </c:pt>
                <c:pt idx="142">
                  <c:v>29428.627048396091</c:v>
                </c:pt>
                <c:pt idx="143">
                  <c:v>30409.40683993038</c:v>
                </c:pt>
                <c:pt idx="144">
                  <c:v>11116.684513111733</c:v>
                </c:pt>
                <c:pt idx="145">
                  <c:v>11131.80696852555</c:v>
                </c:pt>
                <c:pt idx="146">
                  <c:v>10412.534700673008</c:v>
                </c:pt>
                <c:pt idx="147">
                  <c:v>10412.732652922898</c:v>
                </c:pt>
                <c:pt idx="148">
                  <c:v>10679.890435578833</c:v>
                </c:pt>
                <c:pt idx="149">
                  <c:v>10890.815040039266</c:v>
                </c:pt>
                <c:pt idx="150">
                  <c:v>11146.093355206691</c:v>
                </c:pt>
                <c:pt idx="151">
                  <c:v>10451.822848597769</c:v>
                </c:pt>
                <c:pt idx="152">
                  <c:v>10598.327652498057</c:v>
                </c:pt>
                <c:pt idx="153">
                  <c:v>11539.852459045647</c:v>
                </c:pt>
                <c:pt idx="154">
                  <c:v>10750.61365032482</c:v>
                </c:pt>
                <c:pt idx="155">
                  <c:v>11335.418901896695</c:v>
                </c:pt>
                <c:pt idx="156">
                  <c:v>12013.395991385565</c:v>
                </c:pt>
              </c:numCache>
            </c:numRef>
          </c:val>
          <c:smooth val="0"/>
          <c:extLst>
            <c:ext xmlns:c16="http://schemas.microsoft.com/office/drawing/2014/chart" uri="{C3380CC4-5D6E-409C-BE32-E72D297353CC}">
              <c16:uniqueId val="{00000000-8769-4F3A-9512-D3D5AF7B0564}"/>
            </c:ext>
          </c:extLst>
        </c:ser>
        <c:ser>
          <c:idx val="1"/>
          <c:order val="1"/>
          <c:tx>
            <c:strRef>
              <c:f>'MODEL DIAGNOSTICS'!$N$4</c:f>
              <c:strCache>
                <c:ptCount val="1"/>
                <c:pt idx="0">
                  <c:v>Sum of Prediction 2</c:v>
                </c:pt>
              </c:strCache>
            </c:strRef>
          </c:tx>
          <c:spPr>
            <a:ln w="28575" cap="rnd">
              <a:solidFill>
                <a:schemeClr val="accent2"/>
              </a:solidFill>
              <a:round/>
            </a:ln>
            <a:effectLst/>
          </c:spPr>
          <c:marker>
            <c:symbol val="none"/>
          </c:marker>
          <c:cat>
            <c:multiLvlStrRef>
              <c:f>'MODEL DIAGNOSTICS'!$K$5:$L$161</c:f>
              <c:multiLvlStrCache>
                <c:ptCount val="157"/>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2</c:v>
                  </c:pt>
                  <c:pt idx="54">
                    <c:v>3</c:v>
                  </c:pt>
                  <c:pt idx="55">
                    <c:v>4</c:v>
                  </c:pt>
                  <c:pt idx="56">
                    <c:v>5</c:v>
                  </c:pt>
                  <c:pt idx="57">
                    <c:v>6</c:v>
                  </c:pt>
                  <c:pt idx="58">
                    <c:v>7</c:v>
                  </c:pt>
                  <c:pt idx="59">
                    <c:v>8</c:v>
                  </c:pt>
                  <c:pt idx="60">
                    <c:v>9</c:v>
                  </c:pt>
                  <c:pt idx="61">
                    <c:v>10</c:v>
                  </c:pt>
                  <c:pt idx="62">
                    <c:v>11</c:v>
                  </c:pt>
                  <c:pt idx="63">
                    <c:v>12</c:v>
                  </c:pt>
                  <c:pt idx="64">
                    <c:v>13</c:v>
                  </c:pt>
                  <c:pt idx="65">
                    <c:v>14</c:v>
                  </c:pt>
                  <c:pt idx="66">
                    <c:v>15</c:v>
                  </c:pt>
                  <c:pt idx="67">
                    <c:v>16</c:v>
                  </c:pt>
                  <c:pt idx="68">
                    <c:v>17</c:v>
                  </c:pt>
                  <c:pt idx="69">
                    <c:v>18</c:v>
                  </c:pt>
                  <c:pt idx="70">
                    <c:v>19</c:v>
                  </c:pt>
                  <c:pt idx="71">
                    <c:v>20</c:v>
                  </c:pt>
                  <c:pt idx="72">
                    <c:v>21</c:v>
                  </c:pt>
                  <c:pt idx="73">
                    <c:v>22</c:v>
                  </c:pt>
                  <c:pt idx="74">
                    <c:v>23</c:v>
                  </c:pt>
                  <c:pt idx="75">
                    <c:v>24</c:v>
                  </c:pt>
                  <c:pt idx="76">
                    <c:v>25</c:v>
                  </c:pt>
                  <c:pt idx="77">
                    <c:v>26</c:v>
                  </c:pt>
                  <c:pt idx="78">
                    <c:v>27</c:v>
                  </c:pt>
                  <c:pt idx="79">
                    <c:v>28</c:v>
                  </c:pt>
                  <c:pt idx="80">
                    <c:v>29</c:v>
                  </c:pt>
                  <c:pt idx="81">
                    <c:v>30</c:v>
                  </c:pt>
                  <c:pt idx="82">
                    <c:v>31</c:v>
                  </c:pt>
                  <c:pt idx="83">
                    <c:v>32</c:v>
                  </c:pt>
                  <c:pt idx="84">
                    <c:v>33</c:v>
                  </c:pt>
                  <c:pt idx="85">
                    <c:v>34</c:v>
                  </c:pt>
                  <c:pt idx="86">
                    <c:v>35</c:v>
                  </c:pt>
                  <c:pt idx="87">
                    <c:v>36</c:v>
                  </c:pt>
                  <c:pt idx="88">
                    <c:v>37</c:v>
                  </c:pt>
                  <c:pt idx="89">
                    <c:v>38</c:v>
                  </c:pt>
                  <c:pt idx="90">
                    <c:v>39</c:v>
                  </c:pt>
                  <c:pt idx="91">
                    <c:v>40</c:v>
                  </c:pt>
                  <c:pt idx="92">
                    <c:v>41</c:v>
                  </c:pt>
                  <c:pt idx="93">
                    <c:v>42</c:v>
                  </c:pt>
                  <c:pt idx="94">
                    <c:v>43</c:v>
                  </c:pt>
                  <c:pt idx="95">
                    <c:v>44</c:v>
                  </c:pt>
                  <c:pt idx="96">
                    <c:v>45</c:v>
                  </c:pt>
                  <c:pt idx="97">
                    <c:v>46</c:v>
                  </c:pt>
                  <c:pt idx="98">
                    <c:v>47</c:v>
                  </c:pt>
                  <c:pt idx="99">
                    <c:v>48</c:v>
                  </c:pt>
                  <c:pt idx="100">
                    <c:v>49</c:v>
                  </c:pt>
                  <c:pt idx="101">
                    <c:v>50</c:v>
                  </c:pt>
                  <c:pt idx="102">
                    <c:v>51</c:v>
                  </c:pt>
                  <c:pt idx="103">
                    <c:v>52</c:v>
                  </c:pt>
                  <c:pt idx="104">
                    <c:v>53</c:v>
                  </c:pt>
                  <c:pt idx="105">
                    <c:v>2</c:v>
                  </c:pt>
                  <c:pt idx="106">
                    <c:v>3</c:v>
                  </c:pt>
                  <c:pt idx="107">
                    <c:v>4</c:v>
                  </c:pt>
                  <c:pt idx="108">
                    <c:v>5</c:v>
                  </c:pt>
                  <c:pt idx="109">
                    <c:v>6</c:v>
                  </c:pt>
                  <c:pt idx="110">
                    <c:v>7</c:v>
                  </c:pt>
                  <c:pt idx="111">
                    <c:v>8</c:v>
                  </c:pt>
                  <c:pt idx="112">
                    <c:v>9</c:v>
                  </c:pt>
                  <c:pt idx="113">
                    <c:v>10</c:v>
                  </c:pt>
                  <c:pt idx="114">
                    <c:v>11</c:v>
                  </c:pt>
                  <c:pt idx="115">
                    <c:v>12</c:v>
                  </c:pt>
                  <c:pt idx="116">
                    <c:v>13</c:v>
                  </c:pt>
                  <c:pt idx="117">
                    <c:v>14</c:v>
                  </c:pt>
                  <c:pt idx="118">
                    <c:v>15</c:v>
                  </c:pt>
                  <c:pt idx="119">
                    <c:v>16</c:v>
                  </c:pt>
                  <c:pt idx="120">
                    <c:v>17</c:v>
                  </c:pt>
                  <c:pt idx="121">
                    <c:v>18</c:v>
                  </c:pt>
                  <c:pt idx="122">
                    <c:v>19</c:v>
                  </c:pt>
                  <c:pt idx="123">
                    <c:v>20</c:v>
                  </c:pt>
                  <c:pt idx="124">
                    <c:v>21</c:v>
                  </c:pt>
                  <c:pt idx="125">
                    <c:v>22</c:v>
                  </c:pt>
                  <c:pt idx="126">
                    <c:v>23</c:v>
                  </c:pt>
                  <c:pt idx="127">
                    <c:v>24</c:v>
                  </c:pt>
                  <c:pt idx="128">
                    <c:v>25</c:v>
                  </c:pt>
                  <c:pt idx="129">
                    <c:v>26</c:v>
                  </c:pt>
                  <c:pt idx="130">
                    <c:v>27</c:v>
                  </c:pt>
                  <c:pt idx="131">
                    <c:v>28</c:v>
                  </c:pt>
                  <c:pt idx="132">
                    <c:v>29</c:v>
                  </c:pt>
                  <c:pt idx="133">
                    <c:v>30</c:v>
                  </c:pt>
                  <c:pt idx="134">
                    <c:v>31</c:v>
                  </c:pt>
                  <c:pt idx="135">
                    <c:v>32</c:v>
                  </c:pt>
                  <c:pt idx="136">
                    <c:v>33</c:v>
                  </c:pt>
                  <c:pt idx="137">
                    <c:v>34</c:v>
                  </c:pt>
                  <c:pt idx="138">
                    <c:v>35</c:v>
                  </c:pt>
                  <c:pt idx="139">
                    <c:v>36</c:v>
                  </c:pt>
                  <c:pt idx="140">
                    <c:v>37</c:v>
                  </c:pt>
                  <c:pt idx="141">
                    <c:v>38</c:v>
                  </c:pt>
                  <c:pt idx="142">
                    <c:v>39</c:v>
                  </c:pt>
                  <c:pt idx="143">
                    <c:v>40</c:v>
                  </c:pt>
                  <c:pt idx="144">
                    <c:v>41</c:v>
                  </c:pt>
                  <c:pt idx="145">
                    <c:v>42</c:v>
                  </c:pt>
                  <c:pt idx="146">
                    <c:v>43</c:v>
                  </c:pt>
                  <c:pt idx="147">
                    <c:v>44</c:v>
                  </c:pt>
                  <c:pt idx="148">
                    <c:v>45</c:v>
                  </c:pt>
                  <c:pt idx="149">
                    <c:v>46</c:v>
                  </c:pt>
                  <c:pt idx="150">
                    <c:v>47</c:v>
                  </c:pt>
                  <c:pt idx="151">
                    <c:v>48</c:v>
                  </c:pt>
                  <c:pt idx="152">
                    <c:v>49</c:v>
                  </c:pt>
                  <c:pt idx="153">
                    <c:v>50</c:v>
                  </c:pt>
                  <c:pt idx="154">
                    <c:v>51</c:v>
                  </c:pt>
                  <c:pt idx="155">
                    <c:v>52</c:v>
                  </c:pt>
                  <c:pt idx="156">
                    <c:v>53</c:v>
                  </c:pt>
                </c:lvl>
                <c:lvl>
                  <c:pt idx="0">
                    <c:v>2017</c:v>
                  </c:pt>
                  <c:pt idx="53">
                    <c:v>2018</c:v>
                  </c:pt>
                  <c:pt idx="105">
                    <c:v>2019</c:v>
                  </c:pt>
                </c:lvl>
              </c:multiLvlStrCache>
            </c:multiLvlStrRef>
          </c:cat>
          <c:val>
            <c:numRef>
              <c:f>'MODEL DIAGNOSTICS'!$N$5:$N$161</c:f>
              <c:numCache>
                <c:formatCode>General</c:formatCode>
                <c:ptCount val="157"/>
                <c:pt idx="0">
                  <c:v>8294.8455779710639</c:v>
                </c:pt>
                <c:pt idx="1">
                  <c:v>8368.1241249009927</c:v>
                </c:pt>
                <c:pt idx="2">
                  <c:v>8470.1452923204452</c:v>
                </c:pt>
                <c:pt idx="3">
                  <c:v>8587.7452549594836</c:v>
                </c:pt>
                <c:pt idx="4">
                  <c:v>8714.375943939398</c:v>
                </c:pt>
                <c:pt idx="5">
                  <c:v>8588.7211215971674</c:v>
                </c:pt>
                <c:pt idx="6">
                  <c:v>8573.2541606552404</c:v>
                </c:pt>
                <c:pt idx="7">
                  <c:v>8626.9953252973082</c:v>
                </c:pt>
                <c:pt idx="8">
                  <c:v>8720.6008384313882</c:v>
                </c:pt>
                <c:pt idx="9">
                  <c:v>8836.3890494326461</c:v>
                </c:pt>
                <c:pt idx="10">
                  <c:v>8964.760611695192</c:v>
                </c:pt>
                <c:pt idx="11">
                  <c:v>9100.7983099744142</c:v>
                </c:pt>
                <c:pt idx="12">
                  <c:v>9242.0652808332743</c:v>
                </c:pt>
                <c:pt idx="13">
                  <c:v>9335.2904407931073</c:v>
                </c:pt>
                <c:pt idx="14">
                  <c:v>9385.9993830328931</c:v>
                </c:pt>
                <c:pt idx="15">
                  <c:v>8803.866884048768</c:v>
                </c:pt>
                <c:pt idx="16">
                  <c:v>8443.2592900775035</c:v>
                </c:pt>
                <c:pt idx="17">
                  <c:v>8235.4638248425545</c:v>
                </c:pt>
                <c:pt idx="18">
                  <c:v>22122.692503693601</c:v>
                </c:pt>
                <c:pt idx="19">
                  <c:v>23195.256762184486</c:v>
                </c:pt>
                <c:pt idx="20">
                  <c:v>23617.862594448488</c:v>
                </c:pt>
                <c:pt idx="21">
                  <c:v>23825.176679146283</c:v>
                </c:pt>
                <c:pt idx="22">
                  <c:v>25236.182517533503</c:v>
                </c:pt>
                <c:pt idx="23">
                  <c:v>25381.522716518419</c:v>
                </c:pt>
                <c:pt idx="24">
                  <c:v>25516.193959568231</c:v>
                </c:pt>
                <c:pt idx="25">
                  <c:v>25645.996767923265</c:v>
                </c:pt>
                <c:pt idx="26">
                  <c:v>30251.144733528032</c:v>
                </c:pt>
                <c:pt idx="27">
                  <c:v>30400.316745532546</c:v>
                </c:pt>
                <c:pt idx="28">
                  <c:v>30290.498775400582</c:v>
                </c:pt>
                <c:pt idx="29">
                  <c:v>30065.659422944609</c:v>
                </c:pt>
                <c:pt idx="30">
                  <c:v>29791.868074661197</c:v>
                </c:pt>
                <c:pt idx="31">
                  <c:v>31202.451588308675</c:v>
                </c:pt>
                <c:pt idx="32">
                  <c:v>30897.081555663437</c:v>
                </c:pt>
                <c:pt idx="33">
                  <c:v>30602.244842751203</c:v>
                </c:pt>
                <c:pt idx="34">
                  <c:v>30728.946414187511</c:v>
                </c:pt>
                <c:pt idx="35">
                  <c:v>28108.598471458139</c:v>
                </c:pt>
                <c:pt idx="36">
                  <c:v>27973.35259734256</c:v>
                </c:pt>
                <c:pt idx="37">
                  <c:v>27813.334044467727</c:v>
                </c:pt>
                <c:pt idx="38">
                  <c:v>27650.210286079102</c:v>
                </c:pt>
                <c:pt idx="39">
                  <c:v>9191.7706274225857</c:v>
                </c:pt>
                <c:pt idx="40">
                  <c:v>9014.1789895913007</c:v>
                </c:pt>
                <c:pt idx="41">
                  <c:v>8938.3453164973853</c:v>
                </c:pt>
                <c:pt idx="42">
                  <c:v>8919.2951758341696</c:v>
                </c:pt>
                <c:pt idx="43">
                  <c:v>8930.4110832749848</c:v>
                </c:pt>
                <c:pt idx="44">
                  <c:v>8673.5203454474122</c:v>
                </c:pt>
                <c:pt idx="45">
                  <c:v>8707.1902912803889</c:v>
                </c:pt>
                <c:pt idx="46">
                  <c:v>8744.8819885879548</c:v>
                </c:pt>
                <c:pt idx="47">
                  <c:v>8784.7035457581824</c:v>
                </c:pt>
                <c:pt idx="48">
                  <c:v>8874.6314253331839</c:v>
                </c:pt>
                <c:pt idx="49">
                  <c:v>8916.5761039057124</c:v>
                </c:pt>
                <c:pt idx="50">
                  <c:v>8958.9977394528632</c:v>
                </c:pt>
                <c:pt idx="51">
                  <c:v>9001.7790715619903</c:v>
                </c:pt>
                <c:pt idx="52">
                  <c:v>9044.8623214808777</c:v>
                </c:pt>
                <c:pt idx="53">
                  <c:v>8834.6023696901593</c:v>
                </c:pt>
                <c:pt idx="54">
                  <c:v>8877.002650725417</c:v>
                </c:pt>
                <c:pt idx="55">
                  <c:v>8919.6502812667513</c:v>
                </c:pt>
                <c:pt idx="56">
                  <c:v>8962.5430114906867</c:v>
                </c:pt>
                <c:pt idx="57">
                  <c:v>9005.6803730730098</c:v>
                </c:pt>
                <c:pt idx="58">
                  <c:v>9049.0627883259222</c:v>
                </c:pt>
                <c:pt idx="59">
                  <c:v>9092.6911264425016</c:v>
                </c:pt>
                <c:pt idx="60">
                  <c:v>9136.5664824675114</c:v>
                </c:pt>
                <c:pt idx="61">
                  <c:v>9180.6900672164011</c:v>
                </c:pt>
                <c:pt idx="62">
                  <c:v>9225.0631524609562</c:v>
                </c:pt>
                <c:pt idx="63">
                  <c:v>8956.4784739543229</c:v>
                </c:pt>
                <c:pt idx="64">
                  <c:v>8813.08115072086</c:v>
                </c:pt>
                <c:pt idx="65">
                  <c:v>8751.6189710512845</c:v>
                </c:pt>
                <c:pt idx="66">
                  <c:v>8738.4744114900041</c:v>
                </c:pt>
                <c:pt idx="67">
                  <c:v>8751.870043452449</c:v>
                </c:pt>
                <c:pt idx="68">
                  <c:v>8779.2742933701011</c:v>
                </c:pt>
                <c:pt idx="69">
                  <c:v>8813.9543985629625</c:v>
                </c:pt>
                <c:pt idx="70">
                  <c:v>23362.187886403386</c:v>
                </c:pt>
                <c:pt idx="71">
                  <c:v>23469.046678677245</c:v>
                </c:pt>
                <c:pt idx="72">
                  <c:v>23578.89019704955</c:v>
                </c:pt>
                <c:pt idx="73">
                  <c:v>23690.544951879845</c:v>
                </c:pt>
                <c:pt idx="74">
                  <c:v>25045.06653459743</c:v>
                </c:pt>
                <c:pt idx="75">
                  <c:v>25164.822612822813</c:v>
                </c:pt>
                <c:pt idx="76">
                  <c:v>25285.414789830182</c:v>
                </c:pt>
                <c:pt idx="77">
                  <c:v>24717.388144668479</c:v>
                </c:pt>
                <c:pt idx="78">
                  <c:v>28674.321665812717</c:v>
                </c:pt>
                <c:pt idx="79">
                  <c:v>28548.685554064217</c:v>
                </c:pt>
                <c:pt idx="80">
                  <c:v>28545.81430652193</c:v>
                </c:pt>
                <c:pt idx="81">
                  <c:v>28609.827651730979</c:v>
                </c:pt>
                <c:pt idx="82">
                  <c:v>28709.056685032006</c:v>
                </c:pt>
                <c:pt idx="83">
                  <c:v>30488.061252335163</c:v>
                </c:pt>
                <c:pt idx="84">
                  <c:v>30622.591159323223</c:v>
                </c:pt>
                <c:pt idx="85">
                  <c:v>30762.642419738015</c:v>
                </c:pt>
                <c:pt idx="86">
                  <c:v>30905.870881322098</c:v>
                </c:pt>
                <c:pt idx="87">
                  <c:v>28467.603585402874</c:v>
                </c:pt>
                <c:pt idx="88">
                  <c:v>28602.0587152726</c:v>
                </c:pt>
                <c:pt idx="89">
                  <c:v>28737.553771037168</c:v>
                </c:pt>
                <c:pt idx="90">
                  <c:v>30193.64417454771</c:v>
                </c:pt>
                <c:pt idx="91">
                  <c:v>30863.954970669136</c:v>
                </c:pt>
                <c:pt idx="92">
                  <c:v>10448.471930751988</c:v>
                </c:pt>
                <c:pt idx="93">
                  <c:v>10537.699037456599</c:v>
                </c:pt>
                <c:pt idx="94">
                  <c:v>10607.863497851948</c:v>
                </c:pt>
                <c:pt idx="95">
                  <c:v>10668.946846308283</c:v>
                </c:pt>
                <c:pt idx="96">
                  <c:v>10386.083543908011</c:v>
                </c:pt>
                <c:pt idx="97">
                  <c:v>10439.136693349228</c:v>
                </c:pt>
                <c:pt idx="98">
                  <c:v>10491.381620380676</c:v>
                </c:pt>
                <c:pt idx="99">
                  <c:v>10543.370397251572</c:v>
                </c:pt>
                <c:pt idx="100">
                  <c:v>10654.111952794465</c:v>
                </c:pt>
                <c:pt idx="101">
                  <c:v>10706.56525555342</c:v>
                </c:pt>
                <c:pt idx="102">
                  <c:v>10759.245532264917</c:v>
                </c:pt>
                <c:pt idx="103">
                  <c:v>10812.188235394227</c:v>
                </c:pt>
                <c:pt idx="104">
                  <c:v>10865.411805619575</c:v>
                </c:pt>
                <c:pt idx="105">
                  <c:v>10614.221291484921</c:v>
                </c:pt>
                <c:pt idx="106">
                  <c:v>10666.530650989262</c:v>
                </c:pt>
                <c:pt idx="107">
                  <c:v>10719.131905247481</c:v>
                </c:pt>
                <c:pt idx="108">
                  <c:v>10772.027612137954</c:v>
                </c:pt>
                <c:pt idx="109">
                  <c:v>10825.219830852417</c:v>
                </c:pt>
                <c:pt idx="110">
                  <c:v>10207.819409385263</c:v>
                </c:pt>
                <c:pt idx="111">
                  <c:v>9860.9239021753856</c:v>
                </c:pt>
                <c:pt idx="112">
                  <c:v>9685.852059818073</c:v>
                </c:pt>
                <c:pt idx="113">
                  <c:v>9398.2634138942867</c:v>
                </c:pt>
                <c:pt idx="114">
                  <c:v>9248.5085672895966</c:v>
                </c:pt>
                <c:pt idx="115">
                  <c:v>9183.9822398179676</c:v>
                </c:pt>
                <c:pt idx="116">
                  <c:v>9013.6916845509695</c:v>
                </c:pt>
                <c:pt idx="117">
                  <c:v>8928.773503262033</c:v>
                </c:pt>
                <c:pt idx="118">
                  <c:v>8714.0946186062483</c:v>
                </c:pt>
                <c:pt idx="119">
                  <c:v>8503.810710107522</c:v>
                </c:pt>
                <c:pt idx="120">
                  <c:v>8403.2926688194621</c:v>
                </c:pt>
                <c:pt idx="121">
                  <c:v>8366.3206986461628</c:v>
                </c:pt>
                <c:pt idx="122">
                  <c:v>24839.025600425048</c:v>
                </c:pt>
                <c:pt idx="123">
                  <c:v>27779.835329186855</c:v>
                </c:pt>
                <c:pt idx="124">
                  <c:v>28934.083338493696</c:v>
                </c:pt>
                <c:pt idx="125">
                  <c:v>29483.16594842152</c:v>
                </c:pt>
                <c:pt idx="126">
                  <c:v>31379.026998466488</c:v>
                </c:pt>
                <c:pt idx="127">
                  <c:v>31633.014025397286</c:v>
                </c:pt>
                <c:pt idx="128">
                  <c:v>31836.817163197349</c:v>
                </c:pt>
                <c:pt idx="129">
                  <c:v>32016.339587456958</c:v>
                </c:pt>
                <c:pt idx="130">
                  <c:v>32184.274143212551</c:v>
                </c:pt>
                <c:pt idx="131">
                  <c:v>37966.168068231433</c:v>
                </c:pt>
                <c:pt idx="132">
                  <c:v>35977.261921420795</c:v>
                </c:pt>
                <c:pt idx="133">
                  <c:v>31718.551432838773</c:v>
                </c:pt>
                <c:pt idx="134">
                  <c:v>32323.893235382257</c:v>
                </c:pt>
                <c:pt idx="135">
                  <c:v>34351.037572051478</c:v>
                </c:pt>
                <c:pt idx="136">
                  <c:v>34435.666150848199</c:v>
                </c:pt>
                <c:pt idx="137">
                  <c:v>34534.339998593314</c:v>
                </c:pt>
                <c:pt idx="138">
                  <c:v>34657.807609140305</c:v>
                </c:pt>
                <c:pt idx="139">
                  <c:v>31903.865257965357</c:v>
                </c:pt>
                <c:pt idx="140">
                  <c:v>32043.419100711097</c:v>
                </c:pt>
                <c:pt idx="141">
                  <c:v>32188.679933257776</c:v>
                </c:pt>
                <c:pt idx="142">
                  <c:v>32337.304254749488</c:v>
                </c:pt>
                <c:pt idx="143">
                  <c:v>32488.062024170558</c:v>
                </c:pt>
                <c:pt idx="144">
                  <c:v>10912.192373761032</c:v>
                </c:pt>
                <c:pt idx="145">
                  <c:v>10963.495246560262</c:v>
                </c:pt>
                <c:pt idx="146">
                  <c:v>11015.144665724654</c:v>
                </c:pt>
                <c:pt idx="147">
                  <c:v>11067.115438787439</c:v>
                </c:pt>
                <c:pt idx="148">
                  <c:v>10767.29497438137</c:v>
                </c:pt>
                <c:pt idx="149">
                  <c:v>10818.214695919127</c:v>
                </c:pt>
                <c:pt idx="150">
                  <c:v>10869.42760840035</c:v>
                </c:pt>
                <c:pt idx="151">
                  <c:v>10920.933669546919</c:v>
                </c:pt>
                <c:pt idx="152">
                  <c:v>11033.559353159586</c:v>
                </c:pt>
                <c:pt idx="153">
                  <c:v>11085.943217444767</c:v>
                </c:pt>
                <c:pt idx="154">
                  <c:v>11138.625216478491</c:v>
                </c:pt>
                <c:pt idx="155">
                  <c:v>11191.606855876311</c:v>
                </c:pt>
                <c:pt idx="156">
                  <c:v>11244.889699210233</c:v>
                </c:pt>
              </c:numCache>
            </c:numRef>
          </c:val>
          <c:smooth val="0"/>
          <c:extLst>
            <c:ext xmlns:c16="http://schemas.microsoft.com/office/drawing/2014/chart" uri="{C3380CC4-5D6E-409C-BE32-E72D297353CC}">
              <c16:uniqueId val="{00000001-8769-4F3A-9512-D3D5AF7B0564}"/>
            </c:ext>
          </c:extLst>
        </c:ser>
        <c:dLbls>
          <c:showLegendKey val="0"/>
          <c:showVal val="0"/>
          <c:showCatName val="0"/>
          <c:showSerName val="0"/>
          <c:showPercent val="0"/>
          <c:showBubbleSize val="0"/>
        </c:dLbls>
        <c:smooth val="0"/>
        <c:axId val="2094980544"/>
        <c:axId val="2094969504"/>
      </c:lineChart>
      <c:catAx>
        <c:axId val="2094980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969504"/>
        <c:crosses val="autoZero"/>
        <c:auto val="1"/>
        <c:lblAlgn val="ctr"/>
        <c:lblOffset val="100"/>
        <c:noMultiLvlLbl val="0"/>
      </c:catAx>
      <c:valAx>
        <c:axId val="2094969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980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[Multichannel Budget Optimization and Sales Forecasting Analysis.xlsx]MODEL DIAGNOSTICS!PivotTable10</c:name>
    <c:fmtId val="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91426071741034"/>
          <c:y val="0.24332895888013997"/>
          <c:w val="0.55117344706911631"/>
          <c:h val="0.48965223097112859"/>
        </c:manualLayout>
      </c:layout>
      <c:lineChart>
        <c:grouping val="standard"/>
        <c:varyColors val="0"/>
        <c:ser>
          <c:idx val="0"/>
          <c:order val="0"/>
          <c:tx>
            <c:strRef>
              <c:f>'MODEL DIAGNOSTICS'!$W$4</c:f>
              <c:strCache>
                <c:ptCount val="1"/>
                <c:pt idx="0">
                  <c:v>Sum of sales</c:v>
                </c:pt>
              </c:strCache>
            </c:strRef>
          </c:tx>
          <c:spPr>
            <a:ln w="28575" cap="rnd">
              <a:solidFill>
                <a:schemeClr val="accent1"/>
              </a:solidFill>
              <a:round/>
            </a:ln>
            <a:effectLst/>
          </c:spPr>
          <c:marker>
            <c:symbol val="none"/>
          </c:marker>
          <c:cat>
            <c:multiLvlStrRef>
              <c:f>'MODEL DIAGNOSTICS'!$U$5:$V$161</c:f>
              <c:multiLvlStrCache>
                <c:ptCount val="157"/>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2</c:v>
                  </c:pt>
                  <c:pt idx="54">
                    <c:v>3</c:v>
                  </c:pt>
                  <c:pt idx="55">
                    <c:v>4</c:v>
                  </c:pt>
                  <c:pt idx="56">
                    <c:v>5</c:v>
                  </c:pt>
                  <c:pt idx="57">
                    <c:v>6</c:v>
                  </c:pt>
                  <c:pt idx="58">
                    <c:v>7</c:v>
                  </c:pt>
                  <c:pt idx="59">
                    <c:v>8</c:v>
                  </c:pt>
                  <c:pt idx="60">
                    <c:v>9</c:v>
                  </c:pt>
                  <c:pt idx="61">
                    <c:v>10</c:v>
                  </c:pt>
                  <c:pt idx="62">
                    <c:v>11</c:v>
                  </c:pt>
                  <c:pt idx="63">
                    <c:v>12</c:v>
                  </c:pt>
                  <c:pt idx="64">
                    <c:v>13</c:v>
                  </c:pt>
                  <c:pt idx="65">
                    <c:v>14</c:v>
                  </c:pt>
                  <c:pt idx="66">
                    <c:v>15</c:v>
                  </c:pt>
                  <c:pt idx="67">
                    <c:v>16</c:v>
                  </c:pt>
                  <c:pt idx="68">
                    <c:v>17</c:v>
                  </c:pt>
                  <c:pt idx="69">
                    <c:v>18</c:v>
                  </c:pt>
                  <c:pt idx="70">
                    <c:v>19</c:v>
                  </c:pt>
                  <c:pt idx="71">
                    <c:v>20</c:v>
                  </c:pt>
                  <c:pt idx="72">
                    <c:v>21</c:v>
                  </c:pt>
                  <c:pt idx="73">
                    <c:v>22</c:v>
                  </c:pt>
                  <c:pt idx="74">
                    <c:v>23</c:v>
                  </c:pt>
                  <c:pt idx="75">
                    <c:v>24</c:v>
                  </c:pt>
                  <c:pt idx="76">
                    <c:v>25</c:v>
                  </c:pt>
                  <c:pt idx="77">
                    <c:v>26</c:v>
                  </c:pt>
                  <c:pt idx="78">
                    <c:v>27</c:v>
                  </c:pt>
                  <c:pt idx="79">
                    <c:v>28</c:v>
                  </c:pt>
                  <c:pt idx="80">
                    <c:v>29</c:v>
                  </c:pt>
                  <c:pt idx="81">
                    <c:v>30</c:v>
                  </c:pt>
                  <c:pt idx="82">
                    <c:v>31</c:v>
                  </c:pt>
                  <c:pt idx="83">
                    <c:v>32</c:v>
                  </c:pt>
                  <c:pt idx="84">
                    <c:v>33</c:v>
                  </c:pt>
                  <c:pt idx="85">
                    <c:v>34</c:v>
                  </c:pt>
                  <c:pt idx="86">
                    <c:v>35</c:v>
                  </c:pt>
                  <c:pt idx="87">
                    <c:v>36</c:v>
                  </c:pt>
                  <c:pt idx="88">
                    <c:v>37</c:v>
                  </c:pt>
                  <c:pt idx="89">
                    <c:v>38</c:v>
                  </c:pt>
                  <c:pt idx="90">
                    <c:v>39</c:v>
                  </c:pt>
                  <c:pt idx="91">
                    <c:v>40</c:v>
                  </c:pt>
                  <c:pt idx="92">
                    <c:v>41</c:v>
                  </c:pt>
                  <c:pt idx="93">
                    <c:v>42</c:v>
                  </c:pt>
                  <c:pt idx="94">
                    <c:v>43</c:v>
                  </c:pt>
                  <c:pt idx="95">
                    <c:v>44</c:v>
                  </c:pt>
                  <c:pt idx="96">
                    <c:v>45</c:v>
                  </c:pt>
                  <c:pt idx="97">
                    <c:v>46</c:v>
                  </c:pt>
                  <c:pt idx="98">
                    <c:v>47</c:v>
                  </c:pt>
                  <c:pt idx="99">
                    <c:v>48</c:v>
                  </c:pt>
                  <c:pt idx="100">
                    <c:v>49</c:v>
                  </c:pt>
                  <c:pt idx="101">
                    <c:v>50</c:v>
                  </c:pt>
                  <c:pt idx="102">
                    <c:v>51</c:v>
                  </c:pt>
                  <c:pt idx="103">
                    <c:v>52</c:v>
                  </c:pt>
                  <c:pt idx="104">
                    <c:v>53</c:v>
                  </c:pt>
                  <c:pt idx="105">
                    <c:v>2</c:v>
                  </c:pt>
                  <c:pt idx="106">
                    <c:v>3</c:v>
                  </c:pt>
                  <c:pt idx="107">
                    <c:v>4</c:v>
                  </c:pt>
                  <c:pt idx="108">
                    <c:v>5</c:v>
                  </c:pt>
                  <c:pt idx="109">
                    <c:v>6</c:v>
                  </c:pt>
                  <c:pt idx="110">
                    <c:v>7</c:v>
                  </c:pt>
                  <c:pt idx="111">
                    <c:v>8</c:v>
                  </c:pt>
                  <c:pt idx="112">
                    <c:v>9</c:v>
                  </c:pt>
                  <c:pt idx="113">
                    <c:v>10</c:v>
                  </c:pt>
                  <c:pt idx="114">
                    <c:v>11</c:v>
                  </c:pt>
                  <c:pt idx="115">
                    <c:v>12</c:v>
                  </c:pt>
                  <c:pt idx="116">
                    <c:v>13</c:v>
                  </c:pt>
                  <c:pt idx="117">
                    <c:v>14</c:v>
                  </c:pt>
                  <c:pt idx="118">
                    <c:v>15</c:v>
                  </c:pt>
                  <c:pt idx="119">
                    <c:v>16</c:v>
                  </c:pt>
                  <c:pt idx="120">
                    <c:v>17</c:v>
                  </c:pt>
                  <c:pt idx="121">
                    <c:v>18</c:v>
                  </c:pt>
                  <c:pt idx="122">
                    <c:v>19</c:v>
                  </c:pt>
                  <c:pt idx="123">
                    <c:v>20</c:v>
                  </c:pt>
                  <c:pt idx="124">
                    <c:v>21</c:v>
                  </c:pt>
                  <c:pt idx="125">
                    <c:v>22</c:v>
                  </c:pt>
                  <c:pt idx="126">
                    <c:v>23</c:v>
                  </c:pt>
                  <c:pt idx="127">
                    <c:v>24</c:v>
                  </c:pt>
                  <c:pt idx="128">
                    <c:v>25</c:v>
                  </c:pt>
                  <c:pt idx="129">
                    <c:v>26</c:v>
                  </c:pt>
                  <c:pt idx="130">
                    <c:v>27</c:v>
                  </c:pt>
                  <c:pt idx="131">
                    <c:v>28</c:v>
                  </c:pt>
                  <c:pt idx="132">
                    <c:v>29</c:v>
                  </c:pt>
                  <c:pt idx="133">
                    <c:v>30</c:v>
                  </c:pt>
                  <c:pt idx="134">
                    <c:v>31</c:v>
                  </c:pt>
                  <c:pt idx="135">
                    <c:v>32</c:v>
                  </c:pt>
                  <c:pt idx="136">
                    <c:v>33</c:v>
                  </c:pt>
                  <c:pt idx="137">
                    <c:v>34</c:v>
                  </c:pt>
                  <c:pt idx="138">
                    <c:v>35</c:v>
                  </c:pt>
                  <c:pt idx="139">
                    <c:v>36</c:v>
                  </c:pt>
                  <c:pt idx="140">
                    <c:v>37</c:v>
                  </c:pt>
                  <c:pt idx="141">
                    <c:v>38</c:v>
                  </c:pt>
                  <c:pt idx="142">
                    <c:v>39</c:v>
                  </c:pt>
                  <c:pt idx="143">
                    <c:v>40</c:v>
                  </c:pt>
                  <c:pt idx="144">
                    <c:v>41</c:v>
                  </c:pt>
                  <c:pt idx="145">
                    <c:v>42</c:v>
                  </c:pt>
                  <c:pt idx="146">
                    <c:v>43</c:v>
                  </c:pt>
                  <c:pt idx="147">
                    <c:v>44</c:v>
                  </c:pt>
                  <c:pt idx="148">
                    <c:v>45</c:v>
                  </c:pt>
                  <c:pt idx="149">
                    <c:v>46</c:v>
                  </c:pt>
                  <c:pt idx="150">
                    <c:v>47</c:v>
                  </c:pt>
                  <c:pt idx="151">
                    <c:v>48</c:v>
                  </c:pt>
                  <c:pt idx="152">
                    <c:v>49</c:v>
                  </c:pt>
                  <c:pt idx="153">
                    <c:v>50</c:v>
                  </c:pt>
                  <c:pt idx="154">
                    <c:v>51</c:v>
                  </c:pt>
                  <c:pt idx="155">
                    <c:v>52</c:v>
                  </c:pt>
                  <c:pt idx="156">
                    <c:v>53</c:v>
                  </c:pt>
                </c:lvl>
                <c:lvl>
                  <c:pt idx="0">
                    <c:v>2017</c:v>
                  </c:pt>
                  <c:pt idx="53">
                    <c:v>2018</c:v>
                  </c:pt>
                  <c:pt idx="105">
                    <c:v>2019</c:v>
                  </c:pt>
                </c:lvl>
              </c:multiLvlStrCache>
            </c:multiLvlStrRef>
          </c:cat>
          <c:val>
            <c:numRef>
              <c:f>'MODEL DIAGNOSTICS'!$W$5:$W$161</c:f>
              <c:numCache>
                <c:formatCode>General</c:formatCode>
                <c:ptCount val="157"/>
                <c:pt idx="0">
                  <c:v>7769.6203521172583</c:v>
                </c:pt>
                <c:pt idx="1">
                  <c:v>7990.1305913990136</c:v>
                </c:pt>
                <c:pt idx="2">
                  <c:v>8235.3926573701319</c:v>
                </c:pt>
                <c:pt idx="3">
                  <c:v>8012.6996062855287</c:v>
                </c:pt>
                <c:pt idx="4">
                  <c:v>8869.7108169978328</c:v>
                </c:pt>
                <c:pt idx="5">
                  <c:v>8640.1998164700162</c:v>
                </c:pt>
                <c:pt idx="6">
                  <c:v>8880.6076392835821</c:v>
                </c:pt>
                <c:pt idx="7">
                  <c:v>8533.2963864270914</c:v>
                </c:pt>
                <c:pt idx="8">
                  <c:v>9352.1957973625667</c:v>
                </c:pt>
                <c:pt idx="9">
                  <c:v>8779.2920124539378</c:v>
                </c:pt>
                <c:pt idx="10">
                  <c:v>9425.6211104724807</c:v>
                </c:pt>
                <c:pt idx="11">
                  <c:v>9188.126515724638</c:v>
                </c:pt>
                <c:pt idx="12">
                  <c:v>9361.8007120469429</c:v>
                </c:pt>
                <c:pt idx="13">
                  <c:v>10451.867136710962</c:v>
                </c:pt>
                <c:pt idx="14">
                  <c:v>10044.927759459568</c:v>
                </c:pt>
                <c:pt idx="15">
                  <c:v>8775.1200879660191</c:v>
                </c:pt>
                <c:pt idx="16">
                  <c:v>8225.2439165078104</c:v>
                </c:pt>
                <c:pt idx="17">
                  <c:v>8863.3580320988367</c:v>
                </c:pt>
                <c:pt idx="18">
                  <c:v>22650.122286755417</c:v>
                </c:pt>
                <c:pt idx="19">
                  <c:v>23522.328727474043</c:v>
                </c:pt>
                <c:pt idx="20">
                  <c:v>23154.349710713595</c:v>
                </c:pt>
                <c:pt idx="21">
                  <c:v>24730.67395411801</c:v>
                </c:pt>
                <c:pt idx="22">
                  <c:v>23702.726864185195</c:v>
                </c:pt>
                <c:pt idx="23">
                  <c:v>24529.229126099868</c:v>
                </c:pt>
                <c:pt idx="24">
                  <c:v>24902.881600583303</c:v>
                </c:pt>
                <c:pt idx="25">
                  <c:v>24633.167733889266</c:v>
                </c:pt>
                <c:pt idx="26">
                  <c:v>25110.91015336581</c:v>
                </c:pt>
                <c:pt idx="27">
                  <c:v>24108.538854923077</c:v>
                </c:pt>
                <c:pt idx="28">
                  <c:v>26558.782183297219</c:v>
                </c:pt>
                <c:pt idx="29">
                  <c:v>26834.930852849884</c:v>
                </c:pt>
                <c:pt idx="30">
                  <c:v>28369.489481237339</c:v>
                </c:pt>
                <c:pt idx="31">
                  <c:v>27391.17994673994</c:v>
                </c:pt>
                <c:pt idx="32">
                  <c:v>27678.844328964391</c:v>
                </c:pt>
                <c:pt idx="33">
                  <c:v>24642.703559938236</c:v>
                </c:pt>
                <c:pt idx="34">
                  <c:v>26439.222629942426</c:v>
                </c:pt>
                <c:pt idx="35">
                  <c:v>25500.809851541871</c:v>
                </c:pt>
                <c:pt idx="36">
                  <c:v>28595.919632589343</c:v>
                </c:pt>
                <c:pt idx="37">
                  <c:v>28395.896855706473</c:v>
                </c:pt>
                <c:pt idx="38">
                  <c:v>27852.588737200836</c:v>
                </c:pt>
                <c:pt idx="39">
                  <c:v>10678.242077520716</c:v>
                </c:pt>
                <c:pt idx="40">
                  <c:v>9648.5001473106331</c:v>
                </c:pt>
                <c:pt idx="41">
                  <c:v>9667.1364878340446</c:v>
                </c:pt>
                <c:pt idx="42">
                  <c:v>8910.0763038237365</c:v>
                </c:pt>
                <c:pt idx="43">
                  <c:v>8743.4077052348784</c:v>
                </c:pt>
                <c:pt idx="44">
                  <c:v>8481.5456162585469</c:v>
                </c:pt>
                <c:pt idx="45">
                  <c:v>8522.0736057713475</c:v>
                </c:pt>
                <c:pt idx="46">
                  <c:v>9254.1698236934717</c:v>
                </c:pt>
                <c:pt idx="47">
                  <c:v>8488.2995393655056</c:v>
                </c:pt>
                <c:pt idx="48">
                  <c:v>8444.4736613125951</c:v>
                </c:pt>
                <c:pt idx="49">
                  <c:v>8948.8276239912884</c:v>
                </c:pt>
                <c:pt idx="50">
                  <c:v>8567.421902325932</c:v>
                </c:pt>
                <c:pt idx="51">
                  <c:v>8784.9743730589435</c:v>
                </c:pt>
                <c:pt idx="52">
                  <c:v>8516.6718309348998</c:v>
                </c:pt>
                <c:pt idx="53">
                  <c:v>9246.4507348079151</c:v>
                </c:pt>
                <c:pt idx="54">
                  <c:v>9745.4416041950844</c:v>
                </c:pt>
                <c:pt idx="55">
                  <c:v>9423.8161675228166</c:v>
                </c:pt>
                <c:pt idx="56">
                  <c:v>9370.6060810102827</c:v>
                </c:pt>
                <c:pt idx="57">
                  <c:v>9818.1436639032527</c:v>
                </c:pt>
                <c:pt idx="58">
                  <c:v>9184.5745288843846</c:v>
                </c:pt>
                <c:pt idx="59">
                  <c:v>9138.6601846747781</c:v>
                </c:pt>
                <c:pt idx="60">
                  <c:v>9667.3183660555951</c:v>
                </c:pt>
                <c:pt idx="61">
                  <c:v>9128.9045843705753</c:v>
                </c:pt>
                <c:pt idx="62">
                  <c:v>10030.886990919513</c:v>
                </c:pt>
                <c:pt idx="63">
                  <c:v>8934.5983741442287</c:v>
                </c:pt>
                <c:pt idx="64">
                  <c:v>9540.5463706257924</c:v>
                </c:pt>
                <c:pt idx="65">
                  <c:v>8859.5392134814028</c:v>
                </c:pt>
                <c:pt idx="66">
                  <c:v>8111.7034706554869</c:v>
                </c:pt>
                <c:pt idx="67">
                  <c:v>8575.8274347447023</c:v>
                </c:pt>
                <c:pt idx="68">
                  <c:v>8566.2439170878861</c:v>
                </c:pt>
                <c:pt idx="69">
                  <c:v>8484.9414053235832</c:v>
                </c:pt>
                <c:pt idx="70">
                  <c:v>22503.64260925616</c:v>
                </c:pt>
                <c:pt idx="71">
                  <c:v>22150.547919990524</c:v>
                </c:pt>
                <c:pt idx="72">
                  <c:v>22856.623454505952</c:v>
                </c:pt>
                <c:pt idx="73">
                  <c:v>22501.694220392685</c:v>
                </c:pt>
                <c:pt idx="74">
                  <c:v>23771.394906054335</c:v>
                </c:pt>
                <c:pt idx="75">
                  <c:v>23649.981429091968</c:v>
                </c:pt>
                <c:pt idx="76">
                  <c:v>22911.609976120439</c:v>
                </c:pt>
                <c:pt idx="77">
                  <c:v>25149.576682894658</c:v>
                </c:pt>
                <c:pt idx="78">
                  <c:v>35369.250862139845</c:v>
                </c:pt>
                <c:pt idx="79">
                  <c:v>38358.024913366062</c:v>
                </c:pt>
                <c:pt idx="80">
                  <c:v>42705.700249820737</c:v>
                </c:pt>
                <c:pt idx="81">
                  <c:v>45346.512931947182</c:v>
                </c:pt>
                <c:pt idx="82">
                  <c:v>43086.451606516894</c:v>
                </c:pt>
                <c:pt idx="83">
                  <c:v>42991.6857387993</c:v>
                </c:pt>
                <c:pt idx="84">
                  <c:v>43635.320876708181</c:v>
                </c:pt>
                <c:pt idx="85">
                  <c:v>44139.413431459834</c:v>
                </c:pt>
                <c:pt idx="86">
                  <c:v>40736.459714421268</c:v>
                </c:pt>
                <c:pt idx="87">
                  <c:v>38434.382084390614</c:v>
                </c:pt>
                <c:pt idx="88">
                  <c:v>32942.160114230544</c:v>
                </c:pt>
                <c:pt idx="89">
                  <c:v>30670.204279566078</c:v>
                </c:pt>
                <c:pt idx="90">
                  <c:v>30983.362651450778</c:v>
                </c:pt>
                <c:pt idx="91">
                  <c:v>30836.771618312254</c:v>
                </c:pt>
                <c:pt idx="92">
                  <c:v>10572.162522429619</c:v>
                </c:pt>
                <c:pt idx="93">
                  <c:v>9716.7001841748679</c:v>
                </c:pt>
                <c:pt idx="94">
                  <c:v>10498.568380276209</c:v>
                </c:pt>
                <c:pt idx="95">
                  <c:v>10321.523818814738</c:v>
                </c:pt>
                <c:pt idx="96">
                  <c:v>10002.74470546597</c:v>
                </c:pt>
                <c:pt idx="97">
                  <c:v>10659.725499772108</c:v>
                </c:pt>
                <c:pt idx="98">
                  <c:v>9876.8257999728121</c:v>
                </c:pt>
                <c:pt idx="99">
                  <c:v>10781.699074682336</c:v>
                </c:pt>
                <c:pt idx="100">
                  <c:v>10995.67231644108</c:v>
                </c:pt>
                <c:pt idx="101">
                  <c:v>10786.312205604001</c:v>
                </c:pt>
                <c:pt idx="102">
                  <c:v>10488.084939474502</c:v>
                </c:pt>
                <c:pt idx="103">
                  <c:v>10832.969033372969</c:v>
                </c:pt>
                <c:pt idx="104">
                  <c:v>11105.10999576018</c:v>
                </c:pt>
                <c:pt idx="105">
                  <c:v>10424.476696769912</c:v>
                </c:pt>
                <c:pt idx="106">
                  <c:v>10764.685235037196</c:v>
                </c:pt>
                <c:pt idx="107">
                  <c:v>11442.936885020668</c:v>
                </c:pt>
                <c:pt idx="108">
                  <c:v>11644.514983428695</c:v>
                </c:pt>
                <c:pt idx="109">
                  <c:v>10775.487254409134</c:v>
                </c:pt>
                <c:pt idx="110">
                  <c:v>9221.0977596484754</c:v>
                </c:pt>
                <c:pt idx="111">
                  <c:v>9697.65617149223</c:v>
                </c:pt>
                <c:pt idx="112">
                  <c:v>8641.1337709107047</c:v>
                </c:pt>
                <c:pt idx="113">
                  <c:v>8829.7454917195264</c:v>
                </c:pt>
                <c:pt idx="114">
                  <c:v>8681.8985743991507</c:v>
                </c:pt>
                <c:pt idx="115">
                  <c:v>7672.6334809597483</c:v>
                </c:pt>
                <c:pt idx="116">
                  <c:v>7391.6952323960213</c:v>
                </c:pt>
                <c:pt idx="117">
                  <c:v>7742.6216795619493</c:v>
                </c:pt>
                <c:pt idx="118">
                  <c:v>7415.9541022914873</c:v>
                </c:pt>
                <c:pt idx="119">
                  <c:v>7374.2984690770036</c:v>
                </c:pt>
                <c:pt idx="120">
                  <c:v>7134.0190563742444</c:v>
                </c:pt>
                <c:pt idx="121">
                  <c:v>7248.4399394165875</c:v>
                </c:pt>
                <c:pt idx="122">
                  <c:v>22713.604559709864</c:v>
                </c:pt>
                <c:pt idx="123">
                  <c:v>26103.101909847053</c:v>
                </c:pt>
                <c:pt idx="124">
                  <c:v>28208.209551951335</c:v>
                </c:pt>
                <c:pt idx="125">
                  <c:v>32330.139082520072</c:v>
                </c:pt>
                <c:pt idx="126">
                  <c:v>34472.211756231096</c:v>
                </c:pt>
                <c:pt idx="127">
                  <c:v>35934.121897708792</c:v>
                </c:pt>
                <c:pt idx="128">
                  <c:v>34886.549886436682</c:v>
                </c:pt>
                <c:pt idx="129">
                  <c:v>36945.426984765239</c:v>
                </c:pt>
                <c:pt idx="130">
                  <c:v>34882.488915872389</c:v>
                </c:pt>
                <c:pt idx="131">
                  <c:v>36465.926643230028</c:v>
                </c:pt>
                <c:pt idx="132">
                  <c:v>31649.795561684936</c:v>
                </c:pt>
                <c:pt idx="133">
                  <c:v>29555.576874791539</c:v>
                </c:pt>
                <c:pt idx="134">
                  <c:v>30868.435846141998</c:v>
                </c:pt>
                <c:pt idx="135">
                  <c:v>33705.719094305736</c:v>
                </c:pt>
                <c:pt idx="136">
                  <c:v>31819.94507117019</c:v>
                </c:pt>
                <c:pt idx="137">
                  <c:v>32133.626164398403</c:v>
                </c:pt>
                <c:pt idx="138">
                  <c:v>31332.027441007645</c:v>
                </c:pt>
                <c:pt idx="139">
                  <c:v>32403.98988684723</c:v>
                </c:pt>
                <c:pt idx="140">
                  <c:v>31310.546909282017</c:v>
                </c:pt>
                <c:pt idx="141">
                  <c:v>31814.441391740045</c:v>
                </c:pt>
                <c:pt idx="142">
                  <c:v>29428.627048396091</c:v>
                </c:pt>
                <c:pt idx="143">
                  <c:v>30409.40683993038</c:v>
                </c:pt>
                <c:pt idx="144">
                  <c:v>11116.684513111733</c:v>
                </c:pt>
                <c:pt idx="145">
                  <c:v>11131.80696852555</c:v>
                </c:pt>
                <c:pt idx="146">
                  <c:v>10412.534700673008</c:v>
                </c:pt>
                <c:pt idx="147">
                  <c:v>10412.732652922898</c:v>
                </c:pt>
                <c:pt idx="148">
                  <c:v>10679.890435578833</c:v>
                </c:pt>
                <c:pt idx="149">
                  <c:v>10890.815040039266</c:v>
                </c:pt>
                <c:pt idx="150">
                  <c:v>11146.093355206691</c:v>
                </c:pt>
                <c:pt idx="151">
                  <c:v>10451.822848597769</c:v>
                </c:pt>
                <c:pt idx="152">
                  <c:v>10598.327652498057</c:v>
                </c:pt>
                <c:pt idx="153">
                  <c:v>11539.852459045647</c:v>
                </c:pt>
                <c:pt idx="154">
                  <c:v>10750.61365032482</c:v>
                </c:pt>
                <c:pt idx="155">
                  <c:v>11335.418901896695</c:v>
                </c:pt>
                <c:pt idx="156">
                  <c:v>12013.395991385565</c:v>
                </c:pt>
              </c:numCache>
            </c:numRef>
          </c:val>
          <c:smooth val="0"/>
          <c:extLst>
            <c:ext xmlns:c16="http://schemas.microsoft.com/office/drawing/2014/chart" uri="{C3380CC4-5D6E-409C-BE32-E72D297353CC}">
              <c16:uniqueId val="{00000000-94BE-4BC6-9FAD-ECA9ACA90017}"/>
            </c:ext>
          </c:extLst>
        </c:ser>
        <c:ser>
          <c:idx val="1"/>
          <c:order val="1"/>
          <c:tx>
            <c:strRef>
              <c:f>'MODEL DIAGNOSTICS'!$X$4</c:f>
              <c:strCache>
                <c:ptCount val="1"/>
                <c:pt idx="0">
                  <c:v>Sum of Prediction 3</c:v>
                </c:pt>
              </c:strCache>
            </c:strRef>
          </c:tx>
          <c:spPr>
            <a:ln w="28575" cap="rnd">
              <a:solidFill>
                <a:schemeClr val="accent2"/>
              </a:solidFill>
              <a:round/>
            </a:ln>
            <a:effectLst/>
          </c:spPr>
          <c:marker>
            <c:symbol val="none"/>
          </c:marker>
          <c:cat>
            <c:multiLvlStrRef>
              <c:f>'MODEL DIAGNOSTICS'!$U$5:$V$161</c:f>
              <c:multiLvlStrCache>
                <c:ptCount val="157"/>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2</c:v>
                  </c:pt>
                  <c:pt idx="54">
                    <c:v>3</c:v>
                  </c:pt>
                  <c:pt idx="55">
                    <c:v>4</c:v>
                  </c:pt>
                  <c:pt idx="56">
                    <c:v>5</c:v>
                  </c:pt>
                  <c:pt idx="57">
                    <c:v>6</c:v>
                  </c:pt>
                  <c:pt idx="58">
                    <c:v>7</c:v>
                  </c:pt>
                  <c:pt idx="59">
                    <c:v>8</c:v>
                  </c:pt>
                  <c:pt idx="60">
                    <c:v>9</c:v>
                  </c:pt>
                  <c:pt idx="61">
                    <c:v>10</c:v>
                  </c:pt>
                  <c:pt idx="62">
                    <c:v>11</c:v>
                  </c:pt>
                  <c:pt idx="63">
                    <c:v>12</c:v>
                  </c:pt>
                  <c:pt idx="64">
                    <c:v>13</c:v>
                  </c:pt>
                  <c:pt idx="65">
                    <c:v>14</c:v>
                  </c:pt>
                  <c:pt idx="66">
                    <c:v>15</c:v>
                  </c:pt>
                  <c:pt idx="67">
                    <c:v>16</c:v>
                  </c:pt>
                  <c:pt idx="68">
                    <c:v>17</c:v>
                  </c:pt>
                  <c:pt idx="69">
                    <c:v>18</c:v>
                  </c:pt>
                  <c:pt idx="70">
                    <c:v>19</c:v>
                  </c:pt>
                  <c:pt idx="71">
                    <c:v>20</c:v>
                  </c:pt>
                  <c:pt idx="72">
                    <c:v>21</c:v>
                  </c:pt>
                  <c:pt idx="73">
                    <c:v>22</c:v>
                  </c:pt>
                  <c:pt idx="74">
                    <c:v>23</c:v>
                  </c:pt>
                  <c:pt idx="75">
                    <c:v>24</c:v>
                  </c:pt>
                  <c:pt idx="76">
                    <c:v>25</c:v>
                  </c:pt>
                  <c:pt idx="77">
                    <c:v>26</c:v>
                  </c:pt>
                  <c:pt idx="78">
                    <c:v>27</c:v>
                  </c:pt>
                  <c:pt idx="79">
                    <c:v>28</c:v>
                  </c:pt>
                  <c:pt idx="80">
                    <c:v>29</c:v>
                  </c:pt>
                  <c:pt idx="81">
                    <c:v>30</c:v>
                  </c:pt>
                  <c:pt idx="82">
                    <c:v>31</c:v>
                  </c:pt>
                  <c:pt idx="83">
                    <c:v>32</c:v>
                  </c:pt>
                  <c:pt idx="84">
                    <c:v>33</c:v>
                  </c:pt>
                  <c:pt idx="85">
                    <c:v>34</c:v>
                  </c:pt>
                  <c:pt idx="86">
                    <c:v>35</c:v>
                  </c:pt>
                  <c:pt idx="87">
                    <c:v>36</c:v>
                  </c:pt>
                  <c:pt idx="88">
                    <c:v>37</c:v>
                  </c:pt>
                  <c:pt idx="89">
                    <c:v>38</c:v>
                  </c:pt>
                  <c:pt idx="90">
                    <c:v>39</c:v>
                  </c:pt>
                  <c:pt idx="91">
                    <c:v>40</c:v>
                  </c:pt>
                  <c:pt idx="92">
                    <c:v>41</c:v>
                  </c:pt>
                  <c:pt idx="93">
                    <c:v>42</c:v>
                  </c:pt>
                  <c:pt idx="94">
                    <c:v>43</c:v>
                  </c:pt>
                  <c:pt idx="95">
                    <c:v>44</c:v>
                  </c:pt>
                  <c:pt idx="96">
                    <c:v>45</c:v>
                  </c:pt>
                  <c:pt idx="97">
                    <c:v>46</c:v>
                  </c:pt>
                  <c:pt idx="98">
                    <c:v>47</c:v>
                  </c:pt>
                  <c:pt idx="99">
                    <c:v>48</c:v>
                  </c:pt>
                  <c:pt idx="100">
                    <c:v>49</c:v>
                  </c:pt>
                  <c:pt idx="101">
                    <c:v>50</c:v>
                  </c:pt>
                  <c:pt idx="102">
                    <c:v>51</c:v>
                  </c:pt>
                  <c:pt idx="103">
                    <c:v>52</c:v>
                  </c:pt>
                  <c:pt idx="104">
                    <c:v>53</c:v>
                  </c:pt>
                  <c:pt idx="105">
                    <c:v>2</c:v>
                  </c:pt>
                  <c:pt idx="106">
                    <c:v>3</c:v>
                  </c:pt>
                  <c:pt idx="107">
                    <c:v>4</c:v>
                  </c:pt>
                  <c:pt idx="108">
                    <c:v>5</c:v>
                  </c:pt>
                  <c:pt idx="109">
                    <c:v>6</c:v>
                  </c:pt>
                  <c:pt idx="110">
                    <c:v>7</c:v>
                  </c:pt>
                  <c:pt idx="111">
                    <c:v>8</c:v>
                  </c:pt>
                  <c:pt idx="112">
                    <c:v>9</c:v>
                  </c:pt>
                  <c:pt idx="113">
                    <c:v>10</c:v>
                  </c:pt>
                  <c:pt idx="114">
                    <c:v>11</c:v>
                  </c:pt>
                  <c:pt idx="115">
                    <c:v>12</c:v>
                  </c:pt>
                  <c:pt idx="116">
                    <c:v>13</c:v>
                  </c:pt>
                  <c:pt idx="117">
                    <c:v>14</c:v>
                  </c:pt>
                  <c:pt idx="118">
                    <c:v>15</c:v>
                  </c:pt>
                  <c:pt idx="119">
                    <c:v>16</c:v>
                  </c:pt>
                  <c:pt idx="120">
                    <c:v>17</c:v>
                  </c:pt>
                  <c:pt idx="121">
                    <c:v>18</c:v>
                  </c:pt>
                  <c:pt idx="122">
                    <c:v>19</c:v>
                  </c:pt>
                  <c:pt idx="123">
                    <c:v>20</c:v>
                  </c:pt>
                  <c:pt idx="124">
                    <c:v>21</c:v>
                  </c:pt>
                  <c:pt idx="125">
                    <c:v>22</c:v>
                  </c:pt>
                  <c:pt idx="126">
                    <c:v>23</c:v>
                  </c:pt>
                  <c:pt idx="127">
                    <c:v>24</c:v>
                  </c:pt>
                  <c:pt idx="128">
                    <c:v>25</c:v>
                  </c:pt>
                  <c:pt idx="129">
                    <c:v>26</c:v>
                  </c:pt>
                  <c:pt idx="130">
                    <c:v>27</c:v>
                  </c:pt>
                  <c:pt idx="131">
                    <c:v>28</c:v>
                  </c:pt>
                  <c:pt idx="132">
                    <c:v>29</c:v>
                  </c:pt>
                  <c:pt idx="133">
                    <c:v>30</c:v>
                  </c:pt>
                  <c:pt idx="134">
                    <c:v>31</c:v>
                  </c:pt>
                  <c:pt idx="135">
                    <c:v>32</c:v>
                  </c:pt>
                  <c:pt idx="136">
                    <c:v>33</c:v>
                  </c:pt>
                  <c:pt idx="137">
                    <c:v>34</c:v>
                  </c:pt>
                  <c:pt idx="138">
                    <c:v>35</c:v>
                  </c:pt>
                  <c:pt idx="139">
                    <c:v>36</c:v>
                  </c:pt>
                  <c:pt idx="140">
                    <c:v>37</c:v>
                  </c:pt>
                  <c:pt idx="141">
                    <c:v>38</c:v>
                  </c:pt>
                  <c:pt idx="142">
                    <c:v>39</c:v>
                  </c:pt>
                  <c:pt idx="143">
                    <c:v>40</c:v>
                  </c:pt>
                  <c:pt idx="144">
                    <c:v>41</c:v>
                  </c:pt>
                  <c:pt idx="145">
                    <c:v>42</c:v>
                  </c:pt>
                  <c:pt idx="146">
                    <c:v>43</c:v>
                  </c:pt>
                  <c:pt idx="147">
                    <c:v>44</c:v>
                  </c:pt>
                  <c:pt idx="148">
                    <c:v>45</c:v>
                  </c:pt>
                  <c:pt idx="149">
                    <c:v>46</c:v>
                  </c:pt>
                  <c:pt idx="150">
                    <c:v>47</c:v>
                  </c:pt>
                  <c:pt idx="151">
                    <c:v>48</c:v>
                  </c:pt>
                  <c:pt idx="152">
                    <c:v>49</c:v>
                  </c:pt>
                  <c:pt idx="153">
                    <c:v>50</c:v>
                  </c:pt>
                  <c:pt idx="154">
                    <c:v>51</c:v>
                  </c:pt>
                  <c:pt idx="155">
                    <c:v>52</c:v>
                  </c:pt>
                  <c:pt idx="156">
                    <c:v>53</c:v>
                  </c:pt>
                </c:lvl>
                <c:lvl>
                  <c:pt idx="0">
                    <c:v>2017</c:v>
                  </c:pt>
                  <c:pt idx="53">
                    <c:v>2018</c:v>
                  </c:pt>
                  <c:pt idx="105">
                    <c:v>2019</c:v>
                  </c:pt>
                </c:lvl>
              </c:multiLvlStrCache>
            </c:multiLvlStrRef>
          </c:cat>
          <c:val>
            <c:numRef>
              <c:f>'MODEL DIAGNOSTICS'!$X$5:$X$161</c:f>
              <c:numCache>
                <c:formatCode>General</c:formatCode>
                <c:ptCount val="157"/>
                <c:pt idx="0">
                  <c:v>8348.9014457826652</c:v>
                </c:pt>
                <c:pt idx="1">
                  <c:v>8466.6387055518026</c:v>
                </c:pt>
                <c:pt idx="2">
                  <c:v>8599.0078410053793</c:v>
                </c:pt>
                <c:pt idx="3">
                  <c:v>8734.377762487371</c:v>
                </c:pt>
                <c:pt idx="4">
                  <c:v>8872.7962369386842</c:v>
                </c:pt>
                <c:pt idx="5">
                  <c:v>8647.2386713382912</c:v>
                </c:pt>
                <c:pt idx="6">
                  <c:v>8594.6236421619687</c:v>
                </c:pt>
                <c:pt idx="7">
                  <c:v>8730.1203016256914</c:v>
                </c:pt>
                <c:pt idx="8">
                  <c:v>8868.6778988129208</c:v>
                </c:pt>
                <c:pt idx="9">
                  <c:v>9010.3442264817077</c:v>
                </c:pt>
                <c:pt idx="10">
                  <c:v>9155.1677980895329</c:v>
                </c:pt>
                <c:pt idx="11">
                  <c:v>9303.197881770504</c:v>
                </c:pt>
                <c:pt idx="12">
                  <c:v>9454.4845342787703</c:v>
                </c:pt>
                <c:pt idx="13">
                  <c:v>9534.375198322241</c:v>
                </c:pt>
                <c:pt idx="14">
                  <c:v>9549.9884770811877</c:v>
                </c:pt>
                <c:pt idx="15">
                  <c:v>8694.3278699810598</c:v>
                </c:pt>
                <c:pt idx="16">
                  <c:v>8225.4301757024223</c:v>
                </c:pt>
                <c:pt idx="17">
                  <c:v>8265.4936947351289</c:v>
                </c:pt>
                <c:pt idx="18">
                  <c:v>22055.692399252119</c:v>
                </c:pt>
                <c:pt idx="19">
                  <c:v>24080.49900551614</c:v>
                </c:pt>
                <c:pt idx="20">
                  <c:v>24808.453890350644</c:v>
                </c:pt>
                <c:pt idx="21">
                  <c:v>25018.763866731009</c:v>
                </c:pt>
                <c:pt idx="22">
                  <c:v>25312.784854556809</c:v>
                </c:pt>
                <c:pt idx="23">
                  <c:v>25441.865293668678</c:v>
                </c:pt>
                <c:pt idx="24">
                  <c:v>24118.495241959903</c:v>
                </c:pt>
                <c:pt idx="25">
                  <c:v>23313.274210192245</c:v>
                </c:pt>
                <c:pt idx="26">
                  <c:v>23198.220671734845</c:v>
                </c:pt>
                <c:pt idx="27">
                  <c:v>23313.34790046819</c:v>
                </c:pt>
                <c:pt idx="28">
                  <c:v>25762.183041852983</c:v>
                </c:pt>
                <c:pt idx="29">
                  <c:v>26614.38681887466</c:v>
                </c:pt>
                <c:pt idx="30">
                  <c:v>26851.015552461937</c:v>
                </c:pt>
                <c:pt idx="31">
                  <c:v>26759.870129100163</c:v>
                </c:pt>
                <c:pt idx="32">
                  <c:v>26897.963240700341</c:v>
                </c:pt>
                <c:pt idx="33">
                  <c:v>25331.420327430395</c:v>
                </c:pt>
                <c:pt idx="34">
                  <c:v>24771.322383016508</c:v>
                </c:pt>
                <c:pt idx="35">
                  <c:v>26964.164804432039</c:v>
                </c:pt>
                <c:pt idx="36">
                  <c:v>27100.926733589462</c:v>
                </c:pt>
                <c:pt idx="37">
                  <c:v>30236.299497573582</c:v>
                </c:pt>
                <c:pt idx="38">
                  <c:v>31302.785869682444</c:v>
                </c:pt>
                <c:pt idx="39">
                  <c:v>11401.707963322844</c:v>
                </c:pt>
                <c:pt idx="40">
                  <c:v>9783.2093638706101</c:v>
                </c:pt>
                <c:pt idx="41">
                  <c:v>8605.3812000125654</c:v>
                </c:pt>
                <c:pt idx="42">
                  <c:v>8646.9319079285178</c:v>
                </c:pt>
                <c:pt idx="43">
                  <c:v>8688.7317718236791</c:v>
                </c:pt>
                <c:pt idx="44">
                  <c:v>8801.5945227075736</c:v>
                </c:pt>
                <c:pt idx="45">
                  <c:v>8844.2401456191637</c:v>
                </c:pt>
                <c:pt idx="46">
                  <c:v>8887.1413418054381</c:v>
                </c:pt>
                <c:pt idx="47">
                  <c:v>8930.2995917854059</c:v>
                </c:pt>
                <c:pt idx="48">
                  <c:v>9040.6441990217645</c:v>
                </c:pt>
                <c:pt idx="49">
                  <c:v>9084.646779266408</c:v>
                </c:pt>
                <c:pt idx="50">
                  <c:v>9128.9128511616673</c:v>
                </c:pt>
                <c:pt idx="51">
                  <c:v>9173.4439370897453</c:v>
                </c:pt>
                <c:pt idx="52">
                  <c:v>9218.2415672477964</c:v>
                </c:pt>
                <c:pt idx="53">
                  <c:v>8970.0658119946329</c:v>
                </c:pt>
                <c:pt idx="54">
                  <c:v>9013.9660063139963</c:v>
                </c:pt>
                <c:pt idx="55">
                  <c:v>9058.1287981842579</c:v>
                </c:pt>
                <c:pt idx="56">
                  <c:v>9102.5557000668832</c:v>
                </c:pt>
                <c:pt idx="57">
                  <c:v>9147.2482322096803</c:v>
                </c:pt>
                <c:pt idx="58">
                  <c:v>9192.2079226914993</c:v>
                </c:pt>
                <c:pt idx="59">
                  <c:v>9237.4363074672947</c:v>
                </c:pt>
                <c:pt idx="60">
                  <c:v>9282.9349304134921</c:v>
                </c:pt>
                <c:pt idx="61">
                  <c:v>9328.7053433736819</c:v>
                </c:pt>
                <c:pt idx="62">
                  <c:v>9374.7491062046593</c:v>
                </c:pt>
                <c:pt idx="63">
                  <c:v>8964.922099337391</c:v>
                </c:pt>
                <c:pt idx="64">
                  <c:v>8758.9385192044338</c:v>
                </c:pt>
                <c:pt idx="65">
                  <c:v>8801.2186419584668</c:v>
                </c:pt>
                <c:pt idx="66">
                  <c:v>8436.8026398180027</c:v>
                </c:pt>
                <c:pt idx="67">
                  <c:v>8239.0427592036358</c:v>
                </c:pt>
                <c:pt idx="68">
                  <c:v>8277.033234646693</c:v>
                </c:pt>
                <c:pt idx="69">
                  <c:v>8315.2528460315207</c:v>
                </c:pt>
                <c:pt idx="70">
                  <c:v>22182.90864588082</c:v>
                </c:pt>
                <c:pt idx="71">
                  <c:v>22285.627066299978</c:v>
                </c:pt>
                <c:pt idx="72">
                  <c:v>22388.964904432549</c:v>
                </c:pt>
                <c:pt idx="73">
                  <c:v>22492.925849597519</c:v>
                </c:pt>
                <c:pt idx="74">
                  <c:v>22724.501990968834</c:v>
                </c:pt>
                <c:pt idx="75">
                  <c:v>22830.311574926764</c:v>
                </c:pt>
                <c:pt idx="76">
                  <c:v>22936.759010775084</c:v>
                </c:pt>
                <c:pt idx="77">
                  <c:v>23565.632675130109</c:v>
                </c:pt>
                <c:pt idx="78">
                  <c:v>35344.901237601931</c:v>
                </c:pt>
                <c:pt idx="79">
                  <c:v>38201.824119860037</c:v>
                </c:pt>
                <c:pt idx="80">
                  <c:v>44351.174835269274</c:v>
                </c:pt>
                <c:pt idx="81">
                  <c:v>45986.619285272325</c:v>
                </c:pt>
                <c:pt idx="82">
                  <c:v>46094.990164847906</c:v>
                </c:pt>
                <c:pt idx="83">
                  <c:v>45760.202064258963</c:v>
                </c:pt>
                <c:pt idx="84">
                  <c:v>45868.039374857879</c:v>
                </c:pt>
                <c:pt idx="85">
                  <c:v>45976.130812078445</c:v>
                </c:pt>
                <c:pt idx="86">
                  <c:v>38672.091067904417</c:v>
                </c:pt>
                <c:pt idx="87">
                  <c:v>35288.466901794593</c:v>
                </c:pt>
                <c:pt idx="88">
                  <c:v>30880.812970911316</c:v>
                </c:pt>
                <c:pt idx="89">
                  <c:v>27488.71063190134</c:v>
                </c:pt>
                <c:pt idx="90">
                  <c:v>27622.119494306407</c:v>
                </c:pt>
                <c:pt idx="91">
                  <c:v>27756.323386664146</c:v>
                </c:pt>
                <c:pt idx="92">
                  <c:v>10066.186204403139</c:v>
                </c:pt>
                <c:pt idx="93">
                  <c:v>10400.120315883705</c:v>
                </c:pt>
                <c:pt idx="94">
                  <c:v>10561.162792546036</c:v>
                </c:pt>
                <c:pt idx="95">
                  <c:v>10613.173779141214</c:v>
                </c:pt>
                <c:pt idx="96">
                  <c:v>10141.473568987629</c:v>
                </c:pt>
                <c:pt idx="97">
                  <c:v>9851.778057340116</c:v>
                </c:pt>
                <c:pt idx="98">
                  <c:v>9899.251233844845</c:v>
                </c:pt>
                <c:pt idx="99">
                  <c:v>9947.0091093758019</c:v>
                </c:pt>
                <c:pt idx="100">
                  <c:v>10069.598495994122</c:v>
                </c:pt>
                <c:pt idx="101">
                  <c:v>10118.291219159111</c:v>
                </c:pt>
                <c:pt idx="102">
                  <c:v>10167.275796704029</c:v>
                </c:pt>
                <c:pt idx="103">
                  <c:v>10216.55392318042</c:v>
                </c:pt>
                <c:pt idx="104">
                  <c:v>10266.127301826242</c:v>
                </c:pt>
                <c:pt idx="105">
                  <c:v>9989.4319592991997</c:v>
                </c:pt>
                <c:pt idx="106">
                  <c:v>10038.012824261219</c:v>
                </c:pt>
                <c:pt idx="107">
                  <c:v>10086.884593714392</c:v>
                </c:pt>
                <c:pt idx="108">
                  <c:v>10136.048951092689</c:v>
                </c:pt>
                <c:pt idx="109">
                  <c:v>9888.9667191609606</c:v>
                </c:pt>
                <c:pt idx="110">
                  <c:v>9293.4968506383848</c:v>
                </c:pt>
                <c:pt idx="111">
                  <c:v>9075.7240648123316</c:v>
                </c:pt>
                <c:pt idx="112">
                  <c:v>9104.726708919703</c:v>
                </c:pt>
                <c:pt idx="113">
                  <c:v>8910.9975612687231</c:v>
                </c:pt>
                <c:pt idx="114">
                  <c:v>8832.4724360037562</c:v>
                </c:pt>
                <c:pt idx="115">
                  <c:v>8867.3709126669655</c:v>
                </c:pt>
                <c:pt idx="116">
                  <c:v>8648.1407666254909</c:v>
                </c:pt>
                <c:pt idx="117">
                  <c:v>8419.3981547024359</c:v>
                </c:pt>
                <c:pt idx="118">
                  <c:v>8370.6962312048436</c:v>
                </c:pt>
                <c:pt idx="119">
                  <c:v>8382.6714590329339</c:v>
                </c:pt>
                <c:pt idx="120">
                  <c:v>8464.312983860882</c:v>
                </c:pt>
                <c:pt idx="121">
                  <c:v>8493.4388643503571</c:v>
                </c:pt>
                <c:pt idx="122">
                  <c:v>23406.532541625351</c:v>
                </c:pt>
                <c:pt idx="123">
                  <c:v>25965.942190903694</c:v>
                </c:pt>
                <c:pt idx="124">
                  <c:v>27524.899811103583</c:v>
                </c:pt>
                <c:pt idx="125">
                  <c:v>30036.046951169476</c:v>
                </c:pt>
                <c:pt idx="126">
                  <c:v>35160.678044067005</c:v>
                </c:pt>
                <c:pt idx="127">
                  <c:v>35457.658018469338</c:v>
                </c:pt>
                <c:pt idx="128">
                  <c:v>35387.218499139621</c:v>
                </c:pt>
                <c:pt idx="129">
                  <c:v>35640.958782359266</c:v>
                </c:pt>
                <c:pt idx="130">
                  <c:v>35642.676193869316</c:v>
                </c:pt>
                <c:pt idx="131">
                  <c:v>35234.451948802329</c:v>
                </c:pt>
                <c:pt idx="132">
                  <c:v>33501.502622510678</c:v>
                </c:pt>
                <c:pt idx="133">
                  <c:v>31909.299743524967</c:v>
                </c:pt>
                <c:pt idx="134">
                  <c:v>32149.677088554974</c:v>
                </c:pt>
                <c:pt idx="135">
                  <c:v>31984.338808809174</c:v>
                </c:pt>
                <c:pt idx="136">
                  <c:v>31925.462854894799</c:v>
                </c:pt>
                <c:pt idx="137">
                  <c:v>31869.719558695346</c:v>
                </c:pt>
                <c:pt idx="138">
                  <c:v>31817.086426780632</c:v>
                </c:pt>
                <c:pt idx="139">
                  <c:v>34177.03374876106</c:v>
                </c:pt>
                <c:pt idx="140">
                  <c:v>34127.030938628981</c:v>
                </c:pt>
                <c:pt idx="141">
                  <c:v>34080.305910347757</c:v>
                </c:pt>
                <c:pt idx="142">
                  <c:v>31468.687543186417</c:v>
                </c:pt>
                <c:pt idx="143">
                  <c:v>29614.147002401347</c:v>
                </c:pt>
                <c:pt idx="144">
                  <c:v>10738.965136551644</c:v>
                </c:pt>
                <c:pt idx="145">
                  <c:v>10790.27193748834</c:v>
                </c:pt>
                <c:pt idx="146">
                  <c:v>10841.886902833618</c:v>
                </c:pt>
                <c:pt idx="147">
                  <c:v>10893.811833585039</c:v>
                </c:pt>
                <c:pt idx="148">
                  <c:v>11034.828065563259</c:v>
                </c:pt>
                <c:pt idx="149">
                  <c:v>11087.804583712756</c:v>
                </c:pt>
                <c:pt idx="150">
                  <c:v>11141.099083724062</c:v>
                </c:pt>
                <c:pt idx="151">
                  <c:v>11194.713418453815</c:v>
                </c:pt>
                <c:pt idx="152">
                  <c:v>11332.544182468448</c:v>
                </c:pt>
                <c:pt idx="153">
                  <c:v>11387.208462243525</c:v>
                </c:pt>
                <c:pt idx="154">
                  <c:v>11442.200619443427</c:v>
                </c:pt>
                <c:pt idx="155">
                  <c:v>11497.522559112411</c:v>
                </c:pt>
                <c:pt idx="156">
                  <c:v>11553.176196021135</c:v>
                </c:pt>
              </c:numCache>
            </c:numRef>
          </c:val>
          <c:smooth val="0"/>
          <c:extLst>
            <c:ext xmlns:c16="http://schemas.microsoft.com/office/drawing/2014/chart" uri="{C3380CC4-5D6E-409C-BE32-E72D297353CC}">
              <c16:uniqueId val="{00000001-94BE-4BC6-9FAD-ECA9ACA90017}"/>
            </c:ext>
          </c:extLst>
        </c:ser>
        <c:dLbls>
          <c:showLegendKey val="0"/>
          <c:showVal val="0"/>
          <c:showCatName val="0"/>
          <c:showSerName val="0"/>
          <c:showPercent val="0"/>
          <c:showBubbleSize val="0"/>
        </c:dLbls>
        <c:smooth val="0"/>
        <c:axId val="590431920"/>
        <c:axId val="590432400"/>
      </c:lineChart>
      <c:catAx>
        <c:axId val="59043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432400"/>
        <c:crosses val="autoZero"/>
        <c:auto val="1"/>
        <c:lblAlgn val="ctr"/>
        <c:lblOffset val="100"/>
        <c:noMultiLvlLbl val="0"/>
      </c:catAx>
      <c:valAx>
        <c:axId val="590432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431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sales VS TV Spend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EDA!$S$5</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EDA!$R$6:$R$947</c:f>
              <c:numCache>
                <c:formatCode>0.00</c:formatCode>
                <c:ptCount val="942"/>
                <c:pt idx="0">
                  <c:v>2700</c:v>
                </c:pt>
                <c:pt idx="1">
                  <c:v>2835</c:v>
                </c:pt>
                <c:pt idx="2">
                  <c:v>2976.75</c:v>
                </c:pt>
                <c:pt idx="3">
                  <c:v>3125.5874999999996</c:v>
                </c:pt>
                <c:pt idx="4">
                  <c:v>3281.8668749999997</c:v>
                </c:pt>
                <c:pt idx="5">
                  <c:v>3445.96021875</c:v>
                </c:pt>
                <c:pt idx="6">
                  <c:v>3618.2582296875007</c:v>
                </c:pt>
                <c:pt idx="7">
                  <c:v>3799.1711411718752</c:v>
                </c:pt>
                <c:pt idx="8">
                  <c:v>3989.1296982304693</c:v>
                </c:pt>
                <c:pt idx="9">
                  <c:v>4188.5861831419934</c:v>
                </c:pt>
                <c:pt idx="10">
                  <c:v>4398.0154922990932</c:v>
                </c:pt>
                <c:pt idx="11">
                  <c:v>4617.9162669140478</c:v>
                </c:pt>
                <c:pt idx="12">
                  <c:v>4848.8120802597505</c:v>
                </c:pt>
                <c:pt idx="13">
                  <c:v>4897.3002010623486</c:v>
                </c:pt>
                <c:pt idx="14">
                  <c:v>4946.2732030729712</c:v>
                </c:pt>
                <c:pt idx="15">
                  <c:v>1248.9339837759253</c:v>
                </c:pt>
                <c:pt idx="16">
                  <c:v>1261.4233236136847</c:v>
                </c:pt>
                <c:pt idx="17">
                  <c:v>1274.0375568498214</c:v>
                </c:pt>
                <c:pt idx="18">
                  <c:v>1286.7779324183198</c:v>
                </c:pt>
                <c:pt idx="19">
                  <c:v>1299.645711742503</c:v>
                </c:pt>
                <c:pt idx="20">
                  <c:v>1312.6421688599282</c:v>
                </c:pt>
                <c:pt idx="21">
                  <c:v>1325.7685905485278</c:v>
                </c:pt>
                <c:pt idx="22">
                  <c:v>1339.026276454013</c:v>
                </c:pt>
                <c:pt idx="23">
                  <c:v>1352.416539218553</c:v>
                </c:pt>
                <c:pt idx="24">
                  <c:v>1365.9407046107385</c:v>
                </c:pt>
                <c:pt idx="25">
                  <c:v>1379.6001116568459</c:v>
                </c:pt>
                <c:pt idx="26">
                  <c:v>1393.3961127734146</c:v>
                </c:pt>
                <c:pt idx="27">
                  <c:v>1407.3300739011486</c:v>
                </c:pt>
                <c:pt idx="28">
                  <c:v>1421.4033746401601</c:v>
                </c:pt>
                <c:pt idx="29">
                  <c:v>1435.6174083865617</c:v>
                </c:pt>
                <c:pt idx="30">
                  <c:v>1449.9735824704276</c:v>
                </c:pt>
                <c:pt idx="31">
                  <c:v>1464.4733182951318</c:v>
                </c:pt>
                <c:pt idx="32">
                  <c:v>1479.1180514780831</c:v>
                </c:pt>
                <c:pt idx="33">
                  <c:v>1493.9092319928641</c:v>
                </c:pt>
                <c:pt idx="34">
                  <c:v>1508.8483243127926</c:v>
                </c:pt>
                <c:pt idx="35">
                  <c:v>1523.9368075559205</c:v>
                </c:pt>
                <c:pt idx="36">
                  <c:v>1539.17617563148</c:v>
                </c:pt>
                <c:pt idx="37">
                  <c:v>1554.5679373877947</c:v>
                </c:pt>
                <c:pt idx="38">
                  <c:v>1570.1136167616723</c:v>
                </c:pt>
                <c:pt idx="39">
                  <c:v>1585.8147529292889</c:v>
                </c:pt>
                <c:pt idx="40">
                  <c:v>1601.6729004585823</c:v>
                </c:pt>
                <c:pt idx="41">
                  <c:v>1617.6896294631676</c:v>
                </c:pt>
                <c:pt idx="42">
                  <c:v>1633.8665257578</c:v>
                </c:pt>
                <c:pt idx="43">
                  <c:v>1650.2051910153777</c:v>
                </c:pt>
                <c:pt idx="44">
                  <c:v>1666.7072429255313</c:v>
                </c:pt>
                <c:pt idx="45">
                  <c:v>1683.3743153547869</c:v>
                </c:pt>
                <c:pt idx="46">
                  <c:v>1700.2080585083349</c:v>
                </c:pt>
                <c:pt idx="47">
                  <c:v>1717.2101390934176</c:v>
                </c:pt>
                <c:pt idx="48">
                  <c:v>1734.3822404843518</c:v>
                </c:pt>
                <c:pt idx="49">
                  <c:v>1751.7260628891954</c:v>
                </c:pt>
                <c:pt idx="50">
                  <c:v>1769.2433235180874</c:v>
                </c:pt>
                <c:pt idx="51">
                  <c:v>1786.9357567532684</c:v>
                </c:pt>
                <c:pt idx="52">
                  <c:v>1804.8051143208008</c:v>
                </c:pt>
                <c:pt idx="53">
                  <c:v>1822.853165464009</c:v>
                </c:pt>
                <c:pt idx="54">
                  <c:v>1841.0816971186491</c:v>
                </c:pt>
                <c:pt idx="55">
                  <c:v>1859.4925140898356</c:v>
                </c:pt>
                <c:pt idx="56">
                  <c:v>1878.0874392307337</c:v>
                </c:pt>
                <c:pt idx="57">
                  <c:v>1896.8683136230409</c:v>
                </c:pt>
                <c:pt idx="58">
                  <c:v>1915.8369967592714</c:v>
                </c:pt>
                <c:pt idx="59">
                  <c:v>1934.9953667268642</c:v>
                </c:pt>
                <c:pt idx="60">
                  <c:v>1954.3453203941326</c:v>
                </c:pt>
                <c:pt idx="61">
                  <c:v>1973.8887735980743</c:v>
                </c:pt>
                <c:pt idx="62">
                  <c:v>1993.6276613340547</c:v>
                </c:pt>
                <c:pt idx="63">
                  <c:v>2013.5639379473955</c:v>
                </c:pt>
                <c:pt idx="64">
                  <c:v>2033.6995773268693</c:v>
                </c:pt>
                <c:pt idx="65">
                  <c:v>2054.036573100138</c:v>
                </c:pt>
                <c:pt idx="66">
                  <c:v>2074.5769388311396</c:v>
                </c:pt>
                <c:pt idx="67">
                  <c:v>2095.3227082194508</c:v>
                </c:pt>
                <c:pt idx="68">
                  <c:v>2116.2759353016454</c:v>
                </c:pt>
                <c:pt idx="69">
                  <c:v>2137.4386946546615</c:v>
                </c:pt>
                <c:pt idx="70">
                  <c:v>2158.8130816012081</c:v>
                </c:pt>
                <c:pt idx="71">
                  <c:v>2180.4012124172209</c:v>
                </c:pt>
                <c:pt idx="72">
                  <c:v>2202.2052245413934</c:v>
                </c:pt>
                <c:pt idx="73">
                  <c:v>2224.2272767868067</c:v>
                </c:pt>
                <c:pt idx="74">
                  <c:v>2246.4695495546748</c:v>
                </c:pt>
                <c:pt idx="75">
                  <c:v>2268.9342450502213</c:v>
                </c:pt>
                <c:pt idx="76">
                  <c:v>2291.6235875007237</c:v>
                </c:pt>
                <c:pt idx="77">
                  <c:v>2314.5398233757305</c:v>
                </c:pt>
                <c:pt idx="78">
                  <c:v>2337.6852216094885</c:v>
                </c:pt>
                <c:pt idx="79">
                  <c:v>2361.062073825583</c:v>
                </c:pt>
                <c:pt idx="80">
                  <c:v>2384.6726945638393</c:v>
                </c:pt>
                <c:pt idx="81">
                  <c:v>2408.5194215094775</c:v>
                </c:pt>
                <c:pt idx="82">
                  <c:v>2432.6046157245714</c:v>
                </c:pt>
                <c:pt idx="83">
                  <c:v>2456.9306618818177</c:v>
                </c:pt>
                <c:pt idx="84">
                  <c:v>2481.499968500636</c:v>
                </c:pt>
                <c:pt idx="85">
                  <c:v>2506.3149681856421</c:v>
                </c:pt>
                <c:pt idx="86">
                  <c:v>2531.378117867499</c:v>
                </c:pt>
                <c:pt idx="87">
                  <c:v>2556.6918990461736</c:v>
                </c:pt>
                <c:pt idx="88">
                  <c:v>2582.2588180366356</c:v>
                </c:pt>
                <c:pt idx="89">
                  <c:v>2608.081406217002</c:v>
                </c:pt>
                <c:pt idx="90">
                  <c:v>2634.1622202791718</c:v>
                </c:pt>
                <c:pt idx="91">
                  <c:v>2660.5038424819636</c:v>
                </c:pt>
                <c:pt idx="92">
                  <c:v>2687.1088809067833</c:v>
                </c:pt>
                <c:pt idx="93">
                  <c:v>2713.979969715851</c:v>
                </c:pt>
                <c:pt idx="94">
                  <c:v>2741.1197694130096</c:v>
                </c:pt>
                <c:pt idx="95">
                  <c:v>2768.53096710714</c:v>
                </c:pt>
                <c:pt idx="96">
                  <c:v>2796.2162767782115</c:v>
                </c:pt>
                <c:pt idx="97">
                  <c:v>2824.1784395459936</c:v>
                </c:pt>
                <c:pt idx="98">
                  <c:v>2852.4202239414535</c:v>
                </c:pt>
                <c:pt idx="99">
                  <c:v>2880.944426180868</c:v>
                </c:pt>
                <c:pt idx="100">
                  <c:v>2909.753870442677</c:v>
                </c:pt>
                <c:pt idx="101">
                  <c:v>2938.8514091471034</c:v>
                </c:pt>
                <c:pt idx="102">
                  <c:v>2968.2399232385746</c:v>
                </c:pt>
                <c:pt idx="103">
                  <c:v>2997.9223224709604</c:v>
                </c:pt>
                <c:pt idx="104">
                  <c:v>3027.9015456956699</c:v>
                </c:pt>
                <c:pt idx="105">
                  <c:v>3058.180561152627</c:v>
                </c:pt>
                <c:pt idx="106">
                  <c:v>3088.7623667641537</c:v>
                </c:pt>
                <c:pt idx="107">
                  <c:v>3119.6499904317943</c:v>
                </c:pt>
                <c:pt idx="108">
                  <c:v>3150.8464903361123</c:v>
                </c:pt>
                <c:pt idx="109">
                  <c:v>3182.3549552394743</c:v>
                </c:pt>
                <c:pt idx="110">
                  <c:v>596.69155410740143</c:v>
                </c:pt>
                <c:pt idx="111">
                  <c:v>447.5186655805511</c:v>
                </c:pt>
                <c:pt idx="112">
                  <c:v>335.63899918541324</c:v>
                </c:pt>
                <c:pt idx="113">
                  <c:v>251.72924938905999</c:v>
                </c:pt>
                <c:pt idx="114">
                  <c:v>188.79693704179493</c:v>
                </c:pt>
                <c:pt idx="115">
                  <c:v>141.59770278134621</c:v>
                </c:pt>
                <c:pt idx="116">
                  <c:v>106.19827708600965</c:v>
                </c:pt>
                <c:pt idx="117">
                  <c:v>79.648707814507247</c:v>
                </c:pt>
                <c:pt idx="118">
                  <c:v>59.736530860880436</c:v>
                </c:pt>
                <c:pt idx="119">
                  <c:v>44.80239814566032</c:v>
                </c:pt>
                <c:pt idx="120">
                  <c:v>33.601798609245243</c:v>
                </c:pt>
                <c:pt idx="121">
                  <c:v>25.201348956933927</c:v>
                </c:pt>
                <c:pt idx="122">
                  <c:v>1222.4390357974039</c:v>
                </c:pt>
                <c:pt idx="123">
                  <c:v>1234.6634261553777</c:v>
                </c:pt>
                <c:pt idx="124">
                  <c:v>1247.010060416932</c:v>
                </c:pt>
                <c:pt idx="125">
                  <c:v>1259.4801610211011</c:v>
                </c:pt>
                <c:pt idx="126">
                  <c:v>1272.0749626313122</c:v>
                </c:pt>
                <c:pt idx="127">
                  <c:v>1284.7957122576249</c:v>
                </c:pt>
                <c:pt idx="128">
                  <c:v>1297.6436693802016</c:v>
                </c:pt>
                <c:pt idx="129">
                  <c:v>1310.6201060740034</c:v>
                </c:pt>
                <c:pt idx="130">
                  <c:v>1323.7263071347436</c:v>
                </c:pt>
                <c:pt idx="131">
                  <c:v>1336.9635702060912</c:v>
                </c:pt>
                <c:pt idx="132">
                  <c:v>1350.333205908152</c:v>
                </c:pt>
                <c:pt idx="133">
                  <c:v>253.18747610777848</c:v>
                </c:pt>
                <c:pt idx="134">
                  <c:v>1377.4749033469056</c:v>
                </c:pt>
                <c:pt idx="135">
                  <c:v>1391.2496523803752</c:v>
                </c:pt>
                <c:pt idx="136">
                  <c:v>1405.1621489041786</c:v>
                </c:pt>
                <c:pt idx="137">
                  <c:v>1419.2137703932203</c:v>
                </c:pt>
                <c:pt idx="138">
                  <c:v>1433.4059080971529</c:v>
                </c:pt>
                <c:pt idx="139">
                  <c:v>1447.7399671781243</c:v>
                </c:pt>
                <c:pt idx="140">
                  <c:v>1462.2173668499054</c:v>
                </c:pt>
                <c:pt idx="141">
                  <c:v>1476.8395405184049</c:v>
                </c:pt>
                <c:pt idx="142">
                  <c:v>1491.6079359235891</c:v>
                </c:pt>
                <c:pt idx="143">
                  <c:v>1506.5240152828244</c:v>
                </c:pt>
                <c:pt idx="144">
                  <c:v>1521.5892554356528</c:v>
                </c:pt>
                <c:pt idx="145">
                  <c:v>1536.8051479900096</c:v>
                </c:pt>
                <c:pt idx="146">
                  <c:v>1552.1731994699094</c:v>
                </c:pt>
                <c:pt idx="147">
                  <c:v>1567.6949314646085</c:v>
                </c:pt>
                <c:pt idx="148">
                  <c:v>1583.3718807792548</c:v>
                </c:pt>
                <c:pt idx="149">
                  <c:v>1599.2055995870473</c:v>
                </c:pt>
                <c:pt idx="150">
                  <c:v>1615.1976555829178</c:v>
                </c:pt>
                <c:pt idx="151">
                  <c:v>1631.349632138747</c:v>
                </c:pt>
                <c:pt idx="152">
                  <c:v>1647.663128460134</c:v>
                </c:pt>
                <c:pt idx="153">
                  <c:v>1664.1397597447358</c:v>
                </c:pt>
                <c:pt idx="154">
                  <c:v>1680.7811573421827</c:v>
                </c:pt>
                <c:pt idx="155">
                  <c:v>1697.5889689156052</c:v>
                </c:pt>
                <c:pt idx="156">
                  <c:v>1714.564858604761</c:v>
                </c:pt>
                <c:pt idx="157">
                  <c:v>5400</c:v>
                </c:pt>
                <c:pt idx="158">
                  <c:v>5670</c:v>
                </c:pt>
                <c:pt idx="159">
                  <c:v>5953.5</c:v>
                </c:pt>
                <c:pt idx="160">
                  <c:v>6251.1749999999993</c:v>
                </c:pt>
                <c:pt idx="161">
                  <c:v>6563.7337499999994</c:v>
                </c:pt>
                <c:pt idx="162">
                  <c:v>3445.96021875</c:v>
                </c:pt>
                <c:pt idx="163">
                  <c:v>3618.2582296875007</c:v>
                </c:pt>
                <c:pt idx="164">
                  <c:v>3799.1711411718752</c:v>
                </c:pt>
                <c:pt idx="165">
                  <c:v>3989.1296982304693</c:v>
                </c:pt>
                <c:pt idx="166">
                  <c:v>4188.5861831419934</c:v>
                </c:pt>
                <c:pt idx="167">
                  <c:v>4398.0154922990932</c:v>
                </c:pt>
                <c:pt idx="168">
                  <c:v>4617.9162669140478</c:v>
                </c:pt>
                <c:pt idx="169">
                  <c:v>4848.8120802597505</c:v>
                </c:pt>
                <c:pt idx="170">
                  <c:v>4897.3002010623486</c:v>
                </c:pt>
                <c:pt idx="171">
                  <c:v>4946.2732030729712</c:v>
                </c:pt>
                <c:pt idx="172">
                  <c:v>3746.8019513277759</c:v>
                </c:pt>
                <c:pt idx="173">
                  <c:v>3784.2699708410541</c:v>
                </c:pt>
                <c:pt idx="174">
                  <c:v>3822.1126705494648</c:v>
                </c:pt>
                <c:pt idx="175">
                  <c:v>3860.3337972549598</c:v>
                </c:pt>
                <c:pt idx="176">
                  <c:v>3898.9371352275093</c:v>
                </c:pt>
                <c:pt idx="177">
                  <c:v>3937.9265065797845</c:v>
                </c:pt>
                <c:pt idx="178">
                  <c:v>3977.3057716455833</c:v>
                </c:pt>
                <c:pt idx="179">
                  <c:v>4017.078829362039</c:v>
                </c:pt>
                <c:pt idx="180">
                  <c:v>4057.2496176556583</c:v>
                </c:pt>
                <c:pt idx="181">
                  <c:v>4097.822113832216</c:v>
                </c:pt>
                <c:pt idx="182">
                  <c:v>4138.8003349705377</c:v>
                </c:pt>
                <c:pt idx="183">
                  <c:v>4180.1883383202439</c:v>
                </c:pt>
                <c:pt idx="184">
                  <c:v>4221.990221703446</c:v>
                </c:pt>
                <c:pt idx="185">
                  <c:v>4264.2101239204803</c:v>
                </c:pt>
                <c:pt idx="186">
                  <c:v>4306.8522251596851</c:v>
                </c:pt>
                <c:pt idx="187">
                  <c:v>4349.9207474112818</c:v>
                </c:pt>
                <c:pt idx="188">
                  <c:v>4393.4199548853958</c:v>
                </c:pt>
                <c:pt idx="189">
                  <c:v>4437.3541544342479</c:v>
                </c:pt>
                <c:pt idx="190">
                  <c:v>4481.7276959785913</c:v>
                </c:pt>
                <c:pt idx="191">
                  <c:v>4526.5449729383781</c:v>
                </c:pt>
                <c:pt idx="192">
                  <c:v>4571.8104226677615</c:v>
                </c:pt>
                <c:pt idx="193">
                  <c:v>4617.5285268944399</c:v>
                </c:pt>
                <c:pt idx="194">
                  <c:v>4663.7038121633841</c:v>
                </c:pt>
                <c:pt idx="195">
                  <c:v>4710.340850285017</c:v>
                </c:pt>
                <c:pt idx="196">
                  <c:v>883.18890942844087</c:v>
                </c:pt>
                <c:pt idx="197">
                  <c:v>4805.0187013757468</c:v>
                </c:pt>
                <c:pt idx="198">
                  <c:v>4853.0688883895036</c:v>
                </c:pt>
                <c:pt idx="199">
                  <c:v>4901.5995772733986</c:v>
                </c:pt>
                <c:pt idx="200">
                  <c:v>4950.6155730461332</c:v>
                </c:pt>
                <c:pt idx="201">
                  <c:v>5000.121728776594</c:v>
                </c:pt>
                <c:pt idx="202">
                  <c:v>5050.1229460643599</c:v>
                </c:pt>
                <c:pt idx="203">
                  <c:v>5100.624175525003</c:v>
                </c:pt>
                <c:pt idx="204">
                  <c:v>5151.6304172802529</c:v>
                </c:pt>
                <c:pt idx="205">
                  <c:v>5203.1467214530567</c:v>
                </c:pt>
                <c:pt idx="206">
                  <c:v>5255.1781886675863</c:v>
                </c:pt>
                <c:pt idx="207">
                  <c:v>5307.7299705542637</c:v>
                </c:pt>
                <c:pt idx="208">
                  <c:v>5360.8072702598038</c:v>
                </c:pt>
                <c:pt idx="209">
                  <c:v>5414.4153429624021</c:v>
                </c:pt>
                <c:pt idx="210">
                  <c:v>5468.5594963920266</c:v>
                </c:pt>
                <c:pt idx="211">
                  <c:v>5523.245091355946</c:v>
                </c:pt>
                <c:pt idx="212">
                  <c:v>5578.4775422695056</c:v>
                </c:pt>
                <c:pt idx="213">
                  <c:v>5634.2623176922007</c:v>
                </c:pt>
                <c:pt idx="214">
                  <c:v>5690.6049408691233</c:v>
                </c:pt>
                <c:pt idx="215">
                  <c:v>5747.5109902778149</c:v>
                </c:pt>
                <c:pt idx="216">
                  <c:v>5804.9861001805939</c:v>
                </c:pt>
                <c:pt idx="217">
                  <c:v>5863.0359611823978</c:v>
                </c:pt>
                <c:pt idx="218">
                  <c:v>5921.6663207942229</c:v>
                </c:pt>
                <c:pt idx="219">
                  <c:v>1110.3124351489168</c:v>
                </c:pt>
                <c:pt idx="220">
                  <c:v>6040.6918138421861</c:v>
                </c:pt>
                <c:pt idx="221">
                  <c:v>6101.0987319806072</c:v>
                </c:pt>
                <c:pt idx="222">
                  <c:v>6162.1097193004134</c:v>
                </c:pt>
                <c:pt idx="223">
                  <c:v>6223.7308164934175</c:v>
                </c:pt>
                <c:pt idx="224">
                  <c:v>6285.9681246583532</c:v>
                </c:pt>
                <c:pt idx="225">
                  <c:v>6348.8278059049371</c:v>
                </c:pt>
                <c:pt idx="226">
                  <c:v>6412.3160839639859</c:v>
                </c:pt>
                <c:pt idx="227">
                  <c:v>6476.4392448036251</c:v>
                </c:pt>
                <c:pt idx="228">
                  <c:v>6541.2036372516613</c:v>
                </c:pt>
                <c:pt idx="229">
                  <c:v>6606.6156736241792</c:v>
                </c:pt>
                <c:pt idx="230">
                  <c:v>6672.6818303604196</c:v>
                </c:pt>
                <c:pt idx="231">
                  <c:v>6739.4086486640226</c:v>
                </c:pt>
                <c:pt idx="232">
                  <c:v>6806.8027351506644</c:v>
                </c:pt>
                <c:pt idx="233">
                  <c:v>6874.8707625021707</c:v>
                </c:pt>
                <c:pt idx="234">
                  <c:v>6943.6194701271916</c:v>
                </c:pt>
                <c:pt idx="235">
                  <c:v>7013.0556648284655</c:v>
                </c:pt>
                <c:pt idx="236">
                  <c:v>7083.1862214767489</c:v>
                </c:pt>
                <c:pt idx="237">
                  <c:v>7154.0180836915169</c:v>
                </c:pt>
                <c:pt idx="238">
                  <c:v>7225.5582645284312</c:v>
                </c:pt>
                <c:pt idx="239">
                  <c:v>7297.8138471737157</c:v>
                </c:pt>
                <c:pt idx="240">
                  <c:v>7370.7919856454537</c:v>
                </c:pt>
                <c:pt idx="241">
                  <c:v>7444.499905501908</c:v>
                </c:pt>
                <c:pt idx="242">
                  <c:v>7518.9449045569263</c:v>
                </c:pt>
                <c:pt idx="243">
                  <c:v>7594.134353602497</c:v>
                </c:pt>
                <c:pt idx="244">
                  <c:v>7670.0756971385217</c:v>
                </c:pt>
                <c:pt idx="245">
                  <c:v>7746.7764541099077</c:v>
                </c:pt>
                <c:pt idx="246">
                  <c:v>7824.2442186510052</c:v>
                </c:pt>
                <c:pt idx="247">
                  <c:v>3951.243330418758</c:v>
                </c:pt>
                <c:pt idx="248">
                  <c:v>3990.7557637229456</c:v>
                </c:pt>
                <c:pt idx="249">
                  <c:v>4030.6633213601754</c:v>
                </c:pt>
                <c:pt idx="250">
                  <c:v>4070.9699545737767</c:v>
                </c:pt>
                <c:pt idx="251">
                  <c:v>4111.6796541195145</c:v>
                </c:pt>
                <c:pt idx="252">
                  <c:v>4152.7964506607095</c:v>
                </c:pt>
                <c:pt idx="253">
                  <c:v>4194.3244151673171</c:v>
                </c:pt>
                <c:pt idx="254">
                  <c:v>4236.2676593189899</c:v>
                </c:pt>
                <c:pt idx="255">
                  <c:v>4278.6303359121803</c:v>
                </c:pt>
                <c:pt idx="256">
                  <c:v>4321.4166392713023</c:v>
                </c:pt>
                <c:pt idx="257">
                  <c:v>4364.6308056640155</c:v>
                </c:pt>
                <c:pt idx="258">
                  <c:v>4408.2771137206546</c:v>
                </c:pt>
                <c:pt idx="259">
                  <c:v>4452.3598848578622</c:v>
                </c:pt>
                <c:pt idx="260">
                  <c:v>4496.8834837064405</c:v>
                </c:pt>
                <c:pt idx="261">
                  <c:v>4541.852318543506</c:v>
                </c:pt>
                <c:pt idx="262">
                  <c:v>4587.2708417289405</c:v>
                </c:pt>
                <c:pt idx="263">
                  <c:v>4633.1435501462292</c:v>
                </c:pt>
                <c:pt idx="264">
                  <c:v>4679.4749856476919</c:v>
                </c:pt>
                <c:pt idx="265">
                  <c:v>4726.2697355041691</c:v>
                </c:pt>
                <c:pt idx="266">
                  <c:v>4773.5324328592114</c:v>
                </c:pt>
                <c:pt idx="267">
                  <c:v>895.0373311611022</c:v>
                </c:pt>
                <c:pt idx="268">
                  <c:v>671.27799837082648</c:v>
                </c:pt>
                <c:pt idx="269">
                  <c:v>1006.9169975562399</c:v>
                </c:pt>
                <c:pt idx="270">
                  <c:v>755.18774816717973</c:v>
                </c:pt>
                <c:pt idx="271">
                  <c:v>566.39081112538486</c:v>
                </c:pt>
                <c:pt idx="272">
                  <c:v>424.79310834403861</c:v>
                </c:pt>
                <c:pt idx="273">
                  <c:v>318.59483125802899</c:v>
                </c:pt>
                <c:pt idx="274">
                  <c:v>238.94612344352174</c:v>
                </c:pt>
                <c:pt idx="275">
                  <c:v>179.20959258264128</c:v>
                </c:pt>
                <c:pt idx="276">
                  <c:v>134.40719443698097</c:v>
                </c:pt>
                <c:pt idx="277">
                  <c:v>100.80539582773571</c:v>
                </c:pt>
                <c:pt idx="278">
                  <c:v>75.604046870801781</c:v>
                </c:pt>
                <c:pt idx="279">
                  <c:v>3667.3171073922117</c:v>
                </c:pt>
                <c:pt idx="280">
                  <c:v>3703.9902784661335</c:v>
                </c:pt>
                <c:pt idx="281">
                  <c:v>3741.0301812507951</c:v>
                </c:pt>
                <c:pt idx="282">
                  <c:v>3778.4404830633039</c:v>
                </c:pt>
                <c:pt idx="283">
                  <c:v>3816.2248878939363</c:v>
                </c:pt>
                <c:pt idx="284">
                  <c:v>3854.3871367728748</c:v>
                </c:pt>
                <c:pt idx="285">
                  <c:v>3892.9310081406056</c:v>
                </c:pt>
                <c:pt idx="286">
                  <c:v>3931.8603182220108</c:v>
                </c:pt>
                <c:pt idx="287">
                  <c:v>3971.1789214042315</c:v>
                </c:pt>
                <c:pt idx="288">
                  <c:v>4010.8907106182733</c:v>
                </c:pt>
                <c:pt idx="289">
                  <c:v>4050.9996177244557</c:v>
                </c:pt>
                <c:pt idx="290">
                  <c:v>759.56242832333555</c:v>
                </c:pt>
                <c:pt idx="291">
                  <c:v>4132.4247100407174</c:v>
                </c:pt>
                <c:pt idx="292">
                  <c:v>4173.7489571411261</c:v>
                </c:pt>
                <c:pt idx="293">
                  <c:v>4215.4864467125353</c:v>
                </c:pt>
                <c:pt idx="294">
                  <c:v>4257.641311179661</c:v>
                </c:pt>
                <c:pt idx="295">
                  <c:v>4300.2177242914586</c:v>
                </c:pt>
                <c:pt idx="296">
                  <c:v>4343.219901534374</c:v>
                </c:pt>
                <c:pt idx="297">
                  <c:v>4386.6521005497161</c:v>
                </c:pt>
                <c:pt idx="298">
                  <c:v>4430.5186215552139</c:v>
                </c:pt>
                <c:pt idx="299">
                  <c:v>4474.8238077707665</c:v>
                </c:pt>
                <c:pt idx="300">
                  <c:v>4519.5720458484739</c:v>
                </c:pt>
                <c:pt idx="301">
                  <c:v>4564.7677663069589</c:v>
                </c:pt>
                <c:pt idx="302">
                  <c:v>4610.4154439700287</c:v>
                </c:pt>
                <c:pt idx="303">
                  <c:v>4656.5195984097281</c:v>
                </c:pt>
                <c:pt idx="304">
                  <c:v>4703.0847943938261</c:v>
                </c:pt>
                <c:pt idx="305">
                  <c:v>4750.1156423377643</c:v>
                </c:pt>
                <c:pt idx="306">
                  <c:v>4797.6167987611425</c:v>
                </c:pt>
                <c:pt idx="307">
                  <c:v>4845.5929667487535</c:v>
                </c:pt>
                <c:pt idx="308">
                  <c:v>4894.0488964162414</c:v>
                </c:pt>
                <c:pt idx="309">
                  <c:v>4942.9893853804033</c:v>
                </c:pt>
                <c:pt idx="310">
                  <c:v>4992.4192792342074</c:v>
                </c:pt>
                <c:pt idx="311">
                  <c:v>5042.3434720265495</c:v>
                </c:pt>
                <c:pt idx="312">
                  <c:v>5092.7669067468141</c:v>
                </c:pt>
                <c:pt idx="313">
                  <c:v>5143.6945758142829</c:v>
                </c:pt>
                <c:pt idx="314">
                  <c:v>2430</c:v>
                </c:pt>
                <c:pt idx="315">
                  <c:v>2551.5</c:v>
                </c:pt>
                <c:pt idx="316">
                  <c:v>2679.0750000000003</c:v>
                </c:pt>
                <c:pt idx="317">
                  <c:v>2813.0287499999999</c:v>
                </c:pt>
                <c:pt idx="318">
                  <c:v>2953.6801875000001</c:v>
                </c:pt>
                <c:pt idx="319">
                  <c:v>3101.3641968749998</c:v>
                </c:pt>
                <c:pt idx="320">
                  <c:v>3256.4324067187504</c:v>
                </c:pt>
                <c:pt idx="321">
                  <c:v>3419.2540270546879</c:v>
                </c:pt>
                <c:pt idx="322">
                  <c:v>3590.216728407423</c:v>
                </c:pt>
                <c:pt idx="323">
                  <c:v>3769.7275648277937</c:v>
                </c:pt>
                <c:pt idx="324">
                  <c:v>3958.2139430691836</c:v>
                </c:pt>
                <c:pt idx="325">
                  <c:v>4156.1246402226425</c:v>
                </c:pt>
                <c:pt idx="326">
                  <c:v>4363.9308722337755</c:v>
                </c:pt>
                <c:pt idx="327">
                  <c:v>4407.5701809561142</c:v>
                </c:pt>
                <c:pt idx="328">
                  <c:v>4451.6458827656743</c:v>
                </c:pt>
                <c:pt idx="329">
                  <c:v>1124.0405853983327</c:v>
                </c:pt>
                <c:pt idx="330">
                  <c:v>1135.2809912523162</c:v>
                </c:pt>
                <c:pt idx="331">
                  <c:v>1146.6338011648395</c:v>
                </c:pt>
                <c:pt idx="332">
                  <c:v>1158.1001391764878</c:v>
                </c:pt>
                <c:pt idx="333">
                  <c:v>1169.6811405682529</c:v>
                </c:pt>
                <c:pt idx="334">
                  <c:v>1181.3779519739355</c:v>
                </c:pt>
                <c:pt idx="335">
                  <c:v>1193.1917314936745</c:v>
                </c:pt>
                <c:pt idx="336">
                  <c:v>1205.1236488086115</c:v>
                </c:pt>
                <c:pt idx="337">
                  <c:v>1217.1748852966975</c:v>
                </c:pt>
                <c:pt idx="338">
                  <c:v>1229.3466341496646</c:v>
                </c:pt>
                <c:pt idx="339">
                  <c:v>1241.6401004911613</c:v>
                </c:pt>
                <c:pt idx="340">
                  <c:v>1254.056501496073</c:v>
                </c:pt>
                <c:pt idx="341">
                  <c:v>1266.597066511034</c:v>
                </c:pt>
                <c:pt idx="342">
                  <c:v>1279.2630371761443</c:v>
                </c:pt>
                <c:pt idx="343">
                  <c:v>1292.0556675479054</c:v>
                </c:pt>
                <c:pt idx="344">
                  <c:v>1304.9762242233846</c:v>
                </c:pt>
                <c:pt idx="345">
                  <c:v>1318.0259864656186</c:v>
                </c:pt>
                <c:pt idx="346">
                  <c:v>1331.2062463302748</c:v>
                </c:pt>
                <c:pt idx="347">
                  <c:v>1344.5183087935775</c:v>
                </c:pt>
                <c:pt idx="348">
                  <c:v>1357.9634918815132</c:v>
                </c:pt>
                <c:pt idx="349">
                  <c:v>1371.5431268003283</c:v>
                </c:pt>
                <c:pt idx="350">
                  <c:v>1385.2585580683317</c:v>
                </c:pt>
                <c:pt idx="351">
                  <c:v>1399.1111436490153</c:v>
                </c:pt>
                <c:pt idx="352">
                  <c:v>1413.1022550855052</c:v>
                </c:pt>
                <c:pt idx="353">
                  <c:v>1427.2332776363603</c:v>
                </c:pt>
                <c:pt idx="354">
                  <c:v>1441.5056104127236</c:v>
                </c:pt>
                <c:pt idx="355">
                  <c:v>1455.9206665168513</c:v>
                </c:pt>
                <c:pt idx="356">
                  <c:v>1470.4798731820194</c:v>
                </c:pt>
                <c:pt idx="357">
                  <c:v>1485.1846719138398</c:v>
                </c:pt>
                <c:pt idx="358">
                  <c:v>1500.0365186329782</c:v>
                </c:pt>
                <c:pt idx="359">
                  <c:v>1515.0368838193081</c:v>
                </c:pt>
                <c:pt idx="360">
                  <c:v>1530.1872526575012</c:v>
                </c:pt>
                <c:pt idx="361">
                  <c:v>1545.4891251840759</c:v>
                </c:pt>
                <c:pt idx="362">
                  <c:v>1560.9440164359169</c:v>
                </c:pt>
                <c:pt idx="363">
                  <c:v>1576.5534566002761</c:v>
                </c:pt>
                <c:pt idx="364">
                  <c:v>1592.3189911662789</c:v>
                </c:pt>
                <c:pt idx="365">
                  <c:v>1608.2421810779413</c:v>
                </c:pt>
                <c:pt idx="366">
                  <c:v>1624.3246028887206</c:v>
                </c:pt>
                <c:pt idx="367">
                  <c:v>1640.567848917608</c:v>
                </c:pt>
                <c:pt idx="368">
                  <c:v>1656.9735274067843</c:v>
                </c:pt>
                <c:pt idx="369">
                  <c:v>1673.543262680852</c:v>
                </c:pt>
                <c:pt idx="370">
                  <c:v>1690.2786953076602</c:v>
                </c:pt>
                <c:pt idx="371">
                  <c:v>1707.1814822607369</c:v>
                </c:pt>
                <c:pt idx="372">
                  <c:v>1724.253297083344</c:v>
                </c:pt>
                <c:pt idx="373">
                  <c:v>1741.495830054178</c:v>
                </c:pt>
                <c:pt idx="374">
                  <c:v>1758.9107883547194</c:v>
                </c:pt>
                <c:pt idx="375">
                  <c:v>1776.4998962382667</c:v>
                </c:pt>
                <c:pt idx="376">
                  <c:v>1794.2648952006493</c:v>
                </c:pt>
                <c:pt idx="377">
                  <c:v>1812.2075441526558</c:v>
                </c:pt>
                <c:pt idx="378">
                  <c:v>1830.3296195941823</c:v>
                </c:pt>
                <c:pt idx="379">
                  <c:v>1848.6329157901241</c:v>
                </c:pt>
                <c:pt idx="380">
                  <c:v>1867.1192449480254</c:v>
                </c:pt>
                <c:pt idx="381">
                  <c:v>1885.7904373975061</c:v>
                </c:pt>
                <c:pt idx="382">
                  <c:v>1904.648341771481</c:v>
                </c:pt>
                <c:pt idx="383">
                  <c:v>1923.6948251891959</c:v>
                </c:pt>
                <c:pt idx="384">
                  <c:v>1942.9317734410877</c:v>
                </c:pt>
                <c:pt idx="385">
                  <c:v>1962.3610911754988</c:v>
                </c:pt>
                <c:pt idx="386">
                  <c:v>1981.9847020872539</c:v>
                </c:pt>
                <c:pt idx="387">
                  <c:v>2001.8045491081261</c:v>
                </c:pt>
                <c:pt idx="388">
                  <c:v>2021.8225945992072</c:v>
                </c:pt>
                <c:pt idx="389">
                  <c:v>2042.0408205451995</c:v>
                </c:pt>
                <c:pt idx="390">
                  <c:v>2062.4612287506516</c:v>
                </c:pt>
                <c:pt idx="391">
                  <c:v>2083.0858410381575</c:v>
                </c:pt>
                <c:pt idx="392">
                  <c:v>2103.9166994485395</c:v>
                </c:pt>
                <c:pt idx="393">
                  <c:v>2124.9558664430247</c:v>
                </c:pt>
                <c:pt idx="394">
                  <c:v>2146.2054251074551</c:v>
                </c:pt>
                <c:pt idx="395">
                  <c:v>2167.6674793585298</c:v>
                </c:pt>
                <c:pt idx="396">
                  <c:v>2189.3441541521147</c:v>
                </c:pt>
                <c:pt idx="397">
                  <c:v>2211.2375956936357</c:v>
                </c:pt>
                <c:pt idx="398">
                  <c:v>2233.3499716505726</c:v>
                </c:pt>
                <c:pt idx="399">
                  <c:v>2255.6834713670778</c:v>
                </c:pt>
                <c:pt idx="400">
                  <c:v>2278.2403060807492</c:v>
                </c:pt>
                <c:pt idx="401">
                  <c:v>2301.0227091415563</c:v>
                </c:pt>
                <c:pt idx="402">
                  <c:v>2324.0329362329721</c:v>
                </c:pt>
                <c:pt idx="403">
                  <c:v>2347.2732655953018</c:v>
                </c:pt>
                <c:pt idx="404">
                  <c:v>2370.7459982512546</c:v>
                </c:pt>
                <c:pt idx="405">
                  <c:v>2394.4534582337674</c:v>
                </c:pt>
                <c:pt idx="406">
                  <c:v>2418.3979928161052</c:v>
                </c:pt>
                <c:pt idx="407">
                  <c:v>2442.5819727442658</c:v>
                </c:pt>
                <c:pt idx="408">
                  <c:v>2467.0077924717084</c:v>
                </c:pt>
                <c:pt idx="409">
                  <c:v>2491.6778703964255</c:v>
                </c:pt>
                <c:pt idx="410">
                  <c:v>2516.5946491003906</c:v>
                </c:pt>
                <c:pt idx="411">
                  <c:v>2541.7605955913941</c:v>
                </c:pt>
                <c:pt idx="412">
                  <c:v>2567.1782015473082</c:v>
                </c:pt>
                <c:pt idx="413">
                  <c:v>2592.8499835627817</c:v>
                </c:pt>
                <c:pt idx="414">
                  <c:v>2618.7784833984092</c:v>
                </c:pt>
                <c:pt idx="415">
                  <c:v>2644.9662682323938</c:v>
                </c:pt>
                <c:pt idx="416">
                  <c:v>2671.4159309147176</c:v>
                </c:pt>
                <c:pt idx="417">
                  <c:v>2698.1300902238645</c:v>
                </c:pt>
                <c:pt idx="418">
                  <c:v>2725.1113911261036</c:v>
                </c:pt>
                <c:pt idx="419">
                  <c:v>2752.3625050373644</c:v>
                </c:pt>
                <c:pt idx="420">
                  <c:v>2779.8861300877379</c:v>
                </c:pt>
                <c:pt idx="421">
                  <c:v>2807.6849913886149</c:v>
                </c:pt>
                <c:pt idx="422">
                  <c:v>2835.7618413025011</c:v>
                </c:pt>
                <c:pt idx="423">
                  <c:v>2864.1194597155268</c:v>
                </c:pt>
                <c:pt idx="424">
                  <c:v>537.0223986966613</c:v>
                </c:pt>
                <c:pt idx="425">
                  <c:v>402.766799022496</c:v>
                </c:pt>
                <c:pt idx="426">
                  <c:v>302.07509926687203</c:v>
                </c:pt>
                <c:pt idx="427">
                  <c:v>226.55632445015397</c:v>
                </c:pt>
                <c:pt idx="428">
                  <c:v>169.91724333761545</c:v>
                </c:pt>
                <c:pt idx="429">
                  <c:v>127.43793250321158</c:v>
                </c:pt>
                <c:pt idx="430">
                  <c:v>95.578449377408688</c:v>
                </c:pt>
                <c:pt idx="431">
                  <c:v>71.683837033056534</c:v>
                </c:pt>
                <c:pt idx="432">
                  <c:v>53.762877774792386</c:v>
                </c:pt>
                <c:pt idx="433">
                  <c:v>40.322158331094286</c:v>
                </c:pt>
                <c:pt idx="434">
                  <c:v>30.241618748320715</c:v>
                </c:pt>
                <c:pt idx="435">
                  <c:v>22.681214061240539</c:v>
                </c:pt>
                <c:pt idx="436">
                  <c:v>1100.1951322176635</c:v>
                </c:pt>
                <c:pt idx="437">
                  <c:v>1111.1970835398402</c:v>
                </c:pt>
                <c:pt idx="438">
                  <c:v>1122.3090543752387</c:v>
                </c:pt>
                <c:pt idx="439">
                  <c:v>1133.532144918991</c:v>
                </c:pt>
                <c:pt idx="440">
                  <c:v>1144.8674663681809</c:v>
                </c:pt>
                <c:pt idx="441">
                  <c:v>1156.3161410318626</c:v>
                </c:pt>
                <c:pt idx="442">
                  <c:v>1167.8793024421814</c:v>
                </c:pt>
                <c:pt idx="443">
                  <c:v>1179.5580954666029</c:v>
                </c:pt>
                <c:pt idx="444">
                  <c:v>1191.3536764212695</c:v>
                </c:pt>
                <c:pt idx="445">
                  <c:v>1203.2672131854822</c:v>
                </c:pt>
                <c:pt idx="446">
                  <c:v>1215.2998853173369</c:v>
                </c:pt>
                <c:pt idx="447">
                  <c:v>227.86872849700069</c:v>
                </c:pt>
                <c:pt idx="448">
                  <c:v>1239.727413012215</c:v>
                </c:pt>
                <c:pt idx="449">
                  <c:v>1252.1246871423377</c:v>
                </c:pt>
                <c:pt idx="450">
                  <c:v>1264.6459340137608</c:v>
                </c:pt>
                <c:pt idx="451">
                  <c:v>1277.2923933538987</c:v>
                </c:pt>
                <c:pt idx="452">
                  <c:v>1290.0653172874374</c:v>
                </c:pt>
                <c:pt idx="453">
                  <c:v>1302.9659704603121</c:v>
                </c:pt>
                <c:pt idx="454">
                  <c:v>1315.9956301649154</c:v>
                </c:pt>
                <c:pt idx="455">
                  <c:v>1329.1555864665643</c:v>
                </c:pt>
                <c:pt idx="456">
                  <c:v>1342.4471423312298</c:v>
                </c:pt>
                <c:pt idx="457">
                  <c:v>1355.8716137545423</c:v>
                </c:pt>
                <c:pt idx="458">
                  <c:v>1369.4303298920877</c:v>
                </c:pt>
                <c:pt idx="459">
                  <c:v>1383.1246331910086</c:v>
                </c:pt>
                <c:pt idx="460">
                  <c:v>1396.9558795229186</c:v>
                </c:pt>
                <c:pt idx="461">
                  <c:v>1410.9254383181481</c:v>
                </c:pt>
                <c:pt idx="462">
                  <c:v>1425.0346927013297</c:v>
                </c:pt>
                <c:pt idx="463">
                  <c:v>1439.2850396283425</c:v>
                </c:pt>
                <c:pt idx="464">
                  <c:v>1453.6778900246259</c:v>
                </c:pt>
                <c:pt idx="465">
                  <c:v>1468.2146689248723</c:v>
                </c:pt>
                <c:pt idx="466">
                  <c:v>1482.8968156141209</c:v>
                </c:pt>
                <c:pt idx="467">
                  <c:v>1497.7257837702623</c:v>
                </c:pt>
                <c:pt idx="468">
                  <c:v>1512.7030416079647</c:v>
                </c:pt>
                <c:pt idx="469">
                  <c:v>1527.8300720240443</c:v>
                </c:pt>
                <c:pt idx="470">
                  <c:v>1543.1083727442847</c:v>
                </c:pt>
                <c:pt idx="471">
                  <c:v>1620</c:v>
                </c:pt>
                <c:pt idx="472">
                  <c:v>1701</c:v>
                </c:pt>
                <c:pt idx="473">
                  <c:v>1786.0499999999997</c:v>
                </c:pt>
                <c:pt idx="474">
                  <c:v>1875.3525000000002</c:v>
                </c:pt>
                <c:pt idx="475">
                  <c:v>1969.1201249999997</c:v>
                </c:pt>
                <c:pt idx="476">
                  <c:v>2067.5761312499999</c:v>
                </c:pt>
                <c:pt idx="477">
                  <c:v>2170.9549378125002</c:v>
                </c:pt>
                <c:pt idx="478">
                  <c:v>2279.5026847031249</c:v>
                </c:pt>
                <c:pt idx="479">
                  <c:v>2393.4778189382814</c:v>
                </c:pt>
                <c:pt idx="480">
                  <c:v>2513.1517098851955</c:v>
                </c:pt>
                <c:pt idx="481">
                  <c:v>2638.8092953794558</c:v>
                </c:pt>
                <c:pt idx="482">
                  <c:v>2770.7497601484283</c:v>
                </c:pt>
                <c:pt idx="483">
                  <c:v>2909.2872481558502</c:v>
                </c:pt>
                <c:pt idx="484">
                  <c:v>2938.3801206374083</c:v>
                </c:pt>
                <c:pt idx="485">
                  <c:v>2967.763921843783</c:v>
                </c:pt>
                <c:pt idx="486">
                  <c:v>749.36039026555511</c:v>
                </c:pt>
                <c:pt idx="487">
                  <c:v>756.85399416821076</c:v>
                </c:pt>
                <c:pt idx="488">
                  <c:v>764.42253410989304</c:v>
                </c:pt>
                <c:pt idx="489">
                  <c:v>772.06675945099187</c:v>
                </c:pt>
                <c:pt idx="490">
                  <c:v>779.78742704550177</c:v>
                </c:pt>
                <c:pt idx="491">
                  <c:v>787.58530131595694</c:v>
                </c:pt>
                <c:pt idx="492">
                  <c:v>795.46115432911643</c:v>
                </c:pt>
                <c:pt idx="493">
                  <c:v>803.41576587240775</c:v>
                </c:pt>
                <c:pt idx="494">
                  <c:v>811.44992353113173</c:v>
                </c:pt>
                <c:pt idx="495">
                  <c:v>819.56442276644304</c:v>
                </c:pt>
                <c:pt idx="496">
                  <c:v>827.76006699410755</c:v>
                </c:pt>
                <c:pt idx="497">
                  <c:v>836.03766766404874</c:v>
                </c:pt>
                <c:pt idx="498">
                  <c:v>844.39804434068924</c:v>
                </c:pt>
                <c:pt idx="499">
                  <c:v>852.842024784096</c:v>
                </c:pt>
                <c:pt idx="500">
                  <c:v>861.37044503193715</c:v>
                </c:pt>
                <c:pt idx="501">
                  <c:v>869.9841494822565</c:v>
                </c:pt>
                <c:pt idx="502">
                  <c:v>878.68399097707913</c:v>
                </c:pt>
                <c:pt idx="503">
                  <c:v>887.47083088684985</c:v>
                </c:pt>
                <c:pt idx="504">
                  <c:v>896.3455391957184</c:v>
                </c:pt>
                <c:pt idx="505">
                  <c:v>905.30899458767544</c:v>
                </c:pt>
                <c:pt idx="506">
                  <c:v>914.36208453355221</c:v>
                </c:pt>
                <c:pt idx="507">
                  <c:v>923.50570537888791</c:v>
                </c:pt>
                <c:pt idx="508">
                  <c:v>932.74076243267677</c:v>
                </c:pt>
                <c:pt idx="509">
                  <c:v>942.0681700570035</c:v>
                </c:pt>
                <c:pt idx="510">
                  <c:v>951.48885175757346</c:v>
                </c:pt>
                <c:pt idx="511">
                  <c:v>961.00374027514931</c:v>
                </c:pt>
                <c:pt idx="512">
                  <c:v>970.61377767790066</c:v>
                </c:pt>
                <c:pt idx="513">
                  <c:v>980.31991545467963</c:v>
                </c:pt>
                <c:pt idx="514">
                  <c:v>990.1231146092266</c:v>
                </c:pt>
                <c:pt idx="515">
                  <c:v>1000.0243457553188</c:v>
                </c:pt>
                <c:pt idx="516">
                  <c:v>1010.0245892128719</c:v>
                </c:pt>
                <c:pt idx="517">
                  <c:v>1020.1248351050006</c:v>
                </c:pt>
                <c:pt idx="518">
                  <c:v>1030.3260834560506</c:v>
                </c:pt>
                <c:pt idx="519">
                  <c:v>1040.6293442906112</c:v>
                </c:pt>
                <c:pt idx="520">
                  <c:v>1051.0356377335172</c:v>
                </c:pt>
                <c:pt idx="521">
                  <c:v>1061.5459941108525</c:v>
                </c:pt>
                <c:pt idx="522">
                  <c:v>1072.1614540519608</c:v>
                </c:pt>
                <c:pt idx="523">
                  <c:v>1082.8830685924804</c:v>
                </c:pt>
                <c:pt idx="524">
                  <c:v>1093.7118992784053</c:v>
                </c:pt>
                <c:pt idx="525">
                  <c:v>1104.6490182711893</c:v>
                </c:pt>
                <c:pt idx="526">
                  <c:v>1115.6955084539013</c:v>
                </c:pt>
                <c:pt idx="527">
                  <c:v>1126.8524635384401</c:v>
                </c:pt>
                <c:pt idx="528">
                  <c:v>1138.1209881738246</c:v>
                </c:pt>
                <c:pt idx="529">
                  <c:v>1149.5021980555628</c:v>
                </c:pt>
                <c:pt idx="530">
                  <c:v>1160.9972200361185</c:v>
                </c:pt>
                <c:pt idx="531">
                  <c:v>1172.6071922364797</c:v>
                </c:pt>
                <c:pt idx="532">
                  <c:v>1184.3332641588447</c:v>
                </c:pt>
                <c:pt idx="533">
                  <c:v>1196.1765968004329</c:v>
                </c:pt>
                <c:pt idx="534">
                  <c:v>1208.1383627684372</c:v>
                </c:pt>
                <c:pt idx="535">
                  <c:v>1220.2197463961215</c:v>
                </c:pt>
                <c:pt idx="536">
                  <c:v>1232.421943860083</c:v>
                </c:pt>
                <c:pt idx="537">
                  <c:v>1244.7461632986838</c:v>
                </c:pt>
                <c:pt idx="538">
                  <c:v>1257.1936249316705</c:v>
                </c:pt>
                <c:pt idx="539">
                  <c:v>1269.7655611809871</c:v>
                </c:pt>
                <c:pt idx="540">
                  <c:v>1282.4632167927971</c:v>
                </c:pt>
                <c:pt idx="541">
                  <c:v>1295.2878489607253</c:v>
                </c:pt>
                <c:pt idx="542">
                  <c:v>1308.2407274503325</c:v>
                </c:pt>
                <c:pt idx="543">
                  <c:v>1321.3231347248359</c:v>
                </c:pt>
                <c:pt idx="544">
                  <c:v>1334.5363660720841</c:v>
                </c:pt>
                <c:pt idx="545">
                  <c:v>1347.8817297328048</c:v>
                </c:pt>
                <c:pt idx="546">
                  <c:v>1361.3605470301329</c:v>
                </c:pt>
                <c:pt idx="547">
                  <c:v>1374.9741525004342</c:v>
                </c:pt>
                <c:pt idx="548">
                  <c:v>1388.7238940254383</c:v>
                </c:pt>
                <c:pt idx="549">
                  <c:v>1402.6111329656928</c:v>
                </c:pt>
                <c:pt idx="550">
                  <c:v>1416.6372442953495</c:v>
                </c:pt>
                <c:pt idx="551">
                  <c:v>1430.8036167383034</c:v>
                </c:pt>
                <c:pt idx="552">
                  <c:v>1445.1116529056867</c:v>
                </c:pt>
                <c:pt idx="553">
                  <c:v>1459.5627694347431</c:v>
                </c:pt>
                <c:pt idx="554">
                  <c:v>1474.1583971290906</c:v>
                </c:pt>
                <c:pt idx="555">
                  <c:v>1488.8999811003814</c:v>
                </c:pt>
                <c:pt idx="556">
                  <c:v>1503.7889809113854</c:v>
                </c:pt>
                <c:pt idx="557">
                  <c:v>1518.8268707204993</c:v>
                </c:pt>
                <c:pt idx="558">
                  <c:v>1534.0151394277043</c:v>
                </c:pt>
                <c:pt idx="559">
                  <c:v>1549.3552908219813</c:v>
                </c:pt>
                <c:pt idx="560">
                  <c:v>1564.8488437302017</c:v>
                </c:pt>
                <c:pt idx="561">
                  <c:v>1580.4973321675029</c:v>
                </c:pt>
                <c:pt idx="562">
                  <c:v>1596.302305489178</c:v>
                </c:pt>
                <c:pt idx="563">
                  <c:v>1612.2653285440697</c:v>
                </c:pt>
                <c:pt idx="564">
                  <c:v>1628.3879818295104</c:v>
                </c:pt>
                <c:pt idx="565">
                  <c:v>1644.6718616478056</c:v>
                </c:pt>
                <c:pt idx="566">
                  <c:v>1661.1185802642835</c:v>
                </c:pt>
                <c:pt idx="567">
                  <c:v>1677.7297660669269</c:v>
                </c:pt>
                <c:pt idx="568">
                  <c:v>1694.5070637275958</c:v>
                </c:pt>
                <c:pt idx="569">
                  <c:v>1711.4521343648721</c:v>
                </c:pt>
                <c:pt idx="570">
                  <c:v>1728.5666557085206</c:v>
                </c:pt>
                <c:pt idx="571">
                  <c:v>1745.8523222656061</c:v>
                </c:pt>
                <c:pt idx="572">
                  <c:v>1763.3108454882622</c:v>
                </c:pt>
                <c:pt idx="573">
                  <c:v>1780.9439539431451</c:v>
                </c:pt>
                <c:pt idx="574">
                  <c:v>1798.7533934825765</c:v>
                </c:pt>
                <c:pt idx="575">
                  <c:v>1816.740927417402</c:v>
                </c:pt>
                <c:pt idx="576">
                  <c:v>1834.9083366915761</c:v>
                </c:pt>
                <c:pt idx="577">
                  <c:v>1853.2574200584916</c:v>
                </c:pt>
                <c:pt idx="578">
                  <c:v>1871.7899942590766</c:v>
                </c:pt>
                <c:pt idx="579">
                  <c:v>1890.5078942016676</c:v>
                </c:pt>
                <c:pt idx="580">
                  <c:v>1909.4129731436844</c:v>
                </c:pt>
                <c:pt idx="581">
                  <c:v>358.01493246444079</c:v>
                </c:pt>
                <c:pt idx="582">
                  <c:v>268.51119934833059</c:v>
                </c:pt>
                <c:pt idx="583">
                  <c:v>201.383399511248</c:v>
                </c:pt>
                <c:pt idx="584">
                  <c:v>151.03754963343596</c:v>
                </c:pt>
                <c:pt idx="585">
                  <c:v>113.27816222507697</c:v>
                </c:pt>
                <c:pt idx="586">
                  <c:v>84.958621668807723</c:v>
                </c:pt>
                <c:pt idx="587">
                  <c:v>63.718966251605792</c:v>
                </c:pt>
                <c:pt idx="588">
                  <c:v>47.789224688704344</c:v>
                </c:pt>
                <c:pt idx="589">
                  <c:v>35.84191851652826</c:v>
                </c:pt>
                <c:pt idx="590">
                  <c:v>26.88143888739619</c:v>
                </c:pt>
                <c:pt idx="591">
                  <c:v>20.161079165547143</c:v>
                </c:pt>
                <c:pt idx="592">
                  <c:v>15.120809374160357</c:v>
                </c:pt>
                <c:pt idx="593">
                  <c:v>733.46342147844223</c:v>
                </c:pt>
                <c:pt idx="594">
                  <c:v>740.79805569322662</c:v>
                </c:pt>
                <c:pt idx="595">
                  <c:v>748.20603625015906</c:v>
                </c:pt>
                <c:pt idx="596">
                  <c:v>755.68809661266062</c:v>
                </c:pt>
                <c:pt idx="597">
                  <c:v>763.24497757878726</c:v>
                </c:pt>
                <c:pt idx="598">
                  <c:v>770.87742735457516</c:v>
                </c:pt>
                <c:pt idx="599">
                  <c:v>778.58620162812088</c:v>
                </c:pt>
                <c:pt idx="600">
                  <c:v>786.37206364440226</c:v>
                </c:pt>
                <c:pt idx="601">
                  <c:v>794.23578428084625</c:v>
                </c:pt>
                <c:pt idx="602">
                  <c:v>802.17814212365477</c:v>
                </c:pt>
                <c:pt idx="603">
                  <c:v>810.19992354489125</c:v>
                </c:pt>
                <c:pt idx="604">
                  <c:v>151.91248566466709</c:v>
                </c:pt>
                <c:pt idx="605">
                  <c:v>826.48494200814332</c:v>
                </c:pt>
                <c:pt idx="606">
                  <c:v>834.74979142822508</c:v>
                </c:pt>
                <c:pt idx="607">
                  <c:v>843.09728934250711</c:v>
                </c:pt>
                <c:pt idx="608">
                  <c:v>851.5282622359324</c:v>
                </c:pt>
                <c:pt idx="609">
                  <c:v>860.04354485829151</c:v>
                </c:pt>
                <c:pt idx="610">
                  <c:v>868.64398030687448</c:v>
                </c:pt>
                <c:pt idx="611">
                  <c:v>877.33042010994336</c:v>
                </c:pt>
                <c:pt idx="612">
                  <c:v>886.1037243110427</c:v>
                </c:pt>
                <c:pt idx="613">
                  <c:v>894.96476155415326</c:v>
                </c:pt>
                <c:pt idx="614">
                  <c:v>903.91440916969486</c:v>
                </c:pt>
                <c:pt idx="615">
                  <c:v>912.95355326139179</c:v>
                </c:pt>
                <c:pt idx="616">
                  <c:v>922.08308879400579</c:v>
                </c:pt>
                <c:pt idx="617">
                  <c:v>931.30391968194556</c:v>
                </c:pt>
                <c:pt idx="618">
                  <c:v>940.61695887876533</c:v>
                </c:pt>
                <c:pt idx="619">
                  <c:v>950.02312846755285</c:v>
                </c:pt>
                <c:pt idx="620">
                  <c:v>959.52335975222832</c:v>
                </c:pt>
                <c:pt idx="621">
                  <c:v>969.11859334975065</c:v>
                </c:pt>
                <c:pt idx="622">
                  <c:v>978.80977928324796</c:v>
                </c:pt>
                <c:pt idx="623">
                  <c:v>988.59787707608052</c:v>
                </c:pt>
                <c:pt idx="624">
                  <c:v>998.48385584684127</c:v>
                </c:pt>
                <c:pt idx="625">
                  <c:v>1008.4686944053099</c:v>
                </c:pt>
                <c:pt idx="626">
                  <c:v>1018.553381349363</c:v>
                </c:pt>
                <c:pt idx="627">
                  <c:v>1028.7389151628568</c:v>
                </c:pt>
                <c:pt idx="628">
                  <c:v>810</c:v>
                </c:pt>
                <c:pt idx="629">
                  <c:v>850.5</c:v>
                </c:pt>
                <c:pt idx="630">
                  <c:v>893.02499999999986</c:v>
                </c:pt>
                <c:pt idx="631">
                  <c:v>937.6762500000001</c:v>
                </c:pt>
                <c:pt idx="632">
                  <c:v>984.56006249999984</c:v>
                </c:pt>
                <c:pt idx="633">
                  <c:v>1033.7880656249999</c:v>
                </c:pt>
                <c:pt idx="634">
                  <c:v>1085.4774689062501</c:v>
                </c:pt>
                <c:pt idx="635">
                  <c:v>1139.7513423515625</c:v>
                </c:pt>
                <c:pt idx="636">
                  <c:v>1196.7389094691407</c:v>
                </c:pt>
                <c:pt idx="637">
                  <c:v>1256.5758549425977</c:v>
                </c:pt>
                <c:pt idx="638">
                  <c:v>1319.4046476897279</c:v>
                </c:pt>
                <c:pt idx="639">
                  <c:v>1385.3748800742142</c:v>
                </c:pt>
                <c:pt idx="640">
                  <c:v>1454.6436240779251</c:v>
                </c:pt>
                <c:pt idx="641">
                  <c:v>1469.1900603187041</c:v>
                </c:pt>
                <c:pt idx="642">
                  <c:v>1483.8819609218915</c:v>
                </c:pt>
                <c:pt idx="643">
                  <c:v>374.68019513277756</c:v>
                </c:pt>
                <c:pt idx="644">
                  <c:v>378.42699708410538</c:v>
                </c:pt>
                <c:pt idx="645">
                  <c:v>382.21126705494652</c:v>
                </c:pt>
                <c:pt idx="646">
                  <c:v>386.03337972549593</c:v>
                </c:pt>
                <c:pt idx="647">
                  <c:v>389.89371352275089</c:v>
                </c:pt>
                <c:pt idx="648">
                  <c:v>393.79265065797847</c:v>
                </c:pt>
                <c:pt idx="649">
                  <c:v>397.73057716455821</c:v>
                </c:pt>
                <c:pt idx="650">
                  <c:v>401.70788293620387</c:v>
                </c:pt>
                <c:pt idx="651">
                  <c:v>405.72496176556587</c:v>
                </c:pt>
                <c:pt idx="652">
                  <c:v>409.78221138322152</c:v>
                </c:pt>
                <c:pt idx="653">
                  <c:v>413.88003349705377</c:v>
                </c:pt>
                <c:pt idx="654">
                  <c:v>418.01883383202437</c:v>
                </c:pt>
                <c:pt idx="655">
                  <c:v>422.19902217034462</c:v>
                </c:pt>
                <c:pt idx="656">
                  <c:v>426.421012392048</c:v>
                </c:pt>
                <c:pt idx="657">
                  <c:v>430.68522251596858</c:v>
                </c:pt>
                <c:pt idx="658">
                  <c:v>434.99207474112825</c:v>
                </c:pt>
                <c:pt idx="659">
                  <c:v>439.34199548853957</c:v>
                </c:pt>
                <c:pt idx="660">
                  <c:v>443.73541544342493</c:v>
                </c:pt>
                <c:pt idx="661">
                  <c:v>448.1727695978592</c:v>
                </c:pt>
                <c:pt idx="662">
                  <c:v>452.65449729383772</c:v>
                </c:pt>
                <c:pt idx="663">
                  <c:v>457.1810422667761</c:v>
                </c:pt>
                <c:pt idx="664">
                  <c:v>461.75285268944396</c:v>
                </c:pt>
                <c:pt idx="665">
                  <c:v>466.37038121633839</c:v>
                </c:pt>
                <c:pt idx="666">
                  <c:v>471.03408502850175</c:v>
                </c:pt>
                <c:pt idx="667">
                  <c:v>475.74442587878673</c:v>
                </c:pt>
                <c:pt idx="668">
                  <c:v>480.50187013757466</c:v>
                </c:pt>
                <c:pt idx="669">
                  <c:v>485.30688883895033</c:v>
                </c:pt>
                <c:pt idx="670">
                  <c:v>490.15995772733982</c:v>
                </c:pt>
                <c:pt idx="671">
                  <c:v>495.0615573046133</c:v>
                </c:pt>
                <c:pt idx="672">
                  <c:v>500.0121728776594</c:v>
                </c:pt>
                <c:pt idx="673">
                  <c:v>505.01229460643594</c:v>
                </c:pt>
                <c:pt idx="674">
                  <c:v>510.06241755250028</c:v>
                </c:pt>
                <c:pt idx="675">
                  <c:v>515.16304172802529</c:v>
                </c:pt>
                <c:pt idx="676">
                  <c:v>520.31467214530562</c:v>
                </c:pt>
                <c:pt idx="677">
                  <c:v>525.5178188667586</c:v>
                </c:pt>
                <c:pt idx="678">
                  <c:v>530.77299705542623</c:v>
                </c:pt>
                <c:pt idx="679">
                  <c:v>536.08072702598042</c:v>
                </c:pt>
                <c:pt idx="680">
                  <c:v>541.44153429624021</c:v>
                </c:pt>
                <c:pt idx="681">
                  <c:v>546.85594963920266</c:v>
                </c:pt>
                <c:pt idx="682">
                  <c:v>552.32450913559467</c:v>
                </c:pt>
                <c:pt idx="683">
                  <c:v>557.84775422695066</c:v>
                </c:pt>
                <c:pt idx="684">
                  <c:v>563.42623176922007</c:v>
                </c:pt>
                <c:pt idx="685">
                  <c:v>569.06049408691229</c:v>
                </c:pt>
                <c:pt idx="686">
                  <c:v>574.75109902778138</c:v>
                </c:pt>
                <c:pt idx="687">
                  <c:v>580.49861001805925</c:v>
                </c:pt>
                <c:pt idx="688">
                  <c:v>586.30359611823985</c:v>
                </c:pt>
                <c:pt idx="689">
                  <c:v>592.16663207942236</c:v>
                </c:pt>
                <c:pt idx="690">
                  <c:v>598.08829840021644</c:v>
                </c:pt>
                <c:pt idx="691">
                  <c:v>604.06918138421861</c:v>
                </c:pt>
                <c:pt idx="692">
                  <c:v>610.10987319806077</c:v>
                </c:pt>
                <c:pt idx="693">
                  <c:v>616.21097193004152</c:v>
                </c:pt>
                <c:pt idx="694">
                  <c:v>622.37308164934188</c:v>
                </c:pt>
                <c:pt idx="695">
                  <c:v>628.59681246583523</c:v>
                </c:pt>
                <c:pt idx="696">
                  <c:v>634.88278059049355</c:v>
                </c:pt>
                <c:pt idx="697">
                  <c:v>641.23160839639854</c:v>
                </c:pt>
                <c:pt idx="698">
                  <c:v>647.64392448036267</c:v>
                </c:pt>
                <c:pt idx="699">
                  <c:v>654.12036372516627</c:v>
                </c:pt>
                <c:pt idx="700">
                  <c:v>660.66156736241794</c:v>
                </c:pt>
                <c:pt idx="701">
                  <c:v>667.26818303604205</c:v>
                </c:pt>
                <c:pt idx="702">
                  <c:v>673.94086486640242</c:v>
                </c:pt>
                <c:pt idx="703">
                  <c:v>680.68027351506646</c:v>
                </c:pt>
                <c:pt idx="704">
                  <c:v>687.48707625021711</c:v>
                </c:pt>
                <c:pt idx="705">
                  <c:v>694.36194701271916</c:v>
                </c:pt>
                <c:pt idx="706">
                  <c:v>701.30556648284642</c:v>
                </c:pt>
                <c:pt idx="707">
                  <c:v>708.31862214767477</c:v>
                </c:pt>
                <c:pt idx="708">
                  <c:v>715.40180836915169</c:v>
                </c:pt>
                <c:pt idx="709">
                  <c:v>722.55582645284335</c:v>
                </c:pt>
                <c:pt idx="710">
                  <c:v>729.78138471737157</c:v>
                </c:pt>
                <c:pt idx="711">
                  <c:v>737.07919856454532</c:v>
                </c:pt>
                <c:pt idx="712">
                  <c:v>744.44999055019071</c:v>
                </c:pt>
                <c:pt idx="713">
                  <c:v>751.89449045569268</c:v>
                </c:pt>
                <c:pt idx="714">
                  <c:v>759.41343536024965</c:v>
                </c:pt>
                <c:pt idx="715">
                  <c:v>767.00756971385215</c:v>
                </c:pt>
                <c:pt idx="716">
                  <c:v>774.67764541099064</c:v>
                </c:pt>
                <c:pt idx="717">
                  <c:v>782.42442186510084</c:v>
                </c:pt>
                <c:pt idx="718">
                  <c:v>790.24866608375146</c:v>
                </c:pt>
                <c:pt idx="719">
                  <c:v>798.15115274458901</c:v>
                </c:pt>
                <c:pt idx="720">
                  <c:v>806.13266427203484</c:v>
                </c:pt>
                <c:pt idx="721">
                  <c:v>814.1939909147552</c:v>
                </c:pt>
                <c:pt idx="722">
                  <c:v>822.3359308239028</c:v>
                </c:pt>
                <c:pt idx="723">
                  <c:v>830.55929013214177</c:v>
                </c:pt>
                <c:pt idx="724">
                  <c:v>838.86488303346346</c:v>
                </c:pt>
                <c:pt idx="725">
                  <c:v>847.25353186379789</c:v>
                </c:pt>
                <c:pt idx="726">
                  <c:v>855.72606718243605</c:v>
                </c:pt>
                <c:pt idx="727">
                  <c:v>864.28332785426028</c:v>
                </c:pt>
                <c:pt idx="728">
                  <c:v>872.92616113280303</c:v>
                </c:pt>
                <c:pt idx="729">
                  <c:v>881.6554227441311</c:v>
                </c:pt>
                <c:pt idx="730">
                  <c:v>890.47197697157253</c:v>
                </c:pt>
                <c:pt idx="731">
                  <c:v>899.37669674128824</c:v>
                </c:pt>
                <c:pt idx="732">
                  <c:v>908.37046370870098</c:v>
                </c:pt>
                <c:pt idx="733">
                  <c:v>917.45416834578805</c:v>
                </c:pt>
                <c:pt idx="734">
                  <c:v>926.62871002924578</c:v>
                </c:pt>
                <c:pt idx="735">
                  <c:v>935.8949971295383</c:v>
                </c:pt>
                <c:pt idx="736">
                  <c:v>945.25394710083378</c:v>
                </c:pt>
                <c:pt idx="737">
                  <c:v>954.70648657184222</c:v>
                </c:pt>
                <c:pt idx="738">
                  <c:v>179.00746623222039</c:v>
                </c:pt>
                <c:pt idx="739">
                  <c:v>134.2555996741653</c:v>
                </c:pt>
                <c:pt idx="740">
                  <c:v>100.691699755624</c:v>
                </c:pt>
                <c:pt idx="741">
                  <c:v>75.518774816717979</c:v>
                </c:pt>
                <c:pt idx="742">
                  <c:v>56.639081112538484</c:v>
                </c:pt>
                <c:pt idx="743">
                  <c:v>42.479310834403861</c:v>
                </c:pt>
                <c:pt idx="744">
                  <c:v>31.859483125802896</c:v>
                </c:pt>
                <c:pt idx="745">
                  <c:v>23.894612344352172</c:v>
                </c:pt>
                <c:pt idx="746">
                  <c:v>17.92095925826413</c:v>
                </c:pt>
                <c:pt idx="747">
                  <c:v>13.440719443698095</c:v>
                </c:pt>
                <c:pt idx="748">
                  <c:v>10.080539582773572</c:v>
                </c:pt>
                <c:pt idx="749">
                  <c:v>7.5604046870801787</c:v>
                </c:pt>
                <c:pt idx="750">
                  <c:v>366.73171073922111</c:v>
                </c:pt>
                <c:pt idx="751">
                  <c:v>370.39902784661331</c:v>
                </c:pt>
                <c:pt idx="752">
                  <c:v>374.10301812507953</c:v>
                </c:pt>
                <c:pt idx="753">
                  <c:v>377.84404830633031</c:v>
                </c:pt>
                <c:pt idx="754">
                  <c:v>381.62248878939363</c:v>
                </c:pt>
                <c:pt idx="755">
                  <c:v>385.43871367728758</c:v>
                </c:pt>
                <c:pt idx="756">
                  <c:v>389.29310081406044</c:v>
                </c:pt>
                <c:pt idx="757">
                  <c:v>393.18603182220113</c:v>
                </c:pt>
                <c:pt idx="758">
                  <c:v>397.11789214042312</c:v>
                </c:pt>
                <c:pt idx="759">
                  <c:v>401.08907106182738</c:v>
                </c:pt>
                <c:pt idx="760">
                  <c:v>405.09996177244562</c:v>
                </c:pt>
                <c:pt idx="761">
                  <c:v>75.956242832333544</c:v>
                </c:pt>
                <c:pt idx="762">
                  <c:v>413.24247100407166</c:v>
                </c:pt>
                <c:pt idx="763">
                  <c:v>417.37489571411254</c:v>
                </c:pt>
                <c:pt idx="764">
                  <c:v>421.54864467125356</c:v>
                </c:pt>
                <c:pt idx="765">
                  <c:v>425.7641311179662</c:v>
                </c:pt>
                <c:pt idx="766">
                  <c:v>430.02177242914576</c:v>
                </c:pt>
                <c:pt idx="767">
                  <c:v>434.32199015343724</c:v>
                </c:pt>
                <c:pt idx="768">
                  <c:v>438.66521005497168</c:v>
                </c:pt>
                <c:pt idx="769">
                  <c:v>443.05186215552135</c:v>
                </c:pt>
                <c:pt idx="770">
                  <c:v>447.48238077707663</c:v>
                </c:pt>
                <c:pt idx="771">
                  <c:v>451.95720458484743</c:v>
                </c:pt>
                <c:pt idx="772">
                  <c:v>456.47677663069589</c:v>
                </c:pt>
                <c:pt idx="773">
                  <c:v>461.04154439700289</c:v>
                </c:pt>
                <c:pt idx="774">
                  <c:v>465.65195984097278</c:v>
                </c:pt>
                <c:pt idx="775">
                  <c:v>470.30847943938267</c:v>
                </c:pt>
                <c:pt idx="776">
                  <c:v>475.01156423377643</c:v>
                </c:pt>
                <c:pt idx="777">
                  <c:v>479.76167987611416</c:v>
                </c:pt>
                <c:pt idx="778">
                  <c:v>484.55929667487533</c:v>
                </c:pt>
                <c:pt idx="779">
                  <c:v>489.40488964162398</c:v>
                </c:pt>
                <c:pt idx="780">
                  <c:v>494.29893853804026</c:v>
                </c:pt>
                <c:pt idx="781">
                  <c:v>499.24192792342063</c:v>
                </c:pt>
                <c:pt idx="782">
                  <c:v>504.23434720265493</c:v>
                </c:pt>
                <c:pt idx="783">
                  <c:v>509.2766906746815</c:v>
                </c:pt>
                <c:pt idx="784">
                  <c:v>514.36945758142838</c:v>
                </c:pt>
                <c:pt idx="785">
                  <c:v>1080</c:v>
                </c:pt>
                <c:pt idx="786">
                  <c:v>1134</c:v>
                </c:pt>
                <c:pt idx="787">
                  <c:v>1190.6999999999998</c:v>
                </c:pt>
                <c:pt idx="788">
                  <c:v>1250.2350000000001</c:v>
                </c:pt>
                <c:pt idx="789">
                  <c:v>1312.74675</c:v>
                </c:pt>
                <c:pt idx="790">
                  <c:v>1378.3840875000001</c:v>
                </c:pt>
                <c:pt idx="791">
                  <c:v>1447.3032918750005</c:v>
                </c:pt>
                <c:pt idx="792">
                  <c:v>1519.6684564687503</c:v>
                </c:pt>
                <c:pt idx="793">
                  <c:v>1595.6518792921879</c:v>
                </c:pt>
                <c:pt idx="794">
                  <c:v>1675.4344732567974</c:v>
                </c:pt>
                <c:pt idx="795">
                  <c:v>1759.2061969196373</c:v>
                </c:pt>
                <c:pt idx="796">
                  <c:v>1847.1665067656188</c:v>
                </c:pt>
                <c:pt idx="797">
                  <c:v>1939.5248321039003</c:v>
                </c:pt>
                <c:pt idx="798">
                  <c:v>1958.920080424939</c:v>
                </c:pt>
                <c:pt idx="799">
                  <c:v>1978.5092812291891</c:v>
                </c:pt>
                <c:pt idx="800">
                  <c:v>499.57359351037019</c:v>
                </c:pt>
                <c:pt idx="801">
                  <c:v>504.56932944547384</c:v>
                </c:pt>
                <c:pt idx="802">
                  <c:v>509.6150227399288</c:v>
                </c:pt>
                <c:pt idx="803">
                  <c:v>514.71117296732803</c:v>
                </c:pt>
                <c:pt idx="804">
                  <c:v>519.8582846970013</c:v>
                </c:pt>
                <c:pt idx="805">
                  <c:v>525.05686754397141</c:v>
                </c:pt>
                <c:pt idx="806">
                  <c:v>530.30743621941099</c:v>
                </c:pt>
                <c:pt idx="807">
                  <c:v>535.61051058160524</c:v>
                </c:pt>
                <c:pt idx="808">
                  <c:v>540.96661568742115</c:v>
                </c:pt>
                <c:pt idx="809">
                  <c:v>546.37628184429548</c:v>
                </c:pt>
                <c:pt idx="810">
                  <c:v>551.84004466273836</c:v>
                </c:pt>
                <c:pt idx="811">
                  <c:v>557.35844510936579</c:v>
                </c:pt>
                <c:pt idx="812">
                  <c:v>562.93202956045945</c:v>
                </c:pt>
                <c:pt idx="813">
                  <c:v>568.561349856064</c:v>
                </c:pt>
                <c:pt idx="814">
                  <c:v>574.24696335462477</c:v>
                </c:pt>
                <c:pt idx="815">
                  <c:v>579.98943298817107</c:v>
                </c:pt>
                <c:pt idx="816">
                  <c:v>585.78932731805253</c:v>
                </c:pt>
                <c:pt idx="817">
                  <c:v>591.64722059123312</c:v>
                </c:pt>
                <c:pt idx="818">
                  <c:v>597.56369279714568</c:v>
                </c:pt>
                <c:pt idx="819">
                  <c:v>603.539329725117</c:v>
                </c:pt>
                <c:pt idx="820">
                  <c:v>609.57472302236829</c:v>
                </c:pt>
                <c:pt idx="821">
                  <c:v>615.67047025259194</c:v>
                </c:pt>
                <c:pt idx="822">
                  <c:v>621.82717495511781</c:v>
                </c:pt>
                <c:pt idx="823">
                  <c:v>628.04544670466908</c:v>
                </c:pt>
                <c:pt idx="824">
                  <c:v>634.32590117171571</c:v>
                </c:pt>
                <c:pt idx="825">
                  <c:v>640.66916018343284</c:v>
                </c:pt>
                <c:pt idx="826">
                  <c:v>647.0758517852671</c:v>
                </c:pt>
                <c:pt idx="827">
                  <c:v>653.54661030311991</c:v>
                </c:pt>
                <c:pt idx="828">
                  <c:v>660.08207640615115</c:v>
                </c:pt>
                <c:pt idx="829">
                  <c:v>666.68289717021264</c:v>
                </c:pt>
                <c:pt idx="830">
                  <c:v>673.34972614191486</c:v>
                </c:pt>
                <c:pt idx="831">
                  <c:v>680.08322340333382</c:v>
                </c:pt>
                <c:pt idx="832">
                  <c:v>686.88405563736728</c:v>
                </c:pt>
                <c:pt idx="833">
                  <c:v>693.75289619374075</c:v>
                </c:pt>
                <c:pt idx="834">
                  <c:v>700.69042515567833</c:v>
                </c:pt>
                <c:pt idx="835">
                  <c:v>707.69732940723497</c:v>
                </c:pt>
                <c:pt idx="836">
                  <c:v>714.77430270130753</c:v>
                </c:pt>
                <c:pt idx="837">
                  <c:v>721.92204572832043</c:v>
                </c:pt>
                <c:pt idx="838">
                  <c:v>729.14126618560351</c:v>
                </c:pt>
                <c:pt idx="839">
                  <c:v>736.43267884745944</c:v>
                </c:pt>
                <c:pt idx="840">
                  <c:v>743.79700563593417</c:v>
                </c:pt>
                <c:pt idx="841">
                  <c:v>751.23497569229357</c:v>
                </c:pt>
                <c:pt idx="842">
                  <c:v>758.74732544921653</c:v>
                </c:pt>
                <c:pt idx="843">
                  <c:v>766.33479870370866</c:v>
                </c:pt>
                <c:pt idx="844">
                  <c:v>773.99814669074567</c:v>
                </c:pt>
                <c:pt idx="845">
                  <c:v>781.73812815765325</c:v>
                </c:pt>
                <c:pt idx="846">
                  <c:v>789.55550943922958</c:v>
                </c:pt>
                <c:pt idx="847">
                  <c:v>797.45106453362212</c:v>
                </c:pt>
                <c:pt idx="848">
                  <c:v>805.42557517895818</c:v>
                </c:pt>
                <c:pt idx="849">
                  <c:v>813.47983093074777</c:v>
                </c:pt>
                <c:pt idx="850">
                  <c:v>821.61462924005536</c:v>
                </c:pt>
                <c:pt idx="851">
                  <c:v>829.83077553245596</c:v>
                </c:pt>
                <c:pt idx="852">
                  <c:v>838.12908328778053</c:v>
                </c:pt>
                <c:pt idx="853">
                  <c:v>846.5103741206583</c:v>
                </c:pt>
                <c:pt idx="854">
                  <c:v>854.97547786186487</c:v>
                </c:pt>
                <c:pt idx="855">
                  <c:v>863.52523264048352</c:v>
                </c:pt>
                <c:pt idx="856">
                  <c:v>872.16048496688836</c:v>
                </c:pt>
                <c:pt idx="857">
                  <c:v>880.88208981655737</c:v>
                </c:pt>
                <c:pt idx="858">
                  <c:v>889.6909107147228</c:v>
                </c:pt>
                <c:pt idx="859">
                  <c:v>898.58781982186986</c:v>
                </c:pt>
                <c:pt idx="860">
                  <c:v>907.57369802008884</c:v>
                </c:pt>
                <c:pt idx="861">
                  <c:v>916.64943500028949</c:v>
                </c:pt>
                <c:pt idx="862">
                  <c:v>925.81592935029244</c:v>
                </c:pt>
                <c:pt idx="863">
                  <c:v>935.07408864379522</c:v>
                </c:pt>
                <c:pt idx="864">
                  <c:v>944.42482953023307</c:v>
                </c:pt>
                <c:pt idx="865">
                  <c:v>953.86907782553567</c:v>
                </c:pt>
                <c:pt idx="866">
                  <c:v>963.40776860379083</c:v>
                </c:pt>
                <c:pt idx="867">
                  <c:v>973.04184628982898</c:v>
                </c:pt>
                <c:pt idx="868">
                  <c:v>982.77226475272721</c:v>
                </c:pt>
                <c:pt idx="869">
                  <c:v>992.59998740025435</c:v>
                </c:pt>
                <c:pt idx="870">
                  <c:v>1002.525987274257</c:v>
                </c:pt>
                <c:pt idx="871">
                  <c:v>1012.5512471469997</c:v>
                </c:pt>
                <c:pt idx="872">
                  <c:v>1022.6767596184695</c:v>
                </c:pt>
                <c:pt idx="873">
                  <c:v>1032.9035272146543</c:v>
                </c:pt>
                <c:pt idx="874">
                  <c:v>1043.2325624868008</c:v>
                </c:pt>
                <c:pt idx="875">
                  <c:v>1053.6648881116687</c:v>
                </c:pt>
                <c:pt idx="876">
                  <c:v>1064.2015369927853</c:v>
                </c:pt>
                <c:pt idx="877">
                  <c:v>1074.8435523627131</c:v>
                </c:pt>
                <c:pt idx="878">
                  <c:v>1085.5919878863403</c:v>
                </c:pt>
                <c:pt idx="879">
                  <c:v>1096.4479077652038</c:v>
                </c:pt>
                <c:pt idx="880">
                  <c:v>1107.412386842856</c:v>
                </c:pt>
                <c:pt idx="881">
                  <c:v>1118.4865107112846</c:v>
                </c:pt>
                <c:pt idx="882">
                  <c:v>1129.6713758183976</c:v>
                </c:pt>
                <c:pt idx="883">
                  <c:v>1140.9680895765814</c:v>
                </c:pt>
                <c:pt idx="884">
                  <c:v>1152.377770472347</c:v>
                </c:pt>
                <c:pt idx="885">
                  <c:v>1163.9015481770707</c:v>
                </c:pt>
                <c:pt idx="886">
                  <c:v>1175.5405636588412</c:v>
                </c:pt>
                <c:pt idx="887">
                  <c:v>1187.29596929543</c:v>
                </c:pt>
                <c:pt idx="888">
                  <c:v>1199.1689289883843</c:v>
                </c:pt>
                <c:pt idx="889">
                  <c:v>1211.1606182782684</c:v>
                </c:pt>
                <c:pt idx="890">
                  <c:v>1223.2722244610509</c:v>
                </c:pt>
                <c:pt idx="891">
                  <c:v>1235.5049467056613</c:v>
                </c:pt>
                <c:pt idx="892">
                  <c:v>1247.8599961727177</c:v>
                </c:pt>
                <c:pt idx="893">
                  <c:v>1260.3385961344452</c:v>
                </c:pt>
                <c:pt idx="894">
                  <c:v>1272.9419820957896</c:v>
                </c:pt>
                <c:pt idx="895">
                  <c:v>238.67662164296055</c:v>
                </c:pt>
                <c:pt idx="896">
                  <c:v>179.00746623222042</c:v>
                </c:pt>
                <c:pt idx="897">
                  <c:v>134.25559967416532</c:v>
                </c:pt>
                <c:pt idx="898">
                  <c:v>100.691699755624</c:v>
                </c:pt>
                <c:pt idx="899">
                  <c:v>75.518774816718008</c:v>
                </c:pt>
                <c:pt idx="900">
                  <c:v>56.639081112538491</c:v>
                </c:pt>
                <c:pt idx="901">
                  <c:v>42.479310834403869</c:v>
                </c:pt>
                <c:pt idx="902">
                  <c:v>31.859483125802896</c:v>
                </c:pt>
                <c:pt idx="903">
                  <c:v>23.894612344352172</c:v>
                </c:pt>
                <c:pt idx="904">
                  <c:v>17.920959258264133</c:v>
                </c:pt>
                <c:pt idx="905">
                  <c:v>13.440719443698097</c:v>
                </c:pt>
                <c:pt idx="906">
                  <c:v>10.080539582773572</c:v>
                </c:pt>
                <c:pt idx="907">
                  <c:v>488.97561431896156</c:v>
                </c:pt>
                <c:pt idx="908">
                  <c:v>493.86537046215125</c:v>
                </c:pt>
                <c:pt idx="909">
                  <c:v>498.80402416677271</c:v>
                </c:pt>
                <c:pt idx="910">
                  <c:v>503.79206440844052</c:v>
                </c:pt>
                <c:pt idx="911">
                  <c:v>508.82998505252493</c:v>
                </c:pt>
                <c:pt idx="912">
                  <c:v>513.91828490305011</c:v>
                </c:pt>
                <c:pt idx="913">
                  <c:v>519.0574677520807</c:v>
                </c:pt>
                <c:pt idx="914">
                  <c:v>524.24804242960147</c:v>
                </c:pt>
                <c:pt idx="915">
                  <c:v>529.49052285389757</c:v>
                </c:pt>
                <c:pt idx="916">
                  <c:v>534.78542808243651</c:v>
                </c:pt>
                <c:pt idx="917">
                  <c:v>540.13328236326083</c:v>
                </c:pt>
                <c:pt idx="918">
                  <c:v>101.27499044311141</c:v>
                </c:pt>
                <c:pt idx="919">
                  <c:v>550.98996133876233</c:v>
                </c:pt>
                <c:pt idx="920">
                  <c:v>556.49986095215013</c:v>
                </c:pt>
                <c:pt idx="921">
                  <c:v>562.06485956167148</c:v>
                </c:pt>
                <c:pt idx="922">
                  <c:v>567.68550815728827</c:v>
                </c:pt>
                <c:pt idx="923">
                  <c:v>573.36236323886101</c:v>
                </c:pt>
                <c:pt idx="924">
                  <c:v>579.09598687124992</c:v>
                </c:pt>
                <c:pt idx="925">
                  <c:v>584.88694673996235</c:v>
                </c:pt>
                <c:pt idx="926">
                  <c:v>590.73581620736195</c:v>
                </c:pt>
                <c:pt idx="927">
                  <c:v>596.64317436943566</c:v>
                </c:pt>
                <c:pt idx="928">
                  <c:v>602.60960611312987</c:v>
                </c:pt>
                <c:pt idx="929">
                  <c:v>608.63570217426127</c:v>
                </c:pt>
                <c:pt idx="930">
                  <c:v>614.72205919600378</c:v>
                </c:pt>
                <c:pt idx="931">
                  <c:v>620.86927978796393</c:v>
                </c:pt>
                <c:pt idx="932">
                  <c:v>627.07797258584355</c:v>
                </c:pt>
                <c:pt idx="933">
                  <c:v>633.3487523117019</c:v>
                </c:pt>
                <c:pt idx="934">
                  <c:v>639.68223983481903</c:v>
                </c:pt>
                <c:pt idx="935">
                  <c:v>646.07906223316706</c:v>
                </c:pt>
                <c:pt idx="936">
                  <c:v>652.53985285549879</c:v>
                </c:pt>
                <c:pt idx="937">
                  <c:v>659.06525138405368</c:v>
                </c:pt>
                <c:pt idx="938">
                  <c:v>665.6559038978944</c:v>
                </c:pt>
                <c:pt idx="939">
                  <c:v>672.31246293687309</c:v>
                </c:pt>
                <c:pt idx="940">
                  <c:v>679.03558756624193</c:v>
                </c:pt>
                <c:pt idx="941">
                  <c:v>685.82594344190431</c:v>
                </c:pt>
              </c:numCache>
            </c:numRef>
          </c:xVal>
          <c:yVal>
            <c:numRef>
              <c:f>EDA!$S$6:$S$947</c:f>
              <c:numCache>
                <c:formatCode>0.00</c:formatCode>
                <c:ptCount val="942"/>
                <c:pt idx="0">
                  <c:v>1987.8420327389742</c:v>
                </c:pt>
                <c:pt idx="1">
                  <c:v>1940.0530881484008</c:v>
                </c:pt>
                <c:pt idx="2">
                  <c:v>1915.1565601333828</c:v>
                </c:pt>
                <c:pt idx="3">
                  <c:v>1952.1820559123441</c:v>
                </c:pt>
                <c:pt idx="4">
                  <c:v>2473.7035614817964</c:v>
                </c:pt>
                <c:pt idx="5">
                  <c:v>2467.8476248948136</c:v>
                </c:pt>
                <c:pt idx="6">
                  <c:v>2482.9741420715882</c:v>
                </c:pt>
                <c:pt idx="7">
                  <c:v>2259.0874322701593</c:v>
                </c:pt>
                <c:pt idx="8">
                  <c:v>2522.9470041617765</c:v>
                </c:pt>
                <c:pt idx="9">
                  <c:v>2226.5012159067178</c:v>
                </c:pt>
                <c:pt idx="10">
                  <c:v>2631.2101706550952</c:v>
                </c:pt>
                <c:pt idx="11">
                  <c:v>2443.5671866943044</c:v>
                </c:pt>
                <c:pt idx="12">
                  <c:v>2411.9713000489542</c:v>
                </c:pt>
                <c:pt idx="13">
                  <c:v>2901.7004664484402</c:v>
                </c:pt>
                <c:pt idx="14">
                  <c:v>2570.8230910376046</c:v>
                </c:pt>
                <c:pt idx="15">
                  <c:v>2778.0792619689055</c:v>
                </c:pt>
                <c:pt idx="16">
                  <c:v>2410.2648795810287</c:v>
                </c:pt>
                <c:pt idx="17">
                  <c:v>2852.6790730258094</c:v>
                </c:pt>
                <c:pt idx="18">
                  <c:v>8068.7291600879526</c:v>
                </c:pt>
                <c:pt idx="19">
                  <c:v>7059.5886402719816</c:v>
                </c:pt>
                <c:pt idx="20">
                  <c:v>8113.1488100122588</c:v>
                </c:pt>
                <c:pt idx="21">
                  <c:v>7917.2133287045908</c:v>
                </c:pt>
                <c:pt idx="22">
                  <c:v>7583.0034494375213</c:v>
                </c:pt>
                <c:pt idx="23">
                  <c:v>7664.818751285613</c:v>
                </c:pt>
                <c:pt idx="24">
                  <c:v>9620.2132551610011</c:v>
                </c:pt>
                <c:pt idx="25">
                  <c:v>8079.3358974496186</c:v>
                </c:pt>
                <c:pt idx="26">
                  <c:v>9404.1101192604619</c:v>
                </c:pt>
                <c:pt idx="27">
                  <c:v>8318.7086408571085</c:v>
                </c:pt>
                <c:pt idx="28">
                  <c:v>9794.7552529128589</c:v>
                </c:pt>
                <c:pt idx="29">
                  <c:v>8654.2849538929568</c:v>
                </c:pt>
                <c:pt idx="30">
                  <c:v>9259.3614898028045</c:v>
                </c:pt>
                <c:pt idx="31">
                  <c:v>8689.4839657367975</c:v>
                </c:pt>
                <c:pt idx="32">
                  <c:v>8647.1927782359962</c:v>
                </c:pt>
                <c:pt idx="33">
                  <c:v>7634.9355116063671</c:v>
                </c:pt>
                <c:pt idx="34">
                  <c:v>8985.4800554219673</c:v>
                </c:pt>
                <c:pt idx="35">
                  <c:v>8630.2841801826689</c:v>
                </c:pt>
                <c:pt idx="36">
                  <c:v>8611.0008979245995</c:v>
                </c:pt>
                <c:pt idx="37">
                  <c:v>7192.4537690608495</c:v>
                </c:pt>
                <c:pt idx="38">
                  <c:v>7254.7328149475388</c:v>
                </c:pt>
                <c:pt idx="39">
                  <c:v>2754.1320006311844</c:v>
                </c:pt>
                <c:pt idx="40">
                  <c:v>2593.3819616622691</c:v>
                </c:pt>
                <c:pt idx="41">
                  <c:v>2436.8169510126845</c:v>
                </c:pt>
                <c:pt idx="42">
                  <c:v>2279.5345217716458</c:v>
                </c:pt>
                <c:pt idx="43">
                  <c:v>2142.964885176681</c:v>
                </c:pt>
                <c:pt idx="44">
                  <c:v>2042.8445792519105</c:v>
                </c:pt>
                <c:pt idx="45">
                  <c:v>2168.9973961338783</c:v>
                </c:pt>
                <c:pt idx="46">
                  <c:v>2253.5140451861043</c:v>
                </c:pt>
                <c:pt idx="47">
                  <c:v>2257.003629741756</c:v>
                </c:pt>
                <c:pt idx="48">
                  <c:v>1996.086255678505</c:v>
                </c:pt>
                <c:pt idx="49">
                  <c:v>2345.1449329489142</c:v>
                </c:pt>
                <c:pt idx="50">
                  <c:v>2022.1573131655821</c:v>
                </c:pt>
                <c:pt idx="51">
                  <c:v>2376.5618039636756</c:v>
                </c:pt>
                <c:pt idx="52">
                  <c:v>2207.7667990469145</c:v>
                </c:pt>
                <c:pt idx="53">
                  <c:v>1993.565925550959</c:v>
                </c:pt>
                <c:pt idx="54">
                  <c:v>2449.7997036112492</c:v>
                </c:pt>
                <c:pt idx="55">
                  <c:v>1956.8481294969667</c:v>
                </c:pt>
                <c:pt idx="56">
                  <c:v>2422.639932723544</c:v>
                </c:pt>
                <c:pt idx="57">
                  <c:v>2443.9707702201003</c:v>
                </c:pt>
                <c:pt idx="58">
                  <c:v>2401.0441534675879</c:v>
                </c:pt>
                <c:pt idx="59">
                  <c:v>2498.6574625982471</c:v>
                </c:pt>
                <c:pt idx="60">
                  <c:v>2564.8588120798986</c:v>
                </c:pt>
                <c:pt idx="61">
                  <c:v>2295.7701513412303</c:v>
                </c:pt>
                <c:pt idx="62">
                  <c:v>2067.5135305433569</c:v>
                </c:pt>
                <c:pt idx="63">
                  <c:v>2157.33010408879</c:v>
                </c:pt>
                <c:pt idx="64">
                  <c:v>2485.6278047544552</c:v>
                </c:pt>
                <c:pt idx="65">
                  <c:v>2438.01736179099</c:v>
                </c:pt>
                <c:pt idx="66">
                  <c:v>1852.9306862453727</c:v>
                </c:pt>
                <c:pt idx="67">
                  <c:v>1840.0691097574243</c:v>
                </c:pt>
                <c:pt idx="68">
                  <c:v>2128.3550883270636</c:v>
                </c:pt>
                <c:pt idx="69">
                  <c:v>1811.5584569569801</c:v>
                </c:pt>
                <c:pt idx="70">
                  <c:v>5613.8710026341523</c:v>
                </c:pt>
                <c:pt idx="71">
                  <c:v>4634.7924262004481</c:v>
                </c:pt>
                <c:pt idx="72">
                  <c:v>4584.4356713013876</c:v>
                </c:pt>
                <c:pt idx="73">
                  <c:v>5235.625412994912</c:v>
                </c:pt>
                <c:pt idx="74">
                  <c:v>4707.0746308564458</c:v>
                </c:pt>
                <c:pt idx="75">
                  <c:v>4737.7288441483961</c:v>
                </c:pt>
                <c:pt idx="76">
                  <c:v>4730.726413445761</c:v>
                </c:pt>
                <c:pt idx="77">
                  <c:v>5953.7557966093864</c:v>
                </c:pt>
                <c:pt idx="78">
                  <c:v>5502.9038905952575</c:v>
                </c:pt>
                <c:pt idx="79">
                  <c:v>5417.211625613716</c:v>
                </c:pt>
                <c:pt idx="80">
                  <c:v>8362.1500596861642</c:v>
                </c:pt>
                <c:pt idx="81">
                  <c:v>8348.6236671625538</c:v>
                </c:pt>
                <c:pt idx="82">
                  <c:v>7979.4294179131939</c:v>
                </c:pt>
                <c:pt idx="83">
                  <c:v>8876.1742224322297</c:v>
                </c:pt>
                <c:pt idx="84">
                  <c:v>9811.4113237045731</c:v>
                </c:pt>
                <c:pt idx="85">
                  <c:v>10065.887046686852</c:v>
                </c:pt>
                <c:pt idx="86">
                  <c:v>8832.3898193732093</c:v>
                </c:pt>
                <c:pt idx="87">
                  <c:v>9347.9174520206689</c:v>
                </c:pt>
                <c:pt idx="88">
                  <c:v>7677.8818306519279</c:v>
                </c:pt>
                <c:pt idx="89">
                  <c:v>7340.9358877957739</c:v>
                </c:pt>
                <c:pt idx="90">
                  <c:v>7470.4265868878256</c:v>
                </c:pt>
                <c:pt idx="91">
                  <c:v>6841.3162491089015</c:v>
                </c:pt>
                <c:pt idx="92">
                  <c:v>2441.5881557241955</c:v>
                </c:pt>
                <c:pt idx="93">
                  <c:v>1893.8593758198008</c:v>
                </c:pt>
                <c:pt idx="94">
                  <c:v>1906.6630829996811</c:v>
                </c:pt>
                <c:pt idx="95">
                  <c:v>1924.5322034194699</c:v>
                </c:pt>
                <c:pt idx="96">
                  <c:v>2257.8640573062917</c:v>
                </c:pt>
                <c:pt idx="97">
                  <c:v>2471.9118350234435</c:v>
                </c:pt>
                <c:pt idx="98">
                  <c:v>2233.2417786896685</c:v>
                </c:pt>
                <c:pt idx="99">
                  <c:v>2260.6398825823876</c:v>
                </c:pt>
                <c:pt idx="100">
                  <c:v>2298.5526048471575</c:v>
                </c:pt>
                <c:pt idx="101">
                  <c:v>2025.4923970201394</c:v>
                </c:pt>
                <c:pt idx="102">
                  <c:v>2014.0280606796712</c:v>
                </c:pt>
                <c:pt idx="103">
                  <c:v>2419.5874225143953</c:v>
                </c:pt>
                <c:pt idx="104">
                  <c:v>2382.4958143300873</c:v>
                </c:pt>
                <c:pt idx="105">
                  <c:v>2157.4321206117679</c:v>
                </c:pt>
                <c:pt idx="106">
                  <c:v>2220.0479960962539</c:v>
                </c:pt>
                <c:pt idx="107">
                  <c:v>2106.6953971886282</c:v>
                </c:pt>
                <c:pt idx="108">
                  <c:v>2511.5403853023877</c:v>
                </c:pt>
                <c:pt idx="109">
                  <c:v>2432.6237374497955</c:v>
                </c:pt>
                <c:pt idx="110">
                  <c:v>2097.5896789666444</c:v>
                </c:pt>
                <c:pt idx="111">
                  <c:v>2531.2441416483102</c:v>
                </c:pt>
                <c:pt idx="112">
                  <c:v>2063.8464607900387</c:v>
                </c:pt>
                <c:pt idx="113">
                  <c:v>2166.1790681602247</c:v>
                </c:pt>
                <c:pt idx="114">
                  <c:v>2462.3427029978379</c:v>
                </c:pt>
                <c:pt idx="115">
                  <c:v>2181.6155444897404</c:v>
                </c:pt>
                <c:pt idx="116">
                  <c:v>2277.4092418357427</c:v>
                </c:pt>
                <c:pt idx="117">
                  <c:v>2243.1185265536701</c:v>
                </c:pt>
                <c:pt idx="118">
                  <c:v>1968.6332444129291</c:v>
                </c:pt>
                <c:pt idx="119">
                  <c:v>2391.9138205790637</c:v>
                </c:pt>
                <c:pt idx="120">
                  <c:v>2093.102551882218</c:v>
                </c:pt>
                <c:pt idx="121">
                  <c:v>2395.922047309019</c:v>
                </c:pt>
                <c:pt idx="122">
                  <c:v>6140.5576598312637</c:v>
                </c:pt>
                <c:pt idx="123">
                  <c:v>8723.5182858073858</c:v>
                </c:pt>
                <c:pt idx="124">
                  <c:v>10825.130513034301</c:v>
                </c:pt>
                <c:pt idx="125">
                  <c:v>11253.646020027665</c:v>
                </c:pt>
                <c:pt idx="126">
                  <c:v>10287.568269112546</c:v>
                </c:pt>
                <c:pt idx="127">
                  <c:v>11265.118678524148</c:v>
                </c:pt>
                <c:pt idx="128">
                  <c:v>10245.81963197442</c:v>
                </c:pt>
                <c:pt idx="129">
                  <c:v>12161.000617424685</c:v>
                </c:pt>
                <c:pt idx="130">
                  <c:v>10153.481942250108</c:v>
                </c:pt>
                <c:pt idx="131">
                  <c:v>10494.330710170163</c:v>
                </c:pt>
                <c:pt idx="132">
                  <c:v>7998.9462250275537</c:v>
                </c:pt>
                <c:pt idx="133">
                  <c:v>7522.2918274029635</c:v>
                </c:pt>
                <c:pt idx="134">
                  <c:v>7026.1640476758766</c:v>
                </c:pt>
                <c:pt idx="135">
                  <c:v>8227.4076471303524</c:v>
                </c:pt>
                <c:pt idx="136">
                  <c:v>7628.4271232294877</c:v>
                </c:pt>
                <c:pt idx="137">
                  <c:v>6280.7243712062591</c:v>
                </c:pt>
                <c:pt idx="138">
                  <c:v>6442.1736391407539</c:v>
                </c:pt>
                <c:pt idx="139">
                  <c:v>6537.0478166951352</c:v>
                </c:pt>
                <c:pt idx="140">
                  <c:v>6836.3592527266783</c:v>
                </c:pt>
                <c:pt idx="141">
                  <c:v>6768.4305678260316</c:v>
                </c:pt>
                <c:pt idx="142">
                  <c:v>6593.1750443702995</c:v>
                </c:pt>
                <c:pt idx="143">
                  <c:v>7313.0299163046911</c:v>
                </c:pt>
                <c:pt idx="144">
                  <c:v>2728.2961941479816</c:v>
                </c:pt>
                <c:pt idx="145">
                  <c:v>2749.4381943389485</c:v>
                </c:pt>
                <c:pt idx="146">
                  <c:v>2199.7170378797578</c:v>
                </c:pt>
                <c:pt idx="147">
                  <c:v>2719.7088399870886</c:v>
                </c:pt>
                <c:pt idx="148">
                  <c:v>2455.698959580131</c:v>
                </c:pt>
                <c:pt idx="149">
                  <c:v>2780.5867973695144</c:v>
                </c:pt>
                <c:pt idx="150">
                  <c:v>2681.0706912663818</c:v>
                </c:pt>
                <c:pt idx="151">
                  <c:v>2412.2346934624925</c:v>
                </c:pt>
                <c:pt idx="152">
                  <c:v>2504.1279625109905</c:v>
                </c:pt>
                <c:pt idx="153">
                  <c:v>2810.0046577577459</c:v>
                </c:pt>
                <c:pt idx="154">
                  <c:v>2791.86892590356</c:v>
                </c:pt>
                <c:pt idx="155">
                  <c:v>2306.7891488100736</c:v>
                </c:pt>
                <c:pt idx="156">
                  <c:v>2933.2414561633168</c:v>
                </c:pt>
                <c:pt idx="157">
                  <c:v>2474.3100014179799</c:v>
                </c:pt>
                <c:pt idx="158">
                  <c:v>2494.6129524301623</c:v>
                </c:pt>
                <c:pt idx="159">
                  <c:v>3214.8189824376855</c:v>
                </c:pt>
                <c:pt idx="160">
                  <c:v>2617.0876330104011</c:v>
                </c:pt>
                <c:pt idx="161">
                  <c:v>2707.5524019092363</c:v>
                </c:pt>
                <c:pt idx="162">
                  <c:v>2621.4760857192259</c:v>
                </c:pt>
                <c:pt idx="163">
                  <c:v>2803.2617656572684</c:v>
                </c:pt>
                <c:pt idx="164">
                  <c:v>2508.0855439824359</c:v>
                </c:pt>
                <c:pt idx="165">
                  <c:v>2686.4753205129937</c:v>
                </c:pt>
                <c:pt idx="166">
                  <c:v>2710.7329722763275</c:v>
                </c:pt>
                <c:pt idx="167">
                  <c:v>2766.2497120287844</c:v>
                </c:pt>
                <c:pt idx="168">
                  <c:v>2676.5061216340414</c:v>
                </c:pt>
                <c:pt idx="169">
                  <c:v>2429.2481711411338</c:v>
                </c:pt>
                <c:pt idx="170">
                  <c:v>2947.7330699970203</c:v>
                </c:pt>
                <c:pt idx="171">
                  <c:v>2830.3859888451657</c:v>
                </c:pt>
                <c:pt idx="172">
                  <c:v>2491.8049939672778</c:v>
                </c:pt>
                <c:pt idx="173">
                  <c:v>2523.0601511960795</c:v>
                </c:pt>
                <c:pt idx="174">
                  <c:v>2938.1658000612229</c:v>
                </c:pt>
                <c:pt idx="175">
                  <c:v>6697.8352525424416</c:v>
                </c:pt>
                <c:pt idx="176">
                  <c:v>7313.3299379578984</c:v>
                </c:pt>
                <c:pt idx="177">
                  <c:v>6437.3077364915334</c:v>
                </c:pt>
                <c:pt idx="178">
                  <c:v>7671.4962588536264</c:v>
                </c:pt>
                <c:pt idx="179">
                  <c:v>6953.4343588062784</c:v>
                </c:pt>
                <c:pt idx="180">
                  <c:v>7621.3506038938494</c:v>
                </c:pt>
                <c:pt idx="181">
                  <c:v>6643.3405865742352</c:v>
                </c:pt>
                <c:pt idx="182">
                  <c:v>7863.3266857698882</c:v>
                </c:pt>
                <c:pt idx="183">
                  <c:v>6743.1988685990491</c:v>
                </c:pt>
                <c:pt idx="184">
                  <c:v>7935.0594966055851</c:v>
                </c:pt>
                <c:pt idx="185">
                  <c:v>6743.059707647717</c:v>
                </c:pt>
                <c:pt idx="186">
                  <c:v>7139.7360238451947</c:v>
                </c:pt>
                <c:pt idx="187">
                  <c:v>7862.6213570774426</c:v>
                </c:pt>
                <c:pt idx="188">
                  <c:v>7973.9068740942985</c:v>
                </c:pt>
                <c:pt idx="189">
                  <c:v>7001.5826684212388</c:v>
                </c:pt>
                <c:pt idx="190">
                  <c:v>7472.4493068043503</c:v>
                </c:pt>
                <c:pt idx="191">
                  <c:v>7970.883956917105</c:v>
                </c:pt>
                <c:pt idx="192">
                  <c:v>7850.0576102050263</c:v>
                </c:pt>
                <c:pt idx="193">
                  <c:v>9901.3758702442319</c:v>
                </c:pt>
                <c:pt idx="194">
                  <c:v>10025.237148295226</c:v>
                </c:pt>
                <c:pt idx="195">
                  <c:v>9140.1136806253126</c:v>
                </c:pt>
                <c:pt idx="196">
                  <c:v>3345.1729255415712</c:v>
                </c:pt>
                <c:pt idx="197">
                  <c:v>3541.0322759543642</c:v>
                </c:pt>
                <c:pt idx="198">
                  <c:v>3449.3209376741556</c:v>
                </c:pt>
                <c:pt idx="199">
                  <c:v>3061.0615128362315</c:v>
                </c:pt>
                <c:pt idx="200">
                  <c:v>3051.1093622569229</c:v>
                </c:pt>
                <c:pt idx="201">
                  <c:v>3203.9147090586807</c:v>
                </c:pt>
                <c:pt idx="202">
                  <c:v>3080.9018404491626</c:v>
                </c:pt>
                <c:pt idx="203">
                  <c:v>3566.7487835671027</c:v>
                </c:pt>
                <c:pt idx="204">
                  <c:v>3129.8361210653784</c:v>
                </c:pt>
                <c:pt idx="205">
                  <c:v>3267.3015704143991</c:v>
                </c:pt>
                <c:pt idx="206">
                  <c:v>3293.6683273415842</c:v>
                </c:pt>
                <c:pt idx="207">
                  <c:v>3393.4121691611849</c:v>
                </c:pt>
                <c:pt idx="208">
                  <c:v>3031.9730640741482</c:v>
                </c:pt>
                <c:pt idx="209">
                  <c:v>3006.2241734015806</c:v>
                </c:pt>
                <c:pt idx="210">
                  <c:v>3673.8160973941249</c:v>
                </c:pt>
                <c:pt idx="211">
                  <c:v>3827.221359275693</c:v>
                </c:pt>
                <c:pt idx="212">
                  <c:v>3743.4559628954589</c:v>
                </c:pt>
                <c:pt idx="213">
                  <c:v>3297.6723270515477</c:v>
                </c:pt>
                <c:pt idx="214">
                  <c:v>3533.0251224637309</c:v>
                </c:pt>
                <c:pt idx="215">
                  <c:v>3218.3042844237311</c:v>
                </c:pt>
                <c:pt idx="216">
                  <c:v>3222.084131095372</c:v>
                </c:pt>
                <c:pt idx="217">
                  <c:v>3224.0621571117231</c:v>
                </c:pt>
                <c:pt idx="218">
                  <c:v>3305.4852596090991</c:v>
                </c:pt>
                <c:pt idx="219">
                  <c:v>3979.8652612145115</c:v>
                </c:pt>
                <c:pt idx="220">
                  <c:v>3167.2215485208608</c:v>
                </c:pt>
                <c:pt idx="221">
                  <c:v>3325.6888518914607</c:v>
                </c:pt>
                <c:pt idx="222">
                  <c:v>2993.7002349208433</c:v>
                </c:pt>
                <c:pt idx="223">
                  <c:v>2882.5738068212831</c:v>
                </c:pt>
                <c:pt idx="224">
                  <c:v>3155.9485198008829</c:v>
                </c:pt>
                <c:pt idx="225">
                  <c:v>2703.3267255134797</c:v>
                </c:pt>
                <c:pt idx="226">
                  <c:v>3151.4630180329627</c:v>
                </c:pt>
                <c:pt idx="227">
                  <c:v>7087.1726827623452</c:v>
                </c:pt>
                <c:pt idx="228">
                  <c:v>7698.2257907978028</c:v>
                </c:pt>
                <c:pt idx="229">
                  <c:v>7556.0470686080462</c:v>
                </c:pt>
                <c:pt idx="230">
                  <c:v>7261.6646730011162</c:v>
                </c:pt>
                <c:pt idx="231">
                  <c:v>8328.4687536630536</c:v>
                </c:pt>
                <c:pt idx="232">
                  <c:v>8871.8429562556812</c:v>
                </c:pt>
                <c:pt idx="233">
                  <c:v>7932.5391588349248</c:v>
                </c:pt>
                <c:pt idx="234">
                  <c:v>8520.8740909573389</c:v>
                </c:pt>
                <c:pt idx="235">
                  <c:v>14866.398850380318</c:v>
                </c:pt>
                <c:pt idx="236">
                  <c:v>16663.995069620287</c:v>
                </c:pt>
                <c:pt idx="237">
                  <c:v>14211.12812698975</c:v>
                </c:pt>
                <c:pt idx="238">
                  <c:v>16381.121396438079</c:v>
                </c:pt>
                <c:pt idx="239">
                  <c:v>13743.795777672283</c:v>
                </c:pt>
                <c:pt idx="240">
                  <c:v>14349.393761304829</c:v>
                </c:pt>
                <c:pt idx="241">
                  <c:v>13927.090784949209</c:v>
                </c:pt>
                <c:pt idx="242">
                  <c:v>14538.123891313524</c:v>
                </c:pt>
                <c:pt idx="243">
                  <c:v>13599.151700308101</c:v>
                </c:pt>
                <c:pt idx="244">
                  <c:v>11012.577430324593</c:v>
                </c:pt>
                <c:pt idx="245">
                  <c:v>10593.931315340185</c:v>
                </c:pt>
                <c:pt idx="246">
                  <c:v>9459.2135328486002</c:v>
                </c:pt>
                <c:pt idx="247">
                  <c:v>10450.366680430481</c:v>
                </c:pt>
                <c:pt idx="248">
                  <c:v>10760.92448958786</c:v>
                </c:pt>
                <c:pt idx="249">
                  <c:v>3419.1154144777074</c:v>
                </c:pt>
                <c:pt idx="250">
                  <c:v>3677.2824470469536</c:v>
                </c:pt>
                <c:pt idx="251">
                  <c:v>3841.1282568707593</c:v>
                </c:pt>
                <c:pt idx="252">
                  <c:v>4051.8780579779664</c:v>
                </c:pt>
                <c:pt idx="253">
                  <c:v>3260.6912602667248</c:v>
                </c:pt>
                <c:pt idx="254">
                  <c:v>3630.848672316868</c:v>
                </c:pt>
                <c:pt idx="255">
                  <c:v>3288.5930902346122</c:v>
                </c:pt>
                <c:pt idx="256">
                  <c:v>3955.6618966949309</c:v>
                </c:pt>
                <c:pt idx="257">
                  <c:v>3971.8351213905798</c:v>
                </c:pt>
                <c:pt idx="258">
                  <c:v>3905.3027404553986</c:v>
                </c:pt>
                <c:pt idx="259">
                  <c:v>3686.5300483458573</c:v>
                </c:pt>
                <c:pt idx="260">
                  <c:v>3710.8399564588181</c:v>
                </c:pt>
                <c:pt idx="261">
                  <c:v>3718.7290688805647</c:v>
                </c:pt>
                <c:pt idx="262">
                  <c:v>3624.7153924541076</c:v>
                </c:pt>
                <c:pt idx="263">
                  <c:v>3902.7103579981258</c:v>
                </c:pt>
                <c:pt idx="264">
                  <c:v>4098.7746676036413</c:v>
                </c:pt>
                <c:pt idx="265">
                  <c:v>3659.001906742898</c:v>
                </c:pt>
                <c:pt idx="266">
                  <c:v>3405.7028200414697</c:v>
                </c:pt>
                <c:pt idx="267">
                  <c:v>3109.6079885139143</c:v>
                </c:pt>
                <c:pt idx="268">
                  <c:v>3265.8964194817349</c:v>
                </c:pt>
                <c:pt idx="269">
                  <c:v>2960.952520125612</c:v>
                </c:pt>
                <c:pt idx="270">
                  <c:v>3030.2952953751605</c:v>
                </c:pt>
                <c:pt idx="271">
                  <c:v>2610.5192800405316</c:v>
                </c:pt>
                <c:pt idx="272">
                  <c:v>2395.6038558922141</c:v>
                </c:pt>
                <c:pt idx="273">
                  <c:v>2117.3916740506775</c:v>
                </c:pt>
                <c:pt idx="274">
                  <c:v>2354.077792520392</c:v>
                </c:pt>
                <c:pt idx="275">
                  <c:v>2328.1352594895907</c:v>
                </c:pt>
                <c:pt idx="276">
                  <c:v>1854.4017126202302</c:v>
                </c:pt>
                <c:pt idx="277">
                  <c:v>2095.5983538604505</c:v>
                </c:pt>
                <c:pt idx="278">
                  <c:v>2115.5022889734528</c:v>
                </c:pt>
                <c:pt idx="279">
                  <c:v>8275.5625727330789</c:v>
                </c:pt>
                <c:pt idx="280">
                  <c:v>8456.1528849674669</c:v>
                </c:pt>
                <c:pt idx="281">
                  <c:v>8338.8914502443004</c:v>
                </c:pt>
                <c:pt idx="282">
                  <c:v>9720.2273432493876</c:v>
                </c:pt>
                <c:pt idx="283">
                  <c:v>8829.5300754925629</c:v>
                </c:pt>
                <c:pt idx="284">
                  <c:v>10265.373986018461</c:v>
                </c:pt>
                <c:pt idx="285">
                  <c:v>8551.8503917332946</c:v>
                </c:pt>
                <c:pt idx="286">
                  <c:v>9125.9471930201271</c:v>
                </c:pt>
                <c:pt idx="287">
                  <c:v>9307.1414304402824</c:v>
                </c:pt>
                <c:pt idx="288">
                  <c:v>9393.6012490559606</c:v>
                </c:pt>
                <c:pt idx="289">
                  <c:v>9241.212919756359</c:v>
                </c:pt>
                <c:pt idx="290">
                  <c:v>8427.707602204644</c:v>
                </c:pt>
                <c:pt idx="291">
                  <c:v>8662.2738285770174</c:v>
                </c:pt>
                <c:pt idx="292">
                  <c:v>10594.829883012557</c:v>
                </c:pt>
                <c:pt idx="293">
                  <c:v>9346.0538006271836</c:v>
                </c:pt>
                <c:pt idx="294">
                  <c:v>11072.280482751668</c:v>
                </c:pt>
                <c:pt idx="295">
                  <c:v>10064.118372816369</c:v>
                </c:pt>
                <c:pt idx="296">
                  <c:v>11185.273791801479</c:v>
                </c:pt>
                <c:pt idx="297">
                  <c:v>10161.463003652283</c:v>
                </c:pt>
                <c:pt idx="298">
                  <c:v>10251.437208030557</c:v>
                </c:pt>
                <c:pt idx="299">
                  <c:v>10264.651200310938</c:v>
                </c:pt>
                <c:pt idx="300">
                  <c:v>10376.888183900466</c:v>
                </c:pt>
                <c:pt idx="301">
                  <c:v>4125.7180012128765</c:v>
                </c:pt>
                <c:pt idx="302">
                  <c:v>4451.1775276929566</c:v>
                </c:pt>
                <c:pt idx="303">
                  <c:v>4130.1127414660459</c:v>
                </c:pt>
                <c:pt idx="304">
                  <c:v>4000.9405096949035</c:v>
                </c:pt>
                <c:pt idx="305">
                  <c:v>4186.5265339766156</c:v>
                </c:pt>
                <c:pt idx="306">
                  <c:v>4096.9360369996966</c:v>
                </c:pt>
                <c:pt idx="307">
                  <c:v>4469.0990402379075</c:v>
                </c:pt>
                <c:pt idx="308">
                  <c:v>3688.828024502101</c:v>
                </c:pt>
                <c:pt idx="309">
                  <c:v>4161.8731047428373</c:v>
                </c:pt>
                <c:pt idx="310">
                  <c:v>4722.0739577558697</c:v>
                </c:pt>
                <c:pt idx="311">
                  <c:v>4051.3291530021547</c:v>
                </c:pt>
                <c:pt idx="312">
                  <c:v>4408.0994234444152</c:v>
                </c:pt>
                <c:pt idx="313">
                  <c:v>4621.0947215127799</c:v>
                </c:pt>
                <c:pt idx="314">
                  <c:v>1913.2431687368016</c:v>
                </c:pt>
                <c:pt idx="315">
                  <c:v>2164.6005128908396</c:v>
                </c:pt>
                <c:pt idx="316">
                  <c:v>1781.9131807396896</c:v>
                </c:pt>
                <c:pt idx="317">
                  <c:v>2177.1522763340345</c:v>
                </c:pt>
                <c:pt idx="318">
                  <c:v>2312.7742980053663</c:v>
                </c:pt>
                <c:pt idx="319">
                  <c:v>2063.1779311963992</c:v>
                </c:pt>
                <c:pt idx="320">
                  <c:v>2093.627371210423</c:v>
                </c:pt>
                <c:pt idx="321">
                  <c:v>2331.7543420075353</c:v>
                </c:pt>
                <c:pt idx="322">
                  <c:v>2535.8567562122976</c:v>
                </c:pt>
                <c:pt idx="323">
                  <c:v>2271.9065525647752</c:v>
                </c:pt>
                <c:pt idx="324">
                  <c:v>2317.1390129979864</c:v>
                </c:pt>
                <c:pt idx="325">
                  <c:v>2493.998460183966</c:v>
                </c:pt>
                <c:pt idx="326">
                  <c:v>2821.8612073615627</c:v>
                </c:pt>
                <c:pt idx="327">
                  <c:v>2923.8878476314731</c:v>
                </c:pt>
                <c:pt idx="328">
                  <c:v>2922.067003363713</c:v>
                </c:pt>
                <c:pt idx="329">
                  <c:v>2151.1334295768247</c:v>
                </c:pt>
                <c:pt idx="330">
                  <c:v>2083.734735366354</c:v>
                </c:pt>
                <c:pt idx="331">
                  <c:v>1774.365669558935</c:v>
                </c:pt>
                <c:pt idx="332">
                  <c:v>4711.7143931914898</c:v>
                </c:pt>
                <c:pt idx="333">
                  <c:v>6160.3719815296408</c:v>
                </c:pt>
                <c:pt idx="334">
                  <c:v>5424.1711804660263</c:v>
                </c:pt>
                <c:pt idx="335">
                  <c:v>5856.8113929101055</c:v>
                </c:pt>
                <c:pt idx="336">
                  <c:v>6069.568902531134</c:v>
                </c:pt>
                <c:pt idx="337">
                  <c:v>5997.0310095400746</c:v>
                </c:pt>
                <c:pt idx="338">
                  <c:v>5404.5351236786464</c:v>
                </c:pt>
                <c:pt idx="339">
                  <c:v>5663.3527233144678</c:v>
                </c:pt>
                <c:pt idx="340">
                  <c:v>5801.4990119434979</c:v>
                </c:pt>
                <c:pt idx="341">
                  <c:v>4544.5972154583023</c:v>
                </c:pt>
                <c:pt idx="342">
                  <c:v>6956.0511298660449</c:v>
                </c:pt>
                <c:pt idx="343">
                  <c:v>7843.1585621794975</c:v>
                </c:pt>
                <c:pt idx="344">
                  <c:v>8049.8632716363763</c:v>
                </c:pt>
                <c:pt idx="345">
                  <c:v>7603.898541980715</c:v>
                </c:pt>
                <c:pt idx="346">
                  <c:v>8671.3622780114092</c:v>
                </c:pt>
                <c:pt idx="347">
                  <c:v>6364.1573840522924</c:v>
                </c:pt>
                <c:pt idx="348">
                  <c:v>6122.5157767621249</c:v>
                </c:pt>
                <c:pt idx="349">
                  <c:v>5754.3978164167356</c:v>
                </c:pt>
                <c:pt idx="350">
                  <c:v>6575.6472760721445</c:v>
                </c:pt>
                <c:pt idx="351">
                  <c:v>7815.8480329946115</c:v>
                </c:pt>
                <c:pt idx="352">
                  <c:v>8077.7303519787147</c:v>
                </c:pt>
                <c:pt idx="353">
                  <c:v>3315.4690353562496</c:v>
                </c:pt>
                <c:pt idx="354">
                  <c:v>2247.3502161718079</c:v>
                </c:pt>
                <c:pt idx="355">
                  <c:v>2466.9772059199131</c:v>
                </c:pt>
                <c:pt idx="356">
                  <c:v>2248.5969029730531</c:v>
                </c:pt>
                <c:pt idx="357">
                  <c:v>2291.0726097898137</c:v>
                </c:pt>
                <c:pt idx="358">
                  <c:v>1882.8234577730718</c:v>
                </c:pt>
                <c:pt idx="359">
                  <c:v>2053.1597582024779</c:v>
                </c:pt>
                <c:pt idx="360">
                  <c:v>2115.6460720640789</c:v>
                </c:pt>
                <c:pt idx="361">
                  <c:v>1780.4904293486975</c:v>
                </c:pt>
                <c:pt idx="362">
                  <c:v>1851.5598146461514</c:v>
                </c:pt>
                <c:pt idx="363">
                  <c:v>1982.831918007246</c:v>
                </c:pt>
                <c:pt idx="364">
                  <c:v>1853.7118999345546</c:v>
                </c:pt>
                <c:pt idx="365">
                  <c:v>1922.5370759016494</c:v>
                </c:pt>
                <c:pt idx="366">
                  <c:v>1883.1098887833161</c:v>
                </c:pt>
                <c:pt idx="367">
                  <c:v>2225.9502585360751</c:v>
                </c:pt>
                <c:pt idx="368">
                  <c:v>2170.3160753932443</c:v>
                </c:pt>
                <c:pt idx="369">
                  <c:v>2281.2257006654786</c:v>
                </c:pt>
                <c:pt idx="370">
                  <c:v>2252.2863940143216</c:v>
                </c:pt>
                <c:pt idx="371">
                  <c:v>2254.6649439522735</c:v>
                </c:pt>
                <c:pt idx="372">
                  <c:v>2111.4285487031693</c:v>
                </c:pt>
                <c:pt idx="373">
                  <c:v>1948.5440021769807</c:v>
                </c:pt>
                <c:pt idx="374">
                  <c:v>2330.5201077186225</c:v>
                </c:pt>
                <c:pt idx="375">
                  <c:v>2119.3888845858082</c:v>
                </c:pt>
                <c:pt idx="376">
                  <c:v>2408.5583860944521</c:v>
                </c:pt>
                <c:pt idx="377">
                  <c:v>2232.6680592099356</c:v>
                </c:pt>
                <c:pt idx="378">
                  <c:v>2291.8332565251285</c:v>
                </c:pt>
                <c:pt idx="379">
                  <c:v>1934.3242772280414</c:v>
                </c:pt>
                <c:pt idx="380">
                  <c:v>1944.1777923072491</c:v>
                </c:pt>
                <c:pt idx="381">
                  <c:v>2071.2407951061882</c:v>
                </c:pt>
                <c:pt idx="382">
                  <c:v>2079.4098927430136</c:v>
                </c:pt>
                <c:pt idx="383">
                  <c:v>2012.7714820076371</c:v>
                </c:pt>
                <c:pt idx="384">
                  <c:v>5932.4356340453687</c:v>
                </c:pt>
                <c:pt idx="385">
                  <c:v>5464.1729443740942</c:v>
                </c:pt>
                <c:pt idx="386">
                  <c:v>6048.5321406761323</c:v>
                </c:pt>
                <c:pt idx="387">
                  <c:v>5636.7356467361378</c:v>
                </c:pt>
                <c:pt idx="388">
                  <c:v>6760.3897082814265</c:v>
                </c:pt>
                <c:pt idx="389">
                  <c:v>5862.2139585842879</c:v>
                </c:pt>
                <c:pt idx="390">
                  <c:v>6298.6500468255499</c:v>
                </c:pt>
                <c:pt idx="391">
                  <c:v>6165.5311368124467</c:v>
                </c:pt>
                <c:pt idx="392">
                  <c:v>10633.570424542859</c:v>
                </c:pt>
                <c:pt idx="393">
                  <c:v>11755.025751822302</c:v>
                </c:pt>
                <c:pt idx="394">
                  <c:v>12940.781229547016</c:v>
                </c:pt>
                <c:pt idx="395">
                  <c:v>13002.224600820859</c:v>
                </c:pt>
                <c:pt idx="396">
                  <c:v>13022.735522269395</c:v>
                </c:pt>
                <c:pt idx="397">
                  <c:v>12168.027241156158</c:v>
                </c:pt>
                <c:pt idx="398">
                  <c:v>11697.35502038814</c:v>
                </c:pt>
                <c:pt idx="399">
                  <c:v>11928.534350383285</c:v>
                </c:pt>
                <c:pt idx="400">
                  <c:v>10280.550958661925</c:v>
                </c:pt>
                <c:pt idx="401">
                  <c:v>9759.91559721251</c:v>
                </c:pt>
                <c:pt idx="402">
                  <c:v>8583.4876581043845</c:v>
                </c:pt>
                <c:pt idx="403">
                  <c:v>7942.1351528664991</c:v>
                </c:pt>
                <c:pt idx="404">
                  <c:v>7147.6536153227116</c:v>
                </c:pt>
                <c:pt idx="405">
                  <c:v>7977.7275400898043</c:v>
                </c:pt>
                <c:pt idx="406">
                  <c:v>2956.6119077173612</c:v>
                </c:pt>
                <c:pt idx="407">
                  <c:v>2454.8288352913182</c:v>
                </c:pt>
                <c:pt idx="408">
                  <c:v>2937.5634264710739</c:v>
                </c:pt>
                <c:pt idx="409">
                  <c:v>2460.710575876381</c:v>
                </c:pt>
                <c:pt idx="410">
                  <c:v>2650.3233145344175</c:v>
                </c:pt>
                <c:pt idx="411">
                  <c:v>2560.6818915989975</c:v>
                </c:pt>
                <c:pt idx="412">
                  <c:v>2512.3953169619967</c:v>
                </c:pt>
                <c:pt idx="413">
                  <c:v>2696.7470467884395</c:v>
                </c:pt>
                <c:pt idx="414">
                  <c:v>2833.7752828694975</c:v>
                </c:pt>
                <c:pt idx="415">
                  <c:v>2898.1184089132607</c:v>
                </c:pt>
                <c:pt idx="416">
                  <c:v>2869.5811790713888</c:v>
                </c:pt>
                <c:pt idx="417">
                  <c:v>2808.8551081081509</c:v>
                </c:pt>
                <c:pt idx="418">
                  <c:v>3072.1653691650067</c:v>
                </c:pt>
                <c:pt idx="419">
                  <c:v>2811.2336201247322</c:v>
                </c:pt>
                <c:pt idx="420">
                  <c:v>2739.4139328897586</c:v>
                </c:pt>
                <c:pt idx="421">
                  <c:v>3270.6086471689405</c:v>
                </c:pt>
                <c:pt idx="422">
                  <c:v>3323.8871291968758</c:v>
                </c:pt>
                <c:pt idx="423">
                  <c:v>2959.615319291227</c:v>
                </c:pt>
                <c:pt idx="424">
                  <c:v>2371.2059922700932</c:v>
                </c:pt>
                <c:pt idx="425">
                  <c:v>2304.1533127702733</c:v>
                </c:pt>
                <c:pt idx="426">
                  <c:v>2105.2907928344462</c:v>
                </c:pt>
                <c:pt idx="427">
                  <c:v>2290.4085921142287</c:v>
                </c:pt>
                <c:pt idx="428">
                  <c:v>2160.4925449444304</c:v>
                </c:pt>
                <c:pt idx="429">
                  <c:v>1799.7161671527078</c:v>
                </c:pt>
                <c:pt idx="430">
                  <c:v>1642.3252361624739</c:v>
                </c:pt>
                <c:pt idx="431">
                  <c:v>1786.0465829085042</c:v>
                </c:pt>
                <c:pt idx="432">
                  <c:v>1799.9846437320873</c:v>
                </c:pt>
                <c:pt idx="433">
                  <c:v>1726.4690439486351</c:v>
                </c:pt>
                <c:pt idx="434">
                  <c:v>1631.5599777622745</c:v>
                </c:pt>
                <c:pt idx="435">
                  <c:v>1411.3362728570592</c:v>
                </c:pt>
                <c:pt idx="436">
                  <c:v>4490.9390764193286</c:v>
                </c:pt>
                <c:pt idx="437">
                  <c:v>4793.206485624175</c:v>
                </c:pt>
                <c:pt idx="438">
                  <c:v>4882.2425376420206</c:v>
                </c:pt>
                <c:pt idx="439">
                  <c:v>7430.4233641142137</c:v>
                </c:pt>
                <c:pt idx="440">
                  <c:v>11357.076128388275</c:v>
                </c:pt>
                <c:pt idx="441">
                  <c:v>10009.200147355443</c:v>
                </c:pt>
                <c:pt idx="442">
                  <c:v>11775.730310306279</c:v>
                </c:pt>
                <c:pt idx="443">
                  <c:v>11421.058286072288</c:v>
                </c:pt>
                <c:pt idx="444">
                  <c:v>10740.186104925826</c:v>
                </c:pt>
                <c:pt idx="445">
                  <c:v>12028.329660794774</c:v>
                </c:pt>
                <c:pt idx="446">
                  <c:v>10209.777689559438</c:v>
                </c:pt>
                <c:pt idx="447">
                  <c:v>10028.245002321644</c:v>
                </c:pt>
                <c:pt idx="448">
                  <c:v>10957.976711567122</c:v>
                </c:pt>
                <c:pt idx="449">
                  <c:v>10563.856793887669</c:v>
                </c:pt>
                <c:pt idx="450">
                  <c:v>10231.927775114731</c:v>
                </c:pt>
                <c:pt idx="451">
                  <c:v>10780.275093917333</c:v>
                </c:pt>
                <c:pt idx="452">
                  <c:v>10595.270899666464</c:v>
                </c:pt>
                <c:pt idx="453">
                  <c:v>10154.379986499343</c:v>
                </c:pt>
                <c:pt idx="454">
                  <c:v>9862.2246171918978</c:v>
                </c:pt>
                <c:pt idx="455">
                  <c:v>10460.363544335652</c:v>
                </c:pt>
                <c:pt idx="456">
                  <c:v>8308.9210750699967</c:v>
                </c:pt>
                <c:pt idx="457">
                  <c:v>8207.5821274299142</c:v>
                </c:pt>
                <c:pt idx="458">
                  <c:v>2505.1143799109268</c:v>
                </c:pt>
                <c:pt idx="459">
                  <c:v>2397.0672091633592</c:v>
                </c:pt>
                <c:pt idx="460">
                  <c:v>2279.1850318761321</c:v>
                </c:pt>
                <c:pt idx="461">
                  <c:v>2159.1317673870203</c:v>
                </c:pt>
                <c:pt idx="462">
                  <c:v>2375.1904017391876</c:v>
                </c:pt>
                <c:pt idx="463">
                  <c:v>2423.6394069460152</c:v>
                </c:pt>
                <c:pt idx="464">
                  <c:v>2328.5477407814669</c:v>
                </c:pt>
                <c:pt idx="465">
                  <c:v>2638.8155536038371</c:v>
                </c:pt>
                <c:pt idx="466">
                  <c:v>2237.2283805923676</c:v>
                </c:pt>
                <c:pt idx="467">
                  <c:v>2245.3662286556082</c:v>
                </c:pt>
                <c:pt idx="468">
                  <c:v>2291.5164115369757</c:v>
                </c:pt>
                <c:pt idx="469">
                  <c:v>2714.5875484625708</c:v>
                </c:pt>
                <c:pt idx="470">
                  <c:v>2710.0613850551199</c:v>
                </c:pt>
                <c:pt idx="471">
                  <c:v>641.86623604140686</c:v>
                </c:pt>
                <c:pt idx="472">
                  <c:v>639.07115609085167</c:v>
                </c:pt>
                <c:pt idx="473">
                  <c:v>565.09782532231816</c:v>
                </c:pt>
                <c:pt idx="474">
                  <c:v>600.60508244692835</c:v>
                </c:pt>
                <c:pt idx="475">
                  <c:v>610.039621029302</c:v>
                </c:pt>
                <c:pt idx="476">
                  <c:v>680.57697570156267</c:v>
                </c:pt>
                <c:pt idx="477">
                  <c:v>685.27355543060901</c:v>
                </c:pt>
                <c:pt idx="478">
                  <c:v>637.03977444691611</c:v>
                </c:pt>
                <c:pt idx="479">
                  <c:v>792.52734933990882</c:v>
                </c:pt>
                <c:pt idx="480">
                  <c:v>685.51275132501678</c:v>
                </c:pt>
                <c:pt idx="481">
                  <c:v>777.12708802000361</c:v>
                </c:pt>
                <c:pt idx="482">
                  <c:v>702.62308595815659</c:v>
                </c:pt>
                <c:pt idx="483">
                  <c:v>871.50978387989358</c:v>
                </c:pt>
                <c:pt idx="484">
                  <c:v>713.94529930879264</c:v>
                </c:pt>
                <c:pt idx="485">
                  <c:v>791.21356412878163</c:v>
                </c:pt>
                <c:pt idx="486">
                  <c:v>574.06309752375432</c:v>
                </c:pt>
                <c:pt idx="487">
                  <c:v>543.20317014882039</c:v>
                </c:pt>
                <c:pt idx="488">
                  <c:v>552.93927834645399</c:v>
                </c:pt>
                <c:pt idx="489">
                  <c:v>1379.086597465219</c:v>
                </c:pt>
                <c:pt idx="490">
                  <c:v>1339.4778109521601</c:v>
                </c:pt>
                <c:pt idx="491">
                  <c:v>1425.4843639196145</c:v>
                </c:pt>
                <c:pt idx="492">
                  <c:v>1541.9927108251873</c:v>
                </c:pt>
                <c:pt idx="493">
                  <c:v>1288.8690801050589</c:v>
                </c:pt>
                <c:pt idx="494">
                  <c:v>1552.7937628070499</c:v>
                </c:pt>
                <c:pt idx="495">
                  <c:v>1335.9421845003785</c:v>
                </c:pt>
                <c:pt idx="496">
                  <c:v>1440.9450884676371</c:v>
                </c:pt>
                <c:pt idx="497">
                  <c:v>1507.8020488008256</c:v>
                </c:pt>
                <c:pt idx="498">
                  <c:v>1387.4989315346652</c:v>
                </c:pt>
                <c:pt idx="499">
                  <c:v>1310.3818651094934</c:v>
                </c:pt>
                <c:pt idx="500">
                  <c:v>1374.8601665722115</c:v>
                </c:pt>
                <c:pt idx="501">
                  <c:v>1332.4311270155297</c:v>
                </c:pt>
                <c:pt idx="502">
                  <c:v>1477.2463888395209</c:v>
                </c:pt>
                <c:pt idx="503">
                  <c:v>1602.6650845321451</c:v>
                </c:pt>
                <c:pt idx="504">
                  <c:v>1453.9220211993584</c:v>
                </c:pt>
                <c:pt idx="505">
                  <c:v>1484.606479059682</c:v>
                </c:pt>
                <c:pt idx="506">
                  <c:v>1432.8710628579174</c:v>
                </c:pt>
                <c:pt idx="507">
                  <c:v>1694.2391967747494</c:v>
                </c:pt>
                <c:pt idx="508">
                  <c:v>1552.9819683517046</c:v>
                </c:pt>
                <c:pt idx="509">
                  <c:v>1385.2315094654978</c:v>
                </c:pt>
                <c:pt idx="510">
                  <c:v>609.95551491506706</c:v>
                </c:pt>
                <c:pt idx="511">
                  <c:v>559.04113695034448</c:v>
                </c:pt>
                <c:pt idx="512">
                  <c:v>636.31263645011802</c:v>
                </c:pt>
                <c:pt idx="513">
                  <c:v>564.85322726132244</c:v>
                </c:pt>
                <c:pt idx="514">
                  <c:v>545.46903953630385</c:v>
                </c:pt>
                <c:pt idx="515">
                  <c:v>635.58206722579632</c:v>
                </c:pt>
                <c:pt idx="516">
                  <c:v>541.46466900309201</c:v>
                </c:pt>
                <c:pt idx="517">
                  <c:v>568.10857853276252</c:v>
                </c:pt>
                <c:pt idx="518">
                  <c:v>545.87258174479507</c:v>
                </c:pt>
                <c:pt idx="519">
                  <c:v>577.40087810025227</c:v>
                </c:pt>
                <c:pt idx="520">
                  <c:v>664.20835980046468</c:v>
                </c:pt>
                <c:pt idx="521">
                  <c:v>571.72595977272579</c:v>
                </c:pt>
                <c:pt idx="522">
                  <c:v>656.09873712995682</c:v>
                </c:pt>
                <c:pt idx="523">
                  <c:v>706.31269342860537</c:v>
                </c:pt>
                <c:pt idx="524">
                  <c:v>595.62573884161463</c:v>
                </c:pt>
                <c:pt idx="525">
                  <c:v>578.39367049893042</c:v>
                </c:pt>
                <c:pt idx="526">
                  <c:v>685.52909534340165</c:v>
                </c:pt>
                <c:pt idx="527">
                  <c:v>695.15874088162468</c:v>
                </c:pt>
                <c:pt idx="528">
                  <c:v>728.92527345355188</c:v>
                </c:pt>
                <c:pt idx="529">
                  <c:v>644.34191666300921</c:v>
                </c:pt>
                <c:pt idx="530">
                  <c:v>686.59388024089151</c:v>
                </c:pt>
                <c:pt idx="531">
                  <c:v>743.78478628517371</c:v>
                </c:pt>
                <c:pt idx="532">
                  <c:v>647.15485079810458</c:v>
                </c:pt>
                <c:pt idx="533">
                  <c:v>735.54078692308315</c:v>
                </c:pt>
                <c:pt idx="534">
                  <c:v>619.70594157430287</c:v>
                </c:pt>
                <c:pt idx="535">
                  <c:v>651.01912731077618</c:v>
                </c:pt>
                <c:pt idx="536">
                  <c:v>709.77807400236998</c:v>
                </c:pt>
                <c:pt idx="537">
                  <c:v>632.69095517027222</c:v>
                </c:pt>
                <c:pt idx="538">
                  <c:v>672.7926844028957</c:v>
                </c:pt>
                <c:pt idx="539">
                  <c:v>767.43681316186905</c:v>
                </c:pt>
                <c:pt idx="540">
                  <c:v>638.09883769870351</c:v>
                </c:pt>
                <c:pt idx="541">
                  <c:v>1773.7060850780981</c:v>
                </c:pt>
                <c:pt idx="542">
                  <c:v>1889.3521098108736</c:v>
                </c:pt>
                <c:pt idx="543">
                  <c:v>2151.1481139623215</c:v>
                </c:pt>
                <c:pt idx="544">
                  <c:v>1976.690592582481</c:v>
                </c:pt>
                <c:pt idx="545">
                  <c:v>1772.9723077981566</c:v>
                </c:pt>
                <c:pt idx="546">
                  <c:v>1778.9469689704013</c:v>
                </c:pt>
                <c:pt idx="547">
                  <c:v>1769.5795720061451</c:v>
                </c:pt>
                <c:pt idx="548">
                  <c:v>2026.6538041909394</c:v>
                </c:pt>
                <c:pt idx="549">
                  <c:v>1972.9831523202952</c:v>
                </c:pt>
                <c:pt idx="550">
                  <c:v>2298.0191296928915</c:v>
                </c:pt>
                <c:pt idx="551">
                  <c:v>3394.0070693723724</c:v>
                </c:pt>
                <c:pt idx="552">
                  <c:v>3705.93323786767</c:v>
                </c:pt>
                <c:pt idx="553">
                  <c:v>4019.9550828887418</c:v>
                </c:pt>
                <c:pt idx="554">
                  <c:v>3753.6090476091254</c:v>
                </c:pt>
                <c:pt idx="555">
                  <c:v>4085.2755814247857</c:v>
                </c:pt>
                <c:pt idx="556">
                  <c:v>3581.526782179018</c:v>
                </c:pt>
                <c:pt idx="557">
                  <c:v>4130.2525209877949</c:v>
                </c:pt>
                <c:pt idx="558">
                  <c:v>4201.8267946109017</c:v>
                </c:pt>
                <c:pt idx="559">
                  <c:v>2861.7299161465171</c:v>
                </c:pt>
                <c:pt idx="560">
                  <c:v>3021.3433527893294</c:v>
                </c:pt>
                <c:pt idx="561">
                  <c:v>2851.7205399784516</c:v>
                </c:pt>
                <c:pt idx="562">
                  <c:v>2391.0860283406219</c:v>
                </c:pt>
                <c:pt idx="563">
                  <c:v>805.48967166982084</c:v>
                </c:pt>
                <c:pt idx="564">
                  <c:v>728.60786359903943</c:v>
                </c:pt>
                <c:pt idx="565">
                  <c:v>882.22325415738567</c:v>
                </c:pt>
                <c:pt idx="566">
                  <c:v>915.55089278626008</c:v>
                </c:pt>
                <c:pt idx="567">
                  <c:v>898.20713705714229</c:v>
                </c:pt>
                <c:pt idx="568">
                  <c:v>944.82031469919707</c:v>
                </c:pt>
                <c:pt idx="569">
                  <c:v>798.50178119955797</c:v>
                </c:pt>
                <c:pt idx="570">
                  <c:v>919.33925884898292</c:v>
                </c:pt>
                <c:pt idx="571">
                  <c:v>897.16332024628321</c:v>
                </c:pt>
                <c:pt idx="572">
                  <c:v>953.86157161640551</c:v>
                </c:pt>
                <c:pt idx="573">
                  <c:v>856.85569030226179</c:v>
                </c:pt>
                <c:pt idx="574">
                  <c:v>854.34010816650482</c:v>
                </c:pt>
                <c:pt idx="575">
                  <c:v>892.19523493540964</c:v>
                </c:pt>
                <c:pt idx="576">
                  <c:v>837.12947320712408</c:v>
                </c:pt>
                <c:pt idx="577">
                  <c:v>945.16604442633036</c:v>
                </c:pt>
                <c:pt idx="578">
                  <c:v>813.22310412058664</c:v>
                </c:pt>
                <c:pt idx="579">
                  <c:v>970.06304238461064</c:v>
                </c:pt>
                <c:pt idx="580">
                  <c:v>995.32590544059281</c:v>
                </c:pt>
                <c:pt idx="581">
                  <c:v>748.76016733325514</c:v>
                </c:pt>
                <c:pt idx="582">
                  <c:v>748.88960721238016</c:v>
                </c:pt>
                <c:pt idx="583">
                  <c:v>772.50648509962855</c:v>
                </c:pt>
                <c:pt idx="584">
                  <c:v>654.62714732731831</c:v>
                </c:pt>
                <c:pt idx="585">
                  <c:v>674.49088068251831</c:v>
                </c:pt>
                <c:pt idx="586">
                  <c:v>620.36622750021195</c:v>
                </c:pt>
                <c:pt idx="587">
                  <c:v>629.36511900661696</c:v>
                </c:pt>
                <c:pt idx="588">
                  <c:v>624.01997225872617</c:v>
                </c:pt>
                <c:pt idx="589">
                  <c:v>671.66839758461822</c:v>
                </c:pt>
                <c:pt idx="590">
                  <c:v>737.09226816861906</c:v>
                </c:pt>
                <c:pt idx="591">
                  <c:v>705.88865896250343</c:v>
                </c:pt>
                <c:pt idx="592">
                  <c:v>623.54465358420202</c:v>
                </c:pt>
                <c:pt idx="593">
                  <c:v>1859.7995567349651</c:v>
                </c:pt>
                <c:pt idx="594">
                  <c:v>1934.330324087138</c:v>
                </c:pt>
                <c:pt idx="595">
                  <c:v>1821.1699553757801</c:v>
                </c:pt>
                <c:pt idx="596">
                  <c:v>1699.0328996927381</c:v>
                </c:pt>
                <c:pt idx="597">
                  <c:v>1877.4537547596462</c:v>
                </c:pt>
                <c:pt idx="598">
                  <c:v>1904.6667249024733</c:v>
                </c:pt>
                <c:pt idx="599">
                  <c:v>1936.7673046235425</c:v>
                </c:pt>
                <c:pt idx="600">
                  <c:v>1781.2762280405407</c:v>
                </c:pt>
                <c:pt idx="601">
                  <c:v>2089.0818327499283</c:v>
                </c:pt>
                <c:pt idx="602">
                  <c:v>1994.5871350729806</c:v>
                </c:pt>
                <c:pt idx="603">
                  <c:v>1902.2722227792142</c:v>
                </c:pt>
                <c:pt idx="604">
                  <c:v>1607.068360831149</c:v>
                </c:pt>
                <c:pt idx="605">
                  <c:v>1919.5916144411372</c:v>
                </c:pt>
                <c:pt idx="606">
                  <c:v>1728.6655488948982</c:v>
                </c:pt>
                <c:pt idx="607">
                  <c:v>2054.7804708448139</c:v>
                </c:pt>
                <c:pt idx="608">
                  <c:v>1841.0822206909363</c:v>
                </c:pt>
                <c:pt idx="609">
                  <c:v>2087.6661158913253</c:v>
                </c:pt>
                <c:pt idx="610">
                  <c:v>2048.6773626885374</c:v>
                </c:pt>
                <c:pt idx="611">
                  <c:v>2155.6755687553605</c:v>
                </c:pt>
                <c:pt idx="612">
                  <c:v>1882.7343264796668</c:v>
                </c:pt>
                <c:pt idx="613">
                  <c:v>1840.8043894317263</c:v>
                </c:pt>
                <c:pt idx="614">
                  <c:v>2155.2989101457438</c:v>
                </c:pt>
                <c:pt idx="615">
                  <c:v>806.56528396502631</c:v>
                </c:pt>
                <c:pt idx="616">
                  <c:v>683.28784716000337</c:v>
                </c:pt>
                <c:pt idx="617">
                  <c:v>845.73635501439321</c:v>
                </c:pt>
                <c:pt idx="618">
                  <c:v>696.35217605097114</c:v>
                </c:pt>
                <c:pt idx="619">
                  <c:v>793.79760976139221</c:v>
                </c:pt>
                <c:pt idx="620">
                  <c:v>677.42907616842524</c:v>
                </c:pt>
                <c:pt idx="621">
                  <c:v>747.99092017300688</c:v>
                </c:pt>
                <c:pt idx="622">
                  <c:v>739.97970963701368</c:v>
                </c:pt>
                <c:pt idx="623">
                  <c:v>837.23534809614489</c:v>
                </c:pt>
                <c:pt idx="624">
                  <c:v>806.00329204616412</c:v>
                </c:pt>
                <c:pt idx="625">
                  <c:v>718.5031101801826</c:v>
                </c:pt>
                <c:pt idx="626">
                  <c:v>832.42801334090723</c:v>
                </c:pt>
                <c:pt idx="627">
                  <c:v>775.8401124836538</c:v>
                </c:pt>
                <c:pt idx="628">
                  <c:v>551.15361557372489</c:v>
                </c:pt>
                <c:pt idx="629">
                  <c:v>551.08727942285839</c:v>
                </c:pt>
                <c:pt idx="630">
                  <c:v>580.35595879184189</c:v>
                </c:pt>
                <c:pt idx="631">
                  <c:v>484.38414190953057</c:v>
                </c:pt>
                <c:pt idx="632">
                  <c:v>565.31112835690499</c:v>
                </c:pt>
                <c:pt idx="633">
                  <c:v>579.55504948634245</c:v>
                </c:pt>
                <c:pt idx="634">
                  <c:v>577.98386200917901</c:v>
                </c:pt>
                <c:pt idx="635">
                  <c:v>591.97796155136564</c:v>
                </c:pt>
                <c:pt idx="636">
                  <c:v>609.51212555567417</c:v>
                </c:pt>
                <c:pt idx="637">
                  <c:v>654.22355136164003</c:v>
                </c:pt>
                <c:pt idx="638">
                  <c:v>677.47330741388612</c:v>
                </c:pt>
                <c:pt idx="639">
                  <c:v>654.72308615896145</c:v>
                </c:pt>
                <c:pt idx="640">
                  <c:v>593.61877394973351</c:v>
                </c:pt>
                <c:pt idx="641">
                  <c:v>736.07415408698057</c:v>
                </c:pt>
                <c:pt idx="642">
                  <c:v>667.82226270204717</c:v>
                </c:pt>
                <c:pt idx="643">
                  <c:v>599.77966120502333</c:v>
                </c:pt>
                <c:pt idx="644">
                  <c:v>468.79338671923477</c:v>
                </c:pt>
                <c:pt idx="645">
                  <c:v>547.07364244050302</c:v>
                </c:pt>
                <c:pt idx="646">
                  <c:v>1278.1066702991577</c:v>
                </c:pt>
                <c:pt idx="647">
                  <c:v>1200.0156245361218</c:v>
                </c:pt>
                <c:pt idx="648">
                  <c:v>1351.1177287961668</c:v>
                </c:pt>
                <c:pt idx="649">
                  <c:v>1239.430478610886</c:v>
                </c:pt>
                <c:pt idx="650">
                  <c:v>1344.2860220380044</c:v>
                </c:pt>
                <c:pt idx="651">
                  <c:v>1243.4985039832547</c:v>
                </c:pt>
                <c:pt idx="652">
                  <c:v>1387.668222079438</c:v>
                </c:pt>
                <c:pt idx="653">
                  <c:v>1137.5727268587882</c:v>
                </c:pt>
                <c:pt idx="654">
                  <c:v>1179.2801435962901</c:v>
                </c:pt>
                <c:pt idx="655">
                  <c:v>1442.1858078535568</c:v>
                </c:pt>
                <c:pt idx="656">
                  <c:v>1312.5055149963935</c:v>
                </c:pt>
                <c:pt idx="657">
                  <c:v>1326.8641084592969</c:v>
                </c:pt>
                <c:pt idx="658">
                  <c:v>1417.6632166138038</c:v>
                </c:pt>
                <c:pt idx="659">
                  <c:v>1198.9084993025222</c:v>
                </c:pt>
                <c:pt idx="660">
                  <c:v>1276.5614754480728</c:v>
                </c:pt>
                <c:pt idx="661">
                  <c:v>1255.1271366001668</c:v>
                </c:pt>
                <c:pt idx="662">
                  <c:v>1352.0074642306274</c:v>
                </c:pt>
                <c:pt idx="663">
                  <c:v>1334.9324338367085</c:v>
                </c:pt>
                <c:pt idx="664">
                  <c:v>1323.2190763394983</c:v>
                </c:pt>
                <c:pt idx="665">
                  <c:v>1369.3272192251404</c:v>
                </c:pt>
                <c:pt idx="666">
                  <c:v>1436.8016271127892</c:v>
                </c:pt>
                <c:pt idx="667">
                  <c:v>476.41507318807885</c:v>
                </c:pt>
                <c:pt idx="668">
                  <c:v>505.31866943753323</c:v>
                </c:pt>
                <c:pt idx="669">
                  <c:v>465.70272720392705</c:v>
                </c:pt>
                <c:pt idx="670">
                  <c:v>543.99428754032215</c:v>
                </c:pt>
                <c:pt idx="671">
                  <c:v>543.98295828669643</c:v>
                </c:pt>
                <c:pt idx="672">
                  <c:v>525.4149217936166</c:v>
                </c:pt>
                <c:pt idx="673">
                  <c:v>482.91463777914879</c:v>
                </c:pt>
                <c:pt idx="674">
                  <c:v>575.02026351405016</c:v>
                </c:pt>
                <c:pt idx="675">
                  <c:v>600.17755488074283</c:v>
                </c:pt>
                <c:pt idx="676">
                  <c:v>544.47067390589007</c:v>
                </c:pt>
                <c:pt idx="677">
                  <c:v>485.79786979519656</c:v>
                </c:pt>
                <c:pt idx="678">
                  <c:v>519.21358154021232</c:v>
                </c:pt>
                <c:pt idx="679">
                  <c:v>611.23375107785182</c:v>
                </c:pt>
                <c:pt idx="680">
                  <c:v>494.06669607915757</c:v>
                </c:pt>
                <c:pt idx="681">
                  <c:v>550.4842606323798</c:v>
                </c:pt>
                <c:pt idx="682">
                  <c:v>498.50882742216118</c:v>
                </c:pt>
                <c:pt idx="683">
                  <c:v>544.22942225766576</c:v>
                </c:pt>
                <c:pt idx="684">
                  <c:v>509.76245457079528</c:v>
                </c:pt>
                <c:pt idx="685">
                  <c:v>634.96157121039732</c:v>
                </c:pt>
                <c:pt idx="686">
                  <c:v>622.76480082145667</c:v>
                </c:pt>
                <c:pt idx="687">
                  <c:v>569.60742366249713</c:v>
                </c:pt>
                <c:pt idx="688">
                  <c:v>576.29299415238995</c:v>
                </c:pt>
                <c:pt idx="689">
                  <c:v>571.71130967524311</c:v>
                </c:pt>
                <c:pt idx="690">
                  <c:v>643.2578071237557</c:v>
                </c:pt>
                <c:pt idx="691">
                  <c:v>562.1123997635749</c:v>
                </c:pt>
                <c:pt idx="692">
                  <c:v>560.46472993324949</c:v>
                </c:pt>
                <c:pt idx="693">
                  <c:v>539.55878291388842</c:v>
                </c:pt>
                <c:pt idx="694">
                  <c:v>582.05915343081392</c:v>
                </c:pt>
                <c:pt idx="695">
                  <c:v>625.72298537360939</c:v>
                </c:pt>
                <c:pt idx="696">
                  <c:v>686.96086436097949</c:v>
                </c:pt>
                <c:pt idx="697">
                  <c:v>657.46268666972821</c:v>
                </c:pt>
                <c:pt idx="698">
                  <c:v>1487.1518689425316</c:v>
                </c:pt>
                <c:pt idx="699">
                  <c:v>1793.1148334848331</c:v>
                </c:pt>
                <c:pt idx="700">
                  <c:v>1898.36402360943</c:v>
                </c:pt>
                <c:pt idx="701">
                  <c:v>1711.8844127490754</c:v>
                </c:pt>
                <c:pt idx="702">
                  <c:v>1598.1318384080478</c:v>
                </c:pt>
                <c:pt idx="703">
                  <c:v>1690.6558507765706</c:v>
                </c:pt>
                <c:pt idx="704">
                  <c:v>1602.0784457583482</c:v>
                </c:pt>
                <c:pt idx="705">
                  <c:v>1915.1582751328738</c:v>
                </c:pt>
                <c:pt idx="706">
                  <c:v>1688.6207509573278</c:v>
                </c:pt>
                <c:pt idx="707">
                  <c:v>1563.6585604190454</c:v>
                </c:pt>
                <c:pt idx="708">
                  <c:v>2728.6078906874636</c:v>
                </c:pt>
                <c:pt idx="709">
                  <c:v>2926.8298499238986</c:v>
                </c:pt>
                <c:pt idx="710">
                  <c:v>3182.0089101010421</c:v>
                </c:pt>
                <c:pt idx="711">
                  <c:v>2706.8990230132454</c:v>
                </c:pt>
                <c:pt idx="712">
                  <c:v>2994.3045851463808</c:v>
                </c:pt>
                <c:pt idx="713">
                  <c:v>2876.602353244059</c:v>
                </c:pt>
                <c:pt idx="714">
                  <c:v>2843.4218217037437</c:v>
                </c:pt>
                <c:pt idx="715">
                  <c:v>2914.2020357206625</c:v>
                </c:pt>
                <c:pt idx="716">
                  <c:v>2403.7078202600323</c:v>
                </c:pt>
                <c:pt idx="717">
                  <c:v>2071.1952554064992</c:v>
                </c:pt>
                <c:pt idx="718">
                  <c:v>2323.6533736540882</c:v>
                </c:pt>
                <c:pt idx="719">
                  <c:v>2009.4266946694027</c:v>
                </c:pt>
                <c:pt idx="720">
                  <c:v>670.95986394727242</c:v>
                </c:pt>
                <c:pt idx="721">
                  <c:v>726.21038957021528</c:v>
                </c:pt>
                <c:pt idx="722">
                  <c:v>675.91730175302826</c:v>
                </c:pt>
                <c:pt idx="723">
                  <c:v>701.55256534638033</c:v>
                </c:pt>
                <c:pt idx="724">
                  <c:v>684.19889632173908</c:v>
                </c:pt>
                <c:pt idx="725">
                  <c:v>768.73694499994406</c:v>
                </c:pt>
                <c:pt idx="726">
                  <c:v>795.06887297121261</c:v>
                </c:pt>
                <c:pt idx="727">
                  <c:v>680.45798089341849</c:v>
                </c:pt>
                <c:pt idx="728">
                  <c:v>741.7228340115588</c:v>
                </c:pt>
                <c:pt idx="729">
                  <c:v>710.40798487306574</c:v>
                </c:pt>
                <c:pt idx="730">
                  <c:v>814.21111175983413</c:v>
                </c:pt>
                <c:pt idx="731">
                  <c:v>795.06210089358547</c:v>
                </c:pt>
                <c:pt idx="732">
                  <c:v>736.84569280350763</c:v>
                </c:pt>
                <c:pt idx="733">
                  <c:v>703.55359924771437</c:v>
                </c:pt>
                <c:pt idx="734">
                  <c:v>690.96947007559049</c:v>
                </c:pt>
                <c:pt idx="735">
                  <c:v>833.49140680512437</c:v>
                </c:pt>
                <c:pt idx="736">
                  <c:v>862.73855346553569</c:v>
                </c:pt>
                <c:pt idx="737">
                  <c:v>724.87242654420368</c:v>
                </c:pt>
                <c:pt idx="738">
                  <c:v>657.10612697125794</c:v>
                </c:pt>
                <c:pt idx="739">
                  <c:v>588.11542272932854</c:v>
                </c:pt>
                <c:pt idx="740">
                  <c:v>519.86956280949482</c:v>
                </c:pt>
                <c:pt idx="741">
                  <c:v>484.44473757827961</c:v>
                </c:pt>
                <c:pt idx="742">
                  <c:v>558.17730187901077</c:v>
                </c:pt>
                <c:pt idx="743">
                  <c:v>463.55241476097621</c:v>
                </c:pt>
                <c:pt idx="744">
                  <c:v>521.40484512430896</c:v>
                </c:pt>
                <c:pt idx="745">
                  <c:v>498.4565208619</c:v>
                </c:pt>
                <c:pt idx="746">
                  <c:v>462.02575104539915</c:v>
                </c:pt>
                <c:pt idx="747">
                  <c:v>486.68835100123079</c:v>
                </c:pt>
                <c:pt idx="748">
                  <c:v>429.20327282075135</c:v>
                </c:pt>
                <c:pt idx="749">
                  <c:v>499.59777227666825</c:v>
                </c:pt>
                <c:pt idx="750">
                  <c:v>1373.1013829579833</c:v>
                </c:pt>
                <c:pt idx="751">
                  <c:v>1658.1584634064855</c:v>
                </c:pt>
                <c:pt idx="752">
                  <c:v>1697.2114547500721</c:v>
                </c:pt>
                <c:pt idx="753">
                  <c:v>1704.5894642517528</c:v>
                </c:pt>
                <c:pt idx="754">
                  <c:v>1572.4101915728388</c:v>
                </c:pt>
                <c:pt idx="755">
                  <c:v>1885.279875141707</c:v>
                </c:pt>
                <c:pt idx="756">
                  <c:v>1829.6056428543445</c:v>
                </c:pt>
                <c:pt idx="757">
                  <c:v>1898.6940825834624</c:v>
                </c:pt>
                <c:pt idx="758">
                  <c:v>1945.9918205788822</c:v>
                </c:pt>
                <c:pt idx="759">
                  <c:v>1884.7123348884579</c:v>
                </c:pt>
                <c:pt idx="760">
                  <c:v>1622.1202517646482</c:v>
                </c:pt>
                <c:pt idx="761">
                  <c:v>1421.4362679159253</c:v>
                </c:pt>
                <c:pt idx="762">
                  <c:v>1714.2352435915138</c:v>
                </c:pt>
                <c:pt idx="763">
                  <c:v>1931.8232358215075</c:v>
                </c:pt>
                <c:pt idx="764">
                  <c:v>1881.7908991550814</c:v>
                </c:pt>
                <c:pt idx="765">
                  <c:v>1551.122088097866</c:v>
                </c:pt>
                <c:pt idx="766">
                  <c:v>1559.370356003411</c:v>
                </c:pt>
                <c:pt idx="767">
                  <c:v>1897.1259165647482</c:v>
                </c:pt>
                <c:pt idx="768">
                  <c:v>1646.726917030079</c:v>
                </c:pt>
                <c:pt idx="769">
                  <c:v>1850.9094434083163</c:v>
                </c:pt>
                <c:pt idx="770">
                  <c:v>1775.4077890745359</c:v>
                </c:pt>
                <c:pt idx="771">
                  <c:v>1619.1643678829748</c:v>
                </c:pt>
                <c:pt idx="772">
                  <c:v>681.54938667728698</c:v>
                </c:pt>
                <c:pt idx="773">
                  <c:v>608.90177684200103</c:v>
                </c:pt>
                <c:pt idx="774">
                  <c:v>710.1291514520376</c:v>
                </c:pt>
                <c:pt idx="775">
                  <c:v>606.97393621965864</c:v>
                </c:pt>
                <c:pt idx="776">
                  <c:v>605.29511733904747</c:v>
                </c:pt>
                <c:pt idx="777">
                  <c:v>647.81675172506107</c:v>
                </c:pt>
                <c:pt idx="778">
                  <c:v>656.08370575190611</c:v>
                </c:pt>
                <c:pt idx="779">
                  <c:v>698.77161799921055</c:v>
                </c:pt>
                <c:pt idx="780">
                  <c:v>625.09121085328115</c:v>
                </c:pt>
                <c:pt idx="781">
                  <c:v>689.35160290694819</c:v>
                </c:pt>
                <c:pt idx="782">
                  <c:v>654.59686238759707</c:v>
                </c:pt>
                <c:pt idx="783">
                  <c:v>801.64447986714754</c:v>
                </c:pt>
                <c:pt idx="784">
                  <c:v>712.62415862155194</c:v>
                </c:pt>
                <c:pt idx="785">
                  <c:v>201.20529760837158</c:v>
                </c:pt>
                <c:pt idx="786">
                  <c:v>200.70560241590226</c:v>
                </c:pt>
                <c:pt idx="787">
                  <c:v>178.05014994521312</c:v>
                </c:pt>
                <c:pt idx="788">
                  <c:v>181.2884166722898</c:v>
                </c:pt>
                <c:pt idx="789">
                  <c:v>200.32980621522597</c:v>
                </c:pt>
                <c:pt idx="790">
                  <c:v>227.56614947167381</c:v>
                </c:pt>
                <c:pt idx="791">
                  <c:v>237.48694290451354</c:v>
                </c:pt>
                <c:pt idx="792">
                  <c:v>205.3513321686784</c:v>
                </c:pt>
                <c:pt idx="793">
                  <c:v>204.8772415799159</c:v>
                </c:pt>
                <c:pt idx="794">
                  <c:v>230.41496901946047</c:v>
                </c:pt>
                <c:pt idx="795">
                  <c:v>256.42181935672716</c:v>
                </c:pt>
                <c:pt idx="796">
                  <c:v>216.70857509520778</c:v>
                </c:pt>
                <c:pt idx="797">
                  <c:v>233.59147566566566</c:v>
                </c:pt>
                <c:pt idx="798">
                  <c:v>228.52629923825634</c:v>
                </c:pt>
                <c:pt idx="799">
                  <c:v>262.61584938225548</c:v>
                </c:pt>
                <c:pt idx="800">
                  <c:v>180.25964372423431</c:v>
                </c:pt>
                <c:pt idx="801">
                  <c:v>196.18759349629312</c:v>
                </c:pt>
                <c:pt idx="802">
                  <c:v>198.13456866591423</c:v>
                </c:pt>
                <c:pt idx="803">
                  <c:v>514.65021316915625</c:v>
                </c:pt>
                <c:pt idx="804">
                  <c:v>449.54473222623739</c:v>
                </c:pt>
                <c:pt idx="805">
                  <c:v>403.11989102799521</c:v>
                </c:pt>
                <c:pt idx="806">
                  <c:v>503.72978421361381</c:v>
                </c:pt>
                <c:pt idx="807">
                  <c:v>463.56505126719566</c:v>
                </c:pt>
                <c:pt idx="808">
                  <c:v>449.73649459002513</c:v>
                </c:pt>
                <c:pt idx="809">
                  <c:v>511.18222858960337</c:v>
                </c:pt>
                <c:pt idx="810">
                  <c:v>448.63461202887021</c:v>
                </c:pt>
                <c:pt idx="811">
                  <c:v>475.01996116568466</c:v>
                </c:pt>
                <c:pt idx="812">
                  <c:v>480.488762613863</c:v>
                </c:pt>
                <c:pt idx="813">
                  <c:v>442.02871276471274</c:v>
                </c:pt>
                <c:pt idx="814">
                  <c:v>496.02703790072775</c:v>
                </c:pt>
                <c:pt idx="815">
                  <c:v>447.54901909138147</c:v>
                </c:pt>
                <c:pt idx="816">
                  <c:v>447.7356767860889</c:v>
                </c:pt>
                <c:pt idx="817">
                  <c:v>479.48004431552408</c:v>
                </c:pt>
                <c:pt idx="818">
                  <c:v>462.11219967570003</c:v>
                </c:pt>
                <c:pt idx="819">
                  <c:v>523.72889755091717</c:v>
                </c:pt>
                <c:pt idx="820">
                  <c:v>498.26674804281549</c:v>
                </c:pt>
                <c:pt idx="821">
                  <c:v>490.4373152341181</c:v>
                </c:pt>
                <c:pt idx="822">
                  <c:v>440.048717778943</c:v>
                </c:pt>
                <c:pt idx="823">
                  <c:v>557.97875307098298</c:v>
                </c:pt>
                <c:pt idx="824">
                  <c:v>177.09752788856522</c:v>
                </c:pt>
                <c:pt idx="825">
                  <c:v>202.37588713431509</c:v>
                </c:pt>
                <c:pt idx="826">
                  <c:v>212.00602957324554</c:v>
                </c:pt>
                <c:pt idx="827">
                  <c:v>212.03585144116136</c:v>
                </c:pt>
                <c:pt idx="828">
                  <c:v>168.80885018846067</c:v>
                </c:pt>
                <c:pt idx="829">
                  <c:v>190.96588115547146</c:v>
                </c:pt>
                <c:pt idx="830">
                  <c:v>194.63530420358879</c:v>
                </c:pt>
                <c:pt idx="831">
                  <c:v>175.13208082937328</c:v>
                </c:pt>
                <c:pt idx="832">
                  <c:v>174.91922258413538</c:v>
                </c:pt>
                <c:pt idx="833">
                  <c:v>207.6544685673978</c:v>
                </c:pt>
                <c:pt idx="834">
                  <c:v>177.17621609788097</c:v>
                </c:pt>
                <c:pt idx="835">
                  <c:v>207.20097875167221</c:v>
                </c:pt>
                <c:pt idx="836">
                  <c:v>186.56994091166004</c:v>
                </c:pt>
                <c:pt idx="837">
                  <c:v>219.19158019532526</c:v>
                </c:pt>
                <c:pt idx="838">
                  <c:v>207.00845385276128</c:v>
                </c:pt>
                <c:pt idx="839">
                  <c:v>221.20196799380591</c:v>
                </c:pt>
                <c:pt idx="840">
                  <c:v>212.5278568638463</c:v>
                </c:pt>
                <c:pt idx="841">
                  <c:v>193.08623176845029</c:v>
                </c:pt>
                <c:pt idx="842">
                  <c:v>222.59598260319962</c:v>
                </c:pt>
                <c:pt idx="843">
                  <c:v>186.69082480542983</c:v>
                </c:pt>
                <c:pt idx="844">
                  <c:v>213.17328490078879</c:v>
                </c:pt>
                <c:pt idx="845">
                  <c:v>227.79950870778555</c:v>
                </c:pt>
                <c:pt idx="846">
                  <c:v>189.39412836108852</c:v>
                </c:pt>
                <c:pt idx="847">
                  <c:v>196.15121902035369</c:v>
                </c:pt>
                <c:pt idx="848">
                  <c:v>195.56032098676405</c:v>
                </c:pt>
                <c:pt idx="849">
                  <c:v>225.9126002107231</c:v>
                </c:pt>
                <c:pt idx="850">
                  <c:v>244.16048262527076</c:v>
                </c:pt>
                <c:pt idx="851">
                  <c:v>217.27107668049536</c:v>
                </c:pt>
                <c:pt idx="852">
                  <c:v>210.05334030370165</c:v>
                </c:pt>
                <c:pt idx="853">
                  <c:v>200.75453298148014</c:v>
                </c:pt>
                <c:pt idx="854">
                  <c:v>213.58692395757211</c:v>
                </c:pt>
                <c:pt idx="855">
                  <c:v>609.3053357936617</c:v>
                </c:pt>
                <c:pt idx="856">
                  <c:v>670.88981532247249</c:v>
                </c:pt>
                <c:pt idx="857">
                  <c:v>618.0964363486396</c:v>
                </c:pt>
                <c:pt idx="858">
                  <c:v>679.09348232896616</c:v>
                </c:pt>
                <c:pt idx="859">
                  <c:v>604.35766704720174</c:v>
                </c:pt>
                <c:pt idx="860">
                  <c:v>708.59285035663083</c:v>
                </c:pt>
                <c:pt idx="861">
                  <c:v>578.03633924971462</c:v>
                </c:pt>
                <c:pt idx="862">
                  <c:v>567.6035791916695</c:v>
                </c:pt>
                <c:pt idx="863">
                  <c:v>704.77379334378736</c:v>
                </c:pt>
                <c:pt idx="864">
                  <c:v>660.11477619782374</c:v>
                </c:pt>
                <c:pt idx="865">
                  <c:v>1069.0258735379687</c:v>
                </c:pt>
                <c:pt idx="866">
                  <c:v>981.78017973412432</c:v>
                </c:pt>
                <c:pt idx="867">
                  <c:v>1138.5268956722289</c:v>
                </c:pt>
                <c:pt idx="868">
                  <c:v>1137.582443283708</c:v>
                </c:pt>
                <c:pt idx="869">
                  <c:v>1119.8835810950948</c:v>
                </c:pt>
                <c:pt idx="870">
                  <c:v>1148.7390076530946</c:v>
                </c:pt>
                <c:pt idx="871">
                  <c:v>1050.6928933864976</c:v>
                </c:pt>
                <c:pt idx="872">
                  <c:v>1197.9427745012706</c:v>
                </c:pt>
                <c:pt idx="873">
                  <c:v>821.42157372749568</c:v>
                </c:pt>
                <c:pt idx="874">
                  <c:v>835.38109785937581</c:v>
                </c:pt>
                <c:pt idx="875">
                  <c:v>739.54185517722522</c:v>
                </c:pt>
                <c:pt idx="876">
                  <c:v>856.29061651566292</c:v>
                </c:pt>
                <c:pt idx="877">
                  <c:v>278.39750889326041</c:v>
                </c:pt>
                <c:pt idx="878">
                  <c:v>235.91127284754086</c:v>
                </c:pt>
                <c:pt idx="879">
                  <c:v>255.07305802428249</c:v>
                </c:pt>
                <c:pt idx="880">
                  <c:v>267.29952340827919</c:v>
                </c:pt>
                <c:pt idx="881">
                  <c:v>251.46003997965519</c:v>
                </c:pt>
                <c:pt idx="882">
                  <c:v>282.72584113365969</c:v>
                </c:pt>
                <c:pt idx="883">
                  <c:v>249.02495991576401</c:v>
                </c:pt>
                <c:pt idx="884">
                  <c:v>268.85300887417668</c:v>
                </c:pt>
                <c:pt idx="885">
                  <c:v>252.62315307600329</c:v>
                </c:pt>
                <c:pt idx="886">
                  <c:v>293.12910272573174</c:v>
                </c:pt>
                <c:pt idx="887">
                  <c:v>246.87884931548845</c:v>
                </c:pt>
                <c:pt idx="888">
                  <c:v>244.28433723151522</c:v>
                </c:pt>
                <c:pt idx="889">
                  <c:v>302.6788156456027</c:v>
                </c:pt>
                <c:pt idx="890">
                  <c:v>290.41249112446638</c:v>
                </c:pt>
                <c:pt idx="891">
                  <c:v>266.37743355113702</c:v>
                </c:pt>
                <c:pt idx="892">
                  <c:v>320.14366213374637</c:v>
                </c:pt>
                <c:pt idx="893">
                  <c:v>317.28396633638766</c:v>
                </c:pt>
                <c:pt idx="894">
                  <c:v>257.34704564184437</c:v>
                </c:pt>
                <c:pt idx="895">
                  <c:v>236.82780559330902</c:v>
                </c:pt>
                <c:pt idx="896">
                  <c:v>259.35726765020252</c:v>
                </c:pt>
                <c:pt idx="897">
                  <c:v>218.66794925148551</c:v>
                </c:pt>
                <c:pt idx="898">
                  <c:v>203.79065116431457</c:v>
                </c:pt>
                <c:pt idx="899">
                  <c:v>215.87586385482203</c:v>
                </c:pt>
                <c:pt idx="900">
                  <c:v>211.77927116389785</c:v>
                </c:pt>
                <c:pt idx="901">
                  <c:v>203.79911621620141</c:v>
                </c:pt>
                <c:pt idx="902">
                  <c:v>236.90228445875707</c:v>
                </c:pt>
                <c:pt idx="903">
                  <c:v>185.50680602686234</c:v>
                </c:pt>
                <c:pt idx="904">
                  <c:v>177.73327275922441</c:v>
                </c:pt>
                <c:pt idx="905">
                  <c:v>178.66624108604668</c:v>
                </c:pt>
                <c:pt idx="906">
                  <c:v>202.53690441618588</c:v>
                </c:pt>
                <c:pt idx="907">
                  <c:v>573.64431103324807</c:v>
                </c:pt>
                <c:pt idx="908">
                  <c:v>537.73546595440018</c:v>
                </c:pt>
                <c:pt idx="909">
                  <c:v>643.56364090486181</c:v>
                </c:pt>
                <c:pt idx="910">
                  <c:v>522.21999118431756</c:v>
                </c:pt>
                <c:pt idx="911">
                  <c:v>548.17333690522776</c:v>
                </c:pt>
                <c:pt idx="912">
                  <c:v>604.48248576655783</c:v>
                </c:pt>
                <c:pt idx="913">
                  <c:v>546.77660494479812</c:v>
                </c:pt>
                <c:pt idx="914">
                  <c:v>557.45057762413705</c:v>
                </c:pt>
                <c:pt idx="915">
                  <c:v>646.60578492736215</c:v>
                </c:pt>
                <c:pt idx="916">
                  <c:v>670.36555324769063</c:v>
                </c:pt>
                <c:pt idx="917">
                  <c:v>675.46625279772081</c:v>
                </c:pt>
                <c:pt idx="918">
                  <c:v>548.82781411521592</c:v>
                </c:pt>
                <c:pt idx="919">
                  <c:v>588.1944002893332</c:v>
                </c:pt>
                <c:pt idx="920">
                  <c:v>659.13598555875217</c:v>
                </c:pt>
                <c:pt idx="921">
                  <c:v>676.96500219889151</c:v>
                </c:pt>
                <c:pt idx="922">
                  <c:v>608.14190773433756</c:v>
                </c:pt>
                <c:pt idx="923">
                  <c:v>583.4280574893196</c:v>
                </c:pt>
                <c:pt idx="924">
                  <c:v>581.48501259798286</c:v>
                </c:pt>
                <c:pt idx="925">
                  <c:v>648.09754992572141</c:v>
                </c:pt>
                <c:pt idx="926">
                  <c:v>600.56630165982085</c:v>
                </c:pt>
                <c:pt idx="927">
                  <c:v>645.66755013859552</c:v>
                </c:pt>
                <c:pt idx="928">
                  <c:v>737.44333426659034</c:v>
                </c:pt>
                <c:pt idx="929">
                  <c:v>269.44126719763534</c:v>
                </c:pt>
                <c:pt idx="930">
                  <c:v>241.93441332828024</c:v>
                </c:pt>
                <c:pt idx="931">
                  <c:v>247.65438298464164</c:v>
                </c:pt>
                <c:pt idx="932">
                  <c:v>229.62542358325626</c:v>
                </c:pt>
                <c:pt idx="933">
                  <c:v>263.38181318245904</c:v>
                </c:pt>
                <c:pt idx="934">
                  <c:v>264.40697083055386</c:v>
                </c:pt>
                <c:pt idx="935">
                  <c:v>263.30125699602343</c:v>
                </c:pt>
                <c:pt idx="936">
                  <c:v>273.19324939311417</c:v>
                </c:pt>
                <c:pt idx="937">
                  <c:v>232.77164570243548</c:v>
                </c:pt>
                <c:pt idx="938">
                  <c:v>267.05271992331024</c:v>
                </c:pt>
                <c:pt idx="939">
                  <c:v>242.79918731434853</c:v>
                </c:pt>
                <c:pt idx="940">
                  <c:v>271.87028797158172</c:v>
                </c:pt>
                <c:pt idx="941">
                  <c:v>260.53415754913999</c:v>
                </c:pt>
              </c:numCache>
            </c:numRef>
          </c:yVal>
          <c:smooth val="0"/>
          <c:extLst>
            <c:ext xmlns:c16="http://schemas.microsoft.com/office/drawing/2014/chart" uri="{C3380CC4-5D6E-409C-BE32-E72D297353CC}">
              <c16:uniqueId val="{00000000-33B7-4572-BF76-977DF5EE841B}"/>
            </c:ext>
          </c:extLst>
        </c:ser>
        <c:dLbls>
          <c:showLegendKey val="0"/>
          <c:showVal val="0"/>
          <c:showCatName val="0"/>
          <c:showSerName val="0"/>
          <c:showPercent val="0"/>
          <c:showBubbleSize val="0"/>
        </c:dLbls>
        <c:axId val="1772667663"/>
        <c:axId val="1772663823"/>
      </c:scatterChart>
      <c:valAx>
        <c:axId val="177266766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663823"/>
        <c:crosses val="autoZero"/>
        <c:crossBetween val="midCat"/>
      </c:valAx>
      <c:valAx>
        <c:axId val="17726638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6676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sales vs Online</a:t>
            </a:r>
          </a:p>
        </c:rich>
      </c:tx>
      <c:layout>
        <c:manualLayout>
          <c:xMode val="edge"/>
          <c:yMode val="edge"/>
          <c:x val="0.27916666666666667"/>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EDA!$V$5</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EDA!$U$6:$U$947</c:f>
              <c:numCache>
                <c:formatCode>0.00</c:formatCode>
                <c:ptCount val="942"/>
                <c:pt idx="0">
                  <c:v>200</c:v>
                </c:pt>
                <c:pt idx="1">
                  <c:v>210</c:v>
                </c:pt>
                <c:pt idx="2">
                  <c:v>220.5</c:v>
                </c:pt>
                <c:pt idx="3">
                  <c:v>231.52500000000001</c:v>
                </c:pt>
                <c:pt idx="4">
                  <c:v>243.10124999999999</c:v>
                </c:pt>
                <c:pt idx="5">
                  <c:v>255.25631250000001</c:v>
                </c:pt>
                <c:pt idx="6">
                  <c:v>268.01912812500007</c:v>
                </c:pt>
                <c:pt idx="7">
                  <c:v>281.42008453125004</c:v>
                </c:pt>
                <c:pt idx="8">
                  <c:v>295.49108875781252</c:v>
                </c:pt>
                <c:pt idx="9">
                  <c:v>310.26564319570321</c:v>
                </c:pt>
                <c:pt idx="10">
                  <c:v>325.77892535548835</c:v>
                </c:pt>
                <c:pt idx="11">
                  <c:v>342.06787162326282</c:v>
                </c:pt>
                <c:pt idx="12">
                  <c:v>359.17126520442594</c:v>
                </c:pt>
                <c:pt idx="13">
                  <c:v>362.76297785647023</c:v>
                </c:pt>
                <c:pt idx="14">
                  <c:v>344.62482896364679</c:v>
                </c:pt>
                <c:pt idx="15">
                  <c:v>327.39358751546439</c:v>
                </c:pt>
                <c:pt idx="16">
                  <c:v>330.66752339061901</c:v>
                </c:pt>
                <c:pt idx="17">
                  <c:v>333.97419862452523</c:v>
                </c:pt>
                <c:pt idx="18">
                  <c:v>337.31394061077049</c:v>
                </c:pt>
                <c:pt idx="19">
                  <c:v>340.68708001687821</c:v>
                </c:pt>
                <c:pt idx="20">
                  <c:v>344.09395081704702</c:v>
                </c:pt>
                <c:pt idx="21">
                  <c:v>347.53489032521748</c:v>
                </c:pt>
                <c:pt idx="22">
                  <c:v>351.01023922846963</c:v>
                </c:pt>
                <c:pt idx="23">
                  <c:v>354.52034162075438</c:v>
                </c:pt>
                <c:pt idx="24">
                  <c:v>358.06554503696185</c:v>
                </c:pt>
                <c:pt idx="25">
                  <c:v>361.6462004873315</c:v>
                </c:pt>
                <c:pt idx="26">
                  <c:v>365.26266249220487</c:v>
                </c:pt>
                <c:pt idx="27">
                  <c:v>368.9152891171268</c:v>
                </c:pt>
                <c:pt idx="28">
                  <c:v>372.60444200829807</c:v>
                </c:pt>
                <c:pt idx="29">
                  <c:v>376.33048642838111</c:v>
                </c:pt>
                <c:pt idx="30">
                  <c:v>380.09379129266495</c:v>
                </c:pt>
                <c:pt idx="31">
                  <c:v>383.8947292055916</c:v>
                </c:pt>
                <c:pt idx="32">
                  <c:v>387.73367649764748</c:v>
                </c:pt>
                <c:pt idx="33">
                  <c:v>391.61101326262394</c:v>
                </c:pt>
                <c:pt idx="34">
                  <c:v>395.52712339525021</c:v>
                </c:pt>
                <c:pt idx="35">
                  <c:v>399.4823946292027</c:v>
                </c:pt>
                <c:pt idx="36">
                  <c:v>403.4772185754947</c:v>
                </c:pt>
                <c:pt idx="37">
                  <c:v>407.51199076124971</c:v>
                </c:pt>
                <c:pt idx="38">
                  <c:v>411.58711066886218</c:v>
                </c:pt>
                <c:pt idx="39">
                  <c:v>415.70298177555082</c:v>
                </c:pt>
                <c:pt idx="40">
                  <c:v>130.50668077810673</c:v>
                </c:pt>
                <c:pt idx="41">
                  <c:v>131.81174758588779</c:v>
                </c:pt>
                <c:pt idx="42">
                  <c:v>133.12986506174667</c:v>
                </c:pt>
                <c:pt idx="43">
                  <c:v>134.46116371236414</c:v>
                </c:pt>
                <c:pt idx="44">
                  <c:v>135.80577534948779</c:v>
                </c:pt>
                <c:pt idx="45">
                  <c:v>137.16383310298266</c:v>
                </c:pt>
                <c:pt idx="46">
                  <c:v>138.53547143401249</c:v>
                </c:pt>
                <c:pt idx="47">
                  <c:v>139.92082614835263</c:v>
                </c:pt>
                <c:pt idx="48">
                  <c:v>141.32003440983615</c:v>
                </c:pt>
                <c:pt idx="49">
                  <c:v>142.73323475393451</c:v>
                </c:pt>
                <c:pt idx="50">
                  <c:v>144.16056710147384</c:v>
                </c:pt>
                <c:pt idx="51">
                  <c:v>145.60217277248859</c:v>
                </c:pt>
                <c:pt idx="52">
                  <c:v>147.05819450021346</c:v>
                </c:pt>
                <c:pt idx="53">
                  <c:v>148.52877644521558</c:v>
                </c:pt>
                <c:pt idx="54">
                  <c:v>150.01406420966774</c:v>
                </c:pt>
                <c:pt idx="55">
                  <c:v>151.51420485176442</c:v>
                </c:pt>
                <c:pt idx="56">
                  <c:v>153.02934690028206</c:v>
                </c:pt>
                <c:pt idx="57">
                  <c:v>154.55964036928489</c:v>
                </c:pt>
                <c:pt idx="58">
                  <c:v>156.10523677297775</c:v>
                </c:pt>
                <c:pt idx="59">
                  <c:v>157.66628914070753</c:v>
                </c:pt>
                <c:pt idx="60">
                  <c:v>159.2429520321146</c:v>
                </c:pt>
                <c:pt idx="61">
                  <c:v>160.83538155243576</c:v>
                </c:pt>
                <c:pt idx="62">
                  <c:v>162.44373536796013</c:v>
                </c:pt>
                <c:pt idx="63">
                  <c:v>164.06817272163974</c:v>
                </c:pt>
                <c:pt idx="64">
                  <c:v>165.70885444885613</c:v>
                </c:pt>
                <c:pt idx="65">
                  <c:v>167.3659429933447</c:v>
                </c:pt>
                <c:pt idx="66">
                  <c:v>42.259900605819539</c:v>
                </c:pt>
                <c:pt idx="67">
                  <c:v>42.682499611877738</c:v>
                </c:pt>
                <c:pt idx="68">
                  <c:v>43.109324607996513</c:v>
                </c:pt>
                <c:pt idx="69">
                  <c:v>43.54041785407648</c:v>
                </c:pt>
                <c:pt idx="70">
                  <c:v>43.975822032617245</c:v>
                </c:pt>
                <c:pt idx="71">
                  <c:v>44.415580252943421</c:v>
                </c:pt>
                <c:pt idx="72">
                  <c:v>44.859736055472858</c:v>
                </c:pt>
                <c:pt idx="73">
                  <c:v>45.308333416027587</c:v>
                </c:pt>
                <c:pt idx="74">
                  <c:v>45.761416750187863</c:v>
                </c:pt>
                <c:pt idx="75">
                  <c:v>46.219030917689743</c:v>
                </c:pt>
                <c:pt idx="76">
                  <c:v>46.68122122686664</c:v>
                </c:pt>
                <c:pt idx="77">
                  <c:v>47.148033439135304</c:v>
                </c:pt>
                <c:pt idx="78">
                  <c:v>47.619513773526656</c:v>
                </c:pt>
                <c:pt idx="79">
                  <c:v>48.095708911261923</c:v>
                </c:pt>
                <c:pt idx="80">
                  <c:v>485.76666000374502</c:v>
                </c:pt>
                <c:pt idx="81">
                  <c:v>485.76666000374502</c:v>
                </c:pt>
                <c:pt idx="82">
                  <c:v>485.76666000374502</c:v>
                </c:pt>
                <c:pt idx="83">
                  <c:v>485.76666000374502</c:v>
                </c:pt>
                <c:pt idx="84">
                  <c:v>485.76666000374502</c:v>
                </c:pt>
                <c:pt idx="85">
                  <c:v>485.76666000374502</c:v>
                </c:pt>
                <c:pt idx="86">
                  <c:v>485.76666000374502</c:v>
                </c:pt>
                <c:pt idx="87">
                  <c:v>485.76666000374502</c:v>
                </c:pt>
                <c:pt idx="88">
                  <c:v>52.601568515561155</c:v>
                </c:pt>
                <c:pt idx="89">
                  <c:v>53.127584200716768</c:v>
                </c:pt>
                <c:pt idx="90">
                  <c:v>53.658860042723937</c:v>
                </c:pt>
                <c:pt idx="91">
                  <c:v>54.195448643151174</c:v>
                </c:pt>
                <c:pt idx="92">
                  <c:v>54.737403129582688</c:v>
                </c:pt>
                <c:pt idx="93">
                  <c:v>55.284777160878505</c:v>
                </c:pt>
                <c:pt idx="94">
                  <c:v>55.837624932487287</c:v>
                </c:pt>
                <c:pt idx="95">
                  <c:v>56.396001181812167</c:v>
                </c:pt>
                <c:pt idx="96">
                  <c:v>56.959961193630292</c:v>
                </c:pt>
                <c:pt idx="97">
                  <c:v>57.529560805566589</c:v>
                </c:pt>
                <c:pt idx="98">
                  <c:v>58.104856413622265</c:v>
                </c:pt>
                <c:pt idx="99">
                  <c:v>58.68590497775849</c:v>
                </c:pt>
                <c:pt idx="100">
                  <c:v>59.27276402753607</c:v>
                </c:pt>
                <c:pt idx="101">
                  <c:v>59.86549166781144</c:v>
                </c:pt>
                <c:pt idx="102">
                  <c:v>60.464146584489555</c:v>
                </c:pt>
                <c:pt idx="103">
                  <c:v>61.068788050334454</c:v>
                </c:pt>
                <c:pt idx="104">
                  <c:v>61.679475930837796</c:v>
                </c:pt>
                <c:pt idx="105">
                  <c:v>62.296270690146173</c:v>
                </c:pt>
                <c:pt idx="106">
                  <c:v>62.919233397047634</c:v>
                </c:pt>
                <c:pt idx="107">
                  <c:v>63.548425731018114</c:v>
                </c:pt>
                <c:pt idx="108">
                  <c:v>64.183909988328296</c:v>
                </c:pt>
                <c:pt idx="109">
                  <c:v>64.82574908821158</c:v>
                </c:pt>
                <c:pt idx="110">
                  <c:v>65.474006579093697</c:v>
                </c:pt>
                <c:pt idx="111">
                  <c:v>66.128746644884629</c:v>
                </c:pt>
                <c:pt idx="112">
                  <c:v>66.790034111333469</c:v>
                </c:pt>
                <c:pt idx="113">
                  <c:v>67.457934452446807</c:v>
                </c:pt>
                <c:pt idx="114">
                  <c:v>68.132513796971281</c:v>
                </c:pt>
                <c:pt idx="115">
                  <c:v>68.813838934940989</c:v>
                </c:pt>
                <c:pt idx="116">
                  <c:v>69.501977324290394</c:v>
                </c:pt>
                <c:pt idx="117">
                  <c:v>70.196997097533298</c:v>
                </c:pt>
                <c:pt idx="118">
                  <c:v>70.898967068508625</c:v>
                </c:pt>
                <c:pt idx="119">
                  <c:v>71.60795673919371</c:v>
                </c:pt>
                <c:pt idx="120">
                  <c:v>72.324036306585654</c:v>
                </c:pt>
                <c:pt idx="121">
                  <c:v>73.047276669651509</c:v>
                </c:pt>
                <c:pt idx="122">
                  <c:v>73.777749436348032</c:v>
                </c:pt>
                <c:pt idx="123">
                  <c:v>323.65272601603431</c:v>
                </c:pt>
                <c:pt idx="124">
                  <c:v>326.88925327619467</c:v>
                </c:pt>
                <c:pt idx="125">
                  <c:v>330.15814580895659</c:v>
                </c:pt>
                <c:pt idx="126">
                  <c:v>333.45972726704611</c:v>
                </c:pt>
                <c:pt idx="127">
                  <c:v>336.79432453971657</c:v>
                </c:pt>
                <c:pt idx="128">
                  <c:v>340.16226778511373</c:v>
                </c:pt>
                <c:pt idx="129">
                  <c:v>343.56389046296493</c:v>
                </c:pt>
                <c:pt idx="130">
                  <c:v>346.99952936759462</c:v>
                </c:pt>
                <c:pt idx="131">
                  <c:v>350.4695246612705</c:v>
                </c:pt>
                <c:pt idx="132">
                  <c:v>100.02468191912237</c:v>
                </c:pt>
                <c:pt idx="133">
                  <c:v>101.02492873831359</c:v>
                </c:pt>
                <c:pt idx="134">
                  <c:v>102.03517802569675</c:v>
                </c:pt>
                <c:pt idx="135">
                  <c:v>103.05552980595371</c:v>
                </c:pt>
                <c:pt idx="136">
                  <c:v>104.08608510401322</c:v>
                </c:pt>
                <c:pt idx="137">
                  <c:v>105.12694595505339</c:v>
                </c:pt>
                <c:pt idx="138">
                  <c:v>106.1782154146039</c:v>
                </c:pt>
                <c:pt idx="139">
                  <c:v>107.23999756874996</c:v>
                </c:pt>
                <c:pt idx="140">
                  <c:v>108.31239754443746</c:v>
                </c:pt>
                <c:pt idx="141">
                  <c:v>109.39552151988184</c:v>
                </c:pt>
                <c:pt idx="142">
                  <c:v>110.48947673508067</c:v>
                </c:pt>
                <c:pt idx="143">
                  <c:v>111.59437150243147</c:v>
                </c:pt>
                <c:pt idx="144">
                  <c:v>112.71031521745576</c:v>
                </c:pt>
                <c:pt idx="145">
                  <c:v>113.83741836963034</c:v>
                </c:pt>
                <c:pt idx="146">
                  <c:v>114.97579255332661</c:v>
                </c:pt>
                <c:pt idx="147">
                  <c:v>116.12555047885992</c:v>
                </c:pt>
                <c:pt idx="148">
                  <c:v>117.28680598364849</c:v>
                </c:pt>
                <c:pt idx="149">
                  <c:v>118.45967404348498</c:v>
                </c:pt>
                <c:pt idx="150">
                  <c:v>119.64427078391984</c:v>
                </c:pt>
                <c:pt idx="151">
                  <c:v>120.84071349175903</c:v>
                </c:pt>
                <c:pt idx="152">
                  <c:v>122.04912062667661</c:v>
                </c:pt>
                <c:pt idx="153">
                  <c:v>123.26961183294338</c:v>
                </c:pt>
                <c:pt idx="154">
                  <c:v>124.50230795127281</c:v>
                </c:pt>
                <c:pt idx="155">
                  <c:v>125.74733103078556</c:v>
                </c:pt>
                <c:pt idx="156">
                  <c:v>127.0048043410934</c:v>
                </c:pt>
                <c:pt idx="157">
                  <c:v>400</c:v>
                </c:pt>
                <c:pt idx="158">
                  <c:v>420</c:v>
                </c:pt>
                <c:pt idx="159">
                  <c:v>441</c:v>
                </c:pt>
                <c:pt idx="160">
                  <c:v>463.05</c:v>
                </c:pt>
                <c:pt idx="161">
                  <c:v>486.20249999999999</c:v>
                </c:pt>
                <c:pt idx="162">
                  <c:v>255.25631250000001</c:v>
                </c:pt>
                <c:pt idx="163">
                  <c:v>268.01912812500007</c:v>
                </c:pt>
                <c:pt idx="164">
                  <c:v>281.42008453125004</c:v>
                </c:pt>
                <c:pt idx="165">
                  <c:v>295.49108875781252</c:v>
                </c:pt>
                <c:pt idx="166">
                  <c:v>310.26564319570321</c:v>
                </c:pt>
                <c:pt idx="167">
                  <c:v>325.77892535548835</c:v>
                </c:pt>
                <c:pt idx="168">
                  <c:v>342.06787162326282</c:v>
                </c:pt>
                <c:pt idx="169">
                  <c:v>359.17126520442594</c:v>
                </c:pt>
                <c:pt idx="170">
                  <c:v>362.76297785647023</c:v>
                </c:pt>
                <c:pt idx="171">
                  <c:v>366.390607635035</c:v>
                </c:pt>
                <c:pt idx="172">
                  <c:v>277.54088528353896</c:v>
                </c:pt>
                <c:pt idx="173">
                  <c:v>280.31629413637438</c:v>
                </c:pt>
                <c:pt idx="174">
                  <c:v>283.11945707773816</c:v>
                </c:pt>
                <c:pt idx="175">
                  <c:v>285.95065164851559</c:v>
                </c:pt>
                <c:pt idx="176">
                  <c:v>288.8101581650007</c:v>
                </c:pt>
                <c:pt idx="177">
                  <c:v>291.69825974665071</c:v>
                </c:pt>
                <c:pt idx="178">
                  <c:v>294.61524234411729</c:v>
                </c:pt>
                <c:pt idx="179">
                  <c:v>297.56139476755845</c:v>
                </c:pt>
                <c:pt idx="180">
                  <c:v>300.53700871523398</c:v>
                </c:pt>
                <c:pt idx="181">
                  <c:v>303.54237880238639</c:v>
                </c:pt>
                <c:pt idx="182">
                  <c:v>306.57780259041022</c:v>
                </c:pt>
                <c:pt idx="183">
                  <c:v>309.64358061631435</c:v>
                </c:pt>
                <c:pt idx="184">
                  <c:v>312.74001642247748</c:v>
                </c:pt>
                <c:pt idx="185">
                  <c:v>315.86741658670223</c:v>
                </c:pt>
                <c:pt idx="186">
                  <c:v>319.0260907525693</c:v>
                </c:pt>
                <c:pt idx="187">
                  <c:v>322.21635166009497</c:v>
                </c:pt>
                <c:pt idx="188">
                  <c:v>325.43851517669594</c:v>
                </c:pt>
                <c:pt idx="189">
                  <c:v>328.69290032846277</c:v>
                </c:pt>
                <c:pt idx="190">
                  <c:v>331.97982933174751</c:v>
                </c:pt>
                <c:pt idx="191">
                  <c:v>433.21523724750102</c:v>
                </c:pt>
                <c:pt idx="192">
                  <c:v>437.54738961997612</c:v>
                </c:pt>
                <c:pt idx="193">
                  <c:v>441.92286351617588</c:v>
                </c:pt>
                <c:pt idx="194">
                  <c:v>446.34209215133762</c:v>
                </c:pt>
                <c:pt idx="195">
                  <c:v>450.80551307285089</c:v>
                </c:pt>
                <c:pt idx="196">
                  <c:v>455.31356820357939</c:v>
                </c:pt>
                <c:pt idx="197">
                  <c:v>355.92731121301824</c:v>
                </c:pt>
                <c:pt idx="198">
                  <c:v>359.48658432514844</c:v>
                </c:pt>
                <c:pt idx="199">
                  <c:v>363.0814501683999</c:v>
                </c:pt>
                <c:pt idx="200">
                  <c:v>366.71226467008398</c:v>
                </c:pt>
                <c:pt idx="201">
                  <c:v>370.3793873167848</c:v>
                </c:pt>
                <c:pt idx="202">
                  <c:v>374.0831811899526</c:v>
                </c:pt>
                <c:pt idx="203">
                  <c:v>377.82401300185211</c:v>
                </c:pt>
                <c:pt idx="204">
                  <c:v>381.60225313187073</c:v>
                </c:pt>
                <c:pt idx="205">
                  <c:v>385.41827566318932</c:v>
                </c:pt>
                <c:pt idx="206">
                  <c:v>389.27245841982119</c:v>
                </c:pt>
                <c:pt idx="207">
                  <c:v>393.16518300401947</c:v>
                </c:pt>
                <c:pt idx="208">
                  <c:v>397.09683483405962</c:v>
                </c:pt>
                <c:pt idx="209">
                  <c:v>401.06780318240027</c:v>
                </c:pt>
                <c:pt idx="210">
                  <c:v>405.07848121422421</c:v>
                </c:pt>
                <c:pt idx="211">
                  <c:v>409.12926602636645</c:v>
                </c:pt>
                <c:pt idx="212">
                  <c:v>413.22055868663017</c:v>
                </c:pt>
                <c:pt idx="213">
                  <c:v>417.35276427349646</c:v>
                </c:pt>
                <c:pt idx="214">
                  <c:v>421.52629191623134</c:v>
                </c:pt>
                <c:pt idx="215">
                  <c:v>425.74155483539369</c:v>
                </c:pt>
                <c:pt idx="216">
                  <c:v>429.99897038374763</c:v>
                </c:pt>
                <c:pt idx="217">
                  <c:v>434.29896008758504</c:v>
                </c:pt>
                <c:pt idx="218">
                  <c:v>438.64194968846095</c:v>
                </c:pt>
                <c:pt idx="219">
                  <c:v>443.02836918534558</c:v>
                </c:pt>
                <c:pt idx="220">
                  <c:v>194.6362292099106</c:v>
                </c:pt>
                <c:pt idx="221">
                  <c:v>196.58259150200973</c:v>
                </c:pt>
                <c:pt idx="222">
                  <c:v>198.54841741702981</c:v>
                </c:pt>
                <c:pt idx="223">
                  <c:v>200.53390159120013</c:v>
                </c:pt>
                <c:pt idx="224">
                  <c:v>202.53924060711211</c:v>
                </c:pt>
                <c:pt idx="225">
                  <c:v>204.56463301318323</c:v>
                </c:pt>
                <c:pt idx="226">
                  <c:v>206.61027934331509</c:v>
                </c:pt>
                <c:pt idx="227">
                  <c:v>208.67638213674823</c:v>
                </c:pt>
                <c:pt idx="228">
                  <c:v>210.76314595811567</c:v>
                </c:pt>
                <c:pt idx="229">
                  <c:v>212.87077741769684</c:v>
                </c:pt>
                <c:pt idx="230">
                  <c:v>214.99948519187382</c:v>
                </c:pt>
                <c:pt idx="231">
                  <c:v>217.14948004379252</c:v>
                </c:pt>
                <c:pt idx="232">
                  <c:v>219.32097484423048</c:v>
                </c:pt>
                <c:pt idx="233">
                  <c:v>221.51418459267279</c:v>
                </c:pt>
                <c:pt idx="234">
                  <c:v>309.9154190149726</c:v>
                </c:pt>
                <c:pt idx="235">
                  <c:v>3099.1541901497258</c:v>
                </c:pt>
                <c:pt idx="236">
                  <c:v>3099.1541901497258</c:v>
                </c:pt>
                <c:pt idx="237">
                  <c:v>3099.1541901497258</c:v>
                </c:pt>
                <c:pt idx="238">
                  <c:v>3099.1541901497258</c:v>
                </c:pt>
                <c:pt idx="239">
                  <c:v>3099.1541901497258</c:v>
                </c:pt>
                <c:pt idx="240">
                  <c:v>3099.1541901497258</c:v>
                </c:pt>
                <c:pt idx="241">
                  <c:v>3099.1541901497258</c:v>
                </c:pt>
                <c:pt idx="242">
                  <c:v>3099.1541901497258</c:v>
                </c:pt>
                <c:pt idx="243">
                  <c:v>469.52185980768354</c:v>
                </c:pt>
                <c:pt idx="244">
                  <c:v>474.21707840576016</c:v>
                </c:pt>
                <c:pt idx="245">
                  <c:v>478.95924918981785</c:v>
                </c:pt>
                <c:pt idx="246">
                  <c:v>483.74884168171604</c:v>
                </c:pt>
                <c:pt idx="247">
                  <c:v>488.58633009853315</c:v>
                </c:pt>
                <c:pt idx="248">
                  <c:v>493.47219339951857</c:v>
                </c:pt>
                <c:pt idx="249">
                  <c:v>498.40691533351378</c:v>
                </c:pt>
                <c:pt idx="250">
                  <c:v>697.30969278368832</c:v>
                </c:pt>
                <c:pt idx="251">
                  <c:v>704.28278971152531</c:v>
                </c:pt>
                <c:pt idx="252">
                  <c:v>711.32561760864041</c:v>
                </c:pt>
                <c:pt idx="253">
                  <c:v>310.69069741980127</c:v>
                </c:pt>
                <c:pt idx="254">
                  <c:v>313.79760439399928</c:v>
                </c:pt>
                <c:pt idx="255">
                  <c:v>316.93558043793928</c:v>
                </c:pt>
                <c:pt idx="256">
                  <c:v>320.10493624231867</c:v>
                </c:pt>
                <c:pt idx="257">
                  <c:v>323.30598560474186</c:v>
                </c:pt>
                <c:pt idx="258">
                  <c:v>326.53904546078928</c:v>
                </c:pt>
                <c:pt idx="259">
                  <c:v>329.80443591539722</c:v>
                </c:pt>
                <c:pt idx="260">
                  <c:v>333.10248027455117</c:v>
                </c:pt>
                <c:pt idx="261">
                  <c:v>336.43350507729673</c:v>
                </c:pt>
                <c:pt idx="262">
                  <c:v>339.79784012806965</c:v>
                </c:pt>
                <c:pt idx="263">
                  <c:v>343.19581852935028</c:v>
                </c:pt>
                <c:pt idx="264">
                  <c:v>346.6277767146438</c:v>
                </c:pt>
                <c:pt idx="265">
                  <c:v>350.09405448179029</c:v>
                </c:pt>
                <c:pt idx="266">
                  <c:v>353.59499502660822</c:v>
                </c:pt>
                <c:pt idx="267">
                  <c:v>216.64236044665239</c:v>
                </c:pt>
                <c:pt idx="268">
                  <c:v>218.80878405111895</c:v>
                </c:pt>
                <c:pt idx="269">
                  <c:v>220.99687189163012</c:v>
                </c:pt>
                <c:pt idx="270">
                  <c:v>216.64236044665239</c:v>
                </c:pt>
                <c:pt idx="271">
                  <c:v>218.80878405111895</c:v>
                </c:pt>
                <c:pt idx="272">
                  <c:v>220.99687189163012</c:v>
                </c:pt>
                <c:pt idx="273">
                  <c:v>135.40147527915775</c:v>
                </c:pt>
                <c:pt idx="274">
                  <c:v>136.75549003194934</c:v>
                </c:pt>
                <c:pt idx="275">
                  <c:v>138.12304493226884</c:v>
                </c:pt>
                <c:pt idx="276">
                  <c:v>135.40147527915775</c:v>
                </c:pt>
                <c:pt idx="277">
                  <c:v>152.32665968905246</c:v>
                </c:pt>
                <c:pt idx="278">
                  <c:v>171.36749215018403</c:v>
                </c:pt>
                <c:pt idx="279">
                  <c:v>271.65311906608974</c:v>
                </c:pt>
                <c:pt idx="280">
                  <c:v>274.36965025675062</c:v>
                </c:pt>
                <c:pt idx="281">
                  <c:v>277.11334675931818</c:v>
                </c:pt>
                <c:pt idx="282">
                  <c:v>279.88448022691142</c:v>
                </c:pt>
                <c:pt idx="283">
                  <c:v>282.68332502918048</c:v>
                </c:pt>
                <c:pt idx="284">
                  <c:v>285.51015827947219</c:v>
                </c:pt>
                <c:pt idx="285">
                  <c:v>288.36525986226707</c:v>
                </c:pt>
                <c:pt idx="286">
                  <c:v>291.2489124608897</c:v>
                </c:pt>
                <c:pt idx="287">
                  <c:v>294.1614015854986</c:v>
                </c:pt>
                <c:pt idx="288">
                  <c:v>297.1030156013536</c:v>
                </c:pt>
                <c:pt idx="289">
                  <c:v>300.07404575736712</c:v>
                </c:pt>
                <c:pt idx="290">
                  <c:v>291.2489124608897</c:v>
                </c:pt>
                <c:pt idx="291">
                  <c:v>306.10553407709023</c:v>
                </c:pt>
                <c:pt idx="292">
                  <c:v>309.16658941786119</c:v>
                </c:pt>
                <c:pt idx="293">
                  <c:v>312.25825531203969</c:v>
                </c:pt>
                <c:pt idx="294">
                  <c:v>315.38083786516012</c:v>
                </c:pt>
                <c:pt idx="295">
                  <c:v>318.53464624381172</c:v>
                </c:pt>
                <c:pt idx="296">
                  <c:v>321.71999270624997</c:v>
                </c:pt>
                <c:pt idx="297">
                  <c:v>324.93719263331235</c:v>
                </c:pt>
                <c:pt idx="298">
                  <c:v>328.18656455964549</c:v>
                </c:pt>
                <c:pt idx="299">
                  <c:v>331.46843020524204</c:v>
                </c:pt>
                <c:pt idx="300">
                  <c:v>334.78311450729439</c:v>
                </c:pt>
                <c:pt idx="301">
                  <c:v>338.1309456523673</c:v>
                </c:pt>
                <c:pt idx="302">
                  <c:v>341.51225510889105</c:v>
                </c:pt>
                <c:pt idx="303">
                  <c:v>344.92737765997992</c:v>
                </c:pt>
                <c:pt idx="304">
                  <c:v>348.37665143657966</c:v>
                </c:pt>
                <c:pt idx="305">
                  <c:v>351.86041795094548</c:v>
                </c:pt>
                <c:pt idx="306">
                  <c:v>355.37902213045498</c:v>
                </c:pt>
                <c:pt idx="307">
                  <c:v>358.93281235175948</c:v>
                </c:pt>
                <c:pt idx="308">
                  <c:v>362.52214047527718</c:v>
                </c:pt>
                <c:pt idx="309">
                  <c:v>366.14736188002985</c:v>
                </c:pt>
                <c:pt idx="310">
                  <c:v>369.80883549883015</c:v>
                </c:pt>
                <c:pt idx="311">
                  <c:v>373.50692385381842</c:v>
                </c:pt>
                <c:pt idx="312">
                  <c:v>377.24199309235667</c:v>
                </c:pt>
                <c:pt idx="313">
                  <c:v>381.01441302328021</c:v>
                </c:pt>
                <c:pt idx="314">
                  <c:v>180</c:v>
                </c:pt>
                <c:pt idx="315">
                  <c:v>189</c:v>
                </c:pt>
                <c:pt idx="316">
                  <c:v>198.45</c:v>
                </c:pt>
                <c:pt idx="317">
                  <c:v>208.3725</c:v>
                </c:pt>
                <c:pt idx="318">
                  <c:v>218.79112500000002</c:v>
                </c:pt>
                <c:pt idx="319">
                  <c:v>229.73068125</c:v>
                </c:pt>
                <c:pt idx="320">
                  <c:v>241.2172153125</c:v>
                </c:pt>
                <c:pt idx="321">
                  <c:v>253.27807607812505</c:v>
                </c:pt>
                <c:pt idx="322">
                  <c:v>265.94197988203132</c:v>
                </c:pt>
                <c:pt idx="323">
                  <c:v>279.23907887613285</c:v>
                </c:pt>
                <c:pt idx="324">
                  <c:v>293.20103281993954</c:v>
                </c:pt>
                <c:pt idx="325">
                  <c:v>307.86108446093647</c:v>
                </c:pt>
                <c:pt idx="326">
                  <c:v>323.25413868398334</c:v>
                </c:pt>
                <c:pt idx="327">
                  <c:v>326.48668007082324</c:v>
                </c:pt>
                <c:pt idx="328">
                  <c:v>329.75154687153145</c:v>
                </c:pt>
                <c:pt idx="329">
                  <c:v>83.26226558506167</c:v>
                </c:pt>
                <c:pt idx="330">
                  <c:v>84.094888240912297</c:v>
                </c:pt>
                <c:pt idx="331">
                  <c:v>84.935837123321448</c:v>
                </c:pt>
                <c:pt idx="332">
                  <c:v>85.785195494554657</c:v>
                </c:pt>
                <c:pt idx="333">
                  <c:v>439.80154922990937</c:v>
                </c:pt>
                <c:pt idx="334">
                  <c:v>461.79162669140464</c:v>
                </c:pt>
                <c:pt idx="335">
                  <c:v>484.88120802597501</c:v>
                </c:pt>
                <c:pt idx="336">
                  <c:v>489.73002010623486</c:v>
                </c:pt>
                <c:pt idx="337">
                  <c:v>494.62732030729717</c:v>
                </c:pt>
                <c:pt idx="338">
                  <c:v>124.89339837759252</c:v>
                </c:pt>
                <c:pt idx="339">
                  <c:v>126.14233236136846</c:v>
                </c:pt>
                <c:pt idx="340">
                  <c:v>127.40375568498217</c:v>
                </c:pt>
                <c:pt idx="341">
                  <c:v>128.67779324183198</c:v>
                </c:pt>
                <c:pt idx="342">
                  <c:v>659.70232384486394</c:v>
                </c:pt>
                <c:pt idx="343">
                  <c:v>692.68744003710708</c:v>
                </c:pt>
                <c:pt idx="344">
                  <c:v>727.32181203896266</c:v>
                </c:pt>
                <c:pt idx="345">
                  <c:v>734.59503015935229</c:v>
                </c:pt>
                <c:pt idx="346">
                  <c:v>741.94098046094587</c:v>
                </c:pt>
                <c:pt idx="347">
                  <c:v>187.34009756638875</c:v>
                </c:pt>
                <c:pt idx="348">
                  <c:v>189.21349854205266</c:v>
                </c:pt>
                <c:pt idx="349">
                  <c:v>191.10563352747329</c:v>
                </c:pt>
                <c:pt idx="350">
                  <c:v>193.01668986274797</c:v>
                </c:pt>
                <c:pt idx="351">
                  <c:v>989.55348576729591</c:v>
                </c:pt>
                <c:pt idx="352">
                  <c:v>1039.0311600556606</c:v>
                </c:pt>
                <c:pt idx="353">
                  <c:v>1090.9827180584439</c:v>
                </c:pt>
                <c:pt idx="354">
                  <c:v>106.77819336390544</c:v>
                </c:pt>
                <c:pt idx="355">
                  <c:v>107.84597529754453</c:v>
                </c:pt>
                <c:pt idx="356">
                  <c:v>108.92443505051997</c:v>
                </c:pt>
                <c:pt idx="357">
                  <c:v>110.01367940102519</c:v>
                </c:pt>
                <c:pt idx="358">
                  <c:v>111.11381619503544</c:v>
                </c:pt>
                <c:pt idx="359">
                  <c:v>112.22495435698579</c:v>
                </c:pt>
                <c:pt idx="360">
                  <c:v>113.34720390055563</c:v>
                </c:pt>
                <c:pt idx="361">
                  <c:v>114.48067593956118</c:v>
                </c:pt>
                <c:pt idx="362">
                  <c:v>115.6254826989568</c:v>
                </c:pt>
                <c:pt idx="363">
                  <c:v>116.78173752594637</c:v>
                </c:pt>
                <c:pt idx="364">
                  <c:v>117.94955490120586</c:v>
                </c:pt>
                <c:pt idx="365">
                  <c:v>119.12905045021789</c:v>
                </c:pt>
                <c:pt idx="366">
                  <c:v>120.32034095472007</c:v>
                </c:pt>
                <c:pt idx="367">
                  <c:v>121.52354436426727</c:v>
                </c:pt>
                <c:pt idx="368">
                  <c:v>122.73877980790994</c:v>
                </c:pt>
                <c:pt idx="369">
                  <c:v>123.96616760598904</c:v>
                </c:pt>
                <c:pt idx="370">
                  <c:v>125.20582928204891</c:v>
                </c:pt>
                <c:pt idx="371">
                  <c:v>126.45788757486942</c:v>
                </c:pt>
                <c:pt idx="372">
                  <c:v>127.7224664506181</c:v>
                </c:pt>
                <c:pt idx="373">
                  <c:v>128.99969111512431</c:v>
                </c:pt>
                <c:pt idx="374">
                  <c:v>130.28968802627554</c:v>
                </c:pt>
                <c:pt idx="375">
                  <c:v>131.59258490653829</c:v>
                </c:pt>
                <c:pt idx="376">
                  <c:v>132.90851075560369</c:v>
                </c:pt>
                <c:pt idx="377">
                  <c:v>134.2375958631597</c:v>
                </c:pt>
                <c:pt idx="378">
                  <c:v>135.57997182179128</c:v>
                </c:pt>
                <c:pt idx="379">
                  <c:v>136.9357715400092</c:v>
                </c:pt>
                <c:pt idx="380">
                  <c:v>138.3051292554093</c:v>
                </c:pt>
                <c:pt idx="381">
                  <c:v>139.68818054796341</c:v>
                </c:pt>
                <c:pt idx="382">
                  <c:v>141.08506235344305</c:v>
                </c:pt>
                <c:pt idx="383">
                  <c:v>142.49591297697748</c:v>
                </c:pt>
                <c:pt idx="384">
                  <c:v>143.92087210674725</c:v>
                </c:pt>
                <c:pt idx="385">
                  <c:v>145.36008082781473</c:v>
                </c:pt>
                <c:pt idx="386">
                  <c:v>146.81368163609289</c:v>
                </c:pt>
                <c:pt idx="387">
                  <c:v>148.28181845245379</c:v>
                </c:pt>
                <c:pt idx="388">
                  <c:v>149.76463663697831</c:v>
                </c:pt>
                <c:pt idx="389">
                  <c:v>151.2622830033481</c:v>
                </c:pt>
                <c:pt idx="390">
                  <c:v>152.77490583338158</c:v>
                </c:pt>
                <c:pt idx="391">
                  <c:v>154.30265489171538</c:v>
                </c:pt>
                <c:pt idx="392">
                  <c:v>1543.0265489171538</c:v>
                </c:pt>
                <c:pt idx="393">
                  <c:v>1543.0265489171538</c:v>
                </c:pt>
                <c:pt idx="394">
                  <c:v>1543.0265489171538</c:v>
                </c:pt>
                <c:pt idx="395">
                  <c:v>1543.0265489171538</c:v>
                </c:pt>
                <c:pt idx="396">
                  <c:v>1543.0265489171538</c:v>
                </c:pt>
                <c:pt idx="397">
                  <c:v>1543.0265489171538</c:v>
                </c:pt>
                <c:pt idx="398">
                  <c:v>1543.0265489171538</c:v>
                </c:pt>
                <c:pt idx="399">
                  <c:v>1543.0265489171538</c:v>
                </c:pt>
                <c:pt idx="400">
                  <c:v>168.75854119116661</c:v>
                </c:pt>
                <c:pt idx="401">
                  <c:v>170.44612660307826</c:v>
                </c:pt>
                <c:pt idx="402">
                  <c:v>172.15058786910905</c:v>
                </c:pt>
                <c:pt idx="403">
                  <c:v>173.87209374780014</c:v>
                </c:pt>
                <c:pt idx="404">
                  <c:v>175.61081468527814</c:v>
                </c:pt>
                <c:pt idx="405">
                  <c:v>177.36692283213091</c:v>
                </c:pt>
                <c:pt idx="406">
                  <c:v>179.14059206045221</c:v>
                </c:pt>
                <c:pt idx="407">
                  <c:v>180.93199798105675</c:v>
                </c:pt>
                <c:pt idx="408">
                  <c:v>182.74131796086732</c:v>
                </c:pt>
                <c:pt idx="409">
                  <c:v>184.56873114047599</c:v>
                </c:pt>
                <c:pt idx="410">
                  <c:v>186.41441845188075</c:v>
                </c:pt>
                <c:pt idx="411">
                  <c:v>188.27856263639956</c:v>
                </c:pt>
                <c:pt idx="412">
                  <c:v>190.16134826276357</c:v>
                </c:pt>
                <c:pt idx="413">
                  <c:v>192.06296174539122</c:v>
                </c:pt>
                <c:pt idx="414">
                  <c:v>193.98359136284515</c:v>
                </c:pt>
                <c:pt idx="415">
                  <c:v>195.9234272764736</c:v>
                </c:pt>
                <c:pt idx="416">
                  <c:v>197.88266154923832</c:v>
                </c:pt>
                <c:pt idx="417">
                  <c:v>199.86148816473073</c:v>
                </c:pt>
                <c:pt idx="418">
                  <c:v>201.86010304637801</c:v>
                </c:pt>
                <c:pt idx="419">
                  <c:v>203.87870407684181</c:v>
                </c:pt>
                <c:pt idx="420">
                  <c:v>205.91749111761027</c:v>
                </c:pt>
                <c:pt idx="421">
                  <c:v>207.97666602878627</c:v>
                </c:pt>
                <c:pt idx="422">
                  <c:v>210.05643268907414</c:v>
                </c:pt>
                <c:pt idx="423">
                  <c:v>101.93935203842091</c:v>
                </c:pt>
                <c:pt idx="424">
                  <c:v>102.95874555880513</c:v>
                </c:pt>
                <c:pt idx="425">
                  <c:v>103.98833301439313</c:v>
                </c:pt>
                <c:pt idx="426">
                  <c:v>105.02821634453707</c:v>
                </c:pt>
                <c:pt idx="427">
                  <c:v>50.969676019210453</c:v>
                </c:pt>
                <c:pt idx="428">
                  <c:v>51.479372779402567</c:v>
                </c:pt>
                <c:pt idx="429">
                  <c:v>51.994166507196567</c:v>
                </c:pt>
                <c:pt idx="430">
                  <c:v>52.514108172268536</c:v>
                </c:pt>
                <c:pt idx="431">
                  <c:v>25.484838009605227</c:v>
                </c:pt>
                <c:pt idx="432">
                  <c:v>25.739686389701284</c:v>
                </c:pt>
                <c:pt idx="433">
                  <c:v>25.997083253598284</c:v>
                </c:pt>
                <c:pt idx="434">
                  <c:v>26.257054086134268</c:v>
                </c:pt>
                <c:pt idx="435">
                  <c:v>12.742419004802613</c:v>
                </c:pt>
                <c:pt idx="436">
                  <c:v>12.869843194850642</c:v>
                </c:pt>
                <c:pt idx="437">
                  <c:v>12.998541626799142</c:v>
                </c:pt>
                <c:pt idx="438">
                  <c:v>64.99270813399572</c:v>
                </c:pt>
                <c:pt idx="439">
                  <c:v>324.96354066997861</c:v>
                </c:pt>
                <c:pt idx="440">
                  <c:v>1624.817703349893</c:v>
                </c:pt>
                <c:pt idx="441">
                  <c:v>1137.3723923449249</c:v>
                </c:pt>
                <c:pt idx="442">
                  <c:v>1251.1096315794175</c:v>
                </c:pt>
                <c:pt idx="443">
                  <c:v>1251.1096315794175</c:v>
                </c:pt>
                <c:pt idx="444">
                  <c:v>1188.5541500004465</c:v>
                </c:pt>
                <c:pt idx="445">
                  <c:v>1129.1264425004242</c:v>
                </c:pt>
                <c:pt idx="446">
                  <c:v>1072.670120375403</c:v>
                </c:pt>
                <c:pt idx="447">
                  <c:v>1019.0366143566328</c:v>
                </c:pt>
                <c:pt idx="448">
                  <c:v>968.08478363880113</c:v>
                </c:pt>
                <c:pt idx="449">
                  <c:v>919.68054445686107</c:v>
                </c:pt>
                <c:pt idx="450">
                  <c:v>873.69651723401807</c:v>
                </c:pt>
                <c:pt idx="451">
                  <c:v>830.01169137231705</c:v>
                </c:pt>
                <c:pt idx="452">
                  <c:v>788.51110680370107</c:v>
                </c:pt>
                <c:pt idx="453">
                  <c:v>749.08555146351614</c:v>
                </c:pt>
                <c:pt idx="454">
                  <c:v>711.63127389034025</c:v>
                </c:pt>
                <c:pt idx="455">
                  <c:v>676.0497101958232</c:v>
                </c:pt>
                <c:pt idx="456">
                  <c:v>99.440529061572605</c:v>
                </c:pt>
                <c:pt idx="457">
                  <c:v>100.43493435218832</c:v>
                </c:pt>
                <c:pt idx="458">
                  <c:v>101.4392836957102</c:v>
                </c:pt>
                <c:pt idx="459">
                  <c:v>102.45367653266729</c:v>
                </c:pt>
                <c:pt idx="460">
                  <c:v>103.47821329799396</c:v>
                </c:pt>
                <c:pt idx="461">
                  <c:v>104.51299543097393</c:v>
                </c:pt>
                <c:pt idx="462">
                  <c:v>105.55812538528366</c:v>
                </c:pt>
                <c:pt idx="463">
                  <c:v>106.6137066391365</c:v>
                </c:pt>
                <c:pt idx="464">
                  <c:v>107.67984370552784</c:v>
                </c:pt>
                <c:pt idx="465">
                  <c:v>108.75664214258313</c:v>
                </c:pt>
                <c:pt idx="466">
                  <c:v>109.84420856400895</c:v>
                </c:pt>
                <c:pt idx="467">
                  <c:v>110.94265064964907</c:v>
                </c:pt>
                <c:pt idx="468">
                  <c:v>112.05207715614554</c:v>
                </c:pt>
                <c:pt idx="469">
                  <c:v>113.17259792770699</c:v>
                </c:pt>
                <c:pt idx="470">
                  <c:v>114.30432390698407</c:v>
                </c:pt>
                <c:pt idx="471">
                  <c:v>120</c:v>
                </c:pt>
                <c:pt idx="472">
                  <c:v>126</c:v>
                </c:pt>
                <c:pt idx="473">
                  <c:v>132.30000000000001</c:v>
                </c:pt>
                <c:pt idx="474">
                  <c:v>138.91500000000002</c:v>
                </c:pt>
                <c:pt idx="475">
                  <c:v>145.86075</c:v>
                </c:pt>
                <c:pt idx="476">
                  <c:v>153.15378749999999</c:v>
                </c:pt>
                <c:pt idx="477">
                  <c:v>160.81147687499998</c:v>
                </c:pt>
                <c:pt idx="478">
                  <c:v>168.85205071874998</c:v>
                </c:pt>
                <c:pt idx="479">
                  <c:v>177.29465325468749</c:v>
                </c:pt>
                <c:pt idx="480">
                  <c:v>186.1593859174219</c:v>
                </c:pt>
                <c:pt idx="481">
                  <c:v>195.46735521329305</c:v>
                </c:pt>
                <c:pt idx="482">
                  <c:v>205.24072297395765</c:v>
                </c:pt>
                <c:pt idx="483">
                  <c:v>215.50275912265556</c:v>
                </c:pt>
                <c:pt idx="484">
                  <c:v>217.6577867138821</c:v>
                </c:pt>
                <c:pt idx="485">
                  <c:v>219.83436458102096</c:v>
                </c:pt>
                <c:pt idx="486">
                  <c:v>55.508177056707794</c:v>
                </c:pt>
                <c:pt idx="487">
                  <c:v>56.063258827274879</c:v>
                </c:pt>
                <c:pt idx="488">
                  <c:v>56.623891415547632</c:v>
                </c:pt>
                <c:pt idx="489">
                  <c:v>57.190130329703109</c:v>
                </c:pt>
                <c:pt idx="490">
                  <c:v>57.762031633000142</c:v>
                </c:pt>
                <c:pt idx="491">
                  <c:v>58.33965194933014</c:v>
                </c:pt>
                <c:pt idx="492">
                  <c:v>58.923048468823453</c:v>
                </c:pt>
                <c:pt idx="493">
                  <c:v>59.512278953511682</c:v>
                </c:pt>
                <c:pt idx="494">
                  <c:v>60.107401743046793</c:v>
                </c:pt>
                <c:pt idx="495">
                  <c:v>60.70847576047727</c:v>
                </c:pt>
                <c:pt idx="496">
                  <c:v>61.315560518082044</c:v>
                </c:pt>
                <c:pt idx="497">
                  <c:v>61.928716123262873</c:v>
                </c:pt>
                <c:pt idx="498">
                  <c:v>62.548003284495493</c:v>
                </c:pt>
                <c:pt idx="499">
                  <c:v>63.173483317340448</c:v>
                </c:pt>
                <c:pt idx="500">
                  <c:v>63.805218150513866</c:v>
                </c:pt>
                <c:pt idx="501">
                  <c:v>64.443270332018997</c:v>
                </c:pt>
                <c:pt idx="502">
                  <c:v>65.087703035339189</c:v>
                </c:pt>
                <c:pt idx="503">
                  <c:v>65.738580065692574</c:v>
                </c:pt>
                <c:pt idx="504">
                  <c:v>66.395965866349499</c:v>
                </c:pt>
                <c:pt idx="505">
                  <c:v>67.059925525013</c:v>
                </c:pt>
                <c:pt idx="506">
                  <c:v>67.730524780263138</c:v>
                </c:pt>
                <c:pt idx="507">
                  <c:v>68.407830028065774</c:v>
                </c:pt>
                <c:pt idx="508">
                  <c:v>69.09190832834642</c:v>
                </c:pt>
                <c:pt idx="509">
                  <c:v>69.782827411629881</c:v>
                </c:pt>
                <c:pt idx="510">
                  <c:v>70.480655685746186</c:v>
                </c:pt>
                <c:pt idx="511">
                  <c:v>71.185462242603649</c:v>
                </c:pt>
                <c:pt idx="512">
                  <c:v>71.897316865029694</c:v>
                </c:pt>
                <c:pt idx="513">
                  <c:v>72.616290033679974</c:v>
                </c:pt>
                <c:pt idx="514">
                  <c:v>73.342452934016791</c:v>
                </c:pt>
                <c:pt idx="515">
                  <c:v>74.075877463356946</c:v>
                </c:pt>
                <c:pt idx="516">
                  <c:v>74.816636237990522</c:v>
                </c:pt>
                <c:pt idx="517">
                  <c:v>75.564802600370427</c:v>
                </c:pt>
                <c:pt idx="518">
                  <c:v>76.320450626374125</c:v>
                </c:pt>
                <c:pt idx="519">
                  <c:v>77.083655132637858</c:v>
                </c:pt>
                <c:pt idx="520">
                  <c:v>77.854491683964241</c:v>
                </c:pt>
                <c:pt idx="521">
                  <c:v>78.633036600803891</c:v>
                </c:pt>
                <c:pt idx="522">
                  <c:v>79.419366966811921</c:v>
                </c:pt>
                <c:pt idx="523">
                  <c:v>80.213560636480025</c:v>
                </c:pt>
                <c:pt idx="524">
                  <c:v>81.015696242844825</c:v>
                </c:pt>
                <c:pt idx="525">
                  <c:v>81.82585320527329</c:v>
                </c:pt>
                <c:pt idx="526">
                  <c:v>82.644111737326028</c:v>
                </c:pt>
                <c:pt idx="527">
                  <c:v>83.470552854699264</c:v>
                </c:pt>
                <c:pt idx="528">
                  <c:v>84.305258383246269</c:v>
                </c:pt>
                <c:pt idx="529">
                  <c:v>85.148310967078729</c:v>
                </c:pt>
                <c:pt idx="530">
                  <c:v>85.999794076749509</c:v>
                </c:pt>
                <c:pt idx="531">
                  <c:v>86.859792017517009</c:v>
                </c:pt>
                <c:pt idx="532">
                  <c:v>87.728389937692185</c:v>
                </c:pt>
                <c:pt idx="533">
                  <c:v>88.605673837069105</c:v>
                </c:pt>
                <c:pt idx="534">
                  <c:v>89.491730575439789</c:v>
                </c:pt>
                <c:pt idx="535">
                  <c:v>90.386647881194193</c:v>
                </c:pt>
                <c:pt idx="536">
                  <c:v>91.290514360006142</c:v>
                </c:pt>
                <c:pt idx="537">
                  <c:v>92.203419503606199</c:v>
                </c:pt>
                <c:pt idx="538">
                  <c:v>93.125453698642261</c:v>
                </c:pt>
                <c:pt idx="539">
                  <c:v>94.05670823562869</c:v>
                </c:pt>
                <c:pt idx="540">
                  <c:v>94.997275317984958</c:v>
                </c:pt>
                <c:pt idx="541">
                  <c:v>95.947248071164836</c:v>
                </c:pt>
                <c:pt idx="542">
                  <c:v>96.906720551876475</c:v>
                </c:pt>
                <c:pt idx="543">
                  <c:v>97.875787757395244</c:v>
                </c:pt>
                <c:pt idx="544">
                  <c:v>98.854545634969199</c:v>
                </c:pt>
                <c:pt idx="545">
                  <c:v>99.843091091318882</c:v>
                </c:pt>
                <c:pt idx="546">
                  <c:v>100.84152200223207</c:v>
                </c:pt>
                <c:pt idx="547">
                  <c:v>101.8499372222544</c:v>
                </c:pt>
                <c:pt idx="548">
                  <c:v>102.86843659447695</c:v>
                </c:pt>
                <c:pt idx="549">
                  <c:v>103.89712096042169</c:v>
                </c:pt>
                <c:pt idx="550">
                  <c:v>104.93609217002589</c:v>
                </c:pt>
                <c:pt idx="551">
                  <c:v>1049.3609217002588</c:v>
                </c:pt>
                <c:pt idx="552">
                  <c:v>1049.3609217002588</c:v>
                </c:pt>
                <c:pt idx="553">
                  <c:v>1049.3609217002588</c:v>
                </c:pt>
                <c:pt idx="554">
                  <c:v>1049.3609217002588</c:v>
                </c:pt>
                <c:pt idx="555">
                  <c:v>1049.3609217002588</c:v>
                </c:pt>
                <c:pt idx="556">
                  <c:v>1049.3609217002588</c:v>
                </c:pt>
                <c:pt idx="557">
                  <c:v>1049.3609217002588</c:v>
                </c:pt>
                <c:pt idx="558">
                  <c:v>1049.3609217002588</c:v>
                </c:pt>
                <c:pt idx="559">
                  <c:v>114.76705857940601</c:v>
                </c:pt>
                <c:pt idx="560">
                  <c:v>115.9147291652001</c:v>
                </c:pt>
                <c:pt idx="561">
                  <c:v>117.07387645685208</c:v>
                </c:pt>
                <c:pt idx="562">
                  <c:v>118.2446152214206</c:v>
                </c:pt>
                <c:pt idx="563">
                  <c:v>119.4270613736348</c:v>
                </c:pt>
                <c:pt idx="564">
                  <c:v>120.62133198737115</c:v>
                </c:pt>
                <c:pt idx="565">
                  <c:v>121.82754530724488</c:v>
                </c:pt>
                <c:pt idx="566">
                  <c:v>123.04582076031733</c:v>
                </c:pt>
                <c:pt idx="567">
                  <c:v>124.27627896792049</c:v>
                </c:pt>
                <c:pt idx="568">
                  <c:v>125.51904175759969</c:v>
                </c:pt>
                <c:pt idx="569">
                  <c:v>126.77423217517571</c:v>
                </c:pt>
                <c:pt idx="570">
                  <c:v>128.04197449692748</c:v>
                </c:pt>
                <c:pt idx="571">
                  <c:v>129.32239424189675</c:v>
                </c:pt>
                <c:pt idx="572">
                  <c:v>130.61561818431571</c:v>
                </c:pt>
                <c:pt idx="573">
                  <c:v>131.9217743661589</c:v>
                </c:pt>
                <c:pt idx="574">
                  <c:v>133.24099210982047</c:v>
                </c:pt>
                <c:pt idx="575">
                  <c:v>134.57340203091866</c:v>
                </c:pt>
                <c:pt idx="576">
                  <c:v>135.91913605122787</c:v>
                </c:pt>
                <c:pt idx="577">
                  <c:v>137.27832741174012</c:v>
                </c:pt>
                <c:pt idx="578">
                  <c:v>138.65111068585753</c:v>
                </c:pt>
                <c:pt idx="579">
                  <c:v>140.03762179271612</c:v>
                </c:pt>
                <c:pt idx="580">
                  <c:v>141.4379980106433</c:v>
                </c:pt>
                <c:pt idx="581">
                  <c:v>86.156207240911698</c:v>
                </c:pt>
                <c:pt idx="582">
                  <c:v>81.848396878866097</c:v>
                </c:pt>
                <c:pt idx="583">
                  <c:v>82.666880847654753</c:v>
                </c:pt>
                <c:pt idx="584">
                  <c:v>83.493549656131307</c:v>
                </c:pt>
                <c:pt idx="585">
                  <c:v>84.328485152692622</c:v>
                </c:pt>
                <c:pt idx="586">
                  <c:v>85.171770004219553</c:v>
                </c:pt>
                <c:pt idx="587">
                  <c:v>86.023487704261754</c:v>
                </c:pt>
                <c:pt idx="588">
                  <c:v>86.883722581304369</c:v>
                </c:pt>
                <c:pt idx="589">
                  <c:v>87.752559807117407</c:v>
                </c:pt>
                <c:pt idx="590">
                  <c:v>88.630085405188595</c:v>
                </c:pt>
                <c:pt idx="591">
                  <c:v>89.516386259240463</c:v>
                </c:pt>
                <c:pt idx="592">
                  <c:v>90.411550121832875</c:v>
                </c:pt>
                <c:pt idx="593">
                  <c:v>54.330623813217954</c:v>
                </c:pt>
                <c:pt idx="594">
                  <c:v>54.873930051350122</c:v>
                </c:pt>
                <c:pt idx="595">
                  <c:v>55.422669351863632</c:v>
                </c:pt>
                <c:pt idx="596">
                  <c:v>55.976896045382276</c:v>
                </c:pt>
                <c:pt idx="597">
                  <c:v>56.536665005836099</c:v>
                </c:pt>
                <c:pt idx="598">
                  <c:v>57.10203165589445</c:v>
                </c:pt>
                <c:pt idx="599">
                  <c:v>57.673051972453408</c:v>
                </c:pt>
                <c:pt idx="600">
                  <c:v>58.249782492177943</c:v>
                </c:pt>
                <c:pt idx="601">
                  <c:v>58.832280317099716</c:v>
                </c:pt>
                <c:pt idx="602">
                  <c:v>59.420603120270727</c:v>
                </c:pt>
                <c:pt idx="603">
                  <c:v>60.014809151473415</c:v>
                </c:pt>
                <c:pt idx="604">
                  <c:v>11.252776715901266</c:v>
                </c:pt>
                <c:pt idx="605">
                  <c:v>61.22110681541804</c:v>
                </c:pt>
                <c:pt idx="606">
                  <c:v>61.833317883572228</c:v>
                </c:pt>
                <c:pt idx="607">
                  <c:v>62.45165106240794</c:v>
                </c:pt>
                <c:pt idx="608">
                  <c:v>63.076167573032023</c:v>
                </c:pt>
                <c:pt idx="609">
                  <c:v>63.706929248762343</c:v>
                </c:pt>
                <c:pt idx="610">
                  <c:v>64.343998541249974</c:v>
                </c:pt>
                <c:pt idx="611">
                  <c:v>64.987438526662473</c:v>
                </c:pt>
                <c:pt idx="612">
                  <c:v>65.637312911929101</c:v>
                </c:pt>
                <c:pt idx="613">
                  <c:v>66.293686041048403</c:v>
                </c:pt>
                <c:pt idx="614">
                  <c:v>66.956622901458871</c:v>
                </c:pt>
                <c:pt idx="615">
                  <c:v>67.626189130473463</c:v>
                </c:pt>
                <c:pt idx="616">
                  <c:v>68.302451021778211</c:v>
                </c:pt>
                <c:pt idx="617">
                  <c:v>68.985475531995974</c:v>
                </c:pt>
                <c:pt idx="618">
                  <c:v>69.675330287315944</c:v>
                </c:pt>
                <c:pt idx="619">
                  <c:v>70.372083590189092</c:v>
                </c:pt>
                <c:pt idx="620">
                  <c:v>71.075804426090983</c:v>
                </c:pt>
                <c:pt idx="621">
                  <c:v>71.786562470351896</c:v>
                </c:pt>
                <c:pt idx="622">
                  <c:v>72.504428095055417</c:v>
                </c:pt>
                <c:pt idx="623">
                  <c:v>73.229472376005972</c:v>
                </c:pt>
                <c:pt idx="624">
                  <c:v>73.961767099766035</c:v>
                </c:pt>
                <c:pt idx="625">
                  <c:v>74.701384770763681</c:v>
                </c:pt>
                <c:pt idx="626">
                  <c:v>75.44839861847133</c:v>
                </c:pt>
                <c:pt idx="627">
                  <c:v>76.20288260465604</c:v>
                </c:pt>
                <c:pt idx="628">
                  <c:v>60</c:v>
                </c:pt>
                <c:pt idx="629">
                  <c:v>63</c:v>
                </c:pt>
                <c:pt idx="630">
                  <c:v>66.150000000000006</c:v>
                </c:pt>
                <c:pt idx="631">
                  <c:v>69.45750000000001</c:v>
                </c:pt>
                <c:pt idx="632">
                  <c:v>72.930374999999998</c:v>
                </c:pt>
                <c:pt idx="633">
                  <c:v>76.576893749999996</c:v>
                </c:pt>
                <c:pt idx="634">
                  <c:v>80.405738437499991</c:v>
                </c:pt>
                <c:pt idx="635">
                  <c:v>84.426025359374989</c:v>
                </c:pt>
                <c:pt idx="636">
                  <c:v>88.647326627343745</c:v>
                </c:pt>
                <c:pt idx="637">
                  <c:v>93.07969295871095</c:v>
                </c:pt>
                <c:pt idx="638">
                  <c:v>97.733677606646523</c:v>
                </c:pt>
                <c:pt idx="639">
                  <c:v>102.62036148697882</c:v>
                </c:pt>
                <c:pt idx="640">
                  <c:v>107.75137956132778</c:v>
                </c:pt>
                <c:pt idx="641">
                  <c:v>108.82889335694105</c:v>
                </c:pt>
                <c:pt idx="642">
                  <c:v>109.91718229051048</c:v>
                </c:pt>
                <c:pt idx="643">
                  <c:v>27.754088528353897</c:v>
                </c:pt>
                <c:pt idx="644">
                  <c:v>28.03162941363744</c:v>
                </c:pt>
                <c:pt idx="645">
                  <c:v>28.311945707773816</c:v>
                </c:pt>
                <c:pt idx="646">
                  <c:v>28.595065164851555</c:v>
                </c:pt>
                <c:pt idx="647">
                  <c:v>28.881015816500071</c:v>
                </c:pt>
                <c:pt idx="648">
                  <c:v>29.16982597466507</c:v>
                </c:pt>
                <c:pt idx="649">
                  <c:v>29.461524234411726</c:v>
                </c:pt>
                <c:pt idx="650">
                  <c:v>29.756139476755841</c:v>
                </c:pt>
                <c:pt idx="651">
                  <c:v>30.053700871523397</c:v>
                </c:pt>
                <c:pt idx="652">
                  <c:v>30.354237880238635</c:v>
                </c:pt>
                <c:pt idx="653">
                  <c:v>30.657780259041022</c:v>
                </c:pt>
                <c:pt idx="654">
                  <c:v>30.964358061631437</c:v>
                </c:pt>
                <c:pt idx="655">
                  <c:v>31.274001642247747</c:v>
                </c:pt>
                <c:pt idx="656">
                  <c:v>31.586741658670224</c:v>
                </c:pt>
                <c:pt idx="657">
                  <c:v>31.902609075256933</c:v>
                </c:pt>
                <c:pt idx="658">
                  <c:v>32.221635166009499</c:v>
                </c:pt>
                <c:pt idx="659">
                  <c:v>32.543851517669594</c:v>
                </c:pt>
                <c:pt idx="660">
                  <c:v>32.869290032846287</c:v>
                </c:pt>
                <c:pt idx="661">
                  <c:v>33.19798293317475</c:v>
                </c:pt>
                <c:pt idx="662">
                  <c:v>33.5299627625065</c:v>
                </c:pt>
                <c:pt idx="663">
                  <c:v>33.865262390131569</c:v>
                </c:pt>
                <c:pt idx="664">
                  <c:v>34.203915014032887</c:v>
                </c:pt>
                <c:pt idx="665">
                  <c:v>34.54595416417321</c:v>
                </c:pt>
                <c:pt idx="666">
                  <c:v>34.891413705814941</c:v>
                </c:pt>
                <c:pt idx="667">
                  <c:v>35.240327842873093</c:v>
                </c:pt>
                <c:pt idx="668">
                  <c:v>35.592731121301824</c:v>
                </c:pt>
                <c:pt idx="669">
                  <c:v>35.948658432514847</c:v>
                </c:pt>
                <c:pt idx="670">
                  <c:v>36.308145016839987</c:v>
                </c:pt>
                <c:pt idx="671">
                  <c:v>36.671226467008395</c:v>
                </c:pt>
                <c:pt idx="672">
                  <c:v>37.037938731678473</c:v>
                </c:pt>
                <c:pt idx="673">
                  <c:v>37.408318118995261</c:v>
                </c:pt>
                <c:pt idx="674">
                  <c:v>37.782401300185214</c:v>
                </c:pt>
                <c:pt idx="675">
                  <c:v>38.160225313187063</c:v>
                </c:pt>
                <c:pt idx="676">
                  <c:v>38.541827566318929</c:v>
                </c:pt>
                <c:pt idx="677">
                  <c:v>38.927245841982121</c:v>
                </c:pt>
                <c:pt idx="678">
                  <c:v>39.316518300401945</c:v>
                </c:pt>
                <c:pt idx="679">
                  <c:v>39.709683483405961</c:v>
                </c:pt>
                <c:pt idx="680">
                  <c:v>40.106780318240013</c:v>
                </c:pt>
                <c:pt idx="681">
                  <c:v>40.507848121422413</c:v>
                </c:pt>
                <c:pt idx="682">
                  <c:v>40.912926602636645</c:v>
                </c:pt>
                <c:pt idx="683">
                  <c:v>41.322055868663014</c:v>
                </c:pt>
                <c:pt idx="684">
                  <c:v>41.735276427349632</c:v>
                </c:pt>
                <c:pt idx="685">
                  <c:v>42.152629191623134</c:v>
                </c:pt>
                <c:pt idx="686">
                  <c:v>42.574155483539364</c:v>
                </c:pt>
                <c:pt idx="687">
                  <c:v>42.999897038374755</c:v>
                </c:pt>
                <c:pt idx="688">
                  <c:v>43.429896008758504</c:v>
                </c:pt>
                <c:pt idx="689">
                  <c:v>43.864194968846093</c:v>
                </c:pt>
                <c:pt idx="690">
                  <c:v>44.302836918534553</c:v>
                </c:pt>
                <c:pt idx="691">
                  <c:v>44.745865287719894</c:v>
                </c:pt>
                <c:pt idx="692">
                  <c:v>45.193323940597097</c:v>
                </c:pt>
                <c:pt idx="693">
                  <c:v>45.645257180003071</c:v>
                </c:pt>
                <c:pt idx="694">
                  <c:v>46.101709751803099</c:v>
                </c:pt>
                <c:pt idx="695">
                  <c:v>46.56272684932113</c:v>
                </c:pt>
                <c:pt idx="696">
                  <c:v>47.028354117814345</c:v>
                </c:pt>
                <c:pt idx="697">
                  <c:v>47.498637658992479</c:v>
                </c:pt>
                <c:pt idx="698">
                  <c:v>47.973624035582418</c:v>
                </c:pt>
                <c:pt idx="699">
                  <c:v>48.453360275938238</c:v>
                </c:pt>
                <c:pt idx="700">
                  <c:v>48.937893878697622</c:v>
                </c:pt>
                <c:pt idx="701">
                  <c:v>49.427272817484599</c:v>
                </c:pt>
                <c:pt idx="702">
                  <c:v>49.921545545659441</c:v>
                </c:pt>
                <c:pt idx="703">
                  <c:v>50.420761001116034</c:v>
                </c:pt>
                <c:pt idx="704">
                  <c:v>50.924968611127198</c:v>
                </c:pt>
                <c:pt idx="705">
                  <c:v>51.434218297238473</c:v>
                </c:pt>
                <c:pt idx="706">
                  <c:v>51.948560480210844</c:v>
                </c:pt>
                <c:pt idx="707">
                  <c:v>52.468046085012944</c:v>
                </c:pt>
                <c:pt idx="708">
                  <c:v>524.68046085012941</c:v>
                </c:pt>
                <c:pt idx="709">
                  <c:v>524.68046085012941</c:v>
                </c:pt>
                <c:pt idx="710">
                  <c:v>524.68046085012941</c:v>
                </c:pt>
                <c:pt idx="711">
                  <c:v>524.68046085012941</c:v>
                </c:pt>
                <c:pt idx="712">
                  <c:v>524.68046085012941</c:v>
                </c:pt>
                <c:pt idx="713">
                  <c:v>524.68046085012941</c:v>
                </c:pt>
                <c:pt idx="714">
                  <c:v>524.68046085012941</c:v>
                </c:pt>
                <c:pt idx="715">
                  <c:v>524.68046085012941</c:v>
                </c:pt>
                <c:pt idx="716">
                  <c:v>57.383529289703006</c:v>
                </c:pt>
                <c:pt idx="717">
                  <c:v>57.95736458260005</c:v>
                </c:pt>
                <c:pt idx="718">
                  <c:v>58.536938228426038</c:v>
                </c:pt>
                <c:pt idx="719">
                  <c:v>59.122307610710301</c:v>
                </c:pt>
                <c:pt idx="720">
                  <c:v>59.7135306868174</c:v>
                </c:pt>
                <c:pt idx="721">
                  <c:v>60.310665993685575</c:v>
                </c:pt>
                <c:pt idx="722">
                  <c:v>60.913772653622438</c:v>
                </c:pt>
                <c:pt idx="723">
                  <c:v>61.522910380158663</c:v>
                </c:pt>
                <c:pt idx="724">
                  <c:v>62.138139483960245</c:v>
                </c:pt>
                <c:pt idx="725">
                  <c:v>62.759520878799847</c:v>
                </c:pt>
                <c:pt idx="726">
                  <c:v>63.387116087587856</c:v>
                </c:pt>
                <c:pt idx="727">
                  <c:v>64.02098724846374</c:v>
                </c:pt>
                <c:pt idx="728">
                  <c:v>64.661197120948373</c:v>
                </c:pt>
                <c:pt idx="729">
                  <c:v>65.307809092157854</c:v>
                </c:pt>
                <c:pt idx="730">
                  <c:v>65.96088718307945</c:v>
                </c:pt>
                <c:pt idx="731">
                  <c:v>66.620496054910234</c:v>
                </c:pt>
                <c:pt idx="732">
                  <c:v>67.286701015459329</c:v>
                </c:pt>
                <c:pt idx="733">
                  <c:v>67.959568025613933</c:v>
                </c:pt>
                <c:pt idx="734">
                  <c:v>68.639163705870061</c:v>
                </c:pt>
                <c:pt idx="735">
                  <c:v>69.325555342928766</c:v>
                </c:pt>
                <c:pt idx="736">
                  <c:v>70.018810896358062</c:v>
                </c:pt>
                <c:pt idx="737">
                  <c:v>70.718999005321649</c:v>
                </c:pt>
                <c:pt idx="738">
                  <c:v>13.259812313497807</c:v>
                </c:pt>
                <c:pt idx="739">
                  <c:v>9.9448592351233565</c:v>
                </c:pt>
                <c:pt idx="740">
                  <c:v>7.4586444263425182</c:v>
                </c:pt>
                <c:pt idx="741">
                  <c:v>5.5939833197568873</c:v>
                </c:pt>
                <c:pt idx="742">
                  <c:v>4.1954874898176655</c:v>
                </c:pt>
                <c:pt idx="743">
                  <c:v>3.1466156173632491</c:v>
                </c:pt>
                <c:pt idx="744">
                  <c:v>2.3599617130224368</c:v>
                </c:pt>
                <c:pt idx="745">
                  <c:v>1.7699712847668274</c:v>
                </c:pt>
                <c:pt idx="746">
                  <c:v>1.3274784635751207</c:v>
                </c:pt>
                <c:pt idx="747">
                  <c:v>0.9956088476813405</c:v>
                </c:pt>
                <c:pt idx="748">
                  <c:v>0.74670663576100538</c:v>
                </c:pt>
                <c:pt idx="749">
                  <c:v>0.56002997682075395</c:v>
                </c:pt>
                <c:pt idx="750">
                  <c:v>27.165311906608977</c:v>
                </c:pt>
                <c:pt idx="751">
                  <c:v>27.436965025675061</c:v>
                </c:pt>
                <c:pt idx="752">
                  <c:v>27.711334675931816</c:v>
                </c:pt>
                <c:pt idx="753">
                  <c:v>27.988448022691138</c:v>
                </c:pt>
                <c:pt idx="754">
                  <c:v>28.268332502918049</c:v>
                </c:pt>
                <c:pt idx="755">
                  <c:v>28.551015827947225</c:v>
                </c:pt>
                <c:pt idx="756">
                  <c:v>28.836525986226704</c:v>
                </c:pt>
                <c:pt idx="757">
                  <c:v>29.124891246088971</c:v>
                </c:pt>
                <c:pt idx="758">
                  <c:v>29.416140158549858</c:v>
                </c:pt>
                <c:pt idx="759">
                  <c:v>29.710301560135363</c:v>
                </c:pt>
                <c:pt idx="760">
                  <c:v>30.007404575736707</c:v>
                </c:pt>
                <c:pt idx="761">
                  <c:v>5.6263883579506331</c:v>
                </c:pt>
                <c:pt idx="762">
                  <c:v>30.61055340770902</c:v>
                </c:pt>
                <c:pt idx="763">
                  <c:v>30.916658941786114</c:v>
                </c:pt>
                <c:pt idx="764">
                  <c:v>31.22582553120397</c:v>
                </c:pt>
                <c:pt idx="765">
                  <c:v>31.538083786516012</c:v>
                </c:pt>
                <c:pt idx="766">
                  <c:v>31.853464624381171</c:v>
                </c:pt>
                <c:pt idx="767">
                  <c:v>32.171999270624987</c:v>
                </c:pt>
                <c:pt idx="768">
                  <c:v>32.493719263331236</c:v>
                </c:pt>
                <c:pt idx="769">
                  <c:v>32.81865645596455</c:v>
                </c:pt>
                <c:pt idx="770">
                  <c:v>33.146843020524202</c:v>
                </c:pt>
                <c:pt idx="771">
                  <c:v>33.478311450729436</c:v>
                </c:pt>
                <c:pt idx="772">
                  <c:v>33.813094565236732</c:v>
                </c:pt>
                <c:pt idx="773">
                  <c:v>34.151225510889105</c:v>
                </c:pt>
                <c:pt idx="774">
                  <c:v>34.492737765997987</c:v>
                </c:pt>
                <c:pt idx="775">
                  <c:v>34.837665143657972</c:v>
                </c:pt>
                <c:pt idx="776">
                  <c:v>35.186041795094546</c:v>
                </c:pt>
                <c:pt idx="777">
                  <c:v>35.537902213045491</c:v>
                </c:pt>
                <c:pt idx="778">
                  <c:v>35.893281235175948</c:v>
                </c:pt>
                <c:pt idx="779">
                  <c:v>36.252214047527708</c:v>
                </c:pt>
                <c:pt idx="780">
                  <c:v>36.614736188002986</c:v>
                </c:pt>
                <c:pt idx="781">
                  <c:v>36.980883549883018</c:v>
                </c:pt>
                <c:pt idx="782">
                  <c:v>37.350692385381841</c:v>
                </c:pt>
                <c:pt idx="783">
                  <c:v>37.724199309235665</c:v>
                </c:pt>
                <c:pt idx="784">
                  <c:v>38.10144130232802</c:v>
                </c:pt>
                <c:pt idx="785">
                  <c:v>80</c:v>
                </c:pt>
                <c:pt idx="786">
                  <c:v>84</c:v>
                </c:pt>
                <c:pt idx="787">
                  <c:v>88.2</c:v>
                </c:pt>
                <c:pt idx="788">
                  <c:v>92.609999999999985</c:v>
                </c:pt>
                <c:pt idx="789">
                  <c:v>97.240500000000026</c:v>
                </c:pt>
                <c:pt idx="790">
                  <c:v>102.10252500000003</c:v>
                </c:pt>
                <c:pt idx="791">
                  <c:v>107.20765125000003</c:v>
                </c:pt>
                <c:pt idx="792">
                  <c:v>112.56803381250002</c:v>
                </c:pt>
                <c:pt idx="793">
                  <c:v>118.19643550312503</c:v>
                </c:pt>
                <c:pt idx="794">
                  <c:v>124.10625727828128</c:v>
                </c:pt>
                <c:pt idx="795">
                  <c:v>130.31157014219534</c:v>
                </c:pt>
                <c:pt idx="796">
                  <c:v>136.82714864930512</c:v>
                </c:pt>
                <c:pt idx="797">
                  <c:v>143.6685060817704</c:v>
                </c:pt>
                <c:pt idx="798">
                  <c:v>145.1051911425881</c:v>
                </c:pt>
                <c:pt idx="799">
                  <c:v>146.556243054014</c:v>
                </c:pt>
                <c:pt idx="800">
                  <c:v>37.005451371138534</c:v>
                </c:pt>
                <c:pt idx="801">
                  <c:v>37.375505884849915</c:v>
                </c:pt>
                <c:pt idx="802">
                  <c:v>37.749260943698424</c:v>
                </c:pt>
                <c:pt idx="803">
                  <c:v>38.126753553135408</c:v>
                </c:pt>
                <c:pt idx="804">
                  <c:v>38.508021088666766</c:v>
                </c:pt>
                <c:pt idx="805">
                  <c:v>38.893101299553436</c:v>
                </c:pt>
                <c:pt idx="806">
                  <c:v>39.282032312548964</c:v>
                </c:pt>
                <c:pt idx="807">
                  <c:v>39.674852635674455</c:v>
                </c:pt>
                <c:pt idx="808">
                  <c:v>40.0716011620312</c:v>
                </c:pt>
                <c:pt idx="809">
                  <c:v>40.472317173651518</c:v>
                </c:pt>
                <c:pt idx="810">
                  <c:v>40.877040345388032</c:v>
                </c:pt>
                <c:pt idx="811">
                  <c:v>41.285810748841911</c:v>
                </c:pt>
                <c:pt idx="812">
                  <c:v>41.698668856330336</c:v>
                </c:pt>
                <c:pt idx="813">
                  <c:v>42.115655544893627</c:v>
                </c:pt>
                <c:pt idx="814">
                  <c:v>42.536812100342573</c:v>
                </c:pt>
                <c:pt idx="815">
                  <c:v>42.962180221346003</c:v>
                </c:pt>
                <c:pt idx="816">
                  <c:v>43.391802023559464</c:v>
                </c:pt>
                <c:pt idx="817">
                  <c:v>43.825720043795052</c:v>
                </c:pt>
                <c:pt idx="818">
                  <c:v>44.263977244233018</c:v>
                </c:pt>
                <c:pt idx="819">
                  <c:v>44.706617016675338</c:v>
                </c:pt>
                <c:pt idx="820">
                  <c:v>45.153683186842088</c:v>
                </c:pt>
                <c:pt idx="821">
                  <c:v>45.605220018710511</c:v>
                </c:pt>
                <c:pt idx="822">
                  <c:v>46.061272218897628</c:v>
                </c:pt>
                <c:pt idx="823">
                  <c:v>46.521884941086604</c:v>
                </c:pt>
                <c:pt idx="824">
                  <c:v>46.987103790497457</c:v>
                </c:pt>
                <c:pt idx="825">
                  <c:v>47.456974828402437</c:v>
                </c:pt>
                <c:pt idx="826">
                  <c:v>47.931544576686456</c:v>
                </c:pt>
                <c:pt idx="827">
                  <c:v>48.410860022453321</c:v>
                </c:pt>
                <c:pt idx="828">
                  <c:v>48.894968622677865</c:v>
                </c:pt>
                <c:pt idx="829">
                  <c:v>49.38391830890464</c:v>
                </c:pt>
                <c:pt idx="830">
                  <c:v>49.877757491993691</c:v>
                </c:pt>
                <c:pt idx="831">
                  <c:v>50.376535066913618</c:v>
                </c:pt>
                <c:pt idx="832">
                  <c:v>50.88030041758276</c:v>
                </c:pt>
                <c:pt idx="833">
                  <c:v>51.389103421758577</c:v>
                </c:pt>
                <c:pt idx="834">
                  <c:v>51.90299445597617</c:v>
                </c:pt>
                <c:pt idx="835">
                  <c:v>52.422024400535932</c:v>
                </c:pt>
                <c:pt idx="836">
                  <c:v>52.946244644541295</c:v>
                </c:pt>
                <c:pt idx="837">
                  <c:v>53.475707090986702</c:v>
                </c:pt>
                <c:pt idx="838">
                  <c:v>54.010464161896564</c:v>
                </c:pt>
                <c:pt idx="839">
                  <c:v>54.550568803515525</c:v>
                </c:pt>
                <c:pt idx="840">
                  <c:v>55.096074491550681</c:v>
                </c:pt>
                <c:pt idx="841">
                  <c:v>55.647035236466195</c:v>
                </c:pt>
                <c:pt idx="842">
                  <c:v>56.203505588830851</c:v>
                </c:pt>
                <c:pt idx="843">
                  <c:v>56.76554064471916</c:v>
                </c:pt>
                <c:pt idx="844">
                  <c:v>57.333196051166354</c:v>
                </c:pt>
                <c:pt idx="845">
                  <c:v>57.90652801167802</c:v>
                </c:pt>
                <c:pt idx="846">
                  <c:v>58.485593291794792</c:v>
                </c:pt>
                <c:pt idx="847">
                  <c:v>59.070449224712753</c:v>
                </c:pt>
                <c:pt idx="848">
                  <c:v>59.661153716959873</c:v>
                </c:pt>
                <c:pt idx="849">
                  <c:v>60.257765254129467</c:v>
                </c:pt>
                <c:pt idx="850">
                  <c:v>60.860342906670766</c:v>
                </c:pt>
                <c:pt idx="851">
                  <c:v>61.468946335737471</c:v>
                </c:pt>
                <c:pt idx="852">
                  <c:v>62.08363579909485</c:v>
                </c:pt>
                <c:pt idx="853">
                  <c:v>62.704472157085796</c:v>
                </c:pt>
                <c:pt idx="854">
                  <c:v>63.331516878656657</c:v>
                </c:pt>
                <c:pt idx="855">
                  <c:v>63.964832047443224</c:v>
                </c:pt>
                <c:pt idx="856">
                  <c:v>64.60448036791766</c:v>
                </c:pt>
                <c:pt idx="857">
                  <c:v>65.250525171596834</c:v>
                </c:pt>
                <c:pt idx="858">
                  <c:v>65.903030423312799</c:v>
                </c:pt>
                <c:pt idx="859">
                  <c:v>66.562060727545912</c:v>
                </c:pt>
                <c:pt idx="860">
                  <c:v>67.227681334821384</c:v>
                </c:pt>
                <c:pt idx="861">
                  <c:v>67.899958148169588</c:v>
                </c:pt>
                <c:pt idx="862">
                  <c:v>68.578957729651293</c:v>
                </c:pt>
                <c:pt idx="863">
                  <c:v>69.264747306947797</c:v>
                </c:pt>
                <c:pt idx="864">
                  <c:v>69.957394780017268</c:v>
                </c:pt>
                <c:pt idx="865">
                  <c:v>699.57394780017262</c:v>
                </c:pt>
                <c:pt idx="866">
                  <c:v>699.57394780017262</c:v>
                </c:pt>
                <c:pt idx="867">
                  <c:v>699.57394780017262</c:v>
                </c:pt>
                <c:pt idx="868">
                  <c:v>699.57394780017262</c:v>
                </c:pt>
                <c:pt idx="869">
                  <c:v>699.57394780017262</c:v>
                </c:pt>
                <c:pt idx="870">
                  <c:v>699.57394780017262</c:v>
                </c:pt>
                <c:pt idx="871">
                  <c:v>699.57394780017262</c:v>
                </c:pt>
                <c:pt idx="872">
                  <c:v>699.57394780017262</c:v>
                </c:pt>
                <c:pt idx="873">
                  <c:v>76.511372386270679</c:v>
                </c:pt>
                <c:pt idx="874">
                  <c:v>77.276486110133391</c:v>
                </c:pt>
                <c:pt idx="875">
                  <c:v>78.049250971234727</c:v>
                </c:pt>
                <c:pt idx="876">
                  <c:v>78.829743480947073</c:v>
                </c:pt>
                <c:pt idx="877">
                  <c:v>79.618040915756552</c:v>
                </c:pt>
                <c:pt idx="878">
                  <c:v>80.414221324914109</c:v>
                </c:pt>
                <c:pt idx="879">
                  <c:v>81.218363538163231</c:v>
                </c:pt>
                <c:pt idx="880">
                  <c:v>82.030547173544889</c:v>
                </c:pt>
                <c:pt idx="881">
                  <c:v>82.850852645280341</c:v>
                </c:pt>
                <c:pt idx="882">
                  <c:v>83.679361171733149</c:v>
                </c:pt>
                <c:pt idx="883">
                  <c:v>84.516154783450474</c:v>
                </c:pt>
                <c:pt idx="884">
                  <c:v>85.361316331284982</c:v>
                </c:pt>
                <c:pt idx="885">
                  <c:v>86.21492949459784</c:v>
                </c:pt>
                <c:pt idx="886">
                  <c:v>87.077078789543819</c:v>
                </c:pt>
                <c:pt idx="887">
                  <c:v>87.947849577439257</c:v>
                </c:pt>
                <c:pt idx="888">
                  <c:v>88.827328073213636</c:v>
                </c:pt>
                <c:pt idx="889">
                  <c:v>89.7156013539458</c:v>
                </c:pt>
                <c:pt idx="890">
                  <c:v>90.612757367485244</c:v>
                </c:pt>
                <c:pt idx="891">
                  <c:v>91.51888494116011</c:v>
                </c:pt>
                <c:pt idx="892">
                  <c:v>92.434073790571688</c:v>
                </c:pt>
                <c:pt idx="893">
                  <c:v>93.358414528477425</c:v>
                </c:pt>
                <c:pt idx="894">
                  <c:v>94.291998673762194</c:v>
                </c:pt>
                <c:pt idx="895">
                  <c:v>43.973924788719629</c:v>
                </c:pt>
                <c:pt idx="896">
                  <c:v>44.413664036606818</c:v>
                </c:pt>
                <c:pt idx="897">
                  <c:v>44.8578006769729</c:v>
                </c:pt>
                <c:pt idx="898">
                  <c:v>45.306378683742622</c:v>
                </c:pt>
                <c:pt idx="899">
                  <c:v>45.759442470580055</c:v>
                </c:pt>
                <c:pt idx="900">
                  <c:v>46.217036895285844</c:v>
                </c:pt>
                <c:pt idx="901">
                  <c:v>46.679207264238713</c:v>
                </c:pt>
                <c:pt idx="902">
                  <c:v>47.145999336881097</c:v>
                </c:pt>
                <c:pt idx="903">
                  <c:v>21.986962394359814</c:v>
                </c:pt>
                <c:pt idx="904">
                  <c:v>22.206832018303409</c:v>
                </c:pt>
                <c:pt idx="905">
                  <c:v>22.42890033848645</c:v>
                </c:pt>
                <c:pt idx="906">
                  <c:v>22.653189341871311</c:v>
                </c:pt>
                <c:pt idx="907">
                  <c:v>36.220415875478636</c:v>
                </c:pt>
                <c:pt idx="908">
                  <c:v>36.582620034233422</c:v>
                </c:pt>
                <c:pt idx="909">
                  <c:v>36.948446234575762</c:v>
                </c:pt>
                <c:pt idx="910">
                  <c:v>37.317930696921522</c:v>
                </c:pt>
                <c:pt idx="911">
                  <c:v>37.691110003890735</c:v>
                </c:pt>
                <c:pt idx="912">
                  <c:v>38.068021103929638</c:v>
                </c:pt>
                <c:pt idx="913">
                  <c:v>38.448701314968943</c:v>
                </c:pt>
                <c:pt idx="914">
                  <c:v>38.833188328118624</c:v>
                </c:pt>
                <c:pt idx="915">
                  <c:v>39.22152021139982</c:v>
                </c:pt>
                <c:pt idx="916">
                  <c:v>39.613735413513822</c:v>
                </c:pt>
                <c:pt idx="917">
                  <c:v>40.009872767648957</c:v>
                </c:pt>
                <c:pt idx="918">
                  <c:v>7.5018511439341768</c:v>
                </c:pt>
                <c:pt idx="919">
                  <c:v>40.814071210278698</c:v>
                </c:pt>
                <c:pt idx="920">
                  <c:v>41.222211922381497</c:v>
                </c:pt>
                <c:pt idx="921">
                  <c:v>41.634434041605303</c:v>
                </c:pt>
                <c:pt idx="922">
                  <c:v>42.050778382021356</c:v>
                </c:pt>
                <c:pt idx="923">
                  <c:v>42.471286165841562</c:v>
                </c:pt>
                <c:pt idx="924">
                  <c:v>42.895999027499997</c:v>
                </c:pt>
                <c:pt idx="925">
                  <c:v>43.324959017774987</c:v>
                </c:pt>
                <c:pt idx="926">
                  <c:v>43.758208607952739</c:v>
                </c:pt>
                <c:pt idx="927">
                  <c:v>44.195790694032269</c:v>
                </c:pt>
                <c:pt idx="928">
                  <c:v>44.637748600972586</c:v>
                </c:pt>
                <c:pt idx="929">
                  <c:v>45.084126086982309</c:v>
                </c:pt>
                <c:pt idx="930">
                  <c:v>45.534967347852138</c:v>
                </c:pt>
                <c:pt idx="931">
                  <c:v>45.990317021330654</c:v>
                </c:pt>
                <c:pt idx="932">
                  <c:v>46.45022019154397</c:v>
                </c:pt>
                <c:pt idx="933">
                  <c:v>46.914722393459407</c:v>
                </c:pt>
                <c:pt idx="934">
                  <c:v>47.383869617394005</c:v>
                </c:pt>
                <c:pt idx="935">
                  <c:v>47.857708313567933</c:v>
                </c:pt>
                <c:pt idx="936">
                  <c:v>48.336285396703616</c:v>
                </c:pt>
                <c:pt idx="937">
                  <c:v>48.819648250670646</c:v>
                </c:pt>
                <c:pt idx="938">
                  <c:v>49.307844733177362</c:v>
                </c:pt>
                <c:pt idx="939">
                  <c:v>49.80092318050913</c:v>
                </c:pt>
                <c:pt idx="940">
                  <c:v>50.298932412314215</c:v>
                </c:pt>
                <c:pt idx="941">
                  <c:v>50.801921736437365</c:v>
                </c:pt>
              </c:numCache>
            </c:numRef>
          </c:xVal>
          <c:yVal>
            <c:numRef>
              <c:f>EDA!$V$6:$V$947</c:f>
              <c:numCache>
                <c:formatCode>0.00</c:formatCode>
                <c:ptCount val="942"/>
                <c:pt idx="0">
                  <c:v>1987.8420327389742</c:v>
                </c:pt>
                <c:pt idx="1">
                  <c:v>1940.0530881484008</c:v>
                </c:pt>
                <c:pt idx="2">
                  <c:v>1915.1565601333828</c:v>
                </c:pt>
                <c:pt idx="3">
                  <c:v>1952.1820559123441</c:v>
                </c:pt>
                <c:pt idx="4">
                  <c:v>2473.7035614817964</c:v>
                </c:pt>
                <c:pt idx="5">
                  <c:v>2467.8476248948136</c:v>
                </c:pt>
                <c:pt idx="6">
                  <c:v>2482.9741420715882</c:v>
                </c:pt>
                <c:pt idx="7">
                  <c:v>2259.0874322701593</c:v>
                </c:pt>
                <c:pt idx="8">
                  <c:v>2522.9470041617765</c:v>
                </c:pt>
                <c:pt idx="9">
                  <c:v>2226.5012159067178</c:v>
                </c:pt>
                <c:pt idx="10">
                  <c:v>2631.2101706550952</c:v>
                </c:pt>
                <c:pt idx="11">
                  <c:v>2443.5671866943044</c:v>
                </c:pt>
                <c:pt idx="12">
                  <c:v>2411.9713000489542</c:v>
                </c:pt>
                <c:pt idx="13">
                  <c:v>2901.7004664484402</c:v>
                </c:pt>
                <c:pt idx="14">
                  <c:v>2570.8230910376046</c:v>
                </c:pt>
                <c:pt idx="15">
                  <c:v>2778.0792619689055</c:v>
                </c:pt>
                <c:pt idx="16">
                  <c:v>2410.2648795810287</c:v>
                </c:pt>
                <c:pt idx="17">
                  <c:v>2852.6790730258094</c:v>
                </c:pt>
                <c:pt idx="18">
                  <c:v>8068.7291600879526</c:v>
                </c:pt>
                <c:pt idx="19">
                  <c:v>7059.5886402719816</c:v>
                </c:pt>
                <c:pt idx="20">
                  <c:v>8113.1488100122588</c:v>
                </c:pt>
                <c:pt idx="21">
                  <c:v>7917.2133287045908</c:v>
                </c:pt>
                <c:pt idx="22">
                  <c:v>7583.0034494375213</c:v>
                </c:pt>
                <c:pt idx="23">
                  <c:v>7664.818751285613</c:v>
                </c:pt>
                <c:pt idx="24">
                  <c:v>9620.2132551610011</c:v>
                </c:pt>
                <c:pt idx="25">
                  <c:v>8079.3358974496186</c:v>
                </c:pt>
                <c:pt idx="26">
                  <c:v>9404.1101192604619</c:v>
                </c:pt>
                <c:pt idx="27">
                  <c:v>8318.7086408571085</c:v>
                </c:pt>
                <c:pt idx="28">
                  <c:v>9794.7552529128589</c:v>
                </c:pt>
                <c:pt idx="29">
                  <c:v>8654.2849538929568</c:v>
                </c:pt>
                <c:pt idx="30">
                  <c:v>9259.3614898028045</c:v>
                </c:pt>
                <c:pt idx="31">
                  <c:v>8689.4839657367975</c:v>
                </c:pt>
                <c:pt idx="32">
                  <c:v>8647.1927782359962</c:v>
                </c:pt>
                <c:pt idx="33">
                  <c:v>7634.9355116063671</c:v>
                </c:pt>
                <c:pt idx="34">
                  <c:v>8985.4800554219673</c:v>
                </c:pt>
                <c:pt idx="35">
                  <c:v>8630.2841801826689</c:v>
                </c:pt>
                <c:pt idx="36">
                  <c:v>8611.0008979245995</c:v>
                </c:pt>
                <c:pt idx="37">
                  <c:v>7192.4537690608495</c:v>
                </c:pt>
                <c:pt idx="38">
                  <c:v>7254.7328149475388</c:v>
                </c:pt>
                <c:pt idx="39">
                  <c:v>2754.1320006311844</c:v>
                </c:pt>
                <c:pt idx="40">
                  <c:v>2593.3819616622691</c:v>
                </c:pt>
                <c:pt idx="41">
                  <c:v>2436.8169510126845</c:v>
                </c:pt>
                <c:pt idx="42">
                  <c:v>2279.5345217716458</c:v>
                </c:pt>
                <c:pt idx="43">
                  <c:v>2142.964885176681</c:v>
                </c:pt>
                <c:pt idx="44">
                  <c:v>2042.8445792519105</c:v>
                </c:pt>
                <c:pt idx="45">
                  <c:v>2168.9973961338783</c:v>
                </c:pt>
                <c:pt idx="46">
                  <c:v>2253.5140451861043</c:v>
                </c:pt>
                <c:pt idx="47">
                  <c:v>2257.003629741756</c:v>
                </c:pt>
                <c:pt idx="48">
                  <c:v>1996.086255678505</c:v>
                </c:pt>
                <c:pt idx="49">
                  <c:v>2345.1449329489142</c:v>
                </c:pt>
                <c:pt idx="50">
                  <c:v>2022.1573131655821</c:v>
                </c:pt>
                <c:pt idx="51">
                  <c:v>2376.5618039636756</c:v>
                </c:pt>
                <c:pt idx="52">
                  <c:v>2207.7667990469145</c:v>
                </c:pt>
                <c:pt idx="53">
                  <c:v>1993.565925550959</c:v>
                </c:pt>
                <c:pt idx="54">
                  <c:v>2449.7997036112492</c:v>
                </c:pt>
                <c:pt idx="55">
                  <c:v>1956.8481294969667</c:v>
                </c:pt>
                <c:pt idx="56">
                  <c:v>2422.639932723544</c:v>
                </c:pt>
                <c:pt idx="57">
                  <c:v>2443.9707702201003</c:v>
                </c:pt>
                <c:pt idx="58">
                  <c:v>2401.0441534675879</c:v>
                </c:pt>
                <c:pt idx="59">
                  <c:v>2498.6574625982471</c:v>
                </c:pt>
                <c:pt idx="60">
                  <c:v>2564.8588120798986</c:v>
                </c:pt>
                <c:pt idx="61">
                  <c:v>2295.7701513412303</c:v>
                </c:pt>
                <c:pt idx="62">
                  <c:v>2067.5135305433569</c:v>
                </c:pt>
                <c:pt idx="63">
                  <c:v>2157.33010408879</c:v>
                </c:pt>
                <c:pt idx="64">
                  <c:v>2485.6278047544552</c:v>
                </c:pt>
                <c:pt idx="65">
                  <c:v>2438.01736179099</c:v>
                </c:pt>
                <c:pt idx="66">
                  <c:v>1852.9306862453727</c:v>
                </c:pt>
                <c:pt idx="67">
                  <c:v>1840.0691097574243</c:v>
                </c:pt>
                <c:pt idx="68">
                  <c:v>2128.3550883270636</c:v>
                </c:pt>
                <c:pt idx="69">
                  <c:v>1811.5584569569801</c:v>
                </c:pt>
                <c:pt idx="70">
                  <c:v>5613.8710026341523</c:v>
                </c:pt>
                <c:pt idx="71">
                  <c:v>4634.7924262004481</c:v>
                </c:pt>
                <c:pt idx="72">
                  <c:v>4584.4356713013876</c:v>
                </c:pt>
                <c:pt idx="73">
                  <c:v>5235.625412994912</c:v>
                </c:pt>
                <c:pt idx="74">
                  <c:v>4707.0746308564458</c:v>
                </c:pt>
                <c:pt idx="75">
                  <c:v>4737.7288441483961</c:v>
                </c:pt>
                <c:pt idx="76">
                  <c:v>4730.726413445761</c:v>
                </c:pt>
                <c:pt idx="77">
                  <c:v>5953.7557966093864</c:v>
                </c:pt>
                <c:pt idx="78">
                  <c:v>5502.9038905952575</c:v>
                </c:pt>
                <c:pt idx="79">
                  <c:v>5417.211625613716</c:v>
                </c:pt>
                <c:pt idx="80">
                  <c:v>8362.1500596861642</c:v>
                </c:pt>
                <c:pt idx="81">
                  <c:v>8348.6236671625538</c:v>
                </c:pt>
                <c:pt idx="82">
                  <c:v>7979.4294179131939</c:v>
                </c:pt>
                <c:pt idx="83">
                  <c:v>8876.1742224322297</c:v>
                </c:pt>
                <c:pt idx="84">
                  <c:v>9811.4113237045731</c:v>
                </c:pt>
                <c:pt idx="85">
                  <c:v>10065.887046686852</c:v>
                </c:pt>
                <c:pt idx="86">
                  <c:v>8832.3898193732093</c:v>
                </c:pt>
                <c:pt idx="87">
                  <c:v>9347.9174520206689</c:v>
                </c:pt>
                <c:pt idx="88">
                  <c:v>7677.8818306519279</c:v>
                </c:pt>
                <c:pt idx="89">
                  <c:v>7340.9358877957739</c:v>
                </c:pt>
                <c:pt idx="90">
                  <c:v>7470.4265868878256</c:v>
                </c:pt>
                <c:pt idx="91">
                  <c:v>6841.3162491089015</c:v>
                </c:pt>
                <c:pt idx="92">
                  <c:v>2441.5881557241955</c:v>
                </c:pt>
                <c:pt idx="93">
                  <c:v>1893.8593758198008</c:v>
                </c:pt>
                <c:pt idx="94">
                  <c:v>1906.6630829996811</c:v>
                </c:pt>
                <c:pt idx="95">
                  <c:v>1924.5322034194699</c:v>
                </c:pt>
                <c:pt idx="96">
                  <c:v>2257.8640573062917</c:v>
                </c:pt>
                <c:pt idx="97">
                  <c:v>2471.9118350234435</c:v>
                </c:pt>
                <c:pt idx="98">
                  <c:v>2233.2417786896685</c:v>
                </c:pt>
                <c:pt idx="99">
                  <c:v>2260.6398825823876</c:v>
                </c:pt>
                <c:pt idx="100">
                  <c:v>2298.5526048471575</c:v>
                </c:pt>
                <c:pt idx="101">
                  <c:v>2025.4923970201394</c:v>
                </c:pt>
                <c:pt idx="102">
                  <c:v>2014.0280606796712</c:v>
                </c:pt>
                <c:pt idx="103">
                  <c:v>2419.5874225143953</c:v>
                </c:pt>
                <c:pt idx="104">
                  <c:v>2382.4958143300873</c:v>
                </c:pt>
                <c:pt idx="105">
                  <c:v>2157.4321206117679</c:v>
                </c:pt>
                <c:pt idx="106">
                  <c:v>2220.0479960962539</c:v>
                </c:pt>
                <c:pt idx="107">
                  <c:v>2106.6953971886282</c:v>
                </c:pt>
                <c:pt idx="108">
                  <c:v>2511.5403853023877</c:v>
                </c:pt>
                <c:pt idx="109">
                  <c:v>2432.6237374497955</c:v>
                </c:pt>
                <c:pt idx="110">
                  <c:v>2097.5896789666444</c:v>
                </c:pt>
                <c:pt idx="111">
                  <c:v>2531.2441416483102</c:v>
                </c:pt>
                <c:pt idx="112">
                  <c:v>2063.8464607900387</c:v>
                </c:pt>
                <c:pt idx="113">
                  <c:v>2166.1790681602247</c:v>
                </c:pt>
                <c:pt idx="114">
                  <c:v>2462.3427029978379</c:v>
                </c:pt>
                <c:pt idx="115">
                  <c:v>2181.6155444897404</c:v>
                </c:pt>
                <c:pt idx="116">
                  <c:v>2277.4092418357427</c:v>
                </c:pt>
                <c:pt idx="117">
                  <c:v>2243.1185265536701</c:v>
                </c:pt>
                <c:pt idx="118">
                  <c:v>1968.6332444129291</c:v>
                </c:pt>
                <c:pt idx="119">
                  <c:v>2391.9138205790637</c:v>
                </c:pt>
                <c:pt idx="120">
                  <c:v>2093.102551882218</c:v>
                </c:pt>
                <c:pt idx="121">
                  <c:v>2395.922047309019</c:v>
                </c:pt>
                <c:pt idx="122">
                  <c:v>6140.5576598312637</c:v>
                </c:pt>
                <c:pt idx="123">
                  <c:v>8723.5182858073858</c:v>
                </c:pt>
                <c:pt idx="124">
                  <c:v>10825.130513034301</c:v>
                </c:pt>
                <c:pt idx="125">
                  <c:v>11253.646020027665</c:v>
                </c:pt>
                <c:pt idx="126">
                  <c:v>10287.568269112546</c:v>
                </c:pt>
                <c:pt idx="127">
                  <c:v>11265.118678524148</c:v>
                </c:pt>
                <c:pt idx="128">
                  <c:v>10245.81963197442</c:v>
                </c:pt>
                <c:pt idx="129">
                  <c:v>12161.000617424685</c:v>
                </c:pt>
                <c:pt idx="130">
                  <c:v>10153.481942250108</c:v>
                </c:pt>
                <c:pt idx="131">
                  <c:v>10494.330710170163</c:v>
                </c:pt>
                <c:pt idx="132">
                  <c:v>7998.9462250275537</c:v>
                </c:pt>
                <c:pt idx="133">
                  <c:v>7522.2918274029635</c:v>
                </c:pt>
                <c:pt idx="134">
                  <c:v>7026.1640476758766</c:v>
                </c:pt>
                <c:pt idx="135">
                  <c:v>8227.4076471303524</c:v>
                </c:pt>
                <c:pt idx="136">
                  <c:v>7628.4271232294877</c:v>
                </c:pt>
                <c:pt idx="137">
                  <c:v>6280.7243712062591</c:v>
                </c:pt>
                <c:pt idx="138">
                  <c:v>6442.1736391407539</c:v>
                </c:pt>
                <c:pt idx="139">
                  <c:v>6537.0478166951352</c:v>
                </c:pt>
                <c:pt idx="140">
                  <c:v>6836.3592527266783</c:v>
                </c:pt>
                <c:pt idx="141">
                  <c:v>6768.4305678260316</c:v>
                </c:pt>
                <c:pt idx="142">
                  <c:v>6593.1750443702995</c:v>
                </c:pt>
                <c:pt idx="143">
                  <c:v>7313.0299163046911</c:v>
                </c:pt>
                <c:pt idx="144">
                  <c:v>2728.2961941479816</c:v>
                </c:pt>
                <c:pt idx="145">
                  <c:v>2749.4381943389485</c:v>
                </c:pt>
                <c:pt idx="146">
                  <c:v>2199.7170378797578</c:v>
                </c:pt>
                <c:pt idx="147">
                  <c:v>2719.7088399870886</c:v>
                </c:pt>
                <c:pt idx="148">
                  <c:v>2455.698959580131</c:v>
                </c:pt>
                <c:pt idx="149">
                  <c:v>2780.5867973695144</c:v>
                </c:pt>
                <c:pt idx="150">
                  <c:v>2681.0706912663818</c:v>
                </c:pt>
                <c:pt idx="151">
                  <c:v>2412.2346934624925</c:v>
                </c:pt>
                <c:pt idx="152">
                  <c:v>2504.1279625109905</c:v>
                </c:pt>
                <c:pt idx="153">
                  <c:v>2810.0046577577459</c:v>
                </c:pt>
                <c:pt idx="154">
                  <c:v>2791.86892590356</c:v>
                </c:pt>
                <c:pt idx="155">
                  <c:v>2306.7891488100736</c:v>
                </c:pt>
                <c:pt idx="156">
                  <c:v>2933.2414561633168</c:v>
                </c:pt>
                <c:pt idx="157">
                  <c:v>2474.3100014179799</c:v>
                </c:pt>
                <c:pt idx="158">
                  <c:v>2494.6129524301623</c:v>
                </c:pt>
                <c:pt idx="159">
                  <c:v>3214.8189824376855</c:v>
                </c:pt>
                <c:pt idx="160">
                  <c:v>2617.0876330104011</c:v>
                </c:pt>
                <c:pt idx="161">
                  <c:v>2707.5524019092363</c:v>
                </c:pt>
                <c:pt idx="162">
                  <c:v>2621.4760857192259</c:v>
                </c:pt>
                <c:pt idx="163">
                  <c:v>2803.2617656572684</c:v>
                </c:pt>
                <c:pt idx="164">
                  <c:v>2508.0855439824359</c:v>
                </c:pt>
                <c:pt idx="165">
                  <c:v>2686.4753205129937</c:v>
                </c:pt>
                <c:pt idx="166">
                  <c:v>2710.7329722763275</c:v>
                </c:pt>
                <c:pt idx="167">
                  <c:v>2766.2497120287844</c:v>
                </c:pt>
                <c:pt idx="168">
                  <c:v>2676.5061216340414</c:v>
                </c:pt>
                <c:pt idx="169">
                  <c:v>2429.2481711411338</c:v>
                </c:pt>
                <c:pt idx="170">
                  <c:v>2947.7330699970203</c:v>
                </c:pt>
                <c:pt idx="171">
                  <c:v>2830.3859888451657</c:v>
                </c:pt>
                <c:pt idx="172">
                  <c:v>2491.8049939672778</c:v>
                </c:pt>
                <c:pt idx="173">
                  <c:v>2523.0601511960795</c:v>
                </c:pt>
                <c:pt idx="174">
                  <c:v>2938.1658000612229</c:v>
                </c:pt>
                <c:pt idx="175">
                  <c:v>6697.8352525424416</c:v>
                </c:pt>
                <c:pt idx="176">
                  <c:v>7313.3299379578984</c:v>
                </c:pt>
                <c:pt idx="177">
                  <c:v>6437.3077364915334</c:v>
                </c:pt>
                <c:pt idx="178">
                  <c:v>7671.4962588536264</c:v>
                </c:pt>
                <c:pt idx="179">
                  <c:v>6953.4343588062784</c:v>
                </c:pt>
                <c:pt idx="180">
                  <c:v>7621.3506038938494</c:v>
                </c:pt>
                <c:pt idx="181">
                  <c:v>6643.3405865742352</c:v>
                </c:pt>
                <c:pt idx="182">
                  <c:v>7863.3266857698882</c:v>
                </c:pt>
                <c:pt idx="183">
                  <c:v>6743.1988685990491</c:v>
                </c:pt>
                <c:pt idx="184">
                  <c:v>7935.0594966055851</c:v>
                </c:pt>
                <c:pt idx="185">
                  <c:v>6743.059707647717</c:v>
                </c:pt>
                <c:pt idx="186">
                  <c:v>7139.7360238451947</c:v>
                </c:pt>
                <c:pt idx="187">
                  <c:v>7862.6213570774426</c:v>
                </c:pt>
                <c:pt idx="188">
                  <c:v>7973.9068740942985</c:v>
                </c:pt>
                <c:pt idx="189">
                  <c:v>7001.5826684212388</c:v>
                </c:pt>
                <c:pt idx="190">
                  <c:v>7472.4493068043503</c:v>
                </c:pt>
                <c:pt idx="191">
                  <c:v>7970.883956917105</c:v>
                </c:pt>
                <c:pt idx="192">
                  <c:v>7850.0576102050263</c:v>
                </c:pt>
                <c:pt idx="193">
                  <c:v>9901.3758702442319</c:v>
                </c:pt>
                <c:pt idx="194">
                  <c:v>10025.237148295226</c:v>
                </c:pt>
                <c:pt idx="195">
                  <c:v>9140.1136806253126</c:v>
                </c:pt>
                <c:pt idx="196">
                  <c:v>3345.1729255415712</c:v>
                </c:pt>
                <c:pt idx="197">
                  <c:v>3541.0322759543642</c:v>
                </c:pt>
                <c:pt idx="198">
                  <c:v>3449.3209376741556</c:v>
                </c:pt>
                <c:pt idx="199">
                  <c:v>3061.0615128362315</c:v>
                </c:pt>
                <c:pt idx="200">
                  <c:v>3051.1093622569229</c:v>
                </c:pt>
                <c:pt idx="201">
                  <c:v>3203.9147090586807</c:v>
                </c:pt>
                <c:pt idx="202">
                  <c:v>3080.9018404491626</c:v>
                </c:pt>
                <c:pt idx="203">
                  <c:v>3566.7487835671027</c:v>
                </c:pt>
                <c:pt idx="204">
                  <c:v>3129.8361210653784</c:v>
                </c:pt>
                <c:pt idx="205">
                  <c:v>3267.3015704143991</c:v>
                </c:pt>
                <c:pt idx="206">
                  <c:v>3293.6683273415842</c:v>
                </c:pt>
                <c:pt idx="207">
                  <c:v>3393.4121691611849</c:v>
                </c:pt>
                <c:pt idx="208">
                  <c:v>3031.9730640741482</c:v>
                </c:pt>
                <c:pt idx="209">
                  <c:v>3006.2241734015806</c:v>
                </c:pt>
                <c:pt idx="210">
                  <c:v>3673.8160973941249</c:v>
                </c:pt>
                <c:pt idx="211">
                  <c:v>3827.221359275693</c:v>
                </c:pt>
                <c:pt idx="212">
                  <c:v>3743.4559628954589</c:v>
                </c:pt>
                <c:pt idx="213">
                  <c:v>3297.6723270515477</c:v>
                </c:pt>
                <c:pt idx="214">
                  <c:v>3533.0251224637309</c:v>
                </c:pt>
                <c:pt idx="215">
                  <c:v>3218.3042844237311</c:v>
                </c:pt>
                <c:pt idx="216">
                  <c:v>3222.084131095372</c:v>
                </c:pt>
                <c:pt idx="217">
                  <c:v>3224.0621571117231</c:v>
                </c:pt>
                <c:pt idx="218">
                  <c:v>3305.4852596090991</c:v>
                </c:pt>
                <c:pt idx="219">
                  <c:v>3979.8652612145115</c:v>
                </c:pt>
                <c:pt idx="220">
                  <c:v>3167.2215485208608</c:v>
                </c:pt>
                <c:pt idx="221">
                  <c:v>3325.6888518914607</c:v>
                </c:pt>
                <c:pt idx="222">
                  <c:v>2993.7002349208433</c:v>
                </c:pt>
                <c:pt idx="223">
                  <c:v>2882.5738068212831</c:v>
                </c:pt>
                <c:pt idx="224">
                  <c:v>3155.9485198008829</c:v>
                </c:pt>
                <c:pt idx="225">
                  <c:v>2703.3267255134797</c:v>
                </c:pt>
                <c:pt idx="226">
                  <c:v>3151.4630180329627</c:v>
                </c:pt>
                <c:pt idx="227">
                  <c:v>7087.1726827623452</c:v>
                </c:pt>
                <c:pt idx="228">
                  <c:v>7698.2257907978028</c:v>
                </c:pt>
                <c:pt idx="229">
                  <c:v>7556.0470686080462</c:v>
                </c:pt>
                <c:pt idx="230">
                  <c:v>7261.6646730011162</c:v>
                </c:pt>
                <c:pt idx="231">
                  <c:v>8328.4687536630536</c:v>
                </c:pt>
                <c:pt idx="232">
                  <c:v>8871.8429562556812</c:v>
                </c:pt>
                <c:pt idx="233">
                  <c:v>7932.5391588349248</c:v>
                </c:pt>
                <c:pt idx="234">
                  <c:v>8520.8740909573389</c:v>
                </c:pt>
                <c:pt idx="235">
                  <c:v>14866.398850380318</c:v>
                </c:pt>
                <c:pt idx="236">
                  <c:v>16663.995069620287</c:v>
                </c:pt>
                <c:pt idx="237">
                  <c:v>14211.12812698975</c:v>
                </c:pt>
                <c:pt idx="238">
                  <c:v>16381.121396438079</c:v>
                </c:pt>
                <c:pt idx="239">
                  <c:v>13743.795777672283</c:v>
                </c:pt>
                <c:pt idx="240">
                  <c:v>14349.393761304829</c:v>
                </c:pt>
                <c:pt idx="241">
                  <c:v>13927.090784949209</c:v>
                </c:pt>
                <c:pt idx="242">
                  <c:v>14538.123891313524</c:v>
                </c:pt>
                <c:pt idx="243">
                  <c:v>13599.151700308101</c:v>
                </c:pt>
                <c:pt idx="244">
                  <c:v>11012.577430324593</c:v>
                </c:pt>
                <c:pt idx="245">
                  <c:v>10593.931315340185</c:v>
                </c:pt>
                <c:pt idx="246">
                  <c:v>9459.2135328486002</c:v>
                </c:pt>
                <c:pt idx="247">
                  <c:v>10450.366680430481</c:v>
                </c:pt>
                <c:pt idx="248">
                  <c:v>10760.92448958786</c:v>
                </c:pt>
                <c:pt idx="249">
                  <c:v>3419.1154144777074</c:v>
                </c:pt>
                <c:pt idx="250">
                  <c:v>3677.2824470469536</c:v>
                </c:pt>
                <c:pt idx="251">
                  <c:v>3841.1282568707593</c:v>
                </c:pt>
                <c:pt idx="252">
                  <c:v>4051.8780579779664</c:v>
                </c:pt>
                <c:pt idx="253">
                  <c:v>3260.6912602667248</c:v>
                </c:pt>
                <c:pt idx="254">
                  <c:v>3630.848672316868</c:v>
                </c:pt>
                <c:pt idx="255">
                  <c:v>3288.5930902346122</c:v>
                </c:pt>
                <c:pt idx="256">
                  <c:v>3955.6618966949309</c:v>
                </c:pt>
                <c:pt idx="257">
                  <c:v>3971.8351213905798</c:v>
                </c:pt>
                <c:pt idx="258">
                  <c:v>3905.3027404553986</c:v>
                </c:pt>
                <c:pt idx="259">
                  <c:v>3686.5300483458573</c:v>
                </c:pt>
                <c:pt idx="260">
                  <c:v>3710.8399564588181</c:v>
                </c:pt>
                <c:pt idx="261">
                  <c:v>3718.7290688805647</c:v>
                </c:pt>
                <c:pt idx="262">
                  <c:v>3624.7153924541076</c:v>
                </c:pt>
                <c:pt idx="263">
                  <c:v>3902.7103579981258</c:v>
                </c:pt>
                <c:pt idx="264">
                  <c:v>4098.7746676036413</c:v>
                </c:pt>
                <c:pt idx="265">
                  <c:v>3659.001906742898</c:v>
                </c:pt>
                <c:pt idx="266">
                  <c:v>3405.7028200414697</c:v>
                </c:pt>
                <c:pt idx="267">
                  <c:v>3109.6079885139143</c:v>
                </c:pt>
                <c:pt idx="268">
                  <c:v>3265.8964194817349</c:v>
                </c:pt>
                <c:pt idx="269">
                  <c:v>2960.952520125612</c:v>
                </c:pt>
                <c:pt idx="270">
                  <c:v>3030.2952953751605</c:v>
                </c:pt>
                <c:pt idx="271">
                  <c:v>2610.5192800405316</c:v>
                </c:pt>
                <c:pt idx="272">
                  <c:v>2395.6038558922141</c:v>
                </c:pt>
                <c:pt idx="273">
                  <c:v>2117.3916740506775</c:v>
                </c:pt>
                <c:pt idx="274">
                  <c:v>2354.077792520392</c:v>
                </c:pt>
                <c:pt idx="275">
                  <c:v>2328.1352594895907</c:v>
                </c:pt>
                <c:pt idx="276">
                  <c:v>1854.4017126202302</c:v>
                </c:pt>
                <c:pt idx="277">
                  <c:v>2095.5983538604505</c:v>
                </c:pt>
                <c:pt idx="278">
                  <c:v>2115.5022889734528</c:v>
                </c:pt>
                <c:pt idx="279">
                  <c:v>8275.5625727330789</c:v>
                </c:pt>
                <c:pt idx="280">
                  <c:v>8456.1528849674669</c:v>
                </c:pt>
                <c:pt idx="281">
                  <c:v>8338.8914502443004</c:v>
                </c:pt>
                <c:pt idx="282">
                  <c:v>9720.2273432493876</c:v>
                </c:pt>
                <c:pt idx="283">
                  <c:v>8829.5300754925629</c:v>
                </c:pt>
                <c:pt idx="284">
                  <c:v>10265.373986018461</c:v>
                </c:pt>
                <c:pt idx="285">
                  <c:v>8551.8503917332946</c:v>
                </c:pt>
                <c:pt idx="286">
                  <c:v>9125.9471930201271</c:v>
                </c:pt>
                <c:pt idx="287">
                  <c:v>9307.1414304402824</c:v>
                </c:pt>
                <c:pt idx="288">
                  <c:v>9393.6012490559606</c:v>
                </c:pt>
                <c:pt idx="289">
                  <c:v>9241.212919756359</c:v>
                </c:pt>
                <c:pt idx="290">
                  <c:v>8427.707602204644</c:v>
                </c:pt>
                <c:pt idx="291">
                  <c:v>8662.2738285770174</c:v>
                </c:pt>
                <c:pt idx="292">
                  <c:v>10594.829883012557</c:v>
                </c:pt>
                <c:pt idx="293">
                  <c:v>9346.0538006271836</c:v>
                </c:pt>
                <c:pt idx="294">
                  <c:v>11072.280482751668</c:v>
                </c:pt>
                <c:pt idx="295">
                  <c:v>10064.118372816369</c:v>
                </c:pt>
                <c:pt idx="296">
                  <c:v>11185.273791801479</c:v>
                </c:pt>
                <c:pt idx="297">
                  <c:v>10161.463003652283</c:v>
                </c:pt>
                <c:pt idx="298">
                  <c:v>10251.437208030557</c:v>
                </c:pt>
                <c:pt idx="299">
                  <c:v>10264.651200310938</c:v>
                </c:pt>
                <c:pt idx="300">
                  <c:v>10376.888183900466</c:v>
                </c:pt>
                <c:pt idx="301">
                  <c:v>4125.7180012128765</c:v>
                </c:pt>
                <c:pt idx="302">
                  <c:v>4451.1775276929566</c:v>
                </c:pt>
                <c:pt idx="303">
                  <c:v>4130.1127414660459</c:v>
                </c:pt>
                <c:pt idx="304">
                  <c:v>4000.9405096949035</c:v>
                </c:pt>
                <c:pt idx="305">
                  <c:v>4186.5265339766156</c:v>
                </c:pt>
                <c:pt idx="306">
                  <c:v>4096.9360369996966</c:v>
                </c:pt>
                <c:pt idx="307">
                  <c:v>4469.0990402379075</c:v>
                </c:pt>
                <c:pt idx="308">
                  <c:v>3688.828024502101</c:v>
                </c:pt>
                <c:pt idx="309">
                  <c:v>4161.8731047428373</c:v>
                </c:pt>
                <c:pt idx="310">
                  <c:v>4722.0739577558697</c:v>
                </c:pt>
                <c:pt idx="311">
                  <c:v>4051.3291530021547</c:v>
                </c:pt>
                <c:pt idx="312">
                  <c:v>4408.0994234444152</c:v>
                </c:pt>
                <c:pt idx="313">
                  <c:v>4621.0947215127799</c:v>
                </c:pt>
                <c:pt idx="314">
                  <c:v>1913.2431687368016</c:v>
                </c:pt>
                <c:pt idx="315">
                  <c:v>2164.6005128908396</c:v>
                </c:pt>
                <c:pt idx="316">
                  <c:v>1781.9131807396896</c:v>
                </c:pt>
                <c:pt idx="317">
                  <c:v>2177.1522763340345</c:v>
                </c:pt>
                <c:pt idx="318">
                  <c:v>2312.7742980053663</c:v>
                </c:pt>
                <c:pt idx="319">
                  <c:v>2063.1779311963992</c:v>
                </c:pt>
                <c:pt idx="320">
                  <c:v>2093.627371210423</c:v>
                </c:pt>
                <c:pt idx="321">
                  <c:v>2331.7543420075353</c:v>
                </c:pt>
                <c:pt idx="322">
                  <c:v>2535.8567562122976</c:v>
                </c:pt>
                <c:pt idx="323">
                  <c:v>2271.9065525647752</c:v>
                </c:pt>
                <c:pt idx="324">
                  <c:v>2317.1390129979864</c:v>
                </c:pt>
                <c:pt idx="325">
                  <c:v>2493.998460183966</c:v>
                </c:pt>
                <c:pt idx="326">
                  <c:v>2821.8612073615627</c:v>
                </c:pt>
                <c:pt idx="327">
                  <c:v>2923.8878476314731</c:v>
                </c:pt>
                <c:pt idx="328">
                  <c:v>2922.067003363713</c:v>
                </c:pt>
                <c:pt idx="329">
                  <c:v>2151.1334295768247</c:v>
                </c:pt>
                <c:pt idx="330">
                  <c:v>2083.734735366354</c:v>
                </c:pt>
                <c:pt idx="331">
                  <c:v>1774.365669558935</c:v>
                </c:pt>
                <c:pt idx="332">
                  <c:v>4711.7143931914898</c:v>
                </c:pt>
                <c:pt idx="333">
                  <c:v>6160.3719815296408</c:v>
                </c:pt>
                <c:pt idx="334">
                  <c:v>5424.1711804660263</c:v>
                </c:pt>
                <c:pt idx="335">
                  <c:v>5856.8113929101055</c:v>
                </c:pt>
                <c:pt idx="336">
                  <c:v>6069.568902531134</c:v>
                </c:pt>
                <c:pt idx="337">
                  <c:v>5997.0310095400746</c:v>
                </c:pt>
                <c:pt idx="338">
                  <c:v>5404.5351236786464</c:v>
                </c:pt>
                <c:pt idx="339">
                  <c:v>5663.3527233144678</c:v>
                </c:pt>
                <c:pt idx="340">
                  <c:v>5801.4990119434979</c:v>
                </c:pt>
                <c:pt idx="341">
                  <c:v>4544.5972154583023</c:v>
                </c:pt>
                <c:pt idx="342">
                  <c:v>6956.0511298660449</c:v>
                </c:pt>
                <c:pt idx="343">
                  <c:v>7843.1585621794975</c:v>
                </c:pt>
                <c:pt idx="344">
                  <c:v>8049.8632716363763</c:v>
                </c:pt>
                <c:pt idx="345">
                  <c:v>7603.898541980715</c:v>
                </c:pt>
                <c:pt idx="346">
                  <c:v>8671.3622780114092</c:v>
                </c:pt>
                <c:pt idx="347">
                  <c:v>6364.1573840522924</c:v>
                </c:pt>
                <c:pt idx="348">
                  <c:v>6122.5157767621249</c:v>
                </c:pt>
                <c:pt idx="349">
                  <c:v>5754.3978164167356</c:v>
                </c:pt>
                <c:pt idx="350">
                  <c:v>6575.6472760721445</c:v>
                </c:pt>
                <c:pt idx="351">
                  <c:v>7815.8480329946115</c:v>
                </c:pt>
                <c:pt idx="352">
                  <c:v>8077.7303519787147</c:v>
                </c:pt>
                <c:pt idx="353">
                  <c:v>3315.4690353562496</c:v>
                </c:pt>
                <c:pt idx="354">
                  <c:v>2247.3502161718079</c:v>
                </c:pt>
                <c:pt idx="355">
                  <c:v>2466.9772059199131</c:v>
                </c:pt>
                <c:pt idx="356">
                  <c:v>2248.5969029730531</c:v>
                </c:pt>
                <c:pt idx="357">
                  <c:v>2291.0726097898137</c:v>
                </c:pt>
                <c:pt idx="358">
                  <c:v>1882.8234577730718</c:v>
                </c:pt>
                <c:pt idx="359">
                  <c:v>2053.1597582024779</c:v>
                </c:pt>
                <c:pt idx="360">
                  <c:v>2115.6460720640789</c:v>
                </c:pt>
                <c:pt idx="361">
                  <c:v>1780.4904293486975</c:v>
                </c:pt>
                <c:pt idx="362">
                  <c:v>1851.5598146461514</c:v>
                </c:pt>
                <c:pt idx="363">
                  <c:v>1982.831918007246</c:v>
                </c:pt>
                <c:pt idx="364">
                  <c:v>1853.7118999345546</c:v>
                </c:pt>
                <c:pt idx="365">
                  <c:v>1922.5370759016494</c:v>
                </c:pt>
                <c:pt idx="366">
                  <c:v>1883.1098887833161</c:v>
                </c:pt>
                <c:pt idx="367">
                  <c:v>2225.9502585360751</c:v>
                </c:pt>
                <c:pt idx="368">
                  <c:v>2170.3160753932443</c:v>
                </c:pt>
                <c:pt idx="369">
                  <c:v>2281.2257006654786</c:v>
                </c:pt>
                <c:pt idx="370">
                  <c:v>2252.2863940143216</c:v>
                </c:pt>
                <c:pt idx="371">
                  <c:v>2254.6649439522735</c:v>
                </c:pt>
                <c:pt idx="372">
                  <c:v>2111.4285487031693</c:v>
                </c:pt>
                <c:pt idx="373">
                  <c:v>1948.5440021769807</c:v>
                </c:pt>
                <c:pt idx="374">
                  <c:v>2330.5201077186225</c:v>
                </c:pt>
                <c:pt idx="375">
                  <c:v>2119.3888845858082</c:v>
                </c:pt>
                <c:pt idx="376">
                  <c:v>2408.5583860944521</c:v>
                </c:pt>
                <c:pt idx="377">
                  <c:v>2232.6680592099356</c:v>
                </c:pt>
                <c:pt idx="378">
                  <c:v>2291.8332565251285</c:v>
                </c:pt>
                <c:pt idx="379">
                  <c:v>1934.3242772280414</c:v>
                </c:pt>
                <c:pt idx="380">
                  <c:v>1944.1777923072491</c:v>
                </c:pt>
                <c:pt idx="381">
                  <c:v>2071.2407951061882</c:v>
                </c:pt>
                <c:pt idx="382">
                  <c:v>2079.4098927430136</c:v>
                </c:pt>
                <c:pt idx="383">
                  <c:v>2012.7714820076371</c:v>
                </c:pt>
                <c:pt idx="384">
                  <c:v>5932.4356340453687</c:v>
                </c:pt>
                <c:pt idx="385">
                  <c:v>5464.1729443740942</c:v>
                </c:pt>
                <c:pt idx="386">
                  <c:v>6048.5321406761323</c:v>
                </c:pt>
                <c:pt idx="387">
                  <c:v>5636.7356467361378</c:v>
                </c:pt>
                <c:pt idx="388">
                  <c:v>6760.3897082814265</c:v>
                </c:pt>
                <c:pt idx="389">
                  <c:v>5862.2139585842879</c:v>
                </c:pt>
                <c:pt idx="390">
                  <c:v>6298.6500468255499</c:v>
                </c:pt>
                <c:pt idx="391">
                  <c:v>6165.5311368124467</c:v>
                </c:pt>
                <c:pt idx="392">
                  <c:v>10633.570424542859</c:v>
                </c:pt>
                <c:pt idx="393">
                  <c:v>11755.025751822302</c:v>
                </c:pt>
                <c:pt idx="394">
                  <c:v>12940.781229547016</c:v>
                </c:pt>
                <c:pt idx="395">
                  <c:v>13002.224600820859</c:v>
                </c:pt>
                <c:pt idx="396">
                  <c:v>13022.735522269395</c:v>
                </c:pt>
                <c:pt idx="397">
                  <c:v>12168.027241156158</c:v>
                </c:pt>
                <c:pt idx="398">
                  <c:v>11697.35502038814</c:v>
                </c:pt>
                <c:pt idx="399">
                  <c:v>11928.534350383285</c:v>
                </c:pt>
                <c:pt idx="400">
                  <c:v>10280.550958661925</c:v>
                </c:pt>
                <c:pt idx="401">
                  <c:v>9759.91559721251</c:v>
                </c:pt>
                <c:pt idx="402">
                  <c:v>8583.4876581043845</c:v>
                </c:pt>
                <c:pt idx="403">
                  <c:v>7942.1351528664991</c:v>
                </c:pt>
                <c:pt idx="404">
                  <c:v>7147.6536153227116</c:v>
                </c:pt>
                <c:pt idx="405">
                  <c:v>7977.7275400898043</c:v>
                </c:pt>
                <c:pt idx="406">
                  <c:v>2956.6119077173612</c:v>
                </c:pt>
                <c:pt idx="407">
                  <c:v>2454.8288352913182</c:v>
                </c:pt>
                <c:pt idx="408">
                  <c:v>2937.5634264710739</c:v>
                </c:pt>
                <c:pt idx="409">
                  <c:v>2460.710575876381</c:v>
                </c:pt>
                <c:pt idx="410">
                  <c:v>2650.3233145344175</c:v>
                </c:pt>
                <c:pt idx="411">
                  <c:v>2560.6818915989975</c:v>
                </c:pt>
                <c:pt idx="412">
                  <c:v>2512.3953169619967</c:v>
                </c:pt>
                <c:pt idx="413">
                  <c:v>2696.7470467884395</c:v>
                </c:pt>
                <c:pt idx="414">
                  <c:v>2833.7752828694975</c:v>
                </c:pt>
                <c:pt idx="415">
                  <c:v>2898.1184089132607</c:v>
                </c:pt>
                <c:pt idx="416">
                  <c:v>2869.5811790713888</c:v>
                </c:pt>
                <c:pt idx="417">
                  <c:v>2808.8551081081509</c:v>
                </c:pt>
                <c:pt idx="418">
                  <c:v>3072.1653691650067</c:v>
                </c:pt>
                <c:pt idx="419">
                  <c:v>2811.2336201247322</c:v>
                </c:pt>
                <c:pt idx="420">
                  <c:v>2739.4139328897586</c:v>
                </c:pt>
                <c:pt idx="421">
                  <c:v>3270.6086471689405</c:v>
                </c:pt>
                <c:pt idx="422">
                  <c:v>3323.8871291968758</c:v>
                </c:pt>
                <c:pt idx="423">
                  <c:v>2959.615319291227</c:v>
                </c:pt>
                <c:pt idx="424">
                  <c:v>2371.2059922700932</c:v>
                </c:pt>
                <c:pt idx="425">
                  <c:v>2304.1533127702733</c:v>
                </c:pt>
                <c:pt idx="426">
                  <c:v>2105.2907928344462</c:v>
                </c:pt>
                <c:pt idx="427">
                  <c:v>2290.4085921142287</c:v>
                </c:pt>
                <c:pt idx="428">
                  <c:v>2160.4925449444304</c:v>
                </c:pt>
                <c:pt idx="429">
                  <c:v>1799.7161671527078</c:v>
                </c:pt>
                <c:pt idx="430">
                  <c:v>1642.3252361624739</c:v>
                </c:pt>
                <c:pt idx="431">
                  <c:v>1786.0465829085042</c:v>
                </c:pt>
                <c:pt idx="432">
                  <c:v>1799.9846437320873</c:v>
                </c:pt>
                <c:pt idx="433">
                  <c:v>1726.4690439486351</c:v>
                </c:pt>
                <c:pt idx="434">
                  <c:v>1631.5599777622745</c:v>
                </c:pt>
                <c:pt idx="435">
                  <c:v>1411.3362728570592</c:v>
                </c:pt>
                <c:pt idx="436">
                  <c:v>4490.9390764193286</c:v>
                </c:pt>
                <c:pt idx="437">
                  <c:v>4793.206485624175</c:v>
                </c:pt>
                <c:pt idx="438">
                  <c:v>4882.2425376420206</c:v>
                </c:pt>
                <c:pt idx="439">
                  <c:v>7430.4233641142137</c:v>
                </c:pt>
                <c:pt idx="440">
                  <c:v>11357.076128388275</c:v>
                </c:pt>
                <c:pt idx="441">
                  <c:v>10009.200147355443</c:v>
                </c:pt>
                <c:pt idx="442">
                  <c:v>11775.730310306279</c:v>
                </c:pt>
                <c:pt idx="443">
                  <c:v>11421.058286072288</c:v>
                </c:pt>
                <c:pt idx="444">
                  <c:v>10740.186104925826</c:v>
                </c:pt>
                <c:pt idx="445">
                  <c:v>12028.329660794774</c:v>
                </c:pt>
                <c:pt idx="446">
                  <c:v>10209.777689559438</c:v>
                </c:pt>
                <c:pt idx="447">
                  <c:v>10028.245002321644</c:v>
                </c:pt>
                <c:pt idx="448">
                  <c:v>10957.976711567122</c:v>
                </c:pt>
                <c:pt idx="449">
                  <c:v>10563.856793887669</c:v>
                </c:pt>
                <c:pt idx="450">
                  <c:v>10231.927775114731</c:v>
                </c:pt>
                <c:pt idx="451">
                  <c:v>10780.275093917333</c:v>
                </c:pt>
                <c:pt idx="452">
                  <c:v>10595.270899666464</c:v>
                </c:pt>
                <c:pt idx="453">
                  <c:v>10154.379986499343</c:v>
                </c:pt>
                <c:pt idx="454">
                  <c:v>9862.2246171918978</c:v>
                </c:pt>
                <c:pt idx="455">
                  <c:v>10460.363544335652</c:v>
                </c:pt>
                <c:pt idx="456">
                  <c:v>8308.9210750699967</c:v>
                </c:pt>
                <c:pt idx="457">
                  <c:v>8207.5821274299142</c:v>
                </c:pt>
                <c:pt idx="458">
                  <c:v>2505.1143799109268</c:v>
                </c:pt>
                <c:pt idx="459">
                  <c:v>2397.0672091633592</c:v>
                </c:pt>
                <c:pt idx="460">
                  <c:v>2279.1850318761321</c:v>
                </c:pt>
                <c:pt idx="461">
                  <c:v>2159.1317673870203</c:v>
                </c:pt>
                <c:pt idx="462">
                  <c:v>2375.1904017391876</c:v>
                </c:pt>
                <c:pt idx="463">
                  <c:v>2423.6394069460152</c:v>
                </c:pt>
                <c:pt idx="464">
                  <c:v>2328.5477407814669</c:v>
                </c:pt>
                <c:pt idx="465">
                  <c:v>2638.8155536038371</c:v>
                </c:pt>
                <c:pt idx="466">
                  <c:v>2237.2283805923676</c:v>
                </c:pt>
                <c:pt idx="467">
                  <c:v>2245.3662286556082</c:v>
                </c:pt>
                <c:pt idx="468">
                  <c:v>2291.5164115369757</c:v>
                </c:pt>
                <c:pt idx="469">
                  <c:v>2714.5875484625708</c:v>
                </c:pt>
                <c:pt idx="470">
                  <c:v>2710.0613850551199</c:v>
                </c:pt>
                <c:pt idx="471">
                  <c:v>641.86623604140686</c:v>
                </c:pt>
                <c:pt idx="472">
                  <c:v>639.07115609085167</c:v>
                </c:pt>
                <c:pt idx="473">
                  <c:v>565.09782532231816</c:v>
                </c:pt>
                <c:pt idx="474">
                  <c:v>600.60508244692835</c:v>
                </c:pt>
                <c:pt idx="475">
                  <c:v>610.039621029302</c:v>
                </c:pt>
                <c:pt idx="476">
                  <c:v>680.57697570156267</c:v>
                </c:pt>
                <c:pt idx="477">
                  <c:v>685.27355543060901</c:v>
                </c:pt>
                <c:pt idx="478">
                  <c:v>637.03977444691611</c:v>
                </c:pt>
                <c:pt idx="479">
                  <c:v>792.52734933990882</c:v>
                </c:pt>
                <c:pt idx="480">
                  <c:v>685.51275132501678</c:v>
                </c:pt>
                <c:pt idx="481">
                  <c:v>777.12708802000361</c:v>
                </c:pt>
                <c:pt idx="482">
                  <c:v>702.62308595815659</c:v>
                </c:pt>
                <c:pt idx="483">
                  <c:v>871.50978387989358</c:v>
                </c:pt>
                <c:pt idx="484">
                  <c:v>713.94529930879264</c:v>
                </c:pt>
                <c:pt idx="485">
                  <c:v>791.21356412878163</c:v>
                </c:pt>
                <c:pt idx="486">
                  <c:v>574.06309752375432</c:v>
                </c:pt>
                <c:pt idx="487">
                  <c:v>543.20317014882039</c:v>
                </c:pt>
                <c:pt idx="488">
                  <c:v>552.93927834645399</c:v>
                </c:pt>
                <c:pt idx="489">
                  <c:v>1379.086597465219</c:v>
                </c:pt>
                <c:pt idx="490">
                  <c:v>1339.4778109521601</c:v>
                </c:pt>
                <c:pt idx="491">
                  <c:v>1425.4843639196145</c:v>
                </c:pt>
                <c:pt idx="492">
                  <c:v>1541.9927108251873</c:v>
                </c:pt>
                <c:pt idx="493">
                  <c:v>1288.8690801050589</c:v>
                </c:pt>
                <c:pt idx="494">
                  <c:v>1552.7937628070499</c:v>
                </c:pt>
                <c:pt idx="495">
                  <c:v>1335.9421845003785</c:v>
                </c:pt>
                <c:pt idx="496">
                  <c:v>1440.9450884676371</c:v>
                </c:pt>
                <c:pt idx="497">
                  <c:v>1507.8020488008256</c:v>
                </c:pt>
                <c:pt idx="498">
                  <c:v>1387.4989315346652</c:v>
                </c:pt>
                <c:pt idx="499">
                  <c:v>1310.3818651094934</c:v>
                </c:pt>
                <c:pt idx="500">
                  <c:v>1374.8601665722115</c:v>
                </c:pt>
                <c:pt idx="501">
                  <c:v>1332.4311270155297</c:v>
                </c:pt>
                <c:pt idx="502">
                  <c:v>1477.2463888395209</c:v>
                </c:pt>
                <c:pt idx="503">
                  <c:v>1602.6650845321451</c:v>
                </c:pt>
                <c:pt idx="504">
                  <c:v>1453.9220211993584</c:v>
                </c:pt>
                <c:pt idx="505">
                  <c:v>1484.606479059682</c:v>
                </c:pt>
                <c:pt idx="506">
                  <c:v>1432.8710628579174</c:v>
                </c:pt>
                <c:pt idx="507">
                  <c:v>1694.2391967747494</c:v>
                </c:pt>
                <c:pt idx="508">
                  <c:v>1552.9819683517046</c:v>
                </c:pt>
                <c:pt idx="509">
                  <c:v>1385.2315094654978</c:v>
                </c:pt>
                <c:pt idx="510">
                  <c:v>609.95551491506706</c:v>
                </c:pt>
                <c:pt idx="511">
                  <c:v>559.04113695034448</c:v>
                </c:pt>
                <c:pt idx="512">
                  <c:v>636.31263645011802</c:v>
                </c:pt>
                <c:pt idx="513">
                  <c:v>564.85322726132244</c:v>
                </c:pt>
                <c:pt idx="514">
                  <c:v>545.46903953630385</c:v>
                </c:pt>
                <c:pt idx="515">
                  <c:v>635.58206722579632</c:v>
                </c:pt>
                <c:pt idx="516">
                  <c:v>541.46466900309201</c:v>
                </c:pt>
                <c:pt idx="517">
                  <c:v>568.10857853276252</c:v>
                </c:pt>
                <c:pt idx="518">
                  <c:v>545.87258174479507</c:v>
                </c:pt>
                <c:pt idx="519">
                  <c:v>577.40087810025227</c:v>
                </c:pt>
                <c:pt idx="520">
                  <c:v>664.20835980046468</c:v>
                </c:pt>
                <c:pt idx="521">
                  <c:v>571.72595977272579</c:v>
                </c:pt>
                <c:pt idx="522">
                  <c:v>656.09873712995682</c:v>
                </c:pt>
                <c:pt idx="523">
                  <c:v>706.31269342860537</c:v>
                </c:pt>
                <c:pt idx="524">
                  <c:v>595.62573884161463</c:v>
                </c:pt>
                <c:pt idx="525">
                  <c:v>578.39367049893042</c:v>
                </c:pt>
                <c:pt idx="526">
                  <c:v>685.52909534340165</c:v>
                </c:pt>
                <c:pt idx="527">
                  <c:v>695.15874088162468</c:v>
                </c:pt>
                <c:pt idx="528">
                  <c:v>728.92527345355188</c:v>
                </c:pt>
                <c:pt idx="529">
                  <c:v>644.34191666300921</c:v>
                </c:pt>
                <c:pt idx="530">
                  <c:v>686.59388024089151</c:v>
                </c:pt>
                <c:pt idx="531">
                  <c:v>743.78478628517371</c:v>
                </c:pt>
                <c:pt idx="532">
                  <c:v>647.15485079810458</c:v>
                </c:pt>
                <c:pt idx="533">
                  <c:v>735.54078692308315</c:v>
                </c:pt>
                <c:pt idx="534">
                  <c:v>619.70594157430287</c:v>
                </c:pt>
                <c:pt idx="535">
                  <c:v>651.01912731077618</c:v>
                </c:pt>
                <c:pt idx="536">
                  <c:v>709.77807400236998</c:v>
                </c:pt>
                <c:pt idx="537">
                  <c:v>632.69095517027222</c:v>
                </c:pt>
                <c:pt idx="538">
                  <c:v>672.7926844028957</c:v>
                </c:pt>
                <c:pt idx="539">
                  <c:v>767.43681316186905</c:v>
                </c:pt>
                <c:pt idx="540">
                  <c:v>638.09883769870351</c:v>
                </c:pt>
                <c:pt idx="541">
                  <c:v>1773.7060850780981</c:v>
                </c:pt>
                <c:pt idx="542">
                  <c:v>1889.3521098108736</c:v>
                </c:pt>
                <c:pt idx="543">
                  <c:v>2151.1481139623215</c:v>
                </c:pt>
                <c:pt idx="544">
                  <c:v>1976.690592582481</c:v>
                </c:pt>
                <c:pt idx="545">
                  <c:v>1772.9723077981566</c:v>
                </c:pt>
                <c:pt idx="546">
                  <c:v>1778.9469689704013</c:v>
                </c:pt>
                <c:pt idx="547">
                  <c:v>1769.5795720061451</c:v>
                </c:pt>
                <c:pt idx="548">
                  <c:v>2026.6538041909394</c:v>
                </c:pt>
                <c:pt idx="549">
                  <c:v>1972.9831523202952</c:v>
                </c:pt>
                <c:pt idx="550">
                  <c:v>2298.0191296928915</c:v>
                </c:pt>
                <c:pt idx="551">
                  <c:v>3394.0070693723724</c:v>
                </c:pt>
                <c:pt idx="552">
                  <c:v>3705.93323786767</c:v>
                </c:pt>
                <c:pt idx="553">
                  <c:v>4019.9550828887418</c:v>
                </c:pt>
                <c:pt idx="554">
                  <c:v>3753.6090476091254</c:v>
                </c:pt>
                <c:pt idx="555">
                  <c:v>4085.2755814247857</c:v>
                </c:pt>
                <c:pt idx="556">
                  <c:v>3581.526782179018</c:v>
                </c:pt>
                <c:pt idx="557">
                  <c:v>4130.2525209877949</c:v>
                </c:pt>
                <c:pt idx="558">
                  <c:v>4201.8267946109017</c:v>
                </c:pt>
                <c:pt idx="559">
                  <c:v>2861.7299161465171</c:v>
                </c:pt>
                <c:pt idx="560">
                  <c:v>3021.3433527893294</c:v>
                </c:pt>
                <c:pt idx="561">
                  <c:v>2851.7205399784516</c:v>
                </c:pt>
                <c:pt idx="562">
                  <c:v>2391.0860283406219</c:v>
                </c:pt>
                <c:pt idx="563">
                  <c:v>805.48967166982084</c:v>
                </c:pt>
                <c:pt idx="564">
                  <c:v>728.60786359903943</c:v>
                </c:pt>
                <c:pt idx="565">
                  <c:v>882.22325415738567</c:v>
                </c:pt>
                <c:pt idx="566">
                  <c:v>915.55089278626008</c:v>
                </c:pt>
                <c:pt idx="567">
                  <c:v>898.20713705714229</c:v>
                </c:pt>
                <c:pt idx="568">
                  <c:v>944.82031469919707</c:v>
                </c:pt>
                <c:pt idx="569">
                  <c:v>798.50178119955797</c:v>
                </c:pt>
                <c:pt idx="570">
                  <c:v>919.33925884898292</c:v>
                </c:pt>
                <c:pt idx="571">
                  <c:v>897.16332024628321</c:v>
                </c:pt>
                <c:pt idx="572">
                  <c:v>953.86157161640551</c:v>
                </c:pt>
                <c:pt idx="573">
                  <c:v>856.85569030226179</c:v>
                </c:pt>
                <c:pt idx="574">
                  <c:v>854.34010816650482</c:v>
                </c:pt>
                <c:pt idx="575">
                  <c:v>892.19523493540964</c:v>
                </c:pt>
                <c:pt idx="576">
                  <c:v>837.12947320712408</c:v>
                </c:pt>
                <c:pt idx="577">
                  <c:v>945.16604442633036</c:v>
                </c:pt>
                <c:pt idx="578">
                  <c:v>813.22310412058664</c:v>
                </c:pt>
                <c:pt idx="579">
                  <c:v>970.06304238461064</c:v>
                </c:pt>
                <c:pt idx="580">
                  <c:v>995.32590544059281</c:v>
                </c:pt>
                <c:pt idx="581">
                  <c:v>748.76016733325514</c:v>
                </c:pt>
                <c:pt idx="582">
                  <c:v>748.88960721238016</c:v>
                </c:pt>
                <c:pt idx="583">
                  <c:v>772.50648509962855</c:v>
                </c:pt>
                <c:pt idx="584">
                  <c:v>654.62714732731831</c:v>
                </c:pt>
                <c:pt idx="585">
                  <c:v>674.49088068251831</c:v>
                </c:pt>
                <c:pt idx="586">
                  <c:v>620.36622750021195</c:v>
                </c:pt>
                <c:pt idx="587">
                  <c:v>629.36511900661696</c:v>
                </c:pt>
                <c:pt idx="588">
                  <c:v>624.01997225872617</c:v>
                </c:pt>
                <c:pt idx="589">
                  <c:v>671.66839758461822</c:v>
                </c:pt>
                <c:pt idx="590">
                  <c:v>737.09226816861906</c:v>
                </c:pt>
                <c:pt idx="591">
                  <c:v>705.88865896250343</c:v>
                </c:pt>
                <c:pt idx="592">
                  <c:v>623.54465358420202</c:v>
                </c:pt>
                <c:pt idx="593">
                  <c:v>1859.7995567349651</c:v>
                </c:pt>
                <c:pt idx="594">
                  <c:v>1934.330324087138</c:v>
                </c:pt>
                <c:pt idx="595">
                  <c:v>1821.1699553757801</c:v>
                </c:pt>
                <c:pt idx="596">
                  <c:v>1699.0328996927381</c:v>
                </c:pt>
                <c:pt idx="597">
                  <c:v>1877.4537547596462</c:v>
                </c:pt>
                <c:pt idx="598">
                  <c:v>1904.6667249024733</c:v>
                </c:pt>
                <c:pt idx="599">
                  <c:v>1936.7673046235425</c:v>
                </c:pt>
                <c:pt idx="600">
                  <c:v>1781.2762280405407</c:v>
                </c:pt>
                <c:pt idx="601">
                  <c:v>2089.0818327499283</c:v>
                </c:pt>
                <c:pt idx="602">
                  <c:v>1994.5871350729806</c:v>
                </c:pt>
                <c:pt idx="603">
                  <c:v>1902.2722227792142</c:v>
                </c:pt>
                <c:pt idx="604">
                  <c:v>1607.068360831149</c:v>
                </c:pt>
                <c:pt idx="605">
                  <c:v>1919.5916144411372</c:v>
                </c:pt>
                <c:pt idx="606">
                  <c:v>1728.6655488948982</c:v>
                </c:pt>
                <c:pt idx="607">
                  <c:v>2054.7804708448139</c:v>
                </c:pt>
                <c:pt idx="608">
                  <c:v>1841.0822206909363</c:v>
                </c:pt>
                <c:pt idx="609">
                  <c:v>2087.6661158913253</c:v>
                </c:pt>
                <c:pt idx="610">
                  <c:v>2048.6773626885374</c:v>
                </c:pt>
                <c:pt idx="611">
                  <c:v>2155.6755687553605</c:v>
                </c:pt>
                <c:pt idx="612">
                  <c:v>1882.7343264796668</c:v>
                </c:pt>
                <c:pt idx="613">
                  <c:v>1840.8043894317263</c:v>
                </c:pt>
                <c:pt idx="614">
                  <c:v>2155.2989101457438</c:v>
                </c:pt>
                <c:pt idx="615">
                  <c:v>806.56528396502631</c:v>
                </c:pt>
                <c:pt idx="616">
                  <c:v>683.28784716000337</c:v>
                </c:pt>
                <c:pt idx="617">
                  <c:v>845.73635501439321</c:v>
                </c:pt>
                <c:pt idx="618">
                  <c:v>696.35217605097114</c:v>
                </c:pt>
                <c:pt idx="619">
                  <c:v>793.79760976139221</c:v>
                </c:pt>
                <c:pt idx="620">
                  <c:v>677.42907616842524</c:v>
                </c:pt>
                <c:pt idx="621">
                  <c:v>747.99092017300688</c:v>
                </c:pt>
                <c:pt idx="622">
                  <c:v>739.97970963701368</c:v>
                </c:pt>
                <c:pt idx="623">
                  <c:v>837.23534809614489</c:v>
                </c:pt>
                <c:pt idx="624">
                  <c:v>806.00329204616412</c:v>
                </c:pt>
                <c:pt idx="625">
                  <c:v>718.5031101801826</c:v>
                </c:pt>
                <c:pt idx="626">
                  <c:v>832.42801334090723</c:v>
                </c:pt>
                <c:pt idx="627">
                  <c:v>775.8401124836538</c:v>
                </c:pt>
                <c:pt idx="628">
                  <c:v>551.15361557372489</c:v>
                </c:pt>
                <c:pt idx="629">
                  <c:v>551.08727942285839</c:v>
                </c:pt>
                <c:pt idx="630">
                  <c:v>580.35595879184189</c:v>
                </c:pt>
                <c:pt idx="631">
                  <c:v>484.38414190953057</c:v>
                </c:pt>
                <c:pt idx="632">
                  <c:v>565.31112835690499</c:v>
                </c:pt>
                <c:pt idx="633">
                  <c:v>579.55504948634245</c:v>
                </c:pt>
                <c:pt idx="634">
                  <c:v>577.98386200917901</c:v>
                </c:pt>
                <c:pt idx="635">
                  <c:v>591.97796155136564</c:v>
                </c:pt>
                <c:pt idx="636">
                  <c:v>609.51212555567417</c:v>
                </c:pt>
                <c:pt idx="637">
                  <c:v>654.22355136164003</c:v>
                </c:pt>
                <c:pt idx="638">
                  <c:v>677.47330741388612</c:v>
                </c:pt>
                <c:pt idx="639">
                  <c:v>654.72308615896145</c:v>
                </c:pt>
                <c:pt idx="640">
                  <c:v>593.61877394973351</c:v>
                </c:pt>
                <c:pt idx="641">
                  <c:v>736.07415408698057</c:v>
                </c:pt>
                <c:pt idx="642">
                  <c:v>667.82226270204717</c:v>
                </c:pt>
                <c:pt idx="643">
                  <c:v>599.77966120502333</c:v>
                </c:pt>
                <c:pt idx="644">
                  <c:v>468.79338671923477</c:v>
                </c:pt>
                <c:pt idx="645">
                  <c:v>547.07364244050302</c:v>
                </c:pt>
                <c:pt idx="646">
                  <c:v>1278.1066702991577</c:v>
                </c:pt>
                <c:pt idx="647">
                  <c:v>1200.0156245361218</c:v>
                </c:pt>
                <c:pt idx="648">
                  <c:v>1351.1177287961668</c:v>
                </c:pt>
                <c:pt idx="649">
                  <c:v>1239.430478610886</c:v>
                </c:pt>
                <c:pt idx="650">
                  <c:v>1344.2860220380044</c:v>
                </c:pt>
                <c:pt idx="651">
                  <c:v>1243.4985039832547</c:v>
                </c:pt>
                <c:pt idx="652">
                  <c:v>1387.668222079438</c:v>
                </c:pt>
                <c:pt idx="653">
                  <c:v>1137.5727268587882</c:v>
                </c:pt>
                <c:pt idx="654">
                  <c:v>1179.2801435962901</c:v>
                </c:pt>
                <c:pt idx="655">
                  <c:v>1442.1858078535568</c:v>
                </c:pt>
                <c:pt idx="656">
                  <c:v>1312.5055149963935</c:v>
                </c:pt>
                <c:pt idx="657">
                  <c:v>1326.8641084592969</c:v>
                </c:pt>
                <c:pt idx="658">
                  <c:v>1417.6632166138038</c:v>
                </c:pt>
                <c:pt idx="659">
                  <c:v>1198.9084993025222</c:v>
                </c:pt>
                <c:pt idx="660">
                  <c:v>1276.5614754480728</c:v>
                </c:pt>
                <c:pt idx="661">
                  <c:v>1255.1271366001668</c:v>
                </c:pt>
                <c:pt idx="662">
                  <c:v>1352.0074642306274</c:v>
                </c:pt>
                <c:pt idx="663">
                  <c:v>1334.9324338367085</c:v>
                </c:pt>
                <c:pt idx="664">
                  <c:v>1323.2190763394983</c:v>
                </c:pt>
                <c:pt idx="665">
                  <c:v>1369.3272192251404</c:v>
                </c:pt>
                <c:pt idx="666">
                  <c:v>1436.8016271127892</c:v>
                </c:pt>
                <c:pt idx="667">
                  <c:v>476.41507318807885</c:v>
                </c:pt>
                <c:pt idx="668">
                  <c:v>505.31866943753323</c:v>
                </c:pt>
                <c:pt idx="669">
                  <c:v>465.70272720392705</c:v>
                </c:pt>
                <c:pt idx="670">
                  <c:v>543.99428754032215</c:v>
                </c:pt>
                <c:pt idx="671">
                  <c:v>543.98295828669643</c:v>
                </c:pt>
                <c:pt idx="672">
                  <c:v>525.4149217936166</c:v>
                </c:pt>
                <c:pt idx="673">
                  <c:v>482.91463777914879</c:v>
                </c:pt>
                <c:pt idx="674">
                  <c:v>575.02026351405016</c:v>
                </c:pt>
                <c:pt idx="675">
                  <c:v>600.17755488074283</c:v>
                </c:pt>
                <c:pt idx="676">
                  <c:v>544.47067390589007</c:v>
                </c:pt>
                <c:pt idx="677">
                  <c:v>485.79786979519656</c:v>
                </c:pt>
                <c:pt idx="678">
                  <c:v>519.21358154021232</c:v>
                </c:pt>
                <c:pt idx="679">
                  <c:v>611.23375107785182</c:v>
                </c:pt>
                <c:pt idx="680">
                  <c:v>494.06669607915757</c:v>
                </c:pt>
                <c:pt idx="681">
                  <c:v>550.4842606323798</c:v>
                </c:pt>
                <c:pt idx="682">
                  <c:v>498.50882742216118</c:v>
                </c:pt>
                <c:pt idx="683">
                  <c:v>544.22942225766576</c:v>
                </c:pt>
                <c:pt idx="684">
                  <c:v>509.76245457079528</c:v>
                </c:pt>
                <c:pt idx="685">
                  <c:v>634.96157121039732</c:v>
                </c:pt>
                <c:pt idx="686">
                  <c:v>622.76480082145667</c:v>
                </c:pt>
                <c:pt idx="687">
                  <c:v>569.60742366249713</c:v>
                </c:pt>
                <c:pt idx="688">
                  <c:v>576.29299415238995</c:v>
                </c:pt>
                <c:pt idx="689">
                  <c:v>571.71130967524311</c:v>
                </c:pt>
                <c:pt idx="690">
                  <c:v>643.2578071237557</c:v>
                </c:pt>
                <c:pt idx="691">
                  <c:v>562.1123997635749</c:v>
                </c:pt>
                <c:pt idx="692">
                  <c:v>560.46472993324949</c:v>
                </c:pt>
                <c:pt idx="693">
                  <c:v>539.55878291388842</c:v>
                </c:pt>
                <c:pt idx="694">
                  <c:v>582.05915343081392</c:v>
                </c:pt>
                <c:pt idx="695">
                  <c:v>625.72298537360939</c:v>
                </c:pt>
                <c:pt idx="696">
                  <c:v>686.96086436097949</c:v>
                </c:pt>
                <c:pt idx="697">
                  <c:v>657.46268666972821</c:v>
                </c:pt>
                <c:pt idx="698">
                  <c:v>1487.1518689425316</c:v>
                </c:pt>
                <c:pt idx="699">
                  <c:v>1793.1148334848331</c:v>
                </c:pt>
                <c:pt idx="700">
                  <c:v>1898.36402360943</c:v>
                </c:pt>
                <c:pt idx="701">
                  <c:v>1711.8844127490754</c:v>
                </c:pt>
                <c:pt idx="702">
                  <c:v>1598.1318384080478</c:v>
                </c:pt>
                <c:pt idx="703">
                  <c:v>1690.6558507765706</c:v>
                </c:pt>
                <c:pt idx="704">
                  <c:v>1602.0784457583482</c:v>
                </c:pt>
                <c:pt idx="705">
                  <c:v>1915.1582751328738</c:v>
                </c:pt>
                <c:pt idx="706">
                  <c:v>1688.6207509573278</c:v>
                </c:pt>
                <c:pt idx="707">
                  <c:v>1563.6585604190454</c:v>
                </c:pt>
                <c:pt idx="708">
                  <c:v>2728.6078906874636</c:v>
                </c:pt>
                <c:pt idx="709">
                  <c:v>2926.8298499238986</c:v>
                </c:pt>
                <c:pt idx="710">
                  <c:v>3182.0089101010421</c:v>
                </c:pt>
                <c:pt idx="711">
                  <c:v>2706.8990230132454</c:v>
                </c:pt>
                <c:pt idx="712">
                  <c:v>2994.3045851463808</c:v>
                </c:pt>
                <c:pt idx="713">
                  <c:v>2876.602353244059</c:v>
                </c:pt>
                <c:pt idx="714">
                  <c:v>2843.4218217037437</c:v>
                </c:pt>
                <c:pt idx="715">
                  <c:v>2914.2020357206625</c:v>
                </c:pt>
                <c:pt idx="716">
                  <c:v>2403.7078202600323</c:v>
                </c:pt>
                <c:pt idx="717">
                  <c:v>2071.1952554064992</c:v>
                </c:pt>
                <c:pt idx="718">
                  <c:v>2323.6533736540882</c:v>
                </c:pt>
                <c:pt idx="719">
                  <c:v>2009.4266946694027</c:v>
                </c:pt>
                <c:pt idx="720">
                  <c:v>670.95986394727242</c:v>
                </c:pt>
                <c:pt idx="721">
                  <c:v>726.21038957021528</c:v>
                </c:pt>
                <c:pt idx="722">
                  <c:v>675.91730175302826</c:v>
                </c:pt>
                <c:pt idx="723">
                  <c:v>701.55256534638033</c:v>
                </c:pt>
                <c:pt idx="724">
                  <c:v>684.19889632173908</c:v>
                </c:pt>
                <c:pt idx="725">
                  <c:v>768.73694499994406</c:v>
                </c:pt>
                <c:pt idx="726">
                  <c:v>795.06887297121261</c:v>
                </c:pt>
                <c:pt idx="727">
                  <c:v>680.45798089341849</c:v>
                </c:pt>
                <c:pt idx="728">
                  <c:v>741.7228340115588</c:v>
                </c:pt>
                <c:pt idx="729">
                  <c:v>710.40798487306574</c:v>
                </c:pt>
                <c:pt idx="730">
                  <c:v>814.21111175983413</c:v>
                </c:pt>
                <c:pt idx="731">
                  <c:v>795.06210089358547</c:v>
                </c:pt>
                <c:pt idx="732">
                  <c:v>736.84569280350763</c:v>
                </c:pt>
                <c:pt idx="733">
                  <c:v>703.55359924771437</c:v>
                </c:pt>
                <c:pt idx="734">
                  <c:v>690.96947007559049</c:v>
                </c:pt>
                <c:pt idx="735">
                  <c:v>833.49140680512437</c:v>
                </c:pt>
                <c:pt idx="736">
                  <c:v>862.73855346553569</c:v>
                </c:pt>
                <c:pt idx="737">
                  <c:v>724.87242654420368</c:v>
                </c:pt>
                <c:pt idx="738">
                  <c:v>657.10612697125794</c:v>
                </c:pt>
                <c:pt idx="739">
                  <c:v>588.11542272932854</c:v>
                </c:pt>
                <c:pt idx="740">
                  <c:v>519.86956280949482</c:v>
                </c:pt>
                <c:pt idx="741">
                  <c:v>484.44473757827961</c:v>
                </c:pt>
                <c:pt idx="742">
                  <c:v>558.17730187901077</c:v>
                </c:pt>
                <c:pt idx="743">
                  <c:v>463.55241476097621</c:v>
                </c:pt>
                <c:pt idx="744">
                  <c:v>521.40484512430896</c:v>
                </c:pt>
                <c:pt idx="745">
                  <c:v>498.4565208619</c:v>
                </c:pt>
                <c:pt idx="746">
                  <c:v>462.02575104539915</c:v>
                </c:pt>
                <c:pt idx="747">
                  <c:v>486.68835100123079</c:v>
                </c:pt>
                <c:pt idx="748">
                  <c:v>429.20327282075135</c:v>
                </c:pt>
                <c:pt idx="749">
                  <c:v>499.59777227666825</c:v>
                </c:pt>
                <c:pt idx="750">
                  <c:v>1373.1013829579833</c:v>
                </c:pt>
                <c:pt idx="751">
                  <c:v>1658.1584634064855</c:v>
                </c:pt>
                <c:pt idx="752">
                  <c:v>1697.2114547500721</c:v>
                </c:pt>
                <c:pt idx="753">
                  <c:v>1704.5894642517528</c:v>
                </c:pt>
                <c:pt idx="754">
                  <c:v>1572.4101915728388</c:v>
                </c:pt>
                <c:pt idx="755">
                  <c:v>1885.279875141707</c:v>
                </c:pt>
                <c:pt idx="756">
                  <c:v>1829.6056428543445</c:v>
                </c:pt>
                <c:pt idx="757">
                  <c:v>1898.6940825834624</c:v>
                </c:pt>
                <c:pt idx="758">
                  <c:v>1945.9918205788822</c:v>
                </c:pt>
                <c:pt idx="759">
                  <c:v>1884.7123348884579</c:v>
                </c:pt>
                <c:pt idx="760">
                  <c:v>1622.1202517646482</c:v>
                </c:pt>
                <c:pt idx="761">
                  <c:v>1421.4362679159253</c:v>
                </c:pt>
                <c:pt idx="762">
                  <c:v>1714.2352435915138</c:v>
                </c:pt>
                <c:pt idx="763">
                  <c:v>1931.8232358215075</c:v>
                </c:pt>
                <c:pt idx="764">
                  <c:v>1881.7908991550814</c:v>
                </c:pt>
                <c:pt idx="765">
                  <c:v>1551.122088097866</c:v>
                </c:pt>
                <c:pt idx="766">
                  <c:v>1559.370356003411</c:v>
                </c:pt>
                <c:pt idx="767">
                  <c:v>1897.1259165647482</c:v>
                </c:pt>
                <c:pt idx="768">
                  <c:v>1646.726917030079</c:v>
                </c:pt>
                <c:pt idx="769">
                  <c:v>1850.9094434083163</c:v>
                </c:pt>
                <c:pt idx="770">
                  <c:v>1775.4077890745359</c:v>
                </c:pt>
                <c:pt idx="771">
                  <c:v>1619.1643678829748</c:v>
                </c:pt>
                <c:pt idx="772">
                  <c:v>681.54938667728698</c:v>
                </c:pt>
                <c:pt idx="773">
                  <c:v>608.90177684200103</c:v>
                </c:pt>
                <c:pt idx="774">
                  <c:v>710.1291514520376</c:v>
                </c:pt>
                <c:pt idx="775">
                  <c:v>606.97393621965864</c:v>
                </c:pt>
                <c:pt idx="776">
                  <c:v>605.29511733904747</c:v>
                </c:pt>
                <c:pt idx="777">
                  <c:v>647.81675172506107</c:v>
                </c:pt>
                <c:pt idx="778">
                  <c:v>656.08370575190611</c:v>
                </c:pt>
                <c:pt idx="779">
                  <c:v>698.77161799921055</c:v>
                </c:pt>
                <c:pt idx="780">
                  <c:v>625.09121085328115</c:v>
                </c:pt>
                <c:pt idx="781">
                  <c:v>689.35160290694819</c:v>
                </c:pt>
                <c:pt idx="782">
                  <c:v>654.59686238759707</c:v>
                </c:pt>
                <c:pt idx="783">
                  <c:v>801.64447986714754</c:v>
                </c:pt>
                <c:pt idx="784">
                  <c:v>712.62415862155194</c:v>
                </c:pt>
                <c:pt idx="785">
                  <c:v>201.20529760837158</c:v>
                </c:pt>
                <c:pt idx="786">
                  <c:v>200.70560241590226</c:v>
                </c:pt>
                <c:pt idx="787">
                  <c:v>178.05014994521312</c:v>
                </c:pt>
                <c:pt idx="788">
                  <c:v>181.2884166722898</c:v>
                </c:pt>
                <c:pt idx="789">
                  <c:v>200.32980621522597</c:v>
                </c:pt>
                <c:pt idx="790">
                  <c:v>227.56614947167381</c:v>
                </c:pt>
                <c:pt idx="791">
                  <c:v>237.48694290451354</c:v>
                </c:pt>
                <c:pt idx="792">
                  <c:v>205.3513321686784</c:v>
                </c:pt>
                <c:pt idx="793">
                  <c:v>204.8772415799159</c:v>
                </c:pt>
                <c:pt idx="794">
                  <c:v>230.41496901946047</c:v>
                </c:pt>
                <c:pt idx="795">
                  <c:v>256.42181935672716</c:v>
                </c:pt>
                <c:pt idx="796">
                  <c:v>216.70857509520778</c:v>
                </c:pt>
                <c:pt idx="797">
                  <c:v>233.59147566566566</c:v>
                </c:pt>
                <c:pt idx="798">
                  <c:v>228.52629923825634</c:v>
                </c:pt>
                <c:pt idx="799">
                  <c:v>262.61584938225548</c:v>
                </c:pt>
                <c:pt idx="800">
                  <c:v>180.25964372423431</c:v>
                </c:pt>
                <c:pt idx="801">
                  <c:v>196.18759349629312</c:v>
                </c:pt>
                <c:pt idx="802">
                  <c:v>198.13456866591423</c:v>
                </c:pt>
                <c:pt idx="803">
                  <c:v>514.65021316915625</c:v>
                </c:pt>
                <c:pt idx="804">
                  <c:v>449.54473222623739</c:v>
                </c:pt>
                <c:pt idx="805">
                  <c:v>403.11989102799521</c:v>
                </c:pt>
                <c:pt idx="806">
                  <c:v>503.72978421361381</c:v>
                </c:pt>
                <c:pt idx="807">
                  <c:v>463.56505126719566</c:v>
                </c:pt>
                <c:pt idx="808">
                  <c:v>449.73649459002513</c:v>
                </c:pt>
                <c:pt idx="809">
                  <c:v>511.18222858960337</c:v>
                </c:pt>
                <c:pt idx="810">
                  <c:v>448.63461202887021</c:v>
                </c:pt>
                <c:pt idx="811">
                  <c:v>475.01996116568466</c:v>
                </c:pt>
                <c:pt idx="812">
                  <c:v>480.488762613863</c:v>
                </c:pt>
                <c:pt idx="813">
                  <c:v>442.02871276471274</c:v>
                </c:pt>
                <c:pt idx="814">
                  <c:v>496.02703790072775</c:v>
                </c:pt>
                <c:pt idx="815">
                  <c:v>447.54901909138147</c:v>
                </c:pt>
                <c:pt idx="816">
                  <c:v>447.7356767860889</c:v>
                </c:pt>
                <c:pt idx="817">
                  <c:v>479.48004431552408</c:v>
                </c:pt>
                <c:pt idx="818">
                  <c:v>462.11219967570003</c:v>
                </c:pt>
                <c:pt idx="819">
                  <c:v>523.72889755091717</c:v>
                </c:pt>
                <c:pt idx="820">
                  <c:v>498.26674804281549</c:v>
                </c:pt>
                <c:pt idx="821">
                  <c:v>490.4373152341181</c:v>
                </c:pt>
                <c:pt idx="822">
                  <c:v>440.048717778943</c:v>
                </c:pt>
                <c:pt idx="823">
                  <c:v>557.97875307098298</c:v>
                </c:pt>
                <c:pt idx="824">
                  <c:v>177.09752788856522</c:v>
                </c:pt>
                <c:pt idx="825">
                  <c:v>202.37588713431509</c:v>
                </c:pt>
                <c:pt idx="826">
                  <c:v>212.00602957324554</c:v>
                </c:pt>
                <c:pt idx="827">
                  <c:v>212.03585144116136</c:v>
                </c:pt>
                <c:pt idx="828">
                  <c:v>168.80885018846067</c:v>
                </c:pt>
                <c:pt idx="829">
                  <c:v>190.96588115547146</c:v>
                </c:pt>
                <c:pt idx="830">
                  <c:v>194.63530420358879</c:v>
                </c:pt>
                <c:pt idx="831">
                  <c:v>175.13208082937328</c:v>
                </c:pt>
                <c:pt idx="832">
                  <c:v>174.91922258413538</c:v>
                </c:pt>
                <c:pt idx="833">
                  <c:v>207.6544685673978</c:v>
                </c:pt>
                <c:pt idx="834">
                  <c:v>177.17621609788097</c:v>
                </c:pt>
                <c:pt idx="835">
                  <c:v>207.20097875167221</c:v>
                </c:pt>
                <c:pt idx="836">
                  <c:v>186.56994091166004</c:v>
                </c:pt>
                <c:pt idx="837">
                  <c:v>219.19158019532526</c:v>
                </c:pt>
                <c:pt idx="838">
                  <c:v>207.00845385276128</c:v>
                </c:pt>
                <c:pt idx="839">
                  <c:v>221.20196799380591</c:v>
                </c:pt>
                <c:pt idx="840">
                  <c:v>212.5278568638463</c:v>
                </c:pt>
                <c:pt idx="841">
                  <c:v>193.08623176845029</c:v>
                </c:pt>
                <c:pt idx="842">
                  <c:v>222.59598260319962</c:v>
                </c:pt>
                <c:pt idx="843">
                  <c:v>186.69082480542983</c:v>
                </c:pt>
                <c:pt idx="844">
                  <c:v>213.17328490078879</c:v>
                </c:pt>
                <c:pt idx="845">
                  <c:v>227.79950870778555</c:v>
                </c:pt>
                <c:pt idx="846">
                  <c:v>189.39412836108852</c:v>
                </c:pt>
                <c:pt idx="847">
                  <c:v>196.15121902035369</c:v>
                </c:pt>
                <c:pt idx="848">
                  <c:v>195.56032098676405</c:v>
                </c:pt>
                <c:pt idx="849">
                  <c:v>225.9126002107231</c:v>
                </c:pt>
                <c:pt idx="850">
                  <c:v>244.16048262527076</c:v>
                </c:pt>
                <c:pt idx="851">
                  <c:v>217.27107668049536</c:v>
                </c:pt>
                <c:pt idx="852">
                  <c:v>210.05334030370165</c:v>
                </c:pt>
                <c:pt idx="853">
                  <c:v>200.75453298148014</c:v>
                </c:pt>
                <c:pt idx="854">
                  <c:v>213.58692395757211</c:v>
                </c:pt>
                <c:pt idx="855">
                  <c:v>609.3053357936617</c:v>
                </c:pt>
                <c:pt idx="856">
                  <c:v>670.88981532247249</c:v>
                </c:pt>
                <c:pt idx="857">
                  <c:v>618.0964363486396</c:v>
                </c:pt>
                <c:pt idx="858">
                  <c:v>679.09348232896616</c:v>
                </c:pt>
                <c:pt idx="859">
                  <c:v>604.35766704720174</c:v>
                </c:pt>
                <c:pt idx="860">
                  <c:v>708.59285035663083</c:v>
                </c:pt>
                <c:pt idx="861">
                  <c:v>578.03633924971462</c:v>
                </c:pt>
                <c:pt idx="862">
                  <c:v>567.6035791916695</c:v>
                </c:pt>
                <c:pt idx="863">
                  <c:v>704.77379334378736</c:v>
                </c:pt>
                <c:pt idx="864">
                  <c:v>660.11477619782374</c:v>
                </c:pt>
                <c:pt idx="865">
                  <c:v>1069.0258735379687</c:v>
                </c:pt>
                <c:pt idx="866">
                  <c:v>981.78017973412432</c:v>
                </c:pt>
                <c:pt idx="867">
                  <c:v>1138.5268956722289</c:v>
                </c:pt>
                <c:pt idx="868">
                  <c:v>1137.582443283708</c:v>
                </c:pt>
                <c:pt idx="869">
                  <c:v>1119.8835810950948</c:v>
                </c:pt>
                <c:pt idx="870">
                  <c:v>1148.7390076530946</c:v>
                </c:pt>
                <c:pt idx="871">
                  <c:v>1050.6928933864976</c:v>
                </c:pt>
                <c:pt idx="872">
                  <c:v>1197.9427745012706</c:v>
                </c:pt>
                <c:pt idx="873">
                  <c:v>821.42157372749568</c:v>
                </c:pt>
                <c:pt idx="874">
                  <c:v>835.38109785937581</c:v>
                </c:pt>
                <c:pt idx="875">
                  <c:v>739.54185517722522</c:v>
                </c:pt>
                <c:pt idx="876">
                  <c:v>856.29061651566292</c:v>
                </c:pt>
                <c:pt idx="877">
                  <c:v>278.39750889326041</c:v>
                </c:pt>
                <c:pt idx="878">
                  <c:v>235.91127284754086</c:v>
                </c:pt>
                <c:pt idx="879">
                  <c:v>255.07305802428249</c:v>
                </c:pt>
                <c:pt idx="880">
                  <c:v>267.29952340827919</c:v>
                </c:pt>
                <c:pt idx="881">
                  <c:v>251.46003997965519</c:v>
                </c:pt>
                <c:pt idx="882">
                  <c:v>282.72584113365969</c:v>
                </c:pt>
                <c:pt idx="883">
                  <c:v>249.02495991576401</c:v>
                </c:pt>
                <c:pt idx="884">
                  <c:v>268.85300887417668</c:v>
                </c:pt>
                <c:pt idx="885">
                  <c:v>252.62315307600329</c:v>
                </c:pt>
                <c:pt idx="886">
                  <c:v>293.12910272573174</c:v>
                </c:pt>
                <c:pt idx="887">
                  <c:v>246.87884931548845</c:v>
                </c:pt>
                <c:pt idx="888">
                  <c:v>244.28433723151522</c:v>
                </c:pt>
                <c:pt idx="889">
                  <c:v>302.6788156456027</c:v>
                </c:pt>
                <c:pt idx="890">
                  <c:v>290.41249112446638</c:v>
                </c:pt>
                <c:pt idx="891">
                  <c:v>266.37743355113702</c:v>
                </c:pt>
                <c:pt idx="892">
                  <c:v>320.14366213374637</c:v>
                </c:pt>
                <c:pt idx="893">
                  <c:v>317.28396633638766</c:v>
                </c:pt>
                <c:pt idx="894">
                  <c:v>257.34704564184437</c:v>
                </c:pt>
                <c:pt idx="895">
                  <c:v>236.82780559330902</c:v>
                </c:pt>
                <c:pt idx="896">
                  <c:v>259.35726765020252</c:v>
                </c:pt>
                <c:pt idx="897">
                  <c:v>218.66794925148551</c:v>
                </c:pt>
                <c:pt idx="898">
                  <c:v>203.79065116431457</c:v>
                </c:pt>
                <c:pt idx="899">
                  <c:v>215.87586385482203</c:v>
                </c:pt>
                <c:pt idx="900">
                  <c:v>211.77927116389785</c:v>
                </c:pt>
                <c:pt idx="901">
                  <c:v>203.79911621620141</c:v>
                </c:pt>
                <c:pt idx="902">
                  <c:v>236.90228445875707</c:v>
                </c:pt>
                <c:pt idx="903">
                  <c:v>185.50680602686234</c:v>
                </c:pt>
                <c:pt idx="904">
                  <c:v>177.73327275922441</c:v>
                </c:pt>
                <c:pt idx="905">
                  <c:v>178.66624108604668</c:v>
                </c:pt>
                <c:pt idx="906">
                  <c:v>202.53690441618588</c:v>
                </c:pt>
                <c:pt idx="907">
                  <c:v>573.64431103324807</c:v>
                </c:pt>
                <c:pt idx="908">
                  <c:v>537.73546595440018</c:v>
                </c:pt>
                <c:pt idx="909">
                  <c:v>643.56364090486181</c:v>
                </c:pt>
                <c:pt idx="910">
                  <c:v>522.21999118431756</c:v>
                </c:pt>
                <c:pt idx="911">
                  <c:v>548.17333690522776</c:v>
                </c:pt>
                <c:pt idx="912">
                  <c:v>604.48248576655783</c:v>
                </c:pt>
                <c:pt idx="913">
                  <c:v>546.77660494479812</c:v>
                </c:pt>
                <c:pt idx="914">
                  <c:v>557.45057762413705</c:v>
                </c:pt>
                <c:pt idx="915">
                  <c:v>646.60578492736215</c:v>
                </c:pt>
                <c:pt idx="916">
                  <c:v>670.36555324769063</c:v>
                </c:pt>
                <c:pt idx="917">
                  <c:v>675.46625279772081</c:v>
                </c:pt>
                <c:pt idx="918">
                  <c:v>548.82781411521592</c:v>
                </c:pt>
                <c:pt idx="919">
                  <c:v>588.1944002893332</c:v>
                </c:pt>
                <c:pt idx="920">
                  <c:v>659.13598555875217</c:v>
                </c:pt>
                <c:pt idx="921">
                  <c:v>676.96500219889151</c:v>
                </c:pt>
                <c:pt idx="922">
                  <c:v>608.14190773433756</c:v>
                </c:pt>
                <c:pt idx="923">
                  <c:v>583.4280574893196</c:v>
                </c:pt>
                <c:pt idx="924">
                  <c:v>581.48501259798286</c:v>
                </c:pt>
                <c:pt idx="925">
                  <c:v>648.09754992572141</c:v>
                </c:pt>
                <c:pt idx="926">
                  <c:v>600.56630165982085</c:v>
                </c:pt>
                <c:pt idx="927">
                  <c:v>645.66755013859552</c:v>
                </c:pt>
                <c:pt idx="928">
                  <c:v>737.44333426659034</c:v>
                </c:pt>
                <c:pt idx="929">
                  <c:v>269.44126719763534</c:v>
                </c:pt>
                <c:pt idx="930">
                  <c:v>241.93441332828024</c:v>
                </c:pt>
                <c:pt idx="931">
                  <c:v>247.65438298464164</c:v>
                </c:pt>
                <c:pt idx="932">
                  <c:v>229.62542358325626</c:v>
                </c:pt>
                <c:pt idx="933">
                  <c:v>263.38181318245904</c:v>
                </c:pt>
                <c:pt idx="934">
                  <c:v>264.40697083055386</c:v>
                </c:pt>
                <c:pt idx="935">
                  <c:v>263.30125699602343</c:v>
                </c:pt>
                <c:pt idx="936">
                  <c:v>273.19324939311417</c:v>
                </c:pt>
                <c:pt idx="937">
                  <c:v>232.77164570243548</c:v>
                </c:pt>
                <c:pt idx="938">
                  <c:v>267.05271992331024</c:v>
                </c:pt>
                <c:pt idx="939">
                  <c:v>242.79918731434853</c:v>
                </c:pt>
                <c:pt idx="940">
                  <c:v>271.87028797158172</c:v>
                </c:pt>
                <c:pt idx="941">
                  <c:v>260.53415754913999</c:v>
                </c:pt>
              </c:numCache>
            </c:numRef>
          </c:yVal>
          <c:smooth val="0"/>
          <c:extLst>
            <c:ext xmlns:c16="http://schemas.microsoft.com/office/drawing/2014/chart" uri="{C3380CC4-5D6E-409C-BE32-E72D297353CC}">
              <c16:uniqueId val="{00000000-76CC-4A0E-8BF5-ABC7A042FB53}"/>
            </c:ext>
          </c:extLst>
        </c:ser>
        <c:dLbls>
          <c:showLegendKey val="0"/>
          <c:showVal val="0"/>
          <c:showCatName val="0"/>
          <c:showSerName val="0"/>
          <c:showPercent val="0"/>
          <c:showBubbleSize val="0"/>
        </c:dLbls>
        <c:axId val="1764644127"/>
        <c:axId val="1686467247"/>
      </c:scatterChart>
      <c:valAx>
        <c:axId val="176464412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467247"/>
        <c:crosses val="autoZero"/>
        <c:crossBetween val="midCat"/>
      </c:valAx>
      <c:valAx>
        <c:axId val="16864672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6441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sales vs Radio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EDA!$Y$5</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EDA!$X$6:$X$947</c:f>
              <c:numCache>
                <c:formatCode>0.00</c:formatCode>
                <c:ptCount val="942"/>
                <c:pt idx="0">
                  <c:v>400</c:v>
                </c:pt>
                <c:pt idx="1">
                  <c:v>420</c:v>
                </c:pt>
                <c:pt idx="2">
                  <c:v>441</c:v>
                </c:pt>
                <c:pt idx="3">
                  <c:v>463.05</c:v>
                </c:pt>
                <c:pt idx="4">
                  <c:v>486.20249999999999</c:v>
                </c:pt>
                <c:pt idx="5">
                  <c:v>510.51262500000001</c:v>
                </c:pt>
                <c:pt idx="6">
                  <c:v>536.03825625000013</c:v>
                </c:pt>
                <c:pt idx="7">
                  <c:v>562.84016906250008</c:v>
                </c:pt>
                <c:pt idx="8">
                  <c:v>590.98217751562504</c:v>
                </c:pt>
                <c:pt idx="9">
                  <c:v>620.53128639140641</c:v>
                </c:pt>
                <c:pt idx="10">
                  <c:v>651.55785071097671</c:v>
                </c:pt>
                <c:pt idx="11">
                  <c:v>684.13574324652552</c:v>
                </c:pt>
                <c:pt idx="12">
                  <c:v>718.34253040885187</c:v>
                </c:pt>
                <c:pt idx="13">
                  <c:v>725.52595571294046</c:v>
                </c:pt>
                <c:pt idx="14">
                  <c:v>689.24965792729347</c:v>
                </c:pt>
                <c:pt idx="15">
                  <c:v>654.78717503092878</c:v>
                </c:pt>
                <c:pt idx="16">
                  <c:v>622.04781627938223</c:v>
                </c:pt>
                <c:pt idx="17">
                  <c:v>590.94542546541311</c:v>
                </c:pt>
                <c:pt idx="18">
                  <c:v>1152.3435796575557</c:v>
                </c:pt>
                <c:pt idx="19">
                  <c:v>2247.0699803322336</c:v>
                </c:pt>
                <c:pt idx="20">
                  <c:v>2190.8932308239278</c:v>
                </c:pt>
                <c:pt idx="21">
                  <c:v>2136.1209000533295</c:v>
                </c:pt>
                <c:pt idx="22">
                  <c:v>2157.4821090538626</c:v>
                </c:pt>
                <c:pt idx="23">
                  <c:v>2179.0569301444011</c:v>
                </c:pt>
                <c:pt idx="24">
                  <c:v>2200.8474994458452</c:v>
                </c:pt>
                <c:pt idx="25">
                  <c:v>2222.8559744403037</c:v>
                </c:pt>
                <c:pt idx="26">
                  <c:v>2245.0845341847066</c:v>
                </c:pt>
                <c:pt idx="27">
                  <c:v>2267.5353795265537</c:v>
                </c:pt>
                <c:pt idx="28">
                  <c:v>1927.4050725975708</c:v>
                </c:pt>
                <c:pt idx="29">
                  <c:v>1638.2943117079351</c:v>
                </c:pt>
                <c:pt idx="30">
                  <c:v>1392.5501649517448</c:v>
                </c:pt>
                <c:pt idx="31">
                  <c:v>1183.6676402089829</c:v>
                </c:pt>
                <c:pt idx="32">
                  <c:v>1006.1174941776355</c:v>
                </c:pt>
                <c:pt idx="33">
                  <c:v>855.19987005099006</c:v>
                </c:pt>
                <c:pt idx="34">
                  <c:v>726.91988954334158</c:v>
                </c:pt>
                <c:pt idx="35">
                  <c:v>617.88190611184029</c:v>
                </c:pt>
                <c:pt idx="36">
                  <c:v>525.1996201950642</c:v>
                </c:pt>
                <c:pt idx="37">
                  <c:v>446.41967716580456</c:v>
                </c:pt>
                <c:pt idx="38">
                  <c:v>379.45672559093384</c:v>
                </c:pt>
                <c:pt idx="39">
                  <c:v>322.53821675229381</c:v>
                </c:pt>
                <c:pt idx="40">
                  <c:v>261.01336155621345</c:v>
                </c:pt>
                <c:pt idx="41">
                  <c:v>263.62349517177557</c:v>
                </c:pt>
                <c:pt idx="42">
                  <c:v>266.25973012349334</c:v>
                </c:pt>
                <c:pt idx="43">
                  <c:v>268.92232742472828</c:v>
                </c:pt>
                <c:pt idx="44">
                  <c:v>271.61155069897558</c:v>
                </c:pt>
                <c:pt idx="45">
                  <c:v>274.32766620596533</c:v>
                </c:pt>
                <c:pt idx="46">
                  <c:v>277.07094286802499</c:v>
                </c:pt>
                <c:pt idx="47">
                  <c:v>279.84165229670526</c:v>
                </c:pt>
                <c:pt idx="48">
                  <c:v>282.64006881967231</c:v>
                </c:pt>
                <c:pt idx="49">
                  <c:v>285.46646950786902</c:v>
                </c:pt>
                <c:pt idx="50">
                  <c:v>288.32113420294775</c:v>
                </c:pt>
                <c:pt idx="51">
                  <c:v>291.20434554497717</c:v>
                </c:pt>
                <c:pt idx="52">
                  <c:v>294.11638900042698</c:v>
                </c:pt>
                <c:pt idx="53">
                  <c:v>297.05755289043128</c:v>
                </c:pt>
                <c:pt idx="54">
                  <c:v>300.02812841933559</c:v>
                </c:pt>
                <c:pt idx="55">
                  <c:v>303.02840970352895</c:v>
                </c:pt>
                <c:pt idx="56">
                  <c:v>306.05869380056424</c:v>
                </c:pt>
                <c:pt idx="57">
                  <c:v>309.1192807385699</c:v>
                </c:pt>
                <c:pt idx="58">
                  <c:v>312.21047354595555</c:v>
                </c:pt>
                <c:pt idx="59">
                  <c:v>315.33257828141512</c:v>
                </c:pt>
                <c:pt idx="60">
                  <c:v>318.48590406422926</c:v>
                </c:pt>
                <c:pt idx="61">
                  <c:v>321.67076310487153</c:v>
                </c:pt>
                <c:pt idx="62">
                  <c:v>324.88747073592026</c:v>
                </c:pt>
                <c:pt idx="63">
                  <c:v>328.13634544327948</c:v>
                </c:pt>
                <c:pt idx="64">
                  <c:v>331.41770889771226</c:v>
                </c:pt>
                <c:pt idx="65">
                  <c:v>334.73188598668941</c:v>
                </c:pt>
                <c:pt idx="66">
                  <c:v>338.07920484655631</c:v>
                </c:pt>
                <c:pt idx="67">
                  <c:v>341.45999689502185</c:v>
                </c:pt>
                <c:pt idx="68">
                  <c:v>344.8745968639721</c:v>
                </c:pt>
                <c:pt idx="69">
                  <c:v>348.32334283261184</c:v>
                </c:pt>
                <c:pt idx="70">
                  <c:v>351.80657626093796</c:v>
                </c:pt>
                <c:pt idx="71">
                  <c:v>355.32464202354737</c:v>
                </c:pt>
                <c:pt idx="72">
                  <c:v>358.87788844378281</c:v>
                </c:pt>
                <c:pt idx="73">
                  <c:v>362.46666732822069</c:v>
                </c:pt>
                <c:pt idx="74">
                  <c:v>366.0913340015029</c:v>
                </c:pt>
                <c:pt idx="75">
                  <c:v>369.75224734151794</c:v>
                </c:pt>
                <c:pt idx="76">
                  <c:v>373.44976981493312</c:v>
                </c:pt>
                <c:pt idx="77">
                  <c:v>377.18426751308243</c:v>
                </c:pt>
                <c:pt idx="78">
                  <c:v>380.9561101882133</c:v>
                </c:pt>
                <c:pt idx="79">
                  <c:v>384.76567129009538</c:v>
                </c:pt>
                <c:pt idx="80">
                  <c:v>388.61332800299635</c:v>
                </c:pt>
                <c:pt idx="81">
                  <c:v>392.49946128302633</c:v>
                </c:pt>
                <c:pt idx="82">
                  <c:v>396.42445589585662</c:v>
                </c:pt>
                <c:pt idx="83">
                  <c:v>400.38870045481519</c:v>
                </c:pt>
                <c:pt idx="84">
                  <c:v>404.39258745936337</c:v>
                </c:pt>
                <c:pt idx="85">
                  <c:v>408.43651333395701</c:v>
                </c:pt>
                <c:pt idx="86">
                  <c:v>412.52087846729654</c:v>
                </c:pt>
                <c:pt idx="87">
                  <c:v>416.6460872519695</c:v>
                </c:pt>
                <c:pt idx="88">
                  <c:v>420.81254812448913</c:v>
                </c:pt>
                <c:pt idx="89">
                  <c:v>425.02067360573403</c:v>
                </c:pt>
                <c:pt idx="90">
                  <c:v>429.27088034179133</c:v>
                </c:pt>
                <c:pt idx="91">
                  <c:v>433.56358914520922</c:v>
                </c:pt>
                <c:pt idx="92">
                  <c:v>437.89922503666128</c:v>
                </c:pt>
                <c:pt idx="93">
                  <c:v>442.27821728702793</c:v>
                </c:pt>
                <c:pt idx="94">
                  <c:v>446.70099945989824</c:v>
                </c:pt>
                <c:pt idx="95">
                  <c:v>451.16800945449722</c:v>
                </c:pt>
                <c:pt idx="96">
                  <c:v>455.67968954904217</c:v>
                </c:pt>
                <c:pt idx="97">
                  <c:v>460.2364864445326</c:v>
                </c:pt>
                <c:pt idx="98">
                  <c:v>464.83885130897795</c:v>
                </c:pt>
                <c:pt idx="99">
                  <c:v>469.48723982206775</c:v>
                </c:pt>
                <c:pt idx="100">
                  <c:v>474.18211222028839</c:v>
                </c:pt>
                <c:pt idx="101">
                  <c:v>478.9239333424913</c:v>
                </c:pt>
                <c:pt idx="102">
                  <c:v>483.71317267591621</c:v>
                </c:pt>
                <c:pt idx="103">
                  <c:v>488.55030440267535</c:v>
                </c:pt>
                <c:pt idx="104">
                  <c:v>493.43580744670214</c:v>
                </c:pt>
                <c:pt idx="105">
                  <c:v>498.37016552116921</c:v>
                </c:pt>
                <c:pt idx="106">
                  <c:v>503.35386717638096</c:v>
                </c:pt>
                <c:pt idx="107">
                  <c:v>508.38740584814479</c:v>
                </c:pt>
                <c:pt idx="108">
                  <c:v>513.47127990662625</c:v>
                </c:pt>
                <c:pt idx="109">
                  <c:v>518.60599270569242</c:v>
                </c:pt>
                <c:pt idx="110">
                  <c:v>523.79205263274935</c:v>
                </c:pt>
                <c:pt idx="111">
                  <c:v>529.02997315907692</c:v>
                </c:pt>
                <c:pt idx="112">
                  <c:v>534.32027289066764</c:v>
                </c:pt>
                <c:pt idx="113">
                  <c:v>539.66347561957434</c:v>
                </c:pt>
                <c:pt idx="114">
                  <c:v>545.06011037577014</c:v>
                </c:pt>
                <c:pt idx="115">
                  <c:v>550.5107114795278</c:v>
                </c:pt>
                <c:pt idx="116">
                  <c:v>556.01581859432304</c:v>
                </c:pt>
                <c:pt idx="117">
                  <c:v>561.57597678026627</c:v>
                </c:pt>
                <c:pt idx="118">
                  <c:v>567.191736548069</c:v>
                </c:pt>
                <c:pt idx="119">
                  <c:v>572.86365391354968</c:v>
                </c:pt>
                <c:pt idx="120">
                  <c:v>578.59229045268512</c:v>
                </c:pt>
                <c:pt idx="121">
                  <c:v>584.37821335721196</c:v>
                </c:pt>
                <c:pt idx="122">
                  <c:v>590.22199549078414</c:v>
                </c:pt>
                <c:pt idx="123">
                  <c:v>2134.7164813156219</c:v>
                </c:pt>
                <c:pt idx="124">
                  <c:v>2081.3485692827312</c:v>
                </c:pt>
                <c:pt idx="125">
                  <c:v>2029.3148550506626</c:v>
                </c:pt>
                <c:pt idx="126">
                  <c:v>2049.608003601169</c:v>
                </c:pt>
                <c:pt idx="127">
                  <c:v>2070.1040836371808</c:v>
                </c:pt>
                <c:pt idx="128">
                  <c:v>2090.805124473553</c:v>
                </c:pt>
                <c:pt idx="129">
                  <c:v>2111.7131757182883</c:v>
                </c:pt>
                <c:pt idx="130">
                  <c:v>2132.8303074754713</c:v>
                </c:pt>
                <c:pt idx="131">
                  <c:v>2154.1586105502261</c:v>
                </c:pt>
                <c:pt idx="132">
                  <c:v>200.04936383824474</c:v>
                </c:pt>
                <c:pt idx="133">
                  <c:v>202.04985747662721</c:v>
                </c:pt>
                <c:pt idx="134">
                  <c:v>204.07035605139347</c:v>
                </c:pt>
                <c:pt idx="135">
                  <c:v>206.11105961190742</c:v>
                </c:pt>
                <c:pt idx="136">
                  <c:v>208.17217020802644</c:v>
                </c:pt>
                <c:pt idx="137">
                  <c:v>210.25389191010677</c:v>
                </c:pt>
                <c:pt idx="138">
                  <c:v>212.35643082920782</c:v>
                </c:pt>
                <c:pt idx="139">
                  <c:v>214.47999513749991</c:v>
                </c:pt>
                <c:pt idx="140">
                  <c:v>216.62479508887492</c:v>
                </c:pt>
                <c:pt idx="141">
                  <c:v>218.79104303976368</c:v>
                </c:pt>
                <c:pt idx="142">
                  <c:v>220.97895347016134</c:v>
                </c:pt>
                <c:pt idx="143">
                  <c:v>223.18874300486291</c:v>
                </c:pt>
                <c:pt idx="144">
                  <c:v>225.42063043491152</c:v>
                </c:pt>
                <c:pt idx="145">
                  <c:v>227.67483673926068</c:v>
                </c:pt>
                <c:pt idx="146">
                  <c:v>229.95158510665323</c:v>
                </c:pt>
                <c:pt idx="147">
                  <c:v>232.25110095771984</c:v>
                </c:pt>
                <c:pt idx="148">
                  <c:v>234.57361196729698</c:v>
                </c:pt>
                <c:pt idx="149">
                  <c:v>236.91934808696996</c:v>
                </c:pt>
                <c:pt idx="150">
                  <c:v>239.28854156783967</c:v>
                </c:pt>
                <c:pt idx="151">
                  <c:v>241.68142698351807</c:v>
                </c:pt>
                <c:pt idx="152">
                  <c:v>244.09824125335322</c:v>
                </c:pt>
                <c:pt idx="153">
                  <c:v>246.53922366588677</c:v>
                </c:pt>
                <c:pt idx="154">
                  <c:v>249.00461590254562</c:v>
                </c:pt>
                <c:pt idx="155">
                  <c:v>251.49466206157112</c:v>
                </c:pt>
                <c:pt idx="156">
                  <c:v>254.00960868218681</c:v>
                </c:pt>
                <c:pt idx="157">
                  <c:v>800</c:v>
                </c:pt>
                <c:pt idx="158">
                  <c:v>840</c:v>
                </c:pt>
                <c:pt idx="159">
                  <c:v>882</c:v>
                </c:pt>
                <c:pt idx="160">
                  <c:v>926.1</c:v>
                </c:pt>
                <c:pt idx="161">
                  <c:v>972.40499999999997</c:v>
                </c:pt>
                <c:pt idx="162">
                  <c:v>510.51262500000001</c:v>
                </c:pt>
                <c:pt idx="163">
                  <c:v>536.03825625000013</c:v>
                </c:pt>
                <c:pt idx="164">
                  <c:v>562.84016906250008</c:v>
                </c:pt>
                <c:pt idx="165">
                  <c:v>590.98217751562504</c:v>
                </c:pt>
                <c:pt idx="166">
                  <c:v>620.53128639140641</c:v>
                </c:pt>
                <c:pt idx="167">
                  <c:v>651.55785071097671</c:v>
                </c:pt>
                <c:pt idx="168">
                  <c:v>684.13574324652552</c:v>
                </c:pt>
                <c:pt idx="169">
                  <c:v>718.34253040885187</c:v>
                </c:pt>
                <c:pt idx="170">
                  <c:v>725.52595571294046</c:v>
                </c:pt>
                <c:pt idx="171">
                  <c:v>732.78121527006999</c:v>
                </c:pt>
                <c:pt idx="172">
                  <c:v>555.08177056707791</c:v>
                </c:pt>
                <c:pt idx="173">
                  <c:v>560.63258827274876</c:v>
                </c:pt>
                <c:pt idx="174">
                  <c:v>566.23891415547632</c:v>
                </c:pt>
                <c:pt idx="175">
                  <c:v>571.90130329703118</c:v>
                </c:pt>
                <c:pt idx="176">
                  <c:v>577.6203163300014</c:v>
                </c:pt>
                <c:pt idx="177">
                  <c:v>583.39651949330141</c:v>
                </c:pt>
                <c:pt idx="178">
                  <c:v>589.23048468823458</c:v>
                </c:pt>
                <c:pt idx="179">
                  <c:v>595.12278953511691</c:v>
                </c:pt>
                <c:pt idx="180">
                  <c:v>601.07401743046796</c:v>
                </c:pt>
                <c:pt idx="181">
                  <c:v>607.08475760477279</c:v>
                </c:pt>
                <c:pt idx="182">
                  <c:v>613.15560518082043</c:v>
                </c:pt>
                <c:pt idx="183">
                  <c:v>619.2871612326287</c:v>
                </c:pt>
                <c:pt idx="184">
                  <c:v>625.48003284495496</c:v>
                </c:pt>
                <c:pt idx="185">
                  <c:v>631.73483317340447</c:v>
                </c:pt>
                <c:pt idx="186">
                  <c:v>638.05218150513861</c:v>
                </c:pt>
                <c:pt idx="187">
                  <c:v>644.43270332018994</c:v>
                </c:pt>
                <c:pt idx="188">
                  <c:v>650.87703035339189</c:v>
                </c:pt>
                <c:pt idx="189">
                  <c:v>657.38580065692565</c:v>
                </c:pt>
                <c:pt idx="190">
                  <c:v>663.95965866349502</c:v>
                </c:pt>
                <c:pt idx="191">
                  <c:v>866.43047449500204</c:v>
                </c:pt>
                <c:pt idx="192">
                  <c:v>875.09477923995223</c:v>
                </c:pt>
                <c:pt idx="193">
                  <c:v>883.84572703235176</c:v>
                </c:pt>
                <c:pt idx="194">
                  <c:v>892.68418430267525</c:v>
                </c:pt>
                <c:pt idx="195">
                  <c:v>901.61102614570189</c:v>
                </c:pt>
                <c:pt idx="196">
                  <c:v>910.62713640715924</c:v>
                </c:pt>
                <c:pt idx="197">
                  <c:v>711.85462242603649</c:v>
                </c:pt>
                <c:pt idx="198">
                  <c:v>718.97316865029688</c:v>
                </c:pt>
                <c:pt idx="199">
                  <c:v>726.16290033679979</c:v>
                </c:pt>
                <c:pt idx="200">
                  <c:v>733.42452934016796</c:v>
                </c:pt>
                <c:pt idx="201">
                  <c:v>740.7587746335696</c:v>
                </c:pt>
                <c:pt idx="202">
                  <c:v>748.16636237990519</c:v>
                </c:pt>
                <c:pt idx="203">
                  <c:v>755.64802600370433</c:v>
                </c:pt>
                <c:pt idx="204">
                  <c:v>763.20450626374134</c:v>
                </c:pt>
                <c:pt idx="205">
                  <c:v>770.83655132637864</c:v>
                </c:pt>
                <c:pt idx="206">
                  <c:v>778.54491683964238</c:v>
                </c:pt>
                <c:pt idx="207">
                  <c:v>786.33036600803894</c:v>
                </c:pt>
                <c:pt idx="208">
                  <c:v>794.19366966811924</c:v>
                </c:pt>
                <c:pt idx="209">
                  <c:v>802.13560636480054</c:v>
                </c:pt>
                <c:pt idx="210">
                  <c:v>810.15696242844842</c:v>
                </c:pt>
                <c:pt idx="211">
                  <c:v>818.2585320527329</c:v>
                </c:pt>
                <c:pt idx="212">
                  <c:v>826.44111737326023</c:v>
                </c:pt>
                <c:pt idx="213">
                  <c:v>834.70552854699292</c:v>
                </c:pt>
                <c:pt idx="214">
                  <c:v>843.05258383246269</c:v>
                </c:pt>
                <c:pt idx="215">
                  <c:v>851.48310967078737</c:v>
                </c:pt>
                <c:pt idx="216">
                  <c:v>859.99794076749527</c:v>
                </c:pt>
                <c:pt idx="217">
                  <c:v>868.59792017517009</c:v>
                </c:pt>
                <c:pt idx="218">
                  <c:v>877.28389937692191</c:v>
                </c:pt>
                <c:pt idx="219">
                  <c:v>886.05673837069116</c:v>
                </c:pt>
                <c:pt idx="220">
                  <c:v>389.27245841982119</c:v>
                </c:pt>
                <c:pt idx="221">
                  <c:v>393.16518300401947</c:v>
                </c:pt>
                <c:pt idx="222">
                  <c:v>397.09683483405962</c:v>
                </c:pt>
                <c:pt idx="223">
                  <c:v>401.06780318240027</c:v>
                </c:pt>
                <c:pt idx="224">
                  <c:v>405.07848121422421</c:v>
                </c:pt>
                <c:pt idx="225">
                  <c:v>409.12926602636645</c:v>
                </c:pt>
                <c:pt idx="226">
                  <c:v>413.22055868663011</c:v>
                </c:pt>
                <c:pt idx="227">
                  <c:v>417.35276427349646</c:v>
                </c:pt>
                <c:pt idx="228">
                  <c:v>421.52629191623134</c:v>
                </c:pt>
                <c:pt idx="229">
                  <c:v>425.74155483539369</c:v>
                </c:pt>
                <c:pt idx="230">
                  <c:v>429.99897038374763</c:v>
                </c:pt>
                <c:pt idx="231">
                  <c:v>434.29896008758504</c:v>
                </c:pt>
                <c:pt idx="232">
                  <c:v>438.64194968846095</c:v>
                </c:pt>
                <c:pt idx="233">
                  <c:v>443.02836918534558</c:v>
                </c:pt>
                <c:pt idx="234">
                  <c:v>194.6362292099106</c:v>
                </c:pt>
                <c:pt idx="235">
                  <c:v>196.58259150200973</c:v>
                </c:pt>
                <c:pt idx="236">
                  <c:v>198.54841741702981</c:v>
                </c:pt>
                <c:pt idx="237">
                  <c:v>200.53390159120013</c:v>
                </c:pt>
                <c:pt idx="238">
                  <c:v>202.53924060711211</c:v>
                </c:pt>
                <c:pt idx="239">
                  <c:v>204.56463301318323</c:v>
                </c:pt>
                <c:pt idx="240">
                  <c:v>206.61027934331506</c:v>
                </c:pt>
                <c:pt idx="241">
                  <c:v>208.67638213674823</c:v>
                </c:pt>
                <c:pt idx="242">
                  <c:v>210.76314595811567</c:v>
                </c:pt>
                <c:pt idx="243">
                  <c:v>212.87077741769684</c:v>
                </c:pt>
                <c:pt idx="244">
                  <c:v>214.99948519187382</c:v>
                </c:pt>
                <c:pt idx="245">
                  <c:v>217.14948004379252</c:v>
                </c:pt>
                <c:pt idx="246">
                  <c:v>219.32097484423048</c:v>
                </c:pt>
                <c:pt idx="247">
                  <c:v>585.36938228426038</c:v>
                </c:pt>
                <c:pt idx="248">
                  <c:v>591.223076107103</c:v>
                </c:pt>
                <c:pt idx="249">
                  <c:v>597.1353068681741</c:v>
                </c:pt>
                <c:pt idx="250">
                  <c:v>603.10665993685575</c:v>
                </c:pt>
                <c:pt idx="251">
                  <c:v>609.13772653622436</c:v>
                </c:pt>
                <c:pt idx="252">
                  <c:v>615.22910380158669</c:v>
                </c:pt>
                <c:pt idx="253">
                  <c:v>621.38139483960254</c:v>
                </c:pt>
                <c:pt idx="254">
                  <c:v>627.59520878799856</c:v>
                </c:pt>
                <c:pt idx="255">
                  <c:v>633.87116087587856</c:v>
                </c:pt>
                <c:pt idx="256">
                  <c:v>640.20987248463734</c:v>
                </c:pt>
                <c:pt idx="257">
                  <c:v>646.61197120948373</c:v>
                </c:pt>
                <c:pt idx="258">
                  <c:v>653.07809092157856</c:v>
                </c:pt>
                <c:pt idx="259">
                  <c:v>659.60887183079444</c:v>
                </c:pt>
                <c:pt idx="260">
                  <c:v>666.20496054910234</c:v>
                </c:pt>
                <c:pt idx="261">
                  <c:v>672.86701015459346</c:v>
                </c:pt>
                <c:pt idx="262">
                  <c:v>679.5956802561393</c:v>
                </c:pt>
                <c:pt idx="263">
                  <c:v>686.39163705870067</c:v>
                </c:pt>
                <c:pt idx="264">
                  <c:v>693.2555534292876</c:v>
                </c:pt>
                <c:pt idx="265">
                  <c:v>700.18810896358059</c:v>
                </c:pt>
                <c:pt idx="266">
                  <c:v>707.18999005321643</c:v>
                </c:pt>
                <c:pt idx="267">
                  <c:v>346.6277767146438</c:v>
                </c:pt>
                <c:pt idx="268">
                  <c:v>350.09405448179029</c:v>
                </c:pt>
                <c:pt idx="269">
                  <c:v>353.59499502660822</c:v>
                </c:pt>
                <c:pt idx="270">
                  <c:v>173.3138883573219</c:v>
                </c:pt>
                <c:pt idx="271">
                  <c:v>175.04702724089515</c:v>
                </c:pt>
                <c:pt idx="272">
                  <c:v>176.79749751330411</c:v>
                </c:pt>
                <c:pt idx="273">
                  <c:v>86.65694417866095</c:v>
                </c:pt>
                <c:pt idx="274">
                  <c:v>87.523513620447574</c:v>
                </c:pt>
                <c:pt idx="275">
                  <c:v>88.398748756652054</c:v>
                </c:pt>
                <c:pt idx="276">
                  <c:v>43.328472089330475</c:v>
                </c:pt>
                <c:pt idx="277">
                  <c:v>43.761756810223787</c:v>
                </c:pt>
                <c:pt idx="278">
                  <c:v>44.199374378326027</c:v>
                </c:pt>
                <c:pt idx="279">
                  <c:v>543.30623813217949</c:v>
                </c:pt>
                <c:pt idx="280">
                  <c:v>548.73930051350123</c:v>
                </c:pt>
                <c:pt idx="281">
                  <c:v>554.22669351863635</c:v>
                </c:pt>
                <c:pt idx="282">
                  <c:v>559.76896045382284</c:v>
                </c:pt>
                <c:pt idx="283">
                  <c:v>565.36665005836096</c:v>
                </c:pt>
                <c:pt idx="284">
                  <c:v>571.02031655894439</c:v>
                </c:pt>
                <c:pt idx="285">
                  <c:v>576.73051972453413</c:v>
                </c:pt>
                <c:pt idx="286">
                  <c:v>582.4978249217794</c:v>
                </c:pt>
                <c:pt idx="287">
                  <c:v>588.32280317099719</c:v>
                </c:pt>
                <c:pt idx="288">
                  <c:v>594.20603120270721</c:v>
                </c:pt>
                <c:pt idx="289">
                  <c:v>600.14809151473423</c:v>
                </c:pt>
                <c:pt idx="290">
                  <c:v>112.52776715901268</c:v>
                </c:pt>
                <c:pt idx="291">
                  <c:v>612.21106815418045</c:v>
                </c:pt>
                <c:pt idx="292">
                  <c:v>618.33317883572238</c:v>
                </c:pt>
                <c:pt idx="293">
                  <c:v>624.51651062407939</c:v>
                </c:pt>
                <c:pt idx="294">
                  <c:v>630.76167573032023</c:v>
                </c:pt>
                <c:pt idx="295">
                  <c:v>637.06929248762344</c:v>
                </c:pt>
                <c:pt idx="296">
                  <c:v>643.43998541249982</c:v>
                </c:pt>
                <c:pt idx="297">
                  <c:v>649.8743852666247</c:v>
                </c:pt>
                <c:pt idx="298">
                  <c:v>656.37312911929098</c:v>
                </c:pt>
                <c:pt idx="299">
                  <c:v>662.93686041048397</c:v>
                </c:pt>
                <c:pt idx="300">
                  <c:v>669.56622901458877</c:v>
                </c:pt>
                <c:pt idx="301">
                  <c:v>676.2618913047346</c:v>
                </c:pt>
                <c:pt idx="302">
                  <c:v>683.02451021778211</c:v>
                </c:pt>
                <c:pt idx="303">
                  <c:v>689.85475531995985</c:v>
                </c:pt>
                <c:pt idx="304">
                  <c:v>696.75330287315933</c:v>
                </c:pt>
                <c:pt idx="305">
                  <c:v>703.72083590189095</c:v>
                </c:pt>
                <c:pt idx="306">
                  <c:v>710.75804426090997</c:v>
                </c:pt>
                <c:pt idx="307">
                  <c:v>717.86562470351896</c:v>
                </c:pt>
                <c:pt idx="308">
                  <c:v>725.04428095055425</c:v>
                </c:pt>
                <c:pt idx="309">
                  <c:v>732.2947237600597</c:v>
                </c:pt>
                <c:pt idx="310">
                  <c:v>739.6176709976603</c:v>
                </c:pt>
                <c:pt idx="311">
                  <c:v>747.01384770763684</c:v>
                </c:pt>
                <c:pt idx="312">
                  <c:v>754.48398618471333</c:v>
                </c:pt>
                <c:pt idx="313">
                  <c:v>762.02882604656043</c:v>
                </c:pt>
                <c:pt idx="314">
                  <c:v>360</c:v>
                </c:pt>
                <c:pt idx="315">
                  <c:v>378</c:v>
                </c:pt>
                <c:pt idx="316">
                  <c:v>396.9</c:v>
                </c:pt>
                <c:pt idx="317">
                  <c:v>416.745</c:v>
                </c:pt>
                <c:pt idx="318">
                  <c:v>437.58225000000004</c:v>
                </c:pt>
                <c:pt idx="319">
                  <c:v>459.46136250000001</c:v>
                </c:pt>
                <c:pt idx="320">
                  <c:v>482.434430625</c:v>
                </c:pt>
                <c:pt idx="321">
                  <c:v>506.55615215625011</c:v>
                </c:pt>
                <c:pt idx="322">
                  <c:v>531.88395976406264</c:v>
                </c:pt>
                <c:pt idx="323">
                  <c:v>558.4781577522657</c:v>
                </c:pt>
                <c:pt idx="324">
                  <c:v>586.40206563987908</c:v>
                </c:pt>
                <c:pt idx="325">
                  <c:v>615.72216892187294</c:v>
                </c:pt>
                <c:pt idx="326">
                  <c:v>646.50827736796668</c:v>
                </c:pt>
                <c:pt idx="327">
                  <c:v>652.97336014164648</c:v>
                </c:pt>
                <c:pt idx="328">
                  <c:v>659.50309374306289</c:v>
                </c:pt>
                <c:pt idx="329">
                  <c:v>166.52453117012337</c:v>
                </c:pt>
                <c:pt idx="330">
                  <c:v>168.18977648182462</c:v>
                </c:pt>
                <c:pt idx="331">
                  <c:v>169.8716742466429</c:v>
                </c:pt>
                <c:pt idx="332">
                  <c:v>171.57039098910931</c:v>
                </c:pt>
                <c:pt idx="333">
                  <c:v>173.28609489900046</c:v>
                </c:pt>
                <c:pt idx="334">
                  <c:v>175.01895584799044</c:v>
                </c:pt>
                <c:pt idx="335">
                  <c:v>176.76914540647036</c:v>
                </c:pt>
                <c:pt idx="336">
                  <c:v>178.53683686053506</c:v>
                </c:pt>
                <c:pt idx="337">
                  <c:v>180.32220522914037</c:v>
                </c:pt>
                <c:pt idx="338">
                  <c:v>182.1254272814318</c:v>
                </c:pt>
                <c:pt idx="339">
                  <c:v>183.94668155424614</c:v>
                </c:pt>
                <c:pt idx="340">
                  <c:v>185.78614836978861</c:v>
                </c:pt>
                <c:pt idx="341">
                  <c:v>187.64400985348649</c:v>
                </c:pt>
                <c:pt idx="342">
                  <c:v>189.52044995202135</c:v>
                </c:pt>
                <c:pt idx="343">
                  <c:v>191.41565445154157</c:v>
                </c:pt>
                <c:pt idx="344">
                  <c:v>193.32981099605701</c:v>
                </c:pt>
                <c:pt idx="345">
                  <c:v>195.26310910601757</c:v>
                </c:pt>
                <c:pt idx="346">
                  <c:v>197.21574019707776</c:v>
                </c:pt>
                <c:pt idx="347">
                  <c:v>199.18789759904854</c:v>
                </c:pt>
                <c:pt idx="348">
                  <c:v>201.17977657503903</c:v>
                </c:pt>
                <c:pt idx="349">
                  <c:v>203.1915743407894</c:v>
                </c:pt>
                <c:pt idx="350">
                  <c:v>205.22349008419729</c:v>
                </c:pt>
                <c:pt idx="351">
                  <c:v>207.27572498503932</c:v>
                </c:pt>
                <c:pt idx="352">
                  <c:v>209.34848223488967</c:v>
                </c:pt>
                <c:pt idx="353">
                  <c:v>211.44196705723857</c:v>
                </c:pt>
                <c:pt idx="354">
                  <c:v>213.55638672781092</c:v>
                </c:pt>
                <c:pt idx="355">
                  <c:v>215.69195059508905</c:v>
                </c:pt>
                <c:pt idx="356">
                  <c:v>217.84887010103995</c:v>
                </c:pt>
                <c:pt idx="357">
                  <c:v>220.02735880205037</c:v>
                </c:pt>
                <c:pt idx="358">
                  <c:v>222.22763239007085</c:v>
                </c:pt>
                <c:pt idx="359">
                  <c:v>224.44990871397158</c:v>
                </c:pt>
                <c:pt idx="360">
                  <c:v>226.69440780111125</c:v>
                </c:pt>
                <c:pt idx="361">
                  <c:v>228.96135187912236</c:v>
                </c:pt>
                <c:pt idx="362">
                  <c:v>231.2509653979136</c:v>
                </c:pt>
                <c:pt idx="363">
                  <c:v>233.56347505189274</c:v>
                </c:pt>
                <c:pt idx="364">
                  <c:v>235.89910980241172</c:v>
                </c:pt>
                <c:pt idx="365">
                  <c:v>238.25810090043578</c:v>
                </c:pt>
                <c:pt idx="366">
                  <c:v>240.64068190944013</c:v>
                </c:pt>
                <c:pt idx="367">
                  <c:v>243.04708872853453</c:v>
                </c:pt>
                <c:pt idx="368">
                  <c:v>245.47755961581987</c:v>
                </c:pt>
                <c:pt idx="369">
                  <c:v>247.93233521197808</c:v>
                </c:pt>
                <c:pt idx="370">
                  <c:v>250.41165856409785</c:v>
                </c:pt>
                <c:pt idx="371">
                  <c:v>252.91577514973883</c:v>
                </c:pt>
                <c:pt idx="372">
                  <c:v>255.4449329012362</c:v>
                </c:pt>
                <c:pt idx="373">
                  <c:v>257.99938223024861</c:v>
                </c:pt>
                <c:pt idx="374">
                  <c:v>260.57937605255108</c:v>
                </c:pt>
                <c:pt idx="375">
                  <c:v>263.18516981307658</c:v>
                </c:pt>
                <c:pt idx="376">
                  <c:v>265.81702151120737</c:v>
                </c:pt>
                <c:pt idx="377">
                  <c:v>268.47519172631939</c:v>
                </c:pt>
                <c:pt idx="378">
                  <c:v>271.15994364358255</c:v>
                </c:pt>
                <c:pt idx="379">
                  <c:v>273.8715430800184</c:v>
                </c:pt>
                <c:pt idx="380">
                  <c:v>276.6102585108186</c:v>
                </c:pt>
                <c:pt idx="381">
                  <c:v>279.37636109592682</c:v>
                </c:pt>
                <c:pt idx="382">
                  <c:v>282.1701247068861</c:v>
                </c:pt>
                <c:pt idx="383">
                  <c:v>284.99182595395496</c:v>
                </c:pt>
                <c:pt idx="384">
                  <c:v>287.84174421349451</c:v>
                </c:pt>
                <c:pt idx="385">
                  <c:v>290.72016165562945</c:v>
                </c:pt>
                <c:pt idx="386">
                  <c:v>293.62736327218579</c:v>
                </c:pt>
                <c:pt idx="387">
                  <c:v>296.56363690490758</c:v>
                </c:pt>
                <c:pt idx="388">
                  <c:v>299.52927327395662</c:v>
                </c:pt>
                <c:pt idx="389">
                  <c:v>302.5245660066962</c:v>
                </c:pt>
                <c:pt idx="390">
                  <c:v>305.54981166676316</c:v>
                </c:pt>
                <c:pt idx="391">
                  <c:v>308.60530978343076</c:v>
                </c:pt>
                <c:pt idx="392">
                  <c:v>311.69136288126509</c:v>
                </c:pt>
                <c:pt idx="393">
                  <c:v>314.80827651007775</c:v>
                </c:pt>
                <c:pt idx="394">
                  <c:v>317.95635927517856</c:v>
                </c:pt>
                <c:pt idx="395">
                  <c:v>321.13592286793033</c:v>
                </c:pt>
                <c:pt idx="396">
                  <c:v>324.3472820966096</c:v>
                </c:pt>
                <c:pt idx="397">
                  <c:v>327.59075491757574</c:v>
                </c:pt>
                <c:pt idx="398">
                  <c:v>330.86666246675151</c:v>
                </c:pt>
                <c:pt idx="399">
                  <c:v>334.17532909141897</c:v>
                </c:pt>
                <c:pt idx="400">
                  <c:v>337.51708238233317</c:v>
                </c:pt>
                <c:pt idx="401">
                  <c:v>340.89225320615651</c:v>
                </c:pt>
                <c:pt idx="402">
                  <c:v>344.30117573821809</c:v>
                </c:pt>
                <c:pt idx="403">
                  <c:v>347.74418749560027</c:v>
                </c:pt>
                <c:pt idx="404">
                  <c:v>351.22162937055629</c:v>
                </c:pt>
                <c:pt idx="405">
                  <c:v>354.73384566426182</c:v>
                </c:pt>
                <c:pt idx="406">
                  <c:v>358.28118412090441</c:v>
                </c:pt>
                <c:pt idx="407">
                  <c:v>361.86399596211351</c:v>
                </c:pt>
                <c:pt idx="408">
                  <c:v>365.48263592173464</c:v>
                </c:pt>
                <c:pt idx="409">
                  <c:v>369.13746228095198</c:v>
                </c:pt>
                <c:pt idx="410">
                  <c:v>372.82883690376156</c:v>
                </c:pt>
                <c:pt idx="411">
                  <c:v>376.55712527279911</c:v>
                </c:pt>
                <c:pt idx="412">
                  <c:v>380.32269652552714</c:v>
                </c:pt>
                <c:pt idx="413">
                  <c:v>384.12592349078244</c:v>
                </c:pt>
                <c:pt idx="414">
                  <c:v>387.96718272569029</c:v>
                </c:pt>
                <c:pt idx="415">
                  <c:v>391.84685455294721</c:v>
                </c:pt>
                <c:pt idx="416">
                  <c:v>395.76532309847664</c:v>
                </c:pt>
                <c:pt idx="417">
                  <c:v>399.72297632946146</c:v>
                </c:pt>
                <c:pt idx="418">
                  <c:v>403.72020609275603</c:v>
                </c:pt>
                <c:pt idx="419">
                  <c:v>407.75740815368363</c:v>
                </c:pt>
                <c:pt idx="420">
                  <c:v>411.83498223522048</c:v>
                </c:pt>
                <c:pt idx="421">
                  <c:v>415.9533320575726</c:v>
                </c:pt>
                <c:pt idx="422">
                  <c:v>420.11286537814829</c:v>
                </c:pt>
                <c:pt idx="423">
                  <c:v>424.31399403192989</c:v>
                </c:pt>
                <c:pt idx="424">
                  <c:v>199.86148816473073</c:v>
                </c:pt>
                <c:pt idx="425">
                  <c:v>201.86010304637801</c:v>
                </c:pt>
                <c:pt idx="426">
                  <c:v>203.87870407684181</c:v>
                </c:pt>
                <c:pt idx="427">
                  <c:v>205.91749111761024</c:v>
                </c:pt>
                <c:pt idx="428">
                  <c:v>207.9766660287863</c:v>
                </c:pt>
                <c:pt idx="429">
                  <c:v>210.05643268907414</c:v>
                </c:pt>
                <c:pt idx="430">
                  <c:v>212.15699701596495</c:v>
                </c:pt>
                <c:pt idx="431">
                  <c:v>212.15699701596495</c:v>
                </c:pt>
                <c:pt idx="432">
                  <c:v>99.930744082365365</c:v>
                </c:pt>
                <c:pt idx="433">
                  <c:v>100.93005152318901</c:v>
                </c:pt>
                <c:pt idx="434">
                  <c:v>101.93935203842091</c:v>
                </c:pt>
                <c:pt idx="435">
                  <c:v>102.95874555880512</c:v>
                </c:pt>
                <c:pt idx="436">
                  <c:v>162.99187143965386</c:v>
                </c:pt>
                <c:pt idx="437">
                  <c:v>164.62179015405042</c:v>
                </c:pt>
                <c:pt idx="438">
                  <c:v>166.26800805559091</c:v>
                </c:pt>
                <c:pt idx="439">
                  <c:v>167.93068813614681</c:v>
                </c:pt>
                <c:pt idx="440">
                  <c:v>169.60999501750831</c:v>
                </c:pt>
                <c:pt idx="441">
                  <c:v>171.30609496768335</c:v>
                </c:pt>
                <c:pt idx="442">
                  <c:v>173.01915591736022</c:v>
                </c:pt>
                <c:pt idx="443">
                  <c:v>174.74934747653381</c:v>
                </c:pt>
                <c:pt idx="444">
                  <c:v>176.49684095129916</c:v>
                </c:pt>
                <c:pt idx="445">
                  <c:v>178.26180936081218</c:v>
                </c:pt>
                <c:pt idx="446">
                  <c:v>180.04442745442029</c:v>
                </c:pt>
                <c:pt idx="447">
                  <c:v>33.758330147703802</c:v>
                </c:pt>
                <c:pt idx="448">
                  <c:v>183.66332044625409</c:v>
                </c:pt>
                <c:pt idx="449">
                  <c:v>185.49995365071669</c:v>
                </c:pt>
                <c:pt idx="450">
                  <c:v>187.35495318722383</c:v>
                </c:pt>
                <c:pt idx="451">
                  <c:v>189.2285027190961</c:v>
                </c:pt>
                <c:pt idx="452">
                  <c:v>191.12078774628705</c:v>
                </c:pt>
                <c:pt idx="453">
                  <c:v>193.03199562374994</c:v>
                </c:pt>
                <c:pt idx="454">
                  <c:v>194.96231557998743</c:v>
                </c:pt>
                <c:pt idx="455">
                  <c:v>196.91193873578734</c:v>
                </c:pt>
                <c:pt idx="456">
                  <c:v>198.88105812314521</c:v>
                </c:pt>
                <c:pt idx="457">
                  <c:v>200.86986870437664</c:v>
                </c:pt>
                <c:pt idx="458">
                  <c:v>202.8785673914204</c:v>
                </c:pt>
                <c:pt idx="459">
                  <c:v>204.9073530653346</c:v>
                </c:pt>
                <c:pt idx="460">
                  <c:v>206.95642659598792</c:v>
                </c:pt>
                <c:pt idx="461">
                  <c:v>209.02599086194786</c:v>
                </c:pt>
                <c:pt idx="462">
                  <c:v>211.11625077056732</c:v>
                </c:pt>
                <c:pt idx="463">
                  <c:v>213.22741327827299</c:v>
                </c:pt>
                <c:pt idx="464">
                  <c:v>215.35968741105572</c:v>
                </c:pt>
                <c:pt idx="465">
                  <c:v>217.51328428516626</c:v>
                </c:pt>
                <c:pt idx="466">
                  <c:v>219.6884171280179</c:v>
                </c:pt>
                <c:pt idx="467">
                  <c:v>221.88530129929813</c:v>
                </c:pt>
                <c:pt idx="468">
                  <c:v>224.10415431229109</c:v>
                </c:pt>
                <c:pt idx="469">
                  <c:v>226.34519585541398</c:v>
                </c:pt>
                <c:pt idx="470">
                  <c:v>228.60864781396813</c:v>
                </c:pt>
                <c:pt idx="471">
                  <c:v>240</c:v>
                </c:pt>
                <c:pt idx="472">
                  <c:v>252</c:v>
                </c:pt>
                <c:pt idx="473">
                  <c:v>264.60000000000002</c:v>
                </c:pt>
                <c:pt idx="474">
                  <c:v>277.83000000000004</c:v>
                </c:pt>
                <c:pt idx="475">
                  <c:v>291.72149999999999</c:v>
                </c:pt>
                <c:pt idx="476">
                  <c:v>306.30757499999999</c:v>
                </c:pt>
                <c:pt idx="477">
                  <c:v>321.62295375000002</c:v>
                </c:pt>
                <c:pt idx="478">
                  <c:v>337.70410143750001</c:v>
                </c:pt>
                <c:pt idx="479">
                  <c:v>354.58930650937498</c:v>
                </c:pt>
                <c:pt idx="480">
                  <c:v>372.3187718348438</c:v>
                </c:pt>
                <c:pt idx="481">
                  <c:v>390.93471042658604</c:v>
                </c:pt>
                <c:pt idx="482">
                  <c:v>410.48144594791529</c:v>
                </c:pt>
                <c:pt idx="483">
                  <c:v>431.00551824531112</c:v>
                </c:pt>
                <c:pt idx="484">
                  <c:v>435.31557342776421</c:v>
                </c:pt>
                <c:pt idx="485">
                  <c:v>439.66872916204193</c:v>
                </c:pt>
                <c:pt idx="486">
                  <c:v>111.01635411341559</c:v>
                </c:pt>
                <c:pt idx="487">
                  <c:v>112.12651765454976</c:v>
                </c:pt>
                <c:pt idx="488">
                  <c:v>113.24778283109526</c:v>
                </c:pt>
                <c:pt idx="489">
                  <c:v>114.38026065940622</c:v>
                </c:pt>
                <c:pt idx="490">
                  <c:v>115.52406326600028</c:v>
                </c:pt>
                <c:pt idx="491">
                  <c:v>116.67930389866028</c:v>
                </c:pt>
                <c:pt idx="492">
                  <c:v>117.84609693764689</c:v>
                </c:pt>
                <c:pt idx="493">
                  <c:v>119.02455790702336</c:v>
                </c:pt>
                <c:pt idx="494">
                  <c:v>120.21480348609359</c:v>
                </c:pt>
                <c:pt idx="495">
                  <c:v>121.41695152095454</c:v>
                </c:pt>
                <c:pt idx="496">
                  <c:v>122.63112103616409</c:v>
                </c:pt>
                <c:pt idx="497">
                  <c:v>123.85743224652575</c:v>
                </c:pt>
                <c:pt idx="498">
                  <c:v>125.09600656899099</c:v>
                </c:pt>
                <c:pt idx="499">
                  <c:v>126.3469666346809</c:v>
                </c:pt>
                <c:pt idx="500">
                  <c:v>127.61043630102772</c:v>
                </c:pt>
                <c:pt idx="501">
                  <c:v>128.88654066403799</c:v>
                </c:pt>
                <c:pt idx="502">
                  <c:v>130.17540607067838</c:v>
                </c:pt>
                <c:pt idx="503">
                  <c:v>131.47716013138515</c:v>
                </c:pt>
                <c:pt idx="504">
                  <c:v>132.791931732699</c:v>
                </c:pt>
                <c:pt idx="505">
                  <c:v>134.119851050026</c:v>
                </c:pt>
                <c:pt idx="506">
                  <c:v>135.46104956052628</c:v>
                </c:pt>
                <c:pt idx="507">
                  <c:v>136.81566005613155</c:v>
                </c:pt>
                <c:pt idx="508">
                  <c:v>138.18381665669284</c:v>
                </c:pt>
                <c:pt idx="509">
                  <c:v>139.56565482325976</c:v>
                </c:pt>
                <c:pt idx="510">
                  <c:v>140.96131137149237</c:v>
                </c:pt>
                <c:pt idx="511">
                  <c:v>142.3709244852073</c:v>
                </c:pt>
                <c:pt idx="512">
                  <c:v>143.79463373005939</c:v>
                </c:pt>
                <c:pt idx="513">
                  <c:v>145.23258006735995</c:v>
                </c:pt>
                <c:pt idx="514">
                  <c:v>146.68490586803358</c:v>
                </c:pt>
                <c:pt idx="515">
                  <c:v>148.15175492671389</c:v>
                </c:pt>
                <c:pt idx="516">
                  <c:v>149.63327247598104</c:v>
                </c:pt>
                <c:pt idx="517">
                  <c:v>151.12960520074085</c:v>
                </c:pt>
                <c:pt idx="518">
                  <c:v>152.64090125274825</c:v>
                </c:pt>
                <c:pt idx="519">
                  <c:v>154.16731026527572</c:v>
                </c:pt>
                <c:pt idx="520">
                  <c:v>155.70898336792848</c:v>
                </c:pt>
                <c:pt idx="521">
                  <c:v>157.26607320160778</c:v>
                </c:pt>
                <c:pt idx="522">
                  <c:v>158.83873393362384</c:v>
                </c:pt>
                <c:pt idx="523">
                  <c:v>160.42712127296008</c:v>
                </c:pt>
                <c:pt idx="524">
                  <c:v>162.03139248568968</c:v>
                </c:pt>
                <c:pt idx="525">
                  <c:v>163.65170641054658</c:v>
                </c:pt>
                <c:pt idx="526">
                  <c:v>165.28822347465206</c:v>
                </c:pt>
                <c:pt idx="527">
                  <c:v>166.94110570939853</c:v>
                </c:pt>
                <c:pt idx="528">
                  <c:v>168.61051676649254</c:v>
                </c:pt>
                <c:pt idx="529">
                  <c:v>170.29662193415746</c:v>
                </c:pt>
                <c:pt idx="530">
                  <c:v>171.99958815349902</c:v>
                </c:pt>
                <c:pt idx="531">
                  <c:v>173.71958403503402</c:v>
                </c:pt>
                <c:pt idx="532">
                  <c:v>175.45677987538437</c:v>
                </c:pt>
                <c:pt idx="533">
                  <c:v>177.21134767413824</c:v>
                </c:pt>
                <c:pt idx="534">
                  <c:v>178.98346115087958</c:v>
                </c:pt>
                <c:pt idx="535">
                  <c:v>180.77329576238839</c:v>
                </c:pt>
                <c:pt idx="536">
                  <c:v>182.58102872001228</c:v>
                </c:pt>
                <c:pt idx="537">
                  <c:v>184.4068390072124</c:v>
                </c:pt>
                <c:pt idx="538">
                  <c:v>186.25090739728452</c:v>
                </c:pt>
                <c:pt idx="539">
                  <c:v>188.11341647125738</c:v>
                </c:pt>
                <c:pt idx="540">
                  <c:v>189.99455063596992</c:v>
                </c:pt>
                <c:pt idx="541">
                  <c:v>191.89449614232967</c:v>
                </c:pt>
                <c:pt idx="542">
                  <c:v>193.81344110375295</c:v>
                </c:pt>
                <c:pt idx="543">
                  <c:v>195.75157551479049</c:v>
                </c:pt>
                <c:pt idx="544">
                  <c:v>197.7090912699384</c:v>
                </c:pt>
                <c:pt idx="545">
                  <c:v>199.68618218263776</c:v>
                </c:pt>
                <c:pt idx="546">
                  <c:v>201.68304400446414</c:v>
                </c:pt>
                <c:pt idx="547">
                  <c:v>203.69987444450879</c:v>
                </c:pt>
                <c:pt idx="548">
                  <c:v>205.73687318895387</c:v>
                </c:pt>
                <c:pt idx="549">
                  <c:v>207.79424192084338</c:v>
                </c:pt>
                <c:pt idx="550">
                  <c:v>209.8721843400518</c:v>
                </c:pt>
                <c:pt idx="551">
                  <c:v>211.97090618345237</c:v>
                </c:pt>
                <c:pt idx="552">
                  <c:v>214.09061524528687</c:v>
                </c:pt>
                <c:pt idx="553">
                  <c:v>216.23152139773975</c:v>
                </c:pt>
                <c:pt idx="554">
                  <c:v>218.39383661171715</c:v>
                </c:pt>
                <c:pt idx="555">
                  <c:v>220.57777497783431</c:v>
                </c:pt>
                <c:pt idx="556">
                  <c:v>222.78355272761263</c:v>
                </c:pt>
                <c:pt idx="557">
                  <c:v>225.0113882548888</c:v>
                </c:pt>
                <c:pt idx="558">
                  <c:v>227.26150213743767</c:v>
                </c:pt>
                <c:pt idx="559">
                  <c:v>229.53411715881202</c:v>
                </c:pt>
                <c:pt idx="560">
                  <c:v>231.8294583304002</c:v>
                </c:pt>
                <c:pt idx="561">
                  <c:v>234.14775291370415</c:v>
                </c:pt>
                <c:pt idx="562">
                  <c:v>236.4892304428412</c:v>
                </c:pt>
                <c:pt idx="563">
                  <c:v>238.8541227472696</c:v>
                </c:pt>
                <c:pt idx="564">
                  <c:v>241.2426639747423</c:v>
                </c:pt>
                <c:pt idx="565">
                  <c:v>243.65509061448975</c:v>
                </c:pt>
                <c:pt idx="566">
                  <c:v>246.09164152063462</c:v>
                </c:pt>
                <c:pt idx="567">
                  <c:v>248.55255793584101</c:v>
                </c:pt>
                <c:pt idx="568">
                  <c:v>251.03808351519939</c:v>
                </c:pt>
                <c:pt idx="569">
                  <c:v>253.54846435035142</c:v>
                </c:pt>
                <c:pt idx="570">
                  <c:v>256.08394899385496</c:v>
                </c:pt>
                <c:pt idx="571">
                  <c:v>258.64478848379349</c:v>
                </c:pt>
                <c:pt idx="572">
                  <c:v>261.23123636863141</c:v>
                </c:pt>
                <c:pt idx="573">
                  <c:v>263.8435487323178</c:v>
                </c:pt>
                <c:pt idx="574">
                  <c:v>266.48198421964094</c:v>
                </c:pt>
                <c:pt idx="575">
                  <c:v>269.14680406183732</c:v>
                </c:pt>
                <c:pt idx="576">
                  <c:v>271.83827210245573</c:v>
                </c:pt>
                <c:pt idx="577">
                  <c:v>274.55665482348024</c:v>
                </c:pt>
                <c:pt idx="578">
                  <c:v>277.30222137171506</c:v>
                </c:pt>
                <c:pt idx="579">
                  <c:v>280.07524358543225</c:v>
                </c:pt>
                <c:pt idx="580">
                  <c:v>282.8759960212866</c:v>
                </c:pt>
                <c:pt idx="581">
                  <c:v>124.2762789679205</c:v>
                </c:pt>
                <c:pt idx="582">
                  <c:v>125.51904175759969</c:v>
                </c:pt>
                <c:pt idx="583">
                  <c:v>126.77423217517571</c:v>
                </c:pt>
                <c:pt idx="584">
                  <c:v>128.04197449692748</c:v>
                </c:pt>
                <c:pt idx="585">
                  <c:v>129.32239424189675</c:v>
                </c:pt>
                <c:pt idx="586">
                  <c:v>130.61561818431571</c:v>
                </c:pt>
                <c:pt idx="587">
                  <c:v>131.9217743661589</c:v>
                </c:pt>
                <c:pt idx="588">
                  <c:v>133.24099210982047</c:v>
                </c:pt>
                <c:pt idx="589">
                  <c:v>134.57340203091866</c:v>
                </c:pt>
                <c:pt idx="590">
                  <c:v>135.91913605122787</c:v>
                </c:pt>
                <c:pt idx="591">
                  <c:v>137.27832741174012</c:v>
                </c:pt>
                <c:pt idx="592">
                  <c:v>138.65111068585753</c:v>
                </c:pt>
                <c:pt idx="593">
                  <c:v>108.66124762643589</c:v>
                </c:pt>
                <c:pt idx="594">
                  <c:v>109.74786010270024</c:v>
                </c:pt>
                <c:pt idx="595">
                  <c:v>110.84533870372726</c:v>
                </c:pt>
                <c:pt idx="596">
                  <c:v>111.95379209076455</c:v>
                </c:pt>
                <c:pt idx="597">
                  <c:v>113.0733300116722</c:v>
                </c:pt>
                <c:pt idx="598">
                  <c:v>114.2040633117889</c:v>
                </c:pt>
                <c:pt idx="599">
                  <c:v>115.3461039449068</c:v>
                </c:pt>
                <c:pt idx="600">
                  <c:v>116.49956498435589</c:v>
                </c:pt>
                <c:pt idx="601">
                  <c:v>117.66456063419943</c:v>
                </c:pt>
                <c:pt idx="602">
                  <c:v>118.84120624054144</c:v>
                </c:pt>
                <c:pt idx="603">
                  <c:v>120.02961830294684</c:v>
                </c:pt>
                <c:pt idx="604">
                  <c:v>22.505553431802532</c:v>
                </c:pt>
                <c:pt idx="605">
                  <c:v>122.44221363083606</c:v>
                </c:pt>
                <c:pt idx="606">
                  <c:v>123.66663576714446</c:v>
                </c:pt>
                <c:pt idx="607">
                  <c:v>124.90330212481588</c:v>
                </c:pt>
                <c:pt idx="608">
                  <c:v>126.15233514606405</c:v>
                </c:pt>
                <c:pt idx="609">
                  <c:v>127.41385849752469</c:v>
                </c:pt>
                <c:pt idx="610">
                  <c:v>128.68799708249995</c:v>
                </c:pt>
                <c:pt idx="611">
                  <c:v>129.97487705332495</c:v>
                </c:pt>
                <c:pt idx="612">
                  <c:v>131.2746258238582</c:v>
                </c:pt>
                <c:pt idx="613">
                  <c:v>132.58737208209681</c:v>
                </c:pt>
                <c:pt idx="614">
                  <c:v>133.91324580291774</c:v>
                </c:pt>
                <c:pt idx="615">
                  <c:v>135.25237826094693</c:v>
                </c:pt>
                <c:pt idx="616">
                  <c:v>136.60490204355642</c:v>
                </c:pt>
                <c:pt idx="617">
                  <c:v>137.97095106399195</c:v>
                </c:pt>
                <c:pt idx="618">
                  <c:v>139.35066057463189</c:v>
                </c:pt>
                <c:pt idx="619">
                  <c:v>140.74416718037818</c:v>
                </c:pt>
                <c:pt idx="620">
                  <c:v>142.15160885218197</c:v>
                </c:pt>
                <c:pt idx="621">
                  <c:v>143.57312494070379</c:v>
                </c:pt>
                <c:pt idx="622">
                  <c:v>145.00885619011083</c:v>
                </c:pt>
                <c:pt idx="623">
                  <c:v>146.45894475201194</c:v>
                </c:pt>
                <c:pt idx="624">
                  <c:v>147.92353419953207</c:v>
                </c:pt>
                <c:pt idx="625">
                  <c:v>149.40276954152736</c:v>
                </c:pt>
                <c:pt idx="626">
                  <c:v>150.89679723694266</c:v>
                </c:pt>
                <c:pt idx="627">
                  <c:v>152.40576520931208</c:v>
                </c:pt>
                <c:pt idx="628">
                  <c:v>120</c:v>
                </c:pt>
                <c:pt idx="629">
                  <c:v>126</c:v>
                </c:pt>
                <c:pt idx="630">
                  <c:v>132.30000000000001</c:v>
                </c:pt>
                <c:pt idx="631">
                  <c:v>138.91500000000002</c:v>
                </c:pt>
                <c:pt idx="632">
                  <c:v>145.86075</c:v>
                </c:pt>
                <c:pt idx="633">
                  <c:v>153.15378749999999</c:v>
                </c:pt>
                <c:pt idx="634">
                  <c:v>160.81147687500001</c:v>
                </c:pt>
                <c:pt idx="635">
                  <c:v>168.85205071875001</c:v>
                </c:pt>
                <c:pt idx="636">
                  <c:v>177.29465325468749</c:v>
                </c:pt>
                <c:pt idx="637">
                  <c:v>186.1593859174219</c:v>
                </c:pt>
                <c:pt idx="638">
                  <c:v>195.46735521329302</c:v>
                </c:pt>
                <c:pt idx="639">
                  <c:v>205.24072297395765</c:v>
                </c:pt>
                <c:pt idx="640">
                  <c:v>215.50275912265556</c:v>
                </c:pt>
                <c:pt idx="641">
                  <c:v>217.6577867138821</c:v>
                </c:pt>
                <c:pt idx="642">
                  <c:v>219.83436458102096</c:v>
                </c:pt>
                <c:pt idx="643">
                  <c:v>55.508177056707794</c:v>
                </c:pt>
                <c:pt idx="644">
                  <c:v>56.063258827274879</c:v>
                </c:pt>
                <c:pt idx="645">
                  <c:v>56.623891415547632</c:v>
                </c:pt>
                <c:pt idx="646">
                  <c:v>57.190130329703109</c:v>
                </c:pt>
                <c:pt idx="647">
                  <c:v>57.762031633000142</c:v>
                </c:pt>
                <c:pt idx="648">
                  <c:v>58.33965194933014</c:v>
                </c:pt>
                <c:pt idx="649">
                  <c:v>58.923048468823445</c:v>
                </c:pt>
                <c:pt idx="650">
                  <c:v>59.512278953511682</c:v>
                </c:pt>
                <c:pt idx="651">
                  <c:v>60.107401743046793</c:v>
                </c:pt>
                <c:pt idx="652">
                  <c:v>60.70847576047727</c:v>
                </c:pt>
                <c:pt idx="653">
                  <c:v>61.315560518082044</c:v>
                </c:pt>
                <c:pt idx="654">
                  <c:v>61.928716123262873</c:v>
                </c:pt>
                <c:pt idx="655">
                  <c:v>62.548003284495493</c:v>
                </c:pt>
                <c:pt idx="656">
                  <c:v>63.173483317340448</c:v>
                </c:pt>
                <c:pt idx="657">
                  <c:v>63.805218150513859</c:v>
                </c:pt>
                <c:pt idx="658">
                  <c:v>64.443270332018997</c:v>
                </c:pt>
                <c:pt idx="659">
                  <c:v>65.087703035339189</c:v>
                </c:pt>
                <c:pt idx="660">
                  <c:v>65.738580065692574</c:v>
                </c:pt>
                <c:pt idx="661">
                  <c:v>66.395965866349499</c:v>
                </c:pt>
                <c:pt idx="662">
                  <c:v>67.059925525013</c:v>
                </c:pt>
                <c:pt idx="663">
                  <c:v>67.730524780263138</c:v>
                </c:pt>
                <c:pt idx="664">
                  <c:v>68.407830028065774</c:v>
                </c:pt>
                <c:pt idx="665">
                  <c:v>69.09190832834642</c:v>
                </c:pt>
                <c:pt idx="666">
                  <c:v>69.782827411629881</c:v>
                </c:pt>
                <c:pt idx="667">
                  <c:v>70.480655685746186</c:v>
                </c:pt>
                <c:pt idx="668">
                  <c:v>71.185462242603649</c:v>
                </c:pt>
                <c:pt idx="669">
                  <c:v>71.897316865029694</c:v>
                </c:pt>
                <c:pt idx="670">
                  <c:v>72.616290033679974</c:v>
                </c:pt>
                <c:pt idx="671">
                  <c:v>73.342452934016791</c:v>
                </c:pt>
                <c:pt idx="672">
                  <c:v>74.075877463356946</c:v>
                </c:pt>
                <c:pt idx="673">
                  <c:v>74.816636237990522</c:v>
                </c:pt>
                <c:pt idx="674">
                  <c:v>75.564802600370427</c:v>
                </c:pt>
                <c:pt idx="675">
                  <c:v>76.320450626374125</c:v>
                </c:pt>
                <c:pt idx="676">
                  <c:v>77.083655132637858</c:v>
                </c:pt>
                <c:pt idx="677">
                  <c:v>77.854491683964241</c:v>
                </c:pt>
                <c:pt idx="678">
                  <c:v>78.633036600803891</c:v>
                </c:pt>
                <c:pt idx="679">
                  <c:v>79.419366966811921</c:v>
                </c:pt>
                <c:pt idx="680">
                  <c:v>80.21356063648004</c:v>
                </c:pt>
                <c:pt idx="681">
                  <c:v>81.01569624284484</c:v>
                </c:pt>
                <c:pt idx="682">
                  <c:v>81.82585320527329</c:v>
                </c:pt>
                <c:pt idx="683">
                  <c:v>82.644111737326028</c:v>
                </c:pt>
                <c:pt idx="684">
                  <c:v>83.470552854699264</c:v>
                </c:pt>
                <c:pt idx="685">
                  <c:v>84.305258383246269</c:v>
                </c:pt>
                <c:pt idx="686">
                  <c:v>85.148310967078729</c:v>
                </c:pt>
                <c:pt idx="687">
                  <c:v>85.999794076749509</c:v>
                </c:pt>
                <c:pt idx="688">
                  <c:v>86.859792017517009</c:v>
                </c:pt>
                <c:pt idx="689">
                  <c:v>87.728389937692185</c:v>
                </c:pt>
                <c:pt idx="690">
                  <c:v>88.605673837069119</c:v>
                </c:pt>
                <c:pt idx="691">
                  <c:v>89.491730575439789</c:v>
                </c:pt>
                <c:pt idx="692">
                  <c:v>90.386647881194193</c:v>
                </c:pt>
                <c:pt idx="693">
                  <c:v>91.290514360006142</c:v>
                </c:pt>
                <c:pt idx="694">
                  <c:v>92.203419503606199</c:v>
                </c:pt>
                <c:pt idx="695">
                  <c:v>93.125453698642261</c:v>
                </c:pt>
                <c:pt idx="696">
                  <c:v>94.05670823562869</c:v>
                </c:pt>
                <c:pt idx="697">
                  <c:v>94.997275317984958</c:v>
                </c:pt>
                <c:pt idx="698">
                  <c:v>95.947248071164836</c:v>
                </c:pt>
                <c:pt idx="699">
                  <c:v>96.906720551876475</c:v>
                </c:pt>
                <c:pt idx="700">
                  <c:v>97.875787757395244</c:v>
                </c:pt>
                <c:pt idx="701">
                  <c:v>98.854545634969199</c:v>
                </c:pt>
                <c:pt idx="702">
                  <c:v>99.843091091318882</c:v>
                </c:pt>
                <c:pt idx="703">
                  <c:v>100.84152200223207</c:v>
                </c:pt>
                <c:pt idx="704">
                  <c:v>101.8499372222544</c:v>
                </c:pt>
                <c:pt idx="705">
                  <c:v>102.86843659447693</c:v>
                </c:pt>
                <c:pt idx="706">
                  <c:v>103.89712096042169</c:v>
                </c:pt>
                <c:pt idx="707">
                  <c:v>104.9360921700259</c:v>
                </c:pt>
                <c:pt idx="708">
                  <c:v>105.98545309172619</c:v>
                </c:pt>
                <c:pt idx="709">
                  <c:v>107.04530762264343</c:v>
                </c:pt>
                <c:pt idx="710">
                  <c:v>108.11576069886988</c:v>
                </c:pt>
                <c:pt idx="711">
                  <c:v>109.19691830585857</c:v>
                </c:pt>
                <c:pt idx="712">
                  <c:v>110.28888748891715</c:v>
                </c:pt>
                <c:pt idx="713">
                  <c:v>111.39177636380631</c:v>
                </c:pt>
                <c:pt idx="714">
                  <c:v>112.5056941274444</c:v>
                </c:pt>
                <c:pt idx="715">
                  <c:v>113.63075106871884</c:v>
                </c:pt>
                <c:pt idx="716">
                  <c:v>114.76705857940601</c:v>
                </c:pt>
                <c:pt idx="717">
                  <c:v>115.9147291652001</c:v>
                </c:pt>
                <c:pt idx="718">
                  <c:v>117.07387645685208</c:v>
                </c:pt>
                <c:pt idx="719">
                  <c:v>118.2446152214206</c:v>
                </c:pt>
                <c:pt idx="720">
                  <c:v>119.4270613736348</c:v>
                </c:pt>
                <c:pt idx="721">
                  <c:v>120.62133198737115</c:v>
                </c:pt>
                <c:pt idx="722">
                  <c:v>121.82754530724488</c:v>
                </c:pt>
                <c:pt idx="723">
                  <c:v>123.04582076031731</c:v>
                </c:pt>
                <c:pt idx="724">
                  <c:v>124.2762789679205</c:v>
                </c:pt>
                <c:pt idx="725">
                  <c:v>125.51904175759969</c:v>
                </c:pt>
                <c:pt idx="726">
                  <c:v>126.77423217517571</c:v>
                </c:pt>
                <c:pt idx="727">
                  <c:v>128.04197449692748</c:v>
                </c:pt>
                <c:pt idx="728">
                  <c:v>129.32239424189675</c:v>
                </c:pt>
                <c:pt idx="729">
                  <c:v>130.61561818431571</c:v>
                </c:pt>
                <c:pt idx="730">
                  <c:v>131.9217743661589</c:v>
                </c:pt>
                <c:pt idx="731">
                  <c:v>133.24099210982047</c:v>
                </c:pt>
                <c:pt idx="732">
                  <c:v>134.57340203091866</c:v>
                </c:pt>
                <c:pt idx="733">
                  <c:v>135.91913605122787</c:v>
                </c:pt>
                <c:pt idx="734">
                  <c:v>137.27832741174012</c:v>
                </c:pt>
                <c:pt idx="735">
                  <c:v>138.65111068585753</c:v>
                </c:pt>
                <c:pt idx="736">
                  <c:v>140.03762179271612</c:v>
                </c:pt>
                <c:pt idx="737">
                  <c:v>141.4379980106433</c:v>
                </c:pt>
                <c:pt idx="738">
                  <c:v>26.519624626995615</c:v>
                </c:pt>
                <c:pt idx="739">
                  <c:v>19.889718470246713</c:v>
                </c:pt>
                <c:pt idx="740">
                  <c:v>14.917288852685036</c:v>
                </c:pt>
                <c:pt idx="741">
                  <c:v>11.187966639513775</c:v>
                </c:pt>
                <c:pt idx="742">
                  <c:v>8.390974979635331</c:v>
                </c:pt>
                <c:pt idx="743">
                  <c:v>6.2932312347264983</c:v>
                </c:pt>
                <c:pt idx="744">
                  <c:v>4.7199234260448737</c:v>
                </c:pt>
                <c:pt idx="745">
                  <c:v>3.5399425695336553</c:v>
                </c:pt>
                <c:pt idx="746">
                  <c:v>2.6549569271502413</c:v>
                </c:pt>
                <c:pt idx="747">
                  <c:v>1.9912176953626808</c:v>
                </c:pt>
                <c:pt idx="748">
                  <c:v>1.4934132715220108</c:v>
                </c:pt>
                <c:pt idx="749">
                  <c:v>1.1200599536415079</c:v>
                </c:pt>
                <c:pt idx="750">
                  <c:v>54.330623813217947</c:v>
                </c:pt>
                <c:pt idx="751">
                  <c:v>54.873930051350122</c:v>
                </c:pt>
                <c:pt idx="752">
                  <c:v>55.422669351863632</c:v>
                </c:pt>
                <c:pt idx="753">
                  <c:v>55.976896045382276</c:v>
                </c:pt>
                <c:pt idx="754">
                  <c:v>56.536665005836099</c:v>
                </c:pt>
                <c:pt idx="755">
                  <c:v>57.10203165589445</c:v>
                </c:pt>
                <c:pt idx="756">
                  <c:v>57.673051972453401</c:v>
                </c:pt>
                <c:pt idx="757">
                  <c:v>58.249782492177943</c:v>
                </c:pt>
                <c:pt idx="758">
                  <c:v>58.832280317099716</c:v>
                </c:pt>
                <c:pt idx="759">
                  <c:v>59.420603120270719</c:v>
                </c:pt>
                <c:pt idx="760">
                  <c:v>60.014809151473422</c:v>
                </c:pt>
                <c:pt idx="761">
                  <c:v>11.252776715901266</c:v>
                </c:pt>
                <c:pt idx="762">
                  <c:v>61.221106815418032</c:v>
                </c:pt>
                <c:pt idx="763">
                  <c:v>61.833317883572228</c:v>
                </c:pt>
                <c:pt idx="764">
                  <c:v>62.45165106240794</c:v>
                </c:pt>
                <c:pt idx="765">
                  <c:v>63.076167573032023</c:v>
                </c:pt>
                <c:pt idx="766">
                  <c:v>63.706929248762343</c:v>
                </c:pt>
                <c:pt idx="767">
                  <c:v>64.343998541249974</c:v>
                </c:pt>
                <c:pt idx="768">
                  <c:v>64.987438526662473</c:v>
                </c:pt>
                <c:pt idx="769">
                  <c:v>65.637312911929101</c:v>
                </c:pt>
                <c:pt idx="770">
                  <c:v>66.293686041048403</c:v>
                </c:pt>
                <c:pt idx="771">
                  <c:v>66.956622901458871</c:v>
                </c:pt>
                <c:pt idx="772">
                  <c:v>67.626189130473463</c:v>
                </c:pt>
                <c:pt idx="773">
                  <c:v>68.302451021778211</c:v>
                </c:pt>
                <c:pt idx="774">
                  <c:v>68.985475531995974</c:v>
                </c:pt>
                <c:pt idx="775">
                  <c:v>69.675330287315944</c:v>
                </c:pt>
                <c:pt idx="776">
                  <c:v>70.372083590189092</c:v>
                </c:pt>
                <c:pt idx="777">
                  <c:v>71.075804426090983</c:v>
                </c:pt>
                <c:pt idx="778">
                  <c:v>71.786562470351896</c:v>
                </c:pt>
                <c:pt idx="779">
                  <c:v>72.504428095055417</c:v>
                </c:pt>
                <c:pt idx="780">
                  <c:v>73.229472376005972</c:v>
                </c:pt>
                <c:pt idx="781">
                  <c:v>73.961767099766035</c:v>
                </c:pt>
                <c:pt idx="782">
                  <c:v>74.701384770763681</c:v>
                </c:pt>
                <c:pt idx="783">
                  <c:v>75.44839861847133</c:v>
                </c:pt>
                <c:pt idx="784">
                  <c:v>76.20288260465604</c:v>
                </c:pt>
                <c:pt idx="785">
                  <c:v>160</c:v>
                </c:pt>
                <c:pt idx="786">
                  <c:v>168</c:v>
                </c:pt>
                <c:pt idx="787">
                  <c:v>176.4</c:v>
                </c:pt>
                <c:pt idx="788">
                  <c:v>185.22</c:v>
                </c:pt>
                <c:pt idx="789">
                  <c:v>194.48100000000002</c:v>
                </c:pt>
                <c:pt idx="790">
                  <c:v>204.20505000000006</c:v>
                </c:pt>
                <c:pt idx="791">
                  <c:v>214.41530250000005</c:v>
                </c:pt>
                <c:pt idx="792">
                  <c:v>225.13606762500004</c:v>
                </c:pt>
                <c:pt idx="793">
                  <c:v>236.39287100625006</c:v>
                </c:pt>
                <c:pt idx="794">
                  <c:v>248.21251455656255</c:v>
                </c:pt>
                <c:pt idx="795">
                  <c:v>260.62314028439067</c:v>
                </c:pt>
                <c:pt idx="796">
                  <c:v>273.65429729861023</c:v>
                </c:pt>
                <c:pt idx="797">
                  <c:v>287.33701216354081</c:v>
                </c:pt>
                <c:pt idx="798">
                  <c:v>290.21038228517619</c:v>
                </c:pt>
                <c:pt idx="799">
                  <c:v>293.11248610802801</c:v>
                </c:pt>
                <c:pt idx="800">
                  <c:v>74.010902742277068</c:v>
                </c:pt>
                <c:pt idx="801">
                  <c:v>74.751011769699829</c:v>
                </c:pt>
                <c:pt idx="802">
                  <c:v>75.498521887396848</c:v>
                </c:pt>
                <c:pt idx="803">
                  <c:v>76.253507106270817</c:v>
                </c:pt>
                <c:pt idx="804">
                  <c:v>77.016042177333532</c:v>
                </c:pt>
                <c:pt idx="805">
                  <c:v>77.786202599106872</c:v>
                </c:pt>
                <c:pt idx="806">
                  <c:v>78.564064625097927</c:v>
                </c:pt>
                <c:pt idx="807">
                  <c:v>79.34970527134891</c:v>
                </c:pt>
                <c:pt idx="808">
                  <c:v>80.143202324062401</c:v>
                </c:pt>
                <c:pt idx="809">
                  <c:v>80.944634347303037</c:v>
                </c:pt>
                <c:pt idx="810">
                  <c:v>81.754080690776064</c:v>
                </c:pt>
                <c:pt idx="811">
                  <c:v>82.571621497683822</c:v>
                </c:pt>
                <c:pt idx="812">
                  <c:v>83.397337712660672</c:v>
                </c:pt>
                <c:pt idx="813">
                  <c:v>84.231311089787269</c:v>
                </c:pt>
                <c:pt idx="814">
                  <c:v>85.073624200685146</c:v>
                </c:pt>
                <c:pt idx="815">
                  <c:v>85.924360442692006</c:v>
                </c:pt>
                <c:pt idx="816">
                  <c:v>86.783604047118914</c:v>
                </c:pt>
                <c:pt idx="817">
                  <c:v>87.651440087590103</c:v>
                </c:pt>
                <c:pt idx="818">
                  <c:v>88.527954488466023</c:v>
                </c:pt>
                <c:pt idx="819">
                  <c:v>89.413234033350676</c:v>
                </c:pt>
                <c:pt idx="820">
                  <c:v>90.307366373684175</c:v>
                </c:pt>
                <c:pt idx="821">
                  <c:v>91.210440037421023</c:v>
                </c:pt>
                <c:pt idx="822">
                  <c:v>92.122544437795241</c:v>
                </c:pt>
                <c:pt idx="823">
                  <c:v>93.043769882173208</c:v>
                </c:pt>
                <c:pt idx="824">
                  <c:v>93.974207580994914</c:v>
                </c:pt>
                <c:pt idx="825">
                  <c:v>94.913949656804874</c:v>
                </c:pt>
                <c:pt idx="826">
                  <c:v>95.863089153372911</c:v>
                </c:pt>
                <c:pt idx="827">
                  <c:v>96.821720044906641</c:v>
                </c:pt>
                <c:pt idx="828">
                  <c:v>97.789937245355731</c:v>
                </c:pt>
                <c:pt idx="829">
                  <c:v>98.76783661780928</c:v>
                </c:pt>
                <c:pt idx="830">
                  <c:v>99.755514983987382</c:v>
                </c:pt>
                <c:pt idx="831">
                  <c:v>100.75307013382724</c:v>
                </c:pt>
                <c:pt idx="832">
                  <c:v>101.76060083516552</c:v>
                </c:pt>
                <c:pt idx="833">
                  <c:v>102.77820684351715</c:v>
                </c:pt>
                <c:pt idx="834">
                  <c:v>103.80598891195234</c:v>
                </c:pt>
                <c:pt idx="835">
                  <c:v>104.84404880107186</c:v>
                </c:pt>
                <c:pt idx="836">
                  <c:v>105.89248928908259</c:v>
                </c:pt>
                <c:pt idx="837">
                  <c:v>106.9514141819734</c:v>
                </c:pt>
                <c:pt idx="838">
                  <c:v>108.02092832379313</c:v>
                </c:pt>
                <c:pt idx="839">
                  <c:v>109.10113760703105</c:v>
                </c:pt>
                <c:pt idx="840">
                  <c:v>110.19214898310136</c:v>
                </c:pt>
                <c:pt idx="841">
                  <c:v>111.29407047293239</c:v>
                </c:pt>
                <c:pt idx="842">
                  <c:v>112.4070111776617</c:v>
                </c:pt>
                <c:pt idx="843">
                  <c:v>113.53108128943832</c:v>
                </c:pt>
                <c:pt idx="844">
                  <c:v>114.66639210233271</c:v>
                </c:pt>
                <c:pt idx="845">
                  <c:v>115.81305602335604</c:v>
                </c:pt>
                <c:pt idx="846">
                  <c:v>116.97118658358958</c:v>
                </c:pt>
                <c:pt idx="847">
                  <c:v>118.14089844942551</c:v>
                </c:pt>
                <c:pt idx="848">
                  <c:v>119.32230743391975</c:v>
                </c:pt>
                <c:pt idx="849">
                  <c:v>120.51553050825893</c:v>
                </c:pt>
                <c:pt idx="850">
                  <c:v>121.72068581334153</c:v>
                </c:pt>
                <c:pt idx="851">
                  <c:v>122.93789267147494</c:v>
                </c:pt>
                <c:pt idx="852">
                  <c:v>124.1672715981897</c:v>
                </c:pt>
                <c:pt idx="853">
                  <c:v>125.40894431417159</c:v>
                </c:pt>
                <c:pt idx="854">
                  <c:v>126.66303375731331</c:v>
                </c:pt>
                <c:pt idx="855">
                  <c:v>127.92966409488645</c:v>
                </c:pt>
                <c:pt idx="856">
                  <c:v>129.20896073583532</c:v>
                </c:pt>
                <c:pt idx="857">
                  <c:v>130.50105034319367</c:v>
                </c:pt>
                <c:pt idx="858">
                  <c:v>131.8060608466256</c:v>
                </c:pt>
                <c:pt idx="859">
                  <c:v>133.12412145509182</c:v>
                </c:pt>
                <c:pt idx="860">
                  <c:v>134.45536266964277</c:v>
                </c:pt>
                <c:pt idx="861">
                  <c:v>135.79991629633918</c:v>
                </c:pt>
                <c:pt idx="862">
                  <c:v>137.15791545930259</c:v>
                </c:pt>
                <c:pt idx="863">
                  <c:v>138.52949461389559</c:v>
                </c:pt>
                <c:pt idx="864">
                  <c:v>139.91478956003454</c:v>
                </c:pt>
                <c:pt idx="865">
                  <c:v>141.31393745563491</c:v>
                </c:pt>
                <c:pt idx="866">
                  <c:v>142.72707683019127</c:v>
                </c:pt>
                <c:pt idx="867">
                  <c:v>144.15434759849319</c:v>
                </c:pt>
                <c:pt idx="868">
                  <c:v>145.59589107447812</c:v>
                </c:pt>
                <c:pt idx="869">
                  <c:v>147.05184998522287</c:v>
                </c:pt>
                <c:pt idx="870">
                  <c:v>148.52236848507511</c:v>
                </c:pt>
                <c:pt idx="871">
                  <c:v>150.00759216992589</c:v>
                </c:pt>
                <c:pt idx="872">
                  <c:v>151.50766809162513</c:v>
                </c:pt>
                <c:pt idx="873">
                  <c:v>153.02274477254136</c:v>
                </c:pt>
                <c:pt idx="874">
                  <c:v>154.55297222026678</c:v>
                </c:pt>
                <c:pt idx="875">
                  <c:v>156.09850194246945</c:v>
                </c:pt>
                <c:pt idx="876">
                  <c:v>157.65948696189415</c:v>
                </c:pt>
                <c:pt idx="877">
                  <c:v>159.2360818315131</c:v>
                </c:pt>
                <c:pt idx="878">
                  <c:v>160.82844264982822</c:v>
                </c:pt>
                <c:pt idx="879">
                  <c:v>162.43672707632649</c:v>
                </c:pt>
                <c:pt idx="880">
                  <c:v>164.06109434708978</c:v>
                </c:pt>
                <c:pt idx="881">
                  <c:v>165.70170529056068</c:v>
                </c:pt>
                <c:pt idx="882">
                  <c:v>167.3587223434663</c:v>
                </c:pt>
                <c:pt idx="883">
                  <c:v>169.03230956690095</c:v>
                </c:pt>
                <c:pt idx="884">
                  <c:v>170.72263266256996</c:v>
                </c:pt>
                <c:pt idx="885">
                  <c:v>172.42985898919568</c:v>
                </c:pt>
                <c:pt idx="886">
                  <c:v>174.15415757908764</c:v>
                </c:pt>
                <c:pt idx="887">
                  <c:v>175.89569915487851</c:v>
                </c:pt>
                <c:pt idx="888">
                  <c:v>177.6546561464273</c:v>
                </c:pt>
                <c:pt idx="889">
                  <c:v>179.4312027078916</c:v>
                </c:pt>
                <c:pt idx="890">
                  <c:v>181.22551473497049</c:v>
                </c:pt>
                <c:pt idx="891">
                  <c:v>183.03776988232022</c:v>
                </c:pt>
                <c:pt idx="892">
                  <c:v>184.86814758114338</c:v>
                </c:pt>
                <c:pt idx="893">
                  <c:v>186.71682905695485</c:v>
                </c:pt>
                <c:pt idx="894">
                  <c:v>188.58399734752439</c:v>
                </c:pt>
                <c:pt idx="895">
                  <c:v>87.947849577439257</c:v>
                </c:pt>
                <c:pt idx="896">
                  <c:v>88.82732807321365</c:v>
                </c:pt>
                <c:pt idx="897">
                  <c:v>89.7156013539458</c:v>
                </c:pt>
                <c:pt idx="898">
                  <c:v>90.612757367485244</c:v>
                </c:pt>
                <c:pt idx="899">
                  <c:v>91.51888494116011</c:v>
                </c:pt>
                <c:pt idx="900">
                  <c:v>92.434073790571688</c:v>
                </c:pt>
                <c:pt idx="901">
                  <c:v>93.358414528477425</c:v>
                </c:pt>
                <c:pt idx="902">
                  <c:v>94.291998673762194</c:v>
                </c:pt>
                <c:pt idx="903">
                  <c:v>43.973924788719629</c:v>
                </c:pt>
                <c:pt idx="904">
                  <c:v>44.413664036606825</c:v>
                </c:pt>
                <c:pt idx="905">
                  <c:v>44.8578006769729</c:v>
                </c:pt>
                <c:pt idx="906">
                  <c:v>45.306378683742622</c:v>
                </c:pt>
                <c:pt idx="907">
                  <c:v>72.440831750957273</c:v>
                </c:pt>
                <c:pt idx="908">
                  <c:v>73.165240068466844</c:v>
                </c:pt>
                <c:pt idx="909">
                  <c:v>73.896892469151524</c:v>
                </c:pt>
                <c:pt idx="910">
                  <c:v>74.635861393843044</c:v>
                </c:pt>
                <c:pt idx="911">
                  <c:v>75.38222000778147</c:v>
                </c:pt>
                <c:pt idx="912">
                  <c:v>76.136042207859276</c:v>
                </c:pt>
                <c:pt idx="913">
                  <c:v>76.897402629937886</c:v>
                </c:pt>
                <c:pt idx="914">
                  <c:v>77.666376656237247</c:v>
                </c:pt>
                <c:pt idx="915">
                  <c:v>78.443040422799641</c:v>
                </c:pt>
                <c:pt idx="916">
                  <c:v>79.227470827027645</c:v>
                </c:pt>
                <c:pt idx="917">
                  <c:v>80.019745535297915</c:v>
                </c:pt>
                <c:pt idx="918">
                  <c:v>15.003702287868355</c:v>
                </c:pt>
                <c:pt idx="919">
                  <c:v>81.628142420557396</c:v>
                </c:pt>
                <c:pt idx="920">
                  <c:v>82.444423844762994</c:v>
                </c:pt>
                <c:pt idx="921">
                  <c:v>83.268868083210606</c:v>
                </c:pt>
                <c:pt idx="922">
                  <c:v>84.101556764042712</c:v>
                </c:pt>
                <c:pt idx="923">
                  <c:v>84.942572331683124</c:v>
                </c:pt>
                <c:pt idx="924">
                  <c:v>85.791998054999993</c:v>
                </c:pt>
                <c:pt idx="925">
                  <c:v>86.649918035549973</c:v>
                </c:pt>
                <c:pt idx="926">
                  <c:v>87.516417215905477</c:v>
                </c:pt>
                <c:pt idx="927">
                  <c:v>88.391581388064537</c:v>
                </c:pt>
                <c:pt idx="928">
                  <c:v>89.275497201945171</c:v>
                </c:pt>
                <c:pt idx="929">
                  <c:v>90.168252173964632</c:v>
                </c:pt>
                <c:pt idx="930">
                  <c:v>91.069934695704276</c:v>
                </c:pt>
                <c:pt idx="931">
                  <c:v>91.980634042661308</c:v>
                </c:pt>
                <c:pt idx="932">
                  <c:v>92.90044038308794</c:v>
                </c:pt>
                <c:pt idx="933">
                  <c:v>93.829444786918813</c:v>
                </c:pt>
                <c:pt idx="934">
                  <c:v>94.76773923478801</c:v>
                </c:pt>
                <c:pt idx="935">
                  <c:v>95.715416627135866</c:v>
                </c:pt>
                <c:pt idx="936">
                  <c:v>96.672570793407232</c:v>
                </c:pt>
                <c:pt idx="937">
                  <c:v>97.639296501341292</c:v>
                </c:pt>
                <c:pt idx="938">
                  <c:v>98.615689466354723</c:v>
                </c:pt>
                <c:pt idx="939">
                  <c:v>99.601846361018247</c:v>
                </c:pt>
                <c:pt idx="940">
                  <c:v>100.59786482462845</c:v>
                </c:pt>
                <c:pt idx="941">
                  <c:v>101.60384347287473</c:v>
                </c:pt>
              </c:numCache>
            </c:numRef>
          </c:xVal>
          <c:yVal>
            <c:numRef>
              <c:f>EDA!$Y$6:$Y$947</c:f>
              <c:numCache>
                <c:formatCode>0.00</c:formatCode>
                <c:ptCount val="942"/>
                <c:pt idx="0">
                  <c:v>1987.8420327389742</c:v>
                </c:pt>
                <c:pt idx="1">
                  <c:v>1940.0530881484008</c:v>
                </c:pt>
                <c:pt idx="2">
                  <c:v>1915.1565601333828</c:v>
                </c:pt>
                <c:pt idx="3">
                  <c:v>1952.1820559123441</c:v>
                </c:pt>
                <c:pt idx="4">
                  <c:v>2473.7035614817964</c:v>
                </c:pt>
                <c:pt idx="5">
                  <c:v>2467.8476248948136</c:v>
                </c:pt>
                <c:pt idx="6">
                  <c:v>2482.9741420715882</c:v>
                </c:pt>
                <c:pt idx="7">
                  <c:v>2259.0874322701593</c:v>
                </c:pt>
                <c:pt idx="8">
                  <c:v>2522.9470041617765</c:v>
                </c:pt>
                <c:pt idx="9">
                  <c:v>2226.5012159067178</c:v>
                </c:pt>
                <c:pt idx="10">
                  <c:v>2631.2101706550952</c:v>
                </c:pt>
                <c:pt idx="11">
                  <c:v>2443.5671866943044</c:v>
                </c:pt>
                <c:pt idx="12">
                  <c:v>2411.9713000489542</c:v>
                </c:pt>
                <c:pt idx="13">
                  <c:v>2901.7004664484402</c:v>
                </c:pt>
                <c:pt idx="14">
                  <c:v>2570.8230910376046</c:v>
                </c:pt>
                <c:pt idx="15">
                  <c:v>2778.0792619689055</c:v>
                </c:pt>
                <c:pt idx="16">
                  <c:v>2410.2648795810287</c:v>
                </c:pt>
                <c:pt idx="17">
                  <c:v>2852.6790730258094</c:v>
                </c:pt>
                <c:pt idx="18">
                  <c:v>8068.7291600879526</c:v>
                </c:pt>
                <c:pt idx="19">
                  <c:v>7059.5886402719816</c:v>
                </c:pt>
                <c:pt idx="20">
                  <c:v>8113.1488100122588</c:v>
                </c:pt>
                <c:pt idx="21">
                  <c:v>7917.2133287045908</c:v>
                </c:pt>
                <c:pt idx="22">
                  <c:v>7583.0034494375213</c:v>
                </c:pt>
                <c:pt idx="23">
                  <c:v>7664.818751285613</c:v>
                </c:pt>
                <c:pt idx="24">
                  <c:v>9620.2132551610011</c:v>
                </c:pt>
                <c:pt idx="25">
                  <c:v>8079.3358974496186</c:v>
                </c:pt>
                <c:pt idx="26">
                  <c:v>9404.1101192604619</c:v>
                </c:pt>
                <c:pt idx="27">
                  <c:v>8318.7086408571085</c:v>
                </c:pt>
                <c:pt idx="28">
                  <c:v>9794.7552529128589</c:v>
                </c:pt>
                <c:pt idx="29">
                  <c:v>8654.2849538929568</c:v>
                </c:pt>
                <c:pt idx="30">
                  <c:v>9259.3614898028045</c:v>
                </c:pt>
                <c:pt idx="31">
                  <c:v>8689.4839657367975</c:v>
                </c:pt>
                <c:pt idx="32">
                  <c:v>8647.1927782359962</c:v>
                </c:pt>
                <c:pt idx="33">
                  <c:v>7634.9355116063671</c:v>
                </c:pt>
                <c:pt idx="34">
                  <c:v>8985.4800554219673</c:v>
                </c:pt>
                <c:pt idx="35">
                  <c:v>8630.2841801826689</c:v>
                </c:pt>
                <c:pt idx="36">
                  <c:v>8611.0008979245995</c:v>
                </c:pt>
                <c:pt idx="37">
                  <c:v>7192.4537690608495</c:v>
                </c:pt>
                <c:pt idx="38">
                  <c:v>7254.7328149475388</c:v>
                </c:pt>
                <c:pt idx="39">
                  <c:v>2754.1320006311844</c:v>
                </c:pt>
                <c:pt idx="40">
                  <c:v>2593.3819616622691</c:v>
                </c:pt>
                <c:pt idx="41">
                  <c:v>2436.8169510126845</c:v>
                </c:pt>
                <c:pt idx="42">
                  <c:v>2279.5345217716458</c:v>
                </c:pt>
                <c:pt idx="43">
                  <c:v>2142.964885176681</c:v>
                </c:pt>
                <c:pt idx="44">
                  <c:v>2042.8445792519105</c:v>
                </c:pt>
                <c:pt idx="45">
                  <c:v>2168.9973961338783</c:v>
                </c:pt>
                <c:pt idx="46">
                  <c:v>2253.5140451861043</c:v>
                </c:pt>
                <c:pt idx="47">
                  <c:v>2257.003629741756</c:v>
                </c:pt>
                <c:pt idx="48">
                  <c:v>1996.086255678505</c:v>
                </c:pt>
                <c:pt idx="49">
                  <c:v>2345.1449329489142</c:v>
                </c:pt>
                <c:pt idx="50">
                  <c:v>2022.1573131655821</c:v>
                </c:pt>
                <c:pt idx="51">
                  <c:v>2376.5618039636756</c:v>
                </c:pt>
                <c:pt idx="52">
                  <c:v>2207.7667990469145</c:v>
                </c:pt>
                <c:pt idx="53">
                  <c:v>1993.565925550959</c:v>
                </c:pt>
                <c:pt idx="54">
                  <c:v>2449.7997036112492</c:v>
                </c:pt>
                <c:pt idx="55">
                  <c:v>1956.8481294969667</c:v>
                </c:pt>
                <c:pt idx="56">
                  <c:v>2422.639932723544</c:v>
                </c:pt>
                <c:pt idx="57">
                  <c:v>2443.9707702201003</c:v>
                </c:pt>
                <c:pt idx="58">
                  <c:v>2401.0441534675879</c:v>
                </c:pt>
                <c:pt idx="59">
                  <c:v>2498.6574625982471</c:v>
                </c:pt>
                <c:pt idx="60">
                  <c:v>2564.8588120798986</c:v>
                </c:pt>
                <c:pt idx="61">
                  <c:v>2295.7701513412303</c:v>
                </c:pt>
                <c:pt idx="62">
                  <c:v>2067.5135305433569</c:v>
                </c:pt>
                <c:pt idx="63">
                  <c:v>2157.33010408879</c:v>
                </c:pt>
                <c:pt idx="64">
                  <c:v>2485.6278047544552</c:v>
                </c:pt>
                <c:pt idx="65">
                  <c:v>2438.01736179099</c:v>
                </c:pt>
                <c:pt idx="66">
                  <c:v>1852.9306862453727</c:v>
                </c:pt>
                <c:pt idx="67">
                  <c:v>1840.0691097574243</c:v>
                </c:pt>
                <c:pt idx="68">
                  <c:v>2128.3550883270636</c:v>
                </c:pt>
                <c:pt idx="69">
                  <c:v>1811.5584569569801</c:v>
                </c:pt>
                <c:pt idx="70">
                  <c:v>5613.8710026341523</c:v>
                </c:pt>
                <c:pt idx="71">
                  <c:v>4634.7924262004481</c:v>
                </c:pt>
                <c:pt idx="72">
                  <c:v>4584.4356713013876</c:v>
                </c:pt>
                <c:pt idx="73">
                  <c:v>5235.625412994912</c:v>
                </c:pt>
                <c:pt idx="74">
                  <c:v>4707.0746308564458</c:v>
                </c:pt>
                <c:pt idx="75">
                  <c:v>4737.7288441483961</c:v>
                </c:pt>
                <c:pt idx="76">
                  <c:v>4730.726413445761</c:v>
                </c:pt>
                <c:pt idx="77">
                  <c:v>5953.7557966093864</c:v>
                </c:pt>
                <c:pt idx="78">
                  <c:v>5502.9038905952575</c:v>
                </c:pt>
                <c:pt idx="79">
                  <c:v>5417.211625613716</c:v>
                </c:pt>
                <c:pt idx="80">
                  <c:v>8362.1500596861642</c:v>
                </c:pt>
                <c:pt idx="81">
                  <c:v>8348.6236671625538</c:v>
                </c:pt>
                <c:pt idx="82">
                  <c:v>7979.4294179131939</c:v>
                </c:pt>
                <c:pt idx="83">
                  <c:v>8876.1742224322297</c:v>
                </c:pt>
                <c:pt idx="84">
                  <c:v>9811.4113237045731</c:v>
                </c:pt>
                <c:pt idx="85">
                  <c:v>10065.887046686852</c:v>
                </c:pt>
                <c:pt idx="86">
                  <c:v>8832.3898193732093</c:v>
                </c:pt>
                <c:pt idx="87">
                  <c:v>9347.9174520206689</c:v>
                </c:pt>
                <c:pt idx="88">
                  <c:v>7677.8818306519279</c:v>
                </c:pt>
                <c:pt idx="89">
                  <c:v>7340.9358877957739</c:v>
                </c:pt>
                <c:pt idx="90">
                  <c:v>7470.4265868878256</c:v>
                </c:pt>
                <c:pt idx="91">
                  <c:v>6841.3162491089015</c:v>
                </c:pt>
                <c:pt idx="92">
                  <c:v>2441.5881557241955</c:v>
                </c:pt>
                <c:pt idx="93">
                  <c:v>1893.8593758198008</c:v>
                </c:pt>
                <c:pt idx="94">
                  <c:v>1906.6630829996811</c:v>
                </c:pt>
                <c:pt idx="95">
                  <c:v>1924.5322034194699</c:v>
                </c:pt>
                <c:pt idx="96">
                  <c:v>2257.8640573062917</c:v>
                </c:pt>
                <c:pt idx="97">
                  <c:v>2471.9118350234435</c:v>
                </c:pt>
                <c:pt idx="98">
                  <c:v>2233.2417786896685</c:v>
                </c:pt>
                <c:pt idx="99">
                  <c:v>2260.6398825823876</c:v>
                </c:pt>
                <c:pt idx="100">
                  <c:v>2298.5526048471575</c:v>
                </c:pt>
                <c:pt idx="101">
                  <c:v>2025.4923970201394</c:v>
                </c:pt>
                <c:pt idx="102">
                  <c:v>2014.0280606796712</c:v>
                </c:pt>
                <c:pt idx="103">
                  <c:v>2419.5874225143953</c:v>
                </c:pt>
                <c:pt idx="104">
                  <c:v>2382.4958143300873</c:v>
                </c:pt>
                <c:pt idx="105">
                  <c:v>2157.4321206117679</c:v>
                </c:pt>
                <c:pt idx="106">
                  <c:v>2220.0479960962539</c:v>
                </c:pt>
                <c:pt idx="107">
                  <c:v>2106.6953971886282</c:v>
                </c:pt>
                <c:pt idx="108">
                  <c:v>2511.5403853023877</c:v>
                </c:pt>
                <c:pt idx="109">
                  <c:v>2432.6237374497955</c:v>
                </c:pt>
                <c:pt idx="110">
                  <c:v>2097.5896789666444</c:v>
                </c:pt>
                <c:pt idx="111">
                  <c:v>2531.2441416483102</c:v>
                </c:pt>
                <c:pt idx="112">
                  <c:v>2063.8464607900387</c:v>
                </c:pt>
                <c:pt idx="113">
                  <c:v>2166.1790681602247</c:v>
                </c:pt>
                <c:pt idx="114">
                  <c:v>2462.3427029978379</c:v>
                </c:pt>
                <c:pt idx="115">
                  <c:v>2181.6155444897404</c:v>
                </c:pt>
                <c:pt idx="116">
                  <c:v>2277.4092418357427</c:v>
                </c:pt>
                <c:pt idx="117">
                  <c:v>2243.1185265536701</c:v>
                </c:pt>
                <c:pt idx="118">
                  <c:v>1968.6332444129291</c:v>
                </c:pt>
                <c:pt idx="119">
                  <c:v>2391.9138205790637</c:v>
                </c:pt>
                <c:pt idx="120">
                  <c:v>2093.102551882218</c:v>
                </c:pt>
                <c:pt idx="121">
                  <c:v>2395.922047309019</c:v>
                </c:pt>
                <c:pt idx="122">
                  <c:v>6140.5576598312637</c:v>
                </c:pt>
                <c:pt idx="123">
                  <c:v>8723.5182858073858</c:v>
                </c:pt>
                <c:pt idx="124">
                  <c:v>10825.130513034301</c:v>
                </c:pt>
                <c:pt idx="125">
                  <c:v>11253.646020027665</c:v>
                </c:pt>
                <c:pt idx="126">
                  <c:v>10287.568269112546</c:v>
                </c:pt>
                <c:pt idx="127">
                  <c:v>11265.118678524148</c:v>
                </c:pt>
                <c:pt idx="128">
                  <c:v>10245.81963197442</c:v>
                </c:pt>
                <c:pt idx="129">
                  <c:v>12161.000617424685</c:v>
                </c:pt>
                <c:pt idx="130">
                  <c:v>10153.481942250108</c:v>
                </c:pt>
                <c:pt idx="131">
                  <c:v>10494.330710170163</c:v>
                </c:pt>
                <c:pt idx="132">
                  <c:v>7998.9462250275537</c:v>
                </c:pt>
                <c:pt idx="133">
                  <c:v>7522.2918274029635</c:v>
                </c:pt>
                <c:pt idx="134">
                  <c:v>7026.1640476758766</c:v>
                </c:pt>
                <c:pt idx="135">
                  <c:v>8227.4076471303524</c:v>
                </c:pt>
                <c:pt idx="136">
                  <c:v>7628.4271232294877</c:v>
                </c:pt>
                <c:pt idx="137">
                  <c:v>6280.7243712062591</c:v>
                </c:pt>
                <c:pt idx="138">
                  <c:v>6442.1736391407539</c:v>
                </c:pt>
                <c:pt idx="139">
                  <c:v>6537.0478166951352</c:v>
                </c:pt>
                <c:pt idx="140">
                  <c:v>6836.3592527266783</c:v>
                </c:pt>
                <c:pt idx="141">
                  <c:v>6768.4305678260316</c:v>
                </c:pt>
                <c:pt idx="142">
                  <c:v>6593.1750443702995</c:v>
                </c:pt>
                <c:pt idx="143">
                  <c:v>7313.0299163046911</c:v>
                </c:pt>
                <c:pt idx="144">
                  <c:v>2728.2961941479816</c:v>
                </c:pt>
                <c:pt idx="145">
                  <c:v>2749.4381943389485</c:v>
                </c:pt>
                <c:pt idx="146">
                  <c:v>2199.7170378797578</c:v>
                </c:pt>
                <c:pt idx="147">
                  <c:v>2719.7088399870886</c:v>
                </c:pt>
                <c:pt idx="148">
                  <c:v>2455.698959580131</c:v>
                </c:pt>
                <c:pt idx="149">
                  <c:v>2780.5867973695144</c:v>
                </c:pt>
                <c:pt idx="150">
                  <c:v>2681.0706912663818</c:v>
                </c:pt>
                <c:pt idx="151">
                  <c:v>2412.2346934624925</c:v>
                </c:pt>
                <c:pt idx="152">
                  <c:v>2504.1279625109905</c:v>
                </c:pt>
                <c:pt idx="153">
                  <c:v>2810.0046577577459</c:v>
                </c:pt>
                <c:pt idx="154">
                  <c:v>2791.86892590356</c:v>
                </c:pt>
                <c:pt idx="155">
                  <c:v>2306.7891488100736</c:v>
                </c:pt>
                <c:pt idx="156">
                  <c:v>2933.2414561633168</c:v>
                </c:pt>
                <c:pt idx="157">
                  <c:v>2474.3100014179799</c:v>
                </c:pt>
                <c:pt idx="158">
                  <c:v>2494.6129524301623</c:v>
                </c:pt>
                <c:pt idx="159">
                  <c:v>3214.8189824376855</c:v>
                </c:pt>
                <c:pt idx="160">
                  <c:v>2617.0876330104011</c:v>
                </c:pt>
                <c:pt idx="161">
                  <c:v>2707.5524019092363</c:v>
                </c:pt>
                <c:pt idx="162">
                  <c:v>2621.4760857192259</c:v>
                </c:pt>
                <c:pt idx="163">
                  <c:v>2803.2617656572684</c:v>
                </c:pt>
                <c:pt idx="164">
                  <c:v>2508.0855439824359</c:v>
                </c:pt>
                <c:pt idx="165">
                  <c:v>2686.4753205129937</c:v>
                </c:pt>
                <c:pt idx="166">
                  <c:v>2710.7329722763275</c:v>
                </c:pt>
                <c:pt idx="167">
                  <c:v>2766.2497120287844</c:v>
                </c:pt>
                <c:pt idx="168">
                  <c:v>2676.5061216340414</c:v>
                </c:pt>
                <c:pt idx="169">
                  <c:v>2429.2481711411338</c:v>
                </c:pt>
                <c:pt idx="170">
                  <c:v>2947.7330699970203</c:v>
                </c:pt>
                <c:pt idx="171">
                  <c:v>2830.3859888451657</c:v>
                </c:pt>
                <c:pt idx="172">
                  <c:v>2491.8049939672778</c:v>
                </c:pt>
                <c:pt idx="173">
                  <c:v>2523.0601511960795</c:v>
                </c:pt>
                <c:pt idx="174">
                  <c:v>2938.1658000612229</c:v>
                </c:pt>
                <c:pt idx="175">
                  <c:v>6697.8352525424416</c:v>
                </c:pt>
                <c:pt idx="176">
                  <c:v>7313.3299379578984</c:v>
                </c:pt>
                <c:pt idx="177">
                  <c:v>6437.3077364915334</c:v>
                </c:pt>
                <c:pt idx="178">
                  <c:v>7671.4962588536264</c:v>
                </c:pt>
                <c:pt idx="179">
                  <c:v>6953.4343588062784</c:v>
                </c:pt>
                <c:pt idx="180">
                  <c:v>7621.3506038938494</c:v>
                </c:pt>
                <c:pt idx="181">
                  <c:v>6643.3405865742352</c:v>
                </c:pt>
                <c:pt idx="182">
                  <c:v>7863.3266857698882</c:v>
                </c:pt>
                <c:pt idx="183">
                  <c:v>6743.1988685990491</c:v>
                </c:pt>
                <c:pt idx="184">
                  <c:v>7935.0594966055851</c:v>
                </c:pt>
                <c:pt idx="185">
                  <c:v>6743.059707647717</c:v>
                </c:pt>
                <c:pt idx="186">
                  <c:v>7139.7360238451947</c:v>
                </c:pt>
                <c:pt idx="187">
                  <c:v>7862.6213570774426</c:v>
                </c:pt>
                <c:pt idx="188">
                  <c:v>7973.9068740942985</c:v>
                </c:pt>
                <c:pt idx="189">
                  <c:v>7001.5826684212388</c:v>
                </c:pt>
                <c:pt idx="190">
                  <c:v>7472.4493068043503</c:v>
                </c:pt>
                <c:pt idx="191">
                  <c:v>7970.883956917105</c:v>
                </c:pt>
                <c:pt idx="192">
                  <c:v>7850.0576102050263</c:v>
                </c:pt>
                <c:pt idx="193">
                  <c:v>9901.3758702442319</c:v>
                </c:pt>
                <c:pt idx="194">
                  <c:v>10025.237148295226</c:v>
                </c:pt>
                <c:pt idx="195">
                  <c:v>9140.1136806253126</c:v>
                </c:pt>
                <c:pt idx="196">
                  <c:v>3345.1729255415712</c:v>
                </c:pt>
                <c:pt idx="197">
                  <c:v>3541.0322759543642</c:v>
                </c:pt>
                <c:pt idx="198">
                  <c:v>3449.3209376741556</c:v>
                </c:pt>
                <c:pt idx="199">
                  <c:v>3061.0615128362315</c:v>
                </c:pt>
                <c:pt idx="200">
                  <c:v>3051.1093622569229</c:v>
                </c:pt>
                <c:pt idx="201">
                  <c:v>3203.9147090586807</c:v>
                </c:pt>
                <c:pt idx="202">
                  <c:v>3080.9018404491626</c:v>
                </c:pt>
                <c:pt idx="203">
                  <c:v>3566.7487835671027</c:v>
                </c:pt>
                <c:pt idx="204">
                  <c:v>3129.8361210653784</c:v>
                </c:pt>
                <c:pt idx="205">
                  <c:v>3267.3015704143991</c:v>
                </c:pt>
                <c:pt idx="206">
                  <c:v>3293.6683273415842</c:v>
                </c:pt>
                <c:pt idx="207">
                  <c:v>3393.4121691611849</c:v>
                </c:pt>
                <c:pt idx="208">
                  <c:v>3031.9730640741482</c:v>
                </c:pt>
                <c:pt idx="209">
                  <c:v>3006.2241734015806</c:v>
                </c:pt>
                <c:pt idx="210">
                  <c:v>3673.8160973941249</c:v>
                </c:pt>
                <c:pt idx="211">
                  <c:v>3827.221359275693</c:v>
                </c:pt>
                <c:pt idx="212">
                  <c:v>3743.4559628954589</c:v>
                </c:pt>
                <c:pt idx="213">
                  <c:v>3297.6723270515477</c:v>
                </c:pt>
                <c:pt idx="214">
                  <c:v>3533.0251224637309</c:v>
                </c:pt>
                <c:pt idx="215">
                  <c:v>3218.3042844237311</c:v>
                </c:pt>
                <c:pt idx="216">
                  <c:v>3222.084131095372</c:v>
                </c:pt>
                <c:pt idx="217">
                  <c:v>3224.0621571117231</c:v>
                </c:pt>
                <c:pt idx="218">
                  <c:v>3305.4852596090991</c:v>
                </c:pt>
                <c:pt idx="219">
                  <c:v>3979.8652612145115</c:v>
                </c:pt>
                <c:pt idx="220">
                  <c:v>3167.2215485208608</c:v>
                </c:pt>
                <c:pt idx="221">
                  <c:v>3325.6888518914607</c:v>
                </c:pt>
                <c:pt idx="222">
                  <c:v>2993.7002349208433</c:v>
                </c:pt>
                <c:pt idx="223">
                  <c:v>2882.5738068212831</c:v>
                </c:pt>
                <c:pt idx="224">
                  <c:v>3155.9485198008829</c:v>
                </c:pt>
                <c:pt idx="225">
                  <c:v>2703.3267255134797</c:v>
                </c:pt>
                <c:pt idx="226">
                  <c:v>3151.4630180329627</c:v>
                </c:pt>
                <c:pt idx="227">
                  <c:v>7087.1726827623452</c:v>
                </c:pt>
                <c:pt idx="228">
                  <c:v>7698.2257907978028</c:v>
                </c:pt>
                <c:pt idx="229">
                  <c:v>7556.0470686080462</c:v>
                </c:pt>
                <c:pt idx="230">
                  <c:v>7261.6646730011162</c:v>
                </c:pt>
                <c:pt idx="231">
                  <c:v>8328.4687536630536</c:v>
                </c:pt>
                <c:pt idx="232">
                  <c:v>8871.8429562556812</c:v>
                </c:pt>
                <c:pt idx="233">
                  <c:v>7932.5391588349248</c:v>
                </c:pt>
                <c:pt idx="234">
                  <c:v>8520.8740909573389</c:v>
                </c:pt>
                <c:pt idx="235">
                  <c:v>14866.398850380318</c:v>
                </c:pt>
                <c:pt idx="236">
                  <c:v>16663.995069620287</c:v>
                </c:pt>
                <c:pt idx="237">
                  <c:v>14211.12812698975</c:v>
                </c:pt>
                <c:pt idx="238">
                  <c:v>16381.121396438079</c:v>
                </c:pt>
                <c:pt idx="239">
                  <c:v>13743.795777672283</c:v>
                </c:pt>
                <c:pt idx="240">
                  <c:v>14349.393761304829</c:v>
                </c:pt>
                <c:pt idx="241">
                  <c:v>13927.090784949209</c:v>
                </c:pt>
                <c:pt idx="242">
                  <c:v>14538.123891313524</c:v>
                </c:pt>
                <c:pt idx="243">
                  <c:v>13599.151700308101</c:v>
                </c:pt>
                <c:pt idx="244">
                  <c:v>11012.577430324593</c:v>
                </c:pt>
                <c:pt idx="245">
                  <c:v>10593.931315340185</c:v>
                </c:pt>
                <c:pt idx="246">
                  <c:v>9459.2135328486002</c:v>
                </c:pt>
                <c:pt idx="247">
                  <c:v>10450.366680430481</c:v>
                </c:pt>
                <c:pt idx="248">
                  <c:v>10760.92448958786</c:v>
                </c:pt>
                <c:pt idx="249">
                  <c:v>3419.1154144777074</c:v>
                </c:pt>
                <c:pt idx="250">
                  <c:v>3677.2824470469536</c:v>
                </c:pt>
                <c:pt idx="251">
                  <c:v>3841.1282568707593</c:v>
                </c:pt>
                <c:pt idx="252">
                  <c:v>4051.8780579779664</c:v>
                </c:pt>
                <c:pt idx="253">
                  <c:v>3260.6912602667248</c:v>
                </c:pt>
                <c:pt idx="254">
                  <c:v>3630.848672316868</c:v>
                </c:pt>
                <c:pt idx="255">
                  <c:v>3288.5930902346122</c:v>
                </c:pt>
                <c:pt idx="256">
                  <c:v>3955.6618966949309</c:v>
                </c:pt>
                <c:pt idx="257">
                  <c:v>3971.8351213905798</c:v>
                </c:pt>
                <c:pt idx="258">
                  <c:v>3905.3027404553986</c:v>
                </c:pt>
                <c:pt idx="259">
                  <c:v>3686.5300483458573</c:v>
                </c:pt>
                <c:pt idx="260">
                  <c:v>3710.8399564588181</c:v>
                </c:pt>
                <c:pt idx="261">
                  <c:v>3718.7290688805647</c:v>
                </c:pt>
                <c:pt idx="262">
                  <c:v>3624.7153924541076</c:v>
                </c:pt>
                <c:pt idx="263">
                  <c:v>3902.7103579981258</c:v>
                </c:pt>
                <c:pt idx="264">
                  <c:v>4098.7746676036413</c:v>
                </c:pt>
                <c:pt idx="265">
                  <c:v>3659.001906742898</c:v>
                </c:pt>
                <c:pt idx="266">
                  <c:v>3405.7028200414697</c:v>
                </c:pt>
                <c:pt idx="267">
                  <c:v>3109.6079885139143</c:v>
                </c:pt>
                <c:pt idx="268">
                  <c:v>3265.8964194817349</c:v>
                </c:pt>
                <c:pt idx="269">
                  <c:v>2960.952520125612</c:v>
                </c:pt>
                <c:pt idx="270">
                  <c:v>3030.2952953751605</c:v>
                </c:pt>
                <c:pt idx="271">
                  <c:v>2610.5192800405316</c:v>
                </c:pt>
                <c:pt idx="272">
                  <c:v>2395.6038558922141</c:v>
                </c:pt>
                <c:pt idx="273">
                  <c:v>2117.3916740506775</c:v>
                </c:pt>
                <c:pt idx="274">
                  <c:v>2354.077792520392</c:v>
                </c:pt>
                <c:pt idx="275">
                  <c:v>2328.1352594895907</c:v>
                </c:pt>
                <c:pt idx="276">
                  <c:v>1854.4017126202302</c:v>
                </c:pt>
                <c:pt idx="277">
                  <c:v>2095.5983538604505</c:v>
                </c:pt>
                <c:pt idx="278">
                  <c:v>2115.5022889734528</c:v>
                </c:pt>
                <c:pt idx="279">
                  <c:v>8275.5625727330789</c:v>
                </c:pt>
                <c:pt idx="280">
                  <c:v>8456.1528849674669</c:v>
                </c:pt>
                <c:pt idx="281">
                  <c:v>8338.8914502443004</c:v>
                </c:pt>
                <c:pt idx="282">
                  <c:v>9720.2273432493876</c:v>
                </c:pt>
                <c:pt idx="283">
                  <c:v>8829.5300754925629</c:v>
                </c:pt>
                <c:pt idx="284">
                  <c:v>10265.373986018461</c:v>
                </c:pt>
                <c:pt idx="285">
                  <c:v>8551.8503917332946</c:v>
                </c:pt>
                <c:pt idx="286">
                  <c:v>9125.9471930201271</c:v>
                </c:pt>
                <c:pt idx="287">
                  <c:v>9307.1414304402824</c:v>
                </c:pt>
                <c:pt idx="288">
                  <c:v>9393.6012490559606</c:v>
                </c:pt>
                <c:pt idx="289">
                  <c:v>9241.212919756359</c:v>
                </c:pt>
                <c:pt idx="290">
                  <c:v>8427.707602204644</c:v>
                </c:pt>
                <c:pt idx="291">
                  <c:v>8662.2738285770174</c:v>
                </c:pt>
                <c:pt idx="292">
                  <c:v>10594.829883012557</c:v>
                </c:pt>
                <c:pt idx="293">
                  <c:v>9346.0538006271836</c:v>
                </c:pt>
                <c:pt idx="294">
                  <c:v>11072.280482751668</c:v>
                </c:pt>
                <c:pt idx="295">
                  <c:v>10064.118372816369</c:v>
                </c:pt>
                <c:pt idx="296">
                  <c:v>11185.273791801479</c:v>
                </c:pt>
                <c:pt idx="297">
                  <c:v>10161.463003652283</c:v>
                </c:pt>
                <c:pt idx="298">
                  <c:v>10251.437208030557</c:v>
                </c:pt>
                <c:pt idx="299">
                  <c:v>10264.651200310938</c:v>
                </c:pt>
                <c:pt idx="300">
                  <c:v>10376.888183900466</c:v>
                </c:pt>
                <c:pt idx="301">
                  <c:v>4125.7180012128765</c:v>
                </c:pt>
                <c:pt idx="302">
                  <c:v>4451.1775276929566</c:v>
                </c:pt>
                <c:pt idx="303">
                  <c:v>4130.1127414660459</c:v>
                </c:pt>
                <c:pt idx="304">
                  <c:v>4000.9405096949035</c:v>
                </c:pt>
                <c:pt idx="305">
                  <c:v>4186.5265339766156</c:v>
                </c:pt>
                <c:pt idx="306">
                  <c:v>4096.9360369996966</c:v>
                </c:pt>
                <c:pt idx="307">
                  <c:v>4469.0990402379075</c:v>
                </c:pt>
                <c:pt idx="308">
                  <c:v>3688.828024502101</c:v>
                </c:pt>
                <c:pt idx="309">
                  <c:v>4161.8731047428373</c:v>
                </c:pt>
                <c:pt idx="310">
                  <c:v>4722.0739577558697</c:v>
                </c:pt>
                <c:pt idx="311">
                  <c:v>4051.3291530021547</c:v>
                </c:pt>
                <c:pt idx="312">
                  <c:v>4408.0994234444152</c:v>
                </c:pt>
                <c:pt idx="313">
                  <c:v>4621.0947215127799</c:v>
                </c:pt>
                <c:pt idx="314">
                  <c:v>1913.2431687368016</c:v>
                </c:pt>
                <c:pt idx="315">
                  <c:v>2164.6005128908396</c:v>
                </c:pt>
                <c:pt idx="316">
                  <c:v>1781.9131807396896</c:v>
                </c:pt>
                <c:pt idx="317">
                  <c:v>2177.1522763340345</c:v>
                </c:pt>
                <c:pt idx="318">
                  <c:v>2312.7742980053663</c:v>
                </c:pt>
                <c:pt idx="319">
                  <c:v>2063.1779311963992</c:v>
                </c:pt>
                <c:pt idx="320">
                  <c:v>2093.627371210423</c:v>
                </c:pt>
                <c:pt idx="321">
                  <c:v>2331.7543420075353</c:v>
                </c:pt>
                <c:pt idx="322">
                  <c:v>2535.8567562122976</c:v>
                </c:pt>
                <c:pt idx="323">
                  <c:v>2271.9065525647752</c:v>
                </c:pt>
                <c:pt idx="324">
                  <c:v>2317.1390129979864</c:v>
                </c:pt>
                <c:pt idx="325">
                  <c:v>2493.998460183966</c:v>
                </c:pt>
                <c:pt idx="326">
                  <c:v>2821.8612073615627</c:v>
                </c:pt>
                <c:pt idx="327">
                  <c:v>2923.8878476314731</c:v>
                </c:pt>
                <c:pt idx="328">
                  <c:v>2922.067003363713</c:v>
                </c:pt>
                <c:pt idx="329">
                  <c:v>2151.1334295768247</c:v>
                </c:pt>
                <c:pt idx="330">
                  <c:v>2083.734735366354</c:v>
                </c:pt>
                <c:pt idx="331">
                  <c:v>1774.365669558935</c:v>
                </c:pt>
                <c:pt idx="332">
                  <c:v>4711.7143931914898</c:v>
                </c:pt>
                <c:pt idx="333">
                  <c:v>6160.3719815296408</c:v>
                </c:pt>
                <c:pt idx="334">
                  <c:v>5424.1711804660263</c:v>
                </c:pt>
                <c:pt idx="335">
                  <c:v>5856.8113929101055</c:v>
                </c:pt>
                <c:pt idx="336">
                  <c:v>6069.568902531134</c:v>
                </c:pt>
                <c:pt idx="337">
                  <c:v>5997.0310095400746</c:v>
                </c:pt>
                <c:pt idx="338">
                  <c:v>5404.5351236786464</c:v>
                </c:pt>
                <c:pt idx="339">
                  <c:v>5663.3527233144678</c:v>
                </c:pt>
                <c:pt idx="340">
                  <c:v>5801.4990119434979</c:v>
                </c:pt>
                <c:pt idx="341">
                  <c:v>4544.5972154583023</c:v>
                </c:pt>
                <c:pt idx="342">
                  <c:v>6956.0511298660449</c:v>
                </c:pt>
                <c:pt idx="343">
                  <c:v>7843.1585621794975</c:v>
                </c:pt>
                <c:pt idx="344">
                  <c:v>8049.8632716363763</c:v>
                </c:pt>
                <c:pt idx="345">
                  <c:v>7603.898541980715</c:v>
                </c:pt>
                <c:pt idx="346">
                  <c:v>8671.3622780114092</c:v>
                </c:pt>
                <c:pt idx="347">
                  <c:v>6364.1573840522924</c:v>
                </c:pt>
                <c:pt idx="348">
                  <c:v>6122.5157767621249</c:v>
                </c:pt>
                <c:pt idx="349">
                  <c:v>5754.3978164167356</c:v>
                </c:pt>
                <c:pt idx="350">
                  <c:v>6575.6472760721445</c:v>
                </c:pt>
                <c:pt idx="351">
                  <c:v>7815.8480329946115</c:v>
                </c:pt>
                <c:pt idx="352">
                  <c:v>8077.7303519787147</c:v>
                </c:pt>
                <c:pt idx="353">
                  <c:v>3315.4690353562496</c:v>
                </c:pt>
                <c:pt idx="354">
                  <c:v>2247.3502161718079</c:v>
                </c:pt>
                <c:pt idx="355">
                  <c:v>2466.9772059199131</c:v>
                </c:pt>
                <c:pt idx="356">
                  <c:v>2248.5969029730531</c:v>
                </c:pt>
                <c:pt idx="357">
                  <c:v>2291.0726097898137</c:v>
                </c:pt>
                <c:pt idx="358">
                  <c:v>1882.8234577730718</c:v>
                </c:pt>
                <c:pt idx="359">
                  <c:v>2053.1597582024779</c:v>
                </c:pt>
                <c:pt idx="360">
                  <c:v>2115.6460720640789</c:v>
                </c:pt>
                <c:pt idx="361">
                  <c:v>1780.4904293486975</c:v>
                </c:pt>
                <c:pt idx="362">
                  <c:v>1851.5598146461514</c:v>
                </c:pt>
                <c:pt idx="363">
                  <c:v>1982.831918007246</c:v>
                </c:pt>
                <c:pt idx="364">
                  <c:v>1853.7118999345546</c:v>
                </c:pt>
                <c:pt idx="365">
                  <c:v>1922.5370759016494</c:v>
                </c:pt>
                <c:pt idx="366">
                  <c:v>1883.1098887833161</c:v>
                </c:pt>
                <c:pt idx="367">
                  <c:v>2225.9502585360751</c:v>
                </c:pt>
                <c:pt idx="368">
                  <c:v>2170.3160753932443</c:v>
                </c:pt>
                <c:pt idx="369">
                  <c:v>2281.2257006654786</c:v>
                </c:pt>
                <c:pt idx="370">
                  <c:v>2252.2863940143216</c:v>
                </c:pt>
                <c:pt idx="371">
                  <c:v>2254.6649439522735</c:v>
                </c:pt>
                <c:pt idx="372">
                  <c:v>2111.4285487031693</c:v>
                </c:pt>
                <c:pt idx="373">
                  <c:v>1948.5440021769807</c:v>
                </c:pt>
                <c:pt idx="374">
                  <c:v>2330.5201077186225</c:v>
                </c:pt>
                <c:pt idx="375">
                  <c:v>2119.3888845858082</c:v>
                </c:pt>
                <c:pt idx="376">
                  <c:v>2408.5583860944521</c:v>
                </c:pt>
                <c:pt idx="377">
                  <c:v>2232.6680592099356</c:v>
                </c:pt>
                <c:pt idx="378">
                  <c:v>2291.8332565251285</c:v>
                </c:pt>
                <c:pt idx="379">
                  <c:v>1934.3242772280414</c:v>
                </c:pt>
                <c:pt idx="380">
                  <c:v>1944.1777923072491</c:v>
                </c:pt>
                <c:pt idx="381">
                  <c:v>2071.2407951061882</c:v>
                </c:pt>
                <c:pt idx="382">
                  <c:v>2079.4098927430136</c:v>
                </c:pt>
                <c:pt idx="383">
                  <c:v>2012.7714820076371</c:v>
                </c:pt>
                <c:pt idx="384">
                  <c:v>5932.4356340453687</c:v>
                </c:pt>
                <c:pt idx="385">
                  <c:v>5464.1729443740942</c:v>
                </c:pt>
                <c:pt idx="386">
                  <c:v>6048.5321406761323</c:v>
                </c:pt>
                <c:pt idx="387">
                  <c:v>5636.7356467361378</c:v>
                </c:pt>
                <c:pt idx="388">
                  <c:v>6760.3897082814265</c:v>
                </c:pt>
                <c:pt idx="389">
                  <c:v>5862.2139585842879</c:v>
                </c:pt>
                <c:pt idx="390">
                  <c:v>6298.6500468255499</c:v>
                </c:pt>
                <c:pt idx="391">
                  <c:v>6165.5311368124467</c:v>
                </c:pt>
                <c:pt idx="392">
                  <c:v>10633.570424542859</c:v>
                </c:pt>
                <c:pt idx="393">
                  <c:v>11755.025751822302</c:v>
                </c:pt>
                <c:pt idx="394">
                  <c:v>12940.781229547016</c:v>
                </c:pt>
                <c:pt idx="395">
                  <c:v>13002.224600820859</c:v>
                </c:pt>
                <c:pt idx="396">
                  <c:v>13022.735522269395</c:v>
                </c:pt>
                <c:pt idx="397">
                  <c:v>12168.027241156158</c:v>
                </c:pt>
                <c:pt idx="398">
                  <c:v>11697.35502038814</c:v>
                </c:pt>
                <c:pt idx="399">
                  <c:v>11928.534350383285</c:v>
                </c:pt>
                <c:pt idx="400">
                  <c:v>10280.550958661925</c:v>
                </c:pt>
                <c:pt idx="401">
                  <c:v>9759.91559721251</c:v>
                </c:pt>
                <c:pt idx="402">
                  <c:v>8583.4876581043845</c:v>
                </c:pt>
                <c:pt idx="403">
                  <c:v>7942.1351528664991</c:v>
                </c:pt>
                <c:pt idx="404">
                  <c:v>7147.6536153227116</c:v>
                </c:pt>
                <c:pt idx="405">
                  <c:v>7977.7275400898043</c:v>
                </c:pt>
                <c:pt idx="406">
                  <c:v>2956.6119077173612</c:v>
                </c:pt>
                <c:pt idx="407">
                  <c:v>2454.8288352913182</c:v>
                </c:pt>
                <c:pt idx="408">
                  <c:v>2937.5634264710739</c:v>
                </c:pt>
                <c:pt idx="409">
                  <c:v>2460.710575876381</c:v>
                </c:pt>
                <c:pt idx="410">
                  <c:v>2650.3233145344175</c:v>
                </c:pt>
                <c:pt idx="411">
                  <c:v>2560.6818915989975</c:v>
                </c:pt>
                <c:pt idx="412">
                  <c:v>2512.3953169619967</c:v>
                </c:pt>
                <c:pt idx="413">
                  <c:v>2696.7470467884395</c:v>
                </c:pt>
                <c:pt idx="414">
                  <c:v>2833.7752828694975</c:v>
                </c:pt>
                <c:pt idx="415">
                  <c:v>2898.1184089132607</c:v>
                </c:pt>
                <c:pt idx="416">
                  <c:v>2869.5811790713888</c:v>
                </c:pt>
                <c:pt idx="417">
                  <c:v>2808.8551081081509</c:v>
                </c:pt>
                <c:pt idx="418">
                  <c:v>3072.1653691650067</c:v>
                </c:pt>
                <c:pt idx="419">
                  <c:v>2811.2336201247322</c:v>
                </c:pt>
                <c:pt idx="420">
                  <c:v>2739.4139328897586</c:v>
                </c:pt>
                <c:pt idx="421">
                  <c:v>3270.6086471689405</c:v>
                </c:pt>
                <c:pt idx="422">
                  <c:v>3323.8871291968758</c:v>
                </c:pt>
                <c:pt idx="423">
                  <c:v>2959.615319291227</c:v>
                </c:pt>
                <c:pt idx="424">
                  <c:v>2371.2059922700932</c:v>
                </c:pt>
                <c:pt idx="425">
                  <c:v>2304.1533127702733</c:v>
                </c:pt>
                <c:pt idx="426">
                  <c:v>2105.2907928344462</c:v>
                </c:pt>
                <c:pt idx="427">
                  <c:v>2290.4085921142287</c:v>
                </c:pt>
                <c:pt idx="428">
                  <c:v>2160.4925449444304</c:v>
                </c:pt>
                <c:pt idx="429">
                  <c:v>1799.7161671527078</c:v>
                </c:pt>
                <c:pt idx="430">
                  <c:v>1642.3252361624739</c:v>
                </c:pt>
                <c:pt idx="431">
                  <c:v>1786.0465829085042</c:v>
                </c:pt>
                <c:pt idx="432">
                  <c:v>1799.9846437320873</c:v>
                </c:pt>
                <c:pt idx="433">
                  <c:v>1726.4690439486351</c:v>
                </c:pt>
                <c:pt idx="434">
                  <c:v>1631.5599777622745</c:v>
                </c:pt>
                <c:pt idx="435">
                  <c:v>1411.3362728570592</c:v>
                </c:pt>
                <c:pt idx="436">
                  <c:v>4490.9390764193286</c:v>
                </c:pt>
                <c:pt idx="437">
                  <c:v>4793.206485624175</c:v>
                </c:pt>
                <c:pt idx="438">
                  <c:v>4882.2425376420206</c:v>
                </c:pt>
                <c:pt idx="439">
                  <c:v>7430.4233641142137</c:v>
                </c:pt>
                <c:pt idx="440">
                  <c:v>11357.076128388275</c:v>
                </c:pt>
                <c:pt idx="441">
                  <c:v>10009.200147355443</c:v>
                </c:pt>
                <c:pt idx="442">
                  <c:v>11775.730310306279</c:v>
                </c:pt>
                <c:pt idx="443">
                  <c:v>11421.058286072288</c:v>
                </c:pt>
                <c:pt idx="444">
                  <c:v>10740.186104925826</c:v>
                </c:pt>
                <c:pt idx="445">
                  <c:v>12028.329660794774</c:v>
                </c:pt>
                <c:pt idx="446">
                  <c:v>10209.777689559438</c:v>
                </c:pt>
                <c:pt idx="447">
                  <c:v>10028.245002321644</c:v>
                </c:pt>
                <c:pt idx="448">
                  <c:v>10957.976711567122</c:v>
                </c:pt>
                <c:pt idx="449">
                  <c:v>10563.856793887669</c:v>
                </c:pt>
                <c:pt idx="450">
                  <c:v>10231.927775114731</c:v>
                </c:pt>
                <c:pt idx="451">
                  <c:v>10780.275093917333</c:v>
                </c:pt>
                <c:pt idx="452">
                  <c:v>10595.270899666464</c:v>
                </c:pt>
                <c:pt idx="453">
                  <c:v>10154.379986499343</c:v>
                </c:pt>
                <c:pt idx="454">
                  <c:v>9862.2246171918978</c:v>
                </c:pt>
                <c:pt idx="455">
                  <c:v>10460.363544335652</c:v>
                </c:pt>
                <c:pt idx="456">
                  <c:v>8308.9210750699967</c:v>
                </c:pt>
                <c:pt idx="457">
                  <c:v>8207.5821274299142</c:v>
                </c:pt>
                <c:pt idx="458">
                  <c:v>2505.1143799109268</c:v>
                </c:pt>
                <c:pt idx="459">
                  <c:v>2397.0672091633592</c:v>
                </c:pt>
                <c:pt idx="460">
                  <c:v>2279.1850318761321</c:v>
                </c:pt>
                <c:pt idx="461">
                  <c:v>2159.1317673870203</c:v>
                </c:pt>
                <c:pt idx="462">
                  <c:v>2375.1904017391876</c:v>
                </c:pt>
                <c:pt idx="463">
                  <c:v>2423.6394069460152</c:v>
                </c:pt>
                <c:pt idx="464">
                  <c:v>2328.5477407814669</c:v>
                </c:pt>
                <c:pt idx="465">
                  <c:v>2638.8155536038371</c:v>
                </c:pt>
                <c:pt idx="466">
                  <c:v>2237.2283805923676</c:v>
                </c:pt>
                <c:pt idx="467">
                  <c:v>2245.3662286556082</c:v>
                </c:pt>
                <c:pt idx="468">
                  <c:v>2291.5164115369757</c:v>
                </c:pt>
                <c:pt idx="469">
                  <c:v>2714.5875484625708</c:v>
                </c:pt>
                <c:pt idx="470">
                  <c:v>2710.0613850551199</c:v>
                </c:pt>
                <c:pt idx="471">
                  <c:v>641.86623604140686</c:v>
                </c:pt>
                <c:pt idx="472">
                  <c:v>639.07115609085167</c:v>
                </c:pt>
                <c:pt idx="473">
                  <c:v>565.09782532231816</c:v>
                </c:pt>
                <c:pt idx="474">
                  <c:v>600.60508244692835</c:v>
                </c:pt>
                <c:pt idx="475">
                  <c:v>610.039621029302</c:v>
                </c:pt>
                <c:pt idx="476">
                  <c:v>680.57697570156267</c:v>
                </c:pt>
                <c:pt idx="477">
                  <c:v>685.27355543060901</c:v>
                </c:pt>
                <c:pt idx="478">
                  <c:v>637.03977444691611</c:v>
                </c:pt>
                <c:pt idx="479">
                  <c:v>792.52734933990882</c:v>
                </c:pt>
                <c:pt idx="480">
                  <c:v>685.51275132501678</c:v>
                </c:pt>
                <c:pt idx="481">
                  <c:v>777.12708802000361</c:v>
                </c:pt>
                <c:pt idx="482">
                  <c:v>702.62308595815659</c:v>
                </c:pt>
                <c:pt idx="483">
                  <c:v>871.50978387989358</c:v>
                </c:pt>
                <c:pt idx="484">
                  <c:v>713.94529930879264</c:v>
                </c:pt>
                <c:pt idx="485">
                  <c:v>791.21356412878163</c:v>
                </c:pt>
                <c:pt idx="486">
                  <c:v>574.06309752375432</c:v>
                </c:pt>
                <c:pt idx="487">
                  <c:v>543.20317014882039</c:v>
                </c:pt>
                <c:pt idx="488">
                  <c:v>552.93927834645399</c:v>
                </c:pt>
                <c:pt idx="489">
                  <c:v>1379.086597465219</c:v>
                </c:pt>
                <c:pt idx="490">
                  <c:v>1339.4778109521601</c:v>
                </c:pt>
                <c:pt idx="491">
                  <c:v>1425.4843639196145</c:v>
                </c:pt>
                <c:pt idx="492">
                  <c:v>1541.9927108251873</c:v>
                </c:pt>
                <c:pt idx="493">
                  <c:v>1288.8690801050589</c:v>
                </c:pt>
                <c:pt idx="494">
                  <c:v>1552.7937628070499</c:v>
                </c:pt>
                <c:pt idx="495">
                  <c:v>1335.9421845003785</c:v>
                </c:pt>
                <c:pt idx="496">
                  <c:v>1440.9450884676371</c:v>
                </c:pt>
                <c:pt idx="497">
                  <c:v>1507.8020488008256</c:v>
                </c:pt>
                <c:pt idx="498">
                  <c:v>1387.4989315346652</c:v>
                </c:pt>
                <c:pt idx="499">
                  <c:v>1310.3818651094934</c:v>
                </c:pt>
                <c:pt idx="500">
                  <c:v>1374.8601665722115</c:v>
                </c:pt>
                <c:pt idx="501">
                  <c:v>1332.4311270155297</c:v>
                </c:pt>
                <c:pt idx="502">
                  <c:v>1477.2463888395209</c:v>
                </c:pt>
                <c:pt idx="503">
                  <c:v>1602.6650845321451</c:v>
                </c:pt>
                <c:pt idx="504">
                  <c:v>1453.9220211993584</c:v>
                </c:pt>
                <c:pt idx="505">
                  <c:v>1484.606479059682</c:v>
                </c:pt>
                <c:pt idx="506">
                  <c:v>1432.8710628579174</c:v>
                </c:pt>
                <c:pt idx="507">
                  <c:v>1694.2391967747494</c:v>
                </c:pt>
                <c:pt idx="508">
                  <c:v>1552.9819683517046</c:v>
                </c:pt>
                <c:pt idx="509">
                  <c:v>1385.2315094654978</c:v>
                </c:pt>
                <c:pt idx="510">
                  <c:v>609.95551491506706</c:v>
                </c:pt>
                <c:pt idx="511">
                  <c:v>559.04113695034448</c:v>
                </c:pt>
                <c:pt idx="512">
                  <c:v>636.31263645011802</c:v>
                </c:pt>
                <c:pt idx="513">
                  <c:v>564.85322726132244</c:v>
                </c:pt>
                <c:pt idx="514">
                  <c:v>545.46903953630385</c:v>
                </c:pt>
                <c:pt idx="515">
                  <c:v>635.58206722579632</c:v>
                </c:pt>
                <c:pt idx="516">
                  <c:v>541.46466900309201</c:v>
                </c:pt>
                <c:pt idx="517">
                  <c:v>568.10857853276252</c:v>
                </c:pt>
                <c:pt idx="518">
                  <c:v>545.87258174479507</c:v>
                </c:pt>
                <c:pt idx="519">
                  <c:v>577.40087810025227</c:v>
                </c:pt>
                <c:pt idx="520">
                  <c:v>664.20835980046468</c:v>
                </c:pt>
                <c:pt idx="521">
                  <c:v>571.72595977272579</c:v>
                </c:pt>
                <c:pt idx="522">
                  <c:v>656.09873712995682</c:v>
                </c:pt>
                <c:pt idx="523">
                  <c:v>706.31269342860537</c:v>
                </c:pt>
                <c:pt idx="524">
                  <c:v>595.62573884161463</c:v>
                </c:pt>
                <c:pt idx="525">
                  <c:v>578.39367049893042</c:v>
                </c:pt>
                <c:pt idx="526">
                  <c:v>685.52909534340165</c:v>
                </c:pt>
                <c:pt idx="527">
                  <c:v>695.15874088162468</c:v>
                </c:pt>
                <c:pt idx="528">
                  <c:v>728.92527345355188</c:v>
                </c:pt>
                <c:pt idx="529">
                  <c:v>644.34191666300921</c:v>
                </c:pt>
                <c:pt idx="530">
                  <c:v>686.59388024089151</c:v>
                </c:pt>
                <c:pt idx="531">
                  <c:v>743.78478628517371</c:v>
                </c:pt>
                <c:pt idx="532">
                  <c:v>647.15485079810458</c:v>
                </c:pt>
                <c:pt idx="533">
                  <c:v>735.54078692308315</c:v>
                </c:pt>
                <c:pt idx="534">
                  <c:v>619.70594157430287</c:v>
                </c:pt>
                <c:pt idx="535">
                  <c:v>651.01912731077618</c:v>
                </c:pt>
                <c:pt idx="536">
                  <c:v>709.77807400236998</c:v>
                </c:pt>
                <c:pt idx="537">
                  <c:v>632.69095517027222</c:v>
                </c:pt>
                <c:pt idx="538">
                  <c:v>672.7926844028957</c:v>
                </c:pt>
                <c:pt idx="539">
                  <c:v>767.43681316186905</c:v>
                </c:pt>
                <c:pt idx="540">
                  <c:v>638.09883769870351</c:v>
                </c:pt>
                <c:pt idx="541">
                  <c:v>1773.7060850780981</c:v>
                </c:pt>
                <c:pt idx="542">
                  <c:v>1889.3521098108736</c:v>
                </c:pt>
                <c:pt idx="543">
                  <c:v>2151.1481139623215</c:v>
                </c:pt>
                <c:pt idx="544">
                  <c:v>1976.690592582481</c:v>
                </c:pt>
                <c:pt idx="545">
                  <c:v>1772.9723077981566</c:v>
                </c:pt>
                <c:pt idx="546">
                  <c:v>1778.9469689704013</c:v>
                </c:pt>
                <c:pt idx="547">
                  <c:v>1769.5795720061451</c:v>
                </c:pt>
                <c:pt idx="548">
                  <c:v>2026.6538041909394</c:v>
                </c:pt>
                <c:pt idx="549">
                  <c:v>1972.9831523202952</c:v>
                </c:pt>
                <c:pt idx="550">
                  <c:v>2298.0191296928915</c:v>
                </c:pt>
                <c:pt idx="551">
                  <c:v>3394.0070693723724</c:v>
                </c:pt>
                <c:pt idx="552">
                  <c:v>3705.93323786767</c:v>
                </c:pt>
                <c:pt idx="553">
                  <c:v>4019.9550828887418</c:v>
                </c:pt>
                <c:pt idx="554">
                  <c:v>3753.6090476091254</c:v>
                </c:pt>
                <c:pt idx="555">
                  <c:v>4085.2755814247857</c:v>
                </c:pt>
                <c:pt idx="556">
                  <c:v>3581.526782179018</c:v>
                </c:pt>
                <c:pt idx="557">
                  <c:v>4130.2525209877949</c:v>
                </c:pt>
                <c:pt idx="558">
                  <c:v>4201.8267946109017</c:v>
                </c:pt>
                <c:pt idx="559">
                  <c:v>2861.7299161465171</c:v>
                </c:pt>
                <c:pt idx="560">
                  <c:v>3021.3433527893294</c:v>
                </c:pt>
                <c:pt idx="561">
                  <c:v>2851.7205399784516</c:v>
                </c:pt>
                <c:pt idx="562">
                  <c:v>2391.0860283406219</c:v>
                </c:pt>
                <c:pt idx="563">
                  <c:v>805.48967166982084</c:v>
                </c:pt>
                <c:pt idx="564">
                  <c:v>728.60786359903943</c:v>
                </c:pt>
                <c:pt idx="565">
                  <c:v>882.22325415738567</c:v>
                </c:pt>
                <c:pt idx="566">
                  <c:v>915.55089278626008</c:v>
                </c:pt>
                <c:pt idx="567">
                  <c:v>898.20713705714229</c:v>
                </c:pt>
                <c:pt idx="568">
                  <c:v>944.82031469919707</c:v>
                </c:pt>
                <c:pt idx="569">
                  <c:v>798.50178119955797</c:v>
                </c:pt>
                <c:pt idx="570">
                  <c:v>919.33925884898292</c:v>
                </c:pt>
                <c:pt idx="571">
                  <c:v>897.16332024628321</c:v>
                </c:pt>
                <c:pt idx="572">
                  <c:v>953.86157161640551</c:v>
                </c:pt>
                <c:pt idx="573">
                  <c:v>856.85569030226179</c:v>
                </c:pt>
                <c:pt idx="574">
                  <c:v>854.34010816650482</c:v>
                </c:pt>
                <c:pt idx="575">
                  <c:v>892.19523493540964</c:v>
                </c:pt>
                <c:pt idx="576">
                  <c:v>837.12947320712408</c:v>
                </c:pt>
                <c:pt idx="577">
                  <c:v>945.16604442633036</c:v>
                </c:pt>
                <c:pt idx="578">
                  <c:v>813.22310412058664</c:v>
                </c:pt>
                <c:pt idx="579">
                  <c:v>970.06304238461064</c:v>
                </c:pt>
                <c:pt idx="580">
                  <c:v>995.32590544059281</c:v>
                </c:pt>
                <c:pt idx="581">
                  <c:v>748.76016733325514</c:v>
                </c:pt>
                <c:pt idx="582">
                  <c:v>748.88960721238016</c:v>
                </c:pt>
                <c:pt idx="583">
                  <c:v>772.50648509962855</c:v>
                </c:pt>
                <c:pt idx="584">
                  <c:v>654.62714732731831</c:v>
                </c:pt>
                <c:pt idx="585">
                  <c:v>674.49088068251831</c:v>
                </c:pt>
                <c:pt idx="586">
                  <c:v>620.36622750021195</c:v>
                </c:pt>
                <c:pt idx="587">
                  <c:v>629.36511900661696</c:v>
                </c:pt>
                <c:pt idx="588">
                  <c:v>624.01997225872617</c:v>
                </c:pt>
                <c:pt idx="589">
                  <c:v>671.66839758461822</c:v>
                </c:pt>
                <c:pt idx="590">
                  <c:v>737.09226816861906</c:v>
                </c:pt>
                <c:pt idx="591">
                  <c:v>705.88865896250343</c:v>
                </c:pt>
                <c:pt idx="592">
                  <c:v>623.54465358420202</c:v>
                </c:pt>
                <c:pt idx="593">
                  <c:v>1859.7995567349651</c:v>
                </c:pt>
                <c:pt idx="594">
                  <c:v>1934.330324087138</c:v>
                </c:pt>
                <c:pt idx="595">
                  <c:v>1821.1699553757801</c:v>
                </c:pt>
                <c:pt idx="596">
                  <c:v>1699.0328996927381</c:v>
                </c:pt>
                <c:pt idx="597">
                  <c:v>1877.4537547596462</c:v>
                </c:pt>
                <c:pt idx="598">
                  <c:v>1904.6667249024733</c:v>
                </c:pt>
                <c:pt idx="599">
                  <c:v>1936.7673046235425</c:v>
                </c:pt>
                <c:pt idx="600">
                  <c:v>1781.2762280405407</c:v>
                </c:pt>
                <c:pt idx="601">
                  <c:v>2089.0818327499283</c:v>
                </c:pt>
                <c:pt idx="602">
                  <c:v>1994.5871350729806</c:v>
                </c:pt>
                <c:pt idx="603">
                  <c:v>1902.2722227792142</c:v>
                </c:pt>
                <c:pt idx="604">
                  <c:v>1607.068360831149</c:v>
                </c:pt>
                <c:pt idx="605">
                  <c:v>1919.5916144411372</c:v>
                </c:pt>
                <c:pt idx="606">
                  <c:v>1728.6655488948982</c:v>
                </c:pt>
                <c:pt idx="607">
                  <c:v>2054.7804708448139</c:v>
                </c:pt>
                <c:pt idx="608">
                  <c:v>1841.0822206909363</c:v>
                </c:pt>
                <c:pt idx="609">
                  <c:v>2087.6661158913253</c:v>
                </c:pt>
                <c:pt idx="610">
                  <c:v>2048.6773626885374</c:v>
                </c:pt>
                <c:pt idx="611">
                  <c:v>2155.6755687553605</c:v>
                </c:pt>
                <c:pt idx="612">
                  <c:v>1882.7343264796668</c:v>
                </c:pt>
                <c:pt idx="613">
                  <c:v>1840.8043894317263</c:v>
                </c:pt>
                <c:pt idx="614">
                  <c:v>2155.2989101457438</c:v>
                </c:pt>
                <c:pt idx="615">
                  <c:v>806.56528396502631</c:v>
                </c:pt>
                <c:pt idx="616">
                  <c:v>683.28784716000337</c:v>
                </c:pt>
                <c:pt idx="617">
                  <c:v>845.73635501439321</c:v>
                </c:pt>
                <c:pt idx="618">
                  <c:v>696.35217605097114</c:v>
                </c:pt>
                <c:pt idx="619">
                  <c:v>793.79760976139221</c:v>
                </c:pt>
                <c:pt idx="620">
                  <c:v>677.42907616842524</c:v>
                </c:pt>
                <c:pt idx="621">
                  <c:v>747.99092017300688</c:v>
                </c:pt>
                <c:pt idx="622">
                  <c:v>739.97970963701368</c:v>
                </c:pt>
                <c:pt idx="623">
                  <c:v>837.23534809614489</c:v>
                </c:pt>
                <c:pt idx="624">
                  <c:v>806.00329204616412</c:v>
                </c:pt>
                <c:pt idx="625">
                  <c:v>718.5031101801826</c:v>
                </c:pt>
                <c:pt idx="626">
                  <c:v>832.42801334090723</c:v>
                </c:pt>
                <c:pt idx="627">
                  <c:v>775.8401124836538</c:v>
                </c:pt>
                <c:pt idx="628">
                  <c:v>551.15361557372489</c:v>
                </c:pt>
                <c:pt idx="629">
                  <c:v>551.08727942285839</c:v>
                </c:pt>
                <c:pt idx="630">
                  <c:v>580.35595879184189</c:v>
                </c:pt>
                <c:pt idx="631">
                  <c:v>484.38414190953057</c:v>
                </c:pt>
                <c:pt idx="632">
                  <c:v>565.31112835690499</c:v>
                </c:pt>
                <c:pt idx="633">
                  <c:v>579.55504948634245</c:v>
                </c:pt>
                <c:pt idx="634">
                  <c:v>577.98386200917901</c:v>
                </c:pt>
                <c:pt idx="635">
                  <c:v>591.97796155136564</c:v>
                </c:pt>
                <c:pt idx="636">
                  <c:v>609.51212555567417</c:v>
                </c:pt>
                <c:pt idx="637">
                  <c:v>654.22355136164003</c:v>
                </c:pt>
                <c:pt idx="638">
                  <c:v>677.47330741388612</c:v>
                </c:pt>
                <c:pt idx="639">
                  <c:v>654.72308615896145</c:v>
                </c:pt>
                <c:pt idx="640">
                  <c:v>593.61877394973351</c:v>
                </c:pt>
                <c:pt idx="641">
                  <c:v>736.07415408698057</c:v>
                </c:pt>
                <c:pt idx="642">
                  <c:v>667.82226270204717</c:v>
                </c:pt>
                <c:pt idx="643">
                  <c:v>599.77966120502333</c:v>
                </c:pt>
                <c:pt idx="644">
                  <c:v>468.79338671923477</c:v>
                </c:pt>
                <c:pt idx="645">
                  <c:v>547.07364244050302</c:v>
                </c:pt>
                <c:pt idx="646">
                  <c:v>1278.1066702991577</c:v>
                </c:pt>
                <c:pt idx="647">
                  <c:v>1200.0156245361218</c:v>
                </c:pt>
                <c:pt idx="648">
                  <c:v>1351.1177287961668</c:v>
                </c:pt>
                <c:pt idx="649">
                  <c:v>1239.430478610886</c:v>
                </c:pt>
                <c:pt idx="650">
                  <c:v>1344.2860220380044</c:v>
                </c:pt>
                <c:pt idx="651">
                  <c:v>1243.4985039832547</c:v>
                </c:pt>
                <c:pt idx="652">
                  <c:v>1387.668222079438</c:v>
                </c:pt>
                <c:pt idx="653">
                  <c:v>1137.5727268587882</c:v>
                </c:pt>
                <c:pt idx="654">
                  <c:v>1179.2801435962901</c:v>
                </c:pt>
                <c:pt idx="655">
                  <c:v>1442.1858078535568</c:v>
                </c:pt>
                <c:pt idx="656">
                  <c:v>1312.5055149963935</c:v>
                </c:pt>
                <c:pt idx="657">
                  <c:v>1326.8641084592969</c:v>
                </c:pt>
                <c:pt idx="658">
                  <c:v>1417.6632166138038</c:v>
                </c:pt>
                <c:pt idx="659">
                  <c:v>1198.9084993025222</c:v>
                </c:pt>
                <c:pt idx="660">
                  <c:v>1276.5614754480728</c:v>
                </c:pt>
                <c:pt idx="661">
                  <c:v>1255.1271366001668</c:v>
                </c:pt>
                <c:pt idx="662">
                  <c:v>1352.0074642306274</c:v>
                </c:pt>
                <c:pt idx="663">
                  <c:v>1334.9324338367085</c:v>
                </c:pt>
                <c:pt idx="664">
                  <c:v>1323.2190763394983</c:v>
                </c:pt>
                <c:pt idx="665">
                  <c:v>1369.3272192251404</c:v>
                </c:pt>
                <c:pt idx="666">
                  <c:v>1436.8016271127892</c:v>
                </c:pt>
                <c:pt idx="667">
                  <c:v>476.41507318807885</c:v>
                </c:pt>
                <c:pt idx="668">
                  <c:v>505.31866943753323</c:v>
                </c:pt>
                <c:pt idx="669">
                  <c:v>465.70272720392705</c:v>
                </c:pt>
                <c:pt idx="670">
                  <c:v>543.99428754032215</c:v>
                </c:pt>
                <c:pt idx="671">
                  <c:v>543.98295828669643</c:v>
                </c:pt>
                <c:pt idx="672">
                  <c:v>525.4149217936166</c:v>
                </c:pt>
                <c:pt idx="673">
                  <c:v>482.91463777914879</c:v>
                </c:pt>
                <c:pt idx="674">
                  <c:v>575.02026351405016</c:v>
                </c:pt>
                <c:pt idx="675">
                  <c:v>600.17755488074283</c:v>
                </c:pt>
                <c:pt idx="676">
                  <c:v>544.47067390589007</c:v>
                </c:pt>
                <c:pt idx="677">
                  <c:v>485.79786979519656</c:v>
                </c:pt>
                <c:pt idx="678">
                  <c:v>519.21358154021232</c:v>
                </c:pt>
                <c:pt idx="679">
                  <c:v>611.23375107785182</c:v>
                </c:pt>
                <c:pt idx="680">
                  <c:v>494.06669607915757</c:v>
                </c:pt>
                <c:pt idx="681">
                  <c:v>550.4842606323798</c:v>
                </c:pt>
                <c:pt idx="682">
                  <c:v>498.50882742216118</c:v>
                </c:pt>
                <c:pt idx="683">
                  <c:v>544.22942225766576</c:v>
                </c:pt>
                <c:pt idx="684">
                  <c:v>509.76245457079528</c:v>
                </c:pt>
                <c:pt idx="685">
                  <c:v>634.96157121039732</c:v>
                </c:pt>
                <c:pt idx="686">
                  <c:v>622.76480082145667</c:v>
                </c:pt>
                <c:pt idx="687">
                  <c:v>569.60742366249713</c:v>
                </c:pt>
                <c:pt idx="688">
                  <c:v>576.29299415238995</c:v>
                </c:pt>
                <c:pt idx="689">
                  <c:v>571.71130967524311</c:v>
                </c:pt>
                <c:pt idx="690">
                  <c:v>643.2578071237557</c:v>
                </c:pt>
                <c:pt idx="691">
                  <c:v>562.1123997635749</c:v>
                </c:pt>
                <c:pt idx="692">
                  <c:v>560.46472993324949</c:v>
                </c:pt>
                <c:pt idx="693">
                  <c:v>539.55878291388842</c:v>
                </c:pt>
                <c:pt idx="694">
                  <c:v>582.05915343081392</c:v>
                </c:pt>
                <c:pt idx="695">
                  <c:v>625.72298537360939</c:v>
                </c:pt>
                <c:pt idx="696">
                  <c:v>686.96086436097949</c:v>
                </c:pt>
                <c:pt idx="697">
                  <c:v>657.46268666972821</c:v>
                </c:pt>
                <c:pt idx="698">
                  <c:v>1487.1518689425316</c:v>
                </c:pt>
                <c:pt idx="699">
                  <c:v>1793.1148334848331</c:v>
                </c:pt>
                <c:pt idx="700">
                  <c:v>1898.36402360943</c:v>
                </c:pt>
                <c:pt idx="701">
                  <c:v>1711.8844127490754</c:v>
                </c:pt>
                <c:pt idx="702">
                  <c:v>1598.1318384080478</c:v>
                </c:pt>
                <c:pt idx="703">
                  <c:v>1690.6558507765706</c:v>
                </c:pt>
                <c:pt idx="704">
                  <c:v>1602.0784457583482</c:v>
                </c:pt>
                <c:pt idx="705">
                  <c:v>1915.1582751328738</c:v>
                </c:pt>
                <c:pt idx="706">
                  <c:v>1688.6207509573278</c:v>
                </c:pt>
                <c:pt idx="707">
                  <c:v>1563.6585604190454</c:v>
                </c:pt>
                <c:pt idx="708">
                  <c:v>2728.6078906874636</c:v>
                </c:pt>
                <c:pt idx="709">
                  <c:v>2926.8298499238986</c:v>
                </c:pt>
                <c:pt idx="710">
                  <c:v>3182.0089101010421</c:v>
                </c:pt>
                <c:pt idx="711">
                  <c:v>2706.8990230132454</c:v>
                </c:pt>
                <c:pt idx="712">
                  <c:v>2994.3045851463808</c:v>
                </c:pt>
                <c:pt idx="713">
                  <c:v>2876.602353244059</c:v>
                </c:pt>
                <c:pt idx="714">
                  <c:v>2843.4218217037437</c:v>
                </c:pt>
                <c:pt idx="715">
                  <c:v>2914.2020357206625</c:v>
                </c:pt>
                <c:pt idx="716">
                  <c:v>2403.7078202600323</c:v>
                </c:pt>
                <c:pt idx="717">
                  <c:v>2071.1952554064992</c:v>
                </c:pt>
                <c:pt idx="718">
                  <c:v>2323.6533736540882</c:v>
                </c:pt>
                <c:pt idx="719">
                  <c:v>2009.4266946694027</c:v>
                </c:pt>
                <c:pt idx="720">
                  <c:v>670.95986394727242</c:v>
                </c:pt>
                <c:pt idx="721">
                  <c:v>726.21038957021528</c:v>
                </c:pt>
                <c:pt idx="722">
                  <c:v>675.91730175302826</c:v>
                </c:pt>
                <c:pt idx="723">
                  <c:v>701.55256534638033</c:v>
                </c:pt>
                <c:pt idx="724">
                  <c:v>684.19889632173908</c:v>
                </c:pt>
                <c:pt idx="725">
                  <c:v>768.73694499994406</c:v>
                </c:pt>
                <c:pt idx="726">
                  <c:v>795.06887297121261</c:v>
                </c:pt>
                <c:pt idx="727">
                  <c:v>680.45798089341849</c:v>
                </c:pt>
                <c:pt idx="728">
                  <c:v>741.7228340115588</c:v>
                </c:pt>
                <c:pt idx="729">
                  <c:v>710.40798487306574</c:v>
                </c:pt>
                <c:pt idx="730">
                  <c:v>814.21111175983413</c:v>
                </c:pt>
                <c:pt idx="731">
                  <c:v>795.06210089358547</c:v>
                </c:pt>
                <c:pt idx="732">
                  <c:v>736.84569280350763</c:v>
                </c:pt>
                <c:pt idx="733">
                  <c:v>703.55359924771437</c:v>
                </c:pt>
                <c:pt idx="734">
                  <c:v>690.96947007559049</c:v>
                </c:pt>
                <c:pt idx="735">
                  <c:v>833.49140680512437</c:v>
                </c:pt>
                <c:pt idx="736">
                  <c:v>862.73855346553569</c:v>
                </c:pt>
                <c:pt idx="737">
                  <c:v>724.87242654420368</c:v>
                </c:pt>
                <c:pt idx="738">
                  <c:v>657.10612697125794</c:v>
                </c:pt>
                <c:pt idx="739">
                  <c:v>588.11542272932854</c:v>
                </c:pt>
                <c:pt idx="740">
                  <c:v>519.86956280949482</c:v>
                </c:pt>
                <c:pt idx="741">
                  <c:v>484.44473757827961</c:v>
                </c:pt>
                <c:pt idx="742">
                  <c:v>558.17730187901077</c:v>
                </c:pt>
                <c:pt idx="743">
                  <c:v>463.55241476097621</c:v>
                </c:pt>
                <c:pt idx="744">
                  <c:v>521.40484512430896</c:v>
                </c:pt>
                <c:pt idx="745">
                  <c:v>498.4565208619</c:v>
                </c:pt>
                <c:pt idx="746">
                  <c:v>462.02575104539915</c:v>
                </c:pt>
                <c:pt idx="747">
                  <c:v>486.68835100123079</c:v>
                </c:pt>
                <c:pt idx="748">
                  <c:v>429.20327282075135</c:v>
                </c:pt>
                <c:pt idx="749">
                  <c:v>499.59777227666825</c:v>
                </c:pt>
                <c:pt idx="750">
                  <c:v>1373.1013829579833</c:v>
                </c:pt>
                <c:pt idx="751">
                  <c:v>1658.1584634064855</c:v>
                </c:pt>
                <c:pt idx="752">
                  <c:v>1697.2114547500721</c:v>
                </c:pt>
                <c:pt idx="753">
                  <c:v>1704.5894642517528</c:v>
                </c:pt>
                <c:pt idx="754">
                  <c:v>1572.4101915728388</c:v>
                </c:pt>
                <c:pt idx="755">
                  <c:v>1885.279875141707</c:v>
                </c:pt>
                <c:pt idx="756">
                  <c:v>1829.6056428543445</c:v>
                </c:pt>
                <c:pt idx="757">
                  <c:v>1898.6940825834624</c:v>
                </c:pt>
                <c:pt idx="758">
                  <c:v>1945.9918205788822</c:v>
                </c:pt>
                <c:pt idx="759">
                  <c:v>1884.7123348884579</c:v>
                </c:pt>
                <c:pt idx="760">
                  <c:v>1622.1202517646482</c:v>
                </c:pt>
                <c:pt idx="761">
                  <c:v>1421.4362679159253</c:v>
                </c:pt>
                <c:pt idx="762">
                  <c:v>1714.2352435915138</c:v>
                </c:pt>
                <c:pt idx="763">
                  <c:v>1931.8232358215075</c:v>
                </c:pt>
                <c:pt idx="764">
                  <c:v>1881.7908991550814</c:v>
                </c:pt>
                <c:pt idx="765">
                  <c:v>1551.122088097866</c:v>
                </c:pt>
                <c:pt idx="766">
                  <c:v>1559.370356003411</c:v>
                </c:pt>
                <c:pt idx="767">
                  <c:v>1897.1259165647482</c:v>
                </c:pt>
                <c:pt idx="768">
                  <c:v>1646.726917030079</c:v>
                </c:pt>
                <c:pt idx="769">
                  <c:v>1850.9094434083163</c:v>
                </c:pt>
                <c:pt idx="770">
                  <c:v>1775.4077890745359</c:v>
                </c:pt>
                <c:pt idx="771">
                  <c:v>1619.1643678829748</c:v>
                </c:pt>
                <c:pt idx="772">
                  <c:v>681.54938667728698</c:v>
                </c:pt>
                <c:pt idx="773">
                  <c:v>608.90177684200103</c:v>
                </c:pt>
                <c:pt idx="774">
                  <c:v>710.1291514520376</c:v>
                </c:pt>
                <c:pt idx="775">
                  <c:v>606.97393621965864</c:v>
                </c:pt>
                <c:pt idx="776">
                  <c:v>605.29511733904747</c:v>
                </c:pt>
                <c:pt idx="777">
                  <c:v>647.81675172506107</c:v>
                </c:pt>
                <c:pt idx="778">
                  <c:v>656.08370575190611</c:v>
                </c:pt>
                <c:pt idx="779">
                  <c:v>698.77161799921055</c:v>
                </c:pt>
                <c:pt idx="780">
                  <c:v>625.09121085328115</c:v>
                </c:pt>
                <c:pt idx="781">
                  <c:v>689.35160290694819</c:v>
                </c:pt>
                <c:pt idx="782">
                  <c:v>654.59686238759707</c:v>
                </c:pt>
                <c:pt idx="783">
                  <c:v>801.64447986714754</c:v>
                </c:pt>
                <c:pt idx="784">
                  <c:v>712.62415862155194</c:v>
                </c:pt>
                <c:pt idx="785">
                  <c:v>201.20529760837158</c:v>
                </c:pt>
                <c:pt idx="786">
                  <c:v>200.70560241590226</c:v>
                </c:pt>
                <c:pt idx="787">
                  <c:v>178.05014994521312</c:v>
                </c:pt>
                <c:pt idx="788">
                  <c:v>181.2884166722898</c:v>
                </c:pt>
                <c:pt idx="789">
                  <c:v>200.32980621522597</c:v>
                </c:pt>
                <c:pt idx="790">
                  <c:v>227.56614947167381</c:v>
                </c:pt>
                <c:pt idx="791">
                  <c:v>237.48694290451354</c:v>
                </c:pt>
                <c:pt idx="792">
                  <c:v>205.3513321686784</c:v>
                </c:pt>
                <c:pt idx="793">
                  <c:v>204.8772415799159</c:v>
                </c:pt>
                <c:pt idx="794">
                  <c:v>230.41496901946047</c:v>
                </c:pt>
                <c:pt idx="795">
                  <c:v>256.42181935672716</c:v>
                </c:pt>
                <c:pt idx="796">
                  <c:v>216.70857509520778</c:v>
                </c:pt>
                <c:pt idx="797">
                  <c:v>233.59147566566566</c:v>
                </c:pt>
                <c:pt idx="798">
                  <c:v>228.52629923825634</c:v>
                </c:pt>
                <c:pt idx="799">
                  <c:v>262.61584938225548</c:v>
                </c:pt>
                <c:pt idx="800">
                  <c:v>180.25964372423431</c:v>
                </c:pt>
                <c:pt idx="801">
                  <c:v>196.18759349629312</c:v>
                </c:pt>
                <c:pt idx="802">
                  <c:v>198.13456866591423</c:v>
                </c:pt>
                <c:pt idx="803">
                  <c:v>514.65021316915625</c:v>
                </c:pt>
                <c:pt idx="804">
                  <c:v>449.54473222623739</c:v>
                </c:pt>
                <c:pt idx="805">
                  <c:v>403.11989102799521</c:v>
                </c:pt>
                <c:pt idx="806">
                  <c:v>503.72978421361381</c:v>
                </c:pt>
                <c:pt idx="807">
                  <c:v>463.56505126719566</c:v>
                </c:pt>
                <c:pt idx="808">
                  <c:v>449.73649459002513</c:v>
                </c:pt>
                <c:pt idx="809">
                  <c:v>511.18222858960337</c:v>
                </c:pt>
                <c:pt idx="810">
                  <c:v>448.63461202887021</c:v>
                </c:pt>
                <c:pt idx="811">
                  <c:v>475.01996116568466</c:v>
                </c:pt>
                <c:pt idx="812">
                  <c:v>480.488762613863</c:v>
                </c:pt>
                <c:pt idx="813">
                  <c:v>442.02871276471274</c:v>
                </c:pt>
                <c:pt idx="814">
                  <c:v>496.02703790072775</c:v>
                </c:pt>
                <c:pt idx="815">
                  <c:v>447.54901909138147</c:v>
                </c:pt>
                <c:pt idx="816">
                  <c:v>447.7356767860889</c:v>
                </c:pt>
                <c:pt idx="817">
                  <c:v>479.48004431552408</c:v>
                </c:pt>
                <c:pt idx="818">
                  <c:v>462.11219967570003</c:v>
                </c:pt>
                <c:pt idx="819">
                  <c:v>523.72889755091717</c:v>
                </c:pt>
                <c:pt idx="820">
                  <c:v>498.26674804281549</c:v>
                </c:pt>
                <c:pt idx="821">
                  <c:v>490.4373152341181</c:v>
                </c:pt>
                <c:pt idx="822">
                  <c:v>440.048717778943</c:v>
                </c:pt>
                <c:pt idx="823">
                  <c:v>557.97875307098298</c:v>
                </c:pt>
                <c:pt idx="824">
                  <c:v>177.09752788856522</c:v>
                </c:pt>
                <c:pt idx="825">
                  <c:v>202.37588713431509</c:v>
                </c:pt>
                <c:pt idx="826">
                  <c:v>212.00602957324554</c:v>
                </c:pt>
                <c:pt idx="827">
                  <c:v>212.03585144116136</c:v>
                </c:pt>
                <c:pt idx="828">
                  <c:v>168.80885018846067</c:v>
                </c:pt>
                <c:pt idx="829">
                  <c:v>190.96588115547146</c:v>
                </c:pt>
                <c:pt idx="830">
                  <c:v>194.63530420358879</c:v>
                </c:pt>
                <c:pt idx="831">
                  <c:v>175.13208082937328</c:v>
                </c:pt>
                <c:pt idx="832">
                  <c:v>174.91922258413538</c:v>
                </c:pt>
                <c:pt idx="833">
                  <c:v>207.6544685673978</c:v>
                </c:pt>
                <c:pt idx="834">
                  <c:v>177.17621609788097</c:v>
                </c:pt>
                <c:pt idx="835">
                  <c:v>207.20097875167221</c:v>
                </c:pt>
                <c:pt idx="836">
                  <c:v>186.56994091166004</c:v>
                </c:pt>
                <c:pt idx="837">
                  <c:v>219.19158019532526</c:v>
                </c:pt>
                <c:pt idx="838">
                  <c:v>207.00845385276128</c:v>
                </c:pt>
                <c:pt idx="839">
                  <c:v>221.20196799380591</c:v>
                </c:pt>
                <c:pt idx="840">
                  <c:v>212.5278568638463</c:v>
                </c:pt>
                <c:pt idx="841">
                  <c:v>193.08623176845029</c:v>
                </c:pt>
                <c:pt idx="842">
                  <c:v>222.59598260319962</c:v>
                </c:pt>
                <c:pt idx="843">
                  <c:v>186.69082480542983</c:v>
                </c:pt>
                <c:pt idx="844">
                  <c:v>213.17328490078879</c:v>
                </c:pt>
                <c:pt idx="845">
                  <c:v>227.79950870778555</c:v>
                </c:pt>
                <c:pt idx="846">
                  <c:v>189.39412836108852</c:v>
                </c:pt>
                <c:pt idx="847">
                  <c:v>196.15121902035369</c:v>
                </c:pt>
                <c:pt idx="848">
                  <c:v>195.56032098676405</c:v>
                </c:pt>
                <c:pt idx="849">
                  <c:v>225.9126002107231</c:v>
                </c:pt>
                <c:pt idx="850">
                  <c:v>244.16048262527076</c:v>
                </c:pt>
                <c:pt idx="851">
                  <c:v>217.27107668049536</c:v>
                </c:pt>
                <c:pt idx="852">
                  <c:v>210.05334030370165</c:v>
                </c:pt>
                <c:pt idx="853">
                  <c:v>200.75453298148014</c:v>
                </c:pt>
                <c:pt idx="854">
                  <c:v>213.58692395757211</c:v>
                </c:pt>
                <c:pt idx="855">
                  <c:v>609.3053357936617</c:v>
                </c:pt>
                <c:pt idx="856">
                  <c:v>670.88981532247249</c:v>
                </c:pt>
                <c:pt idx="857">
                  <c:v>618.0964363486396</c:v>
                </c:pt>
                <c:pt idx="858">
                  <c:v>679.09348232896616</c:v>
                </c:pt>
                <c:pt idx="859">
                  <c:v>604.35766704720174</c:v>
                </c:pt>
                <c:pt idx="860">
                  <c:v>708.59285035663083</c:v>
                </c:pt>
                <c:pt idx="861">
                  <c:v>578.03633924971462</c:v>
                </c:pt>
                <c:pt idx="862">
                  <c:v>567.6035791916695</c:v>
                </c:pt>
                <c:pt idx="863">
                  <c:v>704.77379334378736</c:v>
                </c:pt>
                <c:pt idx="864">
                  <c:v>660.11477619782374</c:v>
                </c:pt>
                <c:pt idx="865">
                  <c:v>1069.0258735379687</c:v>
                </c:pt>
                <c:pt idx="866">
                  <c:v>981.78017973412432</c:v>
                </c:pt>
                <c:pt idx="867">
                  <c:v>1138.5268956722289</c:v>
                </c:pt>
                <c:pt idx="868">
                  <c:v>1137.582443283708</c:v>
                </c:pt>
                <c:pt idx="869">
                  <c:v>1119.8835810950948</c:v>
                </c:pt>
                <c:pt idx="870">
                  <c:v>1148.7390076530946</c:v>
                </c:pt>
                <c:pt idx="871">
                  <c:v>1050.6928933864976</c:v>
                </c:pt>
                <c:pt idx="872">
                  <c:v>1197.9427745012706</c:v>
                </c:pt>
                <c:pt idx="873">
                  <c:v>821.42157372749568</c:v>
                </c:pt>
                <c:pt idx="874">
                  <c:v>835.38109785937581</c:v>
                </c:pt>
                <c:pt idx="875">
                  <c:v>739.54185517722522</c:v>
                </c:pt>
                <c:pt idx="876">
                  <c:v>856.29061651566292</c:v>
                </c:pt>
                <c:pt idx="877">
                  <c:v>278.39750889326041</c:v>
                </c:pt>
                <c:pt idx="878">
                  <c:v>235.91127284754086</c:v>
                </c:pt>
                <c:pt idx="879">
                  <c:v>255.07305802428249</c:v>
                </c:pt>
                <c:pt idx="880">
                  <c:v>267.29952340827919</c:v>
                </c:pt>
                <c:pt idx="881">
                  <c:v>251.46003997965519</c:v>
                </c:pt>
                <c:pt idx="882">
                  <c:v>282.72584113365969</c:v>
                </c:pt>
                <c:pt idx="883">
                  <c:v>249.02495991576401</c:v>
                </c:pt>
                <c:pt idx="884">
                  <c:v>268.85300887417668</c:v>
                </c:pt>
                <c:pt idx="885">
                  <c:v>252.62315307600329</c:v>
                </c:pt>
                <c:pt idx="886">
                  <c:v>293.12910272573174</c:v>
                </c:pt>
                <c:pt idx="887">
                  <c:v>246.87884931548845</c:v>
                </c:pt>
                <c:pt idx="888">
                  <c:v>244.28433723151522</c:v>
                </c:pt>
                <c:pt idx="889">
                  <c:v>302.6788156456027</c:v>
                </c:pt>
                <c:pt idx="890">
                  <c:v>290.41249112446638</c:v>
                </c:pt>
                <c:pt idx="891">
                  <c:v>266.37743355113702</c:v>
                </c:pt>
                <c:pt idx="892">
                  <c:v>320.14366213374637</c:v>
                </c:pt>
                <c:pt idx="893">
                  <c:v>317.28396633638766</c:v>
                </c:pt>
                <c:pt idx="894">
                  <c:v>257.34704564184437</c:v>
                </c:pt>
                <c:pt idx="895">
                  <c:v>236.82780559330902</c:v>
                </c:pt>
                <c:pt idx="896">
                  <c:v>259.35726765020252</c:v>
                </c:pt>
                <c:pt idx="897">
                  <c:v>218.66794925148551</c:v>
                </c:pt>
                <c:pt idx="898">
                  <c:v>203.79065116431457</c:v>
                </c:pt>
                <c:pt idx="899">
                  <c:v>215.87586385482203</c:v>
                </c:pt>
                <c:pt idx="900">
                  <c:v>211.77927116389785</c:v>
                </c:pt>
                <c:pt idx="901">
                  <c:v>203.79911621620141</c:v>
                </c:pt>
                <c:pt idx="902">
                  <c:v>236.90228445875707</c:v>
                </c:pt>
                <c:pt idx="903">
                  <c:v>185.50680602686234</c:v>
                </c:pt>
                <c:pt idx="904">
                  <c:v>177.73327275922441</c:v>
                </c:pt>
                <c:pt idx="905">
                  <c:v>178.66624108604668</c:v>
                </c:pt>
                <c:pt idx="906">
                  <c:v>202.53690441618588</c:v>
                </c:pt>
                <c:pt idx="907">
                  <c:v>573.64431103324807</c:v>
                </c:pt>
                <c:pt idx="908">
                  <c:v>537.73546595440018</c:v>
                </c:pt>
                <c:pt idx="909">
                  <c:v>643.56364090486181</c:v>
                </c:pt>
                <c:pt idx="910">
                  <c:v>522.21999118431756</c:v>
                </c:pt>
                <c:pt idx="911">
                  <c:v>548.17333690522776</c:v>
                </c:pt>
                <c:pt idx="912">
                  <c:v>604.48248576655783</c:v>
                </c:pt>
                <c:pt idx="913">
                  <c:v>546.77660494479812</c:v>
                </c:pt>
                <c:pt idx="914">
                  <c:v>557.45057762413705</c:v>
                </c:pt>
                <c:pt idx="915">
                  <c:v>646.60578492736215</c:v>
                </c:pt>
                <c:pt idx="916">
                  <c:v>670.36555324769063</c:v>
                </c:pt>
                <c:pt idx="917">
                  <c:v>675.46625279772081</c:v>
                </c:pt>
                <c:pt idx="918">
                  <c:v>548.82781411521592</c:v>
                </c:pt>
                <c:pt idx="919">
                  <c:v>588.1944002893332</c:v>
                </c:pt>
                <c:pt idx="920">
                  <c:v>659.13598555875217</c:v>
                </c:pt>
                <c:pt idx="921">
                  <c:v>676.96500219889151</c:v>
                </c:pt>
                <c:pt idx="922">
                  <c:v>608.14190773433756</c:v>
                </c:pt>
                <c:pt idx="923">
                  <c:v>583.4280574893196</c:v>
                </c:pt>
                <c:pt idx="924">
                  <c:v>581.48501259798286</c:v>
                </c:pt>
                <c:pt idx="925">
                  <c:v>648.09754992572141</c:v>
                </c:pt>
                <c:pt idx="926">
                  <c:v>600.56630165982085</c:v>
                </c:pt>
                <c:pt idx="927">
                  <c:v>645.66755013859552</c:v>
                </c:pt>
                <c:pt idx="928">
                  <c:v>737.44333426659034</c:v>
                </c:pt>
                <c:pt idx="929">
                  <c:v>269.44126719763534</c:v>
                </c:pt>
                <c:pt idx="930">
                  <c:v>241.93441332828024</c:v>
                </c:pt>
                <c:pt idx="931">
                  <c:v>247.65438298464164</c:v>
                </c:pt>
                <c:pt idx="932">
                  <c:v>229.62542358325626</c:v>
                </c:pt>
                <c:pt idx="933">
                  <c:v>263.38181318245904</c:v>
                </c:pt>
                <c:pt idx="934">
                  <c:v>264.40697083055386</c:v>
                </c:pt>
                <c:pt idx="935">
                  <c:v>263.30125699602343</c:v>
                </c:pt>
                <c:pt idx="936">
                  <c:v>273.19324939311417</c:v>
                </c:pt>
                <c:pt idx="937">
                  <c:v>232.77164570243548</c:v>
                </c:pt>
                <c:pt idx="938">
                  <c:v>267.05271992331024</c:v>
                </c:pt>
                <c:pt idx="939">
                  <c:v>242.79918731434853</c:v>
                </c:pt>
                <c:pt idx="940">
                  <c:v>271.87028797158172</c:v>
                </c:pt>
                <c:pt idx="941">
                  <c:v>260.53415754913999</c:v>
                </c:pt>
              </c:numCache>
            </c:numRef>
          </c:yVal>
          <c:smooth val="0"/>
          <c:extLst>
            <c:ext xmlns:c16="http://schemas.microsoft.com/office/drawing/2014/chart" uri="{C3380CC4-5D6E-409C-BE32-E72D297353CC}">
              <c16:uniqueId val="{00000000-6A72-4E99-BFE5-BC36CA326562}"/>
            </c:ext>
          </c:extLst>
        </c:ser>
        <c:dLbls>
          <c:showLegendKey val="0"/>
          <c:showVal val="0"/>
          <c:showCatName val="0"/>
          <c:showSerName val="0"/>
          <c:showPercent val="0"/>
          <c:showBubbleSize val="0"/>
        </c:dLbls>
        <c:axId val="1045169263"/>
        <c:axId val="1045172143"/>
      </c:scatterChart>
      <c:valAx>
        <c:axId val="104516926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172143"/>
        <c:crosses val="autoZero"/>
        <c:crossBetween val="midCat"/>
      </c:valAx>
      <c:valAx>
        <c:axId val="10451721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1692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Sales by Week and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Week and State</a:t>
          </a:r>
        </a:p>
      </cx:txPr>
    </cx:title>
    <cx:plotArea>
      <cx:plotAreaRegion>
        <cx:series layoutId="boxWhisker" uniqueId="{1B1E3A81-8B5B-5A4E-8A19-93DA92090830}">
          <cx:tx>
            <cx:txData>
              <cx:f>_xlchart.v1.1</cx:f>
              <cx:v>sales</cx:v>
            </cx:txData>
          </cx:tx>
          <cx:dataId val="0"/>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microsoft.com/office/2014/relationships/chartEx" Target="../charts/chartEx1.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17</xdr:col>
      <xdr:colOff>469900</xdr:colOff>
      <xdr:row>3</xdr:row>
      <xdr:rowOff>95250</xdr:rowOff>
    </xdr:from>
    <xdr:to>
      <xdr:col>22</xdr:col>
      <xdr:colOff>742950</xdr:colOff>
      <xdr:row>16</xdr:row>
      <xdr:rowOff>19050</xdr:rowOff>
    </xdr:to>
    <xdr:graphicFrame macro="">
      <xdr:nvGraphicFramePr>
        <xdr:cNvPr id="16" name="Chart 1">
          <a:extLst>
            <a:ext uri="{FF2B5EF4-FFF2-40B4-BE49-F238E27FC236}">
              <a16:creationId xmlns:a16="http://schemas.microsoft.com/office/drawing/2014/main" id="{C4A81BB0-12F0-483B-98C8-43BB6E655A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21</xdr:row>
      <xdr:rowOff>0</xdr:rowOff>
    </xdr:from>
    <xdr:to>
      <xdr:col>22</xdr:col>
      <xdr:colOff>450850</xdr:colOff>
      <xdr:row>31</xdr:row>
      <xdr:rowOff>254000</xdr:rowOff>
    </xdr:to>
    <xdr:graphicFrame macro="">
      <xdr:nvGraphicFramePr>
        <xdr:cNvPr id="6" name="Chart 1">
          <a:extLst>
            <a:ext uri="{FF2B5EF4-FFF2-40B4-BE49-F238E27FC236}">
              <a16:creationId xmlns:a16="http://schemas.microsoft.com/office/drawing/2014/main" id="{ABE89CAD-0E28-44E4-9BA5-77FF47AB3F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23</xdr:col>
      <xdr:colOff>12700</xdr:colOff>
      <xdr:row>22</xdr:row>
      <xdr:rowOff>50800</xdr:rowOff>
    </xdr:from>
    <xdr:to>
      <xdr:col>25</xdr:col>
      <xdr:colOff>457199</xdr:colOff>
      <xdr:row>31</xdr:row>
      <xdr:rowOff>368299</xdr:rowOff>
    </xdr:to>
    <mc:AlternateContent xmlns:mc="http://schemas.openxmlformats.org/markup-compatibility/2006" xmlns:a14="http://schemas.microsoft.com/office/drawing/2010/main">
      <mc:Choice Requires="a14">
        <xdr:graphicFrame macro="">
          <xdr:nvGraphicFramePr>
            <xdr:cNvPr id="7" name="State 1">
              <a:extLst>
                <a:ext uri="{FF2B5EF4-FFF2-40B4-BE49-F238E27FC236}">
                  <a16:creationId xmlns:a16="http://schemas.microsoft.com/office/drawing/2014/main" id="{7178D236-2E4D-957A-D65C-62ED3E6CAFF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20534041" y="4728117"/>
              <a:ext cx="2086207" cy="21295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113527</xdr:colOff>
      <xdr:row>10</xdr:row>
      <xdr:rowOff>57924</xdr:rowOff>
    </xdr:from>
    <xdr:to>
      <xdr:col>5</xdr:col>
      <xdr:colOff>735827</xdr:colOff>
      <xdr:row>23</xdr:row>
      <xdr:rowOff>21372</xdr:rowOff>
    </xdr:to>
    <xdr:graphicFrame macro="">
      <xdr:nvGraphicFramePr>
        <xdr:cNvPr id="9" name="Chart 8">
          <a:extLst>
            <a:ext uri="{FF2B5EF4-FFF2-40B4-BE49-F238E27FC236}">
              <a16:creationId xmlns:a16="http://schemas.microsoft.com/office/drawing/2014/main" id="{71C2C44F-2580-E487-B063-F474A8EFA7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53624</xdr:colOff>
      <xdr:row>24</xdr:row>
      <xdr:rowOff>74931</xdr:rowOff>
    </xdr:from>
    <xdr:to>
      <xdr:col>5</xdr:col>
      <xdr:colOff>775296</xdr:colOff>
      <xdr:row>36</xdr:row>
      <xdr:rowOff>74887</xdr:rowOff>
    </xdr:to>
    <xdr:graphicFrame macro="">
      <xdr:nvGraphicFramePr>
        <xdr:cNvPr id="10" name="Chart 9">
          <a:extLst>
            <a:ext uri="{FF2B5EF4-FFF2-40B4-BE49-F238E27FC236}">
              <a16:creationId xmlns:a16="http://schemas.microsoft.com/office/drawing/2014/main" id="{7EAB2FBF-5AF6-E4CC-CF20-088D76665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6194</xdr:colOff>
      <xdr:row>37</xdr:row>
      <xdr:rowOff>177181</xdr:rowOff>
    </xdr:from>
    <xdr:to>
      <xdr:col>5</xdr:col>
      <xdr:colOff>789877</xdr:colOff>
      <xdr:row>52</xdr:row>
      <xdr:rowOff>77439</xdr:rowOff>
    </xdr:to>
    <xdr:graphicFrame macro="">
      <xdr:nvGraphicFramePr>
        <xdr:cNvPr id="2" name="Chart 1">
          <a:extLst>
            <a:ext uri="{FF2B5EF4-FFF2-40B4-BE49-F238E27FC236}">
              <a16:creationId xmlns:a16="http://schemas.microsoft.com/office/drawing/2014/main" id="{CA28D8D0-4787-E8E3-D285-03ACF62A3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34</xdr:col>
      <xdr:colOff>295275</xdr:colOff>
      <xdr:row>3</xdr:row>
      <xdr:rowOff>142875</xdr:rowOff>
    </xdr:from>
    <xdr:to>
      <xdr:col>42</xdr:col>
      <xdr:colOff>247650</xdr:colOff>
      <xdr:row>25</xdr:row>
      <xdr:rowOff>133350</xdr:rowOff>
    </xdr:to>
    <xdr:graphicFrame macro="">
      <xdr:nvGraphicFramePr>
        <xdr:cNvPr id="2" name="Chart 1">
          <a:extLst>
            <a:ext uri="{FF2B5EF4-FFF2-40B4-BE49-F238E27FC236}">
              <a16:creationId xmlns:a16="http://schemas.microsoft.com/office/drawing/2014/main" id="{5DA6285C-E04A-C943-DDE7-6164977875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50800</xdr:colOff>
      <xdr:row>2</xdr:row>
      <xdr:rowOff>190500</xdr:rowOff>
    </xdr:from>
    <xdr:to>
      <xdr:col>9</xdr:col>
      <xdr:colOff>577850</xdr:colOff>
      <xdr:row>16</xdr:row>
      <xdr:rowOff>177800</xdr:rowOff>
    </xdr:to>
    <xdr:graphicFrame macro="">
      <xdr:nvGraphicFramePr>
        <xdr:cNvPr id="11" name="Chart 3">
          <a:extLst>
            <a:ext uri="{FF2B5EF4-FFF2-40B4-BE49-F238E27FC236}">
              <a16:creationId xmlns:a16="http://schemas.microsoft.com/office/drawing/2014/main" id="{AD1EBDAF-8AF7-D5AE-198F-4FCC9BEE3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139700</xdr:colOff>
      <xdr:row>4</xdr:row>
      <xdr:rowOff>6350</xdr:rowOff>
    </xdr:from>
    <xdr:to>
      <xdr:col>19</xdr:col>
      <xdr:colOff>654050</xdr:colOff>
      <xdr:row>16</xdr:row>
      <xdr:rowOff>120650</xdr:rowOff>
    </xdr:to>
    <xdr:graphicFrame macro="">
      <xdr:nvGraphicFramePr>
        <xdr:cNvPr id="14" name="Chart 4">
          <a:extLst>
            <a:ext uri="{FF2B5EF4-FFF2-40B4-BE49-F238E27FC236}">
              <a16:creationId xmlns:a16="http://schemas.microsoft.com/office/drawing/2014/main" id="{257BFFE8-3BFB-B7D9-26C2-0DAFC2457F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25400</xdr:colOff>
      <xdr:row>2</xdr:row>
      <xdr:rowOff>190500</xdr:rowOff>
    </xdr:from>
    <xdr:to>
      <xdr:col>28</xdr:col>
      <xdr:colOff>774700</xdr:colOff>
      <xdr:row>16</xdr:row>
      <xdr:rowOff>177800</xdr:rowOff>
    </xdr:to>
    <xdr:graphicFrame macro="">
      <xdr:nvGraphicFramePr>
        <xdr:cNvPr id="19" name="Chart 5">
          <a:extLst>
            <a:ext uri="{FF2B5EF4-FFF2-40B4-BE49-F238E27FC236}">
              <a16:creationId xmlns:a16="http://schemas.microsoft.com/office/drawing/2014/main" id="{9DBB0873-5F72-BBEA-B5C6-93FF3D0E3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387350</xdr:colOff>
      <xdr:row>2</xdr:row>
      <xdr:rowOff>31750</xdr:rowOff>
    </xdr:from>
    <xdr:to>
      <xdr:col>12</xdr:col>
      <xdr:colOff>482600</xdr:colOff>
      <xdr:row>18</xdr:row>
      <xdr:rowOff>146050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99E011A-7A78-B343-BDEC-F0EA94CB86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16450" y="438150"/>
              <a:ext cx="8439150" cy="3365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596900</xdr:colOff>
      <xdr:row>19</xdr:row>
      <xdr:rowOff>76200</xdr:rowOff>
    </xdr:from>
    <xdr:to>
      <xdr:col>16</xdr:col>
      <xdr:colOff>673100</xdr:colOff>
      <xdr:row>33</xdr:row>
      <xdr:rowOff>63500</xdr:rowOff>
    </xdr:to>
    <xdr:graphicFrame macro="">
      <xdr:nvGraphicFramePr>
        <xdr:cNvPr id="10" name="Chart 9">
          <a:extLst>
            <a:ext uri="{FF2B5EF4-FFF2-40B4-BE49-F238E27FC236}">
              <a16:creationId xmlns:a16="http://schemas.microsoft.com/office/drawing/2014/main" id="{8E448155-0294-1BB5-DD5C-768E4B0D4C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381000</xdr:colOff>
      <xdr:row>19</xdr:row>
      <xdr:rowOff>50800</xdr:rowOff>
    </xdr:from>
    <xdr:to>
      <xdr:col>10</xdr:col>
      <xdr:colOff>254000</xdr:colOff>
      <xdr:row>33</xdr:row>
      <xdr:rowOff>38100</xdr:rowOff>
    </xdr:to>
    <xdr:graphicFrame macro="">
      <xdr:nvGraphicFramePr>
        <xdr:cNvPr id="12" name="Chart 11">
          <a:extLst>
            <a:ext uri="{FF2B5EF4-FFF2-40B4-BE49-F238E27FC236}">
              <a16:creationId xmlns:a16="http://schemas.microsoft.com/office/drawing/2014/main" id="{20B219FF-EA0A-AA51-061A-7CC5DF0F65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342900</xdr:colOff>
      <xdr:row>22</xdr:row>
      <xdr:rowOff>25400</xdr:rowOff>
    </xdr:from>
    <xdr:to>
      <xdr:col>3</xdr:col>
      <xdr:colOff>165100</xdr:colOff>
      <xdr:row>36</xdr:row>
      <xdr:rowOff>12700</xdr:rowOff>
    </xdr:to>
    <xdr:graphicFrame macro="">
      <xdr:nvGraphicFramePr>
        <xdr:cNvPr id="14" name="Chart 13">
          <a:extLst>
            <a:ext uri="{FF2B5EF4-FFF2-40B4-BE49-F238E27FC236}">
              <a16:creationId xmlns:a16="http://schemas.microsoft.com/office/drawing/2014/main" id="{33D98E54-5CE6-110D-2FC0-01F9CF6568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rutgersconnect-my.sharepoint.com/personal/jcb360_scarletmail_rutgers_edu/Documents/STAT%20METH%20HW%2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S"/>
      <sheetName val="EDA"/>
      <sheetName val="CORRELATIONS"/>
      <sheetName val="CONCLUSIONS"/>
      <sheetName val="MASTER CHART"/>
      <sheetName val="DATA"/>
      <sheetName val="1"/>
      <sheetName val="2"/>
      <sheetName val="3"/>
      <sheetName val="4"/>
      <sheetName val="5"/>
      <sheetName val="6"/>
      <sheetName val="7"/>
      <sheetName val="8"/>
      <sheetName val="9"/>
      <sheetName val="10"/>
      <sheetName val="11"/>
      <sheetName val="12"/>
    </sheetNames>
    <sheetDataSet>
      <sheetData sheetId="0"/>
      <sheetData sheetId="1"/>
      <sheetData sheetId="2"/>
      <sheetData sheetId="3"/>
      <sheetData sheetId="4"/>
      <sheetData sheetId="5">
        <row r="1">
          <cell r="T1" t="str">
            <v>sales</v>
          </cell>
        </row>
        <row r="2">
          <cell r="B2" t="str">
            <v>NJ</v>
          </cell>
          <cell r="T2">
            <v>1987.8420327389742</v>
          </cell>
        </row>
        <row r="3">
          <cell r="B3" t="str">
            <v>NJ</v>
          </cell>
          <cell r="T3">
            <v>1940.0530881484008</v>
          </cell>
        </row>
        <row r="4">
          <cell r="B4" t="str">
            <v>NJ</v>
          </cell>
          <cell r="T4">
            <v>1915.1565601333828</v>
          </cell>
        </row>
        <row r="5">
          <cell r="B5" t="str">
            <v>NJ</v>
          </cell>
          <cell r="T5">
            <v>1952.1820559123441</v>
          </cell>
        </row>
        <row r="6">
          <cell r="B6" t="str">
            <v>NJ</v>
          </cell>
          <cell r="T6">
            <v>2473.7035614817964</v>
          </cell>
        </row>
        <row r="7">
          <cell r="B7" t="str">
            <v>NJ</v>
          </cell>
          <cell r="T7">
            <v>2467.8476248948136</v>
          </cell>
        </row>
        <row r="8">
          <cell r="B8" t="str">
            <v>NJ</v>
          </cell>
          <cell r="T8">
            <v>2482.9741420715882</v>
          </cell>
        </row>
        <row r="9">
          <cell r="B9" t="str">
            <v>NJ</v>
          </cell>
          <cell r="T9">
            <v>2259.0874322701593</v>
          </cell>
        </row>
        <row r="10">
          <cell r="B10" t="str">
            <v>NJ</v>
          </cell>
          <cell r="T10">
            <v>2522.9470041617765</v>
          </cell>
        </row>
        <row r="11">
          <cell r="B11" t="str">
            <v>NJ</v>
          </cell>
          <cell r="T11">
            <v>2226.5012159067178</v>
          </cell>
        </row>
        <row r="12">
          <cell r="B12" t="str">
            <v>NJ</v>
          </cell>
          <cell r="T12">
            <v>2631.2101706550952</v>
          </cell>
        </row>
        <row r="13">
          <cell r="B13" t="str">
            <v>NJ</v>
          </cell>
          <cell r="T13">
            <v>2443.5671866943044</v>
          </cell>
        </row>
        <row r="14">
          <cell r="B14" t="str">
            <v>NJ</v>
          </cell>
          <cell r="T14">
            <v>2411.9713000489542</v>
          </cell>
        </row>
        <row r="15">
          <cell r="B15" t="str">
            <v>NJ</v>
          </cell>
          <cell r="T15">
            <v>2901.7004664484402</v>
          </cell>
        </row>
        <row r="16">
          <cell r="B16" t="str">
            <v>NJ</v>
          </cell>
          <cell r="T16">
            <v>2570.8230910376046</v>
          </cell>
        </row>
        <row r="17">
          <cell r="B17" t="str">
            <v>NJ</v>
          </cell>
          <cell r="T17">
            <v>2778.0792619689055</v>
          </cell>
        </row>
        <row r="18">
          <cell r="B18" t="str">
            <v>NJ</v>
          </cell>
          <cell r="T18">
            <v>2410.2648795810287</v>
          </cell>
        </row>
        <row r="19">
          <cell r="B19" t="str">
            <v>NJ</v>
          </cell>
          <cell r="T19">
            <v>2852.6790730258094</v>
          </cell>
        </row>
        <row r="20">
          <cell r="B20" t="str">
            <v>NJ</v>
          </cell>
          <cell r="T20">
            <v>8068.7291600879526</v>
          </cell>
        </row>
        <row r="21">
          <cell r="B21" t="str">
            <v>NJ</v>
          </cell>
          <cell r="T21">
            <v>7059.5886402719816</v>
          </cell>
        </row>
        <row r="22">
          <cell r="B22" t="str">
            <v>NJ</v>
          </cell>
          <cell r="T22">
            <v>8113.1488100122588</v>
          </cell>
        </row>
        <row r="23">
          <cell r="B23" t="str">
            <v>NJ</v>
          </cell>
          <cell r="T23">
            <v>7917.2133287045908</v>
          </cell>
        </row>
        <row r="24">
          <cell r="B24" t="str">
            <v>NJ</v>
          </cell>
          <cell r="T24">
            <v>7583.0034494375213</v>
          </cell>
        </row>
        <row r="25">
          <cell r="B25" t="str">
            <v>NJ</v>
          </cell>
          <cell r="T25">
            <v>7664.818751285613</v>
          </cell>
        </row>
        <row r="26">
          <cell r="B26" t="str">
            <v>NJ</v>
          </cell>
          <cell r="T26">
            <v>9620.2132551610011</v>
          </cell>
        </row>
        <row r="27">
          <cell r="B27" t="str">
            <v>NJ</v>
          </cell>
          <cell r="T27">
            <v>8079.3358974496186</v>
          </cell>
        </row>
        <row r="28">
          <cell r="B28" t="str">
            <v>NJ</v>
          </cell>
          <cell r="T28">
            <v>9404.1101192604619</v>
          </cell>
        </row>
        <row r="29">
          <cell r="B29" t="str">
            <v>NJ</v>
          </cell>
          <cell r="T29">
            <v>8318.7086408571085</v>
          </cell>
        </row>
        <row r="30">
          <cell r="B30" t="str">
            <v>NJ</v>
          </cell>
          <cell r="T30">
            <v>9794.7552529128589</v>
          </cell>
        </row>
        <row r="31">
          <cell r="B31" t="str">
            <v>NJ</v>
          </cell>
          <cell r="T31">
            <v>8654.2849538929568</v>
          </cell>
        </row>
        <row r="32">
          <cell r="B32" t="str">
            <v>NJ</v>
          </cell>
          <cell r="T32">
            <v>9259.3614898028045</v>
          </cell>
        </row>
        <row r="33">
          <cell r="B33" t="str">
            <v>NJ</v>
          </cell>
          <cell r="T33">
            <v>8689.4839657367975</v>
          </cell>
        </row>
        <row r="34">
          <cell r="B34" t="str">
            <v>NJ</v>
          </cell>
          <cell r="T34">
            <v>8647.1927782359962</v>
          </cell>
        </row>
        <row r="35">
          <cell r="B35" t="str">
            <v>NJ</v>
          </cell>
          <cell r="T35">
            <v>7634.9355116063671</v>
          </cell>
        </row>
        <row r="36">
          <cell r="B36" t="str">
            <v>NJ</v>
          </cell>
          <cell r="T36">
            <v>8985.4800554219673</v>
          </cell>
        </row>
        <row r="37">
          <cell r="B37" t="str">
            <v>NJ</v>
          </cell>
          <cell r="T37">
            <v>8630.2841801826689</v>
          </cell>
        </row>
        <row r="38">
          <cell r="B38" t="str">
            <v>NJ</v>
          </cell>
          <cell r="T38">
            <v>8611.0008979245995</v>
          </cell>
        </row>
        <row r="39">
          <cell r="B39" t="str">
            <v>NJ</v>
          </cell>
          <cell r="T39">
            <v>7192.4537690608495</v>
          </cell>
        </row>
        <row r="40">
          <cell r="B40" t="str">
            <v>NJ</v>
          </cell>
          <cell r="T40">
            <v>7254.7328149475388</v>
          </cell>
        </row>
        <row r="41">
          <cell r="B41" t="str">
            <v>NJ</v>
          </cell>
          <cell r="T41">
            <v>2754.1320006311844</v>
          </cell>
        </row>
        <row r="42">
          <cell r="B42" t="str">
            <v>NJ</v>
          </cell>
          <cell r="T42">
            <v>2593.3819616622691</v>
          </cell>
        </row>
        <row r="43">
          <cell r="B43" t="str">
            <v>NJ</v>
          </cell>
          <cell r="T43">
            <v>2436.8169510126845</v>
          </cell>
        </row>
        <row r="44">
          <cell r="B44" t="str">
            <v>NJ</v>
          </cell>
          <cell r="T44">
            <v>2279.5345217716458</v>
          </cell>
        </row>
        <row r="45">
          <cell r="B45" t="str">
            <v>NJ</v>
          </cell>
          <cell r="T45">
            <v>2142.964885176681</v>
          </cell>
        </row>
        <row r="46">
          <cell r="B46" t="str">
            <v>NJ</v>
          </cell>
          <cell r="T46">
            <v>2042.8445792519105</v>
          </cell>
        </row>
        <row r="47">
          <cell r="B47" t="str">
            <v>NJ</v>
          </cell>
          <cell r="T47">
            <v>2168.9973961338783</v>
          </cell>
        </row>
        <row r="48">
          <cell r="B48" t="str">
            <v>NJ</v>
          </cell>
          <cell r="T48">
            <v>2253.5140451861043</v>
          </cell>
        </row>
        <row r="49">
          <cell r="B49" t="str">
            <v>NJ</v>
          </cell>
          <cell r="T49">
            <v>2257.003629741756</v>
          </cell>
        </row>
        <row r="50">
          <cell r="B50" t="str">
            <v>NJ</v>
          </cell>
          <cell r="T50">
            <v>1996.086255678505</v>
          </cell>
        </row>
        <row r="51">
          <cell r="B51" t="str">
            <v>NJ</v>
          </cell>
          <cell r="T51">
            <v>2345.1449329489142</v>
          </cell>
        </row>
        <row r="52">
          <cell r="B52" t="str">
            <v>NJ</v>
          </cell>
          <cell r="T52">
            <v>2022.1573131655821</v>
          </cell>
        </row>
        <row r="53">
          <cell r="B53" t="str">
            <v>NJ</v>
          </cell>
          <cell r="T53">
            <v>2376.5618039636756</v>
          </cell>
        </row>
        <row r="54">
          <cell r="B54" t="str">
            <v>NJ</v>
          </cell>
          <cell r="T54">
            <v>2207.7667990469145</v>
          </cell>
        </row>
        <row r="55">
          <cell r="B55" t="str">
            <v>NJ</v>
          </cell>
          <cell r="T55">
            <v>1993.565925550959</v>
          </cell>
        </row>
        <row r="56">
          <cell r="B56" t="str">
            <v>NJ</v>
          </cell>
          <cell r="T56">
            <v>2449.7997036112492</v>
          </cell>
        </row>
        <row r="57">
          <cell r="B57" t="str">
            <v>NJ</v>
          </cell>
          <cell r="T57">
            <v>1956.8481294969667</v>
          </cell>
        </row>
        <row r="58">
          <cell r="B58" t="str">
            <v>NJ</v>
          </cell>
          <cell r="T58">
            <v>2422.639932723544</v>
          </cell>
        </row>
        <row r="59">
          <cell r="B59" t="str">
            <v>NJ</v>
          </cell>
          <cell r="T59">
            <v>2443.9707702201003</v>
          </cell>
        </row>
        <row r="60">
          <cell r="B60" t="str">
            <v>NJ</v>
          </cell>
          <cell r="T60">
            <v>2401.0441534675879</v>
          </cell>
        </row>
        <row r="61">
          <cell r="B61" t="str">
            <v>NJ</v>
          </cell>
          <cell r="T61">
            <v>2498.6574625982471</v>
          </cell>
        </row>
        <row r="62">
          <cell r="B62" t="str">
            <v>NJ</v>
          </cell>
          <cell r="T62">
            <v>2564.8588120798986</v>
          </cell>
        </row>
        <row r="63">
          <cell r="B63" t="str">
            <v>NJ</v>
          </cell>
          <cell r="T63">
            <v>2295.7701513412303</v>
          </cell>
        </row>
        <row r="64">
          <cell r="B64" t="str">
            <v>NJ</v>
          </cell>
          <cell r="T64">
            <v>2067.5135305433569</v>
          </cell>
        </row>
        <row r="65">
          <cell r="B65" t="str">
            <v>NJ</v>
          </cell>
          <cell r="T65">
            <v>2157.33010408879</v>
          </cell>
        </row>
        <row r="66">
          <cell r="B66" t="str">
            <v>NJ</v>
          </cell>
          <cell r="T66">
            <v>2485.6278047544552</v>
          </cell>
        </row>
        <row r="67">
          <cell r="B67" t="str">
            <v>NJ</v>
          </cell>
          <cell r="T67">
            <v>2438.01736179099</v>
          </cell>
        </row>
        <row r="68">
          <cell r="B68" t="str">
            <v>NJ</v>
          </cell>
          <cell r="T68">
            <v>1852.9306862453727</v>
          </cell>
        </row>
        <row r="69">
          <cell r="B69" t="str">
            <v>NJ</v>
          </cell>
          <cell r="T69">
            <v>1840.0691097574243</v>
          </cell>
        </row>
        <row r="70">
          <cell r="B70" t="str">
            <v>NJ</v>
          </cell>
          <cell r="T70">
            <v>2128.3550883270636</v>
          </cell>
        </row>
        <row r="71">
          <cell r="B71" t="str">
            <v>NJ</v>
          </cell>
          <cell r="T71">
            <v>1811.5584569569801</v>
          </cell>
        </row>
        <row r="72">
          <cell r="B72" t="str">
            <v>NJ</v>
          </cell>
          <cell r="T72">
            <v>5613.8710026341523</v>
          </cell>
        </row>
        <row r="73">
          <cell r="B73" t="str">
            <v>NJ</v>
          </cell>
          <cell r="T73">
            <v>4634.7924262004481</v>
          </cell>
        </row>
        <row r="74">
          <cell r="B74" t="str">
            <v>NJ</v>
          </cell>
          <cell r="T74">
            <v>4584.4356713013876</v>
          </cell>
        </row>
        <row r="75">
          <cell r="B75" t="str">
            <v>NJ</v>
          </cell>
          <cell r="T75">
            <v>5235.625412994912</v>
          </cell>
        </row>
        <row r="76">
          <cell r="B76" t="str">
            <v>NJ</v>
          </cell>
          <cell r="T76">
            <v>4707.0746308564458</v>
          </cell>
        </row>
        <row r="77">
          <cell r="B77" t="str">
            <v>NJ</v>
          </cell>
          <cell r="T77">
            <v>4737.7288441483961</v>
          </cell>
        </row>
        <row r="78">
          <cell r="B78" t="str">
            <v>NJ</v>
          </cell>
          <cell r="T78">
            <v>4730.726413445761</v>
          </cell>
        </row>
        <row r="79">
          <cell r="B79" t="str">
            <v>NJ</v>
          </cell>
          <cell r="T79">
            <v>5953.7557966093864</v>
          </cell>
        </row>
        <row r="80">
          <cell r="B80" t="str">
            <v>NJ</v>
          </cell>
          <cell r="T80">
            <v>5502.9038905952575</v>
          </cell>
        </row>
        <row r="81">
          <cell r="B81" t="str">
            <v>NJ</v>
          </cell>
          <cell r="T81">
            <v>5417.211625613716</v>
          </cell>
        </row>
        <row r="82">
          <cell r="B82" t="str">
            <v>NJ</v>
          </cell>
          <cell r="T82">
            <v>8362.1500596861642</v>
          </cell>
        </row>
        <row r="83">
          <cell r="B83" t="str">
            <v>NJ</v>
          </cell>
          <cell r="T83">
            <v>8348.6236671625538</v>
          </cell>
        </row>
        <row r="84">
          <cell r="B84" t="str">
            <v>NJ</v>
          </cell>
          <cell r="T84">
            <v>7979.4294179131939</v>
          </cell>
        </row>
        <row r="85">
          <cell r="B85" t="str">
            <v>NJ</v>
          </cell>
          <cell r="T85">
            <v>8876.1742224322297</v>
          </cell>
        </row>
        <row r="86">
          <cell r="B86" t="str">
            <v>NJ</v>
          </cell>
          <cell r="T86">
            <v>9811.4113237045731</v>
          </cell>
        </row>
        <row r="87">
          <cell r="B87" t="str">
            <v>NJ</v>
          </cell>
          <cell r="T87">
            <v>10065.887046686852</v>
          </cell>
        </row>
        <row r="88">
          <cell r="B88" t="str">
            <v>NJ</v>
          </cell>
          <cell r="T88">
            <v>8832.3898193732093</v>
          </cell>
        </row>
        <row r="89">
          <cell r="B89" t="str">
            <v>NJ</v>
          </cell>
          <cell r="T89">
            <v>9347.9174520206689</v>
          </cell>
        </row>
        <row r="90">
          <cell r="B90" t="str">
            <v>NJ</v>
          </cell>
          <cell r="T90">
            <v>7677.8818306519279</v>
          </cell>
        </row>
        <row r="91">
          <cell r="B91" t="str">
            <v>NJ</v>
          </cell>
          <cell r="T91">
            <v>7340.9358877957739</v>
          </cell>
        </row>
        <row r="92">
          <cell r="B92" t="str">
            <v>NJ</v>
          </cell>
          <cell r="T92">
            <v>7470.4265868878256</v>
          </cell>
        </row>
        <row r="93">
          <cell r="B93" t="str">
            <v>NJ</v>
          </cell>
          <cell r="T93">
            <v>6841.3162491089015</v>
          </cell>
        </row>
        <row r="94">
          <cell r="B94" t="str">
            <v>NJ</v>
          </cell>
          <cell r="T94">
            <v>2441.5881557241955</v>
          </cell>
        </row>
        <row r="95">
          <cell r="B95" t="str">
            <v>NJ</v>
          </cell>
          <cell r="T95">
            <v>1893.8593758198008</v>
          </cell>
        </row>
        <row r="96">
          <cell r="B96" t="str">
            <v>NJ</v>
          </cell>
          <cell r="T96">
            <v>1906.6630829996811</v>
          </cell>
        </row>
        <row r="97">
          <cell r="B97" t="str">
            <v>NJ</v>
          </cell>
          <cell r="T97">
            <v>1924.5322034194699</v>
          </cell>
        </row>
        <row r="98">
          <cell r="B98" t="str">
            <v>NJ</v>
          </cell>
          <cell r="T98">
            <v>2257.8640573062917</v>
          </cell>
        </row>
        <row r="99">
          <cell r="B99" t="str">
            <v>NJ</v>
          </cell>
          <cell r="T99">
            <v>2471.9118350234435</v>
          </cell>
        </row>
        <row r="100">
          <cell r="B100" t="str">
            <v>NJ</v>
          </cell>
          <cell r="T100">
            <v>2233.2417786896685</v>
          </cell>
        </row>
        <row r="101">
          <cell r="B101" t="str">
            <v>NJ</v>
          </cell>
          <cell r="T101">
            <v>2260.6398825823876</v>
          </cell>
        </row>
        <row r="102">
          <cell r="B102" t="str">
            <v>NJ</v>
          </cell>
          <cell r="T102">
            <v>2298.5526048471575</v>
          </cell>
        </row>
        <row r="103">
          <cell r="B103" t="str">
            <v>NJ</v>
          </cell>
          <cell r="T103">
            <v>2025.4923970201394</v>
          </cell>
        </row>
        <row r="104">
          <cell r="B104" t="str">
            <v>NJ</v>
          </cell>
          <cell r="T104">
            <v>2014.0280606796712</v>
          </cell>
        </row>
        <row r="105">
          <cell r="B105" t="str">
            <v>NJ</v>
          </cell>
          <cell r="T105">
            <v>2419.5874225143953</v>
          </cell>
        </row>
        <row r="106">
          <cell r="B106" t="str">
            <v>NJ</v>
          </cell>
          <cell r="T106">
            <v>2382.4958143300873</v>
          </cell>
        </row>
        <row r="107">
          <cell r="B107" t="str">
            <v>NJ</v>
          </cell>
          <cell r="T107">
            <v>2157.4321206117679</v>
          </cell>
        </row>
        <row r="108">
          <cell r="B108" t="str">
            <v>NJ</v>
          </cell>
          <cell r="T108">
            <v>2220.0479960962539</v>
          </cell>
        </row>
        <row r="109">
          <cell r="B109" t="str">
            <v>NJ</v>
          </cell>
          <cell r="T109">
            <v>2106.6953971886282</v>
          </cell>
        </row>
        <row r="110">
          <cell r="B110" t="str">
            <v>NJ</v>
          </cell>
          <cell r="T110">
            <v>2511.5403853023877</v>
          </cell>
        </row>
        <row r="111">
          <cell r="B111" t="str">
            <v>NJ</v>
          </cell>
          <cell r="T111">
            <v>2432.6237374497955</v>
          </cell>
        </row>
        <row r="112">
          <cell r="B112" t="str">
            <v>NJ</v>
          </cell>
          <cell r="T112">
            <v>2097.5896789666444</v>
          </cell>
        </row>
        <row r="113">
          <cell r="B113" t="str">
            <v>NJ</v>
          </cell>
          <cell r="T113">
            <v>2531.2441416483102</v>
          </cell>
        </row>
        <row r="114">
          <cell r="B114" t="str">
            <v>NJ</v>
          </cell>
          <cell r="T114">
            <v>2063.8464607900387</v>
          </cell>
        </row>
        <row r="115">
          <cell r="B115" t="str">
            <v>NJ</v>
          </cell>
          <cell r="T115">
            <v>2166.1790681602247</v>
          </cell>
        </row>
        <row r="116">
          <cell r="B116" t="str">
            <v>NJ</v>
          </cell>
          <cell r="T116">
            <v>2462.3427029978379</v>
          </cell>
        </row>
        <row r="117">
          <cell r="B117" t="str">
            <v>NJ</v>
          </cell>
          <cell r="T117">
            <v>2181.6155444897404</v>
          </cell>
        </row>
        <row r="118">
          <cell r="B118" t="str">
            <v>NJ</v>
          </cell>
          <cell r="T118">
            <v>2277.4092418357427</v>
          </cell>
        </row>
        <row r="119">
          <cell r="B119" t="str">
            <v>NJ</v>
          </cell>
          <cell r="T119">
            <v>2243.1185265536701</v>
          </cell>
        </row>
        <row r="120">
          <cell r="B120" t="str">
            <v>NJ</v>
          </cell>
          <cell r="T120">
            <v>1968.6332444129291</v>
          </cell>
        </row>
        <row r="121">
          <cell r="B121" t="str">
            <v>NJ</v>
          </cell>
          <cell r="T121">
            <v>2391.9138205790637</v>
          </cell>
        </row>
        <row r="122">
          <cell r="B122" t="str">
            <v>NJ</v>
          </cell>
          <cell r="T122">
            <v>2093.102551882218</v>
          </cell>
        </row>
        <row r="123">
          <cell r="B123" t="str">
            <v>NJ</v>
          </cell>
          <cell r="T123">
            <v>2395.922047309019</v>
          </cell>
        </row>
        <row r="124">
          <cell r="B124" t="str">
            <v>NJ</v>
          </cell>
          <cell r="T124">
            <v>6140.5576598312637</v>
          </cell>
        </row>
        <row r="125">
          <cell r="B125" t="str">
            <v>NJ</v>
          </cell>
          <cell r="T125">
            <v>8723.5182858073858</v>
          </cell>
        </row>
        <row r="126">
          <cell r="B126" t="str">
            <v>NJ</v>
          </cell>
          <cell r="T126">
            <v>10825.130513034301</v>
          </cell>
        </row>
        <row r="127">
          <cell r="B127" t="str">
            <v>NJ</v>
          </cell>
          <cell r="T127">
            <v>11253.646020027665</v>
          </cell>
        </row>
        <row r="128">
          <cell r="B128" t="str">
            <v>NJ</v>
          </cell>
          <cell r="T128">
            <v>10287.568269112546</v>
          </cell>
        </row>
        <row r="129">
          <cell r="B129" t="str">
            <v>NJ</v>
          </cell>
          <cell r="T129">
            <v>11265.118678524148</v>
          </cell>
        </row>
        <row r="130">
          <cell r="B130" t="str">
            <v>NJ</v>
          </cell>
          <cell r="T130">
            <v>10245.81963197442</v>
          </cell>
        </row>
        <row r="131">
          <cell r="B131" t="str">
            <v>NJ</v>
          </cell>
          <cell r="T131">
            <v>12161.000617424685</v>
          </cell>
        </row>
        <row r="132">
          <cell r="B132" t="str">
            <v>NJ</v>
          </cell>
          <cell r="T132">
            <v>10153.481942250108</v>
          </cell>
        </row>
        <row r="133">
          <cell r="B133" t="str">
            <v>NJ</v>
          </cell>
          <cell r="T133">
            <v>10494.330710170163</v>
          </cell>
        </row>
        <row r="134">
          <cell r="B134" t="str">
            <v>NJ</v>
          </cell>
          <cell r="T134">
            <v>7998.9462250275537</v>
          </cell>
        </row>
        <row r="135">
          <cell r="B135" t="str">
            <v>NJ</v>
          </cell>
          <cell r="T135">
            <v>7522.2918274029635</v>
          </cell>
        </row>
        <row r="136">
          <cell r="B136" t="str">
            <v>NJ</v>
          </cell>
          <cell r="T136">
            <v>7026.1640476758766</v>
          </cell>
        </row>
        <row r="137">
          <cell r="B137" t="str">
            <v>NJ</v>
          </cell>
          <cell r="T137">
            <v>8227.4076471303524</v>
          </cell>
        </row>
        <row r="138">
          <cell r="B138" t="str">
            <v>NJ</v>
          </cell>
          <cell r="T138">
            <v>7628.4271232294877</v>
          </cell>
        </row>
        <row r="139">
          <cell r="B139" t="str">
            <v>NJ</v>
          </cell>
          <cell r="T139">
            <v>6280.7243712062591</v>
          </cell>
        </row>
        <row r="140">
          <cell r="B140" t="str">
            <v>NJ</v>
          </cell>
          <cell r="T140">
            <v>6442.1736391407539</v>
          </cell>
        </row>
        <row r="141">
          <cell r="B141" t="str">
            <v>NJ</v>
          </cell>
          <cell r="T141">
            <v>6537.0478166951352</v>
          </cell>
        </row>
        <row r="142">
          <cell r="B142" t="str">
            <v>NJ</v>
          </cell>
          <cell r="T142">
            <v>6836.3592527266783</v>
          </cell>
        </row>
        <row r="143">
          <cell r="B143" t="str">
            <v>NJ</v>
          </cell>
          <cell r="T143">
            <v>6768.4305678260316</v>
          </cell>
        </row>
        <row r="144">
          <cell r="B144" t="str">
            <v>NJ</v>
          </cell>
          <cell r="T144">
            <v>6593.1750443702995</v>
          </cell>
        </row>
        <row r="145">
          <cell r="B145" t="str">
            <v>NJ</v>
          </cell>
          <cell r="T145">
            <v>7313.0299163046911</v>
          </cell>
        </row>
        <row r="146">
          <cell r="B146" t="str">
            <v>NJ</v>
          </cell>
          <cell r="T146">
            <v>2728.2961941479816</v>
          </cell>
        </row>
        <row r="147">
          <cell r="B147" t="str">
            <v>NJ</v>
          </cell>
          <cell r="T147">
            <v>2749.4381943389485</v>
          </cell>
        </row>
        <row r="148">
          <cell r="B148" t="str">
            <v>NJ</v>
          </cell>
          <cell r="T148">
            <v>2199.7170378797578</v>
          </cell>
        </row>
        <row r="149">
          <cell r="B149" t="str">
            <v>NJ</v>
          </cell>
          <cell r="T149">
            <v>2719.7088399870886</v>
          </cell>
        </row>
        <row r="150">
          <cell r="B150" t="str">
            <v>NJ</v>
          </cell>
          <cell r="T150">
            <v>2455.698959580131</v>
          </cell>
        </row>
        <row r="151">
          <cell r="B151" t="str">
            <v>NJ</v>
          </cell>
          <cell r="T151">
            <v>2780.5867973695144</v>
          </cell>
        </row>
        <row r="152">
          <cell r="B152" t="str">
            <v>NJ</v>
          </cell>
          <cell r="T152">
            <v>2681.0706912663818</v>
          </cell>
        </row>
        <row r="153">
          <cell r="B153" t="str">
            <v>NJ</v>
          </cell>
          <cell r="T153">
            <v>2412.2346934624925</v>
          </cell>
        </row>
        <row r="154">
          <cell r="B154" t="str">
            <v>NJ</v>
          </cell>
          <cell r="T154">
            <v>2504.1279625109905</v>
          </cell>
        </row>
        <row r="155">
          <cell r="B155" t="str">
            <v>NJ</v>
          </cell>
          <cell r="T155">
            <v>2810.0046577577459</v>
          </cell>
        </row>
        <row r="156">
          <cell r="B156" t="str">
            <v>NJ</v>
          </cell>
          <cell r="T156">
            <v>2791.86892590356</v>
          </cell>
        </row>
        <row r="157">
          <cell r="B157" t="str">
            <v>NJ</v>
          </cell>
          <cell r="T157">
            <v>2306.7891488100736</v>
          </cell>
        </row>
        <row r="158">
          <cell r="B158" t="str">
            <v>NJ</v>
          </cell>
          <cell r="T158">
            <v>2933.2414561633168</v>
          </cell>
        </row>
        <row r="159">
          <cell r="B159" t="str">
            <v>NY</v>
          </cell>
          <cell r="T159">
            <v>2474.3100014179799</v>
          </cell>
        </row>
        <row r="160">
          <cell r="B160" t="str">
            <v>NY</v>
          </cell>
          <cell r="T160">
            <v>2494.6129524301623</v>
          </cell>
        </row>
        <row r="161">
          <cell r="B161" t="str">
            <v>NY</v>
          </cell>
          <cell r="T161">
            <v>3214.8189824376855</v>
          </cell>
        </row>
        <row r="162">
          <cell r="B162" t="str">
            <v>NY</v>
          </cell>
          <cell r="T162">
            <v>2617.0876330104011</v>
          </cell>
        </row>
        <row r="163">
          <cell r="B163" t="str">
            <v>NY</v>
          </cell>
          <cell r="T163">
            <v>2707.5524019092363</v>
          </cell>
        </row>
        <row r="164">
          <cell r="B164" t="str">
            <v>NY</v>
          </cell>
          <cell r="T164">
            <v>2621.4760857192259</v>
          </cell>
        </row>
        <row r="165">
          <cell r="B165" t="str">
            <v>NY</v>
          </cell>
          <cell r="T165">
            <v>2803.2617656572684</v>
          </cell>
        </row>
        <row r="166">
          <cell r="B166" t="str">
            <v>NY</v>
          </cell>
          <cell r="T166">
            <v>2508.0855439824359</v>
          </cell>
        </row>
        <row r="167">
          <cell r="B167" t="str">
            <v>NY</v>
          </cell>
          <cell r="T167">
            <v>2686.4753205129937</v>
          </cell>
        </row>
        <row r="168">
          <cell r="B168" t="str">
            <v>NY</v>
          </cell>
          <cell r="T168">
            <v>2710.7329722763275</v>
          </cell>
        </row>
        <row r="169">
          <cell r="B169" t="str">
            <v>NY</v>
          </cell>
          <cell r="T169">
            <v>2766.2497120287844</v>
          </cell>
        </row>
        <row r="170">
          <cell r="B170" t="str">
            <v>NY</v>
          </cell>
          <cell r="T170">
            <v>2676.5061216340414</v>
          </cell>
        </row>
        <row r="171">
          <cell r="B171" t="str">
            <v>NY</v>
          </cell>
          <cell r="T171">
            <v>2429.2481711411338</v>
          </cell>
        </row>
        <row r="172">
          <cell r="B172" t="str">
            <v>NY</v>
          </cell>
          <cell r="T172">
            <v>2947.7330699970203</v>
          </cell>
        </row>
        <row r="173">
          <cell r="B173" t="str">
            <v>NY</v>
          </cell>
          <cell r="T173">
            <v>2830.3859888451657</v>
          </cell>
        </row>
        <row r="174">
          <cell r="B174" t="str">
            <v>NY</v>
          </cell>
          <cell r="T174">
            <v>2491.8049939672778</v>
          </cell>
        </row>
        <row r="175">
          <cell r="B175" t="str">
            <v>NY</v>
          </cell>
          <cell r="T175">
            <v>2523.0601511960795</v>
          </cell>
        </row>
        <row r="176">
          <cell r="B176" t="str">
            <v>NY</v>
          </cell>
          <cell r="T176">
            <v>2938.1658000612229</v>
          </cell>
        </row>
        <row r="177">
          <cell r="B177" t="str">
            <v>NY</v>
          </cell>
          <cell r="T177">
            <v>6697.8352525424416</v>
          </cell>
        </row>
        <row r="178">
          <cell r="B178" t="str">
            <v>NY</v>
          </cell>
          <cell r="T178">
            <v>7313.3299379578984</v>
          </cell>
        </row>
        <row r="179">
          <cell r="B179" t="str">
            <v>NY</v>
          </cell>
          <cell r="T179">
            <v>6437.3077364915334</v>
          </cell>
        </row>
        <row r="180">
          <cell r="B180" t="str">
            <v>NY</v>
          </cell>
          <cell r="T180">
            <v>7671.4962588536264</v>
          </cell>
        </row>
        <row r="181">
          <cell r="B181" t="str">
            <v>NY</v>
          </cell>
          <cell r="T181">
            <v>6953.4343588062784</v>
          </cell>
        </row>
        <row r="182">
          <cell r="B182" t="str">
            <v>NY</v>
          </cell>
          <cell r="T182">
            <v>7621.3506038938494</v>
          </cell>
        </row>
        <row r="183">
          <cell r="B183" t="str">
            <v>NY</v>
          </cell>
          <cell r="T183">
            <v>6643.3405865742352</v>
          </cell>
        </row>
        <row r="184">
          <cell r="B184" t="str">
            <v>NY</v>
          </cell>
          <cell r="T184">
            <v>7863.3266857698882</v>
          </cell>
        </row>
        <row r="185">
          <cell r="B185" t="str">
            <v>NY</v>
          </cell>
          <cell r="T185">
            <v>6743.1988685990491</v>
          </cell>
        </row>
        <row r="186">
          <cell r="B186" t="str">
            <v>NY</v>
          </cell>
          <cell r="T186">
            <v>7935.0594966055851</v>
          </cell>
        </row>
        <row r="187">
          <cell r="B187" t="str">
            <v>NY</v>
          </cell>
          <cell r="T187">
            <v>6743.059707647717</v>
          </cell>
        </row>
        <row r="188">
          <cell r="B188" t="str">
            <v>NY</v>
          </cell>
          <cell r="T188">
            <v>7139.7360238451947</v>
          </cell>
        </row>
        <row r="189">
          <cell r="B189" t="str">
            <v>NY</v>
          </cell>
          <cell r="T189">
            <v>7862.6213570774426</v>
          </cell>
        </row>
        <row r="190">
          <cell r="B190" t="str">
            <v>NY</v>
          </cell>
          <cell r="T190">
            <v>7973.9068740942985</v>
          </cell>
        </row>
        <row r="191">
          <cell r="B191" t="str">
            <v>NY</v>
          </cell>
          <cell r="T191">
            <v>7001.5826684212388</v>
          </cell>
        </row>
        <row r="192">
          <cell r="B192" t="str">
            <v>NY</v>
          </cell>
          <cell r="T192">
            <v>7472.4493068043503</v>
          </cell>
        </row>
        <row r="193">
          <cell r="B193" t="str">
            <v>NY</v>
          </cell>
          <cell r="T193">
            <v>7970.883956917105</v>
          </cell>
        </row>
        <row r="194">
          <cell r="B194" t="str">
            <v>NY</v>
          </cell>
          <cell r="T194">
            <v>7850.0576102050263</v>
          </cell>
        </row>
        <row r="195">
          <cell r="B195" t="str">
            <v>NY</v>
          </cell>
          <cell r="T195">
            <v>9901.3758702442319</v>
          </cell>
        </row>
        <row r="196">
          <cell r="B196" t="str">
            <v>NY</v>
          </cell>
          <cell r="T196">
            <v>10025.237148295226</v>
          </cell>
        </row>
        <row r="197">
          <cell r="B197" t="str">
            <v>NY</v>
          </cell>
          <cell r="T197">
            <v>9140.1136806253126</v>
          </cell>
        </row>
        <row r="198">
          <cell r="B198" t="str">
            <v>NY</v>
          </cell>
          <cell r="T198">
            <v>3345.1729255415712</v>
          </cell>
        </row>
        <row r="199">
          <cell r="B199" t="str">
            <v>NY</v>
          </cell>
          <cell r="T199">
            <v>3541.0322759543642</v>
          </cell>
        </row>
        <row r="200">
          <cell r="B200" t="str">
            <v>NY</v>
          </cell>
          <cell r="T200">
            <v>3449.3209376741556</v>
          </cell>
        </row>
        <row r="201">
          <cell r="B201" t="str">
            <v>NY</v>
          </cell>
          <cell r="T201">
            <v>3061.0615128362315</v>
          </cell>
        </row>
        <row r="202">
          <cell r="B202" t="str">
            <v>NY</v>
          </cell>
          <cell r="T202">
            <v>3051.1093622569229</v>
          </cell>
        </row>
        <row r="203">
          <cell r="B203" t="str">
            <v>NY</v>
          </cell>
          <cell r="T203">
            <v>3203.9147090586807</v>
          </cell>
        </row>
        <row r="204">
          <cell r="B204" t="str">
            <v>NY</v>
          </cell>
          <cell r="T204">
            <v>3080.9018404491626</v>
          </cell>
        </row>
        <row r="205">
          <cell r="B205" t="str">
            <v>NY</v>
          </cell>
          <cell r="T205">
            <v>3566.7487835671027</v>
          </cell>
        </row>
        <row r="206">
          <cell r="B206" t="str">
            <v>NY</v>
          </cell>
          <cell r="T206">
            <v>3129.8361210653784</v>
          </cell>
        </row>
        <row r="207">
          <cell r="B207" t="str">
            <v>NY</v>
          </cell>
          <cell r="T207">
            <v>3267.3015704143991</v>
          </cell>
        </row>
        <row r="208">
          <cell r="B208" t="str">
            <v>NY</v>
          </cell>
          <cell r="T208">
            <v>3293.6683273415842</v>
          </cell>
        </row>
        <row r="209">
          <cell r="B209" t="str">
            <v>NY</v>
          </cell>
          <cell r="T209">
            <v>3393.4121691611849</v>
          </cell>
        </row>
        <row r="210">
          <cell r="B210" t="str">
            <v>NY</v>
          </cell>
          <cell r="T210">
            <v>3031.9730640741482</v>
          </cell>
        </row>
        <row r="211">
          <cell r="B211" t="str">
            <v>NY</v>
          </cell>
          <cell r="T211">
            <v>3006.2241734015806</v>
          </cell>
        </row>
        <row r="212">
          <cell r="B212" t="str">
            <v>NY</v>
          </cell>
          <cell r="T212">
            <v>3673.8160973941249</v>
          </cell>
        </row>
        <row r="213">
          <cell r="B213" t="str">
            <v>NY</v>
          </cell>
          <cell r="T213">
            <v>3827.221359275693</v>
          </cell>
        </row>
        <row r="214">
          <cell r="B214" t="str">
            <v>NY</v>
          </cell>
          <cell r="T214">
            <v>3743.4559628954589</v>
          </cell>
        </row>
        <row r="215">
          <cell r="B215" t="str">
            <v>NY</v>
          </cell>
          <cell r="T215">
            <v>3297.6723270515477</v>
          </cell>
        </row>
        <row r="216">
          <cell r="B216" t="str">
            <v>NY</v>
          </cell>
          <cell r="T216">
            <v>3533.0251224637309</v>
          </cell>
        </row>
        <row r="217">
          <cell r="B217" t="str">
            <v>NY</v>
          </cell>
          <cell r="T217">
            <v>3218.3042844237311</v>
          </cell>
        </row>
        <row r="218">
          <cell r="B218" t="str">
            <v>NY</v>
          </cell>
          <cell r="T218">
            <v>3222.084131095372</v>
          </cell>
        </row>
        <row r="219">
          <cell r="B219" t="str">
            <v>NY</v>
          </cell>
          <cell r="T219">
            <v>3224.0621571117231</v>
          </cell>
        </row>
        <row r="220">
          <cell r="B220" t="str">
            <v>NY</v>
          </cell>
          <cell r="T220">
            <v>3305.4852596090991</v>
          </cell>
        </row>
        <row r="221">
          <cell r="B221" t="str">
            <v>NY</v>
          </cell>
          <cell r="T221">
            <v>3979.8652612145115</v>
          </cell>
        </row>
        <row r="222">
          <cell r="B222" t="str">
            <v>NY</v>
          </cell>
          <cell r="T222">
            <v>3167.2215485208608</v>
          </cell>
        </row>
        <row r="223">
          <cell r="B223" t="str">
            <v>NY</v>
          </cell>
          <cell r="T223">
            <v>3325.6888518914607</v>
          </cell>
        </row>
        <row r="224">
          <cell r="B224" t="str">
            <v>NY</v>
          </cell>
          <cell r="T224">
            <v>2993.7002349208433</v>
          </cell>
        </row>
        <row r="225">
          <cell r="B225" t="str">
            <v>NY</v>
          </cell>
          <cell r="T225">
            <v>2882.5738068212831</v>
          </cell>
        </row>
        <row r="226">
          <cell r="B226" t="str">
            <v>NY</v>
          </cell>
          <cell r="T226">
            <v>3155.9485198008829</v>
          </cell>
        </row>
        <row r="227">
          <cell r="B227" t="str">
            <v>NY</v>
          </cell>
          <cell r="T227">
            <v>2703.3267255134797</v>
          </cell>
        </row>
        <row r="228">
          <cell r="B228" t="str">
            <v>NY</v>
          </cell>
          <cell r="T228">
            <v>3151.4630180329627</v>
          </cell>
        </row>
        <row r="229">
          <cell r="B229" t="str">
            <v>NY</v>
          </cell>
          <cell r="T229">
            <v>7087.1726827623452</v>
          </cell>
        </row>
        <row r="230">
          <cell r="B230" t="str">
            <v>NY</v>
          </cell>
          <cell r="T230">
            <v>7698.2257907978028</v>
          </cell>
        </row>
        <row r="231">
          <cell r="B231" t="str">
            <v>NY</v>
          </cell>
          <cell r="T231">
            <v>7556.0470686080462</v>
          </cell>
        </row>
        <row r="232">
          <cell r="B232" t="str">
            <v>NY</v>
          </cell>
          <cell r="T232">
            <v>7261.6646730011162</v>
          </cell>
        </row>
        <row r="233">
          <cell r="B233" t="str">
            <v>NY</v>
          </cell>
          <cell r="T233">
            <v>8328.4687536630536</v>
          </cell>
        </row>
        <row r="234">
          <cell r="B234" t="str">
            <v>NY</v>
          </cell>
          <cell r="T234">
            <v>8871.8429562556812</v>
          </cell>
        </row>
        <row r="235">
          <cell r="B235" t="str">
            <v>NY</v>
          </cell>
          <cell r="T235">
            <v>7932.5391588349248</v>
          </cell>
        </row>
        <row r="236">
          <cell r="B236" t="str">
            <v>NY</v>
          </cell>
          <cell r="T236">
            <v>8520.8740909573389</v>
          </cell>
        </row>
        <row r="237">
          <cell r="B237" t="str">
            <v>NY</v>
          </cell>
          <cell r="T237">
            <v>14866.398850380318</v>
          </cell>
        </row>
        <row r="238">
          <cell r="B238" t="str">
            <v>NY</v>
          </cell>
          <cell r="T238">
            <v>16663.995069620287</v>
          </cell>
        </row>
        <row r="239">
          <cell r="B239" t="str">
            <v>NY</v>
          </cell>
          <cell r="T239">
            <v>14211.12812698975</v>
          </cell>
        </row>
        <row r="240">
          <cell r="B240" t="str">
            <v>NY</v>
          </cell>
          <cell r="T240">
            <v>16381.121396438079</v>
          </cell>
        </row>
        <row r="241">
          <cell r="B241" t="str">
            <v>NY</v>
          </cell>
          <cell r="T241">
            <v>13743.795777672283</v>
          </cell>
        </row>
        <row r="242">
          <cell r="B242" t="str">
            <v>NY</v>
          </cell>
          <cell r="T242">
            <v>14349.393761304829</v>
          </cell>
        </row>
        <row r="243">
          <cell r="B243" t="str">
            <v>NY</v>
          </cell>
          <cell r="T243">
            <v>13927.090784949209</v>
          </cell>
        </row>
        <row r="244">
          <cell r="B244" t="str">
            <v>NY</v>
          </cell>
          <cell r="T244">
            <v>14538.123891313524</v>
          </cell>
        </row>
        <row r="245">
          <cell r="B245" t="str">
            <v>NY</v>
          </cell>
          <cell r="T245">
            <v>13599.151700308101</v>
          </cell>
        </row>
        <row r="246">
          <cell r="B246" t="str">
            <v>NY</v>
          </cell>
          <cell r="T246">
            <v>11012.577430324593</v>
          </cell>
        </row>
        <row r="247">
          <cell r="B247" t="str">
            <v>NY</v>
          </cell>
          <cell r="T247">
            <v>10593.931315340185</v>
          </cell>
        </row>
        <row r="248">
          <cell r="B248" t="str">
            <v>NY</v>
          </cell>
          <cell r="T248">
            <v>9459.2135328486002</v>
          </cell>
        </row>
        <row r="249">
          <cell r="B249" t="str">
            <v>NY</v>
          </cell>
          <cell r="T249">
            <v>10450.366680430481</v>
          </cell>
        </row>
        <row r="250">
          <cell r="B250" t="str">
            <v>NY</v>
          </cell>
          <cell r="T250">
            <v>10760.92448958786</v>
          </cell>
        </row>
        <row r="251">
          <cell r="B251" t="str">
            <v>NY</v>
          </cell>
          <cell r="T251">
            <v>3419.1154144777074</v>
          </cell>
        </row>
        <row r="252">
          <cell r="B252" t="str">
            <v>NY</v>
          </cell>
          <cell r="T252">
            <v>3677.2824470469536</v>
          </cell>
        </row>
        <row r="253">
          <cell r="B253" t="str">
            <v>NY</v>
          </cell>
          <cell r="T253">
            <v>3841.1282568707593</v>
          </cell>
        </row>
        <row r="254">
          <cell r="B254" t="str">
            <v>NY</v>
          </cell>
          <cell r="T254">
            <v>4051.8780579779664</v>
          </cell>
        </row>
        <row r="255">
          <cell r="B255" t="str">
            <v>NY</v>
          </cell>
          <cell r="T255">
            <v>3260.6912602667248</v>
          </cell>
        </row>
        <row r="256">
          <cell r="B256" t="str">
            <v>NY</v>
          </cell>
          <cell r="T256">
            <v>3630.848672316868</v>
          </cell>
        </row>
        <row r="257">
          <cell r="B257" t="str">
            <v>NY</v>
          </cell>
          <cell r="T257">
            <v>3288.5930902346122</v>
          </cell>
        </row>
        <row r="258">
          <cell r="B258" t="str">
            <v>NY</v>
          </cell>
          <cell r="T258">
            <v>3955.6618966949309</v>
          </cell>
        </row>
        <row r="259">
          <cell r="B259" t="str">
            <v>NY</v>
          </cell>
          <cell r="T259">
            <v>3971.8351213905798</v>
          </cell>
        </row>
        <row r="260">
          <cell r="B260" t="str">
            <v>NY</v>
          </cell>
          <cell r="T260">
            <v>3905.3027404553986</v>
          </cell>
        </row>
        <row r="261">
          <cell r="B261" t="str">
            <v>NY</v>
          </cell>
          <cell r="T261">
            <v>3686.5300483458573</v>
          </cell>
        </row>
        <row r="262">
          <cell r="B262" t="str">
            <v>NY</v>
          </cell>
          <cell r="T262">
            <v>3710.8399564588181</v>
          </cell>
        </row>
        <row r="263">
          <cell r="B263" t="str">
            <v>NY</v>
          </cell>
          <cell r="T263">
            <v>3718.7290688805647</v>
          </cell>
        </row>
        <row r="264">
          <cell r="B264" t="str">
            <v>NY</v>
          </cell>
          <cell r="T264">
            <v>3624.7153924541076</v>
          </cell>
        </row>
        <row r="265">
          <cell r="B265" t="str">
            <v>NY</v>
          </cell>
          <cell r="T265">
            <v>3902.7103579981258</v>
          </cell>
        </row>
        <row r="266">
          <cell r="B266" t="str">
            <v>NY</v>
          </cell>
          <cell r="T266">
            <v>4098.7746676036413</v>
          </cell>
        </row>
        <row r="267">
          <cell r="B267" t="str">
            <v>NY</v>
          </cell>
          <cell r="T267">
            <v>3659.001906742898</v>
          </cell>
        </row>
        <row r="268">
          <cell r="B268" t="str">
            <v>NY</v>
          </cell>
          <cell r="T268">
            <v>3405.7028200414697</v>
          </cell>
        </row>
        <row r="269">
          <cell r="B269" t="str">
            <v>NY</v>
          </cell>
          <cell r="T269">
            <v>3109.6079885139143</v>
          </cell>
        </row>
        <row r="270">
          <cell r="B270" t="str">
            <v>NY</v>
          </cell>
          <cell r="T270">
            <v>3265.8964194817349</v>
          </cell>
        </row>
        <row r="271">
          <cell r="B271" t="str">
            <v>NY</v>
          </cell>
          <cell r="T271">
            <v>2960.952520125612</v>
          </cell>
        </row>
        <row r="272">
          <cell r="B272" t="str">
            <v>NY</v>
          </cell>
          <cell r="T272">
            <v>3030.2952953751605</v>
          </cell>
        </row>
        <row r="273">
          <cell r="B273" t="str">
            <v>NY</v>
          </cell>
          <cell r="T273">
            <v>2610.5192800405316</v>
          </cell>
        </row>
        <row r="274">
          <cell r="B274" t="str">
            <v>NY</v>
          </cell>
          <cell r="T274">
            <v>2395.6038558922141</v>
          </cell>
        </row>
        <row r="275">
          <cell r="B275" t="str">
            <v>NY</v>
          </cell>
          <cell r="T275">
            <v>2117.3916740506775</v>
          </cell>
        </row>
        <row r="276">
          <cell r="B276" t="str">
            <v>NY</v>
          </cell>
          <cell r="T276">
            <v>2354.077792520392</v>
          </cell>
        </row>
        <row r="277">
          <cell r="B277" t="str">
            <v>NY</v>
          </cell>
          <cell r="T277">
            <v>2328.1352594895907</v>
          </cell>
        </row>
        <row r="278">
          <cell r="B278" t="str">
            <v>NY</v>
          </cell>
          <cell r="T278">
            <v>1854.4017126202302</v>
          </cell>
        </row>
        <row r="279">
          <cell r="B279" t="str">
            <v>NY</v>
          </cell>
          <cell r="T279">
            <v>2095.5983538604505</v>
          </cell>
        </row>
        <row r="280">
          <cell r="B280" t="str">
            <v>NY</v>
          </cell>
          <cell r="T280">
            <v>2115.5022889734528</v>
          </cell>
        </row>
        <row r="281">
          <cell r="B281" t="str">
            <v>NY</v>
          </cell>
          <cell r="T281">
            <v>8275.5625727330789</v>
          </cell>
        </row>
        <row r="282">
          <cell r="B282" t="str">
            <v>NY</v>
          </cell>
          <cell r="T282">
            <v>8456.1528849674669</v>
          </cell>
        </row>
        <row r="283">
          <cell r="B283" t="str">
            <v>NY</v>
          </cell>
          <cell r="T283">
            <v>8338.8914502443004</v>
          </cell>
        </row>
        <row r="284">
          <cell r="B284" t="str">
            <v>NY</v>
          </cell>
          <cell r="T284">
            <v>9720.2273432493876</v>
          </cell>
        </row>
        <row r="285">
          <cell r="B285" t="str">
            <v>NY</v>
          </cell>
          <cell r="T285">
            <v>8829.5300754925629</v>
          </cell>
        </row>
        <row r="286">
          <cell r="B286" t="str">
            <v>NY</v>
          </cell>
          <cell r="T286">
            <v>10265.373986018461</v>
          </cell>
        </row>
        <row r="287">
          <cell r="B287" t="str">
            <v>NY</v>
          </cell>
          <cell r="T287">
            <v>8551.8503917332946</v>
          </cell>
        </row>
        <row r="288">
          <cell r="B288" t="str">
            <v>NY</v>
          </cell>
          <cell r="T288">
            <v>9125.9471930201271</v>
          </cell>
        </row>
        <row r="289">
          <cell r="B289" t="str">
            <v>NY</v>
          </cell>
          <cell r="T289">
            <v>9307.1414304402824</v>
          </cell>
        </row>
        <row r="290">
          <cell r="B290" t="str">
            <v>NY</v>
          </cell>
          <cell r="T290">
            <v>9393.6012490559606</v>
          </cell>
        </row>
        <row r="291">
          <cell r="B291" t="str">
            <v>NY</v>
          </cell>
          <cell r="T291">
            <v>9241.212919756359</v>
          </cell>
        </row>
        <row r="292">
          <cell r="B292" t="str">
            <v>NY</v>
          </cell>
          <cell r="T292">
            <v>8427.707602204644</v>
          </cell>
        </row>
        <row r="293">
          <cell r="B293" t="str">
            <v>NY</v>
          </cell>
          <cell r="T293">
            <v>8662.2738285770174</v>
          </cell>
        </row>
        <row r="294">
          <cell r="B294" t="str">
            <v>NY</v>
          </cell>
          <cell r="T294">
            <v>10594.829883012557</v>
          </cell>
        </row>
        <row r="295">
          <cell r="B295" t="str">
            <v>NY</v>
          </cell>
          <cell r="T295">
            <v>9346.0538006271836</v>
          </cell>
        </row>
        <row r="296">
          <cell r="B296" t="str">
            <v>NY</v>
          </cell>
          <cell r="T296">
            <v>11072.280482751668</v>
          </cell>
        </row>
        <row r="297">
          <cell r="B297" t="str">
            <v>NY</v>
          </cell>
          <cell r="T297">
            <v>10064.118372816369</v>
          </cell>
        </row>
        <row r="298">
          <cell r="B298" t="str">
            <v>NY</v>
          </cell>
          <cell r="T298">
            <v>11185.273791801479</v>
          </cell>
        </row>
        <row r="299">
          <cell r="B299" t="str">
            <v>NY</v>
          </cell>
          <cell r="T299">
            <v>10161.463003652283</v>
          </cell>
        </row>
        <row r="300">
          <cell r="B300" t="str">
            <v>NY</v>
          </cell>
          <cell r="T300">
            <v>10251.437208030557</v>
          </cell>
        </row>
        <row r="301">
          <cell r="B301" t="str">
            <v>NY</v>
          </cell>
          <cell r="T301">
            <v>10264.651200310938</v>
          </cell>
        </row>
        <row r="302">
          <cell r="B302" t="str">
            <v>NY</v>
          </cell>
          <cell r="T302">
            <v>10376.888183900466</v>
          </cell>
        </row>
        <row r="303">
          <cell r="B303" t="str">
            <v>NY</v>
          </cell>
          <cell r="T303">
            <v>4125.7180012128765</v>
          </cell>
        </row>
        <row r="304">
          <cell r="B304" t="str">
            <v>NY</v>
          </cell>
          <cell r="T304">
            <v>4451.1775276929566</v>
          </cell>
        </row>
        <row r="305">
          <cell r="B305" t="str">
            <v>NY</v>
          </cell>
          <cell r="T305">
            <v>4130.1127414660459</v>
          </cell>
        </row>
        <row r="306">
          <cell r="B306" t="str">
            <v>NY</v>
          </cell>
          <cell r="T306">
            <v>4000.9405096949035</v>
          </cell>
        </row>
        <row r="307">
          <cell r="B307" t="str">
            <v>NY</v>
          </cell>
          <cell r="T307">
            <v>4186.5265339766156</v>
          </cell>
        </row>
        <row r="308">
          <cell r="B308" t="str">
            <v>NY</v>
          </cell>
          <cell r="T308">
            <v>4096.9360369996966</v>
          </cell>
        </row>
        <row r="309">
          <cell r="B309" t="str">
            <v>NY</v>
          </cell>
          <cell r="T309">
            <v>4469.0990402379075</v>
          </cell>
        </row>
        <row r="310">
          <cell r="B310" t="str">
            <v>NY</v>
          </cell>
          <cell r="T310">
            <v>3688.828024502101</v>
          </cell>
        </row>
        <row r="311">
          <cell r="B311" t="str">
            <v>NY</v>
          </cell>
          <cell r="T311">
            <v>4161.8731047428373</v>
          </cell>
        </row>
        <row r="312">
          <cell r="B312" t="str">
            <v>NY</v>
          </cell>
          <cell r="T312">
            <v>4722.0739577558697</v>
          </cell>
        </row>
        <row r="313">
          <cell r="B313" t="str">
            <v>NY</v>
          </cell>
          <cell r="T313">
            <v>4051.3291530021547</v>
          </cell>
        </row>
        <row r="314">
          <cell r="B314" t="str">
            <v>NY</v>
          </cell>
          <cell r="T314">
            <v>4408.0994234444152</v>
          </cell>
        </row>
        <row r="315">
          <cell r="B315" t="str">
            <v>NY</v>
          </cell>
          <cell r="T315">
            <v>4621.0947215127799</v>
          </cell>
        </row>
        <row r="316">
          <cell r="B316" t="str">
            <v>PA</v>
          </cell>
          <cell r="T316">
            <v>1913.2431687368016</v>
          </cell>
        </row>
        <row r="317">
          <cell r="B317" t="str">
            <v>PA</v>
          </cell>
          <cell r="T317">
            <v>2164.6005128908396</v>
          </cell>
        </row>
        <row r="318">
          <cell r="B318" t="str">
            <v>PA</v>
          </cell>
          <cell r="T318">
            <v>1781.9131807396896</v>
          </cell>
        </row>
        <row r="319">
          <cell r="B319" t="str">
            <v>PA</v>
          </cell>
          <cell r="T319">
            <v>2177.1522763340345</v>
          </cell>
        </row>
        <row r="320">
          <cell r="B320" t="str">
            <v>PA</v>
          </cell>
          <cell r="T320">
            <v>2312.7742980053663</v>
          </cell>
        </row>
        <row r="321">
          <cell r="B321" t="str">
            <v>PA</v>
          </cell>
          <cell r="T321">
            <v>2063.1779311963992</v>
          </cell>
        </row>
        <row r="322">
          <cell r="B322" t="str">
            <v>PA</v>
          </cell>
          <cell r="T322">
            <v>2093.627371210423</v>
          </cell>
        </row>
        <row r="323">
          <cell r="B323" t="str">
            <v>PA</v>
          </cell>
          <cell r="T323">
            <v>2331.7543420075353</v>
          </cell>
        </row>
        <row r="324">
          <cell r="B324" t="str">
            <v>PA</v>
          </cell>
          <cell r="T324">
            <v>2535.8567562122976</v>
          </cell>
        </row>
        <row r="325">
          <cell r="B325" t="str">
            <v>PA</v>
          </cell>
          <cell r="T325">
            <v>2271.9065525647752</v>
          </cell>
        </row>
        <row r="326">
          <cell r="B326" t="str">
            <v>PA</v>
          </cell>
          <cell r="T326">
            <v>2317.1390129979864</v>
          </cell>
        </row>
        <row r="327">
          <cell r="B327" t="str">
            <v>PA</v>
          </cell>
          <cell r="T327">
            <v>2493.998460183966</v>
          </cell>
        </row>
        <row r="328">
          <cell r="B328" t="str">
            <v>PA</v>
          </cell>
          <cell r="T328">
            <v>2821.8612073615627</v>
          </cell>
        </row>
        <row r="329">
          <cell r="B329" t="str">
            <v>PA</v>
          </cell>
          <cell r="T329">
            <v>2923.8878476314731</v>
          </cell>
        </row>
        <row r="330">
          <cell r="B330" t="str">
            <v>PA</v>
          </cell>
          <cell r="T330">
            <v>2922.067003363713</v>
          </cell>
        </row>
        <row r="331">
          <cell r="B331" t="str">
            <v>PA</v>
          </cell>
          <cell r="T331">
            <v>2151.1334295768247</v>
          </cell>
        </row>
        <row r="332">
          <cell r="B332" t="str">
            <v>PA</v>
          </cell>
          <cell r="T332">
            <v>2083.734735366354</v>
          </cell>
        </row>
        <row r="333">
          <cell r="B333" t="str">
            <v>PA</v>
          </cell>
          <cell r="T333">
            <v>1774.365669558935</v>
          </cell>
        </row>
        <row r="334">
          <cell r="B334" t="str">
            <v>PA</v>
          </cell>
          <cell r="T334">
            <v>4711.7143931914898</v>
          </cell>
        </row>
        <row r="335">
          <cell r="B335" t="str">
            <v>PA</v>
          </cell>
          <cell r="T335">
            <v>6160.3719815296408</v>
          </cell>
        </row>
        <row r="336">
          <cell r="B336" t="str">
            <v>PA</v>
          </cell>
          <cell r="T336">
            <v>5424.1711804660263</v>
          </cell>
        </row>
        <row r="337">
          <cell r="B337" t="str">
            <v>PA</v>
          </cell>
          <cell r="T337">
            <v>5856.8113929101055</v>
          </cell>
        </row>
        <row r="338">
          <cell r="B338" t="str">
            <v>PA</v>
          </cell>
          <cell r="T338">
            <v>6069.568902531134</v>
          </cell>
        </row>
        <row r="339">
          <cell r="B339" t="str">
            <v>PA</v>
          </cell>
          <cell r="T339">
            <v>5997.0310095400746</v>
          </cell>
        </row>
        <row r="340">
          <cell r="B340" t="str">
            <v>PA</v>
          </cell>
          <cell r="T340">
            <v>5404.5351236786464</v>
          </cell>
        </row>
        <row r="341">
          <cell r="B341" t="str">
            <v>PA</v>
          </cell>
          <cell r="T341">
            <v>5663.3527233144678</v>
          </cell>
        </row>
        <row r="342">
          <cell r="B342" t="str">
            <v>PA</v>
          </cell>
          <cell r="T342">
            <v>5801.4990119434979</v>
          </cell>
        </row>
        <row r="343">
          <cell r="B343" t="str">
            <v>PA</v>
          </cell>
          <cell r="T343">
            <v>4544.5972154583023</v>
          </cell>
        </row>
        <row r="344">
          <cell r="B344" t="str">
            <v>PA</v>
          </cell>
          <cell r="T344">
            <v>6956.0511298660449</v>
          </cell>
        </row>
        <row r="345">
          <cell r="B345" t="str">
            <v>PA</v>
          </cell>
          <cell r="T345">
            <v>7843.1585621794975</v>
          </cell>
        </row>
        <row r="346">
          <cell r="B346" t="str">
            <v>PA</v>
          </cell>
          <cell r="T346">
            <v>8049.8632716363763</v>
          </cell>
        </row>
        <row r="347">
          <cell r="B347" t="str">
            <v>PA</v>
          </cell>
          <cell r="T347">
            <v>7603.898541980715</v>
          </cell>
        </row>
        <row r="348">
          <cell r="B348" t="str">
            <v>PA</v>
          </cell>
          <cell r="T348">
            <v>8671.3622780114092</v>
          </cell>
        </row>
        <row r="349">
          <cell r="B349" t="str">
            <v>PA</v>
          </cell>
          <cell r="T349">
            <v>6364.1573840522924</v>
          </cell>
        </row>
        <row r="350">
          <cell r="B350" t="str">
            <v>PA</v>
          </cell>
          <cell r="T350">
            <v>6122.5157767621249</v>
          </cell>
        </row>
        <row r="351">
          <cell r="B351" t="str">
            <v>PA</v>
          </cell>
          <cell r="T351">
            <v>5754.3978164167356</v>
          </cell>
        </row>
        <row r="352">
          <cell r="B352" t="str">
            <v>PA</v>
          </cell>
          <cell r="T352">
            <v>6575.6472760721445</v>
          </cell>
        </row>
        <row r="353">
          <cell r="B353" t="str">
            <v>PA</v>
          </cell>
          <cell r="T353">
            <v>7815.8480329946115</v>
          </cell>
        </row>
        <row r="354">
          <cell r="B354" t="str">
            <v>PA</v>
          </cell>
          <cell r="T354">
            <v>8077.7303519787147</v>
          </cell>
        </row>
        <row r="355">
          <cell r="B355" t="str">
            <v>PA</v>
          </cell>
          <cell r="T355">
            <v>3315.4690353562496</v>
          </cell>
        </row>
        <row r="356">
          <cell r="B356" t="str">
            <v>PA</v>
          </cell>
          <cell r="T356">
            <v>2247.3502161718079</v>
          </cell>
        </row>
        <row r="357">
          <cell r="B357" t="str">
            <v>PA</v>
          </cell>
          <cell r="T357">
            <v>2466.9772059199131</v>
          </cell>
        </row>
        <row r="358">
          <cell r="B358" t="str">
            <v>PA</v>
          </cell>
          <cell r="T358">
            <v>2248.5969029730531</v>
          </cell>
        </row>
        <row r="359">
          <cell r="B359" t="str">
            <v>PA</v>
          </cell>
          <cell r="T359">
            <v>2291.0726097898137</v>
          </cell>
        </row>
        <row r="360">
          <cell r="B360" t="str">
            <v>PA</v>
          </cell>
          <cell r="T360">
            <v>1882.8234577730718</v>
          </cell>
        </row>
        <row r="361">
          <cell r="B361" t="str">
            <v>PA</v>
          </cell>
          <cell r="T361">
            <v>2053.1597582024779</v>
          </cell>
        </row>
        <row r="362">
          <cell r="B362" t="str">
            <v>PA</v>
          </cell>
          <cell r="T362">
            <v>2115.6460720640789</v>
          </cell>
        </row>
        <row r="363">
          <cell r="B363" t="str">
            <v>PA</v>
          </cell>
          <cell r="T363">
            <v>1780.4904293486975</v>
          </cell>
        </row>
        <row r="364">
          <cell r="B364" t="str">
            <v>PA</v>
          </cell>
          <cell r="T364">
            <v>1851.5598146461514</v>
          </cell>
        </row>
        <row r="365">
          <cell r="B365" t="str">
            <v>PA</v>
          </cell>
          <cell r="T365">
            <v>1982.831918007246</v>
          </cell>
        </row>
        <row r="366">
          <cell r="B366" t="str">
            <v>PA</v>
          </cell>
          <cell r="T366">
            <v>1853.7118999345546</v>
          </cell>
        </row>
        <row r="367">
          <cell r="B367" t="str">
            <v>PA</v>
          </cell>
          <cell r="T367">
            <v>1922.5370759016494</v>
          </cell>
        </row>
        <row r="368">
          <cell r="B368" t="str">
            <v>PA</v>
          </cell>
          <cell r="T368">
            <v>1883.1098887833161</v>
          </cell>
        </row>
        <row r="369">
          <cell r="B369" t="str">
            <v>PA</v>
          </cell>
          <cell r="T369">
            <v>2225.9502585360751</v>
          </cell>
        </row>
        <row r="370">
          <cell r="B370" t="str">
            <v>PA</v>
          </cell>
          <cell r="T370">
            <v>2170.3160753932443</v>
          </cell>
        </row>
        <row r="371">
          <cell r="B371" t="str">
            <v>PA</v>
          </cell>
          <cell r="T371">
            <v>2281.2257006654786</v>
          </cell>
        </row>
        <row r="372">
          <cell r="B372" t="str">
            <v>PA</v>
          </cell>
          <cell r="T372">
            <v>2252.2863940143216</v>
          </cell>
        </row>
        <row r="373">
          <cell r="B373" t="str">
            <v>PA</v>
          </cell>
          <cell r="T373">
            <v>2254.6649439522735</v>
          </cell>
        </row>
        <row r="374">
          <cell r="B374" t="str">
            <v>PA</v>
          </cell>
          <cell r="T374">
            <v>2111.4285487031693</v>
          </cell>
        </row>
        <row r="375">
          <cell r="B375" t="str">
            <v>PA</v>
          </cell>
          <cell r="T375">
            <v>1948.5440021769807</v>
          </cell>
        </row>
        <row r="376">
          <cell r="B376" t="str">
            <v>PA</v>
          </cell>
          <cell r="T376">
            <v>2330.5201077186225</v>
          </cell>
        </row>
        <row r="377">
          <cell r="B377" t="str">
            <v>PA</v>
          </cell>
          <cell r="T377">
            <v>2119.3888845858082</v>
          </cell>
        </row>
        <row r="378">
          <cell r="B378" t="str">
            <v>PA</v>
          </cell>
          <cell r="T378">
            <v>2408.5583860944521</v>
          </cell>
        </row>
        <row r="379">
          <cell r="B379" t="str">
            <v>PA</v>
          </cell>
          <cell r="T379">
            <v>2232.6680592099356</v>
          </cell>
        </row>
        <row r="380">
          <cell r="B380" t="str">
            <v>PA</v>
          </cell>
          <cell r="T380">
            <v>2291.8332565251285</v>
          </cell>
        </row>
        <row r="381">
          <cell r="B381" t="str">
            <v>PA</v>
          </cell>
          <cell r="T381">
            <v>1934.3242772280414</v>
          </cell>
        </row>
        <row r="382">
          <cell r="B382" t="str">
            <v>PA</v>
          </cell>
          <cell r="T382">
            <v>1944.1777923072491</v>
          </cell>
        </row>
        <row r="383">
          <cell r="B383" t="str">
            <v>PA</v>
          </cell>
          <cell r="T383">
            <v>2071.2407951061882</v>
          </cell>
        </row>
        <row r="384">
          <cell r="B384" t="str">
            <v>PA</v>
          </cell>
          <cell r="T384">
            <v>2079.4098927430136</v>
          </cell>
        </row>
        <row r="385">
          <cell r="B385" t="str">
            <v>PA</v>
          </cell>
          <cell r="T385">
            <v>2012.7714820076371</v>
          </cell>
        </row>
        <row r="386">
          <cell r="B386" t="str">
            <v>PA</v>
          </cell>
          <cell r="T386">
            <v>5932.4356340453687</v>
          </cell>
        </row>
        <row r="387">
          <cell r="B387" t="str">
            <v>PA</v>
          </cell>
          <cell r="T387">
            <v>5464.1729443740942</v>
          </cell>
        </row>
        <row r="388">
          <cell r="B388" t="str">
            <v>PA</v>
          </cell>
          <cell r="T388">
            <v>6048.5321406761323</v>
          </cell>
        </row>
        <row r="389">
          <cell r="B389" t="str">
            <v>PA</v>
          </cell>
          <cell r="T389">
            <v>5636.7356467361378</v>
          </cell>
        </row>
        <row r="390">
          <cell r="B390" t="str">
            <v>PA</v>
          </cell>
          <cell r="T390">
            <v>6760.3897082814265</v>
          </cell>
        </row>
        <row r="391">
          <cell r="B391" t="str">
            <v>PA</v>
          </cell>
          <cell r="T391">
            <v>5862.2139585842879</v>
          </cell>
        </row>
        <row r="392">
          <cell r="B392" t="str">
            <v>PA</v>
          </cell>
          <cell r="T392">
            <v>6298.6500468255499</v>
          </cell>
        </row>
        <row r="393">
          <cell r="B393" t="str">
            <v>PA</v>
          </cell>
          <cell r="T393">
            <v>6165.5311368124467</v>
          </cell>
        </row>
        <row r="394">
          <cell r="B394" t="str">
            <v>PA</v>
          </cell>
          <cell r="T394">
            <v>10633.570424542859</v>
          </cell>
        </row>
        <row r="395">
          <cell r="B395" t="str">
            <v>PA</v>
          </cell>
          <cell r="T395">
            <v>11755.025751822302</v>
          </cell>
        </row>
        <row r="396">
          <cell r="B396" t="str">
            <v>PA</v>
          </cell>
          <cell r="T396">
            <v>12940.781229547016</v>
          </cell>
        </row>
        <row r="397">
          <cell r="B397" t="str">
            <v>PA</v>
          </cell>
          <cell r="T397">
            <v>13002.224600820859</v>
          </cell>
        </row>
        <row r="398">
          <cell r="B398" t="str">
            <v>PA</v>
          </cell>
          <cell r="T398">
            <v>13022.735522269395</v>
          </cell>
        </row>
        <row r="399">
          <cell r="B399" t="str">
            <v>PA</v>
          </cell>
          <cell r="T399">
            <v>12168.027241156158</v>
          </cell>
        </row>
        <row r="400">
          <cell r="B400" t="str">
            <v>PA</v>
          </cell>
          <cell r="T400">
            <v>11697.35502038814</v>
          </cell>
        </row>
        <row r="401">
          <cell r="B401" t="str">
            <v>PA</v>
          </cell>
          <cell r="T401">
            <v>11928.534350383285</v>
          </cell>
        </row>
        <row r="402">
          <cell r="B402" t="str">
            <v>PA</v>
          </cell>
          <cell r="T402">
            <v>10280.550958661925</v>
          </cell>
        </row>
        <row r="403">
          <cell r="B403" t="str">
            <v>PA</v>
          </cell>
          <cell r="T403">
            <v>9759.91559721251</v>
          </cell>
        </row>
        <row r="404">
          <cell r="B404" t="str">
            <v>PA</v>
          </cell>
          <cell r="T404">
            <v>8583.4876581043845</v>
          </cell>
        </row>
        <row r="405">
          <cell r="B405" t="str">
            <v>PA</v>
          </cell>
          <cell r="T405">
            <v>7942.1351528664991</v>
          </cell>
        </row>
        <row r="406">
          <cell r="B406" t="str">
            <v>PA</v>
          </cell>
          <cell r="T406">
            <v>7147.6536153227116</v>
          </cell>
        </row>
        <row r="407">
          <cell r="B407" t="str">
            <v>PA</v>
          </cell>
          <cell r="T407">
            <v>7977.7275400898043</v>
          </cell>
        </row>
        <row r="408">
          <cell r="B408" t="str">
            <v>PA</v>
          </cell>
          <cell r="T408">
            <v>2956.6119077173612</v>
          </cell>
        </row>
        <row r="409">
          <cell r="B409" t="str">
            <v>PA</v>
          </cell>
          <cell r="T409">
            <v>2454.8288352913182</v>
          </cell>
        </row>
        <row r="410">
          <cell r="B410" t="str">
            <v>PA</v>
          </cell>
          <cell r="T410">
            <v>2937.5634264710739</v>
          </cell>
        </row>
        <row r="411">
          <cell r="B411" t="str">
            <v>PA</v>
          </cell>
          <cell r="T411">
            <v>2460.710575876381</v>
          </cell>
        </row>
        <row r="412">
          <cell r="B412" t="str">
            <v>PA</v>
          </cell>
          <cell r="T412">
            <v>2650.3233145344175</v>
          </cell>
        </row>
        <row r="413">
          <cell r="B413" t="str">
            <v>PA</v>
          </cell>
          <cell r="T413">
            <v>2560.6818915989975</v>
          </cell>
        </row>
        <row r="414">
          <cell r="B414" t="str">
            <v>PA</v>
          </cell>
          <cell r="T414">
            <v>2512.3953169619967</v>
          </cell>
        </row>
        <row r="415">
          <cell r="B415" t="str">
            <v>PA</v>
          </cell>
          <cell r="T415">
            <v>2696.7470467884395</v>
          </cell>
        </row>
        <row r="416">
          <cell r="B416" t="str">
            <v>PA</v>
          </cell>
          <cell r="T416">
            <v>2833.7752828694975</v>
          </cell>
        </row>
        <row r="417">
          <cell r="B417" t="str">
            <v>PA</v>
          </cell>
          <cell r="T417">
            <v>2898.1184089132607</v>
          </cell>
        </row>
        <row r="418">
          <cell r="B418" t="str">
            <v>PA</v>
          </cell>
          <cell r="T418">
            <v>2869.5811790713888</v>
          </cell>
        </row>
        <row r="419">
          <cell r="B419" t="str">
            <v>PA</v>
          </cell>
          <cell r="T419">
            <v>2808.8551081081509</v>
          </cell>
        </row>
        <row r="420">
          <cell r="B420" t="str">
            <v>PA</v>
          </cell>
          <cell r="T420">
            <v>3072.1653691650067</v>
          </cell>
        </row>
        <row r="421">
          <cell r="B421" t="str">
            <v>PA</v>
          </cell>
          <cell r="T421">
            <v>2811.2336201247322</v>
          </cell>
        </row>
        <row r="422">
          <cell r="B422" t="str">
            <v>PA</v>
          </cell>
          <cell r="T422">
            <v>2739.4139328897586</v>
          </cell>
        </row>
        <row r="423">
          <cell r="B423" t="str">
            <v>PA</v>
          </cell>
          <cell r="T423">
            <v>3270.6086471689405</v>
          </cell>
        </row>
        <row r="424">
          <cell r="B424" t="str">
            <v>PA</v>
          </cell>
          <cell r="T424">
            <v>3323.8871291968758</v>
          </cell>
        </row>
        <row r="425">
          <cell r="B425" t="str">
            <v>PA</v>
          </cell>
          <cell r="T425">
            <v>2959.615319291227</v>
          </cell>
        </row>
        <row r="426">
          <cell r="B426" t="str">
            <v>PA</v>
          </cell>
          <cell r="T426">
            <v>2371.2059922700932</v>
          </cell>
        </row>
        <row r="427">
          <cell r="B427" t="str">
            <v>PA</v>
          </cell>
          <cell r="T427">
            <v>2304.1533127702733</v>
          </cell>
        </row>
        <row r="428">
          <cell r="B428" t="str">
            <v>PA</v>
          </cell>
          <cell r="T428">
            <v>2105.2907928344462</v>
          </cell>
        </row>
        <row r="429">
          <cell r="B429" t="str">
            <v>PA</v>
          </cell>
          <cell r="T429">
            <v>2290.4085921142287</v>
          </cell>
        </row>
        <row r="430">
          <cell r="B430" t="str">
            <v>PA</v>
          </cell>
          <cell r="T430">
            <v>2160.4925449444304</v>
          </cell>
        </row>
        <row r="431">
          <cell r="B431" t="str">
            <v>PA</v>
          </cell>
          <cell r="T431">
            <v>1799.7161671527078</v>
          </cell>
        </row>
        <row r="432">
          <cell r="B432" t="str">
            <v>PA</v>
          </cell>
          <cell r="T432">
            <v>1642.3252361624739</v>
          </cell>
        </row>
        <row r="433">
          <cell r="B433" t="str">
            <v>PA</v>
          </cell>
          <cell r="T433">
            <v>1786.0465829085042</v>
          </cell>
        </row>
        <row r="434">
          <cell r="B434" t="str">
            <v>PA</v>
          </cell>
          <cell r="T434">
            <v>1799.9846437320873</v>
          </cell>
        </row>
        <row r="435">
          <cell r="B435" t="str">
            <v>PA</v>
          </cell>
          <cell r="T435">
            <v>1726.4690439486351</v>
          </cell>
        </row>
        <row r="436">
          <cell r="B436" t="str">
            <v>PA</v>
          </cell>
          <cell r="T436">
            <v>1631.5599777622745</v>
          </cell>
        </row>
        <row r="437">
          <cell r="B437" t="str">
            <v>PA</v>
          </cell>
          <cell r="T437">
            <v>1411.3362728570592</v>
          </cell>
        </row>
        <row r="438">
          <cell r="B438" t="str">
            <v>PA</v>
          </cell>
          <cell r="T438">
            <v>4490.9390764193286</v>
          </cell>
        </row>
        <row r="439">
          <cell r="B439" t="str">
            <v>PA</v>
          </cell>
          <cell r="T439">
            <v>4793.206485624175</v>
          </cell>
        </row>
        <row r="440">
          <cell r="B440" t="str">
            <v>PA</v>
          </cell>
          <cell r="T440">
            <v>4882.2425376420206</v>
          </cell>
        </row>
        <row r="441">
          <cell r="B441" t="str">
            <v>PA</v>
          </cell>
          <cell r="T441">
            <v>7430.4233641142137</v>
          </cell>
        </row>
        <row r="442">
          <cell r="B442" t="str">
            <v>PA</v>
          </cell>
          <cell r="T442">
            <v>11357.076128388275</v>
          </cell>
        </row>
        <row r="443">
          <cell r="B443" t="str">
            <v>PA</v>
          </cell>
          <cell r="T443">
            <v>10009.200147355443</v>
          </cell>
        </row>
        <row r="444">
          <cell r="B444" t="str">
            <v>PA</v>
          </cell>
          <cell r="T444">
            <v>11775.730310306279</v>
          </cell>
        </row>
        <row r="445">
          <cell r="B445" t="str">
            <v>PA</v>
          </cell>
          <cell r="T445">
            <v>11421.058286072288</v>
          </cell>
        </row>
        <row r="446">
          <cell r="B446" t="str">
            <v>PA</v>
          </cell>
          <cell r="T446">
            <v>10740.186104925826</v>
          </cell>
        </row>
        <row r="447">
          <cell r="B447" t="str">
            <v>PA</v>
          </cell>
          <cell r="T447">
            <v>12028.329660794774</v>
          </cell>
        </row>
        <row r="448">
          <cell r="B448" t="str">
            <v>PA</v>
          </cell>
          <cell r="T448">
            <v>10209.777689559438</v>
          </cell>
        </row>
        <row r="449">
          <cell r="B449" t="str">
            <v>PA</v>
          </cell>
          <cell r="T449">
            <v>10028.245002321644</v>
          </cell>
        </row>
        <row r="450">
          <cell r="B450" t="str">
            <v>PA</v>
          </cell>
          <cell r="T450">
            <v>10957.976711567122</v>
          </cell>
        </row>
        <row r="451">
          <cell r="B451" t="str">
            <v>PA</v>
          </cell>
          <cell r="T451">
            <v>10563.856793887669</v>
          </cell>
        </row>
        <row r="452">
          <cell r="B452" t="str">
            <v>PA</v>
          </cell>
          <cell r="T452">
            <v>10231.927775114731</v>
          </cell>
        </row>
        <row r="453">
          <cell r="B453" t="str">
            <v>PA</v>
          </cell>
          <cell r="T453">
            <v>10780.275093917333</v>
          </cell>
        </row>
        <row r="454">
          <cell r="B454" t="str">
            <v>PA</v>
          </cell>
          <cell r="T454">
            <v>10595.270899666464</v>
          </cell>
        </row>
        <row r="455">
          <cell r="B455" t="str">
            <v>PA</v>
          </cell>
          <cell r="T455">
            <v>10154.379986499343</v>
          </cell>
        </row>
        <row r="456">
          <cell r="B456" t="str">
            <v>PA</v>
          </cell>
          <cell r="T456">
            <v>9862.2246171918978</v>
          </cell>
        </row>
        <row r="457">
          <cell r="B457" t="str">
            <v>PA</v>
          </cell>
          <cell r="T457">
            <v>10460.363544335652</v>
          </cell>
        </row>
        <row r="458">
          <cell r="B458" t="str">
            <v>PA</v>
          </cell>
          <cell r="T458">
            <v>8308.9210750699967</v>
          </cell>
        </row>
        <row r="459">
          <cell r="B459" t="str">
            <v>PA</v>
          </cell>
          <cell r="T459">
            <v>8207.5821274299142</v>
          </cell>
        </row>
        <row r="460">
          <cell r="B460" t="str">
            <v>PA</v>
          </cell>
          <cell r="T460">
            <v>2505.1143799109268</v>
          </cell>
        </row>
        <row r="461">
          <cell r="B461" t="str">
            <v>PA</v>
          </cell>
          <cell r="T461">
            <v>2397.0672091633592</v>
          </cell>
        </row>
        <row r="462">
          <cell r="B462" t="str">
            <v>PA</v>
          </cell>
          <cell r="T462">
            <v>2279.1850318761321</v>
          </cell>
        </row>
        <row r="463">
          <cell r="B463" t="str">
            <v>PA</v>
          </cell>
          <cell r="T463">
            <v>2159.1317673870203</v>
          </cell>
        </row>
        <row r="464">
          <cell r="B464" t="str">
            <v>PA</v>
          </cell>
          <cell r="T464">
            <v>2375.1904017391876</v>
          </cell>
        </row>
        <row r="465">
          <cell r="B465" t="str">
            <v>PA</v>
          </cell>
          <cell r="T465">
            <v>2423.6394069460152</v>
          </cell>
        </row>
        <row r="466">
          <cell r="B466" t="str">
            <v>PA</v>
          </cell>
          <cell r="T466">
            <v>2328.5477407814669</v>
          </cell>
        </row>
        <row r="467">
          <cell r="B467" t="str">
            <v>PA</v>
          </cell>
          <cell r="T467">
            <v>2638.8155536038371</v>
          </cell>
        </row>
        <row r="468">
          <cell r="B468" t="str">
            <v>PA</v>
          </cell>
          <cell r="T468">
            <v>2237.2283805923676</v>
          </cell>
        </row>
        <row r="469">
          <cell r="B469" t="str">
            <v>PA</v>
          </cell>
          <cell r="T469">
            <v>2245.3662286556082</v>
          </cell>
        </row>
        <row r="470">
          <cell r="B470" t="str">
            <v>PA</v>
          </cell>
          <cell r="T470">
            <v>2291.5164115369757</v>
          </cell>
        </row>
        <row r="471">
          <cell r="B471" t="str">
            <v>PA</v>
          </cell>
          <cell r="T471">
            <v>2714.5875484625708</v>
          </cell>
        </row>
        <row r="472">
          <cell r="B472" t="str">
            <v>PA</v>
          </cell>
          <cell r="T472">
            <v>2710.0613850551199</v>
          </cell>
        </row>
        <row r="473">
          <cell r="B473" t="str">
            <v>CT</v>
          </cell>
          <cell r="T473">
            <v>641.86623604140686</v>
          </cell>
        </row>
        <row r="474">
          <cell r="B474" t="str">
            <v>CT</v>
          </cell>
          <cell r="T474">
            <v>639.07115609085167</v>
          </cell>
        </row>
        <row r="475">
          <cell r="B475" t="str">
            <v>CT</v>
          </cell>
          <cell r="T475">
            <v>565.09782532231816</v>
          </cell>
        </row>
        <row r="476">
          <cell r="B476" t="str">
            <v>CT</v>
          </cell>
          <cell r="T476">
            <v>600.60508244692835</v>
          </cell>
        </row>
        <row r="477">
          <cell r="B477" t="str">
            <v>CT</v>
          </cell>
          <cell r="T477">
            <v>610.039621029302</v>
          </cell>
        </row>
        <row r="478">
          <cell r="B478" t="str">
            <v>CT</v>
          </cell>
          <cell r="T478">
            <v>680.57697570156267</v>
          </cell>
        </row>
        <row r="479">
          <cell r="B479" t="str">
            <v>CT</v>
          </cell>
          <cell r="T479">
            <v>685.27355543060901</v>
          </cell>
        </row>
        <row r="480">
          <cell r="B480" t="str">
            <v>CT</v>
          </cell>
          <cell r="T480">
            <v>637.03977444691611</v>
          </cell>
        </row>
        <row r="481">
          <cell r="B481" t="str">
            <v>CT</v>
          </cell>
          <cell r="T481">
            <v>792.52734933990882</v>
          </cell>
        </row>
        <row r="482">
          <cell r="B482" t="str">
            <v>CT</v>
          </cell>
          <cell r="T482">
            <v>685.51275132501678</v>
          </cell>
        </row>
        <row r="483">
          <cell r="B483" t="str">
            <v>CT</v>
          </cell>
          <cell r="T483">
            <v>777.12708802000361</v>
          </cell>
        </row>
        <row r="484">
          <cell r="B484" t="str">
            <v>CT</v>
          </cell>
          <cell r="T484">
            <v>702.62308595815659</v>
          </cell>
        </row>
        <row r="485">
          <cell r="B485" t="str">
            <v>CT</v>
          </cell>
          <cell r="T485">
            <v>871.50978387989358</v>
          </cell>
        </row>
        <row r="486">
          <cell r="B486" t="str">
            <v>CT</v>
          </cell>
          <cell r="T486">
            <v>713.94529930879264</v>
          </cell>
        </row>
        <row r="487">
          <cell r="B487" t="str">
            <v>CT</v>
          </cell>
          <cell r="T487">
            <v>791.21356412878163</v>
          </cell>
        </row>
        <row r="488">
          <cell r="B488" t="str">
            <v>CT</v>
          </cell>
          <cell r="T488">
            <v>574.06309752375432</v>
          </cell>
        </row>
        <row r="489">
          <cell r="B489" t="str">
            <v>CT</v>
          </cell>
          <cell r="T489">
            <v>543.20317014882039</v>
          </cell>
        </row>
        <row r="490">
          <cell r="B490" t="str">
            <v>CT</v>
          </cell>
          <cell r="T490">
            <v>552.93927834645399</v>
          </cell>
        </row>
        <row r="491">
          <cell r="B491" t="str">
            <v>CT</v>
          </cell>
          <cell r="T491">
            <v>1379.086597465219</v>
          </cell>
        </row>
        <row r="492">
          <cell r="B492" t="str">
            <v>CT</v>
          </cell>
          <cell r="T492">
            <v>1339.4778109521601</v>
          </cell>
        </row>
        <row r="493">
          <cell r="B493" t="str">
            <v>CT</v>
          </cell>
          <cell r="T493">
            <v>1425.4843639196145</v>
          </cell>
        </row>
        <row r="494">
          <cell r="B494" t="str">
            <v>CT</v>
          </cell>
          <cell r="T494">
            <v>1541.9927108251873</v>
          </cell>
        </row>
        <row r="495">
          <cell r="B495" t="str">
            <v>CT</v>
          </cell>
          <cell r="T495">
            <v>1288.8690801050589</v>
          </cell>
        </row>
        <row r="496">
          <cell r="B496" t="str">
            <v>CT</v>
          </cell>
          <cell r="T496">
            <v>1552.7937628070499</v>
          </cell>
        </row>
        <row r="497">
          <cell r="B497" t="str">
            <v>CT</v>
          </cell>
          <cell r="T497">
            <v>1335.9421845003785</v>
          </cell>
        </row>
        <row r="498">
          <cell r="B498" t="str">
            <v>CT</v>
          </cell>
          <cell r="T498">
            <v>1440.9450884676371</v>
          </cell>
        </row>
        <row r="499">
          <cell r="B499" t="str">
            <v>CT</v>
          </cell>
          <cell r="T499">
            <v>1507.8020488008256</v>
          </cell>
        </row>
        <row r="500">
          <cell r="B500" t="str">
            <v>CT</v>
          </cell>
          <cell r="T500">
            <v>1387.4989315346652</v>
          </cell>
        </row>
        <row r="501">
          <cell r="B501" t="str">
            <v>CT</v>
          </cell>
          <cell r="T501">
            <v>1310.3818651094934</v>
          </cell>
        </row>
        <row r="502">
          <cell r="B502" t="str">
            <v>CT</v>
          </cell>
          <cell r="T502">
            <v>1374.8601665722115</v>
          </cell>
        </row>
        <row r="503">
          <cell r="B503" t="str">
            <v>CT</v>
          </cell>
          <cell r="T503">
            <v>1332.4311270155297</v>
          </cell>
        </row>
        <row r="504">
          <cell r="B504" t="str">
            <v>CT</v>
          </cell>
          <cell r="T504">
            <v>1477.2463888395209</v>
          </cell>
        </row>
        <row r="505">
          <cell r="B505" t="str">
            <v>CT</v>
          </cell>
          <cell r="T505">
            <v>1602.6650845321451</v>
          </cell>
        </row>
        <row r="506">
          <cell r="B506" t="str">
            <v>CT</v>
          </cell>
          <cell r="T506">
            <v>1453.9220211993584</v>
          </cell>
        </row>
        <row r="507">
          <cell r="B507" t="str">
            <v>CT</v>
          </cell>
          <cell r="T507">
            <v>1484.606479059682</v>
          </cell>
        </row>
        <row r="508">
          <cell r="B508" t="str">
            <v>CT</v>
          </cell>
          <cell r="T508">
            <v>1432.8710628579174</v>
          </cell>
        </row>
        <row r="509">
          <cell r="B509" t="str">
            <v>CT</v>
          </cell>
          <cell r="T509">
            <v>1694.2391967747494</v>
          </cell>
        </row>
        <row r="510">
          <cell r="B510" t="str">
            <v>CT</v>
          </cell>
          <cell r="T510">
            <v>1552.9819683517046</v>
          </cell>
        </row>
        <row r="511">
          <cell r="B511" t="str">
            <v>CT</v>
          </cell>
          <cell r="T511">
            <v>1385.2315094654978</v>
          </cell>
        </row>
        <row r="512">
          <cell r="B512" t="str">
            <v>CT</v>
          </cell>
          <cell r="T512">
            <v>609.95551491506706</v>
          </cell>
        </row>
        <row r="513">
          <cell r="B513" t="str">
            <v>CT</v>
          </cell>
          <cell r="T513">
            <v>559.04113695034448</v>
          </cell>
        </row>
        <row r="514">
          <cell r="B514" t="str">
            <v>CT</v>
          </cell>
          <cell r="T514">
            <v>636.31263645011802</v>
          </cell>
        </row>
        <row r="515">
          <cell r="B515" t="str">
            <v>CT</v>
          </cell>
          <cell r="T515">
            <v>564.85322726132244</v>
          </cell>
        </row>
        <row r="516">
          <cell r="B516" t="str">
            <v>CT</v>
          </cell>
          <cell r="T516">
            <v>545.46903953630385</v>
          </cell>
        </row>
        <row r="517">
          <cell r="B517" t="str">
            <v>CT</v>
          </cell>
          <cell r="T517">
            <v>635.58206722579632</v>
          </cell>
        </row>
        <row r="518">
          <cell r="B518" t="str">
            <v>CT</v>
          </cell>
          <cell r="T518">
            <v>541.46466900309201</v>
          </cell>
        </row>
        <row r="519">
          <cell r="B519" t="str">
            <v>CT</v>
          </cell>
          <cell r="T519">
            <v>568.10857853276252</v>
          </cell>
        </row>
        <row r="520">
          <cell r="B520" t="str">
            <v>CT</v>
          </cell>
          <cell r="T520">
            <v>545.87258174479507</v>
          </cell>
        </row>
        <row r="521">
          <cell r="B521" t="str">
            <v>CT</v>
          </cell>
          <cell r="T521">
            <v>577.40087810025227</v>
          </cell>
        </row>
        <row r="522">
          <cell r="B522" t="str">
            <v>CT</v>
          </cell>
          <cell r="T522">
            <v>664.20835980046468</v>
          </cell>
        </row>
        <row r="523">
          <cell r="B523" t="str">
            <v>CT</v>
          </cell>
          <cell r="T523">
            <v>571.72595977272579</v>
          </cell>
        </row>
        <row r="524">
          <cell r="B524" t="str">
            <v>CT</v>
          </cell>
          <cell r="T524">
            <v>656.09873712995682</v>
          </cell>
        </row>
        <row r="525">
          <cell r="B525" t="str">
            <v>CT</v>
          </cell>
          <cell r="T525">
            <v>706.31269342860537</v>
          </cell>
        </row>
        <row r="526">
          <cell r="B526" t="str">
            <v>CT</v>
          </cell>
          <cell r="T526">
            <v>595.62573884161463</v>
          </cell>
        </row>
        <row r="527">
          <cell r="B527" t="str">
            <v>CT</v>
          </cell>
          <cell r="T527">
            <v>578.39367049893042</v>
          </cell>
        </row>
        <row r="528">
          <cell r="B528" t="str">
            <v>CT</v>
          </cell>
          <cell r="T528">
            <v>685.52909534340165</v>
          </cell>
        </row>
        <row r="529">
          <cell r="B529" t="str">
            <v>CT</v>
          </cell>
          <cell r="T529">
            <v>695.15874088162468</v>
          </cell>
        </row>
        <row r="530">
          <cell r="B530" t="str">
            <v>CT</v>
          </cell>
          <cell r="T530">
            <v>728.92527345355188</v>
          </cell>
        </row>
        <row r="531">
          <cell r="B531" t="str">
            <v>CT</v>
          </cell>
          <cell r="T531">
            <v>644.34191666300921</v>
          </cell>
        </row>
        <row r="532">
          <cell r="B532" t="str">
            <v>CT</v>
          </cell>
          <cell r="T532">
            <v>686.59388024089151</v>
          </cell>
        </row>
        <row r="533">
          <cell r="B533" t="str">
            <v>CT</v>
          </cell>
          <cell r="T533">
            <v>743.78478628517371</v>
          </cell>
        </row>
        <row r="534">
          <cell r="B534" t="str">
            <v>CT</v>
          </cell>
          <cell r="T534">
            <v>647.15485079810458</v>
          </cell>
        </row>
        <row r="535">
          <cell r="B535" t="str">
            <v>CT</v>
          </cell>
          <cell r="T535">
            <v>735.54078692308315</v>
          </cell>
        </row>
        <row r="536">
          <cell r="B536" t="str">
            <v>CT</v>
          </cell>
          <cell r="T536">
            <v>619.70594157430287</v>
          </cell>
        </row>
        <row r="537">
          <cell r="B537" t="str">
            <v>CT</v>
          </cell>
          <cell r="T537">
            <v>651.01912731077618</v>
          </cell>
        </row>
        <row r="538">
          <cell r="B538" t="str">
            <v>CT</v>
          </cell>
          <cell r="T538">
            <v>709.77807400236998</v>
          </cell>
        </row>
        <row r="539">
          <cell r="B539" t="str">
            <v>CT</v>
          </cell>
          <cell r="T539">
            <v>632.69095517027222</v>
          </cell>
        </row>
        <row r="540">
          <cell r="B540" t="str">
            <v>CT</v>
          </cell>
          <cell r="T540">
            <v>672.7926844028957</v>
          </cell>
        </row>
        <row r="541">
          <cell r="B541" t="str">
            <v>CT</v>
          </cell>
          <cell r="T541">
            <v>767.43681316186905</v>
          </cell>
        </row>
        <row r="542">
          <cell r="B542" t="str">
            <v>CT</v>
          </cell>
          <cell r="T542">
            <v>638.09883769870351</v>
          </cell>
        </row>
        <row r="543">
          <cell r="B543" t="str">
            <v>CT</v>
          </cell>
          <cell r="T543">
            <v>1773.7060850780981</v>
          </cell>
        </row>
        <row r="544">
          <cell r="B544" t="str">
            <v>CT</v>
          </cell>
          <cell r="T544">
            <v>1889.3521098108736</v>
          </cell>
        </row>
        <row r="545">
          <cell r="B545" t="str">
            <v>CT</v>
          </cell>
          <cell r="T545">
            <v>2151.1481139623215</v>
          </cell>
        </row>
        <row r="546">
          <cell r="B546" t="str">
            <v>CT</v>
          </cell>
          <cell r="T546">
            <v>1976.690592582481</v>
          </cell>
        </row>
        <row r="547">
          <cell r="B547" t="str">
            <v>CT</v>
          </cell>
          <cell r="T547">
            <v>1772.9723077981566</v>
          </cell>
        </row>
        <row r="548">
          <cell r="B548" t="str">
            <v>CT</v>
          </cell>
          <cell r="T548">
            <v>1778.9469689704013</v>
          </cell>
        </row>
        <row r="549">
          <cell r="B549" t="str">
            <v>CT</v>
          </cell>
          <cell r="T549">
            <v>1769.5795720061451</v>
          </cell>
        </row>
        <row r="550">
          <cell r="B550" t="str">
            <v>CT</v>
          </cell>
          <cell r="T550">
            <v>2026.6538041909394</v>
          </cell>
        </row>
        <row r="551">
          <cell r="B551" t="str">
            <v>CT</v>
          </cell>
          <cell r="T551">
            <v>1972.9831523202952</v>
          </cell>
        </row>
        <row r="552">
          <cell r="B552" t="str">
            <v>CT</v>
          </cell>
          <cell r="T552">
            <v>2298.0191296928915</v>
          </cell>
        </row>
        <row r="553">
          <cell r="B553" t="str">
            <v>CT</v>
          </cell>
          <cell r="T553">
            <v>3394.0070693723724</v>
          </cell>
        </row>
        <row r="554">
          <cell r="B554" t="str">
            <v>CT</v>
          </cell>
          <cell r="T554">
            <v>3705.93323786767</v>
          </cell>
        </row>
        <row r="555">
          <cell r="B555" t="str">
            <v>CT</v>
          </cell>
          <cell r="T555">
            <v>4019.9550828887418</v>
          </cell>
        </row>
        <row r="556">
          <cell r="B556" t="str">
            <v>CT</v>
          </cell>
          <cell r="T556">
            <v>3753.6090476091254</v>
          </cell>
        </row>
        <row r="557">
          <cell r="B557" t="str">
            <v>CT</v>
          </cell>
          <cell r="T557">
            <v>4085.2755814247857</v>
          </cell>
        </row>
        <row r="558">
          <cell r="B558" t="str">
            <v>CT</v>
          </cell>
          <cell r="T558">
            <v>3581.526782179018</v>
          </cell>
        </row>
        <row r="559">
          <cell r="B559" t="str">
            <v>CT</v>
          </cell>
          <cell r="T559">
            <v>4130.2525209877949</v>
          </cell>
        </row>
        <row r="560">
          <cell r="B560" t="str">
            <v>CT</v>
          </cell>
          <cell r="T560">
            <v>4201.8267946109017</v>
          </cell>
        </row>
        <row r="561">
          <cell r="B561" t="str">
            <v>CT</v>
          </cell>
          <cell r="T561">
            <v>2861.7299161465171</v>
          </cell>
        </row>
        <row r="562">
          <cell r="B562" t="str">
            <v>CT</v>
          </cell>
          <cell r="T562">
            <v>3021.3433527893294</v>
          </cell>
        </row>
        <row r="563">
          <cell r="B563" t="str">
            <v>CT</v>
          </cell>
          <cell r="T563">
            <v>2851.7205399784516</v>
          </cell>
        </row>
        <row r="564">
          <cell r="B564" t="str">
            <v>CT</v>
          </cell>
          <cell r="T564">
            <v>2391.0860283406219</v>
          </cell>
        </row>
        <row r="565">
          <cell r="B565" t="str">
            <v>CT</v>
          </cell>
          <cell r="T565">
            <v>805.48967166982084</v>
          </cell>
        </row>
        <row r="566">
          <cell r="B566" t="str">
            <v>CT</v>
          </cell>
          <cell r="T566">
            <v>728.60786359903943</v>
          </cell>
        </row>
        <row r="567">
          <cell r="B567" t="str">
            <v>CT</v>
          </cell>
          <cell r="T567">
            <v>882.22325415738567</v>
          </cell>
        </row>
        <row r="568">
          <cell r="B568" t="str">
            <v>CT</v>
          </cell>
          <cell r="T568">
            <v>915.55089278626008</v>
          </cell>
        </row>
        <row r="569">
          <cell r="B569" t="str">
            <v>CT</v>
          </cell>
          <cell r="T569">
            <v>898.20713705714229</v>
          </cell>
        </row>
        <row r="570">
          <cell r="B570" t="str">
            <v>CT</v>
          </cell>
          <cell r="T570">
            <v>944.82031469919707</v>
          </cell>
        </row>
        <row r="571">
          <cell r="B571" t="str">
            <v>CT</v>
          </cell>
          <cell r="T571">
            <v>798.50178119955797</v>
          </cell>
        </row>
        <row r="572">
          <cell r="B572" t="str">
            <v>CT</v>
          </cell>
          <cell r="T572">
            <v>919.33925884898292</v>
          </cell>
        </row>
        <row r="573">
          <cell r="B573" t="str">
            <v>CT</v>
          </cell>
          <cell r="T573">
            <v>897.16332024628321</v>
          </cell>
        </row>
        <row r="574">
          <cell r="B574" t="str">
            <v>CT</v>
          </cell>
          <cell r="T574">
            <v>953.86157161640551</v>
          </cell>
        </row>
        <row r="575">
          <cell r="B575" t="str">
            <v>CT</v>
          </cell>
          <cell r="T575">
            <v>856.85569030226179</v>
          </cell>
        </row>
        <row r="576">
          <cell r="B576" t="str">
            <v>CT</v>
          </cell>
          <cell r="T576">
            <v>854.34010816650482</v>
          </cell>
        </row>
        <row r="577">
          <cell r="B577" t="str">
            <v>CT</v>
          </cell>
          <cell r="T577">
            <v>892.19523493540964</v>
          </cell>
        </row>
        <row r="578">
          <cell r="B578" t="str">
            <v>CT</v>
          </cell>
          <cell r="T578">
            <v>837.12947320712408</v>
          </cell>
        </row>
        <row r="579">
          <cell r="B579" t="str">
            <v>CT</v>
          </cell>
          <cell r="T579">
            <v>945.16604442633036</v>
          </cell>
        </row>
        <row r="580">
          <cell r="B580" t="str">
            <v>CT</v>
          </cell>
          <cell r="T580">
            <v>813.22310412058664</v>
          </cell>
        </row>
        <row r="581">
          <cell r="B581" t="str">
            <v>CT</v>
          </cell>
          <cell r="T581">
            <v>970.06304238461064</v>
          </cell>
        </row>
        <row r="582">
          <cell r="B582" t="str">
            <v>CT</v>
          </cell>
          <cell r="T582">
            <v>995.32590544059281</v>
          </cell>
        </row>
        <row r="583">
          <cell r="B583" t="str">
            <v>CT</v>
          </cell>
          <cell r="T583">
            <v>748.76016733325514</v>
          </cell>
        </row>
        <row r="584">
          <cell r="B584" t="str">
            <v>CT</v>
          </cell>
          <cell r="T584">
            <v>748.88960721238016</v>
          </cell>
        </row>
        <row r="585">
          <cell r="B585" t="str">
            <v>CT</v>
          </cell>
          <cell r="T585">
            <v>772.50648509962855</v>
          </cell>
        </row>
        <row r="586">
          <cell r="B586" t="str">
            <v>CT</v>
          </cell>
          <cell r="T586">
            <v>654.62714732731831</v>
          </cell>
        </row>
        <row r="587">
          <cell r="B587" t="str">
            <v>CT</v>
          </cell>
          <cell r="T587">
            <v>674.49088068251831</v>
          </cell>
        </row>
        <row r="588">
          <cell r="B588" t="str">
            <v>CT</v>
          </cell>
          <cell r="T588">
            <v>620.36622750021195</v>
          </cell>
        </row>
        <row r="589">
          <cell r="B589" t="str">
            <v>CT</v>
          </cell>
          <cell r="T589">
            <v>629.36511900661696</v>
          </cell>
        </row>
        <row r="590">
          <cell r="B590" t="str">
            <v>CT</v>
          </cell>
          <cell r="T590">
            <v>624.01997225872617</v>
          </cell>
        </row>
        <row r="591">
          <cell r="B591" t="str">
            <v>CT</v>
          </cell>
          <cell r="T591">
            <v>671.66839758461822</v>
          </cell>
        </row>
        <row r="592">
          <cell r="B592" t="str">
            <v>CT</v>
          </cell>
          <cell r="T592">
            <v>737.09226816861906</v>
          </cell>
        </row>
        <row r="593">
          <cell r="B593" t="str">
            <v>CT</v>
          </cell>
          <cell r="T593">
            <v>705.88865896250343</v>
          </cell>
        </row>
        <row r="594">
          <cell r="B594" t="str">
            <v>CT</v>
          </cell>
          <cell r="T594">
            <v>623.54465358420202</v>
          </cell>
        </row>
        <row r="595">
          <cell r="B595" t="str">
            <v>CT</v>
          </cell>
          <cell r="T595">
            <v>1859.7995567349651</v>
          </cell>
        </row>
        <row r="596">
          <cell r="B596" t="str">
            <v>CT</v>
          </cell>
          <cell r="T596">
            <v>1934.330324087138</v>
          </cell>
        </row>
        <row r="597">
          <cell r="B597" t="str">
            <v>CT</v>
          </cell>
          <cell r="T597">
            <v>1821.1699553757801</v>
          </cell>
        </row>
        <row r="598">
          <cell r="B598" t="str">
            <v>CT</v>
          </cell>
          <cell r="T598">
            <v>1699.0328996927381</v>
          </cell>
        </row>
        <row r="599">
          <cell r="B599" t="str">
            <v>CT</v>
          </cell>
          <cell r="T599">
            <v>1877.4537547596462</v>
          </cell>
        </row>
        <row r="600">
          <cell r="B600" t="str">
            <v>CT</v>
          </cell>
          <cell r="T600">
            <v>1904.6667249024733</v>
          </cell>
        </row>
        <row r="601">
          <cell r="B601" t="str">
            <v>CT</v>
          </cell>
          <cell r="T601">
            <v>1936.7673046235425</v>
          </cell>
        </row>
        <row r="602">
          <cell r="B602" t="str">
            <v>CT</v>
          </cell>
          <cell r="T602">
            <v>1781.2762280405407</v>
          </cell>
        </row>
        <row r="603">
          <cell r="B603" t="str">
            <v>CT</v>
          </cell>
          <cell r="T603">
            <v>2089.0818327499283</v>
          </cell>
        </row>
        <row r="604">
          <cell r="B604" t="str">
            <v>CT</v>
          </cell>
          <cell r="T604">
            <v>1994.5871350729806</v>
          </cell>
        </row>
        <row r="605">
          <cell r="B605" t="str">
            <v>CT</v>
          </cell>
          <cell r="T605">
            <v>1902.2722227792142</v>
          </cell>
        </row>
        <row r="606">
          <cell r="B606" t="str">
            <v>CT</v>
          </cell>
          <cell r="T606">
            <v>1607.068360831149</v>
          </cell>
        </row>
        <row r="607">
          <cell r="B607" t="str">
            <v>CT</v>
          </cell>
          <cell r="T607">
            <v>1919.5916144411372</v>
          </cell>
        </row>
        <row r="608">
          <cell r="B608" t="str">
            <v>CT</v>
          </cell>
          <cell r="T608">
            <v>1728.6655488948982</v>
          </cell>
        </row>
        <row r="609">
          <cell r="B609" t="str">
            <v>CT</v>
          </cell>
          <cell r="T609">
            <v>2054.7804708448139</v>
          </cell>
        </row>
        <row r="610">
          <cell r="B610" t="str">
            <v>CT</v>
          </cell>
          <cell r="T610">
            <v>1841.0822206909363</v>
          </cell>
        </row>
        <row r="611">
          <cell r="B611" t="str">
            <v>CT</v>
          </cell>
          <cell r="T611">
            <v>2087.6661158913253</v>
          </cell>
        </row>
        <row r="612">
          <cell r="B612" t="str">
            <v>CT</v>
          </cell>
          <cell r="T612">
            <v>2048.6773626885374</v>
          </cell>
        </row>
        <row r="613">
          <cell r="B613" t="str">
            <v>CT</v>
          </cell>
          <cell r="T613">
            <v>2155.6755687553605</v>
          </cell>
        </row>
        <row r="614">
          <cell r="B614" t="str">
            <v>CT</v>
          </cell>
          <cell r="T614">
            <v>1882.7343264796668</v>
          </cell>
        </row>
        <row r="615">
          <cell r="B615" t="str">
            <v>CT</v>
          </cell>
          <cell r="T615">
            <v>1840.8043894317263</v>
          </cell>
        </row>
        <row r="616">
          <cell r="B616" t="str">
            <v>CT</v>
          </cell>
          <cell r="T616">
            <v>2155.2989101457438</v>
          </cell>
        </row>
        <row r="617">
          <cell r="B617" t="str">
            <v>CT</v>
          </cell>
          <cell r="T617">
            <v>806.56528396502631</v>
          </cell>
        </row>
        <row r="618">
          <cell r="B618" t="str">
            <v>CT</v>
          </cell>
          <cell r="T618">
            <v>683.28784716000337</v>
          </cell>
        </row>
        <row r="619">
          <cell r="B619" t="str">
            <v>CT</v>
          </cell>
          <cell r="T619">
            <v>845.73635501439321</v>
          </cell>
        </row>
        <row r="620">
          <cell r="B620" t="str">
            <v>CT</v>
          </cell>
          <cell r="T620">
            <v>696.35217605097114</v>
          </cell>
        </row>
        <row r="621">
          <cell r="B621" t="str">
            <v>CT</v>
          </cell>
          <cell r="T621">
            <v>793.79760976139221</v>
          </cell>
        </row>
        <row r="622">
          <cell r="B622" t="str">
            <v>CT</v>
          </cell>
          <cell r="T622">
            <v>677.42907616842524</v>
          </cell>
        </row>
        <row r="623">
          <cell r="B623" t="str">
            <v>CT</v>
          </cell>
          <cell r="T623">
            <v>747.99092017300688</v>
          </cell>
        </row>
        <row r="624">
          <cell r="B624" t="str">
            <v>CT</v>
          </cell>
          <cell r="T624">
            <v>739.97970963701368</v>
          </cell>
        </row>
        <row r="625">
          <cell r="B625" t="str">
            <v>CT</v>
          </cell>
          <cell r="T625">
            <v>837.23534809614489</v>
          </cell>
        </row>
        <row r="626">
          <cell r="B626" t="str">
            <v>CT</v>
          </cell>
          <cell r="T626">
            <v>806.00329204616412</v>
          </cell>
        </row>
        <row r="627">
          <cell r="B627" t="str">
            <v>CT</v>
          </cell>
          <cell r="T627">
            <v>718.5031101801826</v>
          </cell>
        </row>
        <row r="628">
          <cell r="B628" t="str">
            <v>CT</v>
          </cell>
          <cell r="T628">
            <v>832.42801334090723</v>
          </cell>
        </row>
        <row r="629">
          <cell r="B629" t="str">
            <v>CT</v>
          </cell>
          <cell r="T629">
            <v>775.8401124836538</v>
          </cell>
        </row>
        <row r="630">
          <cell r="B630" t="str">
            <v>DL</v>
          </cell>
          <cell r="T630">
            <v>551.15361557372489</v>
          </cell>
        </row>
        <row r="631">
          <cell r="B631" t="str">
            <v>DL</v>
          </cell>
          <cell r="T631">
            <v>551.08727942285839</v>
          </cell>
        </row>
        <row r="632">
          <cell r="B632" t="str">
            <v>DL</v>
          </cell>
          <cell r="T632">
            <v>580.35595879184189</v>
          </cell>
        </row>
        <row r="633">
          <cell r="B633" t="str">
            <v>DL</v>
          </cell>
          <cell r="T633">
            <v>484.38414190953057</v>
          </cell>
        </row>
        <row r="634">
          <cell r="B634" t="str">
            <v>DL</v>
          </cell>
          <cell r="T634">
            <v>565.31112835690499</v>
          </cell>
        </row>
        <row r="635">
          <cell r="B635" t="str">
            <v>DL</v>
          </cell>
          <cell r="T635">
            <v>579.55504948634245</v>
          </cell>
        </row>
        <row r="636">
          <cell r="B636" t="str">
            <v>DL</v>
          </cell>
          <cell r="T636">
            <v>577.98386200917901</v>
          </cell>
        </row>
        <row r="637">
          <cell r="B637" t="str">
            <v>DL</v>
          </cell>
          <cell r="T637">
            <v>591.97796155136564</v>
          </cell>
        </row>
        <row r="638">
          <cell r="B638" t="str">
            <v>DL</v>
          </cell>
          <cell r="T638">
            <v>609.51212555567417</v>
          </cell>
        </row>
        <row r="639">
          <cell r="B639" t="str">
            <v>DL</v>
          </cell>
          <cell r="T639">
            <v>654.22355136164003</v>
          </cell>
        </row>
        <row r="640">
          <cell r="B640" t="str">
            <v>DL</v>
          </cell>
          <cell r="T640">
            <v>677.47330741388612</v>
          </cell>
        </row>
        <row r="641">
          <cell r="B641" t="str">
            <v>DL</v>
          </cell>
          <cell r="T641">
            <v>654.72308615896145</v>
          </cell>
        </row>
        <row r="642">
          <cell r="B642" t="str">
            <v>DL</v>
          </cell>
          <cell r="T642">
            <v>593.61877394973351</v>
          </cell>
        </row>
        <row r="643">
          <cell r="B643" t="str">
            <v>DL</v>
          </cell>
          <cell r="T643">
            <v>736.07415408698057</v>
          </cell>
        </row>
        <row r="644">
          <cell r="B644" t="str">
            <v>DL</v>
          </cell>
          <cell r="T644">
            <v>667.82226270204717</v>
          </cell>
        </row>
        <row r="645">
          <cell r="B645" t="str">
            <v>DL</v>
          </cell>
          <cell r="T645">
            <v>599.77966120502333</v>
          </cell>
        </row>
        <row r="646">
          <cell r="B646" t="str">
            <v>DL</v>
          </cell>
          <cell r="T646">
            <v>468.79338671923477</v>
          </cell>
        </row>
        <row r="647">
          <cell r="B647" t="str">
            <v>DL</v>
          </cell>
          <cell r="T647">
            <v>547.07364244050302</v>
          </cell>
        </row>
        <row r="648">
          <cell r="B648" t="str">
            <v>DL</v>
          </cell>
          <cell r="T648">
            <v>1278.1066702991577</v>
          </cell>
        </row>
        <row r="649">
          <cell r="B649" t="str">
            <v>DL</v>
          </cell>
          <cell r="T649">
            <v>1200.0156245361218</v>
          </cell>
        </row>
        <row r="650">
          <cell r="B650" t="str">
            <v>DL</v>
          </cell>
          <cell r="T650">
            <v>1351.1177287961668</v>
          </cell>
        </row>
        <row r="651">
          <cell r="B651" t="str">
            <v>DL</v>
          </cell>
          <cell r="T651">
            <v>1239.430478610886</v>
          </cell>
        </row>
        <row r="652">
          <cell r="B652" t="str">
            <v>DL</v>
          </cell>
          <cell r="T652">
            <v>1344.2860220380044</v>
          </cell>
        </row>
        <row r="653">
          <cell r="B653" t="str">
            <v>DL</v>
          </cell>
          <cell r="T653">
            <v>1243.4985039832547</v>
          </cell>
        </row>
        <row r="654">
          <cell r="B654" t="str">
            <v>DL</v>
          </cell>
          <cell r="T654">
            <v>1387.668222079438</v>
          </cell>
        </row>
        <row r="655">
          <cell r="B655" t="str">
            <v>DL</v>
          </cell>
          <cell r="T655">
            <v>1137.5727268587882</v>
          </cell>
        </row>
        <row r="656">
          <cell r="B656" t="str">
            <v>DL</v>
          </cell>
          <cell r="T656">
            <v>1179.2801435962901</v>
          </cell>
        </row>
        <row r="657">
          <cell r="B657" t="str">
            <v>DL</v>
          </cell>
          <cell r="T657">
            <v>1442.1858078535568</v>
          </cell>
        </row>
        <row r="658">
          <cell r="B658" t="str">
            <v>DL</v>
          </cell>
          <cell r="T658">
            <v>1312.5055149963935</v>
          </cell>
        </row>
        <row r="659">
          <cell r="B659" t="str">
            <v>DL</v>
          </cell>
          <cell r="T659">
            <v>1326.8641084592969</v>
          </cell>
        </row>
        <row r="660">
          <cell r="B660" t="str">
            <v>DL</v>
          </cell>
          <cell r="T660">
            <v>1417.6632166138038</v>
          </cell>
        </row>
        <row r="661">
          <cell r="B661" t="str">
            <v>DL</v>
          </cell>
          <cell r="T661">
            <v>1198.9084993025222</v>
          </cell>
        </row>
        <row r="662">
          <cell r="B662" t="str">
            <v>DL</v>
          </cell>
          <cell r="T662">
            <v>1276.5614754480728</v>
          </cell>
        </row>
        <row r="663">
          <cell r="B663" t="str">
            <v>DL</v>
          </cell>
          <cell r="T663">
            <v>1255.1271366001668</v>
          </cell>
        </row>
        <row r="664">
          <cell r="B664" t="str">
            <v>DL</v>
          </cell>
          <cell r="T664">
            <v>1352.0074642306274</v>
          </cell>
        </row>
        <row r="665">
          <cell r="B665" t="str">
            <v>DL</v>
          </cell>
          <cell r="T665">
            <v>1334.9324338367085</v>
          </cell>
        </row>
        <row r="666">
          <cell r="B666" t="str">
            <v>DL</v>
          </cell>
          <cell r="T666">
            <v>1323.2190763394983</v>
          </cell>
        </row>
        <row r="667">
          <cell r="B667" t="str">
            <v>DL</v>
          </cell>
          <cell r="T667">
            <v>1369.3272192251404</v>
          </cell>
        </row>
        <row r="668">
          <cell r="B668" t="str">
            <v>DL</v>
          </cell>
          <cell r="T668">
            <v>1436.8016271127892</v>
          </cell>
        </row>
        <row r="669">
          <cell r="B669" t="str">
            <v>DL</v>
          </cell>
          <cell r="T669">
            <v>476.41507318807885</v>
          </cell>
        </row>
        <row r="670">
          <cell r="B670" t="str">
            <v>DL</v>
          </cell>
          <cell r="T670">
            <v>505.31866943753323</v>
          </cell>
        </row>
        <row r="671">
          <cell r="B671" t="str">
            <v>DL</v>
          </cell>
          <cell r="T671">
            <v>465.70272720392705</v>
          </cell>
        </row>
        <row r="672">
          <cell r="B672" t="str">
            <v>DL</v>
          </cell>
          <cell r="T672">
            <v>543.99428754032215</v>
          </cell>
        </row>
        <row r="673">
          <cell r="B673" t="str">
            <v>DL</v>
          </cell>
          <cell r="T673">
            <v>543.98295828669643</v>
          </cell>
        </row>
        <row r="674">
          <cell r="B674" t="str">
            <v>DL</v>
          </cell>
          <cell r="T674">
            <v>525.4149217936166</v>
          </cell>
        </row>
        <row r="675">
          <cell r="B675" t="str">
            <v>DL</v>
          </cell>
          <cell r="T675">
            <v>482.91463777914879</v>
          </cell>
        </row>
        <row r="676">
          <cell r="B676" t="str">
            <v>DL</v>
          </cell>
          <cell r="T676">
            <v>575.02026351405016</v>
          </cell>
        </row>
        <row r="677">
          <cell r="B677" t="str">
            <v>DL</v>
          </cell>
          <cell r="T677">
            <v>600.17755488074283</v>
          </cell>
        </row>
        <row r="678">
          <cell r="B678" t="str">
            <v>DL</v>
          </cell>
          <cell r="T678">
            <v>544.47067390589007</v>
          </cell>
        </row>
        <row r="679">
          <cell r="B679" t="str">
            <v>DL</v>
          </cell>
          <cell r="T679">
            <v>485.79786979519656</v>
          </cell>
        </row>
        <row r="680">
          <cell r="B680" t="str">
            <v>DL</v>
          </cell>
          <cell r="T680">
            <v>519.21358154021232</v>
          </cell>
        </row>
        <row r="681">
          <cell r="B681" t="str">
            <v>DL</v>
          </cell>
          <cell r="T681">
            <v>611.23375107785182</v>
          </cell>
        </row>
        <row r="682">
          <cell r="B682" t="str">
            <v>DL</v>
          </cell>
          <cell r="T682">
            <v>494.06669607915757</v>
          </cell>
        </row>
        <row r="683">
          <cell r="B683" t="str">
            <v>DL</v>
          </cell>
          <cell r="T683">
            <v>550.4842606323798</v>
          </cell>
        </row>
        <row r="684">
          <cell r="B684" t="str">
            <v>DL</v>
          </cell>
          <cell r="T684">
            <v>498.50882742216118</v>
          </cell>
        </row>
        <row r="685">
          <cell r="B685" t="str">
            <v>DL</v>
          </cell>
          <cell r="T685">
            <v>544.22942225766576</v>
          </cell>
        </row>
        <row r="686">
          <cell r="B686" t="str">
            <v>DL</v>
          </cell>
          <cell r="T686">
            <v>509.76245457079528</v>
          </cell>
        </row>
        <row r="687">
          <cell r="B687" t="str">
            <v>DL</v>
          </cell>
          <cell r="T687">
            <v>634.96157121039732</v>
          </cell>
        </row>
        <row r="688">
          <cell r="B688" t="str">
            <v>DL</v>
          </cell>
          <cell r="T688">
            <v>622.76480082145667</v>
          </cell>
        </row>
        <row r="689">
          <cell r="B689" t="str">
            <v>DL</v>
          </cell>
          <cell r="T689">
            <v>569.60742366249713</v>
          </cell>
        </row>
        <row r="690">
          <cell r="B690" t="str">
            <v>DL</v>
          </cell>
          <cell r="T690">
            <v>576.29299415238995</v>
          </cell>
        </row>
        <row r="691">
          <cell r="B691" t="str">
            <v>DL</v>
          </cell>
          <cell r="T691">
            <v>571.71130967524311</v>
          </cell>
        </row>
        <row r="692">
          <cell r="B692" t="str">
            <v>DL</v>
          </cell>
          <cell r="T692">
            <v>643.2578071237557</v>
          </cell>
        </row>
        <row r="693">
          <cell r="B693" t="str">
            <v>DL</v>
          </cell>
          <cell r="T693">
            <v>562.1123997635749</v>
          </cell>
        </row>
        <row r="694">
          <cell r="B694" t="str">
            <v>DL</v>
          </cell>
          <cell r="T694">
            <v>560.46472993324949</v>
          </cell>
        </row>
        <row r="695">
          <cell r="B695" t="str">
            <v>DL</v>
          </cell>
          <cell r="T695">
            <v>539.55878291388842</v>
          </cell>
        </row>
        <row r="696">
          <cell r="B696" t="str">
            <v>DL</v>
          </cell>
          <cell r="T696">
            <v>582.05915343081392</v>
          </cell>
        </row>
        <row r="697">
          <cell r="B697" t="str">
            <v>DL</v>
          </cell>
          <cell r="T697">
            <v>625.72298537360939</v>
          </cell>
        </row>
        <row r="698">
          <cell r="B698" t="str">
            <v>DL</v>
          </cell>
          <cell r="T698">
            <v>686.96086436097949</v>
          </cell>
        </row>
        <row r="699">
          <cell r="B699" t="str">
            <v>DL</v>
          </cell>
          <cell r="T699">
            <v>657.46268666972821</v>
          </cell>
        </row>
        <row r="700">
          <cell r="B700" t="str">
            <v>DL</v>
          </cell>
          <cell r="T700">
            <v>1487.1518689425316</v>
          </cell>
        </row>
        <row r="701">
          <cell r="B701" t="str">
            <v>DL</v>
          </cell>
          <cell r="T701">
            <v>1793.1148334848331</v>
          </cell>
        </row>
        <row r="702">
          <cell r="B702" t="str">
            <v>DL</v>
          </cell>
          <cell r="T702">
            <v>1898.36402360943</v>
          </cell>
        </row>
        <row r="703">
          <cell r="B703" t="str">
            <v>DL</v>
          </cell>
          <cell r="T703">
            <v>1711.8844127490754</v>
          </cell>
        </row>
        <row r="704">
          <cell r="B704" t="str">
            <v>DL</v>
          </cell>
          <cell r="T704">
            <v>1598.1318384080478</v>
          </cell>
        </row>
        <row r="705">
          <cell r="B705" t="str">
            <v>DL</v>
          </cell>
          <cell r="T705">
            <v>1690.6558507765706</v>
          </cell>
        </row>
        <row r="706">
          <cell r="B706" t="str">
            <v>DL</v>
          </cell>
          <cell r="T706">
            <v>1602.0784457583482</v>
          </cell>
        </row>
        <row r="707">
          <cell r="B707" t="str">
            <v>DL</v>
          </cell>
          <cell r="T707">
            <v>1915.1582751328738</v>
          </cell>
        </row>
        <row r="708">
          <cell r="B708" t="str">
            <v>DL</v>
          </cell>
          <cell r="T708">
            <v>1688.6207509573278</v>
          </cell>
        </row>
        <row r="709">
          <cell r="B709" t="str">
            <v>DL</v>
          </cell>
          <cell r="T709">
            <v>1563.6585604190454</v>
          </cell>
        </row>
        <row r="710">
          <cell r="B710" t="str">
            <v>DL</v>
          </cell>
          <cell r="T710">
            <v>2728.6078906874636</v>
          </cell>
        </row>
        <row r="711">
          <cell r="B711" t="str">
            <v>DL</v>
          </cell>
          <cell r="T711">
            <v>2926.8298499238986</v>
          </cell>
        </row>
        <row r="712">
          <cell r="B712" t="str">
            <v>DL</v>
          </cell>
          <cell r="T712">
            <v>3182.0089101010421</v>
          </cell>
        </row>
        <row r="713">
          <cell r="B713" t="str">
            <v>DL</v>
          </cell>
          <cell r="T713">
            <v>2706.8990230132454</v>
          </cell>
        </row>
        <row r="714">
          <cell r="B714" t="str">
            <v>DL</v>
          </cell>
          <cell r="T714">
            <v>2994.3045851463808</v>
          </cell>
        </row>
        <row r="715">
          <cell r="B715" t="str">
            <v>DL</v>
          </cell>
          <cell r="T715">
            <v>2876.602353244059</v>
          </cell>
        </row>
        <row r="716">
          <cell r="B716" t="str">
            <v>DL</v>
          </cell>
          <cell r="T716">
            <v>2843.4218217037437</v>
          </cell>
        </row>
        <row r="717">
          <cell r="B717" t="str">
            <v>DL</v>
          </cell>
          <cell r="T717">
            <v>2914.2020357206625</v>
          </cell>
        </row>
        <row r="718">
          <cell r="B718" t="str">
            <v>DL</v>
          </cell>
          <cell r="T718">
            <v>2403.7078202600323</v>
          </cell>
        </row>
        <row r="719">
          <cell r="B719" t="str">
            <v>DL</v>
          </cell>
          <cell r="T719">
            <v>2071.1952554064992</v>
          </cell>
        </row>
        <row r="720">
          <cell r="B720" t="str">
            <v>DL</v>
          </cell>
          <cell r="T720">
            <v>2323.6533736540882</v>
          </cell>
        </row>
        <row r="721">
          <cell r="B721" t="str">
            <v>DL</v>
          </cell>
          <cell r="T721">
            <v>2009.4266946694027</v>
          </cell>
        </row>
        <row r="722">
          <cell r="B722" t="str">
            <v>DL</v>
          </cell>
          <cell r="T722">
            <v>670.95986394727242</v>
          </cell>
        </row>
        <row r="723">
          <cell r="B723" t="str">
            <v>DL</v>
          </cell>
          <cell r="T723">
            <v>726.21038957021528</v>
          </cell>
        </row>
        <row r="724">
          <cell r="B724" t="str">
            <v>DL</v>
          </cell>
          <cell r="T724">
            <v>675.91730175302826</v>
          </cell>
        </row>
        <row r="725">
          <cell r="B725" t="str">
            <v>DL</v>
          </cell>
          <cell r="T725">
            <v>701.55256534638033</v>
          </cell>
        </row>
        <row r="726">
          <cell r="B726" t="str">
            <v>DL</v>
          </cell>
          <cell r="T726">
            <v>684.19889632173908</v>
          </cell>
        </row>
        <row r="727">
          <cell r="B727" t="str">
            <v>DL</v>
          </cell>
          <cell r="T727">
            <v>768.73694499994406</v>
          </cell>
        </row>
        <row r="728">
          <cell r="B728" t="str">
            <v>DL</v>
          </cell>
          <cell r="T728">
            <v>795.06887297121261</v>
          </cell>
        </row>
        <row r="729">
          <cell r="B729" t="str">
            <v>DL</v>
          </cell>
          <cell r="T729">
            <v>680.45798089341849</v>
          </cell>
        </row>
        <row r="730">
          <cell r="B730" t="str">
            <v>DL</v>
          </cell>
          <cell r="T730">
            <v>741.7228340115588</v>
          </cell>
        </row>
        <row r="731">
          <cell r="B731" t="str">
            <v>DL</v>
          </cell>
          <cell r="T731">
            <v>710.40798487306574</v>
          </cell>
        </row>
        <row r="732">
          <cell r="B732" t="str">
            <v>DL</v>
          </cell>
          <cell r="T732">
            <v>814.21111175983413</v>
          </cell>
        </row>
        <row r="733">
          <cell r="B733" t="str">
            <v>DL</v>
          </cell>
          <cell r="T733">
            <v>795.06210089358547</v>
          </cell>
        </row>
        <row r="734">
          <cell r="B734" t="str">
            <v>DL</v>
          </cell>
          <cell r="T734">
            <v>736.84569280350763</v>
          </cell>
        </row>
        <row r="735">
          <cell r="B735" t="str">
            <v>DL</v>
          </cell>
          <cell r="T735">
            <v>703.55359924771437</v>
          </cell>
        </row>
        <row r="736">
          <cell r="B736" t="str">
            <v>DL</v>
          </cell>
          <cell r="T736">
            <v>690.96947007559049</v>
          </cell>
        </row>
        <row r="737">
          <cell r="B737" t="str">
            <v>DL</v>
          </cell>
          <cell r="T737">
            <v>833.49140680512437</v>
          </cell>
        </row>
        <row r="738">
          <cell r="B738" t="str">
            <v>DL</v>
          </cell>
          <cell r="T738">
            <v>862.73855346553569</v>
          </cell>
        </row>
        <row r="739">
          <cell r="B739" t="str">
            <v>DL</v>
          </cell>
          <cell r="T739">
            <v>724.87242654420368</v>
          </cell>
        </row>
        <row r="740">
          <cell r="B740" t="str">
            <v>DL</v>
          </cell>
          <cell r="T740">
            <v>657.10612697125794</v>
          </cell>
        </row>
        <row r="741">
          <cell r="B741" t="str">
            <v>DL</v>
          </cell>
          <cell r="T741">
            <v>588.11542272932854</v>
          </cell>
        </row>
        <row r="742">
          <cell r="B742" t="str">
            <v>DL</v>
          </cell>
          <cell r="T742">
            <v>519.86956280949482</v>
          </cell>
        </row>
        <row r="743">
          <cell r="B743" t="str">
            <v>DL</v>
          </cell>
          <cell r="T743">
            <v>484.44473757827961</v>
          </cell>
        </row>
        <row r="744">
          <cell r="B744" t="str">
            <v>DL</v>
          </cell>
          <cell r="T744">
            <v>558.17730187901077</v>
          </cell>
        </row>
        <row r="745">
          <cell r="B745" t="str">
            <v>DL</v>
          </cell>
          <cell r="T745">
            <v>463.55241476097621</v>
          </cell>
        </row>
        <row r="746">
          <cell r="B746" t="str">
            <v>DL</v>
          </cell>
          <cell r="T746">
            <v>521.40484512430896</v>
          </cell>
        </row>
        <row r="747">
          <cell r="B747" t="str">
            <v>DL</v>
          </cell>
          <cell r="T747">
            <v>498.4565208619</v>
          </cell>
        </row>
        <row r="748">
          <cell r="B748" t="str">
            <v>DL</v>
          </cell>
          <cell r="T748">
            <v>462.02575104539915</v>
          </cell>
        </row>
        <row r="749">
          <cell r="B749" t="str">
            <v>DL</v>
          </cell>
          <cell r="T749">
            <v>486.68835100123079</v>
          </cell>
        </row>
        <row r="750">
          <cell r="B750" t="str">
            <v>DL</v>
          </cell>
          <cell r="T750">
            <v>429.20327282075135</v>
          </cell>
        </row>
        <row r="751">
          <cell r="B751" t="str">
            <v>DL</v>
          </cell>
          <cell r="T751">
            <v>499.59777227666825</v>
          </cell>
        </row>
        <row r="752">
          <cell r="B752" t="str">
            <v>DL</v>
          </cell>
          <cell r="T752">
            <v>1373.1013829579833</v>
          </cell>
        </row>
        <row r="753">
          <cell r="B753" t="str">
            <v>DL</v>
          </cell>
          <cell r="T753">
            <v>1658.1584634064855</v>
          </cell>
        </row>
        <row r="754">
          <cell r="B754" t="str">
            <v>DL</v>
          </cell>
          <cell r="T754">
            <v>1697.2114547500721</v>
          </cell>
        </row>
        <row r="755">
          <cell r="B755" t="str">
            <v>DL</v>
          </cell>
          <cell r="T755">
            <v>1704.5894642517528</v>
          </cell>
        </row>
        <row r="756">
          <cell r="B756" t="str">
            <v>DL</v>
          </cell>
          <cell r="T756">
            <v>1572.4101915728388</v>
          </cell>
        </row>
        <row r="757">
          <cell r="B757" t="str">
            <v>DL</v>
          </cell>
          <cell r="T757">
            <v>1885.279875141707</v>
          </cell>
        </row>
        <row r="758">
          <cell r="B758" t="str">
            <v>DL</v>
          </cell>
          <cell r="T758">
            <v>1829.6056428543445</v>
          </cell>
        </row>
        <row r="759">
          <cell r="B759" t="str">
            <v>DL</v>
          </cell>
          <cell r="T759">
            <v>1898.6940825834624</v>
          </cell>
        </row>
        <row r="760">
          <cell r="B760" t="str">
            <v>DL</v>
          </cell>
          <cell r="T760">
            <v>1945.9918205788822</v>
          </cell>
        </row>
        <row r="761">
          <cell r="B761" t="str">
            <v>DL</v>
          </cell>
          <cell r="T761">
            <v>1884.7123348884579</v>
          </cell>
        </row>
        <row r="762">
          <cell r="B762" t="str">
            <v>DL</v>
          </cell>
          <cell r="T762">
            <v>1622.1202517646482</v>
          </cell>
        </row>
        <row r="763">
          <cell r="B763" t="str">
            <v>DL</v>
          </cell>
          <cell r="T763">
            <v>1421.4362679159253</v>
          </cell>
        </row>
        <row r="764">
          <cell r="B764" t="str">
            <v>DL</v>
          </cell>
          <cell r="T764">
            <v>1714.2352435915138</v>
          </cell>
        </row>
        <row r="765">
          <cell r="B765" t="str">
            <v>DL</v>
          </cell>
          <cell r="T765">
            <v>1931.8232358215075</v>
          </cell>
        </row>
        <row r="766">
          <cell r="B766" t="str">
            <v>DL</v>
          </cell>
          <cell r="T766">
            <v>1881.7908991550814</v>
          </cell>
        </row>
        <row r="767">
          <cell r="B767" t="str">
            <v>DL</v>
          </cell>
          <cell r="T767">
            <v>1551.122088097866</v>
          </cell>
        </row>
        <row r="768">
          <cell r="B768" t="str">
            <v>DL</v>
          </cell>
          <cell r="T768">
            <v>1559.370356003411</v>
          </cell>
        </row>
        <row r="769">
          <cell r="B769" t="str">
            <v>DL</v>
          </cell>
          <cell r="T769">
            <v>1897.1259165647482</v>
          </cell>
        </row>
        <row r="770">
          <cell r="B770" t="str">
            <v>DL</v>
          </cell>
          <cell r="T770">
            <v>1646.726917030079</v>
          </cell>
        </row>
        <row r="771">
          <cell r="B771" t="str">
            <v>DL</v>
          </cell>
          <cell r="T771">
            <v>1850.9094434083163</v>
          </cell>
        </row>
        <row r="772">
          <cell r="B772" t="str">
            <v>DL</v>
          </cell>
          <cell r="T772">
            <v>1775.4077890745359</v>
          </cell>
        </row>
        <row r="773">
          <cell r="B773" t="str">
            <v>DL</v>
          </cell>
          <cell r="T773">
            <v>1619.1643678829748</v>
          </cell>
        </row>
        <row r="774">
          <cell r="B774" t="str">
            <v>DL</v>
          </cell>
          <cell r="T774">
            <v>681.54938667728698</v>
          </cell>
        </row>
        <row r="775">
          <cell r="B775" t="str">
            <v>DL</v>
          </cell>
          <cell r="T775">
            <v>608.90177684200103</v>
          </cell>
        </row>
        <row r="776">
          <cell r="B776" t="str">
            <v>DL</v>
          </cell>
          <cell r="T776">
            <v>710.1291514520376</v>
          </cell>
        </row>
        <row r="777">
          <cell r="B777" t="str">
            <v>DL</v>
          </cell>
          <cell r="T777">
            <v>606.97393621965864</v>
          </cell>
        </row>
        <row r="778">
          <cell r="B778" t="str">
            <v>DL</v>
          </cell>
          <cell r="T778">
            <v>605.29511733904747</v>
          </cell>
        </row>
        <row r="779">
          <cell r="B779" t="str">
            <v>DL</v>
          </cell>
          <cell r="T779">
            <v>647.81675172506107</v>
          </cell>
        </row>
        <row r="780">
          <cell r="B780" t="str">
            <v>DL</v>
          </cell>
          <cell r="T780">
            <v>656.08370575190611</v>
          </cell>
        </row>
        <row r="781">
          <cell r="B781" t="str">
            <v>DL</v>
          </cell>
          <cell r="T781">
            <v>698.77161799921055</v>
          </cell>
        </row>
        <row r="782">
          <cell r="B782" t="str">
            <v>DL</v>
          </cell>
          <cell r="T782">
            <v>625.09121085328115</v>
          </cell>
        </row>
        <row r="783">
          <cell r="B783" t="str">
            <v>DL</v>
          </cell>
          <cell r="T783">
            <v>689.35160290694819</v>
          </cell>
        </row>
        <row r="784">
          <cell r="B784" t="str">
            <v>DL</v>
          </cell>
          <cell r="T784">
            <v>654.59686238759707</v>
          </cell>
        </row>
        <row r="785">
          <cell r="B785" t="str">
            <v>DL</v>
          </cell>
          <cell r="T785">
            <v>801.64447986714754</v>
          </cell>
        </row>
        <row r="786">
          <cell r="B786" t="str">
            <v>DL</v>
          </cell>
          <cell r="T786">
            <v>712.62415862155194</v>
          </cell>
        </row>
        <row r="787">
          <cell r="B787" t="str">
            <v>MD</v>
          </cell>
          <cell r="T787">
            <v>201.20529760837158</v>
          </cell>
        </row>
        <row r="788">
          <cell r="B788" t="str">
            <v>MD</v>
          </cell>
          <cell r="T788">
            <v>200.70560241590226</v>
          </cell>
        </row>
        <row r="789">
          <cell r="B789" t="str">
            <v>MD</v>
          </cell>
          <cell r="T789">
            <v>178.05014994521312</v>
          </cell>
        </row>
        <row r="790">
          <cell r="B790" t="str">
            <v>MD</v>
          </cell>
          <cell r="T790">
            <v>181.2884166722898</v>
          </cell>
        </row>
        <row r="791">
          <cell r="B791" t="str">
            <v>MD</v>
          </cell>
          <cell r="T791">
            <v>200.32980621522597</v>
          </cell>
        </row>
        <row r="792">
          <cell r="B792" t="str">
            <v>MD</v>
          </cell>
          <cell r="T792">
            <v>227.56614947167381</v>
          </cell>
        </row>
        <row r="793">
          <cell r="B793" t="str">
            <v>MD</v>
          </cell>
          <cell r="T793">
            <v>237.48694290451354</v>
          </cell>
        </row>
        <row r="794">
          <cell r="B794" t="str">
            <v>MD</v>
          </cell>
          <cell r="T794">
            <v>205.3513321686784</v>
          </cell>
        </row>
        <row r="795">
          <cell r="B795" t="str">
            <v>MD</v>
          </cell>
          <cell r="T795">
            <v>204.8772415799159</v>
          </cell>
        </row>
        <row r="796">
          <cell r="B796" t="str">
            <v>MD</v>
          </cell>
          <cell r="T796">
            <v>230.41496901946047</v>
          </cell>
        </row>
        <row r="797">
          <cell r="B797" t="str">
            <v>MD</v>
          </cell>
          <cell r="T797">
            <v>256.42181935672716</v>
          </cell>
        </row>
        <row r="798">
          <cell r="B798" t="str">
            <v>MD</v>
          </cell>
          <cell r="T798">
            <v>216.70857509520778</v>
          </cell>
        </row>
        <row r="799">
          <cell r="B799" t="str">
            <v>MD</v>
          </cell>
          <cell r="T799">
            <v>233.59147566566566</v>
          </cell>
        </row>
        <row r="800">
          <cell r="B800" t="str">
            <v>MD</v>
          </cell>
          <cell r="T800">
            <v>228.52629923825634</v>
          </cell>
        </row>
        <row r="801">
          <cell r="B801" t="str">
            <v>MD</v>
          </cell>
          <cell r="T801">
            <v>262.61584938225548</v>
          </cell>
        </row>
        <row r="802">
          <cell r="B802" t="str">
            <v>MD</v>
          </cell>
          <cell r="T802">
            <v>180.25964372423431</v>
          </cell>
        </row>
        <row r="803">
          <cell r="B803" t="str">
            <v>MD</v>
          </cell>
          <cell r="T803">
            <v>196.18759349629312</v>
          </cell>
        </row>
        <row r="804">
          <cell r="B804" t="str">
            <v>MD</v>
          </cell>
          <cell r="T804">
            <v>198.13456866591423</v>
          </cell>
        </row>
        <row r="805">
          <cell r="B805" t="str">
            <v>MD</v>
          </cell>
          <cell r="T805">
            <v>514.65021316915625</v>
          </cell>
        </row>
        <row r="806">
          <cell r="B806" t="str">
            <v>MD</v>
          </cell>
          <cell r="T806">
            <v>449.54473222623739</v>
          </cell>
        </row>
        <row r="807">
          <cell r="B807" t="str">
            <v>MD</v>
          </cell>
          <cell r="T807">
            <v>403.11989102799521</v>
          </cell>
        </row>
        <row r="808">
          <cell r="B808" t="str">
            <v>MD</v>
          </cell>
          <cell r="T808">
            <v>503.72978421361381</v>
          </cell>
        </row>
        <row r="809">
          <cell r="B809" t="str">
            <v>MD</v>
          </cell>
          <cell r="T809">
            <v>463.56505126719566</v>
          </cell>
        </row>
        <row r="810">
          <cell r="B810" t="str">
            <v>MD</v>
          </cell>
          <cell r="T810">
            <v>449.73649459002513</v>
          </cell>
        </row>
        <row r="811">
          <cell r="B811" t="str">
            <v>MD</v>
          </cell>
          <cell r="T811">
            <v>511.18222858960337</v>
          </cell>
        </row>
        <row r="812">
          <cell r="B812" t="str">
            <v>MD</v>
          </cell>
          <cell r="T812">
            <v>448.63461202887021</v>
          </cell>
        </row>
        <row r="813">
          <cell r="B813" t="str">
            <v>MD</v>
          </cell>
          <cell r="T813">
            <v>475.01996116568466</v>
          </cell>
        </row>
        <row r="814">
          <cell r="B814" t="str">
            <v>MD</v>
          </cell>
          <cell r="T814">
            <v>480.488762613863</v>
          </cell>
        </row>
        <row r="815">
          <cell r="B815" t="str">
            <v>MD</v>
          </cell>
          <cell r="T815">
            <v>442.02871276471274</v>
          </cell>
        </row>
        <row r="816">
          <cell r="B816" t="str">
            <v>MD</v>
          </cell>
          <cell r="T816">
            <v>496.02703790072775</v>
          </cell>
        </row>
        <row r="817">
          <cell r="B817" t="str">
            <v>MD</v>
          </cell>
          <cell r="T817">
            <v>447.54901909138147</v>
          </cell>
        </row>
        <row r="818">
          <cell r="B818" t="str">
            <v>MD</v>
          </cell>
          <cell r="T818">
            <v>447.7356767860889</v>
          </cell>
        </row>
        <row r="819">
          <cell r="B819" t="str">
            <v>MD</v>
          </cell>
          <cell r="T819">
            <v>479.48004431552408</v>
          </cell>
        </row>
        <row r="820">
          <cell r="B820" t="str">
            <v>MD</v>
          </cell>
          <cell r="T820">
            <v>462.11219967570003</v>
          </cell>
        </row>
        <row r="821">
          <cell r="B821" t="str">
            <v>MD</v>
          </cell>
          <cell r="T821">
            <v>523.72889755091717</v>
          </cell>
        </row>
        <row r="822">
          <cell r="B822" t="str">
            <v>MD</v>
          </cell>
          <cell r="T822">
            <v>498.26674804281549</v>
          </cell>
        </row>
        <row r="823">
          <cell r="B823" t="str">
            <v>MD</v>
          </cell>
          <cell r="T823">
            <v>490.4373152341181</v>
          </cell>
        </row>
        <row r="824">
          <cell r="B824" t="str">
            <v>MD</v>
          </cell>
          <cell r="T824">
            <v>440.048717778943</v>
          </cell>
        </row>
        <row r="825">
          <cell r="B825" t="str">
            <v>MD</v>
          </cell>
          <cell r="T825">
            <v>557.97875307098298</v>
          </cell>
        </row>
        <row r="826">
          <cell r="B826" t="str">
            <v>MD</v>
          </cell>
          <cell r="T826">
            <v>177.09752788856522</v>
          </cell>
        </row>
        <row r="827">
          <cell r="B827" t="str">
            <v>MD</v>
          </cell>
          <cell r="T827">
            <v>202.37588713431509</v>
          </cell>
        </row>
        <row r="828">
          <cell r="B828" t="str">
            <v>MD</v>
          </cell>
          <cell r="T828">
            <v>212.00602957324554</v>
          </cell>
        </row>
        <row r="829">
          <cell r="B829" t="str">
            <v>MD</v>
          </cell>
          <cell r="T829">
            <v>212.03585144116136</v>
          </cell>
        </row>
        <row r="830">
          <cell r="B830" t="str">
            <v>MD</v>
          </cell>
          <cell r="T830">
            <v>168.80885018846067</v>
          </cell>
        </row>
        <row r="831">
          <cell r="B831" t="str">
            <v>MD</v>
          </cell>
          <cell r="T831">
            <v>190.96588115547146</v>
          </cell>
        </row>
        <row r="832">
          <cell r="B832" t="str">
            <v>MD</v>
          </cell>
          <cell r="T832">
            <v>194.63530420358879</v>
          </cell>
        </row>
        <row r="833">
          <cell r="B833" t="str">
            <v>MD</v>
          </cell>
          <cell r="T833">
            <v>175.13208082937328</v>
          </cell>
        </row>
        <row r="834">
          <cell r="B834" t="str">
            <v>MD</v>
          </cell>
          <cell r="T834">
            <v>174.91922258413538</v>
          </cell>
        </row>
        <row r="835">
          <cell r="B835" t="str">
            <v>MD</v>
          </cell>
          <cell r="T835">
            <v>207.6544685673978</v>
          </cell>
        </row>
        <row r="836">
          <cell r="B836" t="str">
            <v>MD</v>
          </cell>
          <cell r="T836">
            <v>177.17621609788097</v>
          </cell>
        </row>
        <row r="837">
          <cell r="B837" t="str">
            <v>MD</v>
          </cell>
          <cell r="T837">
            <v>207.20097875167221</v>
          </cell>
        </row>
        <row r="838">
          <cell r="B838" t="str">
            <v>MD</v>
          </cell>
          <cell r="T838">
            <v>186.56994091166004</v>
          </cell>
        </row>
        <row r="839">
          <cell r="B839" t="str">
            <v>MD</v>
          </cell>
          <cell r="T839">
            <v>219.19158019532526</v>
          </cell>
        </row>
        <row r="840">
          <cell r="B840" t="str">
            <v>MD</v>
          </cell>
          <cell r="T840">
            <v>207.00845385276128</v>
          </cell>
        </row>
        <row r="841">
          <cell r="B841" t="str">
            <v>MD</v>
          </cell>
          <cell r="T841">
            <v>221.20196799380591</v>
          </cell>
        </row>
        <row r="842">
          <cell r="B842" t="str">
            <v>MD</v>
          </cell>
          <cell r="T842">
            <v>212.5278568638463</v>
          </cell>
        </row>
        <row r="843">
          <cell r="B843" t="str">
            <v>MD</v>
          </cell>
          <cell r="T843">
            <v>193.08623176845029</v>
          </cell>
        </row>
        <row r="844">
          <cell r="B844" t="str">
            <v>MD</v>
          </cell>
          <cell r="T844">
            <v>222.59598260319962</v>
          </cell>
        </row>
        <row r="845">
          <cell r="B845" t="str">
            <v>MD</v>
          </cell>
          <cell r="T845">
            <v>186.69082480542983</v>
          </cell>
        </row>
        <row r="846">
          <cell r="B846" t="str">
            <v>MD</v>
          </cell>
          <cell r="T846">
            <v>213.17328490078879</v>
          </cell>
        </row>
        <row r="847">
          <cell r="B847" t="str">
            <v>MD</v>
          </cell>
          <cell r="T847">
            <v>227.79950870778555</v>
          </cell>
        </row>
        <row r="848">
          <cell r="B848" t="str">
            <v>MD</v>
          </cell>
          <cell r="T848">
            <v>189.39412836108852</v>
          </cell>
        </row>
        <row r="849">
          <cell r="B849" t="str">
            <v>MD</v>
          </cell>
          <cell r="T849">
            <v>196.15121902035369</v>
          </cell>
        </row>
        <row r="850">
          <cell r="B850" t="str">
            <v>MD</v>
          </cell>
          <cell r="T850">
            <v>195.56032098676405</v>
          </cell>
        </row>
        <row r="851">
          <cell r="B851" t="str">
            <v>MD</v>
          </cell>
          <cell r="T851">
            <v>225.9126002107231</v>
          </cell>
        </row>
        <row r="852">
          <cell r="B852" t="str">
            <v>MD</v>
          </cell>
          <cell r="T852">
            <v>244.16048262527076</v>
          </cell>
        </row>
        <row r="853">
          <cell r="B853" t="str">
            <v>MD</v>
          </cell>
          <cell r="T853">
            <v>217.27107668049536</v>
          </cell>
        </row>
        <row r="854">
          <cell r="B854" t="str">
            <v>MD</v>
          </cell>
          <cell r="T854">
            <v>210.05334030370165</v>
          </cell>
        </row>
        <row r="855">
          <cell r="B855" t="str">
            <v>MD</v>
          </cell>
          <cell r="T855">
            <v>200.75453298148014</v>
          </cell>
        </row>
        <row r="856">
          <cell r="B856" t="str">
            <v>MD</v>
          </cell>
          <cell r="T856">
            <v>213.58692395757211</v>
          </cell>
        </row>
        <row r="857">
          <cell r="B857" t="str">
            <v>MD</v>
          </cell>
          <cell r="T857">
            <v>609.3053357936617</v>
          </cell>
        </row>
        <row r="858">
          <cell r="B858" t="str">
            <v>MD</v>
          </cell>
          <cell r="T858">
            <v>670.88981532247249</v>
          </cell>
        </row>
        <row r="859">
          <cell r="B859" t="str">
            <v>MD</v>
          </cell>
          <cell r="T859">
            <v>618.0964363486396</v>
          </cell>
        </row>
        <row r="860">
          <cell r="B860" t="str">
            <v>MD</v>
          </cell>
          <cell r="T860">
            <v>679.09348232896616</v>
          </cell>
        </row>
        <row r="861">
          <cell r="B861" t="str">
            <v>MD</v>
          </cell>
          <cell r="T861">
            <v>604.35766704720174</v>
          </cell>
        </row>
        <row r="862">
          <cell r="B862" t="str">
            <v>MD</v>
          </cell>
          <cell r="T862">
            <v>708.59285035663083</v>
          </cell>
        </row>
        <row r="863">
          <cell r="B863" t="str">
            <v>MD</v>
          </cell>
          <cell r="T863">
            <v>578.03633924971462</v>
          </cell>
        </row>
        <row r="864">
          <cell r="B864" t="str">
            <v>MD</v>
          </cell>
          <cell r="T864">
            <v>567.6035791916695</v>
          </cell>
        </row>
        <row r="865">
          <cell r="B865" t="str">
            <v>MD</v>
          </cell>
          <cell r="T865">
            <v>704.77379334378736</v>
          </cell>
        </row>
        <row r="866">
          <cell r="B866" t="str">
            <v>MD</v>
          </cell>
          <cell r="T866">
            <v>660.11477619782374</v>
          </cell>
        </row>
        <row r="867">
          <cell r="B867" t="str">
            <v>MD</v>
          </cell>
          <cell r="T867">
            <v>1069.0258735379687</v>
          </cell>
        </row>
        <row r="868">
          <cell r="B868" t="str">
            <v>MD</v>
          </cell>
          <cell r="T868">
            <v>981.78017973412432</v>
          </cell>
        </row>
        <row r="869">
          <cell r="B869" t="str">
            <v>MD</v>
          </cell>
          <cell r="T869">
            <v>1138.5268956722289</v>
          </cell>
        </row>
        <row r="870">
          <cell r="B870" t="str">
            <v>MD</v>
          </cell>
          <cell r="T870">
            <v>1137.582443283708</v>
          </cell>
        </row>
        <row r="871">
          <cell r="B871" t="str">
            <v>MD</v>
          </cell>
          <cell r="T871">
            <v>1119.8835810950948</v>
          </cell>
        </row>
        <row r="872">
          <cell r="B872" t="str">
            <v>MD</v>
          </cell>
          <cell r="T872">
            <v>1148.7390076530946</v>
          </cell>
        </row>
        <row r="873">
          <cell r="B873" t="str">
            <v>MD</v>
          </cell>
          <cell r="T873">
            <v>1050.6928933864976</v>
          </cell>
        </row>
        <row r="874">
          <cell r="B874" t="str">
            <v>MD</v>
          </cell>
          <cell r="T874">
            <v>1197.9427745012706</v>
          </cell>
        </row>
        <row r="875">
          <cell r="B875" t="str">
            <v>MD</v>
          </cell>
          <cell r="T875">
            <v>821.42157372749568</v>
          </cell>
        </row>
        <row r="876">
          <cell r="B876" t="str">
            <v>MD</v>
          </cell>
          <cell r="T876">
            <v>835.38109785937581</v>
          </cell>
        </row>
        <row r="877">
          <cell r="B877" t="str">
            <v>MD</v>
          </cell>
          <cell r="T877">
            <v>739.54185517722522</v>
          </cell>
        </row>
        <row r="878">
          <cell r="B878" t="str">
            <v>MD</v>
          </cell>
          <cell r="T878">
            <v>856.29061651566292</v>
          </cell>
        </row>
        <row r="879">
          <cell r="B879" t="str">
            <v>MD</v>
          </cell>
          <cell r="T879">
            <v>278.39750889326041</v>
          </cell>
        </row>
        <row r="880">
          <cell r="B880" t="str">
            <v>MD</v>
          </cell>
          <cell r="T880">
            <v>235.91127284754086</v>
          </cell>
        </row>
        <row r="881">
          <cell r="B881" t="str">
            <v>MD</v>
          </cell>
          <cell r="T881">
            <v>255.07305802428249</v>
          </cell>
        </row>
        <row r="882">
          <cell r="B882" t="str">
            <v>MD</v>
          </cell>
          <cell r="T882">
            <v>267.29952340827919</v>
          </cell>
        </row>
        <row r="883">
          <cell r="B883" t="str">
            <v>MD</v>
          </cell>
          <cell r="T883">
            <v>251.46003997965519</v>
          </cell>
        </row>
        <row r="884">
          <cell r="B884" t="str">
            <v>MD</v>
          </cell>
          <cell r="T884">
            <v>282.72584113365969</v>
          </cell>
        </row>
        <row r="885">
          <cell r="B885" t="str">
            <v>MD</v>
          </cell>
          <cell r="T885">
            <v>249.02495991576401</v>
          </cell>
        </row>
        <row r="886">
          <cell r="B886" t="str">
            <v>MD</v>
          </cell>
          <cell r="T886">
            <v>268.85300887417668</v>
          </cell>
        </row>
        <row r="887">
          <cell r="B887" t="str">
            <v>MD</v>
          </cell>
          <cell r="T887">
            <v>252.62315307600329</v>
          </cell>
        </row>
        <row r="888">
          <cell r="B888" t="str">
            <v>MD</v>
          </cell>
          <cell r="T888">
            <v>293.12910272573174</v>
          </cell>
        </row>
        <row r="889">
          <cell r="B889" t="str">
            <v>MD</v>
          </cell>
          <cell r="T889">
            <v>246.87884931548845</v>
          </cell>
        </row>
        <row r="890">
          <cell r="B890" t="str">
            <v>MD</v>
          </cell>
          <cell r="T890">
            <v>244.28433723151522</v>
          </cell>
        </row>
        <row r="891">
          <cell r="B891" t="str">
            <v>MD</v>
          </cell>
          <cell r="T891">
            <v>302.6788156456027</v>
          </cell>
        </row>
        <row r="892">
          <cell r="B892" t="str">
            <v>MD</v>
          </cell>
          <cell r="T892">
            <v>290.41249112446638</v>
          </cell>
        </row>
        <row r="893">
          <cell r="B893" t="str">
            <v>MD</v>
          </cell>
          <cell r="T893">
            <v>266.37743355113702</v>
          </cell>
        </row>
        <row r="894">
          <cell r="B894" t="str">
            <v>MD</v>
          </cell>
          <cell r="T894">
            <v>320.14366213374637</v>
          </cell>
        </row>
        <row r="895">
          <cell r="B895" t="str">
            <v>MD</v>
          </cell>
          <cell r="T895">
            <v>317.28396633638766</v>
          </cell>
        </row>
        <row r="896">
          <cell r="B896" t="str">
            <v>MD</v>
          </cell>
          <cell r="T896">
            <v>257.34704564184437</v>
          </cell>
        </row>
        <row r="897">
          <cell r="B897" t="str">
            <v>MD</v>
          </cell>
          <cell r="T897">
            <v>236.82780559330902</v>
          </cell>
        </row>
        <row r="898">
          <cell r="B898" t="str">
            <v>MD</v>
          </cell>
          <cell r="T898">
            <v>259.35726765020252</v>
          </cell>
        </row>
        <row r="899">
          <cell r="B899" t="str">
            <v>MD</v>
          </cell>
          <cell r="T899">
            <v>218.66794925148551</v>
          </cell>
        </row>
        <row r="900">
          <cell r="B900" t="str">
            <v>MD</v>
          </cell>
          <cell r="T900">
            <v>203.79065116431457</v>
          </cell>
        </row>
        <row r="901">
          <cell r="B901" t="str">
            <v>MD</v>
          </cell>
          <cell r="T901">
            <v>215.87586385482203</v>
          </cell>
        </row>
        <row r="902">
          <cell r="B902" t="str">
            <v>MD</v>
          </cell>
          <cell r="T902">
            <v>211.77927116389785</v>
          </cell>
        </row>
        <row r="903">
          <cell r="B903" t="str">
            <v>MD</v>
          </cell>
          <cell r="T903">
            <v>203.79911621620141</v>
          </cell>
        </row>
        <row r="904">
          <cell r="B904" t="str">
            <v>MD</v>
          </cell>
          <cell r="T904">
            <v>236.90228445875707</v>
          </cell>
        </row>
        <row r="905">
          <cell r="B905" t="str">
            <v>MD</v>
          </cell>
          <cell r="T905">
            <v>185.50680602686234</v>
          </cell>
        </row>
        <row r="906">
          <cell r="B906" t="str">
            <v>MD</v>
          </cell>
          <cell r="T906">
            <v>177.73327275922441</v>
          </cell>
        </row>
        <row r="907">
          <cell r="B907" t="str">
            <v>MD</v>
          </cell>
          <cell r="T907">
            <v>178.66624108604668</v>
          </cell>
        </row>
        <row r="908">
          <cell r="B908" t="str">
            <v>MD</v>
          </cell>
          <cell r="T908">
            <v>202.53690441618588</v>
          </cell>
        </row>
        <row r="909">
          <cell r="B909" t="str">
            <v>MD</v>
          </cell>
          <cell r="T909">
            <v>573.64431103324807</v>
          </cell>
        </row>
        <row r="910">
          <cell r="B910" t="str">
            <v>MD</v>
          </cell>
          <cell r="T910">
            <v>537.73546595440018</v>
          </cell>
        </row>
        <row r="911">
          <cell r="B911" t="str">
            <v>MD</v>
          </cell>
          <cell r="T911">
            <v>643.56364090486181</v>
          </cell>
        </row>
        <row r="912">
          <cell r="B912" t="str">
            <v>MD</v>
          </cell>
          <cell r="T912">
            <v>522.21999118431756</v>
          </cell>
        </row>
        <row r="913">
          <cell r="B913" t="str">
            <v>MD</v>
          </cell>
          <cell r="T913">
            <v>548.17333690522776</v>
          </cell>
        </row>
        <row r="914">
          <cell r="B914" t="str">
            <v>MD</v>
          </cell>
          <cell r="T914">
            <v>604.48248576655783</v>
          </cell>
        </row>
        <row r="915">
          <cell r="B915" t="str">
            <v>MD</v>
          </cell>
          <cell r="T915">
            <v>546.77660494479812</v>
          </cell>
        </row>
        <row r="916">
          <cell r="B916" t="str">
            <v>MD</v>
          </cell>
          <cell r="T916">
            <v>557.45057762413705</v>
          </cell>
        </row>
        <row r="917">
          <cell r="B917" t="str">
            <v>MD</v>
          </cell>
          <cell r="T917">
            <v>646.60578492736215</v>
          </cell>
        </row>
        <row r="918">
          <cell r="B918" t="str">
            <v>MD</v>
          </cell>
          <cell r="T918">
            <v>670.36555324769063</v>
          </cell>
        </row>
        <row r="919">
          <cell r="B919" t="str">
            <v>MD</v>
          </cell>
          <cell r="T919">
            <v>675.46625279772081</v>
          </cell>
        </row>
        <row r="920">
          <cell r="B920" t="str">
            <v>MD</v>
          </cell>
          <cell r="T920">
            <v>548.82781411521592</v>
          </cell>
        </row>
        <row r="921">
          <cell r="B921" t="str">
            <v>MD</v>
          </cell>
          <cell r="T921">
            <v>588.1944002893332</v>
          </cell>
        </row>
        <row r="922">
          <cell r="B922" t="str">
            <v>MD</v>
          </cell>
          <cell r="T922">
            <v>659.13598555875217</v>
          </cell>
        </row>
        <row r="923">
          <cell r="B923" t="str">
            <v>MD</v>
          </cell>
          <cell r="T923">
            <v>676.96500219889151</v>
          </cell>
        </row>
        <row r="924">
          <cell r="B924" t="str">
            <v>MD</v>
          </cell>
          <cell r="T924">
            <v>608.14190773433756</v>
          </cell>
        </row>
        <row r="925">
          <cell r="B925" t="str">
            <v>MD</v>
          </cell>
          <cell r="T925">
            <v>583.4280574893196</v>
          </cell>
        </row>
        <row r="926">
          <cell r="B926" t="str">
            <v>MD</v>
          </cell>
          <cell r="T926">
            <v>581.48501259798286</v>
          </cell>
        </row>
        <row r="927">
          <cell r="B927" t="str">
            <v>MD</v>
          </cell>
          <cell r="T927">
            <v>648.09754992572141</v>
          </cell>
        </row>
        <row r="928">
          <cell r="B928" t="str">
            <v>MD</v>
          </cell>
          <cell r="T928">
            <v>600.56630165982085</v>
          </cell>
        </row>
        <row r="929">
          <cell r="B929" t="str">
            <v>MD</v>
          </cell>
          <cell r="T929">
            <v>645.66755013859552</v>
          </cell>
        </row>
        <row r="930">
          <cell r="B930" t="str">
            <v>MD</v>
          </cell>
          <cell r="T930">
            <v>737.44333426659034</v>
          </cell>
        </row>
        <row r="931">
          <cell r="B931" t="str">
            <v>MD</v>
          </cell>
          <cell r="T931">
            <v>269.44126719763534</v>
          </cell>
        </row>
        <row r="932">
          <cell r="B932" t="str">
            <v>MD</v>
          </cell>
          <cell r="T932">
            <v>241.93441332828024</v>
          </cell>
        </row>
        <row r="933">
          <cell r="B933" t="str">
            <v>MD</v>
          </cell>
          <cell r="T933">
            <v>247.65438298464164</v>
          </cell>
        </row>
        <row r="934">
          <cell r="B934" t="str">
            <v>MD</v>
          </cell>
          <cell r="T934">
            <v>229.62542358325626</v>
          </cell>
        </row>
        <row r="935">
          <cell r="B935" t="str">
            <v>MD</v>
          </cell>
          <cell r="T935">
            <v>263.38181318245904</v>
          </cell>
        </row>
        <row r="936">
          <cell r="B936" t="str">
            <v>MD</v>
          </cell>
          <cell r="T936">
            <v>264.40697083055386</v>
          </cell>
        </row>
        <row r="937">
          <cell r="B937" t="str">
            <v>MD</v>
          </cell>
          <cell r="T937">
            <v>263.30125699602343</v>
          </cell>
        </row>
        <row r="938">
          <cell r="B938" t="str">
            <v>MD</v>
          </cell>
          <cell r="T938">
            <v>273.19324939311417</v>
          </cell>
        </row>
        <row r="939">
          <cell r="B939" t="str">
            <v>MD</v>
          </cell>
          <cell r="T939">
            <v>232.77164570243548</v>
          </cell>
        </row>
        <row r="940">
          <cell r="B940" t="str">
            <v>MD</v>
          </cell>
          <cell r="T940">
            <v>267.05271992331024</v>
          </cell>
        </row>
        <row r="941">
          <cell r="B941" t="str">
            <v>MD</v>
          </cell>
          <cell r="T941">
            <v>242.79918731434853</v>
          </cell>
        </row>
        <row r="942">
          <cell r="B942" t="str">
            <v>MD</v>
          </cell>
          <cell r="T942">
            <v>271.87028797158172</v>
          </cell>
        </row>
        <row r="943">
          <cell r="B943" t="str">
            <v>MD</v>
          </cell>
          <cell r="T943">
            <v>260.53415754913999</v>
          </cell>
        </row>
      </sheetData>
      <sheetData sheetId="6">
        <row r="20">
          <cell r="J20">
            <v>1329.7325454563236</v>
          </cell>
        </row>
        <row r="21">
          <cell r="J21">
            <v>0.98342898463152162</v>
          </cell>
        </row>
      </sheetData>
      <sheetData sheetId="7">
        <row r="20">
          <cell r="J20">
            <v>1714.281803997508</v>
          </cell>
        </row>
        <row r="21">
          <cell r="J21">
            <v>4.3900548091315894</v>
          </cell>
        </row>
      </sheetData>
      <sheetData sheetId="8">
        <row r="20">
          <cell r="J20">
            <v>1800.7301817248538</v>
          </cell>
        </row>
        <row r="21">
          <cell r="J21">
            <v>5.7773211370037334</v>
          </cell>
        </row>
      </sheetData>
      <sheetData sheetId="9">
        <row r="21">
          <cell r="L21">
            <v>237.82999434582325</v>
          </cell>
        </row>
        <row r="22">
          <cell r="L22">
            <v>4142.6704530839961</v>
          </cell>
        </row>
        <row r="27">
          <cell r="L27">
            <v>0.22058064486782125</v>
          </cell>
        </row>
      </sheetData>
      <sheetData sheetId="10">
        <row r="20">
          <cell r="L20">
            <v>196.39152832704974</v>
          </cell>
        </row>
        <row r="21">
          <cell r="L21">
            <v>3430.951325360124</v>
          </cell>
        </row>
        <row r="26">
          <cell r="L26">
            <v>1.7615953050284008</v>
          </cell>
        </row>
      </sheetData>
      <sheetData sheetId="11">
        <row r="20">
          <cell r="L20">
            <v>-5.9538011864608507</v>
          </cell>
        </row>
        <row r="21">
          <cell r="L21">
            <v>3966.3448121248225</v>
          </cell>
        </row>
        <row r="26">
          <cell r="L26">
            <v>4.3522575798216279</v>
          </cell>
        </row>
      </sheetData>
      <sheetData sheetId="12">
        <row r="21">
          <cell r="L21">
            <v>5.1455702652811368</v>
          </cell>
        </row>
        <row r="22">
          <cell r="L22">
            <v>2.3168603323768697</v>
          </cell>
        </row>
        <row r="27">
          <cell r="L27">
            <v>0.11068448941574721</v>
          </cell>
        </row>
      </sheetData>
      <sheetData sheetId="13">
        <row r="22">
          <cell r="O22">
            <v>5.5217481372246979</v>
          </cell>
        </row>
        <row r="23">
          <cell r="O23">
            <v>1.0348787956465626</v>
          </cell>
        </row>
        <row r="24">
          <cell r="O24">
            <v>1.1234339432942759</v>
          </cell>
        </row>
        <row r="25">
          <cell r="O25">
            <v>2.3744378117676441</v>
          </cell>
        </row>
        <row r="26">
          <cell r="O26">
            <v>2.5648514132975464</v>
          </cell>
        </row>
        <row r="28">
          <cell r="O28">
            <v>7.134094476369815E-2</v>
          </cell>
        </row>
      </sheetData>
      <sheetData sheetId="14">
        <row r="19">
          <cell r="M19">
            <v>4.5422501060447109</v>
          </cell>
        </row>
        <row r="20">
          <cell r="M20">
            <v>1.1522590687207321</v>
          </cell>
        </row>
        <row r="21">
          <cell r="M21">
            <v>0.31661744496959709</v>
          </cell>
        </row>
        <row r="22">
          <cell r="M22">
            <v>1.0127968839464141</v>
          </cell>
        </row>
        <row r="23">
          <cell r="M23">
            <v>2.0480187788225797</v>
          </cell>
        </row>
        <row r="24">
          <cell r="M24">
            <v>2.1242426786908379</v>
          </cell>
        </row>
      </sheetData>
      <sheetData sheetId="15">
        <row r="22">
          <cell r="P22">
            <v>5.1685469675928717</v>
          </cell>
        </row>
        <row r="23">
          <cell r="P23">
            <v>1.0822245532570491</v>
          </cell>
        </row>
        <row r="24">
          <cell r="P24">
            <v>0.38829851138849658</v>
          </cell>
        </row>
        <row r="25">
          <cell r="P25">
            <v>1.0684627122977379</v>
          </cell>
        </row>
        <row r="26">
          <cell r="P26">
            <v>2.1284716173663618</v>
          </cell>
        </row>
        <row r="27">
          <cell r="P27">
            <v>2.2977485672395641</v>
          </cell>
        </row>
        <row r="29">
          <cell r="P29">
            <v>-0.23571546203419524</v>
          </cell>
        </row>
        <row r="30">
          <cell r="P30">
            <v>2.9429318168279022E-2</v>
          </cell>
        </row>
      </sheetData>
      <sheetData sheetId="16">
        <row r="32">
          <cell r="P32">
            <v>5.8772385613063696</v>
          </cell>
        </row>
        <row r="33">
          <cell r="P33">
            <v>1.0851107579963519</v>
          </cell>
        </row>
        <row r="34">
          <cell r="P34">
            <v>1.0931680718275492</v>
          </cell>
        </row>
        <row r="35">
          <cell r="P35">
            <v>2.1562032638775261</v>
          </cell>
        </row>
        <row r="36">
          <cell r="P36">
            <v>2.4494172815634552</v>
          </cell>
        </row>
        <row r="38">
          <cell r="P38">
            <v>-0.16867698643371445</v>
          </cell>
        </row>
        <row r="39">
          <cell r="P39">
            <v>-0.15722819427922227</v>
          </cell>
        </row>
        <row r="40">
          <cell r="P40">
            <v>0.43900671345649839</v>
          </cell>
        </row>
      </sheetData>
      <sheetData sheetId="17">
        <row r="22">
          <cell r="K22">
            <v>4.3712127893855239</v>
          </cell>
        </row>
        <row r="23">
          <cell r="K23">
            <v>1.1183281195265471</v>
          </cell>
        </row>
        <row r="24">
          <cell r="K24">
            <v>1.0309582288606487</v>
          </cell>
        </row>
        <row r="25">
          <cell r="K25">
            <v>2.1570214616155292</v>
          </cell>
        </row>
        <row r="26">
          <cell r="K26">
            <v>2.1911592270788782</v>
          </cell>
        </row>
        <row r="28">
          <cell r="K28">
            <v>9.6235875611860644E-2</v>
          </cell>
        </row>
      </sheetData>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rutgersconnect-my.sharepoint.com/personal/jcb360_scarletmail_rutgers_edu/Documents/STAT%20METH%20HW%20#4.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lah Mohamed" refreshedDate="45018.101991782409" createdVersion="8" refreshedVersion="8" minRefreshableVersion="3" recordCount="942" xr:uid="{DE4397A0-3CBB-7147-A152-CD680F5652F7}">
  <cacheSource type="worksheet">
    <worksheetSource name="Table6" r:id="rId2"/>
  </cacheSource>
  <cacheFields count="67">
    <cacheField name="0" numFmtId="0">
      <sharedItems containsSemiMixedTypes="0" containsString="0" containsNumber="1" containsInteger="1" minValue="1" maxValue="942" count="942">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sharedItems>
    </cacheField>
    <cacheField name="State" numFmtId="0">
      <sharedItems containsBlank="1" count="7">
        <s v="NJ"/>
        <s v="NY"/>
        <s v="PA"/>
        <s v="CT"/>
        <s v="DL"/>
        <s v="MD"/>
        <m u="1"/>
      </sharedItems>
    </cacheField>
    <cacheField name="Date" numFmtId="14">
      <sharedItems containsSemiMixedTypes="0" containsNonDate="0" containsDate="1" containsString="0" minDate="2017-01-01T00:00:00" maxDate="2019-12-30T00:00:00"/>
    </cacheField>
    <cacheField name="TV_State" numFmtId="164">
      <sharedItems containsSemiMixedTypes="0" containsString="0" containsNumber="1" minValue="7.5604046870801787" maxValue="7824.2442186510052"/>
    </cacheField>
    <cacheField name="TOTAL SPEND" numFmtId="164">
      <sharedItems containsSemiMixedTypes="0" containsString="0" containsNumber="1" minValue="9.2404946175424403" maxValue="10828.862240664766"/>
    </cacheField>
    <cacheField name="PROF TV LING" numFmtId="164">
      <sharedItems containsSemiMixedTypes="0" containsString="0" containsNumber="1" minValue="32.071636332817562" maxValue="7647.4716983848648"/>
    </cacheField>
    <cacheField name="LNTVLING" numFmtId="164">
      <sharedItems containsSemiMixedTypes="0" containsString="0" containsNumber="1" minValue="3.4679720361894115" maxValue="8.942130375251276"/>
    </cacheField>
    <cacheField name="LNTV" numFmtId="164">
      <sharedItems containsSemiMixedTypes="0" containsString="0" containsNumber="1" minValue="2.0229247187958208" maxValue="8.9649824252677668"/>
    </cacheField>
    <cacheField name="Radio_State" numFmtId="164">
      <sharedItems containsSemiMixedTypes="0" containsString="0" containsNumber="1" minValue="1.1200599536415079" maxValue="2267.5353795265537"/>
    </cacheField>
    <cacheField name="PROF RADIO" numFmtId="164">
      <sharedItems containsSemiMixedTypes="0" containsString="0" containsNumber="1" minValue="1.7013331193580952" maxValue="2243.6212214439429"/>
    </cacheField>
    <cacheField name="RADIO LINGERING " numFmtId="164">
      <sharedItems containsSemiMixedTypes="0" containsString="0" containsNumber="1" minValue="1.3067366125817594" maxValue="2256.3099568556299"/>
    </cacheField>
    <cacheField name="LNRADIOLING" numFmtId="164">
      <sharedItems containsSemiMixedTypes="0" containsString="0" containsNumber="1" minValue="0.26753289373864098" maxValue="7.7214859954037429"/>
    </cacheField>
    <cacheField name="LNRADIO" numFmtId="164">
      <sharedItems containsSemiMixedTypes="0" containsString="0" containsNumber="1" minValue="0.11338221391138249" maxValue="7.7264487847458714"/>
    </cacheField>
    <cacheField name="Online" numFmtId="164">
      <sharedItems containsSemiMixedTypes="0" containsString="0" containsNumber="1" minValue="0.56002997682075395" maxValue="3099.1541901497258"/>
    </cacheField>
    <cacheField name="PROF ONLINE" numFmtId="164">
      <sharedItems containsSemiMixedTypes="0" containsString="0" containsNumber="1" minValue="0.65339476876392344" maxValue="3098.9694297698843"/>
    </cacheField>
    <cacheField name="ONLINE LINGERING" numFmtId="164">
      <sharedItems containsSemiMixedTypes="0" containsString="0" containsNumber="1" minValue="0.61603297450282934" maxValue="3099.1541901497258"/>
    </cacheField>
    <cacheField name="LNONLINELING" numFmtId="164">
      <sharedItems containsSemiMixedTypes="0" containsString="0" containsNumber="1" minValue="-0.48445478684423798" maxValue="8.0388845113579332"/>
    </cacheField>
    <cacheField name="LNONLINE" numFmtId="164">
      <sharedItems containsSemiMixedTypes="0" containsString="0" containsNumber="1" minValue="-0.57976496664856281" maxValue="8.0388845113579332"/>
    </cacheField>
    <cacheField name="sales" numFmtId="164">
      <sharedItems containsSemiMixedTypes="0" containsString="0" containsNumber="1" minValue="168.80885018846067" maxValue="16663.995069620287" count="942">
        <n v="1987.8420327389742"/>
        <n v="1940.0530881484008"/>
        <n v="1915.1565601333828"/>
        <n v="1952.1820559123441"/>
        <n v="2473.7035614817964"/>
        <n v="2467.8476248948136"/>
        <n v="2482.9741420715882"/>
        <n v="2259.0874322701593"/>
        <n v="2522.9470041617765"/>
        <n v="2226.5012159067178"/>
        <n v="2631.2101706550952"/>
        <n v="2443.5671866943044"/>
        <n v="2411.9713000489542"/>
        <n v="2901.7004664484402"/>
        <n v="2570.8230910376046"/>
        <n v="2778.0792619689055"/>
        <n v="2410.2648795810287"/>
        <n v="2852.6790730258094"/>
        <n v="8068.7291600879526"/>
        <n v="7059.5886402719816"/>
        <n v="8113.1488100122588"/>
        <n v="7917.2133287045908"/>
        <n v="7583.0034494375213"/>
        <n v="7664.818751285613"/>
        <n v="9620.2132551610011"/>
        <n v="8079.3358974496186"/>
        <n v="9404.1101192604619"/>
        <n v="8318.7086408571085"/>
        <n v="9794.7552529128589"/>
        <n v="8654.2849538929568"/>
        <n v="9259.3614898028045"/>
        <n v="8689.4839657367975"/>
        <n v="8647.1927782359962"/>
        <n v="7634.9355116063671"/>
        <n v="8985.4800554219673"/>
        <n v="8630.2841801826689"/>
        <n v="8611.0008979245995"/>
        <n v="7192.4537690608495"/>
        <n v="7254.7328149475388"/>
        <n v="2754.1320006311844"/>
        <n v="2593.3819616622691"/>
        <n v="2436.8169510126845"/>
        <n v="2279.5345217716458"/>
        <n v="2142.964885176681"/>
        <n v="2042.8445792519105"/>
        <n v="2168.9973961338783"/>
        <n v="2253.5140451861043"/>
        <n v="2257.003629741756"/>
        <n v="1996.086255678505"/>
        <n v="2345.1449329489142"/>
        <n v="2022.1573131655821"/>
        <n v="2376.5618039636756"/>
        <n v="2207.7667990469145"/>
        <n v="1993.565925550959"/>
        <n v="2449.7997036112492"/>
        <n v="1956.8481294969667"/>
        <n v="2422.639932723544"/>
        <n v="2443.9707702201003"/>
        <n v="2401.0441534675879"/>
        <n v="2498.6574625982471"/>
        <n v="2564.8588120798986"/>
        <n v="2295.7701513412303"/>
        <n v="2067.5135305433569"/>
        <n v="2157.33010408879"/>
        <n v="2485.6278047544552"/>
        <n v="2438.01736179099"/>
        <n v="1852.9306862453727"/>
        <n v="1840.0691097574243"/>
        <n v="2128.3550883270636"/>
        <n v="1811.5584569569801"/>
        <n v="5613.8710026341523"/>
        <n v="4634.7924262004481"/>
        <n v="4584.4356713013876"/>
        <n v="5235.625412994912"/>
        <n v="4707.0746308564458"/>
        <n v="4737.7288441483961"/>
        <n v="4730.726413445761"/>
        <n v="5953.7557966093864"/>
        <n v="5502.9038905952575"/>
        <n v="5417.211625613716"/>
        <n v="8362.1500596861642"/>
        <n v="8348.6236671625538"/>
        <n v="7979.4294179131939"/>
        <n v="8876.1742224322297"/>
        <n v="9811.4113237045731"/>
        <n v="10065.887046686852"/>
        <n v="8832.3898193732093"/>
        <n v="9347.9174520206689"/>
        <n v="7677.8818306519279"/>
        <n v="7340.9358877957739"/>
        <n v="7470.4265868878256"/>
        <n v="6841.3162491089015"/>
        <n v="2441.5881557241955"/>
        <n v="1893.8593758198008"/>
        <n v="1906.6630829996811"/>
        <n v="1924.5322034194699"/>
        <n v="2257.8640573062917"/>
        <n v="2471.9118350234435"/>
        <n v="2233.2417786896685"/>
        <n v="2260.6398825823876"/>
        <n v="2298.5526048471575"/>
        <n v="2025.4923970201394"/>
        <n v="2014.0280606796712"/>
        <n v="2419.5874225143953"/>
        <n v="2382.4958143300873"/>
        <n v="2157.4321206117679"/>
        <n v="2220.0479960962539"/>
        <n v="2106.6953971886282"/>
        <n v="2511.5403853023877"/>
        <n v="2432.6237374497955"/>
        <n v="2097.5896789666444"/>
        <n v="2531.2441416483102"/>
        <n v="2063.8464607900387"/>
        <n v="2166.1790681602247"/>
        <n v="2462.3427029978379"/>
        <n v="2181.6155444897404"/>
        <n v="2277.4092418357427"/>
        <n v="2243.1185265536701"/>
        <n v="1968.6332444129291"/>
        <n v="2391.9138205790637"/>
        <n v="2093.102551882218"/>
        <n v="2395.922047309019"/>
        <n v="6140.5576598312637"/>
        <n v="8723.5182858073858"/>
        <n v="10825.130513034301"/>
        <n v="11253.646020027665"/>
        <n v="10287.568269112546"/>
        <n v="11265.118678524148"/>
        <n v="10245.81963197442"/>
        <n v="12161.000617424685"/>
        <n v="10153.481942250108"/>
        <n v="10494.330710170163"/>
        <n v="7998.9462250275537"/>
        <n v="7522.2918274029635"/>
        <n v="7026.1640476758766"/>
        <n v="8227.4076471303524"/>
        <n v="7628.4271232294877"/>
        <n v="6280.7243712062591"/>
        <n v="6442.1736391407539"/>
        <n v="6537.0478166951352"/>
        <n v="6836.3592527266783"/>
        <n v="6768.4305678260316"/>
        <n v="6593.1750443702995"/>
        <n v="7313.0299163046911"/>
        <n v="2728.2961941479816"/>
        <n v="2749.4381943389485"/>
        <n v="2199.7170378797578"/>
        <n v="2719.7088399870886"/>
        <n v="2455.698959580131"/>
        <n v="2780.5867973695144"/>
        <n v="2681.0706912663818"/>
        <n v="2412.2346934624925"/>
        <n v="2504.1279625109905"/>
        <n v="2810.0046577577459"/>
        <n v="2791.86892590356"/>
        <n v="2306.7891488100736"/>
        <n v="2933.2414561633168"/>
        <n v="2474.3100014179799"/>
        <n v="2494.6129524301623"/>
        <n v="3214.8189824376855"/>
        <n v="2617.0876330104011"/>
        <n v="2707.5524019092363"/>
        <n v="2621.4760857192259"/>
        <n v="2803.2617656572684"/>
        <n v="2508.0855439824359"/>
        <n v="2686.4753205129937"/>
        <n v="2710.7329722763275"/>
        <n v="2766.2497120287844"/>
        <n v="2676.5061216340414"/>
        <n v="2429.2481711411338"/>
        <n v="2947.7330699970203"/>
        <n v="2830.3859888451657"/>
        <n v="2491.8049939672778"/>
        <n v="2523.0601511960795"/>
        <n v="2938.1658000612229"/>
        <n v="6697.8352525424416"/>
        <n v="7313.3299379578984"/>
        <n v="6437.3077364915334"/>
        <n v="7671.4962588536264"/>
        <n v="6953.4343588062784"/>
        <n v="7621.3506038938494"/>
        <n v="6643.3405865742352"/>
        <n v="7863.3266857698882"/>
        <n v="6743.1988685990491"/>
        <n v="7935.0594966055851"/>
        <n v="6743.059707647717"/>
        <n v="7139.7360238451947"/>
        <n v="7862.6213570774426"/>
        <n v="7973.9068740942985"/>
        <n v="7001.5826684212388"/>
        <n v="7472.4493068043503"/>
        <n v="7970.883956917105"/>
        <n v="7850.0576102050263"/>
        <n v="9901.3758702442319"/>
        <n v="10025.237148295226"/>
        <n v="9140.1136806253126"/>
        <n v="3345.1729255415712"/>
        <n v="3541.0322759543642"/>
        <n v="3449.3209376741556"/>
        <n v="3061.0615128362315"/>
        <n v="3051.1093622569229"/>
        <n v="3203.9147090586807"/>
        <n v="3080.9018404491626"/>
        <n v="3566.7487835671027"/>
        <n v="3129.8361210653784"/>
        <n v="3267.3015704143991"/>
        <n v="3293.6683273415842"/>
        <n v="3393.4121691611849"/>
        <n v="3031.9730640741482"/>
        <n v="3006.2241734015806"/>
        <n v="3673.8160973941249"/>
        <n v="3827.221359275693"/>
        <n v="3743.4559628954589"/>
        <n v="3297.6723270515477"/>
        <n v="3533.0251224637309"/>
        <n v="3218.3042844237311"/>
        <n v="3222.084131095372"/>
        <n v="3224.0621571117231"/>
        <n v="3305.4852596090991"/>
        <n v="3979.8652612145115"/>
        <n v="3167.2215485208608"/>
        <n v="3325.6888518914607"/>
        <n v="2993.7002349208433"/>
        <n v="2882.5738068212831"/>
        <n v="3155.9485198008829"/>
        <n v="2703.3267255134797"/>
        <n v="3151.4630180329627"/>
        <n v="7087.1726827623452"/>
        <n v="7698.2257907978028"/>
        <n v="7556.0470686080462"/>
        <n v="7261.6646730011162"/>
        <n v="8328.4687536630536"/>
        <n v="8871.8429562556812"/>
        <n v="7932.5391588349248"/>
        <n v="8520.8740909573389"/>
        <n v="14866.398850380318"/>
        <n v="16663.995069620287"/>
        <n v="14211.12812698975"/>
        <n v="16381.121396438079"/>
        <n v="13743.795777672283"/>
        <n v="14349.393761304829"/>
        <n v="13927.090784949209"/>
        <n v="14538.123891313524"/>
        <n v="13599.151700308101"/>
        <n v="11012.577430324593"/>
        <n v="10593.931315340185"/>
        <n v="9459.2135328486002"/>
        <n v="10450.366680430481"/>
        <n v="10760.92448958786"/>
        <n v="3419.1154144777074"/>
        <n v="3677.2824470469536"/>
        <n v="3841.1282568707593"/>
        <n v="4051.8780579779664"/>
        <n v="3260.6912602667248"/>
        <n v="3630.848672316868"/>
        <n v="3288.5930902346122"/>
        <n v="3955.6618966949309"/>
        <n v="3971.8351213905798"/>
        <n v="3905.3027404553986"/>
        <n v="3686.5300483458573"/>
        <n v="3710.8399564588181"/>
        <n v="3718.7290688805647"/>
        <n v="3624.7153924541076"/>
        <n v="3902.7103579981258"/>
        <n v="4098.7746676036413"/>
        <n v="3659.001906742898"/>
        <n v="3405.7028200414697"/>
        <n v="3109.6079885139143"/>
        <n v="3265.8964194817349"/>
        <n v="2960.952520125612"/>
        <n v="3030.2952953751605"/>
        <n v="2610.5192800405316"/>
        <n v="2395.6038558922141"/>
        <n v="2117.3916740506775"/>
        <n v="2354.077792520392"/>
        <n v="2328.1352594895907"/>
        <n v="1854.4017126202302"/>
        <n v="2095.5983538604505"/>
        <n v="2115.5022889734528"/>
        <n v="8275.5625727330789"/>
        <n v="8456.1528849674669"/>
        <n v="8338.8914502443004"/>
        <n v="9720.2273432493876"/>
        <n v="8829.5300754925629"/>
        <n v="10265.373986018461"/>
        <n v="8551.8503917332946"/>
        <n v="9125.9471930201271"/>
        <n v="9307.1414304402824"/>
        <n v="9393.6012490559606"/>
        <n v="9241.212919756359"/>
        <n v="8427.707602204644"/>
        <n v="8662.2738285770174"/>
        <n v="10594.829883012557"/>
        <n v="9346.0538006271836"/>
        <n v="11072.280482751668"/>
        <n v="10064.118372816369"/>
        <n v="11185.273791801479"/>
        <n v="10161.463003652283"/>
        <n v="10251.437208030557"/>
        <n v="10264.651200310938"/>
        <n v="10376.888183900466"/>
        <n v="4125.7180012128765"/>
        <n v="4451.1775276929566"/>
        <n v="4130.1127414660459"/>
        <n v="4000.9405096949035"/>
        <n v="4186.5265339766156"/>
        <n v="4096.9360369996966"/>
        <n v="4469.0990402379075"/>
        <n v="3688.828024502101"/>
        <n v="4161.8731047428373"/>
        <n v="4722.0739577558697"/>
        <n v="4051.3291530021547"/>
        <n v="4408.0994234444152"/>
        <n v="4621.0947215127799"/>
        <n v="1913.2431687368016"/>
        <n v="2164.6005128908396"/>
        <n v="1781.9131807396896"/>
        <n v="2177.1522763340345"/>
        <n v="2312.7742980053663"/>
        <n v="2063.1779311963992"/>
        <n v="2093.627371210423"/>
        <n v="2331.7543420075353"/>
        <n v="2535.8567562122976"/>
        <n v="2271.9065525647752"/>
        <n v="2317.1390129979864"/>
        <n v="2493.998460183966"/>
        <n v="2821.8612073615627"/>
        <n v="2923.8878476314731"/>
        <n v="2922.067003363713"/>
        <n v="2151.1334295768247"/>
        <n v="2083.734735366354"/>
        <n v="1774.365669558935"/>
        <n v="4711.7143931914898"/>
        <n v="6160.3719815296408"/>
        <n v="5424.1711804660263"/>
        <n v="5856.8113929101055"/>
        <n v="6069.568902531134"/>
        <n v="5997.0310095400746"/>
        <n v="5404.5351236786464"/>
        <n v="5663.3527233144678"/>
        <n v="5801.4990119434979"/>
        <n v="4544.5972154583023"/>
        <n v="6956.0511298660449"/>
        <n v="7843.1585621794975"/>
        <n v="8049.8632716363763"/>
        <n v="7603.898541980715"/>
        <n v="8671.3622780114092"/>
        <n v="6364.1573840522924"/>
        <n v="6122.5157767621249"/>
        <n v="5754.3978164167356"/>
        <n v="6575.6472760721445"/>
        <n v="7815.8480329946115"/>
        <n v="8077.7303519787147"/>
        <n v="3315.4690353562496"/>
        <n v="2247.3502161718079"/>
        <n v="2466.9772059199131"/>
        <n v="2248.5969029730531"/>
        <n v="2291.0726097898137"/>
        <n v="1882.8234577730718"/>
        <n v="2053.1597582024779"/>
        <n v="2115.6460720640789"/>
        <n v="1780.4904293486975"/>
        <n v="1851.5598146461514"/>
        <n v="1982.831918007246"/>
        <n v="1853.7118999345546"/>
        <n v="1922.5370759016494"/>
        <n v="1883.1098887833161"/>
        <n v="2225.9502585360751"/>
        <n v="2170.3160753932443"/>
        <n v="2281.2257006654786"/>
        <n v="2252.2863940143216"/>
        <n v="2254.6649439522735"/>
        <n v="2111.4285487031693"/>
        <n v="1948.5440021769807"/>
        <n v="2330.5201077186225"/>
        <n v="2119.3888845858082"/>
        <n v="2408.5583860944521"/>
        <n v="2232.6680592099356"/>
        <n v="2291.8332565251285"/>
        <n v="1934.3242772280414"/>
        <n v="1944.1777923072491"/>
        <n v="2071.2407951061882"/>
        <n v="2079.4098927430136"/>
        <n v="2012.7714820076371"/>
        <n v="5932.4356340453687"/>
        <n v="5464.1729443740942"/>
        <n v="6048.5321406761323"/>
        <n v="5636.7356467361378"/>
        <n v="6760.3897082814265"/>
        <n v="5862.2139585842879"/>
        <n v="6298.6500468255499"/>
        <n v="6165.5311368124467"/>
        <n v="10633.570424542859"/>
        <n v="11755.025751822302"/>
        <n v="12940.781229547016"/>
        <n v="13002.224600820859"/>
        <n v="13022.735522269395"/>
        <n v="12168.027241156158"/>
        <n v="11697.35502038814"/>
        <n v="11928.534350383285"/>
        <n v="10280.550958661925"/>
        <n v="9759.91559721251"/>
        <n v="8583.4876581043845"/>
        <n v="7942.1351528664991"/>
        <n v="7147.6536153227116"/>
        <n v="7977.7275400898043"/>
        <n v="2956.6119077173612"/>
        <n v="2454.8288352913182"/>
        <n v="2937.5634264710739"/>
        <n v="2460.710575876381"/>
        <n v="2650.3233145344175"/>
        <n v="2560.6818915989975"/>
        <n v="2512.3953169619967"/>
        <n v="2696.7470467884395"/>
        <n v="2833.7752828694975"/>
        <n v="2898.1184089132607"/>
        <n v="2869.5811790713888"/>
        <n v="2808.8551081081509"/>
        <n v="3072.1653691650067"/>
        <n v="2811.2336201247322"/>
        <n v="2739.4139328897586"/>
        <n v="3270.6086471689405"/>
        <n v="3323.8871291968758"/>
        <n v="2959.615319291227"/>
        <n v="2371.2059922700932"/>
        <n v="2304.1533127702733"/>
        <n v="2105.2907928344462"/>
        <n v="2290.4085921142287"/>
        <n v="2160.4925449444304"/>
        <n v="1799.7161671527078"/>
        <n v="1642.3252361624739"/>
        <n v="1786.0465829085042"/>
        <n v="1799.9846437320873"/>
        <n v="1726.4690439486351"/>
        <n v="1631.5599777622745"/>
        <n v="1411.3362728570592"/>
        <n v="4490.9390764193286"/>
        <n v="4793.206485624175"/>
        <n v="4882.2425376420206"/>
        <n v="7430.4233641142137"/>
        <n v="11357.076128388275"/>
        <n v="10009.200147355443"/>
        <n v="11775.730310306279"/>
        <n v="11421.058286072288"/>
        <n v="10740.186104925826"/>
        <n v="12028.329660794774"/>
        <n v="10209.777689559438"/>
        <n v="10028.245002321644"/>
        <n v="10957.976711567122"/>
        <n v="10563.856793887669"/>
        <n v="10231.927775114731"/>
        <n v="10780.275093917333"/>
        <n v="10595.270899666464"/>
        <n v="10154.379986499343"/>
        <n v="9862.2246171918978"/>
        <n v="10460.363544335652"/>
        <n v="8308.9210750699967"/>
        <n v="8207.5821274299142"/>
        <n v="2505.1143799109268"/>
        <n v="2397.0672091633592"/>
        <n v="2279.1850318761321"/>
        <n v="2159.1317673870203"/>
        <n v="2375.1904017391876"/>
        <n v="2423.6394069460152"/>
        <n v="2328.5477407814669"/>
        <n v="2638.8155536038371"/>
        <n v="2237.2283805923676"/>
        <n v="2245.3662286556082"/>
        <n v="2291.5164115369757"/>
        <n v="2714.5875484625708"/>
        <n v="2710.0613850551199"/>
        <n v="641.86623604140686"/>
        <n v="639.07115609085167"/>
        <n v="565.09782532231816"/>
        <n v="600.60508244692835"/>
        <n v="610.039621029302"/>
        <n v="680.57697570156267"/>
        <n v="685.27355543060901"/>
        <n v="637.03977444691611"/>
        <n v="792.52734933990882"/>
        <n v="685.51275132501678"/>
        <n v="777.12708802000361"/>
        <n v="702.62308595815659"/>
        <n v="871.50978387989358"/>
        <n v="713.94529930879264"/>
        <n v="791.21356412878163"/>
        <n v="574.06309752375432"/>
        <n v="543.20317014882039"/>
        <n v="552.93927834645399"/>
        <n v="1379.086597465219"/>
        <n v="1339.4778109521601"/>
        <n v="1425.4843639196145"/>
        <n v="1541.9927108251873"/>
        <n v="1288.8690801050589"/>
        <n v="1552.7937628070499"/>
        <n v="1335.9421845003785"/>
        <n v="1440.9450884676371"/>
        <n v="1507.8020488008256"/>
        <n v="1387.4989315346652"/>
        <n v="1310.3818651094934"/>
        <n v="1374.8601665722115"/>
        <n v="1332.4311270155297"/>
        <n v="1477.2463888395209"/>
        <n v="1602.6650845321451"/>
        <n v="1453.9220211993584"/>
        <n v="1484.606479059682"/>
        <n v="1432.8710628579174"/>
        <n v="1694.2391967747494"/>
        <n v="1552.9819683517046"/>
        <n v="1385.2315094654978"/>
        <n v="609.95551491506706"/>
        <n v="559.04113695034448"/>
        <n v="636.31263645011802"/>
        <n v="564.85322726132244"/>
        <n v="545.46903953630385"/>
        <n v="635.58206722579632"/>
        <n v="541.46466900309201"/>
        <n v="568.10857853276252"/>
        <n v="545.87258174479507"/>
        <n v="577.40087810025227"/>
        <n v="664.20835980046468"/>
        <n v="571.72595977272579"/>
        <n v="656.09873712995682"/>
        <n v="706.31269342860537"/>
        <n v="595.62573884161463"/>
        <n v="578.39367049893042"/>
        <n v="685.52909534340165"/>
        <n v="695.15874088162468"/>
        <n v="728.92527345355188"/>
        <n v="644.34191666300921"/>
        <n v="686.59388024089151"/>
        <n v="743.78478628517371"/>
        <n v="647.15485079810458"/>
        <n v="735.54078692308315"/>
        <n v="619.70594157430287"/>
        <n v="651.01912731077618"/>
        <n v="709.77807400236998"/>
        <n v="632.69095517027222"/>
        <n v="672.7926844028957"/>
        <n v="767.43681316186905"/>
        <n v="638.09883769870351"/>
        <n v="1773.7060850780981"/>
        <n v="1889.3521098108736"/>
        <n v="2151.1481139623215"/>
        <n v="1976.690592582481"/>
        <n v="1772.9723077981566"/>
        <n v="1778.9469689704013"/>
        <n v="1769.5795720061451"/>
        <n v="2026.6538041909394"/>
        <n v="1972.9831523202952"/>
        <n v="2298.0191296928915"/>
        <n v="3394.0070693723724"/>
        <n v="3705.93323786767"/>
        <n v="4019.9550828887418"/>
        <n v="3753.6090476091254"/>
        <n v="4085.2755814247857"/>
        <n v="3581.526782179018"/>
        <n v="4130.2525209877949"/>
        <n v="4201.8267946109017"/>
        <n v="2861.7299161465171"/>
        <n v="3021.3433527893294"/>
        <n v="2851.7205399784516"/>
        <n v="2391.0860283406219"/>
        <n v="805.48967166982084"/>
        <n v="728.60786359903943"/>
        <n v="882.22325415738567"/>
        <n v="915.55089278626008"/>
        <n v="898.20713705714229"/>
        <n v="944.82031469919707"/>
        <n v="798.50178119955797"/>
        <n v="919.33925884898292"/>
        <n v="897.16332024628321"/>
        <n v="953.86157161640551"/>
        <n v="856.85569030226179"/>
        <n v="854.34010816650482"/>
        <n v="892.19523493540964"/>
        <n v="837.12947320712408"/>
        <n v="945.16604442633036"/>
        <n v="813.22310412058664"/>
        <n v="970.06304238461064"/>
        <n v="995.32590544059281"/>
        <n v="748.76016733325514"/>
        <n v="748.88960721238016"/>
        <n v="772.50648509962855"/>
        <n v="654.62714732731831"/>
        <n v="674.49088068251831"/>
        <n v="620.36622750021195"/>
        <n v="629.36511900661696"/>
        <n v="624.01997225872617"/>
        <n v="671.66839758461822"/>
        <n v="737.09226816861906"/>
        <n v="705.88865896250343"/>
        <n v="623.54465358420202"/>
        <n v="1859.7995567349651"/>
        <n v="1934.330324087138"/>
        <n v="1821.1699553757801"/>
        <n v="1699.0328996927381"/>
        <n v="1877.4537547596462"/>
        <n v="1904.6667249024733"/>
        <n v="1936.7673046235425"/>
        <n v="1781.2762280405407"/>
        <n v="2089.0818327499283"/>
        <n v="1994.5871350729806"/>
        <n v="1902.2722227792142"/>
        <n v="1607.068360831149"/>
        <n v="1919.5916144411372"/>
        <n v="1728.6655488948982"/>
        <n v="2054.7804708448139"/>
        <n v="1841.0822206909363"/>
        <n v="2087.6661158913253"/>
        <n v="2048.6773626885374"/>
        <n v="2155.6755687553605"/>
        <n v="1882.7343264796668"/>
        <n v="1840.8043894317263"/>
        <n v="2155.2989101457438"/>
        <n v="806.56528396502631"/>
        <n v="683.28784716000337"/>
        <n v="845.73635501439321"/>
        <n v="696.35217605097114"/>
        <n v="793.79760976139221"/>
        <n v="677.42907616842524"/>
        <n v="747.99092017300688"/>
        <n v="739.97970963701368"/>
        <n v="837.23534809614489"/>
        <n v="806.00329204616412"/>
        <n v="718.5031101801826"/>
        <n v="832.42801334090723"/>
        <n v="775.8401124836538"/>
        <n v="551.15361557372489"/>
        <n v="551.08727942285839"/>
        <n v="580.35595879184189"/>
        <n v="484.38414190953057"/>
        <n v="565.31112835690499"/>
        <n v="579.55504948634245"/>
        <n v="577.98386200917901"/>
        <n v="591.97796155136564"/>
        <n v="609.51212555567417"/>
        <n v="654.22355136164003"/>
        <n v="677.47330741388612"/>
        <n v="654.72308615896145"/>
        <n v="593.61877394973351"/>
        <n v="736.07415408698057"/>
        <n v="667.82226270204717"/>
        <n v="599.77966120502333"/>
        <n v="468.79338671923477"/>
        <n v="547.07364244050302"/>
        <n v="1278.1066702991577"/>
        <n v="1200.0156245361218"/>
        <n v="1351.1177287961668"/>
        <n v="1239.430478610886"/>
        <n v="1344.2860220380044"/>
        <n v="1243.4985039832547"/>
        <n v="1387.668222079438"/>
        <n v="1137.5727268587882"/>
        <n v="1179.2801435962901"/>
        <n v="1442.1858078535568"/>
        <n v="1312.5055149963935"/>
        <n v="1326.8641084592969"/>
        <n v="1417.6632166138038"/>
        <n v="1198.9084993025222"/>
        <n v="1276.5614754480728"/>
        <n v="1255.1271366001668"/>
        <n v="1352.0074642306274"/>
        <n v="1334.9324338367085"/>
        <n v="1323.2190763394983"/>
        <n v="1369.3272192251404"/>
        <n v="1436.8016271127892"/>
        <n v="476.41507318807885"/>
        <n v="505.31866943753323"/>
        <n v="465.70272720392705"/>
        <n v="543.99428754032215"/>
        <n v="543.98295828669643"/>
        <n v="525.4149217936166"/>
        <n v="482.91463777914879"/>
        <n v="575.02026351405016"/>
        <n v="600.17755488074283"/>
        <n v="544.47067390589007"/>
        <n v="485.79786979519656"/>
        <n v="519.21358154021232"/>
        <n v="611.23375107785182"/>
        <n v="494.06669607915757"/>
        <n v="550.4842606323798"/>
        <n v="498.50882742216118"/>
        <n v="544.22942225766576"/>
        <n v="509.76245457079528"/>
        <n v="634.96157121039732"/>
        <n v="622.76480082145667"/>
        <n v="569.60742366249713"/>
        <n v="576.29299415238995"/>
        <n v="571.71130967524311"/>
        <n v="643.2578071237557"/>
        <n v="562.1123997635749"/>
        <n v="560.46472993324949"/>
        <n v="539.55878291388842"/>
        <n v="582.05915343081392"/>
        <n v="625.72298537360939"/>
        <n v="686.96086436097949"/>
        <n v="657.46268666972821"/>
        <n v="1487.1518689425316"/>
        <n v="1793.1148334848331"/>
        <n v="1898.36402360943"/>
        <n v="1711.8844127490754"/>
        <n v="1598.1318384080478"/>
        <n v="1690.6558507765706"/>
        <n v="1602.0784457583482"/>
        <n v="1915.1582751328738"/>
        <n v="1688.6207509573278"/>
        <n v="1563.6585604190454"/>
        <n v="2728.6078906874636"/>
        <n v="2926.8298499238986"/>
        <n v="3182.0089101010421"/>
        <n v="2706.8990230132454"/>
        <n v="2994.3045851463808"/>
        <n v="2876.602353244059"/>
        <n v="2843.4218217037437"/>
        <n v="2914.2020357206625"/>
        <n v="2403.7078202600323"/>
        <n v="2071.1952554064992"/>
        <n v="2323.6533736540882"/>
        <n v="2009.4266946694027"/>
        <n v="670.95986394727242"/>
        <n v="726.21038957021528"/>
        <n v="675.91730175302826"/>
        <n v="701.55256534638033"/>
        <n v="684.19889632173908"/>
        <n v="768.73694499994406"/>
        <n v="795.06887297121261"/>
        <n v="680.45798089341849"/>
        <n v="741.7228340115588"/>
        <n v="710.40798487306574"/>
        <n v="814.21111175983413"/>
        <n v="795.06210089358547"/>
        <n v="736.84569280350763"/>
        <n v="703.55359924771437"/>
        <n v="690.96947007559049"/>
        <n v="833.49140680512437"/>
        <n v="862.73855346553569"/>
        <n v="724.87242654420368"/>
        <n v="657.10612697125794"/>
        <n v="588.11542272932854"/>
        <n v="519.86956280949482"/>
        <n v="484.44473757827961"/>
        <n v="558.17730187901077"/>
        <n v="463.55241476097621"/>
        <n v="521.40484512430896"/>
        <n v="498.4565208619"/>
        <n v="462.02575104539915"/>
        <n v="486.68835100123079"/>
        <n v="429.20327282075135"/>
        <n v="499.59777227666825"/>
        <n v="1373.1013829579833"/>
        <n v="1658.1584634064855"/>
        <n v="1697.2114547500721"/>
        <n v="1704.5894642517528"/>
        <n v="1572.4101915728388"/>
        <n v="1885.279875141707"/>
        <n v="1829.6056428543445"/>
        <n v="1898.6940825834624"/>
        <n v="1945.9918205788822"/>
        <n v="1884.7123348884579"/>
        <n v="1622.1202517646482"/>
        <n v="1421.4362679159253"/>
        <n v="1714.2352435915138"/>
        <n v="1931.8232358215075"/>
        <n v="1881.7908991550814"/>
        <n v="1551.122088097866"/>
        <n v="1559.370356003411"/>
        <n v="1897.1259165647482"/>
        <n v="1646.726917030079"/>
        <n v="1850.9094434083163"/>
        <n v="1775.4077890745359"/>
        <n v="1619.1643678829748"/>
        <n v="681.54938667728698"/>
        <n v="608.90177684200103"/>
        <n v="710.1291514520376"/>
        <n v="606.97393621965864"/>
        <n v="605.29511733904747"/>
        <n v="647.81675172506107"/>
        <n v="656.08370575190611"/>
        <n v="698.77161799921055"/>
        <n v="625.09121085328115"/>
        <n v="689.35160290694819"/>
        <n v="654.59686238759707"/>
        <n v="801.64447986714754"/>
        <n v="712.62415862155194"/>
        <n v="201.20529760837158"/>
        <n v="200.70560241590226"/>
        <n v="178.05014994521312"/>
        <n v="181.2884166722898"/>
        <n v="200.32980621522597"/>
        <n v="227.56614947167381"/>
        <n v="237.48694290451354"/>
        <n v="205.3513321686784"/>
        <n v="204.8772415799159"/>
        <n v="230.41496901946047"/>
        <n v="256.42181935672716"/>
        <n v="216.70857509520778"/>
        <n v="233.59147566566566"/>
        <n v="228.52629923825634"/>
        <n v="262.61584938225548"/>
        <n v="180.25964372423431"/>
        <n v="196.18759349629312"/>
        <n v="198.13456866591423"/>
        <n v="514.65021316915625"/>
        <n v="449.54473222623739"/>
        <n v="403.11989102799521"/>
        <n v="503.72978421361381"/>
        <n v="463.56505126719566"/>
        <n v="449.73649459002513"/>
        <n v="511.18222858960337"/>
        <n v="448.63461202887021"/>
        <n v="475.01996116568466"/>
        <n v="480.488762613863"/>
        <n v="442.02871276471274"/>
        <n v="496.02703790072775"/>
        <n v="447.54901909138147"/>
        <n v="447.7356767860889"/>
        <n v="479.48004431552408"/>
        <n v="462.11219967570003"/>
        <n v="523.72889755091717"/>
        <n v="498.26674804281549"/>
        <n v="490.4373152341181"/>
        <n v="440.048717778943"/>
        <n v="557.97875307098298"/>
        <n v="177.09752788856522"/>
        <n v="202.37588713431509"/>
        <n v="212.00602957324554"/>
        <n v="212.03585144116136"/>
        <n v="168.80885018846067"/>
        <n v="190.96588115547146"/>
        <n v="194.63530420358879"/>
        <n v="175.13208082937328"/>
        <n v="174.91922258413538"/>
        <n v="207.6544685673978"/>
        <n v="177.17621609788097"/>
        <n v="207.20097875167221"/>
        <n v="186.56994091166004"/>
        <n v="219.19158019532526"/>
        <n v="207.00845385276128"/>
        <n v="221.20196799380591"/>
        <n v="212.5278568638463"/>
        <n v="193.08623176845029"/>
        <n v="222.59598260319962"/>
        <n v="186.69082480542983"/>
        <n v="213.17328490078879"/>
        <n v="227.79950870778555"/>
        <n v="189.39412836108852"/>
        <n v="196.15121902035369"/>
        <n v="195.56032098676405"/>
        <n v="225.9126002107231"/>
        <n v="244.16048262527076"/>
        <n v="217.27107668049536"/>
        <n v="210.05334030370165"/>
        <n v="200.75453298148014"/>
        <n v="213.58692395757211"/>
        <n v="609.3053357936617"/>
        <n v="670.88981532247249"/>
        <n v="618.0964363486396"/>
        <n v="679.09348232896616"/>
        <n v="604.35766704720174"/>
        <n v="708.59285035663083"/>
        <n v="578.03633924971462"/>
        <n v="567.6035791916695"/>
        <n v="704.77379334378736"/>
        <n v="660.11477619782374"/>
        <n v="1069.0258735379687"/>
        <n v="981.78017973412432"/>
        <n v="1138.5268956722289"/>
        <n v="1137.582443283708"/>
        <n v="1119.8835810950948"/>
        <n v="1148.7390076530946"/>
        <n v="1050.6928933864976"/>
        <n v="1197.9427745012706"/>
        <n v="821.42157372749568"/>
        <n v="835.38109785937581"/>
        <n v="739.54185517722522"/>
        <n v="856.29061651566292"/>
        <n v="278.39750889326041"/>
        <n v="235.91127284754086"/>
        <n v="255.07305802428249"/>
        <n v="267.29952340827919"/>
        <n v="251.46003997965519"/>
        <n v="282.72584113365969"/>
        <n v="249.02495991576401"/>
        <n v="268.85300887417668"/>
        <n v="252.62315307600329"/>
        <n v="293.12910272573174"/>
        <n v="246.87884931548845"/>
        <n v="244.28433723151522"/>
        <n v="302.6788156456027"/>
        <n v="290.41249112446638"/>
        <n v="266.37743355113702"/>
        <n v="320.14366213374637"/>
        <n v="317.28396633638766"/>
        <n v="257.34704564184437"/>
        <n v="236.82780559330902"/>
        <n v="259.35726765020252"/>
        <n v="218.66794925148551"/>
        <n v="203.79065116431457"/>
        <n v="215.87586385482203"/>
        <n v="211.77927116389785"/>
        <n v="203.79911621620141"/>
        <n v="236.90228445875707"/>
        <n v="185.50680602686234"/>
        <n v="177.73327275922441"/>
        <n v="178.66624108604668"/>
        <n v="202.53690441618588"/>
        <n v="573.64431103324807"/>
        <n v="537.73546595440018"/>
        <n v="643.56364090486181"/>
        <n v="522.21999118431756"/>
        <n v="548.17333690522776"/>
        <n v="604.48248576655783"/>
        <n v="546.77660494479812"/>
        <n v="557.45057762413705"/>
        <n v="646.60578492736215"/>
        <n v="670.36555324769063"/>
        <n v="675.46625279772081"/>
        <n v="548.82781411521592"/>
        <n v="588.1944002893332"/>
        <n v="659.13598555875217"/>
        <n v="676.96500219889151"/>
        <n v="608.14190773433756"/>
        <n v="583.4280574893196"/>
        <n v="581.48501259798286"/>
        <n v="648.09754992572141"/>
        <n v="600.56630165982085"/>
        <n v="645.66755013859552"/>
        <n v="737.44333426659034"/>
        <n v="269.44126719763534"/>
        <n v="241.93441332828024"/>
        <n v="247.65438298464164"/>
        <n v="229.62542358325626"/>
        <n v="263.38181318245904"/>
        <n v="264.40697083055386"/>
        <n v="263.30125699602343"/>
        <n v="273.19324939311417"/>
        <n v="232.77164570243548"/>
        <n v="267.05271992331024"/>
        <n v="242.79918731434853"/>
        <n v="271.87028797158172"/>
        <n v="260.53415754913999"/>
      </sharedItems>
    </cacheField>
    <cacheField name="LNSALES" numFmtId="164">
      <sharedItems containsSemiMixedTypes="0" containsString="0" containsNumber="1" minValue="5.1287670108138768" maxValue="9.7210056870706421"/>
    </cacheField>
    <cacheField name="Year" numFmtId="0">
      <sharedItems containsSemiMixedTypes="0" containsString="0" containsNumber="1" containsInteger="1" minValue="2017" maxValue="2019" count="3">
        <n v="2017"/>
        <n v="2018"/>
        <n v="2019"/>
      </sharedItems>
    </cacheField>
    <cacheField name="Week" numFmtId="0">
      <sharedItems containsSemiMixedTypes="0" containsString="0" containsNumber="1" containsInteger="1" minValue="1" maxValue="53"/>
    </cacheField>
    <cacheField name="Year-Week" numFmtId="0">
      <sharedItems containsBlank="1" count="943">
        <s v="2017-1"/>
        <s v="2017-2"/>
        <s v="2017-3"/>
        <s v="2017-4"/>
        <s v="2017-5"/>
        <s v="2017-6"/>
        <s v="2017-7"/>
        <s v="2017-8"/>
        <s v="2017-9"/>
        <s v="2017-10"/>
        <s v="2017-11"/>
        <s v="2017-12"/>
        <s v="2017-13"/>
        <s v="2017-14"/>
        <s v="2017-15"/>
        <s v="2017-16"/>
        <s v="2017-17"/>
        <s v="2017-18"/>
        <s v="2017-19"/>
        <s v="2017-20"/>
        <s v="2017-21"/>
        <s v="2017-22"/>
        <s v="2017-23"/>
        <s v="2017-24"/>
        <s v="2017-25"/>
        <s v="2017-26"/>
        <s v="2017-27"/>
        <s v="2017-28"/>
        <s v="2017-29"/>
        <s v="2017-30"/>
        <s v="2017-31"/>
        <s v="2017-32"/>
        <s v="2017-33"/>
        <s v="2017-34"/>
        <s v="2017-35"/>
        <s v="2017-36"/>
        <s v="2017-37"/>
        <s v="2017-38"/>
        <s v="2017-39"/>
        <s v="2017-40"/>
        <s v="2017-41"/>
        <s v="2017-42"/>
        <s v="2017-43"/>
        <s v="2017-44"/>
        <s v="2017-45"/>
        <s v="2017-46"/>
        <s v="2017-47"/>
        <s v="2017-48"/>
        <s v="2017-49"/>
        <s v="2017-50"/>
        <s v="2017-51"/>
        <s v="2017-52"/>
        <s v="2017-53"/>
        <s v="2018-54"/>
        <s v="2018-55"/>
        <s v="2018-56"/>
        <s v="2018-57"/>
        <s v="2018-58"/>
        <s v="2018-59"/>
        <s v="2018-60"/>
        <s v="2018-61"/>
        <s v="2018-62"/>
        <s v="2018-63"/>
        <s v="2018-64"/>
        <s v="2018-65"/>
        <s v="2018-66"/>
        <s v="2018-67"/>
        <s v="2018-68"/>
        <s v="2018-69"/>
        <s v="2018-70"/>
        <s v="2018-71"/>
        <s v="2018-72"/>
        <s v="2018-73"/>
        <s v="2018-74"/>
        <s v="2018-75"/>
        <s v="2018-76"/>
        <s v="2018-77"/>
        <s v="2018-78"/>
        <s v="2018-79"/>
        <s v="2018-80"/>
        <s v="2018-81"/>
        <s v="2018-82"/>
        <s v="2018-83"/>
        <s v="2018-84"/>
        <s v="2018-85"/>
        <s v="2018-86"/>
        <s v="2018-87"/>
        <s v="2018-88"/>
        <s v="2018-89"/>
        <s v="2018-90"/>
        <s v="2018-91"/>
        <s v="2018-92"/>
        <s v="2018-93"/>
        <s v="2018-94"/>
        <s v="2018-95"/>
        <s v="2018-96"/>
        <s v="2018-97"/>
        <s v="2018-98"/>
        <s v="2018-99"/>
        <s v="2018-100"/>
        <s v="2018-101"/>
        <s v="2018-102"/>
        <s v="2018-103"/>
        <s v="2018-104"/>
        <s v="2018-105"/>
        <s v="2019-106"/>
        <s v="2019-107"/>
        <s v="2019-108"/>
        <s v="2019-109"/>
        <s v="2019-110"/>
        <s v="2019-111"/>
        <s v="2019-112"/>
        <s v="2019-113"/>
        <s v="2019-114"/>
        <s v="2019-115"/>
        <s v="2019-116"/>
        <s v="2019-117"/>
        <s v="2019-118"/>
        <s v="2019-119"/>
        <s v="2019-120"/>
        <s v="2019-121"/>
        <s v="2019-122"/>
        <s v="2019-123"/>
        <s v="2019-124"/>
        <s v="2019-125"/>
        <s v="2019-126"/>
        <s v="2019-127"/>
        <s v="2019-128"/>
        <s v="2019-129"/>
        <s v="2019-130"/>
        <s v="2019-131"/>
        <s v="2019-132"/>
        <s v="2019-133"/>
        <s v="2019-134"/>
        <s v="2019-135"/>
        <s v="2019-136"/>
        <s v="2019-137"/>
        <s v="2019-138"/>
        <s v="2019-139"/>
        <s v="2019-140"/>
        <s v="2019-141"/>
        <s v="2019-142"/>
        <s v="2019-143"/>
        <s v="2019-144"/>
        <s v="2019-145"/>
        <s v="2019-146"/>
        <s v="2019-147"/>
        <s v="2019-148"/>
        <s v="2019-149"/>
        <s v="2019-150"/>
        <s v="2019-151"/>
        <s v="2019-152"/>
        <s v="2019-153"/>
        <s v="2019-154"/>
        <s v="2019-155"/>
        <s v="2019-156"/>
        <s v="2019-157"/>
        <s v="2017-158"/>
        <s v="2017-159"/>
        <s v="2017-160"/>
        <s v="2017-161"/>
        <s v="2017-162"/>
        <s v="2017-163"/>
        <s v="2017-164"/>
        <s v="2017-165"/>
        <s v="2017-166"/>
        <s v="2017-167"/>
        <s v="2017-168"/>
        <s v="2017-169"/>
        <s v="2017-170"/>
        <s v="2017-171"/>
        <s v="2017-172"/>
        <s v="2017-173"/>
        <s v="2017-174"/>
        <s v="2017-175"/>
        <s v="2017-176"/>
        <s v="2017-177"/>
        <s v="2017-178"/>
        <s v="2017-179"/>
        <s v="2017-180"/>
        <s v="2017-181"/>
        <s v="2017-182"/>
        <s v="2017-183"/>
        <s v="2017-184"/>
        <s v="2017-185"/>
        <s v="2017-186"/>
        <s v="2017-187"/>
        <s v="2017-188"/>
        <s v="2017-189"/>
        <s v="2017-190"/>
        <s v="2017-191"/>
        <s v="2017-192"/>
        <s v="2017-193"/>
        <s v="2017-194"/>
        <s v="2017-195"/>
        <s v="2017-196"/>
        <s v="2017-197"/>
        <s v="2017-198"/>
        <s v="2017-199"/>
        <s v="2017-200"/>
        <s v="2017-201"/>
        <s v="2017-202"/>
        <s v="2017-203"/>
        <s v="2017-204"/>
        <s v="2017-205"/>
        <s v="2017-206"/>
        <s v="2017-207"/>
        <s v="2017-208"/>
        <s v="2017-209"/>
        <s v="2017-210"/>
        <s v="2018-211"/>
        <s v="2018-212"/>
        <s v="2018-213"/>
        <s v="2018-214"/>
        <s v="2018-215"/>
        <s v="2018-216"/>
        <s v="2018-217"/>
        <s v="2018-218"/>
        <s v="2018-219"/>
        <s v="2018-220"/>
        <s v="2018-221"/>
        <s v="2018-222"/>
        <s v="2018-223"/>
        <s v="2018-224"/>
        <s v="2018-225"/>
        <s v="2018-226"/>
        <s v="2018-227"/>
        <s v="2018-228"/>
        <s v="2018-229"/>
        <s v="2018-230"/>
        <s v="2018-231"/>
        <s v="2018-232"/>
        <s v="2018-233"/>
        <s v="2018-234"/>
        <s v="2018-235"/>
        <s v="2018-236"/>
        <s v="2018-237"/>
        <s v="2018-238"/>
        <s v="2018-239"/>
        <s v="2018-240"/>
        <s v="2018-241"/>
        <s v="2018-242"/>
        <s v="2018-243"/>
        <s v="2018-244"/>
        <s v="2018-245"/>
        <s v="2018-246"/>
        <s v="2018-247"/>
        <s v="2018-248"/>
        <s v="2018-249"/>
        <s v="2018-250"/>
        <s v="2018-251"/>
        <s v="2018-252"/>
        <s v="2018-253"/>
        <s v="2018-254"/>
        <s v="2018-255"/>
        <s v="2018-256"/>
        <s v="2018-257"/>
        <s v="2018-258"/>
        <s v="2018-259"/>
        <s v="2018-260"/>
        <s v="2018-261"/>
        <s v="2018-262"/>
        <s v="2019-263"/>
        <s v="2019-264"/>
        <s v="2019-265"/>
        <s v="2019-266"/>
        <s v="2019-267"/>
        <s v="2019-268"/>
        <s v="2019-269"/>
        <s v="2019-270"/>
        <s v="2019-271"/>
        <s v="2019-272"/>
        <s v="2019-273"/>
        <s v="2019-274"/>
        <s v="2019-275"/>
        <s v="2019-276"/>
        <s v="2019-277"/>
        <s v="2019-278"/>
        <s v="2019-279"/>
        <s v="2019-280"/>
        <s v="2019-281"/>
        <s v="2019-282"/>
        <s v="2019-283"/>
        <s v="2019-284"/>
        <s v="2019-285"/>
        <s v="2019-286"/>
        <s v="2019-287"/>
        <s v="2019-288"/>
        <s v="2019-289"/>
        <s v="2019-290"/>
        <s v="2019-291"/>
        <s v="2019-292"/>
        <s v="2019-293"/>
        <s v="2019-294"/>
        <s v="2019-295"/>
        <s v="2019-296"/>
        <s v="2019-297"/>
        <s v="2019-298"/>
        <s v="2019-299"/>
        <s v="2019-300"/>
        <s v="2019-301"/>
        <s v="2019-302"/>
        <s v="2019-303"/>
        <s v="2019-304"/>
        <s v="2019-305"/>
        <s v="2019-306"/>
        <s v="2019-307"/>
        <s v="2019-308"/>
        <s v="2019-309"/>
        <s v="2019-310"/>
        <s v="2019-311"/>
        <s v="2019-312"/>
        <s v="2019-313"/>
        <s v="2019-314"/>
        <s v="2017-315"/>
        <s v="2017-316"/>
        <s v="2017-317"/>
        <s v="2017-318"/>
        <s v="2017-319"/>
        <s v="2017-320"/>
        <s v="2017-321"/>
        <s v="2017-322"/>
        <s v="2017-323"/>
        <s v="2017-324"/>
        <s v="2017-325"/>
        <s v="2017-326"/>
        <s v="2017-327"/>
        <s v="2017-328"/>
        <s v="2017-329"/>
        <s v="2017-330"/>
        <s v="2017-331"/>
        <s v="2017-332"/>
        <s v="2017-333"/>
        <s v="2017-334"/>
        <s v="2017-335"/>
        <s v="2017-336"/>
        <s v="2017-337"/>
        <s v="2017-338"/>
        <s v="2017-339"/>
        <s v="2017-340"/>
        <s v="2017-341"/>
        <s v="2017-342"/>
        <s v="2017-343"/>
        <s v="2017-344"/>
        <s v="2017-345"/>
        <s v="2017-346"/>
        <s v="2017-347"/>
        <s v="2017-348"/>
        <s v="2017-349"/>
        <s v="2017-350"/>
        <s v="2017-351"/>
        <s v="2017-352"/>
        <s v="2017-353"/>
        <s v="2017-354"/>
        <s v="2017-355"/>
        <s v="2017-356"/>
        <s v="2017-357"/>
        <s v="2017-358"/>
        <s v="2017-359"/>
        <s v="2017-360"/>
        <s v="2017-361"/>
        <s v="2017-362"/>
        <s v="2017-363"/>
        <s v="2017-364"/>
        <s v="2017-365"/>
        <s v="2017-366"/>
        <s v="2017-367"/>
        <s v="2018-368"/>
        <s v="2018-369"/>
        <s v="2018-370"/>
        <s v="2018-371"/>
        <s v="2018-372"/>
        <s v="2018-373"/>
        <s v="2018-374"/>
        <s v="2018-375"/>
        <s v="2018-376"/>
        <s v="2018-377"/>
        <s v="2018-378"/>
        <s v="2018-379"/>
        <s v="2018-380"/>
        <s v="2018-381"/>
        <s v="2018-382"/>
        <s v="2018-383"/>
        <s v="2018-384"/>
        <s v="2018-385"/>
        <s v="2018-386"/>
        <s v="2018-387"/>
        <s v="2018-388"/>
        <s v="2018-389"/>
        <s v="2018-390"/>
        <s v="2018-391"/>
        <s v="2018-392"/>
        <s v="2018-393"/>
        <s v="2018-394"/>
        <s v="2018-395"/>
        <s v="2018-396"/>
        <s v="2018-397"/>
        <s v="2018-398"/>
        <s v="2018-399"/>
        <s v="2018-400"/>
        <s v="2018-401"/>
        <s v="2018-402"/>
        <s v="2018-403"/>
        <s v="2018-404"/>
        <s v="2018-405"/>
        <s v="2018-406"/>
        <s v="2018-407"/>
        <s v="2018-408"/>
        <s v="2018-409"/>
        <s v="2018-410"/>
        <s v="2018-411"/>
        <s v="2018-412"/>
        <s v="2018-413"/>
        <s v="2018-414"/>
        <s v="2018-415"/>
        <s v="2018-416"/>
        <s v="2018-417"/>
        <s v="2018-418"/>
        <s v="2018-419"/>
        <s v="2019-420"/>
        <s v="2019-421"/>
        <s v="2019-422"/>
        <s v="2019-423"/>
        <s v="2019-424"/>
        <s v="2019-425"/>
        <s v="2019-426"/>
        <s v="2019-427"/>
        <s v="2019-428"/>
        <s v="2019-429"/>
        <s v="2019-430"/>
        <s v="2019-431"/>
        <s v="2019-432"/>
        <s v="2019-433"/>
        <s v="2019-434"/>
        <s v="2019-435"/>
        <s v="2019-436"/>
        <s v="2019-437"/>
        <s v="2019-438"/>
        <s v="2019-439"/>
        <s v="2019-440"/>
        <s v="2019-441"/>
        <s v="2019-442"/>
        <s v="2019-443"/>
        <s v="2019-444"/>
        <s v="2019-445"/>
        <s v="2019-446"/>
        <s v="2019-447"/>
        <s v="2019-448"/>
        <s v="2019-449"/>
        <s v="2019-450"/>
        <s v="2019-451"/>
        <s v="2019-452"/>
        <s v="2019-453"/>
        <s v="2019-454"/>
        <s v="2019-455"/>
        <s v="2019-456"/>
        <s v="2019-457"/>
        <s v="2019-458"/>
        <s v="2019-459"/>
        <s v="2019-460"/>
        <s v="2019-461"/>
        <s v="2019-462"/>
        <s v="2019-463"/>
        <s v="2019-464"/>
        <s v="2019-465"/>
        <s v="2019-466"/>
        <s v="2019-467"/>
        <s v="2019-468"/>
        <s v="2019-469"/>
        <s v="2019-470"/>
        <s v="2019-471"/>
        <s v="2017-472"/>
        <s v="2017-473"/>
        <s v="2017-474"/>
        <s v="2017-475"/>
        <s v="2017-476"/>
        <s v="2017-477"/>
        <s v="2017-478"/>
        <s v="2017-479"/>
        <s v="2017-480"/>
        <s v="2017-481"/>
        <s v="2017-482"/>
        <s v="2017-483"/>
        <s v="2017-484"/>
        <s v="2017-485"/>
        <s v="2017-486"/>
        <s v="2017-487"/>
        <s v="2017-488"/>
        <s v="2017-489"/>
        <s v="2017-490"/>
        <s v="2017-491"/>
        <s v="2017-492"/>
        <s v="2017-493"/>
        <s v="2017-494"/>
        <s v="2017-495"/>
        <s v="2017-496"/>
        <s v="2017-497"/>
        <s v="2017-498"/>
        <s v="2017-499"/>
        <s v="2017-500"/>
        <s v="2017-501"/>
        <s v="2017-502"/>
        <s v="2017-503"/>
        <s v="2017-504"/>
        <s v="2017-505"/>
        <s v="2017-506"/>
        <s v="2017-507"/>
        <s v="2017-508"/>
        <s v="2017-509"/>
        <s v="2017-510"/>
        <s v="2017-511"/>
        <s v="2017-512"/>
        <s v="2017-513"/>
        <s v="2017-514"/>
        <s v="2017-515"/>
        <s v="2017-516"/>
        <s v="2017-517"/>
        <s v="2017-518"/>
        <s v="2017-519"/>
        <s v="2017-520"/>
        <s v="2017-521"/>
        <s v="2017-522"/>
        <s v="2017-523"/>
        <s v="2017-524"/>
        <s v="2018-525"/>
        <s v="2018-526"/>
        <s v="2018-527"/>
        <s v="2018-528"/>
        <s v="2018-529"/>
        <s v="2018-530"/>
        <s v="2018-531"/>
        <s v="2018-532"/>
        <s v="2018-533"/>
        <s v="2018-534"/>
        <s v="2018-535"/>
        <s v="2018-536"/>
        <s v="2018-537"/>
        <s v="2018-538"/>
        <s v="2018-539"/>
        <s v="2018-540"/>
        <s v="2018-541"/>
        <s v="2018-542"/>
        <s v="2018-543"/>
        <s v="2018-544"/>
        <s v="2018-545"/>
        <s v="2018-546"/>
        <s v="2018-547"/>
        <s v="2018-548"/>
        <s v="2018-549"/>
        <s v="2018-550"/>
        <s v="2018-551"/>
        <s v="2018-552"/>
        <s v="2018-553"/>
        <s v="2018-554"/>
        <s v="2018-555"/>
        <s v="2018-556"/>
        <s v="2018-557"/>
        <s v="2018-558"/>
        <s v="2018-559"/>
        <s v="2018-560"/>
        <s v="2018-561"/>
        <s v="2018-562"/>
        <s v="2018-563"/>
        <s v="2018-564"/>
        <s v="2018-565"/>
        <s v="2018-566"/>
        <s v="2018-567"/>
        <s v="2018-568"/>
        <s v="2018-569"/>
        <s v="2018-570"/>
        <s v="2018-571"/>
        <s v="2018-572"/>
        <s v="2018-573"/>
        <s v="2018-574"/>
        <s v="2018-575"/>
        <s v="2018-576"/>
        <s v="2019-577"/>
        <s v="2019-578"/>
        <s v="2019-579"/>
        <s v="2019-580"/>
        <s v="2019-581"/>
        <s v="2019-582"/>
        <s v="2019-583"/>
        <s v="2019-584"/>
        <s v="2019-585"/>
        <s v="2019-586"/>
        <s v="2019-587"/>
        <s v="2019-588"/>
        <s v="2019-589"/>
        <s v="2019-590"/>
        <s v="2019-591"/>
        <s v="2019-592"/>
        <s v="2019-593"/>
        <s v="2019-594"/>
        <s v="2019-595"/>
        <s v="2019-596"/>
        <s v="2019-597"/>
        <s v="2019-598"/>
        <s v="2019-599"/>
        <s v="2019-600"/>
        <s v="2019-601"/>
        <s v="2019-602"/>
        <s v="2019-603"/>
        <s v="2019-604"/>
        <s v="2019-605"/>
        <s v="2019-606"/>
        <s v="2019-607"/>
        <s v="2019-608"/>
        <s v="2019-609"/>
        <s v="2019-610"/>
        <s v="2019-611"/>
        <s v="2019-612"/>
        <s v="2019-613"/>
        <s v="2019-614"/>
        <s v="2019-615"/>
        <s v="2019-616"/>
        <s v="2019-617"/>
        <s v="2019-618"/>
        <s v="2019-619"/>
        <s v="2019-620"/>
        <s v="2019-621"/>
        <s v="2019-622"/>
        <s v="2019-623"/>
        <s v="2019-624"/>
        <s v="2019-625"/>
        <s v="2019-626"/>
        <s v="2019-627"/>
        <s v="2019-628"/>
        <s v="2017-629"/>
        <s v="2017-630"/>
        <s v="2017-631"/>
        <s v="2017-632"/>
        <s v="2017-633"/>
        <s v="2017-634"/>
        <s v="2017-635"/>
        <s v="2017-636"/>
        <s v="2017-637"/>
        <s v="2017-638"/>
        <s v="2017-639"/>
        <s v="2017-640"/>
        <s v="2017-641"/>
        <s v="2017-642"/>
        <s v="2017-643"/>
        <s v="2017-644"/>
        <s v="2017-645"/>
        <s v="2017-646"/>
        <s v="2017-647"/>
        <s v="2017-648"/>
        <s v="2017-649"/>
        <s v="2017-650"/>
        <s v="2017-651"/>
        <s v="2017-652"/>
        <s v="2017-653"/>
        <s v="2017-654"/>
        <s v="2017-655"/>
        <s v="2017-656"/>
        <s v="2017-657"/>
        <s v="2017-658"/>
        <s v="2017-659"/>
        <s v="2017-660"/>
        <s v="2017-661"/>
        <s v="2017-662"/>
        <s v="2017-663"/>
        <s v="2017-664"/>
        <s v="2017-665"/>
        <s v="2017-666"/>
        <s v="2017-667"/>
        <s v="2017-668"/>
        <s v="2017-669"/>
        <s v="2017-670"/>
        <s v="2017-671"/>
        <s v="2017-672"/>
        <s v="2017-673"/>
        <s v="2017-674"/>
        <s v="2017-675"/>
        <s v="2017-676"/>
        <s v="2017-677"/>
        <s v="2017-678"/>
        <s v="2017-679"/>
        <s v="2017-680"/>
        <s v="2017-681"/>
        <s v="2018-682"/>
        <s v="2018-683"/>
        <s v="2018-684"/>
        <s v="2018-685"/>
        <s v="2018-686"/>
        <s v="2018-687"/>
        <s v="2018-688"/>
        <s v="2018-689"/>
        <s v="2018-690"/>
        <s v="2018-691"/>
        <s v="2018-692"/>
        <s v="2018-693"/>
        <s v="2018-694"/>
        <s v="2018-695"/>
        <s v="2018-696"/>
        <s v="2018-697"/>
        <s v="2018-698"/>
        <s v="2018-699"/>
        <s v="2018-700"/>
        <s v="2018-701"/>
        <s v="2018-702"/>
        <s v="2018-703"/>
        <s v="2018-704"/>
        <s v="2018-705"/>
        <s v="2018-706"/>
        <s v="2018-707"/>
        <s v="2018-708"/>
        <s v="2018-709"/>
        <s v="2018-710"/>
        <s v="2018-711"/>
        <s v="2018-712"/>
        <s v="2018-713"/>
        <s v="2018-714"/>
        <s v="2018-715"/>
        <s v="2018-716"/>
        <s v="2018-717"/>
        <s v="2018-718"/>
        <s v="2018-719"/>
        <s v="2018-720"/>
        <s v="2018-721"/>
        <s v="2018-722"/>
        <s v="2018-723"/>
        <s v="2018-724"/>
        <s v="2018-725"/>
        <s v="2018-726"/>
        <s v="2018-727"/>
        <s v="2018-728"/>
        <s v="2018-729"/>
        <s v="2018-730"/>
        <s v="2018-731"/>
        <s v="2018-732"/>
        <s v="2018-733"/>
        <s v="2019-734"/>
        <s v="2019-735"/>
        <s v="2019-736"/>
        <s v="2019-737"/>
        <s v="2019-738"/>
        <s v="2019-739"/>
        <s v="2019-740"/>
        <s v="2019-741"/>
        <s v="2019-742"/>
        <s v="2019-743"/>
        <s v="2019-744"/>
        <s v="2019-745"/>
        <s v="2019-746"/>
        <s v="2019-747"/>
        <s v="2019-748"/>
        <s v="2019-749"/>
        <s v="2019-750"/>
        <s v="2019-751"/>
        <s v="2019-752"/>
        <s v="2019-753"/>
        <s v="2019-754"/>
        <s v="2019-755"/>
        <s v="2019-756"/>
        <s v="2019-757"/>
        <s v="2019-758"/>
        <s v="2019-759"/>
        <s v="2019-760"/>
        <s v="2019-761"/>
        <s v="2019-762"/>
        <s v="2019-763"/>
        <s v="2019-764"/>
        <s v="2019-765"/>
        <s v="2019-766"/>
        <s v="2019-767"/>
        <s v="2019-768"/>
        <s v="2019-769"/>
        <s v="2019-770"/>
        <s v="2019-771"/>
        <s v="2019-772"/>
        <s v="2019-773"/>
        <s v="2019-774"/>
        <s v="2019-775"/>
        <s v="2019-776"/>
        <s v="2019-777"/>
        <s v="2019-778"/>
        <s v="2019-779"/>
        <s v="2019-780"/>
        <s v="2019-781"/>
        <s v="2019-782"/>
        <s v="2019-783"/>
        <s v="2019-784"/>
        <s v="2019-785"/>
        <s v="2017-786"/>
        <s v="2017-787"/>
        <s v="2017-788"/>
        <s v="2017-789"/>
        <s v="2017-790"/>
        <s v="2017-791"/>
        <s v="2017-792"/>
        <s v="2017-793"/>
        <s v="2017-794"/>
        <s v="2017-795"/>
        <s v="2017-796"/>
        <s v="2017-797"/>
        <s v="2017-798"/>
        <s v="2017-799"/>
        <s v="2017-800"/>
        <s v="2017-801"/>
        <s v="2017-802"/>
        <s v="2017-803"/>
        <s v="2017-804"/>
        <s v="2017-805"/>
        <s v="2017-806"/>
        <s v="2017-807"/>
        <s v="2017-808"/>
        <s v="2017-809"/>
        <s v="2017-810"/>
        <s v="2017-811"/>
        <s v="2017-812"/>
        <s v="2017-813"/>
        <s v="2017-814"/>
        <s v="2017-815"/>
        <s v="2017-816"/>
        <s v="2017-817"/>
        <s v="2017-818"/>
        <s v="2017-819"/>
        <s v="2017-820"/>
        <s v="2017-821"/>
        <s v="2017-822"/>
        <s v="2017-823"/>
        <s v="2017-824"/>
        <s v="2017-825"/>
        <s v="2017-826"/>
        <s v="2017-827"/>
        <s v="2017-828"/>
        <s v="2017-829"/>
        <s v="2017-830"/>
        <s v="2017-831"/>
        <s v="2017-832"/>
        <s v="2017-833"/>
        <s v="2017-834"/>
        <s v="2017-835"/>
        <s v="2017-836"/>
        <s v="2017-837"/>
        <s v="2017-838"/>
        <s v="2018-839"/>
        <s v="2018-840"/>
        <s v="2018-841"/>
        <s v="2018-842"/>
        <s v="2018-843"/>
        <s v="2018-844"/>
        <s v="2018-845"/>
        <s v="2018-846"/>
        <s v="2018-847"/>
        <s v="2018-848"/>
        <s v="2018-849"/>
        <s v="2018-850"/>
        <s v="2018-851"/>
        <s v="2018-852"/>
        <s v="2018-853"/>
        <s v="2018-854"/>
        <s v="2018-855"/>
        <s v="2018-856"/>
        <s v="2018-857"/>
        <s v="2018-858"/>
        <s v="2018-859"/>
        <s v="2018-860"/>
        <s v="2018-861"/>
        <s v="2018-862"/>
        <s v="2018-863"/>
        <s v="2018-864"/>
        <s v="2018-865"/>
        <s v="2018-866"/>
        <s v="2018-867"/>
        <s v="2018-868"/>
        <s v="2018-869"/>
        <s v="2018-870"/>
        <s v="2018-871"/>
        <s v="2018-872"/>
        <s v="2018-873"/>
        <s v="2018-874"/>
        <s v="2018-875"/>
        <s v="2018-876"/>
        <s v="2018-877"/>
        <s v="2018-878"/>
        <s v="2018-879"/>
        <s v="2018-880"/>
        <s v="2018-881"/>
        <s v="2018-882"/>
        <s v="2018-883"/>
        <s v="2018-884"/>
        <s v="2018-885"/>
        <s v="2018-886"/>
        <s v="2018-887"/>
        <s v="2018-888"/>
        <s v="2018-889"/>
        <s v="2018-890"/>
        <s v="2019-891"/>
        <s v="2019-892"/>
        <s v="2019-893"/>
        <s v="2019-894"/>
        <s v="2019-895"/>
        <s v="2019-896"/>
        <s v="2019-897"/>
        <s v="2019-898"/>
        <s v="2019-899"/>
        <s v="2019-900"/>
        <s v="2019-901"/>
        <s v="2019-902"/>
        <s v="2019-903"/>
        <s v="2019-904"/>
        <s v="2019-905"/>
        <s v="2019-906"/>
        <s v="2019-907"/>
        <s v="2019-908"/>
        <s v="2019-909"/>
        <s v="2019-910"/>
        <s v="2019-911"/>
        <s v="2019-912"/>
        <s v="2019-913"/>
        <s v="2019-914"/>
        <s v="2019-915"/>
        <s v="2019-916"/>
        <s v="2019-917"/>
        <s v="2019-918"/>
        <s v="2019-919"/>
        <s v="2019-920"/>
        <s v="2019-921"/>
        <s v="2019-922"/>
        <s v="2019-923"/>
        <s v="2019-924"/>
        <s v="2019-925"/>
        <s v="2019-926"/>
        <s v="2019-927"/>
        <s v="2019-928"/>
        <s v="2019-929"/>
        <s v="2019-930"/>
        <s v="2019-931"/>
        <s v="2019-932"/>
        <s v="2019-933"/>
        <s v="2019-934"/>
        <s v="2019-935"/>
        <s v="2019-936"/>
        <s v="2019-937"/>
        <s v="2019-938"/>
        <s v="2019-939"/>
        <s v="2019-940"/>
        <s v="2019-941"/>
        <s v="2019-942"/>
        <m u="1"/>
      </sharedItems>
    </cacheField>
    <cacheField name="COMBINE LN LING" numFmtId="164">
      <sharedItems containsSemiMixedTypes="0" containsString="0" containsNumber="1" minValue="3.2510501430838143" maxValue="22.286943875594492"/>
    </cacheField>
    <cacheField name="Train" numFmtId="0">
      <sharedItems containsSemiMixedTypes="0" containsString="0" containsNumber="1" containsInteger="1" minValue="0" maxValue="1" count="2">
        <n v="1"/>
        <n v="0"/>
      </sharedItems>
    </cacheField>
    <cacheField name="NJ_DUM" numFmtId="0">
      <sharedItems containsSemiMixedTypes="0" containsString="0" containsNumber="1" containsInteger="1" minValue="0" maxValue="1"/>
    </cacheField>
    <cacheField name="NY_DUM" numFmtId="0">
      <sharedItems containsSemiMixedTypes="0" containsString="0" containsNumber="1" containsInteger="1" minValue="0" maxValue="1"/>
    </cacheField>
    <cacheField name="PA_DUM" numFmtId="0">
      <sharedItems containsSemiMixedTypes="0" containsString="0" containsNumber="1" containsInteger="1" minValue="0" maxValue="1"/>
    </cacheField>
    <cacheField name="CT_DUM" numFmtId="0">
      <sharedItems containsSemiMixedTypes="0" containsString="0" containsNumber="1" containsInteger="1" minValue="0" maxValue="1"/>
    </cacheField>
    <cacheField name="DL_DUM" numFmtId="0">
      <sharedItems containsSemiMixedTypes="0" containsString="0" containsNumber="1" containsInteger="1" minValue="0" maxValue="1"/>
    </cacheField>
    <cacheField name="MD_DUM" numFmtId="0">
      <sharedItems containsSemiMixedTypes="0" containsString="0" containsNumber="1" containsInteger="1" minValue="0" maxValue="1"/>
    </cacheField>
    <cacheField name="Pred_1" numFmtId="164">
      <sharedItems containsSemiMixedTypes="0" containsString="0" containsNumber="1" minValue="1337.1676665611421" maxValue="9024.3210929133347"/>
    </cacheField>
    <cacheField name="Res_1" numFmtId="164">
      <sharedItems containsSemiMixedTypes="0" containsString="0" containsNumber="1" minValue="-5077.1461607012361" maxValue="9542.366271814346"/>
    </cacheField>
    <cacheField name="MAPE_1" numFmtId="0">
      <sharedItems containsSemiMixedTypes="0" containsString="0" containsNumber="1" minValue="2.5031764156266574E-4" maxValue="13.518528518162762"/>
    </cacheField>
    <cacheField name=" Pred_2 " numFmtId="164">
      <sharedItems containsSemiMixedTypes="0" containsString="0" containsNumber="1" minValue="1719.1989285835075" maxValue="11668.886401764079"/>
    </cacheField>
    <cacheField name=" Res_2 " numFmtId="164">
      <sharedItems containsSemiMixedTypes="0" containsString="0" containsNumber="1" minValue="-4519.4535373382741" maxValue="14078.074830895681"/>
    </cacheField>
    <cacheField name=" MAPE_2 " numFmtId="0">
      <sharedItems containsSemiMixedTypes="0" containsString="0" containsNumber="1" minValue="2.4374382359865108E-3" maxValue="12.977452268892227"/>
    </cacheField>
    <cacheField name="Pred_3" numFmtId="0">
      <sharedItems containsSemiMixedTypes="0" containsString="0" containsNumber="1" minValue="1803.965654747296" maxValue="19705.539191310552"/>
    </cacheField>
    <cacheField name="Res_3" numFmtId="164">
      <sharedItems containsSemiMixedTypes="0" containsString="0" containsNumber="1" minValue="-5961.743413638269" maxValue="9085.8429536310141"/>
    </cacheField>
    <cacheField name="MAPE_3" numFmtId="164">
      <sharedItems containsSemiMixedTypes="0" containsString="0" containsNumber="1" minValue="6.8653982097492748E-4" maxValue="11.975501041248604"/>
    </cacheField>
    <cacheField name="Pred_4" numFmtId="164">
      <sharedItems containsSemiMixedTypes="0" containsString="0" containsNumber="1" minValue="240.05356626760704" maxValue="6731.5560122029256"/>
    </cacheField>
    <cacheField name="Res_4" numFmtId="164">
      <sharedItems containsSemiMixedTypes="0" containsString="0" containsNumber="1" minValue="-3767.4797565207664" maxValue="10095.902108318514"/>
    </cacheField>
    <cacheField name="MAPE_4" numFmtId="0">
      <sharedItems containsSemiMixedTypes="0" containsString="0" containsNumber="1" minValue="1.0294256091717279E-3" maxValue="2.2838807470244289"/>
    </cacheField>
    <cacheField name="Pred_5" numFmtId="164">
      <sharedItems containsSemiMixedTypes="0" containsString="0" containsNumber="1" minValue="222.82197983540252" maxValue="7621.8225322469443"/>
    </cacheField>
    <cacheField name="Red_5" numFmtId="164">
      <sharedItems containsSemiMixedTypes="0" containsString="0" containsNumber="1" minValue="-4023.7691611015589" maxValue="11304.78972755247"/>
    </cacheField>
    <cacheField name="MAPE_5" numFmtId="164">
      <sharedItems containsSemiMixedTypes="0" containsString="0" containsNumber="1" minValue="6.8820626192669541E-3" maxValue="2.3426252790927693"/>
    </cacheField>
    <cacheField name="Pred_6" numFmtId="164">
      <sharedItems containsSemiMixedTypes="0" containsString="0" containsNumber="1" minValue="26.696187317420218" maxValue="17388.189192366735"/>
    </cacheField>
    <cacheField name="Red_6" numFmtId="164">
      <sharedItems containsSemiMixedTypes="0" containsString="0" containsNumber="1" minValue="-4834.809268002442" maxValue="7655.7997498165314"/>
    </cacheField>
    <cacheField name="MAPE_6" numFmtId="164">
      <sharedItems containsSemiMixedTypes="0" containsString="0" containsNumber="1" minValue="2.2666271503469751E-3" maxValue="2.0951655762652588"/>
    </cacheField>
    <cacheField name="Pred_7" numFmtId="164">
      <sharedItems containsSemiMixedTypes="0" containsString="0" containsNumber="1" minValue="5.4013185982109357" maxValue="8.6099539860616296"/>
    </cacheField>
    <cacheField name="Red_7" numFmtId="164">
      <sharedItems containsSemiMixedTypes="0" containsString="0" containsNumber="1" minValue="162.94467590820861" maxValue="16655.396129107125"/>
    </cacheField>
    <cacheField name="MAPE_7" numFmtId="164">
      <sharedItems containsSemiMixedTypes="0" containsString="0" containsNumber="1" minValue="0.9652614523841303" maxValue="0.99948398085349666"/>
    </cacheField>
    <cacheField name="Pred_8" numFmtId="164">
      <sharedItems containsSemiMixedTypes="0" containsString="0" containsNumber="1" minValue="5.7920293263052995" maxValue="8.5756898700845205"/>
    </cacheField>
    <cacheField name="Red_8" numFmtId="164">
      <sharedItems containsSemiMixedTypes="0" containsString="0" containsNumber="1" minValue="162.96051327293907" maxValue="16655.531356827789"/>
    </cacheField>
    <cacheField name="MAPE_8" numFmtId="164">
      <sharedItems containsSemiMixedTypes="0" containsString="0" containsNumber="1" minValue="0.96535527071600558" maxValue="0.99949209581753129"/>
    </cacheField>
    <cacheField name="Pred_9" numFmtId="164">
      <sharedItems containsSemiMixedTypes="0" containsString="0" containsNumber="1" minValue="5.1802816898894859" maxValue="9.211743859127365"/>
    </cacheField>
    <cacheField name="Red_9" numFmtId="164">
      <sharedItems containsSemiMixedTypes="0" containsString="0" containsNumber="1" minValue="163.03506128045134" maxValue="16654.78332576116"/>
    </cacheField>
    <cacheField name="MAPE_9" numFmtId="164">
      <sharedItems containsSemiMixedTypes="0" containsString="0" containsNumber="1" minValue="0.96579688267787278" maxValue="0.9994472067580048"/>
    </cacheField>
    <cacheField name="Pred_10" numFmtId="164">
      <sharedItems containsSemiMixedTypes="0" containsString="0" containsNumber="1" minValue="5.5002520195103299" maxValue="9.6026789505083023"/>
    </cacheField>
    <cacheField name="Red_10" numFmtId="164">
      <sharedItems containsSemiMixedTypes="0" containsString="0" containsNumber="1" minValue="163.01910975334675" maxValue="16654.392390669778"/>
    </cacheField>
    <cacheField name="MAPE_10" numFmtId="164">
      <sharedItems containsSemiMixedTypes="0" containsString="0" containsNumber="1" minValue="0.96570238806407271" maxValue="0.99942374689200342"/>
    </cacheField>
    <cacheField name=" Pred_11" numFmtId="164">
      <sharedItems containsSemiMixedTypes="0" containsString="0" containsNumber="1" minValue="5.5124367366987901" maxValue="9.5331938903734645"/>
    </cacheField>
    <cacheField name=" Red_11" numFmtId="164">
      <sharedItems containsSemiMixedTypes="0" containsString="0" containsNumber="1" minValue="163.0363643413128" maxValue="16654.461875729914"/>
    </cacheField>
    <cacheField name=" MAPE_11" numFmtId="164">
      <sharedItems containsSemiMixedTypes="0" containsString="0" containsNumber="1" minValue="0.96580460182802397" maxValue="0.99942791666400854"/>
    </cacheField>
    <cacheField name=" Pred_12" numFmtId="164">
      <sharedItems containsSemiMixedTypes="0" containsString="0" containsNumber="1" minValue="5.399152934789484" maxValue="8.7071755750446336"/>
    </cacheField>
    <cacheField name=" Red_12" numFmtId="164">
      <sharedItems containsSemiMixedTypes="0" containsString="0" containsNumber="1" minValue="163.00043619384576" maxValue="16655.299427024089"/>
    </cacheField>
    <cacheField name=" MAPE_12" numFmtId="164">
      <sharedItems containsSemiMixedTypes="0" containsString="0" containsNumber="1" minValue="0.96559176851136475" maxValue="0.9994781777983089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270.822589467592" createdVersion="8" refreshedVersion="8" minRefreshableVersion="3" recordCount="942" xr:uid="{4347B386-D0DF-114D-A3E1-9D08C00F933D}">
  <cacheSource type="worksheet">
    <worksheetSource name="Table6"/>
  </cacheSource>
  <cacheFields count="99">
    <cacheField name="ID" numFmtId="0">
      <sharedItems containsSemiMixedTypes="0" containsString="0" containsNumber="1" containsInteger="1" minValue="1" maxValue="942" count="942">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sharedItems>
    </cacheField>
    <cacheField name="State" numFmtId="0">
      <sharedItems count="6">
        <s v="NJ"/>
        <s v="NY"/>
        <s v="PA"/>
        <s v="CT"/>
        <s v="DL"/>
        <s v="MD"/>
      </sharedItems>
    </cacheField>
    <cacheField name="Date" numFmtId="14">
      <sharedItems containsSemiMixedTypes="0" containsNonDate="0" containsDate="1" containsString="0" minDate="2017-01-01T00:00:00" maxDate="2019-12-30T00:00:00" count="157">
        <d v="2017-01-01T00:00:00"/>
        <d v="2017-01-08T00:00:00"/>
        <d v="2017-01-15T00:00:00"/>
        <d v="2017-01-22T00:00:00"/>
        <d v="2017-01-29T00:00:00"/>
        <d v="2017-02-05T00:00:00"/>
        <d v="2017-02-12T00:00:00"/>
        <d v="2017-02-19T00:00:00"/>
        <d v="2017-02-26T00:00:00"/>
        <d v="2017-03-05T00:00:00"/>
        <d v="2017-03-12T00:00:00"/>
        <d v="2017-03-19T00:00:00"/>
        <d v="2017-03-26T00:00:00"/>
        <d v="2017-04-02T00:00:00"/>
        <d v="2017-04-09T00:00:00"/>
        <d v="2017-04-16T00:00:00"/>
        <d v="2017-04-23T00:00:00"/>
        <d v="2017-04-30T00:00:00"/>
        <d v="2017-05-07T00:00:00"/>
        <d v="2017-05-14T00:00:00"/>
        <d v="2017-05-21T00:00:00"/>
        <d v="2017-05-28T00:00:00"/>
        <d v="2017-06-04T00:00:00"/>
        <d v="2017-06-11T00:00:00"/>
        <d v="2017-06-18T00:00:00"/>
        <d v="2017-06-25T00:00:00"/>
        <d v="2017-07-02T00:00:00"/>
        <d v="2017-07-09T00:00:00"/>
        <d v="2017-07-16T00:00:00"/>
        <d v="2017-07-23T00:00:00"/>
        <d v="2017-07-30T00:00:00"/>
        <d v="2017-08-06T00:00:00"/>
        <d v="2017-08-13T00:00:00"/>
        <d v="2017-08-20T00:00:00"/>
        <d v="2017-08-27T00:00:00"/>
        <d v="2017-09-03T00:00:00"/>
        <d v="2017-09-10T00:00:00"/>
        <d v="2017-09-17T00:00:00"/>
        <d v="2017-09-24T00:00:00"/>
        <d v="2017-10-01T00:00:00"/>
        <d v="2017-10-08T00:00:00"/>
        <d v="2017-10-15T00:00:00"/>
        <d v="2017-10-22T00:00:00"/>
        <d v="2017-10-29T00:00:00"/>
        <d v="2017-11-05T00:00:00"/>
        <d v="2017-11-12T00:00:00"/>
        <d v="2017-11-19T00:00:00"/>
        <d v="2017-11-26T00:00:00"/>
        <d v="2017-12-03T00:00:00"/>
        <d v="2017-12-10T00:00:00"/>
        <d v="2017-12-17T00:00:00"/>
        <d v="2017-12-24T00:00:00"/>
        <d v="2017-12-31T00:00:00"/>
        <d v="2018-01-07T00:00:00"/>
        <d v="2018-01-14T00:00:00"/>
        <d v="2018-01-21T00:00:00"/>
        <d v="2018-01-28T00:00:00"/>
        <d v="2018-02-04T00:00:00"/>
        <d v="2018-02-11T00:00:00"/>
        <d v="2018-02-18T00:00:00"/>
        <d v="2018-02-25T00:00:00"/>
        <d v="2018-03-04T00:00:00"/>
        <d v="2018-03-11T00:00:00"/>
        <d v="2018-03-18T00:00:00"/>
        <d v="2018-03-25T00:00:00"/>
        <d v="2018-04-01T00:00:00"/>
        <d v="2018-04-08T00:00:00"/>
        <d v="2018-04-15T00:00:00"/>
        <d v="2018-04-22T00:00:00"/>
        <d v="2018-04-29T00:00:00"/>
        <d v="2018-05-06T00:00:00"/>
        <d v="2018-05-13T00:00:00"/>
        <d v="2018-05-20T00:00:00"/>
        <d v="2018-05-27T00:00:00"/>
        <d v="2018-06-03T00:00:00"/>
        <d v="2018-06-10T00:00:00"/>
        <d v="2018-06-17T00:00:00"/>
        <d v="2018-06-24T00:00:00"/>
        <d v="2018-07-01T00:00:00"/>
        <d v="2018-07-08T00:00:00"/>
        <d v="2018-07-15T00:00:00"/>
        <d v="2018-07-22T00:00:00"/>
        <d v="2018-07-29T00:00:00"/>
        <d v="2018-08-05T00:00:00"/>
        <d v="2018-08-12T00:00:00"/>
        <d v="2018-08-19T00:00:00"/>
        <d v="2018-08-26T00:00:00"/>
        <d v="2018-09-02T00:00:00"/>
        <d v="2018-09-09T00:00:00"/>
        <d v="2018-09-16T00:00:00"/>
        <d v="2018-09-23T00:00:00"/>
        <d v="2018-09-30T00:00:00"/>
        <d v="2018-10-07T00:00:00"/>
        <d v="2018-10-14T00:00:00"/>
        <d v="2018-10-21T00:00:00"/>
        <d v="2018-10-28T00:00:00"/>
        <d v="2018-11-04T00:00:00"/>
        <d v="2018-11-11T00:00:00"/>
        <d v="2018-11-18T00:00:00"/>
        <d v="2018-11-25T00:00:00"/>
        <d v="2018-12-02T00:00:00"/>
        <d v="2018-12-09T00:00:00"/>
        <d v="2018-12-16T00:00:00"/>
        <d v="2018-12-23T00:00:00"/>
        <d v="2018-12-30T00:00:00"/>
        <d v="2019-01-06T00:00:00"/>
        <d v="2019-01-13T00:00:00"/>
        <d v="2019-01-20T00:00:00"/>
        <d v="2019-01-27T00:00:00"/>
        <d v="2019-02-03T00:00:00"/>
        <d v="2019-02-10T00:00:00"/>
        <d v="2019-02-17T00:00:00"/>
        <d v="2019-02-24T00:00:00"/>
        <d v="2019-03-03T00:00:00"/>
        <d v="2019-03-10T00:00:00"/>
        <d v="2019-03-17T00:00:00"/>
        <d v="2019-03-24T00:00:00"/>
        <d v="2019-03-31T00:00:00"/>
        <d v="2019-04-07T00:00:00"/>
        <d v="2019-04-14T00:00:00"/>
        <d v="2019-04-21T00:00:00"/>
        <d v="2019-04-28T00:00:00"/>
        <d v="2019-05-05T00:00:00"/>
        <d v="2019-05-12T00:00:00"/>
        <d v="2019-05-19T00:00:00"/>
        <d v="2019-05-26T00:00:00"/>
        <d v="2019-06-02T00:00:00"/>
        <d v="2019-06-09T00:00:00"/>
        <d v="2019-06-16T00:00:00"/>
        <d v="2019-06-23T00:00:00"/>
        <d v="2019-06-30T00:00:00"/>
        <d v="2019-07-07T00:00:00"/>
        <d v="2019-07-14T00:00:00"/>
        <d v="2019-07-21T00:00:00"/>
        <d v="2019-07-28T00:00:00"/>
        <d v="2019-08-04T00:00:00"/>
        <d v="2019-08-11T00:00:00"/>
        <d v="2019-08-18T00:00:00"/>
        <d v="2019-08-25T00:00:00"/>
        <d v="2019-09-01T00:00:00"/>
        <d v="2019-09-08T00:00:00"/>
        <d v="2019-09-15T00:00:00"/>
        <d v="2019-09-22T00:00:00"/>
        <d v="2019-09-29T00:00:00"/>
        <d v="2019-10-06T00:00:00"/>
        <d v="2019-10-13T00:00:00"/>
        <d v="2019-10-20T00:00:00"/>
        <d v="2019-10-27T00:00:00"/>
        <d v="2019-11-03T00:00:00"/>
        <d v="2019-11-10T00:00:00"/>
        <d v="2019-11-17T00:00:00"/>
        <d v="2019-11-24T00:00:00"/>
        <d v="2019-12-01T00:00:00"/>
        <d v="2019-12-08T00:00:00"/>
        <d v="2019-12-15T00:00:00"/>
        <d v="2019-12-22T00:00:00"/>
        <d v="2019-12-29T00:00:00"/>
      </sharedItems>
      <fieldGroup par="98" base="2">
        <rangePr groupBy="months" startDate="2017-01-01T00:00:00" endDate="2019-12-30T00:00:00"/>
        <groupItems count="14">
          <s v="&lt;1/1/2017"/>
          <s v="Jan"/>
          <s v="Feb"/>
          <s v="Mar"/>
          <s v="Apr"/>
          <s v="May"/>
          <s v="Jun"/>
          <s v="Jul"/>
          <s v="Aug"/>
          <s v="Sep"/>
          <s v="Oct"/>
          <s v="Nov"/>
          <s v="Dec"/>
          <s v="&gt;12/30/2019"/>
        </groupItems>
      </fieldGroup>
    </cacheField>
    <cacheField name="TV_State" numFmtId="164">
      <sharedItems containsSemiMixedTypes="0" containsString="0" containsNumber="1" minValue="7.5604046870801787" maxValue="7824.2442186510052"/>
    </cacheField>
    <cacheField name="YEAR" numFmtId="0">
      <sharedItems containsSemiMixedTypes="0" containsString="0" containsNumber="1" containsInteger="1" minValue="2017" maxValue="2019" count="3">
        <n v="2017"/>
        <n v="2018"/>
        <n v="2019"/>
      </sharedItems>
    </cacheField>
    <cacheField name="TOTAL SPEND" numFmtId="164">
      <sharedItems containsSemiMixedTypes="0" containsString="0" containsNumber="1" minValue="9.2404946175424403" maxValue="10828.862240664766"/>
    </cacheField>
    <cacheField name="PROF TV LING" numFmtId="164">
      <sharedItems containsSemiMixedTypes="0" containsString="0" containsNumber="1" minValue="32.071636332817562" maxValue="7647.4716983848648"/>
    </cacheField>
    <cacheField name="LNTVLING" numFmtId="164">
      <sharedItems containsSemiMixedTypes="0" containsString="0" containsNumber="1" minValue="3.4679720361894115" maxValue="8.942130375251276"/>
    </cacheField>
    <cacheField name="LNTV" numFmtId="164">
      <sharedItems containsSemiMixedTypes="0" containsString="0" containsNumber="1" minValue="2.0229247187958208" maxValue="8.9649824252677668"/>
    </cacheField>
    <cacheField name="Radio_State" numFmtId="164">
      <sharedItems containsSemiMixedTypes="0" containsString="0" containsNumber="1" minValue="1.1200599536415079" maxValue="2267.5353795265537"/>
    </cacheField>
    <cacheField name="PROF RADIO" numFmtId="164">
      <sharedItems containsSemiMixedTypes="0" containsString="0" containsNumber="1" minValue="1.7013331193580952" maxValue="2243.6212214439429"/>
    </cacheField>
    <cacheField name="RADIO LINGERING " numFmtId="164">
      <sharedItems containsSemiMixedTypes="0" containsString="0" containsNumber="1" minValue="1.3067366125817594" maxValue="2256.3099568556299"/>
    </cacheField>
    <cacheField name="LNRADIOLING" numFmtId="164">
      <sharedItems containsSemiMixedTypes="0" containsString="0" containsNumber="1" minValue="0.26753289373864098" maxValue="7.7214859954037429"/>
    </cacheField>
    <cacheField name="LNRADIO" numFmtId="164">
      <sharedItems containsSemiMixedTypes="0" containsString="0" containsNumber="1" minValue="0.11338221391138249" maxValue="7.7264487847458714"/>
    </cacheField>
    <cacheField name="Online" numFmtId="164">
      <sharedItems containsSemiMixedTypes="0" containsString="0" containsNumber="1" minValue="0.56002997682075395" maxValue="3099.1541901497258"/>
    </cacheField>
    <cacheField name="PROF ONLINE" numFmtId="164">
      <sharedItems containsSemiMixedTypes="0" containsString="0" containsNumber="1" minValue="0.65339476876392344" maxValue="3098.9694297698843"/>
    </cacheField>
    <cacheField name="ONLINE LINGERING" numFmtId="164">
      <sharedItems containsSemiMixedTypes="0" containsString="0" containsNumber="1" minValue="0.61603297450282934" maxValue="3099.1541901497258"/>
    </cacheField>
    <cacheField name="LNONLINELING" numFmtId="164">
      <sharedItems containsSemiMixedTypes="0" containsString="0" containsNumber="1" minValue="-0.48445478684423798" maxValue="8.0388845113579332"/>
    </cacheField>
    <cacheField name="LNONLINE" numFmtId="164">
      <sharedItems containsSemiMixedTypes="0" containsString="0" containsNumber="1" minValue="-0.57976496664856281" maxValue="8.0388845113579332"/>
    </cacheField>
    <cacheField name="sales" numFmtId="164">
      <sharedItems containsSemiMixedTypes="0" containsString="0" containsNumber="1" minValue="168.80885018846067" maxValue="16663.995069620287"/>
    </cacheField>
    <cacheField name="LNSALES" numFmtId="164">
      <sharedItems containsSemiMixedTypes="0" containsString="0" containsNumber="1" minValue="5.1287670108138768" maxValue="9.7210056870706421"/>
    </cacheField>
    <cacheField name="Year2" numFmtId="0">
      <sharedItems containsSemiMixedTypes="0" containsString="0" containsNumber="1" containsInteger="1" minValue="2017" maxValue="2019"/>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 name="Year-Week" numFmtId="0">
      <sharedItems/>
    </cacheField>
    <cacheField name="COMBINE LN LING" numFmtId="164">
      <sharedItems containsSemiMixedTypes="0" containsString="0" containsNumber="1" minValue="3.2510501430838143" maxValue="22.286943875594492"/>
    </cacheField>
    <cacheField name="Train" numFmtId="0">
      <sharedItems containsSemiMixedTypes="0" containsString="0" containsNumber="1" containsInteger="1" minValue="0" maxValue="1" count="2">
        <n v="1"/>
        <n v="0"/>
      </sharedItems>
    </cacheField>
    <cacheField name="NJ_DUM" numFmtId="0">
      <sharedItems containsSemiMixedTypes="0" containsString="0" containsNumber="1" containsInteger="1" minValue="0" maxValue="1"/>
    </cacheField>
    <cacheField name="NY_DUM" numFmtId="0">
      <sharedItems containsSemiMixedTypes="0" containsString="0" containsNumber="1" containsInteger="1" minValue="0" maxValue="1"/>
    </cacheField>
    <cacheField name="PA_DUM" numFmtId="0">
      <sharedItems containsSemiMixedTypes="0" containsString="0" containsNumber="1" containsInteger="1" minValue="0" maxValue="1"/>
    </cacheField>
    <cacheField name="CT_DUM" numFmtId="0">
      <sharedItems containsSemiMixedTypes="0" containsString="0" containsNumber="1" containsInteger="1" minValue="0" maxValue="1"/>
    </cacheField>
    <cacheField name="DL_DUM" numFmtId="0">
      <sharedItems containsSemiMixedTypes="0" containsString="0" containsNumber="1" containsInteger="1" minValue="0" maxValue="1"/>
    </cacheField>
    <cacheField name="MD_DUM" numFmtId="0">
      <sharedItems containsSemiMixedTypes="0" containsString="0" containsNumber="1" containsInteger="1" minValue="0" maxValue="1"/>
    </cacheField>
    <cacheField name="Pred_1" numFmtId="164">
      <sharedItems containsSemiMixedTypes="0" containsString="0" containsNumber="1" minValue="1337.1676665611421" maxValue="9024.3210929133347"/>
    </cacheField>
    <cacheField name="Res_1" numFmtId="164">
      <sharedItems containsSemiMixedTypes="0" containsString="0" containsNumber="1" minValue="-5077.1461607012361" maxValue="9542.366271814346"/>
    </cacheField>
    <cacheField name="MAPE_1" numFmtId="0">
      <sharedItems containsSemiMixedTypes="0" containsString="0" containsNumber="1" minValue="2.5031764156266574E-4" maxValue="13.518528518162762"/>
    </cacheField>
    <cacheField name=" Pred_2 " numFmtId="164">
      <sharedItems containsSemiMixedTypes="0" containsString="0" containsNumber="1" minValue="1719.1989285835075" maxValue="11668.886401764079"/>
    </cacheField>
    <cacheField name=" Res_2 " numFmtId="164">
      <sharedItems containsSemiMixedTypes="0" containsString="0" containsNumber="1" minValue="-4519.4535373382741" maxValue="14078.074830895681"/>
    </cacheField>
    <cacheField name=" MAPE_2 " numFmtId="0">
      <sharedItems containsSemiMixedTypes="0" containsString="0" containsNumber="1" minValue="2.4374382359865108E-3" maxValue="12.977452268892227"/>
    </cacheField>
    <cacheField name="Pred_3" numFmtId="0">
      <sharedItems containsSemiMixedTypes="0" containsString="0" containsNumber="1" minValue="1803.965654747296" maxValue="19705.539191310552"/>
    </cacheField>
    <cacheField name="Res_3" numFmtId="164">
      <sharedItems containsSemiMixedTypes="0" containsString="0" containsNumber="1" minValue="-5961.743413638269" maxValue="9085.8429536310141"/>
    </cacheField>
    <cacheField name="MAPE_3" numFmtId="164">
      <sharedItems containsSemiMixedTypes="0" containsString="0" containsNumber="1" minValue="6.8653982097492748E-4" maxValue="11.975501041248604"/>
    </cacheField>
    <cacheField name="Pred_4" numFmtId="164">
      <sharedItems containsSemiMixedTypes="0" containsString="0" containsNumber="1" minValue="239.49767328716109" maxValue="5471.5525802560787"/>
    </cacheField>
    <cacheField name="Res_4" numFmtId="164">
      <sharedItems containsSemiMixedTypes="0" containsString="0" containsNumber="1" minValue="-3121.9573219067238" maxValue="14863.751290822256"/>
    </cacheField>
    <cacheField name="MAPE_4" numFmtId="0">
      <sharedItems containsSemiMixedTypes="0" containsString="0" containsNumber="1" minValue="9.2399051838826535E-3" maxValue="1.9776356256457781"/>
    </cacheField>
    <cacheField name="Pred_5" numFmtId="164">
      <sharedItems containsSemiMixedTypes="0" containsString="0" containsNumber="1" minValue="198.36462068273494" maxValue="7621.8225322469443"/>
    </cacheField>
    <cacheField name="Red_5" numFmtId="164">
      <sharedItems containsSemiMixedTypes="0" containsString="0" containsNumber="1" minValue="-2657.8719094282278" maxValue="16117.841581350578"/>
    </cacheField>
    <cacheField name="MAPE_5" numFmtId="164">
      <sharedItems containsSemiMixedTypes="0" containsString="0" containsNumber="1" minValue="1.9440544163416447E-3" maxValue="2.1307466875782657"/>
    </cacheField>
    <cacheField name="Pred_6" numFmtId="164">
      <sharedItems containsSemiMixedTypes="0" containsString="0" containsNumber="1" minValue="-3.5164064749153936" maxValue="13482.363513928642"/>
    </cacheField>
    <cacheField name="Red_6" numFmtId="164">
      <sharedItems containsSemiMixedTypes="0" containsString="0" containsNumber="1" minValue="-3111.6255723294939" maxValue="11561.625428254623"/>
    </cacheField>
    <cacheField name="MAPE_6" numFmtId="164">
      <sharedItems containsSemiMixedTypes="0" containsString="0" containsNumber="1" minValue="3.2717371029595929E-3" maxValue="2.0951655762652588"/>
    </cacheField>
    <cacheField name="Pred_7" numFmtId="164">
      <sharedItems containsSemiMixedTypes="0" containsString="0" containsNumber="1" minValue="5.3694766549075466" maxValue="8.4039559965732558"/>
    </cacheField>
    <cacheField name="Red_7" numFmtId="164">
      <sharedItems containsSemiMixedTypes="0" containsString="0" containsNumber="1" minValue="162.94467590820861" maxValue="16657.868228325544"/>
    </cacheField>
    <cacheField name="MAPE_7" numFmtId="164">
      <sharedItems containsSemiMixedTypes="0" containsString="0" containsNumber="1" minValue="0.9652614523841303" maxValue="0.9996323305864443"/>
    </cacheField>
    <cacheField name="Pred_8" numFmtId="164">
      <sharedItems containsSemiMixedTypes="0" containsString="0" containsNumber="1" minValue="5.7920293263052995" maxValue="8.5756898700845205"/>
    </cacheField>
    <cacheField name="Red_8" numFmtId="164">
      <sharedItems containsSemiMixedTypes="0" containsString="0" containsNumber="1" minValue="162.96051327293907" maxValue="16655.531356827789"/>
    </cacheField>
    <cacheField name="MAPE_8" numFmtId="164">
      <sharedItems containsSemiMixedTypes="0" containsString="0" containsNumber="1" minValue="0.96535527071600558" maxValue="0.99950106677979"/>
    </cacheField>
    <cacheField name="Pred_9" numFmtId="164">
      <sharedItems containsSemiMixedTypes="0" containsString="0" containsNumber="1" minValue="5.1802816898894859" maxValue="9.211743859127365"/>
    </cacheField>
    <cacheField name="Red_9" numFmtId="164">
      <sharedItems containsSemiMixedTypes="0" containsString="0" containsNumber="1" minValue="163.03506128045134" maxValue="16654.78332576116"/>
    </cacheField>
    <cacheField name="MAPE_9" numFmtId="164">
      <sharedItems containsSemiMixedTypes="0" containsString="0" containsNumber="1" minValue="0.96579688267787278" maxValue="0.99947445956990133"/>
    </cacheField>
    <cacheField name="Pred_10" numFmtId="164">
      <sharedItems containsSemiMixedTypes="0" containsString="0" containsNumber="1" minValue="5.4281207350493554" maxValue="9.6026789505083023"/>
    </cacheField>
    <cacheField name="Red_10" numFmtId="164">
      <sharedItems containsSemiMixedTypes="0" containsString="0" containsNumber="1" minValue="163.01910975334675" maxValue="16654.392390669778"/>
    </cacheField>
    <cacheField name="MAPE_10" numFmtId="166">
      <sharedItems containsSemiMixedTypes="0" containsString="0" containsNumber="1" minValue="0.96570238806407271" maxValue="0.99951954851416069"/>
    </cacheField>
    <cacheField name=" Pred_11" numFmtId="164">
      <sharedItems containsSemiMixedTypes="0" containsString="0" containsNumber="1" minValue="5.3214047016334192" maxValue="9.5331938903734645"/>
    </cacheField>
    <cacheField name=" Red_11" numFmtId="164">
      <sharedItems containsSemiMixedTypes="0" containsString="0" containsNumber="1" minValue="163.0363643413128" maxValue="16654.461875729914"/>
    </cacheField>
    <cacheField name=" MAPE_11" numFmtId="167">
      <sharedItems containsSemiMixedTypes="0" containsString="0" containsNumber="1" minValue="0.96580460182802397" maxValue="0.99950349202742095"/>
    </cacheField>
    <cacheField name=" Pred_12" numFmtId="164">
      <sharedItems containsSemiMixedTypes="0" containsString="0" containsNumber="1" minValue="5.399152934789484" maxValue="8.7071755750446336"/>
    </cacheField>
    <cacheField name=" Red_12" numFmtId="164">
      <sharedItems containsSemiMixedTypes="0" containsString="0" containsNumber="1" minValue="163.00043619384576" maxValue="16655.299427024089"/>
    </cacheField>
    <cacheField name=" MAPE_12" numFmtId="167">
      <sharedItems containsSemiMixedTypes="0" containsString="0" containsNumber="1" minValue="0.96559176851136475" maxValue="0.99947817779830894"/>
    </cacheField>
    <cacheField name="Log_TVLING+20%" numFmtId="0">
      <sharedItems containsSemiMixedTypes="0" containsString="0" containsNumber="1" minValue="5.9746111996844729" maxValue="8.9882856292393338"/>
    </cacheField>
    <cacheField name="Log_RadioLing+20%" numFmtId="0">
      <sharedItems containsSemiMixedTypes="0" containsString="0" containsNumber="1" minValue="4.1660091852328316" maxValue="7.7434334288445399"/>
    </cacheField>
    <cacheField name="Log_OnlineLing+20%2" numFmtId="0">
      <sharedItems containsSemiMixedTypes="0" containsString="0" containsNumber="1" minValue="3.7953407973250699" maxValue="8.0529430762724505"/>
    </cacheField>
    <cacheField name="MONTH" numFmtId="0">
      <sharedItems containsSemiMixedTypes="0" containsString="0" containsNumber="1" containsInteger="1" minValue="1" maxValue="12" count="12">
        <n v="1"/>
        <n v="2"/>
        <n v="3"/>
        <n v="4"/>
        <n v="5"/>
        <n v="6"/>
        <n v="7"/>
        <n v="8"/>
        <n v="9"/>
        <n v="10"/>
        <n v="11"/>
        <n v="12"/>
      </sharedItems>
    </cacheField>
    <cacheField name="DUM_1" numFmtId="0">
      <sharedItems containsSemiMixedTypes="0" containsString="0" containsNumber="1" containsInteger="1" minValue="0" maxValue="1"/>
    </cacheField>
    <cacheField name="DUM_2" numFmtId="0">
      <sharedItems containsSemiMixedTypes="0" containsString="0" containsNumber="1" containsInteger="1" minValue="0" maxValue="1"/>
    </cacheField>
    <cacheField name="DUM_3" numFmtId="0">
      <sharedItems containsSemiMixedTypes="0" containsString="0" containsNumber="1" containsInteger="1" minValue="0" maxValue="1"/>
    </cacheField>
    <cacheField name="DUM_4" numFmtId="0">
      <sharedItems containsSemiMixedTypes="0" containsString="0" containsNumber="1" containsInteger="1" minValue="0" maxValue="1"/>
    </cacheField>
    <cacheField name="DUM_5" numFmtId="0">
      <sharedItems containsSemiMixedTypes="0" containsString="0" containsNumber="1" containsInteger="1" minValue="0" maxValue="1"/>
    </cacheField>
    <cacheField name="DUM_6" numFmtId="0">
      <sharedItems containsSemiMixedTypes="0" containsString="0" containsNumber="1" containsInteger="1" minValue="0" maxValue="1"/>
    </cacheField>
    <cacheField name="DUM_7" numFmtId="0">
      <sharedItems containsSemiMixedTypes="0" containsString="0" containsNumber="1" containsInteger="1" minValue="0" maxValue="1"/>
    </cacheField>
    <cacheField name="DUM_8" numFmtId="0">
      <sharedItems containsSemiMixedTypes="0" containsString="0" containsNumber="1" containsInteger="1" minValue="0" maxValue="1"/>
    </cacheField>
    <cacheField name="DUM_9" numFmtId="0">
      <sharedItems containsSemiMixedTypes="0" containsString="0" containsNumber="1" containsInteger="1" minValue="0" maxValue="1"/>
    </cacheField>
    <cacheField name="DUM_10" numFmtId="0">
      <sharedItems containsSemiMixedTypes="0" containsString="0" containsNumber="1" containsInteger="1" minValue="0" maxValue="1"/>
    </cacheField>
    <cacheField name="DUM_11" numFmtId="0">
      <sharedItems containsSemiMixedTypes="0" containsString="0" containsNumber="1" containsInteger="1" minValue="0" maxValue="1"/>
    </cacheField>
    <cacheField name="DUM_12" numFmtId="0">
      <sharedItems containsSemiMixedTypes="0" containsString="0" containsNumber="1" containsInteger="1" minValue="0" maxValue="1"/>
    </cacheField>
    <cacheField name="Count" numFmtId="0">
      <sharedItems containsSemiMixedTypes="0" containsString="0" containsNumber="1" containsInteger="1" minValue="1" maxValue="157"/>
    </cacheField>
    <cacheField name="Prediction 1" numFmtId="0">
      <sharedItems containsSemiMixedTypes="0" containsString="0" containsNumber="1" minValue="179.94718667526635" maxValue="12452.578791201491"/>
    </cacheField>
    <cacheField name="Residual 1" numFmtId="0">
      <sharedItems containsSemiMixedTypes="0" containsString="0" containsNumber="1" minValue="-2949.8829286495966" maxValue="5023.9496430185482"/>
    </cacheField>
    <cacheField name="APE 1" numFmtId="0">
      <sharedItems containsSemiMixedTypes="0" containsString="0" containsNumber="1" minValue="2.9282218114261737E-5" maxValue="0.54453898657049493"/>
    </cacheField>
    <cacheField name="Prediction 2" numFmtId="0">
      <sharedItems containsSemiMixedTypes="0" containsString="0" containsNumber="1" minValue="180.79294592327253" maxValue="13089.163543420484"/>
    </cacheField>
    <cacheField name="Residual 2" numFmtId="0">
      <sharedItems containsSemiMixedTypes="0" containsString="0" containsNumber="1" minValue="-3179.2958435666314" maxValue="8535.3847341201872"/>
    </cacheField>
    <cacheField name="APE 2" numFmtId="0">
      <sharedItems containsSemiMixedTypes="0" containsString="0" containsNumber="1" minValue="5.6526519488120375E-4" maxValue="0.56275135981273972"/>
    </cacheField>
    <cacheField name="Prediction 3" numFmtId="0">
      <sharedItems containsSemiMixedTypes="0" containsString="0" containsNumber="1" minValue="175.31560367310911" maxValue="16998.387616787968"/>
    </cacheField>
    <cacheField name="Residual 3" numFmtId="0">
      <sharedItems containsSemiMixedTypes="0" containsString="0" containsNumber="1" minValue="-3254.5918391156847" maxValue="3005.2807152710302"/>
    </cacheField>
    <cacheField name="APE 3" numFmtId="0">
      <sharedItems containsSemiMixedTypes="0" containsString="0" containsNumber="1" minValue="2.8737896665146577E-4" maxValue="0.48654319902798759"/>
    </cacheField>
    <cacheField name="Prediction 4" numFmtId="0">
      <sharedItems containsSemiMixedTypes="0" containsString="0" containsNumber="1" minValue="173.43966689060113" maxValue="15152.091554810633"/>
    </cacheField>
    <cacheField name="Residual 4" numFmtId="0">
      <sharedItems containsSemiMixedTypes="0" containsString="0" containsNumber="1" minValue="-1258.428137881665" maxValue="2458.3741220377251"/>
    </cacheField>
    <cacheField name="APE 4" numFmtId="0">
      <sharedItems containsSemiMixedTypes="0" containsString="0" containsNumber="1" minValue="2.4794665630071566E-5" maxValue="0.25668499064670541"/>
    </cacheField>
    <cacheField name="Quarters" numFmtId="0" databaseField="0">
      <fieldGroup base="2">
        <rangePr groupBy="quarters" startDate="2017-01-01T00:00:00" endDate="2019-12-30T00:00:00"/>
        <groupItems count="6">
          <s v="&lt;1/1/2017"/>
          <s v="Qtr1"/>
          <s v="Qtr2"/>
          <s v="Qtr3"/>
          <s v="Qtr4"/>
          <s v="&gt;12/30/2019"/>
        </groupItems>
      </fieldGroup>
    </cacheField>
    <cacheField name="Years" numFmtId="0" databaseField="0">
      <fieldGroup base="2">
        <rangePr groupBy="years" startDate="2017-01-01T00:00:00" endDate="2019-12-30T00:00:00"/>
        <groupItems count="5">
          <s v="&lt;1/1/2017"/>
          <s v="2017"/>
          <s v="2018"/>
          <s v="2019"/>
          <s v="&gt;12/30/2019"/>
        </groupItems>
      </fieldGroup>
    </cacheField>
  </cacheFields>
  <extLst>
    <ext xmlns:x14="http://schemas.microsoft.com/office/spreadsheetml/2009/9/main" uri="{725AE2AE-9491-48be-B2B4-4EB974FC3084}">
      <x14:pivotCacheDefinition pivotCacheId="6648341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
  <r>
    <x v="0"/>
    <x v="0"/>
    <d v="2017-01-01T00:00:00"/>
    <n v="2700"/>
    <n v="3300"/>
    <n v="2700"/>
    <n v="7.90100705199242"/>
    <n v="7.90100705199242"/>
    <n v="400"/>
    <n v="400"/>
    <n v="400"/>
    <n v="5.9914645471079817"/>
    <n v="5.9914645471079817"/>
    <n v="200"/>
    <n v="200"/>
    <n v="200"/>
    <n v="5.2983173665480363"/>
    <n v="5.2983173665480363"/>
    <x v="0"/>
    <n v="7.5948049236665049"/>
    <x v="0"/>
    <n v="1"/>
    <x v="0"/>
    <n v="19.190788965648437"/>
    <x v="0"/>
    <n v="1"/>
    <n v="0"/>
    <n v="0"/>
    <n v="0"/>
    <n v="0"/>
    <n v="0"/>
    <n v="3984.990803961432"/>
    <n v="-1997.1487712224578"/>
    <n v="1.0046818300097318"/>
    <n v="3470.3037276501436"/>
    <n v="-1482.4616949111694"/>
    <n v="0.74576433665030217"/>
    <n v="2956.1944091256005"/>
    <n v="-968.35237638662625"/>
    <n v="0.48713748901484349"/>
    <n v="4976.0681885729364"/>
    <n v="-2988.2261558339624"/>
    <n v="1.5032513180720883"/>
    <n v="4331.9809756985342"/>
    <n v="-2344.1389429595602"/>
    <n v="1.1792380402227725"/>
    <n v="4830.8425269026875"/>
    <n v="-2843.0004941637135"/>
    <n v="1.4301943752776209"/>
    <n v="8.3369495290780051"/>
    <n v="1979.5050832098962"/>
    <n v="0.99580603016146563"/>
    <n v="8.2591195021281596"/>
    <n v="1979.582913236846"/>
    <n v="0.99584518318553295"/>
    <n v="8.3765088225272493"/>
    <n v="1979.465523916447"/>
    <n v="0.995786129539184"/>
    <n v="8.4746320092038854"/>
    <n v="1979.3674007297705"/>
    <n v="0.99573676787710996"/>
    <n v="8.3777071605916049"/>
    <n v="1979.4643255783826"/>
    <n v="0.99578552670553588"/>
    <n v="8.3223688442534538"/>
    <n v="1979.5196638947207"/>
    <n v="0.99581336509280549"/>
  </r>
  <r>
    <x v="1"/>
    <x v="0"/>
    <d v="2017-01-08T00:00:00"/>
    <n v="2835"/>
    <n v="3465"/>
    <n v="2740.5"/>
    <n v="7.9158956644861709"/>
    <n v="7.9497972161618522"/>
    <n v="420"/>
    <n v="410"/>
    <n v="410"/>
    <n v="6.0161571596983539"/>
    <n v="6.0402547112774139"/>
    <n v="210"/>
    <n v="207"/>
    <n v="207"/>
    <n v="5.3327187932653688"/>
    <n v="5.3471075307174685"/>
    <x v="1"/>
    <n v="7.5704706167079072"/>
    <x v="0"/>
    <n v="2"/>
    <x v="1"/>
    <n v="19.264771617449892"/>
    <x v="0"/>
    <n v="1"/>
    <n v="0"/>
    <n v="0"/>
    <n v="0"/>
    <n v="0"/>
    <n v="0"/>
    <n v="4117.7537168866875"/>
    <n v="-2177.7006287382865"/>
    <n v="1.1224953801736932"/>
    <n v="3558.1048238327758"/>
    <n v="-1618.051735684375"/>
    <n v="0.83402446333499769"/>
    <n v="3013.9676204956377"/>
    <n v="-1073.9145323472369"/>
    <n v="0.55354904404816463"/>
    <n v="5005.846575630093"/>
    <n v="-3065.793487481692"/>
    <n v="1.580262677454721"/>
    <n v="4367.2128817991024"/>
    <n v="-2427.1597936507014"/>
    <n v="1.2510790598865511"/>
    <n v="4874.3651027009037"/>
    <n v="-2934.3120145525027"/>
    <n v="1.5124905769218042"/>
    <n v="8.3423498434876091"/>
    <n v="1931.7107383049131"/>
    <n v="0.99569993733962725"/>
    <n v="8.2608810964390411"/>
    <n v="1931.7922070519617"/>
    <n v="0.99574193038999603"/>
    <n v="8.3919566396462226"/>
    <n v="1931.6611315087546"/>
    <n v="0.99567436752586214"/>
    <n v="8.4836054626671213"/>
    <n v="1931.5694826857336"/>
    <n v="0.995627127157245"/>
    <n v="8.3864158766957484"/>
    <n v="1931.666672271705"/>
    <n v="0.99567722351108456"/>
    <n v="8.3294886295296564"/>
    <n v="1931.7235995188712"/>
    <n v="0.99570656664994706"/>
  </r>
  <r>
    <x v="2"/>
    <x v="0"/>
    <d v="2017-01-15T00:00:00"/>
    <n v="2976.75"/>
    <n v="3638.25"/>
    <n v="2811.375"/>
    <n v="7.941428966491336"/>
    <n v="7.9985873803312844"/>
    <n v="441"/>
    <n v="425.5"/>
    <n v="430.5"/>
    <n v="6.0649473238677851"/>
    <n v="6.089044875446846"/>
    <n v="220.5"/>
    <n v="216.45"/>
    <n v="217.35"/>
    <n v="5.381508957434801"/>
    <n v="5.3958976948869006"/>
    <x v="2"/>
    <n v="7.5575546529118602"/>
    <x v="0"/>
    <n v="3"/>
    <x v="2"/>
    <n v="19.387885247793921"/>
    <x v="0"/>
    <n v="1"/>
    <n v="0"/>
    <n v="0"/>
    <n v="0"/>
    <n v="0"/>
    <n v="0"/>
    <n v="4257.1547754582052"/>
    <n v="-2341.9982153248225"/>
    <n v="1.2228755936077162"/>
    <n v="3650.2959748245389"/>
    <n v="-1735.1394146911562"/>
    <n v="0.9060039533114258"/>
    <n v="3074.6294924341769"/>
    <n v="-1159.4729323007941"/>
    <n v="0.60541939830759406"/>
    <n v="5037.1138820401065"/>
    <n v="-3121.9573219067238"/>
    <n v="1.6301316492314823"/>
    <n v="4404.2063832046988"/>
    <n v="-2489.049823071316"/>
    <n v="1.2996586675388899"/>
    <n v="4920.0638072890306"/>
    <n v="-3004.9072471556478"/>
    <n v="1.5690138914524923"/>
    <n v="8.3477501578972131"/>
    <n v="1906.8088099754855"/>
    <n v="0.99564121788700355"/>
    <n v="8.2643618328460633"/>
    <n v="1906.8921983005366"/>
    <n v="0.99568475914456278"/>
    <n v="8.407404456765196"/>
    <n v="1906.7491556766176"/>
    <n v="0.99561006936363494"/>
    <n v="8.4924858759594137"/>
    <n v="1906.6640742574234"/>
    <n v="0.99556564405608283"/>
    <n v="8.3958570164698951"/>
    <n v="1906.760703116913"/>
    <n v="0.99561609886562741"/>
    <n v="8.3413365775455688"/>
    <n v="1906.8152235558373"/>
    <n v="0.99564456674134016"/>
  </r>
  <r>
    <x v="3"/>
    <x v="0"/>
    <d v="2017-01-22T00:00:00"/>
    <n v="3125.5874999999996"/>
    <n v="3820.1624999999999"/>
    <n v="2905.6387499999996"/>
    <n v="7.9744085246341259"/>
    <n v="8.0473775445007156"/>
    <n v="463.05"/>
    <n v="444.27499999999998"/>
    <n v="452.02499999999998"/>
    <n v="6.1137374880372173"/>
    <n v="6.1378350396162782"/>
    <n v="231.52500000000001"/>
    <n v="227.0025"/>
    <n v="228.21749999999997"/>
    <n v="5.4302991216042331"/>
    <n v="5.4446878590563328"/>
    <x v="3"/>
    <n v="7.5767030289725392"/>
    <x v="0"/>
    <n v="4"/>
    <x v="3"/>
    <n v="19.518445134275577"/>
    <x v="0"/>
    <n v="1"/>
    <n v="0"/>
    <n v="0"/>
    <n v="0"/>
    <n v="0"/>
    <n v="0"/>
    <n v="4403.5258869582995"/>
    <n v="-2451.3438310459551"/>
    <n v="1.255694274835617"/>
    <n v="3747.0966833658904"/>
    <n v="-1794.9146274535462"/>
    <n v="0.91944018336686351"/>
    <n v="3138.3244579696429"/>
    <n v="-1186.1424020572988"/>
    <n v="0.60759825061651851"/>
    <n v="5069.9445537706206"/>
    <n v="-3117.7624978582762"/>
    <n v="1.597065441932465"/>
    <n v="4443.0495596805749"/>
    <n v="-2490.8675037682306"/>
    <n v="1.2759401697318307"/>
    <n v="4968.0474471065645"/>
    <n v="-3015.8653911942201"/>
    <n v="1.5448689235004611"/>
    <n v="8.3531504723068171"/>
    <n v="1943.8289054400373"/>
    <n v="0.99572112116950939"/>
    <n v="8.2678425692530872"/>
    <n v="1943.914213343091"/>
    <n v="0.99576481991307453"/>
    <n v="8.4228522738841676"/>
    <n v="1943.7592036384599"/>
    <n v="0.99568541660939103"/>
    <n v="8.5013662892517079"/>
    <n v="1943.6806896230923"/>
    <n v="0.99564519801649409"/>
    <n v="8.4040421441985327"/>
    <n v="1943.7780137681457"/>
    <n v="0.99569505204765807"/>
    <n v="8.3539011225409148"/>
    <n v="1943.8281547898032"/>
    <n v="0.99572073665094885"/>
  </r>
  <r>
    <x v="4"/>
    <x v="0"/>
    <d v="2017-01-29T00:00:00"/>
    <n v="3281.8668749999997"/>
    <n v="4011.1706249999997"/>
    <n v="3018.5071874999994"/>
    <n v="8.0125176793832225"/>
    <n v="8.0961677086701478"/>
    <n v="486.20249999999999"/>
    <n v="465.23874999999998"/>
    <n v="474.62625000000003"/>
    <n v="6.1625276522066494"/>
    <n v="6.1866252037857103"/>
    <n v="243.10124999999999"/>
    <n v="238.27162499999997"/>
    <n v="239.62837500000001"/>
    <n v="5.4790892857736653"/>
    <n v="5.493478023225765"/>
    <x v="4"/>
    <n v="7.8134717242218414"/>
    <x v="0"/>
    <n v="5"/>
    <x v="4"/>
    <n v="19.654134617363535"/>
    <x v="0"/>
    <n v="1"/>
    <n v="0"/>
    <n v="0"/>
    <n v="0"/>
    <n v="0"/>
    <n v="0"/>
    <n v="4557.2155540333979"/>
    <n v="-2083.5119925516015"/>
    <n v="0.84226421669682094"/>
    <n v="3848.7374273343094"/>
    <n v="-1375.0338658525129"/>
    <n v="0.55586040593677322"/>
    <n v="3205.2041717818829"/>
    <n v="-731.50061030008646"/>
    <n v="0.29571069941052414"/>
    <n v="5104.4167590876605"/>
    <n v="-2630.713197605864"/>
    <n v="1.0634714840407213"/>
    <n v="4483.8348949802448"/>
    <n v="-2010.1313334984484"/>
    <n v="0.81259992700755979"/>
    <n v="5018.4302689149745"/>
    <n v="-2544.726707433178"/>
    <n v="1.028711259933198"/>
    <n v="8.358550786716421"/>
    <n v="2465.34501069508"/>
    <n v="0.99662103781679101"/>
    <n v="8.2713233056601112"/>
    <n v="2465.4322381761363"/>
    <n v="0.99665629971413972"/>
    <n v="8.4383000910031409"/>
    <n v="2465.2652613907935"/>
    <n v="0.99658879898853026"/>
    <n v="8.5102467025440021"/>
    <n v="2465.1933147792524"/>
    <n v="0.99655971441564073"/>
    <n v="8.4113620270299982"/>
    <n v="2465.2921994547664"/>
    <n v="0.99659968875899119"/>
    <n v="8.3669593187572069"/>
    <n v="2465.3366021630391"/>
    <n v="0.99661763864957797"/>
  </r>
  <r>
    <x v="5"/>
    <x v="0"/>
    <d v="2017-02-05T00:00:00"/>
    <n v="3445.96021875"/>
    <n v="4211.7291562499995"/>
    <n v="3146.7430968749995"/>
    <n v="8.0541232594375796"/>
    <n v="8.1449578728395799"/>
    <n v="510.51262500000001"/>
    <n v="487.87568750000003"/>
    <n v="498.35756249999997"/>
    <n v="6.2113178163760816"/>
    <n v="6.2354153679551416"/>
    <n v="255.25631250000001"/>
    <n v="250.16090624999998"/>
    <n v="251.60979374999999"/>
    <n v="5.5278794499430974"/>
    <n v="5.5422681873951971"/>
    <x v="5"/>
    <n v="7.8111016428011197"/>
    <x v="0"/>
    <n v="6"/>
    <x v="5"/>
    <n v="19.793320525756759"/>
    <x v="0"/>
    <n v="1"/>
    <n v="0"/>
    <n v="0"/>
    <n v="0"/>
    <n v="0"/>
    <n v="0"/>
    <n v="4718.5897044622525"/>
    <n v="-2250.7420795674389"/>
    <n v="0.91202635724455294"/>
    <n v="3955.4602085011493"/>
    <n v="-1487.6125836063356"/>
    <n v="0.60279758304354047"/>
    <n v="3275.427871284734"/>
    <n v="-807.58024638992038"/>
    <n v="0.32724072517416536"/>
    <n v="5140.6125746705529"/>
    <n v="-2672.7649497757393"/>
    <n v="1.0830348368407308"/>
    <n v="4526.6594970448987"/>
    <n v="-2058.811872150085"/>
    <n v="0.83425404850019347"/>
    <n v="5071.3322318138053"/>
    <n v="-2603.4846069189916"/>
    <n v="1.0549616518685829"/>
    <n v="8.363951101126025"/>
    <n v="2459.4836737936876"/>
    <n v="0.99661083163451691"/>
    <n v="8.2748040420671334"/>
    <n v="2459.5728208527466"/>
    <n v="0.99664695503944667"/>
    <n v="8.4537479081221143"/>
    <n v="2459.3938769866913"/>
    <n v="0.99657444494431358"/>
    <n v="8.5191271158362962"/>
    <n v="2459.3284977789772"/>
    <n v="0.99654795254378825"/>
    <n v="8.418092143377681"/>
    <n v="2459.429532751436"/>
    <n v="0.99658889306679277"/>
    <n v="8.3803539965242599"/>
    <n v="2459.4672708982894"/>
    <n v="0.99660418499424919"/>
  </r>
  <r>
    <x v="6"/>
    <x v="0"/>
    <d v="2017-02-12T00:00:00"/>
    <n v="3618.2582296875007"/>
    <n v="4422.3156140625006"/>
    <n v="3288.1976367187494"/>
    <n v="8.0980948628607319"/>
    <n v="8.1937480370090121"/>
    <n v="536.03825625000013"/>
    <n v="511.95697187500008"/>
    <n v="523.2754406250001"/>
    <n v="6.2601079805455138"/>
    <n v="6.2842055321245747"/>
    <n v="268.01912812500007"/>
    <n v="262.66166156250006"/>
    <n v="264.19028343750006"/>
    <n v="5.5766696141125296"/>
    <n v="5.5910583515646293"/>
    <x v="6"/>
    <n v="7.8172123714674679"/>
    <x v="0"/>
    <n v="7"/>
    <x v="6"/>
    <n v="19.934872457518775"/>
    <x v="0"/>
    <n v="1"/>
    <n v="0"/>
    <n v="0"/>
    <n v="0"/>
    <n v="0"/>
    <n v="0"/>
    <n v="4888.0325624125489"/>
    <n v="-2405.0584203409608"/>
    <n v="0.96862000275781324"/>
    <n v="4067.5191287263324"/>
    <n v="-1584.5449866547442"/>
    <n v="0.63816411125922201"/>
    <n v="3349.1627557627285"/>
    <n v="-866.18861369114029"/>
    <n v="0.34885124215126306"/>
    <n v="5178.6181810325897"/>
    <n v="-2695.6440389610016"/>
    <n v="1.0856512733201398"/>
    <n v="4571.6253292127849"/>
    <n v="-2088.6511871411967"/>
    <n v="0.84118926240552749"/>
    <n v="5126.8792928575767"/>
    <n v="-2643.9051507859886"/>
    <n v="1.0648138077588407"/>
    <n v="8.3693514155356308"/>
    <n v="2474.6047906560525"/>
    <n v="0.99662930383618376"/>
    <n v="8.2782847784741573"/>
    <n v="2474.6958572931139"/>
    <n v="0.99666598027010966"/>
    <n v="8.4691957252410859"/>
    <n v="2474.504946346347"/>
    <n v="0.99658909225765224"/>
    <n v="8.5280075291285904"/>
    <n v="2474.4461345424597"/>
    <n v="0.99656540622609413"/>
    <n v="8.4244231660336837"/>
    <n v="2474.5497189055545"/>
    <n v="0.99660712408426255"/>
    <n v="8.3939763706219281"/>
    <n v="2474.5801657009661"/>
    <n v="0.99661938631240887"/>
  </r>
  <r>
    <x v="7"/>
    <x v="0"/>
    <d v="2017-02-19T00:00:00"/>
    <n v="3799.1711411718752"/>
    <n v="4643.4313947656246"/>
    <n v="3441.4896880546871"/>
    <n v="8.1436597054819568"/>
    <n v="8.2425382011784443"/>
    <n v="562.84016906250008"/>
    <n v="537.39857046875011"/>
    <n v="549.43921265625011"/>
    <n v="6.3088981447149459"/>
    <n v="6.3329956962940059"/>
    <n v="281.42008453125004"/>
    <n v="275.79255764062503"/>
    <n v="277.39979760937501"/>
    <n v="5.6254597782819609"/>
    <n v="5.6398485157340605"/>
    <x v="7"/>
    <n v="7.722716219689878"/>
    <x v="0"/>
    <n v="8"/>
    <x v="7"/>
    <n v="20.078017628478865"/>
    <x v="0"/>
    <n v="1"/>
    <n v="0"/>
    <n v="0"/>
    <n v="0"/>
    <n v="0"/>
    <n v="0"/>
    <n v="5065.9475632603599"/>
    <n v="-2806.8601309902006"/>
    <n v="1.2424752096334686"/>
    <n v="4185.1809949627732"/>
    <n v="-1926.0935626926139"/>
    <n v="0.85259806025173646"/>
    <n v="3426.584384464622"/>
    <n v="-1167.4969521944627"/>
    <n v="0.51680025107361327"/>
    <n v="5218.5240677127276"/>
    <n v="-2959.4366354425683"/>
    <n v="1.3100142089094036"/>
    <n v="4618.8394529890647"/>
    <n v="-2359.7520207189054"/>
    <n v="1.0445598461621242"/>
    <n v="5185.2037069535381"/>
    <n v="-2926.1162746833788"/>
    <n v="1.2952647307425909"/>
    <n v="8.3747517299452348"/>
    <n v="2250.712680540214"/>
    <n v="0.99629286073203038"/>
    <n v="8.2817655148811795"/>
    <n v="2250.8056667552783"/>
    <n v="0.99633402169540708"/>
    <n v="8.4846435423600592"/>
    <n v="2250.6027887277992"/>
    <n v="0.9962442163941243"/>
    <n v="8.5368879424208828"/>
    <n v="2250.5505443277384"/>
    <n v="0.99622109006474258"/>
    <n v="8.4304854459030878"/>
    <n v="2250.656946824256"/>
    <n v="0.99626818983387844"/>
    <n v="8.4077520714888827"/>
    <n v="2250.6796801986702"/>
    <n v="0.99627825291248684"/>
  </r>
  <r>
    <x v="8"/>
    <x v="0"/>
    <d v="2017-02-26T00:00:00"/>
    <n v="3989.1296982304693"/>
    <n v="4875.6029645039071"/>
    <n v="3605.7816911074215"/>
    <n v="8.1902938614723286"/>
    <n v="8.2913283653478764"/>
    <n v="590.98217751562504"/>
    <n v="564.19037399218757"/>
    <n v="576.91117328906262"/>
    <n v="6.3576883088843781"/>
    <n v="6.3817858604634381"/>
    <n v="295.49108875781252"/>
    <n v="289.58152942265627"/>
    <n v="291.26978748984374"/>
    <n v="5.674249942451393"/>
    <n v="5.6886386799034927"/>
    <x v="8"/>
    <n v="7.8331829433319724"/>
    <x v="0"/>
    <n v="9"/>
    <x v="8"/>
    <n v="20.222232112808101"/>
    <x v="0"/>
    <n v="1"/>
    <n v="0"/>
    <n v="0"/>
    <n v="0"/>
    <n v="0"/>
    <n v="0"/>
    <n v="5252.758314150562"/>
    <n v="-2729.8113099887855"/>
    <n v="1.0819931237103959"/>
    <n v="4308.7259545110364"/>
    <n v="-1785.77895034926"/>
    <n v="0.7078146894895111"/>
    <n v="3507.8770946016102"/>
    <n v="-984.93009043983375"/>
    <n v="0.39038873540154551"/>
    <n v="5260.4252487268732"/>
    <n v="-2737.4782445650967"/>
    <n v="1.0850320042590811"/>
    <n v="4668.4142829541597"/>
    <n v="-2145.4672787923832"/>
    <n v="0.85038142904043801"/>
    <n v="5246.4443417542971"/>
    <n v="-2723.4973375925206"/>
    <n v="1.0794905057854653"/>
    <n v="8.3801520443548387"/>
    <n v="2514.5668521174216"/>
    <n v="0.99667842723983846"/>
    <n v="8.2852462512882035"/>
    <n v="2514.6617579104882"/>
    <n v="0.99671604427773508"/>
    <n v="8.5000913594790326"/>
    <n v="2514.4469128022974"/>
    <n v="0.99663088786825182"/>
    <n v="8.5457683557131769"/>
    <n v="2514.4012358060631"/>
    <n v="0.99661278324847236"/>
    <n v="8.4363673572158309"/>
    <n v="2514.5106368045608"/>
    <n v="0.99665614563314275"/>
    <n v="8.4216306786642186"/>
    <n v="2514.5253734831122"/>
    <n v="0.99666198669065487"/>
  </r>
  <r>
    <x v="9"/>
    <x v="0"/>
    <d v="2017-03-05T00:00:00"/>
    <n v="4188.5861831419934"/>
    <n v="5119.3831127291023"/>
    <n v="3780.623038717793"/>
    <n v="8.2376441000890939"/>
    <n v="8.3401185295173086"/>
    <n v="620.53128639140641"/>
    <n v="592.36083019179705"/>
    <n v="605.75673195351578"/>
    <n v="6.4064784730538094"/>
    <n v="6.4305760246328703"/>
    <n v="310.26564319570321"/>
    <n v="304.06040906378911"/>
    <n v="305.83327686433597"/>
    <n v="5.7230401066208252"/>
    <n v="5.7374288440729249"/>
    <x v="9"/>
    <n v="7.7081866708683755"/>
    <x v="0"/>
    <n v="10"/>
    <x v="9"/>
    <n v="20.36716267976373"/>
    <x v="0"/>
    <n v="1"/>
    <n v="0"/>
    <n v="0"/>
    <n v="0"/>
    <n v="0"/>
    <n v="0"/>
    <n v="5448.9096025852741"/>
    <n v="-3222.4083866785563"/>
    <n v="1.4472969355043745"/>
    <n v="4438.4481620367133"/>
    <n v="-2211.9469461299955"/>
    <n v="0.9934631655834083"/>
    <n v="3593.2344402454482"/>
    <n v="-1366.7332243387305"/>
    <n v="0.61384795776190204"/>
    <n v="5304.421488791726"/>
    <n v="-3077.9202728850082"/>
    <n v="1.382402242089753"/>
    <n v="4720.4678544175094"/>
    <n v="-2493.9666385107917"/>
    <n v="1.1201281277967556"/>
    <n v="5310.7470082950931"/>
    <n v="-3084.2457923883753"/>
    <n v="1.3852432553612375"/>
    <n v="8.3855523587644427"/>
    <n v="2218.1156635479533"/>
    <n v="0.99623375352375476"/>
    <n v="8.2887269876952274"/>
    <n v="2218.2124889190227"/>
    <n v="0.99627724120315841"/>
    <n v="8.5155391765980042"/>
    <n v="2217.9856767301198"/>
    <n v="0.99617537187235261"/>
    <n v="8.5546487690054711"/>
    <n v="2217.9465671377125"/>
    <n v="0.99615780637895524"/>
    <n v="8.4421284818691174"/>
    <n v="2218.0590874248487"/>
    <n v="0.99620834319713991"/>
    <n v="8.4355781986781171"/>
    <n v="2218.0656377080395"/>
    <n v="0.99621128515968804"/>
  </r>
  <r>
    <x v="10"/>
    <x v="0"/>
    <d v="2017-03-12T00:00:00"/>
    <n v="4398.0154922990932"/>
    <n v="5375.3522683655583"/>
    <n v="3965.8407747921829"/>
    <n v="8.2854731607176255"/>
    <n v="8.3889086936867407"/>
    <n v="651.55785071097671"/>
    <n v="621.95934045138688"/>
    <n v="636.04456855119156"/>
    <n v="6.4552686372232415"/>
    <n v="6.4793661888023024"/>
    <n v="325.77892535548835"/>
    <n v="319.26337046797858"/>
    <n v="321.12494070755281"/>
    <n v="5.7718302707902573"/>
    <n v="5.786219008242357"/>
    <x v="10"/>
    <n v="7.8751991602729312"/>
    <x v="0"/>
    <n v="11"/>
    <x v="10"/>
    <n v="20.512572068731124"/>
    <x v="0"/>
    <n v="1"/>
    <n v="0"/>
    <n v="0"/>
    <n v="0"/>
    <n v="0"/>
    <n v="0"/>
    <n v="5654.8684554417223"/>
    <n v="-3023.6582847866271"/>
    <n v="1.1491511846937805"/>
    <n v="4574.6564799386733"/>
    <n v="-1943.4463092835781"/>
    <n v="0.73861310318655249"/>
    <n v="3682.8596531714784"/>
    <n v="-1051.6494825163832"/>
    <n v="0.39968281296759844"/>
    <n v="5350.6175408598219"/>
    <n v="-2719.4073702047267"/>
    <n v="1.0335196331077092"/>
    <n v="4775.1241044540257"/>
    <n v="-2143.9139337989304"/>
    <n v="0.81480147717168405"/>
    <n v="5378.2648081629304"/>
    <n v="-2747.0546375078352"/>
    <n v="1.0440270671437464"/>
    <n v="8.3909526731740467"/>
    <n v="2622.8192179819212"/>
    <n v="0.99681099109194882"/>
    <n v="8.2922077241022496"/>
    <n v="2622.9179629309929"/>
    <n v="0.99684851943163555"/>
    <n v="8.5309869937169776"/>
    <n v="2622.6791836613784"/>
    <n v="0.99675777059207971"/>
    <n v="8.5635291822977635"/>
    <n v="2622.6466414727975"/>
    <n v="0.99674540282726043"/>
    <n v="8.4478088402684186"/>
    <n v="2622.7623618148268"/>
    <n v="0.99678938272036055"/>
    <n v="8.4495717985475807"/>
    <n v="2622.7605988565479"/>
    <n v="0.99678871270232139"/>
  </r>
  <r>
    <x v="11"/>
    <x v="0"/>
    <d v="2017-03-19T00:00:00"/>
    <n v="4617.9162669140478"/>
    <n v="5644.1198817838358"/>
    <n v="4161.463422428742"/>
    <n v="8.3336220756314194"/>
    <n v="8.4376988578561729"/>
    <n v="684.13574324652552"/>
    <n v="653.04754184895614"/>
    <n v="667.84679697875117"/>
    <n v="6.5040588013926737"/>
    <n v="6.5281563529717346"/>
    <n v="342.06787162326282"/>
    <n v="335.22652127667754"/>
    <n v="337.18118774293049"/>
    <n v="5.8206204349596895"/>
    <n v="5.8350091724117892"/>
    <x v="11"/>
    <n v="7.8012142124215398"/>
    <x v="0"/>
    <n v="12"/>
    <x v="11"/>
    <n v="20.658301311983784"/>
    <x v="0"/>
    <n v="1"/>
    <n v="0"/>
    <n v="0"/>
    <n v="0"/>
    <n v="0"/>
    <n v="0"/>
    <n v="5871.1252509409924"/>
    <n v="-3427.558064246688"/>
    <n v="1.4026862379354266"/>
    <n v="4717.6752137357316"/>
    <n v="-2274.1080270414272"/>
    <n v="0.93065091044943837"/>
    <n v="3776.9661267438096"/>
    <n v="-1333.3989400495052"/>
    <n v="0.54567721620674892"/>
    <n v="5399.1233955313219"/>
    <n v="-2955.5562088370175"/>
    <n v="1.2095252485508041"/>
    <n v="4832.5131669923685"/>
    <n v="-2388.9459802980641"/>
    <n v="0.97764693899408073"/>
    <n v="5449.1584980241587"/>
    <n v="-3005.5913113298543"/>
    <n v="1.2300015025966464"/>
    <n v="8.3963529875836507"/>
    <n v="2435.1708337067207"/>
    <n v="0.99656389518024979"/>
    <n v="8.2956884605092736"/>
    <n v="2435.2714982337952"/>
    <n v="0.99660509090739113"/>
    <n v="8.5464348108359509"/>
    <n v="2435.0207518834686"/>
    <n v="0.99650247602874487"/>
    <n v="8.5724095955900577"/>
    <n v="2434.9947770987142"/>
    <n v="0.99649184616561037"/>
    <n v="8.4534352466107858"/>
    <n v="2435.1137514476936"/>
    <n v="0.99654053496353967"/>
    <n v="8.4635961798742532"/>
    <n v="2435.1035905144299"/>
    <n v="0.99653637672581286"/>
  </r>
  <r>
    <x v="12"/>
    <x v="0"/>
    <d v="2017-03-26T00:00:00"/>
    <n v="4848.8120802597505"/>
    <n v="5926.3258758730281"/>
    <n v="4367.6680197780443"/>
    <n v="8.3819845117383149"/>
    <n v="8.4864890220256051"/>
    <n v="718.34253040885187"/>
    <n v="685.69503612890401"/>
    <n v="701.23913682768875"/>
    <n v="6.5528489655621058"/>
    <n v="6.5769465171411667"/>
    <n v="359.17126520442594"/>
    <n v="351.98784202610136"/>
    <n v="354.04024713007698"/>
    <n v="5.8694105991291217"/>
    <n v="5.8837993365812213"/>
    <x v="12"/>
    <n v="7.7881996589574429"/>
    <x v="0"/>
    <n v="13"/>
    <x v="12"/>
    <n v="20.804244076429541"/>
    <x v="0"/>
    <n v="1"/>
    <n v="0"/>
    <n v="0"/>
    <n v="0"/>
    <n v="0"/>
    <n v="0"/>
    <n v="6098.1948862152258"/>
    <n v="-3686.2235861662716"/>
    <n v="1.5283032538950421"/>
    <n v="4867.8448842226435"/>
    <n v="-2455.8735841736893"/>
    <n v="1.0182018269138791"/>
    <n v="3875.7779239947577"/>
    <n v="-1463.8066239458035"/>
    <n v="0.60689222293652234"/>
    <n v="5450.0545429363974"/>
    <n v="-3038.0832428874432"/>
    <n v="1.2595851546101653"/>
    <n v="4892.7716826576288"/>
    <n v="-2480.8003826086747"/>
    <n v="1.0285364434304518"/>
    <n v="5523.5968723784481"/>
    <n v="-3111.6255723294939"/>
    <n v="1.2900757037475277"/>
    <n v="8.4017533019932547"/>
    <n v="2403.5695467469609"/>
    <n v="0.99651664457955091"/>
    <n v="8.2991691969162957"/>
    <n v="2403.6721308520378"/>
    <n v="0.99655917580912012"/>
    <n v="8.5618826279549225"/>
    <n v="2403.409417420999"/>
    <n v="0.99645025518015851"/>
    <n v="8.5812900088823518"/>
    <n v="2403.390010040072"/>
    <n v="0.99644220890658686"/>
    <n v="8.459025636841762"/>
    <n v="2403.5122744121122"/>
    <n v="0.99649289954790499"/>
    <n v="8.4776411095999062"/>
    <n v="2403.4936589393542"/>
    <n v="0.9964851815983764"/>
  </r>
  <r>
    <x v="13"/>
    <x v="0"/>
    <d v="2017-04-02T00:00:00"/>
    <n v="4897.3002010623486"/>
    <n v="5985.5891346317594"/>
    <n v="4526.5576741633358"/>
    <n v="8.4177170342820951"/>
    <n v="8.4964393528787738"/>
    <n v="725.52595571294046"/>
    <n v="705.61049592092218"/>
    <n v="721.93424306089616"/>
    <n v="6.5819340586522053"/>
    <n v="6.5868968479943346"/>
    <n v="362.76297785647023"/>
    <n v="359.53043710735955"/>
    <n v="361.68546406085693"/>
    <n v="5.8907749503176463"/>
    <n v="5.8937496674343892"/>
    <x v="13"/>
    <n v="7.9730522118690166"/>
    <x v="0"/>
    <n v="14"/>
    <x v="13"/>
    <n v="20.890426043251946"/>
    <x v="0"/>
    <n v="1"/>
    <n v="0"/>
    <n v="0"/>
    <n v="0"/>
    <n v="0"/>
    <n v="0"/>
    <n v="6145.8795096228159"/>
    <n v="-3244.1790431743757"/>
    <n v="1.1180268538003562"/>
    <n v="4899.3805150248945"/>
    <n v="-1997.6800485764543"/>
    <n v="0.68845150341156025"/>
    <n v="3896.5284014174567"/>
    <n v="-994.8279349690165"/>
    <n v="0.34284308338229141"/>
    <n v="5460.750083891463"/>
    <n v="-2559.0496174430227"/>
    <n v="0.88191377677765348"/>
    <n v="4905.4259709473336"/>
    <n v="-2003.7255044988933"/>
    <n v="0.69053492173551922"/>
    <n v="5539.2289309928492"/>
    <n v="-2637.528464544409"/>
    <n v="0.90895958939987809"/>
    <n v="8.4028546492832561"/>
    <n v="2893.297611799157"/>
    <n v="0.99710416194006135"/>
    <n v="8.3012441549358833"/>
    <n v="2893.3992222935044"/>
    <n v="0.99713917950838804"/>
    <n v="8.5650330762862552"/>
    <n v="2893.1354333721538"/>
    <n v="0.99704827111711858"/>
    <n v="8.5830227799421532"/>
    <n v="2893.1174436684983"/>
    <n v="0.99704207140634082"/>
    <n v="8.4578044795548077"/>
    <n v="2893.2426619688854"/>
    <n v="0.99708522482683859"/>
    <n v="8.4859349066390131"/>
    <n v="2893.2145315418011"/>
    <n v="0.99707553036408836"/>
  </r>
  <r>
    <x v="14"/>
    <x v="0"/>
    <d v="2017-04-09T00:00:00"/>
    <n v="4946.2732030729712"/>
    <n v="5980.1476899639119"/>
    <n v="4652.4723328362261"/>
    <n v="8.4451540417681983"/>
    <n v="8.5063896837319408"/>
    <n v="689.24965792729347"/>
    <n v="697.43007692410788"/>
    <n v="707.38780682011702"/>
    <n v="6.5615790400100451"/>
    <n v="6.5356035536067836"/>
    <n v="344.62482896364679"/>
    <n v="349.09651140676061"/>
    <n v="350.0662736314938"/>
    <n v="5.8581224897912385"/>
    <n v="5.8424563730468391"/>
    <x v="14"/>
    <n v="7.8519813955003608"/>
    <x v="0"/>
    <n v="15"/>
    <x v="14"/>
    <n v="20.864855571569482"/>
    <x v="0"/>
    <n v="1"/>
    <n v="0"/>
    <n v="0"/>
    <n v="0"/>
    <n v="0"/>
    <n v="0"/>
    <n v="6194.0409792644796"/>
    <n v="-3623.2178882268749"/>
    <n v="1.4093610333819258"/>
    <n v="4740.1255794735252"/>
    <n v="-2169.3024884359206"/>
    <n v="0.84381632326181299"/>
    <n v="3791.7384904328269"/>
    <n v="-1220.9153993952223"/>
    <n v="0.47491225812136734"/>
    <n v="5471.5525802560787"/>
    <n v="-2900.7294892184741"/>
    <n v="1.128327149126281"/>
    <n v="4841.5218150843248"/>
    <n v="-2270.6987240467201"/>
    <n v="0.88325747966198953"/>
    <n v="5460.2870349901259"/>
    <n v="-2889.4639439525213"/>
    <n v="1.1239450719210362"/>
    <n v="8.4039559965732558"/>
    <n v="2562.4191350410315"/>
    <n v="0.99673102516238055"/>
    <n v="8.2997920086752703"/>
    <n v="2562.5232990289292"/>
    <n v="0.99677154292039383"/>
    <n v="8.5487927244731949"/>
    <n v="2562.2742983131316"/>
    <n v="0.9966746865024374"/>
    <n v="8.5754347022030881"/>
    <n v="2562.2476563354016"/>
    <n v="0.99666432329315124"/>
    <n v="8.4420422212589532"/>
    <n v="2562.3810488163458"/>
    <n v="0.99671621036442004"/>
    <n v="8.4834741099068438"/>
    <n v="2562.339616927698"/>
    <n v="0.99670009416848571"/>
  </r>
  <r>
    <x v="15"/>
    <x v="0"/>
    <d v="2017-04-16T00:00:00"/>
    <n v="1248.9339837759253"/>
    <n v="2231.1147463223183"/>
    <n v="3631.4108281181357"/>
    <n v="8.1973765096347684"/>
    <n v="7.1300456534652188"/>
    <n v="654.78717503092878"/>
    <n v="676.10862597751839"/>
    <n v="672.01841647911112"/>
    <n v="6.5102857456224941"/>
    <n v="6.4843102592192334"/>
    <n v="327.39358751546439"/>
    <n v="333.90446468285324"/>
    <n v="332.5629599499191"/>
    <n v="5.8068291954036875"/>
    <n v="5.791163078659288"/>
    <x v="15"/>
    <n v="7.9295150549335025"/>
    <x v="0"/>
    <n v="16"/>
    <x v="15"/>
    <n v="20.514491450660948"/>
    <x v="0"/>
    <n v="1"/>
    <n v="0"/>
    <n v="0"/>
    <n v="0"/>
    <n v="0"/>
    <n v="0"/>
    <n v="2557.9704249928832"/>
    <n v="220.1088369760223"/>
    <n v="7.9230582074906228E-2"/>
    <n v="4588.833390699725"/>
    <n v="-1810.7541287308195"/>
    <n v="0.65180074359990914"/>
    <n v="3692.188074997428"/>
    <n v="-914.10881302852249"/>
    <n v="0.3290434601857497"/>
    <n v="4655.9911109684499"/>
    <n v="-1877.9118489995444"/>
    <n v="0.6759748991713842"/>
    <n v="4780.812867014467"/>
    <n v="-2002.7336050455615"/>
    <n v="0.7209058547977375"/>
    <n v="5385.292233787537"/>
    <n v="-2607.2129718186316"/>
    <n v="0.93849481096908083"/>
    <n v="8.2516160603227711"/>
    <n v="2769.8276459085828"/>
    <n v="0.99702974059333549"/>
    <n v="8.2961326965936202"/>
    <n v="2769.7831292723117"/>
    <n v="0.99701371634345881"/>
    <n v="8.5325523726601364"/>
    <n v="2769.5467095962454"/>
    <n v="0.99692861449654502"/>
    <n v="8.5271033485582759"/>
    <n v="2769.5521586203472"/>
    <n v="0.99693057593233858"/>
    <n v="8.4693832401489537"/>
    <n v="2769.6098787287565"/>
    <n v="0.9969513529163504"/>
    <n v="8.4497565119482303"/>
    <n v="2769.6295054569573"/>
    <n v="0.99695841777172345"/>
  </r>
  <r>
    <x v="16"/>
    <x v="0"/>
    <d v="2017-04-23T00:00:00"/>
    <n v="1261.4233236136847"/>
    <n v="2214.1386632836861"/>
    <n v="2920.4145767668006"/>
    <n v="7.979480863529151"/>
    <n v="7.1399959843183867"/>
    <n v="622.04781627938223"/>
    <n v="649.07822112845031"/>
    <n v="638.41749565515556"/>
    <n v="6.4589924512349439"/>
    <n v="6.4330169648316824"/>
    <n v="330.66752339061901"/>
    <n v="331.63860577828927"/>
    <n v="329.68534262807259"/>
    <n v="5.798138692395713"/>
    <n v="5.8011134095124559"/>
    <x v="16"/>
    <n v="7.7874919289850455"/>
    <x v="0"/>
    <n v="17"/>
    <x v="16"/>
    <n v="20.23661200715981"/>
    <x v="0"/>
    <n v="1"/>
    <n v="0"/>
    <n v="0"/>
    <n v="0"/>
    <n v="0"/>
    <n v="0"/>
    <n v="2570.2528037882489"/>
    <n v="-159.9879242072202"/>
    <n v="6.6377735311411321E-2"/>
    <n v="4445.1058113646131"/>
    <n v="-2034.8409317835844"/>
    <n v="0.84423954770369325"/>
    <n v="3711.1026539301533"/>
    <n v="-1300.8377743491246"/>
    <n v="0.53970739289668712"/>
    <n v="4658.7460176038367"/>
    <n v="-2248.481138022808"/>
    <n v="0.9328771941504026"/>
    <n v="4723.1393663481031"/>
    <n v="-2312.8744867670744"/>
    <n v="0.95959348964546853"/>
    <n v="5399.5412460160287"/>
    <n v="-2989.276366435"/>
    <n v="1.240227325950424"/>
    <n v="8.2527174076127725"/>
    <n v="2402.0121621734161"/>
    <n v="0.99657601225594461"/>
    <n v="8.2924733845119682"/>
    <n v="2401.9724061965167"/>
    <n v="0.9965595178128499"/>
    <n v="8.5357028209914674"/>
    <n v="2401.7291767600373"/>
    <n v="0.99645860382678142"/>
    <n v="8.536112293215437"/>
    <n v="2401.7287672878133"/>
    <n v="0.99645843393996625"/>
    <n v="8.5103867839824492"/>
    <n v="2401.7544927970462"/>
    <n v="0.99646910725203697"/>
    <n v="8.4230145403883618"/>
    <n v="2401.8418650406402"/>
    <n v="0.99650535731083101"/>
  </r>
  <r>
    <x v="17"/>
    <x v="0"/>
    <d v="2017-04-30T00:00:00"/>
    <n v="1274.0375568498214"/>
    <n v="2198.9571809397598"/>
    <n v="2426.5014707917067"/>
    <n v="7.7942057749822009"/>
    <n v="7.1499463151715545"/>
    <n v="590.94542546541311"/>
    <n v="620.01182329693165"/>
    <n v="606.49662087239767"/>
    <n v="6.4076991568473929"/>
    <n v="6.3817236704441322"/>
    <n v="333.97419862452523"/>
    <n v="333.27352077065439"/>
    <n v="332.98219605435332"/>
    <n v="5.8080890232488818"/>
    <n v="5.8110637403656247"/>
    <x v="17"/>
    <n v="7.9560138573383901"/>
    <x v="0"/>
    <n v="18"/>
    <x v="17"/>
    <n v="20.009993955078475"/>
    <x v="0"/>
    <n v="1"/>
    <n v="0"/>
    <n v="0"/>
    <n v="0"/>
    <n v="0"/>
    <n v="0"/>
    <n v="2582.6580063715683"/>
    <n v="270.02106665424117"/>
    <n v="9.4655255548193304E-2"/>
    <n v="4308.5646109962581"/>
    <n v="-1455.8855379704487"/>
    <n v="0.51035728194486485"/>
    <n v="3730.2063786522067"/>
    <n v="-877.52730562639726"/>
    <n v="0.30761515163905639"/>
    <n v="4661.528473305576"/>
    <n v="-1808.8494002797665"/>
    <n v="0.63408794118615563"/>
    <n v="4668.3495407150567"/>
    <n v="-1815.6704676892473"/>
    <n v="0.63647905046794595"/>
    <n v="5413.9327483668058"/>
    <n v="-2561.2536753409963"/>
    <n v="0.89784150609844071"/>
    <n v="8.2538187549027739"/>
    <n v="2844.4252542709069"/>
    <n v="0.99710664307354147"/>
    <n v="8.2888140724303181"/>
    <n v="2844.3902589533791"/>
    <n v="0.99709437554654945"/>
    <n v="8.5388532693228001"/>
    <n v="2844.1402197564867"/>
    <n v="0.99700672488887243"/>
    <n v="8.5523594459119199"/>
    <n v="2844.1267135798976"/>
    <n v="0.99700199033014936"/>
    <n v="8.5540714416806285"/>
    <n v="2844.1250015841288"/>
    <n v="0.99700139019402301"/>
    <n v="8.4012057537168587"/>
    <n v="2844.2778672720924"/>
    <n v="0.99705497690463796"/>
  </r>
  <r>
    <x v="18"/>
    <x v="0"/>
    <d v="2017-05-07T00:00:00"/>
    <n v="1286.7779324183198"/>
    <n v="2776.4354526866455"/>
    <n v="2084.5844092796906"/>
    <n v="7.642324790278737"/>
    <n v="7.1598966460247224"/>
    <n v="1152.3435796575557"/>
    <n v="886.17770147724366"/>
    <n v="871.64450256148439"/>
    <n v="6.7703816602359153"/>
    <n v="7.0495530430197881"/>
    <n v="337.31394061077049"/>
    <n v="336.10181465873563"/>
    <n v="336.31201801489692"/>
    <n v="5.8180393541020496"/>
    <n v="5.8210140712187926"/>
    <x v="18"/>
    <n v="8.9957512717984898"/>
    <x v="0"/>
    <n v="19"/>
    <x v="18"/>
    <n v="20.230745804616703"/>
    <x v="0"/>
    <n v="1"/>
    <n v="0"/>
    <n v="0"/>
    <n v="0"/>
    <n v="0"/>
    <n v="0"/>
    <n v="2595.1872609807206"/>
    <n v="5473.541899107232"/>
    <n v="0.67836480696144319"/>
    <n v="6773.1332776450708"/>
    <n v="1295.5958824428817"/>
    <n v="0.16057000510706931"/>
    <n v="3749.5011406214799"/>
    <n v="4319.2280194664727"/>
    <n v="0.53530462279383184"/>
    <n v="4664.3387535643342"/>
    <n v="3404.3904065236184"/>
    <n v="0.42192399062834685"/>
    <n v="5657.3058933915454"/>
    <n v="2411.4232666964072"/>
    <n v="0.29886035568333807"/>
    <n v="5428.4681657410902"/>
    <n v="2640.2609943468624"/>
    <n v="0.3272214176436779"/>
    <n v="8.2549201021927736"/>
    <n v="8060.4742399857596"/>
    <n v="0.99897692437824959"/>
    <n v="8.3146881848713186"/>
    <n v="8060.414471903081"/>
    <n v="0.99896951700572623"/>
    <n v="8.5420037176541328"/>
    <n v="8060.187156370298"/>
    <n v="0.99894134459737383"/>
    <n v="8.4710261021646414"/>
    <n v="8060.2581339857879"/>
    <n v="0.99895014122619619"/>
    <n v="8.5270346154182022"/>
    <n v="8060.2021254725341"/>
    <n v="0.99894319979686552"/>
    <n v="8.4224500012501089"/>
    <n v="8060.3067100867029"/>
    <n v="0.99895616151761402"/>
  </r>
  <r>
    <x v="19"/>
    <x v="0"/>
    <d v="2017-05-14T00:00:00"/>
    <n v="1299.645711742503"/>
    <n v="3887.4027720916147"/>
    <n v="1849.1028000185343"/>
    <n v="7.522455827471993"/>
    <n v="7.1698469768778912"/>
    <n v="2247.0699803322336"/>
    <n v="1566.6238409047387"/>
    <n v="1699.7067799948945"/>
    <n v="7.4382110328115711"/>
    <n v="7.7173824155954431"/>
    <n v="340.68708001687821"/>
    <n v="339.31150040943544"/>
    <n v="339.67513819504586"/>
    <n v="5.8279896849552175"/>
    <n v="5.8309644020719604"/>
    <x v="19"/>
    <n v="8.8621420625393164"/>
    <x v="0"/>
    <n v="20"/>
    <x v="19"/>
    <n v="20.78865654523878"/>
    <x v="0"/>
    <n v="1"/>
    <n v="0"/>
    <n v="0"/>
    <n v="0"/>
    <n v="0"/>
    <n v="0"/>
    <n v="2607.8418081359646"/>
    <n v="4451.7468321360175"/>
    <n v="0.63059578383089854"/>
    <n v="11579.042177610256"/>
    <n v="-4519.4535373382741"/>
    <n v="0.64018652752041305"/>
    <n v="3768.9888502104468"/>
    <n v="3290.5997900615348"/>
    <n v="0.46611778075708948"/>
    <n v="4667.1771366256789"/>
    <n v="2392.4115036463027"/>
    <n v="0.33888823068225282"/>
    <n v="7585.7707811106975"/>
    <n v="-526.1821408387159"/>
    <n v="7.4534391116936799E-2"/>
    <n v="5443.1489372891174"/>
    <n v="1616.4397029828642"/>
    <n v="0.22897080628207656"/>
    <n v="8.2560214494827751"/>
    <n v="7051.3326188224992"/>
    <n v="0.9988305237216818"/>
    <n v="8.3623317632518148"/>
    <n v="7051.2263085087297"/>
    <n v="0.99881546472615301"/>
    <n v="8.5451541659854655"/>
    <n v="7051.0434861059957"/>
    <n v="0.99878956769276339"/>
    <n v="8.3177649231586308"/>
    <n v="7051.2708753488232"/>
    <n v="0.99882177767756763"/>
    <n v="8.4466204065403367"/>
    <n v="7051.1420198654414"/>
    <n v="0.99880352512916182"/>
    <n v="8.4761410298871365"/>
    <n v="7051.1124992420946"/>
    <n v="0.99879934349410471"/>
  </r>
  <r>
    <x v="20"/>
    <x v="0"/>
    <d v="2017-05-21T00:00:00"/>
    <n v="1312.6421688599282"/>
    <n v="3847.6293505009025"/>
    <n v="1688.1646106709522"/>
    <n v="7.4313971885713102"/>
    <n v="7.1797973077310591"/>
    <n v="2190.8932308239278"/>
    <n v="1878.7585358643332"/>
    <n v="2218.9816055780807"/>
    <n v="7.7048036333885834"/>
    <n v="7.6920646076111536"/>
    <n v="344.09395081704702"/>
    <n v="342.65921569476353"/>
    <n v="343.07188957699634"/>
    <n v="5.8379400158083854"/>
    <n v="5.8409147329251283"/>
    <x v="20"/>
    <n v="9.0012413343952531"/>
    <x v="0"/>
    <n v="21"/>
    <x v="20"/>
    <n v="20.974140837768278"/>
    <x v="0"/>
    <n v="1"/>
    <n v="0"/>
    <n v="0"/>
    <n v="0"/>
    <n v="0"/>
    <n v="0"/>
    <n v="2620.6229007627612"/>
    <n v="5492.525909249498"/>
    <n v="0.67699065281180248"/>
    <n v="11332.423168269937"/>
    <n v="-3219.2743582576786"/>
    <n v="0.39679715405747801"/>
    <n v="3788.6714368953026"/>
    <n v="4324.4773731169562"/>
    <n v="0.53302083745588569"/>
    <n v="4670.0439035176378"/>
    <n v="3443.104906494621"/>
    <n v="0.42438577020127632"/>
    <n v="7486.8100829251089"/>
    <n v="626.33872708714989"/>
    <n v="7.7200448525509488E-2"/>
    <n v="5457.9765165526251"/>
    <n v="2655.1722934596337"/>
    <n v="0.32726779153649244"/>
    <n v="8.2571227967727747"/>
    <n v="8104.8916872154859"/>
    <n v="0.99898225424059983"/>
    <n v="8.3813507312439892"/>
    <n v="8104.7674592810145"/>
    <n v="0.99896694231456706"/>
    <n v="8.5483046143167982"/>
    <n v="8104.6005053979416"/>
    <n v="0.99894636412883642"/>
    <n v="8.2590814552493885"/>
    <n v="8104.8897285570092"/>
    <n v="0.99898201282280719"/>
    <n v="8.4244322921875892"/>
    <n v="8104.7243777200711"/>
    <n v="0.99896163222326317"/>
    <n v="8.493991273190959"/>
    <n v="8104.6548187390681"/>
    <n v="0.99895305861237149"/>
  </r>
  <r>
    <x v="21"/>
    <x v="0"/>
    <d v="2017-05-28T00:00:00"/>
    <n v="1325.7685905485278"/>
    <n v="3809.4243809270747"/>
    <n v="1579.4458046342247"/>
    <n v="7.3648293079309246"/>
    <n v="7.1897476385842278"/>
    <n v="2136.1209000533295"/>
    <n v="2007.4397179588314"/>
    <n v="2163.5070654386286"/>
    <n v="7.679485825404293"/>
    <n v="7.6667467996268632"/>
    <n v="347.53489032521748"/>
    <n v="346.07218793608126"/>
    <n v="346.50260847276633"/>
    <n v="5.8478903466615542"/>
    <n v="5.8508650637782971"/>
    <x v="21"/>
    <n v="8.9767945704575904"/>
    <x v="0"/>
    <n v="22"/>
    <x v="21"/>
    <n v="20.892205479996772"/>
    <x v="0"/>
    <n v="1"/>
    <n v="0"/>
    <n v="0"/>
    <n v="0"/>
    <n v="0"/>
    <n v="0"/>
    <n v="2633.5318043158259"/>
    <n v="5283.681524388765"/>
    <n v="0.66736632007025598"/>
    <n v="11091.969634163126"/>
    <n v="-3174.7563054585353"/>
    <n v="0.40099415964303525"/>
    <n v="3808.5508494470068"/>
    <n v="4108.662479257584"/>
    <n v="0.51895310997383981"/>
    <n v="4672.9393380785159"/>
    <n v="3244.2739906260749"/>
    <n v="0.40977473461068165"/>
    <n v="7390.3234021941607"/>
    <n v="526.88992651043009"/>
    <n v="6.6549921624587505E-2"/>
    <n v="5472.9523716087679"/>
    <n v="2444.260957095823"/>
    <n v="0.30872743421399651"/>
    <n v="8.2582241440627762"/>
    <n v="7908.9551045605276"/>
    <n v="0.99895692792385393"/>
    <n v="8.3795445349030437"/>
    <n v="7908.8337841696875"/>
    <n v="0.99894160430103318"/>
    <n v="8.5514550626481292"/>
    <n v="7908.6618736419423"/>
    <n v="0.99891989078636489"/>
    <n v="8.269205784166763"/>
    <n v="7908.944122920424"/>
    <n v="0.99895554086509375"/>
    <n v="8.4440096969654199"/>
    <n v="7908.7693190076252"/>
    <n v="0.99893346189544352"/>
    <n v="8.4861061522922476"/>
    <n v="7908.7272225522984"/>
    <n v="0.9989281448156101"/>
  </r>
  <r>
    <x v="22"/>
    <x v="0"/>
    <d v="2017-06-04T00:00:00"/>
    <n v="1339.026276454013"/>
    <n v="3847.5186247363454"/>
    <n v="1507.319946180161"/>
    <n v="7.318088482781512"/>
    <n v="7.1996979694373957"/>
    <n v="2157.4821090538626"/>
    <n v="2082.460913506347"/>
    <n v="2146.8015045535958"/>
    <n v="7.6717343411379026"/>
    <n v="7.6766971304800311"/>
    <n v="351.01023922846963"/>
    <n v="349.52882384075309"/>
    <n v="349.96763455749397"/>
    <n v="5.857840677514722"/>
    <n v="5.8608153946314649"/>
    <x v="22"/>
    <n v="8.9336646335917091"/>
    <x v="0"/>
    <n v="23"/>
    <x v="22"/>
    <n v="20.847663501434138"/>
    <x v="0"/>
    <n v="1"/>
    <n v="0"/>
    <n v="0"/>
    <n v="0"/>
    <n v="0"/>
    <n v="0"/>
    <n v="2646.5697969044204"/>
    <n v="4936.4336525331009"/>
    <n v="0.65098660253138441"/>
    <n v="11185.746512464782"/>
    <n v="-3602.7430630272611"/>
    <n v="0.47510766506304292"/>
    <n v="3828.6290561242286"/>
    <n v="3754.3743933132928"/>
    <n v="0.49510387517913867"/>
    <n v="4675.8637269850033"/>
    <n v="2907.1397224525181"/>
    <n v="0.38337576157480963"/>
    <n v="7427.9532076792302"/>
    <n v="155.05024175829112"/>
    <n v="2.0447075198125112E-2"/>
    <n v="5488.0779852154719"/>
    <n v="2094.9254642220494"/>
    <n v="0.27626592526176985"/>
    <n v="8.2593254913527758"/>
    <n v="7574.7441239461687"/>
    <n v="0.99891081079595645"/>
    <n v="8.3789915366921583"/>
    <n v="7574.6244579008289"/>
    <n v="0.99889502997162505"/>
    <n v="8.5546055109794619"/>
    <n v="7574.4488439265415"/>
    <n v="0.99887187107746678"/>
    <n v="8.2751894589727328"/>
    <n v="7574.7282599785485"/>
    <n v="0.99890871875317599"/>
    <n v="8.4574808124148912"/>
    <n v="7574.5459686251061"/>
    <n v="0.99888467928719682"/>
    <n v="8.4818196159837882"/>
    <n v="7574.5216298215373"/>
    <n v="0.99888146963501467"/>
  </r>
  <r>
    <x v="23"/>
    <x v="0"/>
    <d v="2017-06-11T00:00:00"/>
    <n v="1352.416539218553"/>
    <n v="3885.9938109837085"/>
    <n v="1460.8489240916786"/>
    <n v="7.28677300058032"/>
    <n v="7.2096483002905636"/>
    <n v="2179.0569301444011"/>
    <n v="2130.7589218253743"/>
    <n v="2168.2695195991319"/>
    <n v="7.6816846719910705"/>
    <n v="7.686647461333199"/>
    <n v="354.52034162075438"/>
    <n v="353.02288628675399"/>
    <n v="353.46731090306895"/>
    <n v="5.8677910083678899"/>
    <n v="5.8707657254846328"/>
    <x v="23"/>
    <n v="8.9443961447491827"/>
    <x v="0"/>
    <n v="24"/>
    <x v="23"/>
    <n v="20.836248680939278"/>
    <x v="0"/>
    <n v="1"/>
    <n v="0"/>
    <n v="0"/>
    <n v="0"/>
    <n v="0"/>
    <n v="0"/>
    <n v="2659.7381694189016"/>
    <n v="5005.0805818667113"/>
    <n v="0.6529939903702503"/>
    <n v="11280.461159549453"/>
    <n v="-3615.6424082638405"/>
    <n v="0.47171923115042896"/>
    <n v="3848.9080448682225"/>
    <n v="3815.9107064173904"/>
    <n v="0.49784748083930247"/>
    <n v="4678.8173597805544"/>
    <n v="2986.0013915050586"/>
    <n v="0.38957234194275231"/>
    <n v="7465.9593112191505"/>
    <n v="198.85944006646241"/>
    <n v="2.5944441286769881E-2"/>
    <n v="5503.3548549582429"/>
    <n v="2161.4638963273701"/>
    <n v="0.28199804411093604"/>
    <n v="8.2604268386427773"/>
    <n v="7656.5583244469699"/>
    <n v="0.99892229325876003"/>
    <n v="8.379701402695936"/>
    <n v="7656.4390498829171"/>
    <n v="0.99890673195614832"/>
    <n v="8.5577559593107928"/>
    <n v="7656.2609953263018"/>
    <n v="0.99888350184955443"/>
    <n v="8.2770005422489508"/>
    <n v="7656.541750743364"/>
    <n v="0.99892013095014665"/>
    <n v="8.4655668030744362"/>
    <n v="7656.3531844825384"/>
    <n v="0.9988955294211419"/>
    <n v="8.4807211007385135"/>
    <n v="7656.3380301848747"/>
    <n v="0.99889355229706955"/>
  </r>
  <r>
    <x v="24"/>
    <x v="0"/>
    <d v="2017-06-18T00:00:00"/>
    <n v="1365.9407046107385"/>
    <n v="3924.8537490935455"/>
    <n v="1432.3764582473964"/>
    <n v="7.2670902028086797"/>
    <n v="7.2195986311437315"/>
    <n v="2200.8474994458452"/>
    <n v="2165.8032106356095"/>
    <n v="2189.9522147951229"/>
    <n v="7.6916350028442384"/>
    <n v="7.6965977921863677"/>
    <n v="358.06554503696185"/>
    <n v="356.55274741189947"/>
    <n v="357.00198401209957"/>
    <n v="5.8777413392210578"/>
    <n v="5.8807160563378007"/>
    <x v="24"/>
    <n v="9.1716217113102019"/>
    <x v="0"/>
    <n v="25"/>
    <x v="24"/>
    <n v="20.836466544873975"/>
    <x v="0"/>
    <n v="1"/>
    <n v="0"/>
    <n v="0"/>
    <n v="0"/>
    <n v="0"/>
    <n v="0"/>
    <n v="2673.0382256585272"/>
    <n v="6947.175029502474"/>
    <n v="0.72214355807294506"/>
    <n v="11376.122953104974"/>
    <n v="-1755.9096979439728"/>
    <n v="0.18252294947848186"/>
    <n v="3869.3898234996559"/>
    <n v="5750.8234316613452"/>
    <n v="0.5977854418742925"/>
    <n v="4681.800528904062"/>
    <n v="4938.4127262569391"/>
    <n v="0.51333713663858804"/>
    <n v="7504.345475794471"/>
    <n v="2115.8677793665302"/>
    <n v="0.21993980000717975"/>
    <n v="5518.7844933984416"/>
    <n v="4101.4287617625596"/>
    <n v="0.42633449519034794"/>
    <n v="8.2615281859327787"/>
    <n v="9611.9517269750686"/>
    <n v="0.99914123232335827"/>
    <n v="8.3804112686997119"/>
    <n v="9611.8328438923018"/>
    <n v="0.99912887468848954"/>
    <n v="8.5609064076421255"/>
    <n v="9611.6523487533595"/>
    <n v="0.99911011261594962"/>
    <n v="8.2788116255251687"/>
    <n v="9611.934443535476"/>
    <n v="0.99913943574784236"/>
    <n v="8.4716906275802728"/>
    <n v="9611.7415645334204"/>
    <n v="0.99911938639998066"/>
    <n v="8.480742067065032"/>
    <n v="9611.7325130939353"/>
    <n v="0.99911844552276263"/>
  </r>
  <r>
    <x v="25"/>
    <x v="0"/>
    <d v="2017-06-25T00:00:00"/>
    <n v="1379.6001116568459"/>
    <n v="3964.1022865844811"/>
    <n v="1416.5435542702312"/>
    <n v="7.2559750666060081"/>
    <n v="7.2295489619968993"/>
    <n v="2222.8559744403037"/>
    <n v="2194.3295925379566"/>
    <n v="2211.8517369430747"/>
    <n v="7.7015853336974072"/>
    <n v="7.7065481230395356"/>
    <n v="361.6462004873315"/>
    <n v="360.11816456470189"/>
    <n v="360.57200385222058"/>
    <n v="5.8876916700742266"/>
    <n v="5.8906663871909695"/>
    <x v="25"/>
    <n v="8.9970649572275825"/>
    <x v="0"/>
    <n v="26"/>
    <x v="25"/>
    <n v="20.84525207037764"/>
    <x v="0"/>
    <n v="1"/>
    <n v="0"/>
    <n v="0"/>
    <n v="0"/>
    <n v="0"/>
    <n v="0"/>
    <n v="2686.4712824605494"/>
    <n v="5392.8646149890692"/>
    <n v="0.66748860097417406"/>
    <n v="11472.74136459605"/>
    <n v="-3393.405467146431"/>
    <n v="0.42001044519236014"/>
    <n v="3890.0764199174037"/>
    <n v="4189.259477532215"/>
    <n v="0.51851532486161722"/>
    <n v="4684.8135297188046"/>
    <n v="3394.522367730814"/>
    <n v="0.42014868682491013"/>
    <n v="7543.1155020155438"/>
    <n v="536.22039543407482"/>
    <n v="6.6369365284508347E-2"/>
    <n v="5534.3684282230424"/>
    <n v="2544.9674692265762"/>
    <n v="0.31499711133806668"/>
    <n v="8.2626295332227784"/>
    <n v="8071.0732679163957"/>
    <n v="0.99897731327944528"/>
    <n v="8.3811211347034877"/>
    <n v="8070.9547763149149"/>
    <n v="0.99896264727186923"/>
    <n v="8.5640568559734582"/>
    <n v="8070.7718405936448"/>
    <n v="0.99894000485130496"/>
    <n v="8.2806227088013866"/>
    <n v="8071.0552747408174"/>
    <n v="0.99897508621823539"/>
    <n v="8.4763692847518683"/>
    <n v="8070.8595281648668"/>
    <n v="0.99895085816552975"/>
    <n v="8.481587549804587"/>
    <n v="8070.8543098998143"/>
    <n v="0.99895021228756165"/>
  </r>
  <r>
    <x v="26"/>
    <x v="0"/>
    <d v="2017-07-02T00:00:00"/>
    <n v="1393.3961127734146"/>
    <n v="4003.7433094503263"/>
    <n v="1409.5993218211861"/>
    <n v="7.2510607740674304"/>
    <n v="7.2394992928500681"/>
    <n v="2245.0845341847066"/>
    <n v="2219.7070633613316"/>
    <n v="2233.9702543125049"/>
    <n v="7.7115356645505742"/>
    <n v="7.7164984538927035"/>
    <n v="365.26266249220487"/>
    <n v="363.71931311395394"/>
    <n v="364.17772389074287"/>
    <n v="5.8976420009273944"/>
    <n v="5.9006167180441373"/>
    <x v="26"/>
    <n v="9.1489021194234361"/>
    <x v="0"/>
    <n v="27"/>
    <x v="26"/>
    <n v="20.860238439545398"/>
    <x v="0"/>
    <n v="1"/>
    <n v="0"/>
    <n v="0"/>
    <n v="0"/>
    <n v="0"/>
    <n v="0"/>
    <n v="2700.038669830592"/>
    <n v="6704.07144942987"/>
    <n v="0.71288738268805785"/>
    <n v="11570.325960202033"/>
    <n v="-2166.2158409415715"/>
    <n v="0.23034777490588579"/>
    <n v="3910.9698822993296"/>
    <n v="5493.1402369611324"/>
    <n v="0.58412121586184829"/>
    <n v="4687.8566605416945"/>
    <n v="4716.2534587187674"/>
    <n v="0.50150980782960597"/>
    <n v="7582.2732284988269"/>
    <n v="1821.836890761635"/>
    <n v="0.19372772837169883"/>
    <n v="5550.1082023958897"/>
    <n v="3854.0019168645722"/>
    <n v="0.40982101102487412"/>
    <n v="8.2637308805127798"/>
    <n v="9395.8463883799486"/>
    <n v="0.99912126391804068"/>
    <n v="8.3818310007072636"/>
    <n v="9395.7282882597556"/>
    <n v="0.99910870556656506"/>
    <n v="8.5672073043047909"/>
    <n v="9395.5429119561577"/>
    <n v="0.99908899330232659"/>
    <n v="8.2824337920776046"/>
    <n v="9395.8276854683845"/>
    <n v="0.9991192751161948"/>
    <n v="8.4800020023008589"/>
    <n v="9395.6301172581607"/>
    <n v="0.99909826640747923"/>
    <n v="8.4830297761636899"/>
    <n v="9395.6270894842983"/>
    <n v="0.99909794444465405"/>
  </r>
  <r>
    <x v="27"/>
    <x v="0"/>
    <d v="2017-07-09T00:00:00"/>
    <n v="1407.3300739011486"/>
    <n v="4043.7807425448291"/>
    <n v="1408.9185474451747"/>
    <n v="7.250577701459183"/>
    <n v="7.249449623703236"/>
    <n v="2267.5353795265537"/>
    <n v="2243.6212214439429"/>
    <n v="2256.3099568556299"/>
    <n v="7.7214859954037429"/>
    <n v="7.7264487847458714"/>
    <n v="368.9152891171268"/>
    <n v="367.35649631617491"/>
    <n v="367.81950112965018"/>
    <n v="5.9075923317805623"/>
    <n v="5.9105670488973052"/>
    <x v="27"/>
    <n v="9.0262623103332693"/>
    <x v="0"/>
    <n v="28"/>
    <x v="27"/>
    <n v="20.879656028643488"/>
    <x v="0"/>
    <n v="1"/>
    <n v="0"/>
    <n v="0"/>
    <n v="0"/>
    <n v="0"/>
    <n v="0"/>
    <n v="2713.7417310743344"/>
    <n v="5604.9669097827737"/>
    <n v="0.6737784855517277"/>
    <n v="11668.886401764079"/>
    <n v="-3350.1777609069704"/>
    <n v="0.40272810427001426"/>
    <n v="3932.0722793050736"/>
    <n v="4386.6363615520349"/>
    <n v="0.52732179367446419"/>
    <n v="4690.9302226728132"/>
    <n v="3627.7784181842953"/>
    <n v="0.43609874739049781"/>
    <n v="7621.8225322469443"/>
    <n v="696.88610861016423"/>
    <n v="8.37733521748108E-2"/>
    <n v="5566.0053743104636"/>
    <n v="2752.703266546645"/>
    <n v="0.33090511825679514"/>
    <n v="8.2648322278027795"/>
    <n v="8310.4438086293067"/>
    <n v="0.99900647653564767"/>
    <n v="8.3825408667110413"/>
    <n v="8310.3260999903978"/>
    <n v="0.99899232666648041"/>
    <n v="8.5703577526361236"/>
    <n v="8310.1382831044721"/>
    <n v="0.99896974901722801"/>
    <n v="8.2842448753538225"/>
    <n v="8310.4243959817541"/>
    <n v="0.99900414292253648"/>
    <n v="8.4828872750257762"/>
    <n v="8310.2257535820827"/>
    <n v="0.99898026392782135"/>
    <n v="8.4848984448528153"/>
    <n v="8310.2237424122559"/>
    <n v="0.99898002216315407"/>
  </r>
  <r>
    <x v="28"/>
    <x v="0"/>
    <d v="2017-07-16T00:00:00"/>
    <n v="1421.4033746401601"/>
    <n v="3721.412889246029"/>
    <n v="1412.6639956036702"/>
    <n v="7.2532325593633988"/>
    <n v="7.2593999545564039"/>
    <n v="1927.4050725975708"/>
    <n v="2085.5131470207571"/>
    <n v="2097.4702260620625"/>
    <n v="7.6484872432761604"/>
    <n v="7.5639298552480971"/>
    <n v="372.60444200829807"/>
    <n v="371.0300583006611"/>
    <n v="371.49769614094669"/>
    <n v="5.9175426626337302"/>
    <n v="5.9205173797504731"/>
    <x v="28"/>
    <n v="9.1896023431254577"/>
    <x v="0"/>
    <n v="29"/>
    <x v="28"/>
    <n v="20.81926246527329"/>
    <x v="0"/>
    <n v="1"/>
    <n v="0"/>
    <n v="0"/>
    <n v="0"/>
    <n v="0"/>
    <n v="0"/>
    <n v="2727.5818229305146"/>
    <n v="7067.1734299823438"/>
    <n v="0.72152629111183142"/>
    <n v="10175.695712099094"/>
    <n v="-380.94045918623488"/>
    <n v="3.889228973566717E-2"/>
    <n v="3953.3857002808763"/>
    <n v="5841.3695526319825"/>
    <n v="0.59637728578208415"/>
    <n v="4694.0345204252435"/>
    <n v="5100.7207324876154"/>
    <n v="0.52076040705261251"/>
    <n v="7022.6505804629778"/>
    <n v="2772.104672449881"/>
    <n v="0.28301928949429195"/>
    <n v="5582.0615179441847"/>
    <n v="4212.6937349686741"/>
    <n v="0.43009688615913733"/>
    <n v="8.2659335750927809"/>
    <n v="9786.4893193377666"/>
    <n v="0.99915608574572257"/>
    <n v="8.3773330667676884"/>
    <n v="9786.3779198460907"/>
    <n v="0.9991447123638667"/>
    <n v="8.5735082009674546"/>
    <n v="9786.181744711892"/>
    <n v="0.99912468377416397"/>
    <n v="8.3056083400501617"/>
    <n v="9786.4496445728091"/>
    <n v="0.99915203513251849"/>
    <n v="8.4982851856223931"/>
    <n v="9786.2569677272368"/>
    <n v="0.99913236370218694"/>
    <n v="8.4790864174005627"/>
    <n v="9786.2761664954578"/>
    <n v="0.99913432380917533"/>
  </r>
  <r>
    <x v="29"/>
    <x v="0"/>
    <d v="2017-07-23T00:00:00"/>
    <n v="1435.6174083865617"/>
    <n v="3450.2422065228775"/>
    <n v="1419.5500194385377"/>
    <n v="7.2580952126564435"/>
    <n v="7.2693502854095717"/>
    <n v="1638.2943117079351"/>
    <n v="1861.903729364346"/>
    <n v="1782.8496921527531"/>
    <n v="7.4859683137783852"/>
    <n v="7.401410925750322"/>
    <n v="376.33048642838111"/>
    <n v="374.74035799006504"/>
    <n v="375.21267310235612"/>
    <n v="5.9274929934868981"/>
    <n v="5.930467710603641"/>
    <x v="29"/>
    <n v="9.0658098476627664"/>
    <x v="0"/>
    <n v="30"/>
    <x v="29"/>
    <n v="20.671556519921726"/>
    <x v="0"/>
    <n v="1"/>
    <n v="0"/>
    <n v="0"/>
    <n v="0"/>
    <n v="0"/>
    <n v="0"/>
    <n v="2741.5603157052565"/>
    <n v="5912.7246381877003"/>
    <n v="0.68321353753529679"/>
    <n v="8906.483625883855"/>
    <n v="-252.19867199089822"/>
    <n v="2.9141480010714427E-2"/>
    <n v="3974.9122554664364"/>
    <n v="4679.3726984265204"/>
    <n v="0.54070009519637996"/>
    <n v="4697.1698611551974"/>
    <n v="3957.1150927377594"/>
    <n v="0.45724344805144534"/>
    <n v="6513.3544214466074"/>
    <n v="2140.9305324463494"/>
    <n v="0.24738387328964651"/>
    <n v="5598.2782230142438"/>
    <n v="3056.0067308787129"/>
    <n v="0.35312065030907369"/>
    <n v="8.2670349223827806"/>
    <n v="8646.0179189705741"/>
    <n v="0.99904474662361753"/>
    <n v="8.3657388127953318"/>
    <n v="8645.9192150801609"/>
    <n v="0.9990333414190351"/>
    <n v="8.5766586492987873"/>
    <n v="8645.7082952436576"/>
    <n v="0.99900896969593755"/>
    <n v="8.3480730947166979"/>
    <n v="8645.936880798241"/>
    <n v="0.999035382687398"/>
    <n v="8.5273857877856329"/>
    <n v="8645.7575681051712"/>
    <n v="0.9990146631601321"/>
    <n v="8.4648718064165784"/>
    <n v="8645.8200820865404"/>
    <n v="0.99902188663170743"/>
  </r>
  <r>
    <x v="30"/>
    <x v="0"/>
    <d v="2017-07-30T00:00:00"/>
    <n v="1449.9735824704276"/>
    <n v="3222.6175387148369"/>
    <n v="1428.6770883481045"/>
    <n v="7.2645041820295004"/>
    <n v="7.2793006162627405"/>
    <n v="1392.5501649517448"/>
    <n v="1627.2269471580453"/>
    <n v="1515.42223832984"/>
    <n v="7.3234493842806101"/>
    <n v="7.2388919962525469"/>
    <n v="380.09379129266495"/>
    <n v="378.48776130188492"/>
    <n v="378.96479983337974"/>
    <n v="5.9374433243400668"/>
    <n v="5.9404180414568097"/>
    <x v="30"/>
    <n v="9.1333903716778071"/>
    <x v="0"/>
    <n v="31"/>
    <x v="30"/>
    <n v="20.525396890650178"/>
    <x v="0"/>
    <n v="1"/>
    <n v="0"/>
    <n v="0"/>
    <n v="0"/>
    <n v="0"/>
    <n v="0"/>
    <n v="2755.6785934077461"/>
    <n v="6503.6828963950584"/>
    <n v="0.7023899977938507"/>
    <n v="7827.6533526009034"/>
    <n v="1431.7081372019011"/>
    <n v="0.15462277164344645"/>
    <n v="3996.6540762038521"/>
    <n v="5262.7074135989524"/>
    <n v="0.56836612539587017"/>
    <n v="4700.3365552924515"/>
    <n v="4559.024934510353"/>
    <n v="0.49236925672803017"/>
    <n v="6080.4526862826924"/>
    <n v="3178.9088035201121"/>
    <n v="0.34331836023693391"/>
    <n v="5614.6570951350022"/>
    <n v="3644.7043946678023"/>
    <n v="0.39362372866440742"/>
    <n v="8.268136269672782"/>
    <n v="9251.0933535331314"/>
    <n v="0.99910705114183318"/>
    <n v="8.3541445588229752"/>
    <n v="9251.007345243981"/>
    <n v="0.99909776234916159"/>
    <n v="8.57980909763012"/>
    <n v="9250.7816807051749"/>
    <n v="0.9990733908480538"/>
    <n v="8.3905378493832341"/>
    <n v="9250.9709519534208"/>
    <n v="0.9990938319171766"/>
    <n v="8.5562255620124201"/>
    <n v="9250.8052642407929"/>
    <n v="0.99907593784177939"/>
    <n v="8.4508060065145258"/>
    <n v="9250.91068379629"/>
    <n v="0.99908732302807046"/>
  </r>
  <r>
    <x v="31"/>
    <x v="0"/>
    <d v="2017-08-06T00:00:00"/>
    <n v="1464.4733182951318"/>
    <n v="3032.0356877097065"/>
    <n v="1439.4159573322127"/>
    <n v="7.271992725112165"/>
    <n v="7.2892509471159084"/>
    <n v="1183.6676402089829"/>
    <n v="1405.4472936835141"/>
    <n v="1288.108902580364"/>
    <n v="7.160930454782835"/>
    <n v="7.0763730667547717"/>
    <n v="383.8947292055916"/>
    <n v="382.27263883447955"/>
    <n v="382.75444783171355"/>
    <n v="5.9473936551932347"/>
    <n v="5.9503683723099776"/>
    <x v="31"/>
    <n v="9.0698688339573064"/>
    <x v="0"/>
    <n v="32"/>
    <x v="31"/>
    <n v="20.380316835088234"/>
    <x v="0"/>
    <n v="1"/>
    <n v="0"/>
    <n v="0"/>
    <n v="0"/>
    <n v="0"/>
    <n v="0"/>
    <n v="2769.9380538872601"/>
    <n v="5919.5459118495373"/>
    <n v="0.6812310069493992"/>
    <n v="6910.6476203103939"/>
    <n v="1778.8363454264036"/>
    <n v="0.20471139050839743"/>
    <n v="4018.6133151486429"/>
    <n v="4670.8706505881546"/>
    <n v="0.53753141947274463"/>
    <n v="4703.534916371078"/>
    <n v="3985.9490493657195"/>
    <n v="0.45870952349789434"/>
    <n v="5712.486211393365"/>
    <n v="2976.9977543434325"/>
    <n v="0.34259776139549009"/>
    <n v="5631.1997559769688"/>
    <n v="3058.2842097598286"/>
    <n v="0.35195233938158388"/>
    <n v="8.2692376169627817"/>
    <n v="8681.214728119834"/>
    <n v="0.99904836263585162"/>
    <n v="8.3425503048506204"/>
    <n v="8681.1414154319464"/>
    <n v="0.99903992569204958"/>
    <n v="8.5829595459614509"/>
    <n v="8680.9010061908357"/>
    <n v="0.99901225900412438"/>
    <n v="8.4330026040497721"/>
    <n v="8681.0509631327477"/>
    <n v="0.9990295162937981"/>
    <n v="8.5848832369992394"/>
    <n v="8680.8990824997982"/>
    <n v="0.99901203762261948"/>
    <n v="8.4368441003337047"/>
    <n v="8681.047121636464"/>
    <n v="0.99902907420813469"/>
  </r>
  <r>
    <x v="32"/>
    <x v="0"/>
    <d v="2017-08-13T00:00:00"/>
    <n v="1479.1180514780831"/>
    <n v="2872.9692221533664"/>
    <n v="1451.3265855759737"/>
    <n v="7.2802333037650744"/>
    <n v="7.2992012779690763"/>
    <n v="1006.1174941776355"/>
    <n v="1205.7823939305749"/>
    <n v="1094.8925671933093"/>
    <n v="6.9984115252850598"/>
    <n v="6.9138541372569975"/>
    <n v="387.73367649764748"/>
    <n v="386.0953651986971"/>
    <n v="386.58199231003067"/>
    <n v="5.9573439860464026"/>
    <n v="5.9603187031631455"/>
    <x v="32"/>
    <n v="9.0649900129452927"/>
    <x v="0"/>
    <n v="33"/>
    <x v="32"/>
    <n v="20.235988815096537"/>
    <x v="0"/>
    <n v="1"/>
    <n v="0"/>
    <n v="0"/>
    <n v="0"/>
    <n v="0"/>
    <n v="0"/>
    <n v="2784.3401089715699"/>
    <n v="5862.8526692644264"/>
    <n v="0.67800647211434462"/>
    <n v="6131.1927478634607"/>
    <n v="2516.0000303725355"/>
    <n v="0.29096148251777415"/>
    <n v="4040.7921464828805"/>
    <n v="4606.4006317531157"/>
    <n v="0.53270474590862638"/>
    <n v="4706.76526106049"/>
    <n v="3940.4275171755062"/>
    <n v="0.45568864002813902"/>
    <n v="5399.7147077374357"/>
    <n v="3247.4780704985606"/>
    <n v="0.37555287060005121"/>
    <n v="5647.9078434273551"/>
    <n v="2999.2849348086411"/>
    <n v="0.34685070770684112"/>
    <n v="8.2703389642527831"/>
    <n v="8638.9224392717442"/>
    <n v="0.99904358105846014"/>
    <n v="8.3309560508782639"/>
    <n v="8638.8618221851175"/>
    <n v="0.9990365710277852"/>
    <n v="8.5861099942927837"/>
    <n v="8638.606668241704"/>
    <n v="0.99900706388599292"/>
    <n v="8.4754673587163083"/>
    <n v="8638.7173108772804"/>
    <n v="0.99901985909461299"/>
    <n v="8.6134140608923779"/>
    <n v="8638.5793641751043"/>
    <n v="0.99900390632176361"/>
    <n v="8.422954566954477"/>
    <n v="8638.7698236690412"/>
    <n v="0.99902593190842759"/>
  </r>
  <r>
    <x v="33"/>
    <x v="0"/>
    <d v="2017-08-20T00:00:00"/>
    <n v="1493.9092319928641"/>
    <n v="2740.7201153064784"/>
    <n v="1464.1013795010408"/>
    <n v="7.2889969404167649"/>
    <n v="7.309151608822245"/>
    <n v="855.19987005099006"/>
    <n v="1030.4911319907824"/>
    <n v="930.6586821143128"/>
    <n v="6.8358925957872856"/>
    <n v="6.7513352077592224"/>
    <n v="391.61101326262394"/>
    <n v="389.95631884344584"/>
    <n v="390.447812233131"/>
    <n v="5.9672943168995705"/>
    <n v="5.9702690340163134"/>
    <x v="33"/>
    <n v="8.9404897712000828"/>
    <x v="0"/>
    <n v="34"/>
    <x v="33"/>
    <n v="20.09218385310362"/>
    <x v="0"/>
    <n v="1"/>
    <n v="0"/>
    <n v="0"/>
    <n v="0"/>
    <n v="0"/>
    <n v="0"/>
    <n v="2798.8861846067221"/>
    <n v="4836.049326999645"/>
    <n v="0.63341063191012537"/>
    <n v="5468.6561062835672"/>
    <n v="2166.2794053227999"/>
    <n v="0.28373250854963949"/>
    <n v="4063.1927661304608"/>
    <n v="3571.7427454759063"/>
    <n v="0.46781570584928522"/>
    <n v="4710.0279091967968"/>
    <n v="2924.9076024095702"/>
    <n v="0.38309525967353963"/>
    <n v="5133.858929629896"/>
    <n v="2501.0765819764711"/>
    <n v="0.32758319676366882"/>
    <n v="5664.7830117522444"/>
    <n v="1970.1524998541227"/>
    <n v="0.25804441921731552"/>
    <n v="8.2714403115427846"/>
    <n v="7626.6640712948247"/>
    <n v="0.99891663258989305"/>
    <n v="8.3193617969059073"/>
    <n v="7626.6161498094616"/>
    <n v="0.99891035598345801"/>
    <n v="8.5892604426241164"/>
    <n v="7626.3462511637426"/>
    <n v="0.99887500550206776"/>
    <n v="8.5179321133828445"/>
    <n v="7626.4175794929843"/>
    <n v="0.99888434786378555"/>
    <n v="8.6418566569385522"/>
    <n v="7626.2936549494289"/>
    <n v="0.9988681166142398"/>
    <n v="8.4091153705197605"/>
    <n v="7626.5263962358476"/>
    <n v="0.99889860034079714"/>
  </r>
  <r>
    <x v="34"/>
    <x v="0"/>
    <d v="2017-08-27T00:00:00"/>
    <n v="1508.8483243127926"/>
    <n v="2631.2953372513844"/>
    <n v="1477.5254629445662"/>
    <n v="7.2981239829351816"/>
    <n v="7.3191019396754129"/>
    <n v="726.91988954334158"/>
    <n v="878.70551076706192"/>
    <n v="791.05987979716588"/>
    <n v="6.6733736662895105"/>
    <n v="6.5888162782614472"/>
    <n v="395.52712339525021"/>
    <n v="393.85588202970888"/>
    <n v="394.35229035546229"/>
    <n v="5.9772446477527392"/>
    <n v="5.9802193648694821"/>
    <x v="34"/>
    <n v="9.1033652263293003"/>
    <x v="0"/>
    <n v="35"/>
    <x v="34"/>
    <n v="19.948742296977429"/>
    <x v="0"/>
    <n v="1"/>
    <n v="0"/>
    <n v="0"/>
    <n v="0"/>
    <n v="0"/>
    <n v="0"/>
    <n v="2813.5777209982261"/>
    <n v="6171.9023344237412"/>
    <n v="0.68687508028016009"/>
    <n v="4905.4999609406586"/>
    <n v="4079.9800944813087"/>
    <n v="0.45406367487504357"/>
    <n v="4085.8173919745168"/>
    <n v="4899.6626634474505"/>
    <n v="0.54528668843807893"/>
    <n v="4713.3231838144666"/>
    <n v="4272.1568716075008"/>
    <n v="0.47545115511436925"/>
    <n v="4907.8815182384878"/>
    <n v="4077.5985371834795"/>
    <n v="0.45379862979307356"/>
    <n v="5681.8269317603836"/>
    <n v="3303.6531236615838"/>
    <n v="0.36766573441650591"/>
    <n v="8.2725416588327843"/>
    <n v="8977.2075137631346"/>
    <n v="0.99907934338423676"/>
    <n v="8.3077675429335507"/>
    <n v="8977.1722878790333"/>
    <n v="0.99907542307236874"/>
    <n v="8.5924108909554491"/>
    <n v="8976.8876445310125"/>
    <n v="0.99904374492648618"/>
    <n v="8.5603968680493807"/>
    <n v="8976.9196585539175"/>
    <n v="0.99904730778820394"/>
    <n v="8.6702379547782744"/>
    <n v="8976.8098174671886"/>
    <n v="0.99903508350123738"/>
    <n v="8.3953111467668275"/>
    <n v="8977.0847442752001"/>
    <n v="0.99906568028697573"/>
  </r>
  <r>
    <x v="35"/>
    <x v="0"/>
    <d v="2017-09-03T00:00:00"/>
    <n v="1523.9368075559205"/>
    <n v="2541.3011082969633"/>
    <n v="1491.4488663279724"/>
    <n v="7.3075033199799018"/>
    <n v="7.3290522705285808"/>
    <n v="617.88190611184029"/>
    <n v="748.29370843945117"/>
    <n v="672.40089782759094"/>
    <n v="6.5108547367917353"/>
    <n v="6.4262973487636721"/>
    <n v="399.4823946292027"/>
    <n v="397.79444084935449"/>
    <n v="398.29581325901694"/>
    <n v="5.9871949786059071"/>
    <n v="5.99016969572265"/>
    <x v="35"/>
    <n v="9.0630327128728201"/>
    <x v="0"/>
    <n v="36"/>
    <x v="35"/>
    <n v="19.805553035377542"/>
    <x v="0"/>
    <n v="1"/>
    <n v="0"/>
    <n v="0"/>
    <n v="0"/>
    <n v="0"/>
    <n v="0"/>
    <n v="2828.4161727536448"/>
    <n v="5801.8680074290241"/>
    <n v="0.67226847764197517"/>
    <n v="4426.8172373991856"/>
    <n v="4203.4669427834833"/>
    <n v="0.48706008458397165"/>
    <n v="4108.6682640770132"/>
    <n v="4521.6159161056557"/>
    <n v="0.52392433687044027"/>
    <n v="4716.6514111783126"/>
    <n v="3913.6327690043563"/>
    <n v="0.45347669755661746"/>
    <n v="4715.8007185557908"/>
    <n v="3914.4834616268781"/>
    <n v="0.45357526819516897"/>
    <n v="5699.0412909686038"/>
    <n v="2931.2428892140651"/>
    <n v="0.33964616089293392"/>
    <n v="8.2736430061227857"/>
    <n v="8622.0105371765458"/>
    <n v="0.99904132438360238"/>
    <n v="8.2961732889611959"/>
    <n v="8621.9880068937073"/>
    <n v="0.99903871377630737"/>
    <n v="8.5955613392867818"/>
    <n v="8621.6886188433818"/>
    <n v="0.99900402337167238"/>
    <n v="8.6028616227159187"/>
    <n v="8621.6813185599531"/>
    <n v="0.99900317748024214"/>
    <n v="8.6985766963376072"/>
    <n v="8621.5856034863318"/>
    <n v="0.99899208687515628"/>
    <n v="8.3815312027985467"/>
    <n v="8621.9026489798707"/>
    <n v="0.9990288232660931"/>
  </r>
  <r>
    <x v="36"/>
    <x v="0"/>
    <d v="2017-09-10T00:00:00"/>
    <n v="1539.17617563148"/>
    <n v="2467.8530144020388"/>
    <n v="1505.7670591190245"/>
    <n v="7.3170577211766226"/>
    <n v="7.3390026013817486"/>
    <n v="525.1996201950642"/>
    <n v="636.74666431725768"/>
    <n v="571.54076315345219"/>
    <n v="6.3483358072939602"/>
    <n v="6.263778419265897"/>
    <n v="403.4772185754947"/>
    <n v="401.77238525765262"/>
    <n v="402.27877139160705"/>
    <n v="5.997145309459075"/>
    <n v="6.0001200265758179"/>
    <x v="36"/>
    <n v="9.06079583897262"/>
    <x v="0"/>
    <n v="37"/>
    <x v="36"/>
    <n v="19.66253883792966"/>
    <x v="0"/>
    <n v="1"/>
    <n v="0"/>
    <n v="0"/>
    <n v="0"/>
    <n v="0"/>
    <n v="0"/>
    <n v="2843.4030090266187"/>
    <n v="5767.5978888979807"/>
    <n v="0.66979413395347243"/>
    <n v="4019.9369223889335"/>
    <n v="4591.063975535666"/>
    <n v="0.5331626404361649"/>
    <n v="4131.7476449005344"/>
    <n v="4479.2532530240651"/>
    <n v="0.52017800324508645"/>
    <n v="4720.0129208157978"/>
    <n v="3890.9879771088017"/>
    <n v="0.45186245167464761"/>
    <n v="4552.5320388254986"/>
    <n v="4058.4688590991009"/>
    <n v="0.47131209335691304"/>
    <n v="5716.4277937689058"/>
    <n v="2894.5731041556937"/>
    <n v="0.33614827573102868"/>
    <n v="8.2747443534127854"/>
    <n v="8602.7261535711859"/>
    <n v="0.99903904964689905"/>
    <n v="8.2845790349888393"/>
    <n v="8602.7163188896102"/>
    <n v="0.99903790754022725"/>
    <n v="8.5987117876181127"/>
    <n v="8602.402186136982"/>
    <n v="0.99900142714075313"/>
    <n v="8.6453263773824549"/>
    <n v="8602.3555715472176"/>
    <n v="0.99899601376426916"/>
    <n v="8.7268859086033466"/>
    <n v="8602.274012015996"/>
    <n v="0.99898654221361116"/>
    <n v="8.367768106282222"/>
    <n v="8602.6331298183177"/>
    <n v="0.99902824675023572"/>
  </r>
  <r>
    <x v="37"/>
    <x v="0"/>
    <d v="2017-09-17T00:00:00"/>
    <n v="1554.5679373877947"/>
    <n v="2408.4996053148488"/>
    <n v="1520.4073225996553"/>
    <n v="7.3267335533358393"/>
    <n v="7.3489529322349174"/>
    <n v="446.41967716580456"/>
    <n v="541.58317074153115"/>
    <n v="485.80964868043441"/>
    <n v="6.1858168777961851"/>
    <n v="6.1012594897681218"/>
    <n v="407.51199076124971"/>
    <n v="405.79010911017053"/>
    <n v="406.30155910552321"/>
    <n v="6.0070956403122429"/>
    <n v="6.0100703574289858"/>
    <x v="37"/>
    <n v="8.8807876677457962"/>
    <x v="0"/>
    <n v="38"/>
    <x v="37"/>
    <n v="19.519646071444267"/>
    <x v="0"/>
    <n v="1"/>
    <n v="0"/>
    <n v="0"/>
    <n v="0"/>
    <n v="0"/>
    <n v="0"/>
    <n v="2858.5397136623214"/>
    <n v="4333.914055398528"/>
    <n v="0.60256404761909599"/>
    <n v="3674.0886546302199"/>
    <n v="3518.3651144306295"/>
    <n v="0.48917451921140925"/>
    <n v="4155.0578195322914"/>
    <n v="3037.395949528558"/>
    <n v="0.42230315926315148"/>
    <n v="4723.4080455496578"/>
    <n v="2469.0457235111917"/>
    <n v="0.34328280761873925"/>
    <n v="4413.7536610547495"/>
    <n v="2778.7001080061"/>
    <n v="0.38633548399838058"/>
    <n v="5733.9881615972117"/>
    <n v="1458.4656074636378"/>
    <n v="0.20277719597411831"/>
    <n v="8.2758457007027868"/>
    <n v="7184.1779233601465"/>
    <n v="0.99884937102601856"/>
    <n v="8.2729847810164827"/>
    <n v="7184.1807842798326"/>
    <n v="0.99884976879286957"/>
    <n v="8.6018622359494454"/>
    <n v="7183.8519068248997"/>
    <n v="0.99880404344440121"/>
    <n v="8.6877911320489911"/>
    <n v="7183.7659779288006"/>
    <n v="0.99879209635390076"/>
    <n v="8.7551746382602715"/>
    <n v="7183.6985944225889"/>
    <n v="0.99878272771443843"/>
    <n v="8.3540166957808992"/>
    <n v="7184.0997523650685"/>
    <n v="0.99883850255225604"/>
  </r>
  <r>
    <x v="38"/>
    <x v="0"/>
    <d v="2017-09-24T00:00:00"/>
    <n v="1570.1136167616723"/>
    <n v="2361.1574530214684"/>
    <n v="1535.3192108482604"/>
    <n v="7.3364935933516708"/>
    <n v="7.3589032630880853"/>
    <n v="379.45672559093384"/>
    <n v="460.5199481662325"/>
    <n v="412.93820137836917"/>
    <n v="6.0232979482984099"/>
    <n v="5.9387405602703476"/>
    <n v="411.58711066886218"/>
    <n v="409.84801020125462"/>
    <n v="410.36457469657842"/>
    <n v="6.0170459711654116"/>
    <n v="6.0200206882821545"/>
    <x v="38"/>
    <n v="8.8894093369278693"/>
    <x v="0"/>
    <n v="39"/>
    <x v="38"/>
    <n v="19.376837512815491"/>
    <x v="0"/>
    <n v="1"/>
    <n v="0"/>
    <n v="0"/>
    <n v="0"/>
    <n v="0"/>
    <n v="0"/>
    <n v="2873.827785344381"/>
    <n v="4380.9050296031583"/>
    <n v="0.60386855606547074"/>
    <n v="3380.1176270353126"/>
    <n v="3874.6151879122262"/>
    <n v="0.53408103189259148"/>
    <n v="4178.601095910366"/>
    <n v="3076.1317190371728"/>
    <n v="0.42401723088949034"/>
    <n v="4726.8371215308562"/>
    <n v="2527.8956934166827"/>
    <n v="0.348447800614827"/>
    <n v="4295.7920399496134"/>
    <n v="2958.9407749979255"/>
    <n v="0.40786350792979859"/>
    <n v="5751.7241331038003"/>
    <n v="1503.0086818437385"/>
    <n v="0.20717629720931455"/>
    <n v="8.2769470479927865"/>
    <n v="7246.4558678995463"/>
    <n v="0.99885909691519736"/>
    <n v="8.2613905270441261"/>
    <n v="7246.4714244204943"/>
    <n v="0.9988612412424035"/>
    <n v="8.6050126842807764"/>
    <n v="7246.1278022632578"/>
    <n v="0.99881387600291061"/>
    <n v="8.7302558867155273"/>
    <n v="7246.0025590608229"/>
    <n v="0.99879661234818629"/>
    <n v="8.7834491639897099"/>
    <n v="7245.9493657835492"/>
    <n v="0.99878928013091095"/>
    <n v="8.3402733890963923"/>
    <n v="7246.3925415584426"/>
    <n v="0.99885036794574822"/>
  </r>
  <r>
    <x v="39"/>
    <x v="0"/>
    <d v="2017-10-01T00:00:00"/>
    <n v="1585.8147529292889"/>
    <n v="2324.0559514571332"/>
    <n v="1550.4678734725687"/>
    <n v="7.3463120182178541"/>
    <n v="7.3688535939412532"/>
    <n v="322.53821675229381"/>
    <n v="391.52908245926312"/>
    <n v="350.99747117161382"/>
    <n v="5.8607790188006357"/>
    <n v="5.7762216307725724"/>
    <n v="415.70298177555082"/>
    <n v="413.9464903032619"/>
    <n v="414.46822044354417"/>
    <n v="6.0269963020185795"/>
    <n v="6.0299710191353224"/>
    <x v="39"/>
    <n v="7.9208576086523825"/>
    <x v="0"/>
    <n v="40"/>
    <x v="39"/>
    <n v="19.234087339037067"/>
    <x v="0"/>
    <n v="1"/>
    <n v="0"/>
    <n v="0"/>
    <n v="0"/>
    <n v="0"/>
    <n v="0"/>
    <n v="2889.2687377432612"/>
    <n v="-135.13673711207684"/>
    <n v="4.9066906408663992E-2"/>
    <n v="3130.2422535796422"/>
    <n v="-376.11025294845786"/>
    <n v="0.13656217380367461"/>
    <n v="4202.3798050522209"/>
    <n v="-1448.2478044210366"/>
    <n v="0.5258454584199781"/>
    <n v="4730.3004882718669"/>
    <n v="-1976.1684876406825"/>
    <n v="0.71752860327238843"/>
    <n v="4195.5246620102471"/>
    <n v="-1441.3926613790627"/>
    <n v="0.52335641902738439"/>
    <n v="5769.6374643254549"/>
    <n v="-3015.5054636942705"/>
    <n v="1.0949023006171037"/>
    <n v="8.2780483952827879"/>
    <n v="2745.8539522359015"/>
    <n v="0.99699431675991357"/>
    <n v="8.2497962730717713"/>
    <n v="2745.8822043581126"/>
    <n v="0.99700457484565697"/>
    <n v="8.6081631326121091"/>
    <n v="2745.5238374985724"/>
    <n v="0.99687445513481587"/>
    <n v="8.7727206413820635"/>
    <n v="2745.3592799898024"/>
    <n v="0.99681470581679765"/>
    <n v="8.8117138415385394"/>
    <n v="2745.3202867896457"/>
    <n v="0.9968005477444366"/>
    <n v="8.3265357011290781"/>
    <n v="2745.8054649300552"/>
    <n v="0.99697671146509281"/>
  </r>
  <r>
    <x v="40"/>
    <x v="0"/>
    <d v="2017-10-08T00:00:00"/>
    <n v="1601.6729004585823"/>
    <n v="1993.1929427929026"/>
    <n v="1565.8293815683728"/>
    <n v="7.3561709188707418"/>
    <n v="7.378803924794421"/>
    <n v="261.01336155621345"/>
    <n v="326.27122200773829"/>
    <n v="291.77578915425363"/>
    <n v="5.6759856619618958"/>
    <n v="5.5645715997143075"/>
    <n v="130.50668077810673"/>
    <n v="215.53862363565327"/>
    <n v="216.06557107733994"/>
    <n v="5.375581931418675"/>
    <n v="4.8714244191543621"/>
    <x v="40"/>
    <n v="7.8607180796121758"/>
    <x v="0"/>
    <n v="41"/>
    <x v="40"/>
    <n v="18.407738512251314"/>
    <x v="0"/>
    <n v="1"/>
    <n v="0"/>
    <n v="0"/>
    <n v="0"/>
    <n v="0"/>
    <n v="0"/>
    <n v="2904.8640996661316"/>
    <n v="-311.48213800386247"/>
    <n v="0.12010654142292757"/>
    <n v="2860.144767144965"/>
    <n v="-266.76280548269597"/>
    <n v="0.10286290620750294"/>
    <n v="2554.7091871044086"/>
    <n v="38.672774557860521"/>
    <n v="1.4912101313866083E-2"/>
    <n v="4733.7984886802869"/>
    <n v="-2140.4165270180179"/>
    <n v="0.82533794044209519"/>
    <n v="4087.1427659542796"/>
    <n v="-1493.7608042920106"/>
    <n v="0.57598950959563278"/>
    <n v="4528.3897015722378"/>
    <n v="-1935.0077399099687"/>
    <n v="0.74613295245938049"/>
    <n v="8.2791497425727893"/>
    <n v="2585.1028119196963"/>
    <n v="0.99680758566807248"/>
    <n v="8.2366129404088397"/>
    <n v="2585.14534872186"/>
    <n v="0.99682398772638581"/>
    <n v="8.241347068247924"/>
    <n v="2585.1406145940214"/>
    <n v="0.99682216226144904"/>
    <n v="8.5636288939216989"/>
    <n v="2584.8183327683473"/>
    <n v="0.99669789139412668"/>
    <n v="8.5531303157620151"/>
    <n v="2584.8288313465073"/>
    <n v="0.99670193961313758"/>
    <n v="8.2470112982225174"/>
    <n v="2585.1349503640467"/>
    <n v="0.99681997815202805"/>
  </r>
  <r>
    <x v="41"/>
    <x v="0"/>
    <d v="2017-10-15T00:00:00"/>
    <n v="1617.6896294631676"/>
    <n v="2013.1248722208311"/>
    <n v="1581.3874559368112"/>
    <n v="7.3660578773534446"/>
    <n v="7.3887542556475889"/>
    <n v="263.62349517177557"/>
    <n v="294.94735858975696"/>
    <n v="262.31842836399449"/>
    <n v="5.5695591412253469"/>
    <n v="5.5745219305674762"/>
    <n v="131.81174758588779"/>
    <n v="156.92981040081742"/>
    <n v="131.42022754355347"/>
    <n v="4.8784000328907879"/>
    <n v="4.8813747500075308"/>
    <x v="41"/>
    <n v="7.7984479383760119"/>
    <x v="0"/>
    <n v="42"/>
    <x v="41"/>
    <n v="17.81401705146958"/>
    <x v="0"/>
    <n v="1"/>
    <n v="0"/>
    <n v="0"/>
    <n v="0"/>
    <n v="0"/>
    <n v="0"/>
    <n v="2920.615415208229"/>
    <n v="-483.79846419554451"/>
    <n v="0.19853705629981322"/>
    <n v="2871.6033967764397"/>
    <n v="-434.78644576375518"/>
    <n v="0.1784239253519096"/>
    <n v="2562.2489771582041"/>
    <n v="-125.43202614551956"/>
    <n v="5.1473717011609313E-2"/>
    <n v="4737.3314690927918"/>
    <n v="-2300.5145180801073"/>
    <n v="0.94406537886404107"/>
    <n v="4091.740765076951"/>
    <n v="-1654.9238140642665"/>
    <n v="0.67913341351984546"/>
    <n v="4534.0696884785766"/>
    <n v="-2097.2527374658921"/>
    <n v="0.86065255602983337"/>
    <n v="8.280251089862789"/>
    <n v="2428.5366999228218"/>
    <n v="0.99660202171261913"/>
    <n v="8.2290203718715809"/>
    <n v="2428.5879306408128"/>
    <n v="0.99662304533442614"/>
    <n v="8.2444975165792567"/>
    <n v="2428.5724534961055"/>
    <n v="0.99661669395678132"/>
    <n v="8.395953110794677"/>
    <n v="2428.4209979018897"/>
    <n v="0.99655454091153395"/>
    <n v="8.3499296718161951"/>
    <n v="2428.4670213408685"/>
    <n v="0.99657342761492773"/>
    <n v="8.1898739935746363"/>
    <n v="2428.6270770191099"/>
    <n v="0.99663910988875426"/>
  </r>
  <r>
    <x v="42"/>
    <x v="0"/>
    <d v="2017-10-22T00:00:00"/>
    <n v="1633.8665257578"/>
    <n v="2033.2561209430398"/>
    <n v="1597.1311768831079"/>
    <n v="7.3759642844053674"/>
    <n v="7.3987045865007577"/>
    <n v="266.25973012349334"/>
    <n v="280.60354435662515"/>
    <n v="264.94161264763443"/>
    <n v="5.5795094720785148"/>
    <n v="5.5844722614206441"/>
    <n v="133.12986506174667"/>
    <n v="140.26984866346788"/>
    <n v="132.73442981898901"/>
    <n v="4.8883503637439558"/>
    <n v="4.8913250808606987"/>
    <x v="42"/>
    <n v="7.7317265439878859"/>
    <x v="0"/>
    <n v="43"/>
    <x v="42"/>
    <n v="17.84382412022784"/>
    <x v="0"/>
    <n v="1"/>
    <n v="0"/>
    <n v="0"/>
    <n v="0"/>
    <n v="0"/>
    <n v="0"/>
    <n v="2936.5242439057488"/>
    <n v="-656.98972213410298"/>
    <n v="0.28821222747857006"/>
    <n v="2883.1766127042292"/>
    <n v="-603.64209093258341"/>
    <n v="0.26480936575745956"/>
    <n v="2569.8641651125376"/>
    <n v="-290.32964334089183"/>
    <n v="0.12736356504715213"/>
    <n v="4740.8997793094213"/>
    <n v="-2461.3652575377755"/>
    <n v="1.0797666076251442"/>
    <n v="4096.3847441908483"/>
    <n v="-1816.8502224192025"/>
    <n v="0.79702685134470053"/>
    <n v="4539.8064752539794"/>
    <n v="-2260.2719534823336"/>
    <n v="0.99154977996370008"/>
    <n v="8.2813524371527905"/>
    <n v="2271.2531693344931"/>
    <n v="0.99636708619323011"/>
    <n v="8.2297302378753567"/>
    <n v="2271.3047915337706"/>
    <n v="0.9963897321320323"/>
    <n v="8.2476479649105876"/>
    <n v="2271.286873806735"/>
    <n v="0.9963818718750963"/>
    <n v="8.3977641940708949"/>
    <n v="2271.1367575775748"/>
    <n v="0.99631601797916869"/>
    <n v="8.3510624784214205"/>
    <n v="2271.1834592932246"/>
    <n v="0.99633650537043383"/>
    <n v="8.1927425029360101"/>
    <n v="2271.3417792687096"/>
    <n v="0.99640595813544919"/>
  </r>
  <r>
    <x v="43"/>
    <x v="0"/>
    <d v="2017-10-29T00:00:00"/>
    <n v="1650.2051910153777"/>
    <n v="2053.58868215247"/>
    <n v="1613.0533811227888"/>
    <n v="7.3858841718880743"/>
    <n v="7.4086549173539256"/>
    <n v="268.92232742472828"/>
    <n v="274.76293589067672"/>
    <n v="267.59102877411078"/>
    <n v="5.5894598029316827"/>
    <n v="5.594422592273812"/>
    <n v="134.46116371236414"/>
    <n v="136.20376919769527"/>
    <n v="134.06177411717891"/>
    <n v="4.8983006945971237"/>
    <n v="4.9012754117138666"/>
    <x v="43"/>
    <n v="7.6699456095141674"/>
    <x v="0"/>
    <n v="44"/>
    <x v="43"/>
    <n v="17.873644669416883"/>
    <x v="0"/>
    <n v="1"/>
    <n v="0"/>
    <n v="0"/>
    <n v="0"/>
    <n v="0"/>
    <n v="0"/>
    <n v="2952.5921608902427"/>
    <n v="-809.62727571356163"/>
    <n v="0.37780706595517094"/>
    <n v="2894.865560791296"/>
    <n v="-751.90067561461501"/>
    <n v="0.35086934033108202"/>
    <n v="2577.5555049464147"/>
    <n v="-434.59061976973362"/>
    <n v="0.20279875922180729"/>
    <n v="4744.5037726282171"/>
    <n v="-2601.5388874515361"/>
    <n v="1.213990441675878"/>
    <n v="4101.0751630958857"/>
    <n v="-1958.1102779192047"/>
    <n v="0.91373885380196718"/>
    <n v="4545.6006298971351"/>
    <n v="-2402.6357447204541"/>
    <n v="1.1211736418734477"/>
    <n v="8.2824537844427901"/>
    <n v="2134.6824313922384"/>
    <n v="0.99613504922934859"/>
    <n v="8.2304401038791344"/>
    <n v="2134.7344450728019"/>
    <n v="0.99615932105989657"/>
    <n v="8.2507984132419203"/>
    <n v="2134.7140867634389"/>
    <n v="0.99614982099318816"/>
    <n v="8.3995752773471128"/>
    <n v="2134.5653098993339"/>
    <n v="0.99608039528064662"/>
    <n v="8.3521930111882057"/>
    <n v="2134.6126921654927"/>
    <n v="0.99610250589313798"/>
    <n v="8.1956123095984434"/>
    <n v="2134.7692728670827"/>
    <n v="0.99617557321340677"/>
  </r>
  <r>
    <x v="44"/>
    <x v="0"/>
    <d v="2017-11-05T00:00:00"/>
    <n v="1666.7072429255313"/>
    <n v="2074.1245689739949"/>
    <n v="1629.1495396636114"/>
    <n v="7.3958134028318039"/>
    <n v="7.4186052482070934"/>
    <n v="271.61155069897558"/>
    <n v="273.18724329482615"/>
    <n v="270.26693906185193"/>
    <n v="5.5994101337848514"/>
    <n v="5.6043729231269799"/>
    <n v="135.80577534948779"/>
    <n v="135.92517350395002"/>
    <n v="135.40239185835068"/>
    <n v="4.9082510254502916"/>
    <n v="4.9112257425670345"/>
    <x v="44"/>
    <n v="7.6220985171572266"/>
    <x v="0"/>
    <n v="45"/>
    <x v="44"/>
    <n v="17.903474562066947"/>
    <x v="0"/>
    <n v="1"/>
    <n v="0"/>
    <n v="0"/>
    <n v="0"/>
    <n v="0"/>
    <n v="0"/>
    <n v="2968.820757044582"/>
    <n v="-925.97617779267148"/>
    <n v="0.45327783973255753"/>
    <n v="2906.6713983592344"/>
    <n v="-863.8268191073239"/>
    <n v="0.4228548896380836"/>
    <n v="2585.3237581786302"/>
    <n v="-542.47917892671967"/>
    <n v="0.26555088156798273"/>
    <n v="4748.1438058802014"/>
    <n v="-2705.2992266282909"/>
    <n v="1.3242804930461087"/>
    <n v="4105.8124861899723"/>
    <n v="-2062.9679069380618"/>
    <n v="1.0098506405678305"/>
    <n v="4551.4527260867235"/>
    <n v="-2508.6081468348129"/>
    <n v="1.2279975541523893"/>
    <n v="8.2835551317327916"/>
    <n v="2034.5610241201778"/>
    <n v="0.99594508793480208"/>
    <n v="8.2311499698829103"/>
    <n v="2034.6134292820277"/>
    <n v="0.99597074096899874"/>
    <n v="8.253948861573253"/>
    <n v="2034.5906303903373"/>
    <n v="0.99595958060373058"/>
    <n v="8.4013863606233308"/>
    <n v="2034.4431928912873"/>
    <n v="0.99588740795753539"/>
    <n v="8.3533219679281423"/>
    <n v="2034.4912572839823"/>
    <n v="0.99591093612663029"/>
    <n v="8.1984830154370307"/>
    <n v="2034.6460962364736"/>
    <n v="0.99598673188420472"/>
  </r>
  <r>
    <x v="45"/>
    <x v="0"/>
    <d v="2017-11-12T00:00:00"/>
    <n v="1683.3743153547869"/>
    <n v="2094.8658146637349"/>
    <n v="1645.4169723709638"/>
    <n v="7.4057491097241508"/>
    <n v="7.4285555790602613"/>
    <n v="274.32766620596533"/>
    <n v="273.75745475039571"/>
    <n v="272.96960845247042"/>
    <n v="5.6093604646380193"/>
    <n v="5.6143232539801486"/>
    <n v="137.16383310298266"/>
    <n v="136.79223522327285"/>
    <n v="136.7564157769342"/>
    <n v="4.9182013563034603"/>
    <n v="4.9211760734202032"/>
    <x v="45"/>
    <n v="7.682020310334627"/>
    <x v="0"/>
    <n v="46"/>
    <x v="45"/>
    <n v="17.93331093066563"/>
    <x v="0"/>
    <n v="1"/>
    <n v="0"/>
    <n v="0"/>
    <n v="0"/>
    <n v="0"/>
    <n v="0"/>
    <n v="2985.2116391604645"/>
    <n v="-816.21424302658625"/>
    <n v="0.37630946191150089"/>
    <n v="2918.5952943028515"/>
    <n v="-749.59789816897319"/>
    <n v="0.34559649518486807"/>
    <n v="2593.1696939431677"/>
    <n v="-424.17229780928938"/>
    <n v="0.19556146013146616"/>
    <n v="4751.8202394647051"/>
    <n v="-2582.8228433308268"/>
    <n v="1.1907911221721936"/>
    <n v="4110.5971825150009"/>
    <n v="-1941.5997863811226"/>
    <n v="0.89516003561918533"/>
    <n v="4557.3633432382067"/>
    <n v="-2388.3659471043284"/>
    <n v="1.1011382269805685"/>
    <n v="8.2846564790227912"/>
    <n v="2160.7127396548553"/>
    <n v="0.9961804211965446"/>
    <n v="8.2318598358866861"/>
    <n v="2160.7655362979917"/>
    <n v="0.99620476269332581"/>
    <n v="8.2570993099045857"/>
    <n v="2160.7402968239735"/>
    <n v="0.99619312622291634"/>
    <n v="8.4031974438995487"/>
    <n v="2160.5941986899788"/>
    <n v="0.99612576877276215"/>
    <n v="8.3544498323245815"/>
    <n v="2160.6429463015538"/>
    <n v="0.9961482434938761"/>
    <n v="8.2013543444942023"/>
    <n v="2160.7960417893842"/>
    <n v="0.99621882702159414"/>
  </r>
  <r>
    <x v="46"/>
    <x v="0"/>
    <d v="2017-11-19T00:00:00"/>
    <n v="1700.2080585083349"/>
    <n v="2115.8144728103725"/>
    <n v="1661.8542982121749"/>
    <n v="7.4156893050334531"/>
    <n v="7.4385059099134301"/>
    <n v="277.07094286802499"/>
    <n v="275.41419880921035"/>
    <n v="275.69930453699516"/>
    <n v="5.6193107954911872"/>
    <n v="5.6242735848333165"/>
    <n v="138.53547143401249"/>
    <n v="138.01250057079059"/>
    <n v="138.12397993470353"/>
    <n v="4.9281516871566282"/>
    <n v="4.9311264042733711"/>
    <x v="46"/>
    <n v="7.7202460747210448"/>
    <x v="0"/>
    <n v="47"/>
    <x v="46"/>
    <n v="17.963151787681269"/>
    <x v="0"/>
    <n v="1"/>
    <n v="0"/>
    <n v="0"/>
    <n v="0"/>
    <n v="0"/>
    <n v="0"/>
    <n v="3001.7664300975061"/>
    <n v="-748.2523849114018"/>
    <n v="0.33203803921692804"/>
    <n v="2930.6384292059047"/>
    <n v="-677.12438401980035"/>
    <n v="0.30047488963570257"/>
    <n v="2601.094089065351"/>
    <n v="-347.58004387924666"/>
    <n v="0.15423912915996141"/>
    <n v="4755.5334373850546"/>
    <n v="-2502.0193921989503"/>
    <n v="1.1102745942692021"/>
    <n v="4115.4297258032784"/>
    <n v="-1861.9156806171741"/>
    <n v="0.82622767965194088"/>
    <n v="4563.3330665612048"/>
    <n v="-2309.8190213751004"/>
    <n v="1.0249854116992407"/>
    <n v="8.2857578263127927"/>
    <n v="2245.2282873597915"/>
    <n v="0.9963231834103663"/>
    <n v="8.2325697018904638"/>
    <n v="2245.2814754842138"/>
    <n v="0.99634678571474777"/>
    <n v="8.2602497582359184"/>
    <n v="2245.2537954278682"/>
    <n v="0.99633450265114543"/>
    <n v="8.4050085271757666"/>
    <n v="2245.1090366589287"/>
    <n v="0.99627026574556743"/>
    <n v="8.3555769396283761"/>
    <n v="2245.1584682464759"/>
    <n v="0.9962922010814721"/>
    <n v="8.2042261054981118"/>
    <n v="2245.3098190806063"/>
    <n v="0.99635936322517105"/>
  </r>
  <r>
    <x v="47"/>
    <x v="0"/>
    <d v="2017-11-26T00:00:00"/>
    <n v="1717.2101390934176"/>
    <n v="2136.9726175384753"/>
    <n v="1678.4610504765476"/>
    <n v="7.425632611191987"/>
    <n v="7.448456240766598"/>
    <n v="279.84165229670526"/>
    <n v="277.62792555295778"/>
    <n v="278.4562975823651"/>
    <n v="5.629261126344355"/>
    <n v="5.6342239156864844"/>
    <n v="139.92082614835263"/>
    <n v="139.34832847508403"/>
    <n v="139.50521973405057"/>
    <n v="4.9381020180097961"/>
    <n v="4.941076735126539"/>
    <x v="47"/>
    <n v="7.7217933850314644"/>
    <x v="0"/>
    <n v="48"/>
    <x v="47"/>
    <n v="17.99299575554614"/>
    <x v="0"/>
    <n v="1"/>
    <n v="0"/>
    <n v="0"/>
    <n v="0"/>
    <n v="0"/>
    <n v="0"/>
    <n v="3018.486768943917"/>
    <n v="-761.48313920216106"/>
    <n v="0.33738675878394098"/>
    <n v="2942.8019954579891"/>
    <n v="-685.79836571623309"/>
    <n v="0.30385346158911647"/>
    <n v="2609.0977281387559"/>
    <n v="-352.09409839699993"/>
    <n v="0.15600067884573415"/>
    <n v="4759.2837672846063"/>
    <n v="-2502.2801375428503"/>
    <n v="1.1086735105646057"/>
    <n v="4120.3105945244397"/>
    <n v="-1863.3069647826837"/>
    <n v="0.82556666734110717"/>
    <n v="4569.3624871174334"/>
    <n v="-2312.3588573756774"/>
    <n v="1.0245259807757843"/>
    <n v="8.2868591736027941"/>
    <n v="2248.7167705681532"/>
    <n v="0.99632838021862158"/>
    <n v="8.2332795678942396"/>
    <n v="2248.7703501738615"/>
    <n v="0.99635211948292857"/>
    <n v="8.2634002065672494"/>
    <n v="2248.7402295351885"/>
    <n v="0.99633877407298943"/>
    <n v="8.4068196104519846"/>
    <n v="2248.5968101313038"/>
    <n v="0.99627522991116579"/>
    <n v="8.356703522203496"/>
    <n v="2248.6469262195524"/>
    <n v="0.99629743461105569"/>
    <n v="8.2070981658773192"/>
    <n v="2248.7965315758788"/>
    <n v="0.99636371955378011"/>
  </r>
  <r>
    <x v="48"/>
    <x v="0"/>
    <d v="2017-12-03T00:00:00"/>
    <n v="1734.3822404843518"/>
    <n v="2158.3423437138604"/>
    <n v="1695.2374074788886"/>
    <n v="7.4355780734159609"/>
    <n v="7.4584065716197658"/>
    <n v="282.64006881967231"/>
    <n v="280.13399718631501"/>
    <n v="281.24086055818879"/>
    <n v="5.6392114571975238"/>
    <n v="5.6441742465396523"/>
    <n v="141.32003440983615"/>
    <n v="140.72852262941052"/>
    <n v="140.90027193139107"/>
    <n v="4.948052348862964"/>
    <n v="4.9510270659797069"/>
    <x v="48"/>
    <n v="7.5989436702054878"/>
    <x v="0"/>
    <n v="49"/>
    <x v="48"/>
    <n v="18.022841879476449"/>
    <x v="0"/>
    <n v="1"/>
    <n v="0"/>
    <n v="0"/>
    <n v="0"/>
    <n v="0"/>
    <n v="0"/>
    <n v="3035.3743111787935"/>
    <n v="-1039.2880555002885"/>
    <n v="0.52066289848131642"/>
    <n v="2955.0871973725934"/>
    <n v="-959.0009416940884"/>
    <n v="0.48044063174419632"/>
    <n v="2617.181403602895"/>
    <n v="-621.09514792438995"/>
    <n v="0.31115646739086872"/>
    <n v="4763.0716004831538"/>
    <n v="-2766.9853448046488"/>
    <n v="1.3862052989609417"/>
    <n v="4125.2402719328129"/>
    <n v="-2129.1540162543079"/>
    <n v="1.0666643338669604"/>
    <n v="4575.452201879224"/>
    <n v="-2579.365946200719"/>
    <n v="1.2922116661356133"/>
    <n v="8.2879605208927938"/>
    <n v="1987.7982951576123"/>
    <n v="0.99584789460008805"/>
    <n v="8.2339894338980155"/>
    <n v="1987.8522662446071"/>
    <n v="0.9958749330543839"/>
    <n v="8.2665506548985821"/>
    <n v="1987.8197050236065"/>
    <n v="0.99585862052234386"/>
    <n v="8.4086306937282025"/>
    <n v="1987.6776249847769"/>
    <n v="0.99578744121412233"/>
    <n v="8.3578297410999962"/>
    <n v="1987.7284259374051"/>
    <n v="0.99581289149337937"/>
    <n v="8.2099704337473725"/>
    <n v="1987.8762852447576"/>
    <n v="0.99588696610159422"/>
  </r>
  <r>
    <x v="49"/>
    <x v="0"/>
    <d v="2017-12-10T00:00:00"/>
    <n v="1751.7260628891954"/>
    <n v="2179.925767150999"/>
    <n v="1712.1840041019805"/>
    <n v="7.4455250299577607"/>
    <n v="7.4683569024729337"/>
    <n v="285.46646950786902"/>
    <n v="282.80023334709199"/>
    <n v="284.05326916377066"/>
    <n v="5.6491617880506917"/>
    <n v="5.654124577392821"/>
    <n v="142.73323475393451"/>
    <n v="142.1318211165773"/>
    <n v="142.30927465070499"/>
    <n v="4.9580026797161327"/>
    <n v="4.9609773968328756"/>
    <x v="49"/>
    <n v="7.7601024840660093"/>
    <x v="0"/>
    <n v="50"/>
    <x v="49"/>
    <n v="18.052689497724586"/>
    <x v="0"/>
    <n v="1"/>
    <n v="0"/>
    <n v="0"/>
    <n v="0"/>
    <n v="0"/>
    <n v="0"/>
    <n v="3052.4307288360178"/>
    <n v="-707.28579588710363"/>
    <n v="0.30159577173668478"/>
    <n v="2967.4952513063445"/>
    <n v="-622.3503183574303"/>
    <n v="0.26537819032568394"/>
    <n v="2625.3459158216756"/>
    <n v="-280.20098287276141"/>
    <n v="0.11948130750299568"/>
    <n v="4766.897312013688"/>
    <n v="-2421.7523790647738"/>
    <n v="1.0326664015684222"/>
    <n v="4130.219246115269"/>
    <n v="-1785.0743131663548"/>
    <n v="0.76117867517966331"/>
    <n v="4581.6028137886333"/>
    <n v="-2236.4578808397191"/>
    <n v="0.95365444131739607"/>
    <n v="8.2890618681827952"/>
    <n v="2336.8558710807315"/>
    <n v="0.9964654372735251"/>
    <n v="8.2346992999017914"/>
    <n v="2336.9102336490123"/>
    <n v="0.99648861817271694"/>
    <n v="8.2697011032299148"/>
    <n v="2336.8752318456841"/>
    <n v="0.99647369295302735"/>
    <n v="8.4104417770044204"/>
    <n v="2336.7344911719097"/>
    <n v="0.99641367931728264"/>
    <n v="8.3589557079394687"/>
    <n v="2336.7859772409747"/>
    <n v="0.99643563364016552"/>
    <n v="8.2128428454244116"/>
    <n v="2336.9320901034898"/>
    <n v="0.99649793804637177"/>
  </r>
  <r>
    <x v="50"/>
    <x v="0"/>
    <d v="2017-12-17T00:00:00"/>
    <n v="1769.2433235180874"/>
    <n v="2201.7250248225091"/>
    <n v="1729.3017999268125"/>
    <n v="7.4554730221726073"/>
    <n v="7.4783072333261016"/>
    <n v="288.32113420294775"/>
    <n v="285.56068377501987"/>
    <n v="286.89380185540836"/>
    <n v="5.6591121189038596"/>
    <n v="5.6640749082459889"/>
    <n v="144.16056710147384"/>
    <n v="143.55194330600489"/>
    <n v="143.73236739721204"/>
    <n v="4.9679530105693006"/>
    <n v="4.9709277276860435"/>
    <x v="50"/>
    <n v="7.6119201973283674"/>
    <x v="0"/>
    <n v="51"/>
    <x v="50"/>
    <n v="18.082538151645767"/>
    <x v="0"/>
    <n v="1"/>
    <n v="0"/>
    <n v="0"/>
    <n v="0"/>
    <n v="0"/>
    <n v="0"/>
    <n v="3069.6577106698151"/>
    <n v="-1047.500397504233"/>
    <n v="0.51801132913068249"/>
    <n v="2980.0273857794332"/>
    <n v="-957.87007261385111"/>
    <n v="0.47368721828785681"/>
    <n v="2633.5920731626438"/>
    <n v="-611.43475999706175"/>
    <n v="0.30236755370920793"/>
    <n v="4770.7612806595262"/>
    <n v="-2748.6039674939439"/>
    <n v="1.359243392983678"/>
    <n v="4135.2480100395496"/>
    <n v="-2113.0906968739673"/>
    <n v="1.0449685012715622"/>
    <n v="4587.8149318171354"/>
    <n v="-2565.6576186515531"/>
    <n v="1.2687725143575252"/>
    <n v="8.2901632154727949"/>
    <n v="2013.8671499501093"/>
    <n v="0.99590033714909398"/>
    <n v="8.235409165905569"/>
    <n v="2013.9219039996765"/>
    <n v="0.99592741419656738"/>
    <n v="8.2728515515612457"/>
    <n v="2013.8844616140209"/>
    <n v="0.99590889813680694"/>
    <n v="8.4122528602806401"/>
    <n v="2013.7450603053014"/>
    <n v="0.9958399612109744"/>
    <n v="8.3600815000847319"/>
    <n v="2013.7972316654973"/>
    <n v="0.99586576106336777"/>
    <n v="8.2157153567703496"/>
    <n v="2013.9415978088118"/>
    <n v="0.99593715320599419"/>
  </r>
  <r>
    <x v="51"/>
    <x v="0"/>
    <d v="2017-12-24T00:00:00"/>
    <n v="1786.9357567532684"/>
    <n v="2223.7422750707342"/>
    <n v="1746.591986974749"/>
    <n v="7.4654217321841259"/>
    <n v="7.4882575641792704"/>
    <n v="291.20434554497717"/>
    <n v="288.38251465999849"/>
    <n v="289.76273987396246"/>
    <n v="5.6690624497570274"/>
    <n v="5.6740252390991568"/>
    <n v="145.60217277248859"/>
    <n v="144.98710393254345"/>
    <n v="145.16969107118416"/>
    <n v="4.9779033414224685"/>
    <n v="4.9808780585392114"/>
    <x v="51"/>
    <n v="7.7734101020124244"/>
    <x v="0"/>
    <n v="52"/>
    <x v="51"/>
    <n v="18.112387523363623"/>
    <x v="0"/>
    <n v="1"/>
    <n v="0"/>
    <n v="0"/>
    <n v="0"/>
    <n v="0"/>
    <n v="0"/>
    <n v="3087.0569623219499"/>
    <n v="-710.49515835827424"/>
    <n v="0.29895926004251044"/>
    <n v="2992.6848415972522"/>
    <n v="-616.12303763357659"/>
    <n v="0.25924974330816675"/>
    <n v="2641.9206920770216"/>
    <n v="-265.35888811334598"/>
    <n v="0.11165663256506744"/>
    <n v="4774.6638889918231"/>
    <n v="-2398.1020850281475"/>
    <n v="1.009063631767769"/>
    <n v="4140.3270616030732"/>
    <n v="-1763.7652576393975"/>
    <n v="0.74214996416156975"/>
    <n v="4594.0891710259239"/>
    <n v="-2217.5273670622482"/>
    <n v="0.93308213712928201"/>
    <n v="8.2912645627627963"/>
    <n v="2368.2705394009126"/>
    <n v="0.99651123545411924"/>
    <n v="8.2361190319093449"/>
    <n v="2368.3256849317663"/>
    <n v="0.99653443936607378"/>
    <n v="8.2760019998925785"/>
    <n v="2368.2858019637829"/>
    <n v="0.99651765757318411"/>
    <n v="8.414063943556858"/>
    <n v="2368.1477400201188"/>
    <n v="0.996459564430631"/>
    <n v="8.3612071711542146"/>
    <n v="2368.2005967925215"/>
    <n v="0.99648180528812291"/>
    <n v="8.2185879371940835"/>
    <n v="2368.3432160264815"/>
    <n v="0.99654181602873237"/>
  </r>
  <r>
    <x v="52"/>
    <x v="0"/>
    <d v="2017-12-31T00:00:00"/>
    <n v="1804.8051143208008"/>
    <n v="2245.9796978214413"/>
    <n v="1764.0559251785644"/>
    <n v="7.475370939680154"/>
    <n v="7.4982078950324382"/>
    <n v="294.11638900042698"/>
    <n v="291.24945183021271"/>
    <n v="292.66036727270205"/>
    <n v="5.6790127806101962"/>
    <n v="5.6839755699523247"/>
    <n v="147.05819450021346"/>
    <n v="146.43686732991245"/>
    <n v="146.62138798189599"/>
    <n v="4.9878536722756364"/>
    <n v="4.9908283893923793"/>
    <x v="52"/>
    <n v="7.6997367854455039"/>
    <x v="0"/>
    <n v="53"/>
    <x v="52"/>
    <n v="18.142237392565988"/>
    <x v="0"/>
    <n v="1"/>
    <n v="0"/>
    <n v="0"/>
    <n v="0"/>
    <n v="0"/>
    <n v="0"/>
    <n v="3104.6302064906058"/>
    <n v="-896.86340744369136"/>
    <n v="0.40623104207874866"/>
    <n v="3005.4688719732494"/>
    <n v="-797.70207292633495"/>
    <n v="0.36131627365295116"/>
    <n v="2650.3325971805434"/>
    <n v="-442.56579813362896"/>
    <n v="0.20045858028333569"/>
    <n v="4778.6055234074438"/>
    <n v="-2570.8387243605293"/>
    <n v="1.1644521176196472"/>
    <n v="4145.4569036822322"/>
    <n v="-1937.6901046353178"/>
    <n v="0.87766973643765822"/>
    <n v="4600.4261526267992"/>
    <n v="-2392.6593535798847"/>
    <n v="1.0837464149804172"/>
    <n v="8.292365910052796"/>
    <n v="2199.4744331368615"/>
    <n v="0.99624400280245506"/>
    <n v="8.2368288979131208"/>
    <n v="2199.5299701490012"/>
    <n v="0.99626915809157512"/>
    <n v="8.2791524482239112"/>
    <n v="2199.4876465986904"/>
    <n v="0.99624998779228036"/>
    <n v="8.415875026833076"/>
    <n v="2199.3509240200815"/>
    <n v="0.99618805979396641"/>
    <n v="8.3623327583095115"/>
    <n v="2199.4044662886049"/>
    <n v="0.99621231157116796"/>
    <n v="8.2214605654936719"/>
    <n v="2199.5453384814209"/>
    <n v="0.99627611912225389"/>
  </r>
  <r>
    <x v="53"/>
    <x v="0"/>
    <d v="2018-01-07T00:00:00"/>
    <n v="1822.853165464009"/>
    <n v="2268.4394947996557"/>
    <n v="1781.6950972641976"/>
    <n v="7.4853204919682268"/>
    <n v="7.5081582258856061"/>
    <n v="297.05755289043128"/>
    <n v="294.15350236032202"/>
    <n v="295.58697094542913"/>
    <n v="5.6889631114633641"/>
    <n v="5.6939259008054934"/>
    <n v="148.52877644521558"/>
    <n v="147.90120371062463"/>
    <n v="148.08760186171494"/>
    <n v="4.9978040031288042"/>
    <n v="5.0007787202455471"/>
    <x v="53"/>
    <n v="7.5976802365284053"/>
    <x v="1"/>
    <n v="2"/>
    <x v="53"/>
    <n v="18.172087606560396"/>
    <x v="0"/>
    <n v="1"/>
    <n v="0"/>
    <n v="0"/>
    <n v="0"/>
    <n v="0"/>
    <n v="0"/>
    <n v="3122.3791831009489"/>
    <n v="-1128.8132575499899"/>
    <n v="0.56622820599124224"/>
    <n v="3018.3807426530075"/>
    <n v="-1024.8148171020484"/>
    <n v="0.51406116244629418"/>
    <n v="2658.8286213351003"/>
    <n v="-665.26269578414121"/>
    <n v="0.33370488894180084"/>
    <n v="4782.5865741672196"/>
    <n v="-2789.0206486162606"/>
    <n v="1.399010994755773"/>
    <n v="4150.638044182183"/>
    <n v="-2157.0721186312239"/>
    <n v="1.0820169481152608"/>
    <n v="4606.8265040436836"/>
    <n v="-2613.2605784927246"/>
    <n v="1.3108473339152311"/>
    <n v="8.2934672573427974"/>
    <n v="1985.2724582936162"/>
    <n v="0.99583988312046878"/>
    <n v="8.2375387639168984"/>
    <n v="1985.3283867870421"/>
    <n v="0.99586793761954961"/>
    <n v="8.2823028965552439"/>
    <n v="1985.2836226544039"/>
    <n v="0.99584548331690304"/>
    <n v="8.4176861101092939"/>
    <n v="1985.1482394408497"/>
    <n v="0.99577757324088345"/>
    <n v="8.3634582873063223"/>
    <n v="1985.2024672636528"/>
    <n v="0.99580477466026374"/>
    <n v="8.2243332269746254"/>
    <n v="1985.3415923239845"/>
    <n v="0.99587456169792754"/>
  </r>
  <r>
    <x v="54"/>
    <x v="0"/>
    <d v="2018-01-14T00:00:00"/>
    <n v="1841.0816971186491"/>
    <n v="2291.1238897476524"/>
    <n v="1799.511077220533"/>
    <n v="7.495270283221469"/>
    <n v="7.518108556738774"/>
    <n v="300.02812841933559"/>
    <n v="297.09081538982878"/>
    <n v="298.54284065488343"/>
    <n v="5.698913442316532"/>
    <n v="5.7038762316586613"/>
    <n v="150.01406420966774"/>
    <n v="149.38020605995479"/>
    <n v="149.5684778803321"/>
    <n v="5.007754333981973"/>
    <n v="5.0107290510987159"/>
    <x v="54"/>
    <n v="7.8037615465687011"/>
    <x v="1"/>
    <n v="3"/>
    <x v="54"/>
    <n v="18.201938059519975"/>
    <x v="0"/>
    <n v="1"/>
    <n v="0"/>
    <n v="0"/>
    <n v="0"/>
    <n v="0"/>
    <n v="0"/>
    <n v="3140.3056494773955"/>
    <n v="-690.50594586614625"/>
    <n v="0.28186220483587765"/>
    <n v="3031.4217320395619"/>
    <n v="-581.62202842831266"/>
    <n v="0.23741615592937812"/>
    <n v="2667.4096057312026"/>
    <n v="-217.6099021199534"/>
    <n v="8.8827630193266283E-2"/>
    <n v="4786.6074354345938"/>
    <n v="-2336.8077318233445"/>
    <n v="0.95387705712375448"/>
    <n v="4155.8709960871329"/>
    <n v="-1706.0712924758836"/>
    <n v="0.69641256383571448"/>
    <n v="4613.2908589747367"/>
    <n v="-2163.4911553634875"/>
    <n v="0.88312981350037945"/>
    <n v="8.2945686046327971"/>
    <n v="2441.5051350066165"/>
    <n v="0.99661418499136656"/>
    <n v="8.2382486299206743"/>
    <n v="2441.5614549813286"/>
    <n v="0.99663717461563217"/>
    <n v="8.2854533448865766"/>
    <n v="2441.5142502663625"/>
    <n v="0.99661790580973897"/>
    <n v="8.4194971933855118"/>
    <n v="2441.3802064178635"/>
    <n v="0.99656318956158962"/>
    <n v="8.3645837759952126"/>
    <n v="2441.4351198352542"/>
    <n v="0.99658560503388716"/>
    <n v="8.2272059114526002"/>
    <n v="2441.5724976997967"/>
    <n v="0.99664168221617266"/>
  </r>
  <r>
    <x v="55"/>
    <x v="0"/>
    <d v="2018-01-21T00:00:00"/>
    <n v="1859.4925140898356"/>
    <n v="2314.0351286451291"/>
    <n v="1817.5055082813237"/>
    <n v="7.5052202400943191"/>
    <n v="7.5280588875919427"/>
    <n v="303.02840970352895"/>
    <n v="300.05961254667886"/>
    <n v="301.5282690614323"/>
    <n v="5.7088637731697007"/>
    <n v="5.7138265625118292"/>
    <n v="151.51420485176442"/>
    <n v="150.87400521422151"/>
    <n v="151.06416265913541"/>
    <n v="5.0177046648351409"/>
    <n v="5.0206793819518838"/>
    <x v="55"/>
    <n v="7.5790903606530016"/>
    <x v="1"/>
    <n v="4"/>
    <x v="55"/>
    <n v="18.231788678099161"/>
    <x v="0"/>
    <n v="1"/>
    <n v="0"/>
    <n v="0"/>
    <n v="0"/>
    <n v="0"/>
    <n v="0"/>
    <n v="3158.4113805176057"/>
    <n v="-1201.563251020639"/>
    <n v="0.61402989476220438"/>
    <n v="3044.5931313199826"/>
    <n v="-1087.7450018230159"/>
    <n v="0.55586582598141376"/>
    <n v="2676.0763999712658"/>
    <n v="-719.22827047429905"/>
    <n v="0.3675442460929178"/>
    <n v="4790.6685053146412"/>
    <n v="-2833.8203758176742"/>
    <n v="1.4481554971494617"/>
    <n v="4161.1562775111333"/>
    <n v="-2204.3081480141664"/>
    <n v="1.1264584689977002"/>
    <n v="4619.8198574551006"/>
    <n v="-2662.9717279581337"/>
    <n v="1.3608474197957738"/>
    <n v="8.2956699519227985"/>
    <n v="1948.552459545044"/>
    <n v="0.99576069812118984"/>
    <n v="8.2389584959244502"/>
    <n v="1948.6091710010423"/>
    <n v="0.99578967914181349"/>
    <n v="8.2886037932179075"/>
    <n v="1948.5595257037489"/>
    <n v="0.99576430911102509"/>
    <n v="8.4213082766617298"/>
    <n v="1948.4268212203051"/>
    <n v="0.99569649368812974"/>
    <n v="8.3657092367478825"/>
    <n v="1948.4824202602188"/>
    <n v="0.99572490623536614"/>
    <n v="8.2300786118691249"/>
    <n v="1948.6180508850975"/>
    <n v="0.99579421699220738"/>
  </r>
  <r>
    <x v="56"/>
    <x v="0"/>
    <d v="2018-01-28T00:00:00"/>
    <n v="1878.0874392307337"/>
    <n v="2337.17547993158"/>
    <n v="1835.6800875661465"/>
    <n v="7.5151703117531259"/>
    <n v="7.5380092184451106"/>
    <n v="306.05869380056424"/>
    <n v="303.05915317362155"/>
    <n v="304.5435517520466"/>
    <n v="5.7188141040228686"/>
    <n v="5.7237768933649971"/>
    <n v="153.02934690028206"/>
    <n v="152.38274439446388"/>
    <n v="152.57480428572677"/>
    <n v="5.0276549956883088"/>
    <n v="5.0306297128050517"/>
    <x v="56"/>
    <n v="7.7926131058628281"/>
    <x v="1"/>
    <n v="5"/>
    <x v="56"/>
    <n v="18.261639411464301"/>
    <x v="0"/>
    <n v="1"/>
    <n v="0"/>
    <n v="0"/>
    <n v="0"/>
    <n v="0"/>
    <n v="0"/>
    <n v="3176.6981688682185"/>
    <n v="-754.05823614467454"/>
    <n v="0.31125477045074479"/>
    <n v="3057.8962445932075"/>
    <n v="-635.25631186966348"/>
    <n v="0.26221656107001634"/>
    <n v="2684.8298621537301"/>
    <n v="-262.18992943018611"/>
    <n v="0.10822488554270253"/>
    <n v="4794.7701858934897"/>
    <n v="-2372.1302531699457"/>
    <n v="0.97915097540028784"/>
    <n v="4166.4944117493724"/>
    <n v="-1743.8544790258284"/>
    <n v="0.71981579081187619"/>
    <n v="4626.4141459202674"/>
    <n v="-2203.7742131967234"/>
    <n v="0.90965817223991241"/>
    <n v="8.2967712992128"/>
    <n v="2414.3431614243314"/>
    <n v="0.99657531802925192"/>
    <n v="8.2396683619282278"/>
    <n v="2414.4002643616159"/>
    <n v="0.99659888857166445"/>
    <n v="8.2917542415492402"/>
    <n v="2414.3481784819946"/>
    <n v="0.99657738893446379"/>
    <n v="8.4231193599379477"/>
    <n v="2414.216813363606"/>
    <n v="0.99652316497958959"/>
    <n v="8.3668346781388063"/>
    <n v="2414.2730980454053"/>
    <n v="0.99654639776834986"/>
    <n v="8.2329513233321752"/>
    <n v="2414.4069814002119"/>
    <n v="0.9966016611828582"/>
  </r>
  <r>
    <x v="57"/>
    <x v="0"/>
    <d v="2018-02-04T00:00:00"/>
    <n v="1896.8683136230409"/>
    <n v="2360.5472347308955"/>
    <n v="1854.0365553832148"/>
    <n v="7.5251204629665978"/>
    <n v="7.5479595492982785"/>
    <n v="309.1192807385699"/>
    <n v="306.0892169560957"/>
    <n v="307.58898726956704"/>
    <n v="5.7287644348760365"/>
    <n v="5.7337272242181658"/>
    <n v="154.55964036928489"/>
    <n v="153.90657157683859"/>
    <n v="154.10055232858403"/>
    <n v="5.0376053265414766"/>
    <n v="5.0405800436582195"/>
    <x v="57"/>
    <n v="7.801379360408224"/>
    <x v="1"/>
    <n v="6"/>
    <x v="57"/>
    <n v="18.291490224384113"/>
    <x v="0"/>
    <n v="1"/>
    <n v="0"/>
    <n v="0"/>
    <n v="0"/>
    <n v="0"/>
    <n v="0"/>
    <n v="3195.1678251023377"/>
    <n v="-751.19705488223735"/>
    <n v="0.30736744646687642"/>
    <n v="3071.3323889991643"/>
    <n v="-627.36161877906397"/>
    <n v="0.25669767675763355"/>
    <n v="2693.6708589580189"/>
    <n v="-249.70008873791858"/>
    <n v="0.10216983434520821"/>
    <n v="4798.9128832781262"/>
    <n v="-2354.9421130580258"/>
    <n v="0.96357212686547122"/>
    <n v="4171.885927329995"/>
    <n v="-1727.9151571098946"/>
    <n v="0.70701138416409182"/>
    <n v="4633.0743772700862"/>
    <n v="-2189.1036070499858"/>
    <n v="0.89571595279465577"/>
    <n v="8.2978726465027997"/>
    <n v="2435.6728975735978"/>
    <n v="0.99660475781968727"/>
    <n v="8.2403782279320037"/>
    <n v="2435.7303919921683"/>
    <n v="0.9966282828222246"/>
    <n v="8.2949046898805712"/>
    <n v="2435.6758655302197"/>
    <n v="0.99660597221908109"/>
    <n v="8.4249304432141656"/>
    <n v="2435.5458397768862"/>
    <n v="0.9965527695560551"/>
    <n v="8.3679601061106865"/>
    <n v="2435.6028101139896"/>
    <n v="0.99657608012007559"/>
    <n v="8.2358240424512381"/>
    <n v="2435.7349461776489"/>
    <n v="0.99663014625919211"/>
  </r>
  <r>
    <x v="58"/>
    <x v="0"/>
    <d v="2018-02-11T00:00:00"/>
    <n v="1915.8369967592714"/>
    <n v="2384.1527070782045"/>
    <n v="1872.5766877960318"/>
    <n v="7.5350706693169869"/>
    <n v="7.5579098801514464"/>
    <n v="312.21047354595555"/>
    <n v="309.14984525102562"/>
    <n v="310.66487714226275"/>
    <n v="5.7387147657292044"/>
    <n v="5.7436775550713337"/>
    <n v="156.10523677297775"/>
    <n v="155.44563721413599"/>
    <n v="155.64155785186989"/>
    <n v="5.0475556573946454"/>
    <n v="5.0505303745113883"/>
    <x v="58"/>
    <n v="7.7836589856679881"/>
    <x v="1"/>
    <n v="7"/>
    <x v="58"/>
    <n v="18.321341092440836"/>
    <x v="0"/>
    <n v="1"/>
    <n v="0"/>
    <n v="0"/>
    <n v="0"/>
    <n v="0"/>
    <n v="0"/>
    <n v="3213.8221778987977"/>
    <n v="-812.77802443120981"/>
    <n v="0.33851023658077917"/>
    <n v="3084.9028948491809"/>
    <n v="-683.85874138159306"/>
    <n v="0.28481722853532881"/>
    <n v="2702.6002657303507"/>
    <n v="-301.55611226276278"/>
    <n v="0.12559373880203556"/>
    <n v="4803.0970076366093"/>
    <n v="-2402.0528541690214"/>
    <n v="1.0004201091845715"/>
    <n v="4177.3313580664226"/>
    <n v="-1776.2872045988347"/>
    <n v="0.73979780922958904"/>
    <n v="4639.801210933404"/>
    <n v="-2238.7570574658162"/>
    <n v="0.93240978273248465"/>
    <n v="8.2989739937928011"/>
    <n v="2392.7451794737949"/>
    <n v="0.99654359792517455"/>
    <n v="8.2410880939357796"/>
    <n v="2392.8030653736523"/>
    <n v="0.99656770656131677"/>
    <n v="8.2980551382119039"/>
    <n v="2392.7460983293759"/>
    <n v="0.99654398061517191"/>
    <n v="8.4267415264903835"/>
    <n v="2392.6174119410975"/>
    <n v="0.99649038460441453"/>
    <n v="8.3690855247822391"/>
    <n v="2392.6750679428055"/>
    <n v="0.9965143974913182"/>
    <n v="8.2386967668764512"/>
    <n v="2392.8054567007116"/>
    <n v="0.9965687025142882"/>
  </r>
  <r>
    <x v="59"/>
    <x v="0"/>
    <d v="2018-02-18T00:00:00"/>
    <n v="1934.9953667268642"/>
    <n v="2407.9942341489868"/>
    <n v="1891.3022914752814"/>
    <n v="7.5450209138810918"/>
    <n v="7.5678602110046143"/>
    <n v="315.33257828141512"/>
    <n v="312.24121176622037"/>
    <n v="313.77152591368531"/>
    <n v="5.7486650965823722"/>
    <n v="5.7536278859245016"/>
    <n v="157.66628914070753"/>
    <n v="157.00009356273605"/>
    <n v="157.1979734303886"/>
    <n v="5.0575059882478133"/>
    <n v="5.0604807053645562"/>
    <x v="59"/>
    <n v="7.8235088516514137"/>
    <x v="1"/>
    <n v="8"/>
    <x v="59"/>
    <n v="18.351191998711279"/>
    <x v="0"/>
    <n v="1"/>
    <n v="0"/>
    <n v="0"/>
    <n v="0"/>
    <n v="0"/>
    <n v="0"/>
    <n v="3232.6630742232223"/>
    <n v="-734.00561162497524"/>
    <n v="0.29375999816385961"/>
    <n v="3098.6091057576978"/>
    <n v="-599.95164315945067"/>
    <n v="0.24010959971103307"/>
    <n v="2711.6189665704055"/>
    <n v="-212.96150397215843"/>
    <n v="8.5230371573504465E-2"/>
    <n v="4807.3229732386772"/>
    <n v="-2308.6655106404301"/>
    <n v="0.92396238588051505"/>
    <n v="4182.8312431102149"/>
    <n v="-1684.1737805119678"/>
    <n v="0.67403147719202272"/>
    <n v="4646.5953129333548"/>
    <n v="-2147.9378503351077"/>
    <n v="0.85963677794456828"/>
    <n v="8.3000753410828008"/>
    <n v="2490.3573872571642"/>
    <n v="0.996678185999752"/>
    <n v="8.2417979599395554"/>
    <n v="2490.4156646383076"/>
    <n v="0.99670150947726577"/>
    <n v="8.3012055865432366"/>
    <n v="2490.3562570117037"/>
    <n v="0.99667773365865397"/>
    <n v="8.4285526097666033"/>
    <n v="2490.2289099884806"/>
    <n v="0.99662676747976409"/>
    <n v="8.370210937008018"/>
    <n v="2490.2872516612392"/>
    <n v="0.99665011668774162"/>
    <n v="8.2415694949791956"/>
    <n v="2490.415893103268"/>
    <n v="0.99670160091235194"/>
  </r>
  <r>
    <x v="60"/>
    <x v="0"/>
    <d v="2018-02-25T00:00:00"/>
    <n v="1954.3453203941326"/>
    <n v="2432.0741764904765"/>
    <n v="1910.2152001509367"/>
    <n v="7.5549711849299541"/>
    <n v="7.5778105418577821"/>
    <n v="318.48590406422926"/>
    <n v="315.36355791522482"/>
    <n v="316.90924117282219"/>
    <n v="5.758615427435541"/>
    <n v="5.7635782167776695"/>
    <n v="159.2429520321146"/>
    <n v="158.57009449130103"/>
    <n v="158.76995316469248"/>
    <n v="5.0674563191009812"/>
    <n v="5.0704310362177241"/>
    <x v="60"/>
    <n v="7.8496587120664607"/>
    <x v="1"/>
    <n v="9"/>
    <x v="60"/>
    <n v="18.381042931466474"/>
    <x v="0"/>
    <n v="1"/>
    <n v="0"/>
    <n v="0"/>
    <n v="0"/>
    <n v="0"/>
    <n v="0"/>
    <n v="3251.6923795108914"/>
    <n v="-686.83356743099284"/>
    <n v="0.2677861113431132"/>
    <n v="3112.4523787752996"/>
    <n v="-547.59356669540102"/>
    <n v="0.21349852245915468"/>
    <n v="2720.7278544188612"/>
    <n v="-155.86904233896257"/>
    <n v="6.0771002912462478E-2"/>
    <n v="4811.5911984967661"/>
    <n v="-2246.7323864168675"/>
    <n v="0.87596727579517109"/>
    <n v="4188.3861270044454"/>
    <n v="-1623.5273149245468"/>
    <n v="0.63298896113817427"/>
    <n v="4653.4573559533046"/>
    <n v="-2088.598543873406"/>
    <n v="0.81431326123550518"/>
    <n v="8.3011766883728022"/>
    <n v="2556.5576353915258"/>
    <n v="0.99676349565548161"/>
    <n v="8.2425078259433331"/>
    <n v="2556.6163042539551"/>
    <n v="0.99678636976541435"/>
    <n v="8.3043560348745693"/>
    <n v="2556.5544560450239"/>
    <n v="0.99676225607594338"/>
    <n v="8.4303636930428212"/>
    <n v="2556.428448386856"/>
    <n v="0.99671312757905517"/>
    <n v="8.3713363447664264"/>
    <n v="2556.4874757351322"/>
    <n v="0.99673614145724543"/>
    <n v="8.2444422256307224"/>
    <n v="2556.6143698542678"/>
    <n v="0.99678561557197565"/>
  </r>
  <r>
    <x v="61"/>
    <x v="0"/>
    <d v="2018-03-04T00:00:00"/>
    <n v="1973.8887735980743"/>
    <n v="2456.3949182553815"/>
    <n v="1929.3172721850779"/>
    <n v="7.5649214743345912"/>
    <n v="7.5877608727109509"/>
    <n v="321.67076310487153"/>
    <n v="318.51716051004814"/>
    <n v="320.07833358455036"/>
    <n v="5.7685657582887089"/>
    <n v="5.7735285476308373"/>
    <n v="160.83538155243576"/>
    <n v="160.15579543409535"/>
    <n v="160.35765269633941"/>
    <n v="5.0774066499541499"/>
    <n v="5.0803813670708919"/>
    <x v="61"/>
    <n v="7.7388236441274287"/>
    <x v="1"/>
    <n v="10"/>
    <x v="61"/>
    <n v="18.410893882577451"/>
    <x v="0"/>
    <n v="1"/>
    <n v="0"/>
    <n v="0"/>
    <n v="0"/>
    <n v="0"/>
    <n v="0"/>
    <n v="3270.9119778514373"/>
    <n v="-975.14182651020701"/>
    <n v="0.42475586065987991"/>
    <n v="3126.4340845230772"/>
    <n v="-830.66393318184691"/>
    <n v="0.36182364889471103"/>
    <n v="2729.9278311458011"/>
    <n v="-434.15767980457076"/>
    <n v="0.18911199779774471"/>
    <n v="4815.9021060074356"/>
    <n v="-2520.1319546662053"/>
    <n v="1.0977283388730787"/>
    <n v="4193.9965597376186"/>
    <n v="-1898.2264083963883"/>
    <n v="0.82683643538418261"/>
    <n v="4660.3880194034537"/>
    <n v="-2364.6178680622234"/>
    <n v="1.0299889414803878"/>
    <n v="8.3022780356628019"/>
    <n v="2287.4678733055675"/>
    <n v="0.99638366322046112"/>
    <n v="8.243217691947109"/>
    <n v="2287.5269336492834"/>
    <n v="0.99640938894203712"/>
    <n v="8.307506483205902"/>
    <n v="2287.4626448580243"/>
    <n v="0.99638138579406454"/>
    <n v="8.4321747763190391"/>
    <n v="2287.3379765649111"/>
    <n v="0.99632708232076583"/>
    <n v="8.3724617494286413"/>
    <n v="2287.3976895918017"/>
    <n v="0.99635309234047786"/>
    <n v="8.247314958048733"/>
    <n v="2287.5228363831816"/>
    <n v="0.99640760423981012"/>
  </r>
  <r>
    <x v="62"/>
    <x v="0"/>
    <d v="2018-03-11T00:00:00"/>
    <n v="1993.6276613340547"/>
    <n v="2480.9588674379352"/>
    <n v="1948.6103889297706"/>
    <n v="7.5748717764610536"/>
    <n v="7.5977112035641188"/>
    <n v="324.88747073592026"/>
    <n v="321.7023156229842"/>
    <n v="323.27911692039589"/>
    <n v="5.7785160891418768"/>
    <n v="5.7834788784840061"/>
    <n v="162.44373536796013"/>
    <n v="161.75735338780069"/>
    <n v="161.96122922330281"/>
    <n v="5.0873569808073178"/>
    <n v="5.0903316979240607"/>
    <x v="62"/>
    <n v="7.6341019712746698"/>
    <x v="1"/>
    <n v="11"/>
    <x v="62"/>
    <n v="18.440744846410247"/>
    <x v="0"/>
    <n v="1"/>
    <n v="0"/>
    <n v="0"/>
    <n v="0"/>
    <n v="0"/>
    <n v="0"/>
    <n v="3290.3237721753881"/>
    <n v="-1222.8102416320312"/>
    <n v="0.59144001892489095"/>
    <n v="3140.5556073283333"/>
    <n v="-1073.0420767849764"/>
    <n v="0.51900123550967692"/>
    <n v="2739.2198076400109"/>
    <n v="-671.70627709665405"/>
    <n v="0.3248860368619329"/>
    <n v="4820.2561225932113"/>
    <n v="-2752.7425920498545"/>
    <n v="1.3314266394795562"/>
    <n v="4199.6630967981228"/>
    <n v="-2132.1495662547659"/>
    <n v="1.0312626905490783"/>
    <n v="4667.3879894881047"/>
    <n v="-2599.8744589447479"/>
    <n v="1.2574884858245561"/>
    <n v="8.3033793829528033"/>
    <n v="2059.2101511604042"/>
    <n v="0.99598388147874872"/>
    <n v="8.2439275579508848"/>
    <n v="2059.269602985406"/>
    <n v="0.99601263670773443"/>
    <n v="8.3106569315372329"/>
    <n v="2059.2028736118195"/>
    <n v="0.99598036152665315"/>
    <n v="8.433985859595257"/>
    <n v="2059.0795446837615"/>
    <n v="0.99592071068217924"/>
    <n v="8.3735871519449727"/>
    <n v="2059.1399433914121"/>
    <n v="0.99594992389252024"/>
    <n v="8.2501876916910426"/>
    <n v="2059.263342851666"/>
    <n v="0.99600960885149681"/>
  </r>
  <r>
    <x v="63"/>
    <x v="0"/>
    <d v="2018-03-18T00:00:00"/>
    <n v="2013.5639379473955"/>
    <n v="2505.7684561123147"/>
    <n v="1968.096453635058"/>
    <n v="7.584822087404623"/>
    <n v="7.6076615344172867"/>
    <n v="328.13634544327948"/>
    <n v="324.91933053313187"/>
    <n v="326.51190808959984"/>
    <n v="5.7884664199950446"/>
    <n v="5.793429209337174"/>
    <n v="164.06817272163974"/>
    <n v="163.37492692148803"/>
    <n v="163.58084151553584"/>
    <n v="5.0973073116604857"/>
    <n v="5.1002820287772286"/>
    <x v="63"/>
    <n v="7.6766266732004897"/>
    <x v="1"/>
    <n v="12"/>
    <x v="63"/>
    <n v="18.470595819060154"/>
    <x v="0"/>
    <n v="1"/>
    <n v="0"/>
    <n v="0"/>
    <n v="0"/>
    <n v="0"/>
    <n v="0"/>
    <n v="3309.9296844425789"/>
    <n v="-1152.599580353789"/>
    <n v="0.5342713097866969"/>
    <n v="3154.8183453616416"/>
    <n v="-997.48824127285161"/>
    <n v="0.46237163213098964"/>
    <n v="2748.6047038991624"/>
    <n v="-591.27459981037237"/>
    <n v="0.27407701709151"/>
    <n v="4824.6536793448458"/>
    <n v="-2667.3235752560558"/>
    <n v="1.2364002941416683"/>
    <n v="4205.3862992292325"/>
    <n v="-2048.0561951404425"/>
    <n v="0.94934761780719579"/>
    <n v="4674.4579592736027"/>
    <n v="-2517.1278551848127"/>
    <n v="1.1667791824784244"/>
    <n v="8.304480730242803"/>
    <n v="2149.0256233585474"/>
    <n v="0.9961505748635765"/>
    <n v="8.2446374239546625"/>
    <n v="2149.0854666648352"/>
    <n v="0.99617831438576376"/>
    <n v="8.3138073798685657"/>
    <n v="2149.0162967089213"/>
    <n v="0.99614625162643788"/>
    <n v="8.435796942871475"/>
    <n v="2148.8943071459184"/>
    <n v="0.99608970508181238"/>
    <n v="8.3747125529740618"/>
    <n v="2148.955391535816"/>
    <n v="0.9961180198908357"/>
    <n v="8.2530604261818716"/>
    <n v="2149.077043662608"/>
    <n v="0.99617441002165596"/>
  </r>
  <r>
    <x v="64"/>
    <x v="0"/>
    <d v="2018-03-25T00:00:00"/>
    <n v="2033.6995773268693"/>
    <n v="2530.8261406734377"/>
    <n v="1987.7773907426013"/>
    <n v="7.594772404459059"/>
    <n v="7.6176118652704545"/>
    <n v="331.41770889771226"/>
    <n v="328.16851971542206"/>
    <n v="329.7770271704959"/>
    <n v="5.7984167508482134"/>
    <n v="5.8033795401903419"/>
    <n v="165.70885444885613"/>
    <n v="165.0086761906457"/>
    <n v="165.2166499306912"/>
    <n v="5.1072576425136536"/>
    <n v="5.1102323596303965"/>
    <x v="64"/>
    <n v="7.8182805443513432"/>
    <x v="1"/>
    <n v="13"/>
    <x v="64"/>
    <n v="18.500446797820928"/>
    <x v="0"/>
    <n v="1"/>
    <n v="0"/>
    <n v="0"/>
    <n v="0"/>
    <n v="0"/>
    <n v="0"/>
    <n v="3329.7316558324414"/>
    <n v="-844.10385107798629"/>
    <n v="0.33959382392786347"/>
    <n v="3169.2237107752826"/>
    <n v="-683.59590602082744"/>
    <n v="0.27501941550269915"/>
    <n v="2758.0834491209052"/>
    <n v="-272.45564436645009"/>
    <n v="0.10961240610734352"/>
    <n v="4829.0952116639955"/>
    <n v="-2343.4674069095404"/>
    <n v="0.94280704553875949"/>
    <n v="4211.1667336846531"/>
    <n v="-1725.5389289301979"/>
    <n v="0.69420648000059559"/>
    <n v="4681.5986287569549"/>
    <n v="-2195.9708240024997"/>
    <n v="0.88346727527029356"/>
    <n v="8.3055820775328044"/>
    <n v="2477.3222226769221"/>
    <n v="0.9966585576240955"/>
    <n v="8.2453472899584384"/>
    <n v="2477.3824574644968"/>
    <n v="0.99668279085300426"/>
    <n v="8.3169578281998966"/>
    <n v="2477.3108469262552"/>
    <n v="0.99665398101345204"/>
    <n v="8.4376080261476929"/>
    <n v="2477.1901967283075"/>
    <n v="0.9966054418887621"/>
    <n v="8.3758379529723896"/>
    <n v="2477.2519668014829"/>
    <n v="0.99663029278279269"/>
    <n v="8.2559331612607849"/>
    <n v="2477.3718715931946"/>
    <n v="0.99667853202097723"/>
  </r>
  <r>
    <x v="65"/>
    <x v="0"/>
    <d v="2018-04-01T00:00:00"/>
    <n v="2054.036573100138"/>
    <n v="2556.1344020801721"/>
    <n v="2007.6551454498622"/>
    <n v="7.6047227257487497"/>
    <n v="7.6275621961236233"/>
    <n v="334.73188598668941"/>
    <n v="331.45020285105574"/>
    <n v="333.07479744220086"/>
    <n v="5.8083670817013813"/>
    <n v="5.8133298710435097"/>
    <n v="167.3659429933447"/>
    <n v="166.65876295253497"/>
    <n v="166.86881642999811"/>
    <n v="5.1172079733668214"/>
    <n v="5.1201826904835652"/>
    <x v="65"/>
    <n v="7.7989404313411228"/>
    <x v="1"/>
    <n v="14"/>
    <x v="65"/>
    <n v="18.530297780816952"/>
    <x v="0"/>
    <n v="1"/>
    <n v="0"/>
    <n v="0"/>
    <n v="0"/>
    <n v="0"/>
    <n v="0"/>
    <n v="3349.7316469362022"/>
    <n v="-911.71428514521222"/>
    <n v="0.3739572570047075"/>
    <n v="3183.7731298430608"/>
    <n v="-745.75576805207083"/>
    <n v="0.30588615968847399"/>
    <n v="2767.6569817948662"/>
    <n v="-329.63962000387619"/>
    <n v="0.13520806913438874"/>
    <n v="4833.5811593063372"/>
    <n v="-2395.5637975153472"/>
    <n v="0.98258684907622806"/>
    <n v="4217.0049724846276"/>
    <n v="-1778.9876106936376"/>
    <n v="0.72968619443578409"/>
    <n v="4688.8107049351402"/>
    <n v="-2250.7933431441502"/>
    <n v="0.92320644570418342"/>
    <n v="8.3066834248228059"/>
    <n v="2429.710678366167"/>
    <n v="0.99659285304731349"/>
    <n v="8.2460571559622142"/>
    <n v="2429.7713046350277"/>
    <n v="0.99661772008469018"/>
    <n v="8.3201082765312293"/>
    <n v="2429.6972535144587"/>
    <n v="0.99658734658459558"/>
    <n v="8.4394191094239108"/>
    <n v="2429.5779426815661"/>
    <n v="0.99653840893765244"/>
    <n v="8.3769633522563272"/>
    <n v="2429.6403984387334"/>
    <n v="0.99656402637506125"/>
    <n v="8.2588058967472833"/>
    <n v="2429.7585558942428"/>
    <n v="0.99661249094195126"/>
  </r>
  <r>
    <x v="66"/>
    <x v="0"/>
    <d v="2018-04-08T00:00:00"/>
    <n v="2074.5769388311396"/>
    <n v="2454.9160442835155"/>
    <n v="2027.7316834642454"/>
    <n v="7.6146730499737654"/>
    <n v="7.6375125269767912"/>
    <n v="338.07920484655631"/>
    <n v="334.76470384880599"/>
    <n v="336.40554541662289"/>
    <n v="5.8183174125545492"/>
    <n v="5.8232802018966785"/>
    <n v="42.259900605819539"/>
    <n v="79.579559309834167"/>
    <n v="79.791713322077086"/>
    <n v="4.3794196559819563"/>
    <n v="3.7438386602168423"/>
    <x v="66"/>
    <n v="7.5245238193500965"/>
    <x v="1"/>
    <n v="15"/>
    <x v="66"/>
    <n v="17.812410118510272"/>
    <x v="0"/>
    <n v="1"/>
    <n v="0"/>
    <n v="0"/>
    <n v="0"/>
    <n v="0"/>
    <n v="0"/>
    <n v="3369.9316379510014"/>
    <n v="-1517.0009517056287"/>
    <n v="0.81870356131861333"/>
    <n v="3198.4680431015163"/>
    <n v="-1345.5373568561436"/>
    <n v="0.72616712910218484"/>
    <n v="2044.8791987425318"/>
    <n v="-191.94851249715907"/>
    <n v="0.10359184718674386"/>
    <n v="4838.1119664251028"/>
    <n v="-2985.18128017973"/>
    <n v="1.6110593355376166"/>
    <n v="4222.9015936726028"/>
    <n v="-2369.97090742723"/>
    <n v="1.2790391594353405"/>
    <n v="4144.3169836725483"/>
    <n v="-2291.3862974271756"/>
    <n v="1.2366281774253809"/>
    <n v="8.3077847721128055"/>
    <n v="1844.6229014732598"/>
    <n v="0.99551640823168241"/>
    <n v="8.2467670219659901"/>
    <n v="1844.6839192234067"/>
    <n v="0.9955493386324793"/>
    <n v="7.8843337462690224"/>
    <n v="1845.0463524991037"/>
    <n v="0.99574493865054114"/>
    <n v="8.1508843886816535"/>
    <n v="1844.7798018566912"/>
    <n v="0.99560108510847867"/>
    <n v="8.0498264645577589"/>
    <n v="1844.8808597808149"/>
    <n v="0.99565562461439439"/>
    <n v="8.189719348974247"/>
    <n v="1844.7409668963985"/>
    <n v="0.9955801264398243"/>
  </r>
  <r>
    <x v="67"/>
    <x v="0"/>
    <d v="2018-04-15T00:00:00"/>
    <n v="2095.3227082194508"/>
    <n v="2479.4652047263503"/>
    <n v="2048.0089908908067"/>
    <n v="7.6246233762331634"/>
    <n v="7.647462857829959"/>
    <n v="341.45999689502185"/>
    <n v="338.11235037191392"/>
    <n v="339.76960087078908"/>
    <n v="5.828267743407717"/>
    <n v="5.8332305327498464"/>
    <n v="42.682499611877738"/>
    <n v="53.751617521264663"/>
    <n v="42.555719910060276"/>
    <n v="3.7508142739532677"/>
    <n v="3.7537889910700106"/>
    <x v="67"/>
    <n v="7.5175584095484593"/>
    <x v="1"/>
    <n v="16"/>
    <x v="67"/>
    <n v="17.203705393594149"/>
    <x v="0"/>
    <n v="1"/>
    <n v="0"/>
    <n v="0"/>
    <n v="0"/>
    <n v="0"/>
    <n v="0"/>
    <n v="3390.3336288759483"/>
    <n v="-1550.264519118524"/>
    <n v="0.84250342060407446"/>
    <n v="3213.309905492556"/>
    <n v="-1373.2407957351318"/>
    <n v="0.74629848871065807"/>
    <n v="2047.3206889127086"/>
    <n v="-207.25157915528439"/>
    <n v="0.11263249736451818"/>
    <n v="4842.6880816150551"/>
    <n v="-3002.6189718576306"/>
    <n v="1.6317968471594335"/>
    <n v="4228.8571810724561"/>
    <n v="-2388.7880713150316"/>
    <n v="1.2982056264342945"/>
    <n v="4146.1562433998906"/>
    <n v="-2306.0871336424661"/>
    <n v="1.2532611527544619"/>
    <n v="8.308886119402807"/>
    <n v="1831.7602236380214"/>
    <n v="0.9954844706237701"/>
    <n v="8.2474768879697677"/>
    <n v="1831.8216328694546"/>
    <n v="0.99551784395258014"/>
    <n v="7.8874841946003551"/>
    <n v="1832.1816255628239"/>
    <n v="0.99571348480729605"/>
    <n v="7.9047452392072266"/>
    <n v="1832.1643645182171"/>
    <n v="0.99570410415712629"/>
    <n v="7.7706216181322851"/>
    <n v="1832.298488139292"/>
    <n v="0.99577699469170666"/>
    <n v="8.1311401167828663"/>
    <n v="1831.9379696406413"/>
    <n v="0.99558106808398361"/>
  </r>
  <r>
    <x v="68"/>
    <x v="0"/>
    <d v="2018-04-22T00:00:00"/>
    <n v="2116.2759353016454"/>
    <n v="2504.259856773614"/>
    <n v="2068.4890742140583"/>
    <n v="7.6345737039025314"/>
    <n v="7.6574131886831269"/>
    <n v="344.8745968639721"/>
    <n v="341.49347361794298"/>
    <n v="343.16729687949697"/>
    <n v="5.8382180742608858"/>
    <n v="5.8431808636030143"/>
    <n v="43.109324607996513"/>
    <n v="46.302012481976959"/>
    <n v="42.981277109160878"/>
    <n v="3.7607646048064356"/>
    <n v="3.7637393219231785"/>
    <x v="68"/>
    <n v="7.6631047013564997"/>
    <x v="1"/>
    <n v="17"/>
    <x v="68"/>
    <n v="17.233556382969851"/>
    <x v="0"/>
    <n v="1"/>
    <n v="0"/>
    <n v="0"/>
    <n v="0"/>
    <n v="0"/>
    <n v="0"/>
    <n v="3410.9396397101445"/>
    <n v="-1282.5845513830809"/>
    <n v="0.6026177485220392"/>
    <n v="3228.3001865075066"/>
    <n v="-1099.945098180443"/>
    <n v="0.51680525689208434"/>
    <n v="2049.7865939845874"/>
    <n v="78.568494342476242"/>
    <n v="3.6915125099840788E-2"/>
    <n v="4847.309957956908"/>
    <n v="-2718.9548696298443"/>
    <n v="1.2774911876979165"/>
    <n v="4234.8723243463091"/>
    <n v="-2106.5172360192455"/>
    <n v="0.98973956346495584"/>
    <n v="4148.0138957245053"/>
    <n v="-2019.6588073974417"/>
    <n v="0.94892944249492706"/>
    <n v="8.3099874666928066"/>
    <n v="2120.0451008603709"/>
    <n v="0.99609558221169547"/>
    <n v="8.2481867539735436"/>
    <n v="2120.10690157309"/>
    <n v="0.99612461905477578"/>
    <n v="7.8906346429316869"/>
    <n v="2120.464453684132"/>
    <n v="0.99629261363096422"/>
    <n v="7.9065563224834463"/>
    <n v="2120.4485320045801"/>
    <n v="0.99628513288696663"/>
    <n v="7.7717470163401181"/>
    <n v="2120.5833413107234"/>
    <n v="0.99634847255565373"/>
    <n v="8.134012852883318"/>
    <n v="2120.2210754741805"/>
    <n v="0.9961782632524554"/>
  </r>
  <r>
    <x v="69"/>
    <x v="0"/>
    <d v="2018-04-29T00:00:00"/>
    <n v="2137.4386946546615"/>
    <n v="2529.3024553413497"/>
    <n v="2089.1739603462393"/>
    <n v="7.6445240325491053"/>
    <n v="7.6673635195362948"/>
    <n v="348.32334283261184"/>
    <n v="344.90840822527741"/>
    <n v="346.59896984829197"/>
    <n v="5.8481684051140537"/>
    <n v="5.853131194456183"/>
    <n v="43.54041785407648"/>
    <n v="44.368896242446624"/>
    <n v="43.41108988025249"/>
    <n v="3.7707149356596039"/>
    <n v="3.7736896527763468"/>
    <x v="69"/>
    <n v="7.501942779732758"/>
    <x v="1"/>
    <n v="18"/>
    <x v="69"/>
    <n v="17.263407373322764"/>
    <x v="0"/>
    <n v="1"/>
    <n v="0"/>
    <n v="0"/>
    <n v="0"/>
    <n v="0"/>
    <n v="0"/>
    <n v="3431.751710652682"/>
    <n v="-1620.193253695702"/>
    <n v="0.89436432342198358"/>
    <n v="3243.440370332607"/>
    <n v="-1431.8819133756269"/>
    <n v="0.79041441245063315"/>
    <n v="2052.2771581071847"/>
    <n v="-240.71870115020465"/>
    <n v="0.13287934497822343"/>
    <n v="4851.9780530621783"/>
    <n v="-3040.4195961051983"/>
    <n v="1.6783447337451283"/>
    <n v="4240.9476190529003"/>
    <n v="-2429.3891620959203"/>
    <n v="1.3410492787391251"/>
    <n v="4149.8901245723673"/>
    <n v="-2338.3316676153872"/>
    <n v="1.2907845499743189"/>
    <n v="8.3110888139828081"/>
    <n v="1803.2473681429972"/>
    <n v="0.99541218844908619"/>
    <n v="8.2488966199773195"/>
    <n v="1803.3095603370027"/>
    <n v="0.99544651921758365"/>
    <n v="7.8937850912630196"/>
    <n v="1803.6646718657171"/>
    <n v="0.99564254464936075"/>
    <n v="7.9083674057596642"/>
    <n v="1803.6500895512204"/>
    <n v="0.99563449505292589"/>
    <n v="7.7728724143831194"/>
    <n v="1803.785584542597"/>
    <n v="0.99570928976399697"/>
    <n v="8.1368855890778118"/>
    <n v="1803.4215713679023"/>
    <n v="0.99550835052668074"/>
  </r>
  <r>
    <x v="70"/>
    <x v="0"/>
    <d v="2018-05-06T00:00:00"/>
    <n v="2158.8130816012081"/>
    <n v="2554.5954798947632"/>
    <n v="2110.0656967227296"/>
    <n v="7.6544743618729498"/>
    <n v="7.6773138503894636"/>
    <n v="351.80657626093796"/>
    <n v="348.35749224310769"/>
    <n v="350.0649595467749"/>
    <n v="5.8581187359672215"/>
    <n v="5.8630815253093509"/>
    <n v="43.975822032617245"/>
    <n v="44.093744295566054"/>
    <n v="43.845200779055013"/>
    <n v="3.7806652665127718"/>
    <n v="3.7836399836295147"/>
    <x v="70"/>
    <n v="8.6329957788584313"/>
    <x v="1"/>
    <n v="19"/>
    <x v="70"/>
    <n v="17.293258364352944"/>
    <x v="0"/>
    <n v="1"/>
    <n v="0"/>
    <n v="0"/>
    <n v="0"/>
    <n v="0"/>
    <n v="0"/>
    <n v="3452.7719023046457"/>
    <n v="2161.0991003295067"/>
    <n v="0.38495702863772097"/>
    <n v="3258.7319559959578"/>
    <n v="2355.1390466381945"/>
    <n v="0.41952140430963075"/>
    <n v="2054.7926278710079"/>
    <n v="3559.0783747631444"/>
    <n v="0.63397936523535114"/>
    <n v="4856.6928291185022"/>
    <n v="757.17817351565009"/>
    <n v="0.13487630427567099"/>
    <n v="4247.0836667065578"/>
    <n v="1366.7873359275945"/>
    <n v="0.24346611015576733"/>
    <n v="4151.7851157087071"/>
    <n v="1462.0858869254453"/>
    <n v="0.26044166070780789"/>
    <n v="8.3121901612728077"/>
    <n v="5605.5588124728793"/>
    <n v="0.99851934785153185"/>
    <n v="8.2496064859810971"/>
    <n v="5605.6213961481708"/>
    <n v="0.99853049589452436"/>
    <n v="7.8969355395943515"/>
    <n v="5605.9740670945575"/>
    <n v="0.99859331724297029"/>
    <n v="7.9101784890358822"/>
    <n v="5605.960824145116"/>
    <n v="0.99859095827365385"/>
    <n v="7.7739978123118796"/>
    <n v="5606.0970048218405"/>
    <n v="0.99861521616569671"/>
    <n v="8.1397583253374819"/>
    <n v="5605.7312443088149"/>
    <n v="0.99855006317004469"/>
  </r>
  <r>
    <x v="71"/>
    <x v="0"/>
    <d v="2018-05-13T00:00:00"/>
    <n v="2180.4012124172209"/>
    <n v="2580.1414346937117"/>
    <n v="2131.1663514310767"/>
    <n v="7.6644246916661913"/>
    <n v="7.6872641812426314"/>
    <n v="355.32464202354737"/>
    <n v="351.84106713332756"/>
    <n v="353.56560914224269"/>
    <n v="5.8680690668203894"/>
    <n v="5.8730318561625188"/>
    <n v="44.415580252943421"/>
    <n v="44.31902946573021"/>
    <n v="44.283652786845565"/>
    <n v="3.7906155973659401"/>
    <n v="3.793590314482683"/>
    <x v="71"/>
    <n v="8.4413466930058494"/>
    <x v="1"/>
    <n v="20"/>
    <x v="71"/>
    <n v="17.32310935585252"/>
    <x v="0"/>
    <n v="1"/>
    <n v="0"/>
    <n v="0"/>
    <n v="0"/>
    <n v="0"/>
    <n v="0"/>
    <n v="3474.0022958731297"/>
    <n v="1160.7901303273184"/>
    <n v="0.25045137378005972"/>
    <n v="3274.1764575159423"/>
    <n v="1360.6159686845058"/>
    <n v="0.29356567534566458"/>
    <n v="2057.3332523324693"/>
    <n v="2577.4591738679787"/>
    <n v="0.55611102652572331"/>
    <n v="4861.4547529353895"/>
    <n v="-226.66232673494142"/>
    <n v="4.8904526005009614E-2"/>
    <n v="4253.2810748367519"/>
    <n v="381.51135136369612"/>
    <n v="8.2314657546908726E-2"/>
    <n v="4153.6990567564108"/>
    <n v="481.09336944403731"/>
    <n v="0.10380041330964898"/>
    <n v="8.3132915085628092"/>
    <n v="4626.4791346918855"/>
    <n v="0.99820632927128139"/>
    <n v="8.250316351984873"/>
    <n v="4626.542109848463"/>
    <n v="0.99821991675283106"/>
    <n v="7.9000859879256833"/>
    <n v="4626.892340212522"/>
    <n v="0.99829548224354836"/>
    <n v="7.9119895723121001"/>
    <n v="4626.8804366281356"/>
    <n v="0.99829291393340813"/>
    <n v="7.775123210161464"/>
    <n v="4627.0173029902862"/>
    <n v="0.99832244413661131"/>
    <n v="8.1426310616423265"/>
    <n v="4626.6497951388055"/>
    <n v="0.99824315086569737"/>
  </r>
  <r>
    <x v="72"/>
    <x v="0"/>
    <d v="2018-05-20T00:00:00"/>
    <n v="2202.2052245413934"/>
    <n v="2605.942849040649"/>
    <n v="2152.4780133641716"/>
    <n v="7.6743750217847566"/>
    <n v="7.6972145120958002"/>
    <n v="358.87788844378281"/>
    <n v="355.35947778855518"/>
    <n v="357.10126523366512"/>
    <n v="5.8780193976735582"/>
    <n v="5.8829821870156866"/>
    <n v="44.859736055472858"/>
    <n v="44.69752407855006"/>
    <n v="44.726489314714023"/>
    <n v="3.800565928219108"/>
    <n v="3.8035406453358509"/>
    <x v="72"/>
    <n v="8.4304222956108106"/>
    <x v="1"/>
    <n v="21"/>
    <x v="72"/>
    <n v="17.352960347677424"/>
    <x v="0"/>
    <n v="1"/>
    <n v="0"/>
    <n v="0"/>
    <n v="0"/>
    <n v="0"/>
    <n v="0"/>
    <n v="3495.4449933772985"/>
    <n v="1088.9906779240891"/>
    <n v="0.23754083512201546"/>
    <n v="3289.7754040511268"/>
    <n v="1294.6602672502609"/>
    <n v="0.28240341016340287"/>
    <n v="2059.8992830385455"/>
    <n v="2524.5363882628421"/>
    <n v="0.55067549623751177"/>
    <n v="4866.2642959904451"/>
    <n v="-281.82862468905751"/>
    <n v="6.1475096368634304E-2"/>
    <n v="4259.5404570482478"/>
    <n v="324.89521425313978"/>
    <n v="7.0869183809686112E-2"/>
    <n v="4155.6321372145912"/>
    <n v="428.80353408679639"/>
    <n v="9.3534638684344668E-2"/>
    <n v="8.3143928558528106"/>
    <n v="4576.1212784455347"/>
    <n v="0.99818638684191796"/>
    <n v="8.2510262179886489"/>
    <n v="4576.1846450833991"/>
    <n v="0.99820020896581885"/>
    <n v="7.903236436257016"/>
    <n v="4576.5324348651302"/>
    <n v="0.99827607212688541"/>
    <n v="7.913800655588318"/>
    <n v="4576.521870645799"/>
    <n v="0.99827376776052745"/>
    <n v="7.7762486079561732"/>
    <n v="4576.6594226934312"/>
    <n v="0.9983037719000758"/>
    <n v="8.1455037979784777"/>
    <n v="4576.2901675034091"/>
    <n v="0.99822322650332529"/>
  </r>
  <r>
    <x v="73"/>
    <x v="0"/>
    <d v="2018-05-27T00:00:00"/>
    <n v="2224.2272767868067"/>
    <n v="2632.0022775310549"/>
    <n v="2174.002792390962"/>
    <n v="7.6843253521287949"/>
    <n v="7.7071648429489681"/>
    <n v="362.46666732822069"/>
    <n v="358.91307255838797"/>
    <n v="360.67227788600178"/>
    <n v="5.8879697285267261"/>
    <n v="5.8929325178688554"/>
    <n v="45.308333416027587"/>
    <n v="45.125090614784327"/>
    <n v="45.173754207861165"/>
    <n v="3.8105162590722763"/>
    <n v="3.8134909761890192"/>
    <x v="73"/>
    <n v="8.563241583789754"/>
    <x v="1"/>
    <n v="22"/>
    <x v="73"/>
    <n v="17.382811339727798"/>
    <x v="0"/>
    <n v="1"/>
    <n v="0"/>
    <n v="0"/>
    <n v="0"/>
    <n v="0"/>
    <n v="0"/>
    <n v="3517.102117856507"/>
    <n v="1718.523295138405"/>
    <n v="0.32823648744484296"/>
    <n v="3305.5303400516632"/>
    <n v="1930.0950729432489"/>
    <n v="0.36864651702406359"/>
    <n v="2062.4909740516823"/>
    <n v="3173.1344389432297"/>
    <n v="0.60606597849178734"/>
    <n v="4871.1219344760511"/>
    <n v="364.5034785188609"/>
    <n v="6.9619854318484484E-2"/>
    <n v="4265.8624330818584"/>
    <n v="969.76297991305364"/>
    <n v="0.18522390419797516"/>
    <n v="4157.5845484773536"/>
    <n v="1078.0408645175585"/>
    <n v="0.20590488804677329"/>
    <n v="8.3154942031428103"/>
    <n v="5227.3099187917696"/>
    <n v="0.99841174768108831"/>
    <n v="8.2517360839924248"/>
    <n v="5227.37367691092"/>
    <n v="0.99842392542760772"/>
    <n v="7.9063868845883487"/>
    <n v="5227.7190261103233"/>
    <n v="0.99848988683090945"/>
    <n v="7.915611738864536"/>
    <n v="5227.7098012560473"/>
    <n v="0.99848812489159022"/>
    <n v="7.7773740057128506"/>
    <n v="5227.8480389891993"/>
    <n v="0.99851452818102515"/>
    <n v="8.1483765343363288"/>
    <n v="5227.4770364605756"/>
    <n v="0.99844366701366527"/>
  </r>
  <r>
    <x v="74"/>
    <x v="0"/>
    <d v="2018-06-03T00:00:00"/>
    <n v="2246.4695495546748"/>
    <n v="2658.3223003063658"/>
    <n v="2195.7428195400757"/>
    <n v="7.6942756826291001"/>
    <n v="7.717115173802136"/>
    <n v="366.0913340015029"/>
    <n v="362.50220327994543"/>
    <n v="364.27900066486177"/>
    <n v="5.8979200593798939"/>
    <n v="5.9028828487220233"/>
    <n v="45.761416750187863"/>
    <n v="45.5705189095668"/>
    <n v="45.625491749939776"/>
    <n v="3.8204665899254442"/>
    <n v="3.8234413070421871"/>
    <x v="74"/>
    <n v="8.4568218965668116"/>
    <x v="1"/>
    <n v="23"/>
    <x v="74"/>
    <n v="17.412662331934438"/>
    <x v="0"/>
    <n v="1"/>
    <n v="0"/>
    <n v="0"/>
    <n v="0"/>
    <n v="0"/>
    <n v="0"/>
    <n v="3538.9758135805096"/>
    <n v="1168.0988172759362"/>
    <n v="0.24815812556245836"/>
    <n v="3321.4428254122049"/>
    <n v="1385.6318054442409"/>
    <n v="0.29437217679978173"/>
    <n v="2065.108581974951"/>
    <n v="2641.9660488814948"/>
    <n v="0.56127558113536702"/>
    <n v="4876.0281493465136"/>
    <n v="-168.95351849006784"/>
    <n v="3.5893528728548535E-2"/>
    <n v="4272.2476288758053"/>
    <n v="434.82700198064049"/>
    <n v="9.2377333286836866E-2"/>
    <n v="4159.5564838527434"/>
    <n v="547.51814700370232"/>
    <n v="0.11631813598504219"/>
    <n v="8.3165955504328117"/>
    <n v="4698.758035306013"/>
    <n v="0.99823317108764009"/>
    <n v="8.2524459499962024"/>
    <n v="4698.8221849064494"/>
    <n v="0.99824679942487016"/>
    <n v="7.9095373329196805"/>
    <n v="4699.1650935235257"/>
    <n v="0.99831964904888693"/>
    <n v="7.9174228221407539"/>
    <n v="4699.1572080343049"/>
    <n v="0.99831797380686516"/>
    <n v="7.7784994034431687"/>
    <n v="4699.296131453003"/>
    <n v="0.99834748755576297"/>
    <n v="8.1512492707092186"/>
    <n v="4698.9233815857369"/>
    <n v="0.99826829827229113"/>
  </r>
  <r>
    <x v="75"/>
    <x v="0"/>
    <d v="2018-06-10T00:00:00"/>
    <n v="2268.9342450502213"/>
    <n v="2684.9055233094291"/>
    <n v="2217.7002471931191"/>
    <n v="7.7042260132377089"/>
    <n v="7.7270655046553038"/>
    <n v="369.75224734151794"/>
    <n v="366.12722531073166"/>
    <n v="367.92179067151039"/>
    <n v="5.9078703902330618"/>
    <n v="5.9128331795751912"/>
    <n v="46.219030917689743"/>
    <n v="46.024477315252852"/>
    <n v="46.081746667439177"/>
    <n v="3.8304169207786125"/>
    <n v="3.8333916378953554"/>
    <x v="75"/>
    <n v="8.4633131530574754"/>
    <x v="1"/>
    <n v="24"/>
    <x v="75"/>
    <n v="17.442513324249383"/>
    <x v="0"/>
    <n v="1"/>
    <n v="0"/>
    <n v="0"/>
    <n v="0"/>
    <n v="0"/>
    <n v="0"/>
    <n v="3561.0682462617506"/>
    <n v="1176.6605978866455"/>
    <n v="0.24835963319005638"/>
    <n v="3337.5144356263518"/>
    <n v="1400.2144085220443"/>
    <n v="0.29554549333304703"/>
    <n v="2067.752365977452"/>
    <n v="2669.9764781709441"/>
    <n v="0.5635562029829233"/>
    <n v="4880.9834263656803"/>
    <n v="-143.25458221728422"/>
    <n v="3.0236973649139718E-2"/>
    <n v="4278.6966766276919"/>
    <n v="459.03216752070421"/>
    <n v="9.6888653323344634E-2"/>
    <n v="4161.5481385818866"/>
    <n v="576.18070556650946"/>
    <n v="0.12161538250086948"/>
    <n v="8.3176968977228114"/>
    <n v="4729.4111472506729"/>
    <n v="0.99824437042065073"/>
    <n v="8.2531558159999783"/>
    <n v="4729.4756883323962"/>
    <n v="0.99825799320993358"/>
    <n v="7.9126877812510124"/>
    <n v="4729.8161563671447"/>
    <n v="0.99832985634223781"/>
    <n v="7.9192339054169718"/>
    <n v="4729.809610242979"/>
    <n v="0.99832847464134677"/>
    <n v="7.7796248011552205"/>
    <n v="4729.9492193472406"/>
    <n v="0.99835794215813678"/>
    <n v="8.1541220070925302"/>
    <n v="4729.5747221413039"/>
    <n v="0.99827889643427703"/>
  </r>
  <r>
    <x v="76"/>
    <x v="0"/>
    <d v="2018-06-17T00:00:00"/>
    <n v="2291.6235875007237"/>
    <n v="2711.7545785425232"/>
    <n v="2239.8772492854005"/>
    <n v="7.7141763439213813"/>
    <n v="7.7370158355084717"/>
    <n v="373.44976981493312"/>
    <n v="369.78849756283239"/>
    <n v="371.60100857822556"/>
    <n v="5.9178207210862306"/>
    <n v="5.922783510428359"/>
    <n v="46.68122122686664"/>
    <n v="46.484198053382507"/>
    <n v="46.542564134113576"/>
    <n v="3.8403672516317808"/>
    <n v="3.8433419687485233"/>
    <x v="76"/>
    <n v="8.4618340454757703"/>
    <x v="1"/>
    <n v="25"/>
    <x v="76"/>
    <n v="17.472364316639393"/>
    <x v="0"/>
    <n v="1"/>
    <n v="0"/>
    <n v="0"/>
    <n v="0"/>
    <n v="0"/>
    <n v="0"/>
    <n v="3583.3816032698051"/>
    <n v="1147.3448101759559"/>
    <n v="0.24253036635450964"/>
    <n v="3353.7467619426402"/>
    <n v="1376.9796515031207"/>
    <n v="0.29107150385814806"/>
    <n v="2070.4225878199777"/>
    <n v="2660.3038256257832"/>
    <n v="0.5623457357552144"/>
    <n v="4885.9882561550385"/>
    <n v="-155.26184270927752"/>
    <n v="3.2819873554300105E-2"/>
    <n v="4285.2102148570966"/>
    <n v="445.51619858866434"/>
    <n v="9.4175008159932835E-2"/>
    <n v="4163.5597098583221"/>
    <n v="567.16670358743886"/>
    <n v="0.11988998179548638"/>
    <n v="8.3187982450128128"/>
    <n v="4722.4076152007483"/>
    <n v="0.9982415389270094"/>
    <n v="8.2538656820037541"/>
    <n v="4722.4725477637576"/>
    <n v="0.99825526463366299"/>
    <n v="7.9158382295823451"/>
    <n v="4722.8105752161782"/>
    <n v="0.99832671823779873"/>
    <n v="7.9210449886931897"/>
    <n v="4722.8053684570677"/>
    <n v="0.99832561761209027"/>
    <n v="7.7807501988546086"/>
    <n v="4722.9456632469064"/>
    <n v="0.99835527368973609"/>
    <n v="8.1569947434830645"/>
    <n v="4722.5694187022782"/>
    <n v="0.99827574160274857"/>
  </r>
  <r>
    <x v="77"/>
    <x v="0"/>
    <d v="2018-06-24T00:00:00"/>
    <n v="2314.5398233757305"/>
    <n v="2738.8721243279483"/>
    <n v="2262.2760215124995"/>
    <n v="7.7241266746570769"/>
    <n v="7.7469661663616396"/>
    <n v="377.18426751308243"/>
    <n v="373.48638253795741"/>
    <n v="375.31701866400778"/>
    <n v="5.9277710519393985"/>
    <n v="5.9327338412815269"/>
    <n v="47.148033439135304"/>
    <n v="46.948882823409463"/>
    <n v="47.007989775454703"/>
    <n v="3.8503175824849487"/>
    <n v="3.8532922996016916"/>
    <x v="77"/>
    <n v="8.6917775257210437"/>
    <x v="1"/>
    <n v="26"/>
    <x v="77"/>
    <n v="17.502215309081425"/>
    <x v="0"/>
    <n v="1"/>
    <n v="0"/>
    <n v="0"/>
    <n v="0"/>
    <n v="0"/>
    <n v="0"/>
    <n v="3605.9180938479394"/>
    <n v="2347.837702761447"/>
    <n v="0.39434565053852572"/>
    <n v="3370.1414115220914"/>
    <n v="2583.614385087295"/>
    <n v="0.43394698629706002"/>
    <n v="2073.1195118809292"/>
    <n v="3880.6362847284572"/>
    <n v="0.65179634793527252"/>
    <n v="4891.0431342422908"/>
    <n v="1062.7126623670956"/>
    <n v="0.17849449971937068"/>
    <n v="4291.7888884687964"/>
    <n v="1661.96690814059"/>
    <n v="0.27914596515481305"/>
    <n v="4165.5913968475215"/>
    <n v="1788.1643997618648"/>
    <n v="0.30034224796055781"/>
    <n v="8.3198995923028125"/>
    <n v="5945.4358970170833"/>
    <n v="0.99860257963602717"/>
    <n v="8.2545755480075318"/>
    <n v="5945.5012210613786"/>
    <n v="0.99861355154124587"/>
    <n v="7.9189886779136778"/>
    <n v="5945.8368079314723"/>
    <n v="0.99866991711644881"/>
    <n v="7.9228560719694094"/>
    <n v="5945.832940537417"/>
    <n v="0.99866926754428165"/>
    <n v="7.7818755965452233"/>
    <n v="5945.9739210128409"/>
    <n v="0.99869294679486564"/>
    <n v="8.1598674798786064"/>
    <n v="5945.5959291295076"/>
    <n v="0.99862945882252585"/>
  </r>
  <r>
    <x v="78"/>
    <x v="0"/>
    <d v="2018-07-01T00:00:00"/>
    <n v="2337.6852216094885"/>
    <n v="2766.2608455712284"/>
    <n v="2284.8987815415962"/>
    <n v="7.734077005428829"/>
    <n v="7.7569164972148084"/>
    <n v="380.9561101882133"/>
    <n v="377.22124636308536"/>
    <n v="379.07018885064787"/>
    <n v="5.9377213827925663"/>
    <n v="5.9426841721346957"/>
    <n v="47.619513773526656"/>
    <n v="47.418324488491493"/>
    <n v="47.478069673209248"/>
    <n v="3.8602679133381166"/>
    <n v="3.8632426304548595"/>
    <x v="78"/>
    <n v="8.6130312119963346"/>
    <x v="1"/>
    <n v="27"/>
    <x v="78"/>
    <n v="17.53206630155951"/>
    <x v="0"/>
    <n v="1"/>
    <n v="0"/>
    <n v="0"/>
    <n v="0"/>
    <n v="0"/>
    <n v="0"/>
    <n v="3628.6799493318567"/>
    <n v="1874.2239412634008"/>
    <n v="0.34058816554411298"/>
    <n v="3386.7000075973374"/>
    <n v="2116.2038829979201"/>
    <n v="0.38456130164559482"/>
    <n v="2075.8434051824897"/>
    <n v="3427.0604854127678"/>
    <n v="0.62277309463277897"/>
    <n v="4896.1485611104163"/>
    <n v="606.75532948484124"/>
    <n v="0.11026093523490696"/>
    <n v="4298.4333488166121"/>
    <n v="1204.4705417786454"/>
    <n v="0.2188790801593222"/>
    <n v="4167.6434007066136"/>
    <n v="1335.2604898886439"/>
    <n v="0.24264652198826731"/>
    <n v="8.3210009395928139"/>
    <n v="5494.582889655665"/>
    <n v="0.99848788910273112"/>
    <n v="8.2552854140113077"/>
    <n v="5494.6486051812462"/>
    <n v="0.99849983107498574"/>
    <n v="7.9221391262450096"/>
    <n v="5494.9817514690121"/>
    <n v="0.9985603711633444"/>
    <n v="7.9246671552456274"/>
    <n v="5494.979223440012"/>
    <n v="0.99855991176426151"/>
    <n v="7.783000994229754"/>
    <n v="5495.1208896010276"/>
    <n v="0.99858565565581991"/>
    <n v="8.1627402162776193"/>
    <n v="5494.7411503789799"/>
    <n v="0.99851664859525746"/>
  </r>
  <r>
    <x v="79"/>
    <x v="0"/>
    <d v="2018-07-08T00:00:00"/>
    <n v="2361.062073825583"/>
    <n v="2793.9234540269404"/>
    <n v="2307.7477692267921"/>
    <n v="7.74402733622557"/>
    <n v="7.7668668280679762"/>
    <n v="384.76567129009538"/>
    <n v="380.99345882659037"/>
    <n v="382.86089073915434"/>
    <n v="5.9476717136457342"/>
    <n v="5.9526345029878636"/>
    <n v="48.095708911261923"/>
    <n v="47.892493584430795"/>
    <n v="47.952850369941345"/>
    <n v="3.8702182441912849"/>
    <n v="3.8731929613080274"/>
    <x v="79"/>
    <n v="8.5973365018347572"/>
    <x v="1"/>
    <n v="28"/>
    <x v="79"/>
    <n v="17.561917294062589"/>
    <x v="0"/>
    <n v="1"/>
    <n v="0"/>
    <n v="0"/>
    <n v="0"/>
    <n v="0"/>
    <n v="0"/>
    <n v="3651.6694233706112"/>
    <n v="1765.5422022431048"/>
    <n v="0.32591346328344456"/>
    <n v="3403.4241896333356"/>
    <n v="2013.7874359803805"/>
    <n v="0.37173874220803371"/>
    <n v="2078.594537417066"/>
    <n v="3338.61708819665"/>
    <n v="0.61629807342415166"/>
    <n v="4901.3050422472215"/>
    <n v="515.90658336649449"/>
    <n v="9.5234710958527008E-2"/>
    <n v="4305.1442537679068"/>
    <n v="1112.0673718458092"/>
    <n v="0.20528409238947226"/>
    <n v="4169.7159246042957"/>
    <n v="1247.4957010094204"/>
    <n v="0.23028373030711932"/>
    <n v="8.3221022868828154"/>
    <n v="5408.8895233268331"/>
    <n v="0.99846376644258561"/>
    <n v="8.2559952800150835"/>
    <n v="5408.9556303337013"/>
    <n v="0.99847596958535301"/>
    <n v="7.9252895745763414"/>
    <n v="5409.2863360391393"/>
    <n v="0.99853701680453011"/>
    <n v="7.9264782385218453"/>
    <n v="5409.2851473751944"/>
    <n v="0.99853679738095447"/>
    <n v="7.7841263919100712"/>
    <n v="5409.4274992218061"/>
    <n v="0.99856307507812603"/>
    <n v="8.1656129526790373"/>
    <n v="5409.0460126610369"/>
    <n v="0.99849265387490671"/>
  </r>
  <r>
    <x v="80"/>
    <x v="0"/>
    <d v="2018-07-15T00:00:00"/>
    <n v="2384.6726945638393"/>
    <n v="3259.0526825705806"/>
    <n v="2330.8252468279061"/>
    <n v="7.7539776670396297"/>
    <n v="7.7768171589211441"/>
    <n v="388.61332800299635"/>
    <n v="384.80339341479339"/>
    <n v="386.68949964654587"/>
    <n v="5.957622044498903"/>
    <n v="5.9625848338410314"/>
    <n v="485.76666000374502"/>
    <n v="354.40441007795073"/>
    <n v="354.46537467600007"/>
    <n v="5.870610667509272"/>
    <n v="6.1857283851552403"/>
    <x v="80"/>
    <n v="9.0314708571855533"/>
    <x v="1"/>
    <n v="29"/>
    <x v="80"/>
    <n v="19.582210379047805"/>
    <x v="0"/>
    <n v="1"/>
    <n v="0"/>
    <n v="0"/>
    <n v="0"/>
    <n v="0"/>
    <n v="0"/>
    <n v="3674.8887921497544"/>
    <n v="4687.2612675364098"/>
    <n v="0.56053302488957313"/>
    <n v="3420.3156134896935"/>
    <n v="4941.8344461964707"/>
    <n v="0.5909765324615498"/>
    <n v="4607.1601742161956"/>
    <n v="3754.9898854699686"/>
    <n v="0.44904598203430174"/>
    <n v="4906.5130881953955"/>
    <n v="3455.6369714907687"/>
    <n v="0.41324742402678916"/>
    <n v="4311.9222677687139"/>
    <n v="4050.2277919174503"/>
    <n v="0.48435244082063955"/>
    <n v="6074.5726389642969"/>
    <n v="2287.5774207218674"/>
    <n v="0.27356330661300299"/>
    <n v="8.3232036341728151"/>
    <n v="8353.8268560519919"/>
    <n v="0.99900465746551259"/>
    <n v="8.2567051460188594"/>
    <n v="8353.8933545401451"/>
    <n v="0.99901260978491346"/>
    <n v="8.6574786318765309"/>
    <n v="8353.4925810542882"/>
    <n v="0.99896468269881766"/>
    <n v="8.7011750233071563"/>
    <n v="8353.4488846628574"/>
    <n v="0.99895945720165258"/>
    <n v="8.6590692309259225"/>
    <n v="8353.4909904552387"/>
    <n v="0.99896449248469354"/>
    <n v="8.360037626705175"/>
    <n v="8353.7900220594584"/>
    <n v="0.99900025261840142"/>
  </r>
  <r>
    <x v="81"/>
    <x v="0"/>
    <d v="2018-07-22T00:00:00"/>
    <n v="2408.5194215094775"/>
    <n v="3286.785542796249"/>
    <n v="2354.1334992323773"/>
    <n v="7.763927997865693"/>
    <n v="7.786767489774312"/>
    <n v="392.49946128302633"/>
    <n v="388.65142734890986"/>
    <n v="390.55639464301134"/>
    <n v="5.9675723753520709"/>
    <n v="5.9725351646942002"/>
    <n v="485.76666000374502"/>
    <n v="446.3579850260067"/>
    <n v="485.76666000374496"/>
    <n v="6.1857283851552403"/>
    <n v="6.1857283851552403"/>
    <x v="81"/>
    <n v="9.029851973978964"/>
    <x v="1"/>
    <n v="30"/>
    <x v="81"/>
    <n v="19.917228758373003"/>
    <x v="0"/>
    <n v="1"/>
    <n v="0"/>
    <n v="0"/>
    <n v="0"/>
    <n v="0"/>
    <n v="0"/>
    <n v="3698.3403546166892"/>
    <n v="4650.2833125458646"/>
    <n v="0.55701196963000199"/>
    <n v="3437.3759515846159"/>
    <n v="4911.2477155779379"/>
    <n v="0.58827034387658816"/>
    <n v="4607.1601742161956"/>
    <n v="3741.4634929463582"/>
    <n v="0.44815332947184683"/>
    <n v="4911.7732146030521"/>
    <n v="3436.8504525595017"/>
    <n v="0.41166671173328667"/>
    <n v="4318.7680619095299"/>
    <n v="4029.8556052530239"/>
    <n v="0.4826970008366242"/>
    <n v="6074.5726389642969"/>
    <n v="2274.051028198257"/>
    <n v="0.27238633801913109"/>
    <n v="8.3243049814628165"/>
    <n v="8340.2993621810911"/>
    <n v="0.99900291289758281"/>
    <n v="8.2574150120226371"/>
    <n v="8340.3662521505321"/>
    <n v="0.99901092499300204"/>
    <n v="8.6574786318765309"/>
    <n v="8339.9661885306778"/>
    <n v="0.99896300528362203"/>
    <n v="8.8214821485993369"/>
    <n v="8339.8021850139539"/>
    <n v="0.9989433609059063"/>
    <n v="8.7941651601313069"/>
    <n v="8339.8295020024234"/>
    <n v="0.99894663294086183"/>
    <n v="8.3922784137856024"/>
    <n v="8340.2313887487689"/>
    <n v="0.99899477102473855"/>
  </r>
  <r>
    <x v="82"/>
    <x v="0"/>
    <d v="2018-07-29T00:00:00"/>
    <n v="2432.6046157245714"/>
    <n v="3314.7957316241732"/>
    <n v="2377.6748341800353"/>
    <n v="7.7738783287000759"/>
    <n v="7.7967178206274799"/>
    <n v="396.42445589585662"/>
    <n v="392.53794162238324"/>
    <n v="394.46195858944145"/>
    <n v="5.9775227062052387"/>
    <n v="5.9824854955473681"/>
    <n v="485.76666000374502"/>
    <n v="473.94405751042348"/>
    <n v="485.76666000374496"/>
    <n v="6.1857283851552403"/>
    <n v="6.1857283851552403"/>
    <x v="82"/>
    <n v="8.9846221863728619"/>
    <x v="1"/>
    <n v="31"/>
    <x v="82"/>
    <n v="19.937129420060554"/>
    <x v="0"/>
    <n v="1"/>
    <n v="0"/>
    <n v="0"/>
    <n v="0"/>
    <n v="0"/>
    <n v="0"/>
    <n v="3722.0264327082914"/>
    <n v="4257.4029852049025"/>
    <n v="0.53354729545540769"/>
    <n v="3454.606893060487"/>
    <n v="4524.8225248527069"/>
    <n v="0.56706091223701216"/>
    <n v="4607.1601742161956"/>
    <n v="3372.2692436969983"/>
    <n v="0.42262034878415217"/>
    <n v="4917.0859422747835"/>
    <n v="3062.3434756384104"/>
    <n v="0.38377975607675519"/>
    <n v="4325.6823139917533"/>
    <n v="3653.7471039214406"/>
    <n v="0.45789578584642465"/>
    <n v="6074.5726389642969"/>
    <n v="1904.856778948897"/>
    <n v="0.2387209259189188"/>
    <n v="8.3254063287528162"/>
    <n v="7971.1040115844407"/>
    <n v="0.99895664139718265"/>
    <n v="8.2581248780264129"/>
    <n v="7971.1712930351678"/>
    <n v="0.99896507325956319"/>
    <n v="8.6574786318765309"/>
    <n v="7970.7719392813169"/>
    <n v="0.99891502535100551"/>
    <n v="8.8194295332174466"/>
    <n v="7970.6099883799761"/>
    <n v="0.9988947293006416"/>
    <n v="8.7909222957596214"/>
    <n v="7970.6384956174343"/>
    <n v="0.99889830189160833"/>
    <n v="8.3941935713883602"/>
    <n v="7971.0352243418056"/>
    <n v="0.99894802082558132"/>
  </r>
  <r>
    <x v="83"/>
    <x v="0"/>
    <d v="2018-08-05T00:00:00"/>
    <n v="2456.9306618818177"/>
    <n v="3343.0860223403779"/>
    <n v="2401.4515824905702"/>
    <n v="7.7838286595402248"/>
    <n v="7.8066681514806486"/>
    <n v="400.38870045481519"/>
    <n v="396.46332103859925"/>
    <n v="398.40657817533588"/>
    <n v="5.9874730370584066"/>
    <n v="5.992435826400536"/>
    <n v="485.76666000374502"/>
    <n v="482.21987925574854"/>
    <n v="485.76666000374496"/>
    <n v="6.1857283851552403"/>
    <n v="6.1857283851552403"/>
    <x v="83"/>
    <n v="9.0911259123447774"/>
    <x v="1"/>
    <n v="32"/>
    <x v="83"/>
    <n v="19.957030081753871"/>
    <x v="0"/>
    <n v="1"/>
    <n v="0"/>
    <n v="0"/>
    <n v="0"/>
    <n v="0"/>
    <n v="0"/>
    <n v="3745.9493715808121"/>
    <n v="5130.2248508514176"/>
    <n v="0.57797703405664391"/>
    <n v="3472.0101439511168"/>
    <n v="5404.1640784811134"/>
    <n v="0.60883934261041084"/>
    <n v="4607.1601742161956"/>
    <n v="4269.0140482160341"/>
    <n v="0.48095203420266441"/>
    <n v="4922.4517972232334"/>
    <n v="3953.7224252089964"/>
    <n v="0.44543091720946482"/>
    <n v="4332.6657085947991"/>
    <n v="4543.5085138374307"/>
    <n v="0.51187689650738155"/>
    <n v="6074.5726389642969"/>
    <n v="2801.6015834679329"/>
    <n v="0.31563165765579626"/>
    <n v="8.3265076760428176"/>
    <n v="8867.8477147561862"/>
    <n v="0.99906192606551136"/>
    <n v="8.2588347440301888"/>
    <n v="8867.9153876881992"/>
    <n v="0.99906955017589016"/>
    <n v="8.6574786318765309"/>
    <n v="8867.5167438003537"/>
    <n v="0.99902463849684287"/>
    <n v="8.8173769178355563"/>
    <n v="8867.3568455143941"/>
    <n v="0.9990066241719826"/>
    <n v="8.7876794313869624"/>
    <n v="8867.3865430008427"/>
    <n v="0.99900996992497304"/>
    <n v="8.3961087289916705"/>
    <n v="8867.778113703238"/>
    <n v="0.9990540847308097"/>
  </r>
  <r>
    <x v="84"/>
    <x v="0"/>
    <d v="2018-08-12T00:00:00"/>
    <n v="2481.499968500636"/>
    <n v="3371.6592159637444"/>
    <n v="2425.4660982935898"/>
    <n v="7.7937789903843688"/>
    <n v="7.8166184823338165"/>
    <n v="404.39258745936337"/>
    <n v="400.42795424898134"/>
    <n v="402.39064395708931"/>
    <n v="5.9974233679115754"/>
    <n v="6.0023861572537038"/>
    <n v="485.76666000374502"/>
    <n v="484.70262577934602"/>
    <n v="485.76666000374496"/>
    <n v="6.1857283851552403"/>
    <n v="6.1857283851552403"/>
    <x v="84"/>
    <n v="9.1913014080327713"/>
    <x v="1"/>
    <n v="33"/>
    <x v="84"/>
    <n v="19.976930743451184"/>
    <x v="0"/>
    <n v="1"/>
    <n v="0"/>
    <n v="0"/>
    <n v="0"/>
    <n v="0"/>
    <n v="0"/>
    <n v="3770.111539842057"/>
    <n v="6041.2997838625161"/>
    <n v="0.61574217862690261"/>
    <n v="3489.5874273506529"/>
    <n v="6321.8238963539206"/>
    <n v="0.64433379539192925"/>
    <n v="4607.1601742161956"/>
    <n v="5204.2511494883775"/>
    <n v="0.53042839381474094"/>
    <n v="4927.8713107211679"/>
    <n v="4883.5400129834052"/>
    <n v="0.49774082971984585"/>
    <n v="4339.7189371438753"/>
    <n v="5471.6923865606977"/>
    <n v="0.55768657597108129"/>
    <n v="6074.5726389642969"/>
    <n v="3736.8386847402762"/>
    <n v="0.38086658090788594"/>
    <n v="8.3276090233328173"/>
    <n v="9803.083714681241"/>
    <n v="0.99915123229996361"/>
    <n v="8.2595446100339664"/>
    <n v="9803.15177909454"/>
    <n v="0.99915816957035752"/>
    <n v="8.6574786318765309"/>
    <n v="9802.753845072697"/>
    <n v="0.99911761128483534"/>
    <n v="8.815324302453666"/>
    <n v="9802.5959994021196"/>
    <n v="0.99910152331692026"/>
    <n v="8.7844365670136284"/>
    <n v="9802.6268871375596"/>
    <n v="0.99910467146089477"/>
    <n v="8.398023886595368"/>
    <n v="9803.0132998179779"/>
    <n v="0.9991440554666885"/>
  </r>
  <r>
    <x v="85"/>
    <x v="0"/>
    <d v="2018-08-19T00:00:00"/>
    <n v="2506.3149681856421"/>
    <n v="3400.5181415233442"/>
    <n v="2449.7207592612053"/>
    <n v="7.803729321231283"/>
    <n v="7.8265688131869844"/>
    <n v="408.43651333395701"/>
    <n v="404.43223379146917"/>
    <n v="406.41455039666016"/>
    <n v="6.0073736987647433"/>
    <n v="6.0123364881068726"/>
    <n v="485.76666000374502"/>
    <n v="485.44744973642526"/>
    <n v="485.76666000374496"/>
    <n v="6.1857283851552403"/>
    <n v="6.1857283851552403"/>
    <x v="85"/>
    <n v="9.2169074660024197"/>
    <x v="1"/>
    <n v="34"/>
    <x v="85"/>
    <n v="19.996831405151266"/>
    <x v="0"/>
    <n v="1"/>
    <n v="0"/>
    <n v="0"/>
    <n v="0"/>
    <n v="0"/>
    <n v="0"/>
    <n v="3794.5153297859142"/>
    <n v="6271.3717169009378"/>
    <n v="0.62303219654795705"/>
    <n v="3507.3404835841848"/>
    <n v="6558.5465631026673"/>
    <n v="0.65156170863862295"/>
    <n v="4607.1601742161956"/>
    <n v="5458.7268724706564"/>
    <n v="0.54229963510939405"/>
    <n v="4933.3450193540812"/>
    <n v="5132.5420273327709"/>
    <n v="0.50989465742337403"/>
    <n v="4346.8426979784417"/>
    <n v="5719.0443487084103"/>
    <n v="0.56816098990409514"/>
    <n v="6074.5726389642969"/>
    <n v="3991.3144077225552"/>
    <n v="0.39651889487834863"/>
    <n v="8.3287103706228187"/>
    <n v="10057.55833631623"/>
    <n v="0.99917258058509961"/>
    <n v="8.2602544760377423"/>
    <n v="10057.626792210815"/>
    <n v="0.99917938136621987"/>
    <n v="8.6574786318765309"/>
    <n v="10057.229568054976"/>
    <n v="0.99913991895679721"/>
    <n v="8.8132716870717758"/>
    <n v="10057.073774999781"/>
    <n v="0.99912444162683389"/>
    <n v="8.7811937026398272"/>
    <n v="10057.105852984212"/>
    <n v="0.99912762842838276"/>
    <n v="8.3999390441993302"/>
    <n v="10057.487107642653"/>
    <n v="0.99916550434102447"/>
  </r>
  <r>
    <x v="86"/>
    <x v="0"/>
    <d v="2018-08-26T00:00:00"/>
    <n v="2531.378117867499"/>
    <n v="3429.6656563385404"/>
    <n v="2474.2179668430936"/>
    <n v="7.8136796520801175"/>
    <n v="7.8365191440401532"/>
    <n v="412.52087846729654"/>
    <n v="408.47655612938286"/>
    <n v="410.4786959006268"/>
    <n v="6.0173240296179111"/>
    <n v="6.0222868189600405"/>
    <n v="485.76666000374502"/>
    <n v="485.67089692354909"/>
    <n v="485.76666000374496"/>
    <n v="6.1857283851552403"/>
    <n v="6.1857283851552403"/>
    <x v="86"/>
    <n v="9.0861809047001536"/>
    <x v="1"/>
    <n v="35"/>
    <x v="86"/>
    <n v="20.016732066853269"/>
    <x v="0"/>
    <n v="1"/>
    <n v="0"/>
    <n v="0"/>
    <n v="0"/>
    <n v="0"/>
    <n v="0"/>
    <n v="3819.1631576292102"/>
    <n v="5013.2266617439991"/>
    <n v="0.56759572032790584"/>
    <n v="3525.2710703800512"/>
    <n v="5307.1187489931581"/>
    <n v="0.60087007678854665"/>
    <n v="4607.1601742161956"/>
    <n v="4225.2296451570137"/>
    <n v="0.47837898140424889"/>
    <n v="4938.873465073324"/>
    <n v="3893.5163542998853"/>
    <n v="0.44082252186828735"/>
    <n v="4354.0376964213547"/>
    <n v="4478.3521229518547"/>
    <n v="0.50703741733963248"/>
    <n v="6074.5726389642969"/>
    <n v="2757.8171804089125"/>
    <n v="0.31223906969774362"/>
    <n v="8.3298117179128184"/>
    <n v="8824.0600076552964"/>
    <n v="0.99905690171196448"/>
    <n v="8.2609643420415182"/>
    <n v="8824.1288550311674"/>
    <n v="0.99906469658710917"/>
    <n v="8.6574786318765309"/>
    <n v="8823.7323407413332"/>
    <n v="0.99901980338176577"/>
    <n v="8.8112190716898873"/>
    <n v="8823.5786003015201"/>
    <n v="0.9990023969444416"/>
    <n v="8.7779508382657045"/>
    <n v="8823.6118685349429"/>
    <n v="0.99900616356186944"/>
    <n v="8.4018542018034772"/>
    <n v="8823.9879651714054"/>
    <n v="0.99904874508783847"/>
  </r>
  <r>
    <x v="87"/>
    <x v="0"/>
    <d v="2018-09-02T00:00:00"/>
    <n v="2556.6918990461736"/>
    <n v="3459.1046463018884"/>
    <n v="2498.9601465040178"/>
    <n v="7.8236299829302816"/>
    <n v="7.846469474893321"/>
    <n v="416.6460872519695"/>
    <n v="412.56132169067621"/>
    <n v="414.58348285963302"/>
    <n v="6.027274360471079"/>
    <n v="6.0322371498132084"/>
    <n v="485.76666000374502"/>
    <n v="485.73793107968618"/>
    <n v="485.76666000374496"/>
    <n v="6.1857283851552403"/>
    <n v="6.1857283851552403"/>
    <x v="87"/>
    <n v="9.1429088650699804"/>
    <x v="1"/>
    <n v="36"/>
    <x v="87"/>
    <n v="20.036632728556601"/>
    <x v="0"/>
    <n v="1"/>
    <n v="0"/>
    <n v="0"/>
    <n v="0"/>
    <n v="0"/>
    <n v="0"/>
    <n v="3844.057463750939"/>
    <n v="5503.8599882697299"/>
    <n v="0.58877926730942642"/>
    <n v="3543.3809630438764"/>
    <n v="5804.5364889767925"/>
    <n v="0.6209443460288655"/>
    <n v="4607.1601742161956"/>
    <n v="4740.7572778044732"/>
    <n v="0.50714582174446776"/>
    <n v="4944.457195249759"/>
    <n v="4403.4602567709098"/>
    <n v="0.47106323727955546"/>
    <n v="4361.3046448486966"/>
    <n v="4986.6128071719722"/>
    <n v="0.53344638875625217"/>
    <n v="6074.5726389642969"/>
    <n v="3273.344813056372"/>
    <n v="0.35016834817564607"/>
    <n v="8.3309130652028198"/>
    <n v="9339.5865389554656"/>
    <n v="0.99910879475477155"/>
    <n v="8.2616742080452941"/>
    <n v="9339.6557778126244"/>
    <n v="0.99911620162988724"/>
    <n v="8.6574786318765309"/>
    <n v="9339.2599733887928"/>
    <n v="0.999073860175134"/>
    <n v="8.809166456307997"/>
    <n v="9339.1082855643617"/>
    <n v="0.99905763326414454"/>
    <n v="8.7747079738913545"/>
    <n v="9339.1427440467778"/>
    <n v="0.99906131948437416"/>
    <n v="8.4037693594077538"/>
    <n v="9339.5136826612616"/>
    <n v="0.99910100090180076"/>
  </r>
  <r>
    <x v="88"/>
    <x v="0"/>
    <d v="2018-09-09T00:00:00"/>
    <n v="2582.2588180366356"/>
    <n v="3055.6729346766861"/>
    <n v="2523.949747963803"/>
    <n v="7.8335803137813675"/>
    <n v="7.8564198057464889"/>
    <n v="420.81254812448913"/>
    <n v="416.68693490758267"/>
    <n v="418.72931768822934"/>
    <n v="6.0372246913242478"/>
    <n v="6.0421874806663762"/>
    <n v="52.601568515561155"/>
    <n v="182.54247728479865"/>
    <n v="182.55109596201632"/>
    <n v="5.2070301117101172"/>
    <n v="3.9627459389865405"/>
    <x v="88"/>
    <n v="8.9460989848004626"/>
    <x v="1"/>
    <n v="37"/>
    <x v="88"/>
    <n v="19.077835116815734"/>
    <x v="0"/>
    <n v="1"/>
    <n v="0"/>
    <n v="0"/>
    <n v="0"/>
    <n v="0"/>
    <n v="0"/>
    <n v="3869.2007129338854"/>
    <n v="3808.6811177180425"/>
    <n v="0.49605883520020883"/>
    <n v="3561.6719546343402"/>
    <n v="4116.2098760175877"/>
    <n v="0.53611268925560951"/>
    <n v="2104.6263353493555"/>
    <n v="5573.2554953025719"/>
    <n v="0.72588451062802406"/>
    <n v="4950.0967627279588"/>
    <n v="2727.7850679239691"/>
    <n v="0.35527833432314671"/>
    <n v="4368.6442627603119"/>
    <n v="3309.237567891616"/>
    <n v="0.43100918207419575"/>
    <n v="4189.326586220719"/>
    <n v="3488.5552444312088"/>
    <n v="0.45436427928651724"/>
    <n v="8.3320144124928213"/>
    <n v="7669.5498162394351"/>
    <n v="0.99891480298912272"/>
    <n v="8.2623840740490717"/>
    <n v="7669.619446577879"/>
    <n v="0.99892387194068766"/>
    <n v="7.9536436095583323"/>
    <n v="7669.9281870423692"/>
    <n v="0.99896408361251332"/>
    <n v="8.4270867582488727"/>
    <n v="7669.4547438936788"/>
    <n v="0.99890242036226629"/>
    <n v="8.341809997026159"/>
    <n v="7669.540020654902"/>
    <n v="0.99891352717051163"/>
    <n v="8.311498631707309"/>
    <n v="7669.570332020221"/>
    <n v="0.99891747505170958"/>
  </r>
  <r>
    <x v="89"/>
    <x v="0"/>
    <d v="2018-09-16T00:00:00"/>
    <n v="2608.081406217002"/>
    <n v="3086.2296640234526"/>
    <n v="2549.1892454397625"/>
    <n v="7.8435306446330921"/>
    <n v="7.8663701365996568"/>
    <n v="425.02067360573403"/>
    <n v="420.85380425665835"/>
    <n v="422.91661086511158"/>
    <n v="6.0471750221774156"/>
    <n v="6.0521378115195441"/>
    <n v="53.127584200716768"/>
    <n v="91.952052125941321"/>
    <n v="52.96977949517008"/>
    <n v="3.9697215527229659"/>
    <n v="3.9726962698397088"/>
    <x v="89"/>
    <n v="8.9012216186297586"/>
    <x v="1"/>
    <n v="38"/>
    <x v="89"/>
    <n v="17.860427219533474"/>
    <x v="0"/>
    <n v="1"/>
    <n v="0"/>
    <n v="0"/>
    <n v="0"/>
    <n v="0"/>
    <n v="0"/>
    <n v="3894.5953946086611"/>
    <n v="3446.3404931871128"/>
    <n v="0.46946881785422162"/>
    <n v="3580.145856140708"/>
    <n v="3760.7900316550658"/>
    <n v="0.51230389273761923"/>
    <n v="2107.6652968856006"/>
    <n v="5233.2705909101733"/>
    <n v="0.71288874755198839"/>
    <n v="4955.7927258809395"/>
    <n v="2385.1431619148343"/>
    <n v="0.3249099567645195"/>
    <n v="4376.0572768510428"/>
    <n v="2964.878610944731"/>
    <n v="0.40388291850822583"/>
    <n v="4191.6159419735432"/>
    <n v="3149.3199458222307"/>
    <n v="0.42900796219429471"/>
    <n v="8.3331157597828209"/>
    <n v="7332.6027720359907"/>
    <n v="0.99886484286375021"/>
    <n v="8.2630939400528476"/>
    <n v="7332.6727938557206"/>
    <n v="0.99887438140499352"/>
    <n v="7.9567940578896641"/>
    <n v="7332.9790937378839"/>
    <n v="0.99891610631403038"/>
    <n v="7.9445890712840264"/>
    <n v="7332.9912987244898"/>
    <n v="0.99891776890675588"/>
    <n v="7.7953803686390017"/>
    <n v="7333.1405074271352"/>
    <n v="0.99893809447626447"/>
    <n v="8.1943403167355591"/>
    <n v="7332.7415474790387"/>
    <n v="0.99888374718946149"/>
  </r>
  <r>
    <x v="90"/>
    <x v="0"/>
    <d v="2018-09-23T00:00:00"/>
    <n v="2634.1622202791718"/>
    <n v="3117.0919606636871"/>
    <n v="2574.6811378915854"/>
    <n v="7.8534809754852608"/>
    <n v="7.8763204674528247"/>
    <n v="429.27088034179133"/>
    <n v="425.06234229922484"/>
    <n v="427.14577697376268"/>
    <n v="6.0571253530305835"/>
    <n v="6.062088142372712"/>
    <n v="53.658860042723937"/>
    <n v="65.146817667689149"/>
    <n v="53.499477290121781"/>
    <n v="3.9796718835761338"/>
    <n v="3.9826466006928767"/>
    <x v="90"/>
    <n v="8.9187073831747625"/>
    <x v="1"/>
    <n v="39"/>
    <x v="90"/>
    <n v="17.890278212091978"/>
    <x v="0"/>
    <n v="1"/>
    <n v="0"/>
    <n v="0"/>
    <n v="0"/>
    <n v="0"/>
    <n v="0"/>
    <n v="3920.2440231001838"/>
    <n v="3550.1825637876418"/>
    <n v="0.47523157111522402"/>
    <n v="3598.8044966621401"/>
    <n v="3871.6220902256855"/>
    <n v="0.51825984034448569"/>
    <n v="2110.734648037208"/>
    <n v="5359.6919388506176"/>
    <n v="0.7174546026940426"/>
    <n v="4961.5456486654512"/>
    <n v="2508.8809382223744"/>
    <n v="0.33584172323251121"/>
    <n v="4383.5444210826818"/>
    <n v="3086.8821658051438"/>
    <n v="0.41321364046643244"/>
    <n v="4193.9281912838951"/>
    <n v="3276.4983956039305"/>
    <n v="0.43859588973873009"/>
    <n v="8.3342171070728224"/>
    <n v="7462.092369780753"/>
    <n v="0.99888437199534219"/>
    <n v="8.2638038060566235"/>
    <n v="7462.1627830817688"/>
    <n v="0.99889379760179142"/>
    <n v="7.9599445062209959"/>
    <n v="7462.4666423816043"/>
    <n v="0.99893447256142065"/>
    <n v="7.9464001545602443"/>
    <n v="7462.4801867332653"/>
    <n v="0.99893628562410242"/>
    <n v="7.7965057663099699"/>
    <n v="7462.630081121516"/>
    <n v="0.99895635066142086"/>
    <n v="8.1972130531423097"/>
    <n v="7462.2293738346834"/>
    <n v="0.99890271151750154"/>
  </r>
  <r>
    <x v="91"/>
    <x v="0"/>
    <d v="2018-09-30T00:00:00"/>
    <n v="2660.5038424819636"/>
    <n v="3148.2628802703243"/>
    <n v="2600.4279492686987"/>
    <n v="7.863431306337735"/>
    <n v="7.8862707983059934"/>
    <n v="433.56358914520922"/>
    <n v="429.31296572221703"/>
    <n v="431.41723474350027"/>
    <n v="6.0670756838837514"/>
    <n v="6.0720384732258808"/>
    <n v="54.195448643151174"/>
    <n v="57.48085935051256"/>
    <n v="54.034472063023003"/>
    <n v="3.9896222144293021"/>
    <n v="3.992596931546045"/>
    <x v="91"/>
    <n v="8.8307354261837823"/>
    <x v="1"/>
    <n v="40"/>
    <x v="91"/>
    <n v="17.920129204650788"/>
    <x v="0"/>
    <n v="1"/>
    <n v="0"/>
    <n v="0"/>
    <n v="0"/>
    <n v="0"/>
    <n v="0"/>
    <n v="3946.1491378766232"/>
    <n v="2895.1671112322783"/>
    <n v="0.42318860959093668"/>
    <n v="3617.6497235887864"/>
    <n v="3223.6665255201151"/>
    <n v="0.47120559964465986"/>
    <n v="2113.8346927003313"/>
    <n v="4727.4815564085702"/>
    <n v="0.69101929866556544"/>
    <n v="4967.3561006778073"/>
    <n v="1873.9601484310942"/>
    <n v="0.27391807076235986"/>
    <n v="4391.1064367566369"/>
    <n v="2450.2098123522646"/>
    <n v="0.35814888877142764"/>
    <n v="4196.2635630873501"/>
    <n v="2645.0526860215514"/>
    <n v="0.38662920843135645"/>
    <n v="8.335318454362822"/>
    <n v="6832.9809306545385"/>
    <n v="0.99878162064859244"/>
    <n v="8.2645136720604011"/>
    <n v="6833.0517354368412"/>
    <n v="0.99879197023333977"/>
    <n v="7.9630949545523286"/>
    <n v="6833.3531541543489"/>
    <n v="0.99883602881892941"/>
    <n v="7.9482112378364622"/>
    <n v="6833.3680378710651"/>
    <n v="0.9988382043822529"/>
    <n v="7.7976311639808866"/>
    <n v="6833.5186179449211"/>
    <n v="0.99886021477738351"/>
    <n v="8.2000857895490888"/>
    <n v="6833.1161633193524"/>
    <n v="0.99880138770216664"/>
  </r>
  <r>
    <x v="92"/>
    <x v="0"/>
    <d v="2018-10-07T00:00:00"/>
    <n v="2687.1088809067833"/>
    <n v="3179.7455090730273"/>
    <n v="2626.432228760124"/>
    <n v="7.8733816371904233"/>
    <n v="7.8962211291591613"/>
    <n v="437.89922503666128"/>
    <n v="433.60609537943913"/>
    <n v="435.73140709093525"/>
    <n v="6.0770260147369193"/>
    <n v="6.0819888040790486"/>
    <n v="54.737403129582688"/>
    <n v="55.560439995861643"/>
    <n v="54.574816783653233"/>
    <n v="3.99957254528247"/>
    <n v="4.0025472623992133"/>
    <x v="92"/>
    <n v="7.8004039900479798"/>
    <x v="1"/>
    <n v="41"/>
    <x v="92"/>
    <n v="17.949980197209811"/>
    <x v="0"/>
    <n v="1"/>
    <n v="0"/>
    <n v="0"/>
    <n v="0"/>
    <n v="0"/>
    <n v="0"/>
    <n v="3972.3133038008255"/>
    <n v="-1530.7251480766299"/>
    <n v="0.62693830836618059"/>
    <n v="3636.683402784699"/>
    <n v="-1195.0952470605034"/>
    <n v="0.48947454314056016"/>
    <n v="2116.965737810086"/>
    <n v="324.62241791410952"/>
    <n v="0.13295543605625978"/>
    <n v="4973.2246572102868"/>
    <n v="-2531.6365014860912"/>
    <n v="1.0368810544689042"/>
    <n v="4398.7440725873312"/>
    <n v="-1957.1559168631356"/>
    <n v="0.80159133811108563"/>
    <n v="4198.6222886088399"/>
    <n v="-1757.0341328846444"/>
    <n v="0.71962756239841497"/>
    <n v="8.3364198016528235"/>
    <n v="2433.2517359225426"/>
    <n v="0.99658565684711875"/>
    <n v="8.265223538064177"/>
    <n v="2433.3229321861313"/>
    <n v="0.99661481666402796"/>
    <n v="7.9662454028836613"/>
    <n v="2433.621910321312"/>
    <n v="0.99673726898444892"/>
    <n v="7.9500223211126801"/>
    <n v="2433.638133403083"/>
    <n v="0.99674391346367153"/>
    <n v="7.798756561651766"/>
    <n v="2433.7893991625438"/>
    <n v="0.99680586730265386"/>
    <n v="8.2029585259558893"/>
    <n v="2433.3851971982394"/>
    <n v="0.99664031851288082"/>
  </r>
  <r>
    <x v="93"/>
    <x v="0"/>
    <d v="2018-10-14T00:00:00"/>
    <n v="2713.979969715851"/>
    <n v="3211.5429641637575"/>
    <n v="2652.6965510468422"/>
    <n v="7.8833319680432581"/>
    <n v="7.9061714600123292"/>
    <n v="442.27821728702793"/>
    <n v="437.94215633323353"/>
    <n v="440.0887211618446"/>
    <n v="6.0869763455900872"/>
    <n v="6.0919391349322165"/>
    <n v="55.284777160878505"/>
    <n v="55.367476011373441"/>
    <n v="55.120564951489754"/>
    <n v="4.0095228761356383"/>
    <n v="4.0124975932523812"/>
    <x v="93"/>
    <n v="7.5463720237983294"/>
    <x v="1"/>
    <n v="42"/>
    <x v="93"/>
    <n v="17.979831189768984"/>
    <x v="0"/>
    <n v="1"/>
    <n v="0"/>
    <n v="0"/>
    <n v="0"/>
    <n v="0"/>
    <n v="0"/>
    <n v="3998.7391113842705"/>
    <n v="-2104.8797355644697"/>
    <n v="1.111423457538036"/>
    <n v="3655.907418772571"/>
    <n v="-1762.0480429527702"/>
    <n v="0.93040067570488272"/>
    <n v="2120.1280933709386"/>
    <n v="-226.2687175511378"/>
    <n v="0.11947493063110462"/>
    <n v="4979.1518993080917"/>
    <n v="-3085.292523488291"/>
    <n v="1.6291032813102877"/>
    <n v="4406.4580847763327"/>
    <n v="-2512.5987089565319"/>
    <n v="1.3267081711750091"/>
    <n v="4201.0046013855444"/>
    <n v="-2307.1452255657437"/>
    <n v="1.2182241485416743"/>
    <n v="8.3375211489428231"/>
    <n v="1885.5218546708579"/>
    <n v="0.99559760283398346"/>
    <n v="8.2659334040679528"/>
    <n v="1885.5934424157329"/>
    <n v="0.99563540276030804"/>
    <n v="7.9693958512149932"/>
    <n v="1885.8899799685857"/>
    <n v="0.99579198120358581"/>
    <n v="7.9518334043888981"/>
    <n v="1885.9075424154119"/>
    <n v="0.9958012545673055"/>
    <n v="7.7998819593226205"/>
    <n v="1886.0594938604781"/>
    <n v="0.99588148832014189"/>
    <n v="8.2058312623627039"/>
    <n v="1885.6535445574382"/>
    <n v="0.99566713803192985"/>
  </r>
  <r>
    <x v="94"/>
    <x v="0"/>
    <d v="2018-10-21T00:00:00"/>
    <n v="2741.1197694130096"/>
    <n v="3243.6583938053955"/>
    <n v="2679.2235165566922"/>
    <n v="7.8932822988961959"/>
    <n v="7.9161217908654971"/>
    <n v="446.70099945989824"/>
    <n v="442.32157789656588"/>
    <n v="444.48960837346306"/>
    <n v="6.0969266764432559"/>
    <n v="6.1018894657853844"/>
    <n v="55.837624932487287"/>
    <n v="55.696580256153126"/>
    <n v="55.671770601004653"/>
    <n v="4.0194732069888062"/>
    <n v="4.0224479241055491"/>
    <x v="94"/>
    <n v="7.5531099161583457"/>
    <x v="1"/>
    <n v="43"/>
    <x v="94"/>
    <n v="18.009682182328259"/>
    <x v="0"/>
    <n v="1"/>
    <n v="0"/>
    <n v="0"/>
    <n v="0"/>
    <n v="0"/>
    <n v="0"/>
    <n v="4025.4291770435502"/>
    <n v="-2118.7660940438691"/>
    <n v="1.1112430470466204"/>
    <n v="3675.3236749203215"/>
    <n v="-1768.6605919206404"/>
    <n v="0.92762093507263665"/>
    <n v="2123.3220724873991"/>
    <n v="-216.65898948771792"/>
    <n v="0.1136325507214712"/>
    <n v="4985.138413826875"/>
    <n v="-3078.4753308271938"/>
    <n v="1.6145879984123597"/>
    <n v="4414.2492370872242"/>
    <n v="-2507.586154087543"/>
    <n v="1.3151700352547091"/>
    <n v="4203.4107372900162"/>
    <n v="-2296.747654290335"/>
    <n v="1.2045901946540805"/>
    <n v="8.3386224962328246"/>
    <n v="1898.3244605034483"/>
    <n v="0.99562658837285822"/>
    <n v="8.2666432700717305"/>
    <n v="1898.3964397296095"/>
    <n v="0.99566433978620594"/>
    <n v="7.972546299546325"/>
    <n v="1898.6905367001348"/>
    <n v="0.99581858673898305"/>
    <n v="7.953644487665116"/>
    <n v="1898.709438512016"/>
    <n v="0.995828500295316"/>
    <n v="7.8010073569934573"/>
    <n v="1898.8620756426876"/>
    <n v="0.99590855488494567"/>
    <n v="8.2087039987695292"/>
    <n v="1898.4543790009116"/>
    <n v="0.99569472757302502"/>
  </r>
  <r>
    <x v="95"/>
    <x v="0"/>
    <d v="2018-10-28T00:00:00"/>
    <n v="2768.53096710714"/>
    <n v="3276.0949777434494"/>
    <n v="2706.0157517218263"/>
    <n v="7.9032326297492039"/>
    <n v="7.9260721217186658"/>
    <n v="451.16800945449722"/>
    <n v="446.74479367553158"/>
    <n v="448.9345044571977"/>
    <n v="6.1068770072964238"/>
    <n v="6.1118397966385531"/>
    <n v="56.396001181812167"/>
    <n v="56.186174904114452"/>
    <n v="56.2284883070147"/>
    <n v="4.029423537841974"/>
    <n v="4.032398254958717"/>
    <x v="95"/>
    <n v="7.5624382059792108"/>
    <x v="1"/>
    <n v="44"/>
    <x v="95"/>
    <n v="18.039533174887602"/>
    <x v="0"/>
    <n v="1"/>
    <n v="0"/>
    <n v="0"/>
    <n v="0"/>
    <n v="0"/>
    <n v="0"/>
    <n v="4052.3861433594229"/>
    <n v="-2127.8539399399533"/>
    <n v="1.1056473548009358"/>
    <n v="3694.9340936295498"/>
    <n v="-1770.40189021008"/>
    <n v="0.91991284274924878"/>
    <n v="2126.5479913950248"/>
    <n v="-202.01578797555499"/>
    <n v="0.10496877506991954"/>
    <n v="4991.1847934908455"/>
    <n v="-3066.6525900713759"/>
    <n v="1.5934535076225846"/>
    <n v="4422.1183009212255"/>
    <n v="-2497.5860975017558"/>
    <n v="1.2977626942610239"/>
    <n v="4205.8409345535329"/>
    <n v="-2281.3087311340632"/>
    <n v="1.1853835062259181"/>
    <n v="8.339723843522826"/>
    <n v="1916.1924795759471"/>
    <n v="0.99566662286621921"/>
    <n v="8.2673531360755064"/>
    <n v="1916.2648502833943"/>
    <n v="0.99570422717718809"/>
    <n v="7.9756967478776577"/>
    <n v="1916.5565066715922"/>
    <n v="0.99585577381677137"/>
    <n v="7.9554555709413357"/>
    <n v="1916.5767478485286"/>
    <n v="0.99586629126974013"/>
    <n v="7.8021327546642834"/>
    <n v="1916.7300706648057"/>
    <n v="0.99594595884610215"/>
    <n v="8.2115767351763616"/>
    <n v="1916.3206266842935"/>
    <n v="0.99573320897380357"/>
  </r>
  <r>
    <x v="96"/>
    <x v="0"/>
    <d v="2018-11-04T00:00:00"/>
    <n v="2796.2162767782115"/>
    <n v="3308.8559275208836"/>
    <n v="2733.0759092387416"/>
    <n v="7.9131829606022608"/>
    <n v="7.9360224525718337"/>
    <n v="455.67968954904217"/>
    <n v="451.2122416122869"/>
    <n v="453.42384950176972"/>
    <n v="6.1168273381495917"/>
    <n v="6.121790127491721"/>
    <n v="56.959961193630292"/>
    <n v="56.727825306775536"/>
    <n v="56.790773190084849"/>
    <n v="4.0393738686951419"/>
    <n v="4.0423485858118848"/>
    <x v="96"/>
    <n v="7.7221745379841504"/>
    <x v="1"/>
    <n v="45"/>
    <x v="96"/>
    <n v="18.069384167446994"/>
    <x v="0"/>
    <n v="1"/>
    <n v="0"/>
    <n v="0"/>
    <n v="0"/>
    <n v="0"/>
    <n v="0"/>
    <n v="4079.6126793384537"/>
    <n v="-1821.7486220321621"/>
    <n v="0.8068460172068862"/>
    <n v="3714.7406165258699"/>
    <n v="-1456.8765592195782"/>
    <n v="0.64524547193407267"/>
    <n v="2129.8061694917265"/>
    <n v="128.05788781456522"/>
    <n v="5.6716385293516129E-2"/>
    <n v="4997.2916369514551"/>
    <n v="-2739.4275796451634"/>
    <n v="1.2132827797052552"/>
    <n v="4430.0660553935659"/>
    <n v="-2172.2019980872742"/>
    <n v="0.96206057714510274"/>
    <n v="4208.2954337896845"/>
    <n v="-1950.4313764833928"/>
    <n v="0.86383915372226772"/>
    <n v="8.3408251908128257"/>
    <n v="2249.523232115479"/>
    <n v="0.99630587804264725"/>
    <n v="8.2680630020792822"/>
    <n v="2249.5959943042126"/>
    <n v="0.99633810415851909"/>
    <n v="7.9788471962089895"/>
    <n v="2249.8852101100829"/>
    <n v="0.99646619681535309"/>
    <n v="7.9572666542175519"/>
    <n v="2249.9067906520741"/>
    <n v="0.99647575476102357"/>
    <n v="7.8032581523351006"/>
    <n v="2250.0607991539564"/>
    <n v="0.9965439645814439"/>
    <n v="8.2144494715831975"/>
    <n v="2249.6496078347086"/>
    <n v="0.99636184940142802"/>
  </r>
  <r>
    <x v="97"/>
    <x v="0"/>
    <d v="2018-11-11T00:00:00"/>
    <n v="2824.1784395459936"/>
    <n v="3341.9444867960929"/>
    <n v="2760.406668330917"/>
    <n v="7.9231332914553523"/>
    <n v="7.9459727834250016"/>
    <n v="460.2364864445326"/>
    <n v="455.72436402840975"/>
    <n v="457.95808799678741"/>
    <n v="6.1267776690027596"/>
    <n v="6.1317404583448889"/>
    <n v="57.529560805566589"/>
    <n v="57.289040155929271"/>
    <n v="57.358680921985695"/>
    <n v="4.0493241995483107"/>
    <n v="4.0522989166650536"/>
    <x v="97"/>
    <n v="7.8127471524979635"/>
    <x v="1"/>
    <n v="46"/>
    <x v="97"/>
    <n v="18.099235160006423"/>
    <x v="0"/>
    <n v="1"/>
    <n v="0"/>
    <n v="0"/>
    <n v="0"/>
    <n v="0"/>
    <n v="0"/>
    <n v="4107.1114806772748"/>
    <n v="-1635.1996456538313"/>
    <n v="0.66151212291854378"/>
    <n v="3734.7452046511539"/>
    <n v="-1262.8333696277105"/>
    <n v="0.51087314350583779"/>
    <n v="2133.0969293693952"/>
    <n v="338.81490565404829"/>
    <n v="0.13706593449391166"/>
    <n v="5003.4595488466721"/>
    <n v="-2531.5477138232286"/>
    <n v="1.0241254068833809"/>
    <n v="4438.0932874106293"/>
    <n v="-1966.1814523871858"/>
    <n v="0.795409215057437"/>
    <n v="4210.7744780181984"/>
    <n v="-1738.8626429947549"/>
    <n v="0.70344848807209326"/>
    <n v="8.3419265381028271"/>
    <n v="2463.5699084853404"/>
    <n v="0.99662531388866304"/>
    <n v="8.2687728680830581"/>
    <n v="2463.6430621553604"/>
    <n v="0.99665490785272903"/>
    <n v="7.9819976445403222"/>
    <n v="2463.9298373789034"/>
    <n v="0.9967709213850402"/>
    <n v="7.9590777374937716"/>
    <n v="2463.9527572859497"/>
    <n v="0.99678019352279279"/>
    <n v="7.8043835500059142"/>
    <n v="2464.1074514734378"/>
    <n v="0.99684277430957335"/>
    <n v="8.217322207990037"/>
    <n v="2463.6945128154534"/>
    <n v="0.99667572196889775"/>
  </r>
  <r>
    <x v="98"/>
    <x v="0"/>
    <d v="2018-11-18T00:00:00"/>
    <n v="2852.4202239414535"/>
    <n v="3375.3639316640538"/>
    <n v="2788.0107350140779"/>
    <n v="7.9330836223084669"/>
    <n v="7.9559231142781695"/>
    <n v="464.83885130897795"/>
    <n v="460.28160766869382"/>
    <n v="462.53766887675528"/>
    <n v="6.1367279998559283"/>
    <n v="6.1416907891980568"/>
    <n v="58.104856413622265"/>
    <n v="57.860111536314363"/>
    <n v="57.932267731205556"/>
    <n v="4.0592745304014786"/>
    <n v="4.0622492475182215"/>
    <x v="98"/>
    <n v="7.7112095212540792"/>
    <x v="1"/>
    <n v="47"/>
    <x v="98"/>
    <n v="18.129086152565872"/>
    <x v="0"/>
    <n v="1"/>
    <n v="0"/>
    <n v="0"/>
    <n v="0"/>
    <n v="0"/>
    <n v="0"/>
    <n v="4134.8852700294847"/>
    <n v="-1901.6434913398161"/>
    <n v="0.85151706791710913"/>
    <n v="3754.9498386576906"/>
    <n v="-1521.7080599680221"/>
    <n v="0.68138975120771228"/>
    <n v="2136.4205968458405"/>
    <n v="96.821181843828072"/>
    <n v="4.3354545292734449E-2"/>
    <n v="5009.6891398608404"/>
    <n v="-2776.4473611711719"/>
    <n v="1.2432363515965672"/>
    <n v="4446.2007917478641"/>
    <n v="-2212.9590130581955"/>
    <n v="0.99091779232100263"/>
    <n v="4213.2783126889963"/>
    <n v="-1980.0365339993277"/>
    <n v="0.88661986932784931"/>
    <n v="8.3430278853928268"/>
    <n v="2224.8987508042756"/>
    <n v="0.99626416272299534"/>
    <n v="8.2694827340868358"/>
    <n v="2224.9722959555816"/>
    <n v="0.9962970947377946"/>
    <n v="7.9851480928716541"/>
    <n v="2225.2566305967971"/>
    <n v="0.99642441397565262"/>
    <n v="7.9608888207699895"/>
    <n v="2225.2808898688986"/>
    <n v="0.9964352767816117"/>
    <n v="7.8055089476767208"/>
    <n v="2225.436269741992"/>
    <n v="0.99650485271135469"/>
    <n v="8.22019494439688"/>
    <n v="2225.0215837452715"/>
    <n v="0.99631916480211102"/>
  </r>
  <r>
    <x v="99"/>
    <x v="0"/>
    <d v="2018-11-25T00:00:00"/>
    <n v="2880.944426180868"/>
    <n v="3409.1175709806944"/>
    <n v="2815.8908423641146"/>
    <n v="7.9430339531615983"/>
    <n v="7.9658734451313382"/>
    <n v="469.48723982206775"/>
    <n v="464.88442374538079"/>
    <n v="467.16304556552285"/>
    <n v="6.1466783307090962"/>
    <n v="6.1516411200512255"/>
    <n v="58.68590497775849"/>
    <n v="58.43816694532525"/>
    <n v="58.51159040851762"/>
    <n v="4.0692248612546464"/>
    <n v="4.0721995783713894"/>
    <x v="99"/>
    <n v="7.7234031860775092"/>
    <x v="1"/>
    <n v="48"/>
    <x v="99"/>
    <n v="18.158937145125343"/>
    <x v="0"/>
    <n v="1"/>
    <n v="0"/>
    <n v="0"/>
    <n v="0"/>
    <n v="0"/>
    <n v="0"/>
    <n v="4162.9367972752161"/>
    <n v="-1902.2969146928285"/>
    <n v="0.84148604532261251"/>
    <n v="3775.3565190042927"/>
    <n v="-1514.7166364219052"/>
    <n v="0.6700388894721282"/>
    <n v="2139.7775009970505"/>
    <n v="120.86238158533706"/>
    <n v="5.3463792493686713E-2"/>
    <n v="5015.9810267851508"/>
    <n v="-2755.3411442027632"/>
    <n v="1.2188324046797163"/>
    <n v="4454.3893711284709"/>
    <n v="-2193.7494885460833"/>
    <n v="0.97041085820361017"/>
    <n v="4215.8071857065024"/>
    <n v="-1955.1673031241148"/>
    <n v="0.86487340075177144"/>
    <n v="8.3441292326828282"/>
    <n v="2252.2957533497047"/>
    <n v="0.99630895247979467"/>
    <n v="8.2701926000906116"/>
    <n v="2252.3696899822971"/>
    <n v="0.99634165854375567"/>
    <n v="7.9882985412029868"/>
    <n v="2252.6515840411848"/>
    <n v="0.99646635512239234"/>
    <n v="7.9626999040462074"/>
    <n v="2252.6771826783415"/>
    <n v="0.99647767874689086"/>
    <n v="7.8066343453475255"/>
    <n v="2252.8332482370402"/>
    <n v="0.9965467147574032"/>
    <n v="8.2230676808037231"/>
    <n v="2252.4168149015841"/>
    <n v="0.99636250437579199"/>
  </r>
  <r>
    <x v="100"/>
    <x v="0"/>
    <d v="2018-12-02T00:00:00"/>
    <n v="2909.753870442677"/>
    <n v="3443.2087466905014"/>
    <n v="2844.049750787683"/>
    <n v="7.9529842840147404"/>
    <n v="7.9758237759845061"/>
    <n v="474.18211222028839"/>
    <n v="469.53326798283456"/>
    <n v="471.8346760211781"/>
    <n v="6.1566286615622641"/>
    <n v="6.1615914509043934"/>
    <n v="59.27276402753607"/>
    <n v="59.022384902872815"/>
    <n v="59.096706312602791"/>
    <n v="4.0791751921078143"/>
    <n v="4.0821499092245572"/>
    <x v="100"/>
    <n v="7.7400349015831083"/>
    <x v="1"/>
    <n v="49"/>
    <x v="100"/>
    <n v="18.188788137684821"/>
    <x v="0"/>
    <n v="1"/>
    <n v="0"/>
    <n v="0"/>
    <n v="0"/>
    <n v="0"/>
    <n v="0"/>
    <n v="4191.2688397934053"/>
    <n v="-1892.7162349462478"/>
    <n v="0.82343829371357991"/>
    <n v="3795.96726615436"/>
    <n v="-1497.4146613072026"/>
    <n v="0.65145981786515317"/>
    <n v="2143.1679741897724"/>
    <n v="155.38463065738506"/>
    <n v="6.7601076577369607E-2"/>
    <n v="5022.335832578704"/>
    <n v="-2723.7832277315465"/>
    <n v="1.184999299988901"/>
    <n v="4462.6598363028843"/>
    <n v="-2164.1072314557268"/>
    <n v="0.94150868111179442"/>
    <n v="4218.3613474541844"/>
    <n v="-1919.8087426070269"/>
    <n v="0.83522506231032501"/>
    <n v="8.3452305799728279"/>
    <n v="2290.2073742671846"/>
    <n v="0.99636935410467675"/>
    <n v="8.2709024660943875"/>
    <n v="2290.281702381063"/>
    <n v="0.99640169102562504"/>
    <n v="7.9914489895343186"/>
    <n v="2290.5611558576234"/>
    <n v="0.99652326904649391"/>
    <n v="7.9645109873224236"/>
    <n v="2290.5880938598352"/>
    <n v="0.9965349885965078"/>
    <n v="7.8077597430183303"/>
    <n v="2290.7448451041391"/>
    <n v="0.9966031842270856"/>
    <n v="8.2259404172105661"/>
    <n v="2290.326664429947"/>
    <n v="0.99642125205232901"/>
  </r>
  <r>
    <x v="101"/>
    <x v="0"/>
    <d v="2018-12-09T00:00:00"/>
    <n v="2938.8514091471034"/>
    <n v="3477.6408341574061"/>
    <n v="2872.490248295509"/>
    <n v="7.9629346148678914"/>
    <n v="7.985774106837674"/>
    <n v="478.9239333424913"/>
    <n v="474.22860066266293"/>
    <n v="476.55302278138981"/>
    <n v="6.1665789924154319"/>
    <n v="6.1715417817575613"/>
    <n v="59.86549166781144"/>
    <n v="59.612559638329849"/>
    <n v="59.687673375728821"/>
    <n v="4.0891255229609831"/>
    <n v="4.092100240077726"/>
    <x v="101"/>
    <n v="7.613568109004567"/>
    <x v="1"/>
    <n v="50"/>
    <x v="101"/>
    <n v="18.218639130244306"/>
    <x v="0"/>
    <n v="1"/>
    <n v="0"/>
    <n v="0"/>
    <n v="0"/>
    <n v="0"/>
    <n v="0"/>
    <n v="4219.8842027367764"/>
    <n v="-2194.391805716637"/>
    <n v="1.0833868391433998"/>
    <n v="3816.7841207759284"/>
    <n v="-1791.291723755789"/>
    <n v="0.8843734621720124"/>
    <n v="2146.5923521144218"/>
    <n v="-121.09995509428245"/>
    <n v="5.9787908990644491E-2"/>
    <n v="5028.7541864301929"/>
    <n v="-3003.2617894100536"/>
    <n v="1.4827317020929762"/>
    <n v="4471.0130061290411"/>
    <n v="-2445.5206091089017"/>
    <n v="1.2073709151941023"/>
    <n v="4220.9410508193423"/>
    <n v="-2195.4486537992029"/>
    <n v="1.0839086125571735"/>
    <n v="8.3463319272628294"/>
    <n v="2017.1460650928766"/>
    <n v="0.99587935657544713"/>
    <n v="8.2716123320981652"/>
    <n v="2017.2207846880412"/>
    <n v="0.99591624617092256"/>
    <n v="7.9945994378656504"/>
    <n v="2017.4977975822737"/>
    <n v="0.99605300940668695"/>
    <n v="7.9663220705986433"/>
    <n v="2017.5260749495408"/>
    <n v="0.99606697014399137"/>
    <n v="7.8088851406891315"/>
    <n v="2017.6835118794502"/>
    <n v="0.99614469787584614"/>
    <n v="8.2288131536174127"/>
    <n v="2017.2635838665219"/>
    <n v="0.99593737642969016"/>
  </r>
  <r>
    <x v="102"/>
    <x v="0"/>
    <d v="2018-12-16T00:00:00"/>
    <n v="2968.2399232385746"/>
    <n v="3512.4172424989806"/>
    <n v="2901.2151507784288"/>
    <n v="7.9728849457210469"/>
    <n v="7.9957244376908418"/>
    <n v="483.71317267591621"/>
    <n v="478.9708866692896"/>
    <n v="481.31855300920375"/>
    <n v="6.1765293232686007"/>
    <n v="6.1814921126107292"/>
    <n v="60.464146584489555"/>
    <n v="60.208670500641638"/>
    <n v="60.284550109486119"/>
    <n v="4.099075853814151"/>
    <n v="4.1020505709308939"/>
    <x v="102"/>
    <n v="7.6078920059916113"/>
    <x v="1"/>
    <n v="51"/>
    <x v="102"/>
    <n v="18.248490122803801"/>
    <x v="0"/>
    <n v="1"/>
    <n v="0"/>
    <n v="0"/>
    <n v="0"/>
    <n v="0"/>
    <n v="0"/>
    <n v="4248.7857193095806"/>
    <n v="-2234.7576586299092"/>
    <n v="1.1095960886839624"/>
    <n v="3837.809143943713"/>
    <n v="-1823.7810832640419"/>
    <n v="0.90553906316904698"/>
    <n v="2150.0509738183173"/>
    <n v="-136.02291313864612"/>
    <n v="6.7537744778363551E-2"/>
    <n v="5035.2367238201969"/>
    <n v="-3021.2086631405255"/>
    <n v="1.5000827059584079"/>
    <n v="4479.4497076534599"/>
    <n v="-2465.4216469737885"/>
    <n v="1.2241247751740789"/>
    <n v="4223.5465512181527"/>
    <n v="-2209.5184905384813"/>
    <n v="1.0970644022669864"/>
    <n v="8.347433274552829"/>
    <n v="2005.6806274051182"/>
    <n v="0.99585535403526804"/>
    <n v="8.272322198101941"/>
    <n v="2005.7557384815693"/>
    <n v="0.99589264799254573"/>
    <n v="7.9977498861969831"/>
    <n v="2006.0303107934742"/>
    <n v="0.99602897792620726"/>
    <n v="7.9681331538748612"/>
    <n v="2006.0599275257964"/>
    <n v="0.9960436831494861"/>
    <n v="7.8100105383599328"/>
    <n v="2006.2180501413113"/>
    <n v="0.99612219378129008"/>
    <n v="8.2316858900242593"/>
    <n v="2005.796374789647"/>
    <n v="0.99591282462705799"/>
  </r>
  <r>
    <x v="103"/>
    <x v="0"/>
    <d v="2018-12-23T00:00:00"/>
    <n v="2997.9223224709604"/>
    <n v="3547.5414149239705"/>
    <n v="2930.2273022861882"/>
    <n v="7.9828352765742068"/>
    <n v="8.0056747685440097"/>
    <n v="488.55030440267535"/>
    <n v="483.76059553598247"/>
    <n v="486.13173853929578"/>
    <n v="6.1864796541217686"/>
    <n v="6.191442443463897"/>
    <n v="61.068788050334454"/>
    <n v="60.810752785426608"/>
    <n v="60.887395610580981"/>
    <n v="4.1090261846673188"/>
    <n v="4.1120009017840617"/>
    <x v="103"/>
    <n v="7.7913523180519464"/>
    <x v="1"/>
    <n v="52"/>
    <x v="103"/>
    <n v="18.278341115363293"/>
    <x v="0"/>
    <n v="1"/>
    <n v="0"/>
    <n v="0"/>
    <n v="0"/>
    <n v="0"/>
    <n v="0"/>
    <n v="4277.9762510481132"/>
    <n v="-1858.388828533718"/>
    <n v="0.76806021193584773"/>
    <n v="3859.0444173431752"/>
    <n v="-1439.4569948287799"/>
    <n v="0.59491836560008238"/>
    <n v="2153.5441817392521"/>
    <n v="266.0432407751432"/>
    <n v="0.10995396913523194"/>
    <n v="5041.7840865840999"/>
    <n v="-2622.1966640697046"/>
    <n v="1.0837371031399896"/>
    <n v="4487.9707761931222"/>
    <n v="-2068.383353678727"/>
    <n v="0.85484960552873812"/>
    <n v="4226.1781066209505"/>
    <n v="-1806.5906841065553"/>
    <n v="0.74665237027442311"/>
    <n v="8.3485346218428305"/>
    <n v="2411.2388878925526"/>
    <n v="0.99654960405887427"/>
    <n v="8.2730320641057169"/>
    <n v="2411.3143904502895"/>
    <n v="0.99658080878288391"/>
    <n v="8.0009003345283141"/>
    <n v="2411.5865221798667"/>
    <n v="0.99669327908548389"/>
    <n v="7.9699442371510791"/>
    <n v="2411.6174782772441"/>
    <n v="0.9967060730424574"/>
    <n v="7.8111359360307322"/>
    <n v="2411.7762865783643"/>
    <n v="0.99677170749717581"/>
    <n v="8.2345586264311041"/>
    <n v="2411.3528638879643"/>
    <n v="0.99659670960850266"/>
  </r>
  <r>
    <x v="104"/>
    <x v="0"/>
    <d v="2018-12-30T00:00:00"/>
    <n v="3027.9015456956699"/>
    <n v="3583.0168290732099"/>
    <n v="2959.5295753090322"/>
    <n v="7.9927856074273684"/>
    <n v="8.0156250993971785"/>
    <n v="493.43580744670214"/>
    <n v="488.59820149134231"/>
    <n v="490.99305592468875"/>
    <n v="6.1964299849749365"/>
    <n v="6.2013927743170658"/>
    <n v="61.679475930837796"/>
    <n v="61.418858987214435"/>
    <n v="61.496269566686792"/>
    <n v="4.1189765155204876"/>
    <n v="4.1219512326372305"/>
    <x v="104"/>
    <n v="7.7759038786873962"/>
    <x v="1"/>
    <n v="53"/>
    <x v="104"/>
    <n v="18.308192107922793"/>
    <x v="0"/>
    <n v="1"/>
    <n v="0"/>
    <n v="0"/>
    <n v="0"/>
    <n v="0"/>
    <n v="0"/>
    <n v="4307.4586881040314"/>
    <n v="-1924.962873773944"/>
    <n v="0.80796065294041541"/>
    <n v="3880.4920434766318"/>
    <n v="-1497.9962291465445"/>
    <n v="0.62875083353200034"/>
    <n v="2157.0723217393961"/>
    <n v="225.42349259069124"/>
    <n v="9.4616532476081622E-2"/>
    <n v="5048.3969229756431"/>
    <n v="-2665.9011086455557"/>
    <n v="1.1189531132062687"/>
    <n v="4496.5770554181818"/>
    <n v="-2114.0812410880944"/>
    <n v="0.88733891089018935"/>
    <n v="4228.8359775777762"/>
    <n v="-1846.3401632476889"/>
    <n v="0.77496050660086668"/>
    <n v="8.3496359691328319"/>
    <n v="2374.1461783609543"/>
    <n v="0.99649542470592722"/>
    <n v="8.2737419301094928"/>
    <n v="2374.2220723999781"/>
    <n v="0.99652727955266707"/>
    <n v="8.0040507828596468"/>
    <n v="2374.4917635472275"/>
    <n v="0.99664047645552301"/>
    <n v="7.9717553204272971"/>
    <n v="2374.52405900966"/>
    <n v="0.99665403176262501"/>
    <n v="7.8122613337015316"/>
    <n v="2374.683552996386"/>
    <n v="0.99672097584108532"/>
    <n v="8.2374313628379507"/>
    <n v="2374.2583829672494"/>
    <n v="0.99654252011135047"/>
  </r>
  <r>
    <x v="105"/>
    <x v="0"/>
    <d v="2019-01-06T00:00:00"/>
    <n v="3058.180561152627"/>
    <n v="3618.8469973639426"/>
    <n v="2989.1248710621103"/>
    <n v="8.0027359382805319"/>
    <n v="8.0255754302503473"/>
    <n v="498.37016552116921"/>
    <n v="493.48418350625576"/>
    <n v="495.90298648393571"/>
    <n v="6.2063803158281043"/>
    <n v="6.2113431051702337"/>
    <n v="62.296270690146173"/>
    <n v="62.033047179266646"/>
    <n v="62.111232262353653"/>
    <n v="4.1289268463736555"/>
    <n v="4.1319015634903984"/>
    <x v="105"/>
    <n v="7.6766739604055241"/>
    <x v="2"/>
    <n v="2"/>
    <x v="105"/>
    <n v="18.338043100482292"/>
    <x v="0"/>
    <n v="1"/>
    <n v="0"/>
    <n v="0"/>
    <n v="0"/>
    <n v="0"/>
    <n v="0"/>
    <n v="4337.2359495305082"/>
    <n v="-2179.8038289187402"/>
    <n v="1.0103696000876397"/>
    <n v="3902.1541458714228"/>
    <n v="-1744.7220252596549"/>
    <n v="0.80870309132364093"/>
    <n v="2160.6357431395413"/>
    <n v="-3.2036225277734047"/>
    <n v="1.4849239042871837E-3"/>
    <n v="5055.0758877311009"/>
    <n v="-2897.643767119333"/>
    <n v="1.3430984638801375"/>
    <n v="4505.2693974354925"/>
    <n v="-2347.8372768237246"/>
    <n v="1.0882554562865991"/>
    <n v="4231.5204272441706"/>
    <n v="-2074.0883066324027"/>
    <n v="0.96136897509631403"/>
    <n v="8.3507373164228316"/>
    <n v="2149.0813832953449"/>
    <n v="0.99612931631236912"/>
    <n v="8.2744517961132704"/>
    <n v="2149.1576688156547"/>
    <n v="0.99616467571931444"/>
    <n v="8.0072012311909795"/>
    <n v="2149.4249193805767"/>
    <n v="0.99628855009866046"/>
    <n v="7.9735664037035168"/>
    <n v="2149.4585542080645"/>
    <n v="0.99630414031221415"/>
    <n v="7.8133867313723329"/>
    <n v="2149.6187338803957"/>
    <n v="0.99637838583345251"/>
    <n v="8.2403040992447973"/>
    <n v="2149.191816512523"/>
    <n v="0.99618050365500799"/>
  </r>
  <r>
    <x v="106"/>
    <x v="0"/>
    <d v="2019-01-13T00:00:00"/>
    <n v="3088.7623667641537"/>
    <n v="3655.0354673375823"/>
    <n v="3019.0161197727234"/>
    <n v="8.0126862691336989"/>
    <n v="8.0355257611035142"/>
    <n v="503.35386717638096"/>
    <n v="498.41902534131839"/>
    <n v="500.86201634877511"/>
    <n v="6.2163306466812731"/>
    <n v="6.2212934360234016"/>
    <n v="62.919233397047634"/>
    <n v="62.653377531713332"/>
    <n v="62.732344584977199"/>
    <n v="4.1388771772268234"/>
    <n v="4.1418518943435663"/>
    <x v="106"/>
    <n v="7.7052840944957968"/>
    <x v="2"/>
    <n v="3"/>
    <x v="106"/>
    <n v="18.367894093041794"/>
    <x v="0"/>
    <n v="1"/>
    <n v="0"/>
    <n v="0"/>
    <n v="0"/>
    <n v="0"/>
    <n v="0"/>
    <n v="4367.3109835712512"/>
    <n v="-2147.2629874749973"/>
    <n v="0.96721466889488783"/>
    <n v="3924.0328692901621"/>
    <n v="-1703.9848731939082"/>
    <n v="0.76754415949123878"/>
    <n v="2164.2347987536882"/>
    <n v="55.813197342565672"/>
    <n v="2.5140536349082518E-2"/>
    <n v="5061.821642134114"/>
    <n v="-2841.7736460378601"/>
    <n v="1.2800505444183425"/>
    <n v="4514.0486628729759"/>
    <n v="-2294.000666776722"/>
    <n v="1.03331129363442"/>
    <n v="4234.2317214072282"/>
    <n v="-2014.1837253109743"/>
    <n v="0.90727035129543476"/>
    <n v="8.351838663712833"/>
    <n v="2211.696157432541"/>
    <n v="0.99623799184594264"/>
    <n v="8.2751616621170463"/>
    <n v="2211.7728344341367"/>
    <n v="0.99627253028913421"/>
    <n v="8.0103516795223122"/>
    <n v="2212.0376444167314"/>
    <n v="0.99639181148623457"/>
    <n v="7.9753774869797347"/>
    <n v="2212.0726186092743"/>
    <n v="0.9964075652864246"/>
    <n v="7.8145121290431305"/>
    <n v="2212.2334839672108"/>
    <n v="0.99648002559278703"/>
    <n v="8.2431768356516457"/>
    <n v="2211.804819260602"/>
    <n v="0.99628693755713993"/>
  </r>
  <r>
    <x v="107"/>
    <x v="0"/>
    <d v="2019-01-20T00:00:00"/>
    <n v="3119.6499904317943"/>
    <n v="3691.5858220109571"/>
    <n v="3049.2062809704444"/>
    <n v="8.0226365999868641"/>
    <n v="8.045476091956683"/>
    <n v="508.38740584814479"/>
    <n v="503.40321559473159"/>
    <n v="505.87063651226288"/>
    <n v="6.226280977534441"/>
    <n v="6.2312437668765703"/>
    <n v="63.548425731018114"/>
    <n v="63.279911271226673"/>
    <n v="63.359668030826967"/>
    <n v="4.1488275080799912"/>
    <n v="4.1518022251967341"/>
    <x v="107"/>
    <n v="7.6528758362857925"/>
    <x v="2"/>
    <n v="4"/>
    <x v="107"/>
    <n v="18.397745085601294"/>
    <x v="0"/>
    <n v="1"/>
    <n v="0"/>
    <n v="0"/>
    <n v="0"/>
    <n v="0"/>
    <n v="0"/>
    <n v="4397.6867679523994"/>
    <n v="-2290.9913707637711"/>
    <n v="1.0874810728789195"/>
    <n v="3946.1303799430889"/>
    <n v="-1839.4349827544606"/>
    <n v="0.87313760936164531"/>
    <n v="2167.8698449239764"/>
    <n v="-61.174447735348167"/>
    <n v="2.9038107652860058E-2"/>
    <n v="5068.6348540811568"/>
    <n v="-2961.9394568925286"/>
    <n v="1.4059647449959867"/>
    <n v="4522.9157209648338"/>
    <n v="-2416.2203237762055"/>
    <n v="1.1469243854620066"/>
    <n v="4236.9701285119172"/>
    <n v="-2130.274731323289"/>
    <n v="1.011192569256157"/>
    <n v="8.3529400110028327"/>
    <n v="2098.3424571776254"/>
    <n v="0.99603505090382327"/>
    <n v="8.2758715281208222"/>
    <n v="2098.4195256605076"/>
    <n v="0.9960716335455212"/>
    <n v="8.0135021278536449"/>
    <n v="2098.6818950607744"/>
    <n v="0.99619617428388185"/>
    <n v="7.9771885702559526"/>
    <n v="2098.7182086183725"/>
    <n v="0.99621341149702936"/>
    <n v="7.81563752671393"/>
    <n v="2098.8797596619142"/>
    <n v="0.99629009607314667"/>
    <n v="8.2460495720584923"/>
    <n v="2098.4493476165699"/>
    <n v="0.9960857893442675"/>
  </r>
  <r>
    <x v="108"/>
    <x v="0"/>
    <d v="2019-01-27T00:00:00"/>
    <n v="3150.8464903361123"/>
    <n v="3728.5016802310665"/>
    <n v="3079.6983437801446"/>
    <n v="8.0325869308400311"/>
    <n v="8.05542642280985"/>
    <n v="513.47127990662625"/>
    <n v="508.43724775067892"/>
    <n v="510.92934287738552"/>
    <n v="6.2362313083876089"/>
    <n v="6.2411940977297382"/>
    <n v="64.183909988328296"/>
    <n v="63.912710373197804"/>
    <n v="63.99326471113524"/>
    <n v="4.15877783893316"/>
    <n v="4.1617525560499029"/>
    <x v="108"/>
    <n v="7.8286515432130699"/>
    <x v="2"/>
    <n v="5"/>
    <x v="108"/>
    <n v="18.4275960781608"/>
    <x v="0"/>
    <n v="1"/>
    <n v="0"/>
    <n v="0"/>
    <n v="0"/>
    <n v="0"/>
    <n v="0"/>
    <n v="4428.36631017736"/>
    <n v="-1916.8259248749723"/>
    <n v="0.76320728748472333"/>
    <n v="3968.4488657025449"/>
    <n v="-1456.9084804001573"/>
    <n v="0.58008562750017123"/>
    <n v="2171.5412415559676"/>
    <n v="339.99914374642003"/>
    <n v="0.13537474680323899"/>
    <n v="5075.5161981476704"/>
    <n v="-2563.9758128452827"/>
    <n v="1.0208777958936073"/>
    <n v="4531.8714496376106"/>
    <n v="-2020.3310643352229"/>
    <n v="0.8044191031759883"/>
    <n v="4239.7359196876523"/>
    <n v="-1728.1955343852646"/>
    <n v="0.68810182965749567"/>
    <n v="8.3540413582928341"/>
    <n v="2503.1863439440949"/>
    <n v="0.99667373799474579"/>
    <n v="8.2765813941245998"/>
    <n v="2503.2638039082631"/>
    <n v="0.9967045796107602"/>
    <n v="8.0166525761849776"/>
    <n v="2503.5237327262025"/>
    <n v="0.99680807339467892"/>
    <n v="7.9789996535321706"/>
    <n v="2503.5613856488553"/>
    <n v="0.99682306535852427"/>
    <n v="7.8167629243847294"/>
    <n v="2503.7236223780028"/>
    <n v="0.99688766186276401"/>
    <n v="8.2489223084653389"/>
    <n v="2503.2914629939223"/>
    <n v="0.99671559240825336"/>
  </r>
  <r>
    <x v="109"/>
    <x v="0"/>
    <d v="2019-02-03T00:00:00"/>
    <n v="3182.3549552394743"/>
    <n v="3765.786697033378"/>
    <n v="3110.4953272179432"/>
    <n v="8.042537261693198"/>
    <n v="8.0653767536630188"/>
    <n v="518.60599270569242"/>
    <n v="513.52162022818561"/>
    <n v="516.03863630615933"/>
    <n v="6.2461816392407767"/>
    <n v="6.2511444285829061"/>
    <n v="64.82574908821158"/>
    <n v="64.551837473707451"/>
    <n v="64.633197358246591"/>
    <n v="4.1687281697863279"/>
    <n v="4.1717028869030708"/>
    <x v="109"/>
    <n v="7.7967256811938652"/>
    <x v="2"/>
    <n v="6"/>
    <x v="109"/>
    <n v="18.457447070720303"/>
    <x v="0"/>
    <n v="1"/>
    <n v="0"/>
    <n v="0"/>
    <n v="0"/>
    <n v="0"/>
    <n v="0"/>
    <n v="4459.3526478245712"/>
    <n v="-2026.7289103747758"/>
    <n v="0.83314524937566647"/>
    <n v="3990.9905363195949"/>
    <n v="-1558.3667988697994"/>
    <n v="0.640611523631472"/>
    <n v="2175.2493521542792"/>
    <n v="257.37438529551628"/>
    <n v="0.1058011485020412"/>
    <n v="5082.4663556548494"/>
    <n v="-2649.8426182050539"/>
    <n v="1.0892940726554681"/>
    <n v="4540.9167355971149"/>
    <n v="-2108.2929981473194"/>
    <n v="0.86667451512970795"/>
    <n v="4242.5293687751455"/>
    <n v="-1809.90563132535"/>
    <n v="0.7440138001870924"/>
    <n v="8.3551427055828338"/>
    <n v="2424.2685947442128"/>
    <n v="0.99656537812364621"/>
    <n v="8.2772912601283757"/>
    <n v="2424.3464461896669"/>
    <n v="0.99659738120092267"/>
    <n v="8.0198030245163086"/>
    <n v="2424.603934425279"/>
    <n v="0.99670322915087395"/>
    <n v="7.9808107368083885"/>
    <n v="2424.642926712987"/>
    <n v="0.99671925805296335"/>
    <n v="7.8178883220555289"/>
    <n v="2424.8058491277397"/>
    <n v="0.99678623200057581"/>
    <n v="8.2517950448721855"/>
    <n v="2424.3719424049232"/>
    <n v="0.99660786215400377"/>
  </r>
  <r>
    <x v="110"/>
    <x v="0"/>
    <d v="2019-02-10T00:00:00"/>
    <n v="596.69155410740143"/>
    <n v="1185.9576133192443"/>
    <n v="2356.3541952847804"/>
    <n v="7.7648708710291263"/>
    <n v="6.3914003200913472"/>
    <n v="523.79205263274935"/>
    <n v="518.65683643046748"/>
    <n v="521.19902266922088"/>
    <n v="6.2561319700939455"/>
    <n v="6.261094759436074"/>
    <n v="65.474006579093697"/>
    <n v="65.197355847477823"/>
    <n v="65.279529331829053"/>
    <n v="4.1786785006394958"/>
    <n v="4.1816532177562387"/>
    <x v="110"/>
    <n v="7.6485441925962263"/>
    <x v="2"/>
    <n v="7"/>
    <x v="110"/>
    <n v="18.199681341762567"/>
    <x v="0"/>
    <n v="1"/>
    <n v="0"/>
    <n v="0"/>
    <n v="0"/>
    <n v="0"/>
    <n v="0"/>
    <n v="1916.5363146503701"/>
    <n v="181.05336431627438"/>
    <n v="8.631495765438188E-2"/>
    <n v="4013.7576236428158"/>
    <n v="-1916.1679446761714"/>
    <n v="0.91350942650525979"/>
    <n v="2178.9945438585733"/>
    <n v="-81.40486489192881"/>
    <n v="3.8808764987836926E-2"/>
    <n v="4512.1190552220123"/>
    <n v="-2414.5293762553679"/>
    <n v="1.1510970903732043"/>
    <n v="4550.052474416214"/>
    <n v="-2452.4627954495695"/>
    <n v="1.1691813799626196"/>
    <n v="4245.3507523535136"/>
    <n v="-2147.7610733868692"/>
    <n v="1.0239185932898665"/>
    <n v="8.1698594787389602"/>
    <n v="2089.4198194879054"/>
    <n v="0.99610512029084552"/>
    <n v="8.2780011261321516"/>
    <n v="2089.3116778405124"/>
    <n v="0.99605356509467091"/>
    <n v="8.0229534728476413"/>
    <n v="2089.5667254937966"/>
    <n v="0.99617515591667083"/>
    <n v="7.9330650035622661"/>
    <n v="2089.6566139630822"/>
    <n v="0.99621800913538516"/>
    <n v="7.867528041559801"/>
    <n v="2089.7221509250849"/>
    <n v="0.99624925307344403"/>
    <n v="8.2269887342432071"/>
    <n v="2089.3626902324013"/>
    <n v="0.99607788462312796"/>
  </r>
  <r>
    <x v="111"/>
    <x v="0"/>
    <d v="2019-02-17T00:00:00"/>
    <n v="447.5186655805511"/>
    <n v="1042.6773853845127"/>
    <n v="1783.7035363735115"/>
    <n v="7.4864471201678375"/>
    <n v="6.1037182476395664"/>
    <n v="529.02997315907692"/>
    <n v="523.84340479477214"/>
    <n v="526.41101289591313"/>
    <n v="6.2660823009471134"/>
    <n v="6.2710450902892427"/>
    <n v="66.128746644884629"/>
    <n v="65.849329405662587"/>
    <n v="65.932324625147345"/>
    <n v="4.1886288314926636"/>
    <n v="4.1916035486094065"/>
    <x v="111"/>
    <n v="7.836466216441627"/>
    <x v="2"/>
    <n v="8"/>
    <x v="111"/>
    <n v="17.941158252607615"/>
    <x v="0"/>
    <n v="1"/>
    <n v="0"/>
    <n v="0"/>
    <n v="0"/>
    <n v="0"/>
    <n v="0"/>
    <n v="1769.8353723518585"/>
    <n v="761.40876929645174"/>
    <n v="0.30080416059773402"/>
    <n v="4036.7523818392692"/>
    <n v="-1505.508240190959"/>
    <n v="0.59477006402495547"/>
    <n v="2182.7771874799105"/>
    <n v="348.46695416839975"/>
    <n v="0.1376662758186111"/>
    <n v="4479.2144032739643"/>
    <n v="-1947.9702616256541"/>
    <n v="0.76957027952158086"/>
    <n v="4559.2795706235047"/>
    <n v="-2028.0354289751945"/>
    <n v="0.80120103612548677"/>
    <n v="4248.2003497676651"/>
    <n v="-1716.9562081193549"/>
    <n v="0.67830525703510269"/>
    <n v="8.138017535435571"/>
    <n v="2523.1061241128746"/>
    <n v="0.9967849732858497"/>
    <n v="8.2787109921359274"/>
    <n v="2522.9654306561742"/>
    <n v="0.99672939055703058"/>
    <n v="8.0261039211789722"/>
    <n v="2523.2180377271311"/>
    <n v="0.99682918617405569"/>
    <n v="7.9261169681444326"/>
    <n v="2523.3180246801658"/>
    <n v="0.99686868728396028"/>
    <n v="7.917295510299784"/>
    <n v="2523.3268461380103"/>
    <n v="0.9968721723124091"/>
    <n v="8.2021095383924987"/>
    <n v="2523.0420321099177"/>
    <n v="0.99675965292978363"/>
  </r>
  <r>
    <x v="112"/>
    <x v="0"/>
    <d v="2019-02-24T00:00:00"/>
    <n v="335.63899918541324"/>
    <n v="936.74930618741439"/>
    <n v="1349.2841752170821"/>
    <n v="7.2073294902252867"/>
    <n v="5.8160361751877856"/>
    <n v="534.32027289066764"/>
    <n v="529.08183884271989"/>
    <n v="531.67512302487228"/>
    <n v="6.2760326318002813"/>
    <n v="6.2809954211424106"/>
    <n v="66.790034111333469"/>
    <n v="66.5078226996322"/>
    <n v="66.591647871398806"/>
    <n v="4.1985791623458315"/>
    <n v="4.2015538794625744"/>
    <x v="112"/>
    <n v="7.63232673468233"/>
    <x v="2"/>
    <n v="9"/>
    <x v="112"/>
    <n v="17.681941284371398"/>
    <x v="0"/>
    <n v="1"/>
    <n v="0"/>
    <n v="0"/>
    <n v="0"/>
    <n v="0"/>
    <n v="0"/>
    <n v="1659.8096656279747"/>
    <n v="404.03679516206398"/>
    <n v="0.19576882429877998"/>
    <n v="4059.9770876176863"/>
    <n v="-1996.1306268276476"/>
    <n v="0.96718950016443106"/>
    <n v="2186.5976575374611"/>
    <n v="-122.75119674742245"/>
    <n v="5.9476903480714063E-2"/>
    <n v="4454.5359143129281"/>
    <n v="-2390.6894535228894"/>
    <n v="1.1583659438540479"/>
    <n v="4568.5989377928672"/>
    <n v="-2504.7524770028285"/>
    <n v="1.2136331479057854"/>
    <n v="4251.0784431559578"/>
    <n v="-2187.2319823659191"/>
    <n v="1.0597842542650429"/>
    <n v="8.1061755921321819"/>
    <n v="2055.7402851979064"/>
    <n v="0.99607229716641354"/>
    <n v="8.2794208581397051"/>
    <n v="2055.5670399318988"/>
    <n v="0.99598835426208465"/>
    <n v="8.0292543695103049"/>
    <n v="2055.8172064205282"/>
    <n v="0.99610956797317329"/>
    <n v="7.9191689327266008"/>
    <n v="2055.927291857312"/>
    <n v="0.99616290790851991"/>
    <n v="7.9671800204721439"/>
    <n v="2055.8792807695663"/>
    <n v="0.99613964499208796"/>
    <n v="8.177163566480834"/>
    <n v="2055.6692972235578"/>
    <n v="0.9960379012093028"/>
  </r>
  <r>
    <x v="113"/>
    <x v="0"/>
    <d v="2019-03-03T00:00:00"/>
    <n v="251.72924938905999"/>
    <n v="858.85065946108114"/>
    <n v="1020.0176974686754"/>
    <n v="6.9275752565872848"/>
    <n v="5.5283541027360048"/>
    <n v="539.66347561957434"/>
    <n v="534.37265723114706"/>
    <n v="536.99187425512105"/>
    <n v="6.28598296265345"/>
    <n v="6.2909457519955785"/>
    <n v="67.457934452446807"/>
    <n v="67.172900926602424"/>
    <n v="67.257564350112801"/>
    <n v="4.2085294931990003"/>
    <n v="4.2115042103157432"/>
    <x v="113"/>
    <n v="7.6807200964245768"/>
    <x v="2"/>
    <n v="10"/>
    <x v="113"/>
    <n v="17.422087712439733"/>
    <x v="0"/>
    <n v="1"/>
    <n v="0"/>
    <n v="0"/>
    <n v="0"/>
    <n v="0"/>
    <n v="0"/>
    <n v="1577.2903855850618"/>
    <n v="588.88868257516287"/>
    <n v="0.27185595652316813"/>
    <n v="4083.4340404538889"/>
    <n v="-1917.2549722936642"/>
    <n v="0.88508609490074319"/>
    <n v="2190.4563322955869"/>
    <n v="-24.277264135362202"/>
    <n v="1.1207413316933822E-2"/>
    <n v="4436.0270475921507"/>
    <n v="-2269.847979431926"/>
    <n v="1.0478579600345548"/>
    <n v="4578.0114986339249"/>
    <n v="-2411.8324304737002"/>
    <n v="1.1134039959688622"/>
    <n v="4253.9853174781338"/>
    <n v="-2087.8062493179091"/>
    <n v="0.96381978757237319"/>
    <n v="8.0743336488287927"/>
    <n v="2158.1047345113957"/>
    <n v="0.99627254562306955"/>
    <n v="8.2801307241434809"/>
    <n v="2157.8989374360813"/>
    <n v="0.99617754097717515"/>
    <n v="8.0324048178416376"/>
    <n v="2158.1466633423829"/>
    <n v="0.99629190174722548"/>
    <n v="7.9122208973087691"/>
    <n v="2158.2668472629161"/>
    <n v="0.99634738373497966"/>
    <n v="8.0171719110374049"/>
    <n v="2158.1618962491871"/>
    <n v="0.99629893390215118"/>
    <n v="8.1521563304551208"/>
    <n v="2158.0269118297697"/>
    <n v="0.99623661937728036"/>
  </r>
  <r>
    <x v="114"/>
    <x v="0"/>
    <d v="2019-03-10T00:00:00"/>
    <n v="188.79693704179493"/>
    <n v="801.98956121453637"/>
    <n v="770.65146934061124"/>
    <n v="6.6472362212159828"/>
    <n v="5.2406720302842231"/>
    <n v="545.06011037577014"/>
    <n v="539.7163838034586"/>
    <n v="542.36179299767218"/>
    <n v="6.2959332935066179"/>
    <n v="6.3008960828487464"/>
    <n v="68.132513796971281"/>
    <n v="67.844629935860624"/>
    <n v="67.930139993613935"/>
    <n v="4.2184798240521681"/>
    <n v="4.2214545411689111"/>
    <x v="114"/>
    <n v="7.8088684940508317"/>
    <x v="2"/>
    <n v="11"/>
    <x v="114"/>
    <n v="17.161649338774769"/>
    <x v="0"/>
    <n v="1"/>
    <n v="0"/>
    <n v="0"/>
    <n v="0"/>
    <n v="0"/>
    <n v="0"/>
    <n v="1515.4009255528772"/>
    <n v="946.94177744496074"/>
    <n v="0.38456944936709414"/>
    <n v="4107.1255628184526"/>
    <n v="-1644.7828598206147"/>
    <n v="0.66797479401146498"/>
    <n v="2194.3535938012947"/>
    <n v="267.98910919654327"/>
    <n v="0.10883501669782746"/>
    <n v="4422.1453975515678"/>
    <n v="-1959.8026945537299"/>
    <n v="0.79590980255011667"/>
    <n v="4587.5181850833924"/>
    <n v="-2125.1754820855544"/>
    <n v="0.86307055451631842"/>
    <n v="4256.9212605435314"/>
    <n v="-1794.5785575456935"/>
    <n v="0.72880942013507743"/>
    <n v="8.0424917055254035"/>
    <n v="2454.3002112923127"/>
    <n v="0.99673380488599994"/>
    <n v="8.2808405901472568"/>
    <n v="2454.0618624076906"/>
    <n v="0.99663700727763616"/>
    <n v="8.0355552661729703"/>
    <n v="2454.3071477316648"/>
    <n v="0.99673662189410517"/>
    <n v="7.9052728618909356"/>
    <n v="2454.4374301359471"/>
    <n v="0.99678953183394559"/>
    <n v="8.0672624441967002"/>
    <n v="2454.2754405536411"/>
    <n v="0.99672374506019201"/>
    <n v="8.1270928155225448"/>
    <n v="2454.2156101823152"/>
    <n v="0.99669944691060741"/>
  </r>
  <r>
    <x v="115"/>
    <x v="0"/>
    <d v="2019-03-17T00:00:00"/>
    <n v="141.59770278134621"/>
    <n v="760.92225319581507"/>
    <n v="581.93533937283178"/>
    <n v="6.3663593408253281"/>
    <n v="4.9529899578324423"/>
    <n v="550.5107114795278"/>
    <n v="545.11354764149314"/>
    <n v="547.78541092764897"/>
    <n v="6.3058836243597858"/>
    <n v="6.3108464137019151"/>
    <n v="68.813838934940989"/>
    <n v="68.523076235216877"/>
    <n v="68.609441393550071"/>
    <n v="4.228430154905336"/>
    <n v="4.2314048720220789"/>
    <x v="115"/>
    <n v="7.6878209567763189"/>
    <x v="2"/>
    <n v="12"/>
    <x v="115"/>
    <n v="16.900673120090449"/>
    <x v="0"/>
    <n v="1"/>
    <n v="0"/>
    <n v="0"/>
    <n v="0"/>
    <n v="0"/>
    <n v="0"/>
    <n v="1468.983830528739"/>
    <n v="712.63171396100142"/>
    <n v="0.32665320695983552"/>
    <n v="4131.0540004066615"/>
    <n v="-1949.4384559169212"/>
    <n v="0.89357561685914588"/>
    <n v="2198.289827922059"/>
    <n v="-16.674283432318589"/>
    <n v="7.6430897618207745E-3"/>
    <n v="4411.7341600211312"/>
    <n v="-2230.1186155313908"/>
    <n v="1.0222326390936103"/>
    <n v="4597.1199383973544"/>
    <n v="-2415.504393907614"/>
    <n v="1.1072090130676888"/>
    <n v="4259.8865630395831"/>
    <n v="-2078.2710185498427"/>
    <n v="0.95262935937501814"/>
    <n v="8.0106497622220143"/>
    <n v="2173.6048947275185"/>
    <n v="0.99632811116401565"/>
    <n v="8.2815504561510345"/>
    <n v="2173.3339940335895"/>
    <n v="0.99620393681321706"/>
    <n v="8.038705714504303"/>
    <n v="2173.576838775236"/>
    <n v="0.99631525099149187"/>
    <n v="7.8983248264731021"/>
    <n v="2173.7172196632673"/>
    <n v="0.99637959820811584"/>
    <n v="8.1174436994330286"/>
    <n v="2173.4981007903075"/>
    <n v="0.99627915939637679"/>
    <n v="8.1019775406035848"/>
    <n v="2173.5135669491369"/>
    <n v="0.99628624871093019"/>
  </r>
  <r>
    <x v="116"/>
    <x v="0"/>
    <d v="2019-03-24T00:00:00"/>
    <n v="106.19827708600965"/>
    <n v="731.71607300462301"/>
    <n v="439.21422068678515"/>
    <n v="6.0849872682840438"/>
    <n v="4.6653078853806615"/>
    <n v="556.01581859432304"/>
    <n v="550.56468311790809"/>
    <n v="553.26326503692542"/>
    <n v="6.3158339552129537"/>
    <n v="6.320796744555083"/>
    <n v="69.501977324290394"/>
    <n v="69.208306997568343"/>
    <n v="69.295535807485578"/>
    <n v="4.2383804857585039"/>
    <n v="4.2413552028752468"/>
    <x v="116"/>
    <n v="7.7307937784326173"/>
    <x v="2"/>
    <n v="13"/>
    <x v="116"/>
    <n v="16.639201709255502"/>
    <x v="0"/>
    <n v="1"/>
    <n v="0"/>
    <n v="0"/>
    <n v="0"/>
    <n v="0"/>
    <n v="0"/>
    <n v="1434.1710092606349"/>
    <n v="843.23823257510776"/>
    <n v="0.37026205790550049"/>
    <n v="4155.221722370753"/>
    <n v="-1877.8124805350103"/>
    <n v="0.82453888657331043"/>
    <n v="2202.2654243840307"/>
    <n v="75.143817451712039"/>
    <n v="3.2995307154870923E-2"/>
    <n v="4403.9257318733025"/>
    <n v="-2126.5164900375598"/>
    <n v="0.93374368162458443"/>
    <n v="4606.8177092444566"/>
    <n v="-2329.4084674087139"/>
    <n v="1.0228326225334259"/>
    <n v="4262.8815185605954"/>
    <n v="-1985.4722767248527"/>
    <n v="0.87181181153213838"/>
    <n v="7.9788078189186251"/>
    <n v="2269.4304340168242"/>
    <n v="0.99649654191598558"/>
    <n v="8.2822603221548103"/>
    <n v="2269.1269815135879"/>
    <n v="0.996363297307304"/>
    <n v="8.041856162835634"/>
    <n v="2269.3673856729069"/>
    <n v="0.99646885767603477"/>
    <n v="7.8913767910552703"/>
    <n v="2269.5178650446874"/>
    <n v="0.99653493248113179"/>
    <n v="8.1677084821890293"/>
    <n v="2269.2415333535537"/>
    <n v="0.9964135964972175"/>
    <n v="8.0768146104344147"/>
    <n v="2269.3324272253085"/>
    <n v="0.99645350758130591"/>
  </r>
  <r>
    <x v="117"/>
    <x v="0"/>
    <d v="2019-03-31T00:00:00"/>
    <n v="79.648707814507247"/>
    <n v="711.42168169230683"/>
    <n v="331.34456682510177"/>
    <n v="5.8031588213124374"/>
    <n v="4.3776258129288808"/>
    <n v="561.57597678026627"/>
    <n v="556.07032994908718"/>
    <n v="558.79589768729466"/>
    <n v="6.3257842860661215"/>
    <n v="6.3307470754082509"/>
    <n v="70.196997097533298"/>
    <n v="69.90039006754381"/>
    <n v="69.988491165560418"/>
    <n v="4.2483308166116718"/>
    <n v="4.2513055337284147"/>
    <x v="117"/>
    <n v="7.7156223759924059"/>
    <x v="2"/>
    <n v="14"/>
    <x v="117"/>
    <n v="16.377273923990231"/>
    <x v="0"/>
    <n v="1"/>
    <n v="0"/>
    <n v="0"/>
    <n v="0"/>
    <n v="0"/>
    <n v="0"/>
    <n v="1408.0613933095572"/>
    <n v="835.05713324411295"/>
    <n v="0.37227508192672087"/>
    <n v="4179.6311215544856"/>
    <n v="-1936.5125950008155"/>
    <n v="0.86331264802849084"/>
    <n v="2206.2807768106227"/>
    <n v="36.837749743047425"/>
    <n v="1.6422560514287664E-2"/>
    <n v="4398.0694107624322"/>
    <n v="-2154.9508842087621"/>
    <n v="0.96069416693714849"/>
    <n v="4616.612457800029"/>
    <n v="-2373.4939312463589"/>
    <n v="1.0581223877157298"/>
    <n v="4265.9064236368176"/>
    <n v="-2022.7878970831475"/>
    <n v="0.90177486081886238"/>
    <n v="7.9469658756152342"/>
    <n v="2235.1715606780549"/>
    <n v="0.99645717968910674"/>
    <n v="8.2829701881585862"/>
    <n v="2234.8355563655114"/>
    <n v="0.99630738630611526"/>
    <n v="8.0450066111669667"/>
    <n v="2235.073519942503"/>
    <n v="0.99641347235291777"/>
    <n v="7.8844287556374368"/>
    <n v="2235.2340977980325"/>
    <n v="0.99648505923235753"/>
    <n v="8.2180502448086248"/>
    <n v="2234.9004763088615"/>
    <n v="0.99633632813089246"/>
    <n v="8.0516077606723364"/>
    <n v="2235.066918792998"/>
    <n v="0.99641052950820097"/>
  </r>
  <r>
    <x v="118"/>
    <x v="0"/>
    <d v="2019-04-07T00:00:00"/>
    <n v="59.736530860880436"/>
    <n v="697.82723447745798"/>
    <n v="249.86215603583534"/>
    <n v="5.5209093899420214"/>
    <n v="4.0899437404771"/>
    <n v="567.191736548069"/>
    <n v="561.63103324857809"/>
    <n v="564.38385666416764"/>
    <n v="6.3357346169192903"/>
    <n v="6.3406974062614188"/>
    <n v="70.898967068508625"/>
    <n v="70.599393968219175"/>
    <n v="70.68837607721602"/>
    <n v="4.2582811474648405"/>
    <n v="4.2612558645815835"/>
    <x v="118"/>
    <n v="7.5850947963901874"/>
    <x v="2"/>
    <n v="15"/>
    <x v="118"/>
    <n v="16.114925154326151"/>
    <x v="0"/>
    <n v="1"/>
    <n v="0"/>
    <n v="0"/>
    <n v="0"/>
    <n v="0"/>
    <n v="0"/>
    <n v="1388.4791813462489"/>
    <n v="580.15406306668024"/>
    <n v="0.29469890580847596"/>
    <n v="4204.2846147300561"/>
    <n v="-2235.6513703171267"/>
    <n v="1.1356362982602306"/>
    <n v="2210.3362827614801"/>
    <n v="-241.70303834855099"/>
    <n v="0.12277707848047127"/>
    <n v="4393.6771699292785"/>
    <n v="-2425.0439255163492"/>
    <n v="1.2318413967653621"/>
    <n v="4626.5051538411572"/>
    <n v="-2657.8719094282278"/>
    <n v="1.350110243729445"/>
    <n v="4268.9615777638028"/>
    <n v="-2300.3283333508734"/>
    <n v="1.1684900373796441"/>
    <n v="7.915123932311845"/>
    <n v="1960.7181204806172"/>
    <n v="0.99597938114944706"/>
    <n v="8.2836800541623621"/>
    <n v="1960.3495643587667"/>
    <n v="0.99579216693730443"/>
    <n v="8.0481570594982976"/>
    <n v="1960.5850873534307"/>
    <n v="0.99591180475980512"/>
    <n v="7.8774807202196051"/>
    <n v="1960.7557636927095"/>
    <n v="0.99599850264513401"/>
    <n v="8.2684630178079459"/>
    <n v="1960.3647813951211"/>
    <n v="0.99579989668401958"/>
    <n v="8.0263603971080215"/>
    <n v="1960.6068840158212"/>
    <n v="0.99592287673700164"/>
  </r>
  <r>
    <x v="119"/>
    <x v="0"/>
    <d v="2019-04-14T00:00:00"/>
    <n v="44.80239814566032"/>
    <n v="689.27400879840366"/>
    <n v="188.34422866878282"/>
    <n v="5.2382712921436774"/>
    <n v="3.8022616680253187"/>
    <n v="572.86365391354968"/>
    <n v="567.24734358106389"/>
    <n v="570.02769523080929"/>
    <n v="6.3456849477724582"/>
    <n v="6.3506477371145875"/>
    <n v="71.60795673919371"/>
    <n v="71.305387907901348"/>
    <n v="71.395259837988178"/>
    <n v="4.2682314783180084"/>
    <n v="4.2712061954347513"/>
    <x v="119"/>
    <n v="7.7798490862354814"/>
    <x v="2"/>
    <n v="16"/>
    <x v="119"/>
    <n v="15.852187718234145"/>
    <x v="0"/>
    <n v="1"/>
    <n v="0"/>
    <n v="0"/>
    <n v="0"/>
    <n v="0"/>
    <n v="0"/>
    <n v="1373.7925223737675"/>
    <n v="1018.1212982052962"/>
    <n v="0.42565132967826447"/>
    <n v="4229.184642837381"/>
    <n v="-1837.2708222583174"/>
    <n v="0.76811748251595802"/>
    <n v="2214.4323437718467"/>
    <n v="177.48147680721695"/>
    <n v="7.4200615122600899E-2"/>
    <n v="4390.382989304414"/>
    <n v="-1998.4691687253503"/>
    <n v="0.83551052363648137"/>
    <n v="4636.4967768426977"/>
    <n v="-2244.5829562636341"/>
    <n v="0.9384046101294059"/>
    <n v="4272.0472834320572"/>
    <n v="-1880.1334628529935"/>
    <n v="0.78603729226240593"/>
    <n v="7.8832819890084558"/>
    <n v="2384.0305385900551"/>
    <n v="0.9967041948078631"/>
    <n v="8.2843899201661397"/>
    <n v="2383.6294306588975"/>
    <n v="0.99653650150398787"/>
    <n v="8.0513075078296303"/>
    <n v="2383.8625130712339"/>
    <n v="0.99663394749486389"/>
    <n v="7.8705326848017716"/>
    <n v="2384.043287894262"/>
    <n v="0.9967095249765745"/>
    <n v="8.318941349889057"/>
    <n v="2383.5948792291747"/>
    <n v="0.99652205640591385"/>
    <n v="8.0010756298896908"/>
    <n v="2383.9127449491739"/>
    <n v="0.99665494820045286"/>
  </r>
  <r>
    <x v="120"/>
    <x v="0"/>
    <d v="2019-04-21T00:00:00"/>
    <n v="33.601798609245243"/>
    <n v="684.51812536851605"/>
    <n v="141.92149965092156"/>
    <n v="4.9552740853805926"/>
    <n v="3.5145795955735379"/>
    <n v="578.59229045268512"/>
    <n v="572.9198170168745"/>
    <n v="575.72797218311734"/>
    <n v="6.3556352786256261"/>
    <n v="6.3605980679677554"/>
    <n v="72.324036306585654"/>
    <n v="72.018441786980361"/>
    <n v="72.109212436368068"/>
    <n v="4.2781818091711763"/>
    <n v="4.2811565262879192"/>
    <x v="120"/>
    <n v="7.6464027188004691"/>
    <x v="2"/>
    <n v="17"/>
    <x v="120"/>
    <n v="15.589091173177394"/>
    <x v="0"/>
    <n v="1"/>
    <n v="0"/>
    <n v="0"/>
    <n v="0"/>
    <n v="0"/>
    <n v="0"/>
    <n v="1362.7775281444065"/>
    <n v="730.32502373781153"/>
    <n v="0.34891984775474488"/>
    <n v="4254.3336712257797"/>
    <n v="-2161.2311193435617"/>
    <n v="1.0325490824136061"/>
    <n v="2218.5693653923163"/>
    <n v="-125.46681351009829"/>
    <n v="5.9942984349845893E-2"/>
    <n v="4387.9123538357653"/>
    <n v="-2294.8098019535473"/>
    <n v="1.0963675907279098"/>
    <n v="4646.5883160742524"/>
    <n v="-2553.4857641920344"/>
    <n v="1.219952535003991"/>
    <n v="4275.1638461569937"/>
    <n v="-2182.0612942747757"/>
    <n v="1.0425009000694025"/>
    <n v="7.8514400457050666"/>
    <n v="2085.2511118365128"/>
    <n v="0.9962488985364597"/>
    <n v="8.2850997861699156"/>
    <n v="2084.8174520960479"/>
    <n v="0.99604171339874403"/>
    <n v="8.0544579561609631"/>
    <n v="2085.0480939260569"/>
    <n v="0.99615190476504933"/>
    <n v="7.8635846493839381"/>
    <n v="2085.2389672328341"/>
    <n v="0.99624309633452379"/>
    <n v="8.369480255388142"/>
    <n v="2084.7330716268298"/>
    <n v="0.99600139981298963"/>
    <n v="7.9757563035056984"/>
    <n v="2085.1267955787125"/>
    <n v="0.99618950524123473"/>
  </r>
  <r>
    <x v="121"/>
    <x v="0"/>
    <d v="2019-04-28T00:00:00"/>
    <n v="25.201348956933927"/>
    <n v="682.62683898379737"/>
    <n v="106.90545444272527"/>
    <n v="4.6719448405153479"/>
    <n v="3.2268975231217567"/>
    <n v="584.37821335721196"/>
    <n v="578.64901518704323"/>
    <n v="581.48525190494854"/>
    <n v="6.3655856094787939"/>
    <n v="6.3705483988209233"/>
    <n v="73.047276669651509"/>
    <n v="72.738626204850164"/>
    <n v="72.830304560731747"/>
    <n v="4.2881321400243442"/>
    <n v="4.2911068571410871"/>
    <x v="121"/>
    <n v="7.7815234241939857"/>
    <x v="2"/>
    <n v="18"/>
    <x v="121"/>
    <n v="15.325662590018485"/>
    <x v="0"/>
    <n v="1"/>
    <n v="0"/>
    <n v="0"/>
    <n v="0"/>
    <n v="0"/>
    <n v="0"/>
    <n v="1354.5162824723857"/>
    <n v="1041.4057648366334"/>
    <n v="0.43465761584617862"/>
    <n v="4279.7341898980621"/>
    <n v="-1883.8121425890431"/>
    <n v="0.78625769344409502"/>
    <n v="2222.7477572289913"/>
    <n v="173.17429008002773"/>
    <n v="7.2278766445898576E-2"/>
    <n v="4386.0593772342791"/>
    <n v="-1990.13732992526"/>
    <n v="0.83063525883927802"/>
    <n v="4656.7807706981239"/>
    <n v="-2260.8587233891049"/>
    <n v="0.9436278304331267"/>
    <n v="4278.31157450918"/>
    <n v="-1882.389527200161"/>
    <n v="0.78566392813754837"/>
    <n v="7.8195981024016774"/>
    <n v="2388.1024492066172"/>
    <n v="0.99673628859871111"/>
    <n v="8.2858096521736915"/>
    <n v="2387.6362376568454"/>
    <n v="0.9965417031570456"/>
    <n v="8.0576084044922958"/>
    <n v="2387.8644389045267"/>
    <n v="0.99663694884666953"/>
    <n v="7.8566366139661046"/>
    <n v="2388.0654106950528"/>
    <n v="0.99672082961848008"/>
    <n v="8.4200751680736818"/>
    <n v="2387.5019721409453"/>
    <n v="0.99648566397327876"/>
    <n v="7.9504050231442092"/>
    <n v="2387.9716422858746"/>
    <n v="0.99668169294903652"/>
  </r>
  <r>
    <x v="122"/>
    <x v="0"/>
    <d v="2019-05-05T00:00:00"/>
    <n v="1222.4390357974039"/>
    <n v="1886.4387807245362"/>
    <n v="441.56552884912884"/>
    <n v="6.0903264322447139"/>
    <n v="7.1086033516371723"/>
    <n v="590.22199549078414"/>
    <n v="584.43550533891369"/>
    <n v="587.30010442399805"/>
    <n v="6.3755359403319627"/>
    <n v="6.3804987296740912"/>
    <n v="73.777749436348032"/>
    <n v="73.466012466898661"/>
    <n v="73.558607606339066"/>
    <n v="4.2980824708775129"/>
    <n v="4.3010571879942558"/>
    <x v="122"/>
    <n v="8.7226708410936844"/>
    <x v="2"/>
    <n v="19"/>
    <x v="122"/>
    <n v="16.76394484345419"/>
    <x v="0"/>
    <n v="1"/>
    <n v="0"/>
    <n v="0"/>
    <n v="0"/>
    <n v="0"/>
    <n v="0"/>
    <n v="2531.9145252045009"/>
    <n v="3608.6431346267627"/>
    <n v="0.58767351998546735"/>
    <n v="4305.3887137570682"/>
    <n v="1835.1689460741954"/>
    <n v="0.29886030678924103"/>
    <n v="2226.9679329840324"/>
    <n v="3913.5897268472313"/>
    <n v="0.63733457833124119"/>
    <n v="4650.1468382576086"/>
    <n v="1490.4108215736551"/>
    <n v="0.24271587437786718"/>
    <n v="4667.075149868233"/>
    <n v="1473.4825099630307"/>
    <n v="0.2399590707537661"/>
    <n v="4281.490780144888"/>
    <n v="1859.0668796863756"/>
    <n v="0.3027521249165277"/>
    <n v="8.2492427300930355"/>
    <n v="6132.3084171011706"/>
    <n v="0.99865659713871657"/>
    <n v="8.2865195181774691"/>
    <n v="6132.2711403130861"/>
    <n v="0.99865052655194753"/>
    <n v="8.0607588528236285"/>
    <n v="6132.49690097844"/>
    <n v="0.99868729205076057"/>
    <n v="7.9723908216528105"/>
    <n v="6132.5852690096108"/>
    <n v="0.9987016829312092"/>
    <n v="8.1836306250608466"/>
    <n v="6132.374029206203"/>
    <n v="0.99866728217884926"/>
    <n v="8.088819375180595"/>
    <n v="6132.4688404560829"/>
    <n v="0.99868272234815181"/>
  </r>
  <r>
    <x v="123"/>
    <x v="0"/>
    <d v="2019-05-12T00:00:00"/>
    <n v="1234.6634261553777"/>
    <n v="3693.0326334870338"/>
    <n v="679.49489804100347"/>
    <n v="6.5213497251612491"/>
    <n v="7.1185536824903402"/>
    <n v="2134.7164813156219"/>
    <n v="1359.5759933272677"/>
    <n v="1362.469238403203"/>
    <n v="7.2170539489637777"/>
    <n v="7.666089121207893"/>
    <n v="323.65272601603431"/>
    <n v="248.5967119512936"/>
    <n v="248.6902330421284"/>
    <n v="5.5162080779920659"/>
    <n v="5.7796711076844103"/>
    <x v="123"/>
    <n v="9.0737779086726729"/>
    <x v="2"/>
    <n v="20"/>
    <x v="123"/>
    <n v="19.254611752117093"/>
    <x v="0"/>
    <n v="1"/>
    <n v="0"/>
    <n v="0"/>
    <n v="0"/>
    <n v="0"/>
    <n v="0"/>
    <n v="2543.9363450019823"/>
    <n v="6179.5819408054031"/>
    <n v="0.70838184071433574"/>
    <n v="11085.804158929619"/>
    <n v="-2362.2858731222332"/>
    <n v="0.27079508470401481"/>
    <n v="3670.575916786167"/>
    <n v="5052.9423690212188"/>
    <n v="0.57923216338550443"/>
    <n v="4652.8433021658866"/>
    <n v="4070.6749836414992"/>
    <n v="0.46663225206557207"/>
    <n v="7387.8493847395212"/>
    <n v="1335.6689010678647"/>
    <n v="0.1531112628308367"/>
    <n v="5369.0110409715799"/>
    <n v="3354.507244835806"/>
    <n v="0.38453604783443601"/>
    <n v="8.250344077383037"/>
    <n v="8715.2679417300023"/>
    <n v="0.99905424121242381"/>
    <n v="8.3465542079489285"/>
    <n v="8715.1717315994374"/>
    <n v="0.99904321239040361"/>
    <n v="8.5289138141724052"/>
    <n v="8714.9893719932134"/>
    <n v="0.99902230802587433"/>
    <n v="8.2473212068174124"/>
    <n v="8715.2709646005678"/>
    <n v="0.999054587732081"/>
    <n v="8.5133818773348846"/>
    <n v="8715.0049039300502"/>
    <n v="0.99902408849292079"/>
    <n v="8.3285108859932553"/>
    <n v="8715.1897749213931"/>
    <n v="0.99904528074417609"/>
  </r>
  <r>
    <x v="124"/>
    <x v="0"/>
    <d v="2019-05-19T00:00:00"/>
    <n v="1247.010060416932"/>
    <n v="3655.2478829758579"/>
    <n v="849.74944675378197"/>
    <n v="6.7449415375066186"/>
    <n v="7.1285040133435089"/>
    <n v="2081.3485692827312"/>
    <n v="1720.4622813049996"/>
    <n v="2108.0325252991765"/>
    <n v="7.6535103390010324"/>
    <n v="7.6407713132236026"/>
    <n v="326.88925327619467"/>
    <n v="303.4014908787243"/>
    <n v="325.91829509814653"/>
    <n v="5.7866467214208352"/>
    <n v="5.7896214385375782"/>
    <x v="124"/>
    <n v="9.2896256094293541"/>
    <x v="2"/>
    <n v="21"/>
    <x v="124"/>
    <n v="20.185098597928487"/>
    <x v="0"/>
    <n v="1"/>
    <n v="0"/>
    <n v="0"/>
    <n v="0"/>
    <n v="0"/>
    <n v="0"/>
    <n v="2556.0783829974393"/>
    <n v="8269.0521300368619"/>
    <n v="0.76387551356358052"/>
    <n v="10851.516100056315"/>
    <n v="-26.385587022014079"/>
    <n v="2.4374382359865108E-3"/>
    <n v="3689.2743741367804"/>
    <n v="7135.8561388975204"/>
    <n v="0.65919354323769064"/>
    <n v="4655.5667307132471"/>
    <n v="6169.5637823210536"/>
    <n v="0.56992973663388335"/>
    <n v="7293.8367214632126"/>
    <n v="3531.2937915710881"/>
    <n v="0.32621258351750448"/>
    <n v="5383.097241271912"/>
    <n v="5442.0332717623887"/>
    <n v="0.50272218567801619"/>
    <n v="8.2514454246730384"/>
    <n v="10816.879067609627"/>
    <n v="0.9992377509523106"/>
    <n v="8.3776914191623391"/>
    <n v="10816.752821615139"/>
    <n v="0.99922608864539098"/>
    <n v="8.532064262503738"/>
    <n v="10816.598448771798"/>
    <n v="0.99921182804657827"/>
    <n v="8.2497454412998774"/>
    <n v="10816.880767593"/>
    <n v="0.99923790799276113"/>
    <n v="8.5257682141933255"/>
    <n v="10816.604744820108"/>
    <n v="0.99921240966065705"/>
    <n v="8.4180571023452337"/>
    <n v="10816.712455931956"/>
    <n v="0.99922235975887697"/>
  </r>
  <r>
    <x v="125"/>
    <x v="0"/>
    <d v="2019-05-26T00:00:00"/>
    <n v="1259.4801610211011"/>
    <n v="3618.9531618807205"/>
    <n v="972.66866103397774"/>
    <n v="6.8800434908244226"/>
    <n v="7.1384543441966768"/>
    <n v="2029.3148550506626"/>
    <n v="1874.8885681778311"/>
    <n v="2055.3317121666969"/>
    <n v="7.6281925310167429"/>
    <n v="7.6154535052393122"/>
    <n v="330.15814580895659"/>
    <n v="322.13114932988685"/>
    <n v="329.17747804912801"/>
    <n v="5.7965970522740031"/>
    <n v="5.799571769390746"/>
    <x v="125"/>
    <n v="9.3284474457956552"/>
    <x v="2"/>
    <n v="22"/>
    <x v="125"/>
    <n v="20.304833074115169"/>
    <x v="0"/>
    <n v="1"/>
    <n v="0"/>
    <n v="0"/>
    <n v="0"/>
    <n v="0"/>
    <n v="0"/>
    <n v="2568.3418413728505"/>
    <n v="8685.3041786548147"/>
    <n v="0.77177691240669244"/>
    <n v="10623.085242654844"/>
    <n v="630.56077737282067"/>
    <n v="5.6031687530480059E-2"/>
    <n v="3708.1598160608992"/>
    <n v="7545.486203966766"/>
    <n v="0.67049258440672166"/>
    <n v="4658.3173935460809"/>
    <n v="6595.3286264815843"/>
    <n v="0.58606149640251171"/>
    <n v="7202.1743747688106"/>
    <n v="4051.4716452588546"/>
    <n v="0.36001413568976776"/>
    <n v="5397.3243035752475"/>
    <n v="5856.3217164524176"/>
    <n v="0.52039327574638083"/>
    <n v="8.2525467719630381"/>
    <n v="11245.393473255703"/>
    <n v="0.99926667794977064"/>
    <n v="8.3758852228213936"/>
    <n v="11245.270134804843"/>
    <n v="0.99925571808390667"/>
    <n v="8.5352147108350707"/>
    <n v="11245.11080531683"/>
    <n v="0.99924156005123621"/>
    <n v="8.2598697702172519"/>
    <n v="11245.386150257447"/>
    <n v="0.99926602722748537"/>
    <n v="8.511328559124502"/>
    <n v="11245.13469146854"/>
    <n v="0.99924368257683083"/>
    <n v="8.429579854501986"/>
    <n v="11245.216440173162"/>
    <n v="0.99925094677409432"/>
  </r>
  <r>
    <x v="126"/>
    <x v="0"/>
    <d v="2019-06-02T00:00:00"/>
    <n v="1272.0749626313122"/>
    <n v="3655.1426934995275"/>
    <n v="1062.4905515131782"/>
    <n v="6.9683710080655521"/>
    <n v="7.1484046750498447"/>
    <n v="2049.608003601169"/>
    <n v="1962.2482858895"/>
    <n v="2039.4614293259158"/>
    <n v="7.6204410467503516"/>
    <n v="7.625403836092481"/>
    <n v="333.45972726704611"/>
    <n v="330.06115388589831"/>
    <n v="332.46925282961922"/>
    <n v="5.806547383127171"/>
    <n v="5.8095221002439139"/>
    <x v="126"/>
    <n v="9.2386914810860326"/>
    <x v="2"/>
    <n v="23"/>
    <x v="126"/>
    <n v="20.395359437943075"/>
    <x v="0"/>
    <n v="1"/>
    <n v="0"/>
    <n v="0"/>
    <n v="0"/>
    <n v="0"/>
    <n v="0"/>
    <n v="2580.727934332016"/>
    <n v="7706.8403347805297"/>
    <n v="0.74914111218290447"/>
    <n v="10712.173277041416"/>
    <n v="-424.60500792887069"/>
    <n v="4.127360293721765E-2"/>
    <n v="3727.2341124042596"/>
    <n v="6560.3341567082862"/>
    <n v="0.63769532168307175"/>
    <n v="4661.095563007244"/>
    <n v="5626.4727061053018"/>
    <n v="0.54691959838538873"/>
    <n v="7237.9226899796267"/>
    <n v="3049.645579132919"/>
    <n v="0.2964398873822488"/>
    <n v="5411.6936365016154"/>
    <n v="4875.8746326109303"/>
    <n v="0.47395793690626425"/>
    <n v="8.2536481192530395"/>
    <n v="10279.314620993293"/>
    <n v="0.99919770660049634"/>
    <n v="8.3753322246105082"/>
    <n v="10279.192936887936"/>
    <n v="0.99918587833339034"/>
    <n v="8.5383651591664016"/>
    <n v="10279.02990395338"/>
    <n v="0.99917003076569599"/>
    <n v="8.2658534450232217"/>
    <n v="10279.302415667522"/>
    <n v="0.99919652018545124"/>
    <n v="8.5020167536169389"/>
    <n v="10279.066252358929"/>
    <n v="0.99917356400159762"/>
    <n v="8.4382917383909231"/>
    <n v="10279.129977374156"/>
    <n v="0.99917975837266371"/>
  </r>
  <r>
    <x v="127"/>
    <x v="0"/>
    <d v="2019-06-09T00:00:00"/>
    <n v="1284.7957122576249"/>
    <n v="3691.6941204345221"/>
    <n v="1129.1820997365121"/>
    <n v="7.0292488440897767"/>
    <n v="7.1583550059030125"/>
    <n v="2070.1040836371808"/>
    <n v="2016.1761847633404"/>
    <n v="2059.8560436191747"/>
    <n v="7.6303913776035195"/>
    <n v="7.6353541669456488"/>
    <n v="336.79432453971657"/>
    <n v="334.77437334357103"/>
    <n v="335.79394535791539"/>
    <n v="5.8164977139803389"/>
    <n v="5.8194724310970818"/>
    <x v="127"/>
    <n v="9.3294663879661233"/>
    <x v="2"/>
    <n v="24"/>
    <x v="127"/>
    <n v="20.476137935673634"/>
    <x v="0"/>
    <n v="1"/>
    <n v="0"/>
    <n v="0"/>
    <n v="0"/>
    <n v="0"/>
    <n v="0"/>
    <n v="2593.2378882207722"/>
    <n v="8671.8807903033758"/>
    <n v="0.7697993281540364"/>
    <n v="10802.152191771856"/>
    <n v="462.96648675229153"/>
    <n v="4.109734659386164E-2"/>
    <n v="3746.4991517110534"/>
    <n v="7518.6195268130941"/>
    <n v="0.66742479519071651"/>
    <n v="4663.901514163018"/>
    <n v="6601.21716436113"/>
    <n v="0.58598736087403214"/>
    <n v="7274.028488342552"/>
    <n v="3991.090190181596"/>
    <n v="0.35428745174165105"/>
    <n v="5426.2066627572485"/>
    <n v="5838.9120157668995"/>
    <n v="0.51831784310432671"/>
    <n v="8.2547494665430392"/>
    <n v="11256.863929057605"/>
    <n v="0.9992672292496767"/>
    <n v="8.3760420906142841"/>
    <n v="11256.742636433533"/>
    <n v="0.99925646215280606"/>
    <n v="8.5415156074977343"/>
    <n v="11256.57716291665"/>
    <n v="0.99924177313606277"/>
    <n v="8.2676645282994397"/>
    <n v="11256.851013995849"/>
    <n v="0.99926608278490126"/>
    <n v="8.4945518531888986"/>
    <n v="11256.624126670959"/>
    <n v="0.99924594208941775"/>
    <n v="8.4460655278506334"/>
    <n v="11256.672612996297"/>
    <n v="0.99925024620078329"/>
  </r>
  <r>
    <x v="128"/>
    <x v="0"/>
    <d v="2019-06-16T00:00:00"/>
    <n v="1297.6436693802016"/>
    <n v="3728.6110616388683"/>
    <n v="1179.7205706296188"/>
    <n v="7.0730328848659152"/>
    <n v="7.1683053367561813"/>
    <n v="2090.805124473553"/>
    <n v="2053.4906546184466"/>
    <n v="2080.4546040553669"/>
    <n v="7.6403417084566883"/>
    <n v="7.6453044977988167"/>
    <n v="340.16226778511373"/>
    <n v="338.54589945265093"/>
    <n v="339.1518848114946"/>
    <n v="5.8264480448335076"/>
    <n v="5.8294227619502506"/>
    <x v="128"/>
    <n v="9.2346250605938991"/>
    <x v="2"/>
    <n v="25"/>
    <x v="128"/>
    <n v="20.53982263815611"/>
    <x v="0"/>
    <n v="1"/>
    <n v="0"/>
    <n v="0"/>
    <n v="0"/>
    <n v="0"/>
    <n v="0"/>
    <n v="2605.8729416484171"/>
    <n v="7639.9466903260036"/>
    <n v="0.745664765216421"/>
    <n v="10893.030895649601"/>
    <n v="-647.21126367518082"/>
    <n v="6.3168324928872477E-2"/>
    <n v="3765.9568414109153"/>
    <n v="6479.8627905635049"/>
    <n v="0.63243967035507953"/>
    <n v="4666.7355248303502"/>
    <n v="5579.08410714407"/>
    <n v="0.54452296717514559"/>
    <n v="7310.4953446891059"/>
    <n v="2935.3242872853143"/>
    <n v="0.28648994348143358"/>
    <n v="5440.8648192754372"/>
    <n v="4804.954812698983"/>
    <n v="0.46896734329618922"/>
    <n v="8.2558508138330406"/>
    <n v="10237.563781160587"/>
    <n v="0.99919422251119183"/>
    <n v="8.3767519566180617"/>
    <n v="10237.442880017803"/>
    <n v="0.9991824224652095"/>
    <n v="8.544666055829067"/>
    <n v="10237.274965918592"/>
    <n v="0.999166033917954"/>
    <n v="8.2694756115756594"/>
    <n v="10237.550156362844"/>
    <n v="0.99919289272028866"/>
    <n v="8.4899702826300167"/>
    <n v="10237.329661691791"/>
    <n v="0.9991713722681459"/>
    <n v="8.4521942809571158"/>
    <n v="10237.367437693463"/>
    <n v="0.99917505923541927"/>
  </r>
  <r>
    <x v="129"/>
    <x v="0"/>
    <d v="2019-06-23T00:00:00"/>
    <n v="1310.6201060740034"/>
    <n v="3765.8971722552569"/>
    <n v="1218.9904312629342"/>
    <n v="7.1057782797892113"/>
    <n v="7.1782556676093492"/>
    <n v="2111.7131757182883"/>
    <n v="2082.6019151683677"/>
    <n v="2101.2591500959206"/>
    <n v="7.6502920393098561"/>
    <n v="7.6552548286519846"/>
    <n v="343.56389046296493"/>
    <n v="342.05849315987069"/>
    <n v="342.54340365960957"/>
    <n v="5.8363983756866755"/>
    <n v="5.8393730928034184"/>
    <x v="129"/>
    <n v="9.4059894397518793"/>
    <x v="2"/>
    <n v="26"/>
    <x v="129"/>
    <n v="20.592468694785744"/>
    <x v="0"/>
    <n v="1"/>
    <n v="0"/>
    <n v="0"/>
    <n v="0"/>
    <n v="0"/>
    <n v="0"/>
    <n v="2618.6343456103377"/>
    <n v="9542.366271814346"/>
    <n v="0.78466949982238532"/>
    <n v="10984.818386566121"/>
    <n v="1176.1822308585633"/>
    <n v="9.6717553749096144E-2"/>
    <n v="3785.6091080077767"/>
    <n v="8375.3915094169079"/>
    <n v="0.68870907690082417"/>
    <n v="4669.5978756043551"/>
    <n v="7491.4027418203295"/>
    <n v="0.6160186137221636"/>
    <n v="7347.3268695991246"/>
    <n v="4813.67374782556"/>
    <n v="0.39582875614103402"/>
    <n v="5455.6695573588086"/>
    <n v="6705.331060065876"/>
    <n v="0.55137987991368531"/>
    <n v="8.2569521611230403"/>
    <n v="12152.743665263562"/>
    <n v="0.99932103019966212"/>
    <n v="8.3774618226218376"/>
    <n v="12152.623155602063"/>
    <n v="0.99931112068108785"/>
    <n v="8.547816504160398"/>
    <n v="12152.452800920524"/>
    <n v="0.9992971124027481"/>
    <n v="8.2712866948518755"/>
    <n v="12152.729330729833"/>
    <n v="0.99931985146987001"/>
    <n v="8.4872506775879053"/>
    <n v="12152.513366747096"/>
    <n v="0.99930209273524517"/>
    <n v="8.4572607203143804"/>
    <n v="12152.543356704371"/>
    <n v="0.99930455881169877"/>
  </r>
  <r>
    <x v="130"/>
    <x v="0"/>
    <d v="2019-06-30T00:00:00"/>
    <n v="1323.7263071347436"/>
    <n v="3803.5561439778094"/>
    <n v="1250.411194024477"/>
    <n v="7.1312277314220225"/>
    <n v="7.1882059984625171"/>
    <n v="2132.8303074754713"/>
    <n v="2107.7161113219195"/>
    <n v="2122.27174159688"/>
    <n v="7.660242370163024"/>
    <n v="7.6652051595051534"/>
    <n v="346.99952936759462"/>
    <n v="345.51721850527741"/>
    <n v="345.9688376962057"/>
    <n v="5.8463487065398434"/>
    <n v="5.8493234236565863"/>
    <x v="130"/>
    <n v="9.2255719741397986"/>
    <x v="2"/>
    <n v="27"/>
    <x v="130"/>
    <n v="20.637818808124891"/>
    <x v="0"/>
    <n v="1"/>
    <n v="0"/>
    <n v="0"/>
    <n v="0"/>
    <n v="0"/>
    <n v="0"/>
    <n v="2631.5233636118783"/>
    <n v="7521.9585786382295"/>
    <n v="0.74082552383712541"/>
    <n v="11077.523752391808"/>
    <n v="-924.0418101416999"/>
    <n v="9.1007382038729809E-2"/>
    <n v="3805.4578972706058"/>
    <n v="6348.0240449795019"/>
    <n v="0.62520661198642169"/>
    <n v="4672.488849886101"/>
    <n v="5480.9930923640068"/>
    <n v="0.53981413701607139"/>
    <n v="7384.5267097582446"/>
    <n v="2768.9552324918632"/>
    <n v="0.27270991845367248"/>
    <n v="5470.6223428230132"/>
    <n v="4682.8595994270945"/>
    <n v="0.46120726131801526"/>
    <n v="8.2580535084130418"/>
    <n v="10145.223888741695"/>
    <n v="0.99918667767812241"/>
    <n v="8.3781716886256135"/>
    <n v="10145.103770561482"/>
    <n v="0.999174847433001"/>
    <n v="8.5509669524917307"/>
    <n v="10144.930975297617"/>
    <n v="0.99915782910718454"/>
    <n v="8.2730977781280952"/>
    <n v="10145.208844471979"/>
    <n v="0.99918519599235189"/>
    <n v="8.4857617302732216"/>
    <n v="10144.996180519835"/>
    <n v="0.99916425106396622"/>
    <n v="8.46162502818067"/>
    <n v="10145.020317221926"/>
    <n v="0.99916662824868274"/>
  </r>
  <r>
    <x v="131"/>
    <x v="0"/>
    <d v="2019-07-07T00:00:00"/>
    <n v="1336.9635702060912"/>
    <n v="3841.5917054175875"/>
    <n v="1276.3769068789611"/>
    <n v="7.1517808018547733"/>
    <n v="7.1981563293156849"/>
    <n v="2154.1586105502261"/>
    <n v="2130.9373609360728"/>
    <n v="2143.4944590128489"/>
    <n v="7.6701927010161919"/>
    <n v="7.6751554903583212"/>
    <n v="350.4695246612705"/>
    <n v="348.98383281447252"/>
    <n v="349.42852607316769"/>
    <n v="5.8562990373930122"/>
    <n v="5.8592737545097551"/>
    <x v="131"/>
    <n v="9.2585904579648997"/>
    <x v="2"/>
    <n v="28"/>
    <x v="131"/>
    <n v="20.678272540263976"/>
    <x v="0"/>
    <n v="1"/>
    <n v="0"/>
    <n v="0"/>
    <n v="0"/>
    <n v="0"/>
    <n v="0"/>
    <n v="2644.5412717934341"/>
    <n v="7849.7894383767289"/>
    <n v="0.7480028650869005"/>
    <n v="11171.156171875751"/>
    <n v="-676.82546170558817"/>
    <n v="6.4494390390200843E-2"/>
    <n v="3825.5051744260627"/>
    <n v="6668.8255357441003"/>
    <n v="0.63546935196937082"/>
    <n v="4675.4087339106636"/>
    <n v="5818.9219762594994"/>
    <n v="0.55448242836680595"/>
    <n v="7422.0985483189552"/>
    <n v="3072.2321618512078"/>
    <n v="0.29275160529045235"/>
    <n v="5485.7246561418597"/>
    <n v="5008.6060540283033"/>
    <n v="0.47726779271158398"/>
    <n v="8.2591548557030414"/>
    <n v="10486.07155531446"/>
    <n v="0.99921298889049692"/>
    <n v="8.3788815546293911"/>
    <n v="10485.951828615534"/>
    <n v="0.99920158018781435"/>
    <n v="8.5541174008230634"/>
    <n v="10485.77659276934"/>
    <n v="0.9991848820437369"/>
    <n v="8.2749088614043131"/>
    <n v="10486.055801308759"/>
    <n v="0.99921148769845947"/>
    <n v="8.4850986897837934"/>
    <n v="10485.845611480379"/>
    <n v="0.99919145880531846"/>
    <n v="8.4655181285148409"/>
    <n v="10485.865192041649"/>
    <n v="0.99919332462809562"/>
  </r>
  <r>
    <x v="132"/>
    <x v="0"/>
    <d v="2019-07-14T00:00:00"/>
    <n v="1350.333205908152"/>
    <n v="1650.4072516655192"/>
    <n v="1298.5637965877183"/>
    <n v="7.1690141608837621"/>
    <n v="7.2081066601688537"/>
    <n v="200.04936383824474"/>
    <n v="1165.4933623871589"/>
    <n v="1177.1039871942353"/>
    <n v="7.0708124527155913"/>
    <n v="5.2985641552844154"/>
    <n v="100.02468191912237"/>
    <n v="174.71242718772743"/>
    <n v="175.15813474176679"/>
    <n v="5.1656891929941438"/>
    <n v="4.60541697472447"/>
    <x v="132"/>
    <n v="8.9870650901143296"/>
    <x v="2"/>
    <n v="29"/>
    <x v="132"/>
    <n v="19.405515806593499"/>
    <x v="0"/>
    <n v="1"/>
    <n v="0"/>
    <n v="0"/>
    <n v="0"/>
    <n v="0"/>
    <n v="0"/>
    <n v="2657.6893590568052"/>
    <n v="5341.2568659707485"/>
    <n v="0.66774506487601115"/>
    <n v="2592.5094757793095"/>
    <n v="5406.4367492482443"/>
    <n v="0.67589362362910754"/>
    <n v="2378.6048907982745"/>
    <n v="5620.3413342292788"/>
    <n v="0.70263521920475447"/>
    <n v="4678.3578167754722"/>
    <n v="3320.5884082520815"/>
    <n v="0.41512823249923064"/>
    <n v="3979.7488737985441"/>
    <n v="4019.1973512290097"/>
    <n v="0.50246585464639315"/>
    <n v="4395.7241909901095"/>
    <n v="3603.2220340374442"/>
    <n v="0.45046208996423553"/>
    <n v="8.2602562029930429"/>
    <n v="7990.6859688245604"/>
    <n v="0.99896733194965759"/>
    <n v="8.3361212014429249"/>
    <n v="7990.6101038261104"/>
    <n v="0.99895784757555184"/>
    <n v="8.1571244708496398"/>
    <n v="7990.7891005567044"/>
    <n v="0.99898022511448736"/>
    <n v="8.1483221104888948"/>
    <n v="7990.7979029170647"/>
    <n v="0.99898132555448438"/>
    <n v="8.2732489347733367"/>
    <n v="7990.6729760927801"/>
    <n v="0.99896570764422843"/>
    <n v="8.3430332698091725"/>
    <n v="7990.6031917577448"/>
    <n v="0.99895698345318229"/>
  </r>
  <r>
    <x v="133"/>
    <x v="0"/>
    <d v="2019-07-21T00:00:00"/>
    <n v="253.18747610777848"/>
    <n v="556.26226232271927"/>
    <n v="984.95090044373637"/>
    <n v="6.8925917926644305"/>
    <n v="5.5341302265971821"/>
    <n v="202.04985747662721"/>
    <n v="683.77160993189307"/>
    <n v="201.04961065743598"/>
    <n v="5.3035516967954539"/>
    <n v="5.3085144861375833"/>
    <n v="101.02492873831359"/>
    <n v="123.13117827313773"/>
    <n v="100.72485469255622"/>
    <n v="4.6123925884608949"/>
    <n v="4.6153673055776379"/>
    <x v="133"/>
    <n v="8.9256261347949941"/>
    <x v="2"/>
    <n v="30"/>
    <x v="133"/>
    <n v="16.808536077920781"/>
    <x v="0"/>
    <n v="1"/>
    <n v="0"/>
    <n v="0"/>
    <n v="0"/>
    <n v="0"/>
    <n v="0"/>
    <n v="1578.7244480064137"/>
    <n v="5943.5673793965498"/>
    <n v="0.79012720003027836"/>
    <n v="2601.2917524971276"/>
    <n v="4921.0000749058363"/>
    <n v="0.65418893441213233"/>
    <n v="2384.3836378890087"/>
    <n v="5137.9081895139552"/>
    <n v="0.68302431059601609"/>
    <n v="4436.348704182129"/>
    <n v="3085.9431232208344"/>
    <n v="0.41023975060088064"/>
    <n v="3983.2729339996577"/>
    <n v="3539.0188934033058"/>
    <n v="0.47047083184289806"/>
    <n v="4400.077522790627"/>
    <n v="3122.2143046123365"/>
    <n v="0.41506157647838376"/>
    <n v="8.0749729761491693"/>
    <n v="7514.2168544268143"/>
    <n v="0.99892652755816613"/>
    <n v="8.210043149471776"/>
    <n v="7514.0817842534916"/>
    <n v="0.99890857157129109"/>
    <n v="8.1602749191809707"/>
    <n v="7514.1315524837828"/>
    <n v="0.99891518767067056"/>
    <n v="8.3007845631391586"/>
    <n v="7513.9910428398243"/>
    <n v="0.99889650857031365"/>
    <n v="8.35483732037852"/>
    <n v="7513.936990082585"/>
    <n v="0.998889322893597"/>
    <n v="8.0931106516741007"/>
    <n v="7514.1987167512898"/>
    <n v="0.99892411636807399"/>
  </r>
  <r>
    <x v="134"/>
    <x v="0"/>
    <d v="2019-07-28T00:00:00"/>
    <n v="1377.4749033469056"/>
    <n v="1683.5804374239958"/>
    <n v="1102.7081013146872"/>
    <n v="7.0055243435361279"/>
    <n v="7.2280073218751895"/>
    <n v="204.07035605139347"/>
    <n v="443.92098299164326"/>
    <n v="203.06010676401036"/>
    <n v="5.3135020276486227"/>
    <n v="5.3184648169907511"/>
    <n v="102.03517802569675"/>
    <n v="108.36397809992903"/>
    <n v="101.7321032394818"/>
    <n v="4.6223429193140628"/>
    <n v="4.6253176364308057"/>
    <x v="134"/>
    <n v="8.8573961812118753"/>
    <x v="2"/>
    <n v="31"/>
    <x v="134"/>
    <n v="16.941369290498812"/>
    <x v="0"/>
    <n v="1"/>
    <n v="0"/>
    <n v="0"/>
    <n v="0"/>
    <n v="0"/>
    <n v="0"/>
    <n v="2684.3812910101742"/>
    <n v="4341.7827566657024"/>
    <n v="0.61794497355948907"/>
    <n v="2610.1618519821236"/>
    <n v="4416.0021956937526"/>
    <n v="0.62850826791533332"/>
    <n v="2390.2201724506504"/>
    <n v="4635.9438752252263"/>
    <n v="0.65981150507846587"/>
    <n v="4684.3447498993191"/>
    <n v="2341.8192977765575"/>
    <n v="0.33329983215395992"/>
    <n v="3986.8322348027823"/>
    <n v="3039.3318128730943"/>
    <n v="0.43257342018344253"/>
    <n v="4404.4743879091493"/>
    <n v="2621.6896597667273"/>
    <n v="0.37313242929958818"/>
    <n v="8.262458897573044"/>
    <n v="7017.9015887783034"/>
    <n v="0.99882404412400438"/>
    <n v="8.2107530154755519"/>
    <n v="7017.9532946604013"/>
    <n v="0.99883140317251895"/>
    <n v="8.1634253675123034"/>
    <n v="7018.0006223083647"/>
    <n v="0.99883813908811137"/>
    <n v="8.3521524629377168"/>
    <n v="7017.8118952129389"/>
    <n v="0.99881127847197071"/>
    <n v="8.3385919875203385"/>
    <n v="7017.8254556883567"/>
    <n v="0.99881320846895427"/>
    <n v="8.1058939721968848"/>
    <n v="7018.0581537036796"/>
    <n v="0.99884632725379108"/>
  </r>
  <r>
    <x v="135"/>
    <x v="0"/>
    <d v="2019-08-04T00:00:00"/>
    <n v="1391.2496523803752"/>
    <n v="1700.4162417982363"/>
    <n v="1189.2705666343936"/>
    <n v="7.0810954289483448"/>
    <n v="7.2379576527283582"/>
    <n v="206.11105961190742"/>
    <n v="325.01602130177537"/>
    <n v="205.09070783165043"/>
    <n v="5.3234523585017905"/>
    <n v="5.328415147843919"/>
    <n v="103.05552980595371"/>
    <n v="104.64806429414629"/>
    <n v="102.74942427187661"/>
    <n v="4.6322932501672307"/>
    <n v="4.6352679672839736"/>
    <x v="135"/>
    <n v="9.0152262558539"/>
    <x v="2"/>
    <n v="32"/>
    <x v="135"/>
    <n v="17.036841037617364"/>
    <x v="0"/>
    <n v="1"/>
    <n v="0"/>
    <n v="0"/>
    <n v="0"/>
    <n v="0"/>
    <n v="0"/>
    <n v="2697.9277784657133"/>
    <n v="5529.4798686646391"/>
    <n v="0.67208045423557849"/>
    <n v="2619.1206524619697"/>
    <n v="5608.2869946683822"/>
    <n v="0.68165906385160135"/>
    <n v="2396.1150723579085"/>
    <n v="5831.2925747724439"/>
    <n v="0.7087642699710337"/>
    <n v="4687.383192924015"/>
    <n v="3540.0244542063374"/>
    <n v="0.43027215935277824"/>
    <n v="3990.4271286139387"/>
    <n v="4236.9805185164132"/>
    <n v="0.5149836619550795"/>
    <n v="4408.9152216788571"/>
    <n v="3818.4924254514954"/>
    <n v="0.46411854003409592"/>
    <n v="8.2635602448630454"/>
    <n v="8219.1440868854897"/>
    <n v="0.99899560583366198"/>
    <n v="8.2114628814793278"/>
    <n v="8219.1961842488727"/>
    <n v="0.99900193800603232"/>
    <n v="8.1665758158436361"/>
    <n v="8219.2410713145091"/>
    <n v="0.99900739380299308"/>
    <n v="8.3539635462139348"/>
    <n v="8219.0536835841376"/>
    <n v="0.9989846177672832"/>
    <n v="8.3286486740646115"/>
    <n v="8219.0789984562871"/>
    <n v="0.99898769466261095"/>
    <n v="8.1150817793770322"/>
    <n v="8219.2925653509756"/>
    <n v="0.99901365264401265"/>
  </r>
  <r>
    <x v="136"/>
    <x v="0"/>
    <d v="2019-08-11T00:00:00"/>
    <n v="1405.1621489041786"/>
    <n v="1717.4204042162182"/>
    <n v="1254.0380413153289"/>
    <n v="7.1341240567098758"/>
    <n v="7.2479079835815261"/>
    <n v="208.17217020802644"/>
    <n v="266.59409575490088"/>
    <n v="207.14161490996693"/>
    <n v="5.3334026893549584"/>
    <n v="5.3383654786970869"/>
    <n v="104.08608510401322"/>
    <n v="104.25467886105315"/>
    <n v="103.77691851459537"/>
    <n v="4.6422435810203995"/>
    <n v="4.6452182981371415"/>
    <x v="136"/>
    <n v="8.9396369592834635"/>
    <x v="2"/>
    <n v="33"/>
    <x v="136"/>
    <n v="17.109770327085233"/>
    <x v="0"/>
    <n v="1"/>
    <n v="0"/>
    <n v="0"/>
    <n v="0"/>
    <n v="0"/>
    <n v="0"/>
    <n v="2711.6097307958071"/>
    <n v="4916.8173924336807"/>
    <n v="0.6445388168501176"/>
    <n v="2628.1690409466141"/>
    <n v="5000.2580822828731"/>
    <n v="0.65547694190542627"/>
    <n v="2402.0689212642387"/>
    <n v="5226.3582019652495"/>
    <n v="0.6851160950401366"/>
    <n v="4690.4520203789561"/>
    <n v="2937.9751028505316"/>
    <n v="0.38513510785257948"/>
    <n v="3994.057971363206"/>
    <n v="3634.3691518662818"/>
    <n v="0.47642444414251345"/>
    <n v="4413.4004637862618"/>
    <n v="3215.026659443226"/>
    <n v="0.42145341464337766"/>
    <n v="8.2646615921530451"/>
    <n v="7620.1624616373347"/>
    <n v="0.99891659690016754"/>
    <n v="8.2121727474831054"/>
    <n v="7620.2149504820045"/>
    <n v="0.99892347759048827"/>
    <n v="8.1697262641749688"/>
    <n v="7620.2573969653131"/>
    <n v="0.99892904184149611"/>
    <n v="8.3557746294901527"/>
    <n v="7620.0713485999977"/>
    <n v="0.99890465301765208"/>
    <n v="8.3225077544322108"/>
    <n v="7620.1046154750557"/>
    <n v="0.99890901392646347"/>
    <n v="8.1221001934067232"/>
    <n v="7620.3050230360814"/>
    <n v="0.99893528507748686"/>
  </r>
  <r>
    <x v="137"/>
    <x v="0"/>
    <d v="2019-08-18T00:00:00"/>
    <n v="1419.2137703932203"/>
    <n v="1734.5946082583805"/>
    <n v="1303.5907600386963"/>
    <n v="7.1728778589041475"/>
    <n v="7.257858314434694"/>
    <n v="210.25389191010677"/>
    <n v="238.42399383250381"/>
    <n v="209.21303105906662"/>
    <n v="5.3433530202081263"/>
    <n v="5.3483158095502557"/>
    <n v="105.12694595505339"/>
    <n v="104.8652658268533"/>
    <n v="104.81468769974133"/>
    <n v="4.6521939118735673"/>
    <n v="4.6551686289903103"/>
    <x v="137"/>
    <n v="8.7452405985439174"/>
    <x v="2"/>
    <n v="34"/>
    <x v="137"/>
    <n v="17.168424790985842"/>
    <x v="0"/>
    <n v="1"/>
    <n v="0"/>
    <n v="0"/>
    <n v="0"/>
    <n v="0"/>
    <n v="0"/>
    <n v="2725.4285026492016"/>
    <n v="3555.2958685570575"/>
    <n v="0.56606462223627829"/>
    <n v="2637.3079133161054"/>
    <n v="3643.4164578901537"/>
    <n v="0.58009494487503022"/>
    <n v="2408.0823086596329"/>
    <n v="3872.6420625466262"/>
    <n v="0.6165916275996135"/>
    <n v="4693.5515361084481"/>
    <n v="1587.172835097811"/>
    <n v="0.25270537939447624"/>
    <n v="3997.7251225399668"/>
    <n v="2282.9992486662923"/>
    <n v="0.36349298484305648"/>
    <n v="4417.9305583147416"/>
    <n v="1862.7938128915175"/>
    <n v="0.29658900833659008"/>
    <n v="8.2657629394430465"/>
    <n v="6272.4586082668156"/>
    <n v="0.99868394751131928"/>
    <n v="8.2128826134868813"/>
    <n v="6272.5114885927724"/>
    <n v="0.99869236697423969"/>
    <n v="8.1728767125063015"/>
    <n v="6272.5514944937531"/>
    <n v="0.99869873660592812"/>
    <n v="8.3575857127663706"/>
    <n v="6272.3667854934929"/>
    <n v="0.99866932773692774"/>
    <n v="8.3187746693583637"/>
    <n v="6272.4055965369007"/>
    <n v="0.99867550712661501"/>
    <n v="8.1277448570987438"/>
    <n v="6272.59662634916"/>
    <n v="0.99870592237825939"/>
  </r>
  <r>
    <x v="138"/>
    <x v="0"/>
    <d v="2019-08-25T00:00:00"/>
    <n v="1433.4059080971529"/>
    <n v="1751.9405543409646"/>
    <n v="1342.5353044562332"/>
    <n v="7.2023151235837881"/>
    <n v="7.2678086452878619"/>
    <n v="212.35643082920782"/>
    <n v="225.39021233085583"/>
    <n v="211.3051613696573"/>
    <n v="5.3533033510612942"/>
    <n v="5.3582661404034235"/>
    <n v="106.1782154146039"/>
    <n v="105.78433053827871"/>
    <n v="105.86283457673873"/>
    <n v="4.6621442427267352"/>
    <n v="4.6651189598434781"/>
    <x v="138"/>
    <n v="8.770621283756503"/>
    <x v="2"/>
    <n v="35"/>
    <x v="138"/>
    <n v="17.217762717371819"/>
    <x v="0"/>
    <n v="1"/>
    <n v="0"/>
    <n v="0"/>
    <n v="0"/>
    <n v="0"/>
    <n v="0"/>
    <n v="2739.3854622211311"/>
    <n v="3702.7881769196229"/>
    <n v="0.57477310987437069"/>
    <n v="2646.5381744092915"/>
    <n v="3795.6354647314624"/>
    <n v="0.58918552608863206"/>
    <n v="2414.1558299289804"/>
    <n v="4028.0178092117735"/>
    <n v="0.62525756597722248"/>
    <n v="4696.6820469952345"/>
    <n v="1745.4915921455195"/>
    <n v="0.27094761642878196"/>
    <n v="4001.4289452284947"/>
    <n v="2440.7446939122592"/>
    <n v="0.37886974655309069"/>
    <n v="4422.5059537885054"/>
    <n v="2019.6676853522486"/>
    <n v="0.31350717917339904"/>
    <n v="8.2668642867330462"/>
    <n v="6433.906774854021"/>
    <n v="0.99871675854303188"/>
    <n v="8.2135924794906572"/>
    <n v="6433.9600466612637"/>
    <n v="0.99872502777174665"/>
    <n v="8.1760271608376325"/>
    <n v="6433.9976119799167"/>
    <n v="0.99873085892762004"/>
    <n v="8.3593967960425886"/>
    <n v="6433.8142423447116"/>
    <n v="0.99870239498897495"/>
    <n v="8.31661306975648"/>
    <n v="6433.8570260709976"/>
    <n v="0.99870903618318718"/>
    <n v="8.1324929356453701"/>
    <n v="6434.0411462051088"/>
    <n v="0.99873761661960891"/>
  </r>
  <r>
    <x v="139"/>
    <x v="0"/>
    <d v="2019-09-01T00:00:00"/>
    <n v="1447.7399671781243"/>
    <n v="1769.459959884374"/>
    <n v="1374.0967032728006"/>
    <n v="7.2255518511446901"/>
    <n v="7.2777589761410297"/>
    <n v="214.47999513749991"/>
    <n v="219.93510373417786"/>
    <n v="213.41821298335387"/>
    <n v="5.3632536819144629"/>
    <n v="5.3682164712565914"/>
    <n v="107.23999756874996"/>
    <n v="106.80329745960857"/>
    <n v="106.92146292250612"/>
    <n v="4.6720945735799031"/>
    <n v="4.675069290696646"/>
    <x v="139"/>
    <n v="8.7852409383626533"/>
    <x v="2"/>
    <n v="36"/>
    <x v="139"/>
    <n v="17.260900106639056"/>
    <x v="0"/>
    <n v="1"/>
    <n v="0"/>
    <n v="0"/>
    <n v="0"/>
    <n v="0"/>
    <n v="0"/>
    <n v="2753.4819913887786"/>
    <n v="3783.5658253063566"/>
    <n v="0.57878815199170031"/>
    <n v="2655.8607381134093"/>
    <n v="3881.1870785817259"/>
    <n v="0.59372169019009802"/>
    <n v="2420.290086411022"/>
    <n v="4116.7577302841128"/>
    <n v="0.62975793442572336"/>
    <n v="4699.8438629908887"/>
    <n v="1837.2039537042465"/>
    <n v="0.28104490057609244"/>
    <n v="4005.1698061439079"/>
    <n v="2531.8780105512274"/>
    <n v="0.38731214480105203"/>
    <n v="4427.1271032170062"/>
    <n v="2109.9207134781291"/>
    <n v="0.32276354290839787"/>
    <n v="8.2679656340230476"/>
    <n v="6528.7798510611119"/>
    <n v="0.99873521414163324"/>
    <n v="8.2143023454944348"/>
    <n v="6528.8335143496406"/>
    <n v="0.99874342324305543"/>
    <n v="8.1791776091689652"/>
    <n v="6528.8686390859666"/>
    <n v="0.99874879642332126"/>
    <n v="8.3612078793188065"/>
    <n v="6528.6866088158167"/>
    <n v="0.99872095047890508"/>
    <n v="8.3154973580700542"/>
    <n v="6528.7323193370648"/>
    <n v="0.9987279430117012"/>
    <n v="8.1366443000731117"/>
    <n v="6528.9111723950618"/>
    <n v="0.9987553029244649"/>
  </r>
  <r>
    <x v="140"/>
    <x v="0"/>
    <d v="2019-09-08T00:00:00"/>
    <n v="1462.2173668499054"/>
    <n v="1787.1545594832178"/>
    <n v="1400.5329023459319"/>
    <n v="7.2446080877094072"/>
    <n v="7.2877093069941976"/>
    <n v="216.62479508887492"/>
    <n v="218.27994941152639"/>
    <n v="215.5523951131874"/>
    <n v="5.3732040127676308"/>
    <n v="5.3781668021097602"/>
    <n v="108.31239754443746"/>
    <n v="107.85966751898879"/>
    <n v="107.99067755173121"/>
    <n v="4.6820449044330719"/>
    <n v="4.6850196215498148"/>
    <x v="140"/>
    <n v="8.8300105959158639"/>
    <x v="2"/>
    <n v="37"/>
    <x v="140"/>
    <n v="17.299857004910109"/>
    <x v="0"/>
    <n v="1"/>
    <n v="0"/>
    <n v="0"/>
    <n v="0"/>
    <n v="0"/>
    <n v="0"/>
    <n v="2767.7194858481034"/>
    <n v="4068.6397668785748"/>
    <n v="0.59514715603276702"/>
    <n v="2665.2765274545682"/>
    <n v="4171.0827252721101"/>
    <n v="0.6101321728533321"/>
    <n v="2426.4856854578838"/>
    <n v="4409.8735672687944"/>
    <n v="0.64506170671325069"/>
    <n v="4703.0372971464985"/>
    <n v="2133.3219555801797"/>
    <n v="0.31205527338682582"/>
    <n v="4008.9480756684752"/>
    <n v="2827.4111770582031"/>
    <n v="0.41358434695053387"/>
    <n v="4431.7944641397935"/>
    <n v="2404.5647885868848"/>
    <n v="0.3517317770606958"/>
    <n v="8.2690669813130491"/>
    <n v="6828.0901857453655"/>
    <n v="0.99879042825638298"/>
    <n v="8.2150122114982107"/>
    <n v="6828.1442405151802"/>
    <n v="0.99879833520916539"/>
    <n v="8.1823280575002979"/>
    <n v="6828.1769246691783"/>
    <n v="0.99880311613901263"/>
    <n v="8.3630189625950244"/>
    <n v="6827.9962337640836"/>
    <n v="0.99877668527158525"/>
    <n v="8.3150867990066804"/>
    <n v="6828.0441659276712"/>
    <n v="0.99878369662979738"/>
    <n v="8.1403933512893509"/>
    <n v="6828.218859375389"/>
    <n v="0.99880925020901401"/>
  </r>
  <r>
    <x v="141"/>
    <x v="0"/>
    <d v="2019-09-15T00:00:00"/>
    <n v="1476.8395405184049"/>
    <n v="1805.0261050780505"/>
    <n v="1423.4248937976736"/>
    <n v="7.260821143680678"/>
    <n v="7.2976596378473664"/>
    <n v="218.79104303976368"/>
    <n v="218.53549622564503"/>
    <n v="217.7079190643193"/>
    <n v="5.3831543436207987"/>
    <n v="5.388117132962928"/>
    <n v="109.39552151988184"/>
    <n v="108.93476531961392"/>
    <n v="109.07058432724853"/>
    <n v="4.6919952352862397"/>
    <n v="4.6949699524029826"/>
    <x v="141"/>
    <n v="8.820024517440114"/>
    <x v="2"/>
    <n v="38"/>
    <x v="141"/>
    <n v="17.335970722587717"/>
    <x v="0"/>
    <n v="1"/>
    <n v="0"/>
    <n v="0"/>
    <n v="0"/>
    <n v="0"/>
    <n v="0"/>
    <n v="2782.0993552520213"/>
    <n v="3986.3312125740104"/>
    <n v="0.58895946004427868"/>
    <n v="2674.7864746891391"/>
    <n v="4093.6440931368925"/>
    <n v="0.60481437345256539"/>
    <n v="2432.7432404952137"/>
    <n v="4335.6873273308174"/>
    <n v="0.64057498764051102"/>
    <n v="4706.262665643666"/>
    <n v="2062.1679021823657"/>
    <n v="0.30467445614127325"/>
    <n v="4012.7641278882884"/>
    <n v="2755.6664399377432"/>
    <n v="0.40713521581160911"/>
    <n v="4436.5084986718075"/>
    <n v="2331.9220691542241"/>
    <n v="0.3445292148284857"/>
    <n v="8.2701683286030487"/>
    <n v="6760.1603994974284"/>
    <n v="0.99877812614819217"/>
    <n v="8.2157220775019866"/>
    <n v="6760.21484574853"/>
    <n v="0.99878617029528893"/>
    <n v="8.1854785058316288"/>
    <n v="6760.2450893202003"/>
    <n v="0.99879063862385742"/>
    <n v="8.3648300458712441"/>
    <n v="6760.0657377801608"/>
    <n v="0.99876414037758865"/>
    <n v="8.3151558190776953"/>
    <n v="6760.1154120069541"/>
    <n v="0.99877147948320488"/>
    <n v="8.1438687865316552"/>
    <n v="6760.2866990394996"/>
    <n v="0.99879678624092794"/>
  </r>
  <r>
    <x v="142"/>
    <x v="0"/>
    <d v="2019-09-22T00:00:00"/>
    <n v="1491.6079359235891"/>
    <n v="1823.0763661288311"/>
    <n v="1443.8798064354482"/>
    <n v="7.27508907944787"/>
    <n v="7.3076099687005343"/>
    <n v="220.97895347016134"/>
    <n v="219.75722484790319"/>
    <n v="219.88499825496251"/>
    <n v="5.3931046744739675"/>
    <n v="5.3980674638160959"/>
    <n v="110.48947673508067"/>
    <n v="110.02306331044065"/>
    <n v="110.16129017052103"/>
    <n v="4.7019455661394076"/>
    <n v="4.7049202832561505"/>
    <x v="142"/>
    <n v="8.7937903087942679"/>
    <x v="2"/>
    <n v="39"/>
    <x v="142"/>
    <n v="17.370139320061245"/>
    <x v="0"/>
    <n v="1"/>
    <n v="0"/>
    <n v="0"/>
    <n v="0"/>
    <n v="0"/>
    <n v="0"/>
    <n v="2796.6230233499787"/>
    <n v="3796.5520210203208"/>
    <n v="0.57583061202994679"/>
    <n v="2684.3915213960554"/>
    <n v="3908.7835229742441"/>
    <n v="0.59285298762268246"/>
    <n v="2439.0633710829175"/>
    <n v="4154.1116732873816"/>
    <n v="0.63006239715028411"/>
    <n v="4709.5202878258042"/>
    <n v="1883.6547565444953"/>
    <n v="0.2856976712840178"/>
    <n v="4016.6183406302994"/>
    <n v="2576.5567037400001"/>
    <n v="0.39079149065517971"/>
    <n v="4441.2696735491418"/>
    <n v="2151.9053708211577"/>
    <n v="0.32638377660829748"/>
    <n v="8.2712696758930502"/>
    <n v="6584.9037746944068"/>
    <n v="0.99874548004258501"/>
    <n v="8.2164319435057624"/>
    <n v="6584.9586124267935"/>
    <n v="0.99875379739075454"/>
    <n v="8.1886289541629615"/>
    <n v="6584.9864154161369"/>
    <n v="0.9987580143255631"/>
    <n v="8.3666411291474603"/>
    <n v="6584.8084032411516"/>
    <n v="0.99873101486418259"/>
    <n v="8.3155529361629856"/>
    <n v="6584.8594914341365"/>
    <n v="0.99873876351223778"/>
    <n v="8.1471570314279482"/>
    <n v="6585.0278873388716"/>
    <n v="0.99876430445474296"/>
  </r>
  <r>
    <x v="143"/>
    <x v="0"/>
    <d v="2019-09-29T00:00:00"/>
    <n v="1506.5240152828244"/>
    <n v="1841.3071297901188"/>
    <n v="1462.6730690896611"/>
    <n v="7.2880209099437261"/>
    <n v="7.3175602995537021"/>
    <n v="223.18874300486291"/>
    <n v="221.47298392638305"/>
    <n v="222.08384823751214"/>
    <n v="5.4030550053271353"/>
    <n v="5.4080177946692638"/>
    <n v="111.59437150243147"/>
    <n v="111.12297904483421"/>
    <n v="111.26290307222622"/>
    <n v="4.7118958969925755"/>
    <n v="4.7148706141093184"/>
    <x v="143"/>
    <n v="8.8974129561014585"/>
    <x v="2"/>
    <n v="40"/>
    <x v="143"/>
    <n v="17.402971812263438"/>
    <x v="0"/>
    <n v="1"/>
    <n v="0"/>
    <n v="0"/>
    <n v="0"/>
    <n v="0"/>
    <n v="0"/>
    <n v="2811.2919281289146"/>
    <n v="4501.737988175777"/>
    <n v="0.61557767979848854"/>
    <n v="2694.0926185700409"/>
    <n v="4618.9372977346502"/>
    <n v="0.63160377444054283"/>
    <n v="2445.4467029764983"/>
    <n v="4867.5832133281929"/>
    <n v="0.66560417077957279"/>
    <n v="4712.8104862297641"/>
    <n v="2600.219430074927"/>
    <n v="0.35555979666890658"/>
    <n v="4020.5110954997308"/>
    <n v="3292.5188208049603"/>
    <n v="0.45022635740408484"/>
    <n v="4446.0784601752493"/>
    <n v="2866.9514561294418"/>
    <n v="0.39203332803787105"/>
    <n v="8.2723710231830498"/>
    <n v="7304.7575452815081"/>
    <n v="0.99886881756018264"/>
    <n v="8.2171418095095401"/>
    <n v="7304.8127744951817"/>
    <n v="0.99887636972587945"/>
    <n v="8.1917794024942943"/>
    <n v="7304.8381369021972"/>
    <n v="0.99887983783790768"/>
    <n v="8.36845221242368"/>
    <n v="7304.6614640922671"/>
    <n v="0.99885567920435192"/>
    <n v="8.3161754234590024"/>
    <n v="7304.7137408812323"/>
    <n v="0.99886282764891776"/>
    <n v="8.1503166950635446"/>
    <n v="7304.8795996096278"/>
    <n v="0.9988855075408769"/>
  </r>
  <r>
    <x v="144"/>
    <x v="0"/>
    <d v="2019-10-06T00:00:00"/>
    <n v="1521.5892554356528"/>
    <n v="1859.7202010880201"/>
    <n v="1480.3479249934585"/>
    <n v="7.3000324235851792"/>
    <n v="7.3275106304068709"/>
    <n v="225.42063043491152"/>
    <n v="223.44680718064728"/>
    <n v="224.30468671988723"/>
    <n v="5.4130053361803032"/>
    <n v="5.4179681255224317"/>
    <n v="112.71031521745576"/>
    <n v="112.23411436566929"/>
    <n v="112.37553210294845"/>
    <n v="4.7218462278457434"/>
    <n v="4.7248209449624863"/>
    <x v="144"/>
    <n v="7.9114325886368944"/>
    <x v="2"/>
    <n v="41"/>
    <x v="144"/>
    <n v="17.434883987611226"/>
    <x v="1"/>
    <n v="1"/>
    <n v="0"/>
    <n v="0"/>
    <n v="0"/>
    <n v="0"/>
    <n v="0"/>
    <n v="2826.1075219556406"/>
    <n v="-97.811327807658927"/>
    <n v="3.5850699794786903E-2"/>
    <n v="2703.890726715766"/>
    <n v="24.405467432215573"/>
    <n v="8.9453144730266883E-3"/>
    <n v="2451.8938681890145"/>
    <n v="276.40232595896714"/>
    <n v="0.10130950098154012"/>
    <n v="4716.1335866177633"/>
    <n v="-1987.8373924697817"/>
    <n v="0.72860028787694087"/>
    <n v="4024.4427779178559"/>
    <n v="-1296.1465837698743"/>
    <n v="0.47507546524824712"/>
    <n v="4450.935334667618"/>
    <n v="-1722.6391405196364"/>
    <n v="0.63139740626937269"/>
    <n v="8.2734723704730513"/>
    <n v="2720.0227217775087"/>
    <n v="0.99696753146222938"/>
    <n v="8.217851675513316"/>
    <n v="2720.0783424724682"/>
    <n v="0.99698791806654274"/>
    <n v="8.194929850825627"/>
    <n v="2720.1012642971559"/>
    <n v="0.99699631958274793"/>
    <n v="8.3702632956998979"/>
    <n v="2719.9259308522819"/>
    <n v="0.99693205476969349"/>
    <n v="8.3169531470285829"/>
    <n v="2719.9792410009532"/>
    <n v="0.99695159449151172"/>
    <n v="8.153387791200819"/>
    <n v="2720.142806356781"/>
    <n v="0.99701154595725749"/>
  </r>
  <r>
    <x v="145"/>
    <x v="0"/>
    <d v="2019-10-13T00:00:00"/>
    <n v="1536.8051479900096"/>
    <n v="1878.3174030989005"/>
    <n v="1497.2850918924237"/>
    <n v="7.3114088084337325"/>
    <n v="7.3374609612600388"/>
    <n v="227.67483673926068"/>
    <n v="225.56082195995398"/>
    <n v="226.5477335870861"/>
    <n v="5.4229556670334711"/>
    <n v="5.4279184563756004"/>
    <n v="113.83741836963034"/>
    <n v="113.35642716844202"/>
    <n v="113.49928742397796"/>
    <n v="4.7317965586989121"/>
    <n v="4.734771275815655"/>
    <x v="145"/>
    <n v="7.919151876822311"/>
    <x v="2"/>
    <n v="42"/>
    <x v="145"/>
    <n v="17.466161034166113"/>
    <x v="1"/>
    <n v="1"/>
    <n v="0"/>
    <n v="0"/>
    <n v="0"/>
    <n v="0"/>
    <n v="0"/>
    <n v="2841.0712717206343"/>
    <n v="-91.63307738168578"/>
    <n v="3.332792770914323E-2"/>
    <n v="2713.786815942949"/>
    <n v="35.651378395999473"/>
    <n v="1.2966786621865194E-2"/>
    <n v="2458.4055050536563"/>
    <n v="291.03268928529224"/>
    <n v="0.10585169358762969"/>
    <n v="4719.4899180096436"/>
    <n v="-1970.0517236706951"/>
    <n v="0.71652882677159346"/>
    <n v="4028.4137771601627"/>
    <n v="-1278.9755828212142"/>
    <n v="0.46517706251939234"/>
    <n v="4455.8407779049112"/>
    <n v="-1706.4025835659627"/>
    <n v="0.62063682212585092"/>
    <n v="8.274573717763051"/>
    <n v="2741.1636206211856"/>
    <n v="0.99699044927258229"/>
    <n v="8.2185615415170918"/>
    <n v="2741.2196327974316"/>
    <n v="0.99701082149857423"/>
    <n v="8.1980802991569597"/>
    <n v="2741.2401140397915"/>
    <n v="0.99701827074489735"/>
    <n v="8.3720743789761158"/>
    <n v="2741.0661199599722"/>
    <n v="0.99695498724204301"/>
    <n v="8.3178380022089495"/>
    <n v="2741.1203563367394"/>
    <n v="0.99697471359082179"/>
    <n v="8.1563977651625805"/>
    <n v="2741.2817965737859"/>
    <n v="0.99703343112714571"/>
  </r>
  <r>
    <x v="146"/>
    <x v="0"/>
    <d v="2019-10-20T00:00:00"/>
    <n v="1552.1731994699094"/>
    <n v="1897.1005771298892"/>
    <n v="1513.7515241656693"/>
    <n v="7.3223463017475012"/>
    <n v="7.3474112921132066"/>
    <n v="229.95158510665323"/>
    <n v="227.75620353330362"/>
    <n v="228.81321092295696"/>
    <n v="5.432905997886639"/>
    <n v="5.4378687872287683"/>
    <n v="114.97579255332661"/>
    <n v="114.48998293786124"/>
    <n v="114.63428029821773"/>
    <n v="4.74174688955208"/>
    <n v="4.7447216066688229"/>
    <x v="146"/>
    <n v="7.6960840119286908"/>
    <x v="2"/>
    <n v="43"/>
    <x v="146"/>
    <n v="17.496999189186219"/>
    <x v="1"/>
    <n v="1"/>
    <n v="0"/>
    <n v="0"/>
    <n v="0"/>
    <n v="0"/>
    <n v="0"/>
    <n v="2856.1846589832767"/>
    <n v="-656.46762110351892"/>
    <n v="0.29843275739513692"/>
    <n v="2723.781866062403"/>
    <n v="-524.06482818264521"/>
    <n v="0.23824192801078442"/>
    <n v="2464.9822582869442"/>
    <n v="-265.26522040718646"/>
    <n v="0.12059061044636349"/>
    <n v="4722.8798127154414"/>
    <n v="-2523.1627748356836"/>
    <n v="1.1470397016462106"/>
    <n v="4032.4244863948925"/>
    <n v="-1832.7074485151347"/>
    <n v="0.8331560000470003"/>
    <n v="4460.7952755745764"/>
    <n v="-2261.0782376948187"/>
    <n v="1.0278950422978972"/>
    <n v="8.2756750650530524"/>
    <n v="2191.4413628147049"/>
    <n v="0.99623784563080464"/>
    <n v="8.2192714075208695"/>
    <n v="2191.4977664722369"/>
    <n v="0.99626348695492073"/>
    <n v="8.2012307474882906"/>
    <n v="2191.5158071322694"/>
    <n v="0.99627168830978674"/>
    <n v="8.3738854622523338"/>
    <n v="2191.3431524175053"/>
    <n v="0.99619319879873103"/>
    <n v="8.3187968882907732"/>
    <n v="2191.398240991467"/>
    <n v="0.996218242280694"/>
    <n v="8.1593655020131948"/>
    <n v="2191.5576723777444"/>
    <n v="0.99629072041471389"/>
  </r>
  <r>
    <x v="147"/>
    <x v="0"/>
    <d v="2019-10-27T00:00:00"/>
    <n v="1567.6949314646085"/>
    <n v="1916.0715829011883"/>
    <n v="1529.9345463553511"/>
    <n v="7.3329802333114831"/>
    <n v="7.3573616229663745"/>
    <n v="232.25110095771984"/>
    <n v="230.00365224551172"/>
    <n v="231.10134303218655"/>
    <n v="5.4428563287398077"/>
    <n v="5.4478191180819362"/>
    <n v="116.12555047885992"/>
    <n v="115.6348802165603"/>
    <n v="115.78062310119992"/>
    <n v="4.7516972204052479"/>
    <n v="4.7546719375219908"/>
    <x v="147"/>
    <n v="7.9082801094380182"/>
    <x v="2"/>
    <n v="44"/>
    <x v="147"/>
    <n v="17.527533782456537"/>
    <x v="1"/>
    <n v="1"/>
    <n v="0"/>
    <n v="0"/>
    <n v="0"/>
    <n v="0"/>
    <n v="0"/>
    <n v="2871.4491801185463"/>
    <n v="-151.74034013145774"/>
    <n v="5.5792862052166624E-2"/>
    <n v="2733.876866683052"/>
    <n v="-14.168026695963363"/>
    <n v="5.2093909787897085E-3"/>
    <n v="2471.6247790525649"/>
    <n v="248.08406093452368"/>
    <n v="9.1217139602230879E-2"/>
    <n v="4726.3036063682976"/>
    <n v="-2006.594766381209"/>
    <n v="0.73779764101172496"/>
    <n v="4036.4753027219704"/>
    <n v="-1316.7664627348818"/>
    <n v="0.48415714335845339"/>
    <n v="4465.7993182209384"/>
    <n v="-1746.0904782338498"/>
    <n v="0.64201375256115245"/>
    <n v="8.2767764123430521"/>
    <n v="2711.4320635747454"/>
    <n v="0.99695674173255155"/>
    <n v="8.2199812735246454"/>
    <n v="2711.4888587135638"/>
    <n v="0.99697762453367478"/>
    <n v="8.2043811958196233"/>
    <n v="2711.5044587912689"/>
    <n v="0.99698336047035885"/>
    <n v="8.3756965455285517"/>
    <n v="2711.33314344156"/>
    <n v="0.9969203701431627"/>
    <n v="8.319806978253748"/>
    <n v="2711.3890330088348"/>
    <n v="0.99694091997792922"/>
    <n v="8.1623040253330181"/>
    <n v="2711.5465359617556"/>
    <n v="0.99699883167443326"/>
  </r>
  <r>
    <x v="148"/>
    <x v="0"/>
    <d v="2019-11-03T00:00:00"/>
    <n v="1583.3718807792548"/>
    <n v="1935.2322987302002"/>
    <n v="1545.9657466825222"/>
    <n v="7.3434040728104053"/>
    <n v="7.3673119538195433"/>
    <n v="234.57361196729698"/>
    <n v="232.28863210640435"/>
    <n v="233.4123564625084"/>
    <n v="5.4528066595929756"/>
    <n v="5.4577694489351041"/>
    <n v="117.28680598364849"/>
    <n v="116.79122825352204"/>
    <n v="116.93842933221191"/>
    <n v="4.7616475512584167"/>
    <n v="4.7646222683751587"/>
    <x v="148"/>
    <n v="7.8061667082934338"/>
    <x v="2"/>
    <n v="45"/>
    <x v="148"/>
    <n v="17.557858283661798"/>
    <x v="1"/>
    <n v="1"/>
    <n v="0"/>
    <n v="0"/>
    <n v="0"/>
    <n v="0"/>
    <n v="0"/>
    <n v="2886.866346465169"/>
    <n v="-431.16738688503801"/>
    <n v="0.17557827485448702"/>
    <n v="2744.0728173099074"/>
    <n v="-288.37385772977632"/>
    <n v="0.11743045970874286"/>
    <n v="2478.3337250258419"/>
    <n v="-22.634765445710855"/>
    <n v="9.2172394981105046E-3"/>
    <n v="4729.7616379576821"/>
    <n v="-2274.062678377551"/>
    <n v="0.92603479327383198"/>
    <n v="4040.5666272123181"/>
    <n v="-1584.867667632187"/>
    <n v="0.64538353182474917"/>
    <n v="4470.8534012937644"/>
    <n v="-2015.1544417136333"/>
    <n v="0.82060320702264711"/>
    <n v="8.2778777596330535"/>
    <n v="2447.4210818204979"/>
    <n v="0.99662911541850863"/>
    <n v="8.2206911395284212"/>
    <n v="2447.4782684406027"/>
    <n v="0.99665240272735467"/>
    <n v="8.2075316441509543"/>
    <n v="2447.49142793598"/>
    <n v="0.9966577614849198"/>
    <n v="8.3775076288047696"/>
    <n v="2447.3214519513263"/>
    <n v="0.9965885445379522"/>
    <n v="8.3208525059131304"/>
    <n v="2447.378107074218"/>
    <n v="0.99661161541260912"/>
    <n v="8.1652223302589988"/>
    <n v="2447.533737249872"/>
    <n v="0.996674990516079"/>
  </r>
  <r>
    <x v="149"/>
    <x v="0"/>
    <d v="2019-11-10T00:00:00"/>
    <n v="1599.2055995870473"/>
    <n v="1954.5846217175022"/>
    <n v="1561.9377025538797"/>
    <n v="7.3536824464761601"/>
    <n v="7.3772622846727112"/>
    <n v="236.91934808696996"/>
    <n v="234.60399009668714"/>
    <n v="235.74648002713349"/>
    <n v="5.4627569904461435"/>
    <n v="5.4677197797882728"/>
    <n v="118.45967404348498"/>
    <n v="117.9591403064961"/>
    <n v="118.10781362553402"/>
    <n v="4.7715978821115845"/>
    <n v="4.7745725992283274"/>
    <x v="149"/>
    <n v="7.9304172626012885"/>
    <x v="2"/>
    <n v="46"/>
    <x v="149"/>
    <n v="17.588037319033887"/>
    <x v="1"/>
    <n v="1"/>
    <n v="0"/>
    <n v="0"/>
    <n v="0"/>
    <n v="0"/>
    <n v="0"/>
    <n v="2902.4376844752574"/>
    <n v="-121.85088710574291"/>
    <n v="4.3822004485174162E-2"/>
    <n v="2754.3707274430317"/>
    <n v="26.21606992648276"/>
    <n v="9.4282508826135682E-3"/>
    <n v="2485.1097604588522"/>
    <n v="295.47703691066226"/>
    <n v="0.10626427385406163"/>
    <n v="4733.2542498629609"/>
    <n v="-1952.6674524934465"/>
    <n v="0.70225013451862228"/>
    <n v="4044.6988649475693"/>
    <n v="-1264.1120675780548"/>
    <n v="0.45462061057541087"/>
    <n v="4475.9580251973184"/>
    <n v="-1695.371227827804"/>
    <n v="0.60971706743039134"/>
    <n v="8.2789791069230549"/>
    <n v="2772.3078182625914"/>
    <n v="0.99702257843029563"/>
    <n v="8.2214010055321971"/>
    <n v="2772.3653963639822"/>
    <n v="0.99704328560672528"/>
    <n v="8.210682092482287"/>
    <n v="2772.3761152770321"/>
    <n v="0.99704714051715637"/>
    <n v="8.3793187120809876"/>
    <n v="2772.2074786574335"/>
    <n v="0.99698649266406358"/>
    <n v="8.3219225703108819"/>
    <n v="2772.2648747992034"/>
    <n v="0.99700713440120492"/>
    <n v="8.1681266361531524"/>
    <n v="2772.4186707333611"/>
    <n v="0.99706244500481678"/>
  </r>
  <r>
    <x v="150"/>
    <x v="0"/>
    <d v="2019-11-17T00:00:00"/>
    <n v="1615.1976555829178"/>
    <n v="1974.1304679346774"/>
    <n v="1577.9156884625909"/>
    <n v="7.363860070613776"/>
    <n v="7.387212615525879"/>
    <n v="239.28854156783967"/>
    <n v="236.94626583226341"/>
    <n v="238.1039448274048"/>
    <n v="5.4727073212993114"/>
    <n v="5.4776701106414407"/>
    <n v="119.64427078391984"/>
    <n v="119.1387316406927"/>
    <n v="119.28889176178936"/>
    <n v="4.7815482129647524"/>
    <n v="4.7845229300814953"/>
    <x v="150"/>
    <n v="7.8939715053879258"/>
    <x v="2"/>
    <n v="47"/>
    <x v="150"/>
    <n v="17.61811560487784"/>
    <x v="1"/>
    <n v="1"/>
    <n v="0"/>
    <n v="0"/>
    <n v="0"/>
    <n v="0"/>
    <n v="0"/>
    <n v="2918.1647358654463"/>
    <n v="-237.09404459906455"/>
    <n v="8.8432597234903612E-2"/>
    <n v="2764.7716166774867"/>
    <n v="-83.70092541110489"/>
    <n v="3.1219216145162307E-2"/>
    <n v="2491.953556246192"/>
    <n v="189.11713502018983"/>
    <n v="7.0537914437034818E-2"/>
    <n v="4736.781787887292"/>
    <n v="-2055.7110966209102"/>
    <n v="0.7667500537443539"/>
    <n v="4048.8724250601736"/>
    <n v="-1367.8017337937918"/>
    <n v="0.51016996241442703"/>
    <n v="4481.1136953399082"/>
    <n v="-1800.0430040735264"/>
    <n v="0.67138960935912173"/>
    <n v="8.2800804542130546"/>
    <n v="2672.7906108121688"/>
    <n v="0.99691165157219264"/>
    <n v="8.2221108715359748"/>
    <n v="2672.8485803948456"/>
    <n v="0.99693327337532733"/>
    <n v="8.2138325408136197"/>
    <n v="2672.8568587255681"/>
    <n v="0.99693636107113093"/>
    <n v="8.3811297953572055"/>
    <n v="2672.6895614710247"/>
    <n v="0.99687396165171671"/>
    <n v="8.3230096288354236"/>
    <n v="2672.7476816375465"/>
    <n v="0.9968956396204145"/>
    <n v="8.1710212463282481"/>
    <n v="2672.8996700200537"/>
    <n v="0.99695232905534892"/>
  </r>
  <r>
    <x v="151"/>
    <x v="0"/>
    <d v="2019-11-24T00:00:00"/>
    <n v="1631.349632138747"/>
    <n v="1993.8717726140242"/>
    <n v="1593.9458715654375"/>
    <n v="7.3739679011609383"/>
    <n v="7.3971629463790469"/>
    <n v="241.68142698351807"/>
    <n v="239.31384640789074"/>
    <n v="240.48498427567887"/>
    <n v="5.4826576521524792"/>
    <n v="5.4876204414946086"/>
    <n v="120.84071349175903"/>
    <n v="120.33011893643913"/>
    <n v="120.48178067940727"/>
    <n v="4.7914985438179203"/>
    <n v="4.7944732609346632"/>
    <x v="151"/>
    <n v="7.7883088555440541"/>
    <x v="2"/>
    <n v="48"/>
    <x v="151"/>
    <n v="17.648124097131337"/>
    <x v="1"/>
    <n v="1"/>
    <n v="0"/>
    <n v="0"/>
    <n v="0"/>
    <n v="0"/>
    <n v="0"/>
    <n v="2934.0490577695377"/>
    <n v="-521.81436430704525"/>
    <n v="0.21631989860739431"/>
    <n v="2775.2765148042863"/>
    <n v="-363.04182134179382"/>
    <n v="0.15050020726660224"/>
    <n v="2498.8657899914056"/>
    <n v="-86.631096528913076"/>
    <n v="3.5913212244105423E-2"/>
    <n v="4740.3446012918666"/>
    <n v="-2328.1099078293742"/>
    <n v="0.96512578736177335"/>
    <n v="4053.0877207739031"/>
    <n v="-1640.8530273114106"/>
    <n v="0.68022113758597424"/>
    <n v="4486.3209221839234"/>
    <n v="-2074.0862287214309"/>
    <n v="0.85981941738194334"/>
    <n v="8.2811818015030561"/>
    <n v="2403.9535116609895"/>
    <n v="0.99656700825009015"/>
    <n v="8.2228207375397506"/>
    <n v="2404.0118727249528"/>
    <n v="0.99659120202531504"/>
    <n v="8.2169829891449524"/>
    <n v="2404.0177104733475"/>
    <n v="0.99659362208353353"/>
    <n v="8.3829408786334252"/>
    <n v="2403.8517525838593"/>
    <n v="0.99652482368264073"/>
    <n v="8.3241084599324751"/>
    <n v="2403.9105850025599"/>
    <n v="0.99654921285955622"/>
    <n v="8.1739091398560575"/>
    <n v="2404.0607843226362"/>
    <n v="0.99661147849253273"/>
  </r>
  <r>
    <x v="152"/>
    <x v="0"/>
    <d v="2019-12-01T00:00:00"/>
    <n v="1647.663128460134"/>
    <n v="2013.8104903401638"/>
    <n v="1610.0610486338464"/>
    <n v="7.38402737566574"/>
    <n v="7.4071132772322148"/>
    <n v="244.09824125335322"/>
    <n v="241.70604383062198"/>
    <n v="242.88983411843566"/>
    <n v="5.492607983005648"/>
    <n v="5.4975707723477765"/>
    <n v="122.04912062667661"/>
    <n v="121.53342011960535"/>
    <n v="121.68659848620132"/>
    <n v="4.8014488746710882"/>
    <n v="4.8044235917878311"/>
    <x v="152"/>
    <n v="7.8256958341534766"/>
    <x v="2"/>
    <n v="49"/>
    <x v="152"/>
    <n v="17.678084233342474"/>
    <x v="1"/>
    <n v="1"/>
    <n v="0"/>
    <n v="0"/>
    <n v="0"/>
    <n v="0"/>
    <n v="0"/>
    <n v="2950.0922228926693"/>
    <n v="-445.96426038167874"/>
    <n v="0.17809164190415105"/>
    <n v="2785.8864619123542"/>
    <n v="-281.75849940136368"/>
    <n v="0.1125176123662758"/>
    <n v="2505.8471460740711"/>
    <n v="-1.7191835630806054"/>
    <n v="6.8653982097492748E-4"/>
    <n v="4743.9430428304877"/>
    <n v="-2239.8150803194972"/>
    <n v="0.89444913113527313"/>
    <n v="4057.3451694447704"/>
    <n v="-1553.2172069337798"/>
    <n v="0.62026271428090518"/>
    <n v="4491.580221296379"/>
    <n v="-1987.4522587853885"/>
    <n v="0.79367040683994827"/>
    <n v="8.2822831487930557"/>
    <n v="2495.8456793621976"/>
    <n v="0.99669254795570117"/>
    <n v="8.2235306035435265"/>
    <n v="2495.9044319074469"/>
    <n v="0.99671601023323997"/>
    <n v="8.2201334374762851"/>
    <n v="2495.9078290735142"/>
    <n v="0.99671736685962575"/>
    <n v="8.3847519619096413"/>
    <n v="2495.7432105490807"/>
    <n v="0.99665162799687679"/>
    <n v="8.3252154475810265"/>
    <n v="2495.8027470634097"/>
    <n v="0.99667540334510984"/>
    <n v="8.1767923797977851"/>
    <n v="2495.9511701311926"/>
    <n v="0.99673467470424371"/>
  </r>
  <r>
    <x v="153"/>
    <x v="0"/>
    <d v="2019-12-08T00:00:00"/>
    <n v="1664.1397597447358"/>
    <n v="2033.9485952435659"/>
    <n v="1626.2846619671132"/>
    <n v="7.3940533436454547"/>
    <n v="7.4170636080853836"/>
    <n v="246.53922366588677"/>
    <n v="244.12263374825437"/>
    <n v="245.31873245961998"/>
    <n v="5.5025583138588159"/>
    <n v="5.5075211032009452"/>
    <n v="123.26961183294338"/>
    <n v="122.74875431894196"/>
    <n v="122.90346447106334"/>
    <n v="4.8113992055242569"/>
    <n v="4.8143739226409998"/>
    <x v="153"/>
    <n v="7.9409414198914519"/>
    <x v="2"/>
    <n v="50"/>
    <x v="153"/>
    <n v="17.708010863028527"/>
    <x v="1"/>
    <n v="1"/>
    <n v="0"/>
    <n v="0"/>
    <n v="0"/>
    <n v="0"/>
    <n v="0"/>
    <n v="2966.2958196670334"/>
    <n v="-156.29116190928744"/>
    <n v="5.5619538379698123E-2"/>
    <n v="2796.6025084915027"/>
    <n v="13.402149266243214"/>
    <n v="4.7694402317957404E-3"/>
    <n v="2512.898315717563"/>
    <n v="297.10634204018288"/>
    <n v="0.10573161906331502"/>
    <n v="4747.5774687844942"/>
    <n v="-1937.5728110267482"/>
    <n v="0.68952654782175415"/>
    <n v="4061.6451926023465"/>
    <n v="-1251.6405348446006"/>
    <n v="0.44542293956315077"/>
    <n v="4496.8921133999593"/>
    <n v="-1686.8874556422134"/>
    <n v="0.60031482545237902"/>
    <n v="8.2833844960830572"/>
    <n v="2801.7212732616626"/>
    <n v="0.99705218122211481"/>
    <n v="8.2242404695473041"/>
    <n v="2801.7804172881988"/>
    <n v="0.99707322888350314"/>
    <n v="8.223283885807616"/>
    <n v="2801.7813738719383"/>
    <n v="0.99707356930419844"/>
    <n v="8.386563045185861"/>
    <n v="2801.6180947125599"/>
    <n v="0.99701546293810128"/>
    <n v="8.3263280870092586"/>
    <n v="2801.6783296707367"/>
    <n v="0.99703689883074675"/>
    <n v="8.1796723952097352"/>
    <n v="2801.8249853625362"/>
    <n v="0.99708908938188856"/>
  </r>
  <r>
    <x v="154"/>
    <x v="0"/>
    <d v="2019-12-15T00:00:00"/>
    <n v="1680.7811573421827"/>
    <n v="2054.2880811960013"/>
    <n v="1642.633610579634"/>
    <n v="7.4040560929131614"/>
    <n v="7.4270139389385514"/>
    <n v="249.00461590254562"/>
    <n v="246.56362482539998"/>
    <n v="247.77191978421621"/>
    <n v="5.5125086447119838"/>
    <n v="5.5174714340541131"/>
    <n v="124.50230795127281"/>
    <n v="123.97624186157356"/>
    <n v="124.13249911577398"/>
    <n v="4.8213495363774248"/>
    <n v="4.8243242534941677"/>
    <x v="154"/>
    <n v="7.9344665164706374"/>
    <x v="2"/>
    <n v="51"/>
    <x v="154"/>
    <n v="17.73791427400257"/>
    <x v="1"/>
    <n v="1"/>
    <n v="0"/>
    <n v="0"/>
    <n v="0"/>
    <n v="0"/>
    <n v="0"/>
    <n v="2982.6614524091401"/>
    <n v="-190.7925265055801"/>
    <n v="6.8338640376475426E-2"/>
    <n v="2807.4257155364426"/>
    <n v="-15.556789632882555"/>
    <n v="5.5721776507999055E-3"/>
    <n v="2520.0199970574904"/>
    <n v="271.84892884606961"/>
    <n v="9.7371666099291695E-2"/>
    <n v="4751.2482389980414"/>
    <n v="-1959.3793130944814"/>
    <n v="0.70181636928400859"/>
    <n v="4065.9882159914982"/>
    <n v="-1274.1192900879382"/>
    <n v="0.45636787539213808"/>
    <n v="4502.2571244245755"/>
    <n v="-1710.3881985210155"/>
    <n v="0.61263198377676908"/>
    <n v="8.2844858433730568"/>
    <n v="2783.5844400601868"/>
    <n v="0.99703263797003217"/>
    <n v="8.22495033555108"/>
    <n v="2783.643975568009"/>
    <n v="0.99705396257709733"/>
    <n v="8.2264343341389488"/>
    <n v="2783.6424915694211"/>
    <n v="0.99705343103402444"/>
    <n v="8.388374128462079"/>
    <n v="2783.4805517750979"/>
    <n v="0.99699542695194854"/>
    <n v="8.3274446428998594"/>
    <n v="2783.54148126066"/>
    <n v="0.99701725085814874"/>
    <n v="8.1825501761486024"/>
    <n v="2783.6863757274114"/>
    <n v="0.99706914959358262"/>
  </r>
  <r>
    <x v="155"/>
    <x v="0"/>
    <d v="2019-12-22T00:00:00"/>
    <n v="1697.5889689156052"/>
    <n v="2074.8309620079617"/>
    <n v="1659.1202180804253"/>
    <n v="7.4140427517485419"/>
    <n v="7.4369642697917193"/>
    <n v="251.49466206157112"/>
    <n v="249.02914344348557"/>
    <n v="250.24963898205837"/>
    <n v="5.5224589755651516"/>
    <n v="5.527421764907281"/>
    <n v="125.74733103078556"/>
    <n v="125.21600428002196"/>
    <n v="125.37382410693172"/>
    <n v="4.8312998672305927"/>
    <n v="4.8342745843473356"/>
    <x v="155"/>
    <n v="7.7436118577290118"/>
    <x v="2"/>
    <n v="52"/>
    <x v="155"/>
    <n v="17.767801594544288"/>
    <x v="1"/>
    <n v="1"/>
    <n v="0"/>
    <n v="0"/>
    <n v="0"/>
    <n v="0"/>
    <n v="0"/>
    <n v="2999.1907414786688"/>
    <n v="-692.40159266859519"/>
    <n v="0.30015816271103984"/>
    <n v="2818.3571546518324"/>
    <n v="-511.5680058417588"/>
    <n v="0.22176626160463966"/>
    <n v="2527.2128952108169"/>
    <n v="-220.42374640074331"/>
    <n v="9.555435377110473E-2"/>
    <n v="4754.9557169137233"/>
    <n v="-2448.1665681036498"/>
    <n v="1.0612875343923409"/>
    <n v="4070.3746696145417"/>
    <n v="-1763.5855208044682"/>
    <n v="0.76451960150505749"/>
    <n v="4507.6757855594378"/>
    <n v="-2200.8866367493642"/>
    <n v="0.95409094406598116"/>
    <n v="8.2855871906630583"/>
    <n v="2298.5035616194104"/>
    <n v="0.99640817315490793"/>
    <n v="8.2256602015548559"/>
    <n v="2298.5634886085186"/>
    <n v="0.99643415168404181"/>
    <n v="8.2295847824702797"/>
    <n v="2298.5595640276033"/>
    <n v="0.99643245036646921"/>
    <n v="8.3901852117382969"/>
    <n v="2298.3989635983353"/>
    <n v="0.99636282959972033"/>
    <n v="8.3285639128760955"/>
    <n v="2298.4605848971974"/>
    <n v="0.99638954261720347"/>
    <n v="8.1854264086106276"/>
    <n v="2298.6037224014631"/>
    <n v="0.99645159315369902"/>
  </r>
  <r>
    <x v="156"/>
    <x v="0"/>
    <d v="2019-12-29T00:00:00"/>
    <n v="1714.564858604761"/>
    <n v="2095.5792716280412"/>
    <n v="1675.7536102377258"/>
    <n v="7.4240182596368953"/>
    <n v="7.4469146006448872"/>
    <n v="254.00960868218681"/>
    <n v="251.51937606283619"/>
    <n v="252.75213537187898"/>
    <n v="5.5324093064183204"/>
    <n v="5.5373720957604489"/>
    <n v="127.0048043410934"/>
    <n v="126.46816432277197"/>
    <n v="126.62756234800105"/>
    <n v="4.8412501980837606"/>
    <n v="4.8442249152005035"/>
    <x v="156"/>
    <n v="7.9838633895451458"/>
    <x v="2"/>
    <n v="53"/>
    <x v="156"/>
    <n v="17.797677764138975"/>
    <x v="1"/>
    <n v="1"/>
    <n v="0"/>
    <n v="0"/>
    <n v="0"/>
    <n v="0"/>
    <n v="0"/>
    <n v="3015.8853234388921"/>
    <n v="-82.643867275575303"/>
    <n v="2.8174928150536089E-2"/>
    <n v="2829.3979081583752"/>
    <n v="103.84354800494157"/>
    <n v="3.5402318410148563E-2"/>
    <n v="2534.4777223456763"/>
    <n v="398.76373381764051"/>
    <n v="0.13594644006539575"/>
    <n v="4758.7002696085619"/>
    <n v="-1825.4588134452451"/>
    <n v="0.62233499721258789"/>
    <n v="4074.8049877738154"/>
    <n v="-1141.5635316104986"/>
    <n v="0.38918157562918976"/>
    <n v="4513.1486333056482"/>
    <n v="-1579.9071771423314"/>
    <n v="0.53862159005786447"/>
    <n v="8.2866885379530597"/>
    <n v="2924.9547676253637"/>
    <n v="0.99717490405689546"/>
    <n v="8.2263700675586318"/>
    <n v="2925.0150860957583"/>
    <n v="0.99719546781589585"/>
    <n v="8.2327352308016124"/>
    <n v="2925.0087209325152"/>
    <n v="0.99719329780591259"/>
    <n v="8.3919962950145148"/>
    <n v="2924.8494598683023"/>
    <n v="0.99713900256067189"/>
    <n v="8.329685063760472"/>
    <n v="2924.9117710995565"/>
    <n v="0.9971602456912444"/>
    <n v="8.1883015679515019"/>
    <n v="2925.0531545953654"/>
    <n v="0.9972084461199926"/>
  </r>
  <r>
    <x v="157"/>
    <x v="1"/>
    <d v="2017-01-01T00:00:00"/>
    <n v="5400"/>
    <n v="6600"/>
    <n v="5400"/>
    <n v="8.5941542325523663"/>
    <n v="8.5941542325523663"/>
    <n v="800"/>
    <n v="800"/>
    <n v="527.0048043410934"/>
    <n v="6.2672096648965701"/>
    <n v="6.6846117276679271"/>
    <n v="400"/>
    <n v="400"/>
    <n v="318.101441302328"/>
    <n v="5.7623703297172577"/>
    <n v="5.9914645471079817"/>
    <x v="157"/>
    <n v="7.8137168488285189"/>
    <x v="0"/>
    <n v="1"/>
    <x v="157"/>
    <n v="20.623734227166192"/>
    <x v="0"/>
    <n v="0"/>
    <n v="1"/>
    <n v="0"/>
    <n v="0"/>
    <n v="0"/>
    <n v="0"/>
    <n v="6640.2490624665397"/>
    <n v="-4165.9390610485598"/>
    <n v="1.6836770892334183"/>
    <n v="5226.3256513027791"/>
    <n v="-2752.0156498847991"/>
    <n v="1.1122355922692271"/>
    <n v="4111.6586365263474"/>
    <n v="-1637.3486351083675"/>
    <n v="0.66173948865341614"/>
    <n v="6196.8146591358"/>
    <n v="-3722.50465771782"/>
    <n v="1.5044617107737202"/>
    <n v="6418.7196261478794"/>
    <n v="-3944.4096247298994"/>
    <n v="1.594145285946156"/>
    <n v="5640.7749091802825"/>
    <n v="-3166.4649077623026"/>
    <n v="1.2797365350128569"/>
    <n v="8.5689090568899609"/>
    <n v="2465.7410923610901"/>
    <n v="0.99653684903994277"/>
    <n v="8.5337082090481466"/>
    <n v="2465.7762932089317"/>
    <n v="0.9965510755709035"/>
    <n v="8.5634949812668015"/>
    <n v="2465.7465064367129"/>
    <n v="0.99653903715526371"/>
    <n v="8.4794572334016642"/>
    <n v="2465.8305441845782"/>
    <n v="0.99657300126962978"/>
    <n v="8.421357007363774"/>
    <n v="2465.8886444106161"/>
    <n v="0.9965964826547451"/>
    <n v="8.5471151382020416"/>
    <n v="2465.7628862797778"/>
    <n v="0.99654565711923571"/>
  </r>
  <r>
    <x v="158"/>
    <x v="1"/>
    <d v="2017-01-08T00:00:00"/>
    <n v="5670"/>
    <n v="6930"/>
    <n v="5481"/>
    <n v="8.6090428450461172"/>
    <n v="8.6429443967217985"/>
    <n v="840"/>
    <n v="820"/>
    <n v="820"/>
    <n v="6.7093043402582984"/>
    <n v="6.7334018918373593"/>
    <n v="420"/>
    <n v="414"/>
    <n v="414"/>
    <n v="6.0258659738253142"/>
    <n v="6.0402547112774139"/>
    <x v="158"/>
    <n v="7.8218888668653186"/>
    <x v="0"/>
    <n v="2"/>
    <x v="158"/>
    <n v="21.34421315912973"/>
    <x v="0"/>
    <n v="0"/>
    <n v="1"/>
    <n v="0"/>
    <n v="0"/>
    <n v="0"/>
    <n v="0"/>
    <n v="6905.7748883170507"/>
    <n v="-4411.1619358868884"/>
    <n v="1.7682750871591895"/>
    <n v="5401.9278436680434"/>
    <n v="-2907.3148912378811"/>
    <n v="1.1654372628850818"/>
    <n v="4227.2050592664218"/>
    <n v="-1732.5921068362595"/>
    <n v="0.69453343659922495"/>
    <n v="6256.3714332501113"/>
    <n v="-3761.758480819949"/>
    <n v="1.5079527576233336"/>
    <n v="6489.183438349015"/>
    <n v="-3994.5704859188527"/>
    <n v="1.6012786600933366"/>
    <n v="5727.8200607767149"/>
    <n v="-3233.2071083465526"/>
    <n v="1.2960756518147949"/>
    <n v="8.5743093712995648"/>
    <n v="2486.0386430588628"/>
    <n v="0.99656286985804887"/>
    <n v="8.5652476608634522"/>
    <n v="2486.0477047692989"/>
    <n v="0.99656650236962829"/>
    <n v="8.5789427983857749"/>
    <n v="2486.0340096317764"/>
    <n v="0.99656101248491125"/>
    <n v="8.4789995103652522"/>
    <n v="2486.1339529197971"/>
    <n v="0.99660107613002447"/>
    <n v="8.4650122502985479"/>
    <n v="2486.1479401798638"/>
    <n v="0.99660668311609135"/>
    <n v="8.6164510590794485"/>
    <n v="2485.996501371083"/>
    <n v="0.99654597678141399"/>
  </r>
  <r>
    <x v="159"/>
    <x v="1"/>
    <d v="2017-01-15T00:00:00"/>
    <n v="5953.5"/>
    <n v="7276.5"/>
    <n v="5622.75"/>
    <n v="8.6345761470512805"/>
    <n v="8.6917345608912306"/>
    <n v="882"/>
    <n v="851"/>
    <n v="861"/>
    <n v="6.7580945044277305"/>
    <n v="6.7821920560067914"/>
    <n v="441"/>
    <n v="432.9"/>
    <n v="434.7"/>
    <n v="6.0746561379947464"/>
    <n v="6.089044875446846"/>
    <x v="159"/>
    <n v="8.0755263310236582"/>
    <x v="0"/>
    <n v="3"/>
    <x v="159"/>
    <n v="21.467326789473759"/>
    <x v="0"/>
    <n v="0"/>
    <n v="1"/>
    <n v="0"/>
    <n v="0"/>
    <n v="0"/>
    <n v="0"/>
    <n v="7184.5770054600871"/>
    <n v="-3969.7580230224016"/>
    <n v="1.2348309639543911"/>
    <n v="5586.3101456515697"/>
    <n v="-2371.4911632138842"/>
    <n v="0.73767486635146873"/>
    <n v="4348.5288031435002"/>
    <n v="-1133.7098207058148"/>
    <n v="0.35265121516924791"/>
    <n v="6318.9060460701385"/>
    <n v="-3104.087063632453"/>
    <n v="0.96555578419495702"/>
    <n v="6563.1704411602077"/>
    <n v="-3348.3514587225222"/>
    <n v="1.0415365459188572"/>
    <n v="5819.2174699529687"/>
    <n v="-2604.3984875152833"/>
    <n v="0.81012290326233494"/>
    <n v="8.5797096857091688"/>
    <n v="3206.2392727519764"/>
    <n v="0.99733119975570028"/>
    <n v="8.5687283972704762"/>
    <n v="3206.2502540404148"/>
    <n v="0.9973346155898416"/>
    <n v="8.5943906155047483"/>
    <n v="3206.2245918221806"/>
    <n v="0.99732663311295122"/>
    <n v="8.4878799236575464"/>
    <n v="3206.3311025140279"/>
    <n v="0.99735976427598994"/>
    <n v="8.4744533900726911"/>
    <n v="3206.3445290476129"/>
    <n v="0.99736394072687518"/>
    <n v="8.6282990070953627"/>
    <n v="3206.1906834305901"/>
    <n v="0.99731608558546181"/>
  </r>
  <r>
    <x v="160"/>
    <x v="1"/>
    <d v="2017-01-22T00:00:00"/>
    <n v="6251.1749999999993"/>
    <n v="7640.3249999999998"/>
    <n v="5811.2774999999992"/>
    <n v="8.6675557051940704"/>
    <n v="8.740524725060661"/>
    <n v="926.1"/>
    <n v="888.55"/>
    <n v="904.05"/>
    <n v="6.8068846685971627"/>
    <n v="6.8309822201762236"/>
    <n v="463.05"/>
    <n v="454.005"/>
    <n v="456.43499999999995"/>
    <n v="6.1234463021641785"/>
    <n v="6.1378350396162782"/>
    <x v="160"/>
    <n v="7.869817388026207"/>
    <x v="0"/>
    <n v="4"/>
    <x v="160"/>
    <n v="21.597886675955412"/>
    <x v="0"/>
    <n v="0"/>
    <n v="1"/>
    <n v="0"/>
    <n v="0"/>
    <n v="0"/>
    <n v="0"/>
    <n v="7477.3192284602746"/>
    <n v="-4860.2315954498736"/>
    <n v="1.8571145781080376"/>
    <n v="5779.9115627342726"/>
    <n v="-3162.8239297238715"/>
    <n v="1.2085280942945411"/>
    <n v="4475.9187342144323"/>
    <n v="-1858.8311012040313"/>
    <n v="0.71026704561124787"/>
    <n v="6384.5673895311675"/>
    <n v="-3767.4797565207664"/>
    <n v="1.4395695845259429"/>
    <n v="6640.85679411196"/>
    <n v="-4023.7691611015589"/>
    <n v="1.5374988251627901"/>
    <n v="5915.1847495880356"/>
    <n v="-3298.0971165776346"/>
    <n v="1.2602165380239396"/>
    <n v="8.5851100001187728"/>
    <n v="2608.5025230102824"/>
    <n v="0.99671959398996379"/>
    <n v="8.5722091336774984"/>
    <n v="2608.5154238767236"/>
    <n v="0.99672452346434537"/>
    <n v="8.6098384326237198"/>
    <n v="2608.4777945777773"/>
    <n v="0.99671014515371048"/>
    <n v="8.4967603369498406"/>
    <n v="2608.590872673451"/>
    <n v="0.99675335276137611"/>
    <n v="8.4826385178013304"/>
    <n v="2608.6049944925999"/>
    <n v="0.9967587487668329"/>
    <n v="8.6408635520907104"/>
    <n v="2608.4467694583104"/>
    <n v="0.99669829032734714"/>
  </r>
  <r>
    <x v="161"/>
    <x v="1"/>
    <d v="2017-01-29T00:00:00"/>
    <n v="6563.7337499999994"/>
    <n v="8022.3412499999995"/>
    <n v="6037.0143749999988"/>
    <n v="8.7056648599431679"/>
    <n v="8.7893148892300932"/>
    <n v="972.40499999999997"/>
    <n v="930.47749999999996"/>
    <n v="949.25250000000005"/>
    <n v="6.8556748327665948"/>
    <n v="6.8797723843456549"/>
    <n v="486.20249999999999"/>
    <n v="476.54324999999994"/>
    <n v="479.25675000000001"/>
    <n v="6.1722364663336107"/>
    <n v="6.1866252037857103"/>
    <x v="161"/>
    <n v="7.9038003330402944"/>
    <x v="0"/>
    <n v="5"/>
    <x v="161"/>
    <n v="21.733576159043373"/>
    <x v="0"/>
    <n v="0"/>
    <n v="1"/>
    <n v="0"/>
    <n v="0"/>
    <n v="0"/>
    <n v="0"/>
    <n v="7784.6985626104724"/>
    <n v="-5077.1461607012361"/>
    <n v="1.8751792789388215"/>
    <n v="5983.1930506711115"/>
    <n v="-3275.6406487618751"/>
    <n v="1.2098161595882873"/>
    <n v="4609.6781618389114"/>
    <n v="-1902.125759929675"/>
    <n v="0.70252592658534951"/>
    <n v="6453.5118001652472"/>
    <n v="-3745.9593982560109"/>
    <n v="1.3835224003843987"/>
    <n v="6722.4274647113007"/>
    <n v="-4014.8750628020643"/>
    <n v="1.4828429765462587"/>
    <n v="6015.9503932048565"/>
    <n v="-3308.3979912956202"/>
    <n v="1.2219146669008867"/>
    <n v="8.5905103145283768"/>
    <n v="2698.961891594708"/>
    <n v="0.99682720441219508"/>
    <n v="8.5756898700845205"/>
    <n v="2698.9767120391516"/>
    <n v="0.99683267815461762"/>
    <n v="8.6252862497426932"/>
    <n v="2698.9271156594937"/>
    <n v="0.99681436036338189"/>
    <n v="8.505640750242133"/>
    <n v="2699.0467611589943"/>
    <n v="0.99685854990498268"/>
    <n v="8.4899584006327959"/>
    <n v="2699.0624435086033"/>
    <n v="0.99686434198110208"/>
    <n v="8.653921748306999"/>
    <n v="2698.8984801609295"/>
    <n v="0.99680378420664928"/>
  </r>
  <r>
    <x v="162"/>
    <x v="1"/>
    <d v="2017-02-05T00:00:00"/>
    <n v="3445.96021875"/>
    <n v="4211.7291562499995"/>
    <n v="5259.6981281249991"/>
    <n v="8.5678289139945765"/>
    <n v="8.1449578728395799"/>
    <n v="510.51262500000001"/>
    <n v="720.49506250000002"/>
    <n v="741.45881250000002"/>
    <n v="6.608619613845085"/>
    <n v="6.2354153679551416"/>
    <n v="255.25631250000001"/>
    <n v="321.64239375"/>
    <n v="324.54016875000002"/>
    <n v="5.7824093150779774"/>
    <n v="5.5422681873951971"/>
    <x v="162"/>
    <n v="7.871492829605625"/>
    <x v="0"/>
    <n v="6"/>
    <x v="162"/>
    <n v="20.958857842917638"/>
    <x v="0"/>
    <n v="0"/>
    <n v="1"/>
    <n v="0"/>
    <n v="0"/>
    <n v="0"/>
    <n v="0"/>
    <n v="4718.5897044622525"/>
    <n v="-2097.1136187430266"/>
    <n v="0.7999743465779755"/>
    <n v="3955.4602085011493"/>
    <n v="-1333.9841227819234"/>
    <n v="0.50886755368433301"/>
    <n v="3275.427871284734"/>
    <n v="-653.95178556550809"/>
    <n v="0.249459374864406"/>
    <n v="5765.7913040902986"/>
    <n v="-3144.3152183710727"/>
    <n v="1.1994445554930175"/>
    <n v="5908.7600254828831"/>
    <n v="-3287.2839397636571"/>
    <n v="1.2539820438078728"/>
    <n v="5010.8130981270742"/>
    <n v="-2389.3370124078483"/>
    <n v="0.91144719016283215"/>
    <n v="8.5191899871677386"/>
    <n v="2612.956895732058"/>
    <n v="0.99675023166010279"/>
    <n v="8.5580647173578583"/>
    <n v="2612.9180210018681"/>
    <n v="0.99673540233154179"/>
    <n v="8.4212715775648963"/>
    <n v="2613.0548141416612"/>
    <n v="0.99678758405486112"/>
    <n v="8.393543195137477"/>
    <n v="2613.0825425240882"/>
    <n v="0.99679816144771927"/>
    <n v="8.3809154620870867"/>
    <n v="2613.0951702571388"/>
    <n v="0.99680297847928379"/>
    <n v="8.5793660528020936"/>
    <n v="2612.8967196664239"/>
    <n v="0.99672727662878979"/>
  </r>
  <r>
    <x v="163"/>
    <x v="1"/>
    <d v="2017-02-12T00:00:00"/>
    <n v="3618.2582296875007"/>
    <n v="4422.3156140625006"/>
    <n v="4767.2661585937494"/>
    <n v="8.4695282872089663"/>
    <n v="8.1937480370090121"/>
    <n v="536.03825625000013"/>
    <n v="628.26665937500002"/>
    <n v="523.2754406250001"/>
    <n v="6.2601079805455138"/>
    <n v="6.2842055321245747"/>
    <n v="268.01912812500007"/>
    <n v="284.10610781250006"/>
    <n v="264.19028343750006"/>
    <n v="5.5766696141125296"/>
    <n v="5.5910583515646293"/>
    <x v="163"/>
    <n v="7.9385389344809445"/>
    <x v="0"/>
    <n v="7"/>
    <x v="163"/>
    <n v="20.306305881867008"/>
    <x v="0"/>
    <n v="0"/>
    <n v="1"/>
    <n v="0"/>
    <n v="0"/>
    <n v="0"/>
    <n v="0"/>
    <n v="4888.0325624125489"/>
    <n v="-2084.7707967552806"/>
    <n v="0.74369465680864577"/>
    <n v="4067.5191287263324"/>
    <n v="-1264.257363069064"/>
    <n v="0.45099511524662744"/>
    <n v="3349.1627557627285"/>
    <n v="-545.9009901054601"/>
    <n v="0.19473778610092274"/>
    <n v="5803.7969104523354"/>
    <n v="-3000.535144795067"/>
    <n v="1.0703727998414536"/>
    <n v="5953.7258576507702"/>
    <n v="-3150.4640919935018"/>
    <n v="1.1238565483216036"/>
    <n v="5066.3601591708466"/>
    <n v="-2263.0983935135782"/>
    <n v="0.80730897886125863"/>
    <n v="8.5245903015773443"/>
    <n v="2794.7371753556909"/>
    <n v="0.9969590459207156"/>
    <n v="8.5332015681771267"/>
    <n v="2794.7285640890914"/>
    <n v="0.99695597404683456"/>
    <n v="8.4367193946838697"/>
    <n v="2794.8250462625847"/>
    <n v="0.99699039187205352"/>
    <n v="8.3972402174514045"/>
    <n v="2794.864525439817"/>
    <n v="0.99700447517234181"/>
    <n v="8.3619712604184571"/>
    <n v="2794.8997943968498"/>
    <n v="0.99701705657214712"/>
    <n v="8.5165671434481496"/>
    <n v="2794.74519851382"/>
    <n v="0.99696190800024997"/>
  </r>
  <r>
    <x v="164"/>
    <x v="1"/>
    <d v="2017-02-19T00:00:00"/>
    <n v="3799.1711411718752"/>
    <n v="4643.4313947656246"/>
    <n v="4476.8376533671872"/>
    <n v="8.4066721952129502"/>
    <n v="8.2425382011784443"/>
    <n v="562.84016906250008"/>
    <n v="595.55341421875005"/>
    <n v="549.43921265625011"/>
    <n v="6.3088981447149459"/>
    <n v="6.3329956962940059"/>
    <n v="281.42008453125004"/>
    <n v="282.22589151562505"/>
    <n v="277.39979760937501"/>
    <n v="5.6254597782819609"/>
    <n v="5.6398485157340605"/>
    <x v="164"/>
    <n v="7.8272750096170789"/>
    <x v="0"/>
    <n v="8"/>
    <x v="164"/>
    <n v="20.341030118209858"/>
    <x v="0"/>
    <n v="0"/>
    <n v="1"/>
    <n v="0"/>
    <n v="0"/>
    <n v="0"/>
    <n v="0"/>
    <n v="5065.9475632603599"/>
    <n v="-2557.862019277924"/>
    <n v="1.0198464025339626"/>
    <n v="4185.1809949627732"/>
    <n v="-1677.0954509803373"/>
    <n v="0.66867553820248882"/>
    <n v="3426.584384464622"/>
    <n v="-918.4988404821861"/>
    <n v="0.36621511681924446"/>
    <n v="5843.7027971324733"/>
    <n v="-3335.6172531500374"/>
    <n v="1.3299455679065932"/>
    <n v="6000.93998142705"/>
    <n v="-3492.8544374446142"/>
    <n v="1.3926376816870942"/>
    <n v="5124.6845732668071"/>
    <n v="-2616.5990292843712"/>
    <n v="1.0432654641953054"/>
    <n v="8.5299906159869483"/>
    <n v="2499.5555533664487"/>
    <n v="0.9965990033169112"/>
    <n v="8.5366823045841507"/>
    <n v="2499.5488616778516"/>
    <n v="0.99659633527051494"/>
    <n v="8.4521672118028413"/>
    <n v="2499.6333767706328"/>
    <n v="0.99663003232402414"/>
    <n v="8.4061206307436969"/>
    <n v="2499.6794233516921"/>
    <n v="0.99664839157862362"/>
    <n v="8.3863216568054249"/>
    <n v="2499.6992223256302"/>
    <n v="0.99665628563709607"/>
    <n v="8.5199088607375568"/>
    <n v="2499.5656351216985"/>
    <n v="0.99660302301842185"/>
  </r>
  <r>
    <x v="165"/>
    <x v="1"/>
    <d v="2017-02-26T00:00:00"/>
    <n v="3989.1296982304693"/>
    <n v="4875.6029645039071"/>
    <n v="4330.525266826171"/>
    <n v="8.3734441223750622"/>
    <n v="8.2913283653478764"/>
    <n v="590.98217751562504"/>
    <n v="593.26779586718749"/>
    <n v="576.91117328906262"/>
    <n v="6.3576883088843781"/>
    <n v="6.3817858604634381"/>
    <n v="295.49108875781252"/>
    <n v="291.51152958515627"/>
    <n v="291.26978748984374"/>
    <n v="5.674249942451393"/>
    <n v="5.6886386799034927"/>
    <x v="165"/>
    <n v="7.8959853236435213"/>
    <x v="0"/>
    <n v="9"/>
    <x v="165"/>
    <n v="20.405382373710832"/>
    <x v="0"/>
    <n v="0"/>
    <n v="1"/>
    <n v="0"/>
    <n v="0"/>
    <n v="0"/>
    <n v="0"/>
    <n v="5252.758314150562"/>
    <n v="-2566.2829936375683"/>
    <n v="0.95526021551075546"/>
    <n v="4308.7259545110364"/>
    <n v="-1622.2506339980428"/>
    <n v="0.60385837964380307"/>
    <n v="3507.8770946016102"/>
    <n v="-821.40177408861655"/>
    <n v="0.30575444628754916"/>
    <n v="5885.6039781466188"/>
    <n v="-3199.1286576336252"/>
    <n v="1.1908274880495602"/>
    <n v="6050.5148113921441"/>
    <n v="-3364.0394908791504"/>
    <n v="1.2522130634115682"/>
    <n v="5185.925208067566"/>
    <n v="-2499.4498875545723"/>
    <n v="0.93038259777398291"/>
    <n v="8.5353909303965523"/>
    <n v="2677.939929582597"/>
    <n v="0.99682282920478615"/>
    <n v="8.5401630409911746"/>
    <n v="2677.9351574720026"/>
    <n v="0.99682105285844935"/>
    <n v="8.4676150289218146"/>
    <n v="2678.0077054840717"/>
    <n v="0.99684805776391605"/>
    <n v="8.415001044035991"/>
    <n v="2678.0603194689575"/>
    <n v="0.9968676425278199"/>
    <n v="8.4056744882067971"/>
    <n v="2678.0696460247868"/>
    <n v="0.9968711141978398"/>
    <n v="8.5261018563932929"/>
    <n v="2677.9492186566004"/>
    <n v="0.99682628692276043"/>
  </r>
  <r>
    <x v="166"/>
    <x v="1"/>
    <d v="2017-03-05T00:00:00"/>
    <n v="4188.5861831419934"/>
    <n v="5119.3831127291023"/>
    <n v="4287.9435417209179"/>
    <n v="8.3635625360876791"/>
    <n v="8.3401185295173086"/>
    <n v="620.53128639140641"/>
    <n v="606.89954112929695"/>
    <n v="605.75673195351578"/>
    <n v="6.4064784730538094"/>
    <n v="6.4305760246328703"/>
    <n v="310.26564319570321"/>
    <n v="304.63940911253911"/>
    <n v="305.83327686433597"/>
    <n v="5.7230401066208252"/>
    <n v="5.7374288440729249"/>
    <x v="166"/>
    <n v="7.9049743467781317"/>
    <x v="0"/>
    <n v="10"/>
    <x v="166"/>
    <n v="20.493081115762315"/>
    <x v="0"/>
    <n v="0"/>
    <n v="1"/>
    <n v="0"/>
    <n v="0"/>
    <n v="0"/>
    <n v="0"/>
    <n v="5448.9096025852741"/>
    <n v="-2738.1766303089466"/>
    <n v="1.0101240728294878"/>
    <n v="4438.4481620367133"/>
    <n v="-1727.7151897603858"/>
    <n v="0.63736089368830151"/>
    <n v="3593.2344402454482"/>
    <n v="-882.50146796912077"/>
    <n v="0.32555824457620536"/>
    <n v="5929.6002182114717"/>
    <n v="-3218.8672459351442"/>
    <n v="1.1874527217751414"/>
    <n v="6102.5683828554938"/>
    <n v="-3391.8354105791664"/>
    <n v="1.2512613545003239"/>
    <n v="5250.227874608363"/>
    <n v="-2539.4949023320355"/>
    <n v="0.9368296059790443"/>
    <n v="8.5407912448061563"/>
    <n v="2702.1921810315212"/>
    <n v="0.99684926869147339"/>
    <n v="8.5436437773981986"/>
    <n v="2702.1893284989292"/>
    <n v="0.99684821638103893"/>
    <n v="8.483062846040788"/>
    <n v="2702.2499094302866"/>
    <n v="0.99687056492365711"/>
    <n v="8.4238814573282852"/>
    <n v="2702.3090908189993"/>
    <n v="0.9968923971695175"/>
    <n v="8.4210893046130177"/>
    <n v="2702.3118829717146"/>
    <n v="0.99689342720557927"/>
    <n v="8.5345416216246761"/>
    <n v="2702.1984306547029"/>
    <n v="0.99685157420191861"/>
  </r>
  <r>
    <x v="167"/>
    <x v="1"/>
    <d v="2017-03-12T00:00:00"/>
    <n v="4398.0154922990932"/>
    <n v="5375.3522683655583"/>
    <n v="4320.9651268943708"/>
    <n v="8.3712340652894071"/>
    <n v="8.3889086936867407"/>
    <n v="651.55785071097671"/>
    <n v="629.22869592013683"/>
    <n v="636.04456855119156"/>
    <n v="6.4552686372232415"/>
    <n v="6.4793661888023024"/>
    <n v="325.77892535548835"/>
    <n v="319.43707048260353"/>
    <n v="321.12494070755281"/>
    <n v="5.7718302707902573"/>
    <n v="5.786219008242357"/>
    <x v="167"/>
    <n v="7.9252477872635945"/>
    <x v="0"/>
    <n v="11"/>
    <x v="167"/>
    <n v="20.598332973302906"/>
    <x v="0"/>
    <n v="0"/>
    <n v="1"/>
    <n v="0"/>
    <n v="0"/>
    <n v="0"/>
    <n v="0"/>
    <n v="5654.8684554417223"/>
    <n v="-2888.6187434129379"/>
    <n v="1.0442364370982282"/>
    <n v="4574.6564799386733"/>
    <n v="-1808.4067679098889"/>
    <n v="0.65373952324195361"/>
    <n v="3682.8596531714784"/>
    <n v="-916.60994114269397"/>
    <n v="0.33135473531434972"/>
    <n v="5975.7962702795676"/>
    <n v="-3209.5465582507832"/>
    <n v="1.1602519267491878"/>
    <n v="6157.224632892011"/>
    <n v="-3390.9749208632265"/>
    <n v="1.2258383276527356"/>
    <n v="5317.7456744761994"/>
    <n v="-2551.495962447415"/>
    <n v="0.92236646292359925"/>
    <n v="8.5461915592157602"/>
    <n v="2757.7035204695685"/>
    <n v="0.99691054949882019"/>
    <n v="8.5471245138052208"/>
    <n v="2757.7025875149793"/>
    <n v="0.99691021223549026"/>
    <n v="8.4985106631597596"/>
    <n v="2757.7512013656246"/>
    <n v="0.99692778615531175"/>
    <n v="8.4327618706205776"/>
    <n v="2757.8169501581638"/>
    <n v="0.99695155436114402"/>
    <n v="8.4335433143960099"/>
    <n v="2757.8161687143884"/>
    <n v="0.99695127186901333"/>
    <n v="8.5446706262948684"/>
    <n v="2757.7050414024898"/>
    <n v="0.99691109931647204"/>
  </r>
  <r>
    <x v="168"/>
    <x v="1"/>
    <d v="2017-03-19T00:00:00"/>
    <n v="4617.9162669140478"/>
    <n v="5644.1198817838358"/>
    <n v="4410.0504689002737"/>
    <n v="8.3916414125704808"/>
    <n v="8.4376988578561729"/>
    <n v="684.13574324652552"/>
    <n v="656.68221958333118"/>
    <n v="667.84679697875117"/>
    <n v="6.5040588013926737"/>
    <n v="6.5281563529717346"/>
    <n v="342.06787162326282"/>
    <n v="335.27863128106503"/>
    <n v="337.18118774293049"/>
    <n v="5.8206204349596895"/>
    <n v="5.8350091724117892"/>
    <x v="168"/>
    <n v="7.892267537009614"/>
    <x v="0"/>
    <n v="12"/>
    <x v="168"/>
    <n v="20.716320648922846"/>
    <x v="0"/>
    <n v="0"/>
    <n v="1"/>
    <n v="0"/>
    <n v="0"/>
    <n v="0"/>
    <n v="0"/>
    <n v="5871.1252509409924"/>
    <n v="-3194.619129306951"/>
    <n v="1.1935781142008355"/>
    <n v="4717.6752137357316"/>
    <n v="-2041.1690921016902"/>
    <n v="0.76262448107368064"/>
    <n v="3776.9661267438096"/>
    <n v="-1100.4600051097682"/>
    <n v="0.41115542244227082"/>
    <n v="6024.3021249510675"/>
    <n v="-3347.7960033170261"/>
    <n v="1.2508082743607378"/>
    <n v="6214.6136954303529"/>
    <n v="-3538.1075737963115"/>
    <n v="1.3219127522997225"/>
    <n v="5388.6393643374286"/>
    <n v="-2712.1332427033872"/>
    <n v="1.0133110553274562"/>
    <n v="8.5515918736253642"/>
    <n v="2667.9545297604159"/>
    <n v="0.99680494215779913"/>
    <n v="8.5506052502122429"/>
    <n v="2667.955516383829"/>
    <n v="0.9968053107814332"/>
    <n v="8.5139584802787329"/>
    <n v="2667.9921631537627"/>
    <n v="0.99681900279941049"/>
    <n v="8.4416422839128735"/>
    <n v="2668.0644793501283"/>
    <n v="0.99684602167890457"/>
    <n v="8.4438490847656116"/>
    <n v="2668.0622725492758"/>
    <n v="0.99684519717085107"/>
    <n v="8.5560252735695599"/>
    <n v="2667.9500963604719"/>
    <n v="0.99680328574464616"/>
  </r>
  <r>
    <x v="169"/>
    <x v="1"/>
    <d v="2017-03-26T00:00:00"/>
    <n v="4848.8120802597505"/>
    <n v="5926.3258758730281"/>
    <n v="4541.6789523081161"/>
    <n v="8.4210520359550411"/>
    <n v="8.4864890220256051"/>
    <n v="718.34253040885187"/>
    <n v="687.51237499609147"/>
    <n v="701.23913682768875"/>
    <n v="6.5528489655621058"/>
    <n v="6.5769465171411667"/>
    <n v="359.17126520442594"/>
    <n v="352.00347502741761"/>
    <n v="354.04024713007698"/>
    <n v="5.8694105991291217"/>
    <n v="5.8837993365812213"/>
    <x v="169"/>
    <n v="7.7953370938700868"/>
    <x v="0"/>
    <n v="13"/>
    <x v="169"/>
    <n v="20.843311600646267"/>
    <x v="0"/>
    <n v="0"/>
    <n v="1"/>
    <n v="0"/>
    <n v="0"/>
    <n v="0"/>
    <n v="0"/>
    <n v="6098.1948862152258"/>
    <n v="-3668.946715074092"/>
    <n v="1.5103219006852695"/>
    <n v="4867.8448842226435"/>
    <n v="-2438.5967130815097"/>
    <n v="1.0038483272526184"/>
    <n v="3875.7779239947577"/>
    <n v="-1446.5297528536239"/>
    <n v="0.5954639670158195"/>
    <n v="6075.2332723561431"/>
    <n v="-3645.9851012150093"/>
    <n v="1.5008697524313936"/>
    <n v="6274.8722110956132"/>
    <n v="-3845.6240399544795"/>
    <n v="1.5830511207704261"/>
    <n v="5463.077738691718"/>
    <n v="-3033.8295675505842"/>
    <n v="1.2488759294302358"/>
    <n v="8.5569921880349682"/>
    <n v="2420.6911789530986"/>
    <n v="0.99647751419978825"/>
    <n v="8.5540859866192669"/>
    <n v="2420.6940851545146"/>
    <n v="0.99647871053758952"/>
    <n v="8.5294062973977063"/>
    <n v="2420.7187648437362"/>
    <n v="0.99648886993155961"/>
    <n v="8.4505226972051659"/>
    <n v="2420.7976484439287"/>
    <n v="0.99652134236526546"/>
    <n v="8.4526362096540471"/>
    <n v="2420.7955349314798"/>
    <n v="0.99652047233787422"/>
    <n v="8.5682463590034494"/>
    <n v="2420.6799247821305"/>
    <n v="0.99647288142035384"/>
  </r>
  <r>
    <x v="170"/>
    <x v="1"/>
    <d v="2017-04-02T00:00:00"/>
    <n v="4897.3002010623486"/>
    <n v="5985.5891346317594"/>
    <n v="4648.3653269343858"/>
    <n v="8.4442708941810629"/>
    <n v="8.4964393528787738"/>
    <n v="725.52595571294046"/>
    <n v="706.51916535451596"/>
    <n v="721.93424306089616"/>
    <n v="6.5819340586522053"/>
    <n v="6.5868968479943346"/>
    <n v="362.76297785647023"/>
    <n v="359.53512700775445"/>
    <n v="361.68546406085693"/>
    <n v="5.8907749503176463"/>
    <n v="5.8937496674343892"/>
    <x v="170"/>
    <n v="7.9887917030756963"/>
    <x v="0"/>
    <n v="14"/>
    <x v="170"/>
    <n v="20.916979903150914"/>
    <x v="0"/>
    <n v="0"/>
    <n v="1"/>
    <n v="0"/>
    <n v="0"/>
    <n v="0"/>
    <n v="0"/>
    <n v="6145.8795096228159"/>
    <n v="-3198.1464396257957"/>
    <n v="1.0849511688075029"/>
    <n v="4899.3805150248945"/>
    <n v="-1951.6474450278743"/>
    <n v="0.66208418424733662"/>
    <n v="3896.5284014174567"/>
    <n v="-948.79533142043647"/>
    <n v="0.32187287956212246"/>
    <n v="6085.9288133112086"/>
    <n v="-3138.1957433141883"/>
    <n v="1.0646132701959206"/>
    <n v="6287.5264993853179"/>
    <n v="-3339.7934293882977"/>
    <n v="1.1330040237977428"/>
    <n v="5478.7097973061191"/>
    <n v="-2530.9767273090988"/>
    <n v="0.858618018391895"/>
    <n v="8.5580935353249696"/>
    <n v="2939.1749764616952"/>
    <n v="0.99709672031622132"/>
    <n v="8.5561609446388545"/>
    <n v="2939.1769090523812"/>
    <n v="0.99709737593551928"/>
    <n v="8.5325567457290372"/>
    <n v="2939.2005132512913"/>
    <n v="0.99710538351230782"/>
    <n v="8.4522554682649691"/>
    <n v="2939.2808145287554"/>
    <n v="0.99713262521824153"/>
    <n v="8.4535258195534553"/>
    <n v="2939.279544177467"/>
    <n v="0.9971321942595156"/>
    <n v="8.5753358925998224"/>
    <n v="2939.1577341044203"/>
    <n v="0.99709087095440141"/>
  </r>
  <r>
    <x v="171"/>
    <x v="1"/>
    <d v="2017-04-09T00:00:00"/>
    <n v="4946.2732030729712"/>
    <n v="6045.445025978076"/>
    <n v="4737.7376897759614"/>
    <n v="8.4633150201164824"/>
    <n v="8.5063896837319408"/>
    <n v="732.78121527006999"/>
    <n v="719.65019031229303"/>
    <n v="729.15358549150528"/>
    <n v="6.591884389505374"/>
    <n v="6.5968471788475025"/>
    <n v="366.390607635035"/>
    <n v="364.33396344685082"/>
    <n v="365.30231870146554"/>
    <n v="5.9007252811708142"/>
    <n v="5.9036999982875571"/>
    <x v="171"/>
    <n v="7.9481683731548447"/>
    <x v="0"/>
    <n v="15"/>
    <x v="171"/>
    <n v="20.955924690792671"/>
    <x v="0"/>
    <n v="0"/>
    <n v="1"/>
    <n v="0"/>
    <n v="0"/>
    <n v="0"/>
    <n v="0"/>
    <n v="6194.0409792644796"/>
    <n v="-3363.6549904193139"/>
    <n v="1.1884085787860081"/>
    <n v="4931.2315021351696"/>
    <n v="-2100.845513290004"/>
    <n v="0.74224700149366418"/>
    <n v="3917.4863836143832"/>
    <n v="-1087.1003947692175"/>
    <n v="0.38408202946650699"/>
    <n v="6096.7313096758244"/>
    <n v="-3266.3453208306587"/>
    <n v="1.1540282257273928"/>
    <n v="6300.3073305579201"/>
    <n v="-3469.9213417127544"/>
    <n v="1.2259534054323551"/>
    <n v="5494.4981765066641"/>
    <n v="-2664.1121876614984"/>
    <n v="0.94125401912001794"/>
    <n v="8.5591948826149693"/>
    <n v="2821.8267939625507"/>
    <n v="0.99697596196548899"/>
    <n v="8.5568708106426321"/>
    <n v="2821.8291180345232"/>
    <n v="0.99697678308034099"/>
    <n v="8.5357071940603699"/>
    <n v="2821.8502816511054"/>
    <n v="0.99698426037024623"/>
    <n v="8.4540665515411852"/>
    <n v="2821.9319222936247"/>
    <n v="0.99701310471968863"/>
    <n v="8.4531173032745315"/>
    <n v="2821.932871541891"/>
    <n v="0.99701344009736159"/>
    <n v="8.5790837783390437"/>
    <n v="2821.8069050668269"/>
    <n v="0.99696893504555573"/>
  </r>
  <r>
    <x v="172"/>
    <x v="1"/>
    <d v="2017-04-16T00:00:00"/>
    <n v="3746.8019513277759"/>
    <n v="4579.4246071783928"/>
    <n v="4440.4569682415058"/>
    <n v="8.3985125709054049"/>
    <n v="8.2286579421333279"/>
    <n v="555.08177056707791"/>
    <n v="637.36598043968547"/>
    <n v="643.93149291857389"/>
    <n v="6.4675923429902404"/>
    <n v="6.3191154372488896"/>
    <n v="277.54088528353896"/>
    <n v="303.57880873253248"/>
    <n v="304.19580198898774"/>
    <n v="5.7176715795622766"/>
    <n v="5.6259682566889442"/>
    <x v="172"/>
    <n v="7.8207626240233123"/>
    <x v="0"/>
    <n v="16"/>
    <x v="172"/>
    <n v="20.583776493457922"/>
    <x v="0"/>
    <n v="0"/>
    <n v="1"/>
    <n v="0"/>
    <n v="0"/>
    <n v="0"/>
    <n v="0"/>
    <n v="5014.4461840660024"/>
    <n v="-2522.6411900987246"/>
    <n v="1.0123750438762671"/>
    <n v="4151.1212003367855"/>
    <n v="-1659.3162063695077"/>
    <n v="0.66590933495468296"/>
    <n v="3404.1730046561715"/>
    <n v="-912.36801068889372"/>
    <n v="0.36614743645580594"/>
    <n v="5832.1511674654566"/>
    <n v="-3340.3461734981788"/>
    <n v="1.340532738952382"/>
    <n v="5987.2728230629746"/>
    <n v="-3495.4678290956967"/>
    <n v="1.402785465780152"/>
    <n v="5107.8012989373183"/>
    <n v="-2615.9963049700405"/>
    <n v="1.0498398997126313"/>
    <n v="8.5284542866015798"/>
    <n v="2483.2765396806763"/>
    <n v="0.99657739899099285"/>
    <n v="8.5480036986176273"/>
    <n v="2483.25699026866"/>
    <n v="0.99656955350867638"/>
    <n v="8.4477724796484601"/>
    <n v="2483.3572214876294"/>
    <n v="0.99660977785175775"/>
    <n v="8.404111173084992"/>
    <n v="2483.400882794193"/>
    <n v="0.99662729981140918"/>
    <n v="8.4032283952286146"/>
    <n v="2483.401765572049"/>
    <n v="0.99662765408385756"/>
    <n v="8.5432697707111593"/>
    <n v="2483.2617241965668"/>
    <n v="0.99657145330738384"/>
  </r>
  <r>
    <x v="173"/>
    <x v="1"/>
    <d v="2017-04-23T00:00:00"/>
    <n v="3784.2699708410541"/>
    <n v="4625.2188532501777"/>
    <n v="4243.6008690213703"/>
    <n v="8.3531674493690922"/>
    <n v="8.2386082729864967"/>
    <n v="560.63258827274876"/>
    <n v="598.99928435621712"/>
    <n v="557.85717941991334"/>
    <n v="6.324102978759929"/>
    <n v="6.3290657681020583"/>
    <n v="280.31629413637438"/>
    <n v="287.29504851522177"/>
    <n v="279.48367148052375"/>
    <n v="5.63294387042537"/>
    <n v="5.6359185875421129"/>
    <x v="173"/>
    <n v="7.8332277894968065"/>
    <x v="0"/>
    <n v="17"/>
    <x v="173"/>
    <n v="20.310214298554392"/>
    <x v="0"/>
    <n v="0"/>
    <n v="1"/>
    <n v="0"/>
    <n v="0"/>
    <n v="0"/>
    <n v="0"/>
    <n v="5051.2933204520996"/>
    <n v="-2528.2331692560201"/>
    <n v="1.0020502951772625"/>
    <n v="4175.4895943001793"/>
    <n v="-1652.4294431040998"/>
    <n v="0.654930657249987"/>
    <n v="3420.2074328854851"/>
    <n v="-897.14728168940565"/>
    <n v="0.35557903019636883"/>
    <n v="5840.415887371616"/>
    <n v="-3317.3557361755365"/>
    <n v="1.3148143672289834"/>
    <n v="5997.0511174723533"/>
    <n v="-3473.9909662762739"/>
    <n v="1.3768958162291125"/>
    <n v="5119.8805931541756"/>
    <n v="-2596.8204419580961"/>
    <n v="1.029234455915389"/>
    <n v="8.5295556338915812"/>
    <n v="2514.530595562188"/>
    <n v="0.99661936096535475"/>
    <n v="8.5377670318098957"/>
    <n v="2514.5223841642696"/>
    <n v="0.99661610642625287"/>
    <n v="8.4509229279797928"/>
    <n v="2514.6092282680997"/>
    <n v="0.99665052657425801"/>
    <n v="8.4053270229928714"/>
    <n v="2514.6548241730866"/>
    <n v="0.99666859824209575"/>
    <n v="8.3962416141881455"/>
    <n v="2514.6639095818914"/>
    <n v="0.99667219919025407"/>
    <n v="8.5169432733503161"/>
    <n v="2514.5432079227289"/>
    <n v="0.99662435980001784"/>
  </r>
  <r>
    <x v="174"/>
    <x v="1"/>
    <d v="2017-04-30T00:00:00"/>
    <n v="3822.1126705494648"/>
    <n v="4671.4710417826791"/>
    <n v="4117.1544094797991"/>
    <n v="8.3229175264053872"/>
    <n v="8.2485586038396637"/>
    <n v="566.23891415547632"/>
    <n v="582.61909925584678"/>
    <n v="563.43575121411254"/>
    <n v="6.3340533096130969"/>
    <n v="6.3390160989552262"/>
    <n v="283.11945707773816"/>
    <n v="284.37213450898321"/>
    <n v="282.27850819532904"/>
    <n v="5.6428942012785379"/>
    <n v="5.6458689183952808"/>
    <x v="174"/>
    <n v="7.9855407881099643"/>
    <x v="0"/>
    <n v="18"/>
    <x v="174"/>
    <n v="20.299865037297021"/>
    <x v="0"/>
    <n v="0"/>
    <n v="1"/>
    <n v="0"/>
    <n v="0"/>
    <n v="0"/>
    <n v="0"/>
    <n v="5088.5089282020572"/>
    <n v="-2150.3431281408343"/>
    <n v="0.73186582190018934"/>
    <n v="4200.1016722032064"/>
    <n v="-1261.9358721419835"/>
    <n v="0.42949784253689444"/>
    <n v="3436.4022053970916"/>
    <n v="-498.23640533586877"/>
    <n v="0.16957395846261875"/>
    <n v="5848.7632544768367"/>
    <n v="-2910.5974544156138"/>
    <n v="0.99061715794083693"/>
    <n v="6006.9271948258247"/>
    <n v="-3068.7613947646018"/>
    <n v="1.0444480004159935"/>
    <n v="5132.0806803132009"/>
    <n v="-2193.914880251978"/>
    <n v="0.74669539758657022"/>
    <n v="8.5306569811815827"/>
    <n v="2929.6351430800414"/>
    <n v="0.99709660462966265"/>
    <n v="8.5384768978136716"/>
    <n v="2929.6273231634091"/>
    <n v="0.99709394313362576"/>
    <n v="8.4540733763111255"/>
    <n v="2929.7117266849118"/>
    <n v="0.99712266973629093"/>
    <n v="8.4071381062690893"/>
    <n v="2929.7586619549538"/>
    <n v="0.99713864407989028"/>
    <n v="8.4041478695266445"/>
    <n v="2929.7616521916962"/>
    <n v="0.99713966180215163"/>
    <n v="8.5159473031312771"/>
    <n v="2929.6498527580916"/>
    <n v="0.99710161104490636"/>
  </r>
  <r>
    <x v="175"/>
    <x v="1"/>
    <d v="2017-05-07T00:00:00"/>
    <n v="3860.3337972549598"/>
    <n v="4718.1857522005066"/>
    <n v="4040.108225812347"/>
    <n v="8.3040267591638006"/>
    <n v="8.2585089346928324"/>
    <n v="571.90130329703118"/>
    <n v="577.26020127643892"/>
    <n v="569.07010872625369"/>
    <n v="6.3440036404662647"/>
    <n v="6.3489664298083941"/>
    <n v="285.95065164851559"/>
    <n v="285.47709650665587"/>
    <n v="285.10129327728237"/>
    <n v="5.6528445321317058"/>
    <n v="5.6558192492484487"/>
    <x v="175"/>
    <n v="8.8095396565366375"/>
    <x v="0"/>
    <n v="19"/>
    <x v="175"/>
    <n v="20.300874931761772"/>
    <x v="0"/>
    <n v="0"/>
    <n v="1"/>
    <n v="0"/>
    <n v="0"/>
    <n v="0"/>
    <n v="0"/>
    <n v="5126.096692029515"/>
    <n v="1571.7385605129266"/>
    <n v="0.23466366389294332"/>
    <n v="4224.9598708852636"/>
    <n v="2472.875381657178"/>
    <n v="0.36920516680646859"/>
    <n v="3452.7589256338142"/>
    <n v="3245.0763269086274"/>
    <n v="0.48449628940586792"/>
    <n v="5857.1940952531095"/>
    <n v="840.64115728933211"/>
    <n v="0.12550938110492219"/>
    <n v="6016.9020329528321"/>
    <n v="680.93321958960951"/>
    <n v="0.10166467133259706"/>
    <n v="5144.4027683438171"/>
    <n v="1553.4324841986245"/>
    <n v="0.2319305306306175"/>
    <n v="8.5317583284715823"/>
    <n v="6689.3034942139702"/>
    <n v="0.99872619167137133"/>
    <n v="8.5391867638174475"/>
    <n v="6689.2960657786243"/>
    <n v="0.99872508259133785"/>
    <n v="8.4572238246424583"/>
    <n v="6689.3780287177988"/>
    <n v="0.99873731981964886"/>
    <n v="8.4089491895453072"/>
    <n v="6689.426303352896"/>
    <n v="0.99874452731778474"/>
    <n v="8.4101380967095061"/>
    <n v="6689.4251144457321"/>
    <n v="0.99874434981160265"/>
    <n v="8.5160444912093674"/>
    <n v="6689.3192080512326"/>
    <n v="0.99872853777823567"/>
  </r>
  <r>
    <x v="176"/>
    <x v="1"/>
    <d v="2017-05-14T00:00:00"/>
    <n v="3898.9371352275093"/>
    <n v="4765.3676097225116"/>
    <n v="3997.7568986368951"/>
    <n v="8.2934887074679526"/>
    <n v="8.2684592655460012"/>
    <n v="577.6203163300014"/>
    <n v="577.4402588032201"/>
    <n v="574.76080981351629"/>
    <n v="6.3539539713194335"/>
    <n v="6.358916760661562"/>
    <n v="288.8101581650007"/>
    <n v="287.81023966749723"/>
    <n v="287.95230621005516"/>
    <n v="5.6627948629848746"/>
    <n v="5.6657695801016166"/>
    <x v="176"/>
    <n v="8.8974539808890665"/>
    <x v="0"/>
    <n v="20"/>
    <x v="176"/>
    <n v="20.31023754177226"/>
    <x v="0"/>
    <n v="0"/>
    <n v="1"/>
    <n v="0"/>
    <n v="0"/>
    <n v="0"/>
    <n v="0"/>
    <n v="5164.0603334952466"/>
    <n v="2149.2696044626518"/>
    <n v="0.29388385628651026"/>
    <n v="4250.0666515541407"/>
    <n v="3063.2632864037578"/>
    <n v="0.41886026097423862"/>
    <n v="3469.279213072904"/>
    <n v="3844.0507248849945"/>
    <n v="0.52562249447183684"/>
    <n v="5865.7092444371447"/>
    <n v="1447.6206935207538"/>
    <n v="0.19794275737612529"/>
    <n v="6026.9766194611093"/>
    <n v="1286.3533184967891"/>
    <n v="0.17589160196647408"/>
    <n v="5156.8480772547391"/>
    <n v="2156.4818607031593"/>
    <n v="0.2948700358109802"/>
    <n v="8.5328596757615838"/>
    <n v="7304.7970782821367"/>
    <n v="0.99883324562844156"/>
    <n v="8.5398966298212251"/>
    <n v="7304.7900413280768"/>
    <n v="0.99883228341914432"/>
    <n v="8.4603742729737892"/>
    <n v="7304.8695636849243"/>
    <n v="0.9988431570372529"/>
    <n v="8.4107602728215269"/>
    <n v="7304.9191776850766"/>
    <n v="0.99884994108782543"/>
    <n v="8.4147194130055727"/>
    <n v="7304.9152185448929"/>
    <n v="0.9988493997283876"/>
    <n v="8.5169455101817384"/>
    <n v="7304.8129924477171"/>
    <n v="0.99883542167761685"/>
  </r>
  <r>
    <x v="177"/>
    <x v="1"/>
    <d v="2017-05-21T00:00:00"/>
    <n v="3937.9265065797845"/>
    <n v="4813.0212858197365"/>
    <n v="3979.8077810197619"/>
    <n v="8.288988800885992"/>
    <n v="8.2784095963991682"/>
    <n v="583.39651949330141"/>
    <n v="580.41838914826076"/>
    <n v="580.50841791165135"/>
    <n v="6.3639043021726014"/>
    <n v="6.3688670915147307"/>
    <n v="291.69825974665071"/>
    <n v="290.53185372290466"/>
    <n v="290.83182927215569"/>
    <n v="5.6727451938380424"/>
    <n v="5.6757199109547853"/>
    <x v="177"/>
    <n v="8.769865678349916"/>
    <x v="0"/>
    <n v="21"/>
    <x v="177"/>
    <n v="20.325638296896635"/>
    <x v="0"/>
    <n v="0"/>
    <n v="1"/>
    <n v="0"/>
    <n v="0"/>
    <n v="0"/>
    <n v="0"/>
    <n v="5202.4036113756365"/>
    <n v="1234.9041251158969"/>
    <n v="0.19183549640100714"/>
    <n v="4275.4245000297069"/>
    <n v="2161.8832364618265"/>
    <n v="0.33583655232243065"/>
    <n v="3485.9647033863839"/>
    <n v="2951.3430331051495"/>
    <n v="0.45847474657374276"/>
    <n v="5874.3095451130202"/>
    <n v="562.99819137851318"/>
    <n v="8.745864178389566E-2"/>
    <n v="6037.1519518344685"/>
    <n v="400.15578465706494"/>
    <n v="6.2161978429068884E-2"/>
    <n v="5169.4178392547692"/>
    <n v="1267.8898972367642"/>
    <n v="0.19695965287621786"/>
    <n v="8.5339610230515834"/>
    <n v="6428.7737754684822"/>
    <n v="0.99867429655806661"/>
    <n v="8.540606495825001"/>
    <n v="6428.7671299957083"/>
    <n v="0.99867326422078428"/>
    <n v="8.4635247213051219"/>
    <n v="6428.844211770228"/>
    <n v="0.9986852384462952"/>
    <n v="8.4125713560977431"/>
    <n v="6428.8951651354355"/>
    <n v="0.99869315376855305"/>
    <n v="8.4182822331801805"/>
    <n v="6428.889454258353"/>
    <n v="0.99869226661552013"/>
    <n v="8.5184276153362184"/>
    <n v="6428.7893088761975"/>
    <n v="0.99867670958667287"/>
  </r>
  <r>
    <x v="178"/>
    <x v="1"/>
    <d v="2017-05-28T00:00:00"/>
    <n v="3977.3057716455833"/>
    <n v="4861.1514986779348"/>
    <n v="3979.0571782075081"/>
    <n v="8.2888001803180291"/>
    <n v="8.2883599272523369"/>
    <n v="589.23048468823458"/>
    <n v="584.82443691824767"/>
    <n v="586.313502090768"/>
    <n v="6.3738546330257693"/>
    <n v="6.3788174223678986"/>
    <n v="294.61524234411729"/>
    <n v="293.39022575775351"/>
    <n v="293.7401475648773"/>
    <n v="5.6826955246912103"/>
    <n v="5.6856702418079532"/>
    <x v="178"/>
    <n v="8.9452669547169705"/>
    <x v="0"/>
    <n v="22"/>
    <x v="178"/>
    <n v="20.345350338035011"/>
    <x v="0"/>
    <n v="0"/>
    <n v="1"/>
    <n v="0"/>
    <n v="0"/>
    <n v="0"/>
    <n v="0"/>
    <n v="5241.13032203483"/>
    <n v="2430.3659368187964"/>
    <n v="0.31680468253033767"/>
    <n v="4301.0359269900291"/>
    <n v="3370.4603318635973"/>
    <n v="0.43934849449659441"/>
    <n v="3502.8170486029999"/>
    <n v="4168.6792102506261"/>
    <n v="0.5433984544331335"/>
    <n v="5882.9958487956555"/>
    <n v="1788.5004100579708"/>
    <n v="0.23313579902927981"/>
    <n v="6047.4290375315613"/>
    <n v="1624.0672213220651"/>
    <n v="0.21170149427469759"/>
    <n v="5182.1132988748013"/>
    <n v="2489.3829599788251"/>
    <n v="0.32449770891901869"/>
    <n v="8.5350623703415849"/>
    <n v="7662.9611964832848"/>
    <n v="0.99888743185392403"/>
    <n v="8.5413163618287768"/>
    <n v="7662.9549424917977"/>
    <n v="0.998886616629452"/>
    <n v="8.4666751696364546"/>
    <n v="7663.0295836839896"/>
    <n v="0.99889634630794932"/>
    <n v="8.4143824393739628"/>
    <n v="7663.0818764142523"/>
    <n v="0.99890316280482272"/>
    <n v="8.421117838622294"/>
    <n v="7663.0751410150042"/>
    <n v="0.99890228482756493"/>
    <n v="8.5203246208752663"/>
    <n v="7662.9759342327516"/>
    <n v="0.99888935295887793"/>
  </r>
  <r>
    <x v="179"/>
    <x v="1"/>
    <d v="2017-06-04T00:00:00"/>
    <n v="4017.078829362039"/>
    <n v="4909.763013664714"/>
    <n v="3990.463673553867"/>
    <n v="8.2916627120429212"/>
    <n v="8.2983102581055057"/>
    <n v="595.12278953511691"/>
    <n v="589.97361322668235"/>
    <n v="592.17663711167575"/>
    <n v="6.383804963878938"/>
    <n v="6.3887677532210665"/>
    <n v="297.56139476755845"/>
    <n v="296.31004406461693"/>
    <n v="296.67754904052606"/>
    <n v="5.6926458555443782"/>
    <n v="5.6956205726611211"/>
    <x v="179"/>
    <n v="8.8469909688520012"/>
    <x v="0"/>
    <n v="23"/>
    <x v="179"/>
    <n v="20.368113531466236"/>
    <x v="0"/>
    <n v="0"/>
    <n v="1"/>
    <n v="0"/>
    <n v="0"/>
    <n v="0"/>
    <n v="0"/>
    <n v="5280.2442998006154"/>
    <n v="1673.190059005663"/>
    <n v="0.24062786425626165"/>
    <n v="4326.9034682199544"/>
    <n v="2626.5308905863239"/>
    <n v="0.37773145686777293"/>
    <n v="3519.8379172717814"/>
    <n v="3433.596441534497"/>
    <n v="0.49379864170084076"/>
    <n v="5891.7690155151158"/>
    <n v="1061.6653432911626"/>
    <n v="0.15268215510607375"/>
    <n v="6057.8088940856251"/>
    <n v="895.62546472065333"/>
    <n v="0.12880332487591192"/>
    <n v="5194.935713091033"/>
    <n v="1758.4986457152454"/>
    <n v="0.25289641851413597"/>
    <n v="8.5361637176315845"/>
    <n v="6944.8981950886464"/>
    <n v="0.99877238163515247"/>
    <n v="8.5420262278325545"/>
    <n v="6944.8923325784463"/>
    <n v="0.99877153852512979"/>
    <n v="8.4698256179677855"/>
    <n v="6944.9645331883103"/>
    <n v="0.99878192197108451"/>
    <n v="8.4161935226501807"/>
    <n v="6945.0181652836282"/>
    <n v="0.9987896350079164"/>
    <n v="8.4234387848904984"/>
    <n v="6945.0109200213883"/>
    <n v="0.99878859303903222"/>
    <n v="8.5225152567268427"/>
    <n v="6944.9118435495511"/>
    <n v="0.99877434447253621"/>
  </r>
  <r>
    <x v="180"/>
    <x v="1"/>
    <d v="2017-06-11T00:00:00"/>
    <n v="4057.2496176556583"/>
    <n v="4958.8606438013603"/>
    <n v="4010.4994567844042"/>
    <n v="8.2966710653586233"/>
    <n v="8.3082605889586727"/>
    <n v="601.07401743046796"/>
    <n v="595.52381532857521"/>
    <n v="598.09840348279249"/>
    <n v="6.3937552947321059"/>
    <n v="6.3987180840742344"/>
    <n v="300.53700871523398"/>
    <n v="299.26891932004884"/>
    <n v="299.64432453093127"/>
    <n v="5.7025961863975461"/>
    <n v="5.705570903514289"/>
    <x v="180"/>
    <n v="8.9387088775802148"/>
    <x v="0"/>
    <n v="24"/>
    <x v="180"/>
    <n v="20.393022546488275"/>
    <x v="0"/>
    <n v="0"/>
    <n v="1"/>
    <n v="0"/>
    <n v="0"/>
    <n v="0"/>
    <n v="0"/>
    <n v="5319.7494173440573"/>
    <n v="2301.6011865497921"/>
    <n v="0.30199387302479869"/>
    <n v="4353.0296848621783"/>
    <n v="3268.3209190316711"/>
    <n v="0.42883749730157311"/>
    <n v="3537.0289946272505"/>
    <n v="4084.3216092665989"/>
    <n v="0.5359052248796774"/>
    <n v="5900.6299139017719"/>
    <n v="1720.7206899920775"/>
    <n v="0.22577634587666631"/>
    <n v="6068.29254920523"/>
    <n v="1553.0580546886194"/>
    <n v="0.20377727458111447"/>
    <n v="5207.8863514494269"/>
    <n v="2413.4642524444225"/>
    <n v="0.31667146387562217"/>
    <n v="8.537265064921586"/>
    <n v="7612.813338828928"/>
    <n v="0.99887982255263785"/>
    <n v="8.5427360938363304"/>
    <n v="7612.8078678000129"/>
    <n v="0.99887910469707664"/>
    <n v="8.4729760662991183"/>
    <n v="7612.87762782755"/>
    <n v="0.99888825793397162"/>
    <n v="8.4180046059263987"/>
    <n v="7612.932599287923"/>
    <n v="0.99889547075794871"/>
    <n v="8.4253977804393401"/>
    <n v="7612.9252061134102"/>
    <n v="0.99889450069701102"/>
    <n v="8.5249123975981185"/>
    <n v="7612.8256914962512"/>
    <n v="0.99888144335031082"/>
  </r>
  <r>
    <x v="181"/>
    <x v="1"/>
    <d v="2017-06-18T00:00:00"/>
    <n v="4097.822113832216"/>
    <n v="5008.449250239375"/>
    <n v="4036.6962538987473"/>
    <n v="8.3031818774720048"/>
    <n v="8.3182109198118415"/>
    <n v="607.08475760477279"/>
    <n v="601.30428646667406"/>
    <n v="604.07938751762038"/>
    <n v="6.4037056255852738"/>
    <n v="6.4086684149274031"/>
    <n v="303.54237880238639"/>
    <n v="302.26034095768512"/>
    <n v="302.64076777624064"/>
    <n v="5.7125465172507148"/>
    <n v="5.7155212343674577"/>
    <x v="181"/>
    <n v="8.801370216345596"/>
    <x v="0"/>
    <n v="25"/>
    <x v="181"/>
    <n v="20.419434020307992"/>
    <x v="0"/>
    <n v="0"/>
    <n v="1"/>
    <n v="0"/>
    <n v="0"/>
    <n v="0"/>
    <n v="0"/>
    <n v="5359.6495860629357"/>
    <n v="1283.6910005112995"/>
    <n v="0.19322974394923492"/>
    <n v="4379.4171636708261"/>
    <n v="2263.9234229034091"/>
    <n v="0.34078087573571841"/>
    <n v="3554.391982756275"/>
    <n v="3088.9486038179602"/>
    <n v="0.46496917681151662"/>
    <n v="5909.579421272294"/>
    <n v="733.76116530194122"/>
    <n v="0.11045063183796799"/>
    <n v="6078.881040876031"/>
    <n v="564.45954569820424"/>
    <n v="8.4966221186813864E-2"/>
    <n v="5220.966496191405"/>
    <n v="1422.3740903828302"/>
    <n v="0.21410524898533081"/>
    <n v="8.5383664122115874"/>
    <n v="6634.8022201620233"/>
    <n v="0.99871474805469596"/>
    <n v="8.5434459598401062"/>
    <n v="6634.7971406143952"/>
    <n v="0.99871398344725759"/>
    <n v="8.476126514630451"/>
    <n v="6634.8644600596044"/>
    <n v="0.99872411681981799"/>
    <n v="8.4198156892026166"/>
    <n v="6634.9207708850327"/>
    <n v="0.99873259310139562"/>
    <n v="8.4271033457659481"/>
    <n v="6634.913483228469"/>
    <n v="0.99873149611465095"/>
    <n v="8.5274541289073582"/>
    <n v="6634.8131324453279"/>
    <n v="0.99871639064446871"/>
  </r>
  <r>
    <x v="182"/>
    <x v="1"/>
    <d v="2017-06-25T00:00:00"/>
    <n v="4138.8003349705377"/>
    <n v="5058.533742741768"/>
    <n v="4067.3274782202843"/>
    <n v="8.3107414234967454"/>
    <n v="8.3281612506650102"/>
    <n v="613.15560518082043"/>
    <n v="607.22994582374724"/>
    <n v="610.12018139279667"/>
    <n v="6.4136559564384417"/>
    <n v="6.418618745780571"/>
    <n v="306.57780259041022"/>
    <n v="305.28256410059271"/>
    <n v="305.66717545400309"/>
    <n v="5.7224968481038827"/>
    <n v="5.7254715652206256"/>
    <x v="182"/>
    <n v="8.9699650383457872"/>
    <x v="0"/>
    <n v="26"/>
    <x v="182"/>
    <n v="20.446894228039071"/>
    <x v="0"/>
    <n v="0"/>
    <n v="1"/>
    <n v="0"/>
    <n v="0"/>
    <n v="0"/>
    <n v="0"/>
    <n v="5399.9487564690007"/>
    <n v="2463.3779293008874"/>
    <n v="0.3132742702600434"/>
    <n v="4406.0685172675585"/>
    <n v="3457.2581685023297"/>
    <n v="0.43966864237738762"/>
    <n v="3571.9286007665887"/>
    <n v="4291.3980850032995"/>
    <n v="0.54574841622304215"/>
    <n v="5918.6184237165207"/>
    <n v="1944.7082620533674"/>
    <n v="0.24731368029928971"/>
    <n v="6089.5754174635395"/>
    <n v="1773.7512683063487"/>
    <n v="0.22557262837830105"/>
    <n v="5234.1774423808029"/>
    <n v="2629.1492433890853"/>
    <n v="0.33435584561773407"/>
    <n v="8.5394677595015871"/>
    <n v="7854.7872180103868"/>
    <n v="0.99891401335582874"/>
    <n v="8.5441558258438839"/>
    <n v="7854.7825299440447"/>
    <n v="0.99891341716206372"/>
    <n v="8.4792769629617837"/>
    <n v="7854.8474088069261"/>
    <n v="0.99892166797822268"/>
    <n v="8.4216267724788345"/>
    <n v="7854.9050589974095"/>
    <n v="0.99892899950504166"/>
    <n v="8.4286320138168165"/>
    <n v="7854.898053756071"/>
    <n v="0.99892810863001913"/>
    <n v="8.5300967860428418"/>
    <n v="7854.7965889838451"/>
    <n v="0.99891520508724641"/>
  </r>
  <r>
    <x v="183"/>
    <x v="1"/>
    <d v="2017-07-02T00:00:00"/>
    <n v="4180.1883383202439"/>
    <n v="5109.1190801691873"/>
    <n v="4101.1857362502724"/>
    <n v="8.3190314148444759"/>
    <n v="8.3381115815181772"/>
    <n v="619.2871612326287"/>
    <n v="613.25855352818803"/>
    <n v="616.22138320672457"/>
    <n v="6.4236062872916104"/>
    <n v="6.4285690766337389"/>
    <n v="309.64358061631435"/>
    <n v="308.33527566159785"/>
    <n v="308.72384720854308"/>
    <n v="5.7324471789570506"/>
    <n v="5.7354218960737935"/>
    <x v="183"/>
    <n v="8.8162897008992758"/>
    <x v="0"/>
    <n v="27"/>
    <x v="183"/>
    <n v="20.475084881093139"/>
    <x v="0"/>
    <n v="0"/>
    <n v="1"/>
    <n v="0"/>
    <n v="0"/>
    <n v="0"/>
    <n v="0"/>
    <n v="5440.6509185791283"/>
    <n v="1302.5479500199208"/>
    <n v="0.19316469459109029"/>
    <n v="4432.9863844002593"/>
    <n v="2310.2124841987898"/>
    <n v="0.34259889545253081"/>
    <n v="3589.6405849570065"/>
    <n v="3153.5582836420426"/>
    <n v="0.46766502739926136"/>
    <n v="5927.7478161851905"/>
    <n v="815.45105241385863"/>
    <n v="0.12092940877231978"/>
    <n v="6100.3767378169232"/>
    <n v="642.8221307821259"/>
    <n v="9.5328959342359881E-2"/>
    <n v="5247.5204980320941"/>
    <n v="1495.678370566955"/>
    <n v="0.22180546647257543"/>
    <n v="8.5405691067915885"/>
    <n v="6734.6582994922574"/>
    <n v="0.99873345436294891"/>
    <n v="8.544865691847658"/>
    <n v="6734.6540029072012"/>
    <n v="0.99873281718982976"/>
    <n v="8.4824274112931146"/>
    <n v="6734.7164411877557"/>
    <n v="0.99874207663505321"/>
    <n v="8.4234378557550524"/>
    <n v="6734.7754307432942"/>
    <n v="0.99875082464274034"/>
    <n v="8.4300374725518505"/>
    <n v="6734.7688311264974"/>
    <n v="0.99874984593561256"/>
    <n v="8.5328097382235697"/>
    <n v="6734.6660588608256"/>
    <n v="0.99873460505844514"/>
  </r>
  <r>
    <x v="184"/>
    <x v="1"/>
    <d v="2017-07-09T00:00:00"/>
    <n v="4221.990221703446"/>
    <n v="5160.2102709708779"/>
    <n v="4137.4270818862242"/>
    <n v="8.3278293958167193"/>
    <n v="8.348061912371346"/>
    <n v="625.48003284495496"/>
    <n v="619.36929318657144"/>
    <n v="622.38359703879178"/>
    <n v="6.4335566181447783"/>
    <n v="6.4385194074869068"/>
    <n v="312.74001642247748"/>
    <n v="311.4185941942136"/>
    <n v="311.81108568062854"/>
    <n v="5.7423975098102193"/>
    <n v="5.7453722269269623"/>
    <x v="184"/>
    <n v="8.9790461309293228"/>
    <x v="0"/>
    <n v="28"/>
    <x v="184"/>
    <n v="20.503783523771716"/>
    <x v="0"/>
    <n v="0"/>
    <n v="1"/>
    <n v="0"/>
    <n v="0"/>
    <n v="0"/>
    <n v="0"/>
    <n v="5481.7601023103562"/>
    <n v="2453.2993942952289"/>
    <n v="0.30917214865807718"/>
    <n v="4460.1734302042869"/>
    <n v="3474.8860664012982"/>
    <n v="0.43791556545830129"/>
    <n v="3607.529688989328"/>
    <n v="4327.5298076162571"/>
    <n v="0.54536828734144505"/>
    <n v="5936.9685025785466"/>
    <n v="1998.0909940270385"/>
    <n v="0.25180542059977884"/>
    <n v="6111.286071373841"/>
    <n v="1823.7734252317441"/>
    <n v="0.22983739769209136"/>
    <n v="5260.9969842398987"/>
    <n v="2674.0625123656864"/>
    <n v="0.33699337900485582"/>
    <n v="8.5416704540815882"/>
    <n v="7926.5178261515039"/>
    <n v="0.99892355306753089"/>
    <n v="8.5455755578514356"/>
    <n v="7926.5139210477337"/>
    <n v="0.99892306093463989"/>
    <n v="8.4855778596244473"/>
    <n v="7926.5739187459603"/>
    <n v="0.9989306220245413"/>
    <n v="8.4252489390312704"/>
    <n v="7926.6342476665541"/>
    <n v="0.99893822485607886"/>
    <n v="8.4313572451278826"/>
    <n v="7926.6281393604568"/>
    <n v="0.99893745506902187"/>
    <n v="8.5355715772306144"/>
    <n v="7926.5239250283548"/>
    <n v="0.99892432166628597"/>
  </r>
  <r>
    <x v="185"/>
    <x v="1"/>
    <d v="2017-07-16T00:00:00"/>
    <n v="4264.2101239204803"/>
    <n v="5211.8123736805874"/>
    <n v="4175.4619944965007"/>
    <n v="8.3369802885273128"/>
    <n v="8.358012243224513"/>
    <n v="631.73483317340447"/>
    <n v="625.55206317998795"/>
    <n v="628.60743300917966"/>
    <n v="6.4435069489979462"/>
    <n v="6.4484697383400755"/>
    <n v="315.86741658670223"/>
    <n v="314.53276986895565"/>
    <n v="314.92919653743479"/>
    <n v="5.7523478406633872"/>
    <n v="5.7553225577801301"/>
    <x v="185"/>
    <n v="8.8162690634555325"/>
    <x v="0"/>
    <n v="29"/>
    <x v="185"/>
    <n v="20.532835078188647"/>
    <x v="0"/>
    <n v="0"/>
    <n v="1"/>
    <n v="0"/>
    <n v="0"/>
    <n v="0"/>
    <n v="0"/>
    <n v="5523.2803778788966"/>
    <n v="1219.7793297688204"/>
    <n v="0.18089404256429673"/>
    <n v="4487.6323464663546"/>
    <n v="2255.4273611813624"/>
    <n v="0.33448129765532758"/>
    <n v="3625.5976840619724"/>
    <n v="3117.4620235857446"/>
    <n v="0.46232158081739066"/>
    <n v="5946.2813958358365"/>
    <n v="796.77831181188049"/>
    <n v="0.11816272528451816"/>
    <n v="6122.3044982663278"/>
    <n v="620.75520938138925"/>
    <n v="9.2058388371877048E-2"/>
    <n v="5274.6082353097818"/>
    <n v="1468.4514723379352"/>
    <n v="0.21777227786852821"/>
    <n v="8.5427718013715896"/>
    <n v="6734.5169358463454"/>
    <n v="0.99873310156342188"/>
    <n v="8.5462854238552133"/>
    <n v="6734.5134222238621"/>
    <n v="0.99873258049099545"/>
    <n v="8.48872830795578"/>
    <n v="6734.5709793397609"/>
    <n v="0.9987411162475206"/>
    <n v="8.4270600223074883"/>
    <n v="6734.6326476254098"/>
    <n v="0.99875026169310799"/>
    <n v="8.4326174896154082"/>
    <n v="6734.627090158102"/>
    <n v="0.99874943751720735"/>
    <n v="8.5383673790078127"/>
    <n v="6734.5213402687095"/>
    <n v="0.99873375474203152"/>
  </r>
  <r>
    <x v="186"/>
    <x v="1"/>
    <d v="2017-07-23T00:00:00"/>
    <n v="4306.8522251596851"/>
    <n v="5263.9304974173929"/>
    <n v="4214.8790636954554"/>
    <n v="8.3463761781371364"/>
    <n v="8.3679625740776817"/>
    <n v="638.05218150513861"/>
    <n v="631.80212234256328"/>
    <n v="634.89350733927154"/>
    <n v="6.4534572798511141"/>
    <n v="6.4584200691932434"/>
    <n v="319.0260907525693"/>
    <n v="317.67809448748517"/>
    <n v="318.07848850280914"/>
    <n v="5.7622981715165551"/>
    <n v="5.765272888633298"/>
    <x v="186"/>
    <n v="8.8734310831999164"/>
    <x v="0"/>
    <n v="30"/>
    <x v="186"/>
    <n v="20.562131629504805"/>
    <x v="0"/>
    <n v="0"/>
    <n v="1"/>
    <n v="0"/>
    <n v="0"/>
    <n v="0"/>
    <n v="0"/>
    <n v="5565.2158562031218"/>
    <n v="1574.5201676420729"/>
    <n v="0.22052918516644196"/>
    <n v="4515.3658518910433"/>
    <n v="2624.3701719541514"/>
    <n v="0.36757243729870615"/>
    <n v="3643.8463590853435"/>
    <n v="3495.8896647598513"/>
    <n v="0.48963850387245772"/>
    <n v="5955.6874180256991"/>
    <n v="1184.0486058194956"/>
    <n v="0.16583926938825552"/>
    <n v="6133.4331094277404"/>
    <n v="1006.3029144174543"/>
    <n v="0.14094399443573508"/>
    <n v="5288.3555988903636"/>
    <n v="1851.3804249548311"/>
    <n v="0.25930656522476681"/>
    <n v="8.5438731486615893"/>
    <n v="7131.1921506965327"/>
    <n v="0.99880333486838624"/>
    <n v="8.5469952898589874"/>
    <n v="7131.1890285553354"/>
    <n v="0.99880289757754148"/>
    <n v="8.4918787562871128"/>
    <n v="7131.2441450889073"/>
    <n v="0.99881061726541065"/>
    <n v="8.4288711055837062"/>
    <n v="7131.3071527396114"/>
    <n v="0.99881944219261987"/>
    <n v="8.4338364087642912"/>
    <n v="7131.3021874364304"/>
    <n v="0.99881874674629467"/>
    <n v="8.5411867582761332"/>
    <n v="7131.1948370869186"/>
    <n v="0.99880371112744915"/>
  </r>
  <r>
    <x v="187"/>
    <x v="1"/>
    <d v="2017-07-30T00:00:00"/>
    <n v="4349.9207474112818"/>
    <n v="5316.5698023915666"/>
    <n v="4255.3915688102034"/>
    <n v="8.3559420623456973"/>
    <n v="8.3779129049308505"/>
    <n v="644.43270332018994"/>
    <n v="638.11741283137667"/>
    <n v="641.24244241266433"/>
    <n v="6.4634076107042828"/>
    <n v="6.4683704000464113"/>
    <n v="322.21635166009497"/>
    <n v="320.85487450831204"/>
    <n v="321.25927338783725"/>
    <n v="5.772248502369723"/>
    <n v="5.7752232194864659"/>
    <x v="187"/>
    <n v="8.969875335811988"/>
    <x v="0"/>
    <n v="31"/>
    <x v="187"/>
    <n v="20.591598175419705"/>
    <x v="0"/>
    <n v="0"/>
    <n v="1"/>
    <n v="0"/>
    <n v="0"/>
    <n v="0"/>
    <n v="0"/>
    <n v="5607.5706893105898"/>
    <n v="2255.0506677668527"/>
    <n v="0.28680646890581807"/>
    <n v="4543.3766923699786"/>
    <n v="3319.2446647074639"/>
    <n v="0.42215496765842431"/>
    <n v="3662.2775208589483"/>
    <n v="4200.3438362184943"/>
    <n v="0.53421672562644851"/>
    <n v="5965.1875004374606"/>
    <n v="1897.433856639982"/>
    <n v="0.24132331578348615"/>
    <n v="6144.6730067007657"/>
    <n v="1717.9483503766769"/>
    <n v="0.21849562281544777"/>
    <n v="5302.2404361067511"/>
    <n v="2560.3809209706915"/>
    <n v="0.32563960601587355"/>
    <n v="8.5449744959515908"/>
    <n v="7854.0763825814911"/>
    <n v="0.99891321556668122"/>
    <n v="8.547705155862765"/>
    <n v="7854.0736519215798"/>
    <n v="0.99891286827030423"/>
    <n v="8.4950292046184437"/>
    <n v="7854.1263278728238"/>
    <n v="0.99891956781093472"/>
    <n v="8.4306821888599259"/>
    <n v="7854.1906748885822"/>
    <n v="0.99892775172477666"/>
    <n v="8.4350266537365464"/>
    <n v="7854.1863304237058"/>
    <n v="0.99892719917815398"/>
    <n v="8.5440224971235104"/>
    <n v="7854.0773345803191"/>
    <n v="0.99891333664574444"/>
  </r>
  <r>
    <x v="188"/>
    <x v="1"/>
    <d v="2017-08-06T00:00:00"/>
    <n v="4393.4199548853958"/>
    <n v="5369.7355004154833"/>
    <n v="4296.8000846327614"/>
    <n v="8.3656258582879452"/>
    <n v="8.3878632357840175"/>
    <n v="650.87703035339189"/>
    <n v="644.49722159238422"/>
    <n v="647.65486683679092"/>
    <n v="6.4733579415574507"/>
    <n v="6.4783207308995792"/>
    <n v="325.43851517669594"/>
    <n v="324.06342297618073"/>
    <n v="324.47186612171561"/>
    <n v="5.7821988332228909"/>
    <n v="5.7851735503396347"/>
    <x v="188"/>
    <n v="8.9839298491791357"/>
    <x v="0"/>
    <n v="32"/>
    <x v="188"/>
    <n v="20.621182633068287"/>
    <x v="0"/>
    <n v="0"/>
    <n v="1"/>
    <n v="0"/>
    <n v="0"/>
    <n v="0"/>
    <n v="0"/>
    <n v="5650.3490707491337"/>
    <n v="2323.5578033451648"/>
    <n v="0.29139515171589986"/>
    <n v="4571.6676412537036"/>
    <n v="3402.2392328405949"/>
    <n v="0.42667155342556368"/>
    <n v="3680.8929942502896"/>
    <n v="4293.0138798440094"/>
    <n v="0.53838274607785952"/>
    <n v="5974.78258367334"/>
    <n v="1999.1242904209585"/>
    <n v="0.25070825656564055"/>
    <n v="6156.0253029465221"/>
    <n v="1817.8815711477764"/>
    <n v="0.22797878127392315"/>
    <n v="5316.2641216953016"/>
    <n v="2657.6427523989969"/>
    <n v="0.33329242419837768"/>
    <n v="8.5460758432415904"/>
    <n v="7965.3607982510566"/>
    <n v="0.9989282448393012"/>
    <n v="8.5484150218665409"/>
    <n v="7965.3584590724322"/>
    <n v="0.99892795148515734"/>
    <n v="8.4981796529497764"/>
    <n v="7965.4086944413484"/>
    <n v="0.99893425145450854"/>
    <n v="8.4324932721361439"/>
    <n v="7965.4743808221619"/>
    <n v="0.99894248912041694"/>
    <n v="8.4361970097128989"/>
    <n v="7965.470677084586"/>
    <n v="0.998942024638246"/>
    <n v="8.5468695833098227"/>
    <n v="7965.3600045109888"/>
    <n v="0.99892814529712193"/>
  </r>
  <r>
    <x v="189"/>
    <x v="1"/>
    <d v="2017-08-13T00:00:00"/>
    <n v="4437.3541544342479"/>
    <n v="5423.4328554196363"/>
    <n v="4338.9663055732071"/>
    <n v="8.3753914202861086"/>
    <n v="8.3978135666371863"/>
    <n v="657.38580065692565"/>
    <n v="650.94151112465488"/>
    <n v="654.13141550515877"/>
    <n v="6.4833082724106186"/>
    <n v="6.488271061752747"/>
    <n v="328.69290032846277"/>
    <n v="327.30405712277815"/>
    <n v="327.71658478293273"/>
    <n v="5.7921491640760596"/>
    <n v="5.7951238811928016"/>
    <x v="189"/>
    <n v="8.8538914979704657"/>
    <x v="0"/>
    <n v="33"/>
    <x v="189"/>
    <n v="20.650848856772789"/>
    <x v="0"/>
    <n v="0"/>
    <n v="1"/>
    <n v="0"/>
    <n v="0"/>
    <n v="0"/>
    <n v="0"/>
    <n v="5693.5552360020602"/>
    <n v="1308.0274324191787"/>
    <n v="0.18681882288110169"/>
    <n v="4600.2414996262651"/>
    <n v="2401.3411687949738"/>
    <n v="0.34297119415951183"/>
    <n v="3699.6946223755431"/>
    <n v="3301.8880460456958"/>
    <n v="0.47159166754367932"/>
    <n v="5984.4736177415771"/>
    <n v="1017.1090506796618"/>
    <n v="0.14526844841339365"/>
    <n v="6167.4911221547354"/>
    <n v="834.09154626650343"/>
    <n v="0.11912900065130269"/>
    <n v="5330.4280441397377"/>
    <n v="1671.1546242815011"/>
    <n v="0.23868240988123957"/>
    <n v="8.5471771905315919"/>
    <n v="6993.0354912307075"/>
    <n v="0.99877925069297813"/>
    <n v="8.5491248878703168"/>
    <n v="6993.0335435333682"/>
    <n v="0.99877897251339631"/>
    <n v="8.5013301012811091"/>
    <n v="6993.0813383199575"/>
    <n v="0.99878579879666007"/>
    <n v="8.4343043554123618"/>
    <n v="6993.1483640658262"/>
    <n v="0.99879537173881361"/>
    <n v="8.4373535736373455"/>
    <n v="6993.1453148476012"/>
    <n v="0.99879493623467563"/>
    <n v="8.5497245383241243"/>
    <n v="6993.0329438829149"/>
    <n v="0.99877888686840977"/>
  </r>
  <r>
    <x v="190"/>
    <x v="1"/>
    <d v="2017-08-20T00:00:00"/>
    <n v="4481.7276959785913"/>
    <n v="5477.6671839738337"/>
    <n v="4381.7947226948218"/>
    <n v="8.3852136734841434"/>
    <n v="8.4077638974903532"/>
    <n v="663.95965866349502"/>
    <n v="657.45058489407495"/>
    <n v="660.67272966021028"/>
    <n v="6.4932586032637865"/>
    <n v="6.4982213926059158"/>
    <n v="331.97982933174751"/>
    <n v="330.57709766905668"/>
    <n v="330.99375063076207"/>
    <n v="5.8020994949292275"/>
    <n v="5.8050742120459704"/>
    <x v="190"/>
    <n v="8.9189781101677816"/>
    <x v="0"/>
    <n v="34"/>
    <x v="190"/>
    <n v="20.680571771677158"/>
    <x v="0"/>
    <n v="0"/>
    <n v="1"/>
    <n v="0"/>
    <n v="0"/>
    <n v="0"/>
    <n v="0"/>
    <n v="5737.1934629075186"/>
    <n v="1735.2558438968317"/>
    <n v="0.23222049058489058"/>
    <n v="4629.1010965825526"/>
    <n v="2843.3482102217977"/>
    <n v="0.38051087313936921"/>
    <n v="3718.6842667820506"/>
    <n v="3753.7650400222997"/>
    <n v="0.5023473409989081"/>
    <n v="5994.2615621504974"/>
    <n v="1478.1877446538529"/>
    <n v="0.19781837038463779"/>
    <n v="6179.0715995550308"/>
    <n v="1293.3777072493194"/>
    <n v="0.17308618019952043"/>
    <n v="5344.7336058086194"/>
    <n v="2127.7157009957309"/>
    <n v="0.28474140320473645"/>
    <n v="8.5482785378215933"/>
    <n v="7463.9010282665286"/>
    <n v="0.99885602722924627"/>
    <n v="8.5498347538740944"/>
    <n v="7463.8994720504761"/>
    <n v="0.99885581896874309"/>
    <n v="8.5044805496124418"/>
    <n v="7463.9448262547376"/>
    <n v="0.99886188849192081"/>
    <n v="8.4361154386885797"/>
    <n v="7464.0131913656614"/>
    <n v="0.99887103744805505"/>
    <n v="8.4385005750610418"/>
    <n v="7464.0108062292893"/>
    <n v="0.99887071825734874"/>
    <n v="8.5525849490656825"/>
    <n v="7463.8967218552843"/>
    <n v="0.99885545092406613"/>
  </r>
  <r>
    <x v="191"/>
    <x v="1"/>
    <d v="2017-08-27T00:00:00"/>
    <n v="4526.5449729383781"/>
    <n v="5826.1906846808815"/>
    <n v="4425.2197977678888"/>
    <n v="8.395075228020378"/>
    <n v="8.417714228343522"/>
    <n v="866.43047449500204"/>
    <n v="761.94052969453855"/>
    <n v="765.19506657924853"/>
    <n v="6.6401307903148501"/>
    <n v="6.7643818687697266"/>
    <n v="433.21523724750102"/>
    <n v="402.42379537396766"/>
    <n v="402.84461487277491"/>
    <n v="5.9985509165597612"/>
    <n v="6.0712346882097812"/>
    <x v="191"/>
    <n v="8.9835506761632651"/>
    <x v="0"/>
    <n v="35"/>
    <x v="191"/>
    <n v="21.033756934894988"/>
    <x v="0"/>
    <n v="0"/>
    <n v="1"/>
    <n v="0"/>
    <n v="0"/>
    <n v="0"/>
    <n v="0"/>
    <n v="5781.2680720820308"/>
    <n v="2189.6158848350742"/>
    <n v="0.27470176415439257"/>
    <n v="5517.9590753324565"/>
    <n v="2452.9248815846486"/>
    <n v="0.30773561562842838"/>
    <n v="4303.5537287469288"/>
    <n v="3667.3302281701763"/>
    <n v="0.46009078139792514"/>
    <n v="6004.1473860035076"/>
    <n v="1966.7365709135975"/>
    <n v="0.24674008322588492"/>
    <n v="6535.7432381290837"/>
    <n v="1435.1407187880213"/>
    <n v="0.18004787505940434"/>
    <n v="5785.3361772562921"/>
    <n v="2185.5477796608129"/>
    <n v="0.27419139351090444"/>
    <n v="8.549379885111593"/>
    <n v="7962.3345770319938"/>
    <n v="0.99892742386775157"/>
    <n v="8.5603127544578275"/>
    <n v="7962.3236441626468"/>
    <n v="0.99892605226713538"/>
    <n v="8.5887515995273187"/>
    <n v="7962.2952053175777"/>
    <n v="0.99892248442632592"/>
    <n v="8.4780700192897136"/>
    <n v="7962.4058868978154"/>
    <n v="0.99893637016106196"/>
    <n v="8.4999882019643174"/>
    <n v="7962.3839687151403"/>
    <n v="0.99893362038038602"/>
    <n v="8.5865740325010673"/>
    <n v="7962.2973828846043"/>
    <n v="0.9989227576164813"/>
  </r>
  <r>
    <x v="192"/>
    <x v="1"/>
    <d v="2017-09-03T00:00:00"/>
    <n v="4571.8104226677615"/>
    <n v="5884.4525915276899"/>
    <n v="4469.1969852378506"/>
    <n v="8.4049640261087948"/>
    <n v="8.4276645591966908"/>
    <n v="875.09477923995223"/>
    <n v="818.51765446724539"/>
    <n v="870.76262686747714"/>
    <n v="6.769369410280766"/>
    <n v="6.7743321996228945"/>
    <n v="437.54738961997612"/>
    <n v="427.01031134617352"/>
    <n v="436.24774390823353"/>
    <n v="6.0782103019462062"/>
    <n v="6.0811850190629499"/>
    <x v="192"/>
    <n v="8.9682761496291459"/>
    <x v="0"/>
    <n v="36"/>
    <x v="192"/>
    <n v="21.252543738335767"/>
    <x v="0"/>
    <n v="0"/>
    <n v="1"/>
    <n v="0"/>
    <n v="0"/>
    <n v="0"/>
    <n v="0"/>
    <n v="5825.7834273482877"/>
    <n v="2024.2741828567387"/>
    <n v="0.25786743019888092"/>
    <n v="5555.9958480458072"/>
    <n v="2294.0617621592191"/>
    <n v="0.29223502247638961"/>
    <n v="4328.58196421715"/>
    <n v="3521.4756459878763"/>
    <n v="0.44859233152760303"/>
    <n v="6014.1320680950466"/>
    <n v="1835.9255421099797"/>
    <n v="0.23387414886271507"/>
    <n v="6551.0062366891234"/>
    <n v="1299.0513735159029"/>
    <n v="0.16548303694321226"/>
    <n v="5804.1908202563391"/>
    <n v="2045.8667899486873"/>
    <n v="0.26061806059729714"/>
    <n v="8.5504812324015944"/>
    <n v="7841.5071289726247"/>
    <n v="0.99891077471568035"/>
    <n v="8.5695327597061528"/>
    <n v="7841.4880774453204"/>
    <n v="0.99890834778733784"/>
    <n v="8.5919020478586514"/>
    <n v="7841.4657081571677"/>
    <n v="0.99890549821740304"/>
    <n v="8.4788309304880229"/>
    <n v="7841.5787792745386"/>
    <n v="0.99891990207569115"/>
    <n v="8.5129712394293993"/>
    <n v="7841.5446389655972"/>
    <n v="0.99891555302366664"/>
    <n v="8.6076291721025093"/>
    <n v="7841.4499810329235"/>
    <n v="0.9989034947767883"/>
  </r>
  <r>
    <x v="193"/>
    <x v="1"/>
    <d v="2017-09-10T00:00:00"/>
    <n v="4617.5285268944399"/>
    <n v="5943.2971174429676"/>
    <n v="4513.6964477348274"/>
    <n v="8.4148717082697946"/>
    <n v="8.4376148900498578"/>
    <n v="883.84572703235176"/>
    <n v="851.18169074979858"/>
    <n v="879.470253136152"/>
    <n v="6.7793197411339339"/>
    <n v="6.7842825304760632"/>
    <n v="441.92286351617588"/>
    <n v="437.44909786517519"/>
    <n v="440.61022134731593"/>
    <n v="6.0881606327993749"/>
    <n v="6.0911353499161178"/>
    <x v="193"/>
    <n v="9.2004290032586482"/>
    <x v="0"/>
    <n v="37"/>
    <x v="193"/>
    <n v="21.282352082203104"/>
    <x v="0"/>
    <n v="0"/>
    <n v="1"/>
    <n v="0"/>
    <n v="0"/>
    <n v="0"/>
    <n v="0"/>
    <n v="5870.7439361672077"/>
    <n v="4030.6319340770242"/>
    <n v="0.40707796440593086"/>
    <n v="5594.4129884862896"/>
    <n v="4306.9628817579423"/>
    <n v="0.43498630273205707"/>
    <n v="4353.8604820420724"/>
    <n v="5547.5153882021596"/>
    <n v="0.56027722418594761"/>
    <n v="6024.2165970075012"/>
    <n v="3877.1592732367308"/>
    <n v="0.39157782959118137"/>
    <n v="6566.4218652347627"/>
    <n v="3334.9540050094693"/>
    <n v="0.33681723113165762"/>
    <n v="5823.2340096863863"/>
    <n v="4078.1418605578456"/>
    <n v="0.41187628002422783"/>
    <n v="8.5515825796915941"/>
    <n v="9892.82428766454"/>
    <n v="0.99913632381077555"/>
    <n v="8.5702426257099287"/>
    <n v="9892.8056276185216"/>
    <n v="0.9991344392195568"/>
    <n v="8.5950524961899823"/>
    <n v="9892.780817748042"/>
    <n v="0.99913193352026763"/>
    <n v="8.4806420137642391"/>
    <n v="9892.8952282304672"/>
    <n v="0.99914348852877599"/>
    <n v="8.5141038309530686"/>
    <n v="9892.861766413278"/>
    <n v="0.99914010901691541"/>
    <n v="8.6104978041751234"/>
    <n v="9892.765372440057"/>
    <n v="0.99913037360493995"/>
  </r>
  <r>
    <x v="194"/>
    <x v="1"/>
    <d v="2017-09-17T00:00:00"/>
    <n v="4663.7038121633841"/>
    <n v="6002.7300886173971"/>
    <n v="4558.6986570633944"/>
    <n v="8.4247924795562366"/>
    <n v="8.4475652209030265"/>
    <n v="892.68418430267525"/>
    <n v="871.93293752623686"/>
    <n v="888.2649556675135"/>
    <n v="6.7892700719871018"/>
    <n v="6.7942328613292311"/>
    <n v="446.34209215133762"/>
    <n v="443.67419386548886"/>
    <n v="445.01632356078903"/>
    <n v="6.0981109636525428"/>
    <n v="6.1010856807692857"/>
    <x v="194"/>
    <n v="9.2128609075852754"/>
    <x v="0"/>
    <n v="38"/>
    <x v="194"/>
    <n v="21.31217351519588"/>
    <x v="0"/>
    <n v="0"/>
    <n v="1"/>
    <n v="0"/>
    <n v="0"/>
    <n v="0"/>
    <n v="0"/>
    <n v="5916.1540500743167"/>
    <n v="4109.0830982209091"/>
    <n v="0.40987390496988407"/>
    <n v="5633.2143003311776"/>
    <n v="4392.0228479640482"/>
    <n v="0.43809665377450985"/>
    <n v="4379.3917850452444"/>
    <n v="5645.8453632499813"/>
    <n v="0.5631632728219349"/>
    <n v="6034.4019712090803"/>
    <n v="3990.8351770861454"/>
    <n v="0.39807888013549686"/>
    <n v="6581.9916500658583"/>
    <n v="3443.2454982293675"/>
    <n v="0.34345776037975179"/>
    <n v="5842.4676310107334"/>
    <n v="4182.7695172844924"/>
    <n v="0.41722399733913179"/>
    <n v="8.5526839269815955"/>
    <n v="10016.684464368243"/>
    <n v="0.99914688462721934"/>
    <n v="8.5709524917137045"/>
    <n v="10016.666195803513"/>
    <n v="0.99914506236960487"/>
    <n v="8.5982029445213151"/>
    <n v="10016.638945350704"/>
    <n v="0.99914234418424863"/>
    <n v="8.4824530970404588"/>
    <n v="10016.754695198186"/>
    <n v="0.9991538900305732"/>
    <n v="8.5152342146425024"/>
    <n v="10016.721914080583"/>
    <n v="0.99915062017100598"/>
    <n v="8.6133676958911849"/>
    <n v="10016.623780599335"/>
    <n v="0.99914083152662825"/>
  </r>
  <r>
    <x v="195"/>
    <x v="1"/>
    <d v="2017-09-24T00:00:00"/>
    <n v="4710.340850285017"/>
    <n v="6062.7573895035694"/>
    <n v="4604.1913150298806"/>
    <n v="8.4347223230683213"/>
    <n v="8.4575155517561953"/>
    <n v="901.61102614570189"/>
    <n v="886.77198183596943"/>
    <n v="897.14760522418851"/>
    <n v="6.7992204028402696"/>
    <n v="6.804183192182399"/>
    <n v="450.80551307285089"/>
    <n v="448.66611731064222"/>
    <n v="449.46648679639691"/>
    <n v="6.1080612945057107"/>
    <n v="6.1110360116224536"/>
    <x v="195"/>
    <n v="9.1204281020760245"/>
    <x v="0"/>
    <n v="39"/>
    <x v="195"/>
    <n v="21.342004020414301"/>
    <x v="0"/>
    <n v="0"/>
    <n v="1"/>
    <n v="0"/>
    <n v="0"/>
    <n v="0"/>
    <n v="0"/>
    <n v="5962.0182651204959"/>
    <n v="3178.0954155048166"/>
    <n v="0.3477085216392396"/>
    <n v="5672.4036252945134"/>
    <n v="3467.7100553307992"/>
    <n v="0.37939463079999231"/>
    <n v="4405.1784010784477"/>
    <n v="4734.9352795468649"/>
    <n v="0.51803899218274585"/>
    <n v="6044.6891991526754"/>
    <n v="3095.4244814726371"/>
    <n v="0.33866367417662868"/>
    <n v="6597.7171327452652"/>
    <n v="2542.3965478800474"/>
    <n v="0.27815808825980726"/>
    <n v="5861.8935885483243"/>
    <n v="3278.2200920769883"/>
    <n v="0.35866294519136788"/>
    <n v="8.5537852742715952"/>
    <n v="9131.5598953510416"/>
    <n v="0.99906414891836604"/>
    <n v="8.5716623577174822"/>
    <n v="9131.5420182675953"/>
    <n v="0.99906219302546673"/>
    <n v="8.6013533928526478"/>
    <n v="9131.5123272324599"/>
    <n v="0.99905894459375433"/>
    <n v="8.4842641803166767"/>
    <n v="9131.6294164449955"/>
    <n v="0.99907175507036616"/>
    <n v="8.5163630680562559"/>
    <n v="9131.5973175572562"/>
    <n v="0.9990682432007264"/>
    <n v="8.6162384606808224"/>
    <n v="9131.4974421646311"/>
    <n v="0.99905731605078985"/>
  </r>
  <r>
    <x v="196"/>
    <x v="1"/>
    <d v="2017-10-01T00:00:00"/>
    <n v="883.18890942844087"/>
    <n v="2249.1296140391796"/>
    <n v="3487.8905933494484"/>
    <n v="8.1570524179513342"/>
    <n v="6.7835391181845228"/>
    <n v="910.62713640715924"/>
    <n v="898.69955912156433"/>
    <n v="906.11908127643051"/>
    <n v="6.8091707336934384"/>
    <n v="6.8141335230355677"/>
    <n v="455.31356820357939"/>
    <n v="453.31933293569818"/>
    <n v="453.96115166436084"/>
    <n v="6.1180116253588785"/>
    <n v="6.1209863424756215"/>
    <x v="196"/>
    <n v="8.1152736679500368"/>
    <x v="0"/>
    <n v="40"/>
    <x v="196"/>
    <n v="21.084234777003651"/>
    <x v="0"/>
    <n v="0"/>
    <n v="1"/>
    <n v="0"/>
    <n v="0"/>
    <n v="0"/>
    <n v="0"/>
    <n v="2198.2861178933563"/>
    <n v="1146.8868076482149"/>
    <n v="0.34284828712181992"/>
    <n v="5711.9848435074855"/>
    <n v="-2366.8119179659143"/>
    <n v="0.70753051356313246"/>
    <n v="4431.2228832719838"/>
    <n v="-1086.0499577304126"/>
    <n v="0.32466182822359929"/>
    <n v="5200.4935560313979"/>
    <n v="-1855.3206304898267"/>
    <n v="0.55462622464859779"/>
    <n v="6613.599870251468"/>
    <n v="-3268.4269447098968"/>
    <n v="0.97705769401465259"/>
    <n v="5881.5138056612914"/>
    <n v="-2536.3408801197202"/>
    <n v="0.75820919772304329"/>
    <n v="8.3685020474277216"/>
    <n v="3336.8044234941435"/>
    <n v="0.99749833499382612"/>
    <n v="8.5723722237212581"/>
    <n v="3336.60055331785"/>
    <n v="0.99743739040864876"/>
    <n v="8.6045038411839787"/>
    <n v="3336.5684217003873"/>
    <n v="0.99742778504050256"/>
    <n v="8.4365184470705543"/>
    <n v="3336.7364070945005"/>
    <n v="0.99747800229319838"/>
    <n v="8.5660033803678566"/>
    <n v="3336.6069221612033"/>
    <n v="0.99743929429926825"/>
    <n v="8.5914318118353918"/>
    <n v="3336.5814937297359"/>
    <n v="0.9974316927695317"/>
  </r>
  <r>
    <x v="197"/>
    <x v="1"/>
    <d v="2017-10-08T00:00:00"/>
    <n v="4805.0187013757468"/>
    <n v="5872.8006350148016"/>
    <n v="3883.0290257573379"/>
    <n v="8.2643708047893174"/>
    <n v="8.477416213462531"/>
    <n v="711.85462242603649"/>
    <n v="805.27709077380041"/>
    <n v="811.24087941659786"/>
    <n v="6.6985650253253297"/>
    <n v="6.5678737085780927"/>
    <n v="355.92731121301824"/>
    <n v="385.14491772982217"/>
    <n v="385.74318831018655"/>
    <n v="5.955171832785835"/>
    <n v="5.8747265280181473"/>
    <x v="197"/>
    <n v="8.1721735669967579"/>
    <x v="0"/>
    <n v="41"/>
    <x v="197"/>
    <n v="20.918107662900482"/>
    <x v="0"/>
    <n v="0"/>
    <n v="1"/>
    <n v="0"/>
    <n v="0"/>
    <n v="0"/>
    <n v="0"/>
    <n v="6055.127208085747"/>
    <n v="-2514.0949321313828"/>
    <n v="0.70998927324202221"/>
    <n v="4839.3626125814808"/>
    <n v="-1298.3303366271166"/>
    <n v="0.36665306482618715"/>
    <n v="3857.0365600327295"/>
    <n v="-316.00428407836534"/>
    <n v="8.9240724018308251E-2"/>
    <n v="6065.5733006009687"/>
    <n v="-2524.5410246466045"/>
    <n v="0.71293928660003547"/>
    <n v="6263.44314285363"/>
    <n v="-2722.4108668992658"/>
    <n v="0.76881842771837849"/>
    <n v="5448.9592153440208"/>
    <n v="-1907.9269393896566"/>
    <n v="0.53880529481348494"/>
    <n v="8.5559879688515981"/>
    <n v="3532.4762879855125"/>
    <n v="0.9975837588301717"/>
    <n v="8.5644815079900187"/>
    <n v="3532.4677944463742"/>
    <n v="0.99758136022477184"/>
    <n v="8.5265336879317672"/>
    <n v="3532.5057422664322"/>
    <n v="0.99759207682295581"/>
    <n v="8.4492091216461347"/>
    <n v="3532.583066832718"/>
    <n v="0.99761391355311246"/>
    <n v="8.4938038119333577"/>
    <n v="3532.5384721424307"/>
    <n v="0.99760131985533951"/>
    <n v="8.5754444235468021"/>
    <n v="3532.4568315308175"/>
    <n v="0.99757826425876461"/>
  </r>
  <r>
    <x v="198"/>
    <x v="1"/>
    <d v="2017-10-15T00:00:00"/>
    <n v="4853.0688883895036"/>
    <n v="5931.5286413649483"/>
    <n v="4174.0409845469876"/>
    <n v="8.3366399065987604"/>
    <n v="8.487366544315698"/>
    <n v="718.97316865029688"/>
    <n v="762.12512971204865"/>
    <n v="715.41389553816668"/>
    <n v="6.5728612500891312"/>
    <n v="6.5778240394312606"/>
    <n v="359.48658432514844"/>
    <n v="367.18408434655055"/>
    <n v="358.41880239150936"/>
    <n v="5.8817021417545723"/>
    <n v="5.8846768588713152"/>
    <x v="198"/>
    <n v="8.1459326609922407"/>
    <x v="0"/>
    <n v="42"/>
    <x v="198"/>
    <n v="20.791203298442465"/>
    <x v="0"/>
    <n v="0"/>
    <n v="1"/>
    <n v="0"/>
    <n v="0"/>
    <n v="0"/>
    <n v="0"/>
    <n v="6102.3811547120404"/>
    <n v="-2653.0602170378847"/>
    <n v="0.76915435384995456"/>
    <n v="4870.6134206673214"/>
    <n v="-1421.2924829931658"/>
    <n v="0.41204993929951028"/>
    <n v="3877.5996238158086"/>
    <n v="-428.278686141653"/>
    <n v="0.12416318860443216"/>
    <n v="6076.1722418384825"/>
    <n v="-2626.8513041643268"/>
    <n v="0.76155607194255104"/>
    <n v="6275.983140460914"/>
    <n v="-2826.6622027867584"/>
    <n v="0.81948367631245989"/>
    <n v="5464.4500887249451"/>
    <n v="-2015.1291510507895"/>
    <n v="0.5842103960351025"/>
    <n v="8.5570893161415977"/>
    <n v="3440.763848358014"/>
    <n v="0.99751919596037597"/>
    <n v="8.5555136819043049"/>
    <n v="3440.7654239922513"/>
    <n v="0.99751965275586296"/>
    <n v="8.5296841362630982"/>
    <n v="3440.7912535378923"/>
    <n v="0.99752714105460571"/>
    <n v="8.4506041048983249"/>
    <n v="3440.8703335692571"/>
    <n v="0.99755006731539553"/>
    <n v="8.4691241676240399"/>
    <n v="3440.8518135065315"/>
    <n v="0.99754469812445612"/>
    <n v="8.5632316709142167"/>
    <n v="3440.7577060032413"/>
    <n v="0.99751741521718518"/>
  </r>
  <r>
    <x v="199"/>
    <x v="1"/>
    <d v="2017-10-22T00:00:00"/>
    <n v="4901.5995772733986"/>
    <n v="5990.8439277785983"/>
    <n v="4392.3085623649104"/>
    <n v="8.3876102362691274"/>
    <n v="8.4973168751688668"/>
    <n v="726.16290033679979"/>
    <n v="744.14401502442422"/>
    <n v="722.56803449354834"/>
    <n v="6.5828115809422991"/>
    <n v="6.5877743702844285"/>
    <n v="363.0814501683999"/>
    <n v="364.3122404218451"/>
    <n v="362.00299041542445"/>
    <n v="5.8916524726077402"/>
    <n v="5.8946271897244831"/>
    <x v="199"/>
    <n v="8.0265170344103485"/>
    <x v="0"/>
    <n v="43"/>
    <x v="199"/>
    <n v="20.862074289819169"/>
    <x v="0"/>
    <n v="0"/>
    <n v="1"/>
    <n v="0"/>
    <n v="0"/>
    <n v="0"/>
    <n v="0"/>
    <n v="6150.1076408045974"/>
    <n v="-3089.0461279683659"/>
    <n v="1.0091421276621799"/>
    <n v="4902.1767368340188"/>
    <n v="-1841.1152239977873"/>
    <n v="0.60146299454528085"/>
    <n v="3898.3683182367186"/>
    <n v="-837.30680540048706"/>
    <n v="0.27353478585429636"/>
    <n v="6086.8771724883718"/>
    <n v="-3025.8156596521403"/>
    <n v="0.98848574161731428"/>
    <n v="6288.6485380442718"/>
    <n v="-3227.5870252080404"/>
    <n v="1.0544012303161834"/>
    <n v="5480.0958708396784"/>
    <n v="-2419.0343580034469"/>
    <n v="0.79025996304206469"/>
    <n v="8.5581906634315992"/>
    <n v="3052.5033221727999"/>
    <n v="0.9972041755359885"/>
    <n v="8.5562235479080826"/>
    <n v="3052.5052892883232"/>
    <n v="0.99720481816127227"/>
    <n v="8.5328345845944309"/>
    <n v="3052.5286782516368"/>
    <n v="0.99721245896274446"/>
    <n v="8.4524151881745428"/>
    <n v="3052.6090976480568"/>
    <n v="0.99723873069759283"/>
    <n v="8.4633304355108407"/>
    <n v="3052.5981824007208"/>
    <n v="0.99723516486028763"/>
    <n v="8.5700520028248359"/>
    <n v="3052.4914608334066"/>
    <n v="0.99720030062548981"/>
  </r>
  <r>
    <x v="200"/>
    <x v="1"/>
    <d v="2017-10-29T00:00:00"/>
    <n v="4950.6155730461332"/>
    <n v="6050.7523670563851"/>
    <n v="4559.800665569277"/>
    <n v="8.4250341878620123"/>
    <n v="8.5072672060220356"/>
    <n v="733.42452934016796"/>
    <n v="738.78427218229604"/>
    <n v="729.79371483848388"/>
    <n v="6.5927619117954679"/>
    <n v="6.5977247011375972"/>
    <n v="366.71226467008398"/>
    <n v="365.99225739561228"/>
    <n v="365.6230203195787"/>
    <n v="5.901602803460908"/>
    <n v="5.9045775205776518"/>
    <x v="200"/>
    <n v="8.0232605287995735"/>
    <x v="0"/>
    <n v="44"/>
    <x v="200"/>
    <n v="20.919398903118388"/>
    <x v="0"/>
    <n v="0"/>
    <n v="1"/>
    <n v="0"/>
    <n v="0"/>
    <n v="0"/>
    <n v="0"/>
    <n v="6198.3113917580804"/>
    <n v="-3147.2020295011575"/>
    <n v="1.0314943372508794"/>
    <n v="4934.0556861623845"/>
    <n v="-1882.9463239054617"/>
    <n v="0.61713498283543522"/>
    <n v="3919.3446996018374"/>
    <n v="-868.23533734491457"/>
    <n v="0.28456382065003266"/>
    <n v="6097.6891524447592"/>
    <n v="-3046.5797901878364"/>
    <n v="0.9985154343776993"/>
    <n v="6301.4405896034632"/>
    <n v="-3250.3312273465403"/>
    <n v="1.0652948948844796"/>
    <n v="5495.898110775559"/>
    <n v="-2444.7887485186361"/>
    <n v="0.80127863614505512"/>
    <n v="8.5592920107215988"/>
    <n v="3042.5500702462014"/>
    <n v="0.99719469511102998"/>
    <n v="8.5569334139118567"/>
    <n v="3042.5524288430111"/>
    <n v="0.99719546814028903"/>
    <n v="8.5359850329257636"/>
    <n v="3042.5733772239969"/>
    <n v="0.99720233396464952"/>
    <n v="8.4542262714507608"/>
    <n v="3042.655135985472"/>
    <n v="0.99722913036942173"/>
    <n v="8.459821665628839"/>
    <n v="3042.6495405912942"/>
    <n v="0.99722729648098529"/>
    <n v="8.5755686871797963"/>
    <n v="3042.533793569743"/>
    <n v="0.99718936043615414"/>
  </r>
  <r>
    <x v="201"/>
    <x v="1"/>
    <d v="2017-11-05T00:00:00"/>
    <n v="5000.121728776594"/>
    <n v="6111.2598907269485"/>
    <n v="4691.8969845314714"/>
    <n v="8.453592253976387"/>
    <n v="8.5172175368752026"/>
    <n v="740.7587746335696"/>
    <n v="739.77152340793282"/>
    <n v="737.09165198686878"/>
    <n v="6.6027122426486358"/>
    <n v="6.6076750319907651"/>
    <n v="370.3793873167848"/>
    <n v="369.06324834043306"/>
    <n v="369.27925052277453"/>
    <n v="5.9115531343140768"/>
    <n v="5.9145278514308197"/>
    <x v="201"/>
    <n v="8.0721286876899452"/>
    <x v="0"/>
    <n v="45"/>
    <x v="201"/>
    <n v="20.9678576309391"/>
    <x v="0"/>
    <n v="0"/>
    <n v="1"/>
    <n v="0"/>
    <n v="0"/>
    <n v="0"/>
    <n v="0"/>
    <n v="6246.9971802210976"/>
    <n v="-3043.0824711624168"/>
    <n v="0.94980133602135841"/>
    <n v="4966.2534249840337"/>
    <n v="-1762.338715925353"/>
    <n v="0.55005793722989993"/>
    <n v="3940.5308447806074"/>
    <n v="-736.61613572192664"/>
    <n v="0.22991128123330928"/>
    <n v="6108.6092522007111"/>
    <n v="-2904.6945431420304"/>
    <n v="0.90660794899731834"/>
    <n v="6314.3605616782461"/>
    <n v="-3110.4458526195654"/>
    <n v="0.97082667145450419"/>
    <n v="5511.8583731107983"/>
    <n v="-2307.9436640521176"/>
    <n v="0.72035115589272292"/>
    <n v="8.5603933580116003"/>
    <n v="3195.3543157006693"/>
    <n v="0.99732814567946892"/>
    <n v="8.5576432799156343"/>
    <n v="3195.357065778765"/>
    <n v="0.99732900402881508"/>
    <n v="8.5391354812570963"/>
    <n v="3195.3755735774234"/>
    <n v="0.9973347806490872"/>
    <n v="8.4560373547269787"/>
    <n v="3195.4586717039538"/>
    <n v="0.99736071708437857"/>
    <n v="8.4578083665914221"/>
    <n v="3195.4569006920892"/>
    <n v="0.997360164319394"/>
    <n v="8.5802321552826619"/>
    <n v="3195.3344769033979"/>
    <n v="0.9973219536303437"/>
  </r>
  <r>
    <x v="202"/>
    <x v="1"/>
    <d v="2017-11-12T00:00:00"/>
    <n v="5050.1229460643599"/>
    <n v="6172.3724896342173"/>
    <n v="4799.3647729913373"/>
    <n v="8.4762388491782712"/>
    <n v="8.5271678677283713"/>
    <n v="748.16636237990519"/>
    <n v="743.96894289391901"/>
    <n v="744.4625685067374"/>
    <n v="6.6126625735018036"/>
    <n v="6.617625362843933"/>
    <n v="374.0831811899526"/>
    <n v="372.57720133509673"/>
    <n v="372.97204302800225"/>
    <n v="5.9215034651672447"/>
    <n v="5.9244781822839876"/>
    <x v="202"/>
    <n v="8.0329776384491396"/>
    <x v="0"/>
    <n v="46"/>
    <x v="202"/>
    <n v="21.010404887847319"/>
    <x v="0"/>
    <n v="0"/>
    <n v="1"/>
    <n v="0"/>
    <n v="0"/>
    <n v="0"/>
    <n v="0"/>
    <n v="6296.1698265687455"/>
    <n v="-3215.2679861195829"/>
    <n v="1.0436126019681404"/>
    <n v="4998.7731411938985"/>
    <n v="-1917.8713007447359"/>
    <n v="0.62250321498887184"/>
    <n v="3961.928851411164"/>
    <n v="-881.02701096200144"/>
    <n v="0.2859639990456681"/>
    <n v="6119.6385529542231"/>
    <n v="-3038.7367125050605"/>
    <n v="0.98631403071966917"/>
    <n v="6327.4097334737762"/>
    <n v="-3246.5078930246136"/>
    <n v="1.0537524598808079"/>
    <n v="5527.9782380693896"/>
    <n v="-2447.076397620227"/>
    <n v="0.79427275659761665"/>
    <n v="8.5614947053016"/>
    <n v="3072.3403457438608"/>
    <n v="0.99722110760138538"/>
    <n v="8.5583531459194102"/>
    <n v="3072.3434873032434"/>
    <n v="0.99722212728962778"/>
    <n v="8.5422859295884273"/>
    <n v="3072.359554519574"/>
    <n v="0.99722734239129696"/>
    <n v="8.4578484380031966"/>
    <n v="3072.4439920111595"/>
    <n v="0.99725474913645085"/>
    <n v="8.4567921966529127"/>
    <n v="3072.4450482525099"/>
    <n v="0.99725509197157036"/>
    <n v="8.5843267278061042"/>
    <n v="3072.3175137213566"/>
    <n v="0.9972136967769949"/>
  </r>
  <r>
    <x v="203"/>
    <x v="1"/>
    <d v="2017-11-19T00:00:00"/>
    <n v="5100.624175525003"/>
    <n v="6234.0962145305593"/>
    <n v="4889.7425937514372"/>
    <n v="8.494894941768786"/>
    <n v="8.5371181985815401"/>
    <n v="755.64802600370433"/>
    <n v="749.80848444881167"/>
    <n v="751.90719419180482"/>
    <n v="6.6226129043549724"/>
    <n v="6.6275756936971009"/>
    <n v="377.82401300185211"/>
    <n v="376.24996950182549"/>
    <n v="376.70176345828224"/>
    <n v="5.9314537960204126"/>
    <n v="5.9344285131371555"/>
    <x v="203"/>
    <n v="8.1794097549468816"/>
    <x v="0"/>
    <n v="47"/>
    <x v="203"/>
    <n v="21.048961642144171"/>
    <x v="0"/>
    <n v="0"/>
    <n v="1"/>
    <n v="0"/>
    <n v="0"/>
    <n v="0"/>
    <n v="0"/>
    <n v="6345.8341993798695"/>
    <n v="-2779.0854158127668"/>
    <n v="0.77916488781511706"/>
    <n v="5031.6180545658626"/>
    <n v="-1464.8692709987599"/>
    <n v="0.4107015548018903"/>
    <n v="3983.5408381080269"/>
    <n v="-416.79205454092425"/>
    <n v="0.11685489498480767"/>
    <n v="6130.778146715269"/>
    <n v="-2564.0293631481663"/>
    <n v="0.7188701864738235"/>
    <n v="6340.5893969872632"/>
    <n v="-2773.8406134201605"/>
    <n v="0.77769441632669312"/>
    <n v="5544.2593016775672"/>
    <n v="-1977.5105181104645"/>
    <n v="0.55442943647204601"/>
    <n v="8.5625960525916014"/>
    <n v="3558.1861875145109"/>
    <n v="0.99759932740650481"/>
    <n v="8.5590630119231861"/>
    <n v="3558.1897205551795"/>
    <n v="0.99760031795584903"/>
    <n v="8.54543637791976"/>
    <n v="3558.2033471891828"/>
    <n v="0.99760413841947859"/>
    <n v="8.4596595212794146"/>
    <n v="3558.2891240458234"/>
    <n v="0.99762818745176141"/>
    <n v="8.4564491326692472"/>
    <n v="3558.2923344344335"/>
    <n v="0.99762908753999435"/>
    <n v="8.5880372708166135"/>
    <n v="3558.1607462962861"/>
    <n v="0.99759219451888959"/>
  </r>
  <r>
    <x v="204"/>
    <x v="1"/>
    <d v="2017-11-26T00:00:00"/>
    <n v="5151.6304172802529"/>
    <n v="6296.437176675865"/>
    <n v="4968.3089408100823"/>
    <n v="8.5108348078332341"/>
    <n v="8.5470685294347071"/>
    <n v="763.20450626374134"/>
    <n v="756.50649535627645"/>
    <n v="759.42626613372283"/>
    <n v="6.6325632352081403"/>
    <n v="6.6375260245502687"/>
    <n v="381.60225313187073"/>
    <n v="379.99656804285712"/>
    <n v="380.46878109286513"/>
    <n v="5.9414041268735813"/>
    <n v="5.9443788439903242"/>
    <x v="204"/>
    <n v="8.0487359246763983"/>
    <x v="0"/>
    <n v="48"/>
    <x v="204"/>
    <n v="21.084802169914955"/>
    <x v="0"/>
    <n v="0"/>
    <n v="1"/>
    <n v="0"/>
    <n v="0"/>
    <n v="0"/>
    <n v="0"/>
    <n v="6395.9952159191043"/>
    <n v="-3266.1590948537259"/>
    <n v="1.0435559462269686"/>
    <n v="5064.7914170715458"/>
    <n v="-1934.9552960061674"/>
    <n v="0.61822894910789117"/>
    <n v="4005.3689446718599"/>
    <n v="-875.53282360648154"/>
    <n v="0.27973759319655855"/>
    <n v="6142.0291364139266"/>
    <n v="-3012.1930153485482"/>
    <n v="0.96241237522788092"/>
    <n v="6353.9008571358845"/>
    <n v="-3224.0647360705061"/>
    <n v="1.0301065651236248"/>
    <n v="5560.7031759218271"/>
    <n v="-2430.8670548564487"/>
    <n v="0.77667550658498863"/>
    <n v="8.5636973998816011"/>
    <n v="3121.2724236654967"/>
    <n v="0.99726385118305594"/>
    <n v="8.5597728779269637"/>
    <n v="3121.2763481874513"/>
    <n v="0.99726510508958743"/>
    <n v="8.5485868262510927"/>
    <n v="3121.2875342391271"/>
    <n v="0.99726867909514016"/>
    <n v="8.4614706045556325"/>
    <n v="3121.374650460823"/>
    <n v="0.99729651321115331"/>
    <n v="8.456564233590468"/>
    <n v="3121.3795568317878"/>
    <n v="0.99729808082388927"/>
    <n v="8.5914864153890278"/>
    <n v="3121.2446346499892"/>
    <n v="0.99725497243847239"/>
  </r>
  <r>
    <x v="205"/>
    <x v="1"/>
    <d v="2017-12-03T00:00:00"/>
    <n v="5203.1467214530567"/>
    <n v="6359.4015484426245"/>
    <n v="5038.7602750029746"/>
    <n v="8.5249153536261151"/>
    <n v="8.5570188602878758"/>
    <n v="770.83655132637864"/>
    <n v="763.67152334132754"/>
    <n v="767.02052879506005"/>
    <n v="6.6425135660613082"/>
    <n v="6.6474763554034366"/>
    <n v="385.41827566318932"/>
    <n v="383.79176337708964"/>
    <n v="384.27346890379368"/>
    <n v="5.9513544577267483"/>
    <n v="5.9543291748434912"/>
    <x v="205"/>
    <n v="8.0917197153955502"/>
    <x v="0"/>
    <n v="49"/>
    <x v="205"/>
    <n v="21.118783377414172"/>
    <x v="0"/>
    <n v="0"/>
    <n v="1"/>
    <n v="0"/>
    <n v="0"/>
    <n v="0"/>
    <n v="0"/>
    <n v="6446.6578426237338"/>
    <n v="-3179.3562722093347"/>
    <n v="0.97308320144016891"/>
    <n v="5098.2965132022855"/>
    <n v="-1830.9949427878864"/>
    <n v="0.56039973762068662"/>
    <n v="4027.4153323013288"/>
    <n v="-760.11376188692975"/>
    <n v="0.23264267026031601"/>
    <n v="6153.3926360095702"/>
    <n v="-2886.0910655951711"/>
    <n v="0.88332558332811684"/>
    <n v="6367.3454318859913"/>
    <n v="-3100.0438614715922"/>
    <n v="0.94880860999874184"/>
    <n v="5577.3114889085282"/>
    <n v="-2310.0099184941291"/>
    <n v="0.70700848045720666"/>
    <n v="8.5647987471716025"/>
    <n v="3258.7367716672275"/>
    <n v="0.99737863231703916"/>
    <n v="8.5604827439307396"/>
    <n v="3258.7410876704685"/>
    <n v="0.99737995328577989"/>
    <n v="8.5517372745824236"/>
    <n v="3258.7498331398165"/>
    <n v="0.99738262995004223"/>
    <n v="8.4632816878318522"/>
    <n v="3258.838288726567"/>
    <n v="0.99740970292902631"/>
    <n v="8.4569929590519131"/>
    <n v="3258.844577455347"/>
    <n v="0.9974116276759909"/>
    <n v="8.5947566266470616"/>
    <n v="3258.7068137877518"/>
    <n v="0.99736946331967846"/>
  </r>
  <r>
    <x v="206"/>
    <x v="1"/>
    <d v="2017-12-10T00:00:00"/>
    <n v="5255.1781886675863"/>
    <n v="6422.9955639270502"/>
    <n v="5103.6856491023582"/>
    <n v="8.5377182340022237"/>
    <n v="8.5669691911410428"/>
    <n v="778.54491683964238"/>
    <n v="771.10822009048502"/>
    <n v="774.69073408301051"/>
    <n v="6.652463896914476"/>
    <n v="6.6574266862566054"/>
    <n v="389.27245841982119"/>
    <n v="387.6282499070017"/>
    <n v="388.1162035928316"/>
    <n v="5.9613047885799171"/>
    <n v="5.96427950569666"/>
    <x v="206"/>
    <n v="8.0997572157292108"/>
    <x v="0"/>
    <n v="50"/>
    <x v="206"/>
    <n v="21.151486919496616"/>
    <x v="0"/>
    <n v="0"/>
    <n v="1"/>
    <n v="0"/>
    <n v="0"/>
    <n v="0"/>
    <n v="0"/>
    <n v="6497.8270955954067"/>
    <n v="-3204.1587682538225"/>
    <n v="0.97282374841913499"/>
    <n v="5132.1366602943335"/>
    <n v="-1838.4683329527493"/>
    <n v="0.55818259467450104"/>
    <n v="4049.6821838070937"/>
    <n v="-756.01385646550943"/>
    <n v="0.2295355152155561"/>
    <n v="6164.8697706011699"/>
    <n v="-2871.2014432595856"/>
    <n v="0.87173362886147554"/>
    <n v="6380.9244523835987"/>
    <n v="-3087.2561250420144"/>
    <n v="0.93733060472844543"/>
    <n v="5594.085885025097"/>
    <n v="-2300.4175576835128"/>
    <n v="0.69843631144859286"/>
    <n v="8.5659000944616039"/>
    <n v="3285.1024272471227"/>
    <n v="0.99739928273185441"/>
    <n v="8.5611926099345155"/>
    <n v="3285.1071347316497"/>
    <n v="0.99740071198460822"/>
    <n v="8.5548877229137563"/>
    <n v="3285.1134396186703"/>
    <n v="0.99740262622927223"/>
    <n v="8.4650927711080683"/>
    <n v="3285.2032345704761"/>
    <n v="0.99742988912974717"/>
    <n v="8.4576371972655284"/>
    <n v="3285.2106901443185"/>
    <n v="0.9974321527377068"/>
    <n v="8.5979038806549752"/>
    <n v="3285.0704234609293"/>
    <n v="0.99738956597138773"/>
  </r>
  <r>
    <x v="207"/>
    <x v="1"/>
    <d v="2017-12-17T00:00:00"/>
    <n v="5307.7299705542637"/>
    <n v="6487.225519566322"/>
    <n v="5164.8989455379296"/>
    <n v="8.5496408161228263"/>
    <n v="8.5769195219942116"/>
    <n v="786.33036600803894"/>
    <n v="778.71929304926198"/>
    <n v="782.43764142384066"/>
    <n v="6.6624142277676439"/>
    <n v="6.6673770171097733"/>
    <n v="393.16518300401947"/>
    <n v="391.5041030749141"/>
    <n v="391.99736562875995"/>
    <n v="5.971255119433085"/>
    <n v="5.9742298365498279"/>
    <x v="207"/>
    <n v="8.1295912337287675"/>
    <x v="0"/>
    <n v="51"/>
    <x v="207"/>
    <n v="21.183310163323554"/>
    <x v="0"/>
    <n v="0"/>
    <n v="1"/>
    <n v="0"/>
    <n v="0"/>
    <n v="0"/>
    <n v="0"/>
    <n v="6549.5080410967994"/>
    <n v="-3156.0958719356145"/>
    <n v="0.93006558431590924"/>
    <n v="5166.3152088573024"/>
    <n v="-1772.9030396961175"/>
    <n v="0.52245437669139971"/>
    <n v="4072.1717038279166"/>
    <n v="-678.75953466673172"/>
    <n v="0.20002272073967184"/>
    <n v="6176.4616765386863"/>
    <n v="-2783.0495073775014"/>
    <n v="0.82013306036603306"/>
    <n v="6394.6392630861837"/>
    <n v="-3001.2270939249988"/>
    <n v="0.88442751552543353"/>
    <n v="5611.0280251028325"/>
    <n v="-2217.6158559416476"/>
    <n v="0.6535061894617471"/>
    <n v="8.5670014417516036"/>
    <n v="3384.8451677194334"/>
    <n v="0.99747540203939644"/>
    <n v="8.5619024759382931"/>
    <n v="3384.8502666852464"/>
    <n v="0.9974769046466716"/>
    <n v="8.558038171245089"/>
    <n v="3384.8541309899397"/>
    <n v="0.99747804341334678"/>
    <n v="8.4669038543842881"/>
    <n v="3384.9452653068006"/>
    <n v="0.99750489966078093"/>
    <n v="8.4584299215360463"/>
    <n v="3384.9537392396487"/>
    <n v="0.99750739683248468"/>
    <n v="8.6009664183894721"/>
    <n v="3384.8112027427956"/>
    <n v="0.99746539294679448"/>
  </r>
  <r>
    <x v="208"/>
    <x v="1"/>
    <d v="2017-12-24T00:00:00"/>
    <n v="5360.8072702598038"/>
    <n v="6552.0977747619827"/>
    <n v="5223.6714429544918"/>
    <n v="8.560955775210088"/>
    <n v="8.5868698528473786"/>
    <n v="794.19366966811924"/>
    <n v="786.45648135869055"/>
    <n v="790.26201783807915"/>
    <n v="6.6723645586208127"/>
    <n v="6.6773273479629411"/>
    <n v="397.09683483405962"/>
    <n v="395.41901530631594"/>
    <n v="395.91733928504755"/>
    <n v="5.9812054502862528"/>
    <n v="5.9841801674029957"/>
    <x v="208"/>
    <n v="8.0169688628422424"/>
    <x v="0"/>
    <n v="52"/>
    <x v="208"/>
    <n v="21.214525784117154"/>
    <x v="0"/>
    <n v="0"/>
    <n v="1"/>
    <n v="0"/>
    <n v="0"/>
    <n v="0"/>
    <n v="0"/>
    <n v="6601.7057960532011"/>
    <n v="-3569.7327319790529"/>
    <n v="1.1773629437137221"/>
    <n v="5200.8355429059002"/>
    <n v="-2168.862478831752"/>
    <n v="0.7153303914637652"/>
    <n v="4094.886119048947"/>
    <n v="-1062.9130549747988"/>
    <n v="0.35056810615148815"/>
    <n v="6188.1695015355772"/>
    <n v="-3156.196437461429"/>
    <n v="1.0409711335694911"/>
    <n v="6408.4912218957943"/>
    <n v="-3376.5181578216461"/>
    <n v="1.1136372541794692"/>
    <n v="5628.1395865813438"/>
    <n v="-2596.1665225071956"/>
    <n v="0.85626305631444266"/>
    <n v="8.568102789041605"/>
    <n v="3023.4049612851068"/>
    <n v="0.99717408347370728"/>
    <n v="8.562612341942069"/>
    <n v="3023.4104517322062"/>
    <n v="0.9971758943232707"/>
    <n v="8.5611886195764217"/>
    <n v="3023.4118754545716"/>
    <n v="0.99717636389286635"/>
    <n v="8.4687149376605042"/>
    <n v="3023.5043491364877"/>
    <n v="0.99720686339928077"/>
    <n v="8.4593251378287171"/>
    <n v="3023.5137389363194"/>
    <n v="0.99720996032647413"/>
    <n v="8.6039704809893109"/>
    <n v="3023.3690935931591"/>
    <n v="0.99716225365490951"/>
  </r>
  <r>
    <x v="209"/>
    <x v="1"/>
    <d v="2017-12-31T00:00:00"/>
    <n v="5414.4153429624021"/>
    <n v="6617.6187525096029"/>
    <n v="5280.8946129568649"/>
    <n v="8.5718507966200761"/>
    <n v="8.5968201837005473"/>
    <n v="802.13560636480054"/>
    <n v="794.2960438617456"/>
    <n v="798.16463801645989"/>
    <n v="6.6823148894739806"/>
    <n v="6.687277678816109"/>
    <n v="401.06780318240027"/>
    <n v="399.37316681957492"/>
    <n v="399.87651267789806"/>
    <n v="5.9911557811394216"/>
    <n v="5.9941304982561645"/>
    <x v="209"/>
    <n v="8.0084401428488796"/>
    <x v="0"/>
    <n v="53"/>
    <x v="209"/>
    <n v="21.245321467233477"/>
    <x v="0"/>
    <n v="0"/>
    <n v="1"/>
    <n v="0"/>
    <n v="0"/>
    <n v="0"/>
    <n v="0"/>
    <n v="6654.4255285591707"/>
    <n v="-3648.2013551575901"/>
    <n v="1.2135493378824123"/>
    <n v="5235.7010802949844"/>
    <n v="-2229.4769068934038"/>
    <n v="0.74162031115953753"/>
    <n v="4117.827678422188"/>
    <n v="-1111.6035050206074"/>
    <n v="0.36976733633367531"/>
    <n v="6199.9944047824374"/>
    <n v="-3193.7702313808568"/>
    <n v="1.0623859190670619"/>
    <n v="6422.4817002935006"/>
    <n v="-3416.25752689192"/>
    <n v="1.1363948028620838"/>
    <n v="5645.4222636746417"/>
    <n v="-2639.1980902730611"/>
    <n v="0.87791127276006675"/>
    <n v="8.5692041363316047"/>
    <n v="2997.6549692652488"/>
    <n v="0.99714951259718076"/>
    <n v="8.5633222079458449"/>
    <n v="2997.6608511936347"/>
    <n v="0.9971514691806046"/>
    <n v="8.5643390679077527"/>
    <n v="2997.6598343336727"/>
    <n v="0.99715113092906271"/>
    <n v="8.4705260209367239"/>
    <n v="2997.753647380644"/>
    <n v="0.99718233720030525"/>
    <n v="8.4602911879432785"/>
    <n v="2997.7638822136373"/>
    <n v="0.99718574174780505"/>
    <n v="8.6069341305190754"/>
    <n v="2997.6172392710614"/>
    <n v="0.99713696197154178"/>
  </r>
  <r>
    <x v="210"/>
    <x v="1"/>
    <d v="2018-01-07T00:00:00"/>
    <n v="5468.5594963920266"/>
    <n v="6683.7949400346988"/>
    <n v="5337.194077987413"/>
    <n v="8.5824553402947306"/>
    <n v="8.6067705145537161"/>
    <n v="810.15696242844842"/>
    <n v="802.22650314509701"/>
    <n v="806.14628439662442"/>
    <n v="6.6922652203271484"/>
    <n v="6.6972280096692778"/>
    <n v="405.07848121422421"/>
    <n v="403.36688689582934"/>
    <n v="403.87527780467701"/>
    <n v="6.0011061119925895"/>
    <n v="6.0040808291093324"/>
    <x v="210"/>
    <n v="8.2089862093764143"/>
    <x v="1"/>
    <n v="2"/>
    <x v="210"/>
    <n v="21.275826672614471"/>
    <x v="0"/>
    <n v="0"/>
    <n v="1"/>
    <n v="0"/>
    <n v="0"/>
    <n v="0"/>
    <n v="0"/>
    <n v="6707.6724583901996"/>
    <n v="-3033.8563609960747"/>
    <n v="0.82580517929245834"/>
    <n v="5270.9152730579581"/>
    <n v="-1597.0991756638332"/>
    <n v="0.43472485647734843"/>
    <n v="4140.9986533891606"/>
    <n v="-467.18255599503573"/>
    <n v="0.1271654714362031"/>
    <n v="6211.9375570617658"/>
    <n v="-2538.1214596676409"/>
    <n v="0.69086785848316046"/>
    <n v="6436.6120834751837"/>
    <n v="-2762.7959860810588"/>
    <n v="0.75202348534558872"/>
    <n v="5662.877767538871"/>
    <n v="-1989.0616701447461"/>
    <n v="0.54141568805134466"/>
    <n v="8.5703054836216062"/>
    <n v="3665.2457919105032"/>
    <n v="0.99766719257131553"/>
    <n v="8.5640320739496225"/>
    <n v="3665.2520653201755"/>
    <n v="0.99766890017167054"/>
    <n v="8.5674895162390854"/>
    <n v="3665.2486078778857"/>
    <n v="0.99766795906787054"/>
    <n v="8.4723371042129418"/>
    <n v="3665.3437602899121"/>
    <n v="0.99769385922441178"/>
    <n v="8.4613062349668642"/>
    <n v="3665.3547911591581"/>
    <n v="0.99769686178876282"/>
    <n v="8.6098698256696355"/>
    <n v="3665.2062275684552"/>
    <n v="0.99765642329462911"/>
  </r>
  <r>
    <x v="211"/>
    <x v="1"/>
    <d v="2018-01-14T00:00:00"/>
    <n v="5523.245091355946"/>
    <n v="6750.6328894350454"/>
    <n v="5393.0093819979729"/>
    <n v="8.5928588349978643"/>
    <n v="8.6167208454068831"/>
    <n v="818.2585320527329"/>
    <n v="810.2425175989149"/>
    <n v="814.20774724059061"/>
    <n v="6.7022155511803163"/>
    <n v="6.7071783405224457"/>
    <n v="409.12926602636645"/>
    <n v="407.4005522872053"/>
    <n v="407.91403058272374"/>
    <n v="6.0110564428457574"/>
    <n v="6.0140311599625003"/>
    <x v="211"/>
    <n v="8.2498943252151111"/>
    <x v="1"/>
    <n v="3"/>
    <x v="211"/>
    <n v="21.306130829023939"/>
    <x v="0"/>
    <n v="0"/>
    <n v="1"/>
    <n v="0"/>
    <n v="0"/>
    <n v="0"/>
    <n v="0"/>
    <n v="6761.451857519537"/>
    <n v="-2934.2304982438441"/>
    <n v="0.76667384057428845"/>
    <n v="5306.481607748563"/>
    <n v="-1479.26024847287"/>
    <n v="0.38651024061822808"/>
    <n v="4164.4013381058039"/>
    <n v="-337.17997883011094"/>
    <n v="8.810046432587916E-2"/>
    <n v="6224.0001408638882"/>
    <n v="-2396.7787815881952"/>
    <n v="0.62624514147302657"/>
    <n v="6450.8837704886846"/>
    <n v="-2623.6624112129916"/>
    <n v="0.68552669545864042"/>
    <n v="5680.5078264417434"/>
    <n v="-1853.2864671660504"/>
    <n v="0.48423811773374603"/>
    <n v="8.5714068309116058"/>
    <n v="3818.6499524447813"/>
    <n v="0.9977604099616193"/>
    <n v="8.5647419399533984"/>
    <n v="3818.6566173357396"/>
    <n v="0.99776215140543267"/>
    <n v="8.5706399645704181"/>
    <n v="3818.6507193111224"/>
    <n v="0.9977606103331863"/>
    <n v="8.4741481874891598"/>
    <n v="3818.747211088204"/>
    <n v="0.99778582229978652"/>
    <n v="8.4623551943250881"/>
    <n v="3818.7590040813679"/>
    <n v="0.99778890364577022"/>
    <n v="8.6127861726963779"/>
    <n v="3818.6085731029966"/>
    <n v="0.99774959811200303"/>
  </r>
  <r>
    <x v="212"/>
    <x v="1"/>
    <d v="2018-01-21T00:00:00"/>
    <n v="5578.4775422695056"/>
    <n v="6818.1392183293965"/>
    <n v="5448.6498300794328"/>
    <n v="8.6031231193651578"/>
    <n v="8.6266711762600519"/>
    <n v="826.44111737326023"/>
    <n v="818.34181748608762"/>
    <n v="822.34982471299656"/>
    <n v="6.7121658820334842"/>
    <n v="6.7171286713756135"/>
    <n v="413.22055868663017"/>
    <n v="411.47455676680266"/>
    <n v="411.99317088855105"/>
    <n v="6.0210067736989252"/>
    <n v="6.0239814908156681"/>
    <x v="212"/>
    <n v="8.2277645179833989"/>
    <x v="1"/>
    <n v="4"/>
    <x v="212"/>
    <n v="21.336295775097568"/>
    <x v="0"/>
    <n v="0"/>
    <n v="1"/>
    <n v="0"/>
    <n v="0"/>
    <n v="0"/>
    <n v="0"/>
    <n v="6815.7690506401696"/>
    <n v="-3072.3130877447106"/>
    <n v="0.82071570179988496"/>
    <n v="5342.4036057860731"/>
    <n v="-1598.9476428906141"/>
    <n v="0.42713141512525571"/>
    <n v="4188.0380496696143"/>
    <n v="-444.58208677415541"/>
    <n v="0.11876247274731758"/>
    <n v="6236.1833505040313"/>
    <n v="-2492.7273876085724"/>
    <n v="0.6658893312265699"/>
    <n v="6465.2981743723194"/>
    <n v="-2721.8422114768605"/>
    <n v="0.72709342341818051"/>
    <n v="5698.3141859336447"/>
    <n v="-1954.8582230381858"/>
    <n v="0.52220681702000238"/>
    <n v="8.5725081782016073"/>
    <n v="3734.8834547172573"/>
    <n v="0.99771000159660728"/>
    <n v="8.5654518059571743"/>
    <n v="3734.8905110895016"/>
    <n v="0.99771188658532206"/>
    <n v="8.5737904129017508"/>
    <n v="3734.8821724825571"/>
    <n v="0.99770965906961806"/>
    <n v="8.4759592707653777"/>
    <n v="3734.9800036246934"/>
    <n v="0.99773579297986192"/>
    <n v="8.4634276352632458"/>
    <n v="3734.9925352601958"/>
    <n v="0.99773914059116731"/>
    <n v="8.6156891226945582"/>
    <n v="3734.8402737727642"/>
    <n v="0.99769846654853378"/>
  </r>
  <r>
    <x v="213"/>
    <x v="1"/>
    <d v="2018-01-28T00:00:00"/>
    <n v="5634.2623176922007"/>
    <n v="6886.3206105126901"/>
    <n v="5504.3335763632631"/>
    <n v="8.6132909839473513"/>
    <n v="8.6366215071132206"/>
    <n v="834.70552854699292"/>
    <n v="826.52367301654022"/>
    <n v="830.57332296012657"/>
    <n v="6.722116212886653"/>
    <n v="6.7270790022287814"/>
    <n v="417.35276427349646"/>
    <n v="415.58930202148827"/>
    <n v="416.11310259743652"/>
    <n v="6.0309571045520931"/>
    <n v="6.033931821668836"/>
    <x v="213"/>
    <n v="8.1009721431354595"/>
    <x v="1"/>
    <n v="5"/>
    <x v="213"/>
    <n v="21.366364301386099"/>
    <x v="0"/>
    <n v="0"/>
    <n v="1"/>
    <n v="0"/>
    <n v="0"/>
    <n v="0"/>
    <n v="0"/>
    <n v="6870.6294156920076"/>
    <n v="-3572.9570886404599"/>
    <n v="1.0834785067426771"/>
    <n v="5378.6848238039593"/>
    <n v="-2081.0124967524116"/>
    <n v="0.63105496555294416"/>
    <n v="4211.9111283490611"/>
    <n v="-914.23880129751342"/>
    <n v="0.27723761205678532"/>
    <n v="6248.4883922405761"/>
    <n v="-2950.8160651890284"/>
    <n v="0.89481785105900935"/>
    <n v="6479.8567222947913"/>
    <n v="-3182.1843952432437"/>
    <n v="0.96497895474303785"/>
    <n v="5716.2986090204649"/>
    <n v="-2418.6262819689173"/>
    <n v="0.73343438707611486"/>
    <n v="8.5736095254916087"/>
    <n v="3289.0987175260561"/>
    <n v="0.99740010265569434"/>
    <n v="8.5661616719609519"/>
    <n v="3289.1061653795869"/>
    <n v="0.99740236117406489"/>
    <n v="8.5769408612330817"/>
    <n v="3289.0953861903145"/>
    <n v="0.99739909244745917"/>
    <n v="8.4777703540415956"/>
    <n v="3289.194556697506"/>
    <n v="0.99742916532837522"/>
    <n v="8.4645163400001824"/>
    <n v="3289.2078107115476"/>
    <n v="0.9974331845312332"/>
    <n v="8.6185827936502939"/>
    <n v="3289.0537442578975"/>
    <n v="0.99738646477306125"/>
  </r>
  <r>
    <x v="214"/>
    <x v="1"/>
    <d v="2018-02-04T00:00:00"/>
    <n v="5690.6049408691233"/>
    <n v="6955.1838166178177"/>
    <n v="5560.2149857150207"/>
    <n v="8.6233920529926049"/>
    <n v="8.6465718379663876"/>
    <n v="843.05258383246269"/>
    <n v="834.78812842450145"/>
    <n v="838.87905618972786"/>
    <n v="6.7320665437398208"/>
    <n v="6.7370293330819493"/>
    <n v="421.52629191623134"/>
    <n v="419.74519494780839"/>
    <n v="420.27423362341085"/>
    <n v="6.0409074354052619"/>
    <n v="6.0438821525220039"/>
    <x v="214"/>
    <n v="8.1699097581359386"/>
    <x v="1"/>
    <n v="6"/>
    <x v="214"/>
    <n v="21.396366032137689"/>
    <x v="0"/>
    <n v="0"/>
    <n v="1"/>
    <n v="0"/>
    <n v="0"/>
    <n v="0"/>
    <n v="0"/>
    <n v="6926.0383843943655"/>
    <n v="-3393.0132619306346"/>
    <n v="0.96037054487870155"/>
    <n v="5415.328854002023"/>
    <n v="-1882.3037315382921"/>
    <n v="0.53277394479031626"/>
    <n v="4236.0229378153026"/>
    <n v="-702.99781535157172"/>
    <n v="0.19897900269142185"/>
    <n v="6260.9164843944864"/>
    <n v="-2727.8913619307555"/>
    <n v="0.77211207601843457"/>
    <n v="6494.5608556964871"/>
    <n v="-2961.5357332327562"/>
    <n v="0.8382436101013484"/>
    <n v="5734.4628763381534"/>
    <n v="-2201.4377538744225"/>
    <n v="0.62310277384590596"/>
    <n v="8.5747108727816084"/>
    <n v="3524.4504115909494"/>
    <n v="0.99757298332857536"/>
    <n v="8.566871537964726"/>
    <n v="3524.4582509257662"/>
    <n v="0.99757520220179163"/>
    <n v="8.5800913095644145"/>
    <n v="3524.4450311541664"/>
    <n v="0.99757146043060652"/>
    <n v="8.4795814373178136"/>
    <n v="3524.545541026413"/>
    <n v="0.99759990910242813"/>
    <n v="8.4656163116070022"/>
    <n v="3524.559506152124"/>
    <n v="0.99760386184129268"/>
    <n v="8.621470036479046"/>
    <n v="3524.4036524272519"/>
    <n v="0.99755974844852879"/>
  </r>
  <r>
    <x v="215"/>
    <x v="1"/>
    <d v="2018-02-11T00:00:00"/>
    <n v="5747.5109902778149"/>
    <n v="7024.7356547839963"/>
    <n v="5616.4037870838583"/>
    <n v="8.6334468425305282"/>
    <n v="8.6565221688195564"/>
    <n v="851.48310967078737"/>
    <n v="843.13561904764447"/>
    <n v="847.26784675162503"/>
    <n v="6.7420168745929887"/>
    <n v="6.7469796639351181"/>
    <n v="425.74155483539369"/>
    <n v="423.94264686911805"/>
    <n v="424.47697595964496"/>
    <n v="6.0508577662584297"/>
    <n v="6.0538324833751727"/>
    <x v="215"/>
    <n v="8.0766098800813921"/>
    <x v="1"/>
    <n v="7"/>
    <x v="215"/>
    <n v="21.426321483381948"/>
    <x v="0"/>
    <n v="0"/>
    <n v="1"/>
    <n v="0"/>
    <n v="0"/>
    <n v="0"/>
    <n v="0"/>
    <n v="6982.0014427837459"/>
    <n v="-3763.6971583600148"/>
    <n v="1.169465913020074"/>
    <n v="5452.3393245020688"/>
    <n v="-2234.0350400783377"/>
    <n v="0.69416526302091519"/>
    <n v="4260.3758653762079"/>
    <n v="-1042.0715809524768"/>
    <n v="0.32379523154351764"/>
    <n v="6273.4688574699358"/>
    <n v="-3055.1645730462046"/>
    <n v="0.94930879837338367"/>
    <n v="6509.4120304322005"/>
    <n v="-3291.1077460084693"/>
    <n v="1.0226216837037752"/>
    <n v="5752.8087863290184"/>
    <n v="-2534.5045019052873"/>
    <n v="0.78752792710497699"/>
    <n v="8.5758122200716098"/>
    <n v="3209.7284722036597"/>
    <n v="0.99733530099637335"/>
    <n v="8.5675814039685037"/>
    <n v="3209.7367030197624"/>
    <n v="0.99733785849727297"/>
    <n v="8.5832417578957472"/>
    <n v="3209.7210426658353"/>
    <n v="0.99733299247077478"/>
    <n v="8.4813925205940315"/>
    <n v="3209.8228919031371"/>
    <n v="0.99736463933455788"/>
    <n v="8.4667240895016498"/>
    <n v="3209.8375603342297"/>
    <n v="0.9973691971481754"/>
    <n v="8.6243528255588835"/>
    <n v="3209.6799315981721"/>
    <n v="0.99732021833134299"/>
  </r>
  <r>
    <x v="216"/>
    <x v="1"/>
    <d v="2018-02-18T00:00:00"/>
    <n v="5804.9861001805939"/>
    <n v="7094.9830113318367"/>
    <n v="5672.9784810128785"/>
    <n v="8.6434695640905481"/>
    <n v="8.6664724996727251"/>
    <n v="859.99794076749527"/>
    <n v="851.56677990756987"/>
    <n v="855.74052521914132"/>
    <n v="6.7519672054461566"/>
    <n v="6.7569299947882859"/>
    <n v="429.99897038374763"/>
    <n v="428.18207332935867"/>
    <n v="428.72174571924143"/>
    <n v="6.0608080971115976"/>
    <n v="6.0637828142283405"/>
    <x v="216"/>
    <n v="8.0777836748470992"/>
    <x v="1"/>
    <n v="8"/>
    <x v="216"/>
    <n v="21.456244866648301"/>
    <x v="0"/>
    <n v="0"/>
    <n v="1"/>
    <n v="0"/>
    <n v="0"/>
    <n v="0"/>
    <n v="0"/>
    <n v="7038.5241317570217"/>
    <n v="-3816.4400006616497"/>
    <n v="1.1844631751946906"/>
    <n v="5489.7198997071146"/>
    <n v="-2267.6357686117426"/>
    <n v="0.70377919270557432"/>
    <n v="4284.9723222127213"/>
    <n v="-1062.8881911173494"/>
    <n v="0.32987598953724789"/>
    <n v="6286.1467542761393"/>
    <n v="-3064.0626231807673"/>
    <n v="0.95095674057992896"/>
    <n v="6524.4117169152705"/>
    <n v="-3302.3275858198986"/>
    <n v="1.0249042084128472"/>
    <n v="5771.3381554197922"/>
    <n v="-2549.2540243244202"/>
    <n v="0.79118170743039595"/>
    <n v="8.5769135673616095"/>
    <n v="3213.5072175280102"/>
    <n v="0.99733808515904709"/>
    <n v="8.5682912699722795"/>
    <n v="3213.5158398253998"/>
    <n v="0.99734076115912607"/>
    <n v="8.5863922062270781"/>
    <n v="3213.4977388891448"/>
    <n v="0.99733514338643037"/>
    <n v="8.4832036038702512"/>
    <n v="3213.6009274915018"/>
    <n v="0.99736716880791498"/>
    <n v="8.4678372765261702"/>
    <n v="3213.6162938188459"/>
    <n v="0.99737193787250755"/>
    <n v="8.6272325285487916"/>
    <n v="3213.4568985668234"/>
    <n v="0.99732246826043747"/>
  </r>
  <r>
    <x v="217"/>
    <x v="1"/>
    <d v="2018-02-25T00:00:00"/>
    <n v="5863.0359611823978"/>
    <n v="7165.9328414451529"/>
    <n v="5729.9957250637335"/>
    <n v="8.6534700636463313"/>
    <n v="8.6764228305258921"/>
    <n v="868.59792017517009"/>
    <n v="860.08235004136998"/>
    <n v="864.29793047133262"/>
    <n v="6.7619175362993245"/>
    <n v="6.7668803256414538"/>
    <n v="434.29896008758504"/>
    <n v="432.46389406011713"/>
    <n v="433.00896317643378"/>
    <n v="6.0707584279647655"/>
    <n v="6.0737331450815084"/>
    <x v="217"/>
    <n v="8.0783973829418265"/>
    <x v="1"/>
    <n v="9"/>
    <x v="217"/>
    <n v="21.486146027910422"/>
    <x v="0"/>
    <n v="0"/>
    <n v="1"/>
    <n v="0"/>
    <n v="0"/>
    <n v="0"/>
    <n v="0"/>
    <n v="7095.6120476200258"/>
    <n v="-3871.5498905083027"/>
    <n v="1.2008297923066817"/>
    <n v="5527.4742806642098"/>
    <n v="-2303.4121235524867"/>
    <n v="0.71444408057442632"/>
    <n v="4309.8147436175996"/>
    <n v="-1085.7525865058765"/>
    <n v="0.33676540140855976"/>
    <n v="6298.9514300504043"/>
    <n v="-3074.8892729386812"/>
    <n v="0.95373138701932514"/>
    <n v="6539.5614002631719"/>
    <n v="-3315.4992431514488"/>
    <n v="1.0283608322618816"/>
    <n v="5790.0528182014732"/>
    <n v="-2565.9906610897501"/>
    <n v="0.79588746619838546"/>
    <n v="8.5780149146516109"/>
    <n v="3215.4841421970714"/>
    <n v="0.99733937669417128"/>
    <n v="8.5690011359760554"/>
    <n v="3215.493155975747"/>
    <n v="0.99734217247732826"/>
    <n v="8.5895426545584108"/>
    <n v="3215.4726144571646"/>
    <n v="0.99733580116139775"/>
    <n v="8.4850146871464673"/>
    <n v="3215.5771424245768"/>
    <n v="0.99736822236245359"/>
    <n v="8.4689542118913987"/>
    <n v="3215.5932028998318"/>
    <n v="0.99737320380340366"/>
    <n v="8.6301100929846619"/>
    <n v="3215.4320470187386"/>
    <n v="0.99732321845162075"/>
  </r>
  <r>
    <x v="218"/>
    <x v="1"/>
    <d v="2018-03-04T00:00:00"/>
    <n v="5921.6663207942229"/>
    <n v="7237.5921698596057"/>
    <n v="5787.4969037828796"/>
    <n v="8.663455163410827"/>
    <n v="8.6863731613790609"/>
    <n v="877.28389937692191"/>
    <n v="868.68312470914589"/>
    <n v="872.94090977604606"/>
    <n v="6.7718678671524932"/>
    <n v="6.7768306564946217"/>
    <n v="438.64194968846095"/>
    <n v="436.78853299995774"/>
    <n v="437.33905280819818"/>
    <n v="6.0807087588179334"/>
    <n v="6.0836834759346763"/>
    <x v="218"/>
    <n v="8.1033385674108231"/>
    <x v="1"/>
    <n v="10"/>
    <x v="218"/>
    <n v="21.516031789381255"/>
    <x v="0"/>
    <n v="0"/>
    <n v="1"/>
    <n v="0"/>
    <n v="0"/>
    <n v="0"/>
    <n v="0"/>
    <n v="7153.2708426416648"/>
    <n v="-3847.7855830325657"/>
    <n v="1.164060729615112"/>
    <n v="5565.6062054308777"/>
    <n v="-2260.1209458217786"/>
    <n v="0.68374860824188233"/>
    <n v="4334.9055892365277"/>
    <n v="-1029.4203296274286"/>
    <n v="0.31142789901570034"/>
    <n v="6311.8841525824137"/>
    <n v="-3006.3988929733146"/>
    <n v="0.90951816657892037"/>
    <n v="6554.8625804445528"/>
    <n v="-3249.3773208354537"/>
    <n v="0.98302580880960255"/>
    <n v="5808.9546276109722"/>
    <n v="-2503.4693680018731"/>
    <n v="0.75736818390711236"/>
    <n v="8.5791162619416106"/>
    <n v="3296.9061433471575"/>
    <n v="0.99740458190306491"/>
    <n v="8.569711001979833"/>
    <n v="3296.9155486071195"/>
    <n v="0.99740742725230214"/>
    <n v="8.5926931028897435"/>
    <n v="3296.8925665062093"/>
    <n v="0.99740047453610303"/>
    <n v="8.486825770422687"/>
    <n v="3296.9984338386762"/>
    <n v="0.99743250230938063"/>
    <n v="8.4700737448470136"/>
    <n v="3297.0151858642521"/>
    <n v="0.99743757025682556"/>
    <n v="8.632986175408135"/>
    <n v="3296.8522734336912"/>
    <n v="0.99738828477594577"/>
  </r>
  <r>
    <x v="219"/>
    <x v="1"/>
    <d v="2018-03-11T00:00:00"/>
    <n v="1110.3124351489168"/>
    <n v="2439.3975427049536"/>
    <n v="4384.341563192691"/>
    <n v="8.3857947369051242"/>
    <n v="7.0123967278073893"/>
    <n v="886.05673837069116"/>
    <n v="877.36993153991853"/>
    <n v="881.67031887380654"/>
    <n v="6.7818181980056611"/>
    <n v="6.7867809873477905"/>
    <n v="443.02836918534558"/>
    <n v="441.15641832972921"/>
    <n v="441.71244333628022"/>
    <n v="6.0906590896711021"/>
    <n v="6.0936338067878451"/>
    <x v="219"/>
    <n v="8.2890032437392218"/>
    <x v="1"/>
    <n v="11"/>
    <x v="219"/>
    <n v="21.258272024581888"/>
    <x v="0"/>
    <n v="0"/>
    <n v="1"/>
    <n v="0"/>
    <n v="0"/>
    <n v="0"/>
    <n v="0"/>
    <n v="2421.645976178575"/>
    <n v="1558.2192850359365"/>
    <n v="0.39152563787057054"/>
    <n v="5604.1194494452111"/>
    <n v="-1624.2541882306996"/>
    <n v="0.40811788380369335"/>
    <n v="4360.2473433116438"/>
    <n v="-380.3820820971323"/>
    <n v="9.557662310935959E-2"/>
    <n v="5250.5926097994743"/>
    <n v="-1270.7273485849628"/>
    <n v="0.31928903748796322"/>
    <n v="6570.3167724277464"/>
    <n v="-2590.4515112132349"/>
    <n v="0.65088924905531154"/>
    <n v="5828.0454551145658"/>
    <n v="-1848.1801939000543"/>
    <n v="0.46438260408244481"/>
    <n v="8.393833035097737"/>
    <n v="3971.4714281794136"/>
    <n v="0.99789092532430701"/>
    <n v="8.5704208679836089"/>
    <n v="3971.294840346528"/>
    <n v="0.99784655501996367"/>
    <n v="8.5958435512210762"/>
    <n v="3971.2694176632904"/>
    <n v="0.99784016719485669"/>
    <n v="8.4390800371765646"/>
    <n v="3971.4261811773349"/>
    <n v="0.99787955634593484"/>
    <n v="8.5197124583350252"/>
    <n v="3971.3455487561764"/>
    <n v="0.99785929625774938"/>
    <n v="8.6081804387451619"/>
    <n v="3971.2570807757666"/>
    <n v="0.99783706736943201"/>
  </r>
  <r>
    <x v="220"/>
    <x v="1"/>
    <d v="2018-03-18T00:00:00"/>
    <n v="6040.6918138421861"/>
    <n v="6624.6005014719176"/>
    <n v="4881.2466383875399"/>
    <n v="8.4931559249091499"/>
    <n v="8.7062738230853967"/>
    <n v="389.27245841982119"/>
    <n v="633.32119497986992"/>
    <n v="637.66459839525623"/>
    <n v="6.4578124372675463"/>
    <n v="5.96427950569666"/>
    <n v="194.6362292099106"/>
    <n v="268.59228594585613"/>
    <n v="269.15387120254104"/>
    <n v="5.5952832279707465"/>
    <n v="5.2711323251367146"/>
    <x v="220"/>
    <n v="8.0606099994189595"/>
    <x v="1"/>
    <n v="12"/>
    <x v="220"/>
    <n v="20.546251590147442"/>
    <x v="0"/>
    <n v="0"/>
    <n v="1"/>
    <n v="0"/>
    <n v="0"/>
    <n v="0"/>
    <n v="0"/>
    <n v="7270.3239624150892"/>
    <n v="-4103.1024138942284"/>
    <n v="1.2954895485004634"/>
    <n v="3423.2092321459204"/>
    <n v="-255.98768362505962"/>
    <n v="8.0824053418242767E-2"/>
    <n v="2925.2061827659736"/>
    <n v="242.01536575488717"/>
    <n v="7.6412515527343489E-2"/>
    <n v="6338.1388725946435"/>
    <n v="-3170.9173240737828"/>
    <n v="1.0011668825487272"/>
    <n v="5695.1839172543787"/>
    <n v="-2527.9623687335179"/>
    <n v="0.79816404694332599"/>
    <n v="4746.9788811383642"/>
    <n v="-1579.7573326175034"/>
    <n v="0.49878333688253457"/>
    <n v="8.5813189565216135"/>
    <n v="3158.6402295643393"/>
    <n v="0.99729058456282316"/>
    <n v="8.5473059909036717"/>
    <n v="3158.6742425299572"/>
    <n v="0.99730132361757406"/>
    <n v="8.3354252336169861"/>
    <n v="3158.8861232872437"/>
    <n v="0.9973682216081442"/>
    <n v="8.3729491430695457"/>
    <n v="3158.8485993777913"/>
    <n v="0.99735637402852995"/>
    <n v="8.3350726084087281"/>
    <n v="3158.8864759124522"/>
    <n v="0.99736833294396432"/>
    <n v="8.5396585287838249"/>
    <n v="3158.6818899920768"/>
    <n v="0.99730373818251772"/>
  </r>
  <r>
    <x v="221"/>
    <x v="1"/>
    <d v="2018-03-25T00:00:00"/>
    <n v="6101.0987319806072"/>
    <n v="6690.8465064866359"/>
    <n v="5247.2022664654596"/>
    <n v="8.5654503119175054"/>
    <n v="8.7162241539385636"/>
    <n v="393.16518300401947"/>
    <n v="513.24318899194463"/>
    <n v="391.21882071192033"/>
    <n v="5.9692670472076985"/>
    <n v="5.9742298365498279"/>
    <n v="196.58259150200973"/>
    <n v="218.18549983516363"/>
    <n v="195.99868281437998"/>
    <n v="5.2781079388731396"/>
    <n v="5.2810826559898825"/>
    <x v="221"/>
    <n v="8.1094321051336795"/>
    <x v="1"/>
    <n v="13"/>
    <x v="221"/>
    <n v="19.812825297998344"/>
    <x v="0"/>
    <n v="0"/>
    <n v="1"/>
    <n v="0"/>
    <n v="0"/>
    <n v="0"/>
    <n v="0"/>
    <n v="7329.7298765846763"/>
    <n v="-4004.0410246932156"/>
    <n v="1.2039734331778955"/>
    <n v="3440.2985064274053"/>
    <n v="-114.60965453594463"/>
    <n v="3.4461929434788E-2"/>
    <n v="2936.4509427763851"/>
    <n v="389.23790911507558"/>
    <n v="0.11703978527447011"/>
    <n v="6351.4634695520936"/>
    <n v="-3025.7746176606329"/>
    <n v="0.90981891343796228"/>
    <n v="5702.0413226056717"/>
    <n v="-2376.352470714211"/>
    <n v="0.71454443772233178"/>
    <n v="4755.4499511772319"/>
    <n v="-1429.7610992857713"/>
    <n v="0.42991427128626458"/>
    <n v="8.5824203038116131"/>
    <n v="3317.1064315876492"/>
    <n v="0.99741935560239492"/>
    <n v="8.5124527012168514"/>
    <n v="3317.176399190244"/>
    <n v="0.99744039413176755"/>
    <n v="8.3385756819483188"/>
    <n v="3317.3502762095122"/>
    <n v="0.99749267714049494"/>
    <n v="8.3652409842589179"/>
    <n v="3317.3236109072018"/>
    <n v="0.99748465916181506"/>
    <n v="8.2604492373182801"/>
    <n v="3317.4284026541422"/>
    <n v="0.99751616894869155"/>
    <n v="8.4690766073620978"/>
    <n v="3317.2197752840984"/>
    <n v="0.99745343687141819"/>
  </r>
  <r>
    <x v="222"/>
    <x v="1"/>
    <d v="2018-04-01T00:00:00"/>
    <n v="6162.1097193004134"/>
    <n v="6757.7549715515024"/>
    <n v="5521.6745023159456"/>
    <n v="8.6164364451380973"/>
    <n v="8.7261744847917324"/>
    <n v="397.09683483405962"/>
    <n v="455.1700119130021"/>
    <n v="395.13100891903957"/>
    <n v="5.9792173780608673"/>
    <n v="5.9841801674029957"/>
    <n v="198.54841741702981"/>
    <n v="204.43954214246995"/>
    <n v="197.95866964252377"/>
    <n v="5.2880582697263074"/>
    <n v="5.2910329868430503"/>
    <x v="222"/>
    <n v="8.0042654380301119"/>
    <x v="1"/>
    <n v="14"/>
    <x v="222"/>
    <n v="19.883712092925272"/>
    <x v="0"/>
    <n v="0"/>
    <n v="1"/>
    <n v="0"/>
    <n v="0"/>
    <n v="0"/>
    <n v="0"/>
    <n v="7389.7298498959599"/>
    <n v="-4396.0296149751166"/>
    <n v="1.468426786254821"/>
    <n v="3457.5586734517037"/>
    <n v="-463.85843853086044"/>
    <n v="0.15494485156531557"/>
    <n v="2947.8081503869003"/>
    <n v="45.892084533943034"/>
    <n v="1.5329552370882741E-2"/>
    <n v="6364.9213124791195"/>
    <n v="-3371.2210775582762"/>
    <n v="1.1261050916968027"/>
    <n v="5708.9673020104765"/>
    <n v="-2715.2670670896332"/>
    <n v="0.90699363797906363"/>
    <n v="4764.005731916488"/>
    <n v="-1770.3054969956447"/>
    <n v="0.59134360760153182"/>
    <n v="8.5835216511016146"/>
    <n v="2985.1167132697415"/>
    <n v="0.99713280523180747"/>
    <n v="8.513162567220629"/>
    <n v="2985.1870723536226"/>
    <n v="0.99715630761292784"/>
    <n v="8.3417261302796515"/>
    <n v="2985.3585087905635"/>
    <n v="0.99721357334546212"/>
    <n v="8.3670520675351376"/>
    <n v="2985.3331828533082"/>
    <n v="0.99720511360157738"/>
    <n v="8.254652839509852"/>
    <n v="2985.4455820813332"/>
    <n v="0.99724265885300689"/>
    <n v="8.4758984601412077"/>
    <n v="2985.224336460702"/>
    <n v="0.99716875512074599"/>
  </r>
  <r>
    <x v="223"/>
    <x v="1"/>
    <d v="2018-04-08T00:00:00"/>
    <n v="6223.7308164934175"/>
    <n v="6825.3325212670179"/>
    <n v="5732.2913965691869"/>
    <n v="8.6538706244614261"/>
    <n v="8.7361248156449012"/>
    <n v="401.06780318240027"/>
    <n v="428.11890754770116"/>
    <n v="399.08231900822994"/>
    <n v="5.9891677089140352"/>
    <n v="5.9941304982561645"/>
    <n v="200.53390159120013"/>
    <n v="201.70559375658107"/>
    <n v="199.93825633894903"/>
    <n v="5.2980086005794762"/>
    <n v="5.3009833176962191"/>
    <x v="223"/>
    <n v="7.9664388569572235"/>
    <x v="1"/>
    <n v="15"/>
    <x v="223"/>
    <n v="19.941046933954937"/>
    <x v="0"/>
    <n v="0"/>
    <n v="1"/>
    <n v="0"/>
    <n v="0"/>
    <n v="0"/>
    <n v="0"/>
    <n v="7450.3298229403563"/>
    <n v="-4567.7560161190731"/>
    <n v="1.5846102553592896"/>
    <n v="3474.9914421462463"/>
    <n v="-592.41763532496316"/>
    <n v="0.2055169008762496"/>
    <n v="2959.2789300735212"/>
    <n v="-76.705123252238081"/>
    <n v="2.6609942500248954E-2"/>
    <n v="6378.5137338354143"/>
    <n v="-3495.9399270141312"/>
    <n v="1.2127841856959176"/>
    <n v="5715.9625412093301"/>
    <n v="-2833.3887343880469"/>
    <n v="0.98293709867312151"/>
    <n v="4772.6470704631365"/>
    <n v="-1890.0732636418534"/>
    <n v="0.65568946029038699"/>
    <n v="8.5846229983916142"/>
    <n v="2873.9891838228914"/>
    <n v="0.99702188961195815"/>
    <n v="8.5138724332244049"/>
    <n v="2874.0599343880585"/>
    <n v="0.99704643384565639"/>
    <n v="8.3448765786109842"/>
    <n v="2874.228930242672"/>
    <n v="0.99710506056814097"/>
    <n v="8.3688631508113556"/>
    <n v="2874.2049436704719"/>
    <n v="0.99709673933378318"/>
    <n v="8.2511423444451033"/>
    <n v="2874.3226644768379"/>
    <n v="0.99713757811684822"/>
    <n v="8.4814161287707641"/>
    <n v="2874.0923906925123"/>
    <n v="0.99705769333340211"/>
  </r>
  <r>
    <x v="224"/>
    <x v="1"/>
    <d v="2018-04-15T00:00:00"/>
    <n v="6285.9681246583532"/>
    <n v="6893.5858464796902"/>
    <n v="5898.3944149959361"/>
    <n v="8.6824354598073565"/>
    <n v="8.7460751464980682"/>
    <n v="405.07848121422421"/>
    <n v="416.59869438096268"/>
    <n v="403.07314219831221"/>
    <n v="5.999118039767203"/>
    <n v="6.0040808291093324"/>
    <n v="202.53924060711211"/>
    <n v="202.28914655195277"/>
    <n v="201.93763890233851"/>
    <n v="5.3079589314326441"/>
    <n v="5.310933648549387"/>
    <x v="224"/>
    <n v="8.0570443699825613"/>
    <x v="1"/>
    <n v="16"/>
    <x v="224"/>
    <n v="19.989512431007203"/>
    <x v="0"/>
    <n v="0"/>
    <n v="1"/>
    <n v="0"/>
    <n v="0"/>
    <n v="0"/>
    <n v="0"/>
    <n v="7511.5357957151973"/>
    <n v="-4355.5872759143149"/>
    <n v="1.3801198747656125"/>
    <n v="3492.5985385277331"/>
    <n v="-336.65001872685025"/>
    <n v="0.10667158117905244"/>
    <n v="2970.8644175570071"/>
    <n v="185.0841022438758"/>
    <n v="5.8646109428791712E-2"/>
    <n v="6392.2420794052741"/>
    <n v="-3236.2935596043912"/>
    <n v="1.0254582859319192"/>
    <n v="5723.0277328001712"/>
    <n v="-2567.0792129992883"/>
    <n v="0.81340972354050067"/>
    <n v="4781.3748223952516"/>
    <n v="-1625.4263025943687"/>
    <n v="0.51503574674815078"/>
    <n v="8.5857243456816157"/>
    <n v="3147.3627954552012"/>
    <n v="0.99727951064733356"/>
    <n v="8.5145822992281808"/>
    <n v="3147.4339375016548"/>
    <n v="0.99730205285485285"/>
    <n v="8.3480270269423151"/>
    <n v="3147.6004927739405"/>
    <n v="0.99735482788310215"/>
    <n v="8.3706742340875753"/>
    <n v="3147.5778455667951"/>
    <n v="0.99734765184489893"/>
    <n v="8.2491279035941059"/>
    <n v="3147.6993918972889"/>
    <n v="0.99738616525211432"/>
    <n v="8.4860802483165543"/>
    <n v="3147.4624395525661"/>
    <n v="0.99731108407026481"/>
  </r>
  <r>
    <x v="225"/>
    <x v="1"/>
    <d v="2018-04-22T00:00:00"/>
    <n v="6348.8278059049371"/>
    <n v="6962.5217049444864"/>
    <n v="6033.5244322686358"/>
    <n v="8.7050866019408808"/>
    <n v="8.7560254773512369"/>
    <n v="409.12926602636645"/>
    <n v="412.8639802036646"/>
    <n v="407.1038736202953"/>
    <n v="6.0090683706203709"/>
    <n v="6.0140311599625003"/>
    <n v="204.56463301318323"/>
    <n v="203.88198707481408"/>
    <n v="203.95701529136187"/>
    <n v="5.317909262285812"/>
    <n v="5.3208839794025549"/>
    <x v="225"/>
    <n v="7.9022384141153577"/>
    <x v="1"/>
    <n v="17"/>
    <x v="225"/>
    <n v="20.032064234847063"/>
    <x v="0"/>
    <n v="0"/>
    <n v="1"/>
    <n v="0"/>
    <n v="0"/>
    <n v="0"/>
    <n v="0"/>
    <n v="7573.3538282177869"/>
    <n v="-4870.0271027043073"/>
    <n v="1.8014940838419287"/>
    <n v="3510.3817058730356"/>
    <n v="-807.05498035955588"/>
    <n v="0.29854141297192294"/>
    <n v="2982.5657599153292"/>
    <n v="-279.23903440184949"/>
    <n v="0.10329459320120095"/>
    <n v="6406.1077084308308"/>
    <n v="-3702.7809829173511"/>
    <n v="1.3697127128479194"/>
    <n v="5730.1635763069216"/>
    <n v="-3026.836850793442"/>
    <n v="1.1196711156763759"/>
    <n v="4790.1898518466878"/>
    <n v="-2086.8631263332081"/>
    <n v="0.77196111984459514"/>
    <n v="8.5868256929716154"/>
    <n v="2694.7398998205081"/>
    <n v="0.99682360788582058"/>
    <n v="8.5152921652319584"/>
    <n v="2694.8114333482476"/>
    <n v="0.99685006918147689"/>
    <n v="8.3511774752736478"/>
    <n v="2694.9755480382059"/>
    <n v="0.99691077759988944"/>
    <n v="8.3724853173637932"/>
    <n v="2694.9542401961157"/>
    <n v="0.99690289551819766"/>
    <n v="8.2481109666928702"/>
    <n v="2695.0786145467869"/>
    <n v="0.99694890340525666"/>
    <n v="8.4901752584179455"/>
    <n v="2694.8365502550619"/>
    <n v="0.99685936029178823"/>
  </r>
  <r>
    <x v="226"/>
    <x v="1"/>
    <d v="2018-04-29T00:00:00"/>
    <n v="6412.3160839639859"/>
    <n v="7032.1469219939308"/>
    <n v="6147.1619277772406"/>
    <n v="8.7237457791299615"/>
    <n v="8.7659758082044057"/>
    <n v="413.22055868663011"/>
    <n v="413.04226944514733"/>
    <n v="411.17491235649828"/>
    <n v="6.0190187014735388"/>
    <n v="6.0239814908156681"/>
    <n v="206.61027934331509"/>
    <n v="205.79179166276475"/>
    <n v="205.99658544427552"/>
    <n v="5.3278595931389798"/>
    <n v="5.3308343102557227"/>
    <x v="226"/>
    <n v="8.055622074165278"/>
    <x v="1"/>
    <n v="18"/>
    <x v="226"/>
    <n v="20.070624073742479"/>
    <x v="0"/>
    <n v="0"/>
    <n v="1"/>
    <n v="0"/>
    <n v="0"/>
    <n v="0"/>
    <n v="0"/>
    <n v="7635.7900410454013"/>
    <n v="-4484.3270230124381"/>
    <n v="1.4229349979208719"/>
    <n v="3528.3427048917906"/>
    <n v="-376.87968685882788"/>
    <n v="0.11958880199522808"/>
    <n v="2994.3841156972339"/>
    <n v="157.0789023357288"/>
    <n v="4.9843168533759974E-2"/>
    <n v="6420.1119937466428"/>
    <n v="-3268.6489757136801"/>
    <n v="1.0371846209237323"/>
    <n v="5737.370778248739"/>
    <n v="-2585.9077602157763"/>
    <n v="0.82054199761157687"/>
    <n v="4799.093031592638"/>
    <n v="-1647.6300135596753"/>
    <n v="0.52281432595965238"/>
    <n v="8.5879270402616168"/>
    <n v="3142.8750909927012"/>
    <n v="0.99727493961023161"/>
    <n v="8.5160020312357343"/>
    <n v="3142.9470160017272"/>
    <n v="0.99729776234640666"/>
    <n v="8.3543279236049806"/>
    <n v="3143.1086901093577"/>
    <n v="0.99734906363304887"/>
    <n v="8.3742964006400094"/>
    <n v="3143.0887216323226"/>
    <n v="0.99734272737686536"/>
    <n v="8.2477673824084121"/>
    <n v="3143.2152506505545"/>
    <n v="0.99738287667181436"/>
    <n v="8.4938860982774997"/>
    <n v="3142.9691319346853"/>
    <n v="0.9973047800181456"/>
  </r>
  <r>
    <x v="227"/>
    <x v="1"/>
    <d v="2018-05-06T00:00:00"/>
    <n v="6476.4392448036251"/>
    <n v="7102.4683912138698"/>
    <n v="6245.9451228851558"/>
    <n v="8.7396877518430376"/>
    <n v="8.7759261390575727"/>
    <n v="417.35276427349646"/>
    <n v="415.19751685932192"/>
    <n v="415.28666148006329"/>
    <n v="6.0289690323267076"/>
    <n v="6.033931821668836"/>
    <n v="208.67638213674823"/>
    <n v="207.81100499455317"/>
    <n v="208.05655129871826"/>
    <n v="5.3378099239921477"/>
    <n v="5.3407846411088915"/>
    <x v="227"/>
    <n v="8.8660417646432705"/>
    <x v="1"/>
    <n v="19"/>
    <x v="227"/>
    <n v="20.106466708161893"/>
    <x v="0"/>
    <n v="0"/>
    <n v="1"/>
    <n v="0"/>
    <n v="0"/>
    <n v="0"/>
    <n v="0"/>
    <n v="7698.8506160012912"/>
    <n v="-611.67793323894603"/>
    <n v="8.6307750723598031E-2"/>
    <n v="3546.4833139007337"/>
    <n v="3540.6893688616115"/>
    <n v="0.49959123720427934"/>
    <n v="3006.3206550369578"/>
    <n v="4080.8520277253874"/>
    <n v="0.57580818337486961"/>
    <n v="6434.2563219156136"/>
    <n v="652.91636084673155"/>
    <n v="9.2126492477709238E-2"/>
    <n v="5744.650052209975"/>
    <n v="1342.5226305523702"/>
    <n v="0.1894299307561248"/>
    <n v="4808.0852431360481"/>
    <n v="2279.0874396262971"/>
    <n v="0.32157921665568678"/>
    <n v="8.5890283875516165"/>
    <n v="7078.5836543747937"/>
    <n v="0.99878808817394249"/>
    <n v="8.5167118972395102"/>
    <n v="7078.6559708651057"/>
    <n v="0.99879829203005677"/>
    <n v="8.3574783719363133"/>
    <n v="7078.8152043904092"/>
    <n v="0.99882075987900465"/>
    <n v="8.3761074839162291"/>
    <n v="7078.7965752784294"/>
    <n v="0.99881813131147656"/>
    <n v="8.2478821279864913"/>
    <n v="7078.9248006343587"/>
    <n v="0.99883622390801241"/>
    <n v="8.4973354455850867"/>
    <n v="7078.6753473167601"/>
    <n v="0.998801026047206"/>
  </r>
  <r>
    <x v="228"/>
    <x v="1"/>
    <d v="2018-05-13T00:00:00"/>
    <n v="6541.2036372516613"/>
    <n v="7173.4930751260081"/>
    <n v="6334.5226771951075"/>
    <n v="8.7537697429859893"/>
    <n v="8.7858764699107414"/>
    <n v="421.52629191623134"/>
    <n v="418.36190438777663"/>
    <n v="419.43952809486393"/>
    <n v="6.0389193631798754"/>
    <n v="6.0438821525220039"/>
    <n v="210.76314595811567"/>
    <n v="209.87750366904692"/>
    <n v="210.13711681170543"/>
    <n v="5.3477602548453165"/>
    <n v="5.3507349719620594"/>
    <x v="228"/>
    <n v="8.9487451645122444"/>
    <x v="1"/>
    <n v="20"/>
    <x v="228"/>
    <n v="20.140449361011182"/>
    <x v="0"/>
    <n v="0"/>
    <n v="1"/>
    <n v="0"/>
    <n v="0"/>
    <n v="0"/>
    <n v="0"/>
    <n v="7762.5417967067406"/>
    <n v="-64.316005908937768"/>
    <n v="8.354653092381226E-3"/>
    <n v="3564.8053289997656"/>
    <n v="4133.4204617980376"/>
    <n v="0.53693157022478966"/>
    <n v="3018.3765597700785"/>
    <n v="4679.8492310277243"/>
    <n v="0.60791270069291248"/>
    <n v="6448.5420933662745"/>
    <n v="1249.6836974315283"/>
    <n v="0.16233398855686432"/>
    <n v="5752.0021189108229"/>
    <n v="1946.2236718869799"/>
    <n v="0.25281457374417743"/>
    <n v="4817.1673767948923"/>
    <n v="2881.0584140029105"/>
    <n v="0.37424966379225061"/>
    <n v="8.5901297348416179"/>
    <n v="7689.6356610629609"/>
    <n v="0.99888414162324124"/>
    <n v="8.5174217632432878"/>
    <n v="7689.7083690345598"/>
    <n v="0.99889358639318893"/>
    <n v="8.3606288202676442"/>
    <n v="7689.8651619775355"/>
    <n v="0.99891395380604953"/>
    <n v="8.377918567192447"/>
    <n v="7689.8478722306099"/>
    <n v="0.99891170786686878"/>
    <n v="8.2483106096506429"/>
    <n v="7689.9774801881522"/>
    <n v="0.99892854394846275"/>
    <n v="8.500605795937652"/>
    <n v="7689.7251850018647"/>
    <n v="0.998895770788368"/>
  </r>
  <r>
    <x v="229"/>
    <x v="1"/>
    <d v="2018-05-20T00:00:00"/>
    <n v="6606.6156736241792"/>
    <n v="7245.2280058772694"/>
    <n v="6416.1505761238286"/>
    <n v="8.7665736181181924"/>
    <n v="8.7958268007639102"/>
    <n v="425.74155483539369"/>
    <n v="422.05172961158519"/>
    <n v="423.63392337581251"/>
    <n v="6.0488696940330433"/>
    <n v="6.0538324833751727"/>
    <n v="212.87077741769684"/>
    <n v="211.97279529310185"/>
    <n v="212.23848797982248"/>
    <n v="5.3577105856984844"/>
    <n v="5.3606853028152273"/>
    <x v="229"/>
    <n v="8.9301034579042806"/>
    <x v="1"/>
    <n v="21"/>
    <x v="229"/>
    <n v="20.173153897849719"/>
    <x v="0"/>
    <n v="0"/>
    <n v="1"/>
    <n v="0"/>
    <n v="0"/>
    <n v="0"/>
    <n v="0"/>
    <n v="7826.869889219246"/>
    <n v="-270.82282061119986"/>
    <n v="3.584186521764085E-2"/>
    <n v="3583.3105642497885"/>
    <n v="3972.7365043582577"/>
    <n v="0.5257691579057493"/>
    <n v="3030.5530235505307"/>
    <n v="4525.4940450575159"/>
    <n v="0.59892348525181827"/>
    <n v="6462.9707225314414"/>
    <n v="1093.0763460766048"/>
    <n v="0.14466245857808932"/>
    <n v="5759.4277062786796"/>
    <n v="1796.6193623293666"/>
    <n v="0.23777238892456168"/>
    <n v="4826.3403317903249"/>
    <n v="2729.7067368177213"/>
    <n v="0.36126121396972455"/>
    <n v="8.5912310821316193"/>
    <n v="7547.4558375259148"/>
    <n v="0.99886299926348743"/>
    <n v="8.5181316292470637"/>
    <n v="7547.5289369787988"/>
    <n v="0.99887267356173093"/>
    <n v="8.3637792685989769"/>
    <n v="7547.6832893394476"/>
    <n v="0.99889310122175567"/>
    <n v="8.3797296504686649"/>
    <n v="7547.6673389575772"/>
    <n v="0.99889099027912587"/>
    <n v="8.2489546800717992"/>
    <n v="7547.7981139279746"/>
    <n v="0.99890829760519328"/>
    <n v="8.5037531456767894"/>
    <n v="7547.5433154623697"/>
    <n v="0.99887457647253075"/>
  </r>
  <r>
    <x v="230"/>
    <x v="1"/>
    <d v="2018-05-27T00:00:00"/>
    <n v="6672.6818303604196"/>
    <n v="7317.6802859360405"/>
    <n v="6493.1099523948051"/>
    <n v="8.778496886354759"/>
    <n v="8.8057771316170772"/>
    <n v="429.99897038374763"/>
    <n v="426.02534999766641"/>
    <n v="427.87026260957066"/>
    <n v="6.0588200248862112"/>
    <n v="6.0637828142283405"/>
    <n v="214.99948519187382"/>
    <n v="214.09147822224219"/>
    <n v="214.36087285962071"/>
    <n v="5.3676609165516522"/>
    <n v="5.3706356336683951"/>
    <x v="230"/>
    <n v="8.8903643753368424"/>
    <x v="1"/>
    <n v="22"/>
    <x v="230"/>
    <n v="20.204977827792622"/>
    <x v="0"/>
    <n v="0"/>
    <n v="1"/>
    <n v="0"/>
    <n v="0"/>
    <n v="0"/>
    <n v="0"/>
    <n v="7891.8412626568743"/>
    <n v="-630.17658965575811"/>
    <n v="8.678128473747293E-2"/>
    <n v="3602.0008518523109"/>
    <n v="3659.6638211488053"/>
    <n v="0.50397036849628196"/>
    <n v="3042.8512519687874"/>
    <n v="4218.8134210323287"/>
    <n v="0.58097056405232883"/>
    <n v="6477.5436379882603"/>
    <n v="784.12103501285583"/>
    <n v="0.10798089285618205"/>
    <n v="5766.9275495202146"/>
    <n v="1494.7371234809016"/>
    <n v="0.20583945841486417"/>
    <n v="4835.6050163357122"/>
    <n v="2426.059656665404"/>
    <n v="0.33409139170051444"/>
    <n v="8.592332429421619"/>
    <n v="7253.0723405716944"/>
    <n v="0.99881675444731455"/>
    <n v="8.5188414952508396"/>
    <n v="7253.1458315058653"/>
    <n v="0.99882687484497545"/>
    <n v="8.3669297169303096"/>
    <n v="7253.2977432841863"/>
    <n v="0.99884779453559203"/>
    <n v="8.3815407337448811"/>
    <n v="7253.283132267371"/>
    <n v="0.99884578246019706"/>
    <n v="8.2497472886103438"/>
    <n v="7253.4149257125055"/>
    <n v="0.99886393166579512"/>
    <n v="8.5068157494402552"/>
    <n v="7253.1578572516755"/>
    <n v="0.9988285309040682"/>
  </r>
  <r>
    <x v="231"/>
    <x v="1"/>
    <d v="2018-06-03T00:00:00"/>
    <n v="6739.4086486640226"/>
    <n v="7390.8570887954002"/>
    <n v="6566.9995612755702"/>
    <n v="8.7898123193835342"/>
    <n v="8.815727462470246"/>
    <n v="434.29896008758504"/>
    <n v="430.16215504262573"/>
    <n v="432.14896523566631"/>
    <n v="6.0687703557393791"/>
    <n v="6.0737331450815084"/>
    <n v="217.14948004379252"/>
    <n v="216.23207949732739"/>
    <n v="216.50448158821689"/>
    <n v="5.3776112474048201"/>
    <n v="5.380585964521563"/>
    <x v="231"/>
    <n v="9.027434895173684"/>
    <x v="1"/>
    <n v="23"/>
    <x v="231"/>
    <n v="20.236193922527733"/>
    <x v="0"/>
    <n v="0"/>
    <n v="1"/>
    <n v="0"/>
    <n v="0"/>
    <n v="0"/>
    <n v="0"/>
    <n v="7957.4623498288784"/>
    <n v="371.00640383417522"/>
    <n v="4.4546772619036119E-2"/>
    <n v="3620.878042330859"/>
    <n v="4707.5907113321946"/>
    <n v="0.56524084445435263"/>
    <n v="3055.272462671227"/>
    <n v="5273.1962909918266"/>
    <n v="0.63315315779657011"/>
    <n v="6492.2622825996468"/>
    <n v="1836.2064710634068"/>
    <n v="0.22047347782337548"/>
    <n v="5774.5023911941653"/>
    <n v="2553.9663624688883"/>
    <n v="0.30665497320207807"/>
    <n v="4844.9623477265523"/>
    <n v="3483.5064059365013"/>
    <n v="0.41826493068181042"/>
    <n v="8.5934337767116205"/>
    <n v="8319.8753198863415"/>
    <n v="0.99896818562560707"/>
    <n v="8.5195513612546172"/>
    <n v="8319.9492023017992"/>
    <n v="0.99897705669394421"/>
    <n v="8.3700801652616406"/>
    <n v="8320.0986734977923"/>
    <n v="0.9989950037140285"/>
    <n v="8.3833518170211008"/>
    <n v="8320.0854018460323"/>
    <n v="0.99899341018559573"/>
    <n v="8.2506424249599863"/>
    <n v="8320.2181112380931"/>
    <n v="0.99900934461435886"/>
    <n v="8.509819857650271"/>
    <n v="8319.9589338054029"/>
    <n v="0.99897822515646617"/>
  </r>
  <r>
    <x v="232"/>
    <x v="1"/>
    <d v="2018-06-10T00:00:00"/>
    <n v="6806.8027351506644"/>
    <n v="7464.7656596833558"/>
    <n v="6638.9405134380986"/>
    <n v="8.8007076685100305"/>
    <n v="8.825677793323413"/>
    <n v="438.64194968846095"/>
    <n v="434.40205236554334"/>
    <n v="436.47045488802303"/>
    <n v="6.0787206865925478"/>
    <n v="6.0836834759346763"/>
    <n v="219.32097484423048"/>
    <n v="218.39430624015955"/>
    <n v="218.66952640409909"/>
    <n v="5.3875615782579889"/>
    <n v="5.3905362953747318"/>
    <x v="232"/>
    <n v="9.0906378278203004"/>
    <x v="1"/>
    <n v="24"/>
    <x v="232"/>
    <n v="20.26698993336057"/>
    <x v="0"/>
    <n v="0"/>
    <n v="1"/>
    <n v="0"/>
    <n v="0"/>
    <n v="0"/>
    <n v="0"/>
    <n v="8023.739647872605"/>
    <n v="848.10330838307618"/>
    <n v="9.5594941498041819E-2"/>
    <n v="3639.9440047141925"/>
    <n v="5231.8989515414887"/>
    <n v="0.58971951795566802"/>
    <n v="3067.8178854806906"/>
    <n v="5804.025070774991"/>
    <n v="0.65420737262740636"/>
    <n v="6507.1281136571479"/>
    <n v="2364.7148425985333"/>
    <n v="0.2665415578542375"/>
    <n v="5782.1529812848557"/>
    <n v="3089.6899749708255"/>
    <n v="0.34825796513814916"/>
    <n v="4854.4132524313018"/>
    <n v="4017.4297038243794"/>
    <n v="0.45282921751806082"/>
    <n v="8.5945351240016201"/>
    <n v="8863.2484211316787"/>
    <n v="0.99903125707179674"/>
    <n v="8.5202612272583913"/>
    <n v="8863.3226950284225"/>
    <n v="0.9990396289396386"/>
    <n v="8.3732306135929733"/>
    <n v="8863.4697256420877"/>
    <n v="0.99905620166465081"/>
    <n v="8.3851629002973187"/>
    <n v="8863.4577933553846"/>
    <n v="0.99905485670320793"/>
    <n v="8.2516084197963178"/>
    <n v="8863.5913478358852"/>
    <n v="0.99906991045034477"/>
    <n v="8.5127835387181214"/>
    <n v="8863.3301727169637"/>
    <n v="0.9990404717959176"/>
  </r>
  <r>
    <x v="233"/>
    <x v="1"/>
    <d v="2018-06-17T00:00:00"/>
    <n v="6874.8707625021707"/>
    <n v="7539.4133162801891"/>
    <n v="6709.7195881573207"/>
    <n v="8.8113124389520063"/>
    <n v="8.8356281241765817"/>
    <n v="443.02836918534558"/>
    <n v="438.71521077544446"/>
    <n v="440.83515943690327"/>
    <n v="6.0886710174457157"/>
    <n v="6.0936338067878451"/>
    <n v="221.51418459267279"/>
    <n v="220.5782210869188"/>
    <n v="220.85622166814011"/>
    <n v="5.3975119091111567"/>
    <n v="5.4004866262278997"/>
    <x v="233"/>
    <n v="8.9787284599513022"/>
    <x v="1"/>
    <n v="25"/>
    <x v="233"/>
    <n v="20.29749536550888"/>
    <x v="0"/>
    <n v="0"/>
    <n v="1"/>
    <n v="0"/>
    <n v="0"/>
    <n v="0"/>
    <n v="0"/>
    <n v="8090.6797188967676"/>
    <n v="-158.14056006184273"/>
    <n v="1.9935679723145458E-2"/>
    <n v="3659.2006267213596"/>
    <n v="4273.3385321135647"/>
    <n v="0.5387100456168693"/>
    <n v="3080.4887625182491"/>
    <n v="4852.0503963166757"/>
    <n v="0.61166422240886997"/>
    <n v="6522.1426030252242"/>
    <n v="1410.3965558097007"/>
    <n v="0.17779887720300264"/>
    <n v="5789.8800772764525"/>
    <n v="2142.6590815584723"/>
    <n v="0.27011011715864897"/>
    <n v="4863.9586661830981"/>
    <n v="3068.5804926518267"/>
    <n v="0.38683458489255262"/>
    <n v="8.5956364712916216"/>
    <n v="7923.9435223636328"/>
    <n v="0.99891640793708303"/>
    <n v="8.5209710932621689"/>
    <n v="7924.0181877416626"/>
    <n v="0.99892582048160805"/>
    <n v="8.376381061924306"/>
    <n v="7924.1627777730009"/>
    <n v="0.99894404794048897"/>
    <n v="8.3869739835735366"/>
    <n v="7924.1521848513512"/>
    <n v="0.998942712564585"/>
    <n v="8.2526234285694713"/>
    <n v="7924.2865354063551"/>
    <n v="0.99895964920395275"/>
    <n v="8.5157192556918329"/>
    <n v="7924.0234395792331"/>
    <n v="0.99892648254421701"/>
  </r>
  <r>
    <x v="234"/>
    <x v="1"/>
    <d v="2018-06-24T00:00:00"/>
    <n v="6943.6194701271916"/>
    <n v="7448.1711183520747"/>
    <n v="6779.8895527482819"/>
    <n v="8.8217160906466354"/>
    <n v="8.8455784550297487"/>
    <n v="194.6362292099106"/>
    <n v="316.6757199926775"/>
    <n v="318.83229919762812"/>
    <n v="5.7646652567076009"/>
    <n v="5.2711323251367146"/>
    <n v="309.9154190149726"/>
    <n v="283.11425963655643"/>
    <n v="283.39504868828266"/>
    <n v="5.6468418559969811"/>
    <n v="5.7362994183638873"/>
    <x v="234"/>
    <n v="9.0502742073964448"/>
    <x v="1"/>
    <n v="26"/>
    <x v="234"/>
    <n v="20.233223203351219"/>
    <x v="0"/>
    <n v="0"/>
    <n v="1"/>
    <n v="0"/>
    <n v="0"/>
    <n v="0"/>
    <n v="0"/>
    <n v="8158.2891906311716"/>
    <n v="362.58490032616737"/>
    <n v="4.2552547597312307E-2"/>
    <n v="2568.7455180717143"/>
    <n v="5952.1285728856246"/>
    <n v="0.69853497532632713"/>
    <n v="3591.2110826834237"/>
    <n v="4929.6630082739157"/>
    <n v="0.57853959061611449"/>
    <n v="6537.3072372869801"/>
    <n v="1983.5668536703588"/>
    <n v="0.23278912849743807"/>
    <n v="5352.3136496897687"/>
    <n v="3168.5604412675702"/>
    <n v="0.3718586153772841"/>
    <n v="5248.7036087631413"/>
    <n v="3272.1704821941976"/>
    <n v="0.38401817081967493"/>
    <n v="8.5967378185816212"/>
    <n v="8512.2773531387575"/>
    <n v="0.99899109672002961"/>
    <n v="8.4978562161822317"/>
    <n v="8512.3762347411575"/>
    <n v="0.99900270135135549"/>
    <n v="8.4827052501585083"/>
    <n v="8512.3913857071802"/>
    <n v="0.99900447945133219"/>
    <n v="8.5604544298405578"/>
    <n v="8512.3136365274986"/>
    <n v="0.99899535489687319"/>
    <n v="8.4112689331992652"/>
    <n v="8512.4628220241393"/>
    <n v="0.99901286313547033"/>
    <n v="8.5095339678891229"/>
    <n v="8512.3645569894506"/>
    <n v="0.99900133086382314"/>
  </r>
  <r>
    <x v="235"/>
    <x v="1"/>
    <d v="2018-07-01T00:00:00"/>
    <n v="7013.0556648284655"/>
    <n v="10308.792446480202"/>
    <n v="6849.8393863723368"/>
    <n v="8.8319804837364657"/>
    <n v="8.8555287858829175"/>
    <n v="196.58259150200973"/>
    <n v="256.62915574734359"/>
    <n v="195.60941035596016"/>
    <n v="5.2761198666477531"/>
    <n v="5.2810826559898825"/>
    <n v="3099.1541901497258"/>
    <n v="2254.3422109957746"/>
    <n v="2262.3825588092996"/>
    <n v="7.7241737665182324"/>
    <n v="8.0388845113579332"/>
    <x v="235"/>
    <n v="9.6068588346293726"/>
    <x v="1"/>
    <n v="27"/>
    <x v="235"/>
    <n v="21.832274116902454"/>
    <x v="0"/>
    <n v="0"/>
    <n v="1"/>
    <n v="0"/>
    <n v="0"/>
    <n v="0"/>
    <n v="0"/>
    <n v="8226.5747570829226"/>
    <n v="6639.8240932973949"/>
    <n v="0.4466329849025632"/>
    <n v="2577.2901552124567"/>
    <n v="12289.108695167861"/>
    <n v="0.82663655259413926"/>
    <n v="19705.539191310552"/>
    <n v="-4839.1403409302347"/>
    <n v="0.32550857740551192"/>
    <n v="6552.6235178913548"/>
    <n v="8313.7753324889636"/>
    <n v="0.55923263032030635"/>
    <n v="5355.7423523654152"/>
    <n v="9510.6564980149014"/>
    <n v="0.63974178237331469"/>
    <n v="17388.189192366735"/>
    <n v="-2521.7903419864178"/>
    <n v="0.16963020886002292"/>
    <n v="8.5978391658716227"/>
    <n v="14857.801011214446"/>
    <n v="0.999421659592723"/>
    <n v="8.4630029264954132"/>
    <n v="14857.935847453822"/>
    <n v="0.99943072945831268"/>
    <n v="9.211743859127365"/>
    <n v="14857.187106521191"/>
    <n v="0.99938036481115322"/>
    <n v="9.4825298521509733"/>
    <n v="14856.916320528166"/>
    <n v="0.99936215017856123"/>
    <n v="9.3983133306040934"/>
    <n v="14857.000537049713"/>
    <n v="0.99936781506905659"/>
    <n v="8.6634200327026711"/>
    <n v="14857.735430347615"/>
    <n v="0.99941724824418521"/>
  </r>
  <r>
    <x v="236"/>
    <x v="1"/>
    <d v="2018-07-08T00:00:00"/>
    <n v="7083.1862214767489"/>
    <n v="10380.888829043504"/>
    <n v="6919.8434369036604"/>
    <n v="8.8421484236308672"/>
    <n v="8.8654791167360862"/>
    <n v="198.54841741702981"/>
    <n v="227.58878658218669"/>
    <n v="197.56550445951979"/>
    <n v="5.2860701975009219"/>
    <n v="5.2910329868430503"/>
    <n v="3099.1541901497258"/>
    <n v="2845.71059640354"/>
    <n v="3099.1541901497258"/>
    <n v="8.0388845113579332"/>
    <n v="8.0388845113579332"/>
    <x v="236"/>
    <n v="9.7210056870706421"/>
    <x v="1"/>
    <n v="28"/>
    <x v="236"/>
    <n v="22.167103132489721"/>
    <x v="0"/>
    <n v="0"/>
    <n v="1"/>
    <n v="0"/>
    <n v="0"/>
    <n v="0"/>
    <n v="0"/>
    <n v="8295.5431791991869"/>
    <n v="8368.4518904211"/>
    <n v="0.50218761200172313"/>
    <n v="2585.920238724606"/>
    <n v="14078.074830895681"/>
    <n v="0.84481991095647091"/>
    <n v="19705.539191310552"/>
    <n v="-3041.5441216902655"/>
    <n v="0.18252190480032177"/>
    <n v="6568.0929613017724"/>
    <n v="10095.902108318514"/>
    <n v="0.60585124192241879"/>
    <n v="5359.2053420678176"/>
    <n v="11304.78972755247"/>
    <n v="0.67839612771861357"/>
    <n v="17388.189192366735"/>
    <n v="-724.19412274644856"/>
    <n v="4.3458613599010765E-2"/>
    <n v="8.5989405131616241"/>
    <n v="16655.396129107125"/>
    <n v="0.99948398085349666"/>
    <n v="8.4637127924991873"/>
    <n v="16655.531356827789"/>
    <n v="0.99949209581753129"/>
    <n v="9.211743859127365"/>
    <n v="16654.78332576116"/>
    <n v="0.9994472067580048"/>
    <n v="9.6026789505083023"/>
    <n v="16654.392390669778"/>
    <n v="0.99942374689200342"/>
    <n v="9.5331938903734645"/>
    <n v="16654.461875729914"/>
    <n v="0.99942791666400854"/>
    <n v="8.6956425961979704"/>
    <n v="16655.299427024089"/>
    <n v="0.99947817779830894"/>
  </r>
  <r>
    <x v="237"/>
    <x v="1"/>
    <d v="2018-07-15T00:00:00"/>
    <n v="7154.0180836915169"/>
    <n v="10453.706175432442"/>
    <n v="6990.0958309400166"/>
    <n v="8.8522495448534801"/>
    <n v="8.8754294475892532"/>
    <n v="200.53390159120013"/>
    <n v="214.0613440866934"/>
    <n v="199.54115950411497"/>
    <n v="5.2960205283540898"/>
    <n v="5.3009833176962191"/>
    <n v="3099.1541901497258"/>
    <n v="3023.1211120258699"/>
    <n v="3099.1541901497258"/>
    <n v="8.0388845113579332"/>
    <n v="8.0388845113579332"/>
    <x v="237"/>
    <n v="9.5617806075944056"/>
    <x v="1"/>
    <n v="29"/>
    <x v="237"/>
    <n v="22.187154584565505"/>
    <x v="0"/>
    <n v="0"/>
    <n v="1"/>
    <n v="0"/>
    <n v="0"/>
    <n v="0"/>
    <n v="0"/>
    <n v="8365.2012855366156"/>
    <n v="5845.9268414531343"/>
    <n v="0.4113626159172093"/>
    <n v="2594.6366230718768"/>
    <n v="11616.491503917874"/>
    <n v="0.81742219196911281"/>
    <n v="19705.539191310552"/>
    <n v="-5494.4110643208023"/>
    <n v="0.38662736801913894"/>
    <n v="6583.7170991462945"/>
    <n v="7627.4110278434555"/>
    <n v="0.5367210090349892"/>
    <n v="5362.7029616672444"/>
    <n v="8848.4251653225056"/>
    <n v="0.62264058745044959"/>
    <n v="17388.189192366735"/>
    <n v="-3177.0610653769854"/>
    <n v="0.22356149610269974"/>
    <n v="8.6000418604516238"/>
    <n v="14202.528085129299"/>
    <n v="0.9993948374975159"/>
    <n v="8.4644226585029649"/>
    <n v="14202.663704331248"/>
    <n v="0.99940438066683623"/>
    <n v="9.211743859127365"/>
    <n v="14201.916383130623"/>
    <n v="0.9993517936242069"/>
    <n v="9.6006263351264138"/>
    <n v="14201.527500654624"/>
    <n v="0.99932442897922413"/>
    <n v="9.529925591133507"/>
    <n v="14201.598201398616"/>
    <n v="0.99932940400607362"/>
    <n v="8.6975722652457712"/>
    <n v="14202.430554724504"/>
    <n v="0.99938797453745232"/>
  </r>
  <r>
    <x v="238"/>
    <x v="1"/>
    <d v="2018-07-22T00:00:00"/>
    <n v="7225.5582645284312"/>
    <n v="10527.251695285269"/>
    <n v="7060.7345610165412"/>
    <n v="8.8623043705446989"/>
    <n v="8.885379778442422"/>
    <n v="202.53924060711211"/>
    <n v="208.30029234690275"/>
    <n v="201.53657109915611"/>
    <n v="5.3059708592072576"/>
    <n v="5.310933648549387"/>
    <n v="3099.1541901497258"/>
    <n v="3076.3442667125687"/>
    <n v="3099.1541901497258"/>
    <n v="8.0388845113579332"/>
    <n v="8.0388845113579332"/>
    <x v="238"/>
    <n v="9.7038848163846971"/>
    <x v="1"/>
    <n v="30"/>
    <x v="238"/>
    <n v="22.207159741109891"/>
    <x v="0"/>
    <n v="0"/>
    <n v="1"/>
    <n v="0"/>
    <n v="0"/>
    <n v="0"/>
    <n v="0"/>
    <n v="8435.5559729374181"/>
    <n v="7945.5654235006605"/>
    <n v="0.48504404742573665"/>
    <n v="2603.4401712626204"/>
    <n v="13777.681225175458"/>
    <n v="0.8410706991141208"/>
    <n v="19705.539191310552"/>
    <n v="-3324.4177948724737"/>
    <n v="0.20294201565439451"/>
    <n v="6599.4974783692614"/>
    <n v="9781.6239180688171"/>
    <n v="0.59712785720492489"/>
    <n v="5366.2355574626654"/>
    <n v="11014.885838975413"/>
    <n v="0.67241341861800119"/>
    <n v="17388.189192366735"/>
    <n v="-1007.0677959286568"/>
    <n v="6.147734160297684E-2"/>
    <n v="8.6011432077416252"/>
    <n v="16372.520253230337"/>
    <n v="0.99947493562866752"/>
    <n v="8.4651325245067426"/>
    <n v="16372.656263913572"/>
    <n v="0.99948323852075549"/>
    <n v="9.211743859127365"/>
    <n v="16371.909652578952"/>
    <n v="0.9994376609734954"/>
    <n v="9.5985737197445218"/>
    <n v="16371.522822718334"/>
    <n v="0.9994140466035597"/>
    <n v="9.5266651008842729"/>
    <n v="16371.594731337194"/>
    <n v="0.99941843632860472"/>
    <n v="8.6994974790025736"/>
    <n v="16372.421898959075"/>
    <n v="0.99946893150545268"/>
  </r>
  <r>
    <x v="239"/>
    <x v="1"/>
    <d v="2018-07-29T00:00:00"/>
    <n v="7297.8138471737157"/>
    <n v="10601.532670336625"/>
    <n v="7131.8583468636934"/>
    <n v="8.8723271171570275"/>
    <n v="8.8953301092955908"/>
    <n v="204.56463301318323"/>
    <n v="206.43246268004299"/>
    <n v="203.55193681014765"/>
    <n v="5.3159211900604255"/>
    <n v="5.3208839794025549"/>
    <n v="3099.1541901497258"/>
    <n v="3092.3112131185785"/>
    <n v="3099.1541901497258"/>
    <n v="8.0388845113579332"/>
    <n v="8.0388845113579332"/>
    <x v="239"/>
    <n v="9.5283427850967808"/>
    <x v="1"/>
    <n v="31"/>
    <x v="239"/>
    <n v="22.227132818575384"/>
    <x v="0"/>
    <n v="0"/>
    <n v="1"/>
    <n v="0"/>
    <n v="0"/>
    <n v="0"/>
    <n v="0"/>
    <n v="8506.6142072122293"/>
    <n v="5237.181570460054"/>
    <n v="0.38105787187031737"/>
    <n v="2612.3317549352714"/>
    <n v="11131.464022737011"/>
    <n v="0.80992647175540977"/>
    <n v="19705.539191310552"/>
    <n v="-5961.743413638269"/>
    <n v="0.43377706639991848"/>
    <n v="6615.4356613844584"/>
    <n v="7128.3601162878249"/>
    <n v="0.51866021815227514"/>
    <n v="5369.8034792160397"/>
    <n v="8373.9922984562436"/>
    <n v="0.60929254435374791"/>
    <n v="17388.189192366735"/>
    <n v="-3644.3934146944521"/>
    <n v="0.26516644118177407"/>
    <n v="8.6022445550316249"/>
    <n v="13735.193533117252"/>
    <n v="0.99937409979788794"/>
    <n v="8.4658423905105167"/>
    <n v="13735.329935281772"/>
    <n v="0.99938402443346364"/>
    <n v="9.211743859127365"/>
    <n v="13734.584033813157"/>
    <n v="0.99932975256558365"/>
    <n v="9.5965211043626333"/>
    <n v="13734.199256567921"/>
    <n v="0.99930175613348737"/>
    <n v="9.5234100216373925"/>
    <n v="13734.272367650647"/>
    <n v="0.99930707570341604"/>
    <n v="8.7014196056011279"/>
    <n v="13735.094358066683"/>
    <n v="0.9993668838109675"/>
  </r>
  <r>
    <x v="240"/>
    <x v="1"/>
    <d v="2018-08-05T00:00:00"/>
    <n v="7370.7919856454537"/>
    <n v="10676.556455138494"/>
    <n v="7203.5384384982208"/>
    <n v="8.8823276340736683"/>
    <n v="8.9052804401487577"/>
    <n v="206.61027934331506"/>
    <n v="206.52137101167904"/>
    <n v="205.58745617824914"/>
    <n v="5.3258715209135943"/>
    <n v="5.3308343102557227"/>
    <n v="3099.1541901497258"/>
    <n v="3097.1012970403813"/>
    <n v="3099.1541901497258"/>
    <n v="8.0388845113579332"/>
    <n v="8.0388845113579332"/>
    <x v="240"/>
    <n v="9.5714629736963879"/>
    <x v="1"/>
    <n v="32"/>
    <x v="240"/>
    <n v="22.247083666345198"/>
    <x v="0"/>
    <n v="0"/>
    <n v="1"/>
    <n v="0"/>
    <n v="0"/>
    <n v="0"/>
    <n v="0"/>
    <n v="8578.3830238297887"/>
    <n v="5771.0107374750405"/>
    <n v="0.40217801765517003"/>
    <n v="2621.3122544446492"/>
    <n v="11728.081506860181"/>
    <n v="0.81732243897903278"/>
    <n v="19705.539191310552"/>
    <n v="-5356.145430005723"/>
    <n v="0.37326632184624603"/>
    <n v="6631.533226229808"/>
    <n v="7717.8605350750213"/>
    <n v="0.53785272489262403"/>
    <n v="5373.4070801869484"/>
    <n v="8975.9866811178799"/>
    <n v="0.62553072488141614"/>
    <n v="17388.189192366735"/>
    <n v="-3038.7954310619061"/>
    <n v="0.21177169444303967"/>
    <n v="8.6033459023216263"/>
    <n v="14340.790415402507"/>
    <n v="0.99940043837074688"/>
    <n v="8.4665522565142943"/>
    <n v="14340.927209048315"/>
    <n v="0.99940997143173083"/>
    <n v="9.211743859127365"/>
    <n v="14340.182017445703"/>
    <n v="0.99935803950937863"/>
    <n v="9.5944684889807412"/>
    <n v="14339.799292815849"/>
    <n v="0.9993313676766713"/>
    <n v="9.5201586920285894"/>
    <n v="14339.873602612801"/>
    <n v="0.99933654627851243"/>
    <n v="8.7033395929054542"/>
    <n v="14340.690421711925"/>
    <n v="0.99939346987491728"/>
  </r>
  <r>
    <x v="241"/>
    <x v="1"/>
    <d v="2018-08-12T00:00:00"/>
    <n v="7444.499905501908"/>
    <n v="10752.330477788382"/>
    <n v="7275.8268785993259"/>
    <n v="8.89231274586942"/>
    <n v="8.9152307710019265"/>
    <n v="208.67638213674823"/>
    <n v="207.59887657421365"/>
    <n v="207.64333074003164"/>
    <n v="5.3358218517667622"/>
    <n v="5.3407846411088915"/>
    <n v="3099.1541901497258"/>
    <n v="3098.5383222169221"/>
    <n v="3099.1541901497258"/>
    <n v="8.0388845113579332"/>
    <n v="8.0388845113579332"/>
    <x v="241"/>
    <n v="9.5415911996610703"/>
    <x v="1"/>
    <n v="33"/>
    <x v="241"/>
    <n v="22.267019108994113"/>
    <x v="0"/>
    <n v="0"/>
    <n v="1"/>
    <n v="0"/>
    <n v="0"/>
    <n v="0"/>
    <n v="0"/>
    <n v="8650.8695286135244"/>
    <n v="5276.2212563356843"/>
    <n v="0.37884590097148035"/>
    <n v="2630.3825589491207"/>
    <n v="11296.708226000088"/>
    <n v="0.81113194423980239"/>
    <n v="19705.539191310552"/>
    <n v="-5778.4484063613436"/>
    <n v="0.41490706821599982"/>
    <n v="6647.7917667236106"/>
    <n v="7279.299018225598"/>
    <n v="0.52267190116203044"/>
    <n v="5377.0467171675664"/>
    <n v="8550.0440677816423"/>
    <n v="0.61391457841443398"/>
    <n v="17388.189192366735"/>
    <n v="-3461.0984074175267"/>
    <n v="0.2485155342821404"/>
    <n v="8.604447249611626"/>
    <n v="13918.486337699596"/>
    <n v="0.99938217913687255"/>
    <n v="8.4672621225180702"/>
    <n v="13918.623522826691"/>
    <n v="0.9993920293725902"/>
    <n v="9.211743859127365"/>
    <n v="13917.879041090082"/>
    <n v="0.99933857371928081"/>
    <n v="9.5924158735988527"/>
    <n v="13917.498369075609"/>
    <n v="0.99931124051521469"/>
    <n v="9.5169099609091532"/>
    <n v="13917.5738749883"/>
    <n v="0.99931666202885727"/>
    <n v="8.7052580976844851"/>
    <n v="13918.385526851524"/>
    <n v="0.99937494066549115"/>
  </r>
  <r>
    <x v="242"/>
    <x v="1"/>
    <d v="2018-08-19T00:00:00"/>
    <n v="7518.9449045569263"/>
    <n v="10828.862240664766"/>
    <n v="7348.7622863866054"/>
    <n v="8.9022871816166287"/>
    <n v="8.9251811018550935"/>
    <n v="210.76314595811567"/>
    <n v="209.18101126616466"/>
    <n v="209.71976404743197"/>
    <n v="5.34577218261993"/>
    <n v="5.3507349719620594"/>
    <n v="3099.1541901497258"/>
    <n v="3098.9694297698843"/>
    <n v="3099.1541901497258"/>
    <n v="8.0388845113579332"/>
    <n v="8.0388845113579332"/>
    <x v="242"/>
    <n v="9.5845297119035457"/>
    <x v="1"/>
    <n v="34"/>
    <x v="242"/>
    <n v="22.286943875594492"/>
    <x v="0"/>
    <n v="0"/>
    <n v="1"/>
    <n v="0"/>
    <n v="0"/>
    <n v="0"/>
    <n v="0"/>
    <n v="8724.080898445096"/>
    <n v="5814.042992868428"/>
    <n v="0.39991700692152565"/>
    <n v="2639.5435664986367"/>
    <n v="11898.580324814888"/>
    <n v="0.81843987668341756"/>
    <n v="19705.539191310552"/>
    <n v="-5167.4152999970283"/>
    <n v="0.35543893686891331"/>
    <n v="6664.2128926223504"/>
    <n v="7873.9109986911735"/>
    <n v="0.54160434025437121"/>
    <n v="5380.7227505179908"/>
    <n v="9157.4011407955331"/>
    <n v="0.6298887813349181"/>
    <n v="17388.189192366735"/>
    <n v="-2850.0653010532114"/>
    <n v="0.1960407905696907"/>
    <n v="8.6055485969016274"/>
    <n v="14529.518342716623"/>
    <n v="0.99940807021172495"/>
    <n v="8.4679719885218461"/>
    <n v="14529.655919325001"/>
    <n v="0.99941753337281836"/>
    <n v="9.211743859127365"/>
    <n v="14528.912147454397"/>
    <n v="0.99936637327292066"/>
    <n v="9.5903632582169607"/>
    <n v="14528.533528055306"/>
    <n v="0.99934033006391232"/>
    <n v="9.5136630305934133"/>
    <n v="14528.610228282931"/>
    <n v="0.99934560586347199"/>
    <n v="8.7071755750446336"/>
    <n v="14529.41671573848"/>
    <n v="0.99940107983394977"/>
  </r>
  <r>
    <x v="243"/>
    <x v="1"/>
    <d v="2018-08-26T00:00:00"/>
    <n v="7594.134353602497"/>
    <n v="8276.5269908278769"/>
    <n v="7422.3739065513728"/>
    <n v="8.9122542184911069"/>
    <n v="8.9351314327082623"/>
    <n v="212.87077741769684"/>
    <n v="211.02589434193075"/>
    <n v="211.81696168790626"/>
    <n v="5.3557225134730979"/>
    <n v="5.3606853028152273"/>
    <n v="469.52185980768354"/>
    <n v="1258.3561307963437"/>
    <n v="1258.4115589102962"/>
    <n v="7.137605537104216"/>
    <n v="6.1517148573252198"/>
    <x v="243"/>
    <n v="9.517762694801398"/>
    <x v="1"/>
    <n v="35"/>
    <x v="243"/>
    <n v="21.405582269068418"/>
    <x v="0"/>
    <n v="0"/>
    <n v="1"/>
    <n v="0"/>
    <n v="0"/>
    <n v="0"/>
    <n v="0"/>
    <n v="8798.0243819749849"/>
    <n v="4801.1273183331159"/>
    <n v="0.35304608876628252"/>
    <n v="2648.7961841236483"/>
    <n v="10950.355516184452"/>
    <n v="0.80522342551236947"/>
    <n v="4513.3087466770876"/>
    <n v="9085.8429536310141"/>
    <n v="0.66811836163465743"/>
    <n v="6680.7982297800791"/>
    <n v="6918.3534705280217"/>
    <n v="0.50873419335202208"/>
    <n v="5384.4355442019187"/>
    <n v="8214.7161561061821"/>
    <n v="0.60406092505902931"/>
    <n v="5943.3519504915694"/>
    <n v="7655.7997498165314"/>
    <n v="0.56296156690737431"/>
    <n v="8.6066499441916271"/>
    <n v="13590.545050363909"/>
    <n v="0.99936711861637695"/>
    <n v="8.4686818545256237"/>
    <n v="13590.683018453576"/>
    <n v="0.99937726396166804"/>
    <n v="8.6142330250433687"/>
    <n v="13590.537467283057"/>
    <n v="0.99936656100212129"/>
    <n v="9.2383453587866029"/>
    <n v="13589.913354949314"/>
    <n v="0.99932066752674165"/>
    <n v="9.11474982790266"/>
    <n v="13590.036950480198"/>
    <n v="0.99932975600031759"/>
    <n v="8.6223569691099193"/>
    <n v="13590.529343338991"/>
    <n v="0.99936596361603092"/>
  </r>
  <r>
    <x v="244"/>
    <x v="1"/>
    <d v="2018-09-02T00:00:00"/>
    <n v="7670.0756971385217"/>
    <n v="8359.2922607361561"/>
    <n v="7496.6844437275167"/>
    <n v="8.9222161276111436"/>
    <n v="8.945081763561431"/>
    <n v="214.99948519187382"/>
    <n v="213.01268976690227"/>
    <n v="213.93513130478533"/>
    <n v="5.3656728443262658"/>
    <n v="5.3706356336683951"/>
    <n v="474.21707840576016"/>
    <n v="709.45879412293516"/>
    <n v="472.80851282633716"/>
    <n v="6.1586904710616448"/>
    <n v="6.1616651881783877"/>
    <x v="244"/>
    <n v="9.3067933013502131"/>
    <x v="1"/>
    <n v="36"/>
    <x v="244"/>
    <n v="20.446579442999052"/>
    <x v="0"/>
    <n v="0"/>
    <n v="1"/>
    <n v="0"/>
    <n v="0"/>
    <n v="0"/>
    <n v="0"/>
    <n v="8872.7073003401711"/>
    <n v="2139.8701299844215"/>
    <n v="0.19431147190774845"/>
    <n v="2658.1413279249095"/>
    <n v="8354.4361023996826"/>
    <n v="0.75862677518113375"/>
    <n v="4540.4345323266089"/>
    <n v="6472.1428979979837"/>
    <n v="0.58770464398062527"/>
    <n v="6697.549420309384"/>
    <n v="4315.0280100152086"/>
    <n v="0.39182725727159989"/>
    <n v="5388.1854658226866"/>
    <n v="5624.3919645019059"/>
    <n v="0.51072439672609216"/>
    <n v="5963.7867512239682"/>
    <n v="5048.7906791006244"/>
    <n v="0.45845677009254071"/>
    <n v="8.6077512914816285"/>
    <n v="11003.969679033111"/>
    <n v="0.99921837087221932"/>
    <n v="8.4693917205293996"/>
    <n v="11004.108038604063"/>
    <n v="0.99923093464957546"/>
    <n v="8.6173834733747015"/>
    <n v="11003.960046851218"/>
    <n v="0.99921749621940048"/>
    <n v="8.8561814804846115"/>
    <n v="11003.721248844107"/>
    <n v="0.99919581210334119"/>
    <n v="8.6817547246442413"/>
    <n v="11003.895675599948"/>
    <n v="0.99921165097094"/>
    <n v="8.5300664924288867"/>
    <n v="11004.047363832164"/>
    <n v="0.99922542506089984"/>
  </r>
  <r>
    <x v="245"/>
    <x v="1"/>
    <d v="2018-09-09T00:00:00"/>
    <n v="7746.7764541099077"/>
    <n v="8442.8851833435183"/>
    <n v="7571.7120468422336"/>
    <n v="8.9321744829270546"/>
    <n v="8.955032094414598"/>
    <n v="217.14948004379252"/>
    <n v="215.08108490534738"/>
    <n v="216.07448261783316"/>
    <n v="5.3756231751794346"/>
    <n v="5.380585964521563"/>
    <n v="478.95924918981785"/>
    <n v="548.10911266975302"/>
    <n v="477.53659795460055"/>
    <n v="6.1686408019148127"/>
    <n v="6.1716155190315556"/>
    <x v="245"/>
    <n v="9.2680365987287434"/>
    <x v="1"/>
    <n v="37"/>
    <x v="245"/>
    <n v="20.476438460021303"/>
    <x v="0"/>
    <n v="0"/>
    <n v="1"/>
    <n v="0"/>
    <n v="0"/>
    <n v="0"/>
    <n v="0"/>
    <n v="8948.1370478890094"/>
    <n v="1645.794267451176"/>
    <n v="0.15535255217938207"/>
    <n v="2667.5799231641836"/>
    <n v="7926.3513921760023"/>
    <n v="0.74819735528193543"/>
    <n v="4567.8315758326271"/>
    <n v="6026.0997395075583"/>
    <n v="0.56882563801236541"/>
    <n v="6714.4681227439823"/>
    <n v="3879.463192596203"/>
    <n v="0.36619674765860311"/>
    <n v="5391.9728866596615"/>
    <n v="5201.9584286805239"/>
    <n v="0.49103191948658409"/>
    <n v="5984.4258999636913"/>
    <n v="4609.5054153764941"/>
    <n v="0.43510810842258862"/>
    <n v="8.60885263877163"/>
    <n v="10585.322462701413"/>
    <n v="0.99918737885091757"/>
    <n v="8.4701015865331755"/>
    <n v="10585.461213753651"/>
    <n v="0.99920047607121365"/>
    <n v="8.6205339217060342"/>
    <n v="10585.310781418479"/>
    <n v="0.99918627621181344"/>
    <n v="8.8579925637608277"/>
    <n v="10585.073322776425"/>
    <n v="0.99916386162038506"/>
    <n v="8.6828787687728468"/>
    <n v="10585.248436571412"/>
    <n v="0.99918039125322622"/>
    <n v="8.5329400010769305"/>
    <n v="10585.398375339108"/>
    <n v="0.99919454452298351"/>
  </r>
  <r>
    <x v="246"/>
    <x v="1"/>
    <d v="2018-09-16T00:00:00"/>
    <n v="7824.2442186510052"/>
    <n v="8527.3140351769525"/>
    <n v="7647.4716983848648"/>
    <n v="8.942130375251276"/>
    <n v="8.9649824252677668"/>
    <n v="219.32097484423048"/>
    <n v="217.20102987478893"/>
    <n v="218.23522744401151"/>
    <n v="5.3855735060326024"/>
    <n v="5.3905362953747318"/>
    <n v="483.74884168171604"/>
    <n v="503.05692297812709"/>
    <n v="482.31196393414655"/>
    <n v="6.1785911327679806"/>
    <n v="6.1815658498847235"/>
    <x v="246"/>
    <n v="9.1547445225274142"/>
    <x v="1"/>
    <n v="38"/>
    <x v="246"/>
    <n v="20.506295014051858"/>
    <x v="0"/>
    <n v="0"/>
    <n v="1"/>
    <n v="0"/>
    <n v="0"/>
    <n v="0"/>
    <n v="0"/>
    <n v="9024.3210929133347"/>
    <n v="434.89243993526543"/>
    <n v="4.597553892033765E-2"/>
    <n v="2677.1129043558503"/>
    <n v="6782.1006284927498"/>
    <n v="0.71698356369066452"/>
    <n v="4595.5025897737041"/>
    <n v="4863.710943074896"/>
    <n v="0.51417709582143356"/>
    <n v="6731.5560122029256"/>
    <n v="2727.6575206456746"/>
    <n v="0.28835986323529506"/>
    <n v="5395.7981817050068"/>
    <n v="4063.4153511435934"/>
    <n v="0.42957221940626961"/>
    <n v="6005.2714401908124"/>
    <n v="3453.9420926577877"/>
    <n v="0.36514051413084536"/>
    <n v="8.6099539860616296"/>
    <n v="9450.6035788625377"/>
    <n v="0.99908978120050218"/>
    <n v="8.4708114525369531"/>
    <n v="9450.7427213960636"/>
    <n v="0.99910449093646947"/>
    <n v="8.6236843700373651"/>
    <n v="9450.589848478563"/>
    <n v="0.99908832966503081"/>
    <n v="8.8598036470370474"/>
    <n v="9450.3537292015626"/>
    <n v="0.99906336783536276"/>
    <n v="8.6840032283514681"/>
    <n v="9450.5295296202494"/>
    <n v="0.99908195293422708"/>
    <n v="8.5358132726968137"/>
    <n v="9450.6777195759041"/>
    <n v="0.99909761913682849"/>
  </r>
  <r>
    <x v="247"/>
    <x v="1"/>
    <d v="2018-09-23T00:00:00"/>
    <n v="3951.243330418758"/>
    <n v="5025.1990428015515"/>
    <n v="6538.6031879950315"/>
    <n v="8.7854788418225542"/>
    <n v="8.2817855755609902"/>
    <n v="585.36938228426038"/>
    <n v="401.28520607952464"/>
    <n v="402.34517856424543"/>
    <n v="5.9973103733321871"/>
    <n v="6.3722430706765509"/>
    <n v="488.58633009853315"/>
    <n v="492.92750796241125"/>
    <n v="487.13508357348798"/>
    <n v="6.1885414636211493"/>
    <n v="6.1915161807378922"/>
    <x v="247"/>
    <n v="9.2543923458137609"/>
    <x v="1"/>
    <n v="39"/>
    <x v="247"/>
    <n v="20.971330678775892"/>
    <x v="0"/>
    <n v="0"/>
    <n v="1"/>
    <n v="0"/>
    <n v="0"/>
    <n v="0"/>
    <n v="0"/>
    <n v="5215.4997619221149"/>
    <n v="5234.8669185083663"/>
    <n v="0.50092662569546575"/>
    <n v="4284.0854758129135"/>
    <n v="6166.2812046175677"/>
    <n v="0.59005405199461958"/>
    <n v="4623.4503138541932"/>
    <n v="5826.9163665762881"/>
    <n v="0.55758008735596443"/>
    <n v="5877.2469787030122"/>
    <n v="4573.119701727469"/>
    <n v="0.43760375511905852"/>
    <n v="6040.6273376644867"/>
    <n v="4409.7393427659945"/>
    <n v="0.42196981958764573"/>
    <n v="6026.3254358202039"/>
    <n v="4424.0412446102773"/>
    <n v="0.42333837461366841"/>
    <n v="8.5343346915813889"/>
    <n v="10441.8323457389"/>
    <n v="0.99918334590999924"/>
    <n v="8.5144533385968906"/>
    <n v="10441.852227091884"/>
    <n v="0.99918524836506051"/>
    <n v="8.6268348183686978"/>
    <n v="10441.739845612112"/>
    <n v="0.99917449453381146"/>
    <n v="8.6993654899146957"/>
    <n v="10441.667314940567"/>
    <n v="0.99916755404322755"/>
    <n v="8.6186127159565586"/>
    <n v="10441.748067714525"/>
    <n v="0.99917528131026301"/>
    <n v="8.5805663870822748"/>
    <n v="10441.7861140434"/>
    <n v="0.99917892197953684"/>
  </r>
  <r>
    <x v="248"/>
    <x v="1"/>
    <d v="2018-09-30T00:00:00"/>
    <n v="3990.7557637229456"/>
    <n v="5075.4510332295677"/>
    <n v="5774.2489607134057"/>
    <n v="8.6611634768398318"/>
    <n v="8.2917359064141571"/>
    <n v="591.223076107103"/>
    <n v="496.25414109331382"/>
    <n v="588.29622919568169"/>
    <n v="6.3772306121875904"/>
    <n v="6.3821934015297188"/>
    <n v="493.47219339951857"/>
    <n v="493.30878776838631"/>
    <n v="492.00643440922289"/>
    <n v="6.1984917944743172"/>
    <n v="6.2014665115910601"/>
    <x v="248"/>
    <n v="9.2836767491316188"/>
    <x v="1"/>
    <n v="40"/>
    <x v="248"/>
    <n v="21.236885883501738"/>
    <x v="0"/>
    <n v="0"/>
    <n v="1"/>
    <n v="0"/>
    <n v="0"/>
    <n v="0"/>
    <n v="0"/>
    <n v="5254.3574340867726"/>
    <n v="5506.5670555010875"/>
    <n v="0.51171877108041919"/>
    <n v="4309.7835125310676"/>
    <n v="6451.1409770567925"/>
    <n v="0.59949690970314296"/>
    <n v="4651.6775151754864"/>
    <n v="6109.2469744123737"/>
    <n v="0.56772510394656206"/>
    <n v="5885.9626567215473"/>
    <n v="4874.9618328663128"/>
    <n v="0.45302444391123337"/>
    <n v="6050.9391772198796"/>
    <n v="4709.9853123679804"/>
    <n v="0.43769337076245679"/>
    <n v="6047.5899714058896"/>
    <n v="4713.3345181819705"/>
    <n v="0.43800460850204231"/>
    <n v="8.5354360388713886"/>
    <n v="10752.389053548988"/>
    <n v="0.99920681201256167"/>
    <n v="8.5415572073716852"/>
    <n v="10752.382932380488"/>
    <n v="0.99920624317960438"/>
    <n v="8.6299852667000305"/>
    <n v="10752.29450432116"/>
    <n v="0.99919802566451887"/>
    <n v="8.613968945387418"/>
    <n v="10752.310520642473"/>
    <n v="0.99919951404233698"/>
    <n v="8.5842159460095377"/>
    <n v="10752.34027364185"/>
    <n v="0.99920227895341929"/>
    <n v="8.6061223247323539"/>
    <n v="10752.318367263128"/>
    <n v="0.9992002432195245"/>
  </r>
  <r>
    <x v="249"/>
    <x v="1"/>
    <d v="2018-10-07T00:00:00"/>
    <n v="4030.6633213601754"/>
    <n v="5126.2055435618631"/>
    <n v="5251.1732689074361"/>
    <n v="8.5662068104096729"/>
    <n v="8.3016862372673259"/>
    <n v="597.1353068681741"/>
    <n v="546.6947239807439"/>
    <n v="594.17919148763849"/>
    <n v="6.3871809430407582"/>
    <n v="6.3921437323828876"/>
    <n v="498.40691533351378"/>
    <n v="496.8774770639755"/>
    <n v="496.92649875331517"/>
    <n v="6.2084421253274851"/>
    <n v="6.211416842444228"/>
    <x v="249"/>
    <n v="8.1371371458632673"/>
    <x v="1"/>
    <n v="41"/>
    <x v="249"/>
    <n v="21.161829878777915"/>
    <x v="0"/>
    <n v="0"/>
    <n v="1"/>
    <n v="0"/>
    <n v="0"/>
    <n v="0"/>
    <n v="0"/>
    <n v="5293.6036829730774"/>
    <n v="-1874.48826849537"/>
    <n v="0.54823778704811887"/>
    <n v="4335.738529616403"/>
    <n v="-916.62311513869554"/>
    <n v="0.26808779582502507"/>
    <n v="4680.1869885099932"/>
    <n v="-1261.0715740322858"/>
    <n v="0.3688297764657128"/>
    <n v="5894.7654915202666"/>
    <n v="-2475.6500770425591"/>
    <n v="0.72406157059215015"/>
    <n v="6061.3541351708272"/>
    <n v="-2642.2387206931198"/>
    <n v="0.77278430248507402"/>
    <n v="6069.067152347433"/>
    <n v="-2649.9517378697255"/>
    <n v="0.77504015414306315"/>
    <n v="8.53653738616139"/>
    <n v="3410.578877091546"/>
    <n v="0.99750329066108301"/>
    <n v="8.5422670733754593"/>
    <n v="3410.5731474043318"/>
    <n v="0.99750161488050249"/>
    <n v="8.6331357150313632"/>
    <n v="3410.4822787626758"/>
    <n v="0.99747503822816985"/>
    <n v="8.6157800286636359"/>
    <n v="3410.4996344490437"/>
    <n v="0.99748011430319616"/>
    <n v="8.6030367398378988"/>
    <n v="3410.5123777378694"/>
    <n v="0.99748384137504986"/>
    <n v="8.5988992443978312"/>
    <n v="3410.5165152333097"/>
    <n v="0.99748505148203337"/>
  </r>
  <r>
    <x v="250"/>
    <x v="1"/>
    <d v="2018-10-14T00:00:00"/>
    <n v="4070.9699545737767"/>
    <n v="5371.3863072943213"/>
    <n v="4897.1122746073379"/>
    <n v="8.4964009786617378"/>
    <n v="8.3116365681204929"/>
    <n v="603.10665993685575"/>
    <n v="574.90069195879983"/>
    <n v="600.12098340251487"/>
    <n v="6.3971312738939261"/>
    <n v="6.4020940632360555"/>
    <n v="697.30969278368832"/>
    <n v="637.1800280677744"/>
    <n v="637.63885954863588"/>
    <n v="6.4577720722133103"/>
    <n v="6.5472296345802157"/>
    <x v="250"/>
    <n v="8.209929292886665"/>
    <x v="1"/>
    <n v="42"/>
    <x v="250"/>
    <n v="21.351304324768975"/>
    <x v="0"/>
    <n v="0"/>
    <n v="1"/>
    <n v="0"/>
    <n v="0"/>
    <n v="0"/>
    <n v="0"/>
    <n v="5333.2423943482445"/>
    <n v="-1655.9599473012909"/>
    <n v="0.45032166311595445"/>
    <n v="4361.9530968725912"/>
    <n v="-684.67064982563761"/>
    <n v="0.18618930138898176"/>
    <n v="5829.3122088816363"/>
    <n v="-2152.0297618346826"/>
    <n v="0.58522286303106064"/>
    <n v="5903.6563546669731"/>
    <n v="-2226.3739076200195"/>
    <n v="0.60544000622196203"/>
    <n v="6071.8732427012837"/>
    <n v="-2394.5907956543301"/>
    <n v="0.65118489812424096"/>
    <n v="6934.7432731525296"/>
    <n v="-3257.460826105576"/>
    <n v="0.88583372993866272"/>
    <n v="8.5376387334513897"/>
    <n v="3668.7448083135023"/>
    <n v="0.99767827496081851"/>
    <n v="8.542976939379237"/>
    <n v="3668.7394701075746"/>
    <n v="0.99767682328937246"/>
    <n v="8.7394599032655655"/>
    <n v="3668.5429871436882"/>
    <n v="0.99762339172225301"/>
    <n v="8.7105418605020848"/>
    <n v="3668.5719051864517"/>
    <n v="0.99763125569331856"/>
    <n v="8.7227044251687449"/>
    <n v="3668.5597426217851"/>
    <n v="0.99762794820610712"/>
    <n v="8.617133483613852"/>
    <n v="3668.6653135633396"/>
    <n v="0.99765665716253749"/>
  </r>
  <r>
    <x v="251"/>
    <x v="1"/>
    <d v="2018-10-21T00:00:00"/>
    <n v="4111.6796541195145"/>
    <n v="5425.1001703672646"/>
    <n v="4661.4824884609907"/>
    <n v="8.44708880709792"/>
    <n v="8.3215868989736617"/>
    <n v="609.13772653622436"/>
    <n v="592.01920924751209"/>
    <n v="606.12219323654006"/>
    <n v="6.407081604747094"/>
    <n v="6.4120443940892233"/>
    <n v="704.28278971152531"/>
    <n v="684.15196121839995"/>
    <n v="702.19086063317422"/>
    <n v="6.5542052483166415"/>
    <n v="6.5571799654333844"/>
    <x v="251"/>
    <n v="8.253521419319469"/>
    <x v="1"/>
    <n v="43"/>
    <x v="251"/>
    <n v="21.408375660161656"/>
    <x v="0"/>
    <n v="0"/>
    <n v="1"/>
    <n v="0"/>
    <n v="0"/>
    <n v="0"/>
    <n v="0"/>
    <n v="5373.2774928371637"/>
    <n v="-1532.1492359664044"/>
    <n v="0.39887999918404077"/>
    <n v="4388.4298098013423"/>
    <n v="-547.30155293058306"/>
    <n v="0.14248458169851677"/>
    <n v="5869.5980291532042"/>
    <n v="-2028.4697722824449"/>
    <n v="0.52809217412984077"/>
    <n v="5912.636126445148"/>
    <n v="-2071.5078695743887"/>
    <n v="0.53929671988145955"/>
    <n v="6082.4975413070451"/>
    <n v="-2241.3692844362859"/>
    <n v="0.58351847023776693"/>
    <n v="6965.0919871115384"/>
    <n v="-3123.9637302407791"/>
    <n v="0.81329326211714925"/>
    <n v="8.5387400807413911"/>
    <n v="3832.589516790018"/>
    <n v="0.99777702291886039"/>
    <n v="8.5436868053830128"/>
    <n v="3832.5845700653763"/>
    <n v="0.9977757350877049"/>
    <n v="8.7426103515968983"/>
    <n v="3832.3856465191625"/>
    <n v="0.99772394729700609"/>
    <n v="8.7459341038495833"/>
    <n v="3832.3823227669095"/>
    <n v="0.9977230819907652"/>
    <n v="8.771792592819402"/>
    <n v="3832.3564642779397"/>
    <n v="0.99771634998723902"/>
    <n v="8.6226257935477051"/>
    <n v="3832.5056310772115"/>
    <n v="0.99775518409776498"/>
  </r>
  <r>
    <x v="252"/>
    <x v="1"/>
    <d v="2018-10-28T00:00:00"/>
    <n v="4152.7964506607095"/>
    <n v="5479.3511720709366"/>
    <n v="4508.8766771209066"/>
    <n v="8.4138033276635795"/>
    <n v="8.3315372298268304"/>
    <n v="615.22910380158669"/>
    <n v="603.62415652454933"/>
    <n v="612.18341516890553"/>
    <n v="6.4170319356002627"/>
    <n v="6.4219947249423912"/>
    <n v="711.32561760864041"/>
    <n v="703.17352069156823"/>
    <n v="709.21276923950586"/>
    <n v="6.5641555791698094"/>
    <n v="6.5671302962865523"/>
    <x v="252"/>
    <n v="8.306935770635862"/>
    <x v="1"/>
    <n v="44"/>
    <x v="252"/>
    <n v="21.394990842433653"/>
    <x v="0"/>
    <n v="0"/>
    <n v="1"/>
    <n v="0"/>
    <n v="0"/>
    <n v="0"/>
    <n v="0"/>
    <n v="5413.7129423109718"/>
    <n v="-1361.8348843330054"/>
    <n v="0.33609967152185483"/>
    <n v="4415.1712898593814"/>
    <n v="-363.29323188141507"/>
    <n v="8.9660455394531671E-2"/>
    <n v="5910.286707627487"/>
    <n v="-1858.4086496495206"/>
    <n v="0.45865364728595354"/>
    <n v="5921.7056959411038"/>
    <n v="-1869.8276379631375"/>
    <n v="0.46147184372479588"/>
    <n v="6093.2280828988642"/>
    <n v="-2041.3500249208978"/>
    <n v="0.5038034204661147"/>
    <n v="6995.7441882101375"/>
    <n v="-2943.8661302321711"/>
    <n v="0.72654361461738237"/>
    <n v="8.5398414280313908"/>
    <n v="4043.3382165499352"/>
    <n v="0.99789237452217583"/>
    <n v="8.5443966713867887"/>
    <n v="4043.3336613065794"/>
    <n v="0.99789125029205572"/>
    <n v="8.7457607999282292"/>
    <n v="4043.1322971780382"/>
    <n v="0.9978415537993035"/>
    <n v="8.7477451871258012"/>
    <n v="4043.1303127908404"/>
    <n v="0.99784106405425943"/>
    <n v="8.7802108766755165"/>
    <n v="4043.0978471012909"/>
    <n v="0.99783305155016011"/>
    <n v="8.6213376938937447"/>
    <n v="4043.2567202840728"/>
    <n v="0.99787226131425188"/>
  </r>
  <r>
    <x v="253"/>
    <x v="1"/>
    <d v="2018-11-04T00:00:00"/>
    <n v="4194.3244151673171"/>
    <n v="5126.3965074267207"/>
    <n v="4414.5109985348299"/>
    <n v="8.3926523477950585"/>
    <n v="8.3414875606799974"/>
    <n v="621.38139483960254"/>
    <n v="612.50277568207594"/>
    <n v="618.30524932059461"/>
    <n v="6.4269822664534306"/>
    <n v="6.43194505579556"/>
    <n v="310.69069741980127"/>
    <n v="428.4355444013313"/>
    <n v="430.881173476453"/>
    <n v="6.0658323525010323"/>
    <n v="5.7387978752356146"/>
    <x v="253"/>
    <n v="8.0896944949094109"/>
    <x v="1"/>
    <n v="45"/>
    <x v="253"/>
    <n v="20.885466966749522"/>
    <x v="0"/>
    <n v="0"/>
    <n v="1"/>
    <n v="0"/>
    <n v="0"/>
    <n v="0"/>
    <n v="0"/>
    <n v="5454.5527462795189"/>
    <n v="-2193.8614860127941"/>
    <n v="0.67282097901944138"/>
    <n v="4442.1801847180004"/>
    <n v="-1181.4889244512756"/>
    <n v="0.36234308315183134"/>
    <n v="3595.6901149987029"/>
    <n v="-334.9988547319781"/>
    <n v="0.10273859988344164"/>
    <n v="5930.865961132019"/>
    <n v="-2670.1747008652942"/>
    <n v="0.81889835244532583"/>
    <n v="6104.065929906601"/>
    <n v="-2843.3746696398762"/>
    <n v="0.87201591401428413"/>
    <n v="5252.0778200770292"/>
    <n v="-1991.3865598103043"/>
    <n v="0.61072527291265499"/>
    <n v="8.5409427753213922"/>
    <n v="3252.1503174914033"/>
    <n v="0.99738063432150181"/>
    <n v="8.5451065373905664"/>
    <n v="3252.1461537293344"/>
    <n v="0.99737935736464312"/>
    <n v="8.4834963051896022"/>
    <n v="3252.2077639615354"/>
    <n v="0.997398252202358"/>
    <n v="8.5521944046381115"/>
    <n v="3252.1390658620867"/>
    <n v="0.99737718363316052"/>
    <n v="8.5634468456884374"/>
    <n v="3252.1278134210365"/>
    <n v="0.99737373269587393"/>
    <n v="8.5723032175721343"/>
    <n v="3252.1189570491529"/>
    <n v="0.99737101659331251"/>
  </r>
  <r>
    <x v="254"/>
    <x v="1"/>
    <d v="2018-11-11T00:00:00"/>
    <n v="4236.2676593189899"/>
    <n v="5177.6604725009875"/>
    <n v="4361.0379967700774"/>
    <n v="8.3804653806619704"/>
    <n v="8.3514378915331662"/>
    <n v="627.59520878799856"/>
    <n v="620.0489922350373"/>
    <n v="624.48830181380049"/>
    <n v="6.4369325973065985"/>
    <n v="6.4418953866487279"/>
    <n v="313.79760439399928"/>
    <n v="348.18898639619886"/>
    <n v="312.86553230173985"/>
    <n v="5.7457734889720395"/>
    <n v="5.7487482060887825"/>
    <x v="254"/>
    <n v="8.1972216939600173"/>
    <x v="1"/>
    <n v="46"/>
    <x v="254"/>
    <n v="20.563171466940609"/>
    <x v="0"/>
    <n v="0"/>
    <n v="1"/>
    <n v="0"/>
    <n v="0"/>
    <n v="0"/>
    <n v="0"/>
    <n v="5495.8009482877505"/>
    <n v="-1864.9522759708825"/>
    <n v="0.51364087140014136"/>
    <n v="4469.4591685252053"/>
    <n v="-838.61049620833728"/>
    <n v="0.23096817628403513"/>
    <n v="3613.6397143314416"/>
    <n v="17.208957985426423"/>
    <n v="4.7396516733497667E-3"/>
    <n v="5940.1178289748441"/>
    <n v="-2309.2691566579761"/>
    <n v="0.63601360592767875"/>
    <n v="6115.0121553844156"/>
    <n v="-2484.1634830675475"/>
    <n v="0.68418259951395521"/>
    <n v="5265.5998795052828"/>
    <n v="-1634.7512071884148"/>
    <n v="0.45023942188845606"/>
    <n v="8.5420441226113937"/>
    <n v="3622.3066281942565"/>
    <n v="0.99764736983181379"/>
    <n v="8.5458164033943422"/>
    <n v="3622.3028559134736"/>
    <n v="0.99764633087890686"/>
    <n v="8.4866467535209331"/>
    <n v="3622.3620255633473"/>
    <n v="0.99766262724794164"/>
    <n v="8.425863408991221"/>
    <n v="3622.422808907877"/>
    <n v="0.99767936805705137"/>
    <n v="8.4234300442352037"/>
    <n v="3622.4252422726327"/>
    <n v="0.99768003824878215"/>
    <n v="8.5412868279422618"/>
    <n v="3622.3073854889258"/>
    <n v="0.99764757840417184"/>
  </r>
  <r>
    <x v="255"/>
    <x v="1"/>
    <d v="2018-11-18T00:00:00"/>
    <n v="4278.6303359121803"/>
    <n v="5229.4370772259981"/>
    <n v="4336.315698512708"/>
    <n v="8.3747803491666382"/>
    <n v="8.3613882223863349"/>
    <n v="633.87116087587856"/>
    <n v="626.96007655545793"/>
    <n v="630.73318483193862"/>
    <n v="6.4468829281597673"/>
    <n v="6.4518457175018957"/>
    <n v="316.93558043793928"/>
    <n v="326.31160222541712"/>
    <n v="315.99418762475727"/>
    <n v="5.7557238198252074"/>
    <n v="5.7586985369419503"/>
    <x v="255"/>
    <n v="8.0982151201511812"/>
    <x v="1"/>
    <n v="47"/>
    <x v="255"/>
    <n v="20.577387097151611"/>
    <x v="0"/>
    <n v="0"/>
    <n v="1"/>
    <n v="0"/>
    <n v="0"/>
    <n v="0"/>
    <n v="0"/>
    <n v="5537.4616323160653"/>
    <n v="-2248.8685420814531"/>
    <n v="0.68383910090895927"/>
    <n v="4497.0109421704819"/>
    <n v="-1208.4178519358697"/>
    <n v="0.36745739554225598"/>
    <n v="3631.7688096575075"/>
    <n v="-343.17571942289533"/>
    <n v="0.10435335415681141"/>
    <n v="5949.4622154960962"/>
    <n v="-2660.869125261484"/>
    <n v="0.80912081618211218"/>
    <n v="6126.067843117009"/>
    <n v="-2837.4747528823968"/>
    <n v="0.86282330316517453"/>
    <n v="5279.2571595278196"/>
    <n v="-1990.6640692932074"/>
    <n v="0.60532392262345569"/>
    <n v="8.5431454699013933"/>
    <n v="3280.0499447647107"/>
    <n v="0.99740218834149164"/>
    <n v="8.5465262693981181"/>
    <n v="3280.0465639652139"/>
    <n v="0.99740116030323822"/>
    <n v="8.4897972018522658"/>
    <n v="3280.1032930327601"/>
    <n v="0.99741841055767522"/>
    <n v="8.4276744922674389"/>
    <n v="3280.165415742345"/>
    <n v="0.99743730091834926"/>
    <n v="8.4271927677087479"/>
    <n v="3280.1658974669035"/>
    <n v="0.99743744740182871"/>
    <n v="8.5426548815629921"/>
    <n v="3280.0504353530491"/>
    <n v="0.99740233752028173"/>
  </r>
  <r>
    <x v="256"/>
    <x v="1"/>
    <d v="2018-11-25T00:00:00"/>
    <n v="4321.4166392713023"/>
    <n v="5281.7314479982579"/>
    <n v="4331.845980740286"/>
    <n v="8.3737490536430954"/>
    <n v="8.3713385532395019"/>
    <n v="640.20987248463734"/>
    <n v="633.58497452004758"/>
    <n v="637.04051668025795"/>
    <n v="6.4568332590129351"/>
    <n v="6.4617960483550636"/>
    <n v="320.10493624231867"/>
    <n v="321.96693603724816"/>
    <n v="319.15412950100483"/>
    <n v="5.7656741506783753"/>
    <n v="5.7686488677951182"/>
    <x v="256"/>
    <n v="8.2829032231384438"/>
    <x v="1"/>
    <n v="48"/>
    <x v="256"/>
    <n v="20.596256463334406"/>
    <x v="0"/>
    <n v="0"/>
    <n v="1"/>
    <n v="0"/>
    <n v="0"/>
    <n v="0"/>
    <n v="0"/>
    <n v="5579.538923184663"/>
    <n v="-1623.8770264897321"/>
    <n v="0.41051967253483618"/>
    <n v="4524.8382335522119"/>
    <n v="-569.17633685728106"/>
    <n v="0.1438890258373306"/>
    <n v="3650.0791959368339"/>
    <n v="305.58270075809696"/>
    <n v="7.7251976720614082E-2"/>
    <n v="5958.9000458825612"/>
    <n v="-2003.2381491876304"/>
    <n v="0.50642299607592689"/>
    <n v="6137.2340877269271"/>
    <n v="-2181.5721910319962"/>
    <n v="0.55150623283925315"/>
    <n v="5293.051012350581"/>
    <n v="-1337.3891156556501"/>
    <n v="0.33809490057102126"/>
    <n v="8.5442468171913948"/>
    <n v="3947.1176498777395"/>
    <n v="0.99783999567194293"/>
    <n v="8.5472361354018958"/>
    <n v="3947.1146605595291"/>
    <n v="0.99783923996574553"/>
    <n v="8.4929476501835985"/>
    <n v="3947.1689490447475"/>
    <n v="0.99785296421383241"/>
    <n v="8.4294855755436569"/>
    <n v="3947.2324111193871"/>
    <n v="0.9978690075654375"/>
    <n v="8.4301705130229116"/>
    <n v="3947.231726181908"/>
    <n v="0.99786883441174112"/>
    <n v="8.5444707915398332"/>
    <n v="3947.117425903391"/>
    <n v="0.99783993905073665"/>
  </r>
  <r>
    <x v="257"/>
    <x v="1"/>
    <d v="2018-12-02T00:00:00"/>
    <n v="4364.6308056640155"/>
    <n v="5334.5487624782418"/>
    <n v="4341.6814282174046"/>
    <n v="8.3760169779209761"/>
    <n v="8.3812888840926707"/>
    <n v="646.61197120948373"/>
    <n v="640.09847286476565"/>
    <n v="643.41092184706054"/>
    <n v="6.466783589866103"/>
    <n v="6.4717463792082324"/>
    <n v="323.30598560474186"/>
    <n v="322.90427073449371"/>
    <n v="322.34567079601487"/>
    <n v="5.7756244815315441"/>
    <n v="5.778599198648287"/>
    <x v="257"/>
    <n v="8.2869835140795676"/>
    <x v="1"/>
    <n v="49"/>
    <x v="257"/>
    <n v="20.618425049318624"/>
    <x v="0"/>
    <n v="0"/>
    <n v="1"/>
    <n v="0"/>
    <n v="0"/>
    <n v="0"/>
    <n v="0"/>
    <n v="5622.0369869619462"/>
    <n v="-1650.2018655713664"/>
    <n v="0.41547592363139535"/>
    <n v="4552.943797847759"/>
    <n v="-581.10867645717917"/>
    <n v="0.14630735131163428"/>
    <n v="3668.5726860789537"/>
    <n v="303.26243531162618"/>
    <n v="7.6353228682224578E-2"/>
    <n v="5968.4322545728919"/>
    <n v="-1996.5971331823121"/>
    <n v="0.50268882573435802"/>
    <n v="6148.5119947829444"/>
    <n v="-2176.6768733923645"/>
    <n v="0.54802800389918704"/>
    <n v="5306.9828037015704"/>
    <n v="-1335.1476823109906"/>
    <n v="0.33615385369862527"/>
    <n v="8.5453481644813944"/>
    <n v="3963.2897732260985"/>
    <n v="0.99784851387247675"/>
    <n v="8.5479460014056716"/>
    <n v="3963.2871753891741"/>
    <n v="0.99784785980783286"/>
    <n v="8.4960980985149313"/>
    <n v="3963.3390232920651"/>
    <n v="0.99786091369886976"/>
    <n v="8.4312966588198748"/>
    <n v="3963.4038247317599"/>
    <n v="0.99787722893797559"/>
    <n v="8.4325917558833883"/>
    <n v="3963.4025296346963"/>
    <n v="0.99787690286777786"/>
    <n v="8.546604204823101"/>
    <n v="3963.2885171857565"/>
    <n v="0.99784819763569865"/>
  </r>
  <r>
    <x v="258"/>
    <x v="1"/>
    <d v="2018-12-09T00:00:00"/>
    <n v="4408.2771137206546"/>
    <n v="5387.8942501030224"/>
    <n v="4361.6601338683795"/>
    <n v="8.3806080285193278"/>
    <n v="8.3912392149458377"/>
    <n v="653.07809092157856"/>
    <n v="646.58828189317205"/>
    <n v="649.8450310655312"/>
    <n v="6.4767339207192709"/>
    <n v="6.4816967100614002"/>
    <n v="326.53904546078928"/>
    <n v="325.4486130429006"/>
    <n v="325.56912750397504"/>
    <n v="5.7855748123847119"/>
    <n v="5.7885495295014548"/>
    <x v="258"/>
    <n v="8.2700905856337918"/>
    <x v="1"/>
    <n v="50"/>
    <x v="258"/>
    <n v="20.642916761623312"/>
    <x v="0"/>
    <n v="0"/>
    <n v="1"/>
    <n v="0"/>
    <n v="0"/>
    <n v="0"/>
    <n v="0"/>
    <n v="5664.9600313770015"/>
    <n v="-1759.6572909216029"/>
    <n v="0.45058153179602378"/>
    <n v="4581.330417786261"/>
    <n v="-676.02767733086239"/>
    <n v="0.1731050631050515"/>
    <n v="3687.2511111224949"/>
    <n v="218.05162933290376"/>
    <n v="5.5834756950872567E-2"/>
    <n v="5978.0597853501249"/>
    <n v="-2072.7570448947263"/>
    <n v="0.5307545106357161"/>
    <n v="6159.902680909523"/>
    <n v="-2254.5999404541244"/>
    <n v="0.57731758337158123"/>
    <n v="5321.0539129660701"/>
    <n v="-1415.7511725106715"/>
    <n v="0.36252021074954621"/>
    <n v="8.5464495117713959"/>
    <n v="3896.7562909436274"/>
    <n v="0.99781157823611533"/>
    <n v="8.5486558674094475"/>
    <n v="3896.7540845879894"/>
    <n v="0.997811013272069"/>
    <n v="8.4992485468462622"/>
    <n v="3896.8034919085526"/>
    <n v="0.99782366461406402"/>
    <n v="8.4331077420960927"/>
    <n v="3896.8696327133025"/>
    <n v="0.99784060076707071"/>
    <n v="8.434621140797022"/>
    <n v="3896.8681193146017"/>
    <n v="0.99784021324302929"/>
    <n v="8.548961186201975"/>
    <n v="3896.7537792691965"/>
    <n v="0.99781093509149943"/>
  </r>
  <r>
    <x v="259"/>
    <x v="1"/>
    <d v="2018-12-16T00:00:00"/>
    <n v="4452.3598848578622"/>
    <n v="5441.7731926040542"/>
    <n v="4388.8700591652241"/>
    <n v="8.386827083227006"/>
    <n v="8.4011895457990065"/>
    <n v="659.60887183079444"/>
    <n v="653.09857686198325"/>
    <n v="656.34348137618645"/>
    <n v="6.4866842515724388"/>
    <n v="6.4916470409145681"/>
    <n v="329.80443591539722"/>
    <n v="328.49768905364823"/>
    <n v="328.82481877901483"/>
    <n v="5.7955251432378798"/>
    <n v="5.7984998603546227"/>
    <x v="259"/>
    <n v="8.2124409283108655"/>
    <x v="1"/>
    <n v="51"/>
    <x v="259"/>
    <n v="20.669036478037327"/>
    <x v="0"/>
    <n v="0"/>
    <n v="1"/>
    <n v="0"/>
    <n v="0"/>
    <n v="0"/>
    <n v="0"/>
    <n v="5708.3123062362092"/>
    <n v="-2021.782257890352"/>
    <n v="0.54842419060100267"/>
    <n v="4610.0009039241495"/>
    <n v="-923.47085557829223"/>
    <n v="0.25049866499600426"/>
    <n v="3706.1163204164714"/>
    <n v="-19.586272070614086"/>
    <n v="5.3129289097758551E-3"/>
    <n v="5987.7835914351308"/>
    <n v="-2301.2535430892735"/>
    <n v="0.62423295427141412"/>
    <n v="6171.4072738973664"/>
    <n v="-2484.8772255515091"/>
    <n v="0.67404230888243299"/>
    <n v="5335.2657333232146"/>
    <n v="-1648.7356849773573"/>
    <n v="0.44723240102631023"/>
    <n v="8.5475508590613956"/>
    <n v="3677.9824974867961"/>
    <n v="0.9976814102294117"/>
    <n v="8.5493657334132251"/>
    <n v="3677.9806826124441"/>
    <n v="0.99768091793060276"/>
    <n v="8.5023989951775949"/>
    <n v="3678.0276493506799"/>
    <n v="0.99769365802430054"/>
    <n v="8.4349188253723106"/>
    <n v="3678.095129520485"/>
    <n v="0.99771196254614636"/>
    <n v="8.4363759188835949"/>
    <n v="3678.0936724269736"/>
    <n v="0.99771156729817811"/>
    <n v="8.5514748399818128"/>
    <n v="3677.9785735058754"/>
    <n v="0.99768034581901244"/>
  </r>
  <r>
    <x v="260"/>
    <x v="1"/>
    <d v="2018-12-23T00:00:00"/>
    <n v="4496.8834837064405"/>
    <n v="5496.190924530094"/>
    <n v="4421.2740865275891"/>
    <n v="8.3941831884047868"/>
    <n v="8.4111398766521752"/>
    <n v="666.20496054910234"/>
    <n v="659.65176870554274"/>
    <n v="662.90691618994833"/>
    <n v="6.4966345824256075"/>
    <n v="6.501597371767736"/>
    <n v="333.10248027455117"/>
    <n v="331.72104290828025"/>
    <n v="332.11306696680492"/>
    <n v="5.8054754740910477"/>
    <n v="5.8084501912077906"/>
    <x v="260"/>
    <n v="8.2190135333342802"/>
    <x v="1"/>
    <n v="52"/>
    <x v="260"/>
    <n v="20.696293244921442"/>
    <x v="0"/>
    <n v="0"/>
    <n v="1"/>
    <n v="0"/>
    <n v="0"/>
    <n v="0"/>
    <n v="0"/>
    <n v="5752.0981038440077"/>
    <n v="-2041.2581473851897"/>
    <n v="0.55007981247812221"/>
    <n v="4638.958094923415"/>
    <n v="-928.118138464597"/>
    <n v="0.25010998840011467"/>
    <n v="3725.1701818033871"/>
    <n v="-14.330225344569044"/>
    <n v="3.8617201260935266E-3"/>
    <n v="5997.6046355809867"/>
    <n v="-2286.7646791221687"/>
    <n v="0.61623910110755176"/>
    <n v="6183.0269128150885"/>
    <n v="-2472.1869563562705"/>
    <n v="0.66620683871137087"/>
    <n v="5349.619671883931"/>
    <n v="-1638.779715425113"/>
    <n v="0.4416196156810191"/>
    <n v="8.548652206351397"/>
    <n v="3702.2913042524665"/>
    <n v="0.99769630264127329"/>
    <n v="8.550075599417001"/>
    <n v="3702.2898808594009"/>
    <n v="0.9976959190642174"/>
    <n v="8.5055494435089276"/>
    <n v="3702.3344070153089"/>
    <n v="0.99770791800689085"/>
    <n v="8.4367299086485286"/>
    <n v="3702.4032265501696"/>
    <n v="0.99772646354797268"/>
    <n v="8.437938902723447"/>
    <n v="3702.4020175560945"/>
    <n v="0.99772613774732133"/>
    <n v="8.554097918809255"/>
    <n v="3702.2858585400086"/>
    <n v="0.99769483512649992"/>
  </r>
  <r>
    <x v="261"/>
    <x v="1"/>
    <d v="2018-12-30T00:00:00"/>
    <n v="4541.852318543506"/>
    <n v="5551.1528337753962"/>
    <n v="4457.4475561323634"/>
    <n v="8.4023315843584623"/>
    <n v="8.4210902075053422"/>
    <n v="672.86701015459346"/>
    <n v="666.25938943006804"/>
    <n v="669.5359853518479"/>
    <n v="6.5065849132787754"/>
    <n v="6.5115477026209048"/>
    <n v="336.43350507729673"/>
    <n v="335.01976642659179"/>
    <n v="335.43419763647307"/>
    <n v="5.8154258049442165"/>
    <n v="5.8184005220609594"/>
    <x v="261"/>
    <n v="8.2211372407417809"/>
    <x v="1"/>
    <n v="53"/>
    <x v="261"/>
    <n v="20.724342302581455"/>
    <x v="0"/>
    <n v="0"/>
    <n v="1"/>
    <n v="0"/>
    <n v="0"/>
    <n v="0"/>
    <n v="0"/>
    <n v="5796.3217594278858"/>
    <n v="-2077.5926905473211"/>
    <n v="0.55868353194461973"/>
    <n v="4668.2048578326749"/>
    <n v="-949.47578895211018"/>
    <n v="0.25532265765140222"/>
    <n v="3744.4145818041729"/>
    <n v="-25.685512923608258"/>
    <n v="6.9070675620206646E-3"/>
    <n v="6007.5238901683006"/>
    <n v="-2288.7948212877359"/>
    <n v="0.61547770189580475"/>
    <n v="6194.7627481219879"/>
    <n v="-2476.0336792414232"/>
    <n v="0.66582793028984344"/>
    <n v="5364.1171498302538"/>
    <n v="-1645.3880809496891"/>
    <n v="0.44245978947990267"/>
    <n v="8.5497535536413984"/>
    <n v="3710.1793153269232"/>
    <n v="0.99770089366682069"/>
    <n v="8.5507854654207769"/>
    <n v="3710.1782834151441"/>
    <n v="0.99770061617637695"/>
    <n v="8.5086998918402603"/>
    <n v="3710.2203689887242"/>
    <n v="0.99771193336910613"/>
    <n v="8.4385409919247465"/>
    <n v="3710.2905278886401"/>
    <n v="0.99773079973409706"/>
    <n v="8.4393682453428429"/>
    <n v="3710.2897006352218"/>
    <n v="0.99773057727814429"/>
    <n v="8.5567972444332518"/>
    <n v="3710.1722716361314"/>
    <n v="0.99769899955443409"/>
  </r>
  <r>
    <x v="262"/>
    <x v="1"/>
    <d v="2019-01-06T00:00:00"/>
    <n v="4587.2708417289405"/>
    <n v="5606.6643621131498"/>
    <n v="4496.3945418113362"/>
    <n v="8.411031141684969"/>
    <n v="8.431040538358511"/>
    <n v="679.5956802561393"/>
    <n v="672.92753484310367"/>
    <n v="676.23134520536632"/>
    <n v="6.5165352441319433"/>
    <n v="6.5214980334740726"/>
    <n v="339.79784012806965"/>
    <n v="338.36441801762629"/>
    <n v="338.78853961283778"/>
    <n v="5.8253761357973843"/>
    <n v="5.8283508529141272"/>
    <x v="262"/>
    <n v="8.1955310517800601"/>
    <x v="2"/>
    <n v="2"/>
    <x v="262"/>
    <n v="20.752942521614298"/>
    <x v="0"/>
    <n v="0"/>
    <n v="1"/>
    <n v="0"/>
    <n v="0"/>
    <n v="0"/>
    <n v="0"/>
    <n v="5840.9876515676006"/>
    <n v="-2216.272259113493"/>
    <n v="0.61143345591416753"/>
    <n v="4697.744088371026"/>
    <n v="-1073.0286959169184"/>
    <n v="0.29603115823955106"/>
    <n v="3763.8514258049659"/>
    <n v="-139.13603335085827"/>
    <n v="3.8385367756185805E-2"/>
    <n v="6017.5423373014874"/>
    <n v="-2392.8269448473798"/>
    <n v="0.66014202103391084"/>
    <n v="6206.6159417819563"/>
    <n v="-2581.9005493278487"/>
    <n v="0.7123043521438458"/>
    <n v="5378.7596025560397"/>
    <n v="-1754.0442101019321"/>
    <n v="0.48391225798126991"/>
    <n v="8.5508549009313981"/>
    <n v="3616.1645375531762"/>
    <n v="0.99764095826151411"/>
    <n v="8.5514953314245545"/>
    <n v="3616.163897122683"/>
    <n v="0.9976407815771613"/>
    <n v="8.5118503401715913"/>
    <n v="3616.2035421139358"/>
    <n v="0.99765171898519489"/>
    <n v="8.4403520752009644"/>
    <n v="3616.2750403789064"/>
    <n v="0.99767144419317111"/>
    <n v="8.4407046197228279"/>
    <n v="3616.2746878343846"/>
    <n v="0.99767134693187365"/>
    <n v="8.5595496115545693"/>
    <n v="3616.1558428425528"/>
    <n v="0.9976385595323225"/>
  </r>
  <r>
    <x v="263"/>
    <x v="1"/>
    <d v="2019-01-13T00:00:00"/>
    <n v="4633.1435501462292"/>
    <n v="5662.7310057342802"/>
    <n v="4537.4192443118036"/>
    <n v="8.4201136810178827"/>
    <n v="8.4409908692116797"/>
    <n v="686.39163705870067"/>
    <n v="679.65958595090217"/>
    <n v="682.99365865741993"/>
    <n v="6.5264855749851112"/>
    <n v="6.5314483643272405"/>
    <n v="343.19581852935028"/>
    <n v="341.74639837583305"/>
    <n v="342.17642500896608"/>
    <n v="5.8353264666505522"/>
    <n v="5.8383011837672951"/>
    <x v="263"/>
    <n v="8.2694265543316305"/>
    <x v="2"/>
    <n v="3"/>
    <x v="263"/>
    <n v="20.781925722653547"/>
    <x v="0"/>
    <n v="0"/>
    <n v="1"/>
    <n v="0"/>
    <n v="0"/>
    <n v="0"/>
    <n v="0"/>
    <n v="5886.1002026287133"/>
    <n v="-1983.3898446305875"/>
    <n v="0.50820831235038322"/>
    <n v="4727.5787112147609"/>
    <n v="-824.86835321663511"/>
    <n v="0.21135781996380251"/>
    <n v="3783.4826382457668"/>
    <n v="119.22771975235901"/>
    <n v="3.0549979069806305E-2"/>
    <n v="6027.6609689060069"/>
    <n v="-2124.9506109078811"/>
    <n v="0.54448073671494879"/>
    <n v="6218.5876673785242"/>
    <n v="-2315.8773093803984"/>
    <n v="0.59340230171944275"/>
    <n v="5393.5484798090838"/>
    <n v="-1490.838121810958"/>
    <n v="0.38200070849625523"/>
    <n v="8.5519562482213995"/>
    <n v="3894.1584017499044"/>
    <n v="0.99780871356986689"/>
    <n v="8.5522051974283286"/>
    <n v="3894.1581528006973"/>
    <n v="0.99780864978106776"/>
    <n v="8.515000788502924"/>
    <n v="3894.1953572096227"/>
    <n v="0.99781818274803491"/>
    <n v="8.4421631584771823"/>
    <n v="3894.2681948396485"/>
    <n v="0.99783684609308088"/>
    <n v="8.4419763938521175"/>
    <n v="3894.2683816042736"/>
    <n v="0.99783689394818875"/>
    <n v="8.562338835284617"/>
    <n v="3894.1480191628411"/>
    <n v="0.99780605321690419"/>
  </r>
  <r>
    <x v="264"/>
    <x v="1"/>
    <d v="2019-01-20T00:00:00"/>
    <n v="4679.4749856476919"/>
    <n v="5719.3583157916237"/>
    <n v="4580.0359667125695"/>
    <n v="8.429462130071407"/>
    <n v="8.4509412000648467"/>
    <n v="693.2555534292876"/>
    <n v="686.45756969009494"/>
    <n v="689.82359524399408"/>
    <n v="6.536435905838279"/>
    <n v="6.5413986951804084"/>
    <n v="346.6277767146438"/>
    <n v="345.16336321300054"/>
    <n v="345.59818925905574"/>
    <n v="5.8452767975037201"/>
    <n v="5.848251514620463"/>
    <x v="264"/>
    <n v="8.3184433464642957"/>
    <x v="2"/>
    <n v="4"/>
    <x v="264"/>
    <n v="20.811174833413403"/>
    <x v="0"/>
    <n v="0"/>
    <n v="1"/>
    <n v="0"/>
    <n v="0"/>
    <n v="0"/>
    <n v="0"/>
    <n v="5931.6638792004369"/>
    <n v="-1832.8892115967956"/>
    <n v="0.4471797940208308"/>
    <n v="4757.7116802869332"/>
    <n v="-658.93701268329187"/>
    <n v="0.16076439085355745"/>
    <n v="3803.3101628109762"/>
    <n v="295.46450479266514"/>
    <n v="7.2086057115554783E-2"/>
    <n v="6037.8807868265712"/>
    <n v="-1939.1061192229299"/>
    <n v="0.47309410164687904"/>
    <n v="6230.6791102310572"/>
    <n v="-2131.9044426274158"/>
    <n v="0.52013214082681913"/>
    <n v="5408.4852458346586"/>
    <n v="-1309.7105782310173"/>
    <n v="0.31953710180334038"/>
    <n v="8.5530575955113992"/>
    <n v="4090.22161000813"/>
    <n v="0.99791326474638531"/>
    <n v="8.5529150634321063"/>
    <n v="4090.2217525402093"/>
    <n v="0.99791329952069985"/>
    <n v="8.5181512368342567"/>
    <n v="4090.2565163668069"/>
    <n v="0.9979217810375961"/>
    <n v="8.4439742417534021"/>
    <n v="4090.3306933618878"/>
    <n v="0.99793987839622067"/>
    <n v="8.4432033151310684"/>
    <n v="4090.3314642885102"/>
    <n v="0.99794006648331623"/>
    <n v="8.5651536490694582"/>
    <n v="4090.2095139545718"/>
    <n v="0.99791031360743787"/>
  </r>
  <r>
    <x v="265"/>
    <x v="1"/>
    <d v="2019-01-27T00:00:00"/>
    <n v="4726.2697355041691"/>
    <n v="5776.5518989495404"/>
    <n v="4623.9060973500491"/>
    <n v="8.4389951024794989"/>
    <n v="8.4608915309180155"/>
    <n v="700.18810896358059"/>
    <n v="693.32283932683777"/>
    <n v="696.7218311964341"/>
    <n v="6.5463862366914478"/>
    <n v="6.5513490260335772"/>
    <n v="350.09405448179029"/>
    <n v="348.61484710115337"/>
    <n v="349.0541711516463"/>
    <n v="5.8552271283568889"/>
    <n v="5.8582018454736318"/>
    <x v="265"/>
    <n v="8.2049456861294559"/>
    <x v="2"/>
    <n v="5"/>
    <x v="265"/>
    <n v="20.840608467527836"/>
    <x v="0"/>
    <n v="0"/>
    <n v="1"/>
    <n v="0"/>
    <n v="0"/>
    <n v="0"/>
    <n v="0"/>
    <n v="5977.6831925378783"/>
    <n v="-2318.6812857949803"/>
    <n v="0.63369228682883649"/>
    <n v="4788.1459790498284"/>
    <n v="-1129.1440723069304"/>
    <n v="0.30859346376018992"/>
    <n v="3823.3359626218376"/>
    <n v="-164.33405587893958"/>
    <n v="4.4912262979721541E-2"/>
    <n v="6048.202802926342"/>
    <n v="-2389.200896183444"/>
    <n v="0.65296519572197165"/>
    <n v="6242.8914675121159"/>
    <n v="-2583.889560769218"/>
    <n v="0.70617332994759119"/>
    <n v="5423.5713795204883"/>
    <n v="-1764.5694727775904"/>
    <n v="0.48225431900590121"/>
    <n v="8.5541589428014007"/>
    <n v="3650.4477478000967"/>
    <n v="0.99766216056705592"/>
    <n v="8.5536249294358839"/>
    <n v="3650.448281813462"/>
    <n v="0.9976623065121466"/>
    <n v="8.5213016851655876"/>
    <n v="3650.4806050577322"/>
    <n v="0.99767114040868288"/>
    <n v="8.44578532502962"/>
    <n v="3650.5561214178683"/>
    <n v="0.99769177892215211"/>
    <n v="8.4443991115666464"/>
    <n v="3650.5575076313312"/>
    <n v="0.99769215777231346"/>
    <n v="8.5679862206209005"/>
    <n v="3650.4339205222773"/>
    <n v="0.99765838159175824"/>
  </r>
  <r>
    <x v="266"/>
    <x v="1"/>
    <d v="2019-02-03T00:00:00"/>
    <n v="4773.5324328592114"/>
    <n v="5834.3174179390362"/>
    <n v="4668.7939980027977"/>
    <n v="8.4486560727730655"/>
    <n v="8.4708418617711843"/>
    <n v="707.18999005321643"/>
    <n v="700.2564146900271"/>
    <n v="703.68904950839851"/>
    <n v="6.5563365675446157"/>
    <n v="6.561299356886745"/>
    <n v="353.59499502660822"/>
    <n v="352.10095064897172"/>
    <n v="352.54471286316283"/>
    <n v="5.8651774592100567"/>
    <n v="5.8681521763267996"/>
    <x v="266"/>
    <n v="8.1332066055197441"/>
    <x v="2"/>
    <n v="6"/>
    <x v="266"/>
    <n v="20.870170099527737"/>
    <x v="0"/>
    <n v="0"/>
    <n v="1"/>
    <n v="0"/>
    <n v="0"/>
    <n v="0"/>
    <n v="0"/>
    <n v="6024.1626990086952"/>
    <n v="-2618.4598789672254"/>
    <n v="0.76884567366196144"/>
    <n v="4818.8846208003515"/>
    <n v="-1413.1818007588818"/>
    <n v="0.41494571764828092"/>
    <n v="3843.5620204308075"/>
    <n v="-437.85920038933773"/>
    <n v="0.12856647321447914"/>
    <n v="6058.6280391871096"/>
    <n v="-2652.9252191456399"/>
    <n v="0.77896556432758168"/>
    <n v="6255.2259483659855"/>
    <n v="-2849.5231283245157"/>
    <n v="0.83669165481967045"/>
    <n v="5438.8083745431777"/>
    <n v="-2033.105554501708"/>
    <n v="0.59697092257654816"/>
    <n v="8.5552602900914003"/>
    <n v="3397.1475597513781"/>
    <n v="0.99748796041752474"/>
    <n v="8.554334795439658"/>
    <n v="3397.1484852460303"/>
    <n v="0.99748823216603044"/>
    <n v="8.5244521334969203"/>
    <n v="3397.1783679079726"/>
    <n v="0.99749700646711348"/>
    <n v="8.4475964083058379"/>
    <n v="3397.255223633164"/>
    <n v="0.99751957324091978"/>
    <n v="8.4455733177046319"/>
    <n v="3397.2572467237651"/>
    <n v="0.99752016727120019"/>
    <n v="8.5708311101609276"/>
    <n v="3397.131988931309"/>
    <n v="0.99748338843315276"/>
  </r>
  <r>
    <x v="267"/>
    <x v="1"/>
    <d v="2019-02-10T00:00:00"/>
    <n v="895.0373311611022"/>
    <n v="1458.3074683223983"/>
    <n v="3536.666997950289"/>
    <n v="8.1709400366110607"/>
    <n v="6.7968654281995118"/>
    <n v="346.6277767146438"/>
    <n v="523.44209570233545"/>
    <n v="526.90888338393006"/>
    <n v="6.2670276367883"/>
    <n v="5.848251514620463"/>
    <n v="216.64236044665239"/>
    <n v="257.27993750734817"/>
    <n v="257.72815082063914"/>
    <n v="5.5519053504218858"/>
    <n v="5.3782478853747273"/>
    <x v="267"/>
    <n v="8.0422519485191213"/>
    <x v="2"/>
    <n v="7"/>
    <x v="267"/>
    <n v="19.989873023821247"/>
    <x v="0"/>
    <n v="0"/>
    <n v="1"/>
    <n v="0"/>
    <n v="0"/>
    <n v="0"/>
    <n v="0"/>
    <n v="2209.9381992473932"/>
    <n v="899.66978926652109"/>
    <n v="0.28931935877115961"/>
    <n v="3235.9967421422207"/>
    <n v="-126.3887536283064"/>
    <n v="4.06445938186272E-2"/>
    <n v="3052.34266990368"/>
    <n v="57.265318610234317"/>
    <n v="1.8415606990256506E-2"/>
    <n v="5203.1070885378549"/>
    <n v="-2093.4991000239406"/>
    <n v="0.67323569651119486"/>
    <n v="5620.0612461781075"/>
    <n v="-2510.4532576641932"/>
    <n v="0.80732145882605033"/>
    <n v="4842.755232616023"/>
    <n v="-1733.1472441021087"/>
    <n v="0.55735232559985226"/>
    <n v="8.3699770632475268"/>
    <n v="3101.2380114506668"/>
    <n v="0.99730834976814953"/>
    <n v="8.5336952229909286"/>
    <n v="3101.0742932909234"/>
    <n v="0.9972557006367001"/>
    <n v="8.3693398886160342"/>
    <n v="3101.2386486252981"/>
    <n v="0.99730855467328028"/>
    <n v="8.3448839180179188"/>
    <n v="3101.2631045958965"/>
    <n v="0.99731641932074988"/>
    <n v="8.4003765836437427"/>
    <n v="3101.2076119302706"/>
    <n v="0.99729857377049691"/>
    <n v="8.4861149502817526"/>
    <n v="3101.1218735636326"/>
    <n v="0.99727100168843552"/>
  </r>
  <r>
    <x v="268"/>
    <x v="1"/>
    <d v="2019-02-17T00:00:00"/>
    <n v="671.27799837082648"/>
    <n v="1240.1808369037358"/>
    <n v="2677.0502980764504"/>
    <n v="7.8924708323152464"/>
    <n v="6.509183355747731"/>
    <n v="350.09405448179029"/>
    <n v="436.76807509206287"/>
    <n v="348.36091559821705"/>
    <n v="5.8532390561315024"/>
    <n v="5.8582018454736318"/>
    <n v="218.80878405111895"/>
    <n v="230.35013008798768"/>
    <n v="218.15885696977898"/>
    <n v="5.3852234991111532"/>
    <n v="5.3881982162278961"/>
    <x v="268"/>
    <n v="8.0912895582331608"/>
    <x v="2"/>
    <n v="8"/>
    <x v="268"/>
    <n v="19.130933387557903"/>
    <x v="0"/>
    <n v="0"/>
    <n v="1"/>
    <n v="0"/>
    <n v="0"/>
    <n v="0"/>
    <n v="0"/>
    <n v="1989.8867857996256"/>
    <n v="1276.0096336821093"/>
    <n v="0.39070731884528026"/>
    <n v="3251.2138915236683"/>
    <n v="14.682527958066657"/>
    <n v="4.4957114593354519E-3"/>
    <n v="3064.8587947854685"/>
    <n v="201.03762469626645"/>
    <n v="6.1556644447458966E-2"/>
    <n v="5153.7501106157824"/>
    <n v="-1887.8536911340475"/>
    <n v="0.57805069379194551"/>
    <n v="5626.1674248186373"/>
    <n v="-2360.2710053369024"/>
    <n v="0.72270234636267294"/>
    <n v="4852.1840661696669"/>
    <n v="-1586.287646687932"/>
    <n v="0.48571278538578389"/>
    <n v="8.3381351199441376"/>
    <n v="3257.5582843617908"/>
    <n v="0.99744690766363397"/>
    <n v="8.5041751547144422"/>
    <n v="3257.3922443270203"/>
    <n v="0.99739606709386575"/>
    <n v="8.3724903369473651"/>
    <n v="3257.5239291447874"/>
    <n v="0.99743638828010472"/>
    <n v="8.3692316825109803"/>
    <n v="3257.5271877992241"/>
    <n v="0.99743738606264831"/>
    <n v="8.4392327094522166"/>
    <n v="3257.4571867722825"/>
    <n v="0.99741595212294221"/>
    <n v="8.403454142288215"/>
    <n v="3257.4929653394465"/>
    <n v="0.9974269073286709"/>
  </r>
  <r>
    <x v="269"/>
    <x v="1"/>
    <d v="2019-02-24T00:00:00"/>
    <n v="1006.9169975562399"/>
    <n v="1581.5088644744783"/>
    <n v="2176.0103079203873"/>
    <n v="7.685248345060379"/>
    <n v="6.9146484638558956"/>
    <n v="353.59499502660822"/>
    <n v="395.18153505933554"/>
    <n v="351.84452475419926"/>
    <n v="5.8631893869846703"/>
    <n v="5.8681521763267996"/>
    <n v="220.99687189163012"/>
    <n v="223.80284935053737"/>
    <n v="220.34044553947678"/>
    <n v="5.395173829964321"/>
    <n v="5.398148547081064"/>
    <x v="269"/>
    <n v="7.9932662928921809"/>
    <x v="2"/>
    <n v="9"/>
    <x v="269"/>
    <n v="18.943611562009369"/>
    <x v="0"/>
    <n v="0"/>
    <n v="1"/>
    <n v="0"/>
    <n v="0"/>
    <n v="0"/>
    <n v="0"/>
    <n v="2319.9639059712772"/>
    <n v="640.98861415433475"/>
    <n v="0.21648054462120933"/>
    <n v="3266.5832123989298"/>
    <n v="-305.63069227331789"/>
    <n v="0.10322039620559406"/>
    <n v="3077.5000809160747"/>
    <n v="-116.54756079046274"/>
    <n v="3.9361509513674495E-2"/>
    <n v="5227.7855774988911"/>
    <n v="-2266.8330573732792"/>
    <n v="0.76557561864487911"/>
    <n v="5632.3346652455721"/>
    <n v="-2671.3821451199601"/>
    <n v="0.90220364121429164"/>
    <n v="4861.7071880588474"/>
    <n v="-1900.7546679332354"/>
    <n v="0.64194027260275011"/>
    <n v="8.3830138184109906"/>
    <n v="2952.5695063072008"/>
    <n v="0.99716881180585237"/>
    <n v="8.5048850207182198"/>
    <n v="2952.4476351048938"/>
    <n v="0.99712765234737455"/>
    <n v="8.3756407852786978"/>
    <n v="2952.5768793403331"/>
    <n v="0.9971713018941204"/>
    <n v="8.3826824960072912"/>
    <n v="2952.5698376296045"/>
    <n v="0.99716892370308874"/>
    <n v="8.4769901636167937"/>
    <n v="2952.4755299619951"/>
    <n v="0.99713707325396184"/>
    <n v="8.3854270623853395"/>
    <n v="2952.5670930632268"/>
    <n v="0.99716799678299828"/>
  </r>
  <r>
    <x v="270"/>
    <x v="1"/>
    <d v="2019-03-03T00:00:00"/>
    <n v="755.18774816717973"/>
    <n v="1145.1439969711541"/>
    <n v="1749.7635399944249"/>
    <n v="7.4672359377848441"/>
    <n v="6.6269663914041139"/>
    <n v="173.3138883573219"/>
    <n v="284.24771170832872"/>
    <n v="263.45444169196503"/>
    <n v="5.5738804562283546"/>
    <n v="5.1551043340605176"/>
    <n v="216.64236044665239"/>
    <n v="218.79050711781787"/>
    <n v="217.9487138801457"/>
    <n v="5.3842597776811942"/>
    <n v="5.3782478853747273"/>
    <x v="270"/>
    <n v="8.0164153509742935"/>
    <x v="2"/>
    <n v="10"/>
    <x v="270"/>
    <n v="18.425376171694392"/>
    <x v="0"/>
    <n v="0"/>
    <n v="1"/>
    <n v="0"/>
    <n v="0"/>
    <n v="0"/>
    <n v="0"/>
    <n v="2072.4060658425383"/>
    <n v="957.88922953262227"/>
    <n v="0.31610425261015113"/>
    <n v="2475.1392730698644"/>
    <n v="555.15602230529612"/>
    <n v="0.18320195498853717"/>
    <n v="3052.34266990368"/>
    <n v="-22.047374528519413"/>
    <n v="7.2756521657041592E-3"/>
    <n v="5172.2589773365589"/>
    <n v="-2141.9636819613984"/>
    <n v="0.70684981929994262"/>
    <n v="5314.7523141516331"/>
    <n v="-2284.4570187764725"/>
    <n v="0.75387274047615527"/>
    <n v="4842.755232616023"/>
    <n v="-1812.4599372408625"/>
    <n v="0.59811330598936696"/>
    <n v="8.3511718751076014"/>
    <n v="3021.9441235000531"/>
    <n v="0.99724410624672355"/>
    <n v="8.4842454482694869"/>
    <n v="3021.811049926891"/>
    <n v="0.99720019185548736"/>
    <n v="8.3693398886160342"/>
    <n v="3021.9259554865444"/>
    <n v="0.99723811078696212"/>
    <n v="8.438172886794888"/>
    <n v="3021.8571224883658"/>
    <n v="0.99721539583958263"/>
    <n v="8.5544600180295518"/>
    <n v="3021.7408353571309"/>
    <n v="0.99717702098832228"/>
    <n v="8.3355542258253248"/>
    <n v="3021.9597411493351"/>
    <n v="0.99724926008414194"/>
  </r>
  <r>
    <x v="271"/>
    <x v="1"/>
    <d v="2019-03-10T00:00:00"/>
    <n v="566.39081112538486"/>
    <n v="960.24662241739884"/>
    <n v="1394.7517213337128"/>
    <n v="7.240471700877027"/>
    <n v="6.3392843189523331"/>
    <n v="175.04702724089515"/>
    <n v="229.64736947461193"/>
    <n v="174.18045779910852"/>
    <n v="5.160091875571557"/>
    <n v="5.1650546649136864"/>
    <n v="218.80878405111895"/>
    <n v="218.80330097112861"/>
    <n v="218.15885696977898"/>
    <n v="5.3852234991111532"/>
    <n v="5.3881982162278961"/>
    <x v="271"/>
    <n v="7.8673044383971824"/>
    <x v="2"/>
    <n v="11"/>
    <x v="271"/>
    <n v="17.785787075559735"/>
    <x v="0"/>
    <n v="0"/>
    <n v="1"/>
    <n v="0"/>
    <n v="0"/>
    <n v="0"/>
    <n v="0"/>
    <n v="1886.7376857459849"/>
    <n v="723.78159429454672"/>
    <n v="0.27725579344631734"/>
    <n v="2482.7478477605882"/>
    <n v="127.77143227994338"/>
    <n v="4.8944833794891403E-2"/>
    <n v="3064.8587947854685"/>
    <n v="-454.33951474493688"/>
    <n v="0.17404181544213024"/>
    <n v="5130.6140272148104"/>
    <n v="-2520.0947471742788"/>
    <n v="0.96536147671552575"/>
    <n v="5317.805403471898"/>
    <n v="-2707.2861234313664"/>
    <n v="1.0370680439446256"/>
    <n v="4852.1840661696669"/>
    <n v="-2241.6647861291353"/>
    <n v="0.85870455095598097"/>
    <n v="8.3193299318042122"/>
    <n v="2602.1999501087275"/>
    <n v="0.99681315131613402"/>
    <n v="8.4547253799930022"/>
    <n v="2602.0645546605388"/>
    <n v="0.99676128598450286"/>
    <n v="8.3724903369473651"/>
    <n v="2602.1467897035841"/>
    <n v="0.99679278739637678"/>
    <n v="8.5276171776240304"/>
    <n v="2601.9916628629076"/>
    <n v="0.99673336364805865"/>
    <n v="8.6581922376697893"/>
    <n v="2601.8610878028617"/>
    <n v="0.9966833448410557"/>
    <n v="8.2740028091270084"/>
    <n v="2602.2452772314045"/>
    <n v="0.9968305145752463"/>
  </r>
  <r>
    <x v="272"/>
    <x v="1"/>
    <d v="2019-03-17T00:00:00"/>
    <n v="424.79310834403861"/>
    <n v="822.5874777489729"/>
    <n v="1103.7641374368104"/>
    <n v="7.0064815603859127"/>
    <n v="6.0516022465005523"/>
    <n v="176.79749751330411"/>
    <n v="203.22243349395802"/>
    <n v="175.92226237709963"/>
    <n v="5.1700422064247249"/>
    <n v="5.1750049957668542"/>
    <n v="220.99687189163012"/>
    <n v="220.33880061547967"/>
    <n v="220.34044553947678"/>
    <n v="5.395173829964321"/>
    <n v="5.398148547081064"/>
    <x v="272"/>
    <n v="7.781390609961651"/>
    <x v="2"/>
    <n v="12"/>
    <x v="272"/>
    <n v="17.57169759677496"/>
    <x v="0"/>
    <n v="0"/>
    <n v="1"/>
    <n v="0"/>
    <n v="0"/>
    <n v="0"/>
    <n v="0"/>
    <n v="1747.4864006735695"/>
    <n v="648.11745521864464"/>
    <n v="0.27054450326774121"/>
    <n v="2490.4325081982188"/>
    <n v="-94.828652306004642"/>
    <n v="3.9584446348574956E-2"/>
    <n v="3077.5000809160747"/>
    <n v="-681.89622502386055"/>
    <n v="0.28464481861083679"/>
    <n v="5099.3803146234995"/>
    <n v="-2703.7764587312854"/>
    <n v="1.1286408861302721"/>
    <n v="5320.8890236853658"/>
    <n v="-2925.2851677931517"/>
    <n v="1.22110555157028"/>
    <n v="4861.7071880588474"/>
    <n v="-2466.1033321666332"/>
    <n v="1.0294286870932432"/>
    <n v="8.287487988500823"/>
    <n v="2387.3163679037134"/>
    <n v="0.99654054322540975"/>
    <n v="8.4554352459967781"/>
    <n v="2387.1484206462173"/>
    <n v="0.99647043678561464"/>
    <n v="8.3756407852786978"/>
    <n v="2387.2282151069353"/>
    <n v="0.99650374549002407"/>
    <n v="8.5206691422061986"/>
    <n v="2387.0831867500078"/>
    <n v="0.99644320611638315"/>
    <n v="8.7004647789161584"/>
    <n v="2386.9033911132979"/>
    <n v="0.9963681537924074"/>
    <n v="8.2533997206768674"/>
    <n v="2387.3504561715372"/>
    <n v="0.996554772734909"/>
  </r>
  <r>
    <x v="273"/>
    <x v="1"/>
    <d v="2019-03-24T00:00:00"/>
    <n v="318.59483125802899"/>
    <n v="540.65325071584766"/>
    <n v="868.21334558317596"/>
    <n v="6.7664374743013438"/>
    <n v="5.7639201740487715"/>
    <n v="86.65694417866095"/>
    <n v="144.93968883630947"/>
    <n v="131.72722084598252"/>
    <n v="4.8807332756684092"/>
    <n v="4.4619571535005722"/>
    <n v="135.40147527915775"/>
    <n v="160.88267288005432"/>
    <n v="161.08009426289945"/>
    <n v="5.0819017211761501"/>
    <n v="4.9082442561289925"/>
    <x v="273"/>
    <n v="7.6579402677445056"/>
    <x v="2"/>
    <n v="13"/>
    <x v="273"/>
    <n v="16.729072471145905"/>
    <x v="0"/>
    <n v="0"/>
    <n v="1"/>
    <n v="0"/>
    <n v="0"/>
    <n v="0"/>
    <n v="0"/>
    <n v="1643.0479368692579"/>
    <n v="474.34373718141956"/>
    <n v="0.22402267043677185"/>
    <n v="2094.7105385336863"/>
    <n v="22.681135516991162"/>
    <n v="1.071182804530491E-2"/>
    <n v="2582.9879868366202"/>
    <n v="-465.5963127859427"/>
    <n v="0.21989144403086908"/>
    <n v="5075.9550301800155"/>
    <n v="-2958.563356129338"/>
    <n v="1.397267870837263"/>
    <n v="5162.0978481383954"/>
    <n v="-3044.706174087718"/>
    <n v="1.4379513301207238"/>
    <n v="4489.1739743543758"/>
    <n v="-2371.7823003036983"/>
    <n v="1.120143395938815"/>
    <n v="8.2556460451974338"/>
    <n v="2109.1360280054801"/>
    <n v="0.99610103026928221"/>
    <n v="8.4347956735480487"/>
    <n v="2108.9568783771292"/>
    <n v="0.99601642163000859"/>
    <n v="8.2205285403978117"/>
    <n v="2109.1711455102795"/>
    <n v="0.99611761553559353"/>
    <n v="8.4587543497465667"/>
    <n v="2108.9329197009311"/>
    <n v="0.99600510644610007"/>
    <n v="8.6489136538431275"/>
    <n v="2108.7427603968345"/>
    <n v="0.9959152981662116"/>
    <n v="8.1723089538994014"/>
    <n v="2109.2193650967779"/>
    <n v="0.99614038864228382"/>
  </r>
  <r>
    <x v="274"/>
    <x v="1"/>
    <d v="2019-03-31T00:00:00"/>
    <n v="238.94612344352174"/>
    <n v="463.22512709591865"/>
    <n v="679.43317894127972"/>
    <n v="6.5212588901850479"/>
    <n v="5.4762381015969908"/>
    <n v="87.523513620447574"/>
    <n v="116.23160122837852"/>
    <n v="87.090228899554262"/>
    <n v="4.4669446950116116"/>
    <n v="4.471907484353741"/>
    <n v="136.75549003194934"/>
    <n v="143.99364488638082"/>
    <n v="136.34928560611186"/>
    <n v="4.9152198698654175"/>
    <n v="4.9181945869821604"/>
    <x v="274"/>
    <n v="7.7639043342242227"/>
    <x v="2"/>
    <n v="14"/>
    <x v="274"/>
    <n v="15.903423455062077"/>
    <x v="0"/>
    <n v="0"/>
    <n v="1"/>
    <n v="0"/>
    <n v="0"/>
    <n v="0"/>
    <n v="0"/>
    <n v="1564.7190890160243"/>
    <n v="789.35870350436767"/>
    <n v="0.33531547088732411"/>
    <n v="2098.5148258790477"/>
    <n v="255.56296664134425"/>
    <n v="0.10856181875269547"/>
    <n v="2590.8105648877381"/>
    <n v="-236.73277236734612"/>
    <n v="0.1005628501825712"/>
    <n v="5058.3860668474026"/>
    <n v="-2704.3082743270106"/>
    <n v="1.1487760867204158"/>
    <n v="5163.6243927985288"/>
    <n v="-2809.5466002781368"/>
    <n v="1.1934807801190366"/>
    <n v="4495.0669953254037"/>
    <n v="-2140.9892028050117"/>
    <n v="0.90948107560743052"/>
    <n v="8.2238041018940429"/>
    <n v="2345.8539884184979"/>
    <n v="0.99650657079896698"/>
    <n v="8.4052756052715623"/>
    <n v="2345.6725169151205"/>
    <n v="0.99642948264837394"/>
    <n v="8.2236789887291426"/>
    <n v="2345.8541135316627"/>
    <n v="0.99650662394638856"/>
    <n v="8.4831021142396281"/>
    <n v="2345.5946904061525"/>
    <n v="0.99639642235222947"/>
    <n v="8.6821544181632095"/>
    <n v="2345.395638102229"/>
    <n v="0.99631186596902244"/>
    <n v="8.0928518978885045"/>
    <n v="2345.9849406225035"/>
    <n v="0.99656219861399575"/>
  </r>
  <r>
    <x v="275"/>
    <x v="1"/>
    <d v="2019-04-07T00:00:00"/>
    <n v="179.20959258264128"/>
    <n v="405.7313862715622"/>
    <n v="529.36610303368809"/>
    <n v="6.2716802587171543"/>
    <n v="5.1885560291452091"/>
    <n v="88.398748756652054"/>
    <n v="102.3151749925153"/>
    <n v="87.961131188549814"/>
    <n v="4.4768950258647795"/>
    <n v="4.4818578152069088"/>
    <n v="138.12304493226884"/>
    <n v="139.88422491850244"/>
    <n v="137.71277846217299"/>
    <n v="4.9251702007185854"/>
    <n v="4.9281449178353283"/>
    <x v="275"/>
    <n v="7.7528229083188442"/>
    <x v="2"/>
    <n v="15"/>
    <x v="275"/>
    <n v="15.673745485300518"/>
    <x v="0"/>
    <n v="0"/>
    <n v="1"/>
    <n v="0"/>
    <n v="0"/>
    <n v="0"/>
    <n v="0"/>
    <n v="1505.9724531260993"/>
    <n v="822.16280636349143"/>
    <n v="0.3531421995403044"/>
    <n v="2102.3571560978635"/>
    <n v="225.7781033917272"/>
    <n v="9.6978086849312056E-2"/>
    <n v="2598.7113687193669"/>
    <n v="-270.57610922977619"/>
    <n v="0.11622009852172249"/>
    <n v="5045.2093443479434"/>
    <n v="-2717.0740848583528"/>
    <n v="1.1670602357760052"/>
    <n v="5165.1662029052623"/>
    <n v="-2837.0309434156716"/>
    <n v="1.2185851023267646"/>
    <n v="4501.0189465061412"/>
    <n v="-2172.8836870165505"/>
    <n v="0.93331505468154086"/>
    <n v="8.1919621585906537"/>
    <n v="2319.9432973309999"/>
    <n v="0.9964813203506111"/>
    <n v="8.4059854712753381"/>
    <n v="2319.7292740183152"/>
    <n v="0.99638939127913106"/>
    <n v="8.2268294370604753"/>
    <n v="2319.9084300525301"/>
    <n v="0.99646634386746746"/>
    <n v="8.4761540788217946"/>
    <n v="2319.6591054107689"/>
    <n v="0.99635925187582097"/>
    <n v="8.7270563790905946"/>
    <n v="2319.4082031104999"/>
    <n v="0.99625148223518423"/>
    <n v="8.0707486373597455"/>
    <n v="2320.0645108522308"/>
    <n v="0.9965333849893544"/>
  </r>
  <r>
    <x v="276"/>
    <x v="1"/>
    <d v="2019-04-14T00:00:00"/>
    <n v="134.40719443698097"/>
    <n v="313.13714180546918"/>
    <n v="410.87843045467594"/>
    <n v="6.0182973810938583"/>
    <n v="4.9008739566934283"/>
    <n v="43.328472089330475"/>
    <n v="72.821823540922878"/>
    <n v="65.863610422991258"/>
    <n v="4.1875860951084638"/>
    <n v="3.7688099729406273"/>
    <n v="135.40147527915775"/>
    <n v="136.74630017096115"/>
    <n v="136.21794617509107"/>
    <n v="4.9142561484354585"/>
    <n v="4.9082442561289925"/>
    <x v="276"/>
    <n v="7.5253173961291884"/>
    <x v="2"/>
    <n v="16"/>
    <x v="276"/>
    <n v="15.12013962463778"/>
    <x v="0"/>
    <n v="0"/>
    <n v="1"/>
    <n v="0"/>
    <n v="0"/>
    <n v="0"/>
    <n v="0"/>
    <n v="1461.9124762086553"/>
    <n v="392.48923641157489"/>
    <n v="0.21165275772798761"/>
    <n v="1904.496171265597"/>
    <n v="-50.094458645366785"/>
    <n v="2.7013811680849011E-2"/>
    <n v="2582.9879868366202"/>
    <n v="-728.58627421638994"/>
    <n v="0.39289560037501964"/>
    <n v="5035.3268024733488"/>
    <n v="-3180.9250898531186"/>
    <n v="1.7153376575340513"/>
    <n v="5085.770615131777"/>
    <n v="-3231.3689025115468"/>
    <n v="1.7425398609806562"/>
    <n v="4489.1739743543758"/>
    <n v="-2634.7722617341456"/>
    <n v="1.4208206581147234"/>
    <n v="8.1601202152872645"/>
    <n v="1846.241592404943"/>
    <n v="0.99559959411180809"/>
    <n v="8.385345898826607"/>
    <n v="1846.0163667214035"/>
    <n v="0.99547813947659791"/>
    <n v="8.2205285403978117"/>
    <n v="1846.1811840798325"/>
    <n v="0.99556701847045737"/>
    <n v="8.5316444696093914"/>
    <n v="1845.8700681506209"/>
    <n v="0.99539924687755266"/>
    <n v="8.8104924178503534"/>
    <n v="1845.5912202023799"/>
    <n v="0.99524887603484724"/>
    <n v="8.0174718926150099"/>
    <n v="1846.3842407276152"/>
    <n v="0.99567651828724502"/>
  </r>
  <r>
    <x v="277"/>
    <x v="1"/>
    <d v="2019-04-21T00:00:00"/>
    <n v="100.80539582773571"/>
    <n v="296.89381232701197"/>
    <n v="317.85652006659387"/>
    <n v="5.7616000862020549"/>
    <n v="4.6131918842416475"/>
    <n v="43.761756810223787"/>
    <n v="58.291790175573333"/>
    <n v="43.545114449777131"/>
    <n v="3.7737975144516662"/>
    <n v="3.7787603037937956"/>
    <n v="152.32665968905246"/>
    <n v="147.65255183362507"/>
    <n v="147.24910436608405"/>
    <n v="4.9921257401096941"/>
    <n v="5.0260272917853754"/>
    <x v="277"/>
    <n v="7.6475944020119249"/>
    <x v="2"/>
    <n v="17"/>
    <x v="277"/>
    <n v="14.527523340763414"/>
    <x v="0"/>
    <n v="0"/>
    <n v="1"/>
    <n v="0"/>
    <n v="0"/>
    <n v="0"/>
    <n v="0"/>
    <n v="1428.8674935205722"/>
    <n v="666.73086033987829"/>
    <n v="0.31815775151361714"/>
    <n v="1906.398314938278"/>
    <n v="189.20003892217255"/>
    <n v="9.0284494914606953E-2"/>
    <n v="2680.7702124755911"/>
    <n v="-585.17185861514054"/>
    <n v="0.27923855615612309"/>
    <n v="5027.9148960674029"/>
    <n v="-2932.3165422069524"/>
    <n v="1.3992741198737457"/>
    <n v="5086.5338874618437"/>
    <n v="-2990.9355336013932"/>
    <n v="1.427246556140674"/>
    <n v="4562.8367364922196"/>
    <n v="-2467.2383826317691"/>
    <n v="1.1773431574264668"/>
    <n v="8.1282782719838753"/>
    <n v="2087.4700755884664"/>
    <n v="0.9961212613776822"/>
    <n v="8.3558258305501223"/>
    <n v="2087.2425280299003"/>
    <n v="0.99601267780385616"/>
    <n v="8.2578207042080987"/>
    <n v="2087.3405331562426"/>
    <n v="0.99605944493657594"/>
    <n v="8.6509511953714249"/>
    <n v="2086.9474026650792"/>
    <n v="0.99587184673082285"/>
    <n v="8.9530358488475255"/>
    <n v="2086.6453180116032"/>
    <n v="0.99572769475011547"/>
    <n v="7.9604409456345122"/>
    <n v="2087.6379129148158"/>
    <n v="0.99620135178529312"/>
  </r>
  <r>
    <x v="278"/>
    <x v="1"/>
    <d v="2019-04-28T00:00:00"/>
    <n v="75.604046870801781"/>
    <n v="291.17091339931187"/>
    <n v="245.18077810785621"/>
    <n v="5.5019958082806077"/>
    <n v="4.3255098117898667"/>
    <n v="44.199374378326027"/>
    <n v="51.245582276949676"/>
    <n v="43.980565594274907"/>
    <n v="3.7837478453048345"/>
    <n v="3.7887106346469634"/>
    <n v="171.36749215018403"/>
    <n v="164.25301005521632"/>
    <n v="165.65524241184454"/>
    <n v="5.1099087757660779"/>
    <n v="5.1438103274417593"/>
    <x v="278"/>
    <n v="7.6570475521606962"/>
    <x v="2"/>
    <n v="18"/>
    <x v="278"/>
    <n v="14.39565242935152"/>
    <x v="0"/>
    <n v="0"/>
    <n v="1"/>
    <n v="0"/>
    <n v="0"/>
    <n v="0"/>
    <n v="0"/>
    <n v="1404.0837565045101"/>
    <n v="711.41853246894266"/>
    <n v="0.33628823574289696"/>
    <n v="1908.3194800476856"/>
    <n v="207.18280892576718"/>
    <n v="9.7935516310078116E-2"/>
    <n v="2790.7752163194332"/>
    <n v="-675.27292734598041"/>
    <n v="0.31920217286725627"/>
    <n v="5022.3559662629432"/>
    <n v="-2906.8536772894904"/>
    <n v="1.374072574839917"/>
    <n v="5087.3047925152105"/>
    <n v="-2971.8025035417577"/>
    <n v="1.4047739484998736"/>
    <n v="4645.707343897293"/>
    <n v="-2530.2050549238402"/>
    <n v="1.196030402856062"/>
    <n v="8.0964363286804861"/>
    <n v="2107.4058526447725"/>
    <n v="0.99617280663278829"/>
    <n v="8.3565356965538982"/>
    <n v="2107.1457532768991"/>
    <n v="0.99604985740733532"/>
    <n v="8.2951128680183857"/>
    <n v="2107.2071761054344"/>
    <n v="0.99607889203842759"/>
    <n v="8.6858744387076765"/>
    <n v="2106.816414534745"/>
    <n v="0.99589417866197505"/>
    <n v="9.0469681869445306"/>
    <n v="2106.4553207865083"/>
    <n v="0.99572348929419763"/>
    <n v="7.9477502330070546"/>
    <n v="2107.5545387404459"/>
    <n v="0.99624309069556072"/>
  </r>
  <r>
    <x v="279"/>
    <x v="1"/>
    <d v="2019-05-05T00:00:00"/>
    <n v="3667.3171073922117"/>
    <n v="4482.2764645904808"/>
    <n v="1271.8216768931629"/>
    <n v="7.1482055429506461"/>
    <n v="8.2072156403052823"/>
    <n v="543.30623813217949"/>
    <n v="297.27591020456458"/>
    <n v="293.75280625525278"/>
    <n v="5.6827386186221078"/>
    <n v="6.2976731354208439"/>
    <n v="271.65311906608974"/>
    <n v="239.43308636282768"/>
    <n v="241.56743099131802"/>
    <n v="5.4871486514740706"/>
    <n v="5.6045259548608986"/>
    <x v="279"/>
    <n v="9.0210621825547257"/>
    <x v="2"/>
    <n v="19"/>
    <x v="279"/>
    <n v="18.318092813046825"/>
    <x v="0"/>
    <n v="0"/>
    <n v="1"/>
    <n v="0"/>
    <n v="0"/>
    <n v="0"/>
    <n v="0"/>
    <n v="4936.2784847008552"/>
    <n v="3339.2840880322237"/>
    <n v="0.40351143003071938"/>
    <n v="4099.4259675408748"/>
    <n v="4176.1366051922041"/>
    <n v="0.50463476875300783"/>
    <n v="3370.1574884383658"/>
    <n v="4905.4050842947127"/>
    <n v="0.59275789907714493"/>
    <n v="5814.6183493329318"/>
    <n v="2460.9442234001472"/>
    <n v="0.29737485539758274"/>
    <n v="5966.5291004114479"/>
    <n v="2309.0334723216311"/>
    <n v="0.27901830866817456"/>
    <n v="5082.1762237892071"/>
    <n v="3193.3863489438718"/>
    <n v="0.38588148187842503"/>
    <n v="8.5260809563718443"/>
    <n v="8267.0364917767074"/>
    <n v="0.998969727933124"/>
    <n v="8.4920114924198984"/>
    <n v="8267.0705612406582"/>
    <n v="0.9989738448090042"/>
    <n v="8.440983472829398"/>
    <n v="8267.1215892602504"/>
    <n v="0.99898001091785105"/>
    <n v="8.4989705892133589"/>
    <n v="8267.0636021438659"/>
    <n v="0.9989730038877096"/>
    <n v="8.6363264376402693"/>
    <n v="8266.9262462954393"/>
    <n v="0.99895640612203274"/>
    <n v="8.3252297178672947"/>
    <n v="8267.2373430152111"/>
    <n v="0.99899399833610125"/>
  </r>
  <r>
    <x v="280"/>
    <x v="1"/>
    <d v="2019-05-12T00:00:00"/>
    <n v="3703.9902784661335"/>
    <n v="4527.0992292363853"/>
    <n v="2001.4722573650538"/>
    <n v="7.6016383174147828"/>
    <n v="8.2171659711584493"/>
    <n v="548.73930051350123"/>
    <n v="423.00760535903294"/>
    <n v="546.0227693228403"/>
    <n v="6.3026606769318825"/>
    <n v="6.3076234662740118"/>
    <n v="274.36965025675062"/>
    <n v="263.88868108857372"/>
    <n v="273.55469089955233"/>
    <n v="5.6115015685973235"/>
    <n v="5.6144762857140664"/>
    <x v="280"/>
    <n v="9.0426496074442788"/>
    <x v="2"/>
    <n v="20"/>
    <x v="280"/>
    <n v="19.515800562943987"/>
    <x v="0"/>
    <n v="0"/>
    <n v="1"/>
    <n v="0"/>
    <n v="0"/>
    <n v="0"/>
    <n v="0"/>
    <n v="4972.3439440933007"/>
    <n v="3483.8089408741662"/>
    <n v="0.4119850939624502"/>
    <n v="4123.2774091763085"/>
    <n v="4332.8754757911584"/>
    <n v="0.51239322830760625"/>
    <n v="3385.8517615055007"/>
    <n v="5070.3011234619662"/>
    <n v="0.59959903663466851"/>
    <n v="5822.7077410577658"/>
    <n v="2633.4451439097011"/>
    <n v="0.31142354918762005"/>
    <n v="5976.0999575943115"/>
    <n v="2480.0529273731554"/>
    <n v="0.29328383262582142"/>
    <n v="5093.9992672545832"/>
    <n v="3362.1536177128837"/>
    <n v="0.39759848993385588"/>
    <n v="8.5271823036618457"/>
    <n v="8447.625702663805"/>
    <n v="0.99899160026791611"/>
    <n v="8.5362373177395732"/>
    <n v="8447.6166476497274"/>
    <n v="0.99899052944833644"/>
    <n v="8.4441339211607307"/>
    <n v="8447.7087510463061"/>
    <n v="0.99900142132763803"/>
    <n v="8.4014242588720158"/>
    <n v="8447.7514607085941"/>
    <n v="0.99900647204784954"/>
    <n v="8.5169653033264829"/>
    <n v="8447.6359196641406"/>
    <n v="0.99899280850060468"/>
    <n v="8.4404921719057597"/>
    <n v="8447.7123927955618"/>
    <n v="0.99900185199029334"/>
  </r>
  <r>
    <x v="281"/>
    <x v="1"/>
    <d v="2019-05-19T00:00:00"/>
    <n v="3741.0301812507951"/>
    <n v="4572.3702215287494"/>
    <n v="2523.339634530776"/>
    <n v="7.8333385549323049"/>
    <n v="8.227116302011618"/>
    <n v="554.22669351863635"/>
    <n v="488.61714943883464"/>
    <n v="551.48299701606879"/>
    <n v="6.3126110077850504"/>
    <n v="6.3175737971271797"/>
    <n v="277.11334675931818"/>
    <n v="273.14594705809481"/>
    <n v="276.29023780854789"/>
    <n v="5.6214518994504914"/>
    <n v="5.6244266165672343"/>
    <x v="281"/>
    <n v="9.0286855668832189"/>
    <x v="2"/>
    <n v="21"/>
    <x v="281"/>
    <n v="19.767401462167847"/>
    <x v="0"/>
    <n v="0"/>
    <n v="1"/>
    <n v="0"/>
    <n v="0"/>
    <n v="0"/>
    <n v="0"/>
    <n v="5008.77005807967"/>
    <n v="3330.1213921646304"/>
    <n v="0.39934821217358207"/>
    <n v="4147.3673652280968"/>
    <n v="4191.5240850162036"/>
    <n v="0.50264763728198025"/>
    <n v="3401.7029773033078"/>
    <n v="4937.1884729409921"/>
    <n v="0.59206772295810972"/>
    <n v="5830.8780266998474"/>
    <n v="2508.013423544453"/>
    <n v="0.30076101104193853"/>
    <n v="5985.7665233490025"/>
    <n v="2353.1249268952979"/>
    <n v="0.28218677997377689"/>
    <n v="5105.9405411546122"/>
    <n v="3232.9509090896881"/>
    <n v="0.38769552624347614"/>
    <n v="8.5282836509518472"/>
    <n v="8330.3631665933481"/>
    <n v="0.99897728808417308"/>
    <n v="8.5369471837433508"/>
    <n v="8330.3545030605565"/>
    <n v="0.99897624915317806"/>
    <n v="8.4472843694920616"/>
    <n v="8330.4441658748092"/>
    <n v="0.99898700151933939"/>
    <n v="8.403235342148232"/>
    <n v="8330.4882149021523"/>
    <n v="0.99899228387942363"/>
    <n v="8.480686594999181"/>
    <n v="8330.4107636493009"/>
    <n v="0.99898299592390649"/>
    <n v="8.4647052047473004"/>
    <n v="8330.4267450395528"/>
    <n v="0.99898491241248866"/>
  </r>
  <r>
    <x v="282"/>
    <x v="1"/>
    <d v="2019-05-26T00:00:00"/>
    <n v="3778.4404830633039"/>
    <n v="4618.093923744038"/>
    <n v="2899.8698890905343"/>
    <n v="7.9724211491372134"/>
    <n v="8.2370666328647868"/>
    <n v="559.76896045382284"/>
    <n v="524.19305494632874"/>
    <n v="556.9978269862296"/>
    <n v="6.3225613386382191"/>
    <n v="6.3275241279803485"/>
    <n v="279.88448022691142"/>
    <n v="277.86292027626644"/>
    <n v="279.05314018663341"/>
    <n v="5.6314022303036602"/>
    <n v="5.6343769474204031"/>
    <x v="282"/>
    <n v="9.1819642864041491"/>
    <x v="2"/>
    <n v="22"/>
    <x v="282"/>
    <n v="19.926384718079092"/>
    <x v="0"/>
    <n v="0"/>
    <n v="1"/>
    <n v="0"/>
    <n v="0"/>
    <n v="0"/>
    <n v="0"/>
    <n v="5045.5604332059047"/>
    <n v="4674.6669100434829"/>
    <n v="0.48092156129352243"/>
    <n v="4171.6982208404033"/>
    <n v="5548.5291224089842"/>
    <n v="0.57082297835990314"/>
    <n v="3417.7127052590927"/>
    <n v="6302.5146379902944"/>
    <n v="0.64839169038235878"/>
    <n v="5839.1300151983505"/>
    <n v="3881.097328051037"/>
    <n v="0.39928050970396539"/>
    <n v="5995.5297547612408"/>
    <n v="3724.6975884881467"/>
    <n v="0.38319037785416782"/>
    <n v="5118.001227793643"/>
    <n v="4602.2261154557445"/>
    <n v="0.47346897895880491"/>
    <n v="8.5293849982418468"/>
    <n v="9711.6979582511449"/>
    <n v="0.99912251177909273"/>
    <n v="8.5376570497471267"/>
    <n v="9711.6896861996411"/>
    <n v="0.99912166076489195"/>
    <n v="8.4504348178233943"/>
    <n v="9711.7769084315642"/>
    <n v="0.9991306340356646"/>
    <n v="8.4050464254244517"/>
    <n v="9711.8222968239625"/>
    <n v="0.99913530351414437"/>
    <n v="8.4600303516364441"/>
    <n v="9711.7673128977513"/>
    <n v="0.99912964686391703"/>
    <n v="8.4800050975875436"/>
    <n v="9711.7473381517993"/>
    <n v="0.99912759189696554"/>
  </r>
  <r>
    <x v="283"/>
    <x v="1"/>
    <d v="2019-06-02T00:00:00"/>
    <n v="3816.2248878939363"/>
    <n v="4664.2748629814778"/>
    <n v="3174.776388731555"/>
    <n v="8.0629924801006041"/>
    <n v="8.2470169637179538"/>
    <n v="565.36665005836096"/>
    <n v="544.77985250234485"/>
    <n v="562.5678052560919"/>
    <n v="6.332511669491387"/>
    <n v="6.3374744588335163"/>
    <n v="282.68332502918048"/>
    <n v="281.23720360330628"/>
    <n v="281.84367158849977"/>
    <n v="5.641352561156828"/>
    <n v="5.6443272782735709"/>
    <x v="283"/>
    <n v="9.085857073098305"/>
    <x v="2"/>
    <n v="23"/>
    <x v="283"/>
    <n v="20.036856710748818"/>
    <x v="0"/>
    <n v="0"/>
    <n v="1"/>
    <n v="0"/>
    <n v="0"/>
    <n v="0"/>
    <n v="0"/>
    <n v="5082.7187120833996"/>
    <n v="3746.8113634091633"/>
    <n v="0.42435003124445941"/>
    <n v="4196.2723850088323"/>
    <n v="4633.2576904837306"/>
    <n v="0.52474567172537323"/>
    <n v="3433.8825304944348"/>
    <n v="5395.6475449981281"/>
    <n v="0.61109113382765468"/>
    <n v="5847.4645235818389"/>
    <n v="2982.065551910724"/>
    <n v="0.33773774214641505"/>
    <n v="6005.3906184876023"/>
    <n v="2824.1394570049606"/>
    <n v="0.31985161530212169"/>
    <n v="5130.1825212990625"/>
    <n v="3699.3475541935004"/>
    <n v="0.41897445532933747"/>
    <n v="8.5304863455318483"/>
    <n v="8820.9995891470317"/>
    <n v="0.99903386858954035"/>
    <n v="8.5383669157509026"/>
    <n v="8820.991708576812"/>
    <n v="0.99903297606523245"/>
    <n v="8.4535852661547271"/>
    <n v="8821.0764902264091"/>
    <n v="0.99904257812206587"/>
    <n v="8.4068575087006696"/>
    <n v="8821.1232179838626"/>
    <n v="0.99904787033547404"/>
    <n v="8.4475568419653779"/>
    <n v="8821.0825186505972"/>
    <n v="0.99904326087914774"/>
    <n v="8.4906364665327008"/>
    <n v="8821.0394390260299"/>
    <n v="0.99903838183981053"/>
  </r>
  <r>
    <x v="284"/>
    <x v="1"/>
    <d v="2019-06-09T00:00:00"/>
    <n v="3854.3871367728748"/>
    <n v="4710.9176116112912"/>
    <n v="3378.659613143951"/>
    <n v="8.1252343456661098"/>
    <n v="8.2569672945711226"/>
    <n v="571.02031655894439"/>
    <n v="557.90008453064456"/>
    <n v="568.19348330865273"/>
    <n v="6.3424620003445549"/>
    <n v="6.3474247896866842"/>
    <n v="285.51015827947219"/>
    <n v="284.22827187662239"/>
    <n v="284.66210830438467"/>
    <n v="5.6513028920099959"/>
    <n v="5.6542776091267388"/>
    <x v="284"/>
    <n v="9.2365317619134224"/>
    <x v="2"/>
    <n v="24"/>
    <x v="284"/>
    <n v="20.118999238020663"/>
    <x v="0"/>
    <n v="0"/>
    <n v="1"/>
    <n v="0"/>
    <n v="0"/>
    <n v="0"/>
    <n v="0"/>
    <n v="5120.24857374967"/>
    <n v="5145.1254122687915"/>
    <n v="0.50121168690751083"/>
    <n v="4221.0922908189441"/>
    <n v="6044.2816951995173"/>
    <n v="0.58880287298172351"/>
    <n v="3450.2140539821303"/>
    <n v="6815.1599320363312"/>
    <n v="0.66389787077593521"/>
    <n v="5855.8823770491608"/>
    <n v="4409.4916089693006"/>
    <n v="0.42955002077616178"/>
    <n v="6015.350090851226"/>
    <n v="4250.0238951672354"/>
    <n v="0.41401549529084952"/>
    <n v="5142.4856277395365"/>
    <n v="5122.8883582789249"/>
    <n v="0.4990454673406296"/>
    <n v="8.5315876928218479"/>
    <n v="10256.84239832564"/>
    <n v="0.99916889655413998"/>
    <n v="8.5390767817546802"/>
    <n v="10256.834909236706"/>
    <n v="0.99916816700556788"/>
    <n v="8.4567357144860598"/>
    <n v="10256.917250303975"/>
    <n v="0.99917618824935128"/>
    <n v="8.4086685919768875"/>
    <n v="10256.965317426484"/>
    <n v="0.99918087070150297"/>
    <n v="8.4398618611449052"/>
    <n v="10256.934124157317"/>
    <n v="0.999177832013462"/>
    <n v="8.4985415245696778"/>
    <n v="10256.875444493891"/>
    <n v="0.9991721157420913"/>
  </r>
  <r>
    <x v="285"/>
    <x v="1"/>
    <d v="2019-06-16T00:00:00"/>
    <n v="3892.9310081406056"/>
    <n v="4758.0267877274073"/>
    <n v="3532.9410316429471"/>
    <n v="8.1698859564875992"/>
    <n v="8.2669176254242913"/>
    <n v="576.73051972453413"/>
    <n v="567.31530212758935"/>
    <n v="573.87541814173926"/>
    <n v="6.3524123311977228"/>
    <n v="6.3573751205398521"/>
    <n v="288.36525986226707"/>
    <n v="287.12416346657363"/>
    <n v="287.50872938742862"/>
    <n v="5.6612532228631638"/>
    <n v="5.6642279399799067"/>
    <x v="285"/>
    <n v="9.0539029586011228"/>
    <x v="2"/>
    <n v="25"/>
    <x v="285"/>
    <n v="20.183551510548487"/>
    <x v="0"/>
    <n v="0"/>
    <n v="1"/>
    <n v="0"/>
    <n v="0"/>
    <n v="0"/>
    <n v="0"/>
    <n v="5158.1537340326049"/>
    <n v="3393.6966577006897"/>
    <n v="0.39683770204647523"/>
    <n v="4246.1603956871604"/>
    <n v="4305.6899960461342"/>
    <n v="0.50348050992663052"/>
    <n v="3466.7088927047034"/>
    <n v="5085.1414990285912"/>
    <n v="0.59462470297003545"/>
    <n v="5864.3844090511575"/>
    <n v="2687.4659826821371"/>
    <n v="0.31425549554515064"/>
    <n v="6025.4091579384876"/>
    <n v="2526.441233794807"/>
    <n v="0.29542626660506233"/>
    <n v="5154.9117652444165"/>
    <n v="3396.9386264888781"/>
    <n v="0.39721679763862011"/>
    <n v="8.5326890401118494"/>
    <n v="8543.3177026931826"/>
    <n v="0.99900224060884413"/>
    <n v="8.5397866477584561"/>
    <n v="8543.3106050855367"/>
    <n v="0.99900141065891268"/>
    <n v="8.4598861628173907"/>
    <n v="8543.3905055704763"/>
    <n v="0.99901075372284387"/>
    <n v="8.4104796752531055"/>
    <n v="8543.439912058042"/>
    <n v="0.9990165310090805"/>
    <n v="8.4351339514852555"/>
    <n v="8543.4152577818095"/>
    <n v="0.99901364809192184"/>
    <n v="8.5047537690391284"/>
    <n v="8543.3456379642557"/>
    <n v="0.99900550718505787"/>
  </r>
  <r>
    <x v="286"/>
    <x v="1"/>
    <d v="2019-06-23T00:00:00"/>
    <n v="3931.8603182220108"/>
    <n v="4805.6070556046807"/>
    <n v="3652.6168176166657"/>
    <n v="8.2031991260337858"/>
    <n v="8.2768679562774583"/>
    <n v="582.4978249217794"/>
    <n v="574.90656352468432"/>
    <n v="579.61417232315671"/>
    <n v="6.3623626620508915"/>
    <n v="6.36732545139302"/>
    <n v="291.2489124608897"/>
    <n v="290.01148776259487"/>
    <n v="290.3838166813029"/>
    <n v="5.6712035537163326"/>
    <n v="5.6741782708330755"/>
    <x v="286"/>
    <n v="9.1188769750384484"/>
    <x v="2"/>
    <n v="26"/>
    <x v="286"/>
    <n v="20.236765341801011"/>
    <x v="0"/>
    <n v="0"/>
    <n v="1"/>
    <n v="0"/>
    <n v="0"/>
    <n v="0"/>
    <n v="0"/>
    <n v="5196.4379459183674"/>
    <n v="3929.5092471017597"/>
    <n v="0.43058645464299844"/>
    <n v="4271.4791816040561"/>
    <n v="4854.468011416071"/>
    <n v="0.53194127784663858"/>
    <n v="3483.3686798145018"/>
    <n v="5642.5785132056253"/>
    <n v="0.61830058774844598"/>
    <n v="5872.971461373173"/>
    <n v="3252.975731646954"/>
    <n v="0.3564534905631444"/>
    <n v="6035.5688156966207"/>
    <n v="3090.3783773235064"/>
    <n v="0.33863645186191149"/>
    <n v="5167.4621641243439"/>
    <n v="3958.4850288957832"/>
    <n v="0.43376155320330845"/>
    <n v="8.533790387401849"/>
    <n v="9117.4134026327247"/>
    <n v="0.99906488716109054"/>
    <n v="8.540496513762232"/>
    <n v="9117.4066965063648"/>
    <n v="0.99906415231941137"/>
    <n v="8.4630366111487234"/>
    <n v="9117.4841564089784"/>
    <n v="0.99907264019480391"/>
    <n v="8.4122907585293234"/>
    <n v="9117.5349022615974"/>
    <n v="0.99907820080692955"/>
    <n v="8.432318575930779"/>
    <n v="9117.5148744441958"/>
    <n v="0.99907600620542925"/>
    <n v="8.509874848684376"/>
    <n v="9117.4373181714436"/>
    <n v="0.99906750777002173"/>
  </r>
  <r>
    <x v="287"/>
    <x v="1"/>
    <d v="2019-06-30T00:00:00"/>
    <n v="3971.1789214042315"/>
    <n v="4853.6631261607272"/>
    <n v="3748.1854487529354"/>
    <n v="8.2290271215240391"/>
    <n v="8.2868182871306271"/>
    <n v="588.32280317099719"/>
    <n v="581.61468334784081"/>
    <n v="585.41031404638829"/>
    <n v="6.3723129929040594"/>
    <n v="6.3772757822461887"/>
    <n v="294.1614015854986"/>
    <n v="292.91642743862747"/>
    <n v="293.28765484811589"/>
    <n v="5.6811538845695004"/>
    <n v="5.6841286016862433"/>
    <x v="287"/>
    <n v="9.1385372802065223"/>
    <x v="2"/>
    <n v="27"/>
    <x v="287"/>
    <n v="20.282493998997598"/>
    <x v="0"/>
    <n v="0"/>
    <n v="1"/>
    <n v="0"/>
    <n v="0"/>
    <n v="0"/>
    <n v="0"/>
    <n v="5235.1049999229881"/>
    <n v="4072.0364305172943"/>
    <n v="0.43751741186602588"/>
    <n v="4297.0511553801216"/>
    <n v="5010.0902750601608"/>
    <n v="0.53830602151096296"/>
    <n v="3500.1950647953981"/>
    <n v="5806.9463656448843"/>
    <n v="0.62392372663989715"/>
    <n v="5881.644384218409"/>
    <n v="3425.4970462218735"/>
    <n v="0.36805039139281964"/>
    <n v="6045.8300700323352"/>
    <n v="3261.3113604079472"/>
    <n v="0.35040956289128489"/>
    <n v="5180.1380669930713"/>
    <n v="4127.0033634472111"/>
    <n v="0.44342329965560429"/>
    <n v="8.5348917346918505"/>
    <n v="9298.6065387055914"/>
    <n v="0.99908297388639911"/>
    <n v="8.5412063797660096"/>
    <n v="9298.6002240605158"/>
    <n v="0.99908229541330151"/>
    <n v="8.4661870594800561"/>
    <n v="9298.6752433808015"/>
    <n v="0.99909035581733063"/>
    <n v="8.4141018418055431"/>
    <n v="9298.7273285984775"/>
    <n v="0.99909595208102397"/>
    <n v="8.4307657769789905"/>
    <n v="9298.7106646633038"/>
    <n v="0.99909416163491349"/>
    <n v="8.5142755860502461"/>
    <n v="9298.6271548542318"/>
    <n v="0.99908518897561782"/>
  </r>
  <r>
    <x v="288"/>
    <x v="1"/>
    <d v="2019-07-07T00:00:00"/>
    <n v="4010.8907106182733"/>
    <n v="4902.1997574223342"/>
    <n v="3826.9970273125364"/>
    <n v="8.2498357086583596"/>
    <n v="8.2967686179837958"/>
    <n v="594.20603120270721"/>
    <n v="587.91035727527401"/>
    <n v="591.26441718685214"/>
    <n v="6.3822633237572273"/>
    <n v="6.3872261130993566"/>
    <n v="297.1030156013536"/>
    <n v="295.84703915253573"/>
    <n v="296.2205313965971"/>
    <n v="5.6911042154226683"/>
    <n v="5.6940789325394112"/>
    <x v="288"/>
    <n v="9.1477840182787382"/>
    <x v="2"/>
    <n v="28"/>
    <x v="288"/>
    <n v="20.323203247838254"/>
    <x v="0"/>
    <n v="0"/>
    <n v="1"/>
    <n v="0"/>
    <n v="0"/>
    <n v="0"/>
    <n v="0"/>
    <n v="5274.1587244676539"/>
    <n v="4119.4425245883067"/>
    <n v="0.43853708661545571"/>
    <n v="4322.8788488939481"/>
    <n v="5070.7224001620125"/>
    <n v="0.53980600897569619"/>
    <n v="3517.1897136261041"/>
    <n v="5876.4115354298565"/>
    <n v="0.625576004306168"/>
    <n v="5890.4040362920978"/>
    <n v="3503.1972127638628"/>
    <n v="0.37293441778954878"/>
    <n v="6056.193936911407"/>
    <n v="3337.4073121445535"/>
    <n v="0.35528518016239585"/>
    <n v="5192.9407288904858"/>
    <n v="4200.6605201654747"/>
    <n v="0.44718318446694055"/>
    <n v="8.5359930819818519"/>
    <n v="9385.0652559739792"/>
    <n v="0.99909129705895927"/>
    <n v="8.5419162457697855"/>
    <n v="9385.0593328101913"/>
    <n v="0.99909066650592304"/>
    <n v="8.4693375078113871"/>
    <n v="9385.1319115481492"/>
    <n v="0.99909839290776126"/>
    <n v="8.4159129250817593"/>
    <n v="9385.1853361308786"/>
    <n v="0.99910408024548325"/>
    <n v="8.4300596367023584"/>
    <n v="9385.1711894192576"/>
    <n v="0.99910257425100413"/>
    <n v="8.5181932762579269"/>
    <n v="9385.0830557797035"/>
    <n v="0.99909319194519641"/>
  </r>
  <r>
    <x v="289"/>
    <x v="1"/>
    <d v="2019-07-14T00:00:00"/>
    <n v="4050.9996177244557"/>
    <n v="4951.2217549965571"/>
    <n v="3894.1978044361122"/>
    <n v="8.2672429818777857"/>
    <n v="8.3067189488369628"/>
    <n v="600.14809151473423"/>
    <n v="594.02922439500412"/>
    <n v="597.17706135872072"/>
    <n v="6.392213654610396"/>
    <n v="6.3971764439525245"/>
    <n v="300.07404575736712"/>
    <n v="298.80594377591768"/>
    <n v="299.18273671056306"/>
    <n v="5.7010545462758362"/>
    <n v="5.7040292633925791"/>
    <x v="289"/>
    <n v="9.1314284243926913"/>
    <x v="2"/>
    <n v="29"/>
    <x v="289"/>
    <n v="20.360511182764018"/>
    <x v="0"/>
    <n v="0"/>
    <n v="1"/>
    <n v="0"/>
    <n v="0"/>
    <n v="0"/>
    <n v="0"/>
    <n v="5313.602986257767"/>
    <n v="3927.609933498592"/>
    <n v="0.42501021971931169"/>
    <n v="4348.9648193429121"/>
    <n v="4892.248100413447"/>
    <n v="0.52939458736574907"/>
    <n v="3534.3543089451164"/>
    <n v="5706.8586108112431"/>
    <n v="0.61754432674208981"/>
    <n v="5899.2512848865226"/>
    <n v="3341.9616348698364"/>
    <n v="0.36163668815867367"/>
    <n v="6066.6614424592699"/>
    <n v="3174.5514772970891"/>
    <n v="0.34352108374327828"/>
    <n v="5205.8714174068737"/>
    <n v="4035.3415023494854"/>
    <n v="0.43666795012616977"/>
    <n v="8.5370944292718516"/>
    <n v="9232.6758253270873"/>
    <n v="0.99907619329806585"/>
    <n v="8.5426261117735613"/>
    <n v="9232.6702936445854"/>
    <n v="0.99907559470970408"/>
    <n v="8.4724879561427198"/>
    <n v="9232.7404318002154"/>
    <n v="0.99908318442289856"/>
    <n v="8.417724008357979"/>
    <n v="9232.7951957480018"/>
    <n v="0.99908911047917082"/>
    <n v="8.4299272198068085"/>
    <n v="9232.7829925365531"/>
    <n v="0.99908778995863368"/>
    <n v="8.5217836380427769"/>
    <n v="9232.6911361183156"/>
    <n v="0.99907785009261874"/>
  </r>
  <r>
    <x v="290"/>
    <x v="1"/>
    <d v="2019-07-21T00:00:00"/>
    <n v="759.56242832333555"/>
    <n v="1163.3391079432379"/>
    <n v="2953.8071916022791"/>
    <n v="7.9908501906843101"/>
    <n v="6.6327425152652912"/>
    <n v="112.52776715901268"/>
    <n v="353.2784957770084"/>
    <n v="356.33792933687346"/>
    <n v="5.8758795203192387"/>
    <n v="4.7232000103808529"/>
    <n v="291.2489124608897"/>
    <n v="293.51602185539809"/>
    <n v="293.89645244983291"/>
    <n v="5.6832275027492072"/>
    <n v="5.6741782708330755"/>
    <x v="290"/>
    <n v="9.039280080706277"/>
    <x v="2"/>
    <n v="30"/>
    <x v="290"/>
    <n v="19.549957213752755"/>
    <x v="0"/>
    <n v="0"/>
    <n v="1"/>
    <n v="0"/>
    <n v="0"/>
    <n v="0"/>
    <n v="0"/>
    <n v="2076.7082531065944"/>
    <n v="6350.9993490980496"/>
    <n v="0.75358563073980656"/>
    <n v="2208.2848693747715"/>
    <n v="6219.422732829873"/>
    <n v="0.73797324567868305"/>
    <n v="3483.3686798145018"/>
    <n v="4944.3389223901422"/>
    <n v="0.58667660955592826"/>
    <n v="5173.223947106495"/>
    <n v="3254.483655098149"/>
    <n v="0.38616475662335426"/>
    <n v="5207.6717684378045"/>
    <n v="3220.0358337668395"/>
    <n v="0.38207730805996343"/>
    <n v="5167.4621641243439"/>
    <n v="3260.2454380803001"/>
    <n v="0.38684842806215025"/>
    <n v="8.351811202427978"/>
    <n v="8419.3557910022155"/>
    <n v="0.99900900558056338"/>
    <n v="8.5057903468194844"/>
    <n v="8419.2018118578253"/>
    <n v="0.99899073499600366"/>
    <n v="8.4630366111487234"/>
    <n v="8419.2445655934953"/>
    <n v="0.99899580799303778"/>
    <n v="8.4832457478528145"/>
    <n v="8419.2243564567907"/>
    <n v="0.99899341005309272"/>
    <n v="8.5499044146873775"/>
    <n v="8419.1576977899567"/>
    <n v="0.99898550058708124"/>
    <n v="8.4437792671043113"/>
    <n v="8419.2638229375389"/>
    <n v="0.99899809299685527"/>
  </r>
  <r>
    <x v="291"/>
    <x v="1"/>
    <d v="2019-07-28T00:00:00"/>
    <n v="4132.4247100407174"/>
    <n v="5050.7413122719881"/>
    <n v="3307.3924471338105"/>
    <n v="8.1039153775870183"/>
    <n v="8.3266196105432986"/>
    <n v="612.21106815418045"/>
    <n v="482.74478196559443"/>
    <n v="362.36941765659657"/>
    <n v="5.8926641822431263"/>
    <n v="6.4170771056588611"/>
    <n v="306.10553407709023"/>
    <n v="302.32868041058259"/>
    <n v="301.64854759223005"/>
    <n v="5.7092625899977714"/>
    <n v="5.7239299250989157"/>
    <x v="291"/>
    <n v="9.0667325339021279"/>
    <x v="2"/>
    <n v="31"/>
    <x v="291"/>
    <n v="19.705842149827916"/>
    <x v="0"/>
    <n v="0"/>
    <n v="1"/>
    <n v="0"/>
    <n v="0"/>
    <n v="0"/>
    <n v="0"/>
    <n v="5393.6787821178768"/>
    <n v="3268.5950464591406"/>
    <n v="0.37733684147411495"/>
    <n v="4401.9219479513549"/>
    <n v="4260.3518806256625"/>
    <n v="0.49182835418694282"/>
    <n v="3569.200153902244"/>
    <n v="5093.0736746747734"/>
    <n v="0.58796036415665132"/>
    <n v="5917.2120842580662"/>
    <n v="2745.0617443189512"/>
    <n v="0.31689851863871316"/>
    <n v="6087.9115254719854"/>
    <n v="2574.362303105032"/>
    <n v="0.29719244092840363"/>
    <n v="5232.1220081639949"/>
    <n v="3430.1518204130225"/>
    <n v="0.39598746106326976"/>
    <n v="8.5392971238518527"/>
    <n v="8653.7345314531649"/>
    <n v="0.99901419681565817"/>
    <n v="8.5069877804586724"/>
    <n v="8653.7668407965593"/>
    <n v="0.9990179267073741"/>
    <n v="8.4787888528053852"/>
    <n v="8653.7950397242112"/>
    <n v="0.99902118207983281"/>
    <n v="8.5392483771097218"/>
    <n v="8653.7345801999072"/>
    <n v="0.99901420244313466"/>
    <n v="8.5396234756917302"/>
    <n v="8653.7342051013256"/>
    <n v="0.99901415914058045"/>
    <n v="8.458780990422202"/>
    <n v="8653.815047586595"/>
    <n v="0.99902349185008255"/>
  </r>
  <r>
    <x v="292"/>
    <x v="1"/>
    <d v="2019-08-04T00:00:00"/>
    <n v="4173.7489571411261"/>
    <n v="5101.2487253947102"/>
    <n v="3567.2994001360048"/>
    <n v="8.1795641179553211"/>
    <n v="8.3365699413964673"/>
    <n v="618.33317883572238"/>
    <n v="550.53898040065837"/>
    <n v="615.27212349495142"/>
    <n v="6.4220646471698997"/>
    <n v="6.427027436512029"/>
    <n v="309.16658941786119"/>
    <n v="307.1152167156776"/>
    <n v="308.24827281562989"/>
    <n v="5.7309055388353407"/>
    <n v="5.7338802559520836"/>
    <x v="292"/>
    <n v="9.2681214142273465"/>
    <x v="2"/>
    <n v="32"/>
    <x v="292"/>
    <n v="20.332534303960561"/>
    <x v="0"/>
    <n v="0"/>
    <n v="1"/>
    <n v="0"/>
    <n v="0"/>
    <n v="0"/>
    <n v="0"/>
    <n v="5434.3182444844933"/>
    <n v="5160.5116385280635"/>
    <n v="0.48707829153559873"/>
    <n v="4428.7983493908941"/>
    <n v="6166.0315336216627"/>
    <n v="0.58198494942406753"/>
    <n v="3586.884853624018"/>
    <n v="7007.9450293885384"/>
    <n v="0.66144950950320347"/>
    <n v="5926.3274133321511"/>
    <n v="4668.5024696804057"/>
    <n v="0.44063968192313757"/>
    <n v="6098.6962069054534"/>
    <n v="4496.1336761071034"/>
    <n v="0.42437053975883782"/>
    <n v="5245.4445094731182"/>
    <n v="5349.3853735394387"/>
    <n v="0.50490526347350684"/>
    <n v="8.5403984711418541"/>
    <n v="10586.289484541416"/>
    <n v="0.99919390886258264"/>
    <n v="8.5447557097848907"/>
    <n v="10586.285127302772"/>
    <n v="0.99919349760174203"/>
    <n v="8.4819393011367161"/>
    <n v="10586.34794371142"/>
    <n v="0.99919942656986538"/>
    <n v="8.4231572581866327"/>
    <n v="10586.40672575437"/>
    <n v="0.99920497475172376"/>
    <n v="8.4531279948265698"/>
    <n v="10586.376755017731"/>
    <n v="0.9992021459439967"/>
    <n v="8.5190912586142389"/>
    <n v="10586.310791753942"/>
    <n v="0.99919591995787738"/>
  </r>
  <r>
    <x v="293"/>
    <x v="1"/>
    <d v="2019-08-11T00:00:00"/>
    <n v="4215.4864467125353"/>
    <n v="5152.2612126486547"/>
    <n v="3761.7555141089633"/>
    <n v="8.2326410194740163"/>
    <n v="8.3465202722496361"/>
    <n v="624.51651062407939"/>
    <n v="587.52774551236894"/>
    <n v="621.42484472990088"/>
    <n v="6.4320149780230684"/>
    <n v="6.4369777673651969"/>
    <n v="312.25825531203969"/>
    <n v="310.71534373313108"/>
    <n v="311.33075554378615"/>
    <n v="5.7408558696885086"/>
    <n v="5.7438305868052515"/>
    <x v="293"/>
    <n v="9.1427094797842674"/>
    <x v="2"/>
    <n v="33"/>
    <x v="293"/>
    <n v="20.405511867185595"/>
    <x v="0"/>
    <n v="0"/>
    <n v="1"/>
    <n v="0"/>
    <n v="0"/>
    <n v="0"/>
    <n v="0"/>
    <n v="5475.3641014747727"/>
    <n v="3870.6896991524109"/>
    <n v="0.41415230232172012"/>
    <n v="4455.9435148448274"/>
    <n v="4890.1102857823562"/>
    <n v="0.52322727753334741"/>
    <n v="3604.7464003430091"/>
    <n v="5741.3074002841749"/>
    <n v="0.61430284083094988"/>
    <n v="5935.5338956969763"/>
    <n v="3410.5199049302073"/>
    <n v="0.36491550098944842"/>
    <n v="6109.5887351532565"/>
    <n v="3236.4650654739271"/>
    <n v="0.34629215008977782"/>
    <n v="5258.9002357953332"/>
    <n v="4087.1535648318504"/>
    <n v="0.43731329307750988"/>
    <n v="8.5414998184318538"/>
    <n v="9337.5123008087521"/>
    <n v="0.99908608488666539"/>
    <n v="8.5454655757886684"/>
    <n v="9337.5083350513942"/>
    <n v="0.99908566056240589"/>
    <n v="8.4850897494680488"/>
    <n v="9337.5687108777147"/>
    <n v="0.9990921205965132"/>
    <n v="8.4249683414628507"/>
    <n v="9337.6288322857199"/>
    <n v="0.99909855340861631"/>
    <n v="8.4469789325222866"/>
    <n v="9337.6068216946605"/>
    <n v="0.99909619834074181"/>
    <n v="8.5261143183112225"/>
    <n v="9337.5276863088729"/>
    <n v="0.99908773108948523"/>
  </r>
  <r>
    <x v="294"/>
    <x v="1"/>
    <d v="2019-08-18T00:00:00"/>
    <n v="4257.641311179661"/>
    <n v="5203.7838247751415"/>
    <n v="3910.5212532301725"/>
    <n v="8.2714259569406359"/>
    <n v="8.3564706031028031"/>
    <n v="630.76167573032023"/>
    <n v="609.14471062134453"/>
    <n v="627.63909317719981"/>
    <n v="6.4419653088762363"/>
    <n v="6.4469280982183648"/>
    <n v="315.38083786516012"/>
    <n v="313.98118962555139"/>
    <n v="314.44406309922397"/>
    <n v="5.7508062005416765"/>
    <n v="5.7537809176584194"/>
    <x v="294"/>
    <n v="9.3122000101550526"/>
    <x v="2"/>
    <n v="34"/>
    <x v="294"/>
    <n v="20.464197466358549"/>
    <x v="0"/>
    <n v="0"/>
    <n v="1"/>
    <n v="0"/>
    <n v="0"/>
    <n v="0"/>
    <n v="0"/>
    <n v="5516.8204170349582"/>
    <n v="5555.4600657167102"/>
    <n v="0.50174488212893198"/>
    <n v="4483.3601319533009"/>
    <n v="6588.9203507983675"/>
    <n v="0.59508250003804974"/>
    <n v="3622.7865625291906"/>
    <n v="7449.4939202224778"/>
    <n v="0.67280574510619151"/>
    <n v="5944.8324428854503"/>
    <n v="5127.4480398662181"/>
    <n v="0.46308870587714296"/>
    <n v="6120.5901886835372"/>
    <n v="4951.6902940681312"/>
    <n v="0.44721503413699143"/>
    <n v="5272.4905193807699"/>
    <n v="5799.7899633708985"/>
    <n v="0.5238116910428503"/>
    <n v="8.5426011657218552"/>
    <n v="11063.737881585947"/>
    <n v="0.99922846958410871"/>
    <n v="8.5461754417924425"/>
    <n v="11063.734307309876"/>
    <n v="0.9992281467711096"/>
    <n v="8.4882401977993815"/>
    <n v="11063.792242553869"/>
    <n v="0.99923337922923627"/>
    <n v="8.4267794247390686"/>
    <n v="11063.853703326929"/>
    <n v="0.99923893009774578"/>
    <n v="8.4432405956445269"/>
    <n v="11063.837242156023"/>
    <n v="0.99923744339670606"/>
    <n v="8.5317619783334369"/>
    <n v="11063.748720773336"/>
    <n v="0.99922944853215889"/>
  </r>
  <r>
    <x v="295"/>
    <x v="1"/>
    <d v="2019-08-25T00:00:00"/>
    <n v="4300.2177242914586"/>
    <n v="5255.8216630228944"/>
    <n v="4027.4301945485577"/>
    <n v="8.3008837826969675"/>
    <n v="8.3664209339559719"/>
    <n v="637.06929248762344"/>
    <n v="623.10700155448399"/>
    <n v="633.9154841089719"/>
    <n v="6.4519156397294042"/>
    <n v="6.4568784290715335"/>
    <n v="318.53464624381172"/>
    <n v="317.16860925833362"/>
    <n v="317.58850373021619"/>
    <n v="5.7607565313948452"/>
    <n v="5.7637312485115881"/>
    <x v="295"/>
    <n v="9.216731740875856"/>
    <x v="2"/>
    <n v="35"/>
    <x v="295"/>
    <n v="20.513555953821218"/>
    <x v="0"/>
    <n v="0"/>
    <n v="1"/>
    <n v="0"/>
    <n v="0"/>
    <n v="0"/>
    <n v="0"/>
    <n v="5558.6912957507448"/>
    <n v="4505.427077065624"/>
    <n v="0.44767230572674732"/>
    <n v="4511.0509152328586"/>
    <n v="5553.0674575835101"/>
    <n v="0.55176889339682178"/>
    <n v="3641.0071263372338"/>
    <n v="6423.1112464791349"/>
    <n v="0.63821896847201676"/>
    <n v="5954.2239755458095"/>
    <n v="4109.8943972705592"/>
    <n v="0.40837103112494849"/>
    <n v="6131.701656749121"/>
    <n v="3932.4167160672478"/>
    <n v="0.39073633381428424"/>
    <n v="5286.2167058020614"/>
    <n v="4777.9016670143073"/>
    <n v="0.47474617149969461"/>
    <n v="8.5437025130118549"/>
    <n v="10055.574670303356"/>
    <n v="0.99915107293092964"/>
    <n v="8.5468853077962201"/>
    <n v="10055.571487508572"/>
    <n v="0.99915075667920583"/>
    <n v="8.4913906461307143"/>
    <n v="10055.626982170237"/>
    <n v="0.99915627078979241"/>
    <n v="8.4285905080152865"/>
    <n v="10055.689782308353"/>
    <n v="0.99916251079371421"/>
    <n v="8.4410755278621892"/>
    <n v="10055.677297288506"/>
    <n v="0.99916127024592016"/>
    <n v="8.5365120355932831"/>
    <n v="10055.581860780776"/>
    <n v="0.99915178739762733"/>
  </r>
  <r>
    <x v="296"/>
    <x v="1"/>
    <d v="2019-09-01T00:00:00"/>
    <n v="4343.219901534374"/>
    <n v="5308.3798796531237"/>
    <n v="4122.1671066443023"/>
    <n v="8.3241343008140927"/>
    <n v="8.3763712648091406"/>
    <n v="643.43998541249982"/>
    <n v="633.27349348349185"/>
    <n v="640.25463895006169"/>
    <n v="6.4618659705825721"/>
    <n v="6.4668287599247014"/>
    <n v="321.71999270624997"/>
    <n v="320.35457767187506"/>
    <n v="320.76438876751848"/>
    <n v="5.7707068622480131"/>
    <n v="5.773681579364756"/>
    <x v="296"/>
    <n v="9.3223533521048765"/>
    <x v="2"/>
    <n v="36"/>
    <x v="296"/>
    <n v="20.556707133644679"/>
    <x v="0"/>
    <n v="0"/>
    <n v="1"/>
    <n v="0"/>
    <n v="0"/>
    <n v="0"/>
    <n v="0"/>
    <n v="5600.9808832536901"/>
    <n v="5584.292908547789"/>
    <n v="0.49925402028521942"/>
    <n v="4539.0186063452129"/>
    <n v="6646.2551854562662"/>
    <n v="0.59419691544142639"/>
    <n v="3659.4098957833585"/>
    <n v="7525.8638960181206"/>
    <n v="0.67283680633140941"/>
    <n v="5963.7094235327722"/>
    <n v="5221.5643682687069"/>
    <n v="0.46682490437524921"/>
    <n v="6142.9242394953608"/>
    <n v="5042.3495523061183"/>
    <n v="0.45080251464224613"/>
    <n v="5300.0801540875664"/>
    <n v="5885.1936377139127"/>
    <n v="0.52615552799678533"/>
    <n v="8.5448038603018563"/>
    <n v="11176.728987941176"/>
    <n v="0.99923606663374076"/>
    <n v="8.547595173799996"/>
    <n v="11176.726196627678"/>
    <n v="0.99923581708119957"/>
    <n v="8.4945410944620452"/>
    <n v="11176.779250707017"/>
    <n v="0.99924056028912867"/>
    <n v="8.4304015912915045"/>
    <n v="11176.843390210188"/>
    <n v="0.99924629457014535"/>
    <n v="8.4399574900263001"/>
    <n v="11176.833834311452"/>
    <n v="0.99924544024159578"/>
    <n v="8.5406647271672789"/>
    <n v="11176.733127074313"/>
    <n v="0.99923643668575846"/>
  </r>
  <r>
    <x v="297"/>
    <x v="1"/>
    <d v="2019-09-08T00:00:00"/>
    <n v="4386.6521005497161"/>
    <n v="5361.4636784496533"/>
    <n v="4201.5126048159264"/>
    <n v="8.3431998834389667"/>
    <n v="8.3863215956623076"/>
    <n v="649.8743852666247"/>
    <n v="641.57393937505822"/>
    <n v="646.65718533956226"/>
    <n v="6.4718163014357408"/>
    <n v="6.4767790907778693"/>
    <n v="324.93719263331235"/>
    <n v="323.56240814488115"/>
    <n v="323.97203265519363"/>
    <n v="5.780657193101181"/>
    <n v="5.7836319102179239"/>
    <x v="297"/>
    <n v="9.2263577071884519"/>
    <x v="2"/>
    <n v="37"/>
    <x v="297"/>
    <n v="20.595673377975888"/>
    <x v="0"/>
    <n v="0"/>
    <n v="1"/>
    <n v="0"/>
    <n v="0"/>
    <n v="0"/>
    <n v="0"/>
    <n v="5643.6933666316618"/>
    <n v="4517.7696370206213"/>
    <n v="0.44459834527733089"/>
    <n v="4567.2659743686891"/>
    <n v="5594.197029283594"/>
    <n v="0.55053066938027528"/>
    <n v="3677.9966929239431"/>
    <n v="6483.4663107283395"/>
    <n v="0.63804457177062202"/>
    <n v="5973.2897259996043"/>
    <n v="4188.1732776526787"/>
    <n v="0.41216242938121656"/>
    <n v="6154.2590480690633"/>
    <n v="4007.2039555832198"/>
    <n v="0.39435305271917348"/>
    <n v="5314.0822368559257"/>
    <n v="4847.3807667963574"/>
    <n v="0.47703571474443079"/>
    <n v="8.5459052075918578"/>
    <n v="10152.917098444692"/>
    <n v="0.9991589887002964"/>
    <n v="8.5483050398037719"/>
    <n v="10152.91469861248"/>
    <n v="0.99915875253034614"/>
    <n v="8.4976915427933779"/>
    <n v="10152.965312109489"/>
    <n v="0.9991637334565171"/>
    <n v="8.4322126745677224"/>
    <n v="10153.030790977715"/>
    <n v="0.99917017729912139"/>
    <n v="8.4395453544976622"/>
    <n v="10153.023458297785"/>
    <n v="0.9991694556825661"/>
    <n v="8.5444146778098009"/>
    <n v="10152.918588974473"/>
    <n v="0.99915913538486156"/>
  </r>
  <r>
    <x v="298"/>
    <x v="1"/>
    <d v="2019-09-15T00:00:00"/>
    <n v="4430.5186215552139"/>
    <n v="5415.0783152341501"/>
    <n v="4270.2144098377121"/>
    <n v="8.3594193180387837"/>
    <n v="8.3962719265154764"/>
    <n v="656.37312911929098"/>
    <n v="648.9735342471746"/>
    <n v="653.12375719295778"/>
    <n v="6.4817666322889087"/>
    <n v="6.4867294216310372"/>
    <n v="328.18656455964549"/>
    <n v="326.7993176352162"/>
    <n v="327.21175298174552"/>
    <n v="5.7906075239543489"/>
    <n v="5.7935822410710918"/>
    <x v="298"/>
    <n v="9.2351731901549066"/>
    <x v="2"/>
    <n v="38"/>
    <x v="298"/>
    <n v="20.631793474282041"/>
    <x v="0"/>
    <n v="0"/>
    <n v="1"/>
    <n v="0"/>
    <n v="0"/>
    <n v="0"/>
    <n v="0"/>
    <n v="5686.8329748434162"/>
    <n v="4564.6042331871404"/>
    <n v="0.44526480927097872"/>
    <n v="4595.7958160724011"/>
    <n v="5655.6413919581555"/>
    <n v="0.55169253609901225"/>
    <n v="3696.7693580359337"/>
    <n v="6554.6678499946229"/>
    <n v="0.63939013788817478"/>
    <n v="5982.9658314911048"/>
    <n v="4268.4713765394517"/>
    <n v="0.41637784926348725"/>
    <n v="6165.7072047285019"/>
    <n v="4085.7300033020547"/>
    <n v="0.39855192207600521"/>
    <n v="5328.2243404519686"/>
    <n v="4923.212867578588"/>
    <n v="0.48024611258623762"/>
    <n v="8.5470065548818575"/>
    <n v="10242.890201475675"/>
    <n v="0.99916626260479979"/>
    <n v="8.5490149058075495"/>
    <n v="10242.888193124749"/>
    <n v="0.9991660666955936"/>
    <n v="8.5008419911247106"/>
    <n v="10242.936366039432"/>
    <n v="0.99917076583325648"/>
    <n v="8.4340237578439403"/>
    <n v="10243.003184272713"/>
    <n v="0.9991772837713685"/>
    <n v="8.4396132986408361"/>
    <n v="10242.997594731916"/>
    <n v="0.99917673852676681"/>
    <n v="8.5478907269050062"/>
    <n v="10242.889317303652"/>
    <n v="0.99916617635620808"/>
  </r>
  <r>
    <x v="299"/>
    <x v="1"/>
    <d v="2019-09-22T00:00:00"/>
    <n v="4474.8238077707665"/>
    <n v="5469.2290983864923"/>
    <n v="4331.5972292176284"/>
    <n v="8.3736916280868368"/>
    <n v="8.4062222573686434"/>
    <n v="662.93686041048397"/>
    <n v="655.95519732882929"/>
    <n v="659.65499476488753"/>
    <n v="6.4917169631420766"/>
    <n v="6.4966797524842059"/>
    <n v="331.46843020524204"/>
    <n v="330.06769643423428"/>
    <n v="330.48387051156305"/>
    <n v="5.8005578548075176"/>
    <n v="5.8035325719242605"/>
    <x v="299"/>
    <n v="9.236461349363875"/>
    <x v="2"/>
    <n v="39"/>
    <x v="299"/>
    <n v="20.665966446036432"/>
    <x v="0"/>
    <n v="0"/>
    <n v="1"/>
    <n v="0"/>
    <n v="0"/>
    <n v="0"/>
    <n v="0"/>
    <n v="5730.4039791372879"/>
    <n v="4534.2472211736504"/>
    <n v="0.44173417417596211"/>
    <n v="4624.6109561931507"/>
    <n v="5640.0402441177876"/>
    <n v="0.54946243511391202"/>
    <n v="3715.7297497990453"/>
    <n v="6548.9214505118925"/>
    <n v="0.6380072077182235"/>
    <n v="5992.7386980375195"/>
    <n v="4271.9125022734188"/>
    <n v="0.41617707400949128"/>
    <n v="6177.2698429545353"/>
    <n v="4087.381357356403"/>
    <n v="0.39819973203108816"/>
    <n v="5342.5078650839723"/>
    <n v="4922.143335226966"/>
    <n v="0.47952368172801269"/>
    <n v="8.5481079021718589"/>
    <n v="10256.103092408766"/>
    <n v="0.99916722860471741"/>
    <n v="8.5497247718113254"/>
    <n v="10256.101475539126"/>
    <n v="0.99916707108649216"/>
    <n v="8.5039924394560433"/>
    <n v="10256.147207871481"/>
    <n v="0.99917152640908058"/>
    <n v="8.4358348411201582"/>
    <n v="10256.215365469818"/>
    <n v="0.99917816643970669"/>
    <n v="8.4400096778856124"/>
    <n v="10256.211190633052"/>
    <n v="0.99917775971991818"/>
    <n v="8.55117939276405"/>
    <n v="10256.100020918175"/>
    <n v="0.99916692937481355"/>
  </r>
  <r>
    <x v="300"/>
    <x v="1"/>
    <d v="2019-09-29T00:00:00"/>
    <n v="4519.5720458484739"/>
    <n v="5523.9213893703563"/>
    <n v="4387.9896742068813"/>
    <n v="8.3866264682034011"/>
    <n v="8.4161725882218121"/>
    <n v="669.56622901458877"/>
    <n v="662.76071317170909"/>
    <n v="666.25154471253632"/>
    <n v="6.5016672939952445"/>
    <n v="6.5066300833373738"/>
    <n v="334.78311450729439"/>
    <n v="333.36848908537632"/>
    <n v="333.78870921667868"/>
    <n v="5.8105081856606855"/>
    <n v="5.8134829027774284"/>
    <x v="300"/>
    <n v="9.2473363221690281"/>
    <x v="2"/>
    <n v="40"/>
    <x v="300"/>
    <n v="20.69880194785933"/>
    <x v="0"/>
    <n v="0"/>
    <n v="1"/>
    <n v="0"/>
    <n v="0"/>
    <n v="0"/>
    <n v="0"/>
    <n v="5774.4106934740967"/>
    <n v="4602.4774904263695"/>
    <n v="0.44353156831419088"/>
    <n v="4653.7142477151065"/>
    <n v="5723.1739361853597"/>
    <n v="0.55153084766440374"/>
    <n v="3734.8797454797868"/>
    <n v="6642.0084384206793"/>
    <n v="0.64007709447285188"/>
    <n v="6002.6092932493993"/>
    <n v="4374.2788906510668"/>
    <n v="0.42154052478253284"/>
    <n v="6188.9481075628291"/>
    <n v="4187.940076337637"/>
    <n v="0.40358342521558072"/>
    <n v="5356.934224962295"/>
    <n v="5019.9539589381711"/>
    <n v="0.48376294222062921"/>
    <n v="8.5492092494618586"/>
    <n v="10368.338974651004"/>
    <n v="0.99917612977050996"/>
    <n v="8.5504346378151013"/>
    <n v="10368.337749262651"/>
    <n v="0.99917601168228054"/>
    <n v="8.5071428877873743"/>
    <n v="10368.381041012679"/>
    <n v="0.99918018362181193"/>
    <n v="8.4376459243963779"/>
    <n v="10368.45053797607"/>
    <n v="0.99918688090544461"/>
    <n v="8.440631657527879"/>
    <n v="10368.447552242938"/>
    <n v="0.99918659317630276"/>
    <n v="8.5543393460331316"/>
    <n v="10368.333844554432"/>
    <n v="0.99917563539334409"/>
  </r>
  <r>
    <x v="301"/>
    <x v="1"/>
    <d v="2019-10-06T00:00:00"/>
    <n v="4564.7677663069589"/>
    <n v="5579.1606032640611"/>
    <n v="4441.023101836905"/>
    <n v="8.3986400572233837"/>
    <n v="8.4261229190749809"/>
    <n v="676.2618913047346"/>
    <n v="669.51130223822179"/>
    <n v="672.91406015966163"/>
    <n v="6.5116176248484123"/>
    <n v="6.5165804141905417"/>
    <n v="338.1309456523673"/>
    <n v="336.70220868227"/>
    <n v="337.12659630884542"/>
    <n v="5.8204585165138534"/>
    <n v="5.8234332336305963"/>
    <x v="301"/>
    <n v="8.3249953445220317"/>
    <x v="2"/>
    <n v="41"/>
    <x v="301"/>
    <n v="20.73071619858565"/>
    <x v="1"/>
    <n v="0"/>
    <n v="1"/>
    <n v="0"/>
    <n v="0"/>
    <n v="0"/>
    <n v="0"/>
    <n v="5818.8574749542749"/>
    <n v="-1693.1394737413984"/>
    <n v="0.41038662197553255"/>
    <n v="4683.1085721522822"/>
    <n v="-557.39057093940573"/>
    <n v="0.13510147101075359"/>
    <n v="3754.2212411173359"/>
    <n v="371.49676009554059"/>
    <n v="9.004414746386645E-2"/>
    <n v="6012.5785944133986"/>
    <n v="-1886.8605932005221"/>
    <n v="0.45734114465550574"/>
    <n v="6200.7431548172062"/>
    <n v="-2075.0251536043297"/>
    <n v="0.50294885714300275"/>
    <n v="5371.504848439401"/>
    <n v="-1245.7868472265245"/>
    <n v="0.30195637386275281"/>
    <n v="8.55031059675186"/>
    <n v="4117.1676906161247"/>
    <n v="0.99792755816218215"/>
    <n v="8.5511445038188789"/>
    <n v="4117.1668567090574"/>
    <n v="0.99792735603807503"/>
    <n v="8.510293336118707"/>
    <n v="4117.2077078767579"/>
    <n v="0.99793725762797725"/>
    <n v="8.4394570076725959"/>
    <n v="4117.2785442052036"/>
    <n v="0.9979544270827061"/>
    <n v="8.4414090310288632"/>
    <n v="4117.2765921818473"/>
    <n v="0.99795395394727715"/>
    <n v="8.5574106418962756"/>
    <n v="4117.1605905709803"/>
    <n v="0.99792583723866235"/>
  </r>
  <r>
    <x v="302"/>
    <x v="1"/>
    <d v="2019-10-13T00:00:00"/>
    <n v="4610.4154439700287"/>
    <n v="5634.9522092967018"/>
    <n v="4491.8408044768421"/>
    <n v="8.4100178754433408"/>
    <n v="8.4360732499281479"/>
    <n v="683.02451021778211"/>
    <n v="676.26790622800195"/>
    <n v="679.64320076125841"/>
    <n v="6.5215679557015811"/>
    <n v="6.5265307450437104"/>
    <n v="341.51225510889105"/>
    <n v="340.06924118090473"/>
    <n v="340.49786227193391"/>
    <n v="5.8304088473670221"/>
    <n v="5.833383564483765"/>
    <x v="302"/>
    <n v="8.4009239531211595"/>
    <x v="2"/>
    <n v="42"/>
    <x v="302"/>
    <n v="20.761994678511943"/>
    <x v="1"/>
    <n v="0"/>
    <n v="1"/>
    <n v="0"/>
    <n v="0"/>
    <n v="0"/>
    <n v="0"/>
    <n v="5863.7487242492543"/>
    <n v="-1412.5711965562978"/>
    <n v="0.31734775523285697"/>
    <n v="4712.7968398338307"/>
    <n v="-261.61931214087417"/>
    <n v="5.8775303953439786E-2"/>
    <n v="3773.7561517112613"/>
    <n v="677.42137598169529"/>
    <n v="0.15218925144349443"/>
    <n v="6022.6475885890359"/>
    <n v="-1571.4700608960793"/>
    <n v="0.35304591899990373"/>
    <n v="6212.6561525441266"/>
    <n v="-1761.47862485117"/>
    <n v="0.39573317709575689"/>
    <n v="5386.2211781512797"/>
    <n v="-935.0436504583231"/>
    <n v="0.21006658230119071"/>
    <n v="8.5514119440418597"/>
    <n v="4442.6261157489143"/>
    <n v="0.99807884275771086"/>
    <n v="8.5518543698226548"/>
    <n v="4442.6256733231339"/>
    <n v="0.99807874336248836"/>
    <n v="8.5134437844500397"/>
    <n v="4442.6640839085067"/>
    <n v="0.99808737267128"/>
    <n v="8.4412680909488138"/>
    <n v="4442.7362596020075"/>
    <n v="0.99810358763755613"/>
    <n v="8.4422936444324623"/>
    <n v="4442.735234048524"/>
    <n v="0.99810335723706622"/>
    <n v="8.5604207537997894"/>
    <n v="4442.6171069391567"/>
    <n v="0.99807681884163435"/>
  </r>
  <r>
    <x v="303"/>
    <x v="1"/>
    <d v="2019-10-20T00:00:00"/>
    <n v="4656.5195984097281"/>
    <n v="5691.301731389668"/>
    <n v="4541.2444426567081"/>
    <n v="8.4209563597871728"/>
    <n v="8.4460235807813167"/>
    <n v="689.85475531995985"/>
    <n v="683.0613307739809"/>
    <n v="686.43963276887098"/>
    <n v="6.531518286554749"/>
    <n v="6.5364810758968783"/>
    <n v="344.92737765997992"/>
    <n v="343.46993671625734"/>
    <n v="343.90284089465325"/>
    <n v="5.84035917822019"/>
    <n v="5.8433338953369329"/>
    <x v="303"/>
    <n v="8.326059983758288"/>
    <x v="2"/>
    <n v="43"/>
    <x v="303"/>
    <n v="20.792833824562113"/>
    <x v="1"/>
    <n v="0"/>
    <n v="1"/>
    <n v="0"/>
    <n v="0"/>
    <n v="0"/>
    <n v="0"/>
    <n v="5909.0888860371833"/>
    <n v="-1778.9761445711374"/>
    <n v="0.43073307096688673"/>
    <n v="4742.7819901921939"/>
    <n v="-612.669248726148"/>
    <n v="0.14834201560044383"/>
    <n v="3793.4864114111251"/>
    <n v="336.6263300549208"/>
    <n v="8.1505361022040812E-2"/>
    <n v="6032.8172727064311"/>
    <n v="-1902.7045312403852"/>
    <n v="0.46069070031366544"/>
    <n v="6224.688280248316"/>
    <n v="-2094.5755387822701"/>
    <n v="0.50714730320866952"/>
    <n v="5401.0846711602762"/>
    <n v="-1270.9719296942303"/>
    <n v="0.30773298678599259"/>
    <n v="8.5525132913318611"/>
    <n v="4121.5602281747142"/>
    <n v="0.99792923006544954"/>
    <n v="8.5525642358264307"/>
    <n v="4121.5601772302198"/>
    <n v="0.99792921773055754"/>
    <n v="8.5165942327813724"/>
    <n v="4121.5961472332647"/>
    <n v="0.99793792693664862"/>
    <n v="8.4430791742250317"/>
    <n v="4121.6696622918207"/>
    <n v="0.99795572670705635"/>
    <n v="8.4432523633503216"/>
    <n v="4121.6694891026955"/>
    <n v="0.99795568477378815"/>
    <n v="8.5633885860230503"/>
    <n v="4121.5493528800225"/>
    <n v="0.9979265968940636"/>
  </r>
  <r>
    <x v="304"/>
    <x v="1"/>
    <d v="2019-10-27T00:00:00"/>
    <n v="4703.0847943938261"/>
    <n v="5748.2147487035654"/>
    <n v="4589.7965481778429"/>
    <n v="8.4315909770564872"/>
    <n v="8.4559739116344836"/>
    <n v="696.75330287315933"/>
    <n v="689.90731682357011"/>
    <n v="693.30402909655959"/>
    <n v="6.5414686174079169"/>
    <n v="6.5464314067500462"/>
    <n v="348.37665143657966"/>
    <n v="346.90463702048294"/>
    <n v="347.34186930359971"/>
    <n v="5.8503095090733579"/>
    <n v="5.8532842261901008"/>
    <x v="304"/>
    <n v="8.2942847398876332"/>
    <x v="2"/>
    <n v="44"/>
    <x v="304"/>
    <n v="20.823369103537761"/>
    <x v="1"/>
    <n v="0"/>
    <n v="1"/>
    <n v="0"/>
    <n v="0"/>
    <n v="0"/>
    <n v="0"/>
    <n v="5954.8824494429928"/>
    <n v="-1953.9419397480892"/>
    <n v="0.48837065560294707"/>
    <n v="4773.0669920541395"/>
    <n v="-772.12648235923598"/>
    <n v="0.19298624423138833"/>
    <n v="3813.4139737079877"/>
    <n v="187.52653598691586"/>
    <n v="4.6870613430144682E-2"/>
    <n v="6043.0886536649996"/>
    <n v="-2042.148143970096"/>
    <n v="0.51041702295289126"/>
    <n v="6236.8407292295469"/>
    <n v="-2235.9002195346434"/>
    <n v="0.5588436554146976"/>
    <n v="5416.0967990993622"/>
    <n v="-1415.1562894044587"/>
    <n v="0.35370590639258798"/>
    <n v="8.5536146386218608"/>
    <n v="3992.3868950562819"/>
    <n v="0.9978620990194943"/>
    <n v="8.5532741018302083"/>
    <n v="3992.3872355930735"/>
    <n v="0.99786218413367955"/>
    <n v="8.5197446811127033"/>
    <n v="3992.420765013791"/>
    <n v="0.99787056451840062"/>
    <n v="8.4448902575012497"/>
    <n v="3992.4956194374022"/>
    <n v="0.99788927372525582"/>
    <n v="8.4442623376505868"/>
    <n v="3992.4962473572527"/>
    <n v="0.99788943066831681"/>
    <n v="8.566327175332324"/>
    <n v="3992.3741825195711"/>
    <n v="0.99785892163240753"/>
  </r>
  <r>
    <x v="305"/>
    <x v="1"/>
    <d v="2019-11-03T00:00:00"/>
    <n v="4750.1156423377643"/>
    <n v="5805.6968961906005"/>
    <n v="4637.8922764258186"/>
    <n v="8.442015291246868"/>
    <n v="8.4659242424876524"/>
    <n v="703.72083590189095"/>
    <n v="696.81407636273048"/>
    <n v="700.23706938752514"/>
    <n v="6.5514189482610847"/>
    <n v="6.5563817376032141"/>
    <n v="351.86041795094548"/>
    <n v="350.3736836718067"/>
    <n v="350.81528799663573"/>
    <n v="5.8602598399265258"/>
    <n v="5.8632345570432687"/>
    <x v="305"/>
    <n v="8.3396266796099781"/>
    <x v="2"/>
    <n v="45"/>
    <x v="305"/>
    <n v="20.853694079434476"/>
    <x v="1"/>
    <n v="0"/>
    <n v="1"/>
    <n v="0"/>
    <n v="0"/>
    <n v="0"/>
    <n v="0"/>
    <n v="6001.1339484828586"/>
    <n v="-1814.607414506243"/>
    <n v="0.433439845604566"/>
    <n v="4803.6548439347062"/>
    <n v="-617.12830995809054"/>
    <n v="0.14740819267468128"/>
    <n v="3833.5408116278186"/>
    <n v="352.98572234879703"/>
    <n v="8.4314698469977176E-2"/>
    <n v="6053.462748433154"/>
    <n v="-1866.9362144565384"/>
    <n v="0.44593918115770537"/>
    <n v="6249.1147027005918"/>
    <n v="-2062.5881687239762"/>
    <n v="0.49267290007231973"/>
    <n v="5431.2590483178392"/>
    <n v="-1244.7325143412236"/>
    <n v="0.29731867318631361"/>
    <n v="8.5547159859118622"/>
    <n v="4177.971817990704"/>
    <n v="0.99795660772325601"/>
    <n v="8.5539839678339842"/>
    <n v="4177.9725500087816"/>
    <n v="0.99795678257419074"/>
    <n v="8.522895129444036"/>
    <n v="4178.0036388471717"/>
    <n v="0.99796420850070466"/>
    <n v="8.4467013407774676"/>
    <n v="4178.0798326358381"/>
    <n v="0.99798240826321616"/>
    <n v="8.4453077852404448"/>
    <n v="4178.0812261913752"/>
    <n v="0.99798274112997953"/>
    <n v="8.5692455259406533"/>
    <n v="4177.9572884506752"/>
    <n v="0.99795313717555711"/>
  </r>
  <r>
    <x v="306"/>
    <x v="1"/>
    <d v="2019-11-10T00:00:00"/>
    <n v="4797.6167987611425"/>
    <n v="5863.7538651525074"/>
    <n v="4685.809633126416"/>
    <n v="8.4522939936429697"/>
    <n v="8.4758745733408212"/>
    <n v="710.75804426090997"/>
    <n v="703.78606031182017"/>
    <n v="707.23944008140052"/>
    <n v="6.5613692791142535"/>
    <n v="6.566332068456382"/>
    <n v="355.37902213045498"/>
    <n v="353.87742059286046"/>
    <n v="354.32344087660209"/>
    <n v="5.8702101707796936"/>
    <n v="5.8731848878964366"/>
    <x v="306"/>
    <n v="8.3179946652696906"/>
    <x v="2"/>
    <n v="46"/>
    <x v="306"/>
    <n v="20.883873443536917"/>
    <x v="1"/>
    <n v="0"/>
    <n v="1"/>
    <n v="0"/>
    <n v="0"/>
    <n v="0"/>
    <n v="0"/>
    <n v="6047.8479625131249"/>
    <n v="-1950.9119255134283"/>
    <n v="0.4761880361066454"/>
    <n v="4834.5485743340787"/>
    <n v="-737.61253733438207"/>
    <n v="0.18004004228353948"/>
    <n v="3853.8689179268486"/>
    <n v="243.06711907284807"/>
    <n v="5.932900022790033E-2"/>
    <n v="6063.9405841489897"/>
    <n v="-1967.0045471492931"/>
    <n v="0.48011600117383985"/>
    <n v="6261.511415906346"/>
    <n v="-2164.5753789066493"/>
    <n v="0.52834004713723326"/>
    <n v="5446.5729200285023"/>
    <n v="-1349.6368830288056"/>
    <n v="0.32942591020219669"/>
    <n v="8.5558173332018637"/>
    <n v="4088.3802196664947"/>
    <n v="0.99791165464729403"/>
    <n v="8.5546938338377601"/>
    <n v="4088.3813431658587"/>
    <n v="0.99791192887646285"/>
    <n v="8.5260455777753688"/>
    <n v="4088.4099914219214"/>
    <n v="0.99791892148162042"/>
    <n v="8.4485124240536855"/>
    <n v="4088.487524575643"/>
    <n v="0.99793784614947501"/>
    <n v="8.4463777941889511"/>
    <n v="4088.4896592055075"/>
    <n v="0.99793836718027584"/>
    <n v="8.5721498634704609"/>
    <n v="4088.3638871362264"/>
    <n v="0.99790766812416531"/>
  </r>
  <r>
    <x v="307"/>
    <x v="1"/>
    <d v="2019-11-17T00:00:00"/>
    <n v="4845.5929667487535"/>
    <n v="5922.3914038040321"/>
    <n v="4733.7446332131167"/>
    <n v="8.462471845486947"/>
    <n v="8.4858249041939882"/>
    <n v="717.86562470351896"/>
    <n v="710.82584250766956"/>
    <n v="714.31183448221441"/>
    <n v="6.5713196099674214"/>
    <n v="6.5762823993095498"/>
    <n v="358.93281235175948"/>
    <n v="357.41619482408976"/>
    <n v="357.8666752853681"/>
    <n v="5.8801605016328624"/>
    <n v="5.8831352187496053"/>
    <x v="307"/>
    <n v="8.4049421102985171"/>
    <x v="2"/>
    <n v="47"/>
    <x v="307"/>
    <n v="20.913951957087232"/>
    <x v="1"/>
    <n v="0"/>
    <n v="1"/>
    <n v="0"/>
    <n v="0"/>
    <n v="0"/>
    <n v="0"/>
    <n v="6095.0291166836923"/>
    <n v="-1625.9300764457848"/>
    <n v="0.36381607608302863"/>
    <n v="4865.7512420374442"/>
    <n v="-396.65220179953667"/>
    <n v="8.8754399539648893E-2"/>
    <n v="3874.4003052888684"/>
    <n v="594.69873494903914"/>
    <n v="0.13306904358006375"/>
    <n v="6074.5231982219839"/>
    <n v="-1605.4241579840764"/>
    <n v="0.35922769746866329"/>
    <n v="6274.0320962441574"/>
    <n v="-1804.9330560062499"/>
    <n v="0.4038695584401652"/>
    <n v="5462.0399304562707"/>
    <n v="-992.94089021836317"/>
    <n v="0.22217920911538025"/>
    <n v="8.5569186804918633"/>
    <n v="4460.5421215574161"/>
    <n v="0.99808531460067262"/>
    <n v="8.5554036998415377"/>
    <n v="4460.5436365380656"/>
    <n v="0.998085653590844"/>
    <n v="8.5291960261066997"/>
    <n v="4460.569844211801"/>
    <n v="0.99809151778707228"/>
    <n v="8.4503235073299034"/>
    <n v="4460.6487167305777"/>
    <n v="0.9981091662030207"/>
    <n v="8.44746481430467"/>
    <n v="4460.6515754236025"/>
    <n v="0.99810980586058895"/>
    <n v="8.5750444955590783"/>
    <n v="4460.5239957423482"/>
    <n v="0.99808125879101062"/>
  </r>
  <r>
    <x v="308"/>
    <x v="1"/>
    <d v="2019-11-24T00:00:00"/>
    <n v="4894.0488964162414"/>
    <n v="5981.6153178420727"/>
    <n v="4781.8359121740541"/>
    <n v="8.4725798337896556"/>
    <n v="8.4957752350471569"/>
    <n v="725.04428095055425"/>
    <n v="717.93506172911191"/>
    <n v="721.45495282703655"/>
    <n v="6.5812699408205892"/>
    <n v="6.5862327301627186"/>
    <n v="362.52214047527718"/>
    <n v="360.99035677992094"/>
    <n v="361.44534203822184"/>
    <n v="5.8901108324860303"/>
    <n v="5.8930855496027732"/>
    <x v="308"/>
    <n v="8.2130640780502837"/>
    <x v="2"/>
    <n v="48"/>
    <x v="308"/>
    <n v="20.943960607096276"/>
    <x v="1"/>
    <n v="0"/>
    <n v="1"/>
    <n v="0"/>
    <n v="0"/>
    <n v="0"/>
    <n v="0"/>
    <n v="6142.682082395967"/>
    <n v="-2453.854057893866"/>
    <n v="0.66521237682937917"/>
    <n v="4897.2659364178435"/>
    <n v="-1208.4379119157425"/>
    <n v="0.32759399567803144"/>
    <n v="3895.1370065245092"/>
    <n v="-206.30898202240814"/>
    <n v="5.5928056459139126E-2"/>
    <n v="6085.2116384357087"/>
    <n v="-2396.3836139336076"/>
    <n v="0.64963278255756018"/>
    <n v="6286.677983385347"/>
    <n v="-2597.849958883246"/>
    <n v="0.7042480542946673"/>
    <n v="5477.6616109883171"/>
    <n v="-1788.8335864862161"/>
    <n v="0.48493276851193506"/>
    <n v="8.5580200277818648"/>
    <n v="3680.2700044743192"/>
    <n v="0.99768001653345251"/>
    <n v="8.5561135658453118"/>
    <n v="3680.2719109362556"/>
    <n v="0.99768053335395046"/>
    <n v="8.5323464744380324"/>
    <n v="3680.2956780276631"/>
    <n v="0.99768697634648085"/>
    <n v="8.4521345906061214"/>
    <n v="3680.3758899114951"/>
    <n v="0.99770872089062845"/>
    <n v="8.4485636187919901"/>
    <n v="3680.3794608833091"/>
    <n v="0.99770968894112855"/>
    <n v="8.5779324042686298"/>
    <n v="3680.2500920978323"/>
    <n v="0.99767461851100347"/>
  </r>
  <r>
    <x v="309"/>
    <x v="1"/>
    <d v="2019-12-01T00:00:00"/>
    <n v="4942.9893853804033"/>
    <n v="6041.4314710204926"/>
    <n v="4830.1819541359582"/>
    <n v="8.4826394176008186"/>
    <n v="8.5057255659003257"/>
    <n v="732.2947237600597"/>
    <n v="725.11489274458586"/>
    <n v="728.66950235530703"/>
    <n v="6.5912202716737571"/>
    <n v="6.5961830610158865"/>
    <n v="366.14736188002985"/>
    <n v="364.60026034999714"/>
    <n v="365.05979545860401"/>
    <n v="5.9000611633391982"/>
    <n v="5.9030358804559411"/>
    <x v="309"/>
    <n v="8.3337205174793709"/>
    <x v="2"/>
    <n v="49"/>
    <x v="309"/>
    <n v="20.973920852613773"/>
    <x v="1"/>
    <n v="0"/>
    <n v="1"/>
    <n v="0"/>
    <n v="0"/>
    <n v="0"/>
    <n v="0"/>
    <n v="6190.811577765362"/>
    <n v="-2028.9384730225247"/>
    <n v="0.48750608727362749"/>
    <n v="4929.0957777420472"/>
    <n v="-767.22267299920986"/>
    <n v="0.1843455227226628"/>
    <n v="3916.0810747725054"/>
    <n v="245.7920299703319"/>
    <n v="5.905803079152732E-2"/>
    <n v="6096.00696305157"/>
    <n v="-1934.1338583087327"/>
    <n v="0.46472677316965988"/>
    <n v="6299.4503293979487"/>
    <n v="-2137.5772246551114"/>
    <n v="0.51360941836961471"/>
    <n v="5493.4395083256841"/>
    <n v="-1331.5664035828468"/>
    <n v="0.31994401801088179"/>
    <n v="8.5591213750718644"/>
    <n v="4153.3139833677651"/>
    <n v="0.99794344489616504"/>
    <n v="8.5568234318490894"/>
    <n v="4153.3162813109884"/>
    <n v="0.99794399703775261"/>
    <n v="8.5354969227693651"/>
    <n v="4153.3376078200681"/>
    <n v="0.99794912129515856"/>
    <n v="8.4539456738823393"/>
    <n v="4153.4191590689552"/>
    <n v="0.99796871613787352"/>
    <n v="8.4496705880030767"/>
    <n v="4153.4234341548345"/>
    <n v="0.99796974334023458"/>
    <n v="8.5808156547295518"/>
    <n v="4153.2922890881082"/>
    <n v="0.99793823227215883"/>
  </r>
  <r>
    <x v="310"/>
    <x v="1"/>
    <d v="2019-12-08T00:00:00"/>
    <n v="4992.4192792342074"/>
    <n v="6101.8457857306985"/>
    <n v="4878.853151665433"/>
    <n v="8.4926654613234138"/>
    <n v="8.5156758967534927"/>
    <n v="739.6176709976603"/>
    <n v="732.36628187112308"/>
    <n v="735.95619737886"/>
    <n v="6.6011706025269259"/>
    <n v="6.6061333918690543"/>
    <n v="369.80883549883015"/>
    <n v="368.24626295418022"/>
    <n v="368.71039341319005"/>
    <n v="5.910011494192366"/>
    <n v="5.912986211309109"/>
    <x v="310"/>
    <n v="8.4600033799022771"/>
    <x v="2"/>
    <n v="50"/>
    <x v="310"/>
    <n v="21.003847558042708"/>
    <x v="1"/>
    <n v="0"/>
    <n v="1"/>
    <n v="0"/>
    <n v="0"/>
    <n v="0"/>
    <n v="0"/>
    <n v="6239.4223680884525"/>
    <n v="-1517.3484103325827"/>
    <n v="0.32133092872050045"/>
    <n v="4961.2439174794927"/>
    <n v="-239.16995972362292"/>
    <n v="5.0649346423469965E-2"/>
    <n v="3937.2345837029816"/>
    <n v="784.83937405288816"/>
    <n v="0.16620649762670747"/>
    <n v="6106.9102409135903"/>
    <n v="-1384.8362831577206"/>
    <n v="0.29326865600721208"/>
    <n v="6312.350398870678"/>
    <n v="-1590.2764411148082"/>
    <n v="0.3367749966098742"/>
    <n v="5509.3751846364239"/>
    <n v="-787.30122688055417"/>
    <n v="0.16672784753560133"/>
    <n v="8.5602227223618659"/>
    <n v="4713.5137350335081"/>
    <n v="0.99818719003578893"/>
    <n v="8.5575332978528653"/>
    <n v="4713.5164244580164"/>
    <n v="0.99818775957886097"/>
    <n v="8.5386473711006978"/>
    <n v="4713.5353103847692"/>
    <n v="0.99819175907715807"/>
    <n v="8.455756757158559"/>
    <n v="4713.6182009987115"/>
    <n v="0.99820931293478155"/>
    <n v="8.4507832146552264"/>
    <n v="4713.6231745412142"/>
    <n v="0.99821036618861603"/>
    <n v="8.5836956774306827"/>
    <n v="4713.4902620784387"/>
    <n v="0.99818221913629024"/>
  </r>
  <r>
    <x v="311"/>
    <x v="1"/>
    <d v="2019-12-15T00:00:00"/>
    <n v="5042.3434720265495"/>
    <n v="6162.8642435880047"/>
    <n v="4927.9002477737677"/>
    <n v="8.5026682630794603"/>
    <n v="8.5256262276066614"/>
    <n v="747.01384770763684"/>
    <n v="739.6900647893799"/>
    <n v="743.31575935264857"/>
    <n v="6.6111209333800938"/>
    <n v="6.6160837227222222"/>
    <n v="373.50692385381842"/>
    <n v="371.92872558392696"/>
    <n v="372.39749734732197"/>
    <n v="5.9199618250455348"/>
    <n v="5.9229365421622768"/>
    <x v="311"/>
    <n v="8.3068002921858213"/>
    <x v="2"/>
    <n v="51"/>
    <x v="311"/>
    <n v="21.03375102150509"/>
    <x v="1"/>
    <n v="0"/>
    <n v="1"/>
    <n v="0"/>
    <n v="0"/>
    <n v="0"/>
    <n v="0"/>
    <n v="6288.5192663147745"/>
    <n v="-2237.1901133126198"/>
    <n v="0.55221139256354812"/>
    <n v="4993.7135386143118"/>
    <n v="-942.38438561215708"/>
    <n v="0.23261116291028153"/>
    <n v="3958.5996277227632"/>
    <n v="92.72952527939151"/>
    <n v="2.288866734283394E-2"/>
    <n v="6117.9225515542303"/>
    <n v="-2066.5933985520755"/>
    <n v="0.51010256646776497"/>
    <n v="6325.3794690381328"/>
    <n v="-2274.0503160359781"/>
    <n v="0.561309691253015"/>
    <n v="5525.4702177102718"/>
    <n v="-1474.141064708117"/>
    <n v="0.36386603236513992"/>
    <n v="8.5613240696518655"/>
    <n v="4042.7678289325027"/>
    <n v="0.99788678634928785"/>
    <n v="8.5582431638566412"/>
    <n v="4042.7709098382979"/>
    <n v="0.99788754681719338"/>
    <n v="8.5417978194320288"/>
    <n v="4042.7873551827229"/>
    <n v="0.99789160606387606"/>
    <n v="8.4575678404347769"/>
    <n v="4042.8715851617198"/>
    <n v="0.99791239676633836"/>
    <n v="8.4518997616922515"/>
    <n v="4042.8772532404623"/>
    <n v="0.99791379583279993"/>
    <n v="8.5865734634208124"/>
    <n v="4042.7425795387339"/>
    <n v="0.99788055397645048"/>
  </r>
  <r>
    <x v="312"/>
    <x v="1"/>
    <d v="2019-12-22T00:00:00"/>
    <n v="5092.7669067468141"/>
    <n v="6224.4928860238842"/>
    <n v="4977.3602454656811"/>
    <n v="8.5126549582896693"/>
    <n v="8.5355765584598284"/>
    <n v="754.48398618471333"/>
    <n v="747.08702548704662"/>
    <n v="750.74891694617509"/>
    <n v="6.6210712642332616"/>
    <n v="6.626034053575391"/>
    <n v="377.24199309235667"/>
    <n v="375.64801283982774"/>
    <n v="376.12147232079519"/>
    <n v="5.9299121558987027"/>
    <n v="5.9328868730154456"/>
    <x v="312"/>
    <n v="8.3911989058062471"/>
    <x v="2"/>
    <n v="52"/>
    <x v="312"/>
    <n v="21.063638378421633"/>
    <x v="1"/>
    <n v="0"/>
    <n v="1"/>
    <n v="0"/>
    <n v="0"/>
    <n v="0"/>
    <n v="0"/>
    <n v="6338.1071335233582"/>
    <n v="-1930.0077100789431"/>
    <n v="0.43783216408736703"/>
    <n v="5026.5078559604808"/>
    <n v="-618.40843251606566"/>
    <n v="0.14028912987467321"/>
    <n v="3980.1783221827427"/>
    <n v="427.92110126167245"/>
    <n v="9.7076100186347894E-2"/>
    <n v="6129.044985301276"/>
    <n v="-1720.9455618568609"/>
    <n v="0.39040534174525104"/>
    <n v="6338.538829907262"/>
    <n v="-1930.4394064628468"/>
    <n v="0.43793009662981552"/>
    <n v="5541.7262011148587"/>
    <n v="-1133.6267776704435"/>
    <n v="0.25716905831144943"/>
    <n v="8.562425416941867"/>
    <n v="4399.5369980274736"/>
    <n v="0.99805756980629734"/>
    <n v="8.5589530298604188"/>
    <n v="4399.5404704145549"/>
    <n v="0.99805835753514549"/>
    <n v="8.5449482677633615"/>
    <n v="4399.554475176652"/>
    <n v="0.99806153458737412"/>
    <n v="8.4593789237109949"/>
    <n v="4399.6400445207046"/>
    <n v="0.99808094643266898"/>
    <n v="8.4530190255328908"/>
    <n v="4399.6464044188824"/>
    <n v="0.99808238920824344"/>
    <n v="8.5894496993834011"/>
    <n v="4399.5099737450319"/>
    <n v="0.9980514392089932"/>
  </r>
  <r>
    <x v="313"/>
    <x v="1"/>
    <d v="2019-12-29T00:00:00"/>
    <n v="5143.6945758142829"/>
    <n v="6286.7378148841235"/>
    <n v="5027.2605445702611"/>
    <n v="8.5226304913867477"/>
    <n v="8.5455268893129972"/>
    <n v="762.02882604656043"/>
    <n v="754.55792576680346"/>
    <n v="758.25640611563688"/>
    <n v="6.6310215950864295"/>
    <n v="6.6359843844285589"/>
    <n v="381.01441302328021"/>
    <n v="379.40449296824448"/>
    <n v="379.88268704400315"/>
    <n v="5.9398624867518706"/>
    <n v="5.9428372038686135"/>
    <x v="313"/>
    <n v="8.4383869087153194"/>
    <x v="2"/>
    <n v="53"/>
    <x v="313"/>
    <n v="21.093514573225047"/>
    <x v="1"/>
    <n v="0"/>
    <n v="1"/>
    <n v="0"/>
    <n v="0"/>
    <n v="0"/>
    <n v="0"/>
    <n v="6388.1908794040291"/>
    <n v="-1767.0961578912493"/>
    <n v="0.38239773568475255"/>
    <n v="5059.6301164801098"/>
    <n v="-438.53539496732992"/>
    <n v="9.4898594682726878E-2"/>
    <n v="4001.9728035873213"/>
    <n v="619.12191792545855"/>
    <n v="0.13397732685357733"/>
    <n v="6140.2786433857937"/>
    <n v="-1519.1839218730138"/>
    <n v="0.32874979056384451"/>
    <n v="6351.8297843850833"/>
    <n v="-1730.7350628723034"/>
    <n v="0.37452923326049525"/>
    <n v="5558.1447443534908"/>
    <n v="-937.05002284071088"/>
    <n v="0.20277663179644898"/>
    <n v="8.5635267642318684"/>
    <n v="4612.5311947485479"/>
    <n v="0.99814686188440027"/>
    <n v="8.5596628958641947"/>
    <n v="4612.5350586169161"/>
    <n v="0.99814769802142"/>
    <n v="8.5480987160946942"/>
    <n v="4612.5466227966854"/>
    <n v="0.99815020049766556"/>
    <n v="8.4611900069872128"/>
    <n v="4612.6335315057922"/>
    <n v="0.99816900745020487"/>
    <n v="8.4541401721651361"/>
    <n v="4612.6405813406145"/>
    <n v="0.99817053302698855"/>
    <n v="8.5923248611502565"/>
    <n v="4612.5023966516292"/>
    <n v="0.99814063000674913"/>
  </r>
  <r>
    <x v="314"/>
    <x v="2"/>
    <d v="2017-01-01T00:00:00"/>
    <n v="2430"/>
    <n v="2970"/>
    <n v="2430"/>
    <n v="7.7956465363345941"/>
    <n v="7.7956465363345941"/>
    <n v="360"/>
    <n v="360"/>
    <n v="561.01441302328021"/>
    <n v="6.3297465968562721"/>
    <n v="5.8861040314501558"/>
    <n v="180"/>
    <n v="180"/>
    <n v="240.30432390698405"/>
    <n v="5.481906136367404"/>
    <n v="5.1929568508902104"/>
    <x v="314"/>
    <n v="7.5565550751815271"/>
    <x v="0"/>
    <n v="1"/>
    <x v="314"/>
    <n v="19.607299269558268"/>
    <x v="0"/>
    <n v="0"/>
    <n v="0"/>
    <n v="1"/>
    <n v="0"/>
    <n v="0"/>
    <n v="0"/>
    <n v="3719.464978110921"/>
    <n v="-1806.2218093741194"/>
    <n v="0.94406285562052106"/>
    <n v="3294.7015352848803"/>
    <n v="-1381.4583665480786"/>
    <n v="0.72205059404977345"/>
    <n v="2840.6479863855257"/>
    <n v="-927.40481764872402"/>
    <n v="0.48472919323738295"/>
    <n v="5165.6679442173054"/>
    <n v="-3252.4247754805037"/>
    <n v="1.6999536852536536"/>
    <n v="5170.370969974796"/>
    <n v="-3257.1278012379944"/>
    <n v="1.70241182849145"/>
    <n v="4185.4468636023203"/>
    <n v="-2272.2036948655186"/>
    <n v="1.1876188724958139"/>
    <n v="8.3510145902924968"/>
    <n v="1904.892154146509"/>
    <n v="0.99563515253745494"/>
    <n v="8.347756051326872"/>
    <n v="1904.8954126854749"/>
    <n v="0.99563685568686056"/>
    <n v="8.2344496148335153"/>
    <n v="1905.0087191219682"/>
    <n v="0.99569607786956316"/>
    <n v="8.1630359958900431"/>
    <n v="1905.0801327409115"/>
    <n v="0.99573340381960973"/>
    <n v="8.1298746288674533"/>
    <n v="1905.1132941079343"/>
    <n v="0.99575073636131939"/>
    <n v="8.4151598645907875"/>
    <n v="1904.8280088722108"/>
    <n v="0.99560162555283194"/>
  </r>
  <r>
    <x v="315"/>
    <x v="2"/>
    <d v="2017-01-08T00:00:00"/>
    <n v="2551.5"/>
    <n v="3118.5"/>
    <n v="2466.4499999999998"/>
    <n v="7.810535148828345"/>
    <n v="7.8444367005040263"/>
    <n v="378"/>
    <n v="369"/>
    <n v="369"/>
    <n v="5.9107966440405271"/>
    <n v="5.934894195619588"/>
    <n v="189"/>
    <n v="186.29999999999998"/>
    <n v="186.29999999999998"/>
    <n v="5.2273582776075429"/>
    <n v="5.2417470150596426"/>
    <x v="315"/>
    <n v="7.679991102805876"/>
    <x v="0"/>
    <n v="2"/>
    <x v="315"/>
    <n v="18.948690070476417"/>
    <x v="0"/>
    <n v="0"/>
    <n v="0"/>
    <n v="1"/>
    <n v="0"/>
    <n v="0"/>
    <n v="0"/>
    <n v="3838.9515997436511"/>
    <n v="-1674.3510868528115"/>
    <n v="0.77351505595677028"/>
    <n v="3373.7225218492486"/>
    <n v="-1209.122008958409"/>
    <n v="0.55858898755577668"/>
    <n v="2892.6438766185593"/>
    <n v="-728.04336372771968"/>
    <n v="0.3363407517424139"/>
    <n v="5192.4684925687452"/>
    <n v="-3027.8679796779056"/>
    <n v="1.3988114488775418"/>
    <n v="5202.0796854653072"/>
    <n v="-3037.4791725744676"/>
    <n v="1.4032516182479751"/>
    <n v="4224.6171818207149"/>
    <n v="-2060.0166689298753"/>
    <n v="0.95168445940110591"/>
    <n v="8.3564149047021026"/>
    <n v="2156.2440979861376"/>
    <n v="0.99613951172286197"/>
    <n v="8.317867765884289"/>
    <n v="2156.2826451249553"/>
    <n v="0.99615731969185584"/>
    <n v="8.2498974319524869"/>
    <n v="2156.3506154588872"/>
    <n v="0.99618872055937258"/>
    <n v="8.1643842842184533"/>
    <n v="2156.436128606621"/>
    <n v="0.99622822583862602"/>
    <n v="8.0814857882628583"/>
    <n v="2156.5190271025767"/>
    <n v="0.99626652320364184"/>
    <n v="8.3517780316311203"/>
    <n v="2156.2487348592085"/>
    <n v="0.99614165386088849"/>
  </r>
  <r>
    <x v="316"/>
    <x v="2"/>
    <d v="2017-01-15T00:00:00"/>
    <n v="2679.0750000000003"/>
    <n v="3274.4250000000002"/>
    <n v="2530.2375000000002"/>
    <n v="7.8360684508335092"/>
    <n v="7.8932268646734585"/>
    <n v="396.9"/>
    <n v="382.95"/>
    <n v="387.45"/>
    <n v="5.9595868082099592"/>
    <n v="5.9836843597890192"/>
    <n v="198.45"/>
    <n v="194.80499999999998"/>
    <n v="195.61499999999998"/>
    <n v="5.2761484417769751"/>
    <n v="5.2905371792290747"/>
    <x v="316"/>
    <n v="7.4854428867202598"/>
    <x v="0"/>
    <n v="3"/>
    <x v="316"/>
    <n v="19.071803700820443"/>
    <x v="0"/>
    <n v="0"/>
    <n v="0"/>
    <n v="1"/>
    <n v="0"/>
    <n v="0"/>
    <n v="0"/>
    <n v="3964.4125524580177"/>
    <n v="-2182.4993717183279"/>
    <n v="1.2248067949148629"/>
    <n v="3456.6945577418355"/>
    <n v="-1674.781377002146"/>
    <n v="0.9398782135428887"/>
    <n v="2947.2395613632443"/>
    <n v="-1165.3263806235548"/>
    <n v="0.65397483627110076"/>
    <n v="5220.6090683377579"/>
    <n v="-3438.6958875980681"/>
    <n v="1.929777457603536"/>
    <n v="5235.373836730344"/>
    <n v="-3453.4606559906542"/>
    <n v="1.9380633654424673"/>
    <n v="4265.7460159500297"/>
    <n v="-2483.8328352103399"/>
    <n v="1.3939134981757511"/>
    <n v="8.3618152191117048"/>
    <n v="1773.5513655205777"/>
    <n v="0.9953073947095219"/>
    <n v="8.321348502291313"/>
    <n v="1773.5918322373982"/>
    <n v="0.99533010441123904"/>
    <n v="8.2653452490714585"/>
    <n v="1773.647835490618"/>
    <n v="0.99536153313280928"/>
    <n v="8.1732646975107457"/>
    <n v="1773.7399160421787"/>
    <n v="0.9954132082382835"/>
    <n v="8.0909269280370015"/>
    <n v="1773.8222538116524"/>
    <n v="0.99545941574736063"/>
    <n v="8.3636259796470327"/>
    <n v="1773.5495547600426"/>
    <n v="0.99530637852054327"/>
  </r>
  <r>
    <x v="317"/>
    <x v="2"/>
    <d v="2017-01-22T00:00:00"/>
    <n v="2813.0287499999999"/>
    <n v="3438.1462499999998"/>
    <n v="2615.0748749999998"/>
    <n v="7.8690480089762991"/>
    <n v="7.9420170288428897"/>
    <n v="416.745"/>
    <n v="399.84749999999997"/>
    <n v="406.82249999999999"/>
    <n v="6.0083769723793914"/>
    <n v="6.0324745239584514"/>
    <n v="208.3725"/>
    <n v="204.30224999999999"/>
    <n v="205.39574999999999"/>
    <n v="5.3249386059464063"/>
    <n v="5.339327343398506"/>
    <x v="317"/>
    <n v="7.6857730065761123"/>
    <x v="0"/>
    <n v="4"/>
    <x v="317"/>
    <n v="19.202363587302099"/>
    <x v="0"/>
    <n v="0"/>
    <n v="0"/>
    <n v="1"/>
    <n v="0"/>
    <n v="0"/>
    <n v="0"/>
    <n v="4096.1465528081017"/>
    <n v="-1918.9942764740672"/>
    <n v="0.88142400388517483"/>
    <n v="3543.8151954290524"/>
    <n v="-1366.662919095018"/>
    <n v="0.62772959611086687"/>
    <n v="3004.5650303451639"/>
    <n v="-827.41275401112944"/>
    <n v="0.38004358399971733"/>
    <n v="5250.1566728952212"/>
    <n v="-3073.0043965611867"/>
    <n v="1.411478852428099"/>
    <n v="5270.3326955586326"/>
    <n v="-3093.1804192245982"/>
    <n v="1.4207460143454018"/>
    <n v="4308.9312917858097"/>
    <n v="-2131.7790154517752"/>
    <n v="0.97915935353926631"/>
    <n v="8.3672155335213105"/>
    <n v="2168.7850608005133"/>
    <n v="0.99615680739263213"/>
    <n v="8.3248292386983369"/>
    <n v="2168.8274470953361"/>
    <n v="0.99617627607899062"/>
    <n v="8.2807930661904319"/>
    <n v="2168.8714832678438"/>
    <n v="0.99619650257990489"/>
    <n v="8.1821451108030399"/>
    <n v="2168.9701312232314"/>
    <n v="0.99624181312453697"/>
    <n v="8.0991120557656409"/>
    <n v="2169.0531642782689"/>
    <n v="0.99627995150187509"/>
    <n v="8.3761905246423787"/>
    <n v="2168.776085809392"/>
    <n v="0.99615268503921717"/>
  </r>
  <r>
    <x v="318"/>
    <x v="2"/>
    <d v="2017-01-29T00:00:00"/>
    <n v="2953.6801875000001"/>
    <n v="3610.0535625000002"/>
    <n v="2716.6564687499995"/>
    <n v="7.9071571637253975"/>
    <n v="7.9908071930123219"/>
    <n v="437.58225000000004"/>
    <n v="418.71487500000001"/>
    <n v="427.16362500000002"/>
    <n v="6.0571671365488235"/>
    <n v="6.0812646881278836"/>
    <n v="218.79112500000002"/>
    <n v="214.44446249999999"/>
    <n v="215.6655375"/>
    <n v="5.3737287701158385"/>
    <n v="5.3881175075679382"/>
    <x v="318"/>
    <n v="7.7462030777060074"/>
    <x v="0"/>
    <n v="5"/>
    <x v="318"/>
    <n v="19.33805307039006"/>
    <x v="0"/>
    <n v="0"/>
    <n v="0"/>
    <n v="1"/>
    <n v="0"/>
    <n v="0"/>
    <n v="0"/>
    <n v="4234.4672531756914"/>
    <n v="-1921.6929551703251"/>
    <n v="0.8309038010443448"/>
    <n v="3635.2918650006295"/>
    <n v="-1322.5175669952632"/>
    <n v="0.57183166041574307"/>
    <n v="3064.7567727761798"/>
    <n v="-751.9824747708135"/>
    <n v="0.3251430437545742"/>
    <n v="5281.1816576805568"/>
    <n v="-2968.4073596751905"/>
    <n v="1.2834833741603189"/>
    <n v="5307.0394973283355"/>
    <n v="-2994.2651993229692"/>
    <n v="1.2946638164845352"/>
    <n v="4354.2758314133789"/>
    <n v="-2041.5015334080126"/>
    <n v="0.88270677133029773"/>
    <n v="8.3726158479309145"/>
    <n v="2304.4016821574355"/>
    <n v="0.99637983876976166"/>
    <n v="8.3283099751053591"/>
    <n v="2304.4459880302611"/>
    <n v="0.99639899579380142"/>
    <n v="8.2962408833094052"/>
    <n v="2304.4780571220567"/>
    <n v="0.99641286186444367"/>
    <n v="8.191025524095334"/>
    <n v="2304.5832724812708"/>
    <n v="0.99645835500197322"/>
    <n v="8.1064319385971046"/>
    <n v="2304.667866066769"/>
    <n v="0.99649493167336356"/>
    <n v="8.3892487208586708"/>
    <n v="2304.3850492845077"/>
    <n v="0.99637264702911399"/>
  </r>
  <r>
    <x v="319"/>
    <x v="2"/>
    <d v="2017-02-05T00:00:00"/>
    <n v="3101.3641968749998"/>
    <n v="3790.5562406250001"/>
    <n v="2832.0687871874993"/>
    <n v="7.9487627437797537"/>
    <n v="8.0395973571817549"/>
    <n v="459.46136250000001"/>
    <n v="439.08811875000004"/>
    <n v="448.52180625000005"/>
    <n v="6.1059573007182557"/>
    <n v="6.1300548522973157"/>
    <n v="229.73068125"/>
    <n v="225.14481562499998"/>
    <n v="226.44881437499998"/>
    <n v="5.4225189342852707"/>
    <n v="5.4369076717373703"/>
    <x v="319"/>
    <n v="7.6320027581142318"/>
    <x v="0"/>
    <n v="6"/>
    <x v="319"/>
    <n v="19.47723897878328"/>
    <x v="0"/>
    <n v="0"/>
    <n v="0"/>
    <n v="1"/>
    <n v="0"/>
    <n v="0"/>
    <n v="0"/>
    <n v="4379.7039885616596"/>
    <n v="-2316.5260573652604"/>
    <n v="1.1227950931124731"/>
    <n v="3731.3423680507858"/>
    <n v="-1668.1644368543866"/>
    <n v="0.80854123710360193"/>
    <n v="3127.958102328746"/>
    <n v="-1064.7801711323468"/>
    <n v="0.51608741787718726"/>
    <n v="5313.7578917051596"/>
    <n v="-3250.5799605087605"/>
    <n v="1.5755209045997349"/>
    <n v="5345.5816391865237"/>
    <n v="-3282.4037079901245"/>
    <n v="1.5909455303676685"/>
    <n v="4401.8875980223256"/>
    <n v="-2338.7096668259264"/>
    <n v="1.1335472483799549"/>
    <n v="8.3780161623405185"/>
    <n v="2054.7999150340588"/>
    <n v="0.99593926629610563"/>
    <n v="8.331790711512383"/>
    <n v="2054.8461404848867"/>
    <n v="0.99596167127152191"/>
    <n v="8.3116887004283768"/>
    <n v="2054.8662424959707"/>
    <n v="0.99597141449859894"/>
    <n v="8.1999059373876264"/>
    <n v="2054.9780252590117"/>
    <n v="0.99602559439328986"/>
    <n v="8.1131620549447891"/>
    <n v="2055.0647691414542"/>
    <n v="0.99606763821371413"/>
    <n v="8.4026433986257238"/>
    <n v="2054.7752877977737"/>
    <n v="0.99592732974137965"/>
  </r>
  <r>
    <x v="320"/>
    <x v="2"/>
    <d v="2017-02-12T00:00:00"/>
    <n v="3256.4324067187504"/>
    <n v="3980.0840526562506"/>
    <n v="2959.3778730468744"/>
    <n v="7.9927343472029051"/>
    <n v="8.0883875213511871"/>
    <n v="482.434430625"/>
    <n v="460.76127468750002"/>
    <n v="470.94789656249998"/>
    <n v="6.154747464887687"/>
    <n v="6.1788450164667479"/>
    <n v="241.2172153125"/>
    <n v="236.39549540624995"/>
    <n v="237.77125509374997"/>
    <n v="5.4713090984547028"/>
    <n v="5.4856978359068025"/>
    <x v="320"/>
    <n v="7.646653424884021"/>
    <x v="0"/>
    <n v="7"/>
    <x v="320"/>
    <n v="19.618790910545297"/>
    <x v="0"/>
    <n v="0"/>
    <n v="0"/>
    <n v="1"/>
    <n v="0"/>
    <n v="0"/>
    <n v="0"/>
    <n v="4532.2025607169262"/>
    <n v="-2438.5751895065032"/>
    <n v="1.1647608466718935"/>
    <n v="3832.195396253449"/>
    <n v="-1738.568025043026"/>
    <n v="0.83040948401332715"/>
    <n v="3194.3194983589406"/>
    <n v="-1100.6921271485176"/>
    <n v="0.5257344942486859"/>
    <n v="5347.9629374309925"/>
    <n v="-3254.3355662205695"/>
    <n v="1.554400563811452"/>
    <n v="5386.0508881376209"/>
    <n v="-3292.4235169271979"/>
    <n v="1.5725928893562828"/>
    <n v="4451.8799529617208"/>
    <n v="-2358.2525817512978"/>
    <n v="1.1263955631167941"/>
    <n v="8.3834164767501225"/>
    <n v="2085.243954733673"/>
    <n v="0.99599574566514049"/>
    <n v="8.3352714479194052"/>
    <n v="2085.2920997625038"/>
    <n v="0.99601874165262738"/>
    <n v="8.3271365175473502"/>
    <n v="2085.3002346928756"/>
    <n v="0.99602262722008017"/>
    <n v="8.2087863506799206"/>
    <n v="2085.4185848597431"/>
    <n v="0.99607915598374408"/>
    <n v="8.1194930776007919"/>
    <n v="2085.507878132822"/>
    <n v="0.99612180601512357"/>
    <n v="8.416265772723392"/>
    <n v="2085.2111054376996"/>
    <n v="0.99598005553019808"/>
  </r>
  <r>
    <x v="321"/>
    <x v="2"/>
    <d v="2017-02-19T00:00:00"/>
    <n v="3419.2540270546879"/>
    <n v="4179.0882552890625"/>
    <n v="3097.3407192492177"/>
    <n v="8.0382991898241301"/>
    <n v="8.1371776855206175"/>
    <n v="506.55615215625011"/>
    <n v="483.65871342187506"/>
    <n v="494.49529139062508"/>
    <n v="6.2035376290571191"/>
    <n v="6.22763518063618"/>
    <n v="253.27807607812505"/>
    <n v="248.2133018765625"/>
    <n v="249.65981784843751"/>
    <n v="5.520099262624135"/>
    <n v="5.5344880000762346"/>
    <x v="321"/>
    <n v="7.7543761997291956"/>
    <x v="0"/>
    <n v="8"/>
    <x v="321"/>
    <n v="19.761936081505386"/>
    <x v="0"/>
    <n v="0"/>
    <n v="0"/>
    <n v="1"/>
    <n v="0"/>
    <n v="0"/>
    <n v="0"/>
    <n v="4692.3260614799565"/>
    <n v="-2360.5717194724211"/>
    <n v="1.012358667868964"/>
    <n v="3938.0910758662467"/>
    <n v="-1606.3367338587113"/>
    <n v="0.68889621214374064"/>
    <n v="3263.998964190645"/>
    <n v="-932.24462218310964"/>
    <n v="0.39980396107271277"/>
    <n v="5383.8782354431178"/>
    <n v="-3052.1238934355824"/>
    <n v="1.3089388699531022"/>
    <n v="5428.5435995362741"/>
    <n v="-3096.7892575287387"/>
    <n v="1.328094131418039"/>
    <n v="4504.3719256480854"/>
    <n v="-2172.61758364055"/>
    <n v="0.93175234822122144"/>
    <n v="8.3888167911597264"/>
    <n v="2323.3655252163758"/>
    <n v="0.99640235824159029"/>
    <n v="8.3387521843264292"/>
    <n v="2323.4155898232088"/>
    <n v="0.99642382903117177"/>
    <n v="8.3425843346663235"/>
    <n v="2323.411757672869"/>
    <n v="0.99642218556887785"/>
    <n v="8.2176667639722147"/>
    <n v="2323.536675243563"/>
    <n v="0.99647575792358245"/>
    <n v="8.125555357470196"/>
    <n v="2323.6287866500652"/>
    <n v="0.99651526097278564"/>
    <n v="8.4300414735903466"/>
    <n v="2323.324300533945"/>
    <n v="0.9963846785565188"/>
  </r>
  <r>
    <x v="322"/>
    <x v="2"/>
    <d v="2017-02-26T00:00:00"/>
    <n v="3590.216728407423"/>
    <n v="4388.0426680535165"/>
    <n v="3245.2035219966792"/>
    <n v="8.0849333458145036"/>
    <n v="8.1859678496900496"/>
    <n v="531.88395976406264"/>
    <n v="507.77133659296885"/>
    <n v="519.2200559601564"/>
    <n v="6.2523277932265513"/>
    <n v="6.2764253448056122"/>
    <n v="265.94197988203132"/>
    <n v="260.62337648039068"/>
    <n v="262.14280874085944"/>
    <n v="5.5688894267935671"/>
    <n v="5.5832781642456668"/>
    <x v="322"/>
    <n v="7.8382868298184114"/>
    <x v="0"/>
    <n v="9"/>
    <x v="322"/>
    <n v="19.906150565834622"/>
    <x v="0"/>
    <n v="0"/>
    <n v="0"/>
    <n v="1"/>
    <n v="0"/>
    <n v="0"/>
    <n v="0"/>
    <n v="4860.4557372811387"/>
    <n v="-2324.5989810688411"/>
    <n v="0.91669175531073632"/>
    <n v="4049.2815394596837"/>
    <n v="-1513.4247832473861"/>
    <n v="0.5968100443922254"/>
    <n v="3337.1624033139351"/>
    <n v="-801.30564710163753"/>
    <n v="0.3159901067513427"/>
    <n v="5421.5892983558488"/>
    <n v="-2885.7325421435512"/>
    <n v="1.1379714311836164"/>
    <n v="5473.1609465048587"/>
    <n v="-2937.3041902925611"/>
    <n v="1.1583084033026727"/>
    <n v="4559.4884969687691"/>
    <n v="-2023.6317407564716"/>
    <n v="0.79800711763352328"/>
    <n v="8.3942171055693304"/>
    <n v="2527.4625391067284"/>
    <n v="0.99668979050768336"/>
    <n v="8.3422329207334514"/>
    <n v="2527.5145232915643"/>
    <n v="0.99671029016118651"/>
    <n v="8.3580321517852951"/>
    <n v="2527.4987240605124"/>
    <n v="0.9967040598285728"/>
    <n v="8.2265471772645089"/>
    <n v="2527.6302090350332"/>
    <n v="0.99675591014472287"/>
    <n v="8.131437268782939"/>
    <n v="2527.7253189435146"/>
    <n v="0.99679341617034845"/>
    <n v="8.4439200807656825"/>
    <n v="2527.412836131532"/>
    <n v="0.99667019043560734"/>
  </r>
  <r>
    <x v="323"/>
    <x v="2"/>
    <d v="2017-03-05T00:00:00"/>
    <n v="3769.7275648277937"/>
    <n v="4607.4448014561922"/>
    <n v="3402.5607348460135"/>
    <n v="8.1322835844312671"/>
    <n v="8.2347580138594818"/>
    <n v="558.4781577522657"/>
    <n v="533.12474717261728"/>
    <n v="545.18105875816423"/>
    <n v="6.3011179573959835"/>
    <n v="6.3252155089750435"/>
    <n v="279.23907887613285"/>
    <n v="273.6543681574102"/>
    <n v="275.24994917790241"/>
    <n v="5.6176795909629993"/>
    <n v="5.632068328415099"/>
    <x v="323"/>
    <n v="7.7283746489620695"/>
    <x v="0"/>
    <n v="10"/>
    <x v="323"/>
    <n v="20.051081132790252"/>
    <x v="0"/>
    <n v="0"/>
    <n v="0"/>
    <n v="1"/>
    <n v="0"/>
    <n v="0"/>
    <n v="0"/>
    <n v="5036.9918968723796"/>
    <n v="-2765.0853443076044"/>
    <n v="1.2170770585551045"/>
    <n v="4166.0315262327922"/>
    <n v="-1894.124973668017"/>
    <n v="0.83371605734827547"/>
    <n v="3413.9840143933889"/>
    <n v="-1142.0774618286137"/>
    <n v="0.50269561507242122"/>
    <n v="5461.1859144142163"/>
    <n v="-3189.2793618494411"/>
    <n v="1.4037898514131384"/>
    <n v="5520.0091608218736"/>
    <n v="-3248.1026082570984"/>
    <n v="1.4296814297182632"/>
    <n v="4617.3608968554854"/>
    <n v="-2345.4543442907102"/>
    <n v="1.0323727186943081"/>
    <n v="8.3996174199789344"/>
    <n v="2263.5069351447964"/>
    <n v="0.99630283322591051"/>
    <n v="8.3457136571404753"/>
    <n v="2263.5608389076347"/>
    <n v="0.99632655944949888"/>
    <n v="8.3734799689042703"/>
    <n v="2263.5330725958711"/>
    <n v="0.99631433785890045"/>
    <n v="8.2354275905568013"/>
    <n v="2263.6711249742184"/>
    <n v="0.99637510284863617"/>
    <n v="8.1371983934362238"/>
    <n v="2263.7693541713388"/>
    <n v="0.99641833930878443"/>
    <n v="8.4578676007795828"/>
    <n v="2263.4486849639957"/>
    <n v="0.99627719388756053"/>
  </r>
  <r>
    <x v="324"/>
    <x v="2"/>
    <d v="2017-03-12T00:00:00"/>
    <n v="3958.2139430691836"/>
    <n v="4837.8170415290024"/>
    <n v="3569.2566973129642"/>
    <n v="8.1801126450597987"/>
    <n v="8.283548178028914"/>
    <n v="586.40206563987908"/>
    <n v="559.76340640624812"/>
    <n v="572.44011169607234"/>
    <n v="6.3499081215654156"/>
    <n v="6.3740056731444756"/>
    <n v="293.20103281993954"/>
    <n v="287.33703342118076"/>
    <n v="289.01244663679751"/>
    <n v="5.6664697551324306"/>
    <n v="5.6808584925845311"/>
    <x v="324"/>
    <n v="7.7480885196106124"/>
    <x v="0"/>
    <n v="11"/>
    <x v="324"/>
    <n v="20.196490521757646"/>
    <x v="0"/>
    <n v="0"/>
    <n v="0"/>
    <n v="1"/>
    <n v="0"/>
    <n v="0"/>
    <n v="0"/>
    <n v="5222.3548644431821"/>
    <n v="-2905.2158514451958"/>
    <n v="1.2537943710534385"/>
    <n v="4288.6190123445567"/>
    <n v="-1971.4799993465704"/>
    <n v="0.85082508571456328"/>
    <n v="3494.646706026816"/>
    <n v="-1177.5076930288296"/>
    <n v="0.50817309035996661"/>
    <n v="5502.7623612755015"/>
    <n v="-3185.6233482775151"/>
    <n v="1.3748089046051046"/>
    <n v="5569.1997858547384"/>
    <n v="-3252.060772856752"/>
    <n v="1.4034810836183431"/>
    <n v="4678.126916736539"/>
    <n v="-2360.9879037385526"/>
    <n v="1.0189237203700754"/>
    <n v="8.4050177343885384"/>
    <n v="2308.733995263598"/>
    <n v="0.99637267436815813"/>
    <n v="8.3491943935474993"/>
    <n v="2308.789818604439"/>
    <n v="0.99639676586224968"/>
    <n v="8.3889277860232419"/>
    <n v="2308.7500852119633"/>
    <n v="0.99637961825381849"/>
    <n v="8.2443080038490955"/>
    <n v="2308.8947049941371"/>
    <n v="0.99644203133363907"/>
    <n v="8.142878751835525"/>
    <n v="2308.9961342461506"/>
    <n v="0.99648580481958215"/>
    <n v="8.4718612006490446"/>
    <n v="2308.6671517973373"/>
    <n v="0.99634382695508295"/>
  </r>
  <r>
    <x v="325"/>
    <x v="2"/>
    <d v="2017-03-19T00:00:00"/>
    <n v="4156.1246402226425"/>
    <n v="5079.7078936054522"/>
    <n v="3745.3170801858673"/>
    <n v="8.2282615599735927"/>
    <n v="8.3323383421983461"/>
    <n v="615.72216892187294"/>
    <n v="587.74278766406053"/>
    <n v="601.06211728087601"/>
    <n v="6.3986982857348478"/>
    <n v="6.4227958373139078"/>
    <n v="307.86108446093647"/>
    <n v="301.70386914900973"/>
    <n v="303.46306896863734"/>
    <n v="5.7152599193018627"/>
    <n v="5.7296486567539624"/>
    <x v="325"/>
    <n v="7.821642508831598"/>
    <x v="0"/>
    <n v="12"/>
    <x v="325"/>
    <n v="20.342219765010306"/>
    <x v="0"/>
    <n v="0"/>
    <n v="0"/>
    <n v="1"/>
    <n v="0"/>
    <n v="0"/>
    <n v="0"/>
    <n v="5416.9859803925247"/>
    <n v="-2922.9875202085586"/>
    <n v="1.1720085504755882"/>
    <n v="4417.3358727619088"/>
    <n v="-1923.3374125779428"/>
    <n v="0.77118628711425541"/>
    <n v="3579.3425322419134"/>
    <n v="-1085.3440720579474"/>
    <n v="0.43518233446619237"/>
    <n v="5546.4176304798511"/>
    <n v="-3052.4191702958851"/>
    <n v="1.2239057958643358"/>
    <n v="5620.8499421392471"/>
    <n v="-3126.8514819552811"/>
    <n v="1.2537503658781866"/>
    <n v="4741.9312376116441"/>
    <n v="-2247.932777427678"/>
    <n v="0.90133687462736556"/>
    <n v="8.4104180487981424"/>
    <n v="2485.5880421351681"/>
    <n v="0.99662773727287002"/>
    <n v="8.3526751299545214"/>
    <n v="2485.6457850540114"/>
    <n v="0.99665089002126395"/>
    <n v="8.4043756031422134"/>
    <n v="2485.5940845808236"/>
    <n v="0.99663016006733118"/>
    <n v="8.2531884171413896"/>
    <n v="2485.7452717668248"/>
    <n v="0.99669078046803106"/>
    <n v="8.148505158177894"/>
    <n v="2485.8499550257879"/>
    <n v="0.99673275453523058"/>
    <n v="8.4858855819757188"/>
    <n v="2485.5125746019903"/>
    <n v="0.99659747761778905"/>
  </r>
  <r>
    <x v="326"/>
    <x v="2"/>
    <d v="2017-03-26T00:00:00"/>
    <n v="4363.9308722337755"/>
    <n v="5333.6932882857254"/>
    <n v="3930.9012178002395"/>
    <n v="8.2766239960804882"/>
    <n v="8.3811285063677783"/>
    <n v="646.50827736796668"/>
    <n v="617.12553251601366"/>
    <n v="631.11522314491981"/>
    <n v="6.4474884499042791"/>
    <n v="6.47158600148334"/>
    <n v="323.25413868398334"/>
    <n v="316.78905782349125"/>
    <n v="318.63622241706923"/>
    <n v="5.7640500834712949"/>
    <n v="5.7784388209233946"/>
    <x v="326"/>
    <n v="7.9451519488367053"/>
    <x v="0"/>
    <n v="13"/>
    <x v="326"/>
    <n v="20.488162529456062"/>
    <x v="0"/>
    <n v="0"/>
    <n v="0"/>
    <n v="1"/>
    <n v="0"/>
    <n v="0"/>
    <n v="0"/>
    <n v="5621.3486521393361"/>
    <n v="-2799.4874447777734"/>
    <n v="0.9920712746164051"/>
    <n v="4552.4885762001295"/>
    <n v="-1730.6273688385668"/>
    <n v="0.61329287362673002"/>
    <n v="3668.2731497677669"/>
    <n v="-846.41194240620416"/>
    <n v="0.29994811233030078"/>
    <n v="5592.2556631444195"/>
    <n v="-2770.3944557828568"/>
    <n v="0.98176141638559633"/>
    <n v="5675.0826062379811"/>
    <n v="-2853.2213988764183"/>
    <n v="1.0111133004816268"/>
    <n v="4808.9257745305058"/>
    <n v="-1987.0645671689431"/>
    <n v="0.70416807247116397"/>
    <n v="8.4158183632077463"/>
    <n v="2813.4453889983552"/>
    <n v="0.99701763561536882"/>
    <n v="8.3561558663615454"/>
    <n v="2813.5050514952013"/>
    <n v="0.99703877857473566"/>
    <n v="8.4198234202611868"/>
    <n v="2813.4413839413014"/>
    <n v="0.99701621631911019"/>
    <n v="8.262068830433682"/>
    <n v="2813.599138531129"/>
    <n v="0.99707212076593987"/>
    <n v="8.1540955484088702"/>
    <n v="2813.7071118131539"/>
    <n v="0.99711038391004603"/>
    <n v="8.4999305117013719"/>
    <n v="2813.3612768498615"/>
    <n v="0.99698782828527255"/>
  </r>
  <r>
    <x v="327"/>
    <x v="2"/>
    <d v="2017-04-02T00:00:00"/>
    <n v="4407.5701809561142"/>
    <n v="5387.0302211685839"/>
    <n v="4073.9019067470017"/>
    <n v="8.3123565186242683"/>
    <n v="8.3910788372209471"/>
    <n v="652.97336014164648"/>
    <n v="635.04944632883007"/>
    <n v="649.74081875480658"/>
    <n v="6.4765735429943794"/>
    <n v="6.4815363323365087"/>
    <n v="326.48668007082324"/>
    <n v="323.57739339662362"/>
    <n v="325.51691765477125"/>
    <n v="5.7854144346598204"/>
    <n v="5.7883891517765633"/>
    <x v="327"/>
    <n v="7.9806694643308767"/>
    <x v="0"/>
    <n v="14"/>
    <x v="327"/>
    <n v="20.574344496278467"/>
    <x v="0"/>
    <n v="0"/>
    <n v="0"/>
    <n v="1"/>
    <n v="0"/>
    <n v="0"/>
    <n v="0"/>
    <n v="5664.2648132061668"/>
    <n v="-2740.3769655746937"/>
    <n v="0.93723737310737332"/>
    <n v="4580.870643922156"/>
    <n v="-1656.9827962906829"/>
    <n v="0.56670531930044432"/>
    <n v="3686.9485794481961"/>
    <n v="-763.06073181672309"/>
    <n v="0.26097469245780019"/>
    <n v="5601.8816500039793"/>
    <n v="-2677.9938023725063"/>
    <n v="0.91590168362368762"/>
    <n v="5686.4714656987153"/>
    <n v="-2762.5836180672422"/>
    <n v="0.94483227881161824"/>
    <n v="4822.9946272834668"/>
    <n v="-1899.1067796519937"/>
    <n v="0.64951423536658071"/>
    <n v="8.4169197104977478"/>
    <n v="2915.4709279209751"/>
    <n v="0.99712132607366721"/>
    <n v="8.358230824381133"/>
    <n v="2915.5296168070918"/>
    <n v="0.9971413982820333"/>
    <n v="8.4229738685925195"/>
    <n v="2915.4648737628804"/>
    <n v="0.99711925548874392"/>
    <n v="8.2638016014934852"/>
    <n v="2915.6240460299796"/>
    <n v="0.99717369405663503"/>
    <n v="8.1528743911219141"/>
    <n v="2915.7349732403513"/>
    <n v="0.99721163231424004"/>
    <n v="8.508224308740477"/>
    <n v="2915.3796233227326"/>
    <n v="0.99709009895313438"/>
  </r>
  <r>
    <x v="328"/>
    <x v="2"/>
    <d v="2017-04-09T00:00:00"/>
    <n v="4451.6458827656743"/>
    <n v="5440.9005233802691"/>
    <n v="4187.2250995526028"/>
    <n v="8.3397935261103715"/>
    <n v="8.401029168074114"/>
    <n v="659.50309374306289"/>
    <n v="647.27627003594648"/>
    <n v="656.23822694235469"/>
    <n v="6.4865238738475473"/>
    <n v="6.4914866631896766"/>
    <n v="329.75154687153145"/>
    <n v="327.89930082905909"/>
    <n v="328.77208683131897"/>
    <n v="5.7953647655129883"/>
    <n v="5.7983394826297312"/>
    <x v="328"/>
    <n v="7.9800465226992516"/>
    <x v="0"/>
    <n v="15"/>
    <x v="328"/>
    <n v="20.621682165470908"/>
    <x v="0"/>
    <n v="0"/>
    <n v="0"/>
    <n v="1"/>
    <n v="0"/>
    <n v="0"/>
    <n v="0"/>
    <n v="5707.610135883664"/>
    <n v="-2785.5431325199511"/>
    <n v="0.95327832295200499"/>
    <n v="4609.5365323214028"/>
    <n v="-1687.4695289576898"/>
    <n v="0.57749173000317011"/>
    <n v="3705.8107634254297"/>
    <n v="-783.74376006171678"/>
    <n v="0.26821553344242849"/>
    <n v="5611.6038967321338"/>
    <n v="-2689.5368933684208"/>
    <n v="0.92042273167329258"/>
    <n v="5697.9742137540561"/>
    <n v="-2775.9072103903432"/>
    <n v="0.94998068394560453"/>
    <n v="4837.204168563957"/>
    <n v="-1915.137165200244"/>
    <n v="0.65540494553877438"/>
    <n v="8.4180210577877475"/>
    <n v="2913.6489823059251"/>
    <n v="0.9971191553622496"/>
    <n v="8.3589406903849088"/>
    <n v="2913.7080626733282"/>
    <n v="0.99713937405242159"/>
    <n v="8.4261243169238504"/>
    <n v="2913.640879046789"/>
    <n v="0.99711638223653865"/>
    <n v="8.2656126847697031"/>
    <n v="2913.8013906789433"/>
    <n v="0.99717131308924312"/>
    <n v="8.1510501888755282"/>
    <n v="2913.9159531748373"/>
    <n v="0.99721051906766933"/>
    <n v="8.5127798907846355"/>
    <n v="2913.5542234729282"/>
    <n v="0.99708672666267228"/>
  </r>
  <r>
    <x v="329"/>
    <x v="2"/>
    <d v="2017-04-16T00:00:00"/>
    <n v="1124.0405853983327"/>
    <n v="1373.8273821535176"/>
    <n v="3268.2697453063215"/>
    <n v="8.0920159939769416"/>
    <n v="7.024685137807392"/>
    <n v="166.52453117012337"/>
    <n v="406.90040060303494"/>
    <n v="413.01381245659314"/>
    <n v="6.023481036606614"/>
    <n v="5.1151426329229537"/>
    <n v="83.26226558506167"/>
    <n v="156.65337615826087"/>
    <n v="157.2090499710026"/>
    <n v="5.0575764481281222"/>
    <n v="4.4219954523630083"/>
    <x v="329"/>
    <n v="7.6737501587603303"/>
    <x v="0"/>
    <n v="16"/>
    <x v="329"/>
    <n v="19.173073478711679"/>
    <x v="0"/>
    <n v="0"/>
    <n v="0"/>
    <n v="1"/>
    <n v="0"/>
    <n v="0"/>
    <n v="0"/>
    <n v="2435.1466370392272"/>
    <n v="-284.01320746240253"/>
    <n v="0.13202956337221453"/>
    <n v="2445.3336228992912"/>
    <n v="-294.20019332246648"/>
    <n v="0.13676519981391491"/>
    <n v="2281.763028604249"/>
    <n v="-130.62959902742432"/>
    <n v="6.0725939744761454E-2"/>
    <n v="4877.5985743732672"/>
    <n v="-2726.4651447964425"/>
    <n v="1.267455150530945"/>
    <n v="4829.5454924459164"/>
    <n v="-2678.4120628690916"/>
    <n v="1.245116656197377"/>
    <n v="3764.4193257401334"/>
    <n v="-1613.2858961633087"/>
    <n v="0.7499701664162588"/>
    <n v="8.2656811215372645"/>
    <n v="2142.8677484552873"/>
    <n v="0.99615752281662817"/>
    <n v="8.3259067769100774"/>
    <n v="2142.8075227999148"/>
    <n v="0.99612952564334989"/>
    <n v="7.9903497866616435"/>
    <n v="2143.143079790163"/>
    <n v="0.99628551642738705"/>
    <n v="8.0477720693554762"/>
    <n v="2143.085657507469"/>
    <n v="0.99625882246135755"/>
    <n v="7.941753921033369"/>
    <n v="2143.1916756557912"/>
    <n v="0.99630810724623631"/>
    <n v="8.3733717653954152"/>
    <n v="2142.7600578114293"/>
    <n v="0.99610746053672616"/>
  </r>
  <r>
    <x v="330"/>
    <x v="2"/>
    <d v="2017-04-23T00:00:00"/>
    <n v="1135.2809912523162"/>
    <n v="1387.565655975053"/>
    <n v="2628.3731190901199"/>
    <n v="7.8741203478713242"/>
    <n v="7.0346354686605608"/>
    <n v="168.18977648182462"/>
    <n v="287.54508854242977"/>
    <n v="167.357153825974"/>
    <n v="5.1201301744339931"/>
    <n v="5.1250929637761216"/>
    <n v="84.094888240912297"/>
    <n v="105.86243461611687"/>
    <n v="83.845101444157109"/>
    <n v="4.4289710660994333"/>
    <n v="4.4319457832161762"/>
    <x v="330"/>
    <n v="7.6419171084791335"/>
    <x v="0"/>
    <n v="17"/>
    <x v="330"/>
    <n v="17.423221588404751"/>
    <x v="0"/>
    <n v="0"/>
    <n v="0"/>
    <n v="1"/>
    <n v="0"/>
    <n v="0"/>
    <n v="0"/>
    <n v="2446.2007779550563"/>
    <n v="-362.46604258870229"/>
    <n v="0.17395018494279452"/>
    <n v="2452.644141088309"/>
    <n v="-368.90940572195495"/>
    <n v="0.17704240345981215"/>
    <n v="2286.5733570730431"/>
    <n v="-202.83862170668908"/>
    <n v="9.7343782902878373E-2"/>
    <n v="4880.0779903451148"/>
    <n v="-2796.3432549787608"/>
    <n v="1.3419861979155032"/>
    <n v="4832.4789807687303"/>
    <n v="-2748.7442454023762"/>
    <n v="1.319143074571391"/>
    <n v="3768.0431140051905"/>
    <n v="-1684.3083786388365"/>
    <n v="0.80831228181388837"/>
    <n v="8.266782468827266"/>
    <n v="2075.4679528975266"/>
    <n v="0.99603270880476347"/>
    <n v="8.2614608729495824"/>
    <n v="2075.4732744934045"/>
    <n v="0.99603526267872233"/>
    <n v="7.9935002349929762"/>
    <n v="2075.741235131361"/>
    <n v="0.99616385900790405"/>
    <n v="8.0169121325715054"/>
    <n v="2075.7178232337824"/>
    <n v="0.9961526234618524"/>
    <n v="7.84457814400999"/>
    <n v="2075.890157222344"/>
    <n v="0.99623532784146307"/>
    <n v="8.204973236540658"/>
    <n v="2075.5297621298132"/>
    <n v="0.99606237152105725"/>
  </r>
  <r>
    <x v="331"/>
    <x v="2"/>
    <d v="2017-04-30T00:00:00"/>
    <n v="1146.6338011648395"/>
    <n v="1401.4413125348037"/>
    <n v="2183.8513237125353"/>
    <n v="7.6888452593243741"/>
    <n v="7.0445857995137287"/>
    <n v="169.8716742466429"/>
    <n v="228.70838139453633"/>
    <n v="169.03072536423377"/>
    <n v="5.130080505287161"/>
    <n v="5.1350432946292903"/>
    <n v="84.935837123321448"/>
    <n v="91.213816371160078"/>
    <n v="84.683552458598697"/>
    <n v="4.438921396952602"/>
    <n v="4.4418961140693449"/>
    <x v="331"/>
    <n v="7.4811982687753318"/>
    <x v="0"/>
    <n v="18"/>
    <x v="331"/>
    <n v="17.257847161564136"/>
    <x v="0"/>
    <n v="0"/>
    <n v="0"/>
    <n v="1"/>
    <n v="0"/>
    <n v="0"/>
    <n v="0"/>
    <n v="2457.3654602800434"/>
    <n v="-682.99979072110841"/>
    <n v="0.38492617527416761"/>
    <n v="2460.0277644592175"/>
    <n v="-685.66209490028245"/>
    <n v="0.38642660115866745"/>
    <n v="2291.431788826525"/>
    <n v="-517.06611926759001"/>
    <n v="0.29140899654360441"/>
    <n v="4882.5822004766815"/>
    <n v="-3108.2165309177462"/>
    <n v="1.7517339206018199"/>
    <n v="4835.4418039747716"/>
    <n v="-3061.0761344158363"/>
    <n v="1.7251664563464795"/>
    <n v="3771.7031401528984"/>
    <n v="-1997.3374705939634"/>
    <n v="1.125662824106856"/>
    <n v="8.2678838161172656"/>
    <n v="1766.0977857428177"/>
    <n v="0.99534037207890047"/>
    <n v="8.2621707389533583"/>
    <n v="1766.1034988199817"/>
    <n v="0.99534359186457488"/>
    <n v="7.996650683324309"/>
    <n v="1766.3690188756107"/>
    <n v="0.99549323410584689"/>
    <n v="8.0187232158477233"/>
    <n v="1766.3469463430872"/>
    <n v="0.9954807944306987"/>
    <n v="7.8786335771004588"/>
    <n v="1766.4870359818347"/>
    <n v="0.99555974638584011"/>
    <n v="8.1890582837698425"/>
    <n v="1766.1766112751652"/>
    <n v="0.99538479670551483"/>
  </r>
  <r>
    <x v="332"/>
    <x v="2"/>
    <d v="2017-05-07T00:00:00"/>
    <n v="1158.1001391764878"/>
    <n v="1415.4557256601518"/>
    <n v="1876.125968351721"/>
    <n v="7.5369642746209102"/>
    <n v="7.0545361303668965"/>
    <n v="171.57039098910931"/>
    <n v="200.13938619182284"/>
    <n v="170.72103261787612"/>
    <n v="5.1400308361403289"/>
    <n v="5.1449936254824582"/>
    <n v="85.785195494554657"/>
    <n v="87.413781757536285"/>
    <n v="85.530387983184696"/>
    <n v="4.4488717278057699"/>
    <n v="4.4518464449225128"/>
    <x v="332"/>
    <n v="8.4578071108440387"/>
    <x v="0"/>
    <n v="19"/>
    <x v="332"/>
    <n v="17.12586683856701"/>
    <x v="0"/>
    <n v="0"/>
    <n v="0"/>
    <n v="1"/>
    <n v="0"/>
    <n v="0"/>
    <n v="0"/>
    <n v="2468.6417894282808"/>
    <n v="2243.0726037632089"/>
    <n v="0.47606293942699252"/>
    <n v="2467.4852240638343"/>
    <n v="2244.2291691276555"/>
    <n v="0.47630840535890845"/>
    <n v="2296.3388048975416"/>
    <n v="2415.3755882939481"/>
    <n v="0.51263200328615166"/>
    <n v="4885.1114527095633"/>
    <n v="-173.39705951807355"/>
    <n v="3.6801267022601232E-2"/>
    <n v="4838.4342554128734"/>
    <n v="-126.71986222138366"/>
    <n v="2.6894639964700769E-2"/>
    <n v="3775.3997665620827"/>
    <n v="936.31462662940703"/>
    <n v="0.19872058204172946"/>
    <n v="8.2689851634072653"/>
    <n v="4703.4454080280821"/>
    <n v="0.99824501561992884"/>
    <n v="8.2628806049571342"/>
    <n v="4703.4515125865328"/>
    <n v="0.99824631123293528"/>
    <n v="7.9998011316556408"/>
    <n v="4703.7145920598341"/>
    <n v="0.99830214642398196"/>
    <n v="8.0205342991239412"/>
    <n v="4703.6938588923658"/>
    <n v="0.99829774607927979"/>
    <n v="7.9070561933899537"/>
    <n v="4703.8073369981003"/>
    <n v="0.99832183032893174"/>
    <n v="8.1763570418226763"/>
    <n v="4703.5380361496673"/>
    <n v="0.99826467473205982"/>
  </r>
  <r>
    <x v="333"/>
    <x v="2"/>
    <d v="2017-05-14T00:00:00"/>
    <n v="1169.6811405682529"/>
    <n v="1782.7687846971628"/>
    <n v="1664.1925200166806"/>
    <n v="7.4170953118141671"/>
    <n v="7.0644864612200644"/>
    <n v="173.28609489900046"/>
    <n v="186.71274054541163"/>
    <n v="172.42824294405489"/>
    <n v="5.1499811669934976"/>
    <n v="5.154943956335627"/>
    <n v="439.80154922990937"/>
    <n v="334.08521898819743"/>
    <n v="333.59664310930293"/>
    <n v="5.8099326078119695"/>
    <n v="6.0863236006926948"/>
    <x v="333"/>
    <n v="8.7258924413163221"/>
    <x v="0"/>
    <n v="20"/>
    <x v="333"/>
    <n v="18.377009086619633"/>
    <x v="0"/>
    <n v="0"/>
    <n v="0"/>
    <n v="1"/>
    <n v="0"/>
    <n v="0"/>
    <n v="0"/>
    <n v="2480.0308818680005"/>
    <n v="3680.3410996616403"/>
    <n v="0.59742189444017946"/>
    <n v="2475.0172582644977"/>
    <n v="3685.3547232651431"/>
    <n v="0.59823574523012124"/>
    <n v="4341.6049681777968"/>
    <n v="1818.7670133518441"/>
    <n v="0.29523655694899098"/>
    <n v="4887.6659974647737"/>
    <n v="1272.7059840648672"/>
    <n v="0.20659563868557984"/>
    <n v="4841.4566313653568"/>
    <n v="1318.9153501642841"/>
    <n v="0.21409670619221163"/>
    <n v="5316.1701254875952"/>
    <n v="844.20185604204562"/>
    <n v="0.13703748062181587"/>
    <n v="8.2700865106972667"/>
    <n v="6152.1018950189437"/>
    <n v="0.99865753455546302"/>
    <n v="8.26359047096091"/>
    <n v="6152.1083910586804"/>
    <n v="0.99865858904369142"/>
    <n v="8.5173051125767696"/>
    <n v="6151.8546764170642"/>
    <n v="0.99861740408889044"/>
    <n v="8.5469795973575753"/>
    <n v="6151.8250019322832"/>
    <n v="0.99861258709328204"/>
    <n v="8.5232257199963364"/>
    <n v="6151.8487558096449"/>
    <n v="0.9986164430093587"/>
    <n v="8.2967618115790138"/>
    <n v="6152.0752197180618"/>
    <n v="0.99865320441095851"/>
  </r>
  <r>
    <x v="334"/>
    <x v="2"/>
    <d v="2017-05-21T00:00:00"/>
    <n v="1181.3779519739355"/>
    <n v="1818.1885345133305"/>
    <n v="1519.3481496038571"/>
    <n v="7.3260366729134843"/>
    <n v="7.0744367920732332"/>
    <n v="175.01895584799044"/>
    <n v="180.86584819670105"/>
    <n v="174.15252537349545"/>
    <n v="5.1599314978466655"/>
    <n v="5.1648942871887948"/>
    <n v="461.79162669140464"/>
    <n v="423.47970438044246"/>
    <n v="455.19460345295602"/>
    <n v="6.1207250274100273"/>
    <n v="6.135113764862127"/>
    <x v="334"/>
    <n v="8.5986203889426633"/>
    <x v="0"/>
    <n v="21"/>
    <x v="334"/>
    <n v="18.606693198170177"/>
    <x v="0"/>
    <n v="0"/>
    <n v="0"/>
    <n v="1"/>
    <n v="0"/>
    <n v="0"/>
    <n v="0"/>
    <n v="2491.5338652321175"/>
    <n v="2932.6373152339088"/>
    <n v="0.54066090793652766"/>
    <n v="2482.624612807168"/>
    <n v="2941.5465676588583"/>
    <n v="0.54230341738701004"/>
    <n v="4468.6487075004434"/>
    <n v="955.52247296558289"/>
    <n v="0.1761600880898983"/>
    <n v="4890.2460876675359"/>
    <n v="533.92509279849037"/>
    <n v="9.8434410536545294E-2"/>
    <n v="4844.5092310773643"/>
    <n v="579.66194938866192"/>
    <n v="0.10686645574095974"/>
    <n v="5411.8766068002524"/>
    <n v="12.294573665773896"/>
    <n v="2.2666271503469751E-3"/>
    <n v="8.2711878579872682"/>
    <n v="5415.8999926080387"/>
    <n v="0.99847512410969352"/>
    <n v="8.2643003369646877"/>
    <n v="5415.9068801290614"/>
    <n v="0.99847639389281684"/>
    <n v="8.5327529296957429"/>
    <n v="5415.6384275363307"/>
    <n v="0.99842690198266149"/>
    <n v="8.6656072158564417"/>
    <n v="5415.5055732501696"/>
    <n v="0.99840240897133481"/>
    <n v="8.6734607029372697"/>
    <n v="5415.4977197630888"/>
    <n v="0.99840096110274446"/>
    <n v="8.3188656631682107"/>
    <n v="5415.852314802858"/>
    <n v="0.99846633423127817"/>
  </r>
  <r>
    <x v="335"/>
    <x v="2"/>
    <d v="2017-05-28T00:00:00"/>
    <n v="1193.1917314936745"/>
    <n v="1854.8420849261199"/>
    <n v="1421.5012241708023"/>
    <n v="7.2594687922730978"/>
    <n v="7.084387122926401"/>
    <n v="176.76914540647036"/>
    <n v="178.81749680158572"/>
    <n v="175.8940506272304"/>
    <n v="5.1698818286998334"/>
    <n v="5.1748446180419627"/>
    <n v="484.88120802597501"/>
    <n v="466.46075693231523"/>
    <n v="477.95433362560391"/>
    <n v="6.1695151915794595"/>
    <n v="6.1839039290315592"/>
    <x v="335"/>
    <n v="8.6753606035754025"/>
    <x v="0"/>
    <n v="22"/>
    <x v="335"/>
    <n v="18.59886581255239"/>
    <x v="0"/>
    <n v="0"/>
    <n v="0"/>
    <n v="1"/>
    <n v="0"/>
    <n v="0"/>
    <n v="0"/>
    <n v="2503.1518784298751"/>
    <n v="3353.6595144802304"/>
    <n v="0.57260841941059659"/>
    <n v="2490.3080408952642"/>
    <n v="3366.5033520148413"/>
    <n v="0.5748013938249954"/>
    <n v="4602.0446337892236"/>
    <n v="1254.7667591208819"/>
    <n v="0.21424059525629"/>
    <n v="4892.8519787723262"/>
    <n v="963.95941413777928"/>
    <n v="0.16458775082029944"/>
    <n v="4847.5923567864929"/>
    <n v="1009.2190361236126"/>
    <n v="0.17231544067567395"/>
    <n v="5512.3684121785445"/>
    <n v="344.44298073156097"/>
    <n v="5.8810666354822759E-2"/>
    <n v="8.2722892052772679"/>
    <n v="5848.5391037048284"/>
    <n v="0.99858757800954778"/>
    <n v="8.2650102029684636"/>
    <n v="5848.5463827071371"/>
    <n v="0.9985888208363729"/>
    <n v="8.5482007468147145"/>
    <n v="5848.263192163291"/>
    <n v="0.99854046849499667"/>
    <n v="8.6824997485919422"/>
    <n v="5848.1288931615136"/>
    <n v="0.99851753809946786"/>
    <n v="8.7045439095054711"/>
    <n v="5848.1068490006001"/>
    <n v="0.99851377424923693"/>
    <n v="8.3181123878595322"/>
    <n v="5848.4932805222461"/>
    <n v="0.99857975409658428"/>
  </r>
  <r>
    <x v="336"/>
    <x v="2"/>
    <d v="2017-06-04T00:00:00"/>
    <n v="1205.1236488086115"/>
    <n v="1873.3905057753814"/>
    <n v="1356.587951562145"/>
    <n v="7.2127279671236861"/>
    <n v="7.0943374537795689"/>
    <n v="178.53683686053506"/>
    <n v="178.67716683106039"/>
    <n v="177.65299113350272"/>
    <n v="5.1798321595530021"/>
    <n v="5.1847949488951306"/>
    <n v="489.73002010623486"/>
    <n v="482.74924115405895"/>
    <n v="488.27537648215684"/>
    <n v="6.1908795427679841"/>
    <n v="6.193854259884727"/>
    <x v="336"/>
    <n v="8.7110428605316201"/>
    <x v="0"/>
    <n v="23"/>
    <x v="336"/>
    <n v="18.583439669444672"/>
    <x v="0"/>
    <n v="0"/>
    <n v="0"/>
    <n v="1"/>
    <n v="0"/>
    <n v="0"/>
    <n v="0"/>
    <n v="2514.8860717596108"/>
    <n v="3554.6828307715232"/>
    <n v="0.5856565577975642"/>
    <n v="2498.0683032642419"/>
    <n v="3571.5005992668921"/>
    <n v="0.58842739189887172"/>
    <n v="4630.0577783098679"/>
    <n v="1439.5111242212661"/>
    <n v="0.23716859423425618"/>
    <n v="4895.483928788165"/>
    <n v="1174.0849737429689"/>
    <n v="0.19343795129392988"/>
    <n v="4850.706313752712"/>
    <n v="1218.8625887784219"/>
    <n v="0.20081534757272981"/>
    <n v="5533.4716913079865"/>
    <n v="536.0972112231475"/>
    <n v="8.8325418136300266E-2"/>
    <n v="8.2733905525672675"/>
    <n v="6061.2955119785665"/>
    <n v="0.99863690639558977"/>
    <n v="8.2657200689722394"/>
    <n v="6061.3031824621621"/>
    <n v="0.9986381701564464"/>
    <n v="8.5513511951460472"/>
    <n v="6061.0175513359882"/>
    <n v="0.99859111061552008"/>
    <n v="8.6887428789733363"/>
    <n v="6060.8801596521607"/>
    <n v="0.99856847446358998"/>
    <n v="8.7202426320829804"/>
    <n v="6060.8486598990512"/>
    <n v="0.99856328467933753"/>
    <n v="8.3166278394702466"/>
    <n v="6061.2522746916638"/>
    <n v="0.99862978277814729"/>
  </r>
  <r>
    <x v="337"/>
    <x v="2"/>
    <d v="2017-06-11T00:00:00"/>
    <n v="1217.1748852966975"/>
    <n v="1892.124410833135"/>
    <n v="1314.7640316825107"/>
    <n v="7.1814124849224941"/>
    <n v="7.1042877846327368"/>
    <n v="180.32220522914037"/>
    <n v="179.49968603010038"/>
    <n v="179.42952104483771"/>
    <n v="5.18978249040617"/>
    <n v="5.1947452797482985"/>
    <n v="494.62732030729717"/>
    <n v="491.06389656132569"/>
    <n v="493.15813024697843"/>
    <n v="6.2008298736211529"/>
    <n v="6.2038045907378958"/>
    <x v="337"/>
    <n v="8.6990197939972411"/>
    <x v="0"/>
    <n v="24"/>
    <x v="337"/>
    <n v="18.572024848949816"/>
    <x v="0"/>
    <n v="0"/>
    <n v="0"/>
    <n v="1"/>
    <n v="0"/>
    <n v="0"/>
    <n v="0"/>
    <n v="2526.7376070226437"/>
    <n v="3470.2934025174309"/>
    <n v="0.57866857733383226"/>
    <n v="2505.906168256909"/>
    <n v="3491.1248412831656"/>
    <n v="0.58214220265486127"/>
    <n v="4658.3510542757176"/>
    <n v="1338.679955264357"/>
    <n v="0.22322378409162558"/>
    <n v="4898.1421983041619"/>
    <n v="1098.8888112359127"/>
    <n v="0.18323880758458658"/>
    <n v="4853.8514102885929"/>
    <n v="1143.1795992514817"/>
    <n v="0.19062426014354636"/>
    <n v="5554.7860032287217"/>
    <n v="442.24500631135288"/>
    <n v="7.3743991919973356E-2"/>
    <n v="8.274491899857269"/>
    <n v="5988.7565176402177"/>
    <n v="0.99862023526530153"/>
    <n v="8.2664299349760171"/>
    <n v="5988.7645796050983"/>
    <n v="0.99862157959133013"/>
    <n v="8.55450164347738"/>
    <n v="5988.4765078965975"/>
    <n v="0.99857354387031372"/>
    <n v="8.6905539622495542"/>
    <n v="5988.3404555778252"/>
    <n v="0.99855085725779569"/>
    <n v="8.7283286227425254"/>
    <n v="5988.3026809173325"/>
    <n v="0.99854455836415434"/>
    <n v="8.3155293242249719"/>
    <n v="5988.7154802158493"/>
    <n v="0.99861339230846113"/>
  </r>
  <r>
    <x v="338"/>
    <x v="2"/>
    <d v="2017-06-18T00:00:00"/>
    <n v="1229.3466341496646"/>
    <n v="1536.3654598086889"/>
    <n v="1289.1388124226567"/>
    <n v="7.1617296871508538"/>
    <n v="7.1142381154859056"/>
    <n v="182.1254272814318"/>
    <n v="180.81255665576609"/>
    <n v="181.22381625528607"/>
    <n v="5.1997328212593379"/>
    <n v="5.2046956106014663"/>
    <n v="124.89339837759252"/>
    <n v="234.74454783271244"/>
    <n v="235.81357495650389"/>
    <n v="5.4630415562362868"/>
    <n v="4.8274605604711729"/>
    <x v="338"/>
    <n v="8.5949937178042664"/>
    <x v="0"/>
    <n v="25"/>
    <x v="338"/>
    <n v="17.824504064646479"/>
    <x v="0"/>
    <n v="0"/>
    <n v="0"/>
    <n v="1"/>
    <n v="0"/>
    <n v="0"/>
    <n v="0"/>
    <n v="2538.707657638307"/>
    <n v="2865.8274660403395"/>
    <n v="0.53026345475754588"/>
    <n v="2513.8224118995031"/>
    <n v="2890.7127117791433"/>
    <n v="0.53486796655538305"/>
    <n v="2522.2794520439465"/>
    <n v="2882.2556716346999"/>
    <n v="0.53330316219184193"/>
    <n v="4900.8270505153187"/>
    <n v="503.70807316332775"/>
    <n v="9.3200999093604603E-2"/>
    <n v="4857.0279577898336"/>
    <n v="547.50716588881278"/>
    <n v="0.10130513603104258"/>
    <n v="3945.6087389929862"/>
    <n v="1458.9263846856602"/>
    <n v="0.26994484285868209"/>
    <n v="8.2755932471472704"/>
    <n v="5396.2595304314991"/>
    <n v="0.998468768717796"/>
    <n v="8.267139800979793"/>
    <n v="5396.2679838776667"/>
    <n v="0.99847033285716669"/>
    <n v="8.1187271132151722"/>
    <n v="5396.4163965654316"/>
    <n v="0.99849779362564517"/>
    <n v="8.402019241507297"/>
    <n v="5396.1331044371391"/>
    <n v="0.99844537614258511"/>
    <n v="8.4061901607609766"/>
    <n v="5396.1289335178853"/>
    <n v="0.99844460439827076"/>
    <n v="8.243591007009476"/>
    <n v="5396.2915326716366"/>
    <n v="0.9984746900855741"/>
  </r>
  <r>
    <x v="339"/>
    <x v="2"/>
    <d v="2017-06-25T00:00:00"/>
    <n v="1241.6401004911613"/>
    <n v="1551.729114406776"/>
    <n v="1274.8891988432079"/>
    <n v="7.1506145509481813"/>
    <n v="7.1241884463390734"/>
    <n v="183.94668155424614"/>
    <n v="182.3796191050061"/>
    <n v="183.03605441783895"/>
    <n v="5.2096831521125058"/>
    <n v="5.2146459414546351"/>
    <n v="126.14233236136846"/>
    <n v="158.72299700277165"/>
    <n v="125.76765216623566"/>
    <n v="4.8344361742075979"/>
    <n v="4.8374108913243408"/>
    <x v="339"/>
    <n v="8.6417713497673692"/>
    <x v="0"/>
    <n v="26"/>
    <x v="339"/>
    <n v="17.194733877268284"/>
    <x v="0"/>
    <n v="0"/>
    <n v="0"/>
    <n v="1"/>
    <n v="0"/>
    <n v="0"/>
    <n v="0"/>
    <n v="2550.7974087601269"/>
    <n v="3112.5553145543408"/>
    <n v="0.54959587838151158"/>
    <n v="2521.8178179785232"/>
    <n v="3141.5349053359446"/>
    <n v="0.55471291632659714"/>
    <n v="2529.4949447471381"/>
    <n v="3133.8577785673297"/>
    <n v="0.55335733648834862"/>
    <n v="4903.5387512485868"/>
    <n v="759.81397206588099"/>
    <n v="0.13416327910107656"/>
    <n v="4860.2362707660859"/>
    <n v="803.11645254838186"/>
    <n v="0.14180936483828246"/>
    <n v="3951.0444213905721"/>
    <n v="1712.3083019238957"/>
    <n v="0.3023488709920526"/>
    <n v="8.2766945944372701"/>
    <n v="5655.0760287200301"/>
    <n v="0.99853855216180254"/>
    <n v="8.2678496669835688"/>
    <n v="5655.0848736474845"/>
    <n v="0.9985401139447051"/>
    <n v="8.1218775615465049"/>
    <n v="5655.2308457529216"/>
    <n v="0.99856588880150254"/>
    <n v="8.15588009203287"/>
    <n v="5655.1968432224348"/>
    <n v="0.99855988484375036"/>
    <n v="8.1305385730614361"/>
    <n v="5655.2221847414066"/>
    <n v="0.99856435949334577"/>
    <n v="8.1829845215928891"/>
    <n v="5655.1697387928753"/>
    <n v="0.99855509891024352"/>
  </r>
  <r>
    <x v="340"/>
    <x v="2"/>
    <d v="2017-07-02T00:00:00"/>
    <n v="1254.056501496073"/>
    <n v="1567.2464055508437"/>
    <n v="1268.6393896390673"/>
    <n v="7.1457002584096045"/>
    <n v="7.1341387771922413"/>
    <n v="185.78614836978861"/>
    <n v="184.08288373739737"/>
    <n v="184.86641496201736"/>
    <n v="5.2196334829656736"/>
    <n v="5.224596272307803"/>
    <n v="127.40375568498217"/>
    <n v="136.79952808031902"/>
    <n v="127.02532868789805"/>
    <n v="4.8443865050607666"/>
    <n v="4.8473612221775095"/>
    <x v="340"/>
    <n v="8.6658716134770621"/>
    <x v="0"/>
    <n v="27"/>
    <x v="340"/>
    <n v="17.209720246436042"/>
    <x v="0"/>
    <n v="0"/>
    <n v="0"/>
    <n v="1"/>
    <n v="0"/>
    <n v="0"/>
    <n v="0"/>
    <n v="2563.008057393165"/>
    <n v="3238.4909545503328"/>
    <n v="0.55821623823140853"/>
    <n v="2529.8931781183333"/>
    <n v="3271.6058338251646"/>
    <n v="0.56392422494426642"/>
    <n v="2536.7825923773607"/>
    <n v="3264.7164195661371"/>
    <n v="0.56273670181535718"/>
    <n v="4906.2775689891878"/>
    <n v="895.22144295431008"/>
    <n v="0.15430864352666873"/>
    <n v="4863.4766668721013"/>
    <n v="938.02234507139656"/>
    <n v="0.16168620267629069"/>
    <n v="3956.5344606121334"/>
    <n v="1844.9645513313644"/>
    <n v="0.31801514531557296"/>
    <n v="8.2777959417272715"/>
    <n v="5793.2212160017707"/>
    <n v="0.99857316256976247"/>
    <n v="8.2685595329873447"/>
    <n v="5793.2304524105102"/>
    <n v="0.99857475464255618"/>
    <n v="8.1250280098778376"/>
    <n v="5793.3739839336204"/>
    <n v="0.99859949506271561"/>
    <n v="8.1576911753090897"/>
    <n v="5793.3413207681888"/>
    <n v="0.99859386493757651"/>
    <n v="8.1341712906104267"/>
    <n v="5793.3648406528873"/>
    <n v="0.99859791904232598"/>
    <n v="8.1844267479519921"/>
    <n v="5793.314585195546"/>
    <n v="0.99858925654712638"/>
  </r>
  <r>
    <x v="341"/>
    <x v="2"/>
    <d v="2017-07-09T00:00:00"/>
    <n v="1266.597066511034"/>
    <n v="1582.9188696063525"/>
    <n v="1268.0266927006573"/>
    <n v="7.1452171858013562"/>
    <n v="7.1440891080454101"/>
    <n v="187.64400985348649"/>
    <n v="185.86344679544192"/>
    <n v="186.71507911163755"/>
    <n v="5.2295838138188424"/>
    <n v="5.2345466031609709"/>
    <n v="128.67779324183198"/>
    <n v="131.11431369337808"/>
    <n v="128.29558197477704"/>
    <n v="4.8543368359139345"/>
    <n v="4.8573115530306774"/>
    <x v="341"/>
    <n v="8.421694381223146"/>
    <x v="0"/>
    <n v="28"/>
    <x v="341"/>
    <n v="17.229137835534132"/>
    <x v="0"/>
    <n v="0"/>
    <n v="0"/>
    <n v="1"/>
    <n v="0"/>
    <n v="0"/>
    <n v="0"/>
    <n v="2575.3408125125334"/>
    <n v="1969.256402945769"/>
    <n v="0.43331813790832907"/>
    <n v="2538.0492918595419"/>
    <n v="2006.5479235987605"/>
    <n v="0.44152382014704222"/>
    <n v="2544.1431164838859"/>
    <n v="2000.4540989744164"/>
    <n v="0.44018292582012231"/>
    <n v="4909.0437749071943"/>
    <n v="-364.446559448892"/>
    <n v="8.019336855843652E-2"/>
    <n v="4866.7494669391763"/>
    <n v="-322.15225148087393"/>
    <n v="7.0886865481738032E-2"/>
    <n v="3962.0794002259108"/>
    <n v="582.51781523239151"/>
    <n v="0.12817809535484812"/>
    <n v="8.278897289017273"/>
    <n v="4536.3183181692848"/>
    <n v="0.99817829900065569"/>
    <n v="8.2692693989911223"/>
    <n v="4536.3279460593112"/>
    <n v="0.99818041753604403"/>
    <n v="8.1281784582091703"/>
    <n v="4536.4690370000935"/>
    <n v="0.99821146339865696"/>
    <n v="8.1595022585853059"/>
    <n v="4536.4377131997171"/>
    <n v="0.99820457086255499"/>
    <n v="8.1370565633353458"/>
    <n v="4536.4601588949672"/>
    <n v="0.99820950984706469"/>
    <n v="8.1862954166411193"/>
    <n v="4536.4109200416615"/>
    <n v="0.99819867525579709"/>
  </r>
  <r>
    <x v="342"/>
    <x v="2"/>
    <d v="2017-07-16T00:00:00"/>
    <n v="1279.2630371761443"/>
    <n v="2128.4858109730294"/>
    <n v="1271.3975960433033"/>
    <n v="7.1478720437055729"/>
    <n v="7.154039438898578"/>
    <n v="189.52044995202135"/>
    <n v="187.69194837373163"/>
    <n v="188.58222990275391"/>
    <n v="5.2395341446720103"/>
    <n v="5.2444969340141396"/>
    <n v="659.70232384486394"/>
    <n v="501.12592079941811"/>
    <n v="500.39496466395428"/>
    <n v="6.2153977159201341"/>
    <n v="6.4917887088008595"/>
    <x v="342"/>
    <n v="8.8473672259166882"/>
    <x v="0"/>
    <n v="29"/>
    <x v="342"/>
    <n v="18.602803904297716"/>
    <x v="0"/>
    <n v="0"/>
    <n v="0"/>
    <n v="1"/>
    <n v="0"/>
    <n v="0"/>
    <n v="0"/>
    <n v="2587.7968951830953"/>
    <n v="4368.2542346829496"/>
    <n v="0.62797902906833158"/>
    <n v="2546.2869667381619"/>
    <n v="4409.764163127883"/>
    <n v="0.63394648498117112"/>
    <n v="5612.0423614042684"/>
    <n v="1344.0087684617765"/>
    <n v="0.19321433143169817"/>
    <n v="4911.8376428843812"/>
    <n v="2044.2134869816637"/>
    <n v="0.29387556945991422"/>
    <n v="4870.0549950069226"/>
    <n v="2085.9961348591223"/>
    <n v="0.29988223144347315"/>
    <n v="6273.2349386141786"/>
    <n v="682.81619125186626"/>
    <n v="9.8161468123799639E-2"/>
    <n v="8.2799986363072726"/>
    <n v="6947.7711312297379"/>
    <n v="0.99880966967008677"/>
    <n v="8.2699792649948982"/>
    <n v="6947.7811506010503"/>
    <n v="0.99881111005215484"/>
    <n v="8.6456824391302973"/>
    <n v="6947.4054474269142"/>
    <n v="0.99875709906702526"/>
    <n v="8.6859475568189417"/>
    <n v="6947.3651823092259"/>
    <n v="0.99875131056476485"/>
    <n v="8.7325591410978589"/>
    <n v="6947.3185707249468"/>
    <n v="0.99874460969621048"/>
    <n v="8.318491373566884"/>
    <n v="6947.7326384924781"/>
    <n v="0.99880413596475004"/>
  </r>
  <r>
    <x v="343"/>
    <x v="2"/>
    <d v="2017-07-23T00:00:00"/>
    <n v="1292.0556675479054"/>
    <n v="2176.158762036554"/>
    <n v="1277.5950174946838"/>
    <n v="7.1527346969986176"/>
    <n v="7.1639897697517458"/>
    <n v="191.41565445154157"/>
    <n v="189.5538014126366"/>
    <n v="190.46805220178146"/>
    <n v="5.2494844755251782"/>
    <n v="5.2544472648673075"/>
    <n v="692.68744003710708"/>
    <n v="635.21898426580037"/>
    <n v="682.79190517943402"/>
    <n v="6.5261901355181919"/>
    <n v="6.5405788729702916"/>
    <x v="343"/>
    <n v="8.9673969100399891"/>
    <x v="0"/>
    <n v="30"/>
    <x v="343"/>
    <n v="18.928409308041989"/>
    <x v="0"/>
    <n v="0"/>
    <n v="0"/>
    <n v="1"/>
    <n v="0"/>
    <n v="0"/>
    <n v="0"/>
    <n v="2600.3775386803627"/>
    <n v="5242.7810234991348"/>
    <n v="0.66845276452529656"/>
    <n v="2554.6070183655684"/>
    <n v="5288.5515438139291"/>
    <n v="0.67428849001164637"/>
    <n v="5802.6079703882388"/>
    <n v="2040.5505917912587"/>
    <n v="0.26016949365667547"/>
    <n v="4914.6594495413401"/>
    <n v="2928.4991126381574"/>
    <n v="0.37338262250105153"/>
    <n v="4873.3935783553461"/>
    <n v="2969.7649838241514"/>
    <n v="0.37864400678377941"/>
    <n v="6416.7946605831658"/>
    <n v="1426.3639015963317"/>
    <n v="0.18186090339603772"/>
    <n v="8.2810999835972723"/>
    <n v="7834.8774621959001"/>
    <n v="0.99894416262046137"/>
    <n v="8.2706891309986741"/>
    <n v="7834.8878730484985"/>
    <n v="0.99894549000056165"/>
    <n v="8.6611302562492725"/>
    <n v="7834.4974319232479"/>
    <n v="0.99889570889233137"/>
    <n v="8.8045751753178045"/>
    <n v="7834.3539870041795"/>
    <n v="0.99887741971483601"/>
    <n v="8.8666144095367283"/>
    <n v="7834.2919477699606"/>
    <n v="0.99886950973396194"/>
    <n v="8.3498262947001685"/>
    <n v="7834.808735884797"/>
    <n v="0.99893540003960091"/>
  </r>
  <r>
    <x v="344"/>
    <x v="2"/>
    <d v="2017-07-30T00:00:00"/>
    <n v="1304.9762242233846"/>
    <n v="2225.6278472584045"/>
    <n v="1285.8093795132941"/>
    <n v="7.1591436663716737"/>
    <n v="7.1739401006049137"/>
    <n v="193.32981099605701"/>
    <n v="191.44180620434679"/>
    <n v="192.37273272379929"/>
    <n v="5.2594348063783469"/>
    <n v="5.2643975957204754"/>
    <n v="727.32181203896266"/>
    <n v="699.69096370701391"/>
    <n v="716.93150043840592"/>
    <n v="6.5749802996876241"/>
    <n v="6.5893690371397238"/>
    <x v="344"/>
    <n v="8.993410385378473"/>
    <x v="0"/>
    <n v="31"/>
    <x v="344"/>
    <n v="18.993558772437645"/>
    <x v="0"/>
    <n v="0"/>
    <n v="0"/>
    <n v="1"/>
    <n v="0"/>
    <n v="0"/>
    <n v="0"/>
    <n v="2613.0839886126037"/>
    <n v="5436.7792830237722"/>
    <n v="0.67538777983723242"/>
    <n v="2563.0102705092495"/>
    <n v="5486.8530011271268"/>
    <n v="0.68160822314336766"/>
    <n v="6002.701859821409"/>
    <n v="2047.1614118149673"/>
    <n v="0.25431008487164286"/>
    <n v="4917.5094742648689"/>
    <n v="3132.3537973715074"/>
    <n v="0.38911888210677181"/>
    <n v="4876.765547537254"/>
    <n v="3173.0977240991224"/>
    <n v="0.39418032543229709"/>
    <n v="6567.5323686506035"/>
    <n v="1482.3309029857728"/>
    <n v="0.18414361250193564"/>
    <n v="8.2822013308872737"/>
    <n v="8041.5810703054894"/>
    <n v="0.99897113763906165"/>
    <n v="8.2713989970024517"/>
    <n v="8041.5918726393738"/>
    <n v="0.99897247956668445"/>
    <n v="8.676578073368244"/>
    <n v="8041.1866935630078"/>
    <n v="0.99892214590725525"/>
    <n v="8.821467708053305"/>
    <n v="8041.0418039283231"/>
    <n v="0.99890414688916074"/>
    <n v="8.8853881009652351"/>
    <n v="8040.9778835354109"/>
    <n v="0.99889620633281151"/>
    <n v="8.3560960104519282"/>
    <n v="8041.507175625924"/>
    <n v="0.99896195801984677"/>
  </r>
  <r>
    <x v="345"/>
    <x v="2"/>
    <d v="2017-08-06T00:00:00"/>
    <n v="1318.0259864656186"/>
    <n v="2247.8841257309887"/>
    <n v="1295.4743615989914"/>
    <n v="7.1666322094543391"/>
    <n v="7.1838904314580825"/>
    <n v="195.26310910601757"/>
    <n v="193.35245765518218"/>
    <n v="194.29646005103729"/>
    <n v="5.2693851372315148"/>
    <n v="5.2743479265736433"/>
    <n v="734.59503015935229"/>
    <n v="724.12381022365082"/>
    <n v="732.41306472323538"/>
    <n v="6.5963446508761487"/>
    <n v="6.5993193679928916"/>
    <x v="345"/>
    <n v="8.9364163608024079"/>
    <x v="0"/>
    <n v="32"/>
    <x v="345"/>
    <n v="19.032361997562003"/>
    <x v="0"/>
    <n v="0"/>
    <n v="0"/>
    <n v="1"/>
    <n v="0"/>
    <n v="0"/>
    <n v="0"/>
    <n v="2625.9175030441666"/>
    <n v="4977.9810389365484"/>
    <n v="0.65466168590406393"/>
    <n v="2571.4975551743664"/>
    <n v="5032.4009868063486"/>
    <n v="0.66181853414044567"/>
    <n v="6044.7215766023746"/>
    <n v="1559.1769653783404"/>
    <n v="0.20504968034097354"/>
    <n v="4920.3879992356324"/>
    <n v="2683.5105427450826"/>
    <n v="0.35291246035564061"/>
    <n v="4880.1712364109808"/>
    <n v="2723.7273055697342"/>
    <n v="0.35820142661454279"/>
    <n v="6599.1872873447655"/>
    <n v="1004.7112546359494"/>
    <n v="0.13213107054085382"/>
    <n v="8.2833026781772752"/>
    <n v="7595.6152393025377"/>
    <n v="0.99891065055215489"/>
    <n v="8.2721088630062276"/>
    <n v="7595.626433117709"/>
    <n v="0.99891212266742702"/>
    <n v="8.6797285216995768"/>
    <n v="7595.2188134590151"/>
    <n v="0.9988585160002097"/>
    <n v="8.8277108384347009"/>
    <n v="7595.0708311422804"/>
    <n v="0.99883905462576894"/>
    <n v="8.8919395771331526"/>
    <n v="7595.0066024035814"/>
    <n v="0.99883060780887045"/>
    <n v="8.3598302727983338"/>
    <n v="7595.5387117079163"/>
    <n v="0.99890058629443246"/>
  </r>
  <r>
    <x v="346"/>
    <x v="2"/>
    <d v="2017-08-13T00:00:00"/>
    <n v="1331.2062463302748"/>
    <n v="2270.3629669882985"/>
    <n v="1306.1939270183764"/>
    <n v="7.1748727881072485"/>
    <n v="7.1938407623112504"/>
    <n v="197.21574019707776"/>
    <n v="195.28409892612996"/>
    <n v="196.23942465154767"/>
    <n v="5.2793354680846827"/>
    <n v="5.284298257426812"/>
    <n v="741.94098046094587"/>
    <n v="736.59582938975723"/>
    <n v="739.7371953704677"/>
    <n v="6.6062949817293166"/>
    <n v="6.6092696988460595"/>
    <x v="346"/>
    <n v="9.0677811829231825"/>
    <x v="0"/>
    <n v="33"/>
    <x v="346"/>
    <n v="19.060503237921246"/>
    <x v="0"/>
    <n v="0"/>
    <n v="0"/>
    <n v="1"/>
    <n v="0"/>
    <n v="0"/>
    <n v="0"/>
    <n v="2638.8793526200452"/>
    <n v="6032.482925391364"/>
    <n v="0.69567880247471159"/>
    <n v="2580.0697126861351"/>
    <n v="6091.2925653252742"/>
    <n v="0.70246085563411398"/>
    <n v="6087.1614905511497"/>
    <n v="2584.2007874602596"/>
    <n v="0.29801554872331898"/>
    <n v="4923.2953094561035"/>
    <n v="3748.0669685553057"/>
    <n v="0.43223508007035366"/>
    <n v="4883.6109821734444"/>
    <n v="3787.7512958379648"/>
    <n v="0.43681156136710325"/>
    <n v="6631.1587552258688"/>
    <n v="2040.2035227855404"/>
    <n v="0.23528062343318648"/>
    <n v="8.2844040254672748"/>
    <n v="8663.0778739859416"/>
    <n v="0.99904462485133683"/>
    <n v="8.2728187290100035"/>
    <n v="8663.0894592823988"/>
    <n v="0.9990459608924438"/>
    <n v="8.6828789700309095"/>
    <n v="8662.6793990413789"/>
    <n v="0.99899867187050317"/>
    <n v="8.8295219217109207"/>
    <n v="8662.5327560896985"/>
    <n v="0.99898176069242306"/>
    <n v="8.8933533706526404"/>
    <n v="8662.4689246407561"/>
    <n v="0.99897439951353384"/>
    <n v="8.3625384697051093"/>
    <n v="8662.9997395417049"/>
    <n v="0.99903561422051179"/>
  </r>
  <r>
    <x v="347"/>
    <x v="2"/>
    <d v="2017-08-20T00:00:00"/>
    <n v="1344.5183087935775"/>
    <n v="1731.0463039590147"/>
    <n v="1317.6912415509366"/>
    <n v="7.183636424758939"/>
    <n v="7.2037910931644182"/>
    <n v="199.18789759904854"/>
    <n v="197.23599826258925"/>
    <n v="198.20181889806315"/>
    <n v="5.2892857989378506"/>
    <n v="5.2942485882799799"/>
    <n v="187.34009756638875"/>
    <n v="352.11681711339929"/>
    <n v="353.72036243475588"/>
    <n v="5.8685066643444515"/>
    <n v="5.2329256685793366"/>
    <x v="347"/>
    <n v="8.7584371195183692"/>
    <x v="0"/>
    <n v="34"/>
    <x v="347"/>
    <n v="18.341428888041243"/>
    <x v="0"/>
    <n v="0"/>
    <n v="0"/>
    <n v="1"/>
    <n v="0"/>
    <n v="0"/>
    <n v="0"/>
    <n v="2651.9708206916821"/>
    <n v="3712.1865633606103"/>
    <n v="0.58329584567830484"/>
    <n v="2588.7275917730217"/>
    <n v="3775.4297922792707"/>
    <n v="0.59323325374384694"/>
    <n v="2883.0540872034931"/>
    <n v="3481.1032968487993"/>
    <n v="0.5469857338179549"/>
    <n v="4926.2316927787797"/>
    <n v="1437.9256912735127"/>
    <n v="0.2259412526278432"/>
    <n v="4887.0851253935334"/>
    <n v="1477.072258658759"/>
    <n v="0.23209235245503199"/>
    <n v="4217.3928588722656"/>
    <n v="2146.7645251800268"/>
    <n v="0.33732109305774322"/>
    <n v="8.2855053727572763"/>
    <n v="6355.8718786795353"/>
    <n v="0.99869809860555625"/>
    <n v="8.2735285950137811"/>
    <n v="6355.8838554572785"/>
    <n v="0.9986999805165494"/>
    <n v="8.2471044397687017"/>
    <n v="6355.9102796125235"/>
    <n v="0.99870413254385648"/>
    <n v="8.5409872009686616"/>
    <n v="6355.6163968513238"/>
    <n v="0.99865795474788677"/>
    <n v="8.5664166498377785"/>
    <n v="6355.5909674024542"/>
    <n v="0.99865395901878473"/>
    <n v="8.2933377200143781"/>
    <n v="6355.8640463322781"/>
    <n v="0.998696867908893"/>
  </r>
  <r>
    <x v="348"/>
    <x v="2"/>
    <d v="2017-08-27T00:00:00"/>
    <n v="1357.9634918815132"/>
    <n v="1748.3567669986051"/>
    <n v="1329.7729166501094"/>
    <n v="7.1927634672773557"/>
    <n v="7.2137414240175861"/>
    <n v="201.17977657503903"/>
    <n v="199.20788741881415"/>
    <n v="200.1838370870438"/>
    <n v="5.2992361297910193"/>
    <n v="5.3041989191331478"/>
    <n v="189.21349854205266"/>
    <n v="238.08449411345663"/>
    <n v="188.65147824935349"/>
    <n v="5.2399012823157625"/>
    <n v="5.2428759994325054"/>
    <x v="348"/>
    <n v="8.7197283656726761"/>
    <x v="0"/>
    <n v="35"/>
    <x v="348"/>
    <n v="17.731900879384138"/>
    <x v="0"/>
    <n v="0"/>
    <n v="0"/>
    <n v="1"/>
    <n v="0"/>
    <n v="0"/>
    <n v="0"/>
    <n v="2665.1932034440356"/>
    <n v="3457.3225733180893"/>
    <n v="0.56468985942678696"/>
    <n v="2597.4720496507766"/>
    <n v="3525.0437271113483"/>
    <n v="0.57575086053523539"/>
    <n v="2893.8773262582799"/>
    <n v="3228.638450503845"/>
    <n v="0.52733852687780269"/>
    <n v="4929.1974399346818"/>
    <n v="1193.3183368274431"/>
    <n v="0.19490653521166199"/>
    <n v="4890.5940100458229"/>
    <n v="1231.921766716302"/>
    <n v="0.20121169330294489"/>
    <n v="4225.5463824686449"/>
    <n v="1896.96939429348"/>
    <n v="0.30983495403856465"/>
    <n v="8.2866067200472777"/>
    <n v="6114.2291700420774"/>
    <n v="0.99864653566896489"/>
    <n v="8.274238461017557"/>
    <n v="6114.2415383011075"/>
    <n v="0.99864855579589973"/>
    <n v="8.2502548881000344"/>
    <n v="6114.2655218740247"/>
    <n v="0.99865247307007132"/>
    <n v="8.2948480514942347"/>
    <n v="6114.2209287106307"/>
    <n v="0.99864518959951443"/>
    <n v="8.2873506724327139"/>
    <n v="6114.2284260896922"/>
    <n v="0.99864641415806765"/>
    <n v="8.2346792583913064"/>
    <n v="6114.2810975037337"/>
    <n v="0.99865501706183502"/>
  </r>
  <r>
    <x v="349"/>
    <x v="2"/>
    <d v="2017-09-03T00:00:00"/>
    <n v="1371.5431268003283"/>
    <n v="1765.8403346685909"/>
    <n v="1342.303979695175"/>
    <n v="7.2021428043220759"/>
    <n v="7.223691754870754"/>
    <n v="203.1915743407894"/>
    <n v="201.19973087980179"/>
    <n v="202.18567545791421"/>
    <n v="5.3091864606441872"/>
    <n v="5.3141492499863157"/>
    <n v="191.10563352747329"/>
    <n v="205.19929170326827"/>
    <n v="190.53799303184707"/>
    <n v="5.2498516131689303"/>
    <n v="5.2528263302856741"/>
    <x v="349"/>
    <n v="8.6577196790898352"/>
    <x v="0"/>
    <n v="36"/>
    <x v="349"/>
    <n v="17.761180878135193"/>
    <x v="0"/>
    <n v="0"/>
    <n v="0"/>
    <n v="1"/>
    <n v="0"/>
    <n v="0"/>
    <n v="0"/>
    <n v="2678.5478100239125"/>
    <n v="3075.8500063928232"/>
    <n v="0.53452161364612705"/>
    <n v="2606.3039521073092"/>
    <n v="3148.0938643094264"/>
    <n v="0.54707616065893494"/>
    <n v="2904.8087977036148"/>
    <n v="2849.5890187131208"/>
    <n v="0.49520194981715049"/>
    <n v="4932.1928445621443"/>
    <n v="822.20497185459135"/>
    <n v="0.14288288680857636"/>
    <n v="4894.1379835446351"/>
    <n v="860.25983287210056"/>
    <n v="0.14949606549930614"/>
    <n v="4233.7814413009874"/>
    <n v="1520.6163751157483"/>
    <n v="0.26425291118691485"/>
    <n v="8.2877080673372774"/>
    <n v="5746.1101083493986"/>
    <n v="0.99855976101553268"/>
    <n v="8.2749483270213329"/>
    <n v="5746.1228680897138"/>
    <n v="0.99856197840486205"/>
    <n v="8.2534053364313671"/>
    <n v="5746.1444110803041"/>
    <n v="0.9985657221485652"/>
    <n v="8.2966591347704526"/>
    <n v="5746.1011572819652"/>
    <n v="0.99855820549787144"/>
    <n v="8.2885723836183942"/>
    <n v="5746.1092440331176"/>
    <n v="0.99855961081453715"/>
    <n v="8.2374970447090305"/>
    <n v="5746.1603193720266"/>
    <n v="0.99856848669356713"/>
  </r>
  <r>
    <x v="350"/>
    <x v="2"/>
    <d v="2017-09-10T00:00:00"/>
    <n v="1385.2585580683317"/>
    <n v="1783.498738015277"/>
    <n v="1355.1903532071219"/>
    <n v="7.2116972055187958"/>
    <n v="7.2336420857239228"/>
    <n v="205.22349008419729"/>
    <n v="203.21161048199954"/>
    <n v="204.20753221249333"/>
    <n v="5.3191367914973551"/>
    <n v="5.3240995808394844"/>
    <n v="193.01668986274797"/>
    <n v="196.67147041490404"/>
    <n v="192.44337296216554"/>
    <n v="5.2598019440220991"/>
    <n v="5.2627766611388411"/>
    <x v="350"/>
    <n v="8.7911282972305553"/>
    <x v="0"/>
    <n v="37"/>
    <x v="350"/>
    <n v="17.79063594103825"/>
    <x v="0"/>
    <n v="0"/>
    <n v="0"/>
    <n v="1"/>
    <n v="0"/>
    <n v="0"/>
    <n v="0"/>
    <n v="2692.035962669589"/>
    <n v="3883.6113134025554"/>
    <n v="0.59060517548355596"/>
    <n v="2615.2241735884072"/>
    <n v="3960.4231024837372"/>
    <n v="0.60228642690357792"/>
    <n v="2915.8495838634017"/>
    <n v="3659.7976922087428"/>
    <n v="0.55656843175366655"/>
    <n v="4935.2182032358805"/>
    <n v="1640.4290728362639"/>
    <n v="0.24947035690395902"/>
    <n v="4897.7173967784365"/>
    <n v="1677.9298792937079"/>
    <n v="0.25517334018195575"/>
    <n v="4242.0988507216525"/>
    <n v="2333.5484253504919"/>
    <n v="0.35487737212455822"/>
    <n v="8.2888094146272771"/>
    <n v="6567.3584666575171"/>
    <n v="0.99873946866876673"/>
    <n v="8.2756581930251087"/>
    <n v="6567.3716178791192"/>
    <n v="0.99874146865767277"/>
    <n v="8.2565557847626962"/>
    <n v="6567.3907202873816"/>
    <n v="0.99874437368092917"/>
    <n v="8.2984702180466705"/>
    <n v="6567.3488058540979"/>
    <n v="0.99873799948968622"/>
    <n v="8.2897645655104828"/>
    <n v="6567.3575115066342"/>
    <n v="0.99873932341297023"/>
    <n v="8.2403316784787073"/>
    <n v="6567.406944393666"/>
    <n v="0.9987468409827176"/>
  </r>
  <r>
    <x v="351"/>
    <x v="2"/>
    <d v="2017-09-17T00:00:00"/>
    <n v="1399.1111436490153"/>
    <n v="2595.9403544013503"/>
    <n v="1368.3665903396898"/>
    <n v="7.2213730376780134"/>
    <n v="7.2435924165770906"/>
    <n v="207.27572498503932"/>
    <n v="205.24366773351943"/>
    <n v="206.24960753461829"/>
    <n v="5.329087122350523"/>
    <n v="5.3340499116926523"/>
    <n v="989.55348576729591"/>
    <n v="751.68888116157825"/>
    <n v="750.59244699593148"/>
    <n v="6.6208628240282978"/>
    <n v="6.8972538169090241"/>
    <x v="351"/>
    <n v="8.9639087504674038"/>
    <x v="0"/>
    <n v="38"/>
    <x v="351"/>
    <n v="19.171322984056832"/>
    <x v="0"/>
    <n v="0"/>
    <n v="0"/>
    <n v="1"/>
    <n v="0"/>
    <n v="0"/>
    <n v="0"/>
    <n v="2705.6589968417215"/>
    <n v="5110.1890361528895"/>
    <n v="0.65382400151336373"/>
    <n v="2624.2335972843166"/>
    <n v="5191.6144357102949"/>
    <n v="0.66424198804709211"/>
    <n v="7517.6984512439749"/>
    <n v="298.14958175063657"/>
    <n v="3.8146798721264509E-2"/>
    <n v="4938.2738154963545"/>
    <n v="2877.574217498257"/>
    <n v="0.36817172050308222"/>
    <n v="4901.3326041445753"/>
    <n v="2914.5154288500362"/>
    <n v="0.37289817004455639"/>
    <n v="7708.8321583040542"/>
    <n v="107.01587469055721"/>
    <n v="1.3692164207746821E-2"/>
    <n v="8.2899107619172785"/>
    <n v="7807.5581222326946"/>
    <n v="0.99893934596387735"/>
    <n v="8.2763680590288864"/>
    <n v="7807.5716649355827"/>
    <n v="0.99894107868729154"/>
    <n v="8.7740597656838268"/>
    <n v="7807.0739732289276"/>
    <n v="0.99887740143761183"/>
    <n v="8.8249155162803063"/>
    <n v="7807.0231174783312"/>
    <n v="0.99887089468999068"/>
    <n v="8.8840828664938343"/>
    <n v="7806.9639501281172"/>
    <n v="0.99886332451334903"/>
    <n v="8.3732033050095502"/>
    <n v="7807.4748296896023"/>
    <n v="0.99892868908534793"/>
  </r>
  <r>
    <x v="352"/>
    <x v="2"/>
    <d v="2017-09-24T00:00:00"/>
    <n v="1413.1022550855052"/>
    <n v="2661.4818973760557"/>
    <n v="1381.7872897634343"/>
    <n v="7.2311330776938449"/>
    <n v="7.2535427474302585"/>
    <n v="209.34848223488967"/>
    <n v="207.29607498420455"/>
    <n v="208.31210360996448"/>
    <n v="5.3390374532036908"/>
    <n v="5.3440002425458202"/>
    <n v="1039.0311600556606"/>
    <n v="952.8284763874359"/>
    <n v="1024.1878577691512"/>
    <n v="6.9316552436263557"/>
    <n v="6.9460439810784553"/>
    <x v="352"/>
    <n v="8.996866215023843"/>
    <x v="0"/>
    <n v="39"/>
    <x v="352"/>
    <n v="19.501825774523891"/>
    <x v="0"/>
    <n v="0"/>
    <n v="0"/>
    <n v="1"/>
    <n v="0"/>
    <n v="0"/>
    <n v="0"/>
    <n v="2719.4182613555754"/>
    <n v="5358.3120906231397"/>
    <n v="0.66334376825423147"/>
    <n v="2633.3331152171845"/>
    <n v="5444.3972367615297"/>
    <n v="0.67400086404566284"/>
    <n v="7803.5468647199305"/>
    <n v="274.18348725878423"/>
    <n v="3.394313443399611E-2"/>
    <n v="4941.3599838794325"/>
    <n v="3136.3703680992821"/>
    <n v="0.38827371445136183"/>
    <n v="4904.9839635843746"/>
    <n v="3172.7463883943401"/>
    <n v="0.39277696211004948"/>
    <n v="7924.1717412575354"/>
    <n v="153.55861072117932"/>
    <n v="1.9010118440455706E-2"/>
    <n v="8.2910121092072799"/>
    <n v="8069.4393398695074"/>
    <n v="0.99897359632620364"/>
    <n v="8.2770779250326623"/>
    <n v="8069.4532740536824"/>
    <n v="0.99897532133849887"/>
    <n v="8.7895075828027984"/>
    <n v="8068.9408443959119"/>
    <n v="0.99891188400704045"/>
    <n v="8.943543134779171"/>
    <n v="8068.7868088439354"/>
    <n v="0.99889281484463166"/>
    <n v="9.0173120584989039"/>
    <n v="8068.713039920216"/>
    <n v="0.99888368246208048"/>
    <n v="8.405009530442312"/>
    <n v="8069.3253424482727"/>
    <n v="0.99895948377029165"/>
  </r>
  <r>
    <x v="353"/>
    <x v="2"/>
    <d v="2017-10-01T00:00:00"/>
    <n v="1427.2332776363603"/>
    <n v="2729.6579627520427"/>
    <n v="1395.4210861253121"/>
    <n v="7.2409515025600282"/>
    <n v="7.2634930782834264"/>
    <n v="211.44196705723857"/>
    <n v="209.36902102072156"/>
    <n v="210.39522464606412"/>
    <n v="5.3489877840568596"/>
    <n v="5.3539505733989881"/>
    <n v="1090.9827180584439"/>
    <n v="1049.5364455571414"/>
    <n v="1075.3972506576088"/>
    <n v="6.9804454077957878"/>
    <n v="6.9948341452478884"/>
    <x v="353"/>
    <n v="8.1063543814066161"/>
    <x v="0"/>
    <n v="40"/>
    <x v="353"/>
    <n v="19.570384694412674"/>
    <x v="0"/>
    <n v="0"/>
    <n v="0"/>
    <n v="1"/>
    <n v="0"/>
    <n v="0"/>
    <n v="0"/>
    <n v="2733.315118514568"/>
    <n v="582.15391684168162"/>
    <n v="0.17558719765848416"/>
    <n v="2642.5236283293812"/>
    <n v="672.94540702686845"/>
    <n v="0.2029714046038617"/>
    <n v="8103.6876988696858"/>
    <n v="-4788.2186635134367"/>
    <n v="1.4442055143485721"/>
    <n v="4944.4770139463417"/>
    <n v="-1629.0079785900921"/>
    <n v="0.49133560326406545"/>
    <n v="4908.6718366185733"/>
    <n v="-1593.2028012623236"/>
    <n v="0.48053617279255717"/>
    <n v="8150.278303358692"/>
    <n v="-4834.809268002442"/>
    <n v="1.4582580070704652"/>
    <n v="8.2921134564972796"/>
    <n v="3307.1769218997524"/>
    <n v="0.99749896217757728"/>
    <n v="8.2777877910364381"/>
    <n v="3307.191247565213"/>
    <n v="0.9975032830339351"/>
    <n v="8.8049553999217736"/>
    <n v="3306.6640799563279"/>
    <n v="0.99734428061127234"/>
    <n v="8.9604356675146715"/>
    <n v="3306.5085996887351"/>
    <n v="0.99729738520494082"/>
    <n v="9.0355106532494496"/>
    <n v="3306.4335247030003"/>
    <n v="0.99727474135427163"/>
    <n v="8.411607358128812"/>
    <n v="3307.0574279981206"/>
    <n v="0.99746292085118959"/>
  </r>
  <r>
    <x v="354"/>
    <x v="2"/>
    <d v="2017-10-08T00:00:00"/>
    <n v="1441.5056104127236"/>
    <n v="1761.84019050444"/>
    <n v="1409.2464434115354"/>
    <n v="7.2508104032129159"/>
    <n v="7.2734434091365943"/>
    <n v="213.55638672781092"/>
    <n v="211.46270387426625"/>
    <n v="212.49917689252476"/>
    <n v="5.3589381149100275"/>
    <n v="5.3639009042521559"/>
    <n v="106.77819336390544"/>
    <n v="389.60566902187622"/>
    <n v="402.03955077226692"/>
    <n v="5.9965504687851725"/>
    <n v="4.6707537236922105"/>
    <x v="354"/>
    <n v="7.7175071194850151"/>
    <x v="0"/>
    <n v="41"/>
    <x v="354"/>
    <n v="18.606298986908115"/>
    <x v="0"/>
    <n v="0"/>
    <n v="0"/>
    <n v="1"/>
    <n v="0"/>
    <n v="0"/>
    <n v="0"/>
    <n v="2747.3509442451505"/>
    <n v="-500.00072807334254"/>
    <n v="0.22248456180766352"/>
    <n v="2651.8060465726999"/>
    <n v="-404.45583040089195"/>
    <n v="0.17997009433173797"/>
    <n v="2417.6220952172166"/>
    <n v="-170.2718790454087"/>
    <n v="7.5765618469316287E-2"/>
    <n v="4947.6252143139209"/>
    <n v="-2700.274998142113"/>
    <n v="1.2015372498291914"/>
    <n v="4912.3965883831133"/>
    <n v="-2665.0463722113054"/>
    <n v="1.1858616218486016"/>
    <n v="3866.7667006621441"/>
    <n v="-1619.4164844903362"/>
    <n v="0.72058928458818061"/>
    <n v="8.293214803787281"/>
    <n v="2239.0570013680208"/>
    <n v="0.99630978085030553"/>
    <n v="8.2784976570402158"/>
    <n v="2239.0717185147678"/>
    <n v="0.99631632951665983"/>
    <n v="8.0691109949449498"/>
    <n v="2239.2811051768631"/>
    <n v="0.99640949998051931"/>
    <n v="8.5763381119522837"/>
    <n v="2238.7738780598556"/>
    <n v="0.99618379990344297"/>
    <n v="8.600346727483716"/>
    <n v="2238.7498694443243"/>
    <n v="0.99617311682638687"/>
    <n v="8.3188277259022314"/>
    <n v="2239.0313884459056"/>
    <n v="0.99629838390739434"/>
  </r>
  <r>
    <x v="355"/>
    <x v="2"/>
    <d v="2017-10-15T00:00:00"/>
    <n v="1455.9206665168513"/>
    <n v="1779.4585924094849"/>
    <n v="1423.2487103431301"/>
    <n v="7.2606973616956187"/>
    <n v="7.283393739989763"/>
    <n v="215.69195059508905"/>
    <n v="213.57732723467765"/>
    <n v="214.62416866144997"/>
    <n v="5.3688884457631953"/>
    <n v="5.3738512351053247"/>
    <n v="107.84597529754453"/>
    <n v="192.37388341484404"/>
    <n v="107.5256407174528"/>
    <n v="4.6777293374286364"/>
    <n v="4.6807040545453793"/>
    <x v="355"/>
    <n v="7.8107488768919868"/>
    <x v="0"/>
    <n v="42"/>
    <x v="355"/>
    <n v="17.30731514488745"/>
    <x v="0"/>
    <n v="0"/>
    <n v="0"/>
    <n v="1"/>
    <n v="0"/>
    <n v="0"/>
    <n v="0"/>
    <n v="2761.5271282330386"/>
    <n v="-294.54992231312553"/>
    <n v="0.11939709925422297"/>
    <n v="2661.1812889984517"/>
    <n v="-194.20408307853859"/>
    <n v="7.8721474447560474E-2"/>
    <n v="2423.7910143521403"/>
    <n v="43.186191567772767"/>
    <n v="1.7505711631279151E-2"/>
    <n v="4950.8048966851748"/>
    <n v="-2483.8276907652617"/>
    <n v="1.006830417729403"/>
    <n v="4916.158587665298"/>
    <n v="-2449.1813817453849"/>
    <n v="0.99278638483897452"/>
    <n v="3871.4139626764213"/>
    <n v="-1404.4367567565082"/>
    <n v="0.56929458180089132"/>
    <n v="8.2943161510772825"/>
    <n v="2458.6828897688356"/>
    <n v="0.99663786267210985"/>
    <n v="8.2792075230439917"/>
    <n v="2458.697998396869"/>
    <n v="0.99664398702056234"/>
    <n v="8.0722614432762825"/>
    <n v="2458.904944476637"/>
    <n v="0.99672787351909642"/>
    <n v="8.0621892144769589"/>
    <n v="2458.9150167054363"/>
    <n v="0.99673195634109213"/>
    <n v="8.0181432220555191"/>
    <n v="2458.9590626978575"/>
    <n v="0.99674981057675982"/>
    <n v="8.1938188784597124"/>
    <n v="2458.7833870414534"/>
    <n v="0.99667859968110073"/>
  </r>
  <r>
    <x v="356"/>
    <x v="2"/>
    <d v="2017-10-22T00:00:00"/>
    <n v="1470.4798731820194"/>
    <n v="1797.2531783335794"/>
    <n v="1437.4180591947968"/>
    <n v="7.2706037687475407"/>
    <n v="7.2933440708429309"/>
    <n v="217.84887010103995"/>
    <n v="215.71309866785879"/>
    <n v="216.7704103480645"/>
    <n v="5.3788387766163632"/>
    <n v="5.3838015659584926"/>
    <n v="108.92443505051997"/>
    <n v="133.95926955981719"/>
    <n v="108.60089712462732"/>
    <n v="4.6876796682818043"/>
    <n v="4.6906543853985472"/>
    <x v="356"/>
    <n v="7.7180617020012949"/>
    <x v="0"/>
    <n v="43"/>
    <x v="356"/>
    <n v="17.337122213645706"/>
    <x v="0"/>
    <n v="0"/>
    <n v="0"/>
    <n v="1"/>
    <n v="0"/>
    <n v="0"/>
    <n v="0"/>
    <n v="2775.8450740608059"/>
    <n v="-527.24817108775278"/>
    <n v="0.23447874111657585"/>
    <n v="2670.6502838484612"/>
    <n v="-422.05338087540804"/>
    <n v="0.18769632757092963"/>
    <n v="2430.0216226784132"/>
    <n v="-181.42471970536008"/>
    <n v="8.0683522896204146E-2"/>
    <n v="4954.0163758801418"/>
    <n v="-2705.4194729070887"/>
    <n v="1.2031589429523954"/>
    <n v="4919.9582069403059"/>
    <n v="-2671.3613039672528"/>
    <n v="1.188012533698338"/>
    <n v="3876.1076973108416"/>
    <n v="-1627.5107943377884"/>
    <n v="0.72378948498324613"/>
    <n v="8.2954174983672821"/>
    <n v="2240.3014854746857"/>
    <n v="0.99631084722770924"/>
    <n v="8.2799173890477675"/>
    <n v="2240.3169855840056"/>
    <n v="0.99631774046379762"/>
    <n v="8.0754118916076152"/>
    <n v="2240.5214910814457"/>
    <n v="0.99640868851107534"/>
    <n v="8.0640002977531751"/>
    <n v="2240.5329026753002"/>
    <n v="0.99641376349531974"/>
    <n v="8.0192760286607463"/>
    <n v="2240.5776269443923"/>
    <n v="0.99643365335153755"/>
    <n v="8.1966873878210862"/>
    <n v="2240.4002155852322"/>
    <n v="0.99635475465745615"/>
  </r>
  <r>
    <x v="357"/>
    <x v="2"/>
    <d v="2017-10-29T00:00:00"/>
    <n v="1485.1846719138398"/>
    <n v="1815.2257101169155"/>
    <n v="1451.7480430105097"/>
    <n v="7.2805236562302484"/>
    <n v="7.3032944016960988"/>
    <n v="220.02735880205037"/>
    <n v="217.87022873495459"/>
    <n v="218.93811445154518"/>
    <n v="5.388789107469532"/>
    <n v="5.3937518968116605"/>
    <n v="110.01367940102519"/>
    <n v="117.19735644866279"/>
    <n v="109.68690609587361"/>
    <n v="4.6976299991349721"/>
    <n v="4.7006047162517151"/>
    <x v="357"/>
    <n v="7.736775375443111"/>
    <x v="0"/>
    <n v="44"/>
    <x v="357"/>
    <n v="17.366942762834753"/>
    <x v="0"/>
    <n v="0"/>
    <n v="0"/>
    <n v="1"/>
    <n v="0"/>
    <n v="0"/>
    <n v="0"/>
    <n v="2790.3061993468509"/>
    <n v="-499.23358955703725"/>
    <n v="0.21790387062540006"/>
    <n v="2680.2139686469709"/>
    <n v="-389.14135885715723"/>
    <n v="0.16985116804868861"/>
    <n v="2436.3145370879488"/>
    <n v="-145.24192729813512"/>
    <n v="6.3394729035436304E-2"/>
    <n v="4957.2599698670583"/>
    <n v="-2666.1873600772446"/>
    <n v="1.1637288790781033"/>
    <n v="4923.795822408063"/>
    <n v="-2632.7232126182494"/>
    <n v="1.1491225556835492"/>
    <n v="3880.8483692916056"/>
    <n v="-1589.775759501792"/>
    <n v="0.69390020757466975"/>
    <n v="8.2965188456572818"/>
    <n v="2282.7760909441563"/>
    <n v="0.996378762152624"/>
    <n v="8.2806272550515434"/>
    <n v="2282.7919825347622"/>
    <n v="0.99638569846295222"/>
    <n v="8.0785623399389479"/>
    <n v="2282.9940474498749"/>
    <n v="0.99647389510685136"/>
    <n v="8.0658113810293948"/>
    <n v="2283.0067984087841"/>
    <n v="0.99647946060436321"/>
    <n v="8.0204065614275297"/>
    <n v="2283.0522032283861"/>
    <n v="0.99649927875390931"/>
    <n v="8.1995571944835213"/>
    <n v="2282.8730525953301"/>
    <n v="0.99642108366210369"/>
  </r>
  <r>
    <x v="358"/>
    <x v="2"/>
    <d v="2017-11-05T00:00:00"/>
    <n v="1500.0365186329782"/>
    <n v="1833.3779672180844"/>
    <n v="1466.2345856972502"/>
    <n v="7.290452887173978"/>
    <n v="7.3132447325492675"/>
    <n v="222.22763239007085"/>
    <n v="220.04893056251274"/>
    <n v="221.12749559606061"/>
    <n v="5.3987394383226999"/>
    <n v="5.4037022276648283"/>
    <n v="111.11381619503544"/>
    <n v="112.93887827112363"/>
    <n v="110.78377515683235"/>
    <n v="4.7075803299881409"/>
    <n v="4.7105550471048838"/>
    <x v="358"/>
    <n v="7.5405277684323107"/>
    <x v="0"/>
    <n v="45"/>
    <x v="358"/>
    <n v="17.396772655484817"/>
    <x v="0"/>
    <n v="0"/>
    <n v="0"/>
    <n v="1"/>
    <n v="0"/>
    <n v="0"/>
    <n v="0"/>
    <n v="2804.9119358857561"/>
    <n v="-922.08847811268424"/>
    <n v="0.48973708836371393"/>
    <n v="2689.8732902934653"/>
    <n v="-807.04983252039347"/>
    <n v="0.42863808031951106"/>
    <n v="2442.6703806415799"/>
    <n v="-559.84692286850805"/>
    <n v="0.2973443530019923"/>
    <n v="4960.5359997938431"/>
    <n v="-3077.7125420207713"/>
    <n v="1.6346261936108266"/>
    <n v="4927.6718140304984"/>
    <n v="-3044.8483562574265"/>
    <n v="1.6171714579436731"/>
    <n v="3885.6364479921772"/>
    <n v="-2002.8129902191054"/>
    <n v="1.063728509409986"/>
    <n v="8.2976201929472833"/>
    <n v="1874.5258375801245"/>
    <n v="0.99559299085706032"/>
    <n v="8.281337121055321"/>
    <n v="1874.5421206520166"/>
    <n v="0.99560163907727706"/>
    <n v="8.0817127882702788"/>
    <n v="1874.7417449848015"/>
    <n v="0.99570766300212288"/>
    <n v="8.0676224643056109"/>
    <n v="1874.7558353087661"/>
    <n v="0.99571514661611038"/>
    <n v="8.0215355181674663"/>
    <n v="1874.8019222549044"/>
    <n v="0.99573962418778494"/>
    <n v="8.2024279003221086"/>
    <n v="1874.6210298727497"/>
    <n v="0.99564354912487463"/>
  </r>
  <r>
    <x v="359"/>
    <x v="2"/>
    <d v="2017-11-12T00:00:00"/>
    <n v="1515.0368838193081"/>
    <n v="1851.7117468902654"/>
    <n v="1480.8752751338675"/>
    <n v="7.3003885940663249"/>
    <n v="7.3231950634024354"/>
    <n v="224.44990871397158"/>
    <n v="222.24941963824216"/>
    <n v="223.33877055202123"/>
    <n v="5.4086897691758677"/>
    <n v="5.4136525585179971"/>
    <n v="112.22495435698579"/>
    <n v="112.43913153122713"/>
    <n v="111.89161290840067"/>
    <n v="4.7175306608413088"/>
    <n v="4.7205053779580517"/>
    <x v="359"/>
    <n v="7.6271352309433622"/>
    <x v="0"/>
    <n v="46"/>
    <x v="359"/>
    <n v="17.426609024083501"/>
    <x v="0"/>
    <n v="0"/>
    <n v="0"/>
    <n v="1"/>
    <n v="0"/>
    <n v="0"/>
    <n v="0"/>
    <n v="2819.6637297900502"/>
    <n v="-766.50397158757232"/>
    <n v="0.37332894750413353"/>
    <n v="2699.6292051564251"/>
    <n v="-646.46944695394723"/>
    <n v="0.31486563301821441"/>
    <n v="2449.0897826307469"/>
    <n v="-395.93002442826901"/>
    <n v="0.19283936520112885"/>
    <n v="4963.8447900198971"/>
    <n v="-2910.6850318174193"/>
    <n v="1.4176612512441296"/>
    <n v="4931.5865655691568"/>
    <n v="-2878.426807366679"/>
    <n v="1.4019497488528192"/>
    <n v="3890.472407479755"/>
    <n v="-1837.3126492772772"/>
    <n v="0.8948707678187825"/>
    <n v="8.2987215402372847"/>
    <n v="2044.8610366622406"/>
    <n v="0.99595807315671203"/>
    <n v="8.2820469870590969"/>
    <n v="2044.8777112154187"/>
    <n v="0.99596619456719238"/>
    <n v="8.0848632366016098"/>
    <n v="2045.0748949658762"/>
    <n v="0.99606223373300484"/>
    <n v="8.0694335475818306"/>
    <n v="2045.090324654896"/>
    <n v="0.9960697488272191"/>
    <n v="8.0226633825639055"/>
    <n v="2045.137094819914"/>
    <n v="0.99609252843062357"/>
    <n v="8.2052992293792819"/>
    <n v="2044.9544589730986"/>
    <n v="0.99600357488178959"/>
  </r>
  <r>
    <x v="360"/>
    <x v="2"/>
    <d v="2017-11-19T00:00:00"/>
    <n v="1530.1872526575012"/>
    <n v="1870.228864359168"/>
    <n v="1495.6688683909574"/>
    <n v="7.3103287893756272"/>
    <n v="7.3331453942556033"/>
    <n v="226.69440780111125"/>
    <n v="224.47191371967671"/>
    <n v="225.57215825754142"/>
    <n v="5.4186401000290356"/>
    <n v="5.423602889371165"/>
    <n v="113.34720390055563"/>
    <n v="113.07478218975706"/>
    <n v="113.01052903748467"/>
    <n v="4.7274809916944767"/>
    <n v="4.7304557088112196"/>
    <x v="360"/>
    <n v="7.6571155162585782"/>
    <x v="0"/>
    <n v="47"/>
    <x v="360"/>
    <n v="17.45644988109914"/>
    <x v="0"/>
    <n v="0"/>
    <n v="0"/>
    <n v="1"/>
    <n v="0"/>
    <n v="0"/>
    <n v="0"/>
    <n v="2834.5630416333879"/>
    <n v="-718.916969569309"/>
    <n v="0.33980965864858248"/>
    <n v="2709.4826791680143"/>
    <n v="-593.83660710393542"/>
    <n v="0.28068806732147455"/>
    <n v="2455.5733786398059"/>
    <n v="-339.92730657572702"/>
    <n v="0.16067304974318561"/>
    <n v="4967.1866681482115"/>
    <n v="-2851.5405960841326"/>
    <n v="1.3478344198196137"/>
    <n v="4935.5404646232028"/>
    <n v="-2819.8943925591238"/>
    <n v="1.3328762451310971"/>
    <n v="3895.3567265622082"/>
    <n v="-1779.7106544981293"/>
    <n v="0.84121379185214928"/>
    <n v="8.2998228875272844"/>
    <n v="2107.3462491765517"/>
    <n v="0.99607693224442329"/>
    <n v="8.2827568530628728"/>
    <n v="2107.363315211016"/>
    <n v="0.9960849988273407"/>
    <n v="8.0880136849329425"/>
    <n v="2107.5580583791461"/>
    <n v="0.99617704785704453"/>
    <n v="8.0712446308580486"/>
    <n v="2107.5748274332209"/>
    <n v="0.99618497406658213"/>
    <n v="8.0237904898677002"/>
    <n v="2107.6222815742112"/>
    <n v="0.99620740416092401"/>
    <n v="8.2081709903831896"/>
    <n v="2107.4379010736957"/>
    <n v="0.99612025324142472"/>
  </r>
  <r>
    <x v="361"/>
    <x v="2"/>
    <d v="2017-11-26T00:00:00"/>
    <n v="1545.4891251840759"/>
    <n v="1888.9311530027594"/>
    <n v="1510.6149454288927"/>
    <n v="7.3202720955341603"/>
    <n v="7.3430957251087712"/>
    <n v="228.96135187912236"/>
    <n v="226.71663279939952"/>
    <n v="227.82787984011679"/>
    <n v="5.4285904308822035"/>
    <n v="5.4335532202243328"/>
    <n v="114.48067593956118"/>
    <n v="114.05890781461994"/>
    <n v="114.14063432785952"/>
    <n v="4.7374313225476445"/>
    <n v="4.7404060396643874"/>
    <x v="361"/>
    <n v="7.4846441274428956"/>
    <x v="0"/>
    <n v="48"/>
    <x v="361"/>
    <n v="17.48629384896401"/>
    <x v="0"/>
    <n v="0"/>
    <n v="0"/>
    <n v="1"/>
    <n v="0"/>
    <n v="0"/>
    <n v="0"/>
    <n v="2849.611346595158"/>
    <n v="-1069.1209172464605"/>
    <n v="0.60046428760504178"/>
    <n v="2719.4346879197192"/>
    <n v="-938.94425857102169"/>
    <n v="0.52735147748841704"/>
    <n v="2462.1218106089555"/>
    <n v="-681.63138126025797"/>
    <n v="0.38283349914416465"/>
    <n v="4970.5619650578083"/>
    <n v="-3190.0715357091108"/>
    <n v="1.791681372236321"/>
    <n v="4939.5339026677893"/>
    <n v="-3159.0434733190918"/>
    <n v="1.7742546779511015"/>
    <n v="3900.2898888354857"/>
    <n v="-2119.7994594867882"/>
    <n v="1.1905705442416838"/>
    <n v="8.3009242348172858"/>
    <n v="1772.1895051138802"/>
    <n v="0.99533784394569658"/>
    <n v="8.2834667190666504"/>
    <n v="1772.2069626296309"/>
    <n v="0.99534764883735061"/>
    <n v="8.0911641332642752"/>
    <n v="1772.3992652154332"/>
    <n v="0.99545565424003768"/>
    <n v="8.0730557141342665"/>
    <n v="1772.4173736345633"/>
    <n v="0.99546582470702338"/>
    <n v="8.02491707244282"/>
    <n v="1772.4655122762547"/>
    <n v="0.99549286143853166"/>
    <n v="8.2110430507623988"/>
    <n v="1772.2793862979352"/>
    <n v="0.9953883250842489"/>
  </r>
  <r>
    <x v="362"/>
    <x v="2"/>
    <d v="2017-12-03T00:00:00"/>
    <n v="1560.9440164359169"/>
    <n v="1907.8204645327874"/>
    <n v="1525.7136667309996"/>
    <n v="7.330217557758135"/>
    <n v="7.3530460559619391"/>
    <n v="231.2509653979136"/>
    <n v="228.98379909865656"/>
    <n v="230.10615863851797"/>
    <n v="5.4385407617353723"/>
    <n v="5.4435035510775007"/>
    <n v="115.6254826989568"/>
    <n v="115.15551023365575"/>
    <n v="115.28204067113811"/>
    <n v="4.7473816534008124"/>
    <n v="4.7503563705175553"/>
    <x v="362"/>
    <n v="7.523783705878909"/>
    <x v="0"/>
    <n v="49"/>
    <x v="362"/>
    <n v="17.516139972894319"/>
    <x v="0"/>
    <n v="0"/>
    <n v="0"/>
    <n v="1"/>
    <n v="0"/>
    <n v="0"/>
    <n v="0"/>
    <n v="2864.8101346065464"/>
    <n v="-1013.250319960395"/>
    <n v="0.54724147280871704"/>
    <n v="2729.4862167589413"/>
    <n v="-877.9264021127899"/>
    <n v="0.47415503143254867"/>
    <n v="2468.7357268977962"/>
    <n v="-617.17591225164483"/>
    <n v="0.33332755840220712"/>
    <n v="4973.971014936501"/>
    <n v="-3122.4112002903494"/>
    <n v="1.6863679885421732"/>
    <n v="4943.5672750928215"/>
    <n v="-3092.0074604466699"/>
    <n v="1.6699473794950441"/>
    <n v="3905.2723827314967"/>
    <n v="-2053.7125680853451"/>
    <n v="1.1091797045065093"/>
    <n v="8.3020255821072872"/>
    <n v="1843.2577890640441"/>
    <n v="0.99551619908985012"/>
    <n v="8.2841765850704263"/>
    <n v="1843.2756380610811"/>
    <n v="0.99552583906847558"/>
    <n v="8.0943145815956079"/>
    <n v="1843.4655000645557"/>
    <n v="0.99562838072117987"/>
    <n v="8.0748667974104844"/>
    <n v="1843.4849478487408"/>
    <n v="0.99563888418103641"/>
    <n v="8.0260432913393203"/>
    <n v="1843.533771354812"/>
    <n v="0.99566525303268516"/>
    <n v="8.2139153186324521"/>
    <n v="1843.345899327519"/>
    <n v="0.99556378613660823"/>
  </r>
  <r>
    <x v="363"/>
    <x v="2"/>
    <d v="2017-12-10T00:00:00"/>
    <n v="1576.5534566002761"/>
    <n v="1926.8986691781151"/>
    <n v="1540.9656036917827"/>
    <n v="7.3401645142999348"/>
    <n v="7.3629963868151078"/>
    <n v="233.56347505189274"/>
    <n v="231.27363707527465"/>
    <n v="232.40722022490317"/>
    <n v="5.4484910925885401"/>
    <n v="5.4534538819306695"/>
    <n v="116.78173752594637"/>
    <n v="116.29386933825917"/>
    <n v="116.43486107784949"/>
    <n v="4.7573319842539812"/>
    <n v="4.7603067013707241"/>
    <x v="363"/>
    <n v="7.5922813634584774"/>
    <x v="0"/>
    <n v="50"/>
    <x v="363"/>
    <n v="17.545987591142456"/>
    <x v="0"/>
    <n v="0"/>
    <n v="0"/>
    <n v="1"/>
    <n v="0"/>
    <n v="0"/>
    <n v="0"/>
    <n v="2880.1609104980489"/>
    <n v="-897.32899249080288"/>
    <n v="0.45254919710623887"/>
    <n v="2739.6382608865556"/>
    <n v="-756.80634287930957"/>
    <n v="0.38167952412219741"/>
    <n v="2475.4157823495257"/>
    <n v="-492.58386434227964"/>
    <n v="0.24842441755594108"/>
    <n v="4977.4141553139816"/>
    <n v="-2994.5822373067358"/>
    <n v="1.5102552113021779"/>
    <n v="4947.6409812421043"/>
    <n v="-2964.8090632348585"/>
    <n v="1.4952397307657339"/>
    <n v="3910.304701566467"/>
    <n v="-1927.4727835592209"/>
    <n v="0.97208077298671824"/>
    <n v="8.3031269293972869"/>
    <n v="1974.5287910778488"/>
    <n v="0.99581249078452305"/>
    <n v="8.2848864510742022"/>
    <n v="1974.5470315561718"/>
    <n v="0.99582168999004184"/>
    <n v="8.0974650299269406"/>
    <n v="1974.7344529773191"/>
    <n v="0.99591621208212899"/>
    <n v="8.0766778806867023"/>
    <n v="1974.7552401265593"/>
    <n v="0.99592669564810932"/>
    <n v="8.0271692581787928"/>
    <n v="1974.8047487490671"/>
    <n v="0.99595166429121929"/>
    <n v="8.2167877303094876"/>
    <n v="1974.6151302769365"/>
    <n v="0.99585603416220603"/>
  </r>
  <r>
    <x v="364"/>
    <x v="2"/>
    <d v="2017-12-17T00:00:00"/>
    <n v="1592.3189911662789"/>
    <n v="1946.1676558698964"/>
    <n v="1556.3716199341313"/>
    <n v="7.3501125065147814"/>
    <n v="7.3729467176682757"/>
    <n v="235.89910980241172"/>
    <n v="233.58637343884317"/>
    <n v="234.73129242715223"/>
    <n v="5.458441423441708"/>
    <n v="5.4634042127838374"/>
    <n v="117.94955490120586"/>
    <n v="117.45284923232185"/>
    <n v="117.59920968862801"/>
    <n v="4.7672823151071491"/>
    <n v="4.770257032223892"/>
    <x v="364"/>
    <n v="7.5249453402723789"/>
    <x v="0"/>
    <n v="51"/>
    <x v="364"/>
    <n v="17.575836245063638"/>
    <x v="0"/>
    <n v="0"/>
    <n v="0"/>
    <n v="1"/>
    <n v="0"/>
    <n v="0"/>
    <n v="0"/>
    <n v="2895.6651941484661"/>
    <n v="-1041.9532942139115"/>
    <n v="0.56209020088326433"/>
    <n v="2749.8918254554465"/>
    <n v="-896.17992552089186"/>
    <n v="0.48345156847325171"/>
    <n v="2482.1626383557727"/>
    <n v="-628.45073842121815"/>
    <n v="0.33902287536882386"/>
    <n v="4980.8917270952361"/>
    <n v="-3127.1798271606813"/>
    <n v="1.6869826574836611"/>
    <n v="4951.7554244528792"/>
    <n v="-3098.0435245183244"/>
    <n v="1.671264841439331"/>
    <n v="3915.3873435897876"/>
    <n v="-2061.6754436552328"/>
    <n v="1.1121876294412418"/>
    <n v="8.3042282766872866"/>
    <n v="1845.4076716578672"/>
    <n v="0.99552021634161136"/>
    <n v="8.2855963170779781"/>
    <n v="1845.4263036174766"/>
    <n v="0.99553026750415174"/>
    <n v="8.1006154782582733"/>
    <n v="1845.6112844562963"/>
    <n v="0.99563005692602813"/>
    <n v="8.0784889639629203"/>
    <n v="1845.6334109705917"/>
    <n v="0.99564199325458935"/>
    <n v="8.028295050324056"/>
    <n v="1845.6836048842306"/>
    <n v="0.99566907077059419"/>
    <n v="8.2196602416554292"/>
    <n v="1845.4922396928991"/>
    <n v="0.99556583725769598"/>
  </r>
  <r>
    <x v="365"/>
    <x v="2"/>
    <d v="2017-12-24T00:00:00"/>
    <n v="1608.2421810779413"/>
    <n v="1965.6293324285948"/>
    <n v="1571.9327882772743"/>
    <n v="7.3600612165263"/>
    <n v="7.3828970485214436"/>
    <n v="238.25810090043578"/>
    <n v="235.92223716963946"/>
    <n v="237.07860535142373"/>
    <n v="5.4683917542948759"/>
    <n v="5.4733545436370052"/>
    <n v="119.12905045021789"/>
    <n v="118.62619008484907"/>
    <n v="118.77520178551427"/>
    <n v="4.7772326459603169"/>
    <n v="4.7802073630770598"/>
    <x v="365"/>
    <n v="7.561400986448275"/>
    <x v="0"/>
    <n v="52"/>
    <x v="365"/>
    <n v="17.605685616781493"/>
    <x v="0"/>
    <n v="0"/>
    <n v="0"/>
    <n v="1"/>
    <n v="0"/>
    <n v="0"/>
    <n v="0"/>
    <n v="2911.3245206353868"/>
    <n v="-988.7874447337374"/>
    <n v="0.51431384971861027"/>
    <n v="2760.2479256700253"/>
    <n v="-837.71084976837597"/>
    <n v="0.43573196078702331"/>
    <n v="2488.9769629220818"/>
    <n v="-566.43988702043248"/>
    <n v="0.29463145034785776"/>
    <n v="4984.404074594303"/>
    <n v="-3061.8669986926534"/>
    <n v="1.5926179198685522"/>
    <n v="4955.9110120957621"/>
    <n v="-3033.3739361941125"/>
    <n v="1.5777973669358196"/>
    <n v="3920.5208120333409"/>
    <n v="-1997.9837361316916"/>
    <n v="1.039243279713947"/>
    <n v="8.305329623977288"/>
    <n v="1914.2317462776721"/>
    <n v="0.99568001588729715"/>
    <n v="8.2863061830817557"/>
    <n v="1914.2507697185677"/>
    <n v="0.99568991085428327"/>
    <n v="8.1037659265896043"/>
    <n v="1914.4333099750597"/>
    <n v="0.99578485844139619"/>
    <n v="8.0803000472391382"/>
    <n v="1914.4567758544101"/>
    <n v="0.99579706412504443"/>
    <n v="8.0294207213935405"/>
    <n v="1914.5076551802558"/>
    <n v="0.99582352880366287"/>
    <n v="8.2225328220791596"/>
    <n v="1914.3145430795703"/>
    <n v="0.99572308231391438"/>
  </r>
  <r>
    <x v="366"/>
    <x v="2"/>
    <d v="2017-12-31T00:00:00"/>
    <n v="1624.3246028887206"/>
    <n v="1985.2856257528808"/>
    <n v="1587.650332660708"/>
    <n v="7.3700104240223272"/>
    <n v="7.3928473793746114"/>
    <n v="240.64068190944013"/>
    <n v="238.28145953953981"/>
    <n v="239.44939140493796"/>
    <n v="5.4783420851480447"/>
    <n v="5.4833048744901731"/>
    <n v="120.32034095472007"/>
    <n v="119.81209569375875"/>
    <n v="119.9629538033694"/>
    <n v="4.7871829768134848"/>
    <n v="4.7901576939302277"/>
    <x v="366"/>
    <n v="7.5406798853098218"/>
    <x v="0"/>
    <n v="53"/>
    <x v="366"/>
    <n v="17.635535485983858"/>
    <x v="0"/>
    <n v="0"/>
    <n v="0"/>
    <n v="1"/>
    <n v="0"/>
    <n v="0"/>
    <n v="0"/>
    <n v="2927.1404403871775"/>
    <n v="-1044.0305516038613"/>
    <n v="0.55441828319345354"/>
    <n v="2770.7075868867505"/>
    <n v="-887.59769810343437"/>
    <n v="0.47134673520137177"/>
    <n v="2495.8594307340541"/>
    <n v="-612.74954195073792"/>
    <n v="0.32539234465315114"/>
    <n v="4987.9515455683613"/>
    <n v="-3104.8416567850454"/>
    <n v="1.6487841072254654"/>
    <n v="4960.1081556150739"/>
    <n v="-3076.998266831758"/>
    <n v="1.6339982521252741"/>
    <n v="3925.7056151613301"/>
    <n v="-2042.595726378014"/>
    <n v="1.084692793843137"/>
    <n v="8.3064309712672895"/>
    <n v="1874.8034578120489"/>
    <n v="0.99558898234205861"/>
    <n v="8.2870160490855316"/>
    <n v="1874.8228727342307"/>
    <n v="0.99559929237351108"/>
    <n v="8.1069163749209352"/>
    <n v="1875.0029724083952"/>
    <n v="0.99569493186605329"/>
    <n v="8.0821111305153561"/>
    <n v="1875.0277776528008"/>
    <n v="0.99570810435511159"/>
    <n v="8.0305463085488356"/>
    <n v="1875.0793424747674"/>
    <n v="0.9957354871553793"/>
    <n v="8.2254054503787515"/>
    <n v="1874.8844833329374"/>
    <n v="0.99563200984744804"/>
  </r>
  <r>
    <x v="367"/>
    <x v="2"/>
    <d v="2018-01-07T00:00:00"/>
    <n v="1640.567848917608"/>
    <n v="2005.1384820104099"/>
    <n v="1603.5255875377779"/>
    <n v="7.3799599763104009"/>
    <n v="7.4027977102277802"/>
    <n v="243.04708872853453"/>
    <n v="240.66427413403716"/>
    <n v="241.84388531898733"/>
    <n v="5.4882924160012125"/>
    <n v="5.493255205343341"/>
    <n v="121.52354436426727"/>
    <n v="121.01010976311471"/>
    <n v="121.16258334140309"/>
    <n v="4.7971333076666527"/>
    <n v="4.8001080247833965"/>
    <x v="367"/>
    <n v="7.7079391859146966"/>
    <x v="1"/>
    <n v="2"/>
    <x v="367"/>
    <n v="17.665385699978266"/>
    <x v="0"/>
    <n v="0"/>
    <n v="0"/>
    <n v="1"/>
    <n v="0"/>
    <n v="0"/>
    <n v="0"/>
    <n v="2943.1145193364864"/>
    <n v="-717.16426080041128"/>
    <n v="0.32218341719462484"/>
    <n v="2781.2718447156431"/>
    <n v="-555.32158617956793"/>
    <n v="0.24947618845031261"/>
    <n v="2502.8107232241459"/>
    <n v="-276.86046468807081"/>
    <n v="0.12437854962228656"/>
    <n v="4991.5344912521596"/>
    <n v="-2765.5842327160844"/>
    <n v="1.2424285862231741"/>
    <n v="4964.3472705695795"/>
    <n v="-2738.3970120335043"/>
    <n v="1.2302148269182109"/>
    <n v="3930.9422663205992"/>
    <n v="-1704.992007784524"/>
    <n v="0.76596141411795693"/>
    <n v="8.3075323185572891"/>
    <n v="2217.642726217518"/>
    <n v="0.99626787153634744"/>
    <n v="8.2877259150893074"/>
    <n v="2217.662532620986"/>
    <n v="0.99627676949055466"/>
    <n v="8.1100668232522679"/>
    <n v="2217.8401917128231"/>
    <n v="0.9963565821867979"/>
    <n v="8.0839222137915741"/>
    <n v="2217.8663363222836"/>
    <n v="0.99636832755683047"/>
    <n v="8.0316718375456482"/>
    <n v="2217.9185866985295"/>
    <n v="0.99639180084696599"/>
    <n v="8.2282781118597033"/>
    <n v="2217.7219804242154"/>
    <n v="0.99630347619839843"/>
  </r>
  <r>
    <x v="368"/>
    <x v="2"/>
    <d v="2018-01-14T00:00:00"/>
    <n v="1656.9735274067843"/>
    <n v="2025.1898668305141"/>
    <n v="1619.5599694984799"/>
    <n v="7.3899097675636423"/>
    <n v="7.4127480410809481"/>
    <n v="245.47755961581987"/>
    <n v="243.07091687492851"/>
    <n v="244.26232417217722"/>
    <n v="5.4982427468543804"/>
    <n v="5.5032055361965098"/>
    <n v="122.73877980790994"/>
    <n v="122.22017879447137"/>
    <n v="122.37420917481714"/>
    <n v="4.8070836385198215"/>
    <n v="4.8100583556365644"/>
    <x v="368"/>
    <n v="7.6826280927908206"/>
    <x v="1"/>
    <n v="3"/>
    <x v="368"/>
    <n v="17.695236152937845"/>
    <x v="0"/>
    <n v="0"/>
    <n v="0"/>
    <n v="1"/>
    <n v="0"/>
    <n v="0"/>
    <n v="0"/>
    <n v="2959.2483390752882"/>
    <n v="-788.93226368204387"/>
    <n v="0.36351030738188467"/>
    <n v="2791.9417451228246"/>
    <n v="-621.6256697295803"/>
    <n v="0.28642172298196084"/>
    <n v="2509.8315286391389"/>
    <n v="-339.51545324589461"/>
    <n v="0.15643594824517762"/>
    <n v="4995.1532663927965"/>
    <n v="-2824.8371909995521"/>
    <n v="1.301578706911487"/>
    <n v="4968.6287766736295"/>
    <n v="-2798.3127012803852"/>
    <n v="1.289357219903259"/>
    <n v="3936.2312839914612"/>
    <n v="-1765.9152085982169"/>
    <n v="0.81366729418812733"/>
    <n v="8.3086336658472906"/>
    <n v="2162.0074417273972"/>
    <n v="0.99617169417853502"/>
    <n v="8.2884357810930851"/>
    <n v="2162.0276396121512"/>
    <n v="0.99618100060398285"/>
    <n v="8.1132172715836006"/>
    <n v="2162.2028581216609"/>
    <n v="0.99626173470142443"/>
    <n v="8.0857332970677938"/>
    <n v="2162.2303420961766"/>
    <n v="0.99627439828293096"/>
    <n v="8.0327973262345367"/>
    <n v="2162.2832780670096"/>
    <n v="0.99629878918683346"/>
    <n v="8.2311507963376798"/>
    <n v="2162.0849245969066"/>
    <n v="0.99620739536989045"/>
  </r>
  <r>
    <x v="369"/>
    <x v="2"/>
    <d v="2018-01-21T00:00:00"/>
    <n v="1673.543262680852"/>
    <n v="2045.4417654988192"/>
    <n v="1635.7549574531915"/>
    <n v="7.3998597244364932"/>
    <n v="7.422698371934116"/>
    <n v="247.93233521197808"/>
    <n v="245.50162604345331"/>
    <n v="246.70494741389899"/>
    <n v="5.5081930777075483"/>
    <n v="5.5131558670496776"/>
    <n v="123.96616760598904"/>
    <n v="123.44237096253373"/>
    <n v="123.5979512665653"/>
    <n v="4.8170339693729893"/>
    <n v="4.8200086864897322"/>
    <x v="369"/>
    <n v="7.7324681655109933"/>
    <x v="1"/>
    <n v="4"/>
    <x v="369"/>
    <n v="17.725086771517031"/>
    <x v="0"/>
    <n v="0"/>
    <n v="0"/>
    <n v="1"/>
    <n v="0"/>
    <n v="0"/>
    <n v="0"/>
    <n v="2975.5434970114775"/>
    <n v="-694.31779634599889"/>
    <n v="0.30436172805849621"/>
    <n v="2802.7183445340779"/>
    <n v="-521.49264386859932"/>
    <n v="0.22860195013429385"/>
    <n v="2516.922542108282"/>
    <n v="-235.69684144280336"/>
    <n v="0.10332026391516014"/>
    <n v="4998.8082292848394"/>
    <n v="-2717.5825286193608"/>
    <n v="1.191281742892248"/>
    <n v="4972.9530978387202"/>
    <n v="-2691.7273971732416"/>
    <n v="1.179947865916122"/>
    <n v="3941.5731918390311"/>
    <n v="-1660.3474911735525"/>
    <n v="0.7278313104613876"/>
    <n v="8.309735013137292"/>
    <n v="2272.9159656523411"/>
    <n v="0.99635733763182077"/>
    <n v="8.289145647096861"/>
    <n v="2272.9365550183816"/>
    <n v="0.9963663632034836"/>
    <n v="8.1163677199149333"/>
    <n v="2273.1093329455634"/>
    <n v="0.99644210227968788"/>
    <n v="8.0875443803440117"/>
    <n v="2273.1381562851348"/>
    <n v="0.99645473730285239"/>
    <n v="8.0339227869872083"/>
    <n v="2273.1917778784914"/>
    <n v="0.99647824290922049"/>
    <n v="8.2340234967542028"/>
    <n v="2272.9916771687244"/>
    <n v="0.99639052659526317"/>
  </r>
  <r>
    <x v="370"/>
    <x v="2"/>
    <d v="2018-01-28T00:00:00"/>
    <n v="1690.2786953076602"/>
    <n v="2065.8961831538072"/>
    <n v="1652.112078809532"/>
    <n v="7.4098097960952991"/>
    <n v="7.4326487027872838"/>
    <n v="250.41165856409785"/>
    <n v="247.9566423037756"/>
    <n v="249.17199688803797"/>
    <n v="5.5181434085607171"/>
    <n v="5.5231061979028455"/>
    <n v="125.20582928204891"/>
    <n v="124.67679178619434"/>
    <n v="124.83393077923094"/>
    <n v="4.8269843002261572"/>
    <n v="4.8299590173429001"/>
    <x v="370"/>
    <n v="7.7197011543595124"/>
    <x v="1"/>
    <n v="5"/>
    <x v="370"/>
    <n v="17.754937504882175"/>
    <x v="0"/>
    <n v="0"/>
    <n v="0"/>
    <n v="1"/>
    <n v="0"/>
    <n v="0"/>
    <n v="0"/>
    <n v="2992.0016065270293"/>
    <n v="-739.71521251270769"/>
    <n v="0.32842857572579381"/>
    <n v="2813.6027099394432"/>
    <n v="-561.31631592512167"/>
    <n v="0.24922066634903822"/>
    <n v="2524.0844657121161"/>
    <n v="-271.79807169779451"/>
    <n v="0.12067651450549331"/>
    <n v="5002.4997418058028"/>
    <n v="-2750.2133477914813"/>
    <n v="1.2210762161954407"/>
    <n v="4977.3206622154612"/>
    <n v="-2725.0342682011396"/>
    <n v="1.2098968743243281"/>
    <n v="3946.9685187650775"/>
    <n v="-1694.682124750756"/>
    <n v="0.75242745738488004"/>
    <n v="8.3108363604272917"/>
    <n v="2243.9755576538942"/>
    <n v="0.99631004459179162"/>
    <n v="8.2898555131006368"/>
    <n v="2243.996538501221"/>
    <n v="0.99631935994679377"/>
    <n v="8.119518168246266"/>
    <n v="2244.1668758460751"/>
    <n v="0.99639498858145881"/>
    <n v="8.0893554636202296"/>
    <n v="2244.1970385507011"/>
    <n v="0.9964083806193037"/>
    <n v="8.0350482283781322"/>
    <n v="2244.2513457859436"/>
    <n v="0.99643249266623823"/>
    <n v="8.236896208217253"/>
    <n v="2244.0494978061042"/>
    <n v="0.99634287352172102"/>
  </r>
  <r>
    <x v="371"/>
    <x v="2"/>
    <d v="2018-02-04T00:00:00"/>
    <n v="1707.1814822607369"/>
    <n v="2086.5551449853451"/>
    <n v="1668.6328998448935"/>
    <n v="7.419759947308771"/>
    <n v="7.4425990336404517"/>
    <n v="252.91577514973883"/>
    <n v="250.43620872675723"/>
    <n v="251.66371685691834"/>
    <n v="5.5280937394138849"/>
    <n v="5.5330565287560134"/>
    <n v="126.45788757486942"/>
    <n v="125.92355883826689"/>
    <n v="126.08227008702326"/>
    <n v="4.8369346310793251"/>
    <n v="4.839909348196068"/>
    <x v="371"/>
    <n v="7.7207566572839577"/>
    <x v="1"/>
    <n v="6"/>
    <x v="371"/>
    <n v="17.784788317801983"/>
    <x v="0"/>
    <n v="0"/>
    <n v="0"/>
    <n v="1"/>
    <n v="0"/>
    <n v="0"/>
    <n v="0"/>
    <n v="3008.624297137736"/>
    <n v="-753.95935318546253"/>
    <n v="0.33439973207895951"/>
    <n v="2824.5959189988625"/>
    <n v="-569.93097504658908"/>
    <n v="0.25277856764275541"/>
    <n v="2531.3180085519889"/>
    <n v="-276.65306459971544"/>
    <n v="0.12270251743691971"/>
    <n v="5006.2281694519761"/>
    <n v="-2751.5632254997026"/>
    <n v="1.2203867509805695"/>
    <n v="4981.7319022359698"/>
    <n v="-2727.0669582836963"/>
    <n v="1.2095220469890904"/>
    <n v="3952.4177989603841"/>
    <n v="-1697.7528550081106"/>
    <n v="0.75299563226102495"/>
    <n v="8.3119377077172913"/>
    <n v="2246.3530062445561"/>
    <n v="0.99631344882084916"/>
    <n v="8.2905653791044127"/>
    <n v="2246.374378573169"/>
    <n v="0.99632292798034472"/>
    <n v="8.1226686165775988"/>
    <n v="2246.5422753356956"/>
    <n v="0.99639739437189312"/>
    <n v="8.0911665468964475"/>
    <n v="2246.5737774053769"/>
    <n v="0.99641136632358629"/>
    <n v="8.0361736563500124"/>
    <n v="2246.6287702959235"/>
    <n v="0.99643575703879839"/>
    <n v="8.2397689273363177"/>
    <n v="2246.4251750249373"/>
    <n v="0.99634545747054881"/>
  </r>
  <r>
    <x v="372"/>
    <x v="2"/>
    <d v="2018-02-11T00:00:00"/>
    <n v="1724.253297083344"/>
    <n v="2107.4206964351984"/>
    <n v="1685.3190190164285"/>
    <n v="7.429710153659161"/>
    <n v="7.4525493644936196"/>
    <n v="255.4449329012362"/>
    <n v="252.94057081399671"/>
    <n v="254.18035402548753"/>
    <n v="5.5380440702670528"/>
    <n v="5.5430068596091813"/>
    <n v="127.7224664506181"/>
    <n v="127.18279416691273"/>
    <n v="127.34309278789348"/>
    <n v="4.8468849619324939"/>
    <n v="4.8498596790492368"/>
    <x v="372"/>
    <n v="7.6551200346838337"/>
    <x v="1"/>
    <n v="7"/>
    <x v="372"/>
    <n v="17.814639185858709"/>
    <x v="0"/>
    <n v="0"/>
    <n v="0"/>
    <n v="1"/>
    <n v="0"/>
    <n v="0"/>
    <n v="0"/>
    <n v="3025.4132146545498"/>
    <n v="-913.98466595138052"/>
    <n v="0.43287501559678454"/>
    <n v="2835.699060148876"/>
    <n v="-724.27051144570669"/>
    <n v="0.34302392656883923"/>
    <n v="2538.6238868202599"/>
    <n v="-427.19533811709061"/>
    <n v="0.20232526380278046"/>
    <n v="5009.9938813746103"/>
    <n v="-2898.565332671441"/>
    <n v="1.3727982102220451"/>
    <n v="4986.1872546566847"/>
    <n v="-2874.7587059535153"/>
    <n v="1.3615230824264359"/>
    <n v="3957.9215719576432"/>
    <n v="-1846.4930232544739"/>
    <n v="0.87452309214469148"/>
    <n v="8.3130390550072928"/>
    <n v="2103.1155096481621"/>
    <n v="0.99606283667040829"/>
    <n v="8.2912752451081904"/>
    <n v="2103.1372734580609"/>
    <n v="0.9960731442936106"/>
    <n v="8.1258190649089315"/>
    <n v="2103.3027296382602"/>
    <n v="0.99615150649075956"/>
    <n v="8.0929776301726655"/>
    <n v="2103.3355710729966"/>
    <n v="0.99616706062104565"/>
    <n v="8.0372990750215649"/>
    <n v="2103.3912496281478"/>
    <n v="0.99619343070834288"/>
    <n v="8.2426416517615309"/>
    <n v="2103.1859070514079"/>
    <n v="0.99609617779544368"/>
  </r>
  <r>
    <x v="373"/>
    <x v="2"/>
    <d v="2018-02-18T00:00:00"/>
    <n v="1741.495830054178"/>
    <n v="2128.4949033995508"/>
    <n v="1702.1720623277533"/>
    <n v="7.439660398223265"/>
    <n v="7.4624996953467884"/>
    <n v="257.99938223024861"/>
    <n v="255.46997652212266"/>
    <n v="256.72215756574241"/>
    <n v="5.5479944011202207"/>
    <n v="5.55295719046235"/>
    <n v="128.99969111512431"/>
    <n v="128.45462203066083"/>
    <n v="128.61652371577244"/>
    <n v="4.8568352927856617"/>
    <n v="4.8598100099024046"/>
    <x v="373"/>
    <n v="7.5748377071139688"/>
    <x v="1"/>
    <n v="8"/>
    <x v="373"/>
    <n v="17.844490092129146"/>
    <x v="0"/>
    <n v="0"/>
    <n v="0"/>
    <n v="1"/>
    <n v="0"/>
    <n v="0"/>
    <n v="0"/>
    <n v="3042.3700213465327"/>
    <n v="-1093.826019169552"/>
    <n v="0.56135556494874728"/>
    <n v="2846.9132327103898"/>
    <n v="-898.36923053340911"/>
    <n v="0.46104641698094573"/>
    <n v="2546.0028238712139"/>
    <n v="-597.45882169423317"/>
    <n v="0.3066180804881653"/>
    <n v="5013.7972504164718"/>
    <n v="-3065.2532482394909"/>
    <n v="1.5730993217576221"/>
    <n v="4990.6871606016057"/>
    <n v="-3042.1431584246247"/>
    <n v="1.5612391380568451"/>
    <n v="3963.4803826848756"/>
    <n v="-2014.9363805078949"/>
    <n v="1.0340728144998206"/>
    <n v="8.3141404022972942"/>
    <n v="1940.2298617746835"/>
    <n v="0.99573315234708148"/>
    <n v="8.2919851111119662"/>
    <n v="1940.2520170658688"/>
    <n v="0.99574452252458867"/>
    <n v="8.1289695132402624"/>
    <n v="1940.4150326637405"/>
    <n v="0.99582818273328277"/>
    <n v="8.0947887134488834"/>
    <n v="1940.4492134635318"/>
    <n v="0.99584572444635322"/>
    <n v="8.0384244872473438"/>
    <n v="1940.5055776897334"/>
    <n v="0.99587465077603254"/>
    <n v="8.2455143798642734"/>
    <n v="1940.2984877971164"/>
    <n v="0.99576837147600872"/>
  </r>
  <r>
    <x v="374"/>
    <x v="2"/>
    <d v="2018-02-25T00:00:00"/>
    <n v="1758.9107883547194"/>
    <n v="2149.7798524335462"/>
    <n v="1719.1936801358431"/>
    <n v="7.4496106692721273"/>
    <n v="7.4724500261999562"/>
    <n v="260.57937605255108"/>
    <n v="258.02467628733689"/>
    <n v="259.28937914139988"/>
    <n v="5.5579447319733895"/>
    <n v="5.5629075213155179"/>
    <n v="130.28968802627554"/>
    <n v="129.73916822759111"/>
    <n v="129.90268895293016"/>
    <n v="4.8667856236388296"/>
    <n v="4.8697603407555725"/>
    <x v="374"/>
    <n v="7.7538467438462124"/>
    <x v="1"/>
    <n v="9"/>
    <x v="374"/>
    <n v="17.874341024884345"/>
    <x v="0"/>
    <n v="0"/>
    <n v="0"/>
    <n v="1"/>
    <n v="0"/>
    <n v="0"/>
    <n v="0"/>
    <n v="3059.4963961054345"/>
    <n v="-728.97628838681203"/>
    <n v="0.31279553691575601"/>
    <n v="2858.239546997519"/>
    <n v="-527.71943927889652"/>
    <n v="0.22643848363766669"/>
    <n v="2553.4555502926778"/>
    <n v="-222.93544257405529"/>
    <n v="9.56590942235164E-2"/>
    <n v="5017.6386531487515"/>
    <n v="-2687.118545430129"/>
    <n v="1.1530123840298403"/>
    <n v="4995.2320656059755"/>
    <n v="-2664.711957887353"/>
    <n v="1.1433979690035265"/>
    <n v="3969.0947815193804"/>
    <n v="-1638.5746738007579"/>
    <n v="0.70309398677738966"/>
    <n v="8.3152417495872939"/>
    <n v="2322.2048659690354"/>
    <n v="0.99643202316854196"/>
    <n v="8.2926949771157421"/>
    <n v="2322.2274127415067"/>
    <n v="0.99644169773534641"/>
    <n v="8.1321199615715933"/>
    <n v="2322.3879877570507"/>
    <n v="0.99651059867081238"/>
    <n v="8.0965997967251013"/>
    <n v="2322.4235079218975"/>
    <n v="0.9965258399745579"/>
    <n v="8.0395498950057505"/>
    <n v="2322.4805578236169"/>
    <n v="0.9965503194465567"/>
    <n v="8.2483871105158002"/>
    <n v="2322.2717206081065"/>
    <n v="0.99646070974320389"/>
  </r>
  <r>
    <x v="375"/>
    <x v="2"/>
    <d v="2018-03-04T00:00:00"/>
    <n v="1776.4998962382667"/>
    <n v="2171.2776509578816"/>
    <n v="1736.38554496657"/>
    <n v="7.4595609586767644"/>
    <n v="7.4824003570531241"/>
    <n v="263.18516981307658"/>
    <n v="260.60492305020671"/>
    <n v="261.88227293281386"/>
    <n v="5.5678950628265573"/>
    <n v="5.5728578521686858"/>
    <n v="131.59258490653829"/>
    <n v="131.03655990285412"/>
    <n v="131.20171584245946"/>
    <n v="4.8767359544919975"/>
    <n v="4.8797106716087404"/>
    <x v="375"/>
    <n v="7.658883064122759"/>
    <x v="1"/>
    <n v="10"/>
    <x v="375"/>
    <n v="17.904191975995321"/>
    <x v="0"/>
    <n v="0"/>
    <n v="0"/>
    <n v="1"/>
    <n v="0"/>
    <n v="0"/>
    <n v="0"/>
    <n v="3076.7940346119258"/>
    <n v="-957.40515002611755"/>
    <n v="0.45173642128128039"/>
    <n v="2869.6791244275191"/>
    <n v="-750.2902398417109"/>
    <n v="0.35401253884953726"/>
    <n v="2560.9828039783561"/>
    <n v="-441.59391939254783"/>
    <n v="0.20835908058414132"/>
    <n v="5021.5184699083538"/>
    <n v="-2902.1295853225456"/>
    <n v="1.369323773673423"/>
    <n v="4999.8224196603896"/>
    <n v="-2880.4335350745814"/>
    <n v="1.3590868367876261"/>
    <n v="3974.7653243422296"/>
    <n v="-1855.3764397564214"/>
    <n v="0.87542991909152024"/>
    <n v="8.3163430968772936"/>
    <n v="2111.0725414889307"/>
    <n v="0.99607606553126615"/>
    <n v="8.2934048431195198"/>
    <n v="2111.0954797426889"/>
    <n v="0.99608688858215844"/>
    <n v="8.135270409902926"/>
    <n v="2111.2536141759051"/>
    <n v="0.99616150180409524"/>
    <n v="8.0984108800013193"/>
    <n v="2111.290473705807"/>
    <n v="0.99617889338813637"/>
    <n v="8.0406752996679636"/>
    <n v="2111.3482092861404"/>
    <n v="0.99620613500516719"/>
    <n v="8.2512598429338126"/>
    <n v="2111.1376247428743"/>
    <n v="0.9961067740314461"/>
  </r>
  <r>
    <x v="376"/>
    <x v="2"/>
    <d v="2018-03-11T00:00:00"/>
    <n v="1794.2648952006493"/>
    <n v="2192.9904274674604"/>
    <n v="1753.7493500367937"/>
    <n v="7.4695112608032268"/>
    <n v="7.492350687906292"/>
    <n v="265.81702151120737"/>
    <n v="263.21097228070704"/>
    <n v="264.50109566214201"/>
    <n v="5.5778453936797252"/>
    <n v="5.5828081830218546"/>
    <n v="132.90851075560369"/>
    <n v="132.34692549977882"/>
    <n v="132.51373300088406"/>
    <n v="4.8866862853451662"/>
    <n v="4.8896610024619092"/>
    <x v="376"/>
    <n v="7.7867836674598436"/>
    <x v="1"/>
    <n v="11"/>
    <x v="376"/>
    <n v="17.934042939828117"/>
    <x v="0"/>
    <n v="0"/>
    <n v="0"/>
    <n v="1"/>
    <n v="0"/>
    <n v="0"/>
    <n v="0"/>
    <n v="3094.2646495034815"/>
    <n v="-685.70626340902936"/>
    <n v="0.28469571979981029"/>
    <n v="2881.233097631819"/>
    <n v="-472.67471153736687"/>
    <n v="0.19624797732382263"/>
    <n v="2568.5853302008909"/>
    <n v="-160.0269441064388"/>
    <n v="6.6440965280450265E-2"/>
    <n v="5025.4370848355529"/>
    <n v="-2616.8786987411008"/>
    <n v="1.0864917013635058"/>
    <n v="5004.4586772553484"/>
    <n v="-2595.9002911608964"/>
    <n v="1.077781757813322"/>
    <n v="3980.4925725933076"/>
    <n v="-1571.9341864988555"/>
    <n v="0.65264524853300021"/>
    <n v="8.317444444167295"/>
    <n v="2400.2409416502846"/>
    <n v="0.99654671255129734"/>
    <n v="8.2941147091232956"/>
    <n v="2400.2642713853288"/>
    <n v="0.99655639873336332"/>
    <n v="8.1384208582342588"/>
    <n v="2400.4199652362176"/>
    <n v="0.9966210406585031"/>
    <n v="8.1002219632775372"/>
    <n v="2400.4581641311747"/>
    <n v="0.9966369003093124"/>
    <n v="8.0418007021842985"/>
    <n v="2400.5165853922676"/>
    <n v="0.99666115600576144"/>
    <n v="8.2541325765761187"/>
    <n v="2400.3042535178761"/>
    <n v="0.99657299875966043"/>
  </r>
  <r>
    <x v="377"/>
    <x v="2"/>
    <d v="2018-03-18T00:00:00"/>
    <n v="1812.2075441526558"/>
    <n v="2214.9203317421347"/>
    <n v="1771.2868082715522"/>
    <n v="7.4794615717467972"/>
    <n v="7.5023010187594608"/>
    <n v="268.47519172631939"/>
    <n v="265.84308200351325"/>
    <n v="267.14610661876338"/>
    <n v="5.5877957245328931"/>
    <n v="5.5927585138750224"/>
    <n v="134.2375958631597"/>
    <n v="133.67039475414543"/>
    <n v="133.83887033089289"/>
    <n v="4.8966366161983341"/>
    <n v="4.899611333315077"/>
    <x v="377"/>
    <n v="7.7109525883988654"/>
    <x v="1"/>
    <n v="12"/>
    <x v="377"/>
    <n v="17.963893912478024"/>
    <x v="0"/>
    <n v="0"/>
    <n v="0"/>
    <n v="1"/>
    <n v="0"/>
    <n v="0"/>
    <n v="0"/>
    <n v="3111.909970543953"/>
    <n v="-879.24191133401746"/>
    <n v="0.39380771705273149"/>
    <n v="2892.9026105681619"/>
    <n v="-660.23455135822633"/>
    <n v="0.29571549995294"/>
    <n v="2576.2638816856511"/>
    <n v="-343.59582247571552"/>
    <n v="0.15389471849984823"/>
    <n v="5029.3948859120228"/>
    <n v="-2796.7268267020872"/>
    <n v="1.2526388843004959"/>
    <n v="5009.1412974262557"/>
    <n v="-2776.4732382163202"/>
    <n v="1.2435674110905759"/>
    <n v="3986.2770933268966"/>
    <n v="-1753.6090341169611"/>
    <n v="0.7854320425659258"/>
    <n v="8.3185457914572964"/>
    <n v="2224.3495134184782"/>
    <n v="0.99627416813836578"/>
    <n v="8.2948245751270715"/>
    <n v="2224.3732346348083"/>
    <n v="0.99628479274341275"/>
    <n v="8.1415713065655915"/>
    <n v="2224.5264879033698"/>
    <n v="0.99635343405707755"/>
    <n v="8.1020330465537569"/>
    <n v="2224.5660261633816"/>
    <n v="0.99637114303080909"/>
    <n v="8.0429261032133859"/>
    <n v="2224.6251331067224"/>
    <n v="0.99639761671241922"/>
    <n v="8.2570053110669477"/>
    <n v="2224.4110538988684"/>
    <n v="0.99630173178811499"/>
  </r>
  <r>
    <x v="378"/>
    <x v="2"/>
    <d v="2018-03-25T00:00:00"/>
    <n v="1830.3296195941823"/>
    <n v="2237.0695350595561"/>
    <n v="1788.9996516683414"/>
    <n v="7.4894118888012331"/>
    <n v="7.5122513496126286"/>
    <n v="271.15994364358255"/>
    <n v="268.5015128235479"/>
    <n v="269.81756768495097"/>
    <n v="5.597746055386061"/>
    <n v="5.6027088447281903"/>
    <n v="135.57997182179128"/>
    <n v="135.00709870149751"/>
    <n v="135.1772590342018"/>
    <n v="4.906586947051502"/>
    <n v="4.9095616641682449"/>
    <x v="378"/>
    <n v="7.7371073249810189"/>
    <x v="1"/>
    <n v="13"/>
    <x v="378"/>
    <n v="17.993744891238794"/>
    <x v="0"/>
    <n v="0"/>
    <n v="0"/>
    <n v="1"/>
    <n v="0"/>
    <n v="0"/>
    <n v="0"/>
    <n v="3129.7317447948294"/>
    <n v="-837.89848826970092"/>
    <n v="0.36560185427281933"/>
    <n v="2904.6888186338683"/>
    <n v="-612.85556210873983"/>
    <n v="0.26740844272325021"/>
    <n v="2584.0192186852591"/>
    <n v="-292.18596216013066"/>
    <n v="0.12749006121114687"/>
    <n v="5033.3922649992583"/>
    <n v="-2741.5590084741298"/>
    <n v="1.1962296998128363"/>
    <n v="5013.8707437988724"/>
    <n v="-2722.0374872737439"/>
    <n v="1.1877118370299287"/>
    <n v="3992.1194592678212"/>
    <n v="-1700.2862027426927"/>
    <n v="0.74188913957931746"/>
    <n v="8.3196471387472961"/>
    <n v="2283.5136093863812"/>
    <n v="0.99636987240888475"/>
    <n v="8.2955344411308474"/>
    <n v="2283.5377220839978"/>
    <n v="0.99638039354847818"/>
    <n v="8.1447217548969242"/>
    <n v="2283.6885347702314"/>
    <n v="0.99644619793708467"/>
    <n v="8.1038441298299748"/>
    <n v="2283.7294123952984"/>
    <n v="0.99646403414962348"/>
    <n v="8.0440515032117155"/>
    <n v="2283.7892050219166"/>
    <n v="0.99649012358106359"/>
    <n v="8.2598780461458627"/>
    <n v="2283.5733784789827"/>
    <n v="0.99639595157168226"/>
  </r>
  <r>
    <x v="379"/>
    <x v="2"/>
    <d v="2018-04-01T00:00:00"/>
    <n v="1848.6329157901241"/>
    <n v="2259.4402304101518"/>
    <n v="1806.8896309048762"/>
    <n v="7.4993622100909239"/>
    <n v="7.5222016804657965"/>
    <n v="273.8715430800184"/>
    <n v="271.18652795178315"/>
    <n v="272.51574336180045"/>
    <n v="5.6076963862392288"/>
    <n v="5.6126591755813582"/>
    <n v="136.9357715400092"/>
    <n v="136.35716968845568"/>
    <n v="136.52903162454382"/>
    <n v="4.9165372779046699"/>
    <n v="4.9195119950214128"/>
    <x v="379"/>
    <n v="7.5675133337407523"/>
    <x v="1"/>
    <n v="14"/>
    <x v="379"/>
    <n v="18.023595874234822"/>
    <x v="0"/>
    <n v="0"/>
    <n v="0"/>
    <n v="1"/>
    <n v="0"/>
    <n v="0"/>
    <n v="0"/>
    <n v="3147.7317367882142"/>
    <n v="-1213.4074595601728"/>
    <n v="0.62730301937740807"/>
    <n v="2916.592888780232"/>
    <n v="-982.26861155219058"/>
    <n v="0.50780968998632325"/>
    <n v="2591.8521090548629"/>
    <n v="-657.52783182682151"/>
    <n v="0.33992637096458478"/>
    <n v="5037.4296178773657"/>
    <n v="-3103.1053406493243"/>
    <n v="1.6042322257859418"/>
    <n v="5018.6474846352157"/>
    <n v="-3084.3232074071743"/>
    <n v="1.594522306170465"/>
    <n v="3998.0202488681552"/>
    <n v="-2063.6959716401138"/>
    <n v="1.0668821127538486"/>
    <n v="8.3207484860372976"/>
    <n v="1926.0035287420042"/>
    <n v="0.99569836940786305"/>
    <n v="8.296244307134625"/>
    <n v="1926.0280329209068"/>
    <n v="0.99571103749004097"/>
    <n v="8.1478722032282569"/>
    <n v="1926.1764050248132"/>
    <n v="0.99578774236608125"/>
    <n v="8.1056552131061927"/>
    <n v="1926.2186220149351"/>
    <n v="0.99580956755362549"/>
    <n v="8.0451769024956512"/>
    <n v="1926.2791003255459"/>
    <n v="0.99584083341288332"/>
    <n v="8.2627507816323593"/>
    <n v="1926.0615264464091"/>
    <n v="0.99572835285225636"/>
  </r>
  <r>
    <x v="380"/>
    <x v="2"/>
    <d v="2018-04-08T00:00:00"/>
    <n v="1867.1192449480254"/>
    <n v="2282.0346327142533"/>
    <n v="1824.9585151178208"/>
    <n v="7.5093125343159386"/>
    <n v="7.5321520113189644"/>
    <n v="276.6102585108186"/>
    <n v="273.89839323130087"/>
    <n v="275.2409007954185"/>
    <n v="5.6176467170923976"/>
    <n v="5.6226095064345261"/>
    <n v="138.3051292554093"/>
    <n v="137.72074138532321"/>
    <n v="137.89432194078927"/>
    <n v="4.9264876087578378"/>
    <n v="4.9294623258745807"/>
    <x v="380"/>
    <n v="7.5725944377866261"/>
    <x v="1"/>
    <n v="15"/>
    <x v="380"/>
    <n v="18.053446860166176"/>
    <x v="0"/>
    <n v="0"/>
    <n v="0"/>
    <n v="1"/>
    <n v="0"/>
    <n v="0"/>
    <n v="0"/>
    <n v="3165.9117287015333"/>
    <n v="-1221.7339363942842"/>
    <n v="0.6284064869110525"/>
    <n v="2928.6159996280594"/>
    <n v="-984.43820732081031"/>
    <n v="0.50635194539102835"/>
    <n v="2599.7633283281634"/>
    <n v="-655.58553602091433"/>
    <n v="0.33720451833929216"/>
    <n v="5041.5073442842549"/>
    <n v="-3097.3295519770058"/>
    <n v="1.5931308156242523"/>
    <n v="5023.4719928799223"/>
    <n v="-3079.2942005726732"/>
    <n v="1.5838542198953558"/>
    <n v="4003.9800463644924"/>
    <n v="-2059.8022540572433"/>
    <n v="1.0594721646381822"/>
    <n v="8.321849833327299"/>
    <n v="1935.8559424739217"/>
    <n v="0.99571960452060737"/>
    <n v="8.2969541731384009"/>
    <n v="1935.8808381341107"/>
    <n v="0.99573240975904165"/>
    <n v="8.1510226515595878"/>
    <n v="1936.0267696556896"/>
    <n v="0.99580747054934404"/>
    <n v="8.1074662963824107"/>
    <n v="1936.0703260108667"/>
    <n v="0.99582987403288825"/>
    <n v="8.0463023012844683"/>
    <n v="1936.1314900059647"/>
    <n v="0.99586133411608646"/>
    <n v="8.265623517401341"/>
    <n v="1935.9121687898478"/>
    <n v="0.99574852487765941"/>
  </r>
  <r>
    <x v="381"/>
    <x v="2"/>
    <d v="2018-04-15T00:00:00"/>
    <n v="1885.7904373975061"/>
    <n v="2304.8549790413963"/>
    <n v="1843.2080918017264"/>
    <n v="7.5192628605753375"/>
    <n v="7.5421023421721332"/>
    <n v="279.37636109592682"/>
    <n v="276.63737716361385"/>
    <n v="277.99330980337271"/>
    <n v="5.6275970479455655"/>
    <n v="5.6325598372876948"/>
    <n v="139.68818054796341"/>
    <n v="139.09794879917135"/>
    <n v="139.27326516019718"/>
    <n v="4.9364379396110065"/>
    <n v="4.9394126567277494"/>
    <x v="381"/>
    <n v="7.6359031246059432"/>
    <x v="1"/>
    <n v="16"/>
    <x v="381"/>
    <n v="18.08329784813191"/>
    <x v="0"/>
    <n v="0"/>
    <n v="0"/>
    <n v="1"/>
    <n v="0"/>
    <n v="0"/>
    <n v="0"/>
    <n v="3184.2735205339859"/>
    <n v="-1113.0327254277977"/>
    <n v="0.53737485668378548"/>
    <n v="2940.7593415843648"/>
    <n v="-869.51854647817663"/>
    <n v="0.41980562981022118"/>
    <n v="2607.7536597941967"/>
    <n v="-536.51286468800845"/>
    <n v="0.2590296917459578"/>
    <n v="5045.6258479552125"/>
    <n v="-2974.3850528490243"/>
    <n v="1.4360402034745234"/>
    <n v="5028.3447462070753"/>
    <n v="-2957.1039511008871"/>
    <n v="1.4276968462999409"/>
    <n v="4009.9994418357928"/>
    <n v="-1938.7586467296046"/>
    <n v="0.93603730252435879"/>
    <n v="8.3229511806172987"/>
    <n v="2062.9178439255711"/>
    <n v="0.99598165930282845"/>
    <n v="8.2976640391421768"/>
    <n v="2062.9431310670461"/>
    <n v="0.99599386799509393"/>
    <n v="8.1541730998909188"/>
    <n v="2063.0866220062971"/>
    <n v="0.99606314576308208"/>
    <n v="8.1092773796586286"/>
    <n v="2063.1315177265296"/>
    <n v="0.99608482152397793"/>
    <n v="8.0474276997301306"/>
    <n v="2063.193367406458"/>
    <n v="0.9961146826970847"/>
    <n v="8.2684962533661022"/>
    <n v="2062.972298852822"/>
    <n v="0.99600795027169098"/>
  </r>
  <r>
    <x v="382"/>
    <x v="2"/>
    <d v="2018-04-22T00:00:00"/>
    <n v="1904.648341771481"/>
    <n v="2327.90352883181"/>
    <n v="1861.6401667926525"/>
    <n v="7.5292131882447046"/>
    <n v="7.552052673025301"/>
    <n v="282.1701247068861"/>
    <n v="279.40375093524995"/>
    <n v="280.77324290140643"/>
    <n v="5.6375473787987334"/>
    <n v="5.6425101681408627"/>
    <n v="141.08506235344305"/>
    <n v="140.48892828716151"/>
    <n v="140.66599781179914"/>
    <n v="4.9463882704641744"/>
    <n v="4.9493629875809173"/>
    <x v="382"/>
    <n v="7.6398394270313572"/>
    <x v="1"/>
    <n v="17"/>
    <x v="382"/>
    <n v="18.113148837507612"/>
    <x v="0"/>
    <n v="0"/>
    <n v="0"/>
    <n v="1"/>
    <n v="0"/>
    <n v="0"/>
    <n v="0"/>
    <n v="3202.8189302847622"/>
    <n v="-1123.4090375417486"/>
    <n v="0.54025377173705047"/>
    <n v="2953.0241169602336"/>
    <n v="-873.61422421722"/>
    <n v="0.42012603059457826"/>
    <n v="2615.8238945748899"/>
    <n v="-536.41400183187625"/>
    <n v="0.25796453296866639"/>
    <n v="5049.7855366628792"/>
    <n v="-2970.3756439198655"/>
    <n v="1.428470478228586"/>
    <n v="5033.2662270675009"/>
    <n v="-2953.8563343244873"/>
    <n v="1.4205262486406489"/>
    <n v="4016.0790312618064"/>
    <n v="-1936.6691385187928"/>
    <n v="0.93135516248029049"/>
    <n v="8.3240525279072983"/>
    <n v="2071.0858402151061"/>
    <n v="0.99599691597267193"/>
    <n v="8.2983739051459544"/>
    <n v="2071.1115188378676"/>
    <n v="0.99600926496786091"/>
    <n v="8.1573235482222515"/>
    <n v="2071.2525691947912"/>
    <n v="0.99607709688374046"/>
    <n v="8.1110884629348465"/>
    <n v="2071.2988042800789"/>
    <n v="0.9960993315982376"/>
    <n v="8.0485530979379636"/>
    <n v="2071.3613396450755"/>
    <n v="0.99612940520960924"/>
    <n v="8.2713689894665539"/>
    <n v="2071.1385237535469"/>
    <n v="0.99602225178482939"/>
  </r>
  <r>
    <x v="383"/>
    <x v="2"/>
    <d v="2018-04-29T00:00:00"/>
    <n v="1923.6948251891959"/>
    <n v="2351.1825641201285"/>
    <n v="1880.2565643116154"/>
    <n v="7.5391635168912785"/>
    <n v="7.5620030038784689"/>
    <n v="284.99182595395496"/>
    <n v="282.19778844460245"/>
    <n v="283.58097533042053"/>
    <n v="5.6474977096519021"/>
    <n v="5.6524604989940306"/>
    <n v="142.49591297697748"/>
    <n v="141.8938175700327"/>
    <n v="142.07265778991714"/>
    <n v="4.9563386013173423"/>
    <n v="4.9593133184340852"/>
    <x v="383"/>
    <n v="7.6072678980868096"/>
    <x v="1"/>
    <n v="18"/>
    <x v="383"/>
    <n v="18.142999827860521"/>
    <x v="0"/>
    <n v="0"/>
    <n v="0"/>
    <n v="1"/>
    <n v="0"/>
    <n v="0"/>
    <n v="0"/>
    <n v="3221.5497941330468"/>
    <n v="-1208.7783121254097"/>
    <n v="0.60055417265735245"/>
    <n v="2965.4115400898609"/>
    <n v="-952.64005808222373"/>
    <n v="0.47329767268563133"/>
    <n v="2623.9748317033905"/>
    <n v="-611.20334969575333"/>
    <n v="0.30366256435932265"/>
    <n v="5053.9868222576233"/>
    <n v="-3041.2153402499862"/>
    <n v="1.5109590767932228"/>
    <n v="5038.2369227365298"/>
    <n v="-3025.4654407288926"/>
    <n v="1.5031340953376111"/>
    <n v="4022.2194165820806"/>
    <n v="-2009.4479345744435"/>
    <n v="0.99834877060664706"/>
    <n v="8.3251538751972998"/>
    <n v="2004.4463281324399"/>
    <n v="0.99586383553740876"/>
    <n v="8.2990837711497303"/>
    <n v="2004.4723982364874"/>
    <n v="0.99587678787913281"/>
    <n v="8.1604739965535842"/>
    <n v="2004.6110080110836"/>
    <n v="0.99594565301153126"/>
    <n v="8.1128995462110645"/>
    <n v="2004.658582461426"/>
    <n v="0.99596928930147655"/>
    <n v="8.0496784959809631"/>
    <n v="2004.7218035116562"/>
    <n v="0.99600069925079038"/>
    <n v="8.2742417256610477"/>
    <n v="2004.497240281976"/>
    <n v="0.99588913008772961"/>
  </r>
  <r>
    <x v="384"/>
    <x v="2"/>
    <d v="2018-05-06T00:00:00"/>
    <n v="1942.9317734410877"/>
    <n v="2374.6943897613291"/>
    <n v="1899.0591270504569"/>
    <n v="7.5491138462151239"/>
    <n v="7.5719533347316368"/>
    <n v="287.84174421349451"/>
    <n v="285.01976632904848"/>
    <n v="286.41678508372473"/>
    <n v="5.65744804050507"/>
    <n v="5.6624108298471985"/>
    <n v="143.92087210674725"/>
    <n v="143.31275574573289"/>
    <n v="143.4933843678163"/>
    <n v="4.9662889321705102"/>
    <n v="4.9692636492872539"/>
    <x v="384"/>
    <n v="8.6881901385326223"/>
    <x v="1"/>
    <n v="19"/>
    <x v="384"/>
    <n v="18.172850818890705"/>
    <x v="0"/>
    <n v="0"/>
    <n v="0"/>
    <n v="1"/>
    <n v="0"/>
    <n v="0"/>
    <n v="0"/>
    <n v="3240.467966619814"/>
    <n v="2691.9676674255547"/>
    <n v="0.45377107034701758"/>
    <n v="2977.9228374507843"/>
    <n v="2954.5127965945844"/>
    <n v="0.49802694522955687"/>
    <n v="2632.2072782031755"/>
    <n v="3300.2283558421932"/>
    <n v="0.55630242946129438"/>
    <n v="5058.2301207083146"/>
    <n v="874.20551333705407"/>
    <n v="0.14736030313082846"/>
    <n v="5043.2573253622495"/>
    <n v="889.17830868311921"/>
    <n v="0.14988418982251686"/>
    <n v="4028.4212057555569"/>
    <n v="1904.0144282898118"/>
    <n v="0.32094986709387208"/>
    <n v="8.3262552224873012"/>
    <n v="5924.1093788228818"/>
    <n v="0.99859648620969377"/>
    <n v="8.2997936371535062"/>
    <n v="5924.1358404082148"/>
    <n v="0.99860094670230848"/>
    <n v="8.1636244448849169"/>
    <n v="5924.2720096004841"/>
    <n v="0.99862390003895962"/>
    <n v="8.1147106294872824"/>
    <n v="5924.3209234158812"/>
    <n v="0.99863214518790255"/>
    <n v="8.0508038939097233"/>
    <n v="5924.384830151459"/>
    <n v="0.99864291761587642"/>
    <n v="8.2771144619207178"/>
    <n v="5924.1585195834477"/>
    <n v="0.99860476961361033"/>
  </r>
  <r>
    <x v="385"/>
    <x v="2"/>
    <d v="2018-05-13T00:00:00"/>
    <n v="1962.3610911754988"/>
    <n v="2398.4413336589428"/>
    <n v="1918.0497162879694"/>
    <n v="7.5590641760083654"/>
    <n v="7.5819036655848056"/>
    <n v="290.72016165562945"/>
    <n v="287.86996399233897"/>
    <n v="289.28095293456198"/>
    <n v="5.6673983713582379"/>
    <n v="5.6723611607003672"/>
    <n v="145.36008082781473"/>
    <n v="144.74588330319017"/>
    <n v="144.92831821149449"/>
    <n v="4.9762392630236789"/>
    <n v="4.9792139801404218"/>
    <x v="385"/>
    <n v="8.6059680523555251"/>
    <x v="1"/>
    <n v="20"/>
    <x v="385"/>
    <n v="18.20270181039028"/>
    <x v="0"/>
    <n v="0"/>
    <n v="0"/>
    <n v="1"/>
    <n v="0"/>
    <n v="0"/>
    <n v="0"/>
    <n v="3259.5753208314491"/>
    <n v="2204.5976235426451"/>
    <n v="0.4034641007862857"/>
    <n v="2990.559247785317"/>
    <n v="2473.6136965887772"/>
    <n v="0.45269681647532894"/>
    <n v="2640.5220491679588"/>
    <n v="2823.6508952061354"/>
    <n v="0.51675723370237814"/>
    <n v="5062.5158521435123"/>
    <n v="401.65709223058184"/>
    <n v="7.3507390106333934E-2"/>
    <n v="5048.3279320142265"/>
    <n v="415.84501235986772"/>
    <n v="7.6103925807842754E-2"/>
    <n v="4034.6850128207684"/>
    <n v="1429.4879315533258"/>
    <n v="0.26161103356458087"/>
    <n v="8.3273565697773009"/>
    <n v="5455.8455878043169"/>
    <n v="0.99847600786897661"/>
    <n v="8.3005035031572838"/>
    <n v="5455.8724408709368"/>
    <n v="0.99848092225709961"/>
    <n v="8.1667748932162496"/>
    <n v="5456.0061694808783"/>
    <n v="0.99850539597184151"/>
    <n v="8.1165217127635003"/>
    <n v="5456.0564226613305"/>
    <n v="0.99851459282211763"/>
    <n v="8.0519292917593077"/>
    <n v="5456.1210150823345"/>
    <n v="0.99852641390129315"/>
    <n v="8.2799871982255624"/>
    <n v="5455.892957175869"/>
    <n v="0.99848467695248366"/>
  </r>
  <r>
    <x v="386"/>
    <x v="2"/>
    <d v="2018-05-20T00:00:00"/>
    <n v="1981.9847020872539"/>
    <n v="2422.4257469955328"/>
    <n v="1937.2302120277545"/>
    <n v="7.5690145061269307"/>
    <n v="7.5918539964379734"/>
    <n v="293.62736327218579"/>
    <n v="290.74866363226238"/>
    <n v="292.17376246390762"/>
    <n v="5.6773487022114058"/>
    <n v="5.6823114915535351"/>
    <n v="146.81368163609289"/>
    <n v="146.19334213622207"/>
    <n v="146.37760139360944"/>
    <n v="4.9861895938768468"/>
    <n v="4.9891643109935897"/>
    <x v="386"/>
    <n v="8.7075709002117136"/>
    <x v="1"/>
    <n v="21"/>
    <x v="386"/>
    <n v="18.232552802215185"/>
    <x v="0"/>
    <n v="0"/>
    <n v="0"/>
    <n v="1"/>
    <n v="0"/>
    <n v="0"/>
    <n v="0"/>
    <n v="3278.8737485852007"/>
    <n v="2769.6583920909316"/>
    <n v="0.45790587330520932"/>
    <n v="3003.3220222231953"/>
    <n v="3045.210118452937"/>
    <n v="0.50346266625153946"/>
    <n v="2648.9199678423902"/>
    <n v="3399.6121728337421"/>
    <n v="0.56205573414605647"/>
    <n v="5066.8444408930627"/>
    <n v="981.68769978306955"/>
    <n v="0.16230180760407303"/>
    <n v="5053.4492447327229"/>
    <n v="995.08289594340931"/>
    <n v="0.16451642692803389"/>
    <n v="4041.0114579566316"/>
    <n v="2007.5206827195007"/>
    <n v="0.33190212700020322"/>
    <n v="8.3284579170673023"/>
    <n v="6040.2036827590646"/>
    <n v="0.99862306131084944"/>
    <n v="8.3012133691610597"/>
    <n v="6040.2309273069714"/>
    <n v="0.99862756563475363"/>
    <n v="8.1699253415475823"/>
    <n v="6040.362215334585"/>
    <n v="0.99864927140146864"/>
    <n v="8.11833279603972"/>
    <n v="6040.4138078800925"/>
    <n v="0.9986578011644438"/>
    <n v="8.0530546895540169"/>
    <n v="6040.479085986578"/>
    <n v="0.99866859355257487"/>
    <n v="8.2828599345617135"/>
    <n v="6040.2492807415701"/>
    <n v="0.99863059999650816"/>
  </r>
  <r>
    <x v="387"/>
    <x v="2"/>
    <d v="2018-05-27T00:00:00"/>
    <n v="2001.8045491081261"/>
    <n v="2446.6500044654877"/>
    <n v="1956.6025131518659"/>
    <n v="7.5789648364709681"/>
    <n v="7.6018043272911413"/>
    <n v="296.56363690490758"/>
    <n v="293.65615026858495"/>
    <n v="295.09550008854671"/>
    <n v="5.6872990330645745"/>
    <n v="5.692261822406703"/>
    <n v="148.28181845245379"/>
    <n v="147.65527555758428"/>
    <n v="147.84137740754551"/>
    <n v="4.9961399247300147"/>
    <n v="4.9991146418467576"/>
    <x v="387"/>
    <n v="8.637060390891115"/>
    <x v="1"/>
    <n v="22"/>
    <x v="387"/>
    <n v="18.262403794265559"/>
    <x v="0"/>
    <n v="0"/>
    <n v="0"/>
    <n v="1"/>
    <n v="0"/>
    <n v="0"/>
    <n v="0"/>
    <n v="3298.365160616489"/>
    <n v="2338.3704861196488"/>
    <n v="0.41484480250083133"/>
    <n v="3016.2124244054521"/>
    <n v="2620.5232223306857"/>
    <n v="0.4649008551337791"/>
    <n v="2657.4018657035654"/>
    <n v="2979.3337810325725"/>
    <n v="0.52855659157223533"/>
    <n v="5071.2163155301087"/>
    <n v="565.51933120602916"/>
    <n v="0.10032745309485715"/>
    <n v="5058.6217705784038"/>
    <n v="578.11387615773401"/>
    <n v="0.10256182166223844"/>
    <n v="4047.4011675438537"/>
    <n v="1589.3344791922841"/>
    <n v="0.28196008803651507"/>
    <n v="8.3295592643573038"/>
    <n v="5628.4060874717807"/>
    <n v="0.99852227250196124"/>
    <n v="8.3019232351648355"/>
    <n v="5628.4337235009734"/>
    <n v="0.99852717534483426"/>
    <n v="8.1730757898789133"/>
    <n v="5628.5625709462593"/>
    <n v="0.99855003386674501"/>
    <n v="8.120143879315938"/>
    <n v="5628.6155028568219"/>
    <n v="0.99855942439237544"/>
    <n v="8.0541800873106943"/>
    <n v="5628.6814666488272"/>
    <n v="0.99857112687341043"/>
    <n v="8.2857326709195647"/>
    <n v="5628.4499140652179"/>
    <n v="0.99853004767471798"/>
  </r>
  <r>
    <x v="388"/>
    <x v="2"/>
    <d v="2018-06-03T00:00:00"/>
    <n v="2021.8225945992072"/>
    <n v="2471.116504510142"/>
    <n v="1976.1685375860682"/>
    <n v="7.5889151669712733"/>
    <n v="7.6117546581443092"/>
    <n v="299.52927327395662"/>
    <n v="296.59271177127079"/>
    <n v="298.04645508943213"/>
    <n v="5.6972493639177424"/>
    <n v="5.7022121532598709"/>
    <n v="149.76463663697831"/>
    <n v="149.1318283131601"/>
    <n v="149.31979118162096"/>
    <n v="5.0060902555831825"/>
    <n v="5.0090649726999255"/>
    <x v="388"/>
    <n v="8.8188358165294183"/>
    <x v="1"/>
    <n v="23"/>
    <x v="388"/>
    <n v="18.292254786472199"/>
    <x v="0"/>
    <n v="0"/>
    <n v="0"/>
    <n v="1"/>
    <n v="0"/>
    <n v="0"/>
    <n v="0"/>
    <n v="3318.0514867680904"/>
    <n v="3442.3382215133361"/>
    <n v="0.50919227589742311"/>
    <n v="3029.231730609531"/>
    <n v="3731.1579776718954"/>
    <n v="0.5519146289896949"/>
    <n v="2665.9685825433521"/>
    <n v="4094.4211257380744"/>
    <n v="0.60564868334771282"/>
    <n v="5075.6319089135241"/>
    <n v="1684.7577993679024"/>
    <n v="0.24921015977881966"/>
    <n v="5063.8460216825424"/>
    <n v="1696.5436865988841"/>
    <n v="0.25095353371723983"/>
    <n v="4053.8547742269479"/>
    <n v="2706.5349340544785"/>
    <n v="0.40035191029579165"/>
    <n v="8.3306606116473034"/>
    <n v="6752.0590476697789"/>
    <n v="0.99876772479529652"/>
    <n v="8.3026331011686114"/>
    <n v="6752.0870751802577"/>
    <n v="0.99877187063772399"/>
    <n v="8.1762262382102442"/>
    <n v="6752.2134820432166"/>
    <n v="0.99879056879987349"/>
    <n v="8.1219549625921559"/>
    <n v="6752.2677533188344"/>
    <n v="0.99879859663228543"/>
    <n v="8.0553054850410124"/>
    <n v="6752.3344027963858"/>
    <n v="0.99880845545410302"/>
    <n v="8.2886054072924544"/>
    <n v="6752.1011028741341"/>
    <n v="0.99877394562074739"/>
  </r>
  <r>
    <x v="389"/>
    <x v="2"/>
    <d v="2018-06-10T00:00:00"/>
    <n v="2042.0408205451995"/>
    <n v="2495.827669555244"/>
    <n v="1995.9302224738074"/>
    <n v="7.5988654975798831"/>
    <n v="7.6217049889974779"/>
    <n v="302.5245660066962"/>
    <n v="299.55863888898352"/>
    <n v="301.02691964032641"/>
    <n v="5.7071996947709103"/>
    <n v="5.7121624841130387"/>
    <n v="151.2622830033481"/>
    <n v="150.62314659629169"/>
    <n v="150.81298909343715"/>
    <n v="5.0160405864363513"/>
    <n v="5.0190153035530942"/>
    <x v="389"/>
    <n v="8.6762826198514791"/>
    <x v="1"/>
    <n v="24"/>
    <x v="389"/>
    <n v="18.322105778787144"/>
    <x v="0"/>
    <n v="0"/>
    <n v="0"/>
    <n v="1"/>
    <n v="0"/>
    <n v="0"/>
    <n v="0"/>
    <n v="3337.9346761812085"/>
    <n v="2524.2792824030794"/>
    <n v="0.43060169762426881"/>
    <n v="3042.3812298756516"/>
    <n v="2819.8327287086363"/>
    <n v="0.48101839145250508"/>
    <n v="2674.6209665515371"/>
    <n v="3187.5929920327508"/>
    <n v="0.54375241411395836"/>
    <n v="5080.0916582307746"/>
    <n v="782.12230035351331"/>
    <n v="0.13341756303660984"/>
    <n v="5069.1225152977222"/>
    <n v="793.09144328656566"/>
    <n v="0.13528872349075699"/>
    <n v="4060.3729169768731"/>
    <n v="1801.8410416074148"/>
    <n v="0.30736528116120748"/>
    <n v="8.3317619589373031"/>
    <n v="5853.8821966253508"/>
    <n v="0.99857873458427149"/>
    <n v="8.3033429671723891"/>
    <n v="5853.9106156171156"/>
    <n v="0.99858358241001877"/>
    <n v="8.1793766865415769"/>
    <n v="5854.0345818977466"/>
    <n v="0.9986047290760236"/>
    <n v="8.1237660458683738"/>
    <n v="5854.0901925384196"/>
    <n v="0.99861421536244477"/>
    <n v="8.0564308827530624"/>
    <n v="5854.1575277015345"/>
    <n v="0.99862570166499021"/>
    <n v="8.2914781436757661"/>
    <n v="5853.9224804406122"/>
    <n v="0.99858560635926052"/>
  </r>
  <r>
    <x v="390"/>
    <x v="2"/>
    <d v="2018-06-17T00:00:00"/>
    <n v="2062.4612287506516"/>
    <n v="2520.7859462507963"/>
    <n v="2015.8895243568604"/>
    <n v="7.6088158282635554"/>
    <n v="7.6316553198506458"/>
    <n v="305.54981166676316"/>
    <n v="302.55422527787334"/>
    <n v="304.03718883672968"/>
    <n v="5.7171500256240781"/>
    <n v="5.7221128149662075"/>
    <n v="152.77490583338158"/>
    <n v="152.1293780622546"/>
    <n v="152.32111898437154"/>
    <n v="5.0259909172895192"/>
    <n v="5.0289656344062621"/>
    <x v="390"/>
    <n v="8.7480906111370942"/>
    <x v="1"/>
    <n v="25"/>
    <x v="390"/>
    <n v="18.351956771177154"/>
    <x v="0"/>
    <n v="0"/>
    <n v="0"/>
    <n v="1"/>
    <n v="0"/>
    <n v="0"/>
    <n v="0"/>
    <n v="3358.0166974884573"/>
    <n v="2940.6333493370926"/>
    <n v="0.46686723781695721"/>
    <n v="3055.662224134433"/>
    <n v="3242.9878226911169"/>
    <n v="0.51487029737833223"/>
    <n v="2683.3598743998041"/>
    <n v="3615.2901724257458"/>
    <n v="0.57397857406728159"/>
    <n v="5084.5960050411977"/>
    <n v="1214.0540417843522"/>
    <n v="0.19274829253233747"/>
    <n v="5074.451773849054"/>
    <n v="1224.1982729764959"/>
    <n v="0.19435883306351942"/>
    <n v="4066.9562411542975"/>
    <n v="2231.6938056712524"/>
    <n v="0.35431303359931887"/>
    <n v="8.3328633062273045"/>
    <n v="6290.3171835193225"/>
    <n v="0.99867703980308808"/>
    <n v="8.3040528331761649"/>
    <n v="6290.3459939923741"/>
    <n v="0.99868161387417276"/>
    <n v="8.1825271348729096"/>
    <n v="6290.4675196906774"/>
    <n v="0.99870090780182386"/>
    <n v="8.1255771291445917"/>
    <n v="6290.5244696964055"/>
    <n v="0.99870994942269575"/>
    <n v="8.0575562804524505"/>
    <n v="6290.5924905450975"/>
    <n v="0.99872074869685556"/>
    <n v="8.2943508800663004"/>
    <n v="6290.3556959454836"/>
    <n v="0.99868315419678755"/>
  </r>
  <r>
    <x v="391"/>
    <x v="2"/>
    <d v="2018-06-24T00:00:00"/>
    <n v="2083.0858410381575"/>
    <n v="2545.9938057133036"/>
    <n v="2036.0484193612494"/>
    <n v="7.618766158999251"/>
    <n v="7.6416056507038137"/>
    <n v="308.60530978343076"/>
    <n v="305.57976753065202"/>
    <n v="307.07756072509699"/>
    <n v="5.727100356477246"/>
    <n v="5.7320631458193754"/>
    <n v="154.30265489171538"/>
    <n v="153.65067184287713"/>
    <n v="153.84433017421523"/>
    <n v="5.0359412481426871"/>
    <n v="5.03891596525943"/>
    <x v="391"/>
    <n v="8.7267295654660995"/>
    <x v="1"/>
    <n v="26"/>
    <x v="391"/>
    <n v="18.381807763619186"/>
    <x v="0"/>
    <n v="0"/>
    <n v="0"/>
    <n v="1"/>
    <n v="0"/>
    <n v="0"/>
    <n v="0"/>
    <n v="3378.2995390087781"/>
    <n v="2787.2315978036686"/>
    <n v="0.45206674590644519"/>
    <n v="3069.0760283358022"/>
    <n v="3096.4551084766445"/>
    <n v="0.50222033426912482"/>
    <n v="2692.1861713265534"/>
    <n v="3473.3449654858932"/>
    <n v="0.56334886458486"/>
    <n v="5089.1453953197242"/>
    <n v="1076.3857414927224"/>
    <n v="0.17458118653654375"/>
    <n v="5079.8343249858981"/>
    <n v="1085.6968118265486"/>
    <n v="0.17609136791868499"/>
    <n v="4073.6053985734961"/>
    <n v="2091.9257382389505"/>
    <n v="0.33929367832541141"/>
    <n v="8.333964653517306"/>
    <n v="6157.1971721589298"/>
    <n v="0.99864829736991234"/>
    <n v="8.3047626991799408"/>
    <n v="6157.2263741132665"/>
    <n v="0.99865303369411351"/>
    <n v="8.1856775832042423"/>
    <n v="6157.3454592292428"/>
    <n v="0.99867234835060203"/>
    <n v="8.1273882124208097"/>
    <n v="6157.4037486000261"/>
    <n v="0.99868180242187177"/>
    <n v="8.058681678143067"/>
    <n v="6157.4724551343033"/>
    <n v="0.9986929460740166"/>
    <n v="8.2972236164618423"/>
    <n v="6157.2339131959852"/>
    <n v="0.99865425647323047"/>
  </r>
  <r>
    <x v="392"/>
    <x v="2"/>
    <d v="2018-07-01T00:00:00"/>
    <n v="2103.9166994485395"/>
    <n v="3958.6346112469582"/>
    <n v="2056.4089033874366"/>
    <n v="7.6287164897710023"/>
    <n v="7.6515559815569816"/>
    <n v="311.69136288126509"/>
    <n v="308.63556520595853"/>
    <n v="310.14833633234792"/>
    <n v="5.7370506873304139"/>
    <n v="5.7420134766725432"/>
    <n v="1543.0265489171538"/>
    <n v="1126.2137857948705"/>
    <n v="1126.4093807095221"/>
    <n v="7.026790313413775"/>
    <n v="7.3415010582534759"/>
    <x v="392"/>
    <n v="9.2717712968352046"/>
    <x v="1"/>
    <n v="27"/>
    <x v="392"/>
    <n v="20.392557490515191"/>
    <x v="0"/>
    <n v="0"/>
    <n v="0"/>
    <n v="1"/>
    <n v="0"/>
    <n v="0"/>
    <n v="0"/>
    <n v="3398.7852089443031"/>
    <n v="7234.7852155985556"/>
    <n v="0.68037215410736152"/>
    <n v="3082.623970579185"/>
    <n v="7550.9464539636738"/>
    <n v="0.71010452298652937"/>
    <n v="10715.290077741851"/>
    <n v="-81.719653198992091"/>
    <n v="7.6850624894888257E-3"/>
    <n v="5093.7402795010366"/>
    <n v="5539.8301450418221"/>
    <n v="0.520975544794963"/>
    <n v="5085.2707016341119"/>
    <n v="5548.2997229087468"/>
    <n v="0.52177203906064984"/>
    <n v="10117.689492625119"/>
    <n v="515.88093191773987"/>
    <n v="4.8514366418927236E-2"/>
    <n v="8.3350660008073056"/>
    <n v="10625.235358542051"/>
    <n v="0.9992161554710195"/>
    <n v="8.3054725651837185"/>
    <n v="10625.264951977675"/>
    <n v="0.99921893849068666"/>
    <n v="8.9147161921730991"/>
    <n v="10624.655708350685"/>
    <n v="0.99916164412927588"/>
    <n v="8.8983793254828623"/>
    <n v="10624.672045217376"/>
    <n v="0.99916318047746744"/>
    <n v="8.9294349189145468"/>
    <n v="10624.640989623944"/>
    <n v="0.99916025995386226"/>
    <n v="8.4907298770659914"/>
    <n v="10625.079694665792"/>
    <n v="0.9992015165614111"/>
  </r>
  <r>
    <x v="393"/>
    <x v="2"/>
    <d v="2018-07-08T00:00:00"/>
    <n v="2124.9558664430247"/>
    <n v="3982.7906918702561"/>
    <n v="2076.9729923041127"/>
    <n v="7.6386668205677433"/>
    <n v="7.6615063124101495"/>
    <n v="314.80827651007775"/>
    <n v="311.72192085801817"/>
    <n v="313.24981969567142"/>
    <n v="5.7470010181835827"/>
    <n v="5.7519638075257111"/>
    <n v="1543.0265489171538"/>
    <n v="1417.9827199804686"/>
    <n v="1543.0265489171536"/>
    <n v="7.341501058253475"/>
    <n v="7.3415010582534759"/>
    <x v="393"/>
    <n v="9.3720361516840036"/>
    <x v="1"/>
    <n v="28"/>
    <x v="393"/>
    <n v="20.727168897004802"/>
    <x v="0"/>
    <n v="0"/>
    <n v="0"/>
    <n v="1"/>
    <n v="0"/>
    <n v="0"/>
    <n v="0"/>
    <n v="3419.4757355791826"/>
    <n v="8335.5500162431199"/>
    <n v="0.70910521101588531"/>
    <n v="3096.3073922450021"/>
    <n v="8658.7183595773004"/>
    <n v="0.7365971408641957"/>
    <n v="10715.290077741851"/>
    <n v="1039.7356740804516"/>
    <n v="8.8450310193430956E-2"/>
    <n v="5098.3811125241618"/>
    <n v="6656.6446392981406"/>
    <n v="0.56628073641320653"/>
    <n v="5090.7614420488071"/>
    <n v="6664.2643097734954"/>
    <n v="0.5669289417541582"/>
    <n v="10117.689492625119"/>
    <n v="1637.3362591971836"/>
    <n v="0.13928818989982716"/>
    <n v="8.3361673480973071"/>
    <n v="11746.689584474205"/>
    <n v="0.99929084227256537"/>
    <n v="8.3061824311874943"/>
    <n v="11746.719569391114"/>
    <n v="0.99929339308934306"/>
    <n v="8.9147161921730991"/>
    <n v="11746.111035630129"/>
    <n v="0.9992416251244034"/>
    <n v="9.018528423840193"/>
    <n v="11746.007223398463"/>
    <n v="0.99923279381821506"/>
    <n v="9.0643521843307333"/>
    <n v="11745.961399637972"/>
    <n v="0.99922889559106876"/>
    <n v="8.5229314987592346"/>
    <n v="11746.502820323543"/>
    <n v="0.99927495424691537"/>
  </r>
  <r>
    <x v="394"/>
    <x v="2"/>
    <d v="2018-07-15T00:00:00"/>
    <n v="2146.2054251074551"/>
    <n v="4007.1883332997872"/>
    <n v="2097.7427221451153"/>
    <n v="7.6486171513818038"/>
    <n v="7.6714566432633182"/>
    <n v="317.95635927517856"/>
    <n v="314.83914006659836"/>
    <n v="316.38231789262818"/>
    <n v="5.7569513490367505"/>
    <n v="5.7619141383788799"/>
    <n v="1543.0265489171538"/>
    <n v="1505.5134002361481"/>
    <n v="1543.0265489171536"/>
    <n v="7.341501058253475"/>
    <n v="7.3415010582534759"/>
    <x v="394"/>
    <n v="9.4681389394587008"/>
    <x v="1"/>
    <n v="29"/>
    <x v="394"/>
    <n v="20.747069558672028"/>
    <x v="0"/>
    <n v="0"/>
    <n v="0"/>
    <n v="1"/>
    <n v="0"/>
    <n v="0"/>
    <n v="0"/>
    <n v="3440.3731674804112"/>
    <n v="9500.4080620666045"/>
    <n v="0.73414486293724024"/>
    <n v="3110.1276481274772"/>
    <n v="9830.6535814195377"/>
    <n v="0.759664614294979"/>
    <n v="10715.290077741851"/>
    <n v="2225.4911518051649"/>
    <n v="0.1719750231712299"/>
    <n v="5103.0683538775183"/>
    <n v="7837.7128756694974"/>
    <n v="0.60565994715790827"/>
    <n v="5096.3070898676497"/>
    <n v="7844.4741396793661"/>
    <n v="0.60618242442492454"/>
    <n v="10117.689492625119"/>
    <n v="2823.0917369218969"/>
    <n v="0.21815466059159377"/>
    <n v="8.3372686953873085"/>
    <n v="12932.443960851628"/>
    <n v="0.99935573683323287"/>
    <n v="8.3068922971912702"/>
    <n v="12932.474337249825"/>
    <n v="0.99935808417205729"/>
    <n v="8.9147161921730991"/>
    <n v="12931.866513354842"/>
    <n v="0.9993111145274739"/>
    <n v="9.0164758084583028"/>
    <n v="12931.764753738558"/>
    <n v="0.99930325104423601"/>
    <n v="9.0611093199624744"/>
    <n v="12931.720120227053"/>
    <n v="0.99929980198573531"/>
    <n v="8.5248466563600349"/>
    <n v="12932.256382890655"/>
    <n v="0.99934124172991223"/>
  </r>
  <r>
    <x v="395"/>
    <x v="2"/>
    <d v="2018-07-22T00:00:00"/>
    <n v="2167.6674793585298"/>
    <n v="4031.8299511436139"/>
    <n v="2118.7201493091397"/>
    <n v="7.6585674822078671"/>
    <n v="7.6814069741164861"/>
    <n v="321.13592286793033"/>
    <n v="317.98753146726438"/>
    <n v="319.54614107155442"/>
    <n v="5.7669016798899184"/>
    <n v="5.7718644692320478"/>
    <n v="1543.0265489171538"/>
    <n v="1531.7726043128519"/>
    <n v="1543.0265489171536"/>
    <n v="7.341501058253475"/>
    <n v="7.3415010582534759"/>
    <x v="395"/>
    <n v="9.4728757449438454"/>
    <x v="1"/>
    <n v="30"/>
    <x v="395"/>
    <n v="20.766970220351261"/>
    <x v="0"/>
    <n v="0"/>
    <n v="0"/>
    <n v="1"/>
    <n v="0"/>
    <n v="0"/>
    <n v="0"/>
    <n v="3461.4795737006525"/>
    <n v="9540.7450271202069"/>
    <n v="0.73377789724674336"/>
    <n v="3124.0861065687768"/>
    <n v="9878.1384942520817"/>
    <n v="0.75972680041448093"/>
    <n v="10715.290077741851"/>
    <n v="2286.9345230790077"/>
    <n v="0.17588794173995645"/>
    <n v="5107.8024676444093"/>
    <n v="7894.4221331764493"/>
    <n v="0.60715934200044952"/>
    <n v="5101.90819416468"/>
    <n v="7900.3164066561785"/>
    <n v="0.60761267007781228"/>
    <n v="10117.689492625119"/>
    <n v="2884.5351081957397"/>
    <n v="0.2218493524572428"/>
    <n v="8.3383700426773082"/>
    <n v="12993.886230778182"/>
    <n v="0.99935869666163513"/>
    <n v="8.3076021631950461"/>
    <n v="12993.916998657663"/>
    <n v="0.99936106301665717"/>
    <n v="8.9147161921730991"/>
    <n v="12993.309884628685"/>
    <n v="0.99931436992777289"/>
    <n v="9.0144231930764125"/>
    <n v="12993.210177627781"/>
    <n v="0.99930670147072309"/>
    <n v="9.0578664555921904"/>
    <n v="12993.166734365266"/>
    <n v="0.99930336025305855"/>
    <n v="8.5267618139619916"/>
    <n v="12993.697839006896"/>
    <n v="0.99934420746635744"/>
  </r>
  <r>
    <x v="396"/>
    <x v="2"/>
    <d v="2018-07-29T00:00:00"/>
    <n v="2189.3441541521147"/>
    <n v="4056.717985165878"/>
    <n v="2139.9073507620319"/>
    <n v="7.66851781304225"/>
    <n v="7.691357304969654"/>
    <n v="324.3472820966096"/>
    <n v="321.16740678193696"/>
    <n v="322.74160248226997"/>
    <n v="5.7768520107430863"/>
    <n v="5.7818148000852156"/>
    <n v="1543.0265489171538"/>
    <n v="1539.6503655358631"/>
    <n v="1543.0265489171536"/>
    <n v="7.341501058253475"/>
    <n v="7.3415010582534759"/>
    <x v="396"/>
    <n v="9.4744519952511084"/>
    <x v="1"/>
    <n v="31"/>
    <x v="396"/>
    <n v="20.786870882038812"/>
    <x v="0"/>
    <n v="0"/>
    <n v="0"/>
    <n v="1"/>
    <n v="0"/>
    <n v="0"/>
    <n v="0"/>
    <n v="3482.7970439830951"/>
    <n v="9539.9384782862999"/>
    <n v="0.73256025678880032"/>
    <n v="3138.1841495944891"/>
    <n v="9884.551372674905"/>
    <n v="0.75902266123518591"/>
    <n v="10715.290077741851"/>
    <n v="2307.4454445275442"/>
    <n v="0.17718592538270633"/>
    <n v="5112.5839225489681"/>
    <n v="7910.1515997204269"/>
    <n v="0.60741090734690517"/>
    <n v="5107.5653095046819"/>
    <n v="7915.1702127647131"/>
    <n v="0.60779628053026624"/>
    <n v="10117.689492625119"/>
    <n v="2905.0460296442761"/>
    <n v="0.22307494647929629"/>
    <n v="8.3394713899673079"/>
    <n v="13014.396050879428"/>
    <n v="0.99935962214884067"/>
    <n v="8.3083120291988237"/>
    <n v="13014.427210240196"/>
    <n v="0.99936201483820419"/>
    <n v="8.9147161921730991"/>
    <n v="13013.820806077221"/>
    <n v="0.999315449801086"/>
    <n v="9.012370577694524"/>
    <n v="13013.7231516917"/>
    <n v="0.99930795103975789"/>
    <n v="9.0546235912205031"/>
    <n v="13013.680898678174"/>
    <n v="0.9993047064823104"/>
    <n v="8.5286769715647495"/>
    <n v="13014.206845297831"/>
    <n v="0.99934509328266863"/>
  </r>
  <r>
    <x v="397"/>
    <x v="2"/>
    <d v="2018-08-05T00:00:00"/>
    <n v="2211.2375956936357"/>
    <n v="4081.8548995283654"/>
    <n v="2161.306424241513"/>
    <n v="7.6784681438823981"/>
    <n v="7.7013076358228219"/>
    <n v="327.59075491757574"/>
    <n v="324.37908084975635"/>
    <n v="325.96901850709264"/>
    <n v="5.7868023415962551"/>
    <n v="5.7917651309383835"/>
    <n v="1543.0265489171538"/>
    <n v="1542.0136939027664"/>
    <n v="1543.0265489171536"/>
    <n v="7.341501058253475"/>
    <n v="7.3415010582534759"/>
    <x v="397"/>
    <n v="9.4065670726904163"/>
    <x v="1"/>
    <n v="32"/>
    <x v="397"/>
    <n v="20.806771543732129"/>
    <x v="0"/>
    <n v="0"/>
    <n v="0"/>
    <n v="1"/>
    <n v="0"/>
    <n v="0"/>
    <n v="0"/>
    <n v="3504.327688968363"/>
    <n v="8663.6995521877943"/>
    <n v="0.7120052725461028"/>
    <n v="3152.4231730504589"/>
    <n v="9015.6040681056984"/>
    <n v="0.74092569727425028"/>
    <n v="10715.290077741851"/>
    <n v="1452.7371634143074"/>
    <n v="0.11938970341064703"/>
    <n v="5117.413192002572"/>
    <n v="7050.6140491535862"/>
    <n v="0.57943772720249631"/>
    <n v="5113.2789959980828"/>
    <n v="7054.7482451580754"/>
    <n v="0.57977748613979607"/>
    <n v="10117.689492625119"/>
    <n v="2050.3377485310393"/>
    <n v="0.16850206758217484"/>
    <n v="8.3405727372573093"/>
    <n v="12159.686668418901"/>
    <n v="0.9993145501261661"/>
    <n v="8.3090218952025996"/>
    <n v="12159.718219260956"/>
    <n v="0.99931714305609887"/>
    <n v="8.9147161921730991"/>
    <n v="12159.112524963984"/>
    <n v="0.99926736552972029"/>
    <n v="9.0103179623126337"/>
    <n v="12159.016923193845"/>
    <n v="0.99925950872859348"/>
    <n v="9.0513807268478441"/>
    <n v="12158.975860429311"/>
    <n v="0.99925613408423075"/>
    <n v="8.5305921291680598"/>
    <n v="12159.496649026991"/>
    <n v="0.999298933840293"/>
  </r>
  <r>
    <x v="398"/>
    <x v="2"/>
    <d v="2018-08-12T00:00:00"/>
    <n v="2233.3499716505726"/>
    <n v="4107.2431830344776"/>
    <n v="2182.9194884642307"/>
    <n v="7.6884184747265429"/>
    <n v="7.7112579666759906"/>
    <n v="330.86666246675151"/>
    <n v="327.62287165825393"/>
    <n v="329.22870869216365"/>
    <n v="5.7967526724494229"/>
    <n v="5.8017154617915523"/>
    <n v="1543.0265489171538"/>
    <n v="1542.7226924128374"/>
    <n v="1543.0265489171536"/>
    <n v="7.341501058253475"/>
    <n v="7.3415010582534759"/>
    <x v="398"/>
    <n v="9.3671180285954421"/>
    <x v="1"/>
    <n v="33"/>
    <x v="398"/>
    <n v="20.826672205429439"/>
    <x v="0"/>
    <n v="0"/>
    <n v="0"/>
    <n v="1"/>
    <n v="0"/>
    <n v="0"/>
    <n v="0"/>
    <n v="3526.0736404034842"/>
    <n v="8171.2813799846563"/>
    <n v="0.69855803861149435"/>
    <n v="3166.8045867409887"/>
    <n v="8530.5504336471513"/>
    <n v="0.72927173867756057"/>
    <n v="10715.290077741851"/>
    <n v="982.06494264628964"/>
    <n v="8.3956154270309807E-2"/>
    <n v="5122.2907541507138"/>
    <n v="6575.0642662374266"/>
    <n v="0.56209837649428318"/>
    <n v="5119.0498193564181"/>
    <n v="6578.3052010317224"/>
    <n v="0.56237544210344415"/>
    <n v="10117.689492625119"/>
    <n v="1579.6655277630216"/>
    <n v="0.13504467676750101"/>
    <n v="8.3416740845473107"/>
    <n v="11689.013346303593"/>
    <n v="0.99928687518930492"/>
    <n v="8.3097317612063755"/>
    <n v="11689.045288626934"/>
    <n v="0.99928960591973803"/>
    <n v="8.9147161921730991"/>
    <n v="11688.440304195967"/>
    <n v="0.99923788615660247"/>
    <n v="9.0082653469307434"/>
    <n v="11688.34675504121"/>
    <n v="0.99922988869439033"/>
    <n v="9.0481378624745119"/>
    <n v="11688.306882525665"/>
    <n v="0.9992264800164905"/>
    <n v="8.5325072867717573"/>
    <n v="11688.82251310137"/>
    <n v="0.99927056097110001"/>
  </r>
  <r>
    <x v="399"/>
    <x v="2"/>
    <d v="2018-08-19T00:00:00"/>
    <n v="2255.6834713670778"/>
    <n v="4132.8853493756505"/>
    <n v="2204.7486833350845"/>
    <n v="7.6983688055734572"/>
    <n v="7.7212082975291585"/>
    <n v="334.17532909141897"/>
    <n v="330.89910037483645"/>
    <n v="332.52099577908524"/>
    <n v="5.8067030033025908"/>
    <n v="5.8116657926447202"/>
    <n v="1543.0265489171538"/>
    <n v="1542.9353919658588"/>
    <n v="1543.0265489171536"/>
    <n v="7.341501058253475"/>
    <n v="7.3415010582534759"/>
    <x v="399"/>
    <n v="9.3866886534277008"/>
    <x v="1"/>
    <n v="34"/>
    <x v="399"/>
    <n v="20.846572867129524"/>
    <x v="0"/>
    <n v="0"/>
    <n v="0"/>
    <n v="1"/>
    <n v="0"/>
    <n v="0"/>
    <n v="0"/>
    <n v="3548.0370513529551"/>
    <n v="8380.4972990303286"/>
    <n v="0.70255884359850529"/>
    <n v="3181.3298145684234"/>
    <n v="8747.2045358148607"/>
    <n v="0.73330086319731291"/>
    <n v="10715.290077741851"/>
    <n v="1213.2442726414338"/>
    <n v="0.10170941684905742"/>
    <n v="5127.2170919203354"/>
    <n v="6801.3172584629492"/>
    <n v="0.5701720813877198"/>
    <n v="5124.8783509483364"/>
    <n v="6803.6559994349482"/>
    <n v="0.5703681441145646"/>
    <n v="10117.689492625119"/>
    <n v="1810.8448577581657"/>
    <n v="0.15180782521701672"/>
    <n v="8.3427754318373104"/>
    <n v="11920.191574951446"/>
    <n v="0.99930060347845084"/>
    <n v="8.3104416272101531"/>
    <n v="11920.223908756074"/>
    <n v="0.99930331410522832"/>
    <n v="8.9147161921730991"/>
    <n v="11919.619634191111"/>
    <n v="0.99925265619980486"/>
    <n v="9.0062127315488532"/>
    <n v="11919.528137651736"/>
    <n v="0.99924498580739218"/>
    <n v="9.0448949981007107"/>
    <n v="11919.489455385185"/>
    <n v="0.99924174297257151"/>
    <n v="8.5344224443757177"/>
    <n v="11919.999927938909"/>
    <n v="0.99928453721189126"/>
  </r>
  <r>
    <x v="400"/>
    <x v="2"/>
    <d v="2018-08-26T00:00:00"/>
    <n v="2278.2403060807492"/>
    <n v="2784.5159296542488"/>
    <n v="2226.7961701587838"/>
    <n v="7.7083191364222907"/>
    <n v="7.7311586283823264"/>
    <n v="337.51708238233317"/>
    <n v="334.20809137858481"/>
    <n v="335.84620573687607"/>
    <n v="5.8166533341557587"/>
    <n v="5.821616123497888"/>
    <n v="168.75854119116661"/>
    <n v="581.01159642357425"/>
    <n v="581.03894350896269"/>
    <n v="6.364817783020345"/>
    <n v="5.1284689429379426"/>
    <x v="400"/>
    <n v="9.2380091327735609"/>
    <x v="1"/>
    <n v="35"/>
    <x v="400"/>
    <n v="19.889790253598395"/>
    <x v="0"/>
    <n v="0"/>
    <n v="0"/>
    <n v="1"/>
    <n v="0"/>
    <n v="0"/>
    <n v="0"/>
    <n v="3570.220096411922"/>
    <n v="6710.3308622500026"/>
    <n v="0.65272093774275619"/>
    <n v="3196.0002946741324"/>
    <n v="7084.5506639877922"/>
    <n v="0.68912169128627021"/>
    <n v="2775.7024687984958"/>
    <n v="7504.8484898634288"/>
    <n v="0.73000450268087869"/>
    <n v="5132.1926930676536"/>
    <n v="5148.358265594271"/>
    <n v="0.50078622111750715"/>
    <n v="5130.7651678561742"/>
    <n v="5149.7857908057504"/>
    <n v="0.5009250779956278"/>
    <n v="4136.5211392933224"/>
    <n v="6144.0298193686021"/>
    <n v="0.59763623993244464"/>
    <n v="8.3438767791273118"/>
    <n v="10272.207081882798"/>
    <n v="0.99918838233352691"/>
    <n v="8.311151493213929"/>
    <n v="10272.239807168711"/>
    <n v="0.9991915655564928"/>
    <n v="8.2140316181862332"/>
    <n v="10272.336927043738"/>
    <n v="0.99920101250884164"/>
    <n v="8.6249154542958966"/>
    <n v="10271.926043207628"/>
    <n v="0.99916104540612882"/>
    <n v="8.6128816189785606"/>
    <n v="10271.938077042945"/>
    <n v="0.99916221594994159"/>
    <n v="8.442345631792346"/>
    <n v="10272.108613030132"/>
    <n v="0.99917880416470484"/>
  </r>
  <r>
    <x v="401"/>
    <x v="2"/>
    <d v="2018-09-02T00:00:00"/>
    <n v="2301.0227091415563"/>
    <n v="2812.3610889507909"/>
    <n v="2249.0641318536154"/>
    <n v="7.7182694672724548"/>
    <n v="7.7411089592354942"/>
    <n v="340.89225320615651"/>
    <n v="337.55017229237069"/>
    <n v="339.20466779424487"/>
    <n v="5.8266036650089275"/>
    <n v="5.8315664543510559"/>
    <n v="170.44612660307826"/>
    <n v="293.61576754922703"/>
    <n v="169.93985097950474"/>
    <n v="5.1354445566743676"/>
    <n v="5.1384192737911105"/>
    <x v="401"/>
    <n v="9.1860390315431584"/>
    <x v="1"/>
    <n v="36"/>
    <x v="401"/>
    <n v="18.68031768895575"/>
    <x v="0"/>
    <n v="0"/>
    <n v="0"/>
    <n v="1"/>
    <n v="0"/>
    <n v="0"/>
    <n v="0"/>
    <n v="3592.6249719214775"/>
    <n v="6167.2906252910325"/>
    <n v="0.63189999584140333"/>
    <n v="3210.8174795808991"/>
    <n v="6549.0981176316109"/>
    <n v="0.67101995426088235"/>
    <n v="2785.452191669232"/>
    <n v="6974.463405543278"/>
    <n v="0.71460284016546483"/>
    <n v="5137.2180502264455"/>
    <n v="4622.6975469860645"/>
    <n v="0.47364113971501293"/>
    <n v="5136.7108529330899"/>
    <n v="4623.2047442794201"/>
    <n v="0.47369310710021251"/>
    <n v="4143.8659456939113"/>
    <n v="5616.0496515185987"/>
    <n v="0.575419899442837"/>
    <n v="8.3449781264173133"/>
    <n v="9751.5706190860928"/>
    <n v="0.99914497435522898"/>
    <n v="8.3118613592177049"/>
    <n v="9751.6037358532922"/>
    <n v="0.99914836749596569"/>
    <n v="8.2171820665175659"/>
    <n v="9751.6984151459928"/>
    <n v="0.99915806832705967"/>
    <n v="8.1454990451829907"/>
    <n v="9751.7700981673261"/>
    <n v="0.99916541296243278"/>
    <n v="8.0699356548946533"/>
    <n v="9751.845661557616"/>
    <n v="0.99917315518003058"/>
    <n v="8.3259509805054392"/>
    <n v="9751.5896462320052"/>
    <n v="0.99914692387474302"/>
  </r>
  <r>
    <x v="402"/>
    <x v="2"/>
    <d v="2018-09-09T00:00:00"/>
    <n v="2324.0329362329721"/>
    <n v="2840.4846998402995"/>
    <n v="2271.5547731674224"/>
    <n v="7.7282197981235408"/>
    <n v="7.751059290088663"/>
    <n v="344.30117573821809"/>
    <n v="340.92567401529436"/>
    <n v="342.59671447218727"/>
    <n v="5.8365539958620953"/>
    <n v="5.8415167852042238"/>
    <n v="172.15058786910905"/>
    <n v="208.59014177314444"/>
    <n v="171.6392494892998"/>
    <n v="5.1453948875275364"/>
    <n v="5.1483696046442793"/>
    <x v="402"/>
    <n v="9.0575955968471185"/>
    <x v="1"/>
    <n v="37"/>
    <x v="402"/>
    <n v="18.710168681513174"/>
    <x v="0"/>
    <n v="0"/>
    <n v="0"/>
    <n v="1"/>
    <n v="0"/>
    <n v="0"/>
    <n v="0"/>
    <n v="3615.2538961861292"/>
    <n v="4968.2337619182554"/>
    <n v="0.57881294408658379"/>
    <n v="3225.7828363367325"/>
    <n v="5357.704821767652"/>
    <n v="0.6241873973814126"/>
    <n v="2795.2994117686758"/>
    <n v="5788.1882463357088"/>
    <n v="0.67433990434769242"/>
    <n v="5142.2936609568251"/>
    <n v="3441.1939971475595"/>
    <n v="0.40090859732272605"/>
    <n v="5142.715994860775"/>
    <n v="3440.7716632436095"/>
    <n v="0.40085939425740197"/>
    <n v="4151.2842001585059"/>
    <n v="4432.2034579458787"/>
    <n v="0.51636393439222417"/>
    <n v="8.346079473707313"/>
    <n v="8575.141578630677"/>
    <n v="0.99902765870865706"/>
    <n v="8.3125712252214807"/>
    <n v="8575.1750868791623"/>
    <n v="0.99903156251207825"/>
    <n v="8.2203325148488968"/>
    <n v="8575.2673255895352"/>
    <n v="0.99904230857638765"/>
    <n v="8.1473101284592087"/>
    <n v="8575.3403479759254"/>
    <n v="0.99905081588592182"/>
    <n v="8.0710610525658026"/>
    <n v="8575.4165970518188"/>
    <n v="0.99905969911368775"/>
    <n v="8.3288237169120869"/>
    <n v="8575.1588343874719"/>
    <n v="0.99902966905194435"/>
  </r>
  <r>
    <x v="403"/>
    <x v="2"/>
    <d v="2018-09-16T00:00:00"/>
    <n v="2347.2732655953018"/>
    <n v="2868.8895468387022"/>
    <n v="2294.2703208957864"/>
    <n v="7.7381701289752662"/>
    <n v="7.7610096209418309"/>
    <n v="347.74418749560027"/>
    <n v="344.33493075544732"/>
    <n v="346.02268161690915"/>
    <n v="5.8465043267152632"/>
    <n v="5.8514671160573926"/>
    <n v="173.87209374780014"/>
    <n v="184.2875081554034"/>
    <n v="173.3556419841928"/>
    <n v="5.1553452183807043"/>
    <n v="5.1583199354974472"/>
    <x v="403"/>
    <n v="8.9799374290314802"/>
    <x v="1"/>
    <n v="38"/>
    <x v="403"/>
    <n v="18.740019674071235"/>
    <x v="0"/>
    <n v="0"/>
    <n v="0"/>
    <n v="1"/>
    <n v="0"/>
    <n v="0"/>
    <n v="0"/>
    <n v="3638.1091096934269"/>
    <n v="4304.0260431730721"/>
    <n v="0.54192304214561882"/>
    <n v="3240.8978466601247"/>
    <n v="4701.2373062063743"/>
    <n v="0.59193620049510109"/>
    <n v="2805.2451040691139"/>
    <n v="5136.8900487973851"/>
    <n v="0.64678955342926436"/>
    <n v="5147.4200277945083"/>
    <n v="2794.7151250719908"/>
    <n v="0.35188460927453669"/>
    <n v="5148.7811882077367"/>
    <n v="2793.3539646587624"/>
    <n v="0.35171322457923382"/>
    <n v="4158.7766371677471"/>
    <n v="3783.3585156987519"/>
    <n v="0.47636541595911408"/>
    <n v="8.3471808209973126"/>
    <n v="7933.7879720455021"/>
    <n v="0.99894900040601997"/>
    <n v="8.3132810912252584"/>
    <n v="7933.8218717752734"/>
    <n v="0.99895326874559354"/>
    <n v="8.2234829631802278"/>
    <n v="7933.9116699033193"/>
    <n v="0.99896457529305427"/>
    <n v="8.1491212117354266"/>
    <n v="7933.9860316547638"/>
    <n v="0.99897393823513647"/>
    <n v="8.0721864502368454"/>
    <n v="7934.0629664162625"/>
    <n v="0.99898362514678141"/>
    <n v="8.3316964533187949"/>
    <n v="7933.8034564131804"/>
    <n v="0.99895095005399004"/>
  </r>
  <r>
    <x v="404"/>
    <x v="2"/>
    <d v="2018-09-23T00:00:00"/>
    <n v="2370.7459982512546"/>
    <n v="2897.5784423070891"/>
    <n v="2317.213024102427"/>
    <n v="7.748120459827434"/>
    <n v="7.7709599517949988"/>
    <n v="351.22162937055629"/>
    <n v="347.77828006300183"/>
    <n v="349.48290843307825"/>
    <n v="5.8564546575684311"/>
    <n v="5.8614174469105604"/>
    <n v="175.61081468527814"/>
    <n v="178.2138227263157"/>
    <n v="175.08919840403473"/>
    <n v="5.1652955492338721"/>
    <n v="5.168270266350615"/>
    <x v="404"/>
    <n v="8.8745394161407791"/>
    <x v="1"/>
    <n v="39"/>
    <x v="404"/>
    <n v="18.769870666629735"/>
    <x v="0"/>
    <n v="0"/>
    <n v="0"/>
    <n v="1"/>
    <n v="0"/>
    <n v="0"/>
    <n v="0"/>
    <n v="3661.1928753357979"/>
    <n v="3486.4607399869137"/>
    <n v="0.48777695837314333"/>
    <n v="3256.1640070867516"/>
    <n v="3891.4896082359601"/>
    <n v="0.54444294836750595"/>
    <n v="2815.2902532925568"/>
    <n v="4332.3633620301553"/>
    <n v="0.60612385479098962"/>
    <n v="5152.5976583005677"/>
    <n v="1995.055957022144"/>
    <n v="0.27912040291729617"/>
    <n v="5154.907033488169"/>
    <n v="1992.7465818345427"/>
    <n v="0.27879730735168978"/>
    <n v="4166.3439985470804"/>
    <n v="2981.3096167756312"/>
    <n v="0.41710325894703099"/>
    <n v="8.3482821682873141"/>
    <n v="7139.3053331544243"/>
    <n v="0.99883202479896471"/>
    <n v="8.3139909572290343"/>
    <n v="7139.3396243654825"/>
    <n v="0.99883682234692994"/>
    <n v="8.2266334115115605"/>
    <n v="7139.4269819111996"/>
    <n v="0.9988490441962834"/>
    <n v="8.1509322950116445"/>
    <n v="7139.5026830277002"/>
    <n v="0.99885963524064203"/>
    <n v="8.0733118479078136"/>
    <n v="7139.5803034748042"/>
    <n v="0.99887049481096846"/>
    <n v="8.3345691897255456"/>
    <n v="7139.3190461329859"/>
    <n v="0.99883394332765951"/>
  </r>
  <r>
    <x v="405"/>
    <x v="2"/>
    <d v="2018-09-30T00:00:00"/>
    <n v="2394.4534582337674"/>
    <n v="2926.5542267301603"/>
    <n v="2340.3851543418291"/>
    <n v="7.7580707906799091"/>
    <n v="7.7809102826481666"/>
    <n v="354.73384566426182"/>
    <n v="351.25606286363183"/>
    <n v="352.97773751740908"/>
    <n v="5.8664049884215999"/>
    <n v="5.8713677777637283"/>
    <n v="177.36692283213091"/>
    <n v="177.62099280038635"/>
    <n v="176.84009038807508"/>
    <n v="5.17524588008704"/>
    <n v="5.1782205972037829"/>
    <x v="405"/>
    <n v="8.9844088804770408"/>
    <x v="1"/>
    <n v="40"/>
    <x v="405"/>
    <n v="18.799721659188549"/>
    <x v="0"/>
    <n v="0"/>
    <n v="0"/>
    <n v="1"/>
    <n v="0"/>
    <n v="0"/>
    <n v="0"/>
    <n v="3684.5074786345931"/>
    <n v="4293.2200614552112"/>
    <n v="0.5381507503083871"/>
    <n v="3271.5828291176435"/>
    <n v="4706.1447109721612"/>
    <n v="0.58991043343142113"/>
    <n v="2825.4358540082339"/>
    <n v="5152.2916860815703"/>
    <n v="0.64583450113960295"/>
    <n v="5157.8270651116891"/>
    <n v="2819.9004749781152"/>
    <n v="0.35347164475190535"/>
    <n v="5161.0941372214047"/>
    <n v="2816.6334028683996"/>
    <n v="0.35306212059940734"/>
    <n v="4173.9870335402065"/>
    <n v="3803.7405065495977"/>
    <n v="0.47679498797558328"/>
    <n v="8.3493835155773155"/>
    <n v="7969.3781565742265"/>
    <n v="0.99895341330302145"/>
    <n v="8.3147008232328101"/>
    <n v="7969.4128392665716"/>
    <n v="0.99895776074308762"/>
    <n v="8.2297838598428932"/>
    <n v="7969.4977562299609"/>
    <n v="0.9989684049977281"/>
    <n v="8.1527433782878624"/>
    <n v="7969.5747967115167"/>
    <n v="0.99897806194341454"/>
    <n v="8.0744372455787286"/>
    <n v="7969.6531028442259"/>
    <n v="0.99898787753718055"/>
    <n v="8.3374419261323247"/>
    <n v="7969.3900981636716"/>
    <n v="0.99895491016906313"/>
  </r>
  <r>
    <x v="406"/>
    <x v="2"/>
    <d v="2018-10-07T00:00:00"/>
    <n v="2418.3979928161052"/>
    <n v="2955.8197689974618"/>
    <n v="2363.7890058841117"/>
    <n v="7.7680211215325965"/>
    <n v="7.7908606135013354"/>
    <n v="358.28118412090441"/>
    <n v="354.76862349226815"/>
    <n v="356.50751489258312"/>
    <n v="5.8763553192747677"/>
    <n v="5.8813181086168962"/>
    <n v="179.14059206045221"/>
    <n v="178.68471228243243"/>
    <n v="178.6084912919558"/>
    <n v="5.1851962109402079"/>
    <n v="5.1881709280569508"/>
    <x v="406"/>
    <n v="7.9917992659625527"/>
    <x v="1"/>
    <n v="41"/>
    <x v="406"/>
    <n v="18.829572651747572"/>
    <x v="0"/>
    <n v="0"/>
    <n v="0"/>
    <n v="1"/>
    <n v="0"/>
    <n v="0"/>
    <n v="0"/>
    <n v="3708.0552279663762"/>
    <n v="-751.44332024901496"/>
    <n v="0.25415690110954176"/>
    <n v="3287.1558393688447"/>
    <n v="-330.54393165148349"/>
    <n v="0.11179821429680922"/>
    <n v="2835.6829107310678"/>
    <n v="120.92899698629344"/>
    <n v="4.0901207449866535E-2"/>
    <n v="5163.1087659909208"/>
    <n v="-2206.4968582735596"/>
    <n v="0.74629235325547871"/>
    <n v="5167.3431119919733"/>
    <n v="-2210.7312042746121"/>
    <n v="0.74772451484219216"/>
    <n v="4181.7064988832644"/>
    <n v="-1225.0945911659032"/>
    <n v="0.41435759220483287"/>
    <n v="8.3504848628673152"/>
    <n v="2948.261422854494"/>
    <n v="0.99717565743374337"/>
    <n v="8.3154106892365878"/>
    <n v="2948.2964970281246"/>
    <n v="0.99718752039537839"/>
    <n v="8.2329343081742259"/>
    <n v="2948.378973409187"/>
    <n v="0.99721541596762009"/>
    <n v="8.1545544615640821"/>
    <n v="2948.457353255797"/>
    <n v="0.99724192598958317"/>
    <n v="8.0755626432496079"/>
    <n v="2948.5363450741115"/>
    <n v="0.99726864299566309"/>
    <n v="8.3403146625391251"/>
    <n v="2948.271593054822"/>
    <n v="0.99717909724953446"/>
  </r>
  <r>
    <x v="407"/>
    <x v="2"/>
    <d v="2018-10-14T00:00:00"/>
    <n v="2442.5819727442658"/>
    <n v="2985.3779666874361"/>
    <n v="2387.4268959421579"/>
    <n v="7.7779714523854322"/>
    <n v="7.8008109443545033"/>
    <n v="361.86399596211351"/>
    <n v="358.31630972719086"/>
    <n v="360.07259004150899"/>
    <n v="5.8863056501279356"/>
    <n v="5.891268439470065"/>
    <n v="180.93199798105675"/>
    <n v="180.25781227146945"/>
    <n v="180.39457620487539"/>
    <n v="5.1951465417933766"/>
    <n v="5.1981212589101196"/>
    <x v="407"/>
    <n v="7.8058123169390754"/>
    <x v="1"/>
    <n v="42"/>
    <x v="407"/>
    <n v="18.859423644306744"/>
    <x v="0"/>
    <n v="0"/>
    <n v="0"/>
    <n v="1"/>
    <n v="0"/>
    <n v="0"/>
    <n v="0"/>
    <n v="3731.8384547914757"/>
    <n v="-1277.0096195001574"/>
    <n v="0.52020312012858227"/>
    <n v="3302.8845797225586"/>
    <n v="-848.05574443124033"/>
    <n v="0.34546430783252563"/>
    <n v="2846.0324380211296"/>
    <n v="-391.20360272981134"/>
    <n v="0.159360847121297"/>
    <n v="5168.4432838789453"/>
    <n v="-2713.6144485876271"/>
    <n v="1.1054190050140902"/>
    <n v="5173.6545765102474"/>
    <n v="-2718.8257412189291"/>
    <n v="1.1075418791454281"/>
    <n v="4189.5031588797528"/>
    <n v="-1734.6743235884346"/>
    <n v="0.70663758656011477"/>
    <n v="8.3515862101573148"/>
    <n v="2446.4772490811611"/>
    <n v="0.99659789469225213"/>
    <n v="8.3161205552403636"/>
    <n v="2446.5127147360777"/>
    <n v="0.99661234199481219"/>
    <n v="8.2360847565055586"/>
    <n v="2446.5927505348127"/>
    <n v="0.99664494540796444"/>
    <n v="8.1563655448403001"/>
    <n v="2446.6724697464779"/>
    <n v="0.99667741985608849"/>
    <n v="8.0766880409204642"/>
    <n v="2446.7521472503977"/>
    <n v="0.99670987731412974"/>
    <n v="8.3431873989459397"/>
    <n v="2446.4856478923721"/>
    <n v="0.99660131603515401"/>
  </r>
  <r>
    <x v="408"/>
    <x v="2"/>
    <d v="2018-10-21T00:00:00"/>
    <n v="2467.0077924717084"/>
    <n v="3015.2317463543104"/>
    <n v="2411.3011649010232"/>
    <n v="7.7879217832383691"/>
    <n v="7.8107612752076712"/>
    <n v="365.48263592173464"/>
    <n v="361.89947282446275"/>
    <n v="363.6733159419241"/>
    <n v="5.8962559809811035"/>
    <n v="5.9012187703232328"/>
    <n v="182.74131796086732"/>
    <n v="181.99626625404795"/>
    <n v="182.19852196692415"/>
    <n v="5.2050968726465445"/>
    <n v="5.2080715897632874"/>
    <x v="408"/>
    <n v="7.9853357502094635"/>
    <x v="1"/>
    <n v="43"/>
    <x v="408"/>
    <n v="18.88927463686602"/>
    <x v="0"/>
    <n v="0"/>
    <n v="0"/>
    <n v="1"/>
    <n v="0"/>
    <n v="0"/>
    <n v="0"/>
    <n v="3755.8595138848277"/>
    <n v="-818.29608741375387"/>
    <n v="0.27856286609504177"/>
    <n v="3318.7706074798089"/>
    <n v="-381.20718100873501"/>
    <n v="0.12976985537523636"/>
    <n v="2856.4854605840928"/>
    <n v="81.077965886981019"/>
    <n v="2.7600413715791947E-2"/>
    <n v="5173.8311469458495"/>
    <n v="-2236.2677204747756"/>
    <n v="0.76126619099463255"/>
    <n v="5180.0291556737038"/>
    <n v="-2242.46572920263"/>
    <n v="0.76337610585536464"/>
    <n v="4197.3777854762066"/>
    <n v="-1259.8143590051327"/>
    <n v="0.42886371325726952"/>
    <n v="8.3526875574473163"/>
    <n v="2929.2107389136268"/>
    <n v="0.99715659329014683"/>
    <n v="8.3168304212441395"/>
    <n v="2929.2465960498298"/>
    <n v="0.99716879971125083"/>
    <n v="8.2392352048368913"/>
    <n v="2929.324191266237"/>
    <n v="0.99719521453372162"/>
    <n v="8.158176628116518"/>
    <n v="2929.4052498429573"/>
    <n v="0.9972228083470126"/>
    <n v="8.0778134385913027"/>
    <n v="2929.4856130324824"/>
    <n v="0.99725016543785905"/>
    <n v="8.346060135352765"/>
    <n v="2929.2173663357212"/>
    <n v="0.997158849385125"/>
  </r>
  <r>
    <x v="409"/>
    <x v="2"/>
    <d v="2018-10-28T00:00:00"/>
    <n v="2491.6778703964255"/>
    <n v="3045.3840638178535"/>
    <n v="2435.4141765496438"/>
    <n v="7.7978721140913771"/>
    <n v="7.820711606060839"/>
    <n v="369.13746228095198"/>
    <n v="365.51846755270736"/>
    <n v="367.31004910134334"/>
    <n v="5.9062063118342722"/>
    <n v="5.9111691011764007"/>
    <n v="184.56873114047599"/>
    <n v="183.79699167454754"/>
    <n v="184.02050718659336"/>
    <n v="5.2150472034997124"/>
    <n v="5.2180219206164553"/>
    <x v="409"/>
    <n v="7.808205439198975"/>
    <x v="1"/>
    <n v="44"/>
    <x v="409"/>
    <n v="18.919125629425363"/>
    <x v="0"/>
    <n v="0"/>
    <n v="0"/>
    <n v="1"/>
    <n v="0"/>
    <n v="0"/>
    <n v="0"/>
    <n v="3780.1207835691121"/>
    <n v="-1319.4102076927311"/>
    <n v="0.53619073312708621"/>
    <n v="3334.8154955146319"/>
    <n v="-874.10491963825098"/>
    <n v="0.35522459577633947"/>
    <n v="2867.043013372685"/>
    <n v="-406.33243749630401"/>
    <n v="0.1651280900239919"/>
    <n v="5179.2728886434224"/>
    <n v="-2718.5623127670415"/>
    <n v="1.104787511143535"/>
    <n v="5186.4674806287949"/>
    <n v="-2725.7569047524139"/>
    <n v="1.1077112974904157"/>
    <n v="4205.3311583386239"/>
    <n v="-1744.620582462243"/>
    <n v="0.70899056539426508"/>
    <n v="8.3537889047373177"/>
    <n v="2452.3567869716435"/>
    <n v="0.9966051314662383"/>
    <n v="8.3175402872479154"/>
    <n v="2452.393035589133"/>
    <n v="0.99661986242153422"/>
    <n v="8.2423856531682222"/>
    <n v="2452.4681902232128"/>
    <n v="0.99665040426372264"/>
    <n v="8.1599877113927359"/>
    <n v="2452.5505881649883"/>
    <n v="0.9966838896896737"/>
    <n v="8.0789388362621271"/>
    <n v="2452.6316370401187"/>
    <n v="0.99671682687291052"/>
    <n v="8.3489328717595974"/>
    <n v="2452.3616430046213"/>
    <n v="0.99660710489335536"/>
  </r>
  <r>
    <x v="410"/>
    <x v="2"/>
    <d v="2018-11-04T00:00:00"/>
    <n v="2516.5946491003906"/>
    <n v="3075.8379044560329"/>
    <n v="2459.7683183148679"/>
    <n v="7.8078224449444349"/>
    <n v="7.8306619369140078"/>
    <n v="372.82883690376156"/>
    <n v="369.17365222823446"/>
    <n v="370.98314959235677"/>
    <n v="5.9161566426874401"/>
    <n v="5.9211194320295695"/>
    <n v="186.41441845188075"/>
    <n v="185.62919041868076"/>
    <n v="185.8607122584593"/>
    <n v="5.2249975343528803"/>
    <n v="5.2279722514696232"/>
    <x v="410"/>
    <n v="7.8824369170228898"/>
    <x v="1"/>
    <n v="45"/>
    <x v="410"/>
    <n v="18.948976621984755"/>
    <x v="0"/>
    <n v="0"/>
    <n v="0"/>
    <n v="1"/>
    <n v="0"/>
    <n v="0"/>
    <n v="0"/>
    <n v="3804.6246659502413"/>
    <n v="-1154.3013514158238"/>
    <n v="0.43553227830190222"/>
    <n v="3351.0208324298032"/>
    <n v="-700.69751789538577"/>
    <n v="0.26438190165431846"/>
    <n v="2877.7061416891629"/>
    <n v="-227.38282715474543"/>
    <n v="8.5794373051685496E-2"/>
    <n v="5184.7690477579727"/>
    <n v="-2534.4457332235552"/>
    <n v="0.95627794515658238"/>
    <n v="5192.9701888334375"/>
    <n v="-2542.6468742990201"/>
    <n v="0.95937233784085962"/>
    <n v="4213.3640649296658"/>
    <n v="-1563.0407503952483"/>
    <n v="0.5897547449488546"/>
    <n v="8.3548902520273174"/>
    <n v="2641.9684242823901"/>
    <n v="0.99684759583624793"/>
    <n v="8.318250153251693"/>
    <n v="2642.005064381166"/>
    <n v="0.99686142060191896"/>
    <n v="8.2455361014995532"/>
    <n v="2642.077778432918"/>
    <n v="0.99688885651939863"/>
    <n v="8.1617987946689539"/>
    <n v="2642.1615157397487"/>
    <n v="0.99692045164832932"/>
    <n v="8.080064233932946"/>
    <n v="2642.2432503004843"/>
    <n v="0.99695129111621139"/>
    <n v="8.3518056081664334"/>
    <n v="2641.9715089262509"/>
    <n v="0.99684875971080011"/>
  </r>
  <r>
    <x v="411"/>
    <x v="2"/>
    <d v="2018-11-11T00:00:00"/>
    <n v="2541.7605955913941"/>
    <n v="3106.596283500593"/>
    <n v="2484.3660014978254"/>
    <n v="7.8177727757975264"/>
    <n v="7.8406122677671757"/>
    <n v="376.55712527279911"/>
    <n v="372.86538875051679"/>
    <n v="374.69298108828036"/>
    <n v="5.926106973540608"/>
    <n v="5.9310697628827374"/>
    <n v="188.27856263639956"/>
    <n v="187.48375097108391"/>
    <n v="187.71931938104393"/>
    <n v="5.234947865206049"/>
    <n v="5.237922582322792"/>
    <x v="411"/>
    <n v="7.8480288659108997"/>
    <x v="1"/>
    <n v="46"/>
    <x v="411"/>
    <n v="18.978827614544183"/>
    <x v="0"/>
    <n v="0"/>
    <n v="0"/>
    <n v="1"/>
    <n v="0"/>
    <n v="0"/>
    <n v="0"/>
    <n v="3829.3735871551798"/>
    <n v="-1268.6916955561824"/>
    <n v="0.49545072338679208"/>
    <n v="3367.3882227141257"/>
    <n v="-806.70633111512825"/>
    <n v="0.3150357464399402"/>
    <n v="2888.4759012888062"/>
    <n v="-327.79400968980872"/>
    <n v="0.1280104376749118"/>
    <n v="5190.320168463667"/>
    <n v="-2629.6382768646695"/>
    <n v="1.0269289151033956"/>
    <n v="5199.5379241201263"/>
    <n v="-2638.8560325211288"/>
    <n v="1.0305286420693653"/>
    <n v="4221.4773005866182"/>
    <n v="-1660.7954089876207"/>
    <n v="0.64857544954580448"/>
    <n v="8.3559915993173188"/>
    <n v="2552.3258999996801"/>
    <n v="0.99673680997755665"/>
    <n v="8.3189600192554689"/>
    <n v="2552.3629315797421"/>
    <n v="0.9967512715864677"/>
    <n v="8.2486865498308859"/>
    <n v="2552.4332050491666"/>
    <n v="0.99677871485056657"/>
    <n v="8.1636098779451718"/>
    <n v="2552.5182817210525"/>
    <n v="0.99681193907578769"/>
    <n v="8.0811896316037579"/>
    <n v="2552.6007019673939"/>
    <n v="0.99684412591110361"/>
    <n v="8.3546783445732729"/>
    <n v="2552.3272132544244"/>
    <n v="0.9967373228310854"/>
  </r>
  <r>
    <x v="412"/>
    <x v="2"/>
    <d v="2018-11-18T00:00:00"/>
    <n v="2567.1782015473082"/>
    <n v="3137.6622463355989"/>
    <n v="2509.2096615126702"/>
    <n v="7.827723106650641"/>
    <n v="7.8505625986203436"/>
    <n v="380.32269652552714"/>
    <n v="376.59404263802196"/>
    <n v="378.43991089916312"/>
    <n v="5.9360573043937759"/>
    <n v="5.9410200937359052"/>
    <n v="190.16134826276357"/>
    <n v="189.35806907525966"/>
    <n v="189.59651257485436"/>
    <n v="5.2448981960592169"/>
    <n v="5.2478729131759598"/>
    <x v="412"/>
    <n v="7.8289918866085779"/>
    <x v="1"/>
    <n v="47"/>
    <x v="412"/>
    <n v="19.008678607103633"/>
    <x v="0"/>
    <n v="0"/>
    <n v="0"/>
    <n v="1"/>
    <n v="0"/>
    <n v="0"/>
    <n v="0"/>
    <n v="3854.3699975721684"/>
    <n v="-1341.9746806101716"/>
    <n v="0.53414153081326998"/>
    <n v="3383.9192869012923"/>
    <n v="-871.52396993929551"/>
    <n v="0.34688966503613272"/>
    <n v="2899.3533584844458"/>
    <n v="-386.95804152244909"/>
    <n v="0.15401956806318245"/>
    <n v="5195.9268003764182"/>
    <n v="-2683.5314834144215"/>
    <n v="1.0681167351718215"/>
    <n v="5206.1713367596813"/>
    <n v="-2693.7760197976845"/>
    <n v="1.072194332480692"/>
    <n v="4229.67166860014"/>
    <n v="-1717.2763516381433"/>
    <n v="0.68352155412973947"/>
    <n v="8.3570929466073203"/>
    <n v="2504.0382240153895"/>
    <n v="0.99667365526030649"/>
    <n v="8.3196698852592448"/>
    <n v="2504.0756470767374"/>
    <n v="0.99668855063170569"/>
    <n v="8.2518369981622186"/>
    <n v="2504.1434799638346"/>
    <n v="0.99671554992064693"/>
    <n v="8.1654209612213897"/>
    <n v="2504.2298960007752"/>
    <n v="0.99674994579631071"/>
    <n v="8.0823150292745662"/>
    <n v="2504.3130019327223"/>
    <n v="0.99678302416235687"/>
    <n v="8.3575510809801159"/>
    <n v="2504.0377658810166"/>
    <n v="0.99667347291066988"/>
  </r>
  <r>
    <x v="413"/>
    <x v="2"/>
    <d v="2018-11-25T00:00:00"/>
    <n v="2592.8499835627817"/>
    <n v="3169.0388687989553"/>
    <n v="2534.3017581277036"/>
    <n v="7.8376734375037724"/>
    <n v="7.8605129294735114"/>
    <n v="384.12592349078244"/>
    <n v="380.35998306440217"/>
    <n v="382.22431000815482"/>
    <n v="5.9460076352469446"/>
    <n v="5.9509704245890731"/>
    <n v="192.06296174539122"/>
    <n v="191.25149394435172"/>
    <n v="191.4924777006029"/>
    <n v="5.2548485269123848"/>
    <n v="5.2578232440291277"/>
    <x v="413"/>
    <n v="7.8998015281547032"/>
    <x v="1"/>
    <n v="48"/>
    <x v="413"/>
    <n v="19.0385295996631"/>
    <x v="0"/>
    <n v="0"/>
    <n v="0"/>
    <n v="1"/>
    <n v="0"/>
    <n v="0"/>
    <n v="0"/>
    <n v="3879.6163720933273"/>
    <n v="-1182.8693253048878"/>
    <n v="0.43862820827543642"/>
    <n v="3400.6156617303304"/>
    <n v="-703.86861494189088"/>
    <n v="0.26100653963082271"/>
    <n v="2910.3395902520419"/>
    <n v="-213.5925434636024"/>
    <n v="7.9203773938668107E-2"/>
    <n v="5201.5894986082976"/>
    <n v="-2504.8424518198581"/>
    <n v="0.92883848887602527"/>
    <n v="5212.8710835256325"/>
    <n v="-2516.1240367371929"/>
    <n v="0.933021893815977"/>
    <n v="4237.9479802937976"/>
    <n v="-1541.2009335053581"/>
    <n v="0.5715037067865808"/>
    <n v="8.3581942938973199"/>
    <n v="2688.3888524945423"/>
    <n v="0.99690063838065535"/>
    <n v="8.3203797512630224"/>
    <n v="2688.4266670371767"/>
    <n v="0.99691466066082413"/>
    <n v="8.2549874464935513"/>
    <n v="2688.4920593419461"/>
    <n v="0.99693890924759732"/>
    <n v="8.1672320444976076"/>
    <n v="2688.5798147439418"/>
    <n v="0.99697145045390001"/>
    <n v="8.083440426945371"/>
    <n v="2688.6636063614942"/>
    <n v="0.99700252182103177"/>
    <n v="8.3604238173869589"/>
    <n v="2688.3866229710525"/>
    <n v="0.99689981163515373"/>
  </r>
  <r>
    <x v="414"/>
    <x v="2"/>
    <d v="2018-12-02T00:00:00"/>
    <n v="2618.7784833984092"/>
    <n v="3200.7292574869448"/>
    <n v="2559.6447757089154"/>
    <n v="7.8476237683569146"/>
    <n v="7.8704632603266802"/>
    <n v="387.96718272569029"/>
    <n v="384.16358289504626"/>
    <n v="386.04655310823637"/>
    <n v="5.9559579661001125"/>
    <n v="5.9609207554422419"/>
    <n v="193.98359136284515"/>
    <n v="193.16396213729709"/>
    <n v="193.40740247760894"/>
    <n v="5.2647988577655536"/>
    <n v="5.2677735748822965"/>
    <x v="414"/>
    <n v="7.9493651238355758"/>
    <x v="1"/>
    <n v="49"/>
    <x v="414"/>
    <n v="19.068380592222582"/>
    <x v="0"/>
    <n v="0"/>
    <n v="0"/>
    <n v="1"/>
    <n v="0"/>
    <n v="0"/>
    <n v="0"/>
    <n v="3905.1152103596969"/>
    <n v="-1071.3399274901994"/>
    <n v="0.37806100362529604"/>
    <n v="3417.4790003076587"/>
    <n v="-583.70371743816122"/>
    <n v="0.20598094738376693"/>
    <n v="2921.4356843373139"/>
    <n v="-87.660401467816428"/>
    <n v="3.0934140049048275E-2"/>
    <n v="5207.3088238224955"/>
    <n v="-2373.533540952998"/>
    <n v="0.83758707167123858"/>
    <n v="5219.637827759243"/>
    <n v="-2385.8625448897455"/>
    <n v="0.84193780618828995"/>
    <n v="4246.3070551043911"/>
    <n v="-1412.5317722348937"/>
    <n v="0.49846287416430413"/>
    <n v="8.3592956411873196"/>
    <n v="2825.4159872283103"/>
    <n v="0.99705012049059782"/>
    <n v="8.3210896172667983"/>
    <n v="2825.4541932522307"/>
    <n v="0.99706360286661799"/>
    <n v="8.258137894824884"/>
    <n v="2825.5171449746726"/>
    <n v="0.99708581765648596"/>
    <n v="8.1690431277738256"/>
    <n v="2825.6062397417236"/>
    <n v="0.99711725796425821"/>
    <n v="8.084565824616174"/>
    <n v="2825.6907170448812"/>
    <n v="0.99714706883305515"/>
    <n v="8.363296553793802"/>
    <n v="2825.4119863157039"/>
    <n v="0.99704870862402162"/>
  </r>
  <r>
    <x v="415"/>
    <x v="2"/>
    <d v="2018-12-09T00:00:00"/>
    <n v="2644.9662682323938"/>
    <n v="3232.7365500618143"/>
    <n v="2585.2412234659587"/>
    <n v="7.8575740992100647"/>
    <n v="7.8804135911798481"/>
    <n v="391.84685455294721"/>
    <n v="388.00521872399673"/>
    <n v="389.90701863931872"/>
    <n v="5.9659082969532804"/>
    <n v="5.9708710862954097"/>
    <n v="195.9234272764736"/>
    <n v="195.09558773472062"/>
    <n v="195.34147650238504"/>
    <n v="5.2747491886187214"/>
    <n v="5.2777239057354643"/>
    <x v="415"/>
    <n v="7.9718169808841823"/>
    <x v="1"/>
    <n v="50"/>
    <x v="415"/>
    <n v="19.098231584782067"/>
    <x v="0"/>
    <n v="0"/>
    <n v="0"/>
    <n v="1"/>
    <n v="0"/>
    <n v="0"/>
    <n v="0"/>
    <n v="3930.8690370087315"/>
    <n v="-1032.7506280954708"/>
    <n v="0.35635211622796759"/>
    <n v="3434.5109722707602"/>
    <n v="-536.39256335749951"/>
    <n v="0.18508303929466999"/>
    <n v="2932.6427393634385"/>
    <n v="-34.524330450177786"/>
    <n v="1.1912670767349273E-2"/>
    <n v="5213.0853422888358"/>
    <n v="-2314.9669333755751"/>
    <n v="0.7987827295999419"/>
    <n v="5226.4722394351902"/>
    <n v="-2328.3538305219295"/>
    <n v="0.80340189805944395"/>
    <n v="4254.7497206630906"/>
    <n v="-1356.6313117498298"/>
    <n v="0.46810762030200853"/>
    <n v="8.360396988477321"/>
    <n v="2889.7580119247832"/>
    <n v="0.99711523277904557"/>
    <n v="8.3217994832705742"/>
    <n v="2889.79660942999"/>
    <n v="0.99712855090472607"/>
    <n v="8.2612883431562167"/>
    <n v="2889.8571205701046"/>
    <n v="0.99714943036221426"/>
    <n v="8.1708542110500435"/>
    <n v="2889.9475547022107"/>
    <n v="0.997180634791898"/>
    <n v="8.0856912222869752"/>
    <n v="2890.0327176909736"/>
    <n v="0.99721002040585394"/>
    <n v="8.3661692902006486"/>
    <n v="2889.7522396230602"/>
    <n v="0.99711324103788512"/>
  </r>
  <r>
    <x v="416"/>
    <x v="2"/>
    <d v="2018-12-16T00:00:00"/>
    <n v="2671.4159309147176"/>
    <n v="3265.0639155624326"/>
    <n v="2611.0936357005862"/>
    <n v="7.867524430063221"/>
    <n v="7.890363922033016"/>
    <n v="395.76532309847664"/>
    <n v="391.88527091123672"/>
    <n v="393.80608882571192"/>
    <n v="5.9758586278064483"/>
    <n v="5.9808214171485776"/>
    <n v="197.88266154923832"/>
    <n v="197.04653940488299"/>
    <n v="197.2948912674089"/>
    <n v="5.2846995194718893"/>
    <n v="5.2876742365886322"/>
    <x v="416"/>
    <n v="7.9619213674676086"/>
    <x v="1"/>
    <n v="51"/>
    <x v="416"/>
    <n v="19.128082577341559"/>
    <x v="0"/>
    <n v="0"/>
    <n v="0"/>
    <n v="1"/>
    <n v="0"/>
    <n v="0"/>
    <n v="0"/>
    <n v="3956.8804019242552"/>
    <n v="-1087.2992228528665"/>
    <n v="0.37890519730991618"/>
    <n v="3451.713263953493"/>
    <n v="-582.13208488210421"/>
    <n v="0.20286308299195255"/>
    <n v="2943.9618649398244"/>
    <n v="-74.380685868435648"/>
    <n v="2.5920397865344804E-2"/>
    <n v="5218.9196259398395"/>
    <n v="-2349.3384468684508"/>
    <n v="0.81870429873278883"/>
    <n v="5233.3749952278959"/>
    <n v="-2363.7938161565071"/>
    <n v="0.8237417478886041"/>
    <n v="4263.2768128773778"/>
    <n v="-1393.695633805989"/>
    <n v="0.48567911023761179"/>
    <n v="8.3614983357673225"/>
    <n v="2861.2196807356213"/>
    <n v="0.99708616072730405"/>
    <n v="8.32250934927435"/>
    <n v="2861.2586697221145"/>
    <n v="0.99709974772277832"/>
    <n v="8.2644387914875495"/>
    <n v="2861.3167402799013"/>
    <n v="0.99711998431974591"/>
    <n v="8.1726652943262614"/>
    <n v="2861.4085137770626"/>
    <n v="0.99715196581510512"/>
    <n v="8.0868166199577765"/>
    <n v="2861.4943624514308"/>
    <n v="0.99718188261097573"/>
    <n v="8.3690420266074952"/>
    <n v="2861.2121370447812"/>
    <n v="0.99708353187996734"/>
  </r>
  <r>
    <x v="417"/>
    <x v="2"/>
    <d v="2018-12-23T00:00:00"/>
    <n v="2698.1300902238645"/>
    <n v="3297.7145547180567"/>
    <n v="2637.2045720575697"/>
    <n v="7.8774747609163809"/>
    <n v="7.9003142528861838"/>
    <n v="399.72297632946146"/>
    <n v="395.80412362034906"/>
    <n v="397.74414971396902"/>
    <n v="5.985808958659617"/>
    <n v="5.9907717480017455"/>
    <n v="199.86148816473073"/>
    <n v="199.0170035367764"/>
    <n v="199.267840180083"/>
    <n v="5.2946498503250572"/>
    <n v="5.2976245674418001"/>
    <x v="417"/>
    <n v="7.9405322444667092"/>
    <x v="1"/>
    <n v="52"/>
    <x v="417"/>
    <n v="19.157933569901054"/>
    <x v="0"/>
    <n v="0"/>
    <n v="0"/>
    <n v="1"/>
    <n v="0"/>
    <n v="0"/>
    <n v="0"/>
    <n v="3983.1518804889347"/>
    <n v="-1174.2967723807838"/>
    <n v="0.41806954334917912"/>
    <n v="3469.0875785530525"/>
    <n v="-660.23247044490154"/>
    <n v="0.23505394370077998"/>
    <n v="2955.3941817719742"/>
    <n v="-146.53907366382327"/>
    <n v="5.2170392570559394E-2"/>
    <n v="5224.8122524273522"/>
    <n v="-2415.9571443192012"/>
    <n v="0.86012166926845213"/>
    <n v="5240.3467785785297"/>
    <n v="-2431.4916704703787"/>
    <n v="0.86565222373042305"/>
    <n v="4271.8891760138067"/>
    <n v="-1463.0340679056558"/>
    <n v="0.52086491171524096"/>
    <n v="8.3625996830573222"/>
    <n v="2800.4925084250935"/>
    <n v="0.99702277285185781"/>
    <n v="8.3232192152781277"/>
    <n v="2800.5318888928728"/>
    <n v="0.99703679296548542"/>
    <n v="8.2675892398188804"/>
    <n v="2800.5875188683322"/>
    <n v="0.99705659817911108"/>
    <n v="8.1744763776024794"/>
    <n v="2800.6806317305486"/>
    <n v="0.99708974793537564"/>
    <n v="8.0879420176285759"/>
    <n v="2800.7671660905226"/>
    <n v="0.99712055563340329"/>
    <n v="8.37191476301434"/>
    <n v="2800.4831933451364"/>
    <n v="0.99701945652559731"/>
  </r>
  <r>
    <x v="418"/>
    <x v="2"/>
    <d v="2018-12-30T00:00:00"/>
    <n v="2725.1113911261036"/>
    <n v="3330.6917002652376"/>
    <n v="2663.5766177781297"/>
    <n v="7.8874250917695425"/>
    <n v="7.9102645837393526"/>
    <n v="403.72020609275603"/>
    <n v="399.76216485655254"/>
    <n v="401.72159121110872"/>
    <n v="5.9957592895127849"/>
    <n v="6.0007220788549134"/>
    <n v="201.86010304637801"/>
    <n v="201.00717319349752"/>
    <n v="201.26051858188379"/>
    <n v="5.3046001811782251"/>
    <n v="5.3075748982949689"/>
    <x v="418"/>
    <n v="8.0301379239271213"/>
    <x v="1"/>
    <n v="53"/>
    <x v="418"/>
    <n v="19.18778456246055"/>
    <x v="0"/>
    <n v="0"/>
    <n v="0"/>
    <n v="1"/>
    <n v="0"/>
    <n v="0"/>
    <n v="0"/>
    <n v="4009.6860738392606"/>
    <n v="-937.52070467425392"/>
    <n v="0.30516609362375097"/>
    <n v="3486.635636298608"/>
    <n v="-414.47026713360128"/>
    <n v="0.13491144431663568"/>
    <n v="2966.9408217724449"/>
    <n v="105.22454739256182"/>
    <n v="3.4250938588361576E-2"/>
    <n v="5230.7638051797412"/>
    <n v="-2158.5984360147345"/>
    <n v="0.70263093832133994"/>
    <n v="5247.3882797626693"/>
    <n v="-2175.2229105976626"/>
    <n v="0.70804225984386804"/>
    <n v="4280.5876627816006"/>
    <n v="-1208.4222936165938"/>
    <n v="0.39334545781467312"/>
    <n v="8.3637010303473236"/>
    <n v="3063.8016681346594"/>
    <n v="0.99727758762132634"/>
    <n v="8.3239290812819036"/>
    <n v="3063.8414400837246"/>
    <n v="0.99729053352243713"/>
    <n v="8.2707396881502131"/>
    <n v="3063.8946294768566"/>
    <n v="0.99730784684601859"/>
    <n v="8.1762874608786973"/>
    <n v="3063.9890817041282"/>
    <n v="0.99733859135873904"/>
    <n v="8.0890674152993753"/>
    <n v="3064.0763017497075"/>
    <n v="0.99736698177237193"/>
    <n v="8.3747874994211866"/>
    <n v="3063.7905816655857"/>
    <n v="0.9972739789389341"/>
  </r>
  <r>
    <x v="419"/>
    <x v="2"/>
    <d v="2019-01-06T00:00:00"/>
    <n v="2752.3625050373644"/>
    <n v="3363.99861726789"/>
    <n v="2690.2123839558999"/>
    <n v="7.8973754226227069"/>
    <n v="7.9202149145925205"/>
    <n v="407.75740815368363"/>
    <n v="403.75978650511809"/>
    <n v="405.73880712321983"/>
    <n v="6.0057096203659528"/>
    <n v="6.0106724097080821"/>
    <n v="203.87870407684181"/>
    <n v="203.01724481183851"/>
    <n v="203.27312376770266"/>
    <n v="5.3145505120313938"/>
    <n v="5.3175252291481367"/>
    <x v="419"/>
    <n v="7.9413786767113246"/>
    <x v="2"/>
    <n v="2"/>
    <x v="419"/>
    <n v="19.217635555020053"/>
    <x v="0"/>
    <n v="0"/>
    <n v="0"/>
    <n v="1"/>
    <n v="0"/>
    <n v="0"/>
    <n v="0"/>
    <n v="4036.4856091230904"/>
    <n v="-1225.2519889983582"/>
    <n v="0.43584139725249688"/>
    <n v="3504.3591746216189"/>
    <n v="-693.12555449688671"/>
    <n v="0.24655565782047431"/>
    <n v="2978.6029281729211"/>
    <n v="-167.36930804818894"/>
    <n v="5.9535894437959556E-2"/>
    <n v="5236.7748734596535"/>
    <n v="-2425.5412533349213"/>
    <n v="0.86280316085125008"/>
    <n v="5254.5001959586498"/>
    <n v="-2443.2665758339176"/>
    <n v="0.86910833676125143"/>
    <n v="4289.3731344170728"/>
    <n v="-1478.1395142923407"/>
    <n v="0.52579746617670176"/>
    <n v="8.364802377637325"/>
    <n v="2802.8688177470949"/>
    <n v="0.99702450827360756"/>
    <n v="8.3246389472856794"/>
    <n v="2802.9089811774465"/>
    <n v="0.99703879503727755"/>
    <n v="8.273890136481544"/>
    <n v="2802.9597299882507"/>
    <n v="0.99705684718720944"/>
    <n v="8.178098544154917"/>
    <n v="2803.0555215805771"/>
    <n v="0.99709092176274117"/>
    <n v="8.0901928129701766"/>
    <n v="2803.143427311762"/>
    <n v="0.99712219121347478"/>
    <n v="8.3776602358280332"/>
    <n v="2802.8559598889042"/>
    <n v="0.99701993453128368"/>
  </r>
  <r>
    <x v="420"/>
    <x v="2"/>
    <d v="2019-01-13T00:00:00"/>
    <n v="2779.8861300877379"/>
    <n v="3397.6386034405687"/>
    <n v="2717.1145077954511"/>
    <n v="7.9073257534758721"/>
    <n v="7.9301652454456883"/>
    <n v="411.83498223522048"/>
    <n v="407.79738437016931"/>
    <n v="409.79619519445203"/>
    <n v="6.0156599512191207"/>
    <n v="6.02062274056125"/>
    <n v="205.91749111761027"/>
    <n v="205.04741722587872"/>
    <n v="205.30585500537973"/>
    <n v="5.3245008428845617"/>
    <n v="5.3274755600013046"/>
    <x v="420"/>
    <n v="7.9154992833977955"/>
    <x v="2"/>
    <n v="3"/>
    <x v="420"/>
    <n v="19.247486547579555"/>
    <x v="0"/>
    <n v="0"/>
    <n v="0"/>
    <n v="1"/>
    <n v="0"/>
    <n v="0"/>
    <n v="0"/>
    <n v="4063.5531397597579"/>
    <n v="-1324.1392068699993"/>
    <n v="0.48336587288697497"/>
    <n v="3522.25994832786"/>
    <n v="-782.8460154381014"/>
    <n v="0.28577134913389712"/>
    <n v="2990.3816556374022"/>
    <n v="-250.96772274764362"/>
    <n v="9.1613654926147758E-2"/>
    <n v="5242.8460524223647"/>
    <n v="-2503.4321195326061"/>
    <n v="0.9138568251683602"/>
    <n v="5261.6832313165905"/>
    <n v="-2522.2692984268319"/>
    <n v="0.9207331787811035"/>
    <n v="4298.2464607688989"/>
    <n v="-1558.8325278791403"/>
    <n v="0.56903869443153332"/>
    <n v="8.3659037249273247"/>
    <n v="2731.0480291648314"/>
    <n v="0.9969460972566121"/>
    <n v="8.3253488132894571"/>
    <n v="2731.088584076469"/>
    <n v="0.9969609014857761"/>
    <n v="8.2770405848128767"/>
    <n v="2731.1368923049458"/>
    <n v="0.99697853599799668"/>
    <n v="8.1799096274311349"/>
    <n v="2731.2340232623274"/>
    <n v="0.99701399283648884"/>
    <n v="8.0913182106409742"/>
    <n v="2731.3226146791176"/>
    <n v="0.99704633238756091"/>
    <n v="8.3805329722348816"/>
    <n v="2731.0333999175236"/>
    <n v="0.99694075697300899"/>
  </r>
  <r>
    <x v="421"/>
    <x v="2"/>
    <d v="2019-01-20T00:00:00"/>
    <n v="2807.6849913886149"/>
    <n v="3431.6149894749738"/>
    <n v="2744.2856528734001"/>
    <n v="7.9172760843290382"/>
    <n v="7.9401155762988562"/>
    <n v="415.9533320575726"/>
    <n v="411.87535821387098"/>
    <n v="413.89415714639654"/>
    <n v="6.0256102820722894"/>
    <n v="6.0305730714144179"/>
    <n v="207.97666602878627"/>
    <n v="207.09789138791399"/>
    <n v="207.35891355543345"/>
    <n v="5.3344511737377296"/>
    <n v="5.3374258908544725"/>
    <x v="421"/>
    <n v="8.0927313772038456"/>
    <x v="2"/>
    <n v="4"/>
    <x v="421"/>
    <n v="19.277337540139058"/>
    <x v="0"/>
    <n v="0"/>
    <n v="0"/>
    <n v="1"/>
    <n v="0"/>
    <n v="0"/>
    <n v="0"/>
    <n v="4090.891345702792"/>
    <n v="-820.28269853385154"/>
    <n v="0.25080429578264996"/>
    <n v="3540.3397297711635"/>
    <n v="-269.73108260222307"/>
    <n v="8.2471219182919969E-2"/>
    <n v="3002.2781703765268"/>
    <n v="268.33047679241372"/>
    <n v="8.2042979072009206E-2"/>
    <n v="5248.9779431747038"/>
    <n v="-1978.3692960057633"/>
    <n v="0.60489331174436056"/>
    <n v="5268.9380970281109"/>
    <n v="-1998.3294498591704"/>
    <n v="0.61099619839534669"/>
    <n v="4307.2085203842435"/>
    <n v="-1036.599873215303"/>
    <n v="0.31694402633974272"/>
    <n v="8.3670050722173244"/>
    <n v="3262.2416420967234"/>
    <n v="0.99744175901954524"/>
    <n v="8.326058679293233"/>
    <n v="3262.2825884896474"/>
    <n v="0.99745427852198087"/>
    <n v="8.2801910331442095"/>
    <n v="3262.3284561357964"/>
    <n v="0.99746830271475262"/>
    <n v="8.1817207107073529"/>
    <n v="3262.4269264582331"/>
    <n v="0.99749841035924935"/>
    <n v="8.0924436083117754"/>
    <n v="3262.5162035606286"/>
    <n v="0.99752570714465738"/>
    <n v="8.3834057086417282"/>
    <n v="3262.2252414602985"/>
    <n v="0.99743674446776176"/>
  </r>
  <r>
    <x v="422"/>
    <x v="2"/>
    <d v="2019-01-27T00:00:00"/>
    <n v="2835.7618413025011"/>
    <n v="3465.9311393697235"/>
    <n v="2771.7285094021299"/>
    <n v="7.9272264151822043"/>
    <n v="7.9500659071520241"/>
    <n v="420.11286537814829"/>
    <n v="415.99411179600963"/>
    <n v="418.03309871786041"/>
    <n v="6.0355606129254573"/>
    <n v="6.0405234022675858"/>
    <n v="210.05643268907414"/>
    <n v="209.16887029872606"/>
    <n v="209.43250269098775"/>
    <n v="5.3444015045908975"/>
    <n v="5.3473762217076404"/>
    <x v="422"/>
    <n v="8.1088901990801805"/>
    <x v="2"/>
    <n v="5"/>
    <x v="422"/>
    <n v="19.307188532698561"/>
    <x v="0"/>
    <n v="0"/>
    <n v="0"/>
    <n v="1"/>
    <n v="0"/>
    <n v="0"/>
    <n v="0"/>
    <n v="4118.5029337052565"/>
    <n v="-794.61580450838073"/>
    <n v="0.23906221048498039"/>
    <n v="3558.6003090288996"/>
    <n v="-234.7131798320238"/>
    <n v="7.0614064409803126E-2"/>
    <n v="3014.2936502630437"/>
    <n v="309.5934789338321"/>
    <n v="9.3141995170165928E-2"/>
    <n v="5255.1711528345659"/>
    <n v="-1931.2840236376901"/>
    <n v="0.5810317705054957"/>
    <n v="5276.2655113967467"/>
    <n v="-1952.3783821998709"/>
    <n v="0.58737806258529857"/>
    <n v="4316.2602005957415"/>
    <n v="-992.3730713988657"/>
    <n v="0.29855799334517258"/>
    <n v="8.3681064195073258"/>
    <n v="3315.5190227773683"/>
    <n v="0.99748243364041989"/>
    <n v="8.3267685452970088"/>
    <n v="3315.5603606515788"/>
    <n v="0.99749487024629835"/>
    <n v="8.2833414814755422"/>
    <n v="3315.6037877154004"/>
    <n v="0.99750793539024984"/>
    <n v="8.183531793983569"/>
    <n v="3315.7035974028922"/>
    <n v="0.99753796339168688"/>
    <n v="8.0935690059825713"/>
    <n v="3315.793560190893"/>
    <n v="0.99756502892806165"/>
    <n v="8.3862784450485748"/>
    <n v="3315.5008507518273"/>
    <n v="0.99747696653975293"/>
  </r>
  <r>
    <x v="423"/>
    <x v="2"/>
    <d v="2019-02-03T00:00:00"/>
    <n v="2864.1194597155268"/>
    <n v="3390.3728057858775"/>
    <n v="2799.4457944961487"/>
    <n v="7.9371767460353713"/>
    <n v="7.9600162380051929"/>
    <n v="424.31399403192989"/>
    <n v="420.15405291396974"/>
    <n v="422.21342970503906"/>
    <n v="6.0455109437786252"/>
    <n v="6.0504737331207545"/>
    <n v="101.93935203842091"/>
    <n v="134.10820751651244"/>
    <n v="134.37447623361686"/>
    <n v="4.9006305010779911"/>
    <n v="4.6243780485881913"/>
    <x v="423"/>
    <n v="7.9928145791737029"/>
    <x v="2"/>
    <n v="6"/>
    <x v="423"/>
    <n v="18.883318190891988"/>
    <x v="0"/>
    <n v="0"/>
    <n v="0"/>
    <n v="1"/>
    <n v="0"/>
    <n v="0"/>
    <n v="0"/>
    <n v="4146.3906375877459"/>
    <n v="-1186.7753182965189"/>
    <n v="0.40098972003588951"/>
    <n v="3577.0434940792143"/>
    <n v="-617.42817478798725"/>
    <n v="0.20861771148550814"/>
    <n v="2389.6665549488876"/>
    <n v="569.94876434233947"/>
    <n v="0.19257528524985187"/>
    <n v="5261.4262945910268"/>
    <n v="-2301.8109752997998"/>
    <n v="0.77773991785224328"/>
    <n v="5283.6661999090684"/>
    <n v="-2324.0508806178414"/>
    <n v="0.78525437595532122"/>
    <n v="3845.7068168257501"/>
    <n v="-886.09149753452311"/>
    <n v="0.29939414482647209"/>
    <n v="8.3692077667973273"/>
    <n v="2951.2461115244296"/>
    <n v="0.99717219744328067"/>
    <n v="8.3274784113007865"/>
    <n v="2951.2878408799261"/>
    <n v="0.99718629703089412"/>
    <n v="8.0544276471847738"/>
    <n v="2951.5608916440424"/>
    <n v="0.99727855590059811"/>
    <n v="8.0091635585402408"/>
    <n v="2951.6061557326866"/>
    <n v="0.99729384981002922"/>
    <n v="7.8955076918282252"/>
    <n v="2951.7198115993988"/>
    <n v="0.99733225205304077"/>
    <n v="8.3454869115589201"/>
    <n v="2951.2698323796681"/>
    <n v="0.99718021228733278"/>
  </r>
  <r>
    <x v="424"/>
    <x v="2"/>
    <d v="2019-02-10T00:00:00"/>
    <n v="537.0223986966613"/>
    <n v="839.84263242019722"/>
    <n v="2120.7187757563024"/>
    <n v="7.6595103553713004"/>
    <n v="6.2860398044335213"/>
    <n v="199.86148816473073"/>
    <n v="310.00777053935025"/>
    <n v="312.0877410983303"/>
    <n v="5.7432843697431446"/>
    <n v="5.2976245674418001"/>
    <n v="102.95874555880513"/>
    <n v="112.30358414611732"/>
    <n v="102.65292750268986"/>
    <n v="4.6313536623246163"/>
    <n v="4.6343283794413592"/>
    <x v="424"/>
    <n v="7.7711539622030337"/>
    <x v="2"/>
    <n v="7"/>
    <x v="424"/>
    <n v="18.03414838743906"/>
    <x v="0"/>
    <n v="0"/>
    <n v="0"/>
    <n v="1"/>
    <n v="0"/>
    <n v="0"/>
    <n v="0"/>
    <n v="1857.8559377309653"/>
    <n v="513.350054539128"/>
    <n v="0.21649323433417447"/>
    <n v="2591.6846912752803"/>
    <n v="-220.47869900518708"/>
    <n v="9.2981672500797793E-2"/>
    <n v="2395.5559186811279"/>
    <n v="-24.34992641103463"/>
    <n v="1.0269005092941349E-2"/>
    <n v="4748.1137242014738"/>
    <n v="-2376.9077319313806"/>
    <n v="1.0024045737400606"/>
    <n v="4888.2717193715507"/>
    <n v="-2517.0657271014575"/>
    <n v="1.0615128906163587"/>
    <n v="3850.1434800016632"/>
    <n v="-1478.9374877315699"/>
    <n v="0.62370687850518514"/>
    <n v="8.1839245399534519"/>
    <n v="2363.02206773014"/>
    <n v="0.99654862354150919"/>
    <n v="8.3059172819763987"/>
    <n v="2362.900074988117"/>
    <n v="0.99649717599017007"/>
    <n v="8.0575780955161065"/>
    <n v="2363.1484141745773"/>
    <n v="0.99660190716378805"/>
    <n v="7.9265792543689075"/>
    <n v="2363.2794130157245"/>
    <n v="0.99665715282425538"/>
    <n v="7.8716478203470874"/>
    <n v="2363.3343444497464"/>
    <n v="0.9966803188563087"/>
    <n v="8.2637663119804756"/>
    <n v="2362.9422259581129"/>
    <n v="0.99651495216403829"/>
  </r>
  <r>
    <x v="425"/>
    <x v="2"/>
    <d v="2019-02-17T00:00:00"/>
    <n v="402.766799022496"/>
    <n v="708.61523508326707"/>
    <n v="1605.3331827361603"/>
    <n v="7.3810866045100116"/>
    <n v="5.9983577319817405"/>
    <n v="201.86010304637801"/>
    <n v="255.93393679286413"/>
    <n v="200.86079560555436"/>
    <n v="5.3026121089528395"/>
    <n v="5.3075748982949689"/>
    <n v="103.98833301439313"/>
    <n v="106.48290835391037"/>
    <n v="103.67945677771672"/>
    <n v="4.6413039931777842"/>
    <n v="4.6442787102945271"/>
    <x v="425"/>
    <n v="7.7424685616029478"/>
    <x v="2"/>
    <n v="8"/>
    <x v="425"/>
    <n v="17.325002706640635"/>
    <x v="0"/>
    <n v="0"/>
    <n v="0"/>
    <n v="1"/>
    <n v="0"/>
    <n v="0"/>
    <n v="0"/>
    <n v="1725.8250896623049"/>
    <n v="578.32822310796837"/>
    <n v="0.2509938118712452"/>
    <n v="2600.4587201480581"/>
    <n v="-296.30540737778483"/>
    <n v="0.12859622045789051"/>
    <n v="2401.5041760506901"/>
    <n v="-97.350863280416888"/>
    <n v="4.2250167443663882E-2"/>
    <n v="4718.4995374482296"/>
    <n v="-2414.3462246779563"/>
    <n v="1.0478236024039558"/>
    <n v="4891.7924699636205"/>
    <n v="-2587.6391571933473"/>
    <n v="1.1230325442547224"/>
    <n v="3854.6245098093354"/>
    <n v="-1550.4711970390622"/>
    <n v="0.67290279186107527"/>
    <n v="8.1520825966500645"/>
    <n v="2296.0012301736233"/>
    <n v="0.99646200513157313"/>
    <n v="8.2744793065604636"/>
    <n v="2295.8788334637129"/>
    <n v="0.99640888509427705"/>
    <n v="8.0607285438474392"/>
    <n v="2296.092584226426"/>
    <n v="0.99650165268987423"/>
    <n v="8.0258499313433624"/>
    <n v="2296.1274628389301"/>
    <n v="0.9965167899692865"/>
    <n v="7.9922658654725964"/>
    <n v="2296.1610469048005"/>
    <n v="0.99653136541688547"/>
    <n v="8.1955210564524705"/>
    <n v="2295.9577917138208"/>
    <n v="0.99644315288786101"/>
  </r>
  <r>
    <x v="426"/>
    <x v="2"/>
    <d v="2019-02-24T00:00:00"/>
    <n v="302.07509926687203"/>
    <n v="610.98201968825094"/>
    <n v="1214.3557576953738"/>
    <n v="7.1019689745674599"/>
    <n v="5.7106756595299597"/>
    <n v="203.87870407684181"/>
    <n v="229.90632043485297"/>
    <n v="202.86940356160991"/>
    <n v="5.3125624398060074"/>
    <n v="5.3175252291481367"/>
    <n v="105.02821634453707"/>
    <n v="105.46462394734905"/>
    <n v="104.71625134549387"/>
    <n v="4.6512543240309521"/>
    <n v="4.654229041147695"/>
    <x v="426"/>
    <n v="7.6522088804398418"/>
    <x v="2"/>
    <n v="9"/>
    <x v="426"/>
    <n v="17.065785738404418"/>
    <x v="0"/>
    <n v="0"/>
    <n v="0"/>
    <n v="1"/>
    <n v="0"/>
    <n v="0"/>
    <n v="0"/>
    <n v="1626.8019536108095"/>
    <n v="478.48883922363666"/>
    <n v="0.22727921522870764"/>
    <n v="2609.3204893095635"/>
    <n v="-504.02969647511736"/>
    <n v="0.23941096317460253"/>
    <n v="2407.5119159939486"/>
    <n v="-302.22112315950244"/>
    <n v="0.14355314913651845"/>
    <n v="4696.2888973832978"/>
    <n v="-2590.9981045488516"/>
    <n v="1.2307079446542757"/>
    <n v="4895.3484280616112"/>
    <n v="-2790.0576352271651"/>
    <n v="1.3252599805800638"/>
    <n v="3859.1503499150845"/>
    <n v="-1753.8595570806383"/>
    <n v="0.83307235420876924"/>
    <n v="8.1202406533466736"/>
    <n v="2097.1705521810995"/>
    <n v="0.99614293631977846"/>
    <n v="8.2751891725642395"/>
    <n v="2097.0156036618819"/>
    <n v="0.99606933673926201"/>
    <n v="8.0638789921787719"/>
    <n v="2097.2269138422675"/>
    <n v="0.99616970775741542"/>
    <n v="8.0189018959255289"/>
    <n v="2097.2718909385208"/>
    <n v="0.99619107159770115"/>
    <n v="8.0421503756449564"/>
    <n v="2097.248642458801"/>
    <n v="0.99618002871478972"/>
    <n v="8.1705750845408058"/>
    <n v="2097.1202177499054"/>
    <n v="0.9961190277787989"/>
  </r>
  <r>
    <x v="427"/>
    <x v="2"/>
    <d v="2019-03-03T00:00:00"/>
    <n v="226.55632445015397"/>
    <n v="483.44349158697463"/>
    <n v="918.01592772180777"/>
    <n v="6.8222147409294589"/>
    <n v="5.422993587078178"/>
    <n v="205.91749111761024"/>
    <n v="217.91190577623161"/>
    <n v="204.89809759722601"/>
    <n v="5.3225127706591753"/>
    <n v="5.3274755600013046"/>
    <n v="50.969676019210453"/>
    <n v="67.318160397652036"/>
    <n v="67.18723811680843"/>
    <n v="4.2074833205180457"/>
    <n v="3.931230868028246"/>
    <x v="427"/>
    <n v="7.7364855051365566"/>
    <x v="2"/>
    <n v="10"/>
    <x v="427"/>
    <n v="16.352210832106678"/>
    <x v="0"/>
    <n v="0"/>
    <n v="0"/>
    <n v="1"/>
    <n v="0"/>
    <n v="0"/>
    <n v="0"/>
    <n v="1552.534601572188"/>
    <n v="737.8739905420407"/>
    <n v="0.32215823547052125"/>
    <n v="2618.2708761626841"/>
    <n v="-327.86228404845542"/>
    <n v="0.14314576236627394"/>
    <n v="2095.1983683368708"/>
    <n v="195.2102237773579"/>
    <n v="8.5229432184920059E-2"/>
    <n v="4679.6309173345981"/>
    <n v="-2389.2223252203694"/>
    <n v="1.0431424041310149"/>
    <n v="4898.9399457405816"/>
    <n v="-2608.5313536263529"/>
    <n v="1.1388934544724494"/>
    <n v="3623.8736580300883"/>
    <n v="-1333.4650659158597"/>
    <n v="0.58219527751813305"/>
    <n v="8.0883987100432844"/>
    <n v="2282.3201934041854"/>
    <n v="0.9964685782537267"/>
    <n v="8.2758990385680171"/>
    <n v="2282.1326930756604"/>
    <n v="0.99638671498742115"/>
    <n v="7.8349651578880053"/>
    <n v="2282.5736269563408"/>
    <n v="0.99657922818449807"/>
    <n v="7.8357745417881475"/>
    <n v="2282.5728175724407"/>
    <n v="0.99657887480479856"/>
    <n v="7.89295555438507"/>
    <n v="2282.5156365598436"/>
    <n v="0.99655390938474464"/>
    <n v="8.1019035786185913"/>
    <n v="2282.3066885356102"/>
    <n v="0.99646268198324395"/>
  </r>
  <r>
    <x v="428"/>
    <x v="2"/>
    <d v="2019-03-10T00:00:00"/>
    <n v="169.91724333761545"/>
    <n v="429.37328214580435"/>
    <n v="693.58632240655004"/>
    <n v="6.541875705558156"/>
    <n v="5.1353115146263972"/>
    <n v="207.9766660287863"/>
    <n v="212.94428590250897"/>
    <n v="206.94707857319827"/>
    <n v="5.332463101512344"/>
    <n v="5.3374258908544725"/>
    <n v="51.479372779402567"/>
    <n v="56.231009064877398"/>
    <n v="51.326463751344932"/>
    <n v="3.9382064817646714"/>
    <n v="3.9411811988814143"/>
    <x v="428"/>
    <n v="7.6780915047501725"/>
    <x v="2"/>
    <n v="11"/>
    <x v="428"/>
    <n v="15.812545288835173"/>
    <x v="0"/>
    <n v="0"/>
    <n v="0"/>
    <n v="1"/>
    <n v="0"/>
    <n v="0"/>
    <n v="0"/>
    <n v="1496.8340875432218"/>
    <n v="663.65845740120858"/>
    <n v="0.30717923973131711"/>
    <n v="2627.3107668843359"/>
    <n v="-466.81822193990547"/>
    <n v="0.21607027667476281"/>
    <n v="2098.1430502029907"/>
    <n v="62.349494741439685"/>
    <n v="2.8858926121887341E-2"/>
    <n v="4667.1374322980737"/>
    <n v="-2506.6448873536433"/>
    <n v="1.1602191792881731"/>
    <n v="4902.5673785963409"/>
    <n v="-2742.0748336519105"/>
    <n v="1.2691896762469221"/>
    <n v="3626.0919896180453"/>
    <n v="-1465.5994446736149"/>
    <n v="0.67836357413180115"/>
    <n v="8.0565567667398952"/>
    <n v="2152.4359881776904"/>
    <n v="0.99627096294056072"/>
    <n v="8.276608904571793"/>
    <n v="2152.2159360398587"/>
    <n v="0.99616911017631649"/>
    <n v="7.8381156062193371"/>
    <n v="2152.6544293382112"/>
    <n v="0.99637207005200712"/>
    <n v="7.7204030120728708"/>
    <n v="2152.7721419323575"/>
    <n v="0.99642655419934745"/>
    <n v="7.8204634855076378"/>
    <n v="2152.6720814589225"/>
    <n v="0.99638024046701401"/>
    <n v="8.049968392524308"/>
    <n v="2152.4425765519059"/>
    <n v="0.99627401241843605"/>
  </r>
  <r>
    <x v="429"/>
    <x v="2"/>
    <d v="2019-03-17T00:00:00"/>
    <n v="127.43793250321158"/>
    <n v="389.48853169948228"/>
    <n v="523.74180543554849"/>
    <n v="6.2609988251675013"/>
    <n v="4.8476294421746164"/>
    <n v="210.05643268907414"/>
    <n v="211.50035929579155"/>
    <n v="209.01654935893021"/>
    <n v="5.3424134323655119"/>
    <n v="5.3473762217076404"/>
    <n v="51.994166507196567"/>
    <n v="53.265219274500808"/>
    <n v="51.839728388858362"/>
    <n v="3.9481568126178392"/>
    <n v="3.9511315297345817"/>
    <x v="429"/>
    <n v="7.4953842465355205"/>
    <x v="2"/>
    <n v="12"/>
    <x v="429"/>
    <n v="15.551569070150851"/>
    <x v="0"/>
    <n v="0"/>
    <n v="0"/>
    <n v="1"/>
    <n v="0"/>
    <n v="0"/>
    <n v="0"/>
    <n v="1455.0587020214973"/>
    <n v="344.65746513121053"/>
    <n v="0.19150656721414336"/>
    <n v="2636.4410565132039"/>
    <n v="-836.72488936049604"/>
    <n v="0.46492047170096851"/>
    <n v="2101.1171788877718"/>
    <n v="-301.401011735064"/>
    <n v="0.1674714142352258"/>
    <n v="4657.7673185206804"/>
    <n v="-2858.0511513679726"/>
    <n v="1.5880566077758993"/>
    <n v="4906.2310857806588"/>
    <n v="-3106.5149186279509"/>
    <n v="1.726113803568649"/>
    <n v="3628.3325045218812"/>
    <n v="-1828.6163373691734"/>
    <n v="1.016058182253365"/>
    <n v="8.024714823436506"/>
    <n v="1791.6914523292714"/>
    <n v="0.99554112200029177"/>
    <n v="8.2773187705755689"/>
    <n v="1791.4388483821322"/>
    <n v="0.99540076434181779"/>
    <n v="7.8412660545506698"/>
    <n v="1791.8749010981571"/>
    <n v="0.99564305405615361"/>
    <n v="7.7134549766550373"/>
    <n v="1792.0027121760529"/>
    <n v="0.99571407140890544"/>
    <n v="7.8706447407439661"/>
    <n v="1791.8455224119639"/>
    <n v="0.99562672998976498"/>
    <n v="8.0248531176053497"/>
    <n v="1791.6913140351026"/>
    <n v="0.99554104515808106"/>
  </r>
  <r>
    <x v="430"/>
    <x v="2"/>
    <d v="2019-03-24T00:00:00"/>
    <n v="95.578449377408688"/>
    <n v="360.2495545656422"/>
    <n v="395.29279861810653"/>
    <n v="5.979626752626217"/>
    <n v="4.5599473697228357"/>
    <n v="212.15699701596495"/>
    <n v="211.82867815587826"/>
    <n v="211.10671485251953"/>
    <n v="5.3523637632186798"/>
    <n v="5.3573265525608091"/>
    <n v="52.514108172268536"/>
    <n v="52.739441502938213"/>
    <n v="52.358125672746937"/>
    <n v="3.9581071434710071"/>
    <n v="3.96108186058775"/>
    <x v="430"/>
    <n v="7.4038683435790276"/>
    <x v="2"/>
    <n v="13"/>
    <x v="430"/>
    <n v="15.290097659315904"/>
    <x v="0"/>
    <n v="0"/>
    <n v="0"/>
    <n v="1"/>
    <n v="0"/>
    <n v="0"/>
    <n v="0"/>
    <n v="1423.7271628802039"/>
    <n v="218.59807328226998"/>
    <n v="0.13310279137709374"/>
    <n v="2645.662649038361"/>
    <n v="-1003.3374128758871"/>
    <n v="0.6109249196099108"/>
    <n v="2104.1210488594011"/>
    <n v="-461.79581269692721"/>
    <n v="0.2811841421714853"/>
    <n v="4650.7397331876346"/>
    <n v="-3008.4144970251609"/>
    <n v="1.8318019054829533"/>
    <n v="4909.9314300368196"/>
    <n v="-3267.606193874346"/>
    <n v="1.9896218616901802"/>
    <n v="3630.5954245747557"/>
    <n v="-1988.2701884122819"/>
    <n v="1.2106433881867136"/>
    <n v="7.9928728801331168"/>
    <n v="1634.3323632823408"/>
    <n v="0.99513319730822047"/>
    <n v="8.2780286365793447"/>
    <n v="1634.0472075258945"/>
    <n v="0.99495956802324848"/>
    <n v="7.8444165028820017"/>
    <n v="1634.4808196595918"/>
    <n v="0.99522359132639793"/>
    <n v="7.7065069412372056"/>
    <n v="1634.6187292212367"/>
    <n v="0.99530756346456406"/>
    <n v="7.9209095234999687"/>
    <n v="1634.404326638974"/>
    <n v="0.99517701527743174"/>
    <n v="7.9996901874361805"/>
    <n v="1634.3255459750376"/>
    <n v="0.99512904629893606"/>
  </r>
  <r>
    <x v="431"/>
    <x v="2"/>
    <d v="2019-03-31T00:00:00"/>
    <n v="71.683837033056534"/>
    <n v="309.32567205862676"/>
    <n v="298.21011014259147"/>
    <n v="5.6977983056546107"/>
    <n v="4.2722652972710549"/>
    <n v="212.15699701596495"/>
    <n v="211.99283758592162"/>
    <n v="212.15699701596495"/>
    <n v="5.3573265525608091"/>
    <n v="5.3573265525608091"/>
    <n v="25.484838009605227"/>
    <n v="33.661219057605123"/>
    <n v="33.593619058404215"/>
    <n v="3.5143361399581003"/>
    <n v="3.2380836874683006"/>
    <x v="431"/>
    <n v="7.4877598433519097"/>
    <x v="2"/>
    <n v="14"/>
    <x v="431"/>
    <n v="14.56946099817352"/>
    <x v="0"/>
    <n v="0"/>
    <n v="0"/>
    <n v="1"/>
    <n v="0"/>
    <n v="0"/>
    <n v="0"/>
    <n v="1400.2285085242338"/>
    <n v="385.8180743842704"/>
    <n v="0.21601792365123051"/>
    <n v="2645.662649038361"/>
    <n v="-859.61606612985679"/>
    <n v="0.48129543448413703"/>
    <n v="1947.9642750308622"/>
    <n v="-161.91769212235795"/>
    <n v="9.0657037544161684E-2"/>
    <n v="4645.4690441878511"/>
    <n v="-2859.4224612793469"/>
    <n v="1.6009786579154579"/>
    <n v="4909.9314300368196"/>
    <n v="-3123.8848471283154"/>
    <n v="1.7490500399162019"/>
    <n v="3512.9570786322579"/>
    <n v="-1726.9104957237537"/>
    <n v="0.9668899525070338"/>
    <n v="7.9610309368297276"/>
    <n v="1778.0855519716745"/>
    <n v="0.99554265212732274"/>
    <n v="8.2783826866596755"/>
    <n v="1777.7682002218446"/>
    <n v="0.99536496821198328"/>
    <n v="7.615502668591235"/>
    <n v="1778.4310802399129"/>
    <n v="0.9957361119572874"/>
    <n v="7.5245552277515131"/>
    <n v="1778.5220276807527"/>
    <n v="0.99578703304843363"/>
    <n v="7.7728487564400872"/>
    <n v="1778.2737341520642"/>
    <n v="0.9956480145418255"/>
    <n v="7.9303390873531354"/>
    <n v="1778.1162438211511"/>
    <n v="0.99555983636527612"/>
  </r>
  <r>
    <x v="432"/>
    <x v="2"/>
    <d v="2019-04-07T00:00:00"/>
    <n v="53.762877774792386"/>
    <n v="179.43330824685904"/>
    <n v="224.87594043225172"/>
    <n v="5.4155488742841946"/>
    <n v="3.9845832248192736"/>
    <n v="99.930744082365365"/>
    <n v="155.9617908341435"/>
    <n v="156.04387054916515"/>
    <n v="5.0501371891831992"/>
    <n v="4.6044773868818556"/>
    <n v="25.739686389701284"/>
    <n v="28.116146190072435"/>
    <n v="25.663231875672466"/>
    <n v="3.245059301204726"/>
    <n v="3.2480340183214689"/>
    <x v="432"/>
    <n v="7.4955334125879132"/>
    <x v="2"/>
    <n v="15"/>
    <x v="432"/>
    <n v="13.710745364672121"/>
    <x v="0"/>
    <n v="0"/>
    <n v="0"/>
    <n v="1"/>
    <n v="0"/>
    <n v="0"/>
    <n v="0"/>
    <n v="1382.6045177572562"/>
    <n v="417.38012597483112"/>
    <n v="0.23187982599086809"/>
    <n v="2152.983247636394"/>
    <n v="-352.99860390430672"/>
    <n v="0.19611200858491748"/>
    <n v="1949.4366159639223"/>
    <n v="-149.45197223183504"/>
    <n v="8.3029581809076658E-2"/>
    <n v="4641.5160274380132"/>
    <n v="-2841.5313837059257"/>
    <n v="1.5786420143086866"/>
    <n v="4712.2341897680608"/>
    <n v="-2912.2495460359733"/>
    <n v="1.6179302174476979"/>
    <n v="3514.0662444262362"/>
    <n v="-1714.0816006941488"/>
    <n v="0.9522756800525658"/>
    <n v="7.9291889935263375"/>
    <n v="1792.0554547385609"/>
    <n v="0.99559485742218001"/>
    <n v="8.2564675072549587"/>
    <n v="1791.7281762248324"/>
    <n v="0.99541303447448537"/>
    <n v="7.6186531169225677"/>
    <n v="1792.3659906151647"/>
    <n v="0.99576737882545152"/>
    <n v="7.4839384275912275"/>
    <n v="1792.500705304496"/>
    <n v="0.99584222095802211"/>
    <n v="7.7505422288608496"/>
    <n v="1792.2341015032264"/>
    <n v="0.99569410647149137"/>
    <n v="7.8476998364615342"/>
    <n v="1792.1369438956258"/>
    <n v="0.99564012956233328"/>
  </r>
  <r>
    <x v="433"/>
    <x v="2"/>
    <d v="2019-04-14T00:00:00"/>
    <n v="40.322158331094286"/>
    <n v="167.24929310788158"/>
    <n v="169.50980580190449"/>
    <n v="5.1329107764858506"/>
    <n v="3.6969011523674924"/>
    <n v="100.93005152318901"/>
    <n v="128.44592117866625"/>
    <n v="100.43039780277718"/>
    <n v="4.6094649283928941"/>
    <n v="4.6144277177350235"/>
    <n v="25.997083253598284"/>
    <n v="26.632802134540526"/>
    <n v="25.919864194429181"/>
    <n v="3.2550096320578938"/>
    <n v="3.2579843491746368"/>
    <x v="433"/>
    <n v="7.4538335867235377"/>
    <x v="2"/>
    <n v="16"/>
    <x v="433"/>
    <n v="12.997385336936638"/>
    <x v="0"/>
    <n v="0"/>
    <n v="0"/>
    <n v="1"/>
    <n v="0"/>
    <n v="0"/>
    <n v="0"/>
    <n v="1369.386524682023"/>
    <n v="357.08251926661205"/>
    <n v="0.20682822001251924"/>
    <n v="2157.3702620727831"/>
    <n v="-430.90121812414804"/>
    <n v="0.24958525589235411"/>
    <n v="1950.9236803063129"/>
    <n v="-224.45463635767783"/>
    <n v="0.13000791247569896"/>
    <n v="4638.5512648756348"/>
    <n v="-2912.082220927"/>
    <n v="1.6867271562927824"/>
    <n v="4713.9945650640957"/>
    <n v="-2987.5255211154608"/>
    <n v="1.730425188674477"/>
    <n v="3515.1865018781541"/>
    <n v="-1788.717457929519"/>
    <n v="1.0360553316603434"/>
    <n v="7.8973470502229484"/>
    <n v="1718.571696898412"/>
    <n v="0.99542572334099844"/>
    <n v="8.2250295318390236"/>
    <n v="1718.2440144167961"/>
    <n v="0.99523592411884354"/>
    <n v="7.6218035652538996"/>
    <n v="1718.8472403833812"/>
    <n v="0.9955853227765834"/>
    <n v="7.5832091045656824"/>
    <n v="1718.8858348440694"/>
    <n v="0.9956076773393967"/>
    <n v="7.8718711373274868"/>
    <n v="1718.5971728113077"/>
    <n v="0.99544047941958835"/>
    <n v="7.7790490095659086"/>
    <n v="1718.6899949390693"/>
    <n v="0.99549424356212368"/>
  </r>
  <r>
    <x v="434"/>
    <x v="2"/>
    <d v="2019-04-21T00:00:00"/>
    <n v="30.241618748320715"/>
    <n v="158.4380248728759"/>
    <n v="127.72934968582935"/>
    <n v="4.8499135697227658"/>
    <n v="3.4092190799157116"/>
    <n v="101.93935203842091"/>
    <n v="115.19263660854358"/>
    <n v="101.43470178080496"/>
    <n v="4.619415259246062"/>
    <n v="4.6243780485881913"/>
    <n v="26.257054086134268"/>
    <n v="26.369778500656142"/>
    <n v="26.179062836373468"/>
    <n v="3.2649599629110617"/>
    <n v="3.2679346800278046"/>
    <x v="434"/>
    <n v="7.3972918777004546"/>
    <x v="2"/>
    <n v="17"/>
    <x v="434"/>
    <n v="12.734288791879889"/>
    <x v="0"/>
    <n v="0"/>
    <n v="0"/>
    <n v="1"/>
    <n v="0"/>
    <n v="0"/>
    <n v="0"/>
    <n v="1359.4730298755983"/>
    <n v="272.08694788667617"/>
    <n v="0.16676490695723625"/>
    <n v="2161.8011466535359"/>
    <n v="-530.2411688912614"/>
    <n v="0.32499030137923612"/>
    <n v="1952.4256152921275"/>
    <n v="-320.86563752985307"/>
    <n v="0.19666187078818173"/>
    <n v="4636.3276929538515"/>
    <n v="-3004.7677151915768"/>
    <n v="1.8416532374817696"/>
    <n v="4715.7725441130915"/>
    <n v="-3084.2125663508168"/>
    <n v="1.8903458091567629"/>
    <n v="3516.3179619045914"/>
    <n v="-1884.7579841423169"/>
    <n v="1.1551876791727325"/>
    <n v="7.8655051069195592"/>
    <n v="1623.694472655355"/>
    <n v="0.99517915049760708"/>
    <n v="8.2257393978427995"/>
    <n v="1623.3342383644317"/>
    <n v="0.99495835917161646"/>
    <n v="7.6249540135852323"/>
    <n v="1623.9350237486892"/>
    <n v="0.99532658675285535"/>
    <n v="7.5762610691478498"/>
    <n v="1623.9837166931266"/>
    <n v="0.99535643116256201"/>
    <n v="7.9224100428265736"/>
    <n v="1623.6375677194478"/>
    <n v="0.99514427287331941"/>
    <n v="7.7537296831819171"/>
    <n v="1623.8062480790925"/>
    <n v="0.99524765881189581"/>
  </r>
  <r>
    <x v="435"/>
    <x v="2"/>
    <d v="2019-04-28T00:00:00"/>
    <n v="22.681214061240539"/>
    <n v="138.38237862484829"/>
    <n v="96.2149089984527"/>
    <n v="4.5665843248575211"/>
    <n v="3.1215370074639308"/>
    <n v="102.95874555880512"/>
    <n v="109.07569108367434"/>
    <n v="102.44904879861301"/>
    <n v="4.6293655900992308"/>
    <n v="4.6343283794413592"/>
    <n v="12.742419004802613"/>
    <n v="16.83062685355867"/>
    <n v="16.796809529202108"/>
    <n v="2.8211889593981554"/>
    <n v="2.5449365069083552"/>
    <x v="435"/>
    <n v="7.2522922458235817"/>
    <x v="2"/>
    <n v="18"/>
    <x v="435"/>
    <n v="12.017138874354908"/>
    <x v="0"/>
    <n v="0"/>
    <n v="0"/>
    <n v="1"/>
    <n v="0"/>
    <n v="0"/>
    <n v="0"/>
    <n v="1352.0379087707795"/>
    <n v="59.298364086279662"/>
    <n v="4.2015758559254025E-2"/>
    <n v="2166.2763400800959"/>
    <n v="-754.94006722303675"/>
    <n v="0.53491154570466948"/>
    <n v="1874.3472283778581"/>
    <n v="-463.01095552079892"/>
    <n v="0.3280656526906206"/>
    <n v="4634.6600140125129"/>
    <n v="-3223.3237411554537"/>
    <n v="2.2838807470244289"/>
    <n v="4717.5683029525762"/>
    <n v="-3306.2320300955171"/>
    <n v="2.3426252790927693"/>
    <n v="3457.4987889333424"/>
    <n v="-2046.1625160762833"/>
    <n v="1.4498050928246209"/>
    <n v="7.83366316361617"/>
    <n v="1403.502609693443"/>
    <n v="0.99444947082118285"/>
    <n v="8.2264492638465754"/>
    <n v="1403.1098235932127"/>
    <n v="0.99417116287446283"/>
    <n v="7.3960401792944657"/>
    <n v="1403.9402326777647"/>
    <n v="0.99475954786854437"/>
    <n v="7.3931337150104675"/>
    <n v="1403.9431391420487"/>
    <n v="0.99476160723904306"/>
    <n v="7.7738182436869661"/>
    <n v="1403.5624546133722"/>
    <n v="0.99449187384098769"/>
    <n v="7.6847141329239266"/>
    <n v="1403.6515587241352"/>
    <n v="0.99455500841244071"/>
  </r>
  <r>
    <x v="436"/>
    <x v="2"/>
    <d v="2019-05-05T00:00:00"/>
    <n v="1100.1951322176635"/>
    <n v="1276.0568468521678"/>
    <n v="397.40897596421598"/>
    <n v="5.984965916586888"/>
    <n v="7.0032428359793464"/>
    <n v="162.99187143965386"/>
    <n v="136.0337812616641"/>
    <n v="132.9753084992295"/>
    <n v="4.890163460604855"/>
    <n v="5.0937003310949081"/>
    <n v="12.869843194850642"/>
    <n v="14.058078292463048"/>
    <n v="12.831615937836233"/>
    <n v="2.5519121206447806"/>
    <n v="2.5548868377615235"/>
    <x v="436"/>
    <n v="8.4098171072908308"/>
    <x v="2"/>
    <n v="19"/>
    <x v="436"/>
    <n v="13.427041497836525"/>
    <x v="0"/>
    <n v="0"/>
    <n v="0"/>
    <n v="1"/>
    <n v="0"/>
    <n v="0"/>
    <n v="0"/>
    <n v="2411.696327229683"/>
    <n v="2079.2427491896456"/>
    <n v="0.46298618480646303"/>
    <n v="2429.8250530605183"/>
    <n v="2061.1140233588103"/>
    <n v="0.45894945094694034"/>
    <n v="1875.0833988443881"/>
    <n v="2615.8556775749403"/>
    <n v="0.58247409574315323"/>
    <n v="4872.3387289335096"/>
    <n v="-381.39965251418107"/>
    <n v="8.4926481082053529E-2"/>
    <n v="4823.3223756504585"/>
    <n v="-332.38329923112997"/>
    <n v="7.4011981364071971E-2"/>
    <n v="3458.0533718303318"/>
    <n v="1032.8857045889968"/>
    <n v="0.22999325686968058"/>
    <n v="8.263307791307529"/>
    <n v="4482.6757686280207"/>
    <n v="0.99816000447775033"/>
    <n v="8.2450548303208073"/>
    <n v="4482.6940215890081"/>
    <n v="0.99816406887512388"/>
    <n v="7.3991906276257975"/>
    <n v="4483.5398857917025"/>
    <n v="0.99835241794606455"/>
    <n v="7.3413357846904077"/>
    <n v="4483.5977406346383"/>
    <n v="0.99836530051738226"/>
    <n v="7.3753507929384607"/>
    <n v="4483.5637256263899"/>
    <n v="0.99835772637583431"/>
    <n v="7.8203973464221397"/>
    <n v="4483.1186790729062"/>
    <n v="0.99825862760252415"/>
  </r>
  <r>
    <x v="437"/>
    <x v="2"/>
    <d v="2019-05-12T00:00:00"/>
    <n v="1111.1970835398402"/>
    <n v="1288.8174153206896"/>
    <n v="611.5454082369032"/>
    <n v="6.4159892095034232"/>
    <n v="7.0131931668325143"/>
    <n v="164.62179015405042"/>
    <n v="150.32778570785726"/>
    <n v="163.80683079685213"/>
    <n v="5.0986878726059466"/>
    <n v="5.1036506619480759"/>
    <n v="12.998541626799142"/>
    <n v="13.316402626498313"/>
    <n v="12.95993209721459"/>
    <n v="2.5618624514979484"/>
    <n v="2.5648371686146914"/>
    <x v="437"/>
    <n v="8.4749548788960247"/>
    <x v="2"/>
    <n v="20"/>
    <x v="437"/>
    <n v="14.076539533607317"/>
    <x v="0"/>
    <n v="0"/>
    <n v="0"/>
    <n v="1"/>
    <n v="0"/>
    <n v="0"/>
    <n v="0"/>
    <n v="2422.515965047417"/>
    <n v="2370.690520576758"/>
    <n v="0.49459386481407652"/>
    <n v="2436.9804855511484"/>
    <n v="2356.2260000730266"/>
    <n v="0.49157615202679861"/>
    <n v="1875.8269310155833"/>
    <n v="2917.3795546085917"/>
    <n v="0.60864883734060293"/>
    <n v="4874.7655464509598"/>
    <n v="-81.559060826784844"/>
    <n v="1.7015553381937009E-2"/>
    <n v="4826.1936328053171"/>
    <n v="-32.987147181142063"/>
    <n v="6.8820626192669541E-3"/>
    <n v="3458.6135005562905"/>
    <n v="1334.5929850678845"/>
    <n v="0.27843427756984951"/>
    <n v="8.2644091385975287"/>
    <n v="4784.9420764855777"/>
    <n v="0.99827580782021719"/>
    <n v="8.2599311588792599"/>
    <n v="4784.9465544652958"/>
    <n v="0.99827674205489525"/>
    <n v="7.4023410759571302"/>
    <n v="4785.8041445482177"/>
    <n v="0.99845565988067519"/>
    <n v="7.296339886680828"/>
    <n v="4785.9101457374945"/>
    <n v="0.99847777476130772"/>
    <n v="7.2742294280901483"/>
    <n v="4785.9322561960853"/>
    <n v="0.99848238763551989"/>
    <n v="7.8829023586027258"/>
    <n v="4785.3235832655719"/>
    <n v="0.99835540104891252"/>
  </r>
  <r>
    <x v="438"/>
    <x v="2"/>
    <d v="2019-05-19T00:00:00"/>
    <n v="1122.3090543752387"/>
    <n v="1353.5697705648251"/>
    <n v="764.77450207840377"/>
    <n v="6.6395810218487927"/>
    <n v="7.0231434976856821"/>
    <n v="166.26800805559091"/>
    <n v="158.29789688172409"/>
    <n v="165.44489910482065"/>
    <n v="5.1086382034591145"/>
    <n v="5.1136009928012438"/>
    <n v="64.99270813399572"/>
    <n v="49.489816481746495"/>
    <n v="49.39445818183674"/>
    <n v="3.8998382353470311"/>
    <n v="4.1742750810487914"/>
    <x v="438"/>
    <n v="8.49335992969473"/>
    <x v="2"/>
    <n v="21"/>
    <x v="438"/>
    <n v="15.648057460654938"/>
    <x v="0"/>
    <n v="0"/>
    <n v="0"/>
    <n v="1"/>
    <n v="0"/>
    <n v="0"/>
    <n v="0"/>
    <n v="2433.4437992433277"/>
    <n v="2448.7987383986929"/>
    <n v="0.50157252932817031"/>
    <n v="2444.2074723666847"/>
    <n v="2438.0350652753359"/>
    <n v="0.49936787172659292"/>
    <n v="2176.2139281785016"/>
    <n v="2706.0286094635189"/>
    <n v="0.55425935696559048"/>
    <n v="4877.2166321435843"/>
    <n v="5.0259054984362592"/>
    <n v="1.0294256091717279E-3"/>
    <n v="4829.0936025317251"/>
    <n v="53.148935110295497"/>
    <n v="1.0886172634914789E-2"/>
    <n v="3684.9055058437448"/>
    <n v="1197.3370317982758"/>
    <n v="0.24524325093782709"/>
    <n v="8.2655104858875301"/>
    <n v="4873.9770271561329"/>
    <n v="0.99830702583450925"/>
    <n v="8.2606410248830375"/>
    <n v="4873.9818966171379"/>
    <n v="0.99830802321654577"/>
    <n v="7.9119171956292167"/>
    <n v="4874.3306204463915"/>
    <n v="0.99837945019432606"/>
    <n v="7.8138212764413932"/>
    <n v="4874.428716365579"/>
    <n v="0.99839954258392594"/>
    <n v="7.8223305139919219"/>
    <n v="4874.4202071280288"/>
    <n v="0.99839779968863041"/>
    <n v="8.0341387623518905"/>
    <n v="4874.2083988796685"/>
    <n v="0.99835441629529686"/>
  </r>
  <r>
    <x v="439"/>
    <x v="2"/>
    <d v="2019-05-26T00:00:00"/>
    <n v="1133.532144918991"/>
    <n v="1626.4263737251163"/>
    <n v="875.40179493057985"/>
    <n v="6.7746829751665958"/>
    <n v="7.03309382853885"/>
    <n v="167.93068813614681"/>
    <n v="163.11429250893545"/>
    <n v="167.09934809586886"/>
    <n v="5.1185885343122832"/>
    <n v="5.1235513236544117"/>
    <n v="324.96354066997861"/>
    <n v="242.32142341350897"/>
    <n v="246.97229090918373"/>
    <n v="5.5092761477811321"/>
    <n v="5.7837129934828919"/>
    <x v="439"/>
    <n v="8.9133381164537901"/>
    <x v="2"/>
    <n v="22"/>
    <x v="439"/>
    <n v="17.402547657260012"/>
    <x v="0"/>
    <n v="0"/>
    <n v="0"/>
    <n v="1"/>
    <n v="0"/>
    <n v="0"/>
    <n v="0"/>
    <n v="2444.4809117811974"/>
    <n v="4985.9424523330163"/>
    <n v="0.67101727694454116"/>
    <n v="2451.5067290503766"/>
    <n v="4978.916635063837"/>
    <n v="0.67007172957464145"/>
    <n v="3678.1489139930936"/>
    <n v="3752.27445012112"/>
    <n v="0.50498797528052175"/>
    <n v="4879.6922286931349"/>
    <n v="2550.7311354210788"/>
    <n v="0.34328207296235985"/>
    <n v="4832.0225719553964"/>
    <n v="2598.4007921588172"/>
    <n v="0.34969754276828807"/>
    <n v="4816.3655322810155"/>
    <n v="2614.0578318331982"/>
    <n v="0.35180469587479851"/>
    <n v="8.2666118331775316"/>
    <n v="7422.1567522810365"/>
    <n v="0.9988874642226846"/>
    <n v="8.2613508908868134"/>
    <n v="7422.1620132233265"/>
    <n v="0.99888817224994397"/>
    <n v="8.421493315301305"/>
    <n v="7422.001870798912"/>
    <n v="0.99886661998884563"/>
    <n v="8.4367110066298743"/>
    <n v="7421.9866531075841"/>
    <n v="0.9988645719640451"/>
    <n v="8.5045314995424253"/>
    <n v="7421.9188326146714"/>
    <n v="0.99885544455776021"/>
    <n v="8.2029836626746047"/>
    <n v="7422.2203804515393"/>
    <n v="0.99889602741853289"/>
  </r>
  <r>
    <x v="440"/>
    <x v="2"/>
    <d v="2019-06-02T00:00:00"/>
    <n v="1144.8674663681809"/>
    <n v="2939.2951647355821"/>
    <n v="956.24149636186007"/>
    <n v="6.8630104924077253"/>
    <n v="7.0430441593920188"/>
    <n v="169.60999501750831"/>
    <n v="166.36214376322187"/>
    <n v="168.77034157682755"/>
    <n v="5.1285388651654511"/>
    <n v="5.1335016545075804"/>
    <n v="1624.817703349893"/>
    <n v="1210.0688193689775"/>
    <n v="1234.8614545459186"/>
    <n v="7.1187140602152326"/>
    <n v="7.3931509059169924"/>
    <x v="440"/>
    <n v="9.3375962760820244"/>
    <x v="2"/>
    <n v="23"/>
    <x v="440"/>
    <n v="19.11026341778841"/>
    <x v="0"/>
    <n v="0"/>
    <n v="0"/>
    <n v="1"/>
    <n v="0"/>
    <n v="0"/>
    <n v="0"/>
    <n v="2455.6283954444461"/>
    <n v="8901.4477329438287"/>
    <n v="0.78377987717223008"/>
    <n v="2458.8789783009051"/>
    <n v="8898.1971500873697"/>
    <n v="0.7834936606478613"/>
    <n v="11187.823843066053"/>
    <n v="169.25228532222172"/>
    <n v="1.490280450785716E-2"/>
    <n v="4882.1925812081818"/>
    <n v="6474.883547180093"/>
    <n v="0.57011888218265983"/>
    <n v="4834.9808310733051"/>
    <n v="6522.0952973149697"/>
    <n v="0.57427591605309991"/>
    <n v="10473.665664467368"/>
    <n v="883.4104639209072"/>
    <n v="7.7785026175242813E-2"/>
    <n v="8.2677131804675312"/>
    <n v="11348.808415207808"/>
    <n v="0.99927202097731826"/>
    <n v="8.2620607568905893"/>
    <n v="11348.814067631385"/>
    <n v="0.99927251867791589"/>
    <n v="8.9310694349733915"/>
    <n v="11348.145058953301"/>
    <n v="0.99921361190732449"/>
    <n v="9.0596007368183535"/>
    <n v="11348.016527651456"/>
    <n v="0.99920229461928378"/>
    <n v="9.1946222560124777"/>
    <n v="11347.881506132262"/>
    <n v="0.99919040586220698"/>
    <n v="8.3673271841852284"/>
    <n v="11348.708801204089"/>
    <n v="0.99926324988143111"/>
  </r>
  <r>
    <x v="441"/>
    <x v="2"/>
    <d v="2019-06-09T00:00:00"/>
    <n v="1156.3161410318626"/>
    <n v="2464.9946283444706"/>
    <n v="1016.2638897628608"/>
    <n v="6.9238883284319508"/>
    <n v="7.0529944902451867"/>
    <n v="171.30609496768335"/>
    <n v="168.83411936545261"/>
    <n v="170.45804499259583"/>
    <n v="5.138489196018619"/>
    <n v="5.1434519853607483"/>
    <n v="1137.3723923449249"/>
    <n v="1159.1813204521407"/>
    <n v="1283.6059856464153"/>
    <n v="7.1574285723959221"/>
    <n v="7.03647596197826"/>
    <x v="441"/>
    <n v="9.2112599637575663"/>
    <x v="2"/>
    <n v="24"/>
    <x v="441"/>
    <n v="19.21980609684649"/>
    <x v="0"/>
    <n v="0"/>
    <n v="0"/>
    <n v="1"/>
    <n v="0"/>
    <n v="0"/>
    <n v="0"/>
    <n v="2466.8873539443275"/>
    <n v="7542.3127934111153"/>
    <n v="0.75353801326511483"/>
    <n v="2466.3249500439388"/>
    <n v="7542.8751973115041"/>
    <n v="0.7535942019607258"/>
    <n v="8371.6957446636916"/>
    <n v="1637.5044026917512"/>
    <n v="0.1635999259265887"/>
    <n v="4884.7179372483788"/>
    <n v="5124.482210107064"/>
    <n v="0.51197719444755208"/>
    <n v="4837.9686727823919"/>
    <n v="5171.2314745730509"/>
    <n v="0.51664782384627961"/>
    <n v="8352.1781148974842"/>
    <n v="1657.0220324579586"/>
    <n v="0.16554989490301728"/>
    <n v="8.2688145277575309"/>
    <n v="10000.931332827686"/>
    <n v="0.99917387859109386"/>
    <n v="8.2627706228943669"/>
    <n v="10000.937376732549"/>
    <n v="0.99917448242604312"/>
    <n v="8.8181399255388335"/>
    <n v="10000.382007429904"/>
    <n v="0.99911899654360803"/>
    <n v="9.0725809088853566"/>
    <n v="10000.127566446557"/>
    <n v="0.99909357583270209"/>
    <n v="9.1997850242942967"/>
    <n v="10000.000362331148"/>
    <n v="0.99908086711337007"/>
    <n v="8.377869119821252"/>
    <n v="10000.822278235622"/>
    <n v="0.99916298315584851"/>
  </r>
  <r>
    <x v="442"/>
    <x v="2"/>
    <d v="2019-06-16T00:00:00"/>
    <n v="1167.8793024421814"/>
    <n v="2592.0080899389591"/>
    <n v="1061.748513566657"/>
    <n v="6.9676723692080884"/>
    <n v="7.0629448210983545"/>
    <n v="173.01915591736022"/>
    <n v="170.92663764140642"/>
    <n v="172.1626254425218"/>
    <n v="5.1484395268717877"/>
    <n v="5.1534023162139162"/>
    <n v="1251.1096315794175"/>
    <n v="1223.5311382412344"/>
    <n v="1216.9884598090698"/>
    <n v="7.1041346104520748"/>
    <n v="7.1317861417825847"/>
    <x v="442"/>
    <n v="9.3737959390680174"/>
    <x v="2"/>
    <n v="25"/>
    <x v="442"/>
    <n v="19.22024650653195"/>
    <x v="0"/>
    <n v="0"/>
    <n v="0"/>
    <n v="1"/>
    <n v="0"/>
    <n v="0"/>
    <n v="0"/>
    <n v="2478.258902029208"/>
    <n v="9297.4714082770697"/>
    <n v="0.78954520554362528"/>
    <n v="2473.8453815044036"/>
    <n v="9301.8849288018755"/>
    <n v="0.78992000357385395"/>
    <n v="9028.792300957577"/>
    <n v="2746.9380093487016"/>
    <n v="0.23327113792208234"/>
    <n v="4887.2685468489772"/>
    <n v="6888.4617634573015"/>
    <n v="0.58497108730729219"/>
    <n v="4840.9863929085705"/>
    <n v="6934.7439173977082"/>
    <n v="0.5889013874008584"/>
    <n v="8847.1918764637921"/>
    <n v="2928.5384338424865"/>
    <n v="0.24869272280118287"/>
    <n v="8.2699158750475323"/>
    <n v="11767.460394431231"/>
    <n v="0.99929771524507405"/>
    <n v="8.2634804888981428"/>
    <n v="11767.46682981738"/>
    <n v="0.99929826174078851"/>
    <n v="8.848316791148072"/>
    <n v="11766.881993515131"/>
    <n v="0.99924859719457038"/>
    <n v="9.0498343274146755"/>
    <n v="11766.680475978865"/>
    <n v="0.99923148424013297"/>
    <n v="9.1674387846097183"/>
    <n v="11766.562871521668"/>
    <n v="0.99922149721987208"/>
    <n v="8.3779115030329621"/>
    <n v="11767.352398803245"/>
    <n v="0.99928854421065494"/>
  </r>
  <r>
    <x v="443"/>
    <x v="2"/>
    <d v="2019-06-23T00:00:00"/>
    <n v="1179.5580954666029"/>
    <n v="2605.4170745225542"/>
    <n v="1097.0913881366407"/>
    <n v="7.0004177641313845"/>
    <n v="7.0728951519515224"/>
    <n v="174.74934747653381"/>
    <n v="172.83799255897011"/>
    <n v="173.88425169694702"/>
    <n v="5.1583898577249556"/>
    <n v="5.1633526470670841"/>
    <n v="1251.1096315794175"/>
    <n v="1242.8360835779627"/>
    <n v="1251.1096315794175"/>
    <n v="7.1317861417825847"/>
    <n v="7.1317861417825847"/>
    <x v="443"/>
    <n v="9.3432141484499205"/>
    <x v="2"/>
    <n v="26"/>
    <x v="443"/>
    <n v="19.290593763638924"/>
    <x v="0"/>
    <n v="0"/>
    <n v="0"/>
    <n v="1"/>
    <n v="0"/>
    <n v="0"/>
    <n v="0"/>
    <n v="2489.744165594936"/>
    <n v="8931.3141204773528"/>
    <n v="0.78200407499617441"/>
    <n v="2481.4410172794724"/>
    <n v="8939.6172687928156"/>
    <n v="0.78273107840579614"/>
    <n v="9028.792300957577"/>
    <n v="2392.2659851147109"/>
    <n v="0.20946097333484612"/>
    <n v="4889.8446625455817"/>
    <n v="6531.2136235267062"/>
    <n v="0.57185713091853907"/>
    <n v="4844.0342902360098"/>
    <n v="6577.0239958362781"/>
    <n v="0.57586817535611423"/>
    <n v="8847.1918764637921"/>
    <n v="2573.8664096084958"/>
    <n v="0.22536146345976235"/>
    <n v="8.2710172223375338"/>
    <n v="11412.78726884995"/>
    <n v="0.99927580991050324"/>
    <n v="8.2641903549019187"/>
    <n v="11412.794095717387"/>
    <n v="0.99927640765436077"/>
    <n v="8.848316791148072"/>
    <n v="11412.209969281141"/>
    <n v="0.99922526296867453"/>
    <n v="9.0585187604860344"/>
    <n v="11411.999767311801"/>
    <n v="0.99920685819706101"/>
    <n v="9.1724901254133968"/>
    <n v="11411.885795946875"/>
    <n v="0.99919687914239974"/>
    <n v="8.3846814329175423"/>
    <n v="11412.673604639371"/>
    <n v="0.99926585774952725"/>
  </r>
  <r>
    <x v="444"/>
    <x v="2"/>
    <d v="2019-06-30T00:00:00"/>
    <n v="1191.3536764212695"/>
    <n v="2556.4046673730154"/>
    <n v="1125.3700746220293"/>
    <n v="7.0258672157641966"/>
    <n v="7.0828454828046912"/>
    <n v="176.49684095129916"/>
    <n v="174.66741675513464"/>
    <n v="175.62309421391649"/>
    <n v="5.1683401885781235"/>
    <n v="5.1733029779202528"/>
    <n v="1188.5541500004465"/>
    <n v="1204.8387300737013"/>
    <n v="1207.3207944741378"/>
    <n v="7.096158964139434"/>
    <n v="7.0804928473950346"/>
    <x v="444"/>
    <n v="9.2817476961181082"/>
    <x v="2"/>
    <n v="27"/>
    <x v="444"/>
    <n v="19.290366368481756"/>
    <x v="0"/>
    <n v="0"/>
    <n v="0"/>
    <n v="1"/>
    <n v="0"/>
    <n v="0"/>
    <n v="0"/>
    <n v="2501.3442817963232"/>
    <n v="8238.8418231295036"/>
    <n v="0.76710419564805132"/>
    <n v="2489.1126094122919"/>
    <n v="8251.073495513534"/>
    <n v="0.76824306533471542"/>
    <n v="8667.3891949959398"/>
    <n v="2072.7969099298862"/>
    <n v="0.1929945058381464"/>
    <n v="4892.4465393991532"/>
    <n v="5847.7395655266728"/>
    <n v="0.54447283393391988"/>
    <n v="4847.1126665367246"/>
    <n v="5893.0734383891013"/>
    <n v="0.5486937917850726"/>
    <n v="8574.9343076023215"/>
    <n v="2165.2517973235044"/>
    <n v="0.201602819184897"/>
    <n v="8.2721185696275334"/>
    <n v="10731.913986356198"/>
    <n v="0.9992297974645119"/>
    <n v="8.2649002209056945"/>
    <n v="10731.92120470492"/>
    <n v="0.99923046955237438"/>
    <n v="8.8320764393350153"/>
    <n v="10731.35402848649"/>
    <n v="0.99917766076369152"/>
    <n v="9.0426321650603363"/>
    <n v="10731.143472760765"/>
    <n v="0.99915805628722631"/>
    <n v="9.1509923458862072"/>
    <n v="10731.035112579939"/>
    <n v="0.99914796705974307"/>
    <n v="8.3846595493454821"/>
    <n v="10731.801445376481"/>
    <n v="0.99921931897013405"/>
  </r>
  <r>
    <x v="445"/>
    <x v="2"/>
    <d v="2019-07-07T00:00:00"/>
    <n v="1203.2672131854822"/>
    <n v="2510.6554650467187"/>
    <n v="1148.739216191065"/>
    <n v="7.0464202861969465"/>
    <n v="7.092795813657859"/>
    <n v="178.26180936081218"/>
    <n v="176.46461305797339"/>
    <n v="177.37932515605567"/>
    <n v="5.1782905194312914"/>
    <n v="5.1832533087734207"/>
    <n v="1129.1264425004242"/>
    <n v="1151.8401287724073"/>
    <n v="1146.9547547504308"/>
    <n v="7.044865669751883"/>
    <n v="7.0291995530074836"/>
    <x v="445"/>
    <n v="9.3950199515142412"/>
    <x v="2"/>
    <n v="28"/>
    <x v="445"/>
    <n v="19.26957647538012"/>
    <x v="0"/>
    <n v="0"/>
    <n v="0"/>
    <n v="1"/>
    <n v="0"/>
    <n v="0"/>
    <n v="0"/>
    <n v="2513.0603991597227"/>
    <n v="9515.2692616350505"/>
    <n v="0.79107153943819719"/>
    <n v="2496.8609174664398"/>
    <n v="9531.4687433283343"/>
    <n v="0.7924183167672294"/>
    <n v="8324.0562443323852"/>
    <n v="3704.2734164623889"/>
    <n v="0.30796241214905545"/>
    <n v="4895.0744350212599"/>
    <n v="7133.2552257735142"/>
    <n v="0.59303788862918339"/>
    <n v="4850.2218266004465"/>
    <n v="7178.1078341943276"/>
    <n v="0.59676680275821714"/>
    <n v="8316.2896171839275"/>
    <n v="3712.0400436108466"/>
    <n v="0.30860810671908145"/>
    <n v="8.2732199169175349"/>
    <n v="12020.056440877857"/>
    <n v="0.99931218879510075"/>
    <n v="8.2656100869094722"/>
    <n v="12020.064050707864"/>
    <n v="0.9993128214540169"/>
    <n v="8.815836087521955"/>
    <n v="12019.513824707252"/>
    <n v="0.99926707728037611"/>
    <n v="9.020662439823548"/>
    <n v="12019.308998354951"/>
    <n v="0.99925004861903433"/>
    <n v="9.1234429427596933"/>
    <n v="12019.206217852014"/>
    <n v="0.99924150374989329"/>
    <n v="8.3826588157789708"/>
    <n v="12019.947001978995"/>
    <n v="0.99930309036647857"/>
  </r>
  <r>
    <x v="446"/>
    <x v="2"/>
    <d v="2019-07-14T00:00:00"/>
    <n v="1215.2998853173369"/>
    <n v="2468.0144331471602"/>
    <n v="1168.7074169289465"/>
    <n v="7.0636536452259353"/>
    <n v="7.1027461445110269"/>
    <n v="180.04442745442029"/>
    <n v="178.25452025619683"/>
    <n v="179.15311840761623"/>
    <n v="5.1882408502844601"/>
    <n v="5.1932036396265886"/>
    <n v="1072.670120375403"/>
    <n v="1096.4211228945042"/>
    <n v="1089.6070170129092"/>
    <n v="6.9935723753643328"/>
    <n v="6.9779062586199334"/>
    <x v="446"/>
    <n v="9.2311011371272844"/>
    <x v="2"/>
    <n v="29"/>
    <x v="446"/>
    <n v="19.245466870874729"/>
    <x v="0"/>
    <n v="0"/>
    <n v="0"/>
    <n v="1"/>
    <n v="0"/>
    <n v="0"/>
    <n v="0"/>
    <n v="2524.8936776967566"/>
    <n v="7684.8840118626813"/>
    <n v="0.75269846665919826"/>
    <n v="2504.6867086011293"/>
    <n v="7705.0909809583081"/>
    <n v="0.75467764482644584"/>
    <n v="7997.8899412020082"/>
    <n v="2211.8877483574297"/>
    <n v="0.21664406568022687"/>
    <n v="4897.7286095995869"/>
    <n v="5312.049079959851"/>
    <n v="0.52029037668390909"/>
    <n v="4853.3620782648049"/>
    <n v="5356.415611294633"/>
    <n v="0.5246358710407697"/>
    <n v="8070.5771612864537"/>
    <n v="2139.2005282729842"/>
    <n v="0.20952469224286244"/>
    <n v="8.2743212642075363"/>
    <n v="10201.503368295231"/>
    <n v="0.99918956890974531"/>
    <n v="8.2663199529132481"/>
    <n v="10201.511369606525"/>
    <n v="0.99919035260078526"/>
    <n v="8.7995957357088948"/>
    <n v="10200.978093823729"/>
    <n v="0.99913812073061026"/>
    <n v="8.9986927145867597"/>
    <n v="10200.778996844851"/>
    <n v="0.9991186201121901"/>
    <n v="9.096453498548593"/>
    <n v="10200.681236060889"/>
    <n v="0.99910904490037522"/>
    <n v="8.3803386068787376"/>
    <n v="10201.397350952559"/>
    <n v="0.99917918500659919"/>
  </r>
  <r>
    <x v="447"/>
    <x v="2"/>
    <d v="2019-07-21T00:00:00"/>
    <n v="227.86872849700069"/>
    <n v="1280.6636730013372"/>
    <n v="886.45581039936269"/>
    <n v="6.7872312770066037"/>
    <n v="5.4287697109393553"/>
    <n v="33.758330147703802"/>
    <n v="106.00642520195032"/>
    <n v="106.90137880106204"/>
    <n v="4.6719067159933028"/>
    <n v="3.519227206054917"/>
    <n v="1019.0366143566328"/>
    <n v="1042.2519669179942"/>
    <n v="1035.1266661622637"/>
    <n v="6.9422790809767818"/>
    <n v="6.9266129642323824"/>
    <x v="447"/>
    <n v="9.2131608908027918"/>
    <x v="2"/>
    <n v="30"/>
    <x v="447"/>
    <n v="18.401417073976688"/>
    <x v="0"/>
    <n v="0"/>
    <n v="0"/>
    <n v="1"/>
    <n v="0"/>
    <n v="0"/>
    <n v="0"/>
    <n v="1553.8252577514049"/>
    <n v="8474.4197445702393"/>
    <n v="0.84505511608544881"/>
    <n v="1862.4827236106869"/>
    <n v="8165.7622787109576"/>
    <n v="0.81427630426066555"/>
    <n v="7688.0319532281501"/>
    <n v="2340.2130490934942"/>
    <n v="0.23336217339641285"/>
    <n v="4679.9204082655788"/>
    <n v="5348.3245940560655"/>
    <n v="0.53332607976947832"/>
    <n v="4595.6651760583654"/>
    <n v="5432.5798262632788"/>
    <n v="0.54172787212573881"/>
    <n v="7837.1503281838513"/>
    <n v="2191.0946741377929"/>
    <n v="0.21849233576069704"/>
    <n v="8.089038037363661"/>
    <n v="10020.15596428428"/>
    <n v="0.999193374510147"/>
    <n v="8.2294841879591711"/>
    <n v="10020.015518133685"/>
    <n v="0.9991793694523764"/>
    <n v="8.7833553838958345"/>
    <n v="10019.461646937749"/>
    <n v="0.99912413833309199"/>
    <n v="9.0512195586905477"/>
    <n v="10019.193782762954"/>
    <n v="0.99909742736076002"/>
    <n v="9.2017437735905876"/>
    <n v="10019.043258548054"/>
    <n v="0.99908241733509107"/>
    <n v="8.2991107356142422"/>
    <n v="10019.94589158603"/>
    <n v="0.99917242640824067"/>
  </r>
  <r>
    <x v="448"/>
    <x v="2"/>
    <d v="2019-07-28T00:00:00"/>
    <n v="1239.727413012215"/>
    <n v="2391.4755170972703"/>
    <n v="992.43729118321835"/>
    <n v="6.900163827878302"/>
    <n v="7.1226468062173627"/>
    <n v="183.66332044625409"/>
    <n v="144.83487282410221"/>
    <n v="108.71082529697895"/>
    <n v="4.6886913779171904"/>
    <n v="5.2131043013329244"/>
    <n v="968.08478363880113"/>
    <n v="990.33493862255909"/>
    <n v="983.37033285415055"/>
    <n v="6.8909857865892317"/>
    <n v="6.8753196698448322"/>
    <x v="448"/>
    <n v="9.3018229368512699"/>
    <x v="2"/>
    <n v="31"/>
    <x v="448"/>
    <n v="18.479840992384723"/>
    <x v="0"/>
    <n v="0"/>
    <n v="0"/>
    <n v="1"/>
    <n v="0"/>
    <n v="0"/>
    <n v="0"/>
    <n v="2548.9164164547892"/>
    <n v="8409.0602951123328"/>
    <n v="0.76739169250431238"/>
    <n v="2520.5738471836621"/>
    <n v="8437.4028643834608"/>
    <n v="0.76997817083121101"/>
    <n v="7393.6668646529852"/>
    <n v="3564.3098469141369"/>
    <n v="0.32527079959493704"/>
    <n v="4903.1168494110498"/>
    <n v="6054.8598621560723"/>
    <n v="0.55255272223426311"/>
    <n v="4859.7371031686198"/>
    <n v="6098.2396083985022"/>
    <n v="0.55651145908726618"/>
    <n v="7615.3948367363801"/>
    <n v="3342.581874830742"/>
    <n v="0.30503640980568508"/>
    <n v="8.2765239587875357"/>
    <n v="10949.700187608334"/>
    <n v="0.99924470327172243"/>
    <n v="8.2306816215983609"/>
    <n v="10949.746029945523"/>
    <n v="0.99924888673901724"/>
    <n v="8.7671150320827742"/>
    <n v="10949.20959653504"/>
    <n v="0.99919993304760102"/>
    <n v="9.0771956924700703"/>
    <n v="10948.899515874651"/>
    <n v="0.99917163579268342"/>
    <n v="9.1575375285619636"/>
    <n v="10948.819174038561"/>
    <n v="0.99916430397968503"/>
    <n v="8.3066579300711538"/>
    <n v="10949.670053637052"/>
    <n v="0.99924195331412757"/>
  </r>
  <r>
    <x v="449"/>
    <x v="2"/>
    <d v="2019-08-04T00:00:00"/>
    <n v="1252.1246871423377"/>
    <n v="2357.3051852499157"/>
    <n v="1070.3435099709541"/>
    <n v="6.975734913290518"/>
    <n v="7.1325971370705314"/>
    <n v="185.49995365071669"/>
    <n v="165.16741323740945"/>
    <n v="184.58163704848539"/>
    <n v="5.2180918428439638"/>
    <n v="5.2230546321860931"/>
    <n v="919.68054445686107"/>
    <n v="940.87686270657048"/>
    <n v="934.20181621144309"/>
    <n v="6.8396924922016806"/>
    <n v="6.8240263754572812"/>
    <x v="449"/>
    <n v="9.2651937172751264"/>
    <x v="2"/>
    <n v="32"/>
    <x v="449"/>
    <n v="19.033519248336162"/>
    <x v="0"/>
    <n v="0"/>
    <n v="0"/>
    <n v="1"/>
    <n v="0"/>
    <n v="0"/>
    <n v="0"/>
    <n v="2561.1082551647742"/>
    <n v="8002.7485387228953"/>
    <n v="0.75755935496525739"/>
    <n v="2528.6367676155237"/>
    <n v="8035.2200262721453"/>
    <n v="0.76063318379338374"/>
    <n v="7114.0200305065791"/>
    <n v="3449.8367633810903"/>
    <n v="0.3265698154273724"/>
    <n v="4905.851448133275"/>
    <n v="5658.0053457543945"/>
    <n v="0.53560034522885247"/>
    <n v="4862.9725075986598"/>
    <n v="5700.8842862890097"/>
    <n v="0.53965936849764817"/>
    <n v="7404.7271198612825"/>
    <n v="3159.129674026387"/>
    <n v="0.29905078568030991"/>
    <n v="8.2776253060775371"/>
    <n v="10555.579168581591"/>
    <n v="0.99921642015150491"/>
    <n v="8.2684495509245775"/>
    <n v="10555.588344336746"/>
    <n v="0.99921728875047722"/>
    <n v="8.7508746802697139"/>
    <n v="10555.105919207399"/>
    <n v="0.99917162123161929"/>
    <n v="8.9327835388763965"/>
    <n v="10554.924010348794"/>
    <n v="0.99915440130312594"/>
    <n v="9.0390356458706513"/>
    <n v="10554.817758241799"/>
    <n v="0.99914434322404866"/>
    <n v="8.3599416418398871"/>
    <n v="10555.496852245829"/>
    <n v="0.99920862788989362"/>
  </r>
  <r>
    <x v="450"/>
    <x v="2"/>
    <d v="2019-08-11T00:00:00"/>
    <n v="1264.6459340137608"/>
    <n v="2325.6974044350027"/>
    <n v="1128.6342371837959"/>
    <n v="7.028763541052049"/>
    <n v="7.1425474679236993"/>
    <n v="187.35495318722383"/>
    <n v="176.26118321231664"/>
    <n v="186.42745341897026"/>
    <n v="5.2280421736971316"/>
    <n v="5.233004963039261"/>
    <n v="873.69651723401807"/>
    <n v="893.85062087578376"/>
    <n v="887.49172540087091"/>
    <n v="6.7883991978141305"/>
    <n v="6.772733081069731"/>
    <x v="450"/>
    <n v="9.2332682845076839"/>
    <x v="2"/>
    <n v="33"/>
    <x v="450"/>
    <n v="19.04520491256331"/>
    <x v="0"/>
    <n v="0"/>
    <n v="0"/>
    <n v="1"/>
    <n v="0"/>
    <n v="0"/>
    <n v="0"/>
    <n v="2573.4220122618585"/>
    <n v="7658.5057628528721"/>
    <n v="0.74849099125575058"/>
    <n v="2536.7803172517038"/>
    <n v="7695.1474578630277"/>
    <n v="0.75207210478738373"/>
    <n v="6848.3555380674925"/>
    <n v="3383.5722370472386"/>
    <n v="0.33068765841726228"/>
    <n v="4908.6133928427234"/>
    <n v="5323.3143822720076"/>
    <n v="0.52026504675091079"/>
    <n v="4866.2402660730013"/>
    <n v="5365.6875090417298"/>
    <n v="0.52440631198469967"/>
    <n v="7204.5927888299402"/>
    <n v="3027.3349862847908"/>
    <n v="0.29587141864386796"/>
    <n v="8.2787266533675385"/>
    <n v="10223.649048461364"/>
    <n v="0.99919089277843598"/>
    <n v="8.2691594169283533"/>
    <n v="10223.658615697803"/>
    <n v="0.9991918278159625"/>
    <n v="8.7346343284566572"/>
    <n v="10223.193140786274"/>
    <n v="0.99914633541983155"/>
    <n v="8.91081381363961"/>
    <n v="10223.016961301091"/>
    <n v="0.99912911681850292"/>
    <n v="9.0060083636011647"/>
    <n v="10222.921766751129"/>
    <n v="0.99911981314161491"/>
    <n v="8.361066221968894"/>
    <n v="10223.566708892762"/>
    <n v="0.99918284546121372"/>
  </r>
  <r>
    <x v="451"/>
    <x v="2"/>
    <d v="2019-08-18T00:00:00"/>
    <n v="1277.2923933538987"/>
    <n v="2296.5325874453119"/>
    <n v="1173.2316840348267"/>
    <n v="7.0675173432463207"/>
    <n v="7.1524977987768681"/>
    <n v="189.2285027190961"/>
    <n v="182.74484296570637"/>
    <n v="188.29172795315998"/>
    <n v="5.2379925045503004"/>
    <n v="5.2429552938924289"/>
    <n v="830.01169137231705"/>
    <n v="849.16337022335699"/>
    <n v="843.11713913082735"/>
    <n v="6.7371059034265794"/>
    <n v="6.72143978668218"/>
    <x v="451"/>
    <n v="9.2854733630536508"/>
    <x v="2"/>
    <n v="34"/>
    <x v="451"/>
    <n v="19.042615751223202"/>
    <x v="0"/>
    <n v="0"/>
    <n v="0"/>
    <n v="1"/>
    <n v="0"/>
    <n v="0"/>
    <n v="0"/>
    <n v="2585.8589069299142"/>
    <n v="8194.4161869874188"/>
    <n v="0.76013052687412774"/>
    <n v="2545.0053023842456"/>
    <n v="8235.2697915330864"/>
    <n v="0.76392018940033901"/>
    <n v="6595.97427025036"/>
    <n v="4184.300823666973"/>
    <n v="0.38814416025690518"/>
    <n v="4911.4029569992654"/>
    <n v="5868.8721369180676"/>
    <n v="0.54440838344000353"/>
    <n v="4869.5407021320852"/>
    <n v="5910.7343917852477"/>
    <n v="0.54829161039872931"/>
    <n v="7014.4651743501636"/>
    <n v="3765.8099195671693"/>
    <n v="0.34932410228492144"/>
    <n v="8.2798280006575382"/>
    <n v="10771.995265916676"/>
    <n v="0.99923194650150171"/>
    <n v="8.2698692829321292"/>
    <n v="10772.0052246344"/>
    <n v="0.99923287029218777"/>
    <n v="8.7183939766435969"/>
    <n v="10771.556699940689"/>
    <n v="0.99919126423948468"/>
    <n v="8.8888440884028199"/>
    <n v="10771.386249828931"/>
    <n v="0.99917545294429289"/>
    <n v="8.9753889158902265"/>
    <n v="10771.299705001442"/>
    <n v="0.99916742487202803"/>
    <n v="8.3608170517602272"/>
    <n v="10771.914276865573"/>
    <n v="0.99922443379422876"/>
  </r>
  <r>
    <x v="452"/>
    <x v="2"/>
    <d v="2019-08-25T00:00:00"/>
    <n v="1290.0653172874374"/>
    <n v="2269.6972118374256"/>
    <n v="1208.28177401061"/>
    <n v="7.0969546079259613"/>
    <n v="7.162448129630036"/>
    <n v="191.12078774628705"/>
    <n v="186.93281535599669"/>
    <n v="190.17464523269157"/>
    <n v="5.2479428354034683"/>
    <n v="5.2529056247455976"/>
    <n v="788.51110680370107"/>
    <n v="806.70678582959772"/>
    <n v="800.96128217428577"/>
    <n v="6.6858126090390293"/>
    <n v="6.6701464922946299"/>
    <x v="452"/>
    <n v="9.2681630390085115"/>
    <x v="2"/>
    <n v="35"/>
    <x v="452"/>
    <n v="19.030710052368459"/>
    <x v="0"/>
    <n v="0"/>
    <n v="0"/>
    <n v="1"/>
    <n v="0"/>
    <n v="0"/>
    <n v="0"/>
    <n v="2598.4201705446499"/>
    <n v="7996.8507291218139"/>
    <n v="0.75475660838209924"/>
    <n v="2553.3125373681132"/>
    <n v="8041.9583622983509"/>
    <n v="0.75901394484887685"/>
    <n v="6356.2120658240838"/>
    <n v="4239.0588338423804"/>
    <n v="0.40008970737839505"/>
    <n v="4914.2204167973732"/>
    <n v="5681.050482869091"/>
    <n v="0.53618737422258156"/>
    <n v="4872.8741425517601"/>
    <n v="5722.3967571147041"/>
    <n v="0.54008970712535942"/>
    <n v="6833.8439405943764"/>
    <n v="3761.4269590720878"/>
    <n v="0.35500998461403155"/>
    <n v="8.2809293479475397"/>
    <n v="10586.989970318516"/>
    <n v="0.99921843156004553"/>
    <n v="8.2705791489359068"/>
    <n v="10587.000320517529"/>
    <n v="0.99921940842973678"/>
    <n v="8.7021536248305367"/>
    <n v="10586.568746041634"/>
    <n v="0.99917867568396912"/>
    <n v="8.8668743631660334"/>
    <n v="10586.404025303298"/>
    <n v="0.99916312905567661"/>
    <n v="8.9463409536512533"/>
    <n v="10586.324558712813"/>
    <n v="0.99915562886136944"/>
    <n v="8.3596712964061695"/>
    <n v="10586.911228370058"/>
    <n v="0.99921099975870653"/>
  </r>
  <r>
    <x v="453"/>
    <x v="2"/>
    <d v="2019-09-01T00:00:00"/>
    <n v="1302.9659704603121"/>
    <n v="2245.0835175475781"/>
    <n v="1236.6870329455205"/>
    <n v="7.1201913354868642"/>
    <n v="7.1723984604832038"/>
    <n v="193.03199562374994"/>
    <n v="189.98240548987332"/>
    <n v="192.07639168501851"/>
    <n v="5.2578931662566362"/>
    <n v="5.2628559555987655"/>
    <n v="749.08555146351614"/>
    <n v="766.37192177334055"/>
    <n v="760.91321806557153"/>
    <n v="6.6345193146514783"/>
    <n v="6.6188531979070797"/>
    <x v="453"/>
    <n v="9.2256604171529499"/>
    <x v="2"/>
    <n v="36"/>
    <x v="453"/>
    <n v="19.012603816394979"/>
    <x v="0"/>
    <n v="0"/>
    <n v="0"/>
    <n v="1"/>
    <n v="0"/>
    <n v="0"/>
    <n v="0"/>
    <n v="2611.1070467955333"/>
    <n v="7543.2729397038102"/>
    <n v="0.74285903715764967"/>
    <n v="2561.7028447018192"/>
    <n v="7592.6771417975242"/>
    <n v="0.74772434672449661"/>
    <n v="6128.4379716191233"/>
    <n v="4025.9420148802201"/>
    <n v="0.39647344497969073"/>
    <n v="4917.066051193462"/>
    <n v="5237.3139353058814"/>
    <n v="0.51576895312851212"/>
    <n v="4876.2409173756323"/>
    <n v="5278.1390691237111"/>
    <n v="0.51978939887429954"/>
    <n v="6662.2537685263796"/>
    <n v="3492.1262179729638"/>
    <n v="0.34390344094035147"/>
    <n v="8.2820306952375411"/>
    <n v="10146.097955804105"/>
    <n v="0.99918438834214895"/>
    <n v="8.2712890149396827"/>
    <n v="10146.108697484404"/>
    <n v="0.9991854461792905"/>
    <n v="8.6859132730174764"/>
    <n v="10145.694073226327"/>
    <n v="0.99914461411877775"/>
    <n v="8.8449046379292451"/>
    <n v="10145.535081861413"/>
    <n v="0.99912895670147372"/>
    <n v="8.9183388793277381"/>
    <n v="10145.461647620015"/>
    <n v="0.99912172492154272"/>
    <n v="8.357928826933227"/>
    <n v="10146.02205767241"/>
    <n v="0.99917691391911212"/>
  </r>
  <r>
    <x v="454"/>
    <x v="2"/>
    <d v="2019-09-08T00:00:00"/>
    <n v="1315.9956301649154"/>
    <n v="2222.5892196352434"/>
    <n v="1260.4796121113388"/>
    <n v="7.1392475720515804"/>
    <n v="7.1823487913363717"/>
    <n v="194.96231557998743"/>
    <n v="192.47236053493037"/>
    <n v="193.99715560186868"/>
    <n v="5.2678434971098049"/>
    <n v="5.2728062864519334"/>
    <n v="711.63127389034025"/>
    <n v="728.05346825524032"/>
    <n v="722.867557162293"/>
    <n v="6.5832260202639281"/>
    <n v="6.5675599035195287"/>
    <x v="454"/>
    <n v="9.196467042553083"/>
    <x v="2"/>
    <n v="37"/>
    <x v="454"/>
    <n v="18.990317089425314"/>
    <x v="0"/>
    <n v="0"/>
    <n v="0"/>
    <n v="1"/>
    <n v="0"/>
    <n v="0"/>
    <n v="0"/>
    <n v="2623.920791808926"/>
    <n v="7238.3038253829718"/>
    <n v="0.73394230068184729"/>
    <n v="2570.1770551088625"/>
    <n v="7292.0475620830348"/>
    <n v="0.73939175440919158"/>
    <n v="5912.0525821244091"/>
    <n v="3950.1720350674887"/>
    <n v="0.40053559804159417"/>
    <n v="4919.9401419335118"/>
    <n v="4942.284475258386"/>
    <n v="0.50113282419495508"/>
    <n v="4879.6413599477428"/>
    <n v="4982.583257244155"/>
    <n v="0.50521899983483254"/>
    <n v="6499.2431050617815"/>
    <n v="3362.9815121301162"/>
    <n v="0.34099623996271022"/>
    <n v="8.2831320425275408"/>
    <n v="9853.9414851493711"/>
    <n v="0.99916011525147308"/>
    <n v="8.2719988809434586"/>
    <n v="9853.9526183109538"/>
    <n v="0.99916124412066987"/>
    <n v="8.6696729212044161"/>
    <n v="9853.5549442706943"/>
    <n v="0.99912092116558671"/>
    <n v="8.8229349126924568"/>
    <n v="9853.4016822792055"/>
    <n v="0.9991053808592727"/>
    <n v="8.8910419576272748"/>
    <n v="9853.33357523427"/>
    <n v="0.99909847500916493"/>
    <n v="8.3557840442487787"/>
    <n v="9853.8688331476496"/>
    <n v="0.99915274855637715"/>
  </r>
  <r>
    <x v="455"/>
    <x v="2"/>
    <d v="2019-09-15T00:00:00"/>
    <n v="1329.1555864665643"/>
    <n v="2202.1172353981747"/>
    <n v="1281.0824044179064"/>
    <n v="7.1554606280228512"/>
    <n v="7.1922991221895396"/>
    <n v="196.91193873578734"/>
    <n v="194.69214963535887"/>
    <n v="195.9371271578874"/>
    <n v="5.2777938279629728"/>
    <n v="5.2827566173051022"/>
    <n v="676.0497101958232"/>
    <n v="691.65083761364826"/>
    <n v="686.72417930417828"/>
    <n v="6.5319327258763771"/>
    <n v="6.5162666091319785"/>
    <x v="455"/>
    <n v="9.255348492687574"/>
    <x v="2"/>
    <n v="38"/>
    <x v="455"/>
    <n v="18.965187181862202"/>
    <x v="0"/>
    <n v="0"/>
    <n v="0"/>
    <n v="1"/>
    <n v="0"/>
    <n v="0"/>
    <n v="0"/>
    <n v="2636.8626742724518"/>
    <n v="7823.5008700632006"/>
    <n v="0.74791863943387238"/>
    <n v="2578.7360076199761"/>
    <n v="7881.6275367156759"/>
    <n v="0.75347548900282946"/>
    <n v="5706.4864621044317"/>
    <n v="4753.8770822312208"/>
    <n v="0.45446576135544281"/>
    <n v="4922.8429735809614"/>
    <n v="5537.5205707546911"/>
    <n v="0.52938127315405692"/>
    <n v="4883.0758069455751"/>
    <n v="5577.2877373900774"/>
    <n v="0.5331829733977278"/>
    <n v="6344.382974770414"/>
    <n v="4115.9805695652385"/>
    <n v="0.39348351059883246"/>
    <n v="8.2842333898175404"/>
    <n v="10452.079310945835"/>
    <n v="0.99920803580538053"/>
    <n v="8.2727087469472362"/>
    <n v="10452.090835588706"/>
    <n v="0.99920913754938978"/>
    <n v="8.6534325693913576"/>
    <n v="10451.710111766261"/>
    <n v="0.99917274074340579"/>
    <n v="8.8009651874556702"/>
    <n v="10451.562579148196"/>
    <n v="0.99915863677680472"/>
    <n v="8.8642246150612003"/>
    <n v="10451.499319720591"/>
    <n v="0.99915258924056605"/>
    <n v="8.3533656455903973"/>
    <n v="10452.010178690061"/>
    <n v="0.99920142683280688"/>
  </r>
  <r>
    <x v="456"/>
    <x v="2"/>
    <d v="2019-09-22T00:00:00"/>
    <n v="1342.4471423312298"/>
    <n v="1640.7687295159476"/>
    <n v="1299.4918257919035"/>
    <n v="7.1697285637900441"/>
    <n v="7.2022494530427084"/>
    <n v="198.88105812314521"/>
    <n v="196.78660387925203"/>
    <n v="197.89649842946628"/>
    <n v="5.2877441588161407"/>
    <n v="5.29270694815827"/>
    <n v="99.440529061572605"/>
    <n v="277.10362162719531"/>
    <n v="272.42328340184775"/>
    <n v="5.6073570456660677"/>
    <n v="4.5995597675983246"/>
    <x v="456"/>
    <n v="9.0250850448919824"/>
    <x v="2"/>
    <n v="39"/>
    <x v="456"/>
    <n v="18.064829768272251"/>
    <x v="0"/>
    <n v="0"/>
    <n v="0"/>
    <n v="1"/>
    <n v="0"/>
    <n v="0"/>
    <n v="0"/>
    <n v="2649.9339755606125"/>
    <n v="5658.9870995093843"/>
    <n v="0.681073637405048"/>
    <n v="2587.3805496562009"/>
    <n v="5721.5405254137959"/>
    <n v="0.68860210293495849"/>
    <n v="2375.2300521471111"/>
    <n v="5933.6910229228852"/>
    <n v="0.71413496040132962"/>
    <n v="4925.774833544886"/>
    <n v="3383.1462415251108"/>
    <n v="0.40717034269056529"/>
    <n v="4886.5445984133848"/>
    <n v="3422.3764766566119"/>
    <n v="0.41189180228526612"/>
    <n v="3834.8312955841293"/>
    <n v="4474.0897794858674"/>
    <n v="0.53846820051160205"/>
    <n v="8.2853347371075419"/>
    <n v="8300.6357403328893"/>
    <n v="0.99900283867637563"/>
    <n v="8.2734186129510121"/>
    <n v="8300.6476564570457"/>
    <n v="0.99900427281253468"/>
    <n v="8.0465697464692258"/>
    <n v="8300.874505323527"/>
    <n v="0.99903157465647219"/>
    <n v="8.4399012117821091"/>
    <n v="8300.4811738582139"/>
    <n v="0.99898423620401144"/>
    <n v="8.4543585393899008"/>
    <n v="8300.4667165306073"/>
    <n v="0.9989824962274878"/>
    <n v="8.2667189615299392"/>
    <n v="8300.6543561084673"/>
    <n v="0.99900507913279701"/>
  </r>
  <r>
    <x v="457"/>
    <x v="2"/>
    <d v="2019-09-29T00:00:00"/>
    <n v="1355.8716137545423"/>
    <n v="1657.1764168111072"/>
    <n v="1316.4057621806951"/>
    <n v="7.1826603942859002"/>
    <n v="7.2121997838958762"/>
    <n v="200.86986870437664"/>
    <n v="198.82823629181433"/>
    <n v="199.87546341376094"/>
    <n v="5.2976944896693086"/>
    <n v="5.3026572790114379"/>
    <n v="100.43493435218832"/>
    <n v="153.4355405346904"/>
    <n v="100.1366127650036"/>
    <n v="4.6065353813347496"/>
    <n v="4.6095100984514925"/>
    <x v="457"/>
    <n v="9.0128136557137335"/>
    <x v="2"/>
    <n v="40"/>
    <x v="457"/>
    <n v="17.086890265289959"/>
    <x v="0"/>
    <n v="0"/>
    <n v="0"/>
    <n v="1"/>
    <n v="0"/>
    <n v="0"/>
    <n v="0"/>
    <n v="2663.1359898616556"/>
    <n v="5544.4461375682586"/>
    <n v="0.67552734185121355"/>
    <n v="2596.1115371127876"/>
    <n v="5611.4705903171271"/>
    <n v="0.68369350476110047"/>
    <n v="2380.9750508513334"/>
    <n v="5826.6070765785807"/>
    <n v="0.70990542477862462"/>
    <n v="4928.7360121084503"/>
    <n v="3278.8461153214639"/>
    <n v="0.39948989415085967"/>
    <n v="4890.0480777958728"/>
    <n v="3317.5340496340414"/>
    <n v="0.40420357641585725"/>
    <n v="3839.1592035476265"/>
    <n v="4368.4229238822882"/>
    <n v="0.53224236517633194"/>
    <n v="8.2864360843975433"/>
    <n v="8199.2956913455164"/>
    <n v="0.99899039254731248"/>
    <n v="8.274128478954788"/>
    <n v="8199.3079989509588"/>
    <n v="0.99899189208825545"/>
    <n v="8.0497201948005568"/>
    <n v="8199.5324072351141"/>
    <n v="0.99901923367079104"/>
    <n v="8.0492310339750119"/>
    <n v="8199.53289639594"/>
    <n v="0.9990192932694425"/>
    <n v="8.0112453350261088"/>
    <n v="8199.5708820948876"/>
    <n v="0.99902392139236074"/>
    <n v="8.1726060971650103"/>
    <n v="8199.4095213327491"/>
    <n v="0.99900426142921528"/>
  </r>
  <r>
    <x v="458"/>
    <x v="2"/>
    <d v="2019-10-06T00:00:00"/>
    <n v="1369.4303298920877"/>
    <n v="1673.7481809792182"/>
    <n v="1332.3131324941128"/>
    <n v="7.1946719079273533"/>
    <n v="7.2221501147490441"/>
    <n v="202.8785673914204"/>
    <n v="200.85340184161737"/>
    <n v="201.87421804789852"/>
    <n v="5.3076448205224764"/>
    <n v="5.3126076098646058"/>
    <n v="101.4392836957102"/>
    <n v="117.03816074740425"/>
    <n v="101.13797889265362"/>
    <n v="4.6164857121879175"/>
    <n v="4.6194604293046604"/>
    <x v="458"/>
    <n v="7.8260896731196343"/>
    <x v="2"/>
    <n v="41"/>
    <x v="458"/>
    <n v="17.118802440637747"/>
    <x v="1"/>
    <n v="0"/>
    <n v="0"/>
    <n v="1"/>
    <n v="0"/>
    <n v="0"/>
    <n v="0"/>
    <n v="2676.4700243057091"/>
    <n v="-171.3556443947823"/>
    <n v="6.8402323570101869E-2"/>
    <n v="2604.9298344439403"/>
    <n v="-99.815454533013508"/>
    <n v="3.9844669502301366E-2"/>
    <n v="2386.7774995425984"/>
    <n v="118.33688036832837"/>
    <n v="4.7238114681428647E-2"/>
    <n v="4931.7268024576497"/>
    <n v="-2426.6124225467229"/>
    <n v="0.96866332412055567"/>
    <n v="4893.5865919721855"/>
    <n v="-2388.4722120612587"/>
    <n v="0.95343838637267508"/>
    <n v="3843.5303905907585"/>
    <n v="-1338.4160106798317"/>
    <n v="0.5342734133869852"/>
    <n v="8.287537431687543"/>
    <n v="2496.8268424792391"/>
    <n v="0.99669175288036849"/>
    <n v="8.2748383449585639"/>
    <n v="2496.8395415659684"/>
    <n v="0.99669682214460298"/>
    <n v="8.0528706431318895"/>
    <n v="2497.0615092677949"/>
    <n v="0.99678542795981306"/>
    <n v="8.0510421172512281"/>
    <n v="2497.0633377936756"/>
    <n v="0.99678615787693592"/>
    <n v="8.0120230585956911"/>
    <n v="2497.102356852331"/>
    <n v="0.9968017336362579"/>
    <n v="8.1756771933022847"/>
    <n v="2496.9387027176244"/>
    <n v="0.99673640562727794"/>
  </r>
  <r>
    <x v="459"/>
    <x v="2"/>
    <d v="2019-10-13T00:00:00"/>
    <n v="1383.1246331910086"/>
    <n v="1690.4856627890103"/>
    <n v="1347.5565827031814"/>
    <n v="7.2060482927759066"/>
    <n v="7.232100445602212"/>
    <n v="204.9073530653346"/>
    <n v="202.880377453476"/>
    <n v="203.89296022837749"/>
    <n v="5.3175951513756452"/>
    <n v="5.3225579407177737"/>
    <n v="102.45367653266729"/>
    <n v="106.82902179708836"/>
    <n v="102.14935868158015"/>
    <n v="4.6264360430410854"/>
    <n v="4.6294107601578283"/>
    <x v="459"/>
    <n v="7.7820012729079524"/>
    <x v="2"/>
    <n v="42"/>
    <x v="459"/>
    <n v="17.150079487192638"/>
    <x v="1"/>
    <n v="0"/>
    <n v="0"/>
    <n v="1"/>
    <n v="0"/>
    <n v="0"/>
    <n v="0"/>
    <n v="2689.9373990942031"/>
    <n v="-292.87018993084394"/>
    <n v="0.12217854752310574"/>
    <n v="2613.8363147484047"/>
    <n v="-216.76910558504551"/>
    <n v="9.0430966956785389E-2"/>
    <n v="2392.6379727207759"/>
    <n v="4.4292364425832602"/>
    <n v="1.8477731561515884E-3"/>
    <n v="4934.7475007103412"/>
    <n v="-2537.6802915469821"/>
    <n v="1.0586604671934503"/>
    <n v="4897.1604912902621"/>
    <n v="-2500.093282126903"/>
    <n v="1.0429800518607497"/>
    <n v="3847.9452895043214"/>
    <n v="-1450.8780803409622"/>
    <n v="0.60527217376076725"/>
    <n v="8.2886387789775426"/>
    <n v="2388.7785703843815"/>
    <n v="0.99654217505988474"/>
    <n v="8.2755482109623415"/>
    <n v="2388.7916609523968"/>
    <n v="0.99654763613663933"/>
    <n v="8.0560210914632222"/>
    <n v="2389.011188071896"/>
    <n v="0.99663921768206287"/>
    <n v="8.0528532005274478"/>
    <n v="2389.0143559628318"/>
    <n v="0.99664053925157237"/>
    <n v="8.0129079137760559"/>
    <n v="2389.0543012495832"/>
    <n v="0.99665720348468134"/>
    <n v="8.178687167264048"/>
    <n v="2388.8885219960953"/>
    <n v="0.99658804428344816"/>
  </r>
  <r>
    <x v="460"/>
    <x v="2"/>
    <d v="2019-10-20T00:00:00"/>
    <n v="1396.9558795229186"/>
    <n v="1707.3905194169006"/>
    <n v="1362.3763717491024"/>
    <n v="7.2169857860896753"/>
    <n v="7.2420507764553808"/>
    <n v="206.95642659598792"/>
    <n v="204.91840202473196"/>
    <n v="205.93188983066125"/>
    <n v="5.3275454822288131"/>
    <n v="5.3325082715709415"/>
    <n v="103.47821329799396"/>
    <n v="104.48345584772227"/>
    <n v="103.17085226839595"/>
    <n v="4.6363863738942532"/>
    <n v="4.6393610910109961"/>
    <x v="460"/>
    <n v="7.7315732158912196"/>
    <x v="2"/>
    <n v="43"/>
    <x v="460"/>
    <n v="17.180917642212741"/>
    <x v="1"/>
    <n v="0"/>
    <n v="0"/>
    <n v="1"/>
    <n v="0"/>
    <n v="0"/>
    <n v="0"/>
    <n v="2703.5394476305819"/>
    <n v="-424.35441575444975"/>
    <n v="0.18618690883782196"/>
    <n v="2622.8318598559135"/>
    <n v="-343.64682797978139"/>
    <n v="0.15077618673939139"/>
    <n v="2398.5570506307349"/>
    <n v="-119.37201875460278"/>
    <n v="5.2374869563065092E-2"/>
    <n v="4937.7984059455594"/>
    <n v="-2658.6133740694272"/>
    <n v="1.1664754449010071"/>
    <n v="4900.7701296015184"/>
    <n v="-2621.5850977253863"/>
    <n v="1.1502291657151698"/>
    <n v="3852.4043374070206"/>
    <n v="-1573.2193055308885"/>
    <n v="0.6902551936451945"/>
    <n v="8.2897401262675441"/>
    <n v="2270.8952917498646"/>
    <n v="0.996362848996317"/>
    <n v="8.2762580769661174"/>
    <n v="2270.9087737991658"/>
    <n v="0.99636876429021048"/>
    <n v="8.0591715397945549"/>
    <n v="2271.1258603363376"/>
    <n v="0.99646401172915722"/>
    <n v="8.0546642838036639"/>
    <n v="2271.1303675923286"/>
    <n v="0.99646598930268804"/>
    <n v="8.0138667998578814"/>
    <n v="2271.1711650762741"/>
    <n v="0.99648388933422338"/>
    <n v="8.1816549041146605"/>
    <n v="2271.0033769720176"/>
    <n v="0.99641027174639707"/>
  </r>
  <r>
    <x v="461"/>
    <x v="2"/>
    <d v="2019-10-27T00:00:00"/>
    <n v="1410.9254383181481"/>
    <n v="1724.4644246110697"/>
    <n v="1376.9410917198161"/>
    <n v="7.2276197176536563"/>
    <n v="7.2520011073085486"/>
    <n v="209.02599086194786"/>
    <n v="206.9721964433399"/>
    <n v="207.99120872896788"/>
    <n v="5.337495813081981"/>
    <n v="5.3424586024241103"/>
    <n v="104.51299543097393"/>
    <n v="104.50413355599842"/>
    <n v="104.20256079107993"/>
    <n v="4.646336704747422"/>
    <n v="4.6493114218641649"/>
    <x v="461"/>
    <n v="7.6774614603277724"/>
    <x v="2"/>
    <n v="44"/>
    <x v="461"/>
    <n v="17.211452235483058"/>
    <x v="1"/>
    <n v="0"/>
    <n v="0"/>
    <n v="1"/>
    <n v="0"/>
    <n v="0"/>
    <n v="0"/>
    <n v="2717.2775166523243"/>
    <n v="-558.14574926530395"/>
    <n v="0.25850471828348465"/>
    <n v="2631.917360414498"/>
    <n v="-472.78559302747772"/>
    <n v="0.21897023617027436"/>
    <n v="2404.5353193197943"/>
    <n v="-245.40355193277401"/>
    <n v="0.1136584416196892"/>
    <n v="4940.87982023313"/>
    <n v="-2781.7480528461097"/>
    <n v="1.2883641910435968"/>
    <n v="4904.4158642958882"/>
    <n v="-2745.2840969088679"/>
    <n v="1.2714759415684984"/>
    <n v="3856.9079757887466"/>
    <n v="-1697.7762084017263"/>
    <n v="0.78632357415424159"/>
    <n v="8.2908414735575455"/>
    <n v="2150.8409259134628"/>
    <n v="0.99616010398309729"/>
    <n v="8.2769679429698932"/>
    <n v="2150.8547994440505"/>
    <n v="0.99616652949672146"/>
    <n v="8.0623219881258876"/>
    <n v="2151.0694453988945"/>
    <n v="0.99626594258400314"/>
    <n v="8.0564753670798837"/>
    <n v="2151.0752920199402"/>
    <n v="0.99626865044145496"/>
    <n v="8.0148768898208562"/>
    <n v="2151.1168904971996"/>
    <n v="0.99628791674001427"/>
    <n v="8.184593427434482"/>
    <n v="2150.9471739595861"/>
    <n v="0.9962093126732422"/>
  </r>
  <r>
    <x v="462"/>
    <x v="2"/>
    <d v="2019-11-03T00:00:00"/>
    <n v="1425.0346927013297"/>
    <n v="1741.7090688571807"/>
    <n v="1391.3691720142701"/>
    <n v="7.2380435571525794"/>
    <n v="7.2619514381617165"/>
    <n v="211.11625077056732"/>
    <n v="209.04422360695361"/>
    <n v="210.07112081625758"/>
    <n v="5.3474461439351488"/>
    <n v="5.3524089332772782"/>
    <n v="105.55812538528366"/>
    <n v="105.24192783649809"/>
    <n v="105.24458639899073"/>
    <n v="4.6562870356005899"/>
    <n v="4.6592617527173328"/>
    <x v="462"/>
    <n v="7.772832882408709"/>
    <x v="2"/>
    <n v="45"/>
    <x v="462"/>
    <n v="17.241776736688315"/>
    <x v="1"/>
    <n v="0"/>
    <n v="0"/>
    <n v="1"/>
    <n v="0"/>
    <n v="0"/>
    <n v="0"/>
    <n v="2731.152966364285"/>
    <n v="-355.96256462509746"/>
    <n v="0.14986695987170154"/>
    <n v="2641.0937159786677"/>
    <n v="-265.9033142394801"/>
    <n v="0.11195031524410738"/>
    <n v="2410.5733706957435"/>
    <n v="-35.382968956555942"/>
    <n v="1.4896897920540367E-2"/>
    <n v="4943.9920486635765"/>
    <n v="-2568.8016469243889"/>
    <n v="1.0815139893809915"/>
    <n v="4908.0980563372013"/>
    <n v="-2532.9076545980138"/>
    <n v="1.0664019409742229"/>
    <n v="3861.4566505542898"/>
    <n v="-1486.2662488151022"/>
    <n v="0.62574614975153664"/>
    <n v="8.2919428208475452"/>
    <n v="2366.8984589183401"/>
    <n v="0.99650893553006281"/>
    <n v="8.2776778089736709"/>
    <n v="2366.9127239302138"/>
    <n v="0.99651494136936869"/>
    <n v="8.0654724364572203"/>
    <n v="2367.1249293027304"/>
    <n v="0.99660428383739197"/>
    <n v="8.0582864503560998"/>
    <n v="2367.1321152888313"/>
    <n v="0.99660730927320362"/>
    <n v="8.0159224174802368"/>
    <n v="2367.1744793217072"/>
    <n v="0.99662514533082869"/>
    <n v="8.1875117323604627"/>
    <n v="2367.0028900068273"/>
    <n v="0.99655290298985499"/>
  </r>
  <r>
    <x v="463"/>
    <x v="2"/>
    <d v="2019-11-10T00:00:00"/>
    <n v="1439.2850396283425"/>
    <n v="1759.126159545752"/>
    <n v="1405.7439322984917"/>
    <n v="7.2483219308183342"/>
    <n v="7.2719017690148844"/>
    <n v="213.22741327827299"/>
    <n v="211.1358184426133"/>
    <n v="212.17183202442015"/>
    <n v="5.3573964747883176"/>
    <n v="5.3623592641304461"/>
    <n v="106.6137066391365"/>
    <n v="106.20217299834496"/>
    <n v="106.29703226298064"/>
    <n v="4.6662373664537578"/>
    <n v="4.6692120835705007"/>
    <x v="463"/>
    <n v="7.7930255766126919"/>
    <x v="2"/>
    <n v="46"/>
    <x v="463"/>
    <n v="17.271955772060409"/>
    <x v="1"/>
    <n v="0"/>
    <n v="0"/>
    <n v="1"/>
    <n v="0"/>
    <n v="0"/>
    <n v="0"/>
    <n v="2745.1671705733638"/>
    <n v="-321.52776362734858"/>
    <n v="0.13266320175594931"/>
    <n v="2650.3618350984793"/>
    <n v="-226.72242815246409"/>
    <n v="9.3546270745842083E-2"/>
    <n v="2416.6718025854525"/>
    <n v="6.9676043605627456"/>
    <n v="2.8748519027186883E-3"/>
    <n v="4947.1353993783268"/>
    <n v="-2523.4959924323116"/>
    <n v="1.0412010900631972"/>
    <n v="4911.8170702989282"/>
    <n v="-2488.177663352913"/>
    <n v="1.0266286545027841"/>
    <n v="3866.0508120674886"/>
    <n v="-1442.4114051214733"/>
    <n v="0.59514274317689453"/>
    <n v="8.2930441681375466"/>
    <n v="2415.3463627778779"/>
    <n v="0.99657826814320238"/>
    <n v="8.2783876749774468"/>
    <n v="2415.361019271038"/>
    <n v="0.99658431545086623"/>
    <n v="8.0686228847885513"/>
    <n v="2415.5707840612267"/>
    <n v="0.99667086495554402"/>
    <n v="8.0600975336323195"/>
    <n v="2415.5793094123828"/>
    <n v="0.99667438253787566"/>
    <n v="8.0169924818779883"/>
    <n v="2415.6224144641374"/>
    <n v="0.99669216779571179"/>
    <n v="8.1904160382546181"/>
    <n v="2415.4489909077606"/>
    <n v="0.99662061277978009"/>
  </r>
  <r>
    <x v="464"/>
    <x v="2"/>
    <d v="2019-11-17T00:00:00"/>
    <n v="1453.6778900246259"/>
    <n v="1776.7174211412096"/>
    <n v="1420.1241196163319"/>
    <n v="7.2584995549559492"/>
    <n v="7.2818520998680523"/>
    <n v="215.35968741105572"/>
    <n v="213.24775292683449"/>
    <n v="214.29355034466437"/>
    <n v="5.3673468056414855"/>
    <n v="5.3723095949836139"/>
    <n v="107.67984370552784"/>
    <n v="107.23654249337298"/>
    <n v="107.36000258561043"/>
    <n v="4.6761876973069256"/>
    <n v="4.6791624144236685"/>
    <x v="464"/>
    <n v="7.7530000650172628"/>
    <x v="2"/>
    <n v="47"/>
    <x v="464"/>
    <n v="17.302034057904361"/>
    <x v="1"/>
    <n v="0"/>
    <n v="0"/>
    <n v="1"/>
    <n v="0"/>
    <n v="0"/>
    <n v="0"/>
    <n v="2759.3215168245342"/>
    <n v="-430.7737760430673"/>
    <n v="0.18499675505836891"/>
    <n v="2659.7226354094892"/>
    <n v="-331.17489462802223"/>
    <n v="0.14222379418206776"/>
    <n v="2422.8312187940583"/>
    <n v="-94.283478012591331"/>
    <n v="4.0490249077285198E-2"/>
    <n v="4950.3101836002252"/>
    <n v="-2621.7624428187582"/>
    <n v="1.1259217051478136"/>
    <n v="4915.5732744002717"/>
    <n v="-2587.0255336188047"/>
    <n v="1.1110038623260488"/>
    <n v="3870.6909151958189"/>
    <n v="-1542.143174414352"/>
    <n v="0.66227681202568112"/>
    <n v="8.2941455154275481"/>
    <n v="2320.2535952660392"/>
    <n v="0.99643806078348029"/>
    <n v="8.2790975409812226"/>
    <n v="2320.2686432404857"/>
    <n v="0.99644452316953458"/>
    <n v="8.0717733331198822"/>
    <n v="2320.4759674483471"/>
    <n v="0.99653355901115825"/>
    <n v="8.0619086169085357"/>
    <n v="2320.4858321645584"/>
    <n v="0.99653779543544896"/>
    <n v="8.01807954040253"/>
    <n v="2320.5296612410643"/>
    <n v="0.99655661792971795"/>
    <n v="8.1933106484297138"/>
    <n v="2320.3544301330371"/>
    <n v="0.99648136454111091"/>
  </r>
  <r>
    <x v="465"/>
    <x v="2"/>
    <d v="2019-11-24T00:00:00"/>
    <n v="1468.2146689248723"/>
    <n v="1794.4845953526217"/>
    <n v="1434.5512844088939"/>
    <n v="7.2686073855031124"/>
    <n v="7.291802430721221"/>
    <n v="217.51328428516626"/>
    <n v="215.38051860600038"/>
    <n v="216.43648584811098"/>
    <n v="5.3772971364946534"/>
    <n v="5.3822599258367827"/>
    <n v="108.75664214258313"/>
    <n v="108.30061224782008"/>
    <n v="108.43360261146654"/>
    <n v="4.6861380281600944"/>
    <n v="4.6891127452768373"/>
    <x v="465"/>
    <n v="7.87808544152713"/>
    <x v="2"/>
    <n v="48"/>
    <x v="465"/>
    <n v="17.332042550157858"/>
    <x v="1"/>
    <n v="0"/>
    <n v="0"/>
    <n v="1"/>
    <n v="0"/>
    <n v="0"/>
    <n v="0"/>
    <n v="2773.6174065382165"/>
    <n v="-134.80185293437944"/>
    <n v="5.1084227069330482E-2"/>
    <n v="2669.1770437236087"/>
    <n v="-30.361490119771588"/>
    <n v="1.1505726528823442E-2"/>
    <n v="2429.0522291647503"/>
    <n v="209.76332443908677"/>
    <n v="7.9491468872317533E-2"/>
    <n v="4953.5167156643429"/>
    <n v="-2314.7011620605058"/>
    <n v="0.87717429090461152"/>
    <n v="4919.3670405426283"/>
    <n v="-2280.5514869387912"/>
    <n v="0.86423300174361795"/>
    <n v="3875.3774193554327"/>
    <n v="-1236.5618657515956"/>
    <n v="0.46860488754616442"/>
    <n v="8.2952468627175477"/>
    <n v="2630.5203067411194"/>
    <n v="0.99685645067106377"/>
    <n v="8.2798074069849985"/>
    <n v="2630.535746196852"/>
    <n v="0.9968623015747814"/>
    <n v="8.0749237814512149"/>
    <n v="2630.7406298223859"/>
    <n v="0.99693994384320528"/>
    <n v="8.0637197001847554"/>
    <n v="2630.7518339036524"/>
    <n v="0.99694418971831056"/>
    <n v="8.0191783714995815"/>
    <n v="2630.7963752323376"/>
    <n v="0.9969610690066808"/>
    <n v="8.1961985419575214"/>
    <n v="2630.6193550618796"/>
    <n v="0.99689398581467203"/>
  </r>
  <r>
    <x v="466"/>
    <x v="2"/>
    <d v="2019-12-01T00:00:00"/>
    <n v="1482.8968156141209"/>
    <n v="1812.4294413061477"/>
    <n v="1449.0549437704619"/>
    <n v="7.2786668600079141"/>
    <n v="7.3017527615743889"/>
    <n v="219.6884171280179"/>
    <n v="217.53446786700914"/>
    <n v="218.6008507065921"/>
    <n v="5.3872474673478212"/>
    <n v="5.3922102566899506"/>
    <n v="109.84420856400895"/>
    <n v="109.38112966915227"/>
    <n v="109.5179386375812"/>
    <n v="4.6960883590132623"/>
    <n v="4.6990630761300052"/>
    <x v="466"/>
    <n v="7.7129930486314819"/>
    <x v="2"/>
    <n v="49"/>
    <x v="466"/>
    <n v="17.362002686368999"/>
    <x v="1"/>
    <n v="0"/>
    <n v="0"/>
    <n v="1"/>
    <n v="0"/>
    <n v="0"/>
    <n v="0"/>
    <n v="2788.0562551490352"/>
    <n v="-550.82787455666767"/>
    <n v="0.24620994411434244"/>
    <n v="2678.7259961208697"/>
    <n v="-441.49761552850214"/>
    <n v="0.19734132615088834"/>
    <n v="2435.3354496391494"/>
    <n v="-198.10706904678182"/>
    <n v="8.8550221678453556E-2"/>
    <n v="4956.7553130491015"/>
    <n v="-2719.5269324567339"/>
    <n v="1.2155785953942997"/>
    <n v="4923.1987443464086"/>
    <n v="-2685.970363754041"/>
    <n v="1.2005794254419644"/>
    <n v="3880.110788556643"/>
    <n v="-1642.8824079642754"/>
    <n v="0.73433826524642842"/>
    <n v="8.2963482100075474"/>
    <n v="2228.9320323823599"/>
    <n v="0.99629168471043128"/>
    <n v="8.2805172729887762"/>
    <n v="2228.9478633193789"/>
    <n v="0.99629876084854774"/>
    <n v="8.0780742297825476"/>
    <n v="2229.1503063625851"/>
    <n v="0.99638924917104632"/>
    <n v="8.0655307834609733"/>
    <n v="2229.1628498089067"/>
    <n v="0.99639485586119492"/>
    <n v="8.0202853591481347"/>
    <n v="2229.2080952332194"/>
    <n v="0.99641507973494214"/>
    <n v="8.1990817818992507"/>
    <n v="2229.0292988104684"/>
    <n v="0.99633516101752284"/>
  </r>
  <r>
    <x v="467"/>
    <x v="2"/>
    <d v="2019-12-08T00:00:00"/>
    <n v="1497.7257837702623"/>
    <n v="1830.5537357192095"/>
    <n v="1463.6561957704021"/>
    <n v="7.288692827987628"/>
    <n v="7.3117030924275568"/>
    <n v="221.88530129929813"/>
    <n v="219.70988458315364"/>
    <n v="220.78685921365803"/>
    <n v="5.39719779820099"/>
    <n v="5.4021605875431185"/>
    <n v="110.94265064964907"/>
    <n v="110.47419435550002"/>
    <n v="110.61311802395701"/>
    <n v="4.7060386898664301"/>
    <n v="4.7090134069831731"/>
    <x v="467"/>
    <n v="7.7166239176762517"/>
    <x v="2"/>
    <n v="50"/>
    <x v="467"/>
    <n v="17.391929316055048"/>
    <x v="1"/>
    <n v="0"/>
    <n v="0"/>
    <n v="1"/>
    <n v="0"/>
    <n v="0"/>
    <n v="0"/>
    <n v="2802.6394922459626"/>
    <n v="-557.27326359035442"/>
    <n v="0.24818813807670764"/>
    <n v="2688.3704380421032"/>
    <n v="-443.00420938649495"/>
    <n v="0.19729708398248225"/>
    <n v="2441.6815023182921"/>
    <n v="-196.31527366268392"/>
    <n v="8.7431293459965254E-2"/>
    <n v="4960.0262964077074"/>
    <n v="-2714.6600677520992"/>
    <n v="1.2090054767490985"/>
    <n v="4927.0687651882272"/>
    <n v="-2681.702536532619"/>
    <n v="1.1943274563892692"/>
    <n v="3884.891491449865"/>
    <n v="-1639.5252627942568"/>
    <n v="0.73018167008591162"/>
    <n v="8.2974495572975488"/>
    <n v="2237.0687790983106"/>
    <n v="0.9963046342055899"/>
    <n v="8.281227138992552"/>
    <n v="2237.0850015166156"/>
    <n v="0.99631185904851216"/>
    <n v="8.0812246781138803"/>
    <n v="2237.2850039774944"/>
    <n v="0.99640093247374062"/>
    <n v="8.0673418667371912"/>
    <n v="2237.2988867888712"/>
    <n v="0.99640711534546977"/>
    <n v="8.021397998576365"/>
    <n v="2237.3448306570317"/>
    <n v="0.99642757698222828"/>
    <n v="8.2019617973111991"/>
    <n v="2237.1642668582972"/>
    <n v="0.99634716079157304"/>
  </r>
  <r>
    <x v="468"/>
    <x v="2"/>
    <d v="2019-12-15T00:00:00"/>
    <n v="1512.7030416079647"/>
    <n v="1848.8592730764012"/>
    <n v="1478.3702495216708"/>
    <n v="7.2986955772553346"/>
    <n v="7.3216534232807247"/>
    <n v="224.10415431229109"/>
    <n v="221.90701944772235"/>
    <n v="222.99472780579461"/>
    <n v="5.4071481290541579"/>
    <n v="5.4121109183962863"/>
    <n v="112.05207715614554"/>
    <n v="111.57871231595188"/>
    <n v="111.71924920419659"/>
    <n v="4.715989020719598"/>
    <n v="4.7189637378363409"/>
    <x v="468"/>
    <n v="7.7369690658423522"/>
    <x v="2"/>
    <n v="51"/>
    <x v="468"/>
    <n v="17.421832727029091"/>
    <x v="1"/>
    <n v="0"/>
    <n v="0"/>
    <n v="1"/>
    <n v="0"/>
    <n v="0"/>
    <n v="0"/>
    <n v="2817.368561713859"/>
    <n v="-525.85215017688324"/>
    <n v="0.22947780235367438"/>
    <n v="2698.1113243825494"/>
    <n v="-406.59491284557362"/>
    <n v="0.17743486836861033"/>
    <n v="2448.0910155242263"/>
    <n v="-156.57460398725061"/>
    <n v="6.8327943539462685E-2"/>
    <n v="4963.3299895998989"/>
    <n v="-2671.8135780629232"/>
    <n v="1.1659587357137333"/>
    <n v="4930.9774862384638"/>
    <n v="-2639.4610747014881"/>
    <n v="1.1518403540174245"/>
    <n v="3889.7200013720194"/>
    <n v="-1598.2035898350437"/>
    <n v="0.69744365861341995"/>
    <n v="8.2985509045875503"/>
    <n v="2283.2178606323882"/>
    <n v="0.99637857670893948"/>
    <n v="8.2819370049963279"/>
    <n v="2283.2344745319792"/>
    <n v="0.99638582688594335"/>
    <n v="8.0843751264452131"/>
    <n v="2283.4320364105306"/>
    <n v="0.99647204135840217"/>
    <n v="8.0691529500134109"/>
    <n v="2283.4472585869621"/>
    <n v="0.99647868419820673"/>
    <n v="8.0225145544669658"/>
    <n v="2283.4938969825089"/>
    <n v="0.99649903683252006"/>
    <n v="8.2048395782500663"/>
    <n v="2283.3115719587258"/>
    <n v="0.99641947160537825"/>
  </r>
  <r>
    <x v="469"/>
    <x v="2"/>
    <d v="2019-12-22T00:00:00"/>
    <n v="1527.8300720240443"/>
    <n v="1867.3478658071654"/>
    <n v="1493.2081962723828"/>
    <n v="7.3086822360907151"/>
    <n v="7.3316037541338934"/>
    <n v="226.34519585541398"/>
    <n v="224.12610765156816"/>
    <n v="225.22467508385253"/>
    <n v="5.4170984599073257"/>
    <n v="5.4220612492494542"/>
    <n v="113.17259792770699"/>
    <n v="112.69443224418046"/>
    <n v="112.83644169623855"/>
    <n v="4.7259393515727668"/>
    <n v="4.7289140686895097"/>
    <x v="469"/>
    <n v="7.9063953049759306"/>
    <x v="2"/>
    <n v="52"/>
    <x v="469"/>
    <n v="17.451720047570806"/>
    <x v="1"/>
    <n v="0"/>
    <n v="0"/>
    <n v="1"/>
    <n v="0"/>
    <n v="0"/>
    <n v="0"/>
    <n v="2832.2449218764341"/>
    <n v="-117.6573734138633"/>
    <n v="4.3342633572639615E-2"/>
    <n v="2707.9496195863994"/>
    <n v="6.6379288761713724"/>
    <n v="2.4452808235751388E-3"/>
    <n v="2454.5646238622203"/>
    <n v="260.02292460035051"/>
    <n v="9.5787267847602359E-2"/>
    <n v="4966.6667197240131"/>
    <n v="-2252.0791712614423"/>
    <n v="0.82962112330358473"/>
    <n v="4934.9252944992031"/>
    <n v="-2220.3377460366323"/>
    <n v="0.81792821428586415"/>
    <n v="3894.5967963933954"/>
    <n v="-1180.0092479308246"/>
    <n v="0.43469191059950624"/>
    <n v="8.29965225187755"/>
    <n v="2706.2878962106934"/>
    <n v="0.99694257337304226"/>
    <n v="8.2826468710001055"/>
    <n v="2706.3049015915708"/>
    <n v="0.99694883781674648"/>
    <n v="8.0875255747765458"/>
    <n v="2706.5000228877943"/>
    <n v="0.99702071661702096"/>
    <n v="8.0709640332896271"/>
    <n v="2706.516584429281"/>
    <n v="0.99702681755913125"/>
    <n v="8.0236338244432037"/>
    <n v="2706.5639146381277"/>
    <n v="0.99704425306563149"/>
    <n v="8.2077158107120916"/>
    <n v="2706.3798326518586"/>
    <n v="0.99697644092732951"/>
  </r>
  <r>
    <x v="470"/>
    <x v="2"/>
    <d v="2019-12-29T00:00:00"/>
    <n v="1543.1083727442847"/>
    <n v="1886.021344465237"/>
    <n v="1508.1782492139532"/>
    <n v="7.3186577439790694"/>
    <n v="7.3415540849870613"/>
    <n v="228.60864781396813"/>
    <n v="226.36737773276815"/>
    <n v="227.47692183469104"/>
    <n v="5.4270487907604936"/>
    <n v="5.432011580102623"/>
    <n v="114.30432390698407"/>
    <n v="113.82135640814298"/>
    <n v="113.96480611320094"/>
    <n v="4.7358896824259347"/>
    <n v="4.7388643995426776"/>
    <x v="470"/>
    <n v="7.9047265649290619"/>
    <x v="2"/>
    <n v="53"/>
    <x v="470"/>
    <n v="17.481596217165496"/>
    <x v="1"/>
    <n v="0"/>
    <n v="0"/>
    <n v="1"/>
    <n v="0"/>
    <n v="0"/>
    <n v="0"/>
    <n v="2847.2700456406351"/>
    <n v="-137.20866058551519"/>
    <n v="5.0629355239761295E-2"/>
    <n v="2717.8862977422887"/>
    <n v="-7.8249126871687622"/>
    <n v="2.8873562533749072E-3"/>
    <n v="2461.1029682835942"/>
    <n v="248.95841677152566"/>
    <n v="9.1864493603144748E-2"/>
    <n v="4970.0368171493683"/>
    <n v="-2259.9754320942484"/>
    <n v="0.83392038444482786"/>
    <n v="4938.9125808425488"/>
    <n v="-2228.8511957874289"/>
    <n v="0.82243568654150478"/>
    <n v="3899.5223593649853"/>
    <n v="-1189.4609743098654"/>
    <n v="0.43890554688881078"/>
    <n v="8.3007535991675514"/>
    <n v="2701.7606314559525"/>
    <n v="0.99693706067141408"/>
    <n v="8.2833567370038814"/>
    <n v="2701.778028318116"/>
    <n v="0.99694348003234046"/>
    <n v="8.0906760231078785"/>
    <n v="2701.9707090320121"/>
    <n v="0.99701457831629769"/>
    <n v="8.0727751165658468"/>
    <n v="2701.988609938554"/>
    <n v="0.99702118366724679"/>
    <n v="8.0247549753275802"/>
    <n v="2702.0366300797923"/>
    <n v="0.99703890287519659"/>
    <n v="8.2105909700529658"/>
    <n v="2701.8507940850668"/>
    <n v="0.99697033026066084"/>
  </r>
  <r>
    <x v="471"/>
    <x v="3"/>
    <d v="2017-01-01T00:00:00"/>
    <n v="1620"/>
    <n v="1980"/>
    <n v="1620"/>
    <n v="7.3901814282264295"/>
    <n v="7.3901814282264295"/>
    <n v="240"/>
    <n v="240"/>
    <n v="234.30432390698405"/>
    <n v="5.4566207999187295"/>
    <n v="5.4806389233419912"/>
    <n v="120"/>
    <n v="120"/>
    <n v="118.29129717209523"/>
    <n v="4.7731502025309558"/>
    <n v="4.7874917427820458"/>
    <x v="471"/>
    <n v="6.4643799269053366"/>
    <x v="0"/>
    <n v="1"/>
    <x v="471"/>
    <n v="17.619952430676115"/>
    <x v="0"/>
    <n v="0"/>
    <n v="0"/>
    <n v="0"/>
    <n v="1"/>
    <n v="0"/>
    <n v="0"/>
    <n v="2922.8875005593886"/>
    <n v="-2281.0212645179818"/>
    <n v="3.5537330621809384"/>
    <n v="2767.8949581890893"/>
    <n v="-2126.0287221476824"/>
    <n v="3.3122613447617644"/>
    <n v="2494.0087181653016"/>
    <n v="-1852.1424821238948"/>
    <n v="2.8855583579947224"/>
    <n v="1413.3857168845152"/>
    <n v="-771.51948084310834"/>
    <n v="1.2019941812196171"/>
    <n v="1414.0370740531453"/>
    <n v="-772.1708380117384"/>
    <n v="1.2030089676845466"/>
    <n v="1201.9881660308615"/>
    <n v="-560.12192998945466"/>
    <n v="0.87264588560368073"/>
    <n v="7.0722066519150104"/>
    <n v="634.79402938949181"/>
    <n v="0.98898180609166852"/>
    <n v="7.0344625636024221"/>
    <n v="634.8317734778044"/>
    <n v="0.98904060975852814"/>
    <n v="7.0708503934038198"/>
    <n v="634.79538564800305"/>
    <n v="0.98898391908411942"/>
    <n v="7.0216949057414197"/>
    <n v="634.84454113566539"/>
    <n v="0.98906050122055567"/>
    <n v="6.961363448631948"/>
    <n v="634.90487259277495"/>
    <n v="0.98915449503690234"/>
    <n v="7.0978425686516209"/>
    <n v="634.76839347275529"/>
    <n v="0.98894186643555793"/>
  </r>
  <r>
    <x v="472"/>
    <x v="3"/>
    <d v="2017-01-08T00:00:00"/>
    <n v="1701"/>
    <n v="2079"/>
    <n v="1644.3"/>
    <n v="7.4050700407201804"/>
    <n v="7.4389715923958617"/>
    <n v="252"/>
    <n v="246"/>
    <n v="246"/>
    <n v="5.5053315359323625"/>
    <n v="5.5294290875114234"/>
    <n v="126"/>
    <n v="124.19999999999999"/>
    <n v="124.19999999999999"/>
    <n v="4.8218931694993783"/>
    <n v="4.836281906951478"/>
    <x v="472"/>
    <n v="6.4600158035627286"/>
    <x v="0"/>
    <n v="2"/>
    <x v="472"/>
    <n v="17.732294746151922"/>
    <x v="0"/>
    <n v="0"/>
    <n v="0"/>
    <n v="0"/>
    <n v="1"/>
    <n v="0"/>
    <n v="0"/>
    <n v="3002.5452483145418"/>
    <n v="-2363.4740922236901"/>
    <n v="3.6982956744298656"/>
    <n v="2820.5756158986687"/>
    <n v="-2181.5044598078171"/>
    <n v="3.4135548741581601"/>
    <n v="2528.672644987324"/>
    <n v="-1889.6014888964723"/>
    <n v="2.9567935759376422"/>
    <n v="1431.2527491188089"/>
    <n v="-792.18159302795721"/>
    <n v="1.239582768644528"/>
    <n v="1435.176217713486"/>
    <n v="-796.10506162263437"/>
    <n v="1.2457220984472948"/>
    <n v="1228.1017115097911"/>
    <n v="-589.03055541893946"/>
    <n v="0.92169792018465257"/>
    <n v="7.0776069663246144"/>
    <n v="631.99354912452702"/>
    <n v="0.98892516600245606"/>
    <n v="7.0379376335297703"/>
    <n v="632.03321845732194"/>
    <n v="0.98898723942325883"/>
    <n v="7.0862982105227932"/>
    <n v="631.98485788032883"/>
    <n v="0.98891156619574383"/>
    <n v="7.0305757148752619"/>
    <n v="632.04058037597645"/>
    <n v="0.98899875913993562"/>
    <n v="6.9725918710118133"/>
    <n v="632.09856421983989"/>
    <n v="0.98908949057619411"/>
    <n v="7.1086539297496989"/>
    <n v="631.96250216110195"/>
    <n v="0.98887658461503281"/>
  </r>
  <r>
    <x v="473"/>
    <x v="3"/>
    <d v="2017-01-15T00:00:00"/>
    <n v="1786.0499999999997"/>
    <n v="2182.9499999999998"/>
    <n v="1686.8249999999998"/>
    <n v="7.4306033427253446"/>
    <n v="7.4877617565652939"/>
    <n v="264.60000000000002"/>
    <n v="255.3"/>
    <n v="258.3"/>
    <n v="5.5541217001017946"/>
    <n v="5.5782192516808555"/>
    <n v="132.30000000000001"/>
    <n v="129.87"/>
    <n v="130.41"/>
    <n v="4.8706833336688105"/>
    <n v="4.8850720711209101"/>
    <x v="473"/>
    <n v="6.3369988583224615"/>
    <x v="0"/>
    <n v="3"/>
    <x v="473"/>
    <n v="17.855408376495951"/>
    <x v="0"/>
    <n v="0"/>
    <n v="0"/>
    <n v="0"/>
    <n v="1"/>
    <n v="0"/>
    <n v="0"/>
    <n v="3086.1858834574523"/>
    <n v="-2521.0880581351339"/>
    <n v="4.4613303133792206"/>
    <n v="2875.8903064937267"/>
    <n v="-2310.7924811714083"/>
    <n v="4.0891901855282988"/>
    <n v="2565.069768150448"/>
    <n v="-1999.9719428281298"/>
    <n v="3.5391605722202066"/>
    <n v="1450.013132964817"/>
    <n v="-884.91530764249887"/>
    <n v="1.5659506513545058"/>
    <n v="1457.3723185568442"/>
    <n v="-892.27449323452606"/>
    <n v="1.5789735037921873"/>
    <n v="1255.5209342626677"/>
    <n v="-690.42310894034949"/>
    <n v="1.2217762624489819"/>
    <n v="7.0830072807342193"/>
    <n v="558.01481804158391"/>
    <n v="0.98746587411357623"/>
    <n v="7.0414183699367934"/>
    <n v="558.05640695238139"/>
    <n v="0.98753947006269138"/>
    <n v="7.1017460276417648"/>
    <n v="557.99607929467641"/>
    <n v="0.98743271393127185"/>
    <n v="7.0394561281675561"/>
    <n v="558.0583691941506"/>
    <n v="0.98754294245575547"/>
    <n v="6.9820330107859601"/>
    <n v="558.11579231153223"/>
    <n v="0.98764455869777323"/>
    <n v="7.1205018777656113"/>
    <n v="557.97732344455255"/>
    <n v="0.9873995234830284"/>
  </r>
  <r>
    <x v="474"/>
    <x v="3"/>
    <d v="2017-01-22T00:00:00"/>
    <n v="1875.3525000000002"/>
    <n v="2292.0975000000003"/>
    <n v="1743.3832499999999"/>
    <n v="7.4635829008681345"/>
    <n v="7.536551920734726"/>
    <n v="277.83000000000004"/>
    <n v="266.56500000000005"/>
    <n v="271.21500000000003"/>
    <n v="5.6029118642712268"/>
    <n v="5.6270094158502877"/>
    <n v="138.91500000000002"/>
    <n v="136.20150000000001"/>
    <n v="136.93050000000002"/>
    <n v="4.9194734978382426"/>
    <n v="4.9338622352903423"/>
    <x v="474"/>
    <n v="6.397937617796023"/>
    <x v="0"/>
    <n v="4"/>
    <x v="474"/>
    <n v="17.985968262977604"/>
    <x v="0"/>
    <n v="0"/>
    <n v="0"/>
    <n v="0"/>
    <n v="1"/>
    <n v="0"/>
    <n v="0"/>
    <n v="3174.0085503575092"/>
    <n v="-2573.4034679105807"/>
    <n v="4.2846848005785496"/>
    <n v="2933.9707316185377"/>
    <n v="-2333.3656491716092"/>
    <n v="3.8850248147505377"/>
    <n v="2603.2867474717277"/>
    <n v="-2002.6816650247993"/>
    <n v="3.334440089760252"/>
    <n v="1469.7115360031257"/>
    <n v="-869.10645355619738"/>
    <n v="1.4470514468764837"/>
    <n v="1480.6782244423698"/>
    <n v="-880.07314199544146"/>
    <n v="1.4653108468711766"/>
    <n v="1284.3111181531876"/>
    <n v="-683.70603570625929"/>
    <n v="1.1383620546812041"/>
    <n v="7.0884075951438232"/>
    <n v="593.5166748517845"/>
    <n v="0.98819788942467002"/>
    <n v="7.0448991063438164"/>
    <n v="593.56018334058456"/>
    <n v="0.98827033051794677"/>
    <n v="7.1171938447607381"/>
    <n v="593.48788860216757"/>
    <n v="0.98814996067671523"/>
    <n v="7.0483365414598484"/>
    <n v="593.55674590546846"/>
    <n v="0.98826460723118725"/>
    <n v="6.9902181385145958"/>
    <n v="593.61486430841376"/>
    <n v="0.98836137364999355"/>
    <n v="7.133066422760959"/>
    <n v="593.47201602416737"/>
    <n v="0.98812353303155531"/>
  </r>
  <r>
    <x v="475"/>
    <x v="3"/>
    <d v="2017-01-29T00:00:00"/>
    <n v="1969.1201249999997"/>
    <n v="2406.7023749999994"/>
    <n v="1811.1043124999997"/>
    <n v="7.5016920556172328"/>
    <n v="7.5853420849041573"/>
    <n v="291.72149999999999"/>
    <n v="279.14325000000002"/>
    <n v="284.77575000000002"/>
    <n v="5.6517020284406589"/>
    <n v="5.675799580019719"/>
    <n v="145.86075"/>
    <n v="142.96297499999997"/>
    <n v="143.77702499999998"/>
    <n v="4.9682636620076739"/>
    <n v="4.9826523994597736"/>
    <x v="475"/>
    <n v="6.4135239075650867"/>
    <x v="0"/>
    <n v="5"/>
    <x v="475"/>
    <n v="18.121657746065566"/>
    <x v="0"/>
    <n v="0"/>
    <n v="0"/>
    <n v="0"/>
    <n v="1"/>
    <n v="0"/>
    <n v="0"/>
    <n v="3266.2223506025684"/>
    <n v="-2656.1827295732664"/>
    <n v="4.3541151066410526"/>
    <n v="2994.9551779995891"/>
    <n v="-2384.9155569702871"/>
    <n v="3.9094437062076213"/>
    <n v="2643.4145757590709"/>
    <n v="-2033.3749547297689"/>
    <n v="3.3331850664042357"/>
    <n v="1490.3948591933497"/>
    <n v="-880.35523816404771"/>
    <n v="1.4431115747509156"/>
    <n v="1505.1494256221717"/>
    <n v="-895.10980459286975"/>
    <n v="1.4672978176115465"/>
    <n v="1314.5408112382338"/>
    <n v="-704.5011902089318"/>
    <n v="1.1548449738727586"/>
    <n v="7.0938079095534272"/>
    <n v="602.94581311974855"/>
    <n v="0.98837156200185117"/>
    <n v="7.0483798427508395"/>
    <n v="602.99124118655118"/>
    <n v="0.98844602940566662"/>
    <n v="7.1326416618797115"/>
    <n v="602.90697936742231"/>
    <n v="0.98830790424752246"/>
    <n v="7.0572169547521426"/>
    <n v="602.98240407454989"/>
    <n v="0.98843154327772242"/>
    <n v="6.9975380213460614"/>
    <n v="603.04208300795597"/>
    <n v="0.98852937124061013"/>
    <n v="7.1461246189772494"/>
    <n v="602.8934964103247"/>
    <n v="0.9882858024747313"/>
  </r>
  <r>
    <x v="476"/>
    <x v="3"/>
    <d v="2017-02-05T00:00:00"/>
    <n v="2067.5761312499999"/>
    <n v="2527.0374937499996"/>
    <n v="1888.0458581249995"/>
    <n v="7.5432976356715891"/>
    <n v="7.6341322490735894"/>
    <n v="306.30757499999999"/>
    <n v="292.7254125"/>
    <n v="299.01453749999996"/>
    <n v="5.7004921926100911"/>
    <n v="5.7245897441891511"/>
    <n v="153.15378749999999"/>
    <n v="150.09654374999997"/>
    <n v="150.96587624999998"/>
    <n v="5.017053826177106"/>
    <n v="5.0314425636292057"/>
    <x v="476"/>
    <n v="6.522940932081652"/>
    <x v="0"/>
    <n v="6"/>
    <x v="476"/>
    <n v="18.260843654458789"/>
    <x v="0"/>
    <n v="0"/>
    <n v="0"/>
    <n v="0"/>
    <n v="1"/>
    <n v="0"/>
    <n v="0"/>
    <n v="3363.0468408598808"/>
    <n v="-2682.469865158318"/>
    <n v="3.9414643176741819"/>
    <n v="3058.9888466996927"/>
    <n v="-2378.4118709981299"/>
    <n v="3.4946992859204196"/>
    <n v="2685.548795460782"/>
    <n v="-2004.9718197592192"/>
    <n v="2.9459883177687929"/>
    <n v="1512.1123485430849"/>
    <n v="-831.53537284152219"/>
    <n v="1.2218094389460448"/>
    <n v="1530.8441868609639"/>
    <n v="-850.2672111594012"/>
    <n v="1.2493329065135004"/>
    <n v="1346.2819889775319"/>
    <n v="-665.70501327596924"/>
    <n v="0.97814800829801374"/>
    <n v="7.0992082239630312"/>
    <n v="673.47776747759963"/>
    <n v="0.98956883868037859"/>
    <n v="7.0518605791578626"/>
    <n v="673.52511512240483"/>
    <n v="0.98963840854021168"/>
    <n v="7.1480894789986831"/>
    <n v="673.42888622256396"/>
    <n v="0.98949701542337631"/>
    <n v="7.0660973680444368"/>
    <n v="673.51087833351824"/>
    <n v="0.98961748983535558"/>
    <n v="7.0042681376937459"/>
    <n v="673.5727075638689"/>
    <n v="0.98970833808993686"/>
    <n v="7.1595192967443033"/>
    <n v="673.41745640481838"/>
    <n v="0.98948022111773026"/>
  </r>
  <r>
    <x v="477"/>
    <x v="3"/>
    <d v="2017-02-12T00:00:00"/>
    <n v="2170.9549378125002"/>
    <n v="2653.3893684375003"/>
    <n v="1972.9185820312496"/>
    <n v="7.5872692390947405"/>
    <n v="7.6829224132430216"/>
    <n v="321.62295375000002"/>
    <n v="307.17418312500001"/>
    <n v="313.965264375"/>
    <n v="5.7492823567795233"/>
    <n v="5.7733799083585833"/>
    <n v="160.81147687499998"/>
    <n v="157.59699693749997"/>
    <n v="158.51417006249997"/>
    <n v="5.0658439903465382"/>
    <n v="5.0802327277986379"/>
    <x v="477"/>
    <n v="6.5298181095364303"/>
    <x v="0"/>
    <n v="7"/>
    <x v="477"/>
    <n v="18.402395586220802"/>
    <x v="0"/>
    <n v="0"/>
    <n v="0"/>
    <n v="0"/>
    <n v="1"/>
    <n v="0"/>
    <n v="0"/>
    <n v="3464.7125556300589"/>
    <n v="-2779.4390001994498"/>
    <n v="4.0559554329408183"/>
    <n v="3126.2241988348023"/>
    <n v="-2440.9506434041932"/>
    <n v="3.5620091043355089"/>
    <n v="2729.7897261475782"/>
    <n v="-2044.5161707169691"/>
    <n v="2.9835036745759811"/>
    <n v="1534.915712360307"/>
    <n v="-849.64215692969799"/>
    <n v="1.2398583750919789"/>
    <n v="1557.8236861616956"/>
    <n v="-872.5501307310866"/>
    <n v="1.2732873227288009"/>
    <n v="1379.6102256037952"/>
    <n v="-694.33667017318623"/>
    <n v="1.0132255428080574"/>
    <n v="7.1046085383726352"/>
    <n v="678.16894689223636"/>
    <n v="0.98963244899490066"/>
    <n v="7.0553413155648865"/>
    <n v="678.21821411504413"/>
    <n v="0.98970434323686773"/>
    <n v="7.1635372961176564"/>
    <n v="678.11001813449138"/>
    <n v="0.98954645595273816"/>
    <n v="7.0749777813367309"/>
    <n v="678.19857764927224"/>
    <n v="0.98967568830685282"/>
    <n v="7.0105991603497468"/>
    <n v="678.26295627025922"/>
    <n v="0.98976963417777808"/>
    <n v="7.1731416708419706"/>
    <n v="678.10041375976709"/>
    <n v="0.98953244056479828"/>
  </r>
  <r>
    <x v="478"/>
    <x v="3"/>
    <d v="2017-02-19T00:00:00"/>
    <n v="2279.5026847031249"/>
    <n v="2786.0588368593749"/>
    <n v="2064.8938128328118"/>
    <n v="7.6328340817159663"/>
    <n v="7.7317125774124538"/>
    <n v="337.70410143750001"/>
    <n v="322.43914228125004"/>
    <n v="329.66352759375002"/>
    <n v="5.7980725209489545"/>
    <n v="5.8221700725280154"/>
    <n v="168.85205071874998"/>
    <n v="165.47553458437497"/>
    <n v="166.43987856562495"/>
    <n v="5.1146341545159704"/>
    <n v="5.12902289196807"/>
    <x v="478"/>
    <n v="6.456832093884886"/>
    <x v="0"/>
    <n v="8"/>
    <x v="478"/>
    <n v="18.545540757180891"/>
    <x v="0"/>
    <n v="0"/>
    <n v="0"/>
    <n v="0"/>
    <n v="1"/>
    <n v="0"/>
    <n v="0"/>
    <n v="3571.4615561387454"/>
    <n v="-2934.4217816918294"/>
    <n v="4.6063399796967497"/>
    <n v="3196.8213185766672"/>
    <n v="-2559.7815441297512"/>
    <n v="4.018244459464368"/>
    <n v="2776.2427033687145"/>
    <n v="-2139.2029289217985"/>
    <n v="3.3580366795449694"/>
    <n v="1558.8592443683901"/>
    <n v="-921.81946992147402"/>
    <n v="1.4470359731020035"/>
    <n v="1586.152160427464"/>
    <n v="-949.11238598054786"/>
    <n v="1.4898793200229548"/>
    <n v="1414.6048740613717"/>
    <n v="-777.56509961445556"/>
    <n v="1.2205911323033869"/>
    <n v="7.1100088527822392"/>
    <n v="629.92976559413387"/>
    <n v="0.98883898755151478"/>
    <n v="7.0588220519719096"/>
    <n v="629.98095239494421"/>
    <n v="0.98891933857960368"/>
    <n v="7.1789851132366298"/>
    <n v="629.86078933367946"/>
    <n v="0.98873071132886559"/>
    <n v="7.0838581946290233"/>
    <n v="629.95591625228712"/>
    <n v="0.98888003782686995"/>
    <n v="7.0166614402191527"/>
    <n v="630.02311300669692"/>
    <n v="0.9889855206508712"/>
    <n v="7.1869173717089252"/>
    <n v="629.85285707520723"/>
    <n v="0.98871825958128179"/>
  </r>
  <r>
    <x v="479"/>
    <x v="3"/>
    <d v="2017-02-26T00:00:00"/>
    <n v="2393.4778189382814"/>
    <n v="2925.3617787023441"/>
    <n v="2163.4690146644525"/>
    <n v="7.6794682377063381"/>
    <n v="7.7805027415818859"/>
    <n v="354.58930650937498"/>
    <n v="338.51422439531251"/>
    <n v="346.14670397343752"/>
    <n v="5.8468626851183867"/>
    <n v="5.8709602366974476"/>
    <n v="177.29465325468749"/>
    <n v="173.74891765359371"/>
    <n v="174.76187249390622"/>
    <n v="5.1634243186854025"/>
    <n v="5.1778130561375022"/>
    <x v="479"/>
    <n v="6.6752270153640589"/>
    <x v="0"/>
    <n v="9"/>
    <x v="479"/>
    <n v="18.689755241510127"/>
    <x v="0"/>
    <n v="0"/>
    <n v="0"/>
    <n v="0"/>
    <n v="1"/>
    <n v="0"/>
    <n v="0"/>
    <n v="3683.5480066728669"/>
    <n v="-2891.0206573329579"/>
    <n v="3.6478497047967759"/>
    <n v="3270.9482943056246"/>
    <n v="-2478.4209449657155"/>
    <n v="3.1272371193624764"/>
    <n v="2825.0183294509075"/>
    <n v="-2032.4909801109986"/>
    <n v="2.5645688843468277"/>
    <n v="1583.9999529768775"/>
    <n v="-791.47260363696864"/>
    <n v="0.99866913652403455"/>
    <n v="1615.8970584065207"/>
    <n v="-823.3697090666119"/>
    <n v="1.0389164610563806"/>
    <n v="1451.349254941827"/>
    <n v="-658.82190560191816"/>
    <n v="0.83129232846115264"/>
    <n v="7.1154091671918431"/>
    <n v="785.41194017271698"/>
    <n v="0.99102187555657451"/>
    <n v="7.0623027883789327"/>
    <n v="785.46504655152989"/>
    <n v="0.99108888444763321"/>
    <n v="7.1944329303556014"/>
    <n v="785.33291640955326"/>
    <n v="0.9909221644699735"/>
    <n v="7.0927386079213175"/>
    <n v="785.4346107319875"/>
    <n v="0.99105048095333392"/>
    <n v="7.022543351531894"/>
    <n v="785.50480598837692"/>
    <n v="0.99113905235272837"/>
    <n v="7.2007959788842619"/>
    <n v="785.32655336102459"/>
    <n v="0.99091413566373232"/>
  </r>
  <r>
    <x v="480"/>
    <x v="3"/>
    <d v="2017-03-05T00:00:00"/>
    <n v="2513.1517098851955"/>
    <n v="3071.6298676374608"/>
    <n v="2268.373823230675"/>
    <n v="7.7268184763231025"/>
    <n v="7.8292929057513181"/>
    <n v="372.3187718348438"/>
    <n v="355.41649811507818"/>
    <n v="363.45403917210939"/>
    <n v="5.8956528492878189"/>
    <n v="5.9197504008668798"/>
    <n v="186.1593859174219"/>
    <n v="182.43624543827343"/>
    <n v="183.49996611860158"/>
    <n v="5.2122144828548347"/>
    <n v="5.2266032203069344"/>
    <x v="480"/>
    <n v="6.5301671003246469"/>
    <x v="0"/>
    <n v="10"/>
    <x v="480"/>
    <n v="18.834685808465757"/>
    <x v="0"/>
    <n v="0"/>
    <n v="0"/>
    <n v="0"/>
    <n v="1"/>
    <n v="0"/>
    <n v="0"/>
    <n v="3801.2387797336942"/>
    <n v="-3115.7260284086774"/>
    <n v="4.5451029501440194"/>
    <n v="3348.7816188210309"/>
    <n v="-2663.2688674960141"/>
    <n v="3.8850756055933662"/>
    <n v="2876.2327368372107"/>
    <n v="-2190.7199855121939"/>
    <n v="3.1957392204270247"/>
    <n v="1610.3976970157889"/>
    <n v="-924.88494569077216"/>
    <n v="1.349187077706544"/>
    <n v="1647.1292012845306"/>
    <n v="-961.61644995951383"/>
    <n v="1.4027696029006325"/>
    <n v="1489.9308548663053"/>
    <n v="-804.41810354128847"/>
    <n v="1.1734546177097966"/>
    <n v="7.1208094816014471"/>
    <n v="678.39194184341534"/>
    <n v="0.98961243322193826"/>
    <n v="7.0657835247859557"/>
    <n v="678.44696780023082"/>
    <n v="0.98969270300059542"/>
    <n v="7.2098807474745747"/>
    <n v="678.30287057754219"/>
    <n v="0.98948249943777311"/>
    <n v="7.1016190212136117"/>
    <n v="678.41113230380313"/>
    <n v="0.98964042753765402"/>
    <n v="7.0283044761851805"/>
    <n v="678.48444684883157"/>
    <n v="0.98974737601510643"/>
    <n v="7.2147434988981605"/>
    <n v="678.29800782611858"/>
    <n v="0.98947540584044147"/>
  </r>
  <r>
    <x v="481"/>
    <x v="3"/>
    <d v="2017-03-12T00:00:00"/>
    <n v="2638.8092953794558"/>
    <n v="3225.2113610193351"/>
    <n v="2379.5044648753092"/>
    <n v="7.7746475369516341"/>
    <n v="7.8780830699207502"/>
    <n v="390.93471042658604"/>
    <n v="373.17560427083208"/>
    <n v="381.62674113071489"/>
    <n v="5.944443013457251"/>
    <n v="5.9685405650363119"/>
    <n v="195.46735521329305"/>
    <n v="191.55802228078716"/>
    <n v="192.67496442453168"/>
    <n v="5.2610046470242668"/>
    <n v="5.2753933844763665"/>
    <x v="481"/>
    <n v="6.6556038994380762"/>
    <x v="0"/>
    <n v="11"/>
    <x v="481"/>
    <n v="18.980095197433151"/>
    <x v="0"/>
    <n v="0"/>
    <n v="0"/>
    <n v="0"/>
    <n v="1"/>
    <n v="0"/>
    <n v="0"/>
    <n v="3924.8140914475625"/>
    <n v="-3147.6870034275589"/>
    <n v="4.0504147287509502"/>
    <n v="3430.5066095622074"/>
    <n v="-2653.3795215422037"/>
    <n v="3.4143444006083912"/>
    <n v="2930.0078645928288"/>
    <n v="-2152.8807765728252"/>
    <n v="2.7703072119877117"/>
    <n v="1638.1153282566463"/>
    <n v="-860.9882402366427"/>
    <n v="1.1079117605207971"/>
    <n v="1679.9229513064406"/>
    <n v="-902.795863286437"/>
    <n v="1.1617094259146434"/>
    <n v="1530.4415347870074"/>
    <n v="-753.3144467670038"/>
    <n v="0.9693581119226321"/>
    <n v="7.1262097960110511"/>
    <n v="770.00087822399257"/>
    <n v="0.99083005867911833"/>
    <n v="7.0692642611929788"/>
    <n v="770.05782375881063"/>
    <n v="0.99090333567035427"/>
    <n v="7.2253285645935481"/>
    <n v="769.90175945541012"/>
    <n v="0.99070251355797867"/>
    <n v="7.1104994345059058"/>
    <n v="770.01658858549774"/>
    <n v="0.99085027462802477"/>
    <n v="7.0339848345844835"/>
    <n v="770.09310318541918"/>
    <n v="0.99094873291252028"/>
    <n v="7.2287370987676232"/>
    <n v="769.89835092123599"/>
    <n v="0.99069812748750619"/>
  </r>
  <r>
    <x v="482"/>
    <x v="3"/>
    <d v="2017-03-19T00:00:00"/>
    <n v="2770.7497601484283"/>
    <n v="3386.4719290703015"/>
    <n v="2496.8780534572447"/>
    <n v="7.8227964518654289"/>
    <n v="7.9268732340901824"/>
    <n v="410.48144594791529"/>
    <n v="391.82852510937369"/>
    <n v="400.70807818725063"/>
    <n v="5.9932331776266832"/>
    <n v="6.0173307292057432"/>
    <n v="205.24072297395765"/>
    <n v="201.1359127660065"/>
    <n v="202.30871264575825"/>
    <n v="5.3097948111936981"/>
    <n v="5.3241835486457978"/>
    <x v="482"/>
    <n v="6.5548205971885256"/>
    <x v="0"/>
    <n v="12"/>
    <x v="482"/>
    <n v="19.125824440685811"/>
    <x v="0"/>
    <n v="0"/>
    <n v="0"/>
    <n v="0"/>
    <n v="1"/>
    <n v="0"/>
    <n v="0"/>
    <n v="4054.5681687471242"/>
    <n v="-3351.9450827889677"/>
    <n v="4.7706162091414495"/>
    <n v="3516.3178498404422"/>
    <n v="-2813.6947638822858"/>
    <n v="4.004557806473569"/>
    <n v="2986.4717487362268"/>
    <n v="-2283.8486627780703"/>
    <n v="3.2504606074302553"/>
    <n v="1667.2188410595463"/>
    <n v="-964.59575510138973"/>
    <n v="1.3728495040637398"/>
    <n v="1714.3563888294461"/>
    <n v="-1011.7333028712895"/>
    <n v="1.4399374616215519"/>
    <n v="1572.9777487037443"/>
    <n v="-870.35466274558769"/>
    <n v="1.2387219835777215"/>
    <n v="7.1316101104206551"/>
    <n v="695.49147584773596"/>
    <n v="0.98985002022713875"/>
    <n v="7.0727449976000019"/>
    <n v="695.55034096055658"/>
    <n v="0.98993379930300041"/>
    <n v="7.2407763817125197"/>
    <n v="695.38230957644407"/>
    <n v="0.98969465062219186"/>
    <n v="7.1193798477981982"/>
    <n v="695.50370611035839"/>
    <n v="0.98986742680381812"/>
    <n v="7.0396112409268508"/>
    <n v="695.58347471722971"/>
    <n v="0.98998095653044604"/>
    <n v="7.2427614800942965"/>
    <n v="695.38032447806233"/>
    <n v="0.98969182535438982"/>
  </r>
  <r>
    <x v="483"/>
    <x v="3"/>
    <d v="2017-03-26T00:00:00"/>
    <n v="2909.2872481558502"/>
    <n v="3555.7955255238167"/>
    <n v="2620.600811866826"/>
    <n v="7.8711588879723244"/>
    <n v="7.9756633982596146"/>
    <n v="431.00551824531112"/>
    <n v="411.4170216773424"/>
    <n v="420.74348209661321"/>
    <n v="6.0420233417961153"/>
    <n v="6.0661208933751753"/>
    <n v="215.50275912265556"/>
    <n v="211.19270521566082"/>
    <n v="212.42414827804618"/>
    <n v="5.3585849753631303"/>
    <n v="5.37297371281523"/>
    <x v="483"/>
    <n v="6.7702270913800122"/>
    <x v="0"/>
    <n v="13"/>
    <x v="483"/>
    <n v="19.271767205131571"/>
    <x v="0"/>
    <n v="0"/>
    <n v="0"/>
    <n v="0"/>
    <n v="1"/>
    <n v="0"/>
    <n v="0"/>
    <n v="4190.8099499116652"/>
    <n v="-3319.3001660317714"/>
    <n v="3.8086780291260829"/>
    <n v="3606.4196521325894"/>
    <n v="-2734.9098682526956"/>
    <n v="3.1381287035896377"/>
    <n v="3045.7588270867959"/>
    <n v="-2174.2490432069026"/>
    <n v="2.4948073830305328"/>
    <n v="1697.7775295025915"/>
    <n v="-826.26774562269793"/>
    <n v="0.94808774486066971"/>
    <n v="1750.511498228602"/>
    <n v="-879.00171434870845"/>
    <n v="1.0085964961121392"/>
    <n v="1617.6407733163182"/>
    <n v="-746.13098943642467"/>
    <n v="0.85613610224168424"/>
    <n v="7.137010424830259"/>
    <n v="864.37277345506334"/>
    <n v="0.99181075123097662"/>
    <n v="7.0762257340070258"/>
    <n v="864.43355814588654"/>
    <n v="0.99188049765488084"/>
    <n v="7.2562241988314931"/>
    <n v="864.25355968106203"/>
    <n v="0.991673961287586"/>
    <n v="7.1282602610904924"/>
    <n v="864.38152361880304"/>
    <n v="0.99182079146678526"/>
    <n v="7.0452016311578234"/>
    <n v="864.46458224873572"/>
    <n v="0.9919160957668276"/>
    <n v="7.2568064098199496"/>
    <n v="864.25297747007357"/>
    <n v="0.99167329323887421"/>
  </r>
  <r>
    <x v="484"/>
    <x v="3"/>
    <d v="2017-04-02T00:00:00"/>
    <n v="2938.3801206374083"/>
    <n v="3591.3534807790547"/>
    <n v="2715.9346044980002"/>
    <n v="7.9068914105161037"/>
    <n v="7.9856137291127824"/>
    <n v="435.31557342776421"/>
    <n v="423.36629755255331"/>
    <n v="433.16054583653766"/>
    <n v="6.0711084348862148"/>
    <n v="6.0760712242283432"/>
    <n v="217.6577867138821"/>
    <n v="215.7182622644157"/>
    <n v="217.01127843651415"/>
    <n v="5.3799493265516558"/>
    <n v="5.3829240436683987"/>
    <x v="484"/>
    <n v="6.5708063477924297"/>
    <x v="0"/>
    <n v="14"/>
    <x v="484"/>
    <n v="19.357949171953976"/>
    <x v="0"/>
    <n v="0"/>
    <n v="0"/>
    <n v="0"/>
    <n v="1"/>
    <n v="0"/>
    <n v="0"/>
    <n v="4219.4207239562184"/>
    <n v="-3505.4754246474258"/>
    <n v="4.9100056097312468"/>
    <n v="3625.3410306139394"/>
    <n v="-2911.3957313051469"/>
    <n v="4.0778974721506254"/>
    <n v="3058.2091135404153"/>
    <n v="-2344.2638142316227"/>
    <n v="3.2835342098354396"/>
    <n v="1704.1948540756307"/>
    <n v="-990.24955476683806"/>
    <n v="1.3870103994319312"/>
    <n v="1758.1040712024246"/>
    <n v="-1044.1587718936321"/>
    <n v="1.4625192895093451"/>
    <n v="1627.0200084849589"/>
    <n v="-913.07470917616627"/>
    <n v="1.2789140989655106"/>
    <n v="7.1381117721202605"/>
    <n v="706.80718753667236"/>
    <n v="0.99000187860466193"/>
    <n v="7.0783006920266134"/>
    <n v="706.86699861676607"/>
    <n v="0.99008565404257243"/>
    <n v="7.2593746471628258"/>
    <n v="706.68592466162977"/>
    <n v="0.98983202963281491"/>
    <n v="7.1299930321502956"/>
    <n v="706.81530627664233"/>
    <n v="0.99001325026013443"/>
    <n v="7.0439804738708691"/>
    <n v="706.90131883492177"/>
    <n v="0.99013372525781662"/>
    <n v="7.2651002068590564"/>
    <n v="706.68019910193357"/>
    <n v="0.98982401002724885"/>
  </r>
  <r>
    <x v="485"/>
    <x v="3"/>
    <d v="2017-04-09T00:00:00"/>
    <n v="2967.763921843783"/>
    <n v="3627.2670155868459"/>
    <n v="2791.4833997017349"/>
    <n v="7.9343284180022069"/>
    <n v="7.9955640599659503"/>
    <n v="439.66872916204193"/>
    <n v="431.51751335729762"/>
    <n v="437.49215129490307"/>
    <n v="6.0810587657393826"/>
    <n v="6.086021555081512"/>
    <n v="219.83436458102096"/>
    <n v="218.59953388603935"/>
    <n v="219.18139122087928"/>
    <n v="5.3898996574048237"/>
    <n v="5.3928743745215666"/>
    <x v="485"/>
    <n v="6.6735679239036907"/>
    <x v="0"/>
    <n v="15"/>
    <x v="485"/>
    <n v="19.405286841146413"/>
    <x v="0"/>
    <n v="0"/>
    <n v="0"/>
    <n v="0"/>
    <n v="1"/>
    <n v="0"/>
    <n v="0"/>
    <n v="4248.3176057412174"/>
    <n v="-3457.104041612436"/>
    <n v="4.3693690279679549"/>
    <n v="3644.4516228801044"/>
    <n v="-2853.2380587513226"/>
    <n v="3.6061541259003445"/>
    <n v="3070.7839028585713"/>
    <n v="-2279.5703387297899"/>
    <n v="2.8811062424591554"/>
    <n v="1710.6763518944008"/>
    <n v="-919.46278776561917"/>
    <n v="1.1620917909541337"/>
    <n v="1765.7725699059858"/>
    <n v="-974.55900577720422"/>
    <n v="1.2317268686493099"/>
    <n v="1636.4930360052858"/>
    <n v="-845.2794718765042"/>
    <n v="1.068332887855955"/>
    <n v="7.139213119410261"/>
    <n v="784.07435100937141"/>
    <n v="0.99097688229438874"/>
    <n v="7.0790105580303893"/>
    <n v="784.13455357075122"/>
    <n v="0.99105297118379765"/>
    <n v="7.2625250954941567"/>
    <n v="783.95103903328743"/>
    <n v="0.99082103059811533"/>
    <n v="7.1318041154265135"/>
    <n v="784.08176001335517"/>
    <n v="0.99098624639571309"/>
    <n v="7.042156271624485"/>
    <n v="784.17140785715719"/>
    <n v="0.99109955062590638"/>
    <n v="7.269655788903215"/>
    <n v="783.94390833987836"/>
    <n v="0.990812018248312"/>
  </r>
  <r>
    <x v="486"/>
    <x v="3"/>
    <d v="2017-04-16T00:00:00"/>
    <n v="749.36039026555511"/>
    <n v="915.88492143567851"/>
    <n v="2178.8464968708809"/>
    <n v="7.6865508858687779"/>
    <n v="6.6192200296992274"/>
    <n v="111.01635411341559"/>
    <n v="271.26693373535659"/>
    <n v="275.34254163772874"/>
    <n v="5.6180159284984494"/>
    <n v="4.7096775248147891"/>
    <n v="55.508177056707794"/>
    <n v="104.43558410550726"/>
    <n v="104.80603331400174"/>
    <n v="4.6521113400199576"/>
    <n v="4.0165303442548437"/>
    <x v="486"/>
    <n v="6.3527393162777184"/>
    <x v="0"/>
    <n v="16"/>
    <x v="486"/>
    <n v="17.956678154387184"/>
    <x v="0"/>
    <n v="0"/>
    <n v="0"/>
    <n v="0"/>
    <n v="1"/>
    <n v="0"/>
    <n v="0"/>
    <n v="2066.675273178259"/>
    <n v="-1492.6121756545047"/>
    <n v="2.6000838271837208"/>
    <n v="2201.6496832653634"/>
    <n v="-1627.586585741609"/>
    <n v="2.8352050371505735"/>
    <n v="2121.4187463111175"/>
    <n v="-1547.3556487873632"/>
    <n v="2.695445248896764"/>
    <n v="1221.3394703218232"/>
    <n v="-647.27637279806891"/>
    <n v="1.1275352406209755"/>
    <n v="1186.8200890338926"/>
    <n v="-612.75699151013828"/>
    <n v="1.0674035557298347"/>
    <n v="921.30314078940364"/>
    <n v="-347.24004326564932"/>
    <n v="0.60488131838378756"/>
    <n v="6.9868731831597772"/>
    <n v="567.07622434059454"/>
    <n v="0.98782908496766653"/>
    <n v="7.0459766445555578"/>
    <n v="567.01712087919873"/>
    <n v="0.98772612858246989"/>
    <n v="6.8267505652319507"/>
    <n v="567.2363469585224"/>
    <n v="0.98810801357084366"/>
    <n v="6.9139635000122865"/>
    <n v="567.14913402374202"/>
    <n v="0.98795609136027729"/>
    <n v="6.8328600037823222"/>
    <n v="567.23023751997198"/>
    <n v="0.98809737111955775"/>
    <n v="7.1302476635139929"/>
    <n v="566.93284986024037"/>
    <n v="0.98757933109745155"/>
  </r>
  <r>
    <x v="487"/>
    <x v="3"/>
    <d v="2017-04-23T00:00:00"/>
    <n v="756.85399416821076"/>
    <n v="925.04377065003541"/>
    <n v="1752.2487460600798"/>
    <n v="7.4686552397631596"/>
    <n v="6.6291703605523962"/>
    <n v="112.12651765454976"/>
    <n v="191.69672569495316"/>
    <n v="111.57143588398267"/>
    <n v="4.7146650663258285"/>
    <n v="4.7196278556679578"/>
    <n v="56.063258827274879"/>
    <n v="70.574956410744591"/>
    <n v="55.896734296104754"/>
    <n v="4.0235059579912695"/>
    <n v="4.0264806751080124"/>
    <x v="487"/>
    <n v="6.2974834122893499"/>
    <x v="0"/>
    <n v="17"/>
    <x v="487"/>
    <n v="16.206826264080256"/>
    <x v="0"/>
    <n v="0"/>
    <n v="0"/>
    <n v="0"/>
    <n v="1"/>
    <n v="0"/>
    <n v="0"/>
    <n v="2074.0447004554785"/>
    <n v="-1530.8415303066581"/>
    <n v="2.8181748826820288"/>
    <n v="2206.523362058042"/>
    <n v="-1663.3201919092216"/>
    <n v="3.0620590661382274"/>
    <n v="2124.6256319569802"/>
    <n v="-1581.4224618081598"/>
    <n v="2.9112909289076874"/>
    <n v="1222.9924143030551"/>
    <n v="-679.78924415423467"/>
    <n v="1.2514456496415403"/>
    <n v="1188.7757479157681"/>
    <n v="-645.57257776694769"/>
    <n v="1.1884550997559189"/>
    <n v="923.71899963277497"/>
    <n v="-380.51582948395458"/>
    <n v="0.70050369805409152"/>
    <n v="6.9879745304497778"/>
    <n v="536.21519561837056"/>
    <n v="0.98713561533793082"/>
    <n v="6.981530740595062"/>
    <n v="536.22163940822531"/>
    <n v="0.98714747791570812"/>
    <n v="6.8299010135632816"/>
    <n v="536.37326913525715"/>
    <n v="0.98742661790487696"/>
    <n v="6.8831035632283157"/>
    <n v="536.32006658559203"/>
    <n v="0.98732867563835713"/>
    <n v="6.735684226758945"/>
    <n v="536.46748592206143"/>
    <n v="0.98760006458557004"/>
    <n v="6.9618491346592366"/>
    <n v="536.24132101416114"/>
    <n v="0.98718371041032049"/>
  </r>
  <r>
    <x v="488"/>
    <x v="3"/>
    <d v="2017-04-30T00:00:00"/>
    <n v="764.42253410989304"/>
    <n v="934.29420835653593"/>
    <n v="1455.9008824750238"/>
    <n v="7.2833801512162104"/>
    <n v="6.639120691405564"/>
    <n v="113.24778283109526"/>
    <n v="152.47225426302421"/>
    <n v="112.68715024282251"/>
    <n v="4.7246153971789964"/>
    <n v="4.7295781865211257"/>
    <n v="56.623891415547632"/>
    <n v="60.809210914106714"/>
    <n v="56.455701639065808"/>
    <n v="4.0334562888444374"/>
    <n v="4.0364310059611803"/>
    <x v="488"/>
    <n v="6.3152481914182976"/>
    <x v="0"/>
    <n v="18"/>
    <x v="488"/>
    <n v="16.041451837239645"/>
    <x v="0"/>
    <n v="0"/>
    <n v="0"/>
    <n v="0"/>
    <n v="1"/>
    <n v="0"/>
    <n v="0"/>
    <n v="2081.4878220054707"/>
    <n v="-1528.5485436590166"/>
    <n v="2.7644057919525786"/>
    <n v="2211.4457776386475"/>
    <n v="-1658.5064992921934"/>
    <n v="2.9994369440563173"/>
    <n v="2127.8645864593013"/>
    <n v="-1574.9253081128472"/>
    <n v="2.8482789517550779"/>
    <n v="1224.6618877240992"/>
    <n v="-671.7226093776452"/>
    <n v="1.2148216552573525"/>
    <n v="1190.7509633864624"/>
    <n v="-637.81168504000846"/>
    <n v="1.1534931773111914"/>
    <n v="926.15901706458021"/>
    <n v="-373.21973871812622"/>
    <n v="0.67497418493080663"/>
    <n v="6.9890758777397783"/>
    <n v="545.95020246871422"/>
    <n v="0.9873601385334021"/>
    <n v="6.9822406065988387"/>
    <n v="545.9570377398552"/>
    <n v="0.98737250023641121"/>
    <n v="6.8330514618946143"/>
    <n v="546.10622688455942"/>
    <n v="0.98764231131792879"/>
    <n v="6.8849146465045337"/>
    <n v="546.05436369994948"/>
    <n v="0.98754851587484682"/>
    <n v="6.7697396598494137"/>
    <n v="546.1695386866046"/>
    <n v="0.98775681177851193"/>
    <n v="6.945934181888421"/>
    <n v="545.99334416456554"/>
    <n v="0.98743816101713733"/>
  </r>
  <r>
    <x v="489"/>
    <x v="3"/>
    <d v="2017-05-07T00:00:00"/>
    <n v="772.06675945099187"/>
    <n v="943.63715044010121"/>
    <n v="1250.7506455678142"/>
    <n v="7.1314991665127456"/>
    <n v="6.6490710222587319"/>
    <n v="114.38026065940622"/>
    <n v="133.42625746121522"/>
    <n v="113.81402174525074"/>
    <n v="4.7345657280321651"/>
    <n v="4.7395285173742936"/>
    <n v="57.190130329703109"/>
    <n v="58.275854505024185"/>
    <n v="57.020258655456459"/>
    <n v="4.0434066196976053"/>
    <n v="4.0463813368143482"/>
    <x v="489"/>
    <n v="7.2291766731133089"/>
    <x v="0"/>
    <n v="19"/>
    <x v="489"/>
    <n v="15.909471514242515"/>
    <x v="0"/>
    <n v="0"/>
    <n v="0"/>
    <n v="0"/>
    <n v="1"/>
    <n v="0"/>
    <n v="0"/>
    <n v="2089.0053747709617"/>
    <n v="-709.91877730574265"/>
    <n v="0.51477461865743857"/>
    <n v="2216.4174173750589"/>
    <n v="-837.33081990983987"/>
    <n v="0.60716333655106647"/>
    <n v="2131.1359305066458"/>
    <n v="-752.04933304142673"/>
    <n v="0.54532422722670515"/>
    <n v="1226.3480558793538"/>
    <n v="152.73854158586528"/>
    <n v="0.11075340871748077"/>
    <n v="1192.7459310118638"/>
    <n v="186.3406664533552"/>
    <n v="0.13511890173963842"/>
    <n v="928.62343467070332"/>
    <n v="450.46316279451571"/>
    <n v="0.32663877933588326"/>
    <n v="6.9901772250297789"/>
    <n v="1372.0964202401892"/>
    <n v="0.99493129928325175"/>
    <n v="6.9829504726026146"/>
    <n v="1372.1036469926164"/>
    <n v="0.99493653952881755"/>
    <n v="6.836201910225947"/>
    <n v="1372.250395554993"/>
    <n v="0.99504294949802929"/>
    <n v="6.8867257297807516"/>
    <n v="1372.1998717354384"/>
    <n v="0.99500631378592286"/>
    <n v="6.7981622761389087"/>
    <n v="1372.28843518908"/>
    <n v="0.99507053270720336"/>
    <n v="6.9332329399412558"/>
    <n v="1372.1533645252778"/>
    <n v="0.99497259058808585"/>
  </r>
  <r>
    <x v="490"/>
    <x v="3"/>
    <d v="2017-05-14T00:00:00"/>
    <n v="779.78742704550177"/>
    <n v="953.0735219445022"/>
    <n v="1109.4616800111205"/>
    <n v="7.0116302037060025"/>
    <n v="6.6590213531118998"/>
    <n v="115.52406326600028"/>
    <n v="124.47516036360776"/>
    <n v="114.95216196270326"/>
    <n v="4.744516058885333"/>
    <n v="4.7494788482274624"/>
    <n v="57.762031633000142"/>
    <n v="57.916178494607351"/>
    <n v="57.590461242011031"/>
    <n v="4.0533569505507741"/>
    <n v="4.056331667667517"/>
    <x v="490"/>
    <n v="7.2000351236754998"/>
    <x v="0"/>
    <n v="20"/>
    <x v="490"/>
    <n v="15.809503213142111"/>
    <x v="0"/>
    <n v="0"/>
    <n v="0"/>
    <n v="0"/>
    <n v="1"/>
    <n v="0"/>
    <n v="0"/>
    <n v="2096.5981030641083"/>
    <n v="-757.12029211194817"/>
    <n v="0.56523541183093851"/>
    <n v="2221.4387735088344"/>
    <n v="-881.9609625566743"/>
    <n v="0.65843641107405682"/>
    <n v="2134.439987994464"/>
    <n v="-794.96217704230389"/>
    <n v="0.59348663377798672"/>
    <n v="1228.0510857161607"/>
    <n v="111.42672523599936"/>
    <n v="8.3186689861470944E-2"/>
    <n v="1194.7608483135193"/>
    <n v="144.71696263864078"/>
    <n v="0.10803983571461297"/>
    <n v="931.11249645288763"/>
    <n v="408.36531449927247"/>
    <n v="0.30486904012914429"/>
    <n v="6.9912785723197794"/>
    <n v="1332.4865323798404"/>
    <n v="0.99478059396344154"/>
    <n v="6.9836603386063913"/>
    <n v="1332.4941506135538"/>
    <n v="0.99478628142884873"/>
    <n v="6.8393523585572797"/>
    <n v="1332.6384585936028"/>
    <n v="0.99489401593469051"/>
    <n v="6.8885368130569695"/>
    <n v="1332.5892741391031"/>
    <n v="0.99485729680870161"/>
    <n v="6.8211852010452159"/>
    <n v="1332.6566257511149"/>
    <n v="0.99490757880028158"/>
    <n v="6.9236124029514281"/>
    <n v="1332.5541985492086"/>
    <n v="0.99483111079083131"/>
  </r>
  <r>
    <x v="491"/>
    <x v="3"/>
    <d v="2017-05-21T00:00:00"/>
    <n v="787.58530131595694"/>
    <n v="962.6042571639473"/>
    <n v="1012.8987664025714"/>
    <n v="6.9205715648053197"/>
    <n v="6.6689716839650686"/>
    <n v="116.67930389866028"/>
    <n v="120.57723213113402"/>
    <n v="116.10168358233028"/>
    <n v="4.7544663897385009"/>
    <n v="4.7594291790806302"/>
    <n v="58.33965194933014"/>
    <n v="58.212609912913301"/>
    <n v="58.166365854431135"/>
    <n v="4.0633072814039419"/>
    <n v="4.0662819985206848"/>
    <x v="491"/>
    <n v="7.2622669394532942"/>
    <x v="0"/>
    <n v="21"/>
    <x v="491"/>
    <n v="15.738345235947763"/>
    <x v="0"/>
    <n v="0"/>
    <n v="0"/>
    <n v="0"/>
    <n v="1"/>
    <n v="0"/>
    <n v="0"/>
    <n v="2104.2667586401863"/>
    <n v="-678.7823947205718"/>
    <n v="0.47617666801629649"/>
    <n v="2226.5103432039477"/>
    <n v="-801.02597928433329"/>
    <n v="0.56193249084947838"/>
    <n v="2137.77708605716"/>
    <n v="-712.29272213754552"/>
    <n v="0.4996846967714007"/>
    <n v="1229.7711458513359"/>
    <n v="195.71321806827859"/>
    <n v="0.13729594166163384"/>
    <n v="1196.7959147881911"/>
    <n v="228.68844913142334"/>
    <n v="0.16042859179640884"/>
    <n v="933.62644885289387"/>
    <n v="491.85791506672058"/>
    <n v="0.34504616642323077"/>
    <n v="6.99237991960978"/>
    <n v="1418.4919840000048"/>
    <n v="0.9950947340450772"/>
    <n v="6.9843702046101672"/>
    <n v="1418.4999937150044"/>
    <n v="0.99510035298780453"/>
    <n v="6.8425028068886107"/>
    <n v="1418.6418611127258"/>
    <n v="0.99519987522832309"/>
    <n v="6.8903478963331874"/>
    <n v="1418.5940160232813"/>
    <n v="0.99516631113554488"/>
    <n v="6.8393484873368671"/>
    <n v="1418.6450154322777"/>
    <n v="0.99520208803376076"/>
    <n v="6.9167644527093612"/>
    <n v="1418.567599466905"/>
    <n v="0.99514777950023203"/>
  </r>
  <r>
    <x v="492"/>
    <x v="3"/>
    <d v="2017-05-28T00:00:00"/>
    <n v="795.46115432911643"/>
    <n v="972.23029973558675"/>
    <n v="947.66748278053478"/>
    <n v="6.8540036841649341"/>
    <n v="6.6789220148182364"/>
    <n v="117.84609693764689"/>
    <n v="119.21166453439045"/>
    <n v="117.26270041815359"/>
    <n v="4.7644167205916688"/>
    <n v="4.7693795099337981"/>
    <n v="58.923048468823453"/>
    <n v="58.709916902050402"/>
    <n v="58.74802951297545"/>
    <n v="4.0732576122571098"/>
    <n v="4.0762323293738527"/>
    <x v="492"/>
    <n v="7.3408308270207838"/>
    <x v="0"/>
    <n v="22"/>
    <x v="492"/>
    <n v="15.691678017013711"/>
    <x v="0"/>
    <n v="0"/>
    <n v="0"/>
    <n v="0"/>
    <n v="1"/>
    <n v="0"/>
    <n v="0"/>
    <n v="2112.0121007720245"/>
    <n v="-570.01938994683724"/>
    <n v="0.36966412742755128"/>
    <n v="2231.6326285960122"/>
    <n v="-689.63991777082492"/>
    <n v="0.44723941490084518"/>
    <n v="2141.1475551004828"/>
    <n v="-599.15484427529555"/>
    <n v="0.38855880450606134"/>
    <n v="1231.5084065878627"/>
    <n v="310.48430423732452"/>
    <n v="0.20135264068217992"/>
    <n v="1198.8513319276099"/>
    <n v="343.1413788975774"/>
    <n v="0.22253112903104941"/>
    <n v="936.16554077690012"/>
    <n v="605.82717004828714"/>
    <n v="0.39288588447612227"/>
    <n v="6.9934812668997806"/>
    <n v="1534.9992295582874"/>
    <n v="0.99546464700007742"/>
    <n v="6.985080070613944"/>
    <n v="1535.0076307545733"/>
    <n v="0.99547009527245045"/>
    <n v="6.8456532552199434"/>
    <n v="1535.1470575699673"/>
    <n v="0.99556051516510957"/>
    <n v="6.8921589796094054"/>
    <n v="1535.1005518455779"/>
    <n v="0.9955303556682048"/>
    <n v="6.8533807463296963"/>
    <n v="1535.1393300788575"/>
    <n v="0.99555550379828828"/>
    <n v="6.9122733920328718"/>
    <n v="1535.0804374331544"/>
    <n v="0.99551731124050924"/>
  </r>
  <r>
    <x v="493"/>
    <x v="3"/>
    <d v="2017-06-04T00:00:00"/>
    <n v="803.41576587240775"/>
    <n v="981.95260273294275"/>
    <n v="904.39196770809667"/>
    <n v="6.8072628590155215"/>
    <n v="6.6888723456714052"/>
    <n v="119.02455790702336"/>
    <n v="119.11811122070691"/>
    <n v="118.43532742233512"/>
    <n v="4.7743670514448375"/>
    <n v="4.779329840786966"/>
    <n v="59.512278953511682"/>
    <n v="59.271570338073296"/>
    <n v="59.335509808105215"/>
    <n v="4.0832079431102786"/>
    <n v="4.0861826602270206"/>
    <x v="493"/>
    <n v="7.161520430756128"/>
    <x v="0"/>
    <n v="23"/>
    <x v="493"/>
    <n v="15.664837853570639"/>
    <x v="0"/>
    <n v="0"/>
    <n v="0"/>
    <n v="0"/>
    <n v="1"/>
    <n v="0"/>
    <n v="0"/>
    <n v="2119.8348963251819"/>
    <n v="-830.96581622012309"/>
    <n v="0.64472476611231067"/>
    <n v="2236.8061368419972"/>
    <n v="-947.9370567369383"/>
    <n v="0.73547970959134934"/>
    <n v="2144.5517288342394"/>
    <n v="-855.68264872918053"/>
    <n v="0.66390191365241824"/>
    <n v="1233.263039931755"/>
    <n v="55.606040173303882"/>
    <n v="4.3143280439911939E-2"/>
    <n v="1200.9273032384226"/>
    <n v="87.941776866636246"/>
    <n v="6.8231737593912878E-2"/>
    <n v="938.73002362014654"/>
    <n v="350.13905648491232"/>
    <n v="0.27166378795926399"/>
    <n v="6.994582614189782"/>
    <n v="1281.8744974908691"/>
    <n v="0.99457308525578125"/>
    <n v="6.9857899366177207"/>
    <n v="1281.8832901684411"/>
    <n v="0.99457990726564072"/>
    <n v="6.8488037035512761"/>
    <n v="1282.0202764015075"/>
    <n v="0.99468619132131475"/>
    <n v="6.8939700628856233"/>
    <n v="1281.9751100421731"/>
    <n v="0.9946511479177359"/>
    <n v="6.8640686373524549"/>
    <n v="1282.0050114677065"/>
    <n v="0.99467434765616936"/>
    <n v="6.9096904054023627"/>
    <n v="1281.9593896996564"/>
    <n v="0.99463895091281174"/>
  </r>
  <r>
    <x v="494"/>
    <x v="3"/>
    <d v="2017-06-11T00:00:00"/>
    <n v="811.44992353113173"/>
    <n v="991.77212876027215"/>
    <n v="876.50935445500716"/>
    <n v="6.7759473768143295"/>
    <n v="6.6988226765245731"/>
    <n v="120.21480348609359"/>
    <n v="119.66645735340025"/>
    <n v="119.61968069655848"/>
    <n v="4.7843173822980054"/>
    <n v="4.7892801716401339"/>
    <n v="60.107401743046793"/>
    <n v="59.856652321554748"/>
    <n v="59.928864906186263"/>
    <n v="4.0931582739634464"/>
    <n v="4.0961329910801894"/>
    <x v="494"/>
    <n v="7.347811015107327"/>
    <x v="0"/>
    <n v="24"/>
    <x v="494"/>
    <n v="15.653423033075782"/>
    <x v="0"/>
    <n v="0"/>
    <n v="0"/>
    <n v="0"/>
    <n v="1"/>
    <n v="0"/>
    <n v="0"/>
    <n v="2127.7359198338704"/>
    <n v="-574.9421570268205"/>
    <n v="0.37026305153845651"/>
    <n v="2242.0313801704419"/>
    <n v="-689.23761736339202"/>
    <n v="0.4438693881133503"/>
    <n v="2147.9899443053332"/>
    <n v="-595.19618149828329"/>
    <n v="0.38330665395147029"/>
    <n v="1235.0352196090862"/>
    <n v="317.75854319796372"/>
    <n v="0.20463666895695046"/>
    <n v="1203.0240342623435"/>
    <n v="349.76972854470637"/>
    <n v="0.22525188915778041"/>
    <n v="941.32015129182537"/>
    <n v="611.47361151522455"/>
    <n v="0.3937893274441277"/>
    <n v="6.9956839614797826"/>
    <n v="1545.7980788455702"/>
    <n v="0.99549477584915502"/>
    <n v="6.9864998026214966"/>
    <n v="1545.8072630044285"/>
    <n v="0.9955006904522905"/>
    <n v="6.8519541518826088"/>
    <n v="1545.9418086551673"/>
    <n v="0.99558733792213583"/>
    <n v="6.895781146161843"/>
    <n v="1545.897981660888"/>
    <n v="0.99555911331476754"/>
    <n v="6.8721546280119998"/>
    <n v="1545.921608179038"/>
    <n v="0.99557432880488339"/>
    <n v="6.908591890157088"/>
    <n v="1545.8851709168928"/>
    <n v="0.9955508631888963"/>
  </r>
  <r>
    <x v="495"/>
    <x v="3"/>
    <d v="2017-06-18T00:00:00"/>
    <n v="819.56442276644304"/>
    <n v="1001.6898500478749"/>
    <n v="859.42587494843792"/>
    <n v="6.7562645790426892"/>
    <n v="6.708773007377741"/>
    <n v="121.41695152095454"/>
    <n v="120.5417044371774"/>
    <n v="120.81587750352406"/>
    <n v="4.7942677131511733"/>
    <n v="4.7992305024933026"/>
    <n v="60.70847576047727"/>
    <n v="60.452928728800515"/>
    <n v="60.528153555248124"/>
    <n v="4.1031086048166143"/>
    <n v="4.1060833219333572"/>
    <x v="495"/>
    <n v="7.1973920780856311"/>
    <x v="0"/>
    <n v="25"/>
    <x v="495"/>
    <n v="15.653640897010476"/>
    <x v="0"/>
    <n v="0"/>
    <n v="0"/>
    <n v="0"/>
    <n v="1"/>
    <n v="0"/>
    <n v="0"/>
    <n v="2135.7159535776459"/>
    <n v="-799.77376907726739"/>
    <n v="0.59865896769804472"/>
    <n v="2247.3088759321718"/>
    <n v="-911.36669143179324"/>
    <n v="0.68219021901208254"/>
    <n v="2151.4625419311378"/>
    <n v="-815.5203574307593"/>
    <n v="0.6104458463041581"/>
    <n v="1236.8251210831907"/>
    <n v="99.117063417187865"/>
    <n v="7.4192629417010353E-2"/>
    <n v="1205.1417325965037"/>
    <n v="130.80045190387477"/>
    <n v="9.7908766877357126E-2"/>
    <n v="943.93618024022089"/>
    <n v="392.00600426015762"/>
    <n v="0.29343036608037176"/>
    <n v="6.9967853087697831"/>
    <n v="1328.9453991916087"/>
    <n v="0.99476265860158719"/>
    <n v="6.9872096686252734"/>
    <n v="1328.9549748317531"/>
    <n v="0.99476982630708788"/>
    <n v="6.8551046002139397"/>
    <n v="1329.0870799001646"/>
    <n v="0.99486871162558754"/>
    <n v="6.8975922294380609"/>
    <n v="1329.0445922709405"/>
    <n v="0.9948369081316063"/>
    <n v="6.8782784525178347"/>
    <n v="1329.0639060478607"/>
    <n v="0.99485136517708639"/>
    <n v="6.9086128564836073"/>
    <n v="1329.0335716438949"/>
    <n v="0.99482865880227644"/>
  </r>
  <r>
    <x v="496"/>
    <x v="3"/>
    <d v="2017-06-25T00:00:00"/>
    <n v="827.76006699410755"/>
    <n v="1011.7067485483537"/>
    <n v="849.92613256213883"/>
    <n v="6.7451494428400167"/>
    <n v="6.7187233382309088"/>
    <n v="122.63112103616409"/>
    <n v="121.58641273667075"/>
    <n v="122.02403627855932"/>
    <n v="4.804218044004342"/>
    <n v="4.8091808333464705"/>
    <n v="61.315560518082044"/>
    <n v="61.056770981297575"/>
    <n v="61.133435090800603"/>
    <n v="4.1130589356697822"/>
    <n v="4.1160336527865251"/>
    <x v="496"/>
    <n v="7.2730544887277429"/>
    <x v="0"/>
    <n v="26"/>
    <x v="496"/>
    <n v="15.662426422514141"/>
    <x v="0"/>
    <n v="0"/>
    <n v="0"/>
    <n v="0"/>
    <n v="1"/>
    <n v="0"/>
    <n v="0"/>
    <n v="2143.7757876588589"/>
    <n v="-702.83069919122181"/>
    <n v="0.48775675410271335"/>
    <n v="2252.6391466515179"/>
    <n v="-811.69405818388077"/>
    <n v="0.56330672464907816"/>
    <n v="2154.9698655332008"/>
    <n v="-714.02477706556374"/>
    <n v="0.49552532069413441"/>
    <n v="1238.6329215720361"/>
    <n v="202.31216689560097"/>
    <n v="0.1404024126351327"/>
    <n v="1207.2806079140055"/>
    <n v="233.66448055363162"/>
    <n v="0.16216057254625885"/>
    <n v="946.57836947810051"/>
    <n v="494.36671898953659"/>
    <n v="0.34308505087814789"/>
    <n v="6.9978866560597837"/>
    <n v="1433.9472018115773"/>
    <n v="0.99514354383656523"/>
    <n v="6.9879195346290492"/>
    <n v="1433.957168933008"/>
    <n v="0.99515046090891612"/>
    <n v="6.8582550485452725"/>
    <n v="1434.0868334190918"/>
    <n v="0.99524044663225952"/>
    <n v="6.8994033127142789"/>
    <n v="1434.0456851549229"/>
    <n v="0.99521189019072798"/>
    <n v="6.882957109689432"/>
    <n v="1434.0621313579477"/>
    <n v="0.99522330367425105"/>
    <n v="6.9094583392231632"/>
    <n v="1434.0356301284139"/>
    <n v="0.99520491211322215"/>
  </r>
  <r>
    <x v="497"/>
    <x v="3"/>
    <d v="2017-07-02T00:00:00"/>
    <n v="836.03766766404874"/>
    <n v="1021.8238160338374"/>
    <n v="845.75959309271173"/>
    <n v="6.7402351503014399"/>
    <n v="6.7286736690840776"/>
    <n v="123.85743224652575"/>
    <n v="122.72192249159825"/>
    <n v="123.24427664134492"/>
    <n v="4.8141683748575099"/>
    <n v="4.8191311641996384"/>
    <n v="61.928716123262873"/>
    <n v="61.667132580673282"/>
    <n v="61.74476944170862"/>
    <n v="4.123009266522951"/>
    <n v="4.1259839836396939"/>
    <x v="497"/>
    <n v="7.3184082725781279"/>
    <x v="0"/>
    <n v="27"/>
    <x v="497"/>
    <n v="15.677412791681901"/>
    <x v="0"/>
    <n v="0"/>
    <n v="0"/>
    <n v="0"/>
    <n v="1"/>
    <n v="0"/>
    <n v="0"/>
    <n v="2151.9162200808846"/>
    <n v="-644.11417128005905"/>
    <n v="0.42718748909535664"/>
    <n v="2258.0227200780582"/>
    <n v="-750.22067127723267"/>
    <n v="0.49755912712407629"/>
    <n v="2158.5122623712841"/>
    <n v="-650.71021357045856"/>
    <n v="0.43156209668767648"/>
    <n v="1240.45880006577"/>
    <n v="267.34324873505557"/>
    <n v="0.17730659601349999"/>
    <n v="1209.4408719846822"/>
    <n v="298.36117681614337"/>
    <n v="0.19787821422144497"/>
    <n v="949.24698060835885"/>
    <n v="558.55506819246671"/>
    <n v="0.37044323466511586"/>
    <n v="6.9989880033497842"/>
    <n v="1500.8030607974758"/>
    <n v="0.99535815194778643"/>
    <n v="6.988629400632826"/>
    <n v="1500.8134194001927"/>
    <n v="0.99536502194953846"/>
    <n v="6.8614054968766052"/>
    <n v="1500.9406433039489"/>
    <n v="0.99544939900941665"/>
    <n v="6.9012143959904968"/>
    <n v="1500.900834404835"/>
    <n v="0.99542299706948989"/>
    <n v="6.8865898272384225"/>
    <n v="1500.9154589735872"/>
    <n v="0.99543269633257536"/>
    <n v="6.9109005655822653"/>
    <n v="1500.8911482352432"/>
    <n v="0.9954165730368395"/>
  </r>
  <r>
    <x v="498"/>
    <x v="3"/>
    <d v="2017-07-09T00:00:00"/>
    <n v="844.39804434068924"/>
    <n v="1032.0420541941758"/>
    <n v="845.3511284671049"/>
    <n v="6.7397520776931925"/>
    <n v="6.7386239999372455"/>
    <n v="125.09600656899099"/>
    <n v="123.90896453029461"/>
    <n v="124.47671940775837"/>
    <n v="4.8241187057106778"/>
    <n v="4.8290814950528071"/>
    <n v="62.548003284495493"/>
    <n v="62.283742073348826"/>
    <n v="62.362217136125707"/>
    <n v="4.1329595973761188"/>
    <n v="4.1359343144928618"/>
    <x v="498"/>
    <n v="7.235258075555187"/>
    <x v="0"/>
    <n v="28"/>
    <x v="498"/>
    <n v="15.696830380779989"/>
    <x v="0"/>
    <n v="0"/>
    <n v="0"/>
    <n v="0"/>
    <n v="1"/>
    <n v="0"/>
    <n v="0"/>
    <n v="2160.1380568271302"/>
    <n v="-772.639125292465"/>
    <n v="0.55685745605430859"/>
    <n v="2263.4601292388638"/>
    <n v="-875.96119770419864"/>
    <n v="0.63132387189324024"/>
    <n v="2162.0900831777485"/>
    <n v="-774.59115164308332"/>
    <n v="0.55826432297597128"/>
    <n v="1242.3029373444413"/>
    <n v="145.19599419022393"/>
    <n v="0.10464584216265133"/>
    <n v="1211.6227386960659"/>
    <n v="175.87619283859931"/>
    <n v="0.12675771407194431"/>
    <n v="951.94227784991972"/>
    <n v="435.55665368474547"/>
    <n v="0.31391494709332218"/>
    <n v="7.0000893506397848"/>
    <n v="1380.4988421840253"/>
    <n v="0.99495488667303167"/>
    <n v="6.9893392666366028"/>
    <n v="1380.5095922680287"/>
    <n v="0.99496263448728872"/>
    <n v="6.8645559452079379"/>
    <n v="1380.6343755894572"/>
    <n v="0.9950525684818976"/>
    <n v="6.9030254792667147"/>
    <n v="1380.5959060553985"/>
    <n v="0.99502484267023439"/>
    <n v="6.8894750999633398"/>
    <n v="1380.6094564347018"/>
    <n v="0.99503460871689231"/>
    <n v="6.9127692342713907"/>
    <n v="1380.5861623003939"/>
    <n v="0.99501782013869711"/>
  </r>
  <r>
    <x v="499"/>
    <x v="3"/>
    <d v="2017-07-16T00:00:00"/>
    <n v="852.842024784096"/>
    <n v="1042.3624747361173"/>
    <n v="847.59839736220215"/>
    <n v="6.7424069355974083"/>
    <n v="6.7485743307904134"/>
    <n v="126.3469666346809"/>
    <n v="125.12796558248775"/>
    <n v="125.72148660183595"/>
    <n v="4.8340690365638457"/>
    <n v="4.839031825905975"/>
    <n v="63.173483317340448"/>
    <n v="62.90656094414296"/>
    <n v="62.985839307486955"/>
    <n v="4.1429099282292867"/>
    <n v="4.1458846453460296"/>
    <x v="499"/>
    <n v="7.1780738738008854"/>
    <x v="0"/>
    <n v="29"/>
    <x v="499"/>
    <n v="15.719385900390542"/>
    <x v="0"/>
    <n v="0"/>
    <n v="0"/>
    <n v="0"/>
    <n v="1"/>
    <n v="0"/>
    <n v="0"/>
    <n v="2168.442111940838"/>
    <n v="-858.06024683134456"/>
    <n v="0.65481694281509795"/>
    <n v="2268.9519124912772"/>
    <n v="-958.57004738178375"/>
    <n v="0.73151962256566117"/>
    <n v="2165.7036821922775"/>
    <n v="-855.32181708278404"/>
    <n v="0.65272714760236294"/>
    <n v="1244.1655159958991"/>
    <n v="66.216349113594333"/>
    <n v="5.0532101272678556E-2"/>
    <n v="1213.826424074563"/>
    <n v="96.555441034930482"/>
    <n v="7.368496436484373E-2"/>
    <n v="954.66452806389634"/>
    <n v="355.71733704559711"/>
    <n v="0.27146082109116637"/>
    <n v="7.0011906979297853"/>
    <n v="1303.3806744115636"/>
    <n v="0.99465713706489312"/>
    <n v="6.9900491326403786"/>
    <n v="1303.391815976853"/>
    <n v="0.99466563959807519"/>
    <n v="6.8677063935392688"/>
    <n v="1303.5141587159542"/>
    <n v="0.99475900378630056"/>
    <n v="6.9048365625429327"/>
    <n v="1303.4770285469506"/>
    <n v="0.99473066840560564"/>
    <n v="6.8918310760257775"/>
    <n v="1303.4900340334677"/>
    <n v="0.99474059336478238"/>
    <n v="6.9149398844509928"/>
    <n v="1303.4669252250424"/>
    <n v="0.99472295819366119"/>
  </r>
  <r>
    <x v="500"/>
    <x v="3"/>
    <d v="2017-07-23T00:00:00"/>
    <n v="861.37044503193715"/>
    <n v="1052.7860994834787"/>
    <n v="851.7300116631227"/>
    <n v="6.747269588890453"/>
    <n v="6.7585246616435812"/>
    <n v="127.61043630102772"/>
    <n v="126.36920094175773"/>
    <n v="126.97870146785431"/>
    <n v="4.8440193674170136"/>
    <n v="4.8489821567591429"/>
    <n v="63.805218150513866"/>
    <n v="63.535620988602588"/>
    <n v="63.615697700561839"/>
    <n v="4.1528602590824546"/>
    <n v="4.1558349761991975"/>
    <x v="500"/>
    <n v="7.2261073078907856"/>
    <x v="0"/>
    <n v="30"/>
    <x v="500"/>
    <n v="15.744149215389921"/>
    <x v="0"/>
    <n v="0"/>
    <n v="0"/>
    <n v="0"/>
    <n v="1"/>
    <n v="0"/>
    <n v="0"/>
    <n v="2176.8292076056832"/>
    <n v="-801.96904103347174"/>
    <n v="0.58330953251262885"/>
    <n v="2274.4986135762151"/>
    <n v="-899.63844700400364"/>
    <n v="0.65434905227269313"/>
    <n v="2169.3534171969518"/>
    <n v="-794.49325062474031"/>
    <n v="0.57787204105677414"/>
    <n v="1246.0467204338718"/>
    <n v="128.81344613833971"/>
    <n v="9.3692034484856884E-2"/>
    <n v="1216.0521463068453"/>
    <n v="158.80802026536617"/>
    <n v="0.11550848888240382"/>
    <n v="957.41400078001266"/>
    <n v="417.44616579219883"/>
    <n v="0.30362808956271653"/>
    <n v="7.0022920452197859"/>
    <n v="1367.8578745269917"/>
    <n v="0.99490690601453835"/>
    <n v="6.9907589986441554"/>
    <n v="1367.8694075735673"/>
    <n v="0.99491529453786309"/>
    <n v="6.8708568418706015"/>
    <n v="1367.9893097303409"/>
    <n v="0.99500250497546894"/>
    <n v="6.9066476458191506"/>
    <n v="1367.9535189263922"/>
    <n v="0.9949764726524597"/>
    <n v="6.893814647815363"/>
    <n v="1367.9663519243961"/>
    <n v="0.99498580669116121"/>
    <n v="6.9173230037530109"/>
    <n v="1367.9428435684586"/>
    <n v="0.99496870796613512"/>
  </r>
  <r>
    <x v="501"/>
    <x v="3"/>
    <d v="2017-07-30T00:00:00"/>
    <n v="869.9841494822565"/>
    <n v="1063.3139604783134"/>
    <n v="857.20625300886286"/>
    <n v="6.7536785582635099"/>
    <n v="6.76847499249675"/>
    <n v="128.88654066403799"/>
    <n v="127.62787080289786"/>
    <n v="128.24848848253285"/>
    <n v="4.8539696982701823"/>
    <n v="4.8589324876123108"/>
    <n v="64.443270332018997"/>
    <n v="64.170975528994063"/>
    <n v="64.251854677567451"/>
    <n v="4.1628105899356225"/>
    <n v="4.1657853070523654"/>
    <x v="501"/>
    <n v="7.1947604676614239"/>
    <x v="0"/>
    <n v="31"/>
    <x v="501"/>
    <n v="15.770458846469316"/>
    <x v="0"/>
    <n v="0"/>
    <n v="0"/>
    <n v="0"/>
    <n v="1"/>
    <n v="0"/>
    <n v="0"/>
    <n v="2185.3001742271772"/>
    <n v="-852.86904721164751"/>
    <n v="0.6400849018905479"/>
    <n v="2280.1007816720021"/>
    <n v="-947.6696546564724"/>
    <n v="0.71123350051055001"/>
    <n v="2173.0396495516725"/>
    <n v="-840.6085225361428"/>
    <n v="0.63088328206426336"/>
    <n v="1247.9467369162239"/>
    <n v="84.484390099305756"/>
    <n v="6.3406196677902343E-2"/>
    <n v="1218.3001257614505"/>
    <n v="114.13100125407914"/>
    <n v="8.5656210621345624E-2"/>
    <n v="960.19096822329004"/>
    <n v="372.24015879223964"/>
    <n v="0.27936915555703701"/>
    <n v="7.0033933925097873"/>
    <n v="1325.42773362302"/>
    <n v="0.99474389838955779"/>
    <n v="6.9914688646479313"/>
    <n v="1325.4396581508818"/>
    <n v="0.99475284784114293"/>
    <n v="6.8740072902019342"/>
    <n v="1325.5571197253278"/>
    <n v="0.99484100367303874"/>
    <n v="6.9084587290953685"/>
    <n v="1325.5226682864343"/>
    <n v="0.99481514759823308"/>
    <n v="6.8955373916684994"/>
    <n v="1325.5355896238611"/>
    <n v="0.99482484516320657"/>
    <n v="6.9198549341369615"/>
    <n v="1325.5112720813927"/>
    <n v="0.99480659465706378"/>
  </r>
  <r>
    <x v="502"/>
    <x v="3"/>
    <d v="2017-08-06T00:00:00"/>
    <n v="878.68399097707913"/>
    <n v="1073.9471000830968"/>
    <n v="863.64957439932766"/>
    <n v="6.7611671013461745"/>
    <n v="6.7784253233499179"/>
    <n v="130.17540607067838"/>
    <n v="128.90163843678812"/>
    <n v="129.53097336735817"/>
    <n v="4.8639200291233502"/>
    <n v="4.8688828184654795"/>
    <n v="65.087703035339189"/>
    <n v="64.812684783435657"/>
    <n v="64.894373224343127"/>
    <n v="4.1727609207887912"/>
    <n v="4.1757356379055341"/>
    <x v="502"/>
    <n v="7.2979350857073255"/>
    <x v="0"/>
    <n v="32"/>
    <x v="502"/>
    <n v="15.797848051258315"/>
    <x v="0"/>
    <n v="0"/>
    <n v="0"/>
    <n v="0"/>
    <n v="1"/>
    <n v="0"/>
    <n v="0"/>
    <n v="2193.8558505148858"/>
    <n v="-716.60946167536486"/>
    <n v="0.48509813060928253"/>
    <n v="2285.7589714487472"/>
    <n v="-808.51258260922623"/>
    <n v="0.54731058320228398"/>
    <n v="2176.7627442299408"/>
    <n v="-699.5163553904199"/>
    <n v="0.4735272062096143"/>
    <n v="1249.8657535633997"/>
    <n v="227.38063527612121"/>
    <n v="0.15392194355252031"/>
    <n v="1220.5705850106019"/>
    <n v="256.67580382891902"/>
    <n v="0.1737528727557463"/>
    <n v="962.9957053410003"/>
    <n v="514.25068349852063"/>
    <n v="0.34811436154702674"/>
    <n v="7.0044947397997879"/>
    <n v="1470.2418940997211"/>
    <n v="0.99525841133021664"/>
    <n v="6.992178730651708"/>
    <n v="1470.2542101088693"/>
    <n v="0.99526674846966834"/>
    <n v="6.8771577385332652"/>
    <n v="1470.3692311009877"/>
    <n v="0.99534461022176823"/>
    <n v="6.9102698123715864"/>
    <n v="1470.3361190271494"/>
    <n v="0.99532219549522805"/>
    <n v="6.8970780362816662"/>
    <n v="1470.3493108032392"/>
    <n v="0.99533112547210223"/>
    <n v="6.9224907582421427"/>
    <n v="1470.3238980812787"/>
    <n v="0.99531392270745012"/>
  </r>
  <r>
    <x v="503"/>
    <x v="3"/>
    <d v="2017-08-13T00:00:00"/>
    <n v="887.47083088684985"/>
    <n v="1084.6865710839277"/>
    <n v="870.79595134558417"/>
    <n v="6.7694076799990839"/>
    <n v="6.7883756542030858"/>
    <n v="131.47716013138515"/>
    <n v="130.18939928408662"/>
    <n v="130.82628310103178"/>
    <n v="4.8738703599765181"/>
    <n v="4.8788331493186474"/>
    <n v="65.738580065692574"/>
    <n v="65.460811481015497"/>
    <n v="65.543316956586551"/>
    <n v="4.1827112516419591"/>
    <n v="4.185685968758702"/>
    <x v="503"/>
    <n v="7.3794232003576852"/>
    <x v="0"/>
    <n v="33"/>
    <x v="503"/>
    <n v="15.82598929161756"/>
    <x v="0"/>
    <n v="0"/>
    <n v="0"/>
    <n v="0"/>
    <n v="1"/>
    <n v="0"/>
    <n v="0"/>
    <n v="2202.4970835654713"/>
    <n v="-599.83199903332616"/>
    <n v="0.37427158351579798"/>
    <n v="2291.4737431232593"/>
    <n v="-688.80865859111418"/>
    <n v="0.4297895207420665"/>
    <n v="2180.5230698549917"/>
    <n v="-577.85798532284662"/>
    <n v="0.36056066292324368"/>
    <n v="1251.8039603770474"/>
    <n v="350.86112415509774"/>
    <n v="0.2189235464985014"/>
    <n v="1222.8637488522445"/>
    <n v="379.8013356799006"/>
    <n v="0.2369811006338691"/>
    <n v="965.82848982988764"/>
    <n v="636.83659470225746"/>
    <n v="0.39736099628586141"/>
    <n v="7.0055960870897884"/>
    <n v="1595.6594884450553"/>
    <n v="0.99562878348402106"/>
    <n v="6.9928885966554839"/>
    <n v="1595.6721959354895"/>
    <n v="0.99563671245842544"/>
    <n v="6.8803081868645979"/>
    <n v="1595.7847763452805"/>
    <n v="0.99570695820775734"/>
    <n v="6.9120808956478044"/>
    <n v="1595.7530036364974"/>
    <n v="0.99568713328669944"/>
    <n v="6.8984918298011522"/>
    <n v="1595.766592702344"/>
    <n v="0.99569561232949999"/>
    <n v="6.925198955148919"/>
    <n v="1595.7398855769961"/>
    <n v="0.99567894813333968"/>
  </r>
  <r>
    <x v="504"/>
    <x v="3"/>
    <d v="2017-08-20T00:00:00"/>
    <n v="896.3455391957184"/>
    <n v="1095.5334367947669"/>
    <n v="878.46082770062435"/>
    <n v="6.7781713166507744"/>
    <n v="6.7983259850562536"/>
    <n v="132.791931732699"/>
    <n v="131.49066550839279"/>
    <n v="132.13454593204207"/>
    <n v="4.883820690829686"/>
    <n v="4.8887834801718153"/>
    <n v="66.395965866349499"/>
    <n v="66.115419550749294"/>
    <n v="66.198750126152419"/>
    <n v="4.192661582495127"/>
    <n v="4.1956362996118699"/>
    <x v="504"/>
    <n v="7.2820200261184036"/>
    <x v="0"/>
    <n v="34"/>
    <x v="504"/>
    <n v="15.854653589975587"/>
    <x v="0"/>
    <n v="0"/>
    <n v="0"/>
    <n v="0"/>
    <n v="1"/>
    <n v="0"/>
    <n v="0"/>
    <n v="2211.2247289465627"/>
    <n v="-757.30270774720429"/>
    <n v="0.52086886140048683"/>
    <n v="2297.2456625145169"/>
    <n v="-843.32364131515851"/>
    <n v="0.58003361185731983"/>
    <n v="2184.3209987362929"/>
    <n v="-730.39897753693458"/>
    <n v="0.50236461576833358"/>
    <n v="1253.7615492588316"/>
    <n v="200.1604719405268"/>
    <n v="0.13766933096962927"/>
    <n v="1225.1798443323037"/>
    <n v="228.7421768670547"/>
    <n v="0.15732767887947829"/>
    <n v="968.68960216366384"/>
    <n v="485.23241903569453"/>
    <n v="0.33374033267301384"/>
    <n v="7.006697434379789"/>
    <n v="1446.9153237649787"/>
    <n v="0.99518082996734603"/>
    <n v="6.9935984626592607"/>
    <n v="1446.9284227366991"/>
    <n v="0.99518983937192851"/>
    <n v="6.8834586351959306"/>
    <n v="1447.0385625641625"/>
    <n v="0.99526559297209238"/>
    <n v="6.9138919789240241"/>
    <n v="1447.0081292204343"/>
    <n v="0.99524466107665066"/>
    <n v="6.8998173954736757"/>
    <n v="1447.0222038038846"/>
    <n v="0.99525434150190395"/>
    <n v="6.9279574890002031"/>
    <n v="1446.9940637103582"/>
    <n v="0.99523498689201695"/>
  </r>
  <r>
    <x v="505"/>
    <x v="3"/>
    <d v="2017-08-27T00:00:00"/>
    <n v="905.30899458767544"/>
    <n v="1106.4887711627143"/>
    <n v="886.5152777667397"/>
    <n v="6.7872983591691911"/>
    <n v="6.8082763159094215"/>
    <n v="134.119851050026"/>
    <n v="132.8052582792094"/>
    <n v="133.45589139136251"/>
    <n v="4.8937710216828547"/>
    <n v="4.8987338110249832"/>
    <n v="67.059925525013"/>
    <n v="66.77657373273388"/>
    <n v="66.860737627413954"/>
    <n v="4.2026119133482958"/>
    <n v="4.2055866304650378"/>
    <x v="505"/>
    <n v="7.3029050188526128"/>
    <x v="0"/>
    <n v="35"/>
    <x v="505"/>
    <n v="15.883681294200342"/>
    <x v="0"/>
    <n v="0"/>
    <n v="0"/>
    <n v="0"/>
    <n v="1"/>
    <n v="0"/>
    <n v="0"/>
    <n v="2220.0396507814648"/>
    <n v="-735.43317172178286"/>
    <n v="0.49537246542773444"/>
    <n v="2303.0753010996868"/>
    <n v="-818.46882204000485"/>
    <n v="0.55130354985275665"/>
    <n v="2188.1569069064076"/>
    <n v="-703.5504278467256"/>
    <n v="0.47389691326979755"/>
    <n v="1255.7387140294331"/>
    <n v="228.86776503024885"/>
    <n v="0.1541605592178264"/>
    <n v="1227.5191007671635"/>
    <n v="257.08737829251845"/>
    <n v="0.17316870289785621"/>
    <n v="971.57932562077781"/>
    <n v="513.02715343890418"/>
    <n v="0.34556440422100582"/>
    <n v="7.0077987816697895"/>
    <n v="1477.5986802780121"/>
    <n v="0.99527969271284034"/>
    <n v="6.9943083286630374"/>
    <n v="1477.612170731019"/>
    <n v="0.99528877960098017"/>
    <n v="6.8866090835272633"/>
    <n v="1477.7198699761548"/>
    <n v="0.99536132356913254"/>
    <n v="6.9157030622002402"/>
    <n v="1477.6907759974818"/>
    <n v="0.99534172647112484"/>
    <n v="6.9010816629397453"/>
    <n v="1477.7053973967422"/>
    <n v="0.99535157514110351"/>
    <n v="6.9307509955332742"/>
    <n v="1477.6757280641486"/>
    <n v="0.99533159049667952"/>
  </r>
  <r>
    <x v="506"/>
    <x v="3"/>
    <d v="2017-09-03T00:00:00"/>
    <n v="914.36208453355221"/>
    <n v="1117.5536588743416"/>
    <n v="894.86931979678343"/>
    <n v="6.7966776962139113"/>
    <n v="6.8182266467625903"/>
    <n v="135.46104956052628"/>
    <n v="134.13315391986782"/>
    <n v="134.79045030527612"/>
    <n v="4.9037213525360226"/>
    <n v="4.9086841418781519"/>
    <n v="67.730524780263138"/>
    <n v="67.444339466004351"/>
    <n v="67.529345003688093"/>
    <n v="4.2125622442014636"/>
    <n v="4.2155369613182065"/>
    <x v="506"/>
    <n v="7.2674354467094533"/>
    <x v="0"/>
    <n v="36"/>
    <x v="506"/>
    <n v="15.912961292951397"/>
    <x v="0"/>
    <n v="0"/>
    <n v="0"/>
    <n v="0"/>
    <n v="1"/>
    <n v="0"/>
    <n v="0"/>
    <n v="2228.9427218347164"/>
    <n v="-796.07165897679897"/>
    <n v="0.55557801369022197"/>
    <n v="2308.9632360707092"/>
    <n v="-876.09217321279175"/>
    <n v="0.61142429065835946"/>
    <n v="2192.0311741582232"/>
    <n v="-759.16011130030574"/>
    <n v="0.52981746297962862"/>
    <n v="1257.7356504477411"/>
    <n v="175.13541241017629"/>
    <n v="0.12222691695710698"/>
    <n v="1229.8817497663717"/>
    <n v="202.98931309154568"/>
    <n v="0.14166614034808936"/>
    <n v="974.497946312463"/>
    <n v="458.37311654545442"/>
    <n v="0.31989836938378202"/>
    <n v="7.0089001289597901"/>
    <n v="1425.8621627289576"/>
    <n v="0.99510849209629493"/>
    <n v="6.9950181946668133"/>
    <n v="1425.8760446632507"/>
    <n v="0.99511818029131327"/>
    <n v="6.8897595318585942"/>
    <n v="1425.9813033260589"/>
    <n v="0.99519164025958018"/>
    <n v="6.9175141454764599"/>
    <n v="1425.953548712441"/>
    <n v="0.99517227032858135"/>
    <n v="6.9023033741254274"/>
    <n v="1425.9687594837919"/>
    <n v="0.99518288591831938"/>
    <n v="6.9335687818509966"/>
    <n v="1425.9374940760665"/>
    <n v="0.99516106580586416"/>
  </r>
  <r>
    <x v="507"/>
    <x v="3"/>
    <d v="2017-09-10T00:00:00"/>
    <n v="923.50570537888791"/>
    <n v="1128.7291954630853"/>
    <n v="903.46023547141476"/>
    <n v="6.8062320974106312"/>
    <n v="6.8281769776157581"/>
    <n v="136.81566005613155"/>
    <n v="135.47440698799969"/>
    <n v="136.13835480832893"/>
    <n v="4.9136716833891905"/>
    <n v="4.9186344727313198"/>
    <n v="68.407830028065774"/>
    <n v="68.118782859447336"/>
    <n v="68.204638453724982"/>
    <n v="4.2225125750546315"/>
    <n v="4.2254872921713744"/>
    <x v="507"/>
    <n v="7.4349890675902559"/>
    <x v="0"/>
    <n v="37"/>
    <x v="507"/>
    <n v="15.942416355854453"/>
    <x v="0"/>
    <n v="0"/>
    <n v="0"/>
    <n v="0"/>
    <n v="1"/>
    <n v="0"/>
    <n v="0"/>
    <n v="2237.9348235985003"/>
    <n v="-543.6956268237509"/>
    <n v="0.32090842182069745"/>
    <n v="2314.910050391441"/>
    <n v="-620.6708536166916"/>
    <n v="0.36634192786841202"/>
    <n v="2195.9441840825571"/>
    <n v="-501.70498730780764"/>
    <n v="0.29612405867063041"/>
    <n v="1259.7525562302321"/>
    <n v="434.48664054451729"/>
    <n v="0.25644940889788814"/>
    <n v="1232.2680252555724"/>
    <n v="461.97117151917701"/>
    <n v="0.27267175284258077"/>
    <n v="977.44575321106504"/>
    <n v="716.79344356368438"/>
    <n v="0.42307688603133098"/>
    <n v="7.0100014762497906"/>
    <n v="1687.2291952984997"/>
    <n v="0.99586244876780428"/>
    <n v="6.9957280606705901"/>
    <n v="1687.2434687140787"/>
    <n v="0.9958708734433791"/>
    <n v="6.892909980189927"/>
    <n v="1687.3462867945595"/>
    <n v="0.99593156031727303"/>
    <n v="6.9193252287526779"/>
    <n v="1687.3198715459966"/>
    <n v="0.99591596910169189"/>
    <n v="6.903495556017516"/>
    <n v="1687.3357012187319"/>
    <n v="0.99592531233537773"/>
    <n v="6.9364034156206742"/>
    <n v="1687.3027933591288"/>
    <n v="0.99590588895073073"/>
  </r>
  <r>
    <x v="508"/>
    <x v="3"/>
    <d v="2017-09-17T00:00:00"/>
    <n v="932.74076243267677"/>
    <n v="1140.016487417716"/>
    <n v="912.24439355979325"/>
    <n v="6.8159079295698488"/>
    <n v="6.838127308468926"/>
    <n v="138.18381665669284"/>
    <n v="136.82911182234625"/>
    <n v="137.49973835641219"/>
    <n v="4.9236220142423583"/>
    <n v="4.9285848035844877"/>
    <n v="69.09190832834642"/>
    <n v="68.799970687676691"/>
    <n v="68.886684838262227"/>
    <n v="4.2324629059077994"/>
    <n v="4.2354376230245423"/>
    <x v="508"/>
    <n v="7.3479322122324104"/>
    <x v="0"/>
    <n v="38"/>
    <x v="508"/>
    <n v="15.971992849720007"/>
    <x v="0"/>
    <n v="0"/>
    <n v="0"/>
    <n v="0"/>
    <n v="1"/>
    <n v="0"/>
    <n v="0"/>
    <n v="2247.0168463799223"/>
    <n v="-694.03487802821769"/>
    <n v="0.44690465966249987"/>
    <n v="2320.9163328553805"/>
    <n v="-767.93436450367585"/>
    <n v="0.49449020024278956"/>
    <n v="2199.8963241061338"/>
    <n v="-646.91435575442915"/>
    <n v="0.41656269611491209"/>
    <n v="1261.789631070548"/>
    <n v="291.1923372811566"/>
    <n v="0.18750529189351806"/>
    <n v="1234.6781634996646"/>
    <n v="318.30380485204"/>
    <n v="0.20496297532023475"/>
    <n v="980.42303817865286"/>
    <n v="572.55893017305175"/>
    <n v="0.3686835660949439"/>
    <n v="7.0111028235397912"/>
    <n v="1545.9708655281647"/>
    <n v="0.99548539328439123"/>
    <n v="6.9964379266743659"/>
    <n v="1545.9855304250302"/>
    <n v="0.99549483634114555"/>
    <n v="6.8960604285212597"/>
    <n v="1546.0859079231834"/>
    <n v="0.99555947166866299"/>
    <n v="6.9211363120288958"/>
    <n v="1546.0608320396757"/>
    <n v="0.99554332474357388"/>
    <n v="6.9046672553007884"/>
    <n v="1546.0773010964037"/>
    <n v="0.99555392953942068"/>
    <n v="6.9392497354053546"/>
    <n v="1546.0427186162992"/>
    <n v="0.99553166110307734"/>
  </r>
  <r>
    <x v="509"/>
    <x v="3"/>
    <d v="2017-09-24T00:00:00"/>
    <n v="942.0681700570035"/>
    <n v="1151.4166522918931"/>
    <n v="921.19152650895626"/>
    <n v="6.8256679695856803"/>
    <n v="6.8480776393220939"/>
    <n v="139.56565482325976"/>
    <n v="138.19738332280301"/>
    <n v="138.8747357399763"/>
    <n v="4.9335723450955271"/>
    <n v="4.9385351344376556"/>
    <n v="69.782827411629881"/>
    <n v="69.48797039444392"/>
    <n v="69.575551686644843"/>
    <n v="4.2424132367609673"/>
    <n v="4.2453879538777102"/>
    <x v="509"/>
    <n v="7.2336225595013586"/>
    <x v="0"/>
    <n v="39"/>
    <x v="509"/>
    <n v="16.001653551442175"/>
    <x v="0"/>
    <n v="0"/>
    <n v="0"/>
    <n v="0"/>
    <n v="1"/>
    <n v="0"/>
    <n v="0"/>
    <n v="2256.189689389158"/>
    <n v="-870.95817992366028"/>
    <n v="0.62874557355378535"/>
    <n v="2326.9826781439588"/>
    <n v="-941.751168678461"/>
    <n v="0.67985110231996015"/>
    <n v="2203.8879855299465"/>
    <n v="-818.65647606444873"/>
    <n v="0.59098892168597406"/>
    <n v="1263.847076659267"/>
    <n v="121.38443280623073"/>
    <n v="8.7627542383199072E-2"/>
    <n v="1237.1124031261979"/>
    <n v="148.11910633929983"/>
    <n v="0.10692732971144493"/>
    <n v="983.43009599591676"/>
    <n v="401.80141346958101"/>
    <n v="0.29006083872912997"/>
    <n v="7.0122041708297926"/>
    <n v="1378.2193052946679"/>
    <n v="0.99493788285718709"/>
    <n v="6.9971477926781427"/>
    <n v="1378.2343616728197"/>
    <n v="0.9949487520715018"/>
    <n v="6.8992108768525906"/>
    <n v="1378.3322985886452"/>
    <n v="0.99501945282813076"/>
    <n v="6.9229473953051137"/>
    <n v="1378.3085620701927"/>
    <n v="0.99500231741192757"/>
    <n v="6.905824750656576"/>
    <n v="1378.3256847148411"/>
    <n v="0.99501467826607459"/>
    <n v="6.94210415900685"/>
    <n v="1378.2894053064908"/>
    <n v="0.99498848812521912"/>
  </r>
  <r>
    <x v="510"/>
    <x v="3"/>
    <d v="2017-10-01T00:00:00"/>
    <n v="951.48885175757346"/>
    <n v="1162.930818814812"/>
    <n v="930.28072408354137"/>
    <n v="6.8354863944518636"/>
    <n v="6.8580279701752627"/>
    <n v="140.96131137149237"/>
    <n v="139.57934734714769"/>
    <n v="140.26348309737608"/>
    <n v="4.943522675948695"/>
    <n v="4.9484854652908243"/>
    <n v="70.480655685746186"/>
    <n v="70.182850098355502"/>
    <n v="70.271307203511299"/>
    <n v="4.252363567614136"/>
    <n v="4.2553382847308789"/>
    <x v="510"/>
    <n v="6.4133860281393575"/>
    <x v="0"/>
    <n v="40"/>
    <x v="510"/>
    <n v="16.031372638014695"/>
    <x v="0"/>
    <n v="0"/>
    <n v="0"/>
    <n v="0"/>
    <n v="1"/>
    <n v="0"/>
    <n v="0"/>
    <n v="2265.4542608284864"/>
    <n v="-1655.4987459134195"/>
    <n v="2.7141303020170882"/>
    <n v="2333.1096868854233"/>
    <n v="-1723.1541719703564"/>
    <n v="2.8250489254290883"/>
    <n v="2207.9195635679976"/>
    <n v="-1597.9640486529306"/>
    <n v="2.6198042473235748"/>
    <n v="1265.9250967038734"/>
    <n v="-655.96958178880629"/>
    <n v="1.0754383979627538"/>
    <n v="1239.5709851489967"/>
    <n v="-629.61547023392961"/>
    <n v="1.0322317854960292"/>
    <n v="986.46722439135328"/>
    <n v="-376.51170947628623"/>
    <n v="0.61727732641078492"/>
    <n v="7.0133055181197932"/>
    <n v="602.94220939694731"/>
    <n v="0.98850193932733554"/>
    <n v="6.9978576586819186"/>
    <n v="602.95765725638512"/>
    <n v="0.98852726553401793"/>
    <n v="6.9023613251839233"/>
    <n v="603.0531535898831"/>
    <n v="0.98868382831796331"/>
    <n v="6.9247584785813316"/>
    <n v="603.03075643648572"/>
    <n v="0.98864710899524277"/>
    <n v="6.9069723978317512"/>
    <n v="603.04854251723532"/>
    <n v="0.98867626863117475"/>
    <n v="6.9449642013255408"/>
    <n v="603.01055071374151"/>
    <n v="0.98861398244379739"/>
  </r>
  <r>
    <x v="511"/>
    <x v="3"/>
    <d v="2017-10-08T00:00:00"/>
    <n v="961.00374027514931"/>
    <n v="1174.5601270029601"/>
    <n v="939.49762894102366"/>
    <n v="6.8453452951047513"/>
    <n v="6.8679783010284305"/>
    <n v="142.3709244852073"/>
    <n v="140.97513591617749"/>
    <n v="141.66611792834982"/>
    <n v="4.9534730068018629"/>
    <n v="4.9584357961439922"/>
    <n v="71.185462242603649"/>
    <n v="70.884678599329206"/>
    <n v="70.974020275546408"/>
    <n v="4.2623138984673039"/>
    <n v="4.2652886155840468"/>
    <x v="511"/>
    <n v="6.326223060698533"/>
    <x v="0"/>
    <n v="41"/>
    <x v="511"/>
    <n v="16.061132200373919"/>
    <x v="0"/>
    <n v="0"/>
    <n v="0"/>
    <n v="0"/>
    <n v="1"/>
    <n v="0"/>
    <n v="0"/>
    <n v="2274.8114779822081"/>
    <n v="-1715.7703410318636"/>
    <n v="3.0691307448171976"/>
    <n v="2339.2979657143023"/>
    <n v="-1780.2568287639579"/>
    <n v="3.184482699208028"/>
    <n v="2211.9914573864289"/>
    <n v="-1652.9503204360844"/>
    <n v="2.9567597287261953"/>
    <n v="1268.0238969489255"/>
    <n v="-708.98275999858106"/>
    <n v="1.268212146008058"/>
    <n v="1242.0541529920233"/>
    <n v="-683.01301604167884"/>
    <n v="1.2217580619695003"/>
    <n v="989.53472407074423"/>
    <n v="-430.49358712039975"/>
    <n v="0.77005708286300467"/>
    <n v="7.0144068654097937"/>
    <n v="552.02673008493468"/>
    <n v="0.98745278942498849"/>
    <n v="6.9985675246856953"/>
    <n v="552.04256942565883"/>
    <n v="0.98748112247541586"/>
    <n v="6.905511773515256"/>
    <n v="552.13562517682919"/>
    <n v="0.98764757847484008"/>
    <n v="6.9265695618575496"/>
    <n v="552.11456738848688"/>
    <n v="0.98760991078466409"/>
    <n v="6.9081132176732023"/>
    <n v="552.13302373267129"/>
    <n v="0.9876429250710278"/>
    <n v="6.9478281388670071"/>
    <n v="552.09330881147753"/>
    <n v="0.98757188392831263"/>
  </r>
  <r>
    <x v="512"/>
    <x v="3"/>
    <d v="2017-10-15T00:00:00"/>
    <n v="970.61377767790066"/>
    <n v="1186.3057282729899"/>
    <n v="948.83247356208676"/>
    <n v="6.8552322535874541"/>
    <n v="6.8779286318815984"/>
    <n v="143.79463373005939"/>
    <n v="142.38488482311845"/>
    <n v="143.08277910763334"/>
    <n v="4.9634233376550307"/>
    <n v="4.9683861269971601"/>
    <n v="71.897316865029694"/>
    <n v="71.593525385319538"/>
    <n v="71.683760478301878"/>
    <n v="4.2722642293204718"/>
    <n v="4.2752389464372147"/>
    <x v="512"/>
    <n v="6.4556900093062373"/>
    <x v="0"/>
    <n v="42"/>
    <x v="512"/>
    <n v="16.090919820562959"/>
    <x v="0"/>
    <n v="0"/>
    <n v="0"/>
    <n v="0"/>
    <n v="1"/>
    <n v="0"/>
    <n v="0"/>
    <n v="2284.262267307467"/>
    <n v="-1647.9496308573489"/>
    <n v="2.5898426912452734"/>
    <n v="2345.5481273314708"/>
    <n v="-1709.2354908813527"/>
    <n v="2.686156761583256"/>
    <n v="2216.1040701430447"/>
    <n v="-1579.7914336929266"/>
    <n v="2.4827283684107222"/>
    <n v="1270.1436851964284"/>
    <n v="-633.83104874631033"/>
    <n v="0.9961000496270952"/>
    <n v="1244.5621525134804"/>
    <n v="-608.24951606336242"/>
    <n v="0.95589727630852173"/>
    <n v="992.63289874692896"/>
    <n v="-356.32026229681094"/>
    <n v="0.55997671881020972"/>
    <n v="7.0155082126997943"/>
    <n v="629.29712823741818"/>
    <n v="0.98897474635764238"/>
    <n v="6.9992773906894721"/>
    <n v="629.31335905942854"/>
    <n v="0.98900025397933744"/>
    <n v="6.9086622218465887"/>
    <n v="629.40397422827141"/>
    <n v="0.98914266065752066"/>
    <n v="6.9283806451337675"/>
    <n v="629.38425580498426"/>
    <n v="0.98911167208027484"/>
    <n v="6.9092493048044741"/>
    <n v="629.40338714531356"/>
    <n v="0.98914173802464456"/>
    <n v="6.9506947765782927"/>
    <n v="629.36194167353972"/>
    <n v="0.98907660420614141"/>
  </r>
  <r>
    <x v="513"/>
    <x v="3"/>
    <d v="2017-10-22T00:00:00"/>
    <n v="980.31991545467963"/>
    <n v="1198.1687855557195"/>
    <n v="958.27870612986453"/>
    <n v="6.8651386606393769"/>
    <n v="6.8878789627347663"/>
    <n v="145.23258006735995"/>
    <n v="143.8087324452392"/>
    <n v="144.51360689870967"/>
    <n v="4.9733736685081995"/>
    <n v="4.978336457850328"/>
    <n v="72.616290033679974"/>
    <n v="72.309460639171846"/>
    <n v="72.400598083084887"/>
    <n v="4.2822145601736397"/>
    <n v="4.2851892772903826"/>
    <x v="513"/>
    <n v="6.3365659226404123"/>
    <x v="0"/>
    <n v="43"/>
    <x v="513"/>
    <n v="16.120726889321215"/>
    <x v="0"/>
    <n v="0"/>
    <n v="0"/>
    <n v="0"/>
    <n v="1"/>
    <n v="0"/>
    <n v="0"/>
    <n v="2293.8075645259783"/>
    <n v="-1728.9543372646558"/>
    <n v="3.0608913144525176"/>
    <n v="2351.86079056481"/>
    <n v="-1787.0075633034876"/>
    <n v="3.1636670856387803"/>
    <n v="2220.2578090272268"/>
    <n v="-1655.4045817659044"/>
    <n v="2.9306809306766191"/>
    <n v="1272.2846713264062"/>
    <n v="-707.43144406508372"/>
    <n v="1.2524163976101339"/>
    <n v="1247.0952320301517"/>
    <n v="-682.24200476882925"/>
    <n v="1.2078217346418707"/>
    <n v="995.76205516987557"/>
    <n v="-430.90882790855312"/>
    <n v="0.76286866589716484"/>
    <n v="7.0166095599897949"/>
    <n v="557.83661770133267"/>
    <n v="0.98757799509439004"/>
    <n v="6.999987256693248"/>
    <n v="557.85324000462924"/>
    <n v="0.98760742274478541"/>
    <n v="6.9118126701779197"/>
    <n v="557.94141459114451"/>
    <n v="0.98776352451115546"/>
    <n v="6.9301917284099854"/>
    <n v="557.92303553291242"/>
    <n v="0.98773098675206139"/>
    <n v="6.9103821114097013"/>
    <n v="557.94284514991273"/>
    <n v="0.98776605713148791"/>
    <n v="6.9535632859396665"/>
    <n v="557.89966397538274"/>
    <n v="0.98768961041498538"/>
  </r>
  <r>
    <x v="514"/>
    <x v="3"/>
    <d v="2017-10-29T00:00:00"/>
    <n v="990.1231146092266"/>
    <n v="1210.1504734112771"/>
    <n v="967.83202867367311"/>
    <n v="6.8750585481220838"/>
    <n v="6.8978292935879351"/>
    <n v="146.68490586803358"/>
    <n v="145.24681915663638"/>
    <n v="145.95874296769676"/>
    <n v="4.9833239993613674"/>
    <n v="4.9882867887034967"/>
    <n v="73.342452934016791"/>
    <n v="73.032555245563302"/>
    <n v="73.12460406391574"/>
    <n v="4.2921648910268084"/>
    <n v="4.2951396081435513"/>
    <x v="514"/>
    <n v="6.3016460475420031"/>
    <x v="0"/>
    <n v="44"/>
    <x v="514"/>
    <n v="16.150547438510259"/>
    <x v="0"/>
    <n v="0"/>
    <n v="0"/>
    <n v="0"/>
    <n v="1"/>
    <n v="0"/>
    <n v="0"/>
    <n v="2303.4483147166748"/>
    <n v="-1757.9792751803709"/>
    <n v="3.2228763646692142"/>
    <n v="2358.2365804304832"/>
    <n v="-1812.7675408941793"/>
    <n v="3.3233188494716206"/>
    <n v="2224.4530853002507"/>
    <n v="-1678.9840457639468"/>
    <n v="3.0780556256524281"/>
    <n v="1274.4470673176838"/>
    <n v="-728.97802778137998"/>
    <n v="1.3364242054894164"/>
    <n v="1249.6536423419902"/>
    <n v="-704.18460280568638"/>
    <n v="1.2909708008438106"/>
    <n v="998.92250315705178"/>
    <n v="-453.45346362074793"/>
    <n v="0.8313092600200056"/>
    <n v="7.0177109072797954"/>
    <n v="538.45132862902403"/>
    <n v="0.98713453853724586"/>
    <n v="7.0006971226970247"/>
    <n v="538.46834241360682"/>
    <n v="0.98716572964682237"/>
    <n v="6.9149631185092524"/>
    <n v="538.55407641779459"/>
    <n v="0.98732290447797444"/>
    <n v="6.9320028116862034"/>
    <n v="538.53703672461768"/>
    <n v="0.98729166587057082"/>
    <n v="6.9115126441764865"/>
    <n v="538.55752689212738"/>
    <n v="0.98732923017949492"/>
    <n v="6.9564330926021007"/>
    <n v="538.51260644370177"/>
    <n v="0.98724687821234425"/>
  </r>
  <r>
    <x v="515"/>
    <x v="3"/>
    <d v="2017-11-05T00:00:00"/>
    <n v="1000.0243457553188"/>
    <n v="1222.2519781453896"/>
    <n v="977.48972379816678"/>
    <n v="6.8849877790658134"/>
    <n v="6.9077796244411029"/>
    <n v="148.15175492671389"/>
    <n v="146.69928704167512"/>
    <n v="147.41833039737372"/>
    <n v="4.9932743302145353"/>
    <n v="4.9982371195566646"/>
    <n v="74.075877463356946"/>
    <n v="73.762880798018841"/>
    <n v="73.855850104554889"/>
    <n v="4.3021152218799763"/>
    <n v="4.3050899389967192"/>
    <x v="515"/>
    <n v="6.4545412203340753"/>
    <x v="0"/>
    <n v="45"/>
    <x v="515"/>
    <n v="16.180377331160326"/>
    <x v="0"/>
    <n v="0"/>
    <n v="0"/>
    <n v="0"/>
    <n v="1"/>
    <n v="0"/>
    <n v="0"/>
    <n v="2313.1854724092782"/>
    <n v="-1677.6034051834818"/>
    <n v="2.6394756738589633"/>
    <n v="2364.6761281948129"/>
    <n v="-1729.0940609690165"/>
    <n v="2.7204890605491863"/>
    <n v="2228.6903143360041"/>
    <n v="-1593.1082471102077"/>
    <n v="2.5065342923595129"/>
    <n v="1276.6310872688741"/>
    <n v="-641.0490200430778"/>
    <n v="1.0086014900343929"/>
    <n v="1252.2376367569468"/>
    <n v="-616.65556953115049"/>
    <n v="0.97022178775864987"/>
    <n v="1002.1145556240995"/>
    <n v="-366.53248839830314"/>
    <n v="0.57668790121494906"/>
    <n v="7.018812254569796"/>
    <n v="628.56325497122657"/>
    <n v="0.98895687493952489"/>
    <n v="7.0014069887008006"/>
    <n v="628.58066023709557"/>
    <n v="0.98898425970502812"/>
    <n v="6.9181135668405851"/>
    <n v="628.66395365895573"/>
    <n v="0.9891153103217073"/>
    <n v="6.9338138949624231"/>
    <n v="628.64825333083388"/>
    <n v="0.989090608038664"/>
    <n v="6.9126416009164231"/>
    <n v="628.66942562487986"/>
    <n v="0.98912391969916813"/>
    <n v="6.9593037984406871"/>
    <n v="628.62276342735561"/>
    <n v="0.98905050322011623"/>
  </r>
  <r>
    <x v="516"/>
    <x v="3"/>
    <d v="2017-11-12T00:00:00"/>
    <n v="1010.0245892128719"/>
    <n v="1234.4744979268435"/>
    <n v="987.25018342257829"/>
    <n v="6.8949234859581603"/>
    <n v="6.9177299552942708"/>
    <n v="149.63327247598104"/>
    <n v="148.16627975882807"/>
    <n v="148.89251370134747"/>
    <n v="5.0032246610677031"/>
    <n v="5.0081874504098325"/>
    <n v="74.816636237990522"/>
    <n v="74.500509605999014"/>
    <n v="74.594408605600449"/>
    <n v="4.3120655527331442"/>
    <n v="4.3150402698498871"/>
    <x v="516"/>
    <n v="6.2942778177807117"/>
    <x v="0"/>
    <n v="46"/>
    <x v="516"/>
    <n v="16.210213699759009"/>
    <x v="0"/>
    <n v="0"/>
    <n v="0"/>
    <n v="0"/>
    <n v="1"/>
    <n v="0"/>
    <n v="0"/>
    <n v="2323.0200016788081"/>
    <n v="-1781.555332675716"/>
    <n v="3.2902522263470946"/>
    <n v="2371.180071436786"/>
    <n v="-1829.715402433694"/>
    <n v="3.3791962932732837"/>
    <n v="2232.9699156621159"/>
    <n v="-1691.5052466590239"/>
    <n v="3.1239438942033071"/>
    <n v="1278.8369474195765"/>
    <n v="-737.37227841648451"/>
    <n v="1.3618105125383051"/>
    <n v="1254.8474711160529"/>
    <n v="-713.38280211296092"/>
    <n v="1.3175057265073138"/>
    <n v="1005.3385286158179"/>
    <n v="-463.87385961272594"/>
    <n v="0.85670199030119365"/>
    <n v="7.0199136018597974"/>
    <n v="534.44475540123221"/>
    <n v="0.98703532473358901"/>
    <n v="7.0021168547045773"/>
    <n v="534.46255214838743"/>
    <n v="0.98706819252381428"/>
    <n v="6.9212640151719178"/>
    <n v="534.5434049879201"/>
    <n v="0.98721751498963939"/>
    <n v="6.935624978238641"/>
    <n v="534.52904402485342"/>
    <n v="0.9871909925517246"/>
    <n v="6.9137694653128623"/>
    <n v="534.55089953777917"/>
    <n v="0.98723135624335012"/>
    <n v="6.9621751274978605"/>
    <n v="534.50249387559415"/>
    <n v="0.98714195860587517"/>
  </r>
  <r>
    <x v="517"/>
    <x v="3"/>
    <d v="2017-11-19T00:00:00"/>
    <n v="1020.1248351050006"/>
    <n v="1246.8192429061119"/>
    <n v="997.11257892730487"/>
    <n v="6.9048636812674626"/>
    <n v="6.9276802861474387"/>
    <n v="151.12960520074085"/>
    <n v="149.64794247978446"/>
    <n v="150.38143883836096"/>
    <n v="5.0131749919208719"/>
    <n v="5.0181377812630004"/>
    <n v="75.564802600370427"/>
    <n v="75.245514702058998"/>
    <n v="75.340352691656449"/>
    <n v="4.3220158835863121"/>
    <n v="4.324990600703055"/>
    <x v="517"/>
    <n v="6.34231255984119"/>
    <x v="0"/>
    <n v="47"/>
    <x v="517"/>
    <n v="16.240054556774645"/>
    <x v="0"/>
    <n v="0"/>
    <n v="0"/>
    <n v="0"/>
    <n v="1"/>
    <n v="0"/>
    <n v="0"/>
    <n v="2332.9528762410328"/>
    <n v="-1764.8442977082702"/>
    <n v="3.106526400756493"/>
    <n v="2377.7490541111788"/>
    <n v="-1809.6404755784163"/>
    <n v="3.1853778378987374"/>
    <n v="2237.2923130014888"/>
    <n v="-1669.1837344687262"/>
    <n v="2.9381421044189802"/>
    <n v="1281.0648661717858"/>
    <n v="-712.95628763902323"/>
    <n v="1.2549648334484838"/>
    <n v="1257.48340381875"/>
    <n v="-689.37482528598753"/>
    <n v="1.2134561091585976"/>
    <n v="1008.5947413374533"/>
    <n v="-440.48616280469082"/>
    <n v="0.77535559125391418"/>
    <n v="7.0210149491497971"/>
    <n v="561.08756358361268"/>
    <n v="0.98764142064659044"/>
    <n v="7.0028267207083541"/>
    <n v="561.10575181205422"/>
    <n v="0.98767343605549085"/>
    <n v="6.9244144635032487"/>
    <n v="561.18416406925928"/>
    <n v="0.98781145941962933"/>
    <n v="6.9374360615148589"/>
    <n v="561.17114247124766"/>
    <n v="0.98778853845257542"/>
    <n v="6.9148965726166569"/>
    <n v="561.19368196014591"/>
    <n v="0.98782821306716484"/>
    <n v="6.9650468885017682"/>
    <n v="561.14353164426075"/>
    <n v="0.9877399371322817"/>
  </r>
  <r>
    <x v="518"/>
    <x v="3"/>
    <d v="2017-11-26T00:00:00"/>
    <n v="1030.3260834560506"/>
    <n v="1259.2874353351731"/>
    <n v="1007.0766302859286"/>
    <n v="6.9148069874259965"/>
    <n v="6.9376306170006066"/>
    <n v="152.64090125274825"/>
    <n v="151.14442186626636"/>
    <n v="151.88525322674457"/>
    <n v="5.0231253227740398"/>
    <n v="5.0280881121161682"/>
    <n v="76.320450626374125"/>
    <n v="75.997969849079581"/>
    <n v="76.093756218573006"/>
    <n v="4.3319662144394799"/>
    <n v="4.3349409315562228"/>
    <x v="518"/>
    <n v="6.3023855817428691"/>
    <x v="0"/>
    <n v="48"/>
    <x v="518"/>
    <n v="16.269898524639515"/>
    <x v="0"/>
    <n v="0"/>
    <n v="0"/>
    <n v="0"/>
    <n v="1"/>
    <n v="0"/>
    <n v="0"/>
    <n v="2342.9850795488796"/>
    <n v="-1797.1124978040846"/>
    <n v="3.292183117276013"/>
    <n v="2384.3837266123155"/>
    <n v="-1838.5111448675204"/>
    <n v="3.3680225135891813"/>
    <n v="2241.6579343142548"/>
    <n v="-1695.7853525694597"/>
    <n v="3.1065589466852339"/>
    <n v="1283.3150641115171"/>
    <n v="-737.44248236672206"/>
    <n v="1.350942522171757"/>
    <n v="1260.1456958484744"/>
    <n v="-714.27311410367929"/>
    <n v="1.3084978765935058"/>
    <n v="1011.8835161863053"/>
    <n v="-466.01093444151024"/>
    <n v="0.85369910493027557"/>
    <n v="7.0221162964397985"/>
    <n v="538.85046544835529"/>
    <n v="0.98713597910707529"/>
    <n v="7.00353658671213"/>
    <n v="538.86904515808294"/>
    <n v="0.98717001582250852"/>
    <n v="6.9275649118345815"/>
    <n v="538.9450168329605"/>
    <n v="0.98730919056294841"/>
    <n v="6.9392471447910768"/>
    <n v="538.93333460000395"/>
    <n v="0.98728778953760432"/>
    <n v="6.9160231551917768"/>
    <n v="538.95655858960333"/>
    <n v="0.98733033424561134"/>
    <n v="6.9679189488809756"/>
    <n v="538.90466279591408"/>
    <n v="0.98723526481837731"/>
  </r>
  <r>
    <x v="519"/>
    <x v="3"/>
    <d v="2017-12-03T00:00:00"/>
    <n v="1040.6293442906112"/>
    <n v="1271.8803096885249"/>
    <n v="1017.1424444873333"/>
    <n v="6.9247524496499704"/>
    <n v="6.9475809478537753"/>
    <n v="154.16731026527572"/>
    <n v="152.65586606577102"/>
    <n v="153.404105759012"/>
    <n v="5.0330756536272077"/>
    <n v="5.0380384429693361"/>
    <n v="77.083655132637858"/>
    <n v="76.757949547570377"/>
    <n v="76.854693780758737"/>
    <n v="4.3419165452926487"/>
    <n v="4.3448912624093916"/>
    <x v="519"/>
    <n v="6.3585367880109347"/>
    <x v="0"/>
    <n v="49"/>
    <x v="519"/>
    <n v="16.299744648569828"/>
    <x v="0"/>
    <n v="0"/>
    <n v="0"/>
    <n v="0"/>
    <n v="1"/>
    <n v="0"/>
    <n v="0"/>
    <n v="2353.1176048898055"/>
    <n v="-1775.7167267895534"/>
    <n v="3.0753620130124593"/>
    <n v="2391.0847458384633"/>
    <n v="-1813.6838677382111"/>
    <n v="3.1411172662319835"/>
    <n v="2246.067211840149"/>
    <n v="-1668.6663337398968"/>
    <n v="2.8899615449669813"/>
    <n v="1285.5877640306458"/>
    <n v="-708.18688593039349"/>
    <n v="1.2265081554092012"/>
    <n v="1262.8346107984958"/>
    <n v="-685.43373269824349"/>
    <n v="1.1871019922128241"/>
    <n v="1015.2051787836456"/>
    <n v="-437.80430068339331"/>
    <n v="0.75823282798572178"/>
    <n v="7.0232176437297991"/>
    <n v="570.37766045652245"/>
    <n v="0.9878364964271662"/>
    <n v="7.0042464527159067"/>
    <n v="570.39663164753631"/>
    <n v="0.98786935261380082"/>
    <n v="6.9307153601659142"/>
    <n v="570.47016274008638"/>
    <n v="0.98799670103902659"/>
    <n v="6.9410582280672948"/>
    <n v="570.45981987218499"/>
    <n v="0.98797878823651164"/>
    <n v="6.917149374088277"/>
    <n v="570.48372872616403"/>
    <n v="0.98802019595666901"/>
    <n v="6.9707912167510298"/>
    <n v="570.43008688350119"/>
    <n v="0.98792729370331722"/>
  </r>
  <r>
    <x v="520"/>
    <x v="3"/>
    <d v="2017-12-10T00:00:00"/>
    <n v="1051.0356377335172"/>
    <n v="1284.5991127854099"/>
    <n v="1027.3104024611885"/>
    <n v="6.9346994061917702"/>
    <n v="6.9575312787069432"/>
    <n v="155.70898336792848"/>
    <n v="154.18242471684977"/>
    <n v="154.93814681660211"/>
    <n v="5.0430259844803755"/>
    <n v="5.0479887738225049"/>
    <n v="77.854491683964241"/>
    <n v="77.525529043046078"/>
    <n v="77.623240718566322"/>
    <n v="4.3518668761458166"/>
    <n v="4.3548415932625595"/>
    <x v="520"/>
    <n v="6.4985958951333354"/>
    <x v="0"/>
    <n v="50"/>
    <x v="520"/>
    <n v="16.329592266817961"/>
    <x v="0"/>
    <n v="0"/>
    <n v="0"/>
    <n v="0"/>
    <n v="1"/>
    <n v="0"/>
    <n v="0"/>
    <n v="2363.3514554841404"/>
    <n v="-1699.1430956836757"/>
    <n v="2.5581477116519831"/>
    <n v="2397.852775256873"/>
    <n v="-1733.6444154564083"/>
    <n v="2.6100912309763968"/>
    <n v="2250.5205821413019"/>
    <n v="-1586.3122223408373"/>
    <n v="2.3882750027677799"/>
    <n v="1287.8831909489659"/>
    <n v="-623.6748311485012"/>
    <n v="0.93897467857203698"/>
    <n v="1265.5504148980174"/>
    <n v="-601.3420550975527"/>
    <n v="0.90535153047185724"/>
    <n v="1018.5600580069595"/>
    <n v="-354.3516982064948"/>
    <n v="0.53349478816097085"/>
    <n v="7.0243189910197996"/>
    <n v="657.18404080944492"/>
    <n v="0.98942452486877774"/>
    <n v="7.0049563187196826"/>
    <n v="657.203403481745"/>
    <n v="0.98945367637223947"/>
    <n v="6.9338658084972469"/>
    <n v="657.27449399196746"/>
    <n v="0.98956070680805608"/>
    <n v="6.9428693113435127"/>
    <n v="657.26549048912113"/>
    <n v="0.98954715156938211"/>
    <n v="6.9182753409277478"/>
    <n v="657.29008445953696"/>
    <n v="0.98958417906241647"/>
    <n v="6.973663628428068"/>
    <n v="657.23469617203659"/>
    <n v="0.98950078913411588"/>
  </r>
  <r>
    <x v="521"/>
    <x v="3"/>
    <d v="2017-12-17T00:00:00"/>
    <n v="1061.5459941108525"/>
    <n v="1297.4451039132641"/>
    <n v="1037.5810799560877"/>
    <n v="6.9446473984066168"/>
    <n v="6.9674816095601111"/>
    <n v="157.26607320160778"/>
    <n v="155.72424895922876"/>
    <n v="156.48752828476813"/>
    <n v="5.0529763153335434"/>
    <n v="5.0579391046756728"/>
    <n v="78.633036600803891"/>
    <n v="78.300784333476543"/>
    <n v="78.399473125751996"/>
    <n v="4.3618172069989845"/>
    <n v="4.3647919241157274"/>
    <x v="521"/>
    <n v="6.3486597852724662"/>
    <x v="0"/>
    <n v="51"/>
    <x v="521"/>
    <n v="16.359440920739146"/>
    <x v="0"/>
    <n v="0"/>
    <n v="0"/>
    <n v="0"/>
    <n v="1"/>
    <n v="0"/>
    <n v="0"/>
    <n v="2373.6876445844182"/>
    <n v="-1801.9616848116925"/>
    <n v="3.1517926622188255"/>
    <n v="2404.688484969467"/>
    <n v="-1832.9625251967414"/>
    <n v="3.2060159135075588"/>
    <n v="2255.0184861454663"/>
    <n v="-1683.2925263727407"/>
    <n v="2.9442296568829724"/>
    <n v="1290.2015721364692"/>
    <n v="-718.47561236374338"/>
    <n v="1.2566783090439937"/>
    <n v="1268.2933770385343"/>
    <n v="-696.56741726580856"/>
    <n v="1.2183589101721217"/>
    <n v="1021.9484860225064"/>
    <n v="-450.22252624978057"/>
    <n v="0.78747959324560735"/>
    <n v="7.0254203383098002"/>
    <n v="564.70053943441599"/>
    <n v="0.98771190949401255"/>
    <n v="7.0056661847234594"/>
    <n v="564.72029358800228"/>
    <n v="0.98774646128101573"/>
    <n v="6.9370162568285778"/>
    <n v="564.78894351589724"/>
    <n v="0.9878665361643082"/>
    <n v="6.9446803946197306"/>
    <n v="564.78127937810609"/>
    <n v="0.9878531308996702"/>
    <n v="6.919401133073011"/>
    <n v="564.80655863965274"/>
    <n v="0.98789734659621953"/>
    <n v="6.9765361397740078"/>
    <n v="564.74942363295179"/>
    <n v="0.98779741234323637"/>
  </r>
  <r>
    <x v="522"/>
    <x v="3"/>
    <d v="2017-12-24T00:00:00"/>
    <n v="1072.1614540519608"/>
    <n v="1310.4195549523965"/>
    <n v="1047.9551921848495"/>
    <n v="6.9545961084181354"/>
    <n v="6.977431940413279"/>
    <n v="158.83873393362384"/>
    <n v="157.28149144642629"/>
    <n v="158.05240356761581"/>
    <n v="5.0629266461867122"/>
    <n v="5.0678894355288406"/>
    <n v="79.419366966811921"/>
    <n v="79.083792176811301"/>
    <n v="79.183467857009504"/>
    <n v="4.3717675378521523"/>
    <n v="4.3747422549688952"/>
    <x v="522"/>
    <n v="6.4863112915356229"/>
    <x v="0"/>
    <n v="52"/>
    <x v="522"/>
    <n v="16.389290292456998"/>
    <x v="0"/>
    <n v="0"/>
    <n v="0"/>
    <n v="0"/>
    <n v="1"/>
    <n v="0"/>
    <n v="0"/>
    <n v="2384.1271955756993"/>
    <n v="-1728.0284584457424"/>
    <n v="2.63379330069258"/>
    <n v="2411.5925517791861"/>
    <n v="-1755.4938146492293"/>
    <n v="2.6756549209780141"/>
    <n v="2259.5613691896724"/>
    <n v="-1603.4626320597156"/>
    <n v="2.4439349465507498"/>
    <n v="1292.5431371358472"/>
    <n v="-636.44440000589043"/>
    <n v="0.97004362908844721"/>
    <n v="1271.0637688004563"/>
    <n v="-614.96503167049946"/>
    <n v="0.93730561707923266"/>
    <n v="1025.3707983182087"/>
    <n v="-369.27206118825188"/>
    <n v="0.56283001367080565"/>
    <n v="7.0265216855998007"/>
    <n v="649.07221544435697"/>
    <n v="0.98929045083010414"/>
    <n v="7.0063760507272352"/>
    <n v="649.09236107922959"/>
    <n v="0.98932115601780313"/>
    <n v="6.9401667051599105"/>
    <n v="649.15857042479695"/>
    <n v="0.98942206970932611"/>
    <n v="6.9464914778959486"/>
    <n v="649.15224565206086"/>
    <n v="0.98941242973842203"/>
    <n v="6.9205268041424954"/>
    <n v="649.17821032581435"/>
    <n v="0.98945200407728928"/>
    <n v="6.9794087201977399"/>
    <n v="649.11932840975908"/>
    <n v="0.98936225856686066"/>
  </r>
  <r>
    <x v="523"/>
    <x v="3"/>
    <d v="2017-12-31T00:00:00"/>
    <n v="1082.8830685924804"/>
    <n v="1323.5237505019204"/>
    <n v="1058.4335551071385"/>
    <n v="6.9645453159141635"/>
    <n v="6.9873822712664468"/>
    <n v="160.42712127296008"/>
    <n v="158.85430635969317"/>
    <n v="159.63292760329196"/>
    <n v="5.0728769770398801"/>
    <n v="5.0778397663820085"/>
    <n v="80.213560636480025"/>
    <n v="79.874630098579402"/>
    <n v="79.975302535579587"/>
    <n v="4.3817178687053202"/>
    <n v="4.3846925858220631"/>
    <x v="523"/>
    <n v="6.5600580479773081"/>
    <x v="0"/>
    <n v="53"/>
    <x v="523"/>
    <n v="16.419140161659364"/>
    <x v="0"/>
    <n v="0"/>
    <n v="0"/>
    <n v="0"/>
    <n v="1"/>
    <n v="0"/>
    <n v="0"/>
    <n v="2394.6711420768929"/>
    <n v="-1688.3584486482875"/>
    <n v="2.3903838404101232"/>
    <n v="2418.5656592570031"/>
    <n v="-1712.2529658283977"/>
    <n v="2.4242137820243967"/>
    <n v="2264.1496810643202"/>
    <n v="-1557.8369876357149"/>
    <n v="2.2055910960252088"/>
    <n v="1294.9081177852195"/>
    <n v="-588.5954243566141"/>
    <n v="0.83333547567924293"/>
    <n v="1273.8618644799976"/>
    <n v="-567.54917105139225"/>
    <n v="0.80353811609469616"/>
    <n v="1028.8273337368682"/>
    <n v="-322.51464030826287"/>
    <n v="0.4566173641064018"/>
    <n v="7.0276230328898013"/>
    <n v="699.28507039571559"/>
    <n v="0.99005026654869233"/>
    <n v="7.007085916731012"/>
    <n v="699.30560751187431"/>
    <n v="0.99007934307011103"/>
    <n v="6.9433171534912432"/>
    <n v="699.36937627511418"/>
    <n v="0.99016962710979084"/>
    <n v="6.9483025611721665"/>
    <n v="699.36439086743326"/>
    <n v="0.99016256875203046"/>
    <n v="6.9216523912977905"/>
    <n v="699.39104103730756"/>
    <n v="0.99020030015643845"/>
    <n v="6.9822813484973283"/>
    <n v="699.33041208010809"/>
    <n v="0.99011446146521354"/>
  </r>
  <r>
    <x v="524"/>
    <x v="3"/>
    <d v="2018-01-07T00:00:00"/>
    <n v="1093.7118992784053"/>
    <n v="1336.7589880069397"/>
    <n v="1069.0170583585186"/>
    <n v="6.9744948682022363"/>
    <n v="6.9973326021196156"/>
    <n v="162.03139248568968"/>
    <n v="160.44284942269144"/>
    <n v="161.22925687932488"/>
    <n v="5.0828273078930479"/>
    <n v="5.0877900972351773"/>
    <n v="81.015696242844825"/>
    <n v="80.6733763995652"/>
    <n v="80.775055560935385"/>
    <n v="4.391668199558489"/>
    <n v="4.3946429166752319"/>
    <x v="524"/>
    <n v="6.3896125148553189"/>
    <x v="1"/>
    <n v="2"/>
    <x v="524"/>
    <n v="16.448990375653771"/>
    <x v="0"/>
    <n v="0"/>
    <n v="0"/>
    <n v="0"/>
    <n v="1"/>
    <n v="0"/>
    <n v="0"/>
    <n v="2405.3205280430989"/>
    <n v="-1809.6947892014841"/>
    <n v="3.0383085739730058"/>
    <n v="2425.6084978095978"/>
    <n v="-1829.982758967983"/>
    <n v="3.0723701808571464"/>
    <n v="2268.7838760577151"/>
    <n v="-1673.1581372161004"/>
    <n v="2.8090762841614154"/>
    <n v="1297.296748241085"/>
    <n v="-701.67100939947034"/>
    <n v="1.1780401074743592"/>
    <n v="1276.6879411163343"/>
    <n v="-681.06220227471965"/>
    <n v="1.1434398446233429"/>
    <n v="1032.3184345097141"/>
    <n v="-436.69269566809942"/>
    <n v="0.73316626060752255"/>
    <n v="7.0287243801798018"/>
    <n v="588.59701446143481"/>
    <n v="0.9881994280605646"/>
    <n v="7.0077957827347888"/>
    <n v="588.61794305887986"/>
    <n v="0.98823456522150355"/>
    <n v="6.9464676018225742"/>
    <n v="588.67927123979212"/>
    <n v="0.98833752951084319"/>
    <n v="6.9501136444483844"/>
    <n v="588.67562519716626"/>
    <n v="0.98833140814571729"/>
    <n v="6.9227779202946031"/>
    <n v="588.70296092132003"/>
    <n v="0.98837730227414589"/>
    <n v="6.9851540099782818"/>
    <n v="588.64058483163637"/>
    <n v="0.98827257864382567"/>
  </r>
  <r>
    <x v="525"/>
    <x v="3"/>
    <d v="2018-01-14T00:00:00"/>
    <n v="1104.6490182711893"/>
    <n v="1350.1265778870093"/>
    <n v="1079.7066463323197"/>
    <n v="6.9844446594554777"/>
    <n v="7.0072829329727835"/>
    <n v="163.65170641054658"/>
    <n v="162.04727791661901"/>
    <n v="162.84154944811814"/>
    <n v="5.0927776387462158"/>
    <n v="5.0977404280883452"/>
    <n v="81.82585320527329"/>
    <n v="81.480110163560852"/>
    <n v="81.582806116544745"/>
    <n v="4.4016185304116568"/>
    <n v="4.4045932475283998"/>
    <x v="525"/>
    <n v="6.3602547276638806"/>
    <x v="1"/>
    <n v="3"/>
    <x v="525"/>
    <n v="16.47884082861335"/>
    <x v="0"/>
    <n v="0"/>
    <n v="0"/>
    <n v="0"/>
    <n v="1"/>
    <n v="0"/>
    <n v="0"/>
    <n v="2416.0764078689663"/>
    <n v="-1837.6827373700357"/>
    <n v="3.1772179245751859"/>
    <n v="2432.7217647477191"/>
    <n v="-1854.3280942487886"/>
    <n v="3.2059965190304025"/>
    <n v="2273.4644130010438"/>
    <n v="-1695.0707425021133"/>
    <n v="2.9306523030238587"/>
    <n v="1299.7092650015095"/>
    <n v="-721.31559450257907"/>
    <n v="1.2471014661698532"/>
    <n v="1279.5422785190344"/>
    <n v="-701.14860802010401"/>
    <n v="1.2122342338485197"/>
    <n v="1035.8444462902887"/>
    <n v="-457.4507757913583"/>
    <n v="0.79089865453879349"/>
    <n v="7.0298257274698033"/>
    <n v="571.36384477146066"/>
    <n v="0.98784594976392859"/>
    <n v="7.0085056487385646"/>
    <n v="571.38516485019181"/>
    <n v="0.98788281060770777"/>
    <n v="6.9496180501539069"/>
    <n v="571.44405244877646"/>
    <n v="0.98798462292272471"/>
    <n v="6.9519247277246041"/>
    <n v="571.44174577120577"/>
    <n v="0.98798063484732157"/>
    <n v="6.9239034089834917"/>
    <n v="571.46976708994691"/>
    <n v="0.98802908164086434"/>
    <n v="6.9880266944562575"/>
    <n v="571.40564380447415"/>
    <n v="0.98791821720934758"/>
  </r>
  <r>
    <x v="526"/>
    <x v="3"/>
    <d v="2018-01-21T00:00:00"/>
    <n v="1115.6955084539013"/>
    <n v="1363.6278436658795"/>
    <n v="1090.5033049687941"/>
    <n v="6.9943946163283286"/>
    <n v="7.0172332638259514"/>
    <n v="165.28822347465206"/>
    <n v="163.66775069563553"/>
    <n v="164.46996494259932"/>
    <n v="5.1027279695993846"/>
    <n v="5.107690758941513"/>
    <n v="82.644111737326028"/>
    <n v="82.294911265196475"/>
    <n v="82.398634177710207"/>
    <n v="4.4115688612648247"/>
    <n v="4.4145435783815676"/>
    <x v="526"/>
    <n v="6.5301909420745181"/>
    <x v="1"/>
    <n v="4"/>
    <x v="526"/>
    <n v="16.50869144719254"/>
    <x v="0"/>
    <n v="0"/>
    <n v="0"/>
    <n v="0"/>
    <n v="1"/>
    <n v="0"/>
    <n v="0"/>
    <n v="2426.9398464930928"/>
    <n v="-1741.4107511496911"/>
    <n v="2.5402433871568459"/>
    <n v="2439.9061643552213"/>
    <n v="-1754.3770690118197"/>
    <n v="2.5591577088832396"/>
    <n v="2278.1917553138055"/>
    <n v="-1592.6626599704039"/>
    <n v="2.3232604871024365"/>
    <n v="1302.1459069295381"/>
    <n v="-616.61681158613646"/>
    <n v="0.89947577101341702"/>
    <n v="1282.4251592957614"/>
    <n v="-596.89606395235978"/>
    <n v="0.87070857824547476"/>
    <n v="1039.405718188669"/>
    <n v="-353.87662284526732"/>
    <n v="0.51620948731286176"/>
    <n v="7.0309270747598038"/>
    <n v="678.49816826864185"/>
    <n v="0.98974379479657559"/>
    <n v="7.0092155147423414"/>
    <n v="678.51987982865933"/>
    <n v="0.98977546604169853"/>
    <n v="6.9527684984852396"/>
    <n v="678.57632684491637"/>
    <n v="0.98985780684479563"/>
    <n v="6.9537358110008203"/>
    <n v="678.57535953240085"/>
    <n v="0.98985639579963058"/>
    <n v="6.9250288697361633"/>
    <n v="678.60406647366551"/>
    <n v="0.98989827139828812"/>
    <n v="6.9908993948727813"/>
    <n v="678.53819594852882"/>
    <n v="0.98980218426561328"/>
  </r>
  <r>
    <x v="527"/>
    <x v="3"/>
    <d v="2018-01-28T00:00:00"/>
    <n v="1126.8524635384401"/>
    <n v="1377.2641221025378"/>
    <n v="1101.4080525396878"/>
    <n v="7.0043446879871345"/>
    <n v="7.0271835946791192"/>
    <n v="166.94110570939853"/>
    <n v="165.30442820251704"/>
    <n v="166.11466459202529"/>
    <n v="5.1126783004525524"/>
    <n v="5.1176410897946809"/>
    <n v="83.470552854699264"/>
    <n v="83.117860377848416"/>
    <n v="83.222620519487293"/>
    <n v="4.4215191921179926"/>
    <n v="4.4244939092347355"/>
    <x v="527"/>
    <n v="6.5441402236307589"/>
    <x v="1"/>
    <n v="5"/>
    <x v="527"/>
    <n v="16.538542180557677"/>
    <x v="0"/>
    <n v="0"/>
    <n v="0"/>
    <n v="0"/>
    <n v="1"/>
    <n v="0"/>
    <n v="0"/>
    <n v="2437.9119195034605"/>
    <n v="-1742.7531786218358"/>
    <n v="2.5069859244114734"/>
    <n v="2447.1624079587982"/>
    <n v="-1752.0036670771735"/>
    <n v="2.5202929403652772"/>
    <n v="2282.9663710496952"/>
    <n v="-1587.8076301680705"/>
    <n v="2.2840935987575404"/>
    <n v="1304.6069152768471"/>
    <n v="-609.4481743952224"/>
    <n v="0.87670360531221814"/>
    <n v="1285.3368688802557"/>
    <n v="-590.178127998631"/>
    <n v="0.84898325129328933"/>
    <n v="1043.0026028060329"/>
    <n v="-347.8438619244082"/>
    <n v="0.50038047638336591"/>
    <n v="7.0320284220498044"/>
    <n v="688.12671245957483"/>
    <n v="0.98988428396493788"/>
    <n v="7.0099253807461173"/>
    <n v="688.14881550087853"/>
    <n v="0.98991607963980155"/>
    <n v="6.9559189468165723"/>
    <n v="688.20282193480807"/>
    <n v="0.98999376899441005"/>
    <n v="6.95554689427704"/>
    <n v="688.20319398734762"/>
    <n v="0.98999430419956191"/>
    <n v="6.9261543111270871"/>
    <n v="688.23258657049757"/>
    <n v="0.99003658602876354"/>
    <n v="6.9937721063358316"/>
    <n v="688.1649687752888"/>
    <n v="0.98993931645387045"/>
  </r>
  <r>
    <x v="528"/>
    <x v="3"/>
    <d v="2018-02-04T00:00:00"/>
    <n v="1138.1209881738246"/>
    <n v="1391.0367633235633"/>
    <n v="1112.4219332299288"/>
    <n v="7.0142948392006064"/>
    <n v="7.037133925532288"/>
    <n v="168.61051676649254"/>
    <n v="166.95747248450479"/>
    <n v="167.77581123794553"/>
    <n v="5.1226286313057203"/>
    <n v="5.1275914206478488"/>
    <n v="84.305258383246269"/>
    <n v="83.949038981626899"/>
    <n v="84.054846724682164"/>
    <n v="4.4314695229711614"/>
    <n v="4.4344442400879043"/>
    <x v="528"/>
    <n v="6.5915712212039219"/>
    <x v="1"/>
    <n v="6"/>
    <x v="528"/>
    <n v="16.568392993477488"/>
    <x v="0"/>
    <n v="0"/>
    <n v="0"/>
    <n v="0"/>
    <n v="1"/>
    <n v="0"/>
    <n v="0"/>
    <n v="2448.9937132439318"/>
    <n v="-1720.0684397903799"/>
    <n v="2.3597322008618558"/>
    <n v="2454.4912139984108"/>
    <n v="-1725.5659405448589"/>
    <n v="2.3672741272494982"/>
    <n v="2287.7887329429436"/>
    <n v="-1558.8634594893917"/>
    <n v="2.1385778710946628"/>
    <n v="1307.0925337076292"/>
    <n v="-578.16726025407729"/>
    <n v="0.79317768406464628"/>
    <n v="1288.277695560595"/>
    <n v="-559.35242210704314"/>
    <n v="0.76736593239099127"/>
    <n v="1046.6354562695706"/>
    <n v="-317.71018281601869"/>
    <n v="0.4358611155170265"/>
    <n v="7.0331297693398049"/>
    <n v="721.8921436842121"/>
    <n v="0.99035137067477752"/>
    <n v="7.010635246749894"/>
    <n v="721.91463820680201"/>
    <n v="0.9903822305220199"/>
    <n v="6.9590693951479032"/>
    <n v="721.96620405840395"/>
    <n v="0.99045297282370692"/>
    <n v="6.9573579775532579"/>
    <n v="721.96791547599867"/>
    <n v="0.99045532068796271"/>
    <n v="6.9272797390989691"/>
    <n v="721.99799371445295"/>
    <n v="0.99049658450408995"/>
    <n v="6.9966448254548954"/>
    <n v="721.92862862809693"/>
    <n v="0.9904014237394928"/>
  </r>
  <r>
    <x v="529"/>
    <x v="3"/>
    <d v="2018-02-11T00:00:00"/>
    <n v="1149.5021980555628"/>
    <n v="1404.9471309567989"/>
    <n v="1123.5460126776188"/>
    <n v="7.0242450455509964"/>
    <n v="7.0470842563854559"/>
    <n v="170.29662193415746"/>
    <n v="168.62704720933112"/>
    <n v="169.45356935032498"/>
    <n v="5.1325789621588882"/>
    <n v="5.1375417515010176"/>
    <n v="85.148310967078729"/>
    <n v="84.788529371443175"/>
    <n v="84.895395191928984"/>
    <n v="4.4414198538243292"/>
    <n v="4.4443945709410722"/>
    <x v="529"/>
    <n v="6.4682295117081043"/>
    <x v="1"/>
    <n v="7"/>
    <x v="529"/>
    <n v="16.598243861534215"/>
    <x v="0"/>
    <n v="0"/>
    <n v="0"/>
    <n v="0"/>
    <n v="1"/>
    <n v="0"/>
    <n v="0"/>
    <n v="2460.1863249218077"/>
    <n v="-1815.8444082587985"/>
    <n v="2.8181379502095703"/>
    <n v="2461.8933080984198"/>
    <n v="-1817.5513914354106"/>
    <n v="2.8207871386799592"/>
    <n v="2292.6593184551243"/>
    <n v="-1648.3174017921151"/>
    <n v="2.5581408863303627"/>
    <n v="1309.6030083227188"/>
    <n v="-665.26109165970956"/>
    <n v="1.0324659539535141"/>
    <n v="1291.2479305077377"/>
    <n v="-646.90601384472848"/>
    <n v="1.0039794045915846"/>
    <n v="1050.3046382677435"/>
    <n v="-405.96272160473427"/>
    <n v="0.63004239070333945"/>
    <n v="7.0342311166298055"/>
    <n v="637.30768554637939"/>
    <n v="0.98908307695848896"/>
    <n v="7.0113451127536699"/>
    <n v="637.33057155025551"/>
    <n v="0.98911859537392066"/>
    <n v="6.9622198434792359"/>
    <n v="637.37969681952995"/>
    <n v="0.98919483636958461"/>
    <n v="6.9591690608294758"/>
    <n v="637.38274760217973"/>
    <n v="0.98919957109593237"/>
    <n v="6.9284051577705217"/>
    <n v="637.41351150523872"/>
    <n v="0.98924731578281899"/>
    <n v="6.9995175498801085"/>
    <n v="637.34239911312909"/>
    <n v="0.98913695140907487"/>
  </r>
  <r>
    <x v="530"/>
    <x v="3"/>
    <d v="2018-02-18T00:00:00"/>
    <n v="1160.9972200361185"/>
    <n v="1418.9966022663671"/>
    <n v="1134.7813748851686"/>
    <n v="7.0341952901151004"/>
    <n v="7.0570345872386238"/>
    <n v="171.99958815349902"/>
    <n v="170.31331768141507"/>
    <n v="171.14810504382825"/>
    <n v="5.1425292930120561"/>
    <n v="5.1474920823541854"/>
    <n v="85.999794076749509"/>
    <n v="85.636414665157602"/>
    <n v="85.744349143848268"/>
    <n v="4.4513701846774971"/>
    <n v="4.45434490179424"/>
    <x v="530"/>
    <n v="6.5317429678479701"/>
    <x v="1"/>
    <n v="8"/>
    <x v="530"/>
    <n v="16.628094767804654"/>
    <x v="0"/>
    <n v="0"/>
    <n v="0"/>
    <n v="0"/>
    <n v="1"/>
    <n v="0"/>
    <n v="0"/>
    <n v="2471.4908627164632"/>
    <n v="-1784.8969824755718"/>
    <n v="2.5996400985242407"/>
    <n v="2469.3694231394293"/>
    <n v="-1782.7755428985379"/>
    <n v="2.5965502958940605"/>
    <n v="2297.5786098224271"/>
    <n v="-1610.9847295815357"/>
    <n v="2.3463429779134088"/>
    <n v="1312.1385876839597"/>
    <n v="-625.54470744306821"/>
    <n v="0.91108401260960237"/>
    <n v="1294.2478678043517"/>
    <n v="-607.65398756346019"/>
    <n v="0.88502680412803092"/>
    <n v="1054.0105120858984"/>
    <n v="-367.41663184500692"/>
    <n v="0.53512948836086149"/>
    <n v="7.035332463919806"/>
    <n v="679.55854777697175"/>
    <n v="0.98975328404987906"/>
    <n v="7.0120549787574467"/>
    <n v="679.58182526213409"/>
    <n v="0.98978718689380507"/>
    <n v="6.9653702918105687"/>
    <n v="679.62850994908092"/>
    <n v="0.98985518150938545"/>
    <n v="6.9609801441056938"/>
    <n v="679.63290009678576"/>
    <n v="0.98986157560614507"/>
    <n v="6.9295305699962988"/>
    <n v="679.66434967089526"/>
    <n v="0.98990738081212581"/>
    <n v="7.002390277982852"/>
    <n v="679.59148996290867"/>
    <n v="0.98980126319284112"/>
  </r>
  <r>
    <x v="531"/>
    <x v="3"/>
    <d v="2018-02-25T00:00:00"/>
    <n v="1172.6071922364797"/>
    <n v="1433.1865682890307"/>
    <n v="1146.1291200905619"/>
    <n v="7.0441455611639627"/>
    <n v="7.0669849180917916"/>
    <n v="173.71958403503402"/>
    <n v="172.01645085822454"/>
    <n v="172.85958609426652"/>
    <n v="5.152479623865224"/>
    <n v="5.1574424132073533"/>
    <n v="86.859792017517009"/>
    <n v="86.492778811809188"/>
    <n v="86.601792635286756"/>
    <n v="4.461320515530665"/>
    <n v="4.4642952326474079"/>
    <x v="531"/>
    <n v="6.6117517272419519"/>
    <x v="1"/>
    <n v="9"/>
    <x v="531"/>
    <n v="16.657945700559853"/>
    <x v="0"/>
    <n v="0"/>
    <n v="0"/>
    <n v="0"/>
    <n v="1"/>
    <n v="0"/>
    <n v="0"/>
    <n v="2482.9084458890643"/>
    <n v="-1739.1236596038907"/>
    <n v="2.3382081640711259"/>
    <n v="2476.9202993308481"/>
    <n v="-1733.1355130456745"/>
    <n v="2.3301572511341675"/>
    <n v="2302.5470941034027"/>
    <n v="-1558.7623078182291"/>
    <n v="2.0957168478847938"/>
    <n v="1314.6995228388128"/>
    <n v="-570.91473655363905"/>
    <n v="0.76758055163385019"/>
    <n v="1297.2778044739318"/>
    <n v="-553.49301818875813"/>
    <n v="0.74415748801904635"/>
    <n v="1057.7534446422346"/>
    <n v="-313.96865835706092"/>
    <n v="0.42212299061019315"/>
    <n v="7.0364338112098066"/>
    <n v="736.74835247396391"/>
    <n v="0.99053969112980489"/>
    <n v="7.0127648447612234"/>
    <n v="736.77202144041246"/>
    <n v="0.99057151346186245"/>
    <n v="6.9685207401418996"/>
    <n v="736.8162655450318"/>
    <n v="0.99063099855141412"/>
    <n v="6.9627912273819117"/>
    <n v="736.82199505779181"/>
    <n v="0.99063870173769286"/>
    <n v="6.930655977754709"/>
    <n v="736.85413030741904"/>
    <n v="0.99068190677525181"/>
    <n v="7.0052630086343797"/>
    <n v="736.77952327653929"/>
    <n v="0.99058159949247937"/>
  </r>
  <r>
    <x v="532"/>
    <x v="3"/>
    <d v="2018-03-04T00:00:00"/>
    <n v="1184.3332641588447"/>
    <n v="1447.5184339719212"/>
    <n v="1157.5903633110468"/>
    <n v="7.0540958505686007"/>
    <n v="7.0769352489449604"/>
    <n v="175.45677987538437"/>
    <n v="173.73661536680447"/>
    <n v="174.58818195520919"/>
    <n v="5.1624299547183927"/>
    <n v="5.1673927440605212"/>
    <n v="87.728389937692185"/>
    <n v="87.357706599927283"/>
    <n v="87.467810561639624"/>
    <n v="4.4712708463838329"/>
    <n v="4.4742455635005767"/>
    <x v="532"/>
    <n v="6.4725856024921322"/>
    <x v="1"/>
    <n v="10"/>
    <x v="532"/>
    <n v="16.687796651670826"/>
    <x v="0"/>
    <n v="0"/>
    <n v="0"/>
    <n v="0"/>
    <n v="1"/>
    <n v="0"/>
    <n v="0"/>
    <n v="2494.4402048933916"/>
    <n v="-1847.2853540952869"/>
    <n v="2.8544719271085119"/>
    <n v="2484.5466842841815"/>
    <n v="-1837.3918334860768"/>
    <n v="2.8391842094980992"/>
    <n v="2307.5652632271886"/>
    <n v="-1660.4104124290839"/>
    <n v="2.5657080533065315"/>
    <n v="1317.2860673452146"/>
    <n v="-670.13121654711006"/>
    <n v="1.0355036599365204"/>
    <n v="1300.338040510208"/>
    <n v="-653.1831897121034"/>
    <n v="1.0093151413553716"/>
    <n v="1061.5338065241344"/>
    <n v="-414.37895572602986"/>
    <n v="0.64030881513906057"/>
    <n v="7.037535158499808"/>
    <n v="640.11731563960473"/>
    <n v="0.98912542315054763"/>
    <n v="7.0134747107649993"/>
    <n v="640.14137608733961"/>
    <n v="0.98916260196131489"/>
    <n v="6.9716711884732323"/>
    <n v="640.18317960963134"/>
    <n v="0.98922719781845814"/>
    <n v="6.9646023106581296"/>
    <n v="640.19024848744641"/>
    <n v="0.98923812082677109"/>
    <n v="6.9317813824169185"/>
    <n v="640.22306941568763"/>
    <n v="0.98928883655300071"/>
    <n v="7.0081357410523912"/>
    <n v="640.14671505705223"/>
    <n v="0.98917085187199083"/>
  </r>
  <r>
    <x v="533"/>
    <x v="3"/>
    <d v="2018-03-11T00:00:00"/>
    <n v="1196.1765968004329"/>
    <n v="1461.9936183116404"/>
    <n v="1169.1662333578624"/>
    <n v="7.0640461526950631"/>
    <n v="7.0868855797981283"/>
    <n v="177.21134767413824"/>
    <n v="175.47398152047134"/>
    <n v="176.33406377476132"/>
    <n v="5.1723802855715606"/>
    <n v="5.1773430749136899"/>
    <n v="88.605673837069105"/>
    <n v="88.231283665926554"/>
    <n v="88.342488667256021"/>
    <n v="4.4812211772370016"/>
    <n v="4.4841958943537445"/>
    <x v="533"/>
    <n v="6.6006059931920182"/>
    <x v="1"/>
    <n v="11"/>
    <x v="533"/>
    <n v="16.717647615503623"/>
    <x v="0"/>
    <n v="0"/>
    <n v="0"/>
    <n v="0"/>
    <n v="1"/>
    <n v="0"/>
    <n v="0"/>
    <n v="2506.0872814877621"/>
    <n v="-1770.5464945646791"/>
    <n v="2.4071357102727577"/>
    <n v="2492.2493330870484"/>
    <n v="-1756.7085461639654"/>
    <n v="2.3883224117490953"/>
    <n v="2312.6336140422118"/>
    <n v="-1577.0928271191287"/>
    <n v="2.1441269541508761"/>
    <n v="1319.8984772966801"/>
    <n v="-584.35769037359694"/>
    <n v="0.79445994126047603"/>
    <n v="1303.4288789068469"/>
    <n v="-567.88809198376373"/>
    <n v="0.77206879901161596"/>
    <n v="1065.351972024853"/>
    <n v="-329.81118510176987"/>
    <n v="0.44839278931279553"/>
    <n v="7.0386365057898086"/>
    <n v="728.50215041729336"/>
    <n v="0.99043066457914075"/>
    <n v="7.014184576768776"/>
    <n v="728.52660234631435"/>
    <n v="0.99046390805041473"/>
    <n v="6.974821636804565"/>
    <n v="728.56596528627858"/>
    <n v="0.99051742369586104"/>
    <n v="6.9664133939343476"/>
    <n v="728.57437352914883"/>
    <n v="0.99052885507127864"/>
    <n v="6.9329067849332517"/>
    <n v="728.60788013814988"/>
    <n v="0.99057440877760838"/>
    <n v="7.0110084746946981"/>
    <n v="728.52977844838847"/>
    <n v="0.99046822610065832"/>
  </r>
  <r>
    <x v="534"/>
    <x v="3"/>
    <d v="2018-03-18T00:00:00"/>
    <n v="1208.1383627684372"/>
    <n v="1476.6135544947565"/>
    <n v="1180.8578721810347"/>
    <n v="7.0739964636386325"/>
    <n v="7.0968359106512962"/>
    <n v="178.98346115087958"/>
    <n v="177.22872133567546"/>
    <n v="178.09740441250892"/>
    <n v="5.1823306164247285"/>
    <n v="5.1872934057668578"/>
    <n v="89.491730575439789"/>
    <n v="89.113596502585807"/>
    <n v="89.225913553928578"/>
    <n v="4.4911715080901695"/>
    <n v="4.4941462252069124"/>
    <x v="534"/>
    <n v="6.429245077745728"/>
    <x v="1"/>
    <n v="12"/>
    <x v="534"/>
    <n v="16.74749858815353"/>
    <x v="0"/>
    <n v="0"/>
    <n v="0"/>
    <n v="0"/>
    <n v="1"/>
    <n v="0"/>
    <n v="0"/>
    <n v="2517.8508288480766"/>
    <n v="-1898.1448872737737"/>
    <n v="3.0629767441824436"/>
    <n v="2500.0290083779437"/>
    <n v="-1880.3230668036408"/>
    <n v="3.0342182326457325"/>
    <n v="2317.7526483653855"/>
    <n v="-1698.0467067910827"/>
    <n v="2.7400845996043861"/>
    <n v="1322.5370113476606"/>
    <n v="-702.83106977335774"/>
    <n v="1.134136406676824"/>
    <n v="1306.5506256874519"/>
    <n v="-686.84468411314901"/>
    <n v="1.1083396786035109"/>
    <n v="1069.2083191805789"/>
    <n v="-449.50237760627601"/>
    <n v="0.72534785847681049"/>
    <n v="7.0397378530798091"/>
    <n v="612.66620372122304"/>
    <n v="0.98864019629181532"/>
    <n v="7.0148944427725519"/>
    <n v="612.69104713153035"/>
    <n v="0.98868028532217744"/>
    <n v="6.9779720851358977"/>
    <n v="612.72796948916698"/>
    <n v="0.98873986577019246"/>
    <n v="6.9682244772105655"/>
    <n v="612.73771709709229"/>
    <n v="0.98875559517872547"/>
    <n v="6.9340321859623426"/>
    <n v="612.77190938834053"/>
    <n v="0.9888107702044181"/>
    <n v="7.0138812091855272"/>
    <n v="612.6920603651173"/>
    <n v="0.98868192034536984"/>
  </r>
  <r>
    <x v="535"/>
    <x v="3"/>
    <d v="2018-03-25T00:00:00"/>
    <n v="1220.2197463961215"/>
    <n v="1491.3796900397042"/>
    <n v="1192.6664344455608"/>
    <n v="7.0839467806930685"/>
    <n v="7.106786241504464"/>
    <n v="180.77329576238839"/>
    <n v="179.00100854903192"/>
    <n v="179.87837845663398"/>
    <n v="5.1922809472778964"/>
    <n v="5.1972437366200257"/>
    <n v="90.386647881194193"/>
    <n v="90.004732467611674"/>
    <n v="90.118172689467869"/>
    <n v="4.5011218389433374"/>
    <n v="4.5040965560600803"/>
    <x v="535"/>
    <n v="6.4785390232067073"/>
    <x v="1"/>
    <n v="13"/>
    <x v="535"/>
    <n v="16.777349566914303"/>
    <x v="0"/>
    <n v="0"/>
    <n v="0"/>
    <n v="0"/>
    <n v="1"/>
    <n v="0"/>
    <n v="0"/>
    <n v="2529.7320116819942"/>
    <n v="-1878.712884371218"/>
    <n v="2.8858028981910069"/>
    <n v="2507.8864804217483"/>
    <n v="-1856.8673531109721"/>
    <n v="2.8522470004549678"/>
    <n v="2322.9228730317909"/>
    <n v="-1671.9037457210147"/>
    <n v="2.5681330633514552"/>
    <n v="1325.2019307391506"/>
    <n v="-674.18280342837443"/>
    <n v="1.0355806383343644"/>
    <n v="1309.703589935863"/>
    <n v="-658.68446262508678"/>
    <n v="1.011774362676523"/>
    <n v="1073.1032298078621"/>
    <n v="-422.08410249708595"/>
    <n v="0.64834362738407869"/>
    <n v="7.0408392003698097"/>
    <n v="643.97828811040642"/>
    <n v="0.98918489656447728"/>
    <n v="7.0156043087763287"/>
    <n v="644.00352300199984"/>
    <n v="0.98922365869992734"/>
    <n v="6.9811225334672287"/>
    <n v="644.03800477730897"/>
    <n v="0.98927662454050347"/>
    <n v="6.9700355604867852"/>
    <n v="644.04909175028945"/>
    <n v="0.98929365472059405"/>
    <n v="6.9351575859606704"/>
    <n v="644.08396972481546"/>
    <n v="0.98934722914423667"/>
    <n v="7.0167539442644413"/>
    <n v="644.00237336651173"/>
    <n v="0.98922189279868133"/>
  </r>
  <r>
    <x v="536"/>
    <x v="3"/>
    <d v="2018-04-01T00:00:00"/>
    <n v="1232.421943860083"/>
    <n v="1506.2934869401015"/>
    <n v="1204.5930872699173"/>
    <n v="7.0938971019827592"/>
    <n v="7.1167365723576328"/>
    <n v="182.58102872001228"/>
    <n v="180.79101863452212"/>
    <n v="181.67716224120034"/>
    <n v="5.2022312781310651"/>
    <n v="5.2071940674731936"/>
    <n v="91.290514360006142"/>
    <n v="90.904779792287798"/>
    <n v="91.019354416362546"/>
    <n v="4.5110721697965053"/>
    <n v="4.5140468869132491"/>
    <x v="536"/>
    <n v="6.5649523493469575"/>
    <x v="1"/>
    <n v="14"/>
    <x v="536"/>
    <n v="16.807200549910331"/>
    <x v="0"/>
    <n v="0"/>
    <n v="0"/>
    <n v="0"/>
    <n v="1"/>
    <n v="0"/>
    <n v="0"/>
    <n v="2541.7320063442512"/>
    <n v="-1831.9539323418812"/>
    <n v="2.5810235613671044"/>
    <n v="2515.8225271859906"/>
    <n v="-1806.0444531836206"/>
    <n v="2.5445199271928907"/>
    <n v="2328.1447999448601"/>
    <n v="-1618.3667259424901"/>
    <n v="2.2801024506387981"/>
    <n v="1327.8934993245557"/>
    <n v="-618.11542532218573"/>
    <n v="0.87085731154907697"/>
    <n v="1312.8880838267585"/>
    <n v="-603.1100098243885"/>
    <n v="0.84971631544421966"/>
    <n v="1077.037089541418"/>
    <n v="-367.25901553904805"/>
    <n v="0.5174279524698614"/>
    <n v="7.0419405476598103"/>
    <n v="702.73613345471017"/>
    <n v="0.99007867274914396"/>
    <n v="7.0163141747801054"/>
    <n v="702.76175982758991"/>
    <n v="0.99011477751740662"/>
    <n v="6.9842729817985614"/>
    <n v="702.79380102057144"/>
    <n v="0.99015992006851539"/>
    <n v="6.9718466437630013"/>
    <n v="702.80622735860698"/>
    <n v="0.99017742742537895"/>
    <n v="6.9362829852446062"/>
    <n v="702.84179101712539"/>
    <n v="0.990227532746776"/>
    <n v="7.0196266797509388"/>
    <n v="702.75844732261908"/>
    <n v="0.99011011055868792"/>
  </r>
  <r>
    <x v="537"/>
    <x v="3"/>
    <d v="2018-04-08T00:00:00"/>
    <n v="1244.7461632986838"/>
    <n v="1521.3564218095025"/>
    <n v="1216.6390100785472"/>
    <n v="7.103847426207774"/>
    <n v="7.1266869032108007"/>
    <n v="184.4068390072124"/>
    <n v="182.59892882086726"/>
    <n v="183.49393386361234"/>
    <n v="5.212181608984233"/>
    <n v="5.2171443983263623"/>
    <n v="92.203419503606199"/>
    <n v="91.813827590210678"/>
    <n v="91.929547960526179"/>
    <n v="4.521022500649674"/>
    <n v="4.5239972177664169"/>
    <x v="537"/>
    <n v="6.4499820804449532"/>
    <x v="1"/>
    <n v="15"/>
    <x v="537"/>
    <n v="16.837051535841681"/>
    <x v="0"/>
    <n v="0"/>
    <n v="0"/>
    <n v="0"/>
    <n v="1"/>
    <n v="0"/>
    <n v="0"/>
    <n v="2553.8520009531303"/>
    <n v="-1921.1610457828581"/>
    <n v="3.0364920346709048"/>
    <n v="2523.8379344178757"/>
    <n v="-1891.1469792476034"/>
    <n v="2.9890532870643782"/>
    <n v="2333.4189461270603"/>
    <n v="-1700.7279909567881"/>
    <n v="2.6880864615791475"/>
    <n v="1330.611983595815"/>
    <n v="-697.92102842554277"/>
    <n v="1.103099424327499"/>
    <n v="1316.1044226565627"/>
    <n v="-683.41346748629053"/>
    <n v="1.0801694917582119"/>
    <n v="1081.0102878723096"/>
    <n v="-448.3193327020374"/>
    <n v="0.70859134153638093"/>
    <n v="7.0430418949498108"/>
    <n v="625.64791327532237"/>
    <n v="0.98886811667308505"/>
    <n v="7.0170240407838813"/>
    <n v="625.67393112948832"/>
    <n v="0.98890923920526819"/>
    <n v="6.9874234301298941"/>
    <n v="625.70353174014235"/>
    <n v="0.98895602446497854"/>
    <n v="6.973657727039221"/>
    <n v="625.71729744323295"/>
    <n v="0.98897778185376062"/>
    <n v="6.9374083840334233"/>
    <n v="625.75354678623876"/>
    <n v="0.98903507577065575"/>
    <n v="7.0224994155199196"/>
    <n v="625.66845575475224"/>
    <n v="0.98890058509903933"/>
  </r>
  <r>
    <x v="538"/>
    <x v="3"/>
    <d v="2018-04-15T00:00:00"/>
    <n v="1257.1936249316705"/>
    <n v="1536.5699860275972"/>
    <n v="1228.8053945344841"/>
    <n v="7.1137977524671729"/>
    <n v="7.1366372340639685"/>
    <n v="186.25090739728452"/>
    <n v="184.42491810907589"/>
    <n v="185.32887320224847"/>
    <n v="5.2221319398374009"/>
    <n v="5.2270947291795302"/>
    <n v="93.125453698642261"/>
    <n v="92.731965866112773"/>
    <n v="92.848843440131432"/>
    <n v="4.5309728315028419"/>
    <n v="4.5339475486195848"/>
    <x v="538"/>
    <n v="6.5114372352388852"/>
    <x v="1"/>
    <n v="16"/>
    <x v="538"/>
    <n v="16.866902523807418"/>
    <x v="0"/>
    <n v="0"/>
    <n v="0"/>
    <n v="0"/>
    <n v="1"/>
    <n v="0"/>
    <n v="0"/>
    <n v="2566.0931955080982"/>
    <n v="-1893.3005111052025"/>
    <n v="2.8140920003990666"/>
    <n v="2531.933495722079"/>
    <n v="-1859.1408113191833"/>
    <n v="2.7633190051243988"/>
    <n v="2338.7458337710823"/>
    <n v="-1665.9531493681866"/>
    <n v="2.4761760762109386"/>
    <n v="1333.3576527097866"/>
    <n v="-660.56496830689093"/>
    <n v="0.98182543244081666"/>
    <n v="1319.352924874665"/>
    <n v="-646.56024047176925"/>
    <n v="0.96100961776299965"/>
    <n v="1085.0232181865099"/>
    <n v="-412.23053378361419"/>
    <n v="0.61271554126583472"/>
    <n v="7.0441432422398114"/>
    <n v="665.74854116065592"/>
    <n v="0.98952999429758737"/>
    <n v="7.0177339067876581"/>
    <n v="665.77495049610809"/>
    <n v="0.98956924760111531"/>
    <n v="6.9905738784612268"/>
    <n v="665.80211052443451"/>
    <n v="0.98960961669096426"/>
    <n v="6.975468810315439"/>
    <n v="665.81721559258028"/>
    <n v="0.9896320679876206"/>
    <n v="6.9385337824790856"/>
    <n v="665.85415062041659"/>
    <n v="0.98968696606944073"/>
    <n v="7.0253721514846816"/>
    <n v="665.767312251411"/>
    <n v="0.98955789455748955"/>
  </r>
  <r>
    <x v="539"/>
    <x v="3"/>
    <d v="2018-04-22T00:00:00"/>
    <n v="1269.7655611809871"/>
    <n v="1551.9356858878732"/>
    <n v="1241.0934445284349"/>
    <n v="7.1237480801365409"/>
    <n v="7.1465875649171364"/>
    <n v="188.11341647125738"/>
    <n v="186.26916729016665"/>
    <n v="187.18216193427094"/>
    <n v="5.2320822706905687"/>
    <n v="5.2370450600326981"/>
    <n v="94.05670823562869"/>
    <n v="93.659285524773907"/>
    <n v="93.777331874532749"/>
    <n v="4.5409231623560098"/>
    <n v="4.5438978794727527"/>
    <x v="539"/>
    <n v="6.643056147944348"/>
    <x v="1"/>
    <n v="17"/>
    <x v="539"/>
    <n v="16.896753513183118"/>
    <x v="0"/>
    <n v="0"/>
    <n v="0"/>
    <n v="0"/>
    <n v="1"/>
    <n v="0"/>
    <n v="0"/>
    <n v="2578.4568020086163"/>
    <n v="-1811.0199888467473"/>
    <n v="2.359829444961437"/>
    <n v="2540.1100126393249"/>
    <n v="-1772.6731994774559"/>
    <n v="2.3098620877645608"/>
    <n v="2344.1259902915444"/>
    <n v="-1576.6891771296755"/>
    <n v="2.0544872881894416"/>
    <n v="1336.1307785148979"/>
    <n v="-568.69396535302883"/>
    <n v="0.74103034360573339"/>
    <n v="1322.6339121149485"/>
    <n v="-555.19709895307949"/>
    <n v="0.72344340202504254"/>
    <n v="1089.0762778038525"/>
    <n v="-321.63946464198341"/>
    <n v="0.41910872546863698"/>
    <n v="7.0452445895298119"/>
    <n v="760.39156857233922"/>
    <n v="0.99081977243116193"/>
    <n v="7.0184437727914339"/>
    <n v="760.41836938907761"/>
    <n v="0.99085469493719591"/>
    <n v="6.9937243267925577"/>
    <n v="760.44308883507654"/>
    <n v="0.99088690533624768"/>
    <n v="6.9772798935916569"/>
    <n v="760.45953326827737"/>
    <n v="0.99090833307195025"/>
    <n v="6.9396591806869186"/>
    <n v="760.49715398118212"/>
    <n v="0.99095735432328913"/>
    <n v="7.0282448875851324"/>
    <n v="760.40856827428388"/>
    <n v="0.99084192370362256"/>
  </r>
  <r>
    <x v="540"/>
    <x v="3"/>
    <d v="2018-04-29T00:00:00"/>
    <n v="1282.4632167927971"/>
    <n v="1567.455042746752"/>
    <n v="1253.5043762077435"/>
    <n v="7.1336984087831139"/>
    <n v="7.1565378957703043"/>
    <n v="189.99455063596992"/>
    <n v="188.13185896306828"/>
    <n v="189.05398355361365"/>
    <n v="5.2420326015437375"/>
    <n v="5.246995390885866"/>
    <n v="94.997275317984958"/>
    <n v="94.595878380021631"/>
    <n v="94.715105193278063"/>
    <n v="4.5508734932091777"/>
    <n v="4.5538482103259206"/>
    <x v="540"/>
    <n v="6.4584931893692783"/>
    <x v="1"/>
    <n v="18"/>
    <x v="540"/>
    <n v="16.92660450353603"/>
    <x v="0"/>
    <n v="0"/>
    <n v="0"/>
    <n v="0"/>
    <n v="1"/>
    <n v="0"/>
    <n v="0"/>
    <n v="2590.9440445741393"/>
    <n v="-1952.8452068754359"/>
    <n v="3.0604117912490656"/>
    <n v="2548.368294725743"/>
    <n v="-1910.2694570270396"/>
    <n v="2.9936889775828548"/>
    <n v="2349.5599483772112"/>
    <n v="-1711.4611106785078"/>
    <n v="2.6821254162613326"/>
    <n v="1338.9316355780607"/>
    <n v="-700.83279787935714"/>
    <n v="1.0983138606033245"/>
    <n v="1325.9477092276347"/>
    <n v="-687.84887152893123"/>
    <n v="1.0779660311083634"/>
    <n v="1093.1698680173681"/>
    <n v="-455.07103031866461"/>
    <n v="0.71316699456760224"/>
    <n v="7.0463459368198125"/>
    <n v="631.05249176188374"/>
    <n v="0.98895728134808658"/>
    <n v="7.0191536387952107"/>
    <n v="631.07968405990835"/>
    <n v="0.98899989590310233"/>
    <n v="6.9968747751238904"/>
    <n v="631.10196292357966"/>
    <n v="0.98903481034324092"/>
    <n v="6.9790909768678748"/>
    <n v="631.11974672183567"/>
    <n v="0.9890626803176169"/>
    <n v="6.9407845787299181"/>
    <n v="631.1580531199736"/>
    <n v="0.98912271239395799"/>
    <n v="7.0311176237796262"/>
    <n v="631.06772007492384"/>
    <n v="0.98898114648016389"/>
  </r>
  <r>
    <x v="541"/>
    <x v="3"/>
    <d v="2018-05-06T00:00:00"/>
    <n v="1295.2878489607253"/>
    <n v="1583.1295931742197"/>
    <n v="1266.039418033638"/>
    <n v="7.1436487381069593"/>
    <n v="7.1664882266234731"/>
    <n v="191.89449614232967"/>
    <n v="190.01317755269898"/>
    <n v="190.94452338914979"/>
    <n v="5.2519829323969054"/>
    <n v="5.2569457217390347"/>
    <n v="95.947248071164836"/>
    <n v="95.541837163821882"/>
    <n v="95.66225624521087"/>
    <n v="4.5608238240623464"/>
    <n v="4.5637985411790893"/>
    <x v="541"/>
    <n v="7.4808264699313129"/>
    <x v="1"/>
    <n v="19"/>
    <x v="541"/>
    <n v="16.95645549456621"/>
    <x v="0"/>
    <n v="0"/>
    <n v="0"/>
    <n v="0"/>
    <n v="1"/>
    <n v="0"/>
    <n v="0"/>
    <n v="2603.5561595653171"/>
    <n v="-829.85007448721899"/>
    <n v="0.46786222445117215"/>
    <n v="2556.7091596330256"/>
    <n v="-783.00307455492748"/>
    <n v="0.44145029503039174"/>
    <n v="2355.0482460437352"/>
    <n v="-581.34216096563705"/>
    <n v="0.32775563316626943"/>
    <n v="1341.7605012118547"/>
    <n v="431.9455838662434"/>
    <n v="0.24352714776147616"/>
    <n v="1329.2946443114479"/>
    <n v="444.41144076665023"/>
    <n v="0.25055528901062679"/>
    <n v="1097.3043941330193"/>
    <n v="676.40169094507883"/>
    <n v="0.38134936596064967"/>
    <n v="7.0474472841098139"/>
    <n v="1766.6586377939882"/>
    <n v="0.99602671077051663"/>
    <n v="7.0198635047989866"/>
    <n v="1766.6862215732992"/>
    <n v="0.99604226226438763"/>
    <n v="7.0000252234552232"/>
    <n v="1766.7060598546429"/>
    <n v="0.99605344691415043"/>
    <n v="6.9809020601440928"/>
    <n v="1766.7251830179541"/>
    <n v="0.99606422838661202"/>
    <n v="6.94190997665868"/>
    <n v="1766.7641751014394"/>
    <n v="0.99608621178274126"/>
    <n v="7.0339903600392972"/>
    <n v="1766.6720947180588"/>
    <n v="0.99603429766678075"/>
  </r>
  <r>
    <x v="542"/>
    <x v="3"/>
    <d v="2018-05-13T00:00:00"/>
    <n v="1308.2407274503325"/>
    <n v="1598.960889105962"/>
    <n v="1278.6998108586463"/>
    <n v="7.1535990679002008"/>
    <n v="7.1764385574766409"/>
    <n v="193.81344110375295"/>
    <n v="191.91330932822598"/>
    <n v="192.85396862304131"/>
    <n v="5.2619332632500733"/>
    <n v="5.2668960525922026"/>
    <n v="96.906720551876475"/>
    <n v="96.497255535460098"/>
    <n v="96.618878807662981"/>
    <n v="4.5707741549155143"/>
    <n v="4.5737488720322572"/>
    <x v="542"/>
    <n v="7.5439892502427996"/>
    <x v="1"/>
    <n v="20"/>
    <x v="542"/>
    <n v="16.986306486065789"/>
    <x v="0"/>
    <n v="0"/>
    <n v="0"/>
    <n v="0"/>
    <n v="1"/>
    <n v="0"/>
    <n v="0"/>
    <n v="2616.2943957064072"/>
    <n v="-726.94228589553359"/>
    <n v="0.38475744257554056"/>
    <n v="2565.1334331893804"/>
    <n v="-675.78132337850684"/>
    <n v="0.35767886772897689"/>
    <n v="2360.591426686924"/>
    <n v="-471.23931687605045"/>
    <n v="0.24941847230542014"/>
    <n v="1344.617655501987"/>
    <n v="544.7344543088866"/>
    <n v="0.28831812317049532"/>
    <n v="1332.675048746099"/>
    <n v="556.67706106477453"/>
    <n v="0.29463912955880872"/>
    <n v="1101.4802655098269"/>
    <n v="787.87184430104662"/>
    <n v="0.41700635906343236"/>
    <n v="7.0485486313998145"/>
    <n v="1882.3035611794737"/>
    <n v="0.99626933031974363"/>
    <n v="7.0205733708027633"/>
    <n v="1882.3315364400707"/>
    <n v="0.99628413712068442"/>
    <n v="7.0031756717865559"/>
    <n v="1882.3489341390871"/>
    <n v="0.99629334540903147"/>
    <n v="6.9827131434203107"/>
    <n v="1882.3693966674532"/>
    <n v="0.99630417585628372"/>
    <n v="6.9430353745082627"/>
    <n v="1882.4090744363652"/>
    <n v="0.9963251765838379"/>
    <n v="7.0368630963441419"/>
    <n v="1882.3152467145294"/>
    <n v="0.99627551526271696"/>
  </r>
  <r>
    <x v="543"/>
    <x v="3"/>
    <d v="2018-05-20T00:00:00"/>
    <n v="1321.3231347248359"/>
    <n v="1614.9504979970216"/>
    <n v="1291.4868080185031"/>
    <n v="7.1635493980187661"/>
    <n v="7.1863888883298088"/>
    <n v="195.75157551479049"/>
    <n v="193.83244242150823"/>
    <n v="194.78250830927172"/>
    <n v="5.2718835941032411"/>
    <n v="5.2768463834453705"/>
    <n v="97.875787757395244"/>
    <n v="97.462228090814691"/>
    <n v="97.585067595739602"/>
    <n v="4.5807244857686822"/>
    <n v="4.5836992028854251"/>
    <x v="543"/>
    <n v="7.6737569850850829"/>
    <x v="1"/>
    <n v="21"/>
    <x v="543"/>
    <n v="17.016157477890687"/>
    <x v="0"/>
    <n v="0"/>
    <n v="0"/>
    <n v="0"/>
    <n v="1"/>
    <n v="0"/>
    <n v="0"/>
    <n v="2629.1600142089083"/>
    <n v="-478.01190024658672"/>
    <n v="0.22221245350052141"/>
    <n v="2573.6419494812994"/>
    <n v="-422.4938355189779"/>
    <n v="0.19640387975924289"/>
    <n v="2366.1900391365443"/>
    <n v="-215.0419251742228"/>
    <n v="9.9966117525085191E-2"/>
    <n v="1347.5033813350203"/>
    <n v="803.64473262730121"/>
    <n v="0.37358874891558375"/>
    <n v="1336.0892572250966"/>
    <n v="815.05885673722491"/>
    <n v="0.37889481037915229"/>
    <n v="1105.6978956004025"/>
    <n v="1045.450218361919"/>
    <n v="0.48599639028864688"/>
    <n v="7.049649978689815"/>
    <n v="2144.0984639836315"/>
    <n v="0.99672284305625758"/>
    <n v="7.0212832368065401"/>
    <n v="2144.126830725515"/>
    <n v="0.99673602984785936"/>
    <n v="7.0063261201178868"/>
    <n v="2144.1417878422035"/>
    <n v="0.99674298293332642"/>
    <n v="6.9845242266965286"/>
    <n v="2144.163589735625"/>
    <n v="0.99675311793671362"/>
    <n v="6.9441607723029737"/>
    <n v="2144.2039531900186"/>
    <n v="0.99677188161650476"/>
    <n v="7.039735832680293"/>
    <n v="2144.1083781296411"/>
    <n v="0.99672745182584688"/>
  </r>
  <r>
    <x v="544"/>
    <x v="3"/>
    <d v="2018-05-27T00:00:00"/>
    <n v="1334.5363660720841"/>
    <n v="1631.1000029769916"/>
    <n v="1304.4016754345773"/>
    <n v="7.1734997283628035"/>
    <n v="7.1963392191829767"/>
    <n v="197.7090912699384"/>
    <n v="195.7707668457233"/>
    <n v="196.73033339236446"/>
    <n v="5.2818339249564099"/>
    <n v="5.2867967142985384"/>
    <n v="98.854545634969199"/>
    <n v="98.436850371722841"/>
    <n v="98.560918271697005"/>
    <n v="4.5906748166218501"/>
    <n v="4.593649533738593"/>
    <x v="544"/>
    <n v="7.5891793074236684"/>
    <x v="1"/>
    <n v="22"/>
    <x v="544"/>
    <n v="17.046008469941064"/>
    <x v="0"/>
    <n v="0"/>
    <n v="0"/>
    <n v="0"/>
    <n v="1"/>
    <n v="0"/>
    <n v="0"/>
    <n v="2642.1542888964341"/>
    <n v="-665.46369631395305"/>
    <n v="0.33665546788713485"/>
    <n v="2582.2355509361373"/>
    <n v="-605.54495835365628"/>
    <n v="0.30634281390621271"/>
    <n v="2371.8446377106616"/>
    <n v="-395.15404512818054"/>
    <n v="0.19990687799648241"/>
    <n v="1350.4179644263841"/>
    <n v="626.27262815609697"/>
    <n v="0.31682886057442733"/>
    <n v="1339.5376077888843"/>
    <n v="637.15298479359672"/>
    <n v="0.32233319022436252"/>
    <n v="1109.9577019918838"/>
    <n v="866.73289059059721"/>
    <n v="0.43847676204005165"/>
    <n v="7.0507513259798156"/>
    <n v="1969.6398412565013"/>
    <n v="0.99643305262217685"/>
    <n v="7.021993102810316"/>
    <n v="1969.6685994796708"/>
    <n v="0.99644760129422372"/>
    <n v="7.0094765684492195"/>
    <n v="1969.6811160140319"/>
    <n v="0.99645393335975185"/>
    <n v="6.9863353099727465"/>
    <n v="1969.7042572725084"/>
    <n v="0.99646564043144192"/>
    <n v="6.9452861700596511"/>
    <n v="1969.7453064124213"/>
    <n v="0.99648640702995106"/>
    <n v="7.0426085690381441"/>
    <n v="1969.647984013443"/>
    <n v="0.99643717201090276"/>
  </r>
  <r>
    <x v="545"/>
    <x v="3"/>
    <d v="2018-06-03T00:00:00"/>
    <n v="1347.8817297328048"/>
    <n v="1647.4110030067616"/>
    <n v="1317.4456917240454"/>
    <n v="7.1834500588631087"/>
    <n v="7.2062895500361455"/>
    <n v="199.68618218263776"/>
    <n v="197.72847451418053"/>
    <n v="198.69763672628807"/>
    <n v="5.2917842558095778"/>
    <n v="5.2967470451517062"/>
    <n v="99.843091091318882"/>
    <n v="99.421218875440061"/>
    <n v="99.546527454413962"/>
    <n v="4.6006251474750188"/>
    <n v="4.6035998645917617"/>
    <x v="545"/>
    <n v="7.4804126871130654"/>
    <x v="1"/>
    <n v="23"/>
    <x v="545"/>
    <n v="17.075859462147704"/>
    <x v="0"/>
    <n v="0"/>
    <n v="0"/>
    <n v="0"/>
    <n v="1"/>
    <n v="0"/>
    <n v="0"/>
    <n v="2655.2785063308347"/>
    <n v="-882.30619853267808"/>
    <n v="0.4976424023387081"/>
    <n v="2590.9150884055234"/>
    <n v="-817.94278060736679"/>
    <n v="0.46133985116956783"/>
    <n v="2377.5557822705196"/>
    <n v="-604.58347447236292"/>
    <n v="0.34099995347541068"/>
    <n v="1353.3616933486614"/>
    <n v="419.61061444949519"/>
    <n v="0.23667070974763674"/>
    <n v="1343.0204418583098"/>
    <n v="429.95186593984681"/>
    <n v="0.24250343000213093"/>
    <n v="1114.2601064472801"/>
    <n v="658.71220135087651"/>
    <n v="0.3715298871018054"/>
    <n v="7.0518526732698161"/>
    <n v="1765.9204551248868"/>
    <n v="0.99602258160364188"/>
    <n v="7.0227029688140927"/>
    <n v="1765.9496048293424"/>
    <n v="0.99603902275409162"/>
    <n v="7.0126270167805522"/>
    <n v="1765.9596807813762"/>
    <n v="0.99604470583892568"/>
    <n v="6.9881463932489645"/>
    <n v="1765.9841614049076"/>
    <n v="0.99605851351286612"/>
    <n v="6.9464115677899692"/>
    <n v="1766.0258962303667"/>
    <n v="0.99608205298117902"/>
    <n v="7.045481305411033"/>
    <n v="1765.9268264927457"/>
    <n v="0.99602617521186176"/>
  </r>
  <r>
    <x v="546"/>
    <x v="3"/>
    <d v="2018-06-10T00:00:00"/>
    <n v="1361.3605470301329"/>
    <n v="1663.8851130368291"/>
    <n v="1330.6201483158716"/>
    <n v="7.1934003894717184"/>
    <n v="7.2162398808893133"/>
    <n v="201.68304400446414"/>
    <n v="199.70575925932235"/>
    <n v="200.68461309355095"/>
    <n v="5.3017345866627457"/>
    <n v="5.306697376004875"/>
    <n v="100.84152200223207"/>
    <n v="100.41543106419445"/>
    <n v="100.54199272895809"/>
    <n v="4.6105754783281867"/>
    <n v="4.6135501954449296"/>
    <x v="546"/>
    <n v="7.4837768777613789"/>
    <x v="1"/>
    <n v="24"/>
    <x v="546"/>
    <n v="17.105710454462653"/>
    <x v="0"/>
    <n v="0"/>
    <n v="0"/>
    <n v="0"/>
    <n v="1"/>
    <n v="0"/>
    <n v="0"/>
    <n v="2668.53396593958"/>
    <n v="-889.5869969691787"/>
    <n v="0.50006380880709655"/>
    <n v="2599.6814212496038"/>
    <n v="-820.73445227920251"/>
    <n v="0.46135970694742962"/>
    <n v="2383.3240382759759"/>
    <n v="-604.37706930557465"/>
    <n v="0.33973866554064236"/>
    <n v="1356.3348595601615"/>
    <n v="422.61210941023978"/>
    <n v="0.23756307342586747"/>
    <n v="1346.5381042684296"/>
    <n v="432.40886470197165"/>
    <n v="0.24307012645364934"/>
    <n v="1118.6055349472301"/>
    <n v="660.34143402317113"/>
    <n v="0.37119793087781366"/>
    <n v="7.0529540205598167"/>
    <n v="1771.8940149498414"/>
    <n v="0.99603532081417701"/>
    <n v="7.0234128348178686"/>
    <n v="1771.9235561355833"/>
    <n v="0.99605192680989085"/>
    <n v="7.0157774651118832"/>
    <n v="1771.9311915052895"/>
    <n v="0.99605621888258289"/>
    <n v="6.9899574765251824"/>
    <n v="1771.9570114938761"/>
    <n v="0.99607073308060956"/>
    <n v="6.9475369655020192"/>
    <n v="1771.9994320048993"/>
    <n v="0.9960945789353558"/>
    <n v="7.0483540417943447"/>
    <n v="1771.898614928607"/>
    <n v="0.99603790660163771"/>
  </r>
  <r>
    <x v="547"/>
    <x v="3"/>
    <d v="2018-06-17T00:00:00"/>
    <n v="1374.9741525004342"/>
    <n v="1680.5239641671974"/>
    <n v="1343.9263495712403"/>
    <n v="7.2033507201553908"/>
    <n v="7.2261902117424812"/>
    <n v="203.69987444450879"/>
    <n v="201.70281685191557"/>
    <n v="202.69145922448647"/>
    <n v="5.3116849175159135"/>
    <n v="5.3166477068580429"/>
    <n v="101.8499372222544"/>
    <n v="101.4195853748364"/>
    <n v="101.54741265624769"/>
    <n v="4.6205258091813546"/>
    <n v="4.6235005262980975"/>
    <x v="547"/>
    <n v="7.4784972674131396"/>
    <x v="1"/>
    <n v="25"/>
    <x v="547"/>
    <n v="17.135561446852659"/>
    <x v="0"/>
    <n v="0"/>
    <n v="0"/>
    <n v="0"/>
    <n v="1"/>
    <n v="0"/>
    <n v="0"/>
    <n v="2681.9219801444124"/>
    <n v="-912.34240813826727"/>
    <n v="0.51557015156089236"/>
    <n v="2608.5354174221247"/>
    <n v="-838.95584541597964"/>
    <n v="0.47409896604133395"/>
    <n v="2389.1499768414874"/>
    <n v="-619.57040483534229"/>
    <n v="0.35012294142441125"/>
    <n v="1359.3377574337767"/>
    <n v="410.24181457236841"/>
    <n v="0.23183010307204416"/>
    <n v="1350.0909433026507"/>
    <n v="419.48862870349444"/>
    <n v="0.23705553304275923"/>
    <n v="1122.9944177321797"/>
    <n v="646.58515427396537"/>
    <n v="0.3653891379074532"/>
    <n v="7.0540553678498172"/>
    <n v="1762.5255166382954"/>
    <n v="0.99601371112130743"/>
    <n v="7.0241227008216454"/>
    <n v="1762.5554493053235"/>
    <n v="0.99603062625047234"/>
    <n v="7.0189279134432159"/>
    <n v="1762.560644092702"/>
    <n v="0.99603356185588998"/>
    <n v="6.9917685598014021"/>
    <n v="1762.5878034463437"/>
    <n v="0.99604890976907301"/>
    <n v="6.9486623632014073"/>
    <n v="1762.6309096429436"/>
    <n v="0.99607326933858986"/>
    <n v="7.0512267781848799"/>
    <n v="1762.5283452279602"/>
    <n v="0.99601530957424478"/>
  </r>
  <r>
    <x v="548"/>
    <x v="3"/>
    <d v="2018-06-24T00:00:00"/>
    <n v="1388.7238940254383"/>
    <n v="1697.3292038088691"/>
    <n v="1357.3656129074998"/>
    <n v="7.2133010508910864"/>
    <n v="7.2361405425956491"/>
    <n v="205.73687318895387"/>
    <n v="203.71984502043472"/>
    <n v="204.71837381673134"/>
    <n v="5.3216352483690823"/>
    <n v="5.3265980377112108"/>
    <n v="102.86843659447695"/>
    <n v="102.43378122858478"/>
    <n v="102.56288678281017"/>
    <n v="4.6304761400345225"/>
    <n v="4.6334508571512654"/>
    <x v="548"/>
    <n v="7.6141413396556503"/>
    <x v="1"/>
    <n v="26"/>
    <x v="548"/>
    <n v="17.165412439294691"/>
    <x v="0"/>
    <n v="0"/>
    <n v="0"/>
    <n v="0"/>
    <n v="1"/>
    <n v="0"/>
    <n v="0"/>
    <n v="2695.4438744912932"/>
    <n v="-668.79007030035382"/>
    <n v="0.32999719484272821"/>
    <n v="2617.4779535563707"/>
    <n v="-590.82414936543137"/>
    <n v="0.29152692390957929"/>
    <n v="2395.0341747926536"/>
    <n v="-368.38037060171428"/>
    <n v="0.18176778384149109"/>
    <n v="1362.3706842861279"/>
    <n v="664.28311990481143"/>
    <n v="0.32777335652055284"/>
    <n v="1353.6793107272138"/>
    <n v="672.97449346372559"/>
    <n v="0.33206189042848577"/>
    <n v="1127.4271893449791"/>
    <n v="899.22661484596028"/>
    <n v="0.44370015884629127"/>
    <n v="7.0551567151398178"/>
    <n v="2019.5986474757995"/>
    <n v="0.99651881505338979"/>
    <n v="7.0248325668254212"/>
    <n v="2019.628971624114"/>
    <n v="0.99653377772153362"/>
    <n v="7.0220783617745486"/>
    <n v="2019.6317258291649"/>
    <n v="0.99653513671291394"/>
    <n v="6.99357964307762"/>
    <n v="2019.6602245478618"/>
    <n v="0.99654919866993785"/>
    <n v="6.9497877608920202"/>
    <n v="2019.7040164300474"/>
    <n v="0.99657080664368014"/>
    <n v="7.0540995145804217"/>
    <n v="2019.5997046763589"/>
    <n v="0.99651933670171333"/>
  </r>
  <r>
    <x v="549"/>
    <x v="3"/>
    <d v="2018-07-01T00:00:00"/>
    <n v="1402.6111329656928"/>
    <n v="1714.302495846958"/>
    <n v="1370.9392689249576"/>
    <n v="7.2232513816628385"/>
    <n v="7.246090873448817"/>
    <n v="207.79424192084338"/>
    <n v="205.75704347063905"/>
    <n v="206.76555755489863"/>
    <n v="5.3315855792222502"/>
    <n v="5.3365483685643786"/>
    <n v="103.89712096042169"/>
    <n v="103.45811904087061"/>
    <n v="103.58851565063826"/>
    <n v="4.6404264708876903"/>
    <n v="4.6434011880044332"/>
    <x v="549"/>
    <n v="7.5873019668682122"/>
    <x v="1"/>
    <n v="27"/>
    <x v="549"/>
    <n v="17.19526343177278"/>
    <x v="0"/>
    <n v="0"/>
    <n v="0"/>
    <n v="0"/>
    <n v="1"/>
    <n v="0"/>
    <n v="0"/>
    <n v="2709.1009877816432"/>
    <n v="-736.11783546134802"/>
    <n v="0.37309889574862737"/>
    <n v="2626.5099150519591"/>
    <n v="-653.52676273166389"/>
    <n v="0.33123788308232344"/>
    <n v="2400.9772147233316"/>
    <n v="-427.99406240303642"/>
    <n v="0.21692737816828334"/>
    <n v="1365.4339404070029"/>
    <n v="607.54921191329231"/>
    <n v="0.30793431317383213"/>
    <n v="1357.3035618260228"/>
    <n v="615.67959049427236"/>
    <n v="0.31205516872772698"/>
    <n v="1131.904288673906"/>
    <n v="841.07886364638921"/>
    <n v="0.42629804651765624"/>
    <n v="7.0562580624298183"/>
    <n v="1965.9268942578653"/>
    <n v="0.99642355888638412"/>
    <n v="7.025542432829198"/>
    <n v="1965.9576098874659"/>
    <n v="0.99643912700188697"/>
    <n v="7.0252288101058813"/>
    <n v="1965.9579235101894"/>
    <n v="0.99643928596052944"/>
    <n v="6.9953907263538362"/>
    <n v="1965.9877615939413"/>
    <n v="0.99645440929481477"/>
    <n v="6.9509131585765527"/>
    <n v="1966.0322391617187"/>
    <n v="0.99647695260326885"/>
    <n v="7.0569722509794337"/>
    <n v="1965.9261800693157"/>
    <n v="0.99642319690227454"/>
  </r>
  <r>
    <x v="550"/>
    <x v="3"/>
    <d v="2018-07-08T00:00:00"/>
    <n v="1416.6372442953495"/>
    <n v="1731.4455208054271"/>
    <n v="1384.648661536075"/>
    <n v="7.2332017124595787"/>
    <n v="7.2560412043019848"/>
    <n v="209.8721843400518"/>
    <n v="207.81461390534542"/>
    <n v="208.83321313044758"/>
    <n v="5.3415359100754181"/>
    <n v="5.3464986994175465"/>
    <n v="104.93609217002589"/>
    <n v="104.4927002312793"/>
    <n v="104.62440080714462"/>
    <n v="4.6503768017408582"/>
    <n v="4.6533515188576011"/>
    <x v="550"/>
    <n v="7.739802782870524"/>
    <x v="1"/>
    <n v="28"/>
    <x v="550"/>
    <n v="17.225114424275855"/>
    <x v="0"/>
    <n v="0"/>
    <n v="0"/>
    <n v="0"/>
    <n v="1"/>
    <n v="0"/>
    <n v="0"/>
    <n v="2722.8946722048959"/>
    <n v="-424.87554251200436"/>
    <n v="0.18488773092536656"/>
    <n v="2635.6321961625035"/>
    <n v="-337.61306646961202"/>
    <n v="0.14691481985823626"/>
    <n v="2406.9796850533162"/>
    <n v="-108.96055536042468"/>
    <n v="4.7414990568414556E-2"/>
    <n v="1368.5278290890863"/>
    <n v="929.49130060380526"/>
    <n v="0.40447500570981887"/>
    <n v="1360.9640554358195"/>
    <n v="937.05507425707196"/>
    <n v="0.40776643768944626"/>
    <n v="1136.4261589961222"/>
    <n v="1161.5929706967693"/>
    <n v="0.50547576201073885"/>
    <n v="7.0573594097198198"/>
    <n v="2290.9617702831715"/>
    <n v="0.99692893791938841"/>
    <n v="7.0262522988329748"/>
    <n v="2290.9928773940587"/>
    <n v="0.99694247440848249"/>
    <n v="7.0283792584372122"/>
    <n v="2290.9907504344542"/>
    <n v="0.99694154884629849"/>
    <n v="6.9972018096300559"/>
    <n v="2291.0219278832615"/>
    <n v="0.9969551159434582"/>
    <n v="6.9520385562568698"/>
    <n v="2291.0670911366346"/>
    <n v="0.99697476906678928"/>
    <n v="7.05984498738085"/>
    <n v="2290.9592847055105"/>
    <n v="0.99692785630190794"/>
  </r>
  <r>
    <x v="551"/>
    <x v="3"/>
    <d v="2018-07-15T00:00:00"/>
    <n v="1430.8036167383034"/>
    <n v="2692.1354446220148"/>
    <n v="1398.4951480967434"/>
    <n v="7.2431520432736392"/>
    <n v="7.2659915351551536"/>
    <n v="211.97090618345237"/>
    <n v="209.8927600443989"/>
    <n v="210.9215452617521"/>
    <n v="5.3514862409285859"/>
    <n v="5.3564490302707153"/>
    <n v="1049.3609217002588"/>
    <n v="765.90045525956486"/>
    <n v="766.03347284118888"/>
    <n v="6.6412258670119471"/>
    <n v="6.955936611851647"/>
    <x v="551"/>
    <n v="8.1297665286948817"/>
    <x v="1"/>
    <n v="29"/>
    <x v="551"/>
    <n v="19.235864151214173"/>
    <x v="0"/>
    <n v="0"/>
    <n v="0"/>
    <n v="0"/>
    <n v="1"/>
    <n v="0"/>
    <n v="0"/>
    <n v="2736.8262934723821"/>
    <n v="657.18077589999029"/>
    <n v="0.19362976047705099"/>
    <n v="2644.845700084154"/>
    <n v="749.16136928821834"/>
    <n v="0.2207306449207706"/>
    <n v="7863.2252150094782"/>
    <n v="-4469.2181456371054"/>
    <n v="1.3167969465849001"/>
    <n v="1371.6526566579907"/>
    <n v="2022.3544127143816"/>
    <n v="0.59586040081182268"/>
    <n v="1364.6611539817145"/>
    <n v="2029.3459153906579"/>
    <n v="0.59792035606040417"/>
    <n v="5246.8062818908274"/>
    <n v="-1852.7992125184551"/>
    <n v="0.54590316833402441"/>
    <n v="7.0584607570098203"/>
    <n v="3386.9486086153624"/>
    <n v="0.99792031642458678"/>
    <n v="7.0269621648367506"/>
    <n v="3386.9801072075356"/>
    <n v="0.99792959707472373"/>
    <n v="7.757417867406069"/>
    <n v="3386.2496515049661"/>
    <n v="0.99771437781099237"/>
    <n v="7.7681929226921085"/>
    <n v="3386.2388764496804"/>
    <n v="0.99771120308122152"/>
    <n v="7.822791797021214"/>
    <n v="3386.1842775753512"/>
    <n v="0.99769511623366547"/>
    <n v="7.2533512479890687"/>
    <n v="3386.7537181243833"/>
    <n v="0.99786289447849319"/>
  </r>
  <r>
    <x v="552"/>
    <x v="3"/>
    <d v="2018-07-22T00:00:00"/>
    <n v="1445.1116529056867"/>
    <n v="2708.5631898512324"/>
    <n v="1412.4800995394262"/>
    <n v="7.2531023740997025"/>
    <n v="7.2759418660083215"/>
    <n v="214.09061524528687"/>
    <n v="211.9916876448429"/>
    <n v="213.03076071436962"/>
    <n v="5.3614365717817538"/>
    <n v="5.3663993611238832"/>
    <n v="1049.3609217002588"/>
    <n v="964.32278176805062"/>
    <n v="1049.3609217002588"/>
    <n v="6.955936611851647"/>
    <n v="6.955936611851647"/>
    <x v="552"/>
    <n v="8.2176903920763671"/>
    <x v="1"/>
    <n v="30"/>
    <x v="552"/>
    <n v="19.570475557733104"/>
    <x v="0"/>
    <n v="0"/>
    <n v="0"/>
    <n v="0"/>
    <n v="1"/>
    <n v="0"/>
    <n v="0"/>
    <n v="2750.8972309525429"/>
    <n v="955.03600691512702"/>
    <n v="0.25770459034621956"/>
    <n v="2654.1513390450204"/>
    <n v="1051.7818988226495"/>
    <n v="0.28381026621726912"/>
    <n v="7863.2252150094782"/>
    <n v="-4157.2919771418083"/>
    <n v="1.1217935430304304"/>
    <n v="1374.8087325025845"/>
    <n v="2331.1245053650855"/>
    <n v="0.62902495963644889"/>
    <n v="1368.3952235130682"/>
    <n v="2337.5380143546017"/>
    <n v="0.63075556528362631"/>
    <n v="5246.8062818908274"/>
    <n v="-1540.8730440231575"/>
    <n v="0.41578542977470073"/>
    <n v="7.0595621042998209"/>
    <n v="3698.8736757633701"/>
    <n v="0.99809506495363587"/>
    <n v="7.0276720308405274"/>
    <n v="3698.9055658368293"/>
    <n v="0.99810367009339751"/>
    <n v="7.757417867406069"/>
    <n v="3698.1758200002637"/>
    <n v="0.99790675725397859"/>
    <n v="7.8883420210494393"/>
    <n v="3698.0448958466204"/>
    <n v="0.99787142899919368"/>
    <n v="7.9577090624324551"/>
    <n v="3697.9755288052374"/>
    <n v="0.99785271116567353"/>
    <n v="7.2855528696851346"/>
    <n v="3698.6476849979849"/>
    <n v="0.99803408415585027"/>
  </r>
  <r>
    <x v="553"/>
    <x v="3"/>
    <d v="2018-07-29T00:00:00"/>
    <n v="1459.5627694347431"/>
    <n v="2725.1552125327416"/>
    <n v="1426.6049005080213"/>
    <n v="7.2630527049340854"/>
    <n v="7.2858921968614894"/>
    <n v="216.23152139773975"/>
    <n v="214.11160452129133"/>
    <n v="215.16106832151331"/>
    <n v="5.3713869026349226"/>
    <n v="5.376349691977051"/>
    <n v="1049.3609217002588"/>
    <n v="1023.8494797205963"/>
    <n v="1049.3609217002588"/>
    <n v="6.955936611851647"/>
    <n v="6.955936611851647"/>
    <x v="553"/>
    <n v="8.299026008139883"/>
    <x v="1"/>
    <n v="31"/>
    <x v="553"/>
    <n v="19.590376219420655"/>
    <x v="0"/>
    <n v="0"/>
    <n v="0"/>
    <n v="0"/>
    <n v="1"/>
    <n v="0"/>
    <n v="0"/>
    <n v="2765.1088778075045"/>
    <n v="1254.8462050812373"/>
    <n v="0.31215428511193816"/>
    <n v="2663.5500343954955"/>
    <n v="1356.4050484932463"/>
    <n v="0.33741796127695362"/>
    <n v="7863.2252150094782"/>
    <n v="-3843.2701321207364"/>
    <n v="0.95604802861602134"/>
    <n v="1377.9963691056237"/>
    <n v="2641.9587137831181"/>
    <n v="0.6572110034335521"/>
    <n v="1372.166633739736"/>
    <n v="2647.7884491490058"/>
    <n v="0.65866120256406047"/>
    <n v="5246.8062818908274"/>
    <n v="-1226.8511990020857"/>
    <n v="0.30519027543971206"/>
    <n v="7.0606634515898214"/>
    <n v="4012.894419437152"/>
    <n v="0.99824359643179994"/>
    <n v="7.0283818968443033"/>
    <n v="4012.9267009918976"/>
    <n v="0.99825162675902501"/>
    <n v="7.757417867406069"/>
    <n v="4012.1976650213355"/>
    <n v="0.99807027250119629"/>
    <n v="7.886289405667549"/>
    <n v="4012.0687934830744"/>
    <n v="0.99803821454641717"/>
    <n v="7.9544661980607678"/>
    <n v="4012.000616690681"/>
    <n v="0.99802125495582783"/>
    <n v="7.2874680272878916"/>
    <n v="4012.6676148614538"/>
    <n v="0.99818717675271851"/>
  </r>
  <r>
    <x v="554"/>
    <x v="3"/>
    <d v="2018-08-05T00:00:00"/>
    <n v="1474.1583971290906"/>
    <n v="2741.9131554410669"/>
    <n v="1440.8709494943419"/>
    <n v="7.2730030357742335"/>
    <n v="7.2958425277146581"/>
    <n v="218.39383661171715"/>
    <n v="216.25272056650425"/>
    <n v="217.31267900472847"/>
    <n v="5.3813372334880905"/>
    <n v="5.3863000228302198"/>
    <n v="1049.3609217002588"/>
    <n v="1041.7074891063601"/>
    <n v="1049.3609217002588"/>
    <n v="6.955936611851647"/>
    <n v="6.955936611851647"/>
    <x v="554"/>
    <n v="8.2304730688380516"/>
    <x v="1"/>
    <n v="32"/>
    <x v="554"/>
    <n v="19.610276881113972"/>
    <x v="0"/>
    <n v="0"/>
    <n v="0"/>
    <n v="0"/>
    <n v="1"/>
    <n v="0"/>
    <n v="0"/>
    <n v="2779.4626411310164"/>
    <n v="974.14640647810893"/>
    <n v="0.25952260720881282"/>
    <n v="2673.0427166994755"/>
    <n v="1080.5663309096499"/>
    <n v="0.28787396801430892"/>
    <n v="7863.2252150094782"/>
    <n v="-4109.6161674003524"/>
    <n v="1.0948439529199203"/>
    <n v="1381.2158820746936"/>
    <n v="2372.3931655344318"/>
    <n v="0.63202990387225755"/>
    <n v="1375.9757580686698"/>
    <n v="2377.6332895404557"/>
    <n v="0.63342592672374809"/>
    <n v="5246.8062818908274"/>
    <n v="-1493.1972342817021"/>
    <n v="0.3978030784087116"/>
    <n v="7.061764798879822"/>
    <n v="3746.5472828102456"/>
    <n v="0.998118673332968"/>
    <n v="7.02909176284808"/>
    <n v="3746.5799558462772"/>
    <n v="0.99812737776532023"/>
    <n v="7.757417867406069"/>
    <n v="3745.8516297417191"/>
    <n v="0.99793334421112734"/>
    <n v="7.8842367902856587"/>
    <n v="3745.7248108188396"/>
    <n v="0.99789955834763677"/>
    <n v="7.9512233336881089"/>
    <n v="3745.6578242754372"/>
    <n v="0.99788171244451984"/>
    <n v="7.2893831848912036"/>
    <n v="3746.3196644242344"/>
    <n v="0.9980580334572845"/>
  </r>
  <r>
    <x v="555"/>
    <x v="3"/>
    <d v="2018-08-12T00:00:00"/>
    <n v="1488.8999811003814"/>
    <n v="2758.8386777784744"/>
    <n v="1455.2796589761538"/>
    <n v="7.2829533666183783"/>
    <n v="7.305792858567826"/>
    <n v="220.57777497783431"/>
    <n v="218.41524777216927"/>
    <n v="219.48580579477573"/>
    <n v="5.3912875643412583"/>
    <n v="5.3962503536833877"/>
    <n v="1049.3609217002588"/>
    <n v="1047.0648919220891"/>
    <n v="1049.3609217002588"/>
    <n v="6.955936611851647"/>
    <n v="6.955936611851647"/>
    <x v="555"/>
    <n v="8.315144466811752"/>
    <x v="1"/>
    <n v="33"/>
    <x v="555"/>
    <n v="19.630177542811285"/>
    <x v="0"/>
    <n v="0"/>
    <n v="0"/>
    <n v="0"/>
    <n v="1"/>
    <n v="0"/>
    <n v="0"/>
    <n v="2793.9599420877635"/>
    <n v="1291.3156393370223"/>
    <n v="0.31609021560466222"/>
    <n v="2682.6303258264952"/>
    <n v="1402.6452555982905"/>
    <n v="0.34334164920866911"/>
    <n v="7863.2252150094782"/>
    <n v="-3777.9496335846925"/>
    <n v="0.9247722848276223"/>
    <n v="1384.467590173454"/>
    <n v="2700.8079912513317"/>
    <n v="0.66110790751340076"/>
    <n v="1379.8229736408932"/>
    <n v="2705.4526077838927"/>
    <n v="0.66224482384621308"/>
    <n v="5246.8062818908274"/>
    <n v="-1161.5307004660417"/>
    <n v="0.28432125992855173"/>
    <n v="7.0628661461698226"/>
    <n v="4078.2127152786161"/>
    <n v="0.99827114083116364"/>
    <n v="7.0298016288518559"/>
    <n v="4078.2457797959337"/>
    <n v="0.99827923441424227"/>
    <n v="7.757417867406069"/>
    <n v="4077.5181635573795"/>
    <n v="0.99810112739941503"/>
    <n v="7.8821841749037684"/>
    <n v="4077.3933972498821"/>
    <n v="0.99807058691199613"/>
    <n v="7.9479804693147749"/>
    <n v="4077.3276009554711"/>
    <n v="0.99805448119449935"/>
    <n v="7.2912983424948994"/>
    <n v="4077.9842830822909"/>
    <n v="0.99821522484905367"/>
  </r>
  <r>
    <x v="556"/>
    <x v="3"/>
    <d v="2018-08-19T00:00:00"/>
    <n v="1503.7889809113854"/>
    <n v="2775.9334553392569"/>
    <n v="1469.8324555567231"/>
    <n v="7.2929036974652925"/>
    <n v="7.3157431894209939"/>
    <n v="222.78355272761263"/>
    <n v="220.59940024989095"/>
    <n v="221.68066385272346"/>
    <n v="5.4012378951944262"/>
    <n v="5.4062006845365556"/>
    <n v="1049.3609217002588"/>
    <n v="1048.6721127668079"/>
    <n v="1049.3609217002588"/>
    <n v="6.955936611851647"/>
    <n v="6.955936611851647"/>
    <x v="556"/>
    <n v="8.1835444639489303"/>
    <x v="1"/>
    <n v="34"/>
    <x v="556"/>
    <n v="19.650078204511367"/>
    <x v="0"/>
    <n v="0"/>
    <n v="0"/>
    <n v="0"/>
    <n v="1"/>
    <n v="0"/>
    <n v="0"/>
    <n v="2808.6022160540779"/>
    <n v="772.92456612494016"/>
    <n v="0.21580867968679243"/>
    <n v="2692.3138110447849"/>
    <n v="889.21297113423316"/>
    <n v="0.24827762717251878"/>
    <n v="7863.2252150094782"/>
    <n v="-4281.6984328304607"/>
    <n v="1.1954952994168189"/>
    <n v="1387.7518153532019"/>
    <n v="2193.7749668258161"/>
    <n v="0.61252507666328626"/>
    <n v="1383.7086613688389"/>
    <n v="2197.8181208101792"/>
    <n v="0.61365396784022264"/>
    <n v="5246.8062818908274"/>
    <n v="-1665.2794997118094"/>
    <n v="0.46496357586879344"/>
    <n v="7.0639674934598231"/>
    <n v="3574.462814685558"/>
    <n v="0.99802766587461833"/>
    <n v="7.0305114948556326"/>
    <n v="3574.4962706841625"/>
    <n v="0.99803700714180388"/>
    <n v="7.757417867406069"/>
    <n v="3573.7693643116118"/>
    <n v="0.99783404722644942"/>
    <n v="7.8801315595218782"/>
    <n v="3573.6466506194961"/>
    <n v="0.99779978427112925"/>
    <n v="7.9447376049409755"/>
    <n v="3573.5820445740769"/>
    <n v="0.99778174558278532"/>
    <n v="7.2932135000988625"/>
    <n v="3574.2335686789193"/>
    <n v="0.99796365797503217"/>
  </r>
  <r>
    <x v="557"/>
    <x v="3"/>
    <d v="2018-08-26T00:00:00"/>
    <n v="1518.8268707204993"/>
    <n v="2793.1991806756469"/>
    <n v="1484.5307801058557"/>
    <n v="7.3028540283141261"/>
    <n v="7.3256935202741618"/>
    <n v="225.0113882548888"/>
    <n v="222.80539425238987"/>
    <n v="223.89747049125071"/>
    <n v="5.411188226047595"/>
    <n v="5.4161510153897234"/>
    <n v="1049.3609217002588"/>
    <n v="1049.1542790202234"/>
    <n v="1049.3609217002588"/>
    <n v="6.955936611851647"/>
    <n v="6.955936611851647"/>
    <x v="557"/>
    <n v="8.326093827182234"/>
    <x v="1"/>
    <n v="35"/>
    <x v="557"/>
    <n v="19.66997886621337"/>
    <x v="0"/>
    <n v="0"/>
    <n v="0"/>
    <n v="0"/>
    <n v="1"/>
    <n v="0"/>
    <n v="0"/>
    <n v="2823.3909127600555"/>
    <n v="1306.8616082277395"/>
    <n v="0.31641203572589049"/>
    <n v="2702.0941311152578"/>
    <n v="1428.1583898725371"/>
    <n v="0.34577992086812587"/>
    <n v="7863.2252150094782"/>
    <n v="-3732.9726940216833"/>
    <n v="0.90381221851512894"/>
    <n v="1391.0688827847475"/>
    <n v="2739.1836382030474"/>
    <n v="0.66320004025999402"/>
    <n v="1387.6332059740639"/>
    <n v="2742.619315013731"/>
    <n v="0.66403187240420924"/>
    <n v="5246.8062818908274"/>
    <n v="-1116.5537609030325"/>
    <n v="0.270335471070906"/>
    <n v="7.0650688407498246"/>
    <n v="4123.1874521470454"/>
    <n v="0.99828943416780247"/>
    <n v="7.0312213608594094"/>
    <n v="4123.2212996269354"/>
    <n v="0.9982976291824458"/>
    <n v="7.757417867406069"/>
    <n v="4122.4951031203891"/>
    <n v="0.99812180542763751"/>
    <n v="7.8780789441399879"/>
    <n v="4122.3744420436551"/>
    <n v="0.99809259145679163"/>
    <n v="7.941494740566851"/>
    <n v="4122.3110262472283"/>
    <n v="0.99807723748119226"/>
    <n v="7.2951286577030103"/>
    <n v="4122.9573923300923"/>
    <n v="0.99823373301738028"/>
  </r>
  <r>
    <x v="558"/>
    <x v="3"/>
    <d v="2018-09-02T00:00:00"/>
    <n v="1534.0151394277043"/>
    <n v="2810.6375632654008"/>
    <n v="1499.3760879024101"/>
    <n v="7.3128043591642902"/>
    <n v="7.3356438511273305"/>
    <n v="227.26150213743767"/>
    <n v="225.03344819491377"/>
    <n v="226.13644519616324"/>
    <n v="5.4211385569007629"/>
    <n v="5.4261013462428913"/>
    <n v="1049.3609217002588"/>
    <n v="1049.2989288962481"/>
    <n v="1049.3609217002588"/>
    <n v="6.955936611851647"/>
    <n v="6.955936611851647"/>
    <x v="558"/>
    <n v="8.3432746608054842"/>
    <x v="1"/>
    <n v="36"/>
    <x v="558"/>
    <n v="19.689879527916702"/>
    <x v="0"/>
    <n v="0"/>
    <n v="0"/>
    <n v="0"/>
    <n v="1"/>
    <n v="0"/>
    <n v="0"/>
    <n v="2838.3274964330931"/>
    <n v="1363.4992981778087"/>
    <n v="0.32450154773789802"/>
    <n v="2711.9722543864355"/>
    <n v="1489.8545402244663"/>
    <n v="0.35457304954485397"/>
    <n v="7863.2252150094782"/>
    <n v="-3661.3984203985765"/>
    <n v="0.87138251988267168"/>
    <n v="1394.4191208906086"/>
    <n v="2807.4076737202931"/>
    <n v="0.66813979036950411"/>
    <n v="1391.5969960253415"/>
    <n v="2810.2297985855603"/>
    <n v="0.66881143272965249"/>
    <n v="5246.8062818908274"/>
    <n v="-1044.9794872799257"/>
    <n v="0.24869646902632336"/>
    <n v="7.0661701880398251"/>
    <n v="4194.7606244228618"/>
    <n v="0.99831830997957771"/>
    <n v="7.0319312268631853"/>
    <n v="4194.7948633840388"/>
    <n v="0.99832645856895341"/>
    <n v="7.757417867406069"/>
    <n v="4194.0693767434959"/>
    <n v="0.99815379875311494"/>
    <n v="7.8760263287580976"/>
    <n v="4193.9507682821441"/>
    <n v="0.99812557092099585"/>
    <n v="7.9382518761925027"/>
    <n v="4193.8885427347095"/>
    <n v="0.99811076175572644"/>
    <n v="7.2970438153072861"/>
    <n v="4194.5297507955947"/>
    <n v="0.9982633639671521"/>
  </r>
  <r>
    <x v="559"/>
    <x v="3"/>
    <d v="2018-09-09T00:00:00"/>
    <n v="1549.3552908219813"/>
    <n v="1893.6564665601993"/>
    <n v="1514.3698487782813"/>
    <n v="7.3227546900153762"/>
    <n v="7.3455941819804984"/>
    <n v="229.53411715881202"/>
    <n v="227.2837826768629"/>
    <n v="228.39780964812485"/>
    <n v="5.4310888877539307"/>
    <n v="5.4360516770960601"/>
    <n v="114.76705857940601"/>
    <n v="395.1266196744586"/>
    <n v="395.14521751566184"/>
    <n v="5.979253336618517"/>
    <n v="4.7429044965361147"/>
    <x v="559"/>
    <n v="7.959181586741817"/>
    <x v="1"/>
    <n v="37"/>
    <x v="559"/>
    <n v="18.733096914387822"/>
    <x v="0"/>
    <n v="0"/>
    <n v="0"/>
    <n v="0"/>
    <n v="1"/>
    <n v="0"/>
    <n v="0"/>
    <n v="2853.4134459428606"/>
    <n v="8.3164702036565359"/>
    <n v="2.906098914762417E-3"/>
    <n v="2721.9491588903243"/>
    <n v="139.78075725619283"/>
    <n v="4.8844846072831224E-2"/>
    <n v="2463.776335087402"/>
    <n v="397.95358105911509"/>
    <n v="0.13906049582588922"/>
    <n v="1397.8028613775282"/>
    <n v="1463.9270547689889"/>
    <n v="0.51155318554318718"/>
    <n v="1395.6004239771314"/>
    <n v="1466.1294921693857"/>
    <n v="0.51232280303503019"/>
    <n v="1179.2130570683187"/>
    <n v="1682.5168590781984"/>
    <n v="0.58793698510298398"/>
    <n v="7.0672715353298257"/>
    <n v="2854.6626446111873"/>
    <n v="0.99753041980116475"/>
    <n v="7.032641092866962"/>
    <n v="2854.6972750536502"/>
    <n v="0.99754252102786245"/>
    <n v="7.0567332934192031"/>
    <n v="2854.6731828530978"/>
    <n v="0.99753410227373185"/>
    <n v="7.4947290515051428"/>
    <n v="2854.235187095012"/>
    <n v="0.99738104948016992"/>
    <n v="7.5062384970699725"/>
    <n v="2854.2236776494469"/>
    <n v="0.99737702763118274"/>
    <n v="7.2049670027241293"/>
    <n v="2854.524949143793"/>
    <n v="0.99748230363666679"/>
  </r>
  <r>
    <x v="560"/>
    <x v="3"/>
    <d v="2018-09-16T00:00:00"/>
    <n v="1564.8488437302017"/>
    <n v="1912.593031225802"/>
    <n v="1529.5135472638572"/>
    <n v="7.3327050208671016"/>
    <n v="7.3555445128336663"/>
    <n v="231.8294583304002"/>
    <n v="229.55662050363156"/>
    <n v="230.68178774460611"/>
    <n v="5.4410392186070986"/>
    <n v="5.446002007949228"/>
    <n v="115.9147291652001"/>
    <n v="199.67829631797764"/>
    <n v="115.57042798946186"/>
    <n v="4.7498801102725396"/>
    <n v="4.7528548273892826"/>
    <x v="560"/>
    <n v="8.0134568302707727"/>
    <x v="1"/>
    <n v="38"/>
    <x v="560"/>
    <n v="17.52362434974674"/>
    <x v="0"/>
    <n v="0"/>
    <n v="0"/>
    <n v="0"/>
    <n v="1"/>
    <n v="0"/>
    <n v="0"/>
    <n v="2868.6502549477264"/>
    <n v="152.69309784160305"/>
    <n v="5.0538148105754188E-2"/>
    <n v="2732.0258324392526"/>
    <n v="289.31752035007685"/>
    <n v="9.5757908508801726E-2"/>
    <n v="2470.4067966210273"/>
    <n v="550.9365561683021"/>
    <n v="0.18234821132119025"/>
    <n v="1401.2204392693172"/>
    <n v="1620.1229135200122"/>
    <n v="0.53622601748467325"/>
    <n v="1399.6438862084397"/>
    <n v="1621.6994665808897"/>
    <n v="0.53674782281322753"/>
    <n v="1184.2080150744794"/>
    <n v="1837.13533771485"/>
    <n v="0.60805248632823916"/>
    <n v="7.0683728826198262"/>
    <n v="3014.2749799067096"/>
    <n v="0.99766051982271586"/>
    <n v="7.0333509588707379"/>
    <n v="3014.3100018304585"/>
    <n v="0.99767211133008848"/>
    <n v="7.0598837417505358"/>
    <n v="3014.2834690475788"/>
    <n v="0.99766332954669557"/>
    <n v="7.015312642392237"/>
    <n v="3014.3280401469374"/>
    <n v="0.99767808162686467"/>
    <n v="6.9632925329858022"/>
    <n v="3014.3800602563438"/>
    <n v="0.99769529916996791"/>
    <n v="7.0885723514373717"/>
    <n v="3014.2547804378919"/>
    <n v="0.99765383423075926"/>
  </r>
  <r>
    <x v="561"/>
    <x v="3"/>
    <d v="2018-09-23T00:00:00"/>
    <n v="1580.4973321675029"/>
    <n v="1931.7189615380591"/>
    <n v="1544.8086827349509"/>
    <n v="7.3426553517192694"/>
    <n v="7.3654948436868342"/>
    <n v="234.14775291370415"/>
    <n v="231.85218670866786"/>
    <n v="232.98860562205218"/>
    <n v="5.4509895494602674"/>
    <n v="5.4559523388023958"/>
    <n v="117.07387645685208"/>
    <n v="141.85520241518972"/>
    <n v="116.72613226935647"/>
    <n v="4.7598304411257075"/>
    <n v="4.7628051582424504"/>
    <x v="561"/>
    <n v="7.9556777893482744"/>
    <x v="1"/>
    <n v="39"/>
    <x v="561"/>
    <n v="17.553475342305244"/>
    <x v="0"/>
    <n v="0"/>
    <n v="0"/>
    <n v="0"/>
    <n v="1"/>
    <n v="0"/>
    <n v="0"/>
    <n v="2884.0394320426394"/>
    <n v="-32.318892064187821"/>
    <n v="1.1333120343002484E-2"/>
    <n v="2742.2032727236701"/>
    <n v="109.51726725478147"/>
    <n v="3.8403926934442535E-2"/>
    <n v="2477.1035627699889"/>
    <n v="374.61697720846269"/>
    <n v="0.13136524843745503"/>
    <n v="1404.6721929400237"/>
    <n v="1447.0483470384279"/>
    <n v="0.50742992756553984"/>
    <n v="1403.7277830620606"/>
    <n v="1447.992756916391"/>
    <n v="0.50776109952461623"/>
    <n v="1189.2529226607014"/>
    <n v="1662.4676173177502"/>
    <n v="0.58297003300692019"/>
    <n v="7.0694742299098268"/>
    <n v="2844.6510657485419"/>
    <n v="0.99752097930677208"/>
    <n v="7.0340608248745147"/>
    <n v="2844.6864791535772"/>
    <n v="0.99753339756604353"/>
    <n v="7.0630341900818667"/>
    <n v="2844.6575057883697"/>
    <n v="0.99752323760653794"/>
    <n v="7.0171237256684549"/>
    <n v="2844.703416252783"/>
    <n v="0.99753933682235163"/>
    <n v="6.9644179306567686"/>
    <n v="2844.7561220477946"/>
    <n v="0.9975578189261457"/>
    <n v="7.0914450878441233"/>
    <n v="2844.6290948906076"/>
    <n v="0.99751327488495856"/>
  </r>
  <r>
    <x v="562"/>
    <x v="3"/>
    <d v="2018-09-30T00:00:00"/>
    <n v="1596.302305489178"/>
    <n v="1951.03615115344"/>
    <n v="1560.256769561219"/>
    <n v="7.3526056825717445"/>
    <n v="7.375445174540002"/>
    <n v="236.4892304428412"/>
    <n v="234.17070857575453"/>
    <n v="235.31849167827266"/>
    <n v="5.4609398803134352"/>
    <n v="5.4659026696555637"/>
    <n v="118.2446152214206"/>
    <n v="125.32779137955133"/>
    <n v="117.89339359205003"/>
    <n v="4.7697807719788754"/>
    <n v="4.7727554890956183"/>
    <x v="562"/>
    <n v="7.7795029468782353"/>
    <x v="1"/>
    <n v="40"/>
    <x v="562"/>
    <n v="17.583326334864054"/>
    <x v="0"/>
    <n v="0"/>
    <n v="0"/>
    <n v="0"/>
    <n v="1"/>
    <n v="0"/>
    <n v="0"/>
    <n v="2899.5825009085029"/>
    <n v="-508.49647256788103"/>
    <n v="0.2126633950183591"/>
    <n v="2752.4824874109318"/>
    <n v="-361.3964590703099"/>
    <n v="0.15114322729789595"/>
    <n v="2483.8672965804403"/>
    <n v="-92.781268239818473"/>
    <n v="3.8802982050883082E-2"/>
    <n v="1408.1584641474376"/>
    <n v="982.92756419318425"/>
    <n v="0.41107996640142697"/>
    <n v="1407.8525188842177"/>
    <n v="983.23350945640414"/>
    <n v="0.41120791882956781"/>
    <n v="1194.3482793227859"/>
    <n v="1196.737749017836"/>
    <n v="0.50049966200854523"/>
    <n v="7.0705755771998273"/>
    <n v="2384.0154527634222"/>
    <n v="0.99704294387847414"/>
    <n v="7.0347706908782914"/>
    <n v="2384.0512576497435"/>
    <n v="0.99705791819804979"/>
    <n v="7.0661846384131994"/>
    <n v="2384.0198437022086"/>
    <n v="0.99704478025689558"/>
    <n v="7.0189348089446728"/>
    <n v="2384.0670935316771"/>
    <n v="0.99706454108060016"/>
    <n v="6.9655433283276853"/>
    <n v="2384.120485012294"/>
    <n v="0.99708687046565125"/>
    <n v="7.0943178242509033"/>
    <n v="2383.9917105163709"/>
    <n v="0.99703301439590009"/>
  </r>
  <r>
    <x v="563"/>
    <x v="3"/>
    <d v="2018-10-07T00:00:00"/>
    <n v="1612.2653285440697"/>
    <n v="1970.5465126649742"/>
    <n v="1575.8593372560742"/>
    <n v="7.3625560134244328"/>
    <n v="7.3853955053931708"/>
    <n v="238.8541227472696"/>
    <n v="236.51241566151208"/>
    <n v="237.6716765950554"/>
    <n v="5.4708902111666031"/>
    <n v="5.4758530005087316"/>
    <n v="119.4270613736348"/>
    <n v="121.19728037540975"/>
    <n v="119.07232752797053"/>
    <n v="4.7797311028320442"/>
    <n v="4.7827058199487871"/>
    <x v="563"/>
    <n v="6.6914503802751346"/>
    <x v="1"/>
    <n v="41"/>
    <x v="563"/>
    <n v="17.613177327423081"/>
    <x v="0"/>
    <n v="0"/>
    <n v="0"/>
    <n v="0"/>
    <n v="1"/>
    <n v="0"/>
    <n v="0"/>
    <n v="2915.2810004630246"/>
    <n v="-2109.7913287932038"/>
    <n v="2.6192655262971898"/>
    <n v="2762.8644942450655"/>
    <n v="-1957.3748225752447"/>
    <n v="2.4300433530296019"/>
    <n v="2490.698667728996"/>
    <n v="-1685.2089960591752"/>
    <n v="2.092154692146023"/>
    <n v="1411.6795980669256"/>
    <n v="-606.18992639710473"/>
    <n v="0.75257318339097057"/>
    <n v="1412.0185020645968"/>
    <n v="-606.52883039477592"/>
    <n v="0.75299392621312078"/>
    <n v="1199.4945895514911"/>
    <n v="-394.00491788167028"/>
    <n v="0.48914955925490411"/>
    <n v="7.0716769244898279"/>
    <n v="798.41799474533104"/>
    <n v="0.9912206485406202"/>
    <n v="7.0354805568820673"/>
    <n v="798.45419111293882"/>
    <n v="0.9912655856377437"/>
    <n v="7.0693350867445321"/>
    <n v="798.42033658307628"/>
    <n v="0.99122355588732813"/>
    <n v="7.0207458922208907"/>
    <n v="798.46892577759991"/>
    <n v="0.9912838784417104"/>
    <n v="6.9666687259985647"/>
    <n v="798.52300294382223"/>
    <n v="0.99135101420784655"/>
    <n v="7.0971905606577046"/>
    <n v="798.3924811091631"/>
    <n v="0.99118897384997517"/>
  </r>
  <r>
    <x v="564"/>
    <x v="3"/>
    <d v="2018-10-14T00:00:00"/>
    <n v="1628.3879818295104"/>
    <n v="1990.2519777916239"/>
    <n v="1591.6179306281051"/>
    <n v="7.3725063442772676"/>
    <n v="7.3953458362463387"/>
    <n v="241.2426639747423"/>
    <n v="238.87753981812719"/>
    <n v="240.04839336100594"/>
    <n v="5.480840542019771"/>
    <n v="5.4858033313619003"/>
    <n v="120.62133198737115"/>
    <n v="120.79411650378273"/>
    <n v="120.26305080325025"/>
    <n v="4.789681433685212"/>
    <n v="4.792656150801955"/>
    <x v="564"/>
    <n v="6.5911356772681291"/>
    <x v="1"/>
    <n v="42"/>
    <x v="564"/>
    <n v="17.64302831998225"/>
    <x v="0"/>
    <n v="0"/>
    <n v="0"/>
    <n v="0"/>
    <n v="1"/>
    <n v="0"/>
    <n v="0"/>
    <n v="2931.1364850130917"/>
    <n v="-2202.5286214140524"/>
    <n v="3.0229273268262817"/>
    <n v="2773.3503211475413"/>
    <n v="-2044.742457548502"/>
    <n v="2.8063689121446886"/>
    <n v="2497.5983525890379"/>
    <n v="-1768.9904889899985"/>
    <n v="2.4279047446068911"/>
    <n v="1415.2359433256083"/>
    <n v="-686.6280797265689"/>
    <n v="0.94238357013454843"/>
    <n v="1416.2261450767794"/>
    <n v="-687.61828147773997"/>
    <n v="0.94374260261366538"/>
    <n v="1204.6923628824832"/>
    <n v="-476.08449928344373"/>
    <n v="0.65341663611997203"/>
    <n v="7.0727782717798293"/>
    <n v="721.53508532725959"/>
    <n v="0.99029275056565669"/>
    <n v="7.0361904228858441"/>
    <n v="721.57167317615358"/>
    <n v="0.99034296667053545"/>
    <n v="7.0724855350758649"/>
    <n v="721.53537806396355"/>
    <n v="0.99029315234104043"/>
    <n v="7.0225569754971087"/>
    <n v="721.58530662354235"/>
    <n v="0.99036167830963506"/>
    <n v="6.9677941236694192"/>
    <n v="721.64006947537007"/>
    <n v="0.99043683924950909"/>
    <n v="7.1000632970645192"/>
    <n v="721.50780030197495"/>
    <n v="0.99025530240369231"/>
  </r>
  <r>
    <x v="565"/>
    <x v="3"/>
    <d v="2018-10-21T00:00:00"/>
    <n v="1644.6718616478056"/>
    <n v="2010.1544975695404"/>
    <n v="1607.5341099340153"/>
    <n v="7.3824566751302045"/>
    <n v="7.4052961670995066"/>
    <n v="243.65509061448975"/>
    <n v="241.26631521630847"/>
    <n v="242.44887729461601"/>
    <n v="5.4907908728729389"/>
    <n v="5.4957536622150682"/>
    <n v="121.82754530724488"/>
    <n v="121.51751666620623"/>
    <n v="121.46568131128275"/>
    <n v="4.7996317645383799"/>
    <n v="4.8026064816551228"/>
    <x v="565"/>
    <n v="6.7824451466040854"/>
    <x v="1"/>
    <n v="43"/>
    <x v="565"/>
    <n v="17.672879312541522"/>
    <x v="0"/>
    <n v="0"/>
    <n v="0"/>
    <n v="0"/>
    <n v="1"/>
    <n v="0"/>
    <n v="0"/>
    <n v="2947.1505244086593"/>
    <n v="-2064.9272702512735"/>
    <n v="2.3405949237004555"/>
    <n v="2783.9410063190417"/>
    <n v="-1901.7177521616559"/>
    <n v="2.1555969457844237"/>
    <n v="2504.5670342976796"/>
    <n v="-1622.3437801402938"/>
    <n v="1.8389265670511028"/>
    <n v="1418.8278520368781"/>
    <n v="-536.60459787949242"/>
    <n v="0.60824127606113176"/>
    <n v="1420.4758645190841"/>
    <n v="-538.25261036169843"/>
    <n v="0.6101092981002697"/>
    <n v="1209.9421139467854"/>
    <n v="-327.71885978939974"/>
    <n v="0.37146930580786502"/>
    <n v="7.0738796190698299"/>
    <n v="875.14937453831578"/>
    <n v="0.99198175792155219"/>
    <n v="7.0369002888896199"/>
    <n v="875.1863538684961"/>
    <n v="0.9920236739898558"/>
    <n v="7.0756359834071958"/>
    <n v="875.14761817397846"/>
    <n v="0.99197976708269253"/>
    <n v="7.0243680587733266"/>
    <n v="875.19888609861232"/>
    <n v="0.99203787927186038"/>
    <n v="6.9689195213402577"/>
    <n v="875.25433463604543"/>
    <n v="0.99210073018535849"/>
    <n v="7.1029360334713436"/>
    <n v="875.12031812391433"/>
    <n v="0.99194882247775773"/>
  </r>
  <r>
    <x v="566"/>
    <x v="3"/>
    <d v="2018-10-28T00:00:00"/>
    <n v="1661.1185802642835"/>
    <n v="2030.2560425452355"/>
    <n v="1623.6094510330959"/>
    <n v="7.3924070059832134"/>
    <n v="7.4152464979526744"/>
    <n v="246.09164152063462"/>
    <n v="243.67897836847155"/>
    <n v="244.87336606756219"/>
    <n v="5.5007412037261076"/>
    <n v="5.5057039930682361"/>
    <n v="123.04582076031733"/>
    <n v="122.587329532084"/>
    <n v="122.68033812439558"/>
    <n v="4.8095820953915478"/>
    <n v="4.8125568125082907"/>
    <x v="566"/>
    <n v="6.8195259527237884"/>
    <x v="1"/>
    <n v="44"/>
    <x v="566"/>
    <n v="17.702730305100868"/>
    <x v="0"/>
    <n v="0"/>
    <n v="0"/>
    <n v="0"/>
    <n v="1"/>
    <n v="0"/>
    <n v="0"/>
    <n v="2963.3247041981826"/>
    <n v="-2047.7738114119225"/>
    <n v="2.2366575441590286"/>
    <n v="2794.6375983422572"/>
    <n v="-1879.086705555997"/>
    <n v="2.0524109804944279"/>
    <n v="2511.605402823408"/>
    <n v="-1596.0545100371478"/>
    <n v="1.7432722993474865"/>
    <n v="1422.4556798352603"/>
    <n v="-506.90478704900022"/>
    <n v="0.55366096089574746"/>
    <n v="1424.7680811558116"/>
    <n v="-509.21718836955154"/>
    <n v="0.55618665481267882"/>
    <n v="1215.2443625217306"/>
    <n v="-299.69346973547056"/>
    <n v="0.32733676750991436"/>
    <n v="7.0749809663598304"/>
    <n v="908.47591181990026"/>
    <n v="0.99227243289029099"/>
    <n v="7.0376101548933967"/>
    <n v="908.51328263136668"/>
    <n v="0.99231325073205257"/>
    <n v="7.0787864317385285"/>
    <n v="908.47210635452154"/>
    <n v="0.99226827641421878"/>
    <n v="7.0261791420495445"/>
    <n v="908.52471364421058"/>
    <n v="0.99232573612520103"/>
    <n v="6.970044919011082"/>
    <n v="908.58084786724896"/>
    <n v="0.99238704808882938"/>
    <n v="7.105808769878176"/>
    <n v="908.44508401638188"/>
    <n v="0.99223876157418911"/>
  </r>
  <r>
    <x v="567"/>
    <x v="3"/>
    <d v="2018-11-04T00:00:00"/>
    <n v="1677.7297660669269"/>
    <n v="2050.5586029706883"/>
    <n v="1639.845545543245"/>
    <n v="7.4023573368362703"/>
    <n v="7.4251968288058432"/>
    <n v="248.55255793584101"/>
    <n v="246.11576815215628"/>
    <n v="247.32209972823782"/>
    <n v="5.5106915345792755"/>
    <n v="5.5156543239214049"/>
    <n v="124.27627896792049"/>
    <n v="123.76959413716953"/>
    <n v="123.90714150563954"/>
    <n v="4.8195324262447166"/>
    <n v="4.8225071433614595"/>
    <x v="567"/>
    <n v="6.800400706577471"/>
    <x v="1"/>
    <n v="45"/>
    <x v="567"/>
    <n v="17.732581297660261"/>
    <x v="0"/>
    <n v="0"/>
    <n v="0"/>
    <n v="0"/>
    <n v="1"/>
    <n v="0"/>
    <n v="0"/>
    <n v="2979.660625785602"/>
    <n v="-2081.4534887284599"/>
    <n v="2.3173424067282173"/>
    <n v="2805.4411562857049"/>
    <n v="-1907.2340192285626"/>
    <n v="2.1233788293837925"/>
    <n v="2518.7141550343931"/>
    <n v="-1620.5070179772508"/>
    <n v="1.8041573609475308"/>
    <n v="1426.1197859116264"/>
    <n v="-527.91264885448413"/>
    <n v="0.58774042987914854"/>
    <n v="1429.1032199589063"/>
    <n v="-530.89608290176398"/>
    <n v="0.59106197334523003"/>
    <n v="1220.5996335824252"/>
    <n v="-322.39249652528292"/>
    <n v="0.35892889649213833"/>
    <n v="7.076082313649831"/>
    <n v="891.13105474349243"/>
    <n v="0.9921219927768179"/>
    <n v="7.0383200208971726"/>
    <n v="891.16881703624517"/>
    <n v="0.99216403463018865"/>
    <n v="7.0819368800698612"/>
    <n v="891.12520017707243"/>
    <n v="0.99211547471859007"/>
    <n v="7.0279902253257642"/>
    <n v="891.17914683181652"/>
    <n v="0.9921755350905449"/>
    <n v="6.971170316681901"/>
    <n v="891.23596674046041"/>
    <n v="0.99223879433921891"/>
    <n v="7.1086815062850119"/>
    <n v="891.09845555085724"/>
    <n v="0.99208569915222933"/>
  </r>
  <r>
    <x v="568"/>
    <x v="3"/>
    <d v="2018-11-11T00:00:00"/>
    <n v="1694.5070637275958"/>
    <n v="2071.0641890003949"/>
    <n v="1656.2440009985501"/>
    <n v="7.4123076676893618"/>
    <n v="7.4351471596590111"/>
    <n v="251.03808351519939"/>
    <n v="248.57692583367782"/>
    <n v="249.79532072552018"/>
    <n v="5.5206418654324434"/>
    <n v="5.5256046547745727"/>
    <n v="125.51904175759969"/>
    <n v="124.99420747147065"/>
    <n v="125.14621292069592"/>
    <n v="4.8294827570978844"/>
    <n v="4.8324574742146273"/>
    <x v="568"/>
    <n v="6.8509947662387845"/>
    <x v="1"/>
    <n v="46"/>
    <x v="568"/>
    <n v="17.762432290219689"/>
    <x v="0"/>
    <n v="0"/>
    <n v="0"/>
    <n v="0"/>
    <n v="1"/>
    <n v="0"/>
    <n v="0"/>
    <n v="2996.159906588894"/>
    <n v="-2051.3395918896967"/>
    <n v="2.1711425548071359"/>
    <n v="2816.3527498085869"/>
    <n v="-1871.5324351093898"/>
    <n v="1.9808342454038264"/>
    <n v="2525.8939947674889"/>
    <n v="-1581.0736800682919"/>
    <n v="1.6734120292191845"/>
    <n v="1429.8205330487563"/>
    <n v="-485.00021834955919"/>
    <n v="0.51332534959726073"/>
    <n v="1433.4817101500321"/>
    <n v="-488.66139545083502"/>
    <n v="0.51720034788457148"/>
    <n v="1226.008457353727"/>
    <n v="-281.18814265452988"/>
    <n v="0.2976101786550302"/>
    <n v="7.0771836609398315"/>
    <n v="937.74313103825727"/>
    <n v="0.99250949249202691"/>
    <n v="7.0390298869009493"/>
    <n v="937.78128481229612"/>
    <n v="0.99254987453445898"/>
    <n v="7.0850873284011939"/>
    <n v="937.73522737079588"/>
    <n v="0.99250112723215855"/>
    <n v="7.0298013086019804"/>
    <n v="937.79051339059504"/>
    <n v="0.99255964208301328"/>
    <n v="6.9722957143527129"/>
    <n v="937.84801898484432"/>
    <n v="0.99262050613658481"/>
    <n v="7.1115542426918514"/>
    <n v="937.70876045650527"/>
    <n v="0.99247311458903598"/>
  </r>
  <r>
    <x v="569"/>
    <x v="3"/>
    <d v="2018-11-18T00:00:00"/>
    <n v="1711.4521343648721"/>
    <n v="2091.7748308903992"/>
    <n v="1672.8064410084467"/>
    <n v="7.4222579985424764"/>
    <n v="7.445097490512179"/>
    <n v="253.54846435035142"/>
    <n v="251.06269509201462"/>
    <n v="252.29327393277541"/>
    <n v="5.5305921962856113"/>
    <n v="5.5355549856277406"/>
    <n v="126.77423217517571"/>
    <n v="126.24022476406418"/>
    <n v="126.39767504990292"/>
    <n v="4.8394330879510523"/>
    <n v="4.8424078050677952"/>
    <x v="569"/>
    <n v="6.6827371983345554"/>
    <x v="1"/>
    <n v="47"/>
    <x v="569"/>
    <n v="17.792283282779138"/>
    <x v="0"/>
    <n v="0"/>
    <n v="0"/>
    <n v="0"/>
    <n v="1"/>
    <n v="0"/>
    <n v="0"/>
    <n v="3012.8241802002203"/>
    <n v="-2214.3223990006622"/>
    <n v="2.7730963801660811"/>
    <n v="2827.3734592666979"/>
    <n v="-2028.8716780671398"/>
    <n v="2.540848030444272"/>
    <n v="2533.1456328979152"/>
    <n v="-1734.6438516983571"/>
    <n v="2.1723731775431605"/>
    <n v="1433.5582876572576"/>
    <n v="-635.05650645769958"/>
    <n v="0.7953100686934963"/>
    <n v="1437.9039852430692"/>
    <n v="-639.40220404351123"/>
    <n v="0.80075238289758399"/>
    <n v="1231.4713693627416"/>
    <n v="-432.96958816318363"/>
    <n v="0.54222745441187414"/>
    <n v="7.0782850082298321"/>
    <n v="791.42349619132813"/>
    <n v="0.99113554261883252"/>
    <n v="7.0397397529047261"/>
    <n v="791.46204144665319"/>
    <n v="0.99118381459045812"/>
    <n v="7.0882377767325249"/>
    <n v="791.41354342282546"/>
    <n v="0.99112307831538693"/>
    <n v="7.0316123918781983"/>
    <n v="791.47016880767978"/>
    <n v="0.99119399285332233"/>
    <n v="6.9734211120235194"/>
    <n v="791.52836008753445"/>
    <n v="0.99126686843259437"/>
    <n v="7.1144269790986936"/>
    <n v="791.38735422045932"/>
    <n v="0.99109028038934244"/>
  </r>
  <r>
    <x v="570"/>
    <x v="3"/>
    <d v="2018-11-25T00:00:00"/>
    <n v="1728.5666557085206"/>
    <n v="2112.6925791993031"/>
    <n v="1689.5345054184686"/>
    <n v="7.4322083293956078"/>
    <n v="7.4550478213653468"/>
    <n v="256.08394899385496"/>
    <n v="253.57332204293479"/>
    <n v="254.81620667210319"/>
    <n v="5.54054252713878"/>
    <n v="5.5455053164809085"/>
    <n v="128.04197449692748"/>
    <n v="127.50144957706848"/>
    <n v="127.66165180040194"/>
    <n v="4.8493834188042211"/>
    <n v="4.852358135920964"/>
    <x v="570"/>
    <n v="6.8236552151128604"/>
    <x v="1"/>
    <n v="48"/>
    <x v="570"/>
    <n v="17.822134275338609"/>
    <x v="0"/>
    <n v="0"/>
    <n v="0"/>
    <n v="0"/>
    <n v="1"/>
    <n v="0"/>
    <n v="0"/>
    <n v="3029.655096547659"/>
    <n v="-2110.3158376986762"/>
    <n v="2.2954701622780709"/>
    <n v="2838.5043758193897"/>
    <n v="-1919.1651169704069"/>
    <n v="2.0875483109175721"/>
    <n v="2540.469787409646"/>
    <n v="-1621.1305285606632"/>
    <n v="1.7633648437795708"/>
    <n v="1437.3334198118434"/>
    <n v="-517.99416096286052"/>
    <n v="0.56344179363273539"/>
    <n v="1442.3704830870365"/>
    <n v="-523.0312242380536"/>
    <n v="0.56892079741366763"/>
    <n v="1236.9889104918464"/>
    <n v="-317.64965164286343"/>
    <n v="0.34551951152457289"/>
    <n v="7.0793863555198326"/>
    <n v="912.25987249346304"/>
    <n v="0.99229948434445914"/>
    <n v="7.040449618908502"/>
    <n v="912.29880923007443"/>
    <n v="0.99234183730201708"/>
    <n v="7.0913882250638576"/>
    <n v="912.24787062391908"/>
    <n v="0.99228642945810641"/>
    <n v="7.033423475154418"/>
    <n v="912.30583537382847"/>
    <n v="0.99234947990368616"/>
    <n v="6.974546509694326"/>
    <n v="912.36471233928864"/>
    <n v="0.99241352260053983"/>
    <n v="7.1172997155055375"/>
    <n v="912.22195913347741"/>
    <n v="0.99225824455227074"/>
  </r>
  <r>
    <x v="571"/>
    <x v="3"/>
    <d v="2018-12-02T00:00:00"/>
    <n v="1745.8523222656061"/>
    <n v="2133.8195049912965"/>
    <n v="1706.4298504726098"/>
    <n v="7.4421586602487499"/>
    <n v="7.4649981522185156"/>
    <n v="258.64478848379349"/>
    <n v="256.10905526336416"/>
    <n v="257.36436873882423"/>
    <n v="5.5504928579919479"/>
    <n v="5.5554556473340773"/>
    <n v="129.32239424189675"/>
    <n v="128.77611084244828"/>
    <n v="128.93826831840596"/>
    <n v="4.859333749657389"/>
    <n v="4.8623084667741319"/>
    <x v="571"/>
    <n v="6.7992379193385224"/>
    <x v="1"/>
    <n v="49"/>
    <x v="571"/>
    <n v="17.851985267898087"/>
    <x v="0"/>
    <n v="0"/>
    <n v="0"/>
    <n v="0"/>
    <n v="1"/>
    <n v="0"/>
    <n v="0"/>
    <n v="3046.6543220585727"/>
    <n v="-2149.4910018122896"/>
    <n v="2.3958748126508627"/>
    <n v="2849.7466015376085"/>
    <n v="-1952.5832812913254"/>
    <n v="2.1763966908001939"/>
    <n v="2547.8671834664938"/>
    <n v="-1650.7038632202107"/>
    <n v="1.8399145684724054"/>
    <n v="1441.1463032879756"/>
    <n v="-543.98298304169236"/>
    <n v="0.6063366287560239"/>
    <n v="1446.8816459094437"/>
    <n v="-549.7183256631605"/>
    <n v="0.61272938076899486"/>
    <n v="1242.5616270322421"/>
    <n v="-345.39830678595888"/>
    <n v="0.38498933136404023"/>
    <n v="7.0804877028098332"/>
    <n v="890.08283254347339"/>
    <n v="0.99210791664903764"/>
    <n v="7.0411594849122787"/>
    <n v="890.12216076137088"/>
    <n v="0.99215175283472423"/>
    <n v="7.0945386733951903"/>
    <n v="890.06878157288804"/>
    <n v="0.99209225509637688"/>
    <n v="7.0352345584306359"/>
    <n v="890.1280856878526"/>
    <n v="0.99215835690150667"/>
    <n v="6.975671907365129"/>
    <n v="890.18764833891805"/>
    <n v="0.99222474687724616"/>
    <n v="7.1201724519123815"/>
    <n v="890.04314779437084"/>
    <n v="0.99206368306502124"/>
  </r>
  <r>
    <x v="572"/>
    <x v="3"/>
    <d v="2018-12-09T00:00:00"/>
    <n v="1763.3108454882622"/>
    <n v="2155.1577000412094"/>
    <n v="1723.4941489773055"/>
    <n v="7.4521089911019009"/>
    <n v="7.4749484830716835"/>
    <n v="261.23123636863141"/>
    <n v="258.67014581599778"/>
    <n v="259.93801242621248"/>
    <n v="5.5604431888451158"/>
    <n v="5.5654059781872451"/>
    <n v="130.61561818431571"/>
    <n v="130.06376598175547"/>
    <n v="130.22765100159"/>
    <n v="4.8692840805105568"/>
    <n v="4.8722587976272997"/>
    <x v="572"/>
    <n v="6.8605185577923518"/>
    <x v="1"/>
    <n v="50"/>
    <x v="572"/>
    <n v="17.881836260457575"/>
    <x v="0"/>
    <n v="0"/>
    <n v="0"/>
    <n v="0"/>
    <n v="1"/>
    <n v="0"/>
    <n v="0"/>
    <n v="3063.8235398245952"/>
    <n v="-2109.9619682081898"/>
    <n v="2.2120211475053626"/>
    <n v="2861.101249513009"/>
    <n v="-1907.2396778966036"/>
    <n v="1.9994931493724104"/>
    <n v="2555.3385534839099"/>
    <n v="-1601.4769818675045"/>
    <n v="1.6789406655240924"/>
    <n v="1444.9973155988689"/>
    <n v="-491.1357439824634"/>
    <n v="0.51489205414805528"/>
    <n v="1451.4379203600747"/>
    <n v="-497.5763487436692"/>
    <n v="0.52164419193497924"/>
    <n v="1248.1900707380419"/>
    <n v="-294.32849912163636"/>
    <n v="0.30856521310830232"/>
    <n v="7.0815890500998337"/>
    <n v="946.77998256630565"/>
    <n v="0.99257587341725129"/>
    <n v="7.0418693509160546"/>
    <n v="946.81970226548947"/>
    <n v="0.99261751436428769"/>
    <n v="7.0976891217265212"/>
    <n v="946.76388249467902"/>
    <n v="0.99255899458272667"/>
    <n v="7.0370456417068539"/>
    <n v="946.82452597469864"/>
    <n v="0.99262257139704035"/>
    <n v="6.976797305035932"/>
    <n v="946.8847743113696"/>
    <n v="0.99268573395486193"/>
    <n v="7.1230451883192272"/>
    <n v="946.73852642808629"/>
    <n v="0.9925324120393606"/>
  </r>
  <r>
    <x v="573"/>
    <x v="3"/>
    <d v="2018-12-16T00:00:00"/>
    <n v="1780.9439539431451"/>
    <n v="2176.7092770416216"/>
    <n v="1740.7290904670572"/>
    <n v="7.4620593219550564"/>
    <n v="7.4848988139248513"/>
    <n v="263.8435487323178"/>
    <n v="261.25684727415779"/>
    <n v="262.53739255047458"/>
    <n v="5.5703935196982837"/>
    <n v="5.575356309040413"/>
    <n v="131.9217743661589"/>
    <n v="131.36437185083787"/>
    <n v="131.52992751160593"/>
    <n v="4.8792344113637247"/>
    <n v="4.8822091284804676"/>
    <x v="573"/>
    <n v="6.7532695150397721"/>
    <x v="1"/>
    <n v="51"/>
    <x v="573"/>
    <n v="17.911687253017064"/>
    <x v="0"/>
    <n v="0"/>
    <n v="0"/>
    <n v="0"/>
    <n v="1"/>
    <n v="0"/>
    <n v="0"/>
    <n v="3081.1644497682782"/>
    <n v="-2224.3087594660165"/>
    <n v="2.5958965840343269"/>
    <n v="2872.5694439681647"/>
    <n v="-2015.7137536659029"/>
    <n v="2.3524541839184683"/>
    <n v="2562.8846372015009"/>
    <n v="-1706.0289468992391"/>
    <n v="1.9910341568688488"/>
    <n v="1448.8868380328713"/>
    <n v="-592.03114773060952"/>
    <n v="0.69093448807204216"/>
    <n v="1456.0397575552124"/>
    <n v="-599.18406725295063"/>
    <n v="0.69928235761798385"/>
    <n v="1253.8747988808998"/>
    <n v="-397.019108578638"/>
    <n v="0.46334419327785142"/>
    <n v="7.0826903973898352"/>
    <n v="849.77299990487199"/>
    <n v="0.99173409189254336"/>
    <n v="7.0425792169198314"/>
    <n v="849.81311108534192"/>
    <n v="0.99178090395310847"/>
    <n v="7.1008395700578539"/>
    <n v="849.75485073220398"/>
    <n v="0.99171291076149248"/>
    <n v="7.0388567249830718"/>
    <n v="849.81683357727877"/>
    <n v="0.99178524831585113"/>
    <n v="6.9779227027067332"/>
    <n v="849.87776759955511"/>
    <n v="0.9918563618335251"/>
    <n v="7.1259179247260729"/>
    <n v="849.72977237753571"/>
    <n v="0.99168364287548538"/>
  </r>
  <r>
    <x v="574"/>
    <x v="3"/>
    <d v="2018-12-23T00:00:00"/>
    <n v="1798.7533934825765"/>
    <n v="2198.4763698120378"/>
    <n v="1758.136381371713"/>
    <n v="7.4720096528082163"/>
    <n v="7.4948491447780201"/>
    <n v="266.48198421964094"/>
    <n v="263.86941574689934"/>
    <n v="265.16276647597937"/>
    <n v="5.5803438505514524"/>
    <n v="5.5853066398935809"/>
    <n v="133.24099210982047"/>
    <n v="132.67800603212567"/>
    <n v="132.84522678672198"/>
    <n v="4.8891847422168926"/>
    <n v="4.8921594593336355"/>
    <x v="574"/>
    <n v="6.7503293676292149"/>
    <x v="1"/>
    <n v="52"/>
    <x v="574"/>
    <n v="17.94153824557656"/>
    <x v="0"/>
    <n v="0"/>
    <n v="0"/>
    <n v="0"/>
    <n v="1"/>
    <n v="0"/>
    <n v="0"/>
    <n v="3098.6787688113977"/>
    <n v="-2244.338660644893"/>
    <n v="2.6269850135696631"/>
    <n v="2884.1523203678707"/>
    <n v="-2029.812212201366"/>
    <n v="2.3758830854348347"/>
    <n v="2570.5061817562673"/>
    <n v="-1716.1660735897626"/>
    <n v="2.0087621512617715"/>
    <n v="1452.8152556912135"/>
    <n v="-598.47514752470863"/>
    <n v="0.70051158994407192"/>
    <n v="1460.6876131223012"/>
    <n v="-606.34750495579635"/>
    <n v="0.70972613735421575"/>
    <n v="1259.6163743051861"/>
    <n v="-405.27626613868131"/>
    <n v="0.4743734518193729"/>
    <n v="7.0837917446798357"/>
    <n v="847.25631642182498"/>
    <n v="0.9917084640215682"/>
    <n v="7.0432890829236081"/>
    <n v="847.29681908358123"/>
    <n v="0.99175587214553329"/>
    <n v="7.1039900183891866"/>
    <n v="847.23611814811568"/>
    <n v="0.99168482206268538"/>
    <n v="7.0406678082592897"/>
    <n v="847.29944035824553"/>
    <n v="0.99175894033189049"/>
    <n v="6.9790481003775326"/>
    <n v="847.36106006612727"/>
    <n v="0.99183106583237057"/>
    <n v="7.1287906611329186"/>
    <n v="847.21131750537188"/>
    <n v="0.9916557930583032"/>
  </r>
  <r>
    <x v="575"/>
    <x v="3"/>
    <d v="2018-12-30T00:00:00"/>
    <n v="1816.740927417402"/>
    <n v="2220.4611335101581"/>
    <n v="1775.7177451854195"/>
    <n v="7.4819599836613779"/>
    <n v="7.504799475631188"/>
    <n v="269.14680406183732"/>
    <n v="266.50810990436833"/>
    <n v="267.81439414073913"/>
    <n v="5.5902941814046203"/>
    <n v="5.5952569707467497"/>
    <n v="134.57340203091866"/>
    <n v="134.00478323128075"/>
    <n v="134.17367905458917"/>
    <n v="4.8991350730700605"/>
    <n v="4.9021097901868043"/>
    <x v="575"/>
    <n v="6.79368498187673"/>
    <x v="1"/>
    <n v="53"/>
    <x v="575"/>
    <n v="17.971389238136059"/>
    <x v="0"/>
    <n v="0"/>
    <n v="0"/>
    <n v="0"/>
    <n v="1"/>
    <n v="0"/>
    <n v="0"/>
    <n v="3116.3682310449481"/>
    <n v="-2224.1729961095384"/>
    <n v="2.4929218505303461"/>
    <n v="2895.8510255315741"/>
    <n v="-2003.6557905961645"/>
    <n v="2.2457593496800272"/>
    <n v="2578.2039417565811"/>
    <n v="-1686.0087068211715"/>
    <n v="1.889730678670605"/>
    <n v="1456.7829575261389"/>
    <n v="-564.5877225907293"/>
    <n v="0.63280737274011845"/>
    <n v="1465.3819472450609"/>
    <n v="-573.18671230965128"/>
    <n v="0.64244538624009473"/>
    <n v="1265.415365483715"/>
    <n v="-373.22013054830541"/>
    <n v="0.41831665977831034"/>
    <n v="7.0848930919698363"/>
    <n v="885.11034184343976"/>
    <n v="0.99205903280521013"/>
    <n v="7.043998948927384"/>
    <n v="885.15123598648222"/>
    <n v="0.9921048682249044"/>
    <n v="7.1071404667205194"/>
    <n v="885.08809446868918"/>
    <n v="0.99203409725985037"/>
    <n v="7.0424788915355077"/>
    <n v="885.15275604387409"/>
    <n v="0.99210657195221919"/>
    <n v="6.9801734980483321"/>
    <n v="885.21506143736133"/>
    <n v="0.99217640576330401"/>
    <n v="7.1316633975397652"/>
    <n v="885.06357153786985"/>
    <n v="0.99200661120090372"/>
  </r>
  <r>
    <x v="576"/>
    <x v="3"/>
    <d v="2019-01-06T00:00:00"/>
    <n v="1834.9083366915761"/>
    <n v="2242.6657448452597"/>
    <n v="1793.4749226372664"/>
    <n v="7.4919103145145423"/>
    <n v="7.5147498064843559"/>
    <n v="271.83827210245573"/>
    <n v="269.17319100341206"/>
    <n v="270.49253808214655"/>
    <n v="5.6002445122577882"/>
    <n v="5.6052073015999175"/>
    <n v="135.91913605122787"/>
    <n v="135.34483020524374"/>
    <n v="135.5154158451351"/>
    <n v="4.9090854039232292"/>
    <n v="4.9120601210399721"/>
    <x v="576"/>
    <n v="6.7299787457514002"/>
    <x v="2"/>
    <n v="2"/>
    <x v="576"/>
    <n v="18.001240230695558"/>
    <x v="0"/>
    <n v="0"/>
    <n v="0"/>
    <n v="0"/>
    <n v="1"/>
    <n v="0"/>
    <n v="0"/>
    <n v="3134.2345879008344"/>
    <n v="-2297.1051146937102"/>
    <n v="2.7440260894091781"/>
    <n v="2907.6667177469153"/>
    <n v="-2070.5372445397911"/>
    <n v="2.4733775488842396"/>
    <n v="2585.9786793568987"/>
    <n v="-1748.8492061497745"/>
    <n v="2.0891024173952015"/>
    <n v="1460.7903363794139"/>
    <n v="-623.66086317228985"/>
    <n v="0.74499928999391773"/>
    <n v="1470.1232247090481"/>
    <n v="-632.99375150192407"/>
    <n v="0.75614796965260789"/>
    <n v="1271.2723465740296"/>
    <n v="-434.14287336690552"/>
    <n v="0.51860899330621124"/>
    <n v="7.0859944392598369"/>
    <n v="830.04347876786426"/>
    <n v="0.99153536619357974"/>
    <n v="7.0447088149311607"/>
    <n v="830.08476439219294"/>
    <n v="0.99158468428074553"/>
    <n v="7.1102909150518503"/>
    <n v="830.01918229207217"/>
    <n v="0.99150634263561199"/>
    <n v="7.0442899748117256"/>
    <n v="830.08518323231237"/>
    <n v="0.99158518460970635"/>
    <n v="6.9812988957191315"/>
    <n v="830.148174311405"/>
    <n v="0.99166043112904267"/>
    <n v="7.1345361339466118"/>
    <n v="829.99493707317743"/>
    <n v="0.99147738030699895"/>
  </r>
  <r>
    <x v="577"/>
    <x v="3"/>
    <d v="2019-01-13T00:00:00"/>
    <n v="1853.2574200584916"/>
    <n v="2265.092402293712"/>
    <n v="1811.4096718636338"/>
    <n v="7.5018606453677075"/>
    <n v="7.5247001373375237"/>
    <n v="274.55665482348024"/>
    <n v="271.86492291344615"/>
    <n v="273.19746346296802"/>
    <n v="5.610194843110957"/>
    <n v="5.6151576324530854"/>
    <n v="137.27832741174012"/>
    <n v="136.6982782497912"/>
    <n v="136.87057000358644"/>
    <n v="4.9190357347763971"/>
    <n v="4.92201045189314"/>
    <x v="577"/>
    <n v="6.8513606204464832"/>
    <x v="2"/>
    <n v="3"/>
    <x v="577"/>
    <n v="18.031091223255061"/>
    <x v="0"/>
    <n v="0"/>
    <n v="0"/>
    <n v="0"/>
    <n v="1"/>
    <n v="0"/>
    <n v="0"/>
    <n v="3152.2796083252792"/>
    <n v="-2207.113563898949"/>
    <n v="2.3351596017592433"/>
    <n v="2919.6005668844091"/>
    <n v="-1974.4345224580788"/>
    <n v="2.0889816494163882"/>
    <n v="2593.831164333219"/>
    <n v="-1648.6651199068888"/>
    <n v="1.7443126841353553"/>
    <n v="1464.8377890212216"/>
    <n v="-519.67174459489127"/>
    <n v="0.54982058195955041"/>
    <n v="1474.9119149476751"/>
    <n v="-529.74587052134473"/>
    <n v="0.56047915987383423"/>
    <n v="1277.1878974752472"/>
    <n v="-332.0218530489168"/>
    <n v="0.35128415267016694"/>
    <n v="7.0870957865498374"/>
    <n v="938.07894863978049"/>
    <n v="0.99250174524535384"/>
    <n v="7.0454186809349366"/>
    <n v="938.12062574539539"/>
    <n v="0.99254584025475523"/>
    <n v="7.113441363383183"/>
    <n v="938.05260306294713"/>
    <n v="0.99247387122576891"/>
    <n v="7.0461010580879435"/>
    <n v="938.11994336824239"/>
    <n v="0.99254511828938519"/>
    <n v="6.982424293389931"/>
    <n v="938.1836201329404"/>
    <n v="0.99261248927152479"/>
    <n v="7.1374088703534584"/>
    <n v="938.02863555597685"/>
    <n v="0.99244851324014127"/>
  </r>
  <r>
    <x v="578"/>
    <x v="3"/>
    <d v="2019-01-20T00:00:00"/>
    <n v="1871.7899942590766"/>
    <n v="2287.743326316649"/>
    <n v="1829.5237685822667"/>
    <n v="7.5118109762208736"/>
    <n v="7.5346504681906916"/>
    <n v="277.30222137171506"/>
    <n v="274.58357214258058"/>
    <n v="275.92943809759765"/>
    <n v="5.6201451739641248"/>
    <n v="5.6251079633062533"/>
    <n v="138.65111068585753"/>
    <n v="138.06526095503762"/>
    <n v="138.2392757036223"/>
    <n v="4.928986065629565"/>
    <n v="4.9319607827463079"/>
    <x v="578"/>
    <n v="6.7010054927138363"/>
    <x v="2"/>
    <n v="4"/>
    <x v="578"/>
    <n v="18.060942215814563"/>
    <x v="0"/>
    <n v="0"/>
    <n v="0"/>
    <n v="0"/>
    <n v="1"/>
    <n v="0"/>
    <n v="0"/>
    <n v="3170.5050789539691"/>
    <n v="-2357.2819748333823"/>
    <n v="2.8986903629386296"/>
    <n v="2931.6537545132783"/>
    <n v="-2118.4306503926919"/>
    <n v="2.6049808959664849"/>
    <n v="2601.762174159303"/>
    <n v="-1788.5390700387163"/>
    <n v="2.1993215158007948"/>
    <n v="1468.9257161894475"/>
    <n v="-655.70261206886084"/>
    <n v="0.80630101228854378"/>
    <n v="1479.7484920886886"/>
    <n v="-666.525387968102"/>
    <n v="0.8196095076379778"/>
    <n v="1283.162603885477"/>
    <n v="-469.93949976489034"/>
    <n v="0.57787278470534775"/>
    <n v="7.088197133839838"/>
    <n v="806.13490698674684"/>
    <n v="0.99128382224026346"/>
    <n v="7.0461285469387134"/>
    <n v="806.17697557364795"/>
    <n v="0.99133555292362441"/>
    <n v="7.1165918117145157"/>
    <n v="806.10651230887208"/>
    <n v="0.99124890601895721"/>
    <n v="7.0479121413641614"/>
    <n v="806.17519197922252"/>
    <n v="0.99133335968241376"/>
    <n v="6.9835496910607304"/>
    <n v="806.23955442952592"/>
    <n v="0.99141250456894892"/>
    <n v="7.1402816067603059"/>
    <n v="806.08282251382639"/>
    <n v="0.99121977527374638"/>
  </r>
  <r>
    <x v="579"/>
    <x v="3"/>
    <d v="2019-01-27T00:00:00"/>
    <n v="1890.5078942016676"/>
    <n v="2310.620759579816"/>
    <n v="1847.8190062680869"/>
    <n v="7.5217613070740406"/>
    <n v="7.5446007990438604"/>
    <n v="280.07524358543225"/>
    <n v="277.32940786400638"/>
    <n v="278.68873247857368"/>
    <n v="5.6300955048172927"/>
    <n v="5.6350582941594221"/>
    <n v="140.03762179271612"/>
    <n v="139.44591354141255"/>
    <n v="139.62166846065855"/>
    <n v="4.9389363964827337"/>
    <n v="4.9419111135994767"/>
    <x v="579"/>
    <n v="6.8773610615346135"/>
    <x v="2"/>
    <n v="5"/>
    <x v="579"/>
    <n v="18.090793208374066"/>
    <x v="0"/>
    <n v="0"/>
    <n v="0"/>
    <n v="0"/>
    <n v="1"/>
    <n v="0"/>
    <n v="0"/>
    <n v="3188.9128042889456"/>
    <n v="-2218.8497619043351"/>
    <n v="2.2873253231562711"/>
    <n v="2943.8274740184361"/>
    <n v="-1973.7644316338256"/>
    <n v="2.0346764544105449"/>
    <n v="2609.7724940836474"/>
    <n v="-1639.7094516990369"/>
    <n v="1.6903122581273691"/>
    <n v="1473.0545226293555"/>
    <n v="-502.99148024474482"/>
    <n v="0.51851421842470191"/>
    <n v="1484.6334350011125"/>
    <n v="-514.57039261650186"/>
    <n v="0.53045046572600485"/>
    <n v="1289.1970573598092"/>
    <n v="-319.13401497519851"/>
    <n v="0.32898275785324499"/>
    <n v="7.0892984811298385"/>
    <n v="962.97374390348079"/>
    <n v="0.99269191983265037"/>
    <n v="7.0468384129424892"/>
    <n v="963.01620397166812"/>
    <n v="0.99273569025408903"/>
    <n v="7.1197422600458484"/>
    <n v="962.94330012456476"/>
    <n v="0.99266053653322972"/>
    <n v="7.0497232246403811"/>
    <n v="963.01331915997025"/>
    <n v="0.99273271641468708"/>
    <n v="6.9846750887315299"/>
    <n v="963.07836729587916"/>
    <n v="0.99279977199052782"/>
    <n v="7.1431543431671525"/>
    <n v="962.91988804144353"/>
    <n v="0.99263640193362301"/>
  </r>
  <r>
    <x v="580"/>
    <x v="3"/>
    <d v="2019-02-03T00:00:00"/>
    <n v="1909.4129731436844"/>
    <n v="2333.7269671756144"/>
    <n v="1866.2971963307662"/>
    <n v="7.5317116379272075"/>
    <n v="7.5545511298970283"/>
    <n v="282.8759960212866"/>
    <n v="280.10270194264649"/>
    <n v="281.47561980335945"/>
    <n v="5.6400458356704606"/>
    <n v="5.6450086250125899"/>
    <n v="141.4379980106433"/>
    <n v="140.84037266987406"/>
    <n v="141.01788514526513"/>
    <n v="4.9488867273359016"/>
    <n v="4.9518614444526445"/>
    <x v="580"/>
    <n v="6.9030702266844184"/>
    <x v="2"/>
    <n v="6"/>
    <x v="580"/>
    <n v="18.120644200933569"/>
    <x v="0"/>
    <n v="0"/>
    <n v="0"/>
    <n v="0"/>
    <n v="1"/>
    <n v="0"/>
    <n v="0"/>
    <n v="3207.5046068772717"/>
    <n v="-2212.1787014366791"/>
    <n v="2.2225671906504152"/>
    <n v="2956.1229307186454"/>
    <n v="-1960.7970252780526"/>
    <n v="1.970005015000672"/>
    <n v="2617.8629172072351"/>
    <n v="-1622.5370117666423"/>
    <n v="1.6301565174759589"/>
    <n v="1477.2246171336626"/>
    <n v="-481.8987116930698"/>
    <n v="0.48416172939832369"/>
    <n v="1489.5672273426603"/>
    <n v="-494.24132190206751"/>
    <n v="0.49656230105182053"/>
    <n v="1295.2918553688846"/>
    <n v="-299.96594992829182"/>
    <n v="0.30137460332202282"/>
    <n v="7.09039982841984"/>
    <n v="988.23550561217291"/>
    <n v="0.99287630333977772"/>
    <n v="7.047548278946266"/>
    <n v="988.27835716164657"/>
    <n v="0.99291935612202664"/>
    <n v="7.1228927083771794"/>
    <n v="988.2030127322156"/>
    <n v="0.99284365787181617"/>
    <n v="7.0515343079165973"/>
    <n v="988.27437113267615"/>
    <n v="0.9929153513744875"/>
    <n v="6.9858004864023275"/>
    <n v="988.34010495419045"/>
    <n v="0.99298139388494067"/>
    <n v="7.146027079574"/>
    <n v="988.17987836101884"/>
    <n v="0.99282041486058714"/>
  </r>
  <r>
    <x v="581"/>
    <x v="3"/>
    <d v="2019-02-10T00:00:00"/>
    <n v="358.01493246444079"/>
    <n v="568.44741867327298"/>
    <n v="1413.8125171708684"/>
    <n v="7.2540452472631358"/>
    <n v="5.8805746963253567"/>
    <n v="124.2762789679205"/>
    <n v="202.1894904552835"/>
    <n v="203.57613749460356"/>
    <n v="5.3160400749323458"/>
    <n v="4.8225071433614595"/>
    <n v="86.156207240911698"/>
    <n v="102.56145686960041"/>
    <n v="102.74074447183118"/>
    <n v="4.6322087711860354"/>
    <n v="4.4561620119269483"/>
    <x v="581"/>
    <n v="6.618418728413598"/>
    <x v="2"/>
    <n v="7"/>
    <x v="581"/>
    <n v="17.202294093381518"/>
    <x v="0"/>
    <n v="0"/>
    <n v="0"/>
    <n v="0"/>
    <n v="1"/>
    <n v="0"/>
    <n v="0"/>
    <n v="1681.8148069727513"/>
    <n v="-933.05463963949614"/>
    <n v="1.2461328478017395"/>
    <n v="2259.8614801416061"/>
    <n v="-1511.1013128083509"/>
    <n v="2.0181379548944358"/>
    <n v="2298.4822589018472"/>
    <n v="-1549.7220915685921"/>
    <n v="2.0697175934024385"/>
    <n v="1135.0162368739607"/>
    <n v="-386.25606954070554"/>
    <n v="0.51586086759445937"/>
    <n v="1210.1787104026178"/>
    <n v="-461.41854306936261"/>
    <n v="0.61624344242660056"/>
    <n v="1054.691262465207"/>
    <n v="-305.93109513195191"/>
    <n v="0.40858356050314482"/>
    <n v="6.9051166015759655"/>
    <n v="741.85505073167917"/>
    <n v="0.99077793277095805"/>
    <n v="7.0244334018663279"/>
    <n v="741.73573393138884"/>
    <n v="0.99061858027666705"/>
    <n v="6.9659456205780153"/>
    <n v="741.79422171267709"/>
    <n v="0.99069669311418151"/>
    <n v="6.9556779114783982"/>
    <n v="741.80448942177679"/>
    <n v="0.99071040606199534"/>
    <n v="6.944555508356915"/>
    <n v="741.81561182489827"/>
    <n v="0.99072526048882881"/>
    <n v="7.0576488528554817"/>
    <n v="741.7025184803997"/>
    <n v="0.99057421967571857"/>
  </r>
  <r>
    <x v="582"/>
    <x v="3"/>
    <d v="2019-02-17T00:00:00"/>
    <n v="268.51119934833059"/>
    <n v="475.87863798479634"/>
    <n v="1070.222121824107"/>
    <n v="6.975621496401847"/>
    <n v="5.5928926238735759"/>
    <n v="125.51904175759969"/>
    <n v="163.8542661064416"/>
    <n v="124.89766036276009"/>
    <n v="4.827494684872498"/>
    <n v="4.8324574742146273"/>
    <n v="81.848396878866097"/>
    <n v="88.06231487608639"/>
    <n v="83.140739987479776"/>
    <n v="4.4205348342837967"/>
    <n v="4.4048687175393972"/>
    <x v="582"/>
    <n v="6.6185915857553441"/>
    <x v="2"/>
    <n v="8"/>
    <x v="582"/>
    <n v="16.22365101555814"/>
    <x v="0"/>
    <n v="0"/>
    <n v="0"/>
    <n v="0"/>
    <n v="1"/>
    <n v="0"/>
    <n v="0"/>
    <n v="1593.7942415936445"/>
    <n v="-844.90463438126437"/>
    <n v="1.1282098539546896"/>
    <n v="2265.3172769030471"/>
    <n v="-1516.4276696906668"/>
    <n v="2.0249014742444116"/>
    <n v="2273.5946550429971"/>
    <n v="-1524.7050478306169"/>
    <n v="2.0359543424645503"/>
    <n v="1115.2734457051317"/>
    <n v="-366.38383849275158"/>
    <n v="0.48923611032146097"/>
    <n v="1212.3679554981807"/>
    <n v="-463.47834828580051"/>
    <n v="0.61888740853411406"/>
    <n v="1035.9425621645601"/>
    <n v="-287.0529549521799"/>
    <n v="0.38330476506502459"/>
    <n v="6.8732746582725763"/>
    <n v="742.01633255410763"/>
    <n v="0.99082204560982334"/>
    <n v="6.9895801121795094"/>
    <n v="741.90002710020065"/>
    <n v="0.9906667417402184"/>
    <n v="6.949705268764955"/>
    <n v="741.93990194361515"/>
    <n v="0.99071998702901731"/>
    <n v="6.9801766519806563"/>
    <n v="741.90943056039953"/>
    <n v="0.99067929827740142"/>
    <n v="6.9754060177424684"/>
    <n v="741.91420119463771"/>
    <n v="0.99068566855439844"/>
    <n v="6.9634682793496623"/>
    <n v="741.92613893303053"/>
    <n v="0.99070160913933625"/>
  </r>
  <r>
    <x v="583"/>
    <x v="3"/>
    <d v="2019-02-24T00:00:00"/>
    <n v="201.383399511248"/>
    <n v="410.82451253407845"/>
    <n v="809.57050513024922"/>
    <n v="6.6965038664592962"/>
    <n v="5.3052105514217951"/>
    <n v="126.77423217517571"/>
    <n v="145.31424914080867"/>
    <n v="126.1466369663877"/>
    <n v="4.8374450157256668"/>
    <n v="4.8424078050677952"/>
    <n v="82.666880847654753"/>
    <n v="84.285511056184234"/>
    <n v="82.421335657018147"/>
    <n v="4.4118443312758222"/>
    <n v="4.4148190483925651"/>
    <x v="583"/>
    <n v="6.6496404036876386"/>
    <x v="2"/>
    <n v="9"/>
    <x v="583"/>
    <n v="15.945793213460785"/>
    <x v="0"/>
    <n v="0"/>
    <n v="0"/>
    <n v="0"/>
    <n v="1"/>
    <n v="0"/>
    <n v="0"/>
    <n v="1527.7788175593143"/>
    <n v="-755.2723324596858"/>
    <n v="0.97769060458085333"/>
    <n v="2270.8276316321026"/>
    <n v="-1498.3211465324739"/>
    <n v="1.9395580172239442"/>
    <n v="2278.3232997761788"/>
    <n v="-1505.8168146765502"/>
    <n v="1.9492610660509189"/>
    <n v="1100.4663523285101"/>
    <n v="-327.95986722888154"/>
    <n v="0.42453995345629392"/>
    <n v="1214.5790930446992"/>
    <n v="-442.07260794507067"/>
    <n v="0.57225747158363016"/>
    <n v="1039.504815221683"/>
    <n v="-266.99833012205443"/>
    <n v="0.34562600479350047"/>
    <n v="6.8414327149691871"/>
    <n v="765.66505238465936"/>
    <n v="0.99114385076769052"/>
    <n v="6.9902899781832852"/>
    <n v="765.51619512144521"/>
    <n v="0.99095115689898472"/>
    <n v="6.9528557170962877"/>
    <n v="765.55362938253222"/>
    <n v="0.9909996150825845"/>
    <n v="6.9659904085235009"/>
    <n v="765.5404946911051"/>
    <n v="0.99098261238852248"/>
    <n v="7.0171070767053578"/>
    <n v="765.48937802292323"/>
    <n v="0.99091644249976707"/>
    <n v="6.9367283904692361"/>
    <n v="765.56975670915926"/>
    <n v="0.99102049170554907"/>
  </r>
  <r>
    <x v="584"/>
    <x v="3"/>
    <d v="2019-03-03T00:00:00"/>
    <n v="151.03754963343596"/>
    <n v="362.57307378649477"/>
    <n v="612.01061848120514"/>
    <n v="6.4167496328212943"/>
    <n v="5.0175284789700143"/>
    <n v="128.04197449692748"/>
    <n v="136.67811181886808"/>
    <n v="127.4081033360516"/>
    <n v="4.8473953465788346"/>
    <n v="4.852358135920964"/>
    <n v="83.493549656131307"/>
    <n v="83.731138076147175"/>
    <n v="83.245549013588331"/>
    <n v="4.421794662128991"/>
    <n v="4.4247693792457339"/>
    <x v="584"/>
    <n v="6.4840658328345899"/>
    <x v="2"/>
    <n v="10"/>
    <x v="584"/>
    <n v="15.685939641529121"/>
    <x v="0"/>
    <n v="0"/>
    <n v="0"/>
    <n v="0"/>
    <n v="1"/>
    <n v="0"/>
    <n v="0"/>
    <n v="1478.2672495335664"/>
    <n v="-823.64010220624812"/>
    <n v="1.2581820133322734"/>
    <n v="2276.3930899084489"/>
    <n v="-1621.7659425811307"/>
    <n v="2.4773887688624012"/>
    <n v="2283.0992309566918"/>
    <n v="-1628.4720836293736"/>
    <n v="2.487632983566332"/>
    <n v="1089.3610322960437"/>
    <n v="-434.73388496872542"/>
    <n v="0.6640938841959686"/>
    <n v="1216.8123419666829"/>
    <n v="-562.18519463936457"/>
    <n v="0.85878686353694389"/>
    <n v="1043.1026908093772"/>
    <n v="-388.47554348205892"/>
    <n v="0.59343023745365442"/>
    <n v="6.8095907716657971"/>
    <n v="647.81755655565246"/>
    <n v="0.98959775683078877"/>
    <n v="6.990999844187062"/>
    <n v="647.63614748313125"/>
    <n v="0.98932063866778275"/>
    <n v="6.9560061654276204"/>
    <n v="647.67114116189066"/>
    <n v="0.98937409456080871"/>
    <n v="6.9590423731056692"/>
    <n v="647.66810495421259"/>
    <n v="0.98936945648905983"/>
    <n v="7.0670989672706206"/>
    <n v="647.56004836004774"/>
    <n v="0.98920439062736121"/>
    <n v="6.9117211544435229"/>
    <n v="647.7154261728748"/>
    <n v="0.98944174377328775"/>
  </r>
  <r>
    <x v="585"/>
    <x v="3"/>
    <d v="2019-03-10T00:00:00"/>
    <n v="113.27816222507697"/>
    <n v="326.92904161966635"/>
    <n v="462.39088160436665"/>
    <n v="6.1364105974499914"/>
    <n v="4.7298464065182326"/>
    <n v="129.32239424189675"/>
    <n v="133.0002530303824"/>
    <n v="128.68218436941211"/>
    <n v="4.8573456774320025"/>
    <n v="4.8623084667741319"/>
    <n v="84.328485152692622"/>
    <n v="84.149281029728982"/>
    <n v="84.07800450372423"/>
    <n v="4.4317449929821588"/>
    <n v="4.4347197100989018"/>
    <x v="585"/>
    <n v="6.5139581554415402"/>
    <x v="2"/>
    <n v="11"/>
    <x v="585"/>
    <n v="15.425501267864153"/>
    <x v="0"/>
    <n v="0"/>
    <n v="0"/>
    <n v="0"/>
    <n v="1"/>
    <n v="0"/>
    <n v="0"/>
    <n v="1441.1335735142559"/>
    <n v="-766.64269283173758"/>
    <n v="1.1366242521410679"/>
    <n v="2282.0142027675583"/>
    <n v="-1607.52332208504"/>
    <n v="2.3833136490420519"/>
    <n v="2287.9229214490106"/>
    <n v="-1613.4320407664923"/>
    <n v="2.3920739137849543"/>
    <n v="1081.0320422716941"/>
    <n v="-406.54116158917577"/>
    <n v="0.60273781786018543"/>
    <n v="1219.0679233778865"/>
    <n v="-544.57704269536816"/>
    <n v="0.80738977841228909"/>
    <n v="1046.7365451529481"/>
    <n v="-372.2456644704298"/>
    <n v="0.55189132296904275"/>
    <n v="6.7777488283624079"/>
    <n v="667.7131318541559"/>
    <n v="0.98995131139281822"/>
    <n v="6.9917097101908388"/>
    <n v="667.49917097232742"/>
    <n v="0.98963409304642347"/>
    <n v="6.9591566137589513"/>
    <n v="667.53172406875933"/>
    <n v="0.98968235625852052"/>
    <n v="6.9520943376878357"/>
    <n v="667.53878634483044"/>
    <n v="0.98969282678714199"/>
    <n v="7.1171895004299159"/>
    <n v="667.37369118208835"/>
    <n v="0.98944805674284575"/>
    <n v="6.886657639510946"/>
    <n v="667.60422304300732"/>
    <n v="0.98978984321842522"/>
  </r>
  <r>
    <x v="586"/>
    <x v="3"/>
    <d v="2019-03-17T00:00:00"/>
    <n v="84.958621668807723"/>
    <n v="300.74600985734298"/>
    <n v="349.16120362369895"/>
    <n v="5.8555337170593367"/>
    <n v="4.4421643340664518"/>
    <n v="130.61561818431571"/>
    <n v="131.80793560734907"/>
    <n v="129.96900621310624"/>
    <n v="4.8672960082851704"/>
    <n v="4.8722587976272997"/>
    <n v="85.171770004219553"/>
    <n v="84.865023311872378"/>
    <n v="84.918784548761465"/>
    <n v="4.4416953238353267"/>
    <n v="4.4446700409520696"/>
    <x v="586"/>
    <n v="6.4303099931672252"/>
    <x v="2"/>
    <n v="12"/>
    <x v="586"/>
    <n v="15.164525049179833"/>
    <x v="0"/>
    <n v="0"/>
    <n v="0"/>
    <n v="0"/>
    <n v="1"/>
    <n v="0"/>
    <n v="0"/>
    <n v="1413.2833164997728"/>
    <n v="-792.91708899956086"/>
    <n v="1.2781435446520821"/>
    <n v="2287.6915267552586"/>
    <n v="-1667.3252992550465"/>
    <n v="2.6876467888550186"/>
    <n v="2292.7948488462521"/>
    <n v="-1672.42862134604"/>
    <n v="2.6958730943255107"/>
    <n v="1074.7852997534319"/>
    <n v="-454.41907225321995"/>
    <n v="0.73250130666254665"/>
    <n v="1221.346060603202"/>
    <n v="-600.97983310299003"/>
    <n v="0.96875008093954418"/>
    <n v="1050.4067380399551"/>
    <n v="-430.0405105397432"/>
    <n v="0.69320425818891995"/>
    <n v="6.7459068850590187"/>
    <n v="613.62032061515288"/>
    <n v="0.98912592822429757"/>
    <n v="6.9924195761946146"/>
    <n v="613.37380792401734"/>
    <n v="0.98872856182972624"/>
    <n v="6.962307062090284"/>
    <n v="613.40392043812165"/>
    <n v="0.98877710172885269"/>
    <n v="6.9451463022700022"/>
    <n v="613.42108119794193"/>
    <n v="0.9888047640338905"/>
    <n v="7.1673707556662443"/>
    <n v="613.19885674454565"/>
    <n v="0.98844654908996665"/>
    <n v="6.8615423645919877"/>
    <n v="613.50468513561998"/>
    <n v="0.98893952949011943"/>
  </r>
  <r>
    <x v="587"/>
    <x v="3"/>
    <d v="2019-03-24T00:00:00"/>
    <n v="63.718966251605792"/>
    <n v="281.66422832202647"/>
    <n v="263.528532412071"/>
    <n v="5.5741616445180524"/>
    <n v="4.154482261614671"/>
    <n v="131.9217743661589"/>
    <n v="131.86485498675398"/>
    <n v="131.26869627523729"/>
    <n v="4.8772463391383392"/>
    <n v="4.8822091284804676"/>
    <n v="86.023487704261754"/>
    <n v="85.675948386544931"/>
    <n v="85.767972394249085"/>
    <n v="4.4516456546884955"/>
    <n v="4.4546203718052384"/>
    <x v="587"/>
    <n v="6.4447115636580135"/>
    <x v="2"/>
    <n v="13"/>
    <x v="587"/>
    <n v="14.903053638344886"/>
    <x v="0"/>
    <n v="0"/>
    <n v="0"/>
    <n v="0"/>
    <n v="1"/>
    <n v="0"/>
    <n v="0"/>
    <n v="1392.3956237389104"/>
    <n v="-763.03050473229348"/>
    <n v="1.2123813056825463"/>
    <n v="2293.4256239828364"/>
    <n v="-1664.0605049762194"/>
    <n v="2.6440303962233469"/>
    <n v="2297.715495517466"/>
    <n v="-1668.3503765108489"/>
    <n v="2.6508465851176419"/>
    <n v="1070.100242864735"/>
    <n v="-440.73512385811807"/>
    <n v="0.70028527248820138"/>
    <n v="1223.6469792007708"/>
    <n v="-594.28186019415386"/>
    <n v="0.94425611182926994"/>
    <n v="1054.1136328558318"/>
    <n v="-424.74851384921487"/>
    <n v="0.67488410307777036"/>
    <n v="6.7140649417556295"/>
    <n v="622.65105406486134"/>
    <n v="0.98933200341265648"/>
    <n v="6.9931294421983914"/>
    <n v="622.37198956441853"/>
    <n v="0.98888859704643894"/>
    <n v="6.9654575104216168"/>
    <n v="622.39966149619534"/>
    <n v="0.98893256505632876"/>
    <n v="6.9381982668521704"/>
    <n v="622.4269207397648"/>
    <n v="0.98897587734477033"/>
    <n v="7.2176355384222468"/>
    <n v="622.14748346819476"/>
    <n v="0.98853187868146486"/>
    <n v="6.8363794344228186"/>
    <n v="622.52873957219413"/>
    <n v="0.98913765757274041"/>
  </r>
  <r>
    <x v="588"/>
    <x v="3"/>
    <d v="2019-03-31T00:00:00"/>
    <n v="47.789224688704344"/>
    <n v="267.91393937982917"/>
    <n v="198.806740095061"/>
    <n v="5.2923331975464469"/>
    <n v="3.8668001891628903"/>
    <n v="133.24099210982047"/>
    <n v="132.55292354828723"/>
    <n v="132.58138323798968"/>
    <n v="4.887196669991507"/>
    <n v="4.8921594593336355"/>
    <n v="86.883722581304369"/>
    <n v="86.521390322876528"/>
    <n v="86.625652118191582"/>
    <n v="4.4615959855416634"/>
    <n v="4.4645707026584063"/>
    <x v="588"/>
    <n v="6.4361823746821019"/>
    <x v="2"/>
    <n v="14"/>
    <x v="588"/>
    <n v="14.641125853079618"/>
    <x v="0"/>
    <n v="0"/>
    <n v="0"/>
    <n v="0"/>
    <n v="1"/>
    <n v="0"/>
    <n v="0"/>
    <n v="1376.7298541682637"/>
    <n v="-752.70988190953756"/>
    <n v="1.206227228889807"/>
    <n v="2299.2170621826895"/>
    <n v="-1675.1970899239632"/>
    <n v="2.6845247979168949"/>
    <n v="2302.6853486553919"/>
    <n v="-1678.6653763966656"/>
    <n v="2.6900827714223716"/>
    <n v="1066.5864501982126"/>
    <n v="-442.56647793948639"/>
    <n v="0.70921845071329381"/>
    <n v="1225.9709069843152"/>
    <n v="-601.95093472558904"/>
    <n v="0.96463408462191491"/>
    <n v="1057.8575966198678"/>
    <n v="-433.83762436114159"/>
    <n v="0.69523035102675734"/>
    <n v="6.6822229984522403"/>
    <n v="617.33774926027388"/>
    <n v="0.98929165203757008"/>
    <n v="6.9938393082021673"/>
    <n v="617.02613295052402"/>
    <n v="0.98879228290901178"/>
    <n v="6.9686079587529477"/>
    <n v="617.05136429997322"/>
    <n v="0.98883271646974835"/>
    <n v="6.9312502314343387"/>
    <n v="617.08872202729185"/>
    <n v="0.98889258270637448"/>
    <n v="7.2679773010418387"/>
    <n v="616.75199495768436"/>
    <n v="0.98835297326344485"/>
    <n v="6.8111725846607394"/>
    <n v="617.2087996740654"/>
    <n v="0.98908500867366989"/>
  </r>
  <r>
    <x v="589"/>
    <x v="3"/>
    <d v="2019-04-07T00:00:00"/>
    <n v="35.84191851652826"/>
    <n v="258.16788035456432"/>
    <n v="149.91729362150116"/>
    <n v="5.0100837661760309"/>
    <n v="3.579118116711109"/>
    <n v="134.57340203091866"/>
    <n v="133.56316278960293"/>
    <n v="133.90719707036956"/>
    <n v="4.8971470008446749"/>
    <n v="4.9021097901868043"/>
    <n v="87.752559807117407"/>
    <n v="87.383208961845128"/>
    <n v="87.491908639373491"/>
    <n v="4.4715463163948312"/>
    <n v="4.4745210335115742"/>
    <x v="589"/>
    <n v="6.5097647627584125"/>
    <x v="2"/>
    <n v="15"/>
    <x v="589"/>
    <n v="14.378777083415539"/>
    <x v="0"/>
    <n v="0"/>
    <n v="0"/>
    <n v="0"/>
    <n v="1"/>
    <n v="0"/>
    <n v="0"/>
    <n v="1364.9805269902788"/>
    <n v="-693.31212940566058"/>
    <n v="1.0322238353015791"/>
    <n v="2305.0664147645412"/>
    <n v="-1633.398017179923"/>
    <n v="2.4318518230927251"/>
    <n v="2307.7049003246975"/>
    <n v="-1636.0365027400794"/>
    <n v="2.4357800793120807"/>
    <n v="1063.9511056983206"/>
    <n v="-392.28270811370237"/>
    <n v="0.58404222905884406"/>
    <n v="1228.3180740456951"/>
    <n v="-556.64967646107687"/>
    <n v="0.82875668776860822"/>
    <n v="1061.6390000215436"/>
    <n v="-389.97060243692533"/>
    <n v="0.58059989697192205"/>
    <n v="6.6503810551488503"/>
    <n v="665.01801652946938"/>
    <n v="0.99009871377146186"/>
    <n v="6.994549174205944"/>
    <n v="664.67384841041223"/>
    <n v="0.98958630598170316"/>
    <n v="6.9717584070842804"/>
    <n v="664.69663917753394"/>
    <n v="0.98962023755746831"/>
    <n v="6.9243021960165052"/>
    <n v="664.74409538860175"/>
    <n v="0.98969089178392655"/>
    <n v="7.3183900740411598"/>
    <n v="664.35000751057703"/>
    <n v="0.98910416196391138"/>
    <n v="6.7859252210964227"/>
    <n v="664.88247236352174"/>
    <n v="0.98989691156305804"/>
  </r>
  <r>
    <x v="590"/>
    <x v="3"/>
    <d v="2019-04-14T00:00:00"/>
    <n v="26.88143888739619"/>
    <n v="251.43066034381266"/>
    <n v="113.00653720126965"/>
    <n v="4.727445668377686"/>
    <n v="3.2914360442593282"/>
    <n v="135.91913605122787"/>
    <n v="134.74114942041541"/>
    <n v="135.24626904107328"/>
    <n v="4.9070973316978428"/>
    <n v="4.9120601210399721"/>
    <n v="88.630085405188595"/>
    <n v="88.256022472185549"/>
    <n v="88.366827725767237"/>
    <n v="4.4814966472479991"/>
    <n v="4.484471364364742"/>
    <x v="590"/>
    <n v="6.6027130786118313"/>
    <x v="2"/>
    <n v="16"/>
    <x v="590"/>
    <n v="14.116039647323527"/>
    <x v="0"/>
    <n v="0"/>
    <n v="0"/>
    <n v="0"/>
    <n v="1"/>
    <n v="0"/>
    <n v="0"/>
    <n v="1356.1685316067899"/>
    <n v="-619.07626343817083"/>
    <n v="0.83988978065979303"/>
    <n v="2310.9742608722117"/>
    <n v="-1573.8819927035927"/>
    <n v="2.1352577698502566"/>
    <n v="2312.774647510696"/>
    <n v="-1575.682379342077"/>
    <n v="2.137700322453552"/>
    <n v="1061.9745973234017"/>
    <n v="-324.88232915478261"/>
    <n v="0.44076209069725547"/>
    <n v="1230.6887127776886"/>
    <n v="-493.59644460906952"/>
    <n v="0.66965353718261111"/>
    <n v="1065.4582174572365"/>
    <n v="-328.36594928861746"/>
    <n v="0.44548825631352251"/>
    <n v="6.6185391118454611"/>
    <n v="730.47372905677355"/>
    <n v="0.99102074543762353"/>
    <n v="6.9952590402097199"/>
    <n v="730.09700912840935"/>
    <n v="0.99050965619597375"/>
    <n v="6.9749088554156131"/>
    <n v="730.11735931320345"/>
    <n v="0.99053726493055549"/>
    <n v="6.9173541605986717"/>
    <n v="730.17491400802044"/>
    <n v="0.99061534836366483"/>
    <n v="7.3688684061222727"/>
    <n v="729.7233997624968"/>
    <n v="0.99000278699920297"/>
    <n v="6.7606404538780929"/>
    <n v="730.33162771474099"/>
    <n v="0.9908279590685769"/>
  </r>
  <r>
    <x v="591"/>
    <x v="3"/>
    <d v="2019-04-21T00:00:00"/>
    <n v="20.161079165547143"/>
    <n v="246.95579283652773"/>
    <n v="85.152899790552894"/>
    <n v="4.4444484616146012"/>
    <n v="3.0037539718075474"/>
    <n v="137.27832741174012"/>
    <n v="136.00973841607777"/>
    <n v="136.59873173148401"/>
    <n v="4.9170476625510116"/>
    <n v="4.92201045189314"/>
    <n v="89.516386259240463"/>
    <n v="89.138277123123984"/>
    <n v="89.250496003024892"/>
    <n v="4.491446978101167"/>
    <n v="4.4944216952179099"/>
    <x v="591"/>
    <n v="6.5594575182042307"/>
    <x v="2"/>
    <n v="17"/>
    <x v="591"/>
    <n v="13.852943102266778"/>
    <x v="0"/>
    <n v="0"/>
    <n v="0"/>
    <n v="0"/>
    <n v="1"/>
    <n v="0"/>
    <n v="0"/>
    <n v="1349.5595350691733"/>
    <n v="-643.67087610666988"/>
    <n v="0.91185892836516225"/>
    <n v="2316.9411854409586"/>
    <n v="-1611.0525264784551"/>
    <n v="2.2823040234791954"/>
    <n v="2317.8950921685541"/>
    <n v="-1612.0064332060506"/>
    <n v="2.2836553792709111"/>
    <n v="1060.4922160422125"/>
    <n v="-354.60355707970905"/>
    <n v="0.50235055143242568"/>
    <n v="1233.0830578970022"/>
    <n v="-527.19439893449874"/>
    <n v="0.74685205979843217"/>
    <n v="1069.3156270672862"/>
    <n v="-363.42696810478276"/>
    <n v="0.51485027205131495"/>
    <n v="6.5866971685420719"/>
    <n v="699.30196179396137"/>
    <n v="0.99066892903730308"/>
    <n v="6.9959689062134967"/>
    <n v="698.89269005628989"/>
    <n v="0.99008913258856424"/>
    <n v="6.9780593037469458"/>
    <n v="698.9105996587565"/>
    <n v="0.99011450429873304"/>
    <n v="6.91040612518084"/>
    <n v="698.97825283732254"/>
    <n v="0.99021034544550179"/>
    <n v="7.4194073116213577"/>
    <n v="698.46925165088203"/>
    <n v="0.98948926687315497"/>
    <n v="6.7353211274941014"/>
    <n v="699.15333783500932"/>
    <n v="0.9904583803097311"/>
  </r>
  <r>
    <x v="592"/>
    <x v="3"/>
    <d v="2019-04-28T00:00:00"/>
    <n v="15.120809374160357"/>
    <n v="244.18347018185077"/>
    <n v="64.143272665635124"/>
    <n v="4.1611192167493565"/>
    <n v="2.7160718993557662"/>
    <n v="138.65111068585753"/>
    <n v="137.33042455096765"/>
    <n v="137.96471904879883"/>
    <n v="4.9269979934041794"/>
    <n v="4.9319607827463079"/>
    <n v="90.411550121832875"/>
    <n v="90.029568222220206"/>
    <n v="90.143000963055144"/>
    <n v="4.5013973089543358"/>
    <n v="4.5043720260710787"/>
    <x v="592"/>
    <n v="6.4354203801726761"/>
    <x v="2"/>
    <n v="18"/>
    <x v="592"/>
    <n v="13.589514519107873"/>
    <x v="0"/>
    <n v="0"/>
    <n v="0"/>
    <n v="0"/>
    <n v="1"/>
    <n v="0"/>
    <n v="0"/>
    <n v="1344.6027876659609"/>
    <n v="-721.05813408175891"/>
    <n v="1.1563857214347664"/>
    <n v="2322.967779255393"/>
    <n v="-1699.423125671191"/>
    <n v="2.7254232971170924"/>
    <n v="2323.0667412729913"/>
    <n v="-1699.5220876887893"/>
    <n v="2.7255820059072797"/>
    <n v="1059.3804300813206"/>
    <n v="-435.83577649711856"/>
    <n v="0.69896481990806503"/>
    <n v="1235.5013464675089"/>
    <n v="-611.95669288330691"/>
    <n v="0.98141598900048899"/>
    <n v="1073.2116107734364"/>
    <n v="-449.66695718923438"/>
    <n v="0.72114635993509069"/>
    <n v="6.5548552252386827"/>
    <n v="616.9897983589633"/>
    <n v="0.98948775330273353"/>
    <n v="6.9966787722172734"/>
    <n v="616.54797481198477"/>
    <n v="0.98877918568942968"/>
    <n v="6.9812097520782768"/>
    <n v="616.56344383212377"/>
    <n v="0.98880399388889073"/>
    <n v="6.9034580897630065"/>
    <n v="616.64119549443899"/>
    <n v="0.98892868690304503"/>
    <n v="7.4700022243068975"/>
    <n v="616.07465135989514"/>
    <n v="0.98802010059525247"/>
    <n v="6.7099698471326121"/>
    <n v="616.83468373706944"/>
    <n v="0.98923899065036813"/>
  </r>
  <r>
    <x v="593"/>
    <x v="3"/>
    <d v="2019-05-05T00:00:00"/>
    <n v="733.46342147844223"/>
    <n v="896.45529291809601"/>
    <n v="264.93931730947725"/>
    <n v="5.5795008084787234"/>
    <n v="6.5977777278711818"/>
    <n v="108.66124762643589"/>
    <n v="122.99583608870176"/>
    <n v="123.65617915614672"/>
    <n v="4.817504965675929"/>
    <n v="4.6882352229867434"/>
    <n v="54.330623813217954"/>
    <n v="65.040307135918624"/>
    <n v="65.15490170580243"/>
    <n v="4.1767675379747882"/>
    <n v="3.995088042426798"/>
    <x v="593"/>
    <n v="7.5282239957039057"/>
    <x v="2"/>
    <n v="19"/>
    <x v="593"/>
    <n v="14.573773312129441"/>
    <x v="0"/>
    <n v="0"/>
    <n v="0"/>
    <n v="0"/>
    <n v="1"/>
    <n v="0"/>
    <n v="0"/>
    <n v="2051.0417333052301"/>
    <n v="-191.24217657026497"/>
    <n v="0.10282945593664231"/>
    <n v="2191.3106367061814"/>
    <n v="-331.5110799712163"/>
    <n v="0.17825097267643827"/>
    <n v="2114.6156430675564"/>
    <n v="-254.81608633259134"/>
    <n v="0.13701266107404739"/>
    <n v="1217.8329066953183"/>
    <n v="641.96665003964677"/>
    <n v="0.34518055868701963"/>
    <n v="1182.6713445035871"/>
    <n v="677.12821223137803"/>
    <n v="0.36408666180141136"/>
    <n v="916.17812575978144"/>
    <n v="943.62143097518367"/>
    <n v="0.50737802767938645"/>
    <n v="6.9844998529300417"/>
    <n v="1852.8150568820352"/>
    <n v="0.99624448783868313"/>
    <n v="6.9888674361741021"/>
    <n v="1852.810689298791"/>
    <n v="0.99624213942257112"/>
    <n v="6.8199615584128868"/>
    <n v="1852.9795951765523"/>
    <n v="0.99633295882144102"/>
    <n v="6.9174499884227902"/>
    <n v="1852.8821067465424"/>
    <n v="0.99628054003810662"/>
    <n v="7.1054546339889431"/>
    <n v="1852.6941021009761"/>
    <n v="0.99617945137783381"/>
    <n v="6.804690853907716"/>
    <n v="1852.9948658810574"/>
    <n v="0.99634116976248022"/>
  </r>
  <r>
    <x v="594"/>
    <x v="3"/>
    <d v="2019-05-12T00:00:00"/>
    <n v="740.79805569322662"/>
    <n v="905.41984584727697"/>
    <n v="407.69693882460206"/>
    <n v="6.0105241013952586"/>
    <n v="6.6077280587243497"/>
    <n v="109.74786010270024"/>
    <n v="116.37184809570101"/>
    <n v="109.20455386456807"/>
    <n v="4.693222764497782"/>
    <n v="4.6981855538399113"/>
    <n v="54.873930051350122"/>
    <n v="57.923843176720666"/>
    <n v="54.710938179910471"/>
    <n v="4.002063656163223"/>
    <n v="4.0050383732799659"/>
    <x v="594"/>
    <n v="7.5675164598193092"/>
    <x v="2"/>
    <n v="20"/>
    <x v="594"/>
    <n v="14.705810522056264"/>
    <x v="0"/>
    <n v="0"/>
    <n v="0"/>
    <n v="0"/>
    <n v="1"/>
    <n v="0"/>
    <n v="0"/>
    <n v="2058.2548251837188"/>
    <n v="-123.9245010965808"/>
    <n v="6.4065842091920913E-2"/>
    <n v="2196.0809250332682"/>
    <n v="-261.75060094613013"/>
    <n v="0.13531846018577887"/>
    <n v="2117.7544976809831"/>
    <n v="-183.42417359384513"/>
    <n v="9.4825672383752696E-2"/>
    <n v="1219.4507850402849"/>
    <n v="714.8795390468531"/>
    <n v="0.36957469473794441"/>
    <n v="1184.5855159401597"/>
    <n v="749.74480814697836"/>
    <n v="0.38759915967341457"/>
    <n v="918.54273445285651"/>
    <n v="1015.7875896342815"/>
    <n v="0.52513656896407224"/>
    <n v="6.9856012002200423"/>
    <n v="1927.3447228869179"/>
    <n v="0.99638862033374942"/>
    <n v="6.9800010265247412"/>
    <n v="1927.3503230606134"/>
    <n v="0.99639151548233174"/>
    <n v="6.8231120067442195"/>
    <n v="1927.5072120803939"/>
    <n v="0.99647262314932472"/>
    <n v="6.8792007991074584"/>
    <n v="1927.4511232880307"/>
    <n v="0.99644362665805086"/>
    <n v="6.9755954129471451"/>
    <n v="1927.3547286741909"/>
    <n v="0.99639379307345599"/>
    <n v="6.8173975704183709"/>
    <n v="1927.5129265167197"/>
    <n v="0.99647557736880565"/>
  </r>
  <r>
    <x v="595"/>
    <x v="3"/>
    <d v="2019-05-19T00:00:00"/>
    <n v="748.20603625015906"/>
    <n v="914.47404430575"/>
    <n v="509.84966805226912"/>
    <n v="6.2341159137406281"/>
    <n v="6.6176783895775175"/>
    <n v="110.84533870372726"/>
    <n v="113.60859339971414"/>
    <n v="110.29659940321375"/>
    <n v="4.7031730953509499"/>
    <n v="4.7081358846930792"/>
    <n v="55.422669351863632"/>
    <n v="56.17302149932074"/>
    <n v="55.258047561709574"/>
    <n v="4.0120139870163909"/>
    <n v="4.0149887041331338"/>
    <x v="595"/>
    <n v="7.5072344061665088"/>
    <x v="2"/>
    <n v="21"/>
    <x v="595"/>
    <n v="14.949302996107971"/>
    <x v="0"/>
    <n v="0"/>
    <n v="0"/>
    <n v="0"/>
    <n v="1"/>
    <n v="0"/>
    <n v="0"/>
    <n v="2065.5400479809932"/>
    <n v="-244.37009260521313"/>
    <n v="0.13418302442552091"/>
    <n v="2200.8989162436255"/>
    <n v="-379.72896086784544"/>
    <n v="0.20850825028545575"/>
    <n v="2120.9247408405445"/>
    <n v="-299.75478546476438"/>
    <n v="0.16459462477949402"/>
    <n v="1221.0848421687015"/>
    <n v="600.08511320707862"/>
    <n v="0.32950527842595401"/>
    <n v="1186.518829091098"/>
    <n v="634.65112628468205"/>
    <n v="0.34848539226737252"/>
    <n v="920.93098923286243"/>
    <n v="900.23896614291766"/>
    <n v="0.49431903018472673"/>
    <n v="6.9867025475100428"/>
    <n v="1814.18325282827"/>
    <n v="0.99616361859754687"/>
    <n v="6.9807108925285171"/>
    <n v="1814.1892444832515"/>
    <n v="0.99616690860074719"/>
    <n v="6.8262624550755522"/>
    <n v="1814.3436929207046"/>
    <n v="0.99625171586269279"/>
    <n v="6.8810118823836763"/>
    <n v="1814.2889434933963"/>
    <n v="0.99622165308511035"/>
    <n v="6.9406844093426052"/>
    <n v="1814.2292709664375"/>
    <n v="0.99618888704546504"/>
    <n v="6.8408302818636351"/>
    <n v="1814.3291250939164"/>
    <n v="0.99624371670437972"/>
  </r>
  <r>
    <x v="596"/>
    <x v="3"/>
    <d v="2019-05-26T00:00:00"/>
    <n v="755.68809661266062"/>
    <n v="923.61878474880746"/>
    <n v="583.60119662038653"/>
    <n v="6.3692178670584312"/>
    <n v="6.6276287204306863"/>
    <n v="111.95379209076455"/>
    <n v="112.78119274523934"/>
    <n v="111.39956539724591"/>
    <n v="4.7131234262041186"/>
    <n v="4.718086215546248"/>
    <n v="55.976896045382276"/>
    <n v="56.035733681563812"/>
    <n v="55.81062803732668"/>
    <n v="4.0219643178695597"/>
    <n v="4.0249390349863026"/>
    <x v="596"/>
    <n v="7.4378144856355606"/>
    <x v="2"/>
    <n v="22"/>
    <x v="596"/>
    <n v="15.104305611132109"/>
    <x v="0"/>
    <n v="0"/>
    <n v="0"/>
    <n v="0"/>
    <n v="1"/>
    <n v="0"/>
    <n v="0"/>
    <n v="2072.8981230062395"/>
    <n v="-373.86522331350147"/>
    <n v="0.22004589986521933"/>
    <n v="2205.7650873660868"/>
    <n v="-506.73218767334879"/>
    <n v="0.2982474252058267"/>
    <n v="2124.1266864317013"/>
    <n v="-425.09378673896322"/>
    <n v="0.25019750165864324"/>
    <n v="1222.735239868402"/>
    <n v="476.29765982433605"/>
    <n v="0.28033457145560409"/>
    <n v="1188.4714753735457"/>
    <n v="510.56142431919238"/>
    <n v="0.30050119948326187"/>
    <n v="923.34312656066845"/>
    <n v="775.6897731320696"/>
    <n v="0.45654782392521615"/>
    <n v="6.9878038948000434"/>
    <n v="1692.0450957979381"/>
    <n v="0.99588718741346105"/>
    <n v="6.9814207585322938"/>
    <n v="1692.0514789342058"/>
    <n v="0.99589094433674896"/>
    <n v="6.8294129034068849"/>
    <n v="1692.2034867893312"/>
    <n v="0.99598041161849082"/>
    <n v="6.8828229656598943"/>
    <n v="1692.1500767270782"/>
    <n v="0.99594897605166766"/>
    <n v="6.9206996084887802"/>
    <n v="1692.1122000842493"/>
    <n v="0.9959266829914003"/>
    <n v="6.8557470942426111"/>
    <n v="1692.1771525984955"/>
    <n v="0.99596491210059412"/>
  </r>
  <r>
    <x v="597"/>
    <x v="3"/>
    <d v="2019-06-02T00:00:00"/>
    <n v="763.24497757878726"/>
    <n v="932.85497259629551"/>
    <n v="637.49433090790671"/>
    <n v="6.4575453842995616"/>
    <n v="6.6375790512838542"/>
    <n v="113.0733300116722"/>
    <n v="112.92726137845577"/>
    <n v="112.51356105121837"/>
    <n v="4.7230737570572865"/>
    <n v="4.7280365463994158"/>
    <n v="56.536665005836099"/>
    <n v="56.386385608554406"/>
    <n v="56.368734317699946"/>
    <n v="4.0319146487227275"/>
    <n v="4.0348893658394704"/>
    <x v="597"/>
    <n v="7.5376717520484613"/>
    <x v="2"/>
    <n v="23"/>
    <x v="597"/>
    <n v="15.212533790079576"/>
    <x v="0"/>
    <n v="0"/>
    <n v="0"/>
    <n v="0"/>
    <n v="1"/>
    <n v="0"/>
    <n v="0"/>
    <n v="2080.3297787817387"/>
    <n v="-202.87602402209245"/>
    <n v="0.10805913248609678"/>
    <n v="2210.6799201997728"/>
    <n v="-333.22616544012658"/>
    <n v="0.17748834803272509"/>
    <n v="2127.3606514787698"/>
    <n v="-249.90689671912355"/>
    <n v="0.13310948197023204"/>
    <n v="1224.4021415450995"/>
    <n v="653.05161321454671"/>
    <n v="0.34783898754307857"/>
    <n v="1190.4436481188179"/>
    <n v="687.01010664082833"/>
    <n v="0.36592651344894517"/>
    <n v="925.77938526175251"/>
    <n v="951.67436949789374"/>
    <n v="0.50689630414876885"/>
    <n v="6.9889052420900439"/>
    <n v="1870.4648495175561"/>
    <n v="0.99627745545030222"/>
    <n v="6.9821306245360697"/>
    <n v="1870.4716241351102"/>
    <n v="0.99628106385745308"/>
    <n v="6.8325633517382158"/>
    <n v="1870.6211914079081"/>
    <n v="0.99636072881453586"/>
    <n v="6.884634048936114"/>
    <n v="1870.5691207107102"/>
    <n v="0.99633299407163434"/>
    <n v="6.9086045785545043"/>
    <n v="1870.5451501810917"/>
    <n v="0.99632022649770191"/>
    <n v="6.8661625278094975"/>
    <n v="1870.5875922318367"/>
    <n v="0.9963428326740924"/>
  </r>
  <r>
    <x v="598"/>
    <x v="3"/>
    <d v="2019-06-09T00:00:00"/>
    <n v="770.87742735457516"/>
    <n v="942.18352232225857"/>
    <n v="677.50925984190724"/>
    <n v="6.5184232203237862"/>
    <n v="6.647529382137022"/>
    <n v="114.2040633117889"/>
    <n v="113.56566234512233"/>
    <n v="113.63869666173055"/>
    <n v="4.7330240879104544"/>
    <n v="4.7379868772525837"/>
    <n v="57.10203165589445"/>
    <n v="56.887337841692435"/>
    <n v="56.93242166087694"/>
    <n v="4.0418649795758954"/>
    <n v="4.0448396966926383"/>
    <x v="598"/>
    <n v="7.5520623246979355"/>
    <x v="2"/>
    <n v="24"/>
    <x v="598"/>
    <n v="15.293312287810135"/>
    <x v="0"/>
    <n v="0"/>
    <n v="0"/>
    <n v="0"/>
    <n v="1"/>
    <n v="0"/>
    <n v="0"/>
    <n v="2087.8357511149929"/>
    <n v="-183.16902621251961"/>
    <n v="9.6168544248547524E-2"/>
    <n v="2215.6439013617955"/>
    <n v="-310.97717645932221"/>
    <n v="0.16327117620813453"/>
    <n v="2130.6269561763092"/>
    <n v="-225.96023127383592"/>
    <n v="0.11863504954411697"/>
    <n v="1226.0857122385642"/>
    <n v="678.58101266390918"/>
    <n v="0.35627283439765833"/>
    <n v="1192.4355425915428"/>
    <n v="712.23118231093054"/>
    <n v="0.37394005628328475"/>
    <n v="928.24000654984729"/>
    <n v="976.42671835262604"/>
    <n v="0.51264964394367896"/>
    <n v="6.9900065893800445"/>
    <n v="1897.6767183130933"/>
    <n v="0.9963300631559372"/>
    <n v="6.9828404905398465"/>
    <n v="1897.6838844119334"/>
    <n v="0.99633382554583272"/>
    <n v="6.8357138000695485"/>
    <n v="1897.8310111024039"/>
    <n v="0.99641107091823666"/>
    <n v="6.8864451322123319"/>
    <n v="1897.7802797702609"/>
    <n v="0.9963844356379119"/>
    <n v="6.9011396781264605"/>
    <n v="1897.765585224347"/>
    <n v="0.99637672061579186"/>
    <n v="6.8739363172692087"/>
    <n v="1897.7927885852041"/>
    <n v="0.99639100309392914"/>
  </r>
  <r>
    <x v="599"/>
    <x v="3"/>
    <d v="2019-06-16T00:00:00"/>
    <n v="778.58620162812088"/>
    <n v="951.60535754548107"/>
    <n v="707.83234237777128"/>
    <n v="6.5622072610999247"/>
    <n v="6.6574797129901899"/>
    <n v="115.3461039449068"/>
    <n v="114.45588314501457"/>
    <n v="114.77508362834786"/>
    <n v="4.7429744187636231"/>
    <n v="4.7479372081057516"/>
    <n v="57.673051972453408"/>
    <n v="57.437337733225107"/>
    <n v="57.501745877485718"/>
    <n v="4.0518153104290633"/>
    <n v="4.0547900275458071"/>
    <x v="599"/>
    <n v="7.5687755243493609"/>
    <x v="2"/>
    <n v="25"/>
    <x v="599"/>
    <n v="15.356996990292611"/>
    <x v="0"/>
    <n v="0"/>
    <n v="0"/>
    <n v="0"/>
    <n v="1"/>
    <n v="0"/>
    <n v="0"/>
    <n v="2095.4167831715795"/>
    <n v="-158.649478548037"/>
    <n v="8.1914579087173492E-2"/>
    <n v="2220.6575223354384"/>
    <n v="-283.89021771189596"/>
    <n v="0.14657941459161347"/>
    <n v="2133.9259239208236"/>
    <n v="-197.15861929728112"/>
    <n v="0.10179778377434126"/>
    <n v="1227.7861186389632"/>
    <n v="708.98118598457927"/>
    <n v="0.36606420621210706"/>
    <n v="1194.447356008995"/>
    <n v="742.31994861454746"/>
    <n v="0.38327781909703151"/>
    <n v="930.72523405082325"/>
    <n v="1006.0420705727192"/>
    <n v="0.51944395600392879"/>
    <n v="6.991107936670045"/>
    <n v="1929.7761966868725"/>
    <n v="0.99639032117075677"/>
    <n v="6.9835503565436232"/>
    <n v="1929.7837542669988"/>
    <n v="0.99639422333293615"/>
    <n v="6.8388642484008813"/>
    <n v="1929.9284403751417"/>
    <n v="0.99646892828473776"/>
    <n v="6.8882562154885498"/>
    <n v="1929.8790484080539"/>
    <n v="0.99644342601248759"/>
    <n v="6.8965581075675804"/>
    <n v="1929.8707465159748"/>
    <n v="0.99643913954396901"/>
    <n v="6.8800650703756903"/>
    <n v="1929.8872395531669"/>
    <n v="0.99644765529965773"/>
  </r>
  <r>
    <x v="600"/>
    <x v="3"/>
    <d v="2019-06-23T00:00:00"/>
    <n v="786.37206364440226"/>
    <n v="961.12141112093605"/>
    <n v="731.39425875776055"/>
    <n v="6.5949526560232208"/>
    <n v="6.6674300438433587"/>
    <n v="116.49956498435589"/>
    <n v="115.47772406468522"/>
    <n v="115.92283446463134"/>
    <n v="4.752924749616791"/>
    <n v="4.7578875389589204"/>
    <n v="58.249782492177943"/>
    <n v="58.006049064492089"/>
    <n v="58.076763336260584"/>
    <n v="4.0617656412822321"/>
    <n v="4.064740358398975"/>
    <x v="600"/>
    <n v="7.4850853684225438"/>
    <x v="2"/>
    <n v="26"/>
    <x v="600"/>
    <n v="15.409643046922245"/>
    <x v="0"/>
    <n v="0"/>
    <n v="0"/>
    <n v="0"/>
    <n v="1"/>
    <n v="0"/>
    <n v="0"/>
    <n v="2103.0736255487323"/>
    <n v="-321.79739750819158"/>
    <n v="0.18065552800992507"/>
    <n v="2225.7212795188175"/>
    <n v="-444.44505147827681"/>
    <n v="0.24950933745249618"/>
    <n v="2137.2578813427835"/>
    <n v="-355.98165330224288"/>
    <n v="0.1998464065811027"/>
    <n v="1229.5035291033664"/>
    <n v="551.77269893717425"/>
    <n v="0.30976256812462005"/>
    <n v="1196.4792875606217"/>
    <n v="584.79694047991893"/>
    <n v="0.32830222021388217"/>
    <n v="933.23531382680881"/>
    <n v="848.04091421373187"/>
    <n v="0.47608613468479466"/>
    <n v="6.9922092839600456"/>
    <n v="1774.2840187565807"/>
    <n v="0.99607460697342176"/>
    <n v="6.9842602225473991"/>
    <n v="1774.2919678179933"/>
    <n v="0.99607906953868108"/>
    <n v="6.8420146967322122"/>
    <n v="1774.4342133438086"/>
    <n v="0.99615892550014062"/>
    <n v="6.8900672987647678"/>
    <n v="1774.3861607417759"/>
    <n v="0.99613194899796986"/>
    <n v="6.8938385025254671"/>
    <n v="1774.3823895380151"/>
    <n v="0.99612983186212001"/>
    <n v="6.8851315097329548"/>
    <n v="1774.3910965308078"/>
    <n v="0.99613471992645031"/>
  </r>
  <r>
    <x v="601"/>
    <x v="3"/>
    <d v="2019-06-30T00:00:00"/>
    <n v="794.23578428084625"/>
    <n v="970.73262523214544"/>
    <n v="750.24671641468626"/>
    <n v="6.620402107656032"/>
    <n v="6.6773803746965266"/>
    <n v="117.66456063419943"/>
    <n v="116.57114234944233"/>
    <n v="117.08206280927766"/>
    <n v="4.7628750804699589"/>
    <n v="4.7678378698120882"/>
    <n v="58.832280317099716"/>
    <n v="58.584410941317422"/>
    <n v="58.657530969623181"/>
    <n v="4.0717159721353999"/>
    <n v="4.0746906892521428"/>
    <x v="601"/>
    <n v="7.6444799339582632"/>
    <x v="2"/>
    <n v="27"/>
    <x v="601"/>
    <n v="15.454993160261392"/>
    <x v="0"/>
    <n v="0"/>
    <n v="0"/>
    <n v="0"/>
    <n v="1"/>
    <n v="0"/>
    <n v="0"/>
    <n v="2110.8070363496563"/>
    <n v="-21.725203599728047"/>
    <n v="1.0399402866440342E-2"/>
    <n v="2230.8356742740307"/>
    <n v="-141.75384152410243"/>
    <n v="6.7854614071056807E-2"/>
    <n v="2140.6231583389626"/>
    <n v="-51.541325589034386"/>
    <n v="2.4671759995724445E-2"/>
    <n v="1231.2381136724139"/>
    <n v="857.84371907751438"/>
    <n v="0.41063193678167503"/>
    <n v="1198.5315384277646"/>
    <n v="890.55029432216361"/>
    <n v="0.42628789373458986"/>
    <n v="935.77049440055418"/>
    <n v="1153.3113383493742"/>
    <n v="0.55206613751038747"/>
    <n v="6.9933106312500461"/>
    <n v="2082.0885221186782"/>
    <n v="0.99665244773008987"/>
    <n v="6.9849700885511758"/>
    <n v="2082.0968626613771"/>
    <n v="0.99665644017431498"/>
    <n v="6.8451651450635449"/>
    <n v="2082.2366676048646"/>
    <n v="0.99672336189145205"/>
    <n v="6.8918783820409857"/>
    <n v="2082.1899543678874"/>
    <n v="0.99670100123700334"/>
    <n v="6.8923495552107852"/>
    <n v="2082.1894831947175"/>
    <n v="0.99670077569621185"/>
    <n v="6.8894958175992445"/>
    <n v="2082.192336932329"/>
    <n v="0.9967021417210209"/>
  </r>
  <r>
    <x v="602"/>
    <x v="3"/>
    <d v="2019-07-07T00:00:00"/>
    <n v="802.17814212365477"/>
    <n v="980.43995148446686"/>
    <n v="765.82614412737678"/>
    <n v="6.6409551780887828"/>
    <n v="6.6873307055496944"/>
    <n v="118.84120624054144"/>
    <n v="117.70617429499188"/>
    <n v="118.25288343737043"/>
    <n v="4.7728254113231268"/>
    <n v="4.7777882006652561"/>
    <n v="59.420603120270727"/>
    <n v="59.169745466584729"/>
    <n v="59.244106279319418"/>
    <n v="4.0816663029885678"/>
    <n v="4.0846410201053107"/>
    <x v="602"/>
    <n v="7.5981923580687862"/>
    <x v="2"/>
    <n v="28"/>
    <x v="602"/>
    <n v="15.495446892400478"/>
    <x v="0"/>
    <n v="0"/>
    <n v="0"/>
    <n v="0"/>
    <n v="1"/>
    <n v="0"/>
    <n v="0"/>
    <n v="2118.6177812585897"/>
    <n v="-124.03064618560916"/>
    <n v="6.2183618857579247E-2"/>
    <n v="2236.0012129767961"/>
    <n v="-241.4140779038155"/>
    <n v="0.12103461095219704"/>
    <n v="2144.0220881051036"/>
    <n v="-149.43495303212308"/>
    <n v="7.4920243094145578E-2"/>
    <n v="1232.9900440871515"/>
    <n v="761.59709098582903"/>
    <n v="0.38183194787224112"/>
    <n v="1200.6043118035789"/>
    <n v="793.98282326940171"/>
    <n v="0.39806875784363788"/>
    <n v="938.33102678003706"/>
    <n v="1056.2561082929435"/>
    <n v="0.52956127597518865"/>
    <n v="6.9944119785400476"/>
    <n v="1987.5927230944405"/>
    <n v="0.99649330337313935"/>
    <n v="6.9856799545549517"/>
    <n v="1987.6014551184255"/>
    <n v="0.99649768123351534"/>
    <n v="6.8483155933948776"/>
    <n v="1987.7388194795858"/>
    <n v="0.99656654980222548"/>
    <n v="6.8936894653172036"/>
    <n v="1987.6934456076633"/>
    <n v="0.99654380129897657"/>
    <n v="6.8916865147213571"/>
    <n v="1987.6954485582592"/>
    <n v="0.99654480549205526"/>
    <n v="6.8933889179334171"/>
    <n v="1987.6937461550472"/>
    <n v="0.99654395198047785"/>
  </r>
  <r>
    <x v="603"/>
    <x v="3"/>
    <d v="2019-07-14T00:00:00"/>
    <n v="810.19992354489125"/>
    <n v="990.24435099931145"/>
    <n v="779.13827795263114"/>
    <n v="6.6581885371177716"/>
    <n v="6.6972810364028623"/>
    <n v="120.02961830294684"/>
    <n v="118.86789629896936"/>
    <n v="119.43541227174414"/>
    <n v="4.7827757421762955"/>
    <n v="4.787738531518424"/>
    <n v="60.014809151473415"/>
    <n v="59.761290046006806"/>
    <n v="59.83654734211261"/>
    <n v="4.0916166338417357"/>
    <n v="4.0945913509584786"/>
    <x v="603"/>
    <n v="7.5508043573536003"/>
    <x v="2"/>
    <n v="29"/>
    <x v="603"/>
    <n v="15.532580913135803"/>
    <x v="0"/>
    <n v="0"/>
    <n v="0"/>
    <n v="0"/>
    <n v="1"/>
    <n v="0"/>
    <n v="0"/>
    <n v="2126.5066336166124"/>
    <n v="-224.23441083739817"/>
    <n v="0.11787714090141754"/>
    <n v="2241.218407066589"/>
    <n v="-338.94618428737476"/>
    <n v="0.17817964233960973"/>
    <n v="2147.4550071689064"/>
    <n v="-245.18278438969219"/>
    <n v="0.12888943099399353"/>
    <n v="1234.7594938060365"/>
    <n v="667.51272897317767"/>
    <n v="0.35090284186452741"/>
    <n v="1202.6978129131514"/>
    <n v="699.57440986606275"/>
    <n v="0.36775725445014729"/>
    <n v="940.91716448331476"/>
    <n v="961.35505829589943"/>
    <n v="0.50537196873503332"/>
    <n v="6.9955133258300481"/>
    <n v="1895.2767094533842"/>
    <n v="0.99632254876980253"/>
    <n v="6.9863898205587285"/>
    <n v="1895.2858329586554"/>
    <n v="0.99632734487898289"/>
    <n v="6.8514660417262103"/>
    <n v="1895.4207567374881"/>
    <n v="0.99639827257125368"/>
    <n v="6.8955005485934215"/>
    <n v="1895.3767222306208"/>
    <n v="0.99637512419830265"/>
    <n v="6.891583433147348"/>
    <n v="1895.3806393460668"/>
    <n v="0.99637718337542736"/>
    <n v="6.8969625429338706"/>
    <n v="1895.3752602362804"/>
    <n v="0.99637435564671317"/>
  </r>
  <r>
    <x v="604"/>
    <x v="3"/>
    <d v="2019-07-21T00:00:00"/>
    <n v="151.91248566466709"/>
    <n v="185.67081581237088"/>
    <n v="590.97054026624187"/>
    <n v="6.38176616889844"/>
    <n v="5.0233046028311907"/>
    <n v="22.505553431802532"/>
    <n v="70.686724865385941"/>
    <n v="71.267585867374692"/>
    <n v="4.2664416078851382"/>
    <n v="3.1137620979467528"/>
    <n v="11.252776715901266"/>
    <n v="25.805330714932929"/>
    <n v="25.881386446572911"/>
    <n v="3.2535240403219112"/>
    <n v="2.4206149173868075"/>
    <x v="604"/>
    <n v="7.3821669042422888"/>
    <x v="2"/>
    <n v="30"/>
    <x v="604"/>
    <n v="13.901731817105491"/>
    <x v="0"/>
    <n v="0"/>
    <n v="0"/>
    <n v="0"/>
    <n v="1"/>
    <n v="0"/>
    <n v="0"/>
    <n v="1479.1276869863777"/>
    <n v="127.94067384477125"/>
    <n v="7.9611220631960217E-2"/>
    <n v="1813.0824170729607"/>
    <n v="-206.01405624181166"/>
    <n v="0.12819246602258078"/>
    <n v="1865.7410864956137"/>
    <n v="-258.67272566446468"/>
    <n v="0.16095937918327471"/>
    <n v="1089.5540262500308"/>
    <n v="517.51433458111819"/>
    <n v="0.32202384615018392"/>
    <n v="1030.8998781088585"/>
    <n v="576.16848272229049"/>
    <n v="0.35852145233218691"/>
    <n v="728.69223920808781"/>
    <n v="878.37612162306118"/>
    <n v="0.5465704776670357"/>
    <n v="6.8102300989861737"/>
    <n v="1600.2581307321627"/>
    <n v="0.99576232706400614"/>
    <n v="6.9495540556046507"/>
    <n v="1600.1188067755443"/>
    <n v="0.99567563258353831"/>
    <n v="6.3214559003894291"/>
    <n v="1600.7469049307595"/>
    <n v="0.99606646732991488"/>
    <n v="6.6425143960826336"/>
    <n v="1600.4258464350664"/>
    <n v="0.99586668833885372"/>
    <n v="6.6514635337274068"/>
    <n v="1600.4168972974217"/>
    <n v="0.99586111972841818"/>
    <n v="6.7400163521865819"/>
    <n v="1600.3283444789624"/>
    <n v="0.9958060176427711"/>
  </r>
  <r>
    <x v="605"/>
    <x v="3"/>
    <d v="2019-07-28T00:00:00"/>
    <n v="826.48494200814332"/>
    <n v="1010.1482624543974"/>
    <n v="661.62486078881227"/>
    <n v="6.4946987197701374"/>
    <n v="6.717181698109199"/>
    <n v="122.44221363083606"/>
    <n v="96.56446924811101"/>
    <n v="72.473883531319302"/>
    <n v="4.2832262698090258"/>
    <n v="4.8076391932247606"/>
    <n v="61.22110681541804"/>
    <n v="50.5963739852725"/>
    <n v="46.230607785563002"/>
    <n v="3.8336420849083703"/>
    <n v="4.1144920126648152"/>
    <x v="605"/>
    <n v="7.5598677415858937"/>
    <x v="2"/>
    <n v="31"/>
    <x v="605"/>
    <n v="14.611567074487532"/>
    <x v="0"/>
    <n v="0"/>
    <n v="0"/>
    <n v="0"/>
    <n v="1"/>
    <n v="0"/>
    <n v="0"/>
    <n v="2142.5217927886342"/>
    <n v="-222.93017834749708"/>
    <n v="0.11613416972151139"/>
    <n v="2251.8098327882772"/>
    <n v="-332.21821834714001"/>
    <n v="0.17306713357562817"/>
    <n v="2154.4241761603316"/>
    <n v="-234.83256171919447"/>
    <n v="0.12233464657406454"/>
    <n v="1238.351653680345"/>
    <n v="681.2399607607922"/>
    <n v="0.35488796452110255"/>
    <n v="1206.9478295156946"/>
    <n v="712.64378492544256"/>
    <n v="0.37124760264850348"/>
    <n v="946.16728263473885"/>
    <n v="973.4243318063983"/>
    <n v="0.50709970000040738"/>
    <n v="6.9977160204100493"/>
    <n v="1912.5938984207271"/>
    <n v="0.99635458085575801"/>
    <n v="6.9507514892438405"/>
    <n v="1912.6408629518933"/>
    <n v="0.99637904675298994"/>
    <n v="6.857766938388874"/>
    <n v="1912.7338475027482"/>
    <n v="0.99642748650973578"/>
    <n v="6.913666612859581"/>
    <n v="1912.6779478282776"/>
    <n v="0.99639836590197217"/>
    <n v="6.8844511054609274"/>
    <n v="1912.7071633356761"/>
    <n v="0.99641358554930692"/>
    <n v="6.8083279697209136"/>
    <n v="1912.7832864714162"/>
    <n v="0.99645324145068059"/>
  </r>
  <r>
    <x v="606"/>
    <x v="3"/>
    <d v="2019-08-04T00:00:00"/>
    <n v="834.74979142822508"/>
    <n v="1020.2497450789418"/>
    <n v="713.56233998063612"/>
    <n v="6.5702698051823543"/>
    <n v="6.7271320289623668"/>
    <n v="123.66663576714446"/>
    <n v="110.11555250762774"/>
    <n v="123.05442469899026"/>
    <n v="4.8126267347357992"/>
    <n v="4.8175895240779285"/>
    <n v="61.833317883572228"/>
    <n v="58.4622347140823"/>
    <n v="61.649654563125964"/>
    <n v="4.1214676264012402"/>
    <n v="4.1244423435179831"/>
    <x v="606"/>
    <n v="7.455105030821092"/>
    <x v="2"/>
    <n v="32"/>
    <x v="606"/>
    <n v="15.504364166319395"/>
    <x v="0"/>
    <n v="0"/>
    <n v="0"/>
    <n v="0"/>
    <n v="1"/>
    <n v="0"/>
    <n v="0"/>
    <n v="2150.6496852619575"/>
    <n v="-421.98413636705936"/>
    <n v="0.24410976237527585"/>
    <n v="2257.1851130761852"/>
    <n v="-528.51956418128702"/>
    <n v="0.30573847238360202"/>
    <n v="2157.9611161046864"/>
    <n v="-429.29556720978826"/>
    <n v="0.2483392854587913"/>
    <n v="1240.1747194951622"/>
    <n v="488.49082939973596"/>
    <n v="0.28258261391974782"/>
    <n v="1209.1047658023881"/>
    <n v="519.56078309251006"/>
    <n v="0.30055598864954242"/>
    <n v="948.8317828965636"/>
    <n v="779.83376599833457"/>
    <n v="0.45111893766661049"/>
    <n v="6.9988173677000498"/>
    <n v="1721.6667315271982"/>
    <n v="0.99595131784041502"/>
    <n v="6.9885194185700579"/>
    <n v="1721.677029476328"/>
    <n v="0.99595727500728071"/>
    <n v="6.8609173867202067"/>
    <n v="1721.8046315081779"/>
    <n v="0.99603109034532078"/>
    <n v="6.9009337984220753"/>
    <n v="1721.7646150964761"/>
    <n v="0.9960079416155232"/>
    <n v="6.9148246683806747"/>
    <n v="1721.7507242265174"/>
    <n v="0.99599990601258792"/>
    <n v="6.8942470795970756"/>
    <n v="1721.7713018153011"/>
    <n v="0.99601180975463732"/>
  </r>
  <r>
    <x v="607"/>
    <x v="3"/>
    <d v="2019-08-11T00:00:00"/>
    <n v="843.09728934250711"/>
    <n v="1030.4522425297309"/>
    <n v="752.42282478919742"/>
    <n v="6.6232984329438853"/>
    <n v="6.7370823598155347"/>
    <n v="124.90330212481588"/>
    <n v="117.5094273162218"/>
    <n v="124.28496894598017"/>
    <n v="4.8225770655889679"/>
    <n v="4.8275398549310964"/>
    <n v="62.45165106240794"/>
    <n v="61.254826157910244"/>
    <n v="62.266151108757221"/>
    <n v="4.1314179572544081"/>
    <n v="4.134392674371151"/>
    <x v="607"/>
    <n v="7.6279242943844352"/>
    <x v="2"/>
    <n v="33"/>
    <x v="607"/>
    <n v="15.577293455787261"/>
    <x v="0"/>
    <n v="0"/>
    <n v="0"/>
    <n v="0"/>
    <n v="1"/>
    <n v="0"/>
    <n v="0"/>
    <n v="2158.8588566600138"/>
    <n v="-104.07838581519991"/>
    <n v="5.0651827429724669E-2"/>
    <n v="2262.6141461669718"/>
    <n v="-207.83367532215789"/>
    <n v="0.1011464135809642"/>
    <n v="2161.5334254484846"/>
    <n v="-106.75295460367079"/>
    <n v="5.1953459806720753E-2"/>
    <n v="1242.0160159681272"/>
    <n v="812.76445487668661"/>
    <n v="0.39554807260871139"/>
    <n v="1211.2832714519486"/>
    <n v="843.49719939286524"/>
    <n v="0.41050477720671791"/>
    <n v="951.52292816100658"/>
    <n v="1103.2575426838073"/>
    <n v="0.53692234199121425"/>
    <n v="6.9999187149900504"/>
    <n v="2047.7805521298237"/>
    <n v="0.99659334959899037"/>
    <n v="6.9892292845738337"/>
    <n v="2047.79124156024"/>
    <n v="0.99659855182403001"/>
    <n v="6.8640678350515376"/>
    <n v="2047.9164030097622"/>
    <n v="0.99665946414595352"/>
    <n v="6.902744881698295"/>
    <n v="2047.8777259631156"/>
    <n v="0.99664064118788309"/>
    <n v="6.908683748748274"/>
    <n v="2047.8717870960656"/>
    <n v="0.99663775091948981"/>
    <n v="6.9012654936267666"/>
    <n v="2047.879205351187"/>
    <n v="0.99664136116166735"/>
  </r>
  <r>
    <x v="608"/>
    <x v="3"/>
    <d v="2019-08-18T00:00:00"/>
    <n v="851.5282622359324"/>
    <n v="1040.7567649550285"/>
    <n v="782.15445602321779"/>
    <n v="6.6620522351381561"/>
    <n v="6.7470326906687035"/>
    <n v="126.15233514606405"/>
    <n v="121.83088123114293"/>
    <n v="125.52781863543996"/>
    <n v="4.8325273964421358"/>
    <n v="4.8374901857842652"/>
    <n v="63.076167573032023"/>
    <n v="62.529765148495486"/>
    <n v="62.888812619844799"/>
    <n v="4.1413682881075768"/>
    <n v="4.1443430052243198"/>
    <x v="608"/>
    <n v="7.5181088411217072"/>
    <x v="2"/>
    <n v="34"/>
    <x v="608"/>
    <n v="15.635947919687869"/>
    <x v="0"/>
    <n v="0"/>
    <n v="0"/>
    <n v="0"/>
    <n v="1"/>
    <n v="0"/>
    <n v="0"/>
    <n v="2167.1501197720509"/>
    <n v="-326.06789908111455"/>
    <n v="0.1771066470669328"/>
    <n v="2268.0974695886662"/>
    <n v="-427.01524889772986"/>
    <n v="0.23193708792509882"/>
    <n v="2165.1414578857211"/>
    <n v="-324.05923719478483"/>
    <n v="0.17601562469772222"/>
    <n v="1243.8757254058221"/>
    <n v="597.20649528511422"/>
    <n v="0.32437796018745413"/>
    <n v="1213.483562158005"/>
    <n v="627.59865853293127"/>
    <n v="0.34088573094655217"/>
    <n v="954.24098487809397"/>
    <n v="886.84123581284234"/>
    <n v="0.48169561676611128"/>
    <n v="7.0010200622800509"/>
    <n v="1834.0812006286562"/>
    <n v="0.99619733438105085"/>
    <n v="6.9899391505776105"/>
    <n v="1834.0922815403587"/>
    <n v="0.99620335307569574"/>
    <n v="6.8672182833828703"/>
    <n v="1834.2150024075534"/>
    <n v="0.99627000999401005"/>
    <n v="6.904555964974513"/>
    <n v="1834.1776647259619"/>
    <n v="0.99624972970387859"/>
    <n v="6.9049506636744269"/>
    <n v="1834.1772700272618"/>
    <n v="0.99624951531980843"/>
    <n v="6.9069101573187854"/>
    <n v="1834.1753105336174"/>
    <n v="0.99624845100360226"/>
  </r>
  <r>
    <x v="609"/>
    <x v="3"/>
    <d v="2019-08-25T00:00:00"/>
    <n v="860.04354485829151"/>
    <n v="1051.1643326045785"/>
    <n v="805.52118267373987"/>
    <n v="6.6914894998177967"/>
    <n v="6.7569830215218714"/>
    <n v="127.41385849752469"/>
    <n v="124.62236986433381"/>
    <n v="126.78309682179437"/>
    <n v="4.8424777272953037"/>
    <n v="4.847440516637433"/>
    <n v="63.706929248762343"/>
    <n v="63.353780018682286"/>
    <n v="63.517700746043246"/>
    <n v="4.1513186189607447"/>
    <n v="4.1542933360774876"/>
    <x v="609"/>
    <n v="7.6438020300338572"/>
    <x v="2"/>
    <n v="35"/>
    <x v="609"/>
    <n v="15.685285846073846"/>
    <x v="0"/>
    <n v="0"/>
    <n v="0"/>
    <n v="0"/>
    <n v="1"/>
    <n v="0"/>
    <n v="0"/>
    <n v="2175.524295515208"/>
    <n v="-87.858179623882734"/>
    <n v="4.2084401789685533E-2"/>
    <n v="2273.6356262445779"/>
    <n v="-185.96951035325264"/>
    <n v="8.9080101907892159E-2"/>
    <n v="2168.7855706473297"/>
    <n v="-81.119454756004416"/>
    <n v="3.8856526979349194E-2"/>
    <n v="1245.7540319378938"/>
    <n v="841.91208395343142"/>
    <n v="0.40327908641367138"/>
    <n v="1215.7058557711216"/>
    <n v="871.96026012020366"/>
    <n v="0.41767227694258086"/>
    <n v="956.98622216235231"/>
    <n v="1130.679893728973"/>
    <n v="0.54159996424822521"/>
    <n v="7.0021214095700524"/>
    <n v="2080.6639944817553"/>
    <n v="0.99664595724562"/>
    <n v="6.9906490165813864"/>
    <n v="2080.675466874744"/>
    <n v="0.99665145256544208"/>
    <n v="6.870368731714203"/>
    <n v="2080.795747159611"/>
    <n v="0.99670906727880626"/>
    <n v="6.9063670482507309"/>
    <n v="2080.7597488430747"/>
    <n v="0.99669182394843736"/>
    <n v="6.9027890640725431"/>
    <n v="2080.7633268272525"/>
    <n v="0.99669353781645031"/>
    <n v="6.9116582358654135"/>
    <n v="2080.7544576554596"/>
    <n v="0.99668928944946988"/>
  </r>
  <r>
    <x v="610"/>
    <x v="3"/>
    <d v="2019-09-01T00:00:00"/>
    <n v="868.64398030687448"/>
    <n v="1061.6759759306244"/>
    <n v="824.45802196368027"/>
    <n v="6.7147262273786996"/>
    <n v="6.7669333523750392"/>
    <n v="128.68799708249995"/>
    <n v="126.65518347341688"/>
    <n v="128.05092779001231"/>
    <n v="4.8524280581484716"/>
    <n v="4.8573908474906009"/>
    <n v="64.343998541249974"/>
    <n v="64.046932984479668"/>
    <n v="64.152877753503688"/>
    <n v="4.1612689498139126"/>
    <n v="4.1642436669306555"/>
    <x v="610"/>
    <n v="7.6249496749760866"/>
    <x v="2"/>
    <n v="36"/>
    <x v="610"/>
    <n v="15.728423235341083"/>
    <x v="0"/>
    <n v="0"/>
    <n v="0"/>
    <n v="0"/>
    <n v="1"/>
    <n v="0"/>
    <n v="0"/>
    <n v="2183.9822130157963"/>
    <n v="-135.30485032725892"/>
    <n v="6.6044977501823185E-2"/>
    <n v="2279.2291644670486"/>
    <n v="-230.55180177851116"/>
    <n v="0.11253690111358067"/>
    <n v="2172.4661245365546"/>
    <n v="-123.7887618480172"/>
    <n v="6.0423746609649505E-2"/>
    <n v="1247.6511215352862"/>
    <n v="801.02624115325125"/>
    <n v="0.39099677467126487"/>
    <n v="1217.9503723203698"/>
    <n v="830.72699036816766"/>
    <n v="0.40549429866203096"/>
    <n v="959.75891181945315"/>
    <n v="1088.9184508690842"/>
    <n v="0.53152266467183762"/>
    <n v="7.0032227568600529"/>
    <n v="2041.6741399316775"/>
    <n v="0.99658158825571763"/>
    <n v="6.9913588825851631"/>
    <n v="2041.6860038059522"/>
    <n v="0.99658737924774532"/>
    <n v="6.8735191800455357"/>
    <n v="2041.8038435084918"/>
    <n v="0.99664489914067034"/>
    <n v="6.9081781315269488"/>
    <n v="2041.7691845570105"/>
    <n v="0.99662798141994347"/>
    <n v="6.9016733523861191"/>
    <n v="2041.7756893361513"/>
    <n v="0.99663115653148582"/>
    <n v="6.9158096002931559"/>
    <n v="2041.7615530882442"/>
    <n v="0.99662425634887797"/>
  </r>
  <r>
    <x v="611"/>
    <x v="3"/>
    <d v="2019-09-08T00:00:00"/>
    <n v="877.33042010994336"/>
    <n v="1072.2927356899309"/>
    <n v="840.31974140755915"/>
    <n v="6.7337824639434158"/>
    <n v="6.7768836832282071"/>
    <n v="129.97487705332495"/>
    <n v="128.31503026337091"/>
    <n v="129.33143706791245"/>
    <n v="4.8623783890016403"/>
    <n v="4.8673411783437688"/>
    <n v="64.987438526662473"/>
    <n v="64.705286864007633"/>
    <n v="64.794406531038717"/>
    <n v="4.1712192806670805"/>
    <n v="4.1741939977838234"/>
    <x v="611"/>
    <n v="7.6758594423920501"/>
    <x v="2"/>
    <n v="37"/>
    <x v="611"/>
    <n v="15.767380133612136"/>
    <x v="0"/>
    <n v="0"/>
    <n v="0"/>
    <n v="0"/>
    <n v="1"/>
    <n v="0"/>
    <n v="0"/>
    <n v="2192.5247096913913"/>
    <n v="-36.849140936030835"/>
    <n v="1.7094010559903835E-2"/>
    <n v="2284.8786380717443"/>
    <n v="-129.20306931638379"/>
    <n v="5.9936231216361928E-2"/>
    <n v="2176.1834839646717"/>
    <n v="-20.50791520931125"/>
    <n v="9.5134516095815233E-3"/>
    <n v="1249.5671820286527"/>
    <n v="906.10838672670775"/>
    <n v="0.42033615812136088"/>
    <n v="1220.2173340351101"/>
    <n v="935.4582347202504"/>
    <n v="0.43395130894412065"/>
    <n v="962.55932837312503"/>
    <n v="1193.1162403822354"/>
    <n v="0.55347671870267312"/>
    <n v="7.0043241041500535"/>
    <n v="2148.6712446512106"/>
    <n v="0.99675075219774656"/>
    <n v="6.992068748588939"/>
    <n v="2148.6835000067717"/>
    <n v="0.99675643735544783"/>
    <n v="6.8766696283768667"/>
    <n v="2148.7988991269835"/>
    <n v="0.99680997004927441"/>
    <n v="6.9099892148031667"/>
    <n v="2148.7655795405572"/>
    <n v="0.99679451336974934"/>
    <n v="6.9012627933227435"/>
    <n v="2148.7743059620379"/>
    <n v="0.99679856148422785"/>
    <n v="6.9195586515093925"/>
    <n v="2148.7560101038512"/>
    <n v="0.99679007418750654"/>
  </r>
  <r>
    <x v="612"/>
    <x v="3"/>
    <d v="2019-09-15T00:00:00"/>
    <n v="886.1037243110427"/>
    <n v="1083.01566304683"/>
    <n v="854.05493627860415"/>
    <n v="6.7499955199146875"/>
    <n v="6.7868340140813759"/>
    <n v="131.2746258238582"/>
    <n v="129.79482804361456"/>
    <n v="130.62475143859157"/>
    <n v="4.8723287198548082"/>
    <n v="4.8772915091969375"/>
    <n v="65.637312911929101"/>
    <n v="65.357705097552653"/>
    <n v="65.442350596349115"/>
    <n v="4.1811696115202492"/>
    <n v="4.1841443286369921"/>
    <x v="612"/>
    <n v="7.5404804281451456"/>
    <x v="2"/>
    <n v="38"/>
    <x v="612"/>
    <n v="15.803493851289744"/>
    <x v="0"/>
    <n v="0"/>
    <n v="0"/>
    <n v="0"/>
    <n v="1"/>
    <n v="0"/>
    <n v="0"/>
    <n v="2201.1526313337422"/>
    <n v="-318.41830485407536"/>
    <n v="0.16912545778535484"/>
    <n v="2290.5846064124867"/>
    <n v="-407.85027993281983"/>
    <n v="0.21662657030076971"/>
    <n v="2179.9380169870697"/>
    <n v="-297.20369050740283"/>
    <n v="0.15785747692990426"/>
    <n v="1251.5024031269527"/>
    <n v="631.23192335271415"/>
    <n v="0.33527402909415821"/>
    <n v="1222.506965366998"/>
    <n v="660.22736111266886"/>
    <n v="0.35067473505258745"/>
    <n v="965.38774909233359"/>
    <n v="917.34657738733324"/>
    <n v="0.48724164874742903"/>
    <n v="7.005425451440054"/>
    <n v="1875.7289010282268"/>
    <n v="0.99627912161959742"/>
    <n v="6.9927786145927158"/>
    <n v="1875.7415478650742"/>
    <n v="0.9962858388906799"/>
    <n v="6.8798200767081994"/>
    <n v="1875.8545064029586"/>
    <n v="0.99634583595786874"/>
    <n v="6.9118002980793847"/>
    <n v="1875.8225261815874"/>
    <n v="0.99632884990682502"/>
    <n v="6.9013318133937585"/>
    <n v="1875.8329946662732"/>
    <n v="0.99633441016274571"/>
    <n v="6.9230340867516968"/>
    <n v="1875.8112923929152"/>
    <n v="0.99632288316552009"/>
  </r>
  <r>
    <x v="613"/>
    <x v="3"/>
    <d v="2019-09-22T00:00:00"/>
    <n v="894.96476155415326"/>
    <n v="1093.8458196772986"/>
    <n v="866.32788386126879"/>
    <n v="6.7642634556818795"/>
    <n v="6.7967843449345438"/>
    <n v="132.58737208209681"/>
    <n v="131.1911000628557"/>
    <n v="131.93099895297752"/>
    <n v="4.8822790507079761"/>
    <n v="4.8872418400501054"/>
    <n v="66.293686041048403"/>
    <n v="66.012891757999682"/>
    <n v="66.096774102312608"/>
    <n v="4.1911199423734171"/>
    <n v="4.19409465949016"/>
    <x v="613"/>
    <n v="7.5179579232422844"/>
    <x v="2"/>
    <n v="39"/>
    <x v="613"/>
    <n v="15.837662448763274"/>
    <x v="0"/>
    <n v="0"/>
    <n v="0"/>
    <n v="0"/>
    <n v="1"/>
    <n v="0"/>
    <n v="0"/>
    <n v="2209.8668321925165"/>
    <n v="-369.06244276079019"/>
    <n v="0.2004897667995692"/>
    <n v="2296.3476344366363"/>
    <n v="-455.54324500490998"/>
    <n v="0.24746966468584991"/>
    <n v="2183.7300953396921"/>
    <n v="-342.92570590796572"/>
    <n v="0.18629122566022896"/>
    <n v="1253.4569764362359"/>
    <n v="587.34741299549046"/>
    <n v="0.31907106282857689"/>
    <n v="1224.8194930122047"/>
    <n v="615.98489641952165"/>
    <n v="0.33462811146907467"/>
    <n v="968.24445401873436"/>
    <n v="872.55993541299199"/>
    <n v="0.4740101340601211"/>
    <n v="7.0065267987300546"/>
    <n v="1833.7978626329964"/>
    <n v="0.99619376896374479"/>
    <n v="6.9934884805964925"/>
    <n v="1833.81090095113"/>
    <n v="0.99620085190977004"/>
    <n v="6.8829705250395321"/>
    <n v="1833.9214189066868"/>
    <n v="0.99626088976940974"/>
    <n v="6.9136113813556026"/>
    <n v="1833.8907780503707"/>
    <n v="0.99624424440693016"/>
    <n v="6.901728930479047"/>
    <n v="1833.9026605012473"/>
    <n v="0.99625069943873301"/>
    <n v="6.9263223316479916"/>
    <n v="1833.8780671000784"/>
    <n v="0.9962373393004641"/>
  </r>
  <r>
    <x v="614"/>
    <x v="3"/>
    <d v="2019-09-29T00:00:00"/>
    <n v="903.91440916969486"/>
    <n v="1104.7842778740714"/>
    <n v="877.60384145379658"/>
    <n v="6.7771952861777356"/>
    <n v="6.8067346757877116"/>
    <n v="133.91324580291774"/>
    <n v="132.55217293288672"/>
    <n v="133.25030894250727"/>
    <n v="4.892229381561144"/>
    <n v="4.8971921709032733"/>
    <n v="66.956622901458871"/>
    <n v="66.673503558421118"/>
    <n v="66.757741843335737"/>
    <n v="4.201070273226585"/>
    <n v="4.2040449903433279"/>
    <x v="614"/>
    <n v="7.6756846983232005"/>
    <x v="2"/>
    <n v="40"/>
    <x v="614"/>
    <n v="15.870494940965465"/>
    <x v="0"/>
    <n v="0"/>
    <n v="0"/>
    <n v="0"/>
    <n v="1"/>
    <n v="0"/>
    <n v="0"/>
    <n v="2218.6681750598782"/>
    <n v="-63.369264914134419"/>
    <n v="2.9401613212827783E-2"/>
    <n v="2302.1682927410275"/>
    <n v="-146.8693825952837"/>
    <n v="6.8143393894887744E-2"/>
    <n v="2187.5600944758403"/>
    <n v="-32.261184330096512"/>
    <n v="1.4968310974515816E-2"/>
    <n v="1255.431095478612"/>
    <n v="899.86781466713182"/>
    <n v="0.41751416030098665"/>
    <n v="1227.1551459338634"/>
    <n v="928.14376421188035"/>
    <n v="0.43063343086324773"/>
    <n v="971.129725994399"/>
    <n v="1184.1691841513448"/>
    <n v="0.54942225348746165"/>
    <n v="7.0076281460200551"/>
    <n v="2148.2912819997237"/>
    <n v="0.99674865137590296"/>
    <n v="6.9941983466002684"/>
    <n v="2148.3047117991437"/>
    <n v="0.99675488243710608"/>
    <n v="6.8861209733708648"/>
    <n v="2148.4127891723729"/>
    <n v="0.99680502739506083"/>
    <n v="6.9154224646318205"/>
    <n v="2148.383487681112"/>
    <n v="0.99679143230107037"/>
    <n v="6.9023514177750638"/>
    <n v="2148.3965587279686"/>
    <n v="0.99679749691085384"/>
    <n v="6.9294819952835889"/>
    <n v="2148.3694281504604"/>
    <n v="0.99678490906172512"/>
  </r>
  <r>
    <x v="615"/>
    <x v="3"/>
    <d v="2019-10-06T00:00:00"/>
    <n v="912.95355326139179"/>
    <n v="1115.8321206528121"/>
    <n v="888.20875499607519"/>
    <n v="6.7892067998191887"/>
    <n v="6.8166850066408795"/>
    <n v="135.25237826094693"/>
    <n v="133.90227559691681"/>
    <n v="134.58281203193235"/>
    <n v="4.9021797124143127"/>
    <n v="4.9071425017564412"/>
    <n v="67.626189130473463"/>
    <n v="67.340383458857758"/>
    <n v="67.425319261769076"/>
    <n v="4.2110206040797529"/>
    <n v="4.2139953211964958"/>
    <x v="615"/>
    <n v="6.6927848415490079"/>
    <x v="2"/>
    <n v="41"/>
    <x v="615"/>
    <n v="15.902407116313254"/>
    <x v="1"/>
    <n v="0"/>
    <n v="0"/>
    <n v="0"/>
    <n v="1"/>
    <n v="0"/>
    <n v="0"/>
    <n v="2227.5575313559139"/>
    <n v="-1420.9922473908875"/>
    <n v="1.7617820598543188"/>
    <n v="2308.0471576284626"/>
    <n v="-1501.4818736634363"/>
    <n v="1.8615751303877621"/>
    <n v="2191.4283936033503"/>
    <n v="-1384.863109638324"/>
    <n v="1.7169882428244623"/>
    <n v="1257.4249557114115"/>
    <n v="-450.85967174638517"/>
    <n v="0.55898720253614964"/>
    <n v="1229.5141553847386"/>
    <n v="-422.9488714197123"/>
    <n v="0.52438268771068497"/>
    <n v="974.04385068982026"/>
    <n v="-167.47856672479395"/>
    <n v="0.20764415485561122"/>
    <n v="7.0087294933100557"/>
    <n v="799.55655447171625"/>
    <n v="0.99131040024577355"/>
    <n v="6.9949082126040452"/>
    <n v="799.57037575242225"/>
    <n v="0.99132753621849734"/>
    <n v="6.8892714217021958"/>
    <n v="799.67601254332408"/>
    <n v="0.99145850737855346"/>
    <n v="6.9172335479080385"/>
    <n v="799.64805041711827"/>
    <n v="0.99142383922860733"/>
    <n v="6.9031291413446461"/>
    <n v="799.6621548236817"/>
    <n v="0.99144132622791648"/>
    <n v="6.9325530914208624"/>
    <n v="799.6327308736054"/>
    <n v="0.9914048456718334"/>
  </r>
  <r>
    <x v="616"/>
    <x v="3"/>
    <d v="2019-10-13T00:00:00"/>
    <n v="922.08308879400579"/>
    <n v="1126.9904418593405"/>
    <n v="898.3710551354543"/>
    <n v="6.800583184667742"/>
    <n v="6.8266353374940483"/>
    <n v="136.60490204355642"/>
    <n v="135.25358882023662"/>
    <n v="135.92864015225166"/>
    <n v="4.9121300432674806"/>
    <n v="4.9170928326096099"/>
    <n v="68.302451021778211"/>
    <n v="68.013830752902066"/>
    <n v="68.099572454386788"/>
    <n v="4.2209709349329216"/>
    <n v="4.2239456520496645"/>
    <x v="616"/>
    <n v="6.5269162161170851"/>
    <x v="2"/>
    <n v="42"/>
    <x v="616"/>
    <n v="15.933684162868143"/>
    <x v="1"/>
    <n v="0"/>
    <n v="0"/>
    <n v="0"/>
    <n v="1"/>
    <n v="0"/>
    <n v="0"/>
    <n v="2236.53578121491"/>
    <n v="-1553.2479340549066"/>
    <n v="2.2731970728160595"/>
    <n v="2313.9848111647725"/>
    <n v="-1630.6969640047691"/>
    <n v="2.3865446616423047"/>
    <n v="2195.3353757221353"/>
    <n v="-1512.0475285621319"/>
    <n v="2.2128997827881176"/>
    <n v="1259.4387545465393"/>
    <n v="-576.15090738653589"/>
    <n v="0.84320379731797046"/>
    <n v="1231.8967549301228"/>
    <n v="-548.60890777011946"/>
    <n v="0.80289574891510318"/>
    <n v="976.98711663219592"/>
    <n v="-293.69926947219255"/>
    <n v="0.4298324208353993"/>
    <n v="7.0098308406000571"/>
    <n v="676.27801631940326"/>
    <n v="0.98974102807515818"/>
    <n v="6.995618078607821"/>
    <n v="676.29222908139559"/>
    <n v="0.98976182862364059"/>
    <n v="6.8924218700335285"/>
    <n v="676.39542528996981"/>
    <n v="0.98991285751871483"/>
    <n v="6.9190446311842582"/>
    <n v="676.36880252881906"/>
    <n v="0.98987389478688603"/>
    <n v="6.9040139965250127"/>
    <n v="676.38383316347836"/>
    <n v="0.98989589230187447"/>
    <n v="6.9355630653826248"/>
    <n v="676.3522840946207"/>
    <n v="0.98984971985933978"/>
  </r>
  <r>
    <x v="617"/>
    <x v="3"/>
    <d v="2019-10-20T00:00:00"/>
    <n v="931.30391968194556"/>
    <n v="1138.2603462779334"/>
    <n v="908.25091449940157"/>
    <n v="6.8115206779815107"/>
    <n v="6.8365856683472161"/>
    <n v="137.97095106399195"/>
    <n v="136.61226994211427"/>
    <n v="137.28792655377418"/>
    <n v="4.9220803741206485"/>
    <n v="4.9270431634627778"/>
    <n v="68.985475531995974"/>
    <n v="68.693982098267796"/>
    <n v="68.780568178930636"/>
    <n v="4.2309212657860895"/>
    <n v="4.2338959829028324"/>
    <x v="617"/>
    <n v="6.7402076739384658"/>
    <x v="2"/>
    <n v="43"/>
    <x v="617"/>
    <n v="15.96452231788825"/>
    <x v="1"/>
    <n v="0"/>
    <n v="0"/>
    <n v="0"/>
    <n v="1"/>
    <n v="0"/>
    <n v="0"/>
    <n v="2245.6038135724957"/>
    <n v="-1399.8674585581025"/>
    <n v="1.6552054907634646"/>
    <n v="2319.9818412364448"/>
    <n v="-1474.2454862220516"/>
    <n v="1.7431501879766798"/>
    <n v="2199.2814276621079"/>
    <n v="-1353.5450726477147"/>
    <n v="1.6004338286068822"/>
    <n v="1261.4726913700181"/>
    <n v="-415.73633635562487"/>
    <n v="0.49156729977458474"/>
    <n v="1234.3031804709608"/>
    <n v="-388.56682545656759"/>
    <n v="0.45944202723785565"/>
    <n v="979.95981523399507"/>
    <n v="-134.22346021960186"/>
    <n v="0.1587060310506784"/>
    <n v="7.0109321878900577"/>
    <n v="838.72542282650318"/>
    <n v="0.99171026272393037"/>
    <n v="6.9963279446115978"/>
    <n v="838.7400270697816"/>
    <n v="0.9917275308042155"/>
    <n v="6.8955723183648612"/>
    <n v="838.84078269602833"/>
    <n v="0.99184666441559377"/>
    <n v="6.9208557144604761"/>
    <n v="838.81549929993275"/>
    <n v="0.9918167692881753"/>
    <n v="6.9049728826068364"/>
    <n v="838.83138213178643"/>
    <n v="0.99183554917360828"/>
    <n v="6.938530802233239"/>
    <n v="838.79782421215998"/>
    <n v="0.99179587023651694"/>
  </r>
  <r>
    <x v="618"/>
    <x v="3"/>
    <d v="2019-10-27T00:00:00"/>
    <n v="940.61695887876533"/>
    <n v="1149.6429497407132"/>
    <n v="917.96072781321061"/>
    <n v="6.8221546095454917"/>
    <n v="6.846535999200384"/>
    <n v="139.35066057463189"/>
    <n v="137.98146525837308"/>
    <n v="138.66080581931192"/>
    <n v="4.9320307049738163"/>
    <n v="4.9369934943159457"/>
    <n v="69.675330287315944"/>
    <n v="69.380925830601498"/>
    <n v="69.46837386071995"/>
    <n v="4.2408715966392574"/>
    <n v="4.2438463137560003"/>
    <x v="618"/>
    <n v="6.5458555324327854"/>
    <x v="2"/>
    <n v="44"/>
    <x v="618"/>
    <n v="15.995056911158565"/>
    <x v="1"/>
    <n v="0"/>
    <n v="0"/>
    <n v="0"/>
    <n v="1"/>
    <n v="0"/>
    <n v="0"/>
    <n v="2254.7625262536576"/>
    <n v="-1558.4103502026865"/>
    <n v="2.2379629213488879"/>
    <n v="2326.0388416088344"/>
    <n v="-1629.6866655578633"/>
    <n v="2.3403196279213963"/>
    <n v="2203.2669401214807"/>
    <n v="-1506.9147640705096"/>
    <n v="2.1640124291938845"/>
    <n v="1263.5269675617319"/>
    <n v="-567.17479151076077"/>
    <n v="0.81449417552943082"/>
    <n v="1236.7336702672069"/>
    <n v="-540.38149421623575"/>
    <n v="0.77601752791346379"/>
    <n v="982.96224082181243"/>
    <n v="-286.61006477084129"/>
    <n v="0.4115878066127594"/>
    <n v="7.0120335351800582"/>
    <n v="689.34014251579106"/>
    <n v="0.98993033442511014"/>
    <n v="6.9970378106153737"/>
    <n v="689.35513824035581"/>
    <n v="0.98995186910982935"/>
    <n v="6.8987227666961939"/>
    <n v="689.45345328427493"/>
    <n v="0.99009305491681088"/>
    <n v="6.922666797736694"/>
    <n v="689.42950925323441"/>
    <n v="0.99005866997214642"/>
    <n v="6.9059829725698112"/>
    <n v="689.44619307840128"/>
    <n v="0.99008262886211706"/>
    <n v="6.9414693255530606"/>
    <n v="689.41070672541809"/>
    <n v="0.99003166850871593"/>
  </r>
  <r>
    <x v="619"/>
    <x v="3"/>
    <d v="2019-11-03T00:00:00"/>
    <n v="950.02312846755285"/>
    <n v="1161.13937923812"/>
    <n v="927.57944800951327"/>
    <n v="6.8325784490444148"/>
    <n v="6.8564863300535519"/>
    <n v="140.74416718037818"/>
    <n v="139.36281621937565"/>
    <n v="140.04741387750505"/>
    <n v="4.9419810358269851"/>
    <n v="4.9469438251691136"/>
    <n v="70.372083590189092"/>
    <n v="70.074736262312811"/>
    <n v="70.163057599327146"/>
    <n v="4.2508219274924253"/>
    <n v="4.2537966446091682"/>
    <x v="619"/>
    <n v="6.676828529209879"/>
    <x v="2"/>
    <n v="45"/>
    <x v="619"/>
    <n v="16.025381412363824"/>
    <x v="1"/>
    <n v="0"/>
    <n v="0"/>
    <n v="0"/>
    <n v="1"/>
    <n v="0"/>
    <n v="0"/>
    <n v="2264.0128260616307"/>
    <n v="-1470.2152163002384"/>
    <n v="1.8521285504275713"/>
    <n v="2332.1564119849477"/>
    <n v="-1538.3588022235554"/>
    <n v="1.9379735883633751"/>
    <n v="2207.2923077054465"/>
    <n v="-1413.4946979440542"/>
    <n v="1.7806739155701627"/>
    <n v="1265.6017865153626"/>
    <n v="-471.80417675397041"/>
    <n v="0.59436331245163376"/>
    <n v="1239.1884649614158"/>
    <n v="-445.39085520002357"/>
    <n v="0.56108868271082812"/>
    <n v="985.99469066550785"/>
    <n v="-192.19708090411564"/>
    <n v="0.24212353191878241"/>
    <n v="7.0131348824700588"/>
    <n v="786.7844748789222"/>
    <n v="0.99116508440409878"/>
    <n v="6.9977476766191504"/>
    <n v="786.79986208477305"/>
    <n v="0.99118446869760335"/>
    <n v="6.9018732150275248"/>
    <n v="786.89573654636467"/>
    <n v="0.99130524817641841"/>
    <n v="6.924477881012912"/>
    <n v="786.87313188037933"/>
    <n v="0.99127677156511684"/>
    <n v="6.9070285002291953"/>
    <n v="786.89058126116299"/>
    <n v="0.9912987537184631"/>
    <n v="6.9443876304790413"/>
    <n v="786.8532221309132"/>
    <n v="0.9912516899206002"/>
  </r>
  <r>
    <x v="620"/>
    <x v="3"/>
    <d v="2019-11-10T00:00:00"/>
    <n v="959.52335975222832"/>
    <n v="1172.7507730305013"/>
    <n v="937.16262153232765"/>
    <n v="6.8428568227101696"/>
    <n v="6.8664366609067207"/>
    <n v="142.15160885218197"/>
    <n v="140.75721253577882"/>
    <n v="141.44788801628007"/>
    <n v="4.951931366680153"/>
    <n v="4.9568941560222815"/>
    <n v="71.075804426090983"/>
    <n v="70.775483976957531"/>
    <n v="70.86468817532041"/>
    <n v="4.2607722583455931"/>
    <n v="4.2637469754623361"/>
    <x v="620"/>
    <n v="6.5183048626517879"/>
    <x v="2"/>
    <n v="46"/>
    <x v="620"/>
    <n v="16.055560447735914"/>
    <x v="1"/>
    <n v="0"/>
    <n v="0"/>
    <n v="0"/>
    <n v="1"/>
    <n v="0"/>
    <n v="0"/>
    <n v="2273.3556288676837"/>
    <n v="-1595.9265526992585"/>
    <n v="2.3558577699763106"/>
    <n v="2338.3351580648223"/>
    <n v="-1660.9060818963972"/>
    <n v="2.4517785556099394"/>
    <n v="2211.3579289652525"/>
    <n v="-1533.9288527968274"/>
    <n v="2.2643386691826253"/>
    <n v="1267.6973536585299"/>
    <n v="-590.26827749010465"/>
    <n v="0.87133590549241446"/>
    <n v="1241.6678076025667"/>
    <n v="-564.23873143414141"/>
    <n v="0.83291188891020973"/>
    <n v="989.0574650076403"/>
    <n v="-311.62838883921506"/>
    <n v="0.46001625823592007"/>
    <n v="7.0142362297600593"/>
    <n v="670.41483993866518"/>
    <n v="0.98964579986818257"/>
    <n v="6.9984575426229272"/>
    <n v="670.43061862580237"/>
    <n v="0.98966909188160845"/>
    <n v="6.9050236633588575"/>
    <n v="670.52405250506638"/>
    <n v="0.98980701610504518"/>
    <n v="6.9262889642891299"/>
    <n v="670.5027872041361"/>
    <n v="0.98977562492081883"/>
    <n v="6.908098564626945"/>
    <n v="670.52097760379831"/>
    <n v="0.98980247703021618"/>
    <n v="6.9472919363731958"/>
    <n v="670.48178423205206"/>
    <n v="0.9897446209783799"/>
  </r>
  <r>
    <x v="621"/>
    <x v="3"/>
    <d v="2019-11-17T00:00:00"/>
    <n v="969.11859334975065"/>
    <n v="1184.4782807608062"/>
    <n v="946.74941307755444"/>
    <n v="6.8530344468477846"/>
    <n v="6.8763869917598885"/>
    <n v="143.57312494070379"/>
    <n v="142.16516873824131"/>
    <n v="142.86236689644289"/>
    <n v="4.9618816975333209"/>
    <n v="4.9668444868754502"/>
    <n v="71.786562470351896"/>
    <n v="71.483238922333584"/>
    <n v="71.573335057073621"/>
    <n v="4.2707225891987619"/>
    <n v="4.2736973063155048"/>
    <x v="621"/>
    <n v="6.6173908390946607"/>
    <x v="2"/>
    <n v="47"/>
    <x v="621"/>
    <n v="16.085638733579867"/>
    <x v="1"/>
    <n v="0"/>
    <n v="0"/>
    <n v="0"/>
    <n v="1"/>
    <n v="0"/>
    <n v="0"/>
    <n v="2282.7918597017974"/>
    <n v="-1534.8009395287904"/>
    <n v="2.0518978213984176"/>
    <n v="2344.5756916054952"/>
    <n v="-1596.5847714324882"/>
    <n v="2.134497529813872"/>
    <n v="2215.4642064376567"/>
    <n v="-1467.4732862646497"/>
    <n v="1.9618864971318499"/>
    <n v="1269.8138764731289"/>
    <n v="-521.82295630012197"/>
    <n v="0.69763274155711241"/>
    <n v="1244.1719436701292"/>
    <n v="-496.18102349712228"/>
    <n v="0.6633516665982494"/>
    <n v="992.15086709319394"/>
    <n v="-244.15994692018705"/>
    <n v="0.32642100369843258"/>
    <n v="7.0153375770500599"/>
    <n v="740.97558259595678"/>
    <n v="0.99062109259905518"/>
    <n v="6.9991674086267031"/>
    <n v="740.99175276438018"/>
    <n v="0.99064271073369736"/>
    <n v="6.9081741116901902"/>
    <n v="741.0827460613167"/>
    <n v="0.99076436100308229"/>
    <n v="6.9281000475653478"/>
    <n v="741.06282012544159"/>
    <n v="0.99073772172800856"/>
    <n v="6.9091856231514868"/>
    <n v="741.08173454985535"/>
    <n v="0.990763008698617"/>
    <n v="6.9501865465482924"/>
    <n v="741.04073362645863"/>
    <n v="0.99070819396451937"/>
  </r>
  <r>
    <x v="622"/>
    <x v="3"/>
    <d v="2019-11-24T00:00:00"/>
    <n v="978.80977928324796"/>
    <n v="1196.3230635684142"/>
    <n v="956.36752293926247"/>
    <n v="6.8631422773949478"/>
    <n v="6.8863373226130564"/>
    <n v="145.00885619011083"/>
    <n v="143.58701246417607"/>
    <n v="144.2909905654073"/>
    <n v="4.9718320283864887"/>
    <n v="4.9767948177286181"/>
    <n v="72.504428095055417"/>
    <n v="72.198071343238865"/>
    <n v="72.289068407644351"/>
    <n v="4.2806729200519298"/>
    <n v="4.2836476371686727"/>
    <x v="622"/>
    <n v="6.6066227664128556"/>
    <x v="2"/>
    <n v="48"/>
    <x v="622"/>
    <n v="16.115647225833367"/>
    <x v="1"/>
    <n v="0"/>
    <n v="0"/>
    <n v="0"/>
    <n v="1"/>
    <n v="0"/>
    <n v="0"/>
    <n v="2292.322452844252"/>
    <n v="-1552.3427432072383"/>
    <n v="2.0978179847238212"/>
    <n v="2350.8786304815749"/>
    <n v="-1610.8989208445612"/>
    <n v="2.1769501242605211"/>
    <n v="2219.6115466847846"/>
    <n v="-1479.6318370477709"/>
    <n v="1.9995573091775487"/>
    <n v="1271.9515645158735"/>
    <n v="-531.97185487885986"/>
    <n v="0.7189005968012433"/>
    <n v="1246.7011210983669"/>
    <n v="-506.72141146135323"/>
    <n v="0.68477744032997612"/>
    <n v="995.27520319960331"/>
    <n v="-255.29549356258963"/>
    <n v="0.3450033700083765"/>
    <n v="7.0164389243400604"/>
    <n v="732.96327071267365"/>
    <n v="0.99051806578888246"/>
    <n v="6.9998772746304798"/>
    <n v="732.97983236238315"/>
    <n v="0.99054044701027788"/>
    <n v="6.9113245600215212"/>
    <n v="733.06838507699217"/>
    <n v="0.99066011612208693"/>
    <n v="6.9299111308415657"/>
    <n v="733.04979850617212"/>
    <n v="0.9906349984457804"/>
    <n v="6.9102844542485382"/>
    <n v="733.06942518276514"/>
    <n v="0.99066152170896915"/>
    <n v="6.9530744400761"/>
    <n v="733.0266351969376"/>
    <n v="0.99060369581824503"/>
  </r>
  <r>
    <x v="623"/>
    <x v="3"/>
    <d v="2019-12-01T00:00:00"/>
    <n v="988.59787707608052"/>
    <n v="1208.2862942040986"/>
    <n v="966.03662918030784"/>
    <n v="6.8732017518997495"/>
    <n v="6.8962876534662243"/>
    <n v="146.45894475201194"/>
    <n v="145.02297860809401"/>
    <n v="145.73390047106139"/>
    <n v="4.9817823592396566"/>
    <n v="4.986745148581786"/>
    <n v="73.229472376005972"/>
    <n v="72.920052066175828"/>
    <n v="73.011959091720797"/>
    <n v="4.2906232509050977"/>
    <n v="4.2935979680218406"/>
    <x v="623"/>
    <n v="6.7301052114867224"/>
    <x v="2"/>
    <n v="49"/>
    <x v="623"/>
    <n v="16.145607362044501"/>
    <x v="1"/>
    <n v="0"/>
    <n v="0"/>
    <n v="0"/>
    <n v="1"/>
    <n v="0"/>
    <n v="0"/>
    <n v="2301.9483519181313"/>
    <n v="-1464.7130038219864"/>
    <n v="1.7494638839039849"/>
    <n v="2357.2445987464157"/>
    <n v="-1520.0092506502708"/>
    <n v="1.815510124013205"/>
    <n v="2223.8003603343841"/>
    <n v="-1386.5650122382392"/>
    <n v="1.6561233533572826"/>
    <n v="1274.1106294390459"/>
    <n v="-436.87528134290096"/>
    <n v="0.52180701918086225"/>
    <n v="1249.2555903008874"/>
    <n v="-412.02024220474254"/>
    <n v="0.49211997933635709"/>
    <n v="998.43078266707664"/>
    <n v="-161.19543457093175"/>
    <n v="0.19253300154787623"/>
    <n v="7.017540271630061"/>
    <n v="830.21780782451481"/>
    <n v="0.99161819876861645"/>
    <n v="7.0005871406342557"/>
    <n v="830.23476095551064"/>
    <n v="0.99163844771180121"/>
    <n v="6.9144750083528539"/>
    <n v="830.32087308779205"/>
    <n v="0.99174130067002519"/>
    <n v="6.9317222141177837"/>
    <n v="830.30362588202706"/>
    <n v="0.9917207004817935"/>
    <n v="6.9113914418970896"/>
    <n v="830.32395665424781"/>
    <n v="0.99174498370426734"/>
    <n v="6.9559576800178284"/>
    <n v="830.27939041612706"/>
    <n v="0.99169175346473903"/>
  </r>
  <r>
    <x v="624"/>
    <x v="3"/>
    <d v="2019-12-08T00:00:00"/>
    <n v="998.48385584684127"/>
    <n v="1220.3691571461395"/>
    <n v="975.77079718026789"/>
    <n v="6.8832277198794634"/>
    <n v="6.9062379843193922"/>
    <n v="147.92353419953207"/>
    <n v="146.47325640381302"/>
    <n v="147.19123947577202"/>
    <n v="4.9917326900928254"/>
    <n v="4.9966954794349538"/>
    <n v="73.961767099766035"/>
    <n v="73.64925258968897"/>
    <n v="73.742078682638009"/>
    <n v="4.3005735817582655"/>
    <n v="4.3035482988750084"/>
    <x v="624"/>
    <n v="6.6920878269228083"/>
    <x v="2"/>
    <n v="50"/>
    <x v="624"/>
    <n v="16.175533991730553"/>
    <x v="1"/>
    <n v="0"/>
    <n v="0"/>
    <n v="0"/>
    <n v="1"/>
    <n v="0"/>
    <n v="0"/>
    <n v="2311.6705099827495"/>
    <n v="-1505.6672179365855"/>
    <n v="1.868065841411412"/>
    <n v="2363.674226693905"/>
    <n v="-1557.670934647741"/>
    <n v="1.9325863182188154"/>
    <n v="2228.0310621204794"/>
    <n v="-1422.0277700743154"/>
    <n v="1.7642952381302039"/>
    <n v="1276.2912850114499"/>
    <n v="-470.28799296528575"/>
    <n v="0.58348147905374792"/>
    <n v="1251.835604195433"/>
    <n v="-445.83231214926889"/>
    <n v="0.55313956723111457"/>
    <n v="1001.6179179292249"/>
    <n v="-195.61462588306074"/>
    <n v="0.24269705572351041"/>
    <n v="7.0186416189200616"/>
    <n v="798.98465042724411"/>
    <n v="0.99129204348396383"/>
    <n v="7.0012970066380324"/>
    <n v="799.00199503952604"/>
    <n v="0.99131356276614679"/>
    <n v="6.9176254566841866"/>
    <n v="799.08566658947996"/>
    <n v="0.99141737319816314"/>
    <n v="6.9335332973940016"/>
    <n v="799.06975874877014"/>
    <n v="0.99139763650370194"/>
    <n v="6.9125040813253218"/>
    <n v="799.0907879648388"/>
    <n v="0.9914237272359312"/>
    <n v="6.9588376954297777"/>
    <n v="799.04445435073433"/>
    <n v="0.99136624159714815"/>
  </r>
  <r>
    <x v="625"/>
    <x v="3"/>
    <d v="2019-12-15T00:00:00"/>
    <n v="1008.4686944053099"/>
    <n v="1232.5728487176009"/>
    <n v="985.58016634778051"/>
    <n v="6.8932304691471709"/>
    <n v="6.9161883151725609"/>
    <n v="149.40276954152736"/>
    <n v="147.93801297267021"/>
    <n v="148.6631518705297"/>
    <n v="5.0016830209459933"/>
    <n v="5.0066458102881217"/>
    <n v="74.701384770763681"/>
    <n v="74.385745116441271"/>
    <n v="74.479499469464386"/>
    <n v="4.3105239126114343"/>
    <n v="4.3134986297281772"/>
    <x v="625"/>
    <n v="6.5771700342225605"/>
    <x v="2"/>
    <n v="51"/>
    <x v="625"/>
    <n v="16.205437402704597"/>
    <x v="1"/>
    <n v="0"/>
    <n v="0"/>
    <n v="0"/>
    <n v="1"/>
    <n v="0"/>
    <n v="0"/>
    <n v="2321.4898896280138"/>
    <n v="-1602.9867794478312"/>
    <n v="2.2310088247855213"/>
    <n v="2370.1681509208688"/>
    <n v="-1651.6650407406862"/>
    <n v="2.2987583732608896"/>
    <n v="2232.3040709244356"/>
    <n v="-1513.800960744253"/>
    <n v="2.1068815698857999"/>
    <n v="1278.4937471395779"/>
    <n v="-559.99063695939526"/>
    <n v="0.7793851258611304"/>
    <n v="1254.441418228924"/>
    <n v="-535.93830804874142"/>
    <n v="0.74590951723833387"/>
    <n v="1004.8369245439943"/>
    <n v="-286.33381436381171"/>
    <n v="0.39851437009368873"/>
    <n v="7.019742966210063"/>
    <n v="711.48336721397254"/>
    <n v="0.99023004512193458"/>
    <n v="7.0020068726418092"/>
    <n v="711.5011033075408"/>
    <n v="0.9902547299052249"/>
    <n v="6.9207759050155193"/>
    <n v="711.58233427516711"/>
    <n v="0.99036778573821349"/>
    <n v="6.9353443806702195"/>
    <n v="711.56776579951236"/>
    <n v="0.99034750958985962"/>
    <n v="6.9136206372159226"/>
    <n v="711.5894895429667"/>
    <n v="0.99037774431417269"/>
    <n v="6.9617154763686466"/>
    <n v="711.54139470381392"/>
    <n v="0.99031080676237737"/>
  </r>
  <r>
    <x v="626"/>
    <x v="3"/>
    <d v="2019-12-22T00:00:00"/>
    <n v="1018.553381349363"/>
    <n v="1244.898577204777"/>
    <n v="995.47213084825512"/>
    <n v="6.9032171279825505"/>
    <n v="6.9261386460257288"/>
    <n v="150.89679723694266"/>
    <n v="149.41740510480645"/>
    <n v="150.14978338923501"/>
    <n v="5.0116333517991611"/>
    <n v="5.0165961411412905"/>
    <n v="75.44839861847133"/>
    <n v="75.129602567862307"/>
    <n v="75.22429446415903"/>
    <n v="4.3204742434646022"/>
    <n v="4.3234489605813451"/>
    <x v="626"/>
    <n v="6.7243467476544403"/>
    <x v="2"/>
    <n v="52"/>
    <x v="626"/>
    <n v="16.235324723246315"/>
    <x v="1"/>
    <n v="0"/>
    <n v="0"/>
    <n v="0"/>
    <n v="1"/>
    <n v="0"/>
    <n v="0"/>
    <n v="2331.4074630697305"/>
    <n v="-1498.9794497288233"/>
    <n v="1.8007316256846595"/>
    <n v="2376.7270143901023"/>
    <n v="-1544.2990010491951"/>
    <n v="1.8551742328459491"/>
    <n v="2236.6198098164314"/>
    <n v="-1404.1917964755241"/>
    <n v="1.6868627364423647"/>
    <n v="1280.7182338889872"/>
    <n v="-448.29022054808001"/>
    <n v="0.53853331863363196"/>
    <n v="1257.07329040275"/>
    <n v="-424.64527706184276"/>
    <n v="0.51012852794027275"/>
    <n v="1008.0881212249117"/>
    <n v="-175.66010788400445"/>
    <n v="0.21102137970946172"/>
    <n v="7.0208443135000635"/>
    <n v="825.40716902740712"/>
    <n v="0.99156582407009308"/>
    <n v="7.0027167386455851"/>
    <n v="825.4252966022616"/>
    <n v="0.9915876008178286"/>
    <n v="6.9239263533468502"/>
    <n v="825.50408698756041"/>
    <n v="0.99168225210783334"/>
    <n v="6.9371554639464375"/>
    <n v="825.49085787696083"/>
    <n v="0.99166635991008467"/>
    <n v="6.9147399071921587"/>
    <n v="825.51327343371509"/>
    <n v="0.9916932878322533"/>
    <n v="6.964591708830671"/>
    <n v="825.46342163207657"/>
    <n v="0.99163340060976735"/>
  </r>
  <r>
    <x v="627"/>
    <x v="3"/>
    <d v="2019-12-29T00:00:00"/>
    <n v="1028.7389151628568"/>
    <n v="1257.3475629768247"/>
    <n v="1005.4521661426356"/>
    <n v="6.9131926358709048"/>
    <n v="6.9360889768788967"/>
    <n v="152.40576520931208"/>
    <n v="150.91158515705928"/>
    <n v="151.65128122312737"/>
    <n v="5.021583682652329"/>
    <n v="5.0265464719944584"/>
    <n v="76.20288260465604"/>
    <n v="75.880898593617914"/>
    <n v="75.976537408800624"/>
    <n v="4.3304245743177701"/>
    <n v="4.333399291434513"/>
    <x v="627"/>
    <n v="6.6539464583400871"/>
    <x v="2"/>
    <n v="53"/>
    <x v="627"/>
    <n v="16.265200892841005"/>
    <x v="1"/>
    <n v="0"/>
    <n v="0"/>
    <n v="0"/>
    <n v="1"/>
    <n v="0"/>
    <n v="0"/>
    <n v="2341.424212245865"/>
    <n v="-1565.5840997622113"/>
    <n v="2.0179210568919852"/>
    <n v="2383.3514664940285"/>
    <n v="-1607.5113540103748"/>
    <n v="2.0719621583683501"/>
    <n v="2240.9787060973472"/>
    <n v="-1465.1385936136935"/>
    <n v="1.8884542962382118"/>
    <n v="1282.9649655058906"/>
    <n v="-507.12485302223683"/>
    <n v="0.65364608617464526"/>
    <n v="1259.7314812983141"/>
    <n v="-483.89136881466027"/>
    <n v="0.62369985906710312"/>
    <n v="1011.371829872638"/>
    <n v="-235.53171738898425"/>
    <n v="0.30358280475469318"/>
    <n v="7.0219456607900641"/>
    <n v="768.81816682286376"/>
    <n v="0.99094923612764607"/>
    <n v="7.0034266046493618"/>
    <n v="768.83668587900445"/>
    <n v="0.9909731058088378"/>
    <n v="6.927076801678183"/>
    <n v="768.91303568197566"/>
    <n v="0.99107151500648394"/>
    <n v="6.9389665472226572"/>
    <n v="768.90114593643113"/>
    <n v="0.99105619001187073"/>
    <n v="6.9158610580765352"/>
    <n v="768.92425142557727"/>
    <n v="0.99108597126289699"/>
    <n v="6.9674668681715444"/>
    <n v="768.87264561548227"/>
    <n v="0.99101945522529511"/>
  </r>
  <r>
    <x v="628"/>
    <x v="4"/>
    <d v="2017-01-01T00:00:00"/>
    <n v="810"/>
    <n v="990"/>
    <n v="810"/>
    <n v="6.6970342476664841"/>
    <n v="6.6970342476664841"/>
    <n v="120"/>
    <n v="120"/>
    <n v="136.20288260465605"/>
    <n v="4.9141455579896558"/>
    <n v="4.7874917427820458"/>
    <n v="60"/>
    <n v="60"/>
    <n v="64.860864781396813"/>
    <n v="4.1722444338368003"/>
    <n v="4.0943445622221004"/>
    <x v="628"/>
    <n v="6.3120135644417399"/>
    <x v="0"/>
    <n v="1"/>
    <x v="628"/>
    <n v="15.783424239492939"/>
    <x v="0"/>
    <n v="0"/>
    <n v="0"/>
    <n v="0"/>
    <n v="0"/>
    <n v="1"/>
    <n v="0"/>
    <n v="2126.3100230078562"/>
    <n v="-1575.1564074341313"/>
    <n v="2.8579262893784483"/>
    <n v="2241.0883810932987"/>
    <n v="-1689.9347655195738"/>
    <n v="3.0661774100137791"/>
    <n v="2147.3694499450776"/>
    <n v="-1596.2158343713527"/>
    <n v="2.896136012298073"/>
    <n v="1170.7803736803742"/>
    <n v="-619.62675810664928"/>
    <n v="1.1242360398228488"/>
    <n v="1179.4901305159874"/>
    <n v="-628.33651494226251"/>
    <n v="1.1400388152914389"/>
    <n v="1079.138253254599"/>
    <n v="-527.98463768087413"/>
    <n v="0.9579627580439023"/>
    <n v="6.9194076795329442"/>
    <n v="544.23420789419197"/>
    <n v="0.98744559142131338"/>
    <n v="6.9072067196845737"/>
    <n v="544.24640885404028"/>
    <n v="0.98746772855242082"/>
    <n v="6.9908500888813681"/>
    <n v="544.16276548484348"/>
    <n v="0.98731596801446309"/>
    <n v="6.9095968846113083"/>
    <n v="544.24401868911355"/>
    <n v="0.98746339189407517"/>
    <n v="6.8917148484908495"/>
    <n v="544.261900725234"/>
    <n v="0.98749583663473395"/>
    <n v="7.0084725607531393"/>
    <n v="544.14514301297174"/>
    <n v="0.98728399422099833"/>
  </r>
  <r>
    <x v="629"/>
    <x v="4"/>
    <d v="2017-01-08T00:00:00"/>
    <n v="850.5"/>
    <n v="1039.5"/>
    <n v="822.15"/>
    <n v="6.711922860160235"/>
    <n v="6.7458244118359163"/>
    <n v="126"/>
    <n v="123"/>
    <n v="123"/>
    <n v="4.8121843553724171"/>
    <n v="4.836281906951478"/>
    <n v="63"/>
    <n v="62.099999999999994"/>
    <n v="62.099999999999994"/>
    <n v="4.1287459889394329"/>
    <n v="4.1431347263915326"/>
    <x v="629"/>
    <n v="6.3118931984650324"/>
    <x v="0"/>
    <n v="2"/>
    <x v="629"/>
    <n v="15.652853204472084"/>
    <x v="0"/>
    <n v="0"/>
    <n v="0"/>
    <n v="0"/>
    <n v="0"/>
    <n v="1"/>
    <n v="0"/>
    <n v="2166.1388968854326"/>
    <n v="-1615.0516174625741"/>
    <n v="2.9306639397555725"/>
    <n v="2267.428709948088"/>
    <n v="-1716.3414305252295"/>
    <n v="3.1144638873223789"/>
    <n v="2164.7014133560888"/>
    <n v="-1613.6141339332303"/>
    <n v="2.9280554899092079"/>
    <n v="1179.713889797521"/>
    <n v="-628.62661037466262"/>
    <n v="1.1407024510400774"/>
    <n v="1190.0597023461578"/>
    <n v="-638.9724229232994"/>
    <n v="1.1594759065977376"/>
    <n v="1092.1950259940638"/>
    <n v="-541.10774657120544"/>
    <n v="0.98189119360166632"/>
    <n v="6.9248079939425482"/>
    <n v="544.16247142891586"/>
    <n v="0.98743428082536266"/>
    <n v="6.8999327111606163"/>
    <n v="544.18734671169773"/>
    <n v="0.98747941937911032"/>
    <n v="7.0062979060003405"/>
    <n v="544.08098151685806"/>
    <n v="0.98728640967119063"/>
    <n v="6.9181761964592559"/>
    <n v="544.1691032263991"/>
    <n v="0.98744631484924761"/>
    <n v="6.8861385486424087"/>
    <n v="544.20114087421598"/>
    <n v="0.98750445019189315"/>
    <n v="6.9959069428683609"/>
    <n v="544.09137247999001"/>
    <n v="0.98730526505675287"/>
  </r>
  <r>
    <x v="630"/>
    <x v="4"/>
    <d v="2017-01-15T00:00:00"/>
    <n v="893.02499999999986"/>
    <n v="1091.4749999999999"/>
    <n v="843.41249999999991"/>
    <n v="6.7374561621654001"/>
    <n v="6.7946145760053485"/>
    <n v="132.30000000000001"/>
    <n v="127.65"/>
    <n v="129.15"/>
    <n v="4.8609745195418492"/>
    <n v="4.8850720711209101"/>
    <n v="66.150000000000006"/>
    <n v="64.935000000000002"/>
    <n v="65.204999999999998"/>
    <n v="4.1775361531088651"/>
    <n v="4.1919248905609647"/>
    <x v="630"/>
    <n v="6.3636416373450029"/>
    <x v="0"/>
    <n v="3"/>
    <x v="630"/>
    <n v="15.775966834816114"/>
    <x v="0"/>
    <n v="0"/>
    <n v="0"/>
    <n v="0"/>
    <n v="0"/>
    <n v="1"/>
    <n v="0"/>
    <n v="2207.9592144568878"/>
    <n v="-1627.6032556650459"/>
    <n v="2.804491331584352"/>
    <n v="2295.0860552456174"/>
    <n v="-1714.7300964537756"/>
    <n v="2.9546178866215507"/>
    <n v="2182.8999749376508"/>
    <n v="-1602.5440161458089"/>
    <n v="2.7613122461633903"/>
    <n v="1189.0940817205251"/>
    <n v="-608.7381229286832"/>
    <n v="1.0489047518283883"/>
    <n v="1201.1577527678367"/>
    <n v="-620.80179397599477"/>
    <n v="1.0696914274273175"/>
    <n v="1105.9046373705019"/>
    <n v="-525.54867857865997"/>
    <n v="0.90556264757360783"/>
    <n v="6.9302083083521522"/>
    <n v="573.42575048348976"/>
    <n v="0.98805869362868415"/>
    <n v="6.9034134475676403"/>
    <n v="573.4525453442742"/>
    <n v="0.98810486332915592"/>
    <n v="7.0217457231193139"/>
    <n v="573.33421306872253"/>
    <n v="0.98790096729990173"/>
    <n v="6.92705660975155"/>
    <n v="573.42890218209038"/>
    <n v="0.98806412425889112"/>
    <n v="6.8955796884165537"/>
    <n v="573.46037910342534"/>
    <n v="0.98811836152630972"/>
    <n v="7.0077548908842733"/>
    <n v="573.34820390095763"/>
    <n v="0.98792507462924539"/>
  </r>
  <r>
    <x v="631"/>
    <x v="4"/>
    <d v="2017-01-22T00:00:00"/>
    <n v="937.6762500000001"/>
    <n v="1146.0487500000002"/>
    <n v="871.69162499999993"/>
    <n v="6.7704357203081891"/>
    <n v="6.8434047401747806"/>
    <n v="138.91500000000002"/>
    <n v="133.28250000000003"/>
    <n v="135.60750000000002"/>
    <n v="4.9097646837112814"/>
    <n v="4.9338622352903423"/>
    <n v="69.45750000000001"/>
    <n v="68.100750000000005"/>
    <n v="68.465250000000012"/>
    <n v="4.2263263172782972"/>
    <n v="4.2407150547303969"/>
    <x v="631"/>
    <n v="6.182878273549183"/>
    <x v="0"/>
    <n v="4"/>
    <x v="631"/>
    <n v="15.906526721297766"/>
    <x v="0"/>
    <n v="0"/>
    <n v="0"/>
    <n v="0"/>
    <n v="0"/>
    <n v="1"/>
    <n v="0"/>
    <n v="2251.8705479069167"/>
    <n v="-1767.4864059973861"/>
    <n v="3.6489353244093263"/>
    <n v="2324.1262678080229"/>
    <n v="-1839.7421258984923"/>
    <n v="3.7981056081767943"/>
    <n v="2202.0084645982906"/>
    <n v="-1717.62432268876"/>
    <n v="3.5459961920255521"/>
    <n v="1198.9432832396794"/>
    <n v="-714.5591413301488"/>
    <n v="1.4751910302290789"/>
    <n v="1212.8107057105997"/>
    <n v="-728.42656380106905"/>
    <n v="1.5038200072559742"/>
    <n v="1120.2997293157619"/>
    <n v="-635.91558740623123"/>
    <n v="1.3128332089885026"/>
    <n v="6.935608622761757"/>
    <n v="477.44853328676879"/>
    <n v="0.98568159437379521"/>
    <n v="6.9068941839746634"/>
    <n v="477.47724772555591"/>
    <n v="0.98574087467697347"/>
    <n v="7.0371935402382864"/>
    <n v="477.34694836929231"/>
    <n v="0.98547187463136932"/>
    <n v="6.9359370230438442"/>
    <n v="477.44820488648674"/>
    <n v="0.98568091639891198"/>
    <n v="6.9037648161451912"/>
    <n v="477.48037709338536"/>
    <n v="0.98574733518539792"/>
    <n v="7.0203194358796202"/>
    <n v="477.36382247365094"/>
    <n v="0.98550671083449548"/>
  </r>
  <r>
    <x v="632"/>
    <x v="4"/>
    <d v="2017-01-29T00:00:00"/>
    <n v="984.56006249999984"/>
    <n v="1203.3511874999997"/>
    <n v="905.55215624999983"/>
    <n v="6.8085448750572874"/>
    <n v="6.8921949043442119"/>
    <n v="145.86075"/>
    <n v="139.57162500000001"/>
    <n v="142.38787500000001"/>
    <n v="4.9585548478807135"/>
    <n v="4.9826523994597736"/>
    <n v="72.930374999999998"/>
    <n v="71.481487499999986"/>
    <n v="71.88851249999999"/>
    <n v="4.2751164814477294"/>
    <n v="4.2895052188998291"/>
    <x v="632"/>
    <n v="6.3373762492417818"/>
    <x v="0"/>
    <n v="5"/>
    <x v="632"/>
    <n v="16.042216204385731"/>
    <x v="0"/>
    <n v="0"/>
    <n v="0"/>
    <n v="0"/>
    <n v="0"/>
    <n v="1"/>
    <n v="0"/>
    <n v="2297.9774480294459"/>
    <n v="-1732.6663196725408"/>
    <n v="3.064978261985734"/>
    <n v="2354.6184909985486"/>
    <n v="-1789.3073626416435"/>
    <n v="3.1651727215105829"/>
    <n v="2222.0723787419624"/>
    <n v="-1656.7612503850573"/>
    <n v="2.9307069457494803"/>
    <n v="1209.2849448347915"/>
    <n v="-643.97381647788654"/>
    <n v="1.1391493713375451"/>
    <n v="1225.0463063005006"/>
    <n v="-659.73517794359566"/>
    <n v="1.1670302331764408"/>
    <n v="1135.4145758582849"/>
    <n v="-570.10344750137995"/>
    <n v="1.0084773125878559"/>
    <n v="6.941008937171361"/>
    <n v="558.37011941973367"/>
    <n v="0.98772178966767277"/>
    <n v="6.9103749203816864"/>
    <n v="558.40075343652325"/>
    <n v="0.98777597932581485"/>
    <n v="7.0526413573572588"/>
    <n v="558.2584869995477"/>
    <n v="0.98752431890407677"/>
    <n v="6.9448174363361375"/>
    <n v="558.36631092056882"/>
    <n v="0.98771505267104598"/>
    <n v="6.9110846989766568"/>
    <n v="558.40004365792834"/>
    <n v="0.98777472377190956"/>
    <n v="7.0333776320959114"/>
    <n v="558.27775072480904"/>
    <n v="0.98755839522823707"/>
  </r>
  <r>
    <x v="633"/>
    <x v="4"/>
    <d v="2017-02-05T00:00:00"/>
    <n v="1033.7880656249999"/>
    <n v="1263.5187468749998"/>
    <n v="944.02292906249977"/>
    <n v="6.8501504551116437"/>
    <n v="6.9409850685136441"/>
    <n v="153.15378749999999"/>
    <n v="146.36270625"/>
    <n v="149.50726874999998"/>
    <n v="5.0073450120501457"/>
    <n v="5.0314425636292057"/>
    <n v="76.576893749999996"/>
    <n v="75.048271874999983"/>
    <n v="75.48293812499999"/>
    <n v="4.3239066456171606"/>
    <n v="4.3382953830692603"/>
    <x v="633"/>
    <n v="6.3622606530676418"/>
    <x v="0"/>
    <n v="6"/>
    <x v="633"/>
    <n v="16.181402112778951"/>
    <x v="0"/>
    <n v="0"/>
    <n v="0"/>
    <n v="0"/>
    <n v="0"/>
    <n v="1"/>
    <n v="0"/>
    <n v="2346.3896931581021"/>
    <n v="-1766.8346436717597"/>
    <n v="3.0486053831084705"/>
    <n v="2386.6353253486004"/>
    <n v="-1807.0802758622581"/>
    <n v="3.1180476772031698"/>
    <n v="2243.139488592818"/>
    <n v="-1663.5844391064757"/>
    <n v="2.8704511169058136"/>
    <n v="1220.143689509659"/>
    <n v="-640.58864002331654"/>
    <n v="1.1053111185746167"/>
    <n v="1237.8936869198967"/>
    <n v="-658.33863743355425"/>
    <n v="1.1359380580275116"/>
    <n v="1151.2851647279342"/>
    <n v="-571.73011524159176"/>
    <n v="0.98649837620828962"/>
    <n v="6.946409251580965"/>
    <n v="572.60864023476154"/>
    <n v="0.98801423737445215"/>
    <n v="6.9138556567887095"/>
    <n v="572.6411938295538"/>
    <n v="0.98807040735316454"/>
    <n v="7.0680891744762322"/>
    <n v="572.48696031186626"/>
    <n v="0.98780428333643089"/>
    <n v="6.9536978496284307"/>
    <n v="572.60135163671407"/>
    <n v="0.98800166117818933"/>
    <n v="6.9178148153243395"/>
    <n v="572.63723467101806"/>
    <n v="0.98806357597702643"/>
    <n v="7.0467723098629644"/>
    <n v="572.50827717647951"/>
    <n v="0.98784106476837974"/>
  </r>
  <r>
    <x v="634"/>
    <x v="4"/>
    <d v="2017-02-12T00:00:00"/>
    <n v="1085.4774689062501"/>
    <n v="1326.6946842187501"/>
    <n v="986.45929101562479"/>
    <n v="6.8941220585347951"/>
    <n v="6.9897752326830762"/>
    <n v="160.81147687500001"/>
    <n v="153.58709156250001"/>
    <n v="156.9826321875"/>
    <n v="5.0561351762195779"/>
    <n v="5.0802327277986379"/>
    <n v="80.405738437499991"/>
    <n v="78.798498468749983"/>
    <n v="79.257085031249986"/>
    <n v="4.3726968097865928"/>
    <n v="4.3870855472386925"/>
    <x v="634"/>
    <n v="6.3595459478832517"/>
    <x v="0"/>
    <n v="7"/>
    <x v="634"/>
    <n v="16.322954044540964"/>
    <x v="0"/>
    <n v="0"/>
    <n v="0"/>
    <n v="0"/>
    <n v="0"/>
    <n v="1"/>
    <n v="0"/>
    <n v="2397.2225505431911"/>
    <n v="-1819.238688534012"/>
    <n v="3.1475596605932927"/>
    <n v="2420.2530014161553"/>
    <n v="-1842.2691394069761"/>
    <n v="3.187405843829112"/>
    <n v="2265.2599539362159"/>
    <n v="-1687.2760919270368"/>
    <n v="2.919244295267609"/>
    <n v="1231.54537141827"/>
    <n v="-653.56150940909095"/>
    <n v="1.1307608263268631"/>
    <n v="1251.3834365702626"/>
    <n v="-673.39957456108357"/>
    <n v="1.1650836966627784"/>
    <n v="1167.9492830410659"/>
    <n v="-589.96542103188688"/>
    <n v="1.020729919657372"/>
    <n v="6.951809565990569"/>
    <n v="571.03205244318849"/>
    <n v="0.98797231199185265"/>
    <n v="6.9173363931957326"/>
    <n v="571.06652561598332"/>
    <n v="0.98803195582459735"/>
    <n v="7.0835369915952047"/>
    <n v="570.90032501758378"/>
    <n v="0.98774440350813342"/>
    <n v="6.962578262920724"/>
    <n v="571.02128374625829"/>
    <n v="0.98795368050810706"/>
    <n v="6.9241458379803422"/>
    <n v="571.05971617119872"/>
    <n v="0.98802017444931645"/>
    <n v="7.0603946839606326"/>
    <n v="570.92346732521833"/>
    <n v="0.98778444322058157"/>
  </r>
  <r>
    <x v="635"/>
    <x v="4"/>
    <d v="2017-02-19T00:00:00"/>
    <n v="1139.7513423515625"/>
    <n v="1393.0294184296874"/>
    <n v="1032.4469064164059"/>
    <n v="6.9396869011560209"/>
    <n v="7.0385653968525084"/>
    <n v="168.85205071875001"/>
    <n v="161.21957114062502"/>
    <n v="164.83176379687501"/>
    <n v="5.1049253403890091"/>
    <n v="5.12902289196807"/>
    <n v="84.426025359374989"/>
    <n v="82.737767292187485"/>
    <n v="83.219939282812476"/>
    <n v="4.421486973956025"/>
    <n v="4.4358757114081246"/>
    <x v="635"/>
    <n v="6.38346940708188"/>
    <x v="0"/>
    <n v="8"/>
    <x v="635"/>
    <n v="16.466099215501053"/>
    <x v="0"/>
    <n v="0"/>
    <n v="0"/>
    <n v="0"/>
    <n v="0"/>
    <n v="1"/>
    <n v="0"/>
    <n v="2450.5970507975344"/>
    <n v="-1858.6190892461686"/>
    <n v="3.1396761534422377"/>
    <n v="2455.5515612870877"/>
    <n v="-1863.5735997357219"/>
    <n v="3.148045570568121"/>
    <n v="2288.486442546784"/>
    <n v="-1696.5084809954183"/>
    <n v="2.8658304720491068"/>
    <n v="1243.5171374223116"/>
    <n v="-651.539175870946"/>
    <n v="1.1006139048884378"/>
    <n v="1265.5476737031468"/>
    <n v="-673.56971215178112"/>
    <n v="1.1378290340177399"/>
    <n v="1185.446607269854"/>
    <n v="-593.46864571848835"/>
    <n v="1.0025181413227211"/>
    <n v="6.957209880400173"/>
    <n v="585.02075167096541"/>
    <n v="0.98824751877220596"/>
    <n v="6.9208171296027556"/>
    <n v="585.05714442176293"/>
    <n v="0.98830899530201144"/>
    <n v="7.0989848087141771"/>
    <n v="584.8789767426515"/>
    <n v="0.98800802518034592"/>
    <n v="6.9714586762130182"/>
    <n v="585.00650287515259"/>
    <n v="0.98822344896431058"/>
    <n v="6.9302081178497463"/>
    <n v="585.04775343351594"/>
    <n v="0.98829313155562737"/>
    <n v="7.0741703848275863"/>
    <n v="584.9037911665381"/>
    <n v="0.98804994299739024"/>
  </r>
  <r>
    <x v="636"/>
    <x v="4"/>
    <d v="2017-02-26T00:00:00"/>
    <n v="1196.7389094691407"/>
    <n v="1462.680889351172"/>
    <n v="1081.7345073322263"/>
    <n v="6.9863210571463927"/>
    <n v="7.0873555610219405"/>
    <n v="177.29465325468749"/>
    <n v="169.25711219765626"/>
    <n v="173.07335198671876"/>
    <n v="5.1537155045584413"/>
    <n v="5.1778130561375022"/>
    <n v="88.647326627343745"/>
    <n v="86.874458826796854"/>
    <n v="87.380936246953112"/>
    <n v="4.4702771381254571"/>
    <n v="4.4846658755775568"/>
    <x v="636"/>
    <n v="6.4126588429903357"/>
    <x v="0"/>
    <n v="9"/>
    <x v="636"/>
    <n v="16.610313699830293"/>
    <x v="0"/>
    <n v="0"/>
    <n v="0"/>
    <n v="0"/>
    <n v="0"/>
    <n v="1"/>
    <n v="0"/>
    <n v="2506.6402760645951"/>
    <n v="-1897.128150508921"/>
    <n v="3.1125355361542075"/>
    <n v="2492.6150491515664"/>
    <n v="-1883.1029235958922"/>
    <n v="3.0895249571599956"/>
    <n v="2312.8742555878807"/>
    <n v="-1703.3621300322066"/>
    <n v="2.7946320649147083"/>
    <n v="1256.0874917265553"/>
    <n v="-646.57536617088113"/>
    <n v="1.0608080447643555"/>
    <n v="1280.420122692675"/>
    <n v="-670.90799713700085"/>
    <n v="1.100729532698556"/>
    <n v="1203.8187977100815"/>
    <n v="-594.30667215440735"/>
    <n v="0.9750530748056826"/>
    <n v="6.9626101948097769"/>
    <n v="602.54951536086435"/>
    <n v="0.98857674867671874"/>
    <n v="6.9242978660097796"/>
    <n v="602.58782768966444"/>
    <n v="0.98863960604606993"/>
    <n v="7.1144326258331505"/>
    <n v="602.39769292984101"/>
    <n v="0.98832766022604202"/>
    <n v="6.9803390895053123"/>
    <n v="602.53178646616891"/>
    <n v="0.9885476616512896"/>
    <n v="6.9360900291624894"/>
    <n v="602.57603552651165"/>
    <n v="0.98862025915753671"/>
    <n v="7.0880489920029239"/>
    <n v="602.42407656367129"/>
    <n v="0.98837094670505377"/>
  </r>
  <r>
    <x v="637"/>
    <x v="4"/>
    <d v="2017-03-05T00:00:00"/>
    <n v="1256.5758549425977"/>
    <n v="1535.8149338187304"/>
    <n v="1134.1869116153375"/>
    <n v="7.0336712957631571"/>
    <n v="7.1361457251913727"/>
    <n v="186.1593859174219"/>
    <n v="177.70824905753909"/>
    <n v="181.72701958605469"/>
    <n v="5.2025056687278735"/>
    <n v="5.2266032203069344"/>
    <n v="93.07969295871095"/>
    <n v="91.218122719136716"/>
    <n v="91.749983059300789"/>
    <n v="4.5190673022948893"/>
    <n v="4.533456039746989"/>
    <x v="637"/>
    <n v="6.4834491147033706"/>
    <x v="0"/>
    <n v="10"/>
    <x v="637"/>
    <n v="16.755244266785919"/>
    <x v="0"/>
    <n v="0"/>
    <n v="0"/>
    <n v="0"/>
    <n v="0"/>
    <n v="1"/>
    <n v="0"/>
    <n v="2565.4856625950088"/>
    <n v="-1911.2621112333686"/>
    <n v="2.9214205255305248"/>
    <n v="2531.5317114092695"/>
    <n v="-1877.3081600476294"/>
    <n v="2.8695209093900318"/>
    <n v="2338.4814592810321"/>
    <n v="-1684.257907919392"/>
    <n v="2.574437903395459"/>
    <n v="1269.2863637460109"/>
    <n v="-615.06281238437089"/>
    <n v="0.94014165510281056"/>
    <n v="1296.0361941316798"/>
    <n v="-641.81264277003982"/>
    <n v="0.98102956005516873"/>
    <n v="1223.1095976723209"/>
    <n v="-568.88604631068085"/>
    <n v="0.86955910579289653"/>
    <n v="6.9680105092193809"/>
    <n v="647.25554085242061"/>
    <n v="0.98934919035745983"/>
    <n v="6.9277786024168027"/>
    <n v="647.29577275922327"/>
    <n v="0.98941068601398108"/>
    <n v="7.129880442952123"/>
    <n v="647.09367091868796"/>
    <n v="0.98910176738805478"/>
    <n v="6.9892195027976065"/>
    <n v="647.23433185884244"/>
    <n v="0.98931677178504063"/>
    <n v="6.941851153815775"/>
    <n v="647.28170020782431"/>
    <n v="0.98938917570398133"/>
    <n v="7.1019965120168216"/>
    <n v="647.12155484962318"/>
    <n v="0.98914438879915678"/>
  </r>
  <r>
    <x v="638"/>
    <x v="4"/>
    <d v="2017-03-12T00:00:00"/>
    <n v="1319.4046476897279"/>
    <n v="1612.6056805096675"/>
    <n v="1189.7522324376546"/>
    <n v="7.0815003563916887"/>
    <n v="7.1849358893608049"/>
    <n v="195.46735521329302"/>
    <n v="186.58780213541604"/>
    <n v="190.81337056535745"/>
    <n v="5.2512958328973056"/>
    <n v="5.2753933844763665"/>
    <n v="97.733677606646523"/>
    <n v="95.779011140393578"/>
    <n v="96.33748221226584"/>
    <n v="4.5678574664643214"/>
    <n v="4.5822462039164211"/>
    <x v="638"/>
    <n v="6.5183701533266181"/>
    <x v="0"/>
    <n v="11"/>
    <x v="638"/>
    <n v="16.900653655753317"/>
    <x v="0"/>
    <n v="0"/>
    <n v="0"/>
    <n v="0"/>
    <n v="0"/>
    <n v="1"/>
    <n v="0"/>
    <n v="2627.2733184519429"/>
    <n v="-1949.8000110380567"/>
    <n v="2.878046986797183"/>
    <n v="2572.3942067798575"/>
    <n v="-1894.9208993659713"/>
    <n v="2.7970414164351936"/>
    <n v="2365.3690231588412"/>
    <n v="-1687.8957157449549"/>
    <n v="2.491457150080417"/>
    <n v="1283.1451793664396"/>
    <n v="-605.67187195255349"/>
    <n v="0.89401584582657623"/>
    <n v="1312.4330691426348"/>
    <n v="-634.95976172874873"/>
    <n v="0.93724690667529909"/>
    <n v="1243.3649376326719"/>
    <n v="-565.89163021878574"/>
    <n v="0.83529730843412808"/>
    <n v="6.9734108236289849"/>
    <n v="670.49989659025709"/>
    <n v="0.98970673715507906"/>
    <n v="6.9312593388238257"/>
    <n v="670.54204807506233"/>
    <n v="0.98976895582014524"/>
    <n v="7.1453282600710954"/>
    <n v="670.32797915381502"/>
    <n v="0.98945297448345693"/>
    <n v="6.9980999160899007"/>
    <n v="670.47520749779619"/>
    <n v="0.98967029425439101"/>
    <n v="6.9475315122150771"/>
    <n v="670.52577590167107"/>
    <n v="0.98974493690572729"/>
    <n v="7.1159901118862852"/>
    <n v="670.35731730199984"/>
    <n v="0.98949627972938137"/>
  </r>
  <r>
    <x v="639"/>
    <x v="4"/>
    <d v="2017-03-19T00:00:00"/>
    <n v="1385.3748800742142"/>
    <n v="1693.2359645351507"/>
    <n v="1248.4390267286224"/>
    <n v="7.1296492713054835"/>
    <n v="7.233726053530237"/>
    <n v="205.24072297395765"/>
    <n v="195.91426255468684"/>
    <n v="200.35403909362532"/>
    <n v="5.3000859970667378"/>
    <n v="5.3241835486457978"/>
    <n v="102.62036148697882"/>
    <n v="100.56795638300325"/>
    <n v="101.15435632287912"/>
    <n v="4.6166476306337536"/>
    <n v="4.6310363680858533"/>
    <x v="639"/>
    <n v="6.4842123770201887"/>
    <x v="0"/>
    <n v="12"/>
    <x v="639"/>
    <n v="17.046382899005977"/>
    <x v="0"/>
    <n v="0"/>
    <n v="0"/>
    <n v="0"/>
    <n v="0"/>
    <n v="1"/>
    <n v="0"/>
    <n v="2692.1503571017238"/>
    <n v="-2037.4272709427623"/>
    <n v="3.1118915981650472"/>
    <n v="2615.2998269189748"/>
    <n v="-1960.5767407600133"/>
    <n v="2.9945129203585181"/>
    <n v="2393.6009652305402"/>
    <n v="-1738.8778790715787"/>
    <n v="2.6558982199222365"/>
    <n v="1297.6969357678897"/>
    <n v="-642.97384960892828"/>
    <n v="0.98205464753203986"/>
    <n v="1329.6497879041376"/>
    <n v="-674.92670174517616"/>
    <n v="1.0308582605582803"/>
    <n v="1264.6330445910403"/>
    <n v="-609.90995843207884"/>
    <n v="0.93155407427316173"/>
    <n v="6.9788111380385889"/>
    <n v="647.74427502092283"/>
    <n v="0.98934082013362179"/>
    <n v="6.9347400752308488"/>
    <n v="647.78834608373063"/>
    <n v="0.98940813265664029"/>
    <n v="7.1607760771900688"/>
    <n v="647.56231008177133"/>
    <n v="0.9890628935674165"/>
    <n v="7.0069803293821931"/>
    <n v="647.71610582957931"/>
    <n v="0.98929779554515218"/>
    <n v="6.9531579185574444"/>
    <n v="647.76992824040406"/>
    <n v="0.98938000191905673"/>
    <n v="7.1300144932129585"/>
    <n v="647.59307166574854"/>
    <n v="0.98910987768120062"/>
  </r>
  <r>
    <x v="640"/>
    <x v="4"/>
    <d v="2017-03-26T00:00:00"/>
    <n v="1454.6436240779251"/>
    <n v="1777.8977627619083"/>
    <n v="1310.300405933413"/>
    <n v="7.178011707412379"/>
    <n v="7.2825162176996692"/>
    <n v="215.50275912265556"/>
    <n v="205.7085108386712"/>
    <n v="210.3717410483066"/>
    <n v="5.3488761612361699"/>
    <n v="5.37297371281523"/>
    <n v="107.75137956132778"/>
    <n v="105.59635260783041"/>
    <n v="106.21207413902309"/>
    <n v="4.6654377948031849"/>
    <n v="4.6798265322552854"/>
    <x v="640"/>
    <n v="6.3862373186268488"/>
    <x v="0"/>
    <n v="13"/>
    <x v="640"/>
    <n v="17.192325663451733"/>
    <x v="0"/>
    <n v="0"/>
    <n v="0"/>
    <n v="0"/>
    <n v="0"/>
    <n v="1"/>
    <n v="0"/>
    <n v="2760.2712476839943"/>
    <n v="-2166.6524737342606"/>
    <n v="3.6499055771402009"/>
    <n v="2660.3507280650483"/>
    <n v="-2066.7319541153147"/>
    <n v="3.4815811844426632"/>
    <n v="2423.244504405825"/>
    <n v="-1829.6257304560913"/>
    <n v="3.0821561088481015"/>
    <n v="1312.9762799894124"/>
    <n v="-719.35750603967892"/>
    <n v="1.2118173103814145"/>
    <n v="1347.7273426037157"/>
    <n v="-754.10856865398216"/>
    <n v="1.2703583541275241"/>
    <n v="1286.9645568973274"/>
    <n v="-693.34578294759388"/>
    <n v="1.1679984080259311"/>
    <n v="6.9842114524481929"/>
    <n v="586.63456249728529"/>
    <n v="0.98823451723742206"/>
    <n v="6.9382208116378719"/>
    <n v="586.68055313809566"/>
    <n v="0.98831199228172428"/>
    <n v="7.1762238943090413"/>
    <n v="586.44255005542448"/>
    <n v="0.98791105637282839"/>
    <n v="7.0158607426744863"/>
    <n v="586.60291320705903"/>
    <n v="0.98818120138621401"/>
    <n v="6.9587483087884188"/>
    <n v="586.66002564094504"/>
    <n v="0.98827741201227959"/>
    <n v="7.1440594229386116"/>
    <n v="586.47471452679486"/>
    <n v="0.98796524008935138"/>
  </r>
  <r>
    <x v="641"/>
    <x v="4"/>
    <d v="2017-04-02T00:00:00"/>
    <n v="1469.1900603187041"/>
    <n v="1795.6767403895274"/>
    <n v="1357.9673022490001"/>
    <n v="7.2137442299561583"/>
    <n v="7.292466548552837"/>
    <n v="217.6577867138821"/>
    <n v="211.68314877627665"/>
    <n v="216.58027291826883"/>
    <n v="5.3779612543262694"/>
    <n v="5.3829240436683987"/>
    <n v="108.82889335694105"/>
    <n v="107.85913113220785"/>
    <n v="108.50563921825707"/>
    <n v="4.6868021459917104"/>
    <n v="4.6897768631084533"/>
    <x v="641"/>
    <n v="6.6013308664892216"/>
    <x v="0"/>
    <n v="14"/>
    <x v="641"/>
    <n v="17.278507630274138"/>
    <x v="0"/>
    <n v="0"/>
    <n v="0"/>
    <n v="0"/>
    <n v="0"/>
    <n v="1"/>
    <n v="0"/>
    <n v="2774.5766347062709"/>
    <n v="-2038.5024806192903"/>
    <n v="2.7694254298982002"/>
    <n v="2669.8114173057238"/>
    <n v="-1933.7372632187432"/>
    <n v="2.627095724638413"/>
    <n v="2429.4696476326344"/>
    <n v="-1693.3954935456538"/>
    <n v="2.3005773048044671"/>
    <n v="1316.1849422759319"/>
    <n v="-580.11078818895135"/>
    <n v="0.78811460091071295"/>
    <n v="1351.5236290906271"/>
    <n v="-615.44947500364651"/>
    <n v="0.83612428392767602"/>
    <n v="1291.6541744816475"/>
    <n v="-555.58002039466692"/>
    <n v="0.75478811110247868"/>
    <n v="6.9853127997381943"/>
    <n v="729.08884128724242"/>
    <n v="0.99051004201009796"/>
    <n v="6.9402957696574603"/>
    <n v="729.13385831732307"/>
    <n v="0.9905712002912721"/>
    <n v="7.1793743426403731"/>
    <n v="728.89477974434021"/>
    <n v="0.99024639799838432"/>
    <n v="7.0175935137342886"/>
    <n v="729.05656057324632"/>
    <n v="0.99046618676288289"/>
    <n v="6.9575271515014645"/>
    <n v="729.11662693547908"/>
    <n v="0.99054779044628793"/>
    <n v="7.1523532199777176"/>
    <n v="728.92180086700284"/>
    <n v="0.99028310778164808"/>
  </r>
  <r>
    <x v="642"/>
    <x v="4"/>
    <d v="2017-04-09T00:00:00"/>
    <n v="1483.8819609218915"/>
    <n v="1813.633507793423"/>
    <n v="1395.7416998508675"/>
    <n v="7.2411812374422615"/>
    <n v="7.3024168794060049"/>
    <n v="219.83436458102096"/>
    <n v="215.75875667864881"/>
    <n v="218.74607564745153"/>
    <n v="5.3879115851794372"/>
    <n v="5.3928743745215666"/>
    <n v="109.91718229051048"/>
    <n v="109.29976694301968"/>
    <n v="109.59069561043964"/>
    <n v="4.6967524768448783"/>
    <n v="4.6997271939616212"/>
    <x v="642"/>
    <n v="6.5040220643334017"/>
    <x v="0"/>
    <n v="15"/>
    <x v="642"/>
    <n v="17.325845299466579"/>
    <x v="0"/>
    <n v="0"/>
    <n v="0"/>
    <n v="0"/>
    <n v="0"/>
    <n v="1"/>
    <n v="0"/>
    <n v="2789.0250755987709"/>
    <n v="-2121.2028128967236"/>
    <n v="3.1762984425140535"/>
    <n v="2679.3667134388061"/>
    <n v="-2011.5444507367588"/>
    <n v="3.012095527630263"/>
    <n v="2435.7570422917124"/>
    <n v="-1767.9347795896651"/>
    <n v="2.647313332197851"/>
    <n v="1319.425691185317"/>
    <n v="-651.60342848326979"/>
    <n v="0.97571384614649559"/>
    <n v="1355.3578784424076"/>
    <n v="-687.53561574036041"/>
    <n v="1.0295188617380797"/>
    <n v="1296.3906882418109"/>
    <n v="-628.56842553976378"/>
    <n v="0.94122113119820217"/>
    <n v="6.9864141470281949"/>
    <n v="660.83584855501897"/>
    <n v="0.98953851265940018"/>
    <n v="6.9410056356612362"/>
    <n v="660.88125706638596"/>
    <n v="0.98960650756448654"/>
    <n v="7.1825247909717058"/>
    <n v="660.63973791107549"/>
    <n v="0.98924485571668308"/>
    <n v="7.0194045970105066"/>
    <n v="660.80285810503665"/>
    <n v="0.98948911261417127"/>
    <n v="6.9557029492550786"/>
    <n v="660.86655975279211"/>
    <n v="0.98958449974232388"/>
    <n v="7.156908802021877"/>
    <n v="660.66535390002525"/>
    <n v="0.9892832132114544"/>
  </r>
  <r>
    <x v="643"/>
    <x v="4"/>
    <d v="2017-04-16T00:00:00"/>
    <n v="374.68019513277756"/>
    <n v="457.94246071783925"/>
    <n v="1089.4232484354404"/>
    <n v="6.9934037053088325"/>
    <n v="5.926072849139282"/>
    <n v="55.508177056707794"/>
    <n v="135.63346686767829"/>
    <n v="137.67127081886437"/>
    <n v="4.924868747938504"/>
    <n v="4.0165303442548437"/>
    <n v="27.754088528353897"/>
    <n v="52.21779205275363"/>
    <n v="52.403016657000869"/>
    <n v="3.9589641594600127"/>
    <n v="3.3233831636948987"/>
    <x v="643"/>
    <n v="6.3965623564452496"/>
    <x v="0"/>
    <n v="16"/>
    <x v="643"/>
    <n v="15.87723661270735"/>
    <x v="0"/>
    <n v="0"/>
    <n v="0"/>
    <n v="0"/>
    <n v="0"/>
    <n v="1"/>
    <n v="0"/>
    <n v="1698.2039093172914"/>
    <n v="-1098.4242481122681"/>
    <n v="1.8313796201515284"/>
    <n v="1957.9657436314358"/>
    <n v="-1358.1860824264124"/>
    <n v="2.2644750568861691"/>
    <n v="1961.0744640179855"/>
    <n v="-1361.2948028129622"/>
    <n v="2.2696581609285835"/>
    <n v="1074.7572503990282"/>
    <n v="-474.97758919400485"/>
    <n v="0.79192013320312094"/>
    <n v="1065.8816380063608"/>
    <n v="-466.10197680133751"/>
    <n v="0.7771220115481865"/>
    <n v="938.79574063386997"/>
    <n v="-339.01607942884664"/>
    <n v="0.56523437081498573"/>
    <n v="6.8340742107777102"/>
    <n v="592.94558699424567"/>
    <n v="0.98860569196853521"/>
    <n v="6.9079717221864048"/>
    <n v="592.87168948283693"/>
    <n v="0.98848248420376994"/>
    <n v="6.746750260709498"/>
    <n v="593.03291094431381"/>
    <n v="0.98875128535176637"/>
    <n v="6.8015639815962814"/>
    <n v="592.97809722342708"/>
    <n v="0.98865989558910494"/>
    <n v="6.7464066814129184"/>
    <n v="593.03325452361037"/>
    <n v="0.98875185819429312"/>
    <n v="7.0175006766326549"/>
    <n v="592.76216052839072"/>
    <n v="0.98829986888429378"/>
  </r>
  <r>
    <x v="644"/>
    <x v="4"/>
    <d v="2017-04-23T00:00:00"/>
    <n v="378.42699708410538"/>
    <n v="462.52188532501771"/>
    <n v="876.12437303003992"/>
    <n v="6.7755080592032142"/>
    <n v="5.9360231799924508"/>
    <n v="56.063258827274879"/>
    <n v="95.848362847476579"/>
    <n v="55.785717941991336"/>
    <n v="4.0215178857658831"/>
    <n v="4.0264806751080124"/>
    <n v="28.03162941363744"/>
    <n v="35.287478205372295"/>
    <n v="27.948367148052377"/>
    <n v="3.3303587774313241"/>
    <n v="3.333333494548067"/>
    <x v="644"/>
    <n v="6.1501621313357298"/>
    <x v="0"/>
    <n v="17"/>
    <x v="644"/>
    <n v="14.127384722400421"/>
    <x v="0"/>
    <n v="0"/>
    <n v="0"/>
    <n v="0"/>
    <n v="0"/>
    <n v="1"/>
    <n v="0"/>
    <n v="1701.8886229559012"/>
    <n v="-1233.0952362366663"/>
    <n v="2.6303597089247761"/>
    <n v="1960.4025830277751"/>
    <n v="-1491.6091963085403"/>
    <n v="3.1818051162097141"/>
    <n v="1962.6779068409169"/>
    <n v="-1493.884520121682"/>
    <n v="3.1866586911056087"/>
    <n v="1075.5837223896442"/>
    <n v="-606.79033567040938"/>
    <n v="1.2943662450465037"/>
    <n v="1066.8594674472988"/>
    <n v="-598.06608072806398"/>
    <n v="1.2757562236820801"/>
    <n v="940.00367005555563"/>
    <n v="-471.21028333632086"/>
    <n v="1.0051555689255778"/>
    <n v="6.8351755580677116"/>
    <n v="461.95821116116707"/>
    <n v="0.98541964167646978"/>
    <n v="6.8435258182259089"/>
    <n v="461.94986090100889"/>
    <n v="0.98540182943680354"/>
    <n v="6.7499007090408307"/>
    <n v="462.04348601019393"/>
    <n v="0.98560154451776971"/>
    <n v="6.7707040448123088"/>
    <n v="462.02268267442247"/>
    <n v="0.9855571681755243"/>
    <n v="6.6492309043895403"/>
    <n v="462.14415581484525"/>
    <n v="0.98581628689149614"/>
    <n v="6.8491021477778986"/>
    <n v="461.94428457145688"/>
    <n v="0.98538993436808042"/>
  </r>
  <r>
    <x v="645"/>
    <x v="4"/>
    <d v="2017-04-30T00:00:00"/>
    <n v="382.21126705494652"/>
    <n v="467.14710417826797"/>
    <n v="727.95044123751188"/>
    <n v="6.590232970656265"/>
    <n v="5.9459735108456186"/>
    <n v="56.623891415547632"/>
    <n v="76.236127131512106"/>
    <n v="56.343575121411256"/>
    <n v="4.031468216619051"/>
    <n v="4.0364310059611803"/>
    <n v="28.311945707773816"/>
    <n v="30.404605457053357"/>
    <n v="28.227850819532904"/>
    <n v="3.3403091082844925"/>
    <n v="3.3432838254012354"/>
    <x v="645"/>
    <n v="6.3045834230503512"/>
    <x v="0"/>
    <n v="18"/>
    <x v="645"/>
    <n v="13.962010295559809"/>
    <x v="0"/>
    <n v="0"/>
    <n v="0"/>
    <n v="0"/>
    <n v="0"/>
    <n v="1"/>
    <n v="0"/>
    <n v="1705.610183730897"/>
    <n v="-1158.5365412903939"/>
    <n v="2.1176976030542187"/>
    <n v="1962.8637908180776"/>
    <n v="-1415.7901483775745"/>
    <n v="2.5879333942350344"/>
    <n v="1964.2973840920777"/>
    <n v="-1417.2237416515745"/>
    <n v="2.5905538700956603"/>
    <n v="1076.4184591001663"/>
    <n v="-529.34481665966325"/>
    <n v="0.96759334684494902"/>
    <n v="1067.847075182646"/>
    <n v="-520.77343274214297"/>
    <n v="0.95192565011716801"/>
    <n v="941.22367877145825"/>
    <n v="-394.15003633095523"/>
    <n v="0.7204697973981099"/>
    <n v="6.8362769053577122"/>
    <n v="540.23736553514527"/>
    <n v="0.9875039183484311"/>
    <n v="6.8442356842296848"/>
    <n v="540.22940675627331"/>
    <n v="0.98748937043704488"/>
    <n v="6.7530511573721625"/>
    <n v="540.32059128313085"/>
    <n v="0.98765604731522671"/>
    <n v="6.7725151280885276"/>
    <n v="540.30112731241445"/>
    <n v="0.98762046897767497"/>
    <n v="6.6832863374800091"/>
    <n v="540.39035610302301"/>
    <n v="0.98778357095094949"/>
    <n v="6.8331871950070822"/>
    <n v="540.24045524549592"/>
    <n v="0.98750956605307438"/>
  </r>
  <r>
    <x v="646"/>
    <x v="4"/>
    <d v="2017-05-07T00:00:00"/>
    <n v="386.03337972549593"/>
    <n v="471.8185752200506"/>
    <n v="625.37532278390711"/>
    <n v="6.4383519859528002"/>
    <n v="5.9559238416987865"/>
    <n v="57.190130329703109"/>
    <n v="66.713128730607608"/>
    <n v="56.907010872625371"/>
    <n v="4.0414185474722197"/>
    <n v="4.0463813368143482"/>
    <n v="28.595065164851555"/>
    <n v="29.137927252512092"/>
    <n v="28.510129327728229"/>
    <n v="3.3502594391376603"/>
    <n v="3.3532341562544032"/>
    <x v="646"/>
    <n v="7.1531350980420987"/>
    <x v="0"/>
    <n v="19"/>
    <x v="646"/>
    <n v="13.830029972562681"/>
    <x v="0"/>
    <n v="0"/>
    <n v="0"/>
    <n v="0"/>
    <n v="0"/>
    <n v="1"/>
    <n v="0"/>
    <n v="1709.3689601136427"/>
    <n v="-431.26228981448503"/>
    <n v="0.33742276747021627"/>
    <n v="1965.3496106862835"/>
    <n v="-687.24294038712583"/>
    <n v="0.53770389933593532"/>
    <n v="1965.9330561157499"/>
    <n v="-687.82638581659216"/>
    <n v="0.53816039130411342"/>
    <n v="1077.2615431777936"/>
    <n v="200.84512712136416"/>
    <n v="0.15714269535449157"/>
    <n v="1068.8445589953467"/>
    <n v="209.26211130381103"/>
    <n v="0.16372820529512647"/>
    <n v="942.45588757451981"/>
    <n v="335.65078272463791"/>
    <n v="0.26261562553779211"/>
    <n v="6.8373782526477127"/>
    <n v="1271.2692920465099"/>
    <n v="0.99465038528353233"/>
    <n v="6.8449455502334615"/>
    <n v="1271.2617247489243"/>
    <n v="0.9946444645745951"/>
    <n v="6.7562016057034944"/>
    <n v="1271.3504686934543"/>
    <n v="0.99471389848538849"/>
    <n v="6.7743262113647447"/>
    <n v="1271.332344087793"/>
    <n v="0.99469971766145382"/>
    <n v="6.711708953769504"/>
    <n v="1271.3949613453883"/>
    <n v="0.99474870986144026"/>
    <n v="6.8204859530599169"/>
    <n v="1271.2861843460978"/>
    <n v="0.99466360194218884"/>
  </r>
  <r>
    <x v="647"/>
    <x v="4"/>
    <d v="2017-05-14T00:00:00"/>
    <n v="389.89371352275089"/>
    <n v="476.5367609722511"/>
    <n v="554.73084000556025"/>
    <n v="6.3184830231460571"/>
    <n v="5.9658741725519553"/>
    <n v="57.762031633000142"/>
    <n v="62.237580181803878"/>
    <n v="57.476080981351629"/>
    <n v="4.0513688783253876"/>
    <n v="4.056331667667517"/>
    <n v="28.881015816500071"/>
    <n v="28.958089247303676"/>
    <n v="28.795230621005516"/>
    <n v="3.3602097699908287"/>
    <n v="3.3631844871075716"/>
    <x v="647"/>
    <n v="7.0900898561380945"/>
    <x v="0"/>
    <n v="20"/>
    <x v="647"/>
    <n v="13.730061671462273"/>
    <x v="0"/>
    <n v="0"/>
    <n v="0"/>
    <n v="0"/>
    <n v="0"/>
    <n v="1"/>
    <n v="0"/>
    <n v="1713.1653242602158"/>
    <n v="-513.14969972409403"/>
    <n v="0.42761918197728238"/>
    <n v="1967.8602887531713"/>
    <n v="-767.84466421704951"/>
    <n v="0.63986222222220457"/>
    <n v="1967.5850848596588"/>
    <n v="-767.56946032353699"/>
    <n v="0.63963288863030321"/>
    <n v="1078.1130580961969"/>
    <n v="121.90256643992484"/>
    <n v="0.10158414936226144"/>
    <n v="1069.8520176461743"/>
    <n v="130.16360688994746"/>
    <n v="0.10846826010308284"/>
    <n v="943.70041846561196"/>
    <n v="256.31520607050982"/>
    <n v="0.21359322397955532"/>
    <n v="6.8384795999377133"/>
    <n v="1193.177144936184"/>
    <n v="0.99430134119913549"/>
    <n v="6.8456554162372383"/>
    <n v="1193.1699691198846"/>
    <n v="0.99429536143007857"/>
    <n v="6.7593520540348271"/>
    <n v="1193.2562724820868"/>
    <n v="0.994367279962169"/>
    <n v="6.7761372946409635"/>
    <n v="1193.2394872414809"/>
    <n v="0.99435329244378778"/>
    <n v="6.7347318786758112"/>
    <n v="1193.280892657446"/>
    <n v="0.9943877965078336"/>
    <n v="6.8108654160700901"/>
    <n v="1193.2047591200517"/>
    <n v="0.99432435271940489"/>
  </r>
  <r>
    <x v="648"/>
    <x v="4"/>
    <d v="2017-05-21T00:00:00"/>
    <n v="393.79265065797847"/>
    <n v="481.30212858197365"/>
    <n v="506.44938320128568"/>
    <n v="6.2274243842453743"/>
    <n v="5.9758245034051232"/>
    <n v="58.33965194933014"/>
    <n v="60.288616065567012"/>
    <n v="58.050841791165141"/>
    <n v="4.0613192091785555"/>
    <n v="4.0662819985206848"/>
    <n v="29.16982597466507"/>
    <n v="29.106304956456651"/>
    <n v="29.083182927215567"/>
    <n v="3.3701601008439965"/>
    <n v="3.3731348179607394"/>
    <x v="648"/>
    <n v="7.2086874761296329"/>
    <x v="0"/>
    <n v="21"/>
    <x v="648"/>
    <n v="13.658903694267927"/>
    <x v="0"/>
    <n v="0"/>
    <n v="0"/>
    <n v="0"/>
    <n v="0"/>
    <n v="1"/>
    <n v="0"/>
    <n v="1716.9996520482548"/>
    <n v="-365.88192325208797"/>
    <n v="0.27079943920067229"/>
    <n v="1970.396073600728"/>
    <n v="-619.27834480456113"/>
    <n v="0.45834521419264651"/>
    <n v="1969.2536338910068"/>
    <n v="-618.13590509483993"/>
    <n v="0.45749966262791414"/>
    <n v="1078.9730881637845"/>
    <n v="272.14464063238233"/>
    <n v="0.20142185601758084"/>
    <n v="1070.8695508835103"/>
    <n v="280.2481779126565"/>
    <n v="0.20741951048363119"/>
    <n v="944.95739466561508"/>
    <n v="406.16033413055175"/>
    <n v="0.30061061702775282"/>
    <n v="6.8395809472277138"/>
    <n v="1344.2781478489392"/>
    <n v="0.99493783494846033"/>
    <n v="6.8463652822410141"/>
    <n v="1344.2713635139257"/>
    <n v="0.99493281367246866"/>
    <n v="6.7625025023661598"/>
    <n v="1344.3552262938006"/>
    <n v="0.99499488286014015"/>
    <n v="6.7779483779171823"/>
    <n v="1344.3397804182496"/>
    <n v="0.99498345093587337"/>
    <n v="6.7528951649674642"/>
    <n v="1344.3648336311994"/>
    <n v="0.99500199351911089"/>
    <n v="6.8040174658280232"/>
    <n v="1344.3137113303387"/>
    <n v="0.99496415647517966"/>
  </r>
  <r>
    <x v="649"/>
    <x v="4"/>
    <d v="2017-05-28T00:00:00"/>
    <n v="397.73057716455821"/>
    <n v="486.11514986779338"/>
    <n v="473.83374139026739"/>
    <n v="6.1608565036049887"/>
    <n v="5.985774834258291"/>
    <n v="58.923048468823445"/>
    <n v="59.605832267195225"/>
    <n v="58.631350209076793"/>
    <n v="4.0712695400317234"/>
    <n v="4.0762323293738527"/>
    <n v="29.461524234411726"/>
    <n v="29.354958451025201"/>
    <n v="29.374014756487725"/>
    <n v="3.3801104316971644"/>
    <n v="3.3830851488139078"/>
    <x v="649"/>
    <n v="7.1224072616496272"/>
    <x v="0"/>
    <n v="22"/>
    <x v="649"/>
    <n v="13.612236475333876"/>
    <x v="0"/>
    <n v="0"/>
    <n v="0"/>
    <n v="0"/>
    <n v="0"/>
    <n v="1"/>
    <n v="0"/>
    <n v="1720.8723231141742"/>
    <n v="-481.44184450328817"/>
    <n v="0.38843795824907645"/>
    <n v="1972.9572162967602"/>
    <n v="-733.5267376858742"/>
    <n v="0.59182564116705239"/>
    <n v="1970.9388684126684"/>
    <n v="-731.50838980178241"/>
    <n v="0.59019719332836929"/>
    <n v="1079.8417185320479"/>
    <n v="159.58876007883805"/>
    <n v="0.12875975121872105"/>
    <n v="1071.8972594532197"/>
    <n v="167.53321915766628"/>
    <n v="0.13516951700706292"/>
    <n v="946.22694062761821"/>
    <n v="293.20353798326778"/>
    <n v="0.23656311753111067"/>
    <n v="6.8406822945177144"/>
    <n v="1232.5897963163682"/>
    <n v="0.99448078580237542"/>
    <n v="6.8470751482447909"/>
    <n v="1232.5834034626412"/>
    <n v="0.9944756279061987"/>
    <n v="6.7656529506974916"/>
    <n v="1232.6648256601884"/>
    <n v="0.99454132114107741"/>
    <n v="6.7797594611934002"/>
    <n v="1232.6507191496926"/>
    <n v="0.99452993969553505"/>
    <n v="6.7669274239602926"/>
    <n v="1232.6635511869256"/>
    <n v="0.99454029286778189"/>
    <n v="6.7995264051515338"/>
    <n v="1232.6309522057345"/>
    <n v="0.99451399128673024"/>
  </r>
  <r>
    <x v="650"/>
    <x v="4"/>
    <d v="2017-06-04T00:00:00"/>
    <n v="401.70788293620387"/>
    <n v="490.97630136647138"/>
    <n v="452.19598385404834"/>
    <n v="6.1141156784555761"/>
    <n v="5.9957251651114598"/>
    <n v="59.512278953511682"/>
    <n v="59.559055610353454"/>
    <n v="59.21766371116756"/>
    <n v="4.0812198708848921"/>
    <n v="4.0861826602270206"/>
    <n v="29.756139476755841"/>
    <n v="29.635785169036648"/>
    <n v="29.667754904052607"/>
    <n v="3.3900607625503327"/>
    <n v="3.3930354796670756"/>
    <x v="650"/>
    <n v="7.2036183124577766"/>
    <x v="0"/>
    <n v="23"/>
    <x v="650"/>
    <n v="13.585396311890801"/>
    <x v="0"/>
    <n v="0"/>
    <n v="0"/>
    <n v="0"/>
    <n v="0"/>
    <n v="1"/>
    <n v="0"/>
    <n v="1724.7837208907526"/>
    <n v="-380.49769885274827"/>
    <n v="0.28304817026654405"/>
    <n v="1975.5439704197527"/>
    <n v="-631.25794838174829"/>
    <n v="0.46958603900733109"/>
    <n v="1972.6409552795465"/>
    <n v="-628.35493324154208"/>
    <n v="0.46742651708073613"/>
    <n v="1080.7190352039941"/>
    <n v="263.56698683401032"/>
    <n v="0.19606466370484882"/>
    <n v="1072.9352451086261"/>
    <n v="271.3507769293783"/>
    <n v="0.20185494194010664"/>
    <n v="947.50918204924142"/>
    <n v="396.77683998876296"/>
    <n v="0.29515804931693745"/>
    <n v="6.8417836418077158"/>
    <n v="1337.4442383961966"/>
    <n v="0.99491047029453206"/>
    <n v="6.8477850142485668"/>
    <n v="1337.4382370237558"/>
    <n v="0.99490600593773415"/>
    <n v="6.7688033990288234"/>
    <n v="1337.5172186389755"/>
    <n v="0.99496475951690166"/>
    <n v="6.7815705444696182"/>
    <n v="1337.5044514935348"/>
    <n v="0.99495526217390229"/>
    <n v="6.7776153149830494"/>
    <n v="1337.5084067230214"/>
    <n v="0.99495820442683192"/>
    <n v="6.7969434185210247"/>
    <n v="1337.4890786194833"/>
    <n v="0.9949438264572471"/>
  </r>
  <r>
    <x v="651"/>
    <x v="4"/>
    <d v="2017-06-11T00:00:00"/>
    <n v="405.72496176556587"/>
    <n v="495.88606438013608"/>
    <n v="438.25467722750358"/>
    <n v="6.0828001962543841"/>
    <n v="6.0056754959646277"/>
    <n v="60.107401743046793"/>
    <n v="59.833228676700124"/>
    <n v="59.809840348279238"/>
    <n v="4.09117020173806"/>
    <n v="4.0961329910801894"/>
    <n v="30.053700871523397"/>
    <n v="29.928326160777374"/>
    <n v="29.964432453093131"/>
    <n v="3.4000110934035011"/>
    <n v="3.4029858105202435"/>
    <x v="651"/>
    <n v="7.1256840601733789"/>
    <x v="0"/>
    <n v="24"/>
    <x v="651"/>
    <n v="13.573981491395946"/>
    <x v="0"/>
    <n v="0"/>
    <n v="0"/>
    <n v="0"/>
    <n v="0"/>
    <n v="1"/>
    <n v="0"/>
    <n v="1728.7342326450969"/>
    <n v="-485.23572866184213"/>
    <n v="0.39021818450726214"/>
    <n v="1978.1565920839751"/>
    <n v="-734.65808810072031"/>
    <n v="0.59079933409442476"/>
    <n v="1974.3600630150934"/>
    <n v="-730.86155903183862"/>
    <n v="0.58774623104949109"/>
    <n v="1081.6051250426597"/>
    <n v="161.89337894059508"/>
    <n v="0.13019185662226995"/>
    <n v="1073.9836106205864"/>
    <n v="169.51489336266832"/>
    <n v="0.13632094676404294"/>
    <n v="948.80424588508083"/>
    <n v="294.69425809817392"/>
    <n v="0.2369880278538255"/>
    <n v="6.8428849890977164"/>
    <n v="1236.6556189941571"/>
    <n v="0.99449707018771782"/>
    <n v="6.8484948802523435"/>
    <n v="1236.6500091030025"/>
    <n v="0.99449255881023202"/>
    <n v="6.7719538473601562"/>
    <n v="1236.7265501358945"/>
    <n v="0.99455411178568542"/>
    <n v="6.7833816277458361"/>
    <n v="1236.7151223555088"/>
    <n v="0.99454492176225628"/>
    <n v="6.7857013056425952"/>
    <n v="1236.7128026776122"/>
    <n v="0.99454305631739315"/>
    <n v="6.79584490327575"/>
    <n v="1236.702659079979"/>
    <n v="0.99453489901153325"/>
  </r>
  <r>
    <x v="652"/>
    <x v="4"/>
    <d v="2017-06-18T00:00:00"/>
    <n v="409.78221138322152"/>
    <n v="500.84492502393744"/>
    <n v="429.71293747421896"/>
    <n v="6.0631173984827438"/>
    <n v="6.0156258268177956"/>
    <n v="60.70847576047727"/>
    <n v="60.270852218588701"/>
    <n v="60.407938751762032"/>
    <n v="4.1011205325912279"/>
    <n v="4.1060833219333572"/>
    <n v="30.354237880238635"/>
    <n v="30.226464364400258"/>
    <n v="30.264076777624062"/>
    <n v="3.4099614242566689"/>
    <n v="3.4129361413734118"/>
    <x v="652"/>
    <n v="7.2353800794098104"/>
    <x v="0"/>
    <n v="25"/>
    <x v="652"/>
    <n v="13.574199355330641"/>
    <x v="0"/>
    <n v="0"/>
    <n v="0"/>
    <n v="0"/>
    <n v="0"/>
    <n v="1"/>
    <n v="0"/>
    <n v="1732.7242495169846"/>
    <n v="-345.05602743754662"/>
    <n v="0.24865888109801629"/>
    <n v="1980.7953399648397"/>
    <n v="-593.12711788540173"/>
    <n v="0.4274271821232552"/>
    <n v="1976.0963618279959"/>
    <n v="-588.4281397485579"/>
    <n v="0.42404094176545387"/>
    <n v="1082.500075779712"/>
    <n v="305.168146299726"/>
    <n v="0.21991434367678159"/>
    <n v="1075.0424597876665"/>
    <n v="312.62576229177148"/>
    <n v="0.22528855047447718"/>
    <n v="950.11226035927859"/>
    <n v="437.55596172015942"/>
    <n v="0.31531741864382856"/>
    <n v="6.8439863363877169"/>
    <n v="1380.8242357430504"/>
    <n v="0.99506799519691258"/>
    <n v="6.8492047462561203"/>
    <n v="1380.8190173331818"/>
    <n v="0.99506423463672566"/>
    <n v="6.7751042956914889"/>
    <n v="1380.8931177837464"/>
    <n v="0.99511763389267571"/>
    <n v="6.785192711022054"/>
    <n v="1380.8830293684159"/>
    <n v="0.99511036384413676"/>
    <n v="6.7918251301484291"/>
    <n v="1380.8763969492895"/>
    <n v="0.99510558430172102"/>
    <n v="6.7958658696022693"/>
    <n v="1380.8723562098357"/>
    <n v="0.99510267241011074"/>
  </r>
  <r>
    <x v="653"/>
    <x v="4"/>
    <d v="2017-06-25T00:00:00"/>
    <n v="413.88003349705377"/>
    <n v="505.85337427417687"/>
    <n v="424.96306628106942"/>
    <n v="6.0520022622800722"/>
    <n v="6.0255761576709634"/>
    <n v="61.315560518082044"/>
    <n v="60.793206368335376"/>
    <n v="61.012018139279661"/>
    <n v="4.1110708634443967"/>
    <n v="4.1160336527865251"/>
    <n v="30.657780259041022"/>
    <n v="30.528385490648787"/>
    <n v="30.566717545400302"/>
    <n v="3.4199117551098368"/>
    <n v="3.4228864722265802"/>
    <x v="653"/>
    <n v="7.0366520844813394"/>
    <x v="0"/>
    <n v="26"/>
    <x v="653"/>
    <n v="13.582984880834307"/>
    <x v="0"/>
    <n v="0"/>
    <n v="0"/>
    <n v="0"/>
    <n v="0"/>
    <n v="1"/>
    <n v="0"/>
    <n v="1736.7541665575914"/>
    <n v="-599.18143969880316"/>
    <n v="0.52671923785773223"/>
    <n v="1983.460475324513"/>
    <n v="-845.88774846572483"/>
    <n v="0.74359003911907995"/>
    <n v="1977.8500236290272"/>
    <n v="-840.27729677023899"/>
    <n v="0.73865808921994858"/>
    <n v="1083.4039760241346"/>
    <n v="54.168750834653565"/>
    <n v="4.7617835375001714E-2"/>
    <n v="1076.1118974464175"/>
    <n v="61.460829412370686"/>
    <n v="5.4028044063683042E-2"/>
    <n v="951.4333549782184"/>
    <n v="186.1393718805698"/>
    <n v="0.16362854654098619"/>
    <n v="6.8450876836777175"/>
    <n v="1130.7276391751104"/>
    <n v="0.9939827252165413"/>
    <n v="6.8499146122598962"/>
    <n v="1130.7228122465283"/>
    <n v="0.99397848203413353"/>
    <n v="6.7782547440228207"/>
    <n v="1130.7944721147653"/>
    <n v="0.99404147569295209"/>
    <n v="6.7870037942982719"/>
    <n v="1130.78572306449"/>
    <n v="0.99403378471191073"/>
    <n v="6.7965037873200256"/>
    <n v="1130.7762230714682"/>
    <n v="0.99402543360362783"/>
    <n v="6.7967113523418252"/>
    <n v="1130.7760155064464"/>
    <n v="0.99402525114054918"/>
  </r>
  <r>
    <x v="654"/>
    <x v="4"/>
    <d v="2017-07-02T00:00:00"/>
    <n v="418.01883383202437"/>
    <n v="510.91190801691869"/>
    <n v="422.87979654635586"/>
    <n v="6.0470879697414945"/>
    <n v="6.0355264885241322"/>
    <n v="61.928716123262873"/>
    <n v="61.360961245799125"/>
    <n v="61.622138320672462"/>
    <n v="4.1210211942975645"/>
    <n v="4.1259839836396939"/>
    <n v="30.964358061631437"/>
    <n v="30.833566290336641"/>
    <n v="30.87238472085431"/>
    <n v="3.4298620859630051"/>
    <n v="3.432836803079748"/>
    <x v="654"/>
    <n v="7.0726594835050847"/>
    <x v="0"/>
    <n v="27"/>
    <x v="654"/>
    <n v="13.597971250002065"/>
    <x v="0"/>
    <n v="0"/>
    <n v="0"/>
    <n v="0"/>
    <n v="0"/>
    <n v="1"/>
    <n v="0"/>
    <n v="1740.824382768604"/>
    <n v="-561.54423917231384"/>
    <n v="0.47617543822950226"/>
    <n v="1986.1522620377832"/>
    <n v="-806.87211844149306"/>
    <n v="0.68420733005889933"/>
    <n v="1979.6212220480691"/>
    <n v="-800.34107845177891"/>
    <n v="0.67866917186537856"/>
    <n v="1084.3169152710016"/>
    <n v="94.963228325288583"/>
    <n v="8.0526437115859634E-2"/>
    <n v="1077.1920294817558"/>
    <n v="102.08811411453439"/>
    <n v="8.6568161661070772E-2"/>
    <n v="952.76766054334757"/>
    <n v="226.51248305294257"/>
    <n v="0.19207690749560005"/>
    <n v="6.846189030967718"/>
    <n v="1172.4339545653224"/>
    <n v="0.99419460331953879"/>
    <n v="6.8506244782636729"/>
    <n v="1172.4295191180265"/>
    <n v="0.99419084217141807"/>
    <n v="6.7814051923541525"/>
    <n v="1172.4987384039359"/>
    <n v="0.99424953839070518"/>
    <n v="6.7888148775744899"/>
    <n v="1172.4913287187157"/>
    <n v="0.99424325516338175"/>
    <n v="6.8001365048690161"/>
    <n v="1172.4800070914212"/>
    <n v="0.99423365470724234"/>
    <n v="6.7981535787009264"/>
    <n v="1172.4819900175892"/>
    <n v="0.99423533617892557"/>
  </r>
  <r>
    <x v="655"/>
    <x v="4"/>
    <d v="2017-07-09T00:00:00"/>
    <n v="422.19902217034462"/>
    <n v="516.02102709708788"/>
    <n v="422.67556423355245"/>
    <n v="6.0466048971332471"/>
    <n v="6.0454768193773001"/>
    <n v="62.548003284495493"/>
    <n v="61.954482265147305"/>
    <n v="62.238359703879183"/>
    <n v="4.1309715251507324"/>
    <n v="4.1359343144928618"/>
    <n v="31.274001642247747"/>
    <n v="31.141871036674413"/>
    <n v="31.181108568062854"/>
    <n v="3.4398124168161734"/>
    <n v="3.4427871339329164"/>
    <x v="655"/>
    <n v="7.2739151638112727"/>
    <x v="0"/>
    <n v="28"/>
    <x v="655"/>
    <n v="13.617388839100155"/>
    <x v="0"/>
    <n v="0"/>
    <n v="0"/>
    <n v="0"/>
    <n v="0"/>
    <n v="1"/>
    <n v="0"/>
    <n v="1744.935301141727"/>
    <n v="-302.74949328817024"/>
    <n v="0.20992405530516231"/>
    <n v="1988.8709666181858"/>
    <n v="-546.68515876462902"/>
    <n v="0.379067077062889"/>
    <n v="1981.4101324513013"/>
    <n v="-539.2243245977445"/>
    <n v="0.37389379486425978"/>
    <n v="1085.2389839103371"/>
    <n v="356.94682394321967"/>
    <n v="0.24750404698162512"/>
    <n v="1078.2829628374475"/>
    <n v="363.90284501610927"/>
    <n v="0.2523272958549741"/>
    <n v="954.11530916412801"/>
    <n v="488.07049868942875"/>
    <n v="0.3384241448165663"/>
    <n v="6.8472903782577186"/>
    <n v="1435.3385174752991"/>
    <n v="0.99525214411279739"/>
    <n v="6.8513343442674488"/>
    <n v="1435.3344735092894"/>
    <n v="0.99524934005940302"/>
    <n v="6.7845556406854852"/>
    <n v="1435.4012522128712"/>
    <n v="0.99529564387352887"/>
    <n v="6.7906259608507078"/>
    <n v="1435.395181892706"/>
    <n v="0.99529143476251691"/>
    <n v="6.8030217775939335"/>
    <n v="1435.3827860759627"/>
    <n v="0.99528283960322761"/>
    <n v="6.8000222473900527"/>
    <n v="1435.3857856061668"/>
    <n v="0.99528491945326336"/>
  </r>
  <r>
    <x v="656"/>
    <x v="4"/>
    <d v="2017-07-16T00:00:00"/>
    <n v="426.421012392048"/>
    <n v="521.18123736805865"/>
    <n v="423.79919868110107"/>
    <n v="6.0492597550374629"/>
    <n v="6.055427150230468"/>
    <n v="63.173483317340448"/>
    <n v="62.563982791243873"/>
    <n v="62.860743300917974"/>
    <n v="4.1409218560039003"/>
    <n v="4.1458846453460296"/>
    <n v="31.586741658670224"/>
    <n v="31.45328047207148"/>
    <n v="31.492919653743478"/>
    <n v="3.4497627476693413"/>
    <n v="3.4527374647860842"/>
    <x v="656"/>
    <n v="7.179693196358965"/>
    <x v="0"/>
    <n v="29"/>
    <x v="656"/>
    <n v="13.639944358710705"/>
    <x v="0"/>
    <n v="0"/>
    <n v="0"/>
    <n v="0"/>
    <n v="0"/>
    <n v="1"/>
    <n v="0"/>
    <n v="1749.0873286985809"/>
    <n v="-436.58181370218745"/>
    <n v="0.33263236513210925"/>
    <n v="1991.6168582443927"/>
    <n v="-679.11134324799923"/>
    <n v="0.51741599215289036"/>
    <n v="1983.2169319585655"/>
    <n v="-670.71141696217205"/>
    <n v="0.51101607520789349"/>
    <n v="1086.1702732360661"/>
    <n v="226.33524176032734"/>
    <n v="0.17244517388633546"/>
    <n v="1079.3848055266963"/>
    <n v="233.1207094696972"/>
    <n v="0.17761503232261677"/>
    <n v="955.47643427111632"/>
    <n v="357.02908072527714"/>
    <n v="0.27202101373742282"/>
    <n v="6.8483917255477191"/>
    <n v="1305.6571232708457"/>
    <n v="0.99478219965760173"/>
    <n v="6.8520442102712256"/>
    <n v="1305.6534707861222"/>
    <n v="0.99477941682379134"/>
    <n v="6.787706089016817"/>
    <n v="1305.7178089073766"/>
    <n v="0.9948284361387727"/>
    <n v="6.7924370441269257"/>
    <n v="1305.7130779522665"/>
    <n v="0.99482483161669188"/>
    <n v="6.8053777536563711"/>
    <n v="1305.7001372427371"/>
    <n v="0.99481497206990777"/>
    <n v="6.8021928975696548"/>
    <n v="1305.7033220988237"/>
    <n v="0.99481739861673002"/>
  </r>
  <r>
    <x v="657"/>
    <x v="4"/>
    <d v="2017-07-23T00:00:00"/>
    <n v="430.68522251596858"/>
    <n v="526.39304974173933"/>
    <n v="425.86500583156135"/>
    <n v="6.0541224083305076"/>
    <n v="6.0653774810836358"/>
    <n v="63.805218150513859"/>
    <n v="63.184600470878863"/>
    <n v="63.489350733927154"/>
    <n v="4.150872186857069"/>
    <n v="4.1558349761991975"/>
    <n v="31.902609075256933"/>
    <n v="31.767810494301294"/>
    <n v="31.807848850280919"/>
    <n v="3.4597130785225096"/>
    <n v="3.4626877956392526"/>
    <x v="657"/>
    <n v="7.1905736240087936"/>
    <x v="0"/>
    <n v="30"/>
    <x v="657"/>
    <n v="13.664707673710087"/>
    <x v="0"/>
    <n v="0"/>
    <n v="0"/>
    <n v="0"/>
    <n v="0"/>
    <n v="1"/>
    <n v="0"/>
    <n v="1753.2808765310035"/>
    <n v="-426.41676807170666"/>
    <n v="0.32137184610927888"/>
    <n v="1994.3902087868614"/>
    <n v="-667.52610032756456"/>
    <n v="0.50308550519364792"/>
    <n v="1985.0417994609029"/>
    <n v="-658.17769100160604"/>
    <n v="0.49604001404925818"/>
    <n v="1087.1108754550523"/>
    <n v="239.75323300424452"/>
    <n v="0.18069162582341358"/>
    <n v="1080.4976666428374"/>
    <n v="246.36644181645943"/>
    <n v="0.18567571482699202"/>
    <n v="956.85117062917448"/>
    <n v="370.01293783012238"/>
    <n v="0.27886272261879708"/>
    <n v="6.8494930728377197"/>
    <n v="1320.0146153864591"/>
    <n v="0.99483783378480928"/>
    <n v="6.8527540762750014"/>
    <n v="1320.0113543830219"/>
    <n v="0.99483537610778228"/>
    <n v="6.7908565373481498"/>
    <n v="1320.0732519219487"/>
    <n v="0.99488202560152639"/>
    <n v="6.7942481274031445"/>
    <n v="1320.0698603318938"/>
    <n v="0.99487946950702266"/>
    <n v="6.8073613254459575"/>
    <n v="1320.0567471338509"/>
    <n v="0.99486958665770953"/>
    <n v="6.804576016871672"/>
    <n v="1320.0595324424253"/>
    <n v="0.994871685824125"/>
  </r>
  <r>
    <x v="658"/>
    <x v="4"/>
    <d v="2017-07-30T00:00:00"/>
    <n v="434.99207474112825"/>
    <n v="531.65698023915672"/>
    <n v="428.60312650443143"/>
    <n v="6.0605313777035645"/>
    <n v="6.0753278119368046"/>
    <n v="64.443270332018997"/>
    <n v="63.81393540144893"/>
    <n v="64.124244241266425"/>
    <n v="4.1608225177102369"/>
    <n v="4.1657853070523654"/>
    <n v="32.221635166009499"/>
    <n v="32.085487764497032"/>
    <n v="32.125927338783725"/>
    <n v="3.4696634093756775"/>
    <n v="3.4726381264924204"/>
    <x v="658"/>
    <n v="7.2567651729689748"/>
    <x v="0"/>
    <n v="31"/>
    <x v="658"/>
    <n v="13.691017304789479"/>
    <x v="0"/>
    <n v="0"/>
    <n v="0"/>
    <n v="0"/>
    <n v="0"/>
    <n v="1"/>
    <n v="0"/>
    <n v="1757.5163598417503"/>
    <n v="-339.85314322794648"/>
    <n v="0.23972770065919571"/>
    <n v="1997.1912928347551"/>
    <n v="-579.52807622095133"/>
    <n v="0.40879107917125629"/>
    <n v="1986.8849156382632"/>
    <n v="-569.22169902445944"/>
    <n v="0.40152110342828012"/>
    <n v="1088.0608836962285"/>
    <n v="329.60233291757527"/>
    <n v="0.23249692102815184"/>
    <n v="1081.62165637014"/>
    <n v="336.04156024366375"/>
    <n v="0.23703906280810794"/>
    <n v="958.23965435081323"/>
    <n v="459.42356226299057"/>
    <n v="0.32407101833421242"/>
    <n v="6.8505944201277202"/>
    <n v="1410.8126221936761"/>
    <n v="0.99516768556886814"/>
    <n v="6.8534639422787782"/>
    <n v="1410.8097526715251"/>
    <n v="0.99516566144768237"/>
    <n v="6.7940069856794816"/>
    <n v="1410.8692096281243"/>
    <n v="0.99520760156145727"/>
    <n v="6.7960592106793634"/>
    <n v="1410.8671574031243"/>
    <n v="0.99520615395036327"/>
    <n v="6.8090840692990939"/>
    <n v="1410.8541325445046"/>
    <n v="0.99519696639547217"/>
    <n v="6.8071079472556226"/>
    <n v="1410.8561086665482"/>
    <n v="0.99519836032459463"/>
  </r>
  <r>
    <x v="659"/>
    <x v="4"/>
    <d v="2017-08-06T00:00:00"/>
    <n v="439.34199548853957"/>
    <n v="536.97355004154838"/>
    <n v="431.82478719966383"/>
    <n v="6.0680199207862291"/>
    <n v="6.0852781427899725"/>
    <n v="65.087703035339189"/>
    <n v="64.450819218394059"/>
    <n v="64.765486683679086"/>
    <n v="4.1707728485634048"/>
    <n v="4.1757356379055341"/>
    <n v="32.543851517669594"/>
    <n v="32.406342391717828"/>
    <n v="32.447186612171564"/>
    <n v="3.4796137402288458"/>
    <n v="3.4825884573455888"/>
    <x v="659"/>
    <n v="7.0891668379390609"/>
    <x v="0"/>
    <n v="32"/>
    <x v="659"/>
    <n v="13.718406509578479"/>
    <x v="0"/>
    <n v="0"/>
    <n v="0"/>
    <n v="0"/>
    <n v="0"/>
    <n v="1"/>
    <n v="0"/>
    <n v="1761.7941979856046"/>
    <n v="-562.88569868308241"/>
    <n v="0.46949846381983878"/>
    <n v="2000.0203877231274"/>
    <n v="-801.11188842060528"/>
    <n v="0.66820102525477187"/>
    <n v="1988.7464629773974"/>
    <n v="-789.83796367487525"/>
    <n v="0.6587975347029168"/>
    <n v="1089.0203920198164"/>
    <n v="109.88810728270573"/>
    <n v="9.1656792279506169E-2"/>
    <n v="1082.7568859947155"/>
    <n v="116.15161330780666"/>
    <n v="9.6881132609685477E-2"/>
    <n v="959.6420229096683"/>
    <n v="239.26647639285386"/>
    <n v="0.19957025622226357"/>
    <n v="6.8516957674177217"/>
    <n v="1192.0568035351043"/>
    <n v="0.99428505530538491"/>
    <n v="6.854173808282555"/>
    <n v="1192.0543254942395"/>
    <n v="0.99428298839129914"/>
    <n v="6.7971574340108143"/>
    <n v="1192.1113418685113"/>
    <n v="0.99433054529351894"/>
    <n v="6.7978702939555813"/>
    <n v="1192.1106290085665"/>
    <n v="0.99432995070273478"/>
    <n v="6.8106247139122607"/>
    <n v="1192.09787458861"/>
    <n v="0.99431931234295667"/>
    <n v="6.8097437713608047"/>
    <n v="1192.0987555311613"/>
    <n v="0.99432004713009992"/>
  </r>
  <r>
    <x v="660"/>
    <x v="4"/>
    <d v="2017-08-13T00:00:00"/>
    <n v="443.73541544342493"/>
    <n v="542.34328554196384"/>
    <n v="435.39797567279209"/>
    <n v="6.0762604994391385"/>
    <n v="6.0952284736431404"/>
    <n v="65.738580065692574"/>
    <n v="65.094699642043309"/>
    <n v="65.413141550515888"/>
    <n v="4.1807231794165727"/>
    <n v="4.185685968758702"/>
    <n v="32.869290032846287"/>
    <n v="32.730405740507749"/>
    <n v="32.771658478293276"/>
    <n v="3.4895640710820137"/>
    <n v="3.4925387881987566"/>
    <x v="660"/>
    <n v="7.1519253949015233"/>
    <x v="0"/>
    <n v="33"/>
    <x v="660"/>
    <n v="13.746547749937726"/>
    <x v="0"/>
    <n v="0"/>
    <n v="0"/>
    <n v="0"/>
    <n v="0"/>
    <n v="1"/>
    <n v="0"/>
    <n v="1766.1148145108973"/>
    <n v="-489.55333906282453"/>
    <n v="0.38349374352769922"/>
    <n v="2002.8777735603837"/>
    <n v="-726.31629811231096"/>
    <n v="0.56896304023069011"/>
    <n v="1990.6266257899229"/>
    <n v="-714.06515034185009"/>
    <n v="0.55936605018666519"/>
    <n v="1089.9894954266401"/>
    <n v="186.57198002143264"/>
    <n v="0.14615197435434585"/>
    <n v="1083.903467915537"/>
    <n v="192.65800753253575"/>
    <n v="0.15091949055168913"/>
    <n v="961.05841515411203"/>
    <n v="315.50306029396074"/>
    <n v="0.24715069846770932"/>
    <n v="6.8527971147077222"/>
    <n v="1269.708678333365"/>
    <n v="0.99463183148911616"/>
    <n v="6.8548836742863308"/>
    <n v="1269.7065917737864"/>
    <n v="0.99463019697356891"/>
    <n v="6.8003078823421461"/>
    <n v="1269.7611675657306"/>
    <n v="0.99467294915824145"/>
    <n v="6.7996813772317992"/>
    <n v="1269.761794070841"/>
    <n v="0.99467343993375246"/>
    <n v="6.8120385074317475"/>
    <n v="1269.7494369406411"/>
    <n v="0.99466375992191003"/>
    <n v="6.812451968267581"/>
    <n v="1269.7490234798051"/>
    <n v="0.99466343603556073"/>
  </r>
  <r>
    <x v="661"/>
    <x v="4"/>
    <d v="2017-08-20T00:00:00"/>
    <n v="448.1727695978592"/>
    <n v="547.76671839738344"/>
    <n v="439.23041385031217"/>
    <n v="6.085024136090829"/>
    <n v="6.1051788044963082"/>
    <n v="66.395965866349499"/>
    <n v="65.745332754196397"/>
    <n v="66.067272966021036"/>
    <n v="4.1906735102697406"/>
    <n v="4.1956362996118699"/>
    <n v="33.19798293317475"/>
    <n v="33.057709775374647"/>
    <n v="33.099375063076209"/>
    <n v="3.4995144019351816"/>
    <n v="3.5024891190519245"/>
    <x v="661"/>
    <n v="7.134992150498852"/>
    <x v="0"/>
    <n v="34"/>
    <x v="661"/>
    <n v="13.775212048295751"/>
    <x v="0"/>
    <n v="0"/>
    <n v="0"/>
    <n v="0"/>
    <n v="0"/>
    <n v="1"/>
    <n v="0"/>
    <n v="1770.4786372014432"/>
    <n v="-515.35150060127648"/>
    <n v="0.41059705074757447"/>
    <n v="2005.7637332560125"/>
    <n v="-750.63659665584578"/>
    <n v="0.59805622455836405"/>
    <n v="1992.5255902305735"/>
    <n v="-737.39845363040672"/>
    <n v="0.58750897190211282"/>
    <n v="1090.9682898675323"/>
    <n v="164.1588467326344"/>
    <n v="0.13079061231780922"/>
    <n v="1085.0615156555664"/>
    <n v="170.06562094460037"/>
    <n v="0.13549672856669059"/>
    <n v="962.48897132100001"/>
    <n v="292.63816527916674"/>
    <n v="0.23315420147145582"/>
    <n v="6.8538984619977228"/>
    <n v="1248.2732381381691"/>
    <n v="0.99453927951827792"/>
    <n v="6.8555935402901076"/>
    <n v="1248.2715430598766"/>
    <n v="0.99453792899509752"/>
    <n v="6.8034583306734779"/>
    <n v="1248.3236782694933"/>
    <n v="0.99457946678684483"/>
    <n v="6.8014924605080171"/>
    <n v="1248.3256441396588"/>
    <n v="0.99458103305858603"/>
    <n v="6.8133640731042702"/>
    <n v="1248.3137725270624"/>
    <n v="0.99457157456450185"/>
    <n v="6.8152105021188643"/>
    <n v="1248.3119260980479"/>
    <n v="0.99457010345535224"/>
  </r>
  <r>
    <x v="662"/>
    <x v="4"/>
    <d v="2017-08-27T00:00:00"/>
    <n v="452.65449729383772"/>
    <n v="553.24438558135716"/>
    <n v="443.25763888336985"/>
    <n v="6.0941511786092457"/>
    <n v="6.1151291353494761"/>
    <n v="67.059925525013"/>
    <n v="66.402629139604699"/>
    <n v="66.727945695681257"/>
    <n v="4.2006238411229093"/>
    <n v="4.2055866304650378"/>
    <n v="33.5299627625065"/>
    <n v="33.38828686636694"/>
    <n v="33.430368813706977"/>
    <n v="3.5094647327883499"/>
    <n v="3.5124394499050928"/>
    <x v="662"/>
    <n v="7.209345777468311"/>
    <x v="0"/>
    <n v="35"/>
    <x v="662"/>
    <n v="13.804239752520505"/>
    <x v="0"/>
    <n v="0"/>
    <n v="0"/>
    <n v="0"/>
    <n v="0"/>
    <n v="1"/>
    <n v="0"/>
    <n v="1774.8860981188943"/>
    <n v="-422.8786338882669"/>
    <n v="0.31277832783926973"/>
    <n v="2008.6785525485975"/>
    <n v="-656.67108831797009"/>
    <n v="0.48570078619473817"/>
    <n v="1994.4435443156306"/>
    <n v="-642.43608008500314"/>
    <n v="0.47517199207963501"/>
    <n v="1091.9568722528331"/>
    <n v="260.05059197779428"/>
    <n v="0.19234405050106623"/>
    <n v="1086.2311438729964"/>
    <n v="265.77632035763099"/>
    <n v="0.19657903331833565"/>
    <n v="963.93383304955705"/>
    <n v="388.07363118107037"/>
    <n v="0.28703512476679066"/>
    <n v="6.8549998092877233"/>
    <n v="1345.1524644213398"/>
    <n v="0.99492976186104964"/>
    <n v="6.8563034062938835"/>
    <n v="1345.1511608243336"/>
    <n v="0.99492879766740383"/>
    <n v="6.8066087790048106"/>
    <n v="1345.2008554516226"/>
    <n v="0.99496555384560825"/>
    <n v="6.8033035437842351"/>
    <n v="1345.2041606868431"/>
    <n v="0.99496799853271833"/>
    <n v="6.8146283405703416"/>
    <n v="1345.192835890057"/>
    <n v="0.99495962224997903"/>
    <n v="6.8180040086519362"/>
    <n v="1345.1894602219754"/>
    <n v="0.99495712546784509"/>
  </r>
  <r>
    <x v="663"/>
    <x v="4"/>
    <d v="2017-09-03T00:00:00"/>
    <n v="457.1810422667761"/>
    <n v="558.77682943717082"/>
    <n v="447.43465989839171"/>
    <n v="6.1035305156539659"/>
    <n v="6.1250794662026449"/>
    <n v="67.730524780263138"/>
    <n v="67.066576959933911"/>
    <n v="67.395225152638062"/>
    <n v="4.2105741719760772"/>
    <n v="4.2155369613182065"/>
    <n v="33.865262390131569"/>
    <n v="33.722169733002175"/>
    <n v="33.764672501844046"/>
    <n v="3.5194150636415182"/>
    <n v="3.5223897807582611"/>
    <x v="663"/>
    <n v="7.196635958195281"/>
    <x v="0"/>
    <n v="36"/>
    <x v="663"/>
    <n v="13.83351975127156"/>
    <x v="0"/>
    <n v="0"/>
    <n v="0"/>
    <n v="0"/>
    <n v="0"/>
    <n v="1"/>
    <n v="0"/>
    <n v="1779.3376336455199"/>
    <n v="-444.4051998088114"/>
    <n v="0.33290463887490795"/>
    <n v="2011.6225200341084"/>
    <n v="-676.69008619739998"/>
    <n v="0.50690961508256682"/>
    <n v="1996.3806779415386"/>
    <n v="-661.44824410483011"/>
    <n v="0.49549192703616618"/>
    <n v="1092.9553404619871"/>
    <n v="241.97709337472133"/>
    <n v="0.18126542380819885"/>
    <n v="1087.4124683726006"/>
    <n v="247.51996546410783"/>
    <n v="0.18541759806727787"/>
    <n v="965.39314339539965"/>
    <n v="369.53929044130882"/>
    <n v="0.27682246762049351"/>
    <n v="6.8561011565777239"/>
    <n v="1328.0763326801307"/>
    <n v="0.99486408376724145"/>
    <n v="6.8570132722976602"/>
    <n v="1328.0754205644107"/>
    <n v="0.9948634004999114"/>
    <n v="6.8097592273361434"/>
    <n v="1328.1226746093723"/>
    <n v="0.994898798579817"/>
    <n v="6.805114627060453"/>
    <n v="1328.127319209648"/>
    <n v="0.99490227785723806"/>
    <n v="6.8158500517560219"/>
    <n v="1328.1165837849524"/>
    <n v="0.99489423593359938"/>
    <n v="6.8208217949696577"/>
    <n v="1328.1116120417389"/>
    <n v="0.99489051159288566"/>
  </r>
  <r>
    <x v="664"/>
    <x v="4"/>
    <d v="2017-09-10T00:00:00"/>
    <n v="461.75285268944396"/>
    <n v="564.36459773154263"/>
    <n v="451.73011773570738"/>
    <n v="6.1130849168506867"/>
    <n v="6.1350297970558128"/>
    <n v="68.407830028065774"/>
    <n v="67.737203493999843"/>
    <n v="68.069177404164463"/>
    <n v="4.220524502829246"/>
    <n v="4.2254872921713744"/>
    <n v="34.203915014032887"/>
    <n v="34.059391429723668"/>
    <n v="34.102319226862491"/>
    <n v="3.5293653944946861"/>
    <n v="3.532340111611429"/>
    <x v="664"/>
    <n v="7.18782274098798"/>
    <x v="0"/>
    <n v="37"/>
    <x v="664"/>
    <n v="13.862974814174619"/>
    <x v="0"/>
    <n v="0"/>
    <n v="0"/>
    <n v="0"/>
    <n v="0"/>
    <n v="1"/>
    <n v="0"/>
    <n v="1783.8336845274121"/>
    <n v="-460.61460818791375"/>
    <n v="0.34810154752464728"/>
    <n v="2014.5959271944744"/>
    <n v="-691.37685085497606"/>
    <n v="0.5224961332688568"/>
    <n v="1998.3371829037053"/>
    <n v="-675.11810656420698"/>
    <n v="0.51020886762895479"/>
    <n v="1093.9637933532326"/>
    <n v="229.25528298626568"/>
    <n v="0.17325572695072428"/>
    <n v="1088.6056061172008"/>
    <n v="234.61347022229756"/>
    <n v="0.17730508456039126"/>
    <n v="966.86704684470067"/>
    <n v="356.35202949479765"/>
    <n v="0.2693069015303165"/>
    <n v="6.8572025038677245"/>
    <n v="1316.3618738356306"/>
    <n v="0.99481778744995331"/>
    <n v="6.857723138301437"/>
    <n v="1316.3613532011968"/>
    <n v="0.99481739398945757"/>
    <n v="6.8129096756674752"/>
    <n v="1316.4061666638308"/>
    <n v="0.99485126099110177"/>
    <n v="6.8069257103366709"/>
    <n v="1316.4121506291617"/>
    <n v="0.99485578326971602"/>
    <n v="6.8170422336481096"/>
    <n v="1316.4020341058501"/>
    <n v="0.9948481378816677"/>
    <n v="6.8236564287393362"/>
    <n v="1316.3954199107591"/>
    <n v="0.99484313931777957"/>
  </r>
  <r>
    <x v="665"/>
    <x v="4"/>
    <d v="2017-09-17T00:00:00"/>
    <n v="466.37038121633839"/>
    <n v="570.008243708858"/>
    <n v="456.12219677989663"/>
    <n v="6.1227607490099034"/>
    <n v="6.1449801279089806"/>
    <n v="69.09190832834642"/>
    <n v="68.414555911173125"/>
    <n v="68.749869178206097"/>
    <n v="4.2304748336824138"/>
    <n v="4.2354376230245423"/>
    <n v="34.54595416417321"/>
    <n v="34.399985343838345"/>
    <n v="34.443342419131113"/>
    <n v="3.5393157253478544"/>
    <n v="3.5422904424645969"/>
    <x v="665"/>
    <n v="7.2220748173449136"/>
    <x v="0"/>
    <n v="38"/>
    <x v="665"/>
    <n v="13.892551308040172"/>
    <x v="0"/>
    <n v="0"/>
    <n v="0"/>
    <n v="0"/>
    <n v="0"/>
    <n v="1"/>
    <n v="0"/>
    <n v="1788.3746959181228"/>
    <n v="-419.0474766929824"/>
    <n v="0.30602435328066313"/>
    <n v="2017.5990684264441"/>
    <n v="-648.27184920130367"/>
    <n v="0.47342362008121075"/>
    <n v="2000.3132529154939"/>
    <n v="-630.98603369035345"/>
    <n v="0.46080003729671626"/>
    <n v="1094.9823307733905"/>
    <n v="274.34488845174997"/>
    <n v="0.20035013150983239"/>
    <n v="1089.8106752392468"/>
    <n v="279.51654398589358"/>
    <n v="0.20412691726383944"/>
    <n v="968.35568932849458"/>
    <n v="400.97152989664585"/>
    <n v="0.29282374896742586"/>
    <n v="6.858303851157725"/>
    <n v="1362.4689153739828"/>
    <n v="0.99499147920608888"/>
    <n v="6.8584330043052129"/>
    <n v="1362.4687862208352"/>
    <n v="0.99499138488740024"/>
    <n v="6.816060123998807"/>
    <n v="1362.5111591011416"/>
    <n v="0.99502232919326927"/>
    <n v="6.8087367936128889"/>
    <n v="1362.5184824315274"/>
    <n v="0.99502767731626207"/>
    <n v="6.8182139329313838"/>
    <n v="1362.5090052922089"/>
    <n v="0.99502075629754172"/>
    <n v="6.8265027485240166"/>
    <n v="1362.5007164766164"/>
    <n v="0.99501470309457007"/>
  </r>
  <r>
    <x v="666"/>
    <x v="4"/>
    <d v="2017-09-24T00:00:00"/>
    <n v="471.03408502850175"/>
    <n v="575.70832614594656"/>
    <n v="460.59576325447813"/>
    <n v="6.1325207890257349"/>
    <n v="6.1549304587621494"/>
    <n v="69.782827411629881"/>
    <n v="69.098691661401503"/>
    <n v="69.437367869988151"/>
    <n v="4.2404251645355817"/>
    <n v="4.2453879538777102"/>
    <n v="34.891413705814941"/>
    <n v="34.74398519722196"/>
    <n v="34.787775843322422"/>
    <n v="3.5492660562010223"/>
    <n v="3.5522407733177652"/>
    <x v="666"/>
    <n v="7.2701748300032998"/>
    <x v="0"/>
    <n v="39"/>
    <x v="666"/>
    <n v="13.922212009762339"/>
    <x v="0"/>
    <n v="0"/>
    <n v="0"/>
    <n v="0"/>
    <n v="0"/>
    <n v="1"/>
    <n v="0"/>
    <n v="1792.9611174227409"/>
    <n v="-356.15949030995171"/>
    <n v="0.24788355162545561"/>
    <n v="2020.6322410707335"/>
    <n v="-583.83061395794425"/>
    <n v="0.40634044598845198"/>
    <n v="2002.3090836274002"/>
    <n v="-565.50745651461102"/>
    <n v="0.39358770608506455"/>
    <n v="1096.01105356775"/>
    <n v="340.79057354503925"/>
    <n v="0.23718693458737788"/>
    <n v="1091.0277950525137"/>
    <n v="345.77383206027548"/>
    <n v="0.24065523419200038"/>
    <n v="969.85921823712647"/>
    <n v="466.94240887566275"/>
    <n v="0.3249873887002549"/>
    <n v="6.8594051984477264"/>
    <n v="1429.9422219143414"/>
    <n v="0.99522592049660219"/>
    <n v="6.8591428703089896"/>
    <n v="1429.9424842424803"/>
    <n v="0.99522610307444304"/>
    <n v="6.8192105723301397"/>
    <n v="1429.9824165404591"/>
    <n v="0.99525389556661825"/>
    <n v="6.8105478768891077"/>
    <n v="1429.9910792359001"/>
    <n v="0.99525992471864422"/>
    <n v="6.8193714282871705"/>
    <n v="1429.982255684502"/>
    <n v="0.99525378361243189"/>
    <n v="6.829357172125512"/>
    <n v="1429.9722699406636"/>
    <n v="0.99524683363155086"/>
  </r>
  <r>
    <x v="667"/>
    <x v="4"/>
    <d v="2017-10-01T00:00:00"/>
    <n v="475.74442587878673"/>
    <n v="581.46540940740601"/>
    <n v="465.14036204177069"/>
    <n v="6.1423392138919182"/>
    <n v="6.1648807896153173"/>
    <n v="70.480655685746186"/>
    <n v="69.789673673573844"/>
    <n v="70.131741548688041"/>
    <n v="4.2503754953887496"/>
    <n v="4.2553382847308789"/>
    <n v="35.240327842873093"/>
    <n v="35.091425049177751"/>
    <n v="35.135653601755649"/>
    <n v="3.5592163870541906"/>
    <n v="3.5621911041709331"/>
    <x v="667"/>
    <n v="6.1662894767540832"/>
    <x v="0"/>
    <n v="40"/>
    <x v="667"/>
    <n v="13.951931096334858"/>
    <x v="0"/>
    <n v="0"/>
    <n v="0"/>
    <n v="0"/>
    <n v="0"/>
    <n v="1"/>
    <n v="0"/>
    <n v="1797.5934031424049"/>
    <n v="-1321.178329954326"/>
    <n v="2.7731665186687997"/>
    <n v="2023.6957454414658"/>
    <n v="-1547.2806722533869"/>
    <n v="3.2477575948621431"/>
    <n v="2004.3248726464258"/>
    <n v="-1527.9097994583469"/>
    <n v="3.2070979392693557"/>
    <n v="1097.0500635900532"/>
    <n v="-620.63499040197439"/>
    <n v="1.3027190475918475"/>
    <n v="1092.257086063913"/>
    <n v="-615.84201287583414"/>
    <n v="1.2926585398625967"/>
    <n v="971.37778243484479"/>
    <n v="-494.96270924676594"/>
    <n v="1.0389316734556064"/>
    <n v="6.860506545737727"/>
    <n v="469.55456664234111"/>
    <n v="0.98559972819535591"/>
    <n v="6.8598527363127655"/>
    <n v="469.5552204517661"/>
    <n v="0.98560110054787331"/>
    <n v="6.8223610206614715"/>
    <n v="469.5927121674174"/>
    <n v="0.98567979603372435"/>
    <n v="6.8123589601653265"/>
    <n v="469.60271422791351"/>
    <n v="0.98570079045866799"/>
    <n v="6.8205190754623466"/>
    <n v="469.59455411261649"/>
    <n v="0.98568366229510596"/>
    <n v="6.8322172144442028"/>
    <n v="469.58285597363465"/>
    <n v="0.98565910778446975"/>
  </r>
  <r>
    <x v="668"/>
    <x v="4"/>
    <d v="2017-10-08T00:00:00"/>
    <n v="480.50187013757466"/>
    <n v="587.28006350148007"/>
    <n v="469.74881447051183"/>
    <n v="6.1521981145448059"/>
    <n v="6.1748311204684851"/>
    <n v="71.185462242603649"/>
    <n v="70.487567958088746"/>
    <n v="70.83305896417491"/>
    <n v="4.2603258262419175"/>
    <n v="4.2652886155840468"/>
    <n v="35.592731121301824"/>
    <n v="35.442339299664603"/>
    <n v="35.487010137773204"/>
    <n v="3.5691667179073585"/>
    <n v="3.5721414350241014"/>
    <x v="668"/>
    <n v="6.2251892588497126"/>
    <x v="0"/>
    <n v="41"/>
    <x v="668"/>
    <n v="13.981690658694081"/>
    <x v="0"/>
    <n v="0"/>
    <n v="0"/>
    <n v="0"/>
    <n v="0"/>
    <n v="1"/>
    <n v="0"/>
    <n v="1802.2720117192659"/>
    <n v="-1296.9533422817326"/>
    <n v="2.5666048391312408"/>
    <n v="2026.7898848559053"/>
    <n v="-1521.4712154183721"/>
    <n v="3.0109143149448871"/>
    <n v="2006.3608195556415"/>
    <n v="-1501.0421501181081"/>
    <n v="2.9704862315673157"/>
    <n v="1098.0994637125793"/>
    <n v="-592.78079427504611"/>
    <n v="1.1730831060227132"/>
    <n v="1093.4986699854264"/>
    <n v="-588.1800005478932"/>
    <n v="1.1639783687442071"/>
    <n v="972.91153227454026"/>
    <n v="-467.59286283700703"/>
    <n v="0.92534254346367506"/>
    <n v="6.8616078930277276"/>
    <n v="498.45706154450551"/>
    <n v="0.98642122623202244"/>
    <n v="6.8605626023165422"/>
    <n v="498.45810683521671"/>
    <n v="0.98642329480928748"/>
    <n v="6.8255114689928043"/>
    <n v="498.4931579685404"/>
    <n v="0.98649265922315865"/>
    <n v="6.8141700434415444"/>
    <n v="498.50449939409168"/>
    <n v="0.98651510332870473"/>
    <n v="6.8216598953037977"/>
    <n v="498.49700954222942"/>
    <n v="0.9865002812920074"/>
    <n v="6.8350811519856682"/>
    <n v="498.48358828554757"/>
    <n v="0.98647372130621302"/>
  </r>
  <r>
    <x v="669"/>
    <x v="4"/>
    <d v="2017-10-15T00:00:00"/>
    <n v="485.30688883895033"/>
    <n v="593.15286413649494"/>
    <n v="474.41623678104338"/>
    <n v="6.1620850730275087"/>
    <n v="6.184781451321653"/>
    <n v="71.897316865029694"/>
    <n v="71.192442411559227"/>
    <n v="71.541389553816671"/>
    <n v="4.2702761570950862"/>
    <n v="4.2752389464372147"/>
    <n v="35.948658432514847"/>
    <n v="35.796762692659769"/>
    <n v="35.841880239150939"/>
    <n v="3.5791170487605268"/>
    <n v="3.5820917658772697"/>
    <x v="669"/>
    <n v="6.1435475061101732"/>
    <x v="0"/>
    <n v="42"/>
    <x v="669"/>
    <n v="14.011478278883121"/>
    <x v="0"/>
    <n v="0"/>
    <n v="0"/>
    <n v="0"/>
    <n v="0"/>
    <n v="1"/>
    <n v="0"/>
    <n v="1806.9974063818952"/>
    <n v="-1341.2946791779682"/>
    <n v="2.8801520816317385"/>
    <n v="2029.9149656644893"/>
    <n v="-1564.2122384605623"/>
    <n v="3.3588212975519203"/>
    <n v="2008.4171259339494"/>
    <n v="-1542.7143987300224"/>
    <n v="3.3126591463023183"/>
    <n v="1099.1593578363309"/>
    <n v="-633.45663063240386"/>
    <n v="1.360216708275833"/>
    <n v="1094.7526697461549"/>
    <n v="-629.04994254222788"/>
    <n v="1.3507542597378275"/>
    <n v="974.46061961263263"/>
    <n v="-508.75789240870557"/>
    <n v="1.0924520357939089"/>
    <n v="6.8627092403177281"/>
    <n v="458.84001796360934"/>
    <n v="0.98526375552593104"/>
    <n v="6.8612724683203181"/>
    <n v="458.84145473560676"/>
    <n v="0.98526684069574755"/>
    <n v="6.8286619173241361"/>
    <n v="458.8740652866029"/>
    <n v="0.98533686508918827"/>
    <n v="6.8159811267177624"/>
    <n v="458.8867460772093"/>
    <n v="0.98536409445647699"/>
    <n v="6.8227959824350703"/>
    <n v="458.87993122149197"/>
    <n v="0.98534946096751663"/>
    <n v="6.8379477896969538"/>
    <n v="458.8647794142301"/>
    <n v="0.98531692560455486"/>
  </r>
  <r>
    <x v="670"/>
    <x v="4"/>
    <d v="2017-10-22T00:00:00"/>
    <n v="490.15995772733982"/>
    <n v="599.08439277785976"/>
    <n v="479.13935306493227"/>
    <n v="6.1719914800794315"/>
    <n v="6.1947317821748209"/>
    <n v="72.616290033679974"/>
    <n v="71.904366222619601"/>
    <n v="72.256803449354834"/>
    <n v="4.2802264879482541"/>
    <n v="4.2851892772903826"/>
    <n v="36.308145016839987"/>
    <n v="36.154730319585923"/>
    <n v="36.200299041542443"/>
    <n v="3.5890673796136947"/>
    <n v="3.5920420967304376"/>
    <x v="670"/>
    <n v="6.2989387459558124"/>
    <x v="0"/>
    <n v="43"/>
    <x v="670"/>
    <n v="14.041285347641381"/>
    <x v="0"/>
    <n v="0"/>
    <n v="0"/>
    <n v="0"/>
    <n v="0"/>
    <n v="1"/>
    <n v="0"/>
    <n v="1811.770054991151"/>
    <n v="-1267.7757674508289"/>
    <n v="2.3304946329181044"/>
    <n v="2033.0712972811591"/>
    <n v="-1489.077009740837"/>
    <n v="2.7373026589557026"/>
    <n v="2010.4939953760402"/>
    <n v="-1466.499707835718"/>
    <n v="2.6957998299329891"/>
    <n v="1100.2298509013197"/>
    <n v="-556.2355633609975"/>
    <n v="1.0225025815547153"/>
    <n v="1096.0192095044906"/>
    <n v="-552.02492196416847"/>
    <n v="1.0147623506492265"/>
    <n v="976.02519782410593"/>
    <n v="-432.03091028378378"/>
    <n v="0.79418280702398114"/>
    <n v="6.8638105876077287"/>
    <n v="537.13047695271439"/>
    <n v="0.98738256863203"/>
    <n v="6.8619823343240949"/>
    <n v="537.13230520599802"/>
    <n v="0.98738592942703374"/>
    <n v="6.8318123656554688"/>
    <n v="537.16247517466672"/>
    <n v="0.98744138951064075"/>
    <n v="6.8177922099939803"/>
    <n v="537.17649533032818"/>
    <n v="0.98746716212624086"/>
    <n v="6.8239287890402966"/>
    <n v="537.17035875128181"/>
    <n v="0.98745588153159691"/>
    <n v="6.8408162990583286"/>
    <n v="537.15347124126379"/>
    <n v="0.98742483798866854"/>
  </r>
  <r>
    <x v="671"/>
    <x v="4"/>
    <d v="2017-10-29T00:00:00"/>
    <n v="495.0615573046133"/>
    <n v="605.07523670563853"/>
    <n v="483.91601433683655"/>
    <n v="6.1819113675621384"/>
    <n v="6.2046821130279897"/>
    <n v="73.342452934016791"/>
    <n v="72.623409578318189"/>
    <n v="72.979371483848382"/>
    <n v="4.290176818801422"/>
    <n v="4.2951396081435513"/>
    <n v="36.671226467008395"/>
    <n v="36.516277622781651"/>
    <n v="36.56230203195787"/>
    <n v="3.5990177104668626"/>
    <n v="3.6019924275836059"/>
    <x v="671"/>
    <n v="6.2989179196863851"/>
    <x v="0"/>
    <n v="44"/>
    <x v="671"/>
    <n v="14.071105896830423"/>
    <x v="0"/>
    <n v="0"/>
    <n v="0"/>
    <n v="0"/>
    <n v="0"/>
    <n v="1"/>
    <n v="0"/>
    <n v="1816.5904300864993"/>
    <n v="-1272.6074717998029"/>
    <n v="2.3394252566439739"/>
    <n v="2036.2591922139957"/>
    <n v="-1492.2762339272992"/>
    <n v="2.7432407784010429"/>
    <n v="2012.5916335125521"/>
    <n v="-1468.6086752258557"/>
    <n v="2.6997328737122901"/>
    <n v="1101.3110488969585"/>
    <n v="-557.32809061026205"/>
    <n v="1.0245322617561345"/>
    <n v="1097.2984146604097"/>
    <n v="-553.31545637371323"/>
    <n v="1.0171558648021071"/>
    <n v="977.60542181769404"/>
    <n v="-433.62246353099761"/>
    <n v="0.79712508806657267"/>
    <n v="6.8649119348977292"/>
    <n v="537.11804635179874"/>
    <n v="0.98738028125638511"/>
    <n v="6.8626922003278716"/>
    <n v="537.12026608636859"/>
    <n v="0.98738436177864419"/>
    <n v="6.8349628139868006"/>
    <n v="537.14799547270968"/>
    <n v="0.98743533651216975"/>
    <n v="6.8196032932701982"/>
    <n v="537.1633549934262"/>
    <n v="0.98746357180976962"/>
    <n v="6.825059321807081"/>
    <n v="537.15789896488934"/>
    <n v="0.98745354203134783"/>
    <n v="6.8436861057207619"/>
    <n v="537.13927218097569"/>
    <n v="0.98741930054706994"/>
  </r>
  <r>
    <x v="672"/>
    <x v="4"/>
    <d v="2017-11-05T00:00:00"/>
    <n v="500.0121728776594"/>
    <n v="611.12598907269478"/>
    <n v="488.74486189908339"/>
    <n v="6.191840598505868"/>
    <n v="6.2146324438811575"/>
    <n v="74.075877463356946"/>
    <n v="73.34964352083756"/>
    <n v="73.709165198686861"/>
    <n v="4.3001271496545899"/>
    <n v="4.3050899389967192"/>
    <n v="37.037938731678473"/>
    <n v="36.881440399009421"/>
    <n v="36.927925052277445"/>
    <n v="3.6089680413200309"/>
    <n v="3.6119427584367738"/>
    <x v="672"/>
    <n v="6.2641882776734512"/>
    <x v="0"/>
    <n v="45"/>
    <x v="672"/>
    <n v="14.10093578948049"/>
    <x v="0"/>
    <n v="0"/>
    <n v="0"/>
    <n v="0"/>
    <n v="0"/>
    <n v="1"/>
    <n v="0"/>
    <n v="1821.459008932801"/>
    <n v="-1296.0440871391843"/>
    <n v="2.4667058992440865"/>
    <n v="2039.4789660961605"/>
    <n v="-1514.0640443025441"/>
    <n v="2.8816540632952745"/>
    <n v="2014.7102480304291"/>
    <n v="-1489.2953262368123"/>
    <n v="2.8345128097100538"/>
    <n v="1102.4030588725536"/>
    <n v="-576.98813707893703"/>
    <n v="1.0981571195375728"/>
    <n v="1098.590411867888"/>
    <n v="-573.17549007427135"/>
    <n v="1.0909006697366221"/>
    <n v="979.20144805121788"/>
    <n v="-453.78652625760128"/>
    <n v="0.86367270405740204"/>
    <n v="6.8660132821877298"/>
    <n v="518.54890851142886"/>
    <n v="0.98693220729485731"/>
    <n v="6.8634020663316475"/>
    <n v="518.55151972728493"/>
    <n v="0.98693717711156359"/>
    <n v="6.8381132623181333"/>
    <n v="518.57680853129841"/>
    <n v="0.98698530822273789"/>
    <n v="6.8214143765464161"/>
    <n v="518.59350741707021"/>
    <n v="0.98701709050580444"/>
    <n v="6.8261882785470185"/>
    <n v="518.58873351506963"/>
    <n v="0.9870080045400228"/>
    <n v="6.8465568115593491"/>
    <n v="518.56836498205723"/>
    <n v="0.98696923797255853"/>
  </r>
  <r>
    <x v="673"/>
    <x v="4"/>
    <d v="2017-11-12T00:00:00"/>
    <n v="505.01229460643594"/>
    <n v="617.23724896342173"/>
    <n v="493.62509171128914"/>
    <n v="6.2017763053982149"/>
    <n v="6.2245827747343254"/>
    <n v="74.816636237990522"/>
    <n v="74.083139879414034"/>
    <n v="74.446256850673734"/>
    <n v="4.3100774805077577"/>
    <n v="4.3150402698498871"/>
    <n v="37.408318118995261"/>
    <n v="37.250254802999507"/>
    <n v="37.297204302800225"/>
    <n v="3.6189183721731988"/>
    <n v="3.6218930892899417"/>
    <x v="673"/>
    <n v="6.1798399046568857"/>
    <x v="0"/>
    <n v="46"/>
    <x v="673"/>
    <n v="14.130772158079171"/>
    <x v="0"/>
    <n v="0"/>
    <n v="0"/>
    <n v="0"/>
    <n v="0"/>
    <n v="1"/>
    <n v="0"/>
    <n v="1826.3762735675657"/>
    <n v="-1343.461635788417"/>
    <n v="2.7819857396884746"/>
    <n v="2042.7309377171471"/>
    <n v="-1559.8162999379983"/>
    <n v="3.2300041827503034"/>
    <n v="2016.850048693485"/>
    <n v="-1533.9354109143362"/>
    <n v="3.1764110898950437"/>
    <n v="1103.5059889479048"/>
    <n v="-620.59135116875609"/>
    <n v="1.2850953411202477"/>
    <n v="1099.895329047441"/>
    <n v="-616.98069126829228"/>
    <n v="1.2776185333824068"/>
    <n v="980.81343454707712"/>
    <n v="-497.89879676792833"/>
    <n v="1.0310285872834366"/>
    <n v="6.8671146294777303"/>
    <n v="476.04752314967106"/>
    <n v="0.98577985819386515"/>
    <n v="6.8641119323354243"/>
    <n v="476.05052584681334"/>
    <n v="0.98578607605703883"/>
    <n v="6.8412637106494651"/>
    <n v="476.07337406849933"/>
    <n v="0.98583338922565822"/>
    <n v="6.8232254598226341"/>
    <n v="476.09141231932614"/>
    <n v="0.98587074210216197"/>
    <n v="6.8273161429434577"/>
    <n v="476.08732163620533"/>
    <n v="0.98586227128185377"/>
    <n v="6.8494281406165216"/>
    <n v="476.06520963853228"/>
    <n v="0.98581648265599076"/>
  </r>
  <r>
    <x v="674"/>
    <x v="4"/>
    <d v="2017-11-19T00:00:00"/>
    <n v="510.06241755250028"/>
    <n v="623.40962145305593"/>
    <n v="498.55628946365243"/>
    <n v="6.2117165007075172"/>
    <n v="6.2345331055874933"/>
    <n v="75.564802600370427"/>
    <n v="74.823971239892231"/>
    <n v="75.190719419180482"/>
    <n v="4.3200278113609265"/>
    <n v="4.324990600703055"/>
    <n v="37.782401300185214"/>
    <n v="37.622757351029499"/>
    <n v="37.670176345828224"/>
    <n v="3.6288687030263671"/>
    <n v="3.63184342014311"/>
    <x v="674"/>
    <n v="6.354405281070405"/>
    <x v="0"/>
    <n v="47"/>
    <x v="674"/>
    <n v="14.16061301509481"/>
    <x v="0"/>
    <n v="0"/>
    <n v="0"/>
    <n v="0"/>
    <n v="0"/>
    <n v="1"/>
    <n v="0"/>
    <n v="1831.3427108486781"/>
    <n v="-1256.3224473346279"/>
    <n v="2.1848316086410939"/>
    <n v="2046.0154290543433"/>
    <n v="-1470.9951655402931"/>
    <n v="2.5581623098824071"/>
    <n v="2019.0112473631712"/>
    <n v="-1443.990983849121"/>
    <n v="2.5112001706246621"/>
    <n v="1104.6199483240093"/>
    <n v="-529.59968480995917"/>
    <n v="0.92101047287182924"/>
    <n v="1101.2132953987898"/>
    <n v="-526.19303188473964"/>
    <n v="0.91508606787016744"/>
    <n v="982.44154090789482"/>
    <n v="-407.42127739384466"/>
    <n v="0.70853377393002026"/>
    <n v="6.8682159767677309"/>
    <n v="568.15204753728244"/>
    <n v="0.98805569749004174"/>
    <n v="6.8648217983392001"/>
    <n v="568.15544171571094"/>
    <n v="0.98806160020103107"/>
    <n v="6.8444141589807979"/>
    <n v="568.17584935506932"/>
    <n v="0.98809709049703154"/>
    <n v="6.825036543098852"/>
    <n v="568.19522697095135"/>
    <n v="0.9881307895109821"/>
    <n v="6.8284432502472514"/>
    <n v="568.19182026380292"/>
    <n v="0.98812486501168251"/>
    <n v="6.8522999016204302"/>
    <n v="568.16796361242973"/>
    <n v="0.98808337664529455"/>
  </r>
  <r>
    <x v="675"/>
    <x v="4"/>
    <d v="2017-11-26T00:00:00"/>
    <n v="515.16304172802529"/>
    <n v="629.64371766758654"/>
    <n v="503.53831514296428"/>
    <n v="6.2216598068660511"/>
    <n v="6.2444834364406612"/>
    <n v="76.320450626374125"/>
    <n v="75.572210933133178"/>
    <n v="75.942626613372283"/>
    <n v="4.3299781422140944"/>
    <n v="4.3349409315562228"/>
    <n v="38.160225313187063"/>
    <n v="37.998984924539791"/>
    <n v="38.046878109286503"/>
    <n v="3.638819033879535"/>
    <n v="3.6417937509962779"/>
    <x v="675"/>
    <n v="6.3972255362402768"/>
    <x v="0"/>
    <n v="48"/>
    <x v="675"/>
    <n v="14.190456982959681"/>
    <x v="0"/>
    <n v="0"/>
    <n v="0"/>
    <n v="0"/>
    <n v="0"/>
    <n v="1"/>
    <n v="0"/>
    <n v="1836.3588125026017"/>
    <n v="-1236.181257621859"/>
    <n v="2.0596925819185161"/>
    <n v="2049.3327653049118"/>
    <n v="-1449.1552104241691"/>
    <n v="2.4145441605394939"/>
    <n v="2021.1940580195542"/>
    <n v="-1421.0165031388115"/>
    <n v="2.3676601891937992"/>
    <n v="1105.7450472938751"/>
    <n v="-505.5674924131323"/>
    <n v="0.84236321118937907"/>
    <n v="1102.5444414136518"/>
    <n v="-502.36688653290901"/>
    <n v="0.83703044615310696"/>
    <n v="984.0859283323208"/>
    <n v="-383.90837345157797"/>
    <n v="0.63965799841992055"/>
    <n v="6.8693173240577323"/>
    <n v="593.30823755668507"/>
    <n v="0.98855452479321271"/>
    <n v="6.8655316643429769"/>
    <n v="593.31202321639989"/>
    <n v="0.98856083235950543"/>
    <n v="6.8475646073121297"/>
    <n v="593.32999027343067"/>
    <n v="0.98859076859568196"/>
    <n v="6.8268476263750708"/>
    <n v="593.35070725436776"/>
    <n v="0.98862528668248584"/>
    <n v="6.8295698328223713"/>
    <n v="593.34798504792047"/>
    <n v="0.98862075101395719"/>
    <n v="6.8551719619996376"/>
    <n v="593.32238291874319"/>
    <n v="0.98857809342210112"/>
  </r>
  <r>
    <x v="676"/>
    <x v="4"/>
    <d v="2017-12-03T00:00:00"/>
    <n v="520.31467214530562"/>
    <n v="635.94015484426245"/>
    <n v="508.57122224366663"/>
    <n v="6.231605269090025"/>
    <n v="6.2544337672938299"/>
    <n v="77.083655132637858"/>
    <n v="76.327933032885511"/>
    <n v="76.702052879505999"/>
    <n v="4.3399284730672623"/>
    <n v="4.3448912624093916"/>
    <n v="38.541827566318929"/>
    <n v="38.378974773785188"/>
    <n v="38.427346890379368"/>
    <n v="3.6487693647327029"/>
    <n v="3.6517440818494458"/>
    <x v="676"/>
    <n v="6.2998140821638842"/>
    <x v="0"/>
    <n v="49"/>
    <x v="676"/>
    <n v="14.22030310688999"/>
    <x v="0"/>
    <n v="0"/>
    <n v="0"/>
    <n v="0"/>
    <n v="0"/>
    <n v="1"/>
    <n v="0"/>
    <n v="1841.4250751730647"/>
    <n v="-1296.9544012671745"/>
    <n v="2.3820463863795696"/>
    <n v="2052.6832749179857"/>
    <n v="-1508.2126010120955"/>
    <n v="2.7700529583945692"/>
    <n v="2023.3986967825012"/>
    <n v="-1478.9280228766111"/>
    <n v="2.7162675489336618"/>
    <n v="1106.8813972534394"/>
    <n v="-562.41072334754938"/>
    <n v="1.0329495238246023"/>
    <n v="1103.8888988886624"/>
    <n v="-559.41822498277236"/>
    <n v="1.0274533630427742"/>
    <n v="985.74675963099094"/>
    <n v="-441.27608572510087"/>
    <n v="0.81046805066561578"/>
    <n v="6.8704186713477329"/>
    <n v="537.60025523454237"/>
    <n v="0.98738147158218625"/>
    <n v="6.8662415303467528"/>
    <n v="537.6044323755433"/>
    <n v="0.98738914351237661"/>
    <n v="6.8507150556434615"/>
    <n v="537.61995885024658"/>
    <n v="0.98741766015330401"/>
    <n v="6.8286587096512887"/>
    <n v="537.64201519623873"/>
    <n v="0.98745816985758972"/>
    <n v="6.8306960517188706"/>
    <n v="537.63997785417121"/>
    <n v="0.98745442798100169"/>
    <n v="6.8580442298696909"/>
    <n v="537.61262967602033"/>
    <n v="0.98740419905323473"/>
  </r>
  <r>
    <x v="677"/>
    <x v="4"/>
    <d v="2017-12-10T00:00:00"/>
    <n v="525.5178188667586"/>
    <n v="642.29955639270497"/>
    <n v="513.65520123059423"/>
    <n v="6.2415522256318248"/>
    <n v="6.2643840981469978"/>
    <n v="77.854491683964241"/>
    <n v="77.091212358424883"/>
    <n v="77.469073408301057"/>
    <n v="4.3498788039204301"/>
    <n v="4.3548415932625595"/>
    <n v="38.927245841982121"/>
    <n v="38.762764521523039"/>
    <n v="38.811620359283161"/>
    <n v="3.6587196955858712"/>
    <n v="3.6616944127026141"/>
    <x v="677"/>
    <n v="6.1857926316164997"/>
    <x v="0"/>
    <n v="50"/>
    <x v="677"/>
    <n v="14.250150725138125"/>
    <x v="0"/>
    <n v="0"/>
    <n v="0"/>
    <n v="0"/>
    <n v="0"/>
    <n v="1"/>
    <n v="0"/>
    <n v="1846.5420004702319"/>
    <n v="-1360.7441306750352"/>
    <n v="2.801050015408054"/>
    <n v="2056.0672896271903"/>
    <n v="-1570.2694198319937"/>
    <n v="3.2323513902891143"/>
    <n v="2025.6253819330777"/>
    <n v="-1539.8275121378811"/>
    <n v="3.1696876579286855"/>
    <n v="1108.0291107125995"/>
    <n v="-622.23124091740294"/>
    <n v="1.2808439056756757"/>
    <n v="1105.2468009384233"/>
    <n v="-619.44893114322679"/>
    <n v="1.2751166064280501"/>
    <n v="987.42419924264789"/>
    <n v="-501.62632944745133"/>
    <n v="1.0325823982285631"/>
    <n v="6.8715200186377334"/>
    <n v="478.92634977655882"/>
    <n v="0.98585518701114383"/>
    <n v="6.8669513963505295"/>
    <n v="478.93091839884602"/>
    <n v="0.98586459137985616"/>
    <n v="6.8538655039747942"/>
    <n v="478.94400429122175"/>
    <n v="0.98589152828754834"/>
    <n v="6.8304697929275076"/>
    <n v="478.96740000226907"/>
    <n v="0.98593968764044382"/>
    <n v="6.8318220185583431"/>
    <n v="478.96604777663822"/>
    <n v="0.98593690412549873"/>
    <n v="6.8609166415467291"/>
    <n v="478.93695315364982"/>
    <n v="0.9858770137373406"/>
  </r>
  <r>
    <x v="678"/>
    <x v="4"/>
    <d v="2017-12-17T00:00:00"/>
    <n v="530.77299705542623"/>
    <n v="648.72255195663206"/>
    <n v="518.79053997804385"/>
    <n v="6.2515002178466714"/>
    <n v="6.2743344290001657"/>
    <n v="78.633036600803891"/>
    <n v="77.86212447961438"/>
    <n v="78.243764142384066"/>
    <n v="4.359829134773598"/>
    <n v="4.3647919241157274"/>
    <n v="39.316518300401945"/>
    <n v="39.150392166738271"/>
    <n v="39.199736562875998"/>
    <n v="3.6686700264390395"/>
    <n v="3.6716447435557824"/>
    <x v="678"/>
    <n v="6.2523153236382978"/>
    <x v="0"/>
    <n v="51"/>
    <x v="678"/>
    <n v="14.27999937905931"/>
    <x v="0"/>
    <n v="0"/>
    <n v="0"/>
    <n v="0"/>
    <n v="0"/>
    <n v="1"/>
    <n v="0"/>
    <n v="1851.710095020371"/>
    <n v="-1332.4965134801587"/>
    <n v="2.5663745342088262"/>
    <n v="2059.4851444834876"/>
    <n v="-1540.2715629432753"/>
    <n v="2.9665471353314041"/>
    <n v="2027.8743339351599"/>
    <n v="-1508.6607523949476"/>
    <n v="2.9056650404244175"/>
    <n v="1109.1883013063511"/>
    <n v="-589.97471976613883"/>
    <n v="1.1362852220005848"/>
    <n v="1106.6182820086819"/>
    <n v="-587.40470046846963"/>
    <n v="1.1313353913546964"/>
    <n v="989.11841325042133"/>
    <n v="-469.90483171020901"/>
    <n v="0.90503185667113673"/>
    <n v="6.872621365927734"/>
    <n v="512.34096017428453"/>
    <n v="0.98676340217152902"/>
    <n v="6.8676612623543063"/>
    <n v="512.345920277858"/>
    <n v="0.98677295527982556"/>
    <n v="6.8570159523061269"/>
    <n v="512.35656558790618"/>
    <n v="0.98679345803712359"/>
    <n v="6.8322808762037255"/>
    <n v="512.38130066400856"/>
    <n v="0.98684109753844218"/>
    <n v="6.8329478107036064"/>
    <n v="512.38063372950876"/>
    <n v="0.98683981302947799"/>
    <n v="6.8637891528926698"/>
    <n v="512.34979238731967"/>
    <n v="0.98678041292269036"/>
  </r>
  <r>
    <x v="679"/>
    <x v="4"/>
    <d v="2017-12-24T00:00:00"/>
    <n v="536.08072702598042"/>
    <n v="655.20977747619827"/>
    <n v="523.97759609242473"/>
    <n v="6.26144892785819"/>
    <n v="6.2842847598533336"/>
    <n v="79.419366966811921"/>
    <n v="78.640745723213143"/>
    <n v="79.026201783807906"/>
    <n v="4.3697794656267668"/>
    <n v="4.3747422549688952"/>
    <n v="39.709683483405961"/>
    <n v="39.54189608840565"/>
    <n v="39.591733928504752"/>
    <n v="3.6786203572922074"/>
    <n v="3.6815950744089503"/>
    <x v="679"/>
    <n v="6.415479457332026"/>
    <x v="0"/>
    <n v="52"/>
    <x v="679"/>
    <n v="14.309848750777164"/>
    <x v="0"/>
    <n v="0"/>
    <n v="0"/>
    <n v="0"/>
    <n v="0"/>
    <n v="1"/>
    <n v="0"/>
    <n v="1856.9298705160113"/>
    <n v="-1245.6961194381595"/>
    <n v="2.038002838098345"/>
    <n v="2062.9371778883469"/>
    <n v="-1451.7034268104951"/>
    <n v="2.3750380672705917"/>
    <n v="2030.145775457263"/>
    <n v="-1418.9120243794112"/>
    <n v="2.3213901749981845"/>
    <n v="1110.3590838060402"/>
    <n v="-499.12533272818837"/>
    <n v="0.81658666892662413"/>
    <n v="1108.0034778896429"/>
    <n v="-496.76972681179109"/>
    <n v="0.81273281446874546"/>
    <n v="990.8295693982725"/>
    <n v="-379.59581832042068"/>
    <n v="0.62103216265633243"/>
    <n v="6.8737227132177345"/>
    <n v="604.3600283646341"/>
    <n v="0.98875434692358433"/>
    <n v="6.8683711283580822"/>
    <n v="604.36537994949379"/>
    <n v="0.98876310230538422"/>
    <n v="6.8601664006374588"/>
    <n v="604.37358467721435"/>
    <n v="0.98877652552965178"/>
    <n v="6.8340919594799434"/>
    <n v="604.39965911837191"/>
    <n v="0.98881918423609849"/>
    <n v="6.8340734817730908"/>
    <n v="604.39967759607873"/>
    <n v="0.98881921446627929"/>
    <n v="6.8666617333164011"/>
    <n v="604.36708934453543"/>
    <n v="0.98876589893603273"/>
  </r>
  <r>
    <x v="680"/>
    <x v="4"/>
    <d v="2017-12-31T00:00:00"/>
    <n v="541.44153429624021"/>
    <n v="661.7618752509602"/>
    <n v="529.21677755356927"/>
    <n v="6.2713981353542181"/>
    <n v="6.2942350907065023"/>
    <n v="80.21356063648004"/>
    <n v="79.427153179846584"/>
    <n v="79.81646380164598"/>
    <n v="4.3797297964799347"/>
    <n v="4.3846925858220631"/>
    <n v="40.106780318240013"/>
    <n v="39.937315049289701"/>
    <n v="39.987651267789794"/>
    <n v="3.6885706881453753"/>
    <n v="3.6915454052621182"/>
    <x v="680"/>
    <n v="6.2026705203805683"/>
    <x v="0"/>
    <n v="53"/>
    <x v="680"/>
    <n v="14.339698619979529"/>
    <x v="0"/>
    <n v="0"/>
    <n v="0"/>
    <n v="0"/>
    <n v="0"/>
    <n v="1"/>
    <n v="0"/>
    <n v="1862.2018437666084"/>
    <n v="-1368.1351476874509"/>
    <n v="2.7691304808536481"/>
    <n v="2066.4237316272556"/>
    <n v="-1572.3570355480981"/>
    <n v="3.1824793049725839"/>
    <n v="2032.4399313945871"/>
    <n v="-1538.3732353154296"/>
    <n v="3.1136954737563549"/>
    <n v="1111.5415741307263"/>
    <n v="-617.47487805156879"/>
    <n v="1.2497804101182308"/>
    <n v="1109.4025257294134"/>
    <n v="-615.33582965025585"/>
    <n v="1.2454509371578224"/>
    <n v="992.55783710760215"/>
    <n v="-498.49114102844459"/>
    <n v="1.008955157237674"/>
    <n v="6.8748240605077351"/>
    <n v="487.1918720186498"/>
    <n v="0.98608523076931642"/>
    <n v="6.8690809943618589"/>
    <n v="487.1976150847957"/>
    <n v="0.98609685483989529"/>
    <n v="6.8633168489687906"/>
    <n v="487.20337923018877"/>
    <n v="0.98610852157525475"/>
    <n v="6.8359030427561613"/>
    <n v="487.23079303640139"/>
    <n v="0.98616400761879941"/>
    <n v="6.8351990689283868"/>
    <n v="487.23149701022919"/>
    <n v="0.98616543247466071"/>
    <n v="6.8695343616159903"/>
    <n v="487.19716171754158"/>
    <n v="0.98609593721630773"/>
  </r>
  <r>
    <x v="681"/>
    <x v="4"/>
    <d v="2018-01-07T00:00:00"/>
    <n v="546.85594963920266"/>
    <n v="668.37949400346986"/>
    <n v="534.50852917925931"/>
    <n v="6.2813476876422909"/>
    <n v="6.3041854215596702"/>
    <n v="81.01569624284484"/>
    <n v="80.221424711345719"/>
    <n v="80.61462843966244"/>
    <n v="4.3896801273331025"/>
    <n v="4.3946429166752319"/>
    <n v="40.507848121422413"/>
    <n v="40.3366881997826"/>
    <n v="40.387527780467693"/>
    <n v="3.6985210189985431"/>
    <n v="3.701495736115286"/>
    <x v="681"/>
    <n v="6.3107983647138211"/>
    <x v="1"/>
    <n v="2"/>
    <x v="681"/>
    <n v="14.369548833973935"/>
    <x v="0"/>
    <n v="0"/>
    <n v="0"/>
    <n v="0"/>
    <n v="0"/>
    <n v="1"/>
    <n v="0"/>
    <n v="1867.5265367497113"/>
    <n v="-1317.0422761173315"/>
    <n v="2.3925157725751376"/>
    <n v="2069.945150903553"/>
    <n v="-1519.4608902711732"/>
    <n v="2.7602258573672245"/>
    <n v="2034.7570288912843"/>
    <n v="-1484.2727682589045"/>
    <n v="2.6963037354670534"/>
    <n v="1112.7358893586591"/>
    <n v="-562.25162872627925"/>
    <n v="1.0213763933602416"/>
    <n v="1110.8155640475818"/>
    <n v="-560.331303415202"/>
    <n v="1.0178879642653365"/>
    <n v="994.30338749402517"/>
    <n v="-443.81912686164537"/>
    <n v="0.80623399904622028"/>
    <n v="6.8759254077977356"/>
    <n v="543.60833522458211"/>
    <n v="0.98750931516207419"/>
    <n v="6.8697908603656348"/>
    <n v="543.61446977201422"/>
    <n v="0.98752045907275576"/>
    <n v="6.8664672973001233"/>
    <n v="543.61779333507968"/>
    <n v="0.98752649659880898"/>
    <n v="6.8377141260323793"/>
    <n v="543.64654650634748"/>
    <n v="0.98757872910266797"/>
    <n v="6.8363245979251994"/>
    <n v="543.64793603445457"/>
    <n v="0.98758125329492275"/>
    <n v="6.8724070230969438"/>
    <n v="543.61185360928289"/>
    <n v="0.9875157065976744"/>
  </r>
  <r>
    <x v="682"/>
    <x v="4"/>
    <d v="2018-01-14T00:00:00"/>
    <n v="552.32450913559467"/>
    <n v="675.06328894350463"/>
    <n v="539.85332316615984"/>
    <n v="6.2912974788955331"/>
    <n v="6.3141357524128381"/>
    <n v="81.82585320527329"/>
    <n v="81.023638958309505"/>
    <n v="81.420774724059072"/>
    <n v="4.3996304581862704"/>
    <n v="4.4045932475283998"/>
    <n v="40.912926602636645"/>
    <n v="40.740055081780426"/>
    <n v="40.791403058272373"/>
    <n v="3.7084713498517115"/>
    <n v="3.7114460669684544"/>
    <x v="682"/>
    <n v="6.2116212972133358"/>
    <x v="1"/>
    <n v="3"/>
    <x v="682"/>
    <n v="14.399399286933514"/>
    <x v="0"/>
    <n v="0"/>
    <n v="0"/>
    <n v="0"/>
    <n v="0"/>
    <n v="1"/>
    <n v="0"/>
    <n v="1872.904476662645"/>
    <n v="-1374.3956492404839"/>
    <n v="2.7570136648284058"/>
    <n v="2073.5017843726137"/>
    <n v="-1574.9929569504525"/>
    <n v="3.1594083601185119"/>
    <n v="2037.0972973629489"/>
    <n v="-1538.5884699407877"/>
    <n v="3.0863815950802356"/>
    <n v="1113.9421477388714"/>
    <n v="-615.43332031671025"/>
    <n v="1.2345484903430441"/>
    <n v="1112.2427327489318"/>
    <n v="-613.73390532677058"/>
    <n v="1.2311394935581177"/>
    <n v="996.06639338431251"/>
    <n v="-497.55756596215133"/>
    <n v="0.99809178612758187"/>
    <n v="6.8770267550877371"/>
    <n v="491.63180066707343"/>
    <n v="0.98620480445521996"/>
    <n v="6.8705007263694116"/>
    <n v="491.63832669579176"/>
    <n v="0.98621789555483408"/>
    <n v="6.8696177456314551"/>
    <n v="491.63920967652973"/>
    <n v="0.98621966679877082"/>
    <n v="6.8395252093085972"/>
    <n v="491.66930221285259"/>
    <n v="0.98628003190098668"/>
    <n v="6.837450086614087"/>
    <n v="491.67137733554711"/>
    <n v="0.98628419456086425"/>
    <n v="6.8752797075749195"/>
    <n v="491.63354771458626"/>
    <n v="0.98620830900201373"/>
  </r>
  <r>
    <x v="683"/>
    <x v="4"/>
    <d v="2018-01-21T00:00:00"/>
    <n v="557.84775422695066"/>
    <n v="681.81392183293974"/>
    <n v="545.25165248439703"/>
    <n v="6.3012474357683832"/>
    <n v="6.324086083266006"/>
    <n v="82.644111737326028"/>
    <n v="81.833875347817767"/>
    <n v="82.234982471299659"/>
    <n v="4.4095807890394392"/>
    <n v="4.4145435783815676"/>
    <n v="41.322055868663014"/>
    <n v="41.147455632598238"/>
    <n v="41.199317088855103"/>
    <n v="3.7184216807048798"/>
    <n v="3.7213963978216227"/>
    <x v="683"/>
    <n v="6.2993708900432566"/>
    <x v="1"/>
    <n v="4"/>
    <x v="683"/>
    <n v="14.429249905512703"/>
    <x v="0"/>
    <n v="0"/>
    <n v="0"/>
    <n v="0"/>
    <n v="0"/>
    <n v="1"/>
    <n v="0"/>
    <n v="1878.3361959747083"/>
    <n v="-1334.1067737170424"/>
    <n v="2.4513683368728434"/>
    <n v="2077.0939841763648"/>
    <n v="-1532.8645619186991"/>
    <n v="2.8165778975341089"/>
    <n v="2039.4609685193298"/>
    <n v="-1495.2315462616639"/>
    <n v="2.7474287223555245"/>
    <n v="1115.1604687028857"/>
    <n v="-570.93104644521998"/>
    <n v="1.0490631764758067"/>
    <n v="1113.6841731372954"/>
    <n v="-569.45475087962961"/>
    <n v="1.0463505418676553"/>
    <n v="997.84702933350263"/>
    <n v="-453.61760707583687"/>
    <n v="0.83350437981478942"/>
    <n v="6.8781281023777368"/>
    <n v="537.35129415528797"/>
    <n v="0.98736171213631785"/>
    <n v="6.8712105923731883"/>
    <n v="537.35821166529263"/>
    <n v="0.9873744227868666"/>
    <n v="6.8727681939627878"/>
    <n v="537.35665406370299"/>
    <n v="0.98737156075566079"/>
    <n v="6.8413362925848151"/>
    <n v="537.3880859650809"/>
    <n v="0.98742931562905134"/>
    <n v="6.8385755473667587"/>
    <n v="537.390846710299"/>
    <n v="0.98743438838900366"/>
    <n v="6.8781524079914433"/>
    <n v="537.35126984967428"/>
    <n v="0.98736166747571574"/>
  </r>
  <r>
    <x v="684"/>
    <x v="4"/>
    <d v="2018-01-28T00:00:00"/>
    <n v="563.42623176922007"/>
    <n v="688.63206105126892"/>
    <n v="550.70402626984389"/>
    <n v="6.3111975074271891"/>
    <n v="6.3340364141191738"/>
    <n v="83.470552854699264"/>
    <n v="82.652214101258522"/>
    <n v="83.057332296012646"/>
    <n v="4.4195311198926071"/>
    <n v="4.4244939092347355"/>
    <n v="41.735276427349632"/>
    <n v="41.558930188924208"/>
    <n v="41.611310259743647"/>
    <n v="3.7283720115580476"/>
    <n v="3.7313467286747906"/>
    <x v="684"/>
    <n v="6.2339448418599561"/>
    <x v="1"/>
    <n v="5"/>
    <x v="684"/>
    <n v="14.459100638877842"/>
    <x v="0"/>
    <n v="0"/>
    <n v="0"/>
    <n v="0"/>
    <n v="0"/>
    <n v="1"/>
    <n v="0"/>
    <n v="1883.8222324798921"/>
    <n v="-1374.0597779090967"/>
    <n v="2.6954903516109554"/>
    <n v="2080.7221059781532"/>
    <n v="-1570.9596514073578"/>
    <n v="3.0817484444397905"/>
    <n v="2041.8482763872744"/>
    <n v="-1532.085821816479"/>
    <n v="3.0054897297339194"/>
    <n v="1116.3909728765402"/>
    <n v="-606.62851830574493"/>
    <n v="1.1900219658517377"/>
    <n v="1115.1400279295426"/>
    <n v="-605.37757335874733"/>
    <n v="1.1875679896206892"/>
    <n v="999.64547164218459"/>
    <n v="-489.8830170713893"/>
    <n v="0.96100254673298002"/>
    <n v="6.8792294496677382"/>
    <n v="502.88322512112757"/>
    <n v="0.98650502917979743"/>
    <n v="6.8719204583769642"/>
    <n v="502.89053411241832"/>
    <n v="0.98651936721357225"/>
    <n v="6.8759186422941196"/>
    <n v="502.88653592850119"/>
    <n v="0.98651152398408115"/>
    <n v="6.8431473758610339"/>
    <n v="502.91930719493428"/>
    <n v="0.98657581131269712"/>
    <n v="6.8397009887576816"/>
    <n v="502.92275358203761"/>
    <n v="0.98658257208346878"/>
    <n v="6.8810251194544936"/>
    <n v="502.88142945134081"/>
    <n v="0.98650150661792446"/>
  </r>
  <r>
    <x v="685"/>
    <x v="4"/>
    <d v="2018-02-04T00:00:00"/>
    <n v="569.06049408691229"/>
    <n v="695.51838166178163"/>
    <n v="556.21096661496438"/>
    <n v="6.321147658640661"/>
    <n v="6.3439867449723426"/>
    <n v="84.305258383246269"/>
    <n v="83.478736242252396"/>
    <n v="83.887905618972766"/>
    <n v="4.4294814507457749"/>
    <n v="4.4344442400879043"/>
    <n v="42.152629191623134"/>
    <n v="41.974519490813449"/>
    <n v="42.027423362341082"/>
    <n v="3.7383223424112155"/>
    <n v="3.7412970595279584"/>
    <x v="685"/>
    <n v="6.4535644792825151"/>
    <x v="1"/>
    <n v="6"/>
    <x v="685"/>
    <n v="14.488951451797652"/>
    <x v="0"/>
    <n v="0"/>
    <n v="0"/>
    <n v="0"/>
    <n v="0"/>
    <n v="1"/>
    <n v="0"/>
    <n v="1889.3631293501278"/>
    <n v="-1254.4015581397305"/>
    <n v="1.9755550808350872"/>
    <n v="2084.3865089979595"/>
    <n v="-1449.4249377875622"/>
    <n v="2.2826971009042194"/>
    <n v="2044.2594573338988"/>
    <n v="-1409.2978861235015"/>
    <n v="2.2195010690757604"/>
    <n v="1117.6337820919312"/>
    <n v="-482.67221088153383"/>
    <n v="0.76015972110160701"/>
    <n v="1116.6104412697123"/>
    <n v="-481.64887005931496"/>
    <n v="0.75854806321770063"/>
    <n v="1001.4618983739534"/>
    <n v="-366.50032716355611"/>
    <n v="0.57720080045933142"/>
    <n v="6.8803307969577387"/>
    <n v="628.08124041343956"/>
    <n v="0.98916417763071529"/>
    <n v="6.872630324380741"/>
    <n v="628.08894088601653"/>
    <n v="0.98917630509311005"/>
    <n v="6.8790690906254524"/>
    <n v="628.0825021197719"/>
    <n v="0.98916616469007379"/>
    <n v="6.8449584591372519"/>
    <n v="628.11661275126005"/>
    <n v="0.98921988547103878"/>
    <n v="6.8408264167295627"/>
    <n v="628.12074479366777"/>
    <n v="0.98922639301825899"/>
    <n v="6.8838978385735574"/>
    <n v="628.07767337182372"/>
    <n v="0.98915855990237145"/>
  </r>
  <r>
    <x v="686"/>
    <x v="4"/>
    <d v="2018-02-11T00:00:00"/>
    <n v="574.75109902778138"/>
    <n v="702.47356547839945"/>
    <n v="561.77300633880941"/>
    <n v="6.331097864991051"/>
    <n v="6.3539370758255105"/>
    <n v="85.148310967078729"/>
    <n v="84.313523604665562"/>
    <n v="84.726784675162492"/>
    <n v="4.4394317815989428"/>
    <n v="4.4443945709410722"/>
    <n v="42.574155483539364"/>
    <n v="42.394264685721588"/>
    <n v="42.447697595964492"/>
    <n v="3.7482726732643838"/>
    <n v="3.7512473903811268"/>
    <x v="686"/>
    <n v="6.4341689207349431"/>
    <x v="1"/>
    <n v="7"/>
    <x v="686"/>
    <n v="14.518802319854377"/>
    <x v="0"/>
    <n v="0"/>
    <n v="0"/>
    <n v="0"/>
    <n v="0"/>
    <n v="1"/>
    <n v="0"/>
    <n v="1894.9594351890657"/>
    <n v="-1272.1946343676091"/>
    <n v="2.0428171802412778"/>
    <n v="2088.087556047964"/>
    <n v="-1465.3227552265073"/>
    <n v="2.3529312403232749"/>
    <n v="2046.6947500899892"/>
    <n v="-1423.9299492685325"/>
    <n v="2.2864650464995782"/>
    <n v="1118.889019399476"/>
    <n v="-496.12421857801928"/>
    <n v="0.7966478161957895"/>
    <n v="1118.0955587432834"/>
    <n v="-495.33075792182672"/>
    <n v="0.79537372258107986"/>
    <n v="1003.29648937304"/>
    <n v="-380.53168855158333"/>
    <n v="0.61103596100750035"/>
    <n v="6.8814321442477393"/>
    <n v="615.88336867720898"/>
    <n v="0.98895019093055558"/>
    <n v="6.8733401903845168"/>
    <n v="615.89146063107216"/>
    <n v="0.98896318452597476"/>
    <n v="6.8822195389567842"/>
    <n v="615.88258128249993"/>
    <n v="0.98894892657729083"/>
    <n v="6.8467695424134698"/>
    <n v="615.91803127904325"/>
    <n v="0.98900585014859188"/>
    <n v="6.8419518354011162"/>
    <n v="615.92284898605556"/>
    <n v="0.98901358614620438"/>
    <n v="6.8867705629987706"/>
    <n v="615.8780302584579"/>
    <n v="0.98894161880389708"/>
  </r>
  <r>
    <x v="687"/>
    <x v="4"/>
    <d v="2018-02-18T00:00:00"/>
    <n v="580.49861001805925"/>
    <n v="709.49830113318353"/>
    <n v="567.39068744258429"/>
    <n v="6.341048109555155"/>
    <n v="6.3638874066786784"/>
    <n v="85.999794076749509"/>
    <n v="85.156658840707536"/>
    <n v="85.574052521914126"/>
    <n v="4.4493821124521107"/>
    <n v="4.45434490179424"/>
    <n v="42.999897038374755"/>
    <n v="42.818207332578801"/>
    <n v="42.872174571924134"/>
    <n v="3.7582230041175517"/>
    <n v="3.7611977212342946"/>
    <x v="687"/>
    <n v="6.3449473931281748"/>
    <x v="1"/>
    <n v="8"/>
    <x v="687"/>
    <n v="14.548653226124818"/>
    <x v="0"/>
    <n v="0"/>
    <n v="0"/>
    <n v="0"/>
    <n v="0"/>
    <n v="1"/>
    <n v="0"/>
    <n v="1900.6117040863933"/>
    <n v="-1331.004280423896"/>
    <n v="2.3367045883386179"/>
    <n v="2091.8256135684687"/>
    <n v="-1522.2181899059715"/>
    <n v="2.6723987902375264"/>
    <n v="2049.1543957736403"/>
    <n v="-1479.5469721111431"/>
    <n v="2.5974854095086406"/>
    <n v="1120.1568090800965"/>
    <n v="-550.54938541759941"/>
    <n v="0.9665418015053997"/>
    <n v="1119.5955273915906"/>
    <n v="-549.9881037290935"/>
    <n v="0.96555641812521664"/>
    <n v="1005.1494262821174"/>
    <n v="-435.54200261962023"/>
    <n v="0.76463540418617659"/>
    <n v="6.8825334915377399"/>
    <n v="562.72489017095938"/>
    <n v="0.98791705794969453"/>
    <n v="6.8740500563882936"/>
    <n v="562.73337360610878"/>
    <n v="0.98793195142684564"/>
    <n v="6.885369987288116"/>
    <n v="562.72205367520905"/>
    <n v="0.9879120782116636"/>
    <n v="6.8485806256896886"/>
    <n v="562.75884303680743"/>
    <n v="0.98797666543449481"/>
    <n v="6.8430772476268942"/>
    <n v="562.76434641487026"/>
    <n v="0.98798632713803691"/>
    <n v="6.889643291101514"/>
    <n v="562.71778037139563"/>
    <n v="0.98790457602044224"/>
  </r>
  <r>
    <x v="688"/>
    <x v="4"/>
    <d v="2018-02-25T00:00:00"/>
    <n v="586.30359611823985"/>
    <n v="716.59328414451534"/>
    <n v="573.06456004528093"/>
    <n v="6.3509983806040173"/>
    <n v="6.3738377375318462"/>
    <n v="86.859792017517009"/>
    <n v="86.008225429112272"/>
    <n v="86.429793047133259"/>
    <n v="4.4593324433052794"/>
    <n v="4.4642952326474079"/>
    <n v="43.429896008758504"/>
    <n v="43.246389405904594"/>
    <n v="43.300896317643378"/>
    <n v="3.76817333497072"/>
    <n v="3.771148052087463"/>
    <x v="688"/>
    <n v="6.3566162017704118"/>
    <x v="1"/>
    <n v="9"/>
    <x v="688"/>
    <n v="14.578504158880017"/>
    <x v="0"/>
    <n v="0"/>
    <n v="0"/>
    <n v="0"/>
    <n v="0"/>
    <n v="1"/>
    <n v="0"/>
    <n v="1906.3204956726941"/>
    <n v="-1330.0275015203042"/>
    <n v="2.3079015622539449"/>
    <n v="2095.6010516641782"/>
    <n v="-1519.3080575117883"/>
    <n v="2.6363465683742731"/>
    <n v="2051.6386379141281"/>
    <n v="-1475.3456437617383"/>
    <n v="2.5600617372273846"/>
    <n v="1121.4372766575229"/>
    <n v="-545.14428250513299"/>
    <n v="0.9459498693141839"/>
    <n v="1121.1104957263806"/>
    <n v="-544.81750157399063"/>
    <n v="0.94538282974497478"/>
    <n v="1007.0208925602855"/>
    <n v="-430.72789840789551"/>
    <n v="0.74741130428178959"/>
    <n v="6.8836348388277404"/>
    <n v="569.40935931356216"/>
    <n v="0.98805532097617776"/>
    <n v="6.8747599223920695"/>
    <n v="569.41823422999789"/>
    <n v="0.98807072098368398"/>
    <n v="6.8885204356194487"/>
    <n v="569.40447371677055"/>
    <n v="0.98804684334962112"/>
    <n v="6.8503917089659057"/>
    <n v="569.44260244342399"/>
    <n v="0.98811300540093938"/>
    <n v="6.8442026553853026"/>
    <n v="569.44879149700466"/>
    <n v="0.98812374482280196"/>
    <n v="6.8925160217530408"/>
    <n v="569.40047813063688"/>
    <n v="0.98803991009488057"/>
  </r>
  <r>
    <x v="689"/>
    <x v="4"/>
    <d v="2018-03-04T00:00:00"/>
    <n v="592.16663207942236"/>
    <n v="723.75921698596062"/>
    <n v="578.79518165552338"/>
    <n v="6.3609486700086553"/>
    <n v="6.383788068385015"/>
    <n v="87.728389937692185"/>
    <n v="86.868307683402236"/>
    <n v="87.294090977604597"/>
    <n v="4.4692827741584473"/>
    <n v="4.4742455635005767"/>
    <n v="43.864194968846093"/>
    <n v="43.678853299963642"/>
    <n v="43.733905280819812"/>
    <n v="3.7781236658238879"/>
    <n v="3.7810983829406308"/>
    <x v="689"/>
    <n v="6.3486341606092251"/>
    <x v="1"/>
    <n v="10"/>
    <x v="689"/>
    <n v="14.60835510999099"/>
    <x v="0"/>
    <n v="0"/>
    <n v="0"/>
    <n v="0"/>
    <n v="0"/>
    <n v="1"/>
    <n v="0"/>
    <n v="1912.0863751748577"/>
    <n v="-1340.3750654996147"/>
    <n v="2.3444963267580032"/>
    <n v="2099.4142441408449"/>
    <n v="-1527.7029344656016"/>
    <n v="2.6721579731095462"/>
    <n v="2054.147722476021"/>
    <n v="-1482.4364128007778"/>
    <n v="2.5929807364539741"/>
    <n v="1122.7305489107239"/>
    <n v="-551.01923923548077"/>
    <n v="0.96380678484125781"/>
    <n v="1122.6406137445188"/>
    <n v="-550.92930406927564"/>
    <n v="0.96364947613547725"/>
    <n v="1008.9110735012354"/>
    <n v="-437.19976382599225"/>
    <n v="0.7647212088113855"/>
    <n v="6.884736186117741"/>
    <n v="564.82657348912539"/>
    <n v="0.98795767012195623"/>
    <n v="6.8754697883958462"/>
    <n v="564.83583988684722"/>
    <n v="0.98797387829829453"/>
    <n v="6.8916708839507805"/>
    <n v="564.81963879129239"/>
    <n v="0.98794554040243576"/>
    <n v="6.8522027922421245"/>
    <n v="564.859106883001"/>
    <n v="0.98801457540496362"/>
    <n v="6.8453280600475148"/>
    <n v="564.86598161519555"/>
    <n v="0.98802660023651445"/>
    <n v="6.8953887541710523"/>
    <n v="564.81592092107201"/>
    <n v="0.98793903734720945"/>
  </r>
  <r>
    <x v="690"/>
    <x v="4"/>
    <d v="2018-03-11T00:00:00"/>
    <n v="598.08829840021644"/>
    <n v="730.99680915582019"/>
    <n v="584.58311667893122"/>
    <n v="6.3708989721351177"/>
    <n v="6.3937383992381829"/>
    <n v="88.605673837069119"/>
    <n v="87.73699076023567"/>
    <n v="88.167031887380659"/>
    <n v="4.4792331050116152"/>
    <n v="4.4841958943537445"/>
    <n v="44.302836918534553"/>
    <n v="44.115641832963277"/>
    <n v="44.17124433362801"/>
    <n v="3.7880739966770562"/>
    <n v="3.7910487137937992"/>
    <x v="690"/>
    <n v="6.4665455880858778"/>
    <x v="1"/>
    <n v="11"/>
    <x v="690"/>
    <n v="14.638206073823788"/>
    <x v="0"/>
    <n v="0"/>
    <n v="0"/>
    <n v="0"/>
    <n v="0"/>
    <n v="1"/>
    <n v="0"/>
    <n v="1917.9099134720429"/>
    <n v="-1274.6521063482874"/>
    <n v="1.9815571489877906"/>
    <n v="2103.2655685422783"/>
    <n v="-1460.0077614185225"/>
    <n v="2.2697085760167588"/>
    <n v="2056.6818978835327"/>
    <n v="-1413.4240907597768"/>
    <n v="2.1972902234637779"/>
    <n v="1124.0367538864566"/>
    <n v="-480.77894676270091"/>
    <n v="0.74741253263981666"/>
    <n v="1124.186032942838"/>
    <n v="-480.92822581908229"/>
    <n v="0.74764459986811638"/>
    <n v="1010.8201562515947"/>
    <n v="-367.56234912783896"/>
    <n v="0.57140752130370032"/>
    <n v="6.8858375334077415"/>
    <n v="636.37196959034793"/>
    <n v="0.98929536889074554"/>
    <n v="6.876179654399623"/>
    <n v="636.38162746935609"/>
    <n v="0.98931038290052697"/>
    <n v="6.8948213322821132"/>
    <n v="636.36298579147353"/>
    <n v="0.98928140279694166"/>
    <n v="6.8540138755183424"/>
    <n v="636.40379324823732"/>
    <n v="0.9893448415244811"/>
    <n v="6.8464534625638489"/>
    <n v="636.41135366119181"/>
    <n v="0.98935659484153493"/>
    <n v="6.8982614878133601"/>
    <n v="636.35954563594237"/>
    <n v="0.98927605477707603"/>
  </r>
  <r>
    <x v="691"/>
    <x v="4"/>
    <d v="2018-03-18T00:00:00"/>
    <n v="604.06918138421861"/>
    <n v="738.30677724737825"/>
    <n v="590.42893609051737"/>
    <n v="6.3808492830786872"/>
    <n v="6.4036887300913508"/>
    <n v="89.491730575439789"/>
    <n v="88.61436066783773"/>
    <n v="89.048702206254461"/>
    <n v="4.4891834358647831"/>
    <n v="4.4941462252069124"/>
    <n v="44.745865287719894"/>
    <n v="44.556798251292904"/>
    <n v="44.612956776964289"/>
    <n v="3.7980243275302241"/>
    <n v="3.800999044646967"/>
    <x v="691"/>
    <n v="6.3317018294757563"/>
    <x v="1"/>
    <n v="12"/>
    <x v="691"/>
    <n v="14.668057046473695"/>
    <x v="0"/>
    <n v="0"/>
    <n v="0"/>
    <n v="0"/>
    <n v="0"/>
    <n v="1"/>
    <n v="0"/>
    <n v="1923.7916871522002"/>
    <n v="-1361.6792873886252"/>
    <n v="2.4224323960143006"/>
    <n v="2107.1554061877259"/>
    <n v="-1545.0430064241509"/>
    <n v="2.7486371179038174"/>
    <n v="2059.2414150451195"/>
    <n v="-1497.1290152815445"/>
    <n v="2.6633979537032784"/>
    <n v="1125.3560209119469"/>
    <n v="-563.24362114837197"/>
    <n v="1.0020124469505971"/>
    <n v="1125.7469063331405"/>
    <n v="-563.63450656956559"/>
    <n v="1.0027078335340598"/>
    <n v="1012.7483298294576"/>
    <n v="-450.63593006588269"/>
    <n v="0.80168295567829617"/>
    <n v="6.886938880697743"/>
    <n v="555.2254608828772"/>
    <n v="0.98774811072733082"/>
    <n v="6.8768895204033988"/>
    <n v="555.23551024317146"/>
    <n v="0.9877659885757798"/>
    <n v="6.8979717806134451"/>
    <n v="555.21442798296141"/>
    <n v="0.98772848315832429"/>
    <n v="6.8558249587945603"/>
    <n v="555.25657480478037"/>
    <n v="0.98780346250735962"/>
    <n v="6.847578863592938"/>
    <n v="555.26482089998194"/>
    <n v="0.98781813234066163"/>
    <n v="6.9011342223041892"/>
    <n v="555.21126554127068"/>
    <n v="0.98772285716307473"/>
  </r>
  <r>
    <x v="692"/>
    <x v="4"/>
    <d v="2018-03-25T00:00:00"/>
    <n v="610.10987319806077"/>
    <n v="745.6898450198521"/>
    <n v="596.33321722278038"/>
    <n v="6.3907996001331231"/>
    <n v="6.4136390609445186"/>
    <n v="90.386647881194193"/>
    <n v="89.500504274515961"/>
    <n v="89.939189228316991"/>
    <n v="4.4991337667179518"/>
    <n v="4.5040965560600803"/>
    <n v="45.193323940597097"/>
    <n v="45.002366233805837"/>
    <n v="45.059086344733934"/>
    <n v="3.8079746583833924"/>
    <n v="3.8109493755001353"/>
    <x v="692"/>
    <n v="6.3287663144542297"/>
    <x v="1"/>
    <n v="13"/>
    <x v="692"/>
    <n v="14.697908025234467"/>
    <x v="0"/>
    <n v="0"/>
    <n v="0"/>
    <n v="0"/>
    <n v="0"/>
    <n v="1"/>
    <n v="0"/>
    <n v="1929.732278569159"/>
    <n v="-1369.2675486359094"/>
    <n v="2.443093160918417"/>
    <n v="2111.0841422096282"/>
    <n v="-1550.6194122763786"/>
    <n v="2.7666672485547039"/>
    <n v="2061.8265273783222"/>
    <n v="-1501.3617974450726"/>
    <n v="2.6787801573595589"/>
    <n v="1126.6884806076919"/>
    <n v="-566.22375067444239"/>
    <n v="1.0102754382811543"/>
    <n v="1127.3233884573463"/>
    <n v="-566.85865852409677"/>
    <n v="1.0114082621962828"/>
    <n v="1014.6957851430992"/>
    <n v="-454.23105520984973"/>
    <n v="0.81045430863053236"/>
    <n v="6.8880402279877435"/>
    <n v="553.57668970526174"/>
    <n v="0.98771012722101514"/>
    <n v="6.8775993864071756"/>
    <n v="553.58713054684233"/>
    <n v="0.98772875612132405"/>
    <n v="6.9011222289447778"/>
    <n v="553.56360770430467"/>
    <n v="0.98768678587541681"/>
    <n v="6.8576360420707783"/>
    <n v="553.60709389117869"/>
    <n v="0.98776437539095896"/>
    <n v="6.8487042635912658"/>
    <n v="553.61602566965826"/>
    <n v="0.98778031177018599"/>
    <n v="6.9040069573831033"/>
    <n v="553.56072297586638"/>
    <n v="0.98768163884602456"/>
  </r>
  <r>
    <x v="693"/>
    <x v="4"/>
    <d v="2018-04-01T00:00:00"/>
    <n v="616.21097193004152"/>
    <n v="753.14674347005075"/>
    <n v="602.29654363495865"/>
    <n v="6.4007499214228138"/>
    <n v="6.4235893917976874"/>
    <n v="91.290514360006142"/>
    <n v="90.395509317261059"/>
    <n v="90.838581120600168"/>
    <n v="4.5090840975711197"/>
    <n v="4.5140468869132491"/>
    <n v="45.645257180003071"/>
    <n v="45.452389896143899"/>
    <n v="45.509677208181273"/>
    <n v="3.8179249892365603"/>
    <n v="3.8208997063533032"/>
    <x v="693"/>
    <n v="6.2907517368977866"/>
    <x v="1"/>
    <n v="14"/>
    <x v="693"/>
    <n v="14.727759008230494"/>
    <x v="0"/>
    <n v="0"/>
    <n v="0"/>
    <n v="0"/>
    <n v="0"/>
    <n v="1"/>
    <n v="0"/>
    <n v="1935.7322759002873"/>
    <n v="-1396.1734929863987"/>
    <n v="2.5876207323442326"/>
    <n v="2115.0521655917491"/>
    <n v="-1575.4933826778606"/>
    <n v="2.9199661511752346"/>
    <n v="2064.4374908348568"/>
    <n v="-1524.8787079209683"/>
    <n v="2.8261586248042474"/>
    <n v="1128.0342649003944"/>
    <n v="-588.475481986506"/>
    <n v="1.0906605556644686"/>
    <n v="1128.9156354027939"/>
    <n v="-589.35685248890547"/>
    <n v="1.0922940579450537"/>
    <n v="1016.6627150098772"/>
    <n v="-477.10393209598874"/>
    <n v="0.88424829176051567"/>
    <n v="6.8891415752777441"/>
    <n v="532.66964133861063"/>
    <n v="0.98723189799993072"/>
    <n v="6.8783092524109515"/>
    <n v="532.68047366147744"/>
    <n v="0.98725197426077538"/>
    <n v="6.9042726772761096"/>
    <n v="532.65451023661228"/>
    <n v="0.98720385452723136"/>
    <n v="6.8594471253469971"/>
    <n v="532.69933578854148"/>
    <n v="0.98728693268914558"/>
    <n v="6.8498296628752025"/>
    <n v="532.70895325101321"/>
    <n v="0.9873047573688214"/>
    <n v="6.9068796928696008"/>
    <n v="532.65190322101887"/>
    <n v="0.98719902277270155"/>
  </r>
  <r>
    <x v="694"/>
    <x v="4"/>
    <d v="2018-04-08T00:00:00"/>
    <n v="622.37308164934188"/>
    <n v="760.67821090475127"/>
    <n v="608.31950503927362"/>
    <n v="6.4107002456478295"/>
    <n v="6.4335397226508553"/>
    <n v="92.203419503606199"/>
    <n v="91.299464410433629"/>
    <n v="91.74696693180617"/>
    <n v="4.5190344284242876"/>
    <n v="4.5239972177664169"/>
    <n v="46.101709751803099"/>
    <n v="45.906913795105339"/>
    <n v="45.964773980263089"/>
    <n v="3.8278753200897286"/>
    <n v="3.8308500372064715"/>
    <x v="694"/>
    <n v="6.366572080763901"/>
    <x v="1"/>
    <n v="15"/>
    <x v="694"/>
    <n v="14.757609994161847"/>
    <x v="0"/>
    <n v="0"/>
    <n v="0"/>
    <n v="0"/>
    <n v="0"/>
    <n v="1"/>
    <n v="0"/>
    <n v="1941.7922732047268"/>
    <n v="-1359.7331197739129"/>
    <n v="2.3360737680341912"/>
    <n v="2119.0598692076919"/>
    <n v="-1537.000715776878"/>
    <n v="2.6406263121495135"/>
    <n v="2067.0745639259571"/>
    <n v="-1485.0154104951432"/>
    <n v="2.5513135593557137"/>
    <n v="1129.3935070360239"/>
    <n v="-547.33435360521003"/>
    <n v="0.94034145907520472"/>
    <n v="1130.5238048176961"/>
    <n v="-548.46465138688222"/>
    <n v="0.94228335411286523"/>
    <n v="1018.649314175323"/>
    <n v="-436.59016074450903"/>
    <n v="0.75007867872385248"/>
    <n v="6.8902429225677446"/>
    <n v="575.1689105082462"/>
    <n v="0.98816229779747511"/>
    <n v="6.8790191184147282"/>
    <n v="575.18013431239922"/>
    <n v="0.98818158072445406"/>
    <n v="6.9074231256074423"/>
    <n v="575.15173030520646"/>
    <n v="0.98813278154824424"/>
    <n v="6.861258208623215"/>
    <n v="575.19789522219071"/>
    <n v="0.98821209465020676"/>
    <n v="6.8509550616640187"/>
    <n v="575.20819836914995"/>
    <n v="0.98822979585273663"/>
    <n v="6.9097524286385816"/>
    <n v="575.1494010021753"/>
    <n v="0.98812877971609814"/>
  </r>
  <r>
    <x v="695"/>
    <x v="4"/>
    <d v="2018-04-15T00:00:00"/>
    <n v="628.59681246583523"/>
    <n v="768.28499301379861"/>
    <n v="614.40269726724205"/>
    <n v="6.4206505719072275"/>
    <n v="6.4434900535040232"/>
    <n v="93.125453698642261"/>
    <n v="92.212459054537945"/>
    <n v="92.664436601124237"/>
    <n v="4.5289847592774555"/>
    <n v="4.5339475486195848"/>
    <n v="46.56272684932113"/>
    <n v="46.365982933056387"/>
    <n v="46.424421720065716"/>
    <n v="3.8378256509428965"/>
    <n v="3.8408003680596394"/>
    <x v="695"/>
    <n v="6.438907757783654"/>
    <x v="1"/>
    <n v="16"/>
    <x v="695"/>
    <n v="14.78746098212758"/>
    <x v="0"/>
    <n v="0"/>
    <n v="0"/>
    <n v="0"/>
    <n v="0"/>
    <n v="1"/>
    <n v="0"/>
    <n v="1947.912870482211"/>
    <n v="-1322.1898851086016"/>
    <n v="2.1130594784194203"/>
    <n v="2123.1076498597936"/>
    <n v="-1497.3846644861842"/>
    <n v="2.3930472421308275"/>
    <n v="2069.7380077479679"/>
    <n v="-1444.0150223743585"/>
    <n v="2.3077544794237657"/>
    <n v="1130.7663415930099"/>
    <n v="-505.04335621940049"/>
    <n v="0.80713569426868192"/>
    <n v="1132.1480559267472"/>
    <n v="-506.42507055313786"/>
    <n v="0.8093438828218199"/>
    <n v="1020.6557793324232"/>
    <n v="-394.93279395881382"/>
    <n v="0.63116235649071706"/>
    <n v="6.8913442698577452"/>
    <n v="618.83164110375162"/>
    <n v="0.9889865892240749"/>
    <n v="6.8797289844185041"/>
    <n v="618.84325638919086"/>
    <n v="0.9890051522075527"/>
    <n v="6.9105735739387741"/>
    <n v="618.8124117996706"/>
    <n v="0.98895585788683693"/>
    <n v="6.8630692918994329"/>
    <n v="618.85991608170991"/>
    <n v="0.98903177691674271"/>
    <n v="6.852080460109681"/>
    <n v="618.87090491349966"/>
    <n v="0.98904933873250878"/>
    <n v="6.9126251646033428"/>
    <n v="618.81036020900603"/>
    <n v="0.98895257913455759"/>
  </r>
  <r>
    <x v="696"/>
    <x v="4"/>
    <d v="2018-04-22T00:00:00"/>
    <n v="634.88278059049355"/>
    <n v="775.9678429439366"/>
    <n v="620.54672226421746"/>
    <n v="6.4306008995765955"/>
    <n v="6.453440384357191"/>
    <n v="94.05670823562869"/>
    <n v="93.134583645083325"/>
    <n v="93.591080967135468"/>
    <n v="4.5389350901306234"/>
    <n v="4.5438978794727527"/>
    <n v="47.028354117814345"/>
    <n v="46.829642762386953"/>
    <n v="46.888665937266374"/>
    <n v="3.8477759817960644"/>
    <n v="3.8507506989128077"/>
    <x v="696"/>
    <n v="6.5322773246040624"/>
    <x v="1"/>
    <n v="17"/>
    <x v="696"/>
    <n v="14.817311971503283"/>
    <x v="0"/>
    <n v="0"/>
    <n v="0"/>
    <n v="0"/>
    <n v="0"/>
    <n v="1"/>
    <n v="0"/>
    <n v="1954.0946737324698"/>
    <n v="-1267.1338093714903"/>
    <n v="1.8445502140070174"/>
    <n v="2127.1959083184165"/>
    <n v="-1440.235043957437"/>
    <n v="2.0965314309384473"/>
    <n v="2072.428086008199"/>
    <n v="-1385.4672216472195"/>
    <n v="2.0168066239639435"/>
    <n v="1132.1529044955655"/>
    <n v="-445.19204013458602"/>
    <n v="0.648060265483551"/>
    <n v="1133.788549546889"/>
    <n v="-446.82768518590956"/>
    <n v="0.65044125272195075"/>
    <n v="1022.6823091410944"/>
    <n v="-335.72144478011489"/>
    <n v="0.48870534290538897"/>
    <n v="6.8924456171477457"/>
    <n v="680.06841874383178"/>
    <n v="0.98996675651449351"/>
    <n v="6.8804388504222809"/>
    <n v="680.08042551055723"/>
    <n v="0.98998423460873197"/>
    <n v="6.9137240222701069"/>
    <n v="680.04714033870937"/>
    <n v="0.98993578181676867"/>
    <n v="6.86488037517565"/>
    <n v="680.09598398580385"/>
    <n v="0.99000688287889382"/>
    <n v="6.8532058583175131"/>
    <n v="680.10765850266193"/>
    <n v="0.99002387732131947"/>
    <n v="6.9154979007037944"/>
    <n v="680.04536646027566"/>
    <n v="0.98993319960499249"/>
  </r>
  <r>
    <x v="697"/>
    <x v="4"/>
    <d v="2018-04-29T00:00:00"/>
    <n v="641.23160839639854"/>
    <n v="783.72752137337602"/>
    <n v="626.75218810387173"/>
    <n v="6.4405512282231685"/>
    <n v="6.4633907152103598"/>
    <n v="94.997275317984958"/>
    <n v="94.065929481534141"/>
    <n v="94.526991776806824"/>
    <n v="4.5488854209837921"/>
    <n v="4.5538482103259206"/>
    <n v="47.498637658992479"/>
    <n v="47.297939190010815"/>
    <n v="47.357552596639032"/>
    <n v="3.8577263126492327"/>
    <n v="3.8607010297659756"/>
    <x v="697"/>
    <n v="6.4883880121293593"/>
    <x v="1"/>
    <n v="18"/>
    <x v="697"/>
    <n v="14.847162961856194"/>
    <x v="0"/>
    <n v="0"/>
    <n v="0"/>
    <n v="0"/>
    <n v="0"/>
    <n v="1"/>
    <n v="0"/>
    <n v="1960.3382950152313"/>
    <n v="-1302.8756083455032"/>
    <n v="1.9816723211244285"/>
    <n v="2131.3250493616256"/>
    <n v="-1473.8623626918975"/>
    <n v="2.2417429803621416"/>
    <n v="2075.1450650510324"/>
    <n v="-1417.6823783813043"/>
    <n v="2.1562932880074865"/>
    <n v="1133.5533330271469"/>
    <n v="-476.09064635741868"/>
    <n v="0.72413333259865964"/>
    <n v="1135.4454481032319"/>
    <n v="-477.9827614335037"/>
    <n v="0.72701123748124585"/>
    <n v="1024.7291042478523"/>
    <n v="-367.26641757812411"/>
    <n v="0.55861180417470269"/>
    <n v="6.8935469644377463"/>
    <n v="650.56913970529047"/>
    <n v="0.98951492289341025"/>
    <n v="6.8811487164260576"/>
    <n v="650.58153795330213"/>
    <n v="0.9895337806145601"/>
    <n v="6.9168744706014387"/>
    <n v="650.54581219912677"/>
    <n v="0.98947944178301928"/>
    <n v="6.8666914584518688"/>
    <n v="650.59599521127632"/>
    <n v="0.98955577008752538"/>
    <n v="6.8543312563605134"/>
    <n v="650.60835541336769"/>
    <n v="0.98957456994087367"/>
    <n v="6.9183706368982882"/>
    <n v="650.5443160328299"/>
    <n v="0.98947716611578029"/>
  </r>
  <r>
    <x v="698"/>
    <x v="4"/>
    <d v="2018-05-06T00:00:00"/>
    <n v="647.64392448036267"/>
    <n v="791.56479658710987"/>
    <n v="633.01970901681898"/>
    <n v="6.4505015575470139"/>
    <n v="6.4733410460635277"/>
    <n v="95.947248071164836"/>
    <n v="95.006588776349489"/>
    <n v="95.472261694574897"/>
    <n v="4.55883575183696"/>
    <n v="4.5637985411790893"/>
    <n v="47.973624035582418"/>
    <n v="47.770918581910941"/>
    <n v="47.831128122605435"/>
    <n v="3.867676643502401"/>
    <n v="3.8706513606191439"/>
    <x v="698"/>
    <n v="7.3046180723429988"/>
    <x v="1"/>
    <n v="19"/>
    <x v="698"/>
    <n v="14.877013952886374"/>
    <x v="0"/>
    <n v="0"/>
    <n v="0"/>
    <n v="0"/>
    <n v="0"/>
    <n v="1"/>
    <n v="0"/>
    <n v="1966.6443525108205"/>
    <n v="-479.49248356828889"/>
    <n v="0.32242334732715727"/>
    <n v="2135.4954818152669"/>
    <n v="-648.34361287273532"/>
    <n v="0.43596328418949754"/>
    <n v="2077.8892138842943"/>
    <n v="-590.73734494176279"/>
    <n v="0.39722731570234193"/>
    <n v="1134.9677658440439"/>
    <n v="352.18410309848764"/>
    <n v="0.23681784655182192"/>
    <n v="1137.1189156451385"/>
    <n v="350.03295329739308"/>
    <n v="0.2353713568919433"/>
    <n v="1026.7963673056779"/>
    <n v="460.35550163685366"/>
    <n v="0.30955513774406812"/>
    <n v="6.8946483117277477"/>
    <n v="1480.2572206308039"/>
    <n v="0.99536385727933074"/>
    <n v="6.8818585824298335"/>
    <n v="1480.2700103601017"/>
    <n v="0.99537245742943292"/>
    <n v="6.9200249189327705"/>
    <n v="1480.2318440235988"/>
    <n v="0.99534679338173215"/>
    <n v="6.8685025417280876"/>
    <n v="1480.2833664008035"/>
    <n v="0.99538143838220638"/>
    <n v="6.8554566542892736"/>
    <n v="1480.2964122882422"/>
    <n v="0.99539021077977463"/>
    <n v="6.9212433731579592"/>
    <n v="1480.2306255693736"/>
    <n v="0.99534597406108938"/>
  </r>
  <r>
    <x v="699"/>
    <x v="4"/>
    <d v="2018-05-13T00:00:00"/>
    <n v="654.12036372516627"/>
    <n v="799.480444552981"/>
    <n v="639.34990542932314"/>
    <n v="6.4604518873402554"/>
    <n v="6.4832913769166955"/>
    <n v="96.906720551876475"/>
    <n v="95.956654664112989"/>
    <n v="96.426984311520656"/>
    <n v="4.5687860826901279"/>
    <n v="4.5737488720322572"/>
    <n v="48.453360275938238"/>
    <n v="48.248627767730049"/>
    <n v="48.30943940383149"/>
    <n v="3.8776269743555689"/>
    <n v="3.8806016914723118"/>
    <x v="699"/>
    <n v="7.4917095170003973"/>
    <x v="1"/>
    <n v="20"/>
    <x v="699"/>
    <n v="14.906864944385951"/>
    <x v="0"/>
    <n v="0"/>
    <n v="0"/>
    <n v="0"/>
    <n v="0"/>
    <n v="1"/>
    <n v="0"/>
    <n v="1973.0134705813655"/>
    <n v="-179.89863709653241"/>
    <n v="0.10032744904960046"/>
    <n v="2139.7076185934443"/>
    <n v="-346.59278510861122"/>
    <n v="0.19329090286706552"/>
    <n v="2080.6608042058888"/>
    <n v="-287.54597072105571"/>
    <n v="0.16036115777494508"/>
    <n v="1136.3963429891101"/>
    <n v="656.71849049572302"/>
    <n v="0.36624452501986277"/>
    <n v="1138.8091178624641"/>
    <n v="654.30571562236901"/>
    <n v="0.36489894757646785"/>
    <n v="1028.8843029940815"/>
    <n v="764.23053049075156"/>
    <n v="0.42620278200783496"/>
    <n v="6.8957496590177483"/>
    <n v="1786.2190838258152"/>
    <n v="0.9961543178773351"/>
    <n v="6.8825684484336103"/>
    <n v="1786.2322650363994"/>
    <n v="0.99616166889040914"/>
    <n v="6.9231753672641032"/>
    <n v="1786.191658117569"/>
    <n v="0.99613902286792799"/>
    <n v="6.8703136250043055"/>
    <n v="1786.2445198598289"/>
    <n v="0.9961685032677734"/>
    <n v="6.8565820521388581"/>
    <n v="1786.2582514326941"/>
    <n v="0.99617616121170915"/>
    <n v="6.924116109462803"/>
    <n v="1786.1907173753702"/>
    <n v="0.99613849822657141"/>
  </r>
  <r>
    <x v="700"/>
    <x v="4"/>
    <d v="2018-05-20T00:00:00"/>
    <n v="660.66156736241794"/>
    <n v="807.47524899851078"/>
    <n v="645.74340400925155"/>
    <n v="6.4704022174588207"/>
    <n v="6.4932417077698634"/>
    <n v="97.875787757395244"/>
    <n v="96.916221210754117"/>
    <n v="97.39125415463586"/>
    <n v="4.5787364135432966"/>
    <n v="4.5836992028854251"/>
    <n v="48.937893878697622"/>
    <n v="48.731114045407345"/>
    <n v="48.792533797869801"/>
    <n v="3.8875773052087368"/>
    <n v="3.8905520223254801"/>
    <x v="700"/>
    <n v="7.5487477540409245"/>
    <x v="1"/>
    <n v="21"/>
    <x v="700"/>
    <n v="14.936715936210854"/>
    <x v="0"/>
    <n v="0"/>
    <n v="0"/>
    <n v="0"/>
    <n v="0"/>
    <n v="1"/>
    <n v="0"/>
    <n v="1979.4462798326158"/>
    <n v="-81.082256223185823"/>
    <n v="4.2711648142710334E-2"/>
    <n v="2143.9618767394036"/>
    <n v="-245.5978531299736"/>
    <n v="0.12937342368246596"/>
    <n v="2083.4601104306994"/>
    <n v="-185.09608682126941"/>
    <n v="9.7502947021372299E-2"/>
    <n v="1137.8392059056268"/>
    <n v="760.52481770380314"/>
    <n v="0.40062117077934772"/>
    <n v="1140.516222101963"/>
    <n v="757.84780150746701"/>
    <n v="0.39921100067338133"/>
    <n v="1030.9931180393694"/>
    <n v="867.37090557006059"/>
    <n v="0.45690441600388954"/>
    <n v="6.8968510063077488"/>
    <n v="1891.4671726031222"/>
    <n v="0.9963669502157998"/>
    <n v="6.8832783144373861"/>
    <n v="1891.4807452949926"/>
    <n v="0.99637409989399717"/>
    <n v="6.9263258155954359"/>
    <n v="1891.4376977938346"/>
    <n v="0.99635142378940256"/>
    <n v="6.8721247082805235"/>
    <n v="1891.4918989011494"/>
    <n v="0.99637997527196376"/>
    <n v="6.8577074499335673"/>
    <n v="1891.5063161594965"/>
    <n v="0.9963875698419028"/>
    <n v="6.926988845798955"/>
    <n v="1891.4370347636311"/>
    <n v="0.99635107452540728"/>
  </r>
  <r>
    <x v="701"/>
    <x v="4"/>
    <d v="2018-05-27T00:00:00"/>
    <n v="667.26818303604205"/>
    <n v="815.55000148849581"/>
    <n v="652.20083771728866"/>
    <n v="6.480352547802859"/>
    <n v="6.5031920386230322"/>
    <n v="98.854545634969199"/>
    <n v="97.885383422861651"/>
    <n v="98.365166696182229"/>
    <n v="4.5886867443964645"/>
    <n v="4.593649533738593"/>
    <n v="49.427272817484599"/>
    <n v="49.21842518586142"/>
    <n v="49.280459135848503"/>
    <n v="3.8975276360619051"/>
    <n v="3.900502353178648"/>
    <x v="701"/>
    <n v="7.445350038504789"/>
    <x v="1"/>
    <n v="22"/>
    <x v="701"/>
    <n v="14.96656692826123"/>
    <x v="0"/>
    <n v="0"/>
    <n v="0"/>
    <n v="0"/>
    <n v="0"/>
    <n v="1"/>
    <n v="0"/>
    <n v="1985.9434171763787"/>
    <n v="-274.05900442730331"/>
    <n v="0.16009200293330456"/>
    <n v="2148.2586774668225"/>
    <n v="-436.37426471774711"/>
    <n v="0.25490872016118415"/>
    <n v="2086.2874097177578"/>
    <n v="-374.40299696868237"/>
    <n v="0.21870810562930315"/>
    <n v="1139.2964974513086"/>
    <n v="572.58791529776681"/>
    <n v="0.33447814059961045"/>
    <n v="1142.2403973838568"/>
    <n v="569.64401536521859"/>
    <n v="0.33275845677596916"/>
    <n v="1033.1230212351102"/>
    <n v="678.76139151396524"/>
    <n v="0.39649954544767313"/>
    <n v="6.8979523535977494"/>
    <n v="1704.9864603954777"/>
    <n v="0.99597055017136327"/>
    <n v="6.8839881804411629"/>
    <n v="1705.0004245686343"/>
    <n v="0.9959787073653027"/>
    <n v="6.9294762639267677"/>
    <n v="1704.9549364851487"/>
    <n v="0.99595213542905103"/>
    <n v="6.8739357915567414"/>
    <n v="1705.0104769575187"/>
    <n v="0.99598457948424335"/>
    <n v="6.8588328476902447"/>
    <n v="1705.0255799013851"/>
    <n v="0.99599340189290242"/>
    <n v="6.9298615821568053"/>
    <n v="1704.9545511669187"/>
    <n v="0.99595191034479469"/>
  </r>
  <r>
    <x v="702"/>
    <x v="4"/>
    <d v="2018-06-03T00:00:00"/>
    <n v="673.94086486640242"/>
    <n v="823.70550150338079"/>
    <n v="658.72284586202272"/>
    <n v="6.4903028783031633"/>
    <n v="6.5131423694762001"/>
    <n v="99.843091091318882"/>
    <n v="98.864237257090267"/>
    <n v="99.348818363144034"/>
    <n v="4.5986370752496324"/>
    <n v="4.6035998645917617"/>
    <n v="49.921545545659441"/>
    <n v="49.710609437720031"/>
    <n v="49.773263727206981"/>
    <n v="3.907477966915073"/>
    <n v="3.9104526840318159"/>
    <x v="702"/>
    <n v="7.376590625055802"/>
    <x v="1"/>
    <n v="23"/>
    <x v="702"/>
    <n v="14.996417920467868"/>
    <x v="0"/>
    <n v="0"/>
    <n v="0"/>
    <n v="0"/>
    <n v="0"/>
    <n v="1"/>
    <n v="0"/>
    <n v="1992.5055258935793"/>
    <n v="-394.37368748553149"/>
    <n v="0.24677168554402884"/>
    <n v="2152.5984462015158"/>
    <n v="-554.46660779346803"/>
    <n v="0.34694672521247721"/>
    <n v="2089.1429819976865"/>
    <n v="-491.01114358963878"/>
    <n v="0.30724069928971021"/>
    <n v="1140.7683619124473"/>
    <n v="457.36347649560048"/>
    <n v="0.28618632424668761"/>
    <n v="1143.9818144185697"/>
    <n v="454.15002398947809"/>
    <n v="0.28417556867014926"/>
    <n v="1035.2742234628081"/>
    <n v="562.85761494523967"/>
    <n v="0.35219723518300022"/>
    <n v="6.8990537008877499"/>
    <n v="1591.2327847071599"/>
    <n v="0.99568305096295417"/>
    <n v="6.8846980464449388"/>
    <n v="1591.2471403616028"/>
    <n v="0.99569203373527493"/>
    <n v="6.9326267122580996"/>
    <n v="1591.1992116957897"/>
    <n v="0.99566204330228236"/>
    <n v="6.8757468748329593"/>
    <n v="1591.2560915332149"/>
    <n v="0.99569763475729134"/>
    <n v="6.8599582454205636"/>
    <n v="1591.2718801626272"/>
    <n v="0.99570751418590475"/>
    <n v="6.9327343185296941"/>
    <n v="1591.1991040895182"/>
    <n v="0.99566197596974504"/>
  </r>
  <r>
    <x v="703"/>
    <x v="4"/>
    <d v="2018-06-10T00:00:00"/>
    <n v="680.68027351506646"/>
    <n v="831.94255651841456"/>
    <n v="665.31007415793579"/>
    <n v="6.5002532089117731"/>
    <n v="6.5230927003293679"/>
    <n v="100.84152200223207"/>
    <n v="99.852879629661174"/>
    <n v="100.34230654677548"/>
    <n v="4.6085874061028003"/>
    <n v="4.6135501954449296"/>
    <n v="50.420761001116034"/>
    <n v="50.207715532097225"/>
    <n v="50.270996364479046"/>
    <n v="3.9174282977682413"/>
    <n v="3.9204030148849842"/>
    <x v="703"/>
    <n v="7.4328718100171542"/>
    <x v="1"/>
    <n v="24"/>
    <x v="703"/>
    <n v="15.026268912782815"/>
    <x v="0"/>
    <n v="0"/>
    <n v="0"/>
    <n v="0"/>
    <n v="0"/>
    <n v="1"/>
    <n v="0"/>
    <n v="1999.1332556979519"/>
    <n v="-308.47740492138132"/>
    <n v="0.18246020015231845"/>
    <n v="2156.981612623556"/>
    <n v="-466.32576184698542"/>
    <n v="0.27582536187526724"/>
    <n v="2092.0271100004147"/>
    <n v="-401.37125922384416"/>
    <n v="0.23740565475787512"/>
    <n v="1142.2549450181973"/>
    <n v="548.40090575837326"/>
    <n v="0.32437169605302923"/>
    <n v="1145.7406456236295"/>
    <n v="544.9152051529411"/>
    <n v="0.32230995143254298"/>
    <n v="1037.4469377127832"/>
    <n v="653.20891306378735"/>
    <n v="0.38636421053033843"/>
    <n v="6.9001550481777505"/>
    <n v="1683.7556957283928"/>
    <n v="0.99591865189771867"/>
    <n v="6.8854079124487155"/>
    <n v="1683.7704428641218"/>
    <n v="0.99592737462844017"/>
    <n v="6.9357771605894323"/>
    <n v="1683.7200736159812"/>
    <n v="0.99589758190148303"/>
    <n v="6.8775579581091781"/>
    <n v="1683.7782928184613"/>
    <n v="0.99593201776993812"/>
    <n v="6.8610836431326145"/>
    <n v="1683.794767133438"/>
    <n v="0.9959417621037534"/>
    <n v="6.9356070549130067"/>
    <n v="1683.7202437216577"/>
    <n v="0.99589768251668298"/>
  </r>
  <r>
    <x v="704"/>
    <x v="4"/>
    <d v="2018-06-17T00:00:00"/>
    <n v="687.48707625021711"/>
    <n v="840.2619820835987"/>
    <n v="671.96317478562014"/>
    <n v="6.5102035395954454"/>
    <n v="6.5330430311825358"/>
    <n v="101.8499372222544"/>
    <n v="100.85140842595779"/>
    <n v="101.34572961224323"/>
    <n v="4.6185377369559681"/>
    <n v="4.6235005262980975"/>
    <n v="50.924968611127198"/>
    <n v="50.709792687418201"/>
    <n v="50.773706328123843"/>
    <n v="3.9273786286214092"/>
    <n v="3.9303533457381521"/>
    <x v="704"/>
    <n v="7.3790570938191715"/>
    <x v="1"/>
    <n v="25"/>
    <x v="704"/>
    <n v="15.056119905172821"/>
    <x v="0"/>
    <n v="0"/>
    <n v="0"/>
    <n v="0"/>
    <n v="0"/>
    <n v="1"/>
    <n v="0"/>
    <n v="2005.8272628003681"/>
    <n v="-403.74881704201994"/>
    <n v="0.25201563513383662"/>
    <n v="2161.4086107098165"/>
    <n v="-559.3301649514683"/>
    <n v="0.34912782606391529"/>
    <n v="2094.9400792831707"/>
    <n v="-492.86163352482254"/>
    <n v="0.30763888923773963"/>
    <n v="1143.756393955005"/>
    <n v="458.32205180334313"/>
    <n v="0.28607965672142549"/>
    <n v="1147.51706514074"/>
    <n v="454.56138061760817"/>
    <n v="0.28373228653135041"/>
    <n v="1039.641379105258"/>
    <n v="562.43706665309014"/>
    <n v="0.3510671204285874"/>
    <n v="6.901256395467751"/>
    <n v="1595.1771893628804"/>
    <n v="0.99569231056460472"/>
    <n v="6.8861177784524923"/>
    <n v="1595.1923279798957"/>
    <n v="0.99570175992524956"/>
    <n v="6.9389276089207641"/>
    <n v="1595.1395181494274"/>
    <n v="0.99566879660150709"/>
    <n v="6.8793690413853952"/>
    <n v="1595.1990767169627"/>
    <n v="0.99570597241377334"/>
    <n v="6.8622090408320027"/>
    <n v="1595.216236717516"/>
    <n v="0.99571668350011167"/>
    <n v="6.938479791303541"/>
    <n v="1595.1399659670446"/>
    <n v="0.99566907612440969"/>
  </r>
  <r>
    <x v="705"/>
    <x v="4"/>
    <d v="2018-06-24T00:00:00"/>
    <n v="694.36194701271916"/>
    <n v="848.66460190443456"/>
    <n v="678.68280645374989"/>
    <n v="6.520153870331141"/>
    <n v="6.5429933620357037"/>
    <n v="102.86843659447693"/>
    <n v="101.85992251021736"/>
    <n v="102.35918690836567"/>
    <n v="4.6284880678091369"/>
    <n v="4.6334508571512654"/>
    <n v="51.434218297238473"/>
    <n v="51.216890614292389"/>
    <n v="51.281443391405084"/>
    <n v="3.9373289594745775"/>
    <n v="3.9403036765913204"/>
    <x v="705"/>
    <n v="7.5575555483993409"/>
    <x v="1"/>
    <n v="26"/>
    <x v="705"/>
    <n v="15.085970897614855"/>
    <x v="0"/>
    <n v="0"/>
    <n v="0"/>
    <n v="0"/>
    <n v="0"/>
    <n v="1"/>
    <n v="0"/>
    <n v="2012.5882099738083"/>
    <n v="-97.429934840934493"/>
    <n v="5.0873045902263506E-2"/>
    <n v="2165.8798787769392"/>
    <n v="-250.72160364406545"/>
    <n v="0.13091429930336718"/>
    <n v="2097.8821782587538"/>
    <n v="-182.72390312588004"/>
    <n v="9.5409296191565504E-2"/>
    <n v="1145.2728573811805"/>
    <n v="769.88541775169324"/>
    <n v="0.40199571374761628"/>
    <n v="1149.3112488530214"/>
    <n v="765.84702627985234"/>
    <n v="0.39988706741572982"/>
    <n v="1041.8577649116576"/>
    <n v="873.3005102212162"/>
    <n v="0.45599391003891132"/>
    <n v="6.9023577427577516"/>
    <n v="1908.2559173901161"/>
    <n v="0.99639593352028366"/>
    <n v="6.8868276444562682"/>
    <n v="1908.2714474884176"/>
    <n v="0.99640404256197657"/>
    <n v="6.9420780572520968"/>
    <n v="1908.2161970756217"/>
    <n v="0.9963751935558588"/>
    <n v="6.881180124661614"/>
    <n v="1908.2770950082122"/>
    <n v="0.99640699141475175"/>
    <n v="6.8633344385226174"/>
    <n v="1908.2949406943512"/>
    <n v="0.99641630954076299"/>
    <n v="6.9413525276990837"/>
    <n v="1908.2169226051747"/>
    <n v="0.99637557239115526"/>
  </r>
  <r>
    <x v="706"/>
    <x v="4"/>
    <d v="2018-07-01T00:00:00"/>
    <n v="701.30556648284642"/>
    <n v="857.15124792347899"/>
    <n v="685.46963446247878"/>
    <n v="6.5301042011028931"/>
    <n v="6.5529436928888725"/>
    <n v="103.89712096042169"/>
    <n v="102.87852173531952"/>
    <n v="103.38277877744932"/>
    <n v="4.6384383986623048"/>
    <n v="4.6434011880044332"/>
    <n v="51.948560480210844"/>
    <n v="51.729059520435307"/>
    <n v="51.794257825319129"/>
    <n v="3.9472792903277454"/>
    <n v="3.9502540074444883"/>
    <x v="706"/>
    <n v="7.4316673510129823"/>
    <x v="1"/>
    <n v="27"/>
    <x v="706"/>
    <n v="15.115821890092944"/>
    <x v="0"/>
    <n v="0"/>
    <n v="0"/>
    <n v="0"/>
    <n v="0"/>
    <n v="1"/>
    <n v="0"/>
    <n v="2019.4167666189833"/>
    <n v="-330.79601566165547"/>
    <n v="0.19589716369061416"/>
    <n v="2170.3958595247336"/>
    <n v="-481.77510856740582"/>
    <n v="0.2853068744383685"/>
    <n v="2100.8536982240926"/>
    <n v="-412.23294726676477"/>
    <n v="0.24412405629449835"/>
    <n v="1146.804485441618"/>
    <n v="541.8162655157098"/>
    <n v="0.3208632046056159"/>
    <n v="1151.123374402426"/>
    <n v="537.49737655490185"/>
    <n v="0.31830556165449175"/>
    <n v="1044.0963145761211"/>
    <n v="644.52443638120667"/>
    <n v="0.38168690987352083"/>
    <n v="6.9034590900477522"/>
    <n v="1681.71729186728"/>
    <n v="0.9959117764683787"/>
    <n v="6.8875375104600449"/>
    <n v="1681.7332134468677"/>
    <n v="0.99592120521641381"/>
    <n v="6.9452285055834286"/>
    <n v="1681.6755224517444"/>
    <n v="0.99588704065039713"/>
    <n v="6.882991207937831"/>
    <n v="1681.7377597493901"/>
    <n v="0.99592389753351329"/>
    <n v="6.8644598362071498"/>
    <n v="1681.7562911211207"/>
    <n v="0.99593487179858742"/>
    <n v="6.9442252640980957"/>
    <n v="1681.6765256932297"/>
    <n v="0.99588763476928654"/>
  </r>
  <r>
    <x v="707"/>
    <x v="4"/>
    <d v="2018-07-08T00:00:00"/>
    <n v="708.31862214767477"/>
    <n v="865.72276040271356"/>
    <n v="692.3243307680375"/>
    <n v="6.5400545318996333"/>
    <n v="6.5628940237420403"/>
    <n v="104.9360921700259"/>
    <n v="103.90730695267271"/>
    <n v="104.41660656522379"/>
    <n v="4.6483887295154727"/>
    <n v="4.653351518857602"/>
    <n v="52.468046085012944"/>
    <n v="52.24635011563965"/>
    <n v="52.312200403572312"/>
    <n v="3.9572296211809133"/>
    <n v="3.9602043382976562"/>
    <x v="707"/>
    <n v="7.3547835855192485"/>
    <x v="1"/>
    <n v="28"/>
    <x v="707"/>
    <n v="15.145672882596019"/>
    <x v="0"/>
    <n v="0"/>
    <n v="0"/>
    <n v="0"/>
    <n v="0"/>
    <n v="1"/>
    <n v="0"/>
    <n v="2026.3136088306098"/>
    <n v="-462.65504841156439"/>
    <n v="0.29587984239192044"/>
    <n v="2174.9570000800059"/>
    <n v="-611.29843966096041"/>
    <n v="0.39094112687691762"/>
    <n v="2103.8549333890851"/>
    <n v="-540.19637297003965"/>
    <n v="0.34546952042092377"/>
    <n v="1148.3514297826596"/>
    <n v="415.30713063638586"/>
    <n v="0.26559962714947666"/>
    <n v="1152.9536212073244"/>
    <n v="410.70493921172101"/>
    <n v="0.26265640697266801"/>
    <n v="1046.3572497372293"/>
    <n v="517.30131068181618"/>
    <n v="0.33082753727462372"/>
    <n v="6.9045604373377536"/>
    <n v="1556.7539999817077"/>
    <n v="0.99558435542636148"/>
    <n v="6.8882473764638208"/>
    <n v="1556.7703130425816"/>
    <n v="0.9955947880497531"/>
    <n v="6.9483789539147613"/>
    <n v="1556.7101814651307"/>
    <n v="0.99555633235426244"/>
    <n v="6.884802291214049"/>
    <n v="1556.7737581278313"/>
    <n v="0.99559699127067158"/>
    <n v="6.8655852338874652"/>
    <n v="1556.792975185158"/>
    <n v="0.99560928107473312"/>
    <n v="6.947098000499512"/>
    <n v="1556.711462418546"/>
    <n v="0.99555715155702684"/>
  </r>
  <r>
    <x v="708"/>
    <x v="4"/>
    <d v="2018-07-15T00:00:00"/>
    <n v="715.40180836915169"/>
    <n v="1346.0677223110074"/>
    <n v="699.24757404837169"/>
    <n v="6.5500048627136938"/>
    <n v="6.5728443545952082"/>
    <n v="105.98545309172619"/>
    <n v="104.94638002219945"/>
    <n v="105.46077263087605"/>
    <n v="4.6583390603686405"/>
    <n v="4.6633018497107699"/>
    <n v="524.68046085012941"/>
    <n v="382.95022762978243"/>
    <n v="383.01673642059444"/>
    <n v="5.9480786864520017"/>
    <n v="6.2627894312917016"/>
    <x v="708"/>
    <n v="7.911546827969298"/>
    <x v="1"/>
    <n v="29"/>
    <x v="708"/>
    <n v="17.156422609534339"/>
    <x v="0"/>
    <n v="0"/>
    <n v="0"/>
    <n v="0"/>
    <n v="0"/>
    <n v="1"/>
    <n v="0"/>
    <n v="2033.2794194643529"/>
    <n v="695.32847122311068"/>
    <n v="0.25482901870811675"/>
    <n v="2179.5637520408309"/>
    <n v="549.04413864663275"/>
    <n v="0.20121767606129107"/>
    <n v="4831.9776983671663"/>
    <n v="-2103.3698076797027"/>
    <n v="0.77085821486419792"/>
    <n v="1149.9138435671121"/>
    <n v="1578.6940471203516"/>
    <n v="0.57857123865554938"/>
    <n v="1154.8021704802718"/>
    <n v="1573.8057202071918"/>
    <n v="0.5767797291719613"/>
    <n v="3101.5473111845822"/>
    <n v="-372.93942049711859"/>
    <n v="0.1366775423357578"/>
    <n v="6.9056617846277542"/>
    <n v="2721.7022289028359"/>
    <n v="0.99746916300865496"/>
    <n v="6.8889572424675976"/>
    <n v="2721.7189334449959"/>
    <n v="0.99747528501036031"/>
    <n v="7.6774175628836181"/>
    <n v="2720.9304731245802"/>
    <n v="0.99718632435642884"/>
    <n v="7.6557934042761033"/>
    <n v="2720.9520972831874"/>
    <n v="0.99719424933483303"/>
    <n v="7.7363384746518085"/>
    <n v="2720.8715522128118"/>
    <n v="0.99716473059355459"/>
    <n v="7.1406042611077307"/>
    <n v="2721.4672864263557"/>
    <n v="0.99738305958672979"/>
  </r>
  <r>
    <x v="709"/>
    <x v="4"/>
    <d v="2018-07-22T00:00:00"/>
    <n v="722.55582645284335"/>
    <n v="1354.2815949256162"/>
    <n v="706.2400497697131"/>
    <n v="6.5599551935397571"/>
    <n v="6.582794685448377"/>
    <n v="107.04530762264343"/>
    <n v="105.99584382242145"/>
    <n v="106.51538035718481"/>
    <n v="4.6682893912218093"/>
    <n v="4.6732521805639378"/>
    <n v="524.68046085012941"/>
    <n v="482.16139088402531"/>
    <n v="524.68046085012941"/>
    <n v="6.2627894312917016"/>
    <n v="6.2627894312917016"/>
    <x v="709"/>
    <n v="7.9816751537838542"/>
    <x v="1"/>
    <n v="30"/>
    <x v="709"/>
    <n v="17.491034016053266"/>
    <x v="0"/>
    <n v="0"/>
    <n v="0"/>
    <n v="0"/>
    <n v="0"/>
    <n v="1"/>
    <n v="0"/>
    <n v="2040.3148882044334"/>
    <n v="886.51496171946519"/>
    <n v="0.3028925517287982"/>
    <n v="2184.2165715212641"/>
    <n v="742.61327840263448"/>
    <n v="0.25372615303275775"/>
    <n v="4831.9776983671663"/>
    <n v="-1905.1478484432678"/>
    <n v="0.65092538553028767"/>
    <n v="1151.4918814894088"/>
    <n v="1775.3379684344898"/>
    <n v="0.60657368534103573"/>
    <n v="1156.6692052459489"/>
    <n v="1770.1606446779497"/>
    <n v="0.60480476674241113"/>
    <n v="3101.5473111845822"/>
    <n v="-174.71746126068365"/>
    <n v="5.969512073454715E-2"/>
    <n v="6.9067631319177547"/>
    <n v="2919.9230867919809"/>
    <n v="0.99764018973221247"/>
    <n v="6.8896671084713743"/>
    <n v="2919.9401828154273"/>
    <n v="0.99764603087239578"/>
    <n v="7.6774175628836181"/>
    <n v="2919.1524323610151"/>
    <n v="0.99737688285395787"/>
    <n v="7.7759425026334323"/>
    <n v="2919.0539074212652"/>
    <n v="0.99734322017289956"/>
    <n v="7.8712557400630505"/>
    <n v="2918.9585941838354"/>
    <n v="0.99731065482324921"/>
    <n v="7.1728058828037966"/>
    <n v="2919.6570440410947"/>
    <n v="0.99754929181038987"/>
  </r>
  <r>
    <x v="710"/>
    <x v="4"/>
    <d v="2018-07-29T00:00:00"/>
    <n v="729.78138471737157"/>
    <n v="1362.5776062663708"/>
    <n v="713.30245025401064"/>
    <n v="6.56990552437414"/>
    <n v="6.592745016301544"/>
    <n v="108.11576069886988"/>
    <n v="107.05580226064566"/>
    <n v="107.58053416075666"/>
    <n v="4.6782397220749772"/>
    <n v="4.6832025114171056"/>
    <n v="524.68046085012941"/>
    <n v="511.92473986029813"/>
    <n v="524.68046085012941"/>
    <n v="6.2627894312917016"/>
    <n v="6.2627894312917016"/>
    <x v="710"/>
    <n v="8.0652680090512732"/>
    <x v="1"/>
    <n v="31"/>
    <x v="710"/>
    <n v="17.510934677740817"/>
    <x v="0"/>
    <n v="0"/>
    <n v="0"/>
    <n v="0"/>
    <n v="0"/>
    <n v="1"/>
    <n v="0"/>
    <n v="2047.4207116319142"/>
    <n v="1134.588198469128"/>
    <n v="0.35656348882854011"/>
    <n v="2188.9159191965018"/>
    <n v="993.09299090454033"/>
    <n v="0.31209623195964131"/>
    <n v="4831.9776983671663"/>
    <n v="-1649.9687882661242"/>
    <n v="0.51853053680284344"/>
    <n v="1153.0856997909284"/>
    <n v="2028.9232103101137"/>
    <n v="0.63762335921481972"/>
    <n v="1158.5549103592825"/>
    <n v="2023.4539997417596"/>
    <n v="0.63590456749459778"/>
    <n v="3101.5473111845822"/>
    <n v="80.461598916459934"/>
    <n v="2.5286415340020196E-2"/>
    <n v="6.9078644792077553"/>
    <n v="3175.1010456218346"/>
    <n v="0.99782908700937978"/>
    <n v="6.8903769744751502"/>
    <n v="3175.1185331265669"/>
    <n v="0.99783458275286341"/>
    <n v="7.6774175628836181"/>
    <n v="3174.3314925381587"/>
    <n v="0.99758724196575566"/>
    <n v="7.7738898872515438"/>
    <n v="3174.2350202137904"/>
    <n v="0.99755692390974326"/>
    <n v="7.8680128756913632"/>
    <n v="3174.1408972253507"/>
    <n v="0.99752734417219413"/>
    <n v="7.1747210404065527"/>
    <n v="3174.8341890606357"/>
    <n v="0.99774522283151668"/>
  </r>
  <r>
    <x v="711"/>
    <x v="4"/>
    <d v="2018-08-05T00:00:00"/>
    <n v="737.07919856454532"/>
    <n v="1370.9565777205335"/>
    <n v="720.43547474717093"/>
    <n v="6.5798558552142881"/>
    <n v="6.6026953471547127"/>
    <n v="109.19691830585857"/>
    <n v="108.12636028325213"/>
    <n v="108.65633950236423"/>
    <n v="4.6881900529281451"/>
    <n v="4.6931528422702744"/>
    <n v="524.68046085012941"/>
    <n v="520.85374455318004"/>
    <n v="524.68046085012941"/>
    <n v="6.2627894312917016"/>
    <n v="6.2627894312917016"/>
    <x v="711"/>
    <n v="7.9035589867439162"/>
    <x v="1"/>
    <n v="32"/>
    <x v="711"/>
    <n v="17.530835339434134"/>
    <x v="0"/>
    <n v="0"/>
    <n v="0"/>
    <n v="0"/>
    <n v="0"/>
    <n v="1"/>
    <n v="0"/>
    <n v="2054.5975932936699"/>
    <n v="652.30142971957548"/>
    <n v="0.24097737823757145"/>
    <n v="2193.6622603484916"/>
    <n v="513.23676266475377"/>
    <n v="0.18960321692880613"/>
    <n v="4831.9776983671663"/>
    <n v="-2125.078675353921"/>
    <n v="0.78506019518539039"/>
    <n v="1154.6954562754634"/>
    <n v="1552.203566737782"/>
    <n v="0.57342499795574631"/>
    <n v="1160.4594725237496"/>
    <n v="1546.4395504894958"/>
    <n v="0.57129561810105567"/>
    <n v="3101.5473111845822"/>
    <n v="-394.64828817133684"/>
    <n v="0.14579350201694086"/>
    <n v="6.9089658264977558"/>
    <n v="2699.9900571867474"/>
    <n v="0.99744764552805254"/>
    <n v="6.8910868404789269"/>
    <n v="2700.0079361727662"/>
    <n v="0.99745425049774916"/>
    <n v="7.6774175628836181"/>
    <n v="2699.2216054503619"/>
    <n v="0.9971637591585012"/>
    <n v="7.7718372718696536"/>
    <n v="2699.1271857413758"/>
    <n v="0.99712887802396921"/>
    <n v="7.8647700113187042"/>
    <n v="2699.0342530019266"/>
    <n v="0.9970945462152615"/>
    <n v="7.1766361980098647"/>
    <n v="2699.7223868152355"/>
    <n v="0.99734876102248504"/>
  </r>
  <r>
    <x v="712"/>
    <x v="4"/>
    <d v="2018-08-12T00:00:00"/>
    <n v="744.44999055019071"/>
    <n v="1379.4193388892372"/>
    <n v="727.63982948807688"/>
    <n v="6.5898061860584329"/>
    <n v="6.6126456780078806"/>
    <n v="110.28888748891715"/>
    <n v="109.20762388608463"/>
    <n v="109.74290289738786"/>
    <n v="4.6981403837813129"/>
    <n v="4.7031031731234423"/>
    <n v="524.68046085012941"/>
    <n v="523.53244596104457"/>
    <n v="524.68046085012941"/>
    <n v="6.2627894312917016"/>
    <n v="6.2627894312917016"/>
    <x v="712"/>
    <n v="8.0044672916510589"/>
    <x v="1"/>
    <n v="33"/>
    <x v="712"/>
    <n v="17.550736001131447"/>
    <x v="0"/>
    <n v="0"/>
    <n v="0"/>
    <n v="0"/>
    <n v="0"/>
    <n v="1"/>
    <n v="0"/>
    <n v="2061.8462437720436"/>
    <n v="932.45834137433712"/>
    <n v="0.31141065140798047"/>
    <n v="2198.4560649120012"/>
    <n v="795.84852023437952"/>
    <n v="0.26578742997031257"/>
    <n v="4831.9776983671663"/>
    <n v="-1837.6731132207856"/>
    <n v="0.61372283979952835"/>
    <n v="1156.3213103248436"/>
    <n v="1837.9832748215372"/>
    <n v="0.61382642365078055"/>
    <n v="1162.3830803098613"/>
    <n v="1831.9215048365195"/>
    <n v="0.61180199032656646"/>
    <n v="3101.5473111845822"/>
    <n v="-107.24272603820145"/>
    <n v="3.581557018954995E-2"/>
    <n v="6.9100671737877564"/>
    <n v="2987.3945179725929"/>
    <n v="0.99769226310240244"/>
    <n v="6.8917967064827028"/>
    <n v="2987.4127884398981"/>
    <n v="0.99769836484215058"/>
    <n v="7.6774175628836181"/>
    <n v="2986.6271675834973"/>
    <n v="0.99743599311807885"/>
    <n v="7.7697846564877633"/>
    <n v="2986.5348004898929"/>
    <n v="0.99740514552359472"/>
    <n v="7.8615271469453711"/>
    <n v="2986.4430579994355"/>
    <n v="0.99737450652617532"/>
    <n v="7.1785513556135614"/>
    <n v="2987.126033790767"/>
    <n v="0.99760259814875751"/>
  </r>
  <r>
    <x v="713"/>
    <x v="4"/>
    <d v="2018-08-19T00:00:00"/>
    <n v="751.89449045569268"/>
    <n v="1387.9667276696284"/>
    <n v="734.91622777836153"/>
    <n v="6.5997565169053471"/>
    <n v="6.6225960088610485"/>
    <n v="111.39177636380631"/>
    <n v="110.29970012494547"/>
    <n v="110.84033192636173"/>
    <n v="4.7080907146344808"/>
    <n v="4.7130535039766102"/>
    <n v="524.68046085012941"/>
    <n v="524.33605638340396"/>
    <n v="524.68046085012941"/>
    <n v="6.2627894312917016"/>
    <n v="6.2627894312917016"/>
    <x v="713"/>
    <n v="7.9643651382338563"/>
    <x v="1"/>
    <n v="34"/>
    <x v="713"/>
    <n v="17.570636662831529"/>
    <x v="0"/>
    <n v="0"/>
    <n v="0"/>
    <n v="0"/>
    <n v="0"/>
    <n v="1"/>
    <n v="0"/>
    <n v="2069.1673807552006"/>
    <n v="807.43497248885842"/>
    <n v="0.28069050683292457"/>
    <n v="2203.2978075211463"/>
    <n v="673.30454572291274"/>
    <n v="0.234062433051826"/>
    <n v="4831.9776983671663"/>
    <n v="-1955.3753451231073"/>
    <n v="0.67975170183600553"/>
    <n v="1157.9634229147175"/>
    <n v="1718.6389303293415"/>
    <n v="0.59745446859944473"/>
    <n v="1164.3259241738342"/>
    <n v="1712.2764290702248"/>
    <n v="0.59524265741464844"/>
    <n v="3101.5473111845822"/>
    <n v="-224.94495794052318"/>
    <n v="7.8198141528614054E-2"/>
    <n v="6.9111685210777569"/>
    <n v="2869.6911847229812"/>
    <n v="0.99759745433244051"/>
    <n v="6.8925065724864796"/>
    <n v="2869.7098466715724"/>
    <n v="0.99760394182925083"/>
    <n v="7.6774175628836181"/>
    <n v="2868.9249356811756"/>
    <n v="0.99733108138696147"/>
    <n v="7.767732041105873"/>
    <n v="2868.8346212029533"/>
    <n v="0.99729968515379064"/>
    <n v="7.8582842825715709"/>
    <n v="2868.7440689614873"/>
    <n v="0.99726820626642765"/>
    <n v="7.1804665132175245"/>
    <n v="2869.4218867308414"/>
    <n v="0.99750383764195982"/>
  </r>
  <r>
    <x v="714"/>
    <x v="4"/>
    <d v="2018-08-26T00:00:00"/>
    <n v="759.41343536024965"/>
    <n v="1396.5995903378234"/>
    <n v="742.26539005292784"/>
    <n v="6.6097068477541807"/>
    <n v="6.6325463397142164"/>
    <n v="112.5056941274444"/>
    <n v="111.40269712619494"/>
    <n v="111.94873524562536"/>
    <n v="4.7180410454876496"/>
    <n v="4.723003834829778"/>
    <n v="524.68046085012941"/>
    <n v="524.57713951011169"/>
    <n v="524.68046085012941"/>
    <n v="6.2627894312917016"/>
    <n v="6.2627894312917016"/>
    <x v="714"/>
    <n v="7.9527634726828556"/>
    <x v="1"/>
    <n v="35"/>
    <x v="714"/>
    <n v="17.590537324533532"/>
    <x v="0"/>
    <n v="0"/>
    <n v="0"/>
    <n v="0"/>
    <n v="0"/>
    <n v="1"/>
    <n v="0"/>
    <n v="2076.5617291081894"/>
    <n v="766.86009259555431"/>
    <n v="0.2696962113542693"/>
    <n v="2208.1879675563828"/>
    <n v="635.23385414736094"/>
    <n v="0.22340471937671794"/>
    <n v="4831.9776983671663"/>
    <n v="-1988.5558766634226"/>
    <n v="0.69935310388519989"/>
    <n v="1159.6219566304903"/>
    <n v="1683.7998650732534"/>
    <n v="0.5921737859015026"/>
    <n v="1166.2881964764465"/>
    <n v="1677.1336252272972"/>
    <n v="0.58982934309140922"/>
    <n v="3101.5473111845822"/>
    <n v="-258.1254894808385"/>
    <n v="9.077987919716142E-2"/>
    <n v="6.9122698683677575"/>
    <n v="2836.509551835376"/>
    <n v="0.99756903115267437"/>
    <n v="6.8932164384902554"/>
    <n v="2836.5286052652536"/>
    <n v="0.99757573203318817"/>
    <n v="7.6774175628836181"/>
    <n v="2835.7444041408603"/>
    <n v="0.99729993717278176"/>
    <n v="7.7656794257239827"/>
    <n v="2835.6561422780196"/>
    <n v="0.99726889645199701"/>
    <n v="7.8550414181974464"/>
    <n v="2835.5667802855464"/>
    <n v="0.99723746882779052"/>
    <n v="7.1823816708216714"/>
    <n v="2836.2394400329222"/>
    <n v="0.99747403581980043"/>
  </r>
  <r>
    <x v="715"/>
    <x v="4"/>
    <d v="2018-09-02T00:00:00"/>
    <n v="767.00756971385215"/>
    <n v="1405.3187816327004"/>
    <n v="749.68804395120503"/>
    <n v="6.6196571786043448"/>
    <n v="6.6424966705673851"/>
    <n v="113.63075106871884"/>
    <n v="112.51672409745689"/>
    <n v="113.06822259808162"/>
    <n v="4.7279913763408175"/>
    <n v="4.7329541656829468"/>
    <n v="524.68046085012941"/>
    <n v="524.64946444812404"/>
    <n v="524.68046085012941"/>
    <n v="6.2627894312917016"/>
    <n v="6.2627894312917016"/>
    <x v="715"/>
    <n v="7.9773513171316557"/>
    <x v="1"/>
    <n v="36"/>
    <x v="715"/>
    <n v="17.610437986236864"/>
    <x v="0"/>
    <n v="0"/>
    <n v="0"/>
    <n v="0"/>
    <n v="0"/>
    <n v="1"/>
    <n v="0"/>
    <n v="2084.0300209447082"/>
    <n v="830.17201477595427"/>
    <n v="0.28487112581769175"/>
    <n v="2213.1270291919718"/>
    <n v="701.07500652869066"/>
    <n v="0.24057186081654752"/>
    <n v="4831.9776983671663"/>
    <n v="-1917.7756626465039"/>
    <n v="0.65807917197897736"/>
    <n v="1161.2970756834209"/>
    <n v="1752.9049600372416"/>
    <n v="0.60150426722344941"/>
    <n v="1168.2700915020853"/>
    <n v="1745.9319442185772"/>
    <n v="0.59911149701287614"/>
    <n v="3101.5473111845822"/>
    <n v="-187.34527546391973"/>
    <n v="6.4286989428854233E-2"/>
    <n v="6.9133712156577589"/>
    <n v="2907.2886645050048"/>
    <n v="0.99762769666244222"/>
    <n v="6.8939263044940322"/>
    <n v="2907.3081094161685"/>
    <n v="0.99763436912746883"/>
    <n v="7.6774175628836181"/>
    <n v="2906.5246181577791"/>
    <n v="0.99736551636819348"/>
    <n v="7.7636268103420925"/>
    <n v="2906.4384089103205"/>
    <n v="0.99733593391426545"/>
    <n v="7.8517985538230981"/>
    <n v="2906.3502371668392"/>
    <n v="0.9973056780355033"/>
    <n v="7.1842968284259472"/>
    <n v="2907.0177388922366"/>
    <n v="0.99753472932200138"/>
  </r>
  <r>
    <x v="716"/>
    <x v="4"/>
    <d v="2018-09-09T00:00:00"/>
    <n v="774.67764541099064"/>
    <n v="946.82823328009965"/>
    <n v="757.18492438914063"/>
    <n v="6.6296075094554308"/>
    <n v="6.652447001420553"/>
    <n v="114.76705857940601"/>
    <n v="113.64189133843145"/>
    <n v="114.19890482406242"/>
    <n v="4.7379417071939853"/>
    <n v="4.7429044965361147"/>
    <n v="57.383529289703006"/>
    <n v="197.5633098372293"/>
    <n v="197.57260875783092"/>
    <n v="5.2861061560585716"/>
    <n v="4.0497573159761693"/>
    <x v="716"/>
    <n v="7.7847677492753053"/>
    <x v="1"/>
    <n v="37"/>
    <x v="716"/>
    <n v="16.653655372707988"/>
    <x v="0"/>
    <n v="0"/>
    <n v="0"/>
    <n v="0"/>
    <n v="0"/>
    <n v="1"/>
    <n v="0"/>
    <n v="2091.572995699592"/>
    <n v="312.13482456044039"/>
    <n v="0.12985555978541258"/>
    <n v="2218.115481443916"/>
    <n v="185.59233881611635"/>
    <n v="7.7210856183027698E-2"/>
    <n v="2132.2532584061278"/>
    <n v="271.45456185390458"/>
    <n v="0.1129315965800447"/>
    <n v="1162.9889459268807"/>
    <n v="1240.7188743331517"/>
    <n v="0.51616875556819175"/>
    <n v="1170.2718054779803"/>
    <n v="1233.4360147820521"/>
    <n v="0.51313891163719694"/>
    <n v="1067.7506987733275"/>
    <n v="1335.9571214867049"/>
    <n v="0.55579014646721137"/>
    <n v="6.9144725629477595"/>
    <n v="2396.7933476970848"/>
    <n v="0.99712341387556847"/>
    <n v="6.894636170497809"/>
    <n v="2396.8131840895344"/>
    <n v="0.99713166628972727"/>
    <n v="6.9767329888967513"/>
    <n v="2396.7310872711355"/>
    <n v="0.99709751204780694"/>
    <n v="7.3823295330891368"/>
    <n v="2396.3254907269434"/>
    <n v="0.99692877417510317"/>
    <n v="7.4197851747005679"/>
    <n v="2396.2880350853316"/>
    <n v="0.99691319173147341"/>
    <n v="7.0922200158427913"/>
    <n v="2396.6156002441894"/>
    <n v="0.99704946667974159"/>
  </r>
  <r>
    <x v="717"/>
    <x v="4"/>
    <d v="2018-09-16T00:00:00"/>
    <n v="782.42442186510084"/>
    <n v="956.29651561290098"/>
    <n v="764.75677363192858"/>
    <n v="6.6395578403071562"/>
    <n v="6.6623973322737218"/>
    <n v="115.9147291652001"/>
    <n v="114.77831025181578"/>
    <n v="115.34089387230306"/>
    <n v="4.7478920380471532"/>
    <n v="4.7528548273892826"/>
    <n v="57.95736458260005"/>
    <n v="99.83914815898882"/>
    <n v="57.785213994730931"/>
    <n v="4.0567329297125942"/>
    <n v="4.0597076468293372"/>
    <x v="717"/>
    <n v="7.6358811376885178"/>
    <x v="1"/>
    <n v="38"/>
    <x v="717"/>
    <n v="15.444182808066905"/>
    <x v="0"/>
    <n v="0"/>
    <n v="0"/>
    <n v="0"/>
    <n v="0"/>
    <n v="1"/>
    <n v="0"/>
    <n v="2099.1914002020249"/>
    <n v="-27.996144795525652"/>
    <n v="1.3516902726793395E-2"/>
    <n v="2223.1538182183804"/>
    <n v="-151.95856281188117"/>
    <n v="7.336756996484009E-2"/>
    <n v="2135.5684891729406"/>
    <n v="-64.373233766441444"/>
    <n v="3.1080234274584291E-2"/>
    <n v="1164.6977348727751"/>
    <n v="906.49752053372413"/>
    <n v="0.43766878963606554"/>
    <n v="1172.2935365936344"/>
    <n v="898.90171881286483"/>
    <n v="0.43400143780092021"/>
    <n v="1070.2481777764078"/>
    <n v="1000.9470776300914"/>
    <n v="0.48327026388134631"/>
    <n v="6.91557391023776"/>
    <n v="2064.2796814962612"/>
    <n v="0.99666107099647605"/>
    <n v="6.8953460365015848"/>
    <n v="2064.2999093699977"/>
    <n v="0.99667083727692873"/>
    <n v="6.9798834372280831"/>
    <n v="2064.215371969271"/>
    <n v="0.99663002152066138"/>
    <n v="6.90291312397623"/>
    <n v="2064.2923422825229"/>
    <n v="0.99666718378870489"/>
    <n v="6.8768392106163967"/>
    <n v="2064.3184161958829"/>
    <n v="0.99667977261310081"/>
    <n v="6.9758253645560337"/>
    <n v="2064.2194300419433"/>
    <n v="0.99663198081091253"/>
  </r>
  <r>
    <x v="718"/>
    <x v="4"/>
    <d v="2018-09-23T00:00:00"/>
    <n v="790.24866608375146"/>
    <n v="965.85948076902957"/>
    <n v="772.40434136747547"/>
    <n v="6.649508171159324"/>
    <n v="6.6723476631268888"/>
    <n v="117.07387645685208"/>
    <n v="115.92609335433393"/>
    <n v="116.49430281102609"/>
    <n v="4.757842368900322"/>
    <n v="4.7628051582424504"/>
    <n v="58.536938228426038"/>
    <n v="70.927601207594861"/>
    <n v="58.363066134678235"/>
    <n v="4.0666832605657621"/>
    <n v="4.069657977682505"/>
    <x v="718"/>
    <n v="7.7508959560964694"/>
    <x v="1"/>
    <n v="39"/>
    <x v="718"/>
    <n v="15.474033800625408"/>
    <x v="0"/>
    <n v="0"/>
    <n v="0"/>
    <n v="0"/>
    <n v="0"/>
    <n v="1"/>
    <n v="0"/>
    <n v="2106.8859887494818"/>
    <n v="216.76738490460639"/>
    <n v="9.328731529510631E-2"/>
    <n v="2228.2425383605887"/>
    <n v="95.410835293499531"/>
    <n v="4.1060700522410579E-2"/>
    <n v="2138.9168722474215"/>
    <n v="184.73650140666678"/>
    <n v="7.9502607187989155E-2"/>
    <n v="1166.4236117081284"/>
    <n v="1157.2297619459598"/>
    <n v="0.49802168217807147"/>
    <n v="1174.335485020445"/>
    <n v="1149.3178886336432"/>
    <n v="0.49461675380018921"/>
    <n v="1072.7706315695189"/>
    <n v="1250.8827420845694"/>
    <n v="0.53832587780400276"/>
    <n v="6.9166752575277606"/>
    <n v="2316.7366983965603"/>
    <n v="0.99702336185941065"/>
    <n v="6.8960559025053616"/>
    <n v="2316.7573177515828"/>
    <n v="0.99703223553878828"/>
    <n v="6.9830338855594158"/>
    <n v="2316.6703397685287"/>
    <n v="0.99699480397346085"/>
    <n v="6.904724207252448"/>
    <n v="2316.7486494468358"/>
    <n v="0.99702850507500851"/>
    <n v="6.877964608287364"/>
    <n v="2316.7754090458006"/>
    <n v="0.99704002125004054"/>
    <n v="6.9786981009627844"/>
    <n v="2316.6746755531253"/>
    <n v="0.99699666990778901"/>
  </r>
  <r>
    <x v="719"/>
    <x v="4"/>
    <d v="2018-09-30T00:00:00"/>
    <n v="798.15115274458901"/>
    <n v="975.51807557671998"/>
    <n v="780.12838478060951"/>
    <n v="6.6594585020117991"/>
    <n v="6.6822979939800575"/>
    <n v="118.2446152214206"/>
    <n v="117.08535428787727"/>
    <n v="117.65924583913633"/>
    <n v="4.7677926997534898"/>
    <n v="4.7727554890956183"/>
    <n v="59.122307610710301"/>
    <n v="62.663895689775664"/>
    <n v="58.946696796025016"/>
    <n v="4.07663359141893"/>
    <n v="4.0796083085356738"/>
    <x v="719"/>
    <n v="7.605604733835662"/>
    <x v="1"/>
    <n v="40"/>
    <x v="719"/>
    <n v="15.50388479318422"/>
    <x v="0"/>
    <n v="0"/>
    <n v="0"/>
    <n v="0"/>
    <n v="0"/>
    <n v="1"/>
    <n v="0"/>
    <n v="2114.6575231824131"/>
    <n v="-105.23082851301047"/>
    <n v="5.2368582935703151E-2"/>
    <n v="2233.38214570422"/>
    <n v="-223.95545103481732"/>
    <n v="0.11145241159029351"/>
    <n v="2142.2987391526472"/>
    <n v="-132.87204448324451"/>
    <n v="6.6124355188336467E-2"/>
    <n v="1168.1667473118355"/>
    <n v="841.25994735756717"/>
    <n v="0.41865669924125992"/>
    <n v="1176.3978529315236"/>
    <n v="833.02884173787902"/>
    <n v="0.41456045346054865"/>
    <n v="1075.318309900561"/>
    <n v="934.10838476884169"/>
    <n v="0.46486313098499182"/>
    <n v="6.9177766048177611"/>
    <n v="2002.5089180645848"/>
    <n v="0.99655733815860548"/>
    <n v="6.8967657685091375"/>
    <n v="2002.5299289008935"/>
    <n v="0.99656779429336495"/>
    <n v="6.9861843338907477"/>
    <n v="2002.4405103355118"/>
    <n v="0.99652329475246659"/>
    <n v="6.9065352905286659"/>
    <n v="2002.520159378874"/>
    <n v="0.99656293244792149"/>
    <n v="6.8790900059582798"/>
    <n v="2002.5476046634444"/>
    <n v="0.99657659071405436"/>
    <n v="6.9815708373695653"/>
    <n v="2002.445123832033"/>
    <n v="0.99652559067922686"/>
  </r>
  <r>
    <x v="720"/>
    <x v="4"/>
    <d v="2018-10-07T00:00:00"/>
    <n v="806.13266427203484"/>
    <n v="985.27325633248711"/>
    <n v="787.92966862803712"/>
    <n v="6.6694088328644874"/>
    <n v="6.6922483248332254"/>
    <n v="119.4270613736348"/>
    <n v="118.25620783075604"/>
    <n v="118.8358382975277"/>
    <n v="4.7777430306066577"/>
    <n v="4.7827058199487871"/>
    <n v="59.7135306868174"/>
    <n v="60.598640187704873"/>
    <n v="59.536163763985265"/>
    <n v="4.0865839222720988"/>
    <n v="4.0895586393888417"/>
    <x v="720"/>
    <n v="6.5087093199029038"/>
    <x v="1"/>
    <n v="41"/>
    <x v="720"/>
    <n v="15.533735785743243"/>
    <x v="0"/>
    <n v="0"/>
    <n v="0"/>
    <n v="0"/>
    <n v="0"/>
    <n v="1"/>
    <n v="0"/>
    <n v="2122.506772959674"/>
    <n v="-1451.5469090124016"/>
    <n v="2.1633885825493606"/>
    <n v="2238.5731491212869"/>
    <n v="-1567.6132851740144"/>
    <n v="2.3363741550078854"/>
    <n v="2145.7144247269252"/>
    <n v="-1474.7545607796528"/>
    <n v="2.1979773158168321"/>
    <n v="1169.9273142715792"/>
    <n v="-498.96745032430681"/>
    <n v="0.74366214305110556"/>
    <n v="1178.4808445217132"/>
    <n v="-507.52098057444073"/>
    <n v="0.75641034262270623"/>
    <n v="1077.8914650149136"/>
    <n v="-406.93160106764117"/>
    <n v="0.60649171870527863"/>
    <n v="6.9188779521077617"/>
    <n v="664.04098599516465"/>
    <n v="0.98968808966991872"/>
    <n v="6.8974756345129142"/>
    <n v="664.06238831275948"/>
    <n v="0.98971998772931824"/>
    <n v="6.9893347822220795"/>
    <n v="663.97052916505038"/>
    <n v="0.98958308066133249"/>
    <n v="6.9083463738048856"/>
    <n v="664.05151757346755"/>
    <n v="0.98970378595649089"/>
    <n v="6.8802154036291601"/>
    <n v="664.07964854364332"/>
    <n v="0.98974571241392495"/>
    <n v="6.9844435737763657"/>
    <n v="663.97542037349604"/>
    <n v="0.98959037052874255"/>
  </r>
  <r>
    <x v="721"/>
    <x v="4"/>
    <d v="2018-10-14T00:00:00"/>
    <n v="814.1939909147552"/>
    <n v="995.12598889581193"/>
    <n v="795.80896531405256"/>
    <n v="6.6793591637173222"/>
    <n v="6.7021986556863933"/>
    <n v="120.62133198737115"/>
    <n v="119.43876990906359"/>
    <n v="120.02419668050297"/>
    <n v="4.7876933614598256"/>
    <n v="4.792656150801955"/>
    <n v="60.310665993685575"/>
    <n v="60.397058251891366"/>
    <n v="60.131525401625126"/>
    <n v="4.0965342531252666"/>
    <n v="4.0995089702420096"/>
    <x v="721"/>
    <n v="6.5878397656394139"/>
    <x v="1"/>
    <n v="42"/>
    <x v="721"/>
    <n v="15.563586778302415"/>
    <x v="0"/>
    <n v="0"/>
    <n v="0"/>
    <n v="0"/>
    <n v="0"/>
    <n v="1"/>
    <n v="0"/>
    <n v="2130.4345152347078"/>
    <n v="-1404.2241256644925"/>
    <n v="1.9336326577419778"/>
    <n v="2243.8160625725245"/>
    <n v="-1517.6056730023092"/>
    <n v="2.0897603432807625"/>
    <n v="2149.1642671569457"/>
    <n v="-1422.9538775867304"/>
    <n v="1.9594237400388348"/>
    <n v="1171.7054869009207"/>
    <n v="-445.49509733070545"/>
    <n v="0.61345183672510895"/>
    <n v="1180.5846660278044"/>
    <n v="-454.37427645758908"/>
    <n v="0.62567856778597752"/>
    <n v="1080.4903516804097"/>
    <n v="-354.27996211019445"/>
    <n v="0.48784755381958095"/>
    <n v="6.9199792993977622"/>
    <n v="719.29041027081757"/>
    <n v="0.9904711094762868"/>
    <n v="6.8981855005166901"/>
    <n v="719.31220406969862"/>
    <n v="0.99050111978623834"/>
    <n v="6.9924852305534122"/>
    <n v="719.21790433966191"/>
    <n v="0.9903712679810438"/>
    <n v="6.9101574570811035"/>
    <n v="719.30023211313414"/>
    <n v="0.9904846342653254"/>
    <n v="6.8813408013000155"/>
    <n v="719.3290487689153"/>
    <n v="0.99052431512943173"/>
    <n v="6.9873163101831812"/>
    <n v="719.22307326003215"/>
    <n v="0.9903783856434244"/>
  </r>
  <r>
    <x v="722"/>
    <x v="4"/>
    <d v="2018-10-21T00:00:00"/>
    <n v="822.3359308239028"/>
    <n v="1005.0772487847702"/>
    <n v="803.76705496700765"/>
    <n v="6.6893094945702591"/>
    <n v="6.7121489865395612"/>
    <n v="121.82754530724488"/>
    <n v="120.63315760815424"/>
    <n v="121.22443864730801"/>
    <n v="4.7976436923129935"/>
    <n v="4.8026064816551228"/>
    <n v="60.913772653622438"/>
    <n v="60.758758333103117"/>
    <n v="60.732840655641375"/>
    <n v="4.1064845839784345"/>
    <n v="4.1094593010951774"/>
    <x v="722"/>
    <n v="6.5160707338745967"/>
    <x v="1"/>
    <n v="43"/>
    <x v="722"/>
    <n v="15.593437770861687"/>
    <x v="0"/>
    <n v="0"/>
    <n v="0"/>
    <n v="0"/>
    <n v="0"/>
    <n v="1"/>
    <n v="0"/>
    <n v="2138.4415349324918"/>
    <n v="-1462.5242331794634"/>
    <n v="2.1637620895135061"/>
    <n v="2249.1114051582749"/>
    <n v="-1573.1941034052466"/>
    <n v="2.3274949454986316"/>
    <n v="2152.6486080112668"/>
    <n v="-1476.7313062582384"/>
    <n v="2.1847810411543773"/>
    <n v="1173.5014412565556"/>
    <n v="-497.58413950352735"/>
    <n v="0.73616127034034462"/>
    <n v="1182.7095257489566"/>
    <n v="-506.79222399592834"/>
    <n v="0.74978436368108226"/>
    <n v="1083.115227212561"/>
    <n v="-407.19792545953271"/>
    <n v="0.60243749405946967"/>
    <n v="6.9210806466877628"/>
    <n v="668.9962211063405"/>
    <n v="0.98976046236908333"/>
    <n v="6.8988953665204669"/>
    <n v="669.01840638650776"/>
    <n v="0.98979328484619666"/>
    <n v="6.995635678884744"/>
    <n v="668.92166607414356"/>
    <n v="0.9896501603661555"/>
    <n v="6.9119685403573214"/>
    <n v="669.00533321267096"/>
    <n v="0.9897739434655235"/>
    <n v="6.8824661989708531"/>
    <n v="669.03483555405739"/>
    <n v="0.98981759132201408"/>
    <n v="6.9901890465900056"/>
    <n v="668.92711270643827"/>
    <n v="0.98965821850030977"/>
  </r>
  <r>
    <x v="723"/>
    <x v="4"/>
    <d v="2018-10-28T00:00:00"/>
    <n v="830.55929013214177"/>
    <n v="1015.1280212726177"/>
    <n v="811.80472551654793"/>
    <n v="6.699259825423268"/>
    <n v="6.722099317392729"/>
    <n v="123.04582076031731"/>
    <n v="121.83948918423577"/>
    <n v="122.43668303378109"/>
    <n v="4.8075940231661622"/>
    <n v="4.8125568125082907"/>
    <n v="61.522910380158663"/>
    <n v="61.293664766041999"/>
    <n v="61.340169062197788"/>
    <n v="4.1164349148316024"/>
    <n v="4.1194096319483462"/>
    <x v="723"/>
    <n v="6.5532958295169204"/>
    <x v="1"/>
    <n v="44"/>
    <x v="723"/>
    <n v="15.623288763421032"/>
    <x v="0"/>
    <n v="0"/>
    <n v="0"/>
    <n v="0"/>
    <n v="0"/>
    <n v="1"/>
    <n v="0"/>
    <n v="2146.5286248272532"/>
    <n v="-1444.9760594808729"/>
    <n v="2.0596832380869978"/>
    <n v="2254.4597011698825"/>
    <n v="-1552.9071358235021"/>
    <n v="2.2135292671287989"/>
    <n v="2156.167792274131"/>
    <n v="-1454.6152269277507"/>
    <n v="2.073423003178041"/>
    <n v="1175.3153551557466"/>
    <n v="-473.76278980936627"/>
    <n v="0.67530618974424739"/>
    <n v="1184.8556340673204"/>
    <n v="-483.30306872094002"/>
    <n v="0.68890499813412676"/>
    <n v="1085.7663515000336"/>
    <n v="-384.21378615365325"/>
    <n v="0.54766214982615569"/>
    <n v="6.9221819939777642"/>
    <n v="694.63038335240253"/>
    <n v="0.99013305298005705"/>
    <n v="6.8996052325242436"/>
    <n v="694.65296011385612"/>
    <n v="0.99016523412024349"/>
    <n v="6.9987861272160767"/>
    <n v="694.55377921916431"/>
    <n v="0.99002386068710269"/>
    <n v="6.9137796236335394"/>
    <n v="694.63878572274677"/>
    <n v="0.99014502980226438"/>
    <n v="6.8835915966416783"/>
    <n v="694.66897374973871"/>
    <n v="0.99018806011600435"/>
    <n v="6.9930617829968371"/>
    <n v="694.55950356338349"/>
    <n v="0.99003202022425196"/>
  </r>
  <r>
    <x v="724"/>
    <x v="4"/>
    <d v="2018-11-04T00:00:00"/>
    <n v="838.86488303346346"/>
    <n v="1025.2793014853441"/>
    <n v="819.92277277162248"/>
    <n v="6.7092101562763249"/>
    <n v="6.7320496482458978"/>
    <n v="124.2762789679205"/>
    <n v="123.05788407607814"/>
    <n v="123.66104986411891"/>
    <n v="4.8175443540193301"/>
    <n v="4.8225071433614595"/>
    <n v="62.138139483960245"/>
    <n v="61.884797068584767"/>
    <n v="61.953570752819772"/>
    <n v="4.1263852456847712"/>
    <n v="4.1293599628015141"/>
    <x v="724"/>
    <n v="6.5282486594491589"/>
    <x v="1"/>
    <n v="45"/>
    <x v="724"/>
    <n v="15.653139755980426"/>
    <x v="0"/>
    <n v="0"/>
    <n v="0"/>
    <n v="0"/>
    <n v="0"/>
    <n v="1"/>
    <n v="0"/>
    <n v="2154.6965856209627"/>
    <n v="-1470.4976892992236"/>
    <n v="2.1492254623686704"/>
    <n v="2259.8614801416061"/>
    <n v="-1575.662583819867"/>
    <n v="2.3029306131457483"/>
    <n v="2159.7221683796233"/>
    <n v="-1475.5232720578842"/>
    <n v="2.156570669713608"/>
    <n v="1177.1474081939298"/>
    <n v="-492.94851187219069"/>
    <n v="0.72047545607320829"/>
    <n v="1187.0232034688679"/>
    <n v="-502.82430714712882"/>
    <n v="0.73490955605207475"/>
    <n v="1088.4439870303809"/>
    <n v="-404.24509070864178"/>
    <n v="0.59082979069663499"/>
    <n v="6.9232833412677648"/>
    <n v="677.27561298047135"/>
    <n v="0.98988118312016082"/>
    <n v="6.9003150985280195"/>
    <n v="677.29858122321104"/>
    <n v="0.98991475266092332"/>
    <n v="7.0019365755474086"/>
    <n v="677.19695974619162"/>
    <n v="0.98976622643913936"/>
    <n v="6.9155907069097573"/>
    <n v="677.28330561482937"/>
    <n v="0.98989242639225528"/>
    <n v="6.8847169943124955"/>
    <n v="677.31417932742659"/>
    <n v="0.98993755027766805"/>
    <n v="6.9959345194036739"/>
    <n v="677.20296180233538"/>
    <n v="0.98977499882415199"/>
  </r>
  <r>
    <x v="725"/>
    <x v="4"/>
    <d v="2018-11-11T00:00:00"/>
    <n v="847.25353186379789"/>
    <n v="1035.5320945001974"/>
    <n v="828.12200049927503"/>
    <n v="6.7191604871294164"/>
    <n v="6.7419999790990657"/>
    <n v="125.51904175759969"/>
    <n v="124.28846291683891"/>
    <n v="124.89766036276009"/>
    <n v="4.827494684872498"/>
    <n v="4.8324574742146273"/>
    <n v="62.759520878799847"/>
    <n v="62.497103735735323"/>
    <n v="62.573106460347958"/>
    <n v="4.136335576537939"/>
    <n v="4.1393102936546819"/>
    <x v="725"/>
    <n v="6.644748836862636"/>
    <x v="1"/>
    <n v="46"/>
    <x v="725"/>
    <n v="15.682990748539854"/>
    <x v="0"/>
    <n v="0"/>
    <n v="0"/>
    <n v="0"/>
    <n v="0"/>
    <n v="1"/>
    <n v="0"/>
    <n v="2162.9462260226092"/>
    <n v="-1394.209281022665"/>
    <n v="1.8136363681893375"/>
    <n v="2265.3172769030471"/>
    <n v="-1496.5803319031029"/>
    <n v="1.946804224302257"/>
    <n v="2163.3120882461712"/>
    <n v="-1394.5751432462271"/>
    <n v="1.8141122946111672"/>
    <n v="1178.9977817624947"/>
    <n v="-410.26083676255064"/>
    <n v="0.53368169623040618"/>
    <n v="1189.2124485644308"/>
    <n v="-420.47550356448676"/>
    <n v="0.54696929333156652"/>
    <n v="1091.1483989160315"/>
    <n v="-322.41145391608745"/>
    <n v="0.41940413559297701"/>
    <n v="6.9243846885577653"/>
    <n v="761.81256031138628"/>
    <n v="0.9909925173577312"/>
    <n v="6.9010249645317963"/>
    <n v="761.8359200354123"/>
    <n v="0.99102290450664854"/>
    <n v="7.0050870238787413"/>
    <n v="761.73185797606527"/>
    <n v="0.99088753692736953"/>
    <n v="6.9174017901859752"/>
    <n v="761.81954320975808"/>
    <n v="0.99100160095702639"/>
    <n v="6.8858423919833074"/>
    <n v="761.8511026079608"/>
    <n v="0.99104265452991369"/>
    <n v="6.9988072558105134"/>
    <n v="761.7381377441335"/>
    <n v="0.99089570587008657"/>
  </r>
  <r>
    <x v="726"/>
    <x v="4"/>
    <d v="2018-11-18T00:00:00"/>
    <n v="855.72606718243605"/>
    <n v="1045.8874154451996"/>
    <n v="836.40322050422333"/>
    <n v="6.729110817982531"/>
    <n v="6.7519503099522336"/>
    <n v="126.77423217517571"/>
    <n v="125.53134754600731"/>
    <n v="126.1466369663877"/>
    <n v="4.8374450157256668"/>
    <n v="4.8424078050677952"/>
    <n v="63.387116087587856"/>
    <n v="63.12011238203209"/>
    <n v="63.198837524951458"/>
    <n v="4.1462859073911069"/>
    <n v="4.1492606245078498"/>
    <x v="726"/>
    <n v="6.6784287435701311"/>
    <x v="1"/>
    <n v="47"/>
    <x v="726"/>
    <n v="15.712841741099304"/>
    <x v="0"/>
    <n v="0"/>
    <n v="0"/>
    <n v="0"/>
    <n v="0"/>
    <n v="1"/>
    <n v="0"/>
    <n v="2171.2783628282718"/>
    <n v="-1376.2094898570592"/>
    <n v="1.7309311641318503"/>
    <n v="2270.8276316321026"/>
    <n v="-1475.75875866089"/>
    <n v="1.8561395230401925"/>
    <n v="2166.9379073113846"/>
    <n v="-1371.869034340172"/>
    <n v="1.7254719446045321"/>
    <n v="1180.8666590667453"/>
    <n v="-385.79778609553273"/>
    <n v="0.48523819660275075"/>
    <n v="1191.4235861109491"/>
    <n v="-396.35471313973653"/>
    <n v="0.49851619980862655"/>
    <n v="1093.8798549205389"/>
    <n v="-298.81098194932633"/>
    <n v="0.37583031119386495"/>
    <n v="6.9254860358477659"/>
    <n v="788.1433869353649"/>
    <n v="0.99128945142831859"/>
    <n v="6.9017348305355721"/>
    <n v="788.16713814067703"/>
    <n v="0.99131932457028105"/>
    <n v="7.0082374722100731"/>
    <n v="788.0606354990025"/>
    <n v="0.99118537058805989"/>
    <n v="6.9192128734621932"/>
    <n v="788.14966009775037"/>
    <n v="0.99129734151507554"/>
    <n v="6.8869677896541157"/>
    <n v="788.18190518155848"/>
    <n v="0.99133789785541826"/>
    <n v="7.0016799922173547"/>
    <n v="788.06719297899531"/>
    <n v="0.99119361827604735"/>
  </r>
  <r>
    <x v="727"/>
    <x v="4"/>
    <d v="2018-11-25T00:00:00"/>
    <n v="864.28332785426028"/>
    <n v="1056.3462895996515"/>
    <n v="844.7672527092343"/>
    <n v="6.7390611488356624"/>
    <n v="6.7619006408054014"/>
    <n v="128.04197449692748"/>
    <n v="126.7866610214674"/>
    <n v="127.4081033360516"/>
    <n v="4.8473953465788346"/>
    <n v="4.852358135920964"/>
    <n v="64.02098724846374"/>
    <n v="63.750724788534242"/>
    <n v="63.830825900200971"/>
    <n v="4.1562362382442757"/>
    <n v="4.1592109553610186"/>
    <x v="727"/>
    <n v="6.5227660727837762"/>
    <x v="1"/>
    <n v="48"/>
    <x v="727"/>
    <n v="15.742692733658773"/>
    <x v="0"/>
    <n v="0"/>
    <n v="0"/>
    <n v="0"/>
    <n v="0"/>
    <n v="1"/>
    <n v="0"/>
    <n v="2179.6938210019912"/>
    <n v="-1499.2358401085726"/>
    <n v="2.2032746800032035"/>
    <n v="2276.3930899084489"/>
    <n v="-1595.9351090150303"/>
    <n v="2.3453837765553445"/>
    <n v="2170.59998456725"/>
    <n v="-1490.1420036738314"/>
    <n v="2.189910391994117"/>
    <n v="1182.7542251440382"/>
    <n v="-502.29624425061968"/>
    <n v="0.73817378641238296"/>
    <n v="1193.656835032933"/>
    <n v="-513.19885413951454"/>
    <n v="0.75419624510201444"/>
    <n v="1096.6386254850913"/>
    <n v="-416.18064459167283"/>
    <n v="0.61161843387484649"/>
    <n v="6.9265873831377665"/>
    <n v="673.53139351028074"/>
    <n v="0.98982069785698834"/>
    <n v="6.9024446965393489"/>
    <n v="673.55553619687919"/>
    <n v="0.98985617791200475"/>
    <n v="7.0113879205414058"/>
    <n v="673.44659297287706"/>
    <n v="0.98969607511791435"/>
    <n v="6.9210239567384111"/>
    <n v="673.5369569366801"/>
    <n v="0.98982887385985052"/>
    <n v="6.8880931873249214"/>
    <n v="673.5698877060936"/>
    <n v="0.98987726886782768"/>
    <n v="7.0045527286241986"/>
    <n v="673.45342816479433"/>
    <n v="0.98970612010542158"/>
  </r>
  <r>
    <x v="728"/>
    <x v="4"/>
    <d v="2018-12-02T00:00:00"/>
    <n v="872.92616113280303"/>
    <n v="1066.9097524956483"/>
    <n v="853.21492523630491"/>
    <n v="6.7490114796888045"/>
    <n v="6.7718509716585702"/>
    <n v="129.32239424189675"/>
    <n v="128.05452763168208"/>
    <n v="128.68218436941211"/>
    <n v="4.8573456774320025"/>
    <n v="4.8623084667741319"/>
    <n v="64.661197120948373"/>
    <n v="64.388055421224138"/>
    <n v="64.46913415920298"/>
    <n v="4.1661865690974436"/>
    <n v="4.1691612862141865"/>
    <x v="728"/>
    <n v="6.6089756343163044"/>
    <x v="1"/>
    <n v="49"/>
    <x v="728"/>
    <n v="15.772543726218252"/>
    <x v="0"/>
    <n v="0"/>
    <n v="0"/>
    <n v="0"/>
    <n v="0"/>
    <n v="1"/>
    <n v="0"/>
    <n v="2188.193433757448"/>
    <n v="-1446.4705997458891"/>
    <n v="1.9501497505783241"/>
    <n v="2282.0142027675583"/>
    <n v="-1540.2913687559994"/>
    <n v="2.0766400845790813"/>
    <n v="2174.2986825956737"/>
    <n v="-1432.5758485841147"/>
    <n v="1.931416673309251"/>
    <n v="1184.6606668821044"/>
    <n v="-442.93783287054555"/>
    <n v="0.59717432517878088"/>
    <n v="1195.9124164441364"/>
    <n v="-454.18958243257759"/>
    <n v="0.61234407464055451"/>
    <n v="1099.4249837552893"/>
    <n v="-357.7021497437305"/>
    <n v="0.48225851132170505"/>
    <n v="6.927688730427767"/>
    <n v="734.795145281131"/>
    <n v="0.9906600034234353"/>
    <n v="6.9031545625431256"/>
    <n v="734.81967944901567"/>
    <n v="0.99069308069537532"/>
    <n v="7.0145383688727376"/>
    <n v="734.70829564268604"/>
    <n v="0.99054291165483599"/>
    <n v="6.922835040014629"/>
    <n v="734.79999897154414"/>
    <n v="0.99066654722954539"/>
    <n v="6.8892185849957244"/>
    <n v="734.83361542656303"/>
    <n v="0.99071186935457289"/>
    <n v="7.0074254650310435"/>
    <n v="734.71540854652778"/>
    <n v="0.99055250136074169"/>
  </r>
  <r>
    <x v="729"/>
    <x v="4"/>
    <d v="2018-12-09T00:00:00"/>
    <n v="881.6554227441311"/>
    <n v="1077.5788500206047"/>
    <n v="861.74707448865274"/>
    <n v="6.7589618105419556"/>
    <n v="6.7818013025117381"/>
    <n v="130.61561818431571"/>
    <n v="129.33507290799889"/>
    <n v="129.96900621310624"/>
    <n v="4.8672960082851704"/>
    <n v="4.8722587976272997"/>
    <n v="65.307809092157854"/>
    <n v="65.031882990877733"/>
    <n v="65.113825500795002"/>
    <n v="4.1761368999506114"/>
    <n v="4.1791116170673543"/>
    <x v="729"/>
    <n v="6.5658394315825088"/>
    <x v="1"/>
    <n v="50"/>
    <x v="729"/>
    <n v="15.802394718777737"/>
    <x v="0"/>
    <n v="0"/>
    <n v="0"/>
    <n v="0"/>
    <n v="0"/>
    <n v="1"/>
    <n v="0"/>
    <n v="2196.7780426404593"/>
    <n v="-1486.3700577673935"/>
    <n v="2.0922766768070251"/>
    <n v="2287.6915267552586"/>
    <n v="-1577.2835418821928"/>
    <n v="2.2202503004861618"/>
    <n v="2178.0343676043822"/>
    <n v="-1467.6263827313164"/>
    <n v="2.0658922956694368"/>
    <n v="1186.5861730375509"/>
    <n v="-476.17818816448516"/>
    <n v="0.67028833895999596"/>
    <n v="1198.1905536694521"/>
    <n v="-487.78256879638639"/>
    <n v="0.68662315061611023"/>
    <n v="1102.239205608189"/>
    <n v="-391.83122073512322"/>
    <n v="0.55155801888281819"/>
    <n v="6.9287900777177676"/>
    <n v="703.47919479534801"/>
    <n v="0.99024674521506717"/>
    <n v="6.9038644285469015"/>
    <n v="703.50412044451889"/>
    <n v="0.99028183160162475"/>
    <n v="7.0176888172040703"/>
    <n v="703.39029605586165"/>
    <n v="0.99012160763021551"/>
    <n v="6.9246461232908478"/>
    <n v="703.48333874977493"/>
    <n v="0.99025257841868419"/>
    <n v="6.8903439826665265"/>
    <n v="703.51764089039921"/>
    <n v="0.99030086354688474"/>
    <n v="7.0102982014378892"/>
    <n v="703.39768667162787"/>
    <n v="0.99013201097016035"/>
  </r>
  <r>
    <x v="730"/>
    <x v="4"/>
    <d v="2018-12-16T00:00:00"/>
    <n v="890.47197697157253"/>
    <n v="1088.3546385208108"/>
    <n v="870.36454523352859"/>
    <n v="6.768912141395111"/>
    <n v="6.7917516333649068"/>
    <n v="131.9217743661589"/>
    <n v="130.6284236370789"/>
    <n v="131.26869627523729"/>
    <n v="4.8772463391383392"/>
    <n v="4.8822091284804676"/>
    <n v="65.96088718307945"/>
    <n v="65.682185925418935"/>
    <n v="65.764963755802967"/>
    <n v="4.1860872308037793"/>
    <n v="4.1890619479205231"/>
    <x v="730"/>
    <n v="6.7022196834331762"/>
    <x v="1"/>
    <n v="51"/>
    <x v="730"/>
    <n v="15.832245711337229"/>
    <x v="0"/>
    <n v="0"/>
    <n v="0"/>
    <n v="0"/>
    <n v="0"/>
    <n v="1"/>
    <n v="0"/>
    <n v="2205.4484976123008"/>
    <n v="-1391.2373858524666"/>
    <n v="1.7086936861441857"/>
    <n v="2293.4256239828364"/>
    <n v="-1479.2145122230022"/>
    <n v="1.8167456705740985"/>
    <n v="2181.8074094631775"/>
    <n v="-1367.5962977033432"/>
    <n v="1.6796581107170394"/>
    <n v="1188.5309342545522"/>
    <n v="-374.3198224947181"/>
    <n v="0.45973312951436396"/>
    <n v="1200.491472267021"/>
    <n v="-386.28036050718686"/>
    <n v="0.47442285536030249"/>
    <n v="1105.081569679618"/>
    <n v="-290.87045791978392"/>
    <n v="0.35724206378257001"/>
    <n v="6.929891425007769"/>
    <n v="807.28122033482634"/>
    <n v="0.9914888272526402"/>
    <n v="6.9045742945506783"/>
    <n v="807.30653746528344"/>
    <n v="0.99151992131423117"/>
    <n v="7.0208392655354022"/>
    <n v="807.19027249429871"/>
    <n v="0.99137712668848188"/>
    <n v="6.9264572065670658"/>
    <n v="807.28465455326705"/>
    <n v="0.99149304510031033"/>
    <n v="6.8914693803373268"/>
    <n v="807.31964237949683"/>
    <n v="0.99153601654312717"/>
    <n v="7.0131709378447349"/>
    <n v="807.19794082198939"/>
    <n v="0.99138654479587429"/>
  </r>
  <r>
    <x v="731"/>
    <x v="4"/>
    <d v="2018-12-23T00:00:00"/>
    <n v="899.37669674128824"/>
    <n v="1099.2381849060189"/>
    <n v="879.06819068585651"/>
    <n v="6.7788624722482709"/>
    <n v="6.8017019642180747"/>
    <n v="133.24099210982047"/>
    <n v="131.93470787344967"/>
    <n v="132.58138323798968"/>
    <n v="4.887196669991507"/>
    <n v="4.8921594593336355"/>
    <n v="66.620496054910234"/>
    <n v="66.339003016062833"/>
    <n v="66.42261339336099"/>
    <n v="4.1960375616569481"/>
    <n v="4.199012278773691"/>
    <x v="731"/>
    <n v="6.6784202259351204"/>
    <x v="1"/>
    <n v="52"/>
    <x v="731"/>
    <n v="15.862096703896725"/>
    <x v="0"/>
    <n v="0"/>
    <n v="0"/>
    <n v="0"/>
    <n v="0"/>
    <n v="1"/>
    <n v="0"/>
    <n v="2214.2056571338608"/>
    <n v="-1419.1435562402753"/>
    <n v="1.7849468043380168"/>
    <n v="2299.2170621826895"/>
    <n v="-1504.154961289104"/>
    <n v="1.8918710369901364"/>
    <n v="2185.6181817405604"/>
    <n v="-1390.556080846975"/>
    <n v="1.7489905244937503"/>
    <n v="1190.4951430837232"/>
    <n v="-395.43304219013771"/>
    <n v="0.49736120203151801"/>
    <n v="1202.8154000505651"/>
    <n v="-407.75329915697966"/>
    <n v="0.5128571701489707"/>
    <n v="1107.9523573917611"/>
    <n v="-312.89025649817563"/>
    <n v="0.39354190842012504"/>
    <n v="6.9309927722977696"/>
    <n v="788.13110812128775"/>
    <n v="0.99128245106324675"/>
    <n v="6.9052841605544542"/>
    <n v="788.15681673303106"/>
    <n v="0.99131478641379911"/>
    <n v="7.0239897138667349"/>
    <n v="788.03811117971873"/>
    <n v="0.99116548291514295"/>
    <n v="6.9282682898432846"/>
    <n v="788.13383260374223"/>
    <n v="0.99128587781752342"/>
    <n v="6.8925947780081263"/>
    <n v="788.16950611557729"/>
    <n v="0.99133074665455512"/>
    <n v="7.0160436742515806"/>
    <n v="788.04605721933387"/>
    <n v="0.99117547715283361"/>
  </r>
  <r>
    <x v="732"/>
    <x v="4"/>
    <d v="2018-12-30T00:00:00"/>
    <n v="908.37046370870098"/>
    <n v="1110.2305667550791"/>
    <n v="887.85887259270976"/>
    <n v="6.7888128031014325"/>
    <n v="6.8116522950712426"/>
    <n v="134.57340203091866"/>
    <n v="133.25405495218416"/>
    <n v="133.90719707036956"/>
    <n v="4.8971470008446749"/>
    <n v="4.9021097901868043"/>
    <n v="67.286701015459329"/>
    <n v="67.002391615640377"/>
    <n v="67.086839527294586"/>
    <n v="4.205987892510116"/>
    <n v="4.2089626096268589"/>
    <x v="732"/>
    <n v="6.6023784982238629"/>
    <x v="1"/>
    <n v="53"/>
    <x v="732"/>
    <n v="15.891947696456224"/>
    <x v="0"/>
    <n v="0"/>
    <n v="0"/>
    <n v="0"/>
    <n v="0"/>
    <n v="1"/>
    <n v="0"/>
    <n v="2223.0503882506359"/>
    <n v="-1486.2046954471284"/>
    <n v="2.0169822663853854"/>
    <n v="2305.0664147645412"/>
    <n v="-1568.2207219610336"/>
    <n v="2.1282891890082967"/>
    <n v="2189.4670617407173"/>
    <n v="-1452.6213689372098"/>
    <n v="1.9714051165995969"/>
    <n v="1192.478994001186"/>
    <n v="-455.63330119767841"/>
    <n v="0.61835646953992673"/>
    <n v="1205.162567111945"/>
    <n v="-468.31687430843738"/>
    <n v="0.63556980638186611"/>
    <n v="1110.8518529810258"/>
    <n v="-374.00616017751815"/>
    <n v="0.50757731751748625"/>
    <n v="6.9320941195877701"/>
    <n v="729.91359868391987"/>
    <n v="0.99059220378528245"/>
    <n v="6.9059940265582309"/>
    <n v="729.9396987769494"/>
    <n v="0.99062762516764846"/>
    <n v="7.0271401621980667"/>
    <n v="729.81855264130957"/>
    <n v="0.99046321335548337"/>
    <n v="6.9300793731195025"/>
    <n v="729.91561343038813"/>
    <n v="0.99059493807074817"/>
    <n v="6.8937201756789275"/>
    <n v="729.9519726278287"/>
    <n v="0.99064428245559788"/>
    <n v="7.0189164106584272"/>
    <n v="729.82677639284918"/>
    <n v="0.99047437410680483"/>
  </r>
  <r>
    <x v="733"/>
    <x v="4"/>
    <d v="2019-01-06T00:00:00"/>
    <n v="917.45416834578805"/>
    <n v="1121.3328724226299"/>
    <n v="896.73746131863322"/>
    <n v="6.7987631339545969"/>
    <n v="6.8216026259244105"/>
    <n v="135.91913605122787"/>
    <n v="134.58659550170603"/>
    <n v="135.24626904107328"/>
    <n v="4.9070973316978428"/>
    <n v="4.9120601210399721"/>
    <n v="67.959568025613933"/>
    <n v="67.672415102621869"/>
    <n v="67.757707922567548"/>
    <n v="4.2159382233632838"/>
    <n v="4.2189129404800267"/>
    <x v="733"/>
    <n v="6.5561440630590218"/>
    <x v="2"/>
    <n v="2"/>
    <x v="733"/>
    <n v="15.921798689015723"/>
    <x v="0"/>
    <n v="0"/>
    <n v="0"/>
    <n v="0"/>
    <n v="0"/>
    <n v="1"/>
    <n v="0"/>
    <n v="2231.9835666785789"/>
    <n v="-1528.4299674308645"/>
    <n v="2.1724428232122786"/>
    <n v="2310.9742608722117"/>
    <n v="-1607.4206616244974"/>
    <n v="2.2847167057964834"/>
    <n v="2193.3544305408764"/>
    <n v="-1489.800831293162"/>
    <n v="2.1175370759045999"/>
    <n v="1194.4826834278235"/>
    <n v="-490.92908418010916"/>
    <n v="0.69778490893237233"/>
    <n v="1207.5332058439387"/>
    <n v="-503.97960659622436"/>
    <n v="0.71633434486741643"/>
    <n v="1113.7803435261831"/>
    <n v="-410.22674427846869"/>
    <n v="0.58307816876654461"/>
    <n v="6.9331954668777707"/>
    <n v="696.62040378083657"/>
    <n v="0.99014546230125011"/>
    <n v="6.9067038925620068"/>
    <n v="696.64689535515231"/>
    <n v="0.99018311625447275"/>
    <n v="7.0302906105293994"/>
    <n v="696.52330863718498"/>
    <n v="0.99000745555413738"/>
    <n v="6.9318904563957204"/>
    <n v="696.62170879131861"/>
    <n v="0.99014731718548832"/>
    <n v="6.8948455733497269"/>
    <n v="696.65875367436468"/>
    <n v="0.99019997114545055"/>
    <n v="7.0217891470652738"/>
    <n v="696.53181010064907"/>
    <n v="0.99001953915867469"/>
  </r>
  <r>
    <x v="734"/>
    <x v="4"/>
    <d v="2019-01-13T00:00:00"/>
    <n v="926.62871002924578"/>
    <n v="1132.546201146856"/>
    <n v="905.70483593181689"/>
    <n v="6.8087134648077621"/>
    <n v="6.8315529567775783"/>
    <n v="137.27832741174012"/>
    <n v="135.93246145672308"/>
    <n v="136.59873173148401"/>
    <n v="4.9170476625510116"/>
    <n v="4.92201045189314"/>
    <n v="68.639163705870061"/>
    <n v="68.349139124895601"/>
    <n v="68.435285001793218"/>
    <n v="4.2258885542164517"/>
    <n v="4.2288632713331946"/>
    <x v="734"/>
    <n v="6.5380956405565707"/>
    <x v="2"/>
    <n v="3"/>
    <x v="734"/>
    <n v="15.951649681575224"/>
    <x v="0"/>
    <n v="0"/>
    <n v="0"/>
    <n v="0"/>
    <n v="0"/>
    <n v="1"/>
    <n v="0"/>
    <n v="2241.0060768908015"/>
    <n v="-1550.0366068152111"/>
    <n v="2.2432779940995666"/>
    <n v="2316.9411854409586"/>
    <n v="-1625.9717153653683"/>
    <n v="2.3531744683126021"/>
    <n v="2197.2806730290363"/>
    <n v="-1506.3112029534459"/>
    <n v="2.1799967555565933"/>
    <n v="1196.5064097487275"/>
    <n v="-505.536939673137"/>
    <n v="0.73163426398250619"/>
    <n v="1209.9275509632523"/>
    <n v="-518.95808088766182"/>
    <n v="0.75105790250166771"/>
    <n v="1116.7381189767918"/>
    <n v="-425.76864890120135"/>
    <n v="0.61619024767421815"/>
    <n v="6.9342968141677712"/>
    <n v="684.03517326142276"/>
    <n v="0.98996439478952791"/>
    <n v="6.9074137585657835"/>
    <n v="684.06205631702471"/>
    <n v="0.99000330107521228"/>
    <n v="7.0334410588607312"/>
    <n v="683.93602901672978"/>
    <n v="0.98982090907997533"/>
    <n v="6.9337015396719375"/>
    <n v="684.03576853591858"/>
    <n v="0.98996525629574716"/>
    <n v="6.8959709710205264"/>
    <n v="684.07349910456992"/>
    <n v="0.99001986155731858"/>
    <n v="7.0246618834721204"/>
    <n v="683.94480819211833"/>
    <n v="0.98983361467084252"/>
  </r>
  <r>
    <x v="735"/>
    <x v="4"/>
    <d v="2019-01-20T00:00:00"/>
    <n v="935.8949971295383"/>
    <n v="1143.8716631583245"/>
    <n v="914.76188429113336"/>
    <n v="6.8186637956609282"/>
    <n v="6.8415032876307462"/>
    <n v="138.65111068585753"/>
    <n v="137.29178607129029"/>
    <n v="137.96471904879883"/>
    <n v="4.9269979934041794"/>
    <n v="4.9319607827463079"/>
    <n v="69.325555342928766"/>
    <n v="69.032630477518808"/>
    <n v="69.119637851811149"/>
    <n v="4.2358388850696196"/>
    <n v="4.2388136021863625"/>
    <x v="735"/>
    <n v="6.7256233923658062"/>
    <x v="2"/>
    <n v="4"/>
    <x v="735"/>
    <n v="15.981500674134725"/>
    <x v="0"/>
    <n v="0"/>
    <n v="0"/>
    <n v="0"/>
    <n v="0"/>
    <n v="1"/>
    <n v="0"/>
    <n v="2250.1188122051462"/>
    <n v="-1416.6274054000219"/>
    <n v="1.6996304866898746"/>
    <n v="2322.967779255393"/>
    <n v="-1489.4763724502686"/>
    <n v="1.7870326679906825"/>
    <n v="2201.2461779420782"/>
    <n v="-1367.7547711369539"/>
    <n v="1.6409944481368164"/>
    <n v="1198.5503733328403"/>
    <n v="-365.05896652771594"/>
    <n v="0.43798767875368039"/>
    <n v="1212.3458395337591"/>
    <n v="-378.85443272863472"/>
    <n v="0.4545390985863077"/>
    <n v="1119.7254721819068"/>
    <n v="-286.23406537678238"/>
    <n v="0.34341573655084573"/>
    <n v="6.9353981614577718"/>
    <n v="826.55600864366659"/>
    <n v="0.99167910058240194"/>
    <n v="6.9081236245695603"/>
    <n v="826.58328318055476"/>
    <n v="0.99171182381945688"/>
    <n v="7.0365915071920631"/>
    <n v="826.45481529793233"/>
    <n v="0.99155769159736851"/>
    <n v="6.9355126229481563"/>
    <n v="826.55589418217619"/>
    <n v="0.99167896325466287"/>
    <n v="6.8970963686913258"/>
    <n v="826.59431043643303"/>
    <n v="0.99172505401689892"/>
    <n v="7.027534619878967"/>
    <n v="826.46387218524535"/>
    <n v="0.99156855780095388"/>
  </r>
  <r>
    <x v="736"/>
    <x v="4"/>
    <d v="2019-01-27T00:00:00"/>
    <n v="945.25394710083378"/>
    <n v="1155.310379789908"/>
    <n v="923.90950313404346"/>
    <n v="6.8286141265140952"/>
    <n v="6.851453618483915"/>
    <n v="140.03762179271612"/>
    <n v="138.66470393200319"/>
    <n v="139.34436623928684"/>
    <n v="4.9369483242573473"/>
    <n v="4.9419111135994767"/>
    <n v="70.018810896358062"/>
    <n v="69.722956770706276"/>
    <n v="69.810834230329277"/>
    <n v="4.2457892159227884"/>
    <n v="4.2487639330395313"/>
    <x v="736"/>
    <n v="6.7601116943914441"/>
    <x v="2"/>
    <n v="5"/>
    <x v="736"/>
    <n v="16.011351666694232"/>
    <x v="0"/>
    <n v="0"/>
    <n v="0"/>
    <n v="0"/>
    <n v="0"/>
    <n v="1"/>
    <n v="0"/>
    <n v="2259.3226748726347"/>
    <n v="-1396.584121407099"/>
    <n v="1.6187802385753578"/>
    <n v="2329.0546390079721"/>
    <n v="-1466.3160855424364"/>
    <n v="1.6996065374062506"/>
    <n v="2205.2513379042507"/>
    <n v="-1342.512784438715"/>
    <n v="1.5561061680227151"/>
    <n v="1200.6147765527944"/>
    <n v="-337.87622308725872"/>
    <n v="0.39163222940489129"/>
    <n v="1214.7883109899708"/>
    <n v="-352.04975752443511"/>
    <n v="0.40806076894359938"/>
    <n v="1122.7426989190728"/>
    <n v="-260.00414545353715"/>
    <n v="0.30137072744590598"/>
    <n v="6.9364995087477723"/>
    <n v="855.80205395678786"/>
    <n v="0.99195990548830282"/>
    <n v="6.9088334905733362"/>
    <n v="855.82971997496236"/>
    <n v="0.99199197316171717"/>
    <n v="7.0397419555233958"/>
    <n v="855.69881151001232"/>
    <n v="0.99184023719903858"/>
    <n v="6.9373237062243742"/>
    <n v="855.80122975931135"/>
    <n v="0.99195895016125357"/>
    <n v="6.8982217663621244"/>
    <n v="855.84033169917359"/>
    <n v="0.99200427320808537"/>
    <n v="7.0304073562858145"/>
    <n v="855.70814610924992"/>
    <n v="0.99185105693023068"/>
  </r>
  <r>
    <x v="737"/>
    <x v="4"/>
    <d v="2019-02-03T00:00:00"/>
    <n v="954.70648657184222"/>
    <n v="1166.8634835878072"/>
    <n v="933.14859816538308"/>
    <n v="6.8385644573672622"/>
    <n v="6.8614039493370829"/>
    <n v="141.4379980106433"/>
    <n v="140.05135097132325"/>
    <n v="140.73780990167973"/>
    <n v="4.9468986551105161"/>
    <n v="4.9518614444526445"/>
    <n v="70.718999005321649"/>
    <n v="70.420186334937029"/>
    <n v="70.508942572632563"/>
    <n v="4.2557395467759562"/>
    <n v="4.2587142638926991"/>
    <x v="737"/>
    <n v="6.5859956759839964"/>
    <x v="2"/>
    <n v="6"/>
    <x v="737"/>
    <n v="16.041202659253734"/>
    <x v="0"/>
    <n v="0"/>
    <n v="0"/>
    <n v="0"/>
    <n v="0"/>
    <n v="1"/>
    <n v="0"/>
    <n v="2268.6185761667975"/>
    <n v="-1543.7461496225937"/>
    <n v="2.1296797796300977"/>
    <n v="2335.2023673580766"/>
    <n v="-1610.3299408138728"/>
    <n v="2.2215356548890233"/>
    <n v="2209.2965494660448"/>
    <n v="-1484.424122921841"/>
    <n v="2.0478418940540553"/>
    <n v="1202.6998238049478"/>
    <n v="-477.82739726074408"/>
    <n v="0.65918826508378092"/>
    <n v="1217.2552071607447"/>
    <n v="-492.38278061654103"/>
    <n v="0.67926818925083621"/>
    <n v="1125.7900979236106"/>
    <n v="-400.9176713794069"/>
    <n v="0.55308721465756905"/>
    <n v="6.9376008560377729"/>
    <n v="717.93482568816592"/>
    <n v="0.99042921126257699"/>
    <n v="6.9095433565771129"/>
    <n v="717.96288318762652"/>
    <n v="0.99046791807281442"/>
    <n v="7.0428924038547276"/>
    <n v="717.82953414034898"/>
    <n v="0.99028395598183894"/>
    <n v="6.9391347895005921"/>
    <n v="717.93329175470308"/>
    <n v="0.99042709511991978"/>
    <n v="6.8993471640329229"/>
    <n v="717.9730793801707"/>
    <n v="0.99048198426180278"/>
    <n v="7.0332800926926611"/>
    <n v="717.83914645151106"/>
    <n v="0.99029721667545911"/>
  </r>
  <r>
    <x v="738"/>
    <x v="4"/>
    <d v="2019-02-10T00:00:00"/>
    <n v="179.00746623222039"/>
    <n v="218.78690317271381"/>
    <n v="706.90625858543422"/>
    <n v="6.5608980667031904"/>
    <n v="5.1874275157654113"/>
    <n v="26.519624626995615"/>
    <n v="83.285487799159426"/>
    <n v="83.978811318819453"/>
    <n v="4.4305645208193587"/>
    <n v="3.2778850108809729"/>
    <n v="13.259812313497807"/>
    <n v="30.407924519929573"/>
    <n v="30.497568321044959"/>
    <n v="3.4176469532561318"/>
    <n v="2.5847378303210276"/>
    <x v="738"/>
    <n v="6.4878455381203697"/>
    <x v="2"/>
    <n v="7"/>
    <x v="738"/>
    <n v="14.40910954077868"/>
    <x v="0"/>
    <n v="0"/>
    <n v="0"/>
    <n v="0"/>
    <n v="0"/>
    <n v="1"/>
    <n v="0"/>
    <n v="1505.7736762145375"/>
    <n v="-848.66754924327961"/>
    <n v="1.2915228064528466"/>
    <n v="1830.7044096276145"/>
    <n v="-1173.5982826563566"/>
    <n v="1.7860102569210867"/>
    <n v="1877.336375676327"/>
    <n v="-1220.230248705069"/>
    <n v="1.856975910922289"/>
    <n v="1031.5956336750969"/>
    <n v="-374.48950670383897"/>
    <n v="0.56990719053243477"/>
    <n v="1014.8155401466104"/>
    <n v="-357.70941317535244"/>
    <n v="0.54437083827556332"/>
    <n v="875.71291711373419"/>
    <n v="-218.60679014247626"/>
    <n v="0.33268110152933972"/>
    <n v="6.7523176291938993"/>
    <n v="650.35380934206398"/>
    <n v="0.98972415968739047"/>
    <n v="6.8727075916230351"/>
    <n v="650.23341937963494"/>
    <n v="0.98954094733022691"/>
    <n v="6.5128822625179472"/>
    <n v="650.59324470874003"/>
    <n v="0.99008853822055021"/>
    <n v="6.6861486369898051"/>
    <n v="650.41997833426808"/>
    <n v="0.9898248572604128"/>
    <n v="6.6594371025700179"/>
    <n v="650.44668986868794"/>
    <n v="0.98986550751966851"/>
    <n v="6.8762141823561223"/>
    <n v="650.22991278890186"/>
    <n v="0.98953561091562181"/>
  </r>
  <r>
    <x v="739"/>
    <x v="4"/>
    <d v="2019-02-17T00:00:00"/>
    <n v="134.2555996741653"/>
    <n v="164.09017737953536"/>
    <n v="535.11106091205352"/>
    <n v="6.2824743158419016"/>
    <n v="4.8997454433136305"/>
    <n v="19.889718470246713"/>
    <n v="51.587603134703073"/>
    <n v="23.204671548621164"/>
    <n v="3.1443536182564502"/>
    <n v="2.9902029384291922"/>
    <n v="9.9448592351233565"/>
    <n v="16.083778820565222"/>
    <n v="10.939345158635692"/>
    <n v="2.3923659376735715"/>
    <n v="2.2970557578692468"/>
    <x v="739"/>
    <n v="6.3769232257935826"/>
    <x v="2"/>
    <n v="8"/>
    <x v="739"/>
    <n v="11.819193871771922"/>
    <x v="0"/>
    <n v="0"/>
    <n v="0"/>
    <n v="0"/>
    <n v="0"/>
    <n v="1"/>
    <n v="0"/>
    <n v="1461.7633935249839"/>
    <n v="-873.6479707956554"/>
    <n v="1.4855042684329314"/>
    <n v="1801.598758220088"/>
    <n v="-1213.4833354907596"/>
    <n v="2.0633421410022219"/>
    <n v="1858.1848271884587"/>
    <n v="-1270.0694044591301"/>
    <n v="2.1595580652603643"/>
    <n v="1021.7242380906824"/>
    <n v="-433.60881536135389"/>
    <n v="0.73728523110150768"/>
    <n v="1003.1363285881025"/>
    <n v="-415.02090585877397"/>
    <n v="0.70567934425651213"/>
    <n v="861.28538745162598"/>
    <n v="-273.16996472229744"/>
    <n v="0.4644835931262763"/>
    <n v="6.7204756858905101"/>
    <n v="581.39494704343804"/>
    <n v="0.98857286269640388"/>
    <n v="6.7809480906688284"/>
    <n v="581.33447463865969"/>
    <n v="0.98847003865465766"/>
    <n v="6.4217970997747056"/>
    <n v="581.69362562955382"/>
    <n v="0.98908071978460887"/>
    <n v="6.5827470548137521"/>
    <n v="581.53267567451473"/>
    <n v="0.98880704909205652"/>
    <n v="6.4585241504688451"/>
    <n v="581.65689857885968"/>
    <n v="0.98901827107254536"/>
    <n v="6.6269713801883796"/>
    <n v="581.48845134914018"/>
    <n v="0.98873185241523864"/>
  </r>
  <r>
    <x v="740"/>
    <x v="4"/>
    <d v="2019-02-24T00:00:00"/>
    <n v="100.691699755624"/>
    <n v="123.06763303465155"/>
    <n v="404.78525256512461"/>
    <n v="6.0033566858993508"/>
    <n v="4.6120633708618497"/>
    <n v="14.917288852685036"/>
    <n v="33.252445993694053"/>
    <n v="17.403503661465876"/>
    <n v="2.8566715458046694"/>
    <n v="2.7025208659774114"/>
    <n v="7.4586444263425182"/>
    <n v="10.046184744609327"/>
    <n v="8.2045088689767685"/>
    <n v="2.1046838652217907"/>
    <n v="2.009373685417466"/>
    <x v="740"/>
    <n v="6.2535779393586983"/>
    <x v="2"/>
    <n v="9"/>
    <x v="740"/>
    <n v="10.964712096925812"/>
    <x v="0"/>
    <n v="0"/>
    <n v="0"/>
    <n v="0"/>
    <n v="0"/>
    <n v="1"/>
    <n v="0"/>
    <n v="1428.755681507819"/>
    <n v="-908.88611869832414"/>
    <n v="1.7482964645717942"/>
    <n v="1779.7695196644429"/>
    <n v="-1259.899956854948"/>
    <n v="2.4234924430777567"/>
    <n v="1843.8211658225575"/>
    <n v="-1323.9516030130626"/>
    <n v="2.5466995910630414"/>
    <n v="1014.3206914023716"/>
    <n v="-494.45112859287678"/>
    <n v="0.95110613116249587"/>
    <n v="994.37691991922179"/>
    <n v="-474.50735710972697"/>
    <n v="0.91274310145294901"/>
    <n v="850.46474020504479"/>
    <n v="-330.59517739554997"/>
    <n v="0.63591947104757873"/>
    <n v="6.688633742587121"/>
    <n v="513.18092906690765"/>
    <n v="0.98713401548950042"/>
    <n v="6.7604245798285403"/>
    <n v="513.10913822966631"/>
    <n v="0.98699592154752502"/>
    <n v="6.330711937031464"/>
    <n v="513.5388508724634"/>
    <n v="0.98782249935384026"/>
    <n v="6.5303853597130015"/>
    <n v="513.3391774497818"/>
    <n v="0.98743841565868695"/>
    <n v="6.4245422427787631"/>
    <n v="513.44502056671604"/>
    <n v="0.98764201118438422"/>
    <n v="6.5447395783916864"/>
    <n v="513.3248232311031"/>
    <n v="0.98741080446598484"/>
  </r>
  <r>
    <x v="741"/>
    <x v="4"/>
    <d v="2019-03-03T00:00:00"/>
    <n v="75.518774816717979"/>
    <n v="92.300724775988641"/>
    <n v="306.00530924060257"/>
    <n v="5.7236024522613489"/>
    <n v="4.3243812984100689"/>
    <n v="11.187966639513775"/>
    <n v="22.220206316603914"/>
    <n v="13.052627746099406"/>
    <n v="2.5689894733528886"/>
    <n v="2.4148387935256301"/>
    <n v="5.5939833197568873"/>
    <n v="6.9296437472126193"/>
    <n v="6.1533816517325768"/>
    <n v="1.8170017927700097"/>
    <n v="1.7216916129656847"/>
    <x v="741"/>
    <n v="6.1830033640994566"/>
    <x v="2"/>
    <n v="10"/>
    <x v="741"/>
    <n v="10.109593718384247"/>
    <x v="0"/>
    <n v="0"/>
    <n v="0"/>
    <n v="0"/>
    <n v="0"/>
    <n v="1"/>
    <n v="0"/>
    <n v="1403.9998974949451"/>
    <n v="-919.5551599166655"/>
    <n v="1.8981631723640677"/>
    <n v="1763.3975907477093"/>
    <n v="-1278.9528531694295"/>
    <n v="2.6400386957712971"/>
    <n v="1833.0484197981316"/>
    <n v="-1348.6036822198521"/>
    <n v="2.7838132558967805"/>
    <n v="1008.7680313861384"/>
    <n v="-524.32329380785882"/>
    <n v="1.0823180708473179"/>
    <n v="987.80736341756119"/>
    <n v="-503.36262583928158"/>
    <n v="1.0390506631480234"/>
    <n v="842.34925477010893"/>
    <n v="-357.90451719182931"/>
    <n v="0.73879328110979192"/>
    <n v="6.6567917992837309"/>
    <n v="477.78794577899589"/>
    <n v="0.98625892432527851"/>
    <n v="6.7399010689882513"/>
    <n v="477.70483650929134"/>
    <n v="0.98608736859712676"/>
    <n v="6.2396267742882223"/>
    <n v="478.20511080399137"/>
    <n v="0.98712004426866129"/>
    <n v="6.47802366461225"/>
    <n v="477.96671391366738"/>
    <n v="0.98662794089374228"/>
    <n v="6.3906677154815812"/>
    <n v="478.05406986279803"/>
    <n v="0.98680826269797406"/>
    <n v="6.4624465124809447"/>
    <n v="477.98229106579868"/>
    <n v="0.98666009554611644"/>
  </r>
  <r>
    <x v="742"/>
    <x v="4"/>
    <d v="2019-03-10T00:00:00"/>
    <n v="56.639081112538484"/>
    <n v="69.225543581991488"/>
    <n v="231.19544080218333"/>
    <n v="5.443263416890046"/>
    <n v="4.0366992259582872"/>
    <n v="8.390974979635331"/>
    <n v="15.305590648119622"/>
    <n v="9.7894708095745528"/>
    <n v="2.2813074009011074"/>
    <n v="2.1271567210738493"/>
    <n v="4.1954874898176655"/>
    <n v="5.0157343670361509"/>
    <n v="4.6150362387994317"/>
    <n v="1.5293197203182287"/>
    <n v="1.4340095405139039"/>
    <x v="742"/>
    <n v="6.3246766572138498"/>
    <x v="2"/>
    <n v="11"/>
    <x v="742"/>
    <n v="9.253890538109383"/>
    <x v="0"/>
    <n v="0"/>
    <n v="0"/>
    <n v="0"/>
    <n v="0"/>
    <n v="1"/>
    <n v="0"/>
    <n v="1385.4330594852897"/>
    <n v="-827.25575760627896"/>
    <n v="1.482066280412085"/>
    <n v="1751.1186440601589"/>
    <n v="-1192.9413421811482"/>
    <n v="2.1372086220011282"/>
    <n v="1824.9688602798121"/>
    <n v="-1266.7915584008015"/>
    <n v="2.2695146401266388"/>
    <n v="1004.6035363739636"/>
    <n v="-446.42623449495284"/>
    <n v="0.79979288479150512"/>
    <n v="982.88019604131568"/>
    <n v="-424.70289416230491"/>
    <n v="0.76087453347281142"/>
    <n v="836.26264069390697"/>
    <n v="-278.0853388148962"/>
    <n v="0.49820252073806709"/>
    <n v="6.6249498559803417"/>
    <n v="551.55235202303038"/>
    <n v="0.98813110129401782"/>
    <n v="6.7193775581479622"/>
    <n v="551.45792432086284"/>
    <n v="0.98796192977477182"/>
    <n v="6.1485416115449816"/>
    <n v="552.02876026746583"/>
    <n v="0.98898460831200607"/>
    <n v="6.4256619695114994"/>
    <n v="551.75163990949932"/>
    <n v="0.98848813459830676"/>
    <n v="6.3568918307784354"/>
    <n v="551.82041004823236"/>
    <n v="0.98861133942677537"/>
    <n v="6.3800971676633393"/>
    <n v="551.79720471134738"/>
    <n v="0.98856976601129087"/>
  </r>
  <r>
    <x v="743"/>
    <x v="4"/>
    <d v="2019-03-17T00:00:00"/>
    <n v="42.479310834403861"/>
    <n v="51.919157686493605"/>
    <n v="174.58060181184948"/>
    <n v="5.1623865364993922"/>
    <n v="3.7490171535065069"/>
    <n v="6.2932312347264983"/>
    <n v="10.79941094142306"/>
    <n v="7.3421031071809146"/>
    <n v="1.9936253284493266"/>
    <n v="1.8394746486220683"/>
    <n v="3.1466156173632491"/>
    <n v="3.7073512422651196"/>
    <n v="3.4612771790995742"/>
    <n v="1.2416376478664479"/>
    <n v="1.1463274680621229"/>
    <x v="743"/>
    <n v="6.1389194633177668"/>
    <x v="2"/>
    <n v="12"/>
    <x v="743"/>
    <n v="8.3976495128151658"/>
    <x v="0"/>
    <n v="0"/>
    <n v="0"/>
    <n v="0"/>
    <n v="0"/>
    <n v="1"/>
    <n v="0"/>
    <n v="1371.5079309780481"/>
    <n v="-907.95551621707182"/>
    <n v="1.9586900797081284"/>
    <n v="1741.909434044496"/>
    <n v="-1278.3570192835198"/>
    <n v="2.7577399633279556"/>
    <n v="1818.9091906410724"/>
    <n v="-1355.3567758800962"/>
    <n v="2.9238479462542881"/>
    <n v="1001.4801651148325"/>
    <n v="-537.92775035385625"/>
    <n v="1.1604464419222809"/>
    <n v="979.18482050913155"/>
    <n v="-515.63240574815541"/>
    <n v="1.1123497350650917"/>
    <n v="831.69768013675548"/>
    <n v="-368.14526537577927"/>
    <n v="0.79418260730150181"/>
    <n v="6.5931079126769525"/>
    <n v="456.95930684829926"/>
    <n v="0.98577699586339862"/>
    <n v="6.6988540473076741"/>
    <n v="456.85356071366851"/>
    <n v="0.98554887466013552"/>
    <n v="6.0574564488017399"/>
    <n v="457.49495831217445"/>
    <n v="0.98693253177868745"/>
    <n v="6.3733002744107479"/>
    <n v="457.17911448656548"/>
    <n v="0.98625117662757289"/>
    <n v="6.3232066681523209"/>
    <n v="457.22920809282391"/>
    <n v="0.98635924122752594"/>
    <n v="6.2976960628593535"/>
    <n v="457.25471869811685"/>
    <n v="0.98641427406627435"/>
  </r>
  <r>
    <x v="744"/>
    <x v="4"/>
    <d v="2019-03-24T00:00:00"/>
    <n v="31.859483125802896"/>
    <n v="38.939368264870204"/>
    <n v="131.7642662060355"/>
    <n v="4.881014463958107"/>
    <n v="3.4613350810547256"/>
    <n v="4.7199234260448737"/>
    <n v="7.759667183733967"/>
    <n v="5.506577330385686"/>
    <n v="1.7059432559975456"/>
    <n v="1.5517925761702873"/>
    <n v="2.3599617130224368"/>
    <n v="2.7641785717952416"/>
    <n v="2.5959578843246804"/>
    <n v="0.9539555754146668"/>
    <n v="0.85864539561034203"/>
    <x v="744"/>
    <n v="6.2565267939846283"/>
    <x v="2"/>
    <n v="13"/>
    <x v="744"/>
    <n v="7.5409132953703191"/>
    <x v="0"/>
    <n v="0"/>
    <n v="0"/>
    <n v="0"/>
    <n v="0"/>
    <n v="1"/>
    <n v="0"/>
    <n v="1361.064084597617"/>
    <n v="-839.65923947330805"/>
    <n v="1.6103786670281584"/>
    <n v="1735.002526532749"/>
    <n v="-1213.5976814084402"/>
    <n v="2.3275535176875932"/>
    <n v="1814.3644384120178"/>
    <n v="-1292.9595932877087"/>
    <n v="2.479761370417362"/>
    <n v="999.13763667048408"/>
    <n v="-477.73279154617512"/>
    <n v="0.91624156548119162"/>
    <n v="976.41328885999349"/>
    <n v="-455.00844373568452"/>
    <n v="0.87265864134270799"/>
    <n v="828.273959718892"/>
    <n v="-306.86911459458304"/>
    <n v="0.58854289035504048"/>
    <n v="6.5612659693735633"/>
    <n v="514.84357915493536"/>
    <n v="0.98741617760032641"/>
    <n v="6.6783305364673851"/>
    <n v="514.72651458784162"/>
    <n v="0.98719165999526692"/>
    <n v="5.9663712860584983"/>
    <n v="515.4384738382505"/>
    <n v="0.9885571234294227"/>
    <n v="6.3209385793099973"/>
    <n v="515.08390654499897"/>
    <n v="0.98787710041742516"/>
    <n v="6.2896050330458806"/>
    <n v="515.1152400912631"/>
    <n v="0.9879371948844351"/>
    <n v="6.2152473028051549"/>
    <n v="515.18959782150375"/>
    <n v="0.9880798052397779"/>
  </r>
  <r>
    <x v="745"/>
    <x v="4"/>
    <d v="2019-03-31T00:00:00"/>
    <n v="23.894612344352172"/>
    <n v="29.204526198652655"/>
    <n v="99.403370047530501"/>
    <n v="4.5991860169865015"/>
    <n v="3.1736530086029449"/>
    <n v="3.5399425695336553"/>
    <n v="5.6498048766338114"/>
    <n v="4.1299329977892647"/>
    <n v="1.4182611835457648"/>
    <n v="1.2641105037185063"/>
    <n v="1.7699712847668274"/>
    <n v="2.0682334708753514"/>
    <n v="1.9469684132435101"/>
    <n v="0.66627350296288579"/>
    <n v="0.57096332315856091"/>
    <x v="745"/>
    <n v="6.2115163656620052"/>
    <x v="2"/>
    <n v="14"/>
    <x v="745"/>
    <n v="6.683720703495152"/>
    <x v="0"/>
    <n v="0"/>
    <n v="0"/>
    <n v="0"/>
    <n v="0"/>
    <n v="1"/>
    <n v="0"/>
    <n v="1353.2311998122937"/>
    <n v="-854.77467895039365"/>
    <n v="1.7148430067127429"/>
    <n v="1729.8223458989389"/>
    <n v="-1231.365825037039"/>
    <n v="2.4703575407296063"/>
    <n v="1810.9558742402269"/>
    <n v="-1312.4993533783268"/>
    <n v="2.6331270601271992"/>
    <n v="997.38074033722285"/>
    <n v="-498.92421947532284"/>
    <n v="1.0009382937003495"/>
    <n v="974.33464012313993"/>
    <n v="-475.87811926123993"/>
    <n v="0.95470336798559896"/>
    <n v="825.70616940549428"/>
    <n v="-327.24964854359428"/>
    <n v="0.65652596534946428"/>
    <n v="6.5294240260701741"/>
    <n v="491.92709683582984"/>
    <n v="0.98690071500162169"/>
    <n v="6.657807025627096"/>
    <n v="491.7987138362729"/>
    <n v="0.98664315392220203"/>
    <n v="5.8752861233152567"/>
    <n v="492.58123473858473"/>
    <n v="0.9882130419055285"/>
    <n v="6.2685768842092466"/>
    <n v="492.18794397769074"/>
    <n v="0.98742402472061153"/>
    <n v="6.2560803778030323"/>
    <n v="492.20044048409699"/>
    <n v="0.98744909512471546"/>
    <n v="6.1327546231580481"/>
    <n v="492.32376623874194"/>
    <n v="0.98769651039462036"/>
  </r>
  <r>
    <x v="746"/>
    <x v="4"/>
    <d v="2019-04-07T00:00:00"/>
    <n v="17.92095925826413"/>
    <n v="21.90339464898949"/>
    <n v="74.958646810750579"/>
    <n v="4.3169365856160855"/>
    <n v="2.8859709361511641"/>
    <n v="2.6549569271502413"/>
    <n v="4.1523809018920268"/>
    <n v="3.0974497483419485"/>
    <n v="1.1305791110939838"/>
    <n v="0.97642843126672541"/>
    <n v="1.3274784635751207"/>
    <n v="1.5497049657651898"/>
    <n v="1.4602263099326325"/>
    <n v="0.37859143051110478"/>
    <n v="0.28328125070678012"/>
    <x v="746"/>
    <n v="6.1356206277219281"/>
    <x v="2"/>
    <n v="15"/>
    <x v="746"/>
    <n v="5.8261071272211744"/>
    <x v="0"/>
    <n v="0"/>
    <n v="0"/>
    <n v="0"/>
    <n v="0"/>
    <n v="1"/>
    <n v="0"/>
    <n v="1347.3565362233012"/>
    <n v="-885.33078517790204"/>
    <n v="1.9161935956485432"/>
    <n v="1725.9372104235811"/>
    <n v="-1263.9114593781819"/>
    <n v="2.7355866129071855"/>
    <n v="1808.3994511113835"/>
    <n v="-1346.3737000659844"/>
    <n v="2.9140663632267723"/>
    <n v="996.06306808727686"/>
    <n v="-534.03731704187771"/>
    <n v="1.1558605030856877"/>
    <n v="972.7756535704998"/>
    <n v="-510.74990252510065"/>
    <n v="1.1054576533222578"/>
    <n v="823.78032667044602"/>
    <n v="-361.75457562504687"/>
    <n v="0.78297492035135607"/>
    <n v="6.4975820827667841"/>
    <n v="455.52816896263238"/>
    <n v="0.98593675337778242"/>
    <n v="6.6372835147868079"/>
    <n v="455.38846753061233"/>
    <n v="0.98563438617919241"/>
    <n v="5.7842009605720159"/>
    <n v="456.24155008482711"/>
    <n v="0.98748078229950509"/>
    <n v="6.2162151891084951"/>
    <n v="455.80953585629067"/>
    <n v="0.98654573868438411"/>
    <n v="6.2226267329399114"/>
    <n v="455.80312431245926"/>
    <n v="0.98653186165736362"/>
    <n v="6.0502214297087029"/>
    <n v="455.97552961569045"/>
    <n v="0.98690501251062479"/>
  </r>
  <r>
    <x v="747"/>
    <x v="4"/>
    <d v="2019-04-14T00:00:00"/>
    <n v="13.440719443698095"/>
    <n v="16.427545986742114"/>
    <n v="56.503268600634826"/>
    <n v="4.0342984878177406"/>
    <n v="2.5982888636993828"/>
    <n v="1.9912176953626808"/>
    <n v="3.0717992986273539"/>
    <n v="2.3230873112564612"/>
    <n v="0.84289703864220278"/>
    <n v="0.68874635881494439"/>
    <n v="0.9956088476813405"/>
    <n v="1.1618376831064952"/>
    <n v="1.0951697324494745"/>
    <n v="9.0909358059323972E-2"/>
    <n v="-4.4008217450008128E-3"/>
    <x v="747"/>
    <n v="6.1876239818934895"/>
    <x v="2"/>
    <n v="16"/>
    <x v="747"/>
    <n v="4.9681048845192679"/>
    <x v="0"/>
    <n v="0"/>
    <n v="0"/>
    <n v="0"/>
    <n v="0"/>
    <n v="1"/>
    <n v="0"/>
    <n v="1342.9505385315567"/>
    <n v="-856.26218753032595"/>
    <n v="1.7593644593481559"/>
    <n v="1723.0233588170629"/>
    <n v="-1236.3350078158321"/>
    <n v="2.5403012117968395"/>
    <n v="1806.4821337647511"/>
    <n v="-1319.7937827635203"/>
    <n v="2.7117842045086933"/>
    <n v="995.0748138998174"/>
    <n v="-508.38646289858661"/>
    <n v="1.044583174947002"/>
    <n v="971.60641365601964"/>
    <n v="-484.91806265478886"/>
    <n v="0.99636258327777927"/>
    <n v="822.33594461915982"/>
    <n v="-335.64759361792903"/>
    <n v="0.68965610729622784"/>
    <n v="6.4657401394633949"/>
    <n v="480.22261086176741"/>
    <n v="0.98671482453573867"/>
    <n v="6.6167600039465189"/>
    <n v="480.07159099728426"/>
    <n v="0.9864045235717388"/>
    <n v="5.6931157978287743"/>
    <n v="480.99523520340199"/>
    <n v="0.98830233806476619"/>
    <n v="6.1638534940077436"/>
    <n v="480.52449750722303"/>
    <n v="0.98733511192259427"/>
    <n v="6.1892386471585814"/>
    <n v="480.49911235407222"/>
    <n v="0.98728295297303525"/>
    <n v="5.9676508326053446"/>
    <n v="480.72070016862546"/>
    <n v="0.98773825011359218"/>
  </r>
  <r>
    <x v="748"/>
    <x v="4"/>
    <d v="2019-04-21T00:00:00"/>
    <n v="10.080539582773572"/>
    <n v="12.320659490056588"/>
    <n v="42.576449895276447"/>
    <n v="3.7513012810546558"/>
    <n v="2.310606791247602"/>
    <n v="1.4934132715220108"/>
    <n v="2.2826062850746824"/>
    <n v="1.7423154834423458"/>
    <n v="0.55521496619042177"/>
    <n v="0.40106428636316355"/>
    <n v="0.74670663576100538"/>
    <n v="0.87124594996465221"/>
    <n v="0.82137729933710579"/>
    <n v="-0.19677271439245703"/>
    <n v="-0.29208289419678174"/>
    <x v="748"/>
    <n v="6.0619306361253065"/>
    <x v="2"/>
    <n v="17"/>
    <x v="748"/>
    <n v="4.1097435328526206"/>
    <x v="0"/>
    <n v="0"/>
    <n v="0"/>
    <n v="0"/>
    <n v="0"/>
    <n v="1"/>
    <n v="0"/>
    <n v="1339.6460402627486"/>
    <n v="-910.44276744199715"/>
    <n v="2.1212391076575652"/>
    <n v="1720.8379701121742"/>
    <n v="-1291.6346972914228"/>
    <n v="3.0093775585696654"/>
    <n v="1805.0441457547768"/>
    <n v="-1375.8408729340254"/>
    <n v="3.2055693888164254"/>
    <n v="994.3336232592228"/>
    <n v="-565.1303504384714"/>
    <n v="1.3166962747613702"/>
    <n v="970.72948372015958"/>
    <n v="-541.52621089940817"/>
    <n v="1.2617010288399324"/>
    <n v="821.25265808069514"/>
    <n v="-392.04938525994379"/>
    <n v="0.91343521843011621"/>
    <n v="6.4338981961600057"/>
    <n v="422.76937462459136"/>
    <n v="0.98500967116612137"/>
    <n v="6.5962364931062298"/>
    <n v="422.60703632764512"/>
    <n v="0.98463143943485021"/>
    <n v="5.6020306350855327"/>
    <n v="423.6012421856658"/>
    <n v="0.98694783802959229"/>
    <n v="6.111491798906993"/>
    <n v="423.09178102184438"/>
    <n v="0.98576084530124419"/>
    <n v="6.1559111347952236"/>
    <n v="423.0473616859561"/>
    <n v="0.98565735276355604"/>
    <n v="5.8850456763363246"/>
    <n v="423.318227144415"/>
    <n v="0.9862884417500839"/>
  </r>
  <r>
    <x v="749"/>
    <x v="4"/>
    <d v="2019-04-28T00:00:00"/>
    <n v="7.5604046870801787"/>
    <n v="9.2404946175424403"/>
    <n v="32.071636332817562"/>
    <n v="3.4679720361894115"/>
    <n v="2.0229247187958208"/>
    <n v="1.1200599536415079"/>
    <n v="1.7013331193580952"/>
    <n v="1.3067366125817594"/>
    <n v="0.26753289373864098"/>
    <n v="0.11338221391138249"/>
    <n v="0.56002997682075395"/>
    <n v="0.65339476876392344"/>
    <n v="0.61603297450282934"/>
    <n v="-0.48445478684423798"/>
    <n v="-0.57976496664856281"/>
    <x v="749"/>
    <n v="6.2138033192276065"/>
    <x v="2"/>
    <n v="18"/>
    <x v="749"/>
    <n v="3.2510501430838143"/>
    <x v="0"/>
    <n v="0"/>
    <n v="0"/>
    <n v="0"/>
    <n v="0"/>
    <n v="1"/>
    <n v="0"/>
    <n v="1337.1676665611421"/>
    <n v="-837.56989428447389"/>
    <n v="1.6764884488328797"/>
    <n v="1719.1989285835075"/>
    <n v="-1219.6011563068391"/>
    <n v="2.4411661219967291"/>
    <n v="1803.965654747296"/>
    <n v="-1304.3678824706276"/>
    <n v="2.6108360662350836"/>
    <n v="993.77773027877686"/>
    <n v="-494.17995800210861"/>
    <n v="0.98915564765256925"/>
    <n v="970.07178626826453"/>
    <n v="-470.47401399159628"/>
    <n v="0.94170558817275163"/>
    <n v="820.44019317684672"/>
    <n v="-320.84242090017847"/>
    <n v="0.64220146426614111"/>
    <n v="6.4020562528566165"/>
    <n v="493.19571602381166"/>
    <n v="0.98718557886340763"/>
    <n v="6.5757129822659417"/>
    <n v="493.02205929440231"/>
    <n v="0.98683798578144089"/>
    <n v="5.510945472342291"/>
    <n v="494.08682680432594"/>
    <n v="0.98896923529656888"/>
    <n v="6.0591301038062415"/>
    <n v="493.53864217286201"/>
    <n v="0.98787198334333082"/>
    <n v="6.1226396296183196"/>
    <n v="493.47513264704992"/>
    <n v="0.98774486202827239"/>
    <n v="5.8024085660898068"/>
    <n v="493.79536371057844"/>
    <n v="0.98838583979338379"/>
  </r>
  <r>
    <x v="750"/>
    <x v="4"/>
    <d v="2019-05-05T00:00:00"/>
    <n v="366.73171073922111"/>
    <n v="448.227646459048"/>
    <n v="132.46965865473862"/>
    <n v="4.886353627918778"/>
    <n v="5.9046305473112364"/>
    <n v="54.330623813217947"/>
    <n v="28.015978466288022"/>
    <n v="27.725341883429728"/>
    <n v="3.3223468643932144"/>
    <n v="3.995088042426798"/>
    <n v="27.165311906608977"/>
    <n v="19.211736765255459"/>
    <n v="19.183727327672507"/>
    <n v="2.9540623846558147"/>
    <n v="3.3019408618668527"/>
    <x v="750"/>
    <n v="7.2248272435065619"/>
    <x v="2"/>
    <n v="19"/>
    <x v="750"/>
    <n v="11.162762876967808"/>
    <x v="0"/>
    <n v="0"/>
    <n v="0"/>
    <n v="0"/>
    <n v="0"/>
    <n v="1"/>
    <n v="0"/>
    <n v="1690.3871393807767"/>
    <n v="-317.28575642279338"/>
    <n v="0.23107234495626625"/>
    <n v="1952.7962203518446"/>
    <n v="-579.69483739386123"/>
    <n v="0.42217919564326867"/>
    <n v="1957.672912396205"/>
    <n v="-584.57152943822166"/>
    <n v="0.42573078484482851"/>
    <n v="1073.0039685857757"/>
    <n v="300.0974143722076"/>
    <n v="0.21855444768814317"/>
    <n v="1063.8072657412083"/>
    <n v="309.29411721677502"/>
    <n v="0.22525220719717196"/>
    <n v="936.23323311905892"/>
    <n v="436.86814983892441"/>
    <n v="0.31816161228955114"/>
    <n v="6.8317008805479746"/>
    <n v="1366.2696820774354"/>
    <n v="0.99502462020260229"/>
    <n v="6.7936462970097828"/>
    <n v="1366.3077366609737"/>
    <n v="0.99505233453164643"/>
    <n v="6.739961253890435"/>
    <n v="1366.3614217040929"/>
    <n v="0.99509143218589513"/>
    <n v="6.7884702722251813"/>
    <n v="1366.3129126857582"/>
    <n v="0.99505610411840006"/>
    <n v="6.9126205352713699"/>
    <n v="1366.188762422712"/>
    <n v="0.99496568817054143"/>
    <n v="6.5637991686246409"/>
    <n v="1366.5375837893587"/>
    <n v="0.99521972721745811"/>
  </r>
  <r>
    <x v="751"/>
    <x v="4"/>
    <d v="2019-05-12T00:00:00"/>
    <n v="370.39902784661331"/>
    <n v="452.70992292363849"/>
    <n v="203.84846941230103"/>
    <n v="5.3173769208353132"/>
    <n v="5.9145808781644043"/>
    <n v="54.873930051350122"/>
    <n v="41.444954258819074"/>
    <n v="54.602276932284035"/>
    <n v="4.0000755839378366"/>
    <n v="4.0050383732799659"/>
    <n v="27.436965025675061"/>
    <n v="24.969396547549177"/>
    <n v="27.355469089955236"/>
    <n v="3.3089164756032776"/>
    <n v="3.3118911927200205"/>
    <x v="751"/>
    <n v="7.4134629061623061"/>
    <x v="2"/>
    <n v="20"/>
    <x v="751"/>
    <n v="12.626368980376428"/>
    <x v="0"/>
    <n v="0"/>
    <n v="0"/>
    <n v="0"/>
    <n v="0"/>
    <n v="1"/>
    <n v="0"/>
    <n v="1693.9936853200211"/>
    <n v="-35.835221913535634"/>
    <n v="2.1611457954335989E-2"/>
    <n v="1955.1813645153879"/>
    <n v="-297.02290110890249"/>
    <n v="0.17912817602408454"/>
    <n v="1959.2423397029186"/>
    <n v="-301.08387629643312"/>
    <n v="0.18157726353722117"/>
    <n v="1073.8129077582589"/>
    <n v="584.34555564822654"/>
    <n v="0.35240634025276418"/>
    <n v="1064.7643514594945"/>
    <n v="593.39411194699096"/>
    <n v="0.35786333154669353"/>
    <n v="937.41553746559646"/>
    <n v="720.74292594088899"/>
    <n v="0.43466468485780912"/>
    <n v="6.8328022278379752"/>
    <n v="1651.3256611786476"/>
    <n v="0.99587928272319604"/>
    <n v="6.8419961041555872"/>
    <n v="1651.3164673023298"/>
    <n v="0.99587373809249835"/>
    <n v="6.7431117022217677"/>
    <n v="1651.4153517042637"/>
    <n v="0.99593337316605501"/>
    <n v="6.7668012806914524"/>
    <n v="1651.391662125794"/>
    <n v="0.99591908648658956"/>
    <n v="6.8891420905777405"/>
    <n v="1651.2693213159077"/>
    <n v="0.99584530535373272"/>
    <n v="6.7046505835370329"/>
    <n v="1651.4538128229485"/>
    <n v="0.9959565682463406"/>
  </r>
  <r>
    <x v="752"/>
    <x v="4"/>
    <d v="2019-05-19T00:00:00"/>
    <n v="374.10301812507953"/>
    <n v="457.237022152875"/>
    <n v="254.92483402613456"/>
    <n v="5.5409687331806827"/>
    <n v="5.924531209017573"/>
    <n v="55.422669351863632"/>
    <n v="48.43381180534135"/>
    <n v="55.148299701606874"/>
    <n v="4.0100259147910053"/>
    <n v="4.0149887041331338"/>
    <n v="27.711334675931816"/>
    <n v="26.888753237417021"/>
    <n v="27.629023780854787"/>
    <n v="3.3188668064564459"/>
    <n v="3.3218415235731888"/>
    <x v="752"/>
    <n v="7.4367418625100088"/>
    <x v="2"/>
    <n v="21"/>
    <x v="752"/>
    <n v="12.869861454428134"/>
    <x v="0"/>
    <n v="0"/>
    <n v="0"/>
    <n v="0"/>
    <n v="0"/>
    <n v="1"/>
    <n v="0"/>
    <n v="1697.6362967186583"/>
    <n v="-0.42484196858617906"/>
    <n v="2.5031764156266574E-4"/>
    <n v="1957.5903601205669"/>
    <n v="-260.37890537049475"/>
    <n v="0.15341571295772194"/>
    <n v="1960.8274612826992"/>
    <n v="-263.61600653262713"/>
    <n v="0.15532301870508333"/>
    <n v="1074.6299363224673"/>
    <n v="622.58151842760481"/>
    <n v="0.36682613512014323"/>
    <n v="1065.7310080349637"/>
    <n v="631.48044671510843"/>
    <n v="0.37206939945388179"/>
    <n v="938.60966485559936"/>
    <n v="758.60178989447274"/>
    <n v="0.44696952036903553"/>
    <n v="6.8339035751279766"/>
    <n v="1690.3775511749441"/>
    <n v="0.99597345189015685"/>
    <n v="6.842705970159364"/>
    <n v="1690.3687487799127"/>
    <n v="0.99596826550338891"/>
    <n v="6.7462621505530995"/>
    <n v="1690.465192599519"/>
    <n v="0.99602509037299269"/>
    <n v="6.7686123639676712"/>
    <n v="1690.4428423861045"/>
    <n v="0.99601192158759955"/>
    <n v="6.8542310869732006"/>
    <n v="1690.3572236630989"/>
    <n v="0.99596147488411657"/>
    <n v="6.7280832949822962"/>
    <n v="1690.4833714550898"/>
    <n v="0.99603580138694436"/>
  </r>
  <r>
    <x v="753"/>
    <x v="4"/>
    <d v="2019-05-26T00:00:00"/>
    <n v="377.84404830633031"/>
    <n v="461.80939237440373"/>
    <n v="291.80059831019327"/>
    <n v="5.6760706864984858"/>
    <n v="5.9344815398707409"/>
    <n v="55.976896045382276"/>
    <n v="52.205353925361813"/>
    <n v="55.699782698622954"/>
    <n v="4.0199762456441732"/>
    <n v="4.0249390349863026"/>
    <n v="27.988448022691138"/>
    <n v="27.658539587108898"/>
    <n v="27.90531401866334"/>
    <n v="3.3288171373096143"/>
    <n v="3.3317918544263572"/>
    <x v="753"/>
    <n v="7.4410795772945759"/>
    <x v="2"/>
    <n v="22"/>
    <x v="753"/>
    <n v="13.024864069452274"/>
    <x v="0"/>
    <n v="0"/>
    <n v="0"/>
    <n v="0"/>
    <n v="0"/>
    <n v="1"/>
    <n v="0"/>
    <n v="1701.3153342312817"/>
    <n v="3.2741300204711479"/>
    <n v="1.9207733528426806E-3"/>
    <n v="1960.0234456817975"/>
    <n v="-255.4339814300447"/>
    <n v="0.14985073343872279"/>
    <n v="1962.4284340782776"/>
    <n v="-257.83896982652482"/>
    <n v="0.15126162353684727"/>
    <n v="1075.4551351723176"/>
    <n v="629.13432907943525"/>
    <n v="0.36908261037246309"/>
    <n v="1066.7073311761876"/>
    <n v="637.88213307556521"/>
    <n v="0.37421452288253476"/>
    <n v="939.81573351950237"/>
    <n v="764.77373073225044"/>
    <n v="0.44865567150971203"/>
    <n v="6.8350049224179772"/>
    <n v="1697.7544593293348"/>
    <n v="0.99599023397377484"/>
    <n v="6.8434158361631408"/>
    <n v="1697.7460484155897"/>
    <n v="0.99598529969844263"/>
    <n v="6.7494125988844322"/>
    <n v="1697.8400516528684"/>
    <n v="0.99604044684046711"/>
    <n v="6.7704234472438891"/>
    <n v="1697.8190408045089"/>
    <n v="0.99602812079434278"/>
    <n v="6.8342462861193756"/>
    <n v="1697.7552179656334"/>
    <n v="0.99599067902891247"/>
    <n v="6.7430001073612731"/>
    <n v="1697.8464641443916"/>
    <n v="0.99604420873836552"/>
  </r>
  <r>
    <x v="754"/>
    <x v="4"/>
    <d v="2019-06-02T00:00:00"/>
    <n v="381.62248878939363"/>
    <n v="466.42748629814776"/>
    <n v="318.74716545395336"/>
    <n v="5.7643982037396162"/>
    <n v="5.9444318707239088"/>
    <n v="56.536665005836099"/>
    <n v="54.371009465598959"/>
    <n v="56.256780525609187"/>
    <n v="4.0299265764973411"/>
    <n v="4.0348893658394704"/>
    <n v="28.268332502918049"/>
    <n v="28.085394628175301"/>
    <n v="28.184367158849973"/>
    <n v="3.3387674681627821"/>
    <n v="3.341742185279525"/>
    <x v="754"/>
    <n v="7.3603648750662822"/>
    <x v="2"/>
    <n v="23"/>
    <x v="754"/>
    <n v="13.133092248399739"/>
    <x v="0"/>
    <n v="0"/>
    <n v="0"/>
    <n v="0"/>
    <n v="0"/>
    <n v="1"/>
    <n v="0"/>
    <n v="1705.0311621190313"/>
    <n v="-132.62097054619244"/>
    <n v="8.4342477081972692E-2"/>
    <n v="1962.4808620986403"/>
    <n v="-390.07067052580146"/>
    <n v="0.24807182795961433"/>
    <n v="1964.0454166018119"/>
    <n v="-391.63522502897308"/>
    <n v="0.24906683200598637"/>
    <n v="1076.2885860106662"/>
    <n v="496.12160556217259"/>
    <n v="0.31551665603611723"/>
    <n v="1067.6934175488236"/>
    <n v="504.71677402401519"/>
    <n v="0.32098289411311998"/>
    <n v="941.03386287004446"/>
    <n v="631.37632870279435"/>
    <n v="0.40153411119222393"/>
    <n v="6.8361062697079777"/>
    <n v="1565.5740853031309"/>
    <n v="0.99565246631804771"/>
    <n v="6.8441257021669166"/>
    <n v="1565.566065870672"/>
    <n v="0.99564736622870598"/>
    <n v="6.7525630472157641"/>
    <n v="1565.6576285256231"/>
    <n v="0.99570559699790462"/>
    <n v="6.772234530520107"/>
    <n v="1565.6379570423187"/>
    <n v="0.99569308659609612"/>
    <n v="6.8221512561850979"/>
    <n v="1565.5880403166536"/>
    <n v="0.99566134123732619"/>
    <n v="6.7534155409281595"/>
    <n v="1565.6567760319106"/>
    <n v="0.99570505484057381"/>
  </r>
  <r>
    <x v="755"/>
    <x v="4"/>
    <d v="2019-06-09T00:00:00"/>
    <n v="385.43871367728758"/>
    <n v="471.09176116112928"/>
    <n v="338.75462992095362"/>
    <n v="5.8252760397638408"/>
    <n v="5.9543822015770766"/>
    <n v="57.10203165589445"/>
    <n v="55.736520560746705"/>
    <n v="56.819348330865274"/>
    <n v="4.0398769073505099"/>
    <n v="4.0448396966926383"/>
    <n v="28.551015827947225"/>
    <n v="28.411329468015644"/>
    <n v="28.46621083043847"/>
    <n v="3.34871779901595"/>
    <n v="3.3516925161326929"/>
    <x v="755"/>
    <n v="7.5418315637370448"/>
    <x v="2"/>
    <n v="24"/>
    <x v="755"/>
    <n v="13.213870746130301"/>
    <x v="0"/>
    <n v="0"/>
    <n v="0"/>
    <n v="0"/>
    <n v="0"/>
    <n v="1"/>
    <n v="0"/>
    <n v="1708.7841482856584"/>
    <n v="176.49572685604858"/>
    <n v="9.3617785445666138E-2"/>
    <n v="1964.9628526796516"/>
    <n v="-79.68297753794468"/>
    <n v="4.2265861206392669E-2"/>
    <n v="1965.6785689505814"/>
    <n v="-80.398693808874441"/>
    <n v="4.2645495169692661E-2"/>
    <n v="1077.1303713573986"/>
    <n v="808.14950378430831"/>
    <n v="0.42866288153824578"/>
    <n v="1068.6893647851862"/>
    <n v="816.59051035652078"/>
    <n v="0.43314020433976247"/>
    <n v="942.26417351409179"/>
    <n v="943.01570162761516"/>
    <n v="0.50019931473396406"/>
    <n v="6.8372076169979783"/>
    <n v="1878.4426675247089"/>
    <n v="0.99637337261849035"/>
    <n v="6.8448355681706934"/>
    <n v="1878.4350395735362"/>
    <n v="0.99636932656078114"/>
    <n v="6.7557134955470959"/>
    <n v="1878.5241616461599"/>
    <n v="0.99641659915611247"/>
    <n v="6.774045613796325"/>
    <n v="1878.5058295279107"/>
    <n v="0.99640687533818439"/>
    <n v="6.8146863557570558"/>
    <n v="1878.46518878595"/>
    <n v="0.99638531846352796"/>
    <n v="6.7611893303878707"/>
    <n v="1878.5186858113191"/>
    <n v="0.99641369463519058"/>
  </r>
  <r>
    <x v="756"/>
    <x v="4"/>
    <d v="2019-06-16T00:00:00"/>
    <n v="389.29310081406044"/>
    <n v="475.80267877274053"/>
    <n v="353.91617118888564"/>
    <n v="5.8690600805399793"/>
    <n v="5.9643325324302445"/>
    <n v="57.673051972453401"/>
    <n v="56.704786266600053"/>
    <n v="57.387541814173929"/>
    <n v="4.0498272382036777"/>
    <n v="4.0547900275458062"/>
    <n v="28.836525986226704"/>
    <n v="28.708967030763382"/>
    <n v="28.750872938742859"/>
    <n v="3.3586681298691183"/>
    <n v="3.3616428469858612"/>
    <x v="756"/>
    <n v="7.5118557269049218"/>
    <x v="2"/>
    <n v="25"/>
    <x v="756"/>
    <n v="13.277555448612775"/>
    <x v="0"/>
    <n v="0"/>
    <n v="0"/>
    <n v="0"/>
    <n v="0"/>
    <n v="1"/>
    <n v="0"/>
    <n v="1712.5746643139516"/>
    <n v="117.03097854039288"/>
    <n v="6.3965138606489169E-2"/>
    <n v="1967.4696631664731"/>
    <n v="-137.86402031212856"/>
    <n v="7.5351768207846503E-2"/>
    <n v="1967.3280528228388"/>
    <n v="-137.72240996849428"/>
    <n v="7.5274368827172672E-2"/>
    <n v="1077.9805745575982"/>
    <n v="751.62506829674635"/>
    <n v="0.41081260939059283"/>
    <n v="1069.6952714939121"/>
    <n v="759.91037136043246"/>
    <n v="0.41534107326806552"/>
    <n v="943.50678726457977"/>
    <n v="886.09885558976475"/>
    <n v="0.48431139193874218"/>
    <n v="6.8383089642879789"/>
    <n v="1822.7673338900565"/>
    <n v="0.99626241371139435"/>
    <n v="6.8455454341744693"/>
    <n v="1822.76009742017"/>
    <n v="0.9962584585039348"/>
    <n v="6.7588639438784286"/>
    <n v="1822.8467789104661"/>
    <n v="0.99630583564809405"/>
    <n v="6.7758566970725429"/>
    <n v="1822.8297861572719"/>
    <n v="0.99629654798916023"/>
    <n v="6.8101047851981757"/>
    <n v="1822.7955380691465"/>
    <n v="0.99627782915307705"/>
    <n v="6.7673180834943523"/>
    <n v="1822.8383247708502"/>
    <n v="0.99630121490391954"/>
  </r>
  <r>
    <x v="757"/>
    <x v="4"/>
    <d v="2019-06-23T00:00:00"/>
    <n v="393.18603182220113"/>
    <n v="480.56070556046802"/>
    <n v="365.69712937888028"/>
    <n v="5.9018054754632754"/>
    <n v="5.9742828632834133"/>
    <n v="58.249782492177943"/>
    <n v="57.477284379388998"/>
    <n v="57.961417232315668"/>
    <n v="4.0597775690568456"/>
    <n v="4.064740358398975"/>
    <n v="29.124891246088971"/>
    <n v="29.000113981491292"/>
    <n v="29.038381668130292"/>
    <n v="3.3686184607222867"/>
    <n v="3.3715931778390296"/>
    <x v="757"/>
    <n v="7.5489216038823717"/>
    <x v="2"/>
    <n v="26"/>
    <x v="757"/>
    <n v="13.330201505242409"/>
    <x v="0"/>
    <n v="0"/>
    <n v="0"/>
    <n v="0"/>
    <n v="0"/>
    <n v="1"/>
    <n v="0"/>
    <n v="1716.403085502528"/>
    <n v="182.2909970809344"/>
    <n v="9.6008619162545522E-2"/>
    <n v="1970.0015417581628"/>
    <n v="-71.307459174700398"/>
    <n v="3.7556054884668802E-2"/>
    <n v="1968.9940315338185"/>
    <n v="-70.299948950356111"/>
    <n v="3.702542162806044E-2"/>
    <n v="1078.8392797897998"/>
    <n v="819.85480279366266"/>
    <n v="0.43179931423082402"/>
    <n v="1070.7112372697254"/>
    <n v="827.98284531373702"/>
    <n v="0.43608017368819113"/>
    <n v="944.76182715257255"/>
    <n v="953.93225543088988"/>
    <n v="0.50241493044151686"/>
    <n v="6.8394103115779794"/>
    <n v="1891.8546722718845"/>
    <n v="0.99639783450408614"/>
    <n v="6.846255300178246"/>
    <n v="1891.8478272832842"/>
    <n v="0.99639422940062949"/>
    <n v="6.7620143922097613"/>
    <n v="1891.9320681912527"/>
    <n v="0.99643859721571948"/>
    <n v="6.7776677803487608"/>
    <n v="1891.9164148031136"/>
    <n v="0.99643035292387561"/>
    <n v="6.8073851801560616"/>
    <n v="1891.8866974033065"/>
    <n v="0.9964147014294723"/>
    <n v="6.7723845228516169"/>
    <n v="1891.9216980606109"/>
    <n v="0.99643313549824908"/>
  </r>
  <r>
    <x v="758"/>
    <x v="4"/>
    <d v="2019-06-30T00:00:00"/>
    <n v="397.11789214042312"/>
    <n v="485.36631261607272"/>
    <n v="375.12335820734313"/>
    <n v="5.9272549270960866"/>
    <n v="5.9842331941365812"/>
    <n v="58.832280317099716"/>
    <n v="58.154782348244353"/>
    <n v="58.541031404638829"/>
    <n v="4.0697278999100135"/>
    <n v="4.0746906892521428"/>
    <n v="29.416140158549858"/>
    <n v="29.291332305432284"/>
    <n v="29.328765484811591"/>
    <n v="3.3785687915754545"/>
    <n v="3.3815435086921974"/>
    <x v="758"/>
    <n v="7.5735270595402424"/>
    <x v="2"/>
    <n v="27"/>
    <x v="758"/>
    <n v="13.375551618581554"/>
    <x v="0"/>
    <n v="0"/>
    <n v="0"/>
    <n v="0"/>
    <n v="0"/>
    <n v="1"/>
    <n v="0"/>
    <n v="1720.2697909029901"/>
    <n v="225.72202967589214"/>
    <n v="0.11599330854779527"/>
    <n v="1972.5587391357694"/>
    <n v="-26.566918556887231"/>
    <n v="1.3652122416929924E-2"/>
    <n v="1970.6766700319081"/>
    <n v="-24.68484945302589"/>
    <n v="1.2684970816415245E-2"/>
    <n v="1079.7065720743235"/>
    <n v="866.28524850455869"/>
    <n v="0.44516386931516561"/>
    <n v="1071.7373627032969"/>
    <n v="874.25445787558533"/>
    <n v="0.44925906092221768"/>
    <n v="946.0294174394453"/>
    <n v="999.9624031394369"/>
    <n v="0.51385745436585339"/>
    <n v="6.84051165886798"/>
    <n v="1939.1513089200141"/>
    <n v="0.99648481993267923"/>
    <n v="6.8469651661820219"/>
    <n v="1939.1448554127003"/>
    <n v="0.99648150362515653"/>
    <n v="6.7651648405410931"/>
    <n v="1939.2266557383412"/>
    <n v="0.99652353891265144"/>
    <n v="6.7794788636249788"/>
    <n v="1939.2123417152573"/>
    <n v="0.99651618326863867"/>
    <n v="6.8058962328413779"/>
    <n v="1939.1859243460408"/>
    <n v="0.99650260799615442"/>
    <n v="6.7767488307179065"/>
    <n v="1939.2150717481643"/>
    <n v="0.99651758616914332"/>
  </r>
  <r>
    <x v="759"/>
    <x v="4"/>
    <d v="2019-07-07T00:00:00"/>
    <n v="401.08907106182738"/>
    <n v="490.21997574223343"/>
    <n v="382.91307206368839"/>
    <n v="5.9478079975288374"/>
    <n v="5.994183524989749"/>
    <n v="59.420603120270719"/>
    <n v="58.787692734257533"/>
    <n v="59.126441718685214"/>
    <n v="4.0796782307631814"/>
    <n v="4.0846410201053107"/>
    <n v="29.710301560135363"/>
    <n v="29.584610783724436"/>
    <n v="29.622053139659709"/>
    <n v="3.3885191224286229"/>
    <n v="3.3914938395453658"/>
    <x v="759"/>
    <n v="7.5415304807501746"/>
    <x v="2"/>
    <n v="28"/>
    <x v="759"/>
    <n v="13.416005350720642"/>
    <x v="0"/>
    <n v="0"/>
    <n v="0"/>
    <n v="0"/>
    <n v="0"/>
    <n v="1"/>
    <n v="0"/>
    <n v="1724.1751633574568"/>
    <n v="160.53717153100115"/>
    <n v="8.517860713237288E-2"/>
    <n v="1975.1415084871519"/>
    <n v="-90.429173598693978"/>
    <n v="4.7980358553787364E-2"/>
    <n v="1972.3761349149788"/>
    <n v="-87.663800026520903"/>
    <n v="4.6513092955222296E-2"/>
    <n v="1080.5825372816923"/>
    <n v="804.12979760676558"/>
    <n v="0.42665916846899399"/>
    <n v="1072.7737493912041"/>
    <n v="811.93858549725383"/>
    <n v="0.43080239380154872"/>
    <n v="947.30968362918668"/>
    <n v="937.40265125927124"/>
    <n v="0.49737173886260427"/>
    <n v="6.8416130061579814"/>
    <n v="1877.8707218822999"/>
    <n v="0.99636994310510363"/>
    <n v="6.8476750321857986"/>
    <n v="1877.8646598562721"/>
    <n v="0.99636672668532666"/>
    <n v="6.768315288872425"/>
    <n v="1877.9440195995855"/>
    <n v="0.99640883377076594"/>
    <n v="6.7812899469011985"/>
    <n v="1877.9310449415568"/>
    <n v="0.99640194961248429"/>
    <n v="6.8052331923519525"/>
    <n v="1877.9071016961059"/>
    <n v="0.99638924568679343"/>
    <n v="6.7806419310520791"/>
    <n v="1877.9316929574059"/>
    <n v="0.99640229343994113"/>
  </r>
  <r>
    <x v="760"/>
    <x v="4"/>
    <d v="2019-07-14T00:00:00"/>
    <n v="405.09996177244562"/>
    <n v="495.12217549965573"/>
    <n v="389.56913897631557"/>
    <n v="5.9650413565578262"/>
    <n v="6.0041338558429178"/>
    <n v="60.014809151473422"/>
    <n v="59.401250942865474"/>
    <n v="59.717706135872071"/>
    <n v="4.0896285616163501"/>
    <n v="4.0945913509584786"/>
    <n v="30.007404575736707"/>
    <n v="29.880566438133023"/>
    <n v="29.918273671056305"/>
    <n v="3.3984694532817907"/>
    <n v="3.4014441703985336"/>
    <x v="760"/>
    <n v="7.3914893698832858"/>
    <x v="2"/>
    <n v="29"/>
    <x v="760"/>
    <n v="13.453139371455968"/>
    <x v="0"/>
    <n v="0"/>
    <n v="0"/>
    <n v="0"/>
    <n v="0"/>
    <n v="1"/>
    <n v="0"/>
    <n v="1728.1195895364681"/>
    <n v="-105.99933777181991"/>
    <n v="6.5346165092573696E-2"/>
    <n v="1977.7501055320483"/>
    <n v="-355.62985376740016"/>
    <n v="0.21923766341029452"/>
    <n v="1974.09259444688"/>
    <n v="-351.97234268223178"/>
    <n v="0.21698289155772102"/>
    <n v="1081.4672621411348"/>
    <n v="540.65298962351335"/>
    <n v="0.33330019092934432"/>
    <n v="1073.8204999459904"/>
    <n v="548.2997518186578"/>
    <n v="0.33801424476525804"/>
    <n v="948.60275248082553"/>
    <n v="673.51749928382264"/>
    <n v="0.41520811946656011"/>
    <n v="6.842714353447982"/>
    <n v="1615.2775374112002"/>
    <n v="0.99578162325141806"/>
    <n v="6.8483848981895754"/>
    <n v="1615.2718668664586"/>
    <n v="0.99577812749040062"/>
    <n v="6.7714657372037577"/>
    <n v="1615.3487860274445"/>
    <n v="0.99582554639223742"/>
    <n v="6.7831010301774155"/>
    <n v="1615.3371507344707"/>
    <n v="0.99581837350048596"/>
    <n v="6.8051301107779416"/>
    <n v="1615.3151216538702"/>
    <n v="0.99580479307660763"/>
    <n v="6.7842155560525326"/>
    <n v="1615.3360362085957"/>
    <n v="0.99581768642079882"/>
  </r>
  <r>
    <x v="761"/>
    <x v="4"/>
    <d v="2019-07-21T00:00:00"/>
    <n v="75.956242832333544"/>
    <n v="92.835407906185438"/>
    <n v="295.48527013312093"/>
    <n v="5.6886189883384946"/>
    <n v="4.3301574222712453"/>
    <n v="11.252776715901266"/>
    <n v="35.327013829383368"/>
    <n v="35.633792933687346"/>
    <n v="3.5732944273251928"/>
    <n v="2.4206149173868075"/>
    <n v="5.6263883579506331"/>
    <n v="12.90264178200535"/>
    <n v="12.940693223286456"/>
    <n v="2.5603768597619658"/>
    <n v="1.7274677368268621"/>
    <x v="761"/>
    <n v="7.259423095696885"/>
    <x v="2"/>
    <n v="30"/>
    <x v="761"/>
    <n v="11.822290275425654"/>
    <x v="0"/>
    <n v="0"/>
    <n v="0"/>
    <n v="0"/>
    <n v="0"/>
    <n v="1"/>
    <n v="0"/>
    <n v="1404.4301162213505"/>
    <n v="17.006151694574783"/>
    <n v="1.1964062039523432E-2"/>
    <n v="1763.6821105352342"/>
    <n v="-342.24584261930886"/>
    <n v="0.24077466597999589"/>
    <n v="1833.2356341102336"/>
    <n v="-411.79936619430828"/>
    <n v="0.28970652817102965"/>
    <n v="1008.864528363132"/>
    <n v="412.57173955279336"/>
    <n v="0.29024990347101232"/>
    <n v="987.9215325438438"/>
    <n v="433.51473537208153"/>
    <n v="0.30498358959680277"/>
    <n v="842.49028984321205"/>
    <n v="578.94597807271327"/>
    <n v="0.40729647268783253"/>
    <n v="6.6574311266041075"/>
    <n v="1414.7788367893213"/>
    <n v="0.99531640547179434"/>
    <n v="6.8115491332354976"/>
    <n v="1414.6247187826898"/>
    <n v="0.99520798133058586"/>
    <n v="6.2414555958669764"/>
    <n v="1415.1948123200584"/>
    <n v="0.99560904998926336"/>
    <n v="6.5301148776666285"/>
    <n v="1414.9061530382587"/>
    <n v="0.99540597420717225"/>
    <n v="6.5650102113580022"/>
    <n v="1414.8712577045674"/>
    <n v="0.99538142485910863"/>
    <n v="6.6272693653052439"/>
    <n v="1414.8089985506201"/>
    <n v="0.99533762468645748"/>
  </r>
  <r>
    <x v="762"/>
    <x v="4"/>
    <d v="2019-07-28T00:00:00"/>
    <n v="413.24247100407166"/>
    <n v="505.07413122719868"/>
    <n v="330.81243039440614"/>
    <n v="5.801551539210192"/>
    <n v="6.0240345175492536"/>
    <n v="61.221106815418032"/>
    <n v="48.2740603224007"/>
    <n v="36.236941765659651"/>
    <n v="3.5900790892490804"/>
    <n v="4.1144920126648152"/>
    <n v="30.61055340770902"/>
    <n v="25.298179919997917"/>
    <n v="23.115303892781501"/>
    <n v="3.1404949043484249"/>
    <n v="3.4213448321048698"/>
    <x v="762"/>
    <n v="7.4467223380431387"/>
    <x v="2"/>
    <n v="31"/>
    <x v="762"/>
    <n v="12.532125532807697"/>
    <x v="0"/>
    <n v="0"/>
    <n v="0"/>
    <n v="0"/>
    <n v="0"/>
    <n v="1"/>
    <n v="0"/>
    <n v="1736.1271691224788"/>
    <n v="-21.891925530964954"/>
    <n v="1.2770665877280023E-2"/>
    <n v="1983.0458183928927"/>
    <n v="-268.81057480137883"/>
    <n v="0.15681078533783421"/>
    <n v="1977.5771789425928"/>
    <n v="-263.34193535107897"/>
    <n v="0.15362065173700915"/>
    <n v="1083.263342078289"/>
    <n v="630.97190151322479"/>
    <n v="0.36807777921498591"/>
    <n v="1075.9455082472618"/>
    <n v="638.28973534425199"/>
    <n v="0.37234664129700418"/>
    <n v="951.22781155653752"/>
    <n v="763.00743203497632"/>
    <n v="0.44510077300498779"/>
    <n v="6.8449170480279831"/>
    <n v="1707.3903265434858"/>
    <n v="0.99600701416353621"/>
    <n v="6.8127465668746874"/>
    <n v="1707.4224970246391"/>
    <n v="0.99602578083005622"/>
    <n v="6.7777666338664222"/>
    <n v="1707.4574769576475"/>
    <n v="0.99604618639174269"/>
    <n v="6.8012670944435758"/>
    <n v="1707.4339764970703"/>
    <n v="0.99603247738612921"/>
    <n v="6.7979977830915237"/>
    <n v="1707.4372458084224"/>
    <n v="0.99603438454056703"/>
    <n v="6.6955809828395747"/>
    <n v="1707.5396626086742"/>
    <n v="0.99609412943301079"/>
  </r>
  <r>
    <x v="763"/>
    <x v="4"/>
    <d v="2019-08-04T00:00:00"/>
    <n v="417.37489571411254"/>
    <n v="510.12487253947091"/>
    <n v="356.78116999031806"/>
    <n v="5.8771226246224089"/>
    <n v="6.0339848484024214"/>
    <n v="61.833317883572228"/>
    <n v="55.053689102986468"/>
    <n v="61.52721234949513"/>
    <n v="4.1194795541758538"/>
    <n v="4.1244423435179831"/>
    <n v="30.916658941786114"/>
    <n v="29.231115235249653"/>
    <n v="30.824827281562982"/>
    <n v="3.4283204458412948"/>
    <n v="3.4312951629580382"/>
    <x v="763"/>
    <n v="7.566219517740727"/>
    <x v="2"/>
    <n v="32"/>
    <x v="763"/>
    <n v="13.424922624639557"/>
    <x v="0"/>
    <n v="0"/>
    <n v="0"/>
    <n v="0"/>
    <n v="0"/>
    <n v="1"/>
    <n v="0"/>
    <n v="1740.1911153591404"/>
    <n v="191.63212046236708"/>
    <n v="9.9197544013842218E-2"/>
    <n v="1985.7334585368465"/>
    <n v="-53.910222715338932"/>
    <n v="2.7906395220685717E-2"/>
    <n v="1979.3456489147702"/>
    <n v="-47.522413093262685"/>
    <n v="2.4599773008245129E-2"/>
    <n v="1084.1748749856977"/>
    <n v="847.64836083580985"/>
    <n v="0.43878153296740297"/>
    <n v="1077.0239763906088"/>
    <n v="854.7992594308987"/>
    <n v="0.4424831649089237"/>
    <n v="952.56006168744989"/>
    <n v="979.26317413405764"/>
    <n v="0.50691137572823852"/>
    <n v="6.8460183953179836"/>
    <n v="1924.9772174261896"/>
    <n v="0.99645618798429725"/>
    <n v="6.8505144962009039"/>
    <n v="1924.9727213253066"/>
    <n v="0.99645386059698793"/>
    <n v="6.780917082197754"/>
    <n v="1925.0423187393098"/>
    <n v="0.99648988739939548"/>
    <n v="6.7885342800060702"/>
    <n v="1925.0347015415014"/>
    <n v="0.99648594438966909"/>
    <n v="6.82837134601127"/>
    <n v="1924.9948644754963"/>
    <n v="0.99646532290356915"/>
    <n v="6.7815000927157367"/>
    <n v="1925.0417357287918"/>
    <n v="0.99648958560650502"/>
  </r>
  <r>
    <x v="764"/>
    <x v="4"/>
    <d v="2019-08-11T00:00:00"/>
    <n v="421.54864467125356"/>
    <n v="515.22612126486547"/>
    <n v="376.21141239459871"/>
    <n v="5.9301512523839399"/>
    <n v="6.0439351792555893"/>
    <n v="62.45165106240794"/>
    <n v="58.752670082697207"/>
    <n v="62.142484472990084"/>
    <n v="4.1294298850290225"/>
    <n v="4.134392674371151"/>
    <n v="31.22582553120397"/>
    <n v="30.627412442417672"/>
    <n v="31.13307555437861"/>
    <n v="3.4382707766944631"/>
    <n v="3.441245493811206"/>
    <x v="764"/>
    <n v="7.5399792083164607"/>
    <x v="2"/>
    <n v="33"/>
    <x v="764"/>
    <n v="13.497851914107425"/>
    <x v="0"/>
    <n v="0"/>
    <n v="0"/>
    <n v="0"/>
    <n v="0"/>
    <n v="1"/>
    <n v="0"/>
    <n v="1744.2957010581686"/>
    <n v="137.49519809691287"/>
    <n v="7.3066140429655507E-2"/>
    <n v="1988.4479750822397"/>
    <n v="-106.6570759271583"/>
    <n v="5.667849492472677E-2"/>
    <n v="1981.1318035866693"/>
    <n v="-99.340904431587887"/>
    <n v="5.2790617956645268E-2"/>
    <n v="1085.0955232221802"/>
    <n v="796.69537593290124"/>
    <n v="0.42337083056922803"/>
    <n v="1078.1132292153891"/>
    <n v="803.67766993969235"/>
    <n v="0.42708128214486596"/>
    <n v="953.90563431967144"/>
    <n v="927.88526483541"/>
    <n v="0.49308627502238839"/>
    <n v="6.8471197426079842"/>
    <n v="1874.9437794124735"/>
    <n v="0.9963613812003862"/>
    <n v="6.8512243622046807"/>
    <n v="1874.9396747928768"/>
    <n v="0.99635919996994304"/>
    <n v="6.7840675305290867"/>
    <n v="1875.0068316245524"/>
    <n v="0.99639488769258311"/>
    <n v="6.7903453632822881"/>
    <n v="1875.0005537917991"/>
    <n v="0.99639155159782566"/>
    <n v="6.8222304263788702"/>
    <n v="1874.9686687287026"/>
    <n v="0.99637460759883467"/>
    <n v="6.7885185067454277"/>
    <n v="1875.0023806483359"/>
    <n v="0.99639252240522924"/>
  </r>
  <r>
    <x v="765"/>
    <x v="4"/>
    <d v="2019-08-18T00:00:00"/>
    <n v="425.7641311179662"/>
    <n v="520.37838247751426"/>
    <n v="391.0772280116089"/>
    <n v="5.9689050545782107"/>
    <n v="6.0538855101087581"/>
    <n v="63.076167573032023"/>
    <n v="60.914418827864615"/>
    <n v="62.763909317719978"/>
    <n v="4.1393802158821904"/>
    <n v="4.1443430052243198"/>
    <n v="31.538083786516012"/>
    <n v="31.264882383286508"/>
    <n v="31.4444063099224"/>
    <n v="3.4482211075476314"/>
    <n v="3.4511958246643739"/>
    <x v="765"/>
    <n v="7.3467338758090284"/>
    <x v="2"/>
    <n v="34"/>
    <x v="765"/>
    <n v="13.556506378008033"/>
    <x v="0"/>
    <n v="0"/>
    <n v="0"/>
    <n v="0"/>
    <n v="0"/>
    <n v="1"/>
    <n v="0"/>
    <n v="1748.4413326141871"/>
    <n v="-197.31924451632108"/>
    <n v="0.12721064707310872"/>
    <n v="1991.1896367930872"/>
    <n v="-440.06754869522115"/>
    <n v="0.28370916259394768"/>
    <n v="1982.9358198052873"/>
    <n v="-431.81373170742131"/>
    <n v="0.2783879715341766"/>
    <n v="1086.0253779410277"/>
    <n v="465.0967101568383"/>
    <n v="0.2998453272799334"/>
    <n v="1079.2133745684173"/>
    <n v="471.90871352944873"/>
    <n v="0.30423698891951712"/>
    <n v="955.26466267821513"/>
    <n v="595.85742541965089"/>
    <n v="0.38414605142419717"/>
    <n v="6.8482210898979847"/>
    <n v="1544.273867007968"/>
    <n v="0.99558498899445369"/>
    <n v="6.8519342282084565"/>
    <n v="1544.2701538696576"/>
    <n v="0.99558259515431768"/>
    <n v="6.7872179788604186"/>
    <n v="1544.3348701190057"/>
    <n v="0.9956243173693804"/>
    <n v="6.792156446558506"/>
    <n v="1544.3299316513076"/>
    <n v="0.99562113356603177"/>
    <n v="6.8184973413050223"/>
    <n v="1544.3035907565611"/>
    <n v="0.99560415173400929"/>
    <n v="6.7941631704374474"/>
    <n v="1544.3279249274285"/>
    <n v="0.9956198398420274"/>
  </r>
  <r>
    <x v="766"/>
    <x v="4"/>
    <d v="2019-08-25T00:00:00"/>
    <n v="430.02177242914576"/>
    <n v="525.58216630228924"/>
    <n v="402.76059133686994"/>
    <n v="5.9983423192578513"/>
    <n v="6.063835840961926"/>
    <n v="63.706929248762343"/>
    <n v="62.310674038313479"/>
    <n v="63.391548410897187"/>
    <n v="4.1493305467353583"/>
    <n v="4.1542933360774876"/>
    <n v="31.853464624381171"/>
    <n v="31.676889952052768"/>
    <n v="31.758850373021623"/>
    <n v="3.4581714384007993"/>
    <n v="3.4611461555175422"/>
    <x v="766"/>
    <n v="7.3520374008214038"/>
    <x v="2"/>
    <n v="35"/>
    <x v="766"/>
    <n v="13.605844304394008"/>
    <x v="0"/>
    <n v="0"/>
    <n v="0"/>
    <n v="0"/>
    <n v="0"/>
    <n v="1"/>
    <n v="0"/>
    <n v="1752.6284204857657"/>
    <n v="-193.25806448235471"/>
    <n v="0.12393339641114223"/>
    <n v="1993.958715121043"/>
    <n v="-434.58835911763208"/>
    <n v="0.27869476769550788"/>
    <n v="1984.7578761860918"/>
    <n v="-425.38752018268087"/>
    <n v="0.27279441253002146"/>
    <n v="1086.9645312070634"/>
    <n v="472.40582479634759"/>
    <n v="0.30294652131716826"/>
    <n v="1080.3245213749756"/>
    <n v="479.04583462843539"/>
    <n v="0.30720465653599199"/>
    <n v="956.6372813203443"/>
    <n v="602.73307468306666"/>
    <n v="0.38652336333226295"/>
    <n v="6.8493224371879853"/>
    <n v="1552.521033566223"/>
    <n v="0.99560763585711454"/>
    <n v="6.8526440942122333"/>
    <n v="1552.5177119091986"/>
    <n v="0.9956055057300337"/>
    <n v="6.7903684271917513"/>
    <n v="1552.5799875762193"/>
    <n v="0.99564544214846107"/>
    <n v="6.793967529834724"/>
    <n v="1552.5763884735763"/>
    <n v="0.99564313409981242"/>
    <n v="6.8163357417031385"/>
    <n v="1552.5540202617078"/>
    <n v="0.99562878971280877"/>
    <n v="6.7989112489840746"/>
    <n v="1552.5714447544269"/>
    <n v="0.99563996376947339"/>
  </r>
  <r>
    <x v="767"/>
    <x v="4"/>
    <d v="2019-09-01T00:00:00"/>
    <n v="434.32199015343724"/>
    <n v="530.83798796531221"/>
    <n v="412.22901098184013"/>
    <n v="6.0215790468187542"/>
    <n v="6.0737861718150938"/>
    <n v="64.343998541249974"/>
    <n v="63.327336289781726"/>
    <n v="64.025463895006155"/>
    <n v="4.1592808775885262"/>
    <n v="4.1642436669306555"/>
    <n v="32.171999270624987"/>
    <n v="32.023466475053318"/>
    <n v="32.076438876751844"/>
    <n v="3.4681217692539676"/>
    <n v="3.4710964863707106"/>
    <x v="767"/>
    <n v="7.5480953444136496"/>
    <x v="2"/>
    <n v="36"/>
    <x v="767"/>
    <n v="13.648981693661247"/>
    <x v="0"/>
    <n v="0"/>
    <n v="0"/>
    <n v="0"/>
    <n v="0"/>
    <n v="1"/>
    <n v="0"/>
    <n v="1756.8573792360601"/>
    <n v="140.26853732868813"/>
    <n v="7.3937389239129514E-2"/>
    <n v="1996.7554842322784"/>
    <n v="-99.629567667530182"/>
    <n v="5.2516054310162E-2"/>
    <n v="1986.5981531307043"/>
    <n v="-89.472236565956109"/>
    <n v="4.7161991613065633E-2"/>
    <n v="1087.9130760057596"/>
    <n v="809.21284055898855"/>
    <n v="0.42654672180341302"/>
    <n v="1081.4467796495996"/>
    <n v="815.67913691514855"/>
    <n v="0.42995519158377893"/>
    <n v="958.02362614889466"/>
    <n v="939.10229041585353"/>
    <n v="0.49501315764867543"/>
    <n v="6.8504237844779858"/>
    <n v="1890.2754927802703"/>
    <n v="0.99638905160450164"/>
    <n v="6.8533539602160101"/>
    <n v="1890.2725626045321"/>
    <n v="0.99638750707036572"/>
    <n v="6.7935188755230831"/>
    <n v="1890.3323976892252"/>
    <n v="0.99641904692977656"/>
    <n v="6.7957786131109419"/>
    <n v="1890.3301379516372"/>
    <n v="0.99641785579239961"/>
    <n v="6.8152200300167136"/>
    <n v="1890.3106965347315"/>
    <n v="0.99640760796607664"/>
    <n v="6.8030626134118179"/>
    <n v="1890.3228539513364"/>
    <n v="0.99641401630012483"/>
  </r>
  <r>
    <x v="768"/>
    <x v="4"/>
    <d v="2019-09-08T00:00:00"/>
    <n v="438.66521005497168"/>
    <n v="536.14636784496543"/>
    <n v="420.15987070377957"/>
    <n v="6.0406352833834713"/>
    <n v="6.0837365026682626"/>
    <n v="64.987438526662473"/>
    <n v="64.157387408222093"/>
    <n v="64.665718533956223"/>
    <n v="4.1692312084416949"/>
    <n v="4.1741939977838234"/>
    <n v="32.493719263331236"/>
    <n v="32.352643426847855"/>
    <n v="32.397203265519359"/>
    <n v="3.4780721001071355"/>
    <n v="3.4810468172238784"/>
    <x v="768"/>
    <n v="7.4065449101340084"/>
    <x v="2"/>
    <n v="37"/>
    <x v="768"/>
    <n v="13.687938591932303"/>
    <x v="0"/>
    <n v="0"/>
    <n v="0"/>
    <n v="0"/>
    <n v="0"/>
    <n v="1"/>
    <n v="0"/>
    <n v="1761.1286275738576"/>
    <n v="-114.40171054377856"/>
    <n v="6.9472181064548E-2"/>
    <n v="1999.580221034626"/>
    <n v="-352.853304004547"/>
    <n v="0.21427554280883951"/>
    <n v="1988.4568328447626"/>
    <n v="-341.72991581468364"/>
    <n v="0.2075206959214608"/>
    <n v="1088.871106252443"/>
    <n v="557.85581077763595"/>
    <n v="0.33876643723280209"/>
    <n v="1082.5802605069698"/>
    <n v="564.14665652310919"/>
    <n v="0.34258664912125469"/>
    <n v="959.42383442573066"/>
    <n v="687.30308260434833"/>
    <n v="0.41737526453015045"/>
    <n v="6.8515251317679873"/>
    <n v="1639.8753918983109"/>
    <n v="0.99583930701507872"/>
    <n v="6.8540638262197859"/>
    <n v="1639.8728532038592"/>
    <n v="0.99583776535420865"/>
    <n v="6.7966693238544158"/>
    <n v="1639.9302477062247"/>
    <n v="0.99587261903988777"/>
    <n v="6.7975896963871598"/>
    <n v="1639.9293273336918"/>
    <n v="0.99587206012964991"/>
    <n v="6.8148094709533389"/>
    <n v="1639.9121075591256"/>
    <n v="0.99586160315928762"/>
    <n v="6.8068116646280545"/>
    <n v="1639.920105365451"/>
    <n v="0.99586645994898515"/>
  </r>
  <r>
    <x v="769"/>
    <x v="4"/>
    <d v="2019-09-15T00:00:00"/>
    <n v="443.05186215552135"/>
    <n v="541.50783152341501"/>
    <n v="427.02746813930207"/>
    <n v="6.0568483393547421"/>
    <n v="6.0936868335214305"/>
    <n v="65.637312911929101"/>
    <n v="64.897350160075604"/>
    <n v="65.312375719295787"/>
    <n v="4.1791815392948628"/>
    <n v="4.1841443286369921"/>
    <n v="32.81865645596455"/>
    <n v="32.678852547229539"/>
    <n v="32.721175298174558"/>
    <n v="3.4880224309603038"/>
    <n v="3.4909971480770468"/>
    <x v="769"/>
    <n v="7.5234323883126066"/>
    <x v="2"/>
    <n v="38"/>
    <x v="769"/>
    <n v="13.72405230960991"/>
    <x v="0"/>
    <n v="0"/>
    <n v="0"/>
    <n v="0"/>
    <n v="0"/>
    <n v="1"/>
    <n v="0"/>
    <n v="1765.4425883950328"/>
    <n v="85.466855013283521"/>
    <n v="4.6175600496101241E-2"/>
    <n v="2002.4332052049972"/>
    <n v="-151.5237617966809"/>
    <n v="8.1864492256120761E-2"/>
    <n v="1990.3340993559618"/>
    <n v="-139.42465594764553"/>
    <n v="7.5327648494193794E-2"/>
    <n v="1089.8387168015929"/>
    <n v="761.07072660672338"/>
    <n v="0.41118744588890666"/>
    <n v="1083.7250761729138"/>
    <n v="767.18436723540253"/>
    <n v="0.41449049275078947"/>
    <n v="960.83804478533489"/>
    <n v="890.07139862298141"/>
    <n v="0.48088327702514666"/>
    <n v="6.8526264790579878"/>
    <n v="1844.0568169292583"/>
    <n v="0.99629769759754461"/>
    <n v="6.8547736922235627"/>
    <n v="1844.0546697160928"/>
    <n v="0.99629653751206704"/>
    <n v="6.7998197721857476"/>
    <n v="1844.1096236361304"/>
    <n v="0.99632622773826018"/>
    <n v="6.7994007796633777"/>
    <n v="1844.110042628653"/>
    <n v="0.99632645410942267"/>
    <n v="6.8148784910243529"/>
    <n v="1844.094564917292"/>
    <n v="0.99631809188974951"/>
    <n v="6.8102870998703589"/>
    <n v="1844.099156308446"/>
    <n v="0.99632057250335837"/>
  </r>
  <r>
    <x v="770"/>
    <x v="4"/>
    <d v="2019-09-22T00:00:00"/>
    <n v="447.48238077707663"/>
    <n v="546.92290983864928"/>
    <n v="433.16394193063439"/>
    <n v="6.0711162751219341"/>
    <n v="6.1036371643745984"/>
    <n v="66.293686041048403"/>
    <n v="65.595518100562003"/>
    <n v="65.965499476488759"/>
    <n v="4.1891318701480316"/>
    <n v="4.19409465949016"/>
    <n v="33.146843020524202"/>
    <n v="33.0064458785358"/>
    <n v="33.048387051156304"/>
    <n v="3.4979727618134717"/>
    <n v="3.5009474789302146"/>
    <x v="770"/>
    <n v="7.4817854158469315"/>
    <x v="2"/>
    <n v="39"/>
    <x v="770"/>
    <n v="13.758220907083437"/>
    <x v="0"/>
    <n v="0"/>
    <n v="0"/>
    <n v="0"/>
    <n v="0"/>
    <n v="1"/>
    <n v="0"/>
    <n v="1769.7996888244199"/>
    <n v="5.6081002501159674"/>
    <n v="3.1587674024114161E-3"/>
    <n v="2005.3147192170723"/>
    <n v="-229.90693014253634"/>
    <n v="0.12949528077849629"/>
    <n v="1992.230138532273"/>
    <n v="-216.82234945773712"/>
    <n v="0.12212537919007316"/>
    <n v="1090.8160034562345"/>
    <n v="684.5917856183014"/>
    <n v="0.3855969258618368"/>
    <n v="1084.881339995517"/>
    <n v="690.5264490790189"/>
    <n v="0.388939630280077"/>
    <n v="962.26639724853533"/>
    <n v="813.14139182600059"/>
    <n v="0.45800260471419107"/>
    <n v="6.8537278263479884"/>
    <n v="1768.554061248188"/>
    <n v="0.99613963176881148"/>
    <n v="6.8554835582273395"/>
    <n v="1768.5523055163085"/>
    <n v="0.99613864285128495"/>
    <n v="6.8029702205170794"/>
    <n v="1768.6048188540187"/>
    <n v="0.99616822103497504"/>
    <n v="6.8012118629395966"/>
    <n v="1768.6065772115962"/>
    <n v="0.99616921143142845"/>
    <n v="6.8152756081096424"/>
    <n v="1768.5925134664262"/>
    <n v="0.99616129001458176"/>
    <n v="6.8135753447666527"/>
    <n v="1768.5942137297693"/>
    <n v="0.99616224768940642"/>
  </r>
  <r>
    <x v="771"/>
    <x v="4"/>
    <d v="2019-09-29T00:00:00"/>
    <n v="451.95720458484743"/>
    <n v="552.39213893703572"/>
    <n v="438.80192072689829"/>
    <n v="6.0840481056177902"/>
    <n v="6.1135874952277662"/>
    <n v="66.956622901458871"/>
    <n v="66.276070501010437"/>
    <n v="66.625154471253637"/>
    <n v="4.1990822010011994"/>
    <n v="4.2040449903433279"/>
    <n v="33.478311450729436"/>
    <n v="33.336751779071342"/>
    <n v="33.378870921667868"/>
    <n v="3.50792309266664"/>
    <n v="3.5108978097833825"/>
    <x v="771"/>
    <n v="7.3896654728498836"/>
    <x v="2"/>
    <n v="40"/>
    <x v="771"/>
    <n v="13.79105339928563"/>
    <x v="0"/>
    <n v="0"/>
    <n v="0"/>
    <n v="0"/>
    <n v="0"/>
    <n v="1"/>
    <n v="0"/>
    <n v="1774.200360258101"/>
    <n v="-155.03599237512617"/>
    <n v="9.5750620165778871E-2"/>
    <n v="2008.2250483692678"/>
    <n v="-389.06068048629299"/>
    <n v="0.24028485816729162"/>
    <n v="1994.1451381003471"/>
    <n v="-374.98077021737231"/>
    <n v="0.231589070050777"/>
    <n v="1091.8030629774225"/>
    <n v="527.36130490555229"/>
    <n v="0.32569967284733836"/>
    <n v="1086.0491664563463"/>
    <n v="533.11520142662857"/>
    <n v="0.32925329386025587"/>
    <n v="963.70903323636765"/>
    <n v="655.45533464660718"/>
    <n v="0.40481086889504736"/>
    <n v="6.8548291736379889"/>
    <n v="1612.3095387093369"/>
    <n v="0.9957664402023616"/>
    <n v="6.8561934242311153"/>
    <n v="1612.3081744587437"/>
    <n v="0.99576559763775219"/>
    <n v="6.8061206688484122"/>
    <n v="1612.3582472141263"/>
    <n v="0.99579652269784857"/>
    <n v="6.8030229462158154"/>
    <n v="1612.361344936759"/>
    <n v="0.99579843585916439"/>
    <n v="6.8158980954056592"/>
    <n v="1612.3484697875692"/>
    <n v="0.99579048413453086"/>
    <n v="6.8167350084022509"/>
    <n v="1612.3476328745726"/>
    <n v="0.99578996725495206"/>
  </r>
  <r>
    <x v="772"/>
    <x v="4"/>
    <d v="2019-10-06T00:00:00"/>
    <n v="456.47677663069589"/>
    <n v="557.91606032640607"/>
    <n v="444.10437749803759"/>
    <n v="6.0960596192592433"/>
    <n v="6.123537826080935"/>
    <n v="67.626189130473463"/>
    <n v="66.95112981574195"/>
    <n v="67.291406015966174"/>
    <n v="4.2090325318543673"/>
    <n v="4.2139953211964958"/>
    <n v="33.813094565236732"/>
    <n v="33.670191729387113"/>
    <n v="33.712659630884538"/>
    <n v="3.5178734235198079"/>
    <n v="3.5208481406365508"/>
    <x v="772"/>
    <n v="6.5243687161225097"/>
    <x v="2"/>
    <n v="41"/>
    <x v="772"/>
    <n v="13.822965574633418"/>
    <x v="1"/>
    <n v="0"/>
    <n v="0"/>
    <n v="0"/>
    <n v="0"/>
    <n v="1"/>
    <n v="0"/>
    <n v="1778.6450384061186"/>
    <n v="-1097.0956517288316"/>
    <n v="1.6097082224333443"/>
    <n v="2011.1644808129854"/>
    <n v="-1329.6150941356984"/>
    <n v="1.9508712356383793"/>
    <n v="1996.0792876641019"/>
    <n v="-1314.5299009868149"/>
    <n v="1.9287375598640861"/>
    <n v="1092.7999930938222"/>
    <n v="-411.25060641653522"/>
    <n v="0.60340543833731308"/>
    <n v="1087.228671181784"/>
    <n v="-405.67928450449699"/>
    <n v="0.59523094354508721"/>
    <n v="965.16609558407822"/>
    <n v="-283.61670890679125"/>
    <n v="0.41613522724961899"/>
    <n v="6.8559305209279895"/>
    <n v="674.69345615635893"/>
    <n v="0.98994066951721238"/>
    <n v="6.8569032902348921"/>
    <n v="674.69248338705211"/>
    <n v="0.98993924222621066"/>
    <n v="6.8092711171797449"/>
    <n v="674.74011556010726"/>
    <n v="0.99000913029886728"/>
    <n v="6.8048340294920333"/>
    <n v="674.74455264779499"/>
    <n v="0.99001564059404834"/>
    <n v="6.8166758189752423"/>
    <n v="674.73271085831175"/>
    <n v="0.98999826578641925"/>
    <n v="6.8198061045395244"/>
    <n v="674.72958057274741"/>
    <n v="0.98999367289025419"/>
  </r>
  <r>
    <x v="773"/>
    <x v="4"/>
    <d v="2019-10-13T00:00:00"/>
    <n v="461.04154439700289"/>
    <n v="563.49522092967027"/>
    <n v="449.18552756772715"/>
    <n v="6.1074360041077966"/>
    <n v="6.1334881569341029"/>
    <n v="68.302451021778211"/>
    <n v="67.626790418760081"/>
    <n v="67.96432007612583"/>
    <n v="4.2189828627075352"/>
    <n v="4.2239456520496645"/>
    <n v="34.151225510889105"/>
    <n v="34.006915376438506"/>
    <n v="34.049786227193394"/>
    <n v="3.5278237543729762"/>
    <n v="3.5307984714897191"/>
    <x v="773"/>
    <n v="6.4116569687281899"/>
    <x v="2"/>
    <n v="42"/>
    <x v="773"/>
    <n v="13.854242621188307"/>
    <x v="1"/>
    <n v="0"/>
    <n v="0"/>
    <n v="0"/>
    <n v="0"/>
    <n v="1"/>
    <n v="0"/>
    <n v="1783.1341633356167"/>
    <n v="-1174.2323864936156"/>
    <n v="1.9284430283380627"/>
    <n v="2014.1333075811403"/>
    <n v="-1405.2315307391393"/>
    <n v="2.3078131550661767"/>
    <n v="1998.0327787234946"/>
    <n v="-1389.1310018814936"/>
    <n v="2.2813712403436588"/>
    <n v="1093.8068925113862"/>
    <n v="-484.90511566938517"/>
    <n v="0.79636015875054555"/>
    <n v="1088.419970954476"/>
    <n v="-479.51819411247493"/>
    <n v="0.78751321206425251"/>
    <n v="966.63772855526611"/>
    <n v="-357.73595171326508"/>
    <n v="0.58751011299165756"/>
    <n v="6.85703186821799"/>
    <n v="602.04474497378305"/>
    <n v="0.98873868967211564"/>
    <n v="6.857613156238668"/>
    <n v="602.04416368576233"/>
    <n v="0.98873773502221507"/>
    <n v="6.8124215655110767"/>
    <n v="602.08935527648998"/>
    <n v="0.9888119532170806"/>
    <n v="6.8066451127682512"/>
    <n v="602.09513172923278"/>
    <n v="0.98882143989122495"/>
    <n v="6.8175606741556081"/>
    <n v="602.0842161678454"/>
    <n v="0.98880351325378923"/>
    <n v="6.8228160785012868"/>
    <n v="602.07896076349971"/>
    <n v="0.98879488229795109"/>
  </r>
  <r>
    <x v="774"/>
    <x v="4"/>
    <d v="2019-10-20T00:00:00"/>
    <n v="465.65195984097278"/>
    <n v="569.13017313896671"/>
    <n v="454.12545724970079"/>
    <n v="6.1183734974215653"/>
    <n v="6.1434384877872708"/>
    <n v="68.985475531995974"/>
    <n v="68.306132975378034"/>
    <n v="68.643963276887092"/>
    <n v="4.2289331935607031"/>
    <n v="4.2338959829028324"/>
    <n v="34.492737765997987"/>
    <n v="34.346991049130139"/>
    <n v="34.390284089465318"/>
    <n v="3.5377740852261441"/>
    <n v="3.540748802342887"/>
    <x v="774"/>
    <n v="6.5654468569465081"/>
    <x v="2"/>
    <n v="43"/>
    <x v="774"/>
    <n v="13.885080776208412"/>
    <x v="1"/>
    <n v="0"/>
    <n v="0"/>
    <n v="0"/>
    <n v="0"/>
    <n v="1"/>
    <n v="0"/>
    <n v="1787.6681795144095"/>
    <n v="-1077.5390280623719"/>
    <n v="1.5173845854082633"/>
    <n v="2017.1318226169765"/>
    <n v="-1307.0026711649389"/>
    <n v="1.840514036767035"/>
    <n v="2000.005804693481"/>
    <n v="-1289.8766532414434"/>
    <n v="1.8163972716849692"/>
    <n v="1094.8238609231257"/>
    <n v="-384.69470947108812"/>
    <n v="0.54172499281924003"/>
    <n v="1089.6231837248949"/>
    <n v="-379.49403227285734"/>
    <n v="0.53440142753876019"/>
    <n v="968.12407785616574"/>
    <n v="-257.99492640412814"/>
    <n v="0.36330704897354604"/>
    <n v="6.8581332155079906"/>
    <n v="703.27101823652959"/>
    <n v="0.99034241419115832"/>
    <n v="6.8583230222424447"/>
    <n v="703.27082842979519"/>
    <n v="0.99034214690634959"/>
    <n v="6.8155720138424085"/>
    <n v="703.31357943819523"/>
    <n v="0.9904023486433331"/>
    <n v="6.8084561960444692"/>
    <n v="703.32069525599309"/>
    <n v="0.99041236909916608"/>
    <n v="6.8185195602374318"/>
    <n v="703.3106318918002"/>
    <n v="0.99039819792456729"/>
    <n v="6.825783815351901"/>
    <n v="703.30336763668572"/>
    <n v="0.99038796844011423"/>
  </r>
  <r>
    <x v="775"/>
    <x v="4"/>
    <d v="2019-10-27T00:00:00"/>
    <n v="470.30847943938267"/>
    <n v="574.82147487035661"/>
    <n v="458.98036390660531"/>
    <n v="6.1290074289855463"/>
    <n v="6.1533888186404386"/>
    <n v="69.675330287315944"/>
    <n v="68.990731631346989"/>
    <n v="69.330402909655959"/>
    <n v="4.238883524413871"/>
    <n v="4.2438463137560003"/>
    <n v="34.837665143657972"/>
    <n v="34.690462915299619"/>
    <n v="34.734186930359975"/>
    <n v="3.547724416079312"/>
    <n v="3.5506991331960549"/>
    <x v="775"/>
    <n v="6.4084858514550014"/>
    <x v="2"/>
    <n v="44"/>
    <x v="775"/>
    <n v="13.915615369478729"/>
    <x v="1"/>
    <n v="0"/>
    <n v="0"/>
    <n v="0"/>
    <n v="0"/>
    <n v="1"/>
    <n v="0"/>
    <n v="1792.2475358549905"/>
    <n v="-1185.2735996353317"/>
    <n v="1.9527586423519698"/>
    <n v="2020.1603228031713"/>
    <n v="-1413.1863865835126"/>
    <n v="2.3282488789964986"/>
    <n v="2001.9985609231671"/>
    <n v="-1395.0246247035084"/>
    <n v="2.298327063913105"/>
    <n v="1095.8509990189825"/>
    <n v="-488.87706279932388"/>
    <n v="0.80543336974918056"/>
    <n v="1090.8384286230182"/>
    <n v="-483.86449240335958"/>
    <n v="0.79717507380457464"/>
    <n v="969.62529065007436"/>
    <n v="-362.65135443041572"/>
    <n v="0.59747434410293243"/>
    <n v="6.859234562797992"/>
    <n v="600.11470165686069"/>
    <n v="0.98869929307752735"/>
    <n v="6.8590328882462206"/>
    <n v="600.11490333141239"/>
    <n v="0.98869962533982014"/>
    <n v="6.8187224621737412"/>
    <n v="600.15521375748494"/>
    <n v="0.98876603746012237"/>
    <n v="6.8102672793206871"/>
    <n v="600.16366894033797"/>
    <n v="0.98877996751930364"/>
    <n v="6.8195296502004066"/>
    <n v="600.15440656945827"/>
    <n v="0.98876470760396462"/>
    <n v="6.8287223386717217"/>
    <n v="600.14521388098694"/>
    <n v="0.98874956249159196"/>
  </r>
  <r>
    <x v="776"/>
    <x v="4"/>
    <d v="2019-11-03T00:00:00"/>
    <n v="475.01156423377643"/>
    <n v="580.56968961906"/>
    <n v="463.78972400475664"/>
    <n v="6.1394312684844694"/>
    <n v="6.1633391494936065"/>
    <n v="70.372083590189092"/>
    <n v="69.681407610768048"/>
    <n v="70.023706938752525"/>
    <n v="4.2488338552670397"/>
    <n v="4.2537966446091682"/>
    <n v="35.186041795094546"/>
    <n v="35.037368131156065"/>
    <n v="35.081528799663573"/>
    <n v="3.5576747469324803"/>
    <n v="3.5606494640492232"/>
    <x v="776"/>
    <n v="6.4057161363510602"/>
    <x v="2"/>
    <n v="45"/>
    <x v="776"/>
    <n v="13.94593987068399"/>
    <x v="1"/>
    <n v="0"/>
    <n v="0"/>
    <n v="0"/>
    <n v="0"/>
    <n v="1"/>
    <n v="0"/>
    <n v="1796.8726857589772"/>
    <n v="-1191.5775684199298"/>
    <n v="1.9685894273495097"/>
    <n v="2023.2191079912277"/>
    <n v="-1417.9239906521802"/>
    <n v="2.3425333362766088"/>
    <n v="2004.0112447151503"/>
    <n v="-1398.7161273761028"/>
    <n v="2.3108002812331159"/>
    <n v="1096.8884084957979"/>
    <n v="-491.59329115675041"/>
    <n v="0.81215472762750107"/>
    <n v="1092.0658259701227"/>
    <n v="-486.77070863107519"/>
    <n v="0.80418740328020433"/>
    <n v="971.14151557192213"/>
    <n v="-365.84639823287466"/>
    <n v="0.60440996094794364"/>
    <n v="6.8603359100879926"/>
    <n v="598.43478142895947"/>
    <n v="0.98866613043196705"/>
    <n v="6.8597427542499974"/>
    <n v="598.4353745847975"/>
    <n v="0.98866711037682542"/>
    <n v="6.8218729105050731"/>
    <n v="598.47324442854244"/>
    <n v="0.98872967464119843"/>
    <n v="6.812078362596905"/>
    <n v="598.48303897645053"/>
    <n v="0.98874585608332066"/>
    <n v="6.820575177859789"/>
    <n v="598.47454216118763"/>
    <n v="0.98873181860801396"/>
    <n v="6.8316406435977033"/>
    <n v="598.4634766954498"/>
    <n v="0.98871353749947566"/>
  </r>
  <r>
    <x v="777"/>
    <x v="4"/>
    <d v="2019-11-10T00:00:00"/>
    <n v="479.76167987611416"/>
    <n v="586.37538651525063"/>
    <n v="468.58131076616382"/>
    <n v="6.1497096421502242"/>
    <n v="6.1732894803467753"/>
    <n v="71.075804426090983"/>
    <n v="70.378606018429508"/>
    <n v="70.723944008140037"/>
    <n v="4.2587841861202076"/>
    <n v="4.2637469754623361"/>
    <n v="35.537902213045491"/>
    <n v="35.387741988478666"/>
    <n v="35.432344087660205"/>
    <n v="3.5676250777856482"/>
    <n v="3.5705997949023911"/>
    <x v="777"/>
    <n v="6.4736078658117426"/>
    <x v="2"/>
    <n v="46"/>
    <x v="777"/>
    <n v="13.97611890605608"/>
    <x v="1"/>
    <n v="0"/>
    <n v="0"/>
    <n v="0"/>
    <n v="0"/>
    <n v="1"/>
    <n v="0"/>
    <n v="1801.5440871620035"/>
    <n v="-1153.7273354369424"/>
    <n v="1.7809470538770416"/>
    <n v="2026.308481031165"/>
    <n v="-1378.4917293061039"/>
    <n v="2.1279038024801613"/>
    <n v="2006.0440553450533"/>
    <n v="-1358.2273036199922"/>
    <n v="2.0966226946172508"/>
    <n v="1097.9361920673814"/>
    <n v="-450.11944034232033"/>
    <n v="0.69482525597509537"/>
    <n v="1093.305497290698"/>
    <n v="-445.48874556563692"/>
    <n v="0.68767710062969489"/>
    <n v="972.6729027429883"/>
    <n v="-324.85615101792723"/>
    <n v="0.5014630297115239"/>
    <n v="6.8614372573779931"/>
    <n v="640.95531446768302"/>
    <n v="0.98940836704344737"/>
    <n v="6.8604526202537741"/>
    <n v="640.95629910480727"/>
    <n v="0.98940988697500454"/>
    <n v="6.8250233588364058"/>
    <n v="640.99172836622461"/>
    <n v="0.98946457722702874"/>
    <n v="6.813889445873123"/>
    <n v="641.00286227918798"/>
    <n v="0.98948176405175003"/>
    <n v="6.8216452422575395"/>
    <n v="640.99510648280352"/>
    <n v="0.98946979184454198"/>
    <n v="6.8345449494918578"/>
    <n v="640.98220677556924"/>
    <n v="0.98944987925784222"/>
  </r>
  <r>
    <x v="778"/>
    <x v="4"/>
    <d v="2019-11-17T00:00:00"/>
    <n v="484.55929667487533"/>
    <n v="592.23914038040311"/>
    <n v="473.37470653877722"/>
    <n v="6.1598872662878392"/>
    <n v="6.1832398111999431"/>
    <n v="71.786562470351896"/>
    <n v="71.082584244390702"/>
    <n v="71.431183448221446"/>
    <n v="4.2687345169733755"/>
    <n v="4.2736973063155048"/>
    <n v="35.893281235175948"/>
    <n v="35.741619461166763"/>
    <n v="35.78666752853681"/>
    <n v="3.5775754086388165"/>
    <n v="3.5805501257555594"/>
    <x v="778"/>
    <n v="6.4862883810354361"/>
    <x v="2"/>
    <n v="47"/>
    <x v="778"/>
    <n v="14.00619719190003"/>
    <x v="1"/>
    <n v="0"/>
    <n v="0"/>
    <n v="0"/>
    <n v="0"/>
    <n v="1"/>
    <n v="0"/>
    <n v="1806.2622025790604"/>
    <n v="-1150.1784968271543"/>
    <n v="1.7530971837030913"/>
    <n v="2029.4287478015017"/>
    <n v="-1373.3450420495956"/>
    <n v="2.0932466848504805"/>
    <n v="2008.0971940812553"/>
    <n v="-1352.0134883293492"/>
    <n v="2.0607332211975473"/>
    <n v="1098.994453474681"/>
    <n v="-442.91074772277489"/>
    <n v="0.67508268204157895"/>
    <n v="1094.5575653244791"/>
    <n v="-438.47385957257302"/>
    <n v="0.66831999595243585"/>
    <n v="974.21960378576512"/>
    <n v="-318.13589803385901"/>
    <n v="0.48490138566885865"/>
    <n v="6.8625386046679937"/>
    <n v="649.22116714723813"/>
    <n v="0.98954014778220545"/>
    <n v="6.86116248625755"/>
    <n v="649.2225432656486"/>
    <n v="0.98954224525604662"/>
    <n v="6.8281738071677376"/>
    <n v="649.25553194473832"/>
    <n v="0.98959252646071683"/>
    <n v="6.8157005291493409"/>
    <n v="649.26800522275676"/>
    <n v="0.98961153817813807"/>
    <n v="6.8227323007820821"/>
    <n v="649.26097345112407"/>
    <n v="0.9896008203816572"/>
    <n v="6.8374395596669544"/>
    <n v="649.2462661922392"/>
    <n v="0.98957840364007998"/>
  </r>
  <r>
    <x v="779"/>
    <x v="4"/>
    <d v="2019-11-24T00:00:00"/>
    <n v="489.40488964162398"/>
    <n v="598.16153178420711"/>
    <n v="478.18376146963124"/>
    <n v="6.1699950968350024"/>
    <n v="6.193190142053111"/>
    <n v="72.504428095055417"/>
    <n v="71.793506169723059"/>
    <n v="72.145495282703649"/>
    <n v="4.2786848478265433"/>
    <n v="4.2836476371686727"/>
    <n v="36.252214047527708"/>
    <n v="36.099035671619419"/>
    <n v="36.144534203822175"/>
    <n v="3.5875257394919844"/>
    <n v="3.5905004566087273"/>
    <x v="779"/>
    <n v="6.5493239620933625"/>
    <x v="2"/>
    <n v="48"/>
    <x v="779"/>
    <n v="14.036205684153529"/>
    <x v="1"/>
    <n v="0"/>
    <n v="0"/>
    <n v="0"/>
    <n v="0"/>
    <n v="1"/>
    <n v="0"/>
    <n v="1811.0274991502877"/>
    <n v="-1112.2558811510771"/>
    <n v="1.5917301912401567"/>
    <n v="2032.5802172395415"/>
    <n v="-1333.808599240331"/>
    <n v="1.9087904615522577"/>
    <n v="2010.1708642048193"/>
    <n v="-1311.3992462056087"/>
    <n v="1.8767208232648773"/>
    <n v="1100.0632974960533"/>
    <n v="-401.29167949684279"/>
    <n v="0.57428159524546707"/>
    <n v="1095.8221540385982"/>
    <n v="-397.05053603938768"/>
    <n v="0.56821216805608188"/>
    <n v="975.7817718389698"/>
    <n v="-277.01015383975925"/>
    <n v="0.39642444928275866"/>
    <n v="6.8636399519579943"/>
    <n v="691.90797804725253"/>
    <n v="0.99017756334807838"/>
    <n v="6.8618723522613267"/>
    <n v="691.9097456469492"/>
    <n v="0.99018009292949116"/>
    <n v="6.8313242554990703"/>
    <n v="691.94029374371144"/>
    <n v="0.99022380978343227"/>
    <n v="6.8175116124255588"/>
    <n v="691.95410638678504"/>
    <n v="0.99024357681849462"/>
    <n v="6.8238311318791336"/>
    <n v="691.94778686733139"/>
    <n v="0.99023453306329501"/>
    <n v="6.8403274531947611"/>
    <n v="691.93129054601582"/>
    <n v="0.99021092546262734"/>
  </r>
  <r>
    <x v="780"/>
    <x v="4"/>
    <d v="2019-12-01T00:00:00"/>
    <n v="494.29893853804026"/>
    <n v="604.14314710204928"/>
    <n v="483.01831459015392"/>
    <n v="6.1800545713398041"/>
    <n v="6.2031404729062789"/>
    <n v="73.229472376005972"/>
    <n v="72.511489272864509"/>
    <n v="72.866950235530695"/>
    <n v="4.2886351786797121"/>
    <n v="4.2935979680218406"/>
    <n v="36.614736188002986"/>
    <n v="36.460026033087914"/>
    <n v="36.505979545860399"/>
    <n v="3.5974760703451523"/>
    <n v="3.6004507874618956"/>
    <x v="780"/>
    <n v="6.43789757645383"/>
    <x v="2"/>
    <n v="49"/>
    <x v="780"/>
    <n v="14.066165820364668"/>
    <x v="1"/>
    <n v="0"/>
    <n v="0"/>
    <n v="0"/>
    <n v="0"/>
    <n v="1"/>
    <n v="0"/>
    <n v="1815.8404486872273"/>
    <n v="-1190.7492378339462"/>
    <n v="1.9049207814144646"/>
    <n v="2035.7632013719617"/>
    <n v="-1410.6719905186806"/>
    <n v="2.2567458412877728"/>
    <n v="2012.2652710296188"/>
    <n v="-1387.1740601763377"/>
    <n v="2.2191546387010863"/>
    <n v="1101.1428299576396"/>
    <n v="-476.05161910435845"/>
    <n v="0.76157144883628081"/>
    <n v="1097.0993886398583"/>
    <n v="-472.00817778657711"/>
    <n v="0.75510288673274106"/>
    <n v="977.35956157270653"/>
    <n v="-352.26835071942537"/>
    <n v="0.56354711856940243"/>
    <n v="6.8647412992479948"/>
    <n v="618.2264695540332"/>
    <n v="0.98901801660292543"/>
    <n v="6.8625822182651026"/>
    <n v="618.22862863501609"/>
    <n v="0.98902147062842671"/>
    <n v="6.8344747038304021"/>
    <n v="618.25673614945072"/>
    <n v="0.98906643608938116"/>
    <n v="6.8193226957017785"/>
    <n v="618.27188815757938"/>
    <n v="0.98909067576491272"/>
    <n v="6.8249381195276859"/>
    <n v="618.26627273375345"/>
    <n v="0.98908169239780008"/>
    <n v="6.8432106931364904"/>
    <n v="618.24800016014467"/>
    <n v="0.98905246054604545"/>
  </r>
  <r>
    <x v="781"/>
    <x v="4"/>
    <d v="2019-12-08T00:00:00"/>
    <n v="499.24192792342063"/>
    <n v="610.18457857306976"/>
    <n v="487.88539859013395"/>
    <n v="6.1900805393195188"/>
    <n v="6.2130908037594468"/>
    <n v="73.961767099766035"/>
    <n v="73.236628186315272"/>
    <n v="73.595619737886011"/>
    <n v="4.29858550953288"/>
    <n v="4.3035482988750084"/>
    <n v="36.980883549883018"/>
    <n v="36.824626294844485"/>
    <n v="36.871039341319005"/>
    <n v="3.6074264011983206"/>
    <n v="3.6104011183150635"/>
    <x v="781"/>
    <n v="6.53575144985893"/>
    <x v="2"/>
    <n v="50"/>
    <x v="781"/>
    <n v="14.096092450050719"/>
    <x v="1"/>
    <n v="0"/>
    <n v="0"/>
    <n v="0"/>
    <n v="0"/>
    <n v="1"/>
    <n v="0"/>
    <n v="1820.7015277195364"/>
    <n v="-1131.3499248125881"/>
    <n v="1.641179798584298"/>
    <n v="2038.9780153457064"/>
    <n v="-1349.6264124387581"/>
    <n v="1.9578200830279882"/>
    <n v="2014.3806219226667"/>
    <n v="-1325.0290190157184"/>
    <n v="1.9221381562444511"/>
    <n v="1102.2331577438415"/>
    <n v="-412.88155483689332"/>
    <n v="0.59894189423191335"/>
    <n v="1098.3893955871313"/>
    <n v="-409.03779268018309"/>
    <n v="0.59336598472433943"/>
    <n v="978.95312920378058"/>
    <n v="-289.60152629683239"/>
    <n v="0.42010713411791994"/>
    <n v="6.8658426465379954"/>
    <n v="682.48576026041019"/>
    <n v="0.99004014407512042"/>
    <n v="6.8632920842688794"/>
    <n v="682.4883108226793"/>
    <n v="0.99004384401903633"/>
    <n v="6.8376251521617339"/>
    <n v="682.51397775478642"/>
    <n v="0.99008107745985074"/>
    <n v="6.8211337789779964"/>
    <n v="682.53046912797015"/>
    <n v="0.9901050004813019"/>
    <n v="6.8260507589559163"/>
    <n v="682.52555214799224"/>
    <n v="0.99009786772066544"/>
    <n v="6.8460907085484397"/>
    <n v="682.50551219839974"/>
    <n v="0.99006879699752792"/>
  </r>
  <r>
    <x v="782"/>
    <x v="4"/>
    <d v="2019-12-15T00:00:00"/>
    <n v="504.23434720265493"/>
    <n v="616.28642435880045"/>
    <n v="492.79008317389025"/>
    <n v="6.2000832885872255"/>
    <n v="6.2230411346126155"/>
    <n v="74.701384770763681"/>
    <n v="73.969006478539484"/>
    <n v="74.331575935264851"/>
    <n v="4.3085358403860479"/>
    <n v="4.3134986297281772"/>
    <n v="37.350692385381841"/>
    <n v="37.192872558220635"/>
    <n v="37.239749734732193"/>
    <n v="3.6173767320514885"/>
    <n v="3.6203514491682314"/>
    <x v="782"/>
    <n v="6.4840195688805196"/>
    <x v="2"/>
    <n v="51"/>
    <x v="782"/>
    <n v="14.12599586102476"/>
    <x v="1"/>
    <n v="0"/>
    <n v="0"/>
    <n v="0"/>
    <n v="0"/>
    <n v="1"/>
    <n v="0"/>
    <n v="1825.6112175421686"/>
    <n v="-1171.0143551545716"/>
    <n v="1.7889092087661056"/>
    <n v="2042.2249774591883"/>
    <n v="-1387.6281150715913"/>
    <n v="2.1198209078031831"/>
    <n v="2016.5171263246448"/>
    <n v="-1361.9202639370478"/>
    <n v="2.0805481086015862"/>
    <n v="1103.3343888079055"/>
    <n v="-448.73752642030843"/>
    <n v="0.6855173805501743"/>
    <n v="1099.6923026038767"/>
    <n v="-445.0954402162796"/>
    <n v="0.67995351916723912"/>
    <n v="980.56263251116525"/>
    <n v="-325.96577012356818"/>
    <n v="0.4979641499267663"/>
    <n v="6.8669439938279968"/>
    <n v="647.72991839376903"/>
    <n v="0.98950965947379987"/>
    <n v="6.8640019502726553"/>
    <n v="647.73286043732446"/>
    <n v="0.9895141539095732"/>
    <n v="6.8407756004930667"/>
    <n v="647.75608678710398"/>
    <n v="0.98954963582388433"/>
    <n v="6.8229448622542144"/>
    <n v="647.77391752534288"/>
    <n v="0.98957687509016168"/>
    <n v="6.8271673148465171"/>
    <n v="647.76969507275055"/>
    <n v="0.98957042462754119"/>
    <n v="6.8489684894873077"/>
    <n v="647.74789389810974"/>
    <n v="0.9895371198931413"/>
  </r>
  <r>
    <x v="783"/>
    <x v="4"/>
    <d v="2019-12-22T00:00:00"/>
    <n v="509.2766906746815"/>
    <n v="622.44928860238849"/>
    <n v="497.73606542412756"/>
    <n v="6.210069947422606"/>
    <n v="6.2329914654657834"/>
    <n v="75.44839861847133"/>
    <n v="74.708702548505414"/>
    <n v="75.074891694617506"/>
    <n v="4.3184861712392157"/>
    <n v="4.3234489605813451"/>
    <n v="37.724199309235665"/>
    <n v="37.564801283931153"/>
    <n v="37.612147232079515"/>
    <n v="3.6273270629046568"/>
    <n v="3.6303017800213997"/>
    <x v="783"/>
    <n v="6.6866652176473726"/>
    <x v="2"/>
    <n v="52"/>
    <x v="783"/>
    <n v="14.155883181566479"/>
    <x v="1"/>
    <n v="0"/>
    <n v="0"/>
    <n v="0"/>
    <n v="0"/>
    <n v="1"/>
    <n v="0"/>
    <n v="1830.5700042630272"/>
    <n v="-1028.9255243958796"/>
    <n v="1.2835185050689779"/>
    <n v="2045.5044091938053"/>
    <n v="-1243.8599293266577"/>
    <n v="1.5516353702489116"/>
    <n v="2018.6749957706427"/>
    <n v="-1217.0305159034951"/>
    <n v="1.5181674002235848"/>
    <n v="1104.4466321826103"/>
    <n v="-302.80215231546276"/>
    <n v="0.37772623640550063"/>
    <n v="1101.0082386907898"/>
    <n v="-299.36375882364223"/>
    <n v="0.3734370613682193"/>
    <n v="982.18823085162398"/>
    <n v="-180.54375098447645"/>
    <n v="0.22521673325112529"/>
    <n v="6.8680453411179965"/>
    <n v="794.77643452602956"/>
    <n v="0.99143255456302004"/>
    <n v="6.864711816276432"/>
    <n v="794.7797680508711"/>
    <n v="0.99143671292115165"/>
    <n v="6.8439260488243994"/>
    <n v="794.80055381832312"/>
    <n v="0.99146264183100385"/>
    <n v="6.8247559455304323"/>
    <n v="794.81972392161708"/>
    <n v="0.99148655530359109"/>
    <n v="6.8282865848227532"/>
    <n v="794.81619328232478"/>
    <n v="0.99148215105784254"/>
    <n v="6.8518447219493321"/>
    <n v="794.79263514519823"/>
    <n v="0.99145276379488723"/>
  </r>
  <r>
    <x v="784"/>
    <x v="4"/>
    <d v="2019-12-29T00:00:00"/>
    <n v="514.36945758142838"/>
    <n v="628.67378148841237"/>
    <n v="502.72608307131782"/>
    <n v="6.2200454553109594"/>
    <n v="6.2429417963189513"/>
    <n v="76.20288260465604"/>
    <n v="75.455792576580734"/>
    <n v="75.825640611563685"/>
    <n v="4.3284365020923845"/>
    <n v="4.333399291434513"/>
    <n v="38.10144130232802"/>
    <n v="37.940449296808957"/>
    <n v="37.988268704400312"/>
    <n v="3.6372773937578247"/>
    <n v="3.6402521108745676"/>
    <x v="784"/>
    <n v="6.5689541546761525"/>
    <x v="2"/>
    <n v="53"/>
    <x v="784"/>
    <n v="14.185759351161167"/>
    <x v="1"/>
    <n v="0"/>
    <n v="0"/>
    <n v="0"/>
    <n v="0"/>
    <n v="1"/>
    <n v="0"/>
    <n v="1835.5783788510942"/>
    <n v="-1122.9542202295422"/>
    <n v="1.575801502999425"/>
    <n v="2048.8166352457683"/>
    <n v="-1336.1924766242164"/>
    <n v="1.8750311232906409"/>
    <n v="2020.8544439111006"/>
    <n v="-1308.2302852895486"/>
    <n v="1.8357927800540661"/>
    <n v="1105.5699979910619"/>
    <n v="-392.94583936950994"/>
    <n v="0.5514068455517922"/>
    <n v="1102.3373341385718"/>
    <n v="-389.71317551701986"/>
    <n v="0.54687056396018419"/>
    <n v="983.83008517548717"/>
    <n v="-271.20592655393523"/>
    <n v="0.38057357903573763"/>
    <n v="6.8691466884079979"/>
    <n v="705.75501193314392"/>
    <n v="0.99036077207697359"/>
    <n v="6.8654216822802088"/>
    <n v="705.75873693927178"/>
    <n v="0.99036599924487523"/>
    <n v="6.8470764971557312"/>
    <n v="705.7770821243962"/>
    <n v="0.99039174238717897"/>
    <n v="6.8265670288066502"/>
    <n v="705.79759159274533"/>
    <n v="0.99042052259074209"/>
    <n v="6.8294077357071297"/>
    <n v="705.79475088584479"/>
    <n v="0.9904165363283256"/>
    <n v="6.8547198812902055"/>
    <n v="705.76943874026176"/>
    <n v="0.99038101669953282"/>
  </r>
  <r>
    <x v="785"/>
    <x v="5"/>
    <d v="2017-01-01T00:00:00"/>
    <n v="1080"/>
    <n v="1320"/>
    <n v="1080"/>
    <n v="6.9847163201182658"/>
    <n v="6.9847163201182658"/>
    <n v="160"/>
    <n v="160"/>
    <n v="118.10144130232803"/>
    <n v="4.7715439272129121"/>
    <n v="5.0751738152338266"/>
    <n v="80"/>
    <n v="80"/>
    <n v="67.4304323906984"/>
    <n v="4.2110964351639915"/>
    <n v="4.3820266346738812"/>
    <x v="785"/>
    <n v="5.3043257679404432"/>
    <x v="0"/>
    <n v="1"/>
    <x v="785"/>
    <n v="15.967356682495168"/>
    <x v="0"/>
    <n v="0"/>
    <n v="0"/>
    <n v="0"/>
    <n v="0"/>
    <n v="0"/>
    <n v="1"/>
    <n v="2391.8358488583672"/>
    <n v="-2190.6305512499957"/>
    <n v="10.887539131866525"/>
    <n v="2416.6905734585625"/>
    <n v="-2215.4852758501911"/>
    <n v="11.011068307766122"/>
    <n v="2262.9158726851524"/>
    <n v="-2061.710575076781"/>
    <n v="10.246800653776619"/>
    <n v="476.0570908030702"/>
    <n v="-274.85179319469864"/>
    <n v="1.3660266228659321"/>
    <n v="478.24677713159389"/>
    <n v="-277.04147952322228"/>
    <n v="1.3769094691654649"/>
    <n v="342.22680519926939"/>
    <n v="-141.02150759089781"/>
    <n v="0.7008836708931182"/>
    <n v="5.9186700248872635"/>
    <n v="195.28662758348432"/>
    <n v="0.97058392549679562"/>
    <n v="5.8621545889735538"/>
    <n v="195.34314301939801"/>
    <n v="0.97086480992968816"/>
    <n v="5.9296761829038775"/>
    <n v="195.2756214254677"/>
    <n v="0.9705292243624446"/>
    <n v="5.884538202160936"/>
    <n v="195.32075940621064"/>
    <n v="0.97075356229628373"/>
    <n v="5.7975560317844828"/>
    <n v="195.40774157658709"/>
    <n v="0.97118586786383265"/>
    <n v="5.907845340932341"/>
    <n v="195.29745226743924"/>
    <n v="0.97063772469633758"/>
  </r>
  <r>
    <x v="786"/>
    <x v="5"/>
    <d v="2017-01-08T00:00:00"/>
    <n v="1134"/>
    <n v="1386"/>
    <n v="1096.2"/>
    <n v="6.9996049326120158"/>
    <n v="7.0335064842876971"/>
    <n v="168"/>
    <n v="164"/>
    <n v="164"/>
    <n v="5.0998664278241987"/>
    <n v="5.1239639794032588"/>
    <n v="84"/>
    <n v="82.8"/>
    <n v="82.8"/>
    <n v="4.4164280613912137"/>
    <n v="4.4308167988433134"/>
    <x v="786"/>
    <n v="5.3018391697918776"/>
    <x v="0"/>
    <n v="2"/>
    <x v="786"/>
    <n v="16.515899421827427"/>
    <x v="0"/>
    <n v="0"/>
    <n v="0"/>
    <n v="0"/>
    <n v="0"/>
    <n v="0"/>
    <n v="1"/>
    <n v="2444.941014028469"/>
    <n v="-2244.2354116125666"/>
    <n v="11.181727787359222"/>
    <n v="2451.8110119316152"/>
    <n v="-2251.1054095157128"/>
    <n v="11.21595701574374"/>
    <n v="2286.0251572331672"/>
    <n v="-2085.3195548172648"/>
    <n v="10.389941933439728"/>
    <n v="487.96844562593253"/>
    <n v="-287.26284321003027"/>
    <n v="1.4312646969104732"/>
    <n v="492.33953957182109"/>
    <n v="-291.63393715591883"/>
    <n v="1.4530433313545221"/>
    <n v="359.63583551855589"/>
    <n v="-158.93023310265363"/>
    <n v="0.79185748274887868"/>
    <n v="5.9240703392968674"/>
    <n v="194.7815320766054"/>
    <n v="0.97048378187759299"/>
    <n v="5.8855774263543426"/>
    <n v="194.82002498954793"/>
    <n v="0.97067556981215586"/>
    <n v="5.94512400002285"/>
    <n v="194.76047841587942"/>
    <n v="0.97037888365615543"/>
    <n v="5.8883133383029591"/>
    <n v="194.8172890775993"/>
    <n v="0.97066193834439563"/>
    <n v="5.8335650739831966"/>
    <n v="194.87203734191905"/>
    <n v="0.97093471729854908"/>
    <n v="5.9606348317625093"/>
    <n v="194.74496758413974"/>
    <n v="0.97030160214755301"/>
  </r>
  <r>
    <x v="787"/>
    <x v="5"/>
    <d v="2017-01-15T00:00:00"/>
    <n v="1190.6999999999998"/>
    <n v="1455.3"/>
    <n v="1124.55"/>
    <n v="7.0251382346171809"/>
    <n v="7.0822966484571293"/>
    <n v="176.4"/>
    <n v="170.2"/>
    <n v="172.2"/>
    <n v="5.14865659199363"/>
    <n v="5.1727541435726909"/>
    <n v="88.2"/>
    <n v="86.58"/>
    <n v="86.94"/>
    <n v="4.4652182255606458"/>
    <n v="4.4796069630127455"/>
    <x v="787"/>
    <n v="5.1820652518757102"/>
    <x v="0"/>
    <n v="3"/>
    <x v="787"/>
    <n v="16.639013052171457"/>
    <x v="0"/>
    <n v="0"/>
    <n v="0"/>
    <n v="0"/>
    <n v="0"/>
    <n v="0"/>
    <n v="1"/>
    <n v="2500.7014374570763"/>
    <n v="-2322.6512875118633"/>
    <n v="13.044927444467495"/>
    <n v="2488.6874723283204"/>
    <n v="-2310.6373223831074"/>
    <n v="12.977452268892227"/>
    <n v="2310.2899060085829"/>
    <n v="-2132.2397560633699"/>
    <n v="11.975501041248604"/>
    <n v="500.47536818993797"/>
    <n v="-322.42521824472487"/>
    <n v="1.8108674345061582"/>
    <n v="507.13694013405967"/>
    <n v="-329.08679018884652"/>
    <n v="1.8482814549165394"/>
    <n v="377.91531735380676"/>
    <n v="-199.86516740859363"/>
    <n v="1.1225217584489151"/>
    <n v="5.9294706537064723"/>
    <n v="172.12067929150666"/>
    <n v="0.96669774973213451"/>
    <n v="5.8890581627613656"/>
    <n v="172.16109178245176"/>
    <n v="0.96692472225059367"/>
    <n v="5.9605718171418225"/>
    <n v="172.08957812807131"/>
    <n v="0.96652307330841392"/>
    <n v="5.8971937515952515"/>
    <n v="172.15295619361788"/>
    <n v="0.96687902956886118"/>
    <n v="5.8430062137573424"/>
    <n v="172.20714373145577"/>
    <n v="0.96718336819398765"/>
    <n v="5.9724827797784217"/>
    <n v="172.07766716543469"/>
    <n v="0.96645617663553673"/>
  </r>
  <r>
    <x v="788"/>
    <x v="5"/>
    <d v="2017-01-22T00:00:00"/>
    <n v="1250.2350000000001"/>
    <n v="1528.0650000000001"/>
    <n v="1162.2555"/>
    <n v="7.0581177927599708"/>
    <n v="7.1310868126265614"/>
    <n v="185.22"/>
    <n v="177.70999999999998"/>
    <n v="180.81"/>
    <n v="5.1974467561630622"/>
    <n v="5.2215443077421231"/>
    <n v="92.609999999999985"/>
    <n v="90.800999999999988"/>
    <n v="91.286999999999978"/>
    <n v="4.514008389730078"/>
    <n v="4.5283971271821777"/>
    <x v="788"/>
    <n v="5.2000892253297097"/>
    <x v="0"/>
    <n v="4"/>
    <x v="788"/>
    <n v="16.769572938653113"/>
    <x v="0"/>
    <n v="0"/>
    <n v="0"/>
    <n v="0"/>
    <n v="0"/>
    <n v="0"/>
    <n v="1"/>
    <n v="2559.2498820571141"/>
    <n v="-2377.9614653848244"/>
    <n v="13.117007192375679"/>
    <n v="2527.4077557448609"/>
    <n v="-2346.1193390725712"/>
    <n v="12.94136372382571"/>
    <n v="2335.7678922227697"/>
    <n v="-2154.4794755504799"/>
    <n v="11.884264395364402"/>
    <n v="513.60763688214377"/>
    <n v="-332.31922020985394"/>
    <n v="1.8330968205794331"/>
    <n v="522.67421072441016"/>
    <n v="-341.38579405212033"/>
    <n v="1.8831086967306592"/>
    <n v="397.10877328082006"/>
    <n v="-215.82035660853026"/>
    <n v="1.1904806747728562"/>
    <n v="5.9348709681160763"/>
    <n v="175.35354570417371"/>
    <n v="0.96726282309120504"/>
    <n v="5.8925388991683887"/>
    <n v="175.39587777312141"/>
    <n v="0.96749632984097289"/>
    <n v="5.9760196342607959"/>
    <n v="175.31239703802899"/>
    <n v="0.96703584407677023"/>
    <n v="5.9060741648875457"/>
    <n v="175.38234250740226"/>
    <n v="0.96742166833767551"/>
    <n v="5.8511913414859791"/>
    <n v="175.43722533080381"/>
    <n v="0.96772440595549447"/>
    <n v="5.9850473247737694"/>
    <n v="175.30336934751602"/>
    <n v="0.96698604668387178"/>
  </r>
  <r>
    <x v="789"/>
    <x v="5"/>
    <d v="2017-01-29T00:00:00"/>
    <n v="1312.74675"/>
    <n v="1604.4682500000001"/>
    <n v="1207.402875"/>
    <n v="7.0962269475090682"/>
    <n v="7.1798769767959936"/>
    <n v="194.48100000000002"/>
    <n v="186.09550000000002"/>
    <n v="189.85050000000001"/>
    <n v="5.2462369203324943"/>
    <n v="5.2703344719115552"/>
    <n v="97.240500000000026"/>
    <n v="95.30865"/>
    <n v="95.851349999999996"/>
    <n v="4.5627985538995102"/>
    <n v="4.5771872913516098"/>
    <x v="789"/>
    <n v="5.2999650394653139"/>
    <x v="0"/>
    <n v="5"/>
    <x v="789"/>
    <n v="16.905262421741071"/>
    <x v="0"/>
    <n v="0"/>
    <n v="0"/>
    <n v="0"/>
    <n v="0"/>
    <n v="0"/>
    <n v="1"/>
    <n v="2620.7257488871537"/>
    <n v="-2420.3959426719275"/>
    <n v="12.082056027506736"/>
    <n v="2568.0640533322285"/>
    <n v="-2367.7342471170023"/>
    <n v="11.819181038757694"/>
    <n v="2362.5197777476656"/>
    <n v="-2162.1899715324398"/>
    <n v="10.793151615239289"/>
    <n v="527.39651900895979"/>
    <n v="-327.06671279373381"/>
    <n v="1.6326412877489982"/>
    <n v="538.98834484427812"/>
    <n v="-338.65853862905215"/>
    <n v="1.6905049978694213"/>
    <n v="417.26190200418426"/>
    <n v="-216.93209578895829"/>
    <n v="1.082874784773143"/>
    <n v="5.9402712825256803"/>
    <n v="194.38953493270029"/>
    <n v="0.97034754141306512"/>
    <n v="5.8960196355754126"/>
    <n v="194.43378657965056"/>
    <n v="0.97056843538678927"/>
    <n v="5.9914674513797683"/>
    <n v="194.3383387638462"/>
    <n v="0.97009198199421809"/>
    <n v="5.9149545781798398"/>
    <n v="194.41485163704613"/>
    <n v="0.97047391653828552"/>
    <n v="5.8585112243174446"/>
    <n v="194.47129499090852"/>
    <n v="0.97075566868954433"/>
    <n v="5.9981055209900598"/>
    <n v="194.33170069423591"/>
    <n v="0.97005884628797601"/>
  </r>
  <r>
    <x v="790"/>
    <x v="5"/>
    <d v="2017-02-05T00:00:00"/>
    <n v="1378.3840875000001"/>
    <n v="1684.6916625000001"/>
    <n v="1258.69723875"/>
    <n v="7.1378325275634253"/>
    <n v="7.2286671409654257"/>
    <n v="204.20505000000006"/>
    <n v="195.15027500000002"/>
    <n v="199.34302500000004"/>
    <n v="5.2950270845019265"/>
    <n v="5.3191246360809874"/>
    <n v="102.10252500000003"/>
    <n v="100.06436250000002"/>
    <n v="100.64391750000001"/>
    <n v="4.6115887180689423"/>
    <n v="4.625977455521042"/>
    <x v="790"/>
    <n v="5.4274409630349565"/>
    <x v="0"/>
    <n v="6"/>
    <x v="790"/>
    <n v="17.044448330134294"/>
    <x v="0"/>
    <n v="0"/>
    <n v="0"/>
    <n v="0"/>
    <n v="0"/>
    <n v="0"/>
    <n v="1"/>
    <n v="2685.275409058695"/>
    <n v="-2457.7092595870213"/>
    <n v="10.799977348533304"/>
    <n v="2610.7531657989648"/>
    <n v="-2383.1870163272911"/>
    <n v="10.472502267407469"/>
    <n v="2390.609257548806"/>
    <n v="-2163.0431080771323"/>
    <n v="9.5051180199644598"/>
    <n v="541.87484524211663"/>
    <n v="-314.3086957704428"/>
    <n v="1.3811750846958293"/>
    <n v="556.11818567013961"/>
    <n v="-328.55203619846577"/>
    <n v="1.4437649754203101"/>
    <n v="438.42268716371655"/>
    <n v="-210.85653769204274"/>
    <n v="0.92657250729765939"/>
    <n v="5.9456715969352842"/>
    <n v="221.62047787473853"/>
    <n v="0.97387277672562911"/>
    <n v="5.8995003719824357"/>
    <n v="221.66664909969137"/>
    <n v="0.974075668170864"/>
    <n v="6.0069152684987408"/>
    <n v="221.55923420317507"/>
    <n v="0.97360365202625865"/>
    <n v="5.9238349914721331"/>
    <n v="221.64231448020169"/>
    <n v="0.9739687339034161"/>
    <n v="5.8652413406651283"/>
    <n v="221.70090813100867"/>
    <n v="0.97422621354589822"/>
    <n v="6.0115001987571137"/>
    <n v="221.55464927291669"/>
    <n v="0.97358350434494034"/>
  </r>
  <r>
    <x v="791"/>
    <x v="5"/>
    <d v="2017-02-12T00:00:00"/>
    <n v="1447.3032918750005"/>
    <n v="1768.9262456250005"/>
    <n v="1315.2790546875001"/>
    <n v="7.1818041309865768"/>
    <n v="7.2774573051348579"/>
    <n v="214.41530250000005"/>
    <n v="204.78278875000004"/>
    <n v="209.31017625000004"/>
    <n v="5.3438172486713587"/>
    <n v="5.3679148002504196"/>
    <n v="107.20765125000003"/>
    <n v="105.06466462500002"/>
    <n v="105.67611337500003"/>
    <n v="4.6603788822383745"/>
    <n v="4.6747676196904742"/>
    <x v="791"/>
    <n v="5.4701126447192383"/>
    <x v="0"/>
    <n v="7"/>
    <x v="791"/>
    <n v="17.186000261896311"/>
    <x v="0"/>
    <n v="0"/>
    <n v="0"/>
    <n v="0"/>
    <n v="0"/>
    <n v="0"/>
    <n v="1"/>
    <n v="2753.0525522388143"/>
    <n v="-2515.5656093343009"/>
    <n v="10.592437540221885"/>
    <n v="2655.5767338890378"/>
    <n v="-2418.0897909845244"/>
    <n v="10.181990476658612"/>
    <n v="2420.1032113400038"/>
    <n v="-2182.6162684354904"/>
    <n v="9.1904685021485815"/>
    <n v="557.07708778693132"/>
    <n v="-319.5901448824178"/>
    <n v="1.3457166990899181"/>
    <n v="574.1045185372941"/>
    <n v="-336.61757563278059"/>
    <n v="1.4174150861343335"/>
    <n v="460.64151158122536"/>
    <n v="-223.15456867671182"/>
    <n v="0.93964984326079626"/>
    <n v="5.9510719113448882"/>
    <n v="231.53587099316866"/>
    <n v="0.97494147746161508"/>
    <n v="5.9029811083894588"/>
    <n v="231.58396179612407"/>
    <n v="0.97514397618582815"/>
    <n v="6.0223630856177142"/>
    <n v="231.46457981889583"/>
    <n v="0.97464128759264412"/>
    <n v="5.9327154047644264"/>
    <n v="231.55422749974912"/>
    <n v="0.97501877226509337"/>
    <n v="5.871572363321131"/>
    <n v="231.61537054119242"/>
    <n v="0.97527623080447878"/>
    <n v="6.0251225728547819"/>
    <n v="231.46182033165877"/>
    <n v="0.97462966806020446"/>
  </r>
  <r>
    <x v="792"/>
    <x v="5"/>
    <d v="2017-02-19T00:00:00"/>
    <n v="1519.6684564687503"/>
    <n v="1857.3725579062504"/>
    <n v="1376.5958752218751"/>
    <n v="7.2273689736078026"/>
    <n v="7.3262474693042892"/>
    <n v="225.13606762500004"/>
    <n v="214.95942818750004"/>
    <n v="219.77568506250003"/>
    <n v="5.3926074128407908"/>
    <n v="5.4167049644198508"/>
    <n v="112.56803381250002"/>
    <n v="110.31702305625001"/>
    <n v="110.95991904375001"/>
    <n v="4.7091690464078058"/>
    <n v="4.7235577838599054"/>
    <x v="792"/>
    <n v="5.3247223276894307"/>
    <x v="0"/>
    <n v="8"/>
    <x v="792"/>
    <n v="17.3291454328564"/>
    <x v="0"/>
    <n v="0"/>
    <n v="0"/>
    <n v="0"/>
    <n v="0"/>
    <n v="0"/>
    <n v="1"/>
    <n v="2824.2185525779387"/>
    <n v="-2618.8672204092604"/>
    <n v="12.753105581307294"/>
    <n v="2702.6414803836142"/>
    <n v="-2497.2901482149359"/>
    <n v="12.161061347114259"/>
    <n v="2451.071862820761"/>
    <n v="-2245.7205306520827"/>
    <n v="10.935992023696331"/>
    <n v="573.03944245898674"/>
    <n v="-367.68811029030837"/>
    <n v="1.7905318967606421"/>
    <n v="592.99016804780626"/>
    <n v="-387.6388358791279"/>
    <n v="1.8876860051763191"/>
    <n v="483.97127721960965"/>
    <n v="-278.61994505093128"/>
    <n v="1.3567963845594586"/>
    <n v="5.9564722257544922"/>
    <n v="199.39485994292392"/>
    <n v="0.97099374928397464"/>
    <n v="5.9064618447964818"/>
    <n v="199.4448703238819"/>
    <n v="0.97123728498656703"/>
    <n v="6.0378109027366866"/>
    <n v="199.31352126594172"/>
    <n v="0.97059765408399135"/>
    <n v="5.9415958180567205"/>
    <n v="199.40973635062167"/>
    <n v="0.97106619297129171"/>
    <n v="5.8776346431905342"/>
    <n v="199.47369752548786"/>
    <n v="0.97137766489694566"/>
    <n v="6.0388982737217356"/>
    <n v="199.31243389495665"/>
    <n v="0.97059235891023432"/>
  </r>
  <r>
    <x v="793"/>
    <x v="5"/>
    <d v="2017-02-26T00:00:00"/>
    <n v="1595.6518792921879"/>
    <n v="1950.241185801563"/>
    <n v="1442.3126764429687"/>
    <n v="7.2740031295981744"/>
    <n v="7.3750376334737213"/>
    <n v="236.39287100625006"/>
    <n v="225.67614959687506"/>
    <n v="230.76446931562504"/>
    <n v="5.441397577010223"/>
    <n v="5.465495128589283"/>
    <n v="118.19643550312503"/>
    <n v="115.83261176906251"/>
    <n v="116.50791499593751"/>
    <n v="4.7579592105772379"/>
    <n v="4.7723479480293376"/>
    <x v="793"/>
    <n v="5.3224109782117823"/>
    <x v="0"/>
    <n v="9"/>
    <x v="793"/>
    <n v="17.473359917185636"/>
    <x v="0"/>
    <n v="0"/>
    <n v="0"/>
    <n v="0"/>
    <n v="0"/>
    <n v="0"/>
    <n v="1"/>
    <n v="2898.9428529340194"/>
    <n v="-2694.0656113541036"/>
    <n v="13.149657768616709"/>
    <n v="2752.0594642029196"/>
    <n v="-2547.1822226230038"/>
    <n v="12.432724118014988"/>
    <n v="2483.5889468755568"/>
    <n v="-2278.711705295641"/>
    <n v="11.122327144407546"/>
    <n v="589.79991486464496"/>
    <n v="-384.92267328472906"/>
    <n v="1.8787966409367305"/>
    <n v="612.82010003384426"/>
    <n v="-407.94285845392835"/>
    <n v="1.9911575112397402"/>
    <n v="508.46753113991326"/>
    <n v="-303.59028955999736"/>
    <n v="1.4818155848783074"/>
    <n v="5.9618725401640962"/>
    <n v="198.91536903975179"/>
    <n v="0.97090026937990292"/>
    <n v="5.9099425812035049"/>
    <n v="198.96729899871241"/>
    <n v="0.97115373803537752"/>
    <n v="6.0532587198556591"/>
    <n v="198.82398286006026"/>
    <n v="0.97045421603114235"/>
    <n v="5.9504762313490147"/>
    <n v="198.9267653485669"/>
    <n v="0.97095589443970565"/>
    <n v="5.8835165545032773"/>
    <n v="198.99372502541263"/>
    <n v="0.97128272272150684"/>
    <n v="6.0527768808970723"/>
    <n v="198.82446469901882"/>
    <n v="0.97045656787342049"/>
  </r>
  <r>
    <x v="794"/>
    <x v="5"/>
    <d v="2017-03-05T00:00:00"/>
    <n v="1675.4344732567974"/>
    <n v="2047.7532450916412"/>
    <n v="1512.2492154871172"/>
    <n v="7.3213533682149379"/>
    <n v="7.4238277976431535"/>
    <n v="248.21251455656255"/>
    <n v="236.94433207671881"/>
    <n v="242.30269278140631"/>
    <n v="5.4901877411796542"/>
    <n v="5.5142852927587152"/>
    <n v="124.10625727828128"/>
    <n v="121.62416362551565"/>
    <n v="122.33331074573439"/>
    <n v="4.8067493747466701"/>
    <n v="4.8211381121987698"/>
    <x v="794"/>
    <n v="5.4398818964138158"/>
    <x v="0"/>
    <n v="10"/>
    <x v="794"/>
    <n v="17.618290484141262"/>
    <x v="0"/>
    <n v="0"/>
    <n v="0"/>
    <n v="0"/>
    <n v="0"/>
    <n v="0"/>
    <n v="1"/>
    <n v="2977.4033683079042"/>
    <n v="-2746.9883992884438"/>
    <n v="11.921918141769851"/>
    <n v="2803.9483472131901"/>
    <n v="-2573.5333781937297"/>
    <n v="11.169124077074928"/>
    <n v="2517.7318851330915"/>
    <n v="-2287.3169161136311"/>
    <n v="9.9269458310256233"/>
    <n v="607.39841089058609"/>
    <n v="-376.98344187112559"/>
    <n v="1.6361065579870646"/>
    <n v="633.64152861918387"/>
    <n v="-403.22655959972337"/>
    <n v="1.7500015789584726"/>
    <n v="534.18859775623196"/>
    <n v="-303.77362873677146"/>
    <n v="1.3183762757666808"/>
    <n v="5.9672728545737002"/>
    <n v="224.44769616488676"/>
    <n v="0.97410206081676176"/>
    <n v="5.913423317610528"/>
    <n v="224.50154570184995"/>
    <n v="0.97433576758152773"/>
    <n v="6.0687065369746325"/>
    <n v="224.34626248248583"/>
    <n v="0.97366183906019543"/>
    <n v="5.959356644641308"/>
    <n v="224.45561237481917"/>
    <n v="0.9741364171346959"/>
    <n v="5.8892776791565637"/>
    <n v="224.52569134030392"/>
    <n v="0.97444055955123665"/>
    <n v="6.0667244009109709"/>
    <n v="224.3482446185495"/>
    <n v="0.97367044152240567"/>
  </r>
  <r>
    <x v="795"/>
    <x v="5"/>
    <d v="2017-03-12T00:00:00"/>
    <n v="1759.2061969196373"/>
    <n v="2150.1409073462232"/>
    <n v="1586.3363099168732"/>
    <n v="7.3691824288434695"/>
    <n v="7.4726179618125856"/>
    <n v="260.62314028439067"/>
    <n v="248.78373618055474"/>
    <n v="254.41782742047661"/>
    <n v="5.5389779053490864"/>
    <n v="5.5630754569281473"/>
    <n v="130.31157014219534"/>
    <n v="127.70534818719142"/>
    <n v="128.4499762830211"/>
    <n v="4.8555395389161022"/>
    <n v="4.8699282763682019"/>
    <x v="795"/>
    <n v="5.5468238203210012"/>
    <x v="0"/>
    <n v="11"/>
    <x v="795"/>
    <n v="17.763699873108656"/>
    <x v="0"/>
    <n v="0"/>
    <n v="0"/>
    <n v="0"/>
    <n v="0"/>
    <n v="0"/>
    <n v="1"/>
    <n v="3059.7869094504831"/>
    <n v="-2803.365090093756"/>
    <n v="10.932630839007462"/>
    <n v="2858.4316743739741"/>
    <n v="-2602.009855017247"/>
    <n v="10.147380833443821"/>
    <n v="2553.5819703035036"/>
    <n v="-2297.1601509467764"/>
    <n v="8.9585205998052331"/>
    <n v="625.87683171782419"/>
    <n v="-369.45501236109703"/>
    <n v="1.4408095741927529"/>
    <n v="655.50402863379054"/>
    <n v="-399.08220927706338"/>
    <n v="1.5563504317932904"/>
    <n v="561.19571770336654"/>
    <n v="-304.77389834663938"/>
    <n v="1.1885646046471814"/>
    <n v="5.9726731689833041"/>
    <n v="250.44914618774385"/>
    <n v="0.97670762502205677"/>
    <n v="5.9169040540175519"/>
    <n v="250.50491530270961"/>
    <n v="0.97692511476261656"/>
    <n v="6.0841543540936049"/>
    <n v="250.33766500263354"/>
    <n v="0.97627286800570778"/>
    <n v="5.9682370579336013"/>
    <n v="250.45358229879355"/>
    <n v="0.9767249250749962"/>
    <n v="5.8949580375558668"/>
    <n v="250.5268613191713"/>
    <n v="0.97701070036729232"/>
    <n v="6.0807180007804336"/>
    <n v="250.34110135594673"/>
    <n v="0.97628626917929673"/>
  </r>
  <r>
    <x v="796"/>
    <x v="5"/>
    <d v="2017-03-19T00:00:00"/>
    <n v="1847.1665067656188"/>
    <n v="2257.6479527135339"/>
    <n v="1664.5853689714968"/>
    <n v="7.4173313437572652"/>
    <n v="7.5214081259820178"/>
    <n v="273.65429729861023"/>
    <n v="261.21901673958246"/>
    <n v="267.13871879150042"/>
    <n v="5.5877680695185186"/>
    <n v="5.6118656210975795"/>
    <n v="136.82714864930512"/>
    <n v="134.09060851067102"/>
    <n v="134.87247509717218"/>
    <n v="4.9043297030855344"/>
    <n v="4.9187184405376341"/>
    <x v="796"/>
    <n v="5.3785534790340002"/>
    <x v="0"/>
    <n v="12"/>
    <x v="796"/>
    <n v="17.909429116361316"/>
    <x v="0"/>
    <n v="0"/>
    <n v="0"/>
    <n v="0"/>
    <n v="0"/>
    <n v="0"/>
    <n v="1"/>
    <n v="3146.2896276501906"/>
    <n v="-2929.5810525549828"/>
    <n v="13.518528518162762"/>
    <n v="2915.6391678927976"/>
    <n v="-2698.9305927975897"/>
    <n v="12.454193802030462"/>
    <n v="2591.2245597324363"/>
    <n v="-2374.5159846372285"/>
    <n v="10.957185167195249"/>
    <n v="645.27917358642412"/>
    <n v="-428.57059849121634"/>
    <n v="1.9776356256457781"/>
    <n v="678.45965364912763"/>
    <n v="-461.75107855391985"/>
    <n v="2.1307466875782657"/>
    <n v="589.55319364785794"/>
    <n v="-372.84461855265016"/>
    <n v="1.7204885334548772"/>
    <n v="5.9780734833929081"/>
    <n v="210.73050161181487"/>
    <n v="0.97241422735225624"/>
    <n v="5.920384790424575"/>
    <n v="210.7881903047832"/>
    <n v="0.97268043136814708"/>
    <n v="6.0996021712125774"/>
    <n v="210.6089729239952"/>
    <n v="0.97185343418675141"/>
    <n v="5.9771174712258954"/>
    <n v="210.7314576239819"/>
    <n v="0.97241863886281421"/>
    <n v="5.900584443898234"/>
    <n v="210.80799065130955"/>
    <n v="0.97277179991005946"/>
    <n v="6.0947423821071069"/>
    <n v="210.61383271310066"/>
    <n v="0.97187585964501189"/>
  </r>
  <r>
    <x v="797"/>
    <x v="5"/>
    <d v="2017-03-26T00:00:00"/>
    <n v="1939.5248321039003"/>
    <n v="2370.5303503492114"/>
    <n v="1747.0672079112178"/>
    <n v="7.4656937798641598"/>
    <n v="7.57019829015145"/>
    <n v="287.33701216354081"/>
    <n v="274.2780144515616"/>
    <n v="280.49565473107555"/>
    <n v="5.6365582336879507"/>
    <n v="5.6606557852670116"/>
    <n v="143.6685060817704"/>
    <n v="140.79513681044057"/>
    <n v="141.6160988520308"/>
    <n v="4.9531198672549666"/>
    <n v="4.9675086047070662"/>
    <x v="797"/>
    <n v="5.4535737591310003"/>
    <x v="0"/>
    <n v="13"/>
    <x v="797"/>
    <n v="18.055371880807076"/>
    <x v="0"/>
    <n v="0"/>
    <n v="0"/>
    <n v="0"/>
    <n v="0"/>
    <n v="0"/>
    <n v="1"/>
    <n v="3237.1174817598849"/>
    <n v="-3003.5260060942192"/>
    <n v="12.858029161959232"/>
    <n v="2975.7070360875623"/>
    <n v="-2742.1155604218966"/>
    <n v="11.738936759604304"/>
    <n v="2630.7492786328153"/>
    <n v="-2397.1578029671496"/>
    <n v="10.262180142216101"/>
    <n v="665.65163254845424"/>
    <n v="-432.06015688278859"/>
    <n v="1.849640084902699"/>
    <n v="702.56305991523163"/>
    <n v="-468.97158424956598"/>
    <n v="2.0076570984156747"/>
    <n v="619.32854338957407"/>
    <n v="-385.73706772390841"/>
    <n v="1.6513319530375561"/>
    <n v="5.983473797802513"/>
    <n v="227.60800186786315"/>
    <n v="0.97438487949634545"/>
    <n v="5.9238655268315981"/>
    <n v="227.66761013883405"/>
    <n v="0.97464006120107605"/>
    <n v="6.1150499883315508"/>
    <n v="227.47642567733411"/>
    <n v="0.97382160470151791"/>
    <n v="5.9859978845181887"/>
    <n v="227.60547778114747"/>
    <n v="0.97437407393630315"/>
    <n v="5.9061748341292075"/>
    <n v="227.68530083153644"/>
    <n v="0.97471579466973957"/>
    <n v="6.10878731183276"/>
    <n v="227.48268835383288"/>
    <n v="0.97384841508267983"/>
  </r>
  <r>
    <x v="798"/>
    <x v="5"/>
    <d v="2017-04-02T00:00:00"/>
    <n v="1958.920080424939"/>
    <n v="2394.2356538527033"/>
    <n v="1810.623069665334"/>
    <n v="7.5014263024079391"/>
    <n v="7.5801486210046178"/>
    <n v="290.21038228517619"/>
    <n v="282.24419836836887"/>
    <n v="288.7736972243585"/>
    <n v="5.6656433267780502"/>
    <n v="5.6706061161201795"/>
    <n v="145.1051911425881"/>
    <n v="143.81217484294382"/>
    <n v="144.67418562434278"/>
    <n v="4.9744842184434912"/>
    <n v="4.9774589355602341"/>
    <x v="798"/>
    <n v="5.4316512988459236"/>
    <x v="0"/>
    <n v="14"/>
    <x v="798"/>
    <n v="18.141553847629481"/>
    <x v="0"/>
    <n v="0"/>
    <n v="0"/>
    <n v="0"/>
    <n v="0"/>
    <n v="0"/>
    <n v="1"/>
    <n v="3256.19133112292"/>
    <n v="-3027.6650318846637"/>
    <n v="13.248650339049549"/>
    <n v="2988.3212884084628"/>
    <n v="-2759.7949891702065"/>
    <n v="12.076487469360831"/>
    <n v="2639.049469601895"/>
    <n v="-2410.5231703636387"/>
    <n v="10.548121500232591"/>
    <n v="669.9298489304806"/>
    <n v="-441.40354969222426"/>
    <n v="1.9315218911939187"/>
    <n v="707.62477523111352"/>
    <n v="-479.09847599285717"/>
    <n v="2.0964697612039829"/>
    <n v="625.58136683533428"/>
    <n v="-397.05506759707794"/>
    <n v="1.7374589660821371"/>
    <n v="5.9845751450925135"/>
    <n v="222.54172409316382"/>
    <n v="0.97381231322153805"/>
    <n v="5.9259404848511856"/>
    <n v="222.60035875340515"/>
    <n v="0.97406889051892909"/>
    <n v="6.1182004366628826"/>
    <n v="222.40809880159347"/>
    <n v="0.97322758712210988"/>
    <n v="5.9877306555779919"/>
    <n v="222.53856858267835"/>
    <n v="0.97379850513688437"/>
    <n v="5.9049536768422541"/>
    <n v="222.6213455614141"/>
    <n v="0.97416072593602954"/>
    <n v="6.1170811088718668"/>
    <n v="222.40921812938447"/>
    <n v="0.97323248514826588"/>
  </r>
  <r>
    <x v="799"/>
    <x v="5"/>
    <d v="2017-04-09T00:00:00"/>
    <n v="1978.5092812291891"/>
    <n v="2418.1780103912311"/>
    <n v="1860.9889331344907"/>
    <n v="7.5288633098940423"/>
    <n v="7.5900989518577866"/>
    <n v="293.11248610802801"/>
    <n v="287.67834223819841"/>
    <n v="291.6614341966021"/>
    <n v="5.6755936576312189"/>
    <n v="5.6805564469733474"/>
    <n v="146.556243054014"/>
    <n v="145.73302259069294"/>
    <n v="146.12092748058623"/>
    <n v="4.98443454929666"/>
    <n v="4.987409266413402"/>
    <x v="799"/>
    <n v="5.5706923156538259"/>
    <x v="0"/>
    <n v="15"/>
    <x v="799"/>
    <n v="18.188891516821919"/>
    <x v="0"/>
    <n v="0"/>
    <n v="0"/>
    <n v="0"/>
    <n v="0"/>
    <n v="0"/>
    <n v="1"/>
    <n v="3275.4559189795864"/>
    <n v="-3012.840069597331"/>
    <n v="11.472422843801535"/>
    <n v="3001.0616832525725"/>
    <n v="-2738.4458338703171"/>
    <n v="10.427572594387936"/>
    <n v="2647.4326624806654"/>
    <n v="-2384.81681309841"/>
    <n v="9.0810087003817674"/>
    <n v="674.25084747632729"/>
    <n v="-411.63499809407182"/>
    <n v="1.5674415655504048"/>
    <n v="712.73710770015418"/>
    <n v="-450.12125831789871"/>
    <n v="1.7139912133129336"/>
    <n v="631.89671851555238"/>
    <n v="-369.2808691332969"/>
    <n v="1.4061636797700778"/>
    <n v="5.9856764923825141"/>
    <n v="256.63017288987294"/>
    <n v="0.97720748193049856"/>
    <n v="5.9266503508549624"/>
    <n v="256.68919903140051"/>
    <n v="0.97743224422746733"/>
    <n v="6.1213508849942144"/>
    <n v="256.49449849726125"/>
    <n v="0.97669085510492482"/>
    <n v="5.9895417388542098"/>
    <n v="256.62630764340128"/>
    <n v="0.97719276367765595"/>
    <n v="5.9031294745958673"/>
    <n v="256.71271990765962"/>
    <n v="0.9775218080383129"/>
    <n v="6.1216366909160254"/>
    <n v="256.49421269133944"/>
    <n v="0.97668976680076314"/>
  </r>
  <r>
    <x v="800"/>
    <x v="5"/>
    <d v="2017-04-16T00:00:00"/>
    <n v="499.57359351037019"/>
    <n v="610.58994762378575"/>
    <n v="1452.5643312472544"/>
    <n v="7.2810857777606142"/>
    <n v="6.2137549215910637"/>
    <n v="74.010902742277068"/>
    <n v="180.84462249023773"/>
    <n v="183.56169442515255"/>
    <n v="5.2125508203902857"/>
    <n v="4.3042124167066254"/>
    <n v="37.005451371138534"/>
    <n v="69.623722737004854"/>
    <n v="69.870688876001168"/>
    <n v="4.2466462319117939"/>
    <n v="3.61106523614668"/>
    <x v="800"/>
    <n v="5.1943982766713805"/>
    <x v="0"/>
    <n v="16"/>
    <x v="800"/>
    <n v="16.740282830062693"/>
    <x v="0"/>
    <n v="0"/>
    <n v="0"/>
    <n v="0"/>
    <n v="0"/>
    <n v="0"/>
    <n v="1"/>
    <n v="1821.0276972709476"/>
    <n v="-1640.7680535467132"/>
    <n v="9.1022483992967445"/>
    <n v="2039.1937235094117"/>
    <n v="-1858.9340797851773"/>
    <n v="10.312536080616141"/>
    <n v="2014.5225581156963"/>
    <n v="-1834.2629143914619"/>
    <n v="10.175671473075598"/>
    <n v="348.02625976127553"/>
    <n v="-167.76661603704122"/>
    <n v="0.93069426173777847"/>
    <n v="326.76878711875861"/>
    <n v="-146.5091433945243"/>
    <n v="0.81276729703658812"/>
    <n v="155.10345503829748"/>
    <n v="25.156188685936826"/>
    <n v="0.13955530015593168"/>
    <n v="5.8333365561320303"/>
    <n v="174.42630716810228"/>
    <n v="0.96763925393608341"/>
    <n v="5.893616437380131"/>
    <n v="174.36602728685418"/>
    <n v="0.96730484807572159"/>
    <n v="5.6855763547320075"/>
    <n v="174.5740673695023"/>
    <n v="0.96845896154421596"/>
    <n v="5.7717011234399829"/>
    <n v="174.48794260079433"/>
    <n v="0.96798117979047116"/>
    <n v="5.6938332067537072"/>
    <n v="174.5658105174806"/>
    <n v="0.96841315621668334"/>
    <n v="5.9822285655268033"/>
    <n v="174.2774151587075"/>
    <n v="0.96681326756265773"/>
  </r>
  <r>
    <x v="801"/>
    <x v="5"/>
    <d v="2017-04-23T00:00:00"/>
    <n v="504.56932944547384"/>
    <n v="616.69584710002357"/>
    <n v="1168.16583070672"/>
    <n v="7.0631901316549959"/>
    <n v="6.2237052524442316"/>
    <n v="74.751011769699829"/>
    <n v="127.79781712996878"/>
    <n v="74.380957255988449"/>
    <n v="4.3091999582176639"/>
    <n v="4.3141627475597932"/>
    <n v="37.375505884849915"/>
    <n v="47.049970940496394"/>
    <n v="37.264489530736498"/>
    <n v="3.6180408498831049"/>
    <n v="3.6210155669998478"/>
    <x v="801"/>
    <n v="5.2790713111680638"/>
    <x v="0"/>
    <n v="17"/>
    <x v="801"/>
    <n v="14.990430939755765"/>
    <x v="0"/>
    <n v="0"/>
    <n v="0"/>
    <n v="0"/>
    <n v="0"/>
    <n v="0"/>
    <n v="1"/>
    <n v="1825.9406487890938"/>
    <n v="-1629.7530552928006"/>
    <n v="8.307115787745234"/>
    <n v="2042.4428427045307"/>
    <n v="-1846.2552492082375"/>
    <n v="9.4106626025927671"/>
    <n v="2016.6604818796045"/>
    <n v="-1820.4728883833113"/>
    <n v="9.2792457256870744"/>
    <n v="349.12822241543"/>
    <n v="-152.94062891913688"/>
    <n v="0.77956320373554422"/>
    <n v="328.07255970667569"/>
    <n v="-131.88496621038257"/>
    <n v="0.67223907414346507"/>
    <n v="156.71402760054505"/>
    <n v="39.473565895748067"/>
    <n v="0.20120317086459344"/>
    <n v="5.8344379034220308"/>
    <n v="190.35315559287108"/>
    <n v="0.97026092323451496"/>
    <n v="5.8291705334196351"/>
    <n v="190.35842296287348"/>
    <n v="0.97028777187416904"/>
    <n v="5.6887268030633393"/>
    <n v="190.49886669322979"/>
    <n v="0.97100363635802067"/>
    <n v="5.7408411866560112"/>
    <n v="190.44675230963711"/>
    <n v="0.97073800088809137"/>
    <n v="5.5966574297303282"/>
    <n v="190.59093606656279"/>
    <n v="0.97147292889427239"/>
    <n v="5.813830036672047"/>
    <n v="190.37376345962107"/>
    <n v="0.97036596487544002"/>
  </r>
  <r>
    <x v="802"/>
    <x v="5"/>
    <d v="2017-04-30T00:00:00"/>
    <n v="509.6150227399288"/>
    <n v="622.86280557102407"/>
    <n v="970.60058831668266"/>
    <n v="6.8779150431080458"/>
    <n v="6.2336555832974003"/>
    <n v="75.498521887396848"/>
    <n v="101.64816950868281"/>
    <n v="75.124766828548331"/>
    <n v="4.3191502890708326"/>
    <n v="4.3241130784129611"/>
    <n v="37.749260943698424"/>
    <n v="40.539473942737814"/>
    <n v="37.637134426043872"/>
    <n v="3.6279911807362732"/>
    <n v="3.6309658978530162"/>
    <x v="802"/>
    <n v="5.2889464395708865"/>
    <x v="0"/>
    <n v="18"/>
    <x v="802"/>
    <n v="14.825056512915152"/>
    <x v="0"/>
    <n v="0"/>
    <n v="0"/>
    <n v="0"/>
    <n v="0"/>
    <n v="0"/>
    <n v="1"/>
    <n v="1830.9027298224216"/>
    <n v="-1632.7681611565074"/>
    <n v="8.2407031349971493"/>
    <n v="2045.7244530916009"/>
    <n v="-1847.5898844256867"/>
    <n v="9.3249244534456341"/>
    <n v="2018.8197848811521"/>
    <n v="-1820.6852162152379"/>
    <n v="9.189134578959802"/>
    <n v="350.24120469612615"/>
    <n v="-152.10663603021192"/>
    <n v="0.76769357843197683"/>
    <n v="329.38937002047197"/>
    <n v="-131.25480135455774"/>
    <n v="0.66245280789882655"/>
    <n v="158.34070588841516"/>
    <n v="39.793862777499072"/>
    <n v="0.2008426043241234"/>
    <n v="5.8355392507120314"/>
    <n v="192.2990294152022"/>
    <n v="0.97054759656528355"/>
    <n v="5.829880399423411"/>
    <n v="192.30468826649081"/>
    <n v="0.97057615721134705"/>
    <n v="5.691877251394672"/>
    <n v="192.44269141451957"/>
    <n v="0.97127266943007784"/>
    <n v="5.74265226993223"/>
    <n v="192.39191639598201"/>
    <n v="0.97101640411060608"/>
    <n v="5.6307128628207979"/>
    <n v="192.50385580309344"/>
    <n v="0.97158137067784955"/>
    <n v="5.7979150839012306"/>
    <n v="192.33665358201301"/>
    <n v="0.97073748855164488"/>
  </r>
  <r>
    <x v="803"/>
    <x v="5"/>
    <d v="2017-05-07T00:00:00"/>
    <n v="514.71117296732803"/>
    <n v="629.09143362673422"/>
    <n v="833.83376371187626"/>
    <n v="6.7260340584045819"/>
    <n v="6.2436059141505682"/>
    <n v="76.253507106270817"/>
    <n v="88.950838307476815"/>
    <n v="75.876014496833832"/>
    <n v="4.3291006199240005"/>
    <n v="4.3340634092661299"/>
    <n v="38.126753553135408"/>
    <n v="38.850569670016128"/>
    <n v="38.013505770304313"/>
    <n v="3.6379415115894416"/>
    <n v="3.640916228706184"/>
    <x v="803"/>
    <n v="6.2434874721746709"/>
    <x v="0"/>
    <n v="19"/>
    <x v="803"/>
    <n v="14.693076189918024"/>
    <x v="0"/>
    <n v="0"/>
    <n v="0"/>
    <n v="0"/>
    <n v="0"/>
    <n v="0"/>
    <n v="1"/>
    <n v="1835.9144316660825"/>
    <n v="-1321.2642184969263"/>
    <n v="2.5673052972439954"/>
    <n v="2049.038879582542"/>
    <n v="-1534.3886664133856"/>
    <n v="2.9814204427601387"/>
    <n v="2021.0006809127151"/>
    <n v="-1506.350467743559"/>
    <n v="2.9269403357819046"/>
    <n v="351.36531679962917"/>
    <n v="163.28489636952708"/>
    <n v="0.31727354267287222"/>
    <n v="330.71934843740621"/>
    <n v="183.93086473175003"/>
    <n v="0.35739004866844437"/>
    <n v="159.98365095916392"/>
    <n v="354.66656220999232"/>
    <n v="0.68914099933233641"/>
    <n v="5.8366405980020319"/>
    <n v="508.81357257115422"/>
    <n v="0.9886590145138372"/>
    <n v="5.8305902654271877"/>
    <n v="508.81962290372905"/>
    <n v="0.98867077071721565"/>
    <n v="5.6950276997260039"/>
    <n v="508.95518546943026"/>
    <n v="0.98893417790569504"/>
    <n v="5.7444633532084479"/>
    <n v="508.90574981594779"/>
    <n v="0.98883812110397329"/>
    <n v="5.6591354791102937"/>
    <n v="508.99107769004593"/>
    <n v="0.98900391890588757"/>
    <n v="5.7852138419540662"/>
    <n v="508.86499932720216"/>
    <n v="0.98875894016184429"/>
  </r>
  <r>
    <x v="804"/>
    <x v="5"/>
    <d v="2017-05-14T00:00:00"/>
    <n v="519.8582846970013"/>
    <n v="635.38234796300162"/>
    <n v="739.64112000741375"/>
    <n v="6.6061650955978379"/>
    <n v="6.2535562450037361"/>
    <n v="77.016042177333532"/>
    <n v="82.98344024240518"/>
    <n v="76.634774641802181"/>
    <n v="4.3390509507771684"/>
    <n v="4.3440137401192978"/>
    <n v="38.508021088666766"/>
    <n v="38.610785663071574"/>
    <n v="38.393640828007356"/>
    <n v="3.6478918424426094"/>
    <n v="3.6508665595593524"/>
    <x v="804"/>
    <n v="6.1082353644803282"/>
    <x v="0"/>
    <n v="20"/>
    <x v="804"/>
    <n v="14.593107888817615"/>
    <x v="0"/>
    <n v="0"/>
    <n v="0"/>
    <n v="0"/>
    <n v="0"/>
    <n v="0"/>
    <n v="1"/>
    <n v="1840.9762505281801"/>
    <n v="-1391.4315183019428"/>
    <n v="3.0952014750818893"/>
    <n v="2052.3864503383925"/>
    <n v="-1602.8417181121551"/>
    <n v="3.5654777004605425"/>
    <n v="2023.2033859045937"/>
    <n v="-1573.6586536783564"/>
    <n v="3.5005607693038181"/>
    <n v="352.50067002416722"/>
    <n v="97.044062202070165"/>
    <n v="0.21587187046211873"/>
    <n v="332.06262663850976"/>
    <n v="117.48210558772763"/>
    <n v="0.26133574073025445"/>
    <n v="161.64302548062017"/>
    <n v="287.90170674561722"/>
    <n v="0.64042949701550078"/>
    <n v="5.8377419452920325"/>
    <n v="443.70699028094538"/>
    <n v="0.98701410220873387"/>
    <n v="5.8313001314309636"/>
    <n v="443.71343209480642"/>
    <n v="0.98702843184803168"/>
    <n v="5.6981781480573366"/>
    <n v="443.84655407818008"/>
    <n v="0.98732455807047548"/>
    <n v="5.746274436484665"/>
    <n v="443.79845778975272"/>
    <n v="0.98721756918821413"/>
    <n v="5.6821584040165991"/>
    <n v="443.86257382222078"/>
    <n v="0.9873601935543157"/>
    <n v="5.7755933049642385"/>
    <n v="443.76913892127317"/>
    <n v="0.98715235016466041"/>
  </r>
  <r>
    <x v="805"/>
    <x v="5"/>
    <d v="2017-05-21T00:00:00"/>
    <n v="525.05686754397141"/>
    <n v="641.73617144263176"/>
    <n v="675.26584426838099"/>
    <n v="6.515106456697155"/>
    <n v="6.263506575856904"/>
    <n v="77.786202599106872"/>
    <n v="80.384821420756026"/>
    <n v="77.401122388220202"/>
    <n v="4.3490012816303372"/>
    <n v="4.3539640709724656"/>
    <n v="38.893101299553436"/>
    <n v="38.808406608608877"/>
    <n v="38.777577236287435"/>
    <n v="3.6578421732957778"/>
    <n v="3.6608168904125207"/>
    <x v="805"/>
    <n v="5.9992340140508018"/>
    <x v="0"/>
    <n v="21"/>
    <x v="805"/>
    <n v="14.52194991162327"/>
    <x v="0"/>
    <n v="0"/>
    <n v="0"/>
    <n v="0"/>
    <n v="0"/>
    <n v="0"/>
    <n v="1"/>
    <n v="1846.0886875788988"/>
    <n v="-1442.9687965509036"/>
    <n v="3.5795028443552903"/>
    <n v="2055.7674968018014"/>
    <n v="-1652.6476057738062"/>
    <n v="4.0996429165511854"/>
    <n v="2025.4281179463912"/>
    <n v="-1622.308226918396"/>
    <n v="4.0243814880514854"/>
    <n v="353.64737678095065"/>
    <n v="49.472514247044558"/>
    <n v="0.12272407129522882"/>
    <n v="333.41933762162438"/>
    <n v="69.70055340637083"/>
    <n v="0.17290278886667584"/>
    <n v="163.31899374729099"/>
    <n v="239.80089728070422"/>
    <n v="0.59486247793228075"/>
    <n v="5.8388432925820331"/>
    <n v="397.28104773541315"/>
    <n v="0.9855158640827858"/>
    <n v="5.8320099974347404"/>
    <n v="397.28788103056047"/>
    <n v="0.98553281510728097"/>
    <n v="5.7013285963886684"/>
    <n v="397.41856243160652"/>
    <n v="0.98585699013301042"/>
    <n v="5.7480855197608838"/>
    <n v="397.37180550823433"/>
    <n v="0.98574100249654584"/>
    <n v="5.7003216903082521"/>
    <n v="397.41956933768694"/>
    <n v="0.98585948791618316"/>
    <n v="5.7687453547221716"/>
    <n v="397.35114567327304"/>
    <n v="0.98568975264403025"/>
  </r>
  <r>
    <x v="806"/>
    <x v="5"/>
    <d v="2017-05-28T00:00:00"/>
    <n v="530.30743621941099"/>
    <n v="648.15353315705784"/>
    <n v="631.77832185368993"/>
    <n v="6.4485385760567695"/>
    <n v="6.2734569067100718"/>
    <n v="78.564064625097927"/>
    <n v="79.474443022926977"/>
    <n v="78.1751336121024"/>
    <n v="4.358951612483505"/>
    <n v="4.3639144018256335"/>
    <n v="39.282032312548964"/>
    <n v="39.139944601366935"/>
    <n v="39.165353008650307"/>
    <n v="3.6677925041489456"/>
    <n v="3.6707672212656886"/>
    <x v="806"/>
    <n v="6.2220399818623164"/>
    <x v="0"/>
    <n v="22"/>
    <x v="806"/>
    <n v="14.47528269268922"/>
    <x v="0"/>
    <n v="0"/>
    <n v="0"/>
    <n v="0"/>
    <n v="0"/>
    <n v="0"/>
    <n v="1"/>
    <n v="1851.2522490001243"/>
    <n v="-1347.5224647865105"/>
    <n v="2.6750899133156563"/>
    <n v="2059.1823537298442"/>
    <n v="-1555.4525695162304"/>
    <n v="3.0878709543540084"/>
    <n v="2027.6750973086066"/>
    <n v="-1523.9453130949928"/>
    <n v="3.0253230220922216"/>
    <n v="354.8055506053019"/>
    <n v="148.92423360831191"/>
    <n v="0.29564309730226007"/>
    <n v="334.78961571457012"/>
    <n v="168.94016849904369"/>
    <n v="0.33537855769791486"/>
    <n v="165.01172169662848"/>
    <n v="338.71806251698536"/>
    <n v="0.67242016083239409"/>
    <n v="5.8399446398720336"/>
    <n v="497.88983957374177"/>
    <n v="0.9884065925365344"/>
    <n v="5.8327198634385162"/>
    <n v="497.8970643501753"/>
    <n v="0.98842093510006734"/>
    <n v="5.7044790447200011"/>
    <n v="498.02530516889379"/>
    <n v="0.98867551766146722"/>
    <n v="5.7498966030371026"/>
    <n v="497.97988761057672"/>
    <n v="0.98858535511849199"/>
    <n v="5.7143539493010804"/>
    <n v="498.01543026431273"/>
    <n v="0.98865591408651388"/>
    <n v="5.7642542940456831"/>
    <n v="497.96552991956816"/>
    <n v="0.98855685235479096"/>
  </r>
  <r>
    <x v="807"/>
    <x v="5"/>
    <d v="2017-06-04T00:00:00"/>
    <n v="535.61051058160524"/>
    <n v="654.63506848862869"/>
    <n v="602.92797847206452"/>
    <n v="6.4017977509073578"/>
    <n v="6.2834072375632406"/>
    <n v="79.34970527134891"/>
    <n v="79.412074147137943"/>
    <n v="78.956884948223419"/>
    <n v="4.3689019433366729"/>
    <n v="4.3738647326788023"/>
    <n v="39.674852635674455"/>
    <n v="39.514380225382197"/>
    <n v="39.557006538736807"/>
    <n v="3.6777428350021135"/>
    <n v="3.6807175521188564"/>
    <x v="807"/>
    <n v="6.1389467230915997"/>
    <x v="0"/>
    <n v="23"/>
    <x v="807"/>
    <n v="14.448442529246144"/>
    <x v="0"/>
    <n v="0"/>
    <n v="0"/>
    <n v="0"/>
    <n v="0"/>
    <n v="0"/>
    <n v="1"/>
    <n v="1856.4674460355625"/>
    <n v="-1392.9023947683668"/>
    <n v="3.0047614481737699"/>
    <n v="2062.6313592271676"/>
    <n v="-1599.0663079599719"/>
    <n v="3.4494971171549369"/>
    <n v="2029.9445464644441"/>
    <n v="-1566.3794951972484"/>
    <n v="3.3789853029589114"/>
    <n v="355.97530616789675"/>
    <n v="107.58974509929891"/>
    <n v="0.2320920112618346"/>
    <n v="336.17359658844532"/>
    <n v="127.39145467875034"/>
    <n v="0.27480815115486951"/>
    <n v="166.7213769254594"/>
    <n v="296.84367434173623"/>
    <n v="0.64034955510621017"/>
    <n v="5.841045987162035"/>
    <n v="457.72400528003362"/>
    <n v="0.98739972745746252"/>
    <n v="5.833429729442293"/>
    <n v="457.73162153775337"/>
    <n v="0.98741615720707143"/>
    <n v="5.7076294930513329"/>
    <n v="457.85742177414431"/>
    <n v="0.98768753279081534"/>
    <n v="5.7517076863133205"/>
    <n v="457.81334358088236"/>
    <n v="0.98759244755274256"/>
    <n v="5.7250418403238381"/>
    <n v="457.8400094268718"/>
    <n v="0.98764997097025764"/>
    <n v="5.7616713074151731"/>
    <n v="457.8033799597805"/>
    <n v="0.98757095408364992"/>
  </r>
  <r>
    <x v="808"/>
    <x v="5"/>
    <d v="2017-06-11T00:00:00"/>
    <n v="540.96661568742115"/>
    <n v="661.18141917351477"/>
    <n v="584.33956963667151"/>
    <n v="6.3704822687061649"/>
    <n v="6.2933575684164085"/>
    <n v="80.143202324062401"/>
    <n v="79.777638235600165"/>
    <n v="79.746453797705655"/>
    <n v="4.3788522741898408"/>
    <n v="4.3838150635319701"/>
    <n v="40.0716011620312"/>
    <n v="39.904434881036494"/>
    <n v="39.952576604124175"/>
    <n v="3.6876931658552818"/>
    <n v="3.6906678829720247"/>
    <x v="808"/>
    <n v="6.1086618436749918"/>
    <x v="0"/>
    <n v="24"/>
    <x v="808"/>
    <n v="14.437027708751287"/>
    <x v="0"/>
    <n v="0"/>
    <n v="0"/>
    <n v="0"/>
    <n v="0"/>
    <n v="0"/>
    <n v="1"/>
    <n v="1861.7347950413546"/>
    <n v="-1411.9983004513294"/>
    <n v="3.1396124562639542"/>
    <n v="2066.1148547794642"/>
    <n v="-1616.378360189439"/>
    <n v="3.5940564744760417"/>
    <n v="2032.2366901118401"/>
    <n v="-1582.5001955218149"/>
    <n v="3.5187275539300069"/>
    <n v="357.15675928611745"/>
    <n v="92.579735303907682"/>
    <n v="0.20585328612992004"/>
    <n v="337.57141727105932"/>
    <n v="112.16507731896581"/>
    <n v="0.2494017689652121"/>
    <n v="168.44812870657859"/>
    <n v="281.28836588344655"/>
    <n v="0.62545150163956775"/>
    <n v="5.8421473344520356"/>
    <n v="443.89434725557311"/>
    <n v="0.98700984375355694"/>
    <n v="5.8341395954460697"/>
    <n v="443.90235499457907"/>
    <n v="0.98702764915539176"/>
    <n v="5.7107799413826656"/>
    <n v="444.02571464864246"/>
    <n v="0.98730194233717117"/>
    <n v="5.7535187695895385"/>
    <n v="443.98297582043557"/>
    <n v="0.98720691151641049"/>
    <n v="5.7331278309833831"/>
    <n v="444.00336675904174"/>
    <n v="0.98725225126279859"/>
    <n v="5.7605727921698984"/>
    <n v="443.97592179785522"/>
    <n v="0.98719122672617177"/>
  </r>
  <r>
    <x v="809"/>
    <x v="5"/>
    <d v="2017-06-18T00:00:00"/>
    <n v="546.37628184429548"/>
    <n v="667.79323336524999"/>
    <n v="572.95058329895869"/>
    <n v="6.3507994709345255"/>
    <n v="6.3033078992695764"/>
    <n v="80.944634347303037"/>
    <n v="80.361136291451601"/>
    <n v="80.543918335682719"/>
    <n v="4.3888026050430096"/>
    <n v="4.393765394385138"/>
    <n v="40.472317173651518"/>
    <n v="40.301952485867005"/>
    <n v="40.352102370165419"/>
    <n v="3.6976434967084497"/>
    <n v="3.7006182138251931"/>
    <x v="809"/>
    <n v="6.2367261383541948"/>
    <x v="0"/>
    <n v="25"/>
    <x v="809"/>
    <n v="14.437245572685985"/>
    <x v="0"/>
    <n v="0"/>
    <n v="0"/>
    <n v="0"/>
    <n v="0"/>
    <n v="0"/>
    <n v="1"/>
    <n v="1867.0548175372051"/>
    <n v="-1355.8725889476018"/>
    <n v="2.6524251296618298"/>
    <n v="2069.6331852872836"/>
    <n v="-1558.4509566976803"/>
    <n v="3.0487189685713121"/>
    <n v="2034.5517551957098"/>
    <n v="-1523.3695266061063"/>
    <n v="2.9800909370601878"/>
    <n v="358.35002693552042"/>
    <n v="152.83220165408295"/>
    <n v="0.29897792432213538"/>
    <n v="338.98321616049941"/>
    <n v="172.19901242910396"/>
    <n v="0.33686423900967011"/>
    <n v="170.19214800550901"/>
    <n v="340.99008058409436"/>
    <n v="0.66706168859765702"/>
    <n v="5.8432486817420362"/>
    <n v="505.33897990786136"/>
    <n v="0.98856914744891655"/>
    <n v="5.8348494614498456"/>
    <n v="505.34737912815353"/>
    <n v="0.98858557841975714"/>
    <n v="5.7139303897139975"/>
    <n v="505.46829819988938"/>
    <n v="0.98882212629832766"/>
    <n v="5.7553298528657564"/>
    <n v="505.4268987367376"/>
    <n v="0.98874113861754309"/>
    <n v="5.739251655489217"/>
    <n v="505.44297693411414"/>
    <n v="0.98877259158377961"/>
    <n v="5.7605937584964177"/>
    <n v="505.42163483110693"/>
    <n v="0.98873084110456966"/>
  </r>
  <r>
    <x v="810"/>
    <x v="5"/>
    <d v="2017-06-25T00:00:00"/>
    <n v="551.84004466273836"/>
    <n v="674.4711656989025"/>
    <n v="566.61742170809259"/>
    <n v="6.339684334731853"/>
    <n v="6.3132582301227442"/>
    <n v="81.754080690776064"/>
    <n v="81.057608491113825"/>
    <n v="81.349357519039557"/>
    <n v="4.3987529358961774"/>
    <n v="4.4037157252383059"/>
    <n v="40.877040345388032"/>
    <n v="40.704513987531726"/>
    <n v="40.755623393867076"/>
    <n v="3.707593827561618"/>
    <n v="3.7105685446783609"/>
    <x v="810"/>
    <n v="6.1062087747693043"/>
    <x v="0"/>
    <n v="26"/>
    <x v="810"/>
    <n v="14.446031098189648"/>
    <x v="0"/>
    <n v="0"/>
    <n v="0"/>
    <n v="0"/>
    <n v="0"/>
    <n v="0"/>
    <n v="1"/>
    <n v="1872.4280402580139"/>
    <n v="-1423.7934282291437"/>
    <n v="3.1736147636721368"/>
    <n v="2073.1866991001816"/>
    <n v="-1624.5520870713115"/>
    <n v="3.6211028830891219"/>
    <n v="2036.8899709304185"/>
    <n v="-1588.2553589015483"/>
    <n v="3.5401980059428451"/>
    <n v="359.55522726141737"/>
    <n v="89.079384767452837"/>
    <n v="0.19855664805844375"/>
    <n v="340.40913303883389"/>
    <n v="108.22547899003632"/>
    <n v="0.24123301254133259"/>
    <n v="171.95360749742869"/>
    <n v="276.68100453144154"/>
    <n v="0.61671791946724963"/>
    <n v="5.8443500290320367"/>
    <n v="442.79026199983815"/>
    <n v="0.98697302911471319"/>
    <n v="5.8355593274536224"/>
    <n v="442.7990527014166"/>
    <n v="0.98699262346018435"/>
    <n v="5.7170808380453302"/>
    <n v="442.91753119082489"/>
    <n v="0.98725671028325068"/>
    <n v="5.7571409361419743"/>
    <n v="442.87747109272823"/>
    <n v="0.98716741690948384"/>
    <n v="5.7439303126608143"/>
    <n v="442.89068171620937"/>
    <n v="0.98719686319634381"/>
    <n v="5.7614392412359736"/>
    <n v="442.87317278763425"/>
    <n v="0.98715783605018592"/>
  </r>
  <r>
    <x v="811"/>
    <x v="5"/>
    <d v="2017-07-02T00:00:00"/>
    <n v="557.35844510936579"/>
    <n v="681.21587735589151"/>
    <n v="563.83972872847448"/>
    <n v="6.3347700421932762"/>
    <n v="6.323208560975913"/>
    <n v="82.571621497683822"/>
    <n v="81.814614994398823"/>
    <n v="82.16285109422995"/>
    <n v="4.4087032667493453"/>
    <n v="4.4136660560914747"/>
    <n v="41.285810748841911"/>
    <n v="41.111421720448853"/>
    <n v="41.163179627805746"/>
    <n v="3.7175441584147864"/>
    <n v="3.7205188755315288"/>
    <x v="811"/>
    <n v="6.1633568266583829"/>
    <x v="0"/>
    <n v="27"/>
    <x v="811"/>
    <n v="14.461017467357408"/>
    <x v="0"/>
    <n v="0"/>
    <n v="0"/>
    <n v="0"/>
    <n v="0"/>
    <n v="0"/>
    <n v="1"/>
    <n v="1877.8549952060307"/>
    <n v="-1402.835034040346"/>
    <n v="2.9532128094108532"/>
    <n v="2076.7757480512082"/>
    <n v="-1601.7557868855235"/>
    <n v="3.3719757438295082"/>
    <n v="2039.2515688224742"/>
    <n v="-1564.2316076567895"/>
    <n v="3.2929807914139277"/>
    <n v="360.77247959057331"/>
    <n v="114.24748157511135"/>
    <n v="0.24051090673063819"/>
    <n v="341.84930908595175"/>
    <n v="133.17065207973292"/>
    <n v="0.28034748635180751"/>
    <n v="173.7326815842676"/>
    <n v="301.28727958141707"/>
    <n v="0.63426235571673062"/>
    <n v="5.8454513763220373"/>
    <n v="469.17450978936262"/>
    <n v="0.98769430370467493"/>
    <n v="5.8362691934573983"/>
    <n v="469.18369197222728"/>
    <n v="0.9877136338036504"/>
    <n v="5.720231286376662"/>
    <n v="469.29972987930802"/>
    <n v="0.98795791386884169"/>
    <n v="5.7589520194181931"/>
    <n v="469.26100914626647"/>
    <n v="0.98787639996162291"/>
    <n v="5.7475630302098057"/>
    <n v="469.27239813547487"/>
    <n v="0.98790037577346135"/>
    <n v="5.7628814675950757"/>
    <n v="469.25707969808957"/>
    <n v="0.98786812778677102"/>
  </r>
  <r>
    <x v="812"/>
    <x v="5"/>
    <d v="2017-07-09T00:00:00"/>
    <n v="562.93202956045945"/>
    <n v="688.02803612945047"/>
    <n v="563.56741897807001"/>
    <n v="6.3342869695850279"/>
    <n v="6.3331588918290809"/>
    <n v="83.397337712660672"/>
    <n v="82.605976353529741"/>
    <n v="82.984479605172254"/>
    <n v="4.4186535976025132"/>
    <n v="4.4236163869446425"/>
    <n v="41.698668856330336"/>
    <n v="41.522494715565891"/>
    <n v="41.574811424083805"/>
    <n v="3.7274944892679542"/>
    <n v="3.7304692063846971"/>
    <x v="812"/>
    <n v="6.1748038412770638"/>
    <x v="0"/>
    <n v="28"/>
    <x v="812"/>
    <n v="14.480435056455494"/>
    <x v="0"/>
    <n v="0"/>
    <n v="0"/>
    <n v="0"/>
    <n v="0"/>
    <n v="0"/>
    <n v="1"/>
    <n v="1883.3362197035281"/>
    <n v="-1402.8474570896651"/>
    <n v="2.9196259439204422"/>
    <n v="2080.400687491745"/>
    <n v="-1599.911924877882"/>
    <n v="3.3297592979580779"/>
    <n v="2041.6367826934502"/>
    <n v="-1561.1480200795872"/>
    <n v="3.2490833117239384"/>
    <n v="362.00190444302081"/>
    <n v="118.4868581708422"/>
    <n v="0.24659652293692089"/>
    <n v="343.30388689354078"/>
    <n v="137.18487572032222"/>
    <n v="0.28551110118379319"/>
    <n v="175.52954641197491"/>
    <n v="304.95921620188813"/>
    <n v="0.63468542852679288"/>
    <n v="5.8465527236120378"/>
    <n v="474.64220989025097"/>
    <n v="0.98783207188487254"/>
    <n v="5.836979059461175"/>
    <n v="474.65178355440185"/>
    <n v="0.98785199672993818"/>
    <n v="5.7233817347079938"/>
    <n v="474.76538087915503"/>
    <n v="0.98808841708685813"/>
    <n v="5.7607631026944102"/>
    <n v="474.7279995111686"/>
    <n v="0.98801061845576621"/>
    <n v="5.7504483029347231"/>
    <n v="474.73831431092827"/>
    <n v="0.98803208576272994"/>
    <n v="5.7647501362842011"/>
    <n v="474.72401247757881"/>
    <n v="0.98800232058513937"/>
  </r>
  <r>
    <x v="813"/>
    <x v="5"/>
    <d v="2017-07-16T00:00:00"/>
    <n v="568.561349856064"/>
    <n v="694.90831649074494"/>
    <n v="565.06559824146814"/>
    <n v="6.3369418274892446"/>
    <n v="6.3431092226822487"/>
    <n v="84.231311089787269"/>
    <n v="83.418643721658498"/>
    <n v="83.814324401223971"/>
    <n v="4.428603928455682"/>
    <n v="4.4335667177978104"/>
    <n v="42.115655544893627"/>
    <n v="41.937707296095304"/>
    <n v="41.990559538324639"/>
    <n v="3.7374448201211221"/>
    <n v="3.740419537237865"/>
    <x v="813"/>
    <n v="6.0913748409739608"/>
    <x v="0"/>
    <n v="29"/>
    <x v="813"/>
    <n v="14.50299057606605"/>
    <x v="0"/>
    <n v="0"/>
    <n v="0"/>
    <n v="0"/>
    <n v="0"/>
    <n v="0"/>
    <n v="1"/>
    <n v="1888.8722564459999"/>
    <n v="-1446.8435436812872"/>
    <n v="3.2731890528826955"/>
    <n v="2084.0618763266875"/>
    <n v="-1642.0331635619748"/>
    <n v="3.714765842453343"/>
    <n v="2044.0458487031362"/>
    <n v="-1602.0171359384235"/>
    <n v="3.6242377241026884"/>
    <n v="363.24362354399278"/>
    <n v="78.785089220719954"/>
    <n v="0.17823522985181381"/>
    <n v="344.77301047920565"/>
    <n v="97.255702285507084"/>
    <n v="0.22002123273217158"/>
    <n v="177.34437988795921"/>
    <n v="264.6843328767535"/>
    <n v="0.59879443401144439"/>
    <n v="5.8476540709020384"/>
    <n v="436.18105869381071"/>
    <n v="0.98677087279166253"/>
    <n v="5.8376889254649518"/>
    <n v="436.1910238392478"/>
    <n v="0.98679341690508626"/>
    <n v="5.7265321830393265"/>
    <n v="436.30218058167338"/>
    <n v="0.98704488641196586"/>
    <n v="5.7625741859706281"/>
    <n v="436.26613857874213"/>
    <n v="0.98696334871567959"/>
    <n v="5.7528042789971598"/>
    <n v="436.2759084857156"/>
    <n v="0.98698545114181468"/>
    <n v="5.7669207864638032"/>
    <n v="436.26179197824894"/>
    <n v="0.98695351541669318"/>
  </r>
  <r>
    <x v="814"/>
    <x v="5"/>
    <d v="2017-07-23T00:00:00"/>
    <n v="574.24696335462477"/>
    <n v="701.85739965565244"/>
    <n v="567.82000777541509"/>
    <n v="6.3418044807822884"/>
    <n v="6.3530595535354175"/>
    <n v="85.073624200685146"/>
    <n v="84.246133961171822"/>
    <n v="84.652467645236214"/>
    <n v="4.4385542593088498"/>
    <n v="4.4435170486509783"/>
    <n v="42.536812100342573"/>
    <n v="42.357080659068387"/>
    <n v="42.410465133707888"/>
    <n v="3.7473951509742904"/>
    <n v="3.7503698680910333"/>
    <x v="814"/>
    <n v="6.2066304371358365"/>
    <x v="0"/>
    <n v="30"/>
    <x v="814"/>
    <n v="14.527753891065428"/>
    <x v="0"/>
    <n v="0"/>
    <n v="0"/>
    <n v="0"/>
    <n v="0"/>
    <n v="0"/>
    <n v="1"/>
    <n v="1894.4636535558968"/>
    <n v="-1398.4366156551691"/>
    <n v="2.8192749765690088"/>
    <n v="2087.7596770499795"/>
    <n v="-1591.7326391492518"/>
    <n v="3.2089634586972107"/>
    <n v="2046.4790053729191"/>
    <n v="-1550.4519674721914"/>
    <n v="3.1257408346810536"/>
    <n v="364.49775983597453"/>
    <n v="131.52927806475321"/>
    <n v="0.26516554142170934"/>
    <n v="346.2568253007272"/>
    <n v="149.77021260000055"/>
    <n v="0.30193961448927059"/>
    <n v="179.17736169870346"/>
    <n v="316.84967620202428"/>
    <n v="0.6387750102151426"/>
    <n v="5.8487554181920398"/>
    <n v="490.17828248253574"/>
    <n v="0.98820879715963683"/>
    <n v="5.8383987914687276"/>
    <n v="490.18863910925904"/>
    <n v="0.98822967631728742"/>
    <n v="5.7296826313706593"/>
    <n v="490.29735526935707"/>
    <n v="0.98844885017635387"/>
    <n v="5.764385269246846"/>
    <n v="490.26265263148088"/>
    <n v="0.98837888899435256"/>
    <n v="5.7547878507867463"/>
    <n v="490.27225004994102"/>
    <n v="0.988398237573617"/>
    <n v="5.7693039057658204"/>
    <n v="490.25773399496194"/>
    <n v="0.98836897292901105"/>
  </r>
  <r>
    <x v="815"/>
    <x v="5"/>
    <d v="2017-07-30T00:00:00"/>
    <n v="579.98943298817107"/>
    <n v="708.87597365220904"/>
    <n v="571.47083533924183"/>
    <n v="6.3482134501553453"/>
    <n v="6.3630098843885854"/>
    <n v="85.924360442692006"/>
    <n v="85.085247201931907"/>
    <n v="85.498992321688576"/>
    <n v="4.4485045901620177"/>
    <n v="4.4534673795041471"/>
    <n v="42.962180221346003"/>
    <n v="42.780650352662718"/>
    <n v="42.83456978504497"/>
    <n v="3.7573454818274588"/>
    <n v="3.7603201989442017"/>
    <x v="815"/>
    <n v="6.1037860715848655"/>
    <x v="0"/>
    <n v="31"/>
    <x v="815"/>
    <n v="14.554063522144821"/>
    <x v="0"/>
    <n v="0"/>
    <n v="0"/>
    <n v="0"/>
    <n v="0"/>
    <n v="0"/>
    <n v="1"/>
    <n v="1900.1109646368927"/>
    <n v="-1452.5619455455112"/>
    <n v="3.24559295983827"/>
    <n v="2091.4944557805043"/>
    <n v="-1643.9454366891227"/>
    <n v="3.6732187236756264"/>
    <n v="2048.9364936093998"/>
    <n v="-1601.3874745180183"/>
    <n v="3.5781275485066892"/>
    <n v="365.76443749087605"/>
    <n v="81.784581600505419"/>
    <n v="0.18273882437848998"/>
    <n v="347.75547827046398"/>
    <n v="99.793540820917485"/>
    <n v="0.22297790088674385"/>
    <n v="181.02867332755511"/>
    <n v="266.52034576382636"/>
    <n v="0.59551095945851618"/>
    <n v="5.8498567654820404"/>
    <n v="441.69916232589941"/>
    <n v="0.98692912616061923"/>
    <n v="5.8391086574725044"/>
    <n v="441.70991043390899"/>
    <n v="0.98695314164842296"/>
    <n v="5.7328330797019911"/>
    <n v="441.81618601167946"/>
    <n v="0.98719060296156869"/>
    <n v="5.7661963525230648"/>
    <n v="441.78282273885839"/>
    <n v="0.98711605632779698"/>
    <n v="5.7565105946398827"/>
    <n v="441.79250849674156"/>
    <n v="0.98713769810885332"/>
    <n v="5.771835836149771"/>
    <n v="441.77718325523171"/>
    <n v="0.98710345551004042"/>
  </r>
  <r>
    <x v="816"/>
    <x v="5"/>
    <d v="2017-08-06T00:00:00"/>
    <n v="585.78932731805253"/>
    <n v="715.96473338873091"/>
    <n v="575.76638293288499"/>
    <n v="6.3557019932380099"/>
    <n v="6.3729602152417533"/>
    <n v="86.783604047118914"/>
    <n v="85.934425624525403"/>
    <n v="86.353982244905467"/>
    <n v="4.4584549210151856"/>
    <n v="4.4634177103573149"/>
    <n v="43.391802023559464"/>
    <n v="43.20845652229044"/>
    <n v="43.262915482895423"/>
    <n v="3.7672958126806266"/>
    <n v="3.7702705297973695"/>
    <x v="816"/>
    <n v="6.1042030511183514"/>
    <x v="0"/>
    <n v="32"/>
    <x v="816"/>
    <n v="14.581452726933822"/>
    <x v="0"/>
    <n v="0"/>
    <n v="0"/>
    <n v="0"/>
    <n v="0"/>
    <n v="0"/>
    <n v="1"/>
    <n v="1905.8147488286982"/>
    <n v="-1458.0790720426094"/>
    <n v="3.2565621808583822"/>
    <n v="2095.266582298334"/>
    <n v="-1647.5309055122452"/>
    <n v="3.6796953893387703"/>
    <n v="2051.4185567282452"/>
    <n v="-1603.6828799421564"/>
    <n v="3.5817625511856077"/>
    <n v="367.0437819223265"/>
    <n v="80.6918948637624"/>
    <n v="0.18022216912214908"/>
    <n v="349.26911776989812"/>
    <n v="98.466559016190786"/>
    <n v="0.21992118145017595"/>
    <n v="182.89849807269528"/>
    <n v="264.83717871339366"/>
    <n v="0.59150340802509427"/>
    <n v="5.8509581127720409"/>
    <n v="441.88471867331685"/>
    <n v="0.98693211549552839"/>
    <n v="5.8398185234762803"/>
    <n v="441.89585826261265"/>
    <n v="0.986956995329487"/>
    <n v="5.7359835280333229"/>
    <n v="441.99969325805557"/>
    <n v="0.98718890670226001"/>
    <n v="5.7680074357992837"/>
    <n v="441.96766935028961"/>
    <n v="0.98711738256552861"/>
    <n v="5.7580512392530494"/>
    <n v="441.97762554683584"/>
    <n v="0.98713961933838912"/>
    <n v="5.7744716602549531"/>
    <n v="441.96120512583394"/>
    <n v="0.98710294497480089"/>
  </r>
  <r>
    <x v="817"/>
    <x v="5"/>
    <d v="2017-08-13T00:00:00"/>
    <n v="591.64722059123312"/>
    <n v="723.1243807226183"/>
    <n v="580.53063423038941"/>
    <n v="6.3639425718909193"/>
    <n v="6.3829105460949211"/>
    <n v="87.651440087590103"/>
    <n v="86.792932856057746"/>
    <n v="87.217522067354508"/>
    <n v="4.4684052518683535"/>
    <n v="4.4733680412104828"/>
    <n v="43.825720043795052"/>
    <n v="43.64054098734367"/>
    <n v="43.695544637724375"/>
    <n v="3.777246143533795"/>
    <n v="3.7802208606505374"/>
    <x v="817"/>
    <n v="6.1727022757630294"/>
    <x v="0"/>
    <n v="33"/>
    <x v="817"/>
    <n v="14.609593967293067"/>
    <x v="0"/>
    <n v="0"/>
    <n v="0"/>
    <n v="0"/>
    <n v="0"/>
    <n v="0"/>
    <n v="1"/>
    <n v="1911.575570862422"/>
    <n v="-1432.0955265468979"/>
    <n v="2.9867677362699596"/>
    <n v="2099.0764300813421"/>
    <n v="-1619.596385765818"/>
    <n v="3.3778181281305528"/>
    <n v="2053.9254404782791"/>
    <n v="-1574.4453961627551"/>
    <n v="3.2836515613706831"/>
    <n v="368.33591979809154"/>
    <n v="111.14412451743254"/>
    <n v="0.23180135614631259"/>
    <n v="350.79789366432664"/>
    <n v="128.68215065119745"/>
    <n v="0.26837853248907595"/>
    <n v="184.78702106528681"/>
    <n v="294.69302325023727"/>
    <n v="0.61460956872756345"/>
    <n v="5.8520594600620415"/>
    <n v="473.62798485546205"/>
    <n v="0.98779498848921632"/>
    <n v="5.840528389480057"/>
    <n v="473.639515926044"/>
    <n v="0.98781903760391598"/>
    <n v="5.7391339763646556"/>
    <n v="473.74091033915943"/>
    <n v="0.98803050503476642"/>
    <n v="5.7698185190755016"/>
    <n v="473.71022579644858"/>
    <n v="0.98796650958161958"/>
    <n v="5.7594650327725372"/>
    <n v="473.72057928275154"/>
    <n v="0.98798810273534032"/>
    <n v="5.7771798571617294"/>
    <n v="473.70286445836234"/>
    <n v="0.98795115682987622"/>
  </r>
  <r>
    <x v="818"/>
    <x v="5"/>
    <d v="2017-08-20T00:00:00"/>
    <n v="597.56369279714568"/>
    <n v="730.3556245298447"/>
    <n v="585.64055180041623"/>
    <n v="6.3727062085426098"/>
    <n v="6.3928608769480899"/>
    <n v="88.527954488466023"/>
    <n v="87.660443672261891"/>
    <n v="88.089697288028063"/>
    <n v="4.4783555827215222"/>
    <n v="4.4833183720636516"/>
    <n v="44.263977244233018"/>
    <n v="44.076946367166215"/>
    <n v="44.132500084101629"/>
    <n v="3.7871964743869633"/>
    <n v="3.7901711915037062"/>
    <x v="818"/>
    <n v="6.1358077180377961"/>
    <x v="0"/>
    <n v="34"/>
    <x v="818"/>
    <n v="14.638258265651096"/>
    <x v="0"/>
    <n v="0"/>
    <n v="0"/>
    <n v="0"/>
    <n v="0"/>
    <n v="0"/>
    <n v="1"/>
    <n v="1917.3940011164832"/>
    <n v="-1455.2818014407831"/>
    <n v="3.1491958066938444"/>
    <n v="2102.9243763421805"/>
    <n v="-1640.8121766664804"/>
    <n v="3.5506792026221459"/>
    <n v="2056.4573930658134"/>
    <n v="-1594.3451933901133"/>
    <n v="3.4501257367993943"/>
    <n v="369.64097905261428"/>
    <n v="92.471220623085742"/>
    <n v="0.20010556026865331"/>
    <n v="352.34195731769944"/>
    <n v="109.77024235800059"/>
    <n v="0.23754023900480203"/>
    <n v="186.69442928780435"/>
    <n v="275.41777038789564"/>
    <n v="0.59599761828659281"/>
    <n v="5.853160807352042"/>
    <n v="456.259038868348"/>
    <n v="0.98733389680804873"/>
    <n v="5.8412382554838329"/>
    <n v="456.27096142021617"/>
    <n v="0.98735969693164749"/>
    <n v="5.7422844246959883"/>
    <n v="456.36991525100404"/>
    <n v="0.98757383070880667"/>
    <n v="5.7716296023517195"/>
    <n v="456.34057007334832"/>
    <n v="0.98751032843019049"/>
    <n v="5.7607905984450589"/>
    <n v="456.35140907725497"/>
    <n v="0.98753378378132439"/>
    <n v="5.7799383910130135"/>
    <n v="456.33226128468704"/>
    <n v="0.98749234840571354"/>
  </r>
  <r>
    <x v="819"/>
    <x v="5"/>
    <d v="2017-08-27T00:00:00"/>
    <n v="603.539329725117"/>
    <n v="737.659180775143"/>
    <n v="591.01018517782643"/>
    <n v="6.3818332510610265"/>
    <n v="6.4028112078012578"/>
    <n v="89.413234033350676"/>
    <n v="88.536838852806284"/>
    <n v="88.970594260908342"/>
    <n v="4.4883059135746901"/>
    <n v="4.4932687029168195"/>
    <n v="44.706617016675338"/>
    <n v="44.517715821822598"/>
    <n v="44.573825084942641"/>
    <n v="3.7971468052401312"/>
    <n v="3.8001215223568741"/>
    <x v="819"/>
    <n v="6.2609741793524059"/>
    <x v="0"/>
    <n v="35"/>
    <x v="819"/>
    <n v="14.667285969875849"/>
    <x v="0"/>
    <n v="0"/>
    <n v="0"/>
    <n v="0"/>
    <n v="0"/>
    <n v="0"/>
    <n v="1"/>
    <n v="1923.2706156730846"/>
    <n v="-1399.5417181221674"/>
    <n v="2.6722636934237589"/>
    <n v="2106.8108020656273"/>
    <n v="-1583.08190451471"/>
    <n v="3.0227125368059378"/>
    <n v="2059.0146651792229"/>
    <n v="-1535.2857676283056"/>
    <n v="2.9314513191990601"/>
    <n v="370.95908889968217"/>
    <n v="152.769808651235"/>
    <n v="0.29169635161554675"/>
    <n v="353.90146160760594"/>
    <n v="169.82743594331123"/>
    <n v="0.32426592601146381"/>
    <n v="188.62091159254697"/>
    <n v="335.10798595837019"/>
    <n v="0.63985009711210528"/>
    <n v="5.8542621546420426"/>
    <n v="517.87463539627515"/>
    <n v="0.98882196078540263"/>
    <n v="5.8419481214876097"/>
    <n v="517.88694942942959"/>
    <n v="0.98884547301322123"/>
    <n v="5.7454348730273201"/>
    <n v="517.98346267788986"/>
    <n v="0.989029753943511"/>
    <n v="5.7734406856279374"/>
    <n v="517.95545686528919"/>
    <n v="0.98897628007042193"/>
    <n v="5.7620548659111304"/>
    <n v="517.96684268500599"/>
    <n v="0.98899801998160508"/>
    <n v="5.7827318975460846"/>
    <n v="517.94616565337105"/>
    <n v="0.98895853957154634"/>
  </r>
  <r>
    <x v="820"/>
    <x v="5"/>
    <d v="2017-09-03T00:00:00"/>
    <n v="609.57472302236829"/>
    <n v="745.03577258289454"/>
    <n v="596.57954653118895"/>
    <n v="6.3912125881057467"/>
    <n v="6.4127615386544257"/>
    <n v="90.307366373684175"/>
    <n v="89.422102613245229"/>
    <n v="89.860300203517426"/>
    <n v="4.498256244427858"/>
    <n v="4.5032190337699873"/>
    <n v="45.153683186842088"/>
    <n v="44.962892977336239"/>
    <n v="45.019563335792064"/>
    <n v="3.807097136093299"/>
    <n v="3.8100718532100419"/>
    <x v="820"/>
    <n v="6.2111355722616741"/>
    <x v="0"/>
    <n v="36"/>
    <x v="820"/>
    <n v="14.696565968626905"/>
    <x v="0"/>
    <n v="0"/>
    <n v="0"/>
    <n v="0"/>
    <n v="0"/>
    <n v="0"/>
    <n v="1"/>
    <n v="1929.2059963752522"/>
    <n v="-1430.9392483324368"/>
    <n v="2.8718337194949197"/>
    <n v="2110.7360920463084"/>
    <n v="-1612.469344003493"/>
    <n v="3.2361568383546544"/>
    <n v="2061.5975100137666"/>
    <n v="-1563.3307619709512"/>
    <n v="3.1375378110453722"/>
    <n v="372.29037984522074"/>
    <n v="125.97636819759475"/>
    <n v="0.25282916970162689"/>
    <n v="355.47656094041145"/>
    <n v="142.79018710240405"/>
    <n v="0.28657378334653438"/>
    <n v="190.56665872033702"/>
    <n v="307.70008932247845"/>
    <n v="0.61754088654544959"/>
    <n v="5.8553635019320431"/>
    <n v="492.41138454088343"/>
    <n v="0.98824853650192024"/>
    <n v="5.8426579874913864"/>
    <n v="492.42409005532409"/>
    <n v="0.98827403592465024"/>
    <n v="5.748585321358652"/>
    <n v="492.51816272145686"/>
    <n v="0.98846283573218763"/>
    <n v="5.7752517689041554"/>
    <n v="492.49149627391137"/>
    <n v="0.98840931731529502"/>
    <n v="5.7632765770968106"/>
    <n v="492.50347146571869"/>
    <n v="0.98843335101181273"/>
    <n v="5.785549683863807"/>
    <n v="492.4811983589517"/>
    <n v="0.98838864984149688"/>
  </r>
  <r>
    <x v="821"/>
    <x v="5"/>
    <d v="2017-09-10T00:00:00"/>
    <n v="615.67047025259194"/>
    <n v="752.48613030872343"/>
    <n v="602.3068236476098"/>
    <n v="6.4007669893024675"/>
    <n v="6.4227118695075935"/>
    <n v="91.210440037421023"/>
    <n v="90.316271325333133"/>
    <n v="90.758903205552599"/>
    <n v="4.5082065752810259"/>
    <n v="4.5131693646231552"/>
    <n v="45.605220018710511"/>
    <n v="45.412521906298224"/>
    <n v="45.469758969149979"/>
    <n v="3.8170474669464669"/>
    <n v="3.8200221840632098"/>
    <x v="821"/>
    <n v="6.1952974731507648"/>
    <x v="0"/>
    <n v="37"/>
    <x v="821"/>
    <n v="14.72602103152996"/>
    <x v="0"/>
    <n v="0"/>
    <n v="0"/>
    <n v="0"/>
    <n v="0"/>
    <n v="0"/>
    <n v="1"/>
    <n v="1935.2007308844416"/>
    <n v="-1444.7634156503234"/>
    <n v="2.945867638478207"/>
    <n v="2114.7006349267967"/>
    <n v="-1624.2633196926786"/>
    <n v="3.3118673258320697"/>
    <n v="2064.2061832966556"/>
    <n v="-1573.7688680625374"/>
    <n v="3.2089093125209565"/>
    <n v="373.63498370021478"/>
    <n v="116.80233153390333"/>
    <n v="0.23815955251721796"/>
    <n v="357.06741126654509"/>
    <n v="133.36990396757301"/>
    <n v="0.27194077576235559"/>
    <n v="192.53186331940501"/>
    <n v="297.90545191471313"/>
    <n v="0.60742819247451263"/>
    <n v="5.8564648492220437"/>
    <n v="484.58085038489605"/>
    <n v="0.98805868830265009"/>
    <n v="5.8433678534951623"/>
    <n v="484.59394738062292"/>
    <n v="0.98808539303191933"/>
    <n v="5.7517357696899847"/>
    <n v="484.68557946442814"/>
    <n v="0.98827223053583457"/>
    <n v="5.7770628521803733"/>
    <n v="484.66025238193771"/>
    <n v="0.98822058870169249"/>
    <n v="5.7644687589888983"/>
    <n v="484.67284647512918"/>
    <n v="0.98824626801442061"/>
    <n v="5.7883843176334846"/>
    <n v="484.64893091648463"/>
    <n v="0.98819750427254849"/>
  </r>
  <r>
    <x v="822"/>
    <x v="5"/>
    <d v="2017-09-17T00:00:00"/>
    <n v="621.82717495511781"/>
    <n v="760.01099161181071"/>
    <n v="608.16292903986221"/>
    <n v="6.4104428214616842"/>
    <n v="6.4326622003607614"/>
    <n v="92.122544437795241"/>
    <n v="91.219407881564194"/>
    <n v="91.666492237608139"/>
    <n v="4.5181569061341946"/>
    <n v="4.5231196954763231"/>
    <n v="46.061272218897628"/>
    <n v="45.866647125117801"/>
    <n v="45.924456558841484"/>
    <n v="3.8269977977996352"/>
    <n v="3.8299725149163781"/>
    <x v="822"/>
    <n v="6.0868854430079242"/>
    <x v="0"/>
    <n v="38"/>
    <x v="822"/>
    <n v="14.755597525395514"/>
    <x v="0"/>
    <n v="0"/>
    <n v="0"/>
    <n v="0"/>
    <n v="0"/>
    <n v="0"/>
    <n v="1"/>
    <n v="1941.2554127387225"/>
    <n v="-1501.2066949597795"/>
    <n v="3.4114556736736263"/>
    <n v="2118.7048232360894"/>
    <n v="-1678.6561054571464"/>
    <n v="3.8147051397623062"/>
    <n v="2066.8409433123738"/>
    <n v="-1626.7922255334308"/>
    <n v="3.6968457350457373"/>
    <n v="374.99303359375864"/>
    <n v="65.055684185184361"/>
    <n v="0.14783745880124316"/>
    <n v="358.67417009594004"/>
    <n v="81.374547683002959"/>
    <n v="0.18492167888529376"/>
    <n v="194.51671996446373"/>
    <n v="245.53199781447927"/>
    <n v="0.55796548857988371"/>
    <n v="5.8575661965120442"/>
    <n v="434.19115158243096"/>
    <n v="0.9866888233964709"/>
    <n v="5.8440777194989391"/>
    <n v="434.20464005944405"/>
    <n v="0.98671947563216234"/>
    <n v="5.7548862180213165"/>
    <n v="434.29383156092166"/>
    <n v="0.9869221611482748"/>
    <n v="5.7788739354565912"/>
    <n v="434.2698438434864"/>
    <n v="0.98686764964428419"/>
    <n v="5.7656404582721716"/>
    <n v="434.28307732067083"/>
    <n v="0.98689772239907192"/>
    <n v="5.791230637418165"/>
    <n v="434.25748714152485"/>
    <n v="0.98683956933984895"/>
  </r>
  <r>
    <x v="823"/>
    <x v="5"/>
    <d v="2017-09-24T00:00:00"/>
    <n v="628.04544670466908"/>
    <n v="767.61110152792889"/>
    <n v="614.12768433930421"/>
    <n v="6.4202028614775157"/>
    <n v="6.4426125312139302"/>
    <n v="93.043769882173208"/>
    <n v="92.131588881868709"/>
    <n v="92.583157159984225"/>
    <n v="4.5281072369873625"/>
    <n v="4.5330700263294919"/>
    <n v="46.521884941086604"/>
    <n v="46.325313596295956"/>
    <n v="46.383701124429905"/>
    <n v="3.8369481286528035"/>
    <n v="3.8399228457695465"/>
    <x v="823"/>
    <n v="6.3243208847226438"/>
    <x v="0"/>
    <n v="39"/>
    <x v="823"/>
    <n v="14.785258227117682"/>
    <x v="0"/>
    <n v="0"/>
    <n v="0"/>
    <n v="0"/>
    <n v="0"/>
    <n v="0"/>
    <n v="1"/>
    <n v="1947.3706414115468"/>
    <n v="-1389.3918883405638"/>
    <n v="2.4900444339388907"/>
    <n v="2122.7490534284752"/>
    <n v="-1564.7703003574923"/>
    <n v="2.8043546313284637"/>
    <n v="2069.502050928249"/>
    <n v="-1511.523297857266"/>
    <n v="2.7089262620452832"/>
    <n v="376.36466398623804"/>
    <n v="181.61408908474493"/>
    <n v="0.32548567142598883"/>
    <n v="360.29699651362898"/>
    <n v="197.68175655735399"/>
    <n v="0.35428187089447472"/>
    <n v="196.52142517597298"/>
    <n v="361.45732789501"/>
    <n v="0.64779765520754051"/>
    <n v="5.8586675438020457"/>
    <n v="552.12008552718089"/>
    <n v="0.98950019599929684"/>
    <n v="5.8447875855027149"/>
    <n v="552.1339654854803"/>
    <n v="0.98952507142371582"/>
    <n v="5.7580366663526492"/>
    <n v="552.22071640463037"/>
    <n v="0.98968054494071367"/>
    <n v="5.78068501873281"/>
    <n v="552.19806805225016"/>
    <n v="0.98963995495004553"/>
    <n v="5.7667979536279592"/>
    <n v="552.21195511735505"/>
    <n v="0.98966484311115999"/>
    <n v="5.7940850610196604"/>
    <n v="552.18466800996327"/>
    <n v="0.98961593962291494"/>
  </r>
  <r>
    <x v="824"/>
    <x v="5"/>
    <d v="2017-10-01T00:00:00"/>
    <n v="634.32590117171571"/>
    <n v="775.28721254320817"/>
    <n v="620.18714938902758"/>
    <n v="6.430021286343699"/>
    <n v="6.4525628620670981"/>
    <n v="93.974207580994914"/>
    <n v="93.052898231431811"/>
    <n v="93.508988731584054"/>
    <n v="4.5380575678405304"/>
    <n v="4.5430203571826597"/>
    <n v="46.987103790497457"/>
    <n v="46.788566732237008"/>
    <n v="46.847538135674199"/>
    <n v="3.8468984595059714"/>
    <n v="3.8498731766227143"/>
    <x v="824"/>
    <n v="5.1767005858464454"/>
    <x v="0"/>
    <n v="40"/>
    <x v="824"/>
    <n v="14.8149773136902"/>
    <x v="0"/>
    <n v="0"/>
    <n v="0"/>
    <n v="0"/>
    <n v="0"/>
    <n v="0"/>
    <n v="1"/>
    <n v="1953.547022371099"/>
    <n v="-1776.4494944825337"/>
    <n v="10.030910739761008"/>
    <n v="2126.8337259227851"/>
    <n v="-1949.7361980342198"/>
    <n v="11.009392515411333"/>
    <n v="2072.1897696202832"/>
    <n v="-1895.0922417317179"/>
    <n v="10.700839612646448"/>
    <n v="377.75001068264214"/>
    <n v="-200.65248279407692"/>
    <n v="1.1330055545458158"/>
    <n v="361.93605119549477"/>
    <n v="-184.83852330692955"/>
    <n v="1.0437103527680813"/>
    <n v="198.54617743959724"/>
    <n v="-21.44864955103202"/>
    <n v="0.12111207765998923"/>
    <n v="5.8597688910920462"/>
    <n v="171.23775899747318"/>
    <n v="0.96691219261525108"/>
    <n v="5.8454974515064917"/>
    <n v="171.25203043705872"/>
    <n v="0.96699277781457993"/>
    <n v="5.761187114683981"/>
    <n v="171.33634077388123"/>
    <n v="0.96746884508569142"/>
    <n v="5.7824961020090271"/>
    <n v="171.3150317865562"/>
    <n v="0.96734852162562357"/>
    <n v="5.7679456008031345"/>
    <n v="171.32958228776209"/>
    <n v="0.9674306825760296"/>
    <n v="5.7969451033383512"/>
    <n v="171.30058278522688"/>
    <n v="0.96726693380505036"/>
  </r>
  <r>
    <x v="825"/>
    <x v="5"/>
    <d v="2017-10-08T00:00:00"/>
    <n v="640.66916018343284"/>
    <n v="783.04008466864013"/>
    <n v="626.33175262734915"/>
    <n v="6.4398801869965867"/>
    <n v="6.4625131929202659"/>
    <n v="94.913949656804874"/>
    <n v="93.983423944118343"/>
    <n v="94.444078618899894"/>
    <n v="4.5480078986936983"/>
    <n v="4.5529706880358276"/>
    <n v="47.456974828402437"/>
    <n v="47.256452399552806"/>
    <n v="47.316013517030939"/>
    <n v="3.8568487903591393"/>
    <n v="3.8598235074758822"/>
    <x v="825"/>
    <n v="5.310126795604325"/>
    <x v="0"/>
    <n v="41"/>
    <x v="825"/>
    <n v="14.844736876049424"/>
    <x v="0"/>
    <n v="0"/>
    <n v="0"/>
    <n v="0"/>
    <n v="0"/>
    <n v="0"/>
    <n v="1"/>
    <n v="1959.7851671402466"/>
    <n v="-1757.4092800059316"/>
    <n v="8.6838867262855004"/>
    <n v="2130.9592451420376"/>
    <n v="-1928.5833580077226"/>
    <n v="9.5297092223627349"/>
    <n v="2074.9043654992374"/>
    <n v="-1872.5284783649224"/>
    <n v="9.2527252375780407"/>
    <n v="379.14921084601031"/>
    <n v="-176.77332371169521"/>
    <n v="0.87349004970326483"/>
    <n v="363.59149642417924"/>
    <n v="-161.21560928986415"/>
    <n v="0.79661471320872712"/>
    <n v="200.59117722585785"/>
    <n v="1.7847099084572449"/>
    <n v="8.8187873255510356E-3"/>
    <n v="5.8608702383820468"/>
    <n v="196.51501689593306"/>
    <n v="0.97103968105403671"/>
    <n v="5.8462073175102676"/>
    <n v="196.52967981680482"/>
    <n v="0.97111213494703452"/>
    <n v="5.7643375630153137"/>
    <n v="196.61154957129978"/>
    <n v="0.97151667797661301"/>
    <n v="5.784307185285245"/>
    <n v="196.59157994902984"/>
    <n v="0.97141800207923845"/>
    <n v="5.7690864206445864"/>
    <n v="196.60680071367051"/>
    <n v="0.97149321244573128"/>
    <n v="5.7998090408798166"/>
    <n v="196.57607809343529"/>
    <n v="0.9713414027579752"/>
  </r>
  <r>
    <x v="826"/>
    <x v="5"/>
    <d v="2017-10-15T00:00:00"/>
    <n v="647.0758517852671"/>
    <n v="790.87048551532644"/>
    <n v="632.55498237472455"/>
    <n v="6.4497671454792895"/>
    <n v="6.4724635237734338"/>
    <n v="95.863089153372911"/>
    <n v="94.923256548745627"/>
    <n v="95.388519405088886"/>
    <n v="4.557958229546867"/>
    <n v="4.5629210188889955"/>
    <n v="47.931544576686456"/>
    <n v="47.729016923546354"/>
    <n v="47.789173652201242"/>
    <n v="3.8667991212123072"/>
    <n v="3.8697738383290505"/>
    <x v="826"/>
    <n v="5.3566147156507977"/>
    <x v="0"/>
    <n v="42"/>
    <x v="826"/>
    <n v="14.874524496238465"/>
    <x v="0"/>
    <n v="0"/>
    <n v="0"/>
    <n v="0"/>
    <n v="0"/>
    <n v="0"/>
    <n v="1"/>
    <n v="1966.0856933570858"/>
    <n v="-1754.0796637838403"/>
    <n v="8.27372536203187"/>
    <n v="2135.1260195534828"/>
    <n v="-1923.1199899802373"/>
    <n v="9.0710627138829665"/>
    <n v="2077.646107336981"/>
    <n v="-1865.6400777637355"/>
    <n v="8.7999387636245459"/>
    <n v="380.56240301101218"/>
    <n v="-168.55637343776664"/>
    <n v="0.79505462074385214"/>
    <n v="365.26349610515047"/>
    <n v="-153.25746653190492"/>
    <n v="0.72289201793176505"/>
    <n v="202.65662700998101"/>
    <n v="9.3494025632645332"/>
    <n v="4.4099701230593667E-2"/>
    <n v="5.8619715856720473"/>
    <n v="206.14405798757349"/>
    <n v="0.97234997703852188"/>
    <n v="5.8469171835140443"/>
    <n v="206.15911238973149"/>
    <n v="0.97242098634985275"/>
    <n v="5.7674880113466456"/>
    <n v="206.2385415618989"/>
    <n v="0.97279564160058929"/>
    <n v="5.7861182685614629"/>
    <n v="206.21991130468408"/>
    <n v="0.97270776552813831"/>
    <n v="5.7702225077758591"/>
    <n v="206.23580706546969"/>
    <n v="0.97278274339936965"/>
    <n v="5.8026756785911031"/>
    <n v="206.20335389465444"/>
    <n v="0.97262966675866946"/>
  </r>
  <r>
    <x v="827"/>
    <x v="5"/>
    <d v="2017-10-22T00:00:00"/>
    <n v="653.54661030311991"/>
    <n v="798.77919037047991"/>
    <n v="638.8524707532431"/>
    <n v="6.4596735525312123"/>
    <n v="6.4824138546266026"/>
    <n v="96.821720044906641"/>
    <n v="95.872488296826134"/>
    <n v="96.342404599139769"/>
    <n v="4.5679085604000349"/>
    <n v="4.5728713497421634"/>
    <n v="48.410860022453321"/>
    <n v="48.206307092781223"/>
    <n v="48.267065388723253"/>
    <n v="3.8767494520654755"/>
    <n v="3.8797241691822184"/>
    <x v="827"/>
    <n v="5.3567553709459474"/>
    <x v="0"/>
    <n v="43"/>
    <x v="827"/>
    <n v="14.904331564996722"/>
    <x v="0"/>
    <n v="0"/>
    <n v="0"/>
    <n v="0"/>
    <n v="0"/>
    <n v="0"/>
    <n v="1"/>
    <n v="1972.4492248360934"/>
    <n v="-1760.413373394932"/>
    <n v="8.302432637828872"/>
    <n v="2139.3344617090429"/>
    <n v="-1927.2986102678815"/>
    <n v="9.0894940509751248"/>
    <n v="2080.4152665931024"/>
    <n v="-1868.379415151941"/>
    <n v="8.8116203106831907"/>
    <n v="381.98972709766412"/>
    <n v="-169.95387565650276"/>
    <n v="0.80153367697662159"/>
    <n v="366.95221578293149"/>
    <n v="-154.91636434177013"/>
    <n v="0.73061401309654694"/>
    <n v="204.74273129194543"/>
    <n v="7.2931201492159232"/>
    <n v="3.4395693462431841E-2"/>
    <n v="5.8630729329620479"/>
    <n v="206.17277850819931"/>
    <n v="0.97234867173116235"/>
    <n v="5.8476270495178211"/>
    <n v="206.18822439164353"/>
    <n v="0.97242151735297222"/>
    <n v="5.7706384596779774"/>
    <n v="206.26521298148339"/>
    <n v="0.97278460967588165"/>
    <n v="5.7879293518376809"/>
    <n v="206.24792208932368"/>
    <n v="0.97270306265427109"/>
    <n v="5.7713553143810845"/>
    <n v="206.26449612678027"/>
    <n v="0.97278122885750484"/>
    <n v="5.805544187952477"/>
    <n v="206.23030725320888"/>
    <n v="0.9726199878534999"/>
  </r>
  <r>
    <x v="828"/>
    <x v="5"/>
    <d v="2017-10-29T00:00:00"/>
    <n v="660.08207640615115"/>
    <n v="806.76698227418478"/>
    <n v="645.22135244911544"/>
    <n v="6.4695934400139192"/>
    <n v="6.4923641854797705"/>
    <n v="97.789937245355731"/>
    <n v="96.831212771090932"/>
    <n v="97.305828645131186"/>
    <n v="4.5778588912532028"/>
    <n v="4.5828216805953321"/>
    <n v="48.894968622677865"/>
    <n v="48.688370163708868"/>
    <n v="48.749736042610493"/>
    <n v="3.8866997829186438"/>
    <n v="3.8896745000353867"/>
    <x v="828"/>
    <n v="5.1287670108138768"/>
    <x v="0"/>
    <n v="44"/>
    <x v="828"/>
    <n v="14.934152114185766"/>
    <x v="0"/>
    <n v="0"/>
    <n v="0"/>
    <n v="0"/>
    <n v="0"/>
    <n v="0"/>
    <n v="1"/>
    <n v="1978.8763916298913"/>
    <n v="-1810.0675414414306"/>
    <n v="10.722586756681565"/>
    <n v="2143.584988286158"/>
    <n v="-1974.7761380976974"/>
    <n v="11.698297428677634"/>
    <n v="2083.2121174417848"/>
    <n v="-1914.4032672533242"/>
    <n v="11.340656992308498"/>
    <n v="383.43132442518254"/>
    <n v="-214.62247423672187"/>
    <n v="1.2713934962362117"/>
    <n v="368.65782265749033"/>
    <n v="-199.84897246902966"/>
    <n v="1.1838773396413478"/>
    <n v="206.84969661672955"/>
    <n v="-38.040846428268878"/>
    <n v="0.22534864958679313"/>
    <n v="5.8641742802520485"/>
    <n v="162.94467590820861"/>
    <n v="0.9652614523841303"/>
    <n v="5.848336915521597"/>
    <n v="162.96051327293907"/>
    <n v="0.96535527071600558"/>
    <n v="5.7737889080093101"/>
    <n v="163.03506128045134"/>
    <n v="0.96579688267787278"/>
    <n v="5.7897404351139006"/>
    <n v="163.01910975334675"/>
    <n v="0.96570238806407271"/>
    <n v="5.7724858471478697"/>
    <n v="163.0363643413128"/>
    <n v="0.96580460182802397"/>
    <n v="5.8084139946149111"/>
    <n v="163.00043619384576"/>
    <n v="0.96559176851136475"/>
  </r>
  <r>
    <x v="829"/>
    <x v="5"/>
    <d v="2017-11-05T00:00:00"/>
    <n v="666.68289717021264"/>
    <n v="814.83465209692656"/>
    <n v="651.65981586544456"/>
    <n v="6.4795226709576488"/>
    <n v="6.5023145163329383"/>
    <n v="98.76783661780928"/>
    <n v="97.799524694450099"/>
    <n v="98.278886931582505"/>
    <n v="4.5878092221063715"/>
    <n v="4.5927720114485"/>
    <n v="49.38391830890464"/>
    <n v="49.175253865345908"/>
    <n v="49.237233403036605"/>
    <n v="3.8966501137718117"/>
    <n v="3.8996248308885546"/>
    <x v="829"/>
    <n v="5.2520947793960433"/>
    <x v="0"/>
    <n v="45"/>
    <x v="829"/>
    <n v="14.963982006835831"/>
    <x v="0"/>
    <n v="0"/>
    <n v="0"/>
    <n v="0"/>
    <n v="0"/>
    <n v="0"/>
    <n v="1"/>
    <n v="1985.367830091627"/>
    <n v="-1794.4019489361556"/>
    <n v="9.3964531154927897"/>
    <n v="2147.8780201290447"/>
    <n v="-1956.9121389735733"/>
    <n v="10.247443821550448"/>
    <n v="2086.0369367989542"/>
    <n v="-1895.0710556434829"/>
    <n v="9.9236106689688963"/>
    <n v="384.88733772597612"/>
    <n v="-193.92145657050466"/>
    <n v="1.0154769815275377"/>
    <n v="370.38048560079471"/>
    <n v="-179.41460444532325"/>
    <n v="0.93951130620687184"/>
    <n v="208.97773159476142"/>
    <n v="-18.011850439289958"/>
    <n v="9.4319730468637647E-2"/>
    <n v="5.865275627542049"/>
    <n v="185.10060552792942"/>
    <n v="0.96928626416376995"/>
    <n v="5.8490467815253737"/>
    <n v="185.11683437394609"/>
    <n v="0.96937124712469724"/>
    <n v="5.7769393563406419"/>
    <n v="185.18894179913082"/>
    <n v="0.96974884036150177"/>
    <n v="5.7915515183901185"/>
    <n v="185.17432963708134"/>
    <n v="0.96967232322681229"/>
    <n v="5.7736148038878063"/>
    <n v="185.19226635158367"/>
    <n v="0.96976624950512857"/>
    <n v="5.8112847004534975"/>
    <n v="185.15459645501798"/>
    <n v="0.96956898967872518"/>
  </r>
  <r>
    <x v="830"/>
    <x v="5"/>
    <d v="2017-11-12T00:00:00"/>
    <n v="673.34972614191486"/>
    <n v="822.98299861789587"/>
    <n v="658.1667889483856"/>
    <n v="6.4894583778499966"/>
    <n v="6.5122648471861071"/>
    <n v="99.755514983987382"/>
    <n v="98.777519839218741"/>
    <n v="99.261675800898331"/>
    <n v="4.5977595529595394"/>
    <n v="4.6027223423016679"/>
    <n v="49.877757491993691"/>
    <n v="49.667006403999352"/>
    <n v="49.729605737066976"/>
    <n v="3.90660044462498"/>
    <n v="3.9095751617417229"/>
    <x v="830"/>
    <n v="5.2711275726375337"/>
    <x v="0"/>
    <n v="46"/>
    <x v="830"/>
    <n v="14.993818375434516"/>
    <x v="0"/>
    <n v="0"/>
    <n v="0"/>
    <n v="0"/>
    <n v="0"/>
    <n v="0"/>
    <n v="1"/>
    <n v="1991.92418293798"/>
    <n v="-1797.2888787343913"/>
    <n v="9.2341360478694288"/>
    <n v="2152.21398229036"/>
    <n v="-1957.5786780867713"/>
    <n v="10.057675230589931"/>
    <n v="2088.8900043496951"/>
    <n v="-1894.2547001461064"/>
    <n v="9.7323284072077367"/>
    <n v="386.3579111597777"/>
    <n v="-191.72260695618891"/>
    <n v="0.98503510316734111"/>
    <n v="372.12037517353224"/>
    <n v="-177.48507096994345"/>
    <n v="0.9118852907810282"/>
    <n v="211.12704692257367"/>
    <n v="-16.491742718984881"/>
    <n v="8.4731507402863032E-2"/>
    <n v="5.8663769748320505"/>
    <n v="188.76892722875675"/>
    <n v="0.96985964597308716"/>
    <n v="5.8497566475291496"/>
    <n v="188.78554755605964"/>
    <n v="0.96994503812417143"/>
    <n v="5.7800898046719746"/>
    <n v="188.85521439891681"/>
    <n v="0.97030297340802063"/>
    <n v="5.7933626016663364"/>
    <n v="188.84194160192246"/>
    <n v="0.97023478024517862"/>
    <n v="5.7747426682842473"/>
    <n v="188.86056153530456"/>
    <n v="0.97033044600046536"/>
    <n v="5.81415602951067"/>
    <n v="188.82114817407813"/>
    <n v="0.97012794747951259"/>
  </r>
  <r>
    <x v="831"/>
    <x v="5"/>
    <d v="2017-11-19T00:00:00"/>
    <n v="680.08322340333382"/>
    <n v="831.21282860407473"/>
    <n v="664.74171928486999"/>
    <n v="6.4993985731592989"/>
    <n v="6.522215178039275"/>
    <n v="100.75307013382724"/>
    <n v="99.765294986522989"/>
    <n v="100.25429255890731"/>
    <n v="4.6077098838127073"/>
    <n v="4.6126726731548358"/>
    <n v="50.376535066913618"/>
    <n v="50.163676468039334"/>
    <n v="50.226901794437637"/>
    <n v="3.9165507754781479"/>
    <n v="3.9195254925948908"/>
    <x v="831"/>
    <n v="5.165540436841197"/>
    <x v="0"/>
    <n v="47"/>
    <x v="831"/>
    <n v="15.023659232450155"/>
    <x v="0"/>
    <n v="0"/>
    <n v="0"/>
    <n v="0"/>
    <n v="0"/>
    <n v="0"/>
    <n v="1"/>
    <n v="1998.5460993127963"/>
    <n v="-1823.414018483423"/>
    <n v="10.411650508851823"/>
    <n v="2156.5933040732884"/>
    <n v="-1981.4612232439151"/>
    <n v="11.314096274425028"/>
    <n v="2091.7716025759437"/>
    <n v="-1916.6395217465704"/>
    <n v="10.943965906588545"/>
    <n v="387.84319032791717"/>
    <n v="-212.71110949854389"/>
    <n v="1.2145753564464463"/>
    <n v="373.87766364199695"/>
    <n v="-198.74558281262367"/>
    <n v="1.1348325325173085"/>
    <n v="213.29785540366399"/>
    <n v="-38.165774574290708"/>
    <n v="0.21792566155526152"/>
    <n v="5.867478322122051"/>
    <n v="169.26460250725123"/>
    <n v="0.9664968388753481"/>
    <n v="5.8504665135329263"/>
    <n v="169.28161431584036"/>
    <n v="0.9665939758962101"/>
    <n v="5.7832402530033065"/>
    <n v="169.34884057636998"/>
    <n v="0.96697783623870848"/>
    <n v="5.7951736849425544"/>
    <n v="169.33690714443071"/>
    <n v="0.96690969662726356"/>
    <n v="5.7758697755880402"/>
    <n v="169.35621105378524"/>
    <n v="0.9670199214887687"/>
    <n v="5.8170277905145786"/>
    <n v="169.31505303885871"/>
    <n v="0.96678491020624624"/>
  </r>
  <r>
    <x v="832"/>
    <x v="5"/>
    <d v="2017-11-26T00:00:00"/>
    <n v="686.88405563736728"/>
    <n v="839.52495689011562"/>
    <n v="671.38442019061915"/>
    <n v="6.5093418793178319"/>
    <n v="6.5321655088924429"/>
    <n v="101.76060083516552"/>
    <n v="100.76294791084425"/>
    <n v="101.25683548449638"/>
    <n v="4.6176602146658752"/>
    <n v="4.6226230040080045"/>
    <n v="50.88030041758276"/>
    <n v="50.665313232719726"/>
    <n v="50.729170812382009"/>
    <n v="3.9265011063313158"/>
    <n v="3.9294758234480591"/>
    <x v="832"/>
    <n v="5.1643242821267448"/>
    <x v="0"/>
    <n v="48"/>
    <x v="832"/>
    <n v="15.053503200315022"/>
    <x v="0"/>
    <n v="0"/>
    <n v="0"/>
    <n v="0"/>
    <n v="0"/>
    <n v="0"/>
    <n v="1"/>
    <n v="2005.2342348513612"/>
    <n v="-1830.3150122672257"/>
    <n v="10.463772850275802"/>
    <n v="2161.0164190740466"/>
    <n v="-1986.0971964899111"/>
    <n v="11.354367845618608"/>
    <n v="2094.6820167844544"/>
    <n v="-1919.7627942003189"/>
    <n v="10.975139071847414"/>
    <n v="389.34332228773815"/>
    <n v="-214.42409970360276"/>
    <n v="1.2258464023327436"/>
    <n v="375.65252499514645"/>
    <n v="-200.73330241101107"/>
    <n v="1.1475771470140124"/>
    <n v="215.49037196956525"/>
    <n v="-40.571149385429862"/>
    <n v="0.23194220044006494"/>
    <n v="5.8685796694120516"/>
    <n v="169.05064291472334"/>
    <n v="0.96644977274244814"/>
    <n v="5.8511763795367031"/>
    <n v="169.06804620459869"/>
    <n v="0.96654926603780034"/>
    <n v="5.7863907013346392"/>
    <n v="169.13283188280076"/>
    <n v="0.96691964087279547"/>
    <n v="5.7969847682187723"/>
    <n v="169.12223781591661"/>
    <n v="0.96685907539161142"/>
    <n v="5.7769963581631609"/>
    <n v="169.14222622597222"/>
    <n v="0.96697334762401854"/>
    <n v="5.8198998508937869"/>
    <n v="169.09932273324159"/>
    <n v="0.96672807159262075"/>
  </r>
  <r>
    <x v="833"/>
    <x v="5"/>
    <d v="2017-12-03T00:00:00"/>
    <n v="693.75289619374075"/>
    <n v="847.92020645901653"/>
    <n v="678.09496299155558"/>
    <n v="6.5192873415418058"/>
    <n v="6.5421158397456107"/>
    <n v="102.77820684351715"/>
    <n v="101.7705773771807"/>
    <n v="102.26940383934134"/>
    <n v="4.6276105455190431"/>
    <n v="4.6325733348611724"/>
    <n v="51.389103421758577"/>
    <n v="51.171966365046913"/>
    <n v="51.236462520505825"/>
    <n v="3.9364514371844841"/>
    <n v="3.939426154301227"/>
    <x v="833"/>
    <n v="5.3358754895533691"/>
    <x v="0"/>
    <n v="49"/>
    <x v="833"/>
    <n v="15.083349324245333"/>
    <x v="0"/>
    <n v="0"/>
    <n v="0"/>
    <n v="0"/>
    <n v="0"/>
    <n v="0"/>
    <n v="1"/>
    <n v="2011.9892517453113"/>
    <n v="-1804.3347831779136"/>
    <n v="8.6891209017844275"/>
    <n v="2165.4837652248116"/>
    <n v="-1957.8292966574138"/>
    <n v="9.4283032297085718"/>
    <n v="2097.6215351350506"/>
    <n v="-1889.9670665676529"/>
    <n v="9.1014996190858852"/>
    <n v="390.85845556715725"/>
    <n v="-183.20398699975945"/>
    <n v="0.88225400716718727"/>
    <n v="377.44513496182742"/>
    <n v="-169.79066639442962"/>
    <n v="0.81765958404753114"/>
    <n v="217.70481370112546"/>
    <n v="-10.05034513372766"/>
    <n v="4.8399368446365262E-2"/>
    <n v="5.8696810167020521"/>
    <n v="201.78478755069574"/>
    <n v="0.97173342304070398"/>
    <n v="5.851886245540479"/>
    <n v="201.80258232185733"/>
    <n v="0.97181911718099556"/>
    <n v="5.789541149665971"/>
    <n v="201.86492741773182"/>
    <n v="0.97211935197153299"/>
    <n v="5.7987958514949902"/>
    <n v="201.85567271590281"/>
    <n v="0.97207478417632565"/>
    <n v="5.7781225770596603"/>
    <n v="201.87634599033814"/>
    <n v="0.97217434030231686"/>
    <n v="5.8227721187638402"/>
    <n v="201.83169644863395"/>
    <n v="0.97195932185358214"/>
  </r>
  <r>
    <x v="834"/>
    <x v="5"/>
    <d v="2017-12-10T00:00:00"/>
    <n v="700.69042515567833"/>
    <n v="856.39940852360678"/>
    <n v="684.87360164079234"/>
    <n v="6.5292342980836056"/>
    <n v="6.5520661705987786"/>
    <n v="103.80598891195234"/>
    <n v="102.78828314456652"/>
    <n v="103.29209787773475"/>
    <n v="4.6375608763722109"/>
    <n v="4.6425236657143403"/>
    <n v="51.90299445597617"/>
    <n v="51.683686028697394"/>
    <n v="51.748827145710891"/>
    <n v="3.9464017680376524"/>
    <n v="3.9493764851543953"/>
    <x v="834"/>
    <n v="5.1771448084959948"/>
    <x v="0"/>
    <n v="50"/>
    <x v="834"/>
    <n v="15.11319694249347"/>
    <x v="0"/>
    <n v="0"/>
    <n v="0"/>
    <n v="0"/>
    <n v="0"/>
    <n v="0"/>
    <n v="1"/>
    <n v="2018.8118188082017"/>
    <n v="-1841.6356027103207"/>
    <n v="10.39437258154847"/>
    <n v="2169.995784837085"/>
    <n v="-1992.819568739204"/>
    <n v="11.247669764198323"/>
    <n v="2100.5904486691525"/>
    <n v="-1923.4142325712714"/>
    <n v="10.855939216518101"/>
    <n v="392.38874017937064"/>
    <n v="-215.21252408148968"/>
    <n v="1.2146806655053271"/>
    <n v="379.25567102817524"/>
    <n v="-202.07945493029428"/>
    <n v="1.1405563307586133"/>
    <n v="219.94139985000137"/>
    <n v="-42.765183752120407"/>
    <n v="0.2413709057230051"/>
    <n v="5.8707823639920527"/>
    <n v="171.30543373388892"/>
    <n v="0.96686472657961753"/>
    <n v="5.8525961115442557"/>
    <n v="171.32361998633672"/>
    <n v="0.96696737157818646"/>
    <n v="5.7926915979973037"/>
    <n v="171.38352449988366"/>
    <n v="0.96730547854799465"/>
    <n v="5.8006069347712081"/>
    <n v="171.37560916310977"/>
    <n v="0.96726080360827527"/>
    <n v="5.7792485438991319"/>
    <n v="171.39696755398182"/>
    <n v="0.96738135246828838"/>
    <n v="5.8256445304408784"/>
    <n v="171.35057156744008"/>
    <n v="0.96711948895430466"/>
  </r>
  <r>
    <x v="835"/>
    <x v="5"/>
    <d v="2017-12-17T00:00:00"/>
    <n v="707.69732940723497"/>
    <n v="864.96340260884278"/>
    <n v="691.7207199707251"/>
    <n v="6.5391822902984522"/>
    <n v="6.5620165014519465"/>
    <n v="104.84404880107186"/>
    <n v="103.81616597281919"/>
    <n v="104.3250188565121"/>
    <n v="4.6475112072253797"/>
    <n v="4.6524739965675082"/>
    <n v="52.422024400535932"/>
    <n v="52.200522888984366"/>
    <n v="52.266315417168002"/>
    <n v="3.9563520988908203"/>
    <n v="3.9593268160075632"/>
    <x v="835"/>
    <n v="5.3336892340791531"/>
    <x v="0"/>
    <n v="51"/>
    <x v="835"/>
    <n v="15.143045596414652"/>
    <x v="0"/>
    <n v="0"/>
    <n v="0"/>
    <n v="0"/>
    <n v="0"/>
    <n v="0"/>
    <n v="1"/>
    <n v="2025.7026115417202"/>
    <n v="-1818.501632790048"/>
    <n v="8.7765108241573486"/>
    <n v="2174.5529246454807"/>
    <n v="-1967.3519458938085"/>
    <n v="9.4948969727196868"/>
    <n v="2103.5890513385957"/>
    <n v="-1896.3880725869235"/>
    <n v="9.1524088544954267"/>
    <n v="393.93432763770608"/>
    <n v="-186.73334888603387"/>
    <n v="0.90121846919377468"/>
    <n v="381.08431245518648"/>
    <n v="-173.88333370351427"/>
    <n v="0.83920131435243495"/>
    <n v="222.200351860366"/>
    <n v="-14.999373108693788"/>
    <n v="7.2390454905477783E-2"/>
    <n v="5.8718837112820532"/>
    <n v="201.32909504039014"/>
    <n v="0.97166092676463922"/>
    <n v="5.8533059775480316"/>
    <n v="201.34767277412419"/>
    <n v="0.97175058721820451"/>
    <n v="5.7958420463286355"/>
    <n v="201.40513670534358"/>
    <n v="0.97202792148354245"/>
    <n v="5.8024180180474261"/>
    <n v="201.39856073362478"/>
    <n v="0.97199618431821422"/>
    <n v="5.7803743360443951"/>
    <n v="201.42060441562782"/>
    <n v="0.97210257224232466"/>
    <n v="5.8285170417868182"/>
    <n v="201.37246170988539"/>
    <n v="0.97187022437392911"/>
  </r>
  <r>
    <x v="836"/>
    <x v="5"/>
    <d v="2017-12-24T00:00:00"/>
    <n v="714.77430270130753"/>
    <n v="873.6130366349314"/>
    <n v="698.6367947898998"/>
    <n v="6.5491310003099708"/>
    <n v="6.5719668323051152"/>
    <n v="105.89248928908259"/>
    <n v="104.85432763095089"/>
    <n v="105.36826904507723"/>
    <n v="4.6574615380785476"/>
    <n v="4.6624243274206769"/>
    <n v="52.946244644541295"/>
    <n v="52.722528117874212"/>
    <n v="52.788978571339683"/>
    <n v="3.9663024297439886"/>
    <n v="3.9692771468607315"/>
    <x v="836"/>
    <n v="5.2288061870751692"/>
    <x v="0"/>
    <n v="52"/>
    <x v="836"/>
    <n v="15.172894968132507"/>
    <x v="0"/>
    <n v="0"/>
    <n v="0"/>
    <n v="0"/>
    <n v="0"/>
    <n v="0"/>
    <n v="1"/>
    <n v="2032.6623122025744"/>
    <n v="-1846.0923712909143"/>
    <n v="9.8949078413710279"/>
    <n v="2179.1556358519601"/>
    <n v="-1992.5856949403001"/>
    <n v="10.680100369886379"/>
    <n v="2106.6176400347331"/>
    <n v="-1920.047699123073"/>
    <n v="10.291302498896144"/>
    <n v="395.49537097062495"/>
    <n v="-208.92543005896491"/>
    <n v="1.1198236384600138"/>
    <n v="382.93124029646788"/>
    <n v="-196.36129938480784"/>
    <n v="1.0524809003277968"/>
    <n v="224.48189339083427"/>
    <n v="-37.911952479174232"/>
    <n v="0.20320504092953193"/>
    <n v="5.8729850585720538"/>
    <n v="180.69695585308799"/>
    <n v="0.96852126859303189"/>
    <n v="5.8540158435518084"/>
    <n v="180.71592506810822"/>
    <n v="0.96862294207230482"/>
    <n v="5.7989924946599682"/>
    <n v="180.77094841700008"/>
    <n v="0.9689178628329751"/>
    <n v="5.804229101323644"/>
    <n v="180.7657118103364"/>
    <n v="0.96888979503899875"/>
    <n v="5.7815000071138787"/>
    <n v="180.78844090454615"/>
    <n v="0.96901162117078976"/>
    <n v="5.8313896222105503"/>
    <n v="180.7385512894495"/>
    <n v="0.96874421681372735"/>
  </r>
  <r>
    <x v="837"/>
    <x v="5"/>
    <d v="2017-12-31T00:00:00"/>
    <n v="721.92204572832043"/>
    <n v="882.34916700128053"/>
    <n v="705.62237007142596"/>
    <n v="6.5590802078059989"/>
    <n v="6.5819171631582831"/>
    <n v="106.9514141819734"/>
    <n v="105.90287090646214"/>
    <n v="106.421951735528"/>
    <n v="4.6674118689317154"/>
    <n v="4.6723746582738448"/>
    <n v="53.475707090986702"/>
    <n v="53.249753399052949"/>
    <n v="53.316868357053075"/>
    <n v="3.9762527605971565"/>
    <n v="3.9792274777138994"/>
    <x v="837"/>
    <n v="5.3899461428184425"/>
    <x v="0"/>
    <n v="53"/>
    <x v="837"/>
    <n v="15.202744837334869"/>
    <x v="0"/>
    <n v="0"/>
    <n v="0"/>
    <n v="0"/>
    <n v="0"/>
    <n v="0"/>
    <n v="1"/>
    <n v="2039.6916098700367"/>
    <n v="-1820.5000296747114"/>
    <n v="8.3055198929285226"/>
    <n v="2183.8043741705046"/>
    <n v="-1964.6127939751793"/>
    <n v="8.9629938897492334"/>
    <n v="2109.6765146178318"/>
    <n v="-1890.4849344225065"/>
    <n v="8.6248063576979739"/>
    <n v="397.07202473687289"/>
    <n v="-177.88044454154763"/>
    <n v="0.8115295504646457"/>
    <n v="384.79663741616201"/>
    <n v="-165.60505722083676"/>
    <n v="0.75552654473891445"/>
    <n v="226.7862503366072"/>
    <n v="-7.594670141281938"/>
    <n v="3.4648548701159965E-2"/>
    <n v="5.8740864058620543"/>
    <n v="213.31749378946321"/>
    <n v="0.97320113117197504"/>
    <n v="5.8547257095555842"/>
    <n v="213.33685448576966"/>
    <n v="0.97328945890924112"/>
    <n v="5.8021429429913001"/>
    <n v="213.38943725233395"/>
    <n v="0.97352935300789878"/>
    <n v="5.8060401845998619"/>
    <n v="213.38554001072541"/>
    <n v="0.97351157293803903"/>
    <n v="5.7826255942691747"/>
    <n v="213.40895460105608"/>
    <n v="0.97361839542779793"/>
    <n v="5.8342622505101387"/>
    <n v="213.35731794481512"/>
    <n v="0.97338281769166901"/>
  </r>
  <r>
    <x v="838"/>
    <x v="5"/>
    <d v="2018-01-07T00:00:00"/>
    <n v="729.14126618560351"/>
    <n v="891.17265867129322"/>
    <n v="712.67803890567916"/>
    <n v="6.5690297600940717"/>
    <n v="6.591867494011451"/>
    <n v="108.02092832379313"/>
    <n v="106.96189961512763"/>
    <n v="107.48617125288327"/>
    <n v="4.6773621997848833"/>
    <n v="4.6823249891270127"/>
    <n v="54.010464161896564"/>
    <n v="53.782250933043471"/>
    <n v="53.850037040623604"/>
    <n v="3.9862030914503244"/>
    <n v="3.9891778085670673"/>
    <x v="838"/>
    <n v="5.3327596322998563"/>
    <x v="1"/>
    <n v="2"/>
    <x v="838"/>
    <n v="15.23259505132928"/>
    <x v="0"/>
    <n v="0"/>
    <n v="0"/>
    <n v="0"/>
    <n v="0"/>
    <n v="0"/>
    <n v="1"/>
    <n v="2046.7912005141736"/>
    <n v="-1839.7827466614124"/>
    <n v="8.8874763924858495"/>
    <n v="2188.4995998722347"/>
    <n v="-1981.4911460194735"/>
    <n v="9.5720300748144656"/>
    <n v="2112.7659779467613"/>
    <n v="-1905.757524094"/>
    <n v="9.2061821081447555"/>
    <n v="398.66444504078339"/>
    <n v="-191.65599118802211"/>
    <n v="0.9258365425227566"/>
    <n v="386.68068850705311"/>
    <n v="-179.67223465429183"/>
    <n v="0.86794636310885709"/>
    <n v="229.11365085183786"/>
    <n v="-22.105196999076583"/>
    <n v="0.10678403025414279"/>
    <n v="5.8751877531520549"/>
    <n v="201.13326609960922"/>
    <n v="0.97161860956011536"/>
    <n v="5.855435575559361"/>
    <n v="201.15301827720191"/>
    <n v="0.97171402681107821"/>
    <n v="5.8052933913226319"/>
    <n v="201.20316046143864"/>
    <n v="0.97195624969281802"/>
    <n v="5.8078512678760807"/>
    <n v="201.20060258488519"/>
    <n v="0.97194389330588871"/>
    <n v="5.7837511232659882"/>
    <n v="201.22470272949528"/>
    <n v="0.97206031437064011"/>
    <n v="5.8371349119910922"/>
    <n v="201.17131894077019"/>
    <n v="0.97180243220335893"/>
  </r>
  <r>
    <x v="839"/>
    <x v="5"/>
    <d v="2018-01-14T00:00:00"/>
    <n v="736.43267884745944"/>
    <n v="900.08438525800602"/>
    <n v="719.80443088821323"/>
    <n v="6.5789795513473139"/>
    <n v="6.6018178248646189"/>
    <n v="109.10113760703105"/>
    <n v="108.03151861107935"/>
    <n v="108.5610329654121"/>
    <n v="4.6873125306380521"/>
    <n v="4.6922753199801805"/>
    <n v="54.550568803515525"/>
    <n v="54.320073442373904"/>
    <n v="54.38853741102983"/>
    <n v="3.9961534223034922"/>
    <n v="3.9991281394202352"/>
    <x v="839"/>
    <n v="5.3990761665064593"/>
    <x v="1"/>
    <n v="3"/>
    <x v="839"/>
    <n v="15.262445504288859"/>
    <x v="0"/>
    <n v="0"/>
    <n v="0"/>
    <n v="0"/>
    <n v="0"/>
    <n v="0"/>
    <n v="1"/>
    <n v="2053.9617870647521"/>
    <n v="-1832.7598190709462"/>
    <n v="8.2854589210628866"/>
    <n v="2193.2417778309818"/>
    <n v="-1972.0398098371759"/>
    <n v="8.9151096969100969"/>
    <n v="2115.8863359089805"/>
    <n v="-1894.6843679151746"/>
    <n v="8.5654046620789082"/>
    <n v="400.27278954773294"/>
    <n v="-179.07082155392703"/>
    <n v="0.80953539056642287"/>
    <n v="388.58358010885314"/>
    <n v="-167.38161211504723"/>
    <n v="0.75669133341406003"/>
    <n v="231.46432537222083"/>
    <n v="-10.262357378414919"/>
    <n v="4.6393607938887256E-2"/>
    <n v="5.8762891004420563"/>
    <n v="215.32567889336386"/>
    <n v="0.97343473408606107"/>
    <n v="5.8561454415631378"/>
    <n v="215.34582255224277"/>
    <n v="0.97352579864150612"/>
    <n v="5.8084438396539646"/>
    <n v="215.39352415415195"/>
    <n v="0.9737414459178021"/>
    <n v="5.8096623511522996"/>
    <n v="215.39230564265361"/>
    <n v="0.97373593732531805"/>
    <n v="5.7848766119548758"/>
    <n v="215.41709138185104"/>
    <n v="0.97384798759061286"/>
    <n v="5.8400075964690679"/>
    <n v="215.36196039733684"/>
    <n v="0.97359875389249428"/>
  </r>
  <r>
    <x v="840"/>
    <x v="5"/>
    <d v="2018-01-21T00:00:00"/>
    <n v="743.79700563593417"/>
    <n v="909.08522911058617"/>
    <n v="727.00220331252945"/>
    <n v="6.588929508220164"/>
    <n v="6.6117681557177868"/>
    <n v="110.19214898310136"/>
    <n v="109.11183379709036"/>
    <n v="109.64664329506621"/>
    <n v="4.69726286149122"/>
    <n v="4.7022256508333484"/>
    <n v="55.096074491550681"/>
    <n v="54.863274176797646"/>
    <n v="54.932422785140133"/>
    <n v="4.006103753156661"/>
    <n v="4.009078470273403"/>
    <x v="840"/>
    <n v="5.3590730708967635"/>
    <x v="1"/>
    <n v="4"/>
    <x v="840"/>
    <n v="15.292296122868045"/>
    <x v="0"/>
    <n v="0"/>
    <n v="0"/>
    <n v="0"/>
    <n v="0"/>
    <n v="0"/>
    <n v="1"/>
    <n v="2061.2040794808363"/>
    <n v="-1848.6762226169899"/>
    <n v="8.6985125145327409"/>
    <n v="2198.0313775693166"/>
    <n v="-1985.5035207054702"/>
    <n v="9.3423212843926713"/>
    <n v="2119.0378974508217"/>
    <n v="-1906.5100405869753"/>
    <n v="8.9706359849493076"/>
    <n v="401.89721749975206"/>
    <n v="-189.36936063590576"/>
    <n v="0.89103312587028638"/>
    <n v="390.50550062667116"/>
    <n v="-177.97764376282487"/>
    <n v="0.83743207308980838"/>
    <n v="233.83850663780765"/>
    <n v="-21.310649773961359"/>
    <n v="0.10027226589695391"/>
    <n v="5.8773904477320569"/>
    <n v="206.65046641611423"/>
    <n v="0.97234531729411189"/>
    <n v="5.8568553075669136"/>
    <n v="206.67100155627938"/>
    <n v="0.9724419405813749"/>
    <n v="5.8115942879852964"/>
    <n v="206.71626257586101"/>
    <n v="0.97265490569686386"/>
    <n v="5.8114734344285175"/>
    <n v="206.71638342941779"/>
    <n v="0.97265547434493937"/>
    <n v="5.7860020727075483"/>
    <n v="206.74185479113873"/>
    <n v="0.97277532386535892"/>
    <n v="5.8428802968855917"/>
    <n v="206.6849765669607"/>
    <n v="0.9725076967174765"/>
  </r>
  <r>
    <x v="841"/>
    <x v="5"/>
    <d v="2018-01-28T00:00:00"/>
    <n v="751.23497569229357"/>
    <n v="918.17608140169216"/>
    <n v="734.27203502645864"/>
    <n v="6.5988795798789708"/>
    <n v="6.6217184865709555"/>
    <n v="111.29407047293239"/>
    <n v="110.20295213501137"/>
    <n v="110.74310972801688"/>
    <n v="4.7072131923443878"/>
    <n v="4.7121759816865172"/>
    <n v="55.647035236466195"/>
    <n v="55.41190691856562"/>
    <n v="55.481747012991534"/>
    <n v="4.0160540840098289"/>
    <n v="4.0190288011265718"/>
    <x v="841"/>
    <n v="5.2631368858486702"/>
    <x v="1"/>
    <n v="5"/>
    <x v="841"/>
    <n v="15.322146856233188"/>
    <x v="0"/>
    <n v="0"/>
    <n v="0"/>
    <n v="0"/>
    <n v="0"/>
    <n v="0"/>
    <n v="1"/>
    <n v="2068.5187948210814"/>
    <n v="-1875.4325630526312"/>
    <n v="9.7129274618692474"/>
    <n v="2202.8688733050349"/>
    <n v="-2009.7826415365846"/>
    <n v="10.408730975426167"/>
    <n v="2122.2209746080816"/>
    <n v="-1929.1347428396314"/>
    <n v="9.9910528325657975"/>
    <n v="403.53788973129139"/>
    <n v="-210.4516579628411"/>
    <n v="1.0899361183619529"/>
    <n v="392.4466403496674"/>
    <n v="-199.36040858121711"/>
    <n v="1.0324941698602872"/>
    <n v="236.23642971605037"/>
    <n v="-43.150197947600077"/>
    <n v="0.22347630668636151"/>
    <n v="5.8784917950220574"/>
    <n v="187.20773997342823"/>
    <n v="0.96955509597353595"/>
    <n v="5.8575651735706904"/>
    <n v="187.2286665948796"/>
    <n v="0.96966347564027711"/>
    <n v="5.8147447363166291"/>
    <n v="187.27148703213365"/>
    <n v="0.96988524410539168"/>
    <n v="5.8132845177047354"/>
    <n v="187.27294725074555"/>
    <n v="0.96989280662602573"/>
    <n v="5.7871275140984704"/>
    <n v="187.29910425435182"/>
    <n v="0.97002827461546604"/>
    <n v="5.8457530083486429"/>
    <n v="187.24047876010164"/>
    <n v="0.96972465123583285"/>
  </r>
  <r>
    <x v="842"/>
    <x v="5"/>
    <d v="2018-02-04T00:00:00"/>
    <n v="758.74732544921653"/>
    <n v="927.35784221570907"/>
    <n v="741.61462215328595"/>
    <n v="6.6088297310924426"/>
    <n v="6.6316688174241234"/>
    <n v="112.4070111776617"/>
    <n v="111.30498165633654"/>
    <n v="111.85054082529705"/>
    <n v="4.7171635231975557"/>
    <n v="4.7221263125396851"/>
    <n v="56.203505588830851"/>
    <n v="55.96602598775128"/>
    <n v="56.036564483121452"/>
    <n v="4.0260044148629968"/>
    <n v="4.0289791319797397"/>
    <x v="842"/>
    <n v="5.4053583910739107"/>
    <x v="1"/>
    <n v="6"/>
    <x v="842"/>
    <n v="15.351997669152993"/>
    <x v="0"/>
    <n v="0"/>
    <n v="0"/>
    <n v="0"/>
    <n v="0"/>
    <n v="0"/>
    <n v="1"/>
    <n v="2075.9066573147293"/>
    <n v="-1853.3106747115296"/>
    <n v="8.3258945333943775"/>
    <n v="2207.7547439981099"/>
    <n v="-1985.1587613949102"/>
    <n v="8.9182146873407913"/>
    <n v="2125.4358825369136"/>
    <n v="-1902.8398999337139"/>
    <n v="8.5484018070789851"/>
    <n v="405.19496868514608"/>
    <n v="-182.59898608194646"/>
    <n v="0.82031573052892004"/>
    <n v="394.40719146989358"/>
    <n v="-171.81120886669396"/>
    <n v="0.77185224484920389"/>
    <n v="238.65833202507545"/>
    <n v="-16.062349421875837"/>
    <n v="7.2159206262534567E-2"/>
    <n v="5.879593142312058"/>
    <n v="216.71638946088757"/>
    <n v="0.97358625670799714"/>
    <n v="5.8582750395744663"/>
    <n v="216.73770756362515"/>
    <n v="0.97368202709202778"/>
    <n v="5.817895184647961"/>
    <n v="216.77808741855165"/>
    <n v="0.97386343133146758"/>
    <n v="5.8150956009809533"/>
    <n v="216.78088700221866"/>
    <n v="0.97387600830448517"/>
    <n v="5.7882529420703523"/>
    <n v="216.80772966112926"/>
    <n v="0.97399659744808365"/>
    <n v="5.8486257274677058"/>
    <n v="216.7473568757319"/>
    <n v="0.97372537608689236"/>
  </r>
  <r>
    <x v="843"/>
    <x v="5"/>
    <d v="2018-02-11T00:00:00"/>
    <n v="766.33479870370866"/>
    <n v="936.6314206378662"/>
    <n v="749.03067511841266"/>
    <n v="6.6187799374428318"/>
    <n v="6.6416191482772913"/>
    <n v="113.53108128943832"/>
    <n v="112.41803147288744"/>
    <n v="112.96904623355002"/>
    <n v="4.7271138540507245"/>
    <n v="4.7320766433928529"/>
    <n v="56.76554064471916"/>
    <n v="56.525686247628791"/>
    <n v="56.59693012795266"/>
    <n v="4.0359547457161646"/>
    <n v="4.0389294628329075"/>
    <x v="843"/>
    <n v="5.2294539052877376"/>
    <x v="1"/>
    <n v="7"/>
    <x v="843"/>
    <n v="15.38184853720972"/>
    <x v="0"/>
    <n v="0"/>
    <n v="0"/>
    <n v="0"/>
    <n v="0"/>
    <n v="0"/>
    <n v="1"/>
    <n v="2083.3683984333134"/>
    <n v="-1896.6775736278835"/>
    <n v="10.159457893041134"/>
    <n v="2212.6894733981162"/>
    <n v="-2025.9986485926863"/>
    <n v="10.852159717566158"/>
    <n v="2128.6829395450341"/>
    <n v="-1941.9921147396042"/>
    <n v="10.402182950145294"/>
    <n v="406.86861842853932"/>
    <n v="-220.17779362310949"/>
    <n v="1.179371261831319"/>
    <n v="396.387348101322"/>
    <n v="-209.69652329589218"/>
    <n v="1.1232288652344806"/>
    <n v="241.10445335719081"/>
    <n v="-54.413628551760979"/>
    <n v="0.2914638606823402"/>
    <n v="5.8806944896020585"/>
    <n v="180.81013031582776"/>
    <n v="0.96850035615981156"/>
    <n v="5.858984905578243"/>
    <n v="180.83183989985159"/>
    <n v="0.9686166424531869"/>
    <n v="5.8210456329792937"/>
    <n v="180.86977917245054"/>
    <n v="0.96881986225597316"/>
    <n v="5.8169066842571713"/>
    <n v="180.87391812117266"/>
    <n v="0.96884203232633648"/>
    <n v="5.789378360741904"/>
    <n v="180.90144644468793"/>
    <n v="0.96898948640472493"/>
    <n v="5.851498451892919"/>
    <n v="180.8393263535369"/>
    <n v="0.96865674326528162"/>
  </r>
  <r>
    <x v="844"/>
    <x v="5"/>
    <d v="2018-02-18T00:00:00"/>
    <n v="773.99814669074567"/>
    <n v="945.99773484424475"/>
    <n v="756.52091659011262"/>
    <n v="6.6287301820069366"/>
    <n v="6.6515694791304592"/>
    <n v="114.66639210233271"/>
    <n v="113.54221178761007"/>
    <n v="114.09873669588552"/>
    <n v="4.7370641849038924"/>
    <n v="4.7420269742460208"/>
    <n v="57.333196051166354"/>
    <n v="57.09094311010508"/>
    <n v="57.162899429232191"/>
    <n v="4.0459050765693325"/>
    <n v="4.0488797936860754"/>
    <x v="844"/>
    <n v="5.3621053790969269"/>
    <x v="1"/>
    <n v="8"/>
    <x v="844"/>
    <n v="15.411699443480163"/>
    <x v="0"/>
    <n v="0"/>
    <n v="0"/>
    <n v="0"/>
    <n v="0"/>
    <n v="0"/>
    <n v="1"/>
    <n v="2090.9047569630829"/>
    <n v="-1877.7314720622942"/>
    <n v="8.8084746310317144"/>
    <n v="2217.6735500921222"/>
    <n v="-2004.5002651913335"/>
    <n v="9.4031494899758723"/>
    <n v="2131.9624671232359"/>
    <n v="-1918.7891822224472"/>
    <n v="9.0010771430174987"/>
    <n v="408.55900466936646"/>
    <n v="-195.38571976857767"/>
    <n v="0.91655818814027523"/>
    <n v="398.38730629906473"/>
    <n v="-185.21402139827595"/>
    <n v="0.86884255447147085"/>
    <n v="243.57503590262735"/>
    <n v="-30.401751001838562"/>
    <n v="0.14261520159989835"/>
    <n v="5.8817958368920591"/>
    <n v="207.29148906389673"/>
    <n v="0.97240838203703883"/>
    <n v="5.8596947715820189"/>
    <n v="207.31359012920677"/>
    <n v="0.97251205856161049"/>
    <n v="5.8241960813106255"/>
    <n v="207.34908881947817"/>
    <n v="0.97267858360384507"/>
    <n v="5.8187177675333892"/>
    <n v="207.35456713325539"/>
    <n v="0.972704282479667"/>
    <n v="5.790503772967682"/>
    <n v="207.38278112782109"/>
    <n v="0.97283663487353678"/>
    <n v="5.8543711799956633"/>
    <n v="207.31891372079312"/>
    <n v="0.97253703163264427"/>
  </r>
  <r>
    <x v="845"/>
    <x v="5"/>
    <d v="2018-02-25T00:00:00"/>
    <n v="781.73812815765325"/>
    <n v="955.45771219268727"/>
    <n v="764.0860800603748"/>
    <n v="6.638680453055799"/>
    <n v="6.6615198099836279"/>
    <n v="115.81305602335604"/>
    <n v="114.67763390548305"/>
    <n v="115.23972406284437"/>
    <n v="4.7470145157570602"/>
    <n v="4.7519773050991896"/>
    <n v="57.90652801167802"/>
    <n v="57.661852541206137"/>
    <n v="57.734528423524523"/>
    <n v="4.0558554074225013"/>
    <n v="4.0588301245392442"/>
    <x v="845"/>
    <n v="5.4284658943285153"/>
    <x v="1"/>
    <n v="9"/>
    <x v="845"/>
    <n v="15.441550376235362"/>
    <x v="0"/>
    <n v="0"/>
    <n v="0"/>
    <n v="0"/>
    <n v="0"/>
    <n v="0"/>
    <n v="1"/>
    <n v="2098.516479078151"/>
    <n v="-1870.7169703703653"/>
    <n v="8.2121203025510709"/>
    <n v="2222.7074675530685"/>
    <n v="-1994.9079588452828"/>
    <n v="8.7572970203561393"/>
    <n v="2135.2747899772198"/>
    <n v="-1907.4752812694342"/>
    <n v="8.3734828581930216"/>
    <n v="410.2662947726019"/>
    <n v="-182.46678606481635"/>
    <n v="0.8009972765080865"/>
    <n v="400.40726407878492"/>
    <n v="-172.60775537099937"/>
    <n v="0.75771785615400722"/>
    <n v="246.07032427351822"/>
    <n v="-18.270815565732676"/>
    <n v="8.0205684680250716E-2"/>
    <n v="5.8828971841820596"/>
    <n v="221.91661152360348"/>
    <n v="0.97417511030838755"/>
    <n v="5.8604046375857957"/>
    <n v="221.93910407019976"/>
    <n v="0.97427384865389088"/>
    <n v="5.8273465296419582"/>
    <n v="221.97216217814358"/>
    <n v="0.97441896796574257"/>
    <n v="5.8205288508096071"/>
    <n v="221.97897985697594"/>
    <n v="0.97444889638337184"/>
    <n v="5.7916291807260922"/>
    <n v="222.00787952705946"/>
    <n v="0.97457576088034759"/>
    <n v="5.8572439106471901"/>
    <n v="221.94226479713836"/>
    <n v="0.97428772369232508"/>
  </r>
  <r>
    <x v="846"/>
    <x v="5"/>
    <d v="2018-03-04T00:00:00"/>
    <n v="789.55550943922958"/>
    <n v="965.01228931461389"/>
    <n v="771.72690887403121"/>
    <n v="6.6486307424604361"/>
    <n v="6.6714701408367958"/>
    <n v="116.97118658358958"/>
    <n v="115.82441024453632"/>
    <n v="116.39212130347281"/>
    <n v="4.7569648466102281"/>
    <n v="4.7619276359523575"/>
    <n v="58.485593291794792"/>
    <n v="58.238471066618189"/>
    <n v="58.311873707759759"/>
    <n v="4.0658057382756692"/>
    <n v="4.0687804553924121"/>
    <x v="846"/>
    <n v="5.2438301790100166"/>
    <x v="1"/>
    <n v="10"/>
    <x v="846"/>
    <n v="15.471401327346333"/>
    <x v="0"/>
    <n v="0"/>
    <n v="0"/>
    <n v="0"/>
    <n v="0"/>
    <n v="0"/>
    <n v="1"/>
    <n v="2106.204318414369"/>
    <n v="-1916.8101900532806"/>
    <n v="10.120747705540241"/>
    <n v="2227.7917241886239"/>
    <n v="-2038.3975958275355"/>
    <n v="10.762728567494118"/>
    <n v="2138.6202360597435"/>
    <n v="-1949.2261076986551"/>
    <n v="10.291903579937637"/>
    <n v="411.99065777686963"/>
    <n v="-222.59652941578111"/>
    <n v="1.1753085026553236"/>
    <n v="402.44742143630219"/>
    <n v="-213.05329307521367"/>
    <n v="1.1249202650518177"/>
    <n v="248.59056552811799"/>
    <n v="-59.196437167029472"/>
    <n v="0.31255687638937135"/>
    <n v="5.8839985314720611"/>
    <n v="183.51012982961646"/>
    <n v="0.96893251875129971"/>
    <n v="5.8611145035895724"/>
    <n v="183.53301385749896"/>
    <n v="0.96905334629796402"/>
    <n v="5.83049697797329"/>
    <n v="183.56363138311522"/>
    <n v="0.96921500667192184"/>
    <n v="5.8223399340858251"/>
    <n v="183.5717884270027"/>
    <n v="0.96925807582067558"/>
    <n v="5.7927545853883045"/>
    <n v="183.60137377570021"/>
    <n v="0.96941428630593995"/>
    <n v="5.8601166430652016"/>
    <n v="183.53401171802332"/>
    <n v="0.96905861499627577"/>
  </r>
  <r>
    <x v="847"/>
    <x v="5"/>
    <d v="2018-03-11T00:00:00"/>
    <n v="797.45106453362212"/>
    <n v="974.66241220776044"/>
    <n v="779.44415557190837"/>
    <n v="6.6585810445868985"/>
    <n v="6.6814204716899637"/>
    <n v="118.14089844942551"/>
    <n v="116.98265434698092"/>
    <n v="117.55604251650755"/>
    <n v="4.766915177463396"/>
    <n v="4.7718779668055253"/>
    <n v="59.070449224712753"/>
    <n v="58.820855777284379"/>
    <n v="58.894992444837357"/>
    <n v="4.075756069128837"/>
    <n v="4.0787307862455799"/>
    <x v="847"/>
    <n v="5.2788858873716755"/>
    <x v="1"/>
    <n v="11"/>
    <x v="847"/>
    <n v="15.501252291179132"/>
    <x v="0"/>
    <n v="0"/>
    <n v="0"/>
    <n v="0"/>
    <n v="0"/>
    <n v="0"/>
    <n v="1"/>
    <n v="2113.9690361439498"/>
    <n v="-1917.8178171235961"/>
    <n v="9.7772413890764209"/>
    <n v="2232.926823390535"/>
    <n v="-2036.7756043701813"/>
    <n v="10.383700975923247"/>
    <n v="2141.9991366030927"/>
    <n v="-1945.847917582739"/>
    <n v="9.920141854335494"/>
    <n v="413.73226441118015"/>
    <n v="-217.58104539082646"/>
    <n v="1.1092515584532212"/>
    <n v="404.50798036739479"/>
    <n v="-208.3567613470411"/>
    <n v="1.0622251668261153"/>
    <n v="251.13600919526385"/>
    <n v="-54.98479017491016"/>
    <n v="0.28031837094626799"/>
    <n v="5.8850998787620616"/>
    <n v="190.26611914159164"/>
    <n v="0.96999712819449069"/>
    <n v="5.8618243695933483"/>
    <n v="190.28939465076036"/>
    <n v="0.9701157892422525"/>
    <n v="5.8336474263046227"/>
    <n v="190.31757159404907"/>
    <n v="0.97025943832804173"/>
    <n v="5.824151017362043"/>
    <n v="190.32706800299164"/>
    <n v="0.97030785204165515"/>
    <n v="5.7938799879046368"/>
    <n v="190.35733903244906"/>
    <n v="0.97046217700383786"/>
    <n v="5.8629893767075085"/>
    <n v="190.28822964364619"/>
    <n v="0.97010984991075111"/>
  </r>
  <r>
    <x v="848"/>
    <x v="5"/>
    <d v="2018-03-18T00:00:00"/>
    <n v="805.42557517895818"/>
    <n v="984.40903632983782"/>
    <n v="787.23858145402323"/>
    <n v="6.6685313555304679"/>
    <n v="6.6913708025431315"/>
    <n v="119.32230743391975"/>
    <n v="118.15248089045033"/>
    <n v="118.73160294167263"/>
    <n v="4.7768655083165648"/>
    <n v="4.7818282976586932"/>
    <n v="59.661153716959873"/>
    <n v="59.409064335057224"/>
    <n v="59.483942369285728"/>
    <n v="4.0857063999820049"/>
    <n v="4.0886811170987478"/>
    <x v="848"/>
    <n v="5.2758688790813828"/>
    <x v="1"/>
    <n v="12"/>
    <x v="848"/>
    <n v="15.531103263829038"/>
    <x v="0"/>
    <n v="0"/>
    <n v="0"/>
    <n v="0"/>
    <n v="0"/>
    <n v="0"/>
    <n v="1"/>
    <n v="2121.8114010508257"/>
    <n v="-1926.2510800640616"/>
    <n v="9.8499075392417392"/>
    <n v="2238.1132735844653"/>
    <n v="-2042.5529525977013"/>
    <n v="10.444618531465521"/>
    <n v="2145.4118261518747"/>
    <n v="-1949.8515051651107"/>
    <n v="9.9705885903975418"/>
    <n v="415.49128711183369"/>
    <n v="-219.93096612506963"/>
    <n v="1.1246195803695527"/>
    <n v="406.58914488779817"/>
    <n v="-211.02882390103412"/>
    <n v="1.0790983714703404"/>
    <n v="253.70690729908102"/>
    <n v="-58.14658631231697"/>
    <n v="0.29733325256841064"/>
    <n v="5.8862012260520622"/>
    <n v="189.67411976071199"/>
    <n v="0.96990084084362671"/>
    <n v="5.8625342355971251"/>
    <n v="189.69778675116692"/>
    <n v="0.97002186227750198"/>
    <n v="5.8367978746359546"/>
    <n v="189.72352311212811"/>
    <n v="0.9701534654617846"/>
    <n v="5.8259621006382627"/>
    <n v="189.73435888612579"/>
    <n v="0.97020887431948644"/>
    <n v="5.7950053889337259"/>
    <n v="189.76531559783032"/>
    <n v="0.97036717182865562"/>
    <n v="5.8658621111983384"/>
    <n v="189.69445887556572"/>
    <n v="0.9700048451464991"/>
  </r>
  <r>
    <x v="849"/>
    <x v="5"/>
    <d v="2018-03-25T00:00:00"/>
    <n v="813.47983093074777"/>
    <n v="994.25312669313621"/>
    <n v="795.1109562970405"/>
    <n v="6.6784816725849039"/>
    <n v="6.7013211333963003"/>
    <n v="120.51553050825893"/>
    <n v="119.33400569935463"/>
    <n v="119.91891897108934"/>
    <n v="4.7868158391697326"/>
    <n v="4.7917786285118611"/>
    <n v="60.257765254129467"/>
    <n v="60.003154978407792"/>
    <n v="60.078781792978582"/>
    <n v="4.0956567308351728"/>
    <n v="4.0986314479519166"/>
    <x v="849"/>
    <n v="5.4201481997436787"/>
    <x v="1"/>
    <n v="13"/>
    <x v="849"/>
    <n v="15.560954242589808"/>
    <x v="0"/>
    <n v="0"/>
    <n v="0"/>
    <n v="0"/>
    <n v="0"/>
    <n v="0"/>
    <n v="1"/>
    <n v="2129.7321896067706"/>
    <n v="-1903.8195893960474"/>
    <n v="8.4272395059869769"/>
    <n v="2243.3515882803349"/>
    <n v="-2017.4389880696117"/>
    <n v="8.9301747055623171"/>
    <n v="2148.8586425961453"/>
    <n v="-1922.9460423854221"/>
    <n v="8.5119025702495907"/>
    <n v="417.26790003949384"/>
    <n v="-191.35529982877074"/>
    <n v="0.8470324348897823"/>
    <n v="408.69112105340571"/>
    <n v="-182.77852084268261"/>
    <n v="0.80906740337720617"/>
    <n v="256.30351438393643"/>
    <n v="-30.390914173213332"/>
    <n v="0.13452509574439755"/>
    <n v="5.8873025733420628"/>
    <n v="220.02529763738104"/>
    <n v="0.97393991053243334"/>
    <n v="5.8632441016009009"/>
    <n v="220.04935610912219"/>
    <n v="0.97404640513131235"/>
    <n v="5.8399483229672864"/>
    <n v="220.07265188775582"/>
    <n v="0.97414952367632446"/>
    <n v="5.8277731839144806"/>
    <n v="220.08482702680863"/>
    <n v="0.97420341681482781"/>
    <n v="5.7961307889320537"/>
    <n v="220.11646942179104"/>
    <n v="0.97434348157860318"/>
    <n v="5.8687348462772517"/>
    <n v="220.04386536444585"/>
    <n v="0.97402210040164605"/>
  </r>
  <r>
    <x v="850"/>
    <x v="5"/>
    <d v="2018-04-01T00:00:00"/>
    <n v="821.61462924005536"/>
    <n v="1004.1956579600677"/>
    <n v="803.06205817994487"/>
    <n v="6.6884319938745946"/>
    <n v="6.7112714642494682"/>
    <n v="121.72068581334153"/>
    <n v="120.52734575634808"/>
    <n v="121.11810816080023"/>
    <n v="4.7967661700229005"/>
    <n v="4.8017289593650299"/>
    <n v="60.860342906670766"/>
    <n v="60.60318652819187"/>
    <n v="60.679569610908374"/>
    <n v="4.1056070616883416"/>
    <n v="4.1085817788050845"/>
    <x v="850"/>
    <n v="5.4978257247703786"/>
    <x v="1"/>
    <n v="14"/>
    <x v="850"/>
    <n v="15.590805225585836"/>
    <x v="0"/>
    <n v="0"/>
    <n v="0"/>
    <n v="0"/>
    <n v="0"/>
    <n v="0"/>
    <n v="1"/>
    <n v="2137.7321860482753"/>
    <n v="-1893.5717034230045"/>
    <n v="7.7554388943815864"/>
    <n v="2248.6422861231631"/>
    <n v="-2004.4818034978923"/>
    <n v="8.2096897169649807"/>
    <n v="2152.3399272048582"/>
    <n v="-1908.1794445795874"/>
    <n v="7.8152673359029876"/>
    <n v="419.06227909643053"/>
    <n v="-174.90179647115977"/>
    <n v="0.71633949356003335"/>
    <n v="410.81411698066927"/>
    <n v="-166.65363435539851"/>
    <n v="0.68255776923234901"/>
    <n v="258.92608753964043"/>
    <n v="-14.765604914369675"/>
    <n v="6.0474998884366658E-2"/>
    <n v="5.8884039206320633"/>
    <n v="238.27207870463869"/>
    <n v="0.97588305913668516"/>
    <n v="5.8639539676046777"/>
    <n v="238.29652865766607"/>
    <n v="0.97598319799930733"/>
    <n v="5.8430987712986191"/>
    <n v="238.31738385397213"/>
    <n v="0.97606861393591515"/>
    <n v="5.8295842671906986"/>
    <n v="238.33089835808005"/>
    <n v="0.97612396484267372"/>
    <n v="5.7972561882159912"/>
    <n v="238.36322643705478"/>
    <n v="0.9762563698847474"/>
    <n v="5.8716075817637492"/>
    <n v="238.28887504350701"/>
    <n v="0.97595185134534934"/>
  </r>
  <r>
    <x v="851"/>
    <x v="5"/>
    <d v="2018-04-08T00:00:00"/>
    <n v="829.83077553245596"/>
    <n v="1014.2376145396684"/>
    <n v="811.09267338569816"/>
    <n v="6.6983823180996103"/>
    <n v="6.7212217951026361"/>
    <n v="122.93789267147494"/>
    <n v="121.73261921391151"/>
    <n v="122.32928924240824"/>
    <n v="4.8067165008760684"/>
    <n v="4.8116792902181977"/>
    <n v="61.468946335737471"/>
    <n v="61.209218393473783"/>
    <n v="61.286365307017448"/>
    <n v="4.1155573925415094"/>
    <n v="4.1185321096582523"/>
    <x v="851"/>
    <n v="5.3811457752303165"/>
    <x v="1"/>
    <n v="15"/>
    <x v="851"/>
    <n v="15.620656211517188"/>
    <x v="0"/>
    <n v="0"/>
    <n v="0"/>
    <n v="0"/>
    <n v="0"/>
    <n v="0"/>
    <n v="1"/>
    <n v="2145.812182454195"/>
    <n v="-1928.5411057736997"/>
    <n v="8.8761980436525665"/>
    <n v="2253.9858909444197"/>
    <n v="-2036.7148142639244"/>
    <n v="9.3740724507891322"/>
    <n v="2155.856024659658"/>
    <n v="-1938.5849479791627"/>
    <n v="8.9224252836465627"/>
    <n v="420.87460194393663"/>
    <n v="-203.60352526344127"/>
    <n v="0.93709447375200938"/>
    <n v="412.95834286720543"/>
    <n v="-195.68726618671008"/>
    <n v="0.90065953175385138"/>
    <n v="261.57488642690146"/>
    <n v="-44.303809746406102"/>
    <n v="0.20391029686641812"/>
    <n v="5.8895052679220639"/>
    <n v="211.38157141257329"/>
    <n v="0.97289328447254497"/>
    <n v="5.8646638336084536"/>
    <n v="211.40641284688689"/>
    <n v="0.9730076183023999"/>
    <n v="5.8462492196299509"/>
    <n v="211.4248274608654"/>
    <n v="0.97309237239972324"/>
    <n v="5.8313953504669165"/>
    <n v="211.43968133002844"/>
    <n v="0.97316073800728575"/>
    <n v="5.7983815870048065"/>
    <n v="211.47269509349056"/>
    <n v="0.97331268535327642"/>
    <n v="5.8744803175327309"/>
    <n v="211.39659636296261"/>
    <n v="0.97296243748922284"/>
  </r>
  <r>
    <x v="852"/>
    <x v="5"/>
    <d v="2018-04-15T00:00:00"/>
    <n v="838.12908328778053"/>
    <n v="1024.379990685065"/>
    <n v="819.20359635632281"/>
    <n v="6.7083326443590092"/>
    <n v="6.7311721259558039"/>
    <n v="124.1672715981897"/>
    <n v="122.9499454060506"/>
    <n v="123.55258213483232"/>
    <n v="4.8166668317292372"/>
    <n v="4.8216296210713656"/>
    <n v="62.08363579909485"/>
    <n v="61.821310577408525"/>
    <n v="61.899228960087633"/>
    <n v="4.1255077233946773"/>
    <n v="4.1284824405114202"/>
    <x v="852"/>
    <n v="5.347361499910761"/>
    <x v="1"/>
    <n v="16"/>
    <x v="852"/>
    <n v="15.650507199482924"/>
    <x v="0"/>
    <n v="0"/>
    <n v="0"/>
    <n v="0"/>
    <n v="0"/>
    <n v="0"/>
    <n v="1"/>
    <n v="2153.9729788241739"/>
    <n v="-1943.9196385204723"/>
    <n v="9.2544095500214034"/>
    <n v="2259.3829318138887"/>
    <n v="-2049.3295915101871"/>
    <n v="9.7562342429175501"/>
    <n v="2159.4072830890063"/>
    <n v="-1949.3539427853048"/>
    <n v="9.2802806180890443"/>
    <n v="422.70504801991774"/>
    <n v="-212.65170771621609"/>
    <n v="1.0123700361477597"/>
    <n v="415.12401101260701"/>
    <n v="-205.07067070890537"/>
    <n v="0.9762790270909657"/>
    <n v="264.25017330303507"/>
    <n v="-54.196832999333424"/>
    <n v="0.25801462105279527"/>
    <n v="5.8906066152120644"/>
    <n v="204.1627336884896"/>
    <n v="0.97195661536876665"/>
    <n v="5.8653736996122303"/>
    <n v="204.18796660408941"/>
    <n v="0.97207674159748236"/>
    <n v="5.8493996679612836"/>
    <n v="204.20394063574037"/>
    <n v="0.97215278909869263"/>
    <n v="5.8332064337431344"/>
    <n v="204.22013386995852"/>
    <n v="0.9722298801565864"/>
    <n v="5.7995069854504688"/>
    <n v="204.25383331825117"/>
    <n v="0.97239031296971823"/>
    <n v="5.877353053497492"/>
    <n v="204.17598725020414"/>
    <n v="0.9720197115408884"/>
  </r>
  <r>
    <x v="853"/>
    <x v="5"/>
    <d v="2018-04-22T00:00:00"/>
    <n v="846.5103741206583"/>
    <n v="1034.6237905919156"/>
    <n v="827.39562968562348"/>
    <n v="6.7182829720283763"/>
    <n v="6.7411224568089727"/>
    <n v="125.40894431417159"/>
    <n v="124.17944486011109"/>
    <n v="124.78810795618065"/>
    <n v="4.826617162582405"/>
    <n v="4.8315799519245335"/>
    <n v="62.704472157085796"/>
    <n v="62.439523683182614"/>
    <n v="62.518221249688509"/>
    <n v="4.1354580542478461"/>
    <n v="4.138432771364589"/>
    <x v="853"/>
    <n v="5.302082932803474"/>
    <x v="1"/>
    <n v="17"/>
    <x v="853"/>
    <n v="15.680358188858627"/>
    <x v="0"/>
    <n v="0"/>
    <n v="0"/>
    <n v="0"/>
    <n v="0"/>
    <n v="0"/>
    <n v="1"/>
    <n v="2162.2153831578521"/>
    <n v="-1961.4608501763719"/>
    <n v="9.7704436410276188"/>
    <n v="2264.8339430920528"/>
    <n v="-2064.0794101105726"/>
    <n v="10.281607988901483"/>
    <n v="2162.9940541026476"/>
    <n v="-1962.2395211211674"/>
    <n v="9.7743223626347024"/>
    <n v="424.55379855665865"/>
    <n v="-223.79926557517851"/>
    <n v="1.1147905965133265"/>
    <n v="417.31133583946257"/>
    <n v="-216.55680285798243"/>
    <n v="1.0787143863793107"/>
    <n v="266.95221304793"/>
    <n v="-66.197680066449863"/>
    <n v="0.32974438526156064"/>
    <n v="5.8917079625020659"/>
    <n v="194.86282501897807"/>
    <n v="0.97065217967932216"/>
    <n v="5.8660835656160071"/>
    <n v="194.88844941586413"/>
    <n v="0.97077982011914443"/>
    <n v="5.8525501162926155"/>
    <n v="194.90198286518753"/>
    <n v="0.9708472330394029"/>
    <n v="5.8350175170193523"/>
    <n v="194.9195154644608"/>
    <n v="0.97093456655567711"/>
    <n v="5.8006323836583018"/>
    <n v="194.95390059782184"/>
    <n v="0.97110584604237349"/>
    <n v="5.8802257895979428"/>
    <n v="194.8743071918822"/>
    <n v="0.97070937476594665"/>
  </r>
  <r>
    <x v="854"/>
    <x v="5"/>
    <d v="2018-04-29T00:00:00"/>
    <n v="854.97547786186487"/>
    <n v="1044.9700284978348"/>
    <n v="835.66958413849591"/>
    <n v="6.7282333006749502"/>
    <n v="6.7510727876621406"/>
    <n v="126.66303375731331"/>
    <n v="125.4212393087122"/>
    <n v="126.03598903574246"/>
    <n v="4.8365674934355729"/>
    <n v="4.8415302827777023"/>
    <n v="63.331516878656657"/>
    <n v="63.063918920014444"/>
    <n v="63.143403462185397"/>
    <n v="4.1454083851010139"/>
    <n v="4.1483831022177569"/>
    <x v="854"/>
    <n v="5.3640438877850798"/>
    <x v="1"/>
    <n v="18"/>
    <x v="854"/>
    <n v="15.710209179211537"/>
    <x v="0"/>
    <n v="0"/>
    <n v="0"/>
    <n v="0"/>
    <n v="0"/>
    <n v="0"/>
    <n v="1"/>
    <n v="2170.5402115348675"/>
    <n v="-1956.9532875772954"/>
    <n v="9.1623272217077929"/>
    <n v="2270.3394644829982"/>
    <n v="-2056.752540525426"/>
    <n v="9.6295807927548438"/>
    <n v="2166.6166928264256"/>
    <n v="-1953.0297688688536"/>
    <n v="9.1439575638853832"/>
    <n v="426.42103659876705"/>
    <n v="-212.83411264119493"/>
    <n v="0.99647538668365898"/>
    <n v="419.52053391458674"/>
    <n v="-205.93360995701462"/>
    <n v="0.96416768471239478"/>
    <n v="269.68127319027394"/>
    <n v="-56.09434923270183"/>
    <n v="0.26263007207241146"/>
    <n v="5.8928093097920664"/>
    <n v="207.69411464778005"/>
    <n v="0.97241025246019919"/>
    <n v="5.866793431619783"/>
    <n v="207.72013052595233"/>
    <n v="0.97253205709922019"/>
    <n v="5.8557005646239482"/>
    <n v="207.73122339294815"/>
    <n v="0.97258399317653377"/>
    <n v="5.8368286002955703"/>
    <n v="207.75009535727654"/>
    <n v="0.97267235047846357"/>
    <n v="5.8017577817013031"/>
    <n v="207.78516617587081"/>
    <n v="0.97283654975594958"/>
    <n v="5.8830985257924366"/>
    <n v="207.70382543177968"/>
    <n v="0.97245571771537342"/>
  </r>
  <r>
    <x v="855"/>
    <x v="5"/>
    <d v="2018-05-06T00:00:00"/>
    <n v="863.52523264048352"/>
    <n v="1055.4197287828133"/>
    <n v="844.02627868909212"/>
    <n v="6.7381836299987956"/>
    <n v="6.7610231185153085"/>
    <n v="127.92966409488645"/>
    <n v="126.67545170179932"/>
    <n v="127.29634892609988"/>
    <n v="4.8465178242887408"/>
    <n v="4.8514806136308701"/>
    <n v="63.964832047443224"/>
    <n v="63.694558109214583"/>
    <n v="63.774837496807251"/>
    <n v="4.1553587159541818"/>
    <n v="4.1583334330709247"/>
    <x v="855"/>
    <n v="6.412319514468134"/>
    <x v="1"/>
    <n v="19"/>
    <x v="855"/>
    <n v="15.740060170241719"/>
    <x v="0"/>
    <n v="0"/>
    <n v="0"/>
    <n v="0"/>
    <n v="0"/>
    <n v="0"/>
    <n v="1"/>
    <n v="2178.9482881956528"/>
    <n v="-1569.6429524019911"/>
    <n v="2.5761188359813465"/>
    <n v="2275.900041087853"/>
    <n v="-1666.5947052941913"/>
    <n v="2.7352373389662477"/>
    <n v="2170.2755579374411"/>
    <n v="-1560.9702221437794"/>
    <n v="2.5618850360312524"/>
    <n v="428.30694702129648"/>
    <n v="180.99838877236522"/>
    <n v="0.2970569567335275"/>
    <n v="421.75182397046206"/>
    <n v="187.55351182319964"/>
    <n v="0.30781531164321485"/>
    <n v="272.43762393404131"/>
    <n v="336.86771185962039"/>
    <n v="0.55287175750861794"/>
    <n v="5.893910657082067"/>
    <n v="603.41142513657962"/>
    <n v="0.99032683564242086"/>
    <n v="5.8675032976235597"/>
    <n v="603.43783249603814"/>
    <n v="0.99037017575107766"/>
    <n v="5.85885101295528"/>
    <n v="603.44648478070644"/>
    <n v="0.99038437599545437"/>
    <n v="5.8386396835717882"/>
    <n v="603.46669611008986"/>
    <n v="0.99041754709735697"/>
    <n v="5.8028831796300633"/>
    <n v="603.50245261403165"/>
    <n v="0.99047623114596328"/>
    <n v="5.8859712620521076"/>
    <n v="603.41936453160963"/>
    <n v="0.99033986588286615"/>
  </r>
  <r>
    <x v="856"/>
    <x v="5"/>
    <d v="2018-05-13T00:00:00"/>
    <n v="872.16048496688836"/>
    <n v="1065.9739260706413"/>
    <n v="852.46654057243086"/>
    <n v="6.7481339597920362"/>
    <n v="6.7709734493684763"/>
    <n v="129.20896073583532"/>
    <n v="127.94220621881732"/>
    <n v="128.56931241536088"/>
    <n v="4.8564681551419095"/>
    <n v="4.861430944484038"/>
    <n v="64.60448036791766"/>
    <n v="64.331503690306732"/>
    <n v="64.41258587177532"/>
    <n v="4.1653090468073497"/>
    <n v="4.1682837639240926"/>
    <x v="856"/>
    <n v="6.5086049138342572"/>
    <x v="1"/>
    <n v="20"/>
    <x v="856"/>
    <n v="15.769911161741296"/>
    <x v="0"/>
    <n v="0"/>
    <n v="0"/>
    <n v="0"/>
    <n v="0"/>
    <n v="0"/>
    <n v="1"/>
    <n v="2187.4404456230459"/>
    <n v="-1516.5506303005734"/>
    <n v="2.2605062644625518"/>
    <n v="2281.5162234587565"/>
    <n v="-1610.626408136284"/>
    <n v="2.4007316422922802"/>
    <n v="2173.971011699567"/>
    <n v="-1503.0811963770946"/>
    <n v="2.2404292956133456"/>
    <n v="430.21171654805119"/>
    <n v="240.6780987744213"/>
    <n v="0.35874460049559115"/>
    <n v="424.00542692689623"/>
    <n v="246.88438839557625"/>
    <n v="0.36799543346310576"/>
    <n v="275.22153818524635"/>
    <n v="395.66827713722614"/>
    <n v="0.58976640888048459"/>
    <n v="5.8950120043720675"/>
    <n v="664.99480331810037"/>
    <n v="0.99121314429026086"/>
    <n v="5.8682131636273356"/>
    <n v="665.0216021588451"/>
    <n v="0.99125308950947966"/>
    <n v="5.8620014612866118"/>
    <n v="665.0278138611859"/>
    <n v="0.99126234841041827"/>
    <n v="5.8404507668480061"/>
    <n v="665.04936455562449"/>
    <n v="0.99129447096459389"/>
    <n v="5.8040085774796468"/>
    <n v="665.08580674499285"/>
    <n v="0.99134879015164379"/>
    <n v="5.8888439983569523"/>
    <n v="665.00097132411554"/>
    <n v="0.99122233805930349"/>
  </r>
  <r>
    <x v="857"/>
    <x v="5"/>
    <d v="2018-05-20T00:00:00"/>
    <n v="880.88208981655737"/>
    <n v="1076.6336653313479"/>
    <n v="860.99120534566873"/>
    <n v="6.7580842899106024"/>
    <n v="6.7809237802216451"/>
    <n v="130.50105034319367"/>
    <n v="129.22162828100551"/>
    <n v="129.85500553951448"/>
    <n v="4.8664184859950774"/>
    <n v="4.8713812753372059"/>
    <n v="65.250525171596834"/>
    <n v="64.974818727209794"/>
    <n v="65.056711730493078"/>
    <n v="4.1752593776605185"/>
    <n v="4.1782340947772614"/>
    <x v="857"/>
    <n v="6.4266444911553853"/>
    <x v="1"/>
    <n v="21"/>
    <x v="857"/>
    <n v="15.799762153566197"/>
    <x v="0"/>
    <n v="0"/>
    <n v="0"/>
    <n v="0"/>
    <n v="0"/>
    <n v="0"/>
    <n v="1"/>
    <n v="2196.0175246247136"/>
    <n v="-1577.921088276074"/>
    <n v="2.5528720042418134"/>
    <n v="2287.1885676533689"/>
    <n v="-1669.0921313047293"/>
    <n v="2.7003749466099034"/>
    <n v="2177.7034199993141"/>
    <n v="-1559.6069836506745"/>
    <n v="2.5232421543536812"/>
    <n v="432.13553377007349"/>
    <n v="185.96090257856611"/>
    <n v="0.3008606612863145"/>
    <n v="426.28156591289468"/>
    <n v="191.81487043574492"/>
    <n v="0.31033162328014302"/>
    <n v="278.03329157896337"/>
    <n v="340.06314476967623"/>
    <n v="0.55017813527380111"/>
    <n v="5.8961133516620681"/>
    <n v="612.20032299697755"/>
    <n v="0.99046085205329293"/>
    <n v="5.8689230296311123"/>
    <n v="612.22751331900849"/>
    <n v="0.99050484247360926"/>
    <n v="5.8651519096179445"/>
    <n v="612.23128443902169"/>
    <n v="0.99051094365748837"/>
    <n v="5.8422618501242258"/>
    <n v="612.25417449851534"/>
    <n v="0.99054797680983731"/>
    <n v="5.805133975274356"/>
    <n v="612.29130237336528"/>
    <n v="0.9906080449038539"/>
    <n v="5.8917167346931034"/>
    <n v="612.20471961394651"/>
    <n v="0.99046796521025426"/>
  </r>
  <r>
    <x v="858"/>
    <x v="5"/>
    <d v="2018-05-27T00:00:00"/>
    <n v="889.6909107147228"/>
    <n v="1087.4000019846612"/>
    <n v="869.60111695638489"/>
    <n v="6.7680346202546398"/>
    <n v="6.790874111074813"/>
    <n v="131.8060608466256"/>
    <n v="130.51384456381555"/>
    <n v="131.15355559490962"/>
    <n v="4.8763688168482453"/>
    <n v="4.8813316061903747"/>
    <n v="65.903030423312799"/>
    <n v="65.624566914481889"/>
    <n v="65.707278847798008"/>
    <n v="4.1852097085136863"/>
    <n v="4.1881844256304293"/>
    <x v="858"/>
    <n v="6.5207587945607548"/>
    <x v="1"/>
    <n v="22"/>
    <x v="858"/>
    <n v="15.82961314561657"/>
    <x v="0"/>
    <n v="0"/>
    <n v="0"/>
    <n v="0"/>
    <n v="0"/>
    <n v="0"/>
    <n v="1"/>
    <n v="2204.6803744163972"/>
    <n v="-1525.5868920874309"/>
    <n v="2.2465049831657886"/>
    <n v="2292.9176352899276"/>
    <n v="-1613.8241529609613"/>
    <n v="2.3764388776436429"/>
    <n v="2181.4731523820587"/>
    <n v="-1502.3796700530925"/>
    <n v="2.2123311578556875"/>
    <n v="434.07858916431599"/>
    <n v="245.01489316465018"/>
    <n v="0.3607970029757408"/>
    <n v="428.58046628875309"/>
    <n v="250.51301604021307"/>
    <n v="0.3688932710428513"/>
    <n v="280.87316250661763"/>
    <n v="398.22031982234853"/>
    <n v="0.58639985537284667"/>
    <n v="5.8972146989520686"/>
    <n v="673.19626763001406"/>
    <n v="0.99131604874379375"/>
    <n v="5.8696328956348891"/>
    <n v="673.22384943333122"/>
    <n v="0.99135666436452186"/>
    <n v="5.8683023579492772"/>
    <n v="673.22517997101693"/>
    <n v="0.99135862364953975"/>
    <n v="5.8440729334004438"/>
    <n v="673.24940939556575"/>
    <n v="0.9913943027205061"/>
    <n v="5.8062593730310343"/>
    <n v="673.28722295593514"/>
    <n v="0.99144998512853"/>
    <n v="5.8945894710509545"/>
    <n v="673.19889285791521"/>
    <n v="0.99131991452659018"/>
  </r>
  <r>
    <x v="859"/>
    <x v="5"/>
    <d v="2018-06-03T00:00:00"/>
    <n v="898.58781982186986"/>
    <n v="1098.2740020045076"/>
    <n v="878.2971278160303"/>
    <n v="6.777984950754945"/>
    <n v="6.8008244419279809"/>
    <n v="133.12412145509182"/>
    <n v="131.81898300945369"/>
    <n v="132.46509115085871"/>
    <n v="4.8863191477014132"/>
    <n v="4.8912819370435425"/>
    <n v="66.562060727545912"/>
    <n v="66.280812583626698"/>
    <n v="66.36435163627597"/>
    <n v="4.1951600393668542"/>
    <n v="4.1981347564835971"/>
    <x v="859"/>
    <n v="6.4041661866603405"/>
    <x v="1"/>
    <n v="23"/>
    <x v="859"/>
    <n v="15.859464137823213"/>
    <x v="0"/>
    <n v="0"/>
    <n v="0"/>
    <n v="0"/>
    <n v="0"/>
    <n v="0"/>
    <n v="1"/>
    <n v="2213.4298527059977"/>
    <n v="-1609.0721856587961"/>
    <n v="2.662450190332613"/>
    <n v="2298.7039936028514"/>
    <n v="-1694.3463265556497"/>
    <n v="2.8035489891837799"/>
    <n v="2185.280582088631"/>
    <n v="-1580.9229150414294"/>
    <n v="2.6158730189782728"/>
    <n v="436.04107511250083"/>
    <n v="168.31659193470091"/>
    <n v="0.27850493360507828"/>
    <n v="430.90235566837009"/>
    <n v="173.45531137883165"/>
    <n v="0.28700771221503241"/>
    <n v="283.74143214354837"/>
    <n v="320.61623490365338"/>
    <n v="0.53050743357014862"/>
    <n v="5.8983160462420692"/>
    <n v="598.45935100095971"/>
    <n v="0.99024035539242794"/>
    <n v="5.870342761638665"/>
    <n v="598.48732428556309"/>
    <n v="0.99028664136864475"/>
    <n v="5.8714528062806091"/>
    <n v="598.48621424092119"/>
    <n v="0.99028480463403801"/>
    <n v="5.8458840166766617"/>
    <n v="598.51178303052507"/>
    <n v="0.99032711201425017"/>
    <n v="5.8073847707613524"/>
    <n v="598.55028227644038"/>
    <n v="0.99039081476514501"/>
    <n v="5.8974622074238434"/>
    <n v="598.46020483977793"/>
    <n v="0.99024176819624399"/>
  </r>
  <r>
    <x v="860"/>
    <x v="5"/>
    <d v="2018-06-10T00:00:00"/>
    <n v="907.57369802008884"/>
    <n v="1109.256742024553"/>
    <n v="887.08009887724779"/>
    <n v="6.7879352813635547"/>
    <n v="6.8107747727811487"/>
    <n v="134.45536266964277"/>
    <n v="133.13717283954821"/>
    <n v="133.78974206236728"/>
    <n v="4.8962694785545811"/>
    <n v="4.9012322678967104"/>
    <n v="67.227681334821384"/>
    <n v="66.943620709462976"/>
    <n v="67.027995152638738"/>
    <n v="4.2051103702200221"/>
    <n v="4.208085087336765"/>
    <x v="860"/>
    <n v="6.5632811025648197"/>
    <x v="1"/>
    <n v="24"/>
    <x v="860"/>
    <n v="15.889315130138158"/>
    <x v="0"/>
    <n v="0"/>
    <n v="0"/>
    <n v="0"/>
    <n v="0"/>
    <n v="0"/>
    <n v="1"/>
    <n v="2222.2668257784949"/>
    <n v="-1513.673975421864"/>
    <n v="2.1361688516332622"/>
    <n v="2304.5482154989049"/>
    <n v="-1595.9553651422741"/>
    <n v="2.252288270110316"/>
    <n v="2189.1260860922685"/>
    <n v="-1480.5332357356376"/>
    <n v="2.0893990603920058"/>
    <n v="438.02318592016775"/>
    <n v="270.56966443646309"/>
    <n v="0.38184080505509882"/>
    <n v="433.24746394178334"/>
    <n v="275.3453864148475"/>
    <n v="0.38858053150870447"/>
    <n v="286.6383844768485"/>
    <n v="421.95446587978233"/>
    <n v="0.5954822514331255"/>
    <n v="5.8994173935320697"/>
    <n v="702.69343296309876"/>
    <n v="0.99167446102432033"/>
    <n v="5.8710526276424417"/>
    <n v="702.72179772898835"/>
    <n v="0.99171449073373008"/>
    <n v="5.8746032546119409"/>
    <n v="702.71824710201895"/>
    <n v="0.99170947991973779"/>
    <n v="5.8476950999528796"/>
    <n v="702.745155256678"/>
    <n v="0.99174745398996089"/>
    <n v="5.8085101684734033"/>
    <n v="702.78434018815744"/>
    <n v="0.9918027536327102"/>
    <n v="5.9003349438071551"/>
    <n v="702.6925154128237"/>
    <n v="0.99167316613364431"/>
  </r>
  <r>
    <x v="861"/>
    <x v="5"/>
    <d v="2018-06-17T00:00:00"/>
    <n v="916.64943500028949"/>
    <n v="1120.3493094447983"/>
    <n v="895.95089971416019"/>
    <n v="6.7978856120472262"/>
    <n v="6.8207251036343166"/>
    <n v="135.79991629633918"/>
    <n v="134.4685445679437"/>
    <n v="135.12763948299096"/>
    <n v="4.9062198094077489"/>
    <n v="4.9111825987498783"/>
    <n v="67.899958148169588"/>
    <n v="67.613056916557611"/>
    <n v="67.69827510416512"/>
    <n v="4.21506070107319"/>
    <n v="4.2180354181899329"/>
    <x v="861"/>
    <n v="6.3596367373703462"/>
    <x v="1"/>
    <n v="25"/>
    <x v="861"/>
    <n v="15.919166122528166"/>
    <x v="0"/>
    <n v="0"/>
    <n v="0"/>
    <n v="0"/>
    <n v="0"/>
    <n v="0"/>
    <n v="1"/>
    <n v="2231.192168581716"/>
    <n v="-1653.1558293320013"/>
    <n v="2.8599513855439973"/>
    <n v="2310.4508796139189"/>
    <n v="-1732.4145403642042"/>
    <n v="2.9970685625281983"/>
    <n v="2193.0100451359426"/>
    <n v="-1614.9737058862279"/>
    <n v="2.7938965013556891"/>
    <n v="440.02511783591115"/>
    <n v="138.01122141380347"/>
    <n v="0.23875872854800212"/>
    <n v="435.61602329793061"/>
    <n v="142.420315951784"/>
    <n v="0.2463864402308065"/>
    <n v="289.56430633348157"/>
    <n v="288.47203291623305"/>
    <n v="0.49905518620276862"/>
    <n v="5.9005187408220703"/>
    <n v="572.13582050889249"/>
    <n v="0.98979213184333548"/>
    <n v="5.8717624936462176"/>
    <n v="572.16457675606841"/>
    <n v="0.98984188000832662"/>
    <n v="5.8777537029432736"/>
    <n v="572.15858554677129"/>
    <n v="0.98983151524595736"/>
    <n v="5.8495061832290975"/>
    <n v="572.18683306648552"/>
    <n v="0.98988038331496309"/>
    <n v="5.8096355661727923"/>
    <n v="572.22670368354181"/>
    <n v="0.98994935928472305"/>
    <n v="5.9032076801976903"/>
    <n v="572.13313156951688"/>
    <n v="0.98978747999155203"/>
  </r>
  <r>
    <x v="862"/>
    <x v="5"/>
    <d v="2018-06-24T00:00:00"/>
    <n v="925.81592935029244"/>
    <n v="1131.5528025392464"/>
    <n v="904.9104086049997"/>
    <n v="6.8078359427829218"/>
    <n v="6.8306754344874854"/>
    <n v="137.15791545930259"/>
    <n v="135.81323001362313"/>
    <n v="136.4789158778209"/>
    <n v="4.9161701402609177"/>
    <n v="4.9211329296030462"/>
    <n v="68.578957729651293"/>
    <n v="68.28918748572319"/>
    <n v="68.375257855206783"/>
    <n v="4.2250110319263587"/>
    <n v="4.2279857490431016"/>
    <x v="862"/>
    <n v="6.3414232511005189"/>
    <x v="1"/>
    <n v="26"/>
    <x v="862"/>
    <n v="15.949017114970198"/>
    <x v="0"/>
    <n v="0"/>
    <n v="0"/>
    <n v="0"/>
    <n v="0"/>
    <n v="0"/>
    <n v="1"/>
    <n v="2240.2067648129705"/>
    <n v="-1672.603185621301"/>
    <n v="2.9467805470911119"/>
    <n v="2316.4125703700834"/>
    <n v="-1748.8089911784139"/>
    <n v="3.081039400190027"/>
    <n v="2196.9328437700538"/>
    <n v="-1629.3292645783843"/>
    <n v="2.8705408568753743"/>
    <n v="442.04706907081197"/>
    <n v="125.55651012085752"/>
    <n v="0.22120457784932213"/>
    <n v="438.00826824763948"/>
    <n v="129.59531094403002"/>
    <n v="0.22832010877836276"/>
    <n v="292.51948740868102"/>
    <n v="275.08409178298848"/>
    <n v="0.48464122121065334"/>
    <n v="5.9016200881120717"/>
    <n v="561.70195910355744"/>
    <n v="0.98960256717105866"/>
    <n v="5.8724723596499944"/>
    <n v="561.73110683201946"/>
    <n v="0.98965391943438219"/>
    <n v="5.8809041512746063"/>
    <n v="561.72267504039485"/>
    <n v="0.98963906436310756"/>
    <n v="5.8513172665053155"/>
    <n v="561.75226192516413"/>
    <n v="0.98969119032892938"/>
    <n v="5.8107609638634061"/>
    <n v="561.79281822780604"/>
    <n v="0.98976264213812992"/>
    <n v="5.9060804165932321"/>
    <n v="561.69749877507627"/>
    <n v="0.98959470899566182"/>
  </r>
  <r>
    <x v="863"/>
    <x v="5"/>
    <d v="2018-07-01T00:00:00"/>
    <n v="935.07408864379522"/>
    <n v="1142.8683305646387"/>
    <n v="913.95951261663822"/>
    <n v="6.8177862735546739"/>
    <n v="6.8406257653406533"/>
    <n v="138.52949461389559"/>
    <n v="137.17136231375935"/>
    <n v="137.84370503659909"/>
    <n v="4.9261204711140856"/>
    <n v="4.9310832604562149"/>
    <n v="69.264747306947797"/>
    <n v="68.972079360580409"/>
    <n v="69.059010433758843"/>
    <n v="4.2349613627795266"/>
    <n v="4.2379360798962695"/>
    <x v="863"/>
    <n v="6.5578768908202569"/>
    <x v="1"/>
    <n v="27"/>
    <x v="863"/>
    <n v="15.978868107448285"/>
    <x v="0"/>
    <n v="0"/>
    <n v="0"/>
    <n v="0"/>
    <n v="0"/>
    <n v="0"/>
    <n v="1"/>
    <n v="2249.3115070065364"/>
    <n v="-1544.537713662749"/>
    <n v="2.1915368140105151"/>
    <n v="2322.4338780338089"/>
    <n v="-1617.6600846900214"/>
    <n v="2.2952897794554201"/>
    <n v="2200.8948703905057"/>
    <n v="-1496.1210770467183"/>
    <n v="2.1228386911896897"/>
    <n v="444.08923981806186"/>
    <n v="260.68455352572551"/>
    <n v="0.36988400531880172"/>
    <n v="440.42443564684538"/>
    <n v="264.34935769694198"/>
    <n v="0.37508397757348627"/>
    <n v="295.50422029463238"/>
    <n v="409.26957304915499"/>
    <n v="0.58071054416961565"/>
    <n v="5.9027214354020723"/>
    <n v="698.87107190838526"/>
    <n v="0.99162465816528633"/>
    <n v="5.8731822256537702"/>
    <n v="698.90061111813361"/>
    <n v="0.99166657120181989"/>
    <n v="5.8840545996059381"/>
    <n v="698.88973874418139"/>
    <n v="0.9916511444449585"/>
    <n v="5.8531283497815334"/>
    <n v="698.92066499400585"/>
    <n v="0.99169502554569822"/>
    <n v="5.8118863615479377"/>
    <n v="698.96190698223938"/>
    <n v="0.9917535435959195"/>
    <n v="5.9089531529922441"/>
    <n v="698.86484019079512"/>
    <n v="0.99161581601245796"/>
  </r>
  <r>
    <x v="864"/>
    <x v="5"/>
    <d v="2018-07-08T00:00:00"/>
    <n v="944.42482953023307"/>
    <n v="1154.2970138702849"/>
    <n v="923.09910769071666"/>
    <n v="6.8277366043514141"/>
    <n v="6.8505760961938211"/>
    <n v="139.91478956003454"/>
    <n v="138.54307593689694"/>
    <n v="139.22214208696505"/>
    <n v="4.9360708019672535"/>
    <n v="4.9410335913093828"/>
    <n v="69.957394780017268"/>
    <n v="69.66180015418621"/>
    <n v="69.749600538096416"/>
    <n v="4.2449116936326945"/>
    <n v="4.2478864107494374"/>
    <x v="864"/>
    <n v="6.4924137232310759"/>
    <x v="1"/>
    <n v="28"/>
    <x v="864"/>
    <n v="16.008719099951364"/>
    <x v="0"/>
    <n v="0"/>
    <n v="0"/>
    <n v="0"/>
    <n v="0"/>
    <n v="0"/>
    <n v="1"/>
    <n v="2258.5072966220387"/>
    <n v="-1598.392520424215"/>
    <n v="2.4213857620802712"/>
    <n v="2328.5153987741719"/>
    <n v="-1668.4006225763483"/>
    <n v="2.5274402009088806"/>
    <n v="2204.8965172771623"/>
    <n v="-1544.7817410793386"/>
    <n v="2.340171431969881"/>
    <n v="446.15183227278419"/>
    <n v="213.96294392503955"/>
    <n v="0.32412991140334507"/>
    <n v="442.8647647200433"/>
    <n v="217.25001147778045"/>
    <n v="0.32910945082779786"/>
    <n v="298.51880050944328"/>
    <n v="361.59597568838046"/>
    <n v="0.54777743011772406"/>
    <n v="5.9038227826920728"/>
    <n v="654.21095341513171"/>
    <n v="0.99105636929278074"/>
    <n v="5.873892091657547"/>
    <n v="654.24088410616616"/>
    <n v="0.99110171093958777"/>
    <n v="5.88720504793727"/>
    <n v="654.22757114988644"/>
    <n v="0.9910815433009289"/>
    <n v="5.8549394330577513"/>
    <n v="654.25983676476596"/>
    <n v="0.99113042209601565"/>
    <n v="5.8130117592282549"/>
    <n v="654.30176443859546"/>
    <n v="0.99119393782894771"/>
    <n v="5.9118258893936613"/>
    <n v="654.2029503084301"/>
    <n v="0.99104424548190695"/>
  </r>
  <r>
    <x v="865"/>
    <x v="5"/>
    <d v="2018-07-15T00:00:00"/>
    <n v="953.86907782553567"/>
    <n v="1794.7569630813432"/>
    <n v="932.33009873116225"/>
    <n v="6.8376869351654745"/>
    <n v="6.860526427046989"/>
    <n v="141.31393745563491"/>
    <n v="139.92850669626591"/>
    <n v="140.61436350783472"/>
    <n v="4.9460211328204213"/>
    <n v="4.9509839221625507"/>
    <n v="699.57394780017262"/>
    <n v="510.60030350637663"/>
    <n v="510.68898189412596"/>
    <n v="6.2357607589037825"/>
    <n v="6.5504715037434824"/>
    <x v="865"/>
    <n v="6.9745031142288418"/>
    <x v="1"/>
    <n v="29"/>
    <x v="865"/>
    <n v="18.019468826889678"/>
    <x v="0"/>
    <n v="0"/>
    <n v="0"/>
    <n v="0"/>
    <n v="0"/>
    <n v="0"/>
    <n v="1"/>
    <n v="2267.7950441336961"/>
    <n v="-1198.7691705957275"/>
    <n v="1.1213659091602433"/>
    <n v="2334.6577347219386"/>
    <n v="-1265.6318611839699"/>
    <n v="1.1839113463131894"/>
    <n v="5842.3935372479373"/>
    <n v="-4773.3676637099688"/>
    <n v="4.4651563464150641"/>
    <n v="448.23505065205393"/>
    <n v="620.79082288591474"/>
    <n v="0.58070701397655744"/>
    <n v="445.32949708397325"/>
    <n v="623.69637645399541"/>
    <n v="0.58342495901418756"/>
    <n v="3038.7722157725802"/>
    <n v="-1969.7463422346116"/>
    <n v="1.842561897698215"/>
    <n v="5.9049241299820734"/>
    <n v="1063.1209494079867"/>
    <n v="0.99447635059529527"/>
    <n v="5.8746019576613238"/>
    <n v="1063.1512715803074"/>
    <n v="0.99450471489691905"/>
    <n v="6.6162436569061267"/>
    <n v="1062.4096298810625"/>
    <n v="0.99381096022025217"/>
    <n v="6.6259305461198039"/>
    <n v="1062.3999429918488"/>
    <n v="0.99380189880326175"/>
    <n v="6.6837649999925981"/>
    <n v="1062.3421085379762"/>
    <n v="0.99374779865909846"/>
    <n v="6.10533215000188"/>
    <n v="1062.9205413879668"/>
    <n v="0.99428888270982985"/>
  </r>
  <r>
    <x v="866"/>
    <x v="5"/>
    <d v="2018-07-22T00:00:00"/>
    <n v="963.40776860379083"/>
    <n v="1805.7087932341547"/>
    <n v="941.65339969295076"/>
    <n v="6.8476372659915379"/>
    <n v="6.8704767579001569"/>
    <n v="142.72707683019127"/>
    <n v="141.32779176322859"/>
    <n v="142.02050714291309"/>
    <n v="4.9559714636735901"/>
    <n v="4.9609342530157186"/>
    <n v="699.57394780017262"/>
    <n v="642.88185451203378"/>
    <n v="699.57394780017262"/>
    <n v="6.5504715037434824"/>
    <n v="6.5504715037434824"/>
    <x v="866"/>
    <n v="6.8893674337384958"/>
    <x v="1"/>
    <n v="30"/>
    <x v="866"/>
    <n v="18.35408023340861"/>
    <x v="0"/>
    <n v="0"/>
    <n v="0"/>
    <n v="0"/>
    <n v="0"/>
    <n v="0"/>
    <n v="1"/>
    <n v="2277.1756691204696"/>
    <n v="-1295.3954893863452"/>
    <n v="1.3194353645814596"/>
    <n v="2340.8614940291827"/>
    <n v="-1359.0813142950583"/>
    <n v="1.3843030673761523"/>
    <n v="5842.3935372479373"/>
    <n v="-4860.6133575138128"/>
    <n v="4.9508163414239172"/>
    <n v="450.33910121511616"/>
    <n v="531.44107851900822"/>
    <n v="0.54130353157356226"/>
    <n v="447.81887677154248"/>
    <n v="533.96130296258184"/>
    <n v="0.54387052619781318"/>
    <n v="3038.7722157725802"/>
    <n v="-2056.9920360384558"/>
    <n v="2.0951655762652588"/>
    <n v="5.9060254772720739"/>
    <n v="975.87415425685219"/>
    <n v="0.99398437084065849"/>
    <n v="5.8753118236650996"/>
    <n v="975.90486791045919"/>
    <n v="0.99401565447648754"/>
    <n v="6.6162436569061267"/>
    <n v="975.16393607721818"/>
    <n v="0.99326097247278111"/>
    <n v="6.7460796444771356"/>
    <n v="975.03410008964715"/>
    <n v="0.99312872699639942"/>
    <n v="6.8186822654038366"/>
    <n v="974.96149746872049"/>
    <n v="0.99305477702019773"/>
    <n v="6.137533771697945"/>
    <n v="975.6426459624264"/>
    <n v="0.99374856622858287"/>
  </r>
  <r>
    <x v="867"/>
    <x v="5"/>
    <d v="2018-07-29T00:00:00"/>
    <n v="973.04184628982898"/>
    <n v="1816.7701416884947"/>
    <n v="951.06993367201414"/>
    <n v="6.8575875968259208"/>
    <n v="6.8804270887533256"/>
    <n v="144.15434759849319"/>
    <n v="142.7410696808609"/>
    <n v="143.44071221434223"/>
    <n v="4.965921794526758"/>
    <n v="4.9708845838688873"/>
    <n v="699.57394780017262"/>
    <n v="682.56631981373096"/>
    <n v="699.57394780017262"/>
    <n v="6.5504715037434824"/>
    <n v="6.5504715037434824"/>
    <x v="867"/>
    <n v="7.0374905090036144"/>
    <x v="1"/>
    <n v="31"/>
    <x v="867"/>
    <n v="18.37398089509616"/>
    <x v="0"/>
    <n v="0"/>
    <n v="0"/>
    <n v="0"/>
    <n v="0"/>
    <n v="0"/>
    <n v="1"/>
    <n v="2286.6501003571111"/>
    <n v="-1148.1232046848822"/>
    <n v="1.0084287064707307"/>
    <n v="2347.1272909294998"/>
    <n v="-1208.600395257271"/>
    <n v="1.0615475135909442"/>
    <n v="5842.3935372479373"/>
    <n v="-4703.8666415757089"/>
    <n v="4.1315375679363022"/>
    <n v="452.4641922838091"/>
    <n v="686.06270338841978"/>
    <n v="0.60258805127598036"/>
    <n v="450.33315025598745"/>
    <n v="688.19374541624143"/>
    <n v="0.60445980506231789"/>
    <n v="3038.7722157725802"/>
    <n v="-1900.2453201003514"/>
    <n v="1.6690385860216113"/>
    <n v="5.9071268245620745"/>
    <n v="1132.6197688476668"/>
    <n v="0.99481160537619595"/>
    <n v="5.8760216896688764"/>
    <n v="1132.6508739825599"/>
    <n v="0.99483892588571698"/>
    <n v="6.6162436569061267"/>
    <n v="1131.9106520153227"/>
    <n v="0.99418876823897984"/>
    <n v="6.7440270290952462"/>
    <n v="1131.7828686431337"/>
    <n v="0.9940765325310007"/>
    <n v="6.8154394010321502"/>
    <n v="1131.7114562711968"/>
    <n v="0.99401380904839498"/>
    <n v="6.139448929300702"/>
    <n v="1132.3874467429282"/>
    <n v="0.9946075503770373"/>
  </r>
  <r>
    <x v="868"/>
    <x v="5"/>
    <d v="2018-08-05T00:00:00"/>
    <n v="982.77226475272721"/>
    <n v="1827.9421036273779"/>
    <n v="960.58063299622802"/>
    <n v="6.8675379276660697"/>
    <n v="6.8903774196064935"/>
    <n v="145.59589107447812"/>
    <n v="144.16848037766951"/>
    <n v="144.87511933648565"/>
    <n v="4.9758721253799258"/>
    <n v="4.9808349147220552"/>
    <n v="699.57394780017262"/>
    <n v="694.47165940424009"/>
    <n v="699.57394780017262"/>
    <n v="6.5504715037434824"/>
    <n v="6.5504715037434824"/>
    <x v="868"/>
    <n v="7.0366606258107813"/>
    <x v="1"/>
    <n v="32"/>
    <x v="868"/>
    <n v="18.393881556789481"/>
    <x v="0"/>
    <n v="0"/>
    <n v="0"/>
    <n v="0"/>
    <n v="0"/>
    <n v="0"/>
    <n v="1"/>
    <n v="2296.219275906119"/>
    <n v="-1158.636832622411"/>
    <n v="1.0185080118482912"/>
    <n v="2353.4557457988194"/>
    <n v="-1215.8733025151114"/>
    <n v="1.0688221409302094"/>
    <n v="5842.3935372479373"/>
    <n v="-4704.8110939642293"/>
    <n v="4.1357979122668915"/>
    <n v="454.61053426318898"/>
    <n v="682.97190902051898"/>
    <n v="0.60037135159107657"/>
    <n v="452.87256647527681"/>
    <n v="684.7098768084312"/>
    <n v="0.601899124631328"/>
    <n v="3038.7722157725802"/>
    <n v="-1901.1897724888722"/>
    <n v="1.6712544956310686"/>
    <n v="5.9082281718520751"/>
    <n v="1131.674215111856"/>
    <n v="0.99480632968033733"/>
    <n v="5.8767315556726523"/>
    <n v="1131.7057117280353"/>
    <n v="0.99483401700653085"/>
    <n v="6.6162436569061267"/>
    <n v="1130.9661996268019"/>
    <n v="0.99418394359374263"/>
    <n v="6.7419744137133559"/>
    <n v="1130.8404688699948"/>
    <n v="0.99407341907083935"/>
    <n v="6.8121965366594912"/>
    <n v="1130.7702467470485"/>
    <n v="0.99401168981037047"/>
    <n v="6.141364086904014"/>
    <n v="1131.4410791968039"/>
    <n v="0.99460138988328917"/>
  </r>
  <r>
    <x v="869"/>
    <x v="5"/>
    <d v="2018-08-12T00:00:00"/>
    <n v="992.59998740025435"/>
    <n v="1839.2257851856498"/>
    <n v="970.18643931743577"/>
    <n v="6.8774882585102137"/>
    <n v="6.9003277504596614"/>
    <n v="147.05184998522287"/>
    <n v="145.61016518144618"/>
    <n v="146.3238705298505"/>
    <n v="4.9858224562330937"/>
    <n v="4.9907852455752231"/>
    <n v="699.57394780017262"/>
    <n v="698.0432612813928"/>
    <n v="699.57394780017262"/>
    <n v="6.5504715037434824"/>
    <n v="6.5504715037434824"/>
    <x v="869"/>
    <n v="7.0209800134356293"/>
    <x v="1"/>
    <n v="33"/>
    <x v="869"/>
    <n v="18.413782218486787"/>
    <x v="0"/>
    <n v="0"/>
    <n v="0"/>
    <n v="0"/>
    <n v="0"/>
    <n v="0"/>
    <n v="1"/>
    <n v="2305.8841432106169"/>
    <n v="-1186.0005621155221"/>
    <n v="1.059039155619885"/>
    <n v="2359.8474852168329"/>
    <n v="-1239.9639041217381"/>
    <n v="1.1072257197567099"/>
    <n v="5842.3935372479373"/>
    <n v="-4722.5099561528423"/>
    <n v="4.2169650809014145"/>
    <n v="456.77833966236261"/>
    <n v="663.1052414327321"/>
    <n v="0.59211979943871018"/>
    <n v="455.43737685675904"/>
    <n v="664.44620423833567"/>
    <n v="0.59331721212360045"/>
    <n v="3038.7722157725802"/>
    <n v="-1918.8886346774855"/>
    <n v="1.7134715313899609"/>
    <n v="5.9093295191420756"/>
    <n v="1113.9742515759526"/>
    <n v="0.99472326443668047"/>
    <n v="5.877441421676429"/>
    <n v="1114.0061396734184"/>
    <n v="0.99475173891206703"/>
    <n v="6.6162436569061267"/>
    <n v="1113.2673374381886"/>
    <n v="0.99409202548497377"/>
    <n v="6.7399217983314657"/>
    <n v="1113.1436592967634"/>
    <n v="0.99398158709341855"/>
    <n v="6.8089536722861581"/>
    <n v="1113.0746274228086"/>
    <n v="0.99391994508426673"/>
    <n v="6.1432792445077098"/>
    <n v="1113.740301850587"/>
    <n v="0.99451435903855245"/>
  </r>
  <r>
    <x v="870"/>
    <x v="5"/>
    <d v="2018-08-19T00:00:00"/>
    <n v="1002.525987274257"/>
    <n v="1850.6223035595046"/>
    <n v="979.88830370448204"/>
    <n v="6.8874385893571279"/>
    <n v="6.9102780813128293"/>
    <n v="148.52236848507511"/>
    <n v="147.06626683326064"/>
    <n v="147.78710923514899"/>
    <n v="4.9957727870862625"/>
    <n v="5.0007355764283909"/>
    <n v="699.57394780017262"/>
    <n v="699.11474184453868"/>
    <n v="699.57394780017262"/>
    <n v="6.5504715037434824"/>
    <n v="6.5504715037434824"/>
    <x v="870"/>
    <n v="7.0464201046605401"/>
    <x v="1"/>
    <n v="34"/>
    <x v="870"/>
    <n v="18.433682880186872"/>
    <x v="0"/>
    <n v="0"/>
    <n v="0"/>
    <n v="0"/>
    <n v="0"/>
    <n v="0"/>
    <n v="1"/>
    <n v="2315.6456591881597"/>
    <n v="-1166.9066515350651"/>
    <n v="1.0158152929089501"/>
    <n v="2366.3031420290258"/>
    <n v="-1217.5641343759312"/>
    <n v="1.0599136324824976"/>
    <n v="5842.3935372479373"/>
    <n v="-4693.6545295948426"/>
    <n v="4.0859189931959463"/>
    <n v="458.96782311552801"/>
    <n v="689.77118453756657"/>
    <n v="0.60045944286926245"/>
    <n v="458.02783534205616"/>
    <n v="690.71117231103847"/>
    <n v="0.60127772079593633"/>
    <n v="3038.7722157725802"/>
    <n v="-1890.0332081194856"/>
    <n v="1.6453112460948596"/>
    <n v="5.9104308664320762"/>
    <n v="1142.8285767866626"/>
    <n v="0.99485485316764222"/>
    <n v="5.8781512876802058"/>
    <n v="1142.8608563654145"/>
    <n v="0.99488295317864295"/>
    <n v="6.6162436569061267"/>
    <n v="1142.1227639961885"/>
    <n v="0.99424042918989641"/>
    <n v="6.7378691829495754"/>
    <n v="1142.001138470145"/>
    <n v="0.99413455176671039"/>
    <n v="6.8057108079123578"/>
    <n v="1141.9332968451822"/>
    <n v="0.99407549429193953"/>
    <n v="6.1451944021116729"/>
    <n v="1142.593813250983"/>
    <n v="0.99465048687197755"/>
  </r>
  <r>
    <x v="871"/>
    <x v="5"/>
    <d v="2018-08-26T00:00:00"/>
    <n v="1012.5512471469997"/>
    <n v="1862.1327871170981"/>
    <n v="989.6871867372372"/>
    <n v="6.8973889202059615"/>
    <n v="6.920228412165998"/>
    <n v="150.00759216992589"/>
    <n v="148.53692950159325"/>
    <n v="149.2649803275005"/>
    <n v="5.0057231179394304"/>
    <n v="5.0106859072815597"/>
    <n v="699.57394780017262"/>
    <n v="699.43618601348237"/>
    <n v="699.57394780017262"/>
    <n v="6.5504715037434824"/>
    <n v="6.5504715037434824"/>
    <x v="871"/>
    <n v="6.9572051239776496"/>
    <x v="1"/>
    <n v="35"/>
    <x v="871"/>
    <n v="18.453583541888875"/>
    <x v="0"/>
    <n v="0"/>
    <n v="0"/>
    <n v="0"/>
    <n v="0"/>
    <n v="0"/>
    <n v="1"/>
    <n v="2325.5047903254781"/>
    <n v="-1274.8118969389805"/>
    <n v="1.213305909807882"/>
    <n v="2372.8233554093413"/>
    <n v="-1322.1304620228436"/>
    <n v="1.258341490976943"/>
    <n v="5842.3935372479373"/>
    <n v="-4791.7006438614399"/>
    <n v="4.5605149459203691"/>
    <n v="461.17920140322508"/>
    <n v="589.51369198327257"/>
    <n v="0.56107136128351043"/>
    <n v="460.64419841220626"/>
    <n v="590.04869497429138"/>
    <n v="0.56158055192750012"/>
    <n v="3038.7722157725802"/>
    <n v="-1988.0793223860826"/>
    <n v="1.8921602448249997"/>
    <n v="5.9115322137220776"/>
    <n v="1044.7813611727756"/>
    <n v="0.99437368211878874"/>
    <n v="5.8788611536839817"/>
    <n v="1044.8140322328136"/>
    <n v="0.99440477689466822"/>
    <n v="6.6162436569061267"/>
    <n v="1044.0766497295915"/>
    <n v="0.99370297096463533"/>
    <n v="6.7358165675676851"/>
    <n v="1043.9570768189299"/>
    <n v="0.99358916710109502"/>
    <n v="6.8024679435382343"/>
    <n v="1043.8904254429594"/>
    <n v="0.99352573146125212"/>
    <n v="6.1471095597158207"/>
    <n v="1044.5457838267819"/>
    <n v="0.99414947069842363"/>
  </r>
  <r>
    <x v="872"/>
    <x v="5"/>
    <d v="2018-09-02T00:00:00"/>
    <n v="1022.6767596184695"/>
    <n v="1873.7583755102673"/>
    <n v="999.58405860160678"/>
    <n v="6.9073392510561256"/>
    <n v="6.9301787430191659"/>
    <n v="151.50766809162513"/>
    <n v="150.02229879660919"/>
    <n v="150.75763013077551"/>
    <n v="5.0156734487925982"/>
    <n v="5.0206362381347276"/>
    <n v="699.57394780017262"/>
    <n v="699.53261926416553"/>
    <n v="699.57394780017262"/>
    <n v="6.5504715037434824"/>
    <n v="6.5504715037434824"/>
    <x v="872"/>
    <n v="7.0883610100063352"/>
    <x v="1"/>
    <n v="36"/>
    <x v="872"/>
    <n v="18.473484203592207"/>
    <x v="0"/>
    <n v="0"/>
    <n v="0"/>
    <n v="0"/>
    <n v="0"/>
    <n v="0"/>
    <n v="1"/>
    <n v="2335.4625127741697"/>
    <n v="-1137.5197382728991"/>
    <n v="0.9495609994780202"/>
    <n v="2379.4087709234595"/>
    <n v="-1181.4659964221889"/>
    <n v="0.98624577197692831"/>
    <n v="5842.3935372479373"/>
    <n v="-4644.4507627466664"/>
    <n v="3.8770222264417025"/>
    <n v="463.4126934737991"/>
    <n v="734.53008102747151"/>
    <n v="0.61315957378120356"/>
    <n v="463.2867251130578"/>
    <n v="734.65604938821275"/>
    <n v="0.61326472768623352"/>
    <n v="3038.7722157725802"/>
    <n v="-1840.8294412713096"/>
    <n v="1.536658912641037"/>
    <n v="5.9126335610120782"/>
    <n v="1192.0301409402584"/>
    <n v="0.9950643439011736"/>
    <n v="5.8795710196877584"/>
    <n v="1192.0632034815828"/>
    <n v="0.9950919433341584"/>
    <n v="6.6162436569061267"/>
    <n v="1191.3265308443645"/>
    <n v="0.99447699523071076"/>
    <n v="6.7337639521857948"/>
    <n v="1191.2090105490847"/>
    <n v="0.99437889347010811"/>
    <n v="6.7992250791638842"/>
    <n v="1191.1435494221066"/>
    <n v="0.99432424885070603"/>
    <n v="6.1490247173200956"/>
    <n v="1191.7937497839505"/>
    <n v="0.99486701297574076"/>
  </r>
  <r>
    <x v="873"/>
    <x v="5"/>
    <d v="2018-09-09T00:00:00"/>
    <n v="1032.9035272146543"/>
    <n v="1262.4376443734664"/>
    <n v="1009.5798991855211"/>
    <n v="6.9172895819072124"/>
    <n v="6.9401290738723338"/>
    <n v="153.02274477254136"/>
    <n v="151.52252178457528"/>
    <n v="152.26520643208323"/>
    <n v="5.0256237796457661"/>
    <n v="5.0305865689878955"/>
    <n v="76.511372386270679"/>
    <n v="263.41774644963914"/>
    <n v="263.43014501044127"/>
    <n v="5.5737882285103524"/>
    <n v="4.3374393884279501"/>
    <x v="873"/>
    <n v="6.7110364657593564"/>
    <x v="1"/>
    <n v="37"/>
    <x v="873"/>
    <n v="17.516701590063331"/>
    <x v="0"/>
    <n v="0"/>
    <n v="0"/>
    <n v="0"/>
    <n v="0"/>
    <n v="0"/>
    <n v="1"/>
    <n v="2345.5198124473482"/>
    <n v="-1524.0982387198524"/>
    <n v="1.8554397491700987"/>
    <n v="2386.0600405927189"/>
    <n v="-1564.6384668652231"/>
    <n v="1.9047934908321358"/>
    <n v="2242.7609506332192"/>
    <n v="-1421.3393769057234"/>
    <n v="1.7303409386435822"/>
    <n v="465.66852046507887"/>
    <n v="355.75305326241681"/>
    <n v="0.43309436304193893"/>
    <n v="465.95567708091784"/>
    <n v="355.46589664657785"/>
    <n v="0.43274477809673728"/>
    <n v="327.04339922424089"/>
    <n v="494.3781745032548"/>
    <n v="0.60185681788199952"/>
    <n v="5.9137349083020787"/>
    <n v="815.50783881919358"/>
    <n v="0.9928006092152335"/>
    <n v="5.8802808856915343"/>
    <n v="815.54129284180419"/>
    <n v="0.99284133619840587"/>
    <n v="5.9155590829192608"/>
    <n v="815.50601464457645"/>
    <n v="0.99279838846199853"/>
    <n v="6.3524666749328382"/>
    <n v="815.0691070525628"/>
    <n v="0.99226649642752107"/>
    <n v="6.3672117000413575"/>
    <n v="815.05436202745432"/>
    <n v="0.99224854580925137"/>
    <n v="6.0569479047369406"/>
    <n v="815.36462582275874"/>
    <n v="0.99262626147344613"/>
  </r>
  <r>
    <x v="874"/>
    <x v="5"/>
    <d v="2018-09-16T00:00:00"/>
    <n v="1043.2325624868008"/>
    <n v="1275.0620208172011"/>
    <n v="1019.6756981759049"/>
    <n v="6.927239912758937"/>
    <n v="6.9500794047255017"/>
    <n v="154.55297222026678"/>
    <n v="153.03774700242104"/>
    <n v="153.78785849640406"/>
    <n v="5.035574110498934"/>
    <n v="5.0405368998410633"/>
    <n v="77.276486110133391"/>
    <n v="133.11886421198511"/>
    <n v="77.04695199297457"/>
    <n v="4.344415002164375"/>
    <n v="4.3473897192811179"/>
    <x v="874"/>
    <n v="6.7278880253519526"/>
    <x v="1"/>
    <n v="38"/>
    <x v="874"/>
    <n v="16.307229025422245"/>
    <x v="0"/>
    <n v="0"/>
    <n v="0"/>
    <n v="0"/>
    <n v="0"/>
    <n v="0"/>
    <n v="1"/>
    <n v="2355.6776851172585"/>
    <n v="-1520.2965872578827"/>
    <n v="1.8198838723470883"/>
    <n v="2392.7778229586711"/>
    <n v="-1557.3967250992953"/>
    <n v="1.8642949057502618"/>
    <n v="2247.1812583223027"/>
    <n v="-1411.8001604629269"/>
    <n v="1.6900073081382825"/>
    <n v="467.94690572627144"/>
    <n v="367.43419213310437"/>
    <n v="0.43984020356055092"/>
    <n v="468.65131856845653"/>
    <n v="366.72977929091928"/>
    <n v="0.43899698021734851"/>
    <n v="330.37337122834793"/>
    <n v="505.00772663102788"/>
    <n v="0.6045237651714721"/>
    <n v="5.9148362555920793"/>
    <n v="829.46626160378378"/>
    <n v="0.99291959529519103"/>
    <n v="5.880990751695311"/>
    <n v="829.50010710768049"/>
    <n v="0.99296011034153742"/>
    <n v="5.9187095312505926"/>
    <n v="829.46238832812526"/>
    <n v="0.99291495875784486"/>
    <n v="5.8730502658199324"/>
    <n v="829.50804759355583"/>
    <n v="0.99296961556723107"/>
    <n v="5.8242657359571846"/>
    <n v="829.55683212341864"/>
    <n v="0.99302801350080627"/>
    <n v="5.940553253450183"/>
    <n v="829.44054460592565"/>
    <n v="0.99288881054566291"/>
  </r>
  <r>
    <x v="875"/>
    <x v="5"/>
    <d v="2018-09-23T00:00:00"/>
    <n v="1053.6648881116687"/>
    <n v="1287.8126410253728"/>
    <n v="1029.872455156634"/>
    <n v="6.9371902436111057"/>
    <n v="6.9600297355786696"/>
    <n v="156.09850194246945"/>
    <n v="154.56812447244525"/>
    <n v="155.32573708136812"/>
    <n v="5.0455244413521028"/>
    <n v="5.0504872306942312"/>
    <n v="78.049250971234727"/>
    <n v="94.570134943459834"/>
    <n v="77.817421512904332"/>
    <n v="4.3543653330175438"/>
    <n v="4.3573400501342867"/>
    <x v="875"/>
    <n v="6.6060308798422449"/>
    <x v="1"/>
    <n v="39"/>
    <x v="875"/>
    <n v="16.337080017980753"/>
    <x v="0"/>
    <n v="0"/>
    <n v="0"/>
    <n v="0"/>
    <n v="0"/>
    <n v="0"/>
    <n v="1"/>
    <n v="2365.9371365138677"/>
    <n v="-1626.3952813366425"/>
    <n v="2.1991930138246065"/>
    <n v="2399.5627831482825"/>
    <n v="-1660.0209279710573"/>
    <n v="2.2446612268797779"/>
    <n v="2251.6457690882771"/>
    <n v="-1512.1039139110519"/>
    <n v="2.0446495398812665"/>
    <n v="470.24807484007584"/>
    <n v="269.29378033714937"/>
    <n v="0.3641359558650204"/>
    <n v="471.37391647087065"/>
    <n v="268.16793870635456"/>
    <n v="0.36261360574661494"/>
    <n v="333.73664295249603"/>
    <n v="405.80521222472919"/>
    <n v="0.54872514568831432"/>
    <n v="5.9159376028820798"/>
    <n v="733.62591757434313"/>
    <n v="0.99200053714138414"/>
    <n v="5.8817006176990869"/>
    <n v="733.66015455952618"/>
    <n v="0.99204683199940114"/>
    <n v="5.9218599795819244"/>
    <n v="733.61999519764333"/>
    <n v="0.99199252897165269"/>
    <n v="5.8748613490961512"/>
    <n v="733.66699382812908"/>
    <n v="0.99205607997982981"/>
    <n v="5.8253911336281536"/>
    <n v="733.71646404359706"/>
    <n v="0.99212297303682406"/>
    <n v="5.9434259898569337"/>
    <n v="733.59842918736831"/>
    <n v="0.99196336766032989"/>
  </r>
  <r>
    <x v="876"/>
    <x v="5"/>
    <d v="2018-09-30T00:00:00"/>
    <n v="1064.2015369927853"/>
    <n v="1300.6907674356266"/>
    <n v="1040.1711797074795"/>
    <n v="6.9471405744635808"/>
    <n v="6.9699800664318383"/>
    <n v="157.65948696189415"/>
    <n v="156.1138057171697"/>
    <n v="156.87899445218181"/>
    <n v="5.0554747722052706"/>
    <n v="5.0604375615474"/>
    <n v="78.829743480947073"/>
    <n v="83.5518609197009"/>
    <n v="78.595595728033373"/>
    <n v="4.3643156638707117"/>
    <n v="4.3672903809874546"/>
    <x v="876"/>
    <n v="6.7526098237981742"/>
    <x v="1"/>
    <n v="40"/>
    <x v="876"/>
    <n v="16.366931010539563"/>
    <x v="0"/>
    <n v="0"/>
    <n v="0"/>
    <n v="0"/>
    <n v="0"/>
    <n v="0"/>
    <n v="1"/>
    <n v="2376.2991824244432"/>
    <n v="-1520.0085659087804"/>
    <n v="1.775108282855949"/>
    <n v="2406.4155929397903"/>
    <n v="-1550.1249764241275"/>
    <n v="1.8102790647546156"/>
    <n v="2256.1549249619115"/>
    <n v="-1399.8643084462487"/>
    <n v="1.6348004771352567"/>
    <n v="472.57225564501834"/>
    <n v="383.71836087064457"/>
    <n v="0.44811697508964327"/>
    <n v="474.12374035230886"/>
    <n v="382.16687616335406"/>
    <n v="0.44630510809336144"/>
    <n v="337.13354739388558"/>
    <n v="519.15706912177734"/>
    <n v="0.60628606586194111"/>
    <n v="5.9170389501720804"/>
    <n v="850.37357756549079"/>
    <n v="0.99308991732941188"/>
    <n v="5.8824104837028637"/>
    <n v="850.40820603196005"/>
    <n v="0.99313035741575795"/>
    <n v="5.9250104279132572"/>
    <n v="850.36560608774971"/>
    <n v="0.99308060801597631"/>
    <n v="5.8766724323723691"/>
    <n v="850.41394408329052"/>
    <n v="0.99313705847170763"/>
    <n v="5.8265165312990685"/>
    <n v="850.46409998436388"/>
    <n v="0.99319563192808569"/>
    <n v="5.9462987262637137"/>
    <n v="850.34431778939916"/>
    <n v="0.99305574694902077"/>
  </r>
  <r>
    <x v="877"/>
    <x v="5"/>
    <d v="2018-10-07T00:00:00"/>
    <n v="1074.8435523627131"/>
    <n v="1313.6976751099828"/>
    <n v="1050.5728915040495"/>
    <n v="6.9570909053162682"/>
    <n v="6.9799303972850062"/>
    <n v="159.2360818315131"/>
    <n v="157.67494377434139"/>
    <n v="158.44778439670364"/>
    <n v="5.0654251030584385"/>
    <n v="5.0703878924005679"/>
    <n v="79.618040915756552"/>
    <n v="80.798186916939855"/>
    <n v="79.38155168531371"/>
    <n v="4.3742659947238796"/>
    <n v="4.3772407118406225"/>
    <x v="877"/>
    <n v="5.6290499804793566"/>
    <x v="1"/>
    <n v="41"/>
    <x v="877"/>
    <n v="16.396782003098586"/>
    <x v="0"/>
    <n v="0"/>
    <n v="0"/>
    <n v="0"/>
    <n v="0"/>
    <n v="0"/>
    <n v="1"/>
    <n v="2386.7648487941242"/>
    <n v="-2108.367339900864"/>
    <n v="7.5732263132757662"/>
    <n v="2413.3369308292131"/>
    <n v="-2134.9394219359529"/>
    <n v="7.6686728642909801"/>
    <n v="2260.7091723942822"/>
    <n v="-1982.3116635010217"/>
    <n v="7.1204360677704708"/>
    <n v="474.91967825801032"/>
    <n v="-196.52216936474991"/>
    <n v="0.70590491325156901"/>
    <n v="476.90106247256148"/>
    <n v="-198.50355357930107"/>
    <n v="0.71302201793554387"/>
    <n v="340.56442087968912"/>
    <n v="-62.166911986428715"/>
    <n v="0.2233026877056718"/>
    <n v="5.9181402974620809"/>
    <n v="272.47936859579835"/>
    <n v="0.97874212193568466"/>
    <n v="5.8831203497066404"/>
    <n v="272.51438854355376"/>
    <n v="0.97886791310348154"/>
    <n v="5.928160876244589"/>
    <n v="272.46934801701582"/>
    <n v="0.97870612815534397"/>
    <n v="5.878483515648588"/>
    <n v="272.5190253776118"/>
    <n v="0.97888456854726213"/>
    <n v="5.8276419289699488"/>
    <n v="272.56986696429044"/>
    <n v="0.97906719082316096"/>
    <n v="5.949171462670515"/>
    <n v="272.4483374305899"/>
    <n v="0.97863065841960728"/>
  </r>
  <r>
    <x v="878"/>
    <x v="5"/>
    <d v="2018-10-14T00:00:00"/>
    <n v="1085.5919878863403"/>
    <n v="1326.8346518610826"/>
    <n v="1061.0786204187366"/>
    <n v="6.967041236169103"/>
    <n v="6.9898807281381741"/>
    <n v="160.82844264982822"/>
    <n v="159.2516932120848"/>
    <n v="160.03226224067066"/>
    <n v="5.0753754339116073"/>
    <n v="5.0803382232537357"/>
    <n v="80.414221324914109"/>
    <n v="80.529411002521826"/>
    <n v="80.175367202166839"/>
    <n v="4.3842163255770474"/>
    <n v="4.3871910426937903"/>
    <x v="878"/>
    <n v="5.4634557718235666"/>
    <x v="1"/>
    <n v="42"/>
    <x v="878"/>
    <n v="16.426632995657759"/>
    <x v="0"/>
    <n v="0"/>
    <n v="0"/>
    <n v="0"/>
    <n v="0"/>
    <n v="0"/>
    <n v="1"/>
    <n v="2397.3351718275026"/>
    <n v="-2161.4238989799619"/>
    <n v="9.162020419332805"/>
    <n v="2420.3274820975303"/>
    <n v="-2184.4162092499896"/>
    <n v="9.2594821047898055"/>
    <n v="2265.3089623009764"/>
    <n v="-2029.3976894534355"/>
    <n v="8.6023769231449432"/>
    <n v="477.2905750971322"/>
    <n v="-241.37930224959135"/>
    <n v="1.0231783302936279"/>
    <n v="479.70615781401654"/>
    <n v="-243.79488496647568"/>
    <n v="1.0334176998995281"/>
    <n v="344.02960310035058"/>
    <n v="-108.11833025280973"/>
    <n v="0.45830082194792732"/>
    <n v="5.9192416447520824"/>
    <n v="229.99203120278878"/>
    <n v="0.97490903434454601"/>
    <n v="5.8838302157104163"/>
    <n v="230.02744263183044"/>
    <n v="0.97505913920648934"/>
    <n v="5.9313113245759217"/>
    <n v="229.97996152296494"/>
    <n v="0.97485787239845434"/>
    <n v="5.880294598924805"/>
    <n v="230.03097824861607"/>
    <n v="0.9750741262681204"/>
    <n v="5.8287673266408042"/>
    <n v="230.08250552090004"/>
    <n v="0.97529254428461465"/>
    <n v="5.9520441990773296"/>
    <n v="229.95922864846352"/>
    <n v="0.97476998819414673"/>
  </r>
  <r>
    <x v="879"/>
    <x v="5"/>
    <d v="2018-10-21T00:00:00"/>
    <n v="1096.4479077652038"/>
    <n v="1340.1029983796934"/>
    <n v="1071.6894066226769"/>
    <n v="6.9769915670220408"/>
    <n v="6.9998310589913419"/>
    <n v="162.43672707632649"/>
    <n v="160.84421014420565"/>
    <n v="161.63258486307734"/>
    <n v="5.0853257647647752"/>
    <n v="5.0902885541069036"/>
    <n v="81.218363538163231"/>
    <n v="81.011677777470808"/>
    <n v="80.977120874188486"/>
    <n v="4.3941666564302153"/>
    <n v="4.3971413735469582"/>
    <x v="879"/>
    <n v="5.5415500061805592"/>
    <x v="1"/>
    <n v="43"/>
    <x v="879"/>
    <n v="16.45648398821703"/>
    <x v="0"/>
    <n v="0"/>
    <n v="0"/>
    <n v="0"/>
    <n v="0"/>
    <n v="0"/>
    <n v="1"/>
    <n v="2408.0111980912143"/>
    <n v="-2152.9381400669317"/>
    <n v="8.4404764530716374"/>
    <n v="2427.3879388785308"/>
    <n v="-2172.3148808542483"/>
    <n v="8.5164419075865236"/>
    <n v="2269.9547501067377"/>
    <n v="-2014.8816920824552"/>
    <n v="7.8992336850042477"/>
    <n v="479.68518090464534"/>
    <n v="-224.61212288036285"/>
    <n v="0.88057956657649117"/>
    <n v="482.5393041088862"/>
    <n v="-227.46624608460371"/>
    <n v="0.89176900079721211"/>
    <n v="347.52943714321862"/>
    <n v="-92.456379118936127"/>
    <n v="0.36247018730662822"/>
    <n v="5.9203429920420829"/>
    <n v="249.15271503224039"/>
    <n v="0.97678961848068446"/>
    <n v="5.8845400817141931"/>
    <n v="249.1885179425683"/>
    <n v="0.97692998183620794"/>
    <n v="5.9344617729072535"/>
    <n v="249.13859625137525"/>
    <n v="0.9767342665710218"/>
    <n v="5.8821056822010238"/>
    <n v="249.19095234208146"/>
    <n v="0.9769395257666097"/>
    <n v="5.829892724311641"/>
    <n v="249.24316529997085"/>
    <n v="0.97714422381780264"/>
    <n v="5.9549169354841549"/>
    <n v="249.11814108879832"/>
    <n v="0.97665407322274989"/>
  </r>
  <r>
    <x v="880"/>
    <x v="5"/>
    <d v="2018-10-28T00:00:00"/>
    <n v="1107.412386842856"/>
    <n v="1353.5040283634905"/>
    <n v="1082.4063006887307"/>
    <n v="6.9869418978750488"/>
    <n v="7.0097813898445107"/>
    <n v="164.06109434708978"/>
    <n v="162.4526522456477"/>
    <n v="163.24891071170813"/>
    <n v="5.095276095617943"/>
    <n v="5.1002388849600724"/>
    <n v="82.030547173544889"/>
    <n v="81.724886354722656"/>
    <n v="81.786892082930393"/>
    <n v="4.4041169872833841"/>
    <n v="4.407091704400127"/>
    <x v="880"/>
    <n v="5.5883698401589186"/>
    <x v="1"/>
    <n v="44"/>
    <x v="880"/>
    <n v="16.486334980776377"/>
    <x v="0"/>
    <n v="0"/>
    <n v="0"/>
    <n v="0"/>
    <n v="0"/>
    <n v="0"/>
    <n v="1"/>
    <n v="2418.7939846175632"/>
    <n v="-2151.4944612092841"/>
    <n v="8.0490022345570882"/>
    <n v="2434.5190002273407"/>
    <n v="-2167.2194768190616"/>
    <n v="8.1078314288978461"/>
    <n v="2274.6469957905565"/>
    <n v="-2007.3474723822774"/>
    <n v="7.509730832240245"/>
    <n v="482.10373277023359"/>
    <n v="-214.80420936195441"/>
    <n v="0.80360865078632304"/>
    <n v="485.40078186670462"/>
    <n v="-218.10125845842543"/>
    <n v="0.81594331212215732"/>
    <n v="351.06426952651549"/>
    <n v="-83.764746118236303"/>
    <n v="0.31337409453698195"/>
    <n v="5.9214443393320835"/>
    <n v="261.3780790689471"/>
    <n v="0.97784715713732295"/>
    <n v="5.8852499477179689"/>
    <n v="261.41427346056122"/>
    <n v="0.9779825647547874"/>
    <n v="5.9376122212385862"/>
    <n v="261.36191118704062"/>
    <n v="0.97778667112634787"/>
    <n v="5.8839167654772417"/>
    <n v="261.41560664280195"/>
    <n v="0.97798755235156176"/>
    <n v="5.8310181219824671"/>
    <n v="261.4685052862967"/>
    <n v="0.97818545260525569"/>
    <n v="5.9577896718909864"/>
    <n v="261.34173373638822"/>
    <n v="0.97771118483144126"/>
  </r>
  <r>
    <x v="881"/>
    <x v="5"/>
    <d v="2018-11-04T00:00:00"/>
    <n v="1118.4865107112846"/>
    <n v="1367.0390686471258"/>
    <n v="1093.2303636954966"/>
    <n v="6.9968922287281057"/>
    <n v="7.0197317206976786"/>
    <n v="165.70170529056068"/>
    <n v="164.0771787681042"/>
    <n v="164.88139981882523"/>
    <n v="5.1052264264711109"/>
    <n v="5.1101892158132403"/>
    <n v="82.850852645280341"/>
    <n v="82.513062758113023"/>
    <n v="82.604761003759705"/>
    <n v="4.414067318136552"/>
    <n v="4.4170420352532949"/>
    <x v="881"/>
    <n v="5.527284090155141"/>
    <x v="1"/>
    <n v="45"/>
    <x v="881"/>
    <n v="16.516185973335769"/>
    <x v="0"/>
    <n v="0"/>
    <n v="0"/>
    <n v="0"/>
    <n v="0"/>
    <n v="0"/>
    <n v="1"/>
    <n v="2429.6845990091761"/>
    <n v="-2178.2245590295211"/>
    <n v="8.6623089664892845"/>
    <n v="2441.7213721896392"/>
    <n v="-2190.2613322099842"/>
    <n v="8.7101765051305602"/>
    <n v="2279.3861639312136"/>
    <n v="-2027.9261239515583"/>
    <n v="8.0646059076250491"/>
    <n v="484.54647015447767"/>
    <n v="-233.08643017482248"/>
    <n v="0.92693228790419635"/>
    <n v="488.29087440210117"/>
    <n v="-236.83083442244597"/>
    <n v="0.94182294109874154"/>
    <n v="354.63445023364528"/>
    <n v="-103.17441025399009"/>
    <n v="0.41030141513672547"/>
    <n v="5.922545686622084"/>
    <n v="245.53749429303312"/>
    <n v="0.97644736838862645"/>
    <n v="5.8859598137217457"/>
    <n v="245.57408016593345"/>
    <n v="0.97659286217325836"/>
    <n v="5.9407626695699181"/>
    <n v="245.51927731008527"/>
    <n v="0.97637492354629962"/>
    <n v="5.8857278487534597"/>
    <n v="245.57431213090175"/>
    <n v="0.97659378464574476"/>
    <n v="5.8321435196532843"/>
    <n v="245.62789646000192"/>
    <n v="0.9768068774659977"/>
    <n v="5.9606624082978223"/>
    <n v="245.49937757135737"/>
    <n v="0.97629578676285866"/>
  </r>
  <r>
    <x v="882"/>
    <x v="5"/>
    <d v="2018-11-11T00:00:00"/>
    <n v="1129.6713758183976"/>
    <n v="1380.7094593335969"/>
    <n v="1104.1626673323669"/>
    <n v="7.0068425595811972"/>
    <n v="7.0296820515508465"/>
    <n v="167.3587223434663"/>
    <n v="165.71795055578525"/>
    <n v="166.53021381701348"/>
    <n v="5.1151767573242797"/>
    <n v="5.1201395466664081"/>
    <n v="83.679361171733149"/>
    <n v="83.329471647647097"/>
    <n v="83.430808613797296"/>
    <n v="4.4240176489897198"/>
    <n v="4.4269923661064627"/>
    <x v="882"/>
    <n v="5.6444776688477027"/>
    <x v="1"/>
    <n v="46"/>
    <x v="882"/>
    <n v="16.546036965895198"/>
    <x v="0"/>
    <n v="0"/>
    <n v="0"/>
    <n v="0"/>
    <n v="0"/>
    <n v="0"/>
    <n v="1"/>
    <n v="2440.6841195447041"/>
    <n v="-2157.9582784110444"/>
    <n v="7.6326885075597373"/>
    <n v="2448.9957678715605"/>
    <n v="-2166.2699267379007"/>
    <n v="7.6620867694714496"/>
    <n v="2284.1727237532773"/>
    <n v="-2001.4468826196176"/>
    <n v="7.07910842034926"/>
    <n v="487.01363491256427"/>
    <n v="-204.28779377890459"/>
    <n v="0.72256498719664886"/>
    <n v="491.2098678628517"/>
    <n v="-208.48402672919201"/>
    <n v="0.73740704384580968"/>
    <n v="358.24033274784637"/>
    <n v="-75.514491614186682"/>
    <n v="0.26709440959267294"/>
    <n v="5.9236470339120846"/>
    <n v="276.80219409974762"/>
    <n v="0.97904808768041962"/>
    <n v="5.8866696797255216"/>
    <n v="276.83917145393417"/>
    <n v="0.9791788764121403"/>
    <n v="5.9439131179012499"/>
    <n v="276.78192801575841"/>
    <n v="0.97897640663454155"/>
    <n v="5.8875389320296776"/>
    <n v="276.83830220163003"/>
    <n v="0.97917580187073772"/>
    <n v="5.8332689173240961"/>
    <n v="276.89257221633557"/>
    <n v="0.97936775466319537"/>
    <n v="5.9635351447046627"/>
    <n v="276.76230598895501"/>
    <n v="0.97890700361596805"/>
  </r>
  <r>
    <x v="883"/>
    <x v="5"/>
    <d v="2018-11-18T00:00:00"/>
    <n v="1140.9680895765814"/>
    <n v="1394.5165539269328"/>
    <n v="1115.2042940056313"/>
    <n v="7.0167928904343118"/>
    <n v="7.0396323824040152"/>
    <n v="169.03230956690095"/>
    <n v="167.3751300613431"/>
    <n v="168.19551595518362"/>
    <n v="5.1251270881774476"/>
    <n v="5.130089877519576"/>
    <n v="84.516154783450474"/>
    <n v="84.160149842709458"/>
    <n v="84.265116699935277"/>
    <n v="4.4339679798428886"/>
    <n v="4.4369426969596315"/>
    <x v="883"/>
    <n v="5.5175531320665101"/>
    <x v="1"/>
    <n v="47"/>
    <x v="883"/>
    <n v="16.575887958454651"/>
    <x v="0"/>
    <n v="0"/>
    <n v="0"/>
    <n v="0"/>
    <n v="0"/>
    <n v="0"/>
    <n v="1"/>
    <n v="2451.7936352855877"/>
    <n v="-2202.7686753698235"/>
    <n v="8.8455738577969818"/>
    <n v="2456.3429075103013"/>
    <n v="-2207.3179475945371"/>
    <n v="8.863842196144482"/>
    <n v="2289.0071491735616"/>
    <n v="-2039.9821892577977"/>
    <n v="8.1918783962372625"/>
    <n v="489.50547131823163"/>
    <n v="-240.48051140246761"/>
    <n v="0.96568838514747002"/>
    <n v="494.1580512582097"/>
    <n v="-245.13309134244568"/>
    <n v="0.98437157233301109"/>
    <n v="361.88227408718939"/>
    <n v="-112.85731417142537"/>
    <n v="0.4531967968576357"/>
    <n v="5.9247483812020851"/>
    <n v="243.10021153456194"/>
    <n v="0.97620821469781105"/>
    <n v="5.8873795457292983"/>
    <n v="243.13758037003473"/>
    <n v="0.97635827530011143"/>
    <n v="5.9470635662325826"/>
    <n v="243.07789634953144"/>
    <n v="0.97611860446340704"/>
    <n v="5.8893500153058955"/>
    <n v="243.13560990045812"/>
    <n v="0.97635036256085317"/>
    <n v="5.8343943149949045"/>
    <n v="243.19056560076911"/>
    <n v="0.97657104606313971"/>
    <n v="5.966407881111504"/>
    <n v="243.05855203465251"/>
    <n v="0.97604092423855937"/>
  </r>
  <r>
    <x v="884"/>
    <x v="5"/>
    <d v="2018-11-25T00:00:00"/>
    <n v="1152.377770472347"/>
    <n v="1408.4617194662021"/>
    <n v="1126.356336945646"/>
    <n v="7.0267432212874432"/>
    <n v="7.0495827132571831"/>
    <n v="170.72263266256996"/>
    <n v="169.04888136195655"/>
    <n v="169.87747111473544"/>
    <n v="5.1350774190306154"/>
    <n v="5.1400402083727448"/>
    <n v="85.361316331284982"/>
    <n v="85.000966384712314"/>
    <n v="85.107767866934623"/>
    <n v="4.4439183106960565"/>
    <n v="4.4468930278127994"/>
    <x v="884"/>
    <n v="5.5941647948396174"/>
    <x v="1"/>
    <n v="48"/>
    <x v="884"/>
    <n v="16.605738951014114"/>
    <x v="0"/>
    <n v="0"/>
    <n v="0"/>
    <n v="0"/>
    <n v="0"/>
    <n v="0"/>
    <n v="1"/>
    <n v="2463.0142461838805"/>
    <n v="-2194.1612373097037"/>
    <n v="8.1611927889435378"/>
    <n v="2463.7635185454292"/>
    <n v="-2194.9105096712524"/>
    <n v="8.163979710929965"/>
    <n v="2293.8899188480486"/>
    <n v="-2025.0369099738718"/>
    <n v="7.5321340774787089"/>
    <n v="492.02222608795569"/>
    <n v="-223.16921721377901"/>
    <n v="0.8300789273227821"/>
    <n v="497.13571648752128"/>
    <n v="-228.2827076133446"/>
    <n v="0.84909857832456326"/>
    <n v="365.56063483992591"/>
    <n v="-96.70762596574923"/>
    <n v="0.35970445847235594"/>
    <n v="5.9258497284920857"/>
    <n v="262.92715914568458"/>
    <n v="0.97795877474718762"/>
    <n v="5.8880894117330751"/>
    <n v="262.96491946244362"/>
    <n v="0.97809922441861641"/>
    <n v="5.9502140145639153"/>
    <n v="262.90279485961275"/>
    <n v="0.97786815167336061"/>
    <n v="5.8911610985821143"/>
    <n v="262.96184777559455"/>
    <n v="0.97808779926528855"/>
    <n v="5.8355197126657092"/>
    <n v="263.01748916151098"/>
    <n v="0.97829475765548624"/>
    <n v="5.969280617518347"/>
    <n v="262.88372825665834"/>
    <n v="0.9777972333561944"/>
  </r>
  <r>
    <x v="885"/>
    <x v="5"/>
    <d v="2018-12-02T00:00:00"/>
    <n v="1163.9015481770707"/>
    <n v="1422.5463366608642"/>
    <n v="1137.6199003150734"/>
    <n v="7.0366935521405862"/>
    <n v="7.059533044110351"/>
    <n v="172.42985898919568"/>
    <n v="170.73937017557611"/>
    <n v="171.57624582588284"/>
    <n v="5.1450277498837833"/>
    <n v="5.1499905392259127"/>
    <n v="86.21492949459784"/>
    <n v="85.850740561632179"/>
    <n v="85.958845545603978"/>
    <n v="4.4538686415492243"/>
    <n v="4.4568433586659673"/>
    <x v="885"/>
    <n v="5.5318988647658509"/>
    <x v="1"/>
    <n v="49"/>
    <x v="885"/>
    <n v="16.635589943573592"/>
    <x v="0"/>
    <n v="0"/>
    <n v="0"/>
    <n v="0"/>
    <n v="0"/>
    <n v="0"/>
    <n v="1"/>
    <n v="2474.3470631911559"/>
    <n v="-2221.7239101151526"/>
    <n v="8.7946171325267759"/>
    <n v="2471.2583356909081"/>
    <n v="-2218.6351826149048"/>
    <n v="8.7823905117177219"/>
    <n v="2298.8215162192805"/>
    <n v="-2046.1983631432772"/>
    <n v="8.0998053354502524"/>
    <n v="494.56414840537701"/>
    <n v="-241.94099532937372"/>
    <n v="0.95771504861466206"/>
    <n v="500.14315836912601"/>
    <n v="-247.52000529312272"/>
    <n v="0.97979936628633069"/>
    <n v="369.27577920018985"/>
    <n v="-116.65262612418655"/>
    <n v="0.46176537939533541"/>
    <n v="5.9269510757820871"/>
    <n v="246.69620200022121"/>
    <n v="0.97653836948983486"/>
    <n v="5.888799277736851"/>
    <n v="246.73435379826645"/>
    <n v="0.97668939206073024"/>
    <n v="5.9533644628952471"/>
    <n v="246.66978861310804"/>
    <n v="0.9764338130119683"/>
    <n v="5.8929721818583323"/>
    <n v="246.73018089414495"/>
    <n v="0.97667287376432432"/>
    <n v="5.8366451103365122"/>
    <n v="246.78650796566677"/>
    <n v="0.97689584252564321"/>
    <n v="5.9721533539251919"/>
    <n v="246.6509997220781"/>
    <n v="0.97635943783771695"/>
  </r>
  <r>
    <x v="886"/>
    <x v="5"/>
    <d v="2018-12-09T00:00:00"/>
    <n v="1175.5405636588412"/>
    <n v="1436.7718000274726"/>
    <n v="1148.9960993182037"/>
    <n v="7.0466438829937363"/>
    <n v="7.0694833749635189"/>
    <n v="174.15415757908764"/>
    <n v="172.44676387733188"/>
    <n v="173.29200828414167"/>
    <n v="5.1549780807369521"/>
    <n v="5.1599408700790805"/>
    <n v="87.077078789543819"/>
    <n v="86.70917732117033"/>
    <n v="86.818434001060027"/>
    <n v="4.4638189724023922"/>
    <n v="4.4667936895191351"/>
    <x v="886"/>
    <n v="5.6806131356082883"/>
    <x v="1"/>
    <n v="50"/>
    <x v="886"/>
    <n v="16.665440936133081"/>
    <x v="0"/>
    <n v="0"/>
    <n v="0"/>
    <n v="0"/>
    <n v="0"/>
    <n v="0"/>
    <n v="1"/>
    <n v="2485.7932083685046"/>
    <n v="-2192.6641056427729"/>
    <n v="7.4801992884833215"/>
    <n v="2478.8281010078422"/>
    <n v="-2185.6989982821106"/>
    <n v="7.4564380607652421"/>
    <n v="2303.8024295642249"/>
    <n v="-2010.6733268384933"/>
    <n v="6.8593439141380435"/>
    <n v="497.13148994597253"/>
    <n v="-204.00238722024079"/>
    <n v="0.6959472304976726"/>
    <n v="503.18067466954682"/>
    <n v="-210.05157194381508"/>
    <n v="0.71658381917933023"/>
    <n v="373.02807500405635"/>
    <n v="-79.898972278324607"/>
    <n v="0.27257263620488281"/>
    <n v="5.9280524230720868"/>
    <n v="287.20105030265967"/>
    <n v="0.97977665005641323"/>
    <n v="5.8895091437406277"/>
    <n v="287.23959358199113"/>
    <n v="0.97990813914764663"/>
    <n v="5.9565149112265789"/>
    <n v="287.17258781450516"/>
    <n v="0.97967955124264872"/>
    <n v="5.8947832651345502"/>
    <n v="287.23431946059719"/>
    <n v="0.97989014666124763"/>
    <n v="5.8377705080073143"/>
    <n v="287.2913322177244"/>
    <n v="0.98008464375006299"/>
    <n v="5.9750260903320376"/>
    <n v="287.15407663539969"/>
    <n v="0.97961640098246194"/>
  </r>
  <r>
    <x v="887"/>
    <x v="5"/>
    <d v="2018-12-16T00:00:00"/>
    <n v="1187.29596929543"/>
    <n v="1451.1395180277477"/>
    <n v="1160.4860603113716"/>
    <n v="7.0565942138468918"/>
    <n v="7.0794337058166876"/>
    <n v="175.89569915487851"/>
    <n v="174.17123151610519"/>
    <n v="175.02492836698309"/>
    <n v="5.1649284115901199"/>
    <n v="5.1698912009322484"/>
    <n v="87.947849577439257"/>
    <n v="87.57624790055857"/>
    <n v="87.686618341070627"/>
    <n v="4.473769303255561"/>
    <n v="4.4767440203723039"/>
    <x v="887"/>
    <n v="5.5088977276978337"/>
    <x v="1"/>
    <n v="51"/>
    <x v="887"/>
    <n v="16.695291928692573"/>
    <x v="0"/>
    <n v="0"/>
    <n v="0"/>
    <n v="0"/>
    <n v="0"/>
    <n v="0"/>
    <n v="1"/>
    <n v="2497.3538149976266"/>
    <n v="-2250.4749656821382"/>
    <n v="9.1157058286764698"/>
    <n v="2486.4735639779456"/>
    <n v="-2239.5947146624571"/>
    <n v="9.0716346129775634"/>
    <n v="2308.8331520426186"/>
    <n v="-2061.9543027271302"/>
    <n v="8.3520897332607955"/>
    <n v="499.72450490197411"/>
    <n v="-252.84565558648566"/>
    <n v="1.0241689650107377"/>
    <n v="506.2485661329718"/>
    <n v="-259.36971681748332"/>
    <n v="1.0505951301078558"/>
    <n v="376.81789376596151"/>
    <n v="-129.93904445047306"/>
    <n v="0.5263271633465163"/>
    <n v="5.9291537703620882"/>
    <n v="240.94969554512636"/>
    <n v="0.97598354906950668"/>
    <n v="5.8902190097444036"/>
    <n v="240.98863030574404"/>
    <n v="0.97614125703325338"/>
    <n v="5.9596653595579117"/>
    <n v="240.91918395593055"/>
    <n v="0.97585995974915618"/>
    <n v="5.8965943484107681"/>
    <n v="240.98225496707769"/>
    <n v="0.97611543327927841"/>
    <n v="5.8388959056781164"/>
    <n v="241.03995340981032"/>
    <n v="0.97634914484627822"/>
    <n v="5.9778988267388833"/>
    <n v="240.90095048874957"/>
    <n v="0.97578610381847786"/>
  </r>
  <r>
    <x v="888"/>
    <x v="5"/>
    <d v="2018-12-23T00:00:00"/>
    <n v="1199.1689289883843"/>
    <n v="1465.6509132080253"/>
    <n v="1172.0909209144754"/>
    <n v="7.0665445447000517"/>
    <n v="7.0893840366698555"/>
    <n v="177.6546561464273"/>
    <n v="175.91294383126626"/>
    <n v="176.77517765065289"/>
    <n v="5.1748787424432878"/>
    <n v="5.1798415317854172"/>
    <n v="88.827328073213636"/>
    <n v="88.45200402141711"/>
    <n v="88.563484524481311"/>
    <n v="4.4837196341087289"/>
    <n v="4.4866943512254718"/>
    <x v="888"/>
    <n v="5.4983328633615312"/>
    <x v="1"/>
    <n v="52"/>
    <x v="888"/>
    <n v="16.725142921252068"/>
    <x v="0"/>
    <n v="0"/>
    <n v="0"/>
    <n v="0"/>
    <n v="0"/>
    <n v="0"/>
    <n v="1"/>
    <n v="2509.0300276930393"/>
    <n v="-2264.7456904615242"/>
    <n v="9.2709410522507643"/>
    <n v="2494.1954815777499"/>
    <n v="-2249.9111443462348"/>
    <n v="9.2102144977634399"/>
    <n v="2313.9141817457958"/>
    <n v="-2069.6298445142806"/>
    <n v="8.4722167125796268"/>
    <n v="502.34345000753564"/>
    <n v="-258.05911277602041"/>
    <n v="1.0563882879296123"/>
    <n v="509.34713651103101"/>
    <n v="-265.06279927951579"/>
    <n v="1.0850585112557103"/>
    <n v="380.64561071548565"/>
    <n v="-136.36127348397042"/>
    <n v="0.55820719015127429"/>
    <n v="5.9302551176520888"/>
    <n v="238.35408211386314"/>
    <n v="0.97572396501200231"/>
    <n v="5.8909288757481804"/>
    <n v="238.39340835576704"/>
    <n v="0.97588495053546886"/>
    <n v="5.9628158078892444"/>
    <n v="238.32152142362597"/>
    <n v="0.97559067488539752"/>
    <n v="5.8984054316869861"/>
    <n v="238.38593179982823"/>
    <n v="0.97585434457839637"/>
    <n v="5.8400213033489168"/>
    <n v="238.4443159281663"/>
    <n v="0.97609334528142844"/>
    <n v="5.9807715631457299"/>
    <n v="238.30356566836949"/>
    <n v="0.97551717137936034"/>
  </r>
  <r>
    <x v="889"/>
    <x v="5"/>
    <d v="2018-12-30T00:00:00"/>
    <n v="1211.1606182782684"/>
    <n v="1480.3074223401059"/>
    <n v="1183.8118301236132"/>
    <n v="7.0764948755532142"/>
    <n v="7.0993343675230234"/>
    <n v="179.4312027078916"/>
    <n v="177.67207326957893"/>
    <n v="178.54292942715944"/>
    <n v="5.1848290732964557"/>
    <n v="5.1897918626385851"/>
    <n v="89.7156013539458"/>
    <n v="89.336522154187193"/>
    <n v="89.449119369726148"/>
    <n v="4.4936699649618967"/>
    <n v="4.4966446820786397"/>
    <x v="889"/>
    <n v="5.7126722289258502"/>
    <x v="1"/>
    <n v="53"/>
    <x v="889"/>
    <n v="16.754993913811568"/>
    <x v="0"/>
    <n v="0"/>
    <n v="0"/>
    <n v="0"/>
    <n v="0"/>
    <n v="0"/>
    <n v="1"/>
    <n v="2520.8230025154071"/>
    <n v="-2218.1441868698043"/>
    <n v="7.3283760613988953"/>
    <n v="2501.9946183535526"/>
    <n v="-2199.3158027079498"/>
    <n v="7.2661702406126132"/>
    <n v="2319.0460217460059"/>
    <n v="-2016.3672061004031"/>
    <n v="6.6617387867055271"/>
    <n v="504.9885845641528"/>
    <n v="-202.30976891855011"/>
    <n v="0.66839751730569863"/>
    <n v="512.4766925928709"/>
    <n v="-209.79787694726821"/>
    <n v="0.69313696929789126"/>
    <n v="384.51160483450525"/>
    <n v="-81.832789188902552"/>
    <n v="0.27036179923710962"/>
    <n v="5.9313564649420893"/>
    <n v="296.7474591806606"/>
    <n v="0.98040379386218113"/>
    <n v="5.8916387417519562"/>
    <n v="296.78717690385076"/>
    <n v="0.98053501455268588"/>
    <n v="5.9659662562205762"/>
    <n v="296.71284938938214"/>
    <n v="0.98028944892130832"/>
    <n v="5.9002165149632049"/>
    <n v="296.77859913063946"/>
    <n v="0.98050667502983879"/>
    <n v="5.8411467010197162"/>
    <n v="296.83766894458296"/>
    <n v="0.98070183177979997"/>
    <n v="5.9836442995525765"/>
    <n v="296.69517134605013"/>
    <n v="0.98023104363353053"/>
  </r>
  <r>
    <x v="890"/>
    <x v="5"/>
    <d v="2019-01-06T00:00:00"/>
    <n v="1223.2722244610509"/>
    <n v="1495.1104965635068"/>
    <n v="1195.6499484248445"/>
    <n v="7.0864452064063777"/>
    <n v="7.1092846983761913"/>
    <n v="181.22551473497049"/>
    <n v="179.44879400227472"/>
    <n v="180.32835872143104"/>
    <n v="5.1947794041496245"/>
    <n v="5.1997421934917529"/>
    <n v="90.612757367485244"/>
    <n v="90.22988680349583"/>
    <n v="90.343610563423411"/>
    <n v="4.5036202958150646"/>
    <n v="4.5065950129318075"/>
    <x v="890"/>
    <n v="5.6713022955395891"/>
    <x v="2"/>
    <n v="2"/>
    <x v="890"/>
    <n v="16.784844906371067"/>
    <x v="0"/>
    <n v="0"/>
    <n v="0"/>
    <n v="0"/>
    <n v="0"/>
    <n v="0"/>
    <n v="1"/>
    <n v="2532.7339070859975"/>
    <n v="-2242.3214159615313"/>
    <n v="7.7211603649668996"/>
    <n v="2509.8717464971128"/>
    <n v="-2219.4592553726466"/>
    <n v="7.6424373028136037"/>
    <n v="2324.229180146217"/>
    <n v="-2033.8166890217506"/>
    <n v="7.0031997630228915"/>
    <n v="507.66017046633607"/>
    <n v="-217.24767934186968"/>
    <n v="0.74806589241631705"/>
    <n v="515.63754423552905"/>
    <n v="-225.22505311106266"/>
    <n v="0.77553500622166638"/>
    <n v="388.41625889471487"/>
    <n v="-98.003767770248487"/>
    <n v="0.33746402364024197"/>
    <n v="5.9324578122320899"/>
    <n v="284.4800333122343"/>
    <n v="0.97957230493336622"/>
    <n v="5.892348607755733"/>
    <n v="284.52014251671068"/>
    <n v="0.97971041608802445"/>
    <n v="5.969116704551908"/>
    <n v="284.44337441991445"/>
    <n v="0.97944607450788446"/>
    <n v="5.9020275982394228"/>
    <n v="284.51046352622694"/>
    <n v="0.97967708766455941"/>
    <n v="5.8422720986905148"/>
    <n v="284.57021902577588"/>
    <n v="0.97988284844061135"/>
    <n v="5.9865170359594231"/>
    <n v="284.42597408850696"/>
    <n v="0.97938615858849654"/>
  </r>
  <r>
    <x v="891"/>
    <x v="5"/>
    <d v="2019-01-13T00:00:00"/>
    <n v="1235.5049467056613"/>
    <n v="1510.0616015291416"/>
    <n v="1207.6064479090896"/>
    <n v="7.0963955372595429"/>
    <n v="7.11923502922936"/>
    <n v="183.03776988232022"/>
    <n v="181.24328194229747"/>
    <n v="182.13164230864535"/>
    <n v="5.2047297350027923"/>
    <n v="5.2096925243449217"/>
    <n v="91.51888494116011"/>
    <n v="91.132185499860825"/>
    <n v="91.247046669057639"/>
    <n v="4.5135706266682334"/>
    <n v="4.5165453437849763"/>
    <x v="891"/>
    <n v="5.5849142261861049"/>
    <x v="2"/>
    <n v="3"/>
    <x v="891"/>
    <n v="16.814695898930569"/>
    <x v="0"/>
    <n v="0"/>
    <n v="0"/>
    <n v="0"/>
    <n v="0"/>
    <n v="0"/>
    <n v="1"/>
    <n v="2544.7639207022939"/>
    <n v="-2278.3864871511569"/>
    <n v="8.5532263629748133"/>
    <n v="2517.8276459221088"/>
    <n v="-2251.4502123709717"/>
    <n v="8.4521056545833719"/>
    <n v="2329.4641701304308"/>
    <n v="-2063.0867365792938"/>
    <n v="7.744975650060983"/>
    <n v="510.35847222754114"/>
    <n v="-243.98103867640413"/>
    <n v="0.91592232654184869"/>
    <n v="518.83000439461387"/>
    <n v="-252.45257084347685"/>
    <n v="0.94772506618888575"/>
    <n v="392.35995949552665"/>
    <n v="-125.98252594438964"/>
    <n v="0.47294744252502346"/>
    <n v="5.9335591595220905"/>
    <n v="260.44387439161494"/>
    <n v="0.97772499314067085"/>
    <n v="5.8930584737595098"/>
    <n v="260.48437507737754"/>
    <n v="0.97787703562123185"/>
    <n v="5.9722671528832407"/>
    <n v="260.40516639825375"/>
    <n v="0.97757968055602296"/>
    <n v="5.9038386815156407"/>
    <n v="260.47359486962137"/>
    <n v="0.97783656594775969"/>
    <n v="5.8433974963613142"/>
    <n v="260.5340360547757"/>
    <n v="0.97806346649390796"/>
    <n v="5.9893897723662697"/>
    <n v="260.38804377877074"/>
    <n v="0.97751540101381562"/>
  </r>
  <r>
    <x v="892"/>
    <x v="5"/>
    <d v="2019-01-20T00:00:00"/>
    <n v="1247.8599961727177"/>
    <n v="1525.1622175444327"/>
    <n v="1219.6825123881781"/>
    <n v="7.106345868112709"/>
    <n v="7.1291853600825279"/>
    <n v="184.86814758114338"/>
    <n v="183.05571476172042"/>
    <n v="183.9529587317318"/>
    <n v="5.2146800658559602"/>
    <n v="5.2196428551980896"/>
    <n v="92.434073790571688"/>
    <n v="92.043507303358425"/>
    <n v="92.159517135748217"/>
    <n v="4.5235209575214013"/>
    <n v="4.5264956746381442"/>
    <x v="892"/>
    <n v="5.7687698392164481"/>
    <x v="2"/>
    <n v="4"/>
    <x v="892"/>
    <n v="16.844546891490072"/>
    <x v="0"/>
    <n v="0"/>
    <n v="0"/>
    <n v="0"/>
    <n v="0"/>
    <n v="0"/>
    <n v="1"/>
    <n v="2556.9142344547536"/>
    <n v="-2236.7705723210074"/>
    <n v="6.9867713682445229"/>
    <n v="2525.8631043413548"/>
    <n v="-2205.7194422076082"/>
    <n v="6.8897801302907729"/>
    <n v="2334.7515100144865"/>
    <n v="-2014.6078478807401"/>
    <n v="6.2928243978139342"/>
    <n v="513.08375700635827"/>
    <n v="-192.94009487261189"/>
    <n v="0.60266723253764531"/>
    <n v="522.05438915528941"/>
    <n v="-201.91072702154304"/>
    <n v="0.6306878782975589"/>
    <n v="396.34309710234646"/>
    <n v="-76.199434968600087"/>
    <n v="0.23801637821199864"/>
    <n v="5.934660506812091"/>
    <n v="314.20900162693431"/>
    <n v="0.98146250821503767"/>
    <n v="5.8937683397632856"/>
    <n v="314.24989379398306"/>
    <n v="0.98159023889312202"/>
    <n v="5.9754176012145725"/>
    <n v="314.16824453253179"/>
    <n v="0.9813351994495576"/>
    <n v="5.9056497647918587"/>
    <n v="314.23801236895451"/>
    <n v="0.98155312610147927"/>
    <n v="5.8445228940321137"/>
    <n v="314.29913923971424"/>
    <n v="0.98174406185311125"/>
    <n v="5.9922625087731163"/>
    <n v="314.15139962497324"/>
    <n v="0.98128258273540414"/>
  </r>
  <r>
    <x v="893"/>
    <x v="5"/>
    <d v="2019-01-27T00:00:00"/>
    <n v="1260.3385961344452"/>
    <n v="1540.4138397198774"/>
    <n v="1231.8793375120581"/>
    <n v="7.116296198965876"/>
    <n v="7.1391356909356958"/>
    <n v="186.71682905695485"/>
    <n v="184.88627190933764"/>
    <n v="185.79248831904911"/>
    <n v="5.2246303967091281"/>
    <n v="5.2295931860512574"/>
    <n v="93.358414528477425"/>
    <n v="92.963942360941715"/>
    <n v="93.081112307105698"/>
    <n v="4.5334712883745691"/>
    <n v="4.5364460054913121"/>
    <x v="893"/>
    <n v="5.7597971657535716"/>
    <x v="2"/>
    <n v="5"/>
    <x v="893"/>
    <n v="16.874397884049571"/>
    <x v="0"/>
    <n v="0"/>
    <n v="0"/>
    <n v="0"/>
    <n v="0"/>
    <n v="0"/>
    <n v="1"/>
    <n v="2569.1860513447382"/>
    <n v="-2251.9020850083507"/>
    <n v="7.0974342353652418"/>
    <n v="2533.9789173447934"/>
    <n v="-2216.694951008406"/>
    <n v="6.9864701220301928"/>
    <n v="2340.0917232973829"/>
    <n v="-2022.8077569609952"/>
    <n v="6.3753859998598035"/>
    <n v="515.8362946329637"/>
    <n v="-198.55232829657604"/>
    <n v="0.6257874628498209"/>
    <n v="525.31101776357195"/>
    <n v="-208.02705142718429"/>
    <n v="0.65564942921392977"/>
    <n v="400.36606608523459"/>
    <n v="-83.082099748846929"/>
    <n v="0.26185407572963348"/>
    <n v="5.9357618541020916"/>
    <n v="311.34820448228555"/>
    <n v="0.98129195772909317"/>
    <n v="5.8944782057670624"/>
    <n v="311.38948813062058"/>
    <n v="0.98142207350144606"/>
    <n v="5.9785680495459053"/>
    <n v="311.30539828684175"/>
    <n v="0.98115704326764697"/>
    <n v="5.9074608480680775"/>
    <n v="311.37650548831959"/>
    <n v="0.98138115544797211"/>
    <n v="5.8456482917029131"/>
    <n v="311.43831804468476"/>
    <n v="0.98157597322297307"/>
    <n v="5.9951352451799629"/>
    <n v="311.28883109120773"/>
    <n v="0.98110482759527839"/>
  </r>
  <r>
    <x v="894"/>
    <x v="5"/>
    <d v="2019-02-03T00:00:00"/>
    <n v="1272.9419820957896"/>
    <n v="1555.8179781170763"/>
    <n v="1244.1981308871775"/>
    <n v="7.1262465298190429"/>
    <n v="7.1490860217888637"/>
    <n v="188.58399734752439"/>
    <n v="186.73513462843101"/>
    <n v="187.65041320223963"/>
    <n v="5.2345807275622969"/>
    <n v="5.2395435169044253"/>
    <n v="94.291998673762194"/>
    <n v="93.893581779916047"/>
    <n v="94.011923430176751"/>
    <n v="4.543421619227737"/>
    <n v="4.5463963363444799"/>
    <x v="894"/>
    <n v="5.5504255461099792"/>
    <x v="2"/>
    <n v="6"/>
    <x v="894"/>
    <n v="16.904248876609078"/>
    <x v="0"/>
    <n v="0"/>
    <n v="0"/>
    <n v="0"/>
    <n v="0"/>
    <n v="0"/>
    <n v="1"/>
    <n v="2581.5805864036229"/>
    <n v="-2324.2335407617784"/>
    <n v="9.0315143698850395"/>
    <n v="2542.1758884782662"/>
    <n v="-2284.8288428364217"/>
    <n v="8.8783954645287402"/>
    <n v="2345.4853387131079"/>
    <n v="-2088.1382930712634"/>
    <n v="8.1140946765612849"/>
    <n v="518.61635763583513"/>
    <n v="-261.26931199399075"/>
    <n v="1.0152411555468372"/>
    <n v="528.60021265793716"/>
    <n v="-271.25316701609279"/>
    <n v="1.0540364523694663"/>
    <n v="404.42926475795156"/>
    <n v="-147.08221911610718"/>
    <n v="0.57153257286973014"/>
    <n v="5.936863201392093"/>
    <n v="251.41018244045227"/>
    <n v="0.97693051736193404"/>
    <n v="5.8951880717708383"/>
    <n v="251.45185757007354"/>
    <n v="0.97709245871827377"/>
    <n v="5.9817184978772371"/>
    <n v="251.36532714396714"/>
    <n v="0.97675621850269023"/>
    <n v="5.9092719313442954"/>
    <n v="251.43777371050007"/>
    <n v="0.97703773161022267"/>
    <n v="5.8467736893737117"/>
    <n v="251.50027195247065"/>
    <n v="0.97728058748531033"/>
    <n v="5.9980079815868104"/>
    <n v="251.34903766025755"/>
    <n v="0.97669292077308556"/>
  </r>
  <r>
    <x v="895"/>
    <x v="5"/>
    <d v="2019-02-10T00:00:00"/>
    <n v="238.67662164296055"/>
    <n v="370.59839600911943"/>
    <n v="942.54167811391233"/>
    <n v="6.8485801391549721"/>
    <n v="5.4751095882171921"/>
    <n v="87.947849577439257"/>
    <n v="137.34149210293515"/>
    <n v="138.26592346248182"/>
    <n v="4.92917881252201"/>
    <n v="4.4767440203723039"/>
    <n v="43.973924788719629"/>
    <n v="58.949821886078553"/>
    <n v="59.069346954232401"/>
    <n v="4.0787121258023422"/>
    <n v="3.7835968398123581"/>
    <x v="895"/>
    <n v="5.4673333183854371"/>
    <x v="2"/>
    <n v="7"/>
    <x v="895"/>
    <n v="15.856471077479325"/>
    <x v="0"/>
    <n v="0"/>
    <n v="0"/>
    <n v="0"/>
    <n v="0"/>
    <n v="0"/>
    <n v="1"/>
    <n v="1564.4540531339421"/>
    <n v="-1327.6262475406331"/>
    <n v="5.6058715074212628"/>
    <n v="2100.3776839877269"/>
    <n v="-1863.5498783944179"/>
    <n v="7.8687967982720179"/>
    <n v="2054.7816668837363"/>
    <n v="-1817.9538612904273"/>
    <n v="7.6762686574578005"/>
    <n v="290.47743746270049"/>
    <n v="-53.64963186939147"/>
    <n v="0.22653434521755839"/>
    <n v="351.3200472300108"/>
    <n v="-114.49224163670178"/>
    <n v="0.48344087532235475"/>
    <n v="185.43204628975033"/>
    <n v="51.395759303558691"/>
    <n v="0.21701741978649972"/>
    <n v="5.7515799745482186"/>
    <n v="231.07622561876082"/>
    <n v="0.9757140849228445"/>
    <n v="5.8734004106192215"/>
    <n v="230.95440518268981"/>
    <n v="0.97519970091389829"/>
    <n v="5.7402028702611414"/>
    <n v="231.08760272304789"/>
    <n v="0.97576212448584498"/>
    <n v="5.7515498952591786"/>
    <n v="231.07625569804983"/>
    <n v="0.97571421193195529"/>
    <n v="5.7376168235953369"/>
    <n v="231.09018876971368"/>
    <n v="0.97577304400882625"/>
    <n v="5.8971741676408902"/>
    <n v="230.93063142566814"/>
    <n v="0.97509931676786399"/>
  </r>
  <r>
    <x v="896"/>
    <x v="5"/>
    <d v="2019-02-17T00:00:00"/>
    <n v="179.00746623222042"/>
    <n v="312.24845834204086"/>
    <n v="713.48141454940469"/>
    <n v="6.5701563882936833"/>
    <n v="5.1874275157654113"/>
    <n v="88.82732807321365"/>
    <n v="113.08441008807441"/>
    <n v="88.387588825326446"/>
    <n v="4.4817315618833424"/>
    <n v="4.4866943512254718"/>
    <n v="44.413664036606818"/>
    <n v="48.774511391448335"/>
    <n v="44.281742262240655"/>
    <n v="3.790572453548783"/>
    <n v="3.7935471706655259"/>
    <x v="896"/>
    <n v="5.5582065229619566"/>
    <x v="2"/>
    <n v="8"/>
    <x v="896"/>
    <n v="14.842460403725809"/>
    <x v="0"/>
    <n v="0"/>
    <n v="0"/>
    <n v="0"/>
    <n v="0"/>
    <n v="0"/>
    <n v="1"/>
    <n v="1505.7736762145375"/>
    <n v="-1246.4164085643351"/>
    <n v="4.8057894033854032"/>
    <n v="2104.238642787629"/>
    <n v="-1844.8813751374264"/>
    <n v="7.1132819675816235"/>
    <n v="2057.3221817353251"/>
    <n v="-1797.9649140851225"/>
    <n v="6.9323868591569759"/>
    <n v="277.31557668348114"/>
    <n v="-17.958309033278624"/>
    <n v="6.9241587852857694E-2"/>
    <n v="352.86933241904035"/>
    <n v="-93.512064768837831"/>
    <n v="0.36055309194172419"/>
    <n v="187.3459047645124"/>
    <n v="72.011362885690119"/>
    <n v="0.27765315210990149"/>
    <n v="5.7197380312448294"/>
    <n v="253.6375296189577"/>
    <n v="0.97794649024850511"/>
    <n v="5.8414791010267404"/>
    <n v="253.51578854917577"/>
    <n v="0.97747709499737168"/>
    <n v="5.7433533185924741"/>
    <n v="253.61391433161003"/>
    <n v="0.97785543713261736"/>
    <n v="5.736669637629884"/>
    <n v="253.62059801257263"/>
    <n v="0.97788120730294326"/>
    <n v="5.7284365755628439"/>
    <n v="253.62883107463966"/>
    <n v="0.97791295139919177"/>
    <n v="5.7995899625724476"/>
    <n v="253.55767768763008"/>
    <n v="0.9776386063320408"/>
  </r>
  <r>
    <x v="897"/>
    <x v="5"/>
    <d v="2019-02-24T00:00:00"/>
    <n v="134.25559967416532"/>
    <n v="268.82900170508401"/>
    <n v="539.71367008683285"/>
    <n v="6.2910387583511316"/>
    <n v="4.8997454433136305"/>
    <n v="89.7156013539458"/>
    <n v="101.4000057210101"/>
    <n v="89.271464713579718"/>
    <n v="4.4916818927365103"/>
    <n v="4.4966446820786397"/>
    <n v="44.8578006769729"/>
    <n v="46.032813891315527"/>
    <n v="44.724559684863074"/>
    <n v="3.8005227844019518"/>
    <n v="3.8034975015186947"/>
    <x v="897"/>
    <n v="5.387554365738132"/>
    <x v="2"/>
    <n v="9"/>
    <x v="897"/>
    <n v="14.583243435489594"/>
    <x v="0"/>
    <n v="0"/>
    <n v="0"/>
    <n v="0"/>
    <n v="0"/>
    <n v="0"/>
    <n v="1"/>
    <n v="1461.7633935249839"/>
    <n v="-1243.0954442734985"/>
    <n v="5.6848543580743973"/>
    <n v="2108.1382111755302"/>
    <n v="-1889.4702619240447"/>
    <n v="8.6408194177144999"/>
    <n v="2059.8881017354297"/>
    <n v="-1841.2201524839443"/>
    <n v="8.4201647236669093"/>
    <n v="267.44418109906667"/>
    <n v="-48.776231847581158"/>
    <n v="0.22306072753023634"/>
    <n v="354.43411045996027"/>
    <n v="-135.76616120847476"/>
    <n v="0.62087819304663117"/>
    <n v="189.2789018240222"/>
    <n v="29.389047427463311"/>
    <n v="0.13440034320559513"/>
    <n v="5.6878960879414402"/>
    <n v="212.98005316354406"/>
    <n v="0.97398843265594481"/>
    <n v="5.8421889670305163"/>
    <n v="212.82576028445499"/>
    <n v="0.97328282911588682"/>
    <n v="5.7465037669238068"/>
    <n v="212.9214454845617"/>
    <n v="0.97372041130584308"/>
    <n v="5.7297216022120505"/>
    <n v="212.93822764927347"/>
    <n v="0.97379715856015825"/>
    <n v="5.7783210857352048"/>
    <n v="212.88962816575031"/>
    <n v="0.97357490612815112"/>
    <n v="5.7746439906607838"/>
    <n v="212.89330526082472"/>
    <n v="0.97359172201308986"/>
  </r>
  <r>
    <x v="898"/>
    <x v="5"/>
    <d v="2019-03-03T00:00:00"/>
    <n v="100.691699755624"/>
    <n v="236.61083580685187"/>
    <n v="408.00707898747015"/>
    <n v="6.0112845247131297"/>
    <n v="4.6120633708618497"/>
    <n v="90.612757367485244"/>
    <n v="96.006381544247674"/>
    <n v="90.164179360715522"/>
    <n v="4.5016322235896791"/>
    <n v="4.5065950129318075"/>
    <n v="45.306378683742622"/>
    <n v="45.524309246014496"/>
    <n v="45.171805281711706"/>
    <n v="3.8104731152551197"/>
    <n v="3.8134478323718626"/>
    <x v="898"/>
    <n v="5.3170932471373993"/>
    <x v="2"/>
    <n v="10"/>
    <x v="898"/>
    <n v="14.323389863557928"/>
    <x v="0"/>
    <n v="0"/>
    <n v="0"/>
    <n v="0"/>
    <n v="0"/>
    <n v="0"/>
    <n v="1"/>
    <n v="1428.755681507819"/>
    <n v="-1224.9650303435044"/>
    <n v="6.0108990444111496"/>
    <n v="2112.0767752473103"/>
    <n v="-1908.2861240829957"/>
    <n v="9.3639532195437258"/>
    <n v="2062.4796809355353"/>
    <n v="-1858.6890297712207"/>
    <n v="9.1205804542651787"/>
    <n v="260.04063441075584"/>
    <n v="-56.249983246441275"/>
    <n v="0.27601846760422499"/>
    <n v="356.01453628128934"/>
    <n v="-152.22388511697477"/>
    <n v="0.74696206252483099"/>
    <n v="191.23122885412701"/>
    <n v="12.559422310187557"/>
    <n v="6.1629040578809517E-2"/>
    <n v="5.656054144638051"/>
    <n v="198.13459701967651"/>
    <n v="0.97224576244139072"/>
    <n v="5.842898833034293"/>
    <n v="197.94775233128027"/>
    <n v="0.97132891622038531"/>
    <n v="5.7496542152551386"/>
    <n v="198.04099694905943"/>
    <n v="0.97178646722798268"/>
    <n v="5.7227735667942179"/>
    <n v="198.06787759752035"/>
    <n v="0.97191837047431584"/>
    <n v="5.8283129763004649"/>
    <n v="197.96233818801412"/>
    <n v="0.97140048896746922"/>
    <n v="5.7496367546350706"/>
    <n v="198.04101440967949"/>
    <n v="0.97178655290718319"/>
  </r>
  <r>
    <x v="899"/>
    <x v="5"/>
    <d v="2019-03-10T00:00:00"/>
    <n v="75.518774816718008"/>
    <n v="212.79710222845819"/>
    <n v="308.26058773624447"/>
    <n v="5.7309454893418277"/>
    <n v="4.3243812984100689"/>
    <n v="91.51888494116011"/>
    <n v="93.762633242703885"/>
    <n v="91.065821154322677"/>
    <n v="4.5115825544428469"/>
    <n v="4.5165453437849763"/>
    <n v="45.759442470580055"/>
    <n v="45.688902503210386"/>
    <n v="45.623523334528819"/>
    <n v="3.8204234461082875"/>
    <n v="3.8233981632250309"/>
    <x v="899"/>
    <n v="5.3747035381024819"/>
    <x v="2"/>
    <n v="11"/>
    <x v="899"/>
    <n v="14.062951489892962"/>
    <x v="0"/>
    <n v="0"/>
    <n v="0"/>
    <n v="0"/>
    <n v="0"/>
    <n v="0"/>
    <n v="1"/>
    <n v="1403.9998974949451"/>
    <n v="-1188.1240336401231"/>
    <n v="5.5037372516973209"/>
    <n v="2116.0547249598085"/>
    <n v="-1900.1788611049865"/>
    <n v="8.8021830100602152"/>
    <n v="2065.0971759276422"/>
    <n v="-1849.2213120728202"/>
    <n v="8.5661327721029252"/>
    <n v="254.48797439452269"/>
    <n v="-38.612110539700666"/>
    <n v="0.17886256411540091"/>
    <n v="357.6107663608318"/>
    <n v="-141.73490250600977"/>
    <n v="0.65655743062284833"/>
    <n v="193.2030791545329"/>
    <n v="22.672784700289128"/>
    <n v="0.1050269552854539"/>
    <n v="5.6242122013346609"/>
    <n v="210.25165165348736"/>
    <n v="0.97394700778074483"/>
    <n v="5.8436086990380689"/>
    <n v="210.03225515578396"/>
    <n v="0.97293069917733865"/>
    <n v="5.7528046635864705"/>
    <n v="210.12305919123557"/>
    <n v="0.97335132996871176"/>
    <n v="5.7158255313763853"/>
    <n v="210.16003832344563"/>
    <n v="0.97352262810065548"/>
    <n v="5.8784035094597602"/>
    <n v="209.99746034536227"/>
    <n v="0.97276951946136492"/>
    <n v="5.7245732397024938"/>
    <n v="210.15129061511954"/>
    <n v="0.97348210616286257"/>
  </r>
  <r>
    <x v="900"/>
    <x v="5"/>
    <d v="2019-03-17T00:00:00"/>
    <n v="56.639081112538491"/>
    <n v="195.29019179839602"/>
    <n v="232.77413574913265"/>
    <n v="5.450068608951173"/>
    <n v="4.0366992259582881"/>
    <n v="92.434073790571688"/>
    <n v="93.098353516637786"/>
    <n v="91.976479365865899"/>
    <n v="4.5215328852960148"/>
    <n v="4.5264956746381442"/>
    <n v="46.217036895285844"/>
    <n v="46.058596577663202"/>
    <n v="46.079758567874109"/>
    <n v="3.8303737769614559"/>
    <n v="3.8333484940781983"/>
    <x v="900"/>
    <n v="5.3555445585188997"/>
    <x v="2"/>
    <n v="12"/>
    <x v="900"/>
    <n v="13.801975271208644"/>
    <x v="0"/>
    <n v="0"/>
    <n v="0"/>
    <n v="0"/>
    <n v="0"/>
    <n v="0"/>
    <n v="1"/>
    <n v="1385.4330594852897"/>
    <n v="-1173.6537883213919"/>
    <n v="5.5418728276436973"/>
    <n v="2120.0724541694312"/>
    <n v="-1908.2931830055334"/>
    <n v="9.0107647104361241"/>
    <n v="2067.74084586967"/>
    <n v="-1855.9615747057721"/>
    <n v="8.7636602227676335"/>
    <n v="250.32347938234784"/>
    <n v="-38.544208218449995"/>
    <n v="0.18200179841312369"/>
    <n v="359.22295874116958"/>
    <n v="-147.44368757727173"/>
    <n v="0.6962139720613344"/>
    <n v="195.19464795794281"/>
    <n v="16.58462320595504"/>
    <n v="7.8310889988473201E-2"/>
    <n v="5.5923702580312717"/>
    <n v="206.18690090586657"/>
    <n v="0.97359340115160142"/>
    <n v="5.8443185650418457"/>
    <n v="205.934952598856"/>
    <n v="0.97240372708375755"/>
    <n v="5.7559551119178032"/>
    <n v="206.02331605198003"/>
    <n v="0.97282097024754033"/>
    <n v="5.7088774959585527"/>
    <n v="206.0703936679393"/>
    <n v="0.9730432659221856"/>
    <n v="5.9285847646960885"/>
    <n v="205.85068639920175"/>
    <n v="0.97200583073067659"/>
    <n v="5.6994579647835355"/>
    <n v="206.07981319911431"/>
    <n v="0.97308774398240006"/>
  </r>
  <r>
    <x v="901"/>
    <x v="5"/>
    <d v="2019-03-24T00:00:00"/>
    <n v="42.479310834403869"/>
    <n v="182.51693262712001"/>
    <n v="175.68568827471398"/>
    <n v="5.1686965364098878"/>
    <n v="3.7490171535065069"/>
    <n v="93.358414528477425"/>
    <n v="93.228384022557606"/>
    <n v="92.896244159524556"/>
    <n v="4.5314832161491827"/>
    <n v="4.5364460054913121"/>
    <n v="46.679207264238713"/>
    <n v="46.493024058266059"/>
    <n v="46.540556153552849"/>
    <n v="3.8403241078146237"/>
    <n v="3.8432988249313667"/>
    <x v="901"/>
    <n v="5.317134784254204"/>
    <x v="2"/>
    <n v="13"/>
    <x v="901"/>
    <n v="13.540503860373693"/>
    <x v="0"/>
    <n v="0"/>
    <n v="0"/>
    <n v="0"/>
    <n v="0"/>
    <n v="0"/>
    <n v="1"/>
    <n v="1371.5079309780481"/>
    <n v="-1167.7088147618467"/>
    <n v="5.7297049979504155"/>
    <n v="2124.1303606711508"/>
    <n v="-1920.3312444549495"/>
    <n v="9.4226671837857996"/>
    <n v="2070.4109525111185"/>
    <n v="-1866.6118362949171"/>
    <n v="9.1590771881204418"/>
    <n v="247.20010812321669"/>
    <n v="-43.400991907015282"/>
    <n v="0.21295966691520438"/>
    <n v="360.85127304531079"/>
    <n v="-157.05215682910938"/>
    <n v="0.77062236453714417"/>
    <n v="197.20613244938687"/>
    <n v="6.592983766814541"/>
    <n v="3.2350404109801625E-2"/>
    <n v="5.5605283147278826"/>
    <n v="198.23858790147352"/>
    <n v="0.97271564068595384"/>
    <n v="5.8450284310456224"/>
    <n v="197.95408778515579"/>
    <n v="0.9713196576139963"/>
    <n v="5.759105560249135"/>
    <n v="198.04001065595227"/>
    <n v="0.9717412633225575"/>
    <n v="5.7019294605407183"/>
    <n v="198.09718675566069"/>
    <n v="0.97202181458681203"/>
    <n v="5.9788495474520902"/>
    <n v="197.82026666874933"/>
    <n v="0.97066302514722691"/>
    <n v="5.6742950346143655"/>
    <n v="198.12482118158704"/>
    <n v="0.97215741098408515"/>
  </r>
  <r>
    <x v="902"/>
    <x v="5"/>
    <d v="2019-03-31T00:00:00"/>
    <n v="31.859483125802896"/>
    <n v="173.29748113644618"/>
    <n v="132.53782673004065"/>
    <n v="4.8868680894382823"/>
    <n v="3.4613350810547256"/>
    <n v="94.291998673762194"/>
    <n v="93.760191348159907"/>
    <n v="93.825206601119817"/>
    <n v="4.5414335470023515"/>
    <n v="4.5463963363444799"/>
    <n v="47.145999336881097"/>
    <n v="46.950106753296581"/>
    <n v="47.005961715088375"/>
    <n v="3.8502744386677921"/>
    <n v="3.853249155784535"/>
    <x v="902"/>
    <n v="5.467647754253564"/>
    <x v="2"/>
    <n v="14"/>
    <x v="902"/>
    <n v="13.278576075108425"/>
    <x v="0"/>
    <n v="0"/>
    <n v="0"/>
    <n v="0"/>
    <n v="0"/>
    <n v="0"/>
    <n v="1"/>
    <n v="1361.064084597617"/>
    <n v="-1124.1618001388599"/>
    <n v="4.7452552123218048"/>
    <n v="2128.228846237887"/>
    <n v="-1891.3265617791299"/>
    <n v="7.9835724931913683"/>
    <n v="2073.1077602189807"/>
    <n v="-1836.2054757602236"/>
    <n v="7.7508981391012863"/>
    <n v="244.85757967886832"/>
    <n v="-7.9552952201112532"/>
    <n v="3.3580491797647528E-2"/>
    <n v="362.4958704924934"/>
    <n v="-125.59358603373633"/>
    <n v="0.53014932431181871"/>
    <n v="199.23773178574535"/>
    <n v="37.664552673011713"/>
    <n v="0.15898771410779211"/>
    <n v="5.5286863714244934"/>
    <n v="231.37359808733257"/>
    <n v="0.97666258734458511"/>
    <n v="5.8457382970493983"/>
    <n v="231.05654616170767"/>
    <n v="0.97532426371318048"/>
    <n v="5.7622560085804668"/>
    <n v="231.1400284501766"/>
    <n v="0.97567665494764944"/>
    <n v="5.6949814251228865"/>
    <n v="231.20730303363419"/>
    <n v="0.97596063103344899"/>
    <n v="6.0291913100716847"/>
    <n v="230.87309314868537"/>
    <n v="0.97454988108769658"/>
    <n v="5.6490881848522871"/>
    <n v="231.25319627390479"/>
    <n v="0.97615435326949862"/>
  </r>
  <r>
    <x v="903"/>
    <x v="5"/>
    <d v="2019-04-07T00:00:00"/>
    <n v="23.894612344352172"/>
    <n v="89.855499527431618"/>
    <n v="99.944862414334096"/>
    <n v="4.6046186580678663"/>
    <n v="3.1736530086029449"/>
    <n v="43.973924788719629"/>
    <n v="68.867058068439775"/>
    <n v="69.132961731240911"/>
    <n v="4.2360316319620646"/>
    <n v="3.7835968398123581"/>
    <n v="21.986962394359814"/>
    <n v="29.475905702040844"/>
    <n v="29.534673477116201"/>
    <n v="3.3855649452423968"/>
    <n v="3.0904496592524131"/>
    <x v="903"/>
    <n v="5.2230915715461865"/>
    <x v="2"/>
    <n v="15"/>
    <x v="903"/>
    <n v="12.226215235272328"/>
    <x v="0"/>
    <n v="0"/>
    <n v="0"/>
    <n v="0"/>
    <n v="0"/>
    <n v="0"/>
    <n v="1"/>
    <n v="1353.2311998122937"/>
    <n v="-1167.7243937854314"/>
    <n v="6.2947792525538873"/>
    <n v="1907.3297439926173"/>
    <n v="-1721.822937965755"/>
    <n v="9.2817238075697688"/>
    <n v="1927.7559243042949"/>
    <n v="-1742.2491182774327"/>
    <n v="9.3918339471876084"/>
    <n v="243.10068334560705"/>
    <n v="-57.593877318744717"/>
    <n v="0.31046773189769022"/>
    <n v="273.85578777853027"/>
    <n v="-88.348981751667935"/>
    <n v="0.47625736027644477"/>
    <n v="89.739122551644741"/>
    <n v="95.767683475217595"/>
    <n v="0.51624889418531605"/>
    <n v="5.4968444281211042"/>
    <n v="180.00996159874123"/>
    <n v="0.97036850266655372"/>
    <n v="5.8239506358977815"/>
    <n v="179.68285539096456"/>
    <n v="0.96860519157957781"/>
    <n v="5.520740380964372"/>
    <n v="179.98606564589795"/>
    <n v="0.97023968823998319"/>
    <n v="5.5780570868660595"/>
    <n v="179.92874893999627"/>
    <n v="0.96993071463880232"/>
    <n v="5.9208074977883589"/>
    <n v="179.58599852907398"/>
    <n v="0.96808307131905991"/>
    <n v="5.5478133179710269"/>
    <n v="179.95899270889132"/>
    <n v="0.97009374784250413"/>
  </r>
  <r>
    <x v="904"/>
    <x v="5"/>
    <d v="2019-04-14T00:00:00"/>
    <n v="17.920959258264133"/>
    <n v="84.541455313174367"/>
    <n v="75.337691467513096"/>
    <n v="4.3219805602695214"/>
    <n v="2.8859709361511641"/>
    <n v="44.413664036606825"/>
    <n v="56.640361052523303"/>
    <n v="44.193794412663223"/>
    <n v="3.788584381323397"/>
    <n v="3.7935471706655264"/>
    <n v="22.206832018303409"/>
    <n v="24.387554123424636"/>
    <n v="22.140871131120328"/>
    <n v="3.0974252729888381"/>
    <n v="3.100399990105581"/>
    <x v="904"/>
    <n v="5.1802839588218195"/>
    <x v="2"/>
    <n v="16"/>
    <x v="904"/>
    <n v="11.207990214581757"/>
    <x v="0"/>
    <n v="0"/>
    <n v="0"/>
    <n v="0"/>
    <n v="0"/>
    <n v="0"/>
    <n v="1"/>
    <n v="1347.3565362233012"/>
    <n v="-1169.6232634640769"/>
    <n v="6.5807782938232826"/>
    <n v="1909.2602233925684"/>
    <n v="-1731.5269506333439"/>
    <n v="9.7422779862893005"/>
    <n v="1929.0261817300893"/>
    <n v="-1751.292908970865"/>
    <n v="9.8534893426699277"/>
    <n v="241.7830110956611"/>
    <n v="-64.04973833643669"/>
    <n v="0.36036999342945197"/>
    <n v="274.63043037304504"/>
    <n v="-96.897157613820639"/>
    <n v="0.54518299308586637"/>
    <n v="90.696051789025773"/>
    <n v="87.037220970198632"/>
    <n v="0.48970696155529708"/>
    <n v="5.4650024848177141"/>
    <n v="172.26827027440669"/>
    <n v="0.96925166346190472"/>
    <n v="5.7920293263052995"/>
    <n v="171.94124343291909"/>
    <n v="0.96741167685494778"/>
    <n v="5.5238908292957039"/>
    <n v="172.2093819299287"/>
    <n v="0.96892033357885143"/>
    <n v="5.5631768292367649"/>
    <n v="172.17009592998764"/>
    <n v="0.96869929449409731"/>
    <n v="5.912338113096995"/>
    <n v="171.8209346461274"/>
    <n v="0.96673477047200684"/>
    <n v="5.4498235415349647"/>
    <n v="172.28344921768945"/>
    <n v="0.96933706639770345"/>
  </r>
  <r>
    <x v="905"/>
    <x v="5"/>
    <d v="2019-04-21T00:00:00"/>
    <n v="13.440719443698097"/>
    <n v="80.727420459157457"/>
    <n v="56.768599860368589"/>
    <n v="4.0389833535064366"/>
    <n v="2.5982888636993828"/>
    <n v="44.8578006769729"/>
    <n v="50.749080864748102"/>
    <n v="44.635732356789859"/>
    <n v="3.7985347121765654"/>
    <n v="3.8034975015186947"/>
    <n v="22.42890033848645"/>
    <n v="23.016496473967905"/>
    <n v="22.362279842431537"/>
    <n v="3.1073756038420064"/>
    <n v="3.1103503209587493"/>
    <x v="905"/>
    <n v="5.1855194904187734"/>
    <x v="2"/>
    <n v="17"/>
    <x v="905"/>
    <n v="10.944893669525008"/>
    <x v="0"/>
    <n v="0"/>
    <n v="0"/>
    <n v="0"/>
    <n v="0"/>
    <n v="0"/>
    <n v="1"/>
    <n v="1342.9505385315567"/>
    <n v="-1164.28429744551"/>
    <n v="6.5165321124363054"/>
    <n v="1911.2100075865192"/>
    <n v="-1732.5437665004724"/>
    <n v="9.6970964182655486"/>
    <n v="1930.3091417301416"/>
    <n v="-1751.6429006440949"/>
    <n v="9.8039948117590594"/>
    <n v="240.79475690820163"/>
    <n v="-62.128515822154952"/>
    <n v="0.34773505864621346"/>
    <n v="275.412819393505"/>
    <n v="-96.746578307458321"/>
    <n v="0.54149333259249921"/>
    <n v="91.662550318780674"/>
    <n v="87.003690767266008"/>
    <n v="0.4869621157214839"/>
    <n v="5.4331605415143249"/>
    <n v="173.23308054453236"/>
    <n v="0.96959044692221574"/>
    <n v="5.7927391923090763"/>
    <n v="172.8735018937376"/>
    <n v="0.96757787505296389"/>
    <n v="5.5270412776270366"/>
    <n v="173.13919980841965"/>
    <n v="0.9690649937893685"/>
    <n v="5.5562287938189314"/>
    <n v="173.11001229222774"/>
    <n v="0.96890163043647937"/>
    <n v="5.9628770185960809"/>
    <n v="172.70336406745059"/>
    <n v="0.96662560883158488"/>
    <n v="5.4245042151509733"/>
    <n v="173.24173687089572"/>
    <n v="0.96963889662547675"/>
  </r>
  <r>
    <x v="906"/>
    <x v="5"/>
    <d v="2019-04-28T00:00:00"/>
    <n v="10.080539582773572"/>
    <n v="78.040107608387501"/>
    <n v="42.762181777090085"/>
    <n v="3.7556541086411923"/>
    <n v="2.310606791247602"/>
    <n v="45.306378683742622"/>
    <n v="48.027729774245358"/>
    <n v="45.082089680357761"/>
    <n v="3.8084850430297337"/>
    <n v="3.8134478323718626"/>
    <n v="22.653189341871311"/>
    <n v="22.762181481500289"/>
    <n v="22.585902640855853"/>
    <n v="3.1173259346951743"/>
    <n v="3.1203006518119172"/>
    <x v="906"/>
    <n v="5.3109221139727154"/>
    <x v="2"/>
    <n v="18"/>
    <x v="906"/>
    <n v="10.681465086366099"/>
    <x v="0"/>
    <n v="0"/>
    <n v="0"/>
    <n v="0"/>
    <n v="0"/>
    <n v="0"/>
    <n v="1"/>
    <n v="1339.6460402627486"/>
    <n v="-1137.1091358465626"/>
    <n v="5.6143305790334264"/>
    <n v="1913.1792896224092"/>
    <n v="-1710.6423852062233"/>
    <n v="8.446077469867344"/>
    <n v="1931.6049313301946"/>
    <n v="-1729.0680269140087"/>
    <n v="8.5370517136028123"/>
    <n v="240.05356626760704"/>
    <n v="-37.516661851421162"/>
    <n v="0.18523370819536922"/>
    <n v="276.20303230416954"/>
    <n v="-73.666127887983663"/>
    <n v="0.36371706233156281"/>
    <n v="92.63871383383308"/>
    <n v="109.8981905823528"/>
    <n v="0.54260822687665311"/>
    <n v="5.4013185982109357"/>
    <n v="197.13558581797494"/>
    <n v="0.9733316818790122"/>
    <n v="5.7934490583128531"/>
    <n v="196.74345535787302"/>
    <n v="0.97139558800401082"/>
    <n v="5.5301917259583684"/>
    <n v="197.00671269022752"/>
    <n v="0.97269538733250027"/>
    <n v="5.5492807584010979"/>
    <n v="196.98762365778478"/>
    <n v="0.9726011376820588"/>
    <n v="6.0134719312816189"/>
    <n v="196.52343248490425"/>
    <n v="0.97030925327601159"/>
    <n v="5.399152934789484"/>
    <n v="197.13775148139638"/>
    <n v="0.97334237456451411"/>
  </r>
  <r>
    <x v="907"/>
    <x v="5"/>
    <d v="2019-05-05T00:00:00"/>
    <n v="488.97561431896156"/>
    <n v="597.63686194539741"/>
    <n v="176.62621153965151"/>
    <n v="5.1740357003705588"/>
    <n v="6.1923126197630172"/>
    <n v="72.440831750957273"/>
    <n v="60.234280762601315"/>
    <n v="58.873605217349947"/>
    <n v="4.0753928614801582"/>
    <n v="4.2827701148785788"/>
    <n v="36.220415875478636"/>
    <n v="32.18294555728513"/>
    <n v="32.150247915396434"/>
    <n v="3.4704201618637396"/>
    <n v="3.5896229343186334"/>
    <x v="907"/>
    <n v="6.3520095370570386"/>
    <x v="2"/>
    <n v="19"/>
    <x v="907"/>
    <n v="12.719848723714456"/>
    <x v="0"/>
    <n v="0"/>
    <n v="0"/>
    <n v="0"/>
    <n v="0"/>
    <n v="0"/>
    <n v="1"/>
    <n v="1810.6053373555944"/>
    <n v="-1236.9610263223462"/>
    <n v="2.1563205675208947"/>
    <n v="2032.3010258032903"/>
    <n v="-1458.6567147700421"/>
    <n v="2.5427894720034958"/>
    <n v="2009.9871559533221"/>
    <n v="-1436.3428449200742"/>
    <n v="2.5038910301976736"/>
    <n v="345.68855067693886"/>
    <n v="227.95576035630921"/>
    <n v="0.3973817154147582"/>
    <n v="324.00295743188838"/>
    <n v="249.6413536013597"/>
    <n v="0.43518491999285364"/>
    <n v="151.68677835188268"/>
    <n v="421.95753268136536"/>
    <n v="0.73557346349576014"/>
    <n v="5.8309632259022948"/>
    <n v="567.81334780734574"/>
    <n v="0.98983522870574692"/>
    <n v="5.8124905142459236"/>
    <n v="567.83182051900212"/>
    <n v="0.9898674310849932"/>
    <n v="5.6787873479129445"/>
    <n v="567.96552368533514"/>
    <n v="0.99010050786055159"/>
    <n v="5.7377083773069861"/>
    <n v="567.90660265594113"/>
    <n v="0.98999779433535706"/>
    <n v="5.8872689006514216"/>
    <n v="567.75704213259667"/>
    <n v="0.98973707437271141"/>
    <n v="5.5953185689625924"/>
    <n v="568.04899246428545"/>
    <n v="0.99024601401714529"/>
  </r>
  <r>
    <x v="908"/>
    <x v="5"/>
    <d v="2019-05-12T00:00:00"/>
    <n v="493.86537046215125"/>
    <n v="603.61323056485151"/>
    <n v="271.79795921640141"/>
    <n v="5.605058993287094"/>
    <n v="6.2022629506161859"/>
    <n v="73.165240068466844"/>
    <n v="66.699760415534087"/>
    <n v="72.803035909712065"/>
    <n v="4.2877576563896183"/>
    <n v="4.2927204457317467"/>
    <n v="36.582620034233422"/>
    <n v="35.262717691148936"/>
    <n v="36.473958786606985"/>
    <n v="3.5965985480550589"/>
    <n v="3.5995732651718018"/>
    <x v="908"/>
    <n v="6.2873667402686895"/>
    <x v="2"/>
    <n v="20"/>
    <x v="908"/>
    <n v="13.489415197731772"/>
    <x v="0"/>
    <n v="0"/>
    <n v="0"/>
    <n v="0"/>
    <n v="0"/>
    <n v="0"/>
    <n v="1"/>
    <n v="1815.4140652745873"/>
    <n v="-1277.678599320187"/>
    <n v="2.3760355792276009"/>
    <n v="2035.481218021348"/>
    <n v="-1497.7457520669477"/>
    <n v="2.7852835583546134"/>
    <n v="2012.0797256956068"/>
    <n v="-1474.3442597412068"/>
    <n v="2.7417649626744738"/>
    <n v="346.76713624025001"/>
    <n v="190.96832971415017"/>
    <n v="0.35513433984721443"/>
    <n v="325.27907172293675"/>
    <n v="212.45639423146343"/>
    <n v="0.39509462864679207"/>
    <n v="153.26318414726609"/>
    <n v="384.4722818071341"/>
    <n v="0.71498405098639572"/>
    <n v="5.8320645731922953"/>
    <n v="531.90340138120791"/>
    <n v="0.98915439850551568"/>
    <n v="5.8276408193493134"/>
    <n v="531.90782513505087"/>
    <n v="0.98916262514133024"/>
    <n v="5.6819377962442772"/>
    <n v="532.05352815815593"/>
    <n v="0.98943358183347707"/>
    <n v="5.7369384225351556"/>
    <n v="531.99852753186508"/>
    <n v="0.98933129989417212"/>
    <n v="5.8365686159185293"/>
    <n v="531.89889733848167"/>
    <n v="0.98914602256044337"/>
    <n v="5.6693784724311813"/>
    <n v="532.06608748196902"/>
    <n v="0.98945693778562871"/>
  </r>
  <r>
    <x v="909"/>
    <x v="5"/>
    <d v="2019-05-19T00:00:00"/>
    <n v="498.80402416677271"/>
    <n v="609.6493628705"/>
    <n v="339.89977870151279"/>
    <n v="5.8286508056324635"/>
    <n v="6.2122132814693538"/>
    <n v="73.896892469151524"/>
    <n v="70.298326442342812"/>
    <n v="73.531066268809184"/>
    <n v="4.2977079872427861"/>
    <n v="4.3026707765849155"/>
    <n v="36.948446234575762"/>
    <n v="36.442727671547715"/>
    <n v="36.838698374473054"/>
    <n v="3.6065488789082267"/>
    <n v="3.6095235960249701"/>
    <x v="909"/>
    <n v="6.4670209202111435"/>
    <x v="2"/>
    <n v="21"/>
    <x v="909"/>
    <n v="13.732907671783476"/>
    <x v="0"/>
    <n v="0"/>
    <n v="0"/>
    <n v="0"/>
    <n v="0"/>
    <n v="0"/>
    <n v="1"/>
    <n v="1820.2708804727699"/>
    <n v="-1176.7072395679081"/>
    <n v="1.8284240512926384"/>
    <n v="2038.6932121615864"/>
    <n v="-1395.1295712567246"/>
    <n v="2.167819128649263"/>
    <n v="2014.1932211353144"/>
    <n v="-1370.6295802304526"/>
    <n v="2.1297498694974801"/>
    <n v="347.85650765919428"/>
    <n v="295.70713324566753"/>
    <n v="0.45948390252422916"/>
    <n v="326.56794715689568"/>
    <n v="316.99569374796613"/>
    <n v="0.49256308715990327"/>
    <n v="154.8553540006034"/>
    <n v="488.70828690425844"/>
    <n v="0.75937833625455597"/>
    <n v="5.8331659204822959"/>
    <n v="637.7304749843795"/>
    <n v="0.99093614749229653"/>
    <n v="5.8283506853530902"/>
    <n v="637.73529021950867"/>
    <n v="0.99094362963520066"/>
    <n v="5.685088244575609"/>
    <n v="637.87855266028623"/>
    <n v="0.99116623767529466"/>
    <n v="5.7387495058113736"/>
    <n v="637.82489139905044"/>
    <n v="0.99108285623820735"/>
    <n v="5.8016576123139894"/>
    <n v="637.76198329254782"/>
    <n v="0.99098510661019201"/>
    <n v="5.6928111838764455"/>
    <n v="637.8708297209854"/>
    <n v="0.99115423740242348"/>
  </r>
  <r>
    <x v="910"/>
    <x v="5"/>
    <d v="2019-05-26T00:00:00"/>
    <n v="503.79206440844052"/>
    <n v="615.74585649920505"/>
    <n v="389.0674644135911"/>
    <n v="5.9637527589502675"/>
    <n v="6.2221636123225217"/>
    <n v="74.635861393843044"/>
    <n v="72.467093918092928"/>
    <n v="74.266376931497291"/>
    <n v="4.3076583180959549"/>
    <n v="4.3126211074380834"/>
    <n v="37.317930696921522"/>
    <n v="37.055369789309381"/>
    <n v="37.207085358217796"/>
    <n v="3.6164992097613955"/>
    <n v="3.619473926878138"/>
    <x v="910"/>
    <n v="6.2580889381525617"/>
    <x v="2"/>
    <n v="22"/>
    <x v="910"/>
    <n v="13.887910286807617"/>
    <x v="0"/>
    <n v="0"/>
    <n v="0"/>
    <n v="0"/>
    <n v="0"/>
    <n v="0"/>
    <n v="1"/>
    <n v="1825.1762638229343"/>
    <n v="-1302.9562726386166"/>
    <n v="2.49503330901543"/>
    <n v="2041.9373262432273"/>
    <n v="-1519.7173350589096"/>
    <n v="2.9101094571512207"/>
    <n v="2016.3278515294189"/>
    <n v="-1494.1078603451015"/>
    <n v="2.861069827979366"/>
    <n v="348.95677279232802"/>
    <n v="173.26321839198954"/>
    <n v="0.33178204840273201"/>
    <n v="327.8697113451941"/>
    <n v="194.35027983912346"/>
    <n v="0.37216170027954276"/>
    <n v="156.46344555247404"/>
    <n v="365.75654563184355"/>
    <n v="0.70038786681138321"/>
    <n v="5.8342672677722964"/>
    <n v="516.38572391654532"/>
    <n v="0.98882795111971677"/>
    <n v="5.8290605513568661"/>
    <n v="516.3909306329607"/>
    <n v="0.98883792147034166"/>
    <n v="5.6882386929069408"/>
    <n v="516.53175249141066"/>
    <n v="0.98910758150026612"/>
    <n v="5.7405605890875915"/>
    <n v="516.47943059522993"/>
    <n v="0.98900739020720196"/>
    <n v="5.7816728114601625"/>
    <n v="516.43831837285745"/>
    <n v="0.98892866433866666"/>
    <n v="5.7077279962554215"/>
    <n v="516.51226318806209"/>
    <n v="0.98907026139824483"/>
  </r>
  <r>
    <x v="911"/>
    <x v="5"/>
    <d v="2019-06-02T00:00:00"/>
    <n v="508.82998505252493"/>
    <n v="621.90331506419705"/>
    <n v="424.99622060527122"/>
    <n v="6.052080276191397"/>
    <n v="6.2321139431756896"/>
    <n v="75.38222000778147"/>
    <n v="73.924656962937206"/>
    <n v="75.00904070081225"/>
    <n v="4.3176086489491228"/>
    <n v="4.3225714382912512"/>
    <n v="37.691110003890735"/>
    <n v="37.50038793951633"/>
    <n v="37.579156211799969"/>
    <n v="3.6264495406145634"/>
    <n v="3.6294242577313063"/>
    <x v="911"/>
    <n v="6.3065915451543351"/>
    <x v="2"/>
    <n v="23"/>
    <x v="911"/>
    <n v="13.996138465755083"/>
    <x v="0"/>
    <n v="0"/>
    <n v="0"/>
    <n v="0"/>
    <n v="0"/>
    <n v="0"/>
    <n v="1"/>
    <n v="1830.1307010066005"/>
    <n v="-1281.9573641013726"/>
    <n v="2.3385985377158298"/>
    <n v="2045.2138814656846"/>
    <n v="-1497.040544560457"/>
    <n v="2.7309619855138565"/>
    <n v="2018.4838282274645"/>
    <n v="-1470.3104913222369"/>
    <n v="2.6821999399369454"/>
    <n v="350.06804057679307"/>
    <n v="198.10529632843469"/>
    <n v="0.36139170403080839"/>
    <n v="329.18449317537556"/>
    <n v="218.98884372985219"/>
    <n v="0.39948831690023001"/>
    <n v="158.08761801986338"/>
    <n v="390.08571888536437"/>
    <n v="0.71161016529486054"/>
    <n v="5.835368615062297"/>
    <n v="542.33796829016546"/>
    <n v="0.989354884263422"/>
    <n v="5.8297704173606428"/>
    <n v="542.34356648786707"/>
    <n v="0.98936509672237383"/>
    <n v="5.6913891412382736"/>
    <n v="542.48194776398952"/>
    <n v="0.98961753745016201"/>
    <n v="5.7423716723638094"/>
    <n v="542.43096523286397"/>
    <n v="0.98952453305229515"/>
    <n v="5.7695777815258866"/>
    <n v="542.40375912370189"/>
    <n v="0.98947490256622361"/>
    <n v="5.7181434298223079"/>
    <n v="542.45519347540539"/>
    <n v="0.98956873119348565"/>
  </r>
  <r>
    <x v="912"/>
    <x v="5"/>
    <d v="2019-06-09T00:00:00"/>
    <n v="513.91828490305011"/>
    <n v="628.12234821483901"/>
    <n v="451.67283989460486"/>
    <n v="6.1129581122156216"/>
    <n v="6.2420642740288574"/>
    <n v="76.136042207859276"/>
    <n v="75.030349585398241"/>
    <n v="75.759131107820366"/>
    <n v="4.3275589798022907"/>
    <n v="4.3325217691444191"/>
    <n v="38.068021103929638"/>
    <n v="37.897731154605644"/>
    <n v="37.954947773917965"/>
    <n v="3.6363998714677312"/>
    <n v="3.6393745885844742"/>
    <x v="912"/>
    <n v="6.4043726965442307"/>
    <x v="2"/>
    <n v="24"/>
    <x v="912"/>
    <n v="14.076916963485644"/>
    <x v="0"/>
    <n v="0"/>
    <n v="0"/>
    <n v="0"/>
    <n v="0"/>
    <n v="0"/>
    <n v="1"/>
    <n v="1835.1346825621031"/>
    <n v="-1230.6521967955453"/>
    <n v="2.0358773426411645"/>
    <n v="2048.5232022403661"/>
    <n v="-1444.0407164738083"/>
    <n v="2.3888876029924799"/>
    <n v="2020.6613646924907"/>
    <n v="-1416.1788789259328"/>
    <n v="2.3427955520167711"/>
    <n v="351.19042103910272"/>
    <n v="253.29206472745511"/>
    <n v="0.41902300015566168"/>
    <n v="330.5124228238588"/>
    <n v="273.97006294269903"/>
    <n v="0.45323077077290574"/>
    <n v="159.7280322119266"/>
    <n v="444.75445355463125"/>
    <n v="0.73576069452306481"/>
    <n v="5.8364699623522975"/>
    <n v="598.64601580420549"/>
    <n v="0.99034468309706114"/>
    <n v="5.8304802833644187"/>
    <n v="598.65200548319342"/>
    <n v="0.99035459186882702"/>
    <n v="5.6945395895696063"/>
    <n v="598.78794617698827"/>
    <n v="0.99057947959840686"/>
    <n v="5.7441827556400273"/>
    <n v="598.73830301091778"/>
    <n v="0.99049735452904686"/>
    <n v="5.7621128810978437"/>
    <n v="598.72037288545994"/>
    <n v="0.99046769258535117"/>
    <n v="5.7259172192820191"/>
    <n v="598.75656854727583"/>
    <n v="0.99052757134556046"/>
  </r>
  <r>
    <x v="913"/>
    <x v="5"/>
    <d v="2019-06-16T00:00:00"/>
    <n v="519.0574677520807"/>
    <n v="634.40357169698757"/>
    <n v="471.88822825184764"/>
    <n v="6.1567421529917601"/>
    <n v="6.2520146048820262"/>
    <n v="76.897402629937886"/>
    <n v="75.963876107668057"/>
    <n v="76.516722418898581"/>
    <n v="4.3375093106554585"/>
    <n v="4.3424720999975879"/>
    <n v="38.448701314968943"/>
    <n v="38.283410266859953"/>
    <n v="38.334497251657147"/>
    <n v="3.6463502023208996"/>
    <n v="3.6493249194376425"/>
    <x v="913"/>
    <n v="6.3040403185372496"/>
    <x v="2"/>
    <n v="25"/>
    <x v="913"/>
    <n v="14.140601665968118"/>
    <x v="0"/>
    <n v="0"/>
    <n v="0"/>
    <n v="0"/>
    <n v="0"/>
    <n v="0"/>
    <n v="1"/>
    <n v="1840.1887039331612"/>
    <n v="-1293.4120989883631"/>
    <n v="2.3655220199462343"/>
    <n v="2051.8656162227949"/>
    <n v="-1505.0890112779966"/>
    <n v="2.7526580282818585"/>
    <n v="2022.8606765221671"/>
    <n v="-1476.0840715773688"/>
    <n v="2.6996108798883092"/>
    <n v="352.32402530603554"/>
    <n v="194.45257963876259"/>
    <n v="0.35563441793270267"/>
    <n v="331.85363176882692"/>
    <n v="214.92297317597121"/>
    <n v="0.39307273067703685"/>
    <n v="161.38485054591052"/>
    <n v="385.3917543988876"/>
    <n v="0.7048431679658208"/>
    <n v="5.8375713096422981"/>
    <n v="540.93903363515585"/>
    <n v="0.98932366297890229"/>
    <n v="5.8311901493681955"/>
    <n v="540.94541479542988"/>
    <n v="0.98933533348604596"/>
    <n v="5.6976900379009381"/>
    <n v="541.07891490689724"/>
    <n v="0.98957949190515182"/>
    <n v="5.7459938389162453"/>
    <n v="541.03061110588192"/>
    <n v="0.98949114905986824"/>
    <n v="5.7575313105389645"/>
    <n v="541.01907363425914"/>
    <n v="0.98947004817237882"/>
    <n v="5.7320459723885016"/>
    <n v="541.04455897240962"/>
    <n v="0.9895166583197772"/>
  </r>
  <r>
    <x v="914"/>
    <x v="5"/>
    <d v="2019-06-23T00:00:00"/>
    <n v="524.24804242960147"/>
    <n v="640.74760741395733"/>
    <n v="487.59617250517374"/>
    <n v="6.1894875479150562"/>
    <n v="6.2619649357351941"/>
    <n v="77.666376656237247"/>
    <n v="76.815126381952652"/>
    <n v="77.281889643087567"/>
    <n v="4.3474596415086264"/>
    <n v="4.3524224308507558"/>
    <n v="38.833188328118624"/>
    <n v="38.668254909741023"/>
    <n v="38.717842224173715"/>
    <n v="3.6563005331740674"/>
    <n v="3.6592752502908104"/>
    <x v="914"/>
    <n v="6.3233738494030822"/>
    <x v="2"/>
    <n v="26"/>
    <x v="914"/>
    <n v="14.19324772259775"/>
    <x v="0"/>
    <n v="0"/>
    <n v="0"/>
    <n v="0"/>
    <n v="0"/>
    <n v="0"/>
    <n v="1"/>
    <n v="1845.2932655179293"/>
    <n v="-1287.8426878937921"/>
    <n v="2.3102365296356808"/>
    <n v="2055.2414543450477"/>
    <n v="-1497.7908767209105"/>
    <n v="2.686858596693035"/>
    <n v="2025.0819814701401"/>
    <n v="-1467.6314038460032"/>
    <n v="2.63275609131319"/>
    <n v="353.46896561563767"/>
    <n v="203.98161200849938"/>
    <n v="0.3659187382635285"/>
    <n v="333.20825280324465"/>
    <n v="224.24232482089241"/>
    <n v="0.40226404603725885"/>
    <n v="163.0582370632342"/>
    <n v="394.39234056090288"/>
    <n v="0.70749292653316298"/>
    <n v="5.8386726569322995"/>
    <n v="551.61190496720474"/>
    <n v="0.98952611605172813"/>
    <n v="5.8319000153719713"/>
    <n v="551.6186776087651"/>
    <n v="0.98953826536474743"/>
    <n v="5.7008404862322699"/>
    <n v="551.74973713790473"/>
    <n v="0.98977337056402492"/>
    <n v="5.7478049221924632"/>
    <n v="551.70277270194458"/>
    <n v="0.98968912195464986"/>
    <n v="5.7548117054968504"/>
    <n v="551.69576591864018"/>
    <n v="0.9896765526192044"/>
    <n v="5.7371124117457653"/>
    <n v="551.71346521239127"/>
    <n v="0.98970830304598945"/>
  </r>
  <r>
    <x v="915"/>
    <x v="5"/>
    <d v="2019-06-30T00:00:00"/>
    <n v="529.49052285389757"/>
    <n v="647.15508348809703"/>
    <n v="500.16447760979088"/>
    <n v="6.2149369995478683"/>
    <n v="6.271915266588362"/>
    <n v="78.443040422799641"/>
    <n v="77.629083402376153"/>
    <n v="78.054708539518444"/>
    <n v="4.3574099723617952"/>
    <n v="4.3623727617039236"/>
    <n v="39.22152021139982"/>
    <n v="39.055540620902178"/>
    <n v="39.105020646415461"/>
    <n v="3.6662508640272358"/>
    <n v="3.6692255811439787"/>
    <x v="915"/>
    <n v="6.4717368119376122"/>
    <x v="2"/>
    <n v="27"/>
    <x v="915"/>
    <n v="14.238597835936899"/>
    <x v="0"/>
    <n v="0"/>
    <n v="0"/>
    <n v="0"/>
    <n v="0"/>
    <n v="0"/>
    <n v="1"/>
    <n v="1850.4488727185455"/>
    <n v="-1203.8430877911833"/>
    <n v="1.8617883041773584"/>
    <n v="2058.651050848523"/>
    <n v="-1412.045265921161"/>
    <n v="2.1837807499352735"/>
    <n v="2027.3254994675931"/>
    <n v="-1380.7197145402311"/>
    <n v="2.1353346145756138"/>
    <n v="354.62535532833584"/>
    <n v="291.98042959902631"/>
    <n v="0.45155864114612981"/>
    <n v="334.57642004800664"/>
    <n v="312.02936487935551"/>
    <n v="0.48256506847430697"/>
    <n v="164.74835744573119"/>
    <n v="481.85742748163096"/>
    <n v="0.7452105111242725"/>
    <n v="5.8397740042223001"/>
    <n v="640.7660109231399"/>
    <n v="0.99096857136086669"/>
    <n v="5.8326098813757481"/>
    <n v="640.77317504598636"/>
    <n v="0.99097965094446072"/>
    <n v="5.7039909345636026"/>
    <n v="640.9017939927985"/>
    <n v="0.99117856495019696"/>
    <n v="5.7496160054686811"/>
    <n v="640.85616892189341"/>
    <n v="0.99110800407374233"/>
    <n v="5.7533227581821675"/>
    <n v="640.85246216917994"/>
    <n v="0.99110227144220719"/>
    <n v="5.7414767196120557"/>
    <n v="640.86430820775013"/>
    <n v="0.99112059178335843"/>
  </r>
  <r>
    <x v="916"/>
    <x v="5"/>
    <d v="2019-07-07T00:00:00"/>
    <n v="534.78542808243651"/>
    <n v="653.62663432297802"/>
    <n v="510.55076275158456"/>
    <n v="6.2354900699806182"/>
    <n v="6.2818655974415307"/>
    <n v="79.227470827027645"/>
    <n v="78.428277114701899"/>
    <n v="78.835255624913643"/>
    <n v="4.367360303214963"/>
    <n v="4.3723230925570924"/>
    <n v="39.613735413513822"/>
    <n v="39.446276975730328"/>
    <n v="39.496070852879619"/>
    <n v="3.6762011948804036"/>
    <n v="3.679175911997147"/>
    <x v="916"/>
    <n v="6.5078231654606569"/>
    <x v="2"/>
    <n v="28"/>
    <x v="916"/>
    <n v="14.279051568075985"/>
    <x v="0"/>
    <n v="0"/>
    <n v="0"/>
    <n v="0"/>
    <n v="0"/>
    <n v="0"/>
    <n v="1"/>
    <n v="1855.6560359911678"/>
    <n v="-1185.2904827434772"/>
    <n v="1.7681255801422857"/>
    <n v="2062.0947433170331"/>
    <n v="-1391.7291900693426"/>
    <n v="2.0760750359664115"/>
    <n v="2029.5914526450206"/>
    <n v="-1359.2258993973301"/>
    <n v="2.0275891158373933"/>
    <n v="355.79330893816098"/>
    <n v="314.57224430952965"/>
    <n v="0.46925478611711963"/>
    <n v="335.95826896521623"/>
    <n v="334.40728428247439"/>
    <n v="0.49884317990741928"/>
    <n v="166.45537903205314"/>
    <n v="503.91017421563748"/>
    <n v="0.75169461165533635"/>
    <n v="5.8408753515123006"/>
    <n v="664.52467789617833"/>
    <n v="0.99128702940773838"/>
    <n v="5.8333197473795249"/>
    <n v="664.53223350031112"/>
    <n v="0.99129830027942356"/>
    <n v="5.7071413828949353"/>
    <n v="664.65841186479565"/>
    <n v="0.99148652350162414"/>
    <n v="5.7514270887448999"/>
    <n v="664.61412615894574"/>
    <n v="0.99142046147675522"/>
    <n v="5.7526597176927403"/>
    <n v="664.6128935299979"/>
    <n v="0.9914186227352777"/>
    <n v="5.7453698199462284"/>
    <n v="664.62018342774445"/>
    <n v="0.99142949724652196"/>
  </r>
  <r>
    <x v="917"/>
    <x v="5"/>
    <d v="2019-07-14T00:00:00"/>
    <n v="540.13328236326083"/>
    <n v="660.16290066620775"/>
    <n v="519.42551863508743"/>
    <n v="6.252723429009607"/>
    <n v="6.2918159282946986"/>
    <n v="80.019745535297915"/>
    <n v="79.224011324999907"/>
    <n v="79.62360818116278"/>
    <n v="4.3773106340681309"/>
    <n v="4.3822734234102603"/>
    <n v="40.009872767648957"/>
    <n v="39.840794030073369"/>
    <n v="39.891031561408411"/>
    <n v="3.686151525733572"/>
    <n v="3.6891262428503149"/>
    <x v="917"/>
    <n v="6.5154031973035949"/>
    <x v="2"/>
    <n v="29"/>
    <x v="917"/>
    <n v="14.316185588811308"/>
    <x v="0"/>
    <n v="0"/>
    <n v="0"/>
    <n v="0"/>
    <n v="0"/>
    <n v="0"/>
    <n v="1"/>
    <n v="1860.9152708965162"/>
    <n v="-1185.4490180987955"/>
    <n v="1.7550085044053225"/>
    <n v="2065.5728727102287"/>
    <n v="-1390.106619912508"/>
    <n v="2.0579956647053952"/>
    <n v="2031.8800653542221"/>
    <n v="-1356.4138125565014"/>
    <n v="2.0081148494663599"/>
    <n v="356.97294208408431"/>
    <n v="318.4933107136365"/>
    <n v="0.47151624436374978"/>
    <n v="337.35393637159791"/>
    <n v="338.1123164261229"/>
    <n v="0.50056137523627853"/>
    <n v="168.17947083423826"/>
    <n v="507.28678196348255"/>
    <n v="0.7510172119811257"/>
    <n v="5.8419766988023012"/>
    <n v="669.62427609891847"/>
    <n v="0.99135119382410974"/>
    <n v="5.8340296133833007"/>
    <n v="669.63222318433748"/>
    <n v="0.99136295915714623"/>
    <n v="5.7102918312262672"/>
    <n v="669.75596096649451"/>
    <n v="0.99154614785331641"/>
    <n v="5.7532381720211179"/>
    <n v="669.71301462569966"/>
    <n v="0.9914825675624922"/>
    <n v="5.7525566361187304"/>
    <n v="669.71369616160212"/>
    <n v="0.99148357654835884"/>
    <n v="5.748943444946681"/>
    <n v="669.71730935277412"/>
    <n v="0.99148892572924985"/>
  </r>
  <r>
    <x v="918"/>
    <x v="5"/>
    <d v="2019-07-21T00:00:00"/>
    <n v="101.27499044311141"/>
    <n v="123.78054387491393"/>
    <n v="393.98036017749456"/>
    <n v="5.9763010607902753"/>
    <n v="4.617839494723027"/>
    <n v="15.003702287868355"/>
    <n v="47.113856806434129"/>
    <n v="47.511723911583132"/>
    <n v="3.860976499776974"/>
    <n v="2.7082969898385882"/>
    <n v="7.5018511439341768"/>
    <n v="17.203534009775932"/>
    <n v="17.25425763104861"/>
    <n v="2.8480589322137471"/>
    <n v="2.0151498092786428"/>
    <x v="918"/>
    <n v="6.3077847568242236"/>
    <x v="2"/>
    <n v="30"/>
    <x v="918"/>
    <n v="12.685336492780998"/>
    <x v="0"/>
    <n v="0"/>
    <n v="0"/>
    <n v="0"/>
    <n v="0"/>
    <n v="0"/>
    <n v="1"/>
    <n v="1429.3293064763598"/>
    <n v="-880.50149236114385"/>
    <n v="1.6043310300893376"/>
    <n v="1780.1488793811432"/>
    <n v="-1231.3210652659272"/>
    <n v="2.2435471264352409"/>
    <n v="1844.0707849053604"/>
    <n v="-1295.2429707901445"/>
    <n v="2.3600169989165907"/>
    <n v="260.1692970467472"/>
    <n v="288.65851706846871"/>
    <n v="0.52595460660794857"/>
    <n v="222.82197983540252"/>
    <n v="326.00583427981337"/>
    <n v="0.59400384946848683"/>
    <n v="26.696187317420218"/>
    <n v="522.13162679779566"/>
    <n v="0.95135780907813849"/>
    <n v="5.6566934719584268"/>
    <n v="543.1711206432575"/>
    <n v="0.98969313630527678"/>
    <n v="5.7971938484292238"/>
    <n v="543.03062026678674"/>
    <n v="0.98943713547431078"/>
    <n v="5.1802816898894859"/>
    <n v="543.6475324253264"/>
    <n v="0.99056118958139749"/>
    <n v="5.5002520195103299"/>
    <n v="543.32756209570562"/>
    <n v="0.98997818281426309"/>
    <n v="5.5124367366987901"/>
    <n v="543.31537737851716"/>
    <n v="0.98995598146645403"/>
    <n v="5.5919972541993923"/>
    <n v="543.23581686101647"/>
    <n v="0.98981101702504914"/>
  </r>
  <r>
    <x v="919"/>
    <x v="5"/>
    <d v="2019-07-28T00:00:00"/>
    <n v="550.98996133876233"/>
    <n v="673.43217496959846"/>
    <n v="441.08324052587488"/>
    <n v="6.0892336116619727"/>
    <n v="6.3117165900010344"/>
    <n v="81.628142420557396"/>
    <n v="64.370999613495769"/>
    <n v="48.315922354212873"/>
    <n v="3.8777611617008612"/>
    <n v="4.402174085116596"/>
    <n v="40.814071210278698"/>
    <n v="33.730910050127868"/>
    <n v="30.82040519037534"/>
    <n v="3.4281769768002062"/>
    <n v="3.7090269045566511"/>
    <x v="919"/>
    <n v="6.3770575059952401"/>
    <x v="2"/>
    <n v="31"/>
    <x v="919"/>
    <n v="13.395171750163041"/>
    <x v="0"/>
    <n v="0"/>
    <n v="0"/>
    <n v="0"/>
    <n v="0"/>
    <n v="0"/>
    <n v="1"/>
    <n v="1871.592043677864"/>
    <n v="-1283.3976433885309"/>
    <n v="2.1819276802996201"/>
    <n v="2072.6338231913542"/>
    <n v="-1484.4394229020209"/>
    <n v="2.5237224668779983"/>
    <n v="2036.5261780151725"/>
    <n v="-1448.3317777258394"/>
    <n v="2.4623352024660625"/>
    <n v="359.36771533362332"/>
    <n v="228.82668495570988"/>
    <n v="0.38903240976648179"/>
    <n v="340.18728077329331"/>
    <n v="248.00711951603989"/>
    <n v="0.42164141548108081"/>
    <n v="171.67954960185429"/>
    <n v="416.51485068747888"/>
    <n v="0.70812447463388795"/>
    <n v="5.8441793933823023"/>
    <n v="582.35022089595088"/>
    <n v="0.99006420429962005"/>
    <n v="5.7983912820684127"/>
    <n v="582.39600900726475"/>
    <n v="0.99014204950061369"/>
    <n v="5.7165927278889317"/>
    <n v="582.47780756144425"/>
    <n v="0.99028111671060293"/>
    <n v="5.7714042362872782"/>
    <n v="582.42299605304595"/>
    <n v="0.99018793066807798"/>
    <n v="5.7454243084323124"/>
    <n v="582.44897598090085"/>
    <n v="0.99023209961603487"/>
    <n v="5.660308871733724"/>
    <n v="582.53409141759948"/>
    <n v="0.99037680591833344"/>
  </r>
  <r>
    <x v="920"/>
    <x v="5"/>
    <d v="2019-08-04T00:00:00"/>
    <n v="556.49986095215013"/>
    <n v="680.16649671929463"/>
    <n v="475.70822665375744"/>
    <n v="6.1648046970741897"/>
    <n v="6.3216669208542031"/>
    <n v="82.444423844762994"/>
    <n v="73.407711729129375"/>
    <n v="82.036283132660202"/>
    <n v="4.4071616266276354"/>
    <n v="4.4121244159697648"/>
    <n v="41.222211922381497"/>
    <n v="38.974821360705405"/>
    <n v="41.099769708750657"/>
    <n v="3.7160025182930765"/>
    <n v="3.7189772354098194"/>
    <x v="920"/>
    <n v="6.4909298645939764"/>
    <x v="2"/>
    <n v="32"/>
    <x v="920"/>
    <n v="14.287968841994903"/>
    <x v="0"/>
    <n v="0"/>
    <n v="0"/>
    <n v="0"/>
    <n v="0"/>
    <n v="0"/>
    <n v="1"/>
    <n v="1877.0106386600796"/>
    <n v="-1217.8746531013276"/>
    <n v="1.8476834519494949"/>
    <n v="2076.2173433832927"/>
    <n v="-1417.0813578245406"/>
    <n v="2.1499074377243645"/>
    <n v="2038.8841379780756"/>
    <n v="-1379.7481524193236"/>
    <n v="2.0932678273508398"/>
    <n v="360.58309254350138"/>
    <n v="298.55289301525079"/>
    <n v="0.45294582537800043"/>
    <n v="341.6252382977558"/>
    <n v="317.51074726099637"/>
    <n v="0.48170749923756817"/>
    <n v="173.4558831097375"/>
    <n v="485.68010244901467"/>
    <n v="0.73684355442572558"/>
    <n v="5.8452807406723029"/>
    <n v="653.29070481807992"/>
    <n v="0.99113190469229628"/>
    <n v="5.8361592113946301"/>
    <n v="653.29982634735757"/>
    <n v="0.99114574330750993"/>
    <n v="5.7197431762202635"/>
    <n v="653.41624238253189"/>
    <n v="0.99132236245397587"/>
    <n v="5.7586714218497725"/>
    <n v="653.37731413690244"/>
    <n v="0.99126330294807363"/>
    <n v="5.7757978713520588"/>
    <n v="653.36018768740007"/>
    <n v="0.99123731976724661"/>
    <n v="5.746227981609886"/>
    <n v="653.38975757714229"/>
    <n v="0.9912821813593764"/>
  </r>
  <r>
    <x v="921"/>
    <x v="5"/>
    <d v="2019-08-11T00:00:00"/>
    <n v="562.06485956167148"/>
    <n v="686.96816168648741"/>
    <n v="501.61521652613158"/>
    <n v="6.2178333248357207"/>
    <n v="6.331617251707371"/>
    <n v="83.268868083210606"/>
    <n v="78.33828990616999"/>
    <n v="82.856645963986807"/>
    <n v="4.4171119574808033"/>
    <n v="4.4220747468229327"/>
    <n v="41.634434041605303"/>
    <n v="40.836550237335331"/>
    <n v="41.510767405838159"/>
    <n v="3.7259528491462444"/>
    <n v="3.7289275662629873"/>
    <x v="921"/>
    <n v="6.5176195761534084"/>
    <x v="2"/>
    <n v="33"/>
    <x v="921"/>
    <n v="14.360898131462768"/>
    <x v="0"/>
    <n v="0"/>
    <n v="0"/>
    <n v="0"/>
    <n v="0"/>
    <n v="0"/>
    <n v="1"/>
    <n v="1882.4834195921171"/>
    <n v="-1205.5184173932257"/>
    <n v="1.7807691881818224"/>
    <n v="2079.8366987771506"/>
    <n v="-1402.8716965782592"/>
    <n v="2.0722957494427416"/>
    <n v="2041.2656775406078"/>
    <n v="-1364.3006753417162"/>
    <n v="2.0153193605433777"/>
    <n v="361.81062352547815"/>
    <n v="315.15437867341336"/>
    <n v="0.46554013523556037"/>
    <n v="343.07757539746279"/>
    <n v="333.88742680142872"/>
    <n v="0.49321224245996248"/>
    <n v="175.24997995269945"/>
    <n v="501.71502224619206"/>
    <n v="0.74112401766197777"/>
    <n v="5.8463820879623034"/>
    <n v="671.11862011092921"/>
    <n v="0.99136383406974904"/>
    <n v="5.8368690773984069"/>
    <n v="671.12813312149308"/>
    <n v="0.99137788651047054"/>
    <n v="5.7228936245515962"/>
    <n v="671.24210857433991"/>
    <n v="0.99154624891100318"/>
    <n v="5.7604825051259905"/>
    <n v="671.20451969376552"/>
    <n v="0.99149072332186294"/>
    <n v="5.769656951719659"/>
    <n v="671.19534524717187"/>
    <n v="0.99147717100148625"/>
    <n v="5.753246395639577"/>
    <n v="671.21175580325189"/>
    <n v="0.99150141236703204"/>
  </r>
  <r>
    <x v="922"/>
    <x v="5"/>
    <d v="2019-08-18T00:00:00"/>
    <n v="567.68550815728827"/>
    <n v="693.83784330335232"/>
    <n v="521.43630401547853"/>
    <n v="6.2565871270299924"/>
    <n v="6.3415675825605389"/>
    <n v="84.101556764042712"/>
    <n v="81.219923335106358"/>
    <n v="83.685212423626666"/>
    <n v="4.4270622883339712"/>
    <n v="4.4320250776761005"/>
    <n v="42.050778382021356"/>
    <n v="41.686509938615544"/>
    <n v="41.925875079896535"/>
    <n v="3.7359031799994122"/>
    <n v="3.7388778971161551"/>
    <x v="922"/>
    <n v="6.410408255611264"/>
    <x v="2"/>
    <n v="34"/>
    <x v="922"/>
    <n v="14.419552595363374"/>
    <x v="0"/>
    <n v="0"/>
    <n v="0"/>
    <n v="0"/>
    <n v="0"/>
    <n v="0"/>
    <n v="1"/>
    <n v="1888.010928333475"/>
    <n v="-1279.8690205991375"/>
    <n v="2.1045565259058567"/>
    <n v="2083.492247724947"/>
    <n v="-1475.3503399906094"/>
    <n v="2.4259968294030241"/>
    <n v="2043.6710324987653"/>
    <n v="-1435.5291247644277"/>
    <n v="2.3605166927445631"/>
    <n v="363.05042981727468"/>
    <n v="245.09147791706289"/>
    <n v="0.40301691891315827"/>
    <n v="344.54443586816694"/>
    <n v="263.59747186617062"/>
    <n v="0.43344730648183072"/>
    <n v="177.06201776409105"/>
    <n v="431.07988997024654"/>
    <n v="0.70884753128797806"/>
    <n v="5.847483435252304"/>
    <n v="602.29442429908522"/>
    <n v="0.9903846727862623"/>
    <n v="5.8375789434021828"/>
    <n v="602.30432879093541"/>
    <n v="0.99040095926763161"/>
    <n v="5.726044072882928"/>
    <n v="602.41586366145464"/>
    <n v="0.99058436197200161"/>
    <n v="5.7622935884022084"/>
    <n v="602.37961414593531"/>
    <n v="0.99052475497064496"/>
    <n v="5.7659238666458101"/>
    <n v="602.37598386769173"/>
    <n v="0.99051878551154771"/>
    <n v="5.7588910593315958"/>
    <n v="602.38301667500593"/>
    <n v="0.99053034992969546"/>
  </r>
  <r>
    <x v="923"/>
    <x v="5"/>
    <d v="2019-08-25T00:00:00"/>
    <n v="573.36236323886101"/>
    <n v="700.77622173638565"/>
    <n v="537.01412178249325"/>
    <n v="6.286024391709633"/>
    <n v="6.3515179134137068"/>
    <n v="84.942572331683124"/>
    <n v="83.081247833394741"/>
    <n v="84.522064547862925"/>
    <n v="4.43701261918714"/>
    <n v="4.4419754085292684"/>
    <n v="42.471286165841562"/>
    <n v="42.235853297673756"/>
    <n v="42.345133830695495"/>
    <n v="3.7458535108525801"/>
    <n v="3.748828227969323"/>
    <x v="923"/>
    <n v="6.368921149333957"/>
    <x v="2"/>
    <n v="35"/>
    <x v="923"/>
    <n v="14.468890521749353"/>
    <x v="0"/>
    <n v="0"/>
    <n v="0"/>
    <n v="0"/>
    <n v="0"/>
    <n v="0"/>
    <n v="1"/>
    <n v="1893.5937121622464"/>
    <n v="-1310.1656546729268"/>
    <n v="2.2456336095850364"/>
    <n v="2087.1843521622213"/>
    <n v="-1503.7562946729017"/>
    <n v="2.5774493964929515"/>
    <n v="2046.1004410065045"/>
    <n v="-1462.6723835171849"/>
    <n v="2.5070312693077175"/>
    <n v="364.30263417198921"/>
    <n v="219.12542331733039"/>
    <n v="0.37558259412531214"/>
    <n v="346.02596494357806"/>
    <n v="237.40209254574154"/>
    <n v="0.4069089401825477"/>
    <n v="178.89217595359654"/>
    <n v="404.53588153572309"/>
    <n v="0.69337748903707574"/>
    <n v="5.8485847825423054"/>
    <n v="577.57947270677732"/>
    <n v="0.98997548248243217"/>
    <n v="5.8382888094059595"/>
    <n v="577.58976867991362"/>
    <n v="0.9899931298564385"/>
    <n v="5.7291945212142608"/>
    <n v="577.69886296810535"/>
    <n v="0.99018011827221875"/>
    <n v="5.7641046716784263"/>
    <n v="577.66395281764119"/>
    <n v="0.99012028201646107"/>
    <n v="5.7637622670439264"/>
    <n v="577.66429522227565"/>
    <n v="0.99012086890053375"/>
    <n v="5.7636391378782239"/>
    <n v="577.66441835144133"/>
    <n v="0.99012107994483312"/>
  </r>
  <r>
    <x v="924"/>
    <x v="5"/>
    <d v="2019-09-01T00:00:00"/>
    <n v="579.09598687124992"/>
    <n v="707.78398395374995"/>
    <n v="549.63868130912022"/>
    <n v="6.309261119270535"/>
    <n v="6.3614682442668755"/>
    <n v="85.791998054999993"/>
    <n v="84.436622944197367"/>
    <n v="85.367285193341559"/>
    <n v="4.4469629500403078"/>
    <n v="4.4519257393824372"/>
    <n v="42.895999027499997"/>
    <n v="42.697955308552125"/>
    <n v="42.768585169002463"/>
    <n v="3.7558038417057484"/>
    <n v="3.7587785588224918"/>
    <x v="924"/>
    <n v="6.3655851979343669"/>
    <x v="2"/>
    <n v="36"/>
    <x v="924"/>
    <n v="14.512027911016592"/>
    <x v="0"/>
    <n v="0"/>
    <n v="0"/>
    <n v="0"/>
    <n v="0"/>
    <n v="0"/>
    <n v="1"/>
    <n v="1899.2323238293059"/>
    <n v="-1317.747311231323"/>
    <n v="2.2661758818921864"/>
    <n v="2090.9133776438684"/>
    <n v="-1509.4283650458856"/>
    <n v="2.5958164567337669"/>
    <n v="2048.5541435993209"/>
    <n v="-1467.0691310013381"/>
    <n v="2.5229698087087504"/>
    <n v="365.56736057025091"/>
    <n v="215.91765202773195"/>
    <n v="0.3713210957287551"/>
    <n v="347.52230930974343"/>
    <n v="233.96270328823942"/>
    <n v="0.40235379798170751"/>
    <n v="180.74063572499719"/>
    <n v="400.74437687298564"/>
    <n v="0.68917404265076976"/>
    <n v="5.849686129832306"/>
    <n v="575.63532646815054"/>
    <n v="0.98994009131259142"/>
    <n v="5.8389986754097354"/>
    <n v="575.64601392257316"/>
    <n v="0.98995847089966782"/>
    <n v="5.7323449695455926"/>
    <n v="575.75266762843728"/>
    <n v="0.99014188698701899"/>
    <n v="5.7659157549546443"/>
    <n v="575.71909684302818"/>
    <n v="0.99008415413977147"/>
    <n v="5.7626465553575015"/>
    <n v="575.72236604262537"/>
    <n v="0.99008977629602024"/>
    <n v="5.7677905023059663"/>
    <n v="575.7172220956769"/>
    <n v="0.9900809300715484"/>
  </r>
  <r>
    <x v="925"/>
    <x v="5"/>
    <d v="2019-09-08T00:00:00"/>
    <n v="584.88694673996235"/>
    <n v="714.86182379328727"/>
    <n v="560.21316093837277"/>
    <n v="6.3283173558352521"/>
    <n v="6.3714185751200434"/>
    <n v="86.649918035549973"/>
    <n v="85.543270489873663"/>
    <n v="86.220958045274983"/>
    <n v="4.4569132808934757"/>
    <n v="4.4618760702356051"/>
    <n v="43.324959017774987"/>
    <n v="43.136857905008128"/>
    <n v="43.196271020692485"/>
    <n v="3.7657541725589168"/>
    <n v="3.7687288896756597"/>
    <x v="925"/>
    <n v="6.4740412250310939"/>
    <x v="2"/>
    <n v="37"/>
    <x v="925"/>
    <n v="14.550984809287645"/>
    <x v="0"/>
    <n v="0"/>
    <n v="0"/>
    <n v="0"/>
    <n v="0"/>
    <n v="0"/>
    <n v="1"/>
    <n v="1904.9273216130355"/>
    <n v="-1256.829771687314"/>
    <n v="1.9392601805567071"/>
    <n v="2094.6796933803321"/>
    <n v="-1446.5821434546106"/>
    <n v="2.2320438391109541"/>
    <n v="2051.0323832180657"/>
    <n v="-1402.9348332923441"/>
    <n v="2.1646970173751385"/>
    <n v="366.84473423249517"/>
    <n v="281.25281569322624"/>
    <n v="0.43396679361843088"/>
    <n v="349.03361711957029"/>
    <n v="299.06393280615112"/>
    <n v="0.46144894829555655"/>
    <n v="182.60758009411171"/>
    <n v="465.4899698316097"/>
    <n v="0.71824059493043846"/>
    <n v="5.8507874771223065"/>
    <n v="642.24676244859916"/>
    <n v="0.99097236599985172"/>
    <n v="5.8397085414135121"/>
    <n v="642.25784138430788"/>
    <n v="0.99098946054944537"/>
    <n v="5.7354954178769244"/>
    <n v="642.3620545078445"/>
    <n v="0.99115025906434262"/>
    <n v="5.7677268382308631"/>
    <n v="642.32982308749058"/>
    <n v="0.99110052670482729"/>
    <n v="5.7622359962941267"/>
    <n v="642.33531392942723"/>
    <n v="0.99110899895092242"/>
    <n v="5.7715395535222029"/>
    <n v="642.32601037219922"/>
    <n v="0.99109464377055023"/>
  </r>
  <r>
    <x v="926"/>
    <x v="5"/>
    <d v="2019-09-15T00:00:00"/>
    <n v="590.73581620736195"/>
    <n v="722.01044203122012"/>
    <n v="569.36995751906954"/>
    <n v="6.3445304118065229"/>
    <n v="6.3813689059732113"/>
    <n v="87.516417215905477"/>
    <n v="86.52984385288957"/>
    <n v="87.083167625727725"/>
    <n v="4.4668636117466436"/>
    <n v="4.4718264010887729"/>
    <n v="43.758208607952739"/>
    <n v="43.571803397069353"/>
    <n v="43.62823373089941"/>
    <n v="3.7757045034120846"/>
    <n v="3.7786792205288275"/>
    <x v="926"/>
    <n v="6.3978730461826228"/>
    <x v="2"/>
    <n v="38"/>
    <x v="926"/>
    <n v="14.587098526965251"/>
    <x v="0"/>
    <n v="0"/>
    <n v="0"/>
    <n v="0"/>
    <n v="0"/>
    <n v="0"/>
    <n v="1"/>
    <n v="1910.6792693746029"/>
    <n v="-1310.1129677147819"/>
    <n v="2.1814626696402124"/>
    <n v="2098.4836722741602"/>
    <n v="-1497.9173706143392"/>
    <n v="2.4941748587532397"/>
    <n v="2053.5354052329976"/>
    <n v="-1452.9691035731767"/>
    <n v="2.4193317200074653"/>
    <n v="368.13488163136185"/>
    <n v="232.431420028459"/>
    <n v="0.38702041620729377"/>
    <n v="350.56003800749556"/>
    <n v="250.00626365232529"/>
    <n v="0.41628420202959787"/>
    <n v="184.49319390691747"/>
    <n v="416.07310775290341"/>
    <n v="0.6928012887219569"/>
    <n v="5.8518888244123071"/>
    <n v="594.71441283540855"/>
    <n v="0.99025604865234851"/>
    <n v="5.8404184074172889"/>
    <n v="594.72588325240361"/>
    <n v="0.99027514798736505"/>
    <n v="5.7386458662082571"/>
    <n v="594.82765579361262"/>
    <n v="0.99044460894600983"/>
    <n v="5.769537921507081"/>
    <n v="594.79676373831376"/>
    <n v="0.99039317073641753"/>
    <n v="5.7623050163651417"/>
    <n v="594.80399664345566"/>
    <n v="0.99040521421125438"/>
    <n v="5.7750149887645073"/>
    <n v="594.79128667105635"/>
    <n v="0.99038405089862058"/>
  </r>
  <r>
    <x v="927"/>
    <x v="5"/>
    <d v="2019-09-22T00:00:00"/>
    <n v="596.64317436943566"/>
    <n v="729.23054645153252"/>
    <n v="577.55192257417934"/>
    <n v="6.3587983475737149"/>
    <n v="6.3913192368263791"/>
    <n v="88.391581388064537"/>
    <n v="87.460712620477054"/>
    <n v="87.953999301985007"/>
    <n v="4.4768139425998124"/>
    <n v="4.4817767319419408"/>
    <n v="44.195790694032269"/>
    <n v="44.008594504943389"/>
    <n v="44.064516068208405"/>
    <n v="3.785654834265253"/>
    <n v="3.7886295513819959"/>
    <x v="927"/>
    <n v="6.4702847430475972"/>
    <x v="2"/>
    <n v="39"/>
    <x v="927"/>
    <n v="14.621267124438781"/>
    <x v="0"/>
    <n v="0"/>
    <n v="0"/>
    <n v="0"/>
    <n v="0"/>
    <n v="0"/>
    <n v="1"/>
    <n v="1916.4887366137855"/>
    <n v="-1270.82118647519"/>
    <n v="1.9682283648952195"/>
    <n v="2102.3256909569268"/>
    <n v="-1456.6581408183313"/>
    <n v="2.2560497898735239"/>
    <n v="2056.0634574680794"/>
    <n v="-1410.3959073294839"/>
    <n v="2.1843995521019073"/>
    <n v="369.43793050421732"/>
    <n v="276.2296196343782"/>
    <n v="0.42782019876186161"/>
    <n v="352.10172310429999"/>
    <n v="293.56582703429552"/>
    <n v="0.45467025092290958"/>
    <n v="186.39766385785126"/>
    <n v="459.26988628074423"/>
    <n v="0.71131015672409093"/>
    <n v="5.8529901717023076"/>
    <n v="639.81455996689317"/>
    <n v="0.99093497858077895"/>
    <n v="5.8411282734210648"/>
    <n v="639.82642186517444"/>
    <n v="0.99095335010692853"/>
    <n v="5.7417963145395898"/>
    <n v="639.92575382405596"/>
    <n v="0.9911071939215359"/>
    <n v="5.7713490047832989"/>
    <n v="639.89620113381227"/>
    <n v="0.99106142316809265"/>
    <n v="5.7627021334504311"/>
    <n v="639.90484800514514"/>
    <n v="0.99107481530980857"/>
    <n v="5.778303233660802"/>
    <n v="639.88924690493468"/>
    <n v="0.99105065256505376"/>
  </r>
  <r>
    <x v="928"/>
    <x v="5"/>
    <d v="2019-09-29T00:00:00"/>
    <n v="602.60960611312987"/>
    <n v="736.52285191604767"/>
    <n v="585.06922763586442"/>
    <n v="6.371730178069571"/>
    <n v="6.401269567679547"/>
    <n v="89.275497201945171"/>
    <n v="88.368104911211105"/>
    <n v="88.833539295004854"/>
    <n v="4.4867642734529802"/>
    <n v="4.4917270627951087"/>
    <n v="44.637748600972586"/>
    <n v="44.449002372163825"/>
    <n v="44.505161228890486"/>
    <n v="3.7956051651184208"/>
    <n v="3.7985798822351637"/>
    <x v="928"/>
    <n v="6.6031892503692644"/>
    <x v="2"/>
    <n v="40"/>
    <x v="928"/>
    <n v="14.654099616640972"/>
    <x v="0"/>
    <n v="0"/>
    <n v="0"/>
    <n v="0"/>
    <n v="0"/>
    <n v="0"/>
    <n v="1"/>
    <n v="1922.3562985253602"/>
    <n v="-1184.91296425877"/>
    <n v="1.6067851036136922"/>
    <n v="2106.2061298265212"/>
    <n v="-1368.762795559931"/>
    <n v="1.8560921659441221"/>
    <n v="2058.6167902255115"/>
    <n v="-1321.1734559589213"/>
    <n v="1.7915592894644146"/>
    <n v="370.75400986580121"/>
    <n v="366.68932440078913"/>
    <n v="0.49724406928902914"/>
    <n v="353.65882505207247"/>
    <n v="383.78450921451787"/>
    <n v="0.52042576206374302"/>
    <n v="188.32117850829434"/>
    <n v="549.122155758296"/>
    <n v="0.74462962812514211"/>
    <n v="5.8540915189923082"/>
    <n v="731.58924274759806"/>
    <n v="0.99206163884467902"/>
    <n v="5.8418381394248415"/>
    <n v="731.60149612716555"/>
    <n v="0.99207825487332568"/>
    <n v="5.7449467628709217"/>
    <n v="731.69838750371946"/>
    <n v="0.99220964310622672"/>
    <n v="5.7731600880595169"/>
    <n v="731.67017417853083"/>
    <n v="0.99217138481046674"/>
    <n v="5.7633246207464488"/>
    <n v="731.68000964584394"/>
    <n v="0.99218472206209818"/>
    <n v="5.7814628972963993"/>
    <n v="731.66187136929398"/>
    <n v="0.99216012589896663"/>
  </r>
  <r>
    <x v="929"/>
    <x v="5"/>
    <d v="2019-10-06T00:00:00"/>
    <n v="608.63570217426127"/>
    <n v="743.88808043520828"/>
    <n v="592.13916999738342"/>
    <n v="6.383741691711025"/>
    <n v="6.4112198985327158"/>
    <n v="90.168252173964632"/>
    <n v="89.268178542587862"/>
    <n v="89.721874687954909"/>
    <n v="4.4967146043061481"/>
    <n v="4.5016773936482775"/>
    <n v="45.084126086982309"/>
    <n v="44.893588972536762"/>
    <n v="44.950212841179386"/>
    <n v="3.8055554959715887"/>
    <n v="3.8085302130883316"/>
    <x v="929"/>
    <n v="5.5963504341220123"/>
    <x v="2"/>
    <n v="41"/>
    <x v="929"/>
    <n v="14.686011791988761"/>
    <x v="1"/>
    <n v="0"/>
    <n v="0"/>
    <n v="0"/>
    <n v="0"/>
    <n v="0"/>
    <n v="1"/>
    <n v="1928.2825360560505"/>
    <n v="-1658.8412688584151"/>
    <n v="6.1565968944232061"/>
    <n v="2110.1253730848111"/>
    <n v="-1840.6841058871757"/>
    <n v="6.8314854848757554"/>
    <n v="2061.1956563105182"/>
    <n v="-1791.7543891128828"/>
    <n v="6.6498885183709806"/>
    <n v="372.08325002100099"/>
    <n v="-102.64198282336565"/>
    <n v="0.38094380972487668"/>
    <n v="355.23149801932277"/>
    <n v="-85.79023082168743"/>
    <n v="0.31840048747529176"/>
    <n v="190.2639283052419"/>
    <n v="79.177338892393436"/>
    <n v="0.29385750637194269"/>
    <n v="5.8551928662823087"/>
    <n v="263.58607433135302"/>
    <n v="0.97826913105338265"/>
    <n v="5.8425480054286174"/>
    <n v="263.59871919220672"/>
    <n v="0.97831606098726109"/>
    <n v="5.7480972112022535"/>
    <n v="263.69316998643308"/>
    <n v="0.97866660415092976"/>
    <n v="5.7749711713357357"/>
    <n v="263.66629602629962"/>
    <n v="0.97856686456607345"/>
    <n v="5.7641023443160302"/>
    <n v="263.67716485331931"/>
    <n v="0.97860720295644965"/>
    <n v="5.7845339934336728"/>
    <n v="263.65673320420166"/>
    <n v="0.97853137326142869"/>
  </r>
  <r>
    <x v="930"/>
    <x v="5"/>
    <d v="2019-10-13T00:00:00"/>
    <n v="614.72205919600378"/>
    <n v="751.32696123956021"/>
    <n v="598.91403675696949"/>
    <n v="6.3951180765595774"/>
    <n v="6.4211702293858837"/>
    <n v="91.069934695704276"/>
    <n v="90.169056619146062"/>
    <n v="90.619093434834454"/>
    <n v="4.506664935159316"/>
    <n v="4.5116277245014453"/>
    <n v="45.534967347852138"/>
    <n v="45.342553835257526"/>
    <n v="45.399714969591187"/>
    <n v="3.815505826824757"/>
    <n v="3.8184805439414999"/>
    <x v="930"/>
    <n v="5.4886666701196907"/>
    <x v="2"/>
    <n v="42"/>
    <x v="930"/>
    <n v="14.717288838543652"/>
    <x v="1"/>
    <n v="0"/>
    <n v="0"/>
    <n v="0"/>
    <n v="0"/>
    <n v="0"/>
    <n v="1"/>
    <n v="1934.2680359620476"/>
    <n v="-1692.3336226337674"/>
    <n v="6.9950099258407024"/>
    <n v="2114.0838087756842"/>
    <n v="-1872.149395447404"/>
    <n v="7.7382517422483792"/>
    <n v="2063.800311056375"/>
    <n v="-1821.8658977280948"/>
    <n v="7.5304123653380763"/>
    <n v="373.42578257775278"/>
    <n v="-131.49136924947254"/>
    <n v="0.54350006450323463"/>
    <n v="356.81989771624546"/>
    <n v="-114.88548438796522"/>
    <n v="0.47486210335888585"/>
    <n v="192.22610560015895"/>
    <n v="49.708307728121298"/>
    <n v="0.20546191442666822"/>
    <n v="5.8562942135723102"/>
    <n v="236.07811911470793"/>
    <n v="0.97579387680732332"/>
    <n v="5.8432578714323942"/>
    <n v="236.09115545684784"/>
    <n v="0.97584776059326583"/>
    <n v="5.7512476595335862"/>
    <n v="236.18316566874665"/>
    <n v="0.9762280711519542"/>
    <n v="5.7767822546119536"/>
    <n v="236.15763107366828"/>
    <n v="0.9761225276919433"/>
    <n v="5.7649871994963959"/>
    <n v="236.16942612878384"/>
    <n v="0.97617128080214899"/>
    <n v="5.7875439673954361"/>
    <n v="236.14686936088481"/>
    <n v="0.97607804574894297"/>
  </r>
  <r>
    <x v="931"/>
    <x v="5"/>
    <d v="2019-10-20T00:00:00"/>
    <n v="620.86927978796393"/>
    <n v="758.84023085195588"/>
    <n v="605.50060966626779"/>
    <n v="6.4060555698733461"/>
    <n v="6.4311205602390515"/>
    <n v="91.980634042661308"/>
    <n v="91.074845330903685"/>
    <n v="91.525284369182799"/>
    <n v="4.5166152660124848"/>
    <n v="4.5215780553546132"/>
    <n v="45.990317021330654"/>
    <n v="45.795988065508716"/>
    <n v="45.853712119287096"/>
    <n v="3.8254561576779249"/>
    <n v="3.8284308747946678"/>
    <x v="931"/>
    <n v="5.5120341571802447"/>
    <x v="2"/>
    <n v="43"/>
    <x v="931"/>
    <n v="14.748126993563757"/>
    <x v="1"/>
    <n v="0"/>
    <n v="0"/>
    <n v="0"/>
    <n v="0"/>
    <n v="0"/>
    <n v="1"/>
    <n v="1940.3133908671052"/>
    <n v="-1692.6590078824636"/>
    <n v="6.8347629768677836"/>
    <n v="2118.0818288234659"/>
    <n v="-1870.4274458388243"/>
    <n v="7.552571544654711"/>
    <n v="2066.4310123496898"/>
    <n v="-1818.7766293650482"/>
    <n v="7.3440114705251958"/>
    <n v="374.78174046007211"/>
    <n v="-127.12735747543047"/>
    <n v="0.51332569181024468"/>
    <n v="358.42418141013741"/>
    <n v="-110.76979842549576"/>
    <n v="0.44727574408551929"/>
    <n v="194.20790466802512"/>
    <n v="53.44647831661652"/>
    <n v="0.21581075074262271"/>
    <n v="5.8573955608623107"/>
    <n v="241.79698742377934"/>
    <n v="0.97634850839193288"/>
    <n v="5.84396773743617"/>
    <n v="241.81041524720547"/>
    <n v="0.976402728403161"/>
    <n v="5.754398107864918"/>
    <n v="241.89998487677673"/>
    <n v="0.97676440029643341"/>
    <n v="5.7785933378881715"/>
    <n v="241.87578964675347"/>
    <n v="0.97666670273206302"/>
    <n v="5.7659460855782196"/>
    <n v="241.88843689906344"/>
    <n v="0.97671777088663203"/>
    <n v="5.7905117042460503"/>
    <n v="241.86387128039559"/>
    <n v="0.97661857773538718"/>
  </r>
  <r>
    <x v="932"/>
    <x v="5"/>
    <d v="2019-10-27T00:00:00"/>
    <n v="627.07797258584355"/>
    <n v="766.42863316047544"/>
    <n v="611.97381854214052"/>
    <n v="6.416689501437328"/>
    <n v="6.4410708910922203"/>
    <n v="92.90044038308794"/>
    <n v="91.987642856995819"/>
    <n v="92.440537212874631"/>
    <n v="4.5265655968656526"/>
    <n v="4.5315283862077811"/>
    <n v="46.45022019154397"/>
    <n v="46.253950553733389"/>
    <n v="46.312249240479971"/>
    <n v="3.8354064885310932"/>
    <n v="3.8383812056478361"/>
    <x v="932"/>
    <n v="5.4364493882075404"/>
    <x v="2"/>
    <n v="44"/>
    <x v="932"/>
    <n v="14.778661586834074"/>
    <x v="1"/>
    <n v="0"/>
    <n v="0"/>
    <n v="0"/>
    <n v="0"/>
    <n v="0"/>
    <n v="1"/>
    <n v="1946.419199321213"/>
    <n v="-1716.7937757379568"/>
    <n v="7.4764969355211299"/>
    <n v="2122.1198290717257"/>
    <n v="-1892.4944054884695"/>
    <n v="8.2416588544791498"/>
    <n v="2069.0880206559382"/>
    <n v="-1839.462597072682"/>
    <n v="8.0107096521293517"/>
    <n v="376.15125792121455"/>
    <n v="-146.52583433795829"/>
    <n v="0.63810806334705261"/>
    <n v="360.04450794096829"/>
    <n v="-130.41908435771202"/>
    <n v="0.56796448025026902"/>
    <n v="196.20952172657002"/>
    <n v="33.415901856686247"/>
    <n v="0.14552352842833408"/>
    <n v="5.8584969081523113"/>
    <n v="223.76692667510395"/>
    <n v="0.97448672356600718"/>
    <n v="5.8446776034399468"/>
    <n v="223.78074597981632"/>
    <n v="0.9745469055114413"/>
    <n v="5.7575485561962507"/>
    <n v="223.86787502706002"/>
    <n v="0.97492634540918466"/>
    <n v="5.7804044211643895"/>
    <n v="223.84501916209189"/>
    <n v="0.97482680998052229"/>
    <n v="5.7669561755411962"/>
    <n v="223.85846740771507"/>
    <n v="0.9748853759938727"/>
    <n v="5.793450227565871"/>
    <n v="223.83197335569039"/>
    <n v="0.97476999655717433"/>
  </r>
  <r>
    <x v="933"/>
    <x v="5"/>
    <d v="2019-11-03T00:00:00"/>
    <n v="633.3487523117019"/>
    <n v="774.09291949208011"/>
    <n v="618.38629867300892"/>
    <n v="6.4271133409362502"/>
    <n v="6.4510212219453882"/>
    <n v="93.829444786918813"/>
    <n v="92.908543821957323"/>
    <n v="93.364942585003377"/>
    <n v="4.5365159277188205"/>
    <n v="4.5414787170609499"/>
    <n v="46.914722393459407"/>
    <n v="46.716490841541599"/>
    <n v="46.775371732884771"/>
    <n v="3.8453568193842611"/>
    <n v="3.848331536501004"/>
    <x v="933"/>
    <n v="5.5736047405413869"/>
    <x v="2"/>
    <n v="45"/>
    <x v="933"/>
    <n v="14.808986088039331"/>
    <x v="1"/>
    <n v="0"/>
    <n v="0"/>
    <n v="0"/>
    <n v="0"/>
    <n v="0"/>
    <n v="1"/>
    <n v="1952.5860658598617"/>
    <n v="-1689.2042526774026"/>
    <n v="6.4135189604272265"/>
    <n v="2126.1982093224678"/>
    <n v="-1862.8163961400087"/>
    <n v="7.0726842283887441"/>
    <n v="2071.7715990452493"/>
    <n v="-1808.3897858627902"/>
    <n v="6.8660389417625405"/>
    <n v="377.53447055696847"/>
    <n v="-114.15265737450943"/>
    <n v="0.43341131263087485"/>
    <n v="361.68103773710749"/>
    <n v="-98.299224554648447"/>
    <n v="0.37321948454562115"/>
    <n v="198.2311549557003"/>
    <n v="65.150658226758736"/>
    <n v="0.24736202336653101"/>
    <n v="5.8595982554423118"/>
    <n v="257.52221492701671"/>
    <n v="0.97775245684339229"/>
    <n v="5.8453874694437236"/>
    <n v="257.53642571301532"/>
    <n v="0.97780641192034656"/>
    <n v="5.7606990045275825"/>
    <n v="257.62111417793147"/>
    <n v="0.97812795448964118"/>
    <n v="5.7822155044406074"/>
    <n v="257.59959767801843"/>
    <n v="0.97804626130189576"/>
    <n v="5.7680017032005786"/>
    <n v="257.61381147925846"/>
    <n v="0.97810022782702633"/>
    <n v="5.7963685324918517"/>
    <n v="257.5854446499672"/>
    <n v="0.97799252551854676"/>
  </r>
  <r>
    <x v="934"/>
    <x v="5"/>
    <d v="2019-11-10T00:00:00"/>
    <n v="639.68223983481903"/>
    <n v="781.83384868700102"/>
    <n v="624.77508102155196"/>
    <n v="6.437391714602005"/>
    <n v="6.4609715527985561"/>
    <n v="94.76773923478801"/>
    <n v="93.83814152837266"/>
    <n v="94.298592010853412"/>
    <n v="4.5464662585719884"/>
    <n v="4.5514290479141177"/>
    <n v="47.383869617394005"/>
    <n v="47.183655984638278"/>
    <n v="47.243125450213626"/>
    <n v="3.8553071502374294"/>
    <n v="3.8582818673541723"/>
    <x v="934"/>
    <n v="5.5774894723446398"/>
    <x v="2"/>
    <n v="46"/>
    <x v="934"/>
    <n v="14.839165123411423"/>
    <x v="1"/>
    <n v="0"/>
    <n v="0"/>
    <n v="0"/>
    <n v="0"/>
    <n v="0"/>
    <n v="1"/>
    <n v="1958.814601063897"/>
    <n v="-1694.4076302333433"/>
    <n v="6.408331916934257"/>
    <n v="2130.3173733757176"/>
    <n v="-1865.9104025451638"/>
    <n v="7.0569637278622999"/>
    <n v="2074.4820132184532"/>
    <n v="-1810.0750423878994"/>
    <n v="6.845791685075854"/>
    <n v="378.93151531907995"/>
    <n v="-114.52454448852609"/>
    <n v="0.43313738714521088"/>
    <n v="363.33393283120807"/>
    <n v="-98.926962000654214"/>
    <n v="0.37414657295117953"/>
    <n v="200.27300451712193"/>
    <n v="64.133966313431927"/>
    <n v="0.2425577741463269"/>
    <n v="5.8606996027323124"/>
    <n v="258.54627122782153"/>
    <n v="0.97783454957967741"/>
    <n v="5.8460973354474994"/>
    <n v="258.56087349510636"/>
    <n v="0.9778897760634534"/>
    <n v="5.7638494528589153"/>
    <n v="258.64312137769497"/>
    <n v="0.97820084154833919"/>
    <n v="5.7840265877168262"/>
    <n v="258.62294424283704"/>
    <n v="0.97812453064475546"/>
    <n v="5.7690717675983292"/>
    <n v="258.63789906295551"/>
    <n v="0.97818109050046387"/>
    <n v="5.7992728383860062"/>
    <n v="258.60769799216786"/>
    <n v="0.97806686858455605"/>
  </r>
  <r>
    <x v="935"/>
    <x v="5"/>
    <d v="2019-11-17T00:00:00"/>
    <n v="646.07906223316706"/>
    <n v="789.65218717387086"/>
    <n v="631.16627538503644"/>
    <n v="6.4475693387396209"/>
    <n v="6.4709218836517239"/>
    <n v="95.715416627135866"/>
    <n v="94.77677907775427"/>
    <n v="95.241577930961938"/>
    <n v="4.5564165894251563"/>
    <n v="4.5613793787672856"/>
    <n v="47.857708313567933"/>
    <n v="47.655492614889027"/>
    <n v="47.715556704715752"/>
    <n v="3.8652574810905973"/>
    <n v="3.8682321982073402"/>
    <x v="935"/>
    <n v="5.5732988404977934"/>
    <x v="2"/>
    <n v="47"/>
    <x v="935"/>
    <n v="14.869243409255375"/>
    <x v="1"/>
    <n v="0"/>
    <n v="0"/>
    <n v="0"/>
    <n v="0"/>
    <n v="0"/>
    <n v="1"/>
    <n v="1965.1054216199727"/>
    <n v="-1701.8041646239494"/>
    <n v="6.4633347521377438"/>
    <n v="2134.4777290694992"/>
    <n v="-1871.1764720734759"/>
    <n v="7.1065990850994529"/>
    <n v="2077.2195315333893"/>
    <n v="-1813.918274537366"/>
    <n v="6.8891364030395081"/>
    <n v="380.34253052881246"/>
    <n v="-117.04127353278903"/>
    <n v="0.44451467823625573"/>
    <n v="365.0033568762496"/>
    <n v="-101.70209988022617"/>
    <n v="0.38625755547290136"/>
    <n v="202.33527257415773"/>
    <n v="60.965984421865699"/>
    <n v="0.23154460072625652"/>
    <n v="5.8618009500223129"/>
    <n v="257.43945604600111"/>
    <n v="0.97773728459598341"/>
    <n v="5.8468072014512762"/>
    <n v="257.45444979457216"/>
    <n v="0.97779422981812969"/>
    <n v="5.7669999011902471"/>
    <n v="257.53425709483315"/>
    <n v="0.97809733243591246"/>
    <n v="5.7858376709930441"/>
    <n v="257.51541932503039"/>
    <n v="0.97802578788645733"/>
    <n v="5.7701588261228709"/>
    <n v="257.53109816990053"/>
    <n v="0.97808533505705963"/>
    <n v="5.8021674485611028"/>
    <n v="257.49908954746235"/>
    <n v="0.97796376851839828"/>
  </r>
  <r>
    <x v="936"/>
    <x v="5"/>
    <d v="2019-11-24T00:00:00"/>
    <n v="652.53985285549879"/>
    <n v="797.5487090456096"/>
    <n v="637.57834862617506"/>
    <n v="6.457677169286784"/>
    <n v="6.4808722145048918"/>
    <n v="96.672570793407232"/>
    <n v="95.724674935580751"/>
    <n v="96.193993710271542"/>
    <n v="4.5663669202783241"/>
    <n v="4.5713297096204535"/>
    <n v="48.336285396703616"/>
    <n v="48.132047562159237"/>
    <n v="48.192712271762908"/>
    <n v="3.8752078119437656"/>
    <n v="3.8781825290605085"/>
    <x v="936"/>
    <n v="5.6101794179957238"/>
    <x v="2"/>
    <n v="48"/>
    <x v="936"/>
    <n v="14.899251901508874"/>
    <x v="1"/>
    <n v="0"/>
    <n v="0"/>
    <n v="0"/>
    <n v="0"/>
    <n v="0"/>
    <n v="1"/>
    <n v="1971.4591503816093"/>
    <n v="-1698.2659009884951"/>
    <n v="6.2163538255835826"/>
    <n v="2138.6796883202196"/>
    <n v="-1865.4864389271054"/>
    <n v="6.8284499820958056"/>
    <n v="2079.9844250314745"/>
    <n v="-1806.7911756383603"/>
    <n v="6.6136011034389064"/>
    <n v="381.76765589064235"/>
    <n v="-108.57440649752817"/>
    <n v="0.39742712068735614"/>
    <n v="366.6894751617416"/>
    <n v="-93.496225768627426"/>
    <n v="0.34223475864182168"/>
    <n v="204.41816331176392"/>
    <n v="68.775086081350253"/>
    <n v="0.25174518855839534"/>
    <n v="5.8629022973123135"/>
    <n v="267.33034709580187"/>
    <n v="0.97853935882260468"/>
    <n v="5.8475170674550521"/>
    <n v="267.34573232565913"/>
    <n v="0.97859567511113466"/>
    <n v="5.7701503495215789"/>
    <n v="267.42309904359257"/>
    <n v="0.97887886921679168"/>
    <n v="5.7876487542692621"/>
    <n v="267.40560063884493"/>
    <n v="0.97881481783636226"/>
    <n v="5.7712576572199223"/>
    <n v="267.42199173589427"/>
    <n v="0.97887481601379067"/>
    <n v="5.8050553420889104"/>
    <n v="267.38819405102527"/>
    <n v="0.97875110254376874"/>
  </r>
  <r>
    <x v="937"/>
    <x v="5"/>
    <d v="2019-12-01T00:00:00"/>
    <n v="659.06525138405368"/>
    <n v="805.5241961360656"/>
    <n v="644.0244194535386"/>
    <n v="6.4677366437915849"/>
    <n v="6.4908225453580597"/>
    <n v="97.639296501341292"/>
    <n v="96.681985718461021"/>
    <n v="97.155933647374269"/>
    <n v="4.5763172511314929"/>
    <n v="4.5812800404736214"/>
    <n v="48.819648250670646"/>
    <n v="48.613368044117223"/>
    <n v="48.674639394480536"/>
    <n v="3.8851581427969335"/>
    <n v="3.8881328599136764"/>
    <x v="937"/>
    <n v="5.4500579116286048"/>
    <x v="2"/>
    <n v="49"/>
    <x v="937"/>
    <n v="14.929212037720012"/>
    <x v="1"/>
    <n v="0"/>
    <n v="0"/>
    <n v="0"/>
    <n v="0"/>
    <n v="0"/>
    <n v="1"/>
    <n v="1977.876416430862"/>
    <n v="-1745.1047707284265"/>
    <n v="7.497067632366563"/>
    <n v="2142.9236671634462"/>
    <n v="-1910.1520214610107"/>
    <n v="8.2061198463272493"/>
    <n v="2082.7769674645406"/>
    <n v="-1850.005321762105"/>
    <n v="7.9477262627041201"/>
    <n v="383.20703250609051"/>
    <n v="-150.43538680365504"/>
    <n v="0.64627882983636542"/>
    <n v="368.39245463008854"/>
    <n v="-135.62080892765306"/>
    <n v="0.58263457526534157"/>
    <n v="206.52188295674614"/>
    <n v="26.249762745689338"/>
    <n v="0.11277044790603845"/>
    <n v="5.864003644602314"/>
    <n v="226.90764205783316"/>
    <n v="0.97480791259216082"/>
    <n v="5.8482269334588288"/>
    <n v="226.92341876897666"/>
    <n v="0.97487569022502452"/>
    <n v="5.7733007978529116"/>
    <n v="226.99834490458255"/>
    <n v="0.97519757709135568"/>
    <n v="5.78945983754548"/>
    <n v="226.98218586489"/>
    <n v="0.97512815695367616"/>
    <n v="5.7723646448684747"/>
    <n v="226.999281057567"/>
    <n v="0.97520159885690028"/>
    <n v="5.8079385820306397"/>
    <n v="226.96370712040485"/>
    <n v="0.9750487712345548"/>
  </r>
  <r>
    <x v="938"/>
    <x v="5"/>
    <d v="2019-12-08T00:00:00"/>
    <n v="665.6559038978944"/>
    <n v="813.57943809742653"/>
    <n v="650.51386478684526"/>
    <n v="6.4777626117712996"/>
    <n v="6.5007728762112285"/>
    <n v="98.615689466354723"/>
    <n v="97.648837592407872"/>
    <n v="98.127492983848015"/>
    <n v="4.5862675819846608"/>
    <n v="4.5912303713267901"/>
    <n v="49.307844733177362"/>
    <n v="49.099501726459323"/>
    <n v="49.161385788425349"/>
    <n v="3.8951084736501018"/>
    <n v="3.8980831907668447"/>
    <x v="938"/>
    <n v="5.5874460918052851"/>
    <x v="2"/>
    <n v="50"/>
    <x v="938"/>
    <n v="14.959138667406062"/>
    <x v="1"/>
    <n v="0"/>
    <n v="0"/>
    <n v="0"/>
    <n v="0"/>
    <n v="0"/>
    <n v="1"/>
    <n v="1984.3578551406076"/>
    <n v="-1717.3051352172974"/>
    <n v="6.4305847014419379"/>
    <n v="2147.2100857951059"/>
    <n v="-1880.1573658717957"/>
    <n v="7.0403977402354192"/>
    <n v="2085.5974353219376"/>
    <n v="-1818.5447153986274"/>
    <n v="6.8096843047352618"/>
    <n v="384.66080288769325"/>
    <n v="-117.60808296438302"/>
    <n v="0.44039275465217742"/>
    <n v="370.11246389311896"/>
    <n v="-103.05974396980872"/>
    <n v="0.38591535034507224"/>
    <n v="208.64663979817826"/>
    <n v="58.406080125131979"/>
    <n v="0.21870617959594085"/>
    <n v="5.8651049918923146"/>
    <n v="261.1876149314179"/>
    <n v="0.97803765116649388"/>
    <n v="5.8489367994626047"/>
    <n v="261.20378312384764"/>
    <n v="0.97809819423991551"/>
    <n v="5.7764512461842443"/>
    <n v="261.27626867712598"/>
    <n v="0.97836962211864731"/>
    <n v="5.7912709208216979"/>
    <n v="261.26144900248852"/>
    <n v="0.97831412867659684"/>
    <n v="5.773477284296705"/>
    <n v="261.27924263901355"/>
    <n v="0.97838075835380123"/>
    <n v="5.810818597442589"/>
    <n v="261.24190132586767"/>
    <n v="0.97824093085773001"/>
  </r>
  <r>
    <x v="939"/>
    <x v="5"/>
    <d v="2019-12-15T00:00:00"/>
    <n v="672.31246293687309"/>
    <n v="821.71523247840048"/>
    <n v="657.05344423185363"/>
    <n v="6.4877653610390063"/>
    <n v="6.5107232070643963"/>
    <n v="99.601846361018247"/>
    <n v="98.625341976713059"/>
    <n v="99.108767913686478"/>
    <n v="4.5962179128378287"/>
    <n v="4.601180702179958"/>
    <n v="49.80092318050913"/>
    <n v="49.590496744294185"/>
    <n v="49.652999646309596"/>
    <n v="3.9050588045032697"/>
    <n v="3.9080335216200126"/>
    <x v="939"/>
    <n v="5.4922347120394965"/>
    <x v="2"/>
    <n v="51"/>
    <x v="939"/>
    <n v="14.989042078380105"/>
    <x v="1"/>
    <n v="0"/>
    <n v="0"/>
    <n v="0"/>
    <n v="0"/>
    <n v="0"/>
    <n v="1"/>
    <n v="1990.9041082374501"/>
    <n v="-1748.1049209231016"/>
    <n v="7.1997972491557638"/>
    <n v="2151.5393686130819"/>
    <n v="-1908.7401812987334"/>
    <n v="7.8613944404497351"/>
    <n v="2088.4461078579084"/>
    <n v="-1845.6469205435599"/>
    <n v="7.6015366482838678"/>
    <n v="386.12911097311189"/>
    <n v="-143.32992365876336"/>
    <n v="0.59032291353263977"/>
    <n v="371.8496732487796"/>
    <n v="-129.05048593443107"/>
    <n v="0.53151119392896196"/>
    <n v="210.79264420802463"/>
    <n v="32.006543106323903"/>
    <n v="0.13182310641297784"/>
    <n v="5.866206339182316"/>
    <n v="236.9329809751662"/>
    <n v="0.97583926699232548"/>
    <n v="5.8496466654663815"/>
    <n v="236.94954064888213"/>
    <n v="0.97590747016013302"/>
    <n v="5.7796016945155761"/>
    <n v="237.01958561983295"/>
    <n v="0.97619595947397952"/>
    <n v="5.7930820040979167"/>
    <n v="237.0061053102506"/>
    <n v="0.97614043906745984"/>
    <n v="5.7745938401873058"/>
    <n v="237.02459347416124"/>
    <n v="0.97621658497270414"/>
    <n v="5.813696378381457"/>
    <n v="236.98549093596708"/>
    <n v="0.97605553608853501"/>
  </r>
  <r>
    <x v="940"/>
    <x v="5"/>
    <d v="2019-12-22T00:00:00"/>
    <n v="679.03558756624193"/>
    <n v="829.93238480318462"/>
    <n v="663.64808723217016"/>
    <n v="6.4977520198743868"/>
    <n v="6.5206735379175642"/>
    <n v="100.59786482462845"/>
    <n v="99.611603400670759"/>
    <n v="100.09985559282335"/>
    <n v="4.6061682436909965"/>
    <n v="4.6111310330331259"/>
    <n v="50.298932412314215"/>
    <n v="50.086401711908202"/>
    <n v="50.149529642772684"/>
    <n v="3.9150091353564376"/>
    <n v="3.9179838524731805"/>
    <x v="940"/>
    <n v="5.6053250700939747"/>
    <x v="2"/>
    <n v="52"/>
    <x v="940"/>
    <n v="15.01892939892182"/>
    <x v="1"/>
    <n v="0"/>
    <n v="0"/>
    <n v="0"/>
    <n v="0"/>
    <n v="0"/>
    <n v="1"/>
    <n v="1997.5158238652616"/>
    <n v="-1725.6455358936798"/>
    <n v="6.3473119801677615"/>
    <n v="2155.9119442592378"/>
    <n v="-1884.041656287656"/>
    <n v="6.9299284976833979"/>
    <n v="2091.3232671192391"/>
    <n v="-1819.4529791476573"/>
    <n v="6.6923568320854638"/>
    <n v="387.61210213938477"/>
    <n v="-115.74181416780306"/>
    <n v="0.42572439611312513"/>
    <n v="373.60425469799691"/>
    <n v="-101.73396672641519"/>
    <n v="0.37420038609386153"/>
    <n v="212.96010866196946"/>
    <n v="58.910179309612261"/>
    <n v="0.21668487479503487"/>
    <n v="5.8673076864723166"/>
    <n v="266.0029802851094"/>
    <n v="0.97841872412668496"/>
    <n v="5.8503565314701582"/>
    <n v="266.01993144011158"/>
    <n v="0.97848107428318287"/>
    <n v="5.782752142846908"/>
    <n v="266.08753582873481"/>
    <n v="0.97872973841315325"/>
    <n v="5.7948930873741347"/>
    <n v="266.07539488420758"/>
    <n v="0.97868508129148757"/>
    <n v="5.7757131101635419"/>
    <n v="266.09457486141815"/>
    <n v="0.97875562955681539"/>
    <n v="5.8165726108434814"/>
    <n v="266.05371536073824"/>
    <n v="0.97860533913344927"/>
  </r>
  <r>
    <x v="941"/>
    <x v="5"/>
    <d v="2019-12-29T00:00:00"/>
    <n v="685.82594344190431"/>
    <n v="838.23170865121642"/>
    <n v="670.30144409509035"/>
    <n v="6.5077275277627402"/>
    <n v="6.5306238687707321"/>
    <n v="101.60384347287473"/>
    <n v="100.60772343677274"/>
    <n v="101.10085414875158"/>
    <n v="4.6161185745441653"/>
    <n v="4.6210813638862938"/>
    <n v="50.801921736437365"/>
    <n v="50.587265729078609"/>
    <n v="50.651024939200411"/>
    <n v="3.9249594662096059"/>
    <n v="3.9279341833263488"/>
    <x v="941"/>
    <n v="5.5627339756268768"/>
    <x v="2"/>
    <n v="53"/>
    <x v="941"/>
    <n v="15.048805568516512"/>
    <x v="1"/>
    <n v="0"/>
    <n v="0"/>
    <n v="0"/>
    <n v="0"/>
    <n v="0"/>
    <n v="1"/>
    <n v="2004.1936566493509"/>
    <n v="-1743.659499100211"/>
    <n v="6.6926329948553294"/>
    <n v="2160.3282456618549"/>
    <n v="-1899.7940881127149"/>
    <n v="7.2919194396012736"/>
    <n v="2094.2291979731826"/>
    <n v="-1833.6950404240426"/>
    <n v="7.0382135596872164"/>
    <n v="389.10992321732044"/>
    <n v="-128.57576566818045"/>
    <n v="0.49350828650530959"/>
    <n v="375.37638196170639"/>
    <n v="-114.8422244125664"/>
    <n v="0.44079527035108906"/>
    <n v="215.14924776045379"/>
    <n v="45.384909788686201"/>
    <n v="0.17419946089075111"/>
    <n v="5.8684090337623172"/>
    <n v="254.66574851537769"/>
    <n v="0.97747547158895876"/>
    <n v="5.8510663974739341"/>
    <n v="254.68309115166605"/>
    <n v="0.97754203728019673"/>
    <n v="5.7859025911782407"/>
    <n v="254.74825495796176"/>
    <n v="0.97779215345271209"/>
    <n v="5.7967041706503526"/>
    <n v="254.73745337848965"/>
    <n v="0.977750694092551"/>
    <n v="5.7768342610479184"/>
    <n v="254.75732328809207"/>
    <n v="0.97782696013685522"/>
    <n v="5.8194477701843548"/>
    <n v="254.71470977895564"/>
    <n v="0.9776633980552560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
  <r>
    <x v="0"/>
    <x v="0"/>
    <x v="0"/>
    <n v="2700"/>
    <x v="0"/>
    <n v="3300"/>
    <n v="2700"/>
    <n v="7.90100705199242"/>
    <n v="7.90100705199242"/>
    <n v="400"/>
    <n v="400"/>
    <n v="400"/>
    <n v="5.9914645471079817"/>
    <n v="5.9914645471079817"/>
    <n v="200"/>
    <n v="200"/>
    <n v="200"/>
    <n v="5.2983173665480363"/>
    <n v="5.2983173665480363"/>
    <n v="1987.8420327389742"/>
    <n v="7.5948049236665049"/>
    <n v="2017"/>
    <x v="0"/>
    <s v="2017-1"/>
    <n v="19.190788965648437"/>
    <x v="0"/>
    <n v="1"/>
    <n v="0"/>
    <n v="0"/>
    <n v="0"/>
    <n v="0"/>
    <n v="0"/>
    <n v="3984.990803961432"/>
    <n v="-1997.1487712224578"/>
    <n v="1.0046818300097318"/>
    <n v="3470.3037276501436"/>
    <n v="-1482.4616949111694"/>
    <n v="0.74576433665030217"/>
    <n v="2956.1944091256005"/>
    <n v="-968.35237638662625"/>
    <n v="0.48713748901484349"/>
    <n v="4976.0681885729364"/>
    <n v="-2988.2261558339624"/>
    <n v="1.5032513180720883"/>
    <n v="4331.9809756985342"/>
    <n v="-2344.1389429595602"/>
    <n v="1.1792380402227725"/>
    <n v="4830.8425269026875"/>
    <n v="-2843.0004941637135"/>
    <n v="1.4301943752776209"/>
    <n v="8.3369495290780051"/>
    <n v="1979.5050832098962"/>
    <n v="0.99580603016146563"/>
    <n v="5.9491848785335844"/>
    <n v="1981.8928478604407"/>
    <n v="0.99700721446646523"/>
    <n v="6.2197898132791947"/>
    <n v="1981.622242925695"/>
    <n v="0.9968710844670543"/>
    <n v="6.0461161302871362"/>
    <n v="1981.7959166086871"/>
    <n v="0.9969584524168873"/>
    <n v="5.9284902440927381"/>
    <n v="1981.9135424948815"/>
    <n v="0.99701762506957148"/>
    <n v="6.2180551691771342"/>
    <n v="1981.623977569797"/>
    <n v="0.99687195709378895"/>
    <n v="8.0265764895126459"/>
    <n v="6.1372007088303544"/>
    <n v="5.4966654927075629"/>
    <x v="0"/>
    <n v="1"/>
    <n v="0"/>
    <n v="0"/>
    <n v="0"/>
    <n v="0"/>
    <n v="0"/>
    <n v="0"/>
    <n v="0"/>
    <n v="0"/>
    <n v="0"/>
    <n v="0"/>
    <n v="0"/>
    <n v="1"/>
    <n v="2175.4232697064676"/>
    <n v="-187.5812369674934"/>
    <n v="9.4364257258929232E-2"/>
    <n v="1852.4241501750096"/>
    <n v="135.41788256396467"/>
    <n v="6.812306025010316E-2"/>
    <n v="2250.7065588676451"/>
    <n v="-262.86452612867083"/>
    <n v="0.13223612429931342"/>
    <n v="2120.3125508764433"/>
    <n v="-132.47051813746907"/>
    <n v="6.6640364755212886E-2"/>
  </r>
  <r>
    <x v="1"/>
    <x v="0"/>
    <x v="1"/>
    <n v="2835"/>
    <x v="0"/>
    <n v="3465"/>
    <n v="2740.5"/>
    <n v="7.9158956644861709"/>
    <n v="7.9497972161618522"/>
    <n v="420"/>
    <n v="410"/>
    <n v="410"/>
    <n v="6.0161571596983539"/>
    <n v="6.0402547112774139"/>
    <n v="210"/>
    <n v="207"/>
    <n v="207"/>
    <n v="5.3327187932653688"/>
    <n v="5.3471075307174685"/>
    <n v="1940.0530881484008"/>
    <n v="7.5704706167079072"/>
    <n v="2017"/>
    <x v="1"/>
    <s v="2017-2"/>
    <n v="19.264771617449892"/>
    <x v="0"/>
    <n v="1"/>
    <n v="0"/>
    <n v="0"/>
    <n v="0"/>
    <n v="0"/>
    <n v="0"/>
    <n v="4117.7537168866875"/>
    <n v="-2177.7006287382865"/>
    <n v="1.1224953801736932"/>
    <n v="3558.1048238327758"/>
    <n v="-1618.051735684375"/>
    <n v="0.83402446333499769"/>
    <n v="3013.9676204956377"/>
    <n v="-1073.9145323472369"/>
    <n v="0.55354904404816463"/>
    <n v="5005.846575630093"/>
    <n v="-3065.793487481692"/>
    <n v="1.580262677454721"/>
    <n v="4367.2128817991024"/>
    <n v="-2427.1597936507014"/>
    <n v="1.2510790598865511"/>
    <n v="4874.3651027009037"/>
    <n v="-2934.3120145525027"/>
    <n v="1.5124905769218042"/>
    <n v="8.3423498434876091"/>
    <n v="1931.7107383049131"/>
    <n v="0.99569993733962725"/>
    <n v="5.950946472844465"/>
    <n v="1934.1021416755564"/>
    <n v="0.99693258575798871"/>
    <n v="6.2352376303981671"/>
    <n v="1933.8178505180026"/>
    <n v="0.99678604793420933"/>
    <n v="6.0550895837503713"/>
    <n v="1933.9979985646505"/>
    <n v="0.9968789052110274"/>
    <n v="5.9371989601968824"/>
    <n v="1934.1158891882039"/>
    <n v="0.99693967191080146"/>
    <n v="6.225174954453335"/>
    <n v="1933.8279131939476"/>
    <n v="0.99679123473863562"/>
    <n v="8.0397196562341531"/>
    <n v="6.1585801739098329"/>
    <n v="5.5249642304033397"/>
    <x v="0"/>
    <n v="1"/>
    <n v="0"/>
    <n v="0"/>
    <n v="0"/>
    <n v="0"/>
    <n v="0"/>
    <n v="0"/>
    <n v="0"/>
    <n v="0"/>
    <n v="0"/>
    <n v="0"/>
    <n v="0"/>
    <n v="2"/>
    <n v="2189.8731026840851"/>
    <n v="-249.82001453568432"/>
    <n v="0.12876967958341498"/>
    <n v="1868.8322817842638"/>
    <n v="71.220806364136934"/>
    <n v="3.6710751267178224E-2"/>
    <n v="2276.9573039087818"/>
    <n v="-336.90421576038102"/>
    <n v="0.17365721475278009"/>
    <n v="2152.1367420605357"/>
    <n v="-212.08365391213488"/>
    <n v="0.10931847958580808"/>
  </r>
  <r>
    <x v="2"/>
    <x v="0"/>
    <x v="2"/>
    <n v="2976.75"/>
    <x v="0"/>
    <n v="3638.25"/>
    <n v="2811.375"/>
    <n v="7.941428966491336"/>
    <n v="7.9985873803312844"/>
    <n v="441"/>
    <n v="425.5"/>
    <n v="430.5"/>
    <n v="6.0649473238677851"/>
    <n v="6.089044875446846"/>
    <n v="220.5"/>
    <n v="216.45"/>
    <n v="217.35"/>
    <n v="5.381508957434801"/>
    <n v="5.3958976948869006"/>
    <n v="1915.1565601333828"/>
    <n v="7.5575546529118602"/>
    <n v="2017"/>
    <x v="2"/>
    <s v="2017-3"/>
    <n v="19.387885247793921"/>
    <x v="0"/>
    <n v="1"/>
    <n v="0"/>
    <n v="0"/>
    <n v="0"/>
    <n v="0"/>
    <n v="0"/>
    <n v="4257.1547754582052"/>
    <n v="-2341.9982153248225"/>
    <n v="1.2228755936077162"/>
    <n v="3650.2959748245389"/>
    <n v="-1735.1394146911562"/>
    <n v="0.9060039533114258"/>
    <n v="3074.6294924341769"/>
    <n v="-1159.4729323007941"/>
    <n v="0.60541939830759406"/>
    <n v="5037.1138820401065"/>
    <n v="-3121.9573219067238"/>
    <n v="1.6301316492314823"/>
    <n v="4404.2063832046988"/>
    <n v="-2489.049823071316"/>
    <n v="1.2996586675388899"/>
    <n v="4920.0638072890306"/>
    <n v="-3004.9072471556478"/>
    <n v="1.5690138914524923"/>
    <n v="8.3477501578972131"/>
    <n v="1906.8088099754855"/>
    <n v="0.99564121788700355"/>
    <n v="5.9544272092514881"/>
    <n v="1909.2021329241313"/>
    <n v="0.99689089271697107"/>
    <n v="6.2506854475171405"/>
    <n v="1908.9058746858657"/>
    <n v="0.99673620132284024"/>
    <n v="6.0639699970426646"/>
    <n v="1909.09259013634"/>
    <n v="0.99683369489300633"/>
    <n v="5.9466400999710292"/>
    <n v="1909.2099200334117"/>
    <n v="0.99689495876015644"/>
    <n v="6.2370229024692474"/>
    <n v="1908.9195372309134"/>
    <n v="0.99674333522788605"/>
    <n v="8.062312555540764"/>
    <n v="6.190840608626992"/>
    <n v="5.5653911548484993"/>
    <x v="0"/>
    <n v="1"/>
    <n v="0"/>
    <n v="0"/>
    <n v="0"/>
    <n v="0"/>
    <n v="0"/>
    <n v="0"/>
    <n v="0"/>
    <n v="0"/>
    <n v="0"/>
    <n v="0"/>
    <n v="0"/>
    <n v="3"/>
    <n v="2210.6351864548938"/>
    <n v="-295.478626321511"/>
    <n v="0.15428431934615944"/>
    <n v="1891.6831504867525"/>
    <n v="23.473409646630216"/>
    <n v="1.2256653129703083E-2"/>
    <n v="2312.6563627112314"/>
    <n v="-397.49980257784864"/>
    <n v="0.20755472991208845"/>
    <n v="2196.9451730233932"/>
    <n v="-281.78861289001043"/>
    <n v="0.14713607166945403"/>
  </r>
  <r>
    <x v="3"/>
    <x v="0"/>
    <x v="3"/>
    <n v="3125.5874999999996"/>
    <x v="0"/>
    <n v="3820.1624999999999"/>
    <n v="2905.6387499999996"/>
    <n v="7.9744085246341259"/>
    <n v="8.0473775445007156"/>
    <n v="463.05"/>
    <n v="444.27499999999998"/>
    <n v="452.02499999999998"/>
    <n v="6.1137374880372173"/>
    <n v="6.1378350396162782"/>
    <n v="231.52500000000001"/>
    <n v="227.0025"/>
    <n v="228.21749999999997"/>
    <n v="5.4302991216042331"/>
    <n v="5.4446878590563328"/>
    <n v="1952.1820559123441"/>
    <n v="7.5767030289725392"/>
    <n v="2017"/>
    <x v="3"/>
    <s v="2017-4"/>
    <n v="19.518445134275577"/>
    <x v="0"/>
    <n v="1"/>
    <n v="0"/>
    <n v="0"/>
    <n v="0"/>
    <n v="0"/>
    <n v="0"/>
    <n v="4403.5258869582995"/>
    <n v="-2451.3438310459551"/>
    <n v="1.255694274835617"/>
    <n v="3747.0966833658904"/>
    <n v="-1794.9146274535462"/>
    <n v="0.91944018336686351"/>
    <n v="3138.3244579696429"/>
    <n v="-1186.1424020572988"/>
    <n v="0.60759825061651851"/>
    <n v="5069.9445537706206"/>
    <n v="-3117.7624978582762"/>
    <n v="1.597065441932465"/>
    <n v="4443.0495596805749"/>
    <n v="-2490.8675037682306"/>
    <n v="1.2759401697318307"/>
    <n v="4968.0474471065645"/>
    <n v="-3015.8653911942201"/>
    <n v="1.5448689235004611"/>
    <n v="8.3531504723068171"/>
    <n v="1943.8289054400373"/>
    <n v="0.99572112116950939"/>
    <n v="5.957907945658512"/>
    <n v="1946.2241479666857"/>
    <n v="0.99694807770227456"/>
    <n v="6.266133264636113"/>
    <n v="1945.9159226477079"/>
    <n v="0.99679019011282344"/>
    <n v="6.0728504103349579"/>
    <n v="1946.1092055020092"/>
    <n v="0.9968891987343379"/>
    <n v="5.9548252276996667"/>
    <n v="1946.2272306846444"/>
    <n v="0.9969496568162457"/>
    <n v="6.2495874474645952"/>
    <n v="1945.9324684648795"/>
    <n v="0.99679866566310393"/>
    <n v="8.0915913729878088"/>
    <n v="6.2285728680875581"/>
    <n v="5.6061507704850948"/>
    <x v="0"/>
    <n v="1"/>
    <n v="0"/>
    <n v="0"/>
    <n v="0"/>
    <n v="0"/>
    <n v="0"/>
    <n v="0"/>
    <n v="0"/>
    <n v="0"/>
    <n v="0"/>
    <n v="0"/>
    <n v="0"/>
    <n v="4"/>
    <n v="2236.0446637903187"/>
    <n v="-283.8626078779746"/>
    <n v="0.14540785631046721"/>
    <n v="1918.0270258590012"/>
    <n v="34.155030053342898"/>
    <n v="1.7495822149323409E-2"/>
    <n v="2349.1703565957337"/>
    <n v="-396.98830068338953"/>
    <n v="0.2033561877495379"/>
    <n v="2245.9464297325922"/>
    <n v="-293.76437382024801"/>
    <n v="0.15048000924430097"/>
  </r>
  <r>
    <x v="4"/>
    <x v="0"/>
    <x v="4"/>
    <n v="3281.8668749999997"/>
    <x v="0"/>
    <n v="4011.1706249999997"/>
    <n v="3018.5071874999994"/>
    <n v="8.0125176793832225"/>
    <n v="8.0961677086701478"/>
    <n v="486.20249999999999"/>
    <n v="465.23874999999998"/>
    <n v="474.62625000000003"/>
    <n v="6.1625276522066494"/>
    <n v="6.1866252037857103"/>
    <n v="243.10124999999999"/>
    <n v="238.27162499999997"/>
    <n v="239.62837500000001"/>
    <n v="5.4790892857736653"/>
    <n v="5.493478023225765"/>
    <n v="2473.7035614817964"/>
    <n v="7.8134717242218414"/>
    <n v="2017"/>
    <x v="4"/>
    <s v="2017-5"/>
    <n v="19.654134617363535"/>
    <x v="0"/>
    <n v="1"/>
    <n v="0"/>
    <n v="0"/>
    <n v="0"/>
    <n v="0"/>
    <n v="0"/>
    <n v="4557.2155540333979"/>
    <n v="-2083.5119925516015"/>
    <n v="0.84226421669682094"/>
    <n v="3848.7374273343094"/>
    <n v="-1375.0338658525129"/>
    <n v="0.55586040593677322"/>
    <n v="3205.2041717818829"/>
    <n v="-731.50061030008646"/>
    <n v="0.29571069941052414"/>
    <n v="5104.4167590876605"/>
    <n v="-2630.713197605864"/>
    <n v="1.0634714840407213"/>
    <n v="4483.8348949802448"/>
    <n v="-2010.1313334984484"/>
    <n v="0.81259992700755979"/>
    <n v="5018.4302689149745"/>
    <n v="-2544.726707433178"/>
    <n v="1.028711259933198"/>
    <n v="8.358550786716421"/>
    <n v="2465.34501069508"/>
    <n v="0.99662103781679101"/>
    <n v="5.9613886820655351"/>
    <n v="2467.7421727997307"/>
    <n v="0.99759009576778279"/>
    <n v="6.2815810817550854"/>
    <n v="2467.4219804000413"/>
    <n v="0.99746065729961908"/>
    <n v="6.0817308236272529"/>
    <n v="2467.6218306581691"/>
    <n v="0.99754144719750326"/>
    <n v="5.9621451105311314"/>
    <n v="2467.7414163712651"/>
    <n v="0.99758978997994419"/>
    <n v="6.2626456436808855"/>
    <n v="2467.4409158381154"/>
    <n v="0.99746831199130037"/>
    <n v="8.125557228795941"/>
    <n v="6.2690870341746239"/>
    <n v="5.6472323666250723"/>
    <x v="0"/>
    <n v="1"/>
    <n v="0"/>
    <n v="0"/>
    <n v="0"/>
    <n v="0"/>
    <n v="0"/>
    <n v="0"/>
    <n v="0"/>
    <n v="0"/>
    <n v="0"/>
    <n v="0"/>
    <n v="0"/>
    <n v="5"/>
    <n v="2264.9073908174337"/>
    <n v="208.79617066436276"/>
    <n v="8.4406302321564278E-2"/>
    <n v="1946.3964320917387"/>
    <n v="527.30712939005775"/>
    <n v="0.21316504434920672"/>
    <n v="2386.5118021725161"/>
    <n v="87.191759309280314"/>
    <n v="3.5247456755509846E-2"/>
    <n v="2298.1078894797674"/>
    <n v="175.595672002029"/>
    <n v="7.0984929130652907E-2"/>
  </r>
  <r>
    <x v="5"/>
    <x v="0"/>
    <x v="5"/>
    <n v="3445.96021875"/>
    <x v="0"/>
    <n v="4211.7291562499995"/>
    <n v="3146.7430968749995"/>
    <n v="8.0541232594375796"/>
    <n v="8.1449578728395799"/>
    <n v="510.51262500000001"/>
    <n v="487.87568750000003"/>
    <n v="498.35756249999997"/>
    <n v="6.2113178163760816"/>
    <n v="6.2354153679551416"/>
    <n v="255.25631250000001"/>
    <n v="250.16090624999998"/>
    <n v="251.60979374999999"/>
    <n v="5.5278794499430974"/>
    <n v="5.5422681873951971"/>
    <n v="2467.8476248948136"/>
    <n v="7.8111016428011197"/>
    <n v="2017"/>
    <x v="5"/>
    <s v="2017-6"/>
    <n v="19.793320525756759"/>
    <x v="0"/>
    <n v="1"/>
    <n v="0"/>
    <n v="0"/>
    <n v="0"/>
    <n v="0"/>
    <n v="0"/>
    <n v="4718.5897044622525"/>
    <n v="-2250.7420795674389"/>
    <n v="0.91202635724455294"/>
    <n v="3955.4602085011493"/>
    <n v="-1487.6125836063356"/>
    <n v="0.60279758304354047"/>
    <n v="3275.427871284734"/>
    <n v="-807.58024638992038"/>
    <n v="0.32724072517416536"/>
    <n v="5140.6125746705529"/>
    <n v="-2672.7649497757393"/>
    <n v="1.0830348368407308"/>
    <n v="4526.6594970448987"/>
    <n v="-2058.811872150085"/>
    <n v="0.83425404850019347"/>
    <n v="5071.3322318138053"/>
    <n v="-2603.4846069189916"/>
    <n v="1.0549616518685829"/>
    <n v="8.363951101126025"/>
    <n v="2459.4836737936876"/>
    <n v="0.99661083163451691"/>
    <n v="5.9648694184725581"/>
    <n v="2461.8827554763411"/>
    <n v="0.99758296689054016"/>
    <n v="6.2970288988740588"/>
    <n v="2461.5505959959396"/>
    <n v="0.99744837208126158"/>
    <n v="6.0906112369195462"/>
    <n v="2461.7570136578943"/>
    <n v="0.99753201487179377"/>
    <n v="5.968875226878815"/>
    <n v="2461.8787496679347"/>
    <n v="0.99758134369129325"/>
    <n v="6.2760403214479394"/>
    <n v="2461.5715845733657"/>
    <n v="0.99745687689218032"/>
    <n v="8.1627975367365018"/>
    <n v="6.311066807087176"/>
    <n v="5.6886253767756321"/>
    <x v="1"/>
    <n v="0"/>
    <n v="1"/>
    <n v="0"/>
    <n v="0"/>
    <n v="0"/>
    <n v="0"/>
    <n v="0"/>
    <n v="0"/>
    <n v="0"/>
    <n v="0"/>
    <n v="0"/>
    <n v="0"/>
    <n v="6"/>
    <n v="2296.3823027262833"/>
    <n v="171.46532216853029"/>
    <n v="6.9479703867793952E-2"/>
    <n v="1976.0727922960991"/>
    <n v="491.77483259871451"/>
    <n v="0.19927277018153636"/>
    <n v="2424.6934010181171"/>
    <n v="43.154223876696506"/>
    <n v="1.7486583629139525E-2"/>
    <n v="2352.8636172454562"/>
    <n v="114.98400764935741"/>
    <n v="4.6592831133266725E-2"/>
  </r>
  <r>
    <x v="6"/>
    <x v="0"/>
    <x v="6"/>
    <n v="3618.2582296875007"/>
    <x v="0"/>
    <n v="4422.3156140625006"/>
    <n v="3288.1976367187494"/>
    <n v="8.0980948628607319"/>
    <n v="8.1937480370090121"/>
    <n v="536.03825625000013"/>
    <n v="511.95697187500008"/>
    <n v="523.2754406250001"/>
    <n v="6.2601079805455138"/>
    <n v="6.2842055321245747"/>
    <n v="268.01912812500007"/>
    <n v="262.66166156250006"/>
    <n v="264.19028343750006"/>
    <n v="5.5766696141125296"/>
    <n v="5.5910583515646293"/>
    <n v="2482.9741420715882"/>
    <n v="7.8172123714674679"/>
    <n v="2017"/>
    <x v="6"/>
    <s v="2017-7"/>
    <n v="19.934872457518775"/>
    <x v="0"/>
    <n v="1"/>
    <n v="0"/>
    <n v="0"/>
    <n v="0"/>
    <n v="0"/>
    <n v="0"/>
    <n v="4888.0325624125489"/>
    <n v="-2405.0584203409608"/>
    <n v="0.96862000275781324"/>
    <n v="4067.5191287263324"/>
    <n v="-1584.5449866547442"/>
    <n v="0.63816411125922201"/>
    <n v="3349.1627557627285"/>
    <n v="-866.18861369114029"/>
    <n v="0.34885124215126306"/>
    <n v="5178.6181810325897"/>
    <n v="-2695.6440389610016"/>
    <n v="1.0856512733201398"/>
    <n v="4571.6253292127849"/>
    <n v="-2088.6511871411967"/>
    <n v="0.84118926240552749"/>
    <n v="5126.8792928575767"/>
    <n v="-2643.9051507859886"/>
    <n v="1.0648138077588407"/>
    <n v="8.3693514155356308"/>
    <n v="2474.6047906560525"/>
    <n v="0.99662930383618376"/>
    <n v="5.9683501548795812"/>
    <n v="2477.0057919167084"/>
    <n v="0.99759628984702187"/>
    <n v="6.3124767159930313"/>
    <n v="2476.6616653555952"/>
    <n v="0.99745769534646611"/>
    <n v="6.0994916502118404"/>
    <n v="2476.8746504213764"/>
    <n v="0.99754347355179351"/>
    <n v="5.9752062495348168"/>
    <n v="2476.9989358220532"/>
    <n v="0.99759352860414818"/>
    <n v="6.2896626955456076"/>
    <n v="2476.6844793760424"/>
    <n v="0.99746688352932333"/>
    <n v="8.2023293254543042"/>
    <n v="6.3538713741270625"/>
    <n v="5.7303193936486965"/>
    <x v="1"/>
    <n v="0"/>
    <n v="1"/>
    <n v="0"/>
    <n v="0"/>
    <n v="0"/>
    <n v="0"/>
    <n v="0"/>
    <n v="0"/>
    <n v="0"/>
    <n v="0"/>
    <n v="0"/>
    <n v="0"/>
    <n v="7"/>
    <n v="2329.8850170612027"/>
    <n v="153.08912501038549"/>
    <n v="6.1655545426929248E-2"/>
    <n v="2006.7087817205088"/>
    <n v="476.26536035107938"/>
    <n v="0.19181245276832523"/>
    <n v="2463.7280496783073"/>
    <n v="19.246092393280833"/>
    <n v="7.751225462712022E-3"/>
    <n v="2409.9050907159508"/>
    <n v="73.069051355637384"/>
    <n v="2.9428035563300155E-2"/>
  </r>
  <r>
    <x v="7"/>
    <x v="0"/>
    <x v="7"/>
    <n v="3799.1711411718752"/>
    <x v="0"/>
    <n v="4643.4313947656246"/>
    <n v="3441.4896880546871"/>
    <n v="8.1436597054819568"/>
    <n v="8.2425382011784443"/>
    <n v="562.84016906250008"/>
    <n v="537.39857046875011"/>
    <n v="549.43921265625011"/>
    <n v="6.3088981447149459"/>
    <n v="6.3329956962940059"/>
    <n v="281.42008453125004"/>
    <n v="275.79255764062503"/>
    <n v="277.39979760937501"/>
    <n v="5.6254597782819609"/>
    <n v="5.6398485157340605"/>
    <n v="2259.0874322701593"/>
    <n v="7.722716219689878"/>
    <n v="2017"/>
    <x v="7"/>
    <s v="2017-8"/>
    <n v="20.078017628478865"/>
    <x v="0"/>
    <n v="1"/>
    <n v="0"/>
    <n v="0"/>
    <n v="0"/>
    <n v="0"/>
    <n v="0"/>
    <n v="5065.9475632603599"/>
    <n v="-2806.8601309902006"/>
    <n v="1.2424752096334686"/>
    <n v="4185.1809949627732"/>
    <n v="-1926.0935626926139"/>
    <n v="0.85259806025173646"/>
    <n v="3426.584384464622"/>
    <n v="-1167.4969521944627"/>
    <n v="0.51680025107361327"/>
    <n v="5218.5240677127276"/>
    <n v="-2959.4366354425683"/>
    <n v="1.3100142089094036"/>
    <n v="4618.8394529890647"/>
    <n v="-2359.7520207189054"/>
    <n v="1.0445598461621242"/>
    <n v="5185.2037069535381"/>
    <n v="-2926.1162746833788"/>
    <n v="1.2952647307425909"/>
    <n v="8.3747517299452348"/>
    <n v="2250.712680540214"/>
    <n v="0.99629286073203038"/>
    <n v="5.9718308912866043"/>
    <n v="2253.1156013788727"/>
    <n v="0.99735652954109644"/>
    <n v="6.3279245331120038"/>
    <n v="2252.7595077370474"/>
    <n v="0.9971989023343143"/>
    <n v="6.1083720635041328"/>
    <n v="2252.979060206655"/>
    <n v="0.997296088687738"/>
    <n v="5.9812685294042218"/>
    <n v="2253.1061637407552"/>
    <n v="0.99735235190813598"/>
    <n v="6.3034383964125613"/>
    <n v="2252.7839938737466"/>
    <n v="0.99720974128474593"/>
    <n v="8.2434753508595513"/>
    <n v="6.3971878497787804"/>
    <n v="5.7723041826355876"/>
    <x v="1"/>
    <n v="0"/>
    <n v="1"/>
    <n v="0"/>
    <n v="0"/>
    <n v="0"/>
    <n v="0"/>
    <n v="0"/>
    <n v="0"/>
    <n v="0"/>
    <n v="0"/>
    <n v="0"/>
    <n v="0"/>
    <n v="8"/>
    <n v="2365.013882310001"/>
    <n v="-105.92645003984171"/>
    <n v="4.6889044012517971E-2"/>
    <n v="2038.1394491702595"/>
    <n v="220.94798309989983"/>
    <n v="9.7804086704988205E-2"/>
    <n v="2503.6288496071998"/>
    <n v="-244.54141733704046"/>
    <n v="0.10824787648493114"/>
    <n v="2469.0683029206762"/>
    <n v="-209.98087065051686"/>
    <n v="9.2949421811225286E-2"/>
  </r>
  <r>
    <x v="8"/>
    <x v="0"/>
    <x v="8"/>
    <n v="3989.1296982304693"/>
    <x v="0"/>
    <n v="4875.6029645039071"/>
    <n v="3605.7816911074215"/>
    <n v="8.1902938614723286"/>
    <n v="8.2913283653478764"/>
    <n v="590.98217751562504"/>
    <n v="564.19037399218757"/>
    <n v="576.91117328906262"/>
    <n v="6.3576883088843781"/>
    <n v="6.3817858604634381"/>
    <n v="295.49108875781252"/>
    <n v="289.58152942265627"/>
    <n v="291.26978748984374"/>
    <n v="5.674249942451393"/>
    <n v="5.6886386799034927"/>
    <n v="2522.9470041617765"/>
    <n v="7.8331829433319724"/>
    <n v="2017"/>
    <x v="8"/>
    <s v="2017-9"/>
    <n v="20.222232112808101"/>
    <x v="0"/>
    <n v="1"/>
    <n v="0"/>
    <n v="0"/>
    <n v="0"/>
    <n v="0"/>
    <n v="0"/>
    <n v="5252.758314150562"/>
    <n v="-2729.8113099887855"/>
    <n v="1.0819931237103959"/>
    <n v="4308.7259545110364"/>
    <n v="-1785.77895034926"/>
    <n v="0.7078146894895111"/>
    <n v="3507.8770946016102"/>
    <n v="-984.93009043983375"/>
    <n v="0.39038873540154551"/>
    <n v="5260.4252487268732"/>
    <n v="-2737.4782445650967"/>
    <n v="1.0850320042590811"/>
    <n v="4668.4142829541597"/>
    <n v="-2145.4672787923832"/>
    <n v="0.85038142904043801"/>
    <n v="5246.4443417542971"/>
    <n v="-2723.4973375925206"/>
    <n v="1.0794905057854653"/>
    <n v="8.3801520443548387"/>
    <n v="2514.5668521174216"/>
    <n v="0.99667842723983846"/>
    <n v="5.9753116276936282"/>
    <n v="2516.9716925340826"/>
    <n v="0.99763161429160541"/>
    <n v="6.3433723502309762"/>
    <n v="2516.6036318115457"/>
    <n v="0.99748572905425004"/>
    <n v="6.1172524767964269"/>
    <n v="2516.8297516849802"/>
    <n v="0.99757535435080269"/>
    <n v="5.987150440716964"/>
    <n v="2516.9598537210595"/>
    <n v="0.99762692183750168"/>
    <n v="6.317317003587898"/>
    <n v="2516.6296871581885"/>
    <n v="0.99749605640024652"/>
    <n v="8.2857717741819279"/>
    <n v="6.4408615932643398"/>
    <n v="5.8145696937914746"/>
    <x v="1"/>
    <n v="0"/>
    <n v="1"/>
    <n v="0"/>
    <n v="0"/>
    <n v="0"/>
    <n v="0"/>
    <n v="0"/>
    <n v="0"/>
    <n v="0"/>
    <n v="0"/>
    <n v="0"/>
    <n v="0"/>
    <n v="9"/>
    <n v="2401.4955175405171"/>
    <n v="121.45148662125939"/>
    <n v="4.8138738713463552E-2"/>
    <n v="2070.2890663006128"/>
    <n v="452.65793786116365"/>
    <n v="0.17941634807012311"/>
    <n v="2544.4091170289776"/>
    <n v="-21.462112867201085"/>
    <n v="8.5067632541618345E-3"/>
    <n v="2530.2725195031353"/>
    <n v="-7.3255153413588232"/>
    <n v="2.9035549812480707E-3"/>
  </r>
  <r>
    <x v="9"/>
    <x v="0"/>
    <x v="9"/>
    <n v="4188.5861831419934"/>
    <x v="0"/>
    <n v="5119.3831127291023"/>
    <n v="3780.623038717793"/>
    <n v="8.2376441000890939"/>
    <n v="8.3401185295173086"/>
    <n v="620.53128639140641"/>
    <n v="592.36083019179705"/>
    <n v="605.75673195351578"/>
    <n v="6.4064784730538094"/>
    <n v="6.4305760246328703"/>
    <n v="310.26564319570321"/>
    <n v="304.06040906378911"/>
    <n v="305.83327686433597"/>
    <n v="5.7230401066208252"/>
    <n v="5.7374288440729249"/>
    <n v="2226.5012159067178"/>
    <n v="7.7081866708683755"/>
    <n v="2017"/>
    <x v="9"/>
    <s v="2017-10"/>
    <n v="20.36716267976373"/>
    <x v="0"/>
    <n v="1"/>
    <n v="0"/>
    <n v="0"/>
    <n v="0"/>
    <n v="0"/>
    <n v="0"/>
    <n v="5448.9096025852741"/>
    <n v="-3222.4083866785563"/>
    <n v="1.4472969355043745"/>
    <n v="4438.4481620367133"/>
    <n v="-2211.9469461299955"/>
    <n v="0.9934631655834083"/>
    <n v="3593.2344402454482"/>
    <n v="-1366.7332243387305"/>
    <n v="0.61384795776190204"/>
    <n v="5304.421488791726"/>
    <n v="-3077.9202728850082"/>
    <n v="1.382402242089753"/>
    <n v="4720.4678544175094"/>
    <n v="-2493.9666385107917"/>
    <n v="1.1201281277967556"/>
    <n v="5310.7470082950931"/>
    <n v="-3084.2457923883753"/>
    <n v="1.3852432553612375"/>
    <n v="8.3855523587644427"/>
    <n v="2218.1156635479533"/>
    <n v="0.99623375352375476"/>
    <n v="5.9787923641006513"/>
    <n v="2220.5224235426172"/>
    <n v="0.99731471408082484"/>
    <n v="6.3588201673499496"/>
    <n v="2220.1423957393677"/>
    <n v="0.99714403022916809"/>
    <n v="6.1261328900887211"/>
    <n v="2220.3750830166291"/>
    <n v="0.99724853826877702"/>
    <n v="5.9929115653702514"/>
    <n v="2220.5083043413474"/>
    <n v="0.99730837265097572"/>
    <n v="6.3312645236017966"/>
    <n v="2220.1699513831159"/>
    <n v="0.99715640643788128"/>
    <n v="8.3289018233510017"/>
    <n v="6.4848141455256156"/>
    <n v="5.8571060723812201"/>
    <x v="2"/>
    <n v="0"/>
    <n v="0"/>
    <n v="1"/>
    <n v="0"/>
    <n v="0"/>
    <n v="0"/>
    <n v="0"/>
    <n v="0"/>
    <n v="0"/>
    <n v="0"/>
    <n v="0"/>
    <n v="0"/>
    <n v="10"/>
    <n v="2439.1457443297095"/>
    <n v="-212.6445284229917"/>
    <n v="9.5506136221171822E-2"/>
    <n v="2103.1255008773419"/>
    <n v="123.3757150293759"/>
    <n v="5.5412372626588713E-2"/>
    <n v="2586.0823927110359"/>
    <n v="-359.58117680431815"/>
    <n v="0.16150055263180385"/>
    <n v="2593.4864903831817"/>
    <n v="-366.98527447646393"/>
    <n v="0.16482599329145808"/>
  </r>
  <r>
    <x v="10"/>
    <x v="0"/>
    <x v="10"/>
    <n v="4398.0154922990932"/>
    <x v="0"/>
    <n v="5375.3522683655583"/>
    <n v="3965.8407747921829"/>
    <n v="8.2854731607176255"/>
    <n v="8.3889086936867407"/>
    <n v="651.55785071097671"/>
    <n v="621.95934045138688"/>
    <n v="636.04456855119156"/>
    <n v="6.4552686372232415"/>
    <n v="6.4793661888023024"/>
    <n v="325.77892535548835"/>
    <n v="319.26337046797858"/>
    <n v="321.12494070755281"/>
    <n v="5.7718302707902573"/>
    <n v="5.786219008242357"/>
    <n v="2631.2101706550952"/>
    <n v="7.8751991602729312"/>
    <n v="2017"/>
    <x v="10"/>
    <s v="2017-11"/>
    <n v="20.512572068731124"/>
    <x v="0"/>
    <n v="1"/>
    <n v="0"/>
    <n v="0"/>
    <n v="0"/>
    <n v="0"/>
    <n v="0"/>
    <n v="5654.8684554417223"/>
    <n v="-3023.6582847866271"/>
    <n v="1.1491511846937805"/>
    <n v="4574.6564799386733"/>
    <n v="-1943.4463092835781"/>
    <n v="0.73861310318655249"/>
    <n v="3682.8596531714784"/>
    <n v="-1051.6494825163832"/>
    <n v="0.39968281296759844"/>
    <n v="5350.6175408598219"/>
    <n v="-2719.4073702047267"/>
    <n v="1.0335196331077092"/>
    <n v="4775.1241044540257"/>
    <n v="-2143.9139337989304"/>
    <n v="0.81480147717168405"/>
    <n v="5378.2648081629304"/>
    <n v="-2747.0546375078352"/>
    <n v="1.0440270671437464"/>
    <n v="8.3909526731740467"/>
    <n v="2622.8192179819212"/>
    <n v="0.99681099109194882"/>
    <n v="5.9822731005076744"/>
    <n v="2625.2278975545873"/>
    <n v="0.99772641761299574"/>
    <n v="6.3742679844689221"/>
    <n v="2624.8359026706262"/>
    <n v="0.99757743867990523"/>
    <n v="6.1350133033810144"/>
    <n v="2625.0751573517141"/>
    <n v="0.9976683682011408"/>
    <n v="5.9985919237695526"/>
    <n v="2625.2115787313255"/>
    <n v="0.99772021559103496"/>
    <n v="6.3452581234712593"/>
    <n v="2624.8649125316238"/>
    <n v="0.99758846397211531"/>
    <n v="8.3726492197587969"/>
    <n v="6.5290037254305346"/>
    <n v="5.8999036680441357"/>
    <x v="2"/>
    <n v="0"/>
    <n v="0"/>
    <n v="1"/>
    <n v="0"/>
    <n v="0"/>
    <n v="0"/>
    <n v="0"/>
    <n v="0"/>
    <n v="0"/>
    <n v="0"/>
    <n v="0"/>
    <n v="0"/>
    <n v="11"/>
    <n v="2477.8420379695604"/>
    <n v="153.36813268553487"/>
    <n v="5.8288058626404078E-2"/>
    <n v="2136.6379444699187"/>
    <n v="494.57222618517653"/>
    <n v="0.18796378628395252"/>
    <n v="2628.6624516398438"/>
    <n v="2.5477190152514595"/>
    <n v="9.6826891430613134E-4"/>
    <n v="2658.7093756336685"/>
    <n v="-27.499204978573289"/>
    <n v="1.0451162467088968E-2"/>
  </r>
  <r>
    <x v="11"/>
    <x v="0"/>
    <x v="11"/>
    <n v="4617.9162669140478"/>
    <x v="0"/>
    <n v="5644.1198817838358"/>
    <n v="4161.463422428742"/>
    <n v="8.3336220756314194"/>
    <n v="8.4376988578561729"/>
    <n v="684.13574324652552"/>
    <n v="653.04754184895614"/>
    <n v="667.84679697875117"/>
    <n v="6.5040588013926737"/>
    <n v="6.5281563529717346"/>
    <n v="342.06787162326282"/>
    <n v="335.22652127667754"/>
    <n v="337.18118774293049"/>
    <n v="5.8206204349596895"/>
    <n v="5.8350091724117892"/>
    <n v="2443.5671866943044"/>
    <n v="7.8012142124215398"/>
    <n v="2017"/>
    <x v="11"/>
    <s v="2017-12"/>
    <n v="20.658301311983784"/>
    <x v="0"/>
    <n v="1"/>
    <n v="0"/>
    <n v="0"/>
    <n v="0"/>
    <n v="0"/>
    <n v="0"/>
    <n v="5871.1252509409924"/>
    <n v="-3427.558064246688"/>
    <n v="1.4026862379354266"/>
    <n v="4717.6752137357316"/>
    <n v="-2274.1080270414272"/>
    <n v="0.93065091044943837"/>
    <n v="3776.9661267438096"/>
    <n v="-1333.3989400495052"/>
    <n v="0.54567721620674892"/>
    <n v="5399.1233955313219"/>
    <n v="-2955.5562088370175"/>
    <n v="1.2095252485508041"/>
    <n v="4832.5131669923685"/>
    <n v="-2388.9459802980641"/>
    <n v="0.97764693899408073"/>
    <n v="5449.1584980241587"/>
    <n v="-3005.5913113298543"/>
    <n v="1.2300015025966464"/>
    <n v="8.3963529875836507"/>
    <n v="2435.1708337067207"/>
    <n v="0.99656389518024979"/>
    <n v="5.9857538369146974"/>
    <n v="2437.5814328573897"/>
    <n v="0.99755040341452106"/>
    <n v="6.3897158015878945"/>
    <n v="2437.1774708927164"/>
    <n v="0.99738508691867311"/>
    <n v="6.1438937166733085"/>
    <n v="2437.4232929776313"/>
    <n v="0.99748568660189585"/>
    <n v="6.0042183301119199"/>
    <n v="2437.5629683641923"/>
    <n v="0.99754284704639751"/>
    <n v="6.3592825047979327"/>
    <n v="2437.2079041895063"/>
    <n v="0.99739754137335546"/>
    <n v="8.4168659733040538"/>
    <n v="6.5734062581086352"/>
    <n v="5.9429530426398598"/>
    <x v="2"/>
    <n v="0"/>
    <n v="0"/>
    <n v="1"/>
    <n v="0"/>
    <n v="0"/>
    <n v="0"/>
    <n v="0"/>
    <n v="0"/>
    <n v="0"/>
    <n v="0"/>
    <n v="0"/>
    <n v="0"/>
    <n v="12"/>
    <n v="2517.5043216757736"/>
    <n v="-73.937134981469171"/>
    <n v="3.0257868653692503E-2"/>
    <n v="2170.8260603654917"/>
    <n v="272.7411263288127"/>
    <n v="0.11161597185211065"/>
    <n v="2672.1633125928847"/>
    <n v="-228.59612589858034"/>
    <n v="9.3550170072396799E-2"/>
    <n v="2725.9596972598488"/>
    <n v="-282.3925105655444"/>
    <n v="0.11556568286856453"/>
  </r>
  <r>
    <x v="12"/>
    <x v="0"/>
    <x v="12"/>
    <n v="4848.8120802597505"/>
    <x v="0"/>
    <n v="5926.3258758730281"/>
    <n v="4367.6680197780443"/>
    <n v="8.3819845117383149"/>
    <n v="8.4864890220256051"/>
    <n v="718.34253040885187"/>
    <n v="685.69503612890401"/>
    <n v="701.23913682768875"/>
    <n v="6.5528489655621058"/>
    <n v="6.5769465171411667"/>
    <n v="359.17126520442594"/>
    <n v="351.98784202610136"/>
    <n v="354.04024713007698"/>
    <n v="5.8694105991291217"/>
    <n v="5.8837993365812213"/>
    <n v="2411.9713000489542"/>
    <n v="7.7881996589574429"/>
    <n v="2017"/>
    <x v="12"/>
    <s v="2017-13"/>
    <n v="20.804244076429541"/>
    <x v="0"/>
    <n v="1"/>
    <n v="0"/>
    <n v="0"/>
    <n v="0"/>
    <n v="0"/>
    <n v="0"/>
    <n v="6098.1948862152258"/>
    <n v="-3686.2235861662716"/>
    <n v="1.5283032538950421"/>
    <n v="4867.8448842226435"/>
    <n v="-2455.8735841736893"/>
    <n v="1.0182018269138791"/>
    <n v="3875.7779239947577"/>
    <n v="-1463.8066239458035"/>
    <n v="0.60689222293652234"/>
    <n v="5450.0545429363974"/>
    <n v="-3038.0832428874432"/>
    <n v="1.2595851546101653"/>
    <n v="4892.7716826576288"/>
    <n v="-2480.8003826086747"/>
    <n v="1.0285364434304518"/>
    <n v="5523.5968723784481"/>
    <n v="-3111.6255723294939"/>
    <n v="1.2900757037475277"/>
    <n v="8.4017533019932547"/>
    <n v="2403.5695467469609"/>
    <n v="0.99651664457955091"/>
    <n v="5.9892345733217205"/>
    <n v="2405.9820654756322"/>
    <n v="0.99751687154270852"/>
    <n v="6.4051636187068679"/>
    <n v="2405.5661364302473"/>
    <n v="0.99734442792972833"/>
    <n v="6.1527741299656018"/>
    <n v="2405.8185259189886"/>
    <n v="0.99744906826634272"/>
    <n v="6.0098087203428951"/>
    <n v="2405.9614913286114"/>
    <n v="0.99750834152951118"/>
    <n v="6.3733274345235857"/>
    <n v="2405.5979726144305"/>
    <n v="0.99735762716812004"/>
    <n v="8.461450335289797"/>
    <n v="6.6180062750969268"/>
    <n v="5.9862449768412089"/>
    <x v="2"/>
    <n v="0"/>
    <n v="0"/>
    <n v="1"/>
    <n v="0"/>
    <n v="0"/>
    <n v="0"/>
    <n v="0"/>
    <n v="0"/>
    <n v="0"/>
    <n v="0"/>
    <n v="0"/>
    <n v="0"/>
    <n v="13"/>
    <n v="2558.0816791457401"/>
    <n v="-146.11037909678589"/>
    <n v="6.0577163208293726E-2"/>
    <n v="2205.6947021280967"/>
    <n v="206.27659792085751"/>
    <n v="8.5521995189856051E-2"/>
    <n v="2716.599247602278"/>
    <n v="-304.62794755332379"/>
    <n v="0.12629833014478281"/>
    <n v="2795.2687709125198"/>
    <n v="-383.29747086356565"/>
    <n v="0.15891460684287004"/>
  </r>
  <r>
    <x v="13"/>
    <x v="0"/>
    <x v="13"/>
    <n v="4897.3002010623486"/>
    <x v="0"/>
    <n v="5985.5891346317594"/>
    <n v="4526.5576741633358"/>
    <n v="8.4177170342820951"/>
    <n v="8.4964393528787738"/>
    <n v="725.52595571294046"/>
    <n v="705.61049592092218"/>
    <n v="721.93424306089616"/>
    <n v="6.5819340586522053"/>
    <n v="6.5868968479943346"/>
    <n v="362.76297785647023"/>
    <n v="359.53043710735955"/>
    <n v="361.68546406085693"/>
    <n v="5.8907749503176463"/>
    <n v="5.8937496674343892"/>
    <n v="2901.7004664484402"/>
    <n v="7.9730522118690166"/>
    <n v="2017"/>
    <x v="13"/>
    <s v="2017-14"/>
    <n v="20.890426043251946"/>
    <x v="0"/>
    <n v="1"/>
    <n v="0"/>
    <n v="0"/>
    <n v="0"/>
    <n v="0"/>
    <n v="0"/>
    <n v="6145.8795096228159"/>
    <n v="-3244.1790431743757"/>
    <n v="1.1180268538003562"/>
    <n v="4899.3805150248945"/>
    <n v="-1997.6800485764543"/>
    <n v="0.68845150341156025"/>
    <n v="3896.5284014174567"/>
    <n v="-994.8279349690165"/>
    <n v="0.34284308338229141"/>
    <n v="5460.750083891463"/>
    <n v="-2559.0496174430227"/>
    <n v="0.88191377677765348"/>
    <n v="4905.4259709473336"/>
    <n v="-2003.7255044988933"/>
    <n v="0.69053492173551922"/>
    <n v="5539.2289309928492"/>
    <n v="-2637.528464544409"/>
    <n v="0.90895958939987809"/>
    <n v="8.4028546492832561"/>
    <n v="2893.297611799157"/>
    <n v="0.99710416194006135"/>
    <n v="5.9913095313413081"/>
    <n v="2895.7091569170989"/>
    <n v="0.99793524190362959"/>
    <n v="6.4083140670381997"/>
    <n v="2895.292152381402"/>
    <n v="0.9977915315032907"/>
    <n v="6.1545069010254041"/>
    <n v="2895.5459595474149"/>
    <n v="0.99787899992704687"/>
    <n v="6.0085875630559418"/>
    <n v="2895.6918788853841"/>
    <n v="0.99792928745315657"/>
    <n v="6.3816212315626917"/>
    <n v="2895.3188452168774"/>
    <n v="0.99780073053530105"/>
    <n v="8.4944978265658442"/>
    <n v="6.6442673042367195"/>
    <n v="6.0052758014772678"/>
    <x v="3"/>
    <n v="0"/>
    <n v="0"/>
    <n v="0"/>
    <n v="1"/>
    <n v="0"/>
    <n v="0"/>
    <n v="0"/>
    <n v="0"/>
    <n v="0"/>
    <n v="0"/>
    <n v="0"/>
    <n v="0"/>
    <n v="14"/>
    <n v="2590.3922426682802"/>
    <n v="311.30822378016001"/>
    <n v="0.10728475505302179"/>
    <n v="2228.5633937251596"/>
    <n v="673.13707272328065"/>
    <n v="0.23198020626407806"/>
    <n v="2739.9779443032635"/>
    <n v="161.72252214517675"/>
    <n v="5.5733706499044106E-2"/>
    <n v="2837.0418570921374"/>
    <n v="64.658609356302804"/>
    <n v="2.2283006155849792E-2"/>
  </r>
  <r>
    <x v="14"/>
    <x v="0"/>
    <x v="14"/>
    <n v="4946.2732030729712"/>
    <x v="0"/>
    <n v="5980.1476899639119"/>
    <n v="4652.4723328362261"/>
    <n v="8.4451540417681983"/>
    <n v="8.5063896837319408"/>
    <n v="689.24965792729347"/>
    <n v="697.43007692410788"/>
    <n v="707.38780682011702"/>
    <n v="6.5615790400100451"/>
    <n v="6.5356035536067836"/>
    <n v="344.62482896364679"/>
    <n v="349.09651140676061"/>
    <n v="350.0662736314938"/>
    <n v="5.8581224897912385"/>
    <n v="5.8424563730468391"/>
    <n v="2570.8230910376046"/>
    <n v="7.8519813955003608"/>
    <n v="2017"/>
    <x v="14"/>
    <s v="2017-15"/>
    <n v="20.864855571569482"/>
    <x v="0"/>
    <n v="1"/>
    <n v="0"/>
    <n v="0"/>
    <n v="0"/>
    <n v="0"/>
    <n v="0"/>
    <n v="6194.0409792644796"/>
    <n v="-3623.2178882268749"/>
    <n v="1.4093610333819258"/>
    <n v="4740.1255794735252"/>
    <n v="-2169.3024884359206"/>
    <n v="0.84381632326181299"/>
    <n v="3791.7384904328269"/>
    <n v="-1220.9153993952223"/>
    <n v="0.47491225812136734"/>
    <n v="5471.5525802560787"/>
    <n v="-2900.7294892184741"/>
    <n v="1.128327149126281"/>
    <n v="4841.5218150843248"/>
    <n v="-2270.6987240467201"/>
    <n v="0.88325747966198953"/>
    <n v="5460.2870349901259"/>
    <n v="-2889.4639439525213"/>
    <n v="1.1239450719210362"/>
    <n v="8.4039559965732558"/>
    <n v="2562.4191350410315"/>
    <n v="0.99673102516238055"/>
    <n v="5.9898573850806942"/>
    <n v="2564.8332336525241"/>
    <n v="0.99767006239909606"/>
    <n v="6.3920737152251403"/>
    <n v="2564.4310173223794"/>
    <n v="0.99751360809792422"/>
    <n v="6.1469188232863381"/>
    <n v="2564.6761722143183"/>
    <n v="0.9976089685654701"/>
    <n v="5.9928253047600863"/>
    <n v="2564.8302657328445"/>
    <n v="0.9976689079362745"/>
    <n v="6.3791604348305224"/>
    <n v="2564.4439306027739"/>
    <n v="0.99751863111193073"/>
    <n v="8.5199326051554483"/>
    <n v="6.6335637231864393"/>
    <n v="5.976207847566914"/>
    <x v="3"/>
    <n v="0"/>
    <n v="0"/>
    <n v="0"/>
    <n v="1"/>
    <n v="0"/>
    <n v="0"/>
    <n v="0"/>
    <n v="0"/>
    <n v="0"/>
    <n v="0"/>
    <n v="0"/>
    <n v="0"/>
    <n v="15"/>
    <n v="2617.1670585292854"/>
    <n v="-46.343967491680814"/>
    <n v="1.8026898720975786E-2"/>
    <n v="2226.3060890550032"/>
    <n v="344.51700198260141"/>
    <n v="0.1340103888064704"/>
    <n v="2720.4856564644524"/>
    <n v="-149.66256542684778"/>
    <n v="5.8215816540858431E-2"/>
    <n v="2825.1354120271139"/>
    <n v="-254.31232098950932"/>
    <n v="9.8922528693667078E-2"/>
  </r>
  <r>
    <x v="15"/>
    <x v="0"/>
    <x v="15"/>
    <n v="1248.9339837759253"/>
    <x v="0"/>
    <n v="2231.1147463223183"/>
    <n v="3631.4108281181357"/>
    <n v="8.1973765096347684"/>
    <n v="7.1300456534652188"/>
    <n v="654.78717503092878"/>
    <n v="676.10862597751839"/>
    <n v="672.01841647911112"/>
    <n v="6.5102857456224941"/>
    <n v="6.4843102592192334"/>
    <n v="327.39358751546439"/>
    <n v="333.90446468285324"/>
    <n v="332.5629599499191"/>
    <n v="5.8068291954036875"/>
    <n v="5.791163078659288"/>
    <n v="2778.0792619689055"/>
    <n v="7.9295150549335025"/>
    <n v="2017"/>
    <x v="15"/>
    <s v="2017-16"/>
    <n v="20.514491450660948"/>
    <x v="0"/>
    <n v="1"/>
    <n v="0"/>
    <n v="0"/>
    <n v="0"/>
    <n v="0"/>
    <n v="0"/>
    <n v="2557.9704249928832"/>
    <n v="220.1088369760223"/>
    <n v="7.9230582074906228E-2"/>
    <n v="4588.833390699725"/>
    <n v="-1810.7541287308195"/>
    <n v="0.65180074359990914"/>
    <n v="3692.188074997428"/>
    <n v="-914.10881302852249"/>
    <n v="0.3290434601857497"/>
    <n v="4655.9911109684499"/>
    <n v="-1877.9118489995444"/>
    <n v="0.6759748991713842"/>
    <n v="4780.812867014467"/>
    <n v="-2002.7336050455615"/>
    <n v="0.7209058547977375"/>
    <n v="5385.292233787537"/>
    <n v="-2607.2129718186316"/>
    <n v="0.93849481096908083"/>
    <n v="8.2516160603227711"/>
    <n v="2769.8276459085828"/>
    <n v="0.99702974059333549"/>
    <n v="5.9861980729990441"/>
    <n v="2772.0930638959067"/>
    <n v="0.99784520256317089"/>
    <n v="6.375833363412081"/>
    <n v="2771.7034286054936"/>
    <n v="0.99770494908093688"/>
    <n v="6.0985874696415259"/>
    <n v="2771.9806744992638"/>
    <n v="0.99780474677122089"/>
    <n v="6.0201663236500877"/>
    <n v="2772.0590956452552"/>
    <n v="0.99783297532001169"/>
    <n v="6.3454428368719098"/>
    <n v="2771.7338191320337"/>
    <n v="0.99771588848319082"/>
    <n v="8.2922115373482637"/>
    <n v="6.6051152144713798"/>
    <n v="5.9307595327599092"/>
    <x v="3"/>
    <n v="0"/>
    <n v="0"/>
    <n v="0"/>
    <n v="1"/>
    <n v="0"/>
    <n v="0"/>
    <n v="0"/>
    <n v="0"/>
    <n v="0"/>
    <n v="0"/>
    <n v="0"/>
    <n v="0"/>
    <n v="16"/>
    <n v="2452.0813197970797"/>
    <n v="325.9979421718258"/>
    <n v="0.11734652305808639"/>
    <n v="2211.989390673009"/>
    <n v="566.0898712958965"/>
    <n v="0.20377023760462909"/>
    <n v="2686.720544689535"/>
    <n v="91.358717279370467"/>
    <n v="3.2885569008071387E-2"/>
    <n v="2729.1382236568816"/>
    <n v="48.94103831202392"/>
    <n v="1.7616861758414332E-2"/>
  </r>
  <r>
    <x v="16"/>
    <x v="0"/>
    <x v="16"/>
    <n v="1261.4233236136847"/>
    <x v="0"/>
    <n v="2214.1386632836861"/>
    <n v="2920.4145767668006"/>
    <n v="7.979480863529151"/>
    <n v="7.1399959843183867"/>
    <n v="622.04781627938223"/>
    <n v="649.07822112845031"/>
    <n v="638.41749565515556"/>
    <n v="6.4589924512349439"/>
    <n v="6.4330169648316824"/>
    <n v="330.66752339061901"/>
    <n v="331.63860577828927"/>
    <n v="329.68534262807259"/>
    <n v="5.798138692395713"/>
    <n v="5.8011134095124559"/>
    <n v="2410.2648795810287"/>
    <n v="7.7874919289850455"/>
    <n v="2017"/>
    <x v="16"/>
    <s v="2017-17"/>
    <n v="20.23661200715981"/>
    <x v="0"/>
    <n v="1"/>
    <n v="0"/>
    <n v="0"/>
    <n v="0"/>
    <n v="0"/>
    <n v="0"/>
    <n v="2570.2528037882489"/>
    <n v="-159.9879242072202"/>
    <n v="6.6377735311411321E-2"/>
    <n v="4445.1058113646131"/>
    <n v="-2034.8409317835844"/>
    <n v="0.84423954770369325"/>
    <n v="3711.1026539301533"/>
    <n v="-1300.8377743491246"/>
    <n v="0.53970739289668712"/>
    <n v="4658.7460176038367"/>
    <n v="-2248.481138022808"/>
    <n v="0.9328771941504026"/>
    <n v="4723.1393663481031"/>
    <n v="-2312.8744867670744"/>
    <n v="0.95959348964546853"/>
    <n v="5399.5412460160287"/>
    <n v="-2989.276366435"/>
    <n v="1.240227325950424"/>
    <n v="8.2527174076127725"/>
    <n v="2402.0121621734161"/>
    <n v="0.99657601225594461"/>
    <n v="5.982538760917393"/>
    <n v="2404.2823408201111"/>
    <n v="0.9975178915763161"/>
    <n v="6.3789838117434128"/>
    <n v="2403.8858957692851"/>
    <n v="0.99735340963319663"/>
    <n v="6.1075964142986869"/>
    <n v="2404.1572831667299"/>
    <n v="0.99746600613648717"/>
    <n v="6.0611698674835832"/>
    <n v="2404.2037097135453"/>
    <n v="0.9974852681467371"/>
    <n v="6.3187008653120404"/>
    <n v="2403.9461787157165"/>
    <n v="0.99737842055500114"/>
    <n v="8.0961040891174374"/>
    <n v="6.5678455633514972"/>
    <n v="5.9230858799222394"/>
    <x v="3"/>
    <n v="0"/>
    <n v="0"/>
    <n v="0"/>
    <n v="1"/>
    <n v="0"/>
    <n v="0"/>
    <n v="0"/>
    <n v="0"/>
    <n v="0"/>
    <n v="0"/>
    <n v="0"/>
    <n v="0"/>
    <n v="17"/>
    <n v="2319.1541148428787"/>
    <n v="91.11076473815001"/>
    <n v="3.7801141903535347E-2"/>
    <n v="2191.8315680630021"/>
    <n v="218.43331151802658"/>
    <n v="9.0626268244839714E-2"/>
    <n v="2686.3113222232423"/>
    <n v="-276.04644264221361"/>
    <n v="0.11452950461204006"/>
    <n v="2668.7455138293908"/>
    <n v="-258.48063424836209"/>
    <n v="0.10724158844039301"/>
  </r>
  <r>
    <x v="17"/>
    <x v="0"/>
    <x v="17"/>
    <n v="1274.0375568498214"/>
    <x v="0"/>
    <n v="2198.9571809397598"/>
    <n v="2426.5014707917067"/>
    <n v="7.7942057749822009"/>
    <n v="7.1499463151715545"/>
    <n v="590.94542546541311"/>
    <n v="620.01182329693165"/>
    <n v="606.49662087239767"/>
    <n v="6.4076991568473929"/>
    <n v="6.3817236704441322"/>
    <n v="333.97419862452523"/>
    <n v="333.27352077065439"/>
    <n v="332.98219605435332"/>
    <n v="5.8080890232488818"/>
    <n v="5.8110637403656247"/>
    <n v="2852.6790730258094"/>
    <n v="7.9560138573383901"/>
    <n v="2017"/>
    <x v="17"/>
    <s v="2017-18"/>
    <n v="20.009993955078475"/>
    <x v="0"/>
    <n v="1"/>
    <n v="0"/>
    <n v="0"/>
    <n v="0"/>
    <n v="0"/>
    <n v="0"/>
    <n v="2582.6580063715683"/>
    <n v="270.02106665424117"/>
    <n v="9.4655255548193304E-2"/>
    <n v="4308.5646109962581"/>
    <n v="-1455.8855379704487"/>
    <n v="0.51035728194486485"/>
    <n v="3730.2063786522067"/>
    <n v="-877.52730562639726"/>
    <n v="0.30761515163905639"/>
    <n v="4661.528473305576"/>
    <n v="-1808.8494002797665"/>
    <n v="0.63408794118615563"/>
    <n v="4668.3495407150567"/>
    <n v="-1815.6704676892473"/>
    <n v="0.63647905046794595"/>
    <n v="5413.9327483668058"/>
    <n v="-2561.2536753409963"/>
    <n v="0.89784150609844071"/>
    <n v="8.2538187549027739"/>
    <n v="2844.4252542709069"/>
    <n v="0.99710664307354147"/>
    <n v="5.9788794488357428"/>
    <n v="2846.7001935769736"/>
    <n v="0.99790411774483478"/>
    <n v="6.3821342600747446"/>
    <n v="2846.2969387657345"/>
    <n v="0.9977627577106648"/>
    <n v="6.1238435669951707"/>
    <n v="2846.5552294588142"/>
    <n v="0.9978533009110977"/>
    <n v="6.1048545251817625"/>
    <n v="2846.5742185006275"/>
    <n v="0.99785995747544554"/>
    <n v="6.2968920786405391"/>
    <n v="2846.3821809471688"/>
    <n v="0.99779263915868333"/>
    <n v="7.9329882988172953"/>
    <n v="6.5261554016200432"/>
    <n v="5.9318725985031344"/>
    <x v="3"/>
    <n v="0"/>
    <n v="0"/>
    <n v="0"/>
    <n v="1"/>
    <n v="0"/>
    <n v="0"/>
    <n v="0"/>
    <n v="0"/>
    <n v="0"/>
    <n v="0"/>
    <n v="0"/>
    <n v="0"/>
    <n v="18"/>
    <n v="2215.1034258540226"/>
    <n v="637.57564717178684"/>
    <n v="0.22350065704920549"/>
    <n v="2168.9172305911147"/>
    <n v="683.7618424346947"/>
    <n v="0.23969112014743216"/>
    <n v="2700.3798263676999"/>
    <n v="152.2992466581095"/>
    <n v="5.3388145935591394E-2"/>
    <n v="2628.054768229003"/>
    <n v="224.62430479680643"/>
    <n v="7.8741526490236968E-2"/>
  </r>
  <r>
    <x v="18"/>
    <x v="0"/>
    <x v="18"/>
    <n v="1286.7779324183198"/>
    <x v="0"/>
    <n v="2776.4354526866455"/>
    <n v="2084.5844092796906"/>
    <n v="7.642324790278737"/>
    <n v="7.1598966460247224"/>
    <n v="1152.3435796575557"/>
    <n v="886.17770147724366"/>
    <n v="871.64450256148439"/>
    <n v="6.7703816602359153"/>
    <n v="7.0495530430197881"/>
    <n v="337.31394061077049"/>
    <n v="336.10181465873563"/>
    <n v="336.31201801489692"/>
    <n v="5.8180393541020496"/>
    <n v="5.8210140712187926"/>
    <n v="8068.7291600879526"/>
    <n v="8.9957512717984898"/>
    <n v="2017"/>
    <x v="18"/>
    <s v="2017-19"/>
    <n v="20.230745804616703"/>
    <x v="0"/>
    <n v="1"/>
    <n v="0"/>
    <n v="0"/>
    <n v="0"/>
    <n v="0"/>
    <n v="0"/>
    <n v="2595.1872609807206"/>
    <n v="5473.541899107232"/>
    <n v="0.67836480696144319"/>
    <n v="6773.1332776450708"/>
    <n v="1295.5958824428817"/>
    <n v="0.16057000510706931"/>
    <n v="3749.5011406214799"/>
    <n v="4319.2280194664727"/>
    <n v="0.53530462279383184"/>
    <n v="4664.3387535643342"/>
    <n v="3404.3904065236184"/>
    <n v="0.42192399062834685"/>
    <n v="5657.3058933915454"/>
    <n v="2411.4232666964072"/>
    <n v="0.29886035568333807"/>
    <n v="5428.4681657410902"/>
    <n v="2640.2609943468624"/>
    <n v="0.3272214176436779"/>
    <n v="8.2549201021927736"/>
    <n v="8060.4742399857596"/>
    <n v="0.99897692437824959"/>
    <n v="6.0047535612767433"/>
    <n v="8062.7244065266759"/>
    <n v="0.99925579934062236"/>
    <n v="6.3852847084060773"/>
    <n v="8062.3438753795463"/>
    <n v="0.99920863811614957"/>
    <n v="6.0425102232478922"/>
    <n v="8062.686649864705"/>
    <n v="0.99925111995912108"/>
    <n v="6.0778176989193362"/>
    <n v="8062.6513423890328"/>
    <n v="0.9992467441181464"/>
    <n v="6.3181363261737884"/>
    <n v="8062.4110237617788"/>
    <n v="0.99921696016797457"/>
    <n v="7.8021389635073763"/>
    <n v="6.8553393206928366"/>
    <n v="5.9406695025026561"/>
    <x v="4"/>
    <n v="0"/>
    <n v="0"/>
    <n v="0"/>
    <n v="0"/>
    <n v="1"/>
    <n v="0"/>
    <n v="0"/>
    <n v="0"/>
    <n v="0"/>
    <n v="0"/>
    <n v="0"/>
    <n v="0"/>
    <n v="19"/>
    <n v="5766.9581369048119"/>
    <n v="2301.7710231831406"/>
    <n v="0.28527057700348568"/>
    <n v="6345.8614633641664"/>
    <n v="1722.8676967237861"/>
    <n v="0.21352404604754463"/>
    <n v="7208.3235804473852"/>
    <n v="860.40557964056734"/>
    <n v="0.10663458427834856"/>
    <n v="7339.6762193092663"/>
    <n v="729.05294077868621"/>
    <n v="9.0355361583451546E-2"/>
  </r>
  <r>
    <x v="19"/>
    <x v="0"/>
    <x v="19"/>
    <n v="1299.645711742503"/>
    <x v="0"/>
    <n v="3887.4027720916147"/>
    <n v="1849.1028000185343"/>
    <n v="7.522455827471993"/>
    <n v="7.1698469768778912"/>
    <n v="2247.0699803322336"/>
    <n v="1566.6238409047387"/>
    <n v="1699.7067799948945"/>
    <n v="7.4382110328115711"/>
    <n v="7.7173824155954431"/>
    <n v="340.68708001687821"/>
    <n v="339.31150040943544"/>
    <n v="339.67513819504586"/>
    <n v="5.8279896849552175"/>
    <n v="5.8309644020719604"/>
    <n v="7059.5886402719816"/>
    <n v="8.8621420625393164"/>
    <n v="2017"/>
    <x v="19"/>
    <s v="2017-20"/>
    <n v="20.78865654523878"/>
    <x v="0"/>
    <n v="1"/>
    <n v="0"/>
    <n v="0"/>
    <n v="0"/>
    <n v="0"/>
    <n v="0"/>
    <n v="2607.8418081359646"/>
    <n v="4451.7468321360175"/>
    <n v="0.63059578383089854"/>
    <n v="11579.042177610256"/>
    <n v="-4519.4535373382741"/>
    <n v="0.64018652752041305"/>
    <n v="3768.9888502104468"/>
    <n v="3290.5997900615348"/>
    <n v="0.46611778075708948"/>
    <n v="4667.1771366256789"/>
    <n v="2392.4115036463027"/>
    <n v="0.33888823068225282"/>
    <n v="7585.7707811106975"/>
    <n v="-526.1821408387159"/>
    <n v="7.4534391116936799E-2"/>
    <n v="5443.1489372891174"/>
    <n v="1616.4397029828642"/>
    <n v="0.22897080628207656"/>
    <n v="8.2560214494827751"/>
    <n v="7051.3326188224992"/>
    <n v="0.9988305237216818"/>
    <n v="6.0523971396572387"/>
    <n v="7053.5362431323247"/>
    <n v="0.99914266999848533"/>
    <n v="6.38843515673741"/>
    <n v="7053.200205115244"/>
    <n v="0.99909506977215434"/>
    <n v="5.8892490442418808"/>
    <n v="7053.6993912277394"/>
    <n v="0.99916578014041124"/>
    <n v="5.9974034900414708"/>
    <n v="7053.5912367819401"/>
    <n v="0.99915045992115903"/>
    <n v="6.371827354810816"/>
    <n v="7053.2168129171705"/>
    <n v="0.99909742228910303"/>
    <n v="7.700904485398282"/>
    <n v="7.3959549804937037"/>
    <n v="5.9494765143659558"/>
    <x v="4"/>
    <n v="0"/>
    <n v="0"/>
    <n v="0"/>
    <n v="0"/>
    <n v="1"/>
    <n v="0"/>
    <n v="0"/>
    <n v="0"/>
    <n v="0"/>
    <n v="0"/>
    <n v="0"/>
    <n v="0"/>
    <n v="20"/>
    <n v="5610.7335879865768"/>
    <n v="1448.8550522854048"/>
    <n v="0.2052322204753258"/>
    <n v="7506.3170195511511"/>
    <n v="-446.72837927916953"/>
    <n v="6.3279661470750884E-2"/>
    <n v="7246.1223777982586"/>
    <n v="-186.53373752627704"/>
    <n v="2.6422748835843009E-2"/>
    <n v="7866.3979572077715"/>
    <n v="-806.80931693578987"/>
    <n v="0.11428559906922654"/>
  </r>
  <r>
    <x v="20"/>
    <x v="0"/>
    <x v="20"/>
    <n v="1312.6421688599282"/>
    <x v="0"/>
    <n v="3847.6293505009025"/>
    <n v="1688.1646106709522"/>
    <n v="7.4313971885713102"/>
    <n v="7.1797973077310591"/>
    <n v="2190.8932308239278"/>
    <n v="1878.7585358643332"/>
    <n v="2218.9816055780807"/>
    <n v="7.7048036333885834"/>
    <n v="7.6920646076111536"/>
    <n v="344.09395081704702"/>
    <n v="342.65921569476353"/>
    <n v="343.07188957699634"/>
    <n v="5.8379400158083854"/>
    <n v="5.8409147329251283"/>
    <n v="8113.1488100122588"/>
    <n v="9.0012413343952531"/>
    <n v="2017"/>
    <x v="20"/>
    <s v="2017-21"/>
    <n v="20.974140837768278"/>
    <x v="0"/>
    <n v="1"/>
    <n v="0"/>
    <n v="0"/>
    <n v="0"/>
    <n v="0"/>
    <n v="0"/>
    <n v="2620.6229007627612"/>
    <n v="5492.525909249498"/>
    <n v="0.67699065281180248"/>
    <n v="11332.423168269937"/>
    <n v="-3219.2743582576786"/>
    <n v="0.39679715405747801"/>
    <n v="3788.6714368953026"/>
    <n v="4324.4773731169562"/>
    <n v="0.53302083745588569"/>
    <n v="4670.0439035176378"/>
    <n v="3443.104906494621"/>
    <n v="0.42438577020127632"/>
    <n v="7486.8100829251089"/>
    <n v="626.33872708714989"/>
    <n v="7.7200448525509488E-2"/>
    <n v="5457.9765165526251"/>
    <n v="2655.1722934596337"/>
    <n v="0.32726779153649244"/>
    <n v="8.2571227967727747"/>
    <n v="8104.8916872154859"/>
    <n v="0.99898225424059983"/>
    <n v="6.071416107649414"/>
    <n v="8107.0773939046094"/>
    <n v="0.99925165724802723"/>
    <n v="6.3915856050687418"/>
    <n v="8106.7572244071898"/>
    <n v="0.99921219421031926"/>
    <n v="5.8305655763326385"/>
    <n v="8107.3182444359263"/>
    <n v="0.99928134369122668"/>
    <n v="5.9752153756887223"/>
    <n v="8107.1735946365698"/>
    <n v="0.9992635146333918"/>
    <n v="6.3896775981146385"/>
    <n v="8106.759132414144"/>
    <n v="0.99921242938497201"/>
    <n v="7.6253063107585399"/>
    <n v="7.5712238247200219"/>
    <n v="5.9582935569259279"/>
    <x v="4"/>
    <n v="0"/>
    <n v="0"/>
    <n v="0"/>
    <n v="0"/>
    <n v="1"/>
    <n v="0"/>
    <n v="0"/>
    <n v="0"/>
    <n v="0"/>
    <n v="0"/>
    <n v="0"/>
    <n v="0"/>
    <n v="21"/>
    <n v="5500.6023758310366"/>
    <n v="2612.5464341812221"/>
    <n v="0.32201386851885866"/>
    <n v="7938.4974839194538"/>
    <n v="174.65132609280499"/>
    <n v="2.1526947204181888E-2"/>
    <n v="7284.1432455388594"/>
    <n v="829.00556447339932"/>
    <n v="0.10218049537688027"/>
    <n v="8042.603092904621"/>
    <n v="70.545717107637756"/>
    <n v="8.6952327338774855E-3"/>
  </r>
  <r>
    <x v="21"/>
    <x v="0"/>
    <x v="21"/>
    <n v="1325.7685905485278"/>
    <x v="0"/>
    <n v="3809.4243809270747"/>
    <n v="1579.4458046342247"/>
    <n v="7.3648293079309246"/>
    <n v="7.1897476385842278"/>
    <n v="2136.1209000533295"/>
    <n v="2007.4397179588314"/>
    <n v="2163.5070654386286"/>
    <n v="7.679485825404293"/>
    <n v="7.6667467996268632"/>
    <n v="347.53489032521748"/>
    <n v="346.07218793608126"/>
    <n v="346.50260847276633"/>
    <n v="5.8478903466615542"/>
    <n v="5.8508650637782971"/>
    <n v="7917.2133287045908"/>
    <n v="8.9767945704575904"/>
    <n v="2017"/>
    <x v="21"/>
    <s v="2017-22"/>
    <n v="20.892205479996772"/>
    <x v="0"/>
    <n v="1"/>
    <n v="0"/>
    <n v="0"/>
    <n v="0"/>
    <n v="0"/>
    <n v="0"/>
    <n v="2633.5318043158259"/>
    <n v="5283.681524388765"/>
    <n v="0.66736632007025598"/>
    <n v="11091.969634163126"/>
    <n v="-3174.7563054585353"/>
    <n v="0.40099415964303525"/>
    <n v="3808.5508494470068"/>
    <n v="4108.662479257584"/>
    <n v="0.51895310997383981"/>
    <n v="4672.9393380785159"/>
    <n v="3244.2739906260749"/>
    <n v="0.40977473461068165"/>
    <n v="7390.3234021941607"/>
    <n v="526.88992651043009"/>
    <n v="6.6549921624587505E-2"/>
    <n v="5472.9523716087679"/>
    <n v="2444.260957095823"/>
    <n v="0.30872743421399651"/>
    <n v="8.2582241440627762"/>
    <n v="7908.9551045605276"/>
    <n v="0.99895692792385393"/>
    <n v="6.0696099113084685"/>
    <n v="7911.1437187932825"/>
    <n v="0.99923336536994622"/>
    <n v="6.3947360534000737"/>
    <n v="7910.8185926511906"/>
    <n v="0.99919229964030198"/>
    <n v="5.840689905250013"/>
    <n v="7911.3726387993411"/>
    <n v="0.99926227958465208"/>
    <n v="5.9947927804665539"/>
    <n v="7911.2185359241239"/>
    <n v="0.99924281530235748"/>
    <n v="6.3817924772159262"/>
    <n v="7910.8315362273752"/>
    <n v="0.99919393450545557"/>
    <n v="7.5707985078157654"/>
    <n v="7.6353986084536638"/>
    <n v="5.9671205534048966"/>
    <x v="4"/>
    <n v="0"/>
    <n v="0"/>
    <n v="0"/>
    <n v="0"/>
    <n v="1"/>
    <n v="0"/>
    <n v="0"/>
    <n v="0"/>
    <n v="0"/>
    <n v="0"/>
    <n v="0"/>
    <n v="0"/>
    <n v="22"/>
    <n v="5426.6310329587823"/>
    <n v="2490.5822957458086"/>
    <n v="0.31457814667137635"/>
    <n v="8114.5406241432593"/>
    <n v="-197.32729543866844"/>
    <n v="2.492383206642166E-2"/>
    <n v="7322.3874150398415"/>
    <n v="594.82591366474935"/>
    <n v="7.5130716954177917E-2"/>
    <n v="8115.6887331814842"/>
    <n v="-198.47540447689335"/>
    <n v="2.5068846352453631E-2"/>
  </r>
  <r>
    <x v="22"/>
    <x v="0"/>
    <x v="22"/>
    <n v="1339.026276454013"/>
    <x v="0"/>
    <n v="3847.5186247363454"/>
    <n v="1507.319946180161"/>
    <n v="7.318088482781512"/>
    <n v="7.1996979694373957"/>
    <n v="2157.4821090538626"/>
    <n v="2082.460913506347"/>
    <n v="2146.8015045535958"/>
    <n v="7.6717343411379026"/>
    <n v="7.6766971304800311"/>
    <n v="351.01023922846963"/>
    <n v="349.52882384075309"/>
    <n v="349.96763455749397"/>
    <n v="5.857840677514722"/>
    <n v="5.8608153946314649"/>
    <n v="7583.0034494375213"/>
    <n v="8.9336646335917091"/>
    <n v="2017"/>
    <x v="22"/>
    <s v="2017-23"/>
    <n v="20.847663501434138"/>
    <x v="0"/>
    <n v="1"/>
    <n v="0"/>
    <n v="0"/>
    <n v="0"/>
    <n v="0"/>
    <n v="0"/>
    <n v="2646.5697969044204"/>
    <n v="4936.4336525331009"/>
    <n v="0.65098660253138441"/>
    <n v="11185.746512464782"/>
    <n v="-3602.7430630272611"/>
    <n v="0.47510766506304292"/>
    <n v="3828.6290561242286"/>
    <n v="3754.3743933132928"/>
    <n v="0.49510387517913867"/>
    <n v="4675.8637269850033"/>
    <n v="2907.1397224525181"/>
    <n v="0.38337576157480963"/>
    <n v="7427.9532076792302"/>
    <n v="155.05024175829112"/>
    <n v="2.0447075198125112E-2"/>
    <n v="5488.0779852154719"/>
    <n v="2094.9254642220494"/>
    <n v="0.27626592526176985"/>
    <n v="8.2593254913527758"/>
    <n v="7574.7441239461687"/>
    <n v="0.99891081079595645"/>
    <n v="6.0690569130975831"/>
    <n v="7576.9343925244239"/>
    <n v="0.99919964998650401"/>
    <n v="6.3978865017314064"/>
    <n v="7576.6055629357897"/>
    <n v="0.9991562859565617"/>
    <n v="5.8466735800559828"/>
    <n v="7577.1567758574656"/>
    <n v="0.99922897653693021"/>
    <n v="6.0082638959160244"/>
    <n v="7576.9951855416057"/>
    <n v="0.99920766699685981"/>
    <n v="6.3775059409074668"/>
    <n v="7576.6259434966141"/>
    <n v="0.99915897361996053"/>
    <n v="7.532925211502226"/>
    <n v="7.670996122165004"/>
    <n v="5.9759574274162173"/>
    <x v="5"/>
    <n v="0"/>
    <n v="0"/>
    <n v="0"/>
    <n v="0"/>
    <n v="0"/>
    <n v="1"/>
    <n v="0"/>
    <n v="0"/>
    <n v="0"/>
    <n v="0"/>
    <n v="0"/>
    <n v="0"/>
    <n v="23"/>
    <n v="5675.5215570690534"/>
    <n v="1907.4818923684679"/>
    <n v="0.25154701630921161"/>
    <n v="8651.0506624465615"/>
    <n v="-1068.0472130090402"/>
    <n v="0.14084751775871393"/>
    <n v="7402.2209939615468"/>
    <n v="180.78245547597453"/>
    <n v="2.3840481767074009E-2"/>
    <n v="8132.5112503938226"/>
    <n v="-549.50780095630125"/>
    <n v="7.2465719502878723E-2"/>
  </r>
  <r>
    <x v="23"/>
    <x v="0"/>
    <x v="23"/>
    <n v="1352.416539218553"/>
    <x v="0"/>
    <n v="3885.9938109837085"/>
    <n v="1460.8489240916786"/>
    <n v="7.28677300058032"/>
    <n v="7.2096483002905636"/>
    <n v="2179.0569301444011"/>
    <n v="2130.7589218253743"/>
    <n v="2168.2695195991319"/>
    <n v="7.6816846719910705"/>
    <n v="7.686647461333199"/>
    <n v="354.52034162075438"/>
    <n v="353.02288628675399"/>
    <n v="353.46731090306895"/>
    <n v="5.8677910083678899"/>
    <n v="5.8707657254846328"/>
    <n v="7664.818751285613"/>
    <n v="8.9443961447491827"/>
    <n v="2017"/>
    <x v="23"/>
    <s v="2017-24"/>
    <n v="20.836248680939278"/>
    <x v="0"/>
    <n v="1"/>
    <n v="0"/>
    <n v="0"/>
    <n v="0"/>
    <n v="0"/>
    <n v="0"/>
    <n v="2659.7381694189016"/>
    <n v="5005.0805818667113"/>
    <n v="0.6529939903702503"/>
    <n v="11280.461159549453"/>
    <n v="-3615.6424082638405"/>
    <n v="0.47171923115042896"/>
    <n v="3848.9080448682225"/>
    <n v="3815.9107064173904"/>
    <n v="0.49784748083930247"/>
    <n v="4678.8173597805544"/>
    <n v="2986.0013915050586"/>
    <n v="0.38957234194275231"/>
    <n v="7465.9593112191505"/>
    <n v="198.85944006646241"/>
    <n v="2.5944441286769881E-2"/>
    <n v="5503.3548549582429"/>
    <n v="2161.4638963273701"/>
    <n v="0.28199804411093604"/>
    <n v="8.2604268386427773"/>
    <n v="7656.5583244469699"/>
    <n v="0.99892229325876003"/>
    <n v="6.0697667791013599"/>
    <n v="7658.748984506512"/>
    <n v="0.99920810041619279"/>
    <n v="6.4010369500627382"/>
    <n v="7658.41771433555"/>
    <n v="0.99916488084614008"/>
    <n v="5.8484846633322007"/>
    <n v="7658.9702666222811"/>
    <n v="0.99923697025942704"/>
    <n v="6.0163498865755702"/>
    <n v="7658.8024013990371"/>
    <n v="0.99921506951673622"/>
    <n v="6.3764074256621921"/>
    <n v="7658.4423438599506"/>
    <n v="0.99916809416731567"/>
    <n v="7.5077408109257604"/>
    <n v="7.693260690308561"/>
    <n v="5.984804102965807"/>
    <x v="5"/>
    <n v="0"/>
    <n v="0"/>
    <n v="0"/>
    <n v="0"/>
    <n v="0"/>
    <n v="1"/>
    <n v="0"/>
    <n v="0"/>
    <n v="0"/>
    <n v="0"/>
    <n v="0"/>
    <n v="0"/>
    <n v="24"/>
    <n v="5648.3388884222331"/>
    <n v="2016.4798628633798"/>
    <n v="0.26308252397033621"/>
    <n v="8730.0463403454814"/>
    <n v="-1065.2275890598685"/>
    <n v="0.13897622678699334"/>
    <n v="7441.1329345189206"/>
    <n v="223.68581676669237"/>
    <n v="2.9183445039606938E-2"/>
    <n v="8182.1337402590852"/>
    <n v="-517.31498897347228"/>
    <n v="6.749213592124452E-2"/>
  </r>
  <r>
    <x v="24"/>
    <x v="0"/>
    <x v="24"/>
    <n v="1365.9407046107385"/>
    <x v="0"/>
    <n v="3924.8537490935455"/>
    <n v="1432.3764582473964"/>
    <n v="7.2670902028086797"/>
    <n v="7.2195986311437315"/>
    <n v="2200.8474994458452"/>
    <n v="2165.8032106356095"/>
    <n v="2189.9522147951229"/>
    <n v="7.6916350028442384"/>
    <n v="7.6965977921863677"/>
    <n v="358.06554503696185"/>
    <n v="356.55274741189947"/>
    <n v="357.00198401209957"/>
    <n v="5.8777413392210578"/>
    <n v="5.8807160563378007"/>
    <n v="9620.2132551610011"/>
    <n v="9.1716217113102019"/>
    <n v="2017"/>
    <x v="24"/>
    <s v="2017-25"/>
    <n v="20.836466544873975"/>
    <x v="0"/>
    <n v="1"/>
    <n v="0"/>
    <n v="0"/>
    <n v="0"/>
    <n v="0"/>
    <n v="0"/>
    <n v="2673.0382256585272"/>
    <n v="6947.175029502474"/>
    <n v="0.72214355807294506"/>
    <n v="11376.122953104974"/>
    <n v="-1755.9096979439728"/>
    <n v="0.18252294947848186"/>
    <n v="3869.3898234996559"/>
    <n v="5750.8234316613452"/>
    <n v="0.5977854418742925"/>
    <n v="4681.800528904062"/>
    <n v="4938.4127262569391"/>
    <n v="0.51333713663858804"/>
    <n v="7504.345475794471"/>
    <n v="2115.8677793665302"/>
    <n v="0.21993980000717975"/>
    <n v="5518.7844933984416"/>
    <n v="4101.4287617625596"/>
    <n v="0.42633449519034794"/>
    <n v="8.2615281859327787"/>
    <n v="9611.9517269750686"/>
    <n v="0.99914123232335827"/>
    <n v="6.0704766451051357"/>
    <n v="9614.1427785158958"/>
    <n v="0.99936898730993839"/>
    <n v="6.40418739839407"/>
    <n v="9613.8090677626078"/>
    <n v="0.99933429881141589"/>
    <n v="5.8502957466084187"/>
    <n v="9614.3629594143931"/>
    <n v="0.99939187462986134"/>
    <n v="6.0224737110814059"/>
    <n v="9614.1907814499191"/>
    <n v="0.99937397710930664"/>
    <n v="6.3764283919887115"/>
    <n v="9613.836826769013"/>
    <n v="0.99933718429905205"/>
    <n v="7.4919911875254153"/>
    <n v="7.7091107261129457"/>
    <n v="5.9936605044535884"/>
    <x v="5"/>
    <n v="0"/>
    <n v="0"/>
    <n v="0"/>
    <n v="0"/>
    <n v="0"/>
    <n v="1"/>
    <n v="0"/>
    <n v="0"/>
    <n v="0"/>
    <n v="0"/>
    <n v="0"/>
    <n v="0"/>
    <n v="25"/>
    <n v="5637.1128287682168"/>
    <n v="3983.1004263927844"/>
    <n v="0.41403452509287686"/>
    <n v="8792.4623393028596"/>
    <n v="827.75091585814152"/>
    <n v="8.6042886358477982E-2"/>
    <n v="7480.2731872233016"/>
    <n v="2139.9400679376995"/>
    <n v="0.22244206143659817"/>
    <n v="8232.1085203238654"/>
    <n v="1388.1047348371358"/>
    <n v="0.14429043286461998"/>
  </r>
  <r>
    <x v="25"/>
    <x v="0"/>
    <x v="25"/>
    <n v="1379.6001116568459"/>
    <x v="0"/>
    <n v="3964.1022865844811"/>
    <n v="1416.5435542702312"/>
    <n v="7.2559750666060081"/>
    <n v="7.2295489619968993"/>
    <n v="2222.8559744403037"/>
    <n v="2194.3295925379566"/>
    <n v="2211.8517369430747"/>
    <n v="7.7015853336974072"/>
    <n v="7.7065481230395356"/>
    <n v="361.6462004873315"/>
    <n v="360.11816456470189"/>
    <n v="360.57200385222058"/>
    <n v="5.8876916700742266"/>
    <n v="5.8906663871909695"/>
    <n v="8079.3358974496186"/>
    <n v="8.9970649572275825"/>
    <n v="2017"/>
    <x v="25"/>
    <s v="2017-26"/>
    <n v="20.84525207037764"/>
    <x v="0"/>
    <n v="1"/>
    <n v="0"/>
    <n v="0"/>
    <n v="0"/>
    <n v="0"/>
    <n v="0"/>
    <n v="2686.4712824605494"/>
    <n v="5392.8646149890692"/>
    <n v="0.66748860097417406"/>
    <n v="11472.74136459605"/>
    <n v="-3393.405467146431"/>
    <n v="0.42001044519236014"/>
    <n v="3890.0764199174037"/>
    <n v="4189.259477532215"/>
    <n v="0.51851532486161722"/>
    <n v="4684.8135297188046"/>
    <n v="3394.522367730814"/>
    <n v="0.42014868682491013"/>
    <n v="7543.1155020155438"/>
    <n v="536.22039543407482"/>
    <n v="6.6369365284508347E-2"/>
    <n v="5534.3684282230424"/>
    <n v="2544.9674692265762"/>
    <n v="0.31499711133806668"/>
    <n v="8.2626295332227784"/>
    <n v="8071.0732679163957"/>
    <n v="0.99897731327944528"/>
    <n v="6.0711865111089125"/>
    <n v="8073.2647109385098"/>
    <n v="0.99924855376875399"/>
    <n v="6.4073378467254027"/>
    <n v="8072.9285596028931"/>
    <n v="0.99920694746102234"/>
    <n v="5.8521068298846366"/>
    <n v="8073.4837906197336"/>
    <n v="0.99927566981938054"/>
    <n v="6.0271523682530015"/>
    <n v="8073.3087450813655"/>
    <n v="0.99925400398686781"/>
    <n v="6.3772738747282673"/>
    <n v="8072.9586235748902"/>
    <n v="0.99921066855547602"/>
    <n v="7.4831246497583033"/>
    <n v="7.7218298615189047"/>
    <n v="6.0025265566748667"/>
    <x v="5"/>
    <n v="0"/>
    <n v="0"/>
    <n v="0"/>
    <n v="0"/>
    <n v="0"/>
    <n v="1"/>
    <n v="0"/>
    <n v="0"/>
    <n v="0"/>
    <n v="0"/>
    <n v="0"/>
    <n v="0"/>
    <n v="26"/>
    <n v="5637.46025130205"/>
    <n v="2441.8756461475687"/>
    <n v="0.30223717359224894"/>
    <n v="8846.8321050279483"/>
    <n v="-767.49620757832963"/>
    <n v="9.4994962125612703E-2"/>
    <n v="7519.6430176064059"/>
    <n v="559.69287984321272"/>
    <n v="6.9274614516261102E-2"/>
    <n v="8284.1698834817307"/>
    <n v="-204.83398603211208"/>
    <n v="2.5352824617277201E-2"/>
  </r>
  <r>
    <x v="26"/>
    <x v="0"/>
    <x v="26"/>
    <n v="1393.3961127734146"/>
    <x v="0"/>
    <n v="4003.7433094503263"/>
    <n v="1409.5993218211861"/>
    <n v="7.2510607740674304"/>
    <n v="7.2394992928500681"/>
    <n v="2245.0845341847066"/>
    <n v="2219.7070633613316"/>
    <n v="2233.9702543125049"/>
    <n v="7.7115356645505742"/>
    <n v="7.7164984538927035"/>
    <n v="365.26266249220487"/>
    <n v="363.71931311395394"/>
    <n v="364.17772389074287"/>
    <n v="5.8976420009273944"/>
    <n v="5.9006167180441373"/>
    <n v="9404.1101192604619"/>
    <n v="9.1489021194234361"/>
    <n v="2017"/>
    <x v="26"/>
    <s v="2017-27"/>
    <n v="20.860238439545398"/>
    <x v="0"/>
    <n v="1"/>
    <n v="0"/>
    <n v="0"/>
    <n v="0"/>
    <n v="0"/>
    <n v="0"/>
    <n v="2700.038669830592"/>
    <n v="6704.07144942987"/>
    <n v="0.71288738268805785"/>
    <n v="11570.325960202033"/>
    <n v="-2166.2158409415715"/>
    <n v="0.23034777490588579"/>
    <n v="3910.9698822993296"/>
    <n v="5493.1402369611324"/>
    <n v="0.58412121586184829"/>
    <n v="4687.8566605416945"/>
    <n v="4716.2534587187674"/>
    <n v="0.50150980782960597"/>
    <n v="7582.2732284988269"/>
    <n v="1821.836890761635"/>
    <n v="0.19372772837169883"/>
    <n v="5550.1082023958897"/>
    <n v="3854.0019168645722"/>
    <n v="0.40982101102487412"/>
    <n v="8.2637308805127798"/>
    <n v="9395.8463883799486"/>
    <n v="0.99912126391804068"/>
    <n v="6.0718963771126884"/>
    <n v="9398.0382228833496"/>
    <n v="0.99935433589142297"/>
    <n v="6.4104882950567355"/>
    <n v="9397.699630965406"/>
    <n v="0.99931833121754643"/>
    <n v="5.8539179131608554"/>
    <n v="9398.2562013473016"/>
    <n v="0.99937751495474614"/>
    <n v="6.0307850858019929"/>
    <n v="9398.0793341746594"/>
    <n v="0.99935870752157074"/>
    <n v="6.3787161010873685"/>
    <n v="9397.7314031593742"/>
    <n v="0.99932170976092427"/>
    <n v="7.4792108906451453"/>
    <n v="7.7330105902733921"/>
    <n v="6.0114021848216268"/>
    <x v="6"/>
    <n v="0"/>
    <n v="0"/>
    <n v="0"/>
    <n v="0"/>
    <n v="0"/>
    <n v="0"/>
    <n v="1"/>
    <n v="0"/>
    <n v="0"/>
    <n v="0"/>
    <n v="0"/>
    <n v="0"/>
    <n v="27"/>
    <n v="6415.7522435780274"/>
    <n v="2988.3578756824345"/>
    <n v="0.31777146777152354"/>
    <n v="10442.98105752807"/>
    <n v="-1038.8709382676079"/>
    <n v="0.11046988232729293"/>
    <n v="7484.8286466702311"/>
    <n v="1919.2814725902308"/>
    <n v="0.20408964253399905"/>
    <n v="8512.5409532698923"/>
    <n v="891.56916599056967"/>
    <n v="9.4806329858319716E-2"/>
  </r>
  <r>
    <x v="27"/>
    <x v="0"/>
    <x v="27"/>
    <n v="1407.3300739011486"/>
    <x v="0"/>
    <n v="4043.7807425448291"/>
    <n v="1408.9185474451747"/>
    <n v="7.250577701459183"/>
    <n v="7.249449623703236"/>
    <n v="2267.5353795265537"/>
    <n v="2243.6212214439429"/>
    <n v="2256.3099568556299"/>
    <n v="7.7214859954037429"/>
    <n v="7.7264487847458714"/>
    <n v="368.9152891171268"/>
    <n v="367.35649631617491"/>
    <n v="367.81950112965018"/>
    <n v="5.9075923317805623"/>
    <n v="5.9105670488973052"/>
    <n v="8318.7086408571085"/>
    <n v="9.0262623103332693"/>
    <n v="2017"/>
    <x v="27"/>
    <s v="2017-28"/>
    <n v="20.879656028643488"/>
    <x v="0"/>
    <n v="1"/>
    <n v="0"/>
    <n v="0"/>
    <n v="0"/>
    <n v="0"/>
    <n v="0"/>
    <n v="2713.7417310743344"/>
    <n v="5604.9669097827737"/>
    <n v="0.6737784855517277"/>
    <n v="11668.886401764079"/>
    <n v="-3350.1777609069704"/>
    <n v="0.40272810427001426"/>
    <n v="3932.0722793050736"/>
    <n v="4386.6363615520349"/>
    <n v="0.52732179367446419"/>
    <n v="4690.9302226728132"/>
    <n v="3627.7784181842953"/>
    <n v="0.43609874739049781"/>
    <n v="7621.8225322469443"/>
    <n v="696.88610861016423"/>
    <n v="8.37733521748108E-2"/>
    <n v="5566.0053743104636"/>
    <n v="2752.703266546645"/>
    <n v="0.33090511825679514"/>
    <n v="8.2648322278027795"/>
    <n v="8310.4438086293067"/>
    <n v="0.99900647653564767"/>
    <n v="6.0726062431164651"/>
    <n v="8312.6360346139918"/>
    <n v="0.999270006138538"/>
    <n v="6.4136387433880673"/>
    <n v="8312.2950021137203"/>
    <n v="0.99922901029230815"/>
    <n v="5.8557289964370733"/>
    <n v="8312.8529118606712"/>
    <n v="0.99929607716182323"/>
    <n v="6.0336703585269094"/>
    <n v="8312.6749704985814"/>
    <n v="0.99927468665882913"/>
    <n v="6.3805847697764948"/>
    <n v="8312.3280560873318"/>
    <n v="0.99923298374239977"/>
    <n v="7.4788263814992044"/>
    <n v="7.7434334288445399"/>
    <n v="6.0202873144837525"/>
    <x v="6"/>
    <n v="0"/>
    <n v="0"/>
    <n v="0"/>
    <n v="0"/>
    <n v="0"/>
    <n v="0"/>
    <n v="1"/>
    <n v="0"/>
    <n v="0"/>
    <n v="0"/>
    <n v="0"/>
    <n v="0"/>
    <n v="28"/>
    <n v="6432.3854736889743"/>
    <n v="1886.3231671681342"/>
    <n v="0.22675672975292221"/>
    <n v="10500.165370851075"/>
    <n v="-2181.4567299939663"/>
    <n v="0.26223502038282742"/>
    <n v="7524.2693327409524"/>
    <n v="794.4393081161561"/>
    <n v="9.5500316505171157E-2"/>
    <n v="8570.4778601699309"/>
    <n v="-251.76921931282232"/>
    <n v="3.0265421014538808E-2"/>
  </r>
  <r>
    <x v="28"/>
    <x v="0"/>
    <x v="28"/>
    <n v="1421.4033746401601"/>
    <x v="0"/>
    <n v="3721.412889246029"/>
    <n v="1412.6639956036702"/>
    <n v="7.2532325593633988"/>
    <n v="7.2593999545564039"/>
    <n v="1927.4050725975708"/>
    <n v="2085.5131470207571"/>
    <n v="2097.4702260620625"/>
    <n v="7.6484872432761604"/>
    <n v="7.5639298552480971"/>
    <n v="372.60444200829807"/>
    <n v="371.0300583006611"/>
    <n v="371.49769614094669"/>
    <n v="5.9175426626337302"/>
    <n v="5.9205173797504731"/>
    <n v="9794.7552529128589"/>
    <n v="9.1896023431254577"/>
    <n v="2017"/>
    <x v="28"/>
    <s v="2017-29"/>
    <n v="20.81926246527329"/>
    <x v="0"/>
    <n v="1"/>
    <n v="0"/>
    <n v="0"/>
    <n v="0"/>
    <n v="0"/>
    <n v="0"/>
    <n v="2727.5818229305146"/>
    <n v="7067.1734299823438"/>
    <n v="0.72152629111183142"/>
    <n v="10175.695712099094"/>
    <n v="-380.94045918623488"/>
    <n v="3.889228973566717E-2"/>
    <n v="3953.3857002808763"/>
    <n v="5841.3695526319825"/>
    <n v="0.59637728578208415"/>
    <n v="4694.0345204252435"/>
    <n v="5100.7207324876154"/>
    <n v="0.52076040705261251"/>
    <n v="7022.6505804629778"/>
    <n v="2772.104672449881"/>
    <n v="0.28301928949429195"/>
    <n v="5582.0615179441847"/>
    <n v="4212.6937349686741"/>
    <n v="0.43009688615913733"/>
    <n v="8.2659335750927809"/>
    <n v="9786.4893193377666"/>
    <n v="0.99915608574572257"/>
    <n v="6.0673984431731123"/>
    <n v="9788.6878544696865"/>
    <n v="0.99938054619166028"/>
    <n v="6.4167891917193991"/>
    <n v="9788.3384637211402"/>
    <n v="0.99934487498400637"/>
    <n v="5.8770924611334117"/>
    <n v="9788.8781604517262"/>
    <n v="0.9993999755675993"/>
    <n v="6.0490682691235271"/>
    <n v="9788.7061846437355"/>
    <n v="0.99938241761913094"/>
    <n v="6.3747727423242431"/>
    <n v="9788.3804801705337"/>
    <n v="0.99934916467254964"/>
    <n v="7.4809400248562916"/>
    <n v="7.6724179194946318"/>
    <n v="6.0291818716501817"/>
    <x v="6"/>
    <n v="0"/>
    <n v="0"/>
    <n v="0"/>
    <n v="0"/>
    <n v="0"/>
    <n v="0"/>
    <n v="1"/>
    <n v="0"/>
    <n v="0"/>
    <n v="0"/>
    <n v="0"/>
    <n v="0"/>
    <n v="29"/>
    <n v="6453.8644858855478"/>
    <n v="3340.8907670273111"/>
    <n v="0.34108976495699211"/>
    <n v="10297.432591165103"/>
    <n v="-502.67733825224423"/>
    <n v="5.1321071866778215E-2"/>
    <n v="7563.9411369366799"/>
    <n v="2230.814115976179"/>
    <n v="0.22775598352115617"/>
    <n v="8536.0654817192681"/>
    <n v="1258.6897711935908"/>
    <n v="0.128506505644362"/>
  </r>
  <r>
    <x v="29"/>
    <x v="0"/>
    <x v="29"/>
    <n v="1435.6174083865617"/>
    <x v="0"/>
    <n v="3450.2422065228775"/>
    <n v="1419.5500194385377"/>
    <n v="7.2580952126564435"/>
    <n v="7.2693502854095717"/>
    <n v="1638.2943117079351"/>
    <n v="1861.903729364346"/>
    <n v="1782.8496921527531"/>
    <n v="7.4859683137783852"/>
    <n v="7.401410925750322"/>
    <n v="376.33048642838111"/>
    <n v="374.74035799006504"/>
    <n v="375.21267310235612"/>
    <n v="5.9274929934868981"/>
    <n v="5.930467710603641"/>
    <n v="8654.2849538929568"/>
    <n v="9.0658098476627664"/>
    <n v="2017"/>
    <x v="29"/>
    <s v="2017-30"/>
    <n v="20.671556519921726"/>
    <x v="0"/>
    <n v="1"/>
    <n v="0"/>
    <n v="0"/>
    <n v="0"/>
    <n v="0"/>
    <n v="0"/>
    <n v="2741.5603157052565"/>
    <n v="5912.7246381877003"/>
    <n v="0.68321353753529679"/>
    <n v="8906.483625883855"/>
    <n v="-252.19867199089822"/>
    <n v="2.9141480010714427E-2"/>
    <n v="3974.9122554664364"/>
    <n v="4679.3726984265204"/>
    <n v="0.54070009519637996"/>
    <n v="4697.1698611551974"/>
    <n v="3957.1150927377594"/>
    <n v="0.45724344805144534"/>
    <n v="6513.3544214466074"/>
    <n v="2140.9305324463494"/>
    <n v="0.24738387328964651"/>
    <n v="5598.2782230142438"/>
    <n v="3056.0067308787129"/>
    <n v="0.35312065030907369"/>
    <n v="8.2670349223827806"/>
    <n v="8646.0179189705741"/>
    <n v="0.99904474662361753"/>
    <n v="6.0558041892007566"/>
    <n v="8648.2291497037568"/>
    <n v="0.99930025366376729"/>
    <n v="6.4199396400507318"/>
    <n v="8647.8650142529059"/>
    <n v="0.99925817792293015"/>
    <n v="5.9195572157999479"/>
    <n v="8648.3653966771562"/>
    <n v="0.99931599696019513"/>
    <n v="6.0781688712867661"/>
    <n v="8648.2067850216699"/>
    <n v="0.99929766943153953"/>
    <n v="6.3605581313402579"/>
    <n v="8647.9243957616163"/>
    <n v="0.99926503943824041"/>
    <n v="7.4848143492313008"/>
    <n v="7.5625046574344088"/>
    <n v="6.0380857827099819"/>
    <x v="6"/>
    <n v="0"/>
    <n v="0"/>
    <n v="0"/>
    <n v="0"/>
    <n v="0"/>
    <n v="0"/>
    <n v="1"/>
    <n v="0"/>
    <n v="0"/>
    <n v="0"/>
    <n v="0"/>
    <n v="0"/>
    <n v="30"/>
    <n v="6478.8135611855096"/>
    <n v="2175.4713927074472"/>
    <n v="0.25137505921027653"/>
    <n v="9978.9484417288531"/>
    <n v="-1324.6634878358964"/>
    <n v="0.15306446400751145"/>
    <n v="7603.845339967057"/>
    <n v="1050.4396139258997"/>
    <n v="0.12137797859930421"/>
    <n v="8458.4780607780885"/>
    <n v="195.80689311486822"/>
    <n v="2.2625427075496099E-2"/>
  </r>
  <r>
    <x v="30"/>
    <x v="0"/>
    <x v="30"/>
    <n v="1449.9735824704276"/>
    <x v="0"/>
    <n v="3222.6175387148369"/>
    <n v="1428.6770883481045"/>
    <n v="7.2645041820295004"/>
    <n v="7.2793006162627405"/>
    <n v="1392.5501649517448"/>
    <n v="1627.2269471580453"/>
    <n v="1515.42223832984"/>
    <n v="7.3234493842806101"/>
    <n v="7.2388919962525469"/>
    <n v="380.09379129266495"/>
    <n v="378.48776130188492"/>
    <n v="378.96479983337974"/>
    <n v="5.9374433243400668"/>
    <n v="5.9404180414568097"/>
    <n v="9259.3614898028045"/>
    <n v="9.1333903716778071"/>
    <n v="2017"/>
    <x v="30"/>
    <s v="2017-31"/>
    <n v="20.525396890650178"/>
    <x v="0"/>
    <n v="1"/>
    <n v="0"/>
    <n v="0"/>
    <n v="0"/>
    <n v="0"/>
    <n v="0"/>
    <n v="2755.6785934077461"/>
    <n v="6503.6828963950584"/>
    <n v="0.7023899977938507"/>
    <n v="7827.6533526009034"/>
    <n v="1431.7081372019011"/>
    <n v="0.15462277164344645"/>
    <n v="3996.6540762038521"/>
    <n v="5262.7074135989524"/>
    <n v="0.56836612539587017"/>
    <n v="4700.3365552924515"/>
    <n v="4559.024934510353"/>
    <n v="0.49236925672803017"/>
    <n v="6080.4526862826924"/>
    <n v="3178.9088035201121"/>
    <n v="0.34331836023693391"/>
    <n v="5614.6570951350022"/>
    <n v="3644.7043946678023"/>
    <n v="0.39362372866440742"/>
    <n v="8.268136269672782"/>
    <n v="9251.0933535331314"/>
    <n v="0.99910705114183318"/>
    <n v="6.0442099352284"/>
    <n v="9253.3172798675769"/>
    <n v="0.99934723253413493"/>
    <n v="6.4230900883820645"/>
    <n v="9252.9383997144232"/>
    <n v="0.99930631392937241"/>
    <n v="5.9620219704664841"/>
    <n v="9253.3994678323379"/>
    <n v="0.99935610873632785"/>
    <n v="6.1070086455135542"/>
    <n v="9253.2544811572916"/>
    <n v="0.99934045034830554"/>
    <n v="6.3464923314382062"/>
    <n v="9253.0149974713659"/>
    <n v="0.99931458639578685"/>
    <n v="7.4899265416052856"/>
    <n v="7.4324739341570876"/>
    <n v="6.0469989744533592"/>
    <x v="6"/>
    <n v="0"/>
    <n v="0"/>
    <n v="0"/>
    <n v="0"/>
    <n v="0"/>
    <n v="0"/>
    <n v="1"/>
    <n v="0"/>
    <n v="0"/>
    <n v="0"/>
    <n v="0"/>
    <n v="0"/>
    <n v="31"/>
    <n v="6506.2586357661157"/>
    <n v="2753.1028540366888"/>
    <n v="0.29733182542539671"/>
    <n v="9610.8791746201132"/>
    <n v="-351.51768481730869"/>
    <n v="3.7963490809212908E-2"/>
    <n v="7643.9832295560209"/>
    <n v="1615.3782602467836"/>
    <n v="0.17445892592332371"/>
    <n v="8359.7476449543647"/>
    <n v="899.61384484843984"/>
    <n v="9.715722254057918E-2"/>
  </r>
  <r>
    <x v="31"/>
    <x v="0"/>
    <x v="31"/>
    <n v="1464.4733182951318"/>
    <x v="0"/>
    <n v="3032.0356877097065"/>
    <n v="1439.4159573322127"/>
    <n v="7.271992725112165"/>
    <n v="7.2892509471159084"/>
    <n v="1183.6676402089829"/>
    <n v="1405.4472936835141"/>
    <n v="1288.108902580364"/>
    <n v="7.160930454782835"/>
    <n v="7.0763730667547717"/>
    <n v="383.8947292055916"/>
    <n v="382.27263883447955"/>
    <n v="382.75444783171355"/>
    <n v="5.9473936551932347"/>
    <n v="5.9503683723099776"/>
    <n v="8689.4839657367975"/>
    <n v="9.0698688339573064"/>
    <n v="2017"/>
    <x v="31"/>
    <s v="2017-32"/>
    <n v="20.380316835088234"/>
    <x v="0"/>
    <n v="1"/>
    <n v="0"/>
    <n v="0"/>
    <n v="0"/>
    <n v="0"/>
    <n v="0"/>
    <n v="2769.9380538872601"/>
    <n v="5919.5459118495373"/>
    <n v="0.6812310069493992"/>
    <n v="6910.6476203103939"/>
    <n v="1778.8363454264036"/>
    <n v="0.20471139050839743"/>
    <n v="4018.6133151486429"/>
    <n v="4670.8706505881546"/>
    <n v="0.53753141947274463"/>
    <n v="4703.534916371078"/>
    <n v="3985.9490493657195"/>
    <n v="0.45870952349789434"/>
    <n v="5712.486211393365"/>
    <n v="2976.9977543434325"/>
    <n v="0.34259776139549009"/>
    <n v="5631.1997559769688"/>
    <n v="3058.2842097598286"/>
    <n v="0.35195233938158388"/>
    <n v="8.2692376169627817"/>
    <n v="8681.214728119834"/>
    <n v="0.99904836263585162"/>
    <n v="6.0326156812560443"/>
    <n v="8683.4513500555422"/>
    <n v="0.99930575673940569"/>
    <n v="6.4262405367133963"/>
    <n v="8683.057725200084"/>
    <n v="0.99926045774846328"/>
    <n v="6.0044867251330221"/>
    <n v="8683.4794790116648"/>
    <n v="0.99930899386559557"/>
    <n v="6.1356663205003734"/>
    <n v="8683.3482994162969"/>
    <n v="0.99929389750361541"/>
    <n v="6.3325304252573851"/>
    <n v="8683.1514353115399"/>
    <n v="0.99927124206106743"/>
    <n v="7.4959082497328655"/>
    <n v="7.2917949324902169"/>
    <n v="6.0559213740725912"/>
    <x v="7"/>
    <n v="0"/>
    <n v="0"/>
    <n v="0"/>
    <n v="0"/>
    <n v="0"/>
    <n v="0"/>
    <n v="0"/>
    <n v="1"/>
    <n v="0"/>
    <n v="0"/>
    <n v="0"/>
    <n v="0"/>
    <n v="32"/>
    <n v="6725.5415631115575"/>
    <n v="1963.94240262524"/>
    <n v="0.22601369774881835"/>
    <n v="9757.9883423302635"/>
    <n v="-1068.5043765934661"/>
    <n v="0.1229652279475569"/>
    <n v="7610.6096248221829"/>
    <n v="1078.8743409146145"/>
    <n v="0.12415862037017232"/>
    <n v="8233.0851069447381"/>
    <n v="456.3988587920594"/>
    <n v="5.2523125722041708E-2"/>
  </r>
  <r>
    <x v="32"/>
    <x v="0"/>
    <x v="32"/>
    <n v="1479.1180514780831"/>
    <x v="0"/>
    <n v="2872.9692221533664"/>
    <n v="1451.3265855759737"/>
    <n v="7.2802333037650744"/>
    <n v="7.2992012779690763"/>
    <n v="1006.1174941776355"/>
    <n v="1205.7823939305749"/>
    <n v="1094.8925671933093"/>
    <n v="6.9984115252850598"/>
    <n v="6.9138541372569975"/>
    <n v="387.73367649764748"/>
    <n v="386.0953651986971"/>
    <n v="386.58199231003067"/>
    <n v="5.9573439860464026"/>
    <n v="5.9603187031631455"/>
    <n v="8647.1927782359962"/>
    <n v="9.0649900129452927"/>
    <n v="2017"/>
    <x v="32"/>
    <s v="2017-33"/>
    <n v="20.235988815096537"/>
    <x v="0"/>
    <n v="1"/>
    <n v="0"/>
    <n v="0"/>
    <n v="0"/>
    <n v="0"/>
    <n v="0"/>
    <n v="2784.3401089715699"/>
    <n v="5862.8526692644264"/>
    <n v="0.67800647211434462"/>
    <n v="6131.1927478634607"/>
    <n v="2516.0000303725355"/>
    <n v="0.29096148251777415"/>
    <n v="4040.7921464828805"/>
    <n v="4606.4006317531157"/>
    <n v="0.53270474590862638"/>
    <n v="4706.76526106049"/>
    <n v="3940.4275171755062"/>
    <n v="0.45568864002813902"/>
    <n v="5399.7147077374357"/>
    <n v="3247.4780704985606"/>
    <n v="0.37555287060005121"/>
    <n v="5647.9078434273551"/>
    <n v="2999.2849348086411"/>
    <n v="0.34685070770684112"/>
    <n v="8.2703389642527831"/>
    <n v="8638.9224392717442"/>
    <n v="0.99904358105846014"/>
    <n v="6.0210214272836877"/>
    <n v="8641.1717568087133"/>
    <n v="0.99930370218616649"/>
    <n v="6.4293909850447282"/>
    <n v="8640.7633872509523"/>
    <n v="0.99925647650631477"/>
    <n v="6.0469514797995583"/>
    <n v="8641.1458267561975"/>
    <n v="0.99930070351906364"/>
    <n v="6.164197144393512"/>
    <n v="8641.028581091603"/>
    <n v="0.99928714470667201"/>
    <n v="6.3186408918781574"/>
    <n v="8640.8741373441189"/>
    <n v="0.99926928414181071"/>
    <n v="7.5025010615936267"/>
    <n v="7.145620934505077"/>
    <n v="6.0648529091629007"/>
    <x v="7"/>
    <n v="0"/>
    <n v="0"/>
    <n v="0"/>
    <n v="0"/>
    <n v="0"/>
    <n v="0"/>
    <n v="0"/>
    <n v="1"/>
    <n v="0"/>
    <n v="0"/>
    <n v="0"/>
    <n v="0"/>
    <n v="33"/>
    <n v="6757.0124315243993"/>
    <n v="1890.1803467115969"/>
    <n v="0.21858889875439882"/>
    <n v="9351.6896459355521"/>
    <n v="-704.49686769955588"/>
    <n v="8.1471164777625241E-2"/>
    <n v="7650.829054449131"/>
    <n v="996.36372378686519"/>
    <n v="0.11522395178867756"/>
    <n v="8120.3513089825356"/>
    <n v="526.84146925346067"/>
    <n v="6.0926300912298489E-2"/>
  </r>
  <r>
    <x v="33"/>
    <x v="0"/>
    <x v="33"/>
    <n v="1493.9092319928641"/>
    <x v="0"/>
    <n v="2740.7201153064784"/>
    <n v="1464.1013795010408"/>
    <n v="7.2889969404167649"/>
    <n v="7.309151608822245"/>
    <n v="855.19987005099006"/>
    <n v="1030.4911319907824"/>
    <n v="930.6586821143128"/>
    <n v="6.8358925957872856"/>
    <n v="6.7513352077592224"/>
    <n v="391.61101326262394"/>
    <n v="389.95631884344584"/>
    <n v="390.447812233131"/>
    <n v="5.9672943168995705"/>
    <n v="5.9702690340163134"/>
    <n v="7634.9355116063671"/>
    <n v="8.9404897712000828"/>
    <n v="2017"/>
    <x v="33"/>
    <s v="2017-34"/>
    <n v="20.09218385310362"/>
    <x v="0"/>
    <n v="1"/>
    <n v="0"/>
    <n v="0"/>
    <n v="0"/>
    <n v="0"/>
    <n v="0"/>
    <n v="2798.8861846067221"/>
    <n v="4836.049326999645"/>
    <n v="0.63341063191012537"/>
    <n v="5468.6561062835672"/>
    <n v="2166.2794053227999"/>
    <n v="0.28373250854963949"/>
    <n v="4063.1927661304608"/>
    <n v="3571.7427454759063"/>
    <n v="0.46781570584928522"/>
    <n v="4710.0279091967968"/>
    <n v="2924.9076024095702"/>
    <n v="0.38309525967353963"/>
    <n v="5133.858929629896"/>
    <n v="2501.0765819764711"/>
    <n v="0.32758319676366882"/>
    <n v="5664.7830117522444"/>
    <n v="1970.1524998541227"/>
    <n v="0.25804441921731552"/>
    <n v="8.2714403115427846"/>
    <n v="7626.6640712948247"/>
    <n v="0.99891663258989305"/>
    <n v="6.009427173311332"/>
    <n v="7628.9260844330556"/>
    <n v="0.99921290400368468"/>
    <n v="6.4325414333760609"/>
    <n v="7628.5029701729909"/>
    <n v="0.99915748581980846"/>
    <n v="6.0894162344660945"/>
    <n v="7628.8460953719014"/>
    <n v="0.999202427286359"/>
    <n v="6.1926397404396862"/>
    <n v="7628.7428718659276"/>
    <n v="0.99918890739404076"/>
    <n v="6.3048016954434392"/>
    <n v="7628.6307099109235"/>
    <n v="0.99917421677159435"/>
    <n v="7.509524230886564"/>
    <n v="6.9969079019397729"/>
    <n v="6.073793507723253"/>
    <x v="7"/>
    <n v="0"/>
    <n v="0"/>
    <n v="0"/>
    <n v="0"/>
    <n v="0"/>
    <n v="0"/>
    <n v="0"/>
    <n v="1"/>
    <n v="0"/>
    <n v="0"/>
    <n v="0"/>
    <n v="0"/>
    <n v="34"/>
    <n v="6789.5012125040621"/>
    <n v="845.43429910230498"/>
    <n v="0.11073234316348904"/>
    <n v="8955.3373332973206"/>
    <n v="-1320.4018216909535"/>
    <n v="0.17294210536339488"/>
    <n v="7691.2837961543783"/>
    <n v="-56.348284548011179"/>
    <n v="7.3803222649821273E-3"/>
    <n v="8006.7437647177376"/>
    <n v="-371.8082531113705"/>
    <n v="4.8698283377267608E-2"/>
  </r>
  <r>
    <x v="34"/>
    <x v="0"/>
    <x v="34"/>
    <n v="1508.8483243127926"/>
    <x v="0"/>
    <n v="2631.2953372513844"/>
    <n v="1477.5254629445662"/>
    <n v="7.2981239829351816"/>
    <n v="7.3191019396754129"/>
    <n v="726.91988954334158"/>
    <n v="878.70551076706192"/>
    <n v="791.05987979716588"/>
    <n v="6.6733736662895105"/>
    <n v="6.5888162782614472"/>
    <n v="395.52712339525021"/>
    <n v="393.85588202970888"/>
    <n v="394.35229035546229"/>
    <n v="5.9772446477527392"/>
    <n v="5.9802193648694821"/>
    <n v="8985.4800554219673"/>
    <n v="9.1033652263293003"/>
    <n v="2017"/>
    <x v="34"/>
    <s v="2017-35"/>
    <n v="19.948742296977429"/>
    <x v="0"/>
    <n v="1"/>
    <n v="0"/>
    <n v="0"/>
    <n v="0"/>
    <n v="0"/>
    <n v="0"/>
    <n v="2813.5777209982261"/>
    <n v="6171.9023344237412"/>
    <n v="0.68687508028016009"/>
    <n v="4905.4999609406586"/>
    <n v="4079.9800944813087"/>
    <n v="0.45406367487504357"/>
    <n v="4085.8173919745168"/>
    <n v="4899.6626634474505"/>
    <n v="0.54528668843807893"/>
    <n v="4713.3231838144666"/>
    <n v="4272.1568716075008"/>
    <n v="0.47545115511436925"/>
    <n v="4907.8815182384878"/>
    <n v="4077.5985371834795"/>
    <n v="0.45379862979307356"/>
    <n v="5681.8269317603836"/>
    <n v="3303.6531236615838"/>
    <n v="0.36766573441650591"/>
    <n v="8.2725416588327843"/>
    <n v="8977.2075137631346"/>
    <n v="0.99907934338423676"/>
    <n v="5.9978329193389754"/>
    <n v="8979.4822225026292"/>
    <n v="0.99933249721969841"/>
    <n v="6.4356918817073936"/>
    <n v="8979.0443635402607"/>
    <n v="0.99928376760707149"/>
    <n v="6.1318809891326316"/>
    <n v="8979.3481744328346"/>
    <n v="0.99931757892162565"/>
    <n v="6.2210210382794084"/>
    <n v="8979.2590343836873"/>
    <n v="0.99930765846678093"/>
    <n v="6.290997471690507"/>
    <n v="8979.189057950276"/>
    <n v="0.99929987074336724"/>
    <n v="7.5168515924152519"/>
    <n v="6.8474338555481786"/>
    <n v="6.0827430981570876"/>
    <x v="7"/>
    <n v="0"/>
    <n v="0"/>
    <n v="0"/>
    <n v="0"/>
    <n v="0"/>
    <n v="0"/>
    <n v="0"/>
    <n v="1"/>
    <n v="0"/>
    <n v="0"/>
    <n v="0"/>
    <n v="0"/>
    <n v="35"/>
    <n v="6822.7646388276116"/>
    <n v="2162.7154165943557"/>
    <n v="0.24069002471262982"/>
    <n v="8573.7838137528306"/>
    <n v="411.69624166913673"/>
    <n v="4.5817946189832488E-2"/>
    <n v="7731.975153514617"/>
    <n v="1253.5049019073504"/>
    <n v="0.13950338703951243"/>
    <n v="7894.1530505699757"/>
    <n v="1091.3270048519917"/>
    <n v="0.12145450194321775"/>
  </r>
  <r>
    <x v="35"/>
    <x v="0"/>
    <x v="35"/>
    <n v="1523.9368075559205"/>
    <x v="0"/>
    <n v="2541.3011082969633"/>
    <n v="1491.4488663279724"/>
    <n v="7.3075033199799018"/>
    <n v="7.3290522705285808"/>
    <n v="617.88190611184029"/>
    <n v="748.29370843945117"/>
    <n v="672.40089782759094"/>
    <n v="6.5108547367917353"/>
    <n v="6.4262973487636721"/>
    <n v="399.4823946292027"/>
    <n v="397.79444084935449"/>
    <n v="398.29581325901694"/>
    <n v="5.9871949786059071"/>
    <n v="5.99016969572265"/>
    <n v="8630.2841801826689"/>
    <n v="9.0630327128728201"/>
    <n v="2017"/>
    <x v="35"/>
    <s v="2017-36"/>
    <n v="19.805553035377542"/>
    <x v="0"/>
    <n v="1"/>
    <n v="0"/>
    <n v="0"/>
    <n v="0"/>
    <n v="0"/>
    <n v="0"/>
    <n v="2828.4161727536448"/>
    <n v="5801.8680074290241"/>
    <n v="0.67226847764197517"/>
    <n v="4426.8172373991856"/>
    <n v="4203.4669427834833"/>
    <n v="0.48706008458397165"/>
    <n v="4108.6682640770132"/>
    <n v="4521.6159161056557"/>
    <n v="0.52392433687044027"/>
    <n v="4716.6514111783126"/>
    <n v="3913.6327690043563"/>
    <n v="0.45347669755661746"/>
    <n v="4715.8007185557908"/>
    <n v="3914.4834616268781"/>
    <n v="0.45357526819516897"/>
    <n v="5699.0412909686038"/>
    <n v="2931.2428892140651"/>
    <n v="0.33964616089293392"/>
    <n v="8.2736430061227857"/>
    <n v="8622.0105371765458"/>
    <n v="0.99904132438360238"/>
    <n v="5.9862386653666197"/>
    <n v="8624.2979415173031"/>
    <n v="0.99930636830255115"/>
    <n v="6.4388423300387254"/>
    <n v="8623.8453378526301"/>
    <n v="0.99925392464539886"/>
    <n v="6.1743457437991687"/>
    <n v="8624.1098344388702"/>
    <n v="0.99928457213981703"/>
    <n v="6.2493597798387404"/>
    <n v="8624.0348204028305"/>
    <n v="0.99927588018547653"/>
    <n v="6.2772175277222262"/>
    <n v="8624.0069626549466"/>
    <n v="0.99927265227926831"/>
    <n v="7.5243952007931405"/>
    <n v="6.698329796610456"/>
    <n v="6.0917016092729908"/>
    <x v="8"/>
    <n v="0"/>
    <n v="0"/>
    <n v="0"/>
    <n v="0"/>
    <n v="0"/>
    <n v="0"/>
    <n v="0"/>
    <n v="0"/>
    <n v="1"/>
    <n v="0"/>
    <n v="0"/>
    <n v="0"/>
    <n v="36"/>
    <n v="6196.5966261374406"/>
    <n v="2433.6875540452284"/>
    <n v="0.28199390694846355"/>
    <n v="7526.3809634846029"/>
    <n v="1103.903216698066"/>
    <n v="0.12791041333643555"/>
    <n v="8362.4606616513465"/>
    <n v="267.82351853132241"/>
    <n v="3.1032989521516965E-2"/>
    <n v="8084.6018642291274"/>
    <n v="545.68231595354155"/>
    <n v="6.3228777240796674E-2"/>
  </r>
  <r>
    <x v="36"/>
    <x v="0"/>
    <x v="36"/>
    <n v="1539.17617563148"/>
    <x v="0"/>
    <n v="2467.8530144020388"/>
    <n v="1505.7670591190245"/>
    <n v="7.3170577211766226"/>
    <n v="7.3390026013817486"/>
    <n v="525.1996201950642"/>
    <n v="636.74666431725768"/>
    <n v="571.54076315345219"/>
    <n v="6.3483358072939602"/>
    <n v="6.263778419265897"/>
    <n v="403.4772185754947"/>
    <n v="401.77238525765262"/>
    <n v="402.27877139160705"/>
    <n v="5.997145309459075"/>
    <n v="6.0001200265758179"/>
    <n v="8611.0008979245995"/>
    <n v="9.06079583897262"/>
    <n v="2017"/>
    <x v="36"/>
    <s v="2017-37"/>
    <n v="19.66253883792966"/>
    <x v="0"/>
    <n v="1"/>
    <n v="0"/>
    <n v="0"/>
    <n v="0"/>
    <n v="0"/>
    <n v="0"/>
    <n v="2843.4030090266187"/>
    <n v="5767.5978888979807"/>
    <n v="0.66979413395347243"/>
    <n v="4019.9369223889335"/>
    <n v="4591.063975535666"/>
    <n v="0.5331626404361649"/>
    <n v="4131.7476449005344"/>
    <n v="4479.2532530240651"/>
    <n v="0.52017800324508645"/>
    <n v="4720.0129208157978"/>
    <n v="3890.9879771088017"/>
    <n v="0.45186245167464761"/>
    <n v="4552.5320388254986"/>
    <n v="4058.4688590991009"/>
    <n v="0.47131209335691304"/>
    <n v="5716.4277937689058"/>
    <n v="2894.5731041556937"/>
    <n v="0.33614827573102868"/>
    <n v="8.2747443534127854"/>
    <n v="8602.7261535711859"/>
    <n v="0.99903904964689905"/>
    <n v="5.9746444113942632"/>
    <n v="8605.026253513206"/>
    <n v="0.99930616144601336"/>
    <n v="6.4419927783700572"/>
    <n v="8604.5589051462302"/>
    <n v="0.99925188803778642"/>
    <n v="6.2168104984657049"/>
    <n v="8604.7840874261346"/>
    <n v="0.99927803857273279"/>
    <n v="6.2776689921044797"/>
    <n v="8604.7232289324947"/>
    <n v="0.99927097104430473"/>
    <n v="6.2634544312059015"/>
    <n v="8604.7374434933936"/>
    <n v="0.99927262178863374"/>
    <n v="7.5320938066703214"/>
    <n v="6.5503701266009955"/>
    <n v="6.1006689702852928"/>
    <x v="8"/>
    <n v="0"/>
    <n v="0"/>
    <n v="0"/>
    <n v="0"/>
    <n v="0"/>
    <n v="0"/>
    <n v="0"/>
    <n v="0"/>
    <n v="1"/>
    <n v="0"/>
    <n v="0"/>
    <n v="0"/>
    <n v="37"/>
    <n v="6227.6441807516367"/>
    <n v="2383.3567171729628"/>
    <n v="0.2767804515904061"/>
    <n v="7209.0548245896825"/>
    <n v="1401.9460733349169"/>
    <n v="0.1628087245552152"/>
    <n v="8406.7517241960613"/>
    <n v="204.24917372853815"/>
    <n v="2.3719562470114915E-2"/>
    <n v="7972.865945150118"/>
    <n v="638.13495277448146"/>
    <n v="7.4106943006855691E-2"/>
  </r>
  <r>
    <x v="37"/>
    <x v="0"/>
    <x v="37"/>
    <n v="1554.5679373877947"/>
    <x v="0"/>
    <n v="2408.4996053148488"/>
    <n v="1520.4073225996553"/>
    <n v="7.3267335533358393"/>
    <n v="7.3489529322349174"/>
    <n v="446.41967716580456"/>
    <n v="541.58317074153115"/>
    <n v="485.80964868043441"/>
    <n v="6.1858168777961851"/>
    <n v="6.1012594897681218"/>
    <n v="407.51199076124971"/>
    <n v="405.79010911017053"/>
    <n v="406.30155910552321"/>
    <n v="6.0070956403122429"/>
    <n v="6.0100703574289858"/>
    <n v="7192.4537690608495"/>
    <n v="8.8807876677457962"/>
    <n v="2017"/>
    <x v="37"/>
    <s v="2017-38"/>
    <n v="19.519646071444267"/>
    <x v="0"/>
    <n v="1"/>
    <n v="0"/>
    <n v="0"/>
    <n v="0"/>
    <n v="0"/>
    <n v="0"/>
    <n v="2858.5397136623214"/>
    <n v="4333.914055398528"/>
    <n v="0.60256404761909599"/>
    <n v="3674.0886546302199"/>
    <n v="3518.3651144306295"/>
    <n v="0.48917451921140925"/>
    <n v="4155.0578195322914"/>
    <n v="3037.395949528558"/>
    <n v="0.42230315926315148"/>
    <n v="4723.4080455496578"/>
    <n v="2469.0457235111917"/>
    <n v="0.34328280761873925"/>
    <n v="4413.7536610547495"/>
    <n v="2778.7001080061"/>
    <n v="0.38633548399838058"/>
    <n v="5733.9881615972117"/>
    <n v="1458.4656074636378"/>
    <n v="0.20277719597411831"/>
    <n v="8.2758457007027868"/>
    <n v="7184.1779233601465"/>
    <n v="0.99884937102601856"/>
    <n v="5.9630501574219075"/>
    <n v="7186.4907189034275"/>
    <n v="0.99917092965086929"/>
    <n v="6.4451432267013899"/>
    <n v="7186.008625834148"/>
    <n v="0.99910390202931498"/>
    <n v="6.2592752531322411"/>
    <n v="7186.1944938077177"/>
    <n v="0.99912974411040956"/>
    <n v="6.3059577217614056"/>
    <n v="7186.1478113390876"/>
    <n v="0.99912325363162047"/>
    <n v="6.2497030207045787"/>
    <n v="7186.2040660401453"/>
    <n v="0.99913107498200571"/>
    <n v="7.5399047750751258"/>
    <n v="6.4041361873590601"/>
    <n v="6.109645110814613"/>
    <x v="8"/>
    <n v="0"/>
    <n v="0"/>
    <n v="0"/>
    <n v="0"/>
    <n v="0"/>
    <n v="0"/>
    <n v="0"/>
    <n v="0"/>
    <n v="1"/>
    <n v="0"/>
    <n v="0"/>
    <n v="0"/>
    <n v="38"/>
    <n v="6259.0568660200561"/>
    <n v="933.3969030407934"/>
    <n v="0.12977447377637732"/>
    <n v="6908.7605559046197"/>
    <n v="283.69321315622983"/>
    <n v="3.944317506447774E-2"/>
    <n v="8451.3016028796428"/>
    <n v="-1258.8478338187933"/>
    <n v="0.1750234167974592"/>
    <n v="7864.614847993993"/>
    <n v="-672.16107893314347"/>
    <n v="9.3453653025135891E-2"/>
  </r>
  <r>
    <x v="38"/>
    <x v="0"/>
    <x v="38"/>
    <n v="1570.1136167616723"/>
    <x v="0"/>
    <n v="2361.1574530214684"/>
    <n v="1535.3192108482604"/>
    <n v="7.3364935933516708"/>
    <n v="7.3589032630880853"/>
    <n v="379.45672559093384"/>
    <n v="460.5199481662325"/>
    <n v="412.93820137836917"/>
    <n v="6.0232979482984099"/>
    <n v="5.9387405602703476"/>
    <n v="411.58711066886218"/>
    <n v="409.84801020125462"/>
    <n v="410.36457469657842"/>
    <n v="6.0170459711654116"/>
    <n v="6.0200206882821545"/>
    <n v="7254.7328149475388"/>
    <n v="8.8894093369278693"/>
    <n v="2017"/>
    <x v="38"/>
    <s v="2017-39"/>
    <n v="19.376837512815491"/>
    <x v="0"/>
    <n v="1"/>
    <n v="0"/>
    <n v="0"/>
    <n v="0"/>
    <n v="0"/>
    <n v="0"/>
    <n v="2873.827785344381"/>
    <n v="4380.9050296031583"/>
    <n v="0.60386855606547074"/>
    <n v="3380.1176270353126"/>
    <n v="3874.6151879122262"/>
    <n v="0.53408103189259148"/>
    <n v="4178.601095910366"/>
    <n v="3076.1317190371728"/>
    <n v="0.42401723088949034"/>
    <n v="4726.8371215308562"/>
    <n v="2527.8956934166827"/>
    <n v="0.348447800614827"/>
    <n v="4295.7920399496134"/>
    <n v="2958.9407749979255"/>
    <n v="0.40786350792979859"/>
    <n v="5751.7241331038003"/>
    <n v="1503.0086818437385"/>
    <n v="0.20717629720931455"/>
    <n v="8.2769470479927865"/>
    <n v="7246.4558678995463"/>
    <n v="0.99885909691519736"/>
    <n v="5.9514559034495509"/>
    <n v="7248.7813590440892"/>
    <n v="0.99917964505995494"/>
    <n v="6.4482936750327218"/>
    <n v="7248.284521272506"/>
    <n v="0.99911116041906511"/>
    <n v="6.3017400077987773"/>
    <n v="7248.43107493974"/>
    <n v="0.99913136153066662"/>
    <n v="6.3342322474908439"/>
    <n v="7248.3985827000479"/>
    <n v="0.99912688276617989"/>
    <n v="6.2359597140200709"/>
    <n v="7248.4968552335185"/>
    <n v="0.99914042875553299"/>
    <n v="7.5477984345710896"/>
    <n v="6.2601096504316125"/>
    <n v="6.1186299608883301"/>
    <x v="8"/>
    <n v="0"/>
    <n v="0"/>
    <n v="0"/>
    <n v="0"/>
    <n v="0"/>
    <n v="0"/>
    <n v="0"/>
    <n v="0"/>
    <n v="1"/>
    <n v="0"/>
    <n v="0"/>
    <n v="0"/>
    <n v="39"/>
    <n v="6290.7830102044381"/>
    <n v="963.94980474310069"/>
    <n v="0.13287185473695096"/>
    <n v="6625.4555182635522"/>
    <n v="629.27729668398661"/>
    <n v="8.6740244297823538E-2"/>
    <n v="8496.1117312425777"/>
    <n v="-1241.3789162950388"/>
    <n v="0.17111297520665694"/>
    <n v="7760.2334380924276"/>
    <n v="-505.50062314488878"/>
    <n v="6.9678737458581955E-2"/>
  </r>
  <r>
    <x v="39"/>
    <x v="0"/>
    <x v="39"/>
    <n v="1585.8147529292889"/>
    <x v="0"/>
    <n v="2324.0559514571332"/>
    <n v="1550.4678734725687"/>
    <n v="7.3463120182178541"/>
    <n v="7.3688535939412532"/>
    <n v="322.53821675229381"/>
    <n v="391.52908245926312"/>
    <n v="350.99747117161382"/>
    <n v="5.8607790188006357"/>
    <n v="5.7762216307725724"/>
    <n v="415.70298177555082"/>
    <n v="413.9464903032619"/>
    <n v="414.46822044354417"/>
    <n v="6.0269963020185795"/>
    <n v="6.0299710191353224"/>
    <n v="2754.1320006311844"/>
    <n v="7.9208576086523825"/>
    <n v="2017"/>
    <x v="39"/>
    <s v="2017-40"/>
    <n v="19.234087339037067"/>
    <x v="0"/>
    <n v="1"/>
    <n v="0"/>
    <n v="0"/>
    <n v="0"/>
    <n v="0"/>
    <n v="0"/>
    <n v="2889.2687377432612"/>
    <n v="-135.13673711207684"/>
    <n v="4.9066906408663992E-2"/>
    <n v="3130.2422535796422"/>
    <n v="-376.11025294845786"/>
    <n v="0.13656217380367461"/>
    <n v="4202.3798050522209"/>
    <n v="-1448.2478044210366"/>
    <n v="0.5258454584199781"/>
    <n v="4730.3004882718669"/>
    <n v="-1976.1684876406825"/>
    <n v="0.71752860327238843"/>
    <n v="4195.5246620102471"/>
    <n v="-1441.3926613790627"/>
    <n v="0.52335641902738439"/>
    <n v="5769.6374643254549"/>
    <n v="-3015.5054636942705"/>
    <n v="1.0949023006171037"/>
    <n v="8.2780483952827879"/>
    <n v="2745.8539522359015"/>
    <n v="0.99699431675991357"/>
    <n v="5.9398616494771952"/>
    <n v="2748.1921389817071"/>
    <n v="0.99784329086328616"/>
    <n v="6.4514441233640545"/>
    <n v="2747.6805565078203"/>
    <n v="0.99765753997198192"/>
    <n v="6.3442047624653135"/>
    <n v="2747.7877958687191"/>
    <n v="0.99769647759765645"/>
    <n v="6.3624969250396735"/>
    <n v="2747.7695037061449"/>
    <n v="0.99768983588165661"/>
    <n v="6.2222220260527585"/>
    <n v="2747.9097786051316"/>
    <n v="0.9977407684073869"/>
    <n v="7.5557541342283141"/>
    <n v="6.118725742160251"/>
    <n v="6.1276234509410017"/>
    <x v="9"/>
    <n v="0"/>
    <n v="0"/>
    <n v="0"/>
    <n v="0"/>
    <n v="0"/>
    <n v="0"/>
    <n v="0"/>
    <n v="0"/>
    <n v="0"/>
    <n v="1"/>
    <n v="0"/>
    <n v="0"/>
    <n v="40"/>
    <n v="2167.7582449031861"/>
    <n v="586.37375572799829"/>
    <n v="0.21290691789413679"/>
    <n v="2125.8889864112803"/>
    <n v="628.24301421990413"/>
    <n v="0.22810926058588518"/>
    <n v="3082.5763223358199"/>
    <n v="-328.44432170463551"/>
    <n v="0.11925511254702517"/>
    <n v="2705.0245367602429"/>
    <n v="49.107463870941501"/>
    <n v="1.783046849594979E-2"/>
  </r>
  <r>
    <x v="40"/>
    <x v="0"/>
    <x v="40"/>
    <n v="1601.6729004585823"/>
    <x v="0"/>
    <n v="1993.1929427929026"/>
    <n v="1565.8293815683728"/>
    <n v="7.3561709188707418"/>
    <n v="7.378803924794421"/>
    <n v="261.01336155621345"/>
    <n v="326.27122200773829"/>
    <n v="291.77578915425363"/>
    <n v="5.6759856619618958"/>
    <n v="5.5645715997143075"/>
    <n v="130.50668077810673"/>
    <n v="215.53862363565327"/>
    <n v="216.06557107733994"/>
    <n v="5.375581931418675"/>
    <n v="4.8714244191543621"/>
    <n v="2593.3819616622691"/>
    <n v="7.8607180796121758"/>
    <n v="2017"/>
    <x v="40"/>
    <s v="2017-41"/>
    <n v="18.407738512251314"/>
    <x v="0"/>
    <n v="1"/>
    <n v="0"/>
    <n v="0"/>
    <n v="0"/>
    <n v="0"/>
    <n v="0"/>
    <n v="2904.8640996661316"/>
    <n v="-311.48213800386247"/>
    <n v="0.12010654142292757"/>
    <n v="2860.144767144965"/>
    <n v="-266.76280548269597"/>
    <n v="0.10286290620750294"/>
    <n v="2554.7091871044086"/>
    <n v="38.672774557860521"/>
    <n v="1.4912101313866083E-2"/>
    <n v="4733.7984886802869"/>
    <n v="-2140.4165270180179"/>
    <n v="0.82533794044209519"/>
    <n v="4087.1427659542796"/>
    <n v="-1493.7608042920106"/>
    <n v="0.57598950959563278"/>
    <n v="4528.3897015722378"/>
    <n v="-1935.0077399099687"/>
    <n v="0.74613295245938049"/>
    <n v="8.2791497425727893"/>
    <n v="2585.1028119196963"/>
    <n v="0.99680758566807248"/>
    <n v="5.9266783168142645"/>
    <n v="2587.455283345455"/>
    <n v="0.99771469131642476"/>
    <n v="6.0846280589998685"/>
    <n v="2587.2973336032692"/>
    <n v="0.99765378638821878"/>
    <n v="6.1351130150049489"/>
    <n v="2587.246848647264"/>
    <n v="0.99763431954656123"/>
    <n v="6.1039133992631491"/>
    <n v="2587.278048263006"/>
    <n v="0.997646350021132"/>
    <n v="6.1426976231461978"/>
    <n v="2587.2392640391231"/>
    <n v="0.99763139494530584"/>
    <n v="7.563757496209722"/>
    <n v="5.963650262125828"/>
    <n v="5.560462126755322"/>
    <x v="9"/>
    <n v="0"/>
    <n v="0"/>
    <n v="0"/>
    <n v="0"/>
    <n v="0"/>
    <n v="0"/>
    <n v="0"/>
    <n v="0"/>
    <n v="0"/>
    <n v="1"/>
    <n v="0"/>
    <n v="0"/>
    <n v="41"/>
    <n v="2178.8174852822644"/>
    <n v="414.56447638000463"/>
    <n v="0.15985476975951626"/>
    <n v="2031.8219717592797"/>
    <n v="561.5599899029894"/>
    <n v="0.21653578154104561"/>
    <n v="2567.3934890828332"/>
    <n v="25.988472579435893"/>
    <n v="1.0021074012089669E-2"/>
    <n v="2272.0062999276352"/>
    <n v="321.37566173463392"/>
    <n v="0.12392145333217446"/>
  </r>
  <r>
    <x v="41"/>
    <x v="0"/>
    <x v="41"/>
    <n v="1617.6896294631676"/>
    <x v="0"/>
    <n v="2013.1248722208311"/>
    <n v="1581.3874559368112"/>
    <n v="7.3660578773534446"/>
    <n v="7.3887542556475889"/>
    <n v="263.62349517177557"/>
    <n v="294.94735858975696"/>
    <n v="262.31842836399449"/>
    <n v="5.5695591412253469"/>
    <n v="5.5745219305674762"/>
    <n v="131.81174758588779"/>
    <n v="156.92981040081742"/>
    <n v="131.42022754355347"/>
    <n v="4.8784000328907879"/>
    <n v="4.8813747500075308"/>
    <n v="2436.8169510126845"/>
    <n v="7.7984479383760119"/>
    <n v="2017"/>
    <x v="41"/>
    <s v="2017-42"/>
    <n v="17.81401705146958"/>
    <x v="0"/>
    <n v="1"/>
    <n v="0"/>
    <n v="0"/>
    <n v="0"/>
    <n v="0"/>
    <n v="0"/>
    <n v="2920.615415208229"/>
    <n v="-483.79846419554451"/>
    <n v="0.19853705629981322"/>
    <n v="2871.6033967764397"/>
    <n v="-434.78644576375518"/>
    <n v="0.1784239253519096"/>
    <n v="2562.2489771582041"/>
    <n v="-125.43202614551956"/>
    <n v="5.1473717011609313E-2"/>
    <n v="4737.3314690927918"/>
    <n v="-2300.5145180801073"/>
    <n v="0.94406537886404107"/>
    <n v="4091.740765076951"/>
    <n v="-1654.9238140642665"/>
    <n v="0.67913341351984546"/>
    <n v="4534.0696884785766"/>
    <n v="-2097.2527374658921"/>
    <n v="0.86065255602983337"/>
    <n v="8.280251089862789"/>
    <n v="2428.5366999228218"/>
    <n v="0.99660202171261913"/>
    <n v="5.9190857482770056"/>
    <n v="2430.8978652644073"/>
    <n v="0.99757097645524118"/>
    <n v="6.0877785073312012"/>
    <n v="2430.7291725053533"/>
    <n v="0.99750174977041206"/>
    <n v="5.9674372318779279"/>
    <n v="2430.8495137808068"/>
    <n v="0.9975511343889012"/>
    <n v="5.9007127553173282"/>
    <n v="2430.9162382573672"/>
    <n v="0.99757851620620697"/>
    <n v="6.0855603184983149"/>
    <n v="2430.7313906941863"/>
    <n v="0.99750266005168375"/>
    <n v="7.5717985033454323"/>
    <n v="5.8797050595728955"/>
    <n v="5.1664850532234432"/>
    <x v="9"/>
    <n v="0"/>
    <n v="0"/>
    <n v="0"/>
    <n v="0"/>
    <n v="0"/>
    <n v="0"/>
    <n v="0"/>
    <n v="0"/>
    <n v="0"/>
    <n v="1"/>
    <n v="0"/>
    <n v="0"/>
    <n v="42"/>
    <n v="2189.9577132384343"/>
    <n v="246.85923777425023"/>
    <n v="0.10130397265648586"/>
    <n v="1984.7125980632677"/>
    <n v="452.10435294941681"/>
    <n v="0.1855306992843811"/>
    <n v="2262.7403348657203"/>
    <n v="174.07661614696417"/>
    <n v="7.1436065837699458E-2"/>
    <n v="2021.4916113138688"/>
    <n v="415.3253396988157"/>
    <n v="0.17043764388056154"/>
  </r>
  <r>
    <x v="42"/>
    <x v="0"/>
    <x v="42"/>
    <n v="1633.8665257578"/>
    <x v="0"/>
    <n v="2033.2561209430398"/>
    <n v="1597.1311768831079"/>
    <n v="7.3759642844053674"/>
    <n v="7.3987045865007577"/>
    <n v="266.25973012349334"/>
    <n v="280.60354435662515"/>
    <n v="264.94161264763443"/>
    <n v="5.5795094720785148"/>
    <n v="5.5844722614206441"/>
    <n v="133.12986506174667"/>
    <n v="140.26984866346788"/>
    <n v="132.73442981898901"/>
    <n v="4.8883503637439558"/>
    <n v="4.8913250808606987"/>
    <n v="2279.5345217716458"/>
    <n v="7.7317265439878859"/>
    <n v="2017"/>
    <x v="42"/>
    <s v="2017-43"/>
    <n v="17.84382412022784"/>
    <x v="0"/>
    <n v="1"/>
    <n v="0"/>
    <n v="0"/>
    <n v="0"/>
    <n v="0"/>
    <n v="0"/>
    <n v="2936.5242439057488"/>
    <n v="-656.98972213410298"/>
    <n v="0.28821222747857006"/>
    <n v="2883.1766127042292"/>
    <n v="-603.64209093258341"/>
    <n v="0.26480936575745956"/>
    <n v="2569.8641651125376"/>
    <n v="-290.32964334089183"/>
    <n v="0.12736356504715213"/>
    <n v="4740.8997793094213"/>
    <n v="-2461.3652575377755"/>
    <n v="1.0797666076251442"/>
    <n v="4096.3847441908483"/>
    <n v="-1816.8502224192025"/>
    <n v="0.79702685134470053"/>
    <n v="4539.8064752539794"/>
    <n v="-2260.2719534823336"/>
    <n v="0.99154977996370008"/>
    <n v="8.2813524371527905"/>
    <n v="2271.2531693344931"/>
    <n v="0.99636708619323011"/>
    <n v="5.9197956142807815"/>
    <n v="2273.6147261573651"/>
    <n v="0.99740306823268465"/>
    <n v="6.090928955662533"/>
    <n v="2273.4435928159833"/>
    <n v="0.99732799442276987"/>
    <n v="5.9692483151541458"/>
    <n v="2273.5652734564915"/>
    <n v="0.99738137402257232"/>
    <n v="5.9018455619225536"/>
    <n v="2273.6326762097233"/>
    <n v="0.99741094267028885"/>
    <n v="6.0884288278596888"/>
    <n v="2273.446092943786"/>
    <n v="0.9973290911939654"/>
    <n v="7.5798701688557797"/>
    <n v="5.8387791991513707"/>
    <n v="5.173954069049894"/>
    <x v="9"/>
    <n v="0"/>
    <n v="0"/>
    <n v="0"/>
    <n v="0"/>
    <n v="0"/>
    <n v="0"/>
    <n v="0"/>
    <n v="0"/>
    <n v="0"/>
    <n v="1"/>
    <n v="0"/>
    <n v="0"/>
    <n v="43"/>
    <n v="2201.175010578967"/>
    <n v="78.359511192678838"/>
    <n v="3.4375224610232319E-2"/>
    <n v="1964.4236339803517"/>
    <n v="315.11088779129409"/>
    <n v="0.13823475134142346"/>
    <n v="2273.6119002478922"/>
    <n v="5.9226215237536053"/>
    <n v="2.5981714543855936E-3"/>
    <n v="2021.920385669466"/>
    <n v="257.61413610217983"/>
    <n v="0.11301172833388945"/>
  </r>
  <r>
    <x v="43"/>
    <x v="0"/>
    <x v="43"/>
    <n v="1650.2051910153777"/>
    <x v="0"/>
    <n v="2053.58868215247"/>
    <n v="1613.0533811227888"/>
    <n v="7.3858841718880743"/>
    <n v="7.4086549173539256"/>
    <n v="268.92232742472828"/>
    <n v="274.76293589067672"/>
    <n v="267.59102877411078"/>
    <n v="5.5894598029316827"/>
    <n v="5.594422592273812"/>
    <n v="134.46116371236414"/>
    <n v="136.20376919769527"/>
    <n v="134.06177411717891"/>
    <n v="4.8983006945971237"/>
    <n v="4.9012754117138666"/>
    <n v="2142.964885176681"/>
    <n v="7.6699456095141674"/>
    <n v="2017"/>
    <x v="43"/>
    <s v="2017-44"/>
    <n v="17.873644669416883"/>
    <x v="0"/>
    <n v="1"/>
    <n v="0"/>
    <n v="0"/>
    <n v="0"/>
    <n v="0"/>
    <n v="0"/>
    <n v="2952.5921608902427"/>
    <n v="-809.62727571356163"/>
    <n v="0.37780706595517094"/>
    <n v="2894.865560791296"/>
    <n v="-751.90067561461501"/>
    <n v="0.35086934033108202"/>
    <n v="2577.5555049464147"/>
    <n v="-434.59061976973362"/>
    <n v="0.20279875922180729"/>
    <n v="4744.5037726282171"/>
    <n v="-2601.5388874515361"/>
    <n v="1.213990441675878"/>
    <n v="4101.0751630958857"/>
    <n v="-1958.1102779192047"/>
    <n v="0.91373885380196718"/>
    <n v="4545.6006298971351"/>
    <n v="-2402.6357447204541"/>
    <n v="1.1211736418734477"/>
    <n v="8.2824537844427901"/>
    <n v="2134.6824313922384"/>
    <n v="0.99613504922934859"/>
    <n v="5.9205054802845583"/>
    <n v="2137.0443796963964"/>
    <n v="0.99723723635359685"/>
    <n v="6.0940794039938657"/>
    <n v="2136.8708057726872"/>
    <n v="0.99715623926171271"/>
    <n v="5.9710593984303637"/>
    <n v="2136.9938257782505"/>
    <n v="0.99721364571126037"/>
    <n v="5.9029760946893388"/>
    <n v="2137.0619090819919"/>
    <n v="0.99724541632225461"/>
    <n v="6.0912986345221229"/>
    <n v="2136.873586542159"/>
    <n v="0.99715753688888853"/>
    <n v="7.5879676114676471"/>
    <n v="5.8216227002640473"/>
    <n v="5.1814415715734832"/>
    <x v="9"/>
    <n v="0"/>
    <n v="0"/>
    <n v="0"/>
    <n v="0"/>
    <n v="0"/>
    <n v="0"/>
    <n v="0"/>
    <n v="0"/>
    <n v="0"/>
    <n v="1"/>
    <n v="0"/>
    <n v="0"/>
    <n v="44"/>
    <n v="2212.4667593389609"/>
    <n v="-69.501874162279819"/>
    <n v="3.2432577240550348E-2"/>
    <n v="1958.5569188213094"/>
    <n v="184.40796635537163"/>
    <n v="8.6052724256453578E-2"/>
    <n v="2284.5494921898148"/>
    <n v="-141.58460701313379"/>
    <n v="6.6069494648513832E-2"/>
    <n v="2028.8915110901253"/>
    <n v="114.07337408655576"/>
    <n v="5.3231564770670869E-2"/>
  </r>
  <r>
    <x v="44"/>
    <x v="0"/>
    <x v="44"/>
    <n v="1666.7072429255313"/>
    <x v="0"/>
    <n v="2074.1245689739949"/>
    <n v="1629.1495396636114"/>
    <n v="7.3958134028318039"/>
    <n v="7.4186052482070934"/>
    <n v="271.61155069897558"/>
    <n v="273.18724329482615"/>
    <n v="270.26693906185193"/>
    <n v="5.5994101337848514"/>
    <n v="5.6043729231269799"/>
    <n v="135.80577534948779"/>
    <n v="135.92517350395002"/>
    <n v="135.40239185835068"/>
    <n v="4.9082510254502916"/>
    <n v="4.9112257425670345"/>
    <n v="2042.8445792519105"/>
    <n v="7.6220985171572266"/>
    <n v="2017"/>
    <x v="44"/>
    <s v="2017-45"/>
    <n v="17.903474562066947"/>
    <x v="0"/>
    <n v="1"/>
    <n v="0"/>
    <n v="0"/>
    <n v="0"/>
    <n v="0"/>
    <n v="0"/>
    <n v="2968.820757044582"/>
    <n v="-925.97617779267148"/>
    <n v="0.45327783973255753"/>
    <n v="2906.6713983592344"/>
    <n v="-863.8268191073239"/>
    <n v="0.4228548896380836"/>
    <n v="2585.3237581786302"/>
    <n v="-542.47917892671967"/>
    <n v="0.26555088156798273"/>
    <n v="4748.1438058802014"/>
    <n v="-2705.2992266282909"/>
    <n v="1.3242804930461087"/>
    <n v="4105.8124861899723"/>
    <n v="-2062.9679069380618"/>
    <n v="1.0098506405678305"/>
    <n v="4551.4527260867235"/>
    <n v="-2508.6081468348129"/>
    <n v="1.2279975541523893"/>
    <n v="8.2835551317327916"/>
    <n v="2034.5610241201778"/>
    <n v="0.99594508793480208"/>
    <n v="5.921215346288335"/>
    <n v="2036.9233639056222"/>
    <n v="0.99710148515142705"/>
    <n v="6.0972298523251975"/>
    <n v="2036.7473493995853"/>
    <n v="0.9970153236745215"/>
    <n v="5.9728704817065816"/>
    <n v="2036.8717087702039"/>
    <n v="0.99707619926529412"/>
    <n v="5.9041050514292754"/>
    <n v="2036.9404742004813"/>
    <n v="0.99710986087175002"/>
    <n v="6.0941693403607093"/>
    <n v="2036.7504099115499"/>
    <n v="0.99701682183644513"/>
    <n v="7.5960874126048976"/>
    <n v="5.8169433172019307"/>
    <n v="5.1889474681384131"/>
    <x v="10"/>
    <n v="0"/>
    <n v="0"/>
    <n v="0"/>
    <n v="0"/>
    <n v="0"/>
    <n v="0"/>
    <n v="0"/>
    <n v="0"/>
    <n v="0"/>
    <n v="0"/>
    <n v="1"/>
    <n v="0"/>
    <n v="45"/>
    <n v="2133.1430313906985"/>
    <n v="-90.298452138787979"/>
    <n v="4.4202311353443866E-2"/>
    <n v="1898.118300289811"/>
    <n v="144.72627896209951"/>
    <n v="7.0845467360565559E-2"/>
    <n v="2314.1719131705127"/>
    <n v="-271.32733391860211"/>
    <n v="0.13281839287938496"/>
    <n v="2039.347773243702"/>
    <n v="3.4968060082085231"/>
    <n v="1.7117337479922495E-3"/>
  </r>
  <r>
    <x v="45"/>
    <x v="0"/>
    <x v="45"/>
    <n v="1683.3743153547869"/>
    <x v="0"/>
    <n v="2094.8658146637349"/>
    <n v="1645.4169723709638"/>
    <n v="7.4057491097241508"/>
    <n v="7.4285555790602613"/>
    <n v="274.32766620596533"/>
    <n v="273.75745475039571"/>
    <n v="272.96960845247042"/>
    <n v="5.6093604646380193"/>
    <n v="5.6143232539801486"/>
    <n v="137.16383310298266"/>
    <n v="136.79223522327285"/>
    <n v="136.7564157769342"/>
    <n v="4.9182013563034603"/>
    <n v="4.9211760734202032"/>
    <n v="2168.9973961338783"/>
    <n v="7.682020310334627"/>
    <n v="2017"/>
    <x v="45"/>
    <s v="2017-46"/>
    <n v="17.93331093066563"/>
    <x v="0"/>
    <n v="1"/>
    <n v="0"/>
    <n v="0"/>
    <n v="0"/>
    <n v="0"/>
    <n v="0"/>
    <n v="2985.2116391604645"/>
    <n v="-816.21424302658625"/>
    <n v="0.37630946191150089"/>
    <n v="2918.5952943028515"/>
    <n v="-749.59789816897319"/>
    <n v="0.34559649518486807"/>
    <n v="2593.1696939431677"/>
    <n v="-424.17229780928938"/>
    <n v="0.19556146013146616"/>
    <n v="4751.8202394647051"/>
    <n v="-2582.8228433308268"/>
    <n v="1.1907911221721936"/>
    <n v="4110.5971825150009"/>
    <n v="-1941.5997863811226"/>
    <n v="0.89516003561918533"/>
    <n v="4557.3633432382067"/>
    <n v="-2388.3659471043284"/>
    <n v="1.1011382269805685"/>
    <n v="8.2846564790227912"/>
    <n v="2160.7127396548553"/>
    <n v="0.9961804211965446"/>
    <n v="5.9219252122921109"/>
    <n v="2163.0754709215862"/>
    <n v="0.99726974074618646"/>
    <n v="6.1003803006565303"/>
    <n v="2162.8970158332218"/>
    <n v="0.99718746536462877"/>
    <n v="5.9746815649827996"/>
    <n v="2163.0227145688955"/>
    <n v="0.99724541782501341"/>
    <n v="5.9052329158257155"/>
    <n v="2163.0921632180525"/>
    <n v="0.99727743660441848"/>
    <n v="6.0970406694178827"/>
    <n v="2162.9003554644605"/>
    <n v="0.99718900507659192"/>
    <n v="7.604227169734485"/>
    <n v="5.818639221109895"/>
    <n v="5.1964716658800043"/>
    <x v="10"/>
    <n v="0"/>
    <n v="0"/>
    <n v="0"/>
    <n v="0"/>
    <n v="0"/>
    <n v="0"/>
    <n v="0"/>
    <n v="0"/>
    <n v="0"/>
    <n v="0"/>
    <n v="1"/>
    <n v="0"/>
    <n v="46"/>
    <n v="2144.1128205036889"/>
    <n v="24.884575630189374"/>
    <n v="1.147284716641191E-2"/>
    <n v="1903.4147739197649"/>
    <n v="265.58262221411337"/>
    <n v="0.12244487830529451"/>
    <n v="2325.3324930303133"/>
    <n v="-156.33509689643506"/>
    <n v="7.2077125207754514E-2"/>
    <n v="2051.6444783078323"/>
    <n v="117.352917826046"/>
    <n v="5.4104683590317483E-2"/>
  </r>
  <r>
    <x v="46"/>
    <x v="0"/>
    <x v="46"/>
    <n v="1700.2080585083349"/>
    <x v="0"/>
    <n v="2115.8144728103725"/>
    <n v="1661.8542982121749"/>
    <n v="7.4156893050334531"/>
    <n v="7.4385059099134301"/>
    <n v="277.07094286802499"/>
    <n v="275.41419880921035"/>
    <n v="275.69930453699516"/>
    <n v="5.6193107954911872"/>
    <n v="5.6242735848333165"/>
    <n v="138.53547143401249"/>
    <n v="138.01250057079059"/>
    <n v="138.12397993470353"/>
    <n v="4.9281516871566282"/>
    <n v="4.9311264042733711"/>
    <n v="2253.5140451861043"/>
    <n v="7.7202460747210448"/>
    <n v="2017"/>
    <x v="46"/>
    <s v="2017-47"/>
    <n v="17.963151787681269"/>
    <x v="0"/>
    <n v="1"/>
    <n v="0"/>
    <n v="0"/>
    <n v="0"/>
    <n v="0"/>
    <n v="0"/>
    <n v="3001.7664300975061"/>
    <n v="-748.2523849114018"/>
    <n v="0.33203803921692804"/>
    <n v="2930.6384292059047"/>
    <n v="-677.12438401980035"/>
    <n v="0.30047488963570257"/>
    <n v="2601.094089065351"/>
    <n v="-347.58004387924666"/>
    <n v="0.15423912915996141"/>
    <n v="4755.5334373850546"/>
    <n v="-2502.0193921989503"/>
    <n v="1.1102745942692021"/>
    <n v="4115.4297258032784"/>
    <n v="-1861.9156806171741"/>
    <n v="0.82622767965194088"/>
    <n v="4563.3330665612048"/>
    <n v="-2309.8190213751004"/>
    <n v="1.0249854116992407"/>
    <n v="8.2857578263127927"/>
    <n v="2245.2282873597915"/>
    <n v="0.9963231834103663"/>
    <n v="5.9226350782958876"/>
    <n v="2247.5914101078083"/>
    <n v="0.99737182242509304"/>
    <n v="6.1035307489878621"/>
    <n v="2247.4105144371165"/>
    <n v="0.99729154971897072"/>
    <n v="5.9764926482590175"/>
    <n v="2247.5375525378454"/>
    <n v="0.99734792305331943"/>
    <n v="5.9063600231295101"/>
    <n v="2247.607685162975"/>
    <n v="0.99737904450351822"/>
    <n v="6.0999124304217904"/>
    <n v="2247.4141327556827"/>
    <n v="0.99729315535287999"/>
    <n v="7.6123851860652474"/>
    <n v="5.8235503986114256"/>
    <n v="5.2040140717359442"/>
    <x v="10"/>
    <n v="0"/>
    <n v="0"/>
    <n v="0"/>
    <n v="0"/>
    <n v="0"/>
    <n v="0"/>
    <n v="0"/>
    <n v="0"/>
    <n v="0"/>
    <n v="0"/>
    <n v="1"/>
    <n v="0"/>
    <n v="47"/>
    <n v="2155.1507486279093"/>
    <n v="98.363296558195088"/>
    <n v="4.3648850011969574E-2"/>
    <n v="1910.6077018905232"/>
    <n v="342.90634329558111"/>
    <n v="0.15216516800864338"/>
    <n v="2336.5607915868122"/>
    <n v="-83.046746400707889"/>
    <n v="3.685210952117654E-2"/>
    <n v="2064.9290774659917"/>
    <n v="188.58496772011267"/>
    <n v="8.3684842401121382E-2"/>
  </r>
  <r>
    <x v="47"/>
    <x v="0"/>
    <x v="47"/>
    <n v="1717.2101390934176"/>
    <x v="0"/>
    <n v="2136.9726175384753"/>
    <n v="1678.4610504765476"/>
    <n v="7.425632611191987"/>
    <n v="7.448456240766598"/>
    <n v="279.84165229670526"/>
    <n v="277.62792555295778"/>
    <n v="278.4562975823651"/>
    <n v="5.629261126344355"/>
    <n v="5.6342239156864844"/>
    <n v="139.92082614835263"/>
    <n v="139.34832847508403"/>
    <n v="139.50521973405057"/>
    <n v="4.9381020180097961"/>
    <n v="4.941076735126539"/>
    <n v="2257.003629741756"/>
    <n v="7.7217933850314644"/>
    <n v="2017"/>
    <x v="47"/>
    <s v="2017-48"/>
    <n v="17.99299575554614"/>
    <x v="0"/>
    <n v="1"/>
    <n v="0"/>
    <n v="0"/>
    <n v="0"/>
    <n v="0"/>
    <n v="0"/>
    <n v="3018.486768943917"/>
    <n v="-761.48313920216106"/>
    <n v="0.33738675878394098"/>
    <n v="2942.8019954579891"/>
    <n v="-685.79836571623309"/>
    <n v="0.30385346158911647"/>
    <n v="2609.0977281387559"/>
    <n v="-352.09409839699993"/>
    <n v="0.15600067884573415"/>
    <n v="4759.2837672846063"/>
    <n v="-2502.2801375428503"/>
    <n v="1.1086735105646057"/>
    <n v="4120.3105945244397"/>
    <n v="-1863.3069647826837"/>
    <n v="0.82556666734110717"/>
    <n v="4569.3624871174334"/>
    <n v="-2312.3588573756774"/>
    <n v="1.0245259807757843"/>
    <n v="8.2868591736027941"/>
    <n v="2248.7167705681532"/>
    <n v="0.99632838021862158"/>
    <n v="5.9233449442996635"/>
    <n v="2251.0802847974564"/>
    <n v="0.99737557136982657"/>
    <n v="6.1066811973191939"/>
    <n v="2250.8969485444368"/>
    <n v="0.99729434143709472"/>
    <n v="5.9783037315352354"/>
    <n v="2251.0253260102209"/>
    <n v="0.99735122103803653"/>
    <n v="5.9074866057046291"/>
    <n v="2251.0961431360515"/>
    <n v="0.99738259764944182"/>
    <n v="6.1027844908009987"/>
    <n v="2250.9008452509552"/>
    <n v="0.99729606793255399"/>
    <n v="7.6205602550018909"/>
    <n v="5.8300752494030714"/>
    <n v="5.2115745924574615"/>
    <x v="10"/>
    <n v="0"/>
    <n v="0"/>
    <n v="0"/>
    <n v="0"/>
    <n v="0"/>
    <n v="0"/>
    <n v="0"/>
    <n v="0"/>
    <n v="0"/>
    <n v="0"/>
    <n v="1"/>
    <n v="0"/>
    <n v="48"/>
    <n v="2166.2565080802974"/>
    <n v="90.74712166145855"/>
    <n v="4.0206901072570161E-2"/>
    <n v="1918.7764523438257"/>
    <n v="338.22717739793029"/>
    <n v="0.14985672727368626"/>
    <n v="2347.8571981930113"/>
    <n v="-90.853568451255342"/>
    <n v="4.0254063951882399E-2"/>
    <n v="2078.7680945423208"/>
    <n v="178.23553519943516"/>
    <n v="7.8969981638810513E-2"/>
  </r>
  <r>
    <x v="48"/>
    <x v="0"/>
    <x v="48"/>
    <n v="1734.3822404843518"/>
    <x v="0"/>
    <n v="2158.3423437138604"/>
    <n v="1695.2374074788886"/>
    <n v="7.4355780734159609"/>
    <n v="7.4584065716197658"/>
    <n v="282.64006881967231"/>
    <n v="280.13399718631501"/>
    <n v="281.24086055818879"/>
    <n v="5.6392114571975238"/>
    <n v="5.6441742465396523"/>
    <n v="141.32003440983615"/>
    <n v="140.72852262941052"/>
    <n v="140.90027193139107"/>
    <n v="4.948052348862964"/>
    <n v="4.9510270659797069"/>
    <n v="1996.086255678505"/>
    <n v="7.5989436702054878"/>
    <n v="2017"/>
    <x v="48"/>
    <s v="2017-49"/>
    <n v="18.022841879476449"/>
    <x v="0"/>
    <n v="1"/>
    <n v="0"/>
    <n v="0"/>
    <n v="0"/>
    <n v="0"/>
    <n v="0"/>
    <n v="3035.3743111787935"/>
    <n v="-1039.2880555002885"/>
    <n v="0.52066289848131642"/>
    <n v="2955.0871973725934"/>
    <n v="-959.0009416940884"/>
    <n v="0.48044063174419632"/>
    <n v="2617.181403602895"/>
    <n v="-621.09514792438995"/>
    <n v="0.31115646739086872"/>
    <n v="4763.0716004831538"/>
    <n v="-2766.9853448046488"/>
    <n v="1.3862052989609417"/>
    <n v="4125.2402719328129"/>
    <n v="-2129.1540162543079"/>
    <n v="1.0666643338669604"/>
    <n v="4575.452201879224"/>
    <n v="-2579.365946200719"/>
    <n v="1.2922116661356133"/>
    <n v="8.2879605208927938"/>
    <n v="1987.7982951576123"/>
    <n v="0.99584789460008805"/>
    <n v="5.9240548103034403"/>
    <n v="1990.1622008682016"/>
    <n v="0.99703216492100455"/>
    <n v="6.1098316456505266"/>
    <n v="1989.9764240328545"/>
    <n v="0.99693909437617279"/>
    <n v="5.9801148148114533"/>
    <n v="1990.1061408636936"/>
    <n v="0.99700407996007234"/>
    <n v="5.9086128246011302"/>
    <n v="1990.177642853904"/>
    <n v="0.99703990105247597"/>
    <n v="6.105656758671052"/>
    <n v="1989.9805989198339"/>
    <n v="0.99694118591253178"/>
    <n v="7.6287515104336192"/>
    <n v="5.8374107560007662"/>
    <n v="5.2191531346204165"/>
    <x v="11"/>
    <n v="0"/>
    <n v="0"/>
    <n v="0"/>
    <n v="0"/>
    <n v="0"/>
    <n v="0"/>
    <n v="0"/>
    <n v="0"/>
    <n v="0"/>
    <n v="0"/>
    <n v="0"/>
    <n v="1"/>
    <n v="49"/>
    <n v="2185.6500351778118"/>
    <n v="-189.56377949930675"/>
    <n v="9.4967729455594424E-2"/>
    <n v="1938.1434881592797"/>
    <n v="57.942767519225299"/>
    <n v="2.9028188213003615E-2"/>
    <n v="2376.8176659477044"/>
    <n v="-380.73141026919939"/>
    <n v="0.19073895688930639"/>
    <n v="2092.9434325738407"/>
    <n v="-96.85717689533567"/>
    <n v="4.8523542817748726E-2"/>
  </r>
  <r>
    <x v="49"/>
    <x v="0"/>
    <x v="49"/>
    <n v="1751.7260628891954"/>
    <x v="0"/>
    <n v="2179.925767150999"/>
    <n v="1712.1840041019805"/>
    <n v="7.4455250299577607"/>
    <n v="7.4683569024729337"/>
    <n v="285.46646950786902"/>
    <n v="282.80023334709199"/>
    <n v="284.05326916377066"/>
    <n v="5.6491617880506917"/>
    <n v="5.654124577392821"/>
    <n v="142.73323475393451"/>
    <n v="142.1318211165773"/>
    <n v="142.30927465070499"/>
    <n v="4.9580026797161327"/>
    <n v="4.9609773968328756"/>
    <n v="2345.1449329489142"/>
    <n v="7.7601024840660093"/>
    <n v="2017"/>
    <x v="49"/>
    <s v="2017-50"/>
    <n v="18.052689497724586"/>
    <x v="0"/>
    <n v="1"/>
    <n v="0"/>
    <n v="0"/>
    <n v="0"/>
    <n v="0"/>
    <n v="0"/>
    <n v="3052.4307288360178"/>
    <n v="-707.28579588710363"/>
    <n v="0.30159577173668478"/>
    <n v="2967.4952513063445"/>
    <n v="-622.3503183574303"/>
    <n v="0.26537819032568394"/>
    <n v="2625.3459158216756"/>
    <n v="-280.20098287276141"/>
    <n v="0.11948130750299568"/>
    <n v="4766.897312013688"/>
    <n v="-2421.7523790647738"/>
    <n v="1.0326664015684222"/>
    <n v="4130.219246115269"/>
    <n v="-1785.0743131663548"/>
    <n v="0.76117867517966331"/>
    <n v="4581.6028137886333"/>
    <n v="-2236.4578808397191"/>
    <n v="0.95365444131739607"/>
    <n v="8.2890618681827952"/>
    <n v="2336.8558710807315"/>
    <n v="0.9964654372735251"/>
    <n v="5.9247646763072161"/>
    <n v="2339.2201682726068"/>
    <n v="0.9974736040433726"/>
    <n v="6.1129820939818593"/>
    <n v="2339.0319508549323"/>
    <n v="0.99739334571262728"/>
    <n v="5.9819258980876713"/>
    <n v="2339.1630070508263"/>
    <n v="0.99744922976228767"/>
    <n v="5.9097387914406019"/>
    <n v="2339.2351941574734"/>
    <n v="0.99748001127418184"/>
    <n v="6.1085291703480902"/>
    <n v="2339.0364037785662"/>
    <n v="0.9973952444966091"/>
    <n v="7.6369583227571418"/>
    <n v="5.8451564492320971"/>
    <n v="5.2267496046363044"/>
    <x v="11"/>
    <n v="0"/>
    <n v="0"/>
    <n v="0"/>
    <n v="0"/>
    <n v="0"/>
    <n v="0"/>
    <n v="0"/>
    <n v="0"/>
    <n v="0"/>
    <n v="0"/>
    <n v="0"/>
    <n v="1"/>
    <n v="50"/>
    <n v="2196.9337425460858"/>
    <n v="148.21119040282838"/>
    <n v="6.3199160239729615E-2"/>
    <n v="1947.1583316326978"/>
    <n v="397.98660131621637"/>
    <n v="0.16970661204114415"/>
    <n v="2388.3367400414622"/>
    <n v="-43.191807092548061"/>
    <n v="1.8417542764931082E-2"/>
    <n v="2107.3461099464243"/>
    <n v="237.79882300248983"/>
    <n v="0.10140048048265764"/>
  </r>
  <r>
    <x v="50"/>
    <x v="0"/>
    <x v="50"/>
    <n v="1769.2433235180874"/>
    <x v="0"/>
    <n v="2201.7250248225091"/>
    <n v="1729.3017999268125"/>
    <n v="7.4554730221726073"/>
    <n v="7.4783072333261016"/>
    <n v="288.32113420294775"/>
    <n v="285.56068377501987"/>
    <n v="286.89380185540836"/>
    <n v="5.6591121189038596"/>
    <n v="5.6640749082459889"/>
    <n v="144.16056710147384"/>
    <n v="143.55194330600489"/>
    <n v="143.73236739721204"/>
    <n v="4.9679530105693006"/>
    <n v="4.9709277276860435"/>
    <n v="2022.1573131655821"/>
    <n v="7.6119201973283674"/>
    <n v="2017"/>
    <x v="50"/>
    <s v="2017-51"/>
    <n v="18.082538151645767"/>
    <x v="0"/>
    <n v="1"/>
    <n v="0"/>
    <n v="0"/>
    <n v="0"/>
    <n v="0"/>
    <n v="0"/>
    <n v="3069.6577106698151"/>
    <n v="-1047.500397504233"/>
    <n v="0.51801132913068249"/>
    <n v="2980.0273857794332"/>
    <n v="-957.87007261385111"/>
    <n v="0.47368721828785681"/>
    <n v="2633.5920731626438"/>
    <n v="-611.43475999706175"/>
    <n v="0.30236755370920793"/>
    <n v="4770.7612806595262"/>
    <n v="-2748.6039674939439"/>
    <n v="1.359243392983678"/>
    <n v="4135.2480100395496"/>
    <n v="-2113.0906968739673"/>
    <n v="1.0449685012715622"/>
    <n v="4587.8149318171354"/>
    <n v="-2565.6576186515531"/>
    <n v="1.2687725143575252"/>
    <n v="8.2901632154727949"/>
    <n v="2013.8671499501093"/>
    <n v="0.99590033714909398"/>
    <n v="5.9254745423109929"/>
    <n v="2016.2318386232712"/>
    <n v="0.99706972622568379"/>
    <n v="6.1161325423131911"/>
    <n v="2016.0411806232689"/>
    <n v="0.99697544177077957"/>
    <n v="5.983736981363891"/>
    <n v="2016.1735761842183"/>
    <n v="0.99704091420464391"/>
    <n v="5.9108645835858651"/>
    <n v="2016.2464485819962"/>
    <n v="0.99707695116245298"/>
    <n v="6.11140168169403"/>
    <n v="2016.0459114838879"/>
    <n v="0.99697778128244285"/>
    <n v="7.6451802266673266"/>
    <n v="5.85311312835558"/>
    <n v="5.2343639087631786"/>
    <x v="11"/>
    <n v="0"/>
    <n v="0"/>
    <n v="0"/>
    <n v="0"/>
    <n v="0"/>
    <n v="0"/>
    <n v="0"/>
    <n v="0"/>
    <n v="0"/>
    <n v="0"/>
    <n v="0"/>
    <n v="1"/>
    <n v="51"/>
    <n v="2208.285634564998"/>
    <n v="-186.12832139941588"/>
    <n v="9.2044432046704455E-2"/>
    <n v="1956.3415947761446"/>
    <n v="65.815718389437507"/>
    <n v="3.2547279067228665E-2"/>
    <n v="2399.9256186121297"/>
    <n v="-377.76830544654763"/>
    <n v="0.18681449904368272"/>
    <n v="2121.9220353097389"/>
    <n v="-99.764722144156849"/>
    <n v="4.9335786832519157E-2"/>
  </r>
  <r>
    <x v="51"/>
    <x v="0"/>
    <x v="51"/>
    <n v="1786.9357567532684"/>
    <x v="0"/>
    <n v="2223.7422750707342"/>
    <n v="1746.591986974749"/>
    <n v="7.4654217321841259"/>
    <n v="7.4882575641792704"/>
    <n v="291.20434554497717"/>
    <n v="288.38251465999849"/>
    <n v="289.76273987396246"/>
    <n v="5.6690624497570274"/>
    <n v="5.6740252390991568"/>
    <n v="145.60217277248859"/>
    <n v="144.98710393254345"/>
    <n v="145.16969107118416"/>
    <n v="4.9779033414224685"/>
    <n v="4.9808780585392114"/>
    <n v="2376.5618039636756"/>
    <n v="7.7734101020124244"/>
    <n v="2017"/>
    <x v="51"/>
    <s v="2017-52"/>
    <n v="18.112387523363623"/>
    <x v="0"/>
    <n v="1"/>
    <n v="0"/>
    <n v="0"/>
    <n v="0"/>
    <n v="0"/>
    <n v="0"/>
    <n v="3087.0569623219499"/>
    <n v="-710.49515835827424"/>
    <n v="0.29895926004251044"/>
    <n v="2992.6848415972522"/>
    <n v="-616.12303763357659"/>
    <n v="0.25924974330816675"/>
    <n v="2641.9206920770216"/>
    <n v="-265.35888811334598"/>
    <n v="0.11165663256506744"/>
    <n v="4774.6638889918231"/>
    <n v="-2398.1020850281475"/>
    <n v="1.009063631767769"/>
    <n v="4140.3270616030732"/>
    <n v="-1763.7652576393975"/>
    <n v="0.74214996416156975"/>
    <n v="4594.0891710259239"/>
    <n v="-2217.5273670622482"/>
    <n v="0.93308213712928201"/>
    <n v="8.2912645627627963"/>
    <n v="2368.2705394009126"/>
    <n v="0.99651123545411924"/>
    <n v="5.9261844083147697"/>
    <n v="2370.6356195553608"/>
    <n v="0.99750640425238213"/>
    <n v="6.119282990644523"/>
    <n v="2370.4425209730312"/>
    <n v="0.99742515301708601"/>
    <n v="5.9855480646401089"/>
    <n v="2370.5762558990355"/>
    <n v="0.99748142545476526"/>
    <n v="5.9119902546553487"/>
    <n v="2370.6498137090202"/>
    <n v="0.99751237681056926"/>
    <n v="6.1142742621177621"/>
    <n v="2370.4475297015579"/>
    <n v="0.99742726056948305"/>
    <n v="7.6534168710123112"/>
    <n v="5.8611818173731765"/>
    <n v="5.241995953116481"/>
    <x v="11"/>
    <n v="0"/>
    <n v="0"/>
    <n v="0"/>
    <n v="0"/>
    <n v="0"/>
    <n v="0"/>
    <n v="0"/>
    <n v="0"/>
    <n v="0"/>
    <n v="0"/>
    <n v="0"/>
    <n v="1"/>
    <n v="52"/>
    <n v="2219.7059336508505"/>
    <n v="156.85587031282512"/>
    <n v="6.6001174491325185E-2"/>
    <n v="1965.6356399918818"/>
    <n v="410.92616397179381"/>
    <n v="0.17290783824196923"/>
    <n v="2411.5847017522824"/>
    <n v="-35.02289778860677"/>
    <n v="1.4736792340176007E-2"/>
    <n v="2136.6446353971055"/>
    <n v="239.91716856657013"/>
    <n v="0.10095136939692949"/>
  </r>
  <r>
    <x v="52"/>
    <x v="0"/>
    <x v="52"/>
    <n v="1804.8051143208008"/>
    <x v="0"/>
    <n v="2245.9796978214413"/>
    <n v="1764.0559251785644"/>
    <n v="7.475370939680154"/>
    <n v="7.4982078950324382"/>
    <n v="294.11638900042698"/>
    <n v="291.24945183021271"/>
    <n v="292.66036727270205"/>
    <n v="5.6790127806101962"/>
    <n v="5.6839755699523247"/>
    <n v="147.05819450021346"/>
    <n v="146.43686732991245"/>
    <n v="146.62138798189599"/>
    <n v="4.9878536722756364"/>
    <n v="4.9908283893923793"/>
    <n v="2207.7667990469145"/>
    <n v="7.6997367854455039"/>
    <n v="2017"/>
    <x v="52"/>
    <s v="2017-53"/>
    <n v="18.142237392565988"/>
    <x v="0"/>
    <n v="1"/>
    <n v="0"/>
    <n v="0"/>
    <n v="0"/>
    <n v="0"/>
    <n v="0"/>
    <n v="3104.6302064906058"/>
    <n v="-896.86340744369136"/>
    <n v="0.40623104207874866"/>
    <n v="3005.4688719732494"/>
    <n v="-797.70207292633495"/>
    <n v="0.36131627365295116"/>
    <n v="2650.3325971805434"/>
    <n v="-442.56579813362896"/>
    <n v="0.20045858028333569"/>
    <n v="4778.6055234074438"/>
    <n v="-2570.8387243605293"/>
    <n v="1.1644521176196472"/>
    <n v="4145.4569036822322"/>
    <n v="-1937.6901046353178"/>
    <n v="0.87766973643765822"/>
    <n v="4600.4261526267992"/>
    <n v="-2392.6593535798847"/>
    <n v="1.0837464149804172"/>
    <n v="8.292365910052796"/>
    <n v="2199.4744331368615"/>
    <n v="0.99624400280245506"/>
    <n v="5.9268942743185455"/>
    <n v="2201.8399047725961"/>
    <n v="0.99731543463880468"/>
    <n v="6.1224334389758557"/>
    <n v="2201.6443656079387"/>
    <n v="0.99722686588021037"/>
    <n v="5.9873591479163268"/>
    <n v="2201.7794398989981"/>
    <n v="0.99728804729263021"/>
    <n v="5.9131158418106446"/>
    <n v="2201.8536832051036"/>
    <n v="0.9973216755300589"/>
    <n v="6.1171468904173514"/>
    <n v="2201.6496521564973"/>
    <n v="0.99722926040329174"/>
    <n v="7.6616679839727233"/>
    <n v="5.8693133483097162"/>
    <n v="5.2496456436797869"/>
    <x v="11"/>
    <n v="0"/>
    <n v="0"/>
    <n v="0"/>
    <n v="0"/>
    <n v="0"/>
    <n v="0"/>
    <n v="0"/>
    <n v="0"/>
    <n v="0"/>
    <n v="0"/>
    <n v="0"/>
    <n v="1"/>
    <n v="53"/>
    <n v="2231.1949134363349"/>
    <n v="-23.428114389420443"/>
    <n v="1.0611679820320824E-2"/>
    <n v="1975.0118737411783"/>
    <n v="232.75492530573615"/>
    <n v="0.1054255030043099"/>
    <n v="2423.3143915440382"/>
    <n v="-215.54759249712379"/>
    <n v="9.7631503739514042E-2"/>
    <n v="2151.5011113055252"/>
    <n v="56.265687741389229"/>
    <n v="2.5485340102803854E-2"/>
  </r>
  <r>
    <x v="53"/>
    <x v="0"/>
    <x v="53"/>
    <n v="1822.853165464009"/>
    <x v="1"/>
    <n v="2268.4394947996557"/>
    <n v="1781.6950972641976"/>
    <n v="7.4853204919682268"/>
    <n v="7.5081582258856061"/>
    <n v="297.05755289043128"/>
    <n v="294.15350236032202"/>
    <n v="295.58697094542913"/>
    <n v="5.6889631114633641"/>
    <n v="5.6939259008054934"/>
    <n v="148.52877644521558"/>
    <n v="147.90120371062463"/>
    <n v="148.08760186171494"/>
    <n v="4.9978040031288042"/>
    <n v="5.0007787202455471"/>
    <n v="1993.565925550959"/>
    <n v="7.5976802365284053"/>
    <n v="2018"/>
    <x v="1"/>
    <s v="2018-54"/>
    <n v="18.172087606560396"/>
    <x v="0"/>
    <n v="1"/>
    <n v="0"/>
    <n v="0"/>
    <n v="0"/>
    <n v="0"/>
    <n v="0"/>
    <n v="3122.3791831009489"/>
    <n v="-1128.8132575499899"/>
    <n v="0.56622820599124224"/>
    <n v="3018.3807426530075"/>
    <n v="-1024.8148171020484"/>
    <n v="0.51406116244629418"/>
    <n v="2658.8286213351003"/>
    <n v="-665.26269578414121"/>
    <n v="0.33370488894180084"/>
    <n v="4782.5865741672196"/>
    <n v="-2789.0206486162606"/>
    <n v="1.399010994755773"/>
    <n v="4150.638044182183"/>
    <n v="-2157.0721186312239"/>
    <n v="1.0820169481152608"/>
    <n v="4606.8265040436836"/>
    <n v="-2613.2605784927246"/>
    <n v="1.3108473339152311"/>
    <n v="8.2934672573427974"/>
    <n v="1985.2724582936162"/>
    <n v="0.99583988312046878"/>
    <n v="5.9276041403223223"/>
    <n v="1987.6383214106368"/>
    <n v="0.99702663249589596"/>
    <n v="6.1255838873071875"/>
    <n v="1987.4403416636519"/>
    <n v="0.99692732314051058"/>
    <n v="5.9891702311925448"/>
    <n v="1987.5767553197666"/>
    <n v="0.99699575010064578"/>
    <n v="5.9142413708074564"/>
    <n v="1987.6516841801515"/>
    <n v="0.99703333544428785"/>
    <n v="6.1200195518983049"/>
    <n v="1987.4459059990606"/>
    <n v="0.9969301142874385"/>
    <n v="7.6699333488832417"/>
    <n v="5.8774832810810613"/>
    <n v="5.257312886315459"/>
    <x v="0"/>
    <n v="1"/>
    <n v="0"/>
    <n v="0"/>
    <n v="0"/>
    <n v="0"/>
    <n v="0"/>
    <n v="0"/>
    <n v="0"/>
    <n v="0"/>
    <n v="0"/>
    <n v="0"/>
    <n v="0"/>
    <n v="54"/>
    <n v="2257.4754879999095"/>
    <n v="-263.90956244895051"/>
    <n v="0.1323806547185111"/>
    <n v="1929.0777032630247"/>
    <n v="64.488222287934377"/>
    <n v="3.2348176431693305E-2"/>
    <n v="2358.0285071130425"/>
    <n v="-364.46258156208341"/>
    <n v="0.18281942768527076"/>
    <n v="2166.485555677586"/>
    <n v="-172.919630126627"/>
    <n v="8.6738857195724509E-2"/>
  </r>
  <r>
    <x v="54"/>
    <x v="0"/>
    <x v="54"/>
    <n v="1841.0816971186491"/>
    <x v="1"/>
    <n v="2291.1238897476524"/>
    <n v="1799.511077220533"/>
    <n v="7.495270283221469"/>
    <n v="7.518108556738774"/>
    <n v="300.02812841933559"/>
    <n v="297.09081538982878"/>
    <n v="298.54284065488343"/>
    <n v="5.698913442316532"/>
    <n v="5.7038762316586613"/>
    <n v="150.01406420966774"/>
    <n v="149.38020605995479"/>
    <n v="149.5684778803321"/>
    <n v="5.007754333981973"/>
    <n v="5.0107290510987159"/>
    <n v="2449.7997036112492"/>
    <n v="7.8037615465687011"/>
    <n v="2018"/>
    <x v="2"/>
    <s v="2018-55"/>
    <n v="18.201938059519975"/>
    <x v="0"/>
    <n v="1"/>
    <n v="0"/>
    <n v="0"/>
    <n v="0"/>
    <n v="0"/>
    <n v="0"/>
    <n v="3140.3056494773955"/>
    <n v="-690.50594586614625"/>
    <n v="0.28186220483587765"/>
    <n v="3031.4217320395619"/>
    <n v="-581.62202842831266"/>
    <n v="0.23741615592937812"/>
    <n v="2667.4096057312026"/>
    <n v="-217.6099021199534"/>
    <n v="8.8827630193266283E-2"/>
    <n v="4786.6074354345938"/>
    <n v="-2336.8077318233445"/>
    <n v="0.95387705712375448"/>
    <n v="4155.8709960871329"/>
    <n v="-1706.0712924758836"/>
    <n v="0.69641256383571448"/>
    <n v="4613.2908589747367"/>
    <n v="-2163.4911553634875"/>
    <n v="0.88312981350037945"/>
    <n v="8.2945686046327971"/>
    <n v="2441.5051350066165"/>
    <n v="0.99661418499136656"/>
    <n v="5.9283140063260982"/>
    <n v="2443.871389604923"/>
    <n v="0.99758008216035488"/>
    <n v="6.1287343356385202"/>
    <n v="2443.6709692756108"/>
    <n v="0.99749827125597079"/>
    <n v="5.9909813144687627"/>
    <n v="2443.8087222967806"/>
    <n v="0.99755450157592995"/>
    <n v="5.9153668594963458"/>
    <n v="2443.8843367517529"/>
    <n v="0.99758536714214785"/>
    <n v="6.1228922363762806"/>
    <n v="2443.6768113748731"/>
    <n v="0.99750065598124193"/>
    <n v="7.6782127874448101"/>
    <n v="5.8856794459367885"/>
    <n v="5.2649975867752046"/>
    <x v="0"/>
    <n v="1"/>
    <n v="0"/>
    <n v="0"/>
    <n v="0"/>
    <n v="0"/>
    <n v="0"/>
    <n v="0"/>
    <n v="0"/>
    <n v="0"/>
    <n v="0"/>
    <n v="0"/>
    <n v="0"/>
    <n v="55"/>
    <n v="2269.1791129007397"/>
    <n v="180.62059071050953"/>
    <n v="7.3728717676084604E-2"/>
    <n v="1938.3179456814305"/>
    <n v="511.48175792981874"/>
    <n v="0.20878513340329155"/>
    <n v="2369.5247978920374"/>
    <n v="80.274905719211802"/>
    <n v="3.2767946539008302E-2"/>
    <n v="2181.5955101198247"/>
    <n v="268.20419349142458"/>
    <n v="0.10948004977552443"/>
  </r>
  <r>
    <x v="55"/>
    <x v="0"/>
    <x v="55"/>
    <n v="1859.4925140898356"/>
    <x v="1"/>
    <n v="2314.0351286451291"/>
    <n v="1817.5055082813237"/>
    <n v="7.5052202400943191"/>
    <n v="7.5280588875919427"/>
    <n v="303.02840970352895"/>
    <n v="300.05961254667886"/>
    <n v="301.5282690614323"/>
    <n v="5.7088637731697007"/>
    <n v="5.7138265625118292"/>
    <n v="151.51420485176442"/>
    <n v="150.87400521422151"/>
    <n v="151.06416265913541"/>
    <n v="5.0177046648351409"/>
    <n v="5.0206793819518838"/>
    <n v="1956.8481294969667"/>
    <n v="7.5790903606530016"/>
    <n v="2018"/>
    <x v="3"/>
    <s v="2018-56"/>
    <n v="18.231788678099161"/>
    <x v="0"/>
    <n v="1"/>
    <n v="0"/>
    <n v="0"/>
    <n v="0"/>
    <n v="0"/>
    <n v="0"/>
    <n v="3158.4113805176057"/>
    <n v="-1201.563251020639"/>
    <n v="0.61402989476220438"/>
    <n v="3044.5931313199826"/>
    <n v="-1087.7450018230159"/>
    <n v="0.55586582598141376"/>
    <n v="2676.0763999712658"/>
    <n v="-719.22827047429905"/>
    <n v="0.3675442460929178"/>
    <n v="4790.6685053146412"/>
    <n v="-2833.8203758176742"/>
    <n v="1.4481554971494617"/>
    <n v="4161.1562775111333"/>
    <n v="-2204.3081480141664"/>
    <n v="1.1264584689977002"/>
    <n v="4619.8198574551006"/>
    <n v="-2662.9717279581337"/>
    <n v="1.3608474197957738"/>
    <n v="8.2956699519227985"/>
    <n v="1948.552459545044"/>
    <n v="0.99576069812118984"/>
    <n v="5.9290238723298749"/>
    <n v="1950.9191056246368"/>
    <n v="0.996970115471427"/>
    <n v="6.131884783969852"/>
    <n v="1950.716244712997"/>
    <n v="0.99686644829941606"/>
    <n v="5.9927923977449806"/>
    <n v="1950.8553370992217"/>
    <n v="0.99693752810582925"/>
    <n v="5.9164923202490165"/>
    <n v="1950.9316371767177"/>
    <n v="0.99697651941861731"/>
    <n v="6.1257649367928035"/>
    <n v="1950.7223645601739"/>
    <n v="0.99686957569958812"/>
    <n v="7.6865061480691645"/>
    <n v="5.8938957603156581"/>
    <n v="5.2726996507105461"/>
    <x v="0"/>
    <n v="1"/>
    <n v="0"/>
    <n v="0"/>
    <n v="0"/>
    <n v="0"/>
    <n v="0"/>
    <n v="0"/>
    <n v="0"/>
    <n v="0"/>
    <n v="0"/>
    <n v="0"/>
    <n v="0"/>
    <n v="56"/>
    <n v="2280.9528768004211"/>
    <n v="-324.10474730345436"/>
    <n v="0.16562590750809553"/>
    <n v="1947.6144750683061"/>
    <n v="9.2336544286606568"/>
    <n v="4.7186362035332233E-3"/>
    <n v="2381.0906399229816"/>
    <n v="-424.24251042601486"/>
    <n v="0.21679889411503381"/>
    <n v="2196.8302443002558"/>
    <n v="-239.98211480328905"/>
    <n v="0.12263706681467385"/>
  </r>
  <r>
    <x v="56"/>
    <x v="0"/>
    <x v="56"/>
    <n v="1878.0874392307337"/>
    <x v="1"/>
    <n v="2337.17547993158"/>
    <n v="1835.6800875661465"/>
    <n v="7.5151703117531259"/>
    <n v="7.5380092184451106"/>
    <n v="306.05869380056424"/>
    <n v="303.05915317362155"/>
    <n v="304.5435517520466"/>
    <n v="5.7188141040228686"/>
    <n v="5.7237768933649971"/>
    <n v="153.02934690028206"/>
    <n v="152.38274439446388"/>
    <n v="152.57480428572677"/>
    <n v="5.0276549956883088"/>
    <n v="5.0306297128050517"/>
    <n v="2422.639932723544"/>
    <n v="7.7926131058628281"/>
    <n v="2018"/>
    <x v="4"/>
    <s v="2018-57"/>
    <n v="18.261639411464301"/>
    <x v="0"/>
    <n v="1"/>
    <n v="0"/>
    <n v="0"/>
    <n v="0"/>
    <n v="0"/>
    <n v="0"/>
    <n v="3176.6981688682185"/>
    <n v="-754.05823614467454"/>
    <n v="0.31125477045074479"/>
    <n v="3057.8962445932075"/>
    <n v="-635.25631186966348"/>
    <n v="0.26221656107001634"/>
    <n v="2684.8298621537301"/>
    <n v="-262.18992943018611"/>
    <n v="0.10822488554270253"/>
    <n v="4794.7701858934897"/>
    <n v="-2372.1302531699457"/>
    <n v="0.97915097540028784"/>
    <n v="4166.4944117493724"/>
    <n v="-1743.8544790258284"/>
    <n v="0.71981579081187619"/>
    <n v="4626.4141459202674"/>
    <n v="-2203.7742131967234"/>
    <n v="0.90965817223991241"/>
    <n v="8.2967712992128"/>
    <n v="2414.3431614243314"/>
    <n v="0.99657531802925192"/>
    <n v="5.9297337383336517"/>
    <n v="2416.7101989852104"/>
    <n v="0.99755236687951909"/>
    <n v="6.1350352323011847"/>
    <n v="2416.5048974912429"/>
    <n v="0.99746762399585975"/>
    <n v="5.9946034810211986"/>
    <n v="2416.6453292425226"/>
    <n v="0.99752559041067146"/>
    <n v="5.9176177616399395"/>
    <n v="2416.722314961904"/>
    <n v="0.99755736802580175"/>
    <n v="6.1286376482558547"/>
    <n v="2416.5112950752882"/>
    <n v="0.99747026474488676"/>
    <n v="7.6948132977873342"/>
    <n v="5.9021291610915334"/>
    <n v="5.2804189836831856"/>
    <x v="0"/>
    <n v="1"/>
    <n v="0"/>
    <n v="0"/>
    <n v="0"/>
    <n v="0"/>
    <n v="0"/>
    <n v="0"/>
    <n v="0"/>
    <n v="0"/>
    <n v="0"/>
    <n v="0"/>
    <n v="0"/>
    <n v="57"/>
    <n v="2292.7971507144302"/>
    <n v="129.84278200911376"/>
    <n v="5.3595575741684345E-2"/>
    <n v="1956.9658394381529"/>
    <n v="465.67409328539111"/>
    <n v="0.19221762466446177"/>
    <n v="2392.7264303871843"/>
    <n v="29.91350233635967"/>
    <n v="1.2347481741841332E-2"/>
    <n v="2212.1898958696538"/>
    <n v="210.4500368538902"/>
    <n v="8.6868062402199908E-2"/>
  </r>
  <r>
    <x v="57"/>
    <x v="0"/>
    <x v="57"/>
    <n v="1896.8683136230409"/>
    <x v="1"/>
    <n v="2360.5472347308955"/>
    <n v="1854.0365553832148"/>
    <n v="7.5251204629665978"/>
    <n v="7.5479595492982785"/>
    <n v="309.1192807385699"/>
    <n v="306.0892169560957"/>
    <n v="307.58898726956704"/>
    <n v="5.7287644348760365"/>
    <n v="5.7337272242181658"/>
    <n v="154.55964036928489"/>
    <n v="153.90657157683859"/>
    <n v="154.10055232858403"/>
    <n v="5.0376053265414766"/>
    <n v="5.0405800436582195"/>
    <n v="2443.9707702201003"/>
    <n v="7.801379360408224"/>
    <n v="2018"/>
    <x v="5"/>
    <s v="2018-58"/>
    <n v="18.291490224384113"/>
    <x v="0"/>
    <n v="1"/>
    <n v="0"/>
    <n v="0"/>
    <n v="0"/>
    <n v="0"/>
    <n v="0"/>
    <n v="3195.1678251023377"/>
    <n v="-751.19705488223735"/>
    <n v="0.30736744646687642"/>
    <n v="3071.3323889991643"/>
    <n v="-627.36161877906397"/>
    <n v="0.25669767675763355"/>
    <n v="2693.6708589580189"/>
    <n v="-249.70008873791858"/>
    <n v="0.10216983434520821"/>
    <n v="4798.9128832781262"/>
    <n v="-2354.9421130580258"/>
    <n v="0.96357212686547122"/>
    <n v="4171.885927329995"/>
    <n v="-1727.9151571098946"/>
    <n v="0.70701138416409182"/>
    <n v="4633.0743772700862"/>
    <n v="-2189.1036070499858"/>
    <n v="0.89571595279465577"/>
    <n v="8.2978726465027997"/>
    <n v="2435.6728975735978"/>
    <n v="0.99660475781968727"/>
    <n v="5.9304436043374276"/>
    <n v="2438.0403266157628"/>
    <n v="0.99757343922578767"/>
    <n v="6.1381856806325166"/>
    <n v="2437.8325845394679"/>
    <n v="0.99748843735963355"/>
    <n v="5.9964145642974165"/>
    <n v="2437.9743556558028"/>
    <n v="0.9975464458751454"/>
    <n v="5.9187431896118206"/>
    <n v="2438.0520270304887"/>
    <n v="0.99757822668677887"/>
    <n v="6.1315103673749185"/>
    <n v="2437.8392598527253"/>
    <n v="0.99749116869887"/>
    <n v="7.7031341166329286"/>
    <n v="5.9103780828136587"/>
    <n v="5.2881554911752851"/>
    <x v="1"/>
    <n v="0"/>
    <n v="1"/>
    <n v="0"/>
    <n v="0"/>
    <n v="0"/>
    <n v="0"/>
    <n v="0"/>
    <n v="0"/>
    <n v="0"/>
    <n v="0"/>
    <n v="0"/>
    <n v="0"/>
    <n v="58"/>
    <n v="2304.7123159780722"/>
    <n v="139.25845424202817"/>
    <n v="5.6980409069903384E-2"/>
    <n v="1966.3714568925445"/>
    <n v="477.59931332755582"/>
    <n v="0.19541940482559206"/>
    <n v="2404.4325684536711"/>
    <n v="39.538201766429211"/>
    <n v="1.6177853781315258E-2"/>
    <n v="2227.675040611532"/>
    <n v="216.29572960856831"/>
    <n v="8.8501766160275733E-2"/>
  </r>
  <r>
    <x v="58"/>
    <x v="0"/>
    <x v="58"/>
    <n v="1915.8369967592714"/>
    <x v="1"/>
    <n v="2384.1527070782045"/>
    <n v="1872.5766877960318"/>
    <n v="7.5350706693169869"/>
    <n v="7.5579098801514464"/>
    <n v="312.21047354595555"/>
    <n v="309.14984525102562"/>
    <n v="310.66487714226275"/>
    <n v="5.7387147657292044"/>
    <n v="5.7436775550713337"/>
    <n v="156.10523677297775"/>
    <n v="155.44563721413599"/>
    <n v="155.64155785186989"/>
    <n v="5.0475556573946454"/>
    <n v="5.0505303745113883"/>
    <n v="2401.0441534675879"/>
    <n v="7.7836589856679881"/>
    <n v="2018"/>
    <x v="6"/>
    <s v="2018-59"/>
    <n v="18.321341092440836"/>
    <x v="0"/>
    <n v="1"/>
    <n v="0"/>
    <n v="0"/>
    <n v="0"/>
    <n v="0"/>
    <n v="0"/>
    <n v="3213.8221778987977"/>
    <n v="-812.77802443120981"/>
    <n v="0.33851023658077917"/>
    <n v="3084.9028948491809"/>
    <n v="-683.85874138159306"/>
    <n v="0.28481722853532881"/>
    <n v="2702.6002657303507"/>
    <n v="-301.55611226276278"/>
    <n v="0.12559373880203556"/>
    <n v="4803.0970076366093"/>
    <n v="-2402.0528541690214"/>
    <n v="1.0004201091845715"/>
    <n v="4177.3313580664226"/>
    <n v="-1776.2872045988347"/>
    <n v="0.73979780922958904"/>
    <n v="4639.801210933404"/>
    <n v="-2238.7570574658162"/>
    <n v="0.93240978273248465"/>
    <n v="8.2989739937928011"/>
    <n v="2392.7451794737949"/>
    <n v="0.99654359792517455"/>
    <n v="5.9311534703412043"/>
    <n v="2395.1129999972468"/>
    <n v="0.99752976076605038"/>
    <n v="6.1413361289638493"/>
    <n v="2394.9028173386241"/>
    <n v="0.9974422227429286"/>
    <n v="5.9982256475736344"/>
    <n v="2395.0459278200142"/>
    <n v="0.9975018261788684"/>
    <n v="5.9198686082833731"/>
    <n v="2395.1242848593047"/>
    <n v="0.99753446074711549"/>
    <n v="6.1343830918001316"/>
    <n v="2394.909770375788"/>
    <n v="0.99744511858187168"/>
    <n v="7.7114684937438875"/>
    <n v="5.9186417029182108"/>
    <n v="5.2959090785996361"/>
    <x v="1"/>
    <n v="0"/>
    <n v="1"/>
    <n v="0"/>
    <n v="0"/>
    <n v="0"/>
    <n v="0"/>
    <n v="0"/>
    <n v="0"/>
    <n v="0"/>
    <n v="0"/>
    <n v="0"/>
    <n v="0"/>
    <n v="59"/>
    <n v="2316.6987617839904"/>
    <n v="84.345391683597427"/>
    <n v="3.512863000115421E-2"/>
    <n v="1975.8311798068335"/>
    <n v="425.21297366075441"/>
    <n v="0.17709502469859284"/>
    <n v="2416.2094552916756"/>
    <n v="-15.165301824087692"/>
    <n v="6.3161278405421926E-3"/>
    <n v="2243.286477587324"/>
    <n v="157.75767588026383"/>
    <n v="6.5703779604565041E-2"/>
  </r>
  <r>
    <x v="59"/>
    <x v="0"/>
    <x v="59"/>
    <n v="1934.9953667268642"/>
    <x v="1"/>
    <n v="2407.9942341489868"/>
    <n v="1891.3022914752814"/>
    <n v="7.5450209138810918"/>
    <n v="7.5678602110046143"/>
    <n v="315.33257828141512"/>
    <n v="312.24121176622037"/>
    <n v="313.77152591368531"/>
    <n v="5.7486650965823722"/>
    <n v="5.7536278859245016"/>
    <n v="157.66628914070753"/>
    <n v="157.00009356273605"/>
    <n v="157.1979734303886"/>
    <n v="5.0575059882478133"/>
    <n v="5.0604807053645562"/>
    <n v="2498.6574625982471"/>
    <n v="7.8235088516514137"/>
    <n v="2018"/>
    <x v="7"/>
    <s v="2018-60"/>
    <n v="18.351191998711279"/>
    <x v="0"/>
    <n v="1"/>
    <n v="0"/>
    <n v="0"/>
    <n v="0"/>
    <n v="0"/>
    <n v="0"/>
    <n v="3232.6630742232223"/>
    <n v="-734.00561162497524"/>
    <n v="0.29375999816385961"/>
    <n v="3098.6091057576978"/>
    <n v="-599.95164315945067"/>
    <n v="0.24010959971103307"/>
    <n v="2711.6189665704055"/>
    <n v="-212.96150397215843"/>
    <n v="8.5230371573504465E-2"/>
    <n v="4807.3229732386772"/>
    <n v="-2308.6655106404301"/>
    <n v="0.92396238588051505"/>
    <n v="4182.8312431102149"/>
    <n v="-1684.1737805119678"/>
    <n v="0.67403147719202272"/>
    <n v="4646.5953129333548"/>
    <n v="-2147.9378503351077"/>
    <n v="0.85963677794456828"/>
    <n v="8.3000753410828008"/>
    <n v="2490.3573872571642"/>
    <n v="0.996678185999752"/>
    <n v="5.9318633363449802"/>
    <n v="2492.7255992619021"/>
    <n v="0.99762597978108747"/>
    <n v="6.1444865772951811"/>
    <n v="2492.512976020952"/>
    <n v="0.99754088478742275"/>
    <n v="6.0000367308498541"/>
    <n v="2492.6574258673973"/>
    <n v="0.99759869577136406"/>
    <n v="5.9209940205091511"/>
    <n v="2492.7364685777379"/>
    <n v="0.99763032984347033"/>
    <n v="6.1372558199028751"/>
    <n v="2492.5202067783443"/>
    <n v="0.99754377864442412"/>
    <n v="7.7198163246574367"/>
    <n v="5.9269195673791586"/>
    <n v="5.3036796513097366"/>
    <x v="1"/>
    <n v="0"/>
    <n v="1"/>
    <n v="0"/>
    <n v="0"/>
    <n v="0"/>
    <n v="0"/>
    <n v="0"/>
    <n v="0"/>
    <n v="0"/>
    <n v="0"/>
    <n v="0"/>
    <n v="0"/>
    <n v="60"/>
    <n v="2328.7568834676708"/>
    <n v="169.90057913057626"/>
    <n v="6.799674692260696E-2"/>
    <n v="1985.3450776555817"/>
    <n v="513.3123849426654"/>
    <n v="0.20543527579362311"/>
    <n v="2428.0574940832562"/>
    <n v="70.599968514990906"/>
    <n v="2.8255160850089878E-2"/>
    <n v="2259.025121723952"/>
    <n v="239.6323408742951"/>
    <n v="9.5904438467972988E-2"/>
  </r>
  <r>
    <x v="60"/>
    <x v="0"/>
    <x v="60"/>
    <n v="1954.3453203941326"/>
    <x v="1"/>
    <n v="2432.0741764904765"/>
    <n v="1910.2152001509367"/>
    <n v="7.5549711849299541"/>
    <n v="7.5778105418577821"/>
    <n v="318.48590406422926"/>
    <n v="315.36355791522482"/>
    <n v="316.90924117282219"/>
    <n v="5.758615427435541"/>
    <n v="5.7635782167776695"/>
    <n v="159.2429520321146"/>
    <n v="158.57009449130103"/>
    <n v="158.76995316469248"/>
    <n v="5.0674563191009812"/>
    <n v="5.0704310362177241"/>
    <n v="2564.8588120798986"/>
    <n v="7.8496587120664607"/>
    <n v="2018"/>
    <x v="8"/>
    <s v="2018-61"/>
    <n v="18.381042931466474"/>
    <x v="0"/>
    <n v="1"/>
    <n v="0"/>
    <n v="0"/>
    <n v="0"/>
    <n v="0"/>
    <n v="0"/>
    <n v="3251.6923795108914"/>
    <n v="-686.83356743099284"/>
    <n v="0.2677861113431132"/>
    <n v="3112.4523787752996"/>
    <n v="-547.59356669540102"/>
    <n v="0.21349852245915468"/>
    <n v="2720.7278544188612"/>
    <n v="-155.86904233896257"/>
    <n v="6.0771002912462478E-2"/>
    <n v="4811.5911984967661"/>
    <n v="-2246.7323864168675"/>
    <n v="0.87596727579517109"/>
    <n v="4188.3861270044454"/>
    <n v="-1623.5273149245468"/>
    <n v="0.63298896113817427"/>
    <n v="4653.4573559533046"/>
    <n v="-2088.598543873406"/>
    <n v="0.81431326123550518"/>
    <n v="8.3011766883728022"/>
    <n v="2556.5576353915258"/>
    <n v="0.99676349565548161"/>
    <n v="5.932573202348757"/>
    <n v="2558.9262388775496"/>
    <n v="0.99768697864599487"/>
    <n v="6.1476370256265138"/>
    <n v="2558.7111750542722"/>
    <n v="0.99760312848540733"/>
    <n v="6.001847814126072"/>
    <n v="2558.8569642657726"/>
    <n v="0.99765996951338665"/>
    <n v="5.9221194282675604"/>
    <n v="2558.9366926516309"/>
    <n v="0.99769105441579242"/>
    <n v="6.1401285505544019"/>
    <n v="2558.7186835293442"/>
    <n v="0.99760605592727525"/>
    <n v="7.728177509433551"/>
    <n v="5.9352114050523133"/>
    <n v="5.3114671146097665"/>
    <x v="1"/>
    <n v="0"/>
    <n v="1"/>
    <n v="0"/>
    <n v="0"/>
    <n v="0"/>
    <n v="0"/>
    <n v="0"/>
    <n v="0"/>
    <n v="0"/>
    <n v="0"/>
    <n v="0"/>
    <n v="0"/>
    <n v="61"/>
    <n v="2340.8870813150529"/>
    <n v="223.97173076484569"/>
    <n v="8.7323220174923485E-2"/>
    <n v="1994.9133287950585"/>
    <n v="569.94548328484007"/>
    <n v="0.22221319965080619"/>
    <n v="2439.9770900359804"/>
    <n v="124.88172204391822"/>
    <n v="4.868951127280529E-2"/>
    <n v="2274.8919501040136"/>
    <n v="289.96686197588497"/>
    <n v="0.11305373247455468"/>
  </r>
  <r>
    <x v="61"/>
    <x v="0"/>
    <x v="61"/>
    <n v="1973.8887735980743"/>
    <x v="1"/>
    <n v="2456.3949182553815"/>
    <n v="1929.3172721850779"/>
    <n v="7.5649214743345912"/>
    <n v="7.5877608727109509"/>
    <n v="321.67076310487153"/>
    <n v="318.51716051004814"/>
    <n v="320.07833358455036"/>
    <n v="5.7685657582887089"/>
    <n v="5.7735285476308373"/>
    <n v="160.83538155243576"/>
    <n v="160.15579543409535"/>
    <n v="160.35765269633941"/>
    <n v="5.0774066499541499"/>
    <n v="5.0803813670708919"/>
    <n v="2295.7701513412303"/>
    <n v="7.7388236441274287"/>
    <n v="2018"/>
    <x v="9"/>
    <s v="2018-62"/>
    <n v="18.410893882577451"/>
    <x v="0"/>
    <n v="1"/>
    <n v="0"/>
    <n v="0"/>
    <n v="0"/>
    <n v="0"/>
    <n v="0"/>
    <n v="3270.9119778514373"/>
    <n v="-975.14182651020701"/>
    <n v="0.42475586065987991"/>
    <n v="3126.4340845230772"/>
    <n v="-830.66393318184691"/>
    <n v="0.36182364889471103"/>
    <n v="2729.9278311458011"/>
    <n v="-434.15767980457076"/>
    <n v="0.18911199779774471"/>
    <n v="4815.9021060074356"/>
    <n v="-2520.1319546662053"/>
    <n v="1.0977283388730787"/>
    <n v="4193.9965597376186"/>
    <n v="-1898.2264083963883"/>
    <n v="0.82683643538418261"/>
    <n v="4660.3880194034537"/>
    <n v="-2364.6178680622234"/>
    <n v="1.0299889414803878"/>
    <n v="8.3022780356628019"/>
    <n v="2287.4678733055675"/>
    <n v="0.99638366322046112"/>
    <n v="5.9332830683525328"/>
    <n v="2289.8368682728778"/>
    <n v="0.99741555875491883"/>
    <n v="6.1507874739578456"/>
    <n v="2289.6193638672726"/>
    <n v="0.99732081738654699"/>
    <n v="6.00365889740229"/>
    <n v="2289.7664924438282"/>
    <n v="0.99738490419265413"/>
    <n v="5.9232448329297744"/>
    <n v="2289.8469065083004"/>
    <n v="0.99741993124639705"/>
    <n v="6.1430012829724134"/>
    <n v="2289.6271500582579"/>
    <n v="0.99732420892423246"/>
    <n v="7.736551951353654"/>
    <n v="5.9435170356043638"/>
    <n v="5.3192713737644555"/>
    <x v="2"/>
    <n v="0"/>
    <n v="0"/>
    <n v="1"/>
    <n v="0"/>
    <n v="0"/>
    <n v="0"/>
    <n v="0"/>
    <n v="0"/>
    <n v="0"/>
    <n v="0"/>
    <n v="0"/>
    <n v="0"/>
    <n v="62"/>
    <n v="2353.0897597345306"/>
    <n v="-57.319608393300314"/>
    <n v="2.4967485686584592E-2"/>
    <n v="2004.5361665419584"/>
    <n v="291.23398479927187"/>
    <n v="0.12685676945016805"/>
    <n v="2451.9686503957223"/>
    <n v="-156.198499054492"/>
    <n v="6.803751628325598E-2"/>
    <n v="2290.8879751058412"/>
    <n v="4.8821762353891245"/>
    <n v="2.1265962677216922E-3"/>
  </r>
  <r>
    <x v="62"/>
    <x v="0"/>
    <x v="62"/>
    <n v="1993.6276613340547"/>
    <x v="1"/>
    <n v="2480.9588674379352"/>
    <n v="1948.6103889297706"/>
    <n v="7.5748717764610536"/>
    <n v="7.5977112035641188"/>
    <n v="324.88747073592026"/>
    <n v="321.7023156229842"/>
    <n v="323.27911692039589"/>
    <n v="5.7785160891418768"/>
    <n v="5.7834788784840061"/>
    <n v="162.44373536796013"/>
    <n v="161.75735338780069"/>
    <n v="161.96122922330281"/>
    <n v="5.0873569808073178"/>
    <n v="5.0903316979240607"/>
    <n v="2067.5135305433569"/>
    <n v="7.6341019712746698"/>
    <n v="2018"/>
    <x v="10"/>
    <s v="2018-63"/>
    <n v="18.440744846410247"/>
    <x v="0"/>
    <n v="1"/>
    <n v="0"/>
    <n v="0"/>
    <n v="0"/>
    <n v="0"/>
    <n v="0"/>
    <n v="3290.3237721753881"/>
    <n v="-1222.8102416320312"/>
    <n v="0.59144001892489095"/>
    <n v="3140.5556073283333"/>
    <n v="-1073.0420767849764"/>
    <n v="0.51900123550967692"/>
    <n v="2739.2198076400109"/>
    <n v="-671.70627709665405"/>
    <n v="0.3248860368619329"/>
    <n v="4820.2561225932113"/>
    <n v="-2752.7425920498545"/>
    <n v="1.3314266394795562"/>
    <n v="4199.6630967981228"/>
    <n v="-2132.1495662547659"/>
    <n v="1.0312626905490783"/>
    <n v="4667.3879894881047"/>
    <n v="-2599.8744589447479"/>
    <n v="1.2574884858245561"/>
    <n v="8.3033793829528033"/>
    <n v="2059.2101511604042"/>
    <n v="0.99598388147874872"/>
    <n v="5.9339929343563096"/>
    <n v="2061.5795376090005"/>
    <n v="0.99712988918974721"/>
    <n v="6.1539379222891775"/>
    <n v="2061.3595926210678"/>
    <n v="0.9970235077877958"/>
    <n v="6.0054699806785079"/>
    <n v="2061.5080605626786"/>
    <n v="0.99709531768863446"/>
    <n v="5.9243702354461067"/>
    <n v="2061.5891603079108"/>
    <n v="0.99713454342720109"/>
    <n v="6.1458740166147212"/>
    <n v="2061.3676565267419"/>
    <n v="0.9970274080794046"/>
    <n v="7.7449395560186929"/>
    <n v="5.9518363238551881"/>
    <n v="5.3270923340088565"/>
    <x v="2"/>
    <n v="0"/>
    <n v="0"/>
    <n v="1"/>
    <n v="0"/>
    <n v="0"/>
    <n v="0"/>
    <n v="0"/>
    <n v="0"/>
    <n v="0"/>
    <n v="0"/>
    <n v="0"/>
    <n v="0"/>
    <n v="63"/>
    <n v="2365.3653266832903"/>
    <n v="-297.85179613993341"/>
    <n v="0.14406280381713193"/>
    <n v="2014.2138523087656"/>
    <n v="53.299678234591283"/>
    <n v="2.5779603106434693E-2"/>
    <n v="2464.0325844595313"/>
    <n v="-396.51905391617447"/>
    <n v="0.19178546986919429"/>
    <n v="2307.0142309736366"/>
    <n v="-239.50070043027972"/>
    <n v="0.11583996761914167"/>
  </r>
  <r>
    <x v="63"/>
    <x v="0"/>
    <x v="63"/>
    <n v="2013.5639379473955"/>
    <x v="1"/>
    <n v="2505.7684561123147"/>
    <n v="1968.096453635058"/>
    <n v="7.584822087404623"/>
    <n v="7.6076615344172867"/>
    <n v="328.13634544327948"/>
    <n v="324.91933053313187"/>
    <n v="326.51190808959984"/>
    <n v="5.7884664199950446"/>
    <n v="5.793429209337174"/>
    <n v="164.06817272163974"/>
    <n v="163.37492692148803"/>
    <n v="163.58084151553584"/>
    <n v="5.0973073116604857"/>
    <n v="5.1002820287772286"/>
    <n v="2157.33010408879"/>
    <n v="7.6766266732004897"/>
    <n v="2018"/>
    <x v="11"/>
    <s v="2018-64"/>
    <n v="18.470595819060154"/>
    <x v="0"/>
    <n v="1"/>
    <n v="0"/>
    <n v="0"/>
    <n v="0"/>
    <n v="0"/>
    <n v="0"/>
    <n v="3309.9296844425789"/>
    <n v="-1152.599580353789"/>
    <n v="0.5342713097866969"/>
    <n v="3154.8183453616416"/>
    <n v="-997.48824127285161"/>
    <n v="0.46237163213098964"/>
    <n v="2748.6047038991624"/>
    <n v="-591.27459981037237"/>
    <n v="0.27407701709151"/>
    <n v="4824.6536793448458"/>
    <n v="-2667.3235752560558"/>
    <n v="1.2364002941416683"/>
    <n v="4205.3862992292325"/>
    <n v="-2048.0561951404425"/>
    <n v="0.94934761780719579"/>
    <n v="4674.4579592736027"/>
    <n v="-2517.1278551848127"/>
    <n v="1.1667791824784244"/>
    <n v="8.304480730242803"/>
    <n v="2149.0256233585474"/>
    <n v="0.9961505748635765"/>
    <n v="5.9347028003600863"/>
    <n v="2151.3954012884301"/>
    <n v="0.99724905206249526"/>
    <n v="6.1570883706205102"/>
    <n v="2151.1730157181696"/>
    <n v="0.99714596836202729"/>
    <n v="6.0072810639547258"/>
    <n v="2151.3228230248351"/>
    <n v="0.99721540943012421"/>
    <n v="5.9254956364751958"/>
    <n v="2151.4046084523147"/>
    <n v="0.99725331991370048"/>
    <n v="6.1487467511055502"/>
    <n v="2151.1813573376844"/>
    <n v="0.99714983500232446"/>
    <n v="7.7533402307244828"/>
    <n v="5.9601691571381972"/>
    <n v="5.3349299005580031"/>
    <x v="2"/>
    <n v="0"/>
    <n v="0"/>
    <n v="1"/>
    <n v="0"/>
    <n v="0"/>
    <n v="0"/>
    <n v="0"/>
    <n v="0"/>
    <n v="0"/>
    <n v="0"/>
    <n v="0"/>
    <n v="0"/>
    <n v="64"/>
    <n v="2377.7141932711938"/>
    <n v="-220.38408918240384"/>
    <n v="0.10215594209004437"/>
    <n v="2023.9466622216628"/>
    <n v="133.3834418671272"/>
    <n v="6.1828016776072157E-2"/>
    <n v="2476.1693035886146"/>
    <n v="-318.83919949982464"/>
    <n v="0.1477934224787984"/>
    <n v="2323.2717671095143"/>
    <n v="-165.94166302072426"/>
    <n v="7.6919921854432416E-2"/>
  </r>
  <r>
    <x v="64"/>
    <x v="0"/>
    <x v="64"/>
    <n v="2033.6995773268693"/>
    <x v="1"/>
    <n v="2530.8261406734377"/>
    <n v="1987.7773907426013"/>
    <n v="7.594772404459059"/>
    <n v="7.6176118652704545"/>
    <n v="331.41770889771226"/>
    <n v="328.16851971542206"/>
    <n v="329.7770271704959"/>
    <n v="5.7984167508482134"/>
    <n v="5.8033795401903419"/>
    <n v="165.70885444885613"/>
    <n v="165.0086761906457"/>
    <n v="165.2166499306912"/>
    <n v="5.1072576425136536"/>
    <n v="5.1102323596303965"/>
    <n v="2485.6278047544552"/>
    <n v="7.8182805443513432"/>
    <n v="2018"/>
    <x v="12"/>
    <s v="2018-65"/>
    <n v="18.500446797820928"/>
    <x v="0"/>
    <n v="1"/>
    <n v="0"/>
    <n v="0"/>
    <n v="0"/>
    <n v="0"/>
    <n v="0"/>
    <n v="3329.7316558324414"/>
    <n v="-844.10385107798629"/>
    <n v="0.33959382392786347"/>
    <n v="3169.2237107752826"/>
    <n v="-683.59590602082744"/>
    <n v="0.27501941550269915"/>
    <n v="2758.0834491209052"/>
    <n v="-272.45564436645009"/>
    <n v="0.10961240610734352"/>
    <n v="4829.0952116639955"/>
    <n v="-2343.4674069095404"/>
    <n v="0.94280704553875949"/>
    <n v="4211.1667336846531"/>
    <n v="-1725.5389289301979"/>
    <n v="0.69420648000059559"/>
    <n v="4681.5986287569549"/>
    <n v="-2195.9708240024997"/>
    <n v="0.88346727527029356"/>
    <n v="8.3055820775328044"/>
    <n v="2477.3222226769221"/>
    <n v="0.9966585576240955"/>
    <n v="5.9354126663638622"/>
    <n v="2479.6923920880913"/>
    <n v="0.9976121072290024"/>
    <n v="6.160238818951842"/>
    <n v="2479.4675659355034"/>
    <n v="0.99752165677935833"/>
    <n v="6.0090921472309438"/>
    <n v="2479.6187126072241"/>
    <n v="0.99758246502725112"/>
    <n v="5.9266210364735237"/>
    <n v="2479.7011837179816"/>
    <n v="0.99761564421465787"/>
    <n v="6.1516194861844644"/>
    <n v="2479.4761852682709"/>
    <n v="0.99752512444766772"/>
    <n v="7.7617538840295346"/>
    <n v="5.9685154340758979"/>
    <n v="5.3427839786164713"/>
    <x v="2"/>
    <n v="0"/>
    <n v="0"/>
    <n v="1"/>
    <n v="0"/>
    <n v="0"/>
    <n v="0"/>
    <n v="0"/>
    <n v="0"/>
    <n v="0"/>
    <n v="0"/>
    <n v="0"/>
    <n v="0"/>
    <n v="65"/>
    <n v="2390.1367734885616"/>
    <n v="95.491031265893525"/>
    <n v="3.8417268700985864E-2"/>
    <n v="2033.7348804568594"/>
    <n v="451.89292429759575"/>
    <n v="0.18180232914727809"/>
    <n v="2488.3792212213889"/>
    <n v="-2.7514164669337333"/>
    <n v="1.1069301935192723E-3"/>
    <n v="2339.6616447330157"/>
    <n v="145.96616002143946"/>
    <n v="5.8724061479453422E-2"/>
  </r>
  <r>
    <x v="65"/>
    <x v="0"/>
    <x v="65"/>
    <n v="2054.036573100138"/>
    <x v="1"/>
    <n v="2556.1344020801721"/>
    <n v="2007.6551454498622"/>
    <n v="7.6047227257487497"/>
    <n v="7.6275621961236233"/>
    <n v="334.73188598668941"/>
    <n v="331.45020285105574"/>
    <n v="333.07479744220086"/>
    <n v="5.8083670817013813"/>
    <n v="5.8133298710435097"/>
    <n v="167.3659429933447"/>
    <n v="166.65876295253497"/>
    <n v="166.86881642999811"/>
    <n v="5.1172079733668214"/>
    <n v="5.1201826904835652"/>
    <n v="2438.01736179099"/>
    <n v="7.7989404313411228"/>
    <n v="2018"/>
    <x v="13"/>
    <s v="2018-66"/>
    <n v="18.530297780816952"/>
    <x v="0"/>
    <n v="1"/>
    <n v="0"/>
    <n v="0"/>
    <n v="0"/>
    <n v="0"/>
    <n v="0"/>
    <n v="3349.7316469362022"/>
    <n v="-911.71428514521222"/>
    <n v="0.3739572570047075"/>
    <n v="3183.7731298430608"/>
    <n v="-745.75576805207083"/>
    <n v="0.30588615968847399"/>
    <n v="2767.6569817948662"/>
    <n v="-329.63962000387619"/>
    <n v="0.13520806913438874"/>
    <n v="4833.5811593063372"/>
    <n v="-2395.5637975153472"/>
    <n v="0.98258684907622806"/>
    <n v="4217.0049724846276"/>
    <n v="-1778.9876106936376"/>
    <n v="0.72968619443578409"/>
    <n v="4688.8107049351402"/>
    <n v="-2250.7933431441502"/>
    <n v="0.92320644570418342"/>
    <n v="8.3066834248228059"/>
    <n v="2429.710678366167"/>
    <n v="0.99659285304731349"/>
    <n v="5.936122532367639"/>
    <n v="2432.0812392586222"/>
    <n v="0.99756518447103792"/>
    <n v="6.1633892672831747"/>
    <n v="2431.8539725237069"/>
    <n v="0.99747196662178184"/>
    <n v="6.0109032305071617"/>
    <n v="2432.0064585604828"/>
    <n v="0.99753451172058449"/>
    <n v="5.9277464357574612"/>
    <n v="2432.0896153552326"/>
    <n v="0.99756862008915193"/>
    <n v="6.1544922216709619"/>
    <n v="2431.8628695693192"/>
    <n v="0.99747561591721001"/>
    <n v="7.7701804254564832"/>
    <n v="5.9768750590164439"/>
    <n v="5.3506544733878281"/>
    <x v="3"/>
    <n v="0"/>
    <n v="0"/>
    <n v="0"/>
    <n v="1"/>
    <n v="0"/>
    <n v="0"/>
    <n v="0"/>
    <n v="0"/>
    <n v="0"/>
    <n v="0"/>
    <n v="0"/>
    <n v="0"/>
    <n v="66"/>
    <n v="2402.6334840204831"/>
    <n v="35.383877770506842"/>
    <n v="1.4513382195323466E-2"/>
    <n v="2043.5787959246752"/>
    <n v="394.43856586631478"/>
    <n v="0.16178661073051448"/>
    <n v="2500.6627528866443"/>
    <n v="-62.645391095654304"/>
    <n v="2.5695219434218642E-2"/>
    <n v="2356.1849352297304"/>
    <n v="81.832426561259581"/>
    <n v="3.3565153326531164E-2"/>
  </r>
  <r>
    <x v="66"/>
    <x v="0"/>
    <x v="66"/>
    <n v="2074.5769388311396"/>
    <x v="1"/>
    <n v="2454.9160442835155"/>
    <n v="2027.7316834642454"/>
    <n v="7.6146730499737654"/>
    <n v="7.6375125269767912"/>
    <n v="338.07920484655631"/>
    <n v="334.76470384880599"/>
    <n v="336.40554541662289"/>
    <n v="5.8183174125545492"/>
    <n v="5.8232802018966785"/>
    <n v="42.259900605819539"/>
    <n v="79.579559309834167"/>
    <n v="79.791713322077086"/>
    <n v="4.3794196559819563"/>
    <n v="3.7438386602168423"/>
    <n v="1852.9306862453727"/>
    <n v="7.5245238193500965"/>
    <n v="2018"/>
    <x v="14"/>
    <s v="2018-67"/>
    <n v="17.812410118510272"/>
    <x v="0"/>
    <n v="1"/>
    <n v="0"/>
    <n v="0"/>
    <n v="0"/>
    <n v="0"/>
    <n v="0"/>
    <n v="3369.9316379510014"/>
    <n v="-1517.0009517056287"/>
    <n v="0.81870356131861333"/>
    <n v="3198.4680431015163"/>
    <n v="-1345.5373568561436"/>
    <n v="0.72616712910218484"/>
    <n v="2044.8791987425318"/>
    <n v="-191.94851249715907"/>
    <n v="0.10359184718674386"/>
    <n v="4838.1119664251028"/>
    <n v="-2985.18128017973"/>
    <n v="1.6110593355376166"/>
    <n v="4222.9015936726028"/>
    <n v="-2369.97090742723"/>
    <n v="1.2790391594353405"/>
    <n v="4144.3169836725483"/>
    <n v="-2291.3862974271756"/>
    <n v="1.2366281774253809"/>
    <n v="8.3077847721128055"/>
    <n v="1844.6229014732598"/>
    <n v="0.99551640823168241"/>
    <n v="5.9368323983714149"/>
    <n v="1846.9938538470012"/>
    <n v="0.99679597707434953"/>
    <n v="5.7276147370209669"/>
    <n v="1847.2030715083517"/>
    <n v="0.99690888883241124"/>
    <n v="5.7223685097649044"/>
    <n v="1847.2083177356078"/>
    <n v="0.99691172014568974"/>
    <n v="5.6006095480588929"/>
    <n v="1847.3300766973139"/>
    <n v="0.99697743170339115"/>
    <n v="6.0854056738979265"/>
    <n v="1846.8452805714749"/>
    <n v="0.99671579421773793"/>
    <n v="7.7786197652862548"/>
    <n v="5.98524793927748"/>
    <n v="4.8176092675522977"/>
    <x v="3"/>
    <n v="0"/>
    <n v="0"/>
    <n v="0"/>
    <n v="1"/>
    <n v="0"/>
    <n v="0"/>
    <n v="0"/>
    <n v="0"/>
    <n v="0"/>
    <n v="0"/>
    <n v="0"/>
    <n v="0"/>
    <n v="67"/>
    <n v="2415.2047441215191"/>
    <n v="-562.27405787614634"/>
    <n v="0.30345120950826959"/>
    <n v="2053.4787006218012"/>
    <n v="-200.54801437642845"/>
    <n v="0.10823287447562464"/>
    <n v="2106.0690285543133"/>
    <n v="-253.13834230894054"/>
    <n v="0.13661511689996314"/>
    <n v="2042.642939082361"/>
    <n v="-189.71225283698823"/>
    <n v="0.10238497006134947"/>
  </r>
  <r>
    <x v="67"/>
    <x v="0"/>
    <x v="67"/>
    <n v="2095.3227082194508"/>
    <x v="1"/>
    <n v="2479.4652047263503"/>
    <n v="2048.0089908908067"/>
    <n v="7.6246233762331634"/>
    <n v="7.647462857829959"/>
    <n v="341.45999689502185"/>
    <n v="338.11235037191392"/>
    <n v="339.76960087078908"/>
    <n v="5.828267743407717"/>
    <n v="5.8332305327498464"/>
    <n v="42.682499611877738"/>
    <n v="53.751617521264663"/>
    <n v="42.555719910060276"/>
    <n v="3.7508142739532677"/>
    <n v="3.7537889910700106"/>
    <n v="1840.0691097574243"/>
    <n v="7.5175584095484593"/>
    <n v="2018"/>
    <x v="15"/>
    <s v="2018-68"/>
    <n v="17.203705393594149"/>
    <x v="0"/>
    <n v="1"/>
    <n v="0"/>
    <n v="0"/>
    <n v="0"/>
    <n v="0"/>
    <n v="0"/>
    <n v="3390.3336288759483"/>
    <n v="-1550.264519118524"/>
    <n v="0.84250342060407446"/>
    <n v="3213.309905492556"/>
    <n v="-1373.2407957351318"/>
    <n v="0.74629848871065807"/>
    <n v="2047.3206889127086"/>
    <n v="-207.25157915528439"/>
    <n v="0.11263249736451818"/>
    <n v="4842.6880816150551"/>
    <n v="-3002.6189718576306"/>
    <n v="1.6317968471594335"/>
    <n v="4228.8571810724561"/>
    <n v="-2388.7880713150316"/>
    <n v="1.2982056264342945"/>
    <n v="4146.1562433998906"/>
    <n v="-2306.0871336424661"/>
    <n v="1.2532611527544619"/>
    <n v="8.308886119402807"/>
    <n v="1831.7602236380214"/>
    <n v="0.9954844706237701"/>
    <n v="5.9375422643751916"/>
    <n v="1834.131567493049"/>
    <n v="0.9967731960539471"/>
    <n v="5.7307651853522996"/>
    <n v="1834.3383445720719"/>
    <n v="0.99688557068049044"/>
    <n v="5.4762293602904775"/>
    <n v="1834.5928803971337"/>
    <n v="0.9970239001724166"/>
    <n v="5.3214047016334192"/>
    <n v="1834.7477050557909"/>
    <n v="0.99710804084834892"/>
    <n v="6.0268264417065467"/>
    <n v="1834.0422833157177"/>
    <n v="0.99672467386700436"/>
    <n v="7.7870718144165734"/>
    <n v="5.9936339837820789"/>
    <n v="4.459370519047253"/>
    <x v="3"/>
    <n v="0"/>
    <n v="0"/>
    <n v="0"/>
    <n v="1"/>
    <n v="0"/>
    <n v="0"/>
    <n v="0"/>
    <n v="0"/>
    <n v="0"/>
    <n v="0"/>
    <n v="0"/>
    <n v="0"/>
    <n v="68"/>
    <n v="2427.8509755325717"/>
    <n v="-587.78186577514748"/>
    <n v="0.31943466832755785"/>
    <n v="2063.4348888148265"/>
    <n v="-223.36577905740228"/>
    <n v="0.12138988577817521"/>
    <n v="1877.9492428887531"/>
    <n v="-37.880133131328876"/>
    <n v="2.0586255663148763E-2"/>
    <n v="1858.6893424373332"/>
    <n v="-18.620232679908895"/>
    <n v="1.0119311596053908E-2"/>
  </r>
  <r>
    <x v="68"/>
    <x v="0"/>
    <x v="68"/>
    <n v="2116.2759353016454"/>
    <x v="1"/>
    <n v="2504.259856773614"/>
    <n v="2068.4890742140583"/>
    <n v="7.6345737039025314"/>
    <n v="7.6574131886831269"/>
    <n v="344.8745968639721"/>
    <n v="341.49347361794298"/>
    <n v="343.16729687949697"/>
    <n v="5.8382180742608858"/>
    <n v="5.8431808636030143"/>
    <n v="43.109324607996513"/>
    <n v="46.302012481976959"/>
    <n v="42.981277109160878"/>
    <n v="3.7607646048064356"/>
    <n v="3.7637393219231785"/>
    <n v="2128.3550883270636"/>
    <n v="7.6631047013564997"/>
    <n v="2018"/>
    <x v="16"/>
    <s v="2018-69"/>
    <n v="17.233556382969851"/>
    <x v="0"/>
    <n v="1"/>
    <n v="0"/>
    <n v="0"/>
    <n v="0"/>
    <n v="0"/>
    <n v="0"/>
    <n v="3410.9396397101445"/>
    <n v="-1282.5845513830809"/>
    <n v="0.6026177485220392"/>
    <n v="3228.3001865075066"/>
    <n v="-1099.945098180443"/>
    <n v="0.51680525689208434"/>
    <n v="2049.7865939845874"/>
    <n v="78.568494342476242"/>
    <n v="3.6915125099840788E-2"/>
    <n v="4847.309957956908"/>
    <n v="-2718.9548696298443"/>
    <n v="1.2774911876979165"/>
    <n v="4234.8723243463091"/>
    <n v="-2106.5172360192455"/>
    <n v="0.98973956346495584"/>
    <n v="4148.0138957245053"/>
    <n v="-2019.6588073974417"/>
    <n v="0.94892944249492706"/>
    <n v="8.3099874666928066"/>
    <n v="2120.0451008603709"/>
    <n v="0.99609558221169547"/>
    <n v="5.9382521303789684"/>
    <n v="2122.4168361966845"/>
    <n v="0.99720993354776777"/>
    <n v="5.7339156336836314"/>
    <n v="2122.6211726933802"/>
    <n v="0.99730594031741648"/>
    <n v="5.4780404435666963"/>
    <n v="2122.8770478834967"/>
    <n v="0.99742616235720671"/>
    <n v="5.3225300998412521"/>
    <n v="2123.0325582272226"/>
    <n v="0.99749922833410998"/>
    <n v="6.0296991778069975"/>
    <n v="2122.3253891492568"/>
    <n v="0.99716696748071942"/>
    <n v="7.7955364842651225"/>
    <n v="6.0020331023849653"/>
    <n v="4.46428198327472"/>
    <x v="3"/>
    <n v="0"/>
    <n v="0"/>
    <n v="0"/>
    <n v="1"/>
    <n v="0"/>
    <n v="0"/>
    <n v="0"/>
    <n v="0"/>
    <n v="0"/>
    <n v="0"/>
    <n v="0"/>
    <n v="0"/>
    <n v="69"/>
    <n v="2440.5726024272149"/>
    <n v="-312.21751410015122"/>
    <n v="0.14669427851231412"/>
    <n v="2073.4476566379894"/>
    <n v="54.907431689074201"/>
    <n v="2.5798059727069656E-2"/>
    <n v="1885.3965733721329"/>
    <n v="242.95851495493071"/>
    <n v="0.11415318632094502"/>
    <n v="1870.2988247744854"/>
    <n v="258.05626355257823"/>
    <n v="0.12124680931668053"/>
  </r>
  <r>
    <x v="69"/>
    <x v="0"/>
    <x v="69"/>
    <n v="2137.4386946546615"/>
    <x v="1"/>
    <n v="2529.3024553413497"/>
    <n v="2089.1739603462393"/>
    <n v="7.6445240325491053"/>
    <n v="7.6673635195362948"/>
    <n v="348.32334283261184"/>
    <n v="344.90840822527741"/>
    <n v="346.59896984829197"/>
    <n v="5.8481684051140537"/>
    <n v="5.853131194456183"/>
    <n v="43.54041785407648"/>
    <n v="44.368896242446624"/>
    <n v="43.41108988025249"/>
    <n v="3.7707149356596039"/>
    <n v="3.7736896527763468"/>
    <n v="1811.5584569569801"/>
    <n v="7.501942779732758"/>
    <n v="2018"/>
    <x v="17"/>
    <s v="2018-70"/>
    <n v="17.263407373322764"/>
    <x v="0"/>
    <n v="1"/>
    <n v="0"/>
    <n v="0"/>
    <n v="0"/>
    <n v="0"/>
    <n v="0"/>
    <n v="3431.751710652682"/>
    <n v="-1620.193253695702"/>
    <n v="0.89436432342198358"/>
    <n v="3243.440370332607"/>
    <n v="-1431.8819133756269"/>
    <n v="0.79041441245063315"/>
    <n v="2052.2771581071847"/>
    <n v="-240.71870115020465"/>
    <n v="0.13287934497822343"/>
    <n v="4851.9780530621783"/>
    <n v="-3040.4195961051983"/>
    <n v="1.6783447337451283"/>
    <n v="4240.9476190529003"/>
    <n v="-2429.3891620959203"/>
    <n v="1.3410492787391251"/>
    <n v="4149.8901245723673"/>
    <n v="-2338.3316676153872"/>
    <n v="1.2907845499743189"/>
    <n v="8.3110888139828081"/>
    <n v="1803.2473681429972"/>
    <n v="0.99541218844908619"/>
    <n v="5.9389619963827442"/>
    <n v="1805.6194949605974"/>
    <n v="0.99672162828995381"/>
    <n v="5.7370660820149642"/>
    <n v="1805.8213908749651"/>
    <n v="0.99683307703376467"/>
    <n v="5.4798515268429142"/>
    <n v="1806.0786054301373"/>
    <n v="0.99697506226983823"/>
    <n v="5.3236554978842534"/>
    <n v="1806.2348014590959"/>
    <n v="0.99706128417913342"/>
    <n v="6.0325719140014913"/>
    <n v="1805.5258850429786"/>
    <n v="0.99666995459581531"/>
    <n v="7.8040136867036543"/>
    <n v="6.0104452055409778"/>
    <n v="4.4692181970366951"/>
    <x v="3"/>
    <n v="0"/>
    <n v="0"/>
    <n v="0"/>
    <n v="1"/>
    <n v="0"/>
    <n v="0"/>
    <n v="0"/>
    <n v="0"/>
    <n v="0"/>
    <n v="0"/>
    <n v="0"/>
    <n v="0"/>
    <n v="70"/>
    <n v="2453.3700513786112"/>
    <n v="-641.81159442163107"/>
    <n v="0.35428699082652482"/>
    <n v="2083.5173018973273"/>
    <n v="-271.95884494034726"/>
    <n v="0.15012424462259877"/>
    <n v="1892.8887375161448"/>
    <n v="-81.330280559164748"/>
    <n v="4.4895200729973536E-2"/>
    <n v="1881.9992182467097"/>
    <n v="-70.440761289729608"/>
    <n v="3.8884067483008301E-2"/>
  </r>
  <r>
    <x v="70"/>
    <x v="0"/>
    <x v="70"/>
    <n v="2158.8130816012081"/>
    <x v="1"/>
    <n v="2554.5954798947632"/>
    <n v="2110.0656967227296"/>
    <n v="7.6544743618729498"/>
    <n v="7.6773138503894636"/>
    <n v="351.80657626093796"/>
    <n v="348.35749224310769"/>
    <n v="350.0649595467749"/>
    <n v="5.8581187359672215"/>
    <n v="5.8630815253093509"/>
    <n v="43.975822032617245"/>
    <n v="44.093744295566054"/>
    <n v="43.845200779055013"/>
    <n v="3.7806652665127718"/>
    <n v="3.7836399836295147"/>
    <n v="5613.8710026341523"/>
    <n v="8.6329957788584313"/>
    <n v="2018"/>
    <x v="18"/>
    <s v="2018-71"/>
    <n v="17.293258364352944"/>
    <x v="0"/>
    <n v="1"/>
    <n v="0"/>
    <n v="0"/>
    <n v="0"/>
    <n v="0"/>
    <n v="0"/>
    <n v="3452.7719023046457"/>
    <n v="2161.0991003295067"/>
    <n v="0.38495702863772097"/>
    <n v="3258.7319559959578"/>
    <n v="2355.1390466381945"/>
    <n v="0.41952140430963075"/>
    <n v="2054.7926278710079"/>
    <n v="3559.0783747631444"/>
    <n v="0.63397936523535114"/>
    <n v="4856.6928291185022"/>
    <n v="757.17817351565009"/>
    <n v="0.13487630427567099"/>
    <n v="4247.0836667065578"/>
    <n v="1366.7873359275945"/>
    <n v="0.24346611015576733"/>
    <n v="4151.7851157087071"/>
    <n v="1462.0858869254453"/>
    <n v="0.26044166070780789"/>
    <n v="8.3121901612728077"/>
    <n v="5605.5588124728793"/>
    <n v="0.99851934785153185"/>
    <n v="5.939671862386521"/>
    <n v="5607.9313307717657"/>
    <n v="0.99894196502563037"/>
    <n v="5.740216530346296"/>
    <n v="5608.1307861038058"/>
    <n v="0.99897749404507996"/>
    <n v="5.481662610119133"/>
    <n v="5608.3893400240331"/>
    <n v="0.99902355030823697"/>
    <n v="5.3247808958130127"/>
    <n v="5608.5462217383392"/>
    <n v="0.99905149568037555"/>
    <n v="6.0354446502611623"/>
    <n v="5607.8355579838908"/>
    <n v="0.99892490499916553"/>
    <n v="7.812503334013571"/>
    <n v="6.018870204143199"/>
    <n v="4.4741791622612999"/>
    <x v="4"/>
    <n v="0"/>
    <n v="0"/>
    <n v="0"/>
    <n v="0"/>
    <n v="1"/>
    <n v="0"/>
    <n v="0"/>
    <n v="0"/>
    <n v="0"/>
    <n v="0"/>
    <n v="0"/>
    <n v="0"/>
    <n v="71"/>
    <n v="6658.0734829604708"/>
    <n v="-1044.2024803263184"/>
    <n v="0.18600400326910888"/>
    <n v="5525.2778885298039"/>
    <n v="88.593114104348388"/>
    <n v="1.5781109694679222E-2"/>
    <n v="5046.5018134351321"/>
    <n v="567.36918919902018"/>
    <n v="0.10106559073637389"/>
    <n v="5092.3079829798098"/>
    <n v="521.5630196543425"/>
    <n v="9.2906128304268767E-2"/>
  </r>
  <r>
    <x v="71"/>
    <x v="0"/>
    <x v="71"/>
    <n v="2180.4012124172209"/>
    <x v="1"/>
    <n v="2580.1414346937117"/>
    <n v="2131.1663514310767"/>
    <n v="7.6644246916661913"/>
    <n v="7.6872641812426314"/>
    <n v="355.32464202354737"/>
    <n v="351.84106713332756"/>
    <n v="353.56560914224269"/>
    <n v="5.8680690668203894"/>
    <n v="5.8730318561625188"/>
    <n v="44.415580252943421"/>
    <n v="44.31902946573021"/>
    <n v="44.283652786845565"/>
    <n v="3.7906155973659401"/>
    <n v="3.793590314482683"/>
    <n v="4634.7924262004481"/>
    <n v="8.4413466930058494"/>
    <n v="2018"/>
    <x v="19"/>
    <s v="2018-72"/>
    <n v="17.32310935585252"/>
    <x v="0"/>
    <n v="1"/>
    <n v="0"/>
    <n v="0"/>
    <n v="0"/>
    <n v="0"/>
    <n v="0"/>
    <n v="3474.0022958731297"/>
    <n v="1160.7901303273184"/>
    <n v="0.25045137378005972"/>
    <n v="3274.1764575159423"/>
    <n v="1360.6159686845058"/>
    <n v="0.29356567534566458"/>
    <n v="2057.3332523324693"/>
    <n v="2577.4591738679787"/>
    <n v="0.55611102652572331"/>
    <n v="4861.4547529353895"/>
    <n v="-226.66232673494142"/>
    <n v="4.8904526005009614E-2"/>
    <n v="4253.2810748367519"/>
    <n v="381.51135136369612"/>
    <n v="8.2314657546908726E-2"/>
    <n v="4153.6990567564108"/>
    <n v="481.09336944403731"/>
    <n v="0.10380041330964898"/>
    <n v="8.3132915085628092"/>
    <n v="4626.4791346918855"/>
    <n v="0.99820632927128139"/>
    <n v="5.9403817283902969"/>
    <n v="4628.852044472058"/>
    <n v="0.99871830684480944"/>
    <n v="5.7433669786776278"/>
    <n v="4629.0490592217702"/>
    <n v="0.99876081462759569"/>
    <n v="5.483473693395351"/>
    <n v="4629.3089525070527"/>
    <n v="0.99881688904504173"/>
    <n v="5.3259062936625972"/>
    <n v="4629.4665199067858"/>
    <n v="0.99885088569154579"/>
    <n v="6.0383173865660069"/>
    <n v="4628.7541088138823"/>
    <n v="0.99869717630666022"/>
    <n v="7.8210053388563772"/>
    <n v="6.0273080094451537"/>
    <n v="4.4791648796514876"/>
    <x v="4"/>
    <n v="0"/>
    <n v="0"/>
    <n v="0"/>
    <n v="0"/>
    <n v="1"/>
    <n v="0"/>
    <n v="0"/>
    <n v="0"/>
    <n v="0"/>
    <n v="0"/>
    <n v="0"/>
    <n v="0"/>
    <n v="72"/>
    <n v="6693.0353949507371"/>
    <n v="-2058.242968750289"/>
    <n v="0.44408525333627813"/>
    <n v="5552.1549905075062"/>
    <n v="-917.36256430705816"/>
    <n v="0.19792958992536844"/>
    <n v="5066.6374493233743"/>
    <n v="-431.84502312292625"/>
    <n v="9.3174620007081543E-2"/>
    <n v="5124.2648093916341"/>
    <n v="-489.47238319118605"/>
    <n v="0.10560826422866366"/>
  </r>
  <r>
    <x v="72"/>
    <x v="0"/>
    <x v="72"/>
    <n v="2202.2052245413934"/>
    <x v="1"/>
    <n v="2605.942849040649"/>
    <n v="2152.4780133641716"/>
    <n v="7.6743750217847566"/>
    <n v="7.6972145120958002"/>
    <n v="358.87788844378281"/>
    <n v="355.35947778855518"/>
    <n v="357.10126523366512"/>
    <n v="5.8780193976735582"/>
    <n v="5.8829821870156866"/>
    <n v="44.859736055472858"/>
    <n v="44.69752407855006"/>
    <n v="44.726489314714023"/>
    <n v="3.800565928219108"/>
    <n v="3.8035406453358509"/>
    <n v="4584.4356713013876"/>
    <n v="8.4304222956108106"/>
    <n v="2018"/>
    <x v="20"/>
    <s v="2018-73"/>
    <n v="17.352960347677424"/>
    <x v="0"/>
    <n v="1"/>
    <n v="0"/>
    <n v="0"/>
    <n v="0"/>
    <n v="0"/>
    <n v="0"/>
    <n v="3495.4449933772985"/>
    <n v="1088.9906779240891"/>
    <n v="0.23754083512201546"/>
    <n v="3289.7754040511268"/>
    <n v="1294.6602672502609"/>
    <n v="0.28240341016340287"/>
    <n v="2059.8992830385455"/>
    <n v="2524.5363882628421"/>
    <n v="0.55067549623751177"/>
    <n v="4866.2642959904451"/>
    <n v="-281.82862468905751"/>
    <n v="6.1475096368634304E-2"/>
    <n v="4259.5404570482478"/>
    <n v="324.89521425313978"/>
    <n v="7.0869183809686112E-2"/>
    <n v="4155.6321372145912"/>
    <n v="428.80353408679639"/>
    <n v="9.3534638684344668E-2"/>
    <n v="8.3143928558528106"/>
    <n v="4576.1212784455347"/>
    <n v="0.99818638684191796"/>
    <n v="5.9410915943940736"/>
    <n v="4578.4945797069931"/>
    <n v="0.99870407351736101"/>
    <n v="5.7465174270089605"/>
    <n v="4578.6891538743785"/>
    <n v="0.99874651585516128"/>
    <n v="5.4852847766715689"/>
    <n v="4578.9503865247161"/>
    <n v="0.99880349836491122"/>
    <n v="5.3270316914573064"/>
    <n v="4579.1086396099299"/>
    <n v="0.99883801800845307"/>
    <n v="6.0411901229021581"/>
    <n v="4578.3944811784859"/>
    <n v="0.99868223908981435"/>
    <n v="7.8295196142544112"/>
    <n v="6.0357585330246479"/>
    <n v="4.4841753486849019"/>
    <x v="4"/>
    <n v="0"/>
    <n v="0"/>
    <n v="0"/>
    <n v="0"/>
    <n v="1"/>
    <n v="0"/>
    <n v="0"/>
    <n v="0"/>
    <n v="0"/>
    <n v="0"/>
    <n v="0"/>
    <n v="0"/>
    <n v="73"/>
    <n v="6728.2054956980437"/>
    <n v="-2143.7698243966561"/>
    <n v="0.46761913092524698"/>
    <n v="5579.184578565304"/>
    <n v="-994.74890726391641"/>
    <n v="0.21698393839203686"/>
    <n v="5086.8945470315421"/>
    <n v="-502.45887573015443"/>
    <n v="0.10960103091325982"/>
    <n v="5156.472280533415"/>
    <n v="-572.03660923202733"/>
    <n v="0.12477797710479005"/>
  </r>
  <r>
    <x v="73"/>
    <x v="0"/>
    <x v="73"/>
    <n v="2224.2272767868067"/>
    <x v="1"/>
    <n v="2632.0022775310549"/>
    <n v="2174.002792390962"/>
    <n v="7.6843253521287949"/>
    <n v="7.7071648429489681"/>
    <n v="362.46666732822069"/>
    <n v="358.91307255838797"/>
    <n v="360.67227788600178"/>
    <n v="5.8879697285267261"/>
    <n v="5.8929325178688554"/>
    <n v="45.308333416027587"/>
    <n v="45.125090614784327"/>
    <n v="45.173754207861165"/>
    <n v="3.8105162590722763"/>
    <n v="3.8134909761890192"/>
    <n v="5235.625412994912"/>
    <n v="8.563241583789754"/>
    <n v="2018"/>
    <x v="21"/>
    <s v="2018-74"/>
    <n v="17.382811339727798"/>
    <x v="0"/>
    <n v="1"/>
    <n v="0"/>
    <n v="0"/>
    <n v="0"/>
    <n v="0"/>
    <n v="0"/>
    <n v="3517.102117856507"/>
    <n v="1718.523295138405"/>
    <n v="0.32823648744484296"/>
    <n v="3305.5303400516632"/>
    <n v="1930.0950729432489"/>
    <n v="0.36864651702406359"/>
    <n v="2062.4909740516823"/>
    <n v="3173.1344389432297"/>
    <n v="0.60606597849178734"/>
    <n v="4871.1219344760511"/>
    <n v="364.5034785188609"/>
    <n v="6.9619854318484484E-2"/>
    <n v="4265.8624330818584"/>
    <n v="969.76297991305364"/>
    <n v="0.18522390419797516"/>
    <n v="4157.5845484773536"/>
    <n v="1078.0408645175585"/>
    <n v="0.20590488804677329"/>
    <n v="8.3154942031428103"/>
    <n v="5227.3099187917696"/>
    <n v="0.99841174768108831"/>
    <n v="5.9418014603978495"/>
    <n v="5229.6836115345141"/>
    <n v="0.99886512097568125"/>
    <n v="5.7496678753402932"/>
    <n v="5229.8757451195715"/>
    <n v="0.99890181832698155"/>
    <n v="5.4870958599477868"/>
    <n v="5230.1383171349644"/>
    <n v="0.99895196935855479"/>
    <n v="5.3281570892139838"/>
    <n v="5230.297255905698"/>
    <n v="0.99898232652855767"/>
    <n v="6.0440628592600092"/>
    <n v="5229.5813501356524"/>
    <n v="0.99884558913549126"/>
    <n v="7.8380460735786963"/>
    <n v="6.044221686768191"/>
    <n v="4.4892105676139815"/>
    <x v="4"/>
    <n v="0"/>
    <n v="0"/>
    <n v="0"/>
    <n v="0"/>
    <n v="1"/>
    <n v="0"/>
    <n v="0"/>
    <n v="0"/>
    <n v="0"/>
    <n v="0"/>
    <n v="0"/>
    <n v="0"/>
    <n v="74"/>
    <n v="6763.5849624552384"/>
    <n v="-1527.9595494603263"/>
    <n v="0.29183897413056031"/>
    <n v="5606.3674548779181"/>
    <n v="-370.7420418830061"/>
    <n v="7.0811414613967227E-2"/>
    <n v="5107.2739174220324"/>
    <n v="128.35149557287968"/>
    <n v="2.4515026467384217E-2"/>
    <n v="5188.9324935142222"/>
    <n v="46.692919480689852"/>
    <n v="8.9183078997204859E-3"/>
  </r>
  <r>
    <x v="74"/>
    <x v="0"/>
    <x v="74"/>
    <n v="2246.4695495546748"/>
    <x v="1"/>
    <n v="2658.3223003063658"/>
    <n v="2195.7428195400757"/>
    <n v="7.6942756826291001"/>
    <n v="7.717115173802136"/>
    <n v="366.0913340015029"/>
    <n v="362.50220327994543"/>
    <n v="364.27900066486177"/>
    <n v="5.8979200593798939"/>
    <n v="5.9028828487220233"/>
    <n v="45.761416750187863"/>
    <n v="45.5705189095668"/>
    <n v="45.625491749939776"/>
    <n v="3.8204665899254442"/>
    <n v="3.8234413070421871"/>
    <n v="4707.0746308564458"/>
    <n v="8.4568218965668116"/>
    <n v="2018"/>
    <x v="22"/>
    <s v="2018-75"/>
    <n v="17.412662331934438"/>
    <x v="0"/>
    <n v="1"/>
    <n v="0"/>
    <n v="0"/>
    <n v="0"/>
    <n v="0"/>
    <n v="0"/>
    <n v="3538.9758135805096"/>
    <n v="1168.0988172759362"/>
    <n v="0.24815812556245836"/>
    <n v="3321.4428254122049"/>
    <n v="1385.6318054442409"/>
    <n v="0.29437217679978173"/>
    <n v="2065.108581974951"/>
    <n v="2641.9660488814948"/>
    <n v="0.56127558113536702"/>
    <n v="4876.0281493465136"/>
    <n v="-168.95351849006784"/>
    <n v="3.5893528728548535E-2"/>
    <n v="4272.2476288758053"/>
    <n v="434.82700198064049"/>
    <n v="9.2377333286836866E-2"/>
    <n v="4159.5564838527434"/>
    <n v="547.51814700370232"/>
    <n v="0.11631813598504219"/>
    <n v="8.3165955504328117"/>
    <n v="4698.758035306013"/>
    <n v="0.99823317108764009"/>
    <n v="5.9425113264016263"/>
    <n v="4701.1321195300443"/>
    <n v="0.99873753619977756"/>
    <n v="5.752818323671625"/>
    <n v="4701.3218125327739"/>
    <n v="0.99877783575260093"/>
    <n v="5.4889069432240039"/>
    <n v="4701.585723913222"/>
    <n v="0.99883390271587325"/>
    <n v="5.3292824869443027"/>
    <n v="4701.7453483695017"/>
    <n v="0.99886781432102034"/>
    <n v="6.0469355956328981"/>
    <n v="4701.0276952608128"/>
    <n v="0.99871535166321923"/>
    <n v="7.8465846305416997"/>
    <n v="6.0526973828655821"/>
    <n v="4.494270533466306"/>
    <x v="5"/>
    <n v="0"/>
    <n v="0"/>
    <n v="0"/>
    <n v="0"/>
    <n v="0"/>
    <n v="1"/>
    <n v="0"/>
    <n v="0"/>
    <n v="0"/>
    <n v="0"/>
    <n v="0"/>
    <n v="0"/>
    <n v="75"/>
    <n v="7172.3072103873019"/>
    <n v="-2465.2325795308561"/>
    <n v="0.52372923160606666"/>
    <n v="5927.5710210661"/>
    <n v="-1220.4963902096542"/>
    <n v="0.25928978950299469"/>
    <n v="5156.5922900248079"/>
    <n v="-449.51765916836212"/>
    <n v="9.5498307212217068E-2"/>
    <n v="5197.4581448862682"/>
    <n v="-490.38351402982244"/>
    <n v="0.10418010175899799"/>
  </r>
  <r>
    <x v="75"/>
    <x v="0"/>
    <x v="75"/>
    <n v="2268.9342450502213"/>
    <x v="1"/>
    <n v="2684.9055233094291"/>
    <n v="2217.7002471931191"/>
    <n v="7.7042260132377089"/>
    <n v="7.7270655046553038"/>
    <n v="369.75224734151794"/>
    <n v="366.12722531073166"/>
    <n v="367.92179067151039"/>
    <n v="5.9078703902330618"/>
    <n v="5.9128331795751912"/>
    <n v="46.219030917689743"/>
    <n v="46.024477315252852"/>
    <n v="46.081746667439177"/>
    <n v="3.8304169207786125"/>
    <n v="3.8333916378953554"/>
    <n v="4737.7288441483961"/>
    <n v="8.4633131530574754"/>
    <n v="2018"/>
    <x v="23"/>
    <s v="2018-76"/>
    <n v="17.442513324249383"/>
    <x v="0"/>
    <n v="1"/>
    <n v="0"/>
    <n v="0"/>
    <n v="0"/>
    <n v="0"/>
    <n v="0"/>
    <n v="3561.0682462617506"/>
    <n v="1176.6605978866455"/>
    <n v="0.24835963319005638"/>
    <n v="3337.5144356263518"/>
    <n v="1400.2144085220443"/>
    <n v="0.29554549333304703"/>
    <n v="2067.752365977452"/>
    <n v="2669.9764781709441"/>
    <n v="0.5635562029829233"/>
    <n v="4880.9834263656803"/>
    <n v="-143.25458221728422"/>
    <n v="3.0236973649139718E-2"/>
    <n v="4278.6966766276919"/>
    <n v="459.03216752070421"/>
    <n v="9.6888653323344634E-2"/>
    <n v="4161.5481385818866"/>
    <n v="576.18070556650946"/>
    <n v="0.12161538250086948"/>
    <n v="8.3176968977228114"/>
    <n v="4729.4111472506729"/>
    <n v="0.99824437042065073"/>
    <n v="5.943221192405403"/>
    <n v="4731.7856229559911"/>
    <n v="0.99874555480317417"/>
    <n v="5.7559687720029569"/>
    <n v="4731.9728753763929"/>
    <n v="0.99878507847085585"/>
    <n v="5.4907180265002227"/>
    <n v="4732.2381261218961"/>
    <n v="0.99884106536969042"/>
    <n v="5.3304078846563536"/>
    <n v="4732.3984362637393"/>
    <n v="0.9988749022875717"/>
    <n v="6.0498083320162097"/>
    <n v="4731.6790358163798"/>
    <n v="0.9987230572852458"/>
    <n v="7.8551351991934553"/>
    <n v="6.0611855338094678"/>
    <n v="4.4993552420451834"/>
    <x v="5"/>
    <n v="0"/>
    <n v="0"/>
    <n v="0"/>
    <n v="0"/>
    <n v="0"/>
    <n v="1"/>
    <n v="0"/>
    <n v="0"/>
    <n v="0"/>
    <n v="0"/>
    <n v="0"/>
    <n v="0"/>
    <n v="76"/>
    <n v="7210.0737328610239"/>
    <n v="-2472.3448887126278"/>
    <n v="0.52184178749829457"/>
    <n v="5956.4969340575817"/>
    <n v="-1218.7680899091856"/>
    <n v="0.25724732883657853"/>
    <n v="5177.3345662646652"/>
    <n v="-439.60572211626913"/>
    <n v="9.2788282440272915E-2"/>
    <n v="5230.2774578235121"/>
    <n v="-492.54861367511603"/>
    <n v="0.1039630231864085"/>
  </r>
  <r>
    <x v="76"/>
    <x v="0"/>
    <x v="76"/>
    <n v="2291.6235875007237"/>
    <x v="1"/>
    <n v="2711.7545785425232"/>
    <n v="2239.8772492854005"/>
    <n v="7.7141763439213813"/>
    <n v="7.7370158355084717"/>
    <n v="373.44976981493312"/>
    <n v="369.78849756283239"/>
    <n v="371.60100857822556"/>
    <n v="5.9178207210862306"/>
    <n v="5.922783510428359"/>
    <n v="46.68122122686664"/>
    <n v="46.484198053382507"/>
    <n v="46.542564134113576"/>
    <n v="3.8403672516317808"/>
    <n v="3.8433419687485233"/>
    <n v="4730.726413445761"/>
    <n v="8.4618340454757703"/>
    <n v="2018"/>
    <x v="24"/>
    <s v="2018-77"/>
    <n v="17.472364316639393"/>
    <x v="0"/>
    <n v="1"/>
    <n v="0"/>
    <n v="0"/>
    <n v="0"/>
    <n v="0"/>
    <n v="0"/>
    <n v="3583.3816032698051"/>
    <n v="1147.3448101759559"/>
    <n v="0.24253036635450964"/>
    <n v="3353.7467619426402"/>
    <n v="1376.9796515031207"/>
    <n v="0.29107150385814806"/>
    <n v="2070.4225878199777"/>
    <n v="2660.3038256257832"/>
    <n v="0.5623457357552144"/>
    <n v="4885.9882561550385"/>
    <n v="-155.26184270927752"/>
    <n v="3.2819873554300105E-2"/>
    <n v="4285.2102148570966"/>
    <n v="445.51619858866434"/>
    <n v="9.4175008159932835E-2"/>
    <n v="4163.5597098583221"/>
    <n v="567.16670358743886"/>
    <n v="0.11988998179548638"/>
    <n v="8.3187982450128128"/>
    <n v="4722.4076152007483"/>
    <n v="0.9982415389270094"/>
    <n v="5.9439310584091789"/>
    <n v="4724.7824823873516"/>
    <n v="0.99874354791654929"/>
    <n v="5.7591192203342896"/>
    <n v="4724.9672942254265"/>
    <n v="0.99878261418712233"/>
    <n v="5.4925291097764406"/>
    <n v="4725.2338843359848"/>
    <n v="0.9988389670782557"/>
    <n v="5.3315332823557426"/>
    <n v="4725.3948801634051"/>
    <n v="0.99887299902458904"/>
    <n v="6.0526810684067449"/>
    <n v="4724.6737323773541"/>
    <n v="0.99872055990149766"/>
    <n v="7.8636976939200096"/>
    <n v="6.069686052397322"/>
    <n v="4.5044646879304837"/>
    <x v="5"/>
    <n v="0"/>
    <n v="0"/>
    <n v="0"/>
    <n v="0"/>
    <n v="0"/>
    <n v="1"/>
    <n v="0"/>
    <n v="0"/>
    <n v="0"/>
    <n v="0"/>
    <n v="0"/>
    <n v="0"/>
    <n v="77"/>
    <n v="7248.0648775214604"/>
    <n v="-2517.3384640756994"/>
    <n v="0.53212514190650972"/>
    <n v="5985.5866886262529"/>
    <n v="-1254.860275180492"/>
    <n v="0.2652574183140044"/>
    <n v="5198.2022735267446"/>
    <n v="-467.47586008098369"/>
    <n v="9.8816929838156542E-2"/>
    <n v="5263.3547070687591"/>
    <n v="-532.62829362299817"/>
    <n v="0.11258911361036475"/>
  </r>
  <r>
    <x v="77"/>
    <x v="0"/>
    <x v="77"/>
    <n v="2314.5398233757305"/>
    <x v="1"/>
    <n v="2738.8721243279483"/>
    <n v="2262.2760215124995"/>
    <n v="7.7241266746570769"/>
    <n v="7.7469661663616396"/>
    <n v="377.18426751308243"/>
    <n v="373.48638253795741"/>
    <n v="375.31701866400778"/>
    <n v="5.9277710519393985"/>
    <n v="5.9327338412815269"/>
    <n v="47.148033439135304"/>
    <n v="46.948882823409463"/>
    <n v="47.007989775454703"/>
    <n v="3.8503175824849487"/>
    <n v="3.8532922996016916"/>
    <n v="5953.7557966093864"/>
    <n v="8.6917775257210437"/>
    <n v="2018"/>
    <x v="25"/>
    <s v="2018-78"/>
    <n v="17.502215309081425"/>
    <x v="0"/>
    <n v="1"/>
    <n v="0"/>
    <n v="0"/>
    <n v="0"/>
    <n v="0"/>
    <n v="0"/>
    <n v="3605.9180938479394"/>
    <n v="2347.837702761447"/>
    <n v="0.39434565053852572"/>
    <n v="3370.1414115220914"/>
    <n v="2583.614385087295"/>
    <n v="0.43394698629706002"/>
    <n v="2073.1195118809292"/>
    <n v="3880.6362847284572"/>
    <n v="0.65179634793527252"/>
    <n v="4891.0431342422908"/>
    <n v="1062.7126623670956"/>
    <n v="0.17849449971937068"/>
    <n v="4291.7888884687964"/>
    <n v="1661.96690814059"/>
    <n v="0.27914596515481305"/>
    <n v="4165.5913968475215"/>
    <n v="1788.1643997618648"/>
    <n v="0.30034224796055781"/>
    <n v="8.3198995923028125"/>
    <n v="5945.4358970170833"/>
    <n v="0.99860257963602717"/>
    <n v="5.9446409244129557"/>
    <n v="5947.8111556849735"/>
    <n v="0.99900153094492083"/>
    <n v="5.7622696686656223"/>
    <n v="5947.9935269407206"/>
    <n v="0.99903216224085856"/>
    <n v="5.4943401930526594"/>
    <n v="5948.2614564163341"/>
    <n v="0.9990771639985333"/>
    <n v="5.3326586800463565"/>
    <n v="5948.4231379293396"/>
    <n v="0.99910432022034168"/>
    <n v="6.0555538048022868"/>
    <n v="5947.7002428045844"/>
    <n v="0.99898290188384098"/>
    <n v="7.8722720294434323"/>
    <n v="6.0781988517345731"/>
    <n v="4.5095988644797051"/>
    <x v="5"/>
    <n v="0"/>
    <n v="0"/>
    <n v="0"/>
    <n v="0"/>
    <n v="0"/>
    <n v="1"/>
    <n v="0"/>
    <n v="0"/>
    <n v="0"/>
    <n v="0"/>
    <n v="0"/>
    <n v="0"/>
    <n v="78"/>
    <n v="7286.2819135257905"/>
    <n v="-1332.5261169164041"/>
    <n v="0.22381269276702054"/>
    <n v="6014.8411458015153"/>
    <n v="-61.085349192128888"/>
    <n v="1.02599688799659E-2"/>
    <n v="5219.1962439074841"/>
    <n v="734.55955270190225"/>
    <n v="0.12337750787834256"/>
    <n v="5296.6920491805513"/>
    <n v="657.06374742883509"/>
    <n v="0.11036121901456343"/>
  </r>
  <r>
    <x v="78"/>
    <x v="0"/>
    <x v="78"/>
    <n v="2337.6852216094885"/>
    <x v="1"/>
    <n v="2766.2608455712284"/>
    <n v="2284.8987815415962"/>
    <n v="7.734077005428829"/>
    <n v="7.7569164972148084"/>
    <n v="380.9561101882133"/>
    <n v="377.22124636308536"/>
    <n v="379.07018885064787"/>
    <n v="5.9377213827925663"/>
    <n v="5.9426841721346957"/>
    <n v="47.619513773526656"/>
    <n v="47.418324488491493"/>
    <n v="47.478069673209248"/>
    <n v="3.8602679133381166"/>
    <n v="3.8632426304548595"/>
    <n v="5502.9038905952575"/>
    <n v="8.6130312119963346"/>
    <n v="2018"/>
    <x v="26"/>
    <s v="2018-79"/>
    <n v="17.53206630155951"/>
    <x v="0"/>
    <n v="1"/>
    <n v="0"/>
    <n v="0"/>
    <n v="0"/>
    <n v="0"/>
    <n v="0"/>
    <n v="3628.6799493318567"/>
    <n v="1874.2239412634008"/>
    <n v="0.34058816554411298"/>
    <n v="3386.7000075973374"/>
    <n v="2116.2038829979201"/>
    <n v="0.38456130164559482"/>
    <n v="2075.8434051824897"/>
    <n v="3427.0604854127678"/>
    <n v="0.62277309463277897"/>
    <n v="4896.1485611104163"/>
    <n v="606.75532948484124"/>
    <n v="0.11026093523490696"/>
    <n v="4298.4333488166121"/>
    <n v="1204.4705417786454"/>
    <n v="0.2188790801593222"/>
    <n v="4167.6434007066136"/>
    <n v="1335.2604898886439"/>
    <n v="0.24264652198826731"/>
    <n v="8.3210009395928139"/>
    <n v="5494.582889655665"/>
    <n v="0.99848788910273112"/>
    <n v="5.9453507904167315"/>
    <n v="5496.9585398048412"/>
    <n v="0.99891959756001236"/>
    <n v="5.7654201169969541"/>
    <n v="5497.1384704782604"/>
    <n v="0.99895229496432769"/>
    <n v="5.4961512763288773"/>
    <n v="5497.4077393189282"/>
    <n v="0.99900122710016392"/>
    <n v="5.3337840777308871"/>
    <n v="5497.5701065175263"/>
    <n v="0.99903073283056121"/>
    <n v="6.0584265412012988"/>
    <n v="5496.8454640540558"/>
    <n v="0.99889904918173189"/>
    <n v="7.8808581208228929"/>
    <n v="6.0867238452382351"/>
    <n v="4.5147577638292962"/>
    <x v="6"/>
    <n v="0"/>
    <n v="0"/>
    <n v="0"/>
    <n v="0"/>
    <n v="0"/>
    <n v="0"/>
    <n v="1"/>
    <n v="0"/>
    <n v="0"/>
    <n v="0"/>
    <n v="0"/>
    <n v="0"/>
    <n v="79"/>
    <n v="8323.1504787825452"/>
    <n v="-2820.2465881872877"/>
    <n v="0.51250151633708019"/>
    <n v="7094.265022966496"/>
    <n v="-1591.3611323712385"/>
    <n v="0.28918570340487965"/>
    <n v="5188.730343090715"/>
    <n v="314.17354750454251"/>
    <n v="5.7092319573576612E-2"/>
    <n v="5441.4381532478255"/>
    <n v="61.465737347431968"/>
    <n v="1.1169691233837473E-2"/>
  </r>
  <r>
    <x v="79"/>
    <x v="0"/>
    <x v="79"/>
    <n v="2361.062073825583"/>
    <x v="1"/>
    <n v="2793.9234540269404"/>
    <n v="2307.7477692267921"/>
    <n v="7.74402733622557"/>
    <n v="7.7668668280679762"/>
    <n v="384.76567129009538"/>
    <n v="380.99345882659037"/>
    <n v="382.86089073915434"/>
    <n v="5.9476717136457342"/>
    <n v="5.9526345029878636"/>
    <n v="48.095708911261923"/>
    <n v="47.892493584430795"/>
    <n v="47.952850369941345"/>
    <n v="3.8702182441912849"/>
    <n v="3.8731929613080274"/>
    <n v="5417.211625613716"/>
    <n v="8.5973365018347572"/>
    <n v="2018"/>
    <x v="27"/>
    <s v="2018-80"/>
    <n v="17.561917294062589"/>
    <x v="0"/>
    <n v="1"/>
    <n v="0"/>
    <n v="0"/>
    <n v="0"/>
    <n v="0"/>
    <n v="0"/>
    <n v="3651.6694233706112"/>
    <n v="1765.5422022431048"/>
    <n v="0.32591346328344456"/>
    <n v="3403.4241896333356"/>
    <n v="2013.7874359803805"/>
    <n v="0.37173874220803371"/>
    <n v="2078.594537417066"/>
    <n v="3338.61708819665"/>
    <n v="0.61629807342415166"/>
    <n v="4901.3050422472215"/>
    <n v="515.90658336649449"/>
    <n v="9.5234710958527008E-2"/>
    <n v="4305.1442537679068"/>
    <n v="1112.0673718458092"/>
    <n v="0.20528409238947226"/>
    <n v="4169.7159246042957"/>
    <n v="1247.4957010094204"/>
    <n v="0.23028373030711932"/>
    <n v="8.3221022868828154"/>
    <n v="5408.8895233268331"/>
    <n v="0.99846376644258561"/>
    <n v="5.9460606564205083"/>
    <n v="5411.2655649572953"/>
    <n v="0.99890237615449495"/>
    <n v="5.7685705653282859"/>
    <n v="5411.4430550483876"/>
    <n v="0.99893514025960262"/>
    <n v="5.4979623596050953"/>
    <n v="5411.7136632541105"/>
    <n v="0.99898509367187904"/>
    <n v="5.3349094754112043"/>
    <n v="5411.8767161383048"/>
    <n v="0.99901519271460859"/>
    <n v="6.0612992776027159"/>
    <n v="5411.1503263361137"/>
    <n v="0.99888110347232084"/>
    <n v="7.8894558834564412"/>
    <n v="6.0952609466407521"/>
    <n v="4.5199413768962025"/>
    <x v="6"/>
    <n v="0"/>
    <n v="0"/>
    <n v="0"/>
    <n v="0"/>
    <n v="0"/>
    <n v="0"/>
    <n v="1"/>
    <n v="0"/>
    <n v="0"/>
    <n v="0"/>
    <n v="0"/>
    <n v="0"/>
    <n v="80"/>
    <n v="8367.0945542633126"/>
    <n v="-2949.8829286495966"/>
    <n v="0.54453898657049493"/>
    <n v="7128.9912205781893"/>
    <n v="-1711.7795949644733"/>
    <n v="0.3159890573354785"/>
    <n v="5209.7701723254158"/>
    <n v="207.44145328830018"/>
    <n v="3.8293031106164166E-2"/>
    <n v="5476.0083501466279"/>
    <n v="-58.796724532911867"/>
    <n v="1.0853687948041126E-2"/>
  </r>
  <r>
    <x v="80"/>
    <x v="0"/>
    <x v="80"/>
    <n v="2384.6726945638393"/>
    <x v="1"/>
    <n v="3259.0526825705806"/>
    <n v="2330.8252468279061"/>
    <n v="7.7539776670396297"/>
    <n v="7.7768171589211441"/>
    <n v="388.61332800299635"/>
    <n v="384.80339341479339"/>
    <n v="386.68949964654587"/>
    <n v="5.957622044498903"/>
    <n v="5.9625848338410314"/>
    <n v="485.76666000374502"/>
    <n v="354.40441007795073"/>
    <n v="354.46537467600007"/>
    <n v="5.870610667509272"/>
    <n v="6.1857283851552403"/>
    <n v="8362.1500596861642"/>
    <n v="9.0314708571855533"/>
    <n v="2018"/>
    <x v="28"/>
    <s v="2018-81"/>
    <n v="19.582210379047805"/>
    <x v="0"/>
    <n v="1"/>
    <n v="0"/>
    <n v="0"/>
    <n v="0"/>
    <n v="0"/>
    <n v="0"/>
    <n v="3674.8887921497544"/>
    <n v="4687.2612675364098"/>
    <n v="0.56053302488957313"/>
    <n v="3420.3156134896935"/>
    <n v="4941.8344461964707"/>
    <n v="0.5909765324615498"/>
    <n v="4607.1601742161956"/>
    <n v="3754.9898854699686"/>
    <n v="0.44904598203430174"/>
    <n v="4906.5130881953955"/>
    <n v="3455.6369714907687"/>
    <n v="0.41324742402678916"/>
    <n v="4311.9222677687139"/>
    <n v="4050.2277919174503"/>
    <n v="0.48435244082063955"/>
    <n v="6074.5726389642969"/>
    <n v="2287.5774207218674"/>
    <n v="0.27356330661300299"/>
    <n v="8.3232036341728151"/>
    <n v="8353.8268560519919"/>
    <n v="0.99900465746551259"/>
    <n v="5.9467705224242842"/>
    <n v="8356.2032891637391"/>
    <n v="0.99928884671047769"/>
    <n v="6.5007596226284754"/>
    <n v="8355.6493000635364"/>
    <n v="0.99922259711004613"/>
    <n v="6.2726591443904063"/>
    <n v="8355.8774005417745"/>
    <n v="0.99924987484084626"/>
    <n v="6.2098523144270557"/>
    <n v="8355.9402073717374"/>
    <n v="0.99925738568787892"/>
    <n v="6.2557239516288554"/>
    <n v="8355.8943357345361"/>
    <n v="0.99925190006075271"/>
    <n v="7.8980652330832521"/>
    <n v="6.103810069993882"/>
    <n v="5.9873127873540346"/>
    <x v="6"/>
    <n v="0"/>
    <n v="0"/>
    <n v="0"/>
    <n v="0"/>
    <n v="0"/>
    <n v="0"/>
    <n v="1"/>
    <n v="0"/>
    <n v="0"/>
    <n v="0"/>
    <n v="0"/>
    <n v="0"/>
    <n v="81"/>
    <n v="8411.2996858145107"/>
    <n v="-49.149626128346426"/>
    <n v="5.8776302479067255E-3"/>
    <n v="7163.9137950991289"/>
    <n v="1198.2362645870353"/>
    <n v="0.14329284406934042"/>
    <n v="8432.6923944726732"/>
    <n v="-70.542334786508945"/>
    <n v="8.4359087415320118E-3"/>
    <n v="8262.7247592616677"/>
    <n v="99.425300424496527"/>
    <n v="1.1889920620275022E-2"/>
  </r>
  <r>
    <x v="81"/>
    <x v="0"/>
    <x v="81"/>
    <n v="2408.5194215094775"/>
    <x v="1"/>
    <n v="3286.785542796249"/>
    <n v="2354.1334992323773"/>
    <n v="7.763927997865693"/>
    <n v="7.786767489774312"/>
    <n v="392.49946128302633"/>
    <n v="388.65142734890986"/>
    <n v="390.55639464301134"/>
    <n v="5.9675723753520709"/>
    <n v="5.9725351646942002"/>
    <n v="485.76666000374502"/>
    <n v="446.3579850260067"/>
    <n v="485.76666000374496"/>
    <n v="6.1857283851552403"/>
    <n v="6.1857283851552403"/>
    <n v="8348.6236671625538"/>
    <n v="9.029851973978964"/>
    <n v="2018"/>
    <x v="29"/>
    <s v="2018-82"/>
    <n v="19.917228758373003"/>
    <x v="0"/>
    <n v="1"/>
    <n v="0"/>
    <n v="0"/>
    <n v="0"/>
    <n v="0"/>
    <n v="0"/>
    <n v="3698.3403546166892"/>
    <n v="4650.2833125458646"/>
    <n v="0.55701196963000199"/>
    <n v="3437.3759515846159"/>
    <n v="4911.2477155779379"/>
    <n v="0.58827034387658816"/>
    <n v="4607.1601742161956"/>
    <n v="3741.4634929463582"/>
    <n v="0.44815332947184683"/>
    <n v="4911.7732146030521"/>
    <n v="3436.8504525595017"/>
    <n v="0.41166671173328667"/>
    <n v="4318.7680619095299"/>
    <n v="4029.8556052530239"/>
    <n v="0.4826970008366242"/>
    <n v="6074.5726389642969"/>
    <n v="2274.051028198257"/>
    <n v="0.27238633801913109"/>
    <n v="8.3243049814628165"/>
    <n v="8340.2993621810911"/>
    <n v="0.99900291289758281"/>
    <n v="5.9474803884280609"/>
    <n v="8342.6761867741261"/>
    <n v="0.99928760947605999"/>
    <n v="6.5007596226284754"/>
    <n v="8342.122907539926"/>
    <n v="0.99922133756631082"/>
    <n v="6.3929662696825869"/>
    <n v="8342.230700892871"/>
    <n v="0.99923424907810521"/>
    <n v="6.3449482436324409"/>
    <n v="8342.2787189189221"/>
    <n v="0.99924000068794716"/>
    <n v="6.2879647387092819"/>
    <n v="8342.3357024238449"/>
    <n v="0.99924682618484273"/>
    <n v="7.9066860857861592"/>
    <n v="6.112371129672562"/>
    <n v="6.2722051282109303"/>
    <x v="6"/>
    <n v="0"/>
    <n v="0"/>
    <n v="0"/>
    <n v="0"/>
    <n v="0"/>
    <n v="0"/>
    <n v="1"/>
    <n v="0"/>
    <n v="0"/>
    <n v="0"/>
    <n v="0"/>
    <n v="0"/>
    <n v="82"/>
    <n v="8455.7673472729057"/>
    <n v="-107.14368011035185"/>
    <n v="1.283369383767741E-2"/>
    <n v="7199.0337775643711"/>
    <n v="1149.5898895981827"/>
    <n v="0.13769813270178147"/>
    <n v="9276.7609875729449"/>
    <n v="-928.13732041039111"/>
    <n v="0.11117249470245161"/>
    <n v="8985.16829148941"/>
    <n v="-636.54462432685614"/>
    <n v="7.6245456700912539E-2"/>
  </r>
  <r>
    <x v="82"/>
    <x v="0"/>
    <x v="82"/>
    <n v="2432.6046157245714"/>
    <x v="1"/>
    <n v="3314.7957316241732"/>
    <n v="2377.6748341800353"/>
    <n v="7.7738783287000759"/>
    <n v="7.7967178206274799"/>
    <n v="396.42445589585662"/>
    <n v="392.53794162238324"/>
    <n v="394.46195858944145"/>
    <n v="5.9775227062052387"/>
    <n v="5.9824854955473681"/>
    <n v="485.76666000374502"/>
    <n v="473.94405751042348"/>
    <n v="485.76666000374496"/>
    <n v="6.1857283851552403"/>
    <n v="6.1857283851552403"/>
    <n v="7979.4294179131939"/>
    <n v="8.9846221863728619"/>
    <n v="2018"/>
    <x v="30"/>
    <s v="2018-83"/>
    <n v="19.937129420060554"/>
    <x v="0"/>
    <n v="1"/>
    <n v="0"/>
    <n v="0"/>
    <n v="0"/>
    <n v="0"/>
    <n v="0"/>
    <n v="3722.0264327082914"/>
    <n v="4257.4029852049025"/>
    <n v="0.53354729545540769"/>
    <n v="3454.606893060487"/>
    <n v="4524.8225248527069"/>
    <n v="0.56706091223701216"/>
    <n v="4607.1601742161956"/>
    <n v="3372.2692436969983"/>
    <n v="0.42262034878415217"/>
    <n v="4917.0859422747835"/>
    <n v="3062.3434756384104"/>
    <n v="0.38377975607675519"/>
    <n v="4325.6823139917533"/>
    <n v="3653.7471039214406"/>
    <n v="0.45789578584642465"/>
    <n v="6074.5726389642969"/>
    <n v="1904.856778948897"/>
    <n v="0.2387209259189188"/>
    <n v="8.3254063287528162"/>
    <n v="7971.1040115844407"/>
    <n v="0.99895664139718265"/>
    <n v="5.9481902544318377"/>
    <n v="7973.4812276587618"/>
    <n v="0.99925455944994279"/>
    <n v="6.5007596226284754"/>
    <n v="7972.9286582905652"/>
    <n v="0.9991853102167888"/>
    <n v="6.3909136543006966"/>
    <n v="7973.0385042588932"/>
    <n v="0.99919907636002725"/>
    <n v="6.3417053792607545"/>
    <n v="7973.087712533933"/>
    <n v="0.99920524325147553"/>
    <n v="6.2898798963120388"/>
    <n v="7973.1395380168815"/>
    <n v="0.99921173813729181"/>
    <n v="7.9153183579943542"/>
    <n v="6.1209440403786965"/>
    <n v="6.2722051282109303"/>
    <x v="6"/>
    <n v="0"/>
    <n v="0"/>
    <n v="0"/>
    <n v="0"/>
    <n v="0"/>
    <n v="0"/>
    <n v="1"/>
    <n v="0"/>
    <n v="0"/>
    <n v="0"/>
    <n v="0"/>
    <n v="0"/>
    <n v="83"/>
    <n v="8500.4990205136364"/>
    <n v="-521.06960260044252"/>
    <n v="6.5301611845914959E-2"/>
    <n v="7234.3522041944552"/>
    <n v="745.07721371873868"/>
    <n v="9.3374748330513291E-2"/>
    <n v="9298.6223629786709"/>
    <n v="-1319.192945065477"/>
    <n v="0.16532422006315292"/>
    <n v="9029.3503308720447"/>
    <n v="-1049.9209129588507"/>
    <n v="0.1315784447697301"/>
  </r>
  <r>
    <x v="83"/>
    <x v="0"/>
    <x v="83"/>
    <n v="2456.9306618818177"/>
    <x v="1"/>
    <n v="3343.0860223403779"/>
    <n v="2401.4515824905702"/>
    <n v="7.7838286595402248"/>
    <n v="7.8066681514806486"/>
    <n v="400.38870045481519"/>
    <n v="396.46332103859925"/>
    <n v="398.40657817533588"/>
    <n v="5.9874730370584066"/>
    <n v="5.992435826400536"/>
    <n v="485.76666000374502"/>
    <n v="482.21987925574854"/>
    <n v="485.76666000374496"/>
    <n v="6.1857283851552403"/>
    <n v="6.1857283851552403"/>
    <n v="8876.1742224322297"/>
    <n v="9.0911259123447774"/>
    <n v="2018"/>
    <x v="31"/>
    <s v="2018-84"/>
    <n v="19.957030081753871"/>
    <x v="0"/>
    <n v="1"/>
    <n v="0"/>
    <n v="0"/>
    <n v="0"/>
    <n v="0"/>
    <n v="0"/>
    <n v="3745.9493715808121"/>
    <n v="5130.2248508514176"/>
    <n v="0.57797703405664391"/>
    <n v="3472.0101439511168"/>
    <n v="5404.1640784811134"/>
    <n v="0.60883934261041084"/>
    <n v="4607.1601742161956"/>
    <n v="4269.0140482160341"/>
    <n v="0.48095203420266441"/>
    <n v="4922.4517972232334"/>
    <n v="3953.7224252089964"/>
    <n v="0.44543091720946482"/>
    <n v="4332.6657085947991"/>
    <n v="4543.5085138374307"/>
    <n v="0.51187689650738155"/>
    <n v="6074.5726389642969"/>
    <n v="2801.6015834679329"/>
    <n v="0.31563165765579626"/>
    <n v="8.3265076760428176"/>
    <n v="8867.8477147561862"/>
    <n v="0.99906192606551136"/>
    <n v="5.9489001204356136"/>
    <n v="8870.2253223117932"/>
    <n v="0.99932979006818023"/>
    <n v="6.5007596226284754"/>
    <n v="8869.6734628096019"/>
    <n v="0.99926761694174515"/>
    <n v="6.3888610389188063"/>
    <n v="8869.7853613933112"/>
    <n v="0.99928022356492596"/>
    <n v="6.3384625148880955"/>
    <n v="8869.8357599173414"/>
    <n v="0.99928590152062702"/>
    <n v="6.2917950539153509"/>
    <n v="8869.8824273783139"/>
    <n v="0.9992911591304714"/>
    <n v="7.9239619664861856"/>
    <n v="6.1295287171448711"/>
    <n v="6.2722051282109303"/>
    <x v="7"/>
    <n v="0"/>
    <n v="0"/>
    <n v="0"/>
    <n v="0"/>
    <n v="0"/>
    <n v="0"/>
    <n v="0"/>
    <n v="1"/>
    <n v="0"/>
    <n v="0"/>
    <n v="0"/>
    <n v="0"/>
    <n v="84"/>
    <n v="8793.9674251749111"/>
    <n v="82.206797257318613"/>
    <n v="9.2615123585071419E-3"/>
    <n v="7688.8731525265375"/>
    <n v="1187.3010699056922"/>
    <n v="0.13376270453379527"/>
    <n v="9231.0864310289708"/>
    <n v="-354.91220859674104"/>
    <n v="3.9984817749497574E-2"/>
    <n v="9054.142012270222"/>
    <n v="-177.96778983799231"/>
    <n v="2.0050055956340386E-2"/>
  </r>
  <r>
    <x v="84"/>
    <x v="0"/>
    <x v="84"/>
    <n v="2481.499968500636"/>
    <x v="1"/>
    <n v="3371.6592159637444"/>
    <n v="2425.4660982935898"/>
    <n v="7.7937789903843688"/>
    <n v="7.8166184823338165"/>
    <n v="404.39258745936337"/>
    <n v="400.42795424898134"/>
    <n v="402.39064395708931"/>
    <n v="5.9974233679115754"/>
    <n v="6.0023861572537038"/>
    <n v="485.76666000374502"/>
    <n v="484.70262577934602"/>
    <n v="485.76666000374496"/>
    <n v="6.1857283851552403"/>
    <n v="6.1857283851552403"/>
    <n v="9811.4113237045731"/>
    <n v="9.1913014080327713"/>
    <n v="2018"/>
    <x v="32"/>
    <s v="2018-85"/>
    <n v="19.976930743451184"/>
    <x v="0"/>
    <n v="1"/>
    <n v="0"/>
    <n v="0"/>
    <n v="0"/>
    <n v="0"/>
    <n v="0"/>
    <n v="3770.111539842057"/>
    <n v="6041.2997838625161"/>
    <n v="0.61574217862690261"/>
    <n v="3489.5874273506529"/>
    <n v="6321.8238963539206"/>
    <n v="0.64433379539192925"/>
    <n v="4607.1601742161956"/>
    <n v="5204.2511494883775"/>
    <n v="0.53042839381474094"/>
    <n v="4927.8713107211679"/>
    <n v="4883.5400129834052"/>
    <n v="0.49774082971984585"/>
    <n v="4339.7189371438753"/>
    <n v="5471.6923865606977"/>
    <n v="0.55768657597108129"/>
    <n v="6074.5726389642969"/>
    <n v="3736.8386847402762"/>
    <n v="0.38086658090788594"/>
    <n v="8.3276090233328173"/>
    <n v="9803.083714681241"/>
    <n v="0.99915123229996361"/>
    <n v="5.9496099864393903"/>
    <n v="9805.461713718134"/>
    <n v="0.99939360304138258"/>
    <n v="6.5007596226284754"/>
    <n v="9804.9105640819453"/>
    <n v="0.99933742869316655"/>
    <n v="6.386808423536916"/>
    <n v="9805.0245152810367"/>
    <n v="0.99934904284278592"/>
    <n v="6.3352196505147624"/>
    <n v="9805.0761040540583"/>
    <n v="0.99935430088072974"/>
    <n v="6.2937102115190466"/>
    <n v="9805.1176134930538"/>
    <n v="0.9993585316114193"/>
    <n v="7.9326168283919829"/>
    <n v="6.138125075337971"/>
    <n v="6.2722051282109303"/>
    <x v="7"/>
    <n v="0"/>
    <n v="0"/>
    <n v="0"/>
    <n v="0"/>
    <n v="0"/>
    <n v="0"/>
    <n v="0"/>
    <n v="1"/>
    <n v="0"/>
    <n v="0"/>
    <n v="0"/>
    <n v="0"/>
    <n v="85"/>
    <n v="8840.5477137706112"/>
    <n v="970.86360993396192"/>
    <n v="9.8952492959737126E-2"/>
    <n v="7726.650249605329"/>
    <n v="2084.7610740992441"/>
    <n v="0.21248330187344386"/>
    <n v="9252.8401709541213"/>
    <n v="558.5711527504518"/>
    <n v="5.6930765036925152E-2"/>
    <n v="9098.7111478065563"/>
    <n v="712.70017589801682"/>
    <n v="7.2639924306926007E-2"/>
  </r>
  <r>
    <x v="85"/>
    <x v="0"/>
    <x v="85"/>
    <n v="2506.3149681856421"/>
    <x v="1"/>
    <n v="3400.5181415233442"/>
    <n v="2449.7207592612053"/>
    <n v="7.803729321231283"/>
    <n v="7.8265688131869844"/>
    <n v="408.43651333395701"/>
    <n v="404.43223379146917"/>
    <n v="406.41455039666016"/>
    <n v="6.0073736987647433"/>
    <n v="6.0123364881068726"/>
    <n v="485.76666000374502"/>
    <n v="485.44744973642526"/>
    <n v="485.76666000374496"/>
    <n v="6.1857283851552403"/>
    <n v="6.1857283851552403"/>
    <n v="10065.887046686852"/>
    <n v="9.2169074660024197"/>
    <n v="2018"/>
    <x v="33"/>
    <s v="2018-86"/>
    <n v="19.996831405151266"/>
    <x v="0"/>
    <n v="1"/>
    <n v="0"/>
    <n v="0"/>
    <n v="0"/>
    <n v="0"/>
    <n v="0"/>
    <n v="3794.5153297859142"/>
    <n v="6271.3717169009378"/>
    <n v="0.62303219654795705"/>
    <n v="3507.3404835841848"/>
    <n v="6558.5465631026673"/>
    <n v="0.65156170863862295"/>
    <n v="4607.1601742161956"/>
    <n v="5458.7268724706564"/>
    <n v="0.54229963510939405"/>
    <n v="4933.3450193540812"/>
    <n v="5132.5420273327709"/>
    <n v="0.50989465742337403"/>
    <n v="4346.8426979784417"/>
    <n v="5719.0443487084103"/>
    <n v="0.56816098990409514"/>
    <n v="6074.5726389642969"/>
    <n v="3991.3144077225552"/>
    <n v="0.39651889487834863"/>
    <n v="8.3287103706228187"/>
    <n v="10057.55833631623"/>
    <n v="0.99917258058509961"/>
    <n v="5.9503198524431662"/>
    <n v="10059.936726834409"/>
    <n v="0.99940886284290242"/>
    <n v="6.5007596226284754"/>
    <n v="10059.386287064224"/>
    <n v="0.9993541791605175"/>
    <n v="6.3847558081550257"/>
    <n v="10059.502290878698"/>
    <n v="0.9993657036107656"/>
    <n v="6.3319767861409613"/>
    <n v="10059.555069900711"/>
    <n v="0.99937094696604756"/>
    <n v="6.2956253691230097"/>
    <n v="10059.591421317729"/>
    <n v="0.99937455831364663"/>
    <n v="7.941282861196882"/>
    <n v="6.1467330306627028"/>
    <n v="6.2722051282109303"/>
    <x v="7"/>
    <n v="0"/>
    <n v="0"/>
    <n v="0"/>
    <n v="0"/>
    <n v="0"/>
    <n v="0"/>
    <n v="0"/>
    <n v="1"/>
    <n v="0"/>
    <n v="0"/>
    <n v="0"/>
    <n v="0"/>
    <n v="86"/>
    <n v="8887.4043156553962"/>
    <n v="1178.4827310314558"/>
    <n v="0.11707688806416211"/>
    <n v="7764.6405493639895"/>
    <n v="2301.2464973228625"/>
    <n v="0.22861835093612629"/>
    <n v="9274.6451751810691"/>
    <n v="791.24187150578291"/>
    <n v="7.8606273628534021E-2"/>
    <n v="9143.5235004329261"/>
    <n v="922.36354625392596"/>
    <n v="9.1632614391149794E-2"/>
  </r>
  <r>
    <x v="86"/>
    <x v="0"/>
    <x v="86"/>
    <n v="2531.378117867499"/>
    <x v="1"/>
    <n v="3429.6656563385404"/>
    <n v="2474.2179668430936"/>
    <n v="7.8136796520801175"/>
    <n v="7.8365191440401532"/>
    <n v="412.52087846729654"/>
    <n v="408.47655612938286"/>
    <n v="410.4786959006268"/>
    <n v="6.0173240296179111"/>
    <n v="6.0222868189600405"/>
    <n v="485.76666000374502"/>
    <n v="485.67089692354909"/>
    <n v="485.76666000374496"/>
    <n v="6.1857283851552403"/>
    <n v="6.1857283851552403"/>
    <n v="8832.3898193732093"/>
    <n v="9.0861809047001536"/>
    <n v="2018"/>
    <x v="34"/>
    <s v="2018-87"/>
    <n v="20.016732066853269"/>
    <x v="0"/>
    <n v="1"/>
    <n v="0"/>
    <n v="0"/>
    <n v="0"/>
    <n v="0"/>
    <n v="0"/>
    <n v="3819.1631576292102"/>
    <n v="5013.2266617439991"/>
    <n v="0.56759572032790584"/>
    <n v="3525.2710703800512"/>
    <n v="5307.1187489931581"/>
    <n v="0.60087007678854665"/>
    <n v="4607.1601742161956"/>
    <n v="4225.2296451570137"/>
    <n v="0.47837898140424889"/>
    <n v="4938.873465073324"/>
    <n v="3893.5163542998853"/>
    <n v="0.44082252186828735"/>
    <n v="4354.0376964213547"/>
    <n v="4478.3521229518547"/>
    <n v="0.50703741733963248"/>
    <n v="6074.5726389642969"/>
    <n v="2757.8171804089125"/>
    <n v="0.31223906969774362"/>
    <n v="8.3298117179128184"/>
    <n v="8824.0600076552964"/>
    <n v="0.99905690171196448"/>
    <n v="5.951029718446943"/>
    <n v="8826.4387896547632"/>
    <n v="0.99932622655474368"/>
    <n v="6.5007596226284754"/>
    <n v="8825.8890597505815"/>
    <n v="0.9992639863326267"/>
    <n v="6.3827031927731372"/>
    <n v="8826.0071161804353"/>
    <n v="0.99927735263917206"/>
    <n v="6.3287339217668377"/>
    <n v="8826.0610854514416"/>
    <n v="0.99928346302063276"/>
    <n v="6.2975405267271576"/>
    <n v="8826.0922788464813"/>
    <n v="0.99928699472560478"/>
    <n v="7.9499599827436134"/>
    <n v="6.155352499165021"/>
    <n v="6.2722051282109303"/>
    <x v="7"/>
    <n v="0"/>
    <n v="0"/>
    <n v="0"/>
    <n v="0"/>
    <n v="0"/>
    <n v="0"/>
    <n v="0"/>
    <n v="1"/>
    <n v="0"/>
    <n v="0"/>
    <n v="0"/>
    <n v="0"/>
    <n v="87"/>
    <n v="8934.538789388962"/>
    <n v="-102.14897001575264"/>
    <n v="1.1565269661411031E-2"/>
    <n v="7802.8451700218893"/>
    <n v="1029.54464935132"/>
    <n v="0.11656467506598137"/>
    <n v="9296.5015645179628"/>
    <n v="-464.11174514475351"/>
    <n v="5.2546564931583738E-2"/>
    <n v="9188.5803277134983"/>
    <n v="-356.19050834028894"/>
    <n v="4.0327761299553469E-2"/>
  </r>
  <r>
    <x v="87"/>
    <x v="0"/>
    <x v="87"/>
    <n v="2556.6918990461736"/>
    <x v="1"/>
    <n v="3459.1046463018884"/>
    <n v="2498.9601465040178"/>
    <n v="7.8236299829302816"/>
    <n v="7.846469474893321"/>
    <n v="416.6460872519695"/>
    <n v="412.56132169067621"/>
    <n v="414.58348285963302"/>
    <n v="6.027274360471079"/>
    <n v="6.0322371498132084"/>
    <n v="485.76666000374502"/>
    <n v="485.73793107968618"/>
    <n v="485.76666000374496"/>
    <n v="6.1857283851552403"/>
    <n v="6.1857283851552403"/>
    <n v="9347.9174520206689"/>
    <n v="9.1429088650699804"/>
    <n v="2018"/>
    <x v="35"/>
    <s v="2018-88"/>
    <n v="20.036632728556601"/>
    <x v="0"/>
    <n v="1"/>
    <n v="0"/>
    <n v="0"/>
    <n v="0"/>
    <n v="0"/>
    <n v="0"/>
    <n v="3844.057463750939"/>
    <n v="5503.8599882697299"/>
    <n v="0.58877926730942642"/>
    <n v="3543.3809630438764"/>
    <n v="5804.5364889767925"/>
    <n v="0.6209443460288655"/>
    <n v="4607.1601742161956"/>
    <n v="4740.7572778044732"/>
    <n v="0.50714582174446776"/>
    <n v="4944.457195249759"/>
    <n v="4403.4602567709098"/>
    <n v="0.47106323727955546"/>
    <n v="4361.3046448486966"/>
    <n v="4986.6128071719722"/>
    <n v="0.53344638875625217"/>
    <n v="6074.5726389642969"/>
    <n v="3273.344813056372"/>
    <n v="0.35016834817564607"/>
    <n v="8.3309130652028198"/>
    <n v="9339.5865389554656"/>
    <n v="0.99910879475477155"/>
    <n v="5.9517395844507188"/>
    <n v="9341.9657124362184"/>
    <n v="0.999363308499995"/>
    <n v="6.5007596226284754"/>
    <n v="9341.4166923980411"/>
    <n v="0.99930457669785877"/>
    <n v="6.380650577391247"/>
    <n v="9341.536801443277"/>
    <n v="0.99931742544688251"/>
    <n v="6.3254910573924885"/>
    <n v="9341.5919609632765"/>
    <n v="0.99932332617506958"/>
    <n v="6.2994556843314324"/>
    <n v="9341.6179963363375"/>
    <n v="0.99932611132729143"/>
    <n v="7.9586481112352416"/>
    <n v="6.1639833972354552"/>
    <n v="6.2722051282109303"/>
    <x v="8"/>
    <n v="0"/>
    <n v="0"/>
    <n v="0"/>
    <n v="0"/>
    <n v="0"/>
    <n v="0"/>
    <n v="0"/>
    <n v="0"/>
    <n v="1"/>
    <n v="0"/>
    <n v="0"/>
    <n v="0"/>
    <n v="88"/>
    <n v="8117.3279905042591"/>
    <n v="1230.5894615164098"/>
    <n v="0.13164316735064904"/>
    <n v="7188.8594280756597"/>
    <n v="2159.0580239450092"/>
    <n v="0.23096674045600413"/>
    <n v="10025.188546676416"/>
    <n v="-677.27109465574722"/>
    <n v="7.24515485007141E-2"/>
    <n v="9590.8323804180673"/>
    <n v="-242.9149283973984"/>
    <n v="2.5985994168667943E-2"/>
  </r>
  <r>
    <x v="88"/>
    <x v="0"/>
    <x v="88"/>
    <n v="2582.2588180366356"/>
    <x v="1"/>
    <n v="3055.6729346766861"/>
    <n v="2523.949747963803"/>
    <n v="7.8335803137813675"/>
    <n v="7.8564198057464889"/>
    <n v="420.81254812448913"/>
    <n v="416.68693490758267"/>
    <n v="418.72931768822934"/>
    <n v="6.0372246913242478"/>
    <n v="6.0421874806663762"/>
    <n v="52.601568515561155"/>
    <n v="182.54247728479865"/>
    <n v="182.55109596201632"/>
    <n v="5.2070301117101172"/>
    <n v="3.9627459389865405"/>
    <n v="7677.8818306519279"/>
    <n v="8.9460989848004626"/>
    <n v="2018"/>
    <x v="36"/>
    <s v="2018-89"/>
    <n v="19.077835116815734"/>
    <x v="0"/>
    <n v="1"/>
    <n v="0"/>
    <n v="0"/>
    <n v="0"/>
    <n v="0"/>
    <n v="0"/>
    <n v="3869.2007129338854"/>
    <n v="3808.6811177180425"/>
    <n v="0.49605883520020883"/>
    <n v="3561.6719546343402"/>
    <n v="4116.2098760175877"/>
    <n v="0.53611268925560951"/>
    <n v="2104.6263353493555"/>
    <n v="5573.2554953025719"/>
    <n v="0.72588451062802406"/>
    <n v="4950.0967627279588"/>
    <n v="2727.7850679239691"/>
    <n v="0.35527833432314671"/>
    <n v="4368.6442627603119"/>
    <n v="3309.237567891616"/>
    <n v="0.43100918207419575"/>
    <n v="4189.326586220719"/>
    <n v="3488.5552444312088"/>
    <n v="0.45436427928651724"/>
    <n v="8.3320144124928213"/>
    <n v="7669.5498162394351"/>
    <n v="0.99891480298912272"/>
    <n v="5.9524494504544956"/>
    <n v="7671.929381201473"/>
    <n v="0.99922472765513382"/>
    <n v="5.7969246003102768"/>
    <n v="7672.0849060516175"/>
    <n v="0.99924498387339489"/>
    <n v="5.9985708793321226"/>
    <n v="7671.8832597725959"/>
    <n v="0.99921872060398431"/>
    <n v="5.8925930805272921"/>
    <n v="7671.9892375714007"/>
    <n v="0.99923252360344983"/>
    <n v="6.2071849566309893"/>
    <n v="7671.6746456952969"/>
    <n v="0.99919154981887703"/>
    <n v="7.967347165237844"/>
    <n v="6.172625641612342"/>
    <n v="5.4224290453200998"/>
    <x v="8"/>
    <n v="0"/>
    <n v="0"/>
    <n v="0"/>
    <n v="0"/>
    <n v="0"/>
    <n v="0"/>
    <n v="0"/>
    <n v="0"/>
    <n v="1"/>
    <n v="0"/>
    <n v="0"/>
    <n v="0"/>
    <n v="89"/>
    <n v="8160.4316875552113"/>
    <n v="-482.5498569032834"/>
    <n v="6.2849346674864123E-2"/>
    <n v="7224.2814376257693"/>
    <n v="453.6003930261586"/>
    <n v="5.9078845315810681E-2"/>
    <n v="7613.5345532561969"/>
    <n v="64.347277395730998"/>
    <n v="8.3808632139715129E-3"/>
    <n v="7616.6072730622755"/>
    <n v="61.274557589652431"/>
    <n v="7.9806591116093825E-3"/>
  </r>
  <r>
    <x v="89"/>
    <x v="0"/>
    <x v="89"/>
    <n v="2608.081406217002"/>
    <x v="1"/>
    <n v="3086.2296640234526"/>
    <n v="2549.1892454397625"/>
    <n v="7.8435306446330921"/>
    <n v="7.8663701365996568"/>
    <n v="425.02067360573403"/>
    <n v="420.85380425665835"/>
    <n v="422.91661086511158"/>
    <n v="6.0471750221774156"/>
    <n v="6.0521378115195441"/>
    <n v="53.127584200716768"/>
    <n v="91.952052125941321"/>
    <n v="52.96977949517008"/>
    <n v="3.9697215527229659"/>
    <n v="3.9726962698397088"/>
    <n v="7340.9358877957739"/>
    <n v="8.9012216186297586"/>
    <n v="2018"/>
    <x v="37"/>
    <s v="2018-90"/>
    <n v="17.860427219533474"/>
    <x v="0"/>
    <n v="1"/>
    <n v="0"/>
    <n v="0"/>
    <n v="0"/>
    <n v="0"/>
    <n v="0"/>
    <n v="3894.5953946086611"/>
    <n v="3446.3404931871128"/>
    <n v="0.46946881785422162"/>
    <n v="3580.145856140708"/>
    <n v="3760.7900316550658"/>
    <n v="0.51230389273761923"/>
    <n v="2107.6652968856006"/>
    <n v="5233.2705909101733"/>
    <n v="0.71288874755198839"/>
    <n v="4955.7927258809395"/>
    <n v="2385.1431619148343"/>
    <n v="0.3249099567645195"/>
    <n v="4376.0572768510428"/>
    <n v="2964.878610944731"/>
    <n v="0.40388291850822583"/>
    <n v="4191.6159419735432"/>
    <n v="3149.3199458222307"/>
    <n v="0.42900796219429471"/>
    <n v="8.3331157597828209"/>
    <n v="7332.6027720359907"/>
    <n v="0.99886484286375021"/>
    <n v="5.9531593164582723"/>
    <n v="7334.9827284793155"/>
    <n v="0.99918904627319316"/>
    <n v="5.8000750486416086"/>
    <n v="7335.1358127471321"/>
    <n v="0.99920989978154084"/>
    <n v="5.5160731923672763"/>
    <n v="7335.4198146034068"/>
    <n v="0.99924858719968701"/>
    <n v="5.3461634521401358"/>
    <n v="7335.5897243436339"/>
    <n v="0.99927173271448566"/>
    <n v="6.0900266416592377"/>
    <n v="7334.8458611541146"/>
    <n v="0.99917040187589923"/>
    <n v="7.9760570636831138"/>
    <n v="6.1812791493849586"/>
    <n v="4.5731338961128971"/>
    <x v="8"/>
    <n v="0"/>
    <n v="0"/>
    <n v="0"/>
    <n v="0"/>
    <n v="0"/>
    <n v="0"/>
    <n v="0"/>
    <n v="0"/>
    <n v="1"/>
    <n v="0"/>
    <n v="0"/>
    <n v="0"/>
    <n v="90"/>
    <n v="8203.7907798553661"/>
    <n v="-862.8548920595922"/>
    <n v="0.11754017542832366"/>
    <n v="7259.9030430091425"/>
    <n v="81.032844786631358"/>
    <n v="1.1038489645625101E-2"/>
    <n v="5782.9349934492402"/>
    <n v="1558.0008943465336"/>
    <n v="0.21223464121743565"/>
    <n v="6049.5877784913919"/>
    <n v="1291.348109304382"/>
    <n v="0.17591055541722334"/>
  </r>
  <r>
    <x v="90"/>
    <x v="0"/>
    <x v="90"/>
    <n v="2634.1622202791718"/>
    <x v="1"/>
    <n v="3117.0919606636871"/>
    <n v="2574.6811378915854"/>
    <n v="7.8534809754852608"/>
    <n v="7.8763204674528247"/>
    <n v="429.27088034179133"/>
    <n v="425.06234229922484"/>
    <n v="427.14577697376268"/>
    <n v="6.0571253530305835"/>
    <n v="6.062088142372712"/>
    <n v="53.658860042723937"/>
    <n v="65.146817667689149"/>
    <n v="53.499477290121781"/>
    <n v="3.9796718835761338"/>
    <n v="3.9826466006928767"/>
    <n v="7470.4265868878256"/>
    <n v="8.9187073831747625"/>
    <n v="2018"/>
    <x v="38"/>
    <s v="2018-91"/>
    <n v="17.890278212091978"/>
    <x v="0"/>
    <n v="1"/>
    <n v="0"/>
    <n v="0"/>
    <n v="0"/>
    <n v="0"/>
    <n v="0"/>
    <n v="3920.2440231001838"/>
    <n v="3550.1825637876418"/>
    <n v="0.47523157111522402"/>
    <n v="3598.8044966621401"/>
    <n v="3871.6220902256855"/>
    <n v="0.51825984034448569"/>
    <n v="2110.734648037208"/>
    <n v="5359.6919388506176"/>
    <n v="0.7174546026940426"/>
    <n v="4961.5456486654512"/>
    <n v="2508.8809382223744"/>
    <n v="0.33584172323251121"/>
    <n v="4383.5444210826818"/>
    <n v="3086.8821658051438"/>
    <n v="0.41321364046643244"/>
    <n v="4193.9281912838951"/>
    <n v="3276.4983956039305"/>
    <n v="0.43859588973873009"/>
    <n v="8.3342171070728224"/>
    <n v="7462.092369780753"/>
    <n v="0.99888437199534219"/>
    <n v="5.9538691824620482"/>
    <n v="7464.4727177053637"/>
    <n v="0.99920300813973428"/>
    <n v="5.8032254969729404"/>
    <n v="7464.6233613908526"/>
    <n v="0.99922317347885337"/>
    <n v="5.5178842756434943"/>
    <n v="7464.9087026121824"/>
    <n v="0.99926136958693523"/>
    <n v="5.347288849811104"/>
    <n v="7465.0792980380147"/>
    <n v="0.99928420568924448"/>
    <n v="6.0928993780659884"/>
    <n v="7464.3336875097593"/>
    <n v="0.9991843973958916"/>
    <n v="7.9847777258708934"/>
    <n v="6.1899438379965614"/>
    <n v="4.5785884140849902"/>
    <x v="8"/>
    <n v="0"/>
    <n v="0"/>
    <n v="0"/>
    <n v="0"/>
    <n v="0"/>
    <n v="0"/>
    <n v="0"/>
    <n v="0"/>
    <n v="1"/>
    <n v="0"/>
    <n v="0"/>
    <n v="0"/>
    <n v="91"/>
    <n v="8247.4067070508336"/>
    <n v="-776.980120163008"/>
    <n v="0.10400746344616678"/>
    <n v="7295.7252903338258"/>
    <n v="174.70129655399978"/>
    <n v="2.3385718944168115E-2"/>
    <n v="5806.8980076253038"/>
    <n v="1663.5285792625218"/>
    <n v="0.22268187230196002"/>
    <n v="6088.6530561931413"/>
    <n v="1381.7735306946843"/>
    <n v="0.18496581348111876"/>
  </r>
  <r>
    <x v="91"/>
    <x v="0"/>
    <x v="91"/>
    <n v="2660.5038424819636"/>
    <x v="1"/>
    <n v="3148.2628802703243"/>
    <n v="2600.4279492686987"/>
    <n v="7.863431306337735"/>
    <n v="7.8862707983059934"/>
    <n v="433.56358914520922"/>
    <n v="429.31296572221703"/>
    <n v="431.41723474350027"/>
    <n v="6.0670756838837514"/>
    <n v="6.0720384732258808"/>
    <n v="54.195448643151174"/>
    <n v="57.48085935051256"/>
    <n v="54.034472063023003"/>
    <n v="3.9896222144293021"/>
    <n v="3.992596931546045"/>
    <n v="6841.3162491089015"/>
    <n v="8.8307354261837823"/>
    <n v="2018"/>
    <x v="39"/>
    <s v="2018-92"/>
    <n v="17.920129204650788"/>
    <x v="0"/>
    <n v="1"/>
    <n v="0"/>
    <n v="0"/>
    <n v="0"/>
    <n v="0"/>
    <n v="0"/>
    <n v="3946.1491378766232"/>
    <n v="2895.1671112322783"/>
    <n v="0.42318860959093668"/>
    <n v="3617.6497235887864"/>
    <n v="3223.6665255201151"/>
    <n v="0.47120559964465986"/>
    <n v="2113.8346927003313"/>
    <n v="4727.4815564085702"/>
    <n v="0.69101929866556544"/>
    <n v="4967.3561006778073"/>
    <n v="1873.9601484310942"/>
    <n v="0.27391807076235986"/>
    <n v="4391.1064367566369"/>
    <n v="2450.2098123522646"/>
    <n v="0.35814888877142764"/>
    <n v="4196.2635630873501"/>
    <n v="2645.0526860215514"/>
    <n v="0.38662920843135645"/>
    <n v="8.335318454362822"/>
    <n v="6832.9809306545385"/>
    <n v="0.99878162064859244"/>
    <n v="5.954579048465825"/>
    <n v="6835.3616700604352"/>
    <n v="0.99912961499927122"/>
    <n v="5.8063759453042731"/>
    <n v="6835.5098731635971"/>
    <n v="0.9991512779509264"/>
    <n v="5.5196953589197122"/>
    <n v="6835.7965537499822"/>
    <n v="0.99919318225354103"/>
    <n v="5.3484142474820198"/>
    <n v="6835.9678348614198"/>
    <n v="0.99921821853387083"/>
    <n v="6.0957721144727683"/>
    <n v="6835.2204769944283"/>
    <n v="0.99910897670966936"/>
    <n v="7.9935090714716228"/>
    <n v="6.1986196252473302"/>
    <n v="4.5840674425477825"/>
    <x v="8"/>
    <n v="0"/>
    <n v="0"/>
    <n v="0"/>
    <n v="0"/>
    <n v="0"/>
    <n v="0"/>
    <n v="0"/>
    <n v="0"/>
    <n v="1"/>
    <n v="0"/>
    <n v="0"/>
    <n v="0"/>
    <n v="92"/>
    <n v="8291.2809166873067"/>
    <n v="-1449.9646675784052"/>
    <n v="0.2119423536029732"/>
    <n v="7331.7492310193165"/>
    <n v="-490.43298191041504"/>
    <n v="7.1686933340392667E-2"/>
    <n v="5831.0069945574596"/>
    <n v="1010.3092545514419"/>
    <n v="0.14767761316150779"/>
    <n v="6128.0274824936396"/>
    <n v="713.28876661526192"/>
    <n v="0.10426191987662747"/>
  </r>
  <r>
    <x v="92"/>
    <x v="0"/>
    <x v="92"/>
    <n v="2687.1088809067833"/>
    <x v="1"/>
    <n v="3179.7455090730273"/>
    <n v="2626.432228760124"/>
    <n v="7.8733816371904233"/>
    <n v="7.8962211291591613"/>
    <n v="437.89922503666128"/>
    <n v="433.60609537943913"/>
    <n v="435.73140709093525"/>
    <n v="6.0770260147369193"/>
    <n v="6.0819888040790486"/>
    <n v="54.737403129582688"/>
    <n v="55.560439995861643"/>
    <n v="54.574816783653233"/>
    <n v="3.99957254528247"/>
    <n v="4.0025472623992133"/>
    <n v="2441.5881557241955"/>
    <n v="7.8004039900479798"/>
    <n v="2018"/>
    <x v="40"/>
    <s v="2018-93"/>
    <n v="17.949980197209811"/>
    <x v="0"/>
    <n v="1"/>
    <n v="0"/>
    <n v="0"/>
    <n v="0"/>
    <n v="0"/>
    <n v="0"/>
    <n v="3972.3133038008255"/>
    <n v="-1530.7251480766299"/>
    <n v="0.62693830836618059"/>
    <n v="3636.683402784699"/>
    <n v="-1195.0952470605034"/>
    <n v="0.48947454314056016"/>
    <n v="2116.965737810086"/>
    <n v="324.62241791410952"/>
    <n v="0.13295543605625978"/>
    <n v="4973.2246572102868"/>
    <n v="-2531.6365014860912"/>
    <n v="1.0368810544689042"/>
    <n v="4398.7440725873312"/>
    <n v="-1957.1559168631356"/>
    <n v="0.80159133811108563"/>
    <n v="4198.6222886088399"/>
    <n v="-1757.0341328846444"/>
    <n v="0.71962756239841497"/>
    <n v="8.3364198016528235"/>
    <n v="2433.2517359225426"/>
    <n v="0.99658565684711875"/>
    <n v="5.9552889144696008"/>
    <n v="2435.6328668097258"/>
    <n v="0.99756089539486503"/>
    <n v="5.8095263936356059"/>
    <n v="2435.7786293305599"/>
    <n v="0.99762059527524516"/>
    <n v="5.5215064421959301"/>
    <n v="2436.0666492819996"/>
    <n v="0.9977385594580106"/>
    <n v="5.3495396451528991"/>
    <n v="2436.2386160790425"/>
    <n v="0.99780899181026439"/>
    <n v="6.0986448508795696"/>
    <n v="2435.4895108733158"/>
    <n v="0.99750218117802469"/>
    <n v="8.002251020528707"/>
    <n v="6.2073064292972164"/>
    <n v="4.5895709568141587"/>
    <x v="9"/>
    <n v="0"/>
    <n v="0"/>
    <n v="0"/>
    <n v="0"/>
    <n v="0"/>
    <n v="0"/>
    <n v="0"/>
    <n v="0"/>
    <n v="0"/>
    <n v="1"/>
    <n v="0"/>
    <n v="0"/>
    <n v="93"/>
    <n v="2857.7848179608445"/>
    <n v="-416.19666223664899"/>
    <n v="0.17046145201060806"/>
    <n v="2463.2342919969642"/>
    <n v="-21.646136272768672"/>
    <n v="8.8655968542525332E-3"/>
    <n v="2113.2076917681288"/>
    <n v="328.38046395606671"/>
    <n v="0.13449461703284937"/>
    <n v="2178.0316299170695"/>
    <n v="263.55652580712604"/>
    <n v="0.10794471016302623"/>
  </r>
  <r>
    <x v="93"/>
    <x v="0"/>
    <x v="93"/>
    <n v="2713.979969715851"/>
    <x v="1"/>
    <n v="3211.5429641637575"/>
    <n v="2652.6965510468422"/>
    <n v="7.8833319680432581"/>
    <n v="7.9061714600123292"/>
    <n v="442.27821728702793"/>
    <n v="437.94215633323353"/>
    <n v="440.0887211618446"/>
    <n v="6.0869763455900872"/>
    <n v="6.0919391349322165"/>
    <n v="55.284777160878505"/>
    <n v="55.367476011373441"/>
    <n v="55.120564951489754"/>
    <n v="4.0095228761356383"/>
    <n v="4.0124975932523812"/>
    <n v="1893.8593758198008"/>
    <n v="7.5463720237983294"/>
    <n v="2018"/>
    <x v="41"/>
    <s v="2018-94"/>
    <n v="17.979831189768984"/>
    <x v="0"/>
    <n v="1"/>
    <n v="0"/>
    <n v="0"/>
    <n v="0"/>
    <n v="0"/>
    <n v="0"/>
    <n v="3998.7391113842705"/>
    <n v="-2104.8797355644697"/>
    <n v="1.111423457538036"/>
    <n v="3655.907418772571"/>
    <n v="-1762.0480429527702"/>
    <n v="0.93040067570488272"/>
    <n v="2120.1280933709386"/>
    <n v="-226.2687175511378"/>
    <n v="0.11947493063110462"/>
    <n v="4979.1518993080917"/>
    <n v="-3085.292523488291"/>
    <n v="1.6291032813102877"/>
    <n v="4406.4580847763327"/>
    <n v="-2512.5987089565319"/>
    <n v="1.3267081711750091"/>
    <n v="4201.0046013855444"/>
    <n v="-2307.1452255657437"/>
    <n v="1.2182241485416743"/>
    <n v="8.3375211489428231"/>
    <n v="1885.5218546708579"/>
    <n v="0.99559760283398346"/>
    <n v="5.9559987804733776"/>
    <n v="1887.9033770393273"/>
    <n v="0.99685509977323672"/>
    <n v="5.8126768419669377"/>
    <n v="1888.0466989778338"/>
    <n v="0.99693077695409626"/>
    <n v="5.5233175254721489"/>
    <n v="1888.3360582943287"/>
    <n v="0.99708356512843976"/>
    <n v="5.3506650428237545"/>
    <n v="1888.5087107769771"/>
    <n v="0.997174729490933"/>
    <n v="6.1015175872863843"/>
    <n v="1887.7578582325143"/>
    <n v="0.99677826259690205"/>
    <n v="8.0110034934608016"/>
    <n v="6.2160041686687038"/>
    <n v="4.5950989310240065"/>
    <x v="9"/>
    <n v="0"/>
    <n v="0"/>
    <n v="0"/>
    <n v="0"/>
    <n v="0"/>
    <n v="0"/>
    <n v="0"/>
    <n v="0"/>
    <n v="0"/>
    <n v="1"/>
    <n v="0"/>
    <n v="0"/>
    <n v="94"/>
    <n v="2873.0056299853572"/>
    <n v="-979.14625416555646"/>
    <n v="0.51701106569314859"/>
    <n v="2475.4136022168013"/>
    <n v="-581.55422639700055"/>
    <n v="0.30707360526452043"/>
    <n v="2122.0151942917937"/>
    <n v="-228.15581847199292"/>
    <n v="0.12047136201611083"/>
    <n v="2192.1571716429194"/>
    <n v="-298.29779582311858"/>
    <n v="0.15750789083481634"/>
  </r>
  <r>
    <x v="94"/>
    <x v="0"/>
    <x v="94"/>
    <n v="2741.1197694130096"/>
    <x v="1"/>
    <n v="3243.6583938053955"/>
    <n v="2679.2235165566922"/>
    <n v="7.8932822988961959"/>
    <n v="7.9161217908654971"/>
    <n v="446.70099945989824"/>
    <n v="442.32157789656588"/>
    <n v="444.48960837346306"/>
    <n v="6.0969266764432559"/>
    <n v="6.1018894657853844"/>
    <n v="55.837624932487287"/>
    <n v="55.696580256153126"/>
    <n v="55.671770601004653"/>
    <n v="4.0194732069888062"/>
    <n v="4.0224479241055491"/>
    <n v="1906.6630829996811"/>
    <n v="7.5531099161583457"/>
    <n v="2018"/>
    <x v="42"/>
    <s v="2018-95"/>
    <n v="18.009682182328259"/>
    <x v="0"/>
    <n v="1"/>
    <n v="0"/>
    <n v="0"/>
    <n v="0"/>
    <n v="0"/>
    <n v="0"/>
    <n v="4025.4291770435502"/>
    <n v="-2118.7660940438691"/>
    <n v="1.1112430470466204"/>
    <n v="3675.3236749203215"/>
    <n v="-1768.6605919206404"/>
    <n v="0.92762093507263665"/>
    <n v="2123.3220724873991"/>
    <n v="-216.65898948771792"/>
    <n v="0.1136325507214712"/>
    <n v="4985.138413826875"/>
    <n v="-3078.4753308271938"/>
    <n v="1.6145879984123597"/>
    <n v="4414.2492370872242"/>
    <n v="-2507.586154087543"/>
    <n v="1.3151700352547091"/>
    <n v="4203.4107372900162"/>
    <n v="-2296.747654290335"/>
    <n v="1.2045901946540805"/>
    <n v="8.3386224962328246"/>
    <n v="1898.3244605034483"/>
    <n v="0.99562658837285822"/>
    <n v="5.9567086464771544"/>
    <n v="1900.706374353204"/>
    <n v="0.99687584623650149"/>
    <n v="5.8158272902982695"/>
    <n v="1900.8472557093828"/>
    <n v="0.9969497351985499"/>
    <n v="5.525128608748366"/>
    <n v="1901.1379543909327"/>
    <n v="0.99710219982858428"/>
    <n v="5.3517904404945913"/>
    <n v="1901.3112925591865"/>
    <n v="0.99719311162616375"/>
    <n v="6.1043903236932096"/>
    <n v="1900.5586926759879"/>
    <n v="0.99679839066580689"/>
    <n v="8.0197664110640119"/>
    <n v="6.2247127622494673"/>
    <n v="4.6006513381492589"/>
    <x v="9"/>
    <n v="0"/>
    <n v="0"/>
    <n v="0"/>
    <n v="0"/>
    <n v="0"/>
    <n v="0"/>
    <n v="0"/>
    <n v="0"/>
    <n v="0"/>
    <n v="1"/>
    <n v="0"/>
    <n v="0"/>
    <n v="95"/>
    <n v="2888.3164990518499"/>
    <n v="-981.65341605216872"/>
    <n v="0.51485415792902978"/>
    <n v="2487.6614070928567"/>
    <n v="-580.9983240931756"/>
    <n v="0.30471997348326108"/>
    <n v="2130.8764083168039"/>
    <n v="-224.21332531712278"/>
    <n v="0.11759462241455707"/>
    <n v="2206.394635900499"/>
    <n v="-299.73155290081786"/>
    <n v="0.15720215887814931"/>
  </r>
  <r>
    <x v="95"/>
    <x v="0"/>
    <x v="95"/>
    <n v="2768.53096710714"/>
    <x v="1"/>
    <n v="3276.0949777434494"/>
    <n v="2706.0157517218263"/>
    <n v="7.9032326297492039"/>
    <n v="7.9260721217186658"/>
    <n v="451.16800945449722"/>
    <n v="446.74479367553158"/>
    <n v="448.9345044571977"/>
    <n v="6.1068770072964238"/>
    <n v="6.1118397966385531"/>
    <n v="56.396001181812167"/>
    <n v="56.186174904114452"/>
    <n v="56.2284883070147"/>
    <n v="4.029423537841974"/>
    <n v="4.032398254958717"/>
    <n v="1924.5322034194699"/>
    <n v="7.5624382059792108"/>
    <n v="2018"/>
    <x v="43"/>
    <s v="2018-96"/>
    <n v="18.039533174887602"/>
    <x v="0"/>
    <n v="1"/>
    <n v="0"/>
    <n v="0"/>
    <n v="0"/>
    <n v="0"/>
    <n v="0"/>
    <n v="4052.3861433594229"/>
    <n v="-2127.8539399399533"/>
    <n v="1.1056473548009358"/>
    <n v="3694.9340936295498"/>
    <n v="-1770.40189021008"/>
    <n v="0.91991284274924878"/>
    <n v="2126.5479913950248"/>
    <n v="-202.01578797555499"/>
    <n v="0.10496877506991954"/>
    <n v="4991.1847934908455"/>
    <n v="-3066.6525900713759"/>
    <n v="1.5934535076225846"/>
    <n v="4422.1183009212255"/>
    <n v="-2497.5860975017558"/>
    <n v="1.2977626942610239"/>
    <n v="4205.8409345535329"/>
    <n v="-2281.3087311340632"/>
    <n v="1.1853835062259181"/>
    <n v="8.339723843522826"/>
    <n v="1916.1924795759471"/>
    <n v="0.99566662286621921"/>
    <n v="5.9574185124809302"/>
    <n v="1918.574784906989"/>
    <n v="0.99690448489149941"/>
    <n v="5.8189777386296022"/>
    <n v="1918.7132256808402"/>
    <n v="0.99697641965757156"/>
    <n v="5.5269396920245857"/>
    <n v="1919.0052637274453"/>
    <n v="0.99712816460945453"/>
    <n v="5.3529158381654174"/>
    <n v="1919.1792875813044"/>
    <n v="0.99721858858549906"/>
    <n v="6.1072630601000402"/>
    <n v="1918.4249403593699"/>
    <n v="0.99682662464714866"/>
    <n v="8.0285396945140146"/>
    <n v="6.2334321292949531"/>
    <n v="4.6062281499991409"/>
    <x v="9"/>
    <n v="0"/>
    <n v="0"/>
    <n v="0"/>
    <n v="0"/>
    <n v="0"/>
    <n v="0"/>
    <n v="0"/>
    <n v="0"/>
    <n v="0"/>
    <n v="1"/>
    <n v="0"/>
    <n v="0"/>
    <n v="96"/>
    <n v="2903.7179324503909"/>
    <n v="-979.18572903092104"/>
    <n v="0.50879155323622216"/>
    <n v="2499.9780653430344"/>
    <n v="-575.44586192356451"/>
    <n v="0.29900557699222907"/>
    <n v="2139.7916801457482"/>
    <n v="-215.25947672627831"/>
    <n v="0.11185028566620482"/>
    <n v="2220.7449547417091"/>
    <n v="-296.21275132223923"/>
    <n v="0.15391415679921303"/>
  </r>
  <r>
    <x v="96"/>
    <x v="0"/>
    <x v="96"/>
    <n v="2796.2162767782115"/>
    <x v="1"/>
    <n v="3308.8559275208836"/>
    <n v="2733.0759092387416"/>
    <n v="7.9131829606022608"/>
    <n v="7.9360224525718337"/>
    <n v="455.67968954904217"/>
    <n v="451.2122416122869"/>
    <n v="453.42384950176972"/>
    <n v="6.1168273381495917"/>
    <n v="6.121790127491721"/>
    <n v="56.959961193630292"/>
    <n v="56.727825306775536"/>
    <n v="56.790773190084849"/>
    <n v="4.0393738686951419"/>
    <n v="4.0423485858118848"/>
    <n v="2257.8640573062917"/>
    <n v="7.7221745379841504"/>
    <n v="2018"/>
    <x v="44"/>
    <s v="2018-97"/>
    <n v="18.069384167446994"/>
    <x v="0"/>
    <n v="1"/>
    <n v="0"/>
    <n v="0"/>
    <n v="0"/>
    <n v="0"/>
    <n v="0"/>
    <n v="4079.6126793384537"/>
    <n v="-1821.7486220321621"/>
    <n v="0.8068460172068862"/>
    <n v="3714.7406165258699"/>
    <n v="-1456.8765592195782"/>
    <n v="0.64524547193407267"/>
    <n v="2129.8061694917265"/>
    <n v="128.05788781456522"/>
    <n v="5.6716385293516129E-2"/>
    <n v="4997.2916369514551"/>
    <n v="-2739.4275796451634"/>
    <n v="1.2132827797052552"/>
    <n v="4430.0660553935659"/>
    <n v="-2172.2019980872742"/>
    <n v="0.96206057714510274"/>
    <n v="4208.2954337896845"/>
    <n v="-1950.4313764833928"/>
    <n v="0.86383915372226772"/>
    <n v="8.3408251908128257"/>
    <n v="2249.523232115479"/>
    <n v="0.99630587804264725"/>
    <n v="5.958128378484707"/>
    <n v="2251.9059289278071"/>
    <n v="0.99736116602804115"/>
    <n v="5.822128186960934"/>
    <n v="2252.0419291193307"/>
    <n v="0.99742140003153823"/>
    <n v="5.5287507753008027"/>
    <n v="2252.3353065309907"/>
    <n v="0.99755133584884781"/>
    <n v="5.3540412358362346"/>
    <n v="2252.5100160704555"/>
    <n v="0.99762871408554876"/>
    <n v="6.110135796506877"/>
    <n v="2251.753921509785"/>
    <n v="0.99729384248058039"/>
    <n v="8.0373232653680891"/>
    <n v="6.2421621894308572"/>
    <n v="4.6118293372256396"/>
    <x v="10"/>
    <n v="0"/>
    <n v="0"/>
    <n v="0"/>
    <n v="0"/>
    <n v="0"/>
    <n v="0"/>
    <n v="0"/>
    <n v="0"/>
    <n v="0"/>
    <n v="0"/>
    <n v="1"/>
    <n v="0"/>
    <n v="97"/>
    <n v="2800.1645394718416"/>
    <n v="-542.30048216554997"/>
    <n v="0.24018296425362864"/>
    <n v="2432.8087714779572"/>
    <n v="-174.94471417166551"/>
    <n v="7.7482394746289762E-2"/>
    <n v="2166.1892006450644"/>
    <n v="91.674856661227295"/>
    <n v="4.0602469561696511E-2"/>
    <n v="2235.2090677482165"/>
    <n v="22.654989558075158"/>
    <n v="1.0033814695249336E-2"/>
  </r>
  <r>
    <x v="97"/>
    <x v="0"/>
    <x v="97"/>
    <n v="2824.1784395459936"/>
    <x v="1"/>
    <n v="3341.9444867960929"/>
    <n v="2760.406668330917"/>
    <n v="7.9231332914553523"/>
    <n v="7.9459727834250016"/>
    <n v="460.2364864445326"/>
    <n v="455.72436402840975"/>
    <n v="457.95808799678741"/>
    <n v="6.1267776690027596"/>
    <n v="6.1317404583448889"/>
    <n v="57.529560805566589"/>
    <n v="57.289040155929271"/>
    <n v="57.358680921985695"/>
    <n v="4.0493241995483107"/>
    <n v="4.0522989166650536"/>
    <n v="2471.9118350234435"/>
    <n v="7.8127471524979635"/>
    <n v="2018"/>
    <x v="45"/>
    <s v="2018-98"/>
    <n v="18.099235160006423"/>
    <x v="0"/>
    <n v="1"/>
    <n v="0"/>
    <n v="0"/>
    <n v="0"/>
    <n v="0"/>
    <n v="0"/>
    <n v="4107.1114806772748"/>
    <n v="-1635.1996456538313"/>
    <n v="0.66151212291854378"/>
    <n v="3734.7452046511539"/>
    <n v="-1262.8333696277105"/>
    <n v="0.51087314350583779"/>
    <n v="2133.0969293693952"/>
    <n v="338.81490565404829"/>
    <n v="0.13706593449391166"/>
    <n v="5003.4595488466721"/>
    <n v="-2531.5477138232286"/>
    <n v="1.0241254068833809"/>
    <n v="4438.0932874106293"/>
    <n v="-1966.1814523871858"/>
    <n v="0.795409215057437"/>
    <n v="4210.7744780181984"/>
    <n v="-1738.8626429947549"/>
    <n v="0.70344848807209326"/>
    <n v="8.3419265381028271"/>
    <n v="2463.5699084853404"/>
    <n v="0.99662531388866304"/>
    <n v="5.9588382444884829"/>
    <n v="2465.9529967789549"/>
    <n v="0.99758938075377113"/>
    <n v="5.8252786352922667"/>
    <n v="2466.0865563881512"/>
    <n v="0.99764341164892834"/>
    <n v="5.5305618585770215"/>
    <n v="2466.3812731648663"/>
    <n v="0.99776263789823849"/>
    <n v="5.3551666335070474"/>
    <n v="2466.5566683899365"/>
    <n v="0.99783359318984122"/>
    <n v="6.1130085329137165"/>
    <n v="2465.7988264905298"/>
    <n v="0.99752701190782733"/>
    <n v="8.046117045567069"/>
    <n v="6.2509028626555212"/>
    <n v="4.6174548693291904"/>
    <x v="10"/>
    <n v="0"/>
    <n v="0"/>
    <n v="0"/>
    <n v="0"/>
    <n v="0"/>
    <n v="0"/>
    <n v="0"/>
    <n v="0"/>
    <n v="0"/>
    <n v="0"/>
    <n v="1"/>
    <n v="0"/>
    <n v="98"/>
    <n v="2815.1131125294892"/>
    <n v="-343.2012775060457"/>
    <n v="0.13884042005195174"/>
    <n v="2444.8698124249854"/>
    <n v="27.042022598458061"/>
    <n v="1.0939719700076437E-2"/>
    <n v="2175.2868277166381"/>
    <n v="296.6250073068054"/>
    <n v="0.11999821478422276"/>
    <n v="2249.7879220882282"/>
    <n v="222.12391293521523"/>
    <n v="8.9859156701318443E-2"/>
  </r>
  <r>
    <x v="98"/>
    <x v="0"/>
    <x v="98"/>
    <n v="2852.4202239414535"/>
    <x v="1"/>
    <n v="3375.3639316640538"/>
    <n v="2788.0107350140779"/>
    <n v="7.9330836223084669"/>
    <n v="7.9559231142781695"/>
    <n v="464.83885130897795"/>
    <n v="460.28160766869382"/>
    <n v="462.53766887675528"/>
    <n v="6.1367279998559283"/>
    <n v="6.1416907891980568"/>
    <n v="58.104856413622265"/>
    <n v="57.860111536314363"/>
    <n v="57.932267731205556"/>
    <n v="4.0592745304014786"/>
    <n v="4.0622492475182215"/>
    <n v="2233.2417786896685"/>
    <n v="7.7112095212540792"/>
    <n v="2018"/>
    <x v="46"/>
    <s v="2018-99"/>
    <n v="18.129086152565872"/>
    <x v="0"/>
    <n v="1"/>
    <n v="0"/>
    <n v="0"/>
    <n v="0"/>
    <n v="0"/>
    <n v="0"/>
    <n v="4134.8852700294847"/>
    <n v="-1901.6434913398161"/>
    <n v="0.85151706791710913"/>
    <n v="3754.9498386576906"/>
    <n v="-1521.7080599680221"/>
    <n v="0.68138975120771228"/>
    <n v="2136.4205968458405"/>
    <n v="96.821181843828072"/>
    <n v="4.3354545292734449E-2"/>
    <n v="5009.6891398608404"/>
    <n v="-2776.4473611711719"/>
    <n v="1.2432363515965672"/>
    <n v="4446.2007917478641"/>
    <n v="-2212.9590130581955"/>
    <n v="0.99091779232100263"/>
    <n v="4213.2783126889963"/>
    <n v="-1980.0365339993277"/>
    <n v="0.88661986932784931"/>
    <n v="8.3430278853928268"/>
    <n v="2224.8987508042756"/>
    <n v="0.99626416272299534"/>
    <n v="5.9595481104922596"/>
    <n v="2227.2822305791765"/>
    <n v="0.99733143622541898"/>
    <n v="5.8284290836235986"/>
    <n v="2227.4133496060449"/>
    <n v="0.99739014864434272"/>
    <n v="5.5323729418532395"/>
    <n v="2227.7094057478153"/>
    <n v="0.99752271653045133"/>
    <n v="5.3562920311778548"/>
    <n v="2227.8854866584907"/>
    <n v="0.99760156196149952"/>
    <n v="6.1158812693205586"/>
    <n v="2227.1258974203479"/>
    <n v="0.9972614334338179"/>
    <n v="8.0549209574372131"/>
    <n v="6.2596540693422416"/>
    <n v="4.6231047146645698"/>
    <x v="10"/>
    <n v="0"/>
    <n v="0"/>
    <n v="0"/>
    <n v="0"/>
    <n v="0"/>
    <n v="0"/>
    <n v="0"/>
    <n v="0"/>
    <n v="0"/>
    <n v="0"/>
    <n v="1"/>
    <n v="0"/>
    <n v="99"/>
    <n v="2830.1500326370397"/>
    <n v="-596.90825394737112"/>
    <n v="0.26728330969054359"/>
    <n v="2456.9985792251291"/>
    <n v="-223.75680053546057"/>
    <n v="0.10019371958317363"/>
    <n v="2184.4400085821549"/>
    <n v="48.801770107513676"/>
    <n v="2.1852434686291607E-2"/>
    <n v="2264.4824725736676"/>
    <n v="-31.240693883999029"/>
    <n v="1.3988943867210465E-2"/>
  </r>
  <r>
    <x v="99"/>
    <x v="0"/>
    <x v="99"/>
    <n v="2880.944426180868"/>
    <x v="1"/>
    <n v="3409.1175709806944"/>
    <n v="2815.8908423641146"/>
    <n v="7.9430339531615983"/>
    <n v="7.9658734451313382"/>
    <n v="469.48723982206775"/>
    <n v="464.88442374538079"/>
    <n v="467.16304556552285"/>
    <n v="6.1466783307090962"/>
    <n v="6.1516411200512255"/>
    <n v="58.68590497775849"/>
    <n v="58.43816694532525"/>
    <n v="58.51159040851762"/>
    <n v="4.0692248612546464"/>
    <n v="4.0721995783713894"/>
    <n v="2260.6398825823876"/>
    <n v="7.7234031860775092"/>
    <n v="2018"/>
    <x v="47"/>
    <s v="2018-100"/>
    <n v="18.158937145125343"/>
    <x v="0"/>
    <n v="1"/>
    <n v="0"/>
    <n v="0"/>
    <n v="0"/>
    <n v="0"/>
    <n v="0"/>
    <n v="4162.9367972752161"/>
    <n v="-1902.2969146928285"/>
    <n v="0.84148604532261251"/>
    <n v="3775.3565190042927"/>
    <n v="-1514.7166364219052"/>
    <n v="0.6700388894721282"/>
    <n v="2139.7775009970505"/>
    <n v="120.86238158533706"/>
    <n v="5.3463792493686713E-2"/>
    <n v="5015.9810267851508"/>
    <n v="-2755.3411442027632"/>
    <n v="1.2188324046797163"/>
    <n v="4454.3893711284709"/>
    <n v="-2193.7494885460833"/>
    <n v="0.97041085820361017"/>
    <n v="4215.8071857065024"/>
    <n v="-1955.1673031241148"/>
    <n v="0.86487340075177144"/>
    <n v="8.3441292326828282"/>
    <n v="2252.2957533497047"/>
    <n v="0.99630895247979467"/>
    <n v="5.9602579764960355"/>
    <n v="2254.6796246058916"/>
    <n v="0.99736346420214106"/>
    <n v="5.8315795319549313"/>
    <n v="2254.8083030504326"/>
    <n v="0.99742038545064804"/>
    <n v="5.5341840251294574"/>
    <n v="2255.1056985572582"/>
    <n v="0.99755193913556561"/>
    <n v="5.3574174288486596"/>
    <n v="2255.2824651535389"/>
    <n v="0.99763013230451869"/>
    <n v="6.1187540057274026"/>
    <n v="2254.52112857666"/>
    <n v="0.99729335306659372"/>
    <n v="8.063734923691996"/>
    <n v="6.2684157302414851"/>
    <n v="4.6287788404470014"/>
    <x v="10"/>
    <n v="0"/>
    <n v="0"/>
    <n v="0"/>
    <n v="0"/>
    <n v="0"/>
    <n v="0"/>
    <n v="0"/>
    <n v="0"/>
    <n v="0"/>
    <n v="0"/>
    <n v="1"/>
    <n v="0"/>
    <n v="100"/>
    <n v="2845.2757972114518"/>
    <n v="-584.63591462906425"/>
    <n v="0.25861523506398526"/>
    <n v="2469.1954263905604"/>
    <n v="-208.55554380817284"/>
    <n v="9.2255093531276838E-2"/>
    <n v="2193.6490991800301"/>
    <n v="66.990783402357465"/>
    <n v="2.9633549296596569E-2"/>
    <n v="2279.2936817177979"/>
    <n v="-18.653799135410281"/>
    <n v="8.251557127312804E-3"/>
  </r>
  <r>
    <x v="100"/>
    <x v="0"/>
    <x v="100"/>
    <n v="2909.753870442677"/>
    <x v="1"/>
    <n v="3443.2087466905014"/>
    <n v="2844.049750787683"/>
    <n v="7.9529842840147404"/>
    <n v="7.9758237759845061"/>
    <n v="474.18211222028839"/>
    <n v="469.53326798283456"/>
    <n v="471.8346760211781"/>
    <n v="6.1566286615622641"/>
    <n v="6.1615914509043934"/>
    <n v="59.27276402753607"/>
    <n v="59.022384902872815"/>
    <n v="59.096706312602791"/>
    <n v="4.0791751921078143"/>
    <n v="4.0821499092245572"/>
    <n v="2298.5526048471575"/>
    <n v="7.7400349015831083"/>
    <n v="2018"/>
    <x v="48"/>
    <s v="2018-101"/>
    <n v="18.188788137684821"/>
    <x v="0"/>
    <n v="1"/>
    <n v="0"/>
    <n v="0"/>
    <n v="0"/>
    <n v="0"/>
    <n v="0"/>
    <n v="4191.2688397934053"/>
    <n v="-1892.7162349462478"/>
    <n v="0.82343829371357991"/>
    <n v="3795.96726615436"/>
    <n v="-1497.4146613072026"/>
    <n v="0.65145981786515317"/>
    <n v="2143.1679741897724"/>
    <n v="155.38463065738506"/>
    <n v="6.7601076577369607E-2"/>
    <n v="5022.335832578704"/>
    <n v="-2723.7832277315465"/>
    <n v="1.184999299988901"/>
    <n v="4462.6598363028843"/>
    <n v="-2164.1072314557268"/>
    <n v="0.94150868111179442"/>
    <n v="4218.3613474541844"/>
    <n v="-1919.8087426070269"/>
    <n v="0.83522506231032501"/>
    <n v="8.3452305799728279"/>
    <n v="2290.2073742671846"/>
    <n v="0.99636935410467675"/>
    <n v="5.9609678424998123"/>
    <n v="2292.5916370046575"/>
    <n v="0.99740664284561964"/>
    <n v="5.8347299802862631"/>
    <n v="2292.7178748668712"/>
    <n v="0.99746156343431858"/>
    <n v="5.5359951084056744"/>
    <n v="2293.0166097387519"/>
    <n v="0.99759152994944233"/>
    <n v="5.3585428265194635"/>
    <n v="2293.1940620206378"/>
    <n v="0.99766873169871351"/>
    <n v="6.1216267421342465"/>
    <n v="2292.4309781050233"/>
    <n v="0.99733674716461784"/>
    <n v="8.0725588674338074"/>
    <n v="6.2771877664830251"/>
    <n v="4.6344772127584708"/>
    <x v="11"/>
    <n v="0"/>
    <n v="0"/>
    <n v="0"/>
    <n v="0"/>
    <n v="0"/>
    <n v="0"/>
    <n v="0"/>
    <n v="0"/>
    <n v="0"/>
    <n v="0"/>
    <n v="0"/>
    <n v="1"/>
    <n v="101"/>
    <n v="2871.2895713898852"/>
    <n v="-572.73696654272771"/>
    <n v="0.24917287745990566"/>
    <n v="2495.2163152798025"/>
    <n v="-196.66371043264508"/>
    <n v="8.5559804034035694E-2"/>
    <n v="2219.3442445332976"/>
    <n v="79.208360313859885"/>
    <n v="3.4460103348005325E-2"/>
    <n v="2294.2225197933294"/>
    <n v="4.3300850538280429"/>
    <n v="1.8838311747561558E-3"/>
  </r>
  <r>
    <x v="101"/>
    <x v="0"/>
    <x v="101"/>
    <n v="2938.8514091471034"/>
    <x v="1"/>
    <n v="3477.6408341574061"/>
    <n v="2872.490248295509"/>
    <n v="7.9629346148678914"/>
    <n v="7.985774106837674"/>
    <n v="478.9239333424913"/>
    <n v="474.22860066266293"/>
    <n v="476.55302278138981"/>
    <n v="6.1665789924154319"/>
    <n v="6.1715417817575613"/>
    <n v="59.86549166781144"/>
    <n v="59.612559638329849"/>
    <n v="59.687673375728821"/>
    <n v="4.0891255229609831"/>
    <n v="4.092100240077726"/>
    <n v="2025.4923970201394"/>
    <n v="7.613568109004567"/>
    <n v="2018"/>
    <x v="49"/>
    <s v="2018-102"/>
    <n v="18.218639130244306"/>
    <x v="0"/>
    <n v="1"/>
    <n v="0"/>
    <n v="0"/>
    <n v="0"/>
    <n v="0"/>
    <n v="0"/>
    <n v="4219.8842027367764"/>
    <n v="-2194.391805716637"/>
    <n v="1.0833868391433998"/>
    <n v="3816.7841207759284"/>
    <n v="-1791.291723755789"/>
    <n v="0.8843734621720124"/>
    <n v="2146.5923521144218"/>
    <n v="-121.09995509428245"/>
    <n v="5.9787908990644491E-2"/>
    <n v="5028.7541864301929"/>
    <n v="-3003.2617894100536"/>
    <n v="1.4827317020929762"/>
    <n v="4471.0130061290411"/>
    <n v="-2445.5206091089017"/>
    <n v="1.2073709151941023"/>
    <n v="4220.9410508193423"/>
    <n v="-2195.4486537992029"/>
    <n v="1.0839086125571735"/>
    <n v="8.3463319272628294"/>
    <n v="2017.1460650928766"/>
    <n v="0.99587935657544713"/>
    <n v="5.961677708503589"/>
    <n v="2019.5307193116357"/>
    <n v="0.9970566773208952"/>
    <n v="5.8378804286175949"/>
    <n v="2019.6545165915218"/>
    <n v="0.9971177969183167"/>
    <n v="5.5378061916818933"/>
    <n v="2019.9545908284574"/>
    <n v="0.99726594570296634"/>
    <n v="5.3596682241902656"/>
    <n v="2020.1327287959491"/>
    <n v="0.99735389368428373"/>
    <n v="6.1244994785410922"/>
    <n v="2019.3678975415983"/>
    <n v="0.99697629105517682"/>
    <n v="8.0813927121555924"/>
    <n v="6.2859700995779866"/>
    <n v="4.6401997965542403"/>
    <x v="11"/>
    <n v="0"/>
    <n v="0"/>
    <n v="0"/>
    <n v="0"/>
    <n v="0"/>
    <n v="0"/>
    <n v="0"/>
    <n v="0"/>
    <n v="0"/>
    <n v="0"/>
    <n v="0"/>
    <n v="1"/>
    <n v="102"/>
    <n v="2886.6523060262475"/>
    <n v="-861.15990900610814"/>
    <n v="0.42516077091823595"/>
    <n v="2507.618766098637"/>
    <n v="-482.12636907849765"/>
    <n v="0.23802921688957784"/>
    <n v="2228.735754573991"/>
    <n v="-203.24335755385164"/>
    <n v="0.10034269091943217"/>
    <n v="2309.2699648909511"/>
    <n v="-283.77756787081171"/>
    <n v="0.14010300324419836"/>
  </r>
  <r>
    <x v="102"/>
    <x v="0"/>
    <x v="102"/>
    <n v="2968.2399232385746"/>
    <x v="1"/>
    <n v="3512.4172424989806"/>
    <n v="2901.2151507784288"/>
    <n v="7.9728849457210469"/>
    <n v="7.9957244376908418"/>
    <n v="483.71317267591621"/>
    <n v="478.9708866692896"/>
    <n v="481.31855300920375"/>
    <n v="6.1765293232686007"/>
    <n v="6.1814921126107292"/>
    <n v="60.464146584489555"/>
    <n v="60.208670500641638"/>
    <n v="60.284550109486119"/>
    <n v="4.099075853814151"/>
    <n v="4.1020505709308939"/>
    <n v="2014.0280606796712"/>
    <n v="7.6078920059916113"/>
    <n v="2018"/>
    <x v="50"/>
    <s v="2018-103"/>
    <n v="18.248490122803801"/>
    <x v="0"/>
    <n v="1"/>
    <n v="0"/>
    <n v="0"/>
    <n v="0"/>
    <n v="0"/>
    <n v="0"/>
    <n v="4248.7857193095806"/>
    <n v="-2234.7576586299092"/>
    <n v="1.1095960886839624"/>
    <n v="3837.809143943713"/>
    <n v="-1823.7810832640419"/>
    <n v="0.90553906316904698"/>
    <n v="2150.0509738183173"/>
    <n v="-136.02291313864612"/>
    <n v="6.7537744778363551E-2"/>
    <n v="5035.2367238201969"/>
    <n v="-3021.2086631405255"/>
    <n v="1.5000827059584079"/>
    <n v="4479.4497076534599"/>
    <n v="-2465.4216469737885"/>
    <n v="1.2241247751740789"/>
    <n v="4223.5465512181527"/>
    <n v="-2209.5184905384813"/>
    <n v="1.0970644022669864"/>
    <n v="8.347433274552829"/>
    <n v="2005.6806274051182"/>
    <n v="0.99585535403526804"/>
    <n v="5.9623875745073649"/>
    <n v="2008.0656731051638"/>
    <n v="0.99703957075330163"/>
    <n v="5.8410308769489276"/>
    <n v="2008.1870298027222"/>
    <n v="0.99709982646667905"/>
    <n v="5.5396172749581112"/>
    <n v="2008.4884434047131"/>
    <n v="0.99724948356822363"/>
    <n v="5.3607936218610668"/>
    <n v="2008.66726705781"/>
    <n v="0.99733827262562968"/>
    <n v="6.1273722149479379"/>
    <n v="2007.9006884647233"/>
    <n v="0.99695765300664174"/>
    <n v="8.0902363817423915"/>
    <n v="6.2947626514208146"/>
    <n v="4.6459465556695667"/>
    <x v="11"/>
    <n v="0"/>
    <n v="0"/>
    <n v="0"/>
    <n v="0"/>
    <n v="0"/>
    <n v="0"/>
    <n v="0"/>
    <n v="0"/>
    <n v="0"/>
    <n v="0"/>
    <n v="0"/>
    <n v="1"/>
    <n v="103"/>
    <n v="2902.1057350117894"/>
    <n v="-888.07767433211825"/>
    <n v="0.44094602834501717"/>
    <n v="2520.0907551041992"/>
    <n v="-506.06269442452799"/>
    <n v="0.2512689392489138"/>
    <n v="2238.1846775403951"/>
    <n v="-224.15661686072394"/>
    <n v="0.11129766324361842"/>
    <n v="2324.4370029783236"/>
    <n v="-310.40894229865239"/>
    <n v="0.15412344463259323"/>
  </r>
  <r>
    <x v="103"/>
    <x v="0"/>
    <x v="103"/>
    <n v="2997.9223224709604"/>
    <x v="1"/>
    <n v="3547.5414149239705"/>
    <n v="2930.2273022861882"/>
    <n v="7.9828352765742068"/>
    <n v="8.0056747685440097"/>
    <n v="488.55030440267535"/>
    <n v="483.76059553598247"/>
    <n v="486.13173853929578"/>
    <n v="6.1864796541217686"/>
    <n v="6.191442443463897"/>
    <n v="61.068788050334454"/>
    <n v="60.810752785426608"/>
    <n v="60.887395610580981"/>
    <n v="4.1090261846673188"/>
    <n v="4.1120009017840617"/>
    <n v="2419.5874225143953"/>
    <n v="7.7913523180519464"/>
    <n v="2018"/>
    <x v="51"/>
    <s v="2018-104"/>
    <n v="18.278341115363293"/>
    <x v="0"/>
    <n v="1"/>
    <n v="0"/>
    <n v="0"/>
    <n v="0"/>
    <n v="0"/>
    <n v="0"/>
    <n v="4277.9762510481132"/>
    <n v="-1858.388828533718"/>
    <n v="0.76806021193584773"/>
    <n v="3859.0444173431752"/>
    <n v="-1439.4569948287799"/>
    <n v="0.59491836560008238"/>
    <n v="2153.5441817392521"/>
    <n v="266.0432407751432"/>
    <n v="0.10995396913523194"/>
    <n v="5041.7840865840999"/>
    <n v="-2622.1966640697046"/>
    <n v="1.0837371031399896"/>
    <n v="4487.9707761931222"/>
    <n v="-2068.383353678727"/>
    <n v="0.85484960552873812"/>
    <n v="4226.1781066209505"/>
    <n v="-1806.5906841065553"/>
    <n v="0.74665237027442311"/>
    <n v="8.3485346218428305"/>
    <n v="2411.2388878925526"/>
    <n v="0.99654960405887427"/>
    <n v="5.9630974405111417"/>
    <n v="2413.6243250738839"/>
    <n v="0.99753548998270347"/>
    <n v="5.8441813252802595"/>
    <n v="2413.743241189115"/>
    <n v="0.997584637252244"/>
    <n v="5.5414283582343291"/>
    <n v="2414.0459941561608"/>
    <n v="0.99770976311635973"/>
    <n v="5.3619190195318662"/>
    <n v="2414.2255034948635"/>
    <n v="0.9977839531774555"/>
    <n v="6.1302449513547836"/>
    <n v="2413.4571775630407"/>
    <n v="0.99746640898596495"/>
    <n v="8.0990898004728162"/>
    <n v="6.3035653442911519"/>
    <n v="4.6517174528266239"/>
    <x v="11"/>
    <n v="0"/>
    <n v="0"/>
    <n v="0"/>
    <n v="0"/>
    <n v="0"/>
    <n v="0"/>
    <n v="0"/>
    <n v="0"/>
    <n v="0"/>
    <n v="0"/>
    <n v="0"/>
    <n v="1"/>
    <n v="104"/>
    <n v="2917.6503687647942"/>
    <n v="-498.06294625039891"/>
    <n v="0.20584622883054174"/>
    <n v="2532.63264614126"/>
    <n v="-113.04522362686475"/>
    <n v="4.6720867605349853E-2"/>
    <n v="2247.6913789977289"/>
    <n v="171.8960435166664"/>
    <n v="7.1043534908953557E-2"/>
    <n v="2339.7246279595511"/>
    <n v="79.862794554844186"/>
    <n v="3.3006781987588649E-2"/>
  </r>
  <r>
    <x v="104"/>
    <x v="0"/>
    <x v="104"/>
    <n v="3027.9015456956699"/>
    <x v="1"/>
    <n v="3583.0168290732099"/>
    <n v="2959.5295753090322"/>
    <n v="7.9927856074273684"/>
    <n v="8.0156250993971785"/>
    <n v="493.43580744670214"/>
    <n v="488.59820149134231"/>
    <n v="490.99305592468875"/>
    <n v="6.1964299849749365"/>
    <n v="6.2013927743170658"/>
    <n v="61.679475930837796"/>
    <n v="61.418858987214435"/>
    <n v="61.496269566686792"/>
    <n v="4.1189765155204876"/>
    <n v="4.1219512326372305"/>
    <n v="2382.4958143300873"/>
    <n v="7.7759038786873962"/>
    <n v="2018"/>
    <x v="52"/>
    <s v="2018-105"/>
    <n v="18.308192107922793"/>
    <x v="0"/>
    <n v="1"/>
    <n v="0"/>
    <n v="0"/>
    <n v="0"/>
    <n v="0"/>
    <n v="0"/>
    <n v="4307.4586881040314"/>
    <n v="-1924.962873773944"/>
    <n v="0.80796065294041541"/>
    <n v="3880.4920434766318"/>
    <n v="-1497.9962291465445"/>
    <n v="0.62875083353200034"/>
    <n v="2157.0723217393961"/>
    <n v="225.42349259069124"/>
    <n v="9.4616532476081622E-2"/>
    <n v="5048.3969229756431"/>
    <n v="-2665.9011086455557"/>
    <n v="1.1189531132062687"/>
    <n v="4496.5770554181818"/>
    <n v="-2114.0812410880944"/>
    <n v="0.88733891089018935"/>
    <n v="4228.8359775777762"/>
    <n v="-1846.3401632476889"/>
    <n v="0.77496050660086668"/>
    <n v="8.3496359691328319"/>
    <n v="2374.1461783609543"/>
    <n v="0.99649542470592722"/>
    <n v="5.9638073065149175"/>
    <n v="2376.5320070235725"/>
    <n v="0.99749682359538927"/>
    <n v="5.8473317736115922"/>
    <n v="2376.6484825564758"/>
    <n v="0.99754571162793171"/>
    <n v="5.5432394415105479"/>
    <n v="2376.9525748885767"/>
    <n v="0.99767334766836968"/>
    <n v="5.3630444172026657"/>
    <n v="2377.1327699128847"/>
    <n v="0.99774898055016703"/>
    <n v="6.1331176877616302"/>
    <n v="2376.3626966423258"/>
    <n v="0.99742575930212662"/>
    <n v="8.1079528930204479"/>
    <n v="6.3123781008556401"/>
    <n v="4.6575124496416134"/>
    <x v="11"/>
    <n v="0"/>
    <n v="0"/>
    <n v="0"/>
    <n v="0"/>
    <n v="0"/>
    <n v="0"/>
    <n v="0"/>
    <n v="0"/>
    <n v="0"/>
    <n v="0"/>
    <n v="0"/>
    <n v="1"/>
    <n v="105"/>
    <n v="2933.286720527025"/>
    <n v="-550.79090619693761"/>
    <n v="0.23118231850988985"/>
    <n v="2545.2448049241184"/>
    <n v="-162.74899059403106"/>
    <n v="6.8310294446327496E-2"/>
    <n v="2257.2562262696174"/>
    <n v="125.23958806046994"/>
    <n v="5.2566551138174794E-2"/>
    <n v="2355.1338417351153"/>
    <n v="27.36197259497203"/>
    <n v="1.1484583700167254E-2"/>
  </r>
  <r>
    <x v="105"/>
    <x v="0"/>
    <x v="105"/>
    <n v="3058.180561152627"/>
    <x v="2"/>
    <n v="3618.8469973639426"/>
    <n v="2989.1248710621103"/>
    <n v="8.0027359382805319"/>
    <n v="8.0255754302503473"/>
    <n v="498.37016552116921"/>
    <n v="493.48418350625576"/>
    <n v="495.90298648393571"/>
    <n v="6.2063803158281043"/>
    <n v="6.2113431051702337"/>
    <n v="62.296270690146173"/>
    <n v="62.033047179266646"/>
    <n v="62.111232262353653"/>
    <n v="4.1289268463736555"/>
    <n v="4.1319015634903984"/>
    <n v="2157.4321206117679"/>
    <n v="7.6766739604055241"/>
    <n v="2019"/>
    <x v="1"/>
    <s v="2019-106"/>
    <n v="18.338043100482292"/>
    <x v="0"/>
    <n v="1"/>
    <n v="0"/>
    <n v="0"/>
    <n v="0"/>
    <n v="0"/>
    <n v="0"/>
    <n v="4337.2359495305082"/>
    <n v="-2179.8038289187402"/>
    <n v="1.0103696000876397"/>
    <n v="3902.1541458714228"/>
    <n v="-1744.7220252596549"/>
    <n v="0.80870309132364093"/>
    <n v="2160.6357431395413"/>
    <n v="-3.2036225277734047"/>
    <n v="1.4849239042871837E-3"/>
    <n v="5055.0758877311009"/>
    <n v="-2897.643767119333"/>
    <n v="1.3430984638801375"/>
    <n v="4505.2693974354925"/>
    <n v="-2347.8372768237246"/>
    <n v="1.0882554562865991"/>
    <n v="4231.5204272441706"/>
    <n v="-2074.0883066324027"/>
    <n v="0.96136897509631403"/>
    <n v="8.3507373164228316"/>
    <n v="2149.0813832953449"/>
    <n v="0.99612931631236912"/>
    <n v="5.9645171725186943"/>
    <n v="2151.4676034392492"/>
    <n v="0.99723536276505076"/>
    <n v="5.850482221942924"/>
    <n v="2151.581638389825"/>
    <n v="0.99728821956155733"/>
    <n v="5.5450505247867667"/>
    <n v="2151.8870700869811"/>
    <n v="0.99742979143037214"/>
    <n v="5.364169814873466"/>
    <n v="2152.0679507968944"/>
    <n v="0.9975136321724215"/>
    <n v="6.1359904241684768"/>
    <n v="2151.2961301875994"/>
    <n v="0.997155882511646"/>
    <n v="8.1168255844551567"/>
    <n v="6.3212008441696375"/>
    <n v="4.663331506632078"/>
    <x v="0"/>
    <n v="1"/>
    <n v="0"/>
    <n v="0"/>
    <n v="0"/>
    <n v="0"/>
    <n v="0"/>
    <n v="0"/>
    <n v="0"/>
    <n v="0"/>
    <n v="0"/>
    <n v="0"/>
    <n v="0"/>
    <n v="106"/>
    <n v="2968.3741867380504"/>
    <n v="-810.9420661262825"/>
    <n v="0.37588300386309692"/>
    <n v="2486.5457502889008"/>
    <n v="-329.11362967713285"/>
    <n v="0.15254877617368948"/>
    <n v="2195.1187067702767"/>
    <n v="-37.686586158508817"/>
    <n v="1.7468260437237901E-2"/>
    <n v="2370.6656542622795"/>
    <n v="-213.23353365051162"/>
    <n v="9.8836728911798385E-2"/>
  </r>
  <r>
    <x v="106"/>
    <x v="0"/>
    <x v="106"/>
    <n v="3088.7623667641537"/>
    <x v="2"/>
    <n v="3655.0354673375823"/>
    <n v="3019.0161197727234"/>
    <n v="8.0126862691336989"/>
    <n v="8.0355257611035142"/>
    <n v="503.35386717638096"/>
    <n v="498.41902534131839"/>
    <n v="500.86201634877511"/>
    <n v="6.2163306466812731"/>
    <n v="6.2212934360234016"/>
    <n v="62.919233397047634"/>
    <n v="62.653377531713332"/>
    <n v="62.732344584977199"/>
    <n v="4.1388771772268234"/>
    <n v="4.1418518943435663"/>
    <n v="2220.0479960962539"/>
    <n v="7.7052840944957968"/>
    <n v="2019"/>
    <x v="2"/>
    <s v="2019-107"/>
    <n v="18.367894093041794"/>
    <x v="0"/>
    <n v="1"/>
    <n v="0"/>
    <n v="0"/>
    <n v="0"/>
    <n v="0"/>
    <n v="0"/>
    <n v="4367.3109835712512"/>
    <n v="-2147.2629874749973"/>
    <n v="0.96721466889488783"/>
    <n v="3924.0328692901621"/>
    <n v="-1703.9848731939082"/>
    <n v="0.76754415949123878"/>
    <n v="2164.2347987536882"/>
    <n v="55.813197342565672"/>
    <n v="2.5140536349082518E-2"/>
    <n v="5061.821642134114"/>
    <n v="-2841.7736460378601"/>
    <n v="1.2800505444183425"/>
    <n v="4514.0486628729759"/>
    <n v="-2294.000666776722"/>
    <n v="1.03331129363442"/>
    <n v="4234.2317214072282"/>
    <n v="-2014.1837253109743"/>
    <n v="0.90727035129543476"/>
    <n v="8.351838663712833"/>
    <n v="2211.696157432541"/>
    <n v="0.99623799184594264"/>
    <n v="5.965227038522471"/>
    <n v="2214.0827690577316"/>
    <n v="0.99731301888562252"/>
    <n v="5.8536326702742567"/>
    <n v="2214.1943634259796"/>
    <n v="0.99736328553230957"/>
    <n v="5.5468616080629847"/>
    <n v="2214.5011344881909"/>
    <n v="0.99750146770798798"/>
    <n v="5.3652952125442646"/>
    <n v="2214.6827008837095"/>
    <n v="0.99758325260445779"/>
    <n v="6.1388631605753243"/>
    <n v="2213.9091329356784"/>
    <n v="0.99723480610717874"/>
    <n v="8.1257078002443404"/>
    <n v="6.3300334976788584"/>
    <n v="4.6691745832243958"/>
    <x v="0"/>
    <n v="1"/>
    <n v="0"/>
    <n v="0"/>
    <n v="0"/>
    <n v="0"/>
    <n v="0"/>
    <n v="0"/>
    <n v="0"/>
    <n v="0"/>
    <n v="0"/>
    <n v="0"/>
    <n v="0"/>
    <n v="107"/>
    <n v="2984.2993851756069"/>
    <n v="-764.25138907935298"/>
    <n v="0.34424993983157903"/>
    <n v="2498.9436401252024"/>
    <n v="-278.89564402894848"/>
    <n v="0.12562595246560448"/>
    <n v="2204.4944511544772"/>
    <n v="15.553544941776636"/>
    <n v="7.0059498574472651E-3"/>
    <n v="2386.3210836159828"/>
    <n v="-166.27308751972896"/>
    <n v="7.4896167926146007E-2"/>
  </r>
  <r>
    <x v="107"/>
    <x v="0"/>
    <x v="107"/>
    <n v="3119.6499904317943"/>
    <x v="2"/>
    <n v="3691.5858220109571"/>
    <n v="3049.2062809704444"/>
    <n v="8.0226365999868641"/>
    <n v="8.045476091956683"/>
    <n v="508.38740584814479"/>
    <n v="503.40321559473159"/>
    <n v="505.87063651226288"/>
    <n v="6.226280977534441"/>
    <n v="6.2312437668765703"/>
    <n v="63.548425731018114"/>
    <n v="63.279911271226673"/>
    <n v="63.359668030826967"/>
    <n v="4.1488275080799912"/>
    <n v="4.1518022251967341"/>
    <n v="2106.6953971886282"/>
    <n v="7.6528758362857925"/>
    <n v="2019"/>
    <x v="3"/>
    <s v="2019-108"/>
    <n v="18.397745085601294"/>
    <x v="0"/>
    <n v="1"/>
    <n v="0"/>
    <n v="0"/>
    <n v="0"/>
    <n v="0"/>
    <n v="0"/>
    <n v="4397.6867679523994"/>
    <n v="-2290.9913707637711"/>
    <n v="1.0874810728789195"/>
    <n v="3946.1303799430889"/>
    <n v="-1839.4349827544606"/>
    <n v="0.87313760936164531"/>
    <n v="2167.8698449239764"/>
    <n v="-61.174447735348167"/>
    <n v="2.9038107652860058E-2"/>
    <n v="5068.6348540811568"/>
    <n v="-2961.9394568925286"/>
    <n v="1.4059647449959867"/>
    <n v="4522.9157209648338"/>
    <n v="-2416.2203237762055"/>
    <n v="1.1469243854620066"/>
    <n v="4236.9701285119172"/>
    <n v="-2130.274731323289"/>
    <n v="1.011192569256157"/>
    <n v="8.3529400110028327"/>
    <n v="2098.3424571776254"/>
    <n v="0.99603505090382327"/>
    <n v="5.9659369045262469"/>
    <n v="2100.7294602841021"/>
    <n v="0.99716810654616339"/>
    <n v="5.8567831186055885"/>
    <n v="2100.8386140700227"/>
    <n v="0.99721991934552023"/>
    <n v="5.5486726913392026"/>
    <n v="2101.1467244972891"/>
    <n v="0.99736617230058799"/>
    <n v="5.366420610215064"/>
    <n v="2101.3289765784134"/>
    <n v="0.99745268318458558"/>
    <n v="6.1417358969821709"/>
    <n v="2100.5536612916462"/>
    <n v="0.99708465879539199"/>
    <n v="8.1345994662541123"/>
    <n v="6.3388759852209322"/>
    <n v="4.6750416377614705"/>
    <x v="0"/>
    <n v="1"/>
    <n v="0"/>
    <n v="0"/>
    <n v="0"/>
    <n v="0"/>
    <n v="0"/>
    <n v="0"/>
    <n v="0"/>
    <n v="0"/>
    <n v="0"/>
    <n v="0"/>
    <n v="0"/>
    <n v="108"/>
    <n v="3000.3184707663545"/>
    <n v="-893.62307357772625"/>
    <n v="0.42418238287806609"/>
    <n v="2511.4109143454589"/>
    <n v="-404.71551715683063"/>
    <n v="0.19210917615186368"/>
    <n v="2213.9275780405419"/>
    <n v="-107.23218085191365"/>
    <n v="5.0900657491830252E-2"/>
    <n v="2402.1011560502002"/>
    <n v="-295.40575886157194"/>
    <n v="0.14022234028506878"/>
  </r>
  <r>
    <x v="108"/>
    <x v="0"/>
    <x v="108"/>
    <n v="3150.8464903361123"/>
    <x v="2"/>
    <n v="3728.5016802310665"/>
    <n v="3079.6983437801446"/>
    <n v="8.0325869308400311"/>
    <n v="8.05542642280985"/>
    <n v="513.47127990662625"/>
    <n v="508.43724775067892"/>
    <n v="510.92934287738552"/>
    <n v="6.2362313083876089"/>
    <n v="6.2411940977297382"/>
    <n v="64.183909988328296"/>
    <n v="63.912710373197804"/>
    <n v="63.99326471113524"/>
    <n v="4.15877783893316"/>
    <n v="4.1617525560499029"/>
    <n v="2511.5403853023877"/>
    <n v="7.8286515432130699"/>
    <n v="2019"/>
    <x v="4"/>
    <s v="2019-109"/>
    <n v="18.4275960781608"/>
    <x v="0"/>
    <n v="1"/>
    <n v="0"/>
    <n v="0"/>
    <n v="0"/>
    <n v="0"/>
    <n v="0"/>
    <n v="4428.36631017736"/>
    <n v="-1916.8259248749723"/>
    <n v="0.76320728748472333"/>
    <n v="3968.4488657025449"/>
    <n v="-1456.9084804001573"/>
    <n v="0.58008562750017123"/>
    <n v="2171.5412415559676"/>
    <n v="339.99914374642003"/>
    <n v="0.13537474680323899"/>
    <n v="5075.5161981476704"/>
    <n v="-2563.9758128452827"/>
    <n v="1.0208777958936073"/>
    <n v="4531.8714496376106"/>
    <n v="-2020.3310643352229"/>
    <n v="0.8044191031759883"/>
    <n v="4239.7359196876523"/>
    <n v="-1728.1955343852646"/>
    <n v="0.68810182965749567"/>
    <n v="8.3540413582928341"/>
    <n v="2503.1863439440949"/>
    <n v="0.99667373799474579"/>
    <n v="5.9666467705300237"/>
    <n v="2505.5737385318575"/>
    <n v="0.99762430785288303"/>
    <n v="5.8599335669369212"/>
    <n v="2505.6804517354508"/>
    <n v="0.99766679699787852"/>
    <n v="5.5504837746154205"/>
    <n v="2505.9899015277724"/>
    <n v="0.99779000815312513"/>
    <n v="5.3675460078858634"/>
    <n v="2506.172839294502"/>
    <n v="0.99786284702436134"/>
    <n v="6.1446086333890175"/>
    <n v="2505.3957766689987"/>
    <n v="0.99755345019759689"/>
    <n v="8.1435005087503818"/>
    <n v="6.3477282310268848"/>
    <n v="4.6809326275106029"/>
    <x v="0"/>
    <n v="1"/>
    <n v="0"/>
    <n v="0"/>
    <n v="0"/>
    <n v="0"/>
    <n v="0"/>
    <n v="0"/>
    <n v="0"/>
    <n v="0"/>
    <n v="0"/>
    <n v="0"/>
    <n v="0"/>
    <n v="109"/>
    <n v="3016.4319716637115"/>
    <n v="-504.89158636132379"/>
    <n v="0.2010286552889872"/>
    <n v="2523.947935836688"/>
    <n v="-12.407550534300299"/>
    <n v="4.9402154179600975E-3"/>
    <n v="2223.4184499974222"/>
    <n v="288.12193530496552"/>
    <n v="0.11471921255619222"/>
    <n v="2418.0069060597934"/>
    <n v="93.53347924259424"/>
    <n v="3.7241479288947554E-2"/>
  </r>
  <r>
    <x v="109"/>
    <x v="0"/>
    <x v="109"/>
    <n v="3182.3549552394743"/>
    <x v="2"/>
    <n v="3765.786697033378"/>
    <n v="3110.4953272179432"/>
    <n v="8.042537261693198"/>
    <n v="8.0653767536630188"/>
    <n v="518.60599270569242"/>
    <n v="513.52162022818561"/>
    <n v="516.03863630615933"/>
    <n v="6.2461816392407767"/>
    <n v="6.2511444285829061"/>
    <n v="64.82574908821158"/>
    <n v="64.551837473707451"/>
    <n v="64.633197358246591"/>
    <n v="4.1687281697863279"/>
    <n v="4.1717028869030708"/>
    <n v="2432.6237374497955"/>
    <n v="7.7967256811938652"/>
    <n v="2019"/>
    <x v="5"/>
    <s v="2019-110"/>
    <n v="18.457447070720303"/>
    <x v="0"/>
    <n v="1"/>
    <n v="0"/>
    <n v="0"/>
    <n v="0"/>
    <n v="0"/>
    <n v="0"/>
    <n v="4459.3526478245712"/>
    <n v="-2026.7289103747758"/>
    <n v="0.83314524937566647"/>
    <n v="3990.9905363195949"/>
    <n v="-1558.3667988697994"/>
    <n v="0.640611523631472"/>
    <n v="2175.2493521542792"/>
    <n v="257.37438529551628"/>
    <n v="0.1058011485020412"/>
    <n v="5082.4663556548494"/>
    <n v="-2649.8426182050539"/>
    <n v="1.0892940726554681"/>
    <n v="4540.9167355971149"/>
    <n v="-2108.2929981473194"/>
    <n v="0.86667451512970795"/>
    <n v="4242.5293687751455"/>
    <n v="-1809.90563132535"/>
    <n v="0.7440138001870924"/>
    <n v="8.3551427055828338"/>
    <n v="2424.2685947442128"/>
    <n v="0.99656537812364621"/>
    <n v="5.9673566365337996"/>
    <n v="2426.6563808132619"/>
    <n v="0.99754694630958862"/>
    <n v="5.8630840152682531"/>
    <n v="2426.7606534345273"/>
    <n v="0.99758981057160334"/>
    <n v="5.5522948578916385"/>
    <n v="2427.0714425919041"/>
    <n v="0.9977175693994863"/>
    <n v="5.368671405556662"/>
    <n v="2427.2550660442389"/>
    <n v="0.99779305310438815"/>
    <n v="6.1474813697958641"/>
    <n v="2426.4762560799995"/>
    <n v="0.9974729008538572"/>
    <n v="8.1524108543999017"/>
    <n v="6.3565901597225452"/>
    <n v="4.6868475086715424"/>
    <x v="1"/>
    <n v="0"/>
    <n v="1"/>
    <n v="0"/>
    <n v="0"/>
    <n v="0"/>
    <n v="0"/>
    <n v="0"/>
    <n v="0"/>
    <n v="0"/>
    <n v="0"/>
    <n v="0"/>
    <n v="0"/>
    <n v="110"/>
    <n v="3032.640418950743"/>
    <n v="-600.01668150094747"/>
    <n v="0.24665412585752614"/>
    <n v="2536.5550693580371"/>
    <n v="-103.93133190824165"/>
    <n v="4.2723965201949599E-2"/>
    <n v="2232.9674313284918"/>
    <n v="199.65630612130371"/>
    <n v="8.2074470888214873E-2"/>
    <n v="2434.0393764429014"/>
    <n v="-1.4156389931058584"/>
    <n v="5.8193915125975143E-4"/>
  </r>
  <r>
    <x v="110"/>
    <x v="0"/>
    <x v="110"/>
    <n v="596.69155410740143"/>
    <x v="2"/>
    <n v="1185.9576133192443"/>
    <n v="2356.3541952847804"/>
    <n v="7.7648708710291263"/>
    <n v="6.3914003200913472"/>
    <n v="523.79205263274935"/>
    <n v="518.65683643046748"/>
    <n v="521.19902266922088"/>
    <n v="6.2561319700939455"/>
    <n v="6.261094759436074"/>
    <n v="65.474006579093697"/>
    <n v="65.197355847477823"/>
    <n v="65.279529331829053"/>
    <n v="4.1786785006394958"/>
    <n v="4.1816532177562387"/>
    <n v="2097.5896789666444"/>
    <n v="7.6485441925962263"/>
    <n v="2019"/>
    <x v="6"/>
    <s v="2019-111"/>
    <n v="18.199681341762567"/>
    <x v="0"/>
    <n v="1"/>
    <n v="0"/>
    <n v="0"/>
    <n v="0"/>
    <n v="0"/>
    <n v="0"/>
    <n v="1916.5363146503701"/>
    <n v="181.05336431627438"/>
    <n v="8.631495765438188E-2"/>
    <n v="4013.7576236428158"/>
    <n v="-1916.1679446761714"/>
    <n v="0.91350942650525979"/>
    <n v="2178.9945438585733"/>
    <n v="-81.40486489192881"/>
    <n v="3.8808764987836926E-2"/>
    <n v="4512.1190552220123"/>
    <n v="-2414.5293762553679"/>
    <n v="1.1510970903732043"/>
    <n v="4550.052474416214"/>
    <n v="-2452.4627954495695"/>
    <n v="1.1691813799626196"/>
    <n v="4245.3507523535136"/>
    <n v="-2147.7610733868692"/>
    <n v="1.0239185932898665"/>
    <n v="8.1698594787389602"/>
    <n v="2089.4198194879054"/>
    <n v="0.99610512029084552"/>
    <n v="5.9680665025375763"/>
    <n v="2091.6216124641069"/>
    <n v="0.99715479792717243"/>
    <n v="5.8662344635995858"/>
    <n v="2091.7234445030449"/>
    <n v="0.99720334509536224"/>
    <n v="5.504549124645516"/>
    <n v="2092.0851298419989"/>
    <n v="0.99737577411834077"/>
    <n v="5.418311125060935"/>
    <n v="2092.1713678415836"/>
    <n v="0.99741688702066356"/>
    <n v="6.1226750591668875"/>
    <n v="2091.4670039074776"/>
    <n v="0.99708109020531455"/>
    <n v="7.9075035739172534"/>
    <n v="6.3654616963298745"/>
    <n v="4.6927862363847233"/>
    <x v="1"/>
    <n v="0"/>
    <n v="1"/>
    <n v="0"/>
    <n v="0"/>
    <n v="0"/>
    <n v="0"/>
    <n v="0"/>
    <n v="0"/>
    <n v="0"/>
    <n v="0"/>
    <n v="0"/>
    <n v="0"/>
    <n v="111"/>
    <n v="2826.8330909891206"/>
    <n v="-729.24341202247615"/>
    <n v="0.34765779948999859"/>
    <n v="2549.2326815518695"/>
    <n v="-451.64300258522508"/>
    <n v="0.21531522924336768"/>
    <n v="2242.5748880781716"/>
    <n v="-144.98520911152718"/>
    <n v="6.9119909658857892E-2"/>
    <n v="2393.33005816074"/>
    <n v="-295.74037919409557"/>
    <n v="0.14099057702257048"/>
  </r>
  <r>
    <x v="111"/>
    <x v="0"/>
    <x v="111"/>
    <n v="447.5186655805511"/>
    <x v="2"/>
    <n v="1042.6773853845127"/>
    <n v="1783.7035363735115"/>
    <n v="7.4864471201678375"/>
    <n v="6.1037182476395664"/>
    <n v="529.02997315907692"/>
    <n v="523.84340479477214"/>
    <n v="526.41101289591313"/>
    <n v="6.2660823009471134"/>
    <n v="6.2710450902892427"/>
    <n v="66.128746644884629"/>
    <n v="65.849329405662587"/>
    <n v="65.932324625147345"/>
    <n v="4.1886288314926636"/>
    <n v="4.1916035486094065"/>
    <n v="2531.2441416483102"/>
    <n v="7.836466216441627"/>
    <n v="2019"/>
    <x v="7"/>
    <s v="2019-112"/>
    <n v="17.941158252607615"/>
    <x v="0"/>
    <n v="1"/>
    <n v="0"/>
    <n v="0"/>
    <n v="0"/>
    <n v="0"/>
    <n v="0"/>
    <n v="1769.8353723518585"/>
    <n v="761.40876929645174"/>
    <n v="0.30080416059773402"/>
    <n v="4036.7523818392692"/>
    <n v="-1505.508240190959"/>
    <n v="0.59477006402495547"/>
    <n v="2182.7771874799105"/>
    <n v="348.46695416839975"/>
    <n v="0.1376662758186111"/>
    <n v="4479.2144032739643"/>
    <n v="-1947.9702616256541"/>
    <n v="0.76957027952158086"/>
    <n v="4559.2795706235047"/>
    <n v="-2028.0354289751945"/>
    <n v="0.80120103612548677"/>
    <n v="4248.2003497676651"/>
    <n v="-1716.9562081193549"/>
    <n v="0.67830525703510269"/>
    <n v="8.138017535435571"/>
    <n v="2523.1061241128746"/>
    <n v="0.9967849732858497"/>
    <n v="5.9687763685413522"/>
    <n v="2525.2753652797687"/>
    <n v="0.99764195943396639"/>
    <n v="5.8693849119309176"/>
    <n v="2525.3747567363794"/>
    <n v="0.99768122528548009"/>
    <n v="5.4976010892276834"/>
    <n v="2525.7465405590824"/>
    <n v="0.99782810318500215"/>
    <n v="5.4680785938009171"/>
    <n v="2525.7760630545095"/>
    <n v="0.99783976642006567"/>
    <n v="6.0977958633161773"/>
    <n v="2525.1463457849941"/>
    <n v="0.99759098865139684"/>
    <n v="7.6708701459038302"/>
    <n v="6.3743427662682208"/>
    <n v="4.6987487647396655"/>
    <x v="1"/>
    <n v="0"/>
    <n v="1"/>
    <n v="0"/>
    <n v="0"/>
    <n v="0"/>
    <n v="0"/>
    <n v="0"/>
    <n v="0"/>
    <n v="0"/>
    <n v="0"/>
    <n v="0"/>
    <n v="0"/>
    <n v="112"/>
    <n v="2641.4973871515772"/>
    <n v="-110.25324550326695"/>
    <n v="4.3556938538323535E-2"/>
    <n v="2561.9811409549361"/>
    <n v="-30.736999306625876"/>
    <n v="1.2143040175733652E-2"/>
    <n v="2252.2411880386471"/>
    <n v="279.00295360966311"/>
    <n v="0.11022364418312504"/>
    <n v="2355.1222868666759"/>
    <n v="176.12185478163428"/>
    <n v="6.9579165392930548E-2"/>
  </r>
  <r>
    <x v="112"/>
    <x v="0"/>
    <x v="112"/>
    <n v="335.63899918541324"/>
    <x v="2"/>
    <n v="936.74930618741439"/>
    <n v="1349.2841752170821"/>
    <n v="7.2073294902252867"/>
    <n v="5.8160361751877856"/>
    <n v="534.32027289066764"/>
    <n v="529.08183884271989"/>
    <n v="531.67512302487228"/>
    <n v="6.2760326318002813"/>
    <n v="6.2809954211424106"/>
    <n v="66.790034111333469"/>
    <n v="66.5078226996322"/>
    <n v="66.591647871398806"/>
    <n v="4.1985791623458315"/>
    <n v="4.2015538794625744"/>
    <n v="2063.8464607900387"/>
    <n v="7.63232673468233"/>
    <n v="2019"/>
    <x v="8"/>
    <s v="2019-113"/>
    <n v="17.681941284371398"/>
    <x v="0"/>
    <n v="1"/>
    <n v="0"/>
    <n v="0"/>
    <n v="0"/>
    <n v="0"/>
    <n v="0"/>
    <n v="1659.8096656279747"/>
    <n v="404.03679516206398"/>
    <n v="0.19576882429877998"/>
    <n v="4059.9770876176863"/>
    <n v="-1996.1306268276476"/>
    <n v="0.96718950016443106"/>
    <n v="2186.5976575374611"/>
    <n v="-122.75119674742245"/>
    <n v="5.9476903480714063E-2"/>
    <n v="4454.5359143129281"/>
    <n v="-2390.6894535228894"/>
    <n v="1.1583659438540479"/>
    <n v="4568.5989377928672"/>
    <n v="-2504.7524770028285"/>
    <n v="1.2136331479057854"/>
    <n v="4251.0784431559578"/>
    <n v="-2187.2319823659191"/>
    <n v="1.0597842542650429"/>
    <n v="8.1061755921321819"/>
    <n v="2055.7402851979064"/>
    <n v="0.99607229716641354"/>
    <n v="5.9694862345451289"/>
    <n v="2057.8769745554937"/>
    <n v="0.99710759189311982"/>
    <n v="5.8725353602622494"/>
    <n v="2057.9739254297765"/>
    <n v="0.99715456771042255"/>
    <n v="5.4906530538098508"/>
    <n v="2058.3558077362291"/>
    <n v="0.99733960197227667"/>
    <n v="5.5179631039732771"/>
    <n v="2058.3284976860655"/>
    <n v="0.99732636937446362"/>
    <n v="6.0728498914045135"/>
    <n v="2057.7736108986342"/>
    <n v="0.99705750887637257"/>
    <n v="7.4445571920616107"/>
    <n v="6.3832332953555007"/>
    <n v="4.7047350467835614"/>
    <x v="1"/>
    <n v="0"/>
    <n v="1"/>
    <n v="0"/>
    <n v="0"/>
    <n v="0"/>
    <n v="0"/>
    <n v="0"/>
    <n v="0"/>
    <n v="0"/>
    <n v="0"/>
    <n v="0"/>
    <n v="0"/>
    <n v="113"/>
    <n v="2475.9156321834334"/>
    <n v="-412.06917139339475"/>
    <n v="0.19966076896808255"/>
    <n v="2574.8008180095808"/>
    <n v="-510.95435721954209"/>
    <n v="0.24757382243635953"/>
    <n v="2261.9667007566859"/>
    <n v="-198.1202399666472"/>
    <n v="9.5995629389410558E-2"/>
    <n v="2319.7566319573179"/>
    <n v="-255.91017116727926"/>
    <n v="0.12399671004078329"/>
  </r>
  <r>
    <x v="113"/>
    <x v="0"/>
    <x v="113"/>
    <n v="251.72924938905999"/>
    <x v="2"/>
    <n v="858.85065946108114"/>
    <n v="1020.0176974686754"/>
    <n v="6.9275752565872848"/>
    <n v="5.5283541027360048"/>
    <n v="539.66347561957434"/>
    <n v="534.37265723114706"/>
    <n v="536.99187425512105"/>
    <n v="6.28598296265345"/>
    <n v="6.2909457519955785"/>
    <n v="67.457934452446807"/>
    <n v="67.172900926602424"/>
    <n v="67.257564350112801"/>
    <n v="4.2085294931990003"/>
    <n v="4.2115042103157432"/>
    <n v="2166.1790681602247"/>
    <n v="7.6807200964245768"/>
    <n v="2019"/>
    <x v="9"/>
    <s v="2019-114"/>
    <n v="17.422087712439733"/>
    <x v="0"/>
    <n v="1"/>
    <n v="0"/>
    <n v="0"/>
    <n v="0"/>
    <n v="0"/>
    <n v="0"/>
    <n v="1577.2903855850618"/>
    <n v="588.88868257516287"/>
    <n v="0.27185595652316813"/>
    <n v="4083.4340404538889"/>
    <n v="-1917.2549722936642"/>
    <n v="0.88508609490074319"/>
    <n v="2190.4563322955869"/>
    <n v="-24.277264135362202"/>
    <n v="1.1207413316933822E-2"/>
    <n v="4436.0270475921507"/>
    <n v="-2269.847979431926"/>
    <n v="1.0478579600345548"/>
    <n v="4578.0114986339249"/>
    <n v="-2411.8324304737002"/>
    <n v="1.1134039959688622"/>
    <n v="4253.9853174781338"/>
    <n v="-2087.8062493179091"/>
    <n v="0.96381978757237319"/>
    <n v="8.0743336488287927"/>
    <n v="2158.1047345113957"/>
    <n v="0.99627254562306955"/>
    <n v="5.9701961005489057"/>
    <n v="2160.2088720596757"/>
    <n v="0.99724390462990686"/>
    <n v="5.8756858085935821"/>
    <n v="2160.3033823516312"/>
    <n v="0.99728753458337871"/>
    <n v="5.4837050183920191"/>
    <n v="2160.6953631418328"/>
    <n v="0.99746848951732814"/>
    <n v="5.567954994538538"/>
    <n v="2160.6111131656862"/>
    <n v="0.99742959616017923"/>
    <n v="6.0478426553787994"/>
    <n v="2160.131225504846"/>
    <n v="0.99720805969170634"/>
    <n v="7.2307522821132535"/>
    <n v="6.3921332098093062"/>
    <n v="4.7107450345300155"/>
    <x v="2"/>
    <n v="0"/>
    <n v="0"/>
    <n v="1"/>
    <n v="0"/>
    <n v="0"/>
    <n v="0"/>
    <n v="0"/>
    <n v="0"/>
    <n v="0"/>
    <n v="0"/>
    <n v="0"/>
    <n v="0"/>
    <n v="114"/>
    <n v="2329.3794668462342"/>
    <n v="-163.20039868600952"/>
    <n v="7.5340215905889352E-2"/>
    <n v="2587.6920850750103"/>
    <n v="-421.51301691478557"/>
    <n v="0.1945882605507698"/>
    <n v="2271.7517975405617"/>
    <n v="-105.57272938033702"/>
    <n v="4.8736843104112283E-2"/>
    <n v="2287.5856881510608"/>
    <n v="-121.40661999083613"/>
    <n v="5.60464376077408E-2"/>
  </r>
  <r>
    <x v="114"/>
    <x v="0"/>
    <x v="114"/>
    <n v="188.79693704179493"/>
    <x v="2"/>
    <n v="801.98956121453637"/>
    <n v="770.65146934061124"/>
    <n v="6.6472362212159828"/>
    <n v="5.2406720302842231"/>
    <n v="545.06011037577014"/>
    <n v="539.7163838034586"/>
    <n v="542.36179299767218"/>
    <n v="6.2959332935066179"/>
    <n v="6.3008960828487464"/>
    <n v="68.132513796971281"/>
    <n v="67.844629935860624"/>
    <n v="67.930139993613935"/>
    <n v="4.2184798240521681"/>
    <n v="4.2214545411689111"/>
    <n v="2462.3427029978379"/>
    <n v="7.8088684940508317"/>
    <n v="2019"/>
    <x v="10"/>
    <s v="2019-115"/>
    <n v="17.161649338774769"/>
    <x v="0"/>
    <n v="1"/>
    <n v="0"/>
    <n v="0"/>
    <n v="0"/>
    <n v="0"/>
    <n v="0"/>
    <n v="1515.4009255528772"/>
    <n v="946.94177744496074"/>
    <n v="0.38456944936709414"/>
    <n v="4107.1255628184526"/>
    <n v="-1644.7828598206147"/>
    <n v="0.66797479401146498"/>
    <n v="2194.3535938012947"/>
    <n v="267.98910919654327"/>
    <n v="0.10883501669782746"/>
    <n v="4422.1453975515678"/>
    <n v="-1959.8026945537299"/>
    <n v="0.79590980255011667"/>
    <n v="4587.5181850833924"/>
    <n v="-2125.1754820855544"/>
    <n v="0.86307055451631842"/>
    <n v="4256.9212605435314"/>
    <n v="-1794.5785575456935"/>
    <n v="0.72880942013507743"/>
    <n v="8.0424917055254035"/>
    <n v="2454.3002112923127"/>
    <n v="0.99673380488599994"/>
    <n v="5.9709059665526816"/>
    <n v="2456.371797031285"/>
    <n v="0.99757511171808722"/>
    <n v="5.8788362569249148"/>
    <n v="2456.4638667409131"/>
    <n v="0.99761250282108682"/>
    <n v="5.4767569829741856"/>
    <n v="2456.8659460148638"/>
    <n v="0.99777579417507301"/>
    <n v="5.6180455276978334"/>
    <n v="2456.7246574701403"/>
    <n v="0.99771841445106002"/>
    <n v="6.0227791404462234"/>
    <n v="2456.3199238573916"/>
    <n v="0.9975540451241357"/>
    <n v="7.0316484835343918"/>
    <n v="6.4010424362479474"/>
    <n v="4.7167786789679642"/>
    <x v="2"/>
    <n v="0"/>
    <n v="0"/>
    <n v="1"/>
    <n v="0"/>
    <n v="0"/>
    <n v="0"/>
    <n v="0"/>
    <n v="0"/>
    <n v="0"/>
    <n v="0"/>
    <n v="0"/>
    <n v="0"/>
    <n v="115"/>
    <n v="2201.1376749422616"/>
    <n v="261.20502805557635"/>
    <n v="0.10607988389981868"/>
    <n v="2600.6553164386005"/>
    <n v="-138.31261344076256"/>
    <n v="5.6171146799497314E-2"/>
    <n v="2281.5968514670944"/>
    <n v="180.74585153074349"/>
    <n v="7.3404019396118236E-2"/>
    <n v="2258.9489054560067"/>
    <n v="203.39379754183119"/>
    <n v="8.2601742354630234E-2"/>
  </r>
  <r>
    <x v="115"/>
    <x v="0"/>
    <x v="115"/>
    <n v="141.59770278134621"/>
    <x v="2"/>
    <n v="760.92225319581507"/>
    <n v="581.93533937283178"/>
    <n v="6.3663593408253281"/>
    <n v="4.9529899578324423"/>
    <n v="550.5107114795278"/>
    <n v="545.11354764149314"/>
    <n v="547.78541092764897"/>
    <n v="6.3058836243597858"/>
    <n v="6.3108464137019151"/>
    <n v="68.813838934940989"/>
    <n v="68.523076235216877"/>
    <n v="68.609441393550071"/>
    <n v="4.228430154905336"/>
    <n v="4.2314048720220789"/>
    <n v="2181.6155444897404"/>
    <n v="7.6878209567763189"/>
    <n v="2019"/>
    <x v="11"/>
    <s v="2019-116"/>
    <n v="16.900673120090449"/>
    <x v="0"/>
    <n v="1"/>
    <n v="0"/>
    <n v="0"/>
    <n v="0"/>
    <n v="0"/>
    <n v="0"/>
    <n v="1468.983830528739"/>
    <n v="712.63171396100142"/>
    <n v="0.32665320695983552"/>
    <n v="4131.0540004066615"/>
    <n v="-1949.4384559169212"/>
    <n v="0.89357561685914588"/>
    <n v="2198.289827922059"/>
    <n v="-16.674283432318589"/>
    <n v="7.6430897618207745E-3"/>
    <n v="4411.7341600211312"/>
    <n v="-2230.1186155313908"/>
    <n v="1.0222326390936103"/>
    <n v="4597.1199383973544"/>
    <n v="-2415.504393907614"/>
    <n v="1.1072090130676888"/>
    <n v="4259.8865630395831"/>
    <n v="-2078.2710185498427"/>
    <n v="0.95262935937501814"/>
    <n v="8.0106497622220143"/>
    <n v="2173.6048947275185"/>
    <n v="0.99632811116401565"/>
    <n v="5.9716158325564583"/>
    <n v="2175.643928657184"/>
    <n v="0.99726275518725593"/>
    <n v="5.8819867052562467"/>
    <n v="2175.7335577844842"/>
    <n v="0.99730383901961428"/>
    <n v="5.4698089475563529"/>
    <n v="2176.145735542184"/>
    <n v="0.99749277137240244"/>
    <n v="5.6682267829341617"/>
    <n v="2175.9473177068062"/>
    <n v="0.99740182141750378"/>
    <n v="5.9976638655272652"/>
    <n v="2175.6178806242133"/>
    <n v="0.99725081539656435"/>
    <n v="6.8492559288539718"/>
    <n v="6.409960901691413"/>
    <n v="4.7228359300707456"/>
    <x v="2"/>
    <n v="0"/>
    <n v="0"/>
    <n v="1"/>
    <n v="0"/>
    <n v="0"/>
    <n v="0"/>
    <n v="0"/>
    <n v="0"/>
    <n v="0"/>
    <n v="0"/>
    <n v="0"/>
    <n v="0"/>
    <n v="116"/>
    <n v="2090.3397485794076"/>
    <n v="91.275795910332818"/>
    <n v="4.183862557308711E-2"/>
    <n v="2613.690888327269"/>
    <n v="-432.07534383752864"/>
    <n v="0.19805292684536085"/>
    <n v="2291.5022373887509"/>
    <n v="-109.88669289901054"/>
    <n v="5.0369412326823154E-2"/>
    <n v="2234.1395348249448"/>
    <n v="-52.523990335204417"/>
    <n v="2.4075731614522068E-2"/>
  </r>
  <r>
    <x v="116"/>
    <x v="0"/>
    <x v="116"/>
    <n v="106.19827708600965"/>
    <x v="2"/>
    <n v="731.71607300462301"/>
    <n v="439.21422068678515"/>
    <n v="6.0849872682840438"/>
    <n v="4.6653078853806615"/>
    <n v="556.01581859432304"/>
    <n v="550.56468311790809"/>
    <n v="553.26326503692542"/>
    <n v="6.3158339552129537"/>
    <n v="6.320796744555083"/>
    <n v="69.501977324290394"/>
    <n v="69.208306997568343"/>
    <n v="69.295535807485578"/>
    <n v="4.2383804857585039"/>
    <n v="4.2413552028752468"/>
    <n v="2277.4092418357427"/>
    <n v="7.7307937784326173"/>
    <n v="2019"/>
    <x v="12"/>
    <s v="2019-117"/>
    <n v="16.639201709255502"/>
    <x v="0"/>
    <n v="1"/>
    <n v="0"/>
    <n v="0"/>
    <n v="0"/>
    <n v="0"/>
    <n v="0"/>
    <n v="1434.1710092606349"/>
    <n v="843.23823257510776"/>
    <n v="0.37026205790550049"/>
    <n v="4155.221722370753"/>
    <n v="-1877.8124805350103"/>
    <n v="0.82453888657331043"/>
    <n v="2202.2654243840307"/>
    <n v="75.143817451712039"/>
    <n v="3.2995307154870923E-2"/>
    <n v="4403.9257318733025"/>
    <n v="-2126.5164900375598"/>
    <n v="0.93374368162458443"/>
    <n v="4606.8177092444566"/>
    <n v="-2329.4084674087139"/>
    <n v="1.0228326225334259"/>
    <n v="4262.8815185605954"/>
    <n v="-1985.4722767248527"/>
    <n v="0.87181181153213838"/>
    <n v="7.9788078189186251"/>
    <n v="2269.4304340168242"/>
    <n v="0.99649654191598558"/>
    <n v="5.9723256985602342"/>
    <n v="2271.4369161371824"/>
    <n v="0.99737757905393132"/>
    <n v="5.8851371535875785"/>
    <n v="2271.5241046821552"/>
    <n v="0.99741586314594755"/>
    <n v="5.4628609121385203"/>
    <n v="2271.946380923604"/>
    <n v="0.99760128271555826"/>
    <n v="5.7184915656901634"/>
    <n v="2271.6907502700524"/>
    <n v="0.99748903646273046"/>
    <n v="5.9725009353580951"/>
    <n v="2271.4367409003844"/>
    <n v="0.99737750210825349"/>
    <n v="6.6851837323655348"/>
    <n v="6.4188885335622725"/>
    <n v="4.7289167368053366"/>
    <x v="2"/>
    <n v="0"/>
    <n v="0"/>
    <n v="1"/>
    <n v="0"/>
    <n v="0"/>
    <n v="0"/>
    <n v="0"/>
    <n v="0"/>
    <n v="0"/>
    <n v="0"/>
    <n v="0"/>
    <n v="0"/>
    <n v="117"/>
    <n v="1995.9860577109469"/>
    <n v="281.42318412479585"/>
    <n v="0.12357163524020397"/>
    <n v="2626.7991789188995"/>
    <n v="-349.38993708315684"/>
    <n v="0.15341552614475445"/>
    <n v="2301.4683319409091"/>
    <n v="-24.059090105166433"/>
    <n v="1.0564236617294664E-2"/>
    <n v="2213.3682364168785"/>
    <n v="64.041005418864188"/>
    <n v="2.8120113083954509E-2"/>
  </r>
  <r>
    <x v="117"/>
    <x v="0"/>
    <x v="117"/>
    <n v="79.648707814507247"/>
    <x v="2"/>
    <n v="711.42168169230683"/>
    <n v="331.34456682510177"/>
    <n v="5.8031588213124374"/>
    <n v="4.3776258129288808"/>
    <n v="561.57597678026627"/>
    <n v="556.07032994908718"/>
    <n v="558.79589768729466"/>
    <n v="6.3257842860661215"/>
    <n v="6.3307470754082509"/>
    <n v="70.196997097533298"/>
    <n v="69.90039006754381"/>
    <n v="69.988491165560418"/>
    <n v="4.2483308166116718"/>
    <n v="4.2513055337284147"/>
    <n v="2243.1185265536701"/>
    <n v="7.7156223759924059"/>
    <n v="2019"/>
    <x v="13"/>
    <s v="2019-118"/>
    <n v="16.377273923990231"/>
    <x v="0"/>
    <n v="1"/>
    <n v="0"/>
    <n v="0"/>
    <n v="0"/>
    <n v="0"/>
    <n v="0"/>
    <n v="1408.0613933095572"/>
    <n v="835.05713324411295"/>
    <n v="0.37227508192672087"/>
    <n v="4179.6311215544856"/>
    <n v="-1936.5125950008155"/>
    <n v="0.86331264802849084"/>
    <n v="2206.2807768106227"/>
    <n v="36.837749743047425"/>
    <n v="1.6422560514287664E-2"/>
    <n v="4398.0694107624322"/>
    <n v="-2154.9508842087621"/>
    <n v="0.96069416693714849"/>
    <n v="4616.612457800029"/>
    <n v="-2373.4939312463589"/>
    <n v="1.0581223877157298"/>
    <n v="4265.9064236368176"/>
    <n v="-2022.7878970831475"/>
    <n v="0.90177486081886238"/>
    <n v="7.9469658756152342"/>
    <n v="2235.1715606780549"/>
    <n v="0.99645717968910674"/>
    <n v="5.973035564564011"/>
    <n v="2237.1454909891063"/>
    <n v="0.99733717345122164"/>
    <n v="5.8882876019189112"/>
    <n v="2237.2302389517513"/>
    <n v="0.9973749547639974"/>
    <n v="5.4559128767206877"/>
    <n v="2237.6626136769496"/>
    <n v="0.99756771084000495"/>
    <n v="5.7688333283097579"/>
    <n v="2237.3496932253602"/>
    <n v="0.99742820842500324"/>
    <n v="5.9472940855960168"/>
    <n v="2237.1712324680739"/>
    <n v="0.99734864920636468"/>
    <n v="6.5404354224600159"/>
    <n v="6.4278252596865029"/>
    <n v="4.7350210471417382"/>
    <x v="2"/>
    <n v="0"/>
    <n v="0"/>
    <n v="1"/>
    <n v="0"/>
    <n v="0"/>
    <n v="0"/>
    <n v="0"/>
    <n v="0"/>
    <n v="0"/>
    <n v="0"/>
    <n v="0"/>
    <n v="0"/>
    <n v="118"/>
    <n v="1916.8977760863227"/>
    <n v="326.22075046734744"/>
    <n v="0.14543179355241356"/>
    <n v="2639.9805683537979"/>
    <n v="-396.86204180012783"/>
    <n v="0.17692424056158421"/>
    <n v="2311.4955135491737"/>
    <n v="-68.376986995503557"/>
    <n v="3.0483002207002428E-2"/>
    <n v="2196.7308932367218"/>
    <n v="46.387633316948268"/>
    <n v="2.0679974226871678E-2"/>
  </r>
  <r>
    <x v="118"/>
    <x v="0"/>
    <x v="118"/>
    <n v="59.736530860880436"/>
    <x v="2"/>
    <n v="697.82723447745798"/>
    <n v="249.86215603583534"/>
    <n v="5.5209093899420214"/>
    <n v="4.0899437404771"/>
    <n v="567.191736548069"/>
    <n v="561.63103324857809"/>
    <n v="564.38385666416764"/>
    <n v="6.3357346169192903"/>
    <n v="6.3406974062614188"/>
    <n v="70.898967068508625"/>
    <n v="70.599393968219175"/>
    <n v="70.68837607721602"/>
    <n v="4.2582811474648405"/>
    <n v="4.2612558645815835"/>
    <n v="1968.6332444129291"/>
    <n v="7.5850947963901874"/>
    <n v="2019"/>
    <x v="14"/>
    <s v="2019-119"/>
    <n v="16.114925154326151"/>
    <x v="0"/>
    <n v="1"/>
    <n v="0"/>
    <n v="0"/>
    <n v="0"/>
    <n v="0"/>
    <n v="0"/>
    <n v="1388.4791813462489"/>
    <n v="580.15406306668024"/>
    <n v="0.29469890580847596"/>
    <n v="4204.2846147300561"/>
    <n v="-2235.6513703171267"/>
    <n v="1.1356362982602306"/>
    <n v="2210.3362827614801"/>
    <n v="-241.70303834855099"/>
    <n v="0.12277707848047127"/>
    <n v="4393.6771699292785"/>
    <n v="-2425.0439255163492"/>
    <n v="1.2318413967653621"/>
    <n v="4626.5051538411572"/>
    <n v="-2657.8719094282278"/>
    <n v="1.350110243729445"/>
    <n v="4268.9615777638028"/>
    <n v="-2300.3283333508734"/>
    <n v="1.1684900373796441"/>
    <n v="7.915123932311845"/>
    <n v="1960.7181204806172"/>
    <n v="0.99597938114944706"/>
    <n v="5.9737454305677868"/>
    <n v="1962.6594989823614"/>
    <n v="0.99696553664959098"/>
    <n v="5.891438050250243"/>
    <n v="1962.741806362679"/>
    <n v="0.99700734605240959"/>
    <n v="5.4489648413028551"/>
    <n v="1963.1842795716263"/>
    <n v="0.99723210767837678"/>
    <n v="5.819246101309079"/>
    <n v="1962.81399831162"/>
    <n v="0.99704401715361435"/>
    <n v="5.9220467220317001"/>
    <n v="1962.7111976908975"/>
    <n v="0.99699179786847614"/>
    <n v="6.4152698902211762"/>
    <n v="6.4367710082942526"/>
    <n v="4.7411488080625137"/>
    <x v="3"/>
    <n v="0"/>
    <n v="0"/>
    <n v="0"/>
    <n v="1"/>
    <n v="0"/>
    <n v="0"/>
    <n v="0"/>
    <n v="0"/>
    <n v="0"/>
    <n v="0"/>
    <n v="0"/>
    <n v="0"/>
    <n v="119"/>
    <n v="1851.717513757493"/>
    <n v="116.91573065543616"/>
    <n v="5.9389289999672787E-2"/>
    <n v="2653.2354387462433"/>
    <n v="-684.60219433331417"/>
    <n v="0.34775507132994243"/>
    <n v="2321.5841624368327"/>
    <n v="-352.95091802390357"/>
    <n v="0.17928728930368029"/>
    <n v="2184.1891179124941"/>
    <n v="-215.555873499565"/>
    <n v="0.10949519119994666"/>
  </r>
  <r>
    <x v="119"/>
    <x v="0"/>
    <x v="119"/>
    <n v="44.80239814566032"/>
    <x v="2"/>
    <n v="689.27400879840366"/>
    <n v="188.34422866878282"/>
    <n v="5.2382712921436774"/>
    <n v="3.8022616680253187"/>
    <n v="572.86365391354968"/>
    <n v="567.24734358106389"/>
    <n v="570.02769523080929"/>
    <n v="6.3456849477724582"/>
    <n v="6.3506477371145875"/>
    <n v="71.60795673919371"/>
    <n v="71.305387907901348"/>
    <n v="71.395259837988178"/>
    <n v="4.2682314783180084"/>
    <n v="4.2712061954347513"/>
    <n v="2391.9138205790637"/>
    <n v="7.7798490862354814"/>
    <n v="2019"/>
    <x v="15"/>
    <s v="2019-120"/>
    <n v="15.852187718234145"/>
    <x v="0"/>
    <n v="1"/>
    <n v="0"/>
    <n v="0"/>
    <n v="0"/>
    <n v="0"/>
    <n v="0"/>
    <n v="1373.7925223737675"/>
    <n v="1018.1212982052962"/>
    <n v="0.42565132967826447"/>
    <n v="4229.184642837381"/>
    <n v="-1837.2708222583174"/>
    <n v="0.76811748251595802"/>
    <n v="2214.4323437718467"/>
    <n v="177.48147680721695"/>
    <n v="7.4200615122600899E-2"/>
    <n v="4390.382989304414"/>
    <n v="-1998.4691687253503"/>
    <n v="0.83551052363648137"/>
    <n v="4636.4967768426977"/>
    <n v="-2244.5829562636341"/>
    <n v="0.9384046101294059"/>
    <n v="4272.0472834320572"/>
    <n v="-1880.1334628529935"/>
    <n v="0.78603729226240593"/>
    <n v="7.8832819890084558"/>
    <n v="2384.0305385900551"/>
    <n v="0.9967041948078631"/>
    <n v="5.9744552965715636"/>
    <n v="2385.939365282492"/>
    <n v="0.99750222802963473"/>
    <n v="5.8945884985815757"/>
    <n v="2386.0192320804822"/>
    <n v="0.99753561836222238"/>
    <n v="5.4420168058850216"/>
    <n v="2386.4718037731786"/>
    <n v="0.99772482739174628"/>
    <n v="5.8697244333901901"/>
    <n v="2386.0440961456734"/>
    <n v="0.99754601341282045"/>
    <n v="5.8967619548133703"/>
    <n v="2386.0170586242502"/>
    <n v="0.99753470969393632"/>
    <n v="6.3091684383319109"/>
    <n v="6.4457257080205341"/>
    <n v="4.7472999655724797"/>
    <x v="3"/>
    <n v="0"/>
    <n v="0"/>
    <n v="0"/>
    <n v="1"/>
    <n v="0"/>
    <n v="0"/>
    <n v="0"/>
    <n v="0"/>
    <n v="0"/>
    <n v="0"/>
    <n v="0"/>
    <n v="0"/>
    <n v="120"/>
    <n v="1798.9443032521774"/>
    <n v="592.96951732688626"/>
    <n v="0.24790588700362665"/>
    <n v="2666.564174196043"/>
    <n v="-274.65035361697937"/>
    <n v="0.11482451886602196"/>
    <n v="2331.7346606324095"/>
    <n v="60.179159946654181"/>
    <n v="2.5159418131580208E-2"/>
    <n v="2175.5695169822607"/>
    <n v="216.344303596803"/>
    <n v="9.0448201659885777E-2"/>
  </r>
  <r>
    <x v="120"/>
    <x v="0"/>
    <x v="120"/>
    <n v="33.601798609245243"/>
    <x v="2"/>
    <n v="684.51812536851605"/>
    <n v="141.92149965092156"/>
    <n v="4.9552740853805926"/>
    <n v="3.5145795955735379"/>
    <n v="578.59229045268512"/>
    <n v="572.9198170168745"/>
    <n v="575.72797218311734"/>
    <n v="6.3556352786256261"/>
    <n v="6.3605980679677554"/>
    <n v="72.324036306585654"/>
    <n v="72.018441786980361"/>
    <n v="72.109212436368068"/>
    <n v="4.2781818091711763"/>
    <n v="4.2811565262879192"/>
    <n v="2093.102551882218"/>
    <n v="7.6464027188004691"/>
    <n v="2019"/>
    <x v="16"/>
    <s v="2019-121"/>
    <n v="15.589091173177394"/>
    <x v="0"/>
    <n v="1"/>
    <n v="0"/>
    <n v="0"/>
    <n v="0"/>
    <n v="0"/>
    <n v="0"/>
    <n v="1362.7775281444065"/>
    <n v="730.32502373781153"/>
    <n v="0.34891984775474488"/>
    <n v="4254.3336712257797"/>
    <n v="-2161.2311193435617"/>
    <n v="1.0325490824136061"/>
    <n v="2218.5693653923163"/>
    <n v="-125.46681351009829"/>
    <n v="5.9942984349845893E-2"/>
    <n v="4387.9123538357653"/>
    <n v="-2294.8098019535473"/>
    <n v="1.0963675907279098"/>
    <n v="4646.5883160742524"/>
    <n v="-2553.4857641920344"/>
    <n v="1.219952535003991"/>
    <n v="4275.1638461569937"/>
    <n v="-2182.0612942747757"/>
    <n v="1.0425009000694025"/>
    <n v="7.8514400457050666"/>
    <n v="2085.2511118365128"/>
    <n v="0.9962488985364597"/>
    <n v="5.9751651625753404"/>
    <n v="2087.1273867196428"/>
    <n v="0.99714530701938042"/>
    <n v="5.8977389469129076"/>
    <n v="2087.2048129353052"/>
    <n v="0.99718229814319925"/>
    <n v="5.4350687704671889"/>
    <n v="2087.6674831117507"/>
    <n v="0.99740334329745106"/>
    <n v="5.920263338889276"/>
    <n v="2087.1822885433289"/>
    <n v="0.99717153689695459"/>
    <n v="5.8714426284293779"/>
    <n v="2087.2311092537884"/>
    <n v="0.99719486146383529"/>
    <n v="6.2209181751926907"/>
    <n v="6.4546892879058584"/>
    <n v="4.753474464708531"/>
    <x v="3"/>
    <n v="0"/>
    <n v="0"/>
    <n v="0"/>
    <n v="1"/>
    <n v="0"/>
    <n v="0"/>
    <n v="0"/>
    <n v="0"/>
    <n v="0"/>
    <n v="0"/>
    <n v="0"/>
    <n v="0"/>
    <n v="121"/>
    <n v="1756.9966577692428"/>
    <n v="336.10589411297519"/>
    <n v="0.16057784355130267"/>
    <n v="2679.9671608001718"/>
    <n v="-586.86460891795377"/>
    <n v="0.2803802462474746"/>
    <n v="2341.94739197731"/>
    <n v="-248.84484009509197"/>
    <n v="0.11888803053214893"/>
    <n v="2170.5824661678125"/>
    <n v="-77.479914285594532"/>
    <n v="3.7016778855828582E-2"/>
  </r>
  <r>
    <x v="121"/>
    <x v="0"/>
    <x v="121"/>
    <n v="25.201348956933927"/>
    <x v="2"/>
    <n v="682.62683898379737"/>
    <n v="106.90545444272527"/>
    <n v="4.6719448405153479"/>
    <n v="3.2268975231217567"/>
    <n v="584.37821335721196"/>
    <n v="578.64901518704323"/>
    <n v="581.48525190494854"/>
    <n v="6.3655856094787939"/>
    <n v="6.3705483988209233"/>
    <n v="73.047276669651509"/>
    <n v="72.738626204850164"/>
    <n v="72.830304560731747"/>
    <n v="4.2881321400243442"/>
    <n v="4.2911068571410871"/>
    <n v="2395.922047309019"/>
    <n v="7.7815234241939857"/>
    <n v="2019"/>
    <x v="17"/>
    <s v="2019-122"/>
    <n v="15.325662590018485"/>
    <x v="0"/>
    <n v="1"/>
    <n v="0"/>
    <n v="0"/>
    <n v="0"/>
    <n v="0"/>
    <n v="0"/>
    <n v="1354.5162824723857"/>
    <n v="1041.4057648366334"/>
    <n v="0.43465761584617862"/>
    <n v="4279.7341898980621"/>
    <n v="-1883.8121425890431"/>
    <n v="0.78625769344409502"/>
    <n v="2222.7477572289913"/>
    <n v="173.17429008002773"/>
    <n v="7.2278766445898576E-2"/>
    <n v="4386.0593772342791"/>
    <n v="-1990.13732992526"/>
    <n v="0.83063525883927802"/>
    <n v="4656.7807706981239"/>
    <n v="-2260.8587233891049"/>
    <n v="0.9436278304331267"/>
    <n v="4278.31157450918"/>
    <n v="-1882.389527200161"/>
    <n v="0.78566392813754837"/>
    <n v="7.8195981024016774"/>
    <n v="2388.1024492066172"/>
    <n v="0.99673628859871111"/>
    <n v="5.9758750285791162"/>
    <n v="2389.9461722804399"/>
    <n v="0.99750581408302041"/>
    <n v="5.9008893952442403"/>
    <n v="2390.0211579137749"/>
    <n v="0.9975371112754392"/>
    <n v="5.4281207350493554"/>
    <n v="2390.4939265739695"/>
    <n v="0.99773443349663815"/>
    <n v="5.970858251574815"/>
    <n v="2389.951189057444"/>
    <n v="0.99750790796458455"/>
    <n v="5.8460913480678887"/>
    <n v="2390.075955960951"/>
    <n v="0.99755998265693402"/>
    <n v="6.1487865538467084"/>
    <n v="6.4636616773967983"/>
    <n v="4.7596722495496175"/>
    <x v="3"/>
    <n v="0"/>
    <n v="0"/>
    <n v="0"/>
    <n v="1"/>
    <n v="0"/>
    <n v="0"/>
    <n v="0"/>
    <n v="0"/>
    <n v="0"/>
    <n v="0"/>
    <n v="0"/>
    <n v="0"/>
    <n v="122"/>
    <n v="1724.2894386340256"/>
    <n v="671.63260867499343"/>
    <n v="0.28032323064489428"/>
    <n v="2693.4447866644678"/>
    <n v="-297.52273935544872"/>
    <n v="0.1241788061049864"/>
    <n v="2352.2227421336179"/>
    <n v="43.69930517540115"/>
    <n v="1.8239034623218249E-2"/>
    <n v="2168.855359248038"/>
    <n v="227.06668806098105"/>
    <n v="9.4772151838583854E-2"/>
  </r>
  <r>
    <x v="122"/>
    <x v="0"/>
    <x v="122"/>
    <n v="1222.4390357974039"/>
    <x v="2"/>
    <n v="1886.4387807245362"/>
    <n v="441.56552884912884"/>
    <n v="6.0903264322447139"/>
    <n v="7.1086033516371723"/>
    <n v="590.22199549078414"/>
    <n v="584.43550533891369"/>
    <n v="587.30010442399805"/>
    <n v="6.3755359403319627"/>
    <n v="6.3804987296740912"/>
    <n v="73.777749436348032"/>
    <n v="73.466012466898661"/>
    <n v="73.558607606339066"/>
    <n v="4.2980824708775129"/>
    <n v="4.3010571879942558"/>
    <n v="6140.5576598312637"/>
    <n v="8.7226708410936844"/>
    <n v="2019"/>
    <x v="18"/>
    <s v="2019-123"/>
    <n v="16.76394484345419"/>
    <x v="0"/>
    <n v="1"/>
    <n v="0"/>
    <n v="0"/>
    <n v="0"/>
    <n v="0"/>
    <n v="0"/>
    <n v="2531.9145252045009"/>
    <n v="3608.6431346267627"/>
    <n v="0.58767351998546735"/>
    <n v="4305.3887137570682"/>
    <n v="1835.1689460741954"/>
    <n v="0.29886030678924103"/>
    <n v="2226.9679329840324"/>
    <n v="3913.5897268472313"/>
    <n v="0.63733457833124119"/>
    <n v="4650.1468382576086"/>
    <n v="1490.4108215736551"/>
    <n v="0.24271587437786718"/>
    <n v="4667.075149868233"/>
    <n v="1473.4825099630307"/>
    <n v="0.2399590707537661"/>
    <n v="4281.490780144888"/>
    <n v="1859.0668796863756"/>
    <n v="0.3027521249165277"/>
    <n v="8.2492427300930355"/>
    <n v="6132.3084171011706"/>
    <n v="0.99865659713871657"/>
    <n v="5.976584894582893"/>
    <n v="6134.581074936681"/>
    <n v="0.99902670323679577"/>
    <n v="5.9040398435755721"/>
    <n v="6134.6536199876882"/>
    <n v="0.99903851731867988"/>
    <n v="5.5438749427360605"/>
    <n v="6135.0137848885279"/>
    <n v="0.99909717077017268"/>
    <n v="5.7344137085619797"/>
    <n v="6134.8232461227017"/>
    <n v="0.99906614121611892"/>
    <n v="5.9845057001042736"/>
    <n v="6134.5731541311598"/>
    <n v="0.99902541332047867"/>
    <n v="6.6881168809608074"/>
    <n v="6.4726428063464931"/>
    <n v="4.7658932632268476"/>
    <x v="4"/>
    <n v="0"/>
    <n v="0"/>
    <n v="0"/>
    <n v="0"/>
    <n v="1"/>
    <n v="0"/>
    <n v="0"/>
    <n v="0"/>
    <n v="0"/>
    <n v="0"/>
    <n v="0"/>
    <n v="0"/>
    <n v="123"/>
    <n v="5481.4458118870816"/>
    <n v="659.11184794418205"/>
    <n v="0.1073374576800723"/>
    <n v="7143.9615447657443"/>
    <n v="-1003.4038849344806"/>
    <n v="0.16340598696732264"/>
    <n v="6273.6821335443447"/>
    <n v="-133.12447371308099"/>
    <n v="2.1679541352395526E-2"/>
    <n v="6166.5115892944741"/>
    <n v="-25.953929463210443"/>
    <n v="4.2266404618247055E-3"/>
  </r>
  <r>
    <x v="123"/>
    <x v="0"/>
    <x v="123"/>
    <n v="1234.6634261553777"/>
    <x v="2"/>
    <n v="3693.0326334870338"/>
    <n v="679.49489804100347"/>
    <n v="6.5213497251612491"/>
    <n v="7.1185536824903402"/>
    <n v="2134.7164813156219"/>
    <n v="1359.5759933272677"/>
    <n v="1362.469238403203"/>
    <n v="7.2170539489637777"/>
    <n v="7.666089121207893"/>
    <n v="323.65272601603431"/>
    <n v="248.5967119512936"/>
    <n v="248.6902330421284"/>
    <n v="5.5162080779920659"/>
    <n v="5.7796711076844103"/>
    <n v="8723.5182858073858"/>
    <n v="9.0737779086726729"/>
    <n v="2019"/>
    <x v="19"/>
    <s v="2019-124"/>
    <n v="19.254611752117093"/>
    <x v="0"/>
    <n v="1"/>
    <n v="0"/>
    <n v="0"/>
    <n v="0"/>
    <n v="0"/>
    <n v="0"/>
    <n v="2543.9363450019823"/>
    <n v="6179.5819408054031"/>
    <n v="0.70838184071433574"/>
    <n v="11085.804158929619"/>
    <n v="-2362.2858731222332"/>
    <n v="0.27079508470401481"/>
    <n v="3670.575916786167"/>
    <n v="5052.9423690212188"/>
    <n v="0.57923216338550443"/>
    <n v="4652.8433021658866"/>
    <n v="4070.6749836414992"/>
    <n v="0.46663225206557207"/>
    <n v="7387.8493847395212"/>
    <n v="1335.6689010678647"/>
    <n v="0.1531112628308367"/>
    <n v="5369.0110409715799"/>
    <n v="3354.507244835806"/>
    <n v="0.38453604783443601"/>
    <n v="8.250344077383037"/>
    <n v="8715.2679417300023"/>
    <n v="0.99905424121242381"/>
    <n v="6.0366195843543524"/>
    <n v="8717.4816662230314"/>
    <n v="0.99930800631275396"/>
    <n v="6.3721948049243498"/>
    <n v="8717.1460910024616"/>
    <n v="0.99926953843665445"/>
    <n v="5.8188053279006624"/>
    <n v="8717.6994804794849"/>
    <n v="0.99933297493771889"/>
    <n v="6.0641649608360186"/>
    <n v="8717.4541208465507"/>
    <n v="0.99930484871331082"/>
    <n v="6.2241972109169348"/>
    <n v="8717.294088596469"/>
    <n v="0.99928650379273654"/>
    <n v="6.9476857517474357"/>
    <n v="7.2600533099148858"/>
    <n v="5.6786957412382888"/>
    <x v="4"/>
    <n v="0"/>
    <n v="0"/>
    <n v="0"/>
    <n v="0"/>
    <n v="1"/>
    <n v="0"/>
    <n v="0"/>
    <n v="0"/>
    <n v="0"/>
    <n v="0"/>
    <n v="0"/>
    <n v="0"/>
    <n v="124"/>
    <n v="5938.2955088054932"/>
    <n v="2785.2227770018926"/>
    <n v="0.3192774618852206"/>
    <n v="9114.2713977923268"/>
    <n v="-390.75311198494092"/>
    <n v="4.4793063897243336E-2"/>
    <n v="8472.5200917056463"/>
    <n v="250.9981941017395"/>
    <n v="2.8772587604945787E-2"/>
    <n v="9076.539779581135"/>
    <n v="-353.02149377374917"/>
    <n v="4.0467788592601778E-2"/>
  </r>
  <r>
    <x v="124"/>
    <x v="0"/>
    <x v="124"/>
    <n v="1247.010060416932"/>
    <x v="2"/>
    <n v="3655.2478829758579"/>
    <n v="849.74944675378197"/>
    <n v="6.7449415375066186"/>
    <n v="7.1285040133435089"/>
    <n v="2081.3485692827312"/>
    <n v="1720.4622813049996"/>
    <n v="2108.0325252991765"/>
    <n v="7.6535103390010324"/>
    <n v="7.6407713132236026"/>
    <n v="326.88925327619467"/>
    <n v="303.4014908787243"/>
    <n v="325.91829509814653"/>
    <n v="5.7866467214208352"/>
    <n v="5.7896214385375782"/>
    <n v="10825.130513034301"/>
    <n v="9.2896256094293541"/>
    <n v="2019"/>
    <x v="20"/>
    <s v="2019-125"/>
    <n v="20.185098597928487"/>
    <x v="0"/>
    <n v="1"/>
    <n v="0"/>
    <n v="0"/>
    <n v="0"/>
    <n v="0"/>
    <n v="0"/>
    <n v="2556.0783829974393"/>
    <n v="8269.0521300368619"/>
    <n v="0.76387551356358052"/>
    <n v="10851.516100056315"/>
    <n v="-26.385587022014079"/>
    <n v="2.4374382359865108E-3"/>
    <n v="3689.2743741367804"/>
    <n v="7135.8561388975204"/>
    <n v="0.65919354323769064"/>
    <n v="4655.5667307132471"/>
    <n v="6169.5637823210536"/>
    <n v="0.56992973663388335"/>
    <n v="7293.8367214632126"/>
    <n v="3531.2937915710881"/>
    <n v="0.32621258351750448"/>
    <n v="5383.097241271912"/>
    <n v="5442.0332717623887"/>
    <n v="0.50272218567801619"/>
    <n v="8.2514454246730384"/>
    <n v="10816.879067609627"/>
    <n v="0.9992377509523106"/>
    <n v="6.0677567955677629"/>
    <n v="10819.062756238733"/>
    <n v="0.99943947495244867"/>
    <n v="6.3753452532556825"/>
    <n v="10818.755167781044"/>
    <n v="0.99941106065690566"/>
    <n v="5.8212295623831274"/>
    <n v="10819.309283471917"/>
    <n v="0.99946224855622989"/>
    <n v="6.0765512976944596"/>
    <n v="10819.053961736607"/>
    <n v="0.999438662537105"/>
    <n v="6.3137434272689124"/>
    <n v="10818.816769607032"/>
    <n v="0.99941675128815621"/>
    <n v="7.0991959307581549"/>
    <n v="7.4861752393828853"/>
    <n v="5.9129505805833471"/>
    <x v="4"/>
    <n v="0"/>
    <n v="0"/>
    <n v="0"/>
    <n v="0"/>
    <n v="1"/>
    <n v="0"/>
    <n v="0"/>
    <n v="0"/>
    <n v="0"/>
    <n v="0"/>
    <n v="0"/>
    <n v="0"/>
    <n v="125"/>
    <n v="6229.3671887674873"/>
    <n v="4595.7633242668135"/>
    <n v="0.42454576586704024"/>
    <n v="9790.424617853414"/>
    <n v="1034.7058951808867"/>
    <n v="9.558368778418147E-2"/>
    <n v="9167.7026265806744"/>
    <n v="1657.4278864536263"/>
    <n v="0.15310927516836439"/>
    <n v="10157.374166828673"/>
    <n v="667.75634620562778"/>
    <n v="6.1685754772341735E-2"/>
  </r>
  <r>
    <x v="125"/>
    <x v="0"/>
    <x v="125"/>
    <n v="1259.4801610211011"/>
    <x v="2"/>
    <n v="3618.9531618807205"/>
    <n v="972.66866103397774"/>
    <n v="6.8800434908244226"/>
    <n v="7.1384543441966768"/>
    <n v="2029.3148550506626"/>
    <n v="1874.8885681778311"/>
    <n v="2055.3317121666969"/>
    <n v="7.6281925310167429"/>
    <n v="7.6154535052393122"/>
    <n v="330.15814580895659"/>
    <n v="322.13114932988685"/>
    <n v="329.17747804912801"/>
    <n v="5.7965970522740031"/>
    <n v="5.799571769390746"/>
    <n v="11253.646020027665"/>
    <n v="9.3284474457956552"/>
    <n v="2019"/>
    <x v="21"/>
    <s v="2019-126"/>
    <n v="20.304833074115169"/>
    <x v="0"/>
    <n v="1"/>
    <n v="0"/>
    <n v="0"/>
    <n v="0"/>
    <n v="0"/>
    <n v="0"/>
    <n v="2568.3418413728505"/>
    <n v="8685.3041786548147"/>
    <n v="0.77177691240669244"/>
    <n v="10623.085242654844"/>
    <n v="630.56077737282067"/>
    <n v="5.6031687530480059E-2"/>
    <n v="3708.1598160608992"/>
    <n v="7545.486203966766"/>
    <n v="0.67049258440672166"/>
    <n v="4658.3173935460809"/>
    <n v="6595.3286264815843"/>
    <n v="0.58606149640251171"/>
    <n v="7202.1743747688106"/>
    <n v="4051.4716452588546"/>
    <n v="0.36001413568976776"/>
    <n v="5397.3243035752475"/>
    <n v="5856.3217164524176"/>
    <n v="0.52039327574638083"/>
    <n v="8.2525467719630381"/>
    <n v="11245.393473255703"/>
    <n v="0.99926667794977064"/>
    <n v="6.0659505992268183"/>
    <n v="11247.580069428439"/>
    <n v="0.9994609790828296"/>
    <n v="6.3784957015870143"/>
    <n v="11247.267524326078"/>
    <n v="0.99943320629685395"/>
    <n v="5.8313538913005027"/>
    <n v="11247.814666136364"/>
    <n v="0.99948182536744778"/>
    <n v="6.0621116426256361"/>
    <n v="11247.583908385039"/>
    <n v="0.99946132021285916"/>
    <n v="6.3252661794256655"/>
    <n v="11247.32075384824"/>
    <n v="0.99943793627699251"/>
    <n v="7.1958713884806986"/>
    <n v="7.5692285633059955"/>
    <n v="5.921725438668032"/>
    <x v="4"/>
    <n v="0"/>
    <n v="0"/>
    <n v="0"/>
    <n v="0"/>
    <n v="1"/>
    <n v="0"/>
    <n v="0"/>
    <n v="0"/>
    <n v="0"/>
    <n v="0"/>
    <n v="0"/>
    <n v="0"/>
    <n v="126"/>
    <n v="6428.7945966913321"/>
    <n v="4824.851423336333"/>
    <n v="0.42873673249982602"/>
    <n v="10065.601824999909"/>
    <n v="1188.0441950277564"/>
    <n v="0.1055697142875688"/>
    <n v="9215.6791838923964"/>
    <n v="2037.9668361352687"/>
    <n v="0.18109391680779549"/>
    <n v="10420.534481237455"/>
    <n v="833.11153879021003"/>
    <n v="7.4030366452574978E-2"/>
  </r>
  <r>
    <x v="126"/>
    <x v="0"/>
    <x v="126"/>
    <n v="1272.0749626313122"/>
    <x v="2"/>
    <n v="3655.1426934995275"/>
    <n v="1062.4905515131782"/>
    <n v="6.9683710080655521"/>
    <n v="7.1484046750498447"/>
    <n v="2049.608003601169"/>
    <n v="1962.2482858895"/>
    <n v="2039.4614293259158"/>
    <n v="7.6204410467503516"/>
    <n v="7.625403836092481"/>
    <n v="333.45972726704611"/>
    <n v="330.06115388589831"/>
    <n v="332.46925282961922"/>
    <n v="5.806547383127171"/>
    <n v="5.8095221002439139"/>
    <n v="10287.568269112546"/>
    <n v="9.2386914810860326"/>
    <n v="2019"/>
    <x v="22"/>
    <s v="2019-127"/>
    <n v="20.395359437943075"/>
    <x v="0"/>
    <n v="1"/>
    <n v="0"/>
    <n v="0"/>
    <n v="0"/>
    <n v="0"/>
    <n v="0"/>
    <n v="2580.727934332016"/>
    <n v="7706.8403347805297"/>
    <n v="0.74914111218290447"/>
    <n v="10712.173277041416"/>
    <n v="-424.60500792887069"/>
    <n v="4.127360293721765E-2"/>
    <n v="3727.2341124042596"/>
    <n v="6560.3341567082862"/>
    <n v="0.63769532168307175"/>
    <n v="4661.095563007244"/>
    <n v="5626.4727061053018"/>
    <n v="0.54691959838538873"/>
    <n v="7237.9226899796267"/>
    <n v="3049.645579132919"/>
    <n v="0.2964398873822488"/>
    <n v="5411.6936365016154"/>
    <n v="4875.8746326109303"/>
    <n v="0.47395793690626425"/>
    <n v="8.2536481192530395"/>
    <n v="10279.314620993293"/>
    <n v="0.99919770660049634"/>
    <n v="6.0653976010159329"/>
    <n v="10281.50287151153"/>
    <n v="0.99941041483834159"/>
    <n v="6.3816461499183461"/>
    <n v="10281.186622962627"/>
    <n v="0.99937967399263061"/>
    <n v="5.8373375661064717"/>
    <n v="10281.730931546439"/>
    <n v="0.99943258334589791"/>
    <n v="6.0527998371180729"/>
    <n v="10281.515469275428"/>
    <n v="0.99941163940021749"/>
    <n v="6.3339780633146017"/>
    <n v="10281.234291049232"/>
    <n v="0.99938430755474728"/>
    <n v="7.2610383227656179"/>
    <n v="7.6133272769006579"/>
    <n v="5.9305105722222375"/>
    <x v="5"/>
    <n v="0"/>
    <n v="0"/>
    <n v="0"/>
    <n v="0"/>
    <n v="0"/>
    <n v="1"/>
    <n v="0"/>
    <n v="0"/>
    <n v="0"/>
    <n v="0"/>
    <n v="0"/>
    <n v="0"/>
    <n v="127"/>
    <n v="6933.3020091901426"/>
    <n v="3354.2662599224032"/>
    <n v="0.32605044964739349"/>
    <n v="10759.10407902587"/>
    <n v="-471.53580991332456"/>
    <n v="4.5835497522681463E-2"/>
    <n v="9315.9972780369644"/>
    <n v="971.57099107558133"/>
    <n v="9.4441267912907245E-2"/>
    <n v="10554.162222949179"/>
    <n v="-266.59395383663286"/>
    <n v="2.5914185632872646E-2"/>
  </r>
  <r>
    <x v="127"/>
    <x v="0"/>
    <x v="127"/>
    <n v="1284.7957122576249"/>
    <x v="2"/>
    <n v="3691.6941204345221"/>
    <n v="1129.1820997365121"/>
    <n v="7.0292488440897767"/>
    <n v="7.1583550059030125"/>
    <n v="2070.1040836371808"/>
    <n v="2016.1761847633404"/>
    <n v="2059.8560436191747"/>
    <n v="7.6303913776035195"/>
    <n v="7.6353541669456488"/>
    <n v="336.79432453971657"/>
    <n v="334.77437334357103"/>
    <n v="335.79394535791539"/>
    <n v="5.8164977139803389"/>
    <n v="5.8194724310970818"/>
    <n v="11265.118678524148"/>
    <n v="9.3294663879661233"/>
    <n v="2019"/>
    <x v="23"/>
    <s v="2019-128"/>
    <n v="20.476137935673634"/>
    <x v="0"/>
    <n v="1"/>
    <n v="0"/>
    <n v="0"/>
    <n v="0"/>
    <n v="0"/>
    <n v="0"/>
    <n v="2593.2378882207722"/>
    <n v="8671.8807903033758"/>
    <n v="0.7697993281540364"/>
    <n v="10802.152191771856"/>
    <n v="462.96648675229153"/>
    <n v="4.109734659386164E-2"/>
    <n v="3746.4991517110534"/>
    <n v="7518.6195268130941"/>
    <n v="0.66742479519071651"/>
    <n v="4663.901514163018"/>
    <n v="6601.21716436113"/>
    <n v="0.58598736087403214"/>
    <n v="7274.028488342552"/>
    <n v="3991.090190181596"/>
    <n v="0.35428745174165105"/>
    <n v="5426.2066627572485"/>
    <n v="5838.9120157668995"/>
    <n v="0.51831784310432671"/>
    <n v="8.2547494665430392"/>
    <n v="11256.863929057605"/>
    <n v="0.9992672292496767"/>
    <n v="6.0661074670197088"/>
    <n v="11259.052571057129"/>
    <n v="0.9994615141091604"/>
    <n v="6.3847965982496788"/>
    <n v="11258.733881925898"/>
    <n v="0.99943322420469294"/>
    <n v="5.8391486493826905"/>
    <n v="11259.279529874766"/>
    <n v="0.99948166115102599"/>
    <n v="6.0453349366900326"/>
    <n v="11259.073343587457"/>
    <n v="0.99946335807822284"/>
    <n v="6.3417518527743129"/>
    <n v="11258.776926671373"/>
    <n v="0.99943704526922872"/>
    <n v="7.3068170049344712"/>
    <n v="7.639609844346265"/>
    <n v="5.9393059032454971"/>
    <x v="5"/>
    <n v="0"/>
    <n v="0"/>
    <n v="0"/>
    <n v="0"/>
    <n v="0"/>
    <n v="1"/>
    <n v="0"/>
    <n v="0"/>
    <n v="0"/>
    <n v="0"/>
    <n v="0"/>
    <n v="0"/>
    <n v="128"/>
    <n v="7047.5613505428564"/>
    <n v="4217.5573279812916"/>
    <n v="0.37439084738819967"/>
    <n v="10870.7264613976"/>
    <n v="394.39221712654762"/>
    <n v="3.5010036590064339E-2"/>
    <n v="9364.8125081548387"/>
    <n v="1900.3061703693093"/>
    <n v="0.16868940528714163"/>
    <n v="10694.177151681231"/>
    <n v="570.94152684291657"/>
    <n v="5.0682246955050816E-2"/>
  </r>
  <r>
    <x v="128"/>
    <x v="0"/>
    <x v="128"/>
    <n v="1297.6436693802016"/>
    <x v="2"/>
    <n v="3728.6110616388683"/>
    <n v="1179.7205706296188"/>
    <n v="7.0730328848659152"/>
    <n v="7.1683053367561813"/>
    <n v="2090.805124473553"/>
    <n v="2053.4906546184466"/>
    <n v="2080.4546040553669"/>
    <n v="7.6403417084566883"/>
    <n v="7.6453044977988167"/>
    <n v="340.16226778511373"/>
    <n v="338.54589945265093"/>
    <n v="339.1518848114946"/>
    <n v="5.8264480448335076"/>
    <n v="5.8294227619502506"/>
    <n v="10245.81963197442"/>
    <n v="9.2346250605938991"/>
    <n v="2019"/>
    <x v="24"/>
    <s v="2019-129"/>
    <n v="20.53982263815611"/>
    <x v="0"/>
    <n v="1"/>
    <n v="0"/>
    <n v="0"/>
    <n v="0"/>
    <n v="0"/>
    <n v="0"/>
    <n v="2605.8729416484171"/>
    <n v="7639.9466903260036"/>
    <n v="0.745664765216421"/>
    <n v="10893.030895649601"/>
    <n v="-647.21126367518082"/>
    <n v="6.3168324928872477E-2"/>
    <n v="3765.9568414109153"/>
    <n v="6479.8627905635049"/>
    <n v="0.63243967035507953"/>
    <n v="4666.7355248303502"/>
    <n v="5579.08410714407"/>
    <n v="0.54452296717514559"/>
    <n v="7310.4953446891059"/>
    <n v="2935.3242872853143"/>
    <n v="0.28648994348143358"/>
    <n v="5440.8648192754372"/>
    <n v="4804.954812698983"/>
    <n v="0.46896734329618922"/>
    <n v="8.2558508138330406"/>
    <n v="10237.563781160587"/>
    <n v="0.99919422251119183"/>
    <n v="6.0668173330234856"/>
    <n v="10239.752814641397"/>
    <n v="0.99940787388896735"/>
    <n v="6.3879470465810115"/>
    <n v="10239.431684927838"/>
    <n v="0.99937653137806104"/>
    <n v="5.8409597326589093"/>
    <n v="10239.978672241761"/>
    <n v="0.99942991776720025"/>
    <n v="6.0407533661311508"/>
    <n v="10239.778878608289"/>
    <n v="0.99941041775249684"/>
    <n v="6.3478806058807944"/>
    <n v="10239.471751368539"/>
    <n v="0.9993804418939729"/>
    <n v="7.3401635284953839"/>
    <n v="7.6573995257149088"/>
    <n v="5.9481113541230428"/>
    <x v="5"/>
    <n v="0"/>
    <n v="0"/>
    <n v="0"/>
    <n v="0"/>
    <n v="0"/>
    <n v="1"/>
    <n v="0"/>
    <n v="0"/>
    <n v="0"/>
    <n v="0"/>
    <n v="0"/>
    <n v="0"/>
    <n v="129"/>
    <n v="7137.2135014694422"/>
    <n v="3108.606130504978"/>
    <n v="0.30340238674550374"/>
    <n v="10954.957265789048"/>
    <n v="-709.13763381462741"/>
    <n v="6.9212387030667746E-2"/>
    <n v="9413.9146401534617"/>
    <n v="831.90499182095846"/>
    <n v="8.1194577076567784E-2"/>
    <n v="10811.169023983968"/>
    <n v="-565.34939200954796"/>
    <n v="5.517854230473139E-2"/>
  </r>
  <r>
    <x v="129"/>
    <x v="0"/>
    <x v="129"/>
    <n v="1310.6201060740034"/>
    <x v="2"/>
    <n v="3765.8971722552569"/>
    <n v="1218.9904312629342"/>
    <n v="7.1057782797892113"/>
    <n v="7.1782556676093492"/>
    <n v="2111.7131757182883"/>
    <n v="2082.6019151683677"/>
    <n v="2101.2591500959206"/>
    <n v="7.6502920393098561"/>
    <n v="7.6552548286519846"/>
    <n v="343.56389046296493"/>
    <n v="342.05849315987069"/>
    <n v="342.54340365960957"/>
    <n v="5.8363983756866755"/>
    <n v="5.8393730928034184"/>
    <n v="12161.000617424685"/>
    <n v="9.4059894397518793"/>
    <n v="2019"/>
    <x v="25"/>
    <s v="2019-130"/>
    <n v="20.592468694785744"/>
    <x v="0"/>
    <n v="1"/>
    <n v="0"/>
    <n v="0"/>
    <n v="0"/>
    <n v="0"/>
    <n v="0"/>
    <n v="2618.6343456103377"/>
    <n v="9542.366271814346"/>
    <n v="0.78466949982238532"/>
    <n v="10984.818386566121"/>
    <n v="1176.1822308585633"/>
    <n v="9.6717553749096144E-2"/>
    <n v="3785.6091080077767"/>
    <n v="8375.3915094169079"/>
    <n v="0.68870907690082417"/>
    <n v="4669.5978756043551"/>
    <n v="7491.4027418203295"/>
    <n v="0.6160186137221636"/>
    <n v="7347.3268695991246"/>
    <n v="4813.67374782556"/>
    <n v="0.39582875614103402"/>
    <n v="5455.6695573588086"/>
    <n v="6705.331060065876"/>
    <n v="0.55137987991368531"/>
    <n v="8.2569521611230403"/>
    <n v="12152.743665263562"/>
    <n v="0.99932103019966212"/>
    <n v="6.0675271990272623"/>
    <n v="12154.933090225657"/>
    <n v="0.99950106677979"/>
    <n v="6.3910974949123434"/>
    <n v="12154.609519929772"/>
    <n v="0.99947445956990133"/>
    <n v="5.8427708159351264"/>
    <n v="12155.15784660875"/>
    <n v="0.99951954851416069"/>
    <n v="6.0380337610890384"/>
    <n v="12154.962583663595"/>
    <n v="0.99950349202742095"/>
    <n v="6.352947045238059"/>
    <n v="12154.647670379447"/>
    <n v="0.99947759668426173"/>
    <n v="7.3653281816646281"/>
    <n v="7.6710618483875397"/>
    <n v="5.9569268476275825"/>
    <x v="5"/>
    <n v="0"/>
    <n v="0"/>
    <n v="0"/>
    <n v="0"/>
    <n v="0"/>
    <n v="1"/>
    <n v="0"/>
    <n v="0"/>
    <n v="0"/>
    <n v="0"/>
    <n v="0"/>
    <n v="0"/>
    <n v="130"/>
    <n v="7210.4047509939792"/>
    <n v="4950.5958664307054"/>
    <n v="0.40708787230364313"/>
    <n v="11025.885734622212"/>
    <n v="1135.1148828024725"/>
    <n v="9.3340582614233433E-2"/>
    <n v="9463.3052650735917"/>
    <n v="2697.6953523510929"/>
    <n v="0.22183169273799275"/>
    <n v="10915.09203069574"/>
    <n v="1245.908586728945"/>
    <n v="0.10245115726281322"/>
  </r>
  <r>
    <x v="130"/>
    <x v="0"/>
    <x v="130"/>
    <n v="1323.7263071347436"/>
    <x v="2"/>
    <n v="3803.5561439778094"/>
    <n v="1250.411194024477"/>
    <n v="7.1312277314220225"/>
    <n v="7.1882059984625171"/>
    <n v="2132.8303074754713"/>
    <n v="2107.7161113219195"/>
    <n v="2122.27174159688"/>
    <n v="7.660242370163024"/>
    <n v="7.6652051595051534"/>
    <n v="346.99952936759462"/>
    <n v="345.51721850527741"/>
    <n v="345.9688376962057"/>
    <n v="5.8463487065398434"/>
    <n v="5.8493234236565863"/>
    <n v="10153.481942250108"/>
    <n v="9.2255719741397986"/>
    <n v="2019"/>
    <x v="26"/>
    <s v="2019-131"/>
    <n v="20.637818808124891"/>
    <x v="0"/>
    <n v="1"/>
    <n v="0"/>
    <n v="0"/>
    <n v="0"/>
    <n v="0"/>
    <n v="0"/>
    <n v="2631.5233636118783"/>
    <n v="7521.9585786382295"/>
    <n v="0.74082552383712541"/>
    <n v="11077.523752391808"/>
    <n v="-924.0418101416999"/>
    <n v="9.1007382038729809E-2"/>
    <n v="3805.4578972706058"/>
    <n v="6348.0240449795019"/>
    <n v="0.62520661198642169"/>
    <n v="4672.488849886101"/>
    <n v="5480.9930923640068"/>
    <n v="0.53981413701607139"/>
    <n v="7384.5267097582446"/>
    <n v="2768.9552324918632"/>
    <n v="0.27270991845367248"/>
    <n v="5470.6223428230132"/>
    <n v="4682.8595994270945"/>
    <n v="0.46120726131801526"/>
    <n v="8.2580535084130418"/>
    <n v="10145.223888741695"/>
    <n v="0.99918667767812241"/>
    <n v="6.0682370650310382"/>
    <n v="10147.413705185078"/>
    <n v="0.99940234915474868"/>
    <n v="6.3942479432436752"/>
    <n v="10147.087694306863"/>
    <n v="0.99937024087110082"/>
    <n v="5.8445818992113452"/>
    <n v="10147.637360350896"/>
    <n v="0.9994243765899764"/>
    <n v="6.0365448137743547"/>
    <n v="10147.445397436333"/>
    <n v="0.99940547047327133"/>
    <n v="6.3573113531043486"/>
    <n v="10147.124630897004"/>
    <n v="0.99937387869607075"/>
    <n v="7.3850166991275277"/>
    <n v="7.6827001544435429"/>
    <n v="5.9657523069209981"/>
    <x v="5"/>
    <n v="0"/>
    <n v="0"/>
    <n v="0"/>
    <n v="0"/>
    <n v="0"/>
    <n v="1"/>
    <n v="0"/>
    <n v="0"/>
    <n v="0"/>
    <n v="0"/>
    <n v="0"/>
    <n v="0"/>
    <n v="131"/>
    <n v="7272.4693385055125"/>
    <n v="2881.0126037445953"/>
    <n v="0.28374626754948812"/>
    <n v="11090.392223603949"/>
    <n v="-936.91028135384113"/>
    <n v="9.2274776936887223E-2"/>
    <n v="9512.9859826200573"/>
    <n v="640.49595963005049"/>
    <n v="6.3081410226855691E-2"/>
    <n v="11011.440820245763"/>
    <n v="-857.95887799565571"/>
    <n v="8.4498981026948472E-2"/>
  </r>
  <r>
    <x v="131"/>
    <x v="0"/>
    <x v="131"/>
    <n v="1336.9635702060912"/>
    <x v="2"/>
    <n v="3841.5917054175875"/>
    <n v="1276.3769068789611"/>
    <n v="7.1517808018547733"/>
    <n v="7.1981563293156849"/>
    <n v="2154.1586105502261"/>
    <n v="2130.9373609360728"/>
    <n v="2143.4944590128489"/>
    <n v="7.6701927010161919"/>
    <n v="7.6751554903583212"/>
    <n v="350.4695246612705"/>
    <n v="348.98383281447252"/>
    <n v="349.42852607316769"/>
    <n v="5.8562990373930122"/>
    <n v="5.8592737545097551"/>
    <n v="10494.330710170163"/>
    <n v="9.2585904579648997"/>
    <n v="2019"/>
    <x v="27"/>
    <s v="2019-132"/>
    <n v="20.678272540263976"/>
    <x v="0"/>
    <n v="1"/>
    <n v="0"/>
    <n v="0"/>
    <n v="0"/>
    <n v="0"/>
    <n v="0"/>
    <n v="2644.5412717934341"/>
    <n v="7849.7894383767289"/>
    <n v="0.7480028650869005"/>
    <n v="11171.156171875751"/>
    <n v="-676.82546170558817"/>
    <n v="6.4494390390200843E-2"/>
    <n v="3825.5051744260627"/>
    <n v="6668.8255357441003"/>
    <n v="0.63546935196937082"/>
    <n v="4675.4087339106636"/>
    <n v="5818.9219762594994"/>
    <n v="0.55448242836680595"/>
    <n v="7422.0985483189552"/>
    <n v="3072.2321618512078"/>
    <n v="0.29275160529045235"/>
    <n v="5485.7246561418597"/>
    <n v="5008.6060540283033"/>
    <n v="0.47726779271158398"/>
    <n v="8.2591548557030414"/>
    <n v="10486.07155531446"/>
    <n v="0.99921298889049692"/>
    <n v="6.068946931034815"/>
    <n v="10488.261763239128"/>
    <n v="0.99942169280741711"/>
    <n v="6.3973983915750079"/>
    <n v="10487.933311778588"/>
    <n v="0.9993903948171392"/>
    <n v="5.8463929824875631"/>
    <n v="10488.484317187675"/>
    <n v="0.9994428998719449"/>
    <n v="6.0358817732849275"/>
    <n v="10488.294828396878"/>
    <n v="0.99942484357125938"/>
    <n v="6.3612044534385213"/>
    <n v="10487.969505716725"/>
    <n v="0.99939384372104134"/>
    <n v="7.4009995042564878"/>
    <n v="7.6933420354690831"/>
    <n v="5.9745876555559585"/>
    <x v="6"/>
    <n v="0"/>
    <n v="0"/>
    <n v="0"/>
    <n v="0"/>
    <n v="0"/>
    <n v="0"/>
    <n v="1"/>
    <n v="0"/>
    <n v="0"/>
    <n v="0"/>
    <n v="0"/>
    <n v="0"/>
    <n v="132"/>
    <n v="8325.7033030024122"/>
    <n v="2168.6274071677508"/>
    <n v="0.2066475192235091"/>
    <n v="13089.163543420484"/>
    <n v="-2594.8328332503206"/>
    <n v="0.24726044041433168"/>
    <n v="9468.8182901395248"/>
    <n v="1025.5124200306382"/>
    <n v="9.7720612047874911E-2"/>
    <n v="11334.88842146402"/>
    <n v="-840.55771129385721"/>
    <n v="8.0096361979450886E-2"/>
  </r>
  <r>
    <x v="132"/>
    <x v="0"/>
    <x v="132"/>
    <n v="1350.333205908152"/>
    <x v="2"/>
    <n v="1650.4072516655192"/>
    <n v="1298.5637965877183"/>
    <n v="7.1690141608837621"/>
    <n v="7.2081066601688537"/>
    <n v="200.04936383824474"/>
    <n v="1165.4933623871589"/>
    <n v="1177.1039871942353"/>
    <n v="7.0708124527155913"/>
    <n v="5.2985641552844154"/>
    <n v="100.02468191912237"/>
    <n v="174.71242718772743"/>
    <n v="175.15813474176679"/>
    <n v="5.1656891929941438"/>
    <n v="4.60541697472447"/>
    <n v="7998.9462250275537"/>
    <n v="8.9870650901143296"/>
    <n v="2019"/>
    <x v="28"/>
    <s v="2019-133"/>
    <n v="19.405515806593499"/>
    <x v="0"/>
    <n v="1"/>
    <n v="0"/>
    <n v="0"/>
    <n v="0"/>
    <n v="0"/>
    <n v="0"/>
    <n v="2657.6893590568052"/>
    <n v="5341.2568659707485"/>
    <n v="0.66774506487601115"/>
    <n v="2592.5094757793095"/>
    <n v="5406.4367492482443"/>
    <n v="0.67589362362910754"/>
    <n v="2378.6048907982745"/>
    <n v="5620.3413342292788"/>
    <n v="0.70263521920475447"/>
    <n v="4678.3578167754722"/>
    <n v="3320.5884082520815"/>
    <n v="0.41512823249923064"/>
    <n v="3979.7488737985441"/>
    <n v="4019.1973512290097"/>
    <n v="0.50246585464639315"/>
    <n v="4395.7241909901095"/>
    <n v="3603.2220340374442"/>
    <n v="0.45046208996423553"/>
    <n v="8.2602562029930429"/>
    <n v="7990.6859688245604"/>
    <n v="0.99896733194965759"/>
    <n v="6.0261865778483497"/>
    <n v="7992.9200384497053"/>
    <n v="0.99924662744212567"/>
    <n v="6.0004054616015843"/>
    <n v="7992.9458195659518"/>
    <n v="0.99924985050620452"/>
    <n v="5.7198062315721447"/>
    <n v="7993.2264187959818"/>
    <n v="0.99928493003069885"/>
    <n v="5.8240320182744707"/>
    <n v="7993.1221930092788"/>
    <n v="0.99927190009103295"/>
    <n v="6.2387195947328511"/>
    <n v="7992.7075054328207"/>
    <n v="0.99922005731514818"/>
    <n v="7.4144567966369506"/>
    <n v="7.1133454501303861"/>
    <n v="5.3892338117489658"/>
    <x v="6"/>
    <n v="0"/>
    <n v="0"/>
    <n v="0"/>
    <n v="0"/>
    <n v="0"/>
    <n v="0"/>
    <n v="1"/>
    <n v="0"/>
    <n v="0"/>
    <n v="0"/>
    <n v="0"/>
    <n v="0"/>
    <n v="133"/>
    <n v="8381.7897517222791"/>
    <n v="-382.84352669472537"/>
    <n v="4.786174527550429E-2"/>
    <n v="10982.549497952721"/>
    <n v="-2983.6032729251674"/>
    <n v="0.37299954131331714"/>
    <n v="7839.6023313344567"/>
    <n v="159.34389369309702"/>
    <n v="1.9920610691759981E-2"/>
    <n v="8946.8282457305377"/>
    <n v="-947.88202070298394"/>
    <n v="0.11850086174316278"/>
  </r>
  <r>
    <x v="133"/>
    <x v="0"/>
    <x v="133"/>
    <n v="253.18747610777848"/>
    <x v="2"/>
    <n v="556.26226232271927"/>
    <n v="984.95090044373637"/>
    <n v="6.8925917926644305"/>
    <n v="5.5341302265971821"/>
    <n v="202.04985747662721"/>
    <n v="683.77160993189307"/>
    <n v="201.04961065743598"/>
    <n v="5.3035516967954539"/>
    <n v="5.3085144861375833"/>
    <n v="101.02492873831359"/>
    <n v="123.13117827313773"/>
    <n v="100.72485469255622"/>
    <n v="4.6123925884608949"/>
    <n v="4.6153673055776379"/>
    <n v="7522.2918274029635"/>
    <n v="8.9256261347949941"/>
    <n v="2019"/>
    <x v="29"/>
    <s v="2019-134"/>
    <n v="16.808536077920781"/>
    <x v="0"/>
    <n v="1"/>
    <n v="0"/>
    <n v="0"/>
    <n v="0"/>
    <n v="0"/>
    <n v="0"/>
    <n v="1578.7244480064137"/>
    <n v="5943.5673793965498"/>
    <n v="0.79012720003027836"/>
    <n v="2601.2917524971276"/>
    <n v="4921.0000749058363"/>
    <n v="0.65418893441213233"/>
    <n v="2384.3836378890087"/>
    <n v="5137.9081895139552"/>
    <n v="0.68302431059601609"/>
    <n v="4436.348704182129"/>
    <n v="3085.9431232208344"/>
    <n v="0.41023975060088064"/>
    <n v="3983.2729339996577"/>
    <n v="3539.0188934033058"/>
    <n v="0.47047083184289806"/>
    <n v="4400.077522790627"/>
    <n v="3122.2143046123365"/>
    <n v="0.41506157647838376"/>
    <n v="8.0749729761491693"/>
    <n v="7514.2168544268143"/>
    <n v="0.99892652755816613"/>
    <n v="5.9001085258771999"/>
    <n v="7516.3917188770865"/>
    <n v="0.99921565014210389"/>
    <n v="6.0035559099329161"/>
    <n v="7516.2882714930302"/>
    <n v="0.9992018980321844"/>
    <n v="5.8722686842224094"/>
    <n v="7516.4195587187414"/>
    <n v="0.99921935112078075"/>
    <n v="5.905620403879654"/>
    <n v="7516.3862069990837"/>
    <n v="0.99921491740291624"/>
    <n v="5.9887969765977802"/>
    <n v="7516.3030304263657"/>
    <n v="0.99920386005834272"/>
    <n v="7.2050369384191004"/>
    <n v="6.6154330927696838"/>
    <n v="4.9739866538032107"/>
    <x v="6"/>
    <n v="0"/>
    <n v="0"/>
    <n v="0"/>
    <n v="0"/>
    <n v="0"/>
    <n v="0"/>
    <n v="1"/>
    <n v="0"/>
    <n v="0"/>
    <n v="0"/>
    <n v="0"/>
    <n v="0"/>
    <n v="134"/>
    <n v="7896.0276601948417"/>
    <n v="-373.73583279187824"/>
    <n v="4.9683772095944968E-2"/>
    <n v="9449.7264408037554"/>
    <n v="-1927.4346134007919"/>
    <n v="0.25622970467316075"/>
    <n v="6861.5062300057425"/>
    <n v="660.78559739722095"/>
    <n v="8.7843653577762637E-2"/>
    <n v="7332.6826676014562"/>
    <n v="189.6091598015073"/>
    <n v="2.5206302035608339E-2"/>
  </r>
  <r>
    <x v="134"/>
    <x v="0"/>
    <x v="134"/>
    <n v="1377.4749033469056"/>
    <x v="2"/>
    <n v="1683.5804374239958"/>
    <n v="1102.7081013146872"/>
    <n v="7.0055243435361279"/>
    <n v="7.2280073218751895"/>
    <n v="204.07035605139347"/>
    <n v="443.92098299164326"/>
    <n v="203.06010676401036"/>
    <n v="5.3135020276486227"/>
    <n v="5.3184648169907511"/>
    <n v="102.03517802569675"/>
    <n v="108.36397809992903"/>
    <n v="101.7321032394818"/>
    <n v="4.6223429193140628"/>
    <n v="4.6253176364308057"/>
    <n v="7026.1640476758766"/>
    <n v="8.8573961812118753"/>
    <n v="2019"/>
    <x v="30"/>
    <s v="2019-135"/>
    <n v="16.941369290498812"/>
    <x v="0"/>
    <n v="1"/>
    <n v="0"/>
    <n v="0"/>
    <n v="0"/>
    <n v="0"/>
    <n v="0"/>
    <n v="2684.3812910101742"/>
    <n v="4341.7827566657024"/>
    <n v="0.61794497355948907"/>
    <n v="2610.1618519821236"/>
    <n v="4416.0021956937526"/>
    <n v="0.62850826791533332"/>
    <n v="2390.2201724506504"/>
    <n v="4635.9438752252263"/>
    <n v="0.65981150507846587"/>
    <n v="4684.3447498993191"/>
    <n v="2341.8192977765575"/>
    <n v="0.33329983215395992"/>
    <n v="3986.8322348027823"/>
    <n v="3039.3318128730943"/>
    <n v="0.43257342018344253"/>
    <n v="4404.4743879091493"/>
    <n v="2621.6896597667273"/>
    <n v="0.37313242929958818"/>
    <n v="8.262458897573044"/>
    <n v="7017.9015887783034"/>
    <n v="0.99882404412400438"/>
    <n v="5.9008183918809767"/>
    <n v="7020.2632292839953"/>
    <n v="0.99916016501296556"/>
    <n v="6.0067063582642479"/>
    <n v="7020.157341317612"/>
    <n v="0.99914509449003663"/>
    <n v="5.9236365840209668"/>
    <n v="7020.240411091856"/>
    <n v="0.99915691740986601"/>
    <n v="5.8893750710214725"/>
    <n v="7020.2746726048554"/>
    <n v="0.99916179368556457"/>
    <n v="6.0015802971205634"/>
    <n v="7020.1624673787564"/>
    <n v="0.99914582405756591"/>
    <n v="7.2888946443075469"/>
    <n v="6.227874409018745"/>
    <n v="4.9809281564351373"/>
    <x v="6"/>
    <n v="0"/>
    <n v="0"/>
    <n v="0"/>
    <n v="0"/>
    <n v="0"/>
    <n v="0"/>
    <n v="1"/>
    <n v="0"/>
    <n v="0"/>
    <n v="0"/>
    <n v="0"/>
    <n v="0"/>
    <n v="135"/>
    <n v="8117.7459211066935"/>
    <n v="-1091.5818734308168"/>
    <n v="0.15535957686497395"/>
    <n v="8410.5141394942584"/>
    <n v="-1384.3500918183818"/>
    <n v="0.19702786362870348"/>
    <n v="6893.2853568853425"/>
    <n v="132.87869079053416"/>
    <n v="1.8911982397349227E-2"/>
    <n v="7045.7763604406209"/>
    <n v="-19.612312764744274"/>
    <n v="2.7913257691772313E-3"/>
  </r>
  <r>
    <x v="135"/>
    <x v="0"/>
    <x v="135"/>
    <n v="1391.2496523803752"/>
    <x v="2"/>
    <n v="1700.4162417982363"/>
    <n v="1189.2705666343936"/>
    <n v="7.0810954289483448"/>
    <n v="7.2379576527283582"/>
    <n v="206.11105961190742"/>
    <n v="325.01602130177537"/>
    <n v="205.09070783165043"/>
    <n v="5.3234523585017905"/>
    <n v="5.328415147843919"/>
    <n v="103.05552980595371"/>
    <n v="104.64806429414629"/>
    <n v="102.74942427187661"/>
    <n v="4.6322932501672307"/>
    <n v="4.6352679672839736"/>
    <n v="8227.4076471303524"/>
    <n v="9.0152262558539"/>
    <n v="2019"/>
    <x v="31"/>
    <s v="2019-136"/>
    <n v="17.036841037617364"/>
    <x v="0"/>
    <n v="1"/>
    <n v="0"/>
    <n v="0"/>
    <n v="0"/>
    <n v="0"/>
    <n v="0"/>
    <n v="2697.9277784657133"/>
    <n v="5529.4798686646391"/>
    <n v="0.67208045423557849"/>
    <n v="2619.1206524619697"/>
    <n v="5608.2869946683822"/>
    <n v="0.68165906385160135"/>
    <n v="2396.1150723579085"/>
    <n v="5831.2925747724439"/>
    <n v="0.7087642699710337"/>
    <n v="4687.383192924015"/>
    <n v="3540.0244542063374"/>
    <n v="0.43027215935277824"/>
    <n v="3990.4271286139387"/>
    <n v="4236.9805185164132"/>
    <n v="0.5149836619550795"/>
    <n v="4408.9152216788571"/>
    <n v="3818.4924254514954"/>
    <n v="0.46411854003409592"/>
    <n v="8.2635602448630454"/>
    <n v="8219.1440868854897"/>
    <n v="0.99899560583366198"/>
    <n v="5.9015282578847525"/>
    <n v="8221.5061188724685"/>
    <n v="0.99928269893616584"/>
    <n v="6.0098568065955806"/>
    <n v="8221.3977903237574"/>
    <n v="0.99926953214616865"/>
    <n v="5.9254476672971848"/>
    <n v="8221.4821994630547"/>
    <n v="0.99927979165231173"/>
    <n v="5.8794317575657455"/>
    <n v="8221.5282153727858"/>
    <n v="0.99928538465459193"/>
    <n v="6.0107681043007117"/>
    <n v="8221.3968790260515"/>
    <n v="0.99926942138251806"/>
    <n v="7.3463418198320012"/>
    <n v="5.9604185375186329"/>
    <n v="4.9878905036603891"/>
    <x v="7"/>
    <n v="0"/>
    <n v="0"/>
    <n v="0"/>
    <n v="0"/>
    <n v="0"/>
    <n v="0"/>
    <n v="0"/>
    <n v="1"/>
    <n v="0"/>
    <n v="0"/>
    <n v="0"/>
    <n v="0"/>
    <n v="136"/>
    <n v="8521.0254361466468"/>
    <n v="-293.61778901629441"/>
    <n v="3.5687764799001508E-2"/>
    <n v="8213.84829247161"/>
    <n v="13.55935465874245"/>
    <n v="1.6480713294268134E-3"/>
    <n v="6858.7973656998302"/>
    <n v="1368.6102814305223"/>
    <n v="0.16634769299511754"/>
    <n v="6849.6200483521634"/>
    <n v="1377.787598778189"/>
    <n v="0.16746314973936527"/>
  </r>
  <r>
    <x v="136"/>
    <x v="0"/>
    <x v="136"/>
    <n v="1405.1621489041786"/>
    <x v="2"/>
    <n v="1717.4204042162182"/>
    <n v="1254.0380413153289"/>
    <n v="7.1341240567098758"/>
    <n v="7.2479079835815261"/>
    <n v="208.17217020802644"/>
    <n v="266.59409575490088"/>
    <n v="207.14161490996693"/>
    <n v="5.3334026893549584"/>
    <n v="5.3383654786970869"/>
    <n v="104.08608510401322"/>
    <n v="104.25467886105315"/>
    <n v="103.77691851459537"/>
    <n v="4.6422435810203995"/>
    <n v="4.6452182981371415"/>
    <n v="7628.4271232294877"/>
    <n v="8.9396369592834635"/>
    <n v="2019"/>
    <x v="32"/>
    <s v="2019-137"/>
    <n v="17.109770327085233"/>
    <x v="0"/>
    <n v="1"/>
    <n v="0"/>
    <n v="0"/>
    <n v="0"/>
    <n v="0"/>
    <n v="0"/>
    <n v="2711.6097307958071"/>
    <n v="4916.8173924336807"/>
    <n v="0.6445388168501176"/>
    <n v="2628.1690409466141"/>
    <n v="5000.2580822828731"/>
    <n v="0.65547694190542627"/>
    <n v="2402.0689212642387"/>
    <n v="5226.3582019652495"/>
    <n v="0.6851160950401366"/>
    <n v="4690.4520203789561"/>
    <n v="2937.9751028505316"/>
    <n v="0.38513510785257948"/>
    <n v="3994.057971363206"/>
    <n v="3634.3691518662818"/>
    <n v="0.47642444414251345"/>
    <n v="4413.4004637862618"/>
    <n v="3215.026659443226"/>
    <n v="0.42145341464337766"/>
    <n v="8.2646615921530451"/>
    <n v="7620.1624616373347"/>
    <n v="0.99891659690016754"/>
    <n v="5.9022381238885293"/>
    <n v="7622.5248851055994"/>
    <n v="0.99922628373732314"/>
    <n v="6.0130072549269125"/>
    <n v="7622.4141159745604"/>
    <n v="0.99921176316456939"/>
    <n v="5.9272587505734036"/>
    <n v="7622.4998644789139"/>
    <n v="0.99922300381784801"/>
    <n v="5.8732908379333448"/>
    <n v="7622.5538323915544"/>
    <n v="0.99923007839715106"/>
    <n v="6.0177865183304027"/>
    <n v="7622.4093367111573"/>
    <n v="0.99921113665751549"/>
    <n v="7.3872645581009344"/>
    <n v="5.7971224179239815"/>
    <n v="4.9948736128002409"/>
    <x v="7"/>
    <n v="0"/>
    <n v="0"/>
    <n v="0"/>
    <n v="0"/>
    <n v="0"/>
    <n v="0"/>
    <n v="0"/>
    <n v="1"/>
    <n v="0"/>
    <n v="0"/>
    <n v="0"/>
    <n v="0"/>
    <n v="137"/>
    <n v="8648.9257850655667"/>
    <n v="-1020.498661836079"/>
    <n v="0.13377576338489708"/>
    <n v="7830.6469248987696"/>
    <n v="-202.21980166928188"/>
    <n v="2.6508715152236035E-2"/>
    <n v="6890.657577482576"/>
    <n v="737.76954574691172"/>
    <n v="9.6713193143094178E-2"/>
    <n v="6757.9601696483587"/>
    <n v="870.46695358112902"/>
    <n v="0.11410831348581038"/>
  </r>
  <r>
    <x v="137"/>
    <x v="0"/>
    <x v="137"/>
    <n v="1419.2137703932203"/>
    <x v="2"/>
    <n v="1734.5946082583805"/>
    <n v="1303.5907600386963"/>
    <n v="7.1728778589041475"/>
    <n v="7.257858314434694"/>
    <n v="210.25389191010677"/>
    <n v="238.42399383250381"/>
    <n v="209.21303105906662"/>
    <n v="5.3433530202081263"/>
    <n v="5.3483158095502557"/>
    <n v="105.12694595505339"/>
    <n v="104.8652658268533"/>
    <n v="104.81468769974133"/>
    <n v="4.6521939118735673"/>
    <n v="4.6551686289903103"/>
    <n v="6280.7243712062591"/>
    <n v="8.7452405985439174"/>
    <n v="2019"/>
    <x v="33"/>
    <s v="2019-138"/>
    <n v="17.168424790985842"/>
    <x v="0"/>
    <n v="1"/>
    <n v="0"/>
    <n v="0"/>
    <n v="0"/>
    <n v="0"/>
    <n v="0"/>
    <n v="2725.4285026492016"/>
    <n v="3555.2958685570575"/>
    <n v="0.56606462223627829"/>
    <n v="2637.3079133161054"/>
    <n v="3643.4164578901537"/>
    <n v="0.58009494487503022"/>
    <n v="2408.0823086596329"/>
    <n v="3872.6420625466262"/>
    <n v="0.6165916275996135"/>
    <n v="4693.5515361084481"/>
    <n v="1587.172835097811"/>
    <n v="0.25270537939447624"/>
    <n v="3997.7251225399668"/>
    <n v="2282.9992486662923"/>
    <n v="0.36349298484305648"/>
    <n v="4417.9305583147416"/>
    <n v="1862.7938128915175"/>
    <n v="0.29658900833659008"/>
    <n v="8.2657629394430465"/>
    <n v="6272.4586082668156"/>
    <n v="0.99868394751131928"/>
    <n v="5.9029479898923052"/>
    <n v="6274.8214232163664"/>
    <n v="0.99906014853685432"/>
    <n v="6.0161577032582452"/>
    <n v="6274.7082135030005"/>
    <n v="0.99904212359153355"/>
    <n v="5.9290698338496215"/>
    <n v="6274.7953013724091"/>
    <n v="0.99905598948729046"/>
    <n v="5.8695577528594969"/>
    <n v="6274.8548134533994"/>
    <n v="0.9990654648403664"/>
    <n v="6.0234311820224224"/>
    <n v="6274.7009400242368"/>
    <n v="0.99904096552785593"/>
    <n v="7.417480862331888"/>
    <n v="5.7077092882963978"/>
    <n v="5.0018774006452347"/>
    <x v="7"/>
    <n v="0"/>
    <n v="0"/>
    <n v="0"/>
    <n v="0"/>
    <n v="0"/>
    <n v="0"/>
    <n v="0"/>
    <n v="1"/>
    <n v="0"/>
    <n v="0"/>
    <n v="0"/>
    <n v="0"/>
    <n v="138"/>
    <n v="8750.782554364001"/>
    <n v="-2470.058183157742"/>
    <n v="0.3932760040357175"/>
    <n v="7636.2805694222843"/>
    <n v="-1355.5561982160252"/>
    <n v="0.21582800296579177"/>
    <n v="6922.7125369207961"/>
    <n v="-641.98816571453699"/>
    <n v="0.10221562478648279"/>
    <n v="6728.0140365225325"/>
    <n v="-447.28966531627339"/>
    <n v="7.121625450829458E-2"/>
  </r>
  <r>
    <x v="138"/>
    <x v="0"/>
    <x v="138"/>
    <n v="1433.4059080971529"/>
    <x v="2"/>
    <n v="1751.9405543409646"/>
    <n v="1342.5353044562332"/>
    <n v="7.2023151235837881"/>
    <n v="7.2678086452878619"/>
    <n v="212.35643082920782"/>
    <n v="225.39021233085583"/>
    <n v="211.3051613696573"/>
    <n v="5.3533033510612942"/>
    <n v="5.3582661404034235"/>
    <n v="106.1782154146039"/>
    <n v="105.78433053827871"/>
    <n v="105.86283457673873"/>
    <n v="4.6621442427267352"/>
    <n v="4.6651189598434781"/>
    <n v="6442.1736391407539"/>
    <n v="8.770621283756503"/>
    <n v="2019"/>
    <x v="34"/>
    <s v="2019-139"/>
    <n v="17.217762717371819"/>
    <x v="0"/>
    <n v="1"/>
    <n v="0"/>
    <n v="0"/>
    <n v="0"/>
    <n v="0"/>
    <n v="0"/>
    <n v="2739.3854622211311"/>
    <n v="3702.7881769196229"/>
    <n v="0.57477310987437069"/>
    <n v="2646.5381744092915"/>
    <n v="3795.6354647314624"/>
    <n v="0.58918552608863206"/>
    <n v="2414.1558299289804"/>
    <n v="4028.0178092117735"/>
    <n v="0.62525756597722248"/>
    <n v="4696.6820469952345"/>
    <n v="1745.4915921455195"/>
    <n v="0.27094761642878196"/>
    <n v="4001.4289452284947"/>
    <n v="2440.7446939122592"/>
    <n v="0.37886974655309069"/>
    <n v="4422.5059537885054"/>
    <n v="2019.6676853522486"/>
    <n v="0.31350717917339904"/>
    <n v="8.2668642867330462"/>
    <n v="6433.906774854021"/>
    <n v="0.99871675854303188"/>
    <n v="5.9036578558960819"/>
    <n v="6436.2699812848577"/>
    <n v="0.99908359224904664"/>
    <n v="6.019308151589577"/>
    <n v="6436.154330989164"/>
    <n v="0.99906564018780586"/>
    <n v="5.9308809171258394"/>
    <n v="6436.2427582236278"/>
    <n v="0.99907936649191009"/>
    <n v="5.8673961532576131"/>
    <n v="6436.3062429874963"/>
    <n v="0.99908922104837272"/>
    <n v="6.0281792605690505"/>
    <n v="6436.1454598801847"/>
    <n v="0.99906426315119112"/>
    <n v="7.440603897572454"/>
    <n v="5.6634693041378368"/>
    <n v="5.0089017834676319"/>
    <x v="7"/>
    <n v="0"/>
    <n v="0"/>
    <n v="0"/>
    <n v="0"/>
    <n v="0"/>
    <n v="0"/>
    <n v="0"/>
    <n v="1"/>
    <n v="0"/>
    <n v="0"/>
    <n v="0"/>
    <n v="0"/>
    <n v="139"/>
    <n v="8835.1439446456789"/>
    <n v="-2392.9703055049249"/>
    <n v="0.37145386627984389"/>
    <n v="7550.5452724498027"/>
    <n v="-1108.3716333090488"/>
    <n v="0.17204932611175031"/>
    <n v="6954.9633937599156"/>
    <n v="-512.78975461916161"/>
    <n v="7.9598871955825864E-2"/>
    <n v="6734.9621378652473"/>
    <n v="-292.78849872449337"/>
    <n v="4.5448712674491805E-2"/>
  </r>
  <r>
    <x v="139"/>
    <x v="0"/>
    <x v="139"/>
    <n v="1447.7399671781243"/>
    <x v="2"/>
    <n v="1769.459959884374"/>
    <n v="1374.0967032728006"/>
    <n v="7.2255518511446901"/>
    <n v="7.2777589761410297"/>
    <n v="214.47999513749991"/>
    <n v="219.93510373417786"/>
    <n v="213.41821298335387"/>
    <n v="5.3632536819144629"/>
    <n v="5.3682164712565914"/>
    <n v="107.23999756874996"/>
    <n v="106.80329745960857"/>
    <n v="106.92146292250612"/>
    <n v="4.6720945735799031"/>
    <n v="4.675069290696646"/>
    <n v="6537.0478166951352"/>
    <n v="8.7852409383626533"/>
    <n v="2019"/>
    <x v="35"/>
    <s v="2019-140"/>
    <n v="17.260900106639056"/>
    <x v="0"/>
    <n v="1"/>
    <n v="0"/>
    <n v="0"/>
    <n v="0"/>
    <n v="0"/>
    <n v="0"/>
    <n v="2753.4819913887786"/>
    <n v="3783.5658253063566"/>
    <n v="0.57878815199170031"/>
    <n v="2655.8607381134093"/>
    <n v="3881.1870785817259"/>
    <n v="0.59372169019009802"/>
    <n v="2420.290086411022"/>
    <n v="4116.7577302841128"/>
    <n v="0.62975793442572336"/>
    <n v="4699.8438629908887"/>
    <n v="1837.2039537042465"/>
    <n v="0.28104490057609244"/>
    <n v="4005.1698061439079"/>
    <n v="2531.8780105512274"/>
    <n v="0.38731214480105203"/>
    <n v="4427.1271032170062"/>
    <n v="2109.9207134781291"/>
    <n v="0.32276354290839787"/>
    <n v="8.2679656340230476"/>
    <n v="6528.7798510611119"/>
    <n v="0.99873521414163324"/>
    <n v="5.9043677218998587"/>
    <n v="6531.1434489732355"/>
    <n v="0.99909678376425204"/>
    <n v="6.0224585999209097"/>
    <n v="6531.025358095214"/>
    <n v="0.99907871890051958"/>
    <n v="5.9326920004020574"/>
    <n v="6531.1151246947329"/>
    <n v="0.99909245087893483"/>
    <n v="5.8662804415711882"/>
    <n v="6531.1815362535644"/>
    <n v="0.99910261013747081"/>
    <n v="6.0323306249967921"/>
    <n v="6531.0154860701386"/>
    <n v="0.99907720873486794"/>
    <n v="7.4589587637887185"/>
    <n v="5.6443560909300627"/>
    <n v="5.0159466770338561"/>
    <x v="8"/>
    <n v="0"/>
    <n v="0"/>
    <n v="0"/>
    <n v="0"/>
    <n v="0"/>
    <n v="0"/>
    <n v="0"/>
    <n v="0"/>
    <n v="1"/>
    <n v="0"/>
    <n v="0"/>
    <n v="0"/>
    <n v="140"/>
    <n v="8050.1805108720373"/>
    <n v="-1513.1326941769021"/>
    <n v="0.23147034205753755"/>
    <n v="6897.5171014459638"/>
    <n v="-360.46928475082859"/>
    <n v="5.5142519201131862E-2"/>
    <n v="7517.3897507552037"/>
    <n v="-980.34193406006852"/>
    <n v="0.14996707405999815"/>
    <n v="7023.3703628687881"/>
    <n v="-486.32254617365288"/>
    <n v="7.4394827728140697E-2"/>
  </r>
  <r>
    <x v="140"/>
    <x v="0"/>
    <x v="140"/>
    <n v="1462.2173668499054"/>
    <x v="2"/>
    <n v="1787.1545594832178"/>
    <n v="1400.5329023459319"/>
    <n v="7.2446080877094072"/>
    <n v="7.2877093069941976"/>
    <n v="216.62479508887492"/>
    <n v="218.27994941152639"/>
    <n v="215.5523951131874"/>
    <n v="5.3732040127676308"/>
    <n v="5.3781668021097602"/>
    <n v="108.31239754443746"/>
    <n v="107.85966751898879"/>
    <n v="107.99067755173121"/>
    <n v="4.6820449044330719"/>
    <n v="4.6850196215498148"/>
    <n v="6836.3592527266783"/>
    <n v="8.8300105959158639"/>
    <n v="2019"/>
    <x v="36"/>
    <s v="2019-141"/>
    <n v="17.299857004910109"/>
    <x v="0"/>
    <n v="1"/>
    <n v="0"/>
    <n v="0"/>
    <n v="0"/>
    <n v="0"/>
    <n v="0"/>
    <n v="2767.7194858481034"/>
    <n v="4068.6397668785748"/>
    <n v="0.59514715603276702"/>
    <n v="2665.2765274545682"/>
    <n v="4171.0827252721101"/>
    <n v="0.6101321728533321"/>
    <n v="2426.4856854578838"/>
    <n v="4409.8735672687944"/>
    <n v="0.64506170671325069"/>
    <n v="4703.0372971464985"/>
    <n v="2133.3219555801797"/>
    <n v="0.31205527338682582"/>
    <n v="4008.9480756684752"/>
    <n v="2827.4111770582031"/>
    <n v="0.41358434695053387"/>
    <n v="4431.7944641397935"/>
    <n v="2404.5647885868848"/>
    <n v="0.3517317770606958"/>
    <n v="8.2690669813130491"/>
    <n v="6828.0901857453655"/>
    <n v="0.99879042825638298"/>
    <n v="5.9050775879036346"/>
    <n v="6830.4541751387742"/>
    <n v="0.99913622479896025"/>
    <n v="6.0256090482522424"/>
    <n v="6830.3336436784257"/>
    <n v="0.99911859385595492"/>
    <n v="5.9345030836782753"/>
    <n v="6830.4247496429998"/>
    <n v="0.99913192053485023"/>
    <n v="5.8658698825078144"/>
    <n v="6830.4933828441708"/>
    <n v="0.99914195997231015"/>
    <n v="6.0360796762130295"/>
    <n v="6830.3231730504649"/>
    <n v="0.99911706224715946"/>
    <n v="7.474077906457107"/>
    <n v="5.6384838982837087"/>
    <n v="5.0230119966169298"/>
    <x v="8"/>
    <n v="0"/>
    <n v="0"/>
    <n v="0"/>
    <n v="0"/>
    <n v="0"/>
    <n v="0"/>
    <n v="0"/>
    <n v="0"/>
    <n v="1"/>
    <n v="0"/>
    <n v="0"/>
    <n v="0"/>
    <n v="141"/>
    <n v="8108.4253339292509"/>
    <n v="-1272.0660812025726"/>
    <n v="0.18607361523536226"/>
    <n v="6900.7403834122979"/>
    <n v="-64.38113068561961"/>
    <n v="9.4174586655815708E-3"/>
    <n v="7552.5120041330738"/>
    <n v="-716.15275140639551"/>
    <n v="0.1047564536812132"/>
    <n v="7062.1354975324266"/>
    <n v="-225.77624480574832"/>
    <n v="3.3025801667122393E-2"/>
  </r>
  <r>
    <x v="141"/>
    <x v="0"/>
    <x v="141"/>
    <n v="1476.8395405184049"/>
    <x v="2"/>
    <n v="1805.0261050780505"/>
    <n v="1423.4248937976736"/>
    <n v="7.260821143680678"/>
    <n v="7.2976596378473664"/>
    <n v="218.79104303976368"/>
    <n v="218.53549622564503"/>
    <n v="217.7079190643193"/>
    <n v="5.3831543436207987"/>
    <n v="5.388117132962928"/>
    <n v="109.39552151988184"/>
    <n v="108.93476531961392"/>
    <n v="109.07058432724853"/>
    <n v="4.6919952352862397"/>
    <n v="4.6949699524029826"/>
    <n v="6768.4305678260316"/>
    <n v="8.820024517440114"/>
    <n v="2019"/>
    <x v="37"/>
    <s v="2019-142"/>
    <n v="17.335970722587717"/>
    <x v="0"/>
    <n v="1"/>
    <n v="0"/>
    <n v="0"/>
    <n v="0"/>
    <n v="0"/>
    <n v="0"/>
    <n v="2782.0993552520213"/>
    <n v="3986.3312125740104"/>
    <n v="0.58895946004427868"/>
    <n v="2674.7864746891391"/>
    <n v="4093.6440931368925"/>
    <n v="0.60481437345256539"/>
    <n v="2432.7432404952137"/>
    <n v="4335.6873273308174"/>
    <n v="0.64057498764051102"/>
    <n v="4706.262665643666"/>
    <n v="2062.1679021823657"/>
    <n v="0.30467445614127325"/>
    <n v="4012.7641278882884"/>
    <n v="2755.6664399377432"/>
    <n v="0.40713521581160911"/>
    <n v="4436.5084986718075"/>
    <n v="2331.9220691542241"/>
    <n v="0.3445292148284857"/>
    <n v="8.2701683286030487"/>
    <n v="6760.1603994974284"/>
    <n v="0.99877812614819217"/>
    <n v="5.9057874539074113"/>
    <n v="6762.524780372124"/>
    <n v="0.99912745098073685"/>
    <n v="6.0287594965835742"/>
    <n v="6762.4018083294477"/>
    <n v="0.99910928250852693"/>
    <n v="5.9363141669544941"/>
    <n v="6762.494253659077"/>
    <n v="0.9991229408195198"/>
    <n v="5.8659389025788293"/>
    <n v="6762.5646289234528"/>
    <n v="0.99913333839450713"/>
    <n v="6.0395551114553339"/>
    <n v="6762.3910127145764"/>
    <n v="0.99910768751323764"/>
    <n v="7.486987911001747"/>
    <n v="5.6393927868709355"/>
    <n v="5.0300976570088958"/>
    <x v="8"/>
    <n v="0"/>
    <n v="0"/>
    <n v="0"/>
    <n v="0"/>
    <n v="0"/>
    <n v="0"/>
    <n v="0"/>
    <n v="0"/>
    <n v="1"/>
    <n v="0"/>
    <n v="0"/>
    <n v="0"/>
    <n v="142"/>
    <n v="8161.7168986972238"/>
    <n v="-1393.2863308711921"/>
    <n v="0.20585072372526458"/>
    <n v="6918.3272738644428"/>
    <n v="-149.89670603841114"/>
    <n v="2.2146449540451859E-2"/>
    <n v="7587.8487598586216"/>
    <n v="-819.41819203259001"/>
    <n v="0.12106472598355705"/>
    <n v="7106.2328866986363"/>
    <n v="-337.8023188726047"/>
    <n v="4.9908515051976701E-2"/>
  </r>
  <r>
    <x v="142"/>
    <x v="0"/>
    <x v="142"/>
    <n v="1491.6079359235891"/>
    <x v="2"/>
    <n v="1823.0763661288311"/>
    <n v="1443.8798064354482"/>
    <n v="7.27508907944787"/>
    <n v="7.3076099687005343"/>
    <n v="220.97895347016134"/>
    <n v="219.75722484790319"/>
    <n v="219.88499825496251"/>
    <n v="5.3931046744739675"/>
    <n v="5.3980674638160959"/>
    <n v="110.48947673508067"/>
    <n v="110.02306331044065"/>
    <n v="110.16129017052103"/>
    <n v="4.7019455661394076"/>
    <n v="4.7049202832561505"/>
    <n v="6593.1750443702995"/>
    <n v="8.7937903087942679"/>
    <n v="2019"/>
    <x v="38"/>
    <s v="2019-143"/>
    <n v="17.370139320061245"/>
    <x v="0"/>
    <n v="1"/>
    <n v="0"/>
    <n v="0"/>
    <n v="0"/>
    <n v="0"/>
    <n v="0"/>
    <n v="2796.6230233499787"/>
    <n v="3796.5520210203208"/>
    <n v="0.57583061202994679"/>
    <n v="2684.3915213960554"/>
    <n v="3908.7835229742441"/>
    <n v="0.59285298762268246"/>
    <n v="2439.0633710829175"/>
    <n v="4154.1116732873816"/>
    <n v="0.63006239715028411"/>
    <n v="4709.5202878258042"/>
    <n v="1883.6547565444953"/>
    <n v="0.2856976712840178"/>
    <n v="4016.6183406302994"/>
    <n v="2576.5567037400001"/>
    <n v="0.39079149065517971"/>
    <n v="4441.2696735491418"/>
    <n v="2151.9053708211577"/>
    <n v="0.32638377660829748"/>
    <n v="8.2712696758930502"/>
    <n v="6584.9037746944068"/>
    <n v="0.99874548004258501"/>
    <n v="5.9064973199111872"/>
    <n v="6587.2685470503884"/>
    <n v="0.99910414977910311"/>
    <n v="6.0319099449149061"/>
    <n v="6587.1431344253842"/>
    <n v="0.99908512819630568"/>
    <n v="5.9381252502307111"/>
    <n v="6587.2369191200687"/>
    <n v="0.99909935270787309"/>
    <n v="5.8663360196641197"/>
    <n v="6587.3087083506352"/>
    <n v="0.99911024112355806"/>
    <n v="6.0428433563516277"/>
    <n v="6587.1322010139475"/>
    <n v="0.99908346990400143"/>
    <n v="7.4983841899885473"/>
    <n v="5.6437266595806896"/>
    <n v="5.0372035725332216"/>
    <x v="8"/>
    <n v="0"/>
    <n v="0"/>
    <n v="0"/>
    <n v="0"/>
    <n v="0"/>
    <n v="0"/>
    <n v="0"/>
    <n v="0"/>
    <n v="1"/>
    <n v="0"/>
    <n v="0"/>
    <n v="0"/>
    <n v="143"/>
    <n v="8211.6537822091177"/>
    <n v="-1618.4787378388182"/>
    <n v="0.24547789599804198"/>
    <n v="6943.2428549612523"/>
    <n v="-350.06781059095283"/>
    <n v="5.3095482561146996E-2"/>
    <n v="7623.4012788262735"/>
    <n v="-1030.226234455974"/>
    <n v="0.15625646634934273"/>
    <n v="7152.9647516315135"/>
    <n v="-559.78970726121406"/>
    <n v="8.4904420631028224E-2"/>
  </r>
  <r>
    <x v="143"/>
    <x v="0"/>
    <x v="143"/>
    <n v="1506.5240152828244"/>
    <x v="2"/>
    <n v="1841.3071297901188"/>
    <n v="1462.6730690896611"/>
    <n v="7.2880209099437261"/>
    <n v="7.3175602995537021"/>
    <n v="223.18874300486291"/>
    <n v="221.47298392638305"/>
    <n v="222.08384823751214"/>
    <n v="5.4030550053271353"/>
    <n v="5.4080177946692638"/>
    <n v="111.59437150243147"/>
    <n v="111.12297904483421"/>
    <n v="111.26290307222622"/>
    <n v="4.7118958969925755"/>
    <n v="4.7148706141093184"/>
    <n v="7313.0299163046911"/>
    <n v="8.8974129561014585"/>
    <n v="2019"/>
    <x v="39"/>
    <s v="2019-144"/>
    <n v="17.402971812263438"/>
    <x v="0"/>
    <n v="1"/>
    <n v="0"/>
    <n v="0"/>
    <n v="0"/>
    <n v="0"/>
    <n v="0"/>
    <n v="2811.2919281289146"/>
    <n v="4501.737988175777"/>
    <n v="0.61557767979848854"/>
    <n v="2694.0926185700409"/>
    <n v="4618.9372977346502"/>
    <n v="0.63160377444054283"/>
    <n v="2445.4467029764983"/>
    <n v="4867.5832133281929"/>
    <n v="0.66560417077957279"/>
    <n v="4712.8104862297641"/>
    <n v="2600.219430074927"/>
    <n v="0.35555979666890658"/>
    <n v="4020.5110954997308"/>
    <n v="3292.5188208049603"/>
    <n v="0.45022635740408484"/>
    <n v="4446.0784601752493"/>
    <n v="2866.9514561294418"/>
    <n v="0.39203332803787105"/>
    <n v="8.2723710231830498"/>
    <n v="7304.7575452815081"/>
    <n v="0.99886881756018264"/>
    <n v="5.907207185914964"/>
    <n v="7307.1227091187766"/>
    <n v="0.99919223533152191"/>
    <n v="6.0350603932462388"/>
    <n v="7306.9948559114446"/>
    <n v="0.99917475239916753"/>
    <n v="5.93993633350693"/>
    <n v="7307.0899799711842"/>
    <n v="0.99918775987497832"/>
    <n v="5.8669585069601355"/>
    <n v="7307.162957797731"/>
    <n v="0.9991977390255331"/>
    <n v="6.046003019987225"/>
    <n v="7306.9839132847037"/>
    <n v="0.99917325608001306"/>
    <n v="7.5087414366179166"/>
    <n v="5.6497814833647135"/>
    <n v="5.0443296570571841"/>
    <x v="8"/>
    <n v="0"/>
    <n v="0"/>
    <n v="0"/>
    <n v="0"/>
    <n v="0"/>
    <n v="0"/>
    <n v="0"/>
    <n v="0"/>
    <n v="1"/>
    <n v="0"/>
    <n v="0"/>
    <n v="0"/>
    <n v="144"/>
    <n v="8259.3385209344888"/>
    <n v="-946.30860462979763"/>
    <n v="0.12940034643095949"/>
    <n v="6971.9241692636806"/>
    <n v="341.10574704101055"/>
    <n v="4.6643559638734927E-2"/>
    <n v="7659.1708280026332"/>
    <n v="-346.1409116979421"/>
    <n v="4.7332079269388351E-2"/>
    <n v="7201.0318418948173"/>
    <n v="111.99807440987388"/>
    <n v="1.5314866162405506E-2"/>
  </r>
  <r>
    <x v="144"/>
    <x v="0"/>
    <x v="144"/>
    <n v="1521.5892554356528"/>
    <x v="2"/>
    <n v="1859.7202010880201"/>
    <n v="1480.3479249934585"/>
    <n v="7.3000324235851792"/>
    <n v="7.3275106304068709"/>
    <n v="225.42063043491152"/>
    <n v="223.44680718064728"/>
    <n v="224.30468671988723"/>
    <n v="5.4130053361803032"/>
    <n v="5.4179681255224317"/>
    <n v="112.71031521745576"/>
    <n v="112.23411436566929"/>
    <n v="112.37553210294845"/>
    <n v="4.7218462278457434"/>
    <n v="4.7248209449624863"/>
    <n v="2728.2961941479816"/>
    <n v="7.9114325886368944"/>
    <n v="2019"/>
    <x v="40"/>
    <s v="2019-145"/>
    <n v="17.434883987611226"/>
    <x v="1"/>
    <n v="1"/>
    <n v="0"/>
    <n v="0"/>
    <n v="0"/>
    <n v="0"/>
    <n v="0"/>
    <n v="2826.1075219556406"/>
    <n v="-97.811327807658927"/>
    <n v="3.5850699794786903E-2"/>
    <n v="2703.890726715766"/>
    <n v="24.405467432215573"/>
    <n v="8.9453144730266883E-3"/>
    <n v="2451.8938681890145"/>
    <n v="276.40232595896714"/>
    <n v="0.10130950098154012"/>
    <n v="4716.1335866177633"/>
    <n v="-1987.8373924697817"/>
    <n v="0.72860028787694087"/>
    <n v="4024.4427779178559"/>
    <n v="-1296.1465837698743"/>
    <n v="0.47507546524824712"/>
    <n v="4450.935334667618"/>
    <n v="-1722.6391405196364"/>
    <n v="0.63139740626937269"/>
    <n v="8.2734723704730513"/>
    <n v="2720.0227217775087"/>
    <n v="0.99696753146222938"/>
    <n v="5.9079170519187407"/>
    <n v="2722.3882770960627"/>
    <n v="0.99783457636872741"/>
    <n v="6.0382108415775706"/>
    <n v="2722.2579833064042"/>
    <n v="0.99778681990081242"/>
    <n v="5.9417474167831479"/>
    <n v="2722.3544467311985"/>
    <n v="0.99782217655490346"/>
    <n v="5.8677362305297169"/>
    <n v="2722.4284579174519"/>
    <n v="0.99784930380978587"/>
    <n v="6.0490741161244985"/>
    <n v="2722.2471200318573"/>
    <n v="0.99778283819436497"/>
    <n v="7.5183853892629955"/>
    <n v="5.6567019552877413"/>
    <n v="5.0514758240042337"/>
    <x v="9"/>
    <n v="0"/>
    <n v="0"/>
    <n v="0"/>
    <n v="0"/>
    <n v="0"/>
    <n v="0"/>
    <n v="0"/>
    <n v="0"/>
    <n v="0"/>
    <n v="1"/>
    <n v="0"/>
    <n v="0"/>
    <n v="145"/>
    <n v="2847.540407776436"/>
    <n v="-119.24421362845442"/>
    <n v="4.3706476549073198E-2"/>
    <n v="2341.0769502525636"/>
    <n v="387.219243895418"/>
    <n v="0.14192712826634371"/>
    <n v="2777.2396886402566"/>
    <n v="-48.943494492275022"/>
    <n v="1.793921590964194E-2"/>
    <n v="2560.1657240620984"/>
    <n v="168.13047008588319"/>
    <n v="6.1624713052238295E-2"/>
  </r>
  <r>
    <x v="145"/>
    <x v="0"/>
    <x v="145"/>
    <n v="1536.8051479900096"/>
    <x v="2"/>
    <n v="1878.3174030989005"/>
    <n v="1497.2850918924237"/>
    <n v="7.3114088084337325"/>
    <n v="7.3374609612600388"/>
    <n v="227.67483673926068"/>
    <n v="225.56082195995398"/>
    <n v="226.5477335870861"/>
    <n v="5.4229556670334711"/>
    <n v="5.4279184563756004"/>
    <n v="113.83741836963034"/>
    <n v="113.35642716844202"/>
    <n v="113.49928742397796"/>
    <n v="4.7317965586989121"/>
    <n v="4.734771275815655"/>
    <n v="2749.4381943389485"/>
    <n v="7.919151876822311"/>
    <n v="2019"/>
    <x v="41"/>
    <s v="2019-146"/>
    <n v="17.466161034166113"/>
    <x v="1"/>
    <n v="1"/>
    <n v="0"/>
    <n v="0"/>
    <n v="0"/>
    <n v="0"/>
    <n v="0"/>
    <n v="2841.0712717206343"/>
    <n v="-91.63307738168578"/>
    <n v="3.332792770914323E-2"/>
    <n v="2713.786815942949"/>
    <n v="35.651378395999473"/>
    <n v="1.2966786621865194E-2"/>
    <n v="2458.4055050536563"/>
    <n v="291.03268928529224"/>
    <n v="0.10585169358762969"/>
    <n v="4719.4899180096436"/>
    <n v="-1970.0517236706951"/>
    <n v="0.71652882677159346"/>
    <n v="4028.4137771601627"/>
    <n v="-1278.9755828212142"/>
    <n v="0.46517706251939234"/>
    <n v="4455.8407779049112"/>
    <n v="-1706.4025835659627"/>
    <n v="0.62063682212585092"/>
    <n v="8.274573717763051"/>
    <n v="2741.1636206211856"/>
    <n v="0.99699044927258229"/>
    <n v="5.9086269179225166"/>
    <n v="2743.5295674210261"/>
    <n v="0.99785096936163609"/>
    <n v="6.0413612899089033"/>
    <n v="2743.3968330490397"/>
    <n v="0.99780269245464481"/>
    <n v="5.9435585000593667"/>
    <n v="2743.4946358388893"/>
    <n v="0.99783826437259182"/>
    <n v="5.8686210857100827"/>
    <n v="2743.5695732532386"/>
    <n v="0.99786551990956063"/>
    <n v="6.0520840900862609"/>
    <n v="2743.3861102488622"/>
    <n v="0.99779879245783831"/>
    <n v="7.5275403815286897"/>
    <n v="5.6640612221174091"/>
    <n v="5.0586419863663323"/>
    <x v="9"/>
    <n v="0"/>
    <n v="0"/>
    <n v="0"/>
    <n v="0"/>
    <n v="0"/>
    <n v="0"/>
    <n v="0"/>
    <n v="0"/>
    <n v="0"/>
    <n v="1"/>
    <n v="0"/>
    <n v="0"/>
    <n v="146"/>
    <n v="2863.0500524238064"/>
    <n v="-113.61185808485789"/>
    <n v="4.1321844702231526E-2"/>
    <n v="2351.6874388386873"/>
    <n v="397.75075550026122"/>
    <n v="0.14466619264954708"/>
    <n v="2790.3072197421457"/>
    <n v="-40.869025403197156"/>
    <n v="1.4864500495899801E-2"/>
    <n v="2577.5674454101122"/>
    <n v="171.87074892883629"/>
    <n v="6.2511224759558351E-2"/>
  </r>
  <r>
    <x v="146"/>
    <x v="0"/>
    <x v="146"/>
    <n v="1552.1731994699094"/>
    <x v="2"/>
    <n v="1897.1005771298892"/>
    <n v="1513.7515241656693"/>
    <n v="7.3223463017475012"/>
    <n v="7.3474112921132066"/>
    <n v="229.95158510665323"/>
    <n v="227.75620353330362"/>
    <n v="228.81321092295696"/>
    <n v="5.432905997886639"/>
    <n v="5.4378687872287683"/>
    <n v="114.97579255332661"/>
    <n v="114.48998293786124"/>
    <n v="114.63428029821773"/>
    <n v="4.74174688955208"/>
    <n v="4.7447216066688229"/>
    <n v="2199.7170378797578"/>
    <n v="7.6960840119286908"/>
    <n v="2019"/>
    <x v="42"/>
    <s v="2019-147"/>
    <n v="17.496999189186219"/>
    <x v="1"/>
    <n v="1"/>
    <n v="0"/>
    <n v="0"/>
    <n v="0"/>
    <n v="0"/>
    <n v="0"/>
    <n v="2856.1846589832767"/>
    <n v="-656.46762110351892"/>
    <n v="0.29843275739513692"/>
    <n v="2723.781866062403"/>
    <n v="-524.06482818264521"/>
    <n v="0.23824192801078442"/>
    <n v="2464.9822582869442"/>
    <n v="-265.26522040718646"/>
    <n v="0.12059061044636349"/>
    <n v="4722.8798127154414"/>
    <n v="-2523.1627748356836"/>
    <n v="1.1470397016462106"/>
    <n v="4032.4244863948925"/>
    <n v="-1832.7074485151347"/>
    <n v="0.8331560000470003"/>
    <n v="4460.7952755745764"/>
    <n v="-2261.0782376948187"/>
    <n v="1.0278950422978972"/>
    <n v="8.2756750650530524"/>
    <n v="2191.4413628147049"/>
    <n v="0.99623784563080464"/>
    <n v="5.9093367839262934"/>
    <n v="2193.8077010958314"/>
    <n v="0.99731359230202521"/>
    <n v="6.0445117382402351"/>
    <n v="2193.6725261415177"/>
    <n v="0.99725214123719008"/>
    <n v="5.9453695833355846"/>
    <n v="2193.7716682964224"/>
    <n v="0.99729721164997387"/>
    <n v="5.8695799717919073"/>
    <n v="2193.8474579079657"/>
    <n v="0.99733166590487954"/>
    <n v="6.0550518269368752"/>
    <n v="2193.6619860528208"/>
    <n v="0.99724734967149531"/>
    <n v="7.5363612920744378"/>
    <n v="5.6716468449021136"/>
    <n v="5.0658280567162581"/>
    <x v="9"/>
    <n v="0"/>
    <n v="0"/>
    <n v="0"/>
    <n v="0"/>
    <n v="0"/>
    <n v="0"/>
    <n v="0"/>
    <n v="0"/>
    <n v="0"/>
    <n v="1"/>
    <n v="0"/>
    <n v="0"/>
    <n v="147"/>
    <n v="2878.3576077802122"/>
    <n v="-678.64056990045447"/>
    <n v="0.30851266695400792"/>
    <n v="2362.5098950742981"/>
    <n v="-162.79285719454037"/>
    <n v="7.4006271893703013E-2"/>
    <n v="2803.4544637012027"/>
    <n v="-603.73742582144496"/>
    <n v="0.27446140363733768"/>
    <n v="2595.1011798960776"/>
    <n v="-395.38414201631986"/>
    <n v="0.17974318296748701"/>
  </r>
  <r>
    <x v="147"/>
    <x v="0"/>
    <x v="147"/>
    <n v="1567.6949314646085"/>
    <x v="2"/>
    <n v="1916.0715829011883"/>
    <n v="1529.9345463553511"/>
    <n v="7.3329802333114831"/>
    <n v="7.3573616229663745"/>
    <n v="232.25110095771984"/>
    <n v="230.00365224551172"/>
    <n v="231.10134303218655"/>
    <n v="5.4428563287398077"/>
    <n v="5.4478191180819362"/>
    <n v="116.12555047885992"/>
    <n v="115.6348802165603"/>
    <n v="115.78062310119992"/>
    <n v="4.7516972204052479"/>
    <n v="4.7546719375219908"/>
    <n v="2719.7088399870886"/>
    <n v="7.9082801094380182"/>
    <n v="2019"/>
    <x v="43"/>
    <s v="2019-148"/>
    <n v="17.527533782456537"/>
    <x v="1"/>
    <n v="1"/>
    <n v="0"/>
    <n v="0"/>
    <n v="0"/>
    <n v="0"/>
    <n v="0"/>
    <n v="2871.4491801185463"/>
    <n v="-151.74034013145774"/>
    <n v="5.5792862052166624E-2"/>
    <n v="2733.876866683052"/>
    <n v="-14.168026695963363"/>
    <n v="5.2093909787897085E-3"/>
    <n v="2471.6247790525649"/>
    <n v="248.08406093452368"/>
    <n v="9.1217139602230879E-2"/>
    <n v="4726.3036063682976"/>
    <n v="-2006.594766381209"/>
    <n v="0.73779764101172496"/>
    <n v="4036.4753027219704"/>
    <n v="-1316.7664627348818"/>
    <n v="0.48415714335845339"/>
    <n v="4465.7993182209384"/>
    <n v="-1746.0904782338498"/>
    <n v="0.64201375256115245"/>
    <n v="8.2767764123430521"/>
    <n v="2711.4320635747454"/>
    <n v="0.99695674173255155"/>
    <n v="5.9100466499300692"/>
    <n v="2713.7987933371587"/>
    <n v="0.99782695612006833"/>
    <n v="6.0476621865715678"/>
    <n v="2713.6611778005172"/>
    <n v="0.99777635675640919"/>
    <n v="5.9471806666118026"/>
    <n v="2713.7616593204766"/>
    <n v="0.99781330244650734"/>
    <n v="5.8705900617548821"/>
    <n v="2713.8382499253339"/>
    <n v="0.99784146377162097"/>
    <n v="6.0579903502566967"/>
    <n v="2713.6508496368319"/>
    <n v="0.99777255923090447"/>
    <n v="7.5449552262177528"/>
    <n v="5.6793532239772961"/>
    <n v="5.0730339472198835"/>
    <x v="9"/>
    <n v="0"/>
    <n v="0"/>
    <n v="0"/>
    <n v="0"/>
    <n v="0"/>
    <n v="0"/>
    <n v="0"/>
    <n v="0"/>
    <n v="0"/>
    <n v="1"/>
    <n v="0"/>
    <n v="0"/>
    <n v="148"/>
    <n v="2893.5512881582035"/>
    <n v="-173.84244817111494"/>
    <n v="6.3919506976320387E-2"/>
    <n v="2373.4699885827549"/>
    <n v="346.23885140433367"/>
    <n v="0.12730732286989124"/>
    <n v="2816.6818866693247"/>
    <n v="-96.973046682236145"/>
    <n v="3.5655672128012246E-2"/>
    <n v="2612.7564358549644"/>
    <n v="106.95240413212423"/>
    <n v="3.9324946317647727E-2"/>
  </r>
  <r>
    <x v="148"/>
    <x v="0"/>
    <x v="148"/>
    <n v="1583.3718807792548"/>
    <x v="2"/>
    <n v="1935.2322987302002"/>
    <n v="1545.9657466825222"/>
    <n v="7.3434040728104053"/>
    <n v="7.3673119538195433"/>
    <n v="234.57361196729698"/>
    <n v="232.28863210640435"/>
    <n v="233.4123564625084"/>
    <n v="5.4528066595929756"/>
    <n v="5.4577694489351041"/>
    <n v="117.28680598364849"/>
    <n v="116.79122825352204"/>
    <n v="116.93842933221191"/>
    <n v="4.7616475512584167"/>
    <n v="4.7646222683751587"/>
    <n v="2455.698959580131"/>
    <n v="7.8061667082934338"/>
    <n v="2019"/>
    <x v="44"/>
    <s v="2019-149"/>
    <n v="17.557858283661798"/>
    <x v="1"/>
    <n v="1"/>
    <n v="0"/>
    <n v="0"/>
    <n v="0"/>
    <n v="0"/>
    <n v="0"/>
    <n v="2886.866346465169"/>
    <n v="-431.16738688503801"/>
    <n v="0.17557827485448702"/>
    <n v="2744.0728173099074"/>
    <n v="-288.37385772977632"/>
    <n v="0.11743045970874286"/>
    <n v="2478.3337250258419"/>
    <n v="-22.634765445710855"/>
    <n v="9.2172394981105046E-3"/>
    <n v="4729.7616379576821"/>
    <n v="-2274.062678377551"/>
    <n v="0.92603479327383198"/>
    <n v="4040.5666272123181"/>
    <n v="-1584.867667632187"/>
    <n v="0.64538353182474917"/>
    <n v="4470.8534012937644"/>
    <n v="-2015.1544417136333"/>
    <n v="0.82060320702264711"/>
    <n v="8.2778777596330535"/>
    <n v="2447.4210818204979"/>
    <n v="0.99662911541850863"/>
    <n v="5.910756515933846"/>
    <n v="2449.7882030641972"/>
    <n v="0.99759304515202285"/>
    <n v="6.0508126349028997"/>
    <n v="2449.6481469452283"/>
    <n v="0.99753601205420661"/>
    <n v="5.9489917498880205"/>
    <n v="2449.7499678302429"/>
    <n v="0.99757747515155304"/>
    <n v="5.8716355894142644"/>
    <n v="2449.8273239907166"/>
    <n v="0.99760897582070962"/>
    <n v="6.0609086551826774"/>
    <n v="2449.6380509249484"/>
    <n v="0.99753190079283216"/>
    <n v="7.5533963324876661"/>
    <n v="5.6871278815760196"/>
    <n v="5.0802595696484127"/>
    <x v="10"/>
    <n v="0"/>
    <n v="0"/>
    <n v="0"/>
    <n v="0"/>
    <n v="0"/>
    <n v="0"/>
    <n v="0"/>
    <n v="0"/>
    <n v="0"/>
    <n v="0"/>
    <n v="1"/>
    <n v="0"/>
    <n v="149"/>
    <n v="2790.0757150232262"/>
    <n v="-334.37675544309513"/>
    <n v="0.13616357743632632"/>
    <n v="2309.0235509304225"/>
    <n v="146.67540864970852"/>
    <n v="5.9728578732136897E-2"/>
    <n v="2852.9430040010011"/>
    <n v="-397.24404442087007"/>
    <n v="0.16176414575212827"/>
    <n v="2630.5333382959316"/>
    <n v="-174.83437871580054"/>
    <n v="7.1195362946968571E-2"/>
  </r>
  <r>
    <x v="149"/>
    <x v="0"/>
    <x v="149"/>
    <n v="1599.2055995870473"/>
    <x v="2"/>
    <n v="1954.5846217175022"/>
    <n v="1561.9377025538797"/>
    <n v="7.3536824464761601"/>
    <n v="7.3772622846727112"/>
    <n v="236.91934808696996"/>
    <n v="234.60399009668714"/>
    <n v="235.74648002713349"/>
    <n v="5.4627569904461435"/>
    <n v="5.4677197797882728"/>
    <n v="118.45967404348498"/>
    <n v="117.9591403064961"/>
    <n v="118.10781362553402"/>
    <n v="4.7715978821115845"/>
    <n v="4.7745725992283274"/>
    <n v="2780.5867973695144"/>
    <n v="7.9304172626012885"/>
    <n v="2019"/>
    <x v="45"/>
    <s v="2019-150"/>
    <n v="17.588037319033887"/>
    <x v="1"/>
    <n v="1"/>
    <n v="0"/>
    <n v="0"/>
    <n v="0"/>
    <n v="0"/>
    <n v="0"/>
    <n v="2902.4376844752574"/>
    <n v="-121.85088710574291"/>
    <n v="4.3822004485174162E-2"/>
    <n v="2754.3707274430317"/>
    <n v="26.21606992648276"/>
    <n v="9.4282508826135682E-3"/>
    <n v="2485.1097604588522"/>
    <n v="295.47703691066226"/>
    <n v="0.10626427385406163"/>
    <n v="4733.2542498629609"/>
    <n v="-1952.6674524934465"/>
    <n v="0.70225013451862228"/>
    <n v="4044.6988649475693"/>
    <n v="-1264.1120675780548"/>
    <n v="0.45462061057541087"/>
    <n v="4475.9580251973184"/>
    <n v="-1695.371227827804"/>
    <n v="0.60971706743039134"/>
    <n v="8.2789791069230549"/>
    <n v="2772.3078182625914"/>
    <n v="0.99702257843029563"/>
    <n v="5.9114663819376219"/>
    <n v="2774.6753309875767"/>
    <n v="0.99787402199149833"/>
    <n v="6.0539630832342315"/>
    <n v="2774.5328342862804"/>
    <n v="0.99782277500239835"/>
    <n v="5.9508028331642384"/>
    <n v="2774.6359945363502"/>
    <n v="0.99785987517498331"/>
    <n v="5.872705653812015"/>
    <n v="2774.7140917157026"/>
    <n v="0.99788796175707672"/>
    <n v="6.0638129610768319"/>
    <n v="2774.5229844084374"/>
    <n v="0.99781923262858996"/>
    <n v="7.561735977511729"/>
    <n v="5.694944724423066"/>
    <n v="5.087504835390587"/>
    <x v="10"/>
    <n v="0"/>
    <n v="0"/>
    <n v="0"/>
    <n v="0"/>
    <n v="0"/>
    <n v="0"/>
    <n v="0"/>
    <n v="0"/>
    <n v="0"/>
    <n v="0"/>
    <n v="1"/>
    <n v="0"/>
    <n v="150"/>
    <n v="2804.5908620641617"/>
    <n v="-24.004064694647241"/>
    <n v="8.6327334637981892E-3"/>
    <n v="2319.814041865216"/>
    <n v="460.7727555042984"/>
    <n v="0.16571061760783651"/>
    <n v="2866.4407874504077"/>
    <n v="-85.853990080893254"/>
    <n v="3.0876212949767539E-2"/>
    <n v="2648.4358887512726"/>
    <n v="132.15090861824183"/>
    <n v="4.7526266305824003E-2"/>
  </r>
  <r>
    <x v="150"/>
    <x v="0"/>
    <x v="150"/>
    <n v="1615.1976555829178"/>
    <x v="2"/>
    <n v="1974.1304679346774"/>
    <n v="1577.9156884625909"/>
    <n v="7.363860070613776"/>
    <n v="7.387212615525879"/>
    <n v="239.28854156783967"/>
    <n v="236.94626583226341"/>
    <n v="238.1039448274048"/>
    <n v="5.4727073212993114"/>
    <n v="5.4776701106414407"/>
    <n v="119.64427078391984"/>
    <n v="119.1387316406927"/>
    <n v="119.28889176178936"/>
    <n v="4.7815482129647524"/>
    <n v="4.7845229300814953"/>
    <n v="2681.0706912663818"/>
    <n v="7.8939715053879258"/>
    <n v="2019"/>
    <x v="46"/>
    <s v="2019-151"/>
    <n v="17.61811560487784"/>
    <x v="1"/>
    <n v="1"/>
    <n v="0"/>
    <n v="0"/>
    <n v="0"/>
    <n v="0"/>
    <n v="0"/>
    <n v="2918.1647358654463"/>
    <n v="-237.09404459906455"/>
    <n v="8.8432597234903612E-2"/>
    <n v="2764.7716166774867"/>
    <n v="-83.70092541110489"/>
    <n v="3.1219216145162307E-2"/>
    <n v="2491.953556246192"/>
    <n v="189.11713502018983"/>
    <n v="7.0537914437034818E-2"/>
    <n v="4736.781787887292"/>
    <n v="-2055.7110966209102"/>
    <n v="0.7667500537443539"/>
    <n v="4048.8724250601736"/>
    <n v="-1367.8017337937918"/>
    <n v="0.51016996241442703"/>
    <n v="4481.1136953399082"/>
    <n v="-1800.0430040735264"/>
    <n v="0.67138960935912173"/>
    <n v="8.2800804542130546"/>
    <n v="2672.7906108121688"/>
    <n v="0.99691165157219264"/>
    <n v="5.9121762479413986"/>
    <n v="2675.1585150184405"/>
    <n v="0.99779484507170946"/>
    <n v="6.0571135315655642"/>
    <n v="2675.0135777348164"/>
    <n v="0.99774078559312274"/>
    <n v="5.9526139164404563"/>
    <n v="2675.1180773499414"/>
    <n v="0.997779762415131"/>
    <n v="5.8737927123365568"/>
    <n v="2675.1968985540452"/>
    <n v="0.99780916156688049"/>
    <n v="6.0667075712519285"/>
    <n v="2675.00398369513"/>
    <n v="0.99773720715719505"/>
    <n v="7.5700097573051917"/>
    <n v="5.702790756740324"/>
    <n v="5.0947696554648427"/>
    <x v="10"/>
    <n v="0"/>
    <n v="0"/>
    <n v="0"/>
    <n v="0"/>
    <n v="0"/>
    <n v="0"/>
    <n v="0"/>
    <n v="0"/>
    <n v="0"/>
    <n v="0"/>
    <n v="1"/>
    <n v="0"/>
    <n v="151"/>
    <n v="2819.1261905869405"/>
    <n v="-138.05549932055874"/>
    <n v="5.1492674091092074E-2"/>
    <n v="2330.6758072673501"/>
    <n v="350.39488399903166"/>
    <n v="0.13069214666381121"/>
    <n v="2880.0208237118686"/>
    <n v="-198.95013244548682"/>
    <n v="7.420547809260275E-2"/>
    <n v="2666.4690241508542"/>
    <n v="14.601667115527562"/>
    <n v="5.4462074286562674E-3"/>
  </r>
  <r>
    <x v="151"/>
    <x v="0"/>
    <x v="151"/>
    <n v="1631.349632138747"/>
    <x v="2"/>
    <n v="1993.8717726140242"/>
    <n v="1593.9458715654375"/>
    <n v="7.3739679011609383"/>
    <n v="7.3971629463790469"/>
    <n v="241.68142698351807"/>
    <n v="239.31384640789074"/>
    <n v="240.48498427567887"/>
    <n v="5.4826576521524792"/>
    <n v="5.4876204414946086"/>
    <n v="120.84071349175903"/>
    <n v="120.33011893643913"/>
    <n v="120.48178067940727"/>
    <n v="4.7914985438179203"/>
    <n v="4.7944732609346632"/>
    <n v="2412.2346934624925"/>
    <n v="7.7883088555440541"/>
    <n v="2019"/>
    <x v="47"/>
    <s v="2019-152"/>
    <n v="17.648124097131337"/>
    <x v="1"/>
    <n v="1"/>
    <n v="0"/>
    <n v="0"/>
    <n v="0"/>
    <n v="0"/>
    <n v="0"/>
    <n v="2934.0490577695377"/>
    <n v="-521.81436430704525"/>
    <n v="0.21631989860739431"/>
    <n v="2775.2765148042863"/>
    <n v="-363.04182134179382"/>
    <n v="0.15050020726660224"/>
    <n v="2498.8657899914056"/>
    <n v="-86.631096528913076"/>
    <n v="3.5913212244105423E-2"/>
    <n v="4740.3446012918666"/>
    <n v="-2328.1099078293742"/>
    <n v="0.96512578736177335"/>
    <n v="4053.0877207739031"/>
    <n v="-1640.8530273114106"/>
    <n v="0.68022113758597424"/>
    <n v="4486.3209221839234"/>
    <n v="-2074.0862287214309"/>
    <n v="0.85981941738194334"/>
    <n v="8.2811818015030561"/>
    <n v="2403.9535116609895"/>
    <n v="0.99656700825009015"/>
    <n v="5.9128861139451754"/>
    <n v="2406.3218073485473"/>
    <n v="0.99754879318750789"/>
    <n v="6.0602639798968969"/>
    <n v="2406.1744294825958"/>
    <n v="0.99748769719782204"/>
    <n v="5.9544249997166752"/>
    <n v="2406.2802684627759"/>
    <n v="0.99753157310279383"/>
    <n v="5.8748915434336082"/>
    <n v="2406.359801919059"/>
    <n v="0.99756454396441807"/>
    <n v="6.0695954647797361"/>
    <n v="2406.1650979977126"/>
    <n v="0.99748382879939945"/>
    <n v="7.5782423401253087"/>
    <n v="5.7106594826632247"/>
    <n v="5.1020539405314302"/>
    <x v="10"/>
    <n v="0"/>
    <n v="0"/>
    <n v="0"/>
    <n v="0"/>
    <n v="0"/>
    <n v="0"/>
    <n v="0"/>
    <n v="0"/>
    <n v="0"/>
    <n v="0"/>
    <n v="1"/>
    <n v="0"/>
    <n v="152"/>
    <n v="2833.7020634425321"/>
    <n v="-421.46736998003962"/>
    <n v="0.17472071483022678"/>
    <n v="2341.6047141953363"/>
    <n v="70.629979267156159"/>
    <n v="2.9279895301470332E-2"/>
    <n v="2893.6835918975426"/>
    <n v="-481.44889843505007"/>
    <n v="0.19958625905673555"/>
    <n v="2684.6374489008017"/>
    <n v="-272.40275543830921"/>
    <n v="0.11292547784697748"/>
  </r>
  <r>
    <x v="152"/>
    <x v="0"/>
    <x v="152"/>
    <n v="1647.663128460134"/>
    <x v="2"/>
    <n v="2013.8104903401638"/>
    <n v="1610.0610486338464"/>
    <n v="7.38402737566574"/>
    <n v="7.4071132772322148"/>
    <n v="244.09824125335322"/>
    <n v="241.70604383062198"/>
    <n v="242.88983411843566"/>
    <n v="5.492607983005648"/>
    <n v="5.4975707723477765"/>
    <n v="122.04912062667661"/>
    <n v="121.53342011960535"/>
    <n v="121.68659848620132"/>
    <n v="4.8014488746710882"/>
    <n v="4.8044235917878311"/>
    <n v="2504.1279625109905"/>
    <n v="7.8256958341534766"/>
    <n v="2019"/>
    <x v="48"/>
    <s v="2019-153"/>
    <n v="17.678084233342474"/>
    <x v="1"/>
    <n v="1"/>
    <n v="0"/>
    <n v="0"/>
    <n v="0"/>
    <n v="0"/>
    <n v="0"/>
    <n v="2950.0922228926693"/>
    <n v="-445.96426038167874"/>
    <n v="0.17809164190415105"/>
    <n v="2785.8864619123542"/>
    <n v="-281.75849940136368"/>
    <n v="0.1125176123662758"/>
    <n v="2505.8471460740711"/>
    <n v="-1.7191835630806054"/>
    <n v="6.8653982097492748E-4"/>
    <n v="4743.9430428304877"/>
    <n v="-2239.8150803194972"/>
    <n v="0.89444913113527313"/>
    <n v="4057.3451694447704"/>
    <n v="-1553.2172069337798"/>
    <n v="0.62026271428090518"/>
    <n v="4491.580221296379"/>
    <n v="-1987.4522587853885"/>
    <n v="0.79367040683994827"/>
    <n v="8.2822831487930557"/>
    <n v="2495.8456793621976"/>
    <n v="0.99669254795570117"/>
    <n v="5.9135959799489513"/>
    <n v="2498.2143665310414"/>
    <n v="0.99763846094589381"/>
    <n v="6.0634144282282287"/>
    <n v="2498.0645480827625"/>
    <n v="0.99757863235465494"/>
    <n v="5.9562360829928913"/>
    <n v="2498.1717264279978"/>
    <n v="0.99762143302093065"/>
    <n v="5.8759985310821605"/>
    <n v="2498.2519639799084"/>
    <n v="0.99765347513423797"/>
    <n v="6.0724787047214654"/>
    <n v="2498.055483806269"/>
    <n v="0.99757501262090753"/>
    <n v="7.5864508170854883"/>
    <n v="5.7185476315838253"/>
    <n v="5.1093576009044837"/>
    <x v="11"/>
    <n v="0"/>
    <n v="0"/>
    <n v="0"/>
    <n v="0"/>
    <n v="0"/>
    <n v="0"/>
    <n v="0"/>
    <n v="0"/>
    <n v="0"/>
    <n v="0"/>
    <n v="0"/>
    <n v="1"/>
    <n v="153"/>
    <n v="2859.0856049667768"/>
    <n v="-354.9576424557863"/>
    <n v="0.14174900315391867"/>
    <n v="2365.6401506147477"/>
    <n v="138.48781189624287"/>
    <n v="5.5303807940140379E-2"/>
    <n v="2929.1137788932574"/>
    <n v="-424.98581638226688"/>
    <n v="0.16971409718060748"/>
    <n v="2702.9452630756759"/>
    <n v="-198.81730056468541"/>
    <n v="7.9395823033469606E-2"/>
  </r>
  <r>
    <x v="153"/>
    <x v="0"/>
    <x v="153"/>
    <n v="1664.1397597447358"/>
    <x v="2"/>
    <n v="2033.9485952435659"/>
    <n v="1626.2846619671132"/>
    <n v="7.3940533436454547"/>
    <n v="7.4170636080853836"/>
    <n v="246.53922366588677"/>
    <n v="244.12263374825437"/>
    <n v="245.31873245961998"/>
    <n v="5.5025583138588159"/>
    <n v="5.5075211032009452"/>
    <n v="123.26961183294338"/>
    <n v="122.74875431894196"/>
    <n v="122.90346447106334"/>
    <n v="4.8113992055242569"/>
    <n v="4.8143739226409998"/>
    <n v="2810.0046577577459"/>
    <n v="7.9409414198914519"/>
    <n v="2019"/>
    <x v="49"/>
    <s v="2019-154"/>
    <n v="17.708010863028527"/>
    <x v="1"/>
    <n v="1"/>
    <n v="0"/>
    <n v="0"/>
    <n v="0"/>
    <n v="0"/>
    <n v="0"/>
    <n v="2966.2958196670334"/>
    <n v="-156.29116190928744"/>
    <n v="5.5619538379698123E-2"/>
    <n v="2796.6025084915027"/>
    <n v="13.402149266243214"/>
    <n v="4.7694402317957404E-3"/>
    <n v="2512.898315717563"/>
    <n v="297.10634204018288"/>
    <n v="0.10573161906331502"/>
    <n v="4747.5774687844942"/>
    <n v="-1937.5728110267482"/>
    <n v="0.68952654782175415"/>
    <n v="4061.6451926023465"/>
    <n v="-1251.6405348446006"/>
    <n v="0.44542293956315077"/>
    <n v="4496.8921133999593"/>
    <n v="-1686.8874556422134"/>
    <n v="0.60031482545237902"/>
    <n v="8.2833844960830572"/>
    <n v="2801.7212732616626"/>
    <n v="0.99705218122211481"/>
    <n v="5.914305845952728"/>
    <n v="2804.0903519117933"/>
    <n v="0.99789526831223407"/>
    <n v="6.0665648765595606"/>
    <n v="2803.9380928811865"/>
    <n v="0.99784108369364766"/>
    <n v="5.958047166269111"/>
    <n v="2804.046610591477"/>
    <n v="0.99787970203187382"/>
    <n v="5.8771111705103918"/>
    <n v="2804.1275465872354"/>
    <n v="0.99790850482959692"/>
    <n v="6.0753587201334138"/>
    <n v="2803.9292990376125"/>
    <n v="0.99783795421713595"/>
    <n v="7.5946470230011434"/>
    <n v="5.7264535331461506"/>
    <n v="5.1166805465640399"/>
    <x v="11"/>
    <n v="0"/>
    <n v="0"/>
    <n v="0"/>
    <n v="0"/>
    <n v="0"/>
    <n v="0"/>
    <n v="0"/>
    <n v="0"/>
    <n v="0"/>
    <n v="0"/>
    <n v="0"/>
    <n v="1"/>
    <n v="154"/>
    <n v="2873.8369293937703"/>
    <n v="-63.832271636024416"/>
    <n v="2.2716073249131063E-2"/>
    <n v="2376.7600884885555"/>
    <n v="433.24456926919038"/>
    <n v="0.15417930645527811"/>
    <n v="2943.0466021714897"/>
    <n v="-133.04194441374375"/>
    <n v="4.7345809212965891E-2"/>
    <n v="2721.3959249121681"/>
    <n v="88.608732845577833"/>
    <n v="3.153330461604413E-2"/>
  </r>
  <r>
    <x v="154"/>
    <x v="0"/>
    <x v="154"/>
    <n v="1680.7811573421827"/>
    <x v="2"/>
    <n v="2054.2880811960013"/>
    <n v="1642.633610579634"/>
    <n v="7.4040560929131614"/>
    <n v="7.4270139389385514"/>
    <n v="249.00461590254562"/>
    <n v="246.56362482539998"/>
    <n v="247.77191978421621"/>
    <n v="5.5125086447119838"/>
    <n v="5.5174714340541131"/>
    <n v="124.50230795127281"/>
    <n v="123.97624186157356"/>
    <n v="124.13249911577398"/>
    <n v="4.8213495363774248"/>
    <n v="4.8243242534941677"/>
    <n v="2791.86892590356"/>
    <n v="7.9344665164706374"/>
    <n v="2019"/>
    <x v="50"/>
    <s v="2019-155"/>
    <n v="17.73791427400257"/>
    <x v="1"/>
    <n v="1"/>
    <n v="0"/>
    <n v="0"/>
    <n v="0"/>
    <n v="0"/>
    <n v="0"/>
    <n v="2982.6614524091401"/>
    <n v="-190.7925265055801"/>
    <n v="6.8338640376475426E-2"/>
    <n v="2807.4257155364426"/>
    <n v="-15.556789632882555"/>
    <n v="5.5721776507999055E-3"/>
    <n v="2520.0199970574904"/>
    <n v="271.84892884606961"/>
    <n v="9.7371666099291695E-2"/>
    <n v="4751.2482389980414"/>
    <n v="-1959.3793130944814"/>
    <n v="0.70181636928400859"/>
    <n v="4065.9882159914982"/>
    <n v="-1274.1192900879382"/>
    <n v="0.45636787539213808"/>
    <n v="4502.2571244245755"/>
    <n v="-1710.3881985210155"/>
    <n v="0.61263198377676908"/>
    <n v="8.2844858433730568"/>
    <n v="2783.5844400601868"/>
    <n v="0.99703263797003217"/>
    <n v="5.9150157119565039"/>
    <n v="2785.9539101916034"/>
    <n v="0.9978813419007333"/>
    <n v="6.0697153248908933"/>
    <n v="2785.7992105786693"/>
    <n v="0.99782593112858031"/>
    <n v="5.9598582495453298"/>
    <n v="2785.9090676540145"/>
    <n v="0.99786528006589115"/>
    <n v="5.8782277264009926"/>
    <n v="2785.9906981771592"/>
    <n v="0.99789451873192847"/>
    <n v="6.0782365010722827"/>
    <n v="2785.7906894024877"/>
    <n v="0.99782287898809396"/>
    <n v="7.6028391452309174"/>
    <n v="5.7343763109527872"/>
    <n v="5.1240226871680079"/>
    <x v="11"/>
    <n v="0"/>
    <n v="0"/>
    <n v="0"/>
    <n v="0"/>
    <n v="0"/>
    <n v="0"/>
    <n v="0"/>
    <n v="0"/>
    <n v="0"/>
    <n v="0"/>
    <n v="0"/>
    <n v="1"/>
    <n v="155"/>
    <n v="2888.6608473896649"/>
    <n v="-96.791921486104911"/>
    <n v="3.4669221247476435E-2"/>
    <n v="2387.9446468201509"/>
    <n v="403.92427908340915"/>
    <n v="0.14467881186531104"/>
    <n v="2957.0642365972749"/>
    <n v="-165.19531069371487"/>
    <n v="5.9170152710608034E-2"/>
    <n v="2739.9923357908565"/>
    <n v="51.876590112703525"/>
    <n v="1.8581312908848038E-2"/>
  </r>
  <r>
    <x v="155"/>
    <x v="0"/>
    <x v="155"/>
    <n v="1697.5889689156052"/>
    <x v="2"/>
    <n v="2074.8309620079617"/>
    <n v="1659.1202180804253"/>
    <n v="7.4140427517485419"/>
    <n v="7.4369642697917193"/>
    <n v="251.49466206157112"/>
    <n v="249.02914344348557"/>
    <n v="250.24963898205837"/>
    <n v="5.5224589755651516"/>
    <n v="5.527421764907281"/>
    <n v="125.74733103078556"/>
    <n v="125.21600428002196"/>
    <n v="125.37382410693172"/>
    <n v="4.8312998672305927"/>
    <n v="4.8342745843473356"/>
    <n v="2306.7891488100736"/>
    <n v="7.7436118577290118"/>
    <n v="2019"/>
    <x v="51"/>
    <s v="2019-156"/>
    <n v="17.767801594544288"/>
    <x v="1"/>
    <n v="1"/>
    <n v="0"/>
    <n v="0"/>
    <n v="0"/>
    <n v="0"/>
    <n v="0"/>
    <n v="2999.1907414786688"/>
    <n v="-692.40159266859519"/>
    <n v="0.30015816271103984"/>
    <n v="2818.3571546518324"/>
    <n v="-511.5680058417588"/>
    <n v="0.22176626160463966"/>
    <n v="2527.2128952108169"/>
    <n v="-220.42374640074331"/>
    <n v="9.555435377110473E-2"/>
    <n v="4754.9557169137233"/>
    <n v="-2448.1665681036498"/>
    <n v="1.0612875343923409"/>
    <n v="4070.3746696145417"/>
    <n v="-1763.5855208044682"/>
    <n v="0.76451960150505749"/>
    <n v="4507.6757855594378"/>
    <n v="-2200.8866367493642"/>
    <n v="0.95409094406598116"/>
    <n v="8.2855871906630583"/>
    <n v="2298.5035616194104"/>
    <n v="0.99640817315490793"/>
    <n v="5.9157255779602806"/>
    <n v="2300.8734232321135"/>
    <n v="0.9974355152567751"/>
    <n v="6.0728657732222251"/>
    <n v="2300.7162830368516"/>
    <n v="0.9973673945118241"/>
    <n v="5.9616693328215478"/>
    <n v="2300.8274794772519"/>
    <n v="0.9974155985015376"/>
    <n v="5.8793469963772287"/>
    <n v="2300.9098018136965"/>
    <n v="0.99745128548076889"/>
    <n v="6.0811127335343071"/>
    <n v="2300.7080360765394"/>
    <n v="0.99736381942984642"/>
    <n v="7.611032839557919"/>
    <n v="5.7423154825269886"/>
    <n v="5.1313839320640833"/>
    <x v="11"/>
    <n v="0"/>
    <n v="0"/>
    <n v="0"/>
    <n v="0"/>
    <n v="0"/>
    <n v="0"/>
    <n v="0"/>
    <n v="0"/>
    <n v="0"/>
    <n v="0"/>
    <n v="0"/>
    <n v="1"/>
    <n v="156"/>
    <n v="2903.5625908344355"/>
    <n v="-596.77344202436188"/>
    <n v="0.25870307320120678"/>
    <n v="2399.1938909218575"/>
    <n v="-92.404742111783889"/>
    <n v="4.0057732263674657E-2"/>
    <n v="2971.1671743268748"/>
    <n v="-664.37802551680124"/>
    <n v="0.28800986247898375"/>
    <n v="2758.7369552334653"/>
    <n v="-451.94780642339174"/>
    <n v="0.19592072671944161"/>
  </r>
  <r>
    <x v="156"/>
    <x v="0"/>
    <x v="156"/>
    <n v="1714.564858604761"/>
    <x v="2"/>
    <n v="2095.5792716280412"/>
    <n v="1675.7536102377258"/>
    <n v="7.4240182596368953"/>
    <n v="7.4469146006448872"/>
    <n v="254.00960868218681"/>
    <n v="251.51937606283619"/>
    <n v="252.75213537187898"/>
    <n v="5.5324093064183204"/>
    <n v="5.5373720957604489"/>
    <n v="127.0048043410934"/>
    <n v="126.46816432277197"/>
    <n v="126.62756234800105"/>
    <n v="4.8412501980837606"/>
    <n v="4.8442249152005035"/>
    <n v="2933.2414561633168"/>
    <n v="7.9838633895451458"/>
    <n v="2019"/>
    <x v="52"/>
    <s v="2019-157"/>
    <n v="17.797677764138975"/>
    <x v="1"/>
    <n v="1"/>
    <n v="0"/>
    <n v="0"/>
    <n v="0"/>
    <n v="0"/>
    <n v="0"/>
    <n v="3015.8853234388921"/>
    <n v="-82.643867275575303"/>
    <n v="2.8174928150536089E-2"/>
    <n v="2829.3979081583752"/>
    <n v="103.84354800494157"/>
    <n v="3.5402318410148563E-2"/>
    <n v="2534.4777223456763"/>
    <n v="398.76373381764051"/>
    <n v="0.13594644006539575"/>
    <n v="4758.7002696085619"/>
    <n v="-1825.4588134452451"/>
    <n v="0.62233499721258789"/>
    <n v="4074.8049877738154"/>
    <n v="-1141.5635316104986"/>
    <n v="0.38918157562918976"/>
    <n v="4513.1486333056482"/>
    <n v="-1579.9071771423314"/>
    <n v="0.53862159005786447"/>
    <n v="8.2866885379530597"/>
    <n v="2924.9547676253637"/>
    <n v="0.99717490405689546"/>
    <n v="5.9164354439640565"/>
    <n v="2927.3250207193528"/>
    <n v="0.99798297019444737"/>
    <n v="6.0760162215535569"/>
    <n v="2927.1654399417635"/>
    <n v="0.99792856595259605"/>
    <n v="5.9634804160977648"/>
    <n v="2927.277975747219"/>
    <n v="0.99796693163340944"/>
    <n v="5.880468147261606"/>
    <n v="2927.3609880160552"/>
    <n v="0.99799523215693497"/>
    <n v="6.0839878928751805"/>
    <n v="2927.1574682704418"/>
    <n v="0.99792584825224961"/>
    <n v="7.6192320044485555"/>
    <n v="5.7502707608463668"/>
    <n v="5.138764190301603"/>
    <x v="11"/>
    <n v="0"/>
    <n v="0"/>
    <n v="0"/>
    <n v="0"/>
    <n v="0"/>
    <n v="0"/>
    <n v="0"/>
    <n v="0"/>
    <n v="0"/>
    <n v="0"/>
    <n v="0"/>
    <n v="1"/>
    <n v="157"/>
    <n v="2918.545965712196"/>
    <n v="14.695490451120804"/>
    <n v="5.009983211659132E-3"/>
    <n v="2410.5080267888325"/>
    <n v="522.73342937448433"/>
    <n v="0.17821016005215617"/>
    <n v="2985.3559099200206"/>
    <n v="-52.114453756703824"/>
    <n v="1.7766847542400956E-2"/>
    <n v="2777.6319090849001"/>
    <n v="155.60954707841665"/>
    <n v="5.3050370862395391E-2"/>
  </r>
  <r>
    <x v="157"/>
    <x v="1"/>
    <x v="0"/>
    <n v="5400"/>
    <x v="0"/>
    <n v="6600"/>
    <n v="5400"/>
    <n v="8.5941542325523663"/>
    <n v="8.5941542325523663"/>
    <n v="800"/>
    <n v="800"/>
    <n v="527.0048043410934"/>
    <n v="6.2672096648965701"/>
    <n v="6.6846117276679271"/>
    <n v="400"/>
    <n v="400"/>
    <n v="318.101441302328"/>
    <n v="5.7623703297172577"/>
    <n v="5.9914645471079817"/>
    <n v="2474.3100014179799"/>
    <n v="7.8137168488285189"/>
    <n v="2017"/>
    <x v="0"/>
    <s v="2017-158"/>
    <n v="20.623734227166192"/>
    <x v="0"/>
    <n v="0"/>
    <n v="1"/>
    <n v="0"/>
    <n v="0"/>
    <n v="0"/>
    <n v="0"/>
    <n v="6640.2490624665397"/>
    <n v="-4165.9390610485598"/>
    <n v="1.6836770892334183"/>
    <n v="5226.3256513027791"/>
    <n v="-2752.0156498847991"/>
    <n v="1.1122355922692271"/>
    <n v="4111.6586365263474"/>
    <n v="-1637.3486351083675"/>
    <n v="0.66173948865341614"/>
    <n v="1428.965476632058"/>
    <n v="1045.344524785922"/>
    <n v="0.42247920599555228"/>
    <n v="1605.6677723497705"/>
    <n v="868.64222906820942"/>
    <n v="0.35106442950576405"/>
    <n v="1734.9492307421904"/>
    <n v="739.36077067578958"/>
    <n v="0.29881493032484857"/>
    <n v="6.096809838471378"/>
    <n v="2468.2131915795085"/>
    <n v="0.99753595554519137"/>
    <n v="8.5337082090481466"/>
    <n v="2465.7762932089317"/>
    <n v="0.9965510755709035"/>
    <n v="8.5634949812668015"/>
    <n v="2465.7465064367129"/>
    <n v="0.99653903715526371"/>
    <n v="8.4794572334016642"/>
    <n v="2465.8305441845782"/>
    <n v="0.99657300126962978"/>
    <n v="8.421357007363774"/>
    <n v="2465.8886444106161"/>
    <n v="0.9965964826547451"/>
    <n v="8.5471151382020416"/>
    <n v="2465.7628862797778"/>
    <n v="0.99654565711923571"/>
    <n v="8.6589086182318731"/>
    <n v="6.760132340994506"/>
    <n v="5.8915856614392226"/>
    <x v="0"/>
    <n v="1"/>
    <n v="0"/>
    <n v="0"/>
    <n v="0"/>
    <n v="0"/>
    <n v="0"/>
    <n v="0"/>
    <n v="0"/>
    <n v="0"/>
    <n v="0"/>
    <n v="0"/>
    <n v="0"/>
    <n v="1"/>
    <n v="2709.4322942765116"/>
    <n v="-235.12229285853164"/>
    <n v="9.5025398080187007E-2"/>
    <n v="2911.3386532272298"/>
    <n v="-437.02865180924982"/>
    <n v="0.1766264742731497"/>
    <n v="2616.6747831277758"/>
    <n v="-142.36478170979581"/>
    <n v="5.7537164554243105E-2"/>
    <n v="2706.6983475708334"/>
    <n v="-232.3883461528535"/>
    <n v="9.3920465107313222E-2"/>
  </r>
  <r>
    <x v="158"/>
    <x v="1"/>
    <x v="1"/>
    <n v="5670"/>
    <x v="0"/>
    <n v="6930"/>
    <n v="5481"/>
    <n v="8.6090428450461172"/>
    <n v="8.6429443967217985"/>
    <n v="840"/>
    <n v="820"/>
    <n v="820"/>
    <n v="6.7093043402582984"/>
    <n v="6.7334018918373593"/>
    <n v="420"/>
    <n v="414"/>
    <n v="414"/>
    <n v="6.0258659738253142"/>
    <n v="6.0402547112774139"/>
    <n v="2494.6129524301623"/>
    <n v="7.8218888668653186"/>
    <n v="2017"/>
    <x v="1"/>
    <s v="2017-159"/>
    <n v="21.34421315912973"/>
    <x v="0"/>
    <n v="0"/>
    <n v="1"/>
    <n v="0"/>
    <n v="0"/>
    <n v="0"/>
    <n v="0"/>
    <n v="6905.7748883170507"/>
    <n v="-4411.1619358868884"/>
    <n v="1.7682750871591895"/>
    <n v="5401.9278436680434"/>
    <n v="-2907.3148912378811"/>
    <n v="1.1654372628850818"/>
    <n v="4227.2050592664218"/>
    <n v="-1732.5921068362595"/>
    <n v="0.69453343659922495"/>
    <n v="1488.5222507463698"/>
    <n v="1006.0907016837925"/>
    <n v="0.40330533067412128"/>
    <n v="1676.1315845509066"/>
    <n v="818.48136787925569"/>
    <n v="0.32809954228848226"/>
    <n v="1821.9943823386229"/>
    <n v="672.61857009153937"/>
    <n v="0.26962842850483021"/>
    <n v="6.102210152880982"/>
    <n v="2488.5107422772812"/>
    <n v="0.99755384491733012"/>
    <n v="8.5652476608634522"/>
    <n v="2486.0477047692989"/>
    <n v="0.99656650236962829"/>
    <n v="8.5789427983857749"/>
    <n v="2486.0340096317764"/>
    <n v="0.99656101248491125"/>
    <n v="8.4789995103652522"/>
    <n v="2486.1339529197971"/>
    <n v="0.99660107613002447"/>
    <n v="8.4650122502985479"/>
    <n v="2486.1479401798638"/>
    <n v="0.99660668311609135"/>
    <n v="8.6164510590794485"/>
    <n v="2485.996501371083"/>
    <n v="0.99654597678141399"/>
    <n v="8.6728701654017968"/>
    <n v="6.783049246643019"/>
    <n v="6.1266013842376541"/>
    <x v="0"/>
    <n v="1"/>
    <n v="0"/>
    <n v="0"/>
    <n v="0"/>
    <n v="0"/>
    <n v="0"/>
    <n v="0"/>
    <n v="0"/>
    <n v="0"/>
    <n v="0"/>
    <n v="0"/>
    <n v="0"/>
    <n v="2"/>
    <n v="2728.0944016355611"/>
    <n v="-233.4814492053988"/>
    <n v="9.3594258371002825E-2"/>
    <n v="2938.5104622889567"/>
    <n v="-443.89750985879436"/>
    <n v="0.17794243769413823"/>
    <n v="2832.0804084230376"/>
    <n v="-337.46745599287533"/>
    <n v="0.1352784830464889"/>
    <n v="2910.0616835003193"/>
    <n v="-415.44873107015701"/>
    <n v="0.16653835243877885"/>
  </r>
  <r>
    <x v="159"/>
    <x v="1"/>
    <x v="2"/>
    <n v="5953.5"/>
    <x v="0"/>
    <n v="7276.5"/>
    <n v="5622.75"/>
    <n v="8.6345761470512805"/>
    <n v="8.6917345608912306"/>
    <n v="882"/>
    <n v="851"/>
    <n v="861"/>
    <n v="6.7580945044277305"/>
    <n v="6.7821920560067914"/>
    <n v="441"/>
    <n v="432.9"/>
    <n v="434.7"/>
    <n v="6.0746561379947464"/>
    <n v="6.089044875446846"/>
    <n v="3214.8189824376855"/>
    <n v="8.0755263310236582"/>
    <n v="2017"/>
    <x v="2"/>
    <s v="2017-160"/>
    <n v="21.467326789473759"/>
    <x v="0"/>
    <n v="0"/>
    <n v="1"/>
    <n v="0"/>
    <n v="0"/>
    <n v="0"/>
    <n v="0"/>
    <n v="7184.5770054600871"/>
    <n v="-3969.7580230224016"/>
    <n v="1.2348309639543911"/>
    <n v="5586.3101456515697"/>
    <n v="-2371.4911632138842"/>
    <n v="0.73767486635146873"/>
    <n v="4348.5288031435002"/>
    <n v="-1133.7098207058148"/>
    <n v="0.35265121516924791"/>
    <n v="1551.0568635663972"/>
    <n v="1663.7621188712883"/>
    <n v="0.51752902043950089"/>
    <n v="1750.1185873620993"/>
    <n v="1464.7003950755861"/>
    <n v="0.45560897925423932"/>
    <n v="1913.391791514877"/>
    <n v="1301.4271909228084"/>
    <n v="0.40482129725885263"/>
    <n v="6.107610467290586"/>
    <n v="3208.7113719703948"/>
    <n v="0.99810016971386073"/>
    <n v="8.5687283972704762"/>
    <n v="3206.2502540404148"/>
    <n v="0.9973346155898416"/>
    <n v="8.5943906155047483"/>
    <n v="3206.2245918221806"/>
    <n v="0.99732663311295122"/>
    <n v="8.4878799236575464"/>
    <n v="3206.3311025140279"/>
    <n v="0.99735976427598994"/>
    <n v="8.4744533900726911"/>
    <n v="3206.3445290476129"/>
    <n v="0.99736394072687518"/>
    <n v="8.6282990070953627"/>
    <n v="3206.1906834305901"/>
    <n v="0.99731608558546181"/>
    <n v="8.696843435758673"/>
    <n v="6.8175639782297379"/>
    <n v="6.1708178782384007"/>
    <x v="0"/>
    <n v="1"/>
    <n v="0"/>
    <n v="0"/>
    <n v="0"/>
    <n v="0"/>
    <n v="0"/>
    <n v="0"/>
    <n v="0"/>
    <n v="0"/>
    <n v="0"/>
    <n v="0"/>
    <n v="0"/>
    <n v="3"/>
    <n v="2755.0923816495265"/>
    <n v="459.72660078815898"/>
    <n v="0.14300232868463539"/>
    <n v="2976.4962474810236"/>
    <n v="238.32273495666186"/>
    <n v="7.4132551866404009E-2"/>
    <n v="2880.0451365620679"/>
    <n v="334.77384587561755"/>
    <n v="0.10413458664530162"/>
    <n v="2975.0593747414277"/>
    <n v="239.75960769625772"/>
    <n v="7.4579504788931023E-2"/>
  </r>
  <r>
    <x v="160"/>
    <x v="1"/>
    <x v="3"/>
    <n v="6251.1749999999993"/>
    <x v="0"/>
    <n v="7640.3249999999998"/>
    <n v="5811.2774999999992"/>
    <n v="8.6675557051940704"/>
    <n v="8.740524725060661"/>
    <n v="926.1"/>
    <n v="888.55"/>
    <n v="904.05"/>
    <n v="6.8068846685971627"/>
    <n v="6.8309822201762236"/>
    <n v="463.05"/>
    <n v="454.005"/>
    <n v="456.43499999999995"/>
    <n v="6.1234463021641785"/>
    <n v="6.1378350396162782"/>
    <n v="2617.0876330104011"/>
    <n v="7.869817388026207"/>
    <n v="2017"/>
    <x v="3"/>
    <s v="2017-161"/>
    <n v="21.597886675955412"/>
    <x v="0"/>
    <n v="0"/>
    <n v="1"/>
    <n v="0"/>
    <n v="0"/>
    <n v="0"/>
    <n v="0"/>
    <n v="7477.3192284602746"/>
    <n v="-4860.2315954498736"/>
    <n v="1.8571145781080376"/>
    <n v="5779.9115627342726"/>
    <n v="-3162.8239297238715"/>
    <n v="1.2085280942945411"/>
    <n v="4475.9187342144323"/>
    <n v="-1858.8311012040313"/>
    <n v="0.71026704561124787"/>
    <n v="1616.7182070274257"/>
    <n v="1000.3694259829754"/>
    <n v="0.38224529181403977"/>
    <n v="1827.8049403138516"/>
    <n v="789.28269269654947"/>
    <n v="0.30158817868419946"/>
    <n v="2009.3590711499439"/>
    <n v="607.72856186045715"/>
    <n v="0.23221559499763295"/>
    <n v="6.11301078170019"/>
    <n v="2610.9746222287008"/>
    <n v="0.99766419331756628"/>
    <n v="8.5722091336774984"/>
    <n v="2608.5154238767236"/>
    <n v="0.99672452346434537"/>
    <n v="8.6098384326237198"/>
    <n v="2608.4777945777773"/>
    <n v="0.99671014515371048"/>
    <n v="8.4967603369498406"/>
    <n v="2608.590872673451"/>
    <n v="0.99675335276137611"/>
    <n v="8.4826385178013304"/>
    <n v="2608.6049944925999"/>
    <n v="0.9967587487668329"/>
    <n v="8.6408635520907104"/>
    <n v="2608.4467694583104"/>
    <n v="0.99669829032734714"/>
    <n v="8.7278626256642493"/>
    <n v="6.8578361623690176"/>
    <n v="6.2152326315172406"/>
    <x v="0"/>
    <n v="1"/>
    <n v="0"/>
    <n v="0"/>
    <n v="0"/>
    <n v="0"/>
    <n v="0"/>
    <n v="0"/>
    <n v="0"/>
    <n v="0"/>
    <n v="0"/>
    <n v="0"/>
    <n v="0"/>
    <n v="4"/>
    <n v="2788.2055937303758"/>
    <n v="-171.11796071997469"/>
    <n v="6.5384879956480471E-2"/>
    <n v="3020.2974149203633"/>
    <n v="-403.2097819099622"/>
    <n v="0.15406812398030223"/>
    <n v="2929.0118507496045"/>
    <n v="-311.92421773920341"/>
    <n v="0.11918753266217576"/>
    <n v="3046.0358231645059"/>
    <n v="-428.94819015410485"/>
    <n v="0.16390287613743046"/>
  </r>
  <r>
    <x v="161"/>
    <x v="1"/>
    <x v="4"/>
    <n v="6563.7337499999994"/>
    <x v="0"/>
    <n v="8022.3412499999995"/>
    <n v="6037.0143749999988"/>
    <n v="8.7056648599431679"/>
    <n v="8.7893148892300932"/>
    <n v="972.40499999999997"/>
    <n v="930.47749999999996"/>
    <n v="949.25250000000005"/>
    <n v="6.8556748327665948"/>
    <n v="6.8797723843456549"/>
    <n v="486.20249999999999"/>
    <n v="476.54324999999994"/>
    <n v="479.25675000000001"/>
    <n v="6.1722364663336107"/>
    <n v="6.1866252037857103"/>
    <n v="2707.5524019092363"/>
    <n v="7.9038003330402944"/>
    <n v="2017"/>
    <x v="4"/>
    <s v="2017-162"/>
    <n v="21.733576159043373"/>
    <x v="0"/>
    <n v="0"/>
    <n v="1"/>
    <n v="0"/>
    <n v="0"/>
    <n v="0"/>
    <n v="0"/>
    <n v="7784.6985626104724"/>
    <n v="-5077.1461607012361"/>
    <n v="1.8751792789388215"/>
    <n v="5983.1930506711115"/>
    <n v="-3275.6406487618751"/>
    <n v="1.2098161595882873"/>
    <n v="4609.6781618389114"/>
    <n v="-1902.125759929675"/>
    <n v="0.70252592658534951"/>
    <n v="1685.6626176615057"/>
    <n v="1021.8897842477306"/>
    <n v="0.37742197843600106"/>
    <n v="1909.3756109131918"/>
    <n v="798.17679099604447"/>
    <n v="0.29479643327797034"/>
    <n v="2110.1247147667646"/>
    <n v="597.42768714247177"/>
    <n v="0.22065230823277671"/>
    <n v="6.1184110961097939"/>
    <n v="2701.4339908131265"/>
    <n v="0.99774024277727902"/>
    <n v="8.5756898700845205"/>
    <n v="2698.9767120391516"/>
    <n v="0.99683267815461762"/>
    <n v="8.6252862497426932"/>
    <n v="2698.9271156594937"/>
    <n v="0.99681436036338189"/>
    <n v="8.505640750242133"/>
    <n v="2699.0467611589943"/>
    <n v="0.99685854990498268"/>
    <n v="8.4899584006327959"/>
    <n v="2699.0624435086033"/>
    <n v="0.99686434198110208"/>
    <n v="8.653921748306999"/>
    <n v="2698.8984801609295"/>
    <n v="0.99680378420664928"/>
    <n v="8.7637810274451748"/>
    <n v="6.9009661511898974"/>
    <n v="6.2598378634637264"/>
    <x v="0"/>
    <n v="1"/>
    <n v="0"/>
    <n v="0"/>
    <n v="0"/>
    <n v="0"/>
    <n v="0"/>
    <n v="0"/>
    <n v="0"/>
    <n v="0"/>
    <n v="0"/>
    <n v="0"/>
    <n v="0"/>
    <n v="5"/>
    <n v="2825.8392970268224"/>
    <n v="-118.28689511758603"/>
    <n v="4.3687758373273135E-2"/>
    <n v="3067.4284039540335"/>
    <n v="-359.87600204479713"/>
    <n v="0.13291561847188249"/>
    <n v="2978.9964122298247"/>
    <n v="-271.4440103205884"/>
    <n v="0.10025438847616729"/>
    <n v="3121.4932129357153"/>
    <n v="-413.94081102647897"/>
    <n v="0.1528837671745846"/>
  </r>
  <r>
    <x v="162"/>
    <x v="1"/>
    <x v="5"/>
    <n v="3445.96021875"/>
    <x v="0"/>
    <n v="4211.7291562499995"/>
    <n v="5259.6981281249991"/>
    <n v="8.5678289139945765"/>
    <n v="8.1449578728395799"/>
    <n v="510.51262500000001"/>
    <n v="720.49506250000002"/>
    <n v="741.45881250000002"/>
    <n v="6.608619613845085"/>
    <n v="6.2354153679551416"/>
    <n v="255.25631250000001"/>
    <n v="321.64239375"/>
    <n v="324.54016875000002"/>
    <n v="5.7824093150779774"/>
    <n v="5.5422681873951971"/>
    <n v="2621.4760857192259"/>
    <n v="7.871492829605625"/>
    <n v="2017"/>
    <x v="5"/>
    <s v="2017-163"/>
    <n v="20.958857842917638"/>
    <x v="0"/>
    <n v="0"/>
    <n v="1"/>
    <n v="0"/>
    <n v="0"/>
    <n v="0"/>
    <n v="0"/>
    <n v="4718.5897044622525"/>
    <n v="-2097.1136187430266"/>
    <n v="0.7999743465779755"/>
    <n v="3955.4602085011493"/>
    <n v="-1333.9841227819234"/>
    <n v="0.50886755368433301"/>
    <n v="3275.427871284734"/>
    <n v="-653.95178556550809"/>
    <n v="0.249459374864406"/>
    <n v="997.9421215865566"/>
    <n v="1623.5339641326693"/>
    <n v="0.61932053203805515"/>
    <n v="1095.7081716847742"/>
    <n v="1525.7679140344517"/>
    <n v="0.58202625701841693"/>
    <n v="1104.9874196889823"/>
    <n v="1516.4886660302436"/>
    <n v="0.57848655354572154"/>
    <n v="6.0470907687491557"/>
    <n v="2615.4289949504769"/>
    <n v="0.99769324969177053"/>
    <n v="8.5580647173578583"/>
    <n v="2612.9180210018681"/>
    <n v="0.99673540233154179"/>
    <n v="8.4212715775648963"/>
    <n v="2613.0548141416612"/>
    <n v="0.99678758405486112"/>
    <n v="8.393543195137477"/>
    <n v="2613.0825425240882"/>
    <n v="0.99679816144771927"/>
    <n v="8.3809154620870867"/>
    <n v="2613.0951702571388"/>
    <n v="0.99680297847928379"/>
    <n v="8.5793660528020936"/>
    <n v="2612.8967196664239"/>
    <n v="0.99672727662878979"/>
    <n v="8.6342544808270283"/>
    <n v="6.6634537539862473"/>
    <n v="5.909216895073409"/>
    <x v="1"/>
    <n v="0"/>
    <n v="1"/>
    <n v="0"/>
    <n v="0"/>
    <n v="0"/>
    <n v="0"/>
    <n v="0"/>
    <n v="0"/>
    <n v="0"/>
    <n v="0"/>
    <n v="0"/>
    <n v="0"/>
    <n v="6"/>
    <n v="2726.2071634486315"/>
    <n v="-104.73107772940557"/>
    <n v="3.995118563161397E-2"/>
    <n v="2858.5630328045991"/>
    <n v="-237.08694708537314"/>
    <n v="9.0440247911064267E-2"/>
    <n v="2662.9419592451859"/>
    <n v="-41.465873525959978"/>
    <n v="1.5817757694548427E-2"/>
    <n v="2718.1413506180775"/>
    <n v="-96.665264898851547"/>
    <n v="3.6874364570955276E-2"/>
  </r>
  <r>
    <x v="163"/>
    <x v="1"/>
    <x v="6"/>
    <n v="3618.2582296875007"/>
    <x v="0"/>
    <n v="4422.3156140625006"/>
    <n v="4767.2661585937494"/>
    <n v="8.4695282872089663"/>
    <n v="8.1937480370090121"/>
    <n v="536.03825625000013"/>
    <n v="628.26665937500002"/>
    <n v="523.2754406250001"/>
    <n v="6.2601079805455138"/>
    <n v="6.2842055321245747"/>
    <n v="268.01912812500007"/>
    <n v="284.10610781250006"/>
    <n v="264.19028343750006"/>
    <n v="5.5766696141125296"/>
    <n v="5.5910583515646293"/>
    <n v="2803.2617656572684"/>
    <n v="7.9385389344809445"/>
    <n v="2017"/>
    <x v="6"/>
    <s v="2017-164"/>
    <n v="20.306305881867008"/>
    <x v="0"/>
    <n v="0"/>
    <n v="1"/>
    <n v="0"/>
    <n v="0"/>
    <n v="0"/>
    <n v="0"/>
    <n v="4888.0325624125489"/>
    <n v="-2084.7707967552806"/>
    <n v="0.74369465680864577"/>
    <n v="4067.5191287263324"/>
    <n v="-1264.257363069064"/>
    <n v="0.45099511524662744"/>
    <n v="3349.1627557627285"/>
    <n v="-545.9009901054601"/>
    <n v="0.19473778610092274"/>
    <n v="1035.9477279485934"/>
    <n v="1767.314037708675"/>
    <n v="0.63044916438415466"/>
    <n v="1140.6740038526609"/>
    <n v="1662.5877618046075"/>
    <n v="0.59309044277382628"/>
    <n v="1160.5344807327547"/>
    <n v="1642.7272849245137"/>
    <n v="0.58600566848574365"/>
    <n v="6.0524910831587606"/>
    <n v="2797.2092745741097"/>
    <n v="0.99784091119947926"/>
    <n v="8.5332015681771267"/>
    <n v="2794.7285640890914"/>
    <n v="0.99695597404683456"/>
    <n v="8.4367193946838697"/>
    <n v="2794.8250462625847"/>
    <n v="0.99699039187205352"/>
    <n v="8.3972402174514045"/>
    <n v="2794.864525439817"/>
    <n v="0.99700447517234181"/>
    <n v="8.3619712604184571"/>
    <n v="2794.8997943968498"/>
    <n v="0.99701705657214712"/>
    <n v="8.5165671434481496"/>
    <n v="2794.74519851382"/>
    <n v="0.99696190800024997"/>
    <n v="8.5425703837875631"/>
    <n v="6.5381731454192726"/>
    <n v="5.7303193936486965"/>
    <x v="1"/>
    <n v="0"/>
    <n v="1"/>
    <n v="0"/>
    <n v="0"/>
    <n v="0"/>
    <n v="0"/>
    <n v="0"/>
    <n v="0"/>
    <n v="0"/>
    <n v="0"/>
    <n v="0"/>
    <n v="0"/>
    <n v="7"/>
    <n v="2659.9145094682044"/>
    <n v="143.34725618906396"/>
    <n v="5.1135879618953085E-2"/>
    <n v="2757.1368084057649"/>
    <n v="46.124957251503474"/>
    <n v="1.6454031448857136E-2"/>
    <n v="2517.7344133532579"/>
    <n v="285.52735230401049"/>
    <n v="0.10185540137635493"/>
    <n v="2529.1167099407107"/>
    <n v="274.14505571655764"/>
    <n v="9.7795025450389955E-2"/>
  </r>
  <r>
    <x v="164"/>
    <x v="1"/>
    <x v="7"/>
    <n v="3799.1711411718752"/>
    <x v="0"/>
    <n v="4643.4313947656246"/>
    <n v="4476.8376533671872"/>
    <n v="8.4066721952129502"/>
    <n v="8.2425382011784443"/>
    <n v="562.84016906250008"/>
    <n v="595.55341421875005"/>
    <n v="549.43921265625011"/>
    <n v="6.3088981447149459"/>
    <n v="6.3329956962940059"/>
    <n v="281.42008453125004"/>
    <n v="282.22589151562505"/>
    <n v="277.39979760937501"/>
    <n v="5.6254597782819609"/>
    <n v="5.6398485157340605"/>
    <n v="2508.0855439824359"/>
    <n v="7.8272750096170789"/>
    <n v="2017"/>
    <x v="7"/>
    <s v="2017-165"/>
    <n v="20.341030118209858"/>
    <x v="0"/>
    <n v="0"/>
    <n v="1"/>
    <n v="0"/>
    <n v="0"/>
    <n v="0"/>
    <n v="0"/>
    <n v="5065.9475632603599"/>
    <n v="-2557.862019277924"/>
    <n v="1.0198464025339626"/>
    <n v="4185.1809949627732"/>
    <n v="-1677.0954509803373"/>
    <n v="0.66867553820248882"/>
    <n v="3426.584384464622"/>
    <n v="-918.4988404821861"/>
    <n v="0.36621511681924446"/>
    <n v="1075.853614628732"/>
    <n v="1432.2319293537039"/>
    <n v="0.5710458850935165"/>
    <n v="1187.8881276289412"/>
    <n v="1320.1974163534946"/>
    <n v="0.52637655024207575"/>
    <n v="1218.8588948287154"/>
    <n v="1289.2266491537205"/>
    <n v="0.51402818067626044"/>
    <n v="6.0578913975683646"/>
    <n v="2502.0276525848676"/>
    <n v="0.99758465519164496"/>
    <n v="8.5366823045841507"/>
    <n v="2499.5488616778516"/>
    <n v="0.99659633527051494"/>
    <n v="8.4521672118028413"/>
    <n v="2499.6333767706328"/>
    <n v="0.99663003232402414"/>
    <n v="8.4061206307436969"/>
    <n v="2499.6794233516921"/>
    <n v="0.99664839157862362"/>
    <n v="8.3863216568054249"/>
    <n v="2499.6992223256302"/>
    <n v="0.99665628563709607"/>
    <n v="8.5199088607375568"/>
    <n v="2499.5656351216985"/>
    <n v="0.99660302301842185"/>
    <n v="8.4842734680733063"/>
    <n v="6.4896756115541541"/>
    <n v="5.7723041826355876"/>
    <x v="1"/>
    <n v="0"/>
    <n v="1"/>
    <n v="0"/>
    <n v="0"/>
    <n v="0"/>
    <n v="0"/>
    <n v="0"/>
    <n v="0"/>
    <n v="0"/>
    <n v="0"/>
    <n v="0"/>
    <n v="0"/>
    <n v="8"/>
    <n v="2621.183029791579"/>
    <n v="-113.09748580914311"/>
    <n v="4.5093153254080212E-2"/>
    <n v="2722.6267529935908"/>
    <n v="-214.54120901115493"/>
    <n v="8.5539829184015009E-2"/>
    <n v="2558.509862215974"/>
    <n v="-50.424318233538088"/>
    <n v="2.0104704305050295E-2"/>
    <n v="2535.7175795088792"/>
    <n v="-27.63203552644336"/>
    <n v="1.1017182245932544E-2"/>
  </r>
  <r>
    <x v="165"/>
    <x v="1"/>
    <x v="8"/>
    <n v="3989.1296982304693"/>
    <x v="0"/>
    <n v="4875.6029645039071"/>
    <n v="4330.525266826171"/>
    <n v="8.3734441223750622"/>
    <n v="8.2913283653478764"/>
    <n v="590.98217751562504"/>
    <n v="593.26779586718749"/>
    <n v="576.91117328906262"/>
    <n v="6.3576883088843781"/>
    <n v="6.3817858604634381"/>
    <n v="295.49108875781252"/>
    <n v="291.51152958515627"/>
    <n v="291.26978748984374"/>
    <n v="5.674249942451393"/>
    <n v="5.6886386799034927"/>
    <n v="2686.4753205129937"/>
    <n v="7.8959853236435213"/>
    <n v="2017"/>
    <x v="8"/>
    <s v="2017-166"/>
    <n v="20.405382373710832"/>
    <x v="0"/>
    <n v="0"/>
    <n v="1"/>
    <n v="0"/>
    <n v="0"/>
    <n v="0"/>
    <n v="0"/>
    <n v="5252.758314150562"/>
    <n v="-2566.2829936375683"/>
    <n v="0.95526021551075546"/>
    <n v="4308.7259545110364"/>
    <n v="-1622.2506339980428"/>
    <n v="0.60385837964380307"/>
    <n v="3507.8770946016102"/>
    <n v="-821.40177408861655"/>
    <n v="0.30575444628754916"/>
    <n v="1117.7547956428775"/>
    <n v="1568.7205248701162"/>
    <n v="0.58393260228073207"/>
    <n v="1237.4629575940357"/>
    <n v="1449.0123629189579"/>
    <n v="0.53937304089667315"/>
    <n v="1280.0995296294741"/>
    <n v="1406.3757908835196"/>
    <n v="0.52350221874175495"/>
    <n v="6.0632917119779686"/>
    <n v="2680.4120288010158"/>
    <n v="0.99774303092766914"/>
    <n v="8.5401630409911746"/>
    <n v="2677.9351574720026"/>
    <n v="0.99682105285844935"/>
    <n v="8.4676150289218146"/>
    <n v="2678.0077054840717"/>
    <n v="0.99684805776391605"/>
    <n v="8.415001044035991"/>
    <n v="2678.0603194689575"/>
    <n v="0.9968676425278199"/>
    <n v="8.4056744882067971"/>
    <n v="2678.0696460247868"/>
    <n v="0.9968711141978398"/>
    <n v="8.5261018563932929"/>
    <n v="2677.9492186566004"/>
    <n v="0.99682628692276043"/>
    <n v="8.4535649291043153"/>
    <n v="6.4861976207918079"/>
    <n v="5.8145696937914746"/>
    <x v="1"/>
    <n v="0"/>
    <n v="1"/>
    <n v="0"/>
    <n v="0"/>
    <n v="0"/>
    <n v="0"/>
    <n v="0"/>
    <n v="0"/>
    <n v="0"/>
    <n v="0"/>
    <n v="0"/>
    <n v="0"/>
    <n v="9"/>
    <n v="2604.338325388032"/>
    <n v="82.136995124961686"/>
    <n v="3.0574260071474353E-2"/>
    <n v="2725.8983755195027"/>
    <n v="-39.423055006509003"/>
    <n v="1.4674638812234093E-2"/>
    <n v="2600.1840570147701"/>
    <n v="86.291263498223543"/>
    <n v="3.2120623941464636E-2"/>
    <n v="2564.6356526828795"/>
    <n v="121.83966783011419"/>
    <n v="4.5352982363094409E-2"/>
  </r>
  <r>
    <x v="166"/>
    <x v="1"/>
    <x v="9"/>
    <n v="4188.5861831419934"/>
    <x v="0"/>
    <n v="5119.3831127291023"/>
    <n v="4287.9435417209179"/>
    <n v="8.3635625360876791"/>
    <n v="8.3401185295173086"/>
    <n v="620.53128639140641"/>
    <n v="606.89954112929695"/>
    <n v="605.75673195351578"/>
    <n v="6.4064784730538094"/>
    <n v="6.4305760246328703"/>
    <n v="310.26564319570321"/>
    <n v="304.63940911253911"/>
    <n v="305.83327686433597"/>
    <n v="5.7230401066208252"/>
    <n v="5.7374288440729249"/>
    <n v="2710.7329722763275"/>
    <n v="7.9049743467781317"/>
    <n v="2017"/>
    <x v="9"/>
    <s v="2017-167"/>
    <n v="20.493081115762315"/>
    <x v="0"/>
    <n v="0"/>
    <n v="1"/>
    <n v="0"/>
    <n v="0"/>
    <n v="0"/>
    <n v="0"/>
    <n v="5448.9096025852741"/>
    <n v="-2738.1766303089466"/>
    <n v="1.0101240728294878"/>
    <n v="4438.4481620367133"/>
    <n v="-1727.7151897603858"/>
    <n v="0.63736089368830151"/>
    <n v="3593.2344402454482"/>
    <n v="-882.50146796912077"/>
    <n v="0.32555824457620536"/>
    <n v="1161.7510357077304"/>
    <n v="1548.9819365685971"/>
    <n v="0.57142549724027059"/>
    <n v="1289.516529057385"/>
    <n v="1421.2164432189425"/>
    <n v="0.52429230682411387"/>
    <n v="1344.4021961702711"/>
    <n v="1366.3307761060564"/>
    <n v="0.50404476947011323"/>
    <n v="6.0686920263875725"/>
    <n v="2704.66428024994"/>
    <n v="0.99776123576595177"/>
    <n v="8.5436437773981986"/>
    <n v="2702.1893284989292"/>
    <n v="0.99684821638103893"/>
    <n v="8.483062846040788"/>
    <n v="2702.2499094302866"/>
    <n v="0.99687056492365711"/>
    <n v="8.4238814573282852"/>
    <n v="2702.3090908189993"/>
    <n v="0.9968923971695175"/>
    <n v="8.4210893046130177"/>
    <n v="2702.3118829717146"/>
    <n v="0.99689342720557927"/>
    <n v="8.5345416216246761"/>
    <n v="2702.1984306547029"/>
    <n v="0.99685157420191861"/>
    <n v="8.4444476565647228"/>
    <n v="6.50676400941623"/>
    <n v="5.8571060723812201"/>
    <x v="2"/>
    <n v="0"/>
    <n v="0"/>
    <n v="1"/>
    <n v="0"/>
    <n v="0"/>
    <n v="0"/>
    <n v="0"/>
    <n v="0"/>
    <n v="0"/>
    <n v="0"/>
    <n v="0"/>
    <n v="0"/>
    <n v="10"/>
    <n v="2604.3042411456772"/>
    <n v="106.42873113065025"/>
    <n v="3.926197534730879E-2"/>
    <n v="2749.358288832334"/>
    <n v="-38.62531655600651"/>
    <n v="1.4249030410240317E-2"/>
    <n v="2642.7708353386101"/>
    <n v="67.962136937717332"/>
    <n v="2.5071498237853502E-2"/>
    <n v="2607.7514796683345"/>
    <n v="102.981492607993"/>
    <n v="3.7990275567982151E-2"/>
  </r>
  <r>
    <x v="167"/>
    <x v="1"/>
    <x v="10"/>
    <n v="4398.0154922990932"/>
    <x v="0"/>
    <n v="5375.3522683655583"/>
    <n v="4320.9651268943708"/>
    <n v="8.3712340652894071"/>
    <n v="8.3889086936867407"/>
    <n v="651.55785071097671"/>
    <n v="629.22869592013683"/>
    <n v="636.04456855119156"/>
    <n v="6.4552686372232415"/>
    <n v="6.4793661888023024"/>
    <n v="325.77892535548835"/>
    <n v="319.43707048260353"/>
    <n v="321.12494070755281"/>
    <n v="5.7718302707902573"/>
    <n v="5.786219008242357"/>
    <n v="2766.2497120287844"/>
    <n v="7.9252477872635945"/>
    <n v="2017"/>
    <x v="10"/>
    <s v="2017-168"/>
    <n v="20.598332973302906"/>
    <x v="0"/>
    <n v="0"/>
    <n v="1"/>
    <n v="0"/>
    <n v="0"/>
    <n v="0"/>
    <n v="0"/>
    <n v="5654.8684554417223"/>
    <n v="-2888.6187434129379"/>
    <n v="1.0442364370982282"/>
    <n v="4574.6564799386733"/>
    <n v="-1808.4067679098889"/>
    <n v="0.65373952324195361"/>
    <n v="3682.8596531714784"/>
    <n v="-916.60994114269397"/>
    <n v="0.33135473531434972"/>
    <n v="1207.9470877758256"/>
    <n v="1558.3026242529588"/>
    <n v="0.56332680938991953"/>
    <n v="1344.1727790939021"/>
    <n v="1422.0769329348823"/>
    <n v="0.51408118607337239"/>
    <n v="1411.9199960381077"/>
    <n v="1354.3297159906767"/>
    <n v="0.48959054929187973"/>
    <n v="6.0740923407971765"/>
    <n v="2760.1756196879874"/>
    <n v="0.9978042140178508"/>
    <n v="8.5471245138052208"/>
    <n v="2757.7025875149793"/>
    <n v="0.99691021223549026"/>
    <n v="8.4985106631597596"/>
    <n v="2757.7512013656246"/>
    <n v="0.99692778615531175"/>
    <n v="8.4327618706205776"/>
    <n v="2757.8169501581638"/>
    <n v="0.99695155436114402"/>
    <n v="8.4335433143960099"/>
    <n v="2757.8161687143884"/>
    <n v="0.99695127186901333"/>
    <n v="8.5446706262948684"/>
    <n v="2757.7050414024898"/>
    <n v="0.99691109931647204"/>
    <n v="8.451525209395955"/>
    <n v="6.5395643689540695"/>
    <n v="5.8999036680441357"/>
    <x v="2"/>
    <n v="0"/>
    <n v="0"/>
    <n v="1"/>
    <n v="0"/>
    <n v="0"/>
    <n v="0"/>
    <n v="0"/>
    <n v="0"/>
    <n v="0"/>
    <n v="0"/>
    <n v="0"/>
    <n v="0"/>
    <n v="11"/>
    <n v="2616.8685547561649"/>
    <n v="149.38115727261948"/>
    <n v="5.4001327726506086E-2"/>
    <n v="2783.4361775236234"/>
    <n v="-17.186465494839013"/>
    <n v="6.2129118062282072E-3"/>
    <n v="2686.2842741297404"/>
    <n v="79.965437899043991"/>
    <n v="2.8907526877028338E-2"/>
    <n v="2660.1684225910403"/>
    <n v="106.08128943774409"/>
    <n v="3.8348414091634343E-2"/>
  </r>
  <r>
    <x v="168"/>
    <x v="1"/>
    <x v="11"/>
    <n v="4617.9162669140478"/>
    <x v="0"/>
    <n v="5644.1198817838358"/>
    <n v="4410.0504689002737"/>
    <n v="8.3916414125704808"/>
    <n v="8.4376988578561729"/>
    <n v="684.13574324652552"/>
    <n v="656.68221958333118"/>
    <n v="667.84679697875117"/>
    <n v="6.5040588013926737"/>
    <n v="6.5281563529717346"/>
    <n v="342.06787162326282"/>
    <n v="335.27863128106503"/>
    <n v="337.18118774293049"/>
    <n v="5.8206204349596895"/>
    <n v="5.8350091724117892"/>
    <n v="2676.5061216340414"/>
    <n v="7.892267537009614"/>
    <n v="2017"/>
    <x v="11"/>
    <s v="2017-169"/>
    <n v="20.716320648922846"/>
    <x v="0"/>
    <n v="0"/>
    <n v="1"/>
    <n v="0"/>
    <n v="0"/>
    <n v="0"/>
    <n v="0"/>
    <n v="5871.1252509409924"/>
    <n v="-3194.619129306951"/>
    <n v="1.1935781142008355"/>
    <n v="4717.6752137357316"/>
    <n v="-2041.1690921016902"/>
    <n v="0.76262448107368064"/>
    <n v="3776.9661267438096"/>
    <n v="-1100.4600051097682"/>
    <n v="0.41115542244227082"/>
    <n v="1256.4529424473258"/>
    <n v="1420.0531791867156"/>
    <n v="0.53056227583733484"/>
    <n v="1401.5618416322445"/>
    <n v="1274.9442800017969"/>
    <n v="0.47634648383446515"/>
    <n v="1482.8136858993362"/>
    <n v="1193.6924357347052"/>
    <n v="0.44598905494224711"/>
    <n v="6.0794926552067805"/>
    <n v="2670.4266289788347"/>
    <n v="0.99772857136172177"/>
    <n v="8.5506052502122429"/>
    <n v="2667.955516383829"/>
    <n v="0.9968053107814332"/>
    <n v="8.5139584802787329"/>
    <n v="2667.9921631537627"/>
    <n v="0.99681900279941049"/>
    <n v="8.4416422839128735"/>
    <n v="2668.0644793501283"/>
    <n v="0.99684602167890457"/>
    <n v="8.4438490847656116"/>
    <n v="2668.0622725492758"/>
    <n v="0.99684519717085107"/>
    <n v="8.5560252735695599"/>
    <n v="2667.9500963604719"/>
    <n v="0.99680328574464616"/>
    <n v="8.4703728223291925"/>
    <n v="6.5784711659827506"/>
    <n v="5.9429530426398598"/>
    <x v="2"/>
    <n v="0"/>
    <n v="0"/>
    <n v="1"/>
    <n v="0"/>
    <n v="0"/>
    <n v="0"/>
    <n v="0"/>
    <n v="0"/>
    <n v="0"/>
    <n v="0"/>
    <n v="0"/>
    <n v="0"/>
    <n v="12"/>
    <n v="2638.7323202561697"/>
    <n v="37.773801377871678"/>
    <n v="1.4113101058334321E-2"/>
    <n v="2823.2147639581558"/>
    <n v="-146.70864232411441"/>
    <n v="5.4813490295530093E-2"/>
    <n v="2730.7386994654726"/>
    <n v="-54.232577831431172"/>
    <n v="2.0262452378895172E-2"/>
    <n v="2719.0349895350746"/>
    <n v="-42.528867901033209"/>
    <n v="1.5889695733282607E-2"/>
  </r>
  <r>
    <x v="169"/>
    <x v="1"/>
    <x v="12"/>
    <n v="4848.8120802597505"/>
    <x v="0"/>
    <n v="5926.3258758730281"/>
    <n v="4541.6789523081161"/>
    <n v="8.4210520359550411"/>
    <n v="8.4864890220256051"/>
    <n v="718.34253040885187"/>
    <n v="687.51237499609147"/>
    <n v="701.23913682768875"/>
    <n v="6.5528489655621058"/>
    <n v="6.5769465171411667"/>
    <n v="359.17126520442594"/>
    <n v="352.00347502741761"/>
    <n v="354.04024713007698"/>
    <n v="5.8694105991291217"/>
    <n v="5.8837993365812213"/>
    <n v="2429.2481711411338"/>
    <n v="7.7953370938700868"/>
    <n v="2017"/>
    <x v="12"/>
    <s v="2017-170"/>
    <n v="20.843311600646267"/>
    <x v="0"/>
    <n v="0"/>
    <n v="1"/>
    <n v="0"/>
    <n v="0"/>
    <n v="0"/>
    <n v="0"/>
    <n v="6098.1948862152258"/>
    <n v="-3668.946715074092"/>
    <n v="1.5103219006852695"/>
    <n v="4867.8448842226435"/>
    <n v="-2438.5967130815097"/>
    <n v="1.0038483272526184"/>
    <n v="3875.7779239947577"/>
    <n v="-1446.5297528536239"/>
    <n v="0.5954639670158195"/>
    <n v="1307.3840898524008"/>
    <n v="1121.8640812887329"/>
    <n v="0.46181534460587442"/>
    <n v="1461.8203572975044"/>
    <n v="967.42781384362934"/>
    <n v="0.39824165572559939"/>
    <n v="1557.252060253626"/>
    <n v="871.99611088750771"/>
    <n v="0.35895719558281669"/>
    <n v="6.0848929696163845"/>
    <n v="2423.1632781715175"/>
    <n v="0.99749515383322984"/>
    <n v="8.5540859866192669"/>
    <n v="2420.6940851545146"/>
    <n v="0.99647871053758952"/>
    <n v="8.5294062973977063"/>
    <n v="2420.7187648437362"/>
    <n v="0.99648886993155961"/>
    <n v="8.4505226972051659"/>
    <n v="2420.7976484439287"/>
    <n v="0.99652134236526546"/>
    <n v="8.4526362096540471"/>
    <n v="2420.7955349314798"/>
    <n v="0.99652047233787422"/>
    <n v="8.5682463590034494"/>
    <n v="2420.6799247821305"/>
    <n v="0.99647288142035384"/>
    <n v="8.4975867279998116"/>
    <n v="6.620431464036435"/>
    <n v="5.9862449768412089"/>
    <x v="2"/>
    <n v="0"/>
    <n v="0"/>
    <n v="1"/>
    <n v="0"/>
    <n v="0"/>
    <n v="0"/>
    <n v="0"/>
    <n v="0"/>
    <n v="0"/>
    <n v="0"/>
    <n v="0"/>
    <n v="0"/>
    <n v="13"/>
    <n v="2667.4205889410596"/>
    <n v="-238.17241779992582"/>
    <n v="9.8043674841193723E-2"/>
    <n v="2866.2427109488208"/>
    <n v="-436.99453980768703"/>
    <n v="0.17988880057586287"/>
    <n v="2776.1486962292329"/>
    <n v="-346.90052508809913"/>
    <n v="0.1428015997744452"/>
    <n v="2782.6947839248664"/>
    <n v="-353.44661278373269"/>
    <n v="0.14549629674834827"/>
  </r>
  <r>
    <x v="170"/>
    <x v="1"/>
    <x v="13"/>
    <n v="4897.3002010623486"/>
    <x v="0"/>
    <n v="5985.5891346317594"/>
    <n v="4648.3653269343858"/>
    <n v="8.4442708941810629"/>
    <n v="8.4964393528787738"/>
    <n v="725.52595571294046"/>
    <n v="706.51916535451596"/>
    <n v="721.93424306089616"/>
    <n v="6.5819340586522053"/>
    <n v="6.5868968479943346"/>
    <n v="362.76297785647023"/>
    <n v="359.53512700775445"/>
    <n v="361.68546406085693"/>
    <n v="5.8907749503176463"/>
    <n v="5.8937496674343892"/>
    <n v="2947.7330699970203"/>
    <n v="7.9887917030756963"/>
    <n v="2017"/>
    <x v="13"/>
    <s v="2017-171"/>
    <n v="20.916979903150914"/>
    <x v="0"/>
    <n v="0"/>
    <n v="1"/>
    <n v="0"/>
    <n v="0"/>
    <n v="0"/>
    <n v="0"/>
    <n v="6145.8795096228159"/>
    <n v="-3198.1464396257957"/>
    <n v="1.0849511688075029"/>
    <n v="4899.3805150248945"/>
    <n v="-1951.6474450278743"/>
    <n v="0.66208418424733662"/>
    <n v="3896.5284014174567"/>
    <n v="-948.79533142043647"/>
    <n v="0.32187287956212246"/>
    <n v="1318.0796308074669"/>
    <n v="1629.6534391895534"/>
    <n v="0.55284973248653102"/>
    <n v="1474.4746455872091"/>
    <n v="1473.2584244098111"/>
    <n v="0.49979370228773817"/>
    <n v="1572.8841188680271"/>
    <n v="1374.8489511289931"/>
    <n v="0.46640890422631887"/>
    <n v="6.0859943169063859"/>
    <n v="2941.6470756801141"/>
    <n v="0.99793536450811937"/>
    <n v="8.5561609446388545"/>
    <n v="2939.1769090523812"/>
    <n v="0.99709737593551928"/>
    <n v="8.5325567457290372"/>
    <n v="2939.2005132512913"/>
    <n v="0.99710538351230782"/>
    <n v="8.4522554682649691"/>
    <n v="2939.2808145287554"/>
    <n v="0.99713262521824153"/>
    <n v="8.4535258195534553"/>
    <n v="2939.279544177467"/>
    <n v="0.9971321942595156"/>
    <n v="8.5753358925998224"/>
    <n v="2939.1577341044203"/>
    <n v="0.99709087095440141"/>
    <n v="8.5191131153634601"/>
    <n v="6.6454492039333255"/>
    <n v="6.0052758014772678"/>
    <x v="3"/>
    <n v="0"/>
    <n v="0"/>
    <n v="0"/>
    <n v="1"/>
    <n v="0"/>
    <n v="0"/>
    <n v="0"/>
    <n v="0"/>
    <n v="0"/>
    <n v="0"/>
    <n v="0"/>
    <n v="0"/>
    <n v="14"/>
    <n v="2691.8546381329388"/>
    <n v="255.87843186408145"/>
    <n v="8.6805156975879136E-2"/>
    <n v="2894.8567868635764"/>
    <n v="52.876283133443849"/>
    <n v="1.79379482055671E-2"/>
    <n v="2800.0398676720815"/>
    <n v="147.69320232493874"/>
    <n v="5.0103994770831821E-2"/>
    <n v="2820.795641397086"/>
    <n v="126.93742859993426"/>
    <n v="4.3062728403716208E-2"/>
  </r>
  <r>
    <x v="171"/>
    <x v="1"/>
    <x v="14"/>
    <n v="4946.2732030729712"/>
    <x v="0"/>
    <n v="6045.445025978076"/>
    <n v="4737.7376897759614"/>
    <n v="8.4633150201164824"/>
    <n v="8.5063896837319408"/>
    <n v="732.78121527006999"/>
    <n v="719.65019031229303"/>
    <n v="729.15358549150528"/>
    <n v="6.591884389505374"/>
    <n v="6.5968471788475025"/>
    <n v="366.390607635035"/>
    <n v="364.33396344685082"/>
    <n v="365.30231870146554"/>
    <n v="5.9007252811708142"/>
    <n v="5.9036999982875571"/>
    <n v="2830.3859888451657"/>
    <n v="7.9481683731548447"/>
    <n v="2017"/>
    <x v="14"/>
    <s v="2017-172"/>
    <n v="20.955924690792671"/>
    <x v="0"/>
    <n v="0"/>
    <n v="1"/>
    <n v="0"/>
    <n v="0"/>
    <n v="0"/>
    <n v="0"/>
    <n v="6194.0409792644796"/>
    <n v="-3363.6549904193139"/>
    <n v="1.1884085787860081"/>
    <n v="4931.2315021351696"/>
    <n v="-2100.845513290004"/>
    <n v="0.74224700149366418"/>
    <n v="3917.4863836143832"/>
    <n v="-1087.1003947692175"/>
    <n v="0.38408202946650699"/>
    <n v="1328.8821271720831"/>
    <n v="1501.5038616730826"/>
    <n v="0.53049438048049258"/>
    <n v="1487.2554767598108"/>
    <n v="1343.1305120853549"/>
    <n v="0.47453969789942663"/>
    <n v="1588.6724980685722"/>
    <n v="1241.7134907765935"/>
    <n v="0.43870818173574577"/>
    <n v="6.0870956641963865"/>
    <n v="2824.2988931809691"/>
    <n v="0.99784937613167024"/>
    <n v="8.5568708106426321"/>
    <n v="2821.8291180345232"/>
    <n v="0.99697678308034099"/>
    <n v="8.5357071940603699"/>
    <n v="2821.8502816511054"/>
    <n v="0.99698426037024623"/>
    <n v="8.4540665515411852"/>
    <n v="2821.9319222936247"/>
    <n v="0.99701310471968863"/>
    <n v="8.4531173032745315"/>
    <n v="2821.932871541891"/>
    <n v="0.99701344009736159"/>
    <n v="8.5790837783390437"/>
    <n v="2821.8069050668269"/>
    <n v="0.99696893504555573"/>
    <n v="8.5367960347859508"/>
    <n v="6.6623744987751863"/>
    <n v="6.0141543817687886"/>
    <x v="3"/>
    <n v="0"/>
    <n v="0"/>
    <n v="0"/>
    <n v="1"/>
    <n v="0"/>
    <n v="0"/>
    <n v="0"/>
    <n v="0"/>
    <n v="0"/>
    <n v="0"/>
    <n v="0"/>
    <n v="0"/>
    <n v="15"/>
    <n v="2713.4030049158055"/>
    <n v="116.98298392936022"/>
    <n v="4.1331106213216805E-2"/>
    <n v="2916.5146346875708"/>
    <n v="-86.128645842405149"/>
    <n v="3.0430000071314217E-2"/>
    <n v="2814.7884256883644"/>
    <n v="15.597563156801243"/>
    <n v="5.5107547939654876E-3"/>
    <n v="2847.2489686201998"/>
    <n v="-16.862979775034091"/>
    <n v="5.9578374968971655E-3"/>
  </r>
  <r>
    <x v="172"/>
    <x v="1"/>
    <x v="15"/>
    <n v="3746.8019513277759"/>
    <x v="0"/>
    <n v="4579.4246071783928"/>
    <n v="4440.4569682415058"/>
    <n v="8.3985125709054049"/>
    <n v="8.2286579421333279"/>
    <n v="555.08177056707791"/>
    <n v="637.36598043968547"/>
    <n v="643.93149291857389"/>
    <n v="6.4675923429902404"/>
    <n v="6.3191154372488896"/>
    <n v="277.54088528353896"/>
    <n v="303.57880873253248"/>
    <n v="304.19580198898774"/>
    <n v="5.7176715795622766"/>
    <n v="5.6259682566889442"/>
    <n v="2491.8049939672778"/>
    <n v="7.8207626240233123"/>
    <n v="2017"/>
    <x v="15"/>
    <s v="2017-173"/>
    <n v="20.583776493457922"/>
    <x v="0"/>
    <n v="0"/>
    <n v="1"/>
    <n v="0"/>
    <n v="0"/>
    <n v="0"/>
    <n v="0"/>
    <n v="5014.4461840660024"/>
    <n v="-2522.6411900987246"/>
    <n v="1.0123750438762671"/>
    <n v="4151.1212003367855"/>
    <n v="-1659.3162063695077"/>
    <n v="0.66590933495468296"/>
    <n v="3404.1730046561715"/>
    <n v="-912.36801068889372"/>
    <n v="0.36614743645580594"/>
    <n v="1064.3019849617151"/>
    <n v="1427.5030090055627"/>
    <n v="0.57287910268322895"/>
    <n v="1174.2209692648662"/>
    <n v="1317.5840247024116"/>
    <n v="0.52876690908490653"/>
    <n v="1201.9756204992264"/>
    <n v="1289.8293734680515"/>
    <n v="0.51762853698052647"/>
    <n v="6.056355068182997"/>
    <n v="2485.7486388990947"/>
    <n v="0.99756949075756496"/>
    <n v="8.5480036986176273"/>
    <n v="2483.25699026866"/>
    <n v="0.99656955350867638"/>
    <n v="8.4477724796484601"/>
    <n v="2483.3572214876294"/>
    <n v="0.99660977785175775"/>
    <n v="8.404111173084992"/>
    <n v="2483.400882794193"/>
    <n v="0.99662729981140918"/>
    <n v="8.4032283952286146"/>
    <n v="2483.401765572049"/>
    <n v="0.99662765408385756"/>
    <n v="8.5432697707111593"/>
    <n v="2483.2617241965668"/>
    <n v="0.99657145330738384"/>
    <n v="8.476725401286016"/>
    <n v="6.5512551007846493"/>
    <n v="5.852412704995178"/>
    <x v="3"/>
    <n v="0"/>
    <n v="0"/>
    <n v="0"/>
    <n v="1"/>
    <n v="0"/>
    <n v="0"/>
    <n v="0"/>
    <n v="0"/>
    <n v="0"/>
    <n v="0"/>
    <n v="0"/>
    <n v="0"/>
    <n v="16"/>
    <n v="2672.4797473413955"/>
    <n v="-180.6747533741177"/>
    <n v="7.2507581376366051E-2"/>
    <n v="2825.2667182449118"/>
    <n v="-333.46172427763395"/>
    <n v="0.13382336301795411"/>
    <n v="2676.2536823980104"/>
    <n v="-184.44868843073255"/>
    <n v="7.4022120060473207E-2"/>
    <n v="2674.7929763004922"/>
    <n v="-182.9879823332144"/>
    <n v="7.3435916043283034E-2"/>
  </r>
  <r>
    <x v="173"/>
    <x v="1"/>
    <x v="16"/>
    <n v="3784.2699708410541"/>
    <x v="0"/>
    <n v="4625.2188532501777"/>
    <n v="4243.6008690213703"/>
    <n v="8.3531674493690922"/>
    <n v="8.2386082729864967"/>
    <n v="560.63258827274876"/>
    <n v="598.99928435621712"/>
    <n v="557.85717941991334"/>
    <n v="6.324102978759929"/>
    <n v="6.3290657681020583"/>
    <n v="280.31629413637438"/>
    <n v="287.29504851522177"/>
    <n v="279.48367148052375"/>
    <n v="5.63294387042537"/>
    <n v="5.6359185875421129"/>
    <n v="2523.0601511960795"/>
    <n v="7.8332277894968065"/>
    <n v="2017"/>
    <x v="16"/>
    <s v="2017-174"/>
    <n v="20.310214298554392"/>
    <x v="0"/>
    <n v="0"/>
    <n v="1"/>
    <n v="0"/>
    <n v="0"/>
    <n v="0"/>
    <n v="0"/>
    <n v="5051.2933204520996"/>
    <n v="-2528.2331692560201"/>
    <n v="1.0020502951772625"/>
    <n v="4175.4895943001793"/>
    <n v="-1652.4294431040998"/>
    <n v="0.654930657249987"/>
    <n v="3420.2074328854851"/>
    <n v="-897.14728168940565"/>
    <n v="0.35557903019636883"/>
    <n v="1072.5667048678743"/>
    <n v="1450.4934463282052"/>
    <n v="0.57489451674015213"/>
    <n v="1183.9992636742445"/>
    <n v="1339.060887521835"/>
    <n v="0.53072887972450478"/>
    <n v="1214.0549147160834"/>
    <n v="1309.005236479996"/>
    <n v="0.51881649982044631"/>
    <n v="6.0574564154729984"/>
    <n v="2517.0026947806064"/>
    <n v="0.99759916290041617"/>
    <n v="8.5377670318098957"/>
    <n v="2514.5223841642696"/>
    <n v="0.99661610642625287"/>
    <n v="8.4509229279797928"/>
    <n v="2514.6092282680997"/>
    <n v="0.99665052657425801"/>
    <n v="8.4053270229928714"/>
    <n v="2514.6548241730866"/>
    <n v="0.99666859824209575"/>
    <n v="8.3962416141881455"/>
    <n v="2514.6639095818914"/>
    <n v="0.99667219919025407"/>
    <n v="8.5169432733503161"/>
    <n v="2514.5432079227289"/>
    <n v="0.99662435980001784"/>
    <n v="8.4348641550659398"/>
    <n v="6.4948963799843904"/>
    <n v="5.7787694561450733"/>
    <x v="3"/>
    <n v="0"/>
    <n v="0"/>
    <n v="0"/>
    <n v="1"/>
    <n v="0"/>
    <n v="0"/>
    <n v="0"/>
    <n v="0"/>
    <n v="0"/>
    <n v="0"/>
    <n v="0"/>
    <n v="0"/>
    <n v="17"/>
    <n v="2646.4953495925492"/>
    <n v="-123.43519839646979"/>
    <n v="4.8922812378434266E-2"/>
    <n v="2783.1908004544321"/>
    <n v="-260.13064925835261"/>
    <n v="0.10310124756044176"/>
    <n v="2618.8118012483455"/>
    <n v="-95.751650052266086"/>
    <n v="3.7950601378597397E-2"/>
    <n v="2598.4190651992112"/>
    <n v="-75.358914003131758"/>
    <n v="2.9868060802041199E-2"/>
  </r>
  <r>
    <x v="174"/>
    <x v="1"/>
    <x v="17"/>
    <n v="3822.1126705494648"/>
    <x v="0"/>
    <n v="4671.4710417826791"/>
    <n v="4117.1544094797991"/>
    <n v="8.3229175264053872"/>
    <n v="8.2485586038396637"/>
    <n v="566.23891415547632"/>
    <n v="582.61909925584678"/>
    <n v="563.43575121411254"/>
    <n v="6.3340533096130969"/>
    <n v="6.3390160989552262"/>
    <n v="283.11945707773816"/>
    <n v="284.37213450898321"/>
    <n v="282.27850819532904"/>
    <n v="5.6428942012785379"/>
    <n v="5.6458689183952808"/>
    <n v="2938.1658000612229"/>
    <n v="7.9855407881099643"/>
    <n v="2017"/>
    <x v="17"/>
    <s v="2017-175"/>
    <n v="20.299865037297021"/>
    <x v="0"/>
    <n v="0"/>
    <n v="1"/>
    <n v="0"/>
    <n v="0"/>
    <n v="0"/>
    <n v="0"/>
    <n v="5088.5089282020572"/>
    <n v="-2150.3431281408343"/>
    <n v="0.73186582190018934"/>
    <n v="4200.1016722032064"/>
    <n v="-1261.9358721419835"/>
    <n v="0.42949784253689444"/>
    <n v="3436.4022053970916"/>
    <n v="-498.23640533586877"/>
    <n v="0.16957395846261875"/>
    <n v="1080.9140719730947"/>
    <n v="1857.2517280881282"/>
    <n v="0.63211263572989262"/>
    <n v="1193.8753410277163"/>
    <n v="1744.2904590335065"/>
    <n v="0.59366644965956672"/>
    <n v="1226.2550018751092"/>
    <n v="1711.9107981861137"/>
    <n v="0.58264608421704533"/>
    <n v="6.058557762762999"/>
    <n v="2932.1072422984598"/>
    <n v="0.99793797961890485"/>
    <n v="8.5384768978136716"/>
    <n v="2929.6273231634091"/>
    <n v="0.99709394313362576"/>
    <n v="8.4540733763111255"/>
    <n v="2929.7117266849118"/>
    <n v="0.99712266973629093"/>
    <n v="8.4071381062690893"/>
    <n v="2929.7586619549538"/>
    <n v="0.99713864407989028"/>
    <n v="8.4041478695266445"/>
    <n v="2929.7616521916962"/>
    <n v="0.99713966180215163"/>
    <n v="8.5159473031312771"/>
    <n v="2929.6498527580916"/>
    <n v="0.99710161104490636"/>
    <n v="8.4070206550802595"/>
    <n v="6.4698322645254924"/>
    <n v="5.78737540290465"/>
    <x v="3"/>
    <n v="0"/>
    <n v="0"/>
    <n v="0"/>
    <n v="1"/>
    <n v="0"/>
    <n v="0"/>
    <n v="0"/>
    <n v="0"/>
    <n v="0"/>
    <n v="0"/>
    <n v="0"/>
    <n v="0"/>
    <n v="18"/>
    <n v="2631.7338857496215"/>
    <n v="306.4319143116013"/>
    <n v="0.10429360872188226"/>
    <n v="2768.162512449629"/>
    <n v="170.00328761159381"/>
    <n v="5.7860345256231432E-2"/>
    <n v="2632.3713885683828"/>
    <n v="305.79441149284003"/>
    <n v="0.10407663566381045"/>
    <n v="2596.7422442512561"/>
    <n v="341.42355580996673"/>
    <n v="0.11620295757402542"/>
  </r>
  <r>
    <x v="175"/>
    <x v="1"/>
    <x v="18"/>
    <n v="3860.3337972549598"/>
    <x v="0"/>
    <n v="4718.1857522005066"/>
    <n v="4040.108225812347"/>
    <n v="8.3040267591638006"/>
    <n v="8.2585089346928324"/>
    <n v="571.90130329703118"/>
    <n v="577.26020127643892"/>
    <n v="569.07010872625369"/>
    <n v="6.3440036404662647"/>
    <n v="6.3489664298083941"/>
    <n v="285.95065164851559"/>
    <n v="285.47709650665587"/>
    <n v="285.10129327728237"/>
    <n v="5.6528445321317058"/>
    <n v="5.6558192492484487"/>
    <n v="6697.8352525424416"/>
    <n v="8.8095396565366375"/>
    <n v="2017"/>
    <x v="18"/>
    <s v="2017-176"/>
    <n v="20.300874931761772"/>
    <x v="0"/>
    <n v="0"/>
    <n v="1"/>
    <n v="0"/>
    <n v="0"/>
    <n v="0"/>
    <n v="0"/>
    <n v="5126.096692029515"/>
    <n v="1571.7385605129266"/>
    <n v="0.23466366389294332"/>
    <n v="4224.9598708852636"/>
    <n v="2472.875381657178"/>
    <n v="0.36920516680646859"/>
    <n v="3452.7589256338142"/>
    <n v="3245.0763269086274"/>
    <n v="0.48449628940586792"/>
    <n v="1089.3449127493673"/>
    <n v="5608.4903397930739"/>
    <n v="0.83735865818200561"/>
    <n v="1203.8501791547233"/>
    <n v="5493.9850733877183"/>
    <n v="0.82026279629709431"/>
    <n v="1238.577089905725"/>
    <n v="5459.2581626367164"/>
    <n v="0.81507800009927511"/>
    <n v="6.0596591100529995"/>
    <n v="6691.7755934323886"/>
    <n v="0.99909528095547695"/>
    <n v="8.5391867638174475"/>
    <n v="6689.2960657786243"/>
    <n v="0.99872508259133785"/>
    <n v="8.4572238246424583"/>
    <n v="6689.3780287177988"/>
    <n v="0.99873731981964886"/>
    <n v="8.4089491895453072"/>
    <n v="6689.426303352896"/>
    <n v="0.99874452731778474"/>
    <n v="8.4101380967095061"/>
    <n v="6689.4251144457321"/>
    <n v="0.99874434981160265"/>
    <n v="8.5160444912093674"/>
    <n v="6689.3192080512326"/>
    <n v="0.99872853777823567"/>
    <n v="8.3896669863132747"/>
    <n v="6.4614940628097859"/>
    <n v="5.7959928774012814"/>
    <x v="4"/>
    <n v="0"/>
    <n v="0"/>
    <n v="0"/>
    <n v="0"/>
    <n v="1"/>
    <n v="0"/>
    <n v="0"/>
    <n v="0"/>
    <n v="0"/>
    <n v="0"/>
    <n v="0"/>
    <n v="0"/>
    <n v="19"/>
    <n v="7087.3348298457568"/>
    <n v="-389.49957730331516"/>
    <n v="5.8153054325345552E-2"/>
    <n v="7303.2731070967211"/>
    <n v="-605.43785455427951"/>
    <n v="9.0393064583734042E-2"/>
    <n v="7026.3718731090721"/>
    <n v="-328.53662056663052"/>
    <n v="4.9051164768784183E-2"/>
    <n v="7000.654451513351"/>
    <n v="-302.81919897090938"/>
    <n v="4.5211503053312903E-2"/>
  </r>
  <r>
    <x v="176"/>
    <x v="1"/>
    <x v="19"/>
    <n v="3898.9371352275093"/>
    <x v="0"/>
    <n v="4765.3676097225116"/>
    <n v="3997.7568986368951"/>
    <n v="8.2934887074679526"/>
    <n v="8.2684592655460012"/>
    <n v="577.6203163300014"/>
    <n v="577.4402588032201"/>
    <n v="574.76080981351629"/>
    <n v="6.3539539713194335"/>
    <n v="6.358916760661562"/>
    <n v="288.8101581650007"/>
    <n v="287.81023966749723"/>
    <n v="287.95230621005516"/>
    <n v="5.6627948629848746"/>
    <n v="5.6657695801016166"/>
    <n v="7313.3299379578984"/>
    <n v="8.8974539808890665"/>
    <n v="2017"/>
    <x v="19"/>
    <s v="2017-177"/>
    <n v="20.31023754177226"/>
    <x v="0"/>
    <n v="0"/>
    <n v="1"/>
    <n v="0"/>
    <n v="0"/>
    <n v="0"/>
    <n v="0"/>
    <n v="5164.0603334952466"/>
    <n v="2149.2696044626518"/>
    <n v="0.29388385628651026"/>
    <n v="4250.0666515541407"/>
    <n v="3063.2632864037578"/>
    <n v="0.41886026097423862"/>
    <n v="3469.279213072904"/>
    <n v="3844.0507248849945"/>
    <n v="0.52562249447183684"/>
    <n v="1097.8600619334029"/>
    <n v="6215.4698760244955"/>
    <n v="0.84988232839937228"/>
    <n v="1213.924765663"/>
    <n v="6099.4051722948989"/>
    <n v="0.83401203337450358"/>
    <n v="1251.0223988166467"/>
    <n v="6062.3075391412513"/>
    <n v="0.82893942849158941"/>
    <n v="6.0607604573430001"/>
    <n v="7307.2691775005551"/>
    <n v="0.99917127211424084"/>
    <n v="8.5398966298212251"/>
    <n v="7304.7900413280768"/>
    <n v="0.99883228341914432"/>
    <n v="8.4603742729737892"/>
    <n v="7304.8695636849243"/>
    <n v="0.9988431570372529"/>
    <n v="8.4107602728215269"/>
    <n v="7304.9191776850766"/>
    <n v="0.99884994108782543"/>
    <n v="8.4147194130055727"/>
    <n v="7304.9152185448929"/>
    <n v="0.9988493997283876"/>
    <n v="8.5169455101817384"/>
    <n v="7304.8129924477171"/>
    <n v="0.99883542167761685"/>
    <n v="8.3799980468951674"/>
    <n v="6.4617753558459867"/>
    <n v="5.8046217959654065"/>
    <x v="4"/>
    <n v="0"/>
    <n v="0"/>
    <n v="0"/>
    <n v="0"/>
    <n v="1"/>
    <n v="0"/>
    <n v="0"/>
    <n v="0"/>
    <n v="0"/>
    <n v="0"/>
    <n v="0"/>
    <n v="0"/>
    <n v="20"/>
    <n v="7086.0770819685513"/>
    <n v="227.25285598934715"/>
    <n v="3.1073786895604354E-2"/>
    <n v="7320.4777835512741"/>
    <n v="-7.1478455933756777"/>
    <n v="9.773722304359171E-4"/>
    <n v="7062.805749956442"/>
    <n v="250.52418800145642"/>
    <n v="3.4255830124821404E-2"/>
    <n v="7032.0752848979682"/>
    <n v="281.25465305993021"/>
    <n v="3.8457809977935298E-2"/>
  </r>
  <r>
    <x v="177"/>
    <x v="1"/>
    <x v="20"/>
    <n v="3937.9265065797845"/>
    <x v="0"/>
    <n v="4813.0212858197365"/>
    <n v="3979.8077810197619"/>
    <n v="8.288988800885992"/>
    <n v="8.2784095963991682"/>
    <n v="583.39651949330141"/>
    <n v="580.41838914826076"/>
    <n v="580.50841791165135"/>
    <n v="6.3639043021726014"/>
    <n v="6.3688670915147307"/>
    <n v="291.69825974665071"/>
    <n v="290.53185372290466"/>
    <n v="290.83182927215569"/>
    <n v="5.6727451938380424"/>
    <n v="5.6757199109547853"/>
    <n v="6437.3077364915334"/>
    <n v="8.769865678349916"/>
    <n v="2017"/>
    <x v="20"/>
    <s v="2017-178"/>
    <n v="20.325638296896635"/>
    <x v="0"/>
    <n v="0"/>
    <n v="1"/>
    <n v="0"/>
    <n v="0"/>
    <n v="0"/>
    <n v="0"/>
    <n v="5202.4036113756365"/>
    <n v="1234.9041251158969"/>
    <n v="0.19183549640100714"/>
    <n v="4275.4245000297069"/>
    <n v="2161.8832364618265"/>
    <n v="0.33583655232243065"/>
    <n v="3485.9647033863839"/>
    <n v="2951.3430331051495"/>
    <n v="0.45847474657374276"/>
    <n v="1106.4603626092785"/>
    <n v="5330.8473738822549"/>
    <n v="0.82811752864679378"/>
    <n v="1224.1000980363592"/>
    <n v="5213.2076384551747"/>
    <n v="0.80984284919342397"/>
    <n v="1263.5921608166777"/>
    <n v="5173.7155756748562"/>
    <n v="0.80370797660430615"/>
    <n v="6.0618618046330006"/>
    <n v="6431.2458746869006"/>
    <n v="0.99905832344005097"/>
    <n v="8.540606495825001"/>
    <n v="6428.7671299957083"/>
    <n v="0.99867326422078428"/>
    <n v="8.4635247213051219"/>
    <n v="6428.844211770228"/>
    <n v="0.9986852384462952"/>
    <n v="8.4125713560977431"/>
    <n v="6428.8951651354355"/>
    <n v="0.99869315376855305"/>
    <n v="8.4182822331801805"/>
    <n v="6428.889454258353"/>
    <n v="0.99869226661552013"/>
    <n v="8.5184276153362184"/>
    <n v="6428.7893088761975"/>
    <n v="0.99867670958667287"/>
    <n v="8.3758718316296346"/>
    <n v="6.4664164686774495"/>
    <n v="5.8132620752747144"/>
    <x v="4"/>
    <n v="0"/>
    <n v="0"/>
    <n v="0"/>
    <n v="0"/>
    <n v="1"/>
    <n v="0"/>
    <n v="0"/>
    <n v="0"/>
    <n v="0"/>
    <n v="0"/>
    <n v="0"/>
    <n v="0"/>
    <n v="21"/>
    <n v="7096.5311351383771"/>
    <n v="-659.22339864684363"/>
    <n v="0.1024066932375885"/>
    <n v="7347.5334449917418"/>
    <n v="-910.22570850020838"/>
    <n v="0.14139850784829813"/>
    <n v="7099.4548885198401"/>
    <n v="-662.14715202830666"/>
    <n v="0.10286088208502996"/>
    <n v="7071.4608145770508"/>
    <n v="-634.15307808551734"/>
    <n v="9.8512158194746166E-2"/>
  </r>
  <r>
    <x v="178"/>
    <x v="1"/>
    <x v="21"/>
    <n v="3977.3057716455833"/>
    <x v="0"/>
    <n v="4861.1514986779348"/>
    <n v="3979.0571782075081"/>
    <n v="8.2888001803180291"/>
    <n v="8.2883599272523369"/>
    <n v="589.23048468823458"/>
    <n v="584.82443691824767"/>
    <n v="586.313502090768"/>
    <n v="6.3738546330257693"/>
    <n v="6.3788174223678986"/>
    <n v="294.61524234411729"/>
    <n v="293.39022575775351"/>
    <n v="293.7401475648773"/>
    <n v="5.6826955246912103"/>
    <n v="5.6856702418079532"/>
    <n v="7671.4962588536264"/>
    <n v="8.9452669547169705"/>
    <n v="2017"/>
    <x v="21"/>
    <s v="2017-179"/>
    <n v="20.345350338035011"/>
    <x v="0"/>
    <n v="0"/>
    <n v="1"/>
    <n v="0"/>
    <n v="0"/>
    <n v="0"/>
    <n v="0"/>
    <n v="5241.13032203483"/>
    <n v="2430.3659368187964"/>
    <n v="0.31680468253033767"/>
    <n v="4301.0359269900291"/>
    <n v="3370.4603318635973"/>
    <n v="0.43934849449659441"/>
    <n v="3502.8170486029999"/>
    <n v="4168.6792102506261"/>
    <n v="0.5433984544331335"/>
    <n v="1115.1466662919133"/>
    <n v="6556.3495925617135"/>
    <n v="0.85463765754888699"/>
    <n v="1234.377183733453"/>
    <n v="6437.1190751201739"/>
    <n v="0.83909564156941807"/>
    <n v="1276.2876204367094"/>
    <n v="6395.208638416917"/>
    <n v="0.83363250435483771"/>
    <n v="6.0629631519230012"/>
    <n v="7665.4332957017032"/>
    <n v="0.99920967658102866"/>
    <n v="8.5413163618287768"/>
    <n v="7662.9549424917977"/>
    <n v="0.998886616629452"/>
    <n v="8.4666751696364546"/>
    <n v="7663.0295836839896"/>
    <n v="0.99889634630794932"/>
    <n v="8.4143824393739628"/>
    <n v="7663.0818764142523"/>
    <n v="0.99890316280482272"/>
    <n v="8.421117838622294"/>
    <n v="7663.0751410150042"/>
    <n v="0.99890228482756493"/>
    <n v="8.5203246208752663"/>
    <n v="7662.9759342327516"/>
    <n v="0.99888935295887793"/>
    <n v="8.3756989086067613"/>
    <n v="6.4732435783562874"/>
    <n v="5.8219136323572993"/>
    <x v="4"/>
    <n v="0"/>
    <n v="0"/>
    <n v="0"/>
    <n v="0"/>
    <n v="1"/>
    <n v="0"/>
    <n v="0"/>
    <n v="0"/>
    <n v="0"/>
    <n v="0"/>
    <n v="0"/>
    <n v="0"/>
    <n v="22"/>
    <n v="7115.377943555548"/>
    <n v="556.11831529807841"/>
    <n v="7.2491505768026113E-2"/>
    <n v="7379.6311594321296"/>
    <n v="291.86509942149678"/>
    <n v="3.8045394219498846E-2"/>
    <n v="7136.3204850858156"/>
    <n v="535.17577376781082"/>
    <n v="6.976158961821402E-2"/>
    <n v="7115.7989277872121"/>
    <n v="555.69733106641434"/>
    <n v="7.2436629350511317E-2"/>
  </r>
  <r>
    <x v="179"/>
    <x v="1"/>
    <x v="22"/>
    <n v="4017.078829362039"/>
    <x v="0"/>
    <n v="4909.763013664714"/>
    <n v="3990.463673553867"/>
    <n v="8.2916627120429212"/>
    <n v="8.2983102581055057"/>
    <n v="595.12278953511691"/>
    <n v="589.97361322668235"/>
    <n v="592.17663711167575"/>
    <n v="6.383804963878938"/>
    <n v="6.3887677532210665"/>
    <n v="297.56139476755845"/>
    <n v="296.31004406461693"/>
    <n v="296.67754904052606"/>
    <n v="5.6926458555443782"/>
    <n v="5.6956205726611211"/>
    <n v="6953.4343588062784"/>
    <n v="8.8469909688520012"/>
    <n v="2017"/>
    <x v="22"/>
    <s v="2017-180"/>
    <n v="20.368113531466236"/>
    <x v="0"/>
    <n v="0"/>
    <n v="1"/>
    <n v="0"/>
    <n v="0"/>
    <n v="0"/>
    <n v="0"/>
    <n v="5280.2442998006154"/>
    <n v="1673.190059005663"/>
    <n v="0.24062786425626165"/>
    <n v="4326.9034682199544"/>
    <n v="2626.5308905863239"/>
    <n v="0.37773145686777293"/>
    <n v="3519.8379172717814"/>
    <n v="3433.596441534497"/>
    <n v="0.49379864170084076"/>
    <n v="1123.9198330113743"/>
    <n v="5829.5145257949043"/>
    <n v="0.838364788532451"/>
    <n v="1244.7570402875167"/>
    <n v="5708.6773185187612"/>
    <n v="0.82098672741318446"/>
    <n v="1289.1100346529411"/>
    <n v="5664.3243241533373"/>
    <n v="0.81460815359242889"/>
    <n v="6.0640644992130017"/>
    <n v="6947.3702943070657"/>
    <n v="0.9991279036823677"/>
    <n v="8.5420262278325545"/>
    <n v="6944.8923325784463"/>
    <n v="0.99877153852512979"/>
    <n v="8.4698256179677855"/>
    <n v="6944.9645331883103"/>
    <n v="0.99878192197108451"/>
    <n v="8.4161935226501807"/>
    <n v="6945.0181652836282"/>
    <n v="0.9987896350079164"/>
    <n v="8.4234387848904984"/>
    <n v="6945.0109200213883"/>
    <n v="0.99878859303903222"/>
    <n v="8.5225152567268427"/>
    <n v="6944.9118435495511"/>
    <n v="0.99877434447253621"/>
    <n v="8.3783235039941619"/>
    <n v="6.4811635360963322"/>
    <n v="5.8305763845947114"/>
    <x v="5"/>
    <n v="0"/>
    <n v="0"/>
    <n v="0"/>
    <n v="0"/>
    <n v="0"/>
    <n v="1"/>
    <n v="0"/>
    <n v="0"/>
    <n v="0"/>
    <n v="0"/>
    <n v="0"/>
    <n v="0"/>
    <n v="23"/>
    <n v="7532.0734023542436"/>
    <n v="-578.63904354796523"/>
    <n v="8.3216294810511779E-2"/>
    <n v="7801.100959706293"/>
    <n v="-847.6666009000146"/>
    <n v="0.12190617717221633"/>
    <n v="7213.7152095835363"/>
    <n v="-260.28085077725791"/>
    <n v="3.7431985023001109E-2"/>
    <n v="7130.167533395912"/>
    <n v="-176.73317458963356"/>
    <n v="2.5416674044791587E-2"/>
  </r>
  <r>
    <x v="180"/>
    <x v="1"/>
    <x v="23"/>
    <n v="4057.2496176556583"/>
    <x v="0"/>
    <n v="4958.8606438013603"/>
    <n v="4010.4994567844042"/>
    <n v="8.2966710653586233"/>
    <n v="8.3082605889586727"/>
    <n v="601.07401743046796"/>
    <n v="595.52381532857521"/>
    <n v="598.09840348279249"/>
    <n v="6.3937552947321059"/>
    <n v="6.3987180840742344"/>
    <n v="300.53700871523398"/>
    <n v="299.26891932004884"/>
    <n v="299.64432453093127"/>
    <n v="5.7025961863975461"/>
    <n v="5.705570903514289"/>
    <n v="7621.3506038938494"/>
    <n v="8.9387088775802148"/>
    <n v="2017"/>
    <x v="23"/>
    <s v="2017-181"/>
    <n v="20.393022546488275"/>
    <x v="0"/>
    <n v="0"/>
    <n v="1"/>
    <n v="0"/>
    <n v="0"/>
    <n v="0"/>
    <n v="0"/>
    <n v="5319.7494173440573"/>
    <n v="2301.6011865497921"/>
    <n v="0.30199387302479869"/>
    <n v="4353.0296848621783"/>
    <n v="3268.3209190316711"/>
    <n v="0.42883749730157311"/>
    <n v="3537.0289946272505"/>
    <n v="4084.3216092665989"/>
    <n v="0.5359052248796774"/>
    <n v="1132.7807313980297"/>
    <n v="6488.5698724958202"/>
    <n v="0.85136745568176897"/>
    <n v="1255.2406954071212"/>
    <n v="6366.1099084867283"/>
    <n v="0.83529944223195796"/>
    <n v="1302.060673011335"/>
    <n v="6319.2899308825145"/>
    <n v="0.82915617707626588"/>
    <n v="6.0651658465030032"/>
    <n v="7615.2854380473464"/>
    <n v="0.99920418753030416"/>
    <n v="8.5427360938363304"/>
    <n v="7612.8078678000129"/>
    <n v="0.99887910469707664"/>
    <n v="8.4729760662991183"/>
    <n v="7612.87762782755"/>
    <n v="0.99888825793397162"/>
    <n v="8.4180046059263987"/>
    <n v="7612.932599287923"/>
    <n v="0.99889547075794871"/>
    <n v="8.4253977804393401"/>
    <n v="7612.9252061134102"/>
    <n v="0.99889450069701102"/>
    <n v="8.5249123975981185"/>
    <n v="7612.8256914962512"/>
    <n v="0.99888144335031082"/>
    <n v="8.3829170577138044"/>
    <n v="6.4896306485952495"/>
    <n v="5.8392502497249197"/>
    <x v="5"/>
    <n v="0"/>
    <n v="0"/>
    <n v="0"/>
    <n v="0"/>
    <n v="0"/>
    <n v="1"/>
    <n v="0"/>
    <n v="0"/>
    <n v="0"/>
    <n v="0"/>
    <n v="0"/>
    <n v="0"/>
    <n v="24"/>
    <n v="7562.8112947889613"/>
    <n v="58.539309104888162"/>
    <n v="7.680962620323444E-3"/>
    <n v="7839.118956654248"/>
    <n v="-217.76835276039856"/>
    <n v="2.8573459492748938E-2"/>
    <n v="7251.2269588473355"/>
    <n v="370.12364504651396"/>
    <n v="4.8564049114524777E-2"/>
    <n v="7179.6788727178046"/>
    <n v="441.67173117604489"/>
    <n v="5.7951897784414869E-2"/>
  </r>
  <r>
    <x v="181"/>
    <x v="1"/>
    <x v="24"/>
    <n v="4097.822113832216"/>
    <x v="0"/>
    <n v="5008.449250239375"/>
    <n v="4036.6962538987473"/>
    <n v="8.3031818774720048"/>
    <n v="8.3182109198118415"/>
    <n v="607.08475760477279"/>
    <n v="601.30428646667406"/>
    <n v="604.07938751762038"/>
    <n v="6.4037056255852738"/>
    <n v="6.4086684149274031"/>
    <n v="303.54237880238639"/>
    <n v="302.26034095768512"/>
    <n v="302.64076777624064"/>
    <n v="5.7125465172507148"/>
    <n v="5.7155212343674577"/>
    <n v="6643.3405865742352"/>
    <n v="8.801370216345596"/>
    <n v="2017"/>
    <x v="24"/>
    <s v="2017-182"/>
    <n v="20.419434020307992"/>
    <x v="0"/>
    <n v="0"/>
    <n v="1"/>
    <n v="0"/>
    <n v="0"/>
    <n v="0"/>
    <n v="0"/>
    <n v="5359.6495860629357"/>
    <n v="1283.6910005112995"/>
    <n v="0.19322974394923492"/>
    <n v="4379.4171636708261"/>
    <n v="2263.9234229034091"/>
    <n v="0.34078087573571841"/>
    <n v="3554.391982756275"/>
    <n v="3088.9486038179602"/>
    <n v="0.46496917681151662"/>
    <n v="1141.7302387685518"/>
    <n v="5501.610347805683"/>
    <n v="0.82813913815047868"/>
    <n v="1265.8291870779221"/>
    <n v="5377.5113994963131"/>
    <n v="0.80945893551866333"/>
    <n v="1315.1408177533131"/>
    <n v="5328.1997688209221"/>
    <n v="0.80203621948705628"/>
    <n v="6.0662671937930037"/>
    <n v="6637.2743193804426"/>
    <n v="0.9990868649417054"/>
    <n v="8.5434459598401062"/>
    <n v="6634.7971406143952"/>
    <n v="0.99871398344725759"/>
    <n v="8.476126514630451"/>
    <n v="6634.8644600596044"/>
    <n v="0.99872411681981799"/>
    <n v="8.4198156892026166"/>
    <n v="6634.9207708850327"/>
    <n v="0.99873259310139562"/>
    <n v="8.4271033457659481"/>
    <n v="6634.913483228469"/>
    <n v="0.99873149611465095"/>
    <n v="8.5274541289073582"/>
    <n v="6634.8131324453279"/>
    <n v="0.99871639064446871"/>
    <n v="8.388891475675484"/>
    <n v="6.4983734897875447"/>
    <n v="5.8479351458451792"/>
    <x v="5"/>
    <n v="0"/>
    <n v="0"/>
    <n v="0"/>
    <n v="0"/>
    <n v="0"/>
    <n v="1"/>
    <n v="0"/>
    <n v="0"/>
    <n v="0"/>
    <n v="0"/>
    <n v="0"/>
    <n v="0"/>
    <n v="25"/>
    <n v="7596.7999643341882"/>
    <n v="-953.45937775995299"/>
    <n v="0.14352107427501656"/>
    <n v="7877.9878843125498"/>
    <n v="-1234.6472977383146"/>
    <n v="0.18584735821515119"/>
    <n v="7288.9600305604727"/>
    <n v="-645.61944398623746"/>
    <n v="9.718295119340907E-2"/>
    <n v="7230.7500554015051"/>
    <n v="-587.40946882726985"/>
    <n v="8.8420796912683758E-2"/>
  </r>
  <r>
    <x v="182"/>
    <x v="1"/>
    <x v="25"/>
    <n v="4138.8003349705377"/>
    <x v="0"/>
    <n v="5058.533742741768"/>
    <n v="4067.3274782202843"/>
    <n v="8.3107414234967454"/>
    <n v="8.3281612506650102"/>
    <n v="613.15560518082043"/>
    <n v="607.22994582374724"/>
    <n v="610.12018139279667"/>
    <n v="6.4136559564384417"/>
    <n v="6.418618745780571"/>
    <n v="306.57780259041022"/>
    <n v="305.28256410059271"/>
    <n v="305.66717545400309"/>
    <n v="5.7224968481038827"/>
    <n v="5.7254715652206256"/>
    <n v="7863.3266857698882"/>
    <n v="8.9699650383457872"/>
    <n v="2017"/>
    <x v="25"/>
    <s v="2017-183"/>
    <n v="20.446894228039071"/>
    <x v="0"/>
    <n v="0"/>
    <n v="1"/>
    <n v="0"/>
    <n v="0"/>
    <n v="0"/>
    <n v="0"/>
    <n v="5399.9487564690007"/>
    <n v="2463.3779293008874"/>
    <n v="0.3132742702600434"/>
    <n v="4406.0685172675585"/>
    <n v="3457.2581685023297"/>
    <n v="0.43966864237738762"/>
    <n v="3571.9286007665887"/>
    <n v="4291.3980850032995"/>
    <n v="0.54574841622304215"/>
    <n v="1150.769241212779"/>
    <n v="6712.5574445571092"/>
    <n v="0.85365363958548179"/>
    <n v="1276.5235636654306"/>
    <n v="6586.8031221044575"/>
    <n v="0.83766113062865222"/>
    <n v="1328.3517639427107"/>
    <n v="6534.9749218271772"/>
    <n v="0.83107000166397715"/>
    <n v="6.0673685410830043"/>
    <n v="7857.2593172288052"/>
    <n v="0.99922839673543473"/>
    <n v="8.5441558258438839"/>
    <n v="7854.7825299440447"/>
    <n v="0.99891341716206372"/>
    <n v="8.4792769629617837"/>
    <n v="7854.8474088069261"/>
    <n v="0.99892166797822268"/>
    <n v="8.4216267724788345"/>
    <n v="7854.9050589974095"/>
    <n v="0.99892899950504166"/>
    <n v="8.4286320138168165"/>
    <n v="7854.898053756071"/>
    <n v="0.99892810863001913"/>
    <n v="8.5300967860428418"/>
    <n v="7854.7965889838451"/>
    <n v="0.99891520508724641"/>
    <n v="8.3958322358747406"/>
    <n v="6.5072572824653205"/>
    <n v="5.8566309914148"/>
    <x v="5"/>
    <n v="0"/>
    <n v="0"/>
    <n v="0"/>
    <n v="0"/>
    <n v="0"/>
    <n v="1"/>
    <n v="0"/>
    <n v="0"/>
    <n v="0"/>
    <n v="0"/>
    <n v="0"/>
    <n v="0"/>
    <n v="26"/>
    <n v="7633.1391249318003"/>
    <n v="230.18756083808785"/>
    <n v="2.9273559402619487E-2"/>
    <n v="7917.3915254160038"/>
    <n v="-54.064839646115615"/>
    <n v="6.8755682940091654E-3"/>
    <n v="7326.915653878531"/>
    <n v="536.4110318913572"/>
    <n v="6.8216806108550715E-2"/>
    <n v="7282.9968653282885"/>
    <n v="580.32982044159962"/>
    <n v="7.3802074316944175E-2"/>
  </r>
  <r>
    <x v="183"/>
    <x v="1"/>
    <x v="26"/>
    <n v="4180.1883383202439"/>
    <x v="0"/>
    <n v="5109.1190801691873"/>
    <n v="4101.1857362502724"/>
    <n v="8.3190314148444759"/>
    <n v="8.3381115815181772"/>
    <n v="619.2871612326287"/>
    <n v="613.25855352818803"/>
    <n v="616.22138320672457"/>
    <n v="6.4236062872916104"/>
    <n v="6.4285690766337389"/>
    <n v="309.64358061631435"/>
    <n v="308.33527566159785"/>
    <n v="308.72384720854308"/>
    <n v="5.7324471789570506"/>
    <n v="5.7354218960737935"/>
    <n v="6743.1988685990491"/>
    <n v="8.8162897008992758"/>
    <n v="2017"/>
    <x v="26"/>
    <s v="2017-184"/>
    <n v="20.475084881093139"/>
    <x v="0"/>
    <n v="0"/>
    <n v="1"/>
    <n v="0"/>
    <n v="0"/>
    <n v="0"/>
    <n v="0"/>
    <n v="5440.6509185791283"/>
    <n v="1302.5479500199208"/>
    <n v="0.19316469459109029"/>
    <n v="4432.9863844002593"/>
    <n v="2310.2124841987898"/>
    <n v="0.34259889545253081"/>
    <n v="3589.6405849570065"/>
    <n v="3153.5582836420426"/>
    <n v="0.46766502739926136"/>
    <n v="1159.8986336814487"/>
    <n v="5583.3002349176004"/>
    <n v="0.82798985225206234"/>
    <n v="1287.3248840188148"/>
    <n v="5455.8739845802338"/>
    <n v="0.8090928490907362"/>
    <n v="1341.6948195940026"/>
    <n v="5401.5040490050469"/>
    <n v="0.80102991981419203"/>
    <n v="6.0684698883730048"/>
    <n v="6737.1303987106758"/>
    <n v="0.99910006066755164"/>
    <n v="8.544865691847658"/>
    <n v="6734.6540029072012"/>
    <n v="0.99873281718982976"/>
    <n v="8.4824274112931146"/>
    <n v="6734.7164411877557"/>
    <n v="0.99874207663505321"/>
    <n v="8.4234378557550524"/>
    <n v="6734.7754307432942"/>
    <n v="0.99875082464274034"/>
    <n v="8.4300374725518505"/>
    <n v="6734.7688311264974"/>
    <n v="0.99874984593561256"/>
    <n v="8.5328097382235697"/>
    <n v="6734.6660588608256"/>
    <n v="0.99873460505844514"/>
    <n v="8.4034485716702871"/>
    <n v="6.5162151465066129"/>
    <n v="5.8653377052578328"/>
    <x v="6"/>
    <n v="0"/>
    <n v="0"/>
    <n v="0"/>
    <n v="0"/>
    <n v="0"/>
    <n v="0"/>
    <n v="1"/>
    <n v="0"/>
    <n v="0"/>
    <n v="0"/>
    <n v="0"/>
    <n v="0"/>
    <n v="27"/>
    <n v="8716.8475767401178"/>
    <n v="-1973.6487081410687"/>
    <n v="0.29268730562459433"/>
    <n v="9339.4861046284332"/>
    <n v="-2596.2872360293841"/>
    <n v="0.38502308572263455"/>
    <n v="7292.5912599805606"/>
    <n v="-549.39239138151152"/>
    <n v="8.1473556109973061E-2"/>
    <n v="7489.1483622133055"/>
    <n v="-745.94949361425643"/>
    <n v="0.11062249655544167"/>
  </r>
  <r>
    <x v="184"/>
    <x v="1"/>
    <x v="27"/>
    <n v="4221.990221703446"/>
    <x v="0"/>
    <n v="5160.2102709708779"/>
    <n v="4137.4270818862242"/>
    <n v="8.3278293958167193"/>
    <n v="8.348061912371346"/>
    <n v="625.48003284495496"/>
    <n v="619.36929318657144"/>
    <n v="622.38359703879178"/>
    <n v="6.4335566181447783"/>
    <n v="6.4385194074869068"/>
    <n v="312.74001642247748"/>
    <n v="311.4185941942136"/>
    <n v="311.81108568062854"/>
    <n v="5.7423975098102193"/>
    <n v="5.7453722269269623"/>
    <n v="7935.0594966055851"/>
    <n v="8.9790461309293228"/>
    <n v="2017"/>
    <x v="27"/>
    <s v="2017-185"/>
    <n v="20.503783523771716"/>
    <x v="0"/>
    <n v="0"/>
    <n v="1"/>
    <n v="0"/>
    <n v="0"/>
    <n v="0"/>
    <n v="0"/>
    <n v="5481.7601023103562"/>
    <n v="2453.2993942952289"/>
    <n v="0.30917214865807718"/>
    <n v="4460.1734302042869"/>
    <n v="3474.8860664012982"/>
    <n v="0.43791556545830129"/>
    <n v="3607.529688989328"/>
    <n v="4327.5298076162571"/>
    <n v="0.54536828734144505"/>
    <n v="1169.1193200748048"/>
    <n v="6765.9401765307803"/>
    <n v="0.85266407635948738"/>
    <n v="1298.2342175757321"/>
    <n v="6636.8252790298529"/>
    <n v="0.83639262967957795"/>
    <n v="1355.1713058018072"/>
    <n v="6579.8881908037783"/>
    <n v="0.82921724703116417"/>
    <n v="6.0695712356630054"/>
    <n v="7928.9899253699223"/>
    <n v="0.99923509442641745"/>
    <n v="8.5455755578514356"/>
    <n v="7926.5139210477337"/>
    <n v="0.99892306093463989"/>
    <n v="8.4855778596244473"/>
    <n v="7926.5739187459603"/>
    <n v="0.9989306220245413"/>
    <n v="8.4252489390312704"/>
    <n v="7926.6342476665541"/>
    <n v="0.99893822485607886"/>
    <n v="8.4313572451278826"/>
    <n v="7926.6281393604568"/>
    <n v="0.99893745506902187"/>
    <n v="8.5355715772306144"/>
    <n v="7926.5239250283548"/>
    <n v="0.99892432166628597"/>
    <n v="8.4115372089697829"/>
    <n v="6.5252138922736806"/>
    <n v="5.8740552065656537"/>
    <x v="6"/>
    <n v="0"/>
    <n v="0"/>
    <n v="0"/>
    <n v="0"/>
    <n v="0"/>
    <n v="0"/>
    <n v="1"/>
    <n v="0"/>
    <n v="0"/>
    <n v="0"/>
    <n v="0"/>
    <n v="0"/>
    <n v="28"/>
    <n v="8761.5409102187296"/>
    <n v="-826.48141361314447"/>
    <n v="0.10415566688147607"/>
    <n v="9386.530442964915"/>
    <n v="-1451.4709463593299"/>
    <n v="0.18291872253512806"/>
    <n v="7330.617637823676"/>
    <n v="604.4418587819091"/>
    <n v="7.6173576145266944E-2"/>
    <n v="7544.2262248853103"/>
    <n v="390.83327172027475"/>
    <n v="4.9253981257161739E-2"/>
  </r>
  <r>
    <x v="185"/>
    <x v="1"/>
    <x v="28"/>
    <n v="4264.2101239204803"/>
    <x v="0"/>
    <n v="5211.8123736805874"/>
    <n v="4175.4619944965007"/>
    <n v="8.3369802885273128"/>
    <n v="8.358012243224513"/>
    <n v="631.73483317340447"/>
    <n v="625.55206317998795"/>
    <n v="628.60743300917966"/>
    <n v="6.4435069489979462"/>
    <n v="6.4484697383400755"/>
    <n v="315.86741658670223"/>
    <n v="314.53276986895565"/>
    <n v="314.92919653743479"/>
    <n v="5.7523478406633872"/>
    <n v="5.7553225577801301"/>
    <n v="6743.059707647717"/>
    <n v="8.8162690634555325"/>
    <n v="2017"/>
    <x v="28"/>
    <s v="2017-186"/>
    <n v="20.532835078188647"/>
    <x v="0"/>
    <n v="0"/>
    <n v="1"/>
    <n v="0"/>
    <n v="0"/>
    <n v="0"/>
    <n v="0"/>
    <n v="5523.2803778788966"/>
    <n v="1219.7793297688204"/>
    <n v="0.18089404256429673"/>
    <n v="4487.6323464663546"/>
    <n v="2255.4273611813624"/>
    <n v="0.33448129765532758"/>
    <n v="3625.5976840619724"/>
    <n v="3117.4620235857446"/>
    <n v="0.46232158081739066"/>
    <n v="1178.4322133320948"/>
    <n v="5564.6274943156222"/>
    <n v="0.82523776083495703"/>
    <n v="1309.2526444682189"/>
    <n v="5433.8070631794981"/>
    <n v="0.80583700853437268"/>
    <n v="1368.7825568716896"/>
    <n v="5374.2771507760272"/>
    <n v="0.79700868504556321"/>
    <n v="6.0706725829530059"/>
    <n v="6736.9890350647638"/>
    <n v="0.99909971543391973"/>
    <n v="8.5462854238552133"/>
    <n v="6734.5134222238621"/>
    <n v="0.99873258049099545"/>
    <n v="8.48872830795578"/>
    <n v="6734.5709793397609"/>
    <n v="0.9987411162475206"/>
    <n v="8.4270600223074883"/>
    <n v="6734.6326476254098"/>
    <n v="0.99875026169310799"/>
    <n v="8.4326174896154082"/>
    <n v="6734.627090158102"/>
    <n v="0.99874943751720735"/>
    <n v="8.5383673790078127"/>
    <n v="6734.5213402687095"/>
    <n v="0.99873375474203152"/>
    <n v="8.4199563686898706"/>
    <n v="6.5342370360965356"/>
    <n v="5.8827834148994667"/>
    <x v="6"/>
    <n v="0"/>
    <n v="0"/>
    <n v="0"/>
    <n v="0"/>
    <n v="0"/>
    <n v="0"/>
    <n v="1"/>
    <n v="0"/>
    <n v="0"/>
    <n v="0"/>
    <n v="0"/>
    <n v="0"/>
    <n v="29"/>
    <n v="8807.3308150754201"/>
    <n v="-2064.2711074277031"/>
    <n v="0.3061327048737959"/>
    <n v="9433.882286801454"/>
    <n v="-2690.822579153737"/>
    <n v="0.39905068260064647"/>
    <n v="7368.8680671846378"/>
    <n v="-625.80835953692076"/>
    <n v="9.2807773721349851E-2"/>
    <n v="7599.9892270402006"/>
    <n v="-856.9295193924836"/>
    <n v="0.12708318723925688"/>
  </r>
  <r>
    <x v="186"/>
    <x v="1"/>
    <x v="29"/>
    <n v="4306.8522251596851"/>
    <x v="0"/>
    <n v="5263.9304974173929"/>
    <n v="4214.8790636954554"/>
    <n v="8.3463761781371364"/>
    <n v="8.3679625740776817"/>
    <n v="638.05218150513861"/>
    <n v="631.80212234256328"/>
    <n v="634.89350733927154"/>
    <n v="6.4534572798511141"/>
    <n v="6.4584200691932434"/>
    <n v="319.0260907525693"/>
    <n v="317.67809448748517"/>
    <n v="318.07848850280914"/>
    <n v="5.7622981715165551"/>
    <n v="5.765272888633298"/>
    <n v="7139.7360238451947"/>
    <n v="8.8734310831999164"/>
    <n v="2017"/>
    <x v="29"/>
    <s v="2017-187"/>
    <n v="20.562131629504805"/>
    <x v="0"/>
    <n v="0"/>
    <n v="1"/>
    <n v="0"/>
    <n v="0"/>
    <n v="0"/>
    <n v="0"/>
    <n v="5565.2158562031218"/>
    <n v="1574.5201676420729"/>
    <n v="0.22052918516644196"/>
    <n v="4515.3658518910433"/>
    <n v="2624.3701719541514"/>
    <n v="0.36757243729870615"/>
    <n v="3643.8463590853435"/>
    <n v="3495.8896647598513"/>
    <n v="0.48963850387245772"/>
    <n v="1187.8382355219574"/>
    <n v="5951.8977883232374"/>
    <n v="0.83362995052550526"/>
    <n v="1320.3812556296311"/>
    <n v="5819.354768215564"/>
    <n v="0.81506581598817673"/>
    <n v="1382.5299204522714"/>
    <n v="5757.2061033929231"/>
    <n v="0.80636119937278961"/>
    <n v="6.0717739302430065"/>
    <n v="7133.6642499149521"/>
    <n v="0.99914958005310506"/>
    <n v="8.5469952898589874"/>
    <n v="7131.1890285553354"/>
    <n v="0.99880289757754148"/>
    <n v="8.4918787562871128"/>
    <n v="7131.2441450889073"/>
    <n v="0.99881061726541065"/>
    <n v="8.4288711055837062"/>
    <n v="7131.3071527396114"/>
    <n v="0.99881944219261987"/>
    <n v="8.4338364087642912"/>
    <n v="7131.3021874364304"/>
    <n v="0.99881874674629467"/>
    <n v="8.5411867582761332"/>
    <n v="7131.1948370869186"/>
    <n v="0.99880371112744915"/>
    <n v="8.4286073197785463"/>
    <n v="6.5432763755129288"/>
    <n v="5.891522250192712"/>
    <x v="6"/>
    <n v="0"/>
    <n v="0"/>
    <n v="0"/>
    <n v="0"/>
    <n v="0"/>
    <n v="0"/>
    <n v="1"/>
    <n v="0"/>
    <n v="0"/>
    <n v="0"/>
    <n v="0"/>
    <n v="0"/>
    <n v="30"/>
    <n v="8853.971569129104"/>
    <n v="-1714.2355452839092"/>
    <n v="0.24009788871167342"/>
    <n v="9481.5200635581878"/>
    <n v="-2341.784039712993"/>
    <n v="0.32799308432299656"/>
    <n v="7407.3437916545008"/>
    <n v="-267.6077678093061"/>
    <n v="3.7481465269241503E-2"/>
    <n v="7656.3679374944386"/>
    <n v="-516.63191364924387"/>
    <n v="7.2360086132568988E-2"/>
  </r>
  <r>
    <x v="187"/>
    <x v="1"/>
    <x v="30"/>
    <n v="4349.9207474112818"/>
    <x v="0"/>
    <n v="5316.5698023915666"/>
    <n v="4255.3915688102034"/>
    <n v="8.3559420623456973"/>
    <n v="8.3779129049308505"/>
    <n v="644.43270332018994"/>
    <n v="638.11741283137667"/>
    <n v="641.24244241266433"/>
    <n v="6.4634076107042828"/>
    <n v="6.4683704000464113"/>
    <n v="322.21635166009497"/>
    <n v="320.85487450831204"/>
    <n v="321.25927338783725"/>
    <n v="5.772248502369723"/>
    <n v="5.7752232194864659"/>
    <n v="7862.6213570774426"/>
    <n v="8.969875335811988"/>
    <n v="2017"/>
    <x v="30"/>
    <s v="2017-188"/>
    <n v="20.591598175419705"/>
    <x v="0"/>
    <n v="0"/>
    <n v="1"/>
    <n v="0"/>
    <n v="0"/>
    <n v="0"/>
    <n v="0"/>
    <n v="5607.5706893105898"/>
    <n v="2255.0506677668527"/>
    <n v="0.28680646890581807"/>
    <n v="4543.3766923699786"/>
    <n v="3319.2446647074639"/>
    <n v="0.42215496765842431"/>
    <n v="3662.2775208589483"/>
    <n v="4200.3438362184943"/>
    <n v="0.53421672562644851"/>
    <n v="1197.3383179337188"/>
    <n v="6665.2830391437237"/>
    <n v="0.84771766773991353"/>
    <n v="1331.6211529026568"/>
    <n v="6531.0002041747857"/>
    <n v="0.83063903341803247"/>
    <n v="1396.4147576686587"/>
    <n v="6466.2065994087843"/>
    <n v="0.82239832057896411"/>
    <n v="6.0728752775330079"/>
    <n v="7856.5484817999095"/>
    <n v="0.99922762714853786"/>
    <n v="8.547705155862765"/>
    <n v="7854.0736519215798"/>
    <n v="0.99891286827030423"/>
    <n v="8.4950292046184437"/>
    <n v="7854.1263278728238"/>
    <n v="0.99891956781093472"/>
    <n v="8.4306821888599259"/>
    <n v="7854.1906748885822"/>
    <n v="0.99892775172477666"/>
    <n v="8.4350266537365464"/>
    <n v="7854.1863304237058"/>
    <n v="0.99892719917815398"/>
    <n v="8.5440224971235104"/>
    <n v="7854.0773345803191"/>
    <n v="0.99891333664574444"/>
    <n v="8.4374213816493615"/>
    <n v="6.5523278124787137"/>
    <n v="5.9002716327533893"/>
    <x v="6"/>
    <n v="0"/>
    <n v="0"/>
    <n v="0"/>
    <n v="0"/>
    <n v="0"/>
    <n v="0"/>
    <n v="1"/>
    <n v="0"/>
    <n v="0"/>
    <n v="0"/>
    <n v="0"/>
    <n v="0"/>
    <n v="31"/>
    <n v="8901.2919605392817"/>
    <n v="-1038.6706034618392"/>
    <n v="0.13210233029050705"/>
    <n v="9529.4337233994574"/>
    <n v="-1666.8123663220149"/>
    <n v="0.21199194144350525"/>
    <n v="7446.0460615608417"/>
    <n v="416.57529551660082"/>
    <n v="5.2981731740347086E-2"/>
    <n v="7713.3164645884981"/>
    <n v="149.30489248894446"/>
    <n v="1.898920038347637E-2"/>
  </r>
  <r>
    <x v="188"/>
    <x v="1"/>
    <x v="31"/>
    <n v="4393.4199548853958"/>
    <x v="0"/>
    <n v="5369.7355004154833"/>
    <n v="4296.8000846327614"/>
    <n v="8.3656258582879452"/>
    <n v="8.3878632357840175"/>
    <n v="650.87703035339189"/>
    <n v="644.49722159238422"/>
    <n v="647.65486683679092"/>
    <n v="6.4733579415574507"/>
    <n v="6.4783207308995792"/>
    <n v="325.43851517669594"/>
    <n v="324.06342297618073"/>
    <n v="324.47186612171561"/>
    <n v="5.7821988332228909"/>
    <n v="5.7851735503396347"/>
    <n v="7973.9068740942985"/>
    <n v="8.9839298491791357"/>
    <n v="2017"/>
    <x v="31"/>
    <s v="2017-189"/>
    <n v="20.621182633068287"/>
    <x v="0"/>
    <n v="0"/>
    <n v="1"/>
    <n v="0"/>
    <n v="0"/>
    <n v="0"/>
    <n v="0"/>
    <n v="5650.3490707491337"/>
    <n v="2323.5578033451648"/>
    <n v="0.29139515171589986"/>
    <n v="4571.6676412537036"/>
    <n v="3402.2392328405949"/>
    <n v="0.42667155342556368"/>
    <n v="3680.8929942502896"/>
    <n v="4293.0138798440094"/>
    <n v="0.53838274607785952"/>
    <n v="1206.933401169598"/>
    <n v="6766.9734729247002"/>
    <n v="0.8486396417431592"/>
    <n v="1342.9734491484128"/>
    <n v="6630.9334249458861"/>
    <n v="0.83157899002915658"/>
    <n v="1410.4384432572099"/>
    <n v="6563.4684308370888"/>
    <n v="0.82311826993622728"/>
    <n v="6.0739766248230076"/>
    <n v="7967.832897469475"/>
    <n v="0.99923826842716756"/>
    <n v="8.5484150218665409"/>
    <n v="7965.3584590724322"/>
    <n v="0.99892795148515734"/>
    <n v="8.4981796529497764"/>
    <n v="7965.4086944413484"/>
    <n v="0.99893425145450854"/>
    <n v="8.4324932721361439"/>
    <n v="7965.4743808221619"/>
    <n v="0.99894248912041694"/>
    <n v="8.4361970097128989"/>
    <n v="7965.470677084586"/>
    <n v="0.998942024638246"/>
    <n v="8.5468695833098227"/>
    <n v="7965.3600045109888"/>
    <n v="0.99892814529712193"/>
    <n v="8.4463508103413947"/>
    <n v="6.561389283144794"/>
    <n v="5.9090314832662871"/>
    <x v="7"/>
    <n v="0"/>
    <n v="0"/>
    <n v="0"/>
    <n v="0"/>
    <n v="0"/>
    <n v="0"/>
    <n v="0"/>
    <n v="1"/>
    <n v="0"/>
    <n v="0"/>
    <n v="0"/>
    <n v="0"/>
    <n v="32"/>
    <n v="9209.3815568694608"/>
    <n v="-1235.4746827751624"/>
    <n v="0.15493969296142443"/>
    <n v="10129.630392209838"/>
    <n v="-2155.7235181155393"/>
    <n v="0.27034721525518107"/>
    <n v="7413.1431003653315"/>
    <n v="560.76377372896695"/>
    <n v="7.0324846099066127E-2"/>
    <n v="7753.9920664908386"/>
    <n v="219.91480760345985"/>
    <n v="2.7579304734285409E-2"/>
  </r>
  <r>
    <x v="189"/>
    <x v="1"/>
    <x v="32"/>
    <n v="4437.3541544342479"/>
    <x v="0"/>
    <n v="5423.4328554196363"/>
    <n v="4338.9663055732071"/>
    <n v="8.3753914202861086"/>
    <n v="8.3978135666371863"/>
    <n v="657.38580065692565"/>
    <n v="650.94151112465488"/>
    <n v="654.13141550515877"/>
    <n v="6.4833082724106186"/>
    <n v="6.488271061752747"/>
    <n v="328.69290032846277"/>
    <n v="327.30405712277815"/>
    <n v="327.71658478293273"/>
    <n v="5.7921491640760596"/>
    <n v="5.7951238811928016"/>
    <n v="7001.5826684212388"/>
    <n v="8.8538914979704657"/>
    <n v="2017"/>
    <x v="32"/>
    <s v="2017-190"/>
    <n v="20.650848856772789"/>
    <x v="0"/>
    <n v="0"/>
    <n v="1"/>
    <n v="0"/>
    <n v="0"/>
    <n v="0"/>
    <n v="0"/>
    <n v="5693.5552360020602"/>
    <n v="1308.0274324191787"/>
    <n v="0.18681882288110169"/>
    <n v="4600.2414996262651"/>
    <n v="2401.3411687949738"/>
    <n v="0.34297119415951183"/>
    <n v="3699.6946223755431"/>
    <n v="3301.8880460456958"/>
    <n v="0.47159166754367932"/>
    <n v="1216.6244352378353"/>
    <n v="5784.9582331834035"/>
    <n v="0.82623579655424284"/>
    <n v="1354.4392683566261"/>
    <n v="5647.1434000646132"/>
    <n v="0.80655241357565333"/>
    <n v="1424.602365701646"/>
    <n v="5576.9803027195931"/>
    <n v="0.79653137966549581"/>
    <n v="6.075077972113009"/>
    <n v="6995.5075904491259"/>
    <n v="0.99913232789501827"/>
    <n v="8.5491248878703168"/>
    <n v="6993.0335435333682"/>
    <n v="0.99877897251339631"/>
    <n v="8.5013301012811091"/>
    <n v="6993.0813383199575"/>
    <n v="0.99878579879666007"/>
    <n v="8.4343043554123618"/>
    <n v="6993.1483640658262"/>
    <n v="0.99879537173881361"/>
    <n v="8.4373535736373455"/>
    <n v="6993.1453148476012"/>
    <n v="0.99879493623467563"/>
    <n v="8.5497245383241243"/>
    <n v="6993.0329438829149"/>
    <n v="0.99877888686840977"/>
    <n v="8.455362429158134"/>
    <n v="6.5704597318861993"/>
    <n v="5.9178017227951401"/>
    <x v="7"/>
    <n v="0"/>
    <n v="0"/>
    <n v="0"/>
    <n v="0"/>
    <n v="0"/>
    <n v="0"/>
    <n v="0"/>
    <n v="1"/>
    <n v="0"/>
    <n v="0"/>
    <n v="0"/>
    <n v="0"/>
    <n v="33"/>
    <n v="9259.1465241844835"/>
    <n v="-2257.5638557632446"/>
    <n v="0.32243622087694274"/>
    <n v="10180.87851198787"/>
    <n v="-3179.2958435666314"/>
    <n v="0.45408245451503315"/>
    <n v="7451.9264305017878"/>
    <n v="-450.34376208054891"/>
    <n v="6.4320280629078866E-2"/>
    <n v="7811.874775944364"/>
    <n v="-810.2921075231252"/>
    <n v="0.11572984936359182"/>
  </r>
  <r>
    <x v="190"/>
    <x v="1"/>
    <x v="33"/>
    <n v="4481.7276959785913"/>
    <x v="0"/>
    <n v="5477.6671839738337"/>
    <n v="4381.7947226948218"/>
    <n v="8.3852136734841434"/>
    <n v="8.4077638974903532"/>
    <n v="663.95965866349502"/>
    <n v="657.45058489407495"/>
    <n v="660.67272966021028"/>
    <n v="6.4932586032637865"/>
    <n v="6.4982213926059158"/>
    <n v="331.97982933174751"/>
    <n v="330.57709766905668"/>
    <n v="330.99375063076207"/>
    <n v="5.8020994949292275"/>
    <n v="5.8050742120459704"/>
    <n v="7472.4493068043503"/>
    <n v="8.9189781101677816"/>
    <n v="2017"/>
    <x v="33"/>
    <s v="2017-191"/>
    <n v="20.680571771677158"/>
    <x v="0"/>
    <n v="0"/>
    <n v="1"/>
    <n v="0"/>
    <n v="0"/>
    <n v="0"/>
    <n v="0"/>
    <n v="5737.1934629075186"/>
    <n v="1735.2558438968317"/>
    <n v="0.23222049058489058"/>
    <n v="4629.1010965825526"/>
    <n v="2843.3482102217977"/>
    <n v="0.38051087313936921"/>
    <n v="3718.6842667820506"/>
    <n v="3753.7650400222997"/>
    <n v="0.5023473409989081"/>
    <n v="1226.4123796467557"/>
    <n v="6246.0369271575946"/>
    <n v="0.83587545003082264"/>
    <n v="1366.019745756922"/>
    <n v="6106.4295610474283"/>
    <n v="0.81719250413475064"/>
    <n v="1438.9079273705277"/>
    <n v="6033.5413794338228"/>
    <n v="0.80743824838526912"/>
    <n v="6.0761793194030096"/>
    <n v="7466.373127484947"/>
    <n v="0.99918685573231381"/>
    <n v="8.5498347538740944"/>
    <n v="7463.8994720504761"/>
    <n v="0.99885581896874309"/>
    <n v="8.5044805496124418"/>
    <n v="7463.9448262547376"/>
    <n v="0.99886188849192081"/>
    <n v="8.4361154386885797"/>
    <n v="7464.0131913656614"/>
    <n v="0.99887103744805505"/>
    <n v="8.4385005750610418"/>
    <n v="7464.0108062292893"/>
    <n v="0.99887071825734874"/>
    <n v="8.5525849490656825"/>
    <n v="7463.8967218552843"/>
    <n v="0.99885545092406613"/>
    <n v="8.4644331875500889"/>
    <n v="6.5795386028815495"/>
    <n v="5.9265822727846835"/>
    <x v="7"/>
    <n v="0"/>
    <n v="0"/>
    <n v="0"/>
    <n v="0"/>
    <n v="0"/>
    <n v="0"/>
    <n v="0"/>
    <n v="1"/>
    <n v="0"/>
    <n v="0"/>
    <n v="0"/>
    <n v="0"/>
    <n v="34"/>
    <n v="9309.3444659736761"/>
    <n v="-1836.8951591693258"/>
    <n v="0.24582236476287156"/>
    <n v="10232.41231813724"/>
    <n v="-2759.9630113328894"/>
    <n v="0.3693518547954136"/>
    <n v="7490.937887354421"/>
    <n v="-18.488580550070765"/>
    <n v="2.4742329845229218E-3"/>
    <n v="7870.2640997654862"/>
    <n v="-397.81479296113594"/>
    <n v="5.3237536532886091E-2"/>
  </r>
  <r>
    <x v="191"/>
    <x v="1"/>
    <x v="34"/>
    <n v="4526.5449729383781"/>
    <x v="0"/>
    <n v="5826.1906846808815"/>
    <n v="4425.2197977678888"/>
    <n v="8.395075228020378"/>
    <n v="8.417714228343522"/>
    <n v="866.43047449500204"/>
    <n v="761.94052969453855"/>
    <n v="765.19506657924853"/>
    <n v="6.6401307903148501"/>
    <n v="6.7643818687697266"/>
    <n v="433.21523724750102"/>
    <n v="402.42379537396766"/>
    <n v="402.84461487277491"/>
    <n v="5.9985509165597612"/>
    <n v="6.0712346882097812"/>
    <n v="7970.883956917105"/>
    <n v="8.9835506761632651"/>
    <n v="2017"/>
    <x v="34"/>
    <s v="2017-192"/>
    <n v="21.033756934894988"/>
    <x v="0"/>
    <n v="0"/>
    <n v="1"/>
    <n v="0"/>
    <n v="0"/>
    <n v="0"/>
    <n v="0"/>
    <n v="5781.2680720820308"/>
    <n v="2189.6158848350742"/>
    <n v="0.27470176415439257"/>
    <n v="5517.9590753324565"/>
    <n v="2452.9248815846486"/>
    <n v="0.30773561562842838"/>
    <n v="4303.5537287469288"/>
    <n v="3667.3302281701763"/>
    <n v="0.46009078139792514"/>
    <n v="1236.2982034997653"/>
    <n v="6734.5857534173392"/>
    <n v="0.84489823083838644"/>
    <n v="1722.6913843309749"/>
    <n v="6248.1925725861302"/>
    <n v="0.78387699612211403"/>
    <n v="1879.5104988182002"/>
    <n v="6091.3734580989048"/>
    <n v="0.76420300320804846"/>
    <n v="6.0772806666930101"/>
    <n v="7964.8066762504122"/>
    <n v="0.99923756503048589"/>
    <n v="8.5603127544578275"/>
    <n v="7962.3236441626468"/>
    <n v="0.99892605226713538"/>
    <n v="8.5887515995273187"/>
    <n v="7962.2952053175777"/>
    <n v="0.99892248442632592"/>
    <n v="8.4780700192897136"/>
    <n v="7962.4058868978154"/>
    <n v="0.99893637016106196"/>
    <n v="8.4999882019643174"/>
    <n v="7962.3839687151403"/>
    <n v="0.99893362038038602"/>
    <n v="8.5865740325010673"/>
    <n v="7962.2973828846043"/>
    <n v="0.9989227576164813"/>
    <n v="8.4735470694118522"/>
    <n v="6.7150159199961887"/>
    <n v="6.1019364300825014"/>
    <x v="7"/>
    <n v="0"/>
    <n v="0"/>
    <n v="0"/>
    <n v="0"/>
    <n v="0"/>
    <n v="0"/>
    <n v="0"/>
    <n v="1"/>
    <n v="0"/>
    <n v="0"/>
    <n v="0"/>
    <n v="0"/>
    <n v="35"/>
    <n v="9359.9348316818323"/>
    <n v="-1389.0508747647273"/>
    <n v="0.17426559993503779"/>
    <n v="10690.388513556349"/>
    <n v="-2719.5045566392437"/>
    <n v="0.34117979528221171"/>
    <n v="7951.1490527725955"/>
    <n v="19.734904144509528"/>
    <n v="2.4758739747281918E-3"/>
    <n v="8447.0728502016827"/>
    <n v="-476.18889328457772"/>
    <n v="5.9741039495543359E-2"/>
  </r>
  <r>
    <x v="192"/>
    <x v="1"/>
    <x v="35"/>
    <n v="4571.8104226677615"/>
    <x v="0"/>
    <n v="5884.4525915276899"/>
    <n v="4469.1969852378506"/>
    <n v="8.4049640261087948"/>
    <n v="8.4276645591966908"/>
    <n v="875.09477923995223"/>
    <n v="818.51765446724539"/>
    <n v="870.76262686747714"/>
    <n v="6.769369410280766"/>
    <n v="6.7743321996228945"/>
    <n v="437.54738961997612"/>
    <n v="427.01031134617352"/>
    <n v="436.24774390823353"/>
    <n v="6.0782103019462062"/>
    <n v="6.0811850190629499"/>
    <n v="7850.0576102050263"/>
    <n v="8.9682761496291459"/>
    <n v="2017"/>
    <x v="35"/>
    <s v="2017-193"/>
    <n v="21.252543738335767"/>
    <x v="0"/>
    <n v="0"/>
    <n v="1"/>
    <n v="0"/>
    <n v="0"/>
    <n v="0"/>
    <n v="0"/>
    <n v="5825.7834273482877"/>
    <n v="2024.2741828567387"/>
    <n v="0.25786743019888092"/>
    <n v="5555.9958480458072"/>
    <n v="2294.0617621592191"/>
    <n v="0.29223502247638961"/>
    <n v="4328.58196421715"/>
    <n v="3521.4756459878763"/>
    <n v="0.44859233152760303"/>
    <n v="1246.2828855913044"/>
    <n v="6603.7747246137224"/>
    <n v="0.84123901409702473"/>
    <n v="1737.9543828910146"/>
    <n v="6112.1032273140117"/>
    <n v="0.77860616199406174"/>
    <n v="1898.3651418182474"/>
    <n v="5951.6924683867792"/>
    <n v="0.75817182037614805"/>
    <n v="6.0783820139830107"/>
    <n v="7843.9792281910431"/>
    <n v="0.99922568950244628"/>
    <n v="8.5695327597061528"/>
    <n v="7841.4880774453204"/>
    <n v="0.99890834778733784"/>
    <n v="8.5919020478586514"/>
    <n v="7841.4657081571677"/>
    <n v="0.99890549821740304"/>
    <n v="8.4788309304880229"/>
    <n v="7841.5787792745386"/>
    <n v="0.99891990207569115"/>
    <n v="8.5129712394293993"/>
    <n v="7841.5446389655972"/>
    <n v="0.99891555302366664"/>
    <n v="8.6076291721025093"/>
    <n v="7841.4499810329235"/>
    <n v="0.9989034947767883"/>
    <n v="8.4826929431526583"/>
    <n v="6.7813686113290421"/>
    <n v="6.1740467115792592"/>
    <x v="8"/>
    <n v="0"/>
    <n v="0"/>
    <n v="0"/>
    <n v="0"/>
    <n v="0"/>
    <n v="0"/>
    <n v="0"/>
    <n v="0"/>
    <n v="1"/>
    <n v="0"/>
    <n v="0"/>
    <n v="0"/>
    <n v="36"/>
    <n v="8504.9745920222995"/>
    <n v="-654.91698181727315"/>
    <n v="8.3428302610911428E-2"/>
    <n v="10024.964104702491"/>
    <n v="-2174.9064944974643"/>
    <n v="0.27705611888377729"/>
    <n v="8778.7099437502602"/>
    <n v="-928.65233354523389"/>
    <n v="0.11829879214363874"/>
    <n v="9065.7979459397138"/>
    <n v="-1215.7403357346875"/>
    <n v="0.15487024377429187"/>
  </r>
  <r>
    <x v="193"/>
    <x v="1"/>
    <x v="36"/>
    <n v="4617.5285268944399"/>
    <x v="0"/>
    <n v="5943.2971174429676"/>
    <n v="4513.6964477348274"/>
    <n v="8.4148717082697946"/>
    <n v="8.4376148900498578"/>
    <n v="883.84572703235176"/>
    <n v="851.18169074979858"/>
    <n v="879.470253136152"/>
    <n v="6.7793197411339339"/>
    <n v="6.7842825304760632"/>
    <n v="441.92286351617588"/>
    <n v="437.44909786517519"/>
    <n v="440.61022134731593"/>
    <n v="6.0881606327993749"/>
    <n v="6.0911353499161178"/>
    <n v="9901.3758702442319"/>
    <n v="9.2004290032586482"/>
    <n v="2017"/>
    <x v="36"/>
    <s v="2017-194"/>
    <n v="21.282352082203104"/>
    <x v="0"/>
    <n v="0"/>
    <n v="1"/>
    <n v="0"/>
    <n v="0"/>
    <n v="0"/>
    <n v="0"/>
    <n v="5870.7439361672077"/>
    <n v="4030.6319340770242"/>
    <n v="0.40707796440593086"/>
    <n v="5594.4129884862896"/>
    <n v="4306.9628817579423"/>
    <n v="0.43498630273205707"/>
    <n v="4353.8604820420724"/>
    <n v="5547.5153882021596"/>
    <n v="0.56027722418594761"/>
    <n v="1256.3674145037594"/>
    <n v="8645.0084557404734"/>
    <n v="0.8731118350653253"/>
    <n v="1753.3700114366543"/>
    <n v="8148.0058588075772"/>
    <n v="0.82291652852954411"/>
    <n v="1917.4083312482944"/>
    <n v="7983.9675389959375"/>
    <n v="0.8063493037356031"/>
    <n v="6.0794833612730113"/>
    <n v="9895.2963868829593"/>
    <n v="0.99938599610388057"/>
    <n v="8.5702426257099287"/>
    <n v="9892.8056276185216"/>
    <n v="0.9991344392195568"/>
    <n v="8.5950524961899823"/>
    <n v="9892.780817748042"/>
    <n v="0.99913193352026763"/>
    <n v="8.4806420137642391"/>
    <n v="9892.8952282304672"/>
    <n v="0.99914348852877599"/>
    <n v="8.5141038309530686"/>
    <n v="9892.861766413278"/>
    <n v="0.99914010901691541"/>
    <n v="8.6104978041751234"/>
    <n v="9892.765372440057"/>
    <n v="0.99913037360493995"/>
    <n v="8.4918630678087954"/>
    <n v="6.8177627978443107"/>
    <n v="6.1830918075258365"/>
    <x v="8"/>
    <n v="0"/>
    <n v="0"/>
    <n v="0"/>
    <n v="0"/>
    <n v="0"/>
    <n v="0"/>
    <n v="0"/>
    <n v="0"/>
    <n v="1"/>
    <n v="0"/>
    <n v="0"/>
    <n v="0"/>
    <n v="37"/>
    <n v="8551.337037495503"/>
    <n v="1350.038832748729"/>
    <n v="0.13634860957110886"/>
    <n v="10160.406077429949"/>
    <n v="-259.03020718571679"/>
    <n v="2.6161031616238142E-2"/>
    <n v="8825.4296865284614"/>
    <n v="1075.9461837157705"/>
    <n v="0.10866633060049974"/>
    <n v="9168.1996041664497"/>
    <n v="733.1762660777822"/>
    <n v="7.4047917752636264E-2"/>
  </r>
  <r>
    <x v="194"/>
    <x v="1"/>
    <x v="37"/>
    <n v="4663.7038121633841"/>
    <x v="0"/>
    <n v="6002.7300886173971"/>
    <n v="4558.6986570633944"/>
    <n v="8.4247924795562366"/>
    <n v="8.4475652209030265"/>
    <n v="892.68418430267525"/>
    <n v="871.93293752623686"/>
    <n v="888.2649556675135"/>
    <n v="6.7892700719871018"/>
    <n v="6.7942328613292311"/>
    <n v="446.34209215133762"/>
    <n v="443.67419386548886"/>
    <n v="445.01632356078903"/>
    <n v="6.0981109636525428"/>
    <n v="6.1010856807692857"/>
    <n v="10025.237148295226"/>
    <n v="9.2128609075852754"/>
    <n v="2017"/>
    <x v="37"/>
    <s v="2017-195"/>
    <n v="21.31217351519588"/>
    <x v="0"/>
    <n v="0"/>
    <n v="1"/>
    <n v="0"/>
    <n v="0"/>
    <n v="0"/>
    <n v="0"/>
    <n v="5916.1540500743167"/>
    <n v="4109.0830982209091"/>
    <n v="0.40987390496988407"/>
    <n v="5633.2143003311776"/>
    <n v="4392.0228479640482"/>
    <n v="0.43809665377450985"/>
    <n v="4379.3917850452444"/>
    <n v="5645.8453632499813"/>
    <n v="0.5631632728219349"/>
    <n v="1266.5527887053388"/>
    <n v="8758.6843595898863"/>
    <n v="0.87366355828094155"/>
    <n v="1768.9397962677499"/>
    <n v="8256.2973520274754"/>
    <n v="0.82355132650716845"/>
    <n v="1936.6419525726419"/>
    <n v="8088.5951957225843"/>
    <n v="0.80682332757565101"/>
    <n v="6.0805847085630118"/>
    <n v="10019.156563586663"/>
    <n v="0.9993934722322656"/>
    <n v="8.5709524917137045"/>
    <n v="10016.666195803513"/>
    <n v="0.99914506236960487"/>
    <n v="8.5982029445213151"/>
    <n v="10016.638945350704"/>
    <n v="0.99914234418424863"/>
    <n v="8.4824530970404588"/>
    <n v="10016.754695198186"/>
    <n v="0.9991538900305732"/>
    <n v="8.5152342146425024"/>
    <n v="10016.721914080583"/>
    <n v="0.99915062017100598"/>
    <n v="8.6133676958911849"/>
    <n v="10016.623780599335"/>
    <n v="0.99914083152662825"/>
    <n v="8.501052055562683"/>
    <n v="6.8402141786611139"/>
    <n v="6.1921450581472142"/>
    <x v="8"/>
    <n v="0"/>
    <n v="0"/>
    <n v="0"/>
    <n v="0"/>
    <n v="0"/>
    <n v="0"/>
    <n v="0"/>
    <n v="0"/>
    <n v="1"/>
    <n v="0"/>
    <n v="0"/>
    <n v="0"/>
    <n v="38"/>
    <n v="8598.0005443074187"/>
    <n v="1427.236603987807"/>
    <n v="0.14236437331864077"/>
    <n v="10253.771203150307"/>
    <n v="-228.53405485508119"/>
    <n v="2.2795875197220948E-2"/>
    <n v="8872.4216980452784"/>
    <n v="1152.8154502499474"/>
    <n v="0.11499133967578828"/>
    <n v="9254.2866814601912"/>
    <n v="770.9504668350346"/>
    <n v="7.6900970563687207E-2"/>
  </r>
  <r>
    <x v="195"/>
    <x v="1"/>
    <x v="38"/>
    <n v="4710.340850285017"/>
    <x v="0"/>
    <n v="6062.7573895035694"/>
    <n v="4604.1913150298806"/>
    <n v="8.4347223230683213"/>
    <n v="8.4575155517561953"/>
    <n v="901.61102614570189"/>
    <n v="886.77198183596943"/>
    <n v="897.14760522418851"/>
    <n v="6.7992204028402696"/>
    <n v="6.804183192182399"/>
    <n v="450.80551307285089"/>
    <n v="448.66611731064222"/>
    <n v="449.46648679639691"/>
    <n v="6.1080612945057107"/>
    <n v="6.1110360116224536"/>
    <n v="9140.1136806253126"/>
    <n v="9.1204281020760245"/>
    <n v="2017"/>
    <x v="38"/>
    <s v="2017-196"/>
    <n v="21.342004020414301"/>
    <x v="0"/>
    <n v="0"/>
    <n v="1"/>
    <n v="0"/>
    <n v="0"/>
    <n v="0"/>
    <n v="0"/>
    <n v="5962.0182651204959"/>
    <n v="3178.0954155048166"/>
    <n v="0.3477085216392396"/>
    <n v="5672.4036252945134"/>
    <n v="3467.7100553307992"/>
    <n v="0.37939463079999231"/>
    <n v="4405.1784010784477"/>
    <n v="4734.9352795468649"/>
    <n v="0.51803899218274585"/>
    <n v="1276.8400166489339"/>
    <n v="7863.2736639763789"/>
    <n v="0.86030370504521125"/>
    <n v="1784.6652789471568"/>
    <n v="7355.4484016781553"/>
    <n v="0.80474364528636133"/>
    <n v="1956.0679101102323"/>
    <n v="7184.0457705150802"/>
    <n v="0.78599085542485181"/>
    <n v="6.0816860558530124"/>
    <n v="9134.0319945694591"/>
    <n v="0.99933461592838335"/>
    <n v="8.5716623577174822"/>
    <n v="9131.5420182675953"/>
    <n v="0.99906219302546673"/>
    <n v="8.6013533928526478"/>
    <n v="9131.5123272324599"/>
    <n v="0.99905894459375433"/>
    <n v="8.4842641803166767"/>
    <n v="9131.6294164449955"/>
    <n v="0.99907175507036616"/>
    <n v="8.5163630680562559"/>
    <n v="9131.5973175572562"/>
    <n v="0.9990682432007264"/>
    <n v="8.6162384606808224"/>
    <n v="9131.4974421646311"/>
    <n v="0.99905731605078985"/>
    <n v="8.5102561514968134"/>
    <n v="6.855965385631678"/>
    <n v="6.2012063972032445"/>
    <x v="8"/>
    <n v="0"/>
    <n v="0"/>
    <n v="0"/>
    <n v="0"/>
    <n v="0"/>
    <n v="0"/>
    <n v="0"/>
    <n v="0"/>
    <n v="1"/>
    <n v="0"/>
    <n v="0"/>
    <n v="0"/>
    <n v="39"/>
    <n v="8644.9576081833875"/>
    <n v="495.15607244192506"/>
    <n v="5.4173951194012873E-2"/>
    <n v="10326.768396892387"/>
    <n v="-1186.654716267074"/>
    <n v="0.12982931697911773"/>
    <n v="8919.6874860318876"/>
    <n v="220.42619459342495"/>
    <n v="2.4116351535175294E-2"/>
    <n v="9332.7353284475375"/>
    <n v="-192.62164782222499"/>
    <n v="2.1074316420214036E-2"/>
  </r>
  <r>
    <x v="196"/>
    <x v="1"/>
    <x v="39"/>
    <n v="883.18890942844087"/>
    <x v="0"/>
    <n v="2249.1296140391796"/>
    <n v="3487.8905933494484"/>
    <n v="8.1570524179513342"/>
    <n v="6.7835391181845228"/>
    <n v="910.62713640715924"/>
    <n v="898.69955912156433"/>
    <n v="906.11908127643051"/>
    <n v="6.8091707336934384"/>
    <n v="6.8141335230355677"/>
    <n v="455.31356820357939"/>
    <n v="453.31933293569818"/>
    <n v="453.96115166436084"/>
    <n v="6.1180116253588785"/>
    <n v="6.1209863424756215"/>
    <n v="3345.1729255415712"/>
    <n v="8.1152736679500368"/>
    <n v="2017"/>
    <x v="39"/>
    <s v="2017-197"/>
    <n v="21.084234777003651"/>
    <x v="0"/>
    <n v="0"/>
    <n v="1"/>
    <n v="0"/>
    <n v="0"/>
    <n v="0"/>
    <n v="0"/>
    <n v="2198.2861178933563"/>
    <n v="1146.8868076482149"/>
    <n v="0.34284828712181992"/>
    <n v="5711.9848435074855"/>
    <n v="-2366.8119179659143"/>
    <n v="0.70753051356313246"/>
    <n v="4431.2228832719838"/>
    <n v="-1086.0499577304126"/>
    <n v="0.32466182822359929"/>
    <n v="432.64437352765651"/>
    <n v="2912.5285520139146"/>
    <n v="0.87066606625198217"/>
    <n v="1800.5480164533587"/>
    <n v="1544.6249090882125"/>
    <n v="0.46174740244202572"/>
    <n v="1975.6881272231992"/>
    <n v="1369.484798318372"/>
    <n v="0.40939133156969976"/>
    <n v="5.8964028290091388"/>
    <n v="3339.2765227125619"/>
    <n v="0.99823733990431762"/>
    <n v="8.5723722237212581"/>
    <n v="3336.60055331785"/>
    <n v="0.99743739040864876"/>
    <n v="8.6045038411839787"/>
    <n v="3336.5684217003873"/>
    <n v="0.99742778504050256"/>
    <n v="8.4365184470705543"/>
    <n v="3336.7364070945005"/>
    <n v="0.99747800229319838"/>
    <n v="8.5660033803678566"/>
    <n v="3336.6069221612033"/>
    <n v="0.99743929429926825"/>
    <n v="8.5914318118353918"/>
    <n v="3336.5814937297359"/>
    <n v="0.9974316927695317"/>
    <n v="8.2556034947971835"/>
    <n v="6.8684487245517021"/>
    <n v="6.2102757588620641"/>
    <x v="9"/>
    <n v="0"/>
    <n v="0"/>
    <n v="0"/>
    <n v="0"/>
    <n v="0"/>
    <n v="0"/>
    <n v="0"/>
    <n v="0"/>
    <n v="0"/>
    <n v="1"/>
    <n v="0"/>
    <n v="0"/>
    <n v="40"/>
    <n v="2754.7564572321326"/>
    <n v="590.41646830943864"/>
    <n v="0.17649804104337966"/>
    <n v="3473.5043481058869"/>
    <n v="-128.33142256431574"/>
    <n v="3.8363165498698205E-2"/>
    <n v="3236.3391199943189"/>
    <n v="108.83380554725227"/>
    <n v="3.2534582806248345E-2"/>
    <n v="3242.0643040181471"/>
    <n v="103.10862152342406"/>
    <n v="3.082310655337232E-2"/>
  </r>
  <r>
    <x v="197"/>
    <x v="1"/>
    <x v="40"/>
    <n v="4805.0187013757468"/>
    <x v="0"/>
    <n v="5872.8006350148016"/>
    <n v="3883.0290257573379"/>
    <n v="8.2643708047893174"/>
    <n v="8.477416213462531"/>
    <n v="711.85462242603649"/>
    <n v="805.27709077380041"/>
    <n v="811.24087941659786"/>
    <n v="6.6985650253253297"/>
    <n v="6.5678737085780927"/>
    <n v="355.92731121301824"/>
    <n v="385.14491772982217"/>
    <n v="385.74318831018655"/>
    <n v="5.955171832785835"/>
    <n v="5.8747265280181473"/>
    <n v="3541.0322759543642"/>
    <n v="8.1721735669967579"/>
    <n v="2017"/>
    <x v="40"/>
    <s v="2017-198"/>
    <n v="20.918107662900482"/>
    <x v="0"/>
    <n v="0"/>
    <n v="1"/>
    <n v="0"/>
    <n v="0"/>
    <n v="0"/>
    <n v="0"/>
    <n v="6055.127208085747"/>
    <n v="-2514.0949321313828"/>
    <n v="0.70998927324202221"/>
    <n v="4839.3626125814808"/>
    <n v="-1298.3303366271166"/>
    <n v="0.36665306482618715"/>
    <n v="3857.0365600327295"/>
    <n v="-316.00428407836534"/>
    <n v="8.9240724018308251E-2"/>
    <n v="1297.7241180972264"/>
    <n v="2243.3081578571378"/>
    <n v="0.63351813342411023"/>
    <n v="1450.3912890555207"/>
    <n v="2090.6409868988435"/>
    <n v="0.59040438605869039"/>
    <n v="1543.1335369059293"/>
    <n v="1997.8987390484349"/>
    <n v="0.56421364826728937"/>
    <n v="6.0838887504330144"/>
    <n v="3534.9483872039314"/>
    <n v="0.99828188836578924"/>
    <n v="8.5644815079900187"/>
    <n v="3532.4677944463742"/>
    <n v="0.99758136022477184"/>
    <n v="8.5265336879317672"/>
    <n v="3532.5057422664322"/>
    <n v="0.99759207682295581"/>
    <n v="8.4492091216461347"/>
    <n v="3532.583066832718"/>
    <n v="0.99761391355311246"/>
    <n v="8.4938038119333577"/>
    <n v="3532.5384721424307"/>
    <n v="0.99760131985533951"/>
    <n v="8.5754444235468021"/>
    <n v="3532.4568315308175"/>
    <n v="0.99757826425876461"/>
    <n v="8.3533257153273688"/>
    <n v="6.7662302588987115"/>
    <n v="6.0629023828054684"/>
    <x v="9"/>
    <n v="0"/>
    <n v="0"/>
    <n v="0"/>
    <n v="0"/>
    <n v="0"/>
    <n v="0"/>
    <n v="0"/>
    <n v="0"/>
    <n v="0"/>
    <n v="1"/>
    <n v="0"/>
    <n v="0"/>
    <n v="41"/>
    <n v="2843.8343583079873"/>
    <n v="697.19791764637694"/>
    <n v="0.19689115018260347"/>
    <n v="3374.0210466877861"/>
    <n v="167.01122926657808"/>
    <n v="4.7164560007170765E-2"/>
    <n v="3091.5301069189263"/>
    <n v="449.50216903543787"/>
    <n v="0.12694099742829651"/>
    <n v="3106.5557079220694"/>
    <n v="434.47656803229484"/>
    <n v="0.12269771472647663"/>
  </r>
  <r>
    <x v="198"/>
    <x v="1"/>
    <x v="41"/>
    <n v="4853.0688883895036"/>
    <x v="0"/>
    <n v="5931.5286413649483"/>
    <n v="4174.0409845469876"/>
    <n v="8.3366399065987604"/>
    <n v="8.487366544315698"/>
    <n v="718.97316865029688"/>
    <n v="762.12512971204865"/>
    <n v="715.41389553816668"/>
    <n v="6.5728612500891312"/>
    <n v="6.5778240394312606"/>
    <n v="359.48658432514844"/>
    <n v="367.18408434655055"/>
    <n v="358.41880239150936"/>
    <n v="5.8817021417545723"/>
    <n v="5.8846768588713152"/>
    <n v="3449.3209376741556"/>
    <n v="8.1459326609922407"/>
    <n v="2017"/>
    <x v="41"/>
    <s v="2017-199"/>
    <n v="20.791203298442465"/>
    <x v="0"/>
    <n v="0"/>
    <n v="1"/>
    <n v="0"/>
    <n v="0"/>
    <n v="0"/>
    <n v="0"/>
    <n v="6102.3811547120404"/>
    <n v="-2653.0602170378847"/>
    <n v="0.76915435384995456"/>
    <n v="4870.6134206673214"/>
    <n v="-1421.2924829931658"/>
    <n v="0.41204993929951028"/>
    <n v="3877.5996238158086"/>
    <n v="-428.278686141653"/>
    <n v="0.12416318860443216"/>
    <n v="1308.3230593347405"/>
    <n v="2140.9978783394154"/>
    <n v="0.62070126759009847"/>
    <n v="1462.9312866628052"/>
    <n v="1986.3896510113505"/>
    <n v="0.57587846619768412"/>
    <n v="1558.6244102868532"/>
    <n v="1890.6965273873025"/>
    <n v="0.54813586834925865"/>
    <n v="6.0849900977230149"/>
    <n v="3443.2359475764324"/>
    <n v="0.998235887524625"/>
    <n v="8.5555136819043049"/>
    <n v="3440.7654239922513"/>
    <n v="0.99751965275586296"/>
    <n v="8.5296841362630982"/>
    <n v="3440.7912535378923"/>
    <n v="0.99752714105460571"/>
    <n v="8.4506041048983249"/>
    <n v="3440.8703335692571"/>
    <n v="0.99755006731539553"/>
    <n v="8.4691241676240399"/>
    <n v="3440.8518135065315"/>
    <n v="0.99754469812445612"/>
    <n v="8.5632316709142167"/>
    <n v="3440.7577060032413"/>
    <n v="0.99751741521718518"/>
    <n v="8.4196430945438365"/>
    <n v="6.7152397347832666"/>
    <n v="5.9971885498766184"/>
    <x v="9"/>
    <n v="0"/>
    <n v="0"/>
    <n v="0"/>
    <n v="0"/>
    <n v="0"/>
    <n v="0"/>
    <n v="0"/>
    <n v="0"/>
    <n v="0"/>
    <n v="1"/>
    <n v="0"/>
    <n v="0"/>
    <n v="42"/>
    <n v="2908.4465435084621"/>
    <n v="540.8743941656935"/>
    <n v="0.15680605079630541"/>
    <n v="3329.2451869447764"/>
    <n v="120.07575072937925"/>
    <n v="3.4811417348234688E-2"/>
    <n v="3033.0192372107258"/>
    <n v="416.30170046342982"/>
    <n v="0.12069091510636239"/>
    <n v="3057.1364465284159"/>
    <n v="392.18449114573968"/>
    <n v="0.11369904344423977"/>
  </r>
  <r>
    <x v="199"/>
    <x v="1"/>
    <x v="42"/>
    <n v="4901.5995772733986"/>
    <x v="0"/>
    <n v="5990.8439277785983"/>
    <n v="4392.3085623649104"/>
    <n v="8.3876102362691274"/>
    <n v="8.4973168751688668"/>
    <n v="726.16290033679979"/>
    <n v="744.14401502442422"/>
    <n v="722.56803449354834"/>
    <n v="6.5828115809422991"/>
    <n v="6.5877743702844285"/>
    <n v="363.0814501683999"/>
    <n v="364.3122404218451"/>
    <n v="362.00299041542445"/>
    <n v="5.8916524726077402"/>
    <n v="5.8946271897244831"/>
    <n v="3061.0615128362315"/>
    <n v="8.0265170344103485"/>
    <n v="2017"/>
    <x v="42"/>
    <s v="2017-200"/>
    <n v="20.862074289819169"/>
    <x v="0"/>
    <n v="0"/>
    <n v="1"/>
    <n v="0"/>
    <n v="0"/>
    <n v="0"/>
    <n v="0"/>
    <n v="6150.1076408045974"/>
    <n v="-3089.0461279683659"/>
    <n v="1.0091421276621799"/>
    <n v="4902.1767368340188"/>
    <n v="-1841.1152239977873"/>
    <n v="0.60146299454528085"/>
    <n v="3898.3683182367186"/>
    <n v="-837.30680540048706"/>
    <n v="0.27353478585429636"/>
    <n v="1319.0279899846296"/>
    <n v="1742.0335228516019"/>
    <n v="0.56909458223775389"/>
    <n v="1475.5966842461626"/>
    <n v="1585.4648285900689"/>
    <n v="0.51794608567700884"/>
    <n v="1574.2701924015862"/>
    <n v="1486.7913204346453"/>
    <n v="0.48571102351257761"/>
    <n v="6.0860914450130155"/>
    <n v="3054.9754213912183"/>
    <n v="0.99801177094302362"/>
    <n v="8.5562235479080826"/>
    <n v="3052.5052892883232"/>
    <n v="0.99720481816127227"/>
    <n v="8.5328345845944309"/>
    <n v="3052.5286782516368"/>
    <n v="0.99721245896274446"/>
    <n v="8.4524151881745428"/>
    <n v="3052.6090976480568"/>
    <n v="0.99723873069759283"/>
    <n v="8.4633304355108407"/>
    <n v="3052.5981824007208"/>
    <n v="0.99723516486028763"/>
    <n v="8.5700520028248359"/>
    <n v="3052.4914608334066"/>
    <n v="0.99720030062548981"/>
    <n v="8.4666474231060516"/>
    <n v="6.693200217396555"/>
    <n v="6.0060584228057126"/>
    <x v="9"/>
    <n v="0"/>
    <n v="0"/>
    <n v="0"/>
    <n v="0"/>
    <n v="0"/>
    <n v="0"/>
    <n v="0"/>
    <n v="0"/>
    <n v="0"/>
    <n v="1"/>
    <n v="0"/>
    <n v="0"/>
    <n v="43"/>
    <n v="2957.4570867319408"/>
    <n v="103.60442610429072"/>
    <n v="3.3845914454785284E-2"/>
    <n v="3314.3390554683083"/>
    <n v="-253.2775426320768"/>
    <n v="8.2741735692009044E-2"/>
    <n v="3048.9862893191189"/>
    <n v="12.07522351711259"/>
    <n v="3.9447830324468953E-3"/>
    <n v="3077.8802058903098"/>
    <n v="-16.818693054078267"/>
    <n v="5.4943989147395083E-3"/>
  </r>
  <r>
    <x v="200"/>
    <x v="1"/>
    <x v="43"/>
    <n v="4950.6155730461332"/>
    <x v="0"/>
    <n v="6050.7523670563851"/>
    <n v="4559.800665569277"/>
    <n v="8.4250341878620123"/>
    <n v="8.5072672060220356"/>
    <n v="733.42452934016796"/>
    <n v="738.78427218229604"/>
    <n v="729.79371483848388"/>
    <n v="6.5927619117954679"/>
    <n v="6.5977247011375972"/>
    <n v="366.71226467008398"/>
    <n v="365.99225739561228"/>
    <n v="365.6230203195787"/>
    <n v="5.901602803460908"/>
    <n v="5.9045775205776518"/>
    <n v="3051.1093622569229"/>
    <n v="8.0232605287995735"/>
    <n v="2017"/>
    <x v="43"/>
    <s v="2017-201"/>
    <n v="20.919398903118388"/>
    <x v="0"/>
    <n v="0"/>
    <n v="1"/>
    <n v="0"/>
    <n v="0"/>
    <n v="0"/>
    <n v="0"/>
    <n v="6198.3113917580804"/>
    <n v="-3147.2020295011575"/>
    <n v="1.0314943372508794"/>
    <n v="4934.0556861623845"/>
    <n v="-1882.9463239054617"/>
    <n v="0.61713498283543522"/>
    <n v="3919.3446996018374"/>
    <n v="-868.23533734491457"/>
    <n v="0.28456382065003266"/>
    <n v="1329.8399699410177"/>
    <n v="1721.2693923159052"/>
    <n v="0.56414542644996257"/>
    <n v="1488.3887358053544"/>
    <n v="1562.7206264515685"/>
    <n v="0.51218112525983506"/>
    <n v="1590.072432337467"/>
    <n v="1461.0369299194558"/>
    <n v="0.47885433016360923"/>
    <n v="6.087192792303016"/>
    <n v="3045.0221694646198"/>
    <n v="0.99800492474389702"/>
    <n v="8.5569334139118567"/>
    <n v="3042.5524288430111"/>
    <n v="0.99719546814028903"/>
    <n v="8.5359850329257636"/>
    <n v="3042.5733772239969"/>
    <n v="0.99720233396464952"/>
    <n v="8.4542262714507608"/>
    <n v="3042.655135985472"/>
    <n v="0.99722913036942173"/>
    <n v="8.459821665628839"/>
    <n v="3042.6495405912942"/>
    <n v="0.99722729648098529"/>
    <n v="8.5755686871797963"/>
    <n v="3042.533793569743"/>
    <n v="0.99718936043615414"/>
    <n v="8.5012760185824927"/>
    <n v="6.6865356737613562"/>
    <n v="6.0149378419930564"/>
    <x v="9"/>
    <n v="0"/>
    <n v="0"/>
    <n v="0"/>
    <n v="0"/>
    <n v="0"/>
    <n v="0"/>
    <n v="0"/>
    <n v="0"/>
    <n v="0"/>
    <n v="1"/>
    <n v="0"/>
    <n v="0"/>
    <n v="44"/>
    <n v="2996.2234300968739"/>
    <n v="54.885932160048924"/>
    <n v="1.7988844595019527E-2"/>
    <n v="3315.0828104205493"/>
    <n v="-263.97344816362647"/>
    <n v="8.6517203030822804E-2"/>
    <n v="3065.0469543865934"/>
    <n v="-13.93759212967052"/>
    <n v="4.5680408254395724E-3"/>
    <n v="3101.6849381119678"/>
    <n v="-50.575575855044917"/>
    <n v="1.6576126860832638E-2"/>
  </r>
  <r>
    <x v="201"/>
    <x v="1"/>
    <x v="44"/>
    <n v="5000.121728776594"/>
    <x v="0"/>
    <n v="6111.2598907269485"/>
    <n v="4691.8969845314714"/>
    <n v="8.453592253976387"/>
    <n v="8.5172175368752026"/>
    <n v="740.7587746335696"/>
    <n v="739.77152340793282"/>
    <n v="737.09165198686878"/>
    <n v="6.6027122426486358"/>
    <n v="6.6076750319907651"/>
    <n v="370.3793873167848"/>
    <n v="369.06324834043306"/>
    <n v="369.27925052277453"/>
    <n v="5.9115531343140768"/>
    <n v="5.9145278514308197"/>
    <n v="3203.9147090586807"/>
    <n v="8.0721286876899452"/>
    <n v="2017"/>
    <x v="44"/>
    <s v="2017-202"/>
    <n v="20.9678576309391"/>
    <x v="0"/>
    <n v="0"/>
    <n v="1"/>
    <n v="0"/>
    <n v="0"/>
    <n v="0"/>
    <n v="0"/>
    <n v="6246.9971802210976"/>
    <n v="-3043.0824711624168"/>
    <n v="0.94980133602135841"/>
    <n v="4966.2534249840337"/>
    <n v="-1762.338715925353"/>
    <n v="0.55005793722989993"/>
    <n v="3940.5308447806074"/>
    <n v="-736.61613572192664"/>
    <n v="0.22991128123330928"/>
    <n v="1340.7600696969696"/>
    <n v="1863.1546393617111"/>
    <n v="0.58152441889101081"/>
    <n v="1501.3087078801373"/>
    <n v="1702.6060011785435"/>
    <n v="0.53141427153620269"/>
    <n v="1606.0326946727064"/>
    <n v="1597.8820143859743"/>
    <n v="0.49872801228701769"/>
    <n v="6.0882941395930166"/>
    <n v="3197.8264149190877"/>
    <n v="0.99809973276679964"/>
    <n v="8.5576432799156343"/>
    <n v="3195.357065778765"/>
    <n v="0.99732900402881508"/>
    <n v="8.5391354812570963"/>
    <n v="3195.3755735774234"/>
    <n v="0.9973347806490872"/>
    <n v="8.4560373547269787"/>
    <n v="3195.4586717039538"/>
    <n v="0.99736071708437857"/>
    <n v="8.4578083665914221"/>
    <n v="3195.4569006920892"/>
    <n v="0.997360164319394"/>
    <n v="8.5802321552826619"/>
    <n v="3195.3344769033979"/>
    <n v="0.9973219536303437"/>
    <n v="8.527765209873392"/>
    <n v="6.6877666078928852"/>
    <n v="6.0238267331872484"/>
    <x v="10"/>
    <n v="0"/>
    <n v="0"/>
    <n v="0"/>
    <n v="0"/>
    <n v="0"/>
    <n v="0"/>
    <n v="0"/>
    <n v="0"/>
    <n v="0"/>
    <n v="0"/>
    <n v="1"/>
    <n v="0"/>
    <n v="45"/>
    <n v="2904.6560695164667"/>
    <n v="299.25863954221404"/>
    <n v="9.3404059320335991E-2"/>
    <n v="3218.6079462077732"/>
    <n v="-14.693237149092511"/>
    <n v="4.5860263094860678E-3"/>
    <n v="3106.1922881132418"/>
    <n v="97.722420945438898"/>
    <n v="3.0500943320725921E-2"/>
    <n v="3126.6738813000152"/>
    <n v="77.240827758665546"/>
    <n v="2.4108265909912167E-2"/>
  </r>
  <r>
    <x v="202"/>
    <x v="1"/>
    <x v="45"/>
    <n v="5050.1229460643599"/>
    <x v="0"/>
    <n v="6172.3724896342173"/>
    <n v="4799.3647729913373"/>
    <n v="8.4762388491782712"/>
    <n v="8.5271678677283713"/>
    <n v="748.16636237990519"/>
    <n v="743.96894289391901"/>
    <n v="744.4625685067374"/>
    <n v="6.6126625735018036"/>
    <n v="6.617625362843933"/>
    <n v="374.0831811899526"/>
    <n v="372.57720133509673"/>
    <n v="372.97204302800225"/>
    <n v="5.9215034651672447"/>
    <n v="5.9244781822839876"/>
    <n v="3080.9018404491626"/>
    <n v="8.0329776384491396"/>
    <n v="2017"/>
    <x v="45"/>
    <s v="2017-203"/>
    <n v="21.010404887847319"/>
    <x v="0"/>
    <n v="0"/>
    <n v="1"/>
    <n v="0"/>
    <n v="0"/>
    <n v="0"/>
    <n v="0"/>
    <n v="6296.1698265687455"/>
    <n v="-3215.2679861195829"/>
    <n v="1.0436126019681404"/>
    <n v="4998.7731411938985"/>
    <n v="-1917.8713007447359"/>
    <n v="0.62250321498887184"/>
    <n v="3961.928851411164"/>
    <n v="-881.02701096200144"/>
    <n v="0.2859639990456681"/>
    <n v="1351.7893704504811"/>
    <n v="1729.1124699986815"/>
    <n v="0.56123581975159431"/>
    <n v="1514.3578796756678"/>
    <n v="1566.5439607734947"/>
    <n v="0.50846928655964885"/>
    <n v="1622.1525596312977"/>
    <n v="1458.7492808178649"/>
    <n v="0.47348125852824796"/>
    <n v="6.0893954868830171"/>
    <n v="3074.8124449622796"/>
    <n v="0.99802350227231029"/>
    <n v="8.5583531459194102"/>
    <n v="3072.3434873032434"/>
    <n v="0.99722212728962778"/>
    <n v="8.5422859295884273"/>
    <n v="3072.359554519574"/>
    <n v="0.99722734239129696"/>
    <n v="8.4578484380031966"/>
    <n v="3072.4439920111595"/>
    <n v="0.99725474913645085"/>
    <n v="8.4567921966529127"/>
    <n v="3072.4450482525099"/>
    <n v="0.99725509197157036"/>
    <n v="8.5843267278061042"/>
    <n v="3072.3175137213566"/>
    <n v="0.9972136967769949"/>
    <n v="8.548809736598125"/>
    <n v="6.6929832251507975"/>
    <n v="6.0327250225363747"/>
    <x v="10"/>
    <n v="0"/>
    <n v="0"/>
    <n v="0"/>
    <n v="0"/>
    <n v="0"/>
    <n v="0"/>
    <n v="0"/>
    <n v="0"/>
    <n v="0"/>
    <n v="0"/>
    <n v="1"/>
    <n v="0"/>
    <n v="46"/>
    <n v="2930.8423663875237"/>
    <n v="150.05947406163887"/>
    <n v="4.8706346983051492E-2"/>
    <n v="3231.0733637893923"/>
    <n v="-150.17152334022967"/>
    <n v="4.8742715969924008E-2"/>
    <n v="3122.5735318794018"/>
    <n v="-41.671691430239207"/>
    <n v="1.3525809515620244E-2"/>
    <n v="3151.987647140144"/>
    <n v="-71.085806690981372"/>
    <n v="2.3073051454511065E-2"/>
  </r>
  <r>
    <x v="203"/>
    <x v="1"/>
    <x v="46"/>
    <n v="5100.624175525003"/>
    <x v="0"/>
    <n v="6234.0962145305593"/>
    <n v="4889.7425937514372"/>
    <n v="8.494894941768786"/>
    <n v="8.5371181985815401"/>
    <n v="755.64802600370433"/>
    <n v="749.80848444881167"/>
    <n v="751.90719419180482"/>
    <n v="6.6226129043549724"/>
    <n v="6.6275756936971009"/>
    <n v="377.82401300185211"/>
    <n v="376.24996950182549"/>
    <n v="376.70176345828224"/>
    <n v="5.9314537960204126"/>
    <n v="5.9344285131371555"/>
    <n v="3566.7487835671027"/>
    <n v="8.1794097549468816"/>
    <n v="2017"/>
    <x v="46"/>
    <s v="2017-204"/>
    <n v="21.048961642144171"/>
    <x v="0"/>
    <n v="0"/>
    <n v="1"/>
    <n v="0"/>
    <n v="0"/>
    <n v="0"/>
    <n v="0"/>
    <n v="6345.8341993798695"/>
    <n v="-2779.0854158127668"/>
    <n v="0.77916488781511706"/>
    <n v="5031.6180545658626"/>
    <n v="-1464.8692709987599"/>
    <n v="0.4107015548018903"/>
    <n v="3983.5408381080269"/>
    <n v="-416.79205454092425"/>
    <n v="0.11685489498480767"/>
    <n v="1362.9289642115275"/>
    <n v="2203.8198193555754"/>
    <n v="0.61787918159785193"/>
    <n v="1527.5375431891543"/>
    <n v="2039.2112403779483"/>
    <n v="0.57172830611819392"/>
    <n v="1638.4336232394753"/>
    <n v="1928.3151603276274"/>
    <n v="0.54063666306184899"/>
    <n v="6.0904968341730186"/>
    <n v="3560.6582867329298"/>
    <n v="0.99829242337945601"/>
    <n v="8.5590630119231861"/>
    <n v="3558.1897205551795"/>
    <n v="0.99760031795584903"/>
    <n v="8.54543637791976"/>
    <n v="3558.2033471891828"/>
    <n v="0.99760413841947859"/>
    <n v="8.4596595212794146"/>
    <n v="3558.2891240458234"/>
    <n v="0.99762818745176141"/>
    <n v="8.4564491326692472"/>
    <n v="3558.2923344344335"/>
    <n v="0.99762908753999435"/>
    <n v="8.5880372708166135"/>
    <n v="3558.1607462962861"/>
    <n v="0.99759219451888959"/>
    <n v="8.566171167990376"/>
    <n v="6.7001957272879045"/>
    <n v="6.0416326365890614"/>
    <x v="10"/>
    <n v="0"/>
    <n v="0"/>
    <n v="0"/>
    <n v="0"/>
    <n v="0"/>
    <n v="0"/>
    <n v="0"/>
    <n v="0"/>
    <n v="0"/>
    <n v="0"/>
    <n v="1"/>
    <n v="0"/>
    <n v="47"/>
    <n v="2954.0208248670706"/>
    <n v="612.7279587000321"/>
    <n v="0.17178893044641158"/>
    <n v="3245.5716133842598"/>
    <n v="321.17717018284293"/>
    <n v="9.00476006784066E-2"/>
    <n v="3139.0507254942477"/>
    <n v="427.69805807285502"/>
    <n v="0.11991258258595788"/>
    <n v="3177.2915500896738"/>
    <n v="389.45723347742887"/>
    <n v="0.10919110290911294"/>
  </r>
  <r>
    <x v="204"/>
    <x v="1"/>
    <x v="47"/>
    <n v="5151.6304172802529"/>
    <x v="0"/>
    <n v="6296.437176675865"/>
    <n v="4968.3089408100823"/>
    <n v="8.5108348078332341"/>
    <n v="8.5470685294347071"/>
    <n v="763.20450626374134"/>
    <n v="756.50649535627645"/>
    <n v="759.42626613372283"/>
    <n v="6.6325632352081403"/>
    <n v="6.6375260245502687"/>
    <n v="381.60225313187073"/>
    <n v="379.99656804285712"/>
    <n v="380.46878109286513"/>
    <n v="5.9414041268735813"/>
    <n v="5.9443788439903242"/>
    <n v="3129.8361210653784"/>
    <n v="8.0487359246763983"/>
    <n v="2017"/>
    <x v="47"/>
    <s v="2017-205"/>
    <n v="21.084802169914955"/>
    <x v="0"/>
    <n v="0"/>
    <n v="1"/>
    <n v="0"/>
    <n v="0"/>
    <n v="0"/>
    <n v="0"/>
    <n v="6395.9952159191043"/>
    <n v="-3266.1590948537259"/>
    <n v="1.0435559462269686"/>
    <n v="5064.7914170715458"/>
    <n v="-1934.9552960061674"/>
    <n v="0.61822894910789117"/>
    <n v="4005.3689446718599"/>
    <n v="-875.53282360648154"/>
    <n v="0.27973759319655855"/>
    <n v="1374.1799539101846"/>
    <n v="1755.6561671551938"/>
    <n v="0.56094188297551451"/>
    <n v="1540.8490033377752"/>
    <n v="1588.9871177276032"/>
    <n v="0.50769019727036735"/>
    <n v="1654.8774974837349"/>
    <n v="1474.9586235816435"/>
    <n v="0.47125746094321896"/>
    <n v="6.0915981814630182"/>
    <n v="3123.7445228839156"/>
    <n v="0.9980537005945892"/>
    <n v="8.5597728779269637"/>
    <n v="3121.2763481874513"/>
    <n v="0.99726510508958743"/>
    <n v="8.5485868262510927"/>
    <n v="3121.2875342391271"/>
    <n v="0.99726867909514016"/>
    <n v="8.4614706045556325"/>
    <n v="3121.374650460823"/>
    <n v="0.99729651321115331"/>
    <n v="8.456564233590468"/>
    <n v="3121.3795568317878"/>
    <n v="0.99729808082388927"/>
    <n v="8.5914864153890278"/>
    <n v="3121.2446346499892"/>
    <n v="0.99725497243847239"/>
    <n v="8.5810225464265848"/>
    <n v="6.7084049867247275"/>
    <n v="6.0505495022954552"/>
    <x v="10"/>
    <n v="0"/>
    <n v="0"/>
    <n v="0"/>
    <n v="0"/>
    <n v="0"/>
    <n v="0"/>
    <n v="0"/>
    <n v="0"/>
    <n v="0"/>
    <n v="0"/>
    <n v="1"/>
    <n v="0"/>
    <n v="48"/>
    <n v="2975.1564119808404"/>
    <n v="154.67970908453799"/>
    <n v="4.9421024967877841E-2"/>
    <n v="3261.1309211229641"/>
    <n v="-131.29480005758569"/>
    <n v="4.1949416831732929E-2"/>
    <n v="3155.6244006036609"/>
    <n v="-25.788279538282495"/>
    <n v="8.23949834456646E-3"/>
    <n v="3202.4958101544121"/>
    <n v="-72.659689089033691"/>
    <n v="2.3215173663565729E-2"/>
  </r>
  <r>
    <x v="205"/>
    <x v="1"/>
    <x v="48"/>
    <n v="5203.1467214530567"/>
    <x v="0"/>
    <n v="6359.4015484426245"/>
    <n v="5038.7602750029746"/>
    <n v="8.5249153536261151"/>
    <n v="8.5570188602878758"/>
    <n v="770.83655132637864"/>
    <n v="763.67152334132754"/>
    <n v="767.02052879506005"/>
    <n v="6.6425135660613082"/>
    <n v="6.6474763554034366"/>
    <n v="385.41827566318932"/>
    <n v="383.79176337708964"/>
    <n v="384.27346890379368"/>
    <n v="5.9513544577267483"/>
    <n v="5.9543291748434912"/>
    <n v="3267.3015704143991"/>
    <n v="8.0917197153955502"/>
    <n v="2017"/>
    <x v="48"/>
    <s v="2017-206"/>
    <n v="21.118783377414172"/>
    <x v="0"/>
    <n v="0"/>
    <n v="1"/>
    <n v="0"/>
    <n v="0"/>
    <n v="0"/>
    <n v="0"/>
    <n v="6446.6578426237338"/>
    <n v="-3179.3562722093347"/>
    <n v="0.97308320144016891"/>
    <n v="5098.2965132022855"/>
    <n v="-1830.9949427878864"/>
    <n v="0.56039973762068662"/>
    <n v="4027.4153323013288"/>
    <n v="-760.11376188692975"/>
    <n v="0.23264267026031601"/>
    <n v="1385.5434535058284"/>
    <n v="1881.7581169085706"/>
    <n v="0.57593646510869922"/>
    <n v="1554.2935780878825"/>
    <n v="1713.0079923265166"/>
    <n v="0.5242883019547081"/>
    <n v="1671.4858104704365"/>
    <n v="1595.8157599439626"/>
    <n v="0.48842010005876552"/>
    <n v="6.0926995287530197"/>
    <n v="3261.2088708856459"/>
    <n v="0.99813525032891881"/>
    <n v="8.5604827439307396"/>
    <n v="3258.7410876704685"/>
    <n v="0.99737995328577989"/>
    <n v="8.5517372745824236"/>
    <n v="3258.7498331398165"/>
    <n v="0.99738262995004223"/>
    <n v="8.4632816878318522"/>
    <n v="3258.838288726567"/>
    <n v="0.99740970292902631"/>
    <n v="8.4569929590519131"/>
    <n v="3258.844577455347"/>
    <n v="0.9974116276759909"/>
    <n v="8.5947566266470616"/>
    <n v="3258.7068137877518"/>
    <n v="0.99736946331967846"/>
    <n v="8.5941549342141528"/>
    <n v="6.7171126655554358"/>
    <n v="6.0594755470081285"/>
    <x v="11"/>
    <n v="0"/>
    <n v="0"/>
    <n v="0"/>
    <n v="0"/>
    <n v="0"/>
    <n v="0"/>
    <n v="0"/>
    <n v="0"/>
    <n v="0"/>
    <n v="0"/>
    <n v="0"/>
    <n v="1"/>
    <n v="49"/>
    <n v="3006.2148064170906"/>
    <n v="261.08676399730848"/>
    <n v="7.990898861661988E-2"/>
    <n v="3295.4323933543928"/>
    <n v="-28.130822939993777"/>
    <n v="8.6098030236082188E-3"/>
    <n v="3195.9547185144793"/>
    <n v="71.346851899919784"/>
    <n v="2.183662890073251E-2"/>
    <n v="3227.6129650066623"/>
    <n v="39.688605407736759"/>
    <n v="1.2147212172613428E-2"/>
  </r>
  <r>
    <x v="206"/>
    <x v="1"/>
    <x v="49"/>
    <n v="5255.1781886675863"/>
    <x v="0"/>
    <n v="6422.9955639270502"/>
    <n v="5103.6856491023582"/>
    <n v="8.5377182340022237"/>
    <n v="8.5669691911410428"/>
    <n v="778.54491683964238"/>
    <n v="771.10822009048502"/>
    <n v="774.69073408301051"/>
    <n v="6.652463896914476"/>
    <n v="6.6574266862566054"/>
    <n v="389.27245841982119"/>
    <n v="387.6282499070017"/>
    <n v="388.1162035928316"/>
    <n v="5.9613047885799171"/>
    <n v="5.96427950569666"/>
    <n v="3293.6683273415842"/>
    <n v="8.0997572157292108"/>
    <n v="2017"/>
    <x v="49"/>
    <s v="2017-207"/>
    <n v="21.151486919496616"/>
    <x v="0"/>
    <n v="0"/>
    <n v="1"/>
    <n v="0"/>
    <n v="0"/>
    <n v="0"/>
    <n v="0"/>
    <n v="6497.8270955954067"/>
    <n v="-3204.1587682538225"/>
    <n v="0.97282374841913499"/>
    <n v="5132.1366602943335"/>
    <n v="-1838.4683329527493"/>
    <n v="0.55818259467450104"/>
    <n v="4049.6821838070937"/>
    <n v="-756.01385646550943"/>
    <n v="0.2295355152155561"/>
    <n v="1397.0205880974283"/>
    <n v="1896.6477392441559"/>
    <n v="0.57584660953854927"/>
    <n v="1567.8725985854903"/>
    <n v="1725.7957287560939"/>
    <n v="0.52397374514908546"/>
    <n v="1688.2602065870053"/>
    <n v="1605.4081207545789"/>
    <n v="0.48742252139587794"/>
    <n v="6.0938008760430202"/>
    <n v="3287.5745264655411"/>
    <n v="0.99814984380016136"/>
    <n v="8.5611926099345155"/>
    <n v="3285.1071347316497"/>
    <n v="0.99740071198460822"/>
    <n v="8.5548877229137563"/>
    <n v="3285.1134396186703"/>
    <n v="0.99740262622927223"/>
    <n v="8.4650927711080683"/>
    <n v="3285.2032345704761"/>
    <n v="0.99742988912974717"/>
    <n v="8.4576371972655284"/>
    <n v="3285.2106901443185"/>
    <n v="0.9974321527377068"/>
    <n v="8.5979038806549752"/>
    <n v="3285.0704234609293"/>
    <n v="0.99738956597138773"/>
    <n v="8.6061064386006247"/>
    <n v="6.726071022701503"/>
    <n v="6.068410698482924"/>
    <x v="11"/>
    <n v="0"/>
    <n v="0"/>
    <n v="0"/>
    <n v="0"/>
    <n v="0"/>
    <n v="0"/>
    <n v="0"/>
    <n v="0"/>
    <n v="0"/>
    <n v="0"/>
    <n v="0"/>
    <n v="1"/>
    <n v="50"/>
    <n v="3025.1085886922424"/>
    <n v="268.55973864934185"/>
    <n v="8.1538185378278283E-2"/>
    <n v="3311.9909675752865"/>
    <n v="-18.322640233702259"/>
    <n v="5.5629888661227148E-3"/>
    <n v="3212.8480242292781"/>
    <n v="80.820303112306192"/>
    <n v="2.4538081883168431E-2"/>
    <n v="3252.6904764748738"/>
    <n v="40.977850866710469"/>
    <n v="1.2441401742410685E-2"/>
  </r>
  <r>
    <x v="207"/>
    <x v="1"/>
    <x v="50"/>
    <n v="5307.7299705542637"/>
    <x v="0"/>
    <n v="6487.225519566322"/>
    <n v="5164.8989455379296"/>
    <n v="8.5496408161228263"/>
    <n v="8.5769195219942116"/>
    <n v="786.33036600803894"/>
    <n v="778.71929304926198"/>
    <n v="782.43764142384066"/>
    <n v="6.6624142277676439"/>
    <n v="6.6673770171097733"/>
    <n v="393.16518300401947"/>
    <n v="391.5041030749141"/>
    <n v="391.99736562875995"/>
    <n v="5.971255119433085"/>
    <n v="5.9742298365498279"/>
    <n v="3393.4121691611849"/>
    <n v="8.1295912337287675"/>
    <n v="2017"/>
    <x v="50"/>
    <s v="2017-208"/>
    <n v="21.183310163323554"/>
    <x v="0"/>
    <n v="0"/>
    <n v="1"/>
    <n v="0"/>
    <n v="0"/>
    <n v="0"/>
    <n v="0"/>
    <n v="6549.5080410967994"/>
    <n v="-3156.0958719356145"/>
    <n v="0.93006558431590924"/>
    <n v="5166.3152088573024"/>
    <n v="-1772.9030396961175"/>
    <n v="0.52245437669139971"/>
    <n v="4072.1717038279166"/>
    <n v="-678.75953466673172"/>
    <n v="0.20002272073967184"/>
    <n v="1408.6124940349446"/>
    <n v="1984.7996751262403"/>
    <n v="0.58489790693974597"/>
    <n v="1581.5874092880749"/>
    <n v="1811.82475987311"/>
    <n v="0.53392416528080455"/>
    <n v="1705.2023466647404"/>
    <n v="1688.2098224964445"/>
    <n v="0.49749624812412691"/>
    <n v="6.0949022233330208"/>
    <n v="3387.3172669378519"/>
    <n v="0.99820390158356753"/>
    <n v="8.5619024759382931"/>
    <n v="3384.8502666852464"/>
    <n v="0.9974769046466716"/>
    <n v="8.558038171245089"/>
    <n v="3384.8541309899397"/>
    <n v="0.99747804341334678"/>
    <n v="8.4669038543842881"/>
    <n v="3384.9452653068006"/>
    <n v="0.99750489966078093"/>
    <n v="8.4584299215360463"/>
    <n v="3384.9537392396487"/>
    <n v="0.99750739683248468"/>
    <n v="8.6009664183894721"/>
    <n v="3384.8112027427956"/>
    <n v="0.99746539294679448"/>
    <n v="8.6172452850117143"/>
    <n v="6.7351570878639029"/>
    <n v="6.0773548848797274"/>
    <x v="11"/>
    <n v="0"/>
    <n v="0"/>
    <n v="0"/>
    <n v="0"/>
    <n v="0"/>
    <n v="0"/>
    <n v="0"/>
    <n v="0"/>
    <n v="0"/>
    <n v="0"/>
    <n v="0"/>
    <n v="1"/>
    <n v="51"/>
    <n v="3043.3840244922771"/>
    <n v="350.02814466890777"/>
    <n v="0.10314931615142731"/>
    <n v="3328.7630189190786"/>
    <n v="64.649150242106316"/>
    <n v="1.9051369836422461E-2"/>
    <n v="3229.840155536584"/>
    <n v="163.57201362460091"/>
    <n v="4.8202813413330263E-2"/>
    <n v="3277.781333396867"/>
    <n v="115.63083576431791"/>
    <n v="3.4075093151121873E-2"/>
  </r>
  <r>
    <x v="208"/>
    <x v="1"/>
    <x v="51"/>
    <n v="5360.8072702598038"/>
    <x v="0"/>
    <n v="6552.0977747619827"/>
    <n v="5223.6714429544918"/>
    <n v="8.560955775210088"/>
    <n v="8.5868698528473786"/>
    <n v="794.19366966811924"/>
    <n v="786.45648135869055"/>
    <n v="790.26201783807915"/>
    <n v="6.6723645586208127"/>
    <n v="6.6773273479629411"/>
    <n v="397.09683483405962"/>
    <n v="395.41901530631594"/>
    <n v="395.91733928504755"/>
    <n v="5.9812054502862528"/>
    <n v="5.9841801674029957"/>
    <n v="3031.9730640741482"/>
    <n v="8.0169688628422424"/>
    <n v="2017"/>
    <x v="51"/>
    <s v="2017-209"/>
    <n v="21.214525784117154"/>
    <x v="0"/>
    <n v="0"/>
    <n v="1"/>
    <n v="0"/>
    <n v="0"/>
    <n v="0"/>
    <n v="0"/>
    <n v="6601.7057960532011"/>
    <n v="-3569.7327319790529"/>
    <n v="1.1773629437137221"/>
    <n v="5200.8355429059002"/>
    <n v="-2168.862478831752"/>
    <n v="0.7153303914637652"/>
    <n v="4094.886119048947"/>
    <n v="-1062.9130549747988"/>
    <n v="0.35056810615148815"/>
    <n v="1420.3203190318352"/>
    <n v="1611.652745042313"/>
    <n v="0.53155246137862766"/>
    <n v="1595.439368097685"/>
    <n v="1436.5336959764632"/>
    <n v="0.47379500596425222"/>
    <n v="1722.3139081432521"/>
    <n v="1309.6591559308961"/>
    <n v="0.43194946929082212"/>
    <n v="6.0960035706230213"/>
    <n v="3025.8770605035252"/>
    <n v="0.9979894268709526"/>
    <n v="8.562612341942069"/>
    <n v="3023.4104517322062"/>
    <n v="0.9971758943232707"/>
    <n v="8.5611886195764217"/>
    <n v="3023.4118754545716"/>
    <n v="0.99717636389286635"/>
    <n v="8.4687149376605042"/>
    <n v="3023.5043491364877"/>
    <n v="0.99720686339928077"/>
    <n v="8.4593251378287171"/>
    <n v="3023.5137389363194"/>
    <n v="0.99720996032647413"/>
    <n v="8.6039704809893109"/>
    <n v="3023.3690935931591"/>
    <n v="0.99716225365490951"/>
    <n v="8.627824484337502"/>
    <n v="6.7443098588109507"/>
    <n v="6.0863080347631726"/>
    <x v="11"/>
    <n v="0"/>
    <n v="0"/>
    <n v="0"/>
    <n v="0"/>
    <n v="0"/>
    <n v="0"/>
    <n v="0"/>
    <n v="0"/>
    <n v="0"/>
    <n v="0"/>
    <n v="0"/>
    <n v="1"/>
    <n v="52"/>
    <n v="3061.259296847018"/>
    <n v="-29.28623277286988"/>
    <n v="9.6591335588968388E-3"/>
    <n v="3345.6883979050504"/>
    <n v="-313.71533383090218"/>
    <n v="0.10346903722467574"/>
    <n v="3246.9316598977553"/>
    <n v="-214.95859582360708"/>
    <n v="7.089726434929508E-2"/>
    <n v="3302.9327855649722"/>
    <n v="-270.95972149082399"/>
    <n v="8.9367456690636865E-2"/>
  </r>
  <r>
    <x v="209"/>
    <x v="1"/>
    <x v="52"/>
    <n v="5414.4153429624021"/>
    <x v="0"/>
    <n v="6617.6187525096029"/>
    <n v="5280.8946129568649"/>
    <n v="8.5718507966200761"/>
    <n v="8.5968201837005473"/>
    <n v="802.13560636480054"/>
    <n v="794.2960438617456"/>
    <n v="798.16463801645989"/>
    <n v="6.6823148894739806"/>
    <n v="6.687277678816109"/>
    <n v="401.06780318240027"/>
    <n v="399.37316681957492"/>
    <n v="399.87651267789806"/>
    <n v="5.9911557811394216"/>
    <n v="5.9941304982561645"/>
    <n v="3006.2241734015806"/>
    <n v="8.0084401428488796"/>
    <n v="2017"/>
    <x v="52"/>
    <s v="2017-210"/>
    <n v="21.245321467233477"/>
    <x v="0"/>
    <n v="0"/>
    <n v="1"/>
    <n v="0"/>
    <n v="0"/>
    <n v="0"/>
    <n v="0"/>
    <n v="6654.4255285591707"/>
    <n v="-3648.2013551575901"/>
    <n v="1.2135493378824123"/>
    <n v="5235.7010802949844"/>
    <n v="-2229.4769068934038"/>
    <n v="0.74162031115953753"/>
    <n v="4117.827678422188"/>
    <n v="-1111.6035050206074"/>
    <n v="0.36976733633367531"/>
    <n v="1432.1452222786954"/>
    <n v="1574.0789511228852"/>
    <n v="0.52360664419173875"/>
    <n v="1609.4298464953918"/>
    <n v="1396.7943269061889"/>
    <n v="0.46463412118920538"/>
    <n v="1739.5965852365496"/>
    <n v="1266.6275881650311"/>
    <n v="0.42133504193462257"/>
    <n v="6.0971049179130219"/>
    <n v="3000.1270684836677"/>
    <n v="0.99797183956810043"/>
    <n v="8.5633222079458449"/>
    <n v="2997.6608511936347"/>
    <n v="0.9971514691806046"/>
    <n v="8.5643390679077527"/>
    <n v="2997.6598343336727"/>
    <n v="0.99715113092906271"/>
    <n v="8.4705260209367239"/>
    <n v="2997.753647380644"/>
    <n v="0.99718233720030525"/>
    <n v="8.4602911879432785"/>
    <n v="2997.7638822136373"/>
    <n v="0.99718574174780505"/>
    <n v="8.6069341305190754"/>
    <n v="2997.6172392710614"/>
    <n v="0.99713696197154178"/>
    <n v="8.6380183731709632"/>
    <n v="6.75349907207399"/>
    <n v="6.0952700771032884"/>
    <x v="11"/>
    <n v="0"/>
    <n v="0"/>
    <n v="0"/>
    <n v="0"/>
    <n v="0"/>
    <n v="0"/>
    <n v="0"/>
    <n v="0"/>
    <n v="0"/>
    <n v="0"/>
    <n v="0"/>
    <n v="1"/>
    <n v="53"/>
    <n v="3078.8860230494679"/>
    <n v="-72.661849647887266"/>
    <n v="2.4170469484871938E-2"/>
    <n v="3362.7373902374925"/>
    <n v="-356.51321683591186"/>
    <n v="0.11859169385645404"/>
    <n v="3264.1230877816265"/>
    <n v="-257.89891438004588"/>
    <n v="8.5788317671675829E-2"/>
    <n v="3328.1832271157955"/>
    <n v="-321.95905371421486"/>
    <n v="0.10709748679517607"/>
  </r>
  <r>
    <x v="210"/>
    <x v="1"/>
    <x v="53"/>
    <n v="5468.5594963920266"/>
    <x v="1"/>
    <n v="6683.7949400346988"/>
    <n v="5337.194077987413"/>
    <n v="8.5824553402947306"/>
    <n v="8.6067705145537161"/>
    <n v="810.15696242844842"/>
    <n v="802.22650314509701"/>
    <n v="806.14628439662442"/>
    <n v="6.6922652203271484"/>
    <n v="6.6972280096692778"/>
    <n v="405.07848121422421"/>
    <n v="403.36688689582934"/>
    <n v="403.87527780467701"/>
    <n v="6.0011061119925895"/>
    <n v="6.0040808291093324"/>
    <n v="3673.8160973941249"/>
    <n v="8.2089862093764143"/>
    <n v="2018"/>
    <x v="1"/>
    <s v="2018-211"/>
    <n v="21.275826672614471"/>
    <x v="0"/>
    <n v="0"/>
    <n v="1"/>
    <n v="0"/>
    <n v="0"/>
    <n v="0"/>
    <n v="0"/>
    <n v="6707.6724583901996"/>
    <n v="-3033.8563609960747"/>
    <n v="0.82580517929245834"/>
    <n v="5270.9152730579581"/>
    <n v="-1597.0991756638332"/>
    <n v="0.43472485647734843"/>
    <n v="4140.9986533891606"/>
    <n v="-467.18255599503573"/>
    <n v="0.1271654714362031"/>
    <n v="1444.0883745580243"/>
    <n v="2229.7277228361008"/>
    <n v="0.60692415290402513"/>
    <n v="1623.5602296770749"/>
    <n v="2050.25586771705"/>
    <n v="0.5580725363937834"/>
    <n v="1757.0520891007793"/>
    <n v="1916.7640082933456"/>
    <n v="0.52173651524171982"/>
    <n v="6.0982062652030224"/>
    <n v="3667.717891128922"/>
    <n v="0.99834008940471231"/>
    <n v="8.5640320739496225"/>
    <n v="3665.2520653201755"/>
    <n v="0.99766890017167054"/>
    <n v="8.5674895162390854"/>
    <n v="3665.2486078778857"/>
    <n v="0.99766795906787054"/>
    <n v="8.4723371042129418"/>
    <n v="3665.3437602899121"/>
    <n v="0.99769385922441178"/>
    <n v="8.4613062349668642"/>
    <n v="3665.3547911591581"/>
    <n v="0.99769686178876282"/>
    <n v="8.6098698256696355"/>
    <n v="3665.2062275684552"/>
    <n v="0.99765642329462911"/>
    <n v="8.6479473095747554"/>
    <n v="6.7627097025912413"/>
    <n v="6.1042409412760685"/>
    <x v="0"/>
    <n v="1"/>
    <n v="0"/>
    <n v="0"/>
    <n v="0"/>
    <n v="0"/>
    <n v="0"/>
    <n v="0"/>
    <n v="0"/>
    <n v="0"/>
    <n v="0"/>
    <n v="0"/>
    <n v="0"/>
    <n v="54"/>
    <n v="3116.6959565420025"/>
    <n v="557.1201408521224"/>
    <n v="0.15164617010832235"/>
    <n v="3285.5756580666216"/>
    <n v="388.24043932750328"/>
    <n v="0.10567770107025394"/>
    <n v="3177.5377359398635"/>
    <n v="496.27836145426136"/>
    <n v="0.13508524877069286"/>
    <n v="3353.5624297719833"/>
    <n v="320.25366762214162"/>
    <n v="8.7171937607138469E-2"/>
  </r>
  <r>
    <x v="211"/>
    <x v="1"/>
    <x v="54"/>
    <n v="5523.245091355946"/>
    <x v="1"/>
    <n v="6750.6328894350454"/>
    <n v="5393.0093819979729"/>
    <n v="8.5928588349978643"/>
    <n v="8.6167208454068831"/>
    <n v="818.2585320527329"/>
    <n v="810.2425175989149"/>
    <n v="814.20774724059061"/>
    <n v="6.7022155511803163"/>
    <n v="6.7071783405224457"/>
    <n v="409.12926602636645"/>
    <n v="407.4005522872053"/>
    <n v="407.91403058272374"/>
    <n v="6.0110564428457574"/>
    <n v="6.0140311599625003"/>
    <n v="3827.221359275693"/>
    <n v="8.2498943252151111"/>
    <n v="2018"/>
    <x v="2"/>
    <s v="2018-212"/>
    <n v="21.306130829023939"/>
    <x v="0"/>
    <n v="0"/>
    <n v="1"/>
    <n v="0"/>
    <n v="0"/>
    <n v="0"/>
    <n v="0"/>
    <n v="6761.451857519537"/>
    <n v="-2934.2304982438441"/>
    <n v="0.76667384057428845"/>
    <n v="5306.481607748563"/>
    <n v="-1479.26024847287"/>
    <n v="0.38651024061822808"/>
    <n v="4164.4013381058039"/>
    <n v="-337.17997883011094"/>
    <n v="8.810046432587916E-2"/>
    <n v="1456.1509583601462"/>
    <n v="2371.070400915547"/>
    <n v="0.61952789722209212"/>
    <n v="1637.8319166905753"/>
    <n v="2189.3894425851176"/>
    <n v="0.57205717596628969"/>
    <n v="1774.6821480036517"/>
    <n v="2052.539211272041"/>
    <n v="0.53630010354574498"/>
    <n v="6.099307612493023"/>
    <n v="3821.1220516631997"/>
    <n v="0.99840633529134371"/>
    <n v="8.5647419399533984"/>
    <n v="3818.6566173357396"/>
    <n v="0.99776215140543267"/>
    <n v="8.5706399645704181"/>
    <n v="3818.6507193111224"/>
    <n v="0.9977606103331863"/>
    <n v="8.4741481874891598"/>
    <n v="3818.747211088204"/>
    <n v="0.99778582229978652"/>
    <n v="8.4623551943250881"/>
    <n v="3818.7590040813679"/>
    <n v="0.99778890364577022"/>
    <n v="8.6127861726963779"/>
    <n v="3818.6085731029966"/>
    <n v="0.99774959811200303"/>
    <n v="8.657694494478644"/>
    <n v="6.7719342773379791"/>
    <n v="6.1132205570639933"/>
    <x v="0"/>
    <n v="1"/>
    <n v="0"/>
    <n v="0"/>
    <n v="0"/>
    <n v="0"/>
    <n v="0"/>
    <n v="0"/>
    <n v="0"/>
    <n v="0"/>
    <n v="0"/>
    <n v="0"/>
    <n v="0"/>
    <n v="55"/>
    <n v="3134.2246493404054"/>
    <n v="692.99670993528753"/>
    <n v="0.18107045422280935"/>
    <n v="3302.3541139380018"/>
    <n v="524.8672453376912"/>
    <n v="0.13714055082432522"/>
    <n v="3194.3800793824203"/>
    <n v="632.84127989327271"/>
    <n v="0.16535267247072399"/>
    <n v="3379.0929209139472"/>
    <n v="448.12843836174579"/>
    <n v="0.11708976207390176"/>
  </r>
  <r>
    <x v="212"/>
    <x v="1"/>
    <x v="55"/>
    <n v="5578.4775422695056"/>
    <x v="1"/>
    <n v="6818.1392183293965"/>
    <n v="5448.6498300794328"/>
    <n v="8.6031231193651578"/>
    <n v="8.6266711762600519"/>
    <n v="826.44111737326023"/>
    <n v="818.34181748608762"/>
    <n v="822.34982471299656"/>
    <n v="6.7121658820334842"/>
    <n v="6.7171286713756135"/>
    <n v="413.22055868663017"/>
    <n v="411.47455676680266"/>
    <n v="411.99317088855105"/>
    <n v="6.0210067736989252"/>
    <n v="6.0239814908156681"/>
    <n v="3743.4559628954589"/>
    <n v="8.2277645179833989"/>
    <n v="2018"/>
    <x v="3"/>
    <s v="2018-213"/>
    <n v="21.336295775097568"/>
    <x v="0"/>
    <n v="0"/>
    <n v="1"/>
    <n v="0"/>
    <n v="0"/>
    <n v="0"/>
    <n v="0"/>
    <n v="6815.7690506401696"/>
    <n v="-3072.3130877447106"/>
    <n v="0.82071570179988496"/>
    <n v="5342.4036057860731"/>
    <n v="-1598.9476428906141"/>
    <n v="0.42713141512525571"/>
    <n v="4188.0380496696143"/>
    <n v="-444.58208677415541"/>
    <n v="0.11876247274731758"/>
    <n v="1468.3341680002893"/>
    <n v="2275.1217948951698"/>
    <n v="0.60775973256953353"/>
    <n v="1652.2463205742106"/>
    <n v="2091.2096423212483"/>
    <n v="0.55863075806126372"/>
    <n v="1792.4885074955532"/>
    <n v="1950.9674553999057"/>
    <n v="0.52116746523468827"/>
    <n v="6.1004089597830244"/>
    <n v="3737.3555539356757"/>
    <n v="0.99837038046653959"/>
    <n v="8.5654518059571743"/>
    <n v="3734.8905110895016"/>
    <n v="0.99771188658532206"/>
    <n v="8.5737904129017508"/>
    <n v="3734.8821724825571"/>
    <n v="0.99770965906961806"/>
    <n v="8.4759592707653777"/>
    <n v="3734.9800036246934"/>
    <n v="0.99773579297986192"/>
    <n v="8.4634276352632458"/>
    <n v="3734.9925352601958"/>
    <n v="0.99773914059116731"/>
    <n v="8.6156891226945582"/>
    <n v="3734.8402737727642"/>
    <n v="0.99769846654853378"/>
    <n v="8.667317492371339"/>
    <n v="6.7811690655335592"/>
    <n v="6.122208854656475"/>
    <x v="0"/>
    <n v="1"/>
    <n v="0"/>
    <n v="0"/>
    <n v="0"/>
    <n v="0"/>
    <n v="0"/>
    <n v="0"/>
    <n v="0"/>
    <n v="0"/>
    <n v="0"/>
    <n v="0"/>
    <n v="0"/>
    <n v="56"/>
    <n v="3151.7352881239626"/>
    <n v="591.72067477149631"/>
    <n v="0.15806802073713105"/>
    <n v="3319.2286414869031"/>
    <n v="424.22732140855578"/>
    <n v="0.11332504659155326"/>
    <n v="3211.3207999236975"/>
    <n v="532.13516297176147"/>
    <n v="0.14215077410986016"/>
    <n v="3404.7915569262104"/>
    <n v="338.66440596924849"/>
    <n v="9.0468382512319173E-2"/>
  </r>
  <r>
    <x v="213"/>
    <x v="1"/>
    <x v="56"/>
    <n v="5634.2623176922007"/>
    <x v="1"/>
    <n v="6886.3206105126901"/>
    <n v="5504.3335763632631"/>
    <n v="8.6132909839473513"/>
    <n v="8.6366215071132206"/>
    <n v="834.70552854699292"/>
    <n v="826.52367301654022"/>
    <n v="830.57332296012657"/>
    <n v="6.722116212886653"/>
    <n v="6.7270790022287814"/>
    <n v="417.35276427349646"/>
    <n v="415.58930202148827"/>
    <n v="416.11310259743652"/>
    <n v="6.0309571045520931"/>
    <n v="6.033931821668836"/>
    <n v="3297.6723270515477"/>
    <n v="8.1009721431354595"/>
    <n v="2018"/>
    <x v="4"/>
    <s v="2018-214"/>
    <n v="21.366364301386099"/>
    <x v="0"/>
    <n v="0"/>
    <n v="1"/>
    <n v="0"/>
    <n v="0"/>
    <n v="0"/>
    <n v="0"/>
    <n v="6870.6294156920076"/>
    <n v="-3572.9570886404599"/>
    <n v="1.0834785067426771"/>
    <n v="5378.6848238039593"/>
    <n v="-2081.0124967524116"/>
    <n v="0.63105496555294416"/>
    <n v="4211.9111283490611"/>
    <n v="-914.23880129751342"/>
    <n v="0.27723761205678532"/>
    <n v="1480.6392097368341"/>
    <n v="1817.0331173147135"/>
    <n v="0.55100475035350915"/>
    <n v="1666.804868496682"/>
    <n v="1630.8674585548656"/>
    <n v="0.49455109447245355"/>
    <n v="1810.4729305823732"/>
    <n v="1487.1993964691744"/>
    <n v="0.45098458821070347"/>
    <n v="6.101510307073025"/>
    <n v="3291.5708167444745"/>
    <n v="0.99814975240049741"/>
    <n v="8.5661616719609519"/>
    <n v="3289.1061653795869"/>
    <n v="0.99740236117406489"/>
    <n v="8.5769408612330817"/>
    <n v="3289.0953861903145"/>
    <n v="0.99739909244745917"/>
    <n v="8.4777703540415956"/>
    <n v="3289.194556697506"/>
    <n v="0.99742916532837522"/>
    <n v="8.4645163400001824"/>
    <n v="3289.2078107115476"/>
    <n v="0.9974331845312332"/>
    <n v="8.6185827936502939"/>
    <n v="3289.0537442578975"/>
    <n v="0.99738646477306125"/>
    <n v="8.6768561518711316"/>
    <n v="6.7904121907319244"/>
    <n v="6.1312057646502538"/>
    <x v="0"/>
    <n v="1"/>
    <n v="0"/>
    <n v="0"/>
    <n v="0"/>
    <n v="0"/>
    <n v="0"/>
    <n v="0"/>
    <n v="0"/>
    <n v="0"/>
    <n v="0"/>
    <n v="0"/>
    <n v="0"/>
    <n v="57"/>
    <n v="3169.2641058333434"/>
    <n v="128.40822121820429"/>
    <n v="3.8939048056667966E-2"/>
    <n v="3336.1979190494294"/>
    <n v="-38.525591997881747"/>
    <n v="1.1682662246896895E-2"/>
    <n v="3228.360442432418"/>
    <n v="69.311884619129614"/>
    <n v="2.101842686144061E-2"/>
    <n v="3430.6709286750611"/>
    <n v="-132.99860162351342"/>
    <n v="4.0331054281074558E-2"/>
  </r>
  <r>
    <x v="214"/>
    <x v="1"/>
    <x v="57"/>
    <n v="5690.6049408691233"/>
    <x v="1"/>
    <n v="6955.1838166178177"/>
    <n v="5560.2149857150207"/>
    <n v="8.6233920529926049"/>
    <n v="8.6465718379663876"/>
    <n v="843.05258383246269"/>
    <n v="834.78812842450145"/>
    <n v="838.87905618972786"/>
    <n v="6.7320665437398208"/>
    <n v="6.7370293330819493"/>
    <n v="421.52629191623134"/>
    <n v="419.74519494780839"/>
    <n v="420.27423362341085"/>
    <n v="6.0409074354052619"/>
    <n v="6.0438821525220039"/>
    <n v="3533.0251224637309"/>
    <n v="8.1699097581359386"/>
    <n v="2018"/>
    <x v="5"/>
    <s v="2018-215"/>
    <n v="21.396366032137689"/>
    <x v="0"/>
    <n v="0"/>
    <n v="1"/>
    <n v="0"/>
    <n v="0"/>
    <n v="0"/>
    <n v="0"/>
    <n v="6926.0383843943655"/>
    <n v="-3393.0132619306346"/>
    <n v="0.96037054487870155"/>
    <n v="5415.328854002023"/>
    <n v="-1882.3037315382921"/>
    <n v="0.53277394479031626"/>
    <n v="4236.0229378153026"/>
    <n v="-702.99781535157172"/>
    <n v="0.19897900269142185"/>
    <n v="1493.0673018907444"/>
    <n v="2039.9578205729865"/>
    <n v="0.57739691903193602"/>
    <n v="1681.5090018983783"/>
    <n v="1851.5161205653526"/>
    <n v="0.52405970984837225"/>
    <n v="1828.6371979000612"/>
    <n v="1704.3879245636697"/>
    <n v="0.4824160218184711"/>
    <n v="6.1026116543630256"/>
    <n v="3526.9225108093679"/>
    <n v="0.99827269508627003"/>
    <n v="8.566871537964726"/>
    <n v="3524.4582509257662"/>
    <n v="0.99757520220179163"/>
    <n v="8.5800913095644145"/>
    <n v="3524.4450311541664"/>
    <n v="0.99757146043060652"/>
    <n v="8.4795814373178136"/>
    <n v="3524.545541026413"/>
    <n v="0.99759990910242813"/>
    <n v="8.4656163116070022"/>
    <n v="3524.559506152124"/>
    <n v="0.99760386184129268"/>
    <n v="8.621470036479046"/>
    <n v="3524.4036524272519"/>
    <n v="0.99755974844852879"/>
    <n v="8.6863380657247689"/>
    <n v="6.7996626953947228"/>
    <n v="6.140211218049723"/>
    <x v="1"/>
    <n v="0"/>
    <n v="1"/>
    <n v="0"/>
    <n v="0"/>
    <n v="0"/>
    <n v="0"/>
    <n v="0"/>
    <n v="0"/>
    <n v="0"/>
    <n v="0"/>
    <n v="0"/>
    <n v="0"/>
    <n v="58"/>
    <n v="3186.8365234555731"/>
    <n v="346.18859900815778"/>
    <n v="9.7986452688099066E-2"/>
    <n v="3353.26153396467"/>
    <n v="179.76358849906092"/>
    <n v="5.0880925628319341E-2"/>
    <n v="3245.4995547783033"/>
    <n v="287.52556768542763"/>
    <n v="8.1382259598800605E-2"/>
    <n v="3456.7404969300419"/>
    <n v="76.284625533688995"/>
    <n v="2.1591871806587223E-2"/>
  </r>
  <r>
    <x v="215"/>
    <x v="1"/>
    <x v="58"/>
    <n v="5747.5109902778149"/>
    <x v="1"/>
    <n v="7024.7356547839963"/>
    <n v="5616.4037870838583"/>
    <n v="8.6334468425305282"/>
    <n v="8.6565221688195564"/>
    <n v="851.48310967078737"/>
    <n v="843.13561904764447"/>
    <n v="847.26784675162503"/>
    <n v="6.7420168745929887"/>
    <n v="6.7469796639351181"/>
    <n v="425.74155483539369"/>
    <n v="423.94264686911805"/>
    <n v="424.47697595964496"/>
    <n v="6.0508577662584297"/>
    <n v="6.0538324833751727"/>
    <n v="3218.3042844237311"/>
    <n v="8.0766098800813921"/>
    <n v="2018"/>
    <x v="6"/>
    <s v="2018-216"/>
    <n v="21.426321483381948"/>
    <x v="0"/>
    <n v="0"/>
    <n v="1"/>
    <n v="0"/>
    <n v="0"/>
    <n v="0"/>
    <n v="0"/>
    <n v="6982.0014427837459"/>
    <n v="-3763.6971583600148"/>
    <n v="1.169465913020074"/>
    <n v="5452.3393245020688"/>
    <n v="-2234.0350400783377"/>
    <n v="0.69416526302091519"/>
    <n v="4260.3758653762079"/>
    <n v="-1042.0715809524768"/>
    <n v="0.32379523154351764"/>
    <n v="1505.6196749661935"/>
    <n v="1712.6846094575376"/>
    <n v="0.53216988143313815"/>
    <n v="1696.3601766340917"/>
    <n v="1521.9441077896395"/>
    <n v="0.47290248941210927"/>
    <n v="1846.9831078909265"/>
    <n v="1371.3211765328047"/>
    <n v="0.42610053473497245"/>
    <n v="6.1037130016530261"/>
    <n v="3212.2005714220782"/>
    <n v="0.99810343818911273"/>
    <n v="8.5675814039685037"/>
    <n v="3209.7367030197624"/>
    <n v="0.99733785849727297"/>
    <n v="8.5832417578957472"/>
    <n v="3209.7210426658353"/>
    <n v="0.99733299247077478"/>
    <n v="8.4813925205940315"/>
    <n v="3209.8228919031371"/>
    <n v="0.99736463933455788"/>
    <n v="8.4667240895016498"/>
    <n v="3209.8375603342297"/>
    <n v="0.9973691971481754"/>
    <n v="8.6243528255588835"/>
    <n v="3209.6799315981721"/>
    <n v="0.99732021833134299"/>
    <n v="8.6957823416145299"/>
    <n v="6.8089200774316962"/>
    <n v="6.1492251462672041"/>
    <x v="1"/>
    <n v="0"/>
    <n v="1"/>
    <n v="0"/>
    <n v="0"/>
    <n v="0"/>
    <n v="0"/>
    <n v="0"/>
    <n v="0"/>
    <n v="0"/>
    <n v="0"/>
    <n v="0"/>
    <n v="0"/>
    <n v="59"/>
    <n v="3204.4704328040384"/>
    <n v="13.833851619692723"/>
    <n v="4.2984908812529546E-3"/>
    <n v="3370.4195275116817"/>
    <n v="-152.1152430879506"/>
    <n v="4.726564974734461E-2"/>
    <n v="3262.7386878500965"/>
    <n v="-44.434403426365407"/>
    <n v="1.3806775090044607E-2"/>
    <n v="3483.0074625182674"/>
    <n v="-264.70317809453627"/>
    <n v="8.2249270019517109E-2"/>
  </r>
  <r>
    <x v="216"/>
    <x v="1"/>
    <x v="59"/>
    <n v="5804.9861001805939"/>
    <x v="1"/>
    <n v="7094.9830113318367"/>
    <n v="5672.9784810128785"/>
    <n v="8.6434695640905481"/>
    <n v="8.6664724996727251"/>
    <n v="859.99794076749527"/>
    <n v="851.56677990756987"/>
    <n v="855.74052521914132"/>
    <n v="6.7519672054461566"/>
    <n v="6.7569299947882859"/>
    <n v="429.99897038374763"/>
    <n v="428.18207332935867"/>
    <n v="428.72174571924143"/>
    <n v="6.0608080971115976"/>
    <n v="6.0637828142283405"/>
    <n v="3222.084131095372"/>
    <n v="8.0777836748470992"/>
    <n v="2018"/>
    <x v="7"/>
    <s v="2018-217"/>
    <n v="21.456244866648301"/>
    <x v="0"/>
    <n v="0"/>
    <n v="1"/>
    <n v="0"/>
    <n v="0"/>
    <n v="0"/>
    <n v="0"/>
    <n v="7038.5241317570217"/>
    <n v="-3816.4400006616497"/>
    <n v="1.1844631751946906"/>
    <n v="5489.7198997071146"/>
    <n v="-2267.6357686117426"/>
    <n v="0.70377919270557432"/>
    <n v="4284.9723222127213"/>
    <n v="-1062.8881911173494"/>
    <n v="0.32987598953724789"/>
    <n v="1518.2975717723975"/>
    <n v="1703.7865593229744"/>
    <n v="0.52878400749385746"/>
    <n v="1711.3598631171621"/>
    <n v="1510.7242679782098"/>
    <n v="0.46886555611588815"/>
    <n v="1865.5124769817005"/>
    <n v="1356.5716541136715"/>
    <n v="0.42102303941160424"/>
    <n v="6.1048143489430267"/>
    <n v="3215.979316746429"/>
    <n v="0.99810532124533091"/>
    <n v="8.5682912699722795"/>
    <n v="3213.5158398253998"/>
    <n v="0.99734076115912607"/>
    <n v="8.5863922062270781"/>
    <n v="3213.4977388891448"/>
    <n v="0.99733514338643037"/>
    <n v="8.4832036038702512"/>
    <n v="3213.6009274915018"/>
    <n v="0.99736716880791498"/>
    <n v="8.4678372765261702"/>
    <n v="3213.6162938188459"/>
    <n v="0.99737193787250755"/>
    <n v="8.6272325285487916"/>
    <n v="3213.4568985668234"/>
    <n v="0.99732246826043747"/>
    <n v="8.7052022097258526"/>
    <n v="6.8181840605859723"/>
    <n v="6.1582474811231567"/>
    <x v="1"/>
    <n v="0"/>
    <n v="1"/>
    <n v="0"/>
    <n v="0"/>
    <n v="0"/>
    <n v="0"/>
    <n v="0"/>
    <n v="0"/>
    <n v="0"/>
    <n v="0"/>
    <n v="0"/>
    <n v="0"/>
    <n v="60"/>
    <n v="3222.1784808656812"/>
    <n v="-9.4349770309236192E-2"/>
    <n v="2.9282218114261737E-5"/>
    <n v="3387.6721683148689"/>
    <n v="-165.58803721949698"/>
    <n v="5.1391593292507878E-2"/>
    <n v="3280.0783955736824"/>
    <n v="-57.99426447831047"/>
    <n v="1.7998991372889721E-2"/>
    <n v="3509.4774127806659"/>
    <n v="-287.39328168529391"/>
    <n v="8.9194840976294557E-2"/>
  </r>
  <r>
    <x v="217"/>
    <x v="1"/>
    <x v="60"/>
    <n v="5863.0359611823978"/>
    <x v="1"/>
    <n v="7165.9328414451529"/>
    <n v="5729.9957250637335"/>
    <n v="8.6534700636463313"/>
    <n v="8.6764228305258921"/>
    <n v="868.59792017517009"/>
    <n v="860.08235004136998"/>
    <n v="864.29793047133262"/>
    <n v="6.7619175362993245"/>
    <n v="6.7668803256414538"/>
    <n v="434.29896008758504"/>
    <n v="432.46389406011713"/>
    <n v="433.00896317643378"/>
    <n v="6.0707584279647655"/>
    <n v="6.0737331450815084"/>
    <n v="3224.0621571117231"/>
    <n v="8.0783973829418265"/>
    <n v="2018"/>
    <x v="8"/>
    <s v="2018-218"/>
    <n v="21.486146027910422"/>
    <x v="0"/>
    <n v="0"/>
    <n v="1"/>
    <n v="0"/>
    <n v="0"/>
    <n v="0"/>
    <n v="0"/>
    <n v="7095.6120476200258"/>
    <n v="-3871.5498905083027"/>
    <n v="1.2008297923066817"/>
    <n v="5527.4742806642098"/>
    <n v="-2303.4121235524867"/>
    <n v="0.71444408057442632"/>
    <n v="4309.8147436175996"/>
    <n v="-1085.7525865058765"/>
    <n v="0.33676540140855976"/>
    <n v="1531.1022475466627"/>
    <n v="1692.9599095650603"/>
    <n v="0.52510151078529421"/>
    <n v="1726.5095464650631"/>
    <n v="1497.55261064666"/>
    <n v="0.46449247491811474"/>
    <n v="1884.2271397633817"/>
    <n v="1339.8350173483414"/>
    <n v="0.41557356901227765"/>
    <n v="6.1059156962330272"/>
    <n v="3217.9562414154902"/>
    <n v="0.99810614206591386"/>
    <n v="8.5690011359760554"/>
    <n v="3215.493155975747"/>
    <n v="0.99734217247732826"/>
    <n v="8.5895426545584108"/>
    <n v="3215.4726144571646"/>
    <n v="0.99733580116139775"/>
    <n v="8.4850146871464673"/>
    <n v="3215.5771424245768"/>
    <n v="0.99736822236245359"/>
    <n v="8.4689542118913987"/>
    <n v="3215.5932028998318"/>
    <n v="0.99737320380340366"/>
    <n v="8.6301100929846619"/>
    <n v="3215.4320470187386"/>
    <n v="0.99732321845162075"/>
    <n v="8.7146068275295594"/>
    <n v="6.8274544806766011"/>
    <n v="6.1672781548463362"/>
    <x v="1"/>
    <n v="0"/>
    <n v="1"/>
    <n v="0"/>
    <n v="0"/>
    <n v="0"/>
    <n v="0"/>
    <n v="0"/>
    <n v="0"/>
    <n v="0"/>
    <n v="0"/>
    <n v="0"/>
    <n v="0"/>
    <n v="61"/>
    <n v="3239.9696604206088"/>
    <n v="-15.90750330888568"/>
    <n v="4.9339939907164882E-3"/>
    <n v="3405.0198395185157"/>
    <n v="-180.95768240679263"/>
    <n v="5.6127231296590016E-2"/>
    <n v="3297.5192349302929"/>
    <n v="-73.457077818569815"/>
    <n v="2.2784014153243361E-2"/>
    <n v="3536.154792528343"/>
    <n v="-312.09263541661994"/>
    <n v="9.6801060341903652E-2"/>
  </r>
  <r>
    <x v="218"/>
    <x v="1"/>
    <x v="61"/>
    <n v="5921.6663207942229"/>
    <x v="1"/>
    <n v="7237.5921698596057"/>
    <n v="5787.4969037828796"/>
    <n v="8.663455163410827"/>
    <n v="8.6863731613790609"/>
    <n v="877.28389937692191"/>
    <n v="868.68312470914589"/>
    <n v="872.94090977604606"/>
    <n v="6.7718678671524932"/>
    <n v="6.7768306564946217"/>
    <n v="438.64194968846095"/>
    <n v="436.78853299995774"/>
    <n v="437.33905280819818"/>
    <n v="6.0807087588179334"/>
    <n v="6.0836834759346763"/>
    <n v="3305.4852596090991"/>
    <n v="8.1033385674108231"/>
    <n v="2018"/>
    <x v="9"/>
    <s v="2018-219"/>
    <n v="21.516031789381255"/>
    <x v="0"/>
    <n v="0"/>
    <n v="1"/>
    <n v="0"/>
    <n v="0"/>
    <n v="0"/>
    <n v="0"/>
    <n v="7153.2708426416648"/>
    <n v="-3847.7855830325657"/>
    <n v="1.164060729615112"/>
    <n v="5565.6062054308777"/>
    <n v="-2260.1209458217786"/>
    <n v="0.68374860824188233"/>
    <n v="4334.9055892365277"/>
    <n v="-1029.4203296274286"/>
    <n v="0.31142789901570034"/>
    <n v="1544.0349700786714"/>
    <n v="1761.4502895304277"/>
    <n v="0.53288705021747207"/>
    <n v="1741.8107266464435"/>
    <n v="1563.6745329626556"/>
    <n v="0.47305445650287758"/>
    <n v="1903.1289491728805"/>
    <n v="1402.3563104362186"/>
    <n v="0.42425126730169077"/>
    <n v="6.1070170435230278"/>
    <n v="3299.3782425655759"/>
    <n v="0.99815245975586486"/>
    <n v="8.569711001979833"/>
    <n v="3296.9155486071195"/>
    <n v="0.99740742725230214"/>
    <n v="8.5926931028897435"/>
    <n v="3296.8925665062093"/>
    <n v="0.99740047453610303"/>
    <n v="8.486825770422687"/>
    <n v="3296.9984338386762"/>
    <n v="0.99743250230938063"/>
    <n v="8.4700737448470136"/>
    <n v="3297.0151858642521"/>
    <n v="0.99743757025682556"/>
    <n v="8.632986175408135"/>
    <n v="3296.8522734336912"/>
    <n v="0.99738828477594577"/>
    <n v="8.7240025297029504"/>
    <n v="6.8367312292404074"/>
    <n v="6.1763171000738923"/>
    <x v="2"/>
    <n v="0"/>
    <n v="0"/>
    <n v="1"/>
    <n v="0"/>
    <n v="0"/>
    <n v="0"/>
    <n v="0"/>
    <n v="0"/>
    <n v="0"/>
    <n v="0"/>
    <n v="0"/>
    <n v="0"/>
    <n v="62"/>
    <n v="3257.8504181123967"/>
    <n v="47.634841496702393"/>
    <n v="1.4410846745792358E-2"/>
    <n v="3422.4629826131663"/>
    <n v="-116.97772300406723"/>
    <n v="3.5388971305804824E-2"/>
    <n v="3315.0617659747909"/>
    <n v="-9.5765063656917846"/>
    <n v="2.8971559736509869E-3"/>
    <n v="3563.0432427666324"/>
    <n v="-257.55798315753327"/>
    <n v="7.7918357798997306E-2"/>
  </r>
  <r>
    <x v="219"/>
    <x v="1"/>
    <x v="62"/>
    <n v="1110.3124351489168"/>
    <x v="1"/>
    <n v="2439.3975427049536"/>
    <n v="4384.341563192691"/>
    <n v="8.3857947369051242"/>
    <n v="7.0123967278073893"/>
    <n v="886.05673837069116"/>
    <n v="877.36993153991853"/>
    <n v="881.67031887380654"/>
    <n v="6.7818181980056611"/>
    <n v="6.7867809873477905"/>
    <n v="443.02836918534558"/>
    <n v="441.15641832972921"/>
    <n v="441.71244333628022"/>
    <n v="6.0906590896711021"/>
    <n v="6.0936338067878451"/>
    <n v="3979.8652612145115"/>
    <n v="8.2890032437392218"/>
    <n v="2018"/>
    <x v="10"/>
    <s v="2018-220"/>
    <n v="21.258272024581888"/>
    <x v="0"/>
    <n v="0"/>
    <n v="1"/>
    <n v="0"/>
    <n v="0"/>
    <n v="0"/>
    <n v="0"/>
    <n v="2421.645976178575"/>
    <n v="1558.2192850359365"/>
    <n v="0.39152563787057054"/>
    <n v="5604.1194494452111"/>
    <n v="-1624.2541882306996"/>
    <n v="0.40811788380369335"/>
    <n v="4360.2473433116438"/>
    <n v="-380.3820820971323"/>
    <n v="9.557662310935959E-2"/>
    <n v="482.74342729573232"/>
    <n v="3497.121833918779"/>
    <n v="0.87870357521892173"/>
    <n v="1757.2649186296371"/>
    <n v="2222.6003425848744"/>
    <n v="0.55846120325857884"/>
    <n v="1922.2197766764739"/>
    <n v="2057.6454845380376"/>
    <n v="0.5170138558686076"/>
    <n v="5.9217338166791542"/>
    <n v="3973.9435273978324"/>
    <n v="0.99851207680963749"/>
    <n v="8.5704208679836089"/>
    <n v="3971.294840346528"/>
    <n v="0.99784655501996367"/>
    <n v="8.5958435512210762"/>
    <n v="3971.2694176632904"/>
    <n v="0.99784016719485669"/>
    <n v="8.4390800371765646"/>
    <n v="3971.4261811773349"/>
    <n v="0.99787955634593484"/>
    <n v="8.5197124583350252"/>
    <n v="3971.3455487561764"/>
    <n v="0.99785929625774938"/>
    <n v="8.6081804387451619"/>
    <n v="3971.2570807757666"/>
    <n v="0.99783706736943201"/>
    <n v="8.4649700073762748"/>
    <n v="6.846014225610765"/>
    <n v="6.1853642498514114"/>
    <x v="2"/>
    <n v="0"/>
    <n v="0"/>
    <n v="1"/>
    <n v="0"/>
    <n v="0"/>
    <n v="0"/>
    <n v="0"/>
    <n v="0"/>
    <n v="0"/>
    <n v="0"/>
    <n v="0"/>
    <n v="0"/>
    <n v="63"/>
    <n v="3024.0039302681671"/>
    <n v="955.86133094634442"/>
    <n v="0.2401742944068036"/>
    <n v="3440.0020694718542"/>
    <n v="539.86319174265736"/>
    <n v="0.13564861026926087"/>
    <n v="3332.7065518540808"/>
    <n v="647.15870936043075"/>
    <n v="0.16260819572644056"/>
    <n v="3502.0852328637538"/>
    <n v="477.78002835075768"/>
    <n v="0.12004929739881606"/>
  </r>
  <r>
    <x v="220"/>
    <x v="1"/>
    <x v="63"/>
    <n v="6040.6918138421861"/>
    <x v="1"/>
    <n v="6624.6005014719176"/>
    <n v="4881.2466383875399"/>
    <n v="8.4931559249091499"/>
    <n v="8.7062738230853967"/>
    <n v="389.27245841982119"/>
    <n v="633.32119497986992"/>
    <n v="637.66459839525623"/>
    <n v="6.4578124372675463"/>
    <n v="5.96427950569666"/>
    <n v="194.6362292099106"/>
    <n v="268.59228594585613"/>
    <n v="269.15387120254104"/>
    <n v="5.5952832279707465"/>
    <n v="5.2711323251367146"/>
    <n v="3167.2215485208608"/>
    <n v="8.0606099994189595"/>
    <n v="2018"/>
    <x v="11"/>
    <s v="2018-221"/>
    <n v="20.546251590147442"/>
    <x v="0"/>
    <n v="0"/>
    <n v="1"/>
    <n v="0"/>
    <n v="0"/>
    <n v="0"/>
    <n v="0"/>
    <n v="7270.3239624150892"/>
    <n v="-4103.1024138942284"/>
    <n v="1.2954895485004634"/>
    <n v="3423.2092321459204"/>
    <n v="-255.98768362505962"/>
    <n v="8.0824053418242767E-2"/>
    <n v="2925.2061827659736"/>
    <n v="242.01536575488717"/>
    <n v="7.6412515527343489E-2"/>
    <n v="1570.2896900909016"/>
    <n v="1596.9318584299592"/>
    <n v="0.50420592117269158"/>
    <n v="882.13206345627009"/>
    <n v="2285.0894850645909"/>
    <n v="0.72148078372722657"/>
    <n v="841.15320270027223"/>
    <n v="2326.0683458205885"/>
    <n v="0.73441920945091343"/>
    <n v="6.1092197381030298"/>
    <n v="3161.1123287827577"/>
    <n v="0.99807111070554688"/>
    <n v="8.5473059909036717"/>
    <n v="3158.6742425299572"/>
    <n v="0.99730132361757406"/>
    <n v="8.3354252336169861"/>
    <n v="3158.8861232872437"/>
    <n v="0.9973682216081442"/>
    <n v="8.3729491430695457"/>
    <n v="3158.8485993777913"/>
    <n v="0.99735637402852995"/>
    <n v="8.3350726084087281"/>
    <n v="3158.8864759124522"/>
    <n v="0.99736833294396432"/>
    <n v="8.5396585287838249"/>
    <n v="3158.6818899920768"/>
    <n v="0.99730373818251772"/>
    <n v="8.5645518843498092"/>
    <n v="6.5454610927028316"/>
    <n v="5.7463029787904212"/>
    <x v="2"/>
    <n v="0"/>
    <n v="0"/>
    <n v="1"/>
    <n v="0"/>
    <n v="0"/>
    <n v="0"/>
    <n v="0"/>
    <n v="0"/>
    <n v="0"/>
    <n v="0"/>
    <n v="0"/>
    <n v="0"/>
    <n v="64"/>
    <n v="3123.5186853471664"/>
    <n v="43.702863173694368"/>
    <n v="1.3798486308639902E-2"/>
    <n v="3144.4290187430843"/>
    <n v="22.792529777776508"/>
    <n v="7.1963799906643588E-3"/>
    <n v="2894.3084713401963"/>
    <n v="272.91307718066446"/>
    <n v="8.6167978147319343E-2"/>
    <n v="3013.6359494805811"/>
    <n v="153.5855990402797"/>
    <n v="4.849221839628063E-2"/>
  </r>
  <r>
    <x v="221"/>
    <x v="1"/>
    <x v="64"/>
    <n v="6101.0987319806072"/>
    <x v="1"/>
    <n v="6690.8465064866359"/>
    <n v="5247.2022664654596"/>
    <n v="8.5654503119175054"/>
    <n v="8.7162241539385636"/>
    <n v="393.16518300401947"/>
    <n v="513.24318899194463"/>
    <n v="391.21882071192033"/>
    <n v="5.9692670472076985"/>
    <n v="5.9742298365498279"/>
    <n v="196.58259150200973"/>
    <n v="218.18549983516363"/>
    <n v="195.99868281437998"/>
    <n v="5.2781079388731396"/>
    <n v="5.2810826559898825"/>
    <n v="3325.6888518914607"/>
    <n v="8.1094321051336795"/>
    <n v="2018"/>
    <x v="12"/>
    <s v="2018-222"/>
    <n v="19.812825297998344"/>
    <x v="0"/>
    <n v="0"/>
    <n v="1"/>
    <n v="0"/>
    <n v="0"/>
    <n v="0"/>
    <n v="0"/>
    <n v="7329.7298765846763"/>
    <n v="-4004.0410246932156"/>
    <n v="1.2039734331778955"/>
    <n v="3440.2985064274053"/>
    <n v="-114.60965453594463"/>
    <n v="3.4461929434788E-2"/>
    <n v="2936.4509427763851"/>
    <n v="389.23790911507558"/>
    <n v="0.11703978527447011"/>
    <n v="1583.614287048352"/>
    <n v="1742.0745648431086"/>
    <n v="0.52382367756752612"/>
    <n v="888.98946880756239"/>
    <n v="2436.6993830838983"/>
    <n v="0.73269012574584169"/>
    <n v="849.62427273913977"/>
    <n v="2476.0645791523211"/>
    <n v="0.74452683020664367"/>
    <n v="6.1103210853930303"/>
    <n v="3319.5785308060676"/>
    <n v="0.99816269008992897"/>
    <n v="8.5124527012168514"/>
    <n v="3317.176399190244"/>
    <n v="0.99744039413176755"/>
    <n v="8.3385756819483188"/>
    <n v="3317.3502762095122"/>
    <n v="0.99749267714049494"/>
    <n v="8.3652409842589179"/>
    <n v="3317.3236109072018"/>
    <n v="0.99748465916181506"/>
    <n v="8.2604492373182801"/>
    <n v="3317.4284026541422"/>
    <n v="0.99751616894869155"/>
    <n v="8.4690766073620978"/>
    <n v="3317.2197752840984"/>
    <n v="0.99745343687141819"/>
    <n v="8.6320289156475294"/>
    <n v="6.3561068885807082"/>
    <n v="5.4801223186439429"/>
    <x v="2"/>
    <n v="0"/>
    <n v="0"/>
    <n v="1"/>
    <n v="0"/>
    <n v="0"/>
    <n v="0"/>
    <n v="0"/>
    <n v="0"/>
    <n v="0"/>
    <n v="0"/>
    <n v="0"/>
    <n v="0"/>
    <n v="65"/>
    <n v="3195.5894245716536"/>
    <n v="130.09942731980709"/>
    <n v="3.9119542781584637E-2"/>
    <n v="2973.8881217901026"/>
    <n v="351.80073010135811"/>
    <n v="0.10578281546130633"/>
    <n v="2659.5807142296285"/>
    <n v="666.10813766183219"/>
    <n v="0.20029177933557679"/>
    <n v="2753.6576361790312"/>
    <n v="572.03121571242946"/>
    <n v="0.17200382873674155"/>
  </r>
  <r>
    <x v="222"/>
    <x v="1"/>
    <x v="65"/>
    <n v="6162.1097193004134"/>
    <x v="1"/>
    <n v="6757.7549715515024"/>
    <n v="5521.6745023159456"/>
    <n v="8.6164364451380973"/>
    <n v="8.7261744847917324"/>
    <n v="397.09683483405962"/>
    <n v="455.1700119130021"/>
    <n v="395.13100891903957"/>
    <n v="5.9792173780608673"/>
    <n v="5.9841801674029957"/>
    <n v="198.54841741702981"/>
    <n v="204.43954214246995"/>
    <n v="197.95866964252377"/>
    <n v="5.2880582697263074"/>
    <n v="5.2910329868430503"/>
    <n v="2993.7002349208433"/>
    <n v="8.0042654380301119"/>
    <n v="2018"/>
    <x v="13"/>
    <s v="2018-223"/>
    <n v="19.883712092925272"/>
    <x v="0"/>
    <n v="0"/>
    <n v="1"/>
    <n v="0"/>
    <n v="0"/>
    <n v="0"/>
    <n v="0"/>
    <n v="7389.7298498959599"/>
    <n v="-4396.0296149751166"/>
    <n v="1.468426786254821"/>
    <n v="3457.5586734517037"/>
    <n v="-463.85843853086044"/>
    <n v="0.15494485156531557"/>
    <n v="2947.8081503869003"/>
    <n v="45.892084533943034"/>
    <n v="1.5329552370882741E-2"/>
    <n v="1597.0721299753775"/>
    <n v="1396.6281049454658"/>
    <n v="0.46652236207690789"/>
    <n v="895.91544821236744"/>
    <n v="2097.7847867084756"/>
    <n v="0.7007330801655709"/>
    <n v="858.18005347839562"/>
    <n v="2135.5201814424477"/>
    <n v="0.71333801445184208"/>
    <n v="6.1114224326830309"/>
    <n v="2987.5888124881603"/>
    <n v="0.99795857235090057"/>
    <n v="8.513162567220629"/>
    <n v="2985.1870723536226"/>
    <n v="0.99715630761292784"/>
    <n v="8.3417261302796515"/>
    <n v="2985.3585087905635"/>
    <n v="0.99721357334546212"/>
    <n v="8.3670520675351376"/>
    <n v="2985.3331828533082"/>
    <n v="0.99720511360157738"/>
    <n v="8.254652839509852"/>
    <n v="2985.4455820813332"/>
    <n v="0.99724265885300689"/>
    <n v="8.4758984601412077"/>
    <n v="2985.224336460702"/>
    <n v="0.99716875512074599"/>
    <n v="8.6798081790692319"/>
    <n v="6.2498331050984044"/>
    <n v="5.4882599499097697"/>
    <x v="3"/>
    <n v="0"/>
    <n v="0"/>
    <n v="0"/>
    <n v="1"/>
    <n v="0"/>
    <n v="0"/>
    <n v="0"/>
    <n v="0"/>
    <n v="0"/>
    <n v="0"/>
    <n v="0"/>
    <n v="0"/>
    <n v="66"/>
    <n v="3250.1891044822605"/>
    <n v="-256.48886956141723"/>
    <n v="8.567620317142377E-2"/>
    <n v="2885.1263319875284"/>
    <n v="108.57390293331491"/>
    <n v="3.626745980336462E-2"/>
    <n v="2672.942545033502"/>
    <n v="320.75768988734126"/>
    <n v="0.10714422444364155"/>
    <n v="2740.5052418139926"/>
    <n v="253.19499310685069"/>
    <n v="8.4575933873868789E-2"/>
  </r>
  <r>
    <x v="223"/>
    <x v="1"/>
    <x v="66"/>
    <n v="6223.7308164934175"/>
    <x v="1"/>
    <n v="6825.3325212670179"/>
    <n v="5732.2913965691869"/>
    <n v="8.6538706244614261"/>
    <n v="8.7361248156449012"/>
    <n v="401.06780318240027"/>
    <n v="428.11890754770116"/>
    <n v="399.08231900822994"/>
    <n v="5.9891677089140352"/>
    <n v="5.9941304982561645"/>
    <n v="200.53390159120013"/>
    <n v="201.70559375658107"/>
    <n v="199.93825633894903"/>
    <n v="5.2980086005794762"/>
    <n v="5.3009833176962191"/>
    <n v="2882.5738068212831"/>
    <n v="7.9664388569572235"/>
    <n v="2018"/>
    <x v="14"/>
    <s v="2018-224"/>
    <n v="19.941046933954937"/>
    <x v="0"/>
    <n v="0"/>
    <n v="1"/>
    <n v="0"/>
    <n v="0"/>
    <n v="0"/>
    <n v="0"/>
    <n v="7450.3298229403563"/>
    <n v="-4567.7560161190731"/>
    <n v="1.5846102553592896"/>
    <n v="3474.9914421462463"/>
    <n v="-592.41763532496316"/>
    <n v="0.2055169008762496"/>
    <n v="2959.2789300735212"/>
    <n v="-76.705123252238081"/>
    <n v="2.6609942500248954E-2"/>
    <n v="1610.664551331673"/>
    <n v="1271.9092554896101"/>
    <n v="0.44124082876205339"/>
    <n v="902.91068741122081"/>
    <n v="1979.6631194100623"/>
    <n v="0.68676927360035489"/>
    <n v="866.82139202504436"/>
    <n v="2015.7524147962388"/>
    <n v="0.69928909019647301"/>
    <n v="6.1125237799730314"/>
    <n v="2876.4612830413103"/>
    <n v="0.99787949097243989"/>
    <n v="8.5138724332244049"/>
    <n v="2874.0599343880585"/>
    <n v="0.99704643384565639"/>
    <n v="8.3448765786109842"/>
    <n v="2874.228930242672"/>
    <n v="0.99710506056814097"/>
    <n v="8.3688631508113556"/>
    <n v="2874.2049436704719"/>
    <n v="0.99709673933378318"/>
    <n v="8.2511423444451033"/>
    <n v="2874.3226644768379"/>
    <n v="0.99713757811684822"/>
    <n v="8.4814161287707641"/>
    <n v="2874.0923906925123"/>
    <n v="0.99705769333340211"/>
    <n v="8.7149836373915122"/>
    <n v="6.1961900707133122"/>
    <n v="5.4964122856148068"/>
    <x v="3"/>
    <n v="0"/>
    <n v="0"/>
    <n v="0"/>
    <n v="1"/>
    <n v="0"/>
    <n v="0"/>
    <n v="0"/>
    <n v="0"/>
    <n v="0"/>
    <n v="0"/>
    <n v="0"/>
    <n v="0"/>
    <n v="67"/>
    <n v="3293.3292184553507"/>
    <n v="-410.75541163406751"/>
    <n v="0.14249606052135128"/>
    <n v="2844.5252853419529"/>
    <n v="38.048521479330248"/>
    <n v="1.3199496016127236E-2"/>
    <n v="2686.3844069571819"/>
    <n v="196.18939986410123"/>
    <n v="6.8060494895166718E-2"/>
    <n v="2743.7546724962549"/>
    <n v="138.81913432502824"/>
    <n v="4.8158050280110276E-2"/>
  </r>
  <r>
    <x v="224"/>
    <x v="1"/>
    <x v="67"/>
    <n v="6285.9681246583532"/>
    <x v="1"/>
    <n v="6893.5858464796902"/>
    <n v="5898.3944149959361"/>
    <n v="8.6824354598073565"/>
    <n v="8.7460751464980682"/>
    <n v="405.07848121422421"/>
    <n v="416.59869438096268"/>
    <n v="403.07314219831221"/>
    <n v="5.999118039767203"/>
    <n v="6.0040808291093324"/>
    <n v="202.53924060711211"/>
    <n v="202.28914655195277"/>
    <n v="201.93763890233851"/>
    <n v="5.3079589314326441"/>
    <n v="5.310933648549387"/>
    <n v="3155.9485198008829"/>
    <n v="8.0570443699825613"/>
    <n v="2018"/>
    <x v="15"/>
    <s v="2018-225"/>
    <n v="19.989512431007203"/>
    <x v="0"/>
    <n v="0"/>
    <n v="1"/>
    <n v="0"/>
    <n v="0"/>
    <n v="0"/>
    <n v="0"/>
    <n v="7511.5357957151973"/>
    <n v="-4355.5872759143149"/>
    <n v="1.3801198747656125"/>
    <n v="3492.5985385277331"/>
    <n v="-336.65001872685025"/>
    <n v="0.10667158117905244"/>
    <n v="2970.8644175570071"/>
    <n v="185.0841022438758"/>
    <n v="5.8646109428791712E-2"/>
    <n v="1624.3928969015319"/>
    <n v="1531.555622899351"/>
    <n v="0.48529170019414031"/>
    <n v="909.97587900206236"/>
    <n v="2245.9726407988205"/>
    <n v="0.71166326912725586"/>
    <n v="875.54914395715923"/>
    <n v="2280.3993758437236"/>
    <n v="0.72257179150298689"/>
    <n v="6.113625127263032"/>
    <n v="3149.8348946736201"/>
    <n v="0.99806282482464304"/>
    <n v="8.5145822992281808"/>
    <n v="3147.4339375016548"/>
    <n v="0.99730205285485285"/>
    <n v="8.3480270269423151"/>
    <n v="3147.6004927739405"/>
    <n v="0.99735482788310215"/>
    <n v="8.3706742340875753"/>
    <n v="3147.5778455667951"/>
    <n v="0.99734765184489893"/>
    <n v="8.2491279035941059"/>
    <n v="3147.6993918972889"/>
    <n v="0.99738616525211432"/>
    <n v="8.4860802483165543"/>
    <n v="3147.4624395525661"/>
    <n v="0.99731108407026481"/>
    <n v="8.7418776235984037"/>
    <n v="6.1724415767862384"/>
    <n v="5.5045792326189567"/>
    <x v="3"/>
    <n v="0"/>
    <n v="0"/>
    <n v="0"/>
    <n v="1"/>
    <n v="0"/>
    <n v="0"/>
    <n v="0"/>
    <n v="0"/>
    <n v="0"/>
    <n v="0"/>
    <n v="0"/>
    <n v="0"/>
    <n v="68"/>
    <n v="3328.8168946758105"/>
    <n v="-172.86837487492767"/>
    <n v="5.4775410242063893E-2"/>
    <n v="2830.3067079111179"/>
    <n v="325.64181188976499"/>
    <n v="0.10318349930191846"/>
    <n v="2699.9067497677806"/>
    <n v="456.04177003310224"/>
    <n v="0.14450228423303785"/>
    <n v="2756.0617571657735"/>
    <n v="399.88676263510933"/>
    <n v="0.12670889912372185"/>
  </r>
  <r>
    <x v="225"/>
    <x v="1"/>
    <x v="68"/>
    <n v="6348.8278059049371"/>
    <x v="1"/>
    <n v="6962.5217049444864"/>
    <n v="6033.5244322686358"/>
    <n v="8.7050866019408808"/>
    <n v="8.7560254773512369"/>
    <n v="409.12926602636645"/>
    <n v="412.8639802036646"/>
    <n v="407.1038736202953"/>
    <n v="6.0090683706203709"/>
    <n v="6.0140311599625003"/>
    <n v="204.56463301318323"/>
    <n v="203.88198707481408"/>
    <n v="203.95701529136187"/>
    <n v="5.317909262285812"/>
    <n v="5.3208839794025549"/>
    <n v="2703.3267255134797"/>
    <n v="7.9022384141153577"/>
    <n v="2018"/>
    <x v="16"/>
    <s v="2018-226"/>
    <n v="20.032064234847063"/>
    <x v="0"/>
    <n v="0"/>
    <n v="1"/>
    <n v="0"/>
    <n v="0"/>
    <n v="0"/>
    <n v="0"/>
    <n v="7573.3538282177869"/>
    <n v="-4870.0271027043073"/>
    <n v="1.8014940838419287"/>
    <n v="3510.3817058730356"/>
    <n v="-807.05498035955588"/>
    <n v="0.29854141297192294"/>
    <n v="2982.5657599153292"/>
    <n v="-279.23903440184949"/>
    <n v="0.10329459320120095"/>
    <n v="1638.2585259270891"/>
    <n v="1065.0681995863906"/>
    <n v="0.39398426743407705"/>
    <n v="917.11172250881248"/>
    <n v="1786.2150030046673"/>
    <n v="0.66074699226945544"/>
    <n v="884.36417340859543"/>
    <n v="1818.9625521048843"/>
    <n v="0.67286078850102138"/>
    <n v="6.1147264745530325"/>
    <n v="2697.2119990389265"/>
    <n v="0.99773807345710619"/>
    <n v="8.5152921652319584"/>
    <n v="2694.8114333482476"/>
    <n v="0.99685006918147689"/>
    <n v="8.3511774752736478"/>
    <n v="2694.9755480382059"/>
    <n v="0.99691077759988944"/>
    <n v="8.3724853173637932"/>
    <n v="2694.9542401961157"/>
    <n v="0.99690289551819766"/>
    <n v="8.2481109666928702"/>
    <n v="2695.0786145467869"/>
    <n v="0.99694890340525666"/>
    <n v="8.4901752584179455"/>
    <n v="2694.8365502550619"/>
    <n v="0.99685936029178823"/>
    <n v="8.7632354266056414"/>
    <n v="6.164619944544004"/>
    <n v="5.5127606979478161"/>
    <x v="3"/>
    <n v="0"/>
    <n v="0"/>
    <n v="0"/>
    <n v="1"/>
    <n v="0"/>
    <n v="0"/>
    <n v="0"/>
    <n v="0"/>
    <n v="0"/>
    <n v="0"/>
    <n v="0"/>
    <n v="0"/>
    <n v="69"/>
    <n v="3359.1406955049974"/>
    <n v="-655.81396999151775"/>
    <n v="0.24259515647963348"/>
    <n v="2829.9381763364386"/>
    <n v="-126.61145082295889"/>
    <n v="4.6835423046731377E-2"/>
    <n v="2713.5100255637717"/>
    <n v="-10.183300050292019"/>
    <n v="3.7669512731050908E-3"/>
    <n v="2772.9982620032656"/>
    <n v="-69.671536489785922"/>
    <n v="2.5772517924762595E-2"/>
  </r>
  <r>
    <x v="226"/>
    <x v="1"/>
    <x v="69"/>
    <n v="6412.3160839639859"/>
    <x v="1"/>
    <n v="7032.1469219939308"/>
    <n v="6147.1619277772406"/>
    <n v="8.7237457791299615"/>
    <n v="8.7659758082044057"/>
    <n v="413.22055868663011"/>
    <n v="413.04226944514733"/>
    <n v="411.17491235649828"/>
    <n v="6.0190187014735388"/>
    <n v="6.0239814908156681"/>
    <n v="206.61027934331509"/>
    <n v="205.79179166276475"/>
    <n v="205.99658544427552"/>
    <n v="5.3278595931389798"/>
    <n v="5.3308343102557227"/>
    <n v="3151.4630180329627"/>
    <n v="8.055622074165278"/>
    <n v="2018"/>
    <x v="17"/>
    <s v="2018-227"/>
    <n v="20.070624073742479"/>
    <x v="0"/>
    <n v="0"/>
    <n v="1"/>
    <n v="0"/>
    <n v="0"/>
    <n v="0"/>
    <n v="0"/>
    <n v="7635.7900410454013"/>
    <n v="-4484.3270230124381"/>
    <n v="1.4229349979208719"/>
    <n v="3528.3427048917906"/>
    <n v="-376.87968685882788"/>
    <n v="0.11958880199522808"/>
    <n v="2994.3841156972339"/>
    <n v="157.0789023357288"/>
    <n v="4.9843168533759974E-2"/>
    <n v="1652.2628112429015"/>
    <n v="1499.2002067900612"/>
    <n v="0.47571562738052103"/>
    <n v="924.31892445063011"/>
    <n v="2227.1440935823325"/>
    <n v="0.70670164328072649"/>
    <n v="893.26735315454619"/>
    <n v="2258.1956648784167"/>
    <n v="0.71655470870412008"/>
    <n v="6.1158278218430331"/>
    <n v="3145.3471902111196"/>
    <n v="0.99805936868468781"/>
    <n v="8.5160020312357343"/>
    <n v="3142.9470160017272"/>
    <n v="0.99729776234640666"/>
    <n v="8.3543279236049806"/>
    <n v="3143.1086901093577"/>
    <n v="0.99734906363304887"/>
    <n v="8.3742964006400094"/>
    <n v="3143.0887216323226"/>
    <n v="0.99734272737686536"/>
    <n v="8.2477673824084121"/>
    <n v="3143.2152506505545"/>
    <n v="0.99738287667181436"/>
    <n v="8.4938860982774997"/>
    <n v="3142.9691319346853"/>
    <n v="0.9973047800181456"/>
    <n v="8.7808497653764928"/>
    <n v="6.1649947305150796"/>
    <n v="5.5209565887997192"/>
    <x v="3"/>
    <n v="0"/>
    <n v="0"/>
    <n v="0"/>
    <n v="1"/>
    <n v="0"/>
    <n v="0"/>
    <n v="0"/>
    <n v="0"/>
    <n v="0"/>
    <n v="0"/>
    <n v="0"/>
    <n v="0"/>
    <n v="70"/>
    <n v="3385.9615067635168"/>
    <n v="-234.49848873055407"/>
    <n v="7.440940521552436E-2"/>
    <n v="2836.6860738964938"/>
    <n v="314.77694413646896"/>
    <n v="9.9882798032306319E-2"/>
    <n v="2727.1946887898102"/>
    <n v="424.26832924315249"/>
    <n v="0.13462583149967169"/>
    <n v="2792.1846192899279"/>
    <n v="359.27839874303481"/>
    <n v="0.11400368549058346"/>
  </r>
  <r>
    <x v="227"/>
    <x v="1"/>
    <x v="70"/>
    <n v="6476.4392448036251"/>
    <x v="1"/>
    <n v="7102.4683912138698"/>
    <n v="6245.9451228851558"/>
    <n v="8.7396877518430376"/>
    <n v="8.7759261390575727"/>
    <n v="417.35276427349646"/>
    <n v="415.19751685932192"/>
    <n v="415.28666148006329"/>
    <n v="6.0289690323267076"/>
    <n v="6.033931821668836"/>
    <n v="208.67638213674823"/>
    <n v="207.81100499455317"/>
    <n v="208.05655129871826"/>
    <n v="5.3378099239921477"/>
    <n v="5.3407846411088915"/>
    <n v="7087.1726827623452"/>
    <n v="8.8660417646432705"/>
    <n v="2018"/>
    <x v="18"/>
    <s v="2018-228"/>
    <n v="20.106466708161893"/>
    <x v="0"/>
    <n v="0"/>
    <n v="1"/>
    <n v="0"/>
    <n v="0"/>
    <n v="0"/>
    <n v="0"/>
    <n v="7698.8506160012912"/>
    <n v="-611.67793323894603"/>
    <n v="8.6307750723598031E-2"/>
    <n v="3546.4833139007337"/>
    <n v="3540.6893688616115"/>
    <n v="0.49959123720427934"/>
    <n v="3006.3206550369578"/>
    <n v="4080.8520277253874"/>
    <n v="0.57580818337486961"/>
    <n v="1666.4071394118721"/>
    <n v="5420.7655433504733"/>
    <n v="0.76486996803888208"/>
    <n v="931.59819841186595"/>
    <n v="6155.574484350479"/>
    <n v="0.86855150281892668"/>
    <n v="902.25956469795619"/>
    <n v="6184.913118064389"/>
    <n v="0.87269118376465393"/>
    <n v="6.1169291691330336"/>
    <n v="7081.0557535932121"/>
    <n v="0.99913690135080091"/>
    <n v="8.5167118972395102"/>
    <n v="7078.6559708651057"/>
    <n v="0.99879829203005677"/>
    <n v="8.3574783719363133"/>
    <n v="7078.8152043904092"/>
    <n v="0.99882075987900465"/>
    <n v="8.3761074839162291"/>
    <n v="7078.7965752784294"/>
    <n v="0.99881813131147656"/>
    <n v="8.2478821279864913"/>
    <n v="7078.9248006343587"/>
    <n v="0.99883622390801241"/>
    <n v="8.4973354455850867"/>
    <n v="7078.6753473167601"/>
    <n v="0.998801026047206"/>
    <n v="8.7959135226828788"/>
    <n v="6.1695142490278778"/>
    <n v="5.5291668125526634"/>
    <x v="4"/>
    <n v="0"/>
    <n v="0"/>
    <n v="0"/>
    <n v="0"/>
    <n v="1"/>
    <n v="0"/>
    <n v="0"/>
    <n v="0"/>
    <n v="0"/>
    <n v="0"/>
    <n v="0"/>
    <n v="0"/>
    <n v="71"/>
    <n v="9207.0041308935142"/>
    <n v="-2119.8314481311691"/>
    <n v="0.29910819772842462"/>
    <n v="7513.6074362247446"/>
    <n v="-426.43475346239939"/>
    <n v="6.0169939770141068E-2"/>
    <n v="7278.5077583435796"/>
    <n v="-191.33507558123438"/>
    <n v="2.6997377395164345E-2"/>
    <n v="7562.4840474317234"/>
    <n v="-475.31136466937824"/>
    <n v="6.7066429159465271E-2"/>
  </r>
  <r>
    <x v="228"/>
    <x v="1"/>
    <x v="71"/>
    <n v="6541.2036372516613"/>
    <x v="1"/>
    <n v="7173.4930751260081"/>
    <n v="6334.5226771951075"/>
    <n v="8.7537697429859893"/>
    <n v="8.7858764699107414"/>
    <n v="421.52629191623134"/>
    <n v="418.36190438777663"/>
    <n v="419.43952809486393"/>
    <n v="6.0389193631798754"/>
    <n v="6.0438821525220039"/>
    <n v="210.76314595811567"/>
    <n v="209.87750366904692"/>
    <n v="210.13711681170543"/>
    <n v="5.3477602548453165"/>
    <n v="5.3507349719620594"/>
    <n v="7698.2257907978028"/>
    <n v="8.9487451645122444"/>
    <n v="2018"/>
    <x v="19"/>
    <s v="2018-229"/>
    <n v="20.140449361011182"/>
    <x v="0"/>
    <n v="0"/>
    <n v="1"/>
    <n v="0"/>
    <n v="0"/>
    <n v="0"/>
    <n v="0"/>
    <n v="7762.5417967067406"/>
    <n v="-64.316005908937768"/>
    <n v="8.354653092381226E-3"/>
    <n v="3564.8053289997656"/>
    <n v="4133.4204617980376"/>
    <n v="0.53693157022478966"/>
    <n v="3018.3765597700785"/>
    <n v="4679.8492310277243"/>
    <n v="0.60791270069291248"/>
    <n v="1680.6929108625327"/>
    <n v="6017.5328799352701"/>
    <n v="0.78167788831660723"/>
    <n v="938.95026511271396"/>
    <n v="6759.2755256850887"/>
    <n v="0.87803030326349962"/>
    <n v="911.34169835680018"/>
    <n v="6786.8840924410024"/>
    <n v="0.88161665776987375"/>
    <n v="6.1180305164230351"/>
    <n v="7692.1077602813793"/>
    <n v="0.99920526746257088"/>
    <n v="8.5174217632432878"/>
    <n v="7689.7083690345598"/>
    <n v="0.99889358639318893"/>
    <n v="8.3606288202676442"/>
    <n v="7689.8651619775355"/>
    <n v="0.99891395380604953"/>
    <n v="8.377918567192447"/>
    <n v="7689.8478722306099"/>
    <n v="0.99891170786686878"/>
    <n v="8.2483106096506429"/>
    <n v="7689.9774801881522"/>
    <n v="0.99892854394846275"/>
    <n v="8.500605795937652"/>
    <n v="7689.7251850018647"/>
    <n v="0.998895770788368"/>
    <n v="8.809230693872566"/>
    <n v="6.1761131248241687"/>
    <n v="5.5373912767711246"/>
    <x v="4"/>
    <n v="0"/>
    <n v="0"/>
    <n v="0"/>
    <n v="0"/>
    <n v="1"/>
    <n v="0"/>
    <n v="0"/>
    <n v="0"/>
    <n v="0"/>
    <n v="0"/>
    <n v="0"/>
    <n v="0"/>
    <n v="72"/>
    <n v="9268.6404793827405"/>
    <n v="-1570.4146885849377"/>
    <n v="0.20399696387993166"/>
    <n v="7545.9028376052665"/>
    <n v="152.32295319253626"/>
    <n v="1.9786760915043299E-2"/>
    <n v="7315.282696116461"/>
    <n v="382.94309468134179"/>
    <n v="4.9744331367767743E-2"/>
    <n v="7618.2675287028869"/>
    <n v="79.958262094915881"/>
    <n v="1.0386583125490456E-2"/>
  </r>
  <r>
    <x v="229"/>
    <x v="1"/>
    <x v="72"/>
    <n v="6606.6156736241792"/>
    <x v="1"/>
    <n v="7245.2280058772694"/>
    <n v="6416.1505761238286"/>
    <n v="8.7665736181181924"/>
    <n v="8.7958268007639102"/>
    <n v="425.74155483539369"/>
    <n v="422.05172961158519"/>
    <n v="423.63392337581251"/>
    <n v="6.0488696940330433"/>
    <n v="6.0538324833751727"/>
    <n v="212.87077741769684"/>
    <n v="211.97279529310185"/>
    <n v="212.23848797982248"/>
    <n v="5.3577105856984844"/>
    <n v="5.3606853028152273"/>
    <n v="7556.0470686080462"/>
    <n v="8.9301034579042806"/>
    <n v="2018"/>
    <x v="20"/>
    <s v="2018-230"/>
    <n v="20.173153897849719"/>
    <x v="0"/>
    <n v="0"/>
    <n v="1"/>
    <n v="0"/>
    <n v="0"/>
    <n v="0"/>
    <n v="0"/>
    <n v="7826.869889219246"/>
    <n v="-270.82282061119986"/>
    <n v="3.584186521764085E-2"/>
    <n v="3583.3105642497885"/>
    <n v="3972.7365043582577"/>
    <n v="0.5257691579057493"/>
    <n v="3030.5530235505307"/>
    <n v="4525.4940450575159"/>
    <n v="0.59892348525181827"/>
    <n v="1695.1215400276999"/>
    <n v="5860.9255285803465"/>
    <n v="0.77566027254248293"/>
    <n v="946.37585248057064"/>
    <n v="6609.6712161274754"/>
    <n v="0.87475252021492378"/>
    <n v="920.51465335223281"/>
    <n v="6635.5324152558132"/>
    <n v="0.87817510333193205"/>
    <n v="6.1191318637130356"/>
    <n v="7549.9279367443332"/>
    <n v="0.99919016758257961"/>
    <n v="8.5181316292470637"/>
    <n v="7547.5289369787988"/>
    <n v="0.99887267356173093"/>
    <n v="8.3637792685989769"/>
    <n v="7547.6832893394476"/>
    <n v="0.99889310122175567"/>
    <n v="8.3797296504686649"/>
    <n v="7547.6673389575772"/>
    <n v="0.99889099027912587"/>
    <n v="8.2489546800717992"/>
    <n v="7547.7981139279746"/>
    <n v="0.99890829760519328"/>
    <n v="8.5037531456767894"/>
    <n v="7547.5433154623697"/>
    <n v="0.99887457647253075"/>
    <n v="8.8213479545588509"/>
    <n v="6.1837531340411385"/>
    <n v="5.5456298892127505"/>
    <x v="4"/>
    <n v="0"/>
    <n v="0"/>
    <n v="0"/>
    <n v="0"/>
    <n v="1"/>
    <n v="0"/>
    <n v="0"/>
    <n v="0"/>
    <n v="0"/>
    <n v="0"/>
    <n v="0"/>
    <n v="0"/>
    <n v="73"/>
    <n v="9327.3537327949998"/>
    <n v="-1771.3066641869536"/>
    <n v="0.23442239680400229"/>
    <n v="7580.7554004963295"/>
    <n v="-24.708331888283283"/>
    <n v="3.270007672521683E-3"/>
    <n v="7352.2774128587316"/>
    <n v="203.76965574931455"/>
    <n v="2.6967758921974585E-2"/>
    <n v="7674.7237646028761"/>
    <n v="-118.67669599482997"/>
    <n v="1.5706188026260174E-2"/>
  </r>
  <r>
    <x v="230"/>
    <x v="1"/>
    <x v="73"/>
    <n v="6672.6818303604196"/>
    <x v="1"/>
    <n v="7317.6802859360405"/>
    <n v="6493.1099523948051"/>
    <n v="8.778496886354759"/>
    <n v="8.8057771316170772"/>
    <n v="429.99897038374763"/>
    <n v="426.02534999766641"/>
    <n v="427.87026260957066"/>
    <n v="6.0588200248862112"/>
    <n v="6.0637828142283405"/>
    <n v="214.99948519187382"/>
    <n v="214.09147822224219"/>
    <n v="214.36087285962071"/>
    <n v="5.3676609165516522"/>
    <n v="5.3706356336683951"/>
    <n v="7261.6646730011162"/>
    <n v="8.8903643753368424"/>
    <n v="2018"/>
    <x v="21"/>
    <s v="2018-231"/>
    <n v="20.204977827792622"/>
    <x v="0"/>
    <n v="0"/>
    <n v="1"/>
    <n v="0"/>
    <n v="0"/>
    <n v="0"/>
    <n v="0"/>
    <n v="7891.8412626568743"/>
    <n v="-630.17658965575811"/>
    <n v="8.678128473747293E-2"/>
    <n v="3602.0008518523109"/>
    <n v="3659.6638211488053"/>
    <n v="0.50397036849628196"/>
    <n v="3042.8512519687874"/>
    <n v="4218.8134210323287"/>
    <n v="0.58097056405232883"/>
    <n v="1709.6944554845184"/>
    <n v="5551.9702175165976"/>
    <n v="0.76455888112801929"/>
    <n v="953.87569572210589"/>
    <n v="6307.7889772790104"/>
    <n v="0.86864228263408838"/>
    <n v="929.77933789761983"/>
    <n v="6331.8853351034959"/>
    <n v="0.87196057932080762"/>
    <n v="6.1202332110030362"/>
    <n v="7255.5444397901128"/>
    <n v="0.99915718592270475"/>
    <n v="8.5188414952508396"/>
    <n v="7253.1458315058653"/>
    <n v="0.99882687484497545"/>
    <n v="8.3669297169303096"/>
    <n v="7253.2977432841863"/>
    <n v="0.99884779453559203"/>
    <n v="8.3815407337448811"/>
    <n v="7253.283132267371"/>
    <n v="0.99884578246019706"/>
    <n v="8.2497472886103438"/>
    <n v="7253.4149257125055"/>
    <n v="0.99886393166579512"/>
    <n v="8.5068157494402552"/>
    <n v="7253.1578572516755"/>
    <n v="0.9988285309040682"/>
    <n v="8.8326392719199429"/>
    <n v="6.1919160018131638"/>
    <n v="5.5538825578349389"/>
    <x v="4"/>
    <n v="0"/>
    <n v="0"/>
    <n v="0"/>
    <n v="0"/>
    <n v="1"/>
    <n v="0"/>
    <n v="0"/>
    <n v="0"/>
    <n v="0"/>
    <n v="0"/>
    <n v="0"/>
    <n v="0"/>
    <n v="74"/>
    <n v="9384.1289634339682"/>
    <n v="-2122.4642904328521"/>
    <n v="0.29228343444777594"/>
    <n v="7616.9893375084603"/>
    <n v="-355.3246645073441"/>
    <n v="4.8931571548386406E-2"/>
    <n v="7389.4931406484038"/>
    <n v="-127.82846764728765"/>
    <n v="1.7603190646155027E-2"/>
    <n v="7731.5856883437546"/>
    <n v="-469.92101534263838"/>
    <n v="6.4712574389424182E-2"/>
  </r>
  <r>
    <x v="231"/>
    <x v="1"/>
    <x v="74"/>
    <n v="6739.4086486640226"/>
    <x v="1"/>
    <n v="7390.8570887954002"/>
    <n v="6566.9995612755702"/>
    <n v="8.7898123193835342"/>
    <n v="8.815727462470246"/>
    <n v="434.29896008758504"/>
    <n v="430.16215504262573"/>
    <n v="432.14896523566631"/>
    <n v="6.0687703557393791"/>
    <n v="6.0737331450815084"/>
    <n v="217.14948004379252"/>
    <n v="216.23207949732739"/>
    <n v="216.50448158821689"/>
    <n v="5.3776112474048201"/>
    <n v="5.380585964521563"/>
    <n v="8328.4687536630536"/>
    <n v="9.027434895173684"/>
    <n v="2018"/>
    <x v="22"/>
    <s v="2018-232"/>
    <n v="20.236193922527733"/>
    <x v="0"/>
    <n v="0"/>
    <n v="1"/>
    <n v="0"/>
    <n v="0"/>
    <n v="0"/>
    <n v="0"/>
    <n v="7957.4623498288784"/>
    <n v="371.00640383417522"/>
    <n v="4.4546772619036119E-2"/>
    <n v="3620.878042330859"/>
    <n v="4707.5907113321946"/>
    <n v="0.56524084445435263"/>
    <n v="3055.272462671227"/>
    <n v="5273.1962909918266"/>
    <n v="0.63315315779657011"/>
    <n v="1724.4131000959051"/>
    <n v="6604.0556535671485"/>
    <n v="0.79294956238654701"/>
    <n v="961.45053739605635"/>
    <n v="7367.0182162669971"/>
    <n v="0.88455854661480382"/>
    <n v="939.13666928846044"/>
    <n v="7389.3320843745933"/>
    <n v="0.88723777478598254"/>
    <n v="6.1213345582930367"/>
    <n v="8322.3474191047608"/>
    <n v="0.99926501080338437"/>
    <n v="8.5195513612546172"/>
    <n v="8319.9492023017992"/>
    <n v="0.99897705669394421"/>
    <n v="8.3700801652616406"/>
    <n v="8320.0986734977923"/>
    <n v="0.9989950037140285"/>
    <n v="8.3833518170211008"/>
    <n v="8320.0854018460323"/>
    <n v="0.99899341018559573"/>
    <n v="8.2506424249599863"/>
    <n v="8320.2181112380931"/>
    <n v="0.99900934461435886"/>
    <n v="8.509819857650271"/>
    <n v="8319.9589338054029"/>
    <n v="0.99897822515646617"/>
    <n v="8.843361535545883"/>
    <n v="6.2003438892125198"/>
    <n v="5.5621491908013025"/>
    <x v="5"/>
    <n v="0"/>
    <n v="0"/>
    <n v="0"/>
    <n v="0"/>
    <n v="0"/>
    <n v="1"/>
    <n v="0"/>
    <n v="0"/>
    <n v="0"/>
    <n v="0"/>
    <n v="0"/>
    <n v="0"/>
    <n v="75"/>
    <n v="9957.6878539866411"/>
    <n v="-1629.2191003235876"/>
    <n v="0.19562048541120108"/>
    <n v="8053.2687383372477"/>
    <n v="275.20001532580591"/>
    <n v="3.3043290845603111E-2"/>
    <n v="7468.6673008344615"/>
    <n v="859.80145282859212"/>
    <n v="0.10323643856506413"/>
    <n v="7752.6871182855803"/>
    <n v="575.78163537747332"/>
    <n v="6.9134153276883131E-2"/>
  </r>
  <r>
    <x v="232"/>
    <x v="1"/>
    <x v="75"/>
    <n v="6806.8027351506644"/>
    <x v="1"/>
    <n v="7464.7656596833558"/>
    <n v="6638.9405134380986"/>
    <n v="8.8007076685100305"/>
    <n v="8.825677793323413"/>
    <n v="438.64194968846095"/>
    <n v="434.40205236554334"/>
    <n v="436.47045488802303"/>
    <n v="6.0787206865925478"/>
    <n v="6.0836834759346763"/>
    <n v="219.32097484423048"/>
    <n v="218.39430624015955"/>
    <n v="218.66952640409909"/>
    <n v="5.3875615782579889"/>
    <n v="5.3905362953747318"/>
    <n v="8871.8429562556812"/>
    <n v="9.0906378278203004"/>
    <n v="2018"/>
    <x v="23"/>
    <s v="2018-233"/>
    <n v="20.26698993336057"/>
    <x v="0"/>
    <n v="0"/>
    <n v="1"/>
    <n v="0"/>
    <n v="0"/>
    <n v="0"/>
    <n v="0"/>
    <n v="8023.739647872605"/>
    <n v="848.10330838307618"/>
    <n v="9.5594941498041819E-2"/>
    <n v="3639.9440047141925"/>
    <n v="5231.8989515414887"/>
    <n v="0.58971951795566802"/>
    <n v="3067.8178854806906"/>
    <n v="5804.025070774991"/>
    <n v="0.65420737262740636"/>
    <n v="1739.2789311534063"/>
    <n v="7132.5640251022751"/>
    <n v="0.80395517146445739"/>
    <n v="969.10112748674658"/>
    <n v="7902.7418287689343"/>
    <n v="0.89076664992098198"/>
    <n v="948.58757399320984"/>
    <n v="7923.2553822624714"/>
    <n v="0.8930788587365216"/>
    <n v="6.1224359055830373"/>
    <n v="8865.720520350098"/>
    <n v="0.99930990258328833"/>
    <n v="8.5202612272583913"/>
    <n v="8863.3226950284225"/>
    <n v="0.9990396289396386"/>
    <n v="8.3732306135929733"/>
    <n v="8863.4697256420877"/>
    <n v="0.99905620166465081"/>
    <n v="8.3851629002973187"/>
    <n v="8863.4577933553846"/>
    <n v="0.99905485670320793"/>
    <n v="8.2516084197963178"/>
    <n v="8863.5913478358852"/>
    <n v="0.99906991045034477"/>
    <n v="8.5127835387181214"/>
    <n v="8863.3301727169637"/>
    <n v="0.9990404717959176"/>
    <n v="8.8536917173218992"/>
    <n v="6.2089087250761796"/>
    <n v="5.5704296964880164"/>
    <x v="5"/>
    <n v="0"/>
    <n v="0"/>
    <n v="0"/>
    <n v="0"/>
    <n v="0"/>
    <n v="1"/>
    <n v="0"/>
    <n v="0"/>
    <n v="0"/>
    <n v="0"/>
    <n v="0"/>
    <n v="0"/>
    <n v="76"/>
    <n v="10015.430965498514"/>
    <n v="-1143.5880092428324"/>
    <n v="0.12890083998122057"/>
    <n v="8092.7580114789716"/>
    <n v="779.08494477670956"/>
    <n v="8.7815457128596272E-2"/>
    <n v="7506.5404141132149"/>
    <n v="1365.3025421424663"/>
    <n v="0.15389164899270102"/>
    <n v="7809.9179886424527"/>
    <n v="1061.9249676132285"/>
    <n v="0.1196960961605444"/>
  </r>
  <r>
    <x v="233"/>
    <x v="1"/>
    <x v="76"/>
    <n v="6874.8707625021707"/>
    <x v="1"/>
    <n v="7539.4133162801891"/>
    <n v="6709.7195881573207"/>
    <n v="8.8113124389520063"/>
    <n v="8.8356281241765817"/>
    <n v="443.02836918534558"/>
    <n v="438.71521077544446"/>
    <n v="440.83515943690327"/>
    <n v="6.0886710174457157"/>
    <n v="6.0936338067878451"/>
    <n v="221.51418459267279"/>
    <n v="220.5782210869188"/>
    <n v="220.85622166814011"/>
    <n v="5.3975119091111567"/>
    <n v="5.4004866262278997"/>
    <n v="7932.5391588349248"/>
    <n v="8.9787284599513022"/>
    <n v="2018"/>
    <x v="24"/>
    <s v="2018-234"/>
    <n v="20.29749536550888"/>
    <x v="0"/>
    <n v="0"/>
    <n v="1"/>
    <n v="0"/>
    <n v="0"/>
    <n v="0"/>
    <n v="0"/>
    <n v="8090.6797188967676"/>
    <n v="-158.14056006184273"/>
    <n v="1.9935679723145458E-2"/>
    <n v="3659.2006267213596"/>
    <n v="4273.3385321135647"/>
    <n v="0.5387100456168693"/>
    <n v="3080.4887625182491"/>
    <n v="4852.0503963166757"/>
    <n v="0.61166422240886997"/>
    <n v="1754.2934205214822"/>
    <n v="6178.2457383134424"/>
    <n v="0.77884843864052977"/>
    <n v="976.82822347834349"/>
    <n v="6955.7109353565811"/>
    <n v="0.8768580647483607"/>
    <n v="958.13298774500652"/>
    <n v="6974.4061710899186"/>
    <n v="0.87921484299540098"/>
    <n v="6.1235372528730379"/>
    <n v="7926.4156215820522"/>
    <n v="0.99922804827933909"/>
    <n v="8.5209710932621689"/>
    <n v="7924.0181877416626"/>
    <n v="0.99892582048160805"/>
    <n v="8.376381061924306"/>
    <n v="7924.1627777730009"/>
    <n v="0.99894404794048897"/>
    <n v="8.3869739835735366"/>
    <n v="7924.1521848513512"/>
    <n v="0.998942712564585"/>
    <n v="8.2526234285694713"/>
    <n v="7924.2865354063551"/>
    <n v="0.99895964920395275"/>
    <n v="8.5157192556918329"/>
    <n v="7924.0234395792331"/>
    <n v="0.99892648254421701"/>
    <n v="8.8637519733936703"/>
    <n v="6.2175469299141488"/>
    <n v="5.5787239834900477"/>
    <x v="5"/>
    <n v="0"/>
    <n v="0"/>
    <n v="0"/>
    <n v="0"/>
    <n v="0"/>
    <n v="1"/>
    <n v="0"/>
    <n v="0"/>
    <n v="0"/>
    <n v="0"/>
    <n v="0"/>
    <n v="0"/>
    <n v="77"/>
    <n v="10072.698683270082"/>
    <n v="-2140.1595244351574"/>
    <n v="0.26979501538943412"/>
    <n v="8132.6237758448124"/>
    <n v="-200.08461700988755"/>
    <n v="2.5223275045171609E-2"/>
    <n v="7544.6395363974689"/>
    <n v="387.89962243745595"/>
    <n v="4.8899805556639434E-2"/>
    <n v="7867.4831501677872"/>
    <n v="65.056008667137576"/>
    <n v="8.2011582123336837E-3"/>
  </r>
  <r>
    <x v="234"/>
    <x v="1"/>
    <x v="77"/>
    <n v="6943.6194701271916"/>
    <x v="1"/>
    <n v="7448.1711183520747"/>
    <n v="6779.8895527482819"/>
    <n v="8.8217160906466354"/>
    <n v="8.8455784550297487"/>
    <n v="194.6362292099106"/>
    <n v="316.6757199926775"/>
    <n v="318.83229919762812"/>
    <n v="5.7646652567076009"/>
    <n v="5.2711323251367146"/>
    <n v="309.9154190149726"/>
    <n v="283.11425963655643"/>
    <n v="283.39504868828266"/>
    <n v="5.6468418559969811"/>
    <n v="5.7362994183638873"/>
    <n v="8520.8740909573389"/>
    <n v="9.0502742073964448"/>
    <n v="2018"/>
    <x v="25"/>
    <s v="2018-235"/>
    <n v="20.233223203351219"/>
    <x v="0"/>
    <n v="0"/>
    <n v="1"/>
    <n v="0"/>
    <n v="0"/>
    <n v="0"/>
    <n v="0"/>
    <n v="8158.2891906311716"/>
    <n v="362.58490032616737"/>
    <n v="4.2552547597312307E-2"/>
    <n v="2568.7455180717143"/>
    <n v="5952.1285728856246"/>
    <n v="0.69853497532632713"/>
    <n v="3591.2110826834237"/>
    <n v="4929.6630082739157"/>
    <n v="0.57853959061611449"/>
    <n v="1769.4580547832384"/>
    <n v="6751.4160361741006"/>
    <n v="0.79233843430909845"/>
    <n v="539.26179589165986"/>
    <n v="7981.6122950656791"/>
    <n v="0.93671285479221622"/>
    <n v="1342.8779303250494"/>
    <n v="7177.9961606322895"/>
    <n v="0.84240138793387875"/>
    <n v="6.1246386001630384"/>
    <n v="8514.7494523571768"/>
    <n v="0.99928121944594139"/>
    <n v="8.4978562161822317"/>
    <n v="8512.3762347411575"/>
    <n v="0.99900270135135549"/>
    <n v="8.4827052501585083"/>
    <n v="8512.3913857071802"/>
    <n v="0.99900447945133219"/>
    <n v="8.5604544298405578"/>
    <n v="8512.3136365274986"/>
    <n v="0.99899535489687319"/>
    <n v="8.4112689331992652"/>
    <n v="8512.4628220241393"/>
    <n v="0.99901286313547033"/>
    <n v="8.5095339678891229"/>
    <n v="8512.3645569894506"/>
    <n v="0.99900133086382314"/>
    <n v="8.8736267355612242"/>
    <n v="5.9386756249912951"/>
    <n v="5.7907928906541395"/>
    <x v="5"/>
    <n v="0"/>
    <n v="0"/>
    <n v="0"/>
    <n v="0"/>
    <n v="0"/>
    <n v="1"/>
    <n v="0"/>
    <n v="0"/>
    <n v="0"/>
    <n v="0"/>
    <n v="0"/>
    <n v="0"/>
    <n v="78"/>
    <n v="10129.733911248382"/>
    <n v="-1608.8598202910434"/>
    <n v="0.18881394128313947"/>
    <n v="7483.4086461111856"/>
    <n v="1037.4654448461533"/>
    <n v="0.1217557534322857"/>
    <n v="8104.7505236395964"/>
    <n v="416.12356731774253"/>
    <n v="4.8835784084563343E-2"/>
    <n v="8065.025569919685"/>
    <n v="455.84852103765388"/>
    <n v="5.3497859042585416E-2"/>
  </r>
  <r>
    <x v="235"/>
    <x v="1"/>
    <x v="78"/>
    <n v="7013.0556648284655"/>
    <x v="1"/>
    <n v="10308.792446480202"/>
    <n v="6849.8393863723368"/>
    <n v="8.8319804837364657"/>
    <n v="8.8555287858829175"/>
    <n v="196.58259150200973"/>
    <n v="256.62915574734359"/>
    <n v="195.60941035596016"/>
    <n v="5.2761198666477531"/>
    <n v="5.2810826559898825"/>
    <n v="3099.1541901497258"/>
    <n v="2254.3422109957746"/>
    <n v="2262.3825588092996"/>
    <n v="7.7241737665182324"/>
    <n v="8.0388845113579332"/>
    <n v="14866.398850380318"/>
    <n v="9.6068588346293726"/>
    <n v="2018"/>
    <x v="26"/>
    <s v="2018-236"/>
    <n v="21.832274116902454"/>
    <x v="0"/>
    <n v="0"/>
    <n v="1"/>
    <n v="0"/>
    <n v="0"/>
    <n v="0"/>
    <n v="0"/>
    <n v="8226.5747570829226"/>
    <n v="6639.8240932973949"/>
    <n v="0.4466329849025632"/>
    <n v="2577.2901552124567"/>
    <n v="12289.108695167861"/>
    <n v="0.82663655259413926"/>
    <n v="19705.539191310552"/>
    <n v="-4839.1403409302347"/>
    <n v="0.32550857740551192"/>
    <n v="1784.7743353876131"/>
    <n v="13081.624514992705"/>
    <n v="0.87994575193696267"/>
    <n v="542.69049856730612"/>
    <n v="14323.708351813011"/>
    <n v="0.96349549719275673"/>
    <n v="13482.363513928642"/>
    <n v="1384.0353364516759"/>
    <n v="9.3098224417426351E-2"/>
    <n v="6.125739947453039"/>
    <n v="14860.273110432865"/>
    <n v="0.99958794728911127"/>
    <n v="8.4630029264954132"/>
    <n v="14857.935847453822"/>
    <n v="0.99943072945831268"/>
    <n v="9.211743859127365"/>
    <n v="14857.187106521191"/>
    <n v="0.99938036481115322"/>
    <n v="9.4825298521509733"/>
    <n v="14856.916320528166"/>
    <n v="0.99936215017856123"/>
    <n v="9.3983133306040934"/>
    <n v="14857.000537049713"/>
    <n v="0.99936781506905659"/>
    <n v="8.6634200327026711"/>
    <n v="14857.735430347615"/>
    <n v="0.99941724824418521"/>
    <n v="8.8833744132234891"/>
    <n v="5.7663989060660752"/>
    <n v="7.7433824103866371"/>
    <x v="6"/>
    <n v="0"/>
    <n v="0"/>
    <n v="0"/>
    <n v="0"/>
    <n v="0"/>
    <n v="0"/>
    <n v="1"/>
    <n v="0"/>
    <n v="0"/>
    <n v="0"/>
    <n v="0"/>
    <n v="0"/>
    <n v="79"/>
    <n v="11575.24365784934"/>
    <n v="3291.1551925309777"/>
    <n v="0.22138214006324619"/>
    <n v="8350.6323440787091"/>
    <n v="6515.7665063016084"/>
    <n v="0.43828815383457304"/>
    <n v="15219.908598906997"/>
    <n v="-353.50974852667969"/>
    <n v="2.3779111006270094E-2"/>
    <n v="13867.598240365614"/>
    <n v="998.80061001470312"/>
    <n v="6.718510784399892E-2"/>
  </r>
  <r>
    <x v="236"/>
    <x v="1"/>
    <x v="79"/>
    <n v="7083.1862214767489"/>
    <x v="1"/>
    <n v="10380.888829043504"/>
    <n v="6919.8434369036604"/>
    <n v="8.8421484236308672"/>
    <n v="8.8654791167360862"/>
    <n v="198.54841741702981"/>
    <n v="227.58878658218669"/>
    <n v="197.56550445951979"/>
    <n v="5.2860701975009219"/>
    <n v="5.2910329868430503"/>
    <n v="3099.1541901497258"/>
    <n v="2845.71059640354"/>
    <n v="3099.1541901497258"/>
    <n v="8.0388845113579332"/>
    <n v="8.0388845113579332"/>
    <n v="16663.995069620287"/>
    <n v="9.7210056870706421"/>
    <n v="2018"/>
    <x v="27"/>
    <s v="2018-237"/>
    <n v="22.167103132489721"/>
    <x v="0"/>
    <n v="0"/>
    <n v="1"/>
    <n v="0"/>
    <n v="0"/>
    <n v="0"/>
    <n v="0"/>
    <n v="8295.5431791991869"/>
    <n v="8368.4518904211"/>
    <n v="0.50218761200172313"/>
    <n v="2585.920238724606"/>
    <n v="14078.074830895681"/>
    <n v="0.84481991095647091"/>
    <n v="19705.539191310552"/>
    <n v="-3041.5441216902655"/>
    <n v="0.18252190480032177"/>
    <n v="1800.2437787980307"/>
    <n v="14863.751290822256"/>
    <n v="0.8919680562028004"/>
    <n v="546.15348826970853"/>
    <n v="16117.841581350578"/>
    <n v="0.9672255370943198"/>
    <n v="13482.363513928642"/>
    <n v="3181.6315556916452"/>
    <n v="0.19092849838223958"/>
    <n v="6.1268412947430404"/>
    <n v="16657.868228325544"/>
    <n v="0.9996323305864443"/>
    <n v="8.4637127924991873"/>
    <n v="16655.531356827789"/>
    <n v="0.99949209581753129"/>
    <n v="9.211743859127365"/>
    <n v="16654.78332576116"/>
    <n v="0.9994472067580048"/>
    <n v="9.6026789505083023"/>
    <n v="16654.392390669778"/>
    <n v="0.99942374689200342"/>
    <n v="9.5331938903734645"/>
    <n v="16654.461875729914"/>
    <n v="0.99942791666400854"/>
    <n v="8.6956425961979704"/>
    <n v="16655.299427024089"/>
    <n v="0.99947817779830894"/>
    <n v="8.8930354364846007"/>
    <n v="5.6710703975236143"/>
    <n v="8.0529430762724505"/>
    <x v="6"/>
    <n v="0"/>
    <n v="0"/>
    <n v="0"/>
    <n v="0"/>
    <n v="0"/>
    <n v="0"/>
    <n v="1"/>
    <n v="0"/>
    <n v="0"/>
    <n v="0"/>
    <n v="0"/>
    <n v="0"/>
    <n v="80"/>
    <n v="11640.045426601739"/>
    <n v="5023.9496430185482"/>
    <n v="0.3014853054162015"/>
    <n v="8128.6103355001005"/>
    <n v="8535.3847341201872"/>
    <n v="0.51220518839931928"/>
    <n v="16878.77791335998"/>
    <n v="-214.78284373969291"/>
    <n v="1.2889036683121573E-2"/>
    <n v="14972.600870194779"/>
    <n v="1691.3941994255074"/>
    <n v="0.10149992197903646"/>
  </r>
  <r>
    <x v="237"/>
    <x v="1"/>
    <x v="80"/>
    <n v="7154.0180836915169"/>
    <x v="1"/>
    <n v="10453.706175432442"/>
    <n v="6990.0958309400166"/>
    <n v="8.8522495448534801"/>
    <n v="8.8754294475892532"/>
    <n v="200.53390159120013"/>
    <n v="214.0613440866934"/>
    <n v="199.54115950411497"/>
    <n v="5.2960205283540898"/>
    <n v="5.3009833176962191"/>
    <n v="3099.1541901497258"/>
    <n v="3023.1211120258699"/>
    <n v="3099.1541901497258"/>
    <n v="8.0388845113579332"/>
    <n v="8.0388845113579332"/>
    <n v="14211.12812698975"/>
    <n v="9.5617806075944056"/>
    <n v="2018"/>
    <x v="28"/>
    <s v="2018-238"/>
    <n v="22.187154584565505"/>
    <x v="0"/>
    <n v="0"/>
    <n v="1"/>
    <n v="0"/>
    <n v="0"/>
    <n v="0"/>
    <n v="0"/>
    <n v="8365.2012855366156"/>
    <n v="5845.9268414531343"/>
    <n v="0.4113626159172093"/>
    <n v="2594.6366230718768"/>
    <n v="11616.491503917874"/>
    <n v="0.81742219196911281"/>
    <n v="19705.539191310552"/>
    <n v="-5494.4110643208023"/>
    <n v="0.38662736801913894"/>
    <n v="1815.8679166425529"/>
    <n v="12395.260210347196"/>
    <n v="0.87222211351441825"/>
    <n v="549.65110786913533"/>
    <n v="13661.477019120615"/>
    <n v="0.96132248594499414"/>
    <n v="13482.363513928642"/>
    <n v="728.76461306110832"/>
    <n v="5.1281263988960865E-2"/>
    <n v="6.127942642033041"/>
    <n v="14205.000184347717"/>
    <n v="0.99956879266816301"/>
    <n v="8.4644226585029649"/>
    <n v="14202.663704331248"/>
    <n v="0.99940438066683623"/>
    <n v="9.211743859127365"/>
    <n v="14201.916383130623"/>
    <n v="0.9993517936242069"/>
    <n v="9.6006263351264138"/>
    <n v="14201.527500654624"/>
    <n v="0.99932442897922413"/>
    <n v="9.529925591133507"/>
    <n v="14201.598201398616"/>
    <n v="0.99932940400607362"/>
    <n v="8.6975722652457712"/>
    <n v="14202.430554724504"/>
    <n v="0.99938797453745232"/>
    <n v="8.9026377994036974"/>
    <n v="5.6233592041987981"/>
    <n v="8.0529430762724505"/>
    <x v="6"/>
    <n v="0"/>
    <n v="0"/>
    <n v="0"/>
    <n v="0"/>
    <n v="0"/>
    <n v="0"/>
    <n v="1"/>
    <n v="0"/>
    <n v="0"/>
    <n v="0"/>
    <n v="0"/>
    <n v="0"/>
    <n v="81"/>
    <n v="11705.005366597534"/>
    <n v="2506.1227603922162"/>
    <n v="0.17634931850572735"/>
    <n v="8028.8020871580702"/>
    <n v="6182.3260398316797"/>
    <n v="0.43503414961759557"/>
    <n v="16918.554005559421"/>
    <n v="-2707.4258785696711"/>
    <n v="0.19051449359799469"/>
    <n v="14933.197931336283"/>
    <n v="-722.06980434653269"/>
    <n v="5.0810167770930087E-2"/>
  </r>
  <r>
    <x v="238"/>
    <x v="1"/>
    <x v="81"/>
    <n v="7225.5582645284312"/>
    <x v="1"/>
    <n v="10527.251695285269"/>
    <n v="7060.7345610165412"/>
    <n v="8.8623043705446989"/>
    <n v="8.885379778442422"/>
    <n v="202.53924060711211"/>
    <n v="208.30029234690275"/>
    <n v="201.53657109915611"/>
    <n v="5.3059708592072576"/>
    <n v="5.310933648549387"/>
    <n v="3099.1541901497258"/>
    <n v="3076.3442667125687"/>
    <n v="3099.1541901497258"/>
    <n v="8.0388845113579332"/>
    <n v="8.0388845113579332"/>
    <n v="16381.121396438079"/>
    <n v="9.7038848163846971"/>
    <n v="2018"/>
    <x v="29"/>
    <s v="2018-239"/>
    <n v="22.207159741109891"/>
    <x v="0"/>
    <n v="0"/>
    <n v="1"/>
    <n v="0"/>
    <n v="0"/>
    <n v="0"/>
    <n v="0"/>
    <n v="8435.5559729374181"/>
    <n v="7945.5654235006605"/>
    <n v="0.48504404742573665"/>
    <n v="2603.4401712626204"/>
    <n v="13777.681225175458"/>
    <n v="0.8410706991141208"/>
    <n v="19705.539191310552"/>
    <n v="-3324.4177948724737"/>
    <n v="0.20294201565439451"/>
    <n v="1831.6482958655199"/>
    <n v="14549.473100572559"/>
    <n v="0.88818541468938783"/>
    <n v="553.18370366455611"/>
    <n v="15827.937692773523"/>
    <n v="0.96623041302991375"/>
    <n v="13482.363513928642"/>
    <n v="2898.757882509437"/>
    <n v="0.176957230970753"/>
    <n v="6.1290439893230415"/>
    <n v="16374.992352448755"/>
    <n v="0.99962584710527469"/>
    <n v="8.4651325245067426"/>
    <n v="16372.656263913572"/>
    <n v="0.99948323852075549"/>
    <n v="9.211743859127365"/>
    <n v="16371.909652578952"/>
    <n v="0.9994376609734954"/>
    <n v="9.5985737197445218"/>
    <n v="16371.522822718334"/>
    <n v="0.9994140466035597"/>
    <n v="9.5266651008842729"/>
    <n v="16371.594731337194"/>
    <n v="0.99941843632860472"/>
    <n v="8.6994974790025736"/>
    <n v="16372.421898959075"/>
    <n v="0.99946893150545268"/>
    <n v="8.912200887559127"/>
    <n v="5.602327871413773"/>
    <n v="8.0529430762724505"/>
    <x v="6"/>
    <n v="0"/>
    <n v="0"/>
    <n v="0"/>
    <n v="0"/>
    <n v="0"/>
    <n v="0"/>
    <n v="1"/>
    <n v="0"/>
    <n v="0"/>
    <n v="0"/>
    <n v="0"/>
    <n v="0"/>
    <n v="82"/>
    <n v="11770.19007641276"/>
    <n v="4610.9313200253182"/>
    <n v="0.28147836820426236"/>
    <n v="7995.3243789327826"/>
    <n v="8385.797017505296"/>
    <n v="0.51191837326403733"/>
    <n v="16958.423833070698"/>
    <n v="-577.30243663261899"/>
    <n v="3.5241936291257082E-2"/>
    <n v="14947.810308547305"/>
    <n v="1433.3110878907737"/>
    <n v="8.7497739208649894E-2"/>
  </r>
  <r>
    <x v="239"/>
    <x v="1"/>
    <x v="82"/>
    <n v="7297.8138471737157"/>
    <x v="1"/>
    <n v="10601.532670336625"/>
    <n v="7131.8583468636934"/>
    <n v="8.8723271171570275"/>
    <n v="8.8953301092955908"/>
    <n v="204.56463301318323"/>
    <n v="206.43246268004299"/>
    <n v="203.55193681014765"/>
    <n v="5.3159211900604255"/>
    <n v="5.3208839794025549"/>
    <n v="3099.1541901497258"/>
    <n v="3092.3112131185785"/>
    <n v="3099.1541901497258"/>
    <n v="8.0388845113579332"/>
    <n v="8.0388845113579332"/>
    <n v="13743.795777672283"/>
    <n v="9.5283427850967808"/>
    <n v="2018"/>
    <x v="30"/>
    <s v="2018-240"/>
    <n v="22.227132818575384"/>
    <x v="0"/>
    <n v="0"/>
    <n v="1"/>
    <n v="0"/>
    <n v="0"/>
    <n v="0"/>
    <n v="0"/>
    <n v="8506.6142072122293"/>
    <n v="5237.181570460054"/>
    <n v="0.38105787187031737"/>
    <n v="2612.3317549352714"/>
    <n v="11131.464022737011"/>
    <n v="0.80992647175540977"/>
    <n v="19705.539191310552"/>
    <n v="-5961.743413638269"/>
    <n v="0.43377706639991848"/>
    <n v="1847.5864788807169"/>
    <n v="11896.209298791566"/>
    <n v="0.86556941701052881"/>
    <n v="556.75162541793111"/>
    <n v="13187.044152254352"/>
    <n v="0.95949069424311351"/>
    <n v="13482.363513928642"/>
    <n v="261.43226374364167"/>
    <n v="1.9021838506095665E-2"/>
    <n v="6.1301453366130421"/>
    <n v="13737.665632335671"/>
    <n v="0.99955396999229496"/>
    <n v="8.4658423905105167"/>
    <n v="13735.329935281772"/>
    <n v="0.99938402443346364"/>
    <n v="9.211743859127365"/>
    <n v="13734.584033813157"/>
    <n v="0.99932975256558365"/>
    <n v="9.5965211043626333"/>
    <n v="13734.199256567921"/>
    <n v="0.99930175613348737"/>
    <n v="9.5234100216373925"/>
    <n v="13734.272367650647"/>
    <n v="0.99930707570341604"/>
    <n v="8.7014196056011279"/>
    <n v="13735.094358066683"/>
    <n v="0.9993668838109675"/>
    <n v="8.9217381244045288"/>
    <n v="5.5954130996952909"/>
    <n v="8.0529430762724505"/>
    <x v="6"/>
    <n v="0"/>
    <n v="0"/>
    <n v="0"/>
    <n v="0"/>
    <n v="0"/>
    <n v="0"/>
    <n v="1"/>
    <n v="0"/>
    <n v="0"/>
    <n v="0"/>
    <n v="0"/>
    <n v="0"/>
    <n v="83"/>
    <n v="11835.646621218752"/>
    <n v="1908.1491564535318"/>
    <n v="0.13883712966351319"/>
    <n v="7996.5053432430104"/>
    <n v="5747.2904344292729"/>
    <n v="0.41817344548775465"/>
    <n v="16998.387616787968"/>
    <n v="-3254.5918391156847"/>
    <n v="0.23680443829083864"/>
    <n v="14991.061975769155"/>
    <n v="-1247.2661980968714"/>
    <n v="9.0751217369159323E-2"/>
  </r>
  <r>
    <x v="240"/>
    <x v="1"/>
    <x v="83"/>
    <n v="7370.7919856454537"/>
    <x v="1"/>
    <n v="10676.556455138494"/>
    <n v="7203.5384384982208"/>
    <n v="8.8823276340736683"/>
    <n v="8.9052804401487577"/>
    <n v="206.61027934331506"/>
    <n v="206.52137101167904"/>
    <n v="205.58745617824914"/>
    <n v="5.3258715209135943"/>
    <n v="5.3308343102557227"/>
    <n v="3099.1541901497258"/>
    <n v="3097.1012970403813"/>
    <n v="3099.1541901497258"/>
    <n v="8.0388845113579332"/>
    <n v="8.0388845113579332"/>
    <n v="14349.393761304829"/>
    <n v="9.5714629736963879"/>
    <n v="2018"/>
    <x v="31"/>
    <s v="2018-241"/>
    <n v="22.247083666345198"/>
    <x v="0"/>
    <n v="0"/>
    <n v="1"/>
    <n v="0"/>
    <n v="0"/>
    <n v="0"/>
    <n v="0"/>
    <n v="8578.3830238297887"/>
    <n v="5771.0107374750405"/>
    <n v="0.40217801765517003"/>
    <n v="2621.3122544446492"/>
    <n v="11728.081506860181"/>
    <n v="0.81732243897903278"/>
    <n v="19705.539191310552"/>
    <n v="-5356.145430005723"/>
    <n v="0.37326632184624603"/>
    <n v="1863.6840437260662"/>
    <n v="12485.709717578764"/>
    <n v="0.87012106053206562"/>
    <n v="560.35522638883992"/>
    <n v="13789.03853491599"/>
    <n v="0.96094920554066077"/>
    <n v="13482.363513928642"/>
    <n v="867.03024737618762"/>
    <n v="6.0422778954903125E-2"/>
    <n v="6.1312466839030426"/>
    <n v="14343.262514620927"/>
    <n v="0.99957271737148667"/>
    <n v="8.4665522565142943"/>
    <n v="14340.927209048315"/>
    <n v="0.99940997143173083"/>
    <n v="9.211743859127365"/>
    <n v="14340.182017445703"/>
    <n v="0.99935803950937863"/>
    <n v="9.5944684889807412"/>
    <n v="14339.799292815849"/>
    <n v="0.9993313676766713"/>
    <n v="9.5201586920285894"/>
    <n v="14339.873602612801"/>
    <n v="0.99933654627851243"/>
    <n v="8.7033395929054542"/>
    <n v="14340.690421711925"/>
    <n v="0.99939346987491728"/>
    <n v="8.9312588026041819"/>
    <n v="5.5957433275609363"/>
    <n v="8.0529430762724505"/>
    <x v="7"/>
    <n v="0"/>
    <n v="0"/>
    <n v="0"/>
    <n v="0"/>
    <n v="0"/>
    <n v="0"/>
    <n v="0"/>
    <n v="1"/>
    <n v="0"/>
    <n v="0"/>
    <n v="0"/>
    <n v="0"/>
    <n v="84"/>
    <n v="12247.457128256163"/>
    <n v="2101.9366330486664"/>
    <n v="0.14648260881353997"/>
    <n v="8477.4390199348563"/>
    <n v="5871.9547413699729"/>
    <n v="0.40921274020680443"/>
    <n v="16874.928258559521"/>
    <n v="-2525.5344972546918"/>
    <n v="0.17600287087146169"/>
    <n v="15016.629420584084"/>
    <n v="-667.23565927925483"/>
    <n v="4.6499222920382201E-2"/>
  </r>
  <r>
    <x v="241"/>
    <x v="1"/>
    <x v="84"/>
    <n v="7444.499905501908"/>
    <x v="1"/>
    <n v="10752.330477788382"/>
    <n v="7275.8268785993259"/>
    <n v="8.89231274586942"/>
    <n v="8.9152307710019265"/>
    <n v="208.67638213674823"/>
    <n v="207.59887657421365"/>
    <n v="207.64333074003164"/>
    <n v="5.3358218517667622"/>
    <n v="5.3407846411088915"/>
    <n v="3099.1541901497258"/>
    <n v="3098.5383222169221"/>
    <n v="3099.1541901497258"/>
    <n v="8.0388845113579332"/>
    <n v="8.0388845113579332"/>
    <n v="13927.090784949209"/>
    <n v="9.5415911996610703"/>
    <n v="2018"/>
    <x v="32"/>
    <s v="2018-242"/>
    <n v="22.267019108994113"/>
    <x v="0"/>
    <n v="0"/>
    <n v="1"/>
    <n v="0"/>
    <n v="0"/>
    <n v="0"/>
    <n v="0"/>
    <n v="8650.8695286135244"/>
    <n v="5276.2212563356843"/>
    <n v="0.37884590097148035"/>
    <n v="2630.3825589491207"/>
    <n v="11296.708226000088"/>
    <n v="0.81113194423980239"/>
    <n v="19705.539191310552"/>
    <n v="-5778.4484063613436"/>
    <n v="0.41490706821599982"/>
    <n v="1879.9425842198684"/>
    <n v="12047.14820072934"/>
    <n v="0.86501541396919068"/>
    <n v="563.99486336945779"/>
    <n v="13363.09592157975"/>
    <n v="0.95950375623465034"/>
    <n v="13482.363513928642"/>
    <n v="444.72727102056706"/>
    <n v="3.1932531918380032E-2"/>
    <n v="6.1323480311930432"/>
    <n v="13920.958436918016"/>
    <n v="0.99955968205234791"/>
    <n v="8.4672621225180702"/>
    <n v="13918.623522826691"/>
    <n v="0.9993920293725902"/>
    <n v="9.211743859127365"/>
    <n v="13917.879041090082"/>
    <n v="0.99933857371928081"/>
    <n v="9.5924158735988527"/>
    <n v="13917.498369075609"/>
    <n v="0.99931124051521469"/>
    <n v="9.5169099609091532"/>
    <n v="13917.5738749883"/>
    <n v="0.99931666202885727"/>
    <n v="8.7052580976844851"/>
    <n v="13918.385526851524"/>
    <n v="0.99937494066549115"/>
    <n v="8.9407693521526141"/>
    <n v="5.599736808442251"/>
    <n v="8.0529430762724505"/>
    <x v="7"/>
    <n v="0"/>
    <n v="0"/>
    <n v="0"/>
    <n v="0"/>
    <n v="0"/>
    <n v="0"/>
    <n v="0"/>
    <n v="1"/>
    <n v="0"/>
    <n v="0"/>
    <n v="0"/>
    <n v="0"/>
    <n v="85"/>
    <n v="12315.469916814847"/>
    <n v="1611.6208681343614"/>
    <n v="0.11571841478020774"/>
    <n v="8507.0821017958006"/>
    <n v="5420.0086831534081"/>
    <n v="0.38917019834542382"/>
    <n v="16914.695278761861"/>
    <n v="-2987.6044938126524"/>
    <n v="0.21451748537758583"/>
    <n v="15082.329677102036"/>
    <n v="-1155.2388921528272"/>
    <n v="8.2949045855382514E-2"/>
  </r>
  <r>
    <x v="242"/>
    <x v="1"/>
    <x v="85"/>
    <n v="7518.9449045569263"/>
    <x v="1"/>
    <n v="10828.862240664766"/>
    <n v="7348.7622863866054"/>
    <n v="8.9022871816166287"/>
    <n v="8.9251811018550935"/>
    <n v="210.76314595811567"/>
    <n v="209.18101126616466"/>
    <n v="209.71976404743197"/>
    <n v="5.34577218261993"/>
    <n v="5.3507349719620594"/>
    <n v="3099.1541901497258"/>
    <n v="3098.9694297698843"/>
    <n v="3099.1541901497258"/>
    <n v="8.0388845113579332"/>
    <n v="8.0388845113579332"/>
    <n v="14538.123891313524"/>
    <n v="9.5845297119035457"/>
    <n v="2018"/>
    <x v="33"/>
    <s v="2018-243"/>
    <n v="22.286943875594492"/>
    <x v="0"/>
    <n v="0"/>
    <n v="1"/>
    <n v="0"/>
    <n v="0"/>
    <n v="0"/>
    <n v="0"/>
    <n v="8724.080898445096"/>
    <n v="5814.042992868428"/>
    <n v="0.39991700692152565"/>
    <n v="2639.5435664986367"/>
    <n v="11898.580324814888"/>
    <n v="0.81843987668341756"/>
    <n v="19705.539191310552"/>
    <n v="-5167.4152999970283"/>
    <n v="0.35543893686891331"/>
    <n v="1896.3637101186089"/>
    <n v="12641.760181194915"/>
    <n v="0.86955925508024601"/>
    <n v="567.67089671988185"/>
    <n v="13970.452994593643"/>
    <n v="0.96095294682011467"/>
    <n v="13482.363513928642"/>
    <n v="1055.7603773848823"/>
    <n v="7.2620125215447862E-2"/>
    <n v="6.1334493784830437"/>
    <n v="14531.990441935041"/>
    <n v="0.9995781127314407"/>
    <n v="8.4679719885218461"/>
    <n v="14529.655919325001"/>
    <n v="0.99941753337281836"/>
    <n v="9.211743859127365"/>
    <n v="14528.912147454397"/>
    <n v="0.99936637327292066"/>
    <n v="9.5903632582169607"/>
    <n v="14528.533528055306"/>
    <n v="0.99934033006391232"/>
    <n v="9.5136630305934133"/>
    <n v="14528.610228282931"/>
    <n v="0.99934560586347199"/>
    <n v="8.7071755750446336"/>
    <n v="14529.41671573848"/>
    <n v="0.99940107983394977"/>
    <n v="8.9502742188733837"/>
    <n v="5.6055718101421936"/>
    <n v="8.0529430762724505"/>
    <x v="7"/>
    <n v="0"/>
    <n v="0"/>
    <n v="0"/>
    <n v="0"/>
    <n v="0"/>
    <n v="0"/>
    <n v="0"/>
    <n v="1"/>
    <n v="0"/>
    <n v="0"/>
    <n v="0"/>
    <n v="0"/>
    <n v="86"/>
    <n v="12383.83942388144"/>
    <n v="2154.2844674320841"/>
    <n v="0.14818173813467508"/>
    <n v="8541.6479251691344"/>
    <n v="5996.4759661443895"/>
    <n v="0.41246559810425487"/>
    <n v="16954.556012897174"/>
    <n v="-2416.4321215836499"/>
    <n v="0.16621347703794567"/>
    <n v="15152.091554810633"/>
    <n v="-613.96766349710924"/>
    <n v="4.2231560831858965E-2"/>
  </r>
  <r>
    <x v="243"/>
    <x v="1"/>
    <x v="86"/>
    <n v="7594.134353602497"/>
    <x v="1"/>
    <n v="8276.5269908278769"/>
    <n v="7422.3739065513728"/>
    <n v="8.9122542184911069"/>
    <n v="8.9351314327082623"/>
    <n v="212.87077741769684"/>
    <n v="211.02589434193075"/>
    <n v="211.81696168790626"/>
    <n v="5.3557225134730979"/>
    <n v="5.3606853028152273"/>
    <n v="469.52185980768354"/>
    <n v="1258.3561307963437"/>
    <n v="1258.4115589102962"/>
    <n v="7.137605537104216"/>
    <n v="6.1517148573252198"/>
    <n v="13599.151700308101"/>
    <n v="9.517762694801398"/>
    <n v="2018"/>
    <x v="34"/>
    <s v="2018-244"/>
    <n v="21.405582269068418"/>
    <x v="0"/>
    <n v="0"/>
    <n v="1"/>
    <n v="0"/>
    <n v="0"/>
    <n v="0"/>
    <n v="0"/>
    <n v="8798.0243819749849"/>
    <n v="4801.1273183331159"/>
    <n v="0.35304608876628252"/>
    <n v="2648.7961841236483"/>
    <n v="10950.355516184452"/>
    <n v="0.80522342551236947"/>
    <n v="4513.3087466770876"/>
    <n v="9085.8429536310141"/>
    <n v="0.66811836163465743"/>
    <n v="1912.9490472763368"/>
    <n v="11686.202653031763"/>
    <n v="0.85933320772993527"/>
    <n v="571.38369040381019"/>
    <n v="13027.76800990429"/>
    <n v="0.95798387259766615"/>
    <n v="2037.5262720534777"/>
    <n v="11561.625428254623"/>
    <n v="0.85017254627674199"/>
    <n v="6.1345507257730443"/>
    <n v="13593.017149582327"/>
    <n v="0.99954890195646284"/>
    <n v="8.4686818545256237"/>
    <n v="13590.683018453576"/>
    <n v="0.99937726396166804"/>
    <n v="8.6142330250433687"/>
    <n v="13590.537467283057"/>
    <n v="0.99936656100212129"/>
    <n v="9.2383453587866029"/>
    <n v="13589.913354949314"/>
    <n v="0.99932066752674165"/>
    <n v="9.11474982790266"/>
    <n v="13590.036950480198"/>
    <n v="0.99932975600031759"/>
    <n v="8.6223569691099193"/>
    <n v="13590.529343338991"/>
    <n v="0.99936596361603092"/>
    <n v="8.9597764731876914"/>
    <n v="5.6123331211710887"/>
    <n v="7.1718787052080204"/>
    <x v="7"/>
    <n v="0"/>
    <n v="0"/>
    <n v="0"/>
    <n v="0"/>
    <n v="0"/>
    <n v="0"/>
    <n v="0"/>
    <n v="1"/>
    <n v="0"/>
    <n v="0"/>
    <n v="0"/>
    <n v="0"/>
    <n v="87"/>
    <n v="12452.578791201491"/>
    <n v="1146.5729091066096"/>
    <n v="8.4312090516692514E-2"/>
    <n v="8578.7891428802486"/>
    <n v="5020.3625574278522"/>
    <n v="0.36916733249722566"/>
    <n v="12745.075228816777"/>
    <n v="854.0764714913239"/>
    <n v="6.2803657927573087E-2"/>
    <n v="11927.111077767113"/>
    <n v="1672.0406225409879"/>
    <n v="0.12295183253990073"/>
  </r>
  <r>
    <x v="244"/>
    <x v="1"/>
    <x v="87"/>
    <n v="7670.0756971385217"/>
    <x v="1"/>
    <n v="8359.2922607361561"/>
    <n v="7496.6844437275167"/>
    <n v="8.9222161276111436"/>
    <n v="8.945081763561431"/>
    <n v="214.99948519187382"/>
    <n v="213.01268976690227"/>
    <n v="213.93513130478533"/>
    <n v="5.3656728443262658"/>
    <n v="5.3706356336683951"/>
    <n v="474.21707840576016"/>
    <n v="709.45879412293516"/>
    <n v="472.80851282633716"/>
    <n v="6.1586904710616448"/>
    <n v="6.1616651881783877"/>
    <n v="11012.577430324593"/>
    <n v="9.3067933013502131"/>
    <n v="2018"/>
    <x v="35"/>
    <s v="2018-245"/>
    <n v="20.446579442999052"/>
    <x v="0"/>
    <n v="0"/>
    <n v="1"/>
    <n v="0"/>
    <n v="0"/>
    <n v="0"/>
    <n v="0"/>
    <n v="8872.7073003401711"/>
    <n v="2139.8701299844215"/>
    <n v="0.19431147190774845"/>
    <n v="2658.1413279249095"/>
    <n v="8354.4361023996826"/>
    <n v="0.75862677518113375"/>
    <n v="4540.4345323266089"/>
    <n v="6472.1428979979837"/>
    <n v="0.58770464398062527"/>
    <n v="1929.700237805642"/>
    <n v="9082.8771925189503"/>
    <n v="0.82477306061958244"/>
    <n v="575.13361202457781"/>
    <n v="10437.443818300015"/>
    <n v="0.94777484057084849"/>
    <n v="2057.9610727858762"/>
    <n v="8954.6163575387163"/>
    <n v="0.81312630164860344"/>
    <n v="6.1356520730630457"/>
    <n v="11006.44177825153"/>
    <n v="0.99944285049418435"/>
    <n v="8.4693917205293996"/>
    <n v="11004.108038604063"/>
    <n v="0.99923093464957546"/>
    <n v="8.6173834733747015"/>
    <n v="11003.960046851218"/>
    <n v="0.99921749621940048"/>
    <n v="8.8561814804846115"/>
    <n v="11003.721248844107"/>
    <n v="0.99919581210334119"/>
    <n v="8.6817547246442413"/>
    <n v="11003.895675599948"/>
    <n v="0.99921165097094"/>
    <n v="8.5300664924288867"/>
    <n v="11004.047363832164"/>
    <n v="0.99922542506089984"/>
    <n v="8.9692782320564657"/>
    <n v="5.6195637619536258"/>
    <n v="6.247435101659585"/>
    <x v="8"/>
    <n v="0"/>
    <n v="0"/>
    <n v="0"/>
    <n v="0"/>
    <n v="0"/>
    <n v="0"/>
    <n v="0"/>
    <n v="0"/>
    <n v="1"/>
    <n v="0"/>
    <n v="0"/>
    <n v="0"/>
    <n v="88"/>
    <n v="11316.328634590987"/>
    <n v="-303.75120426639478"/>
    <n v="2.7582208269426152E-2"/>
    <n v="7900.355458763629"/>
    <n v="3112.2219715609635"/>
    <n v="0.28260613750519908"/>
    <n v="10162.403312561251"/>
    <n v="850.1741177633412"/>
    <n v="7.7200285141448721E-2"/>
    <n v="9635.6003779086241"/>
    <n v="1376.9770524159685"/>
    <n v="0.12503676465640817"/>
  </r>
  <r>
    <x v="245"/>
    <x v="1"/>
    <x v="88"/>
    <n v="7746.7764541099077"/>
    <x v="1"/>
    <n v="8442.8851833435183"/>
    <n v="7571.7120468422336"/>
    <n v="8.9321744829270546"/>
    <n v="8.955032094414598"/>
    <n v="217.14948004379252"/>
    <n v="215.08108490534738"/>
    <n v="216.07448261783316"/>
    <n v="5.3756231751794346"/>
    <n v="5.380585964521563"/>
    <n v="478.95924918981785"/>
    <n v="548.10911266975302"/>
    <n v="477.53659795460055"/>
    <n v="6.1686408019148127"/>
    <n v="6.1716155190315556"/>
    <n v="10593.931315340185"/>
    <n v="9.2680365987287434"/>
    <n v="2018"/>
    <x v="36"/>
    <s v="2018-246"/>
    <n v="20.476438460021303"/>
    <x v="0"/>
    <n v="0"/>
    <n v="1"/>
    <n v="0"/>
    <n v="0"/>
    <n v="0"/>
    <n v="0"/>
    <n v="8948.1370478890094"/>
    <n v="1645.794267451176"/>
    <n v="0.15535255217938207"/>
    <n v="2667.5799231641836"/>
    <n v="7926.3513921760023"/>
    <n v="0.74819735528193543"/>
    <n v="4567.8315758326271"/>
    <n v="6026.0997395075583"/>
    <n v="0.56882563801236541"/>
    <n v="1946.6189402402404"/>
    <n v="8647.3123750999457"/>
    <n v="0.81625150453623352"/>
    <n v="578.92103286155304"/>
    <n v="10015.010282478632"/>
    <n v="0.94535352216006285"/>
    <n v="2078.6002215255994"/>
    <n v="8515.331093814586"/>
    <n v="0.80379330772932689"/>
    <n v="6.1367534203530463"/>
    <n v="10587.794561919833"/>
    <n v="0.9994207293555446"/>
    <n v="8.4701015865331755"/>
    <n v="10585.461213753651"/>
    <n v="0.99920047607121365"/>
    <n v="8.6205339217060342"/>
    <n v="10585.310781418479"/>
    <n v="0.99918627621181344"/>
    <n v="8.8579925637608277"/>
    <n v="10585.073322776425"/>
    <n v="0.99916386162038506"/>
    <n v="8.6828787687728468"/>
    <n v="10585.248436571412"/>
    <n v="0.99918039125322622"/>
    <n v="8.5329400010769305"/>
    <n v="10585.398375339108"/>
    <n v="0.99919454452298351"/>
    <n v="8.9787809514729062"/>
    <n v="5.6270362346794753"/>
    <n v="6.2565442791094714"/>
    <x v="8"/>
    <n v="0"/>
    <n v="0"/>
    <n v="0"/>
    <n v="0"/>
    <n v="0"/>
    <n v="0"/>
    <n v="0"/>
    <n v="0"/>
    <n v="1"/>
    <n v="0"/>
    <n v="0"/>
    <n v="0"/>
    <n v="89"/>
    <n v="11379.144113280836"/>
    <n v="-785.21279794065049"/>
    <n v="7.4119113534712983E-2"/>
    <n v="7936.4376576760933"/>
    <n v="2657.4936576640921"/>
    <n v="0.25085056515478799"/>
    <n v="10216.700800242685"/>
    <n v="377.23051509750076"/>
    <n v="3.5608170741230391E-2"/>
    <n v="9706.7787138570566"/>
    <n v="887.15260148312882"/>
    <n v="8.3741585165699295E-2"/>
  </r>
  <r>
    <x v="246"/>
    <x v="1"/>
    <x v="89"/>
    <n v="7824.2442186510052"/>
    <x v="1"/>
    <n v="8527.3140351769525"/>
    <n v="7647.4716983848648"/>
    <n v="8.942130375251276"/>
    <n v="8.9649824252677668"/>
    <n v="219.32097484423048"/>
    <n v="217.20102987478893"/>
    <n v="218.23522744401151"/>
    <n v="5.3855735060326024"/>
    <n v="5.3905362953747318"/>
    <n v="483.74884168171604"/>
    <n v="503.05692297812709"/>
    <n v="482.31196393414655"/>
    <n v="6.1785911327679806"/>
    <n v="6.1815658498847235"/>
    <n v="9459.2135328486002"/>
    <n v="9.1547445225274142"/>
    <n v="2018"/>
    <x v="37"/>
    <s v="2018-247"/>
    <n v="20.506295014051858"/>
    <x v="0"/>
    <n v="0"/>
    <n v="1"/>
    <n v="0"/>
    <n v="0"/>
    <n v="0"/>
    <n v="0"/>
    <n v="9024.3210929133347"/>
    <n v="434.89243993526543"/>
    <n v="4.597553892033765E-2"/>
    <n v="2677.1129043558503"/>
    <n v="6782.1006284927498"/>
    <n v="0.71698356369066452"/>
    <n v="4595.5025897737041"/>
    <n v="4863.710943074896"/>
    <n v="0.51417709582143356"/>
    <n v="1963.7068296991843"/>
    <n v="7495.5067031494164"/>
    <n v="0.79240273804160311"/>
    <n v="582.74632790689816"/>
    <n v="8876.4672049417022"/>
    <n v="0.93839378655707262"/>
    <n v="2099.4457617527205"/>
    <n v="7359.7677710958797"/>
    <n v="0.77805282072742454"/>
    <n v="6.1378547676430468"/>
    <n v="9453.075678080957"/>
    <n v="0.999351124197976"/>
    <n v="8.4708114525369531"/>
    <n v="9450.7427213960636"/>
    <n v="0.99910449093646947"/>
    <n v="8.6236843700373651"/>
    <n v="9450.589848478563"/>
    <n v="0.99908832966503081"/>
    <n v="8.8598036470370474"/>
    <n v="9450.3537292015626"/>
    <n v="0.99906336783536276"/>
    <n v="8.6840032283514681"/>
    <n v="9450.5295296202494"/>
    <n v="0.99908195293422708"/>
    <n v="8.5358132726968137"/>
    <n v="9450.6777195759041"/>
    <n v="0.99909761913682849"/>
    <n v="8.9882856292393338"/>
    <n v="5.6346374349660779"/>
    <n v="6.2656610871621572"/>
    <x v="8"/>
    <n v="0"/>
    <n v="0"/>
    <n v="0"/>
    <n v="0"/>
    <n v="0"/>
    <n v="0"/>
    <n v="0"/>
    <n v="0"/>
    <n v="1"/>
    <n v="0"/>
    <n v="0"/>
    <n v="0"/>
    <n v="90"/>
    <n v="11442.314950000409"/>
    <n v="-1983.1014171518091"/>
    <n v="0.20964760022227841"/>
    <n v="7972.9991738479112"/>
    <n v="1486.214359000689"/>
    <n v="0.15711817413145152"/>
    <n v="10271.313994923083"/>
    <n v="-812.10046207448249"/>
    <n v="8.5852852275121655E-2"/>
    <n v="9778.6759300184294"/>
    <n v="-319.46239716982927"/>
    <n v="3.3772617148396751E-2"/>
  </r>
  <r>
    <x v="247"/>
    <x v="1"/>
    <x v="90"/>
    <n v="3951.243330418758"/>
    <x v="1"/>
    <n v="5025.1990428015515"/>
    <n v="6538.6031879950315"/>
    <n v="8.7854788418225542"/>
    <n v="8.2817855755609902"/>
    <n v="585.36938228426038"/>
    <n v="401.28520607952464"/>
    <n v="402.34517856424543"/>
    <n v="5.9973103733321871"/>
    <n v="6.3722430706765509"/>
    <n v="488.58633009853315"/>
    <n v="492.92750796241125"/>
    <n v="487.13508357348798"/>
    <n v="6.1885414636211493"/>
    <n v="6.1915161807378922"/>
    <n v="10450.366680430481"/>
    <n v="9.2543923458137609"/>
    <n v="2018"/>
    <x v="38"/>
    <s v="2018-248"/>
    <n v="20.971330678775892"/>
    <x v="0"/>
    <n v="0"/>
    <n v="1"/>
    <n v="0"/>
    <n v="0"/>
    <n v="0"/>
    <n v="0"/>
    <n v="5215.4997619221149"/>
    <n v="5234.8669185083663"/>
    <n v="0.50092662569546575"/>
    <n v="4284.0854758129135"/>
    <n v="6166.2812046175677"/>
    <n v="0.59005405199461958"/>
    <n v="4623.4503138541932"/>
    <n v="5826.9163665762881"/>
    <n v="0.55758008735596443"/>
    <n v="1109.3977961992705"/>
    <n v="9340.9688842312098"/>
    <n v="0.89384125647220136"/>
    <n v="1227.5754838663779"/>
    <n v="9222.7911965641033"/>
    <n v="0.88253278364240029"/>
    <n v="2120.499757382112"/>
    <n v="8329.8669230483683"/>
    <n v="0.79708848289955281"/>
    <n v="6.0622354731628052"/>
    <n v="10444.304444957319"/>
    <n v="0.99941990212797849"/>
    <n v="8.5144533385968906"/>
    <n v="10441.852227091884"/>
    <n v="0.99918524836506051"/>
    <n v="8.6268348183686978"/>
    <n v="10441.739845612112"/>
    <n v="0.99917449453381146"/>
    <n v="8.6993654899146957"/>
    <n v="10441.667314940567"/>
    <n v="0.99916755404322755"/>
    <n v="8.6186127159565586"/>
    <n v="10441.748067714525"/>
    <n v="0.99917528131026301"/>
    <n v="8.5805663870822748"/>
    <n v="10441.7861140434"/>
    <n v="0.99917892197953684"/>
    <n v="8.8392544732323213"/>
    <n v="6.1399741437934274"/>
    <n v="6.2747854628724777"/>
    <x v="8"/>
    <n v="0"/>
    <n v="0"/>
    <n v="0"/>
    <n v="0"/>
    <n v="0"/>
    <n v="0"/>
    <n v="0"/>
    <n v="0"/>
    <n v="1"/>
    <n v="0"/>
    <n v="0"/>
    <n v="0"/>
    <n v="91"/>
    <n v="10974.912784826478"/>
    <n v="-524.54610439599674"/>
    <n v="5.0194038203297681E-2"/>
    <n v="9329.5924425412595"/>
    <n v="1120.7742378892217"/>
    <n v="0.10724736003646657"/>
    <n v="10326.244644857677"/>
    <n v="124.12203557280372"/>
    <n v="1.1877289990717414E-2"/>
    <n v="10385.316278687646"/>
    <n v="65.050401742835675"/>
    <n v="6.2247004083263472E-3"/>
  </r>
  <r>
    <x v="248"/>
    <x v="1"/>
    <x v="91"/>
    <n v="3990.7557637229456"/>
    <x v="1"/>
    <n v="5075.4510332295677"/>
    <n v="5774.2489607134057"/>
    <n v="8.6611634768398318"/>
    <n v="8.2917359064141571"/>
    <n v="591.223076107103"/>
    <n v="496.25414109331382"/>
    <n v="588.29622919568169"/>
    <n v="6.3772306121875904"/>
    <n v="6.3821934015297188"/>
    <n v="493.47219339951857"/>
    <n v="493.30878776838631"/>
    <n v="492.00643440922289"/>
    <n v="6.1984917944743172"/>
    <n v="6.2014665115910601"/>
    <n v="10760.92448958786"/>
    <n v="9.2836767491316188"/>
    <n v="2018"/>
    <x v="39"/>
    <s v="2018-249"/>
    <n v="21.236885883501738"/>
    <x v="0"/>
    <n v="0"/>
    <n v="1"/>
    <n v="0"/>
    <n v="0"/>
    <n v="0"/>
    <n v="0"/>
    <n v="5254.3574340867726"/>
    <n v="5506.5670555010875"/>
    <n v="0.51171877108041919"/>
    <n v="4309.7835125310676"/>
    <n v="6451.1409770567925"/>
    <n v="0.59949690970314296"/>
    <n v="4651.6775151754864"/>
    <n v="6109.2469744123737"/>
    <n v="0.56772510394656206"/>
    <n v="1118.1134742178051"/>
    <n v="9642.8110153700545"/>
    <n v="0.89609503576577654"/>
    <n v="1237.8873234217713"/>
    <n v="9523.0371661660884"/>
    <n v="0.88496459345853262"/>
    <n v="2141.7642929677977"/>
    <n v="8619.1601966200615"/>
    <n v="0.80096837450721414"/>
    <n v="6.0633368204528058"/>
    <n v="10754.861152767407"/>
    <n v="0.99943654127242321"/>
    <n v="8.5415572073716852"/>
    <n v="10752.382932380488"/>
    <n v="0.99920624317960438"/>
    <n v="8.6299852667000305"/>
    <n v="10752.29450432116"/>
    <n v="0.99919802566451887"/>
    <n v="8.613968945387418"/>
    <n v="10752.310520642473"/>
    <n v="0.99919951404233698"/>
    <n v="8.5842159460095377"/>
    <n v="10752.34027364185"/>
    <n v="0.99920227895341929"/>
    <n v="8.6061223247323539"/>
    <n v="10752.318367263128"/>
    <n v="0.9992002432195245"/>
    <n v="8.7218456268956661"/>
    <n v="6.326168269692567"/>
    <n v="6.283917343700911"/>
    <x v="8"/>
    <n v="0"/>
    <n v="0"/>
    <n v="0"/>
    <n v="0"/>
    <n v="0"/>
    <n v="0"/>
    <n v="0"/>
    <n v="0"/>
    <n v="1"/>
    <n v="0"/>
    <n v="0"/>
    <n v="0"/>
    <n v="92"/>
    <n v="10626.266410433163"/>
    <n v="134.65807915469668"/>
    <n v="1.251361621252804E-2"/>
    <n v="9899.8395074417276"/>
    <n v="861.08498214613246"/>
    <n v="8.0019610116148276E-2"/>
    <n v="10381.494507997641"/>
    <n v="379.42998159021954"/>
    <n v="3.5259979935492659E-2"/>
    <n v="10593.551332477031"/>
    <n v="167.3731571108292"/>
    <n v="1.5553789757820291E-2"/>
  </r>
  <r>
    <x v="249"/>
    <x v="1"/>
    <x v="92"/>
    <n v="4030.6633213601754"/>
    <x v="1"/>
    <n v="5126.2055435618631"/>
    <n v="5251.1732689074361"/>
    <n v="8.5662068104096729"/>
    <n v="8.3016862372673259"/>
    <n v="597.1353068681741"/>
    <n v="546.6947239807439"/>
    <n v="594.17919148763849"/>
    <n v="6.3871809430407582"/>
    <n v="6.3921437323828876"/>
    <n v="498.40691533351378"/>
    <n v="496.8774770639755"/>
    <n v="496.92649875331517"/>
    <n v="6.2084421253274851"/>
    <n v="6.211416842444228"/>
    <n v="3419.1154144777074"/>
    <n v="8.1371371458632673"/>
    <n v="2018"/>
    <x v="40"/>
    <s v="2018-250"/>
    <n v="21.161829878777915"/>
    <x v="0"/>
    <n v="0"/>
    <n v="1"/>
    <n v="0"/>
    <n v="0"/>
    <n v="0"/>
    <n v="0"/>
    <n v="5293.6036829730774"/>
    <n v="-1874.48826849537"/>
    <n v="0.54823778704811887"/>
    <n v="4335.738529616403"/>
    <n v="-916.62311513869554"/>
    <n v="0.26808779582502507"/>
    <n v="4680.1869885099932"/>
    <n v="-1261.0715740322858"/>
    <n v="0.3688297764657128"/>
    <n v="1126.916309016525"/>
    <n v="2292.1991054611826"/>
    <n v="0.67040705784754306"/>
    <n v="1248.3022813727184"/>
    <n v="2170.813133104989"/>
    <n v="0.63490490081528739"/>
    <n v="2163.241473909341"/>
    <n v="1255.8739405683664"/>
    <n v="0.36730960740622132"/>
    <n v="6.0644381677428063"/>
    <n v="3413.0509763099644"/>
    <n v="0.99822631370030268"/>
    <n v="8.5422670733754593"/>
    <n v="3410.5731474043318"/>
    <n v="0.99750161488050249"/>
    <n v="8.6331357150313632"/>
    <n v="3410.4822787626758"/>
    <n v="0.99747503822816985"/>
    <n v="8.6157800286636359"/>
    <n v="3410.4996344490437"/>
    <n v="0.99748011430319616"/>
    <n v="8.6030367398378988"/>
    <n v="3410.5123777378694"/>
    <n v="0.99748384137504986"/>
    <n v="8.5988992443978312"/>
    <n v="3410.5165152333097"/>
    <n v="0.99748505148203337"/>
    <n v="8.6327367048367023"/>
    <n v="6.4125587000093027"/>
    <n v="6.293056667513043"/>
    <x v="9"/>
    <n v="0"/>
    <n v="0"/>
    <n v="0"/>
    <n v="0"/>
    <n v="0"/>
    <n v="0"/>
    <n v="0"/>
    <n v="0"/>
    <n v="0"/>
    <n v="1"/>
    <n v="0"/>
    <n v="0"/>
    <n v="93"/>
    <n v="3557.3377245200468"/>
    <n v="-138.22231004233936"/>
    <n v="4.0426336431071817E-2"/>
    <n v="3406.1834971994422"/>
    <n v="12.931917278265246"/>
    <n v="3.7822406413972084E-3"/>
    <n v="3766.8140882183043"/>
    <n v="-347.69867374059686"/>
    <n v="0.10169258173278428"/>
    <n v="3774.5529405579437"/>
    <n v="-355.43752608023624"/>
    <n v="0.10395598948640103"/>
  </r>
  <r>
    <x v="250"/>
    <x v="1"/>
    <x v="93"/>
    <n v="4070.9699545737767"/>
    <x v="1"/>
    <n v="5371.3863072943213"/>
    <n v="4897.1122746073379"/>
    <n v="8.4964009786617378"/>
    <n v="8.3116365681204929"/>
    <n v="603.10665993685575"/>
    <n v="574.90069195879983"/>
    <n v="600.12098340251487"/>
    <n v="6.3971312738939261"/>
    <n v="6.4020940632360555"/>
    <n v="697.30969278368832"/>
    <n v="637.1800280677744"/>
    <n v="637.63885954863588"/>
    <n v="6.4577720722133103"/>
    <n v="6.5472296345802157"/>
    <n v="3677.2824470469536"/>
    <n v="8.209929292886665"/>
    <n v="2018"/>
    <x v="41"/>
    <s v="2018-251"/>
    <n v="21.351304324768975"/>
    <x v="0"/>
    <n v="0"/>
    <n v="1"/>
    <n v="0"/>
    <n v="0"/>
    <n v="0"/>
    <n v="0"/>
    <n v="5333.2423943482445"/>
    <n v="-1655.9599473012909"/>
    <n v="0.45032166311595445"/>
    <n v="4361.9530968725912"/>
    <n v="-684.67064982563761"/>
    <n v="0.18618930138898176"/>
    <n v="5829.3122088816363"/>
    <n v="-2152.0297618346826"/>
    <n v="0.58522286303106064"/>
    <n v="1135.8071721632318"/>
    <n v="2541.4752748837218"/>
    <n v="0.69112865587049388"/>
    <n v="1258.8213889031749"/>
    <n v="2418.4610581437787"/>
    <n v="0.65767617608104234"/>
    <n v="3028.9175947144377"/>
    <n v="648.36485233251597"/>
    <n v="0.17631630468124257"/>
    <n v="6.0655395150328069"/>
    <n v="3671.2169075319207"/>
    <n v="0.99835053749545299"/>
    <n v="8.542976939379237"/>
    <n v="3668.7394701075746"/>
    <n v="0.99767682328937246"/>
    <n v="8.7394599032655655"/>
    <n v="3668.5429871436882"/>
    <n v="0.99762339172225301"/>
    <n v="8.7105418605020848"/>
    <n v="3668.5719051864517"/>
    <n v="0.99763125569331856"/>
    <n v="8.7227044251687449"/>
    <n v="3668.5597426217851"/>
    <n v="0.99762794820610712"/>
    <n v="8.617133483613852"/>
    <n v="3668.6653135633396"/>
    <n v="0.99765665716253749"/>
    <n v="8.5675736691434725"/>
    <n v="6.4578006125384109"/>
    <n v="6.5243200566153181"/>
    <x v="9"/>
    <n v="0"/>
    <n v="0"/>
    <n v="0"/>
    <n v="0"/>
    <n v="0"/>
    <n v="0"/>
    <n v="0"/>
    <n v="0"/>
    <n v="0"/>
    <n v="1"/>
    <n v="0"/>
    <n v="0"/>
    <n v="94"/>
    <n v="3498.373537379317"/>
    <n v="178.90890966763664"/>
    <n v="4.8652479716729313E-2"/>
    <n v="3461.5757951560099"/>
    <n v="215.7066518909437"/>
    <n v="5.8659255849157634E-2"/>
    <n v="4071.9065483530794"/>
    <n v="-394.62410130612579"/>
    <n v="0.10731405786439635"/>
    <n v="4036.5612524472313"/>
    <n v="-359.27880540027763"/>
    <n v="9.7702259909025188E-2"/>
  </r>
  <r>
    <x v="251"/>
    <x v="1"/>
    <x v="94"/>
    <n v="4111.6796541195145"/>
    <x v="1"/>
    <n v="5425.1001703672646"/>
    <n v="4661.4824884609907"/>
    <n v="8.44708880709792"/>
    <n v="8.3215868989736617"/>
    <n v="609.13772653622436"/>
    <n v="592.01920924751209"/>
    <n v="606.12219323654006"/>
    <n v="6.407081604747094"/>
    <n v="6.4120443940892233"/>
    <n v="704.28278971152531"/>
    <n v="684.15196121839995"/>
    <n v="702.19086063317422"/>
    <n v="6.5542052483166415"/>
    <n v="6.5571799654333844"/>
    <n v="3841.1282568707593"/>
    <n v="8.253521419319469"/>
    <n v="2018"/>
    <x v="42"/>
    <s v="2018-252"/>
    <n v="21.408375660161656"/>
    <x v="0"/>
    <n v="0"/>
    <n v="1"/>
    <n v="0"/>
    <n v="0"/>
    <n v="0"/>
    <n v="0"/>
    <n v="5373.2774928371637"/>
    <n v="-1532.1492359664044"/>
    <n v="0.39887999918404077"/>
    <n v="4388.4298098013423"/>
    <n v="-547.30155293058306"/>
    <n v="0.14248458169851677"/>
    <n v="5869.5980291532042"/>
    <n v="-2028.4697722824449"/>
    <n v="0.52809217412984077"/>
    <n v="1144.786943941406"/>
    <n v="2696.3413129293531"/>
    <n v="0.70196596744883843"/>
    <n v="1269.4456875089363"/>
    <n v="2571.682569361823"/>
    <n v="0.66951228841728083"/>
    <n v="3059.2663086734465"/>
    <n v="781.86194819731281"/>
    <n v="0.20355007589209478"/>
    <n v="6.0666408623228074"/>
    <n v="3835.0616160084364"/>
    <n v="0.99842060966033319"/>
    <n v="8.5436868053830128"/>
    <n v="3832.5845700653763"/>
    <n v="0.9977757350877049"/>
    <n v="8.7426103515968983"/>
    <n v="3832.3856465191625"/>
    <n v="0.99772394729700609"/>
    <n v="8.7459341038495833"/>
    <n v="3832.3823227669095"/>
    <n v="0.9977230819907652"/>
    <n v="8.771792592819402"/>
    <n v="3832.3564642779397"/>
    <n v="0.99771634998723902"/>
    <n v="8.6226257935477051"/>
    <n v="3832.5056310772115"/>
    <n v="0.99775518409776498"/>
    <n v="8.5217280936723299"/>
    <n v="6.4842925441253509"/>
    <n v="6.6148170500588224"/>
    <x v="9"/>
    <n v="0"/>
    <n v="0"/>
    <n v="0"/>
    <n v="0"/>
    <n v="0"/>
    <n v="0"/>
    <n v="0"/>
    <n v="0"/>
    <n v="0"/>
    <n v="1"/>
    <n v="0"/>
    <n v="0"/>
    <n v="95"/>
    <n v="3460.2482254076858"/>
    <n v="380.88003146307346"/>
    <n v="9.9158373788165013E-2"/>
    <n v="3497.7129848116374"/>
    <n v="343.41527205912189"/>
    <n v="8.9404791793880639E-2"/>
    <n v="4203.9325309934875"/>
    <n v="-362.8042741227282"/>
    <n v="9.4452527971115682E-2"/>
    <n v="4148.5377677758806"/>
    <n v="-307.40951090512135"/>
    <n v="8.0031045658328984E-2"/>
  </r>
  <r>
    <x v="252"/>
    <x v="1"/>
    <x v="95"/>
    <n v="4152.7964506607095"/>
    <x v="1"/>
    <n v="5479.3511720709366"/>
    <n v="4508.8766771209066"/>
    <n v="8.4138033276635795"/>
    <n v="8.3315372298268304"/>
    <n v="615.22910380158669"/>
    <n v="603.62415652454933"/>
    <n v="612.18341516890553"/>
    <n v="6.4170319356002627"/>
    <n v="6.4219947249423912"/>
    <n v="711.32561760864041"/>
    <n v="703.17352069156823"/>
    <n v="709.21276923950586"/>
    <n v="6.5641555791698094"/>
    <n v="6.5671302962865523"/>
    <n v="4051.8780579779664"/>
    <n v="8.306935770635862"/>
    <n v="2018"/>
    <x v="43"/>
    <s v="2018-253"/>
    <n v="21.394990842433653"/>
    <x v="0"/>
    <n v="0"/>
    <n v="1"/>
    <n v="0"/>
    <n v="0"/>
    <n v="0"/>
    <n v="0"/>
    <n v="5413.7129423109718"/>
    <n v="-1361.8348843330054"/>
    <n v="0.33609967152185483"/>
    <n v="4415.1712898593814"/>
    <n v="-363.29323188141507"/>
    <n v="8.9660455394531671E-2"/>
    <n v="5910.286707627487"/>
    <n v="-1858.4086496495206"/>
    <n v="0.45865364728595354"/>
    <n v="1153.8565134373619"/>
    <n v="2898.0215445406047"/>
    <n v="0.71522921052239719"/>
    <n v="1280.1762291007553"/>
    <n v="2771.701828877211"/>
    <n v="0.6840536139580643"/>
    <n v="3089.9185097720456"/>
    <n v="961.95954820592078"/>
    <n v="0.23741078444151731"/>
    <n v="6.067742209612808"/>
    <n v="4045.8103157683536"/>
    <n v="0.99850248647101669"/>
    <n v="8.5443966713867887"/>
    <n v="4043.3336613065794"/>
    <n v="0.99789125029205572"/>
    <n v="8.7457607999282292"/>
    <n v="4043.1322971780382"/>
    <n v="0.9978415537993035"/>
    <n v="8.7477451871258012"/>
    <n v="4043.1303127908404"/>
    <n v="0.99784106405425943"/>
    <n v="8.7802108766755165"/>
    <n v="4043.0978471012909"/>
    <n v="0.99783305155016011"/>
    <n v="8.6213376938937447"/>
    <n v="4043.2567202840728"/>
    <n v="0.99787226131425188"/>
    <n v="8.490873895667967"/>
    <n v="6.5018608629261472"/>
    <n v="6.6241849195976732"/>
    <x v="9"/>
    <n v="0"/>
    <n v="0"/>
    <n v="0"/>
    <n v="0"/>
    <n v="0"/>
    <n v="0"/>
    <n v="0"/>
    <n v="0"/>
    <n v="0"/>
    <n v="1"/>
    <n v="0"/>
    <n v="0"/>
    <n v="96"/>
    <n v="3437.8621491894241"/>
    <n v="614.01590878854222"/>
    <n v="0.15153859519033955"/>
    <n v="3524.575577387021"/>
    <n v="527.30248059094538"/>
    <n v="0.13013779611474496"/>
    <n v="4226.7511316047858"/>
    <n v="-174.87307362681941"/>
    <n v="4.3158523313035581E-2"/>
    <n v="4169.6091548121549"/>
    <n v="-117.73109683418852"/>
    <n v="2.9055932866089408E-2"/>
  </r>
  <r>
    <x v="253"/>
    <x v="1"/>
    <x v="96"/>
    <n v="4194.3244151673171"/>
    <x v="1"/>
    <n v="5126.3965074267207"/>
    <n v="4414.5109985348299"/>
    <n v="8.3926523477950585"/>
    <n v="8.3414875606799974"/>
    <n v="621.38139483960254"/>
    <n v="612.50277568207594"/>
    <n v="618.30524932059461"/>
    <n v="6.4269822664534306"/>
    <n v="6.43194505579556"/>
    <n v="310.69069741980127"/>
    <n v="428.4355444013313"/>
    <n v="430.881173476453"/>
    <n v="6.0658323525010323"/>
    <n v="5.7387978752356146"/>
    <n v="3260.6912602667248"/>
    <n v="8.0896944949094109"/>
    <n v="2018"/>
    <x v="44"/>
    <s v="2018-254"/>
    <n v="20.885466966749522"/>
    <x v="0"/>
    <n v="0"/>
    <n v="1"/>
    <n v="0"/>
    <n v="0"/>
    <n v="0"/>
    <n v="0"/>
    <n v="5454.5527462795189"/>
    <n v="-2193.8614860127941"/>
    <n v="0.67282097901944138"/>
    <n v="4442.1801847180004"/>
    <n v="-1181.4889244512756"/>
    <n v="0.36234308315183134"/>
    <n v="3595.6901149987029"/>
    <n v="-334.9988547319781"/>
    <n v="0.10273859988344164"/>
    <n v="1163.0167786282773"/>
    <n v="2097.6744816384476"/>
    <n v="0.64332201800266664"/>
    <n v="1291.0140761084926"/>
    <n v="1969.6771841582322"/>
    <n v="0.60406736699049279"/>
    <n v="1346.252141638937"/>
    <n v="1914.4391186277878"/>
    <n v="0.58712676724603063"/>
    <n v="6.0688435569028094"/>
    <n v="3254.6224167098221"/>
    <n v="0.99813878620436869"/>
    <n v="8.5451065373905664"/>
    <n v="3252.1461537293344"/>
    <n v="0.99737935736464312"/>
    <n v="8.4834963051896022"/>
    <n v="3252.2077639615354"/>
    <n v="0.997398252202358"/>
    <n v="8.5521944046381115"/>
    <n v="3252.1390658620867"/>
    <n v="0.99737718363316052"/>
    <n v="8.5634468456884374"/>
    <n v="3252.1278134210365"/>
    <n v="0.99737373269587393"/>
    <n v="8.5723032175721343"/>
    <n v="3252.1189570491529"/>
    <n v="0.99737101659331251"/>
    <n v="8.4713072535225145"/>
    <n v="6.5150965311993048"/>
    <n v="6.1628063327948945"/>
    <x v="10"/>
    <n v="0"/>
    <n v="0"/>
    <n v="0"/>
    <n v="0"/>
    <n v="0"/>
    <n v="0"/>
    <n v="0"/>
    <n v="0"/>
    <n v="0"/>
    <n v="0"/>
    <n v="1"/>
    <n v="0"/>
    <n v="97"/>
    <n v="3287.3701234856649"/>
    <n v="-26.678863218940023"/>
    <n v="8.1819654451914248E-3"/>
    <n v="3434.6166016718958"/>
    <n v="-173.92534140517091"/>
    <n v="5.334002133981363E-2"/>
    <n v="3673.6453709555904"/>
    <n v="-412.95411068886551"/>
    <n v="0.12664618564809654"/>
    <n v="3680.1137251256005"/>
    <n v="-419.42246485887563"/>
    <n v="0.12862992273134344"/>
  </r>
  <r>
    <x v="254"/>
    <x v="1"/>
    <x v="97"/>
    <n v="4236.2676593189899"/>
    <x v="1"/>
    <n v="5177.6604725009875"/>
    <n v="4361.0379967700774"/>
    <n v="8.3804653806619704"/>
    <n v="8.3514378915331662"/>
    <n v="627.59520878799856"/>
    <n v="620.0489922350373"/>
    <n v="624.48830181380049"/>
    <n v="6.4369325973065985"/>
    <n v="6.4418953866487279"/>
    <n v="313.79760439399928"/>
    <n v="348.18898639619886"/>
    <n v="312.86553230173985"/>
    <n v="5.7457734889720395"/>
    <n v="5.7487482060887825"/>
    <n v="3630.848672316868"/>
    <n v="8.1972216939600173"/>
    <n v="2018"/>
    <x v="45"/>
    <s v="2018-255"/>
    <n v="20.563171466940609"/>
    <x v="0"/>
    <n v="0"/>
    <n v="1"/>
    <n v="0"/>
    <n v="0"/>
    <n v="0"/>
    <n v="0"/>
    <n v="5495.8009482877505"/>
    <n v="-1864.9522759708825"/>
    <n v="0.51364087140014136"/>
    <n v="4469.4591685252053"/>
    <n v="-838.61049620833728"/>
    <n v="0.23096817628403513"/>
    <n v="3613.6397143314416"/>
    <n v="17.208957985426423"/>
    <n v="4.7396516733497667E-3"/>
    <n v="1172.2686464711019"/>
    <n v="2458.5800258457662"/>
    <n v="0.67713646250008275"/>
    <n v="1301.9603015863067"/>
    <n v="2328.8883707305613"/>
    <n v="0.64141708479535242"/>
    <n v="1359.7742010671911"/>
    <n v="2271.0744712496771"/>
    <n v="0.62549411341907835"/>
    <n v="6.06994490419281"/>
    <n v="3624.7787274126754"/>
    <n v="0.99832822971927404"/>
    <n v="8.5458164033943422"/>
    <n v="3622.3028559134736"/>
    <n v="0.99764633087890686"/>
    <n v="8.4866467535209331"/>
    <n v="3622.3620255633473"/>
    <n v="0.99766262724794164"/>
    <n v="8.425863408991221"/>
    <n v="3622.422808907877"/>
    <n v="0.99767936805705137"/>
    <n v="8.4234300442352037"/>
    <n v="3622.4252422726327"/>
    <n v="0.99768003824878215"/>
    <n v="8.5412868279422618"/>
    <n v="3622.3073854889258"/>
    <n v="0.99764757840417184"/>
    <n v="8.4600473327134438"/>
    <n v="6.5262098387291498"/>
    <n v="5.8770153441193544"/>
    <x v="10"/>
    <n v="0"/>
    <n v="0"/>
    <n v="0"/>
    <n v="0"/>
    <n v="0"/>
    <n v="0"/>
    <n v="0"/>
    <n v="0"/>
    <n v="0"/>
    <n v="0"/>
    <n v="1"/>
    <n v="0"/>
    <n v="98"/>
    <n v="3285.2288376345778"/>
    <n v="345.61983468229027"/>
    <n v="9.5189820858534432E-2"/>
    <n v="3454.1549028535392"/>
    <n v="176.69376946332886"/>
    <n v="4.8664592058192124E-2"/>
    <n v="3354.1628726967779"/>
    <n v="276.68579962009017"/>
    <n v="7.6204167287295718E-2"/>
    <n v="3411.6141355243017"/>
    <n v="219.23453679256636"/>
    <n v="6.0381072464986918E-2"/>
  </r>
  <r>
    <x v="255"/>
    <x v="1"/>
    <x v="98"/>
    <n v="4278.6303359121803"/>
    <x v="1"/>
    <n v="5229.4370772259981"/>
    <n v="4336.315698512708"/>
    <n v="8.3747803491666382"/>
    <n v="8.3613882223863349"/>
    <n v="633.87116087587856"/>
    <n v="626.96007655545793"/>
    <n v="630.73318483193862"/>
    <n v="6.4468829281597673"/>
    <n v="6.4518457175018957"/>
    <n v="316.93558043793928"/>
    <n v="326.31160222541712"/>
    <n v="315.99418762475727"/>
    <n v="5.7557238198252074"/>
    <n v="5.7586985369419503"/>
    <n v="3288.5930902346122"/>
    <n v="8.0982151201511812"/>
    <n v="2018"/>
    <x v="46"/>
    <s v="2018-256"/>
    <n v="20.577387097151611"/>
    <x v="0"/>
    <n v="0"/>
    <n v="1"/>
    <n v="0"/>
    <n v="0"/>
    <n v="0"/>
    <n v="0"/>
    <n v="5537.4616323160653"/>
    <n v="-2248.8685420814531"/>
    <n v="0.68383910090895927"/>
    <n v="4497.0109421704819"/>
    <n v="-1208.4178519358697"/>
    <n v="0.36745739554225598"/>
    <n v="3631.7688096575075"/>
    <n v="-343.17571942289533"/>
    <n v="0.10435335415681141"/>
    <n v="1181.6130329923546"/>
    <n v="2106.9800572422573"/>
    <n v="0.64069345140293499"/>
    <n v="1313.0159893188998"/>
    <n v="1975.5771009157124"/>
    <n v="0.6007362561157642"/>
    <n v="1373.4314810897276"/>
    <n v="1915.1616091448846"/>
    <n v="0.5823650286293871"/>
    <n v="6.0710462514828105"/>
    <n v="3282.5220439831296"/>
    <n v="0.99815390773960133"/>
    <n v="8.5465262693981181"/>
    <n v="3280.0465639652139"/>
    <n v="0.99740116030323822"/>
    <n v="8.4897972018522658"/>
    <n v="3280.1032930327601"/>
    <n v="0.99741841055767522"/>
    <n v="8.4276744922674389"/>
    <n v="3280.165415742345"/>
    <n v="0.99743730091834926"/>
    <n v="8.4271927677087479"/>
    <n v="3280.1658974669035"/>
    <n v="0.99743744740182871"/>
    <n v="8.5426548815629921"/>
    <n v="3280.0504353530491"/>
    <n v="0.99740233752028173"/>
    <n v="8.454798336314024"/>
    <n v="6.5362805607001704"/>
    <n v="5.885747166956544"/>
    <x v="10"/>
    <n v="0"/>
    <n v="0"/>
    <n v="0"/>
    <n v="0"/>
    <n v="0"/>
    <n v="0"/>
    <n v="0"/>
    <n v="0"/>
    <n v="0"/>
    <n v="0"/>
    <n v="1"/>
    <n v="0"/>
    <n v="99"/>
    <n v="3288.9749101304783"/>
    <n v="-0.38181989586610143"/>
    <n v="1.1610432953833821E-4"/>
    <n v="3472.6946217073141"/>
    <n v="-184.10153147270194"/>
    <n v="5.5981851941301716E-2"/>
    <n v="3371.668539062835"/>
    <n v="-83.075448828222761"/>
    <n v="2.5261699014971797E-2"/>
    <n v="3432.9786056783082"/>
    <n v="-144.38551544369602"/>
    <n v="4.3904950074986439E-2"/>
  </r>
  <r>
    <x v="256"/>
    <x v="1"/>
    <x v="99"/>
    <n v="4321.4166392713023"/>
    <x v="1"/>
    <n v="5281.7314479982579"/>
    <n v="4331.845980740286"/>
    <n v="8.3737490536430954"/>
    <n v="8.3713385532395019"/>
    <n v="640.20987248463734"/>
    <n v="633.58497452004758"/>
    <n v="637.04051668025795"/>
    <n v="6.4568332590129351"/>
    <n v="6.4617960483550636"/>
    <n v="320.10493624231867"/>
    <n v="321.96693603724816"/>
    <n v="319.15412950100483"/>
    <n v="5.7656741506783753"/>
    <n v="5.7686488677951182"/>
    <n v="3955.6618966949309"/>
    <n v="8.2829032231384438"/>
    <n v="2018"/>
    <x v="47"/>
    <s v="2018-257"/>
    <n v="20.596256463334406"/>
    <x v="0"/>
    <n v="0"/>
    <n v="1"/>
    <n v="0"/>
    <n v="0"/>
    <n v="0"/>
    <n v="0"/>
    <n v="5579.538923184663"/>
    <n v="-1623.8770264897321"/>
    <n v="0.41051967253483618"/>
    <n v="4524.8382335522119"/>
    <n v="-569.17633685728106"/>
    <n v="0.1438890258373306"/>
    <n v="3650.0791959368339"/>
    <n v="305.58270075809696"/>
    <n v="7.7251976720614082E-2"/>
    <n v="1191.0508633788199"/>
    <n v="2764.6110333161109"/>
    <n v="0.69889973044107301"/>
    <n v="1324.1822339288178"/>
    <n v="2631.4796627661131"/>
    <n v="0.66524382808469806"/>
    <n v="1387.2253339124895"/>
    <n v="2568.4365627824413"/>
    <n v="0.64930639419118297"/>
    <n v="6.0721475987728111"/>
    <n v="3949.5897490961579"/>
    <n v="0.99846494777426598"/>
    <n v="8.5472361354018958"/>
    <n v="3947.1146605595291"/>
    <n v="0.99783923996574553"/>
    <n v="8.4929476501835985"/>
    <n v="3947.1689490447475"/>
    <n v="0.99785296421383241"/>
    <n v="8.4294855755436569"/>
    <n v="3947.2324111193871"/>
    <n v="0.9978690075654375"/>
    <n v="8.4301705130229116"/>
    <n v="3947.231726181908"/>
    <n v="0.99786883441174112"/>
    <n v="8.5444707915398332"/>
    <n v="3947.117425903391"/>
    <n v="0.99783993905073665"/>
    <n v="8.4538463854426134"/>
    <n v="6.545839972281307"/>
    <n v="5.8944895896729204"/>
    <x v="10"/>
    <n v="0"/>
    <n v="0"/>
    <n v="0"/>
    <n v="0"/>
    <n v="0"/>
    <n v="0"/>
    <n v="0"/>
    <n v="0"/>
    <n v="0"/>
    <n v="0"/>
    <n v="1"/>
    <n v="0"/>
    <n v="100"/>
    <n v="3296.9442410671622"/>
    <n v="658.71765562776864"/>
    <n v="0.16652526753566732"/>
    <n v="3490.7868200863895"/>
    <n v="464.87507660854135"/>
    <n v="0.11752143857313939"/>
    <n v="3389.2773019905212"/>
    <n v="566.38459470440966"/>
    <n v="0.14318326730038283"/>
    <n v="3455.6211061370136"/>
    <n v="500.04079055791726"/>
    <n v="0.12641140815794083"/>
  </r>
  <r>
    <x v="257"/>
    <x v="1"/>
    <x v="100"/>
    <n v="4364.6308056640155"/>
    <x v="1"/>
    <n v="5334.5487624782418"/>
    <n v="4341.6814282174046"/>
    <n v="8.3760169779209761"/>
    <n v="8.3812888840926707"/>
    <n v="646.61197120948373"/>
    <n v="640.09847286476565"/>
    <n v="643.41092184706054"/>
    <n v="6.466783589866103"/>
    <n v="6.4717463792082324"/>
    <n v="323.30598560474186"/>
    <n v="322.90427073449371"/>
    <n v="322.34567079601487"/>
    <n v="5.7756244815315441"/>
    <n v="5.778599198648287"/>
    <n v="3971.8351213905798"/>
    <n v="8.2869835140795676"/>
    <n v="2018"/>
    <x v="48"/>
    <s v="2018-258"/>
    <n v="20.618425049318624"/>
    <x v="0"/>
    <n v="0"/>
    <n v="1"/>
    <n v="0"/>
    <n v="0"/>
    <n v="0"/>
    <n v="0"/>
    <n v="5622.0369869619462"/>
    <n v="-1650.2018655713664"/>
    <n v="0.41547592363139535"/>
    <n v="4552.943797847759"/>
    <n v="-581.10867645717917"/>
    <n v="0.14630735131163428"/>
    <n v="3668.5726860789537"/>
    <n v="303.26243531162618"/>
    <n v="7.6353228682224578E-2"/>
    <n v="1200.5830720691501"/>
    <n v="2771.2520493214297"/>
    <n v="0.69772585332071546"/>
    <n v="1335.4601409848356"/>
    <n v="2636.3749804057443"/>
    <n v="0.66376747771008249"/>
    <n v="1401.157125263479"/>
    <n v="2570.6779961271009"/>
    <n v="0.64722676484795283"/>
    <n v="6.0732489460628116"/>
    <n v="3965.7618724445169"/>
    <n v="0.99847092118367275"/>
    <n v="8.5479460014056716"/>
    <n v="3963.2871753891741"/>
    <n v="0.99784785980783286"/>
    <n v="8.4960980985149313"/>
    <n v="3963.3390232920651"/>
    <n v="0.99786091369886976"/>
    <n v="8.4312966588198748"/>
    <n v="3963.4038247317599"/>
    <n v="0.99787722893797559"/>
    <n v="8.4325917558833883"/>
    <n v="3963.4025296346963"/>
    <n v="0.99787690286777786"/>
    <n v="8.546604204823101"/>
    <n v="3963.2885171857565"/>
    <n v="0.99784819763569865"/>
    <n v="8.4559399222577127"/>
    <n v="6.5551503827717115"/>
    <n v="5.9032425327040761"/>
    <x v="11"/>
    <n v="0"/>
    <n v="0"/>
    <n v="0"/>
    <n v="0"/>
    <n v="0"/>
    <n v="0"/>
    <n v="0"/>
    <n v="0"/>
    <n v="0"/>
    <n v="0"/>
    <n v="0"/>
    <n v="1"/>
    <n v="101"/>
    <n v="3320.4213824451476"/>
    <n v="651.41373894543221"/>
    <n v="0.16400825286961199"/>
    <n v="3528.1555057727878"/>
    <n v="443.67961561779202"/>
    <n v="0.11170645358069528"/>
    <n v="3432.3997610839301"/>
    <n v="539.43536030664973"/>
    <n v="0.13581514434007722"/>
    <n v="3479.2858735489281"/>
    <n v="492.54924784165178"/>
    <n v="0.1240104971097605"/>
  </r>
  <r>
    <x v="258"/>
    <x v="1"/>
    <x v="101"/>
    <n v="4408.2771137206546"/>
    <x v="1"/>
    <n v="5387.8942501030224"/>
    <n v="4361.6601338683795"/>
    <n v="8.3806080285193278"/>
    <n v="8.3912392149458377"/>
    <n v="653.07809092157856"/>
    <n v="646.58828189317205"/>
    <n v="649.8450310655312"/>
    <n v="6.4767339207192709"/>
    <n v="6.4816967100614002"/>
    <n v="326.53904546078928"/>
    <n v="325.4486130429006"/>
    <n v="325.56912750397504"/>
    <n v="5.7855748123847119"/>
    <n v="5.7885495295014548"/>
    <n v="3905.3027404553986"/>
    <n v="8.2700905856337918"/>
    <n v="2018"/>
    <x v="49"/>
    <s v="2018-259"/>
    <n v="20.642916761623312"/>
    <x v="0"/>
    <n v="0"/>
    <n v="1"/>
    <n v="0"/>
    <n v="0"/>
    <n v="0"/>
    <n v="0"/>
    <n v="5664.9600313770015"/>
    <n v="-1759.6572909216029"/>
    <n v="0.45058153179602378"/>
    <n v="4581.330417786261"/>
    <n v="-676.02767733086239"/>
    <n v="0.1731050631050515"/>
    <n v="3687.2511111224949"/>
    <n v="218.05162933290376"/>
    <n v="5.5834756950872567E-2"/>
    <n v="1210.2106028463832"/>
    <n v="2695.0921376090155"/>
    <n v="0.6901109380561723"/>
    <n v="1346.8508271114138"/>
    <n v="2558.4519133439849"/>
    <n v="0.655122556016142"/>
    <n v="1415.2282345279784"/>
    <n v="2490.0745059274204"/>
    <n v="0.63761369384567923"/>
    <n v="6.0743502933528122"/>
    <n v="3899.2283901620458"/>
    <n v="0.9984445891401893"/>
    <n v="8.5486558674094475"/>
    <n v="3896.7540845879894"/>
    <n v="0.997811013272069"/>
    <n v="8.4992485468462622"/>
    <n v="3896.8034919085526"/>
    <n v="0.99782366461406402"/>
    <n v="8.4331077420960927"/>
    <n v="3896.8696327133025"/>
    <n v="0.99784060076707071"/>
    <n v="8.434621140797022"/>
    <n v="3896.8681193146017"/>
    <n v="0.99784021324302929"/>
    <n v="8.548961186201975"/>
    <n v="3896.7537792691965"/>
    <n v="0.99781093509149943"/>
    <n v="8.4601790690613825"/>
    <n v="6.5643415130238916"/>
    <n v="5.9120059168631327"/>
    <x v="11"/>
    <n v="0"/>
    <n v="0"/>
    <n v="0"/>
    <n v="0"/>
    <n v="0"/>
    <n v="0"/>
    <n v="0"/>
    <n v="0"/>
    <n v="0"/>
    <n v="0"/>
    <n v="0"/>
    <n v="1"/>
    <n v="102"/>
    <n v="3333.6197184572306"/>
    <n v="571.68302199816799"/>
    <n v="0.14638635209405143"/>
    <n v="3546.1363990777695"/>
    <n v="359.16634137762912"/>
    <n v="9.196888570429923E-2"/>
    <n v="3450.3493170532938"/>
    <n v="454.95342340210482"/>
    <n v="0.11649632656879567"/>
    <n v="3503.7616494629074"/>
    <n v="401.54109099249126"/>
    <n v="0.1028194528513473"/>
  </r>
  <r>
    <x v="259"/>
    <x v="1"/>
    <x v="102"/>
    <n v="4452.3598848578622"/>
    <x v="1"/>
    <n v="5441.7731926040542"/>
    <n v="4388.8700591652241"/>
    <n v="8.386827083227006"/>
    <n v="8.4011895457990065"/>
    <n v="659.60887183079444"/>
    <n v="653.09857686198325"/>
    <n v="656.34348137618645"/>
    <n v="6.4866842515724388"/>
    <n v="6.4916470409145681"/>
    <n v="329.80443591539722"/>
    <n v="328.49768905364823"/>
    <n v="328.82481877901483"/>
    <n v="5.7955251432378798"/>
    <n v="5.7984998603546227"/>
    <n v="3686.5300483458573"/>
    <n v="8.2124409283108655"/>
    <n v="2018"/>
    <x v="50"/>
    <s v="2018-260"/>
    <n v="20.669036478037327"/>
    <x v="0"/>
    <n v="0"/>
    <n v="1"/>
    <n v="0"/>
    <n v="0"/>
    <n v="0"/>
    <n v="0"/>
    <n v="5708.3123062362092"/>
    <n v="-2021.782257890352"/>
    <n v="0.54842419060100267"/>
    <n v="4610.0009039241495"/>
    <n v="-923.47085557829223"/>
    <n v="0.25049866499600426"/>
    <n v="3706.1163204164714"/>
    <n v="-19.586272070614086"/>
    <n v="5.3129289097758551E-3"/>
    <n v="1219.9344089313888"/>
    <n v="2466.5956394144687"/>
    <n v="0.66908328619787816"/>
    <n v="1358.3554200992576"/>
    <n v="2328.1746282465997"/>
    <n v="0.63153550838172323"/>
    <n v="1429.4400548851231"/>
    <n v="2257.0899934607341"/>
    <n v="0.61225324732494402"/>
    <n v="6.0754516406428127"/>
    <n v="3680.4545967052145"/>
    <n v="0.99835198640429668"/>
    <n v="8.5493657334132251"/>
    <n v="3677.9806826124441"/>
    <n v="0.99768091793060276"/>
    <n v="8.5023989951775949"/>
    <n v="3678.0276493506799"/>
    <n v="0.99769365802430054"/>
    <n v="8.4349188253723106"/>
    <n v="3678.095129520485"/>
    <n v="0.99771196254614636"/>
    <n v="8.4363759188835949"/>
    <n v="3678.0936724269736"/>
    <n v="0.99771156729817811"/>
    <n v="8.5514748399818128"/>
    <n v="3677.9785735058754"/>
    <n v="0.99768034581901244"/>
    <n v="8.4659238068769991"/>
    <n v="6.5734775530445821"/>
    <n v="5.9207796633428638"/>
    <x v="11"/>
    <n v="0"/>
    <n v="0"/>
    <n v="0"/>
    <n v="0"/>
    <n v="0"/>
    <n v="0"/>
    <n v="0"/>
    <n v="0"/>
    <n v="0"/>
    <n v="0"/>
    <n v="0"/>
    <n v="1"/>
    <n v="103"/>
    <n v="3348.3724406324222"/>
    <n v="338.15760771343503"/>
    <n v="9.1727885919488453E-2"/>
    <n v="3564.1487569991004"/>
    <n v="122.38129134675683"/>
    <n v="3.3196878837775702E-2"/>
    <n v="3468.4044770958335"/>
    <n v="218.12557125002377"/>
    <n v="5.916826077354137E-2"/>
    <n v="3528.8849065613508"/>
    <n v="157.64514178450645"/>
    <n v="4.2762473034837108E-2"/>
  </r>
  <r>
    <x v="260"/>
    <x v="1"/>
    <x v="103"/>
    <n v="4496.8834837064405"/>
    <x v="1"/>
    <n v="5496.190924530094"/>
    <n v="4421.2740865275891"/>
    <n v="8.3941831884047868"/>
    <n v="8.4111398766521752"/>
    <n v="666.20496054910234"/>
    <n v="659.65176870554274"/>
    <n v="662.90691618994833"/>
    <n v="6.4966345824256075"/>
    <n v="6.501597371767736"/>
    <n v="333.10248027455117"/>
    <n v="331.72104290828025"/>
    <n v="332.11306696680492"/>
    <n v="5.8054754740910477"/>
    <n v="5.8084501912077906"/>
    <n v="3710.8399564588181"/>
    <n v="8.2190135333342802"/>
    <n v="2018"/>
    <x v="51"/>
    <s v="2018-261"/>
    <n v="20.696293244921442"/>
    <x v="0"/>
    <n v="0"/>
    <n v="1"/>
    <n v="0"/>
    <n v="0"/>
    <n v="0"/>
    <n v="0"/>
    <n v="5752.0981038440077"/>
    <n v="-2041.2581473851897"/>
    <n v="0.55007981247812221"/>
    <n v="4638.958094923415"/>
    <n v="-928.118138464597"/>
    <n v="0.25010998840011467"/>
    <n v="3725.1701818033871"/>
    <n v="-14.330225344569044"/>
    <n v="3.8617201260935266E-3"/>
    <n v="1229.7554530772445"/>
    <n v="2481.0845033815735"/>
    <n v="0.66860455651372896"/>
    <n v="1369.9750590169792"/>
    <n v="2340.8648974418388"/>
    <n v="0.63081806946901597"/>
    <n v="1443.7939934458389"/>
    <n v="2267.045963012979"/>
    <n v="0.61092528635386811"/>
    <n v="6.0765529879328142"/>
    <n v="3704.7634034708854"/>
    <n v="0.99836248583629794"/>
    <n v="8.550075599417001"/>
    <n v="3702.2898808594009"/>
    <n v="0.9976959190642174"/>
    <n v="8.5055494435089276"/>
    <n v="3702.3344070153089"/>
    <n v="0.99770791800689085"/>
    <n v="8.4367299086485286"/>
    <n v="3702.4032265501696"/>
    <n v="0.99772646354797268"/>
    <n v="8.437938902723447"/>
    <n v="3702.4020175560945"/>
    <n v="0.99772613774732133"/>
    <n v="8.554097918809255"/>
    <n v="3702.2858585400086"/>
    <n v="0.99769483512649992"/>
    <n v="8.4727223814957373"/>
    <n v="6.5825902630795481"/>
    <n v="5.9295636937177267"/>
    <x v="11"/>
    <n v="0"/>
    <n v="0"/>
    <n v="0"/>
    <n v="0"/>
    <n v="0"/>
    <n v="0"/>
    <n v="0"/>
    <n v="0"/>
    <n v="0"/>
    <n v="0"/>
    <n v="0"/>
    <n v="1"/>
    <n v="104"/>
    <n v="3364.2467752832554"/>
    <n v="346.59318117556268"/>
    <n v="9.3400196516777237E-2"/>
    <n v="3582.2269957717763"/>
    <n v="128.61296068704178"/>
    <n v="3.4658719372466444E-2"/>
    <n v="3486.5658270458434"/>
    <n v="224.27412941297462"/>
    <n v="6.043756455263434E-2"/>
    <n v="3554.5337402175892"/>
    <n v="156.30621624122887"/>
    <n v="4.2121519137243747E-2"/>
  </r>
  <r>
    <x v="261"/>
    <x v="1"/>
    <x v="104"/>
    <n v="4541.852318543506"/>
    <x v="1"/>
    <n v="5551.1528337753962"/>
    <n v="4457.4475561323634"/>
    <n v="8.4023315843584623"/>
    <n v="8.4210902075053422"/>
    <n v="672.86701015459346"/>
    <n v="666.25938943006804"/>
    <n v="669.5359853518479"/>
    <n v="6.5065849132787754"/>
    <n v="6.5115477026209048"/>
    <n v="336.43350507729673"/>
    <n v="335.01976642659179"/>
    <n v="335.43419763647307"/>
    <n v="5.8154258049442165"/>
    <n v="5.8184005220609594"/>
    <n v="3718.7290688805647"/>
    <n v="8.2211372407417809"/>
    <n v="2018"/>
    <x v="52"/>
    <s v="2018-262"/>
    <n v="20.724342302581455"/>
    <x v="0"/>
    <n v="0"/>
    <n v="1"/>
    <n v="0"/>
    <n v="0"/>
    <n v="0"/>
    <n v="0"/>
    <n v="5796.3217594278858"/>
    <n v="-2077.5926905473211"/>
    <n v="0.55868353194461973"/>
    <n v="4668.2048578326749"/>
    <n v="-949.47578895211018"/>
    <n v="0.25532265765140222"/>
    <n v="3744.4145818041729"/>
    <n v="-25.685512923608258"/>
    <n v="6.9070675620206646E-3"/>
    <n v="1239.6747076645588"/>
    <n v="2479.0543612160059"/>
    <n v="0.66664021909029969"/>
    <n v="1381.7108943238791"/>
    <n v="2337.0181745566856"/>
    <n v="0.62844539929341758"/>
    <n v="1458.2914713921621"/>
    <n v="2260.4375974884024"/>
    <n v="0.60785218702927812"/>
    <n v="6.0776543352228147"/>
    <n v="3712.651414545342"/>
    <n v="0.99836566358488377"/>
    <n v="8.5507854654207769"/>
    <n v="3710.1782834151441"/>
    <n v="0.99770061617637695"/>
    <n v="8.5086998918402603"/>
    <n v="3710.2203689887242"/>
    <n v="0.99771193336910613"/>
    <n v="8.4385409919247465"/>
    <n v="3710.2905278886401"/>
    <n v="0.99773079973409706"/>
    <n v="8.4393682453428429"/>
    <n v="3710.2897006352218"/>
    <n v="0.99773057727814429"/>
    <n v="8.5567972444332518"/>
    <n v="3710.1722716361314"/>
    <n v="0.99769899955443409"/>
    <n v="8.4802576079459389"/>
    <n v="6.5916953445322379"/>
    <n v="5.9383579299458162"/>
    <x v="11"/>
    <n v="0"/>
    <n v="0"/>
    <n v="0"/>
    <n v="0"/>
    <n v="0"/>
    <n v="0"/>
    <n v="0"/>
    <n v="0"/>
    <n v="0"/>
    <n v="0"/>
    <n v="0"/>
    <n v="1"/>
    <n v="105"/>
    <n v="3380.9384586242359"/>
    <n v="337.79061025632882"/>
    <n v="9.0834961084705401E-2"/>
    <n v="3600.3885147091505"/>
    <n v="118.34055417141417"/>
    <n v="3.1822849145350024E-2"/>
    <n v="3504.8339559209862"/>
    <n v="213.89511295957846"/>
    <n v="5.7518337313012834E-2"/>
    <n v="3580.619441557822"/>
    <n v="138.10962732274265"/>
    <n v="3.7138932351508273E-2"/>
  </r>
  <r>
    <x v="262"/>
    <x v="1"/>
    <x v="105"/>
    <n v="4587.2708417289405"/>
    <x v="2"/>
    <n v="5606.6643621131498"/>
    <n v="4496.3945418113362"/>
    <n v="8.411031141684969"/>
    <n v="8.431040538358511"/>
    <n v="679.5956802561393"/>
    <n v="672.92753484310367"/>
    <n v="676.23134520536632"/>
    <n v="6.5165352441319433"/>
    <n v="6.5214980334740726"/>
    <n v="339.79784012806965"/>
    <n v="338.36441801762629"/>
    <n v="338.78853961283778"/>
    <n v="5.8253761357973843"/>
    <n v="5.8283508529141272"/>
    <n v="3624.7153924541076"/>
    <n v="8.1955310517800601"/>
    <n v="2019"/>
    <x v="1"/>
    <s v="2019-263"/>
    <n v="20.752942521614298"/>
    <x v="0"/>
    <n v="0"/>
    <n v="1"/>
    <n v="0"/>
    <n v="0"/>
    <n v="0"/>
    <n v="0"/>
    <n v="5840.9876515676006"/>
    <n v="-2216.272259113493"/>
    <n v="0.61143345591416753"/>
    <n v="4697.744088371026"/>
    <n v="-1073.0286959169184"/>
    <n v="0.29603115823955106"/>
    <n v="3763.8514258049659"/>
    <n v="-139.13603335085827"/>
    <n v="3.8385367756185805E-2"/>
    <n v="1249.693154797746"/>
    <n v="2375.0222376563615"/>
    <n v="0.65522999201555421"/>
    <n v="1393.564087983847"/>
    <n v="2231.1513044702606"/>
    <n v="0.61553834243511829"/>
    <n v="1472.933924117948"/>
    <n v="2151.7814683361594"/>
    <n v="0.59364149605116978"/>
    <n v="6.0787556825128153"/>
    <n v="3618.6366367715946"/>
    <n v="0.9983229702130082"/>
    <n v="8.5514953314245545"/>
    <n v="3616.163897122683"/>
    <n v="0.9976407815771613"/>
    <n v="8.5118503401715913"/>
    <n v="3616.2035421139358"/>
    <n v="0.99765171898519489"/>
    <n v="8.4403520752009644"/>
    <n v="3616.2750403789064"/>
    <n v="0.99767144419317111"/>
    <n v="8.4407046197228279"/>
    <n v="3616.2746878343846"/>
    <n v="0.99767134693187365"/>
    <n v="8.5595496115545693"/>
    <n v="3616.1558428425528"/>
    <n v="0.9976385595323225"/>
    <n v="8.4883076020074419"/>
    <n v="6.6008005442915438"/>
    <n v="5.9471622943707256"/>
    <x v="0"/>
    <n v="1"/>
    <n v="0"/>
    <n v="0"/>
    <n v="0"/>
    <n v="0"/>
    <n v="0"/>
    <n v="0"/>
    <n v="0"/>
    <n v="0"/>
    <n v="0"/>
    <n v="0"/>
    <n v="0"/>
    <n v="106"/>
    <n v="3420.5419836782858"/>
    <n v="204.17340877582183"/>
    <n v="5.6328121430131529E-2"/>
    <n v="3517.6599570917479"/>
    <n v="107.05543536235973"/>
    <n v="2.9534852746018778E-2"/>
    <n v="3411.6778959198468"/>
    <n v="213.03749653426075"/>
    <n v="5.8773579017475375E-2"/>
    <n v="3607.0785414158136"/>
    <n v="17.636851038294026"/>
    <n v="4.865720236962667E-3"/>
  </r>
  <r>
    <x v="263"/>
    <x v="1"/>
    <x v="106"/>
    <n v="4633.1435501462292"/>
    <x v="2"/>
    <n v="5662.7310057342802"/>
    <n v="4537.4192443118036"/>
    <n v="8.4201136810178827"/>
    <n v="8.4409908692116797"/>
    <n v="686.39163705870067"/>
    <n v="679.65958595090217"/>
    <n v="682.99365865741993"/>
    <n v="6.5264855749851112"/>
    <n v="6.5314483643272405"/>
    <n v="343.19581852935028"/>
    <n v="341.74639837583305"/>
    <n v="342.17642500896608"/>
    <n v="5.8353264666505522"/>
    <n v="5.8383011837672951"/>
    <n v="3902.7103579981258"/>
    <n v="8.2694265543316305"/>
    <n v="2019"/>
    <x v="2"/>
    <s v="2019-264"/>
    <n v="20.781925722653547"/>
    <x v="0"/>
    <n v="0"/>
    <n v="1"/>
    <n v="0"/>
    <n v="0"/>
    <n v="0"/>
    <n v="0"/>
    <n v="5886.1002026287133"/>
    <n v="-1983.3898446305875"/>
    <n v="0.50820831235038322"/>
    <n v="4727.5787112147609"/>
    <n v="-824.86835321663511"/>
    <n v="0.21135781996380251"/>
    <n v="3783.4826382457668"/>
    <n v="119.22771975235901"/>
    <n v="3.0549979069806305E-2"/>
    <n v="1259.8117864022652"/>
    <n v="2642.8985715958606"/>
    <n v="0.67719567407290793"/>
    <n v="1405.5358135804149"/>
    <n v="2497.1745444177109"/>
    <n v="0.63985648827360664"/>
    <n v="1487.7228013709919"/>
    <n v="2414.9875566271339"/>
    <n v="0.6187975368650952"/>
    <n v="6.0798570298028158"/>
    <n v="3896.6305009683228"/>
    <n v="0.99844214495258587"/>
    <n v="8.5522051974283286"/>
    <n v="3894.1581528006973"/>
    <n v="0.99780864978106776"/>
    <n v="8.515000788502924"/>
    <n v="3894.1953572096227"/>
    <n v="0.99781818274803491"/>
    <n v="8.4421631584771823"/>
    <n v="3894.2681948396485"/>
    <n v="0.99783684609308088"/>
    <n v="8.4419763938521175"/>
    <n v="3894.2683816042736"/>
    <n v="0.99783689394818875"/>
    <n v="8.562338835284617"/>
    <n v="3894.1480191628411"/>
    <n v="0.99780605321690419"/>
    <n v="8.4967175403802777"/>
    <n v="6.6099096686074974"/>
    <n v="5.9559767097233403"/>
    <x v="0"/>
    <n v="1"/>
    <n v="0"/>
    <n v="0"/>
    <n v="0"/>
    <n v="0"/>
    <n v="0"/>
    <n v="0"/>
    <n v="0"/>
    <n v="0"/>
    <n v="0"/>
    <n v="0"/>
    <n v="0"/>
    <n v="107"/>
    <n v="3438.409104457975"/>
    <n v="464.30125354015081"/>
    <n v="0.11896892440112097"/>
    <n v="3535.4985081944828"/>
    <n v="367.21184980364296"/>
    <n v="9.4091494402367665E-2"/>
    <n v="3429.5762454959349"/>
    <n v="473.13411250219087"/>
    <n v="0.12123218714721183"/>
    <n v="3633.8662236746295"/>
    <n v="268.84413432349629"/>
    <n v="6.888651979323375E-2"/>
  </r>
  <r>
    <x v="264"/>
    <x v="1"/>
    <x v="107"/>
    <n v="4679.4749856476919"/>
    <x v="2"/>
    <n v="5719.3583157916237"/>
    <n v="4580.0359667125695"/>
    <n v="8.429462130071407"/>
    <n v="8.4509412000648467"/>
    <n v="693.2555534292876"/>
    <n v="686.45756969009494"/>
    <n v="689.82359524399408"/>
    <n v="6.536435905838279"/>
    <n v="6.5413986951804084"/>
    <n v="346.6277767146438"/>
    <n v="345.16336321300054"/>
    <n v="345.59818925905574"/>
    <n v="5.8452767975037201"/>
    <n v="5.848251514620463"/>
    <n v="4098.7746676036413"/>
    <n v="8.3184433464642957"/>
    <n v="2019"/>
    <x v="3"/>
    <s v="2019-265"/>
    <n v="20.811174833413403"/>
    <x v="0"/>
    <n v="0"/>
    <n v="1"/>
    <n v="0"/>
    <n v="0"/>
    <n v="0"/>
    <n v="0"/>
    <n v="5931.6638792004369"/>
    <n v="-1832.8892115967956"/>
    <n v="0.4471797940208308"/>
    <n v="4757.7116802869332"/>
    <n v="-658.93701268329187"/>
    <n v="0.16076439085355745"/>
    <n v="3803.3101628109762"/>
    <n v="295.46450479266514"/>
    <n v="7.2086057115554783E-2"/>
    <n v="1270.0316043228297"/>
    <n v="2828.7430632808118"/>
    <n v="0.69014358989747626"/>
    <n v="1417.6272564329483"/>
    <n v="2681.147411170693"/>
    <n v="0.65413388844286779"/>
    <n v="1502.6595673965664"/>
    <n v="2596.1151002070746"/>
    <n v="0.63338810028434667"/>
    <n v="6.0809583770928164"/>
    <n v="4092.6937092265484"/>
    <n v="0.99851639602802367"/>
    <n v="8.5529150634321063"/>
    <n v="4090.2217525402093"/>
    <n v="0.99791329952069985"/>
    <n v="8.5181512368342567"/>
    <n v="4090.2565163668069"/>
    <n v="0.9979217810375961"/>
    <n v="8.4439742417534021"/>
    <n v="4090.3306933618878"/>
    <n v="0.99793987839622067"/>
    <n v="8.4432033151310684"/>
    <n v="4090.3314642885102"/>
    <n v="0.99794006648331623"/>
    <n v="8.5651536490694582"/>
    <n v="4090.2095139545718"/>
    <n v="0.99791031360743787"/>
    <n v="8.5053795808333348"/>
    <n v="6.6190245715180991"/>
    <n v="5.9648010991235365"/>
    <x v="0"/>
    <n v="1"/>
    <n v="0"/>
    <n v="0"/>
    <n v="0"/>
    <n v="0"/>
    <n v="0"/>
    <n v="0"/>
    <n v="0"/>
    <n v="0"/>
    <n v="0"/>
    <n v="0"/>
    <n v="0"/>
    <n v="108"/>
    <n v="3456.6292211986824"/>
    <n v="642.14544640495888"/>
    <n v="0.15666766252861389"/>
    <n v="3553.4338138442936"/>
    <n v="545.34085375934774"/>
    <n v="0.13304972778076199"/>
    <n v="3447.5797235779387"/>
    <n v="651.19494402570263"/>
    <n v="0.15887551691306451"/>
    <n v="3660.9512127409403"/>
    <n v="437.82345486270106"/>
    <n v="0.10681813233677362"/>
  </r>
  <r>
    <x v="265"/>
    <x v="1"/>
    <x v="108"/>
    <n v="4726.2697355041691"/>
    <x v="2"/>
    <n v="5776.5518989495404"/>
    <n v="4623.9060973500491"/>
    <n v="8.4389951024794989"/>
    <n v="8.4608915309180155"/>
    <n v="700.18810896358059"/>
    <n v="693.32283932683777"/>
    <n v="696.7218311964341"/>
    <n v="6.5463862366914478"/>
    <n v="6.5513490260335772"/>
    <n v="350.09405448179029"/>
    <n v="348.61484710115337"/>
    <n v="349.0541711516463"/>
    <n v="5.8552271283568889"/>
    <n v="5.8582018454736318"/>
    <n v="3659.001906742898"/>
    <n v="8.2049456861294559"/>
    <n v="2019"/>
    <x v="4"/>
    <s v="2019-266"/>
    <n v="20.840608467527836"/>
    <x v="0"/>
    <n v="0"/>
    <n v="1"/>
    <n v="0"/>
    <n v="0"/>
    <n v="0"/>
    <n v="0"/>
    <n v="5977.6831925378783"/>
    <n v="-2318.6812857949803"/>
    <n v="0.63369228682883649"/>
    <n v="4788.1459790498284"/>
    <n v="-1129.1440723069304"/>
    <n v="0.30859346376018992"/>
    <n v="3823.3359626218376"/>
    <n v="-164.33405587893958"/>
    <n v="4.4912262979721541E-2"/>
    <n v="1280.3536204225998"/>
    <n v="2378.6482863202982"/>
    <n v="0.65008118250413238"/>
    <n v="1429.8396137140076"/>
    <n v="2229.1622930288904"/>
    <n v="0.60922687384254592"/>
    <n v="1517.7457010823969"/>
    <n v="2141.2562056605011"/>
    <n v="0.58520226559995558"/>
    <n v="6.0820597243828169"/>
    <n v="3652.9198470185152"/>
    <n v="0.99833778175595522"/>
    <n v="8.5536249294358839"/>
    <n v="3650.448281813462"/>
    <n v="0.9976623065121466"/>
    <n v="8.5213016851655876"/>
    <n v="3650.4806050577322"/>
    <n v="0.99767114040868288"/>
    <n v="8.44578532502962"/>
    <n v="3650.5561214178683"/>
    <n v="0.99769177892215211"/>
    <n v="8.4443991115666464"/>
    <n v="3650.5575076313312"/>
    <n v="0.99769215777231346"/>
    <n v="8.5679862206209005"/>
    <n v="3650.4339205222773"/>
    <n v="0.99765838159175824"/>
    <n v="8.5142186942468943"/>
    <n v="6.6281461399994424"/>
    <n v="5.9736353860818134"/>
    <x v="0"/>
    <n v="1"/>
    <n v="0"/>
    <n v="0"/>
    <n v="0"/>
    <n v="0"/>
    <n v="0"/>
    <n v="0"/>
    <n v="0"/>
    <n v="0"/>
    <n v="0"/>
    <n v="0"/>
    <n v="0"/>
    <n v="109"/>
    <n v="3475.1292512478958"/>
    <n v="183.87265549500216"/>
    <n v="5.025213437472037E-2"/>
    <n v="3571.4673993487841"/>
    <n v="87.534507394113916"/>
    <n v="2.3923055965836802E-2"/>
    <n v="3465.6889130579139"/>
    <n v="193.31299368498412"/>
    <n v="5.2832165331409699E-2"/>
    <n v="3688.3119480391251"/>
    <n v="-29.310041296227155"/>
    <n v="8.0103924630959868E-3"/>
  </r>
  <r>
    <x v="266"/>
    <x v="1"/>
    <x v="109"/>
    <n v="4773.5324328592114"/>
    <x v="2"/>
    <n v="5834.3174179390362"/>
    <n v="4668.7939980027977"/>
    <n v="8.4486560727730655"/>
    <n v="8.4708418617711843"/>
    <n v="707.18999005321643"/>
    <n v="700.2564146900271"/>
    <n v="703.68904950839851"/>
    <n v="6.5563365675446157"/>
    <n v="6.561299356886745"/>
    <n v="353.59499502660822"/>
    <n v="352.10095064897172"/>
    <n v="352.54471286316283"/>
    <n v="5.8651774592100567"/>
    <n v="5.8681521763267996"/>
    <n v="3405.7028200414697"/>
    <n v="8.1332066055197441"/>
    <n v="2019"/>
    <x v="5"/>
    <s v="2019-267"/>
    <n v="20.870170099527737"/>
    <x v="0"/>
    <n v="0"/>
    <n v="1"/>
    <n v="0"/>
    <n v="0"/>
    <n v="0"/>
    <n v="0"/>
    <n v="6024.1626990086952"/>
    <n v="-2618.4598789672254"/>
    <n v="0.76884567366196144"/>
    <n v="4818.8846208003515"/>
    <n v="-1413.1818007588818"/>
    <n v="0.41494571764828092"/>
    <n v="3843.5620204308075"/>
    <n v="-437.85920038933773"/>
    <n v="0.12856647321447914"/>
    <n v="1290.7788566833678"/>
    <n v="2114.9239633581019"/>
    <n v="0.62099486511637247"/>
    <n v="1442.1740945678771"/>
    <n v="1963.5287254735927"/>
    <n v="0.57654141574504247"/>
    <n v="1532.9826961050856"/>
    <n v="1872.7201239363842"/>
    <n v="0.54987772653445466"/>
    <n v="6.0831610716728175"/>
    <n v="3399.619658969797"/>
    <n v="0.99821383092033888"/>
    <n v="8.554334795439658"/>
    <n v="3397.1484852460303"/>
    <n v="0.99748823216603044"/>
    <n v="8.5244521334969203"/>
    <n v="3397.1783679079726"/>
    <n v="0.99749700646711348"/>
    <n v="8.4475964083058379"/>
    <n v="3397.255223633164"/>
    <n v="0.99751957324091978"/>
    <n v="8.4455733177046319"/>
    <n v="3397.2572467237651"/>
    <n v="0.99752016727120019"/>
    <n v="8.5708311101609276"/>
    <n v="3397.131988931309"/>
    <n v="0.99748338843315276"/>
    <n v="8.5231827207150435"/>
    <n v="6.637274782074579"/>
    <n v="5.9824794945008319"/>
    <x v="1"/>
    <n v="0"/>
    <n v="1"/>
    <n v="0"/>
    <n v="0"/>
    <n v="0"/>
    <n v="0"/>
    <n v="0"/>
    <n v="0"/>
    <n v="0"/>
    <n v="0"/>
    <n v="0"/>
    <n v="0"/>
    <n v="110"/>
    <n v="3493.8583440606089"/>
    <n v="-88.155524019139193"/>
    <n v="2.5884678927466067E-2"/>
    <n v="3589.6002861860807"/>
    <n v="-183.89746614461092"/>
    <n v="5.3996921006270203E-2"/>
    <n v="3483.9044000059907"/>
    <n v="-78.201579964520988"/>
    <n v="2.2961950615400073E-2"/>
    <n v="3715.9337853736001"/>
    <n v="-310.23096533213038"/>
    <n v="9.1091613603665175E-2"/>
  </r>
  <r>
    <x v="267"/>
    <x v="1"/>
    <x v="110"/>
    <n v="895.0373311611022"/>
    <x v="2"/>
    <n v="1458.3074683223983"/>
    <n v="3536.666997950289"/>
    <n v="8.1709400366110607"/>
    <n v="6.7968654281995118"/>
    <n v="346.6277767146438"/>
    <n v="523.44209570233545"/>
    <n v="526.90888338393006"/>
    <n v="6.2670276367883"/>
    <n v="5.848251514620463"/>
    <n v="216.64236044665239"/>
    <n v="257.27993750734817"/>
    <n v="257.72815082063914"/>
    <n v="5.5519053504218858"/>
    <n v="5.3782478853747273"/>
    <n v="3109.6079885139143"/>
    <n v="8.0422519485191213"/>
    <n v="2019"/>
    <x v="6"/>
    <s v="2019-268"/>
    <n v="19.989873023821247"/>
    <x v="0"/>
    <n v="0"/>
    <n v="1"/>
    <n v="0"/>
    <n v="0"/>
    <n v="0"/>
    <n v="0"/>
    <n v="2209.9381992473932"/>
    <n v="899.66978926652109"/>
    <n v="0.28931935877115961"/>
    <n v="3235.9967421422207"/>
    <n v="-126.3887536283064"/>
    <n v="4.06445938186272E-2"/>
    <n v="3052.34266990368"/>
    <n v="57.265318610234317"/>
    <n v="1.8415606990256506E-2"/>
    <n v="435.25790603411286"/>
    <n v="2674.3500824798016"/>
    <n v="0.86002804609396344"/>
    <n v="807.0093923799991"/>
    <n v="2302.5985961339152"/>
    <n v="0.74047873707525758"/>
    <n v="936.92955417793121"/>
    <n v="2172.6784343359832"/>
    <n v="0.6986984990909767"/>
    <n v="5.8978778448289439"/>
    <n v="3103.7101106690852"/>
    <n v="0.99810333718378197"/>
    <n v="8.5336952229909286"/>
    <n v="3101.0742932909234"/>
    <n v="0.9972557006367001"/>
    <n v="8.3693398886160342"/>
    <n v="3101.2386486252981"/>
    <n v="0.99730855467328028"/>
    <n v="8.3448839180179188"/>
    <n v="3101.2631045958965"/>
    <n v="0.99731641932074988"/>
    <n v="8.4003765836437427"/>
    <n v="3101.2076119302706"/>
    <n v="0.99729857377049691"/>
    <n v="8.4861149502817526"/>
    <n v="3101.1218735636326"/>
    <n v="0.99727100168843552"/>
    <n v="8.268195922369987"/>
    <n v="6.3736584045480287"/>
    <n v="5.7091199214403083"/>
    <x v="1"/>
    <n v="0"/>
    <n v="1"/>
    <n v="0"/>
    <n v="0"/>
    <n v="0"/>
    <n v="0"/>
    <n v="0"/>
    <n v="0"/>
    <n v="0"/>
    <n v="0"/>
    <n v="0"/>
    <n v="0"/>
    <n v="111"/>
    <n v="3246.983536738735"/>
    <n v="-137.3755482248207"/>
    <n v="4.4177770552510272E-2"/>
    <n v="3318.5257089000002"/>
    <n v="-208.91772038608588"/>
    <n v="6.7184584409923614E-2"/>
    <n v="3193.8635893568967"/>
    <n v="-84.255600842982403"/>
    <n v="2.7095248389572175E-2"/>
    <n v="3256.0764319864625"/>
    <n v="-146.46844347254819"/>
    <n v="4.7101899665026793E-2"/>
  </r>
  <r>
    <x v="268"/>
    <x v="1"/>
    <x v="111"/>
    <n v="671.27799837082648"/>
    <x v="2"/>
    <n v="1240.1808369037358"/>
    <n v="2677.0502980764504"/>
    <n v="7.8924708323152464"/>
    <n v="6.509183355747731"/>
    <n v="350.09405448179029"/>
    <n v="436.76807509206287"/>
    <n v="348.36091559821705"/>
    <n v="5.8532390561315024"/>
    <n v="5.8582018454736318"/>
    <n v="218.80878405111895"/>
    <n v="230.35013008798768"/>
    <n v="218.15885696977898"/>
    <n v="5.3852234991111532"/>
    <n v="5.3881982162278961"/>
    <n v="3265.8964194817349"/>
    <n v="8.0912895582331608"/>
    <n v="2019"/>
    <x v="7"/>
    <s v="2019-269"/>
    <n v="19.130933387557903"/>
    <x v="0"/>
    <n v="0"/>
    <n v="1"/>
    <n v="0"/>
    <n v="0"/>
    <n v="0"/>
    <n v="0"/>
    <n v="1989.8867857996256"/>
    <n v="1276.0096336821093"/>
    <n v="0.39070731884528026"/>
    <n v="3251.2138915236683"/>
    <n v="14.682527958066657"/>
    <n v="4.4957114593354519E-3"/>
    <n v="3064.8587947854685"/>
    <n v="201.03762469626645"/>
    <n v="6.1556644447458966E-2"/>
    <n v="385.90092811204045"/>
    <n v="2879.9954913696947"/>
    <n v="0.8818392016935801"/>
    <n v="813.11557102052871"/>
    <n v="2452.780848461206"/>
    <n v="0.75102836508527049"/>
    <n v="946.35838773157536"/>
    <n v="2319.5380317501595"/>
    <n v="0.71023012791025597"/>
    <n v="5.8660359015255548"/>
    <n v="3260.0303835802092"/>
    <n v="0.99820385121018118"/>
    <n v="8.5041751547144422"/>
    <n v="3257.3922443270203"/>
    <n v="0.99739606709386575"/>
    <n v="8.3724903369473651"/>
    <n v="3257.5239291447874"/>
    <n v="0.99743638828010472"/>
    <n v="8.3692316825109803"/>
    <n v="3257.5271877992241"/>
    <n v="0.99743738606264831"/>
    <n v="8.4392327094522166"/>
    <n v="3257.4571867722825"/>
    <n v="0.99741595212294221"/>
    <n v="8.403454142288215"/>
    <n v="3257.4929653394465"/>
    <n v="0.9974269073286709"/>
    <n v="8.0190513908060641"/>
    <n v="6.2136565285470375"/>
    <n v="5.568482742480505"/>
    <x v="1"/>
    <n v="0"/>
    <n v="1"/>
    <n v="0"/>
    <n v="0"/>
    <n v="0"/>
    <n v="0"/>
    <n v="0"/>
    <n v="0"/>
    <n v="0"/>
    <n v="0"/>
    <n v="0"/>
    <n v="0"/>
    <n v="112"/>
    <n v="3022.8107977600203"/>
    <n v="243.08562172171469"/>
    <n v="7.4431516036962964E-2"/>
    <n v="3166.9017553435115"/>
    <n v="98.99466413822347"/>
    <n v="3.0311636201228002E-2"/>
    <n v="3057.6745115563745"/>
    <n v="208.22190792536048"/>
    <n v="6.3756433511875807E-2"/>
    <n v="3003.4699222392424"/>
    <n v="262.42649724249259"/>
    <n v="8.0353588582009305E-2"/>
  </r>
  <r>
    <x v="269"/>
    <x v="1"/>
    <x v="112"/>
    <n v="1006.9169975562399"/>
    <x v="2"/>
    <n v="1581.5088644744783"/>
    <n v="2176.0103079203873"/>
    <n v="7.685248345060379"/>
    <n v="6.9146484638558956"/>
    <n v="353.59499502660822"/>
    <n v="395.18153505933554"/>
    <n v="351.84452475419926"/>
    <n v="5.8631893869846703"/>
    <n v="5.8681521763267996"/>
    <n v="220.99687189163012"/>
    <n v="223.80284935053737"/>
    <n v="220.34044553947678"/>
    <n v="5.395173829964321"/>
    <n v="5.398148547081064"/>
    <n v="2960.952520125612"/>
    <n v="7.9932662928921809"/>
    <n v="2019"/>
    <x v="8"/>
    <s v="2019-270"/>
    <n v="18.943611562009369"/>
    <x v="0"/>
    <n v="0"/>
    <n v="1"/>
    <n v="0"/>
    <n v="0"/>
    <n v="0"/>
    <n v="0"/>
    <n v="2319.9639059712772"/>
    <n v="640.98861415433475"/>
    <n v="0.21648054462120933"/>
    <n v="3266.5832123989298"/>
    <n v="-305.63069227331789"/>
    <n v="0.10322039620559406"/>
    <n v="3077.5000809160747"/>
    <n v="-116.54756079046274"/>
    <n v="3.9361509513674495E-2"/>
    <n v="459.93639499514904"/>
    <n v="2501.016125130463"/>
    <n v="0.84466606881773398"/>
    <n v="819.28281144746347"/>
    <n v="2141.6697086781487"/>
    <n v="0.72330430634101928"/>
    <n v="955.88150962075565"/>
    <n v="2005.0710105048563"/>
    <n v="0.67717094309225723"/>
    <n v="5.9109145999924078"/>
    <n v="2955.0416055256196"/>
    <n v="0.9980037117921291"/>
    <n v="8.5048850207182198"/>
    <n v="2952.4476351048938"/>
    <n v="0.99712765234737455"/>
    <n v="8.3756407852786978"/>
    <n v="2952.5768793403331"/>
    <n v="0.9971713018941204"/>
    <n v="8.3826824960072912"/>
    <n v="2952.5698376296045"/>
    <n v="0.99716892370308874"/>
    <n v="8.4769901636167937"/>
    <n v="2952.4755299619951"/>
    <n v="0.99713707325396184"/>
    <n v="8.3854270623853395"/>
    <n v="2952.5670930632268"/>
    <n v="0.99716799678299828"/>
    <n v="7.8388376026406892"/>
    <n v="6.1267335883040586"/>
    <n v="5.5767737994215256"/>
    <x v="1"/>
    <n v="0"/>
    <n v="1"/>
    <n v="0"/>
    <n v="0"/>
    <n v="0"/>
    <n v="0"/>
    <n v="0"/>
    <n v="0"/>
    <n v="0"/>
    <n v="0"/>
    <n v="0"/>
    <n v="0"/>
    <n v="113"/>
    <n v="2872.516978788085"/>
    <n v="88.435541337526956"/>
    <n v="2.9867260868396254E-2"/>
    <n v="3090.6530179003648"/>
    <n v="-129.70049777475288"/>
    <n v="4.3803639839942662E-2"/>
    <n v="3073.1903648191596"/>
    <n v="-112.23784469354769"/>
    <n v="3.7905992727227604E-2"/>
    <n v="2934.545507651992"/>
    <n v="26.407012473619943"/>
    <n v="8.9184180746335242E-3"/>
  </r>
  <r>
    <x v="270"/>
    <x v="1"/>
    <x v="113"/>
    <n v="755.18774816717973"/>
    <x v="2"/>
    <n v="1145.1439969711541"/>
    <n v="1749.7635399944249"/>
    <n v="7.4672359377848441"/>
    <n v="6.6269663914041139"/>
    <n v="173.3138883573219"/>
    <n v="284.24771170832872"/>
    <n v="263.45444169196503"/>
    <n v="5.5738804562283546"/>
    <n v="5.1551043340605176"/>
    <n v="216.64236044665239"/>
    <n v="218.79050711781787"/>
    <n v="217.9487138801457"/>
    <n v="5.3842597776811942"/>
    <n v="5.3782478853747273"/>
    <n v="3030.2952953751605"/>
    <n v="8.0164153509742935"/>
    <n v="2019"/>
    <x v="9"/>
    <s v="2019-271"/>
    <n v="18.425376171694392"/>
    <x v="0"/>
    <n v="0"/>
    <n v="1"/>
    <n v="0"/>
    <n v="0"/>
    <n v="0"/>
    <n v="0"/>
    <n v="2072.4060658425383"/>
    <n v="957.88922953262227"/>
    <n v="0.31610425261015113"/>
    <n v="2475.1392730698644"/>
    <n v="555.15602230529612"/>
    <n v="0.18320195498853717"/>
    <n v="3052.34266990368"/>
    <n v="-22.047374528519413"/>
    <n v="7.2756521657041592E-3"/>
    <n v="404.40979483281757"/>
    <n v="2625.8855005423429"/>
    <n v="0.86654442705632406"/>
    <n v="501.70046035352442"/>
    <n v="2528.5948350216363"/>
    <n v="0.83443842548308078"/>
    <n v="936.92955417793121"/>
    <n v="2093.3657411972295"/>
    <n v="0.69081245791198176"/>
    <n v="5.8790726566890177"/>
    <n v="3024.4162227184715"/>
    <n v="0.99805990107113929"/>
    <n v="8.4842454482694869"/>
    <n v="3021.811049926891"/>
    <n v="0.99720019185548736"/>
    <n v="8.3693398886160342"/>
    <n v="3021.9259554865444"/>
    <n v="0.99723811078696212"/>
    <n v="8.438172886794888"/>
    <n v="3021.8571224883658"/>
    <n v="0.99721539583958263"/>
    <n v="8.5544600180295518"/>
    <n v="3021.7408353571309"/>
    <n v="0.99717702098832228"/>
    <n v="8.3355542258253248"/>
    <n v="3021.9597411493351"/>
    <n v="0.99724926008414194"/>
    <n v="7.6549203893711288"/>
    <n v="5.8493365319763919"/>
    <n v="5.5676804587456248"/>
    <x v="2"/>
    <n v="0"/>
    <n v="0"/>
    <n v="1"/>
    <n v="0"/>
    <n v="0"/>
    <n v="0"/>
    <n v="0"/>
    <n v="0"/>
    <n v="0"/>
    <n v="0"/>
    <n v="0"/>
    <n v="0"/>
    <n v="114"/>
    <n v="2726.6849454857861"/>
    <n v="303.61034988937445"/>
    <n v="0.10019167120535905"/>
    <n v="2845.2159932736408"/>
    <n v="185.07930210151972"/>
    <n v="6.1076325592422598E-2"/>
    <n v="3071.2979292860873"/>
    <n v="-41.002633910926761"/>
    <n v="1.3530903728592067E-2"/>
    <n v="2779.7397501765126"/>
    <n v="250.55554519864791"/>
    <n v="8.2683540967458197E-2"/>
  </r>
  <r>
    <x v="271"/>
    <x v="1"/>
    <x v="114"/>
    <n v="566.39081112538486"/>
    <x v="2"/>
    <n v="960.24662241739884"/>
    <n v="1394.7517213337128"/>
    <n v="7.240471700877027"/>
    <n v="6.3392843189523331"/>
    <n v="175.04702724089515"/>
    <n v="229.64736947461193"/>
    <n v="174.18045779910852"/>
    <n v="5.160091875571557"/>
    <n v="5.1650546649136864"/>
    <n v="218.80878405111895"/>
    <n v="218.80330097112861"/>
    <n v="218.15885696977898"/>
    <n v="5.3852234991111532"/>
    <n v="5.3881982162278961"/>
    <n v="2610.5192800405316"/>
    <n v="7.8673044383971824"/>
    <n v="2019"/>
    <x v="10"/>
    <s v="2019-272"/>
    <n v="17.785787075559735"/>
    <x v="0"/>
    <n v="0"/>
    <n v="1"/>
    <n v="0"/>
    <n v="0"/>
    <n v="0"/>
    <n v="0"/>
    <n v="1886.7376857459849"/>
    <n v="723.78159429454672"/>
    <n v="0.27725579344631734"/>
    <n v="2482.7478477605882"/>
    <n v="127.77143227994338"/>
    <n v="4.8944833794891403E-2"/>
    <n v="3064.8587947854685"/>
    <n v="-454.33951474493688"/>
    <n v="0.17404181544213024"/>
    <n v="362.76484471106897"/>
    <n v="2247.7544353294625"/>
    <n v="0.86103728576736016"/>
    <n v="504.75354967378922"/>
    <n v="2105.7657303667424"/>
    <n v="0.80664630461340536"/>
    <n v="946.35838773157536"/>
    <n v="1664.1608923089561"/>
    <n v="0.63748270508200111"/>
    <n v="5.8472307133856285"/>
    <n v="2604.6720493271459"/>
    <n v="0.99776012735929887"/>
    <n v="8.4547253799930022"/>
    <n v="2602.0645546605388"/>
    <n v="0.99676128598450286"/>
    <n v="8.3724903369473651"/>
    <n v="2602.1467897035841"/>
    <n v="0.99679278739637678"/>
    <n v="8.5276171776240304"/>
    <n v="2601.9916628629076"/>
    <n v="0.99673336364805865"/>
    <n v="8.6581922376697893"/>
    <n v="2601.8610878028617"/>
    <n v="0.9966833448410557"/>
    <n v="8.2740028091270084"/>
    <n v="2602.2452772314045"/>
    <n v="0.9968305145752463"/>
    <n v="7.4707910608119503"/>
    <n v="5.6781355039379671"/>
    <n v="5.568482742480505"/>
    <x v="2"/>
    <n v="0"/>
    <n v="0"/>
    <n v="1"/>
    <n v="0"/>
    <n v="0"/>
    <n v="0"/>
    <n v="0"/>
    <n v="0"/>
    <n v="0"/>
    <n v="0"/>
    <n v="0"/>
    <n v="0"/>
    <n v="115"/>
    <n v="2588.0929224185061"/>
    <n v="22.426357622025535"/>
    <n v="8.5907649843817036E-3"/>
    <n v="2705.9148297562529"/>
    <n v="-95.395549715721245"/>
    <n v="3.6542748580749844E-2"/>
    <n v="3079.3424038281837"/>
    <n v="-468.82312378765209"/>
    <n v="0.17958998708501131"/>
    <n v="2678.5614696308685"/>
    <n v="-68.042189590336875"/>
    <n v="2.6064618679728899E-2"/>
  </r>
  <r>
    <x v="272"/>
    <x v="1"/>
    <x v="115"/>
    <n v="424.79310834403861"/>
    <x v="2"/>
    <n v="822.5874777489729"/>
    <n v="1103.7641374368104"/>
    <n v="7.0064815603859127"/>
    <n v="6.0516022465005523"/>
    <n v="176.79749751330411"/>
    <n v="203.22243349395802"/>
    <n v="175.92226237709963"/>
    <n v="5.1700422064247249"/>
    <n v="5.1750049957668542"/>
    <n v="220.99687189163012"/>
    <n v="220.33880061547967"/>
    <n v="220.34044553947678"/>
    <n v="5.395173829964321"/>
    <n v="5.398148547081064"/>
    <n v="2395.6038558922141"/>
    <n v="7.781390609961651"/>
    <n v="2019"/>
    <x v="11"/>
    <s v="2019-273"/>
    <n v="17.57169759677496"/>
    <x v="0"/>
    <n v="0"/>
    <n v="1"/>
    <n v="0"/>
    <n v="0"/>
    <n v="0"/>
    <n v="0"/>
    <n v="1747.4864006735695"/>
    <n v="648.11745521864464"/>
    <n v="0.27054450326774121"/>
    <n v="2490.4325081982188"/>
    <n v="-94.828652306004642"/>
    <n v="3.9584446348574956E-2"/>
    <n v="3077.5000809160747"/>
    <n v="-681.89622502386055"/>
    <n v="0.28464481861083679"/>
    <n v="331.53113211975756"/>
    <n v="2064.0727237724568"/>
    <n v="0.86160853293655992"/>
    <n v="507.83716988725661"/>
    <n v="1887.7666860049576"/>
    <n v="0.78801287673745268"/>
    <n v="955.88150962075565"/>
    <n v="1439.7223462714585"/>
    <n v="0.60098515150170817"/>
    <n v="5.8153887700822393"/>
    <n v="2389.7884671221318"/>
    <n v="0.99757247478301603"/>
    <n v="8.4554352459967781"/>
    <n v="2387.1484206462173"/>
    <n v="0.99647043678561464"/>
    <n v="8.3756407852786978"/>
    <n v="2387.2282151069353"/>
    <n v="0.99650374549002407"/>
    <n v="8.5206691422061986"/>
    <n v="2387.0831867500078"/>
    <n v="0.99644320611638315"/>
    <n v="8.7004647789161584"/>
    <n v="2386.9033911132979"/>
    <n v="0.9963681537924074"/>
    <n v="8.2533997206768674"/>
    <n v="2387.3504561715372"/>
    <n v="0.996554772734909"/>
    <n v="7.2896157442421829"/>
    <n v="5.583416605469532"/>
    <n v="5.5767737994215256"/>
    <x v="2"/>
    <n v="0"/>
    <n v="0"/>
    <n v="1"/>
    <n v="0"/>
    <n v="0"/>
    <n v="0"/>
    <n v="0"/>
    <n v="0"/>
    <n v="0"/>
    <n v="0"/>
    <n v="0"/>
    <n v="0"/>
    <n v="116"/>
    <n v="2458.7086388851226"/>
    <n v="-63.10478299290844"/>
    <n v="2.6341910761955179E-2"/>
    <n v="2634.4635803351011"/>
    <n v="-238.859724442887"/>
    <n v="9.9707522116141589E-2"/>
    <n v="3094.96820857068"/>
    <n v="-699.36435267846582"/>
    <n v="0.29193656161402193"/>
    <n v="2614.0961772511523"/>
    <n v="-218.49232135893817"/>
    <n v="9.1205530839974083E-2"/>
  </r>
  <r>
    <x v="273"/>
    <x v="1"/>
    <x v="116"/>
    <n v="318.59483125802899"/>
    <x v="2"/>
    <n v="540.65325071584766"/>
    <n v="868.21334558317596"/>
    <n v="6.7664374743013438"/>
    <n v="5.7639201740487715"/>
    <n v="86.65694417866095"/>
    <n v="144.93968883630947"/>
    <n v="131.72722084598252"/>
    <n v="4.8807332756684092"/>
    <n v="4.4619571535005722"/>
    <n v="135.40147527915775"/>
    <n v="160.88267288005432"/>
    <n v="161.08009426289945"/>
    <n v="5.0819017211761501"/>
    <n v="4.9082442561289925"/>
    <n v="2117.3916740506775"/>
    <n v="7.6579402677445056"/>
    <n v="2019"/>
    <x v="12"/>
    <s v="2019-274"/>
    <n v="16.729072471145905"/>
    <x v="0"/>
    <n v="0"/>
    <n v="1"/>
    <n v="0"/>
    <n v="0"/>
    <n v="0"/>
    <n v="0"/>
    <n v="1643.0479368692579"/>
    <n v="474.34373718141956"/>
    <n v="0.22402267043677185"/>
    <n v="2094.7105385336863"/>
    <n v="22.681135516991162"/>
    <n v="1.071182804530491E-2"/>
    <n v="2582.9879868366202"/>
    <n v="-465.5963127859427"/>
    <n v="0.21989144403086908"/>
    <n v="308.10584767627398"/>
    <n v="1809.2858263744035"/>
    <n v="0.85448802342419161"/>
    <n v="349.04599434028705"/>
    <n v="1768.3456797103904"/>
    <n v="0.83515284459745498"/>
    <n v="583.3482959162842"/>
    <n v="1534.0433781343932"/>
    <n v="0.72449674613090853"/>
    <n v="5.7835468267788501"/>
    <n v="2111.6081272238985"/>
    <n v="0.99726855125687974"/>
    <n v="8.4347956735480487"/>
    <n v="2108.9568783771292"/>
    <n v="0.99601642163000859"/>
    <n v="8.2205285403978117"/>
    <n v="2109.1711455102795"/>
    <n v="0.99611761553559353"/>
    <n v="8.4587543497465667"/>
    <n v="2108.9329197009311"/>
    <n v="0.99600510644610007"/>
    <n v="8.6489136538431275"/>
    <n v="2108.7427603968345"/>
    <n v="0.9959152981662116"/>
    <n v="8.1723089538994014"/>
    <n v="2109.2193650967779"/>
    <n v="0.99614038864228382"/>
    <n v="7.1143277732449537"/>
    <n v="5.3360757374719903"/>
    <n v="5.3228024373158913"/>
    <x v="2"/>
    <n v="0"/>
    <n v="0"/>
    <n v="1"/>
    <n v="0"/>
    <n v="0"/>
    <n v="0"/>
    <n v="0"/>
    <n v="0"/>
    <n v="0"/>
    <n v="0"/>
    <n v="0"/>
    <n v="0"/>
    <n v="117"/>
    <n v="2339.8940207552796"/>
    <n v="-222.50234670460213"/>
    <n v="0.10508322547568343"/>
    <n v="2447.6957968322786"/>
    <n v="-330.30412278160111"/>
    <n v="0.15599575970264992"/>
    <n v="2855.3297102307592"/>
    <n v="-737.93803618008178"/>
    <n v="0.34851276937741471"/>
    <n v="2325.0977563204037"/>
    <n v="-207.70608226972627"/>
    <n v="9.8095257866190624E-2"/>
  </r>
  <r>
    <x v="274"/>
    <x v="1"/>
    <x v="117"/>
    <n v="238.94612344352174"/>
    <x v="2"/>
    <n v="463.22512709591865"/>
    <n v="679.43317894127972"/>
    <n v="6.5212588901850479"/>
    <n v="5.4762381015969908"/>
    <n v="87.523513620447574"/>
    <n v="116.23160122837852"/>
    <n v="87.090228899554262"/>
    <n v="4.4669446950116116"/>
    <n v="4.471907484353741"/>
    <n v="136.75549003194934"/>
    <n v="143.99364488638082"/>
    <n v="136.34928560611186"/>
    <n v="4.9152198698654175"/>
    <n v="4.9181945869821604"/>
    <n v="2354.077792520392"/>
    <n v="7.7639043342242227"/>
    <n v="2019"/>
    <x v="13"/>
    <s v="2019-275"/>
    <n v="15.903423455062077"/>
    <x v="0"/>
    <n v="0"/>
    <n v="1"/>
    <n v="0"/>
    <n v="0"/>
    <n v="0"/>
    <n v="0"/>
    <n v="1564.7190890160243"/>
    <n v="789.35870350436767"/>
    <n v="0.33531547088732411"/>
    <n v="2098.5148258790477"/>
    <n v="255.56296664134425"/>
    <n v="0.10856181875269547"/>
    <n v="2590.8105648877381"/>
    <n v="-236.73277236734612"/>
    <n v="0.1005628501825712"/>
    <n v="290.53688434366131"/>
    <n v="2063.5409081767307"/>
    <n v="0.87658144294687979"/>
    <n v="350.57253900041951"/>
    <n v="2003.5052535199725"/>
    <n v="0.85107860916309008"/>
    <n v="589.24131688731177"/>
    <n v="1764.8364756330802"/>
    <n v="0.74969335390720415"/>
    <n v="5.7517048834754601"/>
    <n v="2348.3260876369163"/>
    <n v="0.9975567056867235"/>
    <n v="8.4052756052715623"/>
    <n v="2345.6725169151205"/>
    <n v="0.99642948264837394"/>
    <n v="8.2236789887291426"/>
    <n v="2345.8541135316627"/>
    <n v="0.99650662394638856"/>
    <n v="8.4831021142396281"/>
    <n v="2345.5946904061525"/>
    <n v="0.99639642235222947"/>
    <n v="8.6821544181632095"/>
    <n v="2345.395638102229"/>
    <n v="0.99631186596902244"/>
    <n v="8.0928518978885045"/>
    <n v="2345.9849406225035"/>
    <n v="0.99656219861399575"/>
    <n v="6.9476264468066811"/>
    <n v="5.1873185829012316"/>
    <n v="5.1942152237198878"/>
    <x v="2"/>
    <n v="0"/>
    <n v="0"/>
    <n v="1"/>
    <n v="0"/>
    <n v="0"/>
    <n v="0"/>
    <n v="0"/>
    <n v="0"/>
    <n v="0"/>
    <n v="0"/>
    <n v="0"/>
    <n v="0"/>
    <n v="118"/>
    <n v="2232.5261771044629"/>
    <n v="121.55161541592906"/>
    <n v="5.1634493899111934E-2"/>
    <n v="2343.9235038451857"/>
    <n v="10.154288675206317"/>
    <n v="4.3134890051082951E-3"/>
    <n v="2744.3548615199184"/>
    <n v="-390.27706899952636"/>
    <n v="0.16578766863166253"/>
    <n v="2171.6718746727711"/>
    <n v="182.40591784762091"/>
    <n v="7.7485084998966045E-2"/>
  </r>
  <r>
    <x v="275"/>
    <x v="1"/>
    <x v="118"/>
    <n v="179.20959258264128"/>
    <x v="2"/>
    <n v="405.7313862715622"/>
    <n v="529.36610303368809"/>
    <n v="6.2716802587171543"/>
    <n v="5.1885560291452091"/>
    <n v="88.398748756652054"/>
    <n v="102.3151749925153"/>
    <n v="87.961131188549814"/>
    <n v="4.4768950258647795"/>
    <n v="4.4818578152069088"/>
    <n v="138.12304493226884"/>
    <n v="139.88422491850244"/>
    <n v="137.71277846217299"/>
    <n v="4.9251702007185854"/>
    <n v="4.9281449178353283"/>
    <n v="2328.1352594895907"/>
    <n v="7.7528229083188442"/>
    <n v="2019"/>
    <x v="14"/>
    <s v="2019-276"/>
    <n v="15.673745485300518"/>
    <x v="0"/>
    <n v="0"/>
    <n v="1"/>
    <n v="0"/>
    <n v="0"/>
    <n v="0"/>
    <n v="0"/>
    <n v="1505.9724531260993"/>
    <n v="822.16280636349143"/>
    <n v="0.3531421995403044"/>
    <n v="2102.3571560978635"/>
    <n v="225.7781033917272"/>
    <n v="9.6978086849312056E-2"/>
    <n v="2598.7113687193669"/>
    <n v="-270.57610922977619"/>
    <n v="0.11622009852172249"/>
    <n v="277.3601618442018"/>
    <n v="2050.775097645389"/>
    <n v="0.88086595883393437"/>
    <n v="352.1143491071532"/>
    <n v="1976.0209103824375"/>
    <n v="0.84875691922455176"/>
    <n v="595.19326806804952"/>
    <n v="1732.9419914215412"/>
    <n v="0.74434764232790462"/>
    <n v="5.7198629401720709"/>
    <n v="2322.4153965494188"/>
    <n v="0.99754315694637696"/>
    <n v="8.4059854712753381"/>
    <n v="2319.7292740183152"/>
    <n v="0.99638939127913106"/>
    <n v="8.2268294370604753"/>
    <n v="2319.9084300525301"/>
    <n v="0.99646634386746746"/>
    <n v="8.4761540788217946"/>
    <n v="2319.6591054107689"/>
    <n v="0.99635925187582097"/>
    <n v="8.7270563790905946"/>
    <n v="2319.4082031104999"/>
    <n v="0.99625148223518423"/>
    <n v="8.0707486373597455"/>
    <n v="2320.0645108522308"/>
    <n v="0.9965333849893544"/>
    <n v="6.7919061911738954"/>
    <n v="5.1063789633389209"/>
    <n v="5.2017521835287024"/>
    <x v="3"/>
    <n v="0"/>
    <n v="0"/>
    <n v="0"/>
    <n v="1"/>
    <n v="0"/>
    <n v="0"/>
    <n v="0"/>
    <n v="0"/>
    <n v="0"/>
    <n v="0"/>
    <n v="0"/>
    <n v="0"/>
    <n v="119"/>
    <n v="2137.0666229828294"/>
    <n v="191.06863650676132"/>
    <n v="8.2069388248795436E-2"/>
    <n v="2291.6876715808221"/>
    <n v="36.447587908768583"/>
    <n v="1.5655270783862953E-2"/>
    <n v="2757.6015824598653"/>
    <n v="-429.46632297027463"/>
    <n v="0.1844679432690817"/>
    <n v="2127.9306613236872"/>
    <n v="200.20459816590346"/>
    <n v="8.599354240689408E-2"/>
  </r>
  <r>
    <x v="276"/>
    <x v="1"/>
    <x v="119"/>
    <n v="134.40719443698097"/>
    <x v="2"/>
    <n v="313.13714180546918"/>
    <n v="410.87843045467594"/>
    <n v="6.0182973810938583"/>
    <n v="4.9008739566934283"/>
    <n v="43.328472089330475"/>
    <n v="72.821823540922878"/>
    <n v="65.863610422991258"/>
    <n v="4.1875860951084638"/>
    <n v="3.7688099729406273"/>
    <n v="135.40147527915775"/>
    <n v="136.74630017096115"/>
    <n v="136.21794617509107"/>
    <n v="4.9142561484354585"/>
    <n v="4.9082442561289925"/>
    <n v="1854.4017126202302"/>
    <n v="7.5253173961291884"/>
    <n v="2019"/>
    <x v="15"/>
    <s v="2019-277"/>
    <n v="15.12013962463778"/>
    <x v="0"/>
    <n v="0"/>
    <n v="1"/>
    <n v="0"/>
    <n v="0"/>
    <n v="0"/>
    <n v="0"/>
    <n v="1461.9124762086553"/>
    <n v="392.48923641157489"/>
    <n v="0.21165275772798761"/>
    <n v="1904.496171265597"/>
    <n v="-50.094458645366785"/>
    <n v="2.7013811680849011E-2"/>
    <n v="2582.9879868366202"/>
    <n v="-728.58627421638994"/>
    <n v="0.39289560037501964"/>
    <n v="267.47761996960713"/>
    <n v="1586.9240926506232"/>
    <n v="0.85576069189902393"/>
    <n v="272.7187613336684"/>
    <n v="1581.6829512865618"/>
    <n v="0.85293436719904525"/>
    <n v="583.3482959162842"/>
    <n v="1271.0534167039459"/>
    <n v="0.68542506623765698"/>
    <n v="5.6880209968686817"/>
    <n v="1848.7136916233615"/>
    <n v="0.99693269211403401"/>
    <n v="8.385345898826607"/>
    <n v="1846.0163667214035"/>
    <n v="0.99547813947659791"/>
    <n v="8.2205285403978117"/>
    <n v="1846.1811840798325"/>
    <n v="0.99556701847045737"/>
    <n v="8.5316444696093914"/>
    <n v="1845.8700681506209"/>
    <n v="0.99539924687755266"/>
    <n v="8.8104924178503534"/>
    <n v="1845.5912202023799"/>
    <n v="0.99524887603484724"/>
    <n v="8.0174718926150099"/>
    <n v="1846.3842407276152"/>
    <n v="0.99567651828724502"/>
    <n v="6.6491424966524724"/>
    <n v="4.9095485204666032"/>
    <n v="5.1934862121611127"/>
    <x v="3"/>
    <n v="0"/>
    <n v="0"/>
    <n v="0"/>
    <n v="1"/>
    <n v="0"/>
    <n v="0"/>
    <n v="0"/>
    <n v="0"/>
    <n v="0"/>
    <n v="0"/>
    <n v="0"/>
    <n v="0"/>
    <n v="120"/>
    <n v="2053.6023528572982"/>
    <n v="-199.200640237068"/>
    <n v="0.10742043586424525"/>
    <n v="2162.4358270367134"/>
    <n v="-308.03411441648313"/>
    <n v="0.16610970121529789"/>
    <n v="2756.648254161456"/>
    <n v="-902.24654154122572"/>
    <n v="0.48654319902798759"/>
    <n v="2046.0543887037122"/>
    <n v="-191.65267608348199"/>
    <n v="0.10335013971308343"/>
  </r>
  <r>
    <x v="277"/>
    <x v="1"/>
    <x v="120"/>
    <n v="100.80539582773571"/>
    <x v="2"/>
    <n v="296.89381232701197"/>
    <n v="317.85652006659387"/>
    <n v="5.7616000862020549"/>
    <n v="4.6131918842416475"/>
    <n v="43.761756810223787"/>
    <n v="58.291790175573333"/>
    <n v="43.545114449777131"/>
    <n v="3.7737975144516662"/>
    <n v="3.7787603037937956"/>
    <n v="152.32665968905246"/>
    <n v="147.65255183362507"/>
    <n v="147.24910436608405"/>
    <n v="4.9921257401096941"/>
    <n v="5.0260272917853754"/>
    <n v="2095.5983538604505"/>
    <n v="7.6475944020119249"/>
    <n v="2019"/>
    <x v="16"/>
    <s v="2019-278"/>
    <n v="14.527523340763414"/>
    <x v="0"/>
    <n v="0"/>
    <n v="1"/>
    <n v="0"/>
    <n v="0"/>
    <n v="0"/>
    <n v="0"/>
    <n v="1428.8674935205722"/>
    <n v="666.73086033987829"/>
    <n v="0.31815775151361714"/>
    <n v="1906.398314938278"/>
    <n v="189.20003892217255"/>
    <n v="9.0284494914606953E-2"/>
    <n v="2680.7702124755911"/>
    <n v="-585.17185861514054"/>
    <n v="0.27923855615612309"/>
    <n v="260.06571356366118"/>
    <n v="1835.5326402967894"/>
    <n v="0.87589906573243126"/>
    <n v="273.48203366373463"/>
    <n v="1822.1163201967158"/>
    <n v="0.86949692284309443"/>
    <n v="657.01105805412737"/>
    <n v="1438.5872958063233"/>
    <n v="0.68648044753241932"/>
    <n v="5.6561790535652925"/>
    <n v="2089.9421748068853"/>
    <n v="0.9973009240806352"/>
    <n v="8.3558258305501223"/>
    <n v="2087.2425280299003"/>
    <n v="0.99601267780385616"/>
    <n v="8.2578207042080987"/>
    <n v="2087.3405331562426"/>
    <n v="0.99605944493657594"/>
    <n v="8.6509511953714249"/>
    <n v="2086.9474026650792"/>
    <n v="0.99587184673082285"/>
    <n v="8.9530358488475255"/>
    <n v="2086.6453180116032"/>
    <n v="0.99572769475011547"/>
    <n v="7.9604409456345122"/>
    <n v="2087.6379129148158"/>
    <n v="0.99620135178529312"/>
    <n v="6.5207684422428507"/>
    <n v="4.7961884535733788"/>
    <n v="5.2529353473815581"/>
    <x v="3"/>
    <n v="0"/>
    <n v="0"/>
    <n v="0"/>
    <n v="1"/>
    <n v="0"/>
    <n v="0"/>
    <n v="0"/>
    <n v="0"/>
    <n v="0"/>
    <n v="0"/>
    <n v="0"/>
    <n v="0"/>
    <n v="121"/>
    <n v="1981.8779182927735"/>
    <n v="113.72043556767699"/>
    <n v="5.4266331789288011E-2"/>
    <n v="2093.342570752623"/>
    <n v="2.255783107827483"/>
    <n v="1.0764386714047303E-3"/>
    <n v="2817.3162404654972"/>
    <n v="-721.71788660504671"/>
    <n v="0.34439704787681236"/>
    <n v="2030.0921411166414"/>
    <n v="65.506212743809101"/>
    <n v="3.1258954094488312E-2"/>
  </r>
  <r>
    <x v="278"/>
    <x v="1"/>
    <x v="121"/>
    <n v="75.604046870801781"/>
    <x v="2"/>
    <n v="291.17091339931187"/>
    <n v="245.18077810785621"/>
    <n v="5.5019958082806077"/>
    <n v="4.3255098117898667"/>
    <n v="44.199374378326027"/>
    <n v="51.245582276949676"/>
    <n v="43.980565594274907"/>
    <n v="3.7837478453048345"/>
    <n v="3.7887106346469634"/>
    <n v="171.36749215018403"/>
    <n v="164.25301005521632"/>
    <n v="165.65524241184454"/>
    <n v="5.1099087757660779"/>
    <n v="5.1438103274417593"/>
    <n v="2115.5022889734528"/>
    <n v="7.6570475521606962"/>
    <n v="2019"/>
    <x v="17"/>
    <s v="2019-279"/>
    <n v="14.39565242935152"/>
    <x v="0"/>
    <n v="0"/>
    <n v="1"/>
    <n v="0"/>
    <n v="0"/>
    <n v="0"/>
    <n v="0"/>
    <n v="1404.0837565045101"/>
    <n v="711.41853246894266"/>
    <n v="0.33628823574289696"/>
    <n v="1908.3194800476856"/>
    <n v="207.18280892576718"/>
    <n v="9.7935516310078116E-2"/>
    <n v="2790.7752163194332"/>
    <n v="-675.27292734598041"/>
    <n v="0.31920217286725627"/>
    <n v="254.50678375920168"/>
    <n v="1860.9955052142511"/>
    <n v="0.87969439452476272"/>
    <n v="274.25293871710147"/>
    <n v="1841.2493502563514"/>
    <n v="0.87036036777337522"/>
    <n v="739.88166545920092"/>
    <n v="1375.6206235142517"/>
    <n v="0.65025721346856658"/>
    <n v="5.6243371102619033"/>
    <n v="2109.8779518631909"/>
    <n v="0.99734137034992709"/>
    <n v="8.3565356965538982"/>
    <n v="2107.1457532768991"/>
    <n v="0.99604985740733532"/>
    <n v="8.2951128680183857"/>
    <n v="2107.2071761054344"/>
    <n v="0.99607889203842759"/>
    <n v="8.6858744387076765"/>
    <n v="2106.816414534745"/>
    <n v="0.99589417866197505"/>
    <n v="9.0469681869445306"/>
    <n v="2106.4553207865083"/>
    <n v="0.99572348929419763"/>
    <n v="7.9477502330070546"/>
    <n v="2107.5545387404459"/>
    <n v="0.99624309069556072"/>
    <n v="6.4075798930242582"/>
    <n v="4.7362155407644817"/>
    <n v="5.3448793668223438"/>
    <x v="3"/>
    <n v="0"/>
    <n v="0"/>
    <n v="0"/>
    <n v="1"/>
    <n v="0"/>
    <n v="0"/>
    <n v="0"/>
    <n v="0"/>
    <n v="0"/>
    <n v="0"/>
    <n v="0"/>
    <n v="0"/>
    <n v="122"/>
    <n v="1921.3332397192419"/>
    <n v="194.1690492542109"/>
    <n v="9.178389939177585E-2"/>
    <n v="2059.8842192219931"/>
    <n v="55.618069751459643"/>
    <n v="2.6290715940774662E-2"/>
    <n v="2910.0387608186979"/>
    <n v="-794.53647184524516"/>
    <n v="0.37557816693774126"/>
    <n v="2050.1087515428435"/>
    <n v="65.393537430609285"/>
    <n v="3.0911589068684721E-2"/>
  </r>
  <r>
    <x v="279"/>
    <x v="1"/>
    <x v="122"/>
    <n v="3667.3171073922117"/>
    <x v="2"/>
    <n v="4482.2764645904808"/>
    <n v="1271.8216768931629"/>
    <n v="7.1482055429506461"/>
    <n v="8.2072156403052823"/>
    <n v="543.30623813217949"/>
    <n v="297.27591020456458"/>
    <n v="293.75280625525278"/>
    <n v="5.6827386186221078"/>
    <n v="6.2976731354208439"/>
    <n v="271.65311906608974"/>
    <n v="239.43308636282768"/>
    <n v="241.56743099131802"/>
    <n v="5.4871486514740706"/>
    <n v="5.6045259548608986"/>
    <n v="8275.5625727330789"/>
    <n v="9.0210621825547257"/>
    <n v="2019"/>
    <x v="18"/>
    <s v="2019-280"/>
    <n v="18.318092813046825"/>
    <x v="0"/>
    <n v="0"/>
    <n v="1"/>
    <n v="0"/>
    <n v="0"/>
    <n v="0"/>
    <n v="0"/>
    <n v="4936.2784847008552"/>
    <n v="3339.2840880322237"/>
    <n v="0.40351143003071938"/>
    <n v="4099.4259675408748"/>
    <n v="4176.1366051922041"/>
    <n v="0.50463476875300783"/>
    <n v="3370.1574884383658"/>
    <n v="4905.4050842947127"/>
    <n v="0.59275789907714493"/>
    <n v="1046.7691668291902"/>
    <n v="7228.7934059038889"/>
    <n v="0.87351081480814841"/>
    <n v="1153.4772466133395"/>
    <n v="7122.085326119739"/>
    <n v="0.86061645519859886"/>
    <n v="1176.3505453511154"/>
    <n v="7099.2120273819637"/>
    <n v="0.85785249824259202"/>
    <n v="6.0539817379532614"/>
    <n v="8269.5085909951249"/>
    <n v="0.99926845073253379"/>
    <n v="8.4920114924198984"/>
    <n v="8267.0705612406582"/>
    <n v="0.9989738448090042"/>
    <n v="8.440983472829398"/>
    <n v="8267.1215892602504"/>
    <n v="0.99898001091785105"/>
    <n v="8.4989705892133589"/>
    <n v="8267.0636021438659"/>
    <n v="0.9989730038877096"/>
    <n v="8.6363264376402693"/>
    <n v="8266.9262462954393"/>
    <n v="0.99895640612203274"/>
    <n v="8.3252297178672947"/>
    <n v="8267.2373430152111"/>
    <n v="0.99899399833610125"/>
    <n v="7.3982140130953677"/>
    <n v="5.8861936843046792"/>
    <n v="5.6540486481208578"/>
    <x v="4"/>
    <n v="0"/>
    <n v="0"/>
    <n v="0"/>
    <n v="0"/>
    <n v="1"/>
    <n v="0"/>
    <n v="0"/>
    <n v="0"/>
    <n v="0"/>
    <n v="0"/>
    <n v="0"/>
    <n v="0"/>
    <n v="123"/>
    <n v="6987.047838689723"/>
    <n v="1288.5147340433559"/>
    <n v="0.15570116505297746"/>
    <n v="7750.5396210095914"/>
    <n v="525.02295172348749"/>
    <n v="6.344256926451998E-2"/>
    <n v="8568.6356801236307"/>
    <n v="-293.07310739055174"/>
    <n v="3.5414282088348917E-2"/>
    <n v="7715.0893028160572"/>
    <n v="560.47326991702175"/>
    <n v="6.7726304404211693E-2"/>
  </r>
  <r>
    <x v="280"/>
    <x v="1"/>
    <x v="123"/>
    <n v="3703.9902784661335"/>
    <x v="2"/>
    <n v="4527.0992292363853"/>
    <n v="2001.4722573650538"/>
    <n v="7.6016383174147828"/>
    <n v="8.2171659711584493"/>
    <n v="548.73930051350123"/>
    <n v="423.00760535903294"/>
    <n v="546.0227693228403"/>
    <n v="6.3026606769318825"/>
    <n v="6.3076234662740118"/>
    <n v="274.36965025675062"/>
    <n v="263.88868108857372"/>
    <n v="273.55469089955233"/>
    <n v="5.6115015685973235"/>
    <n v="5.6144762857140664"/>
    <n v="8456.1528849674669"/>
    <n v="9.0426496074442788"/>
    <n v="2019"/>
    <x v="19"/>
    <s v="2019-281"/>
    <n v="19.515800562943987"/>
    <x v="0"/>
    <n v="0"/>
    <n v="1"/>
    <n v="0"/>
    <n v="0"/>
    <n v="0"/>
    <n v="0"/>
    <n v="4972.3439440933007"/>
    <n v="3483.8089408741662"/>
    <n v="0.4119850939624502"/>
    <n v="4123.2774091763085"/>
    <n v="4332.8754757911584"/>
    <n v="0.51239322830760625"/>
    <n v="3385.8517615055007"/>
    <n v="5070.3011234619662"/>
    <n v="0.59959903663466851"/>
    <n v="1054.8585585540238"/>
    <n v="7401.2943264134428"/>
    <n v="0.87525550059185309"/>
    <n v="1163.0481037962022"/>
    <n v="7293.1047811712651"/>
    <n v="0.86246132022237243"/>
    <n v="1188.173588816491"/>
    <n v="7267.9792961509756"/>
    <n v="0.85949005357640684"/>
    <n v="6.055083085243262"/>
    <n v="8450.0978018822243"/>
    <n v="0.99928394351809713"/>
    <n v="8.5362373177395732"/>
    <n v="8447.6166476497274"/>
    <n v="0.99899052944833644"/>
    <n v="8.4441339211607307"/>
    <n v="8447.7087510463061"/>
    <n v="0.99900142132763803"/>
    <n v="8.4014242588720158"/>
    <n v="8447.7514607085941"/>
    <n v="0.99900647204784954"/>
    <n v="8.5169653033264829"/>
    <n v="8447.6359196641406"/>
    <n v="0.99899280850060468"/>
    <n v="8.4404921719057597"/>
    <n v="8447.7123927955618"/>
    <n v="0.99900185199029334"/>
    <n v="7.7675669869802872"/>
    <n v="6.1857228508473288"/>
    <n v="5.7602637953614684"/>
    <x v="4"/>
    <n v="0"/>
    <n v="0"/>
    <n v="0"/>
    <n v="0"/>
    <n v="1"/>
    <n v="0"/>
    <n v="0"/>
    <n v="0"/>
    <n v="0"/>
    <n v="0"/>
    <n v="0"/>
    <n v="0"/>
    <n v="124"/>
    <n v="7821.1073854605775"/>
    <n v="635.04549950688943"/>
    <n v="7.5098630328197122E-2"/>
    <n v="8514.9374465662659"/>
    <n v="-58.784561598798973"/>
    <n v="6.9516909637833647E-3"/>
    <n v="8891.9908336157223"/>
    <n v="-435.83794864825541"/>
    <n v="5.154092582964602E-2"/>
    <n v="8587.627151280798"/>
    <n v="-131.4742663133311"/>
    <n v="1.5547763634578245E-2"/>
  </r>
  <r>
    <x v="281"/>
    <x v="1"/>
    <x v="124"/>
    <n v="3741.0301812507951"/>
    <x v="2"/>
    <n v="4572.3702215287494"/>
    <n v="2523.339634530776"/>
    <n v="7.8333385549323049"/>
    <n v="8.227116302011618"/>
    <n v="554.22669351863635"/>
    <n v="488.61714943883464"/>
    <n v="551.48299701606879"/>
    <n v="6.3126110077850504"/>
    <n v="6.3175737971271797"/>
    <n v="277.11334675931818"/>
    <n v="273.14594705809481"/>
    <n v="276.29023780854789"/>
    <n v="5.6214518994504914"/>
    <n v="5.6244266165672343"/>
    <n v="8338.8914502443004"/>
    <n v="9.0286855668832189"/>
    <n v="2019"/>
    <x v="20"/>
    <s v="2019-282"/>
    <n v="19.767401462167847"/>
    <x v="0"/>
    <n v="0"/>
    <n v="1"/>
    <n v="0"/>
    <n v="0"/>
    <n v="0"/>
    <n v="0"/>
    <n v="5008.77005807967"/>
    <n v="3330.1213921646304"/>
    <n v="0.39934821217358207"/>
    <n v="4147.3673652280968"/>
    <n v="4191.5240850162036"/>
    <n v="0.50264763728198025"/>
    <n v="3401.7029773033078"/>
    <n v="4937.1884729409921"/>
    <n v="0.59206772295810972"/>
    <n v="1063.0288441961059"/>
    <n v="7275.8626060481947"/>
    <n v="0.87252156350290866"/>
    <n v="1172.7146695508941"/>
    <n v="7166.1767806934058"/>
    <n v="0.85936803752055824"/>
    <n v="1200.1148627165207"/>
    <n v="7138.7765875277801"/>
    <n v="0.85608220590503536"/>
    <n v="6.0561844325332634"/>
    <n v="8332.8352658117674"/>
    <n v="0.99927374226314514"/>
    <n v="8.5369471837433508"/>
    <n v="8330.3545030605565"/>
    <n v="0.99897624915317806"/>
    <n v="8.4472843694920616"/>
    <n v="8330.4441658748092"/>
    <n v="0.99898700151933939"/>
    <n v="8.403235342148232"/>
    <n v="8330.4882149021523"/>
    <n v="0.99899228387942363"/>
    <n v="8.480686594999181"/>
    <n v="8330.4107636493009"/>
    <n v="0.99898299592390649"/>
    <n v="8.4647052047473004"/>
    <n v="8330.4267450395528"/>
    <n v="0.99898491241248866"/>
    <n v="7.9671356792488206"/>
    <n v="6.3124124664400085"/>
    <n v="5.7688446145776888"/>
    <x v="4"/>
    <n v="0"/>
    <n v="0"/>
    <n v="0"/>
    <n v="0"/>
    <n v="1"/>
    <n v="0"/>
    <n v="0"/>
    <n v="0"/>
    <n v="0"/>
    <n v="0"/>
    <n v="0"/>
    <n v="0"/>
    <n v="125"/>
    <n v="8322.8090129206957"/>
    <n v="16.082437323604609"/>
    <n v="1.9286061486186452E-3"/>
    <n v="8872.1186662184173"/>
    <n v="-533.22721597411692"/>
    <n v="6.394461651836171E-2"/>
    <n v="8937.9581078992924"/>
    <n v="-599.06665765499201"/>
    <n v="7.1840083448674874E-2"/>
    <n v="8946.6765330211438"/>
    <n v="-607.78508277684341"/>
    <n v="7.288559713282243E-2"/>
  </r>
  <r>
    <x v="282"/>
    <x v="1"/>
    <x v="125"/>
    <n v="3778.4404830633039"/>
    <x v="2"/>
    <n v="4618.093923744038"/>
    <n v="2899.8698890905343"/>
    <n v="7.9724211491372134"/>
    <n v="8.2370666328647868"/>
    <n v="559.76896045382284"/>
    <n v="524.19305494632874"/>
    <n v="556.9978269862296"/>
    <n v="6.3225613386382191"/>
    <n v="6.3275241279803485"/>
    <n v="279.88448022691142"/>
    <n v="277.86292027626644"/>
    <n v="279.05314018663341"/>
    <n v="5.6314022303036602"/>
    <n v="5.6343769474204031"/>
    <n v="9720.2273432493876"/>
    <n v="9.1819642864041491"/>
    <n v="2019"/>
    <x v="21"/>
    <s v="2019-283"/>
    <n v="19.926384718079092"/>
    <x v="0"/>
    <n v="0"/>
    <n v="1"/>
    <n v="0"/>
    <n v="0"/>
    <n v="0"/>
    <n v="0"/>
    <n v="5045.5604332059047"/>
    <n v="4674.6669100434829"/>
    <n v="0.48092156129352243"/>
    <n v="4171.6982208404033"/>
    <n v="5548.5291224089842"/>
    <n v="0.57082297835990314"/>
    <n v="3417.7127052590927"/>
    <n v="6302.5146379902944"/>
    <n v="0.64839169038235878"/>
    <n v="1071.2808326946088"/>
    <n v="8648.9465105547788"/>
    <n v="0.88978850032364687"/>
    <n v="1182.4779009631325"/>
    <n v="8537.7494422862546"/>
    <n v="0.8783487402911051"/>
    <n v="1212.1755493555509"/>
    <n v="8508.0517938938374"/>
    <n v="0.87529349813022683"/>
    <n v="6.057285779823264"/>
    <n v="9714.1700574695642"/>
    <n v="0.99937683702593338"/>
    <n v="8.5376570497471267"/>
    <n v="9711.6896861996411"/>
    <n v="0.99912166076489195"/>
    <n v="8.4504348178233943"/>
    <n v="9711.7769084315642"/>
    <n v="0.9991306340356646"/>
    <n v="8.4050464254244517"/>
    <n v="9711.8222968239625"/>
    <n v="0.99913530351414437"/>
    <n v="8.4600303516364441"/>
    <n v="9711.7673128977513"/>
    <n v="0.99912964686391703"/>
    <n v="8.4800050975875436"/>
    <n v="9711.7473381517993"/>
    <n v="0.99912759189696554"/>
    <n v="8.0898239507328213"/>
    <n v="6.3749386512370023"/>
    <n v="5.7774371429983074"/>
    <x v="4"/>
    <n v="0"/>
    <n v="0"/>
    <n v="0"/>
    <n v="0"/>
    <n v="1"/>
    <n v="0"/>
    <n v="0"/>
    <n v="0"/>
    <n v="0"/>
    <n v="0"/>
    <n v="0"/>
    <n v="0"/>
    <n v="126"/>
    <n v="8656.0953108013127"/>
    <n v="1064.1320324480748"/>
    <n v="0.10947604360170703"/>
    <n v="9064.2850212298599"/>
    <n v="655.94232201952764"/>
    <n v="6.7482199629319756E-2"/>
    <n v="8984.1973669894742"/>
    <n v="736.02997625991338"/>
    <n v="7.5721477519873001E-2"/>
    <n v="9174.5554113719772"/>
    <n v="545.67193187741032"/>
    <n v="5.6137774622768949E-2"/>
  </r>
  <r>
    <x v="283"/>
    <x v="1"/>
    <x v="126"/>
    <n v="3816.2248878939363"/>
    <x v="2"/>
    <n v="4664.2748629814778"/>
    <n v="3174.776388731555"/>
    <n v="8.0629924801006041"/>
    <n v="8.2470169637179538"/>
    <n v="565.36665005836096"/>
    <n v="544.77985250234485"/>
    <n v="562.5678052560919"/>
    <n v="6.332511669491387"/>
    <n v="6.3374744588335163"/>
    <n v="282.68332502918048"/>
    <n v="281.23720360330628"/>
    <n v="281.84367158849977"/>
    <n v="5.641352561156828"/>
    <n v="5.6443272782735709"/>
    <n v="8829.5300754925629"/>
    <n v="9.085857073098305"/>
    <n v="2019"/>
    <x v="22"/>
    <s v="2019-284"/>
    <n v="20.036856710748818"/>
    <x v="0"/>
    <n v="0"/>
    <n v="1"/>
    <n v="0"/>
    <n v="0"/>
    <n v="0"/>
    <n v="0"/>
    <n v="5082.7187120833996"/>
    <n v="3746.8113634091633"/>
    <n v="0.42435003124445941"/>
    <n v="4196.2723850088323"/>
    <n v="4633.2576904837306"/>
    <n v="0.52474567172537323"/>
    <n v="3433.8825304944348"/>
    <n v="5395.6475449981281"/>
    <n v="0.61109113382765468"/>
    <n v="1079.6153410780967"/>
    <n v="7749.9147344144658"/>
    <n v="0.87772674968572773"/>
    <n v="1192.3387646894932"/>
    <n v="7637.1913108030694"/>
    <n v="0.86496011061800726"/>
    <n v="1224.3568428609708"/>
    <n v="7605.1732326315923"/>
    <n v="0.86133386121427657"/>
    <n v="6.0583871271132645"/>
    <n v="8823.4716883654492"/>
    <n v="0.99931384942626456"/>
    <n v="8.5383669157509026"/>
    <n v="8820.991708576812"/>
    <n v="0.99903297606523245"/>
    <n v="8.4535852661547271"/>
    <n v="8821.0764902264091"/>
    <n v="0.99904257812206587"/>
    <n v="8.4068575087006696"/>
    <n v="8821.1232179838626"/>
    <n v="0.99904787033547404"/>
    <n v="8.4475568419653779"/>
    <n v="8821.0825186505972"/>
    <n v="0.99904326087914774"/>
    <n v="8.4906364665327008"/>
    <n v="8821.0394390260299"/>
    <n v="0.99903838183981053"/>
    <n v="8.1707570523343307"/>
    <n v="6.4094117928156891"/>
    <n v="5.7860412962166308"/>
    <x v="5"/>
    <n v="0"/>
    <n v="0"/>
    <n v="0"/>
    <n v="0"/>
    <n v="0"/>
    <n v="1"/>
    <n v="0"/>
    <n v="0"/>
    <n v="0"/>
    <n v="0"/>
    <n v="0"/>
    <n v="0"/>
    <n v="127"/>
    <n v="9379.3554948886795"/>
    <n v="-549.82541939611656"/>
    <n v="6.2271198432431195E-2"/>
    <n v="9660.2601988886236"/>
    <n v="-830.73012339606066"/>
    <n v="9.4085428815951749E-2"/>
    <n v="9081.4588598894934"/>
    <n v="-251.9287843969305"/>
    <n v="2.8532524635279239E-2"/>
    <n v="9293.168618009433"/>
    <n v="-463.63854251687007"/>
    <n v="5.2509990741608704E-2"/>
  </r>
  <r>
    <x v="284"/>
    <x v="1"/>
    <x v="127"/>
    <n v="3854.3871367728748"/>
    <x v="2"/>
    <n v="4710.9176116112912"/>
    <n v="3378.659613143951"/>
    <n v="8.1252343456661098"/>
    <n v="8.2569672945711226"/>
    <n v="571.02031655894439"/>
    <n v="557.90008453064456"/>
    <n v="568.19348330865273"/>
    <n v="6.3424620003445549"/>
    <n v="6.3474247896866842"/>
    <n v="285.51015827947219"/>
    <n v="284.22827187662239"/>
    <n v="284.66210830438467"/>
    <n v="5.6513028920099959"/>
    <n v="5.6542776091267388"/>
    <n v="10265.373986018461"/>
    <n v="9.2365317619134224"/>
    <n v="2019"/>
    <x v="23"/>
    <s v="2019-285"/>
    <n v="20.118999238020663"/>
    <x v="0"/>
    <n v="0"/>
    <n v="1"/>
    <n v="0"/>
    <n v="0"/>
    <n v="0"/>
    <n v="0"/>
    <n v="5120.24857374967"/>
    <n v="5145.1254122687915"/>
    <n v="0.50121168690751083"/>
    <n v="4221.0922908189441"/>
    <n v="6044.2816951995173"/>
    <n v="0.58880287298172351"/>
    <n v="3450.2140539821303"/>
    <n v="6815.1599320363312"/>
    <n v="0.66389787077593521"/>
    <n v="1088.0331945454191"/>
    <n v="9177.3407914730415"/>
    <n v="0.89400939546602665"/>
    <n v="1202.2982370531172"/>
    <n v="9063.0757489653442"/>
    <n v="0.88287828200992391"/>
    <n v="1236.6599493014446"/>
    <n v="9028.7140367170177"/>
    <n v="0.87953094052045389"/>
    <n v="6.0594884744032651"/>
    <n v="10259.314497544057"/>
    <n v="0.99940971576070614"/>
    <n v="8.5390767817546802"/>
    <n v="10256.834909236706"/>
    <n v="0.99916816700556788"/>
    <n v="8.4567357144860598"/>
    <n v="10256.917250303975"/>
    <n v="0.99917618824935128"/>
    <n v="8.4086685919768875"/>
    <n v="10256.965317426484"/>
    <n v="0.99918087070150297"/>
    <n v="8.4398618611449052"/>
    <n v="10256.934124157317"/>
    <n v="0.999177832013462"/>
    <n v="8.4985415245696778"/>
    <n v="10256.875444493891"/>
    <n v="0.9991721157420913"/>
    <n v="8.2268149882324657"/>
    <n v="6.4307777095283836"/>
    <n v="5.7946569901660911"/>
    <x v="5"/>
    <n v="0"/>
    <n v="0"/>
    <n v="0"/>
    <n v="0"/>
    <n v="0"/>
    <n v="1"/>
    <n v="0"/>
    <n v="0"/>
    <n v="0"/>
    <n v="0"/>
    <n v="0"/>
    <n v="0"/>
    <n v="128"/>
    <n v="9563.1737564529249"/>
    <n v="702.20022956553657"/>
    <n v="6.8404739128057099E-2"/>
    <n v="9745.786973811475"/>
    <n v="519.5870122069864"/>
    <n v="5.0615497585832621E-2"/>
    <n v="9128.5095621133405"/>
    <n v="1136.8644239051209"/>
    <n v="0.11074749204983095"/>
    <n v="9418.6655323046361"/>
    <n v="846.70845371382529"/>
    <n v="8.2481987978913415E-2"/>
  </r>
  <r>
    <x v="285"/>
    <x v="1"/>
    <x v="128"/>
    <n v="3892.9310081406056"/>
    <x v="2"/>
    <n v="4758.0267877274073"/>
    <n v="3532.9410316429471"/>
    <n v="8.1698859564875992"/>
    <n v="8.2669176254242913"/>
    <n v="576.73051972453413"/>
    <n v="567.31530212758935"/>
    <n v="573.87541814173926"/>
    <n v="6.3524123311977228"/>
    <n v="6.3573751205398521"/>
    <n v="288.36525986226707"/>
    <n v="287.12416346657363"/>
    <n v="287.50872938742862"/>
    <n v="5.6612532228631638"/>
    <n v="5.6642279399799067"/>
    <n v="8551.8503917332946"/>
    <n v="9.0539029586011228"/>
    <n v="2019"/>
    <x v="24"/>
    <s v="2019-286"/>
    <n v="20.183551510548487"/>
    <x v="0"/>
    <n v="0"/>
    <n v="1"/>
    <n v="0"/>
    <n v="0"/>
    <n v="0"/>
    <n v="0"/>
    <n v="5158.1537340326049"/>
    <n v="3393.6966577006897"/>
    <n v="0.39683770204647523"/>
    <n v="4246.1603956871604"/>
    <n v="4305.6899960461342"/>
    <n v="0.50348050992663052"/>
    <n v="3466.7088927047034"/>
    <n v="5085.1414990285912"/>
    <n v="0.59462470297003545"/>
    <n v="1096.5352265474155"/>
    <n v="7455.3151651858789"/>
    <n v="0.87177801571372326"/>
    <n v="1212.3573041403786"/>
    <n v="7339.4930875929158"/>
    <n v="0.85823450497774001"/>
    <n v="1249.0860868063244"/>
    <n v="7302.76430492697"/>
    <n v="0.85393967041170848"/>
    <n v="6.0605898216932657"/>
    <n v="8545.7898019116019"/>
    <n v="0.9992913124594005"/>
    <n v="8.5397866477584561"/>
    <n v="8543.3106050855367"/>
    <n v="0.99900141065891268"/>
    <n v="8.4598861628173907"/>
    <n v="8543.3905055704763"/>
    <n v="0.99901075372284387"/>
    <n v="8.4104796752531055"/>
    <n v="8543.439912058042"/>
    <n v="0.9990165310090805"/>
    <n v="8.4351339514852555"/>
    <n v="8543.4152577818095"/>
    <n v="0.99901364809192184"/>
    <n v="8.5047537690391284"/>
    <n v="8543.3456379642557"/>
    <n v="0.99900550718505787"/>
    <n v="8.267239577108846"/>
    <n v="6.4458335722765376"/>
    <n v="5.8032841411236173"/>
    <x v="5"/>
    <n v="0"/>
    <n v="0"/>
    <n v="0"/>
    <n v="0"/>
    <n v="0"/>
    <n v="1"/>
    <n v="0"/>
    <n v="0"/>
    <n v="0"/>
    <n v="0"/>
    <n v="0"/>
    <n v="0"/>
    <n v="129"/>
    <n v="9705.27591973792"/>
    <n v="-1153.4255280046254"/>
    <n v="0.13487438100175281"/>
    <n v="9813.0764784763869"/>
    <n v="-1261.2260867430923"/>
    <n v="0.14747990539711325"/>
    <n v="9175.8383656977021"/>
    <n v="-623.9879739644075"/>
    <n v="7.296525843899114E-2"/>
    <n v="9523.9401078534411"/>
    <n v="-972.08971612014648"/>
    <n v="0.11367010314631132"/>
  </r>
  <r>
    <x v="286"/>
    <x v="1"/>
    <x v="129"/>
    <n v="3931.8603182220108"/>
    <x v="2"/>
    <n v="4805.6070556046807"/>
    <n v="3652.6168176166657"/>
    <n v="8.2031991260337858"/>
    <n v="8.2768679562774583"/>
    <n v="582.4978249217794"/>
    <n v="574.90656352468432"/>
    <n v="579.61417232315671"/>
    <n v="6.3623626620508915"/>
    <n v="6.36732545139302"/>
    <n v="291.2489124608897"/>
    <n v="290.01148776259487"/>
    <n v="290.3838166813029"/>
    <n v="5.6712035537163326"/>
    <n v="5.6741782708330755"/>
    <n v="9125.9471930201271"/>
    <n v="9.1188769750384484"/>
    <n v="2019"/>
    <x v="25"/>
    <s v="2019-287"/>
    <n v="20.236765341801011"/>
    <x v="0"/>
    <n v="0"/>
    <n v="1"/>
    <n v="0"/>
    <n v="0"/>
    <n v="0"/>
    <n v="0"/>
    <n v="5196.4379459183674"/>
    <n v="3929.5092471017597"/>
    <n v="0.43058645464299844"/>
    <n v="4271.4791816040561"/>
    <n v="4854.468011416071"/>
    <n v="0.53194127784663858"/>
    <n v="3483.3686798145018"/>
    <n v="5642.5785132056253"/>
    <n v="0.61830058774844598"/>
    <n v="1105.1222788694313"/>
    <n v="8020.8249141506958"/>
    <n v="0.87890327924375111"/>
    <n v="1222.5169618985119"/>
    <n v="7903.4302311216152"/>
    <n v="0.86603944379236164"/>
    <n v="1261.6364856862522"/>
    <n v="7864.3107073338751"/>
    <n v="0.86175281765259393"/>
    <n v="6.0616911689832662"/>
    <n v="9119.885501851144"/>
    <n v="0.99933577402533957"/>
    <n v="8.540496513762232"/>
    <n v="9117.4066965063648"/>
    <n v="0.99906415231941137"/>
    <n v="8.4630366111487234"/>
    <n v="9117.4841564089784"/>
    <n v="0.99907264019480391"/>
    <n v="8.4122907585293234"/>
    <n v="9117.5349022615974"/>
    <n v="0.99907820080692955"/>
    <n v="8.432318575930779"/>
    <n v="9117.5148744441958"/>
    <n v="0.99907600620542925"/>
    <n v="8.509874848684376"/>
    <n v="9117.4373181714436"/>
    <n v="0.99906750777002173"/>
    <n v="8.2975087334316981"/>
    <n v="6.457809820526899"/>
    <n v="5.8119226657128866"/>
    <x v="5"/>
    <n v="0"/>
    <n v="0"/>
    <n v="0"/>
    <n v="0"/>
    <n v="0"/>
    <n v="1"/>
    <n v="0"/>
    <n v="0"/>
    <n v="0"/>
    <n v="0"/>
    <n v="0"/>
    <n v="0"/>
    <n v="130"/>
    <n v="9819.727780133182"/>
    <n v="-693.78058711305493"/>
    <n v="7.6022857949877773E-2"/>
    <n v="9871.5097635699094"/>
    <n v="-745.56257054978232"/>
    <n v="8.1697006872888445E-2"/>
    <n v="9223.4468164710397"/>
    <n v="-97.499623450912623"/>
    <n v="1.0683781243604397E-2"/>
    <n v="9617.3615857553323"/>
    <n v="-491.41439273520518"/>
    <n v="5.3848042547414439E-2"/>
  </r>
  <r>
    <x v="287"/>
    <x v="1"/>
    <x v="130"/>
    <n v="3971.1789214042315"/>
    <x v="2"/>
    <n v="4853.6631261607272"/>
    <n v="3748.1854487529354"/>
    <n v="8.2290271215240391"/>
    <n v="8.2868182871306271"/>
    <n v="588.32280317099719"/>
    <n v="581.61468334784081"/>
    <n v="585.41031404638829"/>
    <n v="6.3723129929040594"/>
    <n v="6.3772757822461887"/>
    <n v="294.1614015854986"/>
    <n v="292.91642743862747"/>
    <n v="293.28765484811589"/>
    <n v="5.6811538845695004"/>
    <n v="5.6841286016862433"/>
    <n v="9307.1414304402824"/>
    <n v="9.1385372802065223"/>
    <n v="2019"/>
    <x v="26"/>
    <s v="2019-288"/>
    <n v="20.282493998997598"/>
    <x v="0"/>
    <n v="0"/>
    <n v="1"/>
    <n v="0"/>
    <n v="0"/>
    <n v="0"/>
    <n v="0"/>
    <n v="5235.1049999229881"/>
    <n v="4072.0364305172943"/>
    <n v="0.43751741186602588"/>
    <n v="4297.0511553801216"/>
    <n v="5010.0902750601608"/>
    <n v="0.53830602151096296"/>
    <n v="3500.1950647953981"/>
    <n v="5806.9463656448843"/>
    <n v="0.62392372663989715"/>
    <n v="1113.7952017146674"/>
    <n v="8193.3462287256152"/>
    <n v="0.88032896995936394"/>
    <n v="1232.7782162342264"/>
    <n v="8074.363214206056"/>
    <n v="0.86754491425237656"/>
    <n v="1274.3123885549792"/>
    <n v="8032.829041885303"/>
    <n v="0.86308230103959027"/>
    <n v="6.0627925162732668"/>
    <n v="9301.0786379240089"/>
    <n v="0.99934858704344554"/>
    <n v="8.5412063797660096"/>
    <n v="9298.6002240605158"/>
    <n v="0.99908229541330151"/>
    <n v="8.4661870594800561"/>
    <n v="9298.6752433808015"/>
    <n v="0.99909035581733063"/>
    <n v="8.4141018418055431"/>
    <n v="9298.7273285984775"/>
    <n v="0.99909595208102397"/>
    <n v="8.4307657769789905"/>
    <n v="9298.7106646633038"/>
    <n v="0.99909416163491349"/>
    <n v="8.5142755860502461"/>
    <n v="9298.6271548542318"/>
    <n v="0.99908518897561782"/>
    <n v="8.3210393593276848"/>
    <n v="6.4682747241882765"/>
    <n v="5.8205724809075017"/>
    <x v="5"/>
    <n v="0"/>
    <n v="0"/>
    <n v="0"/>
    <n v="0"/>
    <n v="0"/>
    <n v="1"/>
    <n v="0"/>
    <n v="0"/>
    <n v="0"/>
    <n v="0"/>
    <n v="0"/>
    <n v="0"/>
    <n v="131"/>
    <n v="9915.5985354669338"/>
    <n v="-608.45710502665133"/>
    <n v="6.5375293754171282E-2"/>
    <n v="9925.6927320514405"/>
    <n v="-618.55130161115812"/>
    <n v="6.6459858403795313E-2"/>
    <n v="9271.3364685754605"/>
    <n v="35.804961864821962"/>
    <n v="3.847041772430461E-3"/>
    <n v="9703.6886922939048"/>
    <n v="-396.54726185362233"/>
    <n v="4.2606772962175056E-2"/>
  </r>
  <r>
    <x v="288"/>
    <x v="1"/>
    <x v="131"/>
    <n v="4010.8907106182733"/>
    <x v="2"/>
    <n v="4902.1997574223342"/>
    <n v="3826.9970273125364"/>
    <n v="8.2498357086583596"/>
    <n v="8.2967686179837958"/>
    <n v="594.20603120270721"/>
    <n v="587.91035727527401"/>
    <n v="591.26441718685214"/>
    <n v="6.3822633237572273"/>
    <n v="6.3872261130993566"/>
    <n v="297.1030156013536"/>
    <n v="295.84703915253573"/>
    <n v="296.2205313965971"/>
    <n v="5.6911042154226683"/>
    <n v="5.6940789325394112"/>
    <n v="9393.6012490559606"/>
    <n v="9.1477840182787382"/>
    <n v="2019"/>
    <x v="27"/>
    <s v="2019-289"/>
    <n v="20.323203247838254"/>
    <x v="0"/>
    <n v="0"/>
    <n v="1"/>
    <n v="0"/>
    <n v="0"/>
    <n v="0"/>
    <n v="0"/>
    <n v="5274.1587244676539"/>
    <n v="4119.4425245883067"/>
    <n v="0.43853708661545571"/>
    <n v="4322.8788488939481"/>
    <n v="5070.7224001620125"/>
    <n v="0.53980600897569619"/>
    <n v="3517.1897136261041"/>
    <n v="5876.4115354298565"/>
    <n v="0.625576004306168"/>
    <n v="1122.5548537883558"/>
    <n v="8271.0463952676055"/>
    <n v="0.88049792363698964"/>
    <n v="1243.1420831132982"/>
    <n v="8150.4591659426624"/>
    <n v="0.8676607564922737"/>
    <n v="1287.1150504523937"/>
    <n v="8106.4861986035667"/>
    <n v="0.86297959469146657"/>
    <n v="6.0638938635632682"/>
    <n v="9387.5373551923967"/>
    <n v="0.99935446548104501"/>
    <n v="8.5419162457697855"/>
    <n v="9385.0593328101913"/>
    <n v="0.99909066650592304"/>
    <n v="8.4693375078113871"/>
    <n v="9385.1319115481492"/>
    <n v="0.99909839290776126"/>
    <n v="8.4159129250817593"/>
    <n v="9385.1853361308786"/>
    <n v="0.99910408024548325"/>
    <n v="8.4300596367023584"/>
    <n v="9385.1711894192576"/>
    <n v="0.99910257425100413"/>
    <n v="8.5181932762579269"/>
    <n v="9385.0830557797035"/>
    <n v="0.99909319194519641"/>
    <n v="8.3400360061778596"/>
    <n v="6.4779975657206341"/>
    <n v="5.8292335040340548"/>
    <x v="6"/>
    <n v="0"/>
    <n v="0"/>
    <n v="0"/>
    <n v="0"/>
    <n v="0"/>
    <n v="0"/>
    <n v="1"/>
    <n v="0"/>
    <n v="0"/>
    <n v="0"/>
    <n v="0"/>
    <n v="0"/>
    <n v="132"/>
    <n v="11361.82265560688"/>
    <n v="-1968.2214065509197"/>
    <n v="0.20952788545806353"/>
    <n v="11711.256629810492"/>
    <n v="-2317.6553807545315"/>
    <n v="0.24672703463833442"/>
    <n v="9227.7653502746889"/>
    <n v="165.83589878127168"/>
    <n v="1.7654134381948336E-2"/>
    <n v="9989.7811267801335"/>
    <n v="-596.17987772417291"/>
    <n v="6.3466594112038546E-2"/>
  </r>
  <r>
    <x v="289"/>
    <x v="1"/>
    <x v="132"/>
    <n v="4050.9996177244557"/>
    <x v="2"/>
    <n v="4951.2217549965571"/>
    <n v="3894.1978044361122"/>
    <n v="8.2672429818777857"/>
    <n v="8.3067189488369628"/>
    <n v="600.14809151473423"/>
    <n v="594.02922439500412"/>
    <n v="597.17706135872072"/>
    <n v="6.392213654610396"/>
    <n v="6.3971764439525245"/>
    <n v="300.07404575736712"/>
    <n v="298.80594377591768"/>
    <n v="299.18273671056306"/>
    <n v="5.7010545462758362"/>
    <n v="5.7040292633925791"/>
    <n v="9241.212919756359"/>
    <n v="9.1314284243926913"/>
    <n v="2019"/>
    <x v="28"/>
    <s v="2019-290"/>
    <n v="20.360511182764018"/>
    <x v="0"/>
    <n v="0"/>
    <n v="1"/>
    <n v="0"/>
    <n v="0"/>
    <n v="0"/>
    <n v="0"/>
    <n v="5313.602986257767"/>
    <n v="3927.609933498592"/>
    <n v="0.42501021971931169"/>
    <n v="4348.9648193429121"/>
    <n v="4892.248100413447"/>
    <n v="0.52939458736574907"/>
    <n v="3534.3543089451164"/>
    <n v="5706.8586108112431"/>
    <n v="0.61754432674208981"/>
    <n v="1131.4021023827811"/>
    <n v="8109.8108173735782"/>
    <n v="0.87756995621602774"/>
    <n v="1253.6095886611606"/>
    <n v="7987.6033310951989"/>
    <n v="0.86434577370453969"/>
    <n v="1300.0457389687822"/>
    <n v="7941.1671807875773"/>
    <n v="0.85932087592209083"/>
    <n v="6.0649952108532688"/>
    <n v="9235.1479245455066"/>
    <n v="0.99934370138817097"/>
    <n v="8.5426261117735613"/>
    <n v="9232.6702936445854"/>
    <n v="0.99907559470970408"/>
    <n v="8.4724879561427198"/>
    <n v="9232.7404318002154"/>
    <n v="0.99908318442289856"/>
    <n v="8.417724008357979"/>
    <n v="9232.7951957480018"/>
    <n v="0.99908911047917082"/>
    <n v="8.4299272198068085"/>
    <n v="9232.7829925365531"/>
    <n v="0.99908778995863368"/>
    <n v="8.5217836380427769"/>
    <n v="9232.6911361183156"/>
    <n v="0.99907785009261874"/>
    <n v="8.355953753233905"/>
    <n v="6.4873576192021982"/>
    <n v="5.8379056527751034"/>
    <x v="6"/>
    <n v="0"/>
    <n v="0"/>
    <n v="0"/>
    <n v="0"/>
    <n v="0"/>
    <n v="0"/>
    <n v="1"/>
    <n v="0"/>
    <n v="0"/>
    <n v="0"/>
    <n v="0"/>
    <n v="0"/>
    <n v="133"/>
    <n v="11446.751684478089"/>
    <n v="-2205.5387647217303"/>
    <n v="0.23866334255827085"/>
    <n v="11771.551253225502"/>
    <n v="-2530.3383334691425"/>
    <n v="0.27381019736701984"/>
    <n v="9275.745080826413"/>
    <n v="-34.532161070053917"/>
    <n v="3.736756351131053E-3"/>
    <n v="10070.90813557169"/>
    <n v="-829.69521581533081"/>
    <n v="8.9782068979447932E-2"/>
  </r>
  <r>
    <x v="290"/>
    <x v="1"/>
    <x v="133"/>
    <n v="759.56242832333555"/>
    <x v="2"/>
    <n v="1163.3391079432379"/>
    <n v="2953.8071916022791"/>
    <n v="7.9908501906843101"/>
    <n v="6.6327425152652912"/>
    <n v="112.52776715901268"/>
    <n v="353.2784957770084"/>
    <n v="356.33792933687346"/>
    <n v="5.8758795203192387"/>
    <n v="4.7232000103808529"/>
    <n v="291.2489124608897"/>
    <n v="293.51602185539809"/>
    <n v="293.89645244983291"/>
    <n v="5.6832275027492072"/>
    <n v="5.6741782708330755"/>
    <n v="8427.707602204644"/>
    <n v="9.039280080706277"/>
    <n v="2019"/>
    <x v="29"/>
    <s v="2019-291"/>
    <n v="19.549957213752755"/>
    <x v="0"/>
    <n v="0"/>
    <n v="1"/>
    <n v="0"/>
    <n v="0"/>
    <n v="0"/>
    <n v="0"/>
    <n v="2076.7082531065944"/>
    <n v="6350.9993490980496"/>
    <n v="0.75358563073980656"/>
    <n v="2208.2848693747715"/>
    <n v="6219.422732829873"/>
    <n v="0.73797324567868305"/>
    <n v="3483.3686798145018"/>
    <n v="4944.3389223901422"/>
    <n v="0.58667660955592826"/>
    <n v="405.37476460275286"/>
    <n v="8022.3328376018908"/>
    <n v="0.95189975925402193"/>
    <n v="394.61991463969554"/>
    <n v="8033.0876875649483"/>
    <n v="0.95317588919002538"/>
    <n v="1261.6364856862522"/>
    <n v="7166.071116518392"/>
    <n v="0.85029897271753774"/>
    <n v="5.8797119840093943"/>
    <n v="8421.8278902206348"/>
    <n v="0.99930233555059844"/>
    <n v="8.5057903468194844"/>
    <n v="8419.2018118578253"/>
    <n v="0.99899073499600366"/>
    <n v="8.4630366111487234"/>
    <n v="8419.2445655934953"/>
    <n v="0.99899580799303778"/>
    <n v="8.4832457478528145"/>
    <n v="8419.2243564567907"/>
    <n v="0.99899341005309272"/>
    <n v="8.5499044146873775"/>
    <n v="8419.1576977899567"/>
    <n v="0.99898550058708124"/>
    <n v="8.4437792671043113"/>
    <n v="8419.2638229375389"/>
    <n v="0.99899809299685527"/>
    <n v="8.1062281983021656"/>
    <n v="6.0307690597473194"/>
    <n v="5.8223764896112398"/>
    <x v="6"/>
    <n v="0"/>
    <n v="0"/>
    <n v="0"/>
    <n v="0"/>
    <n v="0"/>
    <n v="0"/>
    <n v="1"/>
    <n v="0"/>
    <n v="0"/>
    <n v="0"/>
    <n v="0"/>
    <n v="0"/>
    <n v="134"/>
    <n v="10654.619534285077"/>
    <n v="-2226.911932080433"/>
    <n v="0.26423697133226176"/>
    <n v="10257.691909109393"/>
    <n v="-1829.9843069047492"/>
    <n v="0.21713903629333733"/>
    <n v="9250.5692841371038"/>
    <n v="-822.86168193245976"/>
    <n v="9.763766385502072E-2"/>
    <n v="9237.6960113984042"/>
    <n v="-809.98840919376016"/>
    <n v="9.6110169861834252E-2"/>
  </r>
  <r>
    <x v="291"/>
    <x v="1"/>
    <x v="134"/>
    <n v="4132.4247100407174"/>
    <x v="2"/>
    <n v="5050.7413122719881"/>
    <n v="3307.3924471338105"/>
    <n v="8.1039153775870183"/>
    <n v="8.3266196105432986"/>
    <n v="612.21106815418045"/>
    <n v="482.74478196559443"/>
    <n v="362.36941765659657"/>
    <n v="5.8926641822431263"/>
    <n v="6.4170771056588611"/>
    <n v="306.10553407709023"/>
    <n v="302.32868041058259"/>
    <n v="301.64854759223005"/>
    <n v="5.7092625899977714"/>
    <n v="5.7239299250989157"/>
    <n v="8662.2738285770174"/>
    <n v="9.0667325339021279"/>
    <n v="2019"/>
    <x v="30"/>
    <s v="2019-292"/>
    <n v="19.705842149827916"/>
    <x v="0"/>
    <n v="0"/>
    <n v="1"/>
    <n v="0"/>
    <n v="0"/>
    <n v="0"/>
    <n v="0"/>
    <n v="5393.6787821178768"/>
    <n v="3268.5950464591406"/>
    <n v="0.37733684147411495"/>
    <n v="4401.9219479513549"/>
    <n v="4260.3518806256625"/>
    <n v="0.49182835418694282"/>
    <n v="3569.200153902244"/>
    <n v="5093.0736746747734"/>
    <n v="0.58796036415665132"/>
    <n v="1149.362901754324"/>
    <n v="7512.910926822693"/>
    <n v="0.86731394960494634"/>
    <n v="1274.8596716738762"/>
    <n v="7387.4141569031417"/>
    <n v="0.85282620973397449"/>
    <n v="1326.2963297259028"/>
    <n v="7335.9774988511144"/>
    <n v="0.84688820095360828"/>
    <n v="6.0671979054332699"/>
    <n v="8656.2066306715842"/>
    <n v="0.99929958368605054"/>
    <n v="8.5069877804586724"/>
    <n v="8653.7668407965593"/>
    <n v="0.9990179267073741"/>
    <n v="8.4787888528053852"/>
    <n v="8653.7950397242112"/>
    <n v="0.99902118207983281"/>
    <n v="8.5392483771097218"/>
    <n v="8653.7345801999072"/>
    <n v="0.99901420244313466"/>
    <n v="8.5396234756917302"/>
    <n v="8653.7342051013256"/>
    <n v="0.99901415914058045"/>
    <n v="8.458780990422202"/>
    <n v="8653.815047586595"/>
    <n v="0.99902349185008255"/>
    <n v="8.2075751992379793"/>
    <n v="6.3017049101938722"/>
    <n v="5.8450676379945437"/>
    <x v="6"/>
    <n v="0"/>
    <n v="0"/>
    <n v="0"/>
    <n v="0"/>
    <n v="0"/>
    <n v="0"/>
    <n v="1"/>
    <n v="0"/>
    <n v="0"/>
    <n v="0"/>
    <n v="0"/>
    <n v="0"/>
    <n v="135"/>
    <n v="11011.034894324424"/>
    <n v="-2348.761065747407"/>
    <n v="0.27114832805201755"/>
    <n v="11171.040264683557"/>
    <n v="-2508.7664361065399"/>
    <n v="0.28961984875496183"/>
    <n v="9341.3386159207621"/>
    <n v="-679.06478734374468"/>
    <n v="7.8393364234630419E-2"/>
    <n v="9763.2762163619336"/>
    <n v="-1101.0023877849162"/>
    <n v="0.12710316131460622"/>
  </r>
  <r>
    <x v="292"/>
    <x v="1"/>
    <x v="135"/>
    <n v="4173.7489571411261"/>
    <x v="2"/>
    <n v="5101.2487253947102"/>
    <n v="3567.2994001360048"/>
    <n v="8.1795641179553211"/>
    <n v="8.3365699413964673"/>
    <n v="618.33317883572238"/>
    <n v="550.53898040065837"/>
    <n v="615.27212349495142"/>
    <n v="6.4220646471698997"/>
    <n v="6.427027436512029"/>
    <n v="309.16658941786119"/>
    <n v="307.1152167156776"/>
    <n v="308.24827281562989"/>
    <n v="5.7309055388353407"/>
    <n v="5.7338802559520836"/>
    <n v="10594.829883012557"/>
    <n v="9.2681214142273465"/>
    <n v="2019"/>
    <x v="31"/>
    <s v="2019-293"/>
    <n v="20.332534303960561"/>
    <x v="0"/>
    <n v="0"/>
    <n v="1"/>
    <n v="0"/>
    <n v="0"/>
    <n v="0"/>
    <n v="0"/>
    <n v="5434.3182444844933"/>
    <n v="5160.5116385280635"/>
    <n v="0.48707829153559873"/>
    <n v="4428.7983493908941"/>
    <n v="6166.0315336216627"/>
    <n v="0.58198494942406753"/>
    <n v="3586.884853624018"/>
    <n v="7007.9450293885384"/>
    <n v="0.66144950950320347"/>
    <n v="1158.4782308284093"/>
    <n v="9436.3516521841484"/>
    <n v="0.89065626880089144"/>
    <n v="1285.6443531073446"/>
    <n v="9309.1855299052113"/>
    <n v="0.87865361055313307"/>
    <n v="1339.6188310350267"/>
    <n v="9255.2110519775306"/>
    <n v="0.87355919388730041"/>
    <n v="6.0682992527232704"/>
    <n v="10588.761583759833"/>
    <n v="0.99942723957630941"/>
    <n v="8.5447557097848907"/>
    <n v="10586.285127302772"/>
    <n v="0.99919349760174203"/>
    <n v="8.4819393011367161"/>
    <n v="10586.34794371142"/>
    <n v="0.99919942656986538"/>
    <n v="8.4231572581866327"/>
    <n v="10586.40672575437"/>
    <n v="0.99920497475172376"/>
    <n v="8.4531279948265698"/>
    <n v="10586.376755017731"/>
    <n v="0.9992021459439967"/>
    <n v="8.5190912586142389"/>
    <n v="10586.310791753942"/>
    <n v="0.99919591995787738"/>
    <n v="8.2760238763459562"/>
    <n v="6.4188466252405902"/>
    <n v="5.8639880349101405"/>
    <x v="7"/>
    <n v="0"/>
    <n v="0"/>
    <n v="0"/>
    <n v="0"/>
    <n v="0"/>
    <n v="0"/>
    <n v="0"/>
    <n v="1"/>
    <n v="0"/>
    <n v="0"/>
    <n v="0"/>
    <n v="0"/>
    <n v="136"/>
    <n v="11596.003027537488"/>
    <n v="-1001.1731445249316"/>
    <n v="9.4496386971742091E-2"/>
    <n v="12274.527636616129"/>
    <n v="-1679.697753603572"/>
    <n v="0.1585393793152593"/>
    <n v="9330.9724509078569"/>
    <n v="1263.8574321046999"/>
    <n v="0.11929001655148161"/>
    <n v="10042.846040032369"/>
    <n v="551.98384298018755"/>
    <n v="5.2099358750934022E-2"/>
  </r>
  <r>
    <x v="293"/>
    <x v="1"/>
    <x v="136"/>
    <n v="4215.4864467125353"/>
    <x v="2"/>
    <n v="5152.2612126486547"/>
    <n v="3761.7555141089633"/>
    <n v="8.2326410194740163"/>
    <n v="8.3465202722496361"/>
    <n v="624.51651062407939"/>
    <n v="587.52774551236894"/>
    <n v="621.42484472990088"/>
    <n v="6.4320149780230684"/>
    <n v="6.4369777673651969"/>
    <n v="312.25825531203969"/>
    <n v="310.71534373313108"/>
    <n v="311.33075554378615"/>
    <n v="5.7408558696885086"/>
    <n v="5.7438305868052515"/>
    <n v="9346.0538006271836"/>
    <n v="9.1427094797842674"/>
    <n v="2019"/>
    <x v="32"/>
    <s v="2019-294"/>
    <n v="20.405511867185595"/>
    <x v="0"/>
    <n v="0"/>
    <n v="1"/>
    <n v="0"/>
    <n v="0"/>
    <n v="0"/>
    <n v="0"/>
    <n v="5475.3641014747727"/>
    <n v="3870.6896991524109"/>
    <n v="0.41415230232172012"/>
    <n v="4455.9435148448274"/>
    <n v="4890.1102857823562"/>
    <n v="0.52322727753334741"/>
    <n v="3604.7464003430091"/>
    <n v="5741.3074002841749"/>
    <n v="0.61430284083094988"/>
    <n v="1167.6847131932348"/>
    <n v="8178.3690874339491"/>
    <n v="0.87506120357290529"/>
    <n v="1296.5368813551472"/>
    <n v="8049.5169192720368"/>
    <n v="0.86127440425517987"/>
    <n v="1353.074557357241"/>
    <n v="7992.9792432699423"/>
    <n v="0.85522504083312245"/>
    <n v="6.069400600013271"/>
    <n v="9339.9844000271696"/>
    <n v="0.99935059216119571"/>
    <n v="8.5454655757886684"/>
    <n v="9337.5083350513942"/>
    <n v="0.99908566056240589"/>
    <n v="8.4850897494680488"/>
    <n v="9337.5687108777147"/>
    <n v="0.9990921205965132"/>
    <n v="8.4249683414628507"/>
    <n v="9337.6288322857199"/>
    <n v="0.99909855340861631"/>
    <n v="8.4469789325222866"/>
    <n v="9337.6068216946605"/>
    <n v="0.99909619834074181"/>
    <n v="8.5261143183112225"/>
    <n v="9337.5276863088729"/>
    <n v="0.99908773108948523"/>
    <n v="8.3243360969758449"/>
    <n v="6.477409362441084"/>
    <n v="5.8727038701529448"/>
    <x v="7"/>
    <n v="0"/>
    <n v="0"/>
    <n v="0"/>
    <n v="0"/>
    <n v="0"/>
    <n v="0"/>
    <n v="0"/>
    <n v="1"/>
    <n v="0"/>
    <n v="0"/>
    <n v="0"/>
    <n v="0"/>
    <n v="137"/>
    <n v="11796.005008389373"/>
    <n v="-2449.9512077621894"/>
    <n v="0.26213750316714218"/>
    <n v="12525.166112955263"/>
    <n v="-3179.1123123280795"/>
    <n v="0.34015557583402095"/>
    <n v="9379.6226292608808"/>
    <n v="-33.568828633697194"/>
    <n v="3.5917649683810397E-3"/>
    <n v="10222.876732679504"/>
    <n v="-876.82293205232054"/>
    <n v="9.381744966987883E-2"/>
  </r>
  <r>
    <x v="294"/>
    <x v="1"/>
    <x v="137"/>
    <n v="4257.641311179661"/>
    <x v="2"/>
    <n v="5203.7838247751415"/>
    <n v="3910.5212532301725"/>
    <n v="8.2714259569406359"/>
    <n v="8.3564706031028031"/>
    <n v="630.76167573032023"/>
    <n v="609.14471062134453"/>
    <n v="627.63909317719981"/>
    <n v="6.4419653088762363"/>
    <n v="6.4469280982183648"/>
    <n v="315.38083786516012"/>
    <n v="313.98118962555139"/>
    <n v="314.44406309922397"/>
    <n v="5.7508062005416765"/>
    <n v="5.7537809176584194"/>
    <n v="11072.280482751668"/>
    <n v="9.3122000101550526"/>
    <n v="2019"/>
    <x v="33"/>
    <s v="2019-295"/>
    <n v="20.464197466358549"/>
    <x v="0"/>
    <n v="0"/>
    <n v="1"/>
    <n v="0"/>
    <n v="0"/>
    <n v="0"/>
    <n v="0"/>
    <n v="5516.8204170349582"/>
    <n v="5555.4600657167102"/>
    <n v="0.50174488212893198"/>
    <n v="4483.3601319533009"/>
    <n v="6588.9203507983675"/>
    <n v="0.59508250003804974"/>
    <n v="3622.7865625291906"/>
    <n v="7449.4939202224778"/>
    <n v="0.67280574510619151"/>
    <n v="1176.983260381709"/>
    <n v="9895.2972223699599"/>
    <n v="0.89370001399303367"/>
    <n v="1307.5383348854284"/>
    <n v="9764.74214786624"/>
    <n v="0.88190885004021491"/>
    <n v="1366.6648409426782"/>
    <n v="9705.6156418089904"/>
    <n v="0.87656880232833156"/>
    <n v="6.0705019473032715"/>
    <n v="11066.209980804366"/>
    <n v="0.99945173878527016"/>
    <n v="8.5461754417924425"/>
    <n v="11063.734307309876"/>
    <n v="0.9992281467711096"/>
    <n v="8.4882401977993815"/>
    <n v="11063.792242553869"/>
    <n v="0.99923337922923627"/>
    <n v="8.4267794247390686"/>
    <n v="11063.853703326929"/>
    <n v="0.99923893009774578"/>
    <n v="8.4432405956445269"/>
    <n v="11063.837242156023"/>
    <n v="0.99923744339670606"/>
    <n v="8.5317619783334369"/>
    <n v="11063.748720773336"/>
    <n v="0.99922944853215889"/>
    <n v="8.3597823152667932"/>
    <n v="6.5101111226800299"/>
    <n v="5.8814304248601008"/>
    <x v="7"/>
    <n v="0"/>
    <n v="0"/>
    <n v="0"/>
    <n v="0"/>
    <n v="0"/>
    <n v="0"/>
    <n v="0"/>
    <n v="1"/>
    <n v="0"/>
    <n v="0"/>
    <n v="0"/>
    <n v="0"/>
    <n v="138"/>
    <n v="11953.539091771685"/>
    <n v="-881.25860902001659"/>
    <n v="7.959142747447881E-2"/>
    <n v="12680.03054052579"/>
    <n v="-1607.7500577741212"/>
    <n v="0.14520496118922063"/>
    <n v="9428.559469706086"/>
    <n v="1643.7210130455824"/>
    <n v="0.14845370071740516"/>
    <n v="10357.411283746125"/>
    <n v="714.86919900554312"/>
    <n v="6.4563862893390569E-2"/>
  </r>
  <r>
    <x v="295"/>
    <x v="1"/>
    <x v="138"/>
    <n v="4300.2177242914586"/>
    <x v="2"/>
    <n v="5255.8216630228944"/>
    <n v="4027.4301945485577"/>
    <n v="8.3008837826969675"/>
    <n v="8.3664209339559719"/>
    <n v="637.06929248762344"/>
    <n v="623.10700155448399"/>
    <n v="633.9154841089719"/>
    <n v="6.4519156397294042"/>
    <n v="6.4568784290715335"/>
    <n v="318.53464624381172"/>
    <n v="317.16860925833362"/>
    <n v="317.58850373021619"/>
    <n v="5.7607565313948452"/>
    <n v="5.7637312485115881"/>
    <n v="10064.118372816369"/>
    <n v="9.216731740875856"/>
    <n v="2019"/>
    <x v="34"/>
    <s v="2019-296"/>
    <n v="20.513555953821218"/>
    <x v="0"/>
    <n v="0"/>
    <n v="1"/>
    <n v="0"/>
    <n v="0"/>
    <n v="0"/>
    <n v="0"/>
    <n v="5558.6912957507448"/>
    <n v="4505.427077065624"/>
    <n v="0.44767230572674732"/>
    <n v="4511.0509152328586"/>
    <n v="5553.0674575835101"/>
    <n v="0.55176889339682178"/>
    <n v="3641.0071263372338"/>
    <n v="6423.1112464791349"/>
    <n v="0.63821896847201676"/>
    <n v="1186.3747930420679"/>
    <n v="8877.7435797743001"/>
    <n v="0.88211835859894894"/>
    <n v="1318.6498029510121"/>
    <n v="8745.4685698653557"/>
    <n v="0.86897512985213443"/>
    <n v="1380.3910273639694"/>
    <n v="8683.7273454524002"/>
    <n v="0.8628403426680209"/>
    <n v="6.0716032945932721"/>
    <n v="10058.046769521776"/>
    <n v="0.9993967078814382"/>
    <n v="8.5468853077962201"/>
    <n v="10055.571487508572"/>
    <n v="0.99915075667920583"/>
    <n v="8.4913906461307143"/>
    <n v="10055.626982170237"/>
    <n v="0.99915627078979241"/>
    <n v="8.4285905080152865"/>
    <n v="10055.689782308353"/>
    <n v="0.99916251079371421"/>
    <n v="8.4410755278621892"/>
    <n v="10055.677297288506"/>
    <n v="0.99916127024592016"/>
    <n v="8.5365120355932831"/>
    <n v="10055.581860780776"/>
    <n v="0.99915178739762733"/>
    <n v="8.3867823439127083"/>
    <n v="6.5306784356207661"/>
    <n v="5.8901676189072232"/>
    <x v="7"/>
    <n v="0"/>
    <n v="0"/>
    <n v="0"/>
    <n v="0"/>
    <n v="0"/>
    <n v="0"/>
    <n v="0"/>
    <n v="1"/>
    <n v="0"/>
    <n v="0"/>
    <n v="0"/>
    <n v="0"/>
    <n v="139"/>
    <n v="12082.72773609616"/>
    <n v="-2018.6093632797911"/>
    <n v="0.20057488281657584"/>
    <n v="12789.162375760499"/>
    <n v="-2725.0440029441306"/>
    <n v="0.27076827815386151"/>
    <n v="9477.7845633860034"/>
    <n v="586.33380943036536"/>
    <n v="5.8259828403258752E-2"/>
    <n v="10468.315909075782"/>
    <n v="-404.19753625941303"/>
    <n v="4.0162239878971273E-2"/>
  </r>
  <r>
    <x v="296"/>
    <x v="1"/>
    <x v="139"/>
    <n v="4343.219901534374"/>
    <x v="2"/>
    <n v="5308.3798796531237"/>
    <n v="4122.1671066443023"/>
    <n v="8.3241343008140927"/>
    <n v="8.3763712648091406"/>
    <n v="643.43998541249982"/>
    <n v="633.27349348349185"/>
    <n v="640.25463895006169"/>
    <n v="6.4618659705825721"/>
    <n v="6.4668287599247014"/>
    <n v="321.71999270624997"/>
    <n v="320.35457767187506"/>
    <n v="320.76438876751848"/>
    <n v="5.7707068622480131"/>
    <n v="5.773681579364756"/>
    <n v="11185.273791801479"/>
    <n v="9.3223533521048765"/>
    <n v="2019"/>
    <x v="35"/>
    <s v="2019-297"/>
    <n v="20.556707133644679"/>
    <x v="0"/>
    <n v="0"/>
    <n v="1"/>
    <n v="0"/>
    <n v="0"/>
    <n v="0"/>
    <n v="0"/>
    <n v="5600.9808832536901"/>
    <n v="5584.292908547789"/>
    <n v="0.49925402028521942"/>
    <n v="4539.0186063452129"/>
    <n v="6646.2551854562662"/>
    <n v="0.59419691544142639"/>
    <n v="3659.4098957833585"/>
    <n v="7525.8638960181206"/>
    <n v="0.67283680633140941"/>
    <n v="1195.8602410290305"/>
    <n v="9989.4135507724495"/>
    <n v="0.89308618963752462"/>
    <n v="1329.872385697252"/>
    <n v="9855.4014061042271"/>
    <n v="0.88110506631746333"/>
    <n v="1394.2544756494744"/>
    <n v="9791.0193161520037"/>
    <n v="0.87534909725040178"/>
    <n v="6.0727046418832735"/>
    <n v="11179.201087159596"/>
    <n v="0.99945708037595515"/>
    <n v="8.547595173799996"/>
    <n v="11176.726196627678"/>
    <n v="0.99923581708119957"/>
    <n v="8.4945410944620452"/>
    <n v="11176.779250707017"/>
    <n v="0.99924056028912867"/>
    <n v="8.4304015912915045"/>
    <n v="11176.843390210188"/>
    <n v="0.99924629457014535"/>
    <n v="8.4399574900263001"/>
    <n v="11176.833834311452"/>
    <n v="0.99924544024159578"/>
    <n v="8.5406647271672789"/>
    <n v="11176.733127074313"/>
    <n v="0.99923643668575846"/>
    <n v="8.408139335012466"/>
    <n v="6.5453925613586597"/>
    <n v="5.8989153725441312"/>
    <x v="8"/>
    <n v="0"/>
    <n v="0"/>
    <n v="0"/>
    <n v="0"/>
    <n v="0"/>
    <n v="0"/>
    <n v="0"/>
    <n v="0"/>
    <n v="1"/>
    <n v="0"/>
    <n v="0"/>
    <n v="0"/>
    <n v="140"/>
    <n v="11019.084223574742"/>
    <n v="166.18956822673681"/>
    <n v="1.4857890054381104E-2"/>
    <n v="11804.802761338744"/>
    <n v="-619.52896953726486"/>
    <n v="5.5387912810088188E-2"/>
    <n v="10249.92240772737"/>
    <n v="935.35138407410886"/>
    <n v="8.3623467917226815E-2"/>
    <n v="10974.993824213216"/>
    <n v="210.27996758826339"/>
    <n v="1.8799715724651573E-2"/>
  </r>
  <r>
    <x v="297"/>
    <x v="1"/>
    <x v="140"/>
    <n v="4386.6521005497161"/>
    <x v="2"/>
    <n v="5361.4636784496533"/>
    <n v="4201.5126048159264"/>
    <n v="8.3431998834389667"/>
    <n v="8.3863215956623076"/>
    <n v="649.8743852666247"/>
    <n v="641.57393937505822"/>
    <n v="646.65718533956226"/>
    <n v="6.4718163014357408"/>
    <n v="6.4767790907778693"/>
    <n v="324.93719263331235"/>
    <n v="323.56240814488115"/>
    <n v="323.97203265519363"/>
    <n v="5.780657193101181"/>
    <n v="5.7836319102179239"/>
    <n v="10161.463003652283"/>
    <n v="9.2263577071884519"/>
    <n v="2019"/>
    <x v="36"/>
    <s v="2019-298"/>
    <n v="20.595673377975888"/>
    <x v="0"/>
    <n v="0"/>
    <n v="1"/>
    <n v="0"/>
    <n v="0"/>
    <n v="0"/>
    <n v="0"/>
    <n v="5643.6933666316618"/>
    <n v="4517.7696370206213"/>
    <n v="0.44459834527733089"/>
    <n v="4567.2659743686891"/>
    <n v="5594.197029283594"/>
    <n v="0.55053066938027528"/>
    <n v="3677.9966929239431"/>
    <n v="6483.4663107283395"/>
    <n v="0.63804457177062202"/>
    <n v="1205.4405434958624"/>
    <n v="8956.0224601564205"/>
    <n v="0.88137135931483512"/>
    <n v="1341.207194270954"/>
    <n v="8820.2558093813295"/>
    <n v="0.86801042391347683"/>
    <n v="1408.2565584178333"/>
    <n v="8753.2064452344493"/>
    <n v="0.861412027194148"/>
    <n v="6.0738059891732741"/>
    <n v="10155.389197663109"/>
    <n v="0.99940227052079111"/>
    <n v="8.5483050398037719"/>
    <n v="10152.91469861248"/>
    <n v="0.99915875253034614"/>
    <n v="8.4976915427933779"/>
    <n v="10152.965312109489"/>
    <n v="0.9991637334565171"/>
    <n v="8.4322126745677224"/>
    <n v="10153.030790977715"/>
    <n v="0.99917017729912139"/>
    <n v="8.4395453544976622"/>
    <n v="10153.023458297785"/>
    <n v="0.9991694556825661"/>
    <n v="8.5444146778098009"/>
    <n v="10152.918588974473"/>
    <n v="0.99915913538486156"/>
    <n v="8.4256821319399542"/>
    <n v="6.5572474302803165"/>
    <n v="5.9076736063970934"/>
    <x v="8"/>
    <n v="0"/>
    <n v="0"/>
    <n v="0"/>
    <n v="0"/>
    <n v="0"/>
    <n v="0"/>
    <n v="0"/>
    <n v="0"/>
    <n v="1"/>
    <n v="0"/>
    <n v="0"/>
    <n v="0"/>
    <n v="141"/>
    <n v="11106.828501390873"/>
    <n v="-945.36549773859042"/>
    <n v="9.3034388591367451E-2"/>
    <n v="11874.654332951926"/>
    <n v="-1713.1913292996433"/>
    <n v="0.16859691647589325"/>
    <n v="10303.506512847822"/>
    <n v="-142.04350919553872"/>
    <n v="1.3978647478663725E-2"/>
    <n v="11069.792450560826"/>
    <n v="-908.3294469085431"/>
    <n v="8.9389632829649318E-2"/>
  </r>
  <r>
    <x v="298"/>
    <x v="1"/>
    <x v="141"/>
    <n v="4430.5186215552139"/>
    <x v="2"/>
    <n v="5415.0783152341501"/>
    <n v="4270.2144098377121"/>
    <n v="8.3594193180387837"/>
    <n v="8.3962719265154764"/>
    <n v="656.37312911929098"/>
    <n v="648.9735342471746"/>
    <n v="653.12375719295778"/>
    <n v="6.4817666322889087"/>
    <n v="6.4867294216310372"/>
    <n v="328.18656455964549"/>
    <n v="326.7993176352162"/>
    <n v="327.21175298174552"/>
    <n v="5.7906075239543489"/>
    <n v="5.7935822410710918"/>
    <n v="10251.437208030557"/>
    <n v="9.2351731901549066"/>
    <n v="2019"/>
    <x v="37"/>
    <s v="2019-299"/>
    <n v="20.631793474282041"/>
    <x v="0"/>
    <n v="0"/>
    <n v="1"/>
    <n v="0"/>
    <n v="0"/>
    <n v="0"/>
    <n v="0"/>
    <n v="5686.8329748434162"/>
    <n v="4564.6042331871404"/>
    <n v="0.44526480927097872"/>
    <n v="4595.7958160724011"/>
    <n v="5655.6413919581555"/>
    <n v="0.55169253609901225"/>
    <n v="3696.7693580359337"/>
    <n v="6554.6678499946229"/>
    <n v="0.63939013788817478"/>
    <n v="1215.1166489873629"/>
    <n v="9036.3205590431935"/>
    <n v="0.8814686541672917"/>
    <n v="1352.6553509303931"/>
    <n v="8898.7818571001626"/>
    <n v="0.86805212542581067"/>
    <n v="1422.3986620138762"/>
    <n v="8829.0385460166799"/>
    <n v="0.86124885387781258"/>
    <n v="6.0749073364632746"/>
    <n v="10245.362300694092"/>
    <n v="0.9994074092038816"/>
    <n v="8.5490149058075495"/>
    <n v="10242.888193124749"/>
    <n v="0.9991660666955936"/>
    <n v="8.5008419911247106"/>
    <n v="10242.936366039432"/>
    <n v="0.99917076583325648"/>
    <n v="8.4340237578439403"/>
    <n v="10243.003184272713"/>
    <n v="0.9991772837713685"/>
    <n v="8.4396132986408361"/>
    <n v="10242.997594731916"/>
    <n v="0.99917673852676681"/>
    <n v="8.5478907269050062"/>
    <n v="10242.889317303652"/>
    <n v="0.99916617635620808"/>
    <n v="8.4406269838659682"/>
    <n v="6.5676984862329633"/>
    <n v="5.9164422414709952"/>
    <x v="8"/>
    <n v="0"/>
    <n v="0"/>
    <n v="0"/>
    <n v="0"/>
    <n v="0"/>
    <n v="0"/>
    <n v="0"/>
    <n v="0"/>
    <n v="1"/>
    <n v="0"/>
    <n v="0"/>
    <n v="0"/>
    <n v="142"/>
    <n v="11186.60782686182"/>
    <n v="-935.17061883126371"/>
    <n v="9.1223367012255543E-2"/>
    <n v="11939.781537906725"/>
    <n v="-1688.3443298761686"/>
    <n v="0.16469342743021326"/>
    <n v="10357.405925862515"/>
    <n v="-105.9687178319582"/>
    <n v="1.0336962094343868E-2"/>
    <n v="11160.634565151484"/>
    <n v="-909.19735712092734"/>
    <n v="8.8689745512824228E-2"/>
  </r>
  <r>
    <x v="299"/>
    <x v="1"/>
    <x v="142"/>
    <n v="4474.8238077707665"/>
    <x v="2"/>
    <n v="5469.2290983864923"/>
    <n v="4331.5972292176284"/>
    <n v="8.3736916280868368"/>
    <n v="8.4062222573686434"/>
    <n v="662.93686041048397"/>
    <n v="655.95519732882929"/>
    <n v="659.65499476488753"/>
    <n v="6.4917169631420766"/>
    <n v="6.4966797524842059"/>
    <n v="331.46843020524204"/>
    <n v="330.06769643423428"/>
    <n v="330.48387051156305"/>
    <n v="5.8005578548075176"/>
    <n v="5.8035325719242605"/>
    <n v="10264.651200310938"/>
    <n v="9.236461349363875"/>
    <n v="2019"/>
    <x v="38"/>
    <s v="2019-300"/>
    <n v="20.665966446036432"/>
    <x v="0"/>
    <n v="0"/>
    <n v="1"/>
    <n v="0"/>
    <n v="0"/>
    <n v="0"/>
    <n v="0"/>
    <n v="5730.4039791372879"/>
    <n v="4534.2472211736504"/>
    <n v="0.44173417417596211"/>
    <n v="4624.6109561931507"/>
    <n v="5640.0402441177876"/>
    <n v="0.54946243511391202"/>
    <n v="3715.7297497990453"/>
    <n v="6548.9214505118925"/>
    <n v="0.6380072077182235"/>
    <n v="1224.8895155337782"/>
    <n v="9039.7616847771606"/>
    <n v="0.88066915361949438"/>
    <n v="1364.2179891564265"/>
    <n v="8900.4332111545118"/>
    <n v="0.86709553373668447"/>
    <n v="1436.6821866458802"/>
    <n v="8827.9690136650588"/>
    <n v="0.86003594680330109"/>
    <n v="6.0760086837532752"/>
    <n v="10258.575191627186"/>
    <n v="0.99940806476857502"/>
    <n v="8.5497247718113254"/>
    <n v="10256.101475539126"/>
    <n v="0.99916707108649216"/>
    <n v="8.5039924394560433"/>
    <n v="10256.147207871481"/>
    <n v="0.99917152640908058"/>
    <n v="8.4358348411201582"/>
    <n v="10256.215365469818"/>
    <n v="0.99917816643970669"/>
    <n v="8.4400096778856124"/>
    <n v="10256.211190633052"/>
    <n v="0.99917775971991818"/>
    <n v="8.55117939276405"/>
    <n v="10256.100020918175"/>
    <n v="0.99916692937481355"/>
    <n v="8.4537933802494329"/>
    <n v="6.5774601139494004"/>
    <n v="5.9252211991514105"/>
    <x v="8"/>
    <n v="0"/>
    <n v="0"/>
    <n v="0"/>
    <n v="0"/>
    <n v="0"/>
    <n v="0"/>
    <n v="0"/>
    <n v="0"/>
    <n v="1"/>
    <n v="0"/>
    <n v="0"/>
    <n v="0"/>
    <n v="143"/>
    <n v="11260.9906808666"/>
    <n v="-996.33948055566179"/>
    <n v="9.706510831322554E-2"/>
    <n v="12002.729733058699"/>
    <n v="-1738.0785327477606"/>
    <n v="0.1693266043657782"/>
    <n v="10411.622396029548"/>
    <n v="-146.97119571861003"/>
    <n v="1.4318187033394564E-2"/>
    <n v="11249.351605512187"/>
    <n v="-984.70040520124894"/>
    <n v="9.5931209544793908E-2"/>
  </r>
  <r>
    <x v="300"/>
    <x v="1"/>
    <x v="143"/>
    <n v="4519.5720458484739"/>
    <x v="2"/>
    <n v="5523.9213893703563"/>
    <n v="4387.9896742068813"/>
    <n v="8.3866264682034011"/>
    <n v="8.4161725882218121"/>
    <n v="669.56622901458877"/>
    <n v="662.76071317170909"/>
    <n v="666.25154471253632"/>
    <n v="6.5016672939952445"/>
    <n v="6.5066300833373738"/>
    <n v="334.78311450729439"/>
    <n v="333.36848908537632"/>
    <n v="333.78870921667868"/>
    <n v="5.8105081856606855"/>
    <n v="5.8134829027774284"/>
    <n v="10376.888183900466"/>
    <n v="9.2473363221690281"/>
    <n v="2019"/>
    <x v="39"/>
    <s v="2019-301"/>
    <n v="20.69880194785933"/>
    <x v="0"/>
    <n v="0"/>
    <n v="1"/>
    <n v="0"/>
    <n v="0"/>
    <n v="0"/>
    <n v="0"/>
    <n v="5774.4106934740967"/>
    <n v="4602.4774904263695"/>
    <n v="0.44353156831419088"/>
    <n v="4653.7142477151065"/>
    <n v="5723.1739361853597"/>
    <n v="0.55153084766440374"/>
    <n v="3734.8797454797868"/>
    <n v="6642.0084384206793"/>
    <n v="0.64007709447285188"/>
    <n v="1234.7601107456578"/>
    <n v="9142.1280731548086"/>
    <n v="0.88100863294823173"/>
    <n v="1375.8962537647203"/>
    <n v="9000.9919301357459"/>
    <n v="0.86740762458061405"/>
    <n v="1451.1085465242031"/>
    <n v="8925.7796373762631"/>
    <n v="0.86015956606571431"/>
    <n v="6.0771100310432757"/>
    <n v="10370.811073869423"/>
    <n v="0.99941436103739933"/>
    <n v="8.5504346378151013"/>
    <n v="10368.337749262651"/>
    <n v="0.99917601168228054"/>
    <n v="8.5071428877873743"/>
    <n v="10368.381041012679"/>
    <n v="0.99918018362181193"/>
    <n v="8.4376459243963779"/>
    <n v="10368.45053797607"/>
    <n v="0.99918688090544461"/>
    <n v="8.440631657527879"/>
    <n v="10368.447552242938"/>
    <n v="0.99918659317630276"/>
    <n v="8.5543393460331316"/>
    <n v="10368.333844554432"/>
    <n v="0.99917563539334409"/>
    <n v="8.4657384499292032"/>
    <n v="6.5868846136620158"/>
    <n v="5.9340104012065957"/>
    <x v="8"/>
    <n v="0"/>
    <n v="0"/>
    <n v="0"/>
    <n v="0"/>
    <n v="0"/>
    <n v="0"/>
    <n v="0"/>
    <n v="0"/>
    <n v="1"/>
    <n v="0"/>
    <n v="0"/>
    <n v="0"/>
    <n v="144"/>
    <n v="11331.743238207167"/>
    <n v="-954.85505430670128"/>
    <n v="9.2017475507555319E-2"/>
    <n v="12064.763262782188"/>
    <n v="-1687.8750788817215"/>
    <n v="0.16265715202563577"/>
    <n v="10466.15768210918"/>
    <n v="-89.26949820871414"/>
    <n v="8.6027233431322861E-3"/>
    <n v="11337.006741663999"/>
    <n v="-960.11855776353332"/>
    <n v="9.2524708828715913E-2"/>
  </r>
  <r>
    <x v="301"/>
    <x v="1"/>
    <x v="144"/>
    <n v="4564.7677663069589"/>
    <x v="2"/>
    <n v="5579.1606032640611"/>
    <n v="4441.023101836905"/>
    <n v="8.3986400572233837"/>
    <n v="8.4261229190749809"/>
    <n v="676.2618913047346"/>
    <n v="669.51130223822179"/>
    <n v="672.91406015966163"/>
    <n v="6.5116176248484123"/>
    <n v="6.5165804141905417"/>
    <n v="338.1309456523673"/>
    <n v="336.70220868227"/>
    <n v="337.12659630884542"/>
    <n v="5.8204585165138534"/>
    <n v="5.8234332336305963"/>
    <n v="4125.7180012128765"/>
    <n v="8.3249953445220317"/>
    <n v="2019"/>
    <x v="40"/>
    <s v="2019-302"/>
    <n v="20.73071619858565"/>
    <x v="1"/>
    <n v="0"/>
    <n v="1"/>
    <n v="0"/>
    <n v="0"/>
    <n v="0"/>
    <n v="0"/>
    <n v="5818.8574749542749"/>
    <n v="-1693.1394737413984"/>
    <n v="0.41038662197553255"/>
    <n v="4683.1085721522822"/>
    <n v="-557.39057093940573"/>
    <n v="0.13510147101075359"/>
    <n v="3754.2212411173359"/>
    <n v="371.49676009554059"/>
    <n v="9.004414746386645E-2"/>
    <n v="1244.7294119096564"/>
    <n v="2880.9885893032201"/>
    <n v="0.69829992948046093"/>
    <n v="1387.691301019097"/>
    <n v="2738.0267001937796"/>
    <n v="0.66364853327077999"/>
    <n v="1465.6791700013096"/>
    <n v="2660.038831211567"/>
    <n v="0.64474567346327838"/>
    <n v="6.0782113783332763"/>
    <n v="4119.6397898345431"/>
    <n v="0.9985267506464216"/>
    <n v="8.5511445038188789"/>
    <n v="4117.1668567090574"/>
    <n v="0.99792735603807503"/>
    <n v="8.510293336118707"/>
    <n v="4117.2077078767579"/>
    <n v="0.99793725762797725"/>
    <n v="8.4394570076725959"/>
    <n v="4117.2785442052036"/>
    <n v="0.9979544270827061"/>
    <n v="8.4414090310288632"/>
    <n v="4117.2765921818473"/>
    <n v="0.99795395394727715"/>
    <n v="8.5574106418962756"/>
    <n v="4117.1605905709803"/>
    <n v="0.99792583723866235"/>
    <n v="8.476843297066015"/>
    <n v="6.5961461144820923"/>
    <n v="5.9428097697893945"/>
    <x v="9"/>
    <n v="0"/>
    <n v="0"/>
    <n v="0"/>
    <n v="0"/>
    <n v="0"/>
    <n v="0"/>
    <n v="0"/>
    <n v="0"/>
    <n v="0"/>
    <n v="1"/>
    <n v="0"/>
    <n v="0"/>
    <n v="145"/>
    <n v="3908.5027146966931"/>
    <n v="217.21528651618337"/>
    <n v="5.2649087129155829E-2"/>
    <n v="4054.0902453788162"/>
    <n v="71.627755834060281"/>
    <n v="1.7361282524157782E-2"/>
    <n v="3797.1116146958111"/>
    <n v="328.6063865170654"/>
    <n v="7.9648290654005402E-2"/>
    <n v="4034.2904846289616"/>
    <n v="91.427516583914894"/>
    <n v="2.2160389187297114E-2"/>
  </r>
  <r>
    <x v="302"/>
    <x v="1"/>
    <x v="145"/>
    <n v="4610.4154439700287"/>
    <x v="2"/>
    <n v="5634.9522092967018"/>
    <n v="4491.8408044768421"/>
    <n v="8.4100178754433408"/>
    <n v="8.4360732499281479"/>
    <n v="683.02451021778211"/>
    <n v="676.26790622800195"/>
    <n v="679.64320076125841"/>
    <n v="6.5215679557015811"/>
    <n v="6.5265307450437104"/>
    <n v="341.51225510889105"/>
    <n v="340.06924118090473"/>
    <n v="340.49786227193391"/>
    <n v="5.8304088473670221"/>
    <n v="5.833383564483765"/>
    <n v="4451.1775276929566"/>
    <n v="8.4009239531211595"/>
    <n v="2019"/>
    <x v="41"/>
    <s v="2019-303"/>
    <n v="20.761994678511943"/>
    <x v="1"/>
    <n v="0"/>
    <n v="1"/>
    <n v="0"/>
    <n v="0"/>
    <n v="0"/>
    <n v="0"/>
    <n v="5863.7487242492543"/>
    <n v="-1412.5711965562978"/>
    <n v="0.31734775523285697"/>
    <n v="4712.7968398338307"/>
    <n v="-261.61931214087417"/>
    <n v="5.8775303953439786E-2"/>
    <n v="3773.7561517112613"/>
    <n v="677.42137598169529"/>
    <n v="0.15218925144349443"/>
    <n v="1254.7984060852946"/>
    <n v="3196.379121607662"/>
    <n v="0.71809742516927744"/>
    <n v="1399.6042987460178"/>
    <n v="3051.5732289469388"/>
    <n v="0.68556538353314522"/>
    <n v="1480.3954997131877"/>
    <n v="2970.7820279797688"/>
    <n v="0.66741486033686104"/>
    <n v="6.0793127256232768"/>
    <n v="4445.0982149673337"/>
    <n v="0.99863422371096178"/>
    <n v="8.5518543698226548"/>
    <n v="4442.6256733231339"/>
    <n v="0.99807874336248836"/>
    <n v="8.5134437844500397"/>
    <n v="4442.6640839085067"/>
    <n v="0.99808737267128"/>
    <n v="8.4412680909488138"/>
    <n v="4442.7362596020075"/>
    <n v="0.99810358763755613"/>
    <n v="8.4422936444324623"/>
    <n v="4442.735234048524"/>
    <n v="0.99810335723706622"/>
    <n v="8.5604207537997894"/>
    <n v="4442.6171069391567"/>
    <n v="0.99807681884163435"/>
    <n v="8.4873697237543535"/>
    <n v="6.6053307654668432"/>
    <n v="5.9516192274390685"/>
    <x v="9"/>
    <n v="0"/>
    <n v="0"/>
    <n v="0"/>
    <n v="0"/>
    <n v="0"/>
    <n v="0"/>
    <n v="0"/>
    <n v="0"/>
    <n v="0"/>
    <n v="1"/>
    <n v="0"/>
    <n v="0"/>
    <n v="146"/>
    <n v="3931.3974242979566"/>
    <n v="519.78010339499997"/>
    <n v="0.11677361780364706"/>
    <n v="4074.7434218473372"/>
    <n v="376.43410584561934"/>
    <n v="8.4569555697034837E-2"/>
    <n v="3817.0258469515657"/>
    <n v="634.15168074139092"/>
    <n v="0.14246829671385214"/>
    <n v="4065.0827800677421"/>
    <n v="386.0947476252145"/>
    <n v="8.6739912129572425E-2"/>
  </r>
  <r>
    <x v="303"/>
    <x v="1"/>
    <x v="146"/>
    <n v="4656.5195984097281"/>
    <x v="2"/>
    <n v="5691.301731389668"/>
    <n v="4541.2444426567081"/>
    <n v="8.4209563597871728"/>
    <n v="8.4460235807813167"/>
    <n v="689.85475531995985"/>
    <n v="683.0613307739809"/>
    <n v="686.43963276887098"/>
    <n v="6.531518286554749"/>
    <n v="6.5364810758968783"/>
    <n v="344.92737765997992"/>
    <n v="343.46993671625734"/>
    <n v="343.90284089465325"/>
    <n v="5.84035917822019"/>
    <n v="5.8433338953369329"/>
    <n v="4130.1127414660459"/>
    <n v="8.326059983758288"/>
    <n v="2019"/>
    <x v="42"/>
    <s v="2019-304"/>
    <n v="20.792833824562113"/>
    <x v="1"/>
    <n v="0"/>
    <n v="1"/>
    <n v="0"/>
    <n v="0"/>
    <n v="0"/>
    <n v="0"/>
    <n v="5909.0888860371833"/>
    <n v="-1778.9761445711374"/>
    <n v="0.43073307096688673"/>
    <n v="4742.7819901921939"/>
    <n v="-612.669248726148"/>
    <n v="0.14834201560044383"/>
    <n v="3793.4864114111251"/>
    <n v="336.6263300549208"/>
    <n v="8.1505361022040812E-2"/>
    <n v="1264.9680902026892"/>
    <n v="2865.1446512633565"/>
    <n v="0.69372068769394657"/>
    <n v="1411.6364264502072"/>
    <n v="2718.4763150158387"/>
    <n v="0.65820874275961638"/>
    <n v="1495.2589927221841"/>
    <n v="2634.8537487438616"/>
    <n v="0.63796170072795166"/>
    <n v="6.0804140729132783"/>
    <n v="4124.0323273931326"/>
    <n v="0.99852778496531913"/>
    <n v="8.5525642358264307"/>
    <n v="4121.5601772302198"/>
    <n v="0.99792921773055754"/>
    <n v="8.5165942327813724"/>
    <n v="4121.5961472332647"/>
    <n v="0.99793792693664862"/>
    <n v="8.4430791742250317"/>
    <n v="4121.6696622918207"/>
    <n v="0.99795572670705635"/>
    <n v="8.4432523633503216"/>
    <n v="4121.6694891026955"/>
    <n v="0.99795568477378815"/>
    <n v="8.5633885860230503"/>
    <n v="4121.5493528800225"/>
    <n v="0.9979265968940636"/>
    <n v="8.4974981014899651"/>
    <n v="6.6144811964037435"/>
    <n v="5.9604386970830419"/>
    <x v="9"/>
    <n v="0"/>
    <n v="0"/>
    <n v="0"/>
    <n v="0"/>
    <n v="0"/>
    <n v="0"/>
    <n v="0"/>
    <n v="0"/>
    <n v="0"/>
    <n v="1"/>
    <n v="0"/>
    <n v="0"/>
    <n v="147"/>
    <n v="3953.9572154107882"/>
    <n v="176.15552605525772"/>
    <n v="4.265150543874225E-2"/>
    <n v="4095.4588648029621"/>
    <n v="34.653876663083793"/>
    <n v="8.3905401213776251E-3"/>
    <n v="3837.0570672642725"/>
    <n v="293.0556742017734"/>
    <n v="7.0955853398265559E-2"/>
    <n v="4095.9516160515304"/>
    <n v="34.161125414515482"/>
    <n v="8.2712331485627864E-3"/>
  </r>
  <r>
    <x v="304"/>
    <x v="1"/>
    <x v="147"/>
    <n v="4703.0847943938261"/>
    <x v="2"/>
    <n v="5748.2147487035654"/>
    <n v="4589.7965481778429"/>
    <n v="8.4315909770564872"/>
    <n v="8.4559739116344836"/>
    <n v="696.75330287315933"/>
    <n v="689.90731682357011"/>
    <n v="693.30402909655959"/>
    <n v="6.5414686174079169"/>
    <n v="6.5464314067500462"/>
    <n v="348.37665143657966"/>
    <n v="346.90463702048294"/>
    <n v="347.34186930359971"/>
    <n v="5.8503095090733579"/>
    <n v="5.8532842261901008"/>
    <n v="4000.9405096949035"/>
    <n v="8.2942847398876332"/>
    <n v="2019"/>
    <x v="43"/>
    <s v="2019-305"/>
    <n v="20.823369103537761"/>
    <x v="1"/>
    <n v="0"/>
    <n v="1"/>
    <n v="0"/>
    <n v="0"/>
    <n v="0"/>
    <n v="0"/>
    <n v="5954.8824494429928"/>
    <n v="-1953.9419397480892"/>
    <n v="0.48837065560294707"/>
    <n v="4773.0669920541395"/>
    <n v="-772.12648235923598"/>
    <n v="0.19298624423138833"/>
    <n v="3813.4139737079877"/>
    <n v="187.52653598691586"/>
    <n v="4.6870613430144682E-2"/>
    <n v="1275.2394711612578"/>
    <n v="2725.7010385336457"/>
    <n v="0.68126507553132731"/>
    <n v="1423.7888754314386"/>
    <n v="2577.151634263465"/>
    <n v="0.64413645442081036"/>
    <n v="1510.2711206612703"/>
    <n v="2490.6693890336333"/>
    <n v="0.62252097550522245"/>
    <n v="6.081515420203278"/>
    <n v="3994.8589942747003"/>
    <n v="0.9984799785436782"/>
    <n v="8.5532741018302083"/>
    <n v="3992.3872355930735"/>
    <n v="0.99786218413367955"/>
    <n v="8.5197446811127033"/>
    <n v="3992.420765013791"/>
    <n v="0.99787056451840062"/>
    <n v="8.4448902575012497"/>
    <n v="3992.4956194374022"/>
    <n v="0.99788927372525582"/>
    <n v="8.4442623376505868"/>
    <n v="3992.4962473572527"/>
    <n v="0.99788943066831681"/>
    <n v="8.566327175332324"/>
    <n v="3992.3741825195711"/>
    <n v="0.99785892163240753"/>
    <n v="8.5073529470575995"/>
    <n v="6.6236184920302552"/>
    <n v="5.9692681020385603"/>
    <x v="9"/>
    <n v="0"/>
    <n v="0"/>
    <n v="0"/>
    <n v="0"/>
    <n v="0"/>
    <n v="0"/>
    <n v="0"/>
    <n v="0"/>
    <n v="0"/>
    <n v="1"/>
    <n v="0"/>
    <n v="0"/>
    <n v="148"/>
    <n v="3976.3223379739966"/>
    <n v="24.618171720906957"/>
    <n v="6.1530961685766841E-3"/>
    <n v="4116.2630526058565"/>
    <n v="-115.32254291095296"/>
    <n v="2.8823858448159486E-2"/>
    <n v="3857.2059243124295"/>
    <n v="143.73458538247405"/>
    <n v="3.5925199346049437E-2"/>
    <n v="4126.9544271815512"/>
    <n v="-126.01391748664764"/>
    <n v="3.1496073780976311E-2"/>
  </r>
  <r>
    <x v="305"/>
    <x v="1"/>
    <x v="148"/>
    <n v="4750.1156423377643"/>
    <x v="2"/>
    <n v="5805.6968961906005"/>
    <n v="4637.8922764258186"/>
    <n v="8.442015291246868"/>
    <n v="8.4659242424876524"/>
    <n v="703.72083590189095"/>
    <n v="696.81407636273048"/>
    <n v="700.23706938752514"/>
    <n v="6.5514189482610847"/>
    <n v="6.5563817376032141"/>
    <n v="351.86041795094548"/>
    <n v="350.3736836718067"/>
    <n v="350.81528799663573"/>
    <n v="5.8602598399265258"/>
    <n v="5.8632345570432687"/>
    <n v="4186.5265339766156"/>
    <n v="8.3396266796099781"/>
    <n v="2019"/>
    <x v="44"/>
    <s v="2019-306"/>
    <n v="20.853694079434476"/>
    <x v="1"/>
    <n v="0"/>
    <n v="1"/>
    <n v="0"/>
    <n v="0"/>
    <n v="0"/>
    <n v="0"/>
    <n v="6001.1339484828586"/>
    <n v="-1814.607414506243"/>
    <n v="0.433439845604566"/>
    <n v="4803.6548439347062"/>
    <n v="-617.12830995809054"/>
    <n v="0.14740819267468128"/>
    <n v="3833.5408116278186"/>
    <n v="352.98572234879703"/>
    <n v="8.4314698469977176E-2"/>
    <n v="1285.6135659294123"/>
    <n v="2900.9129680472033"/>
    <n v="0.69291641758489964"/>
    <n v="1436.0628489024825"/>
    <n v="2750.4636850741331"/>
    <n v="0.65697987645657574"/>
    <n v="1525.4333698797475"/>
    <n v="2661.0931640968683"/>
    <n v="0.63563269992444105"/>
    <n v="6.0826167674932794"/>
    <n v="4180.4439172091224"/>
    <n v="0.99854709704617217"/>
    <n v="8.5539839678339842"/>
    <n v="4177.9725500087816"/>
    <n v="0.99795678257419074"/>
    <n v="8.522895129444036"/>
    <n v="4178.0036388471717"/>
    <n v="0.99796420850070466"/>
    <n v="8.4467013407774676"/>
    <n v="4178.0798326358381"/>
    <n v="0.99798240826321616"/>
    <n v="8.4453077852404448"/>
    <n v="4178.0812261913752"/>
    <n v="0.99798274112997953"/>
    <n v="8.5692455259406533"/>
    <n v="4177.9572884506752"/>
    <n v="0.99795313717555711"/>
    <n v="8.517020334556916"/>
    <n v="6.6327530664283003"/>
    <n v="5.9781073660142861"/>
    <x v="10"/>
    <n v="0"/>
    <n v="0"/>
    <n v="0"/>
    <n v="0"/>
    <n v="0"/>
    <n v="0"/>
    <n v="0"/>
    <n v="0"/>
    <n v="0"/>
    <n v="0"/>
    <n v="1"/>
    <n v="0"/>
    <n v="149"/>
    <n v="3835.5273868237305"/>
    <n v="350.99914715288514"/>
    <n v="8.3840182142470493E-2"/>
    <n v="4006.1640870160841"/>
    <n v="180.36244696053154"/>
    <n v="4.3081644293130134E-2"/>
    <n v="3908.9218820609331"/>
    <n v="277.60465191568255"/>
    <n v="6.6309063053279368E-2"/>
    <n v="4158.1296083391626"/>
    <n v="28.396925637453023"/>
    <n v="6.7829322009527329E-3"/>
  </r>
  <r>
    <x v="306"/>
    <x v="1"/>
    <x v="149"/>
    <n v="4797.6167987611425"/>
    <x v="2"/>
    <n v="5863.7538651525074"/>
    <n v="4685.809633126416"/>
    <n v="8.4522939936429697"/>
    <n v="8.4758745733408212"/>
    <n v="710.75804426090997"/>
    <n v="703.78606031182017"/>
    <n v="707.23944008140052"/>
    <n v="6.5613692791142535"/>
    <n v="6.566332068456382"/>
    <n v="355.37902213045498"/>
    <n v="353.87742059286046"/>
    <n v="354.32344087660209"/>
    <n v="5.8702101707796936"/>
    <n v="5.8731848878964366"/>
    <n v="4096.9360369996966"/>
    <n v="8.3179946652696906"/>
    <n v="2019"/>
    <x v="45"/>
    <s v="2019-307"/>
    <n v="20.883873443536917"/>
    <x v="1"/>
    <n v="0"/>
    <n v="1"/>
    <n v="0"/>
    <n v="0"/>
    <n v="0"/>
    <n v="0"/>
    <n v="6047.8479625131249"/>
    <n v="-1950.9119255134283"/>
    <n v="0.4761880361066454"/>
    <n v="4834.5485743340787"/>
    <n v="-737.61253733438207"/>
    <n v="0.18004004228353948"/>
    <n v="3853.8689179268486"/>
    <n v="243.06711907284807"/>
    <n v="5.932900022790033E-2"/>
    <n v="1296.0914016452482"/>
    <n v="2800.8446353544487"/>
    <n v="0.68364373035357107"/>
    <n v="1448.4595621082372"/>
    <n v="2648.4764748914595"/>
    <n v="0.64645297143350433"/>
    <n v="1540.7472415904099"/>
    <n v="2556.1887954092867"/>
    <n v="0.62392694743685984"/>
    <n v="6.08371811478328"/>
    <n v="4090.8523188849135"/>
    <n v="0.99851505660331508"/>
    <n v="8.5546938338377601"/>
    <n v="4088.3813431658587"/>
    <n v="0.99791192887646285"/>
    <n v="8.5260455777753688"/>
    <n v="4088.4099914219214"/>
    <n v="0.99791892148162042"/>
    <n v="8.4485124240536855"/>
    <n v="4088.487524575643"/>
    <n v="0.99793784614947501"/>
    <n v="8.4463777941889511"/>
    <n v="4088.4896592055075"/>
    <n v="0.99793836718027584"/>
    <n v="8.5721498634704609"/>
    <n v="4088.3638871362264"/>
    <n v="0.99790766812416531"/>
    <n v="8.5265598167184269"/>
    <n v="6.6418900478325043"/>
    <n v="5.9869564131117947"/>
    <x v="10"/>
    <n v="0"/>
    <n v="0"/>
    <n v="0"/>
    <n v="0"/>
    <n v="0"/>
    <n v="0"/>
    <n v="0"/>
    <n v="0"/>
    <n v="0"/>
    <n v="0"/>
    <n v="1"/>
    <n v="0"/>
    <n v="150"/>
    <n v="3856.8601556606036"/>
    <n v="240.07588133909303"/>
    <n v="5.8598884427521467E-2"/>
    <n v="4026.5142858173758"/>
    <n v="70.421751182320804"/>
    <n v="1.7188882263803332E-2"/>
    <n v="3929.4733171464145"/>
    <n v="167.46271985328212"/>
    <n v="4.087511211815742E-2"/>
    <n v="4189.5034315090643"/>
    <n v="-92.567394509367659"/>
    <n v="2.2594298195867713E-2"/>
  </r>
  <r>
    <x v="307"/>
    <x v="1"/>
    <x v="150"/>
    <n v="4845.5929667487535"/>
    <x v="2"/>
    <n v="5922.3914038040321"/>
    <n v="4733.7446332131167"/>
    <n v="8.462471845486947"/>
    <n v="8.4858249041939882"/>
    <n v="717.86562470351896"/>
    <n v="710.82584250766956"/>
    <n v="714.31183448221441"/>
    <n v="6.5713196099674214"/>
    <n v="6.5762823993095498"/>
    <n v="358.93281235175948"/>
    <n v="357.41619482408976"/>
    <n v="357.8666752853681"/>
    <n v="5.8801605016328624"/>
    <n v="5.8831352187496053"/>
    <n v="4469.0990402379075"/>
    <n v="8.4049421102985171"/>
    <n v="2019"/>
    <x v="46"/>
    <s v="2019-308"/>
    <n v="20.913951957087232"/>
    <x v="1"/>
    <n v="0"/>
    <n v="1"/>
    <n v="0"/>
    <n v="0"/>
    <n v="0"/>
    <n v="0"/>
    <n v="6095.0291166836923"/>
    <n v="-1625.9300764457848"/>
    <n v="0.36381607608302863"/>
    <n v="4865.7512420374442"/>
    <n v="-396.65220179953667"/>
    <n v="8.8754399539648893E-2"/>
    <n v="3874.4003052888684"/>
    <n v="594.69873494903914"/>
    <n v="0.13306904358006375"/>
    <n v="1306.6740157182423"/>
    <n v="3162.4250245196654"/>
    <n v="0.707620259933044"/>
    <n v="1460.9802424460486"/>
    <n v="3008.1187977918589"/>
    <n v="0.67309289203662959"/>
    <n v="1556.2142520181783"/>
    <n v="2912.8847882197292"/>
    <n v="0.65178344941414967"/>
    <n v="6.0848194620732805"/>
    <n v="4463.0142207758345"/>
    <n v="0.99863846842343662"/>
    <n v="8.5554036998415377"/>
    <n v="4460.5436365380656"/>
    <n v="0.998085653590844"/>
    <n v="8.5291960261066997"/>
    <n v="4460.569844211801"/>
    <n v="0.99809151778707228"/>
    <n v="8.4503235073299034"/>
    <n v="4460.6487167305777"/>
    <n v="0.9981091662030207"/>
    <n v="8.44746481430467"/>
    <n v="4460.6515754236025"/>
    <n v="0.99810980586058895"/>
    <n v="8.5750444955590783"/>
    <n v="4460.5239957423482"/>
    <n v="0.99808125879101062"/>
    <n v="8.5360126192920234"/>
    <n v="6.6510319459138607"/>
    <n v="5.9958151678270148"/>
    <x v="10"/>
    <n v="0"/>
    <n v="0"/>
    <n v="0"/>
    <n v="0"/>
    <n v="0"/>
    <n v="0"/>
    <n v="0"/>
    <n v="0"/>
    <n v="0"/>
    <n v="0"/>
    <n v="1"/>
    <n v="0"/>
    <n v="151"/>
    <n v="3878.2114001220434"/>
    <n v="590.88764011586409"/>
    <n v="0.13221627777674153"/>
    <n v="4046.9739557341604"/>
    <n v="422.12508450374708"/>
    <n v="9.4454179847684852E-2"/>
    <n v="3950.145326369508"/>
    <n v="518.95371386839952"/>
    <n v="0.11612043259635919"/>
    <n v="4221.0942890915139"/>
    <n v="248.00475114639357"/>
    <n v="5.5493232285402948E-2"/>
  </r>
  <r>
    <x v="308"/>
    <x v="1"/>
    <x v="151"/>
    <n v="4894.0488964162414"/>
    <x v="2"/>
    <n v="5981.6153178420727"/>
    <n v="4781.8359121740541"/>
    <n v="8.4725798337896556"/>
    <n v="8.4957752350471569"/>
    <n v="725.04428095055425"/>
    <n v="717.93506172911191"/>
    <n v="721.45495282703655"/>
    <n v="6.5812699408205892"/>
    <n v="6.5862327301627186"/>
    <n v="362.52214047527718"/>
    <n v="360.99035677992094"/>
    <n v="361.44534203822184"/>
    <n v="5.8901108324860303"/>
    <n v="5.8930855496027732"/>
    <n v="3688.828024502101"/>
    <n v="8.2130640780502837"/>
    <n v="2019"/>
    <x v="47"/>
    <s v="2019-309"/>
    <n v="20.943960607096276"/>
    <x v="1"/>
    <n v="0"/>
    <n v="1"/>
    <n v="0"/>
    <n v="0"/>
    <n v="0"/>
    <n v="0"/>
    <n v="6142.682082395967"/>
    <n v="-2453.854057893866"/>
    <n v="0.66521237682937917"/>
    <n v="4897.2659364178435"/>
    <n v="-1208.4379119157425"/>
    <n v="0.32759399567803144"/>
    <n v="3895.1370065245092"/>
    <n v="-206.30898202240814"/>
    <n v="5.5928056459139126E-2"/>
    <n v="1317.3624559319667"/>
    <n v="2371.4655685701346"/>
    <n v="0.64287777928878176"/>
    <n v="1473.6261295872387"/>
    <n v="2215.2018949148624"/>
    <n v="0.6005164459283403"/>
    <n v="1571.8359325502252"/>
    <n v="2116.9920919518759"/>
    <n v="0.57389286729831124"/>
    <n v="6.0859208093632811"/>
    <n v="3682.7421036927376"/>
    <n v="0.99835017496913947"/>
    <n v="8.5561135658453118"/>
    <n v="3680.2719109362556"/>
    <n v="0.99768053335395046"/>
    <n v="8.5323464744380324"/>
    <n v="3680.2956780276631"/>
    <n v="0.99768697634648085"/>
    <n v="8.4521345906061214"/>
    <n v="3680.3758899114951"/>
    <n v="0.99770872089062845"/>
    <n v="8.4485636187919901"/>
    <n v="3680.3794608833091"/>
    <n v="0.99770968894112855"/>
    <n v="8.5779324042686298"/>
    <n v="3680.2500920978323"/>
    <n v="0.99767461851100347"/>
    <n v="8.5454072891995239"/>
    <n v="6.6601799731748335"/>
    <n v="6.0046835550515771"/>
    <x v="10"/>
    <n v="0"/>
    <n v="0"/>
    <n v="0"/>
    <n v="0"/>
    <n v="0"/>
    <n v="0"/>
    <n v="0"/>
    <n v="0"/>
    <n v="0"/>
    <n v="0"/>
    <n v="1"/>
    <n v="0"/>
    <n v="152"/>
    <n v="3899.613289364806"/>
    <n v="-210.78526486270493"/>
    <n v="5.7141526648197605E-2"/>
    <n v="4067.5452262430977"/>
    <n v="-378.71720174099664"/>
    <n v="0.10266599560225201"/>
    <n v="3970.9385780582684"/>
    <n v="-282.11055355616736"/>
    <n v="7.6477014293515402E-2"/>
    <n v="4252.9153648991305"/>
    <n v="-564.08734039702949"/>
    <n v="0.15291776592734141"/>
  </r>
  <r>
    <x v="309"/>
    <x v="1"/>
    <x v="152"/>
    <n v="4942.9893853804033"/>
    <x v="2"/>
    <n v="6041.4314710204926"/>
    <n v="4830.1819541359582"/>
    <n v="8.4826394176008186"/>
    <n v="8.5057255659003257"/>
    <n v="732.2947237600597"/>
    <n v="725.11489274458586"/>
    <n v="728.66950235530703"/>
    <n v="6.5912202716737571"/>
    <n v="6.5961830610158865"/>
    <n v="366.14736188002985"/>
    <n v="364.60026034999714"/>
    <n v="365.05979545860401"/>
    <n v="5.9000611633391982"/>
    <n v="5.9030358804559411"/>
    <n v="4161.8731047428373"/>
    <n v="8.3337205174793709"/>
    <n v="2019"/>
    <x v="48"/>
    <s v="2019-310"/>
    <n v="20.973920852613773"/>
    <x v="1"/>
    <n v="0"/>
    <n v="1"/>
    <n v="0"/>
    <n v="0"/>
    <n v="0"/>
    <n v="0"/>
    <n v="6190.811577765362"/>
    <n v="-2028.9384730225247"/>
    <n v="0.48750608727362749"/>
    <n v="4929.0957777420472"/>
    <n v="-767.22267299920986"/>
    <n v="0.1843455227226628"/>
    <n v="3916.0810747725054"/>
    <n v="245.7920299703319"/>
    <n v="5.905803079152732E-2"/>
    <n v="1328.157780547828"/>
    <n v="2833.7153241950091"/>
    <n v="0.68087499375358895"/>
    <n v="1486.3984755998404"/>
    <n v="2675.4746291429969"/>
    <n v="0.64285348491140859"/>
    <n v="1587.6138298875917"/>
    <n v="2574.2592748552456"/>
    <n v="0.61853382120700418"/>
    <n v="6.0870221566532816"/>
    <n v="4155.7860825861844"/>
    <n v="0.9985374320640108"/>
    <n v="8.5568234318490894"/>
    <n v="4153.3162813109884"/>
    <n v="0.99794399703775261"/>
    <n v="8.5354969227693651"/>
    <n v="4153.3376078200681"/>
    <n v="0.99794912129515856"/>
    <n v="8.4539456738823393"/>
    <n v="4153.4191590689552"/>
    <n v="0.99796871613787352"/>
    <n v="8.4496705880030767"/>
    <n v="4153.4234341548345"/>
    <n v="0.99796974334023458"/>
    <n v="8.5808156547295518"/>
    <n v="4153.2922890881082"/>
    <n v="0.99793823227215883"/>
    <n v="8.5547635951168974"/>
    <n v="6.6693346996252281"/>
    <n v="6.0135615000740934"/>
    <x v="11"/>
    <n v="0"/>
    <n v="0"/>
    <n v="0"/>
    <n v="0"/>
    <n v="0"/>
    <n v="0"/>
    <n v="0"/>
    <n v="0"/>
    <n v="0"/>
    <n v="0"/>
    <n v="0"/>
    <n v="1"/>
    <n v="153"/>
    <n v="3935.8909943831723"/>
    <n v="225.98211035966506"/>
    <n v="5.4298174084677797E-2"/>
    <n v="4110.8919426765406"/>
    <n v="50.981162066296747"/>
    <n v="1.2249571474968572E-2"/>
    <n v="4021.6258072838805"/>
    <n v="140.24729745895684"/>
    <n v="3.3698119555623199E-2"/>
    <n v="4284.9763539446476"/>
    <n v="-123.10324920181029"/>
    <n v="2.9578808892929197E-2"/>
  </r>
  <r>
    <x v="310"/>
    <x v="1"/>
    <x v="153"/>
    <n v="4992.4192792342074"/>
    <x v="2"/>
    <n v="6101.8457857306985"/>
    <n v="4878.853151665433"/>
    <n v="8.4926654613234138"/>
    <n v="8.5156758967534927"/>
    <n v="739.6176709976603"/>
    <n v="732.36628187112308"/>
    <n v="735.95619737886"/>
    <n v="6.6011706025269259"/>
    <n v="6.6061333918690543"/>
    <n v="369.80883549883015"/>
    <n v="368.24626295418022"/>
    <n v="368.71039341319005"/>
    <n v="5.910011494192366"/>
    <n v="5.912986211309109"/>
    <n v="4722.0739577558697"/>
    <n v="8.4600033799022771"/>
    <n v="2019"/>
    <x v="49"/>
    <s v="2019-311"/>
    <n v="21.003847558042708"/>
    <x v="1"/>
    <n v="0"/>
    <n v="1"/>
    <n v="0"/>
    <n v="0"/>
    <n v="0"/>
    <n v="0"/>
    <n v="6239.4223680884525"/>
    <n v="-1517.3484103325827"/>
    <n v="0.32133092872050045"/>
    <n v="4961.2439174794927"/>
    <n v="-239.16995972362292"/>
    <n v="5.0649346423469965E-2"/>
    <n v="3937.2345837029816"/>
    <n v="784.83937405288816"/>
    <n v="0.16620649762670747"/>
    <n v="1339.0610584098481"/>
    <n v="3383.0128993460216"/>
    <n v="0.71642522535876862"/>
    <n v="1499.2985450725687"/>
    <n v="3222.7754126833011"/>
    <n v="0.68249151570148237"/>
    <n v="1603.5495061983322"/>
    <n v="3118.5244515575378"/>
    <n v="0.66041414841363333"/>
    <n v="6.0881235039432822"/>
    <n v="4715.9858342519265"/>
    <n v="0.99871070983673527"/>
    <n v="8.5575332978528653"/>
    <n v="4713.5164244580164"/>
    <n v="0.99818775957886097"/>
    <n v="8.5386473711006978"/>
    <n v="4713.5353103847692"/>
    <n v="0.99819175907715807"/>
    <n v="8.455756757158559"/>
    <n v="4713.6182009987115"/>
    <n v="0.99820931293478155"/>
    <n v="8.4507832146552264"/>
    <n v="4713.6231745412142"/>
    <n v="0.99821036618861603"/>
    <n v="8.5836956774306827"/>
    <n v="4713.4902620784387"/>
    <n v="0.99818221913629024"/>
    <n v="8.5640952247856656"/>
    <n v="6.6784963771464625"/>
    <n v="6.0224489285813663"/>
    <x v="11"/>
    <n v="0"/>
    <n v="0"/>
    <n v="0"/>
    <n v="0"/>
    <n v="0"/>
    <n v="0"/>
    <n v="0"/>
    <n v="0"/>
    <n v="0"/>
    <n v="0"/>
    <n v="0"/>
    <n v="1"/>
    <n v="154"/>
    <n v="3957.5368432031687"/>
    <n v="764.53711455270104"/>
    <n v="0.16190706062470092"/>
    <n v="4131.8054004296637"/>
    <n v="590.26855732620606"/>
    <n v="0.1250019721433433"/>
    <n v="4042.8204674148146"/>
    <n v="679.25349034105511"/>
    <n v="0.1438464319741119"/>
    <n v="4317.2845910852493"/>
    <n v="404.78936667062044"/>
    <n v="8.5722792631353351E-2"/>
  </r>
  <r>
    <x v="311"/>
    <x v="1"/>
    <x v="154"/>
    <n v="5042.3434720265495"/>
    <x v="2"/>
    <n v="6162.8642435880047"/>
    <n v="4927.9002477737677"/>
    <n v="8.5026682630794603"/>
    <n v="8.5256262276066614"/>
    <n v="747.01384770763684"/>
    <n v="739.6900647893799"/>
    <n v="743.31575935264857"/>
    <n v="6.6111209333800938"/>
    <n v="6.6160837227222222"/>
    <n v="373.50692385381842"/>
    <n v="371.92872558392696"/>
    <n v="372.39749734732197"/>
    <n v="5.9199618250455348"/>
    <n v="5.9229365421622768"/>
    <n v="4051.3291530021547"/>
    <n v="8.3068002921858213"/>
    <n v="2019"/>
    <x v="50"/>
    <s v="2019-312"/>
    <n v="21.03375102150509"/>
    <x v="1"/>
    <n v="0"/>
    <n v="1"/>
    <n v="0"/>
    <n v="0"/>
    <n v="0"/>
    <n v="0"/>
    <n v="6288.5192663147745"/>
    <n v="-2237.1901133126198"/>
    <n v="0.55221139256354812"/>
    <n v="4993.7135386143118"/>
    <n v="-942.38438561215708"/>
    <n v="0.23261116291028153"/>
    <n v="3958.5996277227632"/>
    <n v="92.72952527939151"/>
    <n v="2.288866734283394E-2"/>
    <n v="1350.0733690504883"/>
    <n v="2701.2557839516667"/>
    <n v="0.66675791621373348"/>
    <n v="1512.3276152400235"/>
    <n v="2539.0015377621312"/>
    <n v="0.62670828310275806"/>
    <n v="1619.6445392721801"/>
    <n v="2431.6846137299744"/>
    <n v="0.60021897058846085"/>
    <n v="6.0892248512332827"/>
    <n v="4045.2399281509215"/>
    <n v="0.99849698096074946"/>
    <n v="8.5582431638566412"/>
    <n v="4042.7709098382979"/>
    <n v="0.99788754681719338"/>
    <n v="8.5417978194320288"/>
    <n v="4042.7873551827229"/>
    <n v="0.99789160606387606"/>
    <n v="8.4575678404347769"/>
    <n v="4042.8715851617198"/>
    <n v="0.99791239676633836"/>
    <n v="8.4518997616922515"/>
    <n v="4042.8772532404623"/>
    <n v="0.99791379583279993"/>
    <n v="8.5865734634208124"/>
    <n v="4042.7425795387339"/>
    <n v="0.99788055397645048"/>
    <n v="8.5734116519682289"/>
    <n v="6.6876651002019898"/>
    <n v="6.0313457666595172"/>
    <x v="11"/>
    <n v="0"/>
    <n v="0"/>
    <n v="0"/>
    <n v="0"/>
    <n v="0"/>
    <n v="0"/>
    <n v="0"/>
    <n v="0"/>
    <n v="0"/>
    <n v="0"/>
    <n v="0"/>
    <n v="1"/>
    <n v="155"/>
    <n v="3979.2837085881406"/>
    <n v="72.045444414014128"/>
    <n v="1.7783162437104455E-2"/>
    <n v="4152.8342184001767"/>
    <n v="-101.505065398022"/>
    <n v="2.5054756492151161E-2"/>
    <n v="4064.1393163656726"/>
    <n v="-12.810163363517859"/>
    <n v="3.161965587028432E-3"/>
    <n v="4349.8458032605558"/>
    <n v="-298.51665025840111"/>
    <n v="7.3683632947273967E-2"/>
  </r>
  <r>
    <x v="312"/>
    <x v="1"/>
    <x v="155"/>
    <n v="5092.7669067468141"/>
    <x v="2"/>
    <n v="6224.4928860238842"/>
    <n v="4977.3602454656811"/>
    <n v="8.5126549582896693"/>
    <n v="8.5355765584598284"/>
    <n v="754.48398618471333"/>
    <n v="747.08702548704662"/>
    <n v="750.74891694617509"/>
    <n v="6.6210712642332616"/>
    <n v="6.626034053575391"/>
    <n v="377.24199309235667"/>
    <n v="375.64801283982774"/>
    <n v="376.12147232079519"/>
    <n v="5.9299121558987027"/>
    <n v="5.9328868730154456"/>
    <n v="4408.0994234444152"/>
    <n v="8.3911989058062471"/>
    <n v="2019"/>
    <x v="51"/>
    <s v="2019-313"/>
    <n v="21.063638378421633"/>
    <x v="1"/>
    <n v="0"/>
    <n v="1"/>
    <n v="0"/>
    <n v="0"/>
    <n v="0"/>
    <n v="0"/>
    <n v="6338.1071335233582"/>
    <n v="-1930.0077100789431"/>
    <n v="0.43783216408736703"/>
    <n v="5026.5078559604808"/>
    <n v="-618.40843251606566"/>
    <n v="0.14028912987467321"/>
    <n v="3980.1783221827427"/>
    <n v="427.92110126167245"/>
    <n v="9.7076100186347894E-2"/>
    <n v="1361.1958027975347"/>
    <n v="3046.9036206468804"/>
    <n v="0.69120573924489226"/>
    <n v="1525.4869761091536"/>
    <n v="2882.6124473352615"/>
    <n v="0.65393544256377878"/>
    <n v="1635.9005226767665"/>
    <n v="2772.1989007676484"/>
    <n v="0.62888756229583831"/>
    <n v="6.0903261985232842"/>
    <n v="4402.009097245892"/>
    <n v="0.99861837821394595"/>
    <n v="8.5589530298604188"/>
    <n v="4399.5404704145549"/>
    <n v="0.99805835753514549"/>
    <n v="8.5449482677633615"/>
    <n v="4399.554475176652"/>
    <n v="0.99806153458737412"/>
    <n v="8.4593789237109949"/>
    <n v="4399.6400445207046"/>
    <n v="0.99808094643266898"/>
    <n v="8.4530190255328908"/>
    <n v="4399.6464044188824"/>
    <n v="0.99808238920824344"/>
    <n v="8.5894496993834011"/>
    <n v="4399.5099737450319"/>
    <n v="0.9980514392089932"/>
    <n v="8.5827194294953575"/>
    <n v="6.6968408854632528"/>
    <n v="6.0402519407950503"/>
    <x v="11"/>
    <n v="0"/>
    <n v="0"/>
    <n v="0"/>
    <n v="0"/>
    <n v="0"/>
    <n v="0"/>
    <n v="0"/>
    <n v="0"/>
    <n v="0"/>
    <n v="0"/>
    <n v="0"/>
    <n v="1"/>
    <n v="156"/>
    <n v="4001.1397610353738"/>
    <n v="406.95966240904136"/>
    <n v="9.232089009713168E-2"/>
    <n v="4173.9790960789296"/>
    <n v="234.12032736548554"/>
    <n v="5.3111399012535844E-2"/>
    <n v="4085.5830423009365"/>
    <n v="322.51638114347861"/>
    <n v="7.3164497930373287E-2"/>
    <n v="4382.6646169929754"/>
    <n v="25.434806451439727"/>
    <n v="5.7700165101007171E-3"/>
  </r>
  <r>
    <x v="313"/>
    <x v="1"/>
    <x v="156"/>
    <n v="5143.6945758142829"/>
    <x v="2"/>
    <n v="6286.7378148841235"/>
    <n v="5027.2605445702611"/>
    <n v="8.5226304913867477"/>
    <n v="8.5455268893129972"/>
    <n v="762.02882604656043"/>
    <n v="754.55792576680346"/>
    <n v="758.25640611563688"/>
    <n v="6.6310215950864295"/>
    <n v="6.6359843844285589"/>
    <n v="381.01441302328021"/>
    <n v="379.40449296824448"/>
    <n v="379.88268704400315"/>
    <n v="5.9398624867518706"/>
    <n v="5.9428372038686135"/>
    <n v="4621.0947215127799"/>
    <n v="8.4383869087153194"/>
    <n v="2019"/>
    <x v="52"/>
    <s v="2019-314"/>
    <n v="21.093514573225047"/>
    <x v="1"/>
    <n v="0"/>
    <n v="1"/>
    <n v="0"/>
    <n v="0"/>
    <n v="0"/>
    <n v="0"/>
    <n v="6388.1908794040291"/>
    <n v="-1767.0961578912493"/>
    <n v="0.38239773568475255"/>
    <n v="5059.6301164801098"/>
    <n v="-438.53539496732992"/>
    <n v="9.4898594682726878E-2"/>
    <n v="4001.9728035873213"/>
    <n v="619.12191792545855"/>
    <n v="0.13397732685357733"/>
    <n v="1372.4294608820521"/>
    <n v="3248.665260630728"/>
    <n v="0.70300771925472072"/>
    <n v="1538.7779305869744"/>
    <n v="3082.3167909258054"/>
    <n v="0.66701008671745343"/>
    <n v="1652.3190659153988"/>
    <n v="2968.775655597381"/>
    <n v="0.64243990537062845"/>
    <n v="6.0914275458132847"/>
    <n v="4615.0032939669663"/>
    <n v="0.99868182153517526"/>
    <n v="8.5596628958641947"/>
    <n v="4612.5350586169161"/>
    <n v="0.99814769802142"/>
    <n v="8.5480987160946942"/>
    <n v="4612.5466227966854"/>
    <n v="0.99815020049766556"/>
    <n v="8.4611900069872128"/>
    <n v="4612.6335315057922"/>
    <n v="0.99816900745020487"/>
    <n v="8.4541401721651361"/>
    <n v="4612.6405813406145"/>
    <n v="0.99817053302698855"/>
    <n v="8.5923248611502565"/>
    <n v="4612.5023966516292"/>
    <n v="0.99814063000674913"/>
    <n v="8.592023085222511"/>
    <n v="6.7060237112610102"/>
    <n v="6.0491673778758415"/>
    <x v="11"/>
    <n v="0"/>
    <n v="0"/>
    <n v="0"/>
    <n v="0"/>
    <n v="0"/>
    <n v="0"/>
    <n v="0"/>
    <n v="0"/>
    <n v="0"/>
    <n v="0"/>
    <n v="0"/>
    <n v="1"/>
    <n v="157"/>
    <n v="4023.1109155102195"/>
    <n v="597.98380600256041"/>
    <n v="0.1294030618370017"/>
    <n v="4195.2406883039857"/>
    <n v="425.85403320879414"/>
    <n v="9.2154361438707935E-2"/>
    <n v="4107.1523371546255"/>
    <n v="513.94238435815441"/>
    <n v="0.11121658726569193"/>
    <n v="4415.7449039898092"/>
    <n v="205.34981752297062"/>
    <n v="4.4437482868939442E-2"/>
  </r>
  <r>
    <x v="314"/>
    <x v="2"/>
    <x v="0"/>
    <n v="2430"/>
    <x v="0"/>
    <n v="2970"/>
    <n v="2430"/>
    <n v="7.7956465363345941"/>
    <n v="7.7956465363345941"/>
    <n v="360"/>
    <n v="360"/>
    <n v="561.01441302328021"/>
    <n v="6.3297465968562721"/>
    <n v="5.8861040314501558"/>
    <n v="180"/>
    <n v="180"/>
    <n v="240.30432390698405"/>
    <n v="5.481906136367404"/>
    <n v="5.1929568508902104"/>
    <n v="1913.2431687368016"/>
    <n v="7.5565550751815271"/>
    <n v="2017"/>
    <x v="0"/>
    <s v="2017-315"/>
    <n v="19.607299269558268"/>
    <x v="0"/>
    <n v="0"/>
    <n v="0"/>
    <n v="1"/>
    <n v="0"/>
    <n v="0"/>
    <n v="0"/>
    <n v="3719.464978110921"/>
    <n v="-1806.2218093741194"/>
    <n v="0.94406285562052106"/>
    <n v="3294.7015352848803"/>
    <n v="-1381.4583665480786"/>
    <n v="0.72205059404977345"/>
    <n v="2840.6479863855257"/>
    <n v="-927.40481764872402"/>
    <n v="0.48472919323738295"/>
    <n v="773.84096137462893"/>
    <n v="1139.4022073621727"/>
    <n v="0.59553444433017411"/>
    <n v="830.565838137274"/>
    <n v="1082.6773305995275"/>
    <n v="0.56588589902785524"/>
    <n v="777.4525631814322"/>
    <n v="1135.7906055553694"/>
    <n v="0.59364675861106719"/>
    <n v="6.0084274218209694"/>
    <n v="1907.2347413149807"/>
    <n v="0.99685955893113787"/>
    <n v="8.347756051326872"/>
    <n v="1904.8954126854749"/>
    <n v="0.99563685568686056"/>
    <n v="8.2344496148335153"/>
    <n v="1905.0087191219682"/>
    <n v="0.99569607786956316"/>
    <n v="8.1630359958900431"/>
    <n v="1905.0801327409115"/>
    <n v="0.99573340381960973"/>
    <n v="8.1298746288674533"/>
    <n v="1905.1132941079343"/>
    <n v="0.99575073636131939"/>
    <n v="8.4151598645907875"/>
    <n v="1904.8280088722108"/>
    <n v="0.99560162555283194"/>
    <n v="7.9342424794515365"/>
    <n v="6.0467960468489359"/>
    <n v="5.6496137800374857"/>
    <x v="0"/>
    <n v="1"/>
    <n v="0"/>
    <n v="0"/>
    <n v="0"/>
    <n v="0"/>
    <n v="0"/>
    <n v="0"/>
    <n v="0"/>
    <n v="0"/>
    <n v="0"/>
    <n v="0"/>
    <n v="0"/>
    <n v="1"/>
    <n v="2201.5165477397691"/>
    <n v="-288.27337900296743"/>
    <n v="0.15067262944589363"/>
    <n v="2209.1363099538012"/>
    <n v="-295.89314121699954"/>
    <n v="0.15465527124414605"/>
    <n v="2143.7711762449453"/>
    <n v="-230.52800750814367"/>
    <n v="0.12049069939204191"/>
    <n v="2188.9579330314759"/>
    <n v="-275.7147642946743"/>
    <n v="0.14410858420924719"/>
  </r>
  <r>
    <x v="315"/>
    <x v="2"/>
    <x v="1"/>
    <n v="2551.5"/>
    <x v="0"/>
    <n v="3118.5"/>
    <n v="2466.4499999999998"/>
    <n v="7.810535148828345"/>
    <n v="7.8444367005040263"/>
    <n v="378"/>
    <n v="369"/>
    <n v="369"/>
    <n v="5.9107966440405271"/>
    <n v="5.934894195619588"/>
    <n v="189"/>
    <n v="186.29999999999998"/>
    <n v="186.29999999999998"/>
    <n v="5.2273582776075429"/>
    <n v="5.2417470150596426"/>
    <n v="2164.6005128908396"/>
    <n v="7.679991102805876"/>
    <n v="2017"/>
    <x v="1"/>
    <s v="2017-316"/>
    <n v="18.948690070476417"/>
    <x v="0"/>
    <n v="0"/>
    <n v="0"/>
    <n v="1"/>
    <n v="0"/>
    <n v="0"/>
    <n v="0"/>
    <n v="3838.9515997436511"/>
    <n v="-1674.3510868528115"/>
    <n v="0.77351505595677028"/>
    <n v="3373.7225218492486"/>
    <n v="-1209.122008958409"/>
    <n v="0.55858898755577668"/>
    <n v="2892.6438766185593"/>
    <n v="-728.04336372771968"/>
    <n v="0.3363407517424139"/>
    <n v="800.64150972606922"/>
    <n v="1363.9590031647704"/>
    <n v="0.63012042870820228"/>
    <n v="862.27455362778528"/>
    <n v="1302.3259592630543"/>
    <n v="0.60164725615988546"/>
    <n v="816.62288139982684"/>
    <n v="1347.9776314910127"/>
    <n v="0.62273737045861588"/>
    <n v="6.0138277362305734"/>
    <n v="2158.5866851546089"/>
    <n v="0.99722173782163659"/>
    <n v="8.317867765884289"/>
    <n v="2156.2826451249553"/>
    <n v="0.99615731969185584"/>
    <n v="8.2498974319524869"/>
    <n v="2156.3506154588872"/>
    <n v="0.99618872055937258"/>
    <n v="8.1643842842184533"/>
    <n v="2156.436128606621"/>
    <n v="0.99622822583862602"/>
    <n v="8.0814857882628583"/>
    <n v="2156.5190271025767"/>
    <n v="0.99626652320364184"/>
    <n v="8.3517780316311203"/>
    <n v="2156.2487348592085"/>
    <n v="0.99614165386088849"/>
    <n v="7.9472166456031017"/>
    <n v="6.0678614621870555"/>
    <n v="5.4388501599074104"/>
    <x v="0"/>
    <n v="1"/>
    <n v="0"/>
    <n v="0"/>
    <n v="0"/>
    <n v="0"/>
    <n v="0"/>
    <n v="0"/>
    <n v="0"/>
    <n v="0"/>
    <n v="0"/>
    <n v="0"/>
    <n v="0"/>
    <n v="2"/>
    <n v="2216.02809651902"/>
    <n v="-51.4275836281804"/>
    <n v="2.3758464123940583E-2"/>
    <n v="2228.4895882726441"/>
    <n v="-63.88907538180456"/>
    <n v="2.9515411735942094E-2"/>
    <n v="2005.8889860699742"/>
    <n v="158.7115268208654"/>
    <n v="7.3321393890323439E-2"/>
    <n v="2079.3225473751691"/>
    <n v="85.27796551567053"/>
    <n v="3.9396630005312711E-2"/>
  </r>
  <r>
    <x v="316"/>
    <x v="2"/>
    <x v="2"/>
    <n v="2679.0750000000003"/>
    <x v="0"/>
    <n v="3274.4250000000002"/>
    <n v="2530.2375000000002"/>
    <n v="7.8360684508335092"/>
    <n v="7.8932268646734585"/>
    <n v="396.9"/>
    <n v="382.95"/>
    <n v="387.45"/>
    <n v="5.9595868082099592"/>
    <n v="5.9836843597890192"/>
    <n v="198.45"/>
    <n v="194.80499999999998"/>
    <n v="195.61499999999998"/>
    <n v="5.2761484417769751"/>
    <n v="5.2905371792290747"/>
    <n v="1781.9131807396896"/>
    <n v="7.4854428867202598"/>
    <n v="2017"/>
    <x v="2"/>
    <s v="2017-317"/>
    <n v="19.071803700820443"/>
    <x v="0"/>
    <n v="0"/>
    <n v="0"/>
    <n v="1"/>
    <n v="0"/>
    <n v="0"/>
    <n v="0"/>
    <n v="3964.4125524580177"/>
    <n v="-2182.4993717183279"/>
    <n v="1.2248067949148629"/>
    <n v="3456.6945577418355"/>
    <n v="-1674.781377002146"/>
    <n v="0.9398782135428887"/>
    <n v="2947.2395613632443"/>
    <n v="-1165.3263806235548"/>
    <n v="0.65397483627110076"/>
    <n v="828.78208549508156"/>
    <n v="953.13109524460799"/>
    <n v="0.53489199448480085"/>
    <n v="895.56870489282198"/>
    <n v="886.34447584686757"/>
    <n v="0.49741170637670312"/>
    <n v="857.75171552914117"/>
    <n v="924.16146521054839"/>
    <n v="0.51863439543497847"/>
    <n v="6.0192280506401774"/>
    <n v="1775.8939526890495"/>
    <n v="0.99662204190658632"/>
    <n v="8.321348502291313"/>
    <n v="1773.5918322373982"/>
    <n v="0.99533010441123904"/>
    <n v="8.2653452490714585"/>
    <n v="1773.647835490618"/>
    <n v="0.99536153313280928"/>
    <n v="8.1732646975107457"/>
    <n v="1773.7399160421787"/>
    <n v="0.9954132082382835"/>
    <n v="8.0909269280370015"/>
    <n v="1773.8222538116524"/>
    <n v="0.99545941574736063"/>
    <n v="8.3636259796470327"/>
    <n v="1773.5495547600426"/>
    <n v="0.99530637852054327"/>
    <n v="7.969524111424894"/>
    <n v="6.0996603636061213"/>
    <n v="5.4785215335795474"/>
    <x v="0"/>
    <n v="1"/>
    <n v="0"/>
    <n v="0"/>
    <n v="0"/>
    <n v="0"/>
    <n v="0"/>
    <n v="0"/>
    <n v="0"/>
    <n v="0"/>
    <n v="0"/>
    <n v="0"/>
    <n v="0"/>
    <n v="3"/>
    <n v="2236.8478871112916"/>
    <n v="-454.93470637160203"/>
    <n v="0.25530688660305784"/>
    <n v="2255.4190841977002"/>
    <n v="-473.50590345801061"/>
    <n v="0.26572894155340032"/>
    <n v="2036.8354663641107"/>
    <n v="-254.92228562442119"/>
    <n v="0.14306100228665489"/>
    <n v="2121.9819349987001"/>
    <n v="-340.06875425901057"/>
    <n v="0.19084473807968844"/>
  </r>
  <r>
    <x v="317"/>
    <x v="2"/>
    <x v="3"/>
    <n v="2813.0287499999999"/>
    <x v="0"/>
    <n v="3438.1462499999998"/>
    <n v="2615.0748749999998"/>
    <n v="7.8690480089762991"/>
    <n v="7.9420170288428897"/>
    <n v="416.745"/>
    <n v="399.84749999999997"/>
    <n v="406.82249999999999"/>
    <n v="6.0083769723793914"/>
    <n v="6.0324745239584514"/>
    <n v="208.3725"/>
    <n v="204.30224999999999"/>
    <n v="205.39574999999999"/>
    <n v="5.3249386059464063"/>
    <n v="5.339327343398506"/>
    <n v="2177.1522763340345"/>
    <n v="7.6857730065761123"/>
    <n v="2017"/>
    <x v="3"/>
    <s v="2017-318"/>
    <n v="19.202363587302099"/>
    <x v="0"/>
    <n v="0"/>
    <n v="0"/>
    <n v="1"/>
    <n v="0"/>
    <n v="0"/>
    <n v="0"/>
    <n v="4096.1465528081017"/>
    <n v="-1918.9942764740672"/>
    <n v="0.88142400388517483"/>
    <n v="3543.8151954290524"/>
    <n v="-1366.662919095018"/>
    <n v="0.62772959611086687"/>
    <n v="3004.5650303451639"/>
    <n v="-827.41275401112944"/>
    <n v="0.38004358399971733"/>
    <n v="858.32969005254438"/>
    <n v="1318.8225862814902"/>
    <n v="0.6057557850304206"/>
    <n v="930.5275637211106"/>
    <n v="1246.6247126129238"/>
    <n v="0.57259417550343983"/>
    <n v="900.93699136492125"/>
    <n v="1276.2152849691133"/>
    <n v="0.58618558694389966"/>
    <n v="6.0246283650497814"/>
    <n v="2171.1276479689845"/>
    <n v="0.99723279421906386"/>
    <n v="8.3248292386983369"/>
    <n v="2168.8274470953361"/>
    <n v="0.99617627607899062"/>
    <n v="8.2807930661904319"/>
    <n v="2168.8714832678438"/>
    <n v="0.99619650257990489"/>
    <n v="8.1821451108030399"/>
    <n v="2168.9701312232314"/>
    <n v="0.99624181312453697"/>
    <n v="8.0991120557656409"/>
    <n v="2169.0531642782689"/>
    <n v="0.99627995150187509"/>
    <n v="8.3761905246423787"/>
    <n v="2168.776085809392"/>
    <n v="0.99615268503921717"/>
    <n v="7.9984423757721066"/>
    <n v="6.1368711074577904"/>
    <n v="5.5185491390588135"/>
    <x v="0"/>
    <n v="1"/>
    <n v="0"/>
    <n v="0"/>
    <n v="0"/>
    <n v="0"/>
    <n v="0"/>
    <n v="0"/>
    <n v="0"/>
    <n v="0"/>
    <n v="0"/>
    <n v="0"/>
    <n v="0"/>
    <n v="4"/>
    <n v="2262.3155777521747"/>
    <n v="-85.163301418140236"/>
    <n v="3.9116832728641839E-2"/>
    <n v="2286.4629468706758"/>
    <n v="-109.31067053664128"/>
    <n v="5.0208096018300764E-2"/>
    <n v="2068.5000209370219"/>
    <n v="108.6522553970126"/>
    <n v="4.9905675674631764E-2"/>
    <n v="2168.6456810536142"/>
    <n v="8.5065952804202425"/>
    <n v="3.9072118991804955E-3"/>
  </r>
  <r>
    <x v="318"/>
    <x v="2"/>
    <x v="4"/>
    <n v="2953.6801875000001"/>
    <x v="0"/>
    <n v="3610.0535625000002"/>
    <n v="2716.6564687499995"/>
    <n v="7.9071571637253975"/>
    <n v="7.9908071930123219"/>
    <n v="437.58225000000004"/>
    <n v="418.71487500000001"/>
    <n v="427.16362500000002"/>
    <n v="6.0571671365488235"/>
    <n v="6.0812646881278836"/>
    <n v="218.79112500000002"/>
    <n v="214.44446249999999"/>
    <n v="215.6655375"/>
    <n v="5.3737287701158385"/>
    <n v="5.3881175075679382"/>
    <n v="2312.7742980053663"/>
    <n v="7.7462030777060074"/>
    <n v="2017"/>
    <x v="4"/>
    <s v="2017-319"/>
    <n v="19.33805307039006"/>
    <x v="0"/>
    <n v="0"/>
    <n v="0"/>
    <n v="1"/>
    <n v="0"/>
    <n v="0"/>
    <n v="0"/>
    <n v="4234.4672531756914"/>
    <n v="-1921.6929551703251"/>
    <n v="0.8309038010443448"/>
    <n v="3635.2918650006295"/>
    <n v="-1322.5175669952632"/>
    <n v="0.57183166041574307"/>
    <n v="3064.7567727761798"/>
    <n v="-751.9824747708135"/>
    <n v="0.3251430437545742"/>
    <n v="889.35467483788045"/>
    <n v="1423.419623167486"/>
    <n v="0.61545980703568992"/>
    <n v="967.23436549081373"/>
    <n v="1345.5399325145527"/>
    <n v="0.58178609718855956"/>
    <n v="946.2815309924905"/>
    <n v="1366.4927670128759"/>
    <n v="0.59084570776811063"/>
    <n v="6.0300286794593863"/>
    <n v="2306.7442693259068"/>
    <n v="0.99739272929284106"/>
    <n v="8.3283099751053591"/>
    <n v="2304.4459880302611"/>
    <n v="0.99639899579380142"/>
    <n v="8.2962408833094052"/>
    <n v="2304.4780571220567"/>
    <n v="0.99641286186444367"/>
    <n v="8.191025524095334"/>
    <n v="2304.5832724812708"/>
    <n v="0.99645835500197322"/>
    <n v="8.1064319385971046"/>
    <n v="2304.667866066769"/>
    <n v="0.99649493167336356"/>
    <n v="8.3892487208586708"/>
    <n v="2304.3850492845077"/>
    <n v="0.99637264702911399"/>
    <n v="8.0320028196285129"/>
    <n v="6.1768465020813901"/>
    <n v="5.5589220129422996"/>
    <x v="0"/>
    <n v="1"/>
    <n v="0"/>
    <n v="0"/>
    <n v="0"/>
    <n v="0"/>
    <n v="0"/>
    <n v="0"/>
    <n v="0"/>
    <n v="0"/>
    <n v="0"/>
    <n v="0"/>
    <n v="0"/>
    <n v="5"/>
    <n v="2291.2405877054093"/>
    <n v="21.533710299956965"/>
    <n v="9.3107703239907764E-3"/>
    <n v="2319.8987931294018"/>
    <n v="-7.1244951240355476"/>
    <n v="3.0804973620556105E-3"/>
    <n v="2100.893716118544"/>
    <n v="211.88058188682226"/>
    <n v="9.1613168682113499E-2"/>
    <n v="2218.3310098604302"/>
    <n v="94.443288144936105"/>
    <n v="4.0835497102500645E-2"/>
  </r>
  <r>
    <x v="319"/>
    <x v="2"/>
    <x v="5"/>
    <n v="3101.3641968749998"/>
    <x v="0"/>
    <n v="3790.5562406250001"/>
    <n v="2832.0687871874993"/>
    <n v="7.9487627437797537"/>
    <n v="8.0395973571817549"/>
    <n v="459.46136250000001"/>
    <n v="439.08811875000004"/>
    <n v="448.52180625000005"/>
    <n v="6.1059573007182557"/>
    <n v="6.1300548522973157"/>
    <n v="229.73068125"/>
    <n v="225.14481562499998"/>
    <n v="226.44881437499998"/>
    <n v="5.4225189342852707"/>
    <n v="5.4369076717373703"/>
    <n v="2063.1779311963992"/>
    <n v="7.6320027581142318"/>
    <n v="2017"/>
    <x v="5"/>
    <s v="2017-320"/>
    <n v="19.47723897878328"/>
    <x v="0"/>
    <n v="0"/>
    <n v="0"/>
    <n v="1"/>
    <n v="0"/>
    <n v="0"/>
    <n v="0"/>
    <n v="4379.7039885616596"/>
    <n v="-2316.5260573652604"/>
    <n v="1.1227950931124731"/>
    <n v="3731.3423680507858"/>
    <n v="-1668.1644368543866"/>
    <n v="0.80854123710360193"/>
    <n v="3127.958102328746"/>
    <n v="-1064.7801711323468"/>
    <n v="0.51608741787718726"/>
    <n v="921.93090886248331"/>
    <n v="1141.247022333916"/>
    <n v="0.55315007255439563"/>
    <n v="1005.7765073490019"/>
    <n v="1057.4014238473974"/>
    <n v="0.51251101897655027"/>
    <n v="993.89329760143801"/>
    <n v="1069.2846335949612"/>
    <n v="0.51827068205159721"/>
    <n v="6.0354289938689902"/>
    <n v="2057.1425022025301"/>
    <n v="0.99707469292754147"/>
    <n v="8.331790711512383"/>
    <n v="2054.8461404848867"/>
    <n v="0.99596167127152191"/>
    <n v="8.3116887004283768"/>
    <n v="2054.8662424959707"/>
    <n v="0.99597141449859894"/>
    <n v="8.1999059373876264"/>
    <n v="2054.9780252590117"/>
    <n v="0.99602559439328986"/>
    <n v="8.1131620549447891"/>
    <n v="2055.0647691414542"/>
    <n v="0.99606763821371413"/>
    <n v="8.4026433986257238"/>
    <n v="2054.7752877977737"/>
    <n v="0.99592732974137965"/>
    <n v="8.0688139959993777"/>
    <n v="6.2182902808995983"/>
    <n v="5.5996292982162501"/>
    <x v="1"/>
    <n v="0"/>
    <n v="1"/>
    <n v="0"/>
    <n v="0"/>
    <n v="0"/>
    <n v="0"/>
    <n v="0"/>
    <n v="0"/>
    <n v="0"/>
    <n v="0"/>
    <n v="0"/>
    <n v="0"/>
    <n v="6"/>
    <n v="2322.7843946499693"/>
    <n v="-259.60646345357009"/>
    <n v="0.12582844141950911"/>
    <n v="2354.8830349227183"/>
    <n v="-291.70510372631907"/>
    <n v="0.14138630474646682"/>
    <n v="2134.0277668898411"/>
    <n v="-70.849835693441946"/>
    <n v="3.4340148090066774E-2"/>
    <n v="2270.4994236594916"/>
    <n v="-207.32149246309245"/>
    <n v="0.10048648220217754"/>
  </r>
  <r>
    <x v="320"/>
    <x v="2"/>
    <x v="6"/>
    <n v="3256.4324067187504"/>
    <x v="0"/>
    <n v="3980.0840526562506"/>
    <n v="2959.3778730468744"/>
    <n v="7.9927343472029051"/>
    <n v="8.0883875213511871"/>
    <n v="482.434430625"/>
    <n v="460.76127468750002"/>
    <n v="470.94789656249998"/>
    <n v="6.154747464887687"/>
    <n v="6.1788450164667479"/>
    <n v="241.2172153125"/>
    <n v="236.39549540624995"/>
    <n v="237.77125509374997"/>
    <n v="5.4713090984547028"/>
    <n v="5.4856978359068025"/>
    <n v="2093.627371210423"/>
    <n v="7.646653424884021"/>
    <n v="2017"/>
    <x v="6"/>
    <s v="2017-321"/>
    <n v="19.618790910545297"/>
    <x v="0"/>
    <n v="0"/>
    <n v="0"/>
    <n v="1"/>
    <n v="0"/>
    <n v="0"/>
    <n v="0"/>
    <n v="4532.2025607169262"/>
    <n v="-2438.5751895065032"/>
    <n v="1.1647608466718935"/>
    <n v="3832.195396253449"/>
    <n v="-1738.568025043026"/>
    <n v="0.83040948401332715"/>
    <n v="3194.3194983589406"/>
    <n v="-1100.6921271485176"/>
    <n v="0.5257344942486859"/>
    <n v="956.13595458831639"/>
    <n v="1137.4914166221065"/>
    <n v="0.54331130375147418"/>
    <n v="1046.2457563000994"/>
    <n v="1047.3816149103236"/>
    <n v="0.50027126570512104"/>
    <n v="1043.885652540833"/>
    <n v="1049.74171866959"/>
    <n v="0.50139854546450913"/>
    <n v="6.0408293082785942"/>
    <n v="2087.5865419021443"/>
    <n v="0.9971146588015869"/>
    <n v="8.3352714479194052"/>
    <n v="2085.2920997625038"/>
    <n v="0.99601874165262738"/>
    <n v="8.3271365175473502"/>
    <n v="2085.3002346928756"/>
    <n v="0.99602262722008017"/>
    <n v="8.2087863506799206"/>
    <n v="2085.4185848597431"/>
    <n v="0.99607915598374408"/>
    <n v="8.1194930776007919"/>
    <n v="2085.507878132822"/>
    <n v="0.99612180601512357"/>
    <n v="8.416265772723392"/>
    <n v="2085.2111054376996"/>
    <n v="0.99598005553019808"/>
    <n v="8.1079072091621178"/>
    <n v="6.2605707278467033"/>
    <n v="5.6406602626905871"/>
    <x v="1"/>
    <n v="0"/>
    <n v="1"/>
    <n v="0"/>
    <n v="0"/>
    <n v="0"/>
    <n v="0"/>
    <n v="0"/>
    <n v="0"/>
    <n v="0"/>
    <n v="0"/>
    <n v="0"/>
    <n v="0"/>
    <n v="7"/>
    <n v="2356.3643200880711"/>
    <n v="-262.73694887764805"/>
    <n v="0.12549365397613599"/>
    <n v="2391.0078235676715"/>
    <n v="-297.38045235724849"/>
    <n v="0.1420407740396129"/>
    <n v="2167.9135460648372"/>
    <n v="-74.286174854414185"/>
    <n v="3.5482042256385821E-2"/>
    <n v="2324.8574732330408"/>
    <n v="-231.23010202261776"/>
    <n v="0.11044472631676233"/>
  </r>
  <r>
    <x v="321"/>
    <x v="2"/>
    <x v="7"/>
    <n v="3419.2540270546879"/>
    <x v="0"/>
    <n v="4179.0882552890625"/>
    <n v="3097.3407192492177"/>
    <n v="8.0382991898241301"/>
    <n v="8.1371776855206175"/>
    <n v="506.55615215625011"/>
    <n v="483.65871342187506"/>
    <n v="494.49529139062508"/>
    <n v="6.2035376290571191"/>
    <n v="6.22763518063618"/>
    <n v="253.27807607812505"/>
    <n v="248.2133018765625"/>
    <n v="249.65981784843751"/>
    <n v="5.520099262624135"/>
    <n v="5.5344880000762346"/>
    <n v="2331.7543420075353"/>
    <n v="7.7543761997291956"/>
    <n v="2017"/>
    <x v="7"/>
    <s v="2017-322"/>
    <n v="19.761936081505386"/>
    <x v="0"/>
    <n v="0"/>
    <n v="0"/>
    <n v="1"/>
    <n v="0"/>
    <n v="0"/>
    <n v="0"/>
    <n v="4692.3260614799565"/>
    <n v="-2360.5717194724211"/>
    <n v="1.012358667868964"/>
    <n v="3938.0910758662467"/>
    <n v="-1606.3367338587113"/>
    <n v="0.68889621214374064"/>
    <n v="3263.998964190645"/>
    <n v="-932.24462218310964"/>
    <n v="0.39980396107271277"/>
    <n v="992.05125260044099"/>
    <n v="1339.7030894070945"/>
    <n v="0.57454726909768317"/>
    <n v="1088.7384676987522"/>
    <n v="1243.0158743087832"/>
    <n v="0.53308183109829765"/>
    <n v="1096.3776252271978"/>
    <n v="1235.3767167803376"/>
    <n v="0.52980568944356887"/>
    <n v="6.0462296226881982"/>
    <n v="2325.708112384847"/>
    <n v="0.9974070040253542"/>
    <n v="8.3387521843264292"/>
    <n v="2323.4155898232088"/>
    <n v="0.99642382903117177"/>
    <n v="8.3425843346663235"/>
    <n v="2323.411757672869"/>
    <n v="0.99642218556887785"/>
    <n v="8.2176667639722147"/>
    <n v="2323.536675243563"/>
    <n v="0.99647575792358245"/>
    <n v="8.125555357470196"/>
    <n v="2323.6287866500652"/>
    <n v="0.99651526097278564"/>
    <n v="8.4300414735903466"/>
    <n v="2323.324300533945"/>
    <n v="0.9963846785565188"/>
    <n v="8.1486146031643845"/>
    <n v="6.3033789061403169"/>
    <n v="5.6820043158326214"/>
    <x v="1"/>
    <n v="0"/>
    <n v="1"/>
    <n v="0"/>
    <n v="0"/>
    <n v="0"/>
    <n v="0"/>
    <n v="0"/>
    <n v="0"/>
    <n v="0"/>
    <n v="0"/>
    <n v="0"/>
    <n v="0"/>
    <n v="8"/>
    <n v="2391.5798066774341"/>
    <n v="-59.825464669898793"/>
    <n v="2.5656847118119556E-2"/>
    <n v="2428.0794338141282"/>
    <n v="-96.325091806592809"/>
    <n v="4.1310137209248747E-2"/>
    <n v="2202.5625934485047"/>
    <n v="129.19174855903066"/>
    <n v="5.5405385649588794E-2"/>
    <n v="2381.2492981355381"/>
    <n v="-49.494956128002741"/>
    <n v="2.1226488243778638E-2"/>
  </r>
  <r>
    <x v="322"/>
    <x v="2"/>
    <x v="8"/>
    <n v="3590.216728407423"/>
    <x v="0"/>
    <n v="4388.0426680535165"/>
    <n v="3245.2035219966792"/>
    <n v="8.0849333458145036"/>
    <n v="8.1859678496900496"/>
    <n v="531.88395976406264"/>
    <n v="507.77133659296885"/>
    <n v="519.2200559601564"/>
    <n v="6.2523277932265513"/>
    <n v="6.2764253448056122"/>
    <n v="265.94197988203132"/>
    <n v="260.62337648039068"/>
    <n v="262.14280874085944"/>
    <n v="5.5688894267935671"/>
    <n v="5.5832781642456668"/>
    <n v="2535.8567562122976"/>
    <n v="7.8382868298184114"/>
    <n v="2017"/>
    <x v="8"/>
    <s v="2017-323"/>
    <n v="19.906150565834622"/>
    <x v="0"/>
    <n v="0"/>
    <n v="0"/>
    <n v="1"/>
    <n v="0"/>
    <n v="0"/>
    <n v="0"/>
    <n v="4860.4557372811387"/>
    <n v="-2324.5989810688411"/>
    <n v="0.91669175531073632"/>
    <n v="4049.2815394596837"/>
    <n v="-1513.4247832473861"/>
    <n v="0.5968100443922254"/>
    <n v="3337.1624033139351"/>
    <n v="-801.30564710163753"/>
    <n v="0.3159901067513427"/>
    <n v="1029.7623155131721"/>
    <n v="1506.0944406991255"/>
    <n v="0.59391936749168561"/>
    <n v="1133.3558146673372"/>
    <n v="1402.5009415449604"/>
    <n v="0.553067888440125"/>
    <n v="1151.4941965478808"/>
    <n v="1384.3625596644167"/>
    <n v="0.54591512563674172"/>
    <n v="6.0516299370978022"/>
    <n v="2529.8051262751997"/>
    <n v="0.9976135757975001"/>
    <n v="8.3422329207334514"/>
    <n v="2527.5145232915643"/>
    <n v="0.99671029016118651"/>
    <n v="8.3580321517852951"/>
    <n v="2527.4987240605124"/>
    <n v="0.9967040598285728"/>
    <n v="8.2265471772645089"/>
    <n v="2527.6302090350332"/>
    <n v="0.99675591014472287"/>
    <n v="8.131437268782939"/>
    <n v="2527.7253189435146"/>
    <n v="0.99679341617034845"/>
    <n v="8.4439200807656825"/>
    <n v="2527.412836131532"/>
    <n v="0.99667019043560734"/>
    <n v="8.1904783661208445"/>
    <n v="6.3465617270414141"/>
    <n v="5.7236510240248437"/>
    <x v="1"/>
    <n v="0"/>
    <n v="1"/>
    <n v="0"/>
    <n v="0"/>
    <n v="0"/>
    <n v="0"/>
    <n v="0"/>
    <n v="0"/>
    <n v="0"/>
    <n v="0"/>
    <n v="0"/>
    <n v="0"/>
    <n v="9"/>
    <n v="2428.1581548431068"/>
    <n v="107.69860136919078"/>
    <n v="4.2470301646712748E-2"/>
    <n v="2466.0089349294094"/>
    <n v="69.847821282888162"/>
    <n v="2.7544072082059126E-2"/>
    <n v="2237.9866249544648"/>
    <n v="297.87013125783278"/>
    <n v="0.1174633111780134"/>
    <n v="2439.598331469324"/>
    <n v="96.258424742973602"/>
    <n v="3.7958936169072401E-2"/>
  </r>
  <r>
    <x v="323"/>
    <x v="2"/>
    <x v="9"/>
    <n v="3769.7275648277937"/>
    <x v="0"/>
    <n v="4607.4448014561922"/>
    <n v="3402.5607348460135"/>
    <n v="8.1322835844312671"/>
    <n v="8.2347580138594818"/>
    <n v="558.4781577522657"/>
    <n v="533.12474717261728"/>
    <n v="545.18105875816423"/>
    <n v="6.3011179573959835"/>
    <n v="6.3252155089750435"/>
    <n v="279.23907887613285"/>
    <n v="273.6543681574102"/>
    <n v="275.24994917790241"/>
    <n v="5.6176795909629993"/>
    <n v="5.632068328415099"/>
    <n v="2271.9065525647752"/>
    <n v="7.7283746489620695"/>
    <n v="2017"/>
    <x v="9"/>
    <s v="2017-324"/>
    <n v="20.051081132790252"/>
    <x v="0"/>
    <n v="0"/>
    <n v="0"/>
    <n v="1"/>
    <n v="0"/>
    <n v="0"/>
    <n v="0"/>
    <n v="5036.9918968723796"/>
    <n v="-2765.0853443076044"/>
    <n v="1.2170770585551045"/>
    <n v="4166.0315262327922"/>
    <n v="-1894.124973668017"/>
    <n v="0.83371605734827547"/>
    <n v="3413.9840143933889"/>
    <n v="-1142.0774618286137"/>
    <n v="0.50269561507242122"/>
    <n v="1069.3589315715394"/>
    <n v="1202.5476209932358"/>
    <n v="0.52931209676545421"/>
    <n v="1180.2040289843517"/>
    <n v="1091.7025235804235"/>
    <n v="0.48052263520609639"/>
    <n v="1209.3665964345978"/>
    <n v="1062.5399561301774"/>
    <n v="0.46768647017222903"/>
    <n v="6.0570302515074061"/>
    <n v="2265.8495223132677"/>
    <n v="0.99733394393150998"/>
    <n v="8.3457136571404753"/>
    <n v="2263.5608389076347"/>
    <n v="0.99632655944949888"/>
    <n v="8.3734799689042703"/>
    <n v="2263.5330725958711"/>
    <n v="0.99631433785890045"/>
    <n v="8.2354275905568013"/>
    <n v="2263.6711249742184"/>
    <n v="0.99637510284863617"/>
    <n v="8.1371983934362238"/>
    <n v="2263.7693541713388"/>
    <n v="0.99641833930878443"/>
    <n v="8.4578676007795828"/>
    <n v="2263.4486849639957"/>
    <n v="0.99627719388756053"/>
    <n v="8.2331854931940356"/>
    <n v="6.3900411730779805"/>
    <n v="5.7655901242815615"/>
    <x v="2"/>
    <n v="0"/>
    <n v="0"/>
    <n v="1"/>
    <n v="0"/>
    <n v="0"/>
    <n v="0"/>
    <n v="0"/>
    <n v="0"/>
    <n v="0"/>
    <n v="0"/>
    <n v="0"/>
    <n v="0"/>
    <n v="10"/>
    <n v="2465.9156012529479"/>
    <n v="-194.0090486881727"/>
    <n v="8.5394818932651162E-2"/>
    <n v="2504.758619293264"/>
    <n v="-232.85206672848881"/>
    <n v="0.10249192092237247"/>
    <n v="2274.1975416666542"/>
    <n v="-2.2909891018789494"/>
    <n v="1.0083993548469815E-3"/>
    <n v="2499.8751341272023"/>
    <n v="-227.96858156242706"/>
    <n v="0.10034241122508816"/>
  </r>
  <r>
    <x v="324"/>
    <x v="2"/>
    <x v="10"/>
    <n v="3958.2139430691836"/>
    <x v="0"/>
    <n v="4837.8170415290024"/>
    <n v="3569.2566973129642"/>
    <n v="8.1801126450597987"/>
    <n v="8.283548178028914"/>
    <n v="586.40206563987908"/>
    <n v="559.76340640624812"/>
    <n v="572.44011169607234"/>
    <n v="6.3499081215654156"/>
    <n v="6.3740056731444756"/>
    <n v="293.20103281993954"/>
    <n v="287.33703342118076"/>
    <n v="289.01244663679751"/>
    <n v="5.6664697551324306"/>
    <n v="5.6808584925845311"/>
    <n v="2317.1390129979864"/>
    <n v="7.7480885196106124"/>
    <n v="2017"/>
    <x v="10"/>
    <s v="2017-325"/>
    <n v="20.196490521757646"/>
    <x v="0"/>
    <n v="0"/>
    <n v="0"/>
    <n v="1"/>
    <n v="0"/>
    <n v="0"/>
    <n v="0"/>
    <n v="5222.3548644431821"/>
    <n v="-2905.2158514451958"/>
    <n v="1.2537943710534385"/>
    <n v="4288.6190123445567"/>
    <n v="-1971.4799993465704"/>
    <n v="0.85082508571456328"/>
    <n v="3494.646706026816"/>
    <n v="-1177.5076930288296"/>
    <n v="0.50817309035996661"/>
    <n v="1110.9353784328252"/>
    <n v="1206.2036345651611"/>
    <n v="0.52055730269050082"/>
    <n v="1229.3946540172169"/>
    <n v="1087.7443589807694"/>
    <n v="0.46943422594806344"/>
    <n v="1270.1326163156509"/>
    <n v="1047.0063966823354"/>
    <n v="0.45185307864964308"/>
    <n v="6.0624305659170101"/>
    <n v="2311.0765824320692"/>
    <n v="0.99738365694422737"/>
    <n v="8.3491943935474993"/>
    <n v="2308.789818604439"/>
    <n v="0.99639676586224968"/>
    <n v="8.3889277860232419"/>
    <n v="2308.7500852119633"/>
    <n v="0.99637961825381849"/>
    <n v="8.2443080038490955"/>
    <n v="2308.8947049941371"/>
    <n v="0.99644203133363907"/>
    <n v="8.142878751835525"/>
    <n v="2308.9961342461506"/>
    <n v="0.99648580481958215"/>
    <n v="8.4718612006490446"/>
    <n v="2308.6671517973373"/>
    <n v="0.99634382695508295"/>
    <n v="8.2765219769890503"/>
    <n v="6.4337753911695668"/>
    <n v="5.8078115364676819"/>
    <x v="2"/>
    <n v="0"/>
    <n v="0"/>
    <n v="1"/>
    <n v="0"/>
    <n v="0"/>
    <n v="0"/>
    <n v="0"/>
    <n v="0"/>
    <n v="0"/>
    <n v="0"/>
    <n v="0"/>
    <n v="0"/>
    <n v="11"/>
    <n v="2504.7298707534014"/>
    <n v="-187.59085775541507"/>
    <n v="8.0957964413496369E-2"/>
    <n v="2544.3158414474733"/>
    <n v="-227.17682844948695"/>
    <n v="9.8041950515329032E-2"/>
    <n v="2311.2074388323317"/>
    <n v="5.9315741656546379"/>
    <n v="2.5598697930428365E-3"/>
    <n v="2562.0792342055847"/>
    <n v="-244.94022120759837"/>
    <n v="0.10570803902295318"/>
  </r>
  <r>
    <x v="325"/>
    <x v="2"/>
    <x v="11"/>
    <n v="4156.1246402226425"/>
    <x v="0"/>
    <n v="5079.7078936054522"/>
    <n v="3745.3170801858673"/>
    <n v="8.2282615599735927"/>
    <n v="8.3323383421983461"/>
    <n v="615.72216892187294"/>
    <n v="587.74278766406053"/>
    <n v="601.06211728087601"/>
    <n v="6.3986982857348478"/>
    <n v="6.4227958373139078"/>
    <n v="307.86108446093647"/>
    <n v="301.70386914900973"/>
    <n v="303.46306896863734"/>
    <n v="5.7152599193018627"/>
    <n v="5.7296486567539624"/>
    <n v="2493.998460183966"/>
    <n v="7.821642508831598"/>
    <n v="2017"/>
    <x v="11"/>
    <s v="2017-326"/>
    <n v="20.342219765010306"/>
    <x v="0"/>
    <n v="0"/>
    <n v="0"/>
    <n v="1"/>
    <n v="0"/>
    <n v="0"/>
    <n v="0"/>
    <n v="5416.9859803925247"/>
    <n v="-2922.9875202085586"/>
    <n v="1.1720085504755882"/>
    <n v="4417.3358727619088"/>
    <n v="-1923.3374125779428"/>
    <n v="0.77118628711425541"/>
    <n v="3579.3425322419134"/>
    <n v="-1085.3440720579474"/>
    <n v="0.43518233446619237"/>
    <n v="1154.5906476371752"/>
    <n v="1339.4078125467909"/>
    <n v="0.5370523815191095"/>
    <n v="1281.0448103017252"/>
    <n v="1212.9536498822408"/>
    <n v="0.48634899710113261"/>
    <n v="1333.9369371907562"/>
    <n v="1160.0615229932098"/>
    <n v="0.46514123465322416"/>
    <n v="6.0678308803266141"/>
    <n v="2487.9306293036393"/>
    <n v="0.99756702701417099"/>
    <n v="8.3526751299545214"/>
    <n v="2485.6457850540114"/>
    <n v="0.99665089002126395"/>
    <n v="8.4043756031422134"/>
    <n v="2485.5940845808236"/>
    <n v="0.99663016006733118"/>
    <n v="8.2531884171413896"/>
    <n v="2485.7452717668248"/>
    <n v="0.99669078046803106"/>
    <n v="8.148505158177894"/>
    <n v="2485.8499550257879"/>
    <n v="0.99673275453523058"/>
    <n v="8.4858855819757188"/>
    <n v="2485.5125746019903"/>
    <n v="0.99659747761778905"/>
    <n v="8.320341118741144"/>
    <n v="6.477739997312117"/>
    <n v="5.8503053740702535"/>
    <x v="2"/>
    <n v="0"/>
    <n v="0"/>
    <n v="1"/>
    <n v="0"/>
    <n v="0"/>
    <n v="0"/>
    <n v="0"/>
    <n v="0"/>
    <n v="0"/>
    <n v="0"/>
    <n v="0"/>
    <n v="0"/>
    <n v="12"/>
    <n v="2544.5210364050663"/>
    <n v="-50.52257622110028"/>
    <n v="2.0257661352915814E-2"/>
    <n v="2584.6802662421001"/>
    <n v="-90.681806058134043"/>
    <n v="3.6360008839558401E-2"/>
    <n v="2349.0286147759011"/>
    <n v="144.96984540806488"/>
    <n v="5.8127479917277659E-2"/>
    <n v="2626.2286064709001"/>
    <n v="-132.23014628693409"/>
    <n v="5.3019337580978432E-2"/>
  </r>
  <r>
    <x v="326"/>
    <x v="2"/>
    <x v="12"/>
    <n v="4363.9308722337755"/>
    <x v="0"/>
    <n v="5333.6932882857254"/>
    <n v="3930.9012178002395"/>
    <n v="8.2766239960804882"/>
    <n v="8.3811285063677783"/>
    <n v="646.50827736796668"/>
    <n v="617.12553251601366"/>
    <n v="631.11522314491981"/>
    <n v="6.4474884499042791"/>
    <n v="6.47158600148334"/>
    <n v="323.25413868398334"/>
    <n v="316.78905782349125"/>
    <n v="318.63622241706923"/>
    <n v="5.7640500834712949"/>
    <n v="5.7784388209233946"/>
    <n v="2821.8612073615627"/>
    <n v="7.9451519488367053"/>
    <n v="2017"/>
    <x v="12"/>
    <s v="2017-327"/>
    <n v="20.488162529456062"/>
    <x v="0"/>
    <n v="0"/>
    <n v="0"/>
    <n v="1"/>
    <n v="0"/>
    <n v="0"/>
    <n v="0"/>
    <n v="5621.3486521393361"/>
    <n v="-2799.4874447777734"/>
    <n v="0.9920712746164051"/>
    <n v="4552.4885762001295"/>
    <n v="-1730.6273688385668"/>
    <n v="0.61329287362673002"/>
    <n v="3668.2731497677669"/>
    <n v="-846.41194240620416"/>
    <n v="0.29994811233030078"/>
    <n v="1200.428680301743"/>
    <n v="1621.4325270598197"/>
    <n v="0.57459683801240435"/>
    <n v="1335.2774744004591"/>
    <n v="1486.5837329611036"/>
    <n v="0.52680965636543753"/>
    <n v="1400.9314741096173"/>
    <n v="1420.9297332519454"/>
    <n v="0.50354345194054151"/>
    <n v="6.0732311947362181"/>
    <n v="2815.7879761668264"/>
    <n v="0.99784779237940802"/>
    <n v="8.3561558663615454"/>
    <n v="2813.5050514952013"/>
    <n v="0.99703877857473566"/>
    <n v="8.4198234202611868"/>
    <n v="2813.4413839413014"/>
    <n v="0.99701621631911019"/>
    <n v="8.262068830433682"/>
    <n v="2813.599138531129"/>
    <n v="0.99707212076593987"/>
    <n v="8.1540955484088702"/>
    <n v="2813.7071118131539"/>
    <n v="0.99711038391004603"/>
    <n v="8.4999305117013719"/>
    <n v="2813.3612768498615"/>
    <n v="0.99698782828527255"/>
    <n v="8.3645418244710061"/>
    <n v="6.5219191048303005"/>
    <n v="5.8930619535793882"/>
    <x v="2"/>
    <n v="0"/>
    <n v="0"/>
    <n v="1"/>
    <n v="0"/>
    <n v="0"/>
    <n v="0"/>
    <n v="0"/>
    <n v="0"/>
    <n v="0"/>
    <n v="0"/>
    <n v="0"/>
    <n v="0"/>
    <n v="13"/>
    <n v="2585.2382735229239"/>
    <n v="236.6229338386388"/>
    <n v="8.3853498259002249E-2"/>
    <n v="2625.8576605505336"/>
    <n v="196.00354681102908"/>
    <n v="6.9458960738289527E-2"/>
    <n v="2387.6735797252481"/>
    <n v="434.18762763631457"/>
    <n v="0.15386569208422535"/>
    <n v="2692.3534169439358"/>
    <n v="129.50779041762689"/>
    <n v="4.5894457913015697E-2"/>
  </r>
  <r>
    <x v="327"/>
    <x v="2"/>
    <x v="13"/>
    <n v="4407.5701809561142"/>
    <x v="0"/>
    <n v="5387.0302211685839"/>
    <n v="4073.9019067470017"/>
    <n v="8.3123565186242683"/>
    <n v="8.3910788372209471"/>
    <n v="652.97336014164648"/>
    <n v="635.04944632883007"/>
    <n v="649.74081875480658"/>
    <n v="6.4765735429943794"/>
    <n v="6.4815363323365087"/>
    <n v="326.48668007082324"/>
    <n v="323.57739339662362"/>
    <n v="325.51691765477125"/>
    <n v="5.7854144346598204"/>
    <n v="5.7883891517765633"/>
    <n v="2923.8878476314731"/>
    <n v="7.9806694643308767"/>
    <n v="2017"/>
    <x v="13"/>
    <s v="2017-328"/>
    <n v="20.574344496278467"/>
    <x v="0"/>
    <n v="0"/>
    <n v="0"/>
    <n v="1"/>
    <n v="0"/>
    <n v="0"/>
    <n v="0"/>
    <n v="5664.2648132061668"/>
    <n v="-2740.3769655746937"/>
    <n v="0.93723737310737332"/>
    <n v="4580.870643922156"/>
    <n v="-1656.9827962906829"/>
    <n v="0.56670531930044432"/>
    <n v="3686.9485794481961"/>
    <n v="-763.06073181672309"/>
    <n v="0.26097469245780019"/>
    <n v="1210.0546671613024"/>
    <n v="1713.8331804701706"/>
    <n v="0.58614874091647517"/>
    <n v="1346.6663338611934"/>
    <n v="1577.2215137702797"/>
    <n v="0.53942613258847294"/>
    <n v="1415.0003268625785"/>
    <n v="1508.8875207688945"/>
    <n v="0.51605519753132301"/>
    <n v="6.0743325420262195"/>
    <n v="2917.8135150894468"/>
    <n v="0.99792251520627007"/>
    <n v="8.358230824381133"/>
    <n v="2915.5296168070918"/>
    <n v="0.9971413982820333"/>
    <n v="8.4229738685925195"/>
    <n v="2915.4648737628804"/>
    <n v="0.99711925548874392"/>
    <n v="8.2638016014934852"/>
    <n v="2915.6240460299796"/>
    <n v="0.99717369405663503"/>
    <n v="8.1528743911219141"/>
    <n v="2915.7349732403513"/>
    <n v="0.99721163231424004"/>
    <n v="8.508224308740477"/>
    <n v="2915.3796233227326"/>
    <n v="0.99709009895313438"/>
    <n v="8.3973156835452443"/>
    <n v="6.5479408586100858"/>
    <n v="5.9118645877671314"/>
    <x v="3"/>
    <n v="0"/>
    <n v="0"/>
    <n v="0"/>
    <n v="1"/>
    <n v="0"/>
    <n v="0"/>
    <n v="0"/>
    <n v="0"/>
    <n v="0"/>
    <n v="0"/>
    <n v="0"/>
    <n v="0"/>
    <n v="14"/>
    <n v="2617.6783912201545"/>
    <n v="306.20945641131857"/>
    <n v="0.10472681319133594"/>
    <n v="2652.8880741299486"/>
    <n v="270.99977350152449"/>
    <n v="9.2684736085568667E-2"/>
    <n v="2408.0421207856521"/>
    <n v="515.84572684582099"/>
    <n v="0.17642459414566375"/>
    <n v="2732.2579884711909"/>
    <n v="191.62985916028219"/>
    <n v="6.5539401354095722E-2"/>
  </r>
  <r>
    <x v="328"/>
    <x v="2"/>
    <x v="14"/>
    <n v="4451.6458827656743"/>
    <x v="0"/>
    <n v="5440.9005233802691"/>
    <n v="4187.2250995526028"/>
    <n v="8.3397935261103715"/>
    <n v="8.401029168074114"/>
    <n v="659.50309374306289"/>
    <n v="647.27627003594648"/>
    <n v="656.23822694235469"/>
    <n v="6.4865238738475473"/>
    <n v="6.4914866631896766"/>
    <n v="329.75154687153145"/>
    <n v="327.89930082905909"/>
    <n v="328.77208683131897"/>
    <n v="5.7953647655129883"/>
    <n v="5.7983394826297312"/>
    <n v="2922.067003363713"/>
    <n v="7.9800465226992516"/>
    <n v="2017"/>
    <x v="14"/>
    <s v="2017-329"/>
    <n v="20.621682165470908"/>
    <x v="0"/>
    <n v="0"/>
    <n v="0"/>
    <n v="1"/>
    <n v="0"/>
    <n v="0"/>
    <n v="0"/>
    <n v="5707.610135883664"/>
    <n v="-2785.5431325199511"/>
    <n v="0.95327832295200499"/>
    <n v="4609.5365323214028"/>
    <n v="-1687.4695289576898"/>
    <n v="0.57749173000317011"/>
    <n v="3705.8107634254297"/>
    <n v="-783.74376006171678"/>
    <n v="0.26821553344242849"/>
    <n v="1219.7769138894571"/>
    <n v="1702.2900894742559"/>
    <n v="0.58256367410968979"/>
    <n v="1358.1690819165347"/>
    <n v="1563.8979214471783"/>
    <n v="0.53520262185874257"/>
    <n v="1429.2098681430687"/>
    <n v="1492.8571352206443"/>
    <n v="0.51089079528366543"/>
    <n v="6.0754338893162192"/>
    <n v="2915.9915694743968"/>
    <n v="0.99792084374440337"/>
    <n v="8.3589406903849088"/>
    <n v="2913.7080626733282"/>
    <n v="0.99713937405242159"/>
    <n v="8.4261243169238504"/>
    <n v="2913.640879046789"/>
    <n v="0.99711638223653865"/>
    <n v="8.2656126847697031"/>
    <n v="2913.8013906789433"/>
    <n v="0.99717131308924312"/>
    <n v="8.1510501888755282"/>
    <n v="2913.9159531748373"/>
    <n v="0.99721051906766933"/>
    <n v="8.5127798907846355"/>
    <n v="2913.5542234729282"/>
    <n v="0.99708672666267228"/>
    <n v="8.4225458868369927"/>
    <n v="6.5653109356068544"/>
    <n v="5.9206381678516218"/>
    <x v="3"/>
    <n v="0"/>
    <n v="0"/>
    <n v="0"/>
    <n v="1"/>
    <n v="0"/>
    <n v="0"/>
    <n v="0"/>
    <n v="0"/>
    <n v="0"/>
    <n v="0"/>
    <n v="0"/>
    <n v="0"/>
    <n v="15"/>
    <n v="2644.5740192814919"/>
    <n v="277.49298408222103"/>
    <n v="9.496462051102432E-2"/>
    <n v="2673.0999709814864"/>
    <n v="248.96703238222653"/>
    <n v="8.5202369451361046E-2"/>
    <n v="2420.6429121869292"/>
    <n v="501.4240911767838"/>
    <n v="0.17159910796007541"/>
    <n v="2759.8935546271482"/>
    <n v="162.17344873656475"/>
    <n v="5.5499565393223406E-2"/>
  </r>
  <r>
    <x v="329"/>
    <x v="2"/>
    <x v="15"/>
    <n v="1124.0405853983327"/>
    <x v="0"/>
    <n v="1373.8273821535176"/>
    <n v="3268.2697453063215"/>
    <n v="8.0920159939769416"/>
    <n v="7.024685137807392"/>
    <n v="166.52453117012337"/>
    <n v="406.90040060303494"/>
    <n v="413.01381245659314"/>
    <n v="6.023481036606614"/>
    <n v="5.1151426329229537"/>
    <n v="83.26226558506167"/>
    <n v="156.65337615826087"/>
    <n v="157.2090499710026"/>
    <n v="5.0575764481281222"/>
    <n v="4.4219954523630083"/>
    <n v="2151.1334295768247"/>
    <n v="7.6737501587603303"/>
    <n v="2017"/>
    <x v="15"/>
    <s v="2017-330"/>
    <n v="19.173073478711679"/>
    <x v="0"/>
    <n v="0"/>
    <n v="0"/>
    <n v="1"/>
    <n v="0"/>
    <n v="0"/>
    <n v="0"/>
    <n v="2435.1466370392272"/>
    <n v="-284.01320746240253"/>
    <n v="0.13202956337221453"/>
    <n v="2445.3336228992912"/>
    <n v="-294.20019332246648"/>
    <n v="0.13676519981391491"/>
    <n v="2281.763028604249"/>
    <n v="-130.62959902742432"/>
    <n v="6.0725939744761454E-2"/>
    <n v="485.7715915305908"/>
    <n v="1665.361838046234"/>
    <n v="0.77417877252451384"/>
    <n v="489.74036060839467"/>
    <n v="1661.39306896843"/>
    <n v="0.77233380604161905"/>
    <n v="356.42502531924526"/>
    <n v="1794.7084042575793"/>
    <n v="0.83430826725176133"/>
    <n v="5.9230939530657363"/>
    <n v="2145.210335623759"/>
    <n v="0.99724652414786241"/>
    <n v="8.3259067769100774"/>
    <n v="2142.8075227999148"/>
    <n v="0.99612952564334989"/>
    <n v="7.9903497866616435"/>
    <n v="2143.143079790163"/>
    <n v="0.99628551642738705"/>
    <n v="8.0477720693554762"/>
    <n v="2143.085657507469"/>
    <n v="0.99625882246135755"/>
    <n v="7.941753921033369"/>
    <n v="2143.1916756557912"/>
    <n v="0.99630810724623631"/>
    <n v="8.3733717653954152"/>
    <n v="2142.7600578114293"/>
    <n v="0.99610746053672616"/>
    <n v="8.1968538299151721"/>
    <n v="6.152002144668284"/>
    <n v="5.3037347363125935"/>
    <x v="3"/>
    <n v="0"/>
    <n v="0"/>
    <n v="0"/>
    <n v="1"/>
    <n v="0"/>
    <n v="0"/>
    <n v="0"/>
    <n v="0"/>
    <n v="0"/>
    <n v="0"/>
    <n v="0"/>
    <n v="0"/>
    <n v="16"/>
    <n v="2479.2580818954516"/>
    <n v="-328.12465231862689"/>
    <n v="0.15253570411165812"/>
    <n v="2360.4313007784931"/>
    <n v="-209.29787120166839"/>
    <n v="9.72965546088147E-2"/>
    <n v="1983.6001181562419"/>
    <n v="167.53331142058278"/>
    <n v="7.7881413173677597E-2"/>
    <n v="2160.4944159086858"/>
    <n v="-9.3609863318611133"/>
    <n v="4.3516530416723735E-3"/>
  </r>
  <r>
    <x v="330"/>
    <x v="2"/>
    <x v="16"/>
    <n v="1135.2809912523162"/>
    <x v="0"/>
    <n v="1387.565655975053"/>
    <n v="2628.3731190901199"/>
    <n v="7.8741203478713242"/>
    <n v="7.0346354686605608"/>
    <n v="168.18977648182462"/>
    <n v="287.54508854242977"/>
    <n v="167.357153825974"/>
    <n v="5.1201301744339931"/>
    <n v="5.1250929637761216"/>
    <n v="84.094888240912297"/>
    <n v="105.86243461611687"/>
    <n v="83.845101444157109"/>
    <n v="4.4289710660994333"/>
    <n v="4.4319457832161762"/>
    <n v="2083.734735366354"/>
    <n v="7.6419171084791335"/>
    <n v="2017"/>
    <x v="16"/>
    <s v="2017-331"/>
    <n v="17.423221588404751"/>
    <x v="0"/>
    <n v="0"/>
    <n v="0"/>
    <n v="1"/>
    <n v="0"/>
    <n v="0"/>
    <n v="0"/>
    <n v="2446.2007779550563"/>
    <n v="-362.46604258870229"/>
    <n v="0.17395018494279452"/>
    <n v="2452.644141088309"/>
    <n v="-368.90940572195495"/>
    <n v="0.17704240345981215"/>
    <n v="2286.5733570730431"/>
    <n v="-202.83862170668908"/>
    <n v="9.7343782902878373E-2"/>
    <n v="488.25100750243848"/>
    <n v="1595.4837278639156"/>
    <n v="0.7656846626321675"/>
    <n v="492.67384893120811"/>
    <n v="1591.0608864351459"/>
    <n v="0.76356210770533217"/>
    <n v="360.04881358430237"/>
    <n v="1723.6859217820515"/>
    <n v="0.82720986146972297"/>
    <n v="5.9241953003557368"/>
    <n v="2077.8105400659983"/>
    <n v="0.9971569340378087"/>
    <n v="8.2614608729495824"/>
    <n v="2075.4732744934045"/>
    <n v="0.99603526267872233"/>
    <n v="7.9935002349929762"/>
    <n v="2075.741235131361"/>
    <n v="0.99616385900790405"/>
    <n v="8.0169121325715054"/>
    <n v="2075.7178232337824"/>
    <n v="0.9961526234618524"/>
    <n v="7.84457814400999"/>
    <n v="2075.890157222344"/>
    <n v="0.99623532784146307"/>
    <n v="8.204973236540658"/>
    <n v="2075.5297621298132"/>
    <n v="0.99606237152105725"/>
    <n v="8.002900441797129"/>
    <n v="5.8587940832416656"/>
    <n v="4.8498596717816271"/>
    <x v="3"/>
    <n v="0"/>
    <n v="0"/>
    <n v="0"/>
    <n v="1"/>
    <n v="0"/>
    <n v="0"/>
    <n v="0"/>
    <n v="0"/>
    <n v="0"/>
    <n v="0"/>
    <n v="0"/>
    <n v="0"/>
    <n v="17"/>
    <n v="2346.3632562850776"/>
    <n v="-262.62852091872355"/>
    <n v="0.12603740603889738"/>
    <n v="2162.4796556849888"/>
    <n v="-78.74492031863474"/>
    <n v="3.7790280587125753E-2"/>
    <n v="1714.3549400017646"/>
    <n v="369.37979536458943"/>
    <n v="0.17726814699359827"/>
    <n v="1803.7366220648601"/>
    <n v="279.99811330149396"/>
    <n v="0.1343732042995702"/>
  </r>
  <r>
    <x v="331"/>
    <x v="2"/>
    <x v="17"/>
    <n v="1146.6338011648395"/>
    <x v="0"/>
    <n v="1401.4413125348037"/>
    <n v="2183.8513237125353"/>
    <n v="7.6888452593243741"/>
    <n v="7.0445857995137287"/>
    <n v="169.8716742466429"/>
    <n v="228.70838139453633"/>
    <n v="169.03072536423377"/>
    <n v="5.130080505287161"/>
    <n v="5.1350432946292903"/>
    <n v="84.935837123321448"/>
    <n v="91.213816371160078"/>
    <n v="84.683552458598697"/>
    <n v="4.438921396952602"/>
    <n v="4.4418961140693449"/>
    <n v="1774.365669558935"/>
    <n v="7.4811982687753318"/>
    <n v="2017"/>
    <x v="17"/>
    <s v="2017-332"/>
    <n v="17.257847161564136"/>
    <x v="0"/>
    <n v="0"/>
    <n v="0"/>
    <n v="1"/>
    <n v="0"/>
    <n v="0"/>
    <n v="0"/>
    <n v="2457.3654602800434"/>
    <n v="-682.99979072110841"/>
    <n v="0.38492617527416761"/>
    <n v="2460.0277644592175"/>
    <n v="-685.66209490028245"/>
    <n v="0.38642660115866745"/>
    <n v="2291.431788826525"/>
    <n v="-517.06611926759001"/>
    <n v="0.29140899654360441"/>
    <n v="490.75521763400468"/>
    <n v="1283.6104519249302"/>
    <n v="0.72341934582402345"/>
    <n v="495.63667213724978"/>
    <n v="1278.7289974216851"/>
    <n v="0.72066824745293157"/>
    <n v="363.70883973201012"/>
    <n v="1410.6568298269249"/>
    <n v="0.79502035799508031"/>
    <n v="5.9252966476457374"/>
    <n v="1768.4403729112892"/>
    <n v="0.99666061131067829"/>
    <n v="8.2621707389533583"/>
    <n v="1766.1034988199817"/>
    <n v="0.99534359186457488"/>
    <n v="7.996650683324309"/>
    <n v="1766.3690188756107"/>
    <n v="0.99549323410584689"/>
    <n v="8.0187232158477233"/>
    <n v="1766.3469463430872"/>
    <n v="0.9954807944306987"/>
    <n v="7.8786335771004588"/>
    <n v="1766.4870359818347"/>
    <n v="0.99555974638584011"/>
    <n v="8.1890582837698425"/>
    <n v="1766.1766112751652"/>
    <n v="0.99538479670551483"/>
    <n v="7.841923192606453"/>
    <n v="5.6749190642215535"/>
    <n v="4.8564028506572878"/>
    <x v="3"/>
    <n v="0"/>
    <n v="0"/>
    <n v="0"/>
    <n v="1"/>
    <n v="0"/>
    <n v="0"/>
    <n v="0"/>
    <n v="0"/>
    <n v="0"/>
    <n v="0"/>
    <n v="0"/>
    <n v="0"/>
    <n v="18"/>
    <n v="2242.520439277454"/>
    <n v="-468.15476971851899"/>
    <n v="0.26384345557975719"/>
    <n v="2048.6326938888647"/>
    <n v="-274.26702432992965"/>
    <n v="0.15457187266145986"/>
    <n v="1722.0709548570353"/>
    <n v="52.294714701899693"/>
    <n v="2.9472343609363742E-2"/>
    <n v="1741.5876835523659"/>
    <n v="32.777986006569108"/>
    <n v="1.8473072697983914E-2"/>
  </r>
  <r>
    <x v="332"/>
    <x v="2"/>
    <x v="18"/>
    <n v="1158.1001391764878"/>
    <x v="0"/>
    <n v="1415.4557256601518"/>
    <n v="1876.125968351721"/>
    <n v="7.5369642746209102"/>
    <n v="7.0545361303668965"/>
    <n v="171.57039098910931"/>
    <n v="200.13938619182284"/>
    <n v="170.72103261787612"/>
    <n v="5.1400308361403289"/>
    <n v="5.1449936254824582"/>
    <n v="85.785195494554657"/>
    <n v="87.413781757536285"/>
    <n v="85.530387983184696"/>
    <n v="4.4488717278057699"/>
    <n v="4.4518464449225128"/>
    <n v="4711.7143931914898"/>
    <n v="8.4578071108440387"/>
    <n v="2017"/>
    <x v="18"/>
    <s v="2017-333"/>
    <n v="17.12586683856701"/>
    <x v="0"/>
    <n v="0"/>
    <n v="0"/>
    <n v="1"/>
    <n v="0"/>
    <n v="0"/>
    <n v="0"/>
    <n v="2468.6417894282808"/>
    <n v="2243.0726037632089"/>
    <n v="0.47606293942699252"/>
    <n v="2467.4852240638343"/>
    <n v="2244.2291691276555"/>
    <n v="0.47630840535890845"/>
    <n v="2296.3388048975416"/>
    <n v="2415.3755882939481"/>
    <n v="0.51263200328615166"/>
    <n v="493.28446986688647"/>
    <n v="4218.4299233246029"/>
    <n v="0.89530679733481056"/>
    <n v="498.62912357535174"/>
    <n v="4213.0852696161382"/>
    <n v="0.89417246421050489"/>
    <n v="367.40546614119484"/>
    <n v="4344.3089270502951"/>
    <n v="0.92202297603774497"/>
    <n v="5.9263979949357379"/>
    <n v="4705.7879951965542"/>
    <n v="0.9987421992293295"/>
    <n v="8.2628806049571342"/>
    <n v="4703.4515125865328"/>
    <n v="0.99824631123293528"/>
    <n v="7.9998011316556408"/>
    <n v="4703.7145920598341"/>
    <n v="0.99830214642398196"/>
    <n v="8.0205342991239412"/>
    <n v="4703.6938588923658"/>
    <n v="0.99829774607927979"/>
    <n v="7.9070561933899537"/>
    <n v="4703.8073369981003"/>
    <n v="0.99832183032893174"/>
    <n v="8.1763570418226763"/>
    <n v="4703.5380361496673"/>
    <n v="0.99826467473205982"/>
    <n v="7.7130561165252818"/>
    <n v="5.571757575126445"/>
    <n v="4.862968288011265"/>
    <x v="4"/>
    <n v="0"/>
    <n v="0"/>
    <n v="0"/>
    <n v="0"/>
    <n v="1"/>
    <n v="0"/>
    <n v="0"/>
    <n v="0"/>
    <n v="0"/>
    <n v="0"/>
    <n v="0"/>
    <n v="0"/>
    <n v="19"/>
    <n v="5841.7872535739107"/>
    <n v="-1130.0728603824209"/>
    <n v="0.23984324304872895"/>
    <n v="5250.1268083038985"/>
    <n v="-538.41241511240878"/>
    <n v="0.11427102115748446"/>
    <n v="4593.5025250300096"/>
    <n v="118.2118681614802"/>
    <n v="2.5088929059940143E-2"/>
    <n v="4585.0592651132247"/>
    <n v="126.65512807826508"/>
    <n v="2.6880900986121732E-2"/>
  </r>
  <r>
    <x v="333"/>
    <x v="2"/>
    <x v="19"/>
    <n v="1169.6811405682529"/>
    <x v="0"/>
    <n v="1782.7687846971628"/>
    <n v="1664.1925200166806"/>
    <n v="7.4170953118141671"/>
    <n v="7.0644864612200644"/>
    <n v="173.28609489900046"/>
    <n v="186.71274054541163"/>
    <n v="172.42824294405489"/>
    <n v="5.1499811669934976"/>
    <n v="5.154943956335627"/>
    <n v="439.80154922990937"/>
    <n v="334.08521898819743"/>
    <n v="333.59664310930293"/>
    <n v="5.8099326078119695"/>
    <n v="6.0863236006926948"/>
    <n v="6160.3719815296408"/>
    <n v="8.7258924413163221"/>
    <n v="2017"/>
    <x v="19"/>
    <s v="2017-334"/>
    <n v="18.377009086619633"/>
    <x v="0"/>
    <n v="0"/>
    <n v="0"/>
    <n v="1"/>
    <n v="0"/>
    <n v="0"/>
    <n v="0"/>
    <n v="2480.0308818680005"/>
    <n v="3680.3410996616403"/>
    <n v="0.59742189444017946"/>
    <n v="2475.0172582644977"/>
    <n v="3685.3547232651431"/>
    <n v="0.59823574523012124"/>
    <n v="4341.6049681777968"/>
    <n v="1818.7670133518441"/>
    <n v="0.29523655694899098"/>
    <n v="495.83901462209712"/>
    <n v="5664.5329669075436"/>
    <n v="0.91951151389741581"/>
    <n v="501.65149952783486"/>
    <n v="5658.720482001806"/>
    <n v="0.91856798566191888"/>
    <n v="1908.1758250667069"/>
    <n v="4252.1961564629337"/>
    <n v="0.69024990198840219"/>
    <n v="5.9274993422257385"/>
    <n v="6154.4444821874149"/>
    <n v="0.99903780171716938"/>
    <n v="8.26359047096091"/>
    <n v="6152.1083910586804"/>
    <n v="0.99865858904369142"/>
    <n v="8.5173051125767696"/>
    <n v="6151.8546764170642"/>
    <n v="0.99861740408889044"/>
    <n v="8.5469795973575753"/>
    <n v="6151.8250019322832"/>
    <n v="0.99861258709328204"/>
    <n v="8.5232257199963364"/>
    <n v="6151.8487558096449"/>
    <n v="0.9986164430093587"/>
    <n v="8.2967618115790138"/>
    <n v="6152.0752197180618"/>
    <n v="0.99865320441095851"/>
    <n v="7.6135402817879596"/>
    <n v="5.5193350871456097"/>
    <n v="5.9335017111860768"/>
    <x v="4"/>
    <n v="0"/>
    <n v="0"/>
    <n v="0"/>
    <n v="0"/>
    <n v="1"/>
    <n v="0"/>
    <n v="0"/>
    <n v="0"/>
    <n v="0"/>
    <n v="0"/>
    <n v="0"/>
    <n v="0"/>
    <n v="20"/>
    <n v="5686.4471372341077"/>
    <n v="473.92484429553315"/>
    <n v="7.6931205731809726E-2"/>
    <n v="5178.1807138383047"/>
    <n v="982.19126769133618"/>
    <n v="0.15943700650483364"/>
    <n v="6531.3944611798061"/>
    <n v="-371.02247965016522"/>
    <n v="6.0227285099436333E-2"/>
    <n v="6085.9531372935953"/>
    <n v="74.418844236045516"/>
    <n v="1.2080251721677215E-2"/>
  </r>
  <r>
    <x v="334"/>
    <x v="2"/>
    <x v="20"/>
    <n v="1181.3779519739355"/>
    <x v="0"/>
    <n v="1818.1885345133305"/>
    <n v="1519.3481496038571"/>
    <n v="7.3260366729134843"/>
    <n v="7.0744367920732332"/>
    <n v="175.01895584799044"/>
    <n v="180.86584819670105"/>
    <n v="174.15252537349545"/>
    <n v="5.1599314978466655"/>
    <n v="5.1648942871887948"/>
    <n v="461.79162669140464"/>
    <n v="423.47970438044246"/>
    <n v="455.19460345295602"/>
    <n v="6.1207250274100273"/>
    <n v="6.135113764862127"/>
    <n v="5424.1711804660263"/>
    <n v="8.5986203889426633"/>
    <n v="2017"/>
    <x v="20"/>
    <s v="2017-335"/>
    <n v="18.606693198170177"/>
    <x v="0"/>
    <n v="0"/>
    <n v="0"/>
    <n v="1"/>
    <n v="0"/>
    <n v="0"/>
    <n v="0"/>
    <n v="2491.5338652321175"/>
    <n v="2932.6373152339088"/>
    <n v="0.54066090793652766"/>
    <n v="2482.624612807168"/>
    <n v="2941.5465676588583"/>
    <n v="0.54230341738701004"/>
    <n v="4468.6487075004434"/>
    <n v="955.52247296558289"/>
    <n v="0.1761600880898983"/>
    <n v="498.41910482485991"/>
    <n v="4925.7520756411668"/>
    <n v="0.90811147210475074"/>
    <n v="504.70409923984266"/>
    <n v="4919.4670812261838"/>
    <n v="0.90695277076478986"/>
    <n v="2003.8823063793645"/>
    <n v="3420.288874086662"/>
    <n v="0.63056433145105917"/>
    <n v="5.928600689515739"/>
    <n v="5418.2425797765109"/>
    <n v="0.99890700339420224"/>
    <n v="8.2643003369646877"/>
    <n v="5415.9068801290614"/>
    <n v="0.99847639389281684"/>
    <n v="8.5327529296957429"/>
    <n v="5415.6384275363307"/>
    <n v="0.99842690198266149"/>
    <n v="8.6656072158564417"/>
    <n v="5415.5055732501696"/>
    <n v="0.99840240897133481"/>
    <n v="8.6734607029372697"/>
    <n v="5415.4977197630888"/>
    <n v="0.99840096110274446"/>
    <n v="8.3188656631682107"/>
    <n v="5415.852314802858"/>
    <n v="0.99846633423127817"/>
    <n v="7.5393417209797349"/>
    <n v="5.495618724069522"/>
    <n v="6.2127503088616871"/>
    <x v="4"/>
    <n v="0"/>
    <n v="0"/>
    <n v="0"/>
    <n v="0"/>
    <n v="1"/>
    <n v="0"/>
    <n v="0"/>
    <n v="0"/>
    <n v="0"/>
    <n v="0"/>
    <n v="0"/>
    <n v="0"/>
    <n v="21"/>
    <n v="5577.1553693075812"/>
    <n v="-152.9841888415549"/>
    <n v="2.8204159446975827E-2"/>
    <n v="5152.3479145228102"/>
    <n v="271.82326594321603"/>
    <n v="5.0113327345222516E-2"/>
    <n v="7171.9216901994796"/>
    <n v="-1747.7505097334533"/>
    <n v="0.32221521990817636"/>
    <n v="6528.667230889323"/>
    <n v="-1104.4960504232968"/>
    <n v="0.20362485136916386"/>
  </r>
  <r>
    <x v="335"/>
    <x v="2"/>
    <x v="21"/>
    <n v="1193.1917314936745"/>
    <x v="0"/>
    <n v="1854.8420849261199"/>
    <n v="1421.5012241708023"/>
    <n v="7.2594687922730978"/>
    <n v="7.084387122926401"/>
    <n v="176.76914540647036"/>
    <n v="178.81749680158572"/>
    <n v="175.8940506272304"/>
    <n v="5.1698818286998334"/>
    <n v="5.1748446180419627"/>
    <n v="484.88120802597501"/>
    <n v="466.46075693231523"/>
    <n v="477.95433362560391"/>
    <n v="6.1695151915794595"/>
    <n v="6.1839039290315592"/>
    <n v="5856.8113929101055"/>
    <n v="8.6753606035754025"/>
    <n v="2017"/>
    <x v="21"/>
    <s v="2017-336"/>
    <n v="18.59886581255239"/>
    <x v="0"/>
    <n v="0"/>
    <n v="0"/>
    <n v="1"/>
    <n v="0"/>
    <n v="0"/>
    <n v="0"/>
    <n v="2503.1518784298751"/>
    <n v="3353.6595144802304"/>
    <n v="0.57260841941059659"/>
    <n v="2490.3080408952642"/>
    <n v="3366.5033520148413"/>
    <n v="0.5748013938249954"/>
    <n v="4602.0446337892236"/>
    <n v="1254.7667591208819"/>
    <n v="0.21424059525629"/>
    <n v="501.02499592965017"/>
    <n v="5355.7863969804557"/>
    <n v="0.91445430588115584"/>
    <n v="507.78722494897062"/>
    <n v="5349.0241679611345"/>
    <n v="0.91329971363536366"/>
    <n v="2104.3741117576565"/>
    <n v="3752.437281152449"/>
    <n v="0.64069628154577729"/>
    <n v="5.9297020368057396"/>
    <n v="5850.8816908732997"/>
    <n v="0.99898755455161425"/>
    <n v="8.2650102029684636"/>
    <n v="5848.5463827071371"/>
    <n v="0.9985888208363729"/>
    <n v="8.5482007468147145"/>
    <n v="5848.263192163291"/>
    <n v="0.99854046849499667"/>
    <n v="8.6824997485919422"/>
    <n v="5848.1288931615136"/>
    <n v="0.99851753809946786"/>
    <n v="8.7045439095054711"/>
    <n v="5848.1068490006001"/>
    <n v="0.99851377424923693"/>
    <n v="8.3181123878595322"/>
    <n v="5848.4932805222461"/>
    <n v="0.99857975409658428"/>
    <n v="7.4859094433644753"/>
    <n v="5.4871752775572826"/>
    <n v="6.2573451177028181"/>
    <x v="4"/>
    <n v="0"/>
    <n v="0"/>
    <n v="0"/>
    <n v="0"/>
    <n v="1"/>
    <n v="0"/>
    <n v="0"/>
    <n v="0"/>
    <n v="0"/>
    <n v="0"/>
    <n v="0"/>
    <n v="0"/>
    <n v="22"/>
    <n v="5503.9182643108106"/>
    <n v="352.89312859929487"/>
    <n v="6.025345617693708E-2"/>
    <n v="5150.6954264386477"/>
    <n v="706.1159664714578"/>
    <n v="0.12056320736676585"/>
    <n v="7294.2880890861907"/>
    <n v="-1437.4766961760852"/>
    <n v="0.24543674018873235"/>
    <n v="6589.0706431785866"/>
    <n v="-732.25925026848108"/>
    <n v="0.12502694745384987"/>
  </r>
  <r>
    <x v="336"/>
    <x v="2"/>
    <x v="22"/>
    <n v="1205.1236488086115"/>
    <x v="0"/>
    <n v="1873.3905057753814"/>
    <n v="1356.587951562145"/>
    <n v="7.2127279671236861"/>
    <n v="7.0943374537795689"/>
    <n v="178.53683686053506"/>
    <n v="178.67716683106039"/>
    <n v="177.65299113350272"/>
    <n v="5.1798321595530021"/>
    <n v="5.1847949488951306"/>
    <n v="489.73002010623486"/>
    <n v="482.74924115405895"/>
    <n v="488.27537648215684"/>
    <n v="6.1908795427679841"/>
    <n v="6.193854259884727"/>
    <n v="6069.568902531134"/>
    <n v="8.7110428605316201"/>
    <n v="2017"/>
    <x v="22"/>
    <s v="2017-337"/>
    <n v="18.583439669444672"/>
    <x v="0"/>
    <n v="0"/>
    <n v="0"/>
    <n v="1"/>
    <n v="0"/>
    <n v="0"/>
    <n v="0"/>
    <n v="2514.8860717596108"/>
    <n v="3554.6828307715232"/>
    <n v="0.5856565577975642"/>
    <n v="2498.0683032642419"/>
    <n v="3571.5005992668921"/>
    <n v="0.58842739189887172"/>
    <n v="4630.0577783098679"/>
    <n v="1439.5111242212661"/>
    <n v="0.23716859423425618"/>
    <n v="503.65694594548853"/>
    <n v="5565.9119565856454"/>
    <n v="0.9170193214652439"/>
    <n v="510.90118191518985"/>
    <n v="5558.6677206159438"/>
    <n v="0.91582578761036326"/>
    <n v="2125.4773908870984"/>
    <n v="3944.0915116440356"/>
    <n v="0.64981410953243635"/>
    <n v="5.9308033840957401"/>
    <n v="6063.6380991470378"/>
    <n v="0.99902286249990124"/>
    <n v="8.2657200689722394"/>
    <n v="6061.3031824621621"/>
    <n v="0.9986381701564464"/>
    <n v="8.5513511951460472"/>
    <n v="6061.0175513359882"/>
    <n v="0.99859111061552008"/>
    <n v="8.6887428789733363"/>
    <n v="6060.8801596521607"/>
    <n v="0.99856847446358998"/>
    <n v="8.7202426320829804"/>
    <n v="6060.8486598990512"/>
    <n v="0.99856328467933753"/>
    <n v="8.3166278394702466"/>
    <n v="6061.2522746916638"/>
    <n v="0.99862978277814729"/>
    <n v="7.4488179985087299"/>
    <n v="5.4865942099563068"/>
    <n v="6.2769305544510186"/>
    <x v="5"/>
    <n v="0"/>
    <n v="0"/>
    <n v="0"/>
    <n v="0"/>
    <n v="0"/>
    <n v="1"/>
    <n v="0"/>
    <n v="0"/>
    <n v="0"/>
    <n v="0"/>
    <n v="0"/>
    <n v="0"/>
    <n v="23"/>
    <n v="5757.6948432587378"/>
    <n v="311.87405927239615"/>
    <n v="5.1383230717149994E-2"/>
    <n v="5430.6984679643183"/>
    <n v="638.87043456681567"/>
    <n v="0.10525795897965565"/>
    <n v="7399.7455161871721"/>
    <n v="-1330.1766136560382"/>
    <n v="0.21915503967692457"/>
    <n v="6590.4941206372296"/>
    <n v="-520.9252181060956"/>
    <n v="8.5825735974240147E-2"/>
  </r>
  <r>
    <x v="337"/>
    <x v="2"/>
    <x v="23"/>
    <n v="1217.1748852966975"/>
    <x v="0"/>
    <n v="1892.124410833135"/>
    <n v="1314.7640316825107"/>
    <n v="7.1814124849224941"/>
    <n v="7.1042877846327368"/>
    <n v="180.32220522914037"/>
    <n v="179.49968603010038"/>
    <n v="179.42952104483771"/>
    <n v="5.18978249040617"/>
    <n v="5.1947452797482985"/>
    <n v="494.62732030729717"/>
    <n v="491.06389656132569"/>
    <n v="493.15813024697843"/>
    <n v="6.2008298736211529"/>
    <n v="6.2038045907378958"/>
    <n v="5997.0310095400746"/>
    <n v="8.6990197939972411"/>
    <n v="2017"/>
    <x v="23"/>
    <s v="2017-338"/>
    <n v="18.572024848949816"/>
    <x v="0"/>
    <n v="0"/>
    <n v="0"/>
    <n v="1"/>
    <n v="0"/>
    <n v="0"/>
    <n v="0"/>
    <n v="2526.7376070226437"/>
    <n v="3470.2934025174309"/>
    <n v="0.57866857733383226"/>
    <n v="2505.906168256909"/>
    <n v="3491.1248412831656"/>
    <n v="0.58214220265486127"/>
    <n v="4658.3510542757176"/>
    <n v="1338.679955264357"/>
    <n v="0.22322378409162558"/>
    <n v="506.31521546148514"/>
    <n v="5490.7157940785892"/>
    <n v="0.91557235327680653"/>
    <n v="514.0462784510712"/>
    <n v="5482.9847310890036"/>
    <n v="0.91428320486698733"/>
    <n v="2146.7917028078336"/>
    <n v="3850.2393067322409"/>
    <n v="0.64202424509849654"/>
    <n v="5.9319047313857407"/>
    <n v="5991.0991048086889"/>
    <n v="0.99901085975344317"/>
    <n v="8.2664299349760171"/>
    <n v="5988.7645796050983"/>
    <n v="0.99862157959133013"/>
    <n v="8.55450164347738"/>
    <n v="5988.4765078965975"/>
    <n v="0.99857354387031372"/>
    <n v="8.6905539622495542"/>
    <n v="5988.3404555778252"/>
    <n v="0.99855085725779569"/>
    <n v="8.7283286227425254"/>
    <n v="5988.3026809173325"/>
    <n v="0.99854455836415434"/>
    <n v="8.3155293242249719"/>
    <n v="5988.7154802158493"/>
    <n v="0.99861339230846113"/>
    <n v="7.4241697832123936"/>
    <n v="5.489995234153243"/>
    <n v="6.2860641897643807"/>
    <x v="5"/>
    <n v="0"/>
    <n v="0"/>
    <n v="0"/>
    <n v="0"/>
    <n v="0"/>
    <n v="1"/>
    <n v="0"/>
    <n v="0"/>
    <n v="0"/>
    <n v="0"/>
    <n v="0"/>
    <n v="0"/>
    <n v="24"/>
    <n v="5731.0342345688168"/>
    <n v="265.99677497125776"/>
    <n v="4.4354743963823134E-2"/>
    <n v="5448.6986364207887"/>
    <n v="548.33237311928588"/>
    <n v="9.1433973285613993E-2"/>
    <n v="7439.3416093258611"/>
    <n v="-1442.3105997857865"/>
    <n v="0.24050410903184583"/>
    <n v="6614.6270881804576"/>
    <n v="-617.59607864038298"/>
    <n v="0.10298363934718886"/>
  </r>
  <r>
    <x v="338"/>
    <x v="2"/>
    <x v="24"/>
    <n v="1229.3466341496646"/>
    <x v="0"/>
    <n v="1536.3654598086889"/>
    <n v="1289.1388124226567"/>
    <n v="7.1617296871508538"/>
    <n v="7.1142381154859056"/>
    <n v="182.1254272814318"/>
    <n v="180.81255665576609"/>
    <n v="181.22381625528607"/>
    <n v="5.1997328212593379"/>
    <n v="5.2046956106014663"/>
    <n v="124.89339837759252"/>
    <n v="234.74454783271244"/>
    <n v="235.81357495650389"/>
    <n v="5.4630415562362868"/>
    <n v="4.8274605604711729"/>
    <n v="5404.5351236786464"/>
    <n v="8.5949937178042664"/>
    <n v="2017"/>
    <x v="24"/>
    <s v="2017-339"/>
    <n v="17.824504064646479"/>
    <x v="0"/>
    <n v="0"/>
    <n v="0"/>
    <n v="1"/>
    <n v="0"/>
    <n v="0"/>
    <n v="0"/>
    <n v="2538.707657638307"/>
    <n v="2865.8274660403395"/>
    <n v="0.53026345475754588"/>
    <n v="2513.8224118995031"/>
    <n v="2890.7127117791433"/>
    <n v="0.53486796655538305"/>
    <n v="2522.2794520439465"/>
    <n v="2882.2556716346999"/>
    <n v="0.53330316219184193"/>
    <n v="509.00006767264182"/>
    <n v="4895.5350560060042"/>
    <n v="0.90581982427265884"/>
    <n v="517.2228259523115"/>
    <n v="4887.3122977263347"/>
    <n v="0.90429836903340188"/>
    <n v="537.61443857209838"/>
    <n v="4866.9206851065483"/>
    <n v="0.90052531322876006"/>
    <n v="5.9330060786757421"/>
    <n v="5398.6021175999704"/>
    <n v="0.99890221713007621"/>
    <n v="8.267139800979793"/>
    <n v="5396.2679838776667"/>
    <n v="0.99847033285716669"/>
    <n v="8.1187271132151722"/>
    <n v="5396.4163965654316"/>
    <n v="0.99849779362564517"/>
    <n v="8.402019241507297"/>
    <n v="5396.1331044371391"/>
    <n v="0.99844537614258511"/>
    <n v="8.4061901607609766"/>
    <n v="5396.1289335178853"/>
    <n v="0.99844460439827076"/>
    <n v="8.243591007009476"/>
    <n v="5396.2915326716366"/>
    <n v="0.9984746900855741"/>
    <n v="7.4087622530197867"/>
    <n v="5.4953999535006126"/>
    <n v="5.633685204383668"/>
    <x v="5"/>
    <n v="0"/>
    <n v="0"/>
    <n v="0"/>
    <n v="0"/>
    <n v="0"/>
    <n v="1"/>
    <n v="0"/>
    <n v="0"/>
    <n v="0"/>
    <n v="0"/>
    <n v="0"/>
    <n v="0"/>
    <n v="25"/>
    <n v="5720.2269143212252"/>
    <n v="-315.69179064257878"/>
    <n v="5.84123857867909E-2"/>
    <n v="5470.1163379173277"/>
    <n v="-65.581214238681241"/>
    <n v="1.2134478310882506E-2"/>
    <n v="6025.9594373473647"/>
    <n v="-621.42431366871824"/>
    <n v="0.11498201037608209"/>
    <n v="5533.4901836469908"/>
    <n v="-128.95505996834436"/>
    <n v="2.386052768967295E-2"/>
  </r>
  <r>
    <x v="339"/>
    <x v="2"/>
    <x v="25"/>
    <n v="1241.6401004911613"/>
    <x v="0"/>
    <n v="1551.729114406776"/>
    <n v="1274.8891988432079"/>
    <n v="7.1506145509481813"/>
    <n v="7.1241884463390734"/>
    <n v="183.94668155424614"/>
    <n v="182.3796191050061"/>
    <n v="183.03605441783895"/>
    <n v="5.2096831521125058"/>
    <n v="5.2146459414546351"/>
    <n v="126.14233236136846"/>
    <n v="158.72299700277165"/>
    <n v="125.76765216623566"/>
    <n v="4.8344361742075979"/>
    <n v="4.8374108913243408"/>
    <n v="5663.3527233144678"/>
    <n v="8.6417713497673692"/>
    <n v="2017"/>
    <x v="25"/>
    <s v="2017-340"/>
    <n v="17.194733877268284"/>
    <x v="0"/>
    <n v="0"/>
    <n v="0"/>
    <n v="1"/>
    <n v="0"/>
    <n v="0"/>
    <n v="0"/>
    <n v="2550.7974087601269"/>
    <n v="3112.5553145543408"/>
    <n v="0.54959587838151158"/>
    <n v="2521.8178179785232"/>
    <n v="3141.5349053359446"/>
    <n v="0.55471291632659714"/>
    <n v="2529.4949447471381"/>
    <n v="3133.8577785673297"/>
    <n v="0.55335733648834862"/>
    <n v="511.71176840590999"/>
    <n v="5151.6409549085574"/>
    <n v="0.90964508244394993"/>
    <n v="520.431138928564"/>
    <n v="5142.9215843859038"/>
    <n v="0.90810546961235672"/>
    <n v="543.05012096968403"/>
    <n v="5120.3026023447837"/>
    <n v="0.90411154884736455"/>
    <n v="5.9341074259657427"/>
    <n v="5657.4186158885022"/>
    <n v="0.99895219179947303"/>
    <n v="8.2678496669835688"/>
    <n v="5655.0848736474845"/>
    <n v="0.9985401139447051"/>
    <n v="8.1218775615465049"/>
    <n v="5655.2308457529216"/>
    <n v="0.99856588880150254"/>
    <n v="8.15588009203287"/>
    <n v="5655.1968432224348"/>
    <n v="0.99855988484375036"/>
    <n v="8.1305385730614361"/>
    <n v="5655.2221847414066"/>
    <n v="0.99856435949334577"/>
    <n v="8.1829845215928891"/>
    <n v="5655.1697387928753"/>
    <n v="0.99855509891024352"/>
    <n v="7.4000906341753172"/>
    <n v="5.5018130989121774"/>
    <n v="5.133708114108253"/>
    <x v="5"/>
    <n v="0"/>
    <n v="0"/>
    <n v="0"/>
    <n v="0"/>
    <n v="0"/>
    <n v="1"/>
    <n v="0"/>
    <n v="0"/>
    <n v="0"/>
    <n v="0"/>
    <n v="0"/>
    <n v="0"/>
    <n v="26"/>
    <n v="5720.9117446981772"/>
    <n v="-57.559021383709478"/>
    <n v="1.0163418066255134E-2"/>
    <n v="5493.3156140770543"/>
    <n v="170.03710923741346"/>
    <n v="3.0024107193150337E-2"/>
    <n v="5130.1954942872708"/>
    <n v="533.15722902719699"/>
    <n v="9.4141625124696038E-2"/>
    <n v="4832.340869949523"/>
    <n v="831.01185336494473"/>
    <n v="0.1467349631860112"/>
  </r>
  <r>
    <x v="340"/>
    <x v="2"/>
    <x v="26"/>
    <n v="1254.056501496073"/>
    <x v="0"/>
    <n v="1567.2464055508437"/>
    <n v="1268.6393896390673"/>
    <n v="7.1457002584096045"/>
    <n v="7.1341387771922413"/>
    <n v="185.78614836978861"/>
    <n v="184.08288373739737"/>
    <n v="184.86641496201736"/>
    <n v="5.2196334829656736"/>
    <n v="5.224596272307803"/>
    <n v="127.40375568498217"/>
    <n v="136.79952808031902"/>
    <n v="127.02532868789805"/>
    <n v="4.8443865050607666"/>
    <n v="4.8473612221775095"/>
    <n v="5801.4990119434979"/>
    <n v="8.6658716134770621"/>
    <n v="2017"/>
    <x v="26"/>
    <s v="2017-341"/>
    <n v="17.209720246436042"/>
    <x v="0"/>
    <n v="0"/>
    <n v="0"/>
    <n v="1"/>
    <n v="0"/>
    <n v="0"/>
    <n v="0"/>
    <n v="2563.008057393165"/>
    <n v="3238.4909545503328"/>
    <n v="0.55821623823140853"/>
    <n v="2529.8931781183333"/>
    <n v="3271.6058338251646"/>
    <n v="0.56392422494426642"/>
    <n v="2536.7825923773607"/>
    <n v="3264.7164195661371"/>
    <n v="0.56273670181535718"/>
    <n v="514.45058614651089"/>
    <n v="5287.0484257969874"/>
    <n v="0.9113245412802079"/>
    <n v="523.67153503457916"/>
    <n v="5277.8274769089185"/>
    <n v="0.90973513328943068"/>
    <n v="548.5401601912456"/>
    <n v="5252.9588517522525"/>
    <n v="0.9054485471665219"/>
    <n v="5.9352087732557433"/>
    <n v="5795.563803170242"/>
    <n v="0.99897695254949848"/>
    <n v="8.2685595329873447"/>
    <n v="5793.2304524105102"/>
    <n v="0.99857475464255618"/>
    <n v="8.1250280098778376"/>
    <n v="5793.3739839336204"/>
    <n v="0.99859949506271561"/>
    <n v="8.1576911753090897"/>
    <n v="5793.3413207681888"/>
    <n v="0.99859386493757651"/>
    <n v="8.1341712906104267"/>
    <n v="5793.3648406528873"/>
    <n v="0.99859791904232598"/>
    <n v="8.1844267479519921"/>
    <n v="5793.314585195546"/>
    <n v="0.99858925654712638"/>
    <n v="7.3962634529449014"/>
    <n v="5.5087373150722927"/>
    <n v="5.1410943463819789"/>
    <x v="6"/>
    <n v="0"/>
    <n v="0"/>
    <n v="0"/>
    <n v="0"/>
    <n v="0"/>
    <n v="0"/>
    <n v="1"/>
    <n v="0"/>
    <n v="0"/>
    <n v="0"/>
    <n v="0"/>
    <n v="0"/>
    <n v="27"/>
    <n v="6510.8927924411946"/>
    <n v="-709.39378049769675"/>
    <n v="0.12227766979487088"/>
    <n v="6475.9687885749017"/>
    <n v="-674.46977663140387"/>
    <n v="0.11625784564349292"/>
    <n v="5103.9604947260796"/>
    <n v="697.5385172174183"/>
    <n v="0.12023418702328512"/>
    <n v="4960.6830259575636"/>
    <n v="840.81598598593428"/>
    <n v="0.14493081602788407"/>
  </r>
  <r>
    <x v="341"/>
    <x v="2"/>
    <x v="27"/>
    <n v="1266.597066511034"/>
    <x v="0"/>
    <n v="1582.9188696063525"/>
    <n v="1268.0266927006573"/>
    <n v="7.1452171858013562"/>
    <n v="7.1440891080454101"/>
    <n v="187.64400985348649"/>
    <n v="185.86344679544192"/>
    <n v="186.71507911163755"/>
    <n v="5.2295838138188424"/>
    <n v="5.2345466031609709"/>
    <n v="128.67779324183198"/>
    <n v="131.11431369337808"/>
    <n v="128.29558197477704"/>
    <n v="4.8543368359139345"/>
    <n v="4.8573115530306774"/>
    <n v="4544.5972154583023"/>
    <n v="8.421694381223146"/>
    <n v="2017"/>
    <x v="27"/>
    <s v="2017-342"/>
    <n v="17.229137835534132"/>
    <x v="0"/>
    <n v="0"/>
    <n v="0"/>
    <n v="1"/>
    <n v="0"/>
    <n v="0"/>
    <n v="0"/>
    <n v="2575.3408125125334"/>
    <n v="1969.256402945769"/>
    <n v="0.43331813790832907"/>
    <n v="2538.0492918595419"/>
    <n v="2006.5479235987605"/>
    <n v="0.44152382014704222"/>
    <n v="2544.1431164838859"/>
    <n v="2000.4540989744164"/>
    <n v="0.44018292582012231"/>
    <n v="517.21679206451779"/>
    <n v="4027.3804233937844"/>
    <n v="0.88619083990431069"/>
    <n v="526.94433510165459"/>
    <n v="4017.652880356648"/>
    <n v="0.88405037671781561"/>
    <n v="554.08509980502265"/>
    <n v="3990.5121156532796"/>
    <n v="0.87807828207078065"/>
    <n v="5.9363101205457438"/>
    <n v="4538.660905337757"/>
    <n v="0.99869376540117716"/>
    <n v="8.2692693989911223"/>
    <n v="4536.3279460593112"/>
    <n v="0.99818041753604403"/>
    <n v="8.1281784582091703"/>
    <n v="4536.4690370000935"/>
    <n v="0.99821146339865696"/>
    <n v="8.1595022585853059"/>
    <n v="4536.4377131997171"/>
    <n v="0.99820457086255499"/>
    <n v="8.1370565633353458"/>
    <n v="4536.4601588949672"/>
    <n v="0.99820950984706469"/>
    <n v="8.1862954166411193"/>
    <n v="4536.4109200416615"/>
    <n v="0.99819867525579709"/>
    <n v="7.3958874675739201"/>
    <n v="5.5159248744741518"/>
    <n v="5.1484994719447723"/>
    <x v="6"/>
    <n v="0"/>
    <n v="0"/>
    <n v="0"/>
    <n v="0"/>
    <n v="0"/>
    <n v="0"/>
    <n v="1"/>
    <n v="0"/>
    <n v="0"/>
    <n v="0"/>
    <n v="0"/>
    <n v="0"/>
    <n v="28"/>
    <n v="6527.7892609187247"/>
    <n v="-1983.1920454604224"/>
    <n v="0.43638455762694611"/>
    <n v="6504.9775857790937"/>
    <n v="-1960.3803703207914"/>
    <n v="0.43136504235240475"/>
    <n v="5128.3759815689791"/>
    <n v="-583.77876611067677"/>
    <n v="0.12845555688081045"/>
    <n v="4990.2133896845871"/>
    <n v="-445.61617422628478"/>
    <n v="9.8054052559495397E-2"/>
  </r>
  <r>
    <x v="342"/>
    <x v="2"/>
    <x v="28"/>
    <n v="1279.2630371761443"/>
    <x v="0"/>
    <n v="2128.4858109730294"/>
    <n v="1271.3975960433033"/>
    <n v="7.1478720437055729"/>
    <n v="7.154039438898578"/>
    <n v="189.52044995202135"/>
    <n v="187.69194837373163"/>
    <n v="188.58222990275391"/>
    <n v="5.2395341446720103"/>
    <n v="5.2444969340141396"/>
    <n v="659.70232384486394"/>
    <n v="501.12592079941811"/>
    <n v="500.39496466395428"/>
    <n v="6.2153977159201341"/>
    <n v="6.4917887088008595"/>
    <n v="6956.0511298660449"/>
    <n v="8.8473672259166882"/>
    <n v="2017"/>
    <x v="28"/>
    <s v="2017-343"/>
    <n v="18.602803904297716"/>
    <x v="0"/>
    <n v="0"/>
    <n v="0"/>
    <n v="1"/>
    <n v="0"/>
    <n v="0"/>
    <n v="0"/>
    <n v="2587.7968951830953"/>
    <n v="4368.2542346829496"/>
    <n v="0.62797902906833158"/>
    <n v="2546.2869667381619"/>
    <n v="4409.764163127883"/>
    <n v="0.63394648498117112"/>
    <n v="5612.0423614042684"/>
    <n v="1344.0087684617765"/>
    <n v="0.19321433143169817"/>
    <n v="520.0106600417048"/>
    <n v="6436.0404698243401"/>
    <n v="0.92524341032960189"/>
    <n v="530.24986316940056"/>
    <n v="6425.8012666966442"/>
    <n v="0.92377142530008804"/>
    <n v="2865.2406381932906"/>
    <n v="4090.8104916727543"/>
    <n v="0.58809379277111962"/>
    <n v="5.9374114678357444"/>
    <n v="6950.1137183982091"/>
    <n v="0.99914643935805136"/>
    <n v="8.2699792649948982"/>
    <n v="6947.7811506010503"/>
    <n v="0.99881111005215484"/>
    <n v="8.6456824391302973"/>
    <n v="6947.4054474269142"/>
    <n v="0.99875709906702526"/>
    <n v="8.6859475568189417"/>
    <n v="6947.3651823092259"/>
    <n v="0.99875131056476485"/>
    <n v="8.7325591410978589"/>
    <n v="6947.3185707249468"/>
    <n v="0.99874460969621048"/>
    <n v="8.318491373566884"/>
    <n v="6947.7326384924781"/>
    <n v="0.99880413596475004"/>
    <n v="7.397954295402978"/>
    <n v="5.5232525704681992"/>
    <n v="6.2994497259008844"/>
    <x v="6"/>
    <n v="0"/>
    <n v="0"/>
    <n v="0"/>
    <n v="0"/>
    <n v="0"/>
    <n v="0"/>
    <n v="1"/>
    <n v="0"/>
    <n v="0"/>
    <n v="0"/>
    <n v="0"/>
    <n v="0"/>
    <n v="29"/>
    <n v="6549.4954749199715"/>
    <n v="406.55565494607345"/>
    <n v="5.8446329297453373E-2"/>
    <n v="6534.3969454000471"/>
    <n v="421.65418446599779"/>
    <n v="6.0616889754534872E-2"/>
    <n v="7485.9647570721099"/>
    <n v="-529.91362720606503"/>
    <n v="7.61802375101676E-2"/>
    <n v="6892.4981176399442"/>
    <n v="63.553012226100691"/>
    <n v="9.1363635832453337E-3"/>
  </r>
  <r>
    <x v="343"/>
    <x v="2"/>
    <x v="29"/>
    <n v="1292.0556675479054"/>
    <x v="0"/>
    <n v="2176.158762036554"/>
    <n v="1277.5950174946838"/>
    <n v="7.1527346969986176"/>
    <n v="7.1639897697517458"/>
    <n v="191.41565445154157"/>
    <n v="189.5538014126366"/>
    <n v="190.46805220178146"/>
    <n v="5.2494844755251782"/>
    <n v="5.2544472648673075"/>
    <n v="692.68744003710708"/>
    <n v="635.21898426580037"/>
    <n v="682.79190517943402"/>
    <n v="6.5261901355181919"/>
    <n v="6.5405788729702916"/>
    <n v="7843.1585621794975"/>
    <n v="8.9673969100399891"/>
    <n v="2017"/>
    <x v="29"/>
    <s v="2017-344"/>
    <n v="18.928409308041989"/>
    <x v="0"/>
    <n v="0"/>
    <n v="0"/>
    <n v="1"/>
    <n v="0"/>
    <n v="0"/>
    <n v="0"/>
    <n v="2600.3775386803627"/>
    <n v="5242.7810234991348"/>
    <n v="0.66845276452529656"/>
    <n v="2554.6070183655684"/>
    <n v="5288.5515438139291"/>
    <n v="0.67428849001164637"/>
    <n v="5802.6079703882388"/>
    <n v="2040.5505917912587"/>
    <n v="0.26016949365667547"/>
    <n v="522.83246669866344"/>
    <n v="7320.3260954808338"/>
    <n v="0.93333904159227199"/>
    <n v="533.58844651782408"/>
    <n v="7309.5701156616733"/>
    <n v="0.93196765789093672"/>
    <n v="3008.8003601622777"/>
    <n v="4834.3582020172198"/>
    <n v="0.61637899625400705"/>
    <n v="5.9385128151257449"/>
    <n v="7837.2200493643713"/>
    <n v="0.99924284167302668"/>
    <n v="8.2706891309986741"/>
    <n v="7834.8878730484985"/>
    <n v="0.99894549000056165"/>
    <n v="8.6611302562492725"/>
    <n v="7834.4974319232479"/>
    <n v="0.99889570889233137"/>
    <n v="8.8045751753178045"/>
    <n v="7834.3539870041795"/>
    <n v="0.99887741971483601"/>
    <n v="8.8666144095367283"/>
    <n v="7834.2919477699606"/>
    <n v="0.99886950973396194"/>
    <n v="8.3498262947001685"/>
    <n v="7834.808735884797"/>
    <n v="0.99893540003960091"/>
    <n v="7.4017430573969794"/>
    <n v="5.5306591548053348"/>
    <n v="6.5884714486558469"/>
    <x v="6"/>
    <n v="0"/>
    <n v="0"/>
    <n v="0"/>
    <n v="0"/>
    <n v="0"/>
    <n v="0"/>
    <n v="1"/>
    <n v="0"/>
    <n v="0"/>
    <n v="0"/>
    <n v="0"/>
    <n v="0"/>
    <n v="30"/>
    <n v="6574.6466011456414"/>
    <n v="1268.5119610338561"/>
    <n v="0.16173483565036526"/>
    <n v="6564.1080478363911"/>
    <n v="1279.0505143431064"/>
    <n v="0.1630784975469981"/>
    <n v="8246.3844921443088"/>
    <n v="-403.22592996481126"/>
    <n v="5.1411166402934576E-2"/>
    <n v="7499.1880490027643"/>
    <n v="343.97051317673322"/>
    <n v="4.3856121287078623E-2"/>
  </r>
  <r>
    <x v="344"/>
    <x v="2"/>
    <x v="30"/>
    <n v="1304.9762242233846"/>
    <x v="0"/>
    <n v="2225.6278472584045"/>
    <n v="1285.8093795132941"/>
    <n v="7.1591436663716737"/>
    <n v="7.1739401006049137"/>
    <n v="193.32981099605701"/>
    <n v="191.44180620434679"/>
    <n v="192.37273272379929"/>
    <n v="5.2594348063783469"/>
    <n v="5.2643975957204754"/>
    <n v="727.32181203896266"/>
    <n v="699.69096370701391"/>
    <n v="716.93150043840592"/>
    <n v="6.5749802996876241"/>
    <n v="6.5893690371397238"/>
    <n v="8049.8632716363763"/>
    <n v="8.993410385378473"/>
    <n v="2017"/>
    <x v="30"/>
    <s v="2017-345"/>
    <n v="18.993558772437645"/>
    <x v="0"/>
    <n v="0"/>
    <n v="0"/>
    <n v="1"/>
    <n v="0"/>
    <n v="0"/>
    <n v="0"/>
    <n v="2613.0839886126037"/>
    <n v="5436.7792830237722"/>
    <n v="0.67538777983723242"/>
    <n v="2563.0102705092495"/>
    <n v="5486.8530011271268"/>
    <n v="0.68160822314336766"/>
    <n v="6002.701859821409"/>
    <n v="2047.1614118149673"/>
    <n v="0.25431008487164286"/>
    <n v="525.68249142219202"/>
    <n v="7524.1807802141848"/>
    <n v="0.93469671798346821"/>
    <n v="536.96041569973181"/>
    <n v="7512.9028559366443"/>
    <n v="0.93329570980519538"/>
    <n v="3159.5380682297155"/>
    <n v="4890.3252034066609"/>
    <n v="0.60750413247858248"/>
    <n v="5.9396141624157455"/>
    <n v="8043.9236574739607"/>
    <n v="0.99926214719902839"/>
    <n v="8.2713989970024517"/>
    <n v="8041.5918726393738"/>
    <n v="0.99897247956668445"/>
    <n v="8.676578073368244"/>
    <n v="8041.1866935630078"/>
    <n v="0.99892214590725525"/>
    <n v="8.821467708053305"/>
    <n v="8041.0418039283231"/>
    <n v="0.99890414688916074"/>
    <n v="8.8853881009652351"/>
    <n v="8040.9778835354109"/>
    <n v="0.99889620633281151"/>
    <n v="8.3560960104519282"/>
    <n v="8041.507175625924"/>
    <n v="0.99896195801984677"/>
    <n v="7.4067428447107195"/>
    <n v="5.5381141694070406"/>
    <n v="6.6343821627361592"/>
    <x v="6"/>
    <n v="0"/>
    <n v="0"/>
    <n v="0"/>
    <n v="0"/>
    <n v="0"/>
    <n v="0"/>
    <n v="1"/>
    <n v="0"/>
    <n v="0"/>
    <n v="0"/>
    <n v="0"/>
    <n v="0"/>
    <n v="31"/>
    <n v="6602.27648430516"/>
    <n v="1447.5867873312163"/>
    <n v="0.17982749998149358"/>
    <n v="6594.0521097586434"/>
    <n v="1455.811161877733"/>
    <n v="0.18084917876894518"/>
    <n v="8390.6884391483145"/>
    <n v="-340.82516751193816"/>
    <n v="4.233924925319324E-2"/>
    <n v="7628.7963551263192"/>
    <n v="421.06691651005713"/>
    <n v="5.2307337690278885E-2"/>
  </r>
  <r>
    <x v="345"/>
    <x v="2"/>
    <x v="31"/>
    <n v="1318.0259864656186"/>
    <x v="0"/>
    <n v="2247.8841257309887"/>
    <n v="1295.4743615989914"/>
    <n v="7.1666322094543391"/>
    <n v="7.1838904314580825"/>
    <n v="195.26310910601757"/>
    <n v="193.35245765518218"/>
    <n v="194.29646005103729"/>
    <n v="5.2693851372315148"/>
    <n v="5.2743479265736433"/>
    <n v="734.59503015935229"/>
    <n v="724.12381022365082"/>
    <n v="732.41306472323538"/>
    <n v="6.5963446508761487"/>
    <n v="6.5993193679928916"/>
    <n v="7603.898541980715"/>
    <n v="8.9364163608024079"/>
    <n v="2017"/>
    <x v="31"/>
    <s v="2017-346"/>
    <n v="19.032361997562003"/>
    <x v="0"/>
    <n v="0"/>
    <n v="0"/>
    <n v="1"/>
    <n v="0"/>
    <n v="0"/>
    <n v="0"/>
    <n v="2625.9175030441666"/>
    <n v="4977.9810389365484"/>
    <n v="0.65466168590406393"/>
    <n v="2571.4975551743664"/>
    <n v="5032.4009868063486"/>
    <n v="0.66181853414044567"/>
    <n v="6044.7215766023746"/>
    <n v="1559.1769653783404"/>
    <n v="0.20504968034097354"/>
    <n v="528.56101639295571"/>
    <n v="7075.337525587759"/>
    <n v="0.93048815505956595"/>
    <n v="540.36610457345864"/>
    <n v="7063.5324374072561"/>
    <n v="0.92893565036538472"/>
    <n v="3191.1929869238775"/>
    <n v="4412.7055550568375"/>
    <n v="0.58032146677056873"/>
    <n v="5.9407155097057469"/>
    <n v="7597.957826471009"/>
    <n v="0.9992187276727974"/>
    <n v="8.2721088630062276"/>
    <n v="7595.626433117709"/>
    <n v="0.99891212266742702"/>
    <n v="8.6797285216995768"/>
    <n v="7595.2188134590151"/>
    <n v="0.9988585160002097"/>
    <n v="8.8277108384347009"/>
    <n v="7595.0708311422804"/>
    <n v="0.99883905462576894"/>
    <n v="8.8919395771331526"/>
    <n v="7595.0066024035814"/>
    <n v="0.99883060780887045"/>
    <n v="8.3598302727983338"/>
    <n v="7595.5387117079163"/>
    <n v="0.99890058629443246"/>
    <n v="7.4125937407522802"/>
    <n v="5.5456024476102153"/>
    <n v="6.6545267140833539"/>
    <x v="7"/>
    <n v="0"/>
    <n v="0"/>
    <n v="0"/>
    <n v="0"/>
    <n v="0"/>
    <n v="0"/>
    <n v="0"/>
    <n v="1"/>
    <n v="0"/>
    <n v="0"/>
    <n v="0"/>
    <n v="0"/>
    <n v="32"/>
    <n v="6824.5295060984135"/>
    <n v="779.36903588230143"/>
    <n v="0.1024959803947208"/>
    <n v="7005.9897902419043"/>
    <n v="597.90875173881068"/>
    <n v="7.8631868697062249E-2"/>
    <n v="8384.7287190607658"/>
    <n v="-780.83017708005082"/>
    <n v="0.10268813724553653"/>
    <n v="7689.4191695858599"/>
    <n v="-85.520627605144909"/>
    <n v="1.1246944857692422E-2"/>
  </r>
  <r>
    <x v="346"/>
    <x v="2"/>
    <x v="32"/>
    <n v="1331.2062463302748"/>
    <x v="0"/>
    <n v="2270.3629669882985"/>
    <n v="1306.1939270183764"/>
    <n v="7.1748727881072485"/>
    <n v="7.1938407623112504"/>
    <n v="197.21574019707776"/>
    <n v="195.28409892612996"/>
    <n v="196.23942465154767"/>
    <n v="5.2793354680846827"/>
    <n v="5.284298257426812"/>
    <n v="741.94098046094587"/>
    <n v="736.59582938975723"/>
    <n v="739.7371953704677"/>
    <n v="6.6062949817293166"/>
    <n v="6.6092696988460595"/>
    <n v="8671.3622780114092"/>
    <n v="9.0677811829231825"/>
    <n v="2017"/>
    <x v="32"/>
    <s v="2017-347"/>
    <n v="19.060503237921246"/>
    <x v="0"/>
    <n v="0"/>
    <n v="0"/>
    <n v="1"/>
    <n v="0"/>
    <n v="0"/>
    <n v="0"/>
    <n v="2638.8793526200452"/>
    <n v="6032.482925391364"/>
    <n v="0.69567880247471159"/>
    <n v="2580.0697126861351"/>
    <n v="6091.2925653252742"/>
    <n v="0.70246085563411398"/>
    <n v="6087.1614905511497"/>
    <n v="2584.2007874602596"/>
    <n v="0.29801554872331898"/>
    <n v="531.46832661342705"/>
    <n v="8139.8939513979822"/>
    <n v="0.93870993858011109"/>
    <n v="543.80585033592274"/>
    <n v="8127.5564276754867"/>
    <n v="0.93728714901983856"/>
    <n v="3223.1644548049808"/>
    <n v="5448.1978232064284"/>
    <n v="0.62829779780067674"/>
    <n v="5.9418168569957475"/>
    <n v="8665.4204611544137"/>
    <n v="0.99931477700198701"/>
    <n v="8.2728187290100035"/>
    <n v="8663.0894592823988"/>
    <n v="0.9990459608924438"/>
    <n v="8.6828789700309095"/>
    <n v="8662.6793990413789"/>
    <n v="0.99899867187050317"/>
    <n v="8.8295219217109207"/>
    <n v="8662.5327560896985"/>
    <n v="0.99898176069242306"/>
    <n v="8.8933533706526404"/>
    <n v="8662.4689246407561"/>
    <n v="0.99897439951353384"/>
    <n v="8.3625384697051093"/>
    <n v="8662.9997395417049"/>
    <n v="0.99903561422051179"/>
    <n v="7.4190432604385661"/>
    <n v="5.5531164144682261"/>
    <n v="6.6639172661028443"/>
    <x v="7"/>
    <n v="0"/>
    <n v="0"/>
    <n v="0"/>
    <n v="0"/>
    <n v="0"/>
    <n v="0"/>
    <n v="0"/>
    <n v="1"/>
    <n v="0"/>
    <n v="0"/>
    <n v="0"/>
    <n v="0"/>
    <n v="33"/>
    <n v="6856.1708051764754"/>
    <n v="1815.1914728349338"/>
    <n v="0.20933175372430743"/>
    <n v="7038.0767734575911"/>
    <n v="1633.2855045538181"/>
    <n v="0.18835396932907031"/>
    <n v="8430.3027881850794"/>
    <n v="241.05948982632981"/>
    <n v="2.7799494715795871E-2"/>
    <n v="7744.6803888689201"/>
    <n v="926.68188914248913"/>
    <n v="0.10686693271855824"/>
  </r>
  <r>
    <x v="347"/>
    <x v="2"/>
    <x v="33"/>
    <n v="1344.5183087935775"/>
    <x v="0"/>
    <n v="1731.0463039590147"/>
    <n v="1317.6912415509366"/>
    <n v="7.183636424758939"/>
    <n v="7.2037910931644182"/>
    <n v="199.18789759904854"/>
    <n v="197.23599826258925"/>
    <n v="198.20181889806315"/>
    <n v="5.2892857989378506"/>
    <n v="5.2942485882799799"/>
    <n v="187.34009756638875"/>
    <n v="352.11681711339929"/>
    <n v="353.72036243475588"/>
    <n v="5.8685066643444515"/>
    <n v="5.2329256685793366"/>
    <n v="6364.1573840522924"/>
    <n v="8.7584371195183692"/>
    <n v="2017"/>
    <x v="33"/>
    <s v="2017-348"/>
    <n v="18.341428888041243"/>
    <x v="0"/>
    <n v="0"/>
    <n v="0"/>
    <n v="1"/>
    <n v="0"/>
    <n v="0"/>
    <n v="0"/>
    <n v="2651.9708206916821"/>
    <n v="3712.1865633606103"/>
    <n v="0.58329584567830484"/>
    <n v="2588.7275917730217"/>
    <n v="3775.4297922792707"/>
    <n v="0.59323325374384694"/>
    <n v="2883.0540872034931"/>
    <n v="3481.1032968487993"/>
    <n v="0.5469857338179549"/>
    <n v="534.40470993610302"/>
    <n v="5829.7526741161892"/>
    <n v="0.91602899210581301"/>
    <n v="547.2799935560115"/>
    <n v="5816.8773904962809"/>
    <n v="0.91400589889127815"/>
    <n v="809.39855845137788"/>
    <n v="5554.7588256009149"/>
    <n v="0.87281921083855973"/>
    <n v="5.942918204285748"/>
    <n v="6358.2144658480065"/>
    <n v="0.99906618930902336"/>
    <n v="8.2735285950137811"/>
    <n v="6355.8838554572785"/>
    <n v="0.9986999805165494"/>
    <n v="8.2471044397687017"/>
    <n v="6355.9102796125235"/>
    <n v="0.99870413254385648"/>
    <n v="8.5409872009686616"/>
    <n v="6355.6163968513238"/>
    <n v="0.99865795474788677"/>
    <n v="8.5664166498377785"/>
    <n v="6355.5909674024542"/>
    <n v="0.99865395901878473"/>
    <n v="8.2933377200143781"/>
    <n v="6355.8640463322781"/>
    <n v="0.998696867908893"/>
    <n v="7.4259147971938244"/>
    <n v="5.5606522634014981"/>
    <n v="5.985440756740366"/>
    <x v="7"/>
    <n v="0"/>
    <n v="0"/>
    <n v="0"/>
    <n v="0"/>
    <n v="0"/>
    <n v="0"/>
    <n v="0"/>
    <n v="1"/>
    <n v="0"/>
    <n v="0"/>
    <n v="0"/>
    <n v="0"/>
    <n v="34"/>
    <n v="6888.825074678065"/>
    <n v="-524.66769062577259"/>
    <n v="8.2441030126080478E-2"/>
    <n v="7070.3581260137116"/>
    <n v="-706.20074196141923"/>
    <n v="0.11096531706319232"/>
    <n v="6770.6960610603683"/>
    <n v="-406.53867700807587"/>
    <n v="6.3879419139885846E-2"/>
    <n v="6447.3060059766767"/>
    <n v="-83.148621924384315"/>
    <n v="1.30651423129075E-2"/>
  </r>
  <r>
    <x v="348"/>
    <x v="2"/>
    <x v="34"/>
    <n v="1357.9634918815132"/>
    <x v="0"/>
    <n v="1748.3567669986051"/>
    <n v="1329.7729166501094"/>
    <n v="7.1927634672773557"/>
    <n v="7.2137414240175861"/>
    <n v="201.17977657503903"/>
    <n v="199.20788741881415"/>
    <n v="200.1838370870438"/>
    <n v="5.2992361297910193"/>
    <n v="5.3041989191331478"/>
    <n v="189.21349854205266"/>
    <n v="238.08449411345663"/>
    <n v="188.65147824935349"/>
    <n v="5.2399012823157625"/>
    <n v="5.2428759994325054"/>
    <n v="6122.5157767621249"/>
    <n v="8.7197283656726761"/>
    <n v="2017"/>
    <x v="34"/>
    <s v="2017-349"/>
    <n v="17.731900879384138"/>
    <x v="0"/>
    <n v="0"/>
    <n v="0"/>
    <n v="1"/>
    <n v="0"/>
    <n v="0"/>
    <n v="0"/>
    <n v="2665.1932034440356"/>
    <n v="3457.3225733180893"/>
    <n v="0.56468985942678696"/>
    <n v="2597.4720496507766"/>
    <n v="3525.0437271113483"/>
    <n v="0.57575086053523539"/>
    <n v="2893.8773262582799"/>
    <n v="3228.638450503845"/>
    <n v="0.52733852687780269"/>
    <n v="537.37045709200584"/>
    <n v="5585.1453196701186"/>
    <n v="0.9122304495920478"/>
    <n v="550.78887820830118"/>
    <n v="5571.726898553824"/>
    <n v="0.91003879805441934"/>
    <n v="817.55208204775636"/>
    <n v="5304.9636947143681"/>
    <n v="0.86646795012750188"/>
    <n v="5.9440195515757486"/>
    <n v="6116.5717572105495"/>
    <n v="0.99902915406537041"/>
    <n v="8.274238461017557"/>
    <n v="6114.2415383011075"/>
    <n v="0.99864855579589973"/>
    <n v="8.2502548881000344"/>
    <n v="6114.2655218740247"/>
    <n v="0.99865247307007132"/>
    <n v="8.2948480514942347"/>
    <n v="6114.2209287106307"/>
    <n v="0.99864518959951443"/>
    <n v="8.2873506724327139"/>
    <n v="6114.2284260896922"/>
    <n v="0.99864641415806765"/>
    <n v="8.2346792583913064"/>
    <n v="6114.2810975037337"/>
    <n v="0.99865501706183502"/>
    <n v="7.4330850653635681"/>
    <n v="5.5682080581501294"/>
    <n v="5.4490142703553097"/>
    <x v="7"/>
    <n v="0"/>
    <n v="0"/>
    <n v="0"/>
    <n v="0"/>
    <n v="0"/>
    <n v="0"/>
    <n v="0"/>
    <n v="1"/>
    <n v="0"/>
    <n v="0"/>
    <n v="0"/>
    <n v="0"/>
    <n v="35"/>
    <n v="6922.2510569506803"/>
    <n v="-799.73528018855541"/>
    <n v="0.13062200398469093"/>
    <n v="7102.8309586867754"/>
    <n v="-980.31518192465046"/>
    <n v="0.16011639947836726"/>
    <n v="5696.0161096347774"/>
    <n v="426.49966712734749"/>
    <n v="6.9660852283324068E-2"/>
    <n v="5582.8439083937792"/>
    <n v="539.67186836834571"/>
    <n v="8.8145443482017402E-2"/>
  </r>
  <r>
    <x v="349"/>
    <x v="2"/>
    <x v="35"/>
    <n v="1371.5431268003283"/>
    <x v="0"/>
    <n v="1765.8403346685909"/>
    <n v="1342.303979695175"/>
    <n v="7.2021428043220759"/>
    <n v="7.223691754870754"/>
    <n v="203.1915743407894"/>
    <n v="201.19973087980179"/>
    <n v="202.18567545791421"/>
    <n v="5.3091864606441872"/>
    <n v="5.3141492499863157"/>
    <n v="191.10563352747329"/>
    <n v="205.19929170326827"/>
    <n v="190.53799303184707"/>
    <n v="5.2498516131689303"/>
    <n v="5.2528263302856741"/>
    <n v="5754.3978164167356"/>
    <n v="8.6577196790898352"/>
    <n v="2017"/>
    <x v="35"/>
    <s v="2017-350"/>
    <n v="17.761180878135193"/>
    <x v="0"/>
    <n v="0"/>
    <n v="0"/>
    <n v="1"/>
    <n v="0"/>
    <n v="0"/>
    <n v="0"/>
    <n v="2678.5478100239125"/>
    <n v="3075.8500063928232"/>
    <n v="0.53452161364612705"/>
    <n v="2606.3039521073092"/>
    <n v="3148.0938643094264"/>
    <n v="0.54707616065893494"/>
    <n v="2904.8087977036148"/>
    <n v="2849.5890187131208"/>
    <n v="0.49520194981715049"/>
    <n v="540.3658617194676"/>
    <n v="5214.0319546972678"/>
    <n v="0.90609515035998089"/>
    <n v="554.3328517071136"/>
    <n v="5200.0649647096216"/>
    <n v="0.90366796502569624"/>
    <n v="825.78714088009895"/>
    <n v="4928.6106755366363"/>
    <n v="0.85649460339286776"/>
    <n v="5.9451208988657491"/>
    <n v="5748.4526955178699"/>
    <n v="0.99896685611795821"/>
    <n v="8.2749483270213329"/>
    <n v="5746.1228680897138"/>
    <n v="0.99856197840486205"/>
    <n v="8.2534053364313671"/>
    <n v="5746.1444110803041"/>
    <n v="0.9985657221485652"/>
    <n v="8.2966591347704526"/>
    <n v="5746.1011572819652"/>
    <n v="0.99855820549787144"/>
    <n v="8.2885723836183942"/>
    <n v="5746.1092440331176"/>
    <n v="0.99855961081453715"/>
    <n v="8.2374970447090305"/>
    <n v="5746.1603193720266"/>
    <n v="0.99856848669356713"/>
    <n v="7.4404681167635589"/>
    <n v="5.5757827906417159"/>
    <n v="5.4570945722379243"/>
    <x v="8"/>
    <n v="0"/>
    <n v="0"/>
    <n v="0"/>
    <n v="0"/>
    <n v="0"/>
    <n v="0"/>
    <n v="0"/>
    <n v="0"/>
    <n v="1"/>
    <n v="0"/>
    <n v="0"/>
    <n v="0"/>
    <n v="36"/>
    <n v="6286.6517599386962"/>
    <n v="-532.25394352196054"/>
    <n v="9.2495159441964889E-2"/>
    <n v="6541.8098038595363"/>
    <n v="-787.41198744280064"/>
    <n v="0.13683655745808729"/>
    <n v="6158.7175305233186"/>
    <n v="-404.31971410658298"/>
    <n v="7.0262732436241773E-2"/>
    <n v="5838.7629849409341"/>
    <n v="-84.365168524198452"/>
    <n v="1.4660989944684195E-2"/>
  </r>
  <r>
    <x v="350"/>
    <x v="2"/>
    <x v="36"/>
    <n v="1385.2585580683317"/>
    <x v="0"/>
    <n v="1783.498738015277"/>
    <n v="1355.1903532071219"/>
    <n v="7.2116972055187958"/>
    <n v="7.2336420857239228"/>
    <n v="205.22349008419729"/>
    <n v="203.21161048199954"/>
    <n v="204.20753221249333"/>
    <n v="5.3191367914973551"/>
    <n v="5.3240995808394844"/>
    <n v="193.01668986274797"/>
    <n v="196.67147041490404"/>
    <n v="192.44337296216554"/>
    <n v="5.2598019440220991"/>
    <n v="5.2627766611388411"/>
    <n v="6575.6472760721445"/>
    <n v="8.7911282972305553"/>
    <n v="2017"/>
    <x v="36"/>
    <s v="2017-351"/>
    <n v="17.79063594103825"/>
    <x v="0"/>
    <n v="0"/>
    <n v="0"/>
    <n v="1"/>
    <n v="0"/>
    <n v="0"/>
    <n v="0"/>
    <n v="2692.035962669589"/>
    <n v="3883.6113134025554"/>
    <n v="0.59060517548355596"/>
    <n v="2615.2241735884072"/>
    <n v="3960.4231024837372"/>
    <n v="0.60228642690357792"/>
    <n v="2915.8495838634017"/>
    <n v="3659.7976922087428"/>
    <n v="0.55656843175366655"/>
    <n v="543.39122039320409"/>
    <n v="6032.2560556789404"/>
    <n v="0.91736308266251931"/>
    <n v="557.91226494091427"/>
    <n v="6017.7350111312298"/>
    <n v="0.91515477617373442"/>
    <n v="834.10455030076434"/>
    <n v="5741.54272577138"/>
    <n v="0.87315247985761746"/>
    <n v="5.9462222461557497"/>
    <n v="6569.7010538259883"/>
    <n v="0.99909572061935359"/>
    <n v="8.2756581930251087"/>
    <n v="6567.3716178791192"/>
    <n v="0.99874146865767277"/>
    <n v="8.2565557847626962"/>
    <n v="6567.3907202873816"/>
    <n v="0.99874437368092917"/>
    <n v="8.2984702180466705"/>
    <n v="6567.3488058540979"/>
    <n v="0.99873799948968622"/>
    <n v="8.2897645655104828"/>
    <n v="6567.3575115066342"/>
    <n v="0.99873932341297023"/>
    <n v="8.2403316784787073"/>
    <n v="6567.406944393666"/>
    <n v="0.9987468409827176"/>
    <n v="7.4480040844416582"/>
    <n v="5.58337591338364"/>
    <n v="5.4651899376017914"/>
    <x v="8"/>
    <n v="0"/>
    <n v="0"/>
    <n v="0"/>
    <n v="0"/>
    <n v="0"/>
    <n v="0"/>
    <n v="0"/>
    <n v="0"/>
    <n v="1"/>
    <n v="0"/>
    <n v="0"/>
    <n v="0"/>
    <n v="37"/>
    <n v="6317.8443276123589"/>
    <n v="257.80294845978551"/>
    <n v="3.9205714302513482E-2"/>
    <n v="6571.9302915331655"/>
    <n v="3.7169845389789771"/>
    <n v="5.6526519488120375E-4"/>
    <n v="6189.5737139870416"/>
    <n v="386.07356208510282"/>
    <n v="5.8712632517557657E-2"/>
    <n v="5879.2686766345969"/>
    <n v="696.37859943754756"/>
    <n v="0.10590266938002763"/>
  </r>
  <r>
    <x v="351"/>
    <x v="2"/>
    <x v="37"/>
    <n v="1399.1111436490153"/>
    <x v="0"/>
    <n v="2595.9403544013503"/>
    <n v="1368.3665903396898"/>
    <n v="7.2213730376780134"/>
    <n v="7.2435924165770906"/>
    <n v="207.27572498503932"/>
    <n v="205.24366773351943"/>
    <n v="206.24960753461829"/>
    <n v="5.329087122350523"/>
    <n v="5.3340499116926523"/>
    <n v="989.55348576729591"/>
    <n v="751.68888116157825"/>
    <n v="750.59244699593148"/>
    <n v="6.6208628240282978"/>
    <n v="6.8972538169090241"/>
    <n v="7815.8480329946115"/>
    <n v="8.9639087504674038"/>
    <n v="2017"/>
    <x v="37"/>
    <s v="2017-352"/>
    <n v="19.171322984056832"/>
    <x v="0"/>
    <n v="0"/>
    <n v="0"/>
    <n v="1"/>
    <n v="0"/>
    <n v="0"/>
    <n v="0"/>
    <n v="2705.6589968417215"/>
    <n v="5110.1890361528895"/>
    <n v="0.65382400151336373"/>
    <n v="2624.2335972843166"/>
    <n v="5191.6144357102949"/>
    <n v="0.66424198804709211"/>
    <n v="7517.6984512439749"/>
    <n v="298.14958175063657"/>
    <n v="3.8146798721264509E-2"/>
    <n v="546.44683265367792"/>
    <n v="7269.4012003409334"/>
    <n v="0.9300847674690127"/>
    <n v="561.52747230705302"/>
    <n v="7254.3205606875581"/>
    <n v="0.92815527247503216"/>
    <n v="4300.8378578831662"/>
    <n v="3515.0101751114453"/>
    <n v="0.44972857203374805"/>
    <n v="5.9473235934457502"/>
    <n v="7809.9007094011658"/>
    <n v="0.99923906867580603"/>
    <n v="8.2763680590288864"/>
    <n v="7807.5716649355827"/>
    <n v="0.99894107868729154"/>
    <n v="8.7740597656838268"/>
    <n v="7807.0739732289276"/>
    <n v="0.99887740143761183"/>
    <n v="8.8249155162803063"/>
    <n v="7807.0231174783312"/>
    <n v="0.99887089468999068"/>
    <n v="8.8840828664938343"/>
    <n v="7806.9639501281172"/>
    <n v="0.99886332451334903"/>
    <n v="8.3732033050095502"/>
    <n v="7807.4748296896023"/>
    <n v="0.99892868908534793"/>
    <n v="7.4556512888612287"/>
    <n v="5.5909871073892097"/>
    <n v="6.677674987865494"/>
    <x v="8"/>
    <n v="0"/>
    <n v="0"/>
    <n v="0"/>
    <n v="0"/>
    <n v="0"/>
    <n v="0"/>
    <n v="0"/>
    <n v="0"/>
    <n v="1"/>
    <n v="0"/>
    <n v="0"/>
    <n v="0"/>
    <n v="38"/>
    <n v="6349.4021282303129"/>
    <n v="1466.4459047642986"/>
    <n v="0.1876246695910278"/>
    <n v="6602.2260265423447"/>
    <n v="1213.6220064522668"/>
    <n v="0.15527707311208713"/>
    <n v="9218.4198199977764"/>
    <n v="-1402.5717870031649"/>
    <n v="0.17945228477859426"/>
    <n v="8264.6537831222686"/>
    <n v="-448.80575012765712"/>
    <n v="5.7422527694118812E-2"/>
  </r>
  <r>
    <x v="352"/>
    <x v="2"/>
    <x v="38"/>
    <n v="1413.1022550855052"/>
    <x v="0"/>
    <n v="2661.4818973760557"/>
    <n v="1381.7872897634343"/>
    <n v="7.2311330776938449"/>
    <n v="7.2535427474302585"/>
    <n v="209.34848223488967"/>
    <n v="207.29607498420455"/>
    <n v="208.31210360996448"/>
    <n v="5.3390374532036908"/>
    <n v="5.3440002425458202"/>
    <n v="1039.0311600556606"/>
    <n v="952.8284763874359"/>
    <n v="1024.1878577691512"/>
    <n v="6.9316552436263557"/>
    <n v="6.9460439810784553"/>
    <n v="8077.7303519787147"/>
    <n v="8.996866215023843"/>
    <n v="2017"/>
    <x v="38"/>
    <s v="2017-353"/>
    <n v="19.501825774523891"/>
    <x v="0"/>
    <n v="0"/>
    <n v="0"/>
    <n v="1"/>
    <n v="0"/>
    <n v="0"/>
    <n v="0"/>
    <n v="2719.4182613555754"/>
    <n v="5358.3120906231397"/>
    <n v="0.66334376825423147"/>
    <n v="2633.3331152171845"/>
    <n v="5444.3972367615297"/>
    <n v="0.67400086404566284"/>
    <n v="7803.5468647199305"/>
    <n v="274.18348725878423"/>
    <n v="3.394313443399611E-2"/>
    <n v="549.53300103675645"/>
    <n v="7528.1973509419586"/>
    <n v="0.93196938037153676"/>
    <n v="565.17883174685289"/>
    <n v="7512.551520231862"/>
    <n v="0.93003247111258092"/>
    <n v="4516.1774408366473"/>
    <n v="3561.5529111420674"/>
    <n v="0.44091010171806888"/>
    <n v="5.9484249407357517"/>
    <n v="8071.7819270379787"/>
    <n v="0.99926360194243435"/>
    <n v="8.2770779250326623"/>
    <n v="8069.4532740536824"/>
    <n v="0.99897532133849887"/>
    <n v="8.7895075828027984"/>
    <n v="8068.9408443959119"/>
    <n v="0.99891188400704045"/>
    <n v="8.943543134779171"/>
    <n v="8068.7868088439354"/>
    <n v="0.99889281484463166"/>
    <n v="9.0173120584989039"/>
    <n v="8068.713039920216"/>
    <n v="0.99888368246208048"/>
    <n v="8.405009530442312"/>
    <n v="8069.3253424482727"/>
    <n v="0.99895948377029165"/>
    <n v="7.4633807181897005"/>
    <n v="5.5986161670057637"/>
    <n v="6.9736040868009779"/>
    <x v="8"/>
    <n v="0"/>
    <n v="0"/>
    <n v="0"/>
    <n v="0"/>
    <n v="0"/>
    <n v="0"/>
    <n v="0"/>
    <n v="0"/>
    <n v="1"/>
    <n v="0"/>
    <n v="0"/>
    <n v="0"/>
    <n v="39"/>
    <n v="6381.2739153030998"/>
    <n v="1696.4564366756149"/>
    <n v="0.21001647279053481"/>
    <n v="6632.6977350710476"/>
    <n v="1445.032616907667"/>
    <n v="0.17889092033799978"/>
    <n v="10177.755091649749"/>
    <n v="-2100.0247396710347"/>
    <n v="0.25997707872937531"/>
    <n v="9012.9025733931649"/>
    <n v="-935.17222141445018"/>
    <n v="0.11577165622833289"/>
  </r>
  <r>
    <x v="353"/>
    <x v="2"/>
    <x v="39"/>
    <n v="1427.2332776363603"/>
    <x v="0"/>
    <n v="2729.6579627520427"/>
    <n v="1395.4210861253121"/>
    <n v="7.2409515025600282"/>
    <n v="7.2634930782834264"/>
    <n v="211.44196705723857"/>
    <n v="209.36902102072156"/>
    <n v="210.39522464606412"/>
    <n v="5.3489877840568596"/>
    <n v="5.3539505733989881"/>
    <n v="1090.9827180584439"/>
    <n v="1049.5364455571414"/>
    <n v="1075.3972506576088"/>
    <n v="6.9804454077957878"/>
    <n v="6.9948341452478884"/>
    <n v="3315.4690353562496"/>
    <n v="8.1063543814066161"/>
    <n v="2017"/>
    <x v="39"/>
    <s v="2017-354"/>
    <n v="19.570384694412674"/>
    <x v="0"/>
    <n v="0"/>
    <n v="0"/>
    <n v="1"/>
    <n v="0"/>
    <n v="0"/>
    <n v="0"/>
    <n v="2733.315118514568"/>
    <n v="582.15391684168162"/>
    <n v="0.17558719765848416"/>
    <n v="2642.5236283293812"/>
    <n v="672.94540702686845"/>
    <n v="0.2029714046038617"/>
    <n v="8103.6876988696858"/>
    <n v="-4788.2186635134367"/>
    <n v="1.4442055143485721"/>
    <n v="552.6500311036657"/>
    <n v="2762.8190042525839"/>
    <n v="0.83331165961431364"/>
    <n v="568.866704781051"/>
    <n v="2746.6023305751987"/>
    <n v="0.82842044407152016"/>
    <n v="4742.284002937804"/>
    <n v="-1426.8149675815544"/>
    <n v="0.43035086510112497"/>
    <n v="5.9495262880257522"/>
    <n v="3309.5195090682237"/>
    <n v="0.99820552500277338"/>
    <n v="8.2777877910364381"/>
    <n v="3307.191247565213"/>
    <n v="0.9975032830339351"/>
    <n v="8.8049553999217736"/>
    <n v="3306.6640799563279"/>
    <n v="0.99734428061127234"/>
    <n v="8.9604356675146715"/>
    <n v="3306.5085996887351"/>
    <n v="0.99729738520494082"/>
    <n v="9.0355106532494496"/>
    <n v="3306.4335247030003"/>
    <n v="0.99727474135427163"/>
    <n v="8.411607358128812"/>
    <n v="3307.0574279981206"/>
    <n v="0.99746292085118959"/>
    <n v="7.4711721764514181"/>
    <n v="5.6062629427621617"/>
    <n v="7.0204360890488582"/>
    <x v="9"/>
    <n v="0"/>
    <n v="0"/>
    <n v="0"/>
    <n v="0"/>
    <n v="0"/>
    <n v="0"/>
    <n v="0"/>
    <n v="0"/>
    <n v="0"/>
    <n v="1"/>
    <n v="0"/>
    <n v="0"/>
    <n v="40"/>
    <n v="2198.8331358390428"/>
    <n v="1116.6358995172068"/>
    <n v="0.33679575577674592"/>
    <n v="2227.6651250717741"/>
    <n v="1087.8039102844755"/>
    <n v="0.32809955354253223"/>
    <n v="3738.6298226279418"/>
    <n v="-423.16078727169224"/>
    <n v="0.12763225436856576"/>
    <n v="3239.5204872310628"/>
    <n v="75.94854812518679"/>
    <n v="2.2907331456053264E-2"/>
  </r>
  <r>
    <x v="354"/>
    <x v="2"/>
    <x v="40"/>
    <n v="1441.5056104127236"/>
    <x v="0"/>
    <n v="1761.84019050444"/>
    <n v="1409.2464434115354"/>
    <n v="7.2508104032129159"/>
    <n v="7.2734434091365943"/>
    <n v="213.55638672781092"/>
    <n v="211.46270387426625"/>
    <n v="212.49917689252476"/>
    <n v="5.3589381149100275"/>
    <n v="5.3639009042521559"/>
    <n v="106.77819336390544"/>
    <n v="389.60566902187622"/>
    <n v="402.03955077226692"/>
    <n v="5.9965504687851725"/>
    <n v="4.6707537236922105"/>
    <n v="2247.3502161718079"/>
    <n v="7.7175071194850151"/>
    <n v="2017"/>
    <x v="40"/>
    <s v="2017-355"/>
    <n v="18.606298986908115"/>
    <x v="0"/>
    <n v="0"/>
    <n v="0"/>
    <n v="1"/>
    <n v="0"/>
    <n v="0"/>
    <n v="0"/>
    <n v="2747.3509442451505"/>
    <n v="-500.00072807334254"/>
    <n v="0.22248456180766352"/>
    <n v="2651.8060465726999"/>
    <n v="-404.45583040089195"/>
    <n v="0.17997009433173797"/>
    <n v="2417.6220952172166"/>
    <n v="-170.2718790454087"/>
    <n v="7.5765618469316301E-2"/>
    <n v="555.79823147124421"/>
    <n v="1691.5519847005637"/>
    <n v="0.75268730815884821"/>
    <n v="572.59145654559097"/>
    <n v="1674.7587596262169"/>
    <n v="0.74521485239583285"/>
    <n v="458.77240024125604"/>
    <n v="1788.5778159305519"/>
    <n v="0.79586074438244858"/>
    <n v="5.9506276353157528"/>
    <n v="2241.399588536492"/>
    <n v="0.99735215829179824"/>
    <n v="8.2784976570402158"/>
    <n v="2239.0717185147678"/>
    <n v="0.99631632951665983"/>
    <n v="8.0691109949449498"/>
    <n v="2239.2811051768631"/>
    <n v="0.99640949998051931"/>
    <n v="8.5763381119522837"/>
    <n v="2238.7738780598556"/>
    <n v="0.99618379990344297"/>
    <n v="8.600346727483716"/>
    <n v="2238.7498694443243"/>
    <n v="0.99617311682638687"/>
    <n v="8.3188277259022314"/>
    <n v="2239.0313884459056"/>
    <n v="0.99629838390739434"/>
    <n v="7.4790115993435773"/>
    <n v="5.6139273130108922"/>
    <n v="6.1001326450931161"/>
    <x v="9"/>
    <n v="0"/>
    <n v="0"/>
    <n v="0"/>
    <n v="0"/>
    <n v="0"/>
    <n v="0"/>
    <n v="0"/>
    <n v="0"/>
    <n v="0"/>
    <n v="1"/>
    <n v="0"/>
    <n v="0"/>
    <n v="41"/>
    <n v="2209.9429468532494"/>
    <n v="37.407269318558519"/>
    <n v="1.6645055607878947E-2"/>
    <n v="2237.970838715682"/>
    <n v="9.3793774561258942"/>
    <n v="4.1735272894417672E-3"/>
    <n v="2774.6164182205912"/>
    <n v="-527.26620204878327"/>
    <n v="0.23461683820109783"/>
    <n v="2522.3719606641812"/>
    <n v="-275.02174449237327"/>
    <n v="0.12237600642451364"/>
  </r>
  <r>
    <x v="355"/>
    <x v="2"/>
    <x v="41"/>
    <n v="1455.9206665168513"/>
    <x v="0"/>
    <n v="1779.4585924094849"/>
    <n v="1423.2487103431301"/>
    <n v="7.2606973616956187"/>
    <n v="7.283393739989763"/>
    <n v="215.69195059508905"/>
    <n v="213.57732723467765"/>
    <n v="214.62416866144997"/>
    <n v="5.3688884457631953"/>
    <n v="5.3738512351053247"/>
    <n v="107.84597529754453"/>
    <n v="192.37388341484404"/>
    <n v="107.5256407174528"/>
    <n v="4.6777293374286364"/>
    <n v="4.6807040545453793"/>
    <n v="2466.9772059199131"/>
    <n v="7.8107488768919868"/>
    <n v="2017"/>
    <x v="41"/>
    <s v="2017-356"/>
    <n v="17.30731514488745"/>
    <x v="0"/>
    <n v="0"/>
    <n v="0"/>
    <n v="1"/>
    <n v="0"/>
    <n v="0"/>
    <n v="0"/>
    <n v="2761.5271282330386"/>
    <n v="-294.54992231312553"/>
    <n v="0.11939709925422297"/>
    <n v="2661.1812889984517"/>
    <n v="-194.20408307853859"/>
    <n v="7.8721474447560474E-2"/>
    <n v="2423.7910143521403"/>
    <n v="43.186191567772767"/>
    <n v="1.7505711631279151E-2"/>
    <n v="558.97791384249842"/>
    <n v="1907.9992920774148"/>
    <n v="0.77341585787613287"/>
    <n v="576.35345582777632"/>
    <n v="1890.6237500921368"/>
    <n v="0.76637260593866763"/>
    <n v="463.41966225553335"/>
    <n v="2003.5575436643799"/>
    <n v="0.81215081309082127"/>
    <n v="5.9517289826057533"/>
    <n v="2461.0254769373073"/>
    <n v="0.99758744062639748"/>
    <n v="8.2792075230439917"/>
    <n v="2458.697998396869"/>
    <n v="0.99664398702056234"/>
    <n v="8.0722614432762825"/>
    <n v="2458.904944476637"/>
    <n v="0.99672787351909642"/>
    <n v="8.0621892144769589"/>
    <n v="2458.9150167054363"/>
    <n v="0.99673195634109213"/>
    <n v="8.0181432220555191"/>
    <n v="2458.9590626978575"/>
    <n v="0.99674981057675982"/>
    <n v="8.1938188784597124"/>
    <n v="2458.7833870414534"/>
    <n v="0.99667859968110073"/>
    <n v="7.4868891855742037"/>
    <n v="5.6216091698603972"/>
    <n v="5.0199451875413903"/>
    <x v="9"/>
    <n v="0"/>
    <n v="0"/>
    <n v="0"/>
    <n v="0"/>
    <n v="0"/>
    <n v="0"/>
    <n v="0"/>
    <n v="0"/>
    <n v="0"/>
    <n v="1"/>
    <n v="0"/>
    <n v="0"/>
    <n v="42"/>
    <n v="2221.1341506483318"/>
    <n v="245.84305527158131"/>
    <n v="9.9653557674404494E-2"/>
    <n v="2248.3362776109061"/>
    <n v="218.64092830900699"/>
    <n v="8.8627056538804871E-2"/>
    <n v="1954.4123509259389"/>
    <n v="512.56485499397422"/>
    <n v="0.20777040572729716"/>
    <n v="1878.907257373234"/>
    <n v="588.06994854667914"/>
    <n v="0.23837672562823428"/>
  </r>
  <r>
    <x v="356"/>
    <x v="2"/>
    <x v="42"/>
    <n v="1470.4798731820194"/>
    <x v="0"/>
    <n v="1797.2531783335794"/>
    <n v="1437.4180591947968"/>
    <n v="7.2706037687475407"/>
    <n v="7.2933440708429309"/>
    <n v="217.84887010103995"/>
    <n v="215.71309866785879"/>
    <n v="216.7704103480645"/>
    <n v="5.3788387766163632"/>
    <n v="5.3838015659584926"/>
    <n v="108.92443505051997"/>
    <n v="133.95926955981719"/>
    <n v="108.60089712462732"/>
    <n v="4.6876796682818043"/>
    <n v="4.6906543853985472"/>
    <n v="2248.5969029730531"/>
    <n v="7.7180617020012949"/>
    <n v="2017"/>
    <x v="42"/>
    <s v="2017-357"/>
    <n v="17.337122213645706"/>
    <x v="0"/>
    <n v="0"/>
    <n v="0"/>
    <n v="1"/>
    <n v="0"/>
    <n v="0"/>
    <n v="0"/>
    <n v="2775.8450740608059"/>
    <n v="-527.24817108775278"/>
    <n v="0.23447874111657585"/>
    <n v="2670.6502838484612"/>
    <n v="-422.05338087540804"/>
    <n v="0.18769632757092963"/>
    <n v="2430.0216226784132"/>
    <n v="-181.42471970536008"/>
    <n v="8.0683522896204146E-2"/>
    <n v="562.18939303746515"/>
    <n v="1686.407509935588"/>
    <n v="0.74998213672973191"/>
    <n v="580.15307510278365"/>
    <n v="1668.4438278702696"/>
    <n v="0.74199329620363885"/>
    <n v="468.11339688995332"/>
    <n v="1780.4835060830999"/>
    <n v="0.79181978047242596"/>
    <n v="5.9528303298957539"/>
    <n v="2242.6440726431574"/>
    <n v="0.99735264674516588"/>
    <n v="8.2799173890477675"/>
    <n v="2240.3169855840056"/>
    <n v="0.99631774046379762"/>
    <n v="8.0754118916076152"/>
    <n v="2240.5214910814457"/>
    <n v="0.99640868851107534"/>
    <n v="8.0640002977531751"/>
    <n v="2240.5329026753002"/>
    <n v="0.99641376349531974"/>
    <n v="8.0192760286607463"/>
    <n v="2240.5776269443923"/>
    <n v="0.99643365335153755"/>
    <n v="8.1966873878210862"/>
    <n v="2240.4002155852322"/>
    <n v="0.99635475465745615"/>
    <n v="7.4947980968357371"/>
    <n v="5.6293084121991805"/>
    <n v="5.027022036396823"/>
    <x v="9"/>
    <n v="0"/>
    <n v="0"/>
    <n v="0"/>
    <n v="0"/>
    <n v="0"/>
    <n v="0"/>
    <n v="0"/>
    <n v="0"/>
    <n v="0"/>
    <n v="1"/>
    <n v="0"/>
    <n v="0"/>
    <n v="43"/>
    <n v="2232.4028654778699"/>
    <n v="16.194037495183238"/>
    <n v="7.2018410564258012E-3"/>
    <n v="2258.761759743667"/>
    <n v="-10.164856770613824"/>
    <n v="4.5205331187524265E-3"/>
    <n v="1963.5510210132602"/>
    <n v="285.04588195979295"/>
    <n v="0.12676610982738193"/>
    <n v="1891.5006984435333"/>
    <n v="357.09620452951981"/>
    <n v="0.15880845697927176"/>
  </r>
  <r>
    <x v="357"/>
    <x v="2"/>
    <x v="43"/>
    <n v="1485.1846719138398"/>
    <x v="0"/>
    <n v="1815.2257101169155"/>
    <n v="1451.7480430105097"/>
    <n v="7.2805236562302484"/>
    <n v="7.3032944016960988"/>
    <n v="220.02735880205037"/>
    <n v="217.87022873495459"/>
    <n v="218.93811445154518"/>
    <n v="5.388789107469532"/>
    <n v="5.3937518968116605"/>
    <n v="110.01367940102519"/>
    <n v="117.19735644866279"/>
    <n v="109.68690609587361"/>
    <n v="4.6976299991349721"/>
    <n v="4.7006047162517151"/>
    <n v="2291.0726097898137"/>
    <n v="7.736775375443111"/>
    <n v="2017"/>
    <x v="43"/>
    <s v="2017-358"/>
    <n v="17.366942762834753"/>
    <x v="0"/>
    <n v="0"/>
    <n v="0"/>
    <n v="1"/>
    <n v="0"/>
    <n v="0"/>
    <n v="0"/>
    <n v="2790.3061993468509"/>
    <n v="-499.23358955703725"/>
    <n v="0.21790387062540006"/>
    <n v="2680.2139686469709"/>
    <n v="-389.14135885715723"/>
    <n v="0.16985116804868861"/>
    <n v="2436.3145370879488"/>
    <n v="-145.24192729813512"/>
    <n v="6.3394729035436304E-2"/>
    <n v="565.43298702438165"/>
    <n v="1725.639622765432"/>
    <n v="0.75320162939914193"/>
    <n v="583.99069057054112"/>
    <n v="1707.0819192192725"/>
    <n v="0.74510162267440438"/>
    <n v="472.85406887071753"/>
    <n v="1818.2185409190961"/>
    <n v="0.79361017767389841"/>
    <n v="5.9539316771857544"/>
    <n v="2285.118678112628"/>
    <n v="0.99740124706142252"/>
    <n v="8.2806272550515434"/>
    <n v="2282.7919825347622"/>
    <n v="0.99638569846295222"/>
    <n v="8.0785623399389479"/>
    <n v="2282.9940474498749"/>
    <n v="0.99647389510685136"/>
    <n v="8.0658113810293948"/>
    <n v="2283.0067984087841"/>
    <n v="0.9964794606043631"/>
    <n v="8.0204065614275297"/>
    <n v="2283.0522032283861"/>
    <n v="0.99649927875390931"/>
    <n v="8.1995571944835213"/>
    <n v="2282.8730525953301"/>
    <n v="0.99642108366210369"/>
    <n v="7.5027335538121367"/>
    <n v="5.6370249422392469"/>
    <n v="5.0341191776002097"/>
    <x v="9"/>
    <n v="0"/>
    <n v="0"/>
    <n v="0"/>
    <n v="0"/>
    <n v="0"/>
    <n v="0"/>
    <n v="0"/>
    <n v="0"/>
    <n v="0"/>
    <n v="1"/>
    <n v="0"/>
    <n v="0"/>
    <n v="44"/>
    <n v="2243.746499957841"/>
    <n v="47.326109831972644"/>
    <n v="2.0656748123017547E-2"/>
    <n v="2269.2476068784185"/>
    <n v="21.825002911395131"/>
    <n v="9.526107037435793E-3"/>
    <n v="1972.7454965915458"/>
    <n v="318.32711319826785"/>
    <n v="0.13894239398526598"/>
    <n v="1904.1983905855511"/>
    <n v="386.87421920426254"/>
    <n v="0.16886161422869742"/>
  </r>
  <r>
    <x v="358"/>
    <x v="2"/>
    <x v="44"/>
    <n v="1500.0365186329782"/>
    <x v="0"/>
    <n v="1833.3779672180844"/>
    <n v="1466.2345856972502"/>
    <n v="7.290452887173978"/>
    <n v="7.3132447325492675"/>
    <n v="222.22763239007085"/>
    <n v="220.04893056251274"/>
    <n v="221.12749559606061"/>
    <n v="5.3987394383226999"/>
    <n v="5.4037022276648283"/>
    <n v="111.11381619503544"/>
    <n v="112.93887827112363"/>
    <n v="110.78377515683235"/>
    <n v="4.7075803299881409"/>
    <n v="4.7105550471048838"/>
    <n v="1882.8234577730718"/>
    <n v="7.5405277684323107"/>
    <n v="2017"/>
    <x v="44"/>
    <s v="2017-359"/>
    <n v="17.396772655484817"/>
    <x v="0"/>
    <n v="0"/>
    <n v="0"/>
    <n v="1"/>
    <n v="0"/>
    <n v="0"/>
    <n v="0"/>
    <n v="2804.9119358857561"/>
    <n v="-922.08847811268424"/>
    <n v="0.48973708836371393"/>
    <n v="2689.8732902934653"/>
    <n v="-807.04983252039347"/>
    <n v="0.42863808031951106"/>
    <n v="2442.6703806415799"/>
    <n v="-559.84692286850805"/>
    <n v="0.2973443530019923"/>
    <n v="568.70901695116709"/>
    <n v="1314.1144408219047"/>
    <n v="0.69794883604020241"/>
    <n v="587.86668219297599"/>
    <n v="1294.9567755800958"/>
    <n v="0.68777386973482835"/>
    <n v="477.64214757128929"/>
    <n v="1405.1813102017825"/>
    <n v="0.74631602044292278"/>
    <n v="5.955033024475755"/>
    <n v="1876.868424748596"/>
    <n v="0.99683717929055382"/>
    <n v="8.281337121055321"/>
    <n v="1874.5421206520166"/>
    <n v="0.99560163907727706"/>
    <n v="8.0817127882702788"/>
    <n v="1874.7417449848015"/>
    <n v="0.99570766300212288"/>
    <n v="8.0676224643056109"/>
    <n v="1874.7558353087661"/>
    <n v="0.99571514661611038"/>
    <n v="8.0215355181674663"/>
    <n v="1874.8019222549044"/>
    <n v="0.99573962418778494"/>
    <n v="8.2024279003221086"/>
    <n v="1874.6210298727497"/>
    <n v="0.99564354912487463"/>
    <n v="7.5106922077870157"/>
    <n v="5.644758663805975"/>
    <n v="5.0412365252151616"/>
    <x v="10"/>
    <n v="0"/>
    <n v="0"/>
    <n v="0"/>
    <n v="0"/>
    <n v="0"/>
    <n v="0"/>
    <n v="0"/>
    <n v="0"/>
    <n v="0"/>
    <n v="0"/>
    <n v="1"/>
    <n v="0"/>
    <n v="45"/>
    <n v="2163.1974167808125"/>
    <n v="-280.37395900774072"/>
    <n v="0.14891144352925995"/>
    <n v="2207.6034074741465"/>
    <n v="-324.77994970107466"/>
    <n v="0.17249623078587059"/>
    <n v="1998.0713744416335"/>
    <n v="-115.24791666856163"/>
    <n v="6.1210155520832657E-2"/>
    <n v="1917.000634615923"/>
    <n v="-34.177176842851168"/>
    <n v="1.8152087866631195E-2"/>
  </r>
  <r>
    <x v="359"/>
    <x v="2"/>
    <x v="45"/>
    <n v="1515.0368838193081"/>
    <x v="0"/>
    <n v="1851.7117468902654"/>
    <n v="1480.8752751338675"/>
    <n v="7.3003885940663249"/>
    <n v="7.3231950634024354"/>
    <n v="224.44990871397158"/>
    <n v="222.24941963824216"/>
    <n v="223.33877055202123"/>
    <n v="5.4086897691758677"/>
    <n v="5.4136525585179971"/>
    <n v="112.22495435698579"/>
    <n v="112.43913153122713"/>
    <n v="111.89161290840067"/>
    <n v="4.7175306608413088"/>
    <n v="4.7205053779580517"/>
    <n v="2053.1597582024779"/>
    <n v="7.6271352309433622"/>
    <n v="2017"/>
    <x v="45"/>
    <s v="2017-360"/>
    <n v="17.426609024083501"/>
    <x v="0"/>
    <n v="0"/>
    <n v="0"/>
    <n v="1"/>
    <n v="0"/>
    <n v="0"/>
    <n v="0"/>
    <n v="2819.6637297900502"/>
    <n v="-766.50397158757232"/>
    <n v="0.37332894750413353"/>
    <n v="2699.6292051564251"/>
    <n v="-646.46944695394723"/>
    <n v="0.31486563301821441"/>
    <n v="2449.0897826307469"/>
    <n v="-395.93002442826901"/>
    <n v="0.19283936520112885"/>
    <n v="572.01780717722067"/>
    <n v="1481.1419510252572"/>
    <n v="0.72139634780392492"/>
    <n v="591.78143373163516"/>
    <n v="1461.3783244708427"/>
    <n v="0.7117703912871669"/>
    <n v="482.47810705886678"/>
    <n v="1570.6816511436111"/>
    <n v="0.76500703117166502"/>
    <n v="5.9561343717657556"/>
    <n v="2047.2036238307121"/>
    <n v="0.99709903998070748"/>
    <n v="8.2820469870590969"/>
    <n v="2044.8777112154187"/>
    <n v="0.99596619456719238"/>
    <n v="8.0848632366016098"/>
    <n v="2045.0748949658762"/>
    <n v="0.99606223373300484"/>
    <n v="8.0694335475818306"/>
    <n v="2045.090324654896"/>
    <n v="0.9960697488272191"/>
    <n v="8.0226633825639055"/>
    <n v="2045.137094819914"/>
    <n v="0.99609252843062357"/>
    <n v="8.2052992293792819"/>
    <n v="2044.9544589730986"/>
    <n v="0.99600357488178959"/>
    <n v="7.5186717039356283"/>
    <n v="5.652509481494592"/>
    <n v="5.0483739928561073"/>
    <x v="10"/>
    <n v="0"/>
    <n v="0"/>
    <n v="0"/>
    <n v="0"/>
    <n v="0"/>
    <n v="0"/>
    <n v="0"/>
    <n v="0"/>
    <n v="0"/>
    <n v="0"/>
    <n v="1"/>
    <n v="0"/>
    <n v="46"/>
    <n v="2174.2179264894371"/>
    <n v="-121.05816828695924"/>
    <n v="5.8961884384946518E-2"/>
    <n v="2217.8750668479393"/>
    <n v="-164.71530864546139"/>
    <n v="8.0225276180976829E-2"/>
    <n v="2007.4539324684661"/>
    <n v="45.705825734011796"/>
    <n v="2.226121252932934E-2"/>
    <n v="1929.9079006617544"/>
    <n v="123.25185754072345"/>
    <n v="6.0030329860268301E-2"/>
  </r>
  <r>
    <x v="360"/>
    <x v="2"/>
    <x v="46"/>
    <n v="1530.1872526575012"/>
    <x v="0"/>
    <n v="1870.228864359168"/>
    <n v="1495.6688683909574"/>
    <n v="7.3103287893756272"/>
    <n v="7.3331453942556033"/>
    <n v="226.69440780111125"/>
    <n v="224.47191371967671"/>
    <n v="225.57215825754142"/>
    <n v="5.4186401000290356"/>
    <n v="5.423602889371165"/>
    <n v="113.34720390055563"/>
    <n v="113.07478218975706"/>
    <n v="113.01052903748467"/>
    <n v="4.7274809916944767"/>
    <n v="4.7304557088112196"/>
    <n v="2115.6460720640789"/>
    <n v="7.6571155162585782"/>
    <n v="2017"/>
    <x v="46"/>
    <s v="2017-361"/>
    <n v="17.45644988109914"/>
    <x v="0"/>
    <n v="0"/>
    <n v="0"/>
    <n v="1"/>
    <n v="0"/>
    <n v="0"/>
    <n v="0"/>
    <n v="2834.5630416333879"/>
    <n v="-718.916969569309"/>
    <n v="0.33980965864858248"/>
    <n v="2709.4826791680143"/>
    <n v="-593.83660710393542"/>
    <n v="0.28068806732147455"/>
    <n v="2455.5733786398059"/>
    <n v="-339.92730657572702"/>
    <n v="0.16067304974318561"/>
    <n v="575.35968530553464"/>
    <n v="1540.2863867585443"/>
    <n v="0.72804539809241398"/>
    <n v="595.73533278568107"/>
    <n v="1519.9107392783978"/>
    <n v="0.71841446419038024"/>
    <n v="487.36242614131999"/>
    <n v="1628.283645922759"/>
    <n v="0.76963896155568379"/>
    <n v="5.9572357190557561"/>
    <n v="2109.688836345023"/>
    <n v="0.99718420023192067"/>
    <n v="8.2827568530628728"/>
    <n v="2107.363315211016"/>
    <n v="0.9960849988273407"/>
    <n v="8.0880136849329425"/>
    <n v="2107.5580583791461"/>
    <n v="0.99617704785704453"/>
    <n v="8.0712446308580486"/>
    <n v="2107.5748274332209"/>
    <n v="0.99618497406658213"/>
    <n v="8.0237904898677002"/>
    <n v="2107.6222815742112"/>
    <n v="0.99620740416092401"/>
    <n v="8.2081709903831896"/>
    <n v="2107.4379010736957"/>
    <n v="0.99612025324142472"/>
    <n v="7.526670377882537"/>
    <n v="5.6602773002566371"/>
    <n v="5.0555314937006344"/>
    <x v="10"/>
    <n v="0"/>
    <n v="0"/>
    <n v="0"/>
    <n v="0"/>
    <n v="0"/>
    <n v="0"/>
    <n v="0"/>
    <n v="0"/>
    <n v="0"/>
    <n v="0"/>
    <n v="1"/>
    <n v="0"/>
    <n v="47"/>
    <n v="2185.3070693214045"/>
    <n v="-69.660997257325562"/>
    <n v="3.2926583598816457E-2"/>
    <n v="2228.2061278983615"/>
    <n v="-112.56005583428259"/>
    <n v="5.3203632365817266E-2"/>
    <n v="2016.8937448912347"/>
    <n v="98.752327172844161"/>
    <n v="4.6677149111476308E-2"/>
    <n v="1942.9207792325569"/>
    <n v="172.72529283152198"/>
    <n v="8.1641865864173935E-2"/>
  </r>
  <r>
    <x v="361"/>
    <x v="2"/>
    <x v="47"/>
    <n v="1545.4891251840759"/>
    <x v="0"/>
    <n v="1888.9311530027594"/>
    <n v="1510.6149454288927"/>
    <n v="7.3202720955341603"/>
    <n v="7.3430957251087712"/>
    <n v="228.96135187912236"/>
    <n v="226.71663279939952"/>
    <n v="227.82787984011679"/>
    <n v="5.4285904308822035"/>
    <n v="5.4335532202243328"/>
    <n v="114.48067593956118"/>
    <n v="114.05890781461994"/>
    <n v="114.14063432785952"/>
    <n v="4.7374313225476445"/>
    <n v="4.7404060396643874"/>
    <n v="1780.4904293486975"/>
    <n v="7.4846441274428956"/>
    <n v="2017"/>
    <x v="47"/>
    <s v="2017-362"/>
    <n v="17.48629384896401"/>
    <x v="0"/>
    <n v="0"/>
    <n v="0"/>
    <n v="1"/>
    <n v="0"/>
    <n v="0"/>
    <n v="0"/>
    <n v="2849.611346595158"/>
    <n v="-1069.1209172464605"/>
    <n v="0.60046428760504178"/>
    <n v="2719.4346879197192"/>
    <n v="-938.94425857102169"/>
    <n v="0.52735147748841704"/>
    <n v="2462.1218106089555"/>
    <n v="-681.63138126025797"/>
    <n v="0.38283349914416465"/>
    <n v="578.73498221513159"/>
    <n v="1201.7554471335659"/>
    <n v="0.67495754390163587"/>
    <n v="599.72877083026731"/>
    <n v="1180.7616585184301"/>
    <n v="0.66316652931987519"/>
    <n v="492.29558841459777"/>
    <n v="1288.1948409340998"/>
    <n v="0.72350562502339366"/>
    <n v="5.9583370663457575"/>
    <n v="1774.5320922823516"/>
    <n v="0.99665354164890096"/>
    <n v="8.2834667190666504"/>
    <n v="1772.2069626296309"/>
    <n v="0.99534764883735061"/>
    <n v="8.0911641332642752"/>
    <n v="1772.3992652154332"/>
    <n v="0.99545565424003768"/>
    <n v="8.0730557141342665"/>
    <n v="1772.4173736345633"/>
    <n v="0.99546582470702338"/>
    <n v="8.02491707244282"/>
    <n v="1772.4655122762547"/>
    <n v="0.99549286143853166"/>
    <n v="8.2110430507623988"/>
    <n v="1772.2793862979352"/>
    <n v="0.9953883250842489"/>
    <n v="7.5346870448846195"/>
    <n v="5.6680620251997453"/>
    <n v="5.0627089405018184"/>
    <x v="10"/>
    <n v="0"/>
    <n v="0"/>
    <n v="0"/>
    <n v="0"/>
    <n v="0"/>
    <n v="0"/>
    <n v="0"/>
    <n v="0"/>
    <n v="0"/>
    <n v="0"/>
    <n v="1"/>
    <n v="0"/>
    <n v="48"/>
    <n v="2196.4645469455377"/>
    <n v="-415.97411759684019"/>
    <n v="0.23362895455102409"/>
    <n v="2238.5969101270352"/>
    <n v="-458.10648077833775"/>
    <n v="0.25729230173167111"/>
    <n v="2026.3911470151484"/>
    <n v="-245.90071766645087"/>
    <n v="0.13810841867675819"/>
    <n v="1956.0399470401496"/>
    <n v="-175.54951769145214"/>
    <n v="9.8596159124353211E-2"/>
  </r>
  <r>
    <x v="362"/>
    <x v="2"/>
    <x v="48"/>
    <n v="1560.9440164359169"/>
    <x v="0"/>
    <n v="1907.8204645327874"/>
    <n v="1525.7136667309996"/>
    <n v="7.330217557758135"/>
    <n v="7.3530460559619391"/>
    <n v="231.2509653979136"/>
    <n v="228.98379909865656"/>
    <n v="230.10615863851797"/>
    <n v="5.4385407617353723"/>
    <n v="5.4435035510775007"/>
    <n v="115.6254826989568"/>
    <n v="115.15551023365575"/>
    <n v="115.28204067113811"/>
    <n v="4.7473816534008124"/>
    <n v="4.7503563705175553"/>
    <n v="1851.5598146461514"/>
    <n v="7.523783705878909"/>
    <n v="2017"/>
    <x v="48"/>
    <s v="2017-363"/>
    <n v="17.516139972894319"/>
    <x v="0"/>
    <n v="0"/>
    <n v="0"/>
    <n v="1"/>
    <n v="0"/>
    <n v="0"/>
    <n v="0"/>
    <n v="2864.8101346065464"/>
    <n v="-1013.250319960395"/>
    <n v="0.54724147280871704"/>
    <n v="2729.4862167589413"/>
    <n v="-877.9264021127899"/>
    <n v="0.47415503143254867"/>
    <n v="2468.7357268977962"/>
    <n v="-617.17591225164483"/>
    <n v="0.33332755840220712"/>
    <n v="582.14403209382476"/>
    <n v="1269.4157825523266"/>
    <n v="0.68559264060012159"/>
    <n v="603.76214325529952"/>
    <n v="1247.797671390852"/>
    <n v="0.67391701932638703"/>
    <n v="497.2780823106084"/>
    <n v="1354.281732335543"/>
    <n v="0.73142748164166527"/>
    <n v="5.9594384136357581"/>
    <n v="1845.6003762325156"/>
    <n v="0.99678139568244262"/>
    <n v="8.2841765850704263"/>
    <n v="1843.2756380610811"/>
    <n v="0.99552583906847558"/>
    <n v="8.0943145815956079"/>
    <n v="1843.4655000645557"/>
    <n v="0.99562838072117987"/>
    <n v="8.0748667974104844"/>
    <n v="1843.4849478487408"/>
    <n v="0.99563888418103641"/>
    <n v="8.0260432913393203"/>
    <n v="1843.533771354812"/>
    <n v="0.99566525303268516"/>
    <n v="8.2139153186324521"/>
    <n v="1843.345899327519"/>
    <n v="0.99556378613660823"/>
    <n v="7.5427208533797732"/>
    <n v="5.675863561493232"/>
    <n v="5.069906245600504"/>
    <x v="11"/>
    <n v="0"/>
    <n v="0"/>
    <n v="0"/>
    <n v="0"/>
    <n v="0"/>
    <n v="0"/>
    <n v="0"/>
    <n v="0"/>
    <n v="0"/>
    <n v="0"/>
    <n v="0"/>
    <n v="1"/>
    <n v="49"/>
    <n v="2216.0245393979803"/>
    <n v="-364.46472475182895"/>
    <n v="0.19684199336626951"/>
    <n v="2261.5149931725082"/>
    <n v="-409.9551785263568"/>
    <n v="0.22141071289382172"/>
    <n v="2051.1309817150232"/>
    <n v="-199.57116706887177"/>
    <n v="0.10778542798900154"/>
    <n v="1969.2661431238032"/>
    <n v="-117.70632847765182"/>
    <n v="6.3571442600220018E-2"/>
  </r>
  <r>
    <x v="363"/>
    <x v="2"/>
    <x v="49"/>
    <n v="1576.5534566002761"/>
    <x v="0"/>
    <n v="1926.8986691781151"/>
    <n v="1540.9656036917827"/>
    <n v="7.3401645142999348"/>
    <n v="7.3629963868151078"/>
    <n v="233.56347505189274"/>
    <n v="231.27363707527465"/>
    <n v="232.40722022490317"/>
    <n v="5.4484910925885401"/>
    <n v="5.4534538819306695"/>
    <n v="116.78173752594637"/>
    <n v="116.29386933825917"/>
    <n v="116.43486107784949"/>
    <n v="4.7573319842539812"/>
    <n v="4.7603067013707241"/>
    <n v="1982.831918007246"/>
    <n v="7.5922813634584774"/>
    <n v="2017"/>
    <x v="49"/>
    <s v="2017-364"/>
    <n v="17.545987591142456"/>
    <x v="0"/>
    <n v="0"/>
    <n v="0"/>
    <n v="1"/>
    <n v="0"/>
    <n v="0"/>
    <n v="0"/>
    <n v="2880.1609104980489"/>
    <n v="-897.32899249080288"/>
    <n v="0.45254919710623887"/>
    <n v="2739.6382608865556"/>
    <n v="-756.80634287930957"/>
    <n v="0.38167952412219741"/>
    <n v="2475.4157823495257"/>
    <n v="-492.58386434227964"/>
    <n v="0.24842441755594108"/>
    <n v="585.58717247130483"/>
    <n v="1397.2447455359411"/>
    <n v="0.70467130009697321"/>
    <n v="607.83584940458195"/>
    <n v="1374.9960686026641"/>
    <n v="0.69345064305023929"/>
    <n v="502.31040114557908"/>
    <n v="1480.5215168616669"/>
    <n v="0.74667020609068913"/>
    <n v="5.9605397609257587"/>
    <n v="1976.8713782463203"/>
    <n v="0.99699392585584556"/>
    <n v="8.2848864510742022"/>
    <n v="1974.5470315561718"/>
    <n v="0.99582168999004184"/>
    <n v="8.0974650299269406"/>
    <n v="1974.7344529773191"/>
    <n v="0.99591621208212899"/>
    <n v="8.0766778806867023"/>
    <n v="1974.7552401265593"/>
    <n v="0.99592669564810932"/>
    <n v="8.0271692581787928"/>
    <n v="1974.8047487490671"/>
    <n v="0.99595166429121929"/>
    <n v="8.2167877303094876"/>
    <n v="1974.6151302769365"/>
    <n v="0.99585603416220603"/>
    <n v="7.5507711832571687"/>
    <n v="5.6836818143261194"/>
    <n v="5.0771233209375666"/>
    <x v="11"/>
    <n v="0"/>
    <n v="0"/>
    <n v="0"/>
    <n v="0"/>
    <n v="0"/>
    <n v="0"/>
    <n v="0"/>
    <n v="0"/>
    <n v="0"/>
    <n v="0"/>
    <n v="0"/>
    <n v="1"/>
    <n v="50"/>
    <n v="2227.3611937269006"/>
    <n v="-244.52927571965461"/>
    <n v="0.12332324969098112"/>
    <n v="2272.0844496621016"/>
    <n v="-289.2525316548556"/>
    <n v="0.14587849279002707"/>
    <n v="2060.8162758016779"/>
    <n v="-77.984357794431844"/>
    <n v="3.9329787404676457E-2"/>
    <n v="1982.6001521775611"/>
    <n v="0.23176582968494586"/>
    <n v="1.1688627138798101E-4"/>
  </r>
  <r>
    <x v="364"/>
    <x v="2"/>
    <x v="50"/>
    <n v="1592.3189911662789"/>
    <x v="0"/>
    <n v="1946.1676558698964"/>
    <n v="1556.3716199341313"/>
    <n v="7.3501125065147814"/>
    <n v="7.3729467176682757"/>
    <n v="235.89910980241172"/>
    <n v="233.58637343884317"/>
    <n v="234.73129242715223"/>
    <n v="5.458441423441708"/>
    <n v="5.4634042127838374"/>
    <n v="117.94955490120586"/>
    <n v="117.45284923232185"/>
    <n v="117.59920968862801"/>
    <n v="4.7672823151071491"/>
    <n v="4.770257032223892"/>
    <n v="1853.7118999345546"/>
    <n v="7.5249453402723789"/>
    <n v="2017"/>
    <x v="50"/>
    <s v="2017-365"/>
    <n v="17.575836245063638"/>
    <x v="0"/>
    <n v="0"/>
    <n v="0"/>
    <n v="1"/>
    <n v="0"/>
    <n v="0"/>
    <n v="0"/>
    <n v="2895.6651941484661"/>
    <n v="-1041.9532942139115"/>
    <n v="0.56209020088326433"/>
    <n v="2749.8918254554465"/>
    <n v="-896.17992552089186"/>
    <n v="0.48345156847325171"/>
    <n v="2482.1626383557727"/>
    <n v="-628.45073842121815"/>
    <n v="0.33902287536882386"/>
    <n v="589.06474425255965"/>
    <n v="1264.6471556819949"/>
    <n v="0.68222422034764052"/>
    <n v="611.9502926153574"/>
    <n v="1241.7616073191971"/>
    <n v="0.66987842466946323"/>
    <n v="507.39304316889957"/>
    <n v="1346.318856765655"/>
    <n v="0.72628268546648855"/>
    <n v="5.9616411082157592"/>
    <n v="1847.7502588263387"/>
    <n v="0.99678394409162163"/>
    <n v="8.2855963170779781"/>
    <n v="1845.4263036174766"/>
    <n v="0.99553026750415174"/>
    <n v="8.1006154782582733"/>
    <n v="1845.6112844562963"/>
    <n v="0.99563005692602813"/>
    <n v="8.0784889639629203"/>
    <n v="1845.6334109705917"/>
    <n v="0.99564199325458935"/>
    <n v="8.028295050324056"/>
    <n v="1845.6836048842306"/>
    <n v="0.99566907077059419"/>
    <n v="8.2196602416554292"/>
    <n v="1845.4922396928991"/>
    <n v="0.99556583725769598"/>
    <n v="7.5588375751969474"/>
    <n v="5.6915166888911379"/>
    <n v="5.0843600780661315"/>
    <x v="11"/>
    <n v="0"/>
    <n v="0"/>
    <n v="0"/>
    <n v="0"/>
    <n v="0"/>
    <n v="0"/>
    <n v="0"/>
    <n v="0"/>
    <n v="0"/>
    <n v="0"/>
    <n v="0"/>
    <n v="1"/>
    <n v="51"/>
    <n v="2238.7665592138724"/>
    <n v="-385.05465927931778"/>
    <n v="0.20772087576980661"/>
    <n v="2282.7149315088041"/>
    <n v="-429.00303157424946"/>
    <n v="0.23142918356913791"/>
    <n v="2070.5606123573384"/>
    <n v="-216.84871242278382"/>
    <n v="0.11698080614924017"/>
    <n v="1996.0427929115654"/>
    <n v="-142.33089297701076"/>
    <n v="7.6781560814296851E-2"/>
  </r>
  <r>
    <x v="365"/>
    <x v="2"/>
    <x v="51"/>
    <n v="1608.2421810779413"/>
    <x v="0"/>
    <n v="1965.6293324285948"/>
    <n v="1571.9327882772743"/>
    <n v="7.3600612165263"/>
    <n v="7.3828970485214436"/>
    <n v="238.25810090043578"/>
    <n v="235.92223716963946"/>
    <n v="237.07860535142373"/>
    <n v="5.4683917542948759"/>
    <n v="5.4733545436370052"/>
    <n v="119.12905045021789"/>
    <n v="118.62619008484907"/>
    <n v="118.77520178551427"/>
    <n v="4.7772326459603169"/>
    <n v="4.7802073630770598"/>
    <n v="1922.5370759016494"/>
    <n v="7.561400986448275"/>
    <n v="2017"/>
    <x v="51"/>
    <s v="2017-366"/>
    <n v="17.605685616781493"/>
    <x v="0"/>
    <n v="0"/>
    <n v="0"/>
    <n v="1"/>
    <n v="0"/>
    <n v="0"/>
    <n v="0"/>
    <n v="2911.3245206353868"/>
    <n v="-988.7874447337374"/>
    <n v="0.51431384971861027"/>
    <n v="2760.2479256700253"/>
    <n v="-837.71084976837597"/>
    <n v="0.43573196078702331"/>
    <n v="2488.9769629220818"/>
    <n v="-566.43988702043248"/>
    <n v="0.29463145034785776"/>
    <n v="592.57709175162688"/>
    <n v="1329.9599841500226"/>
    <n v="0.69177338675057054"/>
    <n v="616.1058802582404"/>
    <n v="1306.431195643409"/>
    <n v="0.67953498115541244"/>
    <n v="512.52651161245308"/>
    <n v="1410.0105642891963"/>
    <n v="0.73341137706169668"/>
    <n v="5.9627424555057598"/>
    <n v="1916.5743334461436"/>
    <n v="0.99689850326932739"/>
    <n v="8.2863061830817557"/>
    <n v="1914.2507697185677"/>
    <n v="0.99568991085428327"/>
    <n v="8.1037659265896043"/>
    <n v="1914.4333099750597"/>
    <n v="0.99578485844139619"/>
    <n v="8.0803000472391382"/>
    <n v="1914.4567758544101"/>
    <n v="0.99579706412504443"/>
    <n v="8.0294207213935405"/>
    <n v="1914.5076551802558"/>
    <n v="0.99582352880366287"/>
    <n v="8.2225328220791596"/>
    <n v="1914.3145430795703"/>
    <n v="0.99572308231391438"/>
    <n v="7.5669196815931272"/>
    <n v="5.6993680903815624"/>
    <n v="5.091616428163749"/>
    <x v="11"/>
    <n v="0"/>
    <n v="0"/>
    <n v="0"/>
    <n v="0"/>
    <n v="0"/>
    <n v="0"/>
    <n v="0"/>
    <n v="0"/>
    <n v="0"/>
    <n v="0"/>
    <n v="0"/>
    <n v="1"/>
    <n v="52"/>
    <n v="2250.240864071166"/>
    <n v="-327.70378816951666"/>
    <n v="0.1704538197349599"/>
    <n v="2293.4067661547265"/>
    <n v="-370.86969025307712"/>
    <n v="0.19290639171634347"/>
    <n v="2080.3643357763808"/>
    <n v="-157.82725987473145"/>
    <n v="8.2093220387290666E-2"/>
    <n v="2009.5949099323745"/>
    <n v="-87.057834030725189"/>
    <n v="4.5282785503575264E-2"/>
  </r>
  <r>
    <x v="366"/>
    <x v="2"/>
    <x v="52"/>
    <n v="1624.3246028887206"/>
    <x v="0"/>
    <n v="1985.2856257528808"/>
    <n v="1587.650332660708"/>
    <n v="7.3700104240223272"/>
    <n v="7.3928473793746114"/>
    <n v="240.64068190944013"/>
    <n v="238.28145953953981"/>
    <n v="239.44939140493796"/>
    <n v="5.4783420851480447"/>
    <n v="5.4833048744901731"/>
    <n v="120.32034095472007"/>
    <n v="119.81209569375875"/>
    <n v="119.9629538033694"/>
    <n v="4.7871829768134848"/>
    <n v="4.7901576939302277"/>
    <n v="1883.1098887833161"/>
    <n v="7.5406798853098218"/>
    <n v="2017"/>
    <x v="52"/>
    <s v="2017-367"/>
    <n v="17.635535485983858"/>
    <x v="0"/>
    <n v="0"/>
    <n v="0"/>
    <n v="1"/>
    <n v="0"/>
    <n v="0"/>
    <n v="0"/>
    <n v="2927.1404403871775"/>
    <n v="-1044.0305516038613"/>
    <n v="0.55441828319345354"/>
    <n v="2770.7075868867505"/>
    <n v="-887.59769810343437"/>
    <n v="0.47134673520137177"/>
    <n v="2495.8594307340541"/>
    <n v="-612.74954195073792"/>
    <n v="0.32539234465315114"/>
    <n v="596.12456272568488"/>
    <n v="1286.9853260576313"/>
    <n v="0.68343612538148635"/>
    <n v="620.30302377755231"/>
    <n v="1262.8068650057639"/>
    <n v="0.67059648113348702"/>
    <n v="517.71131474044216"/>
    <n v="1365.3985740428739"/>
    <n v="0.72507641862847561"/>
    <n v="5.9638438027957603"/>
    <n v="1877.1460449805204"/>
    <n v="0.9968329815278868"/>
    <n v="8.2870160490855316"/>
    <n v="1874.8228727342307"/>
    <n v="0.99559929237351108"/>
    <n v="8.1069163749209352"/>
    <n v="1875.0029724083952"/>
    <n v="0.99569493186605329"/>
    <n v="8.0821111305153561"/>
    <n v="1875.0277776528008"/>
    <n v="0.99570810435511159"/>
    <n v="8.0305463085488356"/>
    <n v="1875.0793424747674"/>
    <n v="0.9957354871553793"/>
    <n v="8.2254054503787515"/>
    <n v="1874.8844833329374"/>
    <n v="0.99563200984744804"/>
    <n v="7.575017232468956"/>
    <n v="5.7072359239943564"/>
    <n v="5.0988922820445328"/>
    <x v="11"/>
    <n v="0"/>
    <n v="0"/>
    <n v="0"/>
    <n v="0"/>
    <n v="0"/>
    <n v="0"/>
    <n v="0"/>
    <n v="0"/>
    <n v="0"/>
    <n v="0"/>
    <n v="0"/>
    <n v="1"/>
    <n v="53"/>
    <n v="2261.7843874086907"/>
    <n v="-378.67449862537455"/>
    <n v="0.20108996340624469"/>
    <n v="2304.1602825803825"/>
    <n v="-421.05039379706636"/>
    <n v="0.22359310856208636"/>
    <n v="2090.2277921247314"/>
    <n v="-207.11790334141529"/>
    <n v="0.10998715718881115"/>
    <n v="2023.2573680833004"/>
    <n v="-140.1474792999843"/>
    <n v="7.4423420605864946E-2"/>
  </r>
  <r>
    <x v="367"/>
    <x v="2"/>
    <x v="53"/>
    <n v="1640.567848917608"/>
    <x v="1"/>
    <n v="2005.1384820104099"/>
    <n v="1603.5255875377779"/>
    <n v="7.3799599763104009"/>
    <n v="7.4027977102277802"/>
    <n v="243.04708872853453"/>
    <n v="240.66427413403716"/>
    <n v="241.84388531898733"/>
    <n v="5.4882924160012125"/>
    <n v="5.493255205343341"/>
    <n v="121.52354436426727"/>
    <n v="121.01010976311471"/>
    <n v="121.16258334140309"/>
    <n v="4.7971333076666527"/>
    <n v="4.8001080247833965"/>
    <n v="2225.9502585360751"/>
    <n v="7.7079391859146966"/>
    <n v="2018"/>
    <x v="1"/>
    <s v="2018-368"/>
    <n v="17.665385699978266"/>
    <x v="0"/>
    <n v="0"/>
    <n v="0"/>
    <n v="1"/>
    <n v="0"/>
    <n v="0"/>
    <n v="0"/>
    <n v="2943.1145193364864"/>
    <n v="-717.16426080041128"/>
    <n v="0.32218341719462484"/>
    <n v="2781.2718447156431"/>
    <n v="-555.32158617956793"/>
    <n v="0.24947618845031261"/>
    <n v="2502.8107232241459"/>
    <n v="-276.86046468807081"/>
    <n v="0.12437854962228656"/>
    <n v="599.70750840948358"/>
    <n v="1626.2427501265915"/>
    <n v="0.73058359857336208"/>
    <n v="624.54213873205731"/>
    <n v="1601.4081198040178"/>
    <n v="0.71942673187010231"/>
    <n v="522.94796589971122"/>
    <n v="1703.002292636364"/>
    <n v="0.76506754187596515"/>
    <n v="5.9649451500857609"/>
    <n v="2219.9853133859892"/>
    <n v="0.99732027024089531"/>
    <n v="8.2877259150893074"/>
    <n v="2217.662532620986"/>
    <n v="0.99627676949055466"/>
    <n v="8.1100668232522679"/>
    <n v="2217.8401917128231"/>
    <n v="0.9963565821867979"/>
    <n v="8.0839222137915741"/>
    <n v="2217.8663363222836"/>
    <n v="0.99636832755683047"/>
    <n v="8.0316718375456482"/>
    <n v="2217.9185866985295"/>
    <n v="0.99639180084696599"/>
    <n v="8.2282781118597033"/>
    <n v="2217.7219804242154"/>
    <n v="0.99630347619839843"/>
    <n v="7.5831300118060545"/>
    <n v="5.7151200949363945"/>
    <n v="5.1061875501712537"/>
    <x v="0"/>
    <n v="1"/>
    <n v="0"/>
    <n v="0"/>
    <n v="0"/>
    <n v="0"/>
    <n v="0"/>
    <n v="0"/>
    <n v="0"/>
    <n v="0"/>
    <n v="0"/>
    <n v="0"/>
    <n v="0"/>
    <n v="54"/>
    <n v="2288.3212155033498"/>
    <n v="-62.370956967274651"/>
    <n v="2.8019923952969962E-2"/>
    <n v="2250.3738056476413"/>
    <n v="-24.423547111566222"/>
    <n v="1.0972189076510938E-2"/>
    <n v="2033.6684370733265"/>
    <n v="192.28182146274867"/>
    <n v="8.6381903964559067E-2"/>
    <n v="2037.0310485046475"/>
    <n v="188.91921003142761"/>
    <n v="8.4871263096270966E-2"/>
  </r>
  <r>
    <x v="368"/>
    <x v="2"/>
    <x v="54"/>
    <n v="1656.9735274067843"/>
    <x v="1"/>
    <n v="2025.1898668305141"/>
    <n v="1619.5599694984799"/>
    <n v="7.3899097675636423"/>
    <n v="7.4127480410809481"/>
    <n v="245.47755961581987"/>
    <n v="243.07091687492851"/>
    <n v="244.26232417217722"/>
    <n v="5.4982427468543804"/>
    <n v="5.5032055361965098"/>
    <n v="122.73877980790994"/>
    <n v="122.22017879447137"/>
    <n v="122.37420917481714"/>
    <n v="4.8070836385198215"/>
    <n v="4.8100583556365644"/>
    <n v="2170.3160753932443"/>
    <n v="7.6826280927908206"/>
    <n v="2018"/>
    <x v="2"/>
    <s v="2018-369"/>
    <n v="17.695236152937845"/>
    <x v="0"/>
    <n v="0"/>
    <n v="0"/>
    <n v="1"/>
    <n v="0"/>
    <n v="0"/>
    <n v="0"/>
    <n v="2959.2483390752882"/>
    <n v="-788.93226368204387"/>
    <n v="0.36351030738188467"/>
    <n v="2791.9417451228246"/>
    <n v="-621.6256697295803"/>
    <n v="0.28642172298196084"/>
    <n v="2509.8315286391389"/>
    <n v="-339.51545324589461"/>
    <n v="0.15643594824517762"/>
    <n v="603.32628355012025"/>
    <n v="1566.9897918431241"/>
    <n v="0.72200994574451449"/>
    <n v="628.82364483610741"/>
    <n v="1541.4924305571369"/>
    <n v="0.71026172087760564"/>
    <n v="528.23698357057299"/>
    <n v="1642.0790918226712"/>
    <n v="0.75660827030695943"/>
    <n v="5.9660464973757623"/>
    <n v="2164.3500288958685"/>
    <n v="0.99725107021736692"/>
    <n v="8.2884357810930851"/>
    <n v="2162.0276396121512"/>
    <n v="0.99618100060398285"/>
    <n v="8.1132172715836006"/>
    <n v="2162.2028581216609"/>
    <n v="0.99626173470142443"/>
    <n v="8.0857332970677938"/>
    <n v="2162.2303420961766"/>
    <n v="0.99627439828293096"/>
    <n v="8.0327973262345367"/>
    <n v="2162.2832780670096"/>
    <n v="0.99629878918683346"/>
    <n v="8.2311507963376798"/>
    <n v="2162.0849245969066"/>
    <n v="0.99620739536989045"/>
    <n v="7.5912578411067066"/>
    <n v="5.7230205084321621"/>
    <n v="5.1135021426673752"/>
    <x v="0"/>
    <n v="1"/>
    <n v="0"/>
    <n v="0"/>
    <n v="0"/>
    <n v="0"/>
    <n v="0"/>
    <n v="0"/>
    <n v="0"/>
    <n v="0"/>
    <n v="0"/>
    <n v="0"/>
    <n v="0"/>
    <n v="55"/>
    <n v="2300.0808403638689"/>
    <n v="-129.76476497062458"/>
    <n v="5.9790721933030984E-2"/>
    <n v="2260.948119473931"/>
    <n v="-90.632044080686683"/>
    <n v="4.175983632442333E-2"/>
    <n v="2043.3363493658403"/>
    <n v="126.97972602740401"/>
    <n v="5.8507480761481379E-2"/>
    <n v="2050.9168458964527"/>
    <n v="119.39922949679158"/>
    <n v="5.501467313932943E-2"/>
  </r>
  <r>
    <x v="369"/>
    <x v="2"/>
    <x v="55"/>
    <n v="1673.543262680852"/>
    <x v="1"/>
    <n v="2045.4417654988192"/>
    <n v="1635.7549574531915"/>
    <n v="7.3998597244364932"/>
    <n v="7.422698371934116"/>
    <n v="247.93233521197808"/>
    <n v="245.50162604345331"/>
    <n v="246.70494741389899"/>
    <n v="5.5081930777075483"/>
    <n v="5.5131558670496776"/>
    <n v="123.96616760598904"/>
    <n v="123.44237096253373"/>
    <n v="123.5979512665653"/>
    <n v="4.8170339693729893"/>
    <n v="4.8200086864897322"/>
    <n v="2281.2257006654786"/>
    <n v="7.7324681655109933"/>
    <n v="2018"/>
    <x v="3"/>
    <s v="2018-370"/>
    <n v="17.725086771517031"/>
    <x v="0"/>
    <n v="0"/>
    <n v="0"/>
    <n v="1"/>
    <n v="0"/>
    <n v="0"/>
    <n v="0"/>
    <n v="2975.5434970114775"/>
    <n v="-694.31779634599889"/>
    <n v="0.30436172805849621"/>
    <n v="2802.7183445340779"/>
    <n v="-521.49264386859932"/>
    <n v="0.22860195013429385"/>
    <n v="2516.922542108282"/>
    <n v="-235.69684144280336"/>
    <n v="0.10332026391516014"/>
    <n v="606.98124644216318"/>
    <n v="1674.2444542233154"/>
    <n v="0.73392319476977019"/>
    <n v="633.14796600119803"/>
    <n v="1648.0777346642806"/>
    <n v="0.72245272976869568"/>
    <n v="533.57889141814326"/>
    <n v="1747.6468092473353"/>
    <n v="0.76609991231359187"/>
    <n v="5.9671478446657629"/>
    <n v="2275.2585528208128"/>
    <n v="0.99738423609600535"/>
    <n v="8.289145647096861"/>
    <n v="2272.9365550183816"/>
    <n v="0.9963663632034836"/>
    <n v="8.1163677199149333"/>
    <n v="2273.1093329455634"/>
    <n v="0.99644210227968788"/>
    <n v="8.0875443803440117"/>
    <n v="2273.1381562851348"/>
    <n v="0.99645473730285239"/>
    <n v="8.0339227869872083"/>
    <n v="2273.1917778784914"/>
    <n v="0.99647824290922049"/>
    <n v="8.2340234967542028"/>
    <n v="2272.9916771687244"/>
    <n v="0.99639052659526317"/>
    <n v="7.599400567979969"/>
    <n v="5.7309370697321231"/>
    <n v="5.1208359693290522"/>
    <x v="0"/>
    <n v="1"/>
    <n v="0"/>
    <n v="0"/>
    <n v="0"/>
    <n v="0"/>
    <n v="0"/>
    <n v="0"/>
    <n v="0"/>
    <n v="0"/>
    <n v="0"/>
    <n v="0"/>
    <n v="0"/>
    <n v="56"/>
    <n v="2311.9111610173077"/>
    <n v="-30.685460351829079"/>
    <n v="1.3451303982274759E-2"/>
    <n v="2271.5833622319333"/>
    <n v="9.6423384335453193"/>
    <n v="4.2268235145397747E-3"/>
    <n v="2053.0631188089346"/>
    <n v="228.16258185654397"/>
    <n v="0.10001753960162049"/>
    <n v="2064.9156666220342"/>
    <n v="216.31003404344438"/>
    <n v="9.4821846860809286E-2"/>
  </r>
  <r>
    <x v="370"/>
    <x v="2"/>
    <x v="56"/>
    <n v="1690.2786953076602"/>
    <x v="1"/>
    <n v="2065.8961831538072"/>
    <n v="1652.112078809532"/>
    <n v="7.4098097960952991"/>
    <n v="7.4326487027872838"/>
    <n v="250.41165856409785"/>
    <n v="247.9566423037756"/>
    <n v="249.17199688803797"/>
    <n v="5.5181434085607171"/>
    <n v="5.5231061979028455"/>
    <n v="125.20582928204891"/>
    <n v="124.67679178619434"/>
    <n v="124.83393077923094"/>
    <n v="4.8269843002261572"/>
    <n v="4.8299590173429001"/>
    <n v="2252.2863940143216"/>
    <n v="7.7197011543595124"/>
    <n v="2018"/>
    <x v="4"/>
    <s v="2018-371"/>
    <n v="17.754937504882175"/>
    <x v="0"/>
    <n v="0"/>
    <n v="0"/>
    <n v="1"/>
    <n v="0"/>
    <n v="0"/>
    <n v="0"/>
    <n v="2992.0016065270293"/>
    <n v="-739.71521251270769"/>
    <n v="0.32842857572579381"/>
    <n v="2813.6027099394432"/>
    <n v="-561.31631592512167"/>
    <n v="0.24922066634903822"/>
    <n v="2524.0844657121161"/>
    <n v="-271.79807169779451"/>
    <n v="0.12067651450549331"/>
    <n v="610.67275896312651"/>
    <n v="1641.6136350511952"/>
    <n v="0.72886540513406695"/>
    <n v="637.51553037793951"/>
    <n v="1614.770863636382"/>
    <n v="0.71694739529031415"/>
    <n v="538.97421834418924"/>
    <n v="1713.3121756701323"/>
    <n v="0.76069907460411446"/>
    <n v="5.9682491919557634"/>
    <n v="2246.3181448223659"/>
    <n v="0.99735013752788415"/>
    <n v="8.2898555131006368"/>
    <n v="2243.996538501221"/>
    <n v="0.99631935994679377"/>
    <n v="8.119518168246266"/>
    <n v="2244.1668758460751"/>
    <n v="0.99639498858145881"/>
    <n v="8.0893554636202296"/>
    <n v="2244.1970385507011"/>
    <n v="0.9964083806193037"/>
    <n v="8.0350482283781322"/>
    <n v="2244.2513457859436"/>
    <n v="0.99643249266623823"/>
    <n v="8.236896208217253"/>
    <n v="2244.0494978061042"/>
    <n v="0.99634287352172102"/>
    <n v="7.6075580582169549"/>
    <n v="5.7388696841213678"/>
    <n v="5.1281889396370639"/>
    <x v="0"/>
    <n v="1"/>
    <n v="0"/>
    <n v="0"/>
    <n v="0"/>
    <n v="0"/>
    <n v="0"/>
    <n v="0"/>
    <n v="0"/>
    <n v="0"/>
    <n v="0"/>
    <n v="0"/>
    <n v="0"/>
    <n v="57"/>
    <n v="2323.8125534547785"/>
    <n v="-71.526159440456922"/>
    <n v="3.1757133387008377E-2"/>
    <n v="2282.2798597859219"/>
    <n v="-29.993465771600313"/>
    <n v="1.3316896932517541E-2"/>
    <n v="2062.8490870853502"/>
    <n v="189.43730692897134"/>
    <n v="8.4108889274658899E-2"/>
    <n v="2079.0284273995271"/>
    <n v="173.25796661479444"/>
    <n v="7.6925371069702764E-2"/>
  </r>
  <r>
    <x v="371"/>
    <x v="2"/>
    <x v="57"/>
    <n v="1707.1814822607369"/>
    <x v="1"/>
    <n v="2086.5551449853451"/>
    <n v="1668.6328998448935"/>
    <n v="7.419759947308771"/>
    <n v="7.4425990336404517"/>
    <n v="252.91577514973883"/>
    <n v="250.43620872675723"/>
    <n v="251.66371685691834"/>
    <n v="5.5280937394138849"/>
    <n v="5.5330565287560134"/>
    <n v="126.45788757486942"/>
    <n v="125.92355883826689"/>
    <n v="126.08227008702326"/>
    <n v="4.8369346310793251"/>
    <n v="4.839909348196068"/>
    <n v="2254.6649439522735"/>
    <n v="7.7207566572839577"/>
    <n v="2018"/>
    <x v="5"/>
    <s v="2018-372"/>
    <n v="17.784788317801983"/>
    <x v="0"/>
    <n v="0"/>
    <n v="0"/>
    <n v="1"/>
    <n v="0"/>
    <n v="0"/>
    <n v="0"/>
    <n v="3008.624297137736"/>
    <n v="-753.95935318546253"/>
    <n v="0.33439973207895951"/>
    <n v="2824.5959189988625"/>
    <n v="-569.93097504658908"/>
    <n v="0.25277856764275541"/>
    <n v="2531.3180085519889"/>
    <n v="-276.65306459971544"/>
    <n v="0.12270251743691971"/>
    <n v="614.40118660929954"/>
    <n v="1640.2637573429738"/>
    <n v="0.72749778708480894"/>
    <n v="641.9267703984483"/>
    <n v="1612.7381735538252"/>
    <n v="0.71528950582200712"/>
    <n v="544.42349853949588"/>
    <n v="1710.2414454127775"/>
    <n v="0.75853463282878797"/>
    <n v="5.969350539245764"/>
    <n v="2248.6955934130278"/>
    <n v="0.99735244451497895"/>
    <n v="8.2905653791044127"/>
    <n v="2246.374378573169"/>
    <n v="0.99632292798034472"/>
    <n v="8.1226686165775988"/>
    <n v="2246.5422753356956"/>
    <n v="0.99639739437189312"/>
    <n v="8.0911665468964475"/>
    <n v="2246.5737774053769"/>
    <n v="0.99641136632358629"/>
    <n v="8.0361736563500124"/>
    <n v="2246.6287702959235"/>
    <n v="0.99643575703879839"/>
    <n v="8.2397689273363177"/>
    <n v="2246.4251750249373"/>
    <n v="0.99634545747054881"/>
    <n v="7.6157301902894252"/>
    <n v="5.7468182569283508"/>
    <n v="5.1355609627686958"/>
    <x v="1"/>
    <n v="0"/>
    <n v="1"/>
    <n v="0"/>
    <n v="0"/>
    <n v="0"/>
    <n v="0"/>
    <n v="0"/>
    <n v="0"/>
    <n v="0"/>
    <n v="0"/>
    <n v="0"/>
    <n v="0"/>
    <n v="58"/>
    <n v="2335.785403941522"/>
    <n v="-81.120459989248502"/>
    <n v="3.5978942328810014E-2"/>
    <n v="2293.0379395395007"/>
    <n v="-38.372995587227251"/>
    <n v="1.7019378285077699E-2"/>
    <n v="2072.6945975456188"/>
    <n v="181.9703464066547"/>
    <n v="8.0708376157955036E-2"/>
    <n v="2093.256054404616"/>
    <n v="161.40888954765751"/>
    <n v="7.15888584601483E-2"/>
  </r>
  <r>
    <x v="372"/>
    <x v="2"/>
    <x v="58"/>
    <n v="1724.253297083344"/>
    <x v="1"/>
    <n v="2107.4206964351984"/>
    <n v="1685.3190190164285"/>
    <n v="7.429710153659161"/>
    <n v="7.4525493644936196"/>
    <n v="255.4449329012362"/>
    <n v="252.94057081399671"/>
    <n v="254.18035402548753"/>
    <n v="5.5380440702670528"/>
    <n v="5.5430068596091813"/>
    <n v="127.7224664506181"/>
    <n v="127.18279416691273"/>
    <n v="127.34309278789348"/>
    <n v="4.8468849619324939"/>
    <n v="4.8498596790492368"/>
    <n v="2111.4285487031693"/>
    <n v="7.6551200346838337"/>
    <n v="2018"/>
    <x v="6"/>
    <s v="2018-373"/>
    <n v="17.814639185858709"/>
    <x v="0"/>
    <n v="0"/>
    <n v="0"/>
    <n v="1"/>
    <n v="0"/>
    <n v="0"/>
    <n v="0"/>
    <n v="3025.4132146545498"/>
    <n v="-913.98466595138052"/>
    <n v="0.43287501559678454"/>
    <n v="2835.699060148876"/>
    <n v="-724.27051144570669"/>
    <n v="0.34302392656883923"/>
    <n v="2538.6238868202599"/>
    <n v="-427.19533811709061"/>
    <n v="0.20232526380278046"/>
    <n v="618.16689853193429"/>
    <n v="1493.261650171235"/>
    <n v="0.70722812338991536"/>
    <n v="646.3821228191623"/>
    <n v="1465.046425884007"/>
    <n v="0.69386502649300275"/>
    <n v="549.92727153675537"/>
    <n v="1561.501277166414"/>
    <n v="0.73954729755145232"/>
    <n v="5.9704518865357645"/>
    <n v="2105.4580968166338"/>
    <n v="0.99717231639678139"/>
    <n v="8.2912752451081904"/>
    <n v="2103.1372734580609"/>
    <n v="0.9960731442936106"/>
    <n v="8.1258190649089315"/>
    <n v="2103.3027296382602"/>
    <n v="0.99615150649075956"/>
    <n v="8.0929776301726655"/>
    <n v="2103.3355710729966"/>
    <n v="0.99616706062104565"/>
    <n v="8.0372990750215649"/>
    <n v="2103.3912496281478"/>
    <n v="0.99619343070834288"/>
    <n v="8.2426416517615309"/>
    <n v="2103.1859070514079"/>
    <n v="0.99609617779544368"/>
    <n v="7.6239168515313214"/>
    <n v="5.7547826935335999"/>
    <n v="5.1429519476095615"/>
    <x v="1"/>
    <n v="0"/>
    <n v="1"/>
    <n v="0"/>
    <n v="0"/>
    <n v="0"/>
    <n v="0"/>
    <n v="0"/>
    <n v="0"/>
    <n v="0"/>
    <n v="0"/>
    <n v="0"/>
    <n v="0"/>
    <n v="59"/>
    <n v="2347.8301065698624"/>
    <n v="-236.40155786669311"/>
    <n v="0.11196284999172242"/>
    <n v="2303.8579304452828"/>
    <n v="-192.42938174211349"/>
    <n v="9.1137055933198791E-2"/>
    <n v="2082.5999952181564"/>
    <n v="28.82855348501289"/>
    <n v="1.365357757557994E-2"/>
    <n v="2107.599482660898"/>
    <n v="3.829066042271279"/>
    <n v="1.813495438727053E-3"/>
  </r>
  <r>
    <x v="373"/>
    <x v="2"/>
    <x v="59"/>
    <n v="1741.495830054178"/>
    <x v="1"/>
    <n v="2128.4949033995508"/>
    <n v="1702.1720623277533"/>
    <n v="7.439660398223265"/>
    <n v="7.4624996953467884"/>
    <n v="257.99938223024861"/>
    <n v="255.46997652212266"/>
    <n v="256.72215756574241"/>
    <n v="5.5479944011202207"/>
    <n v="5.55295719046235"/>
    <n v="128.99969111512431"/>
    <n v="128.45462203066083"/>
    <n v="128.61652371577244"/>
    <n v="4.8568352927856617"/>
    <n v="4.8598100099024046"/>
    <n v="1948.5440021769807"/>
    <n v="7.5748377071139688"/>
    <n v="2018"/>
    <x v="7"/>
    <s v="2018-374"/>
    <n v="17.844490092129146"/>
    <x v="0"/>
    <n v="0"/>
    <n v="0"/>
    <n v="1"/>
    <n v="0"/>
    <n v="0"/>
    <n v="0"/>
    <n v="3042.3700213465327"/>
    <n v="-1093.826019169552"/>
    <n v="0.56135556494874728"/>
    <n v="2846.9132327103898"/>
    <n v="-898.36923053340911"/>
    <n v="0.46104641698094573"/>
    <n v="2546.0028238712139"/>
    <n v="-597.45882169423317"/>
    <n v="0.3066180804881653"/>
    <n v="621.97026757379547"/>
    <n v="1326.5737346031851"/>
    <n v="0.6808025546875468"/>
    <n v="650.88202876408354"/>
    <n v="1297.6619734128972"/>
    <n v="0.66596493174550042"/>
    <n v="555.48608226398767"/>
    <n v="1393.0579199129929"/>
    <n v="0.71492248486902044"/>
    <n v="5.9715532338257651"/>
    <n v="1942.572448943155"/>
    <n v="0.99693537675969646"/>
    <n v="8.2919851111119662"/>
    <n v="1940.2520170658688"/>
    <n v="0.99574452252458867"/>
    <n v="8.1289695132402624"/>
    <n v="1940.4150326637405"/>
    <n v="0.99582818273328277"/>
    <n v="8.0947887134488834"/>
    <n v="1940.4492134635318"/>
    <n v="0.99584572444635322"/>
    <n v="8.0384244872473438"/>
    <n v="1940.5055776897334"/>
    <n v="0.99587465077603254"/>
    <n v="8.2455143798642734"/>
    <n v="1940.2984877971164"/>
    <n v="0.99576837147600872"/>
    <n v="7.6321179354890774"/>
    <n v="5.762762899378373"/>
    <n v="5.1503618027653664"/>
    <x v="1"/>
    <n v="0"/>
    <n v="1"/>
    <n v="0"/>
    <n v="0"/>
    <n v="0"/>
    <n v="0"/>
    <n v="0"/>
    <n v="0"/>
    <n v="0"/>
    <n v="0"/>
    <n v="0"/>
    <n v="0"/>
    <n v="60"/>
    <n v="2359.9470615553778"/>
    <n v="-411.40305937839707"/>
    <n v="0.21113357405260716"/>
    <n v="2314.7401630146874"/>
    <n v="-366.19616083770666"/>
    <n v="0.1879332262594941"/>
    <n v="2092.5656268194448"/>
    <n v="-144.02162464246408"/>
    <n v="7.3912431272559476E-2"/>
    <n v="2122.059655631469"/>
    <n v="-173.5156534544883"/>
    <n v="8.9048876115002076E-2"/>
  </r>
  <r>
    <x v="374"/>
    <x v="2"/>
    <x v="60"/>
    <n v="1758.9107883547194"/>
    <x v="1"/>
    <n v="2149.7798524335462"/>
    <n v="1719.1936801358431"/>
    <n v="7.4496106692721273"/>
    <n v="7.4724500261999562"/>
    <n v="260.57937605255108"/>
    <n v="258.02467628733689"/>
    <n v="259.28937914139988"/>
    <n v="5.5579447319733895"/>
    <n v="5.5629075213155179"/>
    <n v="130.28968802627554"/>
    <n v="129.73916822759111"/>
    <n v="129.90268895293016"/>
    <n v="4.8667856236388296"/>
    <n v="4.8697603407555725"/>
    <n v="2330.5201077186225"/>
    <n v="7.7538467438462124"/>
    <n v="2018"/>
    <x v="8"/>
    <s v="2018-375"/>
    <n v="17.874341024884345"/>
    <x v="0"/>
    <n v="0"/>
    <n v="0"/>
    <n v="1"/>
    <n v="0"/>
    <n v="0"/>
    <n v="0"/>
    <n v="3059.4963961054345"/>
    <n v="-728.97628838681203"/>
    <n v="0.31279553691575601"/>
    <n v="2858.239546997519"/>
    <n v="-527.71943927889652"/>
    <n v="0.22643848363766669"/>
    <n v="2553.4555502926778"/>
    <n v="-222.93544257405529"/>
    <n v="9.56590942235164E-2"/>
    <n v="625.81167030607514"/>
    <n v="1704.7084374125475"/>
    <n v="0.73147124187712309"/>
    <n v="655.42693376845386"/>
    <n v="1675.0931739501686"/>
    <n v="0.71876366498718602"/>
    <n v="561.10048109849208"/>
    <n v="1769.4196266201304"/>
    <n v="0.7592380862794782"/>
    <n v="5.9726545811157656"/>
    <n v="2324.5474531375066"/>
    <n v="0.99743720100876432"/>
    <n v="8.2926949771157421"/>
    <n v="2322.2274127415067"/>
    <n v="0.99644169773534641"/>
    <n v="8.1321199615715933"/>
    <n v="2322.3879877570507"/>
    <n v="0.99651059867081238"/>
    <n v="8.0965997967251013"/>
    <n v="2322.4235079218975"/>
    <n v="0.9965258399745579"/>
    <n v="8.0395498950057505"/>
    <n v="2322.4805578236169"/>
    <n v="0.9965503194465567"/>
    <n v="8.2483871105158002"/>
    <n v="2322.2717206081065"/>
    <n v="0.99646070974320389"/>
    <n v="7.6403333400835791"/>
    <n v="5.7707587799732138"/>
    <n v="5.1577904365735989"/>
    <x v="1"/>
    <n v="0"/>
    <n v="1"/>
    <n v="0"/>
    <n v="0"/>
    <n v="0"/>
    <n v="0"/>
    <n v="0"/>
    <n v="0"/>
    <n v="0"/>
    <n v="0"/>
    <n v="0"/>
    <n v="0"/>
    <n v="61"/>
    <n v="2372.1366740517856"/>
    <n v="-41.616566333163064"/>
    <n v="1.7857201143783343E-2"/>
    <n v="2325.684969327815"/>
    <n v="4.835138390807515"/>
    <n v="2.0747035714447008E-3"/>
    <n v="2102.5918407643076"/>
    <n v="227.92826695431495"/>
    <n v="9.7801459081782824E-2"/>
    <n v="2136.6375249513749"/>
    <n v="193.88258276724764"/>
    <n v="8.3192838424827803E-2"/>
  </r>
  <r>
    <x v="375"/>
    <x v="2"/>
    <x v="61"/>
    <n v="1776.4998962382667"/>
    <x v="1"/>
    <n v="2171.2776509578816"/>
    <n v="1736.38554496657"/>
    <n v="7.4595609586767644"/>
    <n v="7.4824003570531241"/>
    <n v="263.18516981307658"/>
    <n v="260.60492305020671"/>
    <n v="261.88227293281386"/>
    <n v="5.5678950628265573"/>
    <n v="5.5728578521686858"/>
    <n v="131.59258490653829"/>
    <n v="131.03655990285412"/>
    <n v="131.20171584245946"/>
    <n v="4.8767359544919975"/>
    <n v="4.8797106716087404"/>
    <n v="2119.3888845858082"/>
    <n v="7.658883064122759"/>
    <n v="2018"/>
    <x v="9"/>
    <s v="2018-376"/>
    <n v="17.904191975995321"/>
    <x v="0"/>
    <n v="0"/>
    <n v="0"/>
    <n v="1"/>
    <n v="0"/>
    <n v="0"/>
    <n v="0"/>
    <n v="3076.7940346119258"/>
    <n v="-957.40515002611755"/>
    <n v="0.45173642128128039"/>
    <n v="2869.6791244275191"/>
    <n v="-750.2902398417109"/>
    <n v="0.35401253884953726"/>
    <n v="2560.9828039783561"/>
    <n v="-441.59391939254783"/>
    <n v="0.20835908058414132"/>
    <n v="629.69148706567762"/>
    <n v="1489.6973975201306"/>
    <n v="0.70289006814870691"/>
    <n v="660.01728782286784"/>
    <n v="1459.3715967629405"/>
    <n v="0.68858132048198661"/>
    <n v="566.77102392134157"/>
    <n v="1552.6178606644667"/>
    <n v="0.73257808982417805"/>
    <n v="5.9737559284057662"/>
    <n v="2113.4151286574024"/>
    <n v="0.99718137809825624"/>
    <n v="8.2934048431195198"/>
    <n v="2111.0954797426889"/>
    <n v="0.99608688858215844"/>
    <n v="8.135270409902926"/>
    <n v="2111.2536141759051"/>
    <n v="0.99616150180409524"/>
    <n v="8.0984108800013193"/>
    <n v="2111.290473705807"/>
    <n v="0.99617889338813637"/>
    <n v="8.0406752996679636"/>
    <n v="2111.3482092861404"/>
    <n v="0.99620613500516719"/>
    <n v="8.2512598429338126"/>
    <n v="2111.1376247428743"/>
    <n v="0.9961067740314461"/>
    <n v="7.6485629663357591"/>
    <n v="5.7787702409064172"/>
    <n v="5.1652377571151655"/>
    <x v="2"/>
    <n v="0"/>
    <n v="0"/>
    <n v="1"/>
    <n v="0"/>
    <n v="0"/>
    <n v="0"/>
    <n v="0"/>
    <n v="0"/>
    <n v="0"/>
    <n v="0"/>
    <n v="0"/>
    <n v="0"/>
    <n v="62"/>
    <n v="2384.399353327979"/>
    <n v="-265.01046874217081"/>
    <n v="0.12504098264814753"/>
    <n v="2336.6926830433722"/>
    <n v="-217.30379845756397"/>
    <n v="0.10253134761534413"/>
    <n v="2112.678987176278"/>
    <n v="6.7098974095301855"/>
    <n v="3.1659585734033421E-3"/>
    <n v="2151.334050258652"/>
    <n v="-31.945165672843814"/>
    <n v="1.5072819294835007E-2"/>
  </r>
  <r>
    <x v="376"/>
    <x v="2"/>
    <x v="62"/>
    <n v="1794.2648952006493"/>
    <x v="1"/>
    <n v="2192.9904274674604"/>
    <n v="1753.7493500367937"/>
    <n v="7.4695112608032268"/>
    <n v="7.492350687906292"/>
    <n v="265.81702151120737"/>
    <n v="263.21097228070704"/>
    <n v="264.50109566214201"/>
    <n v="5.5778453936797252"/>
    <n v="5.5828081830218546"/>
    <n v="132.90851075560369"/>
    <n v="132.34692549977882"/>
    <n v="132.51373300088406"/>
    <n v="4.8866862853451662"/>
    <n v="4.8896610024619092"/>
    <n v="2408.5583860944521"/>
    <n v="7.7867836674598436"/>
    <n v="2018"/>
    <x v="10"/>
    <s v="2018-377"/>
    <n v="17.934042939828117"/>
    <x v="0"/>
    <n v="0"/>
    <n v="0"/>
    <n v="1"/>
    <n v="0"/>
    <n v="0"/>
    <n v="0"/>
    <n v="3094.2646495034815"/>
    <n v="-685.70626340902936"/>
    <n v="0.28469571979981029"/>
    <n v="2881.233097631819"/>
    <n v="-472.67471153736687"/>
    <n v="0.19624797732382263"/>
    <n v="2568.5853302008909"/>
    <n v="-160.0269441064388"/>
    <n v="6.6440965280450265E-2"/>
    <n v="633.61010199287625"/>
    <n v="1774.9482841015758"/>
    <n v="0.73693388308502106"/>
    <n v="664.65354541782608"/>
    <n v="1743.904840676626"/>
    <n v="0.72404507640124882"/>
    <n v="572.49827217241966"/>
    <n v="1836.0601139220325"/>
    <n v="0.76230666631223243"/>
    <n v="5.9748572756957667"/>
    <n v="2402.5835288187563"/>
    <n v="0.99751932221772532"/>
    <n v="8.2941147091232956"/>
    <n v="2400.2642713853288"/>
    <n v="0.99655639873336332"/>
    <n v="8.1384208582342588"/>
    <n v="2400.4199652362176"/>
    <n v="0.9966210406585031"/>
    <n v="8.1002219632775372"/>
    <n v="2400.4581641311747"/>
    <n v="0.9966369003093124"/>
    <n v="8.0418007021842985"/>
    <n v="2400.5165853922676"/>
    <n v="0.99666115600576144"/>
    <n v="8.2541325765761187"/>
    <n v="2400.3042535178761"/>
    <n v="0.99657299875966043"/>
    <n v="7.6568067174835761"/>
    <n v="5.7867971878523772"/>
    <n v="5.1727036722259507"/>
    <x v="2"/>
    <n v="0"/>
    <n v="0"/>
    <n v="1"/>
    <n v="0"/>
    <n v="0"/>
    <n v="0"/>
    <n v="0"/>
    <n v="0"/>
    <n v="0"/>
    <n v="0"/>
    <n v="0"/>
    <n v="0"/>
    <n v="63"/>
    <n v="2396.7355121978203"/>
    <n v="11.822873896631791"/>
    <n v="4.908693085826716E-3"/>
    <n v="2347.763639408704"/>
    <n v="60.794746685748123"/>
    <n v="2.5241134712257727E-2"/>
    <n v="2122.8274178980455"/>
    <n v="285.73096819640659"/>
    <n v="0.11863153073059927"/>
    <n v="2166.1501990944448"/>
    <n v="242.40818700000727"/>
    <n v="0.10064451349800128"/>
  </r>
  <r>
    <x v="377"/>
    <x v="2"/>
    <x v="63"/>
    <n v="1812.2075441526558"/>
    <x v="1"/>
    <n v="2214.9203317421347"/>
    <n v="1771.2868082715522"/>
    <n v="7.4794615717467972"/>
    <n v="7.5023010187594608"/>
    <n v="268.47519172631939"/>
    <n v="265.84308200351325"/>
    <n v="267.14610661876338"/>
    <n v="5.5877957245328931"/>
    <n v="5.5927585138750224"/>
    <n v="134.2375958631597"/>
    <n v="133.67039475414543"/>
    <n v="133.83887033089289"/>
    <n v="4.8966366161983341"/>
    <n v="4.899611333315077"/>
    <n v="2232.6680592099356"/>
    <n v="7.7109525883988654"/>
    <n v="2018"/>
    <x v="11"/>
    <s v="2018-378"/>
    <n v="17.963893912478024"/>
    <x v="0"/>
    <n v="0"/>
    <n v="0"/>
    <n v="1"/>
    <n v="0"/>
    <n v="0"/>
    <n v="0"/>
    <n v="3111.909970543953"/>
    <n v="-879.24191133401746"/>
    <n v="0.39380771705273149"/>
    <n v="2892.9026105681619"/>
    <n v="-660.23455135822633"/>
    <n v="0.29571549995294"/>
    <n v="2576.2638816856511"/>
    <n v="-343.59582247571552"/>
    <n v="0.15389471849984823"/>
    <n v="637.56790306934681"/>
    <n v="1595.1001561405888"/>
    <n v="0.71443676974759962"/>
    <n v="669.33616558873382"/>
    <n v="1563.3318936212017"/>
    <n v="0.70020793604868026"/>
    <n v="578.28279290600835"/>
    <n v="1654.3852663039272"/>
    <n v="0.74099025131812801"/>
    <n v="5.9759586229857682"/>
    <n v="2226.6921005869499"/>
    <n v="0.99732340031545019"/>
    <n v="8.2948245751270715"/>
    <n v="2224.3732346348083"/>
    <n v="0.99628479274341275"/>
    <n v="8.1415713065655915"/>
    <n v="2224.5264879033698"/>
    <n v="0.99635343405707755"/>
    <n v="8.1020330465537569"/>
    <n v="2224.5660261633816"/>
    <n v="0.99637114303080909"/>
    <n v="8.0429261032133859"/>
    <n v="2224.6251331067224"/>
    <n v="0.99639761671241922"/>
    <n v="8.2570053110669477"/>
    <n v="2224.4110538988684"/>
    <n v="0.99630173178811499"/>
    <n v="7.665064498370751"/>
    <n v="5.7948395265798309"/>
    <n v="5.1801880895083059"/>
    <x v="2"/>
    <n v="0"/>
    <n v="0"/>
    <n v="1"/>
    <n v="0"/>
    <n v="0"/>
    <n v="0"/>
    <n v="0"/>
    <n v="0"/>
    <n v="0"/>
    <n v="0"/>
    <n v="0"/>
    <n v="0"/>
    <n v="64"/>
    <n v="2409.145566626421"/>
    <n v="-176.47750741648542"/>
    <n v="7.9043325177023741E-2"/>
    <n v="2358.8981752698428"/>
    <n v="-126.23011605990723"/>
    <n v="5.6537789188678467E-2"/>
    <n v="2133.0374865020012"/>
    <n v="99.630572707934334"/>
    <n v="4.4623996969433137E-2"/>
    <n v="2181.0869468516271"/>
    <n v="51.581112358308474"/>
    <n v="2.3102902442453204E-2"/>
  </r>
  <r>
    <x v="378"/>
    <x v="2"/>
    <x v="64"/>
    <n v="1830.3296195941823"/>
    <x v="1"/>
    <n v="2237.0695350595561"/>
    <n v="1788.9996516683414"/>
    <n v="7.4894118888012331"/>
    <n v="7.5122513496126286"/>
    <n v="271.15994364358255"/>
    <n v="268.5015128235479"/>
    <n v="269.81756768495097"/>
    <n v="5.597746055386061"/>
    <n v="5.6027088447281903"/>
    <n v="135.57997182179128"/>
    <n v="135.00709870149751"/>
    <n v="135.1772590342018"/>
    <n v="4.906586947051502"/>
    <n v="4.9095616641682449"/>
    <n v="2291.8332565251285"/>
    <n v="7.7371073249810189"/>
    <n v="2018"/>
    <x v="12"/>
    <s v="2018-379"/>
    <n v="17.993744891238794"/>
    <x v="0"/>
    <n v="0"/>
    <n v="0"/>
    <n v="1"/>
    <n v="0"/>
    <n v="0"/>
    <n v="0"/>
    <n v="3129.7317447948294"/>
    <n v="-837.89848826970092"/>
    <n v="0.36560185427281933"/>
    <n v="2904.6888186338683"/>
    <n v="-612.85556210873983"/>
    <n v="0.26740844272325021"/>
    <n v="2584.0192186852591"/>
    <n v="-292.18596216013066"/>
    <n v="0.12749006121114687"/>
    <n v="641.56528215658193"/>
    <n v="1650.2679743685467"/>
    <n v="0.72006459006999424"/>
    <n v="674.06561196135044"/>
    <n v="1617.767644563778"/>
    <n v="0.70588365883852866"/>
    <n v="584.125158846933"/>
    <n v="1707.7080976781954"/>
    <n v="0.74512754922991997"/>
    <n v="5.9770599702757687"/>
    <n v="2285.8561965548529"/>
    <n v="0.99739201796061816"/>
    <n v="8.2955344411308474"/>
    <n v="2283.5377220839978"/>
    <n v="0.99638039354847818"/>
    <n v="8.1447217548969242"/>
    <n v="2283.6885347702314"/>
    <n v="0.99644619793708467"/>
    <n v="8.1038441298299748"/>
    <n v="2283.7294123952984"/>
    <n v="0.99646403414962348"/>
    <n v="8.0440515032117155"/>
    <n v="2283.7892050219166"/>
    <n v="0.99649012358106359"/>
    <n v="8.2598780461458627"/>
    <n v="2283.5733784789827"/>
    <n v="0.99639595157168226"/>
    <n v="7.6733362150241886"/>
    <n v="5.8028971629599786"/>
    <n v="5.1876909163424694"/>
    <x v="2"/>
    <n v="0"/>
    <n v="0"/>
    <n v="1"/>
    <n v="0"/>
    <n v="0"/>
    <n v="0"/>
    <n v="0"/>
    <n v="0"/>
    <n v="0"/>
    <n v="0"/>
    <n v="0"/>
    <n v="0"/>
    <n v="65"/>
    <n v="2421.6299354595976"/>
    <n v="-129.79667893446913"/>
    <n v="5.6634433838029956E-2"/>
    <n v="2370.0966290816527"/>
    <n v="-78.263372556524246"/>
    <n v="3.4148807437757042E-2"/>
    <n v="2143.3095483008719"/>
    <n v="148.52370822425655"/>
    <n v="6.4805634441943566E-2"/>
    <n v="2196.1452767573992"/>
    <n v="95.687979767729303"/>
    <n v="4.1751719718393109E-2"/>
  </r>
  <r>
    <x v="379"/>
    <x v="2"/>
    <x v="65"/>
    <n v="1848.6329157901241"/>
    <x v="1"/>
    <n v="2259.4402304101518"/>
    <n v="1806.8896309048762"/>
    <n v="7.4993622100909239"/>
    <n v="7.5222016804657965"/>
    <n v="273.8715430800184"/>
    <n v="271.18652795178315"/>
    <n v="272.51574336180045"/>
    <n v="5.6076963862392288"/>
    <n v="5.6126591755813582"/>
    <n v="136.9357715400092"/>
    <n v="136.35716968845568"/>
    <n v="136.52903162454382"/>
    <n v="4.9165372779046699"/>
    <n v="4.9195119950214128"/>
    <n v="1934.3242772280414"/>
    <n v="7.5675133337407523"/>
    <n v="2018"/>
    <x v="13"/>
    <s v="2018-380"/>
    <n v="18.023595874234822"/>
    <x v="0"/>
    <n v="0"/>
    <n v="0"/>
    <n v="1"/>
    <n v="0"/>
    <n v="0"/>
    <n v="0"/>
    <n v="3147.7317367882142"/>
    <n v="-1213.4074595601728"/>
    <n v="0.62730301937740807"/>
    <n v="2916.592888780232"/>
    <n v="-982.26861155219058"/>
    <n v="0.50780968998632325"/>
    <n v="2591.8521090548629"/>
    <n v="-657.52783182682151"/>
    <n v="0.33992637096458478"/>
    <n v="645.60263503468946"/>
    <n v="1288.721642193352"/>
    <n v="0.66623867433444928"/>
    <n v="678.84235279769359"/>
    <n v="1255.4819244303478"/>
    <n v="0.64905452473020708"/>
    <n v="590.02594844726696"/>
    <n v="1344.2983287807745"/>
    <n v="0.69497050965374008"/>
    <n v="5.9781613175657693"/>
    <n v="1928.3461159104756"/>
    <n v="0.99690943168736279"/>
    <n v="8.296244307134625"/>
    <n v="1926.0280329209068"/>
    <n v="0.99571103749004097"/>
    <n v="8.1478722032282569"/>
    <n v="1926.1764050248132"/>
    <n v="0.99578774236608125"/>
    <n v="8.1056552131061927"/>
    <n v="1926.2186220149351"/>
    <n v="0.99580956755362549"/>
    <n v="8.0451769024956512"/>
    <n v="1926.2791003255459"/>
    <n v="0.99584083341288332"/>
    <n v="8.2627507816323593"/>
    <n v="1926.0615264464091"/>
    <n v="0.99572835285225636"/>
    <n v="7.6816217743623936"/>
    <n v="5.8109700029745053"/>
    <n v="5.1952120598979104"/>
    <x v="3"/>
    <n v="0"/>
    <n v="0"/>
    <n v="0"/>
    <n v="1"/>
    <n v="0"/>
    <n v="0"/>
    <n v="0"/>
    <n v="0"/>
    <n v="0"/>
    <n v="0"/>
    <n v="0"/>
    <n v="0"/>
    <n v="66"/>
    <n v="2434.189040239346"/>
    <n v="-499.8647630113046"/>
    <n v="0.25841828533922417"/>
    <n v="2381.3593409180494"/>
    <n v="-447.03506369000797"/>
    <n v="0.23110657760581169"/>
    <n v="2153.6439603584281"/>
    <n v="-219.31968313038669"/>
    <n v="0.11338310008944309"/>
    <n v="2211.3261798798794"/>
    <n v="-277.00190265183801"/>
    <n v="0.14320344624366294"/>
  </r>
  <r>
    <x v="380"/>
    <x v="2"/>
    <x v="66"/>
    <n v="1867.1192449480254"/>
    <x v="1"/>
    <n v="2282.0346327142533"/>
    <n v="1824.9585151178208"/>
    <n v="7.5093125343159386"/>
    <n v="7.5321520113189644"/>
    <n v="276.6102585108186"/>
    <n v="273.89839323130087"/>
    <n v="275.2409007954185"/>
    <n v="5.6176467170923976"/>
    <n v="5.6226095064345261"/>
    <n v="138.3051292554093"/>
    <n v="137.72074138532321"/>
    <n v="137.89432194078927"/>
    <n v="4.9264876087578378"/>
    <n v="4.9294623258745807"/>
    <n v="1944.1777923072491"/>
    <n v="7.5725944377866261"/>
    <n v="2018"/>
    <x v="14"/>
    <s v="2018-381"/>
    <n v="18.053446860166176"/>
    <x v="0"/>
    <n v="0"/>
    <n v="0"/>
    <n v="1"/>
    <n v="0"/>
    <n v="0"/>
    <n v="0"/>
    <n v="3165.9117287015333"/>
    <n v="-1221.7339363942842"/>
    <n v="0.6284064869110525"/>
    <n v="2928.6159996280594"/>
    <n v="-984.43820732081031"/>
    <n v="0.50635194539102835"/>
    <n v="2599.7633283281634"/>
    <n v="-655.58553602091433"/>
    <n v="0.33720451833929216"/>
    <n v="649.68036144157827"/>
    <n v="1294.4974308656708"/>
    <n v="0.66583284511723007"/>
    <n v="683.6668610424"/>
    <n v="1260.5109312648492"/>
    <n v="0.64835167660717918"/>
    <n v="595.98574594360423"/>
    <n v="1348.1920463636447"/>
    <n v="0.69345100622905509"/>
    <n v="5.9792626648557698"/>
    <n v="1938.1985296423934"/>
    <n v="0.99692452887358629"/>
    <n v="8.2969541731384009"/>
    <n v="1935.8808381341107"/>
    <n v="0.99573240975904165"/>
    <n v="8.1510226515595878"/>
    <n v="1936.0267696556896"/>
    <n v="0.99580747054934404"/>
    <n v="8.1074662963824107"/>
    <n v="1936.0703260108667"/>
    <n v="0.99582987403288825"/>
    <n v="8.0463023012844683"/>
    <n v="1936.1314900059647"/>
    <n v="0.99586133411608646"/>
    <n v="8.265623517401341"/>
    <n v="1935.9121687898478"/>
    <n v="0.99574852487765941"/>
    <n v="7.689921083994804"/>
    <n v="5.8190579527234689"/>
    <n v="5.2027514271445865"/>
    <x v="3"/>
    <n v="0"/>
    <n v="0"/>
    <n v="0"/>
    <n v="1"/>
    <n v="0"/>
    <n v="0"/>
    <n v="0"/>
    <n v="0"/>
    <n v="0"/>
    <n v="0"/>
    <n v="0"/>
    <n v="0"/>
    <n v="67"/>
    <n v="2446.8233050793692"/>
    <n v="-502.64551277212013"/>
    <n v="0.25853886139477322"/>
    <n v="2392.6866524822349"/>
    <n v="-448.50886017498578"/>
    <n v="0.23069333573794132"/>
    <n v="2164.0410815003042"/>
    <n v="-219.86328919305515"/>
    <n v="0.11308805710208882"/>
    <n v="2226.630655151544"/>
    <n v="-282.45286284429494"/>
    <n v="0.14528139554001107"/>
  </r>
  <r>
    <x v="381"/>
    <x v="2"/>
    <x v="67"/>
    <n v="1885.7904373975061"/>
    <x v="1"/>
    <n v="2304.8549790413963"/>
    <n v="1843.2080918017264"/>
    <n v="7.5192628605753375"/>
    <n v="7.5421023421721332"/>
    <n v="279.37636109592682"/>
    <n v="276.63737716361385"/>
    <n v="277.99330980337271"/>
    <n v="5.6275970479455655"/>
    <n v="5.6325598372876948"/>
    <n v="139.68818054796341"/>
    <n v="139.09794879917135"/>
    <n v="139.27326516019718"/>
    <n v="4.9364379396110065"/>
    <n v="4.9394126567277494"/>
    <n v="2071.2407951061882"/>
    <n v="7.6359031246059432"/>
    <n v="2018"/>
    <x v="15"/>
    <s v="2018-382"/>
    <n v="18.08329784813191"/>
    <x v="0"/>
    <n v="0"/>
    <n v="0"/>
    <n v="1"/>
    <n v="0"/>
    <n v="0"/>
    <n v="0"/>
    <n v="3184.2735205339859"/>
    <n v="-1113.0327254277977"/>
    <n v="0.53737485668378548"/>
    <n v="2940.7593415843648"/>
    <n v="-869.51854647817663"/>
    <n v="0.41980562981022118"/>
    <n v="2607.7536597941967"/>
    <n v="-536.51286468800845"/>
    <n v="0.2590296917459578"/>
    <n v="653.79886511253585"/>
    <n v="1417.4419299936524"/>
    <n v="0.68434434728337956"/>
    <n v="688.53961436955365"/>
    <n v="1382.7011807366346"/>
    <n v="0.66757143061473267"/>
    <n v="602.00514141490498"/>
    <n v="1469.2356536912832"/>
    <n v="0.70935048071798845"/>
    <n v="5.9803640121457704"/>
    <n v="2065.2604310940424"/>
    <n v="0.99711266597960224"/>
    <n v="8.2976640391421768"/>
    <n v="2062.9431310670461"/>
    <n v="0.99599386799509393"/>
    <n v="8.1541730998909188"/>
    <n v="2063.0866220062971"/>
    <n v="0.99606314576308208"/>
    <n v="8.1092773796586286"/>
    <n v="2063.1315177265296"/>
    <n v="0.99608482152397793"/>
    <n v="8.0474276997301306"/>
    <n v="2063.193367406458"/>
    <n v="0.9961146826970847"/>
    <n v="8.2684962533661022"/>
    <n v="2062.972298852822"/>
    <n v="0.99600795027169098"/>
    <n v="7.6982340520842429"/>
    <n v="5.827160918433087"/>
    <n v="5.2103089248641368"/>
    <x v="3"/>
    <n v="0"/>
    <n v="0"/>
    <n v="0"/>
    <n v="1"/>
    <n v="0"/>
    <n v="0"/>
    <n v="0"/>
    <n v="0"/>
    <n v="0"/>
    <n v="0"/>
    <n v="0"/>
    <n v="0"/>
    <n v="68"/>
    <n v="2459.5331565825495"/>
    <n v="-388.29236147636129"/>
    <n v="0.18746847898795579"/>
    <n v="2404.0789071170398"/>
    <n v="-332.83811201085155"/>
    <n v="0.16069503497481452"/>
    <n v="2174.5012723248838"/>
    <n v="-103.26047721869554"/>
    <n v="4.9854404887482717E-2"/>
    <n v="2242.0597094046702"/>
    <n v="-170.81891429848201"/>
    <n v="8.2471779573907278E-2"/>
  </r>
  <r>
    <x v="382"/>
    <x v="2"/>
    <x v="68"/>
    <n v="1904.648341771481"/>
    <x v="1"/>
    <n v="2327.90352883181"/>
    <n v="1861.6401667926525"/>
    <n v="7.5292131882447046"/>
    <n v="7.552052673025301"/>
    <n v="282.1701247068861"/>
    <n v="279.40375093524995"/>
    <n v="280.77324290140643"/>
    <n v="5.6375473787987334"/>
    <n v="5.6425101681408627"/>
    <n v="141.08506235344305"/>
    <n v="140.48892828716151"/>
    <n v="140.66599781179914"/>
    <n v="4.9463882704641744"/>
    <n v="4.9493629875809173"/>
    <n v="2079.4098927430136"/>
    <n v="7.6398394270313572"/>
    <n v="2018"/>
    <x v="16"/>
    <s v="2018-383"/>
    <n v="18.113148837507612"/>
    <x v="0"/>
    <n v="0"/>
    <n v="0"/>
    <n v="1"/>
    <n v="0"/>
    <n v="0"/>
    <n v="0"/>
    <n v="3202.8189302847622"/>
    <n v="-1123.4090375417486"/>
    <n v="0.54025377173705047"/>
    <n v="2953.0241169602336"/>
    <n v="-873.61422421722"/>
    <n v="0.42012603059457826"/>
    <n v="2615.8238945748899"/>
    <n v="-536.41400183187625"/>
    <n v="0.25796453296866639"/>
    <n v="657.95855382020295"/>
    <n v="1421.4513389228107"/>
    <n v="0.68358400327110613"/>
    <n v="693.46109522997858"/>
    <n v="1385.9487975130351"/>
    <n v="0.66651062993875987"/>
    <n v="608.08473084091861"/>
    <n v="1471.325161902095"/>
    <n v="0.70756860734235749"/>
    <n v="5.981465359435771"/>
    <n v="2073.4284273835779"/>
    <n v="0.99712347941581381"/>
    <n v="8.2983739051459544"/>
    <n v="2071.1115188378676"/>
    <n v="0.99600926496786091"/>
    <n v="8.1573235482222515"/>
    <n v="2071.2525691947912"/>
    <n v="0.99607709688374046"/>
    <n v="8.1110884629348465"/>
    <n v="2071.2988042800789"/>
    <n v="0.9960993315982376"/>
    <n v="8.0485530979379636"/>
    <n v="2071.3613396450755"/>
    <n v="0.99612940520960924"/>
    <n v="8.2713689894665539"/>
    <n v="2071.1385237535469"/>
    <n v="0.99602225178482939"/>
    <n v="7.7065605872531453"/>
    <n v="5.8352788064634016"/>
    <n v="5.2178844596609801"/>
    <x v="3"/>
    <n v="0"/>
    <n v="0"/>
    <n v="0"/>
    <n v="1"/>
    <n v="0"/>
    <n v="0"/>
    <n v="0"/>
    <n v="0"/>
    <n v="0"/>
    <n v="0"/>
    <n v="0"/>
    <n v="0"/>
    <n v="69"/>
    <n v="2472.3190237877079"/>
    <n v="-392.90913104469428"/>
    <n v="0.18895222746410797"/>
    <n v="2415.5364498153226"/>
    <n v="-336.12655707230897"/>
    <n v="0.1616451658931535"/>
    <n v="2185.024895214297"/>
    <n v="-105.61500247128333"/>
    <n v="5.0790853135724644E-2"/>
    <n v="2257.614357415297"/>
    <n v="-178.20446467228339"/>
    <n v="8.5699536822539779E-2"/>
  </r>
  <r>
    <x v="383"/>
    <x v="2"/>
    <x v="69"/>
    <n v="1923.6948251891959"/>
    <x v="1"/>
    <n v="2351.1825641201285"/>
    <n v="1880.2565643116154"/>
    <n v="7.5391635168912785"/>
    <n v="7.5620030038784689"/>
    <n v="284.99182595395496"/>
    <n v="282.19778844460245"/>
    <n v="283.58097533042053"/>
    <n v="5.6474977096519021"/>
    <n v="5.6524604989940306"/>
    <n v="142.49591297697748"/>
    <n v="141.8938175700327"/>
    <n v="142.07265778991714"/>
    <n v="4.9563386013173423"/>
    <n v="4.9593133184340852"/>
    <n v="2012.7714820076371"/>
    <n v="7.6072678980868096"/>
    <n v="2018"/>
    <x v="17"/>
    <s v="2018-384"/>
    <n v="18.142999827860521"/>
    <x v="0"/>
    <n v="0"/>
    <n v="0"/>
    <n v="1"/>
    <n v="0"/>
    <n v="0"/>
    <n v="0"/>
    <n v="3221.5497941330468"/>
    <n v="-1208.7783121254097"/>
    <n v="0.60055417265735245"/>
    <n v="2965.4115400898609"/>
    <n v="-952.64005808222373"/>
    <n v="0.47329767268563133"/>
    <n v="2623.9748317033905"/>
    <n v="-611.20334969575333"/>
    <n v="0.30366256435932265"/>
    <n v="662.15983941494676"/>
    <n v="1350.6116425926903"/>
    <n v="0.6710208559023918"/>
    <n v="698.43179089900786"/>
    <n v="1314.3396911086293"/>
    <n v="0.65299995695370361"/>
    <n v="614.22511616119243"/>
    <n v="1398.5463658464446"/>
    <n v="0.69483613929757482"/>
    <n v="5.9825667067257715"/>
    <n v="2006.7889153009114"/>
    <n v="0.99702769700375604"/>
    <n v="8.2990837711497303"/>
    <n v="2004.4723982364874"/>
    <n v="0.99587678787913281"/>
    <n v="8.1604739965535842"/>
    <n v="2004.6110080110836"/>
    <n v="0.99594565301153126"/>
    <n v="8.1128995462110645"/>
    <n v="2004.658582461426"/>
    <n v="0.99596928930147655"/>
    <n v="8.0496784959809631"/>
    <n v="2004.7218035116562"/>
    <n v="0.99600069925079038"/>
    <n v="8.2742417256610477"/>
    <n v="2004.497240281976"/>
    <n v="0.99588913008772961"/>
    <n v="7.7149005985201526"/>
    <n v="5.8434115233158268"/>
    <n v="5.2254779379733369"/>
    <x v="3"/>
    <n v="0"/>
    <n v="0"/>
    <n v="0"/>
    <n v="1"/>
    <n v="0"/>
    <n v="0"/>
    <n v="0"/>
    <n v="0"/>
    <n v="0"/>
    <n v="0"/>
    <n v="0"/>
    <n v="0"/>
    <n v="70"/>
    <n v="2485.1813381368665"/>
    <n v="-472.40985612922941"/>
    <n v="0.2347061553445822"/>
    <n v="2427.0596272303928"/>
    <n v="-414.2881452227557"/>
    <n v="0.20582969747242461"/>
    <n v="2195.6123143454915"/>
    <n v="-182.84083233785441"/>
    <n v="9.0840333327596626E-2"/>
    <n v="2273.2956219533207"/>
    <n v="-260.5241399456836"/>
    <n v="0.12943552821298124"/>
  </r>
  <r>
    <x v="384"/>
    <x v="2"/>
    <x v="70"/>
    <n v="1942.9317734410877"/>
    <x v="1"/>
    <n v="2374.6943897613291"/>
    <n v="1899.0591270504569"/>
    <n v="7.5491138462151239"/>
    <n v="7.5719533347316368"/>
    <n v="287.84174421349451"/>
    <n v="285.01976632904848"/>
    <n v="286.41678508372473"/>
    <n v="5.65744804050507"/>
    <n v="5.6624108298471985"/>
    <n v="143.92087210674725"/>
    <n v="143.31275574573289"/>
    <n v="143.4933843678163"/>
    <n v="4.9662889321705102"/>
    <n v="4.9692636492872539"/>
    <n v="5932.4356340453687"/>
    <n v="8.6881901385326223"/>
    <n v="2018"/>
    <x v="18"/>
    <s v="2018-385"/>
    <n v="18.172850818890705"/>
    <x v="0"/>
    <n v="0"/>
    <n v="0"/>
    <n v="1"/>
    <n v="0"/>
    <n v="0"/>
    <n v="0"/>
    <n v="3240.467966619814"/>
    <n v="2691.9676674255547"/>
    <n v="0.45377107034701758"/>
    <n v="2977.9228374507843"/>
    <n v="2954.5127965945844"/>
    <n v="0.49802694522955687"/>
    <n v="2632.2072782031755"/>
    <n v="3300.2283558421932"/>
    <n v="0.55630242946129438"/>
    <n v="666.40313786563797"/>
    <n v="5266.0324961797305"/>
    <n v="0.88766786881913229"/>
    <n v="703.45219352472759"/>
    <n v="5228.9834405206411"/>
    <n v="0.88142270107614484"/>
    <n v="620.42690533466896"/>
    <n v="5312.0087287106999"/>
    <n v="0.89541784460768004"/>
    <n v="5.983668054015773"/>
    <n v="5926.4519659913531"/>
    <n v="0.99899136401587296"/>
    <n v="8.2997936371535062"/>
    <n v="5924.1358404082148"/>
    <n v="0.99860094670230848"/>
    <n v="8.1636244448849169"/>
    <n v="5924.2720096004841"/>
    <n v="0.99862390003895962"/>
    <n v="8.1147106294872824"/>
    <n v="5924.3209234158812"/>
    <n v="0.99863214518790255"/>
    <n v="8.0508038939097233"/>
    <n v="5924.384830151459"/>
    <n v="0.99864291761587642"/>
    <n v="8.2771144619207178"/>
    <n v="5924.1585195834477"/>
    <n v="0.99860476961361033"/>
    <n v="7.7232539952577683"/>
    <n v="5.8515589756405824"/>
    <n v="5.2330892660841659"/>
    <x v="4"/>
    <n v="0"/>
    <n v="0"/>
    <n v="0"/>
    <n v="0"/>
    <n v="1"/>
    <n v="0"/>
    <n v="0"/>
    <n v="0"/>
    <n v="0"/>
    <n v="0"/>
    <n v="0"/>
    <n v="0"/>
    <n v="71"/>
    <n v="6744.1306529434751"/>
    <n v="-811.69501889810635"/>
    <n v="0.13682323230612212"/>
    <n v="6435.7700863195159"/>
    <n v="-503.33445227414722"/>
    <n v="8.4844486029580404E-2"/>
    <n v="5858.6414516835166"/>
    <n v="73.794182361852108"/>
    <n v="1.2439103753331638E-2"/>
    <n v="6155.2851104018418"/>
    <n v="-222.84947635647313"/>
    <n v="3.7564583942145624E-2"/>
  </r>
  <r>
    <x v="385"/>
    <x v="2"/>
    <x v="71"/>
    <n v="1962.3610911754988"/>
    <x v="1"/>
    <n v="2398.4413336589428"/>
    <n v="1918.0497162879694"/>
    <n v="7.5590641760083654"/>
    <n v="7.5819036655848056"/>
    <n v="290.72016165562945"/>
    <n v="287.86996399233897"/>
    <n v="289.28095293456198"/>
    <n v="5.6673983713582379"/>
    <n v="5.6723611607003672"/>
    <n v="145.36008082781473"/>
    <n v="144.74588330319017"/>
    <n v="144.92831821149449"/>
    <n v="4.9762392630236789"/>
    <n v="4.9792139801404218"/>
    <n v="5464.1729443740942"/>
    <n v="8.6059680523555251"/>
    <n v="2018"/>
    <x v="19"/>
    <s v="2018-386"/>
    <n v="18.20270181039028"/>
    <x v="0"/>
    <n v="0"/>
    <n v="0"/>
    <n v="1"/>
    <n v="0"/>
    <n v="0"/>
    <n v="0"/>
    <n v="3259.5753208314491"/>
    <n v="2204.5976235426451"/>
    <n v="0.4034641007862857"/>
    <n v="2990.559247785317"/>
    <n v="2473.6136965887772"/>
    <n v="0.45269681647532894"/>
    <n v="2640.5220491679588"/>
    <n v="2823.6508952061354"/>
    <n v="0.51675723370237814"/>
    <n v="670.68886930083613"/>
    <n v="4793.4840750732583"/>
    <n v="0.87725702020625529"/>
    <n v="708.52280017670432"/>
    <n v="4755.6501441973896"/>
    <n v="0.87033302068043095"/>
    <n v="626.69071239988023"/>
    <n v="4837.4822319742143"/>
    <n v="0.88530913666539057"/>
    <n v="5.9847694013057735"/>
    <n v="5458.1881749727881"/>
    <n v="0.99890472547954989"/>
    <n v="8.3005035031572838"/>
    <n v="5455.8724408709368"/>
    <n v="0.99848092225709961"/>
    <n v="8.1667748932162496"/>
    <n v="5456.0061694808783"/>
    <n v="0.99850539597184151"/>
    <n v="8.1165217127635003"/>
    <n v="5456.0564226613305"/>
    <n v="0.99851459282211763"/>
    <n v="8.0519292917593077"/>
    <n v="5456.1210150823345"/>
    <n v="0.99852641390129315"/>
    <n v="8.2799871982255624"/>
    <n v="5455.892957175869"/>
    <n v="0.99848467695248366"/>
    <n v="7.7316206871645896"/>
    <n v="5.859721070244011"/>
    <n v="5.2407183501320072"/>
    <x v="4"/>
    <n v="0"/>
    <n v="0"/>
    <n v="0"/>
    <n v="0"/>
    <n v="1"/>
    <n v="0"/>
    <n v="0"/>
    <n v="0"/>
    <n v="0"/>
    <n v="0"/>
    <n v="0"/>
    <n v="0"/>
    <n v="72"/>
    <n v="6779.2710954193617"/>
    <n v="-1315.0981510452675"/>
    <n v="0.2406765240473018"/>
    <n v="6466.529774556453"/>
    <n v="-1002.3568301823589"/>
    <n v="0.18344163707599778"/>
    <n v="5887.0976370285553"/>
    <n v="-422.92469265446107"/>
    <n v="7.7399580313412999E-2"/>
    <n v="6198.140497371226"/>
    <n v="-733.96755299713186"/>
    <n v="0.13432363149354998"/>
  </r>
  <r>
    <x v="386"/>
    <x v="2"/>
    <x v="72"/>
    <n v="1981.9847020872539"/>
    <x v="1"/>
    <n v="2422.4257469955328"/>
    <n v="1937.2302120277545"/>
    <n v="7.5690145061269307"/>
    <n v="7.5918539964379734"/>
    <n v="293.62736327218579"/>
    <n v="290.74866363226238"/>
    <n v="292.17376246390762"/>
    <n v="5.6773487022114058"/>
    <n v="5.6823114915535351"/>
    <n v="146.81368163609289"/>
    <n v="146.19334213622207"/>
    <n v="146.37760139360944"/>
    <n v="4.9861895938768468"/>
    <n v="4.9891643109935897"/>
    <n v="6048.5321406761323"/>
    <n v="8.7075709002117136"/>
    <n v="2018"/>
    <x v="20"/>
    <s v="2018-387"/>
    <n v="18.232552802215185"/>
    <x v="0"/>
    <n v="0"/>
    <n v="0"/>
    <n v="1"/>
    <n v="0"/>
    <n v="0"/>
    <n v="0"/>
    <n v="3278.8737485852007"/>
    <n v="2769.6583920909316"/>
    <n v="0.45790587330520932"/>
    <n v="3003.3220222231953"/>
    <n v="3045.210118452937"/>
    <n v="0.50346266625153946"/>
    <n v="2648.9199678423902"/>
    <n v="3399.6121728337421"/>
    <n v="0.56205573414605647"/>
    <n v="675.01745805038627"/>
    <n v="5373.514682625746"/>
    <n v="0.88839978984141932"/>
    <n v="713.64411289520092"/>
    <n v="5334.8880277809312"/>
    <n v="0.88201366938335779"/>
    <n v="633.01715753574376"/>
    <n v="5415.5149831403887"/>
    <n v="0.89534367300807927"/>
    <n v="5.9858707485957741"/>
    <n v="6042.5462699275367"/>
    <n v="0.99901035976839059"/>
    <n v="8.3012133691610597"/>
    <n v="6040.2309273069714"/>
    <n v="0.99862756563475363"/>
    <n v="8.1699253415475823"/>
    <n v="6040.362215334585"/>
    <n v="0.99864927140146864"/>
    <n v="8.11833279603972"/>
    <n v="6040.4138078800925"/>
    <n v="0.9986578011644438"/>
    <n v="8.0530546895540169"/>
    <n v="6040.479085986578"/>
    <n v="0.99866859355257487"/>
    <n v="8.2828599345617135"/>
    <n v="6040.2492807415701"/>
    <n v="0.99863059999650816"/>
    <n v="7.7400005842476283"/>
    <n v="5.8678977140957764"/>
    <n v="5.2483650961217476"/>
    <x v="4"/>
    <n v="0"/>
    <n v="0"/>
    <n v="0"/>
    <n v="0"/>
    <n v="1"/>
    <n v="0"/>
    <n v="0"/>
    <n v="0"/>
    <n v="0"/>
    <n v="0"/>
    <n v="0"/>
    <n v="0"/>
    <n v="73"/>
    <n v="6814.6214536870002"/>
    <n v="-766.08931301086795"/>
    <n v="0.12665706243981883"/>
    <n v="6497.4654486464078"/>
    <n v="-448.93330797027556"/>
    <n v="7.4221860366950415E-2"/>
    <n v="5915.7261606878892"/>
    <n v="132.80597998824305"/>
    <n v="2.1956728822705305E-2"/>
    <n v="6241.3447307180022"/>
    <n v="-192.81259004186995"/>
    <n v="3.1877583776932117E-2"/>
  </r>
  <r>
    <x v="387"/>
    <x v="2"/>
    <x v="73"/>
    <n v="2001.8045491081261"/>
    <x v="1"/>
    <n v="2446.6500044654877"/>
    <n v="1956.6025131518659"/>
    <n v="7.5789648364709681"/>
    <n v="7.6018043272911413"/>
    <n v="296.56363690490758"/>
    <n v="293.65615026858495"/>
    <n v="295.09550008854671"/>
    <n v="5.6872990330645745"/>
    <n v="5.692261822406703"/>
    <n v="148.28181845245379"/>
    <n v="147.65527555758428"/>
    <n v="147.84137740754551"/>
    <n v="4.9961399247300147"/>
    <n v="4.9991146418467576"/>
    <n v="5636.7356467361378"/>
    <n v="8.637060390891115"/>
    <n v="2018"/>
    <x v="21"/>
    <s v="2018-388"/>
    <n v="18.262403794265559"/>
    <x v="0"/>
    <n v="0"/>
    <n v="0"/>
    <n v="1"/>
    <n v="0"/>
    <n v="0"/>
    <n v="0"/>
    <n v="3298.365160616489"/>
    <n v="2338.3704861196488"/>
    <n v="0.41484480250083133"/>
    <n v="3016.2124244054521"/>
    <n v="2620.5232223306857"/>
    <n v="0.4649008551337791"/>
    <n v="2657.4018657035654"/>
    <n v="2979.3337810325725"/>
    <n v="0.52855659157223533"/>
    <n v="679.38933268743187"/>
    <n v="4957.3463140487056"/>
    <n v="0.87947113803699095"/>
    <n v="718.81663874088235"/>
    <n v="4917.919007995255"/>
    <n v="0.87247643249739726"/>
    <n v="639.40686712296565"/>
    <n v="4997.3287796131717"/>
    <n v="0.88656433311837068"/>
    <n v="5.9869720958857746"/>
    <n v="5630.7486746402519"/>
    <n v="0.99893786537615037"/>
    <n v="8.3019232351648355"/>
    <n v="5628.4337235009734"/>
    <n v="0.99852717534483426"/>
    <n v="8.1730757898789133"/>
    <n v="5628.5625709462593"/>
    <n v="0.99855003386674501"/>
    <n v="8.120143879315938"/>
    <n v="5628.6155028568219"/>
    <n v="0.99855942439237544"/>
    <n v="8.0541800873106943"/>
    <n v="5628.6814666488272"/>
    <n v="0.99857112687341043"/>
    <n v="8.2857326709195647"/>
    <n v="5628.4499140652179"/>
    <n v="0.99853004767471798"/>
    <n v="7.748393596811618"/>
    <n v="5.87608881433595"/>
    <n v="5.2560294099352802"/>
    <x v="4"/>
    <n v="0"/>
    <n v="0"/>
    <n v="0"/>
    <n v="0"/>
    <n v="1"/>
    <n v="0"/>
    <n v="0"/>
    <n v="0"/>
    <n v="0"/>
    <n v="0"/>
    <n v="0"/>
    <n v="0"/>
    <n v="74"/>
    <n v="6850.1829181885378"/>
    <n v="-1213.4472714523999"/>
    <n v="0.2152748234973601"/>
    <n v="6528.5780412399881"/>
    <n v="-891.8423945038503"/>
    <n v="0.15821965946198976"/>
    <n v="5944.5280090811548"/>
    <n v="-307.79236234501695"/>
    <n v="5.4604718339636739E-2"/>
    <n v="6284.9006481418046"/>
    <n v="-648.16500140566677"/>
    <n v="0.11498942686463866"/>
  </r>
  <r>
    <x v="388"/>
    <x v="2"/>
    <x v="74"/>
    <n v="2021.8225945992072"/>
    <x v="1"/>
    <n v="2471.116504510142"/>
    <n v="1976.1685375860682"/>
    <n v="7.5889151669712733"/>
    <n v="7.6117546581443092"/>
    <n v="299.52927327395662"/>
    <n v="296.59271177127079"/>
    <n v="298.04645508943213"/>
    <n v="5.6972493639177424"/>
    <n v="5.7022121532598709"/>
    <n v="149.76463663697831"/>
    <n v="149.1318283131601"/>
    <n v="149.31979118162096"/>
    <n v="5.0060902555831825"/>
    <n v="5.0090649726999255"/>
    <n v="6760.3897082814265"/>
    <n v="8.8188358165294183"/>
    <n v="2018"/>
    <x v="22"/>
    <s v="2018-389"/>
    <n v="18.292254786472199"/>
    <x v="0"/>
    <n v="0"/>
    <n v="0"/>
    <n v="1"/>
    <n v="0"/>
    <n v="0"/>
    <n v="0"/>
    <n v="3318.0514867680904"/>
    <n v="3442.3382215133361"/>
    <n v="0.50919227589742311"/>
    <n v="3029.231730609531"/>
    <n v="3731.1579776718954"/>
    <n v="0.5519146289896949"/>
    <n v="2665.9685825433521"/>
    <n v="4094.4211257380744"/>
    <n v="0.60564868334771282"/>
    <n v="683.80492607084784"/>
    <n v="6076.5847822105789"/>
    <n v="0.89885125627695817"/>
    <n v="724.04088984502062"/>
    <n v="6036.348818436406"/>
    <n v="0.89289953374166053"/>
    <n v="645.86047380605987"/>
    <n v="6114.529234475367"/>
    <n v="0.90446401736058424"/>
    <n v="5.9880734431757752"/>
    <n v="6754.4016348382511"/>
    <n v="0.99911424138229188"/>
    <n v="8.3026331011686114"/>
    <n v="6752.0870751802577"/>
    <n v="0.99877187063772399"/>
    <n v="8.1762262382102442"/>
    <n v="6752.2134820432166"/>
    <n v="0.99879056879987349"/>
    <n v="8.1219549625921559"/>
    <n v="6752.2677533188344"/>
    <n v="0.99879859663228543"/>
    <n v="8.0553054850410124"/>
    <n v="6752.3344027963858"/>
    <n v="0.99880845545410302"/>
    <n v="8.2886054072924544"/>
    <n v="6752.1011028741341"/>
    <n v="0.99877394562074739"/>
    <n v="7.7567996354531115"/>
    <n v="5.8842942782819749"/>
    <n v="5.2637111973420891"/>
    <x v="5"/>
    <n v="0"/>
    <n v="0"/>
    <n v="0"/>
    <n v="0"/>
    <n v="0"/>
    <n v="1"/>
    <n v="0"/>
    <n v="0"/>
    <n v="0"/>
    <n v="0"/>
    <n v="0"/>
    <n v="0"/>
    <n v="75"/>
    <n v="7263.851414512631"/>
    <n v="-503.46170623120452"/>
    <n v="7.4472290497464622E-2"/>
    <n v="6902.0458694109011"/>
    <n v="-141.65616112947464"/>
    <n v="2.0953845450055478E-2"/>
    <n v="6007.0727173245587"/>
    <n v="753.31699095686781"/>
    <n v="0.11143100079482994"/>
    <n v="6299.4927280557213"/>
    <n v="460.89698022570519"/>
    <n v="6.8176096366324837E-2"/>
  </r>
  <r>
    <x v="389"/>
    <x v="2"/>
    <x v="75"/>
    <n v="2042.0408205451995"/>
    <x v="1"/>
    <n v="2495.827669555244"/>
    <n v="1995.9302224738074"/>
    <n v="7.5988654975798831"/>
    <n v="7.6217049889974779"/>
    <n v="302.5245660066962"/>
    <n v="299.55863888898352"/>
    <n v="301.02691964032641"/>
    <n v="5.7071996947709103"/>
    <n v="5.7121624841130387"/>
    <n v="151.2622830033481"/>
    <n v="150.62314659629169"/>
    <n v="150.81298909343715"/>
    <n v="5.0160405864363513"/>
    <n v="5.0190153035530942"/>
    <n v="5862.2139585842879"/>
    <n v="8.6762826198514791"/>
    <n v="2018"/>
    <x v="23"/>
    <s v="2018-390"/>
    <n v="18.322105778787144"/>
    <x v="0"/>
    <n v="0"/>
    <n v="0"/>
    <n v="1"/>
    <n v="0"/>
    <n v="0"/>
    <n v="0"/>
    <n v="3337.9346761812085"/>
    <n v="2524.2792824030794"/>
    <n v="0.43060169762426881"/>
    <n v="3042.3812298756516"/>
    <n v="2819.8327287086363"/>
    <n v="0.48101839145250508"/>
    <n v="2674.6209665515371"/>
    <n v="3187.5929920327508"/>
    <n v="0.54375241411395836"/>
    <n v="688.26467538809823"/>
    <n v="5173.9492831961898"/>
    <n v="0.88259304756691059"/>
    <n v="729.31738346020029"/>
    <n v="5132.8965751240876"/>
    <n v="0.87559011175424095"/>
    <n v="652.3786165559851"/>
    <n v="5209.8353420283029"/>
    <n v="0.88871463560270103"/>
    <n v="5.9891747904657757"/>
    <n v="5856.2247837938221"/>
    <n v="0.99897834251141659"/>
    <n v="8.3033429671723891"/>
    <n v="5853.9106156171156"/>
    <n v="0.99858358241001877"/>
    <n v="8.1793766865415769"/>
    <n v="5854.0345818977466"/>
    <n v="0.9986047290760236"/>
    <n v="8.1237660458683738"/>
    <n v="5854.0901925384196"/>
    <n v="0.99861421536244477"/>
    <n v="8.0564308827530624"/>
    <n v="5854.1575277015345"/>
    <n v="0.99862570166499021"/>
    <n v="8.2914781436757661"/>
    <n v="5853.9224804406122"/>
    <n v="0.99858560635926052"/>
    <n v="7.7652186110578967"/>
    <n v="5.8925140134355161"/>
    <n v="5.271410364009725"/>
    <x v="5"/>
    <n v="0"/>
    <n v="0"/>
    <n v="0"/>
    <n v="0"/>
    <n v="0"/>
    <n v="1"/>
    <n v="0"/>
    <n v="0"/>
    <n v="0"/>
    <n v="0"/>
    <n v="0"/>
    <n v="0"/>
    <n v="76"/>
    <n v="7301.8136358368047"/>
    <n v="-1439.5996772525168"/>
    <n v="0.24557269445009766"/>
    <n v="6935.1566211653299"/>
    <n v="-1072.942662581042"/>
    <n v="0.18302686837451346"/>
    <n v="6036.388012998962"/>
    <n v="-174.17405441467417"/>
    <n v="2.9711309693775972E-2"/>
    <n v="6343.5555439551426"/>
    <n v="-481.34158537085477"/>
    <n v="8.2109180724460926E-2"/>
  </r>
  <r>
    <x v="390"/>
    <x v="2"/>
    <x v="76"/>
    <n v="2062.4612287506516"/>
    <x v="1"/>
    <n v="2520.7859462507963"/>
    <n v="2015.8895243568604"/>
    <n v="7.6088158282635554"/>
    <n v="7.6316553198506458"/>
    <n v="305.54981166676316"/>
    <n v="302.55422527787334"/>
    <n v="304.03718883672968"/>
    <n v="5.7171500256240781"/>
    <n v="5.7221128149662075"/>
    <n v="152.77490583338158"/>
    <n v="152.1293780622546"/>
    <n v="152.32111898437154"/>
    <n v="5.0259909172895192"/>
    <n v="5.0289656344062621"/>
    <n v="6298.6500468255499"/>
    <n v="8.7480906111370942"/>
    <n v="2018"/>
    <x v="24"/>
    <s v="2018-391"/>
    <n v="18.351956771177154"/>
    <x v="0"/>
    <n v="0"/>
    <n v="0"/>
    <n v="1"/>
    <n v="0"/>
    <n v="0"/>
    <n v="0"/>
    <n v="3358.0166974884573"/>
    <n v="2940.6333493370926"/>
    <n v="0.46686723781695721"/>
    <n v="3055.662224134433"/>
    <n v="3242.9878226911169"/>
    <n v="0.51487029737833223"/>
    <n v="2683.3598743998041"/>
    <n v="3615.2901724257458"/>
    <n v="0.57397857406728159"/>
    <n v="692.76902219852104"/>
    <n v="5605.8810246270286"/>
    <n v="0.89001309533815598"/>
    <n v="734.64664201153175"/>
    <n v="5564.0034048140178"/>
    <n v="0.88336442943329008"/>
    <n v="658.96194073340962"/>
    <n v="5639.6881060921405"/>
    <n v="0.8953804488526047"/>
    <n v="5.9902761377557763"/>
    <n v="6292.6597706877938"/>
    <n v="0.9990489587303274"/>
    <n v="8.3040528331761649"/>
    <n v="6290.3459939923741"/>
    <n v="0.99868161387417276"/>
    <n v="8.1825271348729096"/>
    <n v="6290.4675196906774"/>
    <n v="0.99870090780182386"/>
    <n v="8.1255771291445917"/>
    <n v="6290.5244696964055"/>
    <n v="0.99870994942269575"/>
    <n v="8.0575562804524505"/>
    <n v="6290.5924905450975"/>
    <n v="0.99872074869685556"/>
    <n v="8.2943508800663004"/>
    <n v="6290.3556959454836"/>
    <n v="0.99868315419678755"/>
    <n v="7.773650434800663"/>
    <n v="5.9007479274891956"/>
    <n v="5.2791268155141955"/>
    <x v="5"/>
    <n v="0"/>
    <n v="0"/>
    <n v="0"/>
    <n v="0"/>
    <n v="0"/>
    <n v="1"/>
    <n v="0"/>
    <n v="0"/>
    <n v="0"/>
    <n v="0"/>
    <n v="0"/>
    <n v="0"/>
    <n v="77"/>
    <n v="7340.0023568927927"/>
    <n v="-1041.3523100672428"/>
    <n v="0.16532944398015459"/>
    <n v="6968.4564924572478"/>
    <n v="-669.8064456316979"/>
    <n v="0.10634127005822032"/>
    <n v="6065.8806130967769"/>
    <n v="232.76943372877304"/>
    <n v="3.6955447913174073E-2"/>
    <n v="6387.9770222660327"/>
    <n v="-89.326975440482784"/>
    <n v="1.418192386883005E-2"/>
  </r>
  <r>
    <x v="391"/>
    <x v="2"/>
    <x v="77"/>
    <n v="2083.0858410381575"/>
    <x v="1"/>
    <n v="2545.9938057133036"/>
    <n v="2036.0484193612494"/>
    <n v="7.618766158999251"/>
    <n v="7.6416056507038137"/>
    <n v="308.60530978343076"/>
    <n v="305.57976753065202"/>
    <n v="307.07756072509699"/>
    <n v="5.727100356477246"/>
    <n v="5.7320631458193754"/>
    <n v="154.30265489171538"/>
    <n v="153.65067184287713"/>
    <n v="153.84433017421523"/>
    <n v="5.0359412481426871"/>
    <n v="5.03891596525943"/>
    <n v="6165.5311368124467"/>
    <n v="8.7267295654660995"/>
    <n v="2018"/>
    <x v="25"/>
    <s v="2018-392"/>
    <n v="18.381807763619186"/>
    <x v="0"/>
    <n v="0"/>
    <n v="0"/>
    <n v="1"/>
    <n v="0"/>
    <n v="0"/>
    <n v="0"/>
    <n v="3378.2995390087781"/>
    <n v="2787.2315978036686"/>
    <n v="0.45206674590644519"/>
    <n v="3069.0760283358022"/>
    <n v="3096.4551084766445"/>
    <n v="0.50222033426912482"/>
    <n v="2692.1861713265534"/>
    <n v="3473.3449654858932"/>
    <n v="0.56334886458486"/>
    <n v="697.31841247704779"/>
    <n v="5468.2127243353989"/>
    <n v="0.88690051238025891"/>
    <n v="740.02919314837652"/>
    <n v="5425.5019436640705"/>
    <n v="0.87997316423723904"/>
    <n v="665.61109815260818"/>
    <n v="5499.9200386598386"/>
    <n v="0.89204318599926391"/>
    <n v="5.9913774850457768"/>
    <n v="6159.539759327401"/>
    <n v="0.99902824633399823"/>
    <n v="8.3047626991799408"/>
    <n v="6157.2263741132665"/>
    <n v="0.99865303369411351"/>
    <n v="8.1856775832042423"/>
    <n v="6157.3454592292428"/>
    <n v="0.99867234835060203"/>
    <n v="8.1273882124208097"/>
    <n v="6157.4037486000261"/>
    <n v="0.99868180242187177"/>
    <n v="8.058681678143067"/>
    <n v="6157.4724551343033"/>
    <n v="0.9986929460740166"/>
    <n v="8.2972236164618423"/>
    <n v="6157.2339131959852"/>
    <n v="0.99865425647323047"/>
    <n v="7.7820950181462143"/>
    <n v="5.9089959283332112"/>
    <n v="5.2868604573502509"/>
    <x v="5"/>
    <n v="0"/>
    <n v="0"/>
    <n v="0"/>
    <n v="0"/>
    <n v="0"/>
    <n v="1"/>
    <n v="0"/>
    <n v="0"/>
    <n v="0"/>
    <n v="0"/>
    <n v="0"/>
    <n v="0"/>
    <n v="78"/>
    <n v="7378.4188608054419"/>
    <n v="-1212.8877239929952"/>
    <n v="0.19672071993136556"/>
    <n v="7001.9464838009199"/>
    <n v="-836.41534698847317"/>
    <n v="0.1356599015443293"/>
    <n v="6095.5515295448276"/>
    <n v="69.979607267619031"/>
    <n v="1.1350134435262652E-2"/>
    <n v="6432.760077367845"/>
    <n v="-267.22894055539837"/>
    <n v="4.3342403861989835E-2"/>
  </r>
  <r>
    <x v="392"/>
    <x v="2"/>
    <x v="78"/>
    <n v="2103.9166994485395"/>
    <x v="1"/>
    <n v="3958.6346112469582"/>
    <n v="2056.4089033874366"/>
    <n v="7.6287164897710023"/>
    <n v="7.6515559815569816"/>
    <n v="311.69136288126509"/>
    <n v="308.63556520595853"/>
    <n v="310.14833633234792"/>
    <n v="5.7370506873304139"/>
    <n v="5.7420134766725432"/>
    <n v="1543.0265489171538"/>
    <n v="1126.2137857948705"/>
    <n v="1126.4093807095221"/>
    <n v="7.026790313413775"/>
    <n v="7.3415010582534759"/>
    <n v="10633.570424542859"/>
    <n v="9.2717712968352046"/>
    <n v="2018"/>
    <x v="26"/>
    <s v="2018-393"/>
    <n v="20.392557490515191"/>
    <x v="0"/>
    <n v="0"/>
    <n v="0"/>
    <n v="1"/>
    <n v="0"/>
    <n v="0"/>
    <n v="0"/>
    <n v="3398.7852089443031"/>
    <n v="7234.7852155985556"/>
    <n v="0.68037215410736152"/>
    <n v="3082.623970579185"/>
    <n v="7550.9464539636738"/>
    <n v="0.71010452298652937"/>
    <n v="10715.290077741851"/>
    <n v="-81.719653198992091"/>
    <n v="7.6850624894888257E-3"/>
    <n v="701.9132966583602"/>
    <n v="9931.6571278844985"/>
    <n v="0.9339908169472122"/>
    <n v="745.46556979658988"/>
    <n v="9888.1048547462688"/>
    <n v="0.92989508320967951"/>
    <n v="6709.6951922042299"/>
    <n v="3923.8752323386288"/>
    <n v="0.36900825176105584"/>
    <n v="5.9924788323357774"/>
    <n v="10627.577945710524"/>
    <n v="0.9994364565622752"/>
    <n v="8.3054725651837185"/>
    <n v="10625.264951977675"/>
    <n v="0.99921893849068666"/>
    <n v="8.9147161921730991"/>
    <n v="10624.655708350685"/>
    <n v="0.99916164412927588"/>
    <n v="8.8983793254828623"/>
    <n v="10624.672045217376"/>
    <n v="0.99916318047746744"/>
    <n v="8.9294349189145468"/>
    <n v="10624.640989623944"/>
    <n v="0.99916025995386226"/>
    <n v="8.4907298770659914"/>
    <n v="10625.079694665792"/>
    <n v="0.9992015165614111"/>
    <n v="7.7905522728517012"/>
    <n v="5.9172579240618361"/>
    <n v="7.0650040787795234"/>
    <x v="6"/>
    <n v="0"/>
    <n v="0"/>
    <n v="0"/>
    <n v="0"/>
    <n v="0"/>
    <n v="0"/>
    <n v="1"/>
    <n v="0"/>
    <n v="0"/>
    <n v="0"/>
    <n v="0"/>
    <n v="0"/>
    <n v="79"/>
    <n v="8428.0753218050977"/>
    <n v="2205.495102737761"/>
    <n v="0.2074087079582751"/>
    <n v="8257.8507761355631"/>
    <n v="2375.7196484072956"/>
    <n v="0.22341692898595991"/>
    <n v="10812.914474879746"/>
    <n v="-179.34405033688745"/>
    <n v="1.6865835573247497E-2"/>
    <n v="10798.999157918051"/>
    <n v="-165.42873337519268"/>
    <n v="1.5557214253584493E-2"/>
  </r>
  <r>
    <x v="393"/>
    <x v="2"/>
    <x v="79"/>
    <n v="2124.9558664430247"/>
    <x v="1"/>
    <n v="3982.7906918702561"/>
    <n v="2076.9729923041127"/>
    <n v="7.6386668205677433"/>
    <n v="7.6615063124101495"/>
    <n v="314.80827651007775"/>
    <n v="311.72192085801817"/>
    <n v="313.24981969567142"/>
    <n v="5.7470010181835827"/>
    <n v="5.7519638075257111"/>
    <n v="1543.0265489171538"/>
    <n v="1417.9827199804686"/>
    <n v="1543.0265489171536"/>
    <n v="7.341501058253475"/>
    <n v="7.3415010582534759"/>
    <n v="11755.025751822302"/>
    <n v="9.3720361516840036"/>
    <n v="2018"/>
    <x v="27"/>
    <s v="2018-394"/>
    <n v="20.727168897004802"/>
    <x v="0"/>
    <n v="0"/>
    <n v="0"/>
    <n v="1"/>
    <n v="0"/>
    <n v="0"/>
    <n v="0"/>
    <n v="3419.4757355791826"/>
    <n v="8335.5500162431199"/>
    <n v="0.70910521101588531"/>
    <n v="3096.3073922450021"/>
    <n v="8658.7183595773004"/>
    <n v="0.7365971408641957"/>
    <n v="10715.290077741851"/>
    <n v="1039.7356740804516"/>
    <n v="8.8450310193430956E-2"/>
    <n v="706.55412968148551"/>
    <n v="11048.471622140816"/>
    <n v="0.93989344263478503"/>
    <n v="750.95631021128531"/>
    <n v="11004.069441611016"/>
    <n v="0.93611614929087927"/>
    <n v="6709.6951922042299"/>
    <n v="5045.3305596180726"/>
    <n v="0.42920625323478589"/>
    <n v="5.9935801796257788"/>
    <n v="11749.032171642677"/>
    <n v="0.99949012615487498"/>
    <n v="8.3061824311874943"/>
    <n v="11746.719569391114"/>
    <n v="0.99929339308934306"/>
    <n v="8.9147161921730991"/>
    <n v="11746.111035630129"/>
    <n v="0.9992416251244034"/>
    <n v="9.018528423840193"/>
    <n v="11746.007223398463"/>
    <n v="0.99923279381821506"/>
    <n v="9.0643521843307333"/>
    <n v="11745.961399637972"/>
    <n v="0.99922889559106876"/>
    <n v="8.5229314987592346"/>
    <n v="11746.502820323543"/>
    <n v="0.99927495424691537"/>
    <n v="7.7990221109695534"/>
    <n v="5.925533822979804"/>
    <n v="7.3695401723766949"/>
    <x v="6"/>
    <n v="0"/>
    <n v="0"/>
    <n v="0"/>
    <n v="0"/>
    <n v="0"/>
    <n v="0"/>
    <n v="1"/>
    <n v="0"/>
    <n v="0"/>
    <n v="0"/>
    <n v="0"/>
    <n v="0"/>
    <n v="80"/>
    <n v="8472.2504007849675"/>
    <n v="3282.775351037335"/>
    <n v="0.27926568774453159"/>
    <n v="8297.6084609720092"/>
    <n v="3457.4172908502933"/>
    <n v="0.29412247695963689"/>
    <n v="11971.789152645808"/>
    <n v="-216.76340082350544"/>
    <n v="1.8440061757406364E-2"/>
    <n v="11806.653290574995"/>
    <n v="-51.627538752692999"/>
    <n v="4.3919545429060014E-3"/>
  </r>
  <r>
    <x v="394"/>
    <x v="2"/>
    <x v="80"/>
    <n v="2146.2054251074551"/>
    <x v="1"/>
    <n v="4007.1883332997872"/>
    <n v="2097.7427221451153"/>
    <n v="7.6486171513818038"/>
    <n v="7.6714566432633182"/>
    <n v="317.95635927517856"/>
    <n v="314.83914006659836"/>
    <n v="316.38231789262818"/>
    <n v="5.7569513490367505"/>
    <n v="5.7619141383788799"/>
    <n v="1543.0265489171538"/>
    <n v="1505.5134002361481"/>
    <n v="1543.0265489171536"/>
    <n v="7.341501058253475"/>
    <n v="7.3415010582534759"/>
    <n v="12940.781229547016"/>
    <n v="9.4681389394587008"/>
    <n v="2018"/>
    <x v="28"/>
    <s v="2018-395"/>
    <n v="20.747069558672028"/>
    <x v="0"/>
    <n v="0"/>
    <n v="0"/>
    <n v="1"/>
    <n v="0"/>
    <n v="0"/>
    <n v="0"/>
    <n v="3440.3731674804112"/>
    <n v="9500.4080620666045"/>
    <n v="0.73414486293724024"/>
    <n v="3110.1276481274772"/>
    <n v="9830.6535814195377"/>
    <n v="0.759664614294979"/>
    <n v="10715.290077741851"/>
    <n v="2225.4911518051649"/>
    <n v="0.1719750231712299"/>
    <n v="711.24137103484213"/>
    <n v="12229.539858512173"/>
    <n v="0.94503876092032979"/>
    <n v="756.50195803012775"/>
    <n v="12184.279271516887"/>
    <n v="0.94154124510637371"/>
    <n v="6709.6951922042299"/>
    <n v="6231.0860373427859"/>
    <n v="0.48150771787376095"/>
    <n v="5.9946815269157794"/>
    <n v="12934.7865480201"/>
    <n v="0.99953676046132145"/>
    <n v="8.3068922971912702"/>
    <n v="12932.474337249825"/>
    <n v="0.99935808417205729"/>
    <n v="8.9147161921730991"/>
    <n v="12931.866513354842"/>
    <n v="0.9993111145274739"/>
    <n v="9.0164758084583028"/>
    <n v="12931.764753738558"/>
    <n v="0.99930325104423601"/>
    <n v="9.0611093199624744"/>
    <n v="12931.720120227053"/>
    <n v="0.99929980198573531"/>
    <n v="8.5248466563600349"/>
    <n v="12932.256382890655"/>
    <n v="0.99934124172991223"/>
    <n v="7.8075044448508422"/>
    <n v="5.9338235336085834"/>
    <n v="7.3695401723766949"/>
    <x v="6"/>
    <n v="0"/>
    <n v="0"/>
    <n v="0"/>
    <n v="0"/>
    <n v="0"/>
    <n v="0"/>
    <n v="1"/>
    <n v="0"/>
    <n v="0"/>
    <n v="0"/>
    <n v="0"/>
    <n v="0"/>
    <n v="81"/>
    <n v="8516.6887328940484"/>
    <n v="4424.0924966529674"/>
    <n v="0.34187213416077739"/>
    <n v="8337.5928508286433"/>
    <n v="4603.1883787183724"/>
    <n v="0.35571178409292253"/>
    <n v="12000.001561836343"/>
    <n v="940.77966771067258"/>
    <n v="7.2698831007407733E-2"/>
    <n v="11864.089112389782"/>
    <n v="1076.692117157234"/>
    <n v="8.3201477411493405E-2"/>
  </r>
  <r>
    <x v="395"/>
    <x v="2"/>
    <x v="81"/>
    <n v="2167.6674793585298"/>
    <x v="1"/>
    <n v="4031.8299511436139"/>
    <n v="2118.7201493091397"/>
    <n v="7.6585674822078671"/>
    <n v="7.6814069741164861"/>
    <n v="321.13592286793033"/>
    <n v="317.98753146726438"/>
    <n v="319.54614107155442"/>
    <n v="5.7669016798899184"/>
    <n v="5.7718644692320478"/>
    <n v="1543.0265489171538"/>
    <n v="1531.7726043128519"/>
    <n v="1543.0265489171536"/>
    <n v="7.341501058253475"/>
    <n v="7.3415010582534759"/>
    <n v="13002.224600820859"/>
    <n v="9.4728757449438454"/>
    <n v="2018"/>
    <x v="29"/>
    <s v="2018-396"/>
    <n v="20.766970220351261"/>
    <x v="0"/>
    <n v="0"/>
    <n v="0"/>
    <n v="1"/>
    <n v="0"/>
    <n v="0"/>
    <n v="0"/>
    <n v="3461.4795737006525"/>
    <n v="9540.7450271202069"/>
    <n v="0.73377789724674336"/>
    <n v="3124.0861065687768"/>
    <n v="9878.1384942520817"/>
    <n v="0.75972680041448093"/>
    <n v="10715.290077741851"/>
    <n v="2286.9345230790077"/>
    <n v="0.17588794173995645"/>
    <n v="715.97548480173236"/>
    <n v="12286.249116019126"/>
    <n v="0.94493438570838628"/>
    <n v="762.10306232715845"/>
    <n v="12240.1215384937"/>
    <n v="0.94138671760222903"/>
    <n v="6709.6951922042299"/>
    <n v="6292.5294086166286"/>
    <n v="0.48395790734297633"/>
    <n v="5.9957828742057799"/>
    <n v="12996.228817946652"/>
    <n v="0.99953886484364929"/>
    <n v="8.3076021631950461"/>
    <n v="12993.916998657663"/>
    <n v="0.99936106301665717"/>
    <n v="8.9147161921730991"/>
    <n v="12993.309884628685"/>
    <n v="0.99931436992777289"/>
    <n v="9.0144231930764125"/>
    <n v="12993.210177627781"/>
    <n v="0.99930670147072309"/>
    <n v="9.0578664555921904"/>
    <n v="12993.166734365266"/>
    <n v="0.99930336025305855"/>
    <n v="8.5267618139619916"/>
    <n v="12993.697839006896"/>
    <n v="0.99934420746635744"/>
    <n v="7.8159991871489245"/>
    <n v="5.9421269646925259"/>
    <n v="7.3695401723766949"/>
    <x v="6"/>
    <n v="0"/>
    <n v="0"/>
    <n v="0"/>
    <n v="0"/>
    <n v="0"/>
    <n v="0"/>
    <n v="1"/>
    <n v="0"/>
    <n v="0"/>
    <n v="0"/>
    <n v="0"/>
    <n v="0"/>
    <n v="82"/>
    <n v="8561.3918079098476"/>
    <n v="4440.832792911011"/>
    <n v="0.34154407643678542"/>
    <n v="8377.8051431546864"/>
    <n v="4624.4194576661721"/>
    <n v="0.35566371137553049"/>
    <n v="12028.280455661898"/>
    <n v="973.94414515896096"/>
    <n v="7.490596225337269E-2"/>
    <n v="11921.840203100723"/>
    <n v="1080.3843977201359"/>
    <n v="8.3092273121626342E-2"/>
  </r>
  <r>
    <x v="396"/>
    <x v="2"/>
    <x v="82"/>
    <n v="2189.3441541521147"/>
    <x v="1"/>
    <n v="4056.717985165878"/>
    <n v="2139.9073507620319"/>
    <n v="7.66851781304225"/>
    <n v="7.691357304969654"/>
    <n v="324.3472820966096"/>
    <n v="321.16740678193696"/>
    <n v="322.74160248226997"/>
    <n v="5.7768520107430863"/>
    <n v="5.7818148000852156"/>
    <n v="1543.0265489171538"/>
    <n v="1539.6503655358631"/>
    <n v="1543.0265489171536"/>
    <n v="7.341501058253475"/>
    <n v="7.3415010582534759"/>
    <n v="13022.735522269395"/>
    <n v="9.4744519952511084"/>
    <n v="2018"/>
    <x v="30"/>
    <s v="2018-397"/>
    <n v="20.786870882038812"/>
    <x v="0"/>
    <n v="0"/>
    <n v="0"/>
    <n v="1"/>
    <n v="0"/>
    <n v="0"/>
    <n v="0"/>
    <n v="3482.7970439830951"/>
    <n v="9539.9384782862999"/>
    <n v="0.73256025678880032"/>
    <n v="3138.1841495944891"/>
    <n v="9884.551372674905"/>
    <n v="0.75902266123518591"/>
    <n v="10715.290077741851"/>
    <n v="2307.4454445275442"/>
    <n v="0.17718592538270633"/>
    <n v="720.7569397062914"/>
    <n v="12301.978582563104"/>
    <n v="0.94465395243005834"/>
    <n v="767.7601776671595"/>
    <n v="12254.975344602235"/>
    <n v="0.94104463103360581"/>
    <n v="6709.6951922042299"/>
    <n v="6313.0403300651651"/>
    <n v="0.48477067811671481"/>
    <n v="5.9968842214957805"/>
    <n v="13016.738638047898"/>
    <n v="0.99953950656440482"/>
    <n v="8.3083120291988237"/>
    <n v="13014.427210240196"/>
    <n v="0.99936201483820419"/>
    <n v="8.9147161921730991"/>
    <n v="13013.820806077221"/>
    <n v="0.999315449801086"/>
    <n v="9.012370577694524"/>
    <n v="13013.7231516917"/>
    <n v="0.99930795103975789"/>
    <n v="9.0546235912205031"/>
    <n v="13013.680898678174"/>
    <n v="0.9993047064823104"/>
    <n v="8.5286769715647495"/>
    <n v="13014.206845297831"/>
    <n v="0.99934509328266863"/>
    <n v="7.8245062508232444"/>
    <n v="5.9504440252049138"/>
    <n v="7.3695401723766949"/>
    <x v="6"/>
    <n v="0"/>
    <n v="0"/>
    <n v="0"/>
    <n v="0"/>
    <n v="0"/>
    <n v="0"/>
    <n v="1"/>
    <n v="0"/>
    <n v="0"/>
    <n v="0"/>
    <n v="0"/>
    <n v="0"/>
    <n v="83"/>
    <n v="8606.361123666702"/>
    <n v="4416.374398602693"/>
    <n v="0.33912801124237818"/>
    <n v="8418.2465412722086"/>
    <n v="4604.4889809971864"/>
    <n v="0.35357310091442212"/>
    <n v="12056.625990798466"/>
    <n v="966.10953147092914"/>
    <n v="7.4186374269741062E-2"/>
    <n v="11979.908201322634"/>
    <n v="1042.8273209467607"/>
    <n v="8.0077439886841323E-2"/>
  </r>
  <r>
    <x v="397"/>
    <x v="2"/>
    <x v="83"/>
    <n v="2211.2375956936357"/>
    <x v="1"/>
    <n v="4081.8548995283654"/>
    <n v="2161.306424241513"/>
    <n v="7.6784681438823981"/>
    <n v="7.7013076358228219"/>
    <n v="327.59075491757574"/>
    <n v="324.37908084975635"/>
    <n v="325.96901850709264"/>
    <n v="5.7868023415962551"/>
    <n v="5.7917651309383835"/>
    <n v="1543.0265489171538"/>
    <n v="1542.0136939027664"/>
    <n v="1543.0265489171536"/>
    <n v="7.341501058253475"/>
    <n v="7.3415010582534759"/>
    <n v="12168.027241156158"/>
    <n v="9.4065670726904163"/>
    <n v="2018"/>
    <x v="31"/>
    <s v="2018-398"/>
    <n v="20.806771543732129"/>
    <x v="0"/>
    <n v="0"/>
    <n v="0"/>
    <n v="1"/>
    <n v="0"/>
    <n v="0"/>
    <n v="0"/>
    <n v="3504.327688968363"/>
    <n v="8663.6995521877943"/>
    <n v="0.7120052725461028"/>
    <n v="3152.4231730504589"/>
    <n v="9015.6040681056984"/>
    <n v="0.74092569727425028"/>
    <n v="10715.290077741851"/>
    <n v="1452.7371634143074"/>
    <n v="0.11938970341064703"/>
    <n v="725.58620915989604"/>
    <n v="11442.441031996263"/>
    <n v="0.94036944569734926"/>
    <n v="773.47386416056065"/>
    <n v="11394.553376995598"/>
    <n v="0.93643391415623856"/>
    <n v="6709.6951922042299"/>
    <n v="5458.3320489519283"/>
    <n v="0.44857986761322366"/>
    <n v="5.997985568785781"/>
    <n v="12162.029255587373"/>
    <n v="0.99950707000815231"/>
    <n v="8.3090218952025996"/>
    <n v="12159.718219260956"/>
    <n v="0.99931714305609887"/>
    <n v="8.9147161921730991"/>
    <n v="12159.112524963984"/>
    <n v="0.99926736552972029"/>
    <n v="9.0103179623126337"/>
    <n v="12159.016923193845"/>
    <n v="0.99925950872859348"/>
    <n v="9.0513807268478441"/>
    <n v="12158.975860429311"/>
    <n v="0.99925613408423075"/>
    <n v="8.5305921291680598"/>
    <n v="12159.496649026991"/>
    <n v="0.999298933840293"/>
    <n v="7.8330255491432093"/>
    <n v="5.9587746243538771"/>
    <n v="7.3695401723766949"/>
    <x v="7"/>
    <n v="0"/>
    <n v="0"/>
    <n v="0"/>
    <n v="0"/>
    <n v="0"/>
    <n v="0"/>
    <n v="0"/>
    <n v="1"/>
    <n v="0"/>
    <n v="0"/>
    <n v="0"/>
    <n v="0"/>
    <n v="84"/>
    <n v="8903.1544668385923"/>
    <n v="3264.8727743175659"/>
    <n v="0.26831570225900897"/>
    <n v="8946.4527459448818"/>
    <n v="3221.5744952112764"/>
    <n v="0.26475733751769404"/>
    <n v="11969.058667309815"/>
    <n v="198.96857384634313"/>
    <n v="1.6351752827555136E-2"/>
    <n v="12012.249251103143"/>
    <n v="155.77799005301495"/>
    <n v="1.2802238766044506E-2"/>
  </r>
  <r>
    <x v="398"/>
    <x v="2"/>
    <x v="84"/>
    <n v="2233.3499716505726"/>
    <x v="1"/>
    <n v="4107.2431830344776"/>
    <n v="2182.9194884642307"/>
    <n v="7.6884184747265429"/>
    <n v="7.7112579666759906"/>
    <n v="330.86666246675151"/>
    <n v="327.62287165825393"/>
    <n v="329.22870869216365"/>
    <n v="5.7967526724494229"/>
    <n v="5.8017154617915523"/>
    <n v="1543.0265489171538"/>
    <n v="1542.7226924128374"/>
    <n v="1543.0265489171536"/>
    <n v="7.341501058253475"/>
    <n v="7.3415010582534759"/>
    <n v="11697.35502038814"/>
    <n v="9.3671180285954421"/>
    <n v="2018"/>
    <x v="32"/>
    <s v="2018-399"/>
    <n v="20.826672205429439"/>
    <x v="0"/>
    <n v="0"/>
    <n v="0"/>
    <n v="1"/>
    <n v="0"/>
    <n v="0"/>
    <n v="0"/>
    <n v="3526.0736404034842"/>
    <n v="8171.2813799846563"/>
    <n v="0.69855803861149435"/>
    <n v="3166.8045867409887"/>
    <n v="8530.5504336471513"/>
    <n v="0.72927173867756057"/>
    <n v="10715.290077741851"/>
    <n v="982.06494264628964"/>
    <n v="8.3956154270309807E-2"/>
    <n v="730.46377130803694"/>
    <n v="10966.891249080103"/>
    <n v="0.93755308186894726"/>
    <n v="779.24468751889583"/>
    <n v="10918.110332869244"/>
    <n v="0.9333828300363034"/>
    <n v="6709.6951922042299"/>
    <n v="4987.6598281839106"/>
    <n v="0.42639210483827911"/>
    <n v="5.9990869160757816"/>
    <n v="11691.355933472065"/>
    <n v="0.99948714158836593"/>
    <n v="8.3097317612063755"/>
    <n v="11689.045288626934"/>
    <n v="0.99928960591973803"/>
    <n v="8.9147161921730991"/>
    <n v="11688.440304195967"/>
    <n v="0.99923788615660247"/>
    <n v="9.0082653469307434"/>
    <n v="11688.34675504121"/>
    <n v="0.99922988869439033"/>
    <n v="9.0481378624745119"/>
    <n v="11688.306882525665"/>
    <n v="0.9992264800164905"/>
    <n v="8.5325072867717573"/>
    <n v="11688.82251310137"/>
    <n v="0.99927056097110001"/>
    <n v="7.8415569956920921"/>
    <n v="5.967118671588211"/>
    <n v="7.3695401723766949"/>
    <x v="7"/>
    <n v="0"/>
    <n v="0"/>
    <n v="0"/>
    <n v="0"/>
    <n v="0"/>
    <n v="0"/>
    <n v="0"/>
    <n v="1"/>
    <n v="0"/>
    <n v="0"/>
    <n v="0"/>
    <n v="0"/>
    <n v="85"/>
    <n v="8949.983944595404"/>
    <n v="2747.3710757927365"/>
    <n v="0.23487113719333566"/>
    <n v="8989.7134706278448"/>
    <n v="2707.6415497602957"/>
    <n v="0.23147468338277818"/>
    <n v="11997.264641909112"/>
    <n v="-299.909621520972"/>
    <n v="2.5639097129072211E-2"/>
    <n v="12070.828996995149"/>
    <n v="-373.47397660700881"/>
    <n v="3.1928070572882057E-2"/>
  </r>
  <r>
    <x v="399"/>
    <x v="2"/>
    <x v="85"/>
    <n v="2255.6834713670778"/>
    <x v="1"/>
    <n v="4132.8853493756505"/>
    <n v="2204.7486833350845"/>
    <n v="7.6983688055734572"/>
    <n v="7.7212082975291585"/>
    <n v="334.17532909141897"/>
    <n v="330.89910037483645"/>
    <n v="332.52099577908524"/>
    <n v="5.8067030033025908"/>
    <n v="5.8116657926447202"/>
    <n v="1543.0265489171538"/>
    <n v="1542.9353919658588"/>
    <n v="1543.0265489171536"/>
    <n v="7.341501058253475"/>
    <n v="7.3415010582534759"/>
    <n v="11928.534350383285"/>
    <n v="9.3866886534277008"/>
    <n v="2018"/>
    <x v="33"/>
    <s v="2018-400"/>
    <n v="20.846572867129524"/>
    <x v="0"/>
    <n v="0"/>
    <n v="0"/>
    <n v="1"/>
    <n v="0"/>
    <n v="0"/>
    <n v="0"/>
    <n v="3548.0370513529551"/>
    <n v="8380.4972990303286"/>
    <n v="0.70255884359850529"/>
    <n v="3181.3298145684234"/>
    <n v="8747.2045358148607"/>
    <n v="0.73330086319731291"/>
    <n v="10715.290077741851"/>
    <n v="1213.2442726414338"/>
    <n v="0.10170941684905742"/>
    <n v="735.39010907765896"/>
    <n v="11193.144241305625"/>
    <n v="0.93835033814912638"/>
    <n v="785.07321911081419"/>
    <n v="11143.46113127247"/>
    <n v="0.9341852740621408"/>
    <n v="6709.6951922042299"/>
    <n v="5218.8391581790547"/>
    <n v="0.43750883426943094"/>
    <n v="6.0001882633657821"/>
    <n v="11922.534162119919"/>
    <n v="0.99949698864193037"/>
    <n v="8.3104416272101531"/>
    <n v="11920.223908756074"/>
    <n v="0.99930331410522832"/>
    <n v="8.9147161921730991"/>
    <n v="11919.619634191111"/>
    <n v="0.99925265619980486"/>
    <n v="9.0062127315488532"/>
    <n v="11919.528137651736"/>
    <n v="0.99924498580739218"/>
    <n v="9.0448949981007107"/>
    <n v="11919.489455385185"/>
    <n v="0.99924174297257151"/>
    <n v="8.5344224443757177"/>
    <n v="11919.999927938909"/>
    <n v="0.99928453721189126"/>
    <n v="7.8501005043709169"/>
    <n v="5.9754760766030666"/>
    <n v="7.3695401723766949"/>
    <x v="7"/>
    <n v="0"/>
    <n v="0"/>
    <n v="0"/>
    <n v="0"/>
    <n v="0"/>
    <n v="0"/>
    <n v="0"/>
    <n v="1"/>
    <n v="0"/>
    <n v="0"/>
    <n v="0"/>
    <n v="0"/>
    <n v="86"/>
    <n v="8997.0920787981449"/>
    <n v="2931.4422715851397"/>
    <n v="0.24575041538870593"/>
    <n v="9033.2203614304053"/>
    <n v="2895.3139889528793"/>
    <n v="0.24272168766985591"/>
    <n v="12025.537085979835"/>
    <n v="-97.002735596550338"/>
    <n v="8.1319911354770479E-3"/>
    <n v="12129.729918066323"/>
    <n v="-201.19556768303846"/>
    <n v="1.6866746724552434E-2"/>
  </r>
  <r>
    <x v="400"/>
    <x v="2"/>
    <x v="86"/>
    <n v="2278.2403060807492"/>
    <x v="1"/>
    <n v="2784.5159296542488"/>
    <n v="2226.7961701587838"/>
    <n v="7.7083191364222907"/>
    <n v="7.7311586283823264"/>
    <n v="337.51708238233317"/>
    <n v="334.20809137858481"/>
    <n v="335.84620573687607"/>
    <n v="5.8166533341557587"/>
    <n v="5.821616123497888"/>
    <n v="168.75854119116661"/>
    <n v="581.01159642357425"/>
    <n v="581.03894350896269"/>
    <n v="6.364817783020345"/>
    <n v="5.1284689429379426"/>
    <n v="10280.550958661925"/>
    <n v="9.2380091327735609"/>
    <n v="2018"/>
    <x v="34"/>
    <s v="2018-401"/>
    <n v="19.889790253598395"/>
    <x v="0"/>
    <n v="0"/>
    <n v="0"/>
    <n v="1"/>
    <n v="0"/>
    <n v="0"/>
    <n v="0"/>
    <n v="3570.220096411922"/>
    <n v="6710.3308622500026"/>
    <n v="0.65272093774275619"/>
    <n v="3196.0002946741324"/>
    <n v="7084.5506639877922"/>
    <n v="0.68912169128627021"/>
    <n v="2775.7024687984958"/>
    <n v="7504.8484898634288"/>
    <n v="0.73000450268087869"/>
    <n v="740.36571022497742"/>
    <n v="9540.1852484369465"/>
    <n v="0.92798384899778352"/>
    <n v="790.96003601865186"/>
    <n v="9489.5909226432723"/>
    <n v="0.92306248573650374"/>
    <n v="728.5268388724345"/>
    <n v="9552.0241197894902"/>
    <n v="0.92913542846080532"/>
    <n v="6.0012896106557836"/>
    <n v="10274.549669051268"/>
    <n v="0.99941624825023601"/>
    <n v="8.311151493213929"/>
    <n v="10272.239807168711"/>
    <n v="0.9991915655564928"/>
    <n v="8.2140316181862332"/>
    <n v="10272.336927043738"/>
    <n v="0.99920101250884164"/>
    <n v="8.6249154542958966"/>
    <n v="10271.926043207628"/>
    <n v="0.99916104540612882"/>
    <n v="8.6128816189785606"/>
    <n v="10271.938077042945"/>
    <n v="0.99916221594994159"/>
    <n v="8.442345631792346"/>
    <n v="10272.108613030132"/>
    <n v="0.99917880416470484"/>
    <n v="7.8586559894022976"/>
    <n v="5.9838467493455409"/>
    <n v="6.4376177329094419"/>
    <x v="7"/>
    <n v="0"/>
    <n v="0"/>
    <n v="0"/>
    <n v="0"/>
    <n v="0"/>
    <n v="0"/>
    <n v="0"/>
    <n v="1"/>
    <n v="0"/>
    <n v="0"/>
    <n v="0"/>
    <n v="0"/>
    <n v="87"/>
    <n v="9044.4804445105547"/>
    <n v="1236.0705141513699"/>
    <n v="0.12023387842943506"/>
    <n v="9076.9747162661297"/>
    <n v="1203.5762423957949"/>
    <n v="0.11707312645356972"/>
    <n v="8890.9257022702423"/>
    <n v="1389.6252563916823"/>
    <n v="0.13517030964384719"/>
    <n v="9415.6882081211061"/>
    <n v="864.86275054081852"/>
    <n v="8.4126109001203334E-2"/>
  </r>
  <r>
    <x v="401"/>
    <x v="2"/>
    <x v="87"/>
    <n v="2301.0227091415563"/>
    <x v="1"/>
    <n v="2812.3610889507909"/>
    <n v="2249.0641318536154"/>
    <n v="7.7182694672724548"/>
    <n v="7.7411089592354942"/>
    <n v="340.89225320615651"/>
    <n v="337.55017229237069"/>
    <n v="339.20466779424487"/>
    <n v="5.8266036650089275"/>
    <n v="5.8315664543510559"/>
    <n v="170.44612660307826"/>
    <n v="293.61576754922703"/>
    <n v="169.93985097950474"/>
    <n v="5.1354445566743676"/>
    <n v="5.1384192737911105"/>
    <n v="9759.91559721251"/>
    <n v="9.1860390315431584"/>
    <n v="2018"/>
    <x v="35"/>
    <s v="2018-402"/>
    <n v="18.68031768895575"/>
    <x v="0"/>
    <n v="0"/>
    <n v="0"/>
    <n v="1"/>
    <n v="0"/>
    <n v="0"/>
    <n v="0"/>
    <n v="3592.6249719214775"/>
    <n v="6167.2906252910325"/>
    <n v="0.63189999584140333"/>
    <n v="3210.8174795808991"/>
    <n v="6549.0981176316109"/>
    <n v="0.67101995426088235"/>
    <n v="2785.452191669232"/>
    <n v="6974.463405543278"/>
    <n v="0.71460284016546483"/>
    <n v="745.39106738376881"/>
    <n v="9014.5245298287409"/>
    <n v="0.92362730394956927"/>
    <n v="796.90572109556786"/>
    <n v="8963.0098761169429"/>
    <n v="0.91834911755556903"/>
    <n v="735.87164527302332"/>
    <n v="9024.0439519394859"/>
    <n v="0.92460266301040617"/>
    <n v="6.0023909579457841"/>
    <n v="9753.913206254565"/>
    <n v="0.99938499560798877"/>
    <n v="8.3118613592177049"/>
    <n v="9751.6037358532922"/>
    <n v="0.99914836749596569"/>
    <n v="8.2171820665175659"/>
    <n v="9751.6984151459928"/>
    <n v="0.99915806832705967"/>
    <n v="8.1454990451829907"/>
    <n v="9751.7700981673261"/>
    <n v="0.99916541296243278"/>
    <n v="8.0699356548946533"/>
    <n v="9751.845661557616"/>
    <n v="0.99917315518003058"/>
    <n v="8.3259509805054392"/>
    <n v="9751.5896462320052"/>
    <n v="0.99914692387474302"/>
    <n v="7.8672233653342252"/>
    <n v="5.9922306000201413"/>
    <n v="5.3651215147962414"/>
    <x v="8"/>
    <n v="0"/>
    <n v="0"/>
    <n v="0"/>
    <n v="0"/>
    <n v="0"/>
    <n v="0"/>
    <n v="0"/>
    <n v="0"/>
    <n v="1"/>
    <n v="0"/>
    <n v="0"/>
    <n v="0"/>
    <n v="88"/>
    <n v="8216.9179924630625"/>
    <n v="1542.9976047494474"/>
    <n v="0.15809538406153192"/>
    <n v="8362.0978969044445"/>
    <n v="1397.8177003080655"/>
    <n v="0.14322026521492567"/>
    <n v="6754.6348819414798"/>
    <n v="3005.2807152710302"/>
    <n v="0.30792076891826364"/>
    <n v="7301.5414751747849"/>
    <n v="2458.3741220377251"/>
    <n v="0.25188477272691284"/>
  </r>
  <r>
    <x v="402"/>
    <x v="2"/>
    <x v="88"/>
    <n v="2324.0329362329721"/>
    <x v="1"/>
    <n v="2840.4846998402995"/>
    <n v="2271.5547731674224"/>
    <n v="7.7282197981235408"/>
    <n v="7.751059290088663"/>
    <n v="344.30117573821809"/>
    <n v="340.92567401529436"/>
    <n v="342.59671447218727"/>
    <n v="5.8365539958620953"/>
    <n v="5.8415167852042238"/>
    <n v="172.15058786910905"/>
    <n v="208.59014177314444"/>
    <n v="171.6392494892998"/>
    <n v="5.1453948875275364"/>
    <n v="5.1483696046442793"/>
    <n v="8583.4876581043845"/>
    <n v="9.0575955968471185"/>
    <n v="2018"/>
    <x v="36"/>
    <s v="2018-403"/>
    <n v="18.710168681513174"/>
    <x v="0"/>
    <n v="0"/>
    <n v="0"/>
    <n v="1"/>
    <n v="0"/>
    <n v="0"/>
    <n v="0"/>
    <n v="3615.2538961861292"/>
    <n v="4968.2337619182554"/>
    <n v="0.57881294408658379"/>
    <n v="3225.7828363367325"/>
    <n v="5357.704821767652"/>
    <n v="0.6241873973814126"/>
    <n v="2795.2994117686758"/>
    <n v="5788.1882463357088"/>
    <n v="0.67433990434769242"/>
    <n v="750.46667811414829"/>
    <n v="7833.0209799902359"/>
    <n v="0.9125685609385632"/>
    <n v="802.91086302325311"/>
    <n v="7780.5767950811314"/>
    <n v="0.90645866866655789"/>
    <n v="743.28989973761816"/>
    <n v="7840.1977583667667"/>
    <n v="0.91340467542516757"/>
    <n v="6.0034923052357847"/>
    <n v="8577.4841657991492"/>
    <n v="0.99930057657861637"/>
    <n v="8.3125712252214807"/>
    <n v="8575.1750868791623"/>
    <n v="0.99903156251207825"/>
    <n v="8.2203325148488968"/>
    <n v="8575.2673255895352"/>
    <n v="0.99904230857638765"/>
    <n v="8.1473101284592087"/>
    <n v="8575.3403479759254"/>
    <n v="0.99905081588592182"/>
    <n v="8.0710610525658026"/>
    <n v="8575.4165970518188"/>
    <n v="0.99905969911368775"/>
    <n v="8.3288237169120869"/>
    <n v="8575.1588343874719"/>
    <n v="0.99902966905194435"/>
    <n v="7.8758025470437731"/>
    <n v="6.0006275390941441"/>
    <n v="5.3730379996930404"/>
    <x v="8"/>
    <n v="0"/>
    <n v="0"/>
    <n v="0"/>
    <n v="0"/>
    <n v="0"/>
    <n v="0"/>
    <n v="0"/>
    <n v="0"/>
    <n v="1"/>
    <n v="0"/>
    <n v="0"/>
    <n v="0"/>
    <n v="89"/>
    <n v="8260.2554510831851"/>
    <n v="323.23220702119943"/>
    <n v="3.7657444141136386E-2"/>
    <n v="8402.6691620182919"/>
    <n v="180.81849608609264"/>
    <n v="2.1065853798411052E-2"/>
    <n v="6788.0801357027876"/>
    <n v="1795.4075224015969"/>
    <n v="0.20916993114173157"/>
    <n v="7353.3415505896683"/>
    <n v="1230.1461075147163"/>
    <n v="0.14331541635680375"/>
  </r>
  <r>
    <x v="403"/>
    <x v="2"/>
    <x v="89"/>
    <n v="2347.2732655953018"/>
    <x v="1"/>
    <n v="2868.8895468387022"/>
    <n v="2294.2703208957864"/>
    <n v="7.7381701289752662"/>
    <n v="7.7610096209418309"/>
    <n v="347.74418749560027"/>
    <n v="344.33493075544732"/>
    <n v="346.02268161690915"/>
    <n v="5.8465043267152632"/>
    <n v="5.8514671160573926"/>
    <n v="173.87209374780014"/>
    <n v="184.2875081554034"/>
    <n v="173.3556419841928"/>
    <n v="5.1553452183807043"/>
    <n v="5.1583199354974472"/>
    <n v="7942.1351528664991"/>
    <n v="8.9799374290314802"/>
    <n v="2018"/>
    <x v="37"/>
    <s v="2018-404"/>
    <n v="18.740019674071235"/>
    <x v="0"/>
    <n v="0"/>
    <n v="0"/>
    <n v="1"/>
    <n v="0"/>
    <n v="0"/>
    <n v="0"/>
    <n v="3638.1091096934269"/>
    <n v="4304.0260431730721"/>
    <n v="0.54192304214561882"/>
    <n v="3240.8978466601247"/>
    <n v="4701.2373062063743"/>
    <n v="0.59193620049510109"/>
    <n v="2805.2451040691139"/>
    <n v="5136.8900487973851"/>
    <n v="0.64678955342926436"/>
    <n v="755.59304495183164"/>
    <n v="7186.5421079146672"/>
    <n v="0.90486273144330454"/>
    <n v="808.97605637021513"/>
    <n v="7133.1590964962843"/>
    <n v="0.89814123774030252"/>
    <n v="750.78233674685896"/>
    <n v="7191.35281611964"/>
    <n v="0.90546845120409658"/>
    <n v="6.0045936525257853"/>
    <n v="7936.1305592139734"/>
    <n v="0.99924395725620985"/>
    <n v="8.3132810912252584"/>
    <n v="7933.8218717752734"/>
    <n v="0.99895326874559354"/>
    <n v="8.2234829631802278"/>
    <n v="7933.9116699033193"/>
    <n v="0.99896457529305427"/>
    <n v="8.1491212117354266"/>
    <n v="7933.9860316547638"/>
    <n v="0.99897393823513647"/>
    <n v="8.0721864502368454"/>
    <n v="7934.0629664162625"/>
    <n v="0.99898362514678141"/>
    <n v="8.3316964533187949"/>
    <n v="7933.8034564131804"/>
    <n v="0.99895095005399004"/>
    <n v="7.8843934497407275"/>
    <n v="6.0090374773028445"/>
    <n v="5.3809705381281212"/>
    <x v="8"/>
    <n v="0"/>
    <n v="0"/>
    <n v="0"/>
    <n v="0"/>
    <n v="0"/>
    <n v="0"/>
    <n v="0"/>
    <n v="0"/>
    <n v="1"/>
    <n v="0"/>
    <n v="0"/>
    <n v="0"/>
    <n v="90"/>
    <n v="8303.8504823312251"/>
    <n v="-361.71532946472598"/>
    <n v="4.5543839597614329E-2"/>
    <n v="8443.4709069357359"/>
    <n v="-501.33575406923683"/>
    <n v="6.3123548569718468E-2"/>
    <n v="6821.7267575884853"/>
    <n v="1120.4083952780138"/>
    <n v="0.14107143403038572"/>
    <n v="7405.5631298106691"/>
    <n v="536.57202305582996"/>
    <n v="6.7560172765653431E-2"/>
  </r>
  <r>
    <x v="404"/>
    <x v="2"/>
    <x v="90"/>
    <n v="2370.7459982512546"/>
    <x v="1"/>
    <n v="2897.5784423070891"/>
    <n v="2317.213024102427"/>
    <n v="7.748120459827434"/>
    <n v="7.7709599517949988"/>
    <n v="351.22162937055629"/>
    <n v="347.77828006300183"/>
    <n v="349.48290843307825"/>
    <n v="5.8564546575684311"/>
    <n v="5.8614174469105604"/>
    <n v="175.61081468527814"/>
    <n v="178.2138227263157"/>
    <n v="175.08919840403473"/>
    <n v="5.1652955492338721"/>
    <n v="5.168270266350615"/>
    <n v="7147.6536153227116"/>
    <n v="8.8745394161407791"/>
    <n v="2018"/>
    <x v="38"/>
    <s v="2018-405"/>
    <n v="18.769870666629735"/>
    <x v="0"/>
    <n v="0"/>
    <n v="0"/>
    <n v="1"/>
    <n v="0"/>
    <n v="0"/>
    <n v="0"/>
    <n v="3661.1928753357979"/>
    <n v="3486.4607399869137"/>
    <n v="0.48777695837314333"/>
    <n v="3256.1640070867516"/>
    <n v="3891.4896082359601"/>
    <n v="0.54444294836750595"/>
    <n v="2815.2902532925568"/>
    <n v="4332.3633620301553"/>
    <n v="0.60612385479098962"/>
    <n v="760.77067545789157"/>
    <n v="6386.8829398648204"/>
    <n v="0.8935635781472403"/>
    <n v="815.10190165064682"/>
    <n v="6332.5517136720646"/>
    <n v="0.88596231077800403"/>
    <n v="758.34969812619215"/>
    <n v="6389.3039171965193"/>
    <n v="0.8939022875282473"/>
    <n v="6.0056949998157858"/>
    <n v="7141.6479203228955"/>
    <n v="0.99915976692170116"/>
    <n v="8.3139909572290343"/>
    <n v="7139.3396243654825"/>
    <n v="0.99883682234692994"/>
    <n v="8.2266334115115605"/>
    <n v="7139.4269819111996"/>
    <n v="0.9988490441962834"/>
    <n v="8.1509322950116445"/>
    <n v="7139.5026830277002"/>
    <n v="0.99885963524064203"/>
    <n v="8.0733118479078136"/>
    <n v="7139.5803034748042"/>
    <n v="0.99887049481096846"/>
    <n v="8.3345691897255456"/>
    <n v="7139.3190461329859"/>
    <n v="0.99883394332765951"/>
    <n v="7.8929959889711254"/>
    <n v="6.0174603256546861"/>
    <n v="5.3889190354298941"/>
    <x v="8"/>
    <n v="0"/>
    <n v="0"/>
    <n v="0"/>
    <n v="0"/>
    <n v="0"/>
    <n v="0"/>
    <n v="0"/>
    <n v="0"/>
    <n v="1"/>
    <n v="0"/>
    <n v="0"/>
    <n v="0"/>
    <n v="91"/>
    <n v="8347.7045408492813"/>
    <n v="-1200.0509255265697"/>
    <n v="0.16789438746079866"/>
    <n v="8484.504345303907"/>
    <n v="-1336.8507299811954"/>
    <n v="0.18703350804735905"/>
    <n v="6855.5758874462226"/>
    <n v="292.07772787648901"/>
    <n v="4.0863441850392729E-2"/>
    <n v="7458.2096268854566"/>
    <n v="-310.55601156274497"/>
    <n v="4.344866557285227E-2"/>
  </r>
  <r>
    <x v="405"/>
    <x v="2"/>
    <x v="91"/>
    <n v="2394.4534582337674"/>
    <x v="1"/>
    <n v="2926.5542267301603"/>
    <n v="2340.3851543418291"/>
    <n v="7.7580707906799091"/>
    <n v="7.7809102826481666"/>
    <n v="354.73384566426182"/>
    <n v="351.25606286363183"/>
    <n v="352.97773751740908"/>
    <n v="5.8664049884215999"/>
    <n v="5.8713677777637283"/>
    <n v="177.36692283213091"/>
    <n v="177.62099280038635"/>
    <n v="176.84009038807508"/>
    <n v="5.17524588008704"/>
    <n v="5.1782205972037829"/>
    <n v="7977.7275400898043"/>
    <n v="8.9844088804770408"/>
    <n v="2018"/>
    <x v="39"/>
    <s v="2018-406"/>
    <n v="18.799721659188549"/>
    <x v="0"/>
    <n v="0"/>
    <n v="0"/>
    <n v="1"/>
    <n v="0"/>
    <n v="0"/>
    <n v="0"/>
    <n v="3684.5074786345931"/>
    <n v="4293.2200614552112"/>
    <n v="0.5381507503083871"/>
    <n v="3271.5828291176435"/>
    <n v="4706.1447109721612"/>
    <n v="0.58991043343142113"/>
    <n v="2825.4358540082339"/>
    <n v="5152.2916860815703"/>
    <n v="0.64583450113960295"/>
    <n v="766.00008226901241"/>
    <n v="7211.7274578207916"/>
    <n v="0.90398267195517812"/>
    <n v="821.28900538388268"/>
    <n v="7156.4385347059215"/>
    <n v="0.89705226190582121"/>
    <n v="765.9927331193187"/>
    <n v="7211.7348069704858"/>
    <n v="0.90398359316358701"/>
    <n v="6.0067963471057864"/>
    <n v="7971.7207437426987"/>
    <n v="0.99924705421225279"/>
    <n v="8.3147008232328101"/>
    <n v="7969.4128392665716"/>
    <n v="0.99895776074308762"/>
    <n v="8.2297838598428932"/>
    <n v="7969.4977562299609"/>
    <n v="0.9989684049977281"/>
    <n v="8.1527433782878624"/>
    <n v="7969.5747967115167"/>
    <n v="0.99897806194341454"/>
    <n v="8.0744372455787286"/>
    <n v="7969.6531028442259"/>
    <n v="0.99898787753718055"/>
    <n v="8.3374419261323247"/>
    <n v="7969.3900981636716"/>
    <n v="0.99895491016906313"/>
    <n v="7.9016100806207099"/>
    <n v="6.0258959954362874"/>
    <n v="5.3968833969787129"/>
    <x v="8"/>
    <n v="0"/>
    <n v="0"/>
    <n v="0"/>
    <n v="0"/>
    <n v="0"/>
    <n v="0"/>
    <n v="0"/>
    <n v="0"/>
    <n v="1"/>
    <n v="0"/>
    <n v="0"/>
    <n v="0"/>
    <n v="92"/>
    <n v="8391.8190892004568"/>
    <n v="-414.09154911065252"/>
    <n v="5.1905952795423635E-2"/>
    <n v="8525.7706967932336"/>
    <n v="-548.0431567034293"/>
    <n v="6.8696650010845073E-2"/>
    <n v="6889.6286709295455"/>
    <n v="1088.0988691602588"/>
    <n v="0.13639208204245218"/>
    <n v="7511.2844827410281"/>
    <n v="466.44305734877616"/>
    <n v="5.8468160889777077E-2"/>
  </r>
  <r>
    <x v="406"/>
    <x v="2"/>
    <x v="92"/>
    <n v="2418.3979928161052"/>
    <x v="1"/>
    <n v="2955.8197689974618"/>
    <n v="2363.7890058841117"/>
    <n v="7.7680211215325965"/>
    <n v="7.7908606135013354"/>
    <n v="358.28118412090441"/>
    <n v="354.76862349226815"/>
    <n v="356.50751489258312"/>
    <n v="5.8763553192747677"/>
    <n v="5.8813181086168962"/>
    <n v="179.14059206045221"/>
    <n v="178.68471228243243"/>
    <n v="178.6084912919558"/>
    <n v="5.1851962109402079"/>
    <n v="5.1881709280569508"/>
    <n v="2956.6119077173612"/>
    <n v="7.9917992659625527"/>
    <n v="2018"/>
    <x v="40"/>
    <s v="2018-407"/>
    <n v="18.829572651747572"/>
    <x v="0"/>
    <n v="0"/>
    <n v="0"/>
    <n v="1"/>
    <n v="0"/>
    <n v="0"/>
    <n v="0"/>
    <n v="3708.0552279663762"/>
    <n v="-751.44332024901496"/>
    <n v="0.25415690110954176"/>
    <n v="3287.1558393688447"/>
    <n v="-330.54393165148349"/>
    <n v="0.11179821429680922"/>
    <n v="2835.6829107310678"/>
    <n v="120.92899698629344"/>
    <n v="4.0901207449866535E-2"/>
    <n v="771.28178314824424"/>
    <n v="2185.3301245691168"/>
    <n v="0.73913323519565033"/>
    <n v="827.53798015445102"/>
    <n v="2129.0739275629103"/>
    <n v="0.7201059841521954"/>
    <n v="773.71219846237636"/>
    <n v="2182.8997092549848"/>
    <n v="0.73831120802739469"/>
    <n v="6.0078976943957869"/>
    <n v="2950.6040100229652"/>
    <n v="0.99796797892928923"/>
    <n v="8.3154106892365878"/>
    <n v="2948.2964970281246"/>
    <n v="0.99718752039537839"/>
    <n v="8.2329343081742259"/>
    <n v="2948.378973409187"/>
    <n v="0.99721541596762009"/>
    <n v="8.1545544615640821"/>
    <n v="2948.457353255797"/>
    <n v="0.99724192598958317"/>
    <n v="8.0755626432496079"/>
    <n v="2948.5363450741115"/>
    <n v="0.99726864299566309"/>
    <n v="8.3403146625391251"/>
    <n v="2948.271593054822"/>
    <n v="0.99717909724953446"/>
    <n v="7.9102356409182901"/>
    <n v="6.0343443982173515"/>
    <n v="5.4048635282155715"/>
    <x v="9"/>
    <n v="0"/>
    <n v="0"/>
    <n v="0"/>
    <n v="0"/>
    <n v="0"/>
    <n v="0"/>
    <n v="0"/>
    <n v="0"/>
    <n v="0"/>
    <n v="1"/>
    <n v="0"/>
    <n v="0"/>
    <n v="93"/>
    <n v="2892.3373453736972"/>
    <n v="64.274562343664002"/>
    <n v="2.1739262490249146E-2"/>
    <n v="2864.1782221989197"/>
    <n v="92.433685518441507"/>
    <n v="3.1263381330897948E-2"/>
    <n v="2498.8817668484371"/>
    <n v="457.73014086892408"/>
    <n v="0.15481576722130994"/>
    <n v="2671.3877151834317"/>
    <n v="285.22419253392945"/>
    <n v="9.6469946491602787E-2"/>
  </r>
  <r>
    <x v="407"/>
    <x v="2"/>
    <x v="93"/>
    <n v="2442.5819727442658"/>
    <x v="1"/>
    <n v="2985.3779666874361"/>
    <n v="2387.4268959421579"/>
    <n v="7.7779714523854322"/>
    <n v="7.8008109443545033"/>
    <n v="361.86399596211351"/>
    <n v="358.31630972719086"/>
    <n v="360.07259004150899"/>
    <n v="5.8863056501279356"/>
    <n v="5.891268439470065"/>
    <n v="180.93199798105675"/>
    <n v="180.25781227146945"/>
    <n v="180.39457620487539"/>
    <n v="5.1951465417933766"/>
    <n v="5.1981212589101196"/>
    <n v="2454.8288352913182"/>
    <n v="7.8058123169390754"/>
    <n v="2018"/>
    <x v="41"/>
    <s v="2018-408"/>
    <n v="18.859423644306744"/>
    <x v="0"/>
    <n v="0"/>
    <n v="0"/>
    <n v="1"/>
    <n v="0"/>
    <n v="0"/>
    <n v="0"/>
    <n v="3731.8384547914757"/>
    <n v="-1277.0096195001574"/>
    <n v="0.52020312012858227"/>
    <n v="3302.8845797225586"/>
    <n v="-848.05574443124033"/>
    <n v="0.34546430783252563"/>
    <n v="2846.0324380211296"/>
    <n v="-391.20360272981134"/>
    <n v="0.159360847121297"/>
    <n v="776.6163010362684"/>
    <n v="1678.2125342550498"/>
    <n v="0.6836372907669116"/>
    <n v="833.8494446727251"/>
    <n v="1620.9793906185932"/>
    <n v="0.66032277579395027"/>
    <n v="781.50885845886489"/>
    <n v="1673.3199768324534"/>
    <n v="0.68164425673037932"/>
    <n v="6.0089990416857875"/>
    <n v="2448.8198362496323"/>
    <n v="0.99755217188453271"/>
    <n v="8.3161205552403636"/>
    <n v="2446.5127147360777"/>
    <n v="0.99661234199481219"/>
    <n v="8.2360847565055586"/>
    <n v="2446.5927505348127"/>
    <n v="0.99664494540796444"/>
    <n v="8.1563655448403001"/>
    <n v="2446.6724697464779"/>
    <n v="0.99667741985608849"/>
    <n v="8.0766880409204642"/>
    <n v="2446.7521472503977"/>
    <n v="0.99670987731412974"/>
    <n v="8.3431873989459397"/>
    <n v="2446.4856478923721"/>
    <n v="0.99660131603515401"/>
    <n v="7.9188725864390035"/>
    <n v="6.0428054458554739"/>
    <n v="5.4128593346506877"/>
    <x v="9"/>
    <n v="0"/>
    <n v="0"/>
    <n v="0"/>
    <n v="0"/>
    <n v="0"/>
    <n v="0"/>
    <n v="0"/>
    <n v="0"/>
    <n v="0"/>
    <n v="1"/>
    <n v="0"/>
    <n v="0"/>
    <n v="94"/>
    <n v="2907.6420862544464"/>
    <n v="-452.81325096312821"/>
    <n v="0.18445817665710781"/>
    <n v="2878.13119994618"/>
    <n v="-423.30236465486178"/>
    <n v="0.17243661088274118"/>
    <n v="2511.3199173676339"/>
    <n v="-56.491082076315706"/>
    <n v="2.3012228496009101E-2"/>
    <n v="2690.4364907274444"/>
    <n v="-235.60765543612615"/>
    <n v="9.5977223360326963E-2"/>
  </r>
  <r>
    <x v="408"/>
    <x v="2"/>
    <x v="94"/>
    <n v="2467.0077924717084"/>
    <x v="1"/>
    <n v="3015.2317463543104"/>
    <n v="2411.3011649010232"/>
    <n v="7.7879217832383691"/>
    <n v="7.8107612752076712"/>
    <n v="365.48263592173464"/>
    <n v="361.89947282446275"/>
    <n v="363.6733159419241"/>
    <n v="5.8962559809811035"/>
    <n v="5.9012187703232328"/>
    <n v="182.74131796086732"/>
    <n v="181.99626625404795"/>
    <n v="182.19852196692415"/>
    <n v="5.2050968726465445"/>
    <n v="5.2080715897632874"/>
    <n v="2937.5634264710739"/>
    <n v="7.9853357502094635"/>
    <n v="2018"/>
    <x v="42"/>
    <s v="2018-409"/>
    <n v="18.88927463686602"/>
    <x v="0"/>
    <n v="0"/>
    <n v="0"/>
    <n v="1"/>
    <n v="0"/>
    <n v="0"/>
    <n v="0"/>
    <n v="3755.8595138848277"/>
    <n v="-818.29608741375387"/>
    <n v="0.27856286609504177"/>
    <n v="3318.7706074798089"/>
    <n v="-381.20718100873501"/>
    <n v="0.12976985537523636"/>
    <n v="2856.4854605840928"/>
    <n v="81.077965886981019"/>
    <n v="2.7600413715791947E-2"/>
    <n v="782.0041641031728"/>
    <n v="2155.5592623679013"/>
    <n v="0.73379156444543481"/>
    <n v="840.2240238361818"/>
    <n v="2097.3394026348919"/>
    <n v="0.71397246566160033"/>
    <n v="789.38348505531815"/>
    <n v="2148.1799414157558"/>
    <n v="0.73127950942539721"/>
    <n v="6.010100388975788"/>
    <n v="2931.553326082098"/>
    <n v="0.99795405255429814"/>
    <n v="8.3168304212441395"/>
    <n v="2929.2465960498298"/>
    <n v="0.99716879971125083"/>
    <n v="8.2392352048368913"/>
    <n v="2929.324191266237"/>
    <n v="0.99719521453372162"/>
    <n v="8.158176628116518"/>
    <n v="2929.4052498429573"/>
    <n v="0.9972228083470126"/>
    <n v="8.0778134385913027"/>
    <n v="2929.4856130324824"/>
    <n v="0.99725016543785905"/>
    <n v="8.346060135352765"/>
    <n v="2929.2173663357212"/>
    <n v="0.997158849385125"/>
    <n v="7.9275208341074919"/>
    <n v="6.051279050500832"/>
    <n v="5.4208707218719798"/>
    <x v="9"/>
    <n v="0"/>
    <n v="0"/>
    <n v="0"/>
    <n v="0"/>
    <n v="0"/>
    <n v="0"/>
    <n v="0"/>
    <n v="0"/>
    <n v="0"/>
    <n v="1"/>
    <n v="0"/>
    <n v="0"/>
    <n v="95"/>
    <n v="2923.0376564703433"/>
    <n v="14.525770000730517"/>
    <n v="4.9448362101173352E-3"/>
    <n v="2892.1632798161654"/>
    <n v="45.40014665490844"/>
    <n v="1.5455035369039884E-2"/>
    <n v="2523.8328211173207"/>
    <n v="413.73060535375316"/>
    <n v="0.14084142035046104"/>
    <n v="2709.6402375234538"/>
    <n v="227.92318894762002"/>
    <n v="7.7589197528043358E-2"/>
  </r>
  <r>
    <x v="409"/>
    <x v="2"/>
    <x v="95"/>
    <n v="2491.6778703964255"/>
    <x v="1"/>
    <n v="3045.3840638178535"/>
    <n v="2435.4141765496438"/>
    <n v="7.7978721140913771"/>
    <n v="7.820711606060839"/>
    <n v="369.13746228095198"/>
    <n v="365.51846755270736"/>
    <n v="367.31004910134334"/>
    <n v="5.9062063118342722"/>
    <n v="5.9111691011764007"/>
    <n v="184.56873114047599"/>
    <n v="183.79699167454754"/>
    <n v="184.02050718659336"/>
    <n v="5.2150472034997124"/>
    <n v="5.2180219206164553"/>
    <n v="2460.710575876381"/>
    <n v="7.808205439198975"/>
    <n v="2018"/>
    <x v="43"/>
    <s v="2018-410"/>
    <n v="18.919125629425363"/>
    <x v="0"/>
    <n v="0"/>
    <n v="0"/>
    <n v="1"/>
    <n v="0"/>
    <n v="0"/>
    <n v="0"/>
    <n v="3780.1207835691121"/>
    <n v="-1319.4102076927311"/>
    <n v="0.53619073312708621"/>
    <n v="3334.8154955146319"/>
    <n v="-874.10491963825098"/>
    <n v="0.35522459577633947"/>
    <n v="2867.043013372685"/>
    <n v="-406.33243749630401"/>
    <n v="0.1651280900239919"/>
    <n v="787.44590580074635"/>
    <n v="1673.2646700756345"/>
    <n v="0.67999247310086519"/>
    <n v="846.66234879127308"/>
    <n v="1614.048227085108"/>
    <n v="0.65592769946553564"/>
    <n v="797.33685791773587"/>
    <n v="1663.3737179586451"/>
    <n v="0.67597292191351488"/>
    <n v="6.0112017362657895"/>
    <n v="2454.6993741401152"/>
    <n v="0.99755712768693861"/>
    <n v="8.3175402872479154"/>
    <n v="2452.393035589133"/>
    <n v="0.99661986242153422"/>
    <n v="8.2423856531682222"/>
    <n v="2452.4681902232128"/>
    <n v="0.99665040426372264"/>
    <n v="8.1599877113927359"/>
    <n v="2452.5505881649883"/>
    <n v="0.9966838896896737"/>
    <n v="8.0789388362621271"/>
    <n v="2452.6316370401187"/>
    <n v="0.99671682687291052"/>
    <n v="8.3489328717595974"/>
    <n v="2452.3616430046213"/>
    <n v="0.99660710489335536"/>
    <n v="7.9361803012009773"/>
    <n v="6.0597651246007764"/>
    <n v="5.4288975955534173"/>
    <x v="9"/>
    <n v="0"/>
    <n v="0"/>
    <n v="0"/>
    <n v="0"/>
    <n v="0"/>
    <n v="0"/>
    <n v="0"/>
    <n v="0"/>
    <n v="0"/>
    <n v="1"/>
    <n v="0"/>
    <n v="0"/>
    <n v="96"/>
    <n v="2938.5245684913552"/>
    <n v="-477.81399261497427"/>
    <n v="0.19417724185007049"/>
    <n v="2906.2748777452825"/>
    <n v="-445.56430186890157"/>
    <n v="0.1810713971147192"/>
    <n v="2536.4209000880451"/>
    <n v="-75.710324211664101"/>
    <n v="3.0767667255910378E-2"/>
    <n v="2729.000209417904"/>
    <n v="-268.28963354152302"/>
    <n v="0.10902933330384529"/>
  </r>
  <r>
    <x v="410"/>
    <x v="2"/>
    <x v="96"/>
    <n v="2516.5946491003906"/>
    <x v="1"/>
    <n v="3075.8379044560329"/>
    <n v="2459.7683183148679"/>
    <n v="7.8078224449444349"/>
    <n v="7.8306619369140078"/>
    <n v="372.82883690376156"/>
    <n v="369.17365222823446"/>
    <n v="370.98314959235677"/>
    <n v="5.9161566426874401"/>
    <n v="5.9211194320295695"/>
    <n v="186.41441845188075"/>
    <n v="185.62919041868076"/>
    <n v="185.8607122584593"/>
    <n v="5.2249975343528803"/>
    <n v="5.2279722514696232"/>
    <n v="2650.3233145344175"/>
    <n v="7.8824369170228898"/>
    <n v="2018"/>
    <x v="44"/>
    <s v="2018-411"/>
    <n v="18.948976621984755"/>
    <x v="0"/>
    <n v="0"/>
    <n v="0"/>
    <n v="1"/>
    <n v="0"/>
    <n v="0"/>
    <n v="0"/>
    <n v="3804.6246659502413"/>
    <n v="-1154.3013514158238"/>
    <n v="0.43553227830190222"/>
    <n v="3351.0208324298032"/>
    <n v="-700.69751789538577"/>
    <n v="0.26438190165431846"/>
    <n v="2877.7061416891629"/>
    <n v="-227.38282715474543"/>
    <n v="8.5794373051685496E-2"/>
    <n v="792.94206491529576"/>
    <n v="1857.3812496191217"/>
    <n v="0.70081308172222301"/>
    <n v="853.16505699591551"/>
    <n v="1797.1582575385019"/>
    <n v="0.67809019664991654"/>
    <n v="805.36976450877785"/>
    <n v="1844.9535500256397"/>
    <n v="0.69612395586149189"/>
    <n v="6.01230308355579"/>
    <n v="2644.3110114508618"/>
    <n v="0.99773148315506111"/>
    <n v="8.318250153251693"/>
    <n v="2642.005064381166"/>
    <n v="0.99686142060191896"/>
    <n v="8.2455361014995532"/>
    <n v="2642.077778432918"/>
    <n v="0.99688885651939863"/>
    <n v="8.1617987946689539"/>
    <n v="2642.1615157397487"/>
    <n v="0.99692045164832932"/>
    <n v="8.080064233932946"/>
    <n v="2642.2432503004843"/>
    <n v="0.99695129111621139"/>
    <n v="8.3518056081664334"/>
    <n v="2641.9715089262509"/>
    <n v="0.99684875971080011"/>
    <n v="7.944850905352248"/>
    <n v="6.0682635809043051"/>
    <n v="5.4369398614632738"/>
    <x v="10"/>
    <n v="0"/>
    <n v="0"/>
    <n v="0"/>
    <n v="0"/>
    <n v="0"/>
    <n v="0"/>
    <n v="0"/>
    <n v="0"/>
    <n v="0"/>
    <n v="0"/>
    <n v="1"/>
    <n v="0"/>
    <n v="97"/>
    <n v="2833.6344984786861"/>
    <n v="-183.31118394426858"/>
    <n v="6.9165593095373304E-2"/>
    <n v="2827.9884921175449"/>
    <n v="-177.66517758312739"/>
    <n v="6.7035284566531406E-2"/>
    <n v="2569.759301272125"/>
    <n v="80.564013262292519"/>
    <n v="3.0397805739578308E-2"/>
    <n v="2748.5176701368364"/>
    <n v="-98.194355602418909"/>
    <n v="3.7049953514697399E-2"/>
  </r>
  <r>
    <x v="411"/>
    <x v="2"/>
    <x v="97"/>
    <n v="2541.7605955913941"/>
    <x v="1"/>
    <n v="3106.596283500593"/>
    <n v="2484.3660014978254"/>
    <n v="7.8177727757975264"/>
    <n v="7.8406122677671757"/>
    <n v="376.55712527279911"/>
    <n v="372.86538875051679"/>
    <n v="374.69298108828036"/>
    <n v="5.926106973540608"/>
    <n v="5.9310697628827374"/>
    <n v="188.27856263639956"/>
    <n v="187.48375097108391"/>
    <n v="187.71931938104393"/>
    <n v="5.234947865206049"/>
    <n v="5.237922582322792"/>
    <n v="2560.6818915989975"/>
    <n v="7.8480288659108997"/>
    <n v="2018"/>
    <x v="45"/>
    <s v="2018-412"/>
    <n v="18.978827614544183"/>
    <x v="0"/>
    <n v="0"/>
    <n v="0"/>
    <n v="1"/>
    <n v="0"/>
    <n v="0"/>
    <n v="0"/>
    <n v="3829.3735871551798"/>
    <n v="-1268.6916955561824"/>
    <n v="0.49545072338679208"/>
    <n v="3367.3882227141257"/>
    <n v="-806.70633111512825"/>
    <n v="0.3150357464399402"/>
    <n v="2888.4759012888062"/>
    <n v="-327.79400968980872"/>
    <n v="0.1280104376749118"/>
    <n v="798.4931856209904"/>
    <n v="1762.188705978007"/>
    <n v="0.68817165918161827"/>
    <n v="859.73279228260401"/>
    <n v="1700.9490993163936"/>
    <n v="0.66425630801577207"/>
    <n v="813.48300016573023"/>
    <n v="1747.1988914332674"/>
    <n v="0.6823178221259818"/>
    <n v="6.0134044308457906"/>
    <n v="2554.6684871681518"/>
    <n v="0.9976516394126993"/>
    <n v="8.3189600192554689"/>
    <n v="2552.3629315797421"/>
    <n v="0.9967512715864677"/>
    <n v="8.2486865498308859"/>
    <n v="2552.4332050491666"/>
    <n v="0.99677871485056657"/>
    <n v="8.1636098779451718"/>
    <n v="2552.5182817210525"/>
    <n v="0.99681193907578769"/>
    <n v="8.0811896316037579"/>
    <n v="2552.6007019673939"/>
    <n v="0.99684412591110361"/>
    <n v="8.3546783445732729"/>
    <n v="2552.3272132544244"/>
    <n v="0.9967373228310854"/>
    <n v="7.9535325645525488"/>
    <n v="6.0767743324664378"/>
    <n v="5.4449974254722475"/>
    <x v="10"/>
    <n v="0"/>
    <n v="0"/>
    <n v="0"/>
    <n v="0"/>
    <n v="0"/>
    <n v="0"/>
    <n v="0"/>
    <n v="0"/>
    <n v="0"/>
    <n v="0"/>
    <n v="1"/>
    <n v="0"/>
    <n v="98"/>
    <n v="2848.6665707990232"/>
    <n v="-287.98467920002577"/>
    <n v="0.11246405894650038"/>
    <n v="2841.8084562918452"/>
    <n v="-281.12656469284775"/>
    <n v="0.10978582135296021"/>
    <n v="2582.6023325525816"/>
    <n v="-21.920440953584148"/>
    <n v="8.5603920680268897E-3"/>
    <n v="2768.19389336531"/>
    <n v="-207.51200176631255"/>
    <n v="8.103779014765998E-2"/>
  </r>
  <r>
    <x v="412"/>
    <x v="2"/>
    <x v="98"/>
    <n v="2567.1782015473082"/>
    <x v="1"/>
    <n v="3137.6622463355989"/>
    <n v="2509.2096615126702"/>
    <n v="7.827723106650641"/>
    <n v="7.8505625986203436"/>
    <n v="380.32269652552714"/>
    <n v="376.59404263802196"/>
    <n v="378.43991089916312"/>
    <n v="5.9360573043937759"/>
    <n v="5.9410200937359052"/>
    <n v="190.16134826276357"/>
    <n v="189.35806907525966"/>
    <n v="189.59651257485436"/>
    <n v="5.2448981960592169"/>
    <n v="5.2478729131759598"/>
    <n v="2512.3953169619967"/>
    <n v="7.8289918866085779"/>
    <n v="2018"/>
    <x v="46"/>
    <s v="2018-413"/>
    <n v="19.008678607103633"/>
    <x v="0"/>
    <n v="0"/>
    <n v="0"/>
    <n v="1"/>
    <n v="0"/>
    <n v="0"/>
    <n v="0"/>
    <n v="3854.3699975721684"/>
    <n v="-1341.9746806101716"/>
    <n v="0.53414153081326998"/>
    <n v="3383.9192869012923"/>
    <n v="-871.52396993929551"/>
    <n v="0.34688966503613272"/>
    <n v="2899.3533584844458"/>
    <n v="-386.95804152244909"/>
    <n v="0.15401956806318245"/>
    <n v="804.09981753374211"/>
    <n v="1708.2954994282545"/>
    <n v="0.67994693665244355"/>
    <n v="866.36620492215957"/>
    <n v="1646.0291120398372"/>
    <n v="0.65516326229672539"/>
    <n v="821.6773681792522"/>
    <n v="1690.7179487827445"/>
    <n v="0.67295060509313909"/>
    <n v="6.0145057781357911"/>
    <n v="2506.3808111838612"/>
    <n v="0.99760606711152111"/>
    <n v="8.3196698852592448"/>
    <n v="2504.0756470767374"/>
    <n v="0.99668855063170569"/>
    <n v="8.2518369981622186"/>
    <n v="2504.1434799638346"/>
    <n v="0.99671554992064693"/>
    <n v="8.1654209612213897"/>
    <n v="2504.2298960007752"/>
    <n v="0.99674994579631071"/>
    <n v="8.0823150292745662"/>
    <n v="2504.3130019327223"/>
    <n v="0.99678302416235687"/>
    <n v="8.3575510809801159"/>
    <n v="2504.0377658810166"/>
    <n v="0.99667347291066988"/>
    <n v="7.9622251971543783"/>
    <n v="6.0852972926524771"/>
    <n v="5.4530701935614774"/>
    <x v="10"/>
    <n v="0"/>
    <n v="0"/>
    <n v="0"/>
    <n v="0"/>
    <n v="0"/>
    <n v="0"/>
    <n v="0"/>
    <n v="0"/>
    <n v="0"/>
    <n v="0"/>
    <n v="1"/>
    <n v="0"/>
    <n v="99"/>
    <n v="2863.7877508911447"/>
    <n v="-351.39243392914796"/>
    <n v="0.13986351254389925"/>
    <n v="2855.7066409631648"/>
    <n v="-343.31132400116803"/>
    <n v="0.13664701636854748"/>
    <n v="2595.5224381513681"/>
    <n v="-83.127121189371337"/>
    <n v="3.3086799926808151E-2"/>
    <n v="2788.0301628274801"/>
    <n v="-275.63484586548338"/>
    <n v="0.10970998234417292"/>
  </r>
  <r>
    <x v="413"/>
    <x v="2"/>
    <x v="99"/>
    <n v="2592.8499835627817"/>
    <x v="1"/>
    <n v="3169.0388687989553"/>
    <n v="2534.3017581277036"/>
    <n v="7.8376734375037724"/>
    <n v="7.8605129294735114"/>
    <n v="384.12592349078244"/>
    <n v="380.35998306440217"/>
    <n v="382.22431000815482"/>
    <n v="5.9460076352469446"/>
    <n v="5.9509704245890731"/>
    <n v="192.06296174539122"/>
    <n v="191.25149394435172"/>
    <n v="191.4924777006029"/>
    <n v="5.2548485269123848"/>
    <n v="5.2578232440291277"/>
    <n v="2696.7470467884395"/>
    <n v="7.8998015281547032"/>
    <n v="2018"/>
    <x v="47"/>
    <s v="2018-414"/>
    <n v="19.0385295996631"/>
    <x v="0"/>
    <n v="0"/>
    <n v="0"/>
    <n v="1"/>
    <n v="0"/>
    <n v="0"/>
    <n v="0"/>
    <n v="3879.6163720933273"/>
    <n v="-1182.8693253048878"/>
    <n v="0.43862820827543642"/>
    <n v="3400.6156617303304"/>
    <n v="-703.86861494189088"/>
    <n v="0.26100653963082271"/>
    <n v="2910.3395902520419"/>
    <n v="-213.5925434636024"/>
    <n v="7.9203773938668107E-2"/>
    <n v="809.7625157656214"/>
    <n v="1886.9845310228181"/>
    <n v="0.6997261879900939"/>
    <n v="873.06595168811077"/>
    <n v="1823.6810951003288"/>
    <n v="0.67625218956748412"/>
    <n v="829.95367987290945"/>
    <n v="1866.79336691553"/>
    <n v="0.6922389584661629"/>
    <n v="6.0156071254257917"/>
    <n v="2690.7314396630136"/>
    <n v="0.99776930983104628"/>
    <n v="8.3203797512630224"/>
    <n v="2688.4266670371767"/>
    <n v="0.99691466066082413"/>
    <n v="8.2549874464935513"/>
    <n v="2688.4920593419461"/>
    <n v="0.99693890924759732"/>
    <n v="8.1672320444976076"/>
    <n v="2688.5798147439418"/>
    <n v="0.99697145045390001"/>
    <n v="8.083440426945371"/>
    <n v="2688.6636063614942"/>
    <n v="0.99700252182103177"/>
    <n v="8.3604238173869589"/>
    <n v="2688.3866229710525"/>
    <n v="0.99689981163515373"/>
    <n v="7.9709287218742002"/>
    <n v="6.0938323751421741"/>
    <n v="5.4611580718304449"/>
    <x v="10"/>
    <n v="0"/>
    <n v="0"/>
    <n v="0"/>
    <n v="0"/>
    <n v="0"/>
    <n v="0"/>
    <n v="0"/>
    <n v="0"/>
    <n v="0"/>
    <n v="0"/>
    <n v="1"/>
    <n v="0"/>
    <n v="100"/>
    <n v="2878.9985411734938"/>
    <n v="-182.25149438505423"/>
    <n v="6.7581976070799007E-2"/>
    <n v="2869.683457016974"/>
    <n v="-172.93641022853444"/>
    <n v="6.4127783298950747E-2"/>
    <n v="2608.5200522869982"/>
    <n v="88.226994501441368"/>
    <n v="3.2716080882154309E-2"/>
    <n v="2808.0277723673344"/>
    <n v="-111.28072557889482"/>
    <n v="4.1264799274154843E-2"/>
  </r>
  <r>
    <x v="414"/>
    <x v="2"/>
    <x v="100"/>
    <n v="2618.7784833984092"/>
    <x v="1"/>
    <n v="3200.7292574869448"/>
    <n v="2559.6447757089154"/>
    <n v="7.8476237683569146"/>
    <n v="7.8704632603266802"/>
    <n v="387.96718272569029"/>
    <n v="384.16358289504626"/>
    <n v="386.04655310823637"/>
    <n v="5.9559579661001125"/>
    <n v="5.9609207554422419"/>
    <n v="193.98359136284515"/>
    <n v="193.16396213729709"/>
    <n v="193.40740247760894"/>
    <n v="5.2647988577655536"/>
    <n v="5.2677735748822965"/>
    <n v="2833.7752828694975"/>
    <n v="7.9493651238355758"/>
    <n v="2018"/>
    <x v="48"/>
    <s v="2018-415"/>
    <n v="19.068380592222582"/>
    <x v="0"/>
    <n v="0"/>
    <n v="0"/>
    <n v="1"/>
    <n v="0"/>
    <n v="0"/>
    <n v="0"/>
    <n v="3905.1152103596969"/>
    <n v="-1071.3399274901994"/>
    <n v="0.37806100362529604"/>
    <n v="3417.4790003076587"/>
    <n v="-583.70371743816122"/>
    <n v="0.20598094738376693"/>
    <n v="2921.4356843373139"/>
    <n v="-87.660401467816428"/>
    <n v="3.0934140049048275E-2"/>
    <n v="815.48184097981925"/>
    <n v="2018.2934418896782"/>
    <n v="0.71222776699708612"/>
    <n v="879.83269592172144"/>
    <n v="1953.9425869477759"/>
    <n v="0.68951924267234144"/>
    <n v="838.31275468350316"/>
    <n v="1995.4625281859944"/>
    <n v="0.70417105415831605"/>
    <n v="6.0167084727157922"/>
    <n v="2827.7585743967816"/>
    <n v="0.99787678701656846"/>
    <n v="8.3210896172667983"/>
    <n v="2825.4541932522307"/>
    <n v="0.99706360286661799"/>
    <n v="8.258137894824884"/>
    <n v="2825.5171449746726"/>
    <n v="0.99708581765648596"/>
    <n v="8.1690431277738256"/>
    <n v="2825.6062397417236"/>
    <n v="0.99711725796425821"/>
    <n v="8.084565824616174"/>
    <n v="2825.6907170448812"/>
    <n v="0.99714706883305515"/>
    <n v="8.363296553793802"/>
    <n v="2825.4119863157039"/>
    <n v="0.99704870862402162"/>
    <n v="7.9796430577950508"/>
    <n v="6.1023794939337792"/>
    <n v="5.4692609665047502"/>
    <x v="11"/>
    <n v="0"/>
    <n v="0"/>
    <n v="0"/>
    <n v="0"/>
    <n v="0"/>
    <n v="0"/>
    <n v="0"/>
    <n v="0"/>
    <n v="0"/>
    <n v="0"/>
    <n v="0"/>
    <n v="1"/>
    <n v="101"/>
    <n v="2905.2257427186673"/>
    <n v="-71.450459849169874"/>
    <n v="2.5213876442883896E-2"/>
    <n v="2899.7248935161861"/>
    <n v="-65.949610646688598"/>
    <n v="2.3272703042249574E-2"/>
    <n v="2641.1480086073529"/>
    <n v="192.62727426214451"/>
    <n v="6.7975493832061737E-2"/>
    <n v="2828.1880260301114"/>
    <n v="5.5872568393861002"/>
    <n v="1.9716654574417811E-3"/>
  </r>
  <r>
    <x v="415"/>
    <x v="2"/>
    <x v="101"/>
    <n v="2644.9662682323938"/>
    <x v="1"/>
    <n v="3232.7365500618143"/>
    <n v="2585.2412234659587"/>
    <n v="7.8575740992100647"/>
    <n v="7.8804135911798481"/>
    <n v="391.84685455294721"/>
    <n v="388.00521872399673"/>
    <n v="389.90701863931872"/>
    <n v="5.9659082969532804"/>
    <n v="5.9708710862954097"/>
    <n v="195.9234272764736"/>
    <n v="195.09558773472062"/>
    <n v="195.34147650238504"/>
    <n v="5.2747491886187214"/>
    <n v="5.2777239057354643"/>
    <n v="2898.1184089132607"/>
    <n v="7.9718169808841823"/>
    <n v="2018"/>
    <x v="49"/>
    <s v="2018-416"/>
    <n v="19.098231584782067"/>
    <x v="0"/>
    <n v="0"/>
    <n v="0"/>
    <n v="1"/>
    <n v="0"/>
    <n v="0"/>
    <n v="0"/>
    <n v="3930.8690370087315"/>
    <n v="-1032.7506280954708"/>
    <n v="0.35635211622796759"/>
    <n v="3434.5109722707602"/>
    <n v="-536.39256335749951"/>
    <n v="0.18508303929466999"/>
    <n v="2932.6427393634385"/>
    <n v="-34.524330450177786"/>
    <n v="1.1912670767349273E-2"/>
    <n v="821.25835944615937"/>
    <n v="2076.8600494671014"/>
    <n v="0.71662360070577114"/>
    <n v="886.66710759766818"/>
    <n v="2011.4513013155924"/>
    <n v="0.69405421639409426"/>
    <n v="846.75542024220283"/>
    <n v="2051.3629886710578"/>
    <n v="0.70782580254899929"/>
    <n v="6.0178098200057928"/>
    <n v="2892.1005990932549"/>
    <n v="0.99792354591120302"/>
    <n v="8.3217994832705742"/>
    <n v="2889.79660942999"/>
    <n v="0.99712855090472607"/>
    <n v="8.2612883431562167"/>
    <n v="2889.8571205701046"/>
    <n v="0.99714943036221426"/>
    <n v="8.1708542110500435"/>
    <n v="2889.9475547022107"/>
    <n v="0.997180634791898"/>
    <n v="8.0856912222869752"/>
    <n v="2890.0327176909736"/>
    <n v="0.99721002040585394"/>
    <n v="8.3661692902006486"/>
    <n v="2889.7522396230602"/>
    <n v="0.99711324103788512"/>
    <n v="7.9883681243690718"/>
    <n v="6.1109385633479949"/>
    <n v="5.4773787839437809"/>
    <x v="11"/>
    <n v="0"/>
    <n v="0"/>
    <n v="0"/>
    <n v="0"/>
    <n v="0"/>
    <n v="0"/>
    <n v="0"/>
    <n v="0"/>
    <n v="0"/>
    <n v="0"/>
    <n v="0"/>
    <n v="1"/>
    <n v="102"/>
    <n v="2920.6753763685388"/>
    <n v="-22.556967455278027"/>
    <n v="7.7833146450825867E-3"/>
    <n v="2913.9385702732134"/>
    <n v="-15.820161359952635"/>
    <n v="5.4587698388365346E-3"/>
    <n v="2654.400056232977"/>
    <n v="243.71835268028372"/>
    <n v="8.4095374409382209E-2"/>
    <n v="2848.5122381443443"/>
    <n v="49.6061707689164"/>
    <n v="1.7116681849972365E-2"/>
  </r>
  <r>
    <x v="416"/>
    <x v="2"/>
    <x v="102"/>
    <n v="2671.4159309147176"/>
    <x v="1"/>
    <n v="3265.0639155624326"/>
    <n v="2611.0936357005862"/>
    <n v="7.867524430063221"/>
    <n v="7.890363922033016"/>
    <n v="395.76532309847664"/>
    <n v="391.88527091123672"/>
    <n v="393.80608882571192"/>
    <n v="5.9758586278064483"/>
    <n v="5.9808214171485776"/>
    <n v="197.88266154923832"/>
    <n v="197.04653940488299"/>
    <n v="197.2948912674089"/>
    <n v="5.2846995194718893"/>
    <n v="5.2876742365886322"/>
    <n v="2869.5811790713888"/>
    <n v="7.9619213674676086"/>
    <n v="2018"/>
    <x v="50"/>
    <s v="2018-417"/>
    <n v="19.128082577341559"/>
    <x v="0"/>
    <n v="0"/>
    <n v="0"/>
    <n v="1"/>
    <n v="0"/>
    <n v="0"/>
    <n v="0"/>
    <n v="3956.8804019242552"/>
    <n v="-1087.2992228528665"/>
    <n v="0.37890519730991618"/>
    <n v="3451.713263953493"/>
    <n v="-582.13208488210421"/>
    <n v="0.20286308299195255"/>
    <n v="2943.9618649398244"/>
    <n v="-74.380685868435648"/>
    <n v="2.5920397865344804E-2"/>
    <n v="827.09264309716264"/>
    <n v="2042.4885359742261"/>
    <n v="0.71177234882589591"/>
    <n v="893.56986339037428"/>
    <n v="1976.0113156810144"/>
    <n v="0.68860617364393983"/>
    <n v="855.28251245648937"/>
    <n v="2014.2986666148995"/>
    <n v="0.70194866111671983"/>
    <n v="6.0189111672957942"/>
    <n v="2863.562267904093"/>
    <n v="0.99790251232089433"/>
    <n v="8.32250934927435"/>
    <n v="2861.2586697221145"/>
    <n v="0.99709974772277832"/>
    <n v="8.2644387914875495"/>
    <n v="2861.3167402799013"/>
    <n v="0.99711998431974591"/>
    <n v="8.1726652943262614"/>
    <n v="2861.4085137770626"/>
    <n v="0.99715196581510512"/>
    <n v="8.0868166199577765"/>
    <n v="2861.4943624514308"/>
    <n v="0.99718188261097573"/>
    <n v="8.3690420266074952"/>
    <n v="2861.2121370447812"/>
    <n v="0.99708353187996734"/>
    <n v="7.9971038414199418"/>
    <n v="6.1195094980318236"/>
    <n v="5.4855114306482635"/>
    <x v="11"/>
    <n v="0"/>
    <n v="0"/>
    <n v="0"/>
    <n v="0"/>
    <n v="0"/>
    <n v="0"/>
    <n v="0"/>
    <n v="0"/>
    <n v="0"/>
    <n v="0"/>
    <n v="0"/>
    <n v="1"/>
    <n v="103"/>
    <n v="2936.2164880958017"/>
    <n v="-66.635309024412891"/>
    <n v="2.3221266403056218E-2"/>
    <n v="2928.2325662715994"/>
    <n v="-58.651387200210593"/>
    <n v="2.0439006091889159E-2"/>
    <n v="2667.7315164173983"/>
    <n v="201.84966265399044"/>
    <n v="7.0341157840779406E-2"/>
    <n v="2869.001733404576"/>
    <n v="0.57944566681271681"/>
    <n v="2.0192691220543495E-4"/>
  </r>
  <r>
    <x v="417"/>
    <x v="2"/>
    <x v="103"/>
    <n v="2698.1300902238645"/>
    <x v="1"/>
    <n v="3297.7145547180567"/>
    <n v="2637.2045720575697"/>
    <n v="7.8774747609163809"/>
    <n v="7.9003142528861838"/>
    <n v="399.72297632946146"/>
    <n v="395.80412362034906"/>
    <n v="397.74414971396902"/>
    <n v="5.985808958659617"/>
    <n v="5.9907717480017455"/>
    <n v="199.86148816473073"/>
    <n v="199.0170035367764"/>
    <n v="199.267840180083"/>
    <n v="5.2946498503250572"/>
    <n v="5.2976245674418001"/>
    <n v="2808.8551081081509"/>
    <n v="7.9405322444667092"/>
    <n v="2018"/>
    <x v="51"/>
    <s v="2018-418"/>
    <n v="19.157933569901054"/>
    <x v="0"/>
    <n v="0"/>
    <n v="0"/>
    <n v="1"/>
    <n v="0"/>
    <n v="0"/>
    <n v="0"/>
    <n v="3983.1518804889347"/>
    <n v="-1174.2967723807838"/>
    <n v="0.41806954334917912"/>
    <n v="3469.0875785530525"/>
    <n v="-660.23247044490154"/>
    <n v="0.23505394370077998"/>
    <n v="2955.3941817719742"/>
    <n v="-146.53907366382327"/>
    <n v="5.2170392570559394E-2"/>
    <n v="832.98526958467608"/>
    <n v="1975.8698385234748"/>
    <n v="0.70344313340330433"/>
    <n v="900.54164674100764"/>
    <n v="1908.3134613671432"/>
    <n v="0.67939191874245519"/>
    <n v="863.89487559291899"/>
    <n v="1944.9602325152318"/>
    <n v="0.69243879006105857"/>
    <n v="6.0200125145857948"/>
    <n v="2802.8350955935653"/>
    <n v="0.99785677356684999"/>
    <n v="8.3232192152781277"/>
    <n v="2800.5318888928728"/>
    <n v="0.99703679296548542"/>
    <n v="8.2675892398188804"/>
    <n v="2800.5875188683322"/>
    <n v="0.99705659817911108"/>
    <n v="8.1744763776024794"/>
    <n v="2800.6806317305486"/>
    <n v="0.99708974793537564"/>
    <n v="8.0879420176285759"/>
    <n v="2800.7671660905226"/>
    <n v="0.99712055563340329"/>
    <n v="8.37191476301434"/>
    <n v="2800.4831933451364"/>
    <n v="0.99701945652559731"/>
    <n v="8.0058501291452231"/>
    <n v="6.1280922129623141"/>
    <n v="5.493658813267694"/>
    <x v="11"/>
    <n v="0"/>
    <n v="0"/>
    <n v="0"/>
    <n v="0"/>
    <n v="0"/>
    <n v="0"/>
    <n v="0"/>
    <n v="0"/>
    <n v="0"/>
    <n v="0"/>
    <n v="0"/>
    <n v="1"/>
    <n v="104"/>
    <n v="2951.8495933751187"/>
    <n v="-142.99448526696779"/>
    <n v="5.0908459056572306E-2"/>
    <n v="2942.6073030427015"/>
    <n v="-133.75219493455052"/>
    <n v="4.7618047135452521E-2"/>
    <n v="2681.1428357166606"/>
    <n v="127.71227239149039"/>
    <n v="4.5467732394893261E-2"/>
    <n v="2889.6578469548117"/>
    <n v="-80.802738846660759"/>
    <n v="2.8767143813652907E-2"/>
  </r>
  <r>
    <x v="418"/>
    <x v="2"/>
    <x v="104"/>
    <n v="2725.1113911261036"/>
    <x v="1"/>
    <n v="3330.6917002652376"/>
    <n v="2663.5766177781297"/>
    <n v="7.8874250917695425"/>
    <n v="7.9102645837393526"/>
    <n v="403.72020609275603"/>
    <n v="399.76216485655254"/>
    <n v="401.72159121110872"/>
    <n v="5.9957592895127849"/>
    <n v="6.0007220788549134"/>
    <n v="201.86010304637801"/>
    <n v="201.00717319349752"/>
    <n v="201.26051858188379"/>
    <n v="5.3046001811782251"/>
    <n v="5.3075748982949689"/>
    <n v="3072.1653691650067"/>
    <n v="8.0301379239271213"/>
    <n v="2018"/>
    <x v="52"/>
    <s v="2018-419"/>
    <n v="19.18778456246055"/>
    <x v="0"/>
    <n v="0"/>
    <n v="0"/>
    <n v="1"/>
    <n v="0"/>
    <n v="0"/>
    <n v="0"/>
    <n v="4009.6860738392606"/>
    <n v="-937.52070467425392"/>
    <n v="0.30516609362375097"/>
    <n v="3486.635636298608"/>
    <n v="-414.47026713360128"/>
    <n v="0.13491144431663568"/>
    <n v="2966.9408217724449"/>
    <n v="105.22454739256182"/>
    <n v="3.4250938588361576E-2"/>
    <n v="838.93682233706465"/>
    <n v="2233.228546827942"/>
    <n v="0.72692328650098614"/>
    <n v="907.58314792514716"/>
    <n v="2164.5822212398598"/>
    <n v="0.70457868022520487"/>
    <n v="872.59336236071272"/>
    <n v="2199.5720068042938"/>
    <n v="0.71596797128213263"/>
    <n v="6.0211138618757953"/>
    <n v="3066.1442553031311"/>
    <n v="0.99804010750127292"/>
    <n v="8.3239290812819036"/>
    <n v="3063.8414400837246"/>
    <n v="0.99729053352243713"/>
    <n v="8.2707396881502131"/>
    <n v="3063.8946294768566"/>
    <n v="0.99730784684601859"/>
    <n v="8.1762874608786973"/>
    <n v="3063.9890817041282"/>
    <n v="0.99733859135873904"/>
    <n v="8.0890674152993753"/>
    <n v="3064.0763017497075"/>
    <n v="0.99736698177237193"/>
    <n v="8.3747874994211866"/>
    <n v="3063.7905816655857"/>
    <n v="0.9972739789389341"/>
    <n v="8.0146069081186244"/>
    <n v="6.1366866234502044"/>
    <n v="5.5018208386076575"/>
    <x v="11"/>
    <n v="0"/>
    <n v="0"/>
    <n v="0"/>
    <n v="0"/>
    <n v="0"/>
    <n v="0"/>
    <n v="0"/>
    <n v="0"/>
    <n v="0"/>
    <n v="0"/>
    <n v="0"/>
    <n v="1"/>
    <n v="105"/>
    <n v="2967.5752105141532"/>
    <n v="104.59015865085348"/>
    <n v="3.4044442952392361E-2"/>
    <n v="2957.0632042422026"/>
    <n v="115.10216492280415"/>
    <n v="3.7466135800524346E-2"/>
    <n v="2694.6344629978576"/>
    <n v="377.53090616714917"/>
    <n v="0.12288756001105483"/>
    <n v="2910.4819244725613"/>
    <n v="161.68344469244539"/>
    <n v="5.2628496602183182E-2"/>
  </r>
  <r>
    <x v="419"/>
    <x v="2"/>
    <x v="105"/>
    <n v="2752.3625050373644"/>
    <x v="2"/>
    <n v="3363.99861726789"/>
    <n v="2690.2123839558999"/>
    <n v="7.8973754226227069"/>
    <n v="7.9202149145925205"/>
    <n v="407.75740815368363"/>
    <n v="403.75978650511809"/>
    <n v="405.73880712321983"/>
    <n v="6.0057096203659528"/>
    <n v="6.0106724097080821"/>
    <n v="203.87870407684181"/>
    <n v="203.01724481183851"/>
    <n v="203.27312376770266"/>
    <n v="5.3145505120313938"/>
    <n v="5.3175252291481367"/>
    <n v="2811.2336201247322"/>
    <n v="7.9413786767113246"/>
    <n v="2019"/>
    <x v="1"/>
    <s v="2019-420"/>
    <n v="19.217635555020053"/>
    <x v="0"/>
    <n v="0"/>
    <n v="0"/>
    <n v="1"/>
    <n v="0"/>
    <n v="0"/>
    <n v="0"/>
    <n v="4036.4856091230904"/>
    <n v="-1225.2519889983582"/>
    <n v="0.43584139725249688"/>
    <n v="3504.3591746216189"/>
    <n v="-693.12555449688671"/>
    <n v="0.24655565782047431"/>
    <n v="2978.6029281729211"/>
    <n v="-167.36930804818894"/>
    <n v="5.9535894437959556E-2"/>
    <n v="844.94789061697702"/>
    <n v="1966.2857295077551"/>
    <n v="0.69943875010306422"/>
    <n v="914.69506412112821"/>
    <n v="1896.5385560036038"/>
    <n v="0.67462858384549906"/>
    <n v="881.37883399618454"/>
    <n v="1929.8547861285476"/>
    <n v="0.68647969073552895"/>
    <n v="6.0222152091657959"/>
    <n v="2805.2114049155662"/>
    <n v="0.99785780336217711"/>
    <n v="8.3246389472856794"/>
    <n v="2802.9089811774465"/>
    <n v="0.99703879503727755"/>
    <n v="8.273890136481544"/>
    <n v="2802.9597299882507"/>
    <n v="0.99705684718720944"/>
    <n v="8.178098544154917"/>
    <n v="2803.0555215805771"/>
    <n v="0.99709092176274117"/>
    <n v="8.0901928129701766"/>
    <n v="2803.143427311762"/>
    <n v="0.99712219121347478"/>
    <n v="8.3776602358280332"/>
    <n v="2802.8559598889042"/>
    <n v="0.99701993453128368"/>
    <n v="8.0233740992921714"/>
    <n v="6.1452926451434697"/>
    <n v="5.5099974136370271"/>
    <x v="0"/>
    <n v="1"/>
    <n v="0"/>
    <n v="0"/>
    <n v="0"/>
    <n v="0"/>
    <n v="0"/>
    <n v="0"/>
    <n v="0"/>
    <n v="0"/>
    <n v="0"/>
    <n v="0"/>
    <n v="0"/>
    <n v="106"/>
    <n v="3002.9784198564839"/>
    <n v="-191.74479973175175"/>
    <n v="6.8206640088220125E-2"/>
    <n v="2888.6748335282682"/>
    <n v="-77.44121340353604"/>
    <n v="2.7547057223974162E-2"/>
    <n v="2622.4752065983771"/>
    <n v="188.75841352635507"/>
    <n v="6.7144335559696386E-2"/>
    <n v="2931.4753222536524"/>
    <n v="-120.24170212892022"/>
    <n v="4.2771864020175313E-2"/>
  </r>
  <r>
    <x v="420"/>
    <x v="2"/>
    <x v="106"/>
    <n v="2779.8861300877379"/>
    <x v="2"/>
    <n v="3397.6386034405687"/>
    <n v="2717.1145077954511"/>
    <n v="7.9073257534758721"/>
    <n v="7.9301652454456883"/>
    <n v="411.83498223522048"/>
    <n v="407.79738437016931"/>
    <n v="409.79619519445203"/>
    <n v="6.0156599512191207"/>
    <n v="6.02062274056125"/>
    <n v="205.91749111761027"/>
    <n v="205.04741722587872"/>
    <n v="205.30585500537973"/>
    <n v="5.3245008428845617"/>
    <n v="5.3274755600013046"/>
    <n v="2739.4139328897586"/>
    <n v="7.9154992833977955"/>
    <n v="2019"/>
    <x v="2"/>
    <s v="2019-421"/>
    <n v="19.247486547579555"/>
    <x v="0"/>
    <n v="0"/>
    <n v="0"/>
    <n v="1"/>
    <n v="0"/>
    <n v="0"/>
    <n v="0"/>
    <n v="4063.5531397597579"/>
    <n v="-1324.1392068699993"/>
    <n v="0.48336587288697497"/>
    <n v="3522.25994832786"/>
    <n v="-782.8460154381014"/>
    <n v="0.28577134913389712"/>
    <n v="2990.3816556374022"/>
    <n v="-250.96772274764362"/>
    <n v="9.1613654926147758E-2"/>
    <n v="851.01906957968856"/>
    <n v="1888.3948633100699"/>
    <n v="0.68934265122833627"/>
    <n v="921.87809947906896"/>
    <n v="1817.5358334106895"/>
    <n v="0.6634761587466278"/>
    <n v="890.25216034801122"/>
    <n v="1849.1617725417473"/>
    <n v="0.67502094164758064"/>
    <n v="6.0233165564557964"/>
    <n v="2733.3906163333027"/>
    <n v="0.99780123898614259"/>
    <n v="8.3253488132894571"/>
    <n v="2731.088584076469"/>
    <n v="0.9969609014857761"/>
    <n v="8.2770405848128767"/>
    <n v="2731.1368923049458"/>
    <n v="0.99697853599799668"/>
    <n v="8.1799096274311349"/>
    <n v="2731.2340232623274"/>
    <n v="0.99701399283648884"/>
    <n v="8.0913182106409742"/>
    <n v="2731.3226146791176"/>
    <n v="0.99704633238756091"/>
    <n v="8.3805329722348816"/>
    <n v="2731.0333999175236"/>
    <n v="0.99694075697300899"/>
    <n v="8.0321516239982973"/>
    <n v="6.1539101940307619"/>
    <n v="5.5181884454950483"/>
    <x v="0"/>
    <n v="1"/>
    <n v="0"/>
    <n v="0"/>
    <n v="0"/>
    <n v="0"/>
    <n v="0"/>
    <n v="0"/>
    <n v="0"/>
    <n v="0"/>
    <n v="0"/>
    <n v="0"/>
    <n v="0"/>
    <n v="107"/>
    <n v="3018.9950831156916"/>
    <n v="-279.58115022593302"/>
    <n v="0.10205874580297833"/>
    <n v="2902.8863692437617"/>
    <n v="-163.47243635400309"/>
    <n v="5.9674237029801097E-2"/>
    <n v="2635.6965841664214"/>
    <n v="103.71734872333718"/>
    <n v="3.7861145217264636E-2"/>
    <n v="2952.6394072976505"/>
    <n v="-213.22547440789185"/>
    <n v="7.783616482630798E-2"/>
  </r>
  <r>
    <x v="421"/>
    <x v="2"/>
    <x v="107"/>
    <n v="2807.6849913886149"/>
    <x v="2"/>
    <n v="3431.6149894749738"/>
    <n v="2744.2856528734001"/>
    <n v="7.9172760843290382"/>
    <n v="7.9401155762988562"/>
    <n v="415.9533320575726"/>
    <n v="411.87535821387098"/>
    <n v="413.89415714639654"/>
    <n v="6.0256102820722894"/>
    <n v="6.0305730714144179"/>
    <n v="207.97666602878627"/>
    <n v="207.09789138791399"/>
    <n v="207.35891355543345"/>
    <n v="5.3344511737377296"/>
    <n v="5.3374258908544725"/>
    <n v="3270.6086471689405"/>
    <n v="8.0927313772038456"/>
    <n v="2019"/>
    <x v="3"/>
    <s v="2019-422"/>
    <n v="19.277337540139058"/>
    <x v="0"/>
    <n v="0"/>
    <n v="0"/>
    <n v="1"/>
    <n v="0"/>
    <n v="0"/>
    <n v="0"/>
    <n v="4090.891345702792"/>
    <n v="-820.28269853385154"/>
    <n v="0.25080429578264996"/>
    <n v="3540.3397297711635"/>
    <n v="-269.73108260222307"/>
    <n v="8.2471219182919969E-2"/>
    <n v="3002.2781703765268"/>
    <n v="268.33047679241372"/>
    <n v="8.2042979072009206E-2"/>
    <n v="857.15096033202713"/>
    <n v="2413.4576868369131"/>
    <n v="0.73792310459584254"/>
    <n v="929.13296519058906"/>
    <n v="2341.4756819783515"/>
    <n v="0.7159143555757268"/>
    <n v="899.21421996335539"/>
    <n v="2371.3944272055851"/>
    <n v="0.72506211626948369"/>
    <n v="6.024417903745797"/>
    <n v="3264.5842292651946"/>
    <n v="0.99815801321599251"/>
    <n v="8.326058679293233"/>
    <n v="3262.2825884896474"/>
    <n v="0.99745427852198087"/>
    <n v="8.2801910331442095"/>
    <n v="3262.3284561357964"/>
    <n v="0.99746830271475262"/>
    <n v="8.1817207107073529"/>
    <n v="3262.4269264582331"/>
    <n v="0.99749841035924935"/>
    <n v="8.0924436083117754"/>
    <n v="3262.5162035606286"/>
    <n v="0.99752570714465738"/>
    <n v="8.3834057086417282"/>
    <n v="3262.2252414602985"/>
    <n v="0.99743674446776176"/>
    <n v="8.0409394039518425"/>
    <n v="6.162539186444759"/>
    <n v="5.5263938414983036"/>
    <x v="0"/>
    <n v="1"/>
    <n v="0"/>
    <n v="0"/>
    <n v="0"/>
    <n v="0"/>
    <n v="0"/>
    <n v="0"/>
    <n v="0"/>
    <n v="0"/>
    <n v="0"/>
    <n v="0"/>
    <n v="0"/>
    <n v="108"/>
    <n v="3035.1064479467032"/>
    <n v="235.50219922223732"/>
    <n v="7.2005618717509823E-2"/>
    <n v="2917.1780524191831"/>
    <n v="353.43059474975735"/>
    <n v="0.10806263692101747"/>
    <n v="2648.9970450109317"/>
    <n v="621.61160215800874"/>
    <n v="0.19005991520755003"/>
    <n v="2973.9755573940583"/>
    <n v="296.63308977488214"/>
    <n v="9.0696601695727061E-2"/>
  </r>
  <r>
    <x v="422"/>
    <x v="2"/>
    <x v="108"/>
    <n v="2835.7618413025011"/>
    <x v="2"/>
    <n v="3465.9311393697235"/>
    <n v="2771.7285094021299"/>
    <n v="7.9272264151822043"/>
    <n v="7.9500659071520241"/>
    <n v="420.11286537814829"/>
    <n v="415.99411179600963"/>
    <n v="418.03309871786041"/>
    <n v="6.0355606129254573"/>
    <n v="6.0405234022675858"/>
    <n v="210.05643268907414"/>
    <n v="209.16887029872606"/>
    <n v="209.43250269098775"/>
    <n v="5.3444015045908975"/>
    <n v="5.3473762217076404"/>
    <n v="3323.8871291968758"/>
    <n v="8.1088901990801805"/>
    <n v="2019"/>
    <x v="4"/>
    <s v="2019-423"/>
    <n v="19.307188532698561"/>
    <x v="0"/>
    <n v="0"/>
    <n v="0"/>
    <n v="1"/>
    <n v="0"/>
    <n v="0"/>
    <n v="0"/>
    <n v="4118.5029337052565"/>
    <n v="-794.61580450838073"/>
    <n v="0.23906221048498039"/>
    <n v="3558.6003090288996"/>
    <n v="-234.7131798320238"/>
    <n v="7.0614064409803126E-2"/>
    <n v="3014.2936502630437"/>
    <n v="309.5934789338321"/>
    <n v="9.3141995170165928E-2"/>
    <n v="863.34416999188909"/>
    <n v="2460.5429592049868"/>
    <n v="0.74026068382156773"/>
    <n v="936.46037955922429"/>
    <n v="2387.4267496376515"/>
    <n v="0.71826348393921136"/>
    <n v="908.26590017485364"/>
    <n v="2415.6212290220219"/>
    <n v="0.72674586564727583"/>
    <n v="6.0255192510357976"/>
    <n v="3317.86160994584"/>
    <n v="0.998187207020928"/>
    <n v="8.3267685452970088"/>
    <n v="3315.5603606515788"/>
    <n v="0.99749487024629835"/>
    <n v="8.2833414814755422"/>
    <n v="3315.6037877154004"/>
    <n v="0.99750793539024984"/>
    <n v="8.183531793983569"/>
    <n v="3315.7035974028922"/>
    <n v="0.99753796339168688"/>
    <n v="8.0935690059825713"/>
    <n v="3315.793560190893"/>
    <n v="0.99756502892806165"/>
    <n v="8.3862784450485748"/>
    <n v="3315.5008507518273"/>
    <n v="0.99747696653975293"/>
    <n v="8.0497373612519763"/>
    <n v="6.1711795390654087"/>
    <n v="5.5346135091475706"/>
    <x v="0"/>
    <n v="1"/>
    <n v="0"/>
    <n v="0"/>
    <n v="0"/>
    <n v="0"/>
    <n v="0"/>
    <n v="0"/>
    <n v="0"/>
    <n v="0"/>
    <n v="0"/>
    <n v="0"/>
    <n v="0"/>
    <n v="109"/>
    <n v="3051.3130476423971"/>
    <n v="272.57408155447865"/>
    <n v="8.2004614164000969E-2"/>
    <n v="2931.5503032748866"/>
    <n v="392.3368259219892"/>
    <n v="0.11803554413016017"/>
    <n v="2662.3770328844166"/>
    <n v="661.51009631245915"/>
    <n v="0.19901701550025092"/>
    <n v="2995.4851612091593"/>
    <n v="328.40196798771649"/>
    <n v="9.8800577523541128E-2"/>
  </r>
  <r>
    <x v="423"/>
    <x v="2"/>
    <x v="109"/>
    <n v="2864.1194597155268"/>
    <x v="2"/>
    <n v="3390.3728057858775"/>
    <n v="2799.4457944961487"/>
    <n v="7.9371767460353713"/>
    <n v="7.9600162380051929"/>
    <n v="424.31399403192989"/>
    <n v="420.15405291396974"/>
    <n v="422.21342970503906"/>
    <n v="6.0455109437786252"/>
    <n v="6.0504737331207545"/>
    <n v="101.93935203842091"/>
    <n v="134.10820751651244"/>
    <n v="134.37447623361686"/>
    <n v="4.9006305010779911"/>
    <n v="4.6243780485881913"/>
    <n v="2959.615319291227"/>
    <n v="7.9928145791737029"/>
    <n v="2019"/>
    <x v="5"/>
    <s v="2019-424"/>
    <n v="18.883318190891988"/>
    <x v="0"/>
    <n v="0"/>
    <n v="0"/>
    <n v="1"/>
    <n v="0"/>
    <n v="0"/>
    <n v="0"/>
    <n v="4146.3906375877459"/>
    <n v="-1186.7753182965189"/>
    <n v="0.40098972003588951"/>
    <n v="3577.0434940792143"/>
    <n v="-617.42817478798725"/>
    <n v="0.20861771148550814"/>
    <n v="2389.6665549488876"/>
    <n v="569.94876434233947"/>
    <n v="0.19257528524985187"/>
    <n v="869.59931174834992"/>
    <n v="2090.0160075428771"/>
    <n v="0.70617826374928927"/>
    <n v="943.86106807154636"/>
    <n v="2015.7542512196806"/>
    <n v="0.68108657165026987"/>
    <n v="437.71251640486184"/>
    <n v="2521.902802886365"/>
    <n v="0.85210492946438521"/>
    <n v="6.026620598325799"/>
    <n v="2953.5886986929013"/>
    <n v="0.99796371489259317"/>
    <n v="8.3274784113007865"/>
    <n v="2951.2878408799261"/>
    <n v="0.99718629703089412"/>
    <n v="8.0544276471847738"/>
    <n v="2951.5608916440424"/>
    <n v="0.99727855590059811"/>
    <n v="8.0091635585402408"/>
    <n v="2951.6061557326866"/>
    <n v="0.99729384981002922"/>
    <n v="7.8955076918282252"/>
    <n v="2951.7198115993988"/>
    <n v="0.99733225205304077"/>
    <n v="8.3454869115589201"/>
    <n v="2951.2698323796681"/>
    <n v="0.99718021228733278"/>
    <n v="8.0585454183840373"/>
    <n v="6.1798311689230854"/>
    <n v="5.1831973835712128"/>
    <x v="1"/>
    <n v="0"/>
    <n v="1"/>
    <n v="0"/>
    <n v="0"/>
    <n v="0"/>
    <n v="0"/>
    <n v="0"/>
    <n v="0"/>
    <n v="0"/>
    <n v="0"/>
    <n v="0"/>
    <n v="0"/>
    <n v="110"/>
    <n v="3067.6154184359302"/>
    <n v="-108.0000991447032"/>
    <n v="3.6491262374789717E-2"/>
    <n v="2946.0035441601913"/>
    <n v="13.611775131035756"/>
    <n v="4.5991703862025973E-3"/>
    <n v="2379.2961245329029"/>
    <n v="580.3191947583241"/>
    <n v="0.19607926441511317"/>
    <n v="2731.0663822623055"/>
    <n v="228.5489370289215"/>
    <n v="7.7222514540725762E-2"/>
  </r>
  <r>
    <x v="424"/>
    <x v="2"/>
    <x v="110"/>
    <n v="537.0223986966613"/>
    <x v="2"/>
    <n v="839.84263242019722"/>
    <n v="2120.7187757563024"/>
    <n v="7.6595103553713004"/>
    <n v="6.2860398044335213"/>
    <n v="199.86148816473073"/>
    <n v="310.00777053935025"/>
    <n v="312.0877410983303"/>
    <n v="5.7432843697431446"/>
    <n v="5.2976245674418001"/>
    <n v="102.95874555880513"/>
    <n v="112.30358414611732"/>
    <n v="102.65292750268986"/>
    <n v="4.6313536623246163"/>
    <n v="4.6343283794413592"/>
    <n v="2371.2059922700932"/>
    <n v="7.7711539622030337"/>
    <n v="2019"/>
    <x v="6"/>
    <s v="2019-425"/>
    <n v="18.03414838743906"/>
    <x v="0"/>
    <n v="0"/>
    <n v="0"/>
    <n v="1"/>
    <n v="0"/>
    <n v="0"/>
    <n v="0"/>
    <n v="1857.8559377309653"/>
    <n v="513.350054539128"/>
    <n v="0.21649323433417447"/>
    <n v="2591.6846912752803"/>
    <n v="-220.47869900518708"/>
    <n v="9.2981672500797793E-2"/>
    <n v="2395.5559186811279"/>
    <n v="-24.34992641103463"/>
    <n v="1.0269005092941349E-2"/>
    <n v="356.28674135879703"/>
    <n v="2014.9192509112963"/>
    <n v="0.84974450025840942"/>
    <n v="548.46658753402869"/>
    <n v="1822.7394047360644"/>
    <n v="0.76869719909532197"/>
    <n v="442.14917958077518"/>
    <n v="1929.0568126893181"/>
    <n v="0.81353404933095663"/>
    <n v="5.8413373714819246"/>
    <n v="2365.3646548986112"/>
    <n v="0.99753655422998921"/>
    <n v="8.3059172819763987"/>
    <n v="2362.900074988117"/>
    <n v="0.99649717599017007"/>
    <n v="8.0575780955161065"/>
    <n v="2363.1484141745773"/>
    <n v="0.99660190716378805"/>
    <n v="7.9265792543689075"/>
    <n v="2363.2794130157245"/>
    <n v="0.99665715282425538"/>
    <n v="7.8716478203470874"/>
    <n v="2363.3343444497464"/>
    <n v="0.9966803188563087"/>
    <n v="8.2637663119804756"/>
    <n v="2362.9422259581129"/>
    <n v="0.99651495216403829"/>
    <n v="7.8168047721472407"/>
    <n v="5.9209458786379106"/>
    <n v="4.9872321755538698"/>
    <x v="1"/>
    <n v="0"/>
    <n v="1"/>
    <n v="0"/>
    <n v="0"/>
    <n v="0"/>
    <n v="0"/>
    <n v="0"/>
    <n v="0"/>
    <n v="0"/>
    <n v="0"/>
    <n v="0"/>
    <n v="0"/>
    <n v="111"/>
    <n v="2862.1340712950077"/>
    <n v="-490.9280790249145"/>
    <n v="0.20703729689672407"/>
    <n v="2727.4828744064907"/>
    <n v="-356.27688213639749"/>
    <n v="0.15025134184791467"/>
    <n v="2237.0511004132113"/>
    <n v="134.15489185688193"/>
    <n v="5.6576650149423612E-2"/>
    <n v="2449.5174531156281"/>
    <n v="-78.311460845534839"/>
    <n v="3.3026004953100985E-2"/>
  </r>
  <r>
    <x v="425"/>
    <x v="2"/>
    <x v="111"/>
    <n v="402.766799022496"/>
    <x v="2"/>
    <n v="708.61523508326707"/>
    <n v="1605.3331827361603"/>
    <n v="7.3810866045100116"/>
    <n v="5.9983577319817405"/>
    <n v="201.86010304637801"/>
    <n v="255.93393679286413"/>
    <n v="200.86079560555436"/>
    <n v="5.3026121089528395"/>
    <n v="5.3075748982949689"/>
    <n v="103.98833301439313"/>
    <n v="106.48290835391037"/>
    <n v="103.67945677771672"/>
    <n v="4.6413039931777842"/>
    <n v="4.6442787102945271"/>
    <n v="2304.1533127702733"/>
    <n v="7.7424685616029478"/>
    <n v="2019"/>
    <x v="7"/>
    <s v="2019-426"/>
    <n v="17.325002706640635"/>
    <x v="0"/>
    <n v="0"/>
    <n v="0"/>
    <n v="1"/>
    <n v="0"/>
    <n v="0"/>
    <n v="0"/>
    <n v="1725.8250896623049"/>
    <n v="578.32822310796837"/>
    <n v="0.2509938118712452"/>
    <n v="2600.4587201480581"/>
    <n v="-296.30540737778483"/>
    <n v="0.12859622045789051"/>
    <n v="2401.5041760506901"/>
    <n v="-97.350863280416888"/>
    <n v="4.2250167443663882E-2"/>
    <n v="326.67255460555356"/>
    <n v="1977.4807581647196"/>
    <n v="0.85822447109094635"/>
    <n v="551.98733812609839"/>
    <n v="1752.1659746441749"/>
    <n v="0.7604381031996319"/>
    <n v="446.63020938844727"/>
    <n v="1857.5231033818259"/>
    <n v="0.8061629810338159"/>
    <n v="5.8094954281785354"/>
    <n v="2298.3438173420946"/>
    <n v="0.99747868538261719"/>
    <n v="8.2744793065604636"/>
    <n v="2295.8788334637129"/>
    <n v="0.99640888509427705"/>
    <n v="8.0607285438474392"/>
    <n v="2296.092584226426"/>
    <n v="0.99650165268987423"/>
    <n v="8.0258499313433624"/>
    <n v="2296.1274628389301"/>
    <n v="0.9965167899692865"/>
    <n v="7.9922658654725964"/>
    <n v="2296.1610469048005"/>
    <n v="0.99653136541688547"/>
    <n v="8.1955210564524705"/>
    <n v="2295.9577917138208"/>
    <n v="0.99644315288786101"/>
    <n v="7.5840495927427307"/>
    <n v="5.7642197944236688"/>
    <n v="4.9942133277413054"/>
    <x v="1"/>
    <n v="0"/>
    <n v="1"/>
    <n v="0"/>
    <n v="0"/>
    <n v="0"/>
    <n v="0"/>
    <n v="0"/>
    <n v="0"/>
    <n v="0"/>
    <n v="0"/>
    <n v="0"/>
    <n v="0"/>
    <n v="112"/>
    <n v="2677.576582164822"/>
    <n v="-373.4232693945487"/>
    <n v="0.16206528763729855"/>
    <n v="2605.4780562022479"/>
    <n v="-301.32474343197464"/>
    <n v="0.1307746067772258"/>
    <n v="2247.4411245215697"/>
    <n v="56.712188248703569"/>
    <n v="2.4613027238417028E-2"/>
    <n v="2358.4124503875946"/>
    <n v="-54.259137617321358"/>
    <n v="2.3548405966131586E-2"/>
  </r>
  <r>
    <x v="426"/>
    <x v="2"/>
    <x v="112"/>
    <n v="302.07509926687203"/>
    <x v="2"/>
    <n v="610.98201968825094"/>
    <n v="1214.3557576953738"/>
    <n v="7.1019689745674599"/>
    <n v="5.7106756595299597"/>
    <n v="203.87870407684181"/>
    <n v="229.90632043485297"/>
    <n v="202.86940356160991"/>
    <n v="5.3125624398060074"/>
    <n v="5.3175252291481367"/>
    <n v="105.02821634453707"/>
    <n v="105.46462394734905"/>
    <n v="104.71625134549387"/>
    <n v="4.6512543240309521"/>
    <n v="4.654229041147695"/>
    <n v="2105.2907928344462"/>
    <n v="7.6522088804398418"/>
    <n v="2019"/>
    <x v="8"/>
    <s v="2019-427"/>
    <n v="17.065785738404418"/>
    <x v="0"/>
    <n v="0"/>
    <n v="0"/>
    <n v="1"/>
    <n v="0"/>
    <n v="0"/>
    <n v="0"/>
    <n v="1626.8019536108095"/>
    <n v="478.48883922363666"/>
    <n v="0.22727921522870764"/>
    <n v="2609.3204893095635"/>
    <n v="-504.02969647511736"/>
    <n v="0.23941096317460253"/>
    <n v="2407.5119159939486"/>
    <n v="-302.22112315950244"/>
    <n v="0.14355314913651845"/>
    <n v="304.46191454062102"/>
    <n v="1800.8288782938253"/>
    <n v="0.85538248892889979"/>
    <n v="555.54329622408898"/>
    <n v="1549.7474966103573"/>
    <n v="0.73612039813457963"/>
    <n v="451.1560494941964"/>
    <n v="1654.1347433402498"/>
    <n v="0.78570368947142688"/>
    <n v="5.7776534848751462"/>
    <n v="2099.5131393495708"/>
    <n v="0.99725565061865085"/>
    <n v="8.2751891725642395"/>
    <n v="2097.0156036618819"/>
    <n v="0.99606933673926201"/>
    <n v="8.0638789921787719"/>
    <n v="2097.2269138422675"/>
    <n v="0.99616970775741542"/>
    <n v="8.0189018959255289"/>
    <n v="2097.2718909385208"/>
    <n v="0.99619107159770115"/>
    <n v="8.0421503756449564"/>
    <n v="2097.248642458801"/>
    <n v="0.99618002871478972"/>
    <n v="8.1705750845408058"/>
    <n v="2097.1202177499054"/>
    <n v="0.9961190277787989"/>
    <n v="7.3623909688393336"/>
    <n v="5.6790207059157742"/>
    <n v="5.0012151665135232"/>
    <x v="1"/>
    <n v="0"/>
    <n v="1"/>
    <n v="0"/>
    <n v="0"/>
    <n v="0"/>
    <n v="0"/>
    <n v="0"/>
    <n v="0"/>
    <n v="0"/>
    <n v="0"/>
    <n v="0"/>
    <n v="0"/>
    <n v="113"/>
    <n v="2513.2165073483015"/>
    <n v="-407.92571451385538"/>
    <n v="0.19376217095627296"/>
    <n v="2544.0902352695043"/>
    <n v="-438.79944243505815"/>
    <n v="0.20842699921956295"/>
    <n v="2257.8946595681341"/>
    <n v="-152.60386673368794"/>
    <n v="7.2485885205544734E-2"/>
    <n v="2295.1889334524703"/>
    <n v="-189.89814061802417"/>
    <n v="9.0200432768888852E-2"/>
  </r>
  <r>
    <x v="427"/>
    <x v="2"/>
    <x v="113"/>
    <n v="226.55632445015397"/>
    <x v="2"/>
    <n v="483.44349158697463"/>
    <n v="918.01592772180777"/>
    <n v="6.8222147409294589"/>
    <n v="5.422993587078178"/>
    <n v="205.91749111761024"/>
    <n v="217.91190577623161"/>
    <n v="204.89809759722601"/>
    <n v="5.3225127706591753"/>
    <n v="5.3274755600013046"/>
    <n v="50.969676019210453"/>
    <n v="67.318160397652036"/>
    <n v="67.18723811680843"/>
    <n v="4.2074833205180457"/>
    <n v="3.931230868028246"/>
    <n v="2290.4085921142287"/>
    <n v="7.7364855051365566"/>
    <n v="2019"/>
    <x v="9"/>
    <s v="2019-428"/>
    <n v="16.352210832106678"/>
    <x v="0"/>
    <n v="0"/>
    <n v="0"/>
    <n v="1"/>
    <n v="0"/>
    <n v="0"/>
    <n v="0"/>
    <n v="1552.534601572188"/>
    <n v="737.8739905420407"/>
    <n v="0.32215823547052125"/>
    <n v="2618.2708761626841"/>
    <n v="-327.86228404845542"/>
    <n v="0.14314576236627394"/>
    <n v="2095.1983683368708"/>
    <n v="195.2102237773579"/>
    <n v="8.5229432184920059E-2"/>
    <n v="287.80393449192155"/>
    <n v="2002.6046576223071"/>
    <n v="0.87434384612299421"/>
    <n v="559.13481390305935"/>
    <n v="1731.2737782111694"/>
    <n v="0.75587988281735641"/>
    <n v="215.8793576092005"/>
    <n v="2074.5292345050284"/>
    <n v="0.90574635532172598"/>
    <n v="5.7458115415717561"/>
    <n v="2284.6627805726571"/>
    <n v="0.99749135959350044"/>
    <n v="8.2758990385680171"/>
    <n v="2282.1326930756604"/>
    <n v="0.99638671498742115"/>
    <n v="7.8349651578880053"/>
    <n v="2282.5736269563408"/>
    <n v="0.99657922818449807"/>
    <n v="7.8357745417881475"/>
    <n v="2282.5728175724407"/>
    <n v="0.99657887480479856"/>
    <n v="7.89295555438507"/>
    <n v="2282.5156365598436"/>
    <n v="0.99655390938474464"/>
    <n v="8.1019035786185913"/>
    <n v="2282.3066885356102"/>
    <n v="0.99646268198324395"/>
    <n v="7.1540366283058558"/>
    <n v="5.6371734454371207"/>
    <n v="4.7101120337720452"/>
    <x v="2"/>
    <n v="0"/>
    <n v="0"/>
    <n v="1"/>
    <n v="0"/>
    <n v="0"/>
    <n v="0"/>
    <n v="0"/>
    <n v="0"/>
    <n v="0"/>
    <n v="0"/>
    <n v="0"/>
    <n v="0"/>
    <n v="114"/>
    <n v="2368.3162624085253"/>
    <n v="-77.907670294296622"/>
    <n v="3.4014747657919703E-2"/>
    <n v="2517.3720369937478"/>
    <n v="-226.9634448795191"/>
    <n v="9.9092994001569762E-2"/>
    <n v="2057.9610115608384"/>
    <n v="232.44758055339025"/>
    <n v="0.10148738585495032"/>
    <n v="2071.2888732216311"/>
    <n v="219.11971889259758"/>
    <n v="9.5668397179008449E-2"/>
  </r>
  <r>
    <x v="428"/>
    <x v="2"/>
    <x v="114"/>
    <n v="169.91724333761545"/>
    <x v="2"/>
    <n v="429.37328214580435"/>
    <n v="693.58632240655004"/>
    <n v="6.541875705558156"/>
    <n v="5.1353115146263972"/>
    <n v="207.9766660287863"/>
    <n v="212.94428590250897"/>
    <n v="206.94707857319827"/>
    <n v="5.332463101512344"/>
    <n v="5.3374258908544725"/>
    <n v="51.479372779402567"/>
    <n v="56.231009064877398"/>
    <n v="51.326463751344932"/>
    <n v="3.9382064817646714"/>
    <n v="3.9411811988814143"/>
    <n v="2160.4925449444304"/>
    <n v="7.6780915047501725"/>
    <n v="2019"/>
    <x v="10"/>
    <s v="2019-429"/>
    <n v="15.812545288835173"/>
    <x v="0"/>
    <n v="0"/>
    <n v="0"/>
    <n v="1"/>
    <n v="0"/>
    <n v="0"/>
    <n v="0"/>
    <n v="1496.8340875432218"/>
    <n v="663.65845740120858"/>
    <n v="0.30717923973131711"/>
    <n v="2627.3107668843359"/>
    <n v="-466.81822193990547"/>
    <n v="0.21607027667476281"/>
    <n v="2098.1430502029907"/>
    <n v="62.349494741439685"/>
    <n v="2.8858926121887341E-2"/>
    <n v="275.31044945539696"/>
    <n v="1885.1820954890334"/>
    <n v="0.87257051633914418"/>
    <n v="562.7622467588194"/>
    <n v="1597.730298185611"/>
    <n v="0.7395213197677134"/>
    <n v="218.09768919715717"/>
    <n v="1942.3948557472731"/>
    <n v="0.89905186680347149"/>
    <n v="5.7139695982683669"/>
    <n v="2154.7785753461621"/>
    <n v="0.99735524678775722"/>
    <n v="8.276608904571793"/>
    <n v="2152.2159360398587"/>
    <n v="0.99616911017631649"/>
    <n v="7.8381156062193371"/>
    <n v="2152.6544293382112"/>
    <n v="0.99637207005200712"/>
    <n v="7.7204030120728708"/>
    <n v="2152.7721419323575"/>
    <n v="0.99642655419934745"/>
    <n v="7.8204634855076378"/>
    <n v="2152.6720814589225"/>
    <n v="0.99638024046701401"/>
    <n v="8.049968392524308"/>
    <n v="2152.4425765519059"/>
    <n v="0.99627401241843605"/>
    <n v="6.961134740368955"/>
    <n v="5.6193156835416085"/>
    <n v="4.5560201492827792"/>
    <x v="2"/>
    <n v="0"/>
    <n v="0"/>
    <n v="1"/>
    <n v="0"/>
    <n v="0"/>
    <n v="0"/>
    <n v="0"/>
    <n v="0"/>
    <n v="0"/>
    <n v="0"/>
    <n v="0"/>
    <n v="0"/>
    <n v="115"/>
    <n v="2242.0706306928241"/>
    <n v="-81.578085748393733"/>
    <n v="3.7759022098589091E-2"/>
    <n v="2509.3146249497026"/>
    <n v="-348.82208000527226"/>
    <n v="0.16145488713743478"/>
    <n v="1961.5693937989979"/>
    <n v="198.92315114543248"/>
    <n v="9.2073056031095418E-2"/>
    <n v="1950.6493655846971"/>
    <n v="209.84317935973331"/>
    <n v="9.7127472089995406E-2"/>
  </r>
  <r>
    <x v="429"/>
    <x v="2"/>
    <x v="115"/>
    <n v="127.43793250321158"/>
    <x v="2"/>
    <n v="389.48853169948228"/>
    <n v="523.74180543554849"/>
    <n v="6.2609988251675013"/>
    <n v="4.8476294421746164"/>
    <n v="210.05643268907414"/>
    <n v="211.50035929579155"/>
    <n v="209.01654935893021"/>
    <n v="5.3424134323655119"/>
    <n v="5.3473762217076404"/>
    <n v="51.994166507196567"/>
    <n v="53.265219274500808"/>
    <n v="51.839728388858362"/>
    <n v="3.9481568126178392"/>
    <n v="3.9511315297345817"/>
    <n v="1799.7161671527078"/>
    <n v="7.4953842465355205"/>
    <n v="2019"/>
    <x v="11"/>
    <s v="2019-430"/>
    <n v="15.551569070150851"/>
    <x v="0"/>
    <n v="0"/>
    <n v="0"/>
    <n v="1"/>
    <n v="0"/>
    <n v="0"/>
    <n v="0"/>
    <n v="1455.0587020214973"/>
    <n v="344.65746513121053"/>
    <n v="0.19150656721414336"/>
    <n v="2636.4410565132039"/>
    <n v="-836.72488936049604"/>
    <n v="0.46492047170096851"/>
    <n v="2101.1171788877718"/>
    <n v="-301.401011735064"/>
    <n v="0.1674714142352258"/>
    <n v="265.94033567800352"/>
    <n v="1533.7758314747043"/>
    <n v="0.852232068294001"/>
    <n v="566.42595394313707"/>
    <n v="1233.2902132095708"/>
    <n v="0.68526928619012883"/>
    <n v="220.33820410099321"/>
    <n v="1579.3779630517147"/>
    <n v="0.87757058133806431"/>
    <n v="5.6821276549649777"/>
    <n v="1794.0340394977429"/>
    <n v="0.99684276456550669"/>
    <n v="8.2773187705755689"/>
    <n v="1791.4388483821322"/>
    <n v="0.99540076434181779"/>
    <n v="7.8412660545506698"/>
    <n v="1791.8749010981571"/>
    <n v="0.99564305405615361"/>
    <n v="7.7134549766550373"/>
    <n v="1792.0027121760529"/>
    <n v="0.99571407140890544"/>
    <n v="7.8706447407439661"/>
    <n v="1791.8455224119639"/>
    <n v="0.99562672998976498"/>
    <n v="8.0248531176053497"/>
    <n v="1791.6913140351026"/>
    <n v="0.99554104515808106"/>
    <n v="6.7855710566302934"/>
    <n v="5.6140646223393222"/>
    <n v="4.5613968871827"/>
    <x v="2"/>
    <n v="0"/>
    <n v="0"/>
    <n v="1"/>
    <n v="0"/>
    <n v="0"/>
    <n v="0"/>
    <n v="0"/>
    <n v="0"/>
    <n v="0"/>
    <n v="0"/>
    <n v="0"/>
    <n v="0"/>
    <n v="116"/>
    <n v="2133.5495260198832"/>
    <n v="-333.83335886717532"/>
    <n v="0.18549222647442562"/>
    <n v="2510.9651704348962"/>
    <n v="-711.24900328218837"/>
    <n v="0.39520065233810736"/>
    <n v="1969.6476055049918"/>
    <n v="-169.93143835228398"/>
    <n v="9.4421243445920053E-2"/>
    <n v="1926.377480783884"/>
    <n v="-126.6613136311762"/>
    <n v="7.0378494088634169E-2"/>
  </r>
  <r>
    <x v="430"/>
    <x v="2"/>
    <x v="116"/>
    <n v="95.578449377408688"/>
    <x v="2"/>
    <n v="360.2495545656422"/>
    <n v="395.29279861810653"/>
    <n v="5.979626752626217"/>
    <n v="4.5599473697228357"/>
    <n v="212.15699701596495"/>
    <n v="211.82867815587826"/>
    <n v="211.10671485251953"/>
    <n v="5.3523637632186798"/>
    <n v="5.3573265525608091"/>
    <n v="52.514108172268536"/>
    <n v="52.739441502938213"/>
    <n v="52.358125672746937"/>
    <n v="3.9581071434710071"/>
    <n v="3.96108186058775"/>
    <n v="1642.3252361624739"/>
    <n v="7.4038683435790276"/>
    <n v="2019"/>
    <x v="12"/>
    <s v="2019-431"/>
    <n v="15.290097659315904"/>
    <x v="0"/>
    <n v="0"/>
    <n v="0"/>
    <n v="1"/>
    <n v="0"/>
    <n v="0"/>
    <n v="0"/>
    <n v="1423.7271628802039"/>
    <n v="218.59807328226998"/>
    <n v="0.13310279137709374"/>
    <n v="2645.662649038361"/>
    <n v="-1003.3374128758871"/>
    <n v="0.6109249196099108"/>
    <n v="2104.1210488594011"/>
    <n v="-461.79581269692721"/>
    <n v="0.2811841421714853"/>
    <n v="258.91275034495845"/>
    <n v="1383.4124858175155"/>
    <n v="0.84234989230881896"/>
    <n v="570.12629819929805"/>
    <n v="1072.1989379631759"/>
    <n v="0.65285420594797716"/>
    <n v="222.60112415386777"/>
    <n v="1419.724112008606"/>
    <n v="0.86445977979732747"/>
    <n v="5.6502857116615886"/>
    <n v="1636.6749504508123"/>
    <n v="0.99655958175198944"/>
    <n v="8.2780286365793447"/>
    <n v="1634.0472075258945"/>
    <n v="0.99495956802324848"/>
    <n v="7.8444165028820017"/>
    <n v="1634.4808196595918"/>
    <n v="0.99522359132639793"/>
    <n v="7.7065069412372056"/>
    <n v="1634.6187292212367"/>
    <n v="0.99530756346456406"/>
    <n v="7.9209095234999687"/>
    <n v="1634.404326638974"/>
    <n v="0.99517701527743174"/>
    <n v="7.9996901874361805"/>
    <n v="1634.3255459750376"/>
    <n v="0.99512904629893606"/>
    <n v="6.6287505328564684"/>
    <n v="5.6152610287252811"/>
    <n v="4.5667982059690226"/>
    <x v="2"/>
    <n v="0"/>
    <n v="0"/>
    <n v="1"/>
    <n v="0"/>
    <n v="0"/>
    <n v="0"/>
    <n v="0"/>
    <n v="0"/>
    <n v="0"/>
    <n v="0"/>
    <n v="0"/>
    <n v="0"/>
    <n v="117"/>
    <n v="2041.6525600539135"/>
    <n v="-399.32732389143962"/>
    <n v="0.24314752955055638"/>
    <n v="2517.5863130184493"/>
    <n v="-875.26107685597549"/>
    <n v="0.53294016165832492"/>
    <n v="1977.7749624027247"/>
    <n v="-335.44972624025081"/>
    <n v="0.2042529207089801"/>
    <n v="1907.3888117712424"/>
    <n v="-265.06357560876859"/>
    <n v="0.16139530086508763"/>
  </r>
  <r>
    <x v="431"/>
    <x v="2"/>
    <x v="117"/>
    <n v="71.683837033056534"/>
    <x v="2"/>
    <n v="309.32567205862676"/>
    <n v="298.21011014259147"/>
    <n v="5.6977983056546107"/>
    <n v="4.2722652972710549"/>
    <n v="212.15699701596495"/>
    <n v="211.99283758592162"/>
    <n v="212.15699701596495"/>
    <n v="5.3573265525608091"/>
    <n v="5.3573265525608091"/>
    <n v="25.484838009605227"/>
    <n v="33.661219057605123"/>
    <n v="33.593619058404215"/>
    <n v="3.5143361399581003"/>
    <n v="3.2380836874683006"/>
    <n v="1786.0465829085042"/>
    <n v="7.4877598433519097"/>
    <n v="2019"/>
    <x v="13"/>
    <s v="2019-432"/>
    <n v="14.56946099817352"/>
    <x v="0"/>
    <n v="0"/>
    <n v="0"/>
    <n v="1"/>
    <n v="0"/>
    <n v="0"/>
    <n v="0"/>
    <n v="1400.2285085242338"/>
    <n v="385.8180743842704"/>
    <n v="0.21601792365123051"/>
    <n v="2645.662649038361"/>
    <n v="-859.61606612985679"/>
    <n v="0.48129543448413703"/>
    <n v="1947.9642750308622"/>
    <n v="-161.91769212235795"/>
    <n v="9.0657037544161684E-2"/>
    <n v="253.64206134517468"/>
    <n v="1532.4045215633296"/>
    <n v="0.85798687236246163"/>
    <n v="570.12629819929805"/>
    <n v="1215.920284709206"/>
    <n v="0.68078867390408671"/>
    <n v="104.96277821136982"/>
    <n v="1681.0838046971344"/>
    <n v="0.94123178016978581"/>
    <n v="5.6184437683581994"/>
    <n v="1780.428139140146"/>
    <n v="0.99685425686982432"/>
    <n v="8.2783826866596755"/>
    <n v="1777.7682002218446"/>
    <n v="0.99536496821198328"/>
    <n v="7.615502668591235"/>
    <n v="1778.4310802399129"/>
    <n v="0.9957361119572874"/>
    <n v="7.5245552277515131"/>
    <n v="1778.5220276807527"/>
    <n v="0.99578703304843363"/>
    <n v="7.7728487564400872"/>
    <n v="1778.2737341520642"/>
    <n v="0.9956480145418255"/>
    <n v="7.9303390873531354"/>
    <n v="1778.1162438211511"/>
    <n v="0.99555983636527612"/>
    <n v="6.4914116499192378"/>
    <n v="5.615858695575449"/>
    <n v="4.3499034551096694"/>
    <x v="2"/>
    <n v="0"/>
    <n v="0"/>
    <n v="1"/>
    <n v="0"/>
    <n v="0"/>
    <n v="0"/>
    <n v="0"/>
    <n v="0"/>
    <n v="0"/>
    <n v="0"/>
    <n v="0"/>
    <n v="0"/>
    <n v="118"/>
    <n v="1965.0888360272811"/>
    <n v="-179.0422531187769"/>
    <n v="0.10024500751106608"/>
    <n v="2523.7617929740027"/>
    <n v="-737.71521006549847"/>
    <n v="0.41304365581784508"/>
    <n v="1846.8674562550248"/>
    <n v="-60.820873346520557"/>
    <n v="3.405335220735186E-2"/>
    <n v="1778.8585144705044"/>
    <n v="7.1880684379998456"/>
    <n v="4.0245694075315601E-3"/>
  </r>
  <r>
    <x v="432"/>
    <x v="2"/>
    <x v="118"/>
    <n v="53.762877774792386"/>
    <x v="2"/>
    <n v="179.43330824685904"/>
    <n v="224.87594043225172"/>
    <n v="5.4155488742841946"/>
    <n v="3.9845832248192736"/>
    <n v="99.930744082365365"/>
    <n v="155.9617908341435"/>
    <n v="156.04387054916515"/>
    <n v="5.0501371891831992"/>
    <n v="4.6044773868818556"/>
    <n v="25.739686389701284"/>
    <n v="28.116146190072435"/>
    <n v="25.663231875672466"/>
    <n v="3.245059301204726"/>
    <n v="3.2480340183214689"/>
    <n v="1799.9846437320873"/>
    <n v="7.4955334125879132"/>
    <n v="2019"/>
    <x v="14"/>
    <s v="2019-433"/>
    <n v="13.710745364672121"/>
    <x v="0"/>
    <n v="0"/>
    <n v="0"/>
    <n v="1"/>
    <n v="0"/>
    <n v="0"/>
    <n v="0"/>
    <n v="1382.6045177572562"/>
    <n v="417.38012597483112"/>
    <n v="0.23187982599086809"/>
    <n v="2152.983247636394"/>
    <n v="-352.99860390430672"/>
    <n v="0.19611200858491748"/>
    <n v="1949.4366159639223"/>
    <n v="-149.45197223183504"/>
    <n v="8.3029581809076658E-2"/>
    <n v="249.68904459533681"/>
    <n v="1550.2955991367505"/>
    <n v="0.86128268068019087"/>
    <n v="372.42905793053922"/>
    <n v="1427.5555858015482"/>
    <n v="0.79309320264069316"/>
    <n v="106.07194400534816"/>
    <n v="1693.9126997267392"/>
    <n v="0.94107063947755765"/>
    <n v="5.5866018250548093"/>
    <n v="1794.3980419070324"/>
    <n v="0.9968963058409922"/>
    <n v="8.2564675072549587"/>
    <n v="1791.7281762248324"/>
    <n v="0.99541303447448537"/>
    <n v="7.6186531169225677"/>
    <n v="1792.3659906151647"/>
    <n v="0.99576737882545152"/>
    <n v="7.4839384275912275"/>
    <n v="1792.500705304496"/>
    <n v="0.99584222095802211"/>
    <n v="7.7505422288608496"/>
    <n v="1792.2341015032264"/>
    <n v="0.99569410647149137"/>
    <n v="7.8476998364615342"/>
    <n v="1792.1369438956258"/>
    <n v="0.99564012956233328"/>
    <n v="6.3735236159092592"/>
    <n v="5.3877839471172857"/>
    <n v="4.24191069648686"/>
    <x v="3"/>
    <n v="0"/>
    <n v="0"/>
    <n v="0"/>
    <n v="1"/>
    <n v="0"/>
    <n v="0"/>
    <n v="0"/>
    <n v="0"/>
    <n v="0"/>
    <n v="0"/>
    <n v="0"/>
    <n v="0"/>
    <n v="119"/>
    <n v="1902.3910577424401"/>
    <n v="-102.40641401035282"/>
    <n v="5.6892937596413826E-2"/>
    <n v="2358.727549301716"/>
    <n v="-558.74290556962865"/>
    <n v="0.31041537355070509"/>
    <n v="1787.0666824469643"/>
    <n v="12.917961285123056"/>
    <n v="7.1767063847494612E-3"/>
    <n v="1660.5943797641849"/>
    <n v="139.39026396790246"/>
    <n v="7.7439696195902394E-2"/>
  </r>
  <r>
    <x v="433"/>
    <x v="2"/>
    <x v="119"/>
    <n v="40.322158331094286"/>
    <x v="2"/>
    <n v="167.24929310788158"/>
    <n v="169.50980580190449"/>
    <n v="5.1329107764858506"/>
    <n v="3.6969011523674924"/>
    <n v="100.93005152318901"/>
    <n v="128.44592117866625"/>
    <n v="100.43039780277718"/>
    <n v="4.6094649283928941"/>
    <n v="4.6144277177350235"/>
    <n v="25.997083253598284"/>
    <n v="26.632802134540526"/>
    <n v="25.919864194429181"/>
    <n v="3.2550096320578938"/>
    <n v="3.2579843491746368"/>
    <n v="1726.4690439486351"/>
    <n v="7.4538335867235377"/>
    <n v="2019"/>
    <x v="15"/>
    <s v="2019-434"/>
    <n v="12.997385336936638"/>
    <x v="0"/>
    <n v="0"/>
    <n v="0"/>
    <n v="1"/>
    <n v="0"/>
    <n v="0"/>
    <n v="0"/>
    <n v="1369.386524682023"/>
    <n v="357.08251926661205"/>
    <n v="0.20682822001251924"/>
    <n v="2157.3702620727831"/>
    <n v="-430.90121812414804"/>
    <n v="0.24958525589235411"/>
    <n v="1950.9236803063129"/>
    <n v="-224.45463635767783"/>
    <n v="0.13000791247569896"/>
    <n v="246.72428203295843"/>
    <n v="1479.7447619156767"/>
    <n v="0.85709313300592327"/>
    <n v="374.18943322657412"/>
    <n v="1352.2796107220611"/>
    <n v="0.78326316678649544"/>
    <n v="107.19220145726618"/>
    <n v="1619.2768424913688"/>
    <n v="0.93791246832198893"/>
    <n v="5.5547598817514201"/>
    <n v="1720.9142840668837"/>
    <n v="0.9967825893541381"/>
    <n v="8.2250295318390236"/>
    <n v="1718.2440144167961"/>
    <n v="0.99523592411884354"/>
    <n v="7.6218035652538996"/>
    <n v="1718.8472403833812"/>
    <n v="0.9955853227765834"/>
    <n v="7.5832091045656824"/>
    <n v="1718.8858348440694"/>
    <n v="0.9956076773393967"/>
    <n v="7.8718711373274868"/>
    <n v="1718.5971728113077"/>
    <n v="0.99544047941958835"/>
    <n v="7.7790490095659086"/>
    <n v="1718.6899949390693"/>
    <n v="0.99549424356212368"/>
    <n v="6.2742973554369312"/>
    <n v="5.253331964188769"/>
    <n v="4.2455942994190385"/>
    <x v="3"/>
    <n v="0"/>
    <n v="0"/>
    <n v="0"/>
    <n v="1"/>
    <n v="0"/>
    <n v="0"/>
    <n v="0"/>
    <n v="0"/>
    <n v="0"/>
    <n v="0"/>
    <n v="0"/>
    <n v="0"/>
    <n v="120"/>
    <n v="1851.9640027446078"/>
    <n v="-125.49495879597271"/>
    <n v="7.2688797540760519E-2"/>
    <n v="2268.6509527301419"/>
    <n v="-542.18190878150676"/>
    <n v="0.31404090949784641"/>
    <n v="1793.4342816100761"/>
    <n v="-66.965237661441051"/>
    <n v="3.8787395520445467E-2"/>
    <n v="1622.118952824316"/>
    <n v="104.35009112431908"/>
    <n v="6.0441333419832599E-2"/>
  </r>
  <r>
    <x v="434"/>
    <x v="2"/>
    <x v="120"/>
    <n v="30.241618748320715"/>
    <x v="2"/>
    <n v="158.4380248728759"/>
    <n v="127.72934968582935"/>
    <n v="4.8499135697227658"/>
    <n v="3.4092190799157116"/>
    <n v="101.93935203842091"/>
    <n v="115.19263660854358"/>
    <n v="101.43470178080496"/>
    <n v="4.619415259246062"/>
    <n v="4.6243780485881913"/>
    <n v="26.257054086134268"/>
    <n v="26.369778500656142"/>
    <n v="26.179062836373468"/>
    <n v="3.2649599629110617"/>
    <n v="3.2679346800278046"/>
    <n v="1631.5599777622745"/>
    <n v="7.3972918777004546"/>
    <n v="2019"/>
    <x v="16"/>
    <s v="2019-435"/>
    <n v="12.734288791879889"/>
    <x v="0"/>
    <n v="0"/>
    <n v="0"/>
    <n v="1"/>
    <n v="0"/>
    <n v="0"/>
    <n v="0"/>
    <n v="1359.4730298755983"/>
    <n v="272.08694788667617"/>
    <n v="0.16676490695723625"/>
    <n v="2161.8011466535359"/>
    <n v="-530.2411688912614"/>
    <n v="0.32499030137923612"/>
    <n v="1952.4256152921275"/>
    <n v="-320.86563752985307"/>
    <n v="0.19666187078818173"/>
    <n v="244.50071011117464"/>
    <n v="1387.0592676510998"/>
    <n v="0.85014298374337827"/>
    <n v="375.96741227556936"/>
    <n v="1255.5925654867051"/>
    <n v="0.76956568106603218"/>
    <n v="108.32366148370346"/>
    <n v="1523.2363162785709"/>
    <n v="0.93360730652864377"/>
    <n v="5.5229179384480309"/>
    <n v="1626.0370598238264"/>
    <n v="0.99661494642322446"/>
    <n v="8.2257393978427995"/>
    <n v="1623.3342383644317"/>
    <n v="0.99495835917161646"/>
    <n v="7.6249540135852323"/>
    <n v="1623.9350237486892"/>
    <n v="0.99532658675285535"/>
    <n v="7.5762610691478498"/>
    <n v="1623.9837166931266"/>
    <n v="0.99535643116256201"/>
    <n v="7.9224100428265736"/>
    <n v="1623.6375677194478"/>
    <n v="0.99514427287331941"/>
    <n v="7.7537296831819171"/>
    <n v="1623.8062480790925"/>
    <n v="0.99524765881189581"/>
    <n v="6.1923069943927933"/>
    <n v="5.1814970085599183"/>
    <n v="4.2493010161061955"/>
    <x v="3"/>
    <n v="0"/>
    <n v="0"/>
    <n v="0"/>
    <n v="1"/>
    <n v="0"/>
    <n v="0"/>
    <n v="0"/>
    <n v="0"/>
    <n v="0"/>
    <n v="0"/>
    <n v="0"/>
    <n v="0"/>
    <n v="121"/>
    <n v="1812.1572968842986"/>
    <n v="-180.59731912202415"/>
    <n v="0.11068996640241072"/>
    <n v="2224.290149072976"/>
    <n v="-592.73017131070151"/>
    <n v="0.36329045783756342"/>
    <n v="1799.8381558896308"/>
    <n v="-168.27817812735634"/>
    <n v="0.10313943736114077"/>
    <n v="1600.6032694486082"/>
    <n v="30.95670831366624"/>
    <n v="1.8973686983989484E-2"/>
  </r>
  <r>
    <x v="435"/>
    <x v="2"/>
    <x v="121"/>
    <n v="22.681214061240539"/>
    <x v="2"/>
    <n v="138.38237862484829"/>
    <n v="96.2149089984527"/>
    <n v="4.5665843248575211"/>
    <n v="3.1215370074639308"/>
    <n v="102.95874555880512"/>
    <n v="109.07569108367434"/>
    <n v="102.44904879861301"/>
    <n v="4.6293655900992308"/>
    <n v="4.6343283794413592"/>
    <n v="12.742419004802613"/>
    <n v="16.83062685355867"/>
    <n v="16.796809529202108"/>
    <n v="2.8211889593981554"/>
    <n v="2.5449365069083552"/>
    <n v="1411.3362728570592"/>
    <n v="7.2522922458235817"/>
    <n v="2019"/>
    <x v="17"/>
    <s v="2019-436"/>
    <n v="12.017138874354908"/>
    <x v="0"/>
    <n v="0"/>
    <n v="0"/>
    <n v="1"/>
    <n v="0"/>
    <n v="0"/>
    <n v="0"/>
    <n v="1352.0379087707795"/>
    <n v="59.298364086279662"/>
    <n v="4.2015758559254025E-2"/>
    <n v="2166.2763400800959"/>
    <n v="-754.94006722303675"/>
    <n v="0.53491154570466948"/>
    <n v="1874.3472283778581"/>
    <n v="-463.01095552079892"/>
    <n v="0.3280656526906206"/>
    <n v="242.83303116983677"/>
    <n v="1168.5032416872223"/>
    <n v="0.82794105427599174"/>
    <n v="377.76317111505455"/>
    <n v="1033.5731017420046"/>
    <n v="0.73233652505060032"/>
    <n v="49.504488512454486"/>
    <n v="1361.8317843446048"/>
    <n v="0.96492367590592765"/>
    <n v="5.4910759951446417"/>
    <n v="1405.8451968619145"/>
    <n v="0.9961093071150019"/>
    <n v="8.2264492638465754"/>
    <n v="1403.1098235932127"/>
    <n v="0.99417116287446283"/>
    <n v="7.3960401792944657"/>
    <n v="1403.9402326777647"/>
    <n v="0.99475954786854437"/>
    <n v="7.3931337150104675"/>
    <n v="1403.9431391420487"/>
    <n v="0.99476160723904306"/>
    <n v="7.7738182436869661"/>
    <n v="1403.5624546133722"/>
    <n v="0.99449187384098769"/>
    <n v="7.6847141329239266"/>
    <n v="1403.6515587241352"/>
    <n v="0.99455500841244071"/>
    <n v="6.1256860018327606"/>
    <n v="5.1465175890788268"/>
    <n v="4.1055181315351756"/>
    <x v="3"/>
    <n v="0"/>
    <n v="0"/>
    <n v="0"/>
    <n v="1"/>
    <n v="0"/>
    <n v="0"/>
    <n v="0"/>
    <n v="0"/>
    <n v="0"/>
    <n v="0"/>
    <n v="0"/>
    <n v="0"/>
    <n v="122"/>
    <n v="1781.3460292541693"/>
    <n v="-370.0097563971101"/>
    <n v="0.26216980567506809"/>
    <n v="2205.5676795604131"/>
    <n v="-794.23140670335397"/>
    <n v="0.56275135981273972"/>
    <n v="1721.3222050237353"/>
    <n v="-309.98593216667609"/>
    <n v="0.21964002352122047"/>
    <n v="1525.9083511412787"/>
    <n v="-114.57207828421951"/>
    <n v="8.1179858044946193E-2"/>
  </r>
  <r>
    <x v="436"/>
    <x v="2"/>
    <x v="122"/>
    <n v="1100.1951322176635"/>
    <x v="2"/>
    <n v="1276.0568468521678"/>
    <n v="397.40897596421598"/>
    <n v="5.984965916586888"/>
    <n v="7.0032428359793464"/>
    <n v="162.99187143965386"/>
    <n v="136.0337812616641"/>
    <n v="132.9753084992295"/>
    <n v="4.890163460604855"/>
    <n v="5.0937003310949081"/>
    <n v="12.869843194850642"/>
    <n v="14.058078292463048"/>
    <n v="12.831615937836233"/>
    <n v="2.5519121206447806"/>
    <n v="2.5548868377615235"/>
    <n v="4490.9390764193286"/>
    <n v="8.4098171072908308"/>
    <n v="2019"/>
    <x v="18"/>
    <s v="2019-437"/>
    <n v="13.427041497836525"/>
    <x v="0"/>
    <n v="0"/>
    <n v="0"/>
    <n v="1"/>
    <n v="0"/>
    <n v="0"/>
    <n v="0"/>
    <n v="2411.696327229683"/>
    <n v="2079.2427491896456"/>
    <n v="0.46298618480646303"/>
    <n v="2429.8250530605183"/>
    <n v="2061.1140233588103"/>
    <n v="0.45894945094694034"/>
    <n v="1875.0833988443881"/>
    <n v="2615.8556775749403"/>
    <n v="0.58247409574315323"/>
    <n v="480.5117460908333"/>
    <n v="4010.4273303284954"/>
    <n v="0.89300417175243663"/>
    <n v="483.51724381293667"/>
    <n v="4007.4218326063919"/>
    <n v="0.89233493583741741"/>
    <n v="50.059071409443654"/>
    <n v="4440.8800050098853"/>
    <n v="0.98885331763410256"/>
    <n v="5.9207206228360008"/>
    <n v="4485.0183557964929"/>
    <n v="0.99868162971661678"/>
    <n v="8.2450548303208073"/>
    <n v="4482.6940215890081"/>
    <n v="0.99816406887512388"/>
    <n v="7.3991906276257975"/>
    <n v="4483.5398857917025"/>
    <n v="0.99835241794606455"/>
    <n v="7.3413357846904077"/>
    <n v="4483.5977406346383"/>
    <n v="0.99836530051738226"/>
    <n v="7.3753507929384607"/>
    <n v="4483.5637256263899"/>
    <n v="0.99835772637583431"/>
    <n v="7.8203973464221397"/>
    <n v="4483.1186790729062"/>
    <n v="0.99825862760252415"/>
    <n v="6.6315438200277157"/>
    <n v="5.2922497332938754"/>
    <n v="4.0379325759015749"/>
    <x v="4"/>
    <n v="0"/>
    <n v="0"/>
    <n v="0"/>
    <n v="0"/>
    <n v="1"/>
    <n v="0"/>
    <n v="0"/>
    <n v="0"/>
    <n v="0"/>
    <n v="0"/>
    <n v="0"/>
    <n v="0"/>
    <n v="123"/>
    <n v="5606.6230615997683"/>
    <n v="-1115.6839851804398"/>
    <n v="0.24842999786805969"/>
    <n v="6100.3106133607307"/>
    <n v="-1609.3715369414022"/>
    <n v="0.35835969038007315"/>
    <n v="4481.6490113372329"/>
    <n v="9.2900650820956798"/>
    <n v="2.0686241616759459E-3"/>
    <n v="4316.8240875979745"/>
    <n v="174.11498882135402"/>
    <n v="3.8770285202839511E-2"/>
  </r>
  <r>
    <x v="437"/>
    <x v="2"/>
    <x v="123"/>
    <n v="1111.1970835398402"/>
    <x v="2"/>
    <n v="1288.8174153206896"/>
    <n v="611.5454082369032"/>
    <n v="6.4159892095034232"/>
    <n v="7.0131931668325143"/>
    <n v="164.62179015405042"/>
    <n v="150.32778570785726"/>
    <n v="163.80683079685213"/>
    <n v="5.0986878726059466"/>
    <n v="5.1036506619480759"/>
    <n v="12.998541626799142"/>
    <n v="13.316402626498313"/>
    <n v="12.95993209721459"/>
    <n v="2.5618624514979484"/>
    <n v="2.5648371686146914"/>
    <n v="4793.206485624175"/>
    <n v="8.4749548788960247"/>
    <n v="2019"/>
    <x v="19"/>
    <s v="2019-438"/>
    <n v="14.076539533607317"/>
    <x v="0"/>
    <n v="0"/>
    <n v="0"/>
    <n v="1"/>
    <n v="0"/>
    <n v="0"/>
    <n v="0"/>
    <n v="2422.515965047417"/>
    <n v="2370.690520576758"/>
    <n v="0.49459386481407652"/>
    <n v="2436.9804855511484"/>
    <n v="2356.2260000730266"/>
    <n v="0.49157615202679861"/>
    <n v="1875.8269310155833"/>
    <n v="2917.3795546085917"/>
    <n v="0.60864883734060293"/>
    <n v="482.9385636082834"/>
    <n v="4310.2679220158916"/>
    <n v="0.89924519941781833"/>
    <n v="486.38850096779555"/>
    <n v="4306.8179846563798"/>
    <n v="0.89852544378662269"/>
    <n v="50.619200135402664"/>
    <n v="4742.5872854887721"/>
    <n v="0.98943938670549236"/>
    <n v="5.9218219701260004"/>
    <n v="4787.2846636540489"/>
    <n v="0.99876453852178348"/>
    <n v="8.2599311588792599"/>
    <n v="4784.9465544652958"/>
    <n v="0.99827674205489525"/>
    <n v="7.4023410759571302"/>
    <n v="4785.8041445482177"/>
    <n v="0.99845565988067519"/>
    <n v="7.296339886680828"/>
    <n v="4785.9101457374945"/>
    <n v="0.99847777476130772"/>
    <n v="7.2742294280901483"/>
    <n v="4785.9322561960853"/>
    <n v="0.99848238763551989"/>
    <n v="7.8829023586027258"/>
    <n v="4785.3235832655719"/>
    <n v="0.99835540104891252"/>
    <n v="6.8801671236151059"/>
    <n v="5.3616871673936801"/>
    <n v="4.0401927330516898"/>
    <x v="4"/>
    <n v="0"/>
    <n v="0"/>
    <n v="0"/>
    <n v="0"/>
    <n v="1"/>
    <n v="0"/>
    <n v="0"/>
    <n v="0"/>
    <n v="0"/>
    <n v="0"/>
    <n v="0"/>
    <n v="0"/>
    <n v="124"/>
    <n v="6054.1266904830609"/>
    <n v="-1260.9202048588859"/>
    <n v="0.26306402794051298"/>
    <n v="6245.6550636883258"/>
    <n v="-1452.4485780641508"/>
    <n v="0.30302232595661105"/>
    <n v="4495.5274594385128"/>
    <n v="297.67902618566222"/>
    <n v="6.210436105318301E-2"/>
    <n v="4474.9980578410568"/>
    <n v="318.20842778311817"/>
    <n v="6.6387381544586399E-2"/>
  </r>
  <r>
    <x v="438"/>
    <x v="2"/>
    <x v="124"/>
    <n v="1122.3090543752387"/>
    <x v="2"/>
    <n v="1353.5697705648251"/>
    <n v="764.77450207840377"/>
    <n v="6.6395810218487927"/>
    <n v="7.0231434976856821"/>
    <n v="166.26800805559091"/>
    <n v="158.29789688172409"/>
    <n v="165.44489910482065"/>
    <n v="5.1086382034591145"/>
    <n v="5.1136009928012438"/>
    <n v="64.99270813399572"/>
    <n v="49.489816481746495"/>
    <n v="49.39445818183674"/>
    <n v="3.8998382353470311"/>
    <n v="4.1742750810487914"/>
    <n v="4882.2425376420206"/>
    <n v="8.49335992969473"/>
    <n v="2019"/>
    <x v="20"/>
    <s v="2019-439"/>
    <n v="15.648057460654938"/>
    <x v="0"/>
    <n v="0"/>
    <n v="0"/>
    <n v="1"/>
    <n v="0"/>
    <n v="0"/>
    <n v="0"/>
    <n v="2433.4437992433277"/>
    <n v="2448.7987383986929"/>
    <n v="0.50157252932817031"/>
    <n v="2444.2074723666847"/>
    <n v="2438.0350652753359"/>
    <n v="0.49936787172659292"/>
    <n v="2176.2139281785016"/>
    <n v="2706.0286094635189"/>
    <n v="0.55425935696559048"/>
    <n v="485.3896493009081"/>
    <n v="4396.8528883411127"/>
    <n v="0.90058059476591734"/>
    <n v="489.288470694203"/>
    <n v="4392.9540669478174"/>
    <n v="0.89978202292864473"/>
    <n v="276.91120542285677"/>
    <n v="4605.3313322191634"/>
    <n v="0.94328196453005442"/>
    <n v="5.9229233174160019"/>
    <n v="4876.319614324605"/>
    <n v="0.9987868436949312"/>
    <n v="8.2606410248830375"/>
    <n v="4873.9818966171379"/>
    <n v="0.99830802321654577"/>
    <n v="7.9119171956292167"/>
    <n v="4874.3306204463915"/>
    <n v="0.99837945019432606"/>
    <n v="7.8138212764413932"/>
    <n v="4874.428716365579"/>
    <n v="0.99839954258392594"/>
    <n v="7.8223305139919219"/>
    <n v="4874.4202071280288"/>
    <n v="0.99839779968863041"/>
    <n v="8.0341387623518905"/>
    <n v="4874.2083988796685"/>
    <n v="0.99835441629529686"/>
    <n v="7.026442808616407"/>
    <n v="5.3984082060017098"/>
    <n v="4.5355180500204257"/>
    <x v="4"/>
    <n v="0"/>
    <n v="0"/>
    <n v="0"/>
    <n v="0"/>
    <n v="1"/>
    <n v="0"/>
    <n v="0"/>
    <n v="0"/>
    <n v="0"/>
    <n v="0"/>
    <n v="0"/>
    <n v="0"/>
    <n v="125"/>
    <n v="6340.977343138934"/>
    <n v="-1458.7348054969134"/>
    <n v="0.29878376468397233"/>
    <n v="6330.670882865611"/>
    <n v="-1448.4283452235904"/>
    <n v="0.29667275520546726"/>
    <n v="5297.3374993029211"/>
    <n v="-415.09496166090048"/>
    <n v="8.5021372547661081E-2"/>
    <n v="5244.4593480236254"/>
    <n v="-362.21681038160477"/>
    <n v="7.4190662915436564E-2"/>
  </r>
  <r>
    <x v="439"/>
    <x v="2"/>
    <x v="125"/>
    <n v="1133.532144918991"/>
    <x v="2"/>
    <n v="1626.4263737251163"/>
    <n v="875.40179493057985"/>
    <n v="6.7746829751665958"/>
    <n v="7.03309382853885"/>
    <n v="167.93068813614681"/>
    <n v="163.11429250893545"/>
    <n v="167.09934809586886"/>
    <n v="5.1185885343122832"/>
    <n v="5.1235513236544117"/>
    <n v="324.96354066997861"/>
    <n v="242.32142341350897"/>
    <n v="246.97229090918373"/>
    <n v="5.5092761477811321"/>
    <n v="5.7837129934828919"/>
    <n v="7430.4233641142137"/>
    <n v="8.9133381164537901"/>
    <n v="2019"/>
    <x v="21"/>
    <s v="2019-440"/>
    <n v="17.402547657260012"/>
    <x v="0"/>
    <n v="0"/>
    <n v="0"/>
    <n v="1"/>
    <n v="0"/>
    <n v="0"/>
    <n v="0"/>
    <n v="2444.4809117811974"/>
    <n v="4985.9424523330163"/>
    <n v="0.67101727694454116"/>
    <n v="2451.5067290503766"/>
    <n v="4978.916635063837"/>
    <n v="0.67007172957464145"/>
    <n v="3678.1489139930936"/>
    <n v="3752.27445012112"/>
    <n v="0.50498797528052175"/>
    <n v="487.8652458504589"/>
    <n v="6942.5581182637543"/>
    <n v="0.93434220071407492"/>
    <n v="492.2174401178745"/>
    <n v="6938.2059239963392"/>
    <n v="0.9337564744298319"/>
    <n v="1408.3712318601274"/>
    <n v="6022.0521322540862"/>
    <n v="0.81045881737210801"/>
    <n v="5.9240246647060024"/>
    <n v="7424.4993394495077"/>
    <n v="0.99920273389894354"/>
    <n v="8.2613508908868134"/>
    <n v="7422.1620132233265"/>
    <n v="0.99888817224994397"/>
    <n v="8.421493315301305"/>
    <n v="7422.001870798912"/>
    <n v="0.99886661998884563"/>
    <n v="8.4367110066298743"/>
    <n v="7421.9866531075841"/>
    <n v="0.9988645719640451"/>
    <n v="8.5045314995424253"/>
    <n v="7421.9188326146714"/>
    <n v="0.99885544455776021"/>
    <n v="8.2029836626746047"/>
    <n v="7422.2203804515393"/>
    <n v="0.99889602741853289"/>
    <n v="7.1201575963550612"/>
    <n v="5.4199625291541107"/>
    <n v="5.6728064841343295"/>
    <x v="4"/>
    <n v="0"/>
    <n v="0"/>
    <n v="0"/>
    <n v="0"/>
    <n v="1"/>
    <n v="0"/>
    <n v="0"/>
    <n v="0"/>
    <n v="0"/>
    <n v="0"/>
    <n v="0"/>
    <n v="0"/>
    <n v="126"/>
    <n v="6538.2069286308579"/>
    <n v="892.21643548335578"/>
    <n v="0.12007612376333519"/>
    <n v="6387.0880252497518"/>
    <n v="1043.3353388644618"/>
    <n v="0.1404139828563912"/>
    <n v="7698.1759289613601"/>
    <n v="-267.75256484714646"/>
    <n v="3.6034631100601552E-2"/>
    <n v="7291.7995951125049"/>
    <n v="138.62376900170875"/>
    <n v="1.8656240998487734E-2"/>
  </r>
  <r>
    <x v="440"/>
    <x v="2"/>
    <x v="126"/>
    <n v="1144.8674663681809"/>
    <x v="2"/>
    <n v="2939.2951647355821"/>
    <n v="956.24149636186007"/>
    <n v="6.8630104924077253"/>
    <n v="7.0430441593920188"/>
    <n v="169.60999501750831"/>
    <n v="166.36214376322187"/>
    <n v="168.77034157682755"/>
    <n v="5.1285388651654511"/>
    <n v="5.1335016545075804"/>
    <n v="1624.817703349893"/>
    <n v="1210.0688193689775"/>
    <n v="1234.8614545459186"/>
    <n v="7.1187140602152326"/>
    <n v="7.3931509059169924"/>
    <n v="11357.076128388275"/>
    <n v="9.3375962760820244"/>
    <n v="2019"/>
    <x v="22"/>
    <s v="2019-441"/>
    <n v="19.11026341778841"/>
    <x v="0"/>
    <n v="0"/>
    <n v="0"/>
    <n v="1"/>
    <n v="0"/>
    <n v="0"/>
    <n v="0"/>
    <n v="2455.6283954444461"/>
    <n v="8901.4477329438287"/>
    <n v="0.78377987717223008"/>
    <n v="2458.8789783009051"/>
    <n v="8898.1971500873697"/>
    <n v="0.7834936606478613"/>
    <n v="11187.823843066053"/>
    <n v="169.25228532222172"/>
    <n v="1.490280450785716E-2"/>
    <n v="490.36559836550526"/>
    <n v="10866.71053002277"/>
    <n v="0.95682290117438051"/>
    <n v="495.17569923578282"/>
    <n v="10861.900429152493"/>
    <n v="0.956399367791677"/>
    <n v="7065.6713640464804"/>
    <n v="4291.4047643417944"/>
    <n v="0.37786175912081377"/>
    <n v="5.925126011996003"/>
    <n v="11351.151002376278"/>
    <n v="0.99947828772608238"/>
    <n v="8.2620607568905893"/>
    <n v="11348.814067631385"/>
    <n v="0.99927251867791589"/>
    <n v="8.9310694349733915"/>
    <n v="11348.145058953301"/>
    <n v="0.99921361190732449"/>
    <n v="9.0596007368183535"/>
    <n v="11348.016527651456"/>
    <n v="0.99920229461928378"/>
    <n v="9.1946222560124777"/>
    <n v="11347.881506132262"/>
    <n v="0.99919040586220698"/>
    <n v="8.3673271841852284"/>
    <n v="11348.708801204089"/>
    <n v="0.99926324988143111"/>
    <n v="7.1834799029950966"/>
    <n v="5.4342393807531577"/>
    <n v="7.1536295732386668"/>
    <x v="5"/>
    <n v="0"/>
    <n v="0"/>
    <n v="0"/>
    <n v="0"/>
    <n v="0"/>
    <n v="1"/>
    <n v="0"/>
    <n v="0"/>
    <n v="0"/>
    <n v="0"/>
    <n v="0"/>
    <n v="0"/>
    <n v="127"/>
    <n v="7047.4256815478566"/>
    <n v="4309.6504468404182"/>
    <n v="0.379468306641704"/>
    <n v="6765.0373500384476"/>
    <n v="4592.0387783498272"/>
    <n v="0.40433283412369808"/>
    <n v="12585.694039025073"/>
    <n v="-1228.6179106367981"/>
    <n v="0.10818082900454731"/>
    <n v="11056.845889092478"/>
    <n v="300.23023929579722"/>
    <n v="2.6435522303609321E-2"/>
  </r>
  <r>
    <x v="441"/>
    <x v="2"/>
    <x v="127"/>
    <n v="1156.3161410318626"/>
    <x v="2"/>
    <n v="2464.9946283444706"/>
    <n v="1016.2638897628608"/>
    <n v="6.9238883284319508"/>
    <n v="7.0529944902451867"/>
    <n v="171.30609496768335"/>
    <n v="168.83411936545261"/>
    <n v="170.45804499259583"/>
    <n v="5.138489196018619"/>
    <n v="5.1434519853607483"/>
    <n v="1137.3723923449249"/>
    <n v="1159.1813204521407"/>
    <n v="1283.6059856464153"/>
    <n v="7.1574285723959221"/>
    <n v="7.03647596197826"/>
    <n v="10009.200147355443"/>
    <n v="9.2112599637575663"/>
    <n v="2019"/>
    <x v="23"/>
    <s v="2019-442"/>
    <n v="19.21980609684649"/>
    <x v="0"/>
    <n v="0"/>
    <n v="0"/>
    <n v="1"/>
    <n v="0"/>
    <n v="0"/>
    <n v="0"/>
    <n v="2466.8873539443275"/>
    <n v="7542.3127934111153"/>
    <n v="0.75353801326511483"/>
    <n v="2466.3249500439388"/>
    <n v="7542.8751973115041"/>
    <n v="0.7535942019607258"/>
    <n v="8371.6957446636916"/>
    <n v="1637.5044026917512"/>
    <n v="0.1635999259265887"/>
    <n v="492.89095440570202"/>
    <n v="9516.3091929497405"/>
    <n v="0.95075620957225737"/>
    <n v="498.16354094487008"/>
    <n v="9511.0366064105729"/>
    <n v="0.95022943555819583"/>
    <n v="4944.183814476597"/>
    <n v="5065.0163328788458"/>
    <n v="0.50603607264433481"/>
    <n v="5.9262273592860035"/>
    <n v="10003.273919996156"/>
    <n v="0.99940792198457007"/>
    <n v="8.2627706228943669"/>
    <n v="10000.937376732549"/>
    <n v="0.99917448242604312"/>
    <n v="8.8181399255388335"/>
    <n v="10000.382007429904"/>
    <n v="0.99911899654360803"/>
    <n v="9.0725809088853566"/>
    <n v="10000.127566446557"/>
    <n v="0.99909357583270209"/>
    <n v="9.1997850242942967"/>
    <n v="10000.000362331148"/>
    <n v="0.99908086711337007"/>
    <n v="8.377869119821252"/>
    <n v="10000.822278235622"/>
    <n v="0.99916298315584851"/>
    <n v="7.2280309157747809"/>
    <n v="5.4449706638331179"/>
    <n v="7.1910402104571256"/>
    <x v="5"/>
    <n v="0"/>
    <n v="0"/>
    <n v="0"/>
    <n v="0"/>
    <n v="0"/>
    <n v="1"/>
    <n v="0"/>
    <n v="0"/>
    <n v="0"/>
    <n v="0"/>
    <n v="0"/>
    <n v="0"/>
    <n v="128"/>
    <n v="7160.9455480396055"/>
    <n v="2848.2545993158374"/>
    <n v="0.28456365717378346"/>
    <n v="6802.7247510562083"/>
    <n v="3206.4753962992345"/>
    <n v="0.32035281032385249"/>
    <n v="12770.431494157812"/>
    <n v="-2761.2313468023694"/>
    <n v="0.27586933083078791"/>
    <n v="11267.628285237108"/>
    <n v="-1258.428137881665"/>
    <n v="0.12572714296398174"/>
  </r>
  <r>
    <x v="442"/>
    <x v="2"/>
    <x v="128"/>
    <n v="1167.8793024421814"/>
    <x v="2"/>
    <n v="2592.0080899389591"/>
    <n v="1061.748513566657"/>
    <n v="6.9676723692080884"/>
    <n v="7.0629448210983545"/>
    <n v="173.01915591736022"/>
    <n v="170.92663764140642"/>
    <n v="172.1626254425218"/>
    <n v="5.1484395268717877"/>
    <n v="5.1534023162139162"/>
    <n v="1251.1096315794175"/>
    <n v="1223.5311382412344"/>
    <n v="1216.9884598090698"/>
    <n v="7.1041346104520748"/>
    <n v="7.1317861417825847"/>
    <n v="11775.730310306279"/>
    <n v="9.3737959390680174"/>
    <n v="2019"/>
    <x v="24"/>
    <s v="2019-443"/>
    <n v="19.22024650653195"/>
    <x v="0"/>
    <n v="0"/>
    <n v="0"/>
    <n v="1"/>
    <n v="0"/>
    <n v="0"/>
    <n v="0"/>
    <n v="2478.258902029208"/>
    <n v="9297.4714082770697"/>
    <n v="0.78954520554362528"/>
    <n v="2473.8453815044036"/>
    <n v="9301.8849288018755"/>
    <n v="0.78992000357385395"/>
    <n v="9028.792300957577"/>
    <n v="2746.9380093487016"/>
    <n v="0.23327113792208234"/>
    <n v="495.44156400630089"/>
    <n v="11280.288746299977"/>
    <n v="0.95792689277431187"/>
    <n v="501.18126107104837"/>
    <n v="11274.549049235231"/>
    <n v="0.95743947527123585"/>
    <n v="5439.1975760429032"/>
    <n v="6336.5327342633755"/>
    <n v="0.53810104063928466"/>
    <n v="5.9273287065760041"/>
    <n v="11769.802981599703"/>
    <n v="0.99949664873851707"/>
    <n v="8.2634804888981428"/>
    <n v="11767.46682981738"/>
    <n v="0.99929826174078851"/>
    <n v="8.848316791148072"/>
    <n v="11766.881993515131"/>
    <n v="0.99924859719457038"/>
    <n v="9.0498343274146755"/>
    <n v="11766.680475978865"/>
    <n v="0.99923148424013297"/>
    <n v="9.1674387846097183"/>
    <n v="11766.562871521668"/>
    <n v="0.99922149721987208"/>
    <n v="8.3779115030329621"/>
    <n v="11767.352398803245"/>
    <n v="0.99928854421065494"/>
    <n v="7.260516995501189"/>
    <n v="5.453965512803812"/>
    <n v="7.1395539257732574"/>
    <x v="5"/>
    <n v="0"/>
    <n v="0"/>
    <n v="0"/>
    <n v="0"/>
    <n v="0"/>
    <n v="1"/>
    <n v="0"/>
    <n v="0"/>
    <n v="0"/>
    <n v="0"/>
    <n v="0"/>
    <n v="0"/>
    <n v="129"/>
    <n v="7250.1808374514831"/>
    <n v="4525.5494728547956"/>
    <n v="0.38431157589385123"/>
    <n v="6836.9828919079428"/>
    <n v="4938.7474183983359"/>
    <n v="0.41940052024424146"/>
    <n v="12587.086845045817"/>
    <n v="-811.35653473953789"/>
    <n v="6.8900740196930946E-2"/>
    <n v="11187.990033861"/>
    <n v="587.74027644527814"/>
    <n v="4.9911152935532152E-2"/>
  </r>
  <r>
    <x v="443"/>
    <x v="2"/>
    <x v="129"/>
    <n v="1179.5580954666029"/>
    <x v="2"/>
    <n v="2605.4170745225542"/>
    <n v="1097.0913881366407"/>
    <n v="7.0004177641313845"/>
    <n v="7.0728951519515224"/>
    <n v="174.74934747653381"/>
    <n v="172.83799255897011"/>
    <n v="173.88425169694702"/>
    <n v="5.1583898577249556"/>
    <n v="5.1633526470670841"/>
    <n v="1251.1096315794175"/>
    <n v="1242.8360835779627"/>
    <n v="1251.1096315794175"/>
    <n v="7.1317861417825847"/>
    <n v="7.1317861417825847"/>
    <n v="11421.058286072288"/>
    <n v="9.3432141484499205"/>
    <n v="2019"/>
    <x v="25"/>
    <s v="2019-444"/>
    <n v="19.290593763638924"/>
    <x v="0"/>
    <n v="0"/>
    <n v="0"/>
    <n v="1"/>
    <n v="0"/>
    <n v="0"/>
    <n v="0"/>
    <n v="2489.744165594936"/>
    <n v="8931.3141204773528"/>
    <n v="0.78200407499617441"/>
    <n v="2481.4410172794724"/>
    <n v="8939.6172687928156"/>
    <n v="0.78273107840579614"/>
    <n v="9028.792300957577"/>
    <n v="2392.2659851147109"/>
    <n v="0.20946097333484612"/>
    <n v="498.01767970290558"/>
    <n v="10923.040606369383"/>
    <n v="0.95639478696030944"/>
    <n v="504.22915839848832"/>
    <n v="10916.8291276738"/>
    <n v="0.95585092503963631"/>
    <n v="5439.1975760429032"/>
    <n v="5981.8607100293848"/>
    <n v="0.52375713004845825"/>
    <n v="5.9284300538660046"/>
    <n v="11415.129856018422"/>
    <n v="0.99948092112785247"/>
    <n v="8.2641903549019187"/>
    <n v="11412.794095717387"/>
    <n v="0.99927640765436077"/>
    <n v="8.848316791148072"/>
    <n v="11412.209969281141"/>
    <n v="0.99922526296867453"/>
    <n v="9.0585187604860344"/>
    <n v="11411.999767311801"/>
    <n v="0.99920685819706101"/>
    <n v="9.1724901254133968"/>
    <n v="11411.885795946875"/>
    <n v="0.99919687914239974"/>
    <n v="8.3846814329175423"/>
    <n v="11412.673604639371"/>
    <n v="0.99926585774952725"/>
    <n v="7.2850505858546715"/>
    <n v="5.4621115076403974"/>
    <n v="7.1662559321200057"/>
    <x v="5"/>
    <n v="0"/>
    <n v="0"/>
    <n v="0"/>
    <n v="0"/>
    <n v="0"/>
    <n v="1"/>
    <n v="0"/>
    <n v="0"/>
    <n v="0"/>
    <n v="0"/>
    <n v="0"/>
    <n v="0"/>
    <n v="130"/>
    <n v="7323.1532923378845"/>
    <n v="4097.9049937344034"/>
    <n v="0.35880256374592734"/>
    <n v="6869.6262780737907"/>
    <n v="4551.4320079984973"/>
    <n v="0.39851228266200706"/>
    <n v="12727.255594198383"/>
    <n v="-1306.1973081260949"/>
    <n v="0.11436744961883014"/>
    <n v="11342.492859392833"/>
    <n v="78.565426679455413"/>
    <n v="6.8789970869218052E-3"/>
  </r>
  <r>
    <x v="444"/>
    <x v="2"/>
    <x v="130"/>
    <n v="1191.3536764212695"/>
    <x v="2"/>
    <n v="2556.4046673730154"/>
    <n v="1125.3700746220293"/>
    <n v="7.0258672157641966"/>
    <n v="7.0828454828046912"/>
    <n v="176.49684095129916"/>
    <n v="174.66741675513464"/>
    <n v="175.62309421391649"/>
    <n v="5.1683401885781235"/>
    <n v="5.1733029779202528"/>
    <n v="1188.5541500004465"/>
    <n v="1204.8387300737013"/>
    <n v="1207.3207944741378"/>
    <n v="7.096158964139434"/>
    <n v="7.0804928473950346"/>
    <n v="10740.186104925826"/>
    <n v="9.2817476961181082"/>
    <n v="2019"/>
    <x v="26"/>
    <s v="2019-445"/>
    <n v="19.290366368481756"/>
    <x v="0"/>
    <n v="0"/>
    <n v="0"/>
    <n v="1"/>
    <n v="0"/>
    <n v="0"/>
    <n v="0"/>
    <n v="2501.3442817963232"/>
    <n v="8238.8418231295036"/>
    <n v="0.76710419564805132"/>
    <n v="2489.1126094122919"/>
    <n v="8251.073495513534"/>
    <n v="0.76824306533471542"/>
    <n v="8667.3891949959398"/>
    <n v="2072.7969099298862"/>
    <n v="0.1929945058381464"/>
    <n v="500.61955655647654"/>
    <n v="10239.56654836935"/>
    <n v="0.95338818604578235"/>
    <n v="507.30753469920273"/>
    <n v="10232.878570226623"/>
    <n v="0.95276548006309369"/>
    <n v="5166.9400071814343"/>
    <n v="5573.2460977443916"/>
    <n v="0.51891522579746596"/>
    <n v="5.9295314011560052"/>
    <n v="10734.25657352467"/>
    <n v="0.99944791167087532"/>
    <n v="8.2649002209056945"/>
    <n v="10731.92120470492"/>
    <n v="0.99923046955237438"/>
    <n v="8.8320764393350153"/>
    <n v="10731.35402848649"/>
    <n v="0.99917766076369152"/>
    <n v="9.0426321650603363"/>
    <n v="10731.143472760765"/>
    <n v="0.99915805628722631"/>
    <n v="9.1509923458862072"/>
    <n v="10731.035112579939"/>
    <n v="0.99914796705974307"/>
    <n v="8.3846595493454821"/>
    <n v="10731.801445376481"/>
    <n v="0.99921931897013405"/>
    <n v="7.3042560529692055"/>
    <n v="5.4698466583920347"/>
    <n v="7.1318568980447283"/>
    <x v="5"/>
    <n v="0"/>
    <n v="0"/>
    <n v="0"/>
    <n v="0"/>
    <n v="0"/>
    <n v="1"/>
    <n v="0"/>
    <n v="0"/>
    <n v="0"/>
    <n v="0"/>
    <n v="0"/>
    <n v="0"/>
    <n v="131"/>
    <n v="7385.1252495163062"/>
    <n v="3355.0608554095197"/>
    <n v="0.31238386585040379"/>
    <n v="6901.55651951046"/>
    <n v="3838.6295854153659"/>
    <n v="0.35740810707691889"/>
    <n v="12614.731253121645"/>
    <n v="-1874.5451481958189"/>
    <n v="0.17453563000515296"/>
    <n v="11299.935395367564"/>
    <n v="-559.74929044173768"/>
    <n v="5.2117280368635048E-2"/>
  </r>
  <r>
    <x v="445"/>
    <x v="2"/>
    <x v="131"/>
    <n v="1203.2672131854822"/>
    <x v="2"/>
    <n v="2510.6554650467187"/>
    <n v="1148.739216191065"/>
    <n v="7.0464202861969465"/>
    <n v="7.092795813657859"/>
    <n v="178.26180936081218"/>
    <n v="176.46461305797339"/>
    <n v="177.37932515605567"/>
    <n v="5.1782905194312914"/>
    <n v="5.1832533087734207"/>
    <n v="1129.1264425004242"/>
    <n v="1151.8401287724073"/>
    <n v="1146.9547547504308"/>
    <n v="7.044865669751883"/>
    <n v="7.0291995530074836"/>
    <n v="12028.329660794774"/>
    <n v="9.3950199515142412"/>
    <n v="2019"/>
    <x v="27"/>
    <s v="2019-446"/>
    <n v="19.26957647538012"/>
    <x v="0"/>
    <n v="0"/>
    <n v="0"/>
    <n v="1"/>
    <n v="0"/>
    <n v="0"/>
    <n v="0"/>
    <n v="2513.0603991597227"/>
    <n v="9515.2692616350505"/>
    <n v="0.79107153943819719"/>
    <n v="2496.8609174664398"/>
    <n v="9531.4687433283343"/>
    <n v="0.7924183167672294"/>
    <n v="8324.0562443323852"/>
    <n v="3704.2734164623889"/>
    <n v="0.30796241214905545"/>
    <n v="503.24745217858305"/>
    <n v="11525.082208616192"/>
    <n v="0.95816148489687047"/>
    <n v="510.41669476292429"/>
    <n v="11517.91296603185"/>
    <n v="0.95756545512494728"/>
    <n v="4908.2953167630403"/>
    <n v="7120.0343440317338"/>
    <n v="0.59193874335177443"/>
    <n v="5.9306327484460066"/>
    <n v="12022.399028046328"/>
    <n v="0.99950694461195411"/>
    <n v="8.2656100869094722"/>
    <n v="12020.064050707864"/>
    <n v="0.9993128214540169"/>
    <n v="8.815836087521955"/>
    <n v="12019.513824707252"/>
    <n v="0.99926707728037611"/>
    <n v="9.020662439823548"/>
    <n v="12019.308998354951"/>
    <n v="0.99925004861903433"/>
    <n v="9.1234429427596933"/>
    <n v="12019.206217852014"/>
    <n v="0.99924150374989329"/>
    <n v="8.3826588157789708"/>
    <n v="12019.947001978995"/>
    <n v="0.99930309036647857"/>
    <n v="7.3198534927654695"/>
    <n v="5.4773877244506393"/>
    <n v="7.082407601257426"/>
    <x v="6"/>
    <n v="0"/>
    <n v="0"/>
    <n v="0"/>
    <n v="0"/>
    <n v="0"/>
    <n v="0"/>
    <n v="1"/>
    <n v="0"/>
    <n v="0"/>
    <n v="0"/>
    <n v="0"/>
    <n v="0"/>
    <n v="132"/>
    <n v="8453.7037409831064"/>
    <n v="3574.6259198116677"/>
    <n v="0.29718390006077317"/>
    <n v="8137.6562821471407"/>
    <n v="3890.6733786476334"/>
    <n v="0.32345915753613924"/>
    <n v="12319.415206997473"/>
    <n v="-291.08554620269933"/>
    <n v="2.4199997373822044E-2"/>
    <n v="11440.344949897055"/>
    <n v="587.9847108977192"/>
    <n v="4.8883321914114215E-2"/>
  </r>
  <r>
    <x v="446"/>
    <x v="2"/>
    <x v="132"/>
    <n v="1215.2998853173369"/>
    <x v="2"/>
    <n v="2468.0144331471602"/>
    <n v="1168.7074169289465"/>
    <n v="7.0636536452259353"/>
    <n v="7.1027461445110269"/>
    <n v="180.04442745442029"/>
    <n v="178.25452025619683"/>
    <n v="179.15311840761623"/>
    <n v="5.1882408502844601"/>
    <n v="5.1932036396265886"/>
    <n v="1072.670120375403"/>
    <n v="1096.4211228945042"/>
    <n v="1089.6070170129092"/>
    <n v="6.9935723753643328"/>
    <n v="6.9779062586199334"/>
    <n v="10209.777689559438"/>
    <n v="9.2311011371272844"/>
    <n v="2019"/>
    <x v="28"/>
    <s v="2019-447"/>
    <n v="19.245466870874729"/>
    <x v="0"/>
    <n v="0"/>
    <n v="0"/>
    <n v="1"/>
    <n v="0"/>
    <n v="0"/>
    <n v="0"/>
    <n v="2524.8936776967566"/>
    <n v="7684.8840118626813"/>
    <n v="0.75269846665919826"/>
    <n v="2504.6867086011293"/>
    <n v="7705.0909809583081"/>
    <n v="0.75467764482644584"/>
    <n v="7997.8899412020082"/>
    <n v="2211.8877483574297"/>
    <n v="0.21664406568022687"/>
    <n v="505.90162675691062"/>
    <n v="9703.8760628025266"/>
    <n v="0.95044930045105214"/>
    <n v="513.55694642728304"/>
    <n v="9696.2207431321549"/>
    <n v="0.94969949767344608"/>
    <n v="4662.5828608655656"/>
    <n v="5547.1948286938723"/>
    <n v="0.54332180360464233"/>
    <n v="5.9317340957360072"/>
    <n v="10203.845955463701"/>
    <n v="0.99941901437268288"/>
    <n v="8.2663199529132481"/>
    <n v="10201.511369606525"/>
    <n v="0.99919035260078526"/>
    <n v="8.7995957357088948"/>
    <n v="10200.978093823729"/>
    <n v="0.99913812073061026"/>
    <n v="8.9986927145867597"/>
    <n v="10200.778996844851"/>
    <n v="0.9991186201121901"/>
    <n v="9.096453498548593"/>
    <n v="10200.681236060889"/>
    <n v="0.99910904490037522"/>
    <n v="8.3803386068787376"/>
    <n v="10201.397350952559"/>
    <n v="0.99917918500659919"/>
    <n v="7.3329909425656199"/>
    <n v="5.4848421047777958"/>
    <n v="7.0330516904888478"/>
    <x v="6"/>
    <n v="0"/>
    <n v="0"/>
    <n v="0"/>
    <n v="0"/>
    <n v="0"/>
    <n v="0"/>
    <n v="1"/>
    <n v="0"/>
    <n v="0"/>
    <n v="0"/>
    <n v="0"/>
    <n v="0"/>
    <n v="133"/>
    <n v="8509.8413537973611"/>
    <n v="1699.9363357620769"/>
    <n v="0.16650081788758622"/>
    <n v="8174.7769467534736"/>
    <n v="2035.0007428059644"/>
    <n v="0.1993188103289423"/>
    <n v="12150.996966250421"/>
    <n v="-1941.219276690983"/>
    <n v="0.19013335409605264"/>
    <n v="11343.493901174417"/>
    <n v="-1133.7162116149793"/>
    <n v="0.11104220347268896"/>
  </r>
  <r>
    <x v="447"/>
    <x v="2"/>
    <x v="133"/>
    <n v="227.86872849700069"/>
    <x v="2"/>
    <n v="1280.6636730013372"/>
    <n v="886.45581039936269"/>
    <n v="6.7872312770066037"/>
    <n v="5.4287697109393553"/>
    <n v="33.758330147703802"/>
    <n v="106.00642520195032"/>
    <n v="106.90137880106204"/>
    <n v="4.6719067159933028"/>
    <n v="3.519227206054917"/>
    <n v="1019.0366143566328"/>
    <n v="1042.2519669179942"/>
    <n v="1035.1266661622637"/>
    <n v="6.9422790809767818"/>
    <n v="6.9266129642323824"/>
    <n v="10028.245002321644"/>
    <n v="9.2131608908027918"/>
    <n v="2019"/>
    <x v="29"/>
    <s v="2019-448"/>
    <n v="18.401417073976688"/>
    <x v="0"/>
    <n v="0"/>
    <n v="0"/>
    <n v="1"/>
    <n v="0"/>
    <n v="0"/>
    <n v="0"/>
    <n v="1553.8252577514049"/>
    <n v="8474.4197445702393"/>
    <n v="0.84505511608544881"/>
    <n v="1862.4827236106869"/>
    <n v="8165.7622787109576"/>
    <n v="0.81427630426066555"/>
    <n v="7688.0319532281501"/>
    <n v="2340.2130490934942"/>
    <n v="0.23336217339641285"/>
    <n v="288.09342542290216"/>
    <n v="9740.1515768987429"/>
    <n v="0.9712718002645323"/>
    <n v="255.86004422084346"/>
    <n v="9772.3849581008017"/>
    <n v="0.97448605970819335"/>
    <n v="4429.1560277629633"/>
    <n v="5599.088974558681"/>
    <n v="0.55833188890602825"/>
    <n v="5.7464508688921327"/>
    <n v="10022.498551452753"/>
    <n v="0.99942697342679987"/>
    <n v="8.2294841879591711"/>
    <n v="10020.015518133685"/>
    <n v="0.9991793694523764"/>
    <n v="8.7833553838958345"/>
    <n v="10019.461646937749"/>
    <n v="0.99912413833309199"/>
    <n v="9.0512195586905477"/>
    <n v="10019.193782762954"/>
    <n v="0.99909742736076002"/>
    <n v="9.2017437735905876"/>
    <n v="10019.043258548054"/>
    <n v="0.99908241733509107"/>
    <n v="8.2991107356142422"/>
    <n v="10019.94589158603"/>
    <n v="0.99917242640824067"/>
    <n v="7.129056593917567"/>
    <n v="5.128494128194423"/>
    <n v="6.9837937004137984"/>
    <x v="6"/>
    <n v="0"/>
    <n v="0"/>
    <n v="0"/>
    <n v="0"/>
    <n v="0"/>
    <n v="0"/>
    <n v="1"/>
    <n v="0"/>
    <n v="0"/>
    <n v="0"/>
    <n v="0"/>
    <n v="0"/>
    <n v="134"/>
    <n v="8029.7731519985664"/>
    <n v="1998.4718503230779"/>
    <n v="0.19928430646243792"/>
    <n v="7345.6990286135378"/>
    <n v="2682.5459737081064"/>
    <n v="0.26749904625256649"/>
    <n v="11985.264444494551"/>
    <n v="-1957.0194421729066"/>
    <n v="0.1951507409042994"/>
    <n v="10493.627950780923"/>
    <n v="-465.38294845927885"/>
    <n v="4.6407217648904452E-2"/>
  </r>
  <r>
    <x v="448"/>
    <x v="2"/>
    <x v="134"/>
    <n v="1239.727413012215"/>
    <x v="2"/>
    <n v="2391.4755170972703"/>
    <n v="992.43729118321835"/>
    <n v="6.900163827878302"/>
    <n v="7.1226468062173627"/>
    <n v="183.66332044625409"/>
    <n v="144.83487282410221"/>
    <n v="108.71082529697895"/>
    <n v="4.6886913779171904"/>
    <n v="5.2131043013329244"/>
    <n v="968.08478363880113"/>
    <n v="990.33493862255909"/>
    <n v="983.37033285415055"/>
    <n v="6.8909857865892317"/>
    <n v="6.8753196698448322"/>
    <n v="10957.976711567122"/>
    <n v="9.3018229368512699"/>
    <n v="2019"/>
    <x v="30"/>
    <s v="2019-449"/>
    <n v="18.479840992384723"/>
    <x v="0"/>
    <n v="0"/>
    <n v="0"/>
    <n v="1"/>
    <n v="0"/>
    <n v="0"/>
    <n v="0"/>
    <n v="2548.9164164547892"/>
    <n v="8409.0602951123328"/>
    <n v="0.76739169250431238"/>
    <n v="2520.5738471836621"/>
    <n v="8437.4028643834608"/>
    <n v="0.76997817083121101"/>
    <n v="7393.6668646529852"/>
    <n v="3564.3098469141369"/>
    <n v="0.32527079959493704"/>
    <n v="511.28986656837344"/>
    <n v="10446.686844998749"/>
    <n v="0.95334085114192102"/>
    <n v="519.93197133109766"/>
    <n v="10438.044740236024"/>
    <n v="0.9525521923420166"/>
    <n v="4207.400536315492"/>
    <n v="6750.57617525163"/>
    <n v="0.61604220860642955"/>
    <n v="5.9339367903160083"/>
    <n v="10952.042774776806"/>
    <n v="0.9994584824419227"/>
    <n v="8.2306816215983609"/>
    <n v="10949.746029945523"/>
    <n v="0.99924888673901724"/>
    <n v="8.7671150320827742"/>
    <n v="10949.20959653504"/>
    <n v="0.99919993304760102"/>
    <n v="9.0771956924700703"/>
    <n v="10948.899515874651"/>
    <n v="0.99917163579268342"/>
    <n v="9.1575375285619636"/>
    <n v="10948.819174038561"/>
    <n v="0.99916430397968503"/>
    <n v="8.3066579300711538"/>
    <n v="10949.670053637052"/>
    <n v="0.99924195331412757"/>
    <n v="7.2105826835501192"/>
    <n v="5.3355709495052182"/>
    <n v="6.9346383657871673"/>
    <x v="6"/>
    <n v="0"/>
    <n v="0"/>
    <n v="0"/>
    <n v="0"/>
    <n v="0"/>
    <n v="0"/>
    <n v="1"/>
    <n v="0"/>
    <n v="0"/>
    <n v="0"/>
    <n v="0"/>
    <n v="0"/>
    <n v="135"/>
    <n v="8249.5131705256863"/>
    <n v="2708.4635410414357"/>
    <n v="0.24716821474738224"/>
    <n v="7844.7289286603418"/>
    <n v="3113.2477829067802"/>
    <n v="0.28410790284126719"/>
    <n v="11822.188762862414"/>
    <n v="-864.21205129529153"/>
    <n v="7.8866023723434139E-2"/>
    <n v="10758.656715324492"/>
    <n v="199.31999624262971"/>
    <n v="1.8189488943906013E-2"/>
  </r>
  <r>
    <x v="449"/>
    <x v="2"/>
    <x v="135"/>
    <n v="1252.1246871423377"/>
    <x v="2"/>
    <n v="2357.3051852499157"/>
    <n v="1070.3435099709541"/>
    <n v="6.975734913290518"/>
    <n v="7.1325971370705314"/>
    <n v="185.49995365071669"/>
    <n v="165.16741323740945"/>
    <n v="184.58163704848539"/>
    <n v="5.2180918428439638"/>
    <n v="5.2230546321860931"/>
    <n v="919.68054445686107"/>
    <n v="940.87686270657048"/>
    <n v="934.20181621144309"/>
    <n v="6.8396924922016806"/>
    <n v="6.8240263754572812"/>
    <n v="10563.856793887669"/>
    <n v="9.2651937172751264"/>
    <n v="2019"/>
    <x v="31"/>
    <s v="2019-450"/>
    <n v="19.033519248336162"/>
    <x v="0"/>
    <n v="0"/>
    <n v="0"/>
    <n v="1"/>
    <n v="0"/>
    <n v="0"/>
    <n v="0"/>
    <n v="2561.1082551647742"/>
    <n v="8002.7485387228953"/>
    <n v="0.75755935496525739"/>
    <n v="2528.6367676155237"/>
    <n v="8035.2200262721453"/>
    <n v="0.76063318379338374"/>
    <n v="7114.0200305065791"/>
    <n v="3449.8367633810903"/>
    <n v="0.3265698154273724"/>
    <n v="514.02446529059898"/>
    <n v="10049.832328597071"/>
    <n v="0.95134121227504553"/>
    <n v="523.16737576113815"/>
    <n v="10040.689418126531"/>
    <n v="0.95047572245925871"/>
    <n v="3996.7328194403945"/>
    <n v="6567.123974447275"/>
    <n v="0.62165969328996062"/>
    <n v="5.9350381376060088"/>
    <n v="10557.921755750063"/>
    <n v="0.99943817506679566"/>
    <n v="8.2684495509245775"/>
    <n v="10555.588344336746"/>
    <n v="0.99921728875047722"/>
    <n v="8.7508746802697139"/>
    <n v="10555.105919207399"/>
    <n v="0.99917162123161929"/>
    <n v="8.9327835388763965"/>
    <n v="10554.924010348794"/>
    <n v="0.99915440130312594"/>
    <n v="9.0390356458706513"/>
    <n v="10554.817758241799"/>
    <n v="0.99914434322404866"/>
    <n v="8.3599416418398871"/>
    <n v="10555.496852245829"/>
    <n v="0.99920862788989362"/>
    <n v="7.2665389148265964"/>
    <n v="5.4290112726569841"/>
    <n v="6.8855906281989938"/>
    <x v="7"/>
    <n v="0"/>
    <n v="0"/>
    <n v="0"/>
    <n v="0"/>
    <n v="0"/>
    <n v="0"/>
    <n v="0"/>
    <n v="1"/>
    <n v="0"/>
    <n v="0"/>
    <n v="0"/>
    <n v="0"/>
    <n v="136"/>
    <n v="8655.4923198247434"/>
    <n v="1908.3644740629261"/>
    <n v="0.18065035443940519"/>
    <n v="8557.2581882884169"/>
    <n v="2006.5986055992526"/>
    <n v="0.18994943274508286"/>
    <n v="11549.82443602135"/>
    <n v="-985.96764213368078"/>
    <n v="9.3334059839221731E-2"/>
    <n v="10812.971473293435"/>
    <n v="-249.11467940576586"/>
    <n v="2.3581792546629898E-2"/>
  </r>
  <r>
    <x v="450"/>
    <x v="2"/>
    <x v="136"/>
    <n v="1264.6459340137608"/>
    <x v="2"/>
    <n v="2325.6974044350027"/>
    <n v="1128.6342371837959"/>
    <n v="7.028763541052049"/>
    <n v="7.1425474679236993"/>
    <n v="187.35495318722383"/>
    <n v="176.26118321231664"/>
    <n v="186.42745341897026"/>
    <n v="5.2280421736971316"/>
    <n v="5.233004963039261"/>
    <n v="873.69651723401807"/>
    <n v="893.85062087578376"/>
    <n v="887.49172540087091"/>
    <n v="6.7883991978141305"/>
    <n v="6.772733081069731"/>
    <n v="10231.927775114731"/>
    <n v="9.2332682845076839"/>
    <n v="2019"/>
    <x v="32"/>
    <s v="2019-451"/>
    <n v="19.04520491256331"/>
    <x v="0"/>
    <n v="0"/>
    <n v="0"/>
    <n v="1"/>
    <n v="0"/>
    <n v="0"/>
    <n v="0"/>
    <n v="2573.4220122618585"/>
    <n v="7658.5057628528721"/>
    <n v="0.74849099125575058"/>
    <n v="2536.7803172517038"/>
    <n v="7695.1474578630277"/>
    <n v="0.75207210478738373"/>
    <n v="6848.3555380674925"/>
    <n v="3383.5722370472386"/>
    <n v="0.33068765841726228"/>
    <n v="516.78641000004677"/>
    <n v="9715.141365114685"/>
    <n v="0.94949276213061895"/>
    <n v="526.43513423547904"/>
    <n v="9705.4926408792526"/>
    <n v="0.94854976053331497"/>
    <n v="3796.5984884090522"/>
    <n v="6435.3292867056789"/>
    <n v="0.62894592574794828"/>
    <n v="5.9361394848960094"/>
    <n v="10225.991635629834"/>
    <n v="0.99941984153764907"/>
    <n v="8.2691594169283533"/>
    <n v="10223.658615697803"/>
    <n v="0.9991918278159625"/>
    <n v="8.7346343284566572"/>
    <n v="10223.193140786274"/>
    <n v="0.99914633541983155"/>
    <n v="8.91081381363961"/>
    <n v="10223.016961301091"/>
    <n v="0.99912911681850292"/>
    <n v="9.0060083636011647"/>
    <n v="10222.921766751129"/>
    <n v="0.99911981314161491"/>
    <n v="8.361066221968894"/>
    <n v="10223.566708892762"/>
    <n v="0.99918284546121372"/>
    <n v="7.3064493493693723"/>
    <n v="5.4765369780315565"/>
    <n v="6.8366556428374841"/>
    <x v="7"/>
    <n v="0"/>
    <n v="0"/>
    <n v="0"/>
    <n v="0"/>
    <n v="0"/>
    <n v="0"/>
    <n v="0"/>
    <n v="1"/>
    <n v="0"/>
    <n v="0"/>
    <n v="0"/>
    <n v="0"/>
    <n v="137"/>
    <n v="8782.7612191643402"/>
    <n v="1449.1665559503908"/>
    <n v="0.14163182029831531"/>
    <n v="8702.5072989939108"/>
    <n v="1529.4204761208202"/>
    <n v="0.14947530023037822"/>
    <n v="11393.493389230167"/>
    <n v="-1161.5656141154359"/>
    <n v="0.11352363304796795"/>
    <n v="10807.825992602326"/>
    <n v="-575.89821748759459"/>
    <n v="5.6284429498050972E-2"/>
  </r>
  <r>
    <x v="451"/>
    <x v="2"/>
    <x v="137"/>
    <n v="1277.2923933538987"/>
    <x v="2"/>
    <n v="2296.5325874453119"/>
    <n v="1173.2316840348267"/>
    <n v="7.0675173432463207"/>
    <n v="7.1524977987768681"/>
    <n v="189.2285027190961"/>
    <n v="182.74484296570637"/>
    <n v="188.29172795315998"/>
    <n v="5.2379925045503004"/>
    <n v="5.2429552938924289"/>
    <n v="830.01169137231705"/>
    <n v="849.16337022335699"/>
    <n v="843.11713913082735"/>
    <n v="6.7371059034265794"/>
    <n v="6.72143978668218"/>
    <n v="10780.275093917333"/>
    <n v="9.2854733630536508"/>
    <n v="2019"/>
    <x v="33"/>
    <s v="2019-452"/>
    <n v="19.042615751223202"/>
    <x v="0"/>
    <n v="0"/>
    <n v="0"/>
    <n v="1"/>
    <n v="0"/>
    <n v="0"/>
    <n v="0"/>
    <n v="2585.8589069299142"/>
    <n v="8194.4161869874188"/>
    <n v="0.76013052687412774"/>
    <n v="2545.0053023842456"/>
    <n v="8235.2697915330864"/>
    <n v="0.76392018940033901"/>
    <n v="6595.97427025036"/>
    <n v="4184.300823666973"/>
    <n v="0.38814416025690518"/>
    <n v="519.57597415658904"/>
    <n v="10260.699119760744"/>
    <n v="0.95180308761788879"/>
    <n v="529.73557029456333"/>
    <n v="10250.539523622771"/>
    <n v="0.9508606630462092"/>
    <n v="3606.4708739292755"/>
    <n v="7173.8042199880574"/>
    <n v="0.6654565080659034"/>
    <n v="5.93724083218601"/>
    <n v="10774.337853085148"/>
    <n v="0.9994492495988776"/>
    <n v="8.2698692829321292"/>
    <n v="10772.0052246344"/>
    <n v="0.99923287029218777"/>
    <n v="8.7183939766435969"/>
    <n v="10771.556699940689"/>
    <n v="0.99919126423948468"/>
    <n v="8.8888440884028199"/>
    <n v="10771.386249828931"/>
    <n v="0.99917545294429289"/>
    <n v="8.9753889158902265"/>
    <n v="10771.299705001442"/>
    <n v="0.99916742487202803"/>
    <n v="8.3608170517602272"/>
    <n v="10771.914276865573"/>
    <n v="0.99922443379422876"/>
    <n v="7.3359437110141057"/>
    <n v="5.5033018728256531"/>
    <n v="6.7878387852318109"/>
    <x v="7"/>
    <n v="0"/>
    <n v="0"/>
    <n v="0"/>
    <n v="0"/>
    <n v="0"/>
    <n v="0"/>
    <n v="0"/>
    <n v="1"/>
    <n v="0"/>
    <n v="0"/>
    <n v="0"/>
    <n v="0"/>
    <n v="138"/>
    <n v="8884.2826339857911"/>
    <n v="1895.9924599315418"/>
    <n v="0.17587607397897828"/>
    <n v="8794.0929052491301"/>
    <n v="1986.1821886682028"/>
    <n v="0.18424225461453086"/>
    <n v="11239.711949934832"/>
    <n v="-459.43685601749894"/>
    <n v="4.2618286826161957E-2"/>
    <n v="10762.298648271715"/>
    <n v="17.976445645617787"/>
    <n v="1.6675312539807842E-3"/>
  </r>
  <r>
    <x v="452"/>
    <x v="2"/>
    <x v="138"/>
    <n v="1290.0653172874374"/>
    <x v="2"/>
    <n v="2269.6972118374256"/>
    <n v="1208.28177401061"/>
    <n v="7.0969546079259613"/>
    <n v="7.162448129630036"/>
    <n v="191.12078774628705"/>
    <n v="186.93281535599669"/>
    <n v="190.17464523269157"/>
    <n v="5.2479428354034683"/>
    <n v="5.2529056247455976"/>
    <n v="788.51110680370107"/>
    <n v="806.70678582959772"/>
    <n v="800.96128217428577"/>
    <n v="6.6858126090390293"/>
    <n v="6.6701464922946299"/>
    <n v="10595.270899666464"/>
    <n v="9.2681630390085115"/>
    <n v="2019"/>
    <x v="34"/>
    <s v="2019-453"/>
    <n v="19.030710052368459"/>
    <x v="0"/>
    <n v="0"/>
    <n v="0"/>
    <n v="1"/>
    <n v="0"/>
    <n v="0"/>
    <n v="0"/>
    <n v="2598.4201705446499"/>
    <n v="7996.8507291218139"/>
    <n v="0.75475660838209924"/>
    <n v="2553.3125373681132"/>
    <n v="8041.9583622983509"/>
    <n v="0.75901394484887685"/>
    <n v="6356.2120658240838"/>
    <n v="4239.0588338423804"/>
    <n v="0.40008970737839505"/>
    <n v="522.39343395469666"/>
    <n v="10072.877465711768"/>
    <n v="0.9506956038310318"/>
    <n v="533.06901071423852"/>
    <n v="10062.201888952226"/>
    <n v="0.94968802442502731"/>
    <n v="3425.8496401734883"/>
    <n v="7169.4212594929759"/>
    <n v="0.67666238337697127"/>
    <n v="5.9383421794760114"/>
    <n v="10589.332557486989"/>
    <n v="0.99943952899027222"/>
    <n v="8.2705791489359068"/>
    <n v="10587.000320517529"/>
    <n v="0.99921940842973678"/>
    <n v="8.7021536248305367"/>
    <n v="10586.568746041634"/>
    <n v="0.99917867568396912"/>
    <n v="8.8668743631660334"/>
    <n v="10586.404025303298"/>
    <n v="0.99916312905567661"/>
    <n v="8.9463409536512533"/>
    <n v="10586.324558712813"/>
    <n v="0.99915562886136944"/>
    <n v="8.3596712964061695"/>
    <n v="10586.911228370058"/>
    <n v="0.99921099975870653"/>
    <n v="7.3585284882787576"/>
    <n v="5.5202168708600796"/>
    <n v="6.7391456579432143"/>
    <x v="7"/>
    <n v="0"/>
    <n v="0"/>
    <n v="0"/>
    <n v="0"/>
    <n v="0"/>
    <n v="0"/>
    <n v="0"/>
    <n v="1"/>
    <n v="0"/>
    <n v="0"/>
    <n v="0"/>
    <n v="0"/>
    <n v="139"/>
    <n v="8968.4923927977215"/>
    <n v="1626.7785068687426"/>
    <n v="0.15353817021516203"/>
    <n v="8859.8578832062358"/>
    <n v="1735.4130164602284"/>
    <n v="0.1637912831954923"/>
    <n v="11088.454208518851"/>
    <n v="-493.1833088523872"/>
    <n v="4.6547494020932723E-2"/>
    <n v="10696.189370615964"/>
    <n v="-100.91847094950026"/>
    <n v="9.524859902607789E-3"/>
  </r>
  <r>
    <x v="453"/>
    <x v="2"/>
    <x v="139"/>
    <n v="1302.9659704603121"/>
    <x v="2"/>
    <n v="2245.0835175475781"/>
    <n v="1236.6870329455205"/>
    <n v="7.1201913354868642"/>
    <n v="7.1723984604832038"/>
    <n v="193.03199562374994"/>
    <n v="189.98240548987332"/>
    <n v="192.07639168501851"/>
    <n v="5.2578931662566362"/>
    <n v="5.2628559555987655"/>
    <n v="749.08555146351614"/>
    <n v="766.37192177334055"/>
    <n v="760.91321806557153"/>
    <n v="6.6345193146514783"/>
    <n v="6.6188531979070797"/>
    <n v="10154.379986499343"/>
    <n v="9.2256604171529499"/>
    <n v="2019"/>
    <x v="35"/>
    <s v="2019-454"/>
    <n v="19.012603816394979"/>
    <x v="0"/>
    <n v="0"/>
    <n v="0"/>
    <n v="1"/>
    <n v="0"/>
    <n v="0"/>
    <n v="0"/>
    <n v="2611.1070467955333"/>
    <n v="7543.2729397038102"/>
    <n v="0.74285903715764967"/>
    <n v="2561.7028447018192"/>
    <n v="7592.6771417975242"/>
    <n v="0.74772434672449661"/>
    <n v="6128.4379716191233"/>
    <n v="4025.9420148802201"/>
    <n v="0.39647344497969073"/>
    <n v="525.23906835078537"/>
    <n v="9629.1409181485578"/>
    <n v="0.94827462936692219"/>
    <n v="536.43578553811039"/>
    <n v="9617.9442009612321"/>
    <n v="0.94717198034234251"/>
    <n v="3254.2594681054916"/>
    <n v="6900.1205183938519"/>
    <n v="0.67952159832189063"/>
    <n v="5.9394435267660119"/>
    <n v="10148.440542972578"/>
    <n v="0.99941508555572445"/>
    <n v="8.2712890149396827"/>
    <n v="10146.108697484404"/>
    <n v="0.9991854461792905"/>
    <n v="8.6859132730174764"/>
    <n v="10145.694073226327"/>
    <n v="0.99914461411877775"/>
    <n v="8.8449046379292451"/>
    <n v="10145.535081861413"/>
    <n v="0.99912895670147372"/>
    <n v="8.9183388793277381"/>
    <n v="10145.461647620015"/>
    <n v="0.99912172492154272"/>
    <n v="8.357928826933227"/>
    <n v="10146.02205767241"/>
    <n v="0.99917691391911212"/>
    <n v="7.3764646628770221"/>
    <n v="5.532356432620043"/>
    <n v="6.6905820971693943"/>
    <x v="8"/>
    <n v="0"/>
    <n v="0"/>
    <n v="0"/>
    <n v="0"/>
    <n v="0"/>
    <n v="0"/>
    <n v="0"/>
    <n v="0"/>
    <n v="1"/>
    <n v="0"/>
    <n v="0"/>
    <n v="0"/>
    <n v="140"/>
    <n v="8170.6620489723527"/>
    <n v="1983.7179375269907"/>
    <n v="0.1953558897898664"/>
    <n v="8171.4802307046803"/>
    <n v="1982.8997557946632"/>
    <n v="0.19527531552207109"/>
    <n v="11769.444624840591"/>
    <n v="-1615.0646383412477"/>
    <n v="0.15905103418313488"/>
    <n v="11029.929062260575"/>
    <n v="-875.54907576123151"/>
    <n v="8.62237849012258E-2"/>
  </r>
  <r>
    <x v="454"/>
    <x v="2"/>
    <x v="140"/>
    <n v="1315.9956301649154"/>
    <x v="2"/>
    <n v="2222.5892196352434"/>
    <n v="1260.4796121113388"/>
    <n v="7.1392475720515804"/>
    <n v="7.1823487913363717"/>
    <n v="194.96231557998743"/>
    <n v="192.47236053493037"/>
    <n v="193.99715560186868"/>
    <n v="5.2678434971098049"/>
    <n v="5.2728062864519334"/>
    <n v="711.63127389034025"/>
    <n v="728.05346825524032"/>
    <n v="722.867557162293"/>
    <n v="6.5832260202639281"/>
    <n v="6.5675599035195287"/>
    <n v="9862.2246171918978"/>
    <n v="9.196467042553083"/>
    <n v="2019"/>
    <x v="36"/>
    <s v="2019-455"/>
    <n v="18.990317089425314"/>
    <x v="0"/>
    <n v="0"/>
    <n v="0"/>
    <n v="1"/>
    <n v="0"/>
    <n v="0"/>
    <n v="0"/>
    <n v="2623.920791808926"/>
    <n v="7238.3038253829718"/>
    <n v="0.73394230068184729"/>
    <n v="2570.1770551088625"/>
    <n v="7292.0475620830348"/>
    <n v="0.73939175440919158"/>
    <n v="5912.0525821244091"/>
    <n v="3950.1720350674887"/>
    <n v="0.40053559804159417"/>
    <n v="528.1131590908351"/>
    <n v="9334.1114581010625"/>
    <n v="0.94645090944590482"/>
    <n v="539.8362281102211"/>
    <n v="9322.388389081676"/>
    <n v="0.94526222540407612"/>
    <n v="3091.2488046408935"/>
    <n v="6770.9758125510043"/>
    <n v="0.68655664166762054"/>
    <n v="5.9405448740560125"/>
    <n v="9856.2840723178415"/>
    <n v="0.99939764656508623"/>
    <n v="8.2719988809434586"/>
    <n v="9853.9526183109538"/>
    <n v="0.99916124412066987"/>
    <n v="8.6696729212044161"/>
    <n v="9853.5549442706943"/>
    <n v="0.99912092116558671"/>
    <n v="8.8229349126924568"/>
    <n v="9853.4016822792055"/>
    <n v="0.9991053808592727"/>
    <n v="8.8910419576272748"/>
    <n v="9853.33357523427"/>
    <n v="0.99909847500916493"/>
    <n v="8.3557840442487787"/>
    <n v="9853.8688331476496"/>
    <n v="0.99915274855637715"/>
    <n v="7.3912445210191287"/>
    <n v="5.5421601109851508"/>
    <n v="6.6421541792235059"/>
    <x v="8"/>
    <n v="0"/>
    <n v="0"/>
    <n v="0"/>
    <n v="0"/>
    <n v="0"/>
    <n v="0"/>
    <n v="0"/>
    <n v="0"/>
    <n v="1"/>
    <n v="0"/>
    <n v="0"/>
    <n v="0"/>
    <n v="141"/>
    <n v="8228.9465602480468"/>
    <n v="1633.278056943851"/>
    <n v="0.1656094968772775"/>
    <n v="8214.6672745820397"/>
    <n v="1647.5573426098581"/>
    <n v="0.16705737362114273"/>
    <n v="11612.063765426556"/>
    <n v="-1749.8391482346578"/>
    <n v="0.1774284419748792"/>
    <n v="10944.511690179121"/>
    <n v="-1082.2870729872229"/>
    <n v="0.10974066349093009"/>
  </r>
  <r>
    <x v="455"/>
    <x v="2"/>
    <x v="141"/>
    <n v="1329.1555864665643"/>
    <x v="2"/>
    <n v="2202.1172353981747"/>
    <n v="1281.0824044179064"/>
    <n v="7.1554606280228512"/>
    <n v="7.1922991221895396"/>
    <n v="196.91193873578734"/>
    <n v="194.69214963535887"/>
    <n v="195.9371271578874"/>
    <n v="5.2777938279629728"/>
    <n v="5.2827566173051022"/>
    <n v="676.0497101958232"/>
    <n v="691.65083761364826"/>
    <n v="686.72417930417828"/>
    <n v="6.5319327258763771"/>
    <n v="6.5162666091319785"/>
    <n v="10460.363544335652"/>
    <n v="9.255348492687574"/>
    <n v="2019"/>
    <x v="37"/>
    <s v="2019-456"/>
    <n v="18.965187181862202"/>
    <x v="0"/>
    <n v="0"/>
    <n v="0"/>
    <n v="1"/>
    <n v="0"/>
    <n v="0"/>
    <n v="0"/>
    <n v="2636.8626742724518"/>
    <n v="7823.5008700632006"/>
    <n v="0.74791863943387238"/>
    <n v="2578.7360076199761"/>
    <n v="7881.6275367156759"/>
    <n v="0.75347548900282946"/>
    <n v="5706.4864621044317"/>
    <n v="4753.8770822312208"/>
    <n v="0.45446576135544281"/>
    <n v="531.01599073828515"/>
    <n v="9929.3475535973666"/>
    <n v="0.94923541725030824"/>
    <n v="543.27067510805284"/>
    <n v="9917.0928692275993"/>
    <n v="0.94806388202423064"/>
    <n v="2936.3886743495259"/>
    <n v="7523.9748699861266"/>
    <n v="0.71928426178461102"/>
    <n v="5.9416462213460131"/>
    <n v="10454.421898114306"/>
    <n v="0.99943198473015171"/>
    <n v="8.2727087469472362"/>
    <n v="10452.090835588706"/>
    <n v="0.99920913754938978"/>
    <n v="8.6534325693913576"/>
    <n v="10451.710111766261"/>
    <n v="0.99917274074340579"/>
    <n v="8.8009651874556702"/>
    <n v="10451.562579148196"/>
    <n v="0.99915863677680472"/>
    <n v="8.8642246150612003"/>
    <n v="10451.499319720591"/>
    <n v="0.99915258924056605"/>
    <n v="8.3533656455903973"/>
    <n v="10452.010178690061"/>
    <n v="0.99920142683280688"/>
    <n v="7.4038687589823127"/>
    <n v="5.5508197618814012"/>
    <n v="6.5938682268451299"/>
    <x v="8"/>
    <n v="0"/>
    <n v="0"/>
    <n v="0"/>
    <n v="0"/>
    <n v="0"/>
    <n v="0"/>
    <n v="0"/>
    <n v="0"/>
    <n v="1"/>
    <n v="0"/>
    <n v="0"/>
    <n v="0"/>
    <n v="142"/>
    <n v="8282.3249139742093"/>
    <n v="2178.0386303614432"/>
    <n v="0.20821825370886499"/>
    <n v="8255.1878319058305"/>
    <n v="2205.1757124298219"/>
    <n v="0.21081253085357032"/>
    <n v="11457.318599219783"/>
    <n v="-996.95505488413073"/>
    <n v="9.5307878226085913E-2"/>
    <n v="10856.333372675721"/>
    <n v="-395.96982834006849"/>
    <n v="3.7854308472336839E-2"/>
  </r>
  <r>
    <x v="456"/>
    <x v="2"/>
    <x v="142"/>
    <n v="1342.4471423312298"/>
    <x v="2"/>
    <n v="1640.7687295159476"/>
    <n v="1299.4918257919035"/>
    <n v="7.1697285637900441"/>
    <n v="7.2022494530427084"/>
    <n v="198.88105812314521"/>
    <n v="196.78660387925203"/>
    <n v="197.89649842946628"/>
    <n v="5.2877441588161407"/>
    <n v="5.29270694815827"/>
    <n v="99.440529061572605"/>
    <n v="277.10362162719531"/>
    <n v="272.42328340184775"/>
    <n v="5.6073570456660677"/>
    <n v="4.5995597675983246"/>
    <n v="8308.9210750699967"/>
    <n v="9.0250850448919824"/>
    <n v="2019"/>
    <x v="38"/>
    <s v="2019-457"/>
    <n v="18.064829768272251"/>
    <x v="0"/>
    <n v="0"/>
    <n v="0"/>
    <n v="1"/>
    <n v="0"/>
    <n v="0"/>
    <n v="0"/>
    <n v="2649.9339755606125"/>
    <n v="5658.9870995093843"/>
    <n v="0.681073637405048"/>
    <n v="2587.3805496562009"/>
    <n v="5721.5405254137959"/>
    <n v="0.68860210293495849"/>
    <n v="2375.2300521471111"/>
    <n v="5933.6910229228852"/>
    <n v="0.71413496040132962"/>
    <n v="533.94785070220973"/>
    <n v="7774.9732243677872"/>
    <n v="0.93573800426336207"/>
    <n v="546.73946657586282"/>
    <n v="7762.1816084941338"/>
    <n v="0.93419850042669261"/>
    <n v="426.8369951632414"/>
    <n v="7882.0840799067555"/>
    <n v="0.94862907093390036"/>
    <n v="5.9427475686360136"/>
    <n v="8302.9783275013615"/>
    <n v="0.99928477506105262"/>
    <n v="8.2734186129510121"/>
    <n v="8300.6476564570457"/>
    <n v="0.99900427281253468"/>
    <n v="8.0465697464692258"/>
    <n v="8300.874505323527"/>
    <n v="0.99903157465647219"/>
    <n v="8.4399012117821091"/>
    <n v="8300.4811738582139"/>
    <n v="0.99898423620401144"/>
    <n v="8.4543585393899008"/>
    <n v="8300.4667165306073"/>
    <n v="0.9989824962274878"/>
    <n v="8.2667189615299392"/>
    <n v="8300.6543561084673"/>
    <n v="0.99900507913279701"/>
    <n v="7.4150157590271837"/>
    <n v="5.5589222771410123"/>
    <n v="5.7566931773536805"/>
    <x v="8"/>
    <n v="0"/>
    <n v="0"/>
    <n v="0"/>
    <n v="0"/>
    <n v="0"/>
    <n v="0"/>
    <n v="0"/>
    <n v="0"/>
    <n v="1"/>
    <n v="0"/>
    <n v="0"/>
    <n v="0"/>
    <n v="143"/>
    <n v="8332.3807506691919"/>
    <n v="-23.45967559919518"/>
    <n v="2.823432234731818E-3"/>
    <n v="8294.4919598053166"/>
    <n v="14.429115264680149"/>
    <n v="1.7365810957060504E-3"/>
    <n v="8737.034253667809"/>
    <n v="-428.11317859781229"/>
    <n v="5.1524521021425844E-2"/>
    <n v="8653.085126077196"/>
    <n v="-344.1640510071993"/>
    <n v="4.1421027820305774E-2"/>
  </r>
  <r>
    <x v="457"/>
    <x v="2"/>
    <x v="143"/>
    <n v="1355.8716137545423"/>
    <x v="2"/>
    <n v="1657.1764168111072"/>
    <n v="1316.4057621806951"/>
    <n v="7.1826603942859002"/>
    <n v="7.2121997838958762"/>
    <n v="200.86986870437664"/>
    <n v="198.82823629181433"/>
    <n v="199.87546341376094"/>
    <n v="5.2976944896693086"/>
    <n v="5.3026572790114379"/>
    <n v="100.43493435218832"/>
    <n v="153.4355405346904"/>
    <n v="100.1366127650036"/>
    <n v="4.6065353813347496"/>
    <n v="4.6095100984514925"/>
    <n v="8207.5821274299142"/>
    <n v="9.0128136557137335"/>
    <n v="2019"/>
    <x v="39"/>
    <s v="2019-458"/>
    <n v="17.086890265289959"/>
    <x v="0"/>
    <n v="0"/>
    <n v="0"/>
    <n v="1"/>
    <n v="0"/>
    <n v="0"/>
    <n v="0"/>
    <n v="2663.1359898616556"/>
    <n v="5544.4461375682586"/>
    <n v="0.67552734185121355"/>
    <n v="2596.1115371127876"/>
    <n v="5611.4705903171271"/>
    <n v="0.68369350476110047"/>
    <n v="2380.9750508513334"/>
    <n v="5826.6070765785807"/>
    <n v="0.70990542477862462"/>
    <n v="536.9090292657736"/>
    <n v="7670.6730981641404"/>
    <n v="0.93458377620475919"/>
    <n v="550.2429459583509"/>
    <n v="7657.3391814715633"/>
    <n v="0.93295919097544855"/>
    <n v="431.16490312673835"/>
    <n v="7776.4172243031762"/>
    <n v="0.94746748842320128"/>
    <n v="5.9438489159260142"/>
    <n v="8201.6382785139886"/>
    <n v="0.9992758099981649"/>
    <n v="8.274128478954788"/>
    <n v="8199.3079989509588"/>
    <n v="0.99899189208825545"/>
    <n v="8.0497201948005568"/>
    <n v="8199.5324072351141"/>
    <n v="0.99901923367079104"/>
    <n v="8.0492310339750119"/>
    <n v="8199.53289639594"/>
    <n v="0.9990192932694425"/>
    <n v="8.0112453350261088"/>
    <n v="8199.5708820948876"/>
    <n v="0.99902392139236074"/>
    <n v="8.1726060971650103"/>
    <n v="8199.4095213327491"/>
    <n v="0.99900426142921528"/>
    <n v="7.4251488521610431"/>
    <n v="5.5667577591416872"/>
    <n v="4.9699103562771496"/>
    <x v="8"/>
    <n v="0"/>
    <n v="0"/>
    <n v="0"/>
    <n v="0"/>
    <n v="0"/>
    <n v="0"/>
    <n v="0"/>
    <n v="0"/>
    <n v="1"/>
    <n v="0"/>
    <n v="0"/>
    <n v="0"/>
    <n v="144"/>
    <n v="8380.2067633771876"/>
    <n v="-172.62463594727342"/>
    <n v="2.10323373275009E-2"/>
    <n v="8333.3012438653041"/>
    <n v="-125.71911643538988"/>
    <n v="1.5317436302615105E-2"/>
    <n v="6773.1781228155678"/>
    <n v="1434.4040046143464"/>
    <n v="0.17476572056714945"/>
    <n v="6993.0192998529556"/>
    <n v="1214.5628275769586"/>
    <n v="0.14798058779306805"/>
  </r>
  <r>
    <x v="458"/>
    <x v="2"/>
    <x v="144"/>
    <n v="1369.4303298920877"/>
    <x v="2"/>
    <n v="1673.7481809792182"/>
    <n v="1332.3131324941128"/>
    <n v="7.1946719079273533"/>
    <n v="7.2221501147490441"/>
    <n v="202.8785673914204"/>
    <n v="200.85340184161737"/>
    <n v="201.87421804789852"/>
    <n v="5.3076448205224764"/>
    <n v="5.3126076098646058"/>
    <n v="101.4392836957102"/>
    <n v="117.03816074740425"/>
    <n v="101.13797889265362"/>
    <n v="4.6164857121879175"/>
    <n v="4.6194604293046604"/>
    <n v="2505.1143799109268"/>
    <n v="7.8260896731196343"/>
    <n v="2019"/>
    <x v="40"/>
    <s v="2019-459"/>
    <n v="17.118802440637747"/>
    <x v="1"/>
    <n v="0"/>
    <n v="0"/>
    <n v="1"/>
    <n v="0"/>
    <n v="0"/>
    <n v="0"/>
    <n v="2676.4700243057091"/>
    <n v="-171.3556443947823"/>
    <n v="6.8402323570101869E-2"/>
    <n v="2604.9298344439403"/>
    <n v="-99.815454533013508"/>
    <n v="3.9844669502301366E-2"/>
    <n v="2386.7774995425984"/>
    <n v="118.33688036832837"/>
    <n v="4.7238114681428647E-2"/>
    <n v="539.89981961497313"/>
    <n v="1965.2145602959536"/>
    <n v="0.78448097063170019"/>
    <n v="553.78146013466392"/>
    <n v="1951.3329197762628"/>
    <n v="0.778939650590184"/>
    <n v="435.53609016987036"/>
    <n v="2069.5782897410563"/>
    <n v="0.82614123584035448"/>
    <n v="5.9449502632160147"/>
    <n v="2499.1694296477108"/>
    <n v="0.997626874720416"/>
    <n v="8.2748383449585639"/>
    <n v="2496.8395415659684"/>
    <n v="0.99669682214460298"/>
    <n v="8.0528706431318895"/>
    <n v="2497.0615092677949"/>
    <n v="0.99678542795981306"/>
    <n v="8.0510421172512281"/>
    <n v="2497.0633377936756"/>
    <n v="0.99678615787693592"/>
    <n v="8.0120230585956911"/>
    <n v="2497.102356852331"/>
    <n v="0.9968017336362579"/>
    <n v="8.1756771933022847"/>
    <n v="2496.9387027176244"/>
    <n v="0.99673640562727794"/>
    <n v="7.4345861210436235"/>
    <n v="5.574469858510434"/>
    <n v="4.9768395504149705"/>
    <x v="9"/>
    <n v="0"/>
    <n v="0"/>
    <n v="0"/>
    <n v="0"/>
    <n v="0"/>
    <n v="0"/>
    <n v="0"/>
    <n v="0"/>
    <n v="0"/>
    <n v="1"/>
    <n v="0"/>
    <n v="0"/>
    <n v="145"/>
    <n v="2889.0337459283214"/>
    <n v="-383.91936601739462"/>
    <n v="0.15325422627251273"/>
    <n v="2798.8877119234571"/>
    <n v="-293.77333201253032"/>
    <n v="0.11726942864100916"/>
    <n v="2455.8018911239201"/>
    <n v="49.312488787006714"/>
    <n v="1.9684725449047199E-2"/>
    <n v="2486.281357416085"/>
    <n v="18.833022494841771"/>
    <n v="7.5178293837071851E-3"/>
  </r>
  <r>
    <x v="459"/>
    <x v="2"/>
    <x v="145"/>
    <n v="1383.1246331910086"/>
    <x v="2"/>
    <n v="1690.4856627890103"/>
    <n v="1347.5565827031814"/>
    <n v="7.2060482927759066"/>
    <n v="7.232100445602212"/>
    <n v="204.9073530653346"/>
    <n v="202.880377453476"/>
    <n v="203.89296022837749"/>
    <n v="5.3175951513756452"/>
    <n v="5.3225579407177737"/>
    <n v="102.45367653266729"/>
    <n v="106.82902179708836"/>
    <n v="102.14935868158015"/>
    <n v="4.6264360430410854"/>
    <n v="4.6294107601578283"/>
    <n v="2397.0672091633592"/>
    <n v="7.7820012729079524"/>
    <n v="2019"/>
    <x v="41"/>
    <s v="2019-460"/>
    <n v="17.150079487192638"/>
    <x v="1"/>
    <n v="0"/>
    <n v="0"/>
    <n v="1"/>
    <n v="0"/>
    <n v="0"/>
    <n v="0"/>
    <n v="2689.9373990942031"/>
    <n v="-292.87018993084394"/>
    <n v="0.12217854752310574"/>
    <n v="2613.8363147484047"/>
    <n v="-216.76910558504551"/>
    <n v="9.0430966956785389E-2"/>
    <n v="2392.6379727207759"/>
    <n v="4.4292364425832602"/>
    <n v="1.8477731561515884E-3"/>
    <n v="542.92051786766467"/>
    <n v="1854.1466912956944"/>
    <n v="0.77350634317126277"/>
    <n v="557.35535945274"/>
    <n v="1839.7118497106192"/>
    <n v="0.76748446713462326"/>
    <n v="439.95098908343357"/>
    <n v="1957.1162200799256"/>
    <n v="0.81646280613175282"/>
    <n v="5.9460516105060153"/>
    <n v="2391.1211575528532"/>
    <n v="0.99751944726965691"/>
    <n v="8.2755482109623415"/>
    <n v="2388.7916609523968"/>
    <n v="0.99654763613663933"/>
    <n v="8.0560210914632222"/>
    <n v="2389.011188071896"/>
    <n v="0.99663921768206287"/>
    <n v="8.0528532005274478"/>
    <n v="2389.0143559628318"/>
    <n v="0.99664053925157237"/>
    <n v="8.0129079137760559"/>
    <n v="2389.0543012495832"/>
    <n v="0.99665720348468134"/>
    <n v="8.178687167264048"/>
    <n v="2388.8885219960953"/>
    <n v="0.99658804428344816"/>
    <n v="7.4435467053407738"/>
    <n v="5.5821297503657785"/>
    <n v="4.983789637561312"/>
    <x v="9"/>
    <n v="0"/>
    <n v="0"/>
    <n v="0"/>
    <n v="0"/>
    <n v="0"/>
    <n v="0"/>
    <n v="0"/>
    <n v="0"/>
    <n v="0"/>
    <n v="1"/>
    <n v="0"/>
    <n v="0"/>
    <n v="146"/>
    <n v="2904.6011172617509"/>
    <n v="-507.53390809839175"/>
    <n v="0.21173119642128629"/>
    <n v="2811.8321793263999"/>
    <n v="-414.76497016304074"/>
    <n v="0.17303017978699264"/>
    <n v="2467.1828763270887"/>
    <n v="-70.11566716372954"/>
    <n v="2.9250605446395385E-2"/>
    <n v="2503.0880427565098"/>
    <n v="-106.02083359315066"/>
    <n v="4.4229395482888761E-2"/>
  </r>
  <r>
    <x v="460"/>
    <x v="2"/>
    <x v="146"/>
    <n v="1396.9558795229186"/>
    <x v="2"/>
    <n v="1707.3905194169006"/>
    <n v="1362.3763717491024"/>
    <n v="7.2169857860896753"/>
    <n v="7.2420507764553808"/>
    <n v="206.95642659598792"/>
    <n v="204.91840202473196"/>
    <n v="205.93188983066125"/>
    <n v="5.3275454822288131"/>
    <n v="5.3325082715709415"/>
    <n v="103.47821329799396"/>
    <n v="104.48345584772227"/>
    <n v="103.17085226839595"/>
    <n v="4.6363863738942532"/>
    <n v="4.6393610910109961"/>
    <n v="2279.1850318761321"/>
    <n v="7.7315732158912196"/>
    <n v="2019"/>
    <x v="42"/>
    <s v="2019-461"/>
    <n v="17.180917642212741"/>
    <x v="1"/>
    <n v="0"/>
    <n v="0"/>
    <n v="1"/>
    <n v="0"/>
    <n v="0"/>
    <n v="0"/>
    <n v="2703.5394476305819"/>
    <n v="-424.35441575444975"/>
    <n v="0.18618690883782196"/>
    <n v="2622.8318598559135"/>
    <n v="-343.64682797978139"/>
    <n v="0.15077618673939139"/>
    <n v="2398.5570506307349"/>
    <n v="-119.37201875460278"/>
    <n v="5.2374869563065092E-2"/>
    <n v="545.97142310288314"/>
    <n v="1733.213608773249"/>
    <n v="0.76045322539984317"/>
    <n v="560.96499776399696"/>
    <n v="1718.2200341121352"/>
    <n v="0.75387474473617733"/>
    <n v="444.41003698613252"/>
    <n v="1834.7749948899996"/>
    <n v="0.80501362075885852"/>
    <n v="5.9471529577960158"/>
    <n v="2273.2378789183363"/>
    <n v="0.99739066689425371"/>
    <n v="8.2762580769661174"/>
    <n v="2270.9087737991658"/>
    <n v="0.99636876429021048"/>
    <n v="8.0591715397945549"/>
    <n v="2271.1258603363376"/>
    <n v="0.99646401172915722"/>
    <n v="8.0546642838036639"/>
    <n v="2271.1303675923286"/>
    <n v="0.99646598930268804"/>
    <n v="8.0138667998578814"/>
    <n v="2271.1711650762741"/>
    <n v="0.99648388933422338"/>
    <n v="8.1816549041146605"/>
    <n v="2271.0033769720176"/>
    <n v="0.99641027174639707"/>
    <n v="7.4521819429930156"/>
    <n v="5.5897726924218922"/>
    <n v="4.9907605353556814"/>
    <x v="9"/>
    <n v="0"/>
    <n v="0"/>
    <n v="0"/>
    <n v="0"/>
    <n v="0"/>
    <n v="0"/>
    <n v="0"/>
    <n v="0"/>
    <n v="0"/>
    <n v="1"/>
    <n v="0"/>
    <n v="0"/>
    <n v="147"/>
    <n v="2919.9692655639951"/>
    <n v="-640.78423368786298"/>
    <n v="0.28114621003824142"/>
    <n v="2824.8218398598651"/>
    <n v="-545.63680798373298"/>
    <n v="0.2393999611056532"/>
    <n v="2478.6334507376437"/>
    <n v="-199.44841886151153"/>
    <n v="8.7508655976620608E-2"/>
    <n v="2519.9412211591875"/>
    <n v="-240.75618928305539"/>
    <n v="0.10563257739757738"/>
  </r>
  <r>
    <x v="461"/>
    <x v="2"/>
    <x v="147"/>
    <n v="1410.9254383181481"/>
    <x v="2"/>
    <n v="1724.4644246110697"/>
    <n v="1376.9410917198161"/>
    <n v="7.2276197176536563"/>
    <n v="7.2520011073085486"/>
    <n v="209.02599086194786"/>
    <n v="206.9721964433399"/>
    <n v="207.99120872896788"/>
    <n v="5.337495813081981"/>
    <n v="5.3424586024241103"/>
    <n v="104.51299543097393"/>
    <n v="104.50413355599842"/>
    <n v="104.20256079107993"/>
    <n v="4.646336704747422"/>
    <n v="4.6493114218641649"/>
    <n v="2159.1317673870203"/>
    <n v="7.6774614603277724"/>
    <n v="2019"/>
    <x v="43"/>
    <s v="2019-462"/>
    <n v="17.211452235483058"/>
    <x v="1"/>
    <n v="0"/>
    <n v="0"/>
    <n v="1"/>
    <n v="0"/>
    <n v="0"/>
    <n v="0"/>
    <n v="2717.2775166523243"/>
    <n v="-558.14574926530395"/>
    <n v="0.25850471828348465"/>
    <n v="2631.917360414498"/>
    <n v="-472.78559302747772"/>
    <n v="0.21897023617027436"/>
    <n v="2404.5353193197943"/>
    <n v="-245.40355193277401"/>
    <n v="0.1136584416196892"/>
    <n v="549.05283739045376"/>
    <n v="1610.0789299965666"/>
    <n v="0.74570665594211649"/>
    <n v="564.61073245836656"/>
    <n v="1594.5210349286538"/>
    <n v="0.73850103037404802"/>
    <n v="448.91367536785862"/>
    <n v="1710.2180920191618"/>
    <n v="0.79208602172940401"/>
    <n v="5.9482543050860173"/>
    <n v="2153.1835130819345"/>
    <n v="0.99724507119253569"/>
    <n v="8.2769679429698932"/>
    <n v="2150.8547994440505"/>
    <n v="0.99616652949672146"/>
    <n v="8.0623219881258876"/>
    <n v="2151.0694453988945"/>
    <n v="0.99626594258400314"/>
    <n v="8.0564753670798837"/>
    <n v="2151.0752920199402"/>
    <n v="0.99626865044145496"/>
    <n v="8.0148768898208562"/>
    <n v="2151.1168904971996"/>
    <n v="0.99628791674001427"/>
    <n v="8.184593427434482"/>
    <n v="2150.9471739595861"/>
    <n v="0.9962093126732422"/>
    <n v="7.4605965174987308"/>
    <n v="5.5974161300376153"/>
    <n v="4.9977521608995268"/>
    <x v="9"/>
    <n v="0"/>
    <n v="0"/>
    <n v="0"/>
    <n v="0"/>
    <n v="0"/>
    <n v="0"/>
    <n v="0"/>
    <n v="0"/>
    <n v="0"/>
    <n v="1"/>
    <n v="0"/>
    <n v="0"/>
    <n v="148"/>
    <n v="2935.2257115992838"/>
    <n v="-776.09394421226352"/>
    <n v="0.35944723519653082"/>
    <n v="2837.8719389669282"/>
    <n v="-678.74017157990784"/>
    <n v="0.31435792008253333"/>
    <n v="2490.1540259218568"/>
    <n v="-331.02225853483651"/>
    <n v="0.1533126711092021"/>
    <n v="2536.8708161558466"/>
    <n v="-377.73904876882625"/>
    <n v="0.17494951187067465"/>
  </r>
  <r>
    <x v="462"/>
    <x v="2"/>
    <x v="148"/>
    <n v="1425.0346927013297"/>
    <x v="2"/>
    <n v="1741.7090688571807"/>
    <n v="1391.3691720142701"/>
    <n v="7.2380435571525794"/>
    <n v="7.2619514381617165"/>
    <n v="211.11625077056732"/>
    <n v="209.04422360695361"/>
    <n v="210.07112081625758"/>
    <n v="5.3474461439351488"/>
    <n v="5.3524089332772782"/>
    <n v="105.55812538528366"/>
    <n v="105.24192783649809"/>
    <n v="105.24458639899073"/>
    <n v="4.6562870356005899"/>
    <n v="4.6592617527173328"/>
    <n v="2375.1904017391876"/>
    <n v="7.772832882408709"/>
    <n v="2019"/>
    <x v="44"/>
    <s v="2019-463"/>
    <n v="17.241776736688315"/>
    <x v="1"/>
    <n v="0"/>
    <n v="0"/>
    <n v="1"/>
    <n v="0"/>
    <n v="0"/>
    <n v="0"/>
    <n v="2731.152966364285"/>
    <n v="-355.96256462509746"/>
    <n v="0.14986695987170154"/>
    <n v="2641.0937159786677"/>
    <n v="-265.9033142394801"/>
    <n v="0.11195031524410738"/>
    <n v="2410.5733706957435"/>
    <n v="-35.382968956555942"/>
    <n v="1.4896897920540367E-2"/>
    <n v="552.16506582090005"/>
    <n v="1823.0253359182875"/>
    <n v="0.76752808304690534"/>
    <n v="568.29292449967966"/>
    <n v="1806.8974772395079"/>
    <n v="0.76073795006768385"/>
    <n v="453.46235013340174"/>
    <n v="1921.7280516057858"/>
    <n v="0.8090837897452926"/>
    <n v="5.9493556523760178"/>
    <n v="2369.2410460868114"/>
    <n v="0.99749520895334542"/>
    <n v="8.2776778089736709"/>
    <n v="2366.9127239302138"/>
    <n v="0.99651494136936869"/>
    <n v="8.0654724364572203"/>
    <n v="2367.1249293027304"/>
    <n v="0.99660428383739197"/>
    <n v="8.0582864503560998"/>
    <n v="2367.1321152888313"/>
    <n v="0.99660730927320362"/>
    <n v="8.0159224174802368"/>
    <n v="2367.1744793217072"/>
    <n v="0.99662514533082869"/>
    <n v="8.1875117323604627"/>
    <n v="2367.0028900068273"/>
    <n v="0.99655290298985499"/>
    <n v="7.4688629169764038"/>
    <n v="5.6050686719753022"/>
    <n v="5.0047644307686836"/>
    <x v="10"/>
    <n v="0"/>
    <n v="0"/>
    <n v="0"/>
    <n v="0"/>
    <n v="0"/>
    <n v="0"/>
    <n v="0"/>
    <n v="0"/>
    <n v="0"/>
    <n v="0"/>
    <n v="1"/>
    <n v="0"/>
    <n v="149"/>
    <n v="2830.1124867231915"/>
    <n v="-454.92208498400396"/>
    <n v="0.191530786184929"/>
    <n v="2760.7123555163216"/>
    <n v="-385.52195377713406"/>
    <n v="0.16231202075203865"/>
    <n v="2522.0357838157101"/>
    <n v="-146.84538207652258"/>
    <n v="6.182467812643478E-2"/>
    <n v="2553.8968940486943"/>
    <n v="-178.70649230950676"/>
    <n v="7.523880703570221E-2"/>
  </r>
  <r>
    <x v="463"/>
    <x v="2"/>
    <x v="149"/>
    <n v="1439.2850396283425"/>
    <x v="2"/>
    <n v="1759.126159545752"/>
    <n v="1405.7439322984917"/>
    <n v="7.2483219308183342"/>
    <n v="7.2719017690148844"/>
    <n v="213.22741327827299"/>
    <n v="211.1358184426133"/>
    <n v="212.17183202442015"/>
    <n v="5.3573964747883176"/>
    <n v="5.3623592641304461"/>
    <n v="106.6137066391365"/>
    <n v="106.20217299834496"/>
    <n v="106.29703226298064"/>
    <n v="4.6662373664537578"/>
    <n v="4.6692120835705007"/>
    <n v="2423.6394069460152"/>
    <n v="7.7930255766126919"/>
    <n v="2019"/>
    <x v="45"/>
    <s v="2019-464"/>
    <n v="17.271955772060409"/>
    <x v="1"/>
    <n v="0"/>
    <n v="0"/>
    <n v="1"/>
    <n v="0"/>
    <n v="0"/>
    <n v="0"/>
    <n v="2745.1671705733638"/>
    <n v="-321.52776362734858"/>
    <n v="0.13266320175594931"/>
    <n v="2650.3618350984793"/>
    <n v="-226.72242815246409"/>
    <n v="9.3546270745842083E-2"/>
    <n v="2416.6718025854525"/>
    <n v="6.9676043605627456"/>
    <n v="2.8748519027186883E-3"/>
    <n v="555.30841653565062"/>
    <n v="1868.3309904103646"/>
    <n v="0.77087828538182379"/>
    <n v="572.01193846140586"/>
    <n v="1851.6274684846094"/>
    <n v="0.76398636826004251"/>
    <n v="458.05651164660037"/>
    <n v="1965.5828952994148"/>
    <n v="0.81100467737327753"/>
    <n v="5.9504569996660184"/>
    <n v="2417.6889499463491"/>
    <n v="0.99754482577622217"/>
    <n v="8.2783876749774468"/>
    <n v="2415.361019271038"/>
    <n v="0.99658431545086623"/>
    <n v="8.0686228847885513"/>
    <n v="2415.5707840612267"/>
    <n v="0.99667086495554402"/>
    <n v="8.0600975336323195"/>
    <n v="2415.5793094123828"/>
    <n v="0.99667438253787566"/>
    <n v="8.0169924818779883"/>
    <n v="2415.6224144641374"/>
    <n v="0.99669216779571179"/>
    <n v="8.1904160382546181"/>
    <n v="2415.4489909077606"/>
    <n v="0.99662061277978009"/>
    <n v="7.4770313677503157"/>
    <n v="5.6127345425012134"/>
    <n v="5.0117972610258299"/>
    <x v="10"/>
    <n v="0"/>
    <n v="0"/>
    <n v="0"/>
    <n v="0"/>
    <n v="0"/>
    <n v="0"/>
    <n v="0"/>
    <n v="0"/>
    <n v="0"/>
    <n v="0"/>
    <n v="1"/>
    <n v="0"/>
    <n v="150"/>
    <n v="2844.6907976442744"/>
    <n v="-421.05139069825918"/>
    <n v="0.17372691230038156"/>
    <n v="2773.4853487771807"/>
    <n v="-349.84594183116542"/>
    <n v="0.14434735663586196"/>
    <n v="2533.7921880341974"/>
    <n v="-110.15278108818211"/>
    <n v="4.544932747523843E-2"/>
    <n v="2571.033231338025"/>
    <n v="-147.39382439200972"/>
    <n v="6.08150799865637E-2"/>
  </r>
  <r>
    <x v="464"/>
    <x v="2"/>
    <x v="150"/>
    <n v="1453.6778900246259"/>
    <x v="2"/>
    <n v="1776.7174211412096"/>
    <n v="1420.1241196163319"/>
    <n v="7.2584995549559492"/>
    <n v="7.2818520998680523"/>
    <n v="215.35968741105572"/>
    <n v="213.24775292683449"/>
    <n v="214.29355034466437"/>
    <n v="5.3673468056414855"/>
    <n v="5.3723095949836139"/>
    <n v="107.67984370552784"/>
    <n v="107.23654249337298"/>
    <n v="107.36000258561043"/>
    <n v="4.6761876973069256"/>
    <n v="4.6791624144236685"/>
    <n v="2328.5477407814669"/>
    <n v="7.7530000650172628"/>
    <n v="2019"/>
    <x v="46"/>
    <s v="2019-465"/>
    <n v="17.302034057904361"/>
    <x v="1"/>
    <n v="0"/>
    <n v="0"/>
    <n v="1"/>
    <n v="0"/>
    <n v="0"/>
    <n v="0"/>
    <n v="2759.3215168245342"/>
    <n v="-430.7737760430673"/>
    <n v="0.18499675505836891"/>
    <n v="2659.7226354094892"/>
    <n v="-331.17489462802223"/>
    <n v="0.14222379418206776"/>
    <n v="2422.8312187940583"/>
    <n v="-94.283478012591331"/>
    <n v="4.0490249077285198E-2"/>
    <n v="558.48320075754896"/>
    <n v="1770.064540023918"/>
    <n v="0.76015814879959454"/>
    <n v="575.76814256274952"/>
    <n v="1752.7795982187174"/>
    <n v="0.75273509214394707"/>
    <n v="462.69661477493094"/>
    <n v="1865.8511260065361"/>
    <n v="0.80129391093366698"/>
    <n v="5.9515583469560189"/>
    <n v="2322.5961824345109"/>
    <n v="0.99744409004688961"/>
    <n v="8.2790975409812226"/>
    <n v="2320.2686432404857"/>
    <n v="0.99644452316953458"/>
    <n v="8.0717733331198822"/>
    <n v="2320.4759674483471"/>
    <n v="0.99653355901115825"/>
    <n v="8.0619086169085357"/>
    <n v="2320.4858321645584"/>
    <n v="0.99653779543544896"/>
    <n v="8.01807954040253"/>
    <n v="2320.5296612410643"/>
    <n v="0.99655661792971795"/>
    <n v="8.1933106484297138"/>
    <n v="2320.3544301330371"/>
    <n v="0.99648136454111091"/>
    <n v="7.485136681745665"/>
    <n v="5.6204157902315606"/>
    <n v="5.0188505672329198"/>
    <x v="10"/>
    <n v="0"/>
    <n v="0"/>
    <n v="0"/>
    <n v="0"/>
    <n v="0"/>
    <n v="0"/>
    <n v="0"/>
    <n v="0"/>
    <n v="0"/>
    <n v="0"/>
    <n v="1"/>
    <n v="0"/>
    <n v="151"/>
    <n v="2859.2904075839206"/>
    <n v="-530.74266680245364"/>
    <n v="0.22792861726954972"/>
    <n v="2786.330569276678"/>
    <n v="-457.78282849521111"/>
    <n v="0.19659585263284229"/>
    <n v="2545.6204174636196"/>
    <n v="-217.07267668215263"/>
    <n v="9.3222343214360057E-2"/>
    <n v="2588.2895087285383"/>
    <n v="-259.74176794707137"/>
    <n v="0.11154667924476452"/>
  </r>
  <r>
    <x v="465"/>
    <x v="2"/>
    <x v="151"/>
    <n v="1468.2146689248723"/>
    <x v="2"/>
    <n v="1794.4845953526217"/>
    <n v="1434.5512844088939"/>
    <n v="7.2686073855031124"/>
    <n v="7.291802430721221"/>
    <n v="217.51328428516626"/>
    <n v="215.38051860600038"/>
    <n v="216.43648584811098"/>
    <n v="5.3772971364946534"/>
    <n v="5.3822599258367827"/>
    <n v="108.75664214258313"/>
    <n v="108.30061224782008"/>
    <n v="108.43360261146654"/>
    <n v="4.6861380281600944"/>
    <n v="4.6891127452768373"/>
    <n v="2638.8155536038371"/>
    <n v="7.87808544152713"/>
    <n v="2019"/>
    <x v="47"/>
    <s v="2019-466"/>
    <n v="17.332042550157858"/>
    <x v="1"/>
    <n v="0"/>
    <n v="0"/>
    <n v="1"/>
    <n v="0"/>
    <n v="0"/>
    <n v="0"/>
    <n v="2773.6174065382165"/>
    <n v="-134.80185293437944"/>
    <n v="5.1084227069330482E-2"/>
    <n v="2669.1770437236087"/>
    <n v="-30.361490119771588"/>
    <n v="1.1505726528823442E-2"/>
    <n v="2429.0522291647503"/>
    <n v="209.76332443908677"/>
    <n v="7.9491468872317533E-2"/>
    <n v="561.68973282166621"/>
    <n v="2077.1258207821711"/>
    <n v="0.78714323854330592"/>
    <n v="579.56190870510648"/>
    <n v="2059.2536448987307"/>
    <n v="0.78037043630669933"/>
    <n v="467.38311893454488"/>
    <n v="2171.432434669292"/>
    <n v="0.82288147487374064"/>
    <n v="5.9526596942460195"/>
    <n v="2632.8628939095911"/>
    <n v="0.99774419258439018"/>
    <n v="8.2798074069849985"/>
    <n v="2630.535746196852"/>
    <n v="0.9968623015747814"/>
    <n v="8.0749237814512149"/>
    <n v="2630.7406298223859"/>
    <n v="0.99693994384320528"/>
    <n v="8.0637197001847554"/>
    <n v="2630.7518339036524"/>
    <n v="0.99694418971831056"/>
    <n v="8.0191783714995815"/>
    <n v="2630.7963752323376"/>
    <n v="0.9969610690066808"/>
    <n v="8.1961985419575214"/>
    <n v="2630.6193550618796"/>
    <n v="0.99689398581467203"/>
    <n v="7.4932029875355157"/>
    <n v="5.6281133841455144"/>
    <n v="5.0259242644636206"/>
    <x v="10"/>
    <n v="0"/>
    <n v="0"/>
    <n v="0"/>
    <n v="0"/>
    <n v="0"/>
    <n v="0"/>
    <n v="0"/>
    <n v="0"/>
    <n v="0"/>
    <n v="0"/>
    <n v="1"/>
    <n v="0"/>
    <n v="152"/>
    <n v="2873.9315389325429"/>
    <n v="-235.11598532870585"/>
    <n v="8.9099059995916483E-2"/>
    <n v="2799.2493041136017"/>
    <n v="-160.43375050976465"/>
    <n v="6.079763714089826E-2"/>
    <n v="2557.5208950280394"/>
    <n v="81.294658575797712"/>
    <n v="3.0807253074120088E-2"/>
    <n v="2605.6726952966419"/>
    <n v="33.142858307195183"/>
    <n v="1.2559747975538457E-2"/>
  </r>
  <r>
    <x v="466"/>
    <x v="2"/>
    <x v="152"/>
    <n v="1482.8968156141209"/>
    <x v="2"/>
    <n v="1812.4294413061477"/>
    <n v="1449.0549437704619"/>
    <n v="7.2786668600079141"/>
    <n v="7.3017527615743889"/>
    <n v="219.6884171280179"/>
    <n v="217.53446786700914"/>
    <n v="218.6008507065921"/>
    <n v="5.3872474673478212"/>
    <n v="5.3922102566899506"/>
    <n v="109.84420856400895"/>
    <n v="109.38112966915227"/>
    <n v="109.5179386375812"/>
    <n v="4.6960883590132623"/>
    <n v="4.6990630761300052"/>
    <n v="2237.2283805923676"/>
    <n v="7.7129930486314819"/>
    <n v="2019"/>
    <x v="48"/>
    <s v="2019-467"/>
    <n v="17.362002686368999"/>
    <x v="1"/>
    <n v="0"/>
    <n v="0"/>
    <n v="1"/>
    <n v="0"/>
    <n v="0"/>
    <n v="0"/>
    <n v="2788.0562551490352"/>
    <n v="-550.82787455666767"/>
    <n v="0.24620994411434244"/>
    <n v="2678.7259961208697"/>
    <n v="-441.49761552850214"/>
    <n v="0.19734132615088834"/>
    <n v="2435.3354496391494"/>
    <n v="-198.10706904678182"/>
    <n v="8.8550221678453556E-2"/>
    <n v="564.92833020642468"/>
    <n v="1672.300050385943"/>
    <n v="0.74748741116146389"/>
    <n v="583.39361250888692"/>
    <n v="1653.8347680834806"/>
    <n v="0.73923376908243155"/>
    <n v="472.11648813575488"/>
    <n v="1765.1118924566126"/>
    <n v="0.78897260010140358"/>
    <n v="5.95376104153602"/>
    <n v="2231.2746195508316"/>
    <n v="0.99733877815372629"/>
    <n v="8.2805172729887762"/>
    <n v="2228.9478633193789"/>
    <n v="0.99629876084854774"/>
    <n v="8.0780742297825476"/>
    <n v="2229.1503063625851"/>
    <n v="0.99638924917104632"/>
    <n v="8.0655307834609733"/>
    <n v="2229.1628498089067"/>
    <n v="0.99639485586119492"/>
    <n v="8.0202853591481347"/>
    <n v="2229.2080952332194"/>
    <n v="0.99641507973494214"/>
    <n v="8.1990817818992507"/>
    <n v="2229.0292988104684"/>
    <n v="0.99633516101752284"/>
    <n v="7.5012470044467561"/>
    <n v="5.6358277574466058"/>
    <n v="5.0330182673157218"/>
    <x v="11"/>
    <n v="0"/>
    <n v="0"/>
    <n v="0"/>
    <n v="0"/>
    <n v="0"/>
    <n v="0"/>
    <n v="0"/>
    <n v="0"/>
    <n v="0"/>
    <n v="0"/>
    <n v="0"/>
    <n v="1"/>
    <n v="153"/>
    <n v="2899.5333421035857"/>
    <n v="-662.30496151121815"/>
    <n v="0.29603815473494699"/>
    <n v="2827.8316408826554"/>
    <n v="-590.60326029028784"/>
    <n v="0.2639888110725242"/>
    <n v="2588.6578587260478"/>
    <n v="-351.42947813368028"/>
    <n v="0.1570825228136207"/>
    <n v="2623.1879414969567"/>
    <n v="-385.95956090458913"/>
    <n v="0.17251683567611267"/>
  </r>
  <r>
    <x v="467"/>
    <x v="2"/>
    <x v="153"/>
    <n v="1497.7257837702623"/>
    <x v="2"/>
    <n v="1830.5537357192095"/>
    <n v="1463.6561957704021"/>
    <n v="7.288692827987628"/>
    <n v="7.3117030924275568"/>
    <n v="221.88530129929813"/>
    <n v="219.70988458315364"/>
    <n v="220.78685921365803"/>
    <n v="5.39719779820099"/>
    <n v="5.4021605875431185"/>
    <n v="110.94265064964907"/>
    <n v="110.47419435550002"/>
    <n v="110.61311802395701"/>
    <n v="4.7060386898664301"/>
    <n v="4.7090134069831731"/>
    <n v="2245.3662286556082"/>
    <n v="7.7166239176762517"/>
    <n v="2019"/>
    <x v="49"/>
    <s v="2019-468"/>
    <n v="17.391929316055048"/>
    <x v="1"/>
    <n v="0"/>
    <n v="0"/>
    <n v="1"/>
    <n v="0"/>
    <n v="0"/>
    <n v="0"/>
    <n v="2802.6394922459626"/>
    <n v="-557.27326359035442"/>
    <n v="0.24818813807670764"/>
    <n v="2688.3704380421032"/>
    <n v="-443.00420938649495"/>
    <n v="0.19729708398248225"/>
    <n v="2441.6815023182921"/>
    <n v="-196.31527366268392"/>
    <n v="8.7431293459965254E-2"/>
    <n v="568.19931356503071"/>
    <n v="1677.1669150905775"/>
    <n v="0.74694581831969808"/>
    <n v="587.2636333507055"/>
    <n v="1658.1025953049027"/>
    <n v="0.73845530147555305"/>
    <n v="476.89719102897715"/>
    <n v="1768.469037626631"/>
    <n v="0.78760828191732679"/>
    <n v="5.9548623888260206"/>
    <n v="2239.4113662667824"/>
    <n v="0.99734793268339517"/>
    <n v="8.281227138992552"/>
    <n v="2237.0850015166156"/>
    <n v="0.99631185904851216"/>
    <n v="8.0812246781138803"/>
    <n v="2237.2850039774944"/>
    <n v="0.99640093247374062"/>
    <n v="8.0673418667371912"/>
    <n v="2237.2988867888712"/>
    <n v="0.99640711534546977"/>
    <n v="8.021397998576365"/>
    <n v="2237.3448306570317"/>
    <n v="0.99642757698222828"/>
    <n v="8.2019617973111991"/>
    <n v="2237.1642668582972"/>
    <n v="0.99634716079157304"/>
    <n v="7.5092803109407864"/>
    <n v="5.6435590774429079"/>
    <n v="5.0401324899235362"/>
    <x v="11"/>
    <n v="0"/>
    <n v="0"/>
    <n v="0"/>
    <n v="0"/>
    <n v="0"/>
    <n v="0"/>
    <n v="0"/>
    <n v="0"/>
    <n v="0"/>
    <n v="0"/>
    <n v="0"/>
    <n v="1"/>
    <n v="154"/>
    <n v="2914.3518807971132"/>
    <n v="-668.98565214150494"/>
    <n v="0.2979405513469639"/>
    <n v="2840.9721571002351"/>
    <n v="-595.6059284446269"/>
    <n v="0.26526003680087429"/>
    <n v="2600.7939528850497"/>
    <n v="-355.42772422944154"/>
    <n v="0.15829387638124873"/>
    <n v="2640.8391662216072"/>
    <n v="-395.47293756599902"/>
    <n v="0.17612847851674723"/>
  </r>
  <r>
    <x v="468"/>
    <x v="2"/>
    <x v="154"/>
    <n v="1512.7030416079647"/>
    <x v="2"/>
    <n v="1848.8592730764012"/>
    <n v="1478.3702495216708"/>
    <n v="7.2986955772553346"/>
    <n v="7.3216534232807247"/>
    <n v="224.10415431229109"/>
    <n v="221.90701944772235"/>
    <n v="222.99472780579461"/>
    <n v="5.4071481290541579"/>
    <n v="5.4121109183962863"/>
    <n v="112.05207715614554"/>
    <n v="111.57871231595188"/>
    <n v="111.71924920419659"/>
    <n v="4.715989020719598"/>
    <n v="4.7189637378363409"/>
    <n v="2291.5164115369757"/>
    <n v="7.7369690658423522"/>
    <n v="2019"/>
    <x v="50"/>
    <s v="2019-469"/>
    <n v="17.421832727029091"/>
    <x v="1"/>
    <n v="0"/>
    <n v="0"/>
    <n v="1"/>
    <n v="0"/>
    <n v="0"/>
    <n v="0"/>
    <n v="2817.368561713859"/>
    <n v="-525.85215017688324"/>
    <n v="0.22947780235367438"/>
    <n v="2698.1113243825494"/>
    <n v="-406.59491284557362"/>
    <n v="0.17743486836861033"/>
    <n v="2448.0910155242263"/>
    <n v="-156.57460398725061"/>
    <n v="6.8327943539462685E-2"/>
    <n v="571.50300675722269"/>
    <n v="1720.013404779753"/>
    <n v="0.75060051768344016"/>
    <n v="591.17235440094191"/>
    <n v="1700.3440571360338"/>
    <n v="0.74201696683270613"/>
    <n v="481.72570095113144"/>
    <n v="1809.7907105858444"/>
    <n v="0.78977863805565063"/>
    <n v="5.9559637361160211"/>
    <n v="2285.5604478008595"/>
    <n v="0.99740086359140612"/>
    <n v="8.2819370049963279"/>
    <n v="2283.2344745319792"/>
    <n v="0.99638582688594335"/>
    <n v="8.0843751264452131"/>
    <n v="2283.4320364105306"/>
    <n v="0.99647204135840217"/>
    <n v="8.0691529500134109"/>
    <n v="2283.4472585869621"/>
    <n v="0.99647868419820673"/>
    <n v="8.0225145544669658"/>
    <n v="2283.4938969825089"/>
    <n v="0.99649903683252006"/>
    <n v="8.2048395782500663"/>
    <n v="2283.3115719587258"/>
    <n v="0.99641947160537825"/>
    <n v="7.5173109174238633"/>
    <n v="5.6513073794718514"/>
    <n v="5.0472668459702756"/>
    <x v="11"/>
    <n v="0"/>
    <n v="0"/>
    <n v="0"/>
    <n v="0"/>
    <n v="0"/>
    <n v="0"/>
    <n v="0"/>
    <n v="0"/>
    <n v="0"/>
    <n v="0"/>
    <n v="0"/>
    <n v="1"/>
    <n v="155"/>
    <n v="2929.24379523579"/>
    <n v="-637.72738369881426"/>
    <n v="0.27829928709569007"/>
    <n v="2854.1885892519308"/>
    <n v="-562.67217771495507"/>
    <n v="0.24554577697200833"/>
    <n v="2613.0041245954544"/>
    <n v="-321.48771305847868"/>
    <n v="0.14029474606417899"/>
    <n v="2658.6294486457059"/>
    <n v="-367.11303710873017"/>
    <n v="0.16020528382884178"/>
  </r>
  <r>
    <x v="469"/>
    <x v="2"/>
    <x v="155"/>
    <n v="1527.8300720240443"/>
    <x v="2"/>
    <n v="1867.3478658071654"/>
    <n v="1493.2081962723828"/>
    <n v="7.3086822360907151"/>
    <n v="7.3316037541338934"/>
    <n v="226.34519585541398"/>
    <n v="224.12610765156816"/>
    <n v="225.22467508385253"/>
    <n v="5.4170984599073257"/>
    <n v="5.4220612492494542"/>
    <n v="113.17259792770699"/>
    <n v="112.69443224418046"/>
    <n v="112.83644169623855"/>
    <n v="4.7259393515727668"/>
    <n v="4.7289140686895097"/>
    <n v="2714.5875484625708"/>
    <n v="7.9063953049759306"/>
    <n v="2019"/>
    <x v="51"/>
    <s v="2019-470"/>
    <n v="17.451720047570806"/>
    <x v="1"/>
    <n v="0"/>
    <n v="0"/>
    <n v="1"/>
    <n v="0"/>
    <n v="0"/>
    <n v="0"/>
    <n v="2832.2449218764341"/>
    <n v="-117.6573734138633"/>
    <n v="4.3342633572639615E-2"/>
    <n v="2707.9496195863994"/>
    <n v="6.6379288761713724"/>
    <n v="2.4452808235751388E-3"/>
    <n v="2454.5646238622203"/>
    <n v="260.02292460035051"/>
    <n v="9.5787267847602359E-2"/>
    <n v="574.83973688133665"/>
    <n v="2139.7478115812341"/>
    <n v="0.78824048713886496"/>
    <n v="595.12016266168087"/>
    <n v="2119.46738580089"/>
    <n v="0.78076958210512237"/>
    <n v="486.60249597250737"/>
    <n v="2227.9850524900635"/>
    <n v="0.82074532971018055"/>
    <n v="5.9570650834060226"/>
    <n v="2708.6304833791646"/>
    <n v="0.99780553584032317"/>
    <n v="8.2826468710001055"/>
    <n v="2706.3049015915708"/>
    <n v="0.99694883781674648"/>
    <n v="8.0875255747765458"/>
    <n v="2706.5000228877943"/>
    <n v="0.99702071661702096"/>
    <n v="8.0709640332896271"/>
    <n v="2706.516584429281"/>
    <n v="0.99702681755913125"/>
    <n v="8.0236338244432037"/>
    <n v="2706.5639146381277"/>
    <n v="0.99704425306563149"/>
    <n v="8.2077158107120916"/>
    <n v="2706.3798326518586"/>
    <n v="0.99697644092732951"/>
    <n v="7.5253443573586916"/>
    <n v="5.6590726333606662"/>
    <n v="5.054421248700403"/>
    <x v="11"/>
    <n v="0"/>
    <n v="0"/>
    <n v="0"/>
    <n v="0"/>
    <n v="0"/>
    <n v="0"/>
    <n v="0"/>
    <n v="0"/>
    <n v="0"/>
    <n v="0"/>
    <n v="0"/>
    <n v="1"/>
    <n v="156"/>
    <n v="2944.214291126932"/>
    <n v="-229.62674266436125"/>
    <n v="8.4589919671005737E-2"/>
    <n v="2867.4814018739953"/>
    <n v="-152.89385341142452"/>
    <n v="5.6323051175128695E-2"/>
    <n v="2625.288808202014"/>
    <n v="89.298740260556769"/>
    <n v="3.28958777959222E-2"/>
    <n v="2676.5612929164245"/>
    <n v="38.026255546146331"/>
    <n v="1.4008115364591138E-2"/>
  </r>
  <r>
    <x v="470"/>
    <x v="2"/>
    <x v="156"/>
    <n v="1543.1083727442847"/>
    <x v="2"/>
    <n v="1886.021344465237"/>
    <n v="1508.1782492139532"/>
    <n v="7.3186577439790694"/>
    <n v="7.3415540849870613"/>
    <n v="228.60864781396813"/>
    <n v="226.36737773276815"/>
    <n v="227.47692183469104"/>
    <n v="5.4270487907604936"/>
    <n v="5.432011580102623"/>
    <n v="114.30432390698407"/>
    <n v="113.82135640814298"/>
    <n v="113.96480611320094"/>
    <n v="4.7358896824259347"/>
    <n v="4.7388643995426776"/>
    <n v="2710.0613850551199"/>
    <n v="7.9047265649290619"/>
    <n v="2019"/>
    <x v="52"/>
    <s v="2019-471"/>
    <n v="17.481596217165496"/>
    <x v="1"/>
    <n v="0"/>
    <n v="0"/>
    <n v="1"/>
    <n v="0"/>
    <n v="0"/>
    <n v="0"/>
    <n v="2847.2700456406351"/>
    <n v="-137.20866058551519"/>
    <n v="5.0629355239761295E-2"/>
    <n v="2717.8862977422887"/>
    <n v="-7.8249126871687622"/>
    <n v="2.8873562533749072E-3"/>
    <n v="2461.1029682835942"/>
    <n v="248.95841677152566"/>
    <n v="9.1864493603144748E-2"/>
    <n v="578.20983430669185"/>
    <n v="2131.8515507484281"/>
    <n v="0.78664327033502546"/>
    <n v="599.10744900502721"/>
    <n v="2110.9539360500926"/>
    <n v="0.77893214806540556"/>
    <n v="491.52805894409704"/>
    <n v="2218.5333261110227"/>
    <n v="0.81862844079670172"/>
    <n v="5.9581664306960231"/>
    <n v="2704.1032186244238"/>
    <n v="0.99780146440093465"/>
    <n v="8.2833567370038814"/>
    <n v="2701.778028318116"/>
    <n v="0.99694348003234046"/>
    <n v="8.0906760231078785"/>
    <n v="2701.9707090320121"/>
    <n v="0.99701457831629769"/>
    <n v="8.0727751165658468"/>
    <n v="2701.988609938554"/>
    <n v="0.99702118366724679"/>
    <n v="8.0247549753275802"/>
    <n v="2702.0366300797923"/>
    <n v="0.99703890287519659"/>
    <n v="8.2105909700529658"/>
    <n v="2701.8507940850668"/>
    <n v="0.99697033026066084"/>
    <n v="7.5333844444834144"/>
    <n v="5.6668547764095241"/>
    <n v="5.0615956109319589"/>
    <x v="11"/>
    <n v="0"/>
    <n v="0"/>
    <n v="0"/>
    <n v="0"/>
    <n v="0"/>
    <n v="0"/>
    <n v="0"/>
    <n v="0"/>
    <n v="0"/>
    <n v="0"/>
    <n v="0"/>
    <n v="1"/>
    <n v="157"/>
    <n v="2959.2671585195449"/>
    <n v="-249.20577346442496"/>
    <n v="9.1955767068116201E-2"/>
    <n v="2880.8510337728612"/>
    <n v="-170.78964871774133"/>
    <n v="6.3020583098071653E-2"/>
    <n v="2637.6484401461835"/>
    <n v="72.412944908936424"/>
    <n v="2.6720038633908514E-2"/>
    <n v="2694.6368085955355"/>
    <n v="15.424576459584387"/>
    <n v="5.6915967087109599E-3"/>
  </r>
  <r>
    <x v="471"/>
    <x v="3"/>
    <x v="0"/>
    <n v="1620"/>
    <x v="0"/>
    <n v="1980"/>
    <n v="1620"/>
    <n v="7.3901814282264295"/>
    <n v="7.3901814282264295"/>
    <n v="240"/>
    <n v="240"/>
    <n v="234.30432390698405"/>
    <n v="5.4566207999187295"/>
    <n v="5.4806389233419912"/>
    <n v="120"/>
    <n v="120"/>
    <n v="118.29129717209523"/>
    <n v="4.7731502025309558"/>
    <n v="4.7874917427820458"/>
    <n v="641.86623604140686"/>
    <n v="6.4643799269053366"/>
    <n v="2017"/>
    <x v="0"/>
    <s v="2017-472"/>
    <n v="17.619952430676115"/>
    <x v="0"/>
    <n v="0"/>
    <n v="0"/>
    <n v="0"/>
    <n v="1"/>
    <n v="0"/>
    <n v="0"/>
    <n v="2922.8875005593886"/>
    <n v="-2281.0212645179818"/>
    <n v="3.5537330621809384"/>
    <n v="2767.8949581890893"/>
    <n v="-2126.0287221476824"/>
    <n v="3.3122613447617644"/>
    <n v="2494.0087181653016"/>
    <n v="-1852.1424821238948"/>
    <n v="2.8855583579947224"/>
    <n v="595.17063903169367"/>
    <n v="46.695597009713197"/>
    <n v="7.2749732557518196E-2"/>
    <n v="619.17440153386588"/>
    <n v="22.691834507540989"/>
    <n v="3.5352902572798883E-2"/>
    <n v="516.31710839213451"/>
    <n v="125.54912764927235"/>
    <n v="0.19560014314442481"/>
    <n v="5.9635487233541165"/>
    <n v="635.9026873180527"/>
    <n v="0.99070904747984057"/>
    <n v="7.0344625636024221"/>
    <n v="634.8317734778044"/>
    <n v="0.98904060975852814"/>
    <n v="7.0708503934038198"/>
    <n v="634.79538564800305"/>
    <n v="0.98898391908411942"/>
    <n v="7.0216949057414197"/>
    <n v="634.84454113566539"/>
    <n v="0.98906050122055567"/>
    <n v="6.961363448631948"/>
    <n v="634.90487259277495"/>
    <n v="0.98915449503690234"/>
    <n v="7.0978425686516209"/>
    <n v="634.76839347275529"/>
    <n v="0.98894186643555793"/>
    <n v="7.5914799639152521"/>
    <n v="5.7129284103537525"/>
    <n v="5.0886369124731798"/>
    <x v="0"/>
    <n v="1"/>
    <n v="0"/>
    <n v="0"/>
    <n v="0"/>
    <n v="0"/>
    <n v="0"/>
    <n v="0"/>
    <n v="0"/>
    <n v="0"/>
    <n v="0"/>
    <n v="0"/>
    <n v="0"/>
    <n v="1"/>
    <n v="607.17103181526625"/>
    <n v="34.695204226140618"/>
    <n v="5.4053636533550935E-2"/>
    <n v="608.78535659267186"/>
    <n v="33.080879448735004"/>
    <n v="5.1538587935011669E-2"/>
    <n v="612.87954558264926"/>
    <n v="28.986690458757607"/>
    <n v="4.5160017510077713E-2"/>
    <n v="618.71122136002714"/>
    <n v="23.155014681379726"/>
    <n v="3.6074517370136283E-2"/>
  </r>
  <r>
    <x v="472"/>
    <x v="3"/>
    <x v="1"/>
    <n v="1701"/>
    <x v="0"/>
    <n v="2079"/>
    <n v="1644.3"/>
    <n v="7.4050700407201804"/>
    <n v="7.4389715923958617"/>
    <n v="252"/>
    <n v="246"/>
    <n v="246"/>
    <n v="5.5053315359323625"/>
    <n v="5.5294290875114234"/>
    <n v="126"/>
    <n v="124.19999999999999"/>
    <n v="124.19999999999999"/>
    <n v="4.8218931694993783"/>
    <n v="4.836281906951478"/>
    <n v="639.07115609085167"/>
    <n v="6.4600158035627286"/>
    <n v="2017"/>
    <x v="1"/>
    <s v="2017-473"/>
    <n v="17.732294746151922"/>
    <x v="0"/>
    <n v="0"/>
    <n v="0"/>
    <n v="0"/>
    <n v="1"/>
    <n v="0"/>
    <n v="0"/>
    <n v="3002.5452483145418"/>
    <n v="-2363.4740922236901"/>
    <n v="3.6982956744298656"/>
    <n v="2820.5756158986687"/>
    <n v="-2181.5044598078171"/>
    <n v="3.4135548741581601"/>
    <n v="2528.672644987324"/>
    <n v="-1889.6014888964723"/>
    <n v="2.9567935759376422"/>
    <n v="613.03767126598723"/>
    <n v="26.033484824864445"/>
    <n v="4.0736441594562391E-2"/>
    <n v="640.31354519420665"/>
    <n v="-1.2423891033549808"/>
    <n v="1.9440544163416447E-3"/>
    <n v="542.43065387106424"/>
    <n v="96.640502219787436"/>
    <n v="0.15122025348621559"/>
    <n v="5.9689490377637204"/>
    <n v="633.10220705308791"/>
    <n v="0.99065996175719251"/>
    <n v="7.0379376335297703"/>
    <n v="632.03321845732194"/>
    <n v="0.98898723942325883"/>
    <n v="7.0862982105227932"/>
    <n v="631.98485788032883"/>
    <n v="0.98891156619574383"/>
    <n v="7.0305757148752619"/>
    <n v="632.04058037597645"/>
    <n v="0.98899875913993562"/>
    <n v="6.9725918710118133"/>
    <n v="632.09856421983989"/>
    <n v="0.98908949057619411"/>
    <n v="7.1086539297496989"/>
    <n v="631.96250216110195"/>
    <n v="0.98887658461503281"/>
    <n v="7.6036703822931022"/>
    <n v="5.7325525072271999"/>
    <n v="5.1244243738710784"/>
    <x v="0"/>
    <n v="1"/>
    <n v="0"/>
    <n v="0"/>
    <n v="0"/>
    <n v="0"/>
    <n v="0"/>
    <n v="0"/>
    <n v="0"/>
    <n v="0"/>
    <n v="0"/>
    <n v="0"/>
    <n v="0"/>
    <n v="2"/>
    <n v="611.03054608957689"/>
    <n v="28.040610001274786"/>
    <n v="4.3877132826330337E-2"/>
    <n v="613.8474618303768"/>
    <n v="25.223694260474872"/>
    <n v="3.9469304818521678E-2"/>
    <n v="621.54604198924949"/>
    <n v="17.525114101602185"/>
    <n v="2.7422789989149154E-2"/>
    <n v="629.09649985066278"/>
    <n v="9.9746562401888923"/>
    <n v="1.5608052632516049E-2"/>
  </r>
  <r>
    <x v="473"/>
    <x v="3"/>
    <x v="2"/>
    <n v="1786.0499999999997"/>
    <x v="0"/>
    <n v="2182.9499999999998"/>
    <n v="1686.8249999999998"/>
    <n v="7.4306033427253446"/>
    <n v="7.4877617565652939"/>
    <n v="264.60000000000002"/>
    <n v="255.3"/>
    <n v="258.3"/>
    <n v="5.5541217001017946"/>
    <n v="5.5782192516808555"/>
    <n v="132.30000000000001"/>
    <n v="129.87"/>
    <n v="130.41"/>
    <n v="4.8706833336688105"/>
    <n v="4.8850720711209101"/>
    <n v="565.09782532231816"/>
    <n v="6.3369988583224615"/>
    <n v="2017"/>
    <x v="2"/>
    <s v="2017-474"/>
    <n v="17.855408376495951"/>
    <x v="0"/>
    <n v="0"/>
    <n v="0"/>
    <n v="0"/>
    <n v="1"/>
    <n v="0"/>
    <n v="0"/>
    <n v="3086.1858834574523"/>
    <n v="-2521.0880581351339"/>
    <n v="4.4613303133792206"/>
    <n v="2875.8903064937267"/>
    <n v="-2310.7924811714083"/>
    <n v="4.0891901855282988"/>
    <n v="2565.069768150448"/>
    <n v="-1999.9719428281298"/>
    <n v="3.5391605722202066"/>
    <n v="631.79805511199538"/>
    <n v="-66.700229789677223"/>
    <n v="0.11803306755185798"/>
    <n v="662.50964603756461"/>
    <n v="-97.411820715246449"/>
    <n v="0.17238045582582998"/>
    <n v="569.84987662394053"/>
    <n v="-4.7520513016223731"/>
    <n v="8.4092542718810104E-3"/>
    <n v="5.9743493521733253"/>
    <n v="559.1234759701448"/>
    <n v="0.98942776085049389"/>
    <n v="7.0414183699367934"/>
    <n v="558.05640695238139"/>
    <n v="0.98753947006269138"/>
    <n v="7.1017460276417648"/>
    <n v="557.99607929467641"/>
    <n v="0.98743271393127185"/>
    <n v="7.0394561281675561"/>
    <n v="558.0583691941506"/>
    <n v="0.98754294245575547"/>
    <n v="6.9820330107859601"/>
    <n v="558.11579231153223"/>
    <n v="0.98764455869777323"/>
    <n v="7.1205018777656113"/>
    <n v="557.97732344455255"/>
    <n v="0.9873995234830284"/>
    <n v="7.6246524396877176"/>
    <n v="5.7622286194938335"/>
    <n v="5.1607054546497828"/>
    <x v="0"/>
    <n v="1"/>
    <n v="0"/>
    <n v="0"/>
    <n v="0"/>
    <n v="0"/>
    <n v="0"/>
    <n v="0"/>
    <n v="0"/>
    <n v="0"/>
    <n v="0"/>
    <n v="0"/>
    <n v="0"/>
    <n v="3"/>
    <n v="616.52768247263771"/>
    <n v="-51.429857150319549"/>
    <n v="9.1010538079818654E-2"/>
    <n v="620.86128402226836"/>
    <n v="-55.763458699950206"/>
    <n v="9.8679301531808358E-2"/>
    <n v="630.43671278004183"/>
    <n v="-65.338887457723672"/>
    <n v="0.11562402920318433"/>
    <n v="641.13721705389753"/>
    <n v="-76.039391731579371"/>
    <n v="0.1345596962582688"/>
  </r>
  <r>
    <x v="474"/>
    <x v="3"/>
    <x v="3"/>
    <n v="1875.3525000000002"/>
    <x v="0"/>
    <n v="2292.0975000000003"/>
    <n v="1743.3832499999999"/>
    <n v="7.4635829008681345"/>
    <n v="7.536551920734726"/>
    <n v="277.83000000000004"/>
    <n v="266.56500000000005"/>
    <n v="271.21500000000003"/>
    <n v="5.6029118642712268"/>
    <n v="5.6270094158502877"/>
    <n v="138.91500000000002"/>
    <n v="136.20150000000001"/>
    <n v="136.93050000000002"/>
    <n v="4.9194734978382426"/>
    <n v="4.9338622352903423"/>
    <n v="600.60508244692835"/>
    <n v="6.397937617796023"/>
    <n v="2017"/>
    <x v="3"/>
    <s v="2017-475"/>
    <n v="17.985968262977604"/>
    <x v="0"/>
    <n v="0"/>
    <n v="0"/>
    <n v="0"/>
    <n v="1"/>
    <n v="0"/>
    <n v="0"/>
    <n v="3174.0085503575092"/>
    <n v="-2573.4034679105807"/>
    <n v="4.2846848005785496"/>
    <n v="2933.9707316185377"/>
    <n v="-2333.3656491716092"/>
    <n v="3.8850248147505377"/>
    <n v="2603.2867474717277"/>
    <n v="-2002.6816650247993"/>
    <n v="3.334440089760252"/>
    <n v="651.49645815030408"/>
    <n v="-50.891375703375729"/>
    <n v="8.4733508241453606E-2"/>
    <n v="685.81555192309042"/>
    <n v="-85.210469476162075"/>
    <n v="0.1418743729723459"/>
    <n v="598.64006051446063"/>
    <n v="1.9650219324677209"/>
    <n v="3.2717371029595929E-3"/>
    <n v="5.9797496665829293"/>
    <n v="594.62533278034539"/>
    <n v="0.99004379110109952"/>
    <n v="7.0448991063438164"/>
    <n v="593.56018334058456"/>
    <n v="0.98827033051794677"/>
    <n v="7.1171938447607381"/>
    <n v="593.48788860216757"/>
    <n v="0.98814996067671523"/>
    <n v="7.0483365414598484"/>
    <n v="593.55674590546846"/>
    <n v="0.98826460723118725"/>
    <n v="6.9902181385145958"/>
    <n v="593.61486430841376"/>
    <n v="0.98836137364999355"/>
    <n v="7.133066422760959"/>
    <n v="593.47201602416737"/>
    <n v="0.98812353303155531"/>
    <n v="7.6518934211183778"/>
    <n v="5.7970340711823427"/>
    <n v="5.1974349430200286"/>
    <x v="0"/>
    <n v="1"/>
    <n v="0"/>
    <n v="0"/>
    <n v="0"/>
    <n v="0"/>
    <n v="0"/>
    <n v="0"/>
    <n v="0"/>
    <n v="0"/>
    <n v="0"/>
    <n v="0"/>
    <n v="0"/>
    <n v="4"/>
    <n v="623.23559310637597"/>
    <n v="-22.630510659447623"/>
    <n v="3.7679519073079669E-2"/>
    <n v="628.94311811150828"/>
    <n v="-28.338035664579934"/>
    <n v="4.7182477292945627E-2"/>
    <n v="639.54820843063135"/>
    <n v="-38.943125983702998"/>
    <n v="6.4839820910346943E-2"/>
    <n v="654.32290762220885"/>
    <n v="-53.717825175280495"/>
    <n v="8.9439511494688692E-2"/>
  </r>
  <r>
    <x v="475"/>
    <x v="3"/>
    <x v="4"/>
    <n v="1969.1201249999997"/>
    <x v="0"/>
    <n v="2406.7023749999994"/>
    <n v="1811.1043124999997"/>
    <n v="7.5016920556172328"/>
    <n v="7.5853420849041573"/>
    <n v="291.72149999999999"/>
    <n v="279.14325000000002"/>
    <n v="284.77575000000002"/>
    <n v="5.6517020284406589"/>
    <n v="5.675799580019719"/>
    <n v="145.86075"/>
    <n v="142.96297499999997"/>
    <n v="143.77702499999998"/>
    <n v="4.9682636620076739"/>
    <n v="4.9826523994597736"/>
    <n v="610.039621029302"/>
    <n v="6.4135239075650867"/>
    <n v="2017"/>
    <x v="4"/>
    <s v="2017-476"/>
    <n v="18.121657746065566"/>
    <x v="0"/>
    <n v="0"/>
    <n v="0"/>
    <n v="0"/>
    <n v="1"/>
    <n v="0"/>
    <n v="0"/>
    <n v="3266.2223506025684"/>
    <n v="-2656.1827295732664"/>
    <n v="4.3541151066410526"/>
    <n v="2994.9551779995891"/>
    <n v="-2384.9155569702871"/>
    <n v="3.9094437062076213"/>
    <n v="2643.4145757590709"/>
    <n v="-2033.3749547297689"/>
    <n v="3.3331850664042357"/>
    <n v="672.17978134052805"/>
    <n v="-62.140160311226055"/>
    <n v="0.10186249903961776"/>
    <n v="710.28675310289236"/>
    <n v="-100.24713207359036"/>
    <n v="0.16432888720317265"/>
    <n v="628.86975359950668"/>
    <n v="-18.830132570204682"/>
    <n v="3.0867064893970578E-2"/>
    <n v="5.9851499809925333"/>
    <n v="604.05447104830944"/>
    <n v="0.99018891597418868"/>
    <n v="7.0483798427508395"/>
    <n v="602.99124118655118"/>
    <n v="0.98844602940566662"/>
    <n v="7.1326416618797115"/>
    <n v="602.90697936742231"/>
    <n v="0.98830790424752246"/>
    <n v="7.0572169547521426"/>
    <n v="602.98240407454989"/>
    <n v="0.98843154327772242"/>
    <n v="6.9975380213460614"/>
    <n v="603.04208300795597"/>
    <n v="0.98852937124061013"/>
    <n v="7.1461246189772494"/>
    <n v="602.8934964103247"/>
    <n v="0.9882858024747313"/>
    <n v="7.6835638093339016"/>
    <n v="5.834517174298564"/>
    <n v="5.2346019150129255"/>
    <x v="0"/>
    <n v="1"/>
    <n v="0"/>
    <n v="0"/>
    <n v="0"/>
    <n v="0"/>
    <n v="0"/>
    <n v="0"/>
    <n v="0"/>
    <n v="0"/>
    <n v="0"/>
    <n v="0"/>
    <n v="0"/>
    <n v="5"/>
    <n v="630.8486121696892"/>
    <n v="-20.808991140387207"/>
    <n v="3.4110884642667642E-2"/>
    <n v="637.6531880548099"/>
    <n v="-27.613567025507905"/>
    <n v="4.5265202576377485E-2"/>
    <n v="648.88409360288699"/>
    <n v="-38.844472573584994"/>
    <n v="6.3675327363235612E-2"/>
    <n v="668.37702692928201"/>
    <n v="-58.337405899980013"/>
    <n v="9.5628880303789146E-2"/>
  </r>
  <r>
    <x v="476"/>
    <x v="3"/>
    <x v="5"/>
    <n v="2067.5761312499999"/>
    <x v="0"/>
    <n v="2527.0374937499996"/>
    <n v="1888.0458581249995"/>
    <n v="7.5432976356715891"/>
    <n v="7.6341322490735894"/>
    <n v="306.30757499999999"/>
    <n v="292.7254125"/>
    <n v="299.01453749999996"/>
    <n v="5.7004921926100911"/>
    <n v="5.7245897441891511"/>
    <n v="153.15378749999999"/>
    <n v="150.09654374999997"/>
    <n v="150.96587624999998"/>
    <n v="5.017053826177106"/>
    <n v="5.0314425636292057"/>
    <n v="680.57697570156267"/>
    <n v="6.522940932081652"/>
    <n v="2017"/>
    <x v="5"/>
    <s v="2017-477"/>
    <n v="18.260843654458789"/>
    <x v="0"/>
    <n v="0"/>
    <n v="0"/>
    <n v="0"/>
    <n v="1"/>
    <n v="0"/>
    <n v="0"/>
    <n v="3363.0468408598808"/>
    <n v="-2682.469865158318"/>
    <n v="3.9414643176741819"/>
    <n v="3058.9888466996927"/>
    <n v="-2378.4118709981299"/>
    <n v="3.4946992859204196"/>
    <n v="2685.548795460782"/>
    <n v="-2004.9718197592192"/>
    <n v="2.9459883177687929"/>
    <n v="693.89727069026321"/>
    <n v="-13.320294988700539"/>
    <n v="1.957206232986285E-2"/>
    <n v="735.98151434168449"/>
    <n v="-55.404538640121814"/>
    <n v="8.1408188372827137E-2"/>
    <n v="660.61093133880502"/>
    <n v="19.966044362757657"/>
    <n v="2.9336937739005874E-2"/>
    <n v="5.9905502954021372"/>
    <n v="674.58642540616052"/>
    <n v="0.99119783579333276"/>
    <n v="7.0518605791578626"/>
    <n v="673.52511512240483"/>
    <n v="0.98963840854021168"/>
    <n v="7.1480894789986831"/>
    <n v="673.42888622256396"/>
    <n v="0.98949701542337631"/>
    <n v="7.0660973680444368"/>
    <n v="673.51087833351824"/>
    <n v="0.98961748983535558"/>
    <n v="7.0042681376937459"/>
    <n v="673.5727075638689"/>
    <n v="0.98970833808993686"/>
    <n v="7.1595192967443033"/>
    <n v="673.41745640481838"/>
    <n v="0.98948022111773026"/>
    <n v="7.7183696106886543"/>
    <n v="5.8734739927113653"/>
    <n v="5.2721953395135825"/>
    <x v="1"/>
    <n v="0"/>
    <n v="1"/>
    <n v="0"/>
    <n v="0"/>
    <n v="0"/>
    <n v="0"/>
    <n v="0"/>
    <n v="0"/>
    <n v="0"/>
    <n v="0"/>
    <n v="0"/>
    <n v="0"/>
    <n v="6"/>
    <n v="639.15152500251145"/>
    <n v="41.425450699051225"/>
    <n v="6.0868134212663329E-2"/>
    <n v="646.77591891815598"/>
    <n v="33.801056783406693"/>
    <n v="4.9665295756682597E-2"/>
    <n v="658.44795913113512"/>
    <n v="22.129016570427552"/>
    <n v="3.2515082585061278E-2"/>
    <n v="683.14823985879571"/>
    <n v="-2.5712641572330313"/>
    <n v="3.7780651550582971E-3"/>
  </r>
  <r>
    <x v="477"/>
    <x v="3"/>
    <x v="6"/>
    <n v="2170.9549378125002"/>
    <x v="0"/>
    <n v="2653.3893684375003"/>
    <n v="1972.9185820312496"/>
    <n v="7.5872692390947405"/>
    <n v="7.6829224132430216"/>
    <n v="321.62295375000002"/>
    <n v="307.17418312500001"/>
    <n v="313.965264375"/>
    <n v="5.7492823567795233"/>
    <n v="5.7733799083585833"/>
    <n v="160.81147687499998"/>
    <n v="157.59699693749997"/>
    <n v="158.51417006249997"/>
    <n v="5.0658439903465382"/>
    <n v="5.0802327277986379"/>
    <n v="685.27355543060901"/>
    <n v="6.5298181095364303"/>
    <n v="2017"/>
    <x v="6"/>
    <s v="2017-478"/>
    <n v="18.402395586220802"/>
    <x v="0"/>
    <n v="0"/>
    <n v="0"/>
    <n v="0"/>
    <n v="1"/>
    <n v="0"/>
    <n v="0"/>
    <n v="3464.7125556300589"/>
    <n v="-2779.4390001994498"/>
    <n v="4.0559554329408183"/>
    <n v="3126.2241988348023"/>
    <n v="-2440.9506434041932"/>
    <n v="3.5620091043355089"/>
    <n v="2729.7897261475782"/>
    <n v="-2044.5161707169691"/>
    <n v="2.9835036745759811"/>
    <n v="716.70063450748535"/>
    <n v="-31.427079076876339"/>
    <n v="4.58606330681013E-2"/>
    <n v="762.96101364241622"/>
    <n v="-77.687458211807211"/>
    <n v="0.11336707450062089"/>
    <n v="693.93916796506824"/>
    <n v="-8.6656125344592283"/>
    <n v="1.2645479262677766E-2"/>
    <n v="5.9959506098117412"/>
    <n v="679.27760482079725"/>
    <n v="0.99125028163965256"/>
    <n v="7.0553413155648865"/>
    <n v="678.21821411504413"/>
    <n v="0.98970434323686773"/>
    <n v="7.1635372961176564"/>
    <n v="678.11001813449138"/>
    <n v="0.98954645595273816"/>
    <n v="7.0749777813367309"/>
    <n v="678.19857764927224"/>
    <n v="0.98967568830685282"/>
    <n v="7.0105991603497468"/>
    <n v="678.26295627025922"/>
    <n v="0.98976963417777808"/>
    <n v="7.1731416708419706"/>
    <n v="678.10041375976709"/>
    <n v="0.98953244056479828"/>
    <n v="7.7554082603078314"/>
    <n v="5.913315283681448"/>
    <n v="5.3102041091705576"/>
    <x v="1"/>
    <n v="0"/>
    <n v="1"/>
    <n v="0"/>
    <n v="0"/>
    <n v="0"/>
    <n v="0"/>
    <n v="0"/>
    <n v="0"/>
    <n v="0"/>
    <n v="0"/>
    <n v="0"/>
    <n v="0"/>
    <n v="7"/>
    <n v="647.9947300851702"/>
    <n v="37.278825345438804"/>
    <n v="5.4399918178680791E-2"/>
    <n v="656.20700869468374"/>
    <n v="29.066546735925272"/>
    <n v="4.2415976080764667E-2"/>
    <n v="668.24342494921177"/>
    <n v="17.030130481397237"/>
    <n v="2.4851579849299629E-2"/>
    <n v="698.55426842071313"/>
    <n v="-13.280712990104121"/>
    <n v="1.9380162688109055E-2"/>
  </r>
  <r>
    <x v="478"/>
    <x v="3"/>
    <x v="7"/>
    <n v="2279.5026847031249"/>
    <x v="0"/>
    <n v="2786.0588368593749"/>
    <n v="2064.8938128328118"/>
    <n v="7.6328340817159663"/>
    <n v="7.7317125774124538"/>
    <n v="337.70410143750001"/>
    <n v="322.43914228125004"/>
    <n v="329.66352759375002"/>
    <n v="5.7980725209489545"/>
    <n v="5.8221700725280154"/>
    <n v="168.85205071874998"/>
    <n v="165.47553458437497"/>
    <n v="166.43987856562495"/>
    <n v="5.1146341545159704"/>
    <n v="5.12902289196807"/>
    <n v="637.03977444691611"/>
    <n v="6.456832093884886"/>
    <n v="2017"/>
    <x v="7"/>
    <s v="2017-479"/>
    <n v="18.545540757180891"/>
    <x v="0"/>
    <n v="0"/>
    <n v="0"/>
    <n v="0"/>
    <n v="1"/>
    <n v="0"/>
    <n v="0"/>
    <n v="3571.4615561387454"/>
    <n v="-2934.4217816918294"/>
    <n v="4.6063399796967497"/>
    <n v="3196.8213185766672"/>
    <n v="-2559.7815441297512"/>
    <n v="4.018244459464368"/>
    <n v="2776.2427033687145"/>
    <n v="-2139.2029289217985"/>
    <n v="3.3580366795449694"/>
    <n v="740.64416651556837"/>
    <n v="-103.60439206865226"/>
    <n v="0.16263410264861808"/>
    <n v="791.28948790818458"/>
    <n v="-154.24971346126847"/>
    <n v="0.24213513762965511"/>
    <n v="728.93381642264467"/>
    <n v="-91.894041975728555"/>
    <n v="0.14425165533111622"/>
    <n v="6.0013509242213452"/>
    <n v="631.03842352269476"/>
    <n v="0.99057931519357356"/>
    <n v="7.0588220519719096"/>
    <n v="629.98095239494421"/>
    <n v="0.98891933857960368"/>
    <n v="7.1789851132366298"/>
    <n v="629.86078933367946"/>
    <n v="0.98873071132886559"/>
    <n v="7.0838581946290233"/>
    <n v="629.95591625228712"/>
    <n v="0.98888003782686995"/>
    <n v="7.0166614402191527"/>
    <n v="630.02311300669692"/>
    <n v="0.9889855206508712"/>
    <n v="7.1869173717089252"/>
    <n v="629.85285707520723"/>
    <n v="0.98871825958128179"/>
    <n v="7.7940556941693657"/>
    <n v="5.9537510198121995"/>
    <n v="5.3486170700458837"/>
    <x v="1"/>
    <n v="0"/>
    <n v="1"/>
    <n v="0"/>
    <n v="0"/>
    <n v="0"/>
    <n v="0"/>
    <n v="0"/>
    <n v="0"/>
    <n v="0"/>
    <n v="0"/>
    <n v="0"/>
    <n v="0"/>
    <n v="8"/>
    <n v="657.27531390392937"/>
    <n v="-20.23553945701326"/>
    <n v="3.1764954511014548E-2"/>
    <n v="665.89691628616879"/>
    <n v="-28.857141839252677"/>
    <n v="4.5298807071044687E-2"/>
    <n v="678.27414309403434"/>
    <n v="-41.234368647118231"/>
    <n v="6.4728091245037714E-2"/>
    <n v="714.55162777900239"/>
    <n v="-77.511853332086275"/>
    <n v="0.12167506086944538"/>
  </r>
  <r>
    <x v="479"/>
    <x v="3"/>
    <x v="8"/>
    <n v="2393.4778189382814"/>
    <x v="0"/>
    <n v="2925.3617787023441"/>
    <n v="2163.4690146644525"/>
    <n v="7.6794682377063381"/>
    <n v="7.7805027415818859"/>
    <n v="354.58930650937498"/>
    <n v="338.51422439531251"/>
    <n v="346.14670397343752"/>
    <n v="5.8468626851183867"/>
    <n v="5.8709602366974476"/>
    <n v="177.29465325468749"/>
    <n v="173.74891765359371"/>
    <n v="174.76187249390622"/>
    <n v="5.1634243186854025"/>
    <n v="5.1778130561375022"/>
    <n v="792.52734933990882"/>
    <n v="6.6752270153640589"/>
    <n v="2017"/>
    <x v="8"/>
    <s v="2017-480"/>
    <n v="18.689755241510127"/>
    <x v="0"/>
    <n v="0"/>
    <n v="0"/>
    <n v="0"/>
    <n v="1"/>
    <n v="0"/>
    <n v="0"/>
    <n v="3683.5480066728669"/>
    <n v="-2891.0206573329579"/>
    <n v="3.6478497047967759"/>
    <n v="3270.9482943056246"/>
    <n v="-2478.4209449657155"/>
    <n v="3.1272371193624764"/>
    <n v="2825.0183294509075"/>
    <n v="-2032.4909801109986"/>
    <n v="2.5645688843468277"/>
    <n v="765.7848751240557"/>
    <n v="26.742474215853122"/>
    <n v="3.3743282472367374E-2"/>
    <n v="821.03438588724123"/>
    <n v="-28.507036547332405"/>
    <n v="3.5969782709802688E-2"/>
    <n v="765.67819730309998"/>
    <n v="26.849152036808846"/>
    <n v="3.3877887064933901E-2"/>
    <n v="6.0067512386309492"/>
    <n v="786.52059810127787"/>
    <n v="0.99242076472990626"/>
    <n v="7.0623027883789327"/>
    <n v="785.46504655152989"/>
    <n v="0.99108888444763321"/>
    <n v="7.1944329303556014"/>
    <n v="785.33291640955326"/>
    <n v="0.9909221644699735"/>
    <n v="7.0927386079213175"/>
    <n v="785.4346107319875"/>
    <n v="0.99105048095333392"/>
    <n v="7.022543351531894"/>
    <n v="785.50480598837692"/>
    <n v="0.99113905235272837"/>
    <n v="7.2007959788842619"/>
    <n v="785.32655336102459"/>
    <n v="0.99091413566373232"/>
    <n v="7.8338824851830857"/>
    <n v="5.9946359894271382"/>
    <n v="5.3874230499019085"/>
    <x v="1"/>
    <n v="0"/>
    <n v="1"/>
    <n v="0"/>
    <n v="0"/>
    <n v="0"/>
    <n v="0"/>
    <n v="0"/>
    <n v="0"/>
    <n v="0"/>
    <n v="0"/>
    <n v="0"/>
    <n v="0"/>
    <n v="9"/>
    <n v="666.92315593484182"/>
    <n v="125.60419340506701"/>
    <n v="0.15848562640731828"/>
    <n v="675.82294485172156"/>
    <n v="116.70440448818727"/>
    <n v="0.1472559963834556"/>
    <n v="688.54380077269002"/>
    <n v="103.9835485672188"/>
    <n v="0.13120499709420258"/>
    <n v="731.1192056216903"/>
    <n v="61.408143718218525"/>
    <n v="7.7483942692154403E-2"/>
  </r>
  <r>
    <x v="480"/>
    <x v="3"/>
    <x v="9"/>
    <n v="2513.1517098851955"/>
    <x v="0"/>
    <n v="3071.6298676374608"/>
    <n v="2268.373823230675"/>
    <n v="7.7268184763231025"/>
    <n v="7.8292929057513181"/>
    <n v="372.3187718348438"/>
    <n v="355.41649811507818"/>
    <n v="363.45403917210939"/>
    <n v="5.8956528492878189"/>
    <n v="5.9197504008668798"/>
    <n v="186.1593859174219"/>
    <n v="182.43624543827343"/>
    <n v="183.49996611860158"/>
    <n v="5.2122144828548347"/>
    <n v="5.2266032203069344"/>
    <n v="685.51275132501678"/>
    <n v="6.5301671003246469"/>
    <n v="2017"/>
    <x v="9"/>
    <s v="2017-481"/>
    <n v="18.834685808465757"/>
    <x v="0"/>
    <n v="0"/>
    <n v="0"/>
    <n v="0"/>
    <n v="1"/>
    <n v="0"/>
    <n v="0"/>
    <n v="3801.2387797336942"/>
    <n v="-3115.7260284086774"/>
    <n v="4.5451029501440194"/>
    <n v="3348.7816188210309"/>
    <n v="-2663.2688674960141"/>
    <n v="3.8850756055933662"/>
    <n v="2876.2327368372107"/>
    <n v="-2190.7199855121939"/>
    <n v="3.1957392204270247"/>
    <n v="792.18261916296728"/>
    <n v="-106.66986783795051"/>
    <n v="0.15560595719302084"/>
    <n v="852.266528765251"/>
    <n v="-166.75377744023422"/>
    <n v="0.24325408552637201"/>
    <n v="804.25979722757825"/>
    <n v="-118.74704590256147"/>
    <n v="0.17322368646394568"/>
    <n v="6.0121515530405532"/>
    <n v="679.50059977197623"/>
    <n v="0.99122970135651045"/>
    <n v="7.0657835247859557"/>
    <n v="678.44696780023082"/>
    <n v="0.98969270300059542"/>
    <n v="7.2098807474745747"/>
    <n v="678.30287057754219"/>
    <n v="0.98948249943777311"/>
    <n v="7.1016190212136117"/>
    <n v="678.41113230380313"/>
    <n v="0.98964042753765402"/>
    <n v="7.0283044761851805"/>
    <n v="678.48444684883157"/>
    <n v="0.98974737601510643"/>
    <n v="7.2147434988981605"/>
    <n v="678.29800782611858"/>
    <n v="0.98947540584044147"/>
    <n v="7.8745936154233025"/>
    <n v="6.0358948981962337"/>
    <n v="5.4266108850400911"/>
    <x v="2"/>
    <n v="0"/>
    <n v="0"/>
    <n v="1"/>
    <n v="0"/>
    <n v="0"/>
    <n v="0"/>
    <n v="0"/>
    <n v="0"/>
    <n v="0"/>
    <n v="0"/>
    <n v="0"/>
    <n v="0"/>
    <n v="10"/>
    <n v="676.89096909446027"/>
    <n v="8.6217822305565051"/>
    <n v="1.2577128892047009E-2"/>
    <n v="685.97553898185276"/>
    <n v="-0.46278765683598522"/>
    <n v="6.7509708016586162E-4"/>
    <n v="699.05612348065631"/>
    <n v="-13.543372155639531"/>
    <n v="1.975655759788824E-2"/>
    <n v="748.2491969863662"/>
    <n v="-62.736445661349421"/>
    <n v="9.1517547325103921E-2"/>
  </r>
  <r>
    <x v="481"/>
    <x v="3"/>
    <x v="10"/>
    <n v="2638.8092953794558"/>
    <x v="0"/>
    <n v="3225.2113610193351"/>
    <n v="2379.5044648753092"/>
    <n v="7.7746475369516341"/>
    <n v="7.8780830699207502"/>
    <n v="390.93471042658604"/>
    <n v="373.17560427083208"/>
    <n v="381.62674113071489"/>
    <n v="5.944443013457251"/>
    <n v="5.9685405650363119"/>
    <n v="195.46735521329305"/>
    <n v="191.55802228078716"/>
    <n v="192.67496442453168"/>
    <n v="5.2610046470242668"/>
    <n v="5.2753933844763665"/>
    <n v="777.12708802000361"/>
    <n v="6.6556038994380762"/>
    <n v="2017"/>
    <x v="10"/>
    <s v="2017-482"/>
    <n v="18.980095197433151"/>
    <x v="0"/>
    <n v="0"/>
    <n v="0"/>
    <n v="0"/>
    <n v="1"/>
    <n v="0"/>
    <n v="0"/>
    <n v="3924.8140914475625"/>
    <n v="-3147.6870034275589"/>
    <n v="4.0504147287509502"/>
    <n v="3430.5066095622074"/>
    <n v="-2653.3795215422037"/>
    <n v="3.4143444006083912"/>
    <n v="2930.0078645928288"/>
    <n v="-2152.8807765728252"/>
    <n v="2.7703072119877117"/>
    <n v="819.90025040382466"/>
    <n v="-42.773162383821045"/>
    <n v="5.5040112541695427E-2"/>
    <n v="885.06027878716111"/>
    <n v="-107.9331907671575"/>
    <n v="0.13888743865839773"/>
    <n v="844.77047714828041"/>
    <n v="-67.643389128276795"/>
    <n v="8.7042891916972565E-2"/>
    <n v="6.0175518674501571"/>
    <n v="771.10953615255346"/>
    <n v="0.99225666952006275"/>
    <n v="7.0692642611929788"/>
    <n v="770.05782375881063"/>
    <n v="0.99090333567035427"/>
    <n v="7.2253285645935481"/>
    <n v="769.90175945541012"/>
    <n v="0.99070251355797867"/>
    <n v="7.1104994345059058"/>
    <n v="770.01658858549774"/>
    <n v="0.99085027462802477"/>
    <n v="7.0339848345844835"/>
    <n v="770.09310318541918"/>
    <n v="0.99094873291252028"/>
    <n v="7.2287370987676232"/>
    <n v="769.89835092123599"/>
    <n v="0.99069812748750619"/>
    <n v="7.9159861471092681"/>
    <n v="6.0774862003050281"/>
    <n v="5.4661694456252246"/>
    <x v="2"/>
    <n v="0"/>
    <n v="0"/>
    <n v="1"/>
    <n v="0"/>
    <n v="0"/>
    <n v="0"/>
    <n v="0"/>
    <n v="0"/>
    <n v="0"/>
    <n v="0"/>
    <n v="0"/>
    <n v="0"/>
    <n v="11"/>
    <n v="687.14727348438817"/>
    <n v="89.979814535615446"/>
    <n v="0.11578519900119519"/>
    <n v="696.35158078105167"/>
    <n v="80.775507238951946"/>
    <n v="0.10394118090099666"/>
    <n v="709.81487815954745"/>
    <n v="67.312209860456164"/>
    <n v="8.6616733476575863E-2"/>
    <n v="765.94198289922679"/>
    <n v="11.185105120776825"/>
    <n v="1.4392890549311177E-2"/>
  </r>
  <r>
    <x v="482"/>
    <x v="3"/>
    <x v="11"/>
    <n v="2770.7497601484283"/>
    <x v="0"/>
    <n v="3386.4719290703015"/>
    <n v="2496.8780534572447"/>
    <n v="7.8227964518654289"/>
    <n v="7.9268732340901824"/>
    <n v="410.48144594791529"/>
    <n v="391.82852510937369"/>
    <n v="400.70807818725063"/>
    <n v="5.9932331776266832"/>
    <n v="6.0173307292057432"/>
    <n v="205.24072297395765"/>
    <n v="201.1359127660065"/>
    <n v="202.30871264575825"/>
    <n v="5.3097948111936981"/>
    <n v="5.3241835486457978"/>
    <n v="702.62308595815659"/>
    <n v="6.5548205971885256"/>
    <n v="2017"/>
    <x v="11"/>
    <s v="2017-483"/>
    <n v="19.125824440685811"/>
    <x v="0"/>
    <n v="0"/>
    <n v="0"/>
    <n v="0"/>
    <n v="1"/>
    <n v="0"/>
    <n v="0"/>
    <n v="4054.5681687471242"/>
    <n v="-3351.9450827889677"/>
    <n v="4.7706162091414495"/>
    <n v="3516.3178498404422"/>
    <n v="-2813.6947638822858"/>
    <n v="4.004557806473569"/>
    <n v="2986.4717487362268"/>
    <n v="-2283.8486627780703"/>
    <n v="3.2504606074302553"/>
    <n v="849.00376320672467"/>
    <n v="-146.38067724856808"/>
    <n v="0.20833456824002722"/>
    <n v="919.49371631016663"/>
    <n v="-216.87063035201004"/>
    <n v="0.30865856059407271"/>
    <n v="887.30669106501728"/>
    <n v="-184.68360510686068"/>
    <n v="0.26284875746006897"/>
    <n v="6.0229521818597611"/>
    <n v="696.60013377629684"/>
    <n v="0.99142790451633633"/>
    <n v="7.0727449976000019"/>
    <n v="695.55034096055658"/>
    <n v="0.98993379930300041"/>
    <n v="7.2407763817125197"/>
    <n v="695.38230957644407"/>
    <n v="0.98969465062219186"/>
    <n v="7.1193798477981982"/>
    <n v="695.50370611035839"/>
    <n v="0.98986742680381812"/>
    <n v="7.0396112409268508"/>
    <n v="695.58347471722971"/>
    <n v="0.98998095653044604"/>
    <n v="7.2427614800942965"/>
    <n v="695.38032447806233"/>
    <n v="0.98969182535438982"/>
    <n v="7.957919893424676"/>
    <n v="6.1193846758887069"/>
    <n v="5.5060876594459991"/>
    <x v="2"/>
    <n v="0"/>
    <n v="0"/>
    <n v="1"/>
    <n v="0"/>
    <n v="0"/>
    <n v="0"/>
    <n v="0"/>
    <n v="0"/>
    <n v="0"/>
    <n v="0"/>
    <n v="0"/>
    <n v="0"/>
    <n v="12"/>
    <n v="697.67149193398052"/>
    <n v="4.9515940241760745"/>
    <n v="7.0472976523731209E-3"/>
    <n v="706.95111619777481"/>
    <n v="-4.3280302396182151"/>
    <n v="6.1598178683755387E-3"/>
    <n v="720.82387638353862"/>
    <n v="-18.200790425382024"/>
    <n v="2.5904059785570352E-2"/>
    <n v="784.20316159459696"/>
    <n v="-81.58007563644037"/>
    <n v="0.11610787813097664"/>
  </r>
  <r>
    <x v="483"/>
    <x v="3"/>
    <x v="12"/>
    <n v="2909.2872481558502"/>
    <x v="0"/>
    <n v="3555.7955255238167"/>
    <n v="2620.600811866826"/>
    <n v="7.8711588879723244"/>
    <n v="7.9756633982596146"/>
    <n v="431.00551824531112"/>
    <n v="411.4170216773424"/>
    <n v="420.74348209661321"/>
    <n v="6.0420233417961153"/>
    <n v="6.0661208933751753"/>
    <n v="215.50275912265556"/>
    <n v="211.19270521566082"/>
    <n v="212.42414827804618"/>
    <n v="5.3585849753631303"/>
    <n v="5.37297371281523"/>
    <n v="871.50978387989358"/>
    <n v="6.7702270913800122"/>
    <n v="2017"/>
    <x v="12"/>
    <s v="2017-484"/>
    <n v="19.271767205131571"/>
    <x v="0"/>
    <n v="0"/>
    <n v="0"/>
    <n v="0"/>
    <n v="1"/>
    <n v="0"/>
    <n v="0"/>
    <n v="4190.8099499116652"/>
    <n v="-3319.3001660317714"/>
    <n v="3.8086780291260829"/>
    <n v="3606.4196521325894"/>
    <n v="-2734.9098682526956"/>
    <n v="3.1381287035896377"/>
    <n v="3045.7588270867959"/>
    <n v="-2174.2490432069026"/>
    <n v="2.4948073830305328"/>
    <n v="879.56245164976986"/>
    <n v="-8.0526677698762796"/>
    <n v="9.2399051838826535E-3"/>
    <n v="955.64882570932252"/>
    <n v="-84.139041829428947"/>
    <n v="9.6544001439488714E-2"/>
    <n v="931.96971567759124"/>
    <n v="-60.459931797697664"/>
    <n v="6.9373784340704431E-2"/>
    <n v="6.0283524962693651"/>
    <n v="865.48143138362423"/>
    <n v="0.99308286308682436"/>
    <n v="7.0762257340070258"/>
    <n v="864.43355814588654"/>
    <n v="0.99188049765488084"/>
    <n v="7.2562241988314931"/>
    <n v="864.25355968106203"/>
    <n v="0.991673961287586"/>
    <n v="7.1282602610904924"/>
    <n v="864.38152361880304"/>
    <n v="0.99182079146678526"/>
    <n v="7.0452016311578234"/>
    <n v="864.46458224873572"/>
    <n v="0.9919160957668276"/>
    <n v="7.2568064098199496"/>
    <n v="864.25297747007357"/>
    <n v="0.99167329323887421"/>
    <n v="8.0002972893472322"/>
    <n v="6.1615730521645462"/>
    <n v="5.5463545340793825"/>
    <x v="2"/>
    <n v="0"/>
    <n v="0"/>
    <n v="1"/>
    <n v="0"/>
    <n v="0"/>
    <n v="0"/>
    <n v="0"/>
    <n v="0"/>
    <n v="0"/>
    <n v="0"/>
    <n v="0"/>
    <n v="0"/>
    <n v="13"/>
    <n v="708.45055117226138"/>
    <n v="163.05923270763219"/>
    <n v="0.18709971560124686"/>
    <n v="717.77575855577754"/>
    <n v="153.73402532411603"/>
    <n v="0.17639965513606071"/>
    <n v="732.0869775644727"/>
    <n v="139.42280631542087"/>
    <n v="0.15997847516378005"/>
    <n v="803.04178215765955"/>
    <n v="68.468001722234021"/>
    <n v="7.8562516438335117E-2"/>
  </r>
  <r>
    <x v="484"/>
    <x v="3"/>
    <x v="13"/>
    <n v="2938.3801206374083"/>
    <x v="0"/>
    <n v="3591.3534807790547"/>
    <n v="2715.9346044980002"/>
    <n v="7.9068914105161037"/>
    <n v="7.9856137291127824"/>
    <n v="435.31557342776421"/>
    <n v="423.36629755255331"/>
    <n v="433.16054583653766"/>
    <n v="6.0711084348862148"/>
    <n v="6.0760712242283432"/>
    <n v="217.6577867138821"/>
    <n v="215.7182622644157"/>
    <n v="217.01127843651415"/>
    <n v="5.3799493265516558"/>
    <n v="5.3829240436683987"/>
    <n v="713.94529930879264"/>
    <n v="6.5708063477924297"/>
    <n v="2017"/>
    <x v="13"/>
    <s v="2017-485"/>
    <n v="19.357949171953976"/>
    <x v="0"/>
    <n v="0"/>
    <n v="0"/>
    <n v="0"/>
    <n v="1"/>
    <n v="0"/>
    <n v="0"/>
    <n v="4219.4207239562184"/>
    <n v="-3505.4754246474258"/>
    <n v="4.9100056097312468"/>
    <n v="3625.3410306139394"/>
    <n v="-2911.3957313051469"/>
    <n v="4.0778974721506254"/>
    <n v="3058.2091135404153"/>
    <n v="-2344.2638142316227"/>
    <n v="3.2835342098354396"/>
    <n v="885.97977622280916"/>
    <n v="-172.03447691401652"/>
    <n v="0.24096310610991065"/>
    <n v="963.24139868314523"/>
    <n v="-249.29609937435259"/>
    <n v="0.3491809521201541"/>
    <n v="941.34895084623179"/>
    <n v="-227.40365153743915"/>
    <n v="0.31851691125020415"/>
    <n v="6.0294538435593665"/>
    <n v="707.91584546523325"/>
    <n v="0.99155473976872344"/>
    <n v="7.0783006920266134"/>
    <n v="706.86699861676607"/>
    <n v="0.99008565404257243"/>
    <n v="7.2593746471628258"/>
    <n v="706.68592466162977"/>
    <n v="0.98983202963281491"/>
    <n v="7.1299930321502956"/>
    <n v="706.81530627664233"/>
    <n v="0.99001325026013443"/>
    <n v="7.0439804738708691"/>
    <n v="706.90131883492177"/>
    <n v="0.99013372525781662"/>
    <n v="7.2651002068590564"/>
    <n v="706.68019910193357"/>
    <n v="0.98982401002724885"/>
    <n v="8.0317682607022274"/>
    <n v="6.1864609867506788"/>
    <n v="5.56409365924703"/>
    <x v="3"/>
    <n v="0"/>
    <n v="0"/>
    <n v="0"/>
    <n v="1"/>
    <n v="0"/>
    <n v="0"/>
    <n v="0"/>
    <n v="0"/>
    <n v="0"/>
    <n v="0"/>
    <n v="0"/>
    <n v="0"/>
    <n v="14"/>
    <n v="717.06188538129015"/>
    <n v="-3.1165860724975119"/>
    <n v="4.3653009208336271E-3"/>
    <n v="724.91257046053602"/>
    <n v="-10.967271151743375"/>
    <n v="1.5361500611267219E-2"/>
    <n v="738.07579603423187"/>
    <n v="-24.13049672543923"/>
    <n v="3.379880328198983E-2"/>
    <n v="814.48057390874885"/>
    <n v="-100.53527459995621"/>
    <n v="0.14081649490134554"/>
  </r>
  <r>
    <x v="485"/>
    <x v="3"/>
    <x v="14"/>
    <n v="2967.763921843783"/>
    <x v="0"/>
    <n v="3627.2670155868459"/>
    <n v="2791.4833997017349"/>
    <n v="7.9343284180022069"/>
    <n v="7.9955640599659503"/>
    <n v="439.66872916204193"/>
    <n v="431.51751335729762"/>
    <n v="437.49215129490307"/>
    <n v="6.0810587657393826"/>
    <n v="6.086021555081512"/>
    <n v="219.83436458102096"/>
    <n v="218.59953388603935"/>
    <n v="219.18139122087928"/>
    <n v="5.3898996574048237"/>
    <n v="5.3928743745215666"/>
    <n v="791.21356412878163"/>
    <n v="6.6735679239036907"/>
    <n v="2017"/>
    <x v="14"/>
    <s v="2017-486"/>
    <n v="19.405286841146413"/>
    <x v="0"/>
    <n v="0"/>
    <n v="0"/>
    <n v="0"/>
    <n v="1"/>
    <n v="0"/>
    <n v="0"/>
    <n v="4248.3176057412174"/>
    <n v="-3457.104041612436"/>
    <n v="4.3693690279679549"/>
    <n v="3644.4516228801044"/>
    <n v="-2853.2380587513226"/>
    <n v="3.6061541259003445"/>
    <n v="3070.7839028585713"/>
    <n v="-2279.5703387297899"/>
    <n v="2.8811062424591554"/>
    <n v="892.46127404157914"/>
    <n v="-101.24770991279752"/>
    <n v="0.1279650836424715"/>
    <n v="970.90989738670635"/>
    <n v="-179.69633325792472"/>
    <n v="0.22711482892206397"/>
    <n v="950.82197836655882"/>
    <n v="-159.6084142377772"/>
    <n v="0.20172608442769135"/>
    <n v="6.0305551908493671"/>
    <n v="785.1830089379323"/>
    <n v="0.99237809427914736"/>
    <n v="7.0790105580303893"/>
    <n v="784.13455357075122"/>
    <n v="0.99105297118379765"/>
    <n v="7.2625250954941567"/>
    <n v="783.95103903328743"/>
    <n v="0.99082103059811533"/>
    <n v="7.1318041154265135"/>
    <n v="784.08176001335517"/>
    <n v="0.99098624639571309"/>
    <n v="7.042156271624485"/>
    <n v="784.17140785715719"/>
    <n v="0.99109955062590638"/>
    <n v="7.269655788903215"/>
    <n v="783.94390833987836"/>
    <n v="0.990812018248312"/>
    <n v="8.0560230442094571"/>
    <n v="6.2030897757590253"/>
    <n v="5.5723774114058671"/>
    <x v="3"/>
    <n v="0"/>
    <n v="0"/>
    <n v="0"/>
    <n v="1"/>
    <n v="0"/>
    <n v="0"/>
    <n v="0"/>
    <n v="0"/>
    <n v="0"/>
    <n v="0"/>
    <n v="0"/>
    <n v="0"/>
    <n v="15"/>
    <n v="724.21888019902383"/>
    <n v="66.994683929757798"/>
    <n v="8.4673325846640099E-2"/>
    <n v="730.26963819566333"/>
    <n v="60.943925933118294"/>
    <n v="7.7025886178056946E-2"/>
    <n v="741.8193156435816"/>
    <n v="49.394248485200023"/>
    <n v="6.2428465239456367E-2"/>
    <n v="822.45016897067217"/>
    <n v="-31.236604841890539"/>
    <n v="3.9479359629388665E-2"/>
  </r>
  <r>
    <x v="486"/>
    <x v="3"/>
    <x v="15"/>
    <n v="749.36039026555511"/>
    <x v="0"/>
    <n v="915.88492143567851"/>
    <n v="2178.8464968708809"/>
    <n v="7.6865508858687779"/>
    <n v="6.6192200296992274"/>
    <n v="111.01635411341559"/>
    <n v="271.26693373535659"/>
    <n v="275.34254163772874"/>
    <n v="5.6180159284984494"/>
    <n v="4.7096775248147891"/>
    <n v="55.508177056707794"/>
    <n v="104.43558410550726"/>
    <n v="104.80603331400174"/>
    <n v="4.6521113400199576"/>
    <n v="4.0165303442548437"/>
    <n v="574.06309752375432"/>
    <n v="6.3527393162777184"/>
    <n v="2017"/>
    <x v="15"/>
    <s v="2017-487"/>
    <n v="17.956678154387184"/>
    <x v="0"/>
    <n v="0"/>
    <n v="0"/>
    <n v="0"/>
    <n v="1"/>
    <n v="0"/>
    <n v="0"/>
    <n v="2066.675273178259"/>
    <n v="-1492.6121756545047"/>
    <n v="2.6000838271837208"/>
    <n v="2201.6496832653634"/>
    <n v="-1627.586585741609"/>
    <n v="2.8352050371505735"/>
    <n v="2121.4187463111175"/>
    <n v="-1547.3556487873632"/>
    <n v="2.695445248896764"/>
    <n v="403.12439246900158"/>
    <n v="170.93870505475275"/>
    <n v="0.2977698893938735"/>
    <n v="391.95741651461299"/>
    <n v="182.10568100914134"/>
    <n v="0.31722241299721576"/>
    <n v="235.63208315067664"/>
    <n v="338.43101437307769"/>
    <n v="0.58953626497316114"/>
    <n v="5.8782152545988833"/>
    <n v="568.18488226915542"/>
    <n v="0.98976033247920858"/>
    <n v="7.0459766445555578"/>
    <n v="567.01712087919873"/>
    <n v="0.98772612858246989"/>
    <n v="6.8267505652319507"/>
    <n v="567.2363469585224"/>
    <n v="0.98810801357084366"/>
    <n v="6.9139635000122865"/>
    <n v="567.14913402374202"/>
    <n v="0.98795609136027729"/>
    <n v="6.8328600037823222"/>
    <n v="567.23023751997198"/>
    <n v="0.98809737111955775"/>
    <n v="7.1302476635139929"/>
    <n v="566.93284986024037"/>
    <n v="0.98757933109745155"/>
    <n v="7.8399547967244141"/>
    <n v="5.8112107510382751"/>
    <n v="5.0018191955327005"/>
    <x v="3"/>
    <n v="0"/>
    <n v="0"/>
    <n v="0"/>
    <n v="1"/>
    <n v="0"/>
    <n v="0"/>
    <n v="0"/>
    <n v="0"/>
    <n v="0"/>
    <n v="0"/>
    <n v="0"/>
    <n v="0"/>
    <n v="16"/>
    <n v="680.8968591864367"/>
    <n v="-106.83376166268238"/>
    <n v="0.1861010786506124"/>
    <n v="649.09990990073675"/>
    <n v="-75.036812376982425"/>
    <n v="0.13071178534320865"/>
    <n v="617.15597024175315"/>
    <n v="-43.09287271799883"/>
    <n v="7.5066439392954848E-2"/>
    <n v="654.62757645007343"/>
    <n v="-80.564478926319111"/>
    <n v="0.14034080795967802"/>
  </r>
  <r>
    <x v="487"/>
    <x v="3"/>
    <x v="16"/>
    <n v="756.85399416821076"/>
    <x v="0"/>
    <n v="925.04377065003541"/>
    <n v="1752.2487460600798"/>
    <n v="7.4686552397631596"/>
    <n v="6.6291703605523962"/>
    <n v="112.12651765454976"/>
    <n v="191.69672569495316"/>
    <n v="111.57143588398267"/>
    <n v="4.7146650663258285"/>
    <n v="4.7196278556679578"/>
    <n v="56.063258827274879"/>
    <n v="70.574956410744591"/>
    <n v="55.896734296104754"/>
    <n v="4.0235059579912695"/>
    <n v="4.0264806751080124"/>
    <n v="543.20317014882039"/>
    <n v="6.2974834122893499"/>
    <n v="2017"/>
    <x v="16"/>
    <s v="2017-488"/>
    <n v="16.206826264080256"/>
    <x v="0"/>
    <n v="0"/>
    <n v="0"/>
    <n v="0"/>
    <n v="1"/>
    <n v="0"/>
    <n v="0"/>
    <n v="2074.0447004554785"/>
    <n v="-1530.8415303066581"/>
    <n v="2.8181748826820288"/>
    <n v="2206.523362058042"/>
    <n v="-1663.3201919092216"/>
    <n v="3.0620590661382274"/>
    <n v="2124.6256319569802"/>
    <n v="-1581.4224618081598"/>
    <n v="2.9112909289076874"/>
    <n v="404.77733645023341"/>
    <n v="138.42583369858698"/>
    <n v="0.25483252179964766"/>
    <n v="393.91307539648869"/>
    <n v="149.2900947523317"/>
    <n v="0.27483288566123604"/>
    <n v="238.04794199404802"/>
    <n v="305.15522815477237"/>
    <n v="0.56176996918329758"/>
    <n v="5.8793166018888838"/>
    <n v="537.32385354693156"/>
    <n v="0.98917657899478373"/>
    <n v="6.981530740595062"/>
    <n v="536.22163940822531"/>
    <n v="0.98714747791570812"/>
    <n v="6.8299010135632816"/>
    <n v="536.37326913525715"/>
    <n v="0.98742661790487696"/>
    <n v="6.8831035632283157"/>
    <n v="536.32006658559203"/>
    <n v="0.98732867563835713"/>
    <n v="6.735684226758945"/>
    <n v="536.46748592206143"/>
    <n v="0.98760006458557004"/>
    <n v="6.9618491346592366"/>
    <n v="536.24132101416114"/>
    <n v="0.98718371041032049"/>
    <n v="7.6560969578435678"/>
    <n v="5.5391165045225543"/>
    <n v="4.6029086143049298"/>
    <x v="3"/>
    <n v="0"/>
    <n v="0"/>
    <n v="0"/>
    <n v="1"/>
    <n v="0"/>
    <n v="0"/>
    <n v="0"/>
    <n v="0"/>
    <n v="0"/>
    <n v="0"/>
    <n v="0"/>
    <n v="0"/>
    <n v="17"/>
    <n v="646.34050145445042"/>
    <n v="-103.13733130563003"/>
    <n v="0.18986879490665284"/>
    <n v="598.52501164227522"/>
    <n v="-55.321841493454826"/>
    <n v="0.10184373827991174"/>
    <n v="543.04706498310122"/>
    <n v="0.15610516571916833"/>
    <n v="2.8737896665146577E-4"/>
    <n v="557.02597329640912"/>
    <n v="-13.822803147588729"/>
    <n v="2.5446838139405042E-2"/>
  </r>
  <r>
    <x v="488"/>
    <x v="3"/>
    <x v="17"/>
    <n v="764.42253410989304"/>
    <x v="0"/>
    <n v="934.29420835653593"/>
    <n v="1455.9008824750238"/>
    <n v="7.2833801512162104"/>
    <n v="6.639120691405564"/>
    <n v="113.24778283109526"/>
    <n v="152.47225426302421"/>
    <n v="112.68715024282251"/>
    <n v="4.7246153971789964"/>
    <n v="4.7295781865211257"/>
    <n v="56.623891415547632"/>
    <n v="60.809210914106714"/>
    <n v="56.455701639065808"/>
    <n v="4.0334562888444374"/>
    <n v="4.0364310059611803"/>
    <n v="552.93927834645399"/>
    <n v="6.3152481914182976"/>
    <n v="2017"/>
    <x v="17"/>
    <s v="2017-489"/>
    <n v="16.041451837239645"/>
    <x v="0"/>
    <n v="0"/>
    <n v="0"/>
    <n v="0"/>
    <n v="1"/>
    <n v="0"/>
    <n v="0"/>
    <n v="2081.4878220054707"/>
    <n v="-1528.5485436590166"/>
    <n v="2.7644057919525786"/>
    <n v="2211.4457776386475"/>
    <n v="-1658.5064992921934"/>
    <n v="2.9994369440563173"/>
    <n v="2127.8645864593013"/>
    <n v="-1574.9253081128472"/>
    <n v="2.8482789517550779"/>
    <n v="406.44680987127754"/>
    <n v="146.49246847517645"/>
    <n v="0.26493409712773014"/>
    <n v="395.88829086718306"/>
    <n v="157.05098747927093"/>
    <n v="0.28402935662108603"/>
    <n v="240.48795942585315"/>
    <n v="312.45131892060084"/>
    <n v="0.56507347398972241"/>
    <n v="5.8804179491788844"/>
    <n v="547.05886039727511"/>
    <n v="0.98936516507424821"/>
    <n v="6.9822406065988387"/>
    <n v="545.9570377398552"/>
    <n v="0.98737250023641121"/>
    <n v="6.8330514618946143"/>
    <n v="546.10622688455942"/>
    <n v="0.98764231131792879"/>
    <n v="6.8849146465045337"/>
    <n v="546.05436369994948"/>
    <n v="0.98754851587484682"/>
    <n v="6.7697396598494137"/>
    <n v="546.1695386866046"/>
    <n v="0.98775681177851193"/>
    <n v="6.945934181888421"/>
    <n v="545.99334416456554"/>
    <n v="0.98743816101713733"/>
    <n v="7.5050215349397948"/>
    <n v="5.3717008144859557"/>
    <n v="4.6084953088076723"/>
    <x v="3"/>
    <n v="0"/>
    <n v="0"/>
    <n v="0"/>
    <n v="1"/>
    <n v="0"/>
    <n v="0"/>
    <n v="0"/>
    <n v="0"/>
    <n v="0"/>
    <n v="0"/>
    <n v="0"/>
    <n v="0"/>
    <n v="18"/>
    <n v="619.56088225928818"/>
    <n v="-66.621603912834189"/>
    <n v="0.12048629301948637"/>
    <n v="569.88205967958038"/>
    <n v="-16.942781333126391"/>
    <n v="3.0641305468103477E-2"/>
    <n v="545.32085366317938"/>
    <n v="7.6184246832746112"/>
    <n v="1.3778049383753764E-2"/>
    <n v="539.38577806307671"/>
    <n v="13.553500283377275"/>
    <n v="2.4511733591993237E-2"/>
  </r>
  <r>
    <x v="489"/>
    <x v="3"/>
    <x v="18"/>
    <n v="772.06675945099187"/>
    <x v="0"/>
    <n v="943.63715044010121"/>
    <n v="1250.7506455678142"/>
    <n v="7.1314991665127456"/>
    <n v="6.6490710222587319"/>
    <n v="114.38026065940622"/>
    <n v="133.42625746121522"/>
    <n v="113.81402174525074"/>
    <n v="4.7345657280321651"/>
    <n v="4.7395285173742936"/>
    <n v="57.190130329703109"/>
    <n v="58.275854505024185"/>
    <n v="57.020258655456459"/>
    <n v="4.0434066196976053"/>
    <n v="4.0463813368143482"/>
    <n v="1379.086597465219"/>
    <n v="7.2291766731133089"/>
    <n v="2017"/>
    <x v="18"/>
    <s v="2017-490"/>
    <n v="15.909471514242515"/>
    <x v="0"/>
    <n v="0"/>
    <n v="0"/>
    <n v="0"/>
    <n v="1"/>
    <n v="0"/>
    <n v="0"/>
    <n v="2089.0053747709617"/>
    <n v="-709.91877730574265"/>
    <n v="0.51477461865743857"/>
    <n v="2216.4174173750589"/>
    <n v="-837.33081990983987"/>
    <n v="0.60716333655106647"/>
    <n v="2131.1359305066458"/>
    <n v="-752.04933304142673"/>
    <n v="0.54532422722670515"/>
    <n v="408.1329780265321"/>
    <n v="970.95361943868693"/>
    <n v="0.70405558376342259"/>
    <n v="397.88325849258445"/>
    <n v="981.20333897263458"/>
    <n v="0.71148783606199961"/>
    <n v="242.95237703197628"/>
    <n v="1136.1342204332427"/>
    <n v="0.82383094906547116"/>
    <n v="5.8815192964688849"/>
    <n v="1373.2050781687501"/>
    <n v="0.99573520668877558"/>
    <n v="6.9829504726026146"/>
    <n v="1372.1036469926164"/>
    <n v="0.99493653952881755"/>
    <n v="6.836201910225947"/>
    <n v="1372.250395554993"/>
    <n v="0.99504294949802929"/>
    <n v="6.8867257297807516"/>
    <n v="1372.1998717354384"/>
    <n v="0.99500631378592286"/>
    <n v="6.7981622761389087"/>
    <n v="1372.28843518908"/>
    <n v="0.99507053270720336"/>
    <n v="6.9332329399412558"/>
    <n v="1372.1533645252778"/>
    <n v="0.99497259058808585"/>
    <n v="7.3852272999457558"/>
    <n v="5.2790459791475453"/>
    <n v="4.6141063664643713"/>
    <x v="4"/>
    <n v="0"/>
    <n v="0"/>
    <n v="0"/>
    <n v="0"/>
    <n v="1"/>
    <n v="0"/>
    <n v="0"/>
    <n v="0"/>
    <n v="0"/>
    <n v="0"/>
    <n v="0"/>
    <n v="0"/>
    <n v="19"/>
    <n v="1618.3315080095254"/>
    <n v="-239.24491054430632"/>
    <n v="0.17348070163544618"/>
    <n v="1465.1734339719478"/>
    <n v="-86.086836506728787"/>
    <n v="6.2423082542428898E-2"/>
    <n v="1454.1515097887063"/>
    <n v="-75.064912323487306"/>
    <n v="5.4430891041547129E-2"/>
    <n v="1422.877158326311"/>
    <n v="-43.79056086109199"/>
    <n v="3.1753307545428745E-2"/>
  </r>
  <r>
    <x v="490"/>
    <x v="3"/>
    <x v="19"/>
    <n v="779.78742704550177"/>
    <x v="0"/>
    <n v="953.0735219445022"/>
    <n v="1109.4616800111205"/>
    <n v="7.0116302037060025"/>
    <n v="6.6590213531118998"/>
    <n v="115.52406326600028"/>
    <n v="124.47516036360776"/>
    <n v="114.95216196270326"/>
    <n v="4.744516058885333"/>
    <n v="4.7494788482274624"/>
    <n v="57.762031633000142"/>
    <n v="57.916178494607351"/>
    <n v="57.590461242011031"/>
    <n v="4.0533569505507741"/>
    <n v="4.056331667667517"/>
    <n v="1339.4778109521601"/>
    <n v="7.2000351236754998"/>
    <n v="2017"/>
    <x v="19"/>
    <s v="2017-491"/>
    <n v="15.809503213142111"/>
    <x v="0"/>
    <n v="0"/>
    <n v="0"/>
    <n v="0"/>
    <n v="1"/>
    <n v="0"/>
    <n v="0"/>
    <n v="2096.5981030641083"/>
    <n v="-757.12029211194817"/>
    <n v="0.56523541183093851"/>
    <n v="2221.4387735088344"/>
    <n v="-881.9609625566743"/>
    <n v="0.65843641107405682"/>
    <n v="2134.439987994464"/>
    <n v="-794.96217704230389"/>
    <n v="0.59348663377798672"/>
    <n v="409.83600786333915"/>
    <n v="929.64180308882101"/>
    <n v="0.69403299964184584"/>
    <n v="399.89817579423982"/>
    <n v="939.57963515792028"/>
    <n v="0.70145218343708549"/>
    <n v="245.44143881416065"/>
    <n v="1094.0363721379995"/>
    <n v="0.81676334105177151"/>
    <n v="5.8826206437588855"/>
    <n v="1333.5951903084012"/>
    <n v="0.99560827316760314"/>
    <n v="6.9836603386063913"/>
    <n v="1332.4941506135538"/>
    <n v="0.99478628142884873"/>
    <n v="6.8393523585572797"/>
    <n v="1332.6384585936028"/>
    <n v="0.99489401593469051"/>
    <n v="6.8885368130569695"/>
    <n v="1332.5892741391031"/>
    <n v="0.99485729680870161"/>
    <n v="6.8211852010452159"/>
    <n v="1332.6566257511149"/>
    <n v="0.99490757880028158"/>
    <n v="6.9236124029514281"/>
    <n v="1332.5541985492086"/>
    <n v="0.99483111079083131"/>
    <n v="7.2934972885401548"/>
    <n v="5.2323459613675478"/>
    <n v="4.6197417563104173"/>
    <x v="4"/>
    <n v="0"/>
    <n v="0"/>
    <n v="0"/>
    <n v="0"/>
    <n v="1"/>
    <n v="0"/>
    <n v="0"/>
    <n v="0"/>
    <n v="0"/>
    <n v="0"/>
    <n v="0"/>
    <n v="0"/>
    <n v="20"/>
    <n v="1578.9572491214558"/>
    <n v="-239.47943816929569"/>
    <n v="0.17878567021506919"/>
    <n v="1447.6316273590946"/>
    <n v="-108.15381640693454"/>
    <n v="8.0743268401030119E-2"/>
    <n v="1460.2634005819855"/>
    <n v="-120.78558962982538"/>
    <n v="9.0173639788751439E-2"/>
    <n v="1408.2796297443067"/>
    <n v="-68.801818792146605"/>
    <n v="5.136465735347958E-2"/>
  </r>
  <r>
    <x v="491"/>
    <x v="3"/>
    <x v="20"/>
    <n v="787.58530131595694"/>
    <x v="0"/>
    <n v="962.6042571639473"/>
    <n v="1012.8987664025714"/>
    <n v="6.9205715648053197"/>
    <n v="6.6689716839650686"/>
    <n v="116.67930389866028"/>
    <n v="120.57723213113402"/>
    <n v="116.10168358233028"/>
    <n v="4.7544663897385009"/>
    <n v="4.7594291790806302"/>
    <n v="58.33965194933014"/>
    <n v="58.212609912913301"/>
    <n v="58.166365854431135"/>
    <n v="4.0633072814039419"/>
    <n v="4.0662819985206848"/>
    <n v="1425.4843639196145"/>
    <n v="7.2622669394532942"/>
    <n v="2017"/>
    <x v="20"/>
    <s v="2017-492"/>
    <n v="15.738345235947763"/>
    <x v="0"/>
    <n v="0"/>
    <n v="0"/>
    <n v="0"/>
    <n v="1"/>
    <n v="0"/>
    <n v="0"/>
    <n v="2104.2667586401863"/>
    <n v="-678.7823947205718"/>
    <n v="0.47617666801629649"/>
    <n v="2226.5103432039477"/>
    <n v="-801.02597928433329"/>
    <n v="0.56193249084947838"/>
    <n v="2137.77708605716"/>
    <n v="-712.29272213754552"/>
    <n v="0.4996846967714007"/>
    <n v="411.55606799851432"/>
    <n v="1013.9282959211001"/>
    <n v="0.7112868591088084"/>
    <n v="401.93324226891167"/>
    <n v="1023.5511216507027"/>
    <n v="0.71803742472226972"/>
    <n v="247.95539121416687"/>
    <n v="1177.5289727054476"/>
    <n v="0.82605534126493618"/>
    <n v="5.883721991048886"/>
    <n v="1419.6006419285657"/>
    <n v="0.9958724752512399"/>
    <n v="6.9843702046101672"/>
    <n v="1418.4999937150044"/>
    <n v="0.99510035298780453"/>
    <n v="6.8425028068886107"/>
    <n v="1418.6418611127258"/>
    <n v="0.99519987522832309"/>
    <n v="6.8903478963331874"/>
    <n v="1418.5940160232813"/>
    <n v="0.99516631113554488"/>
    <n v="6.8393484873368671"/>
    <n v="1418.6450154322777"/>
    <n v="0.99520208803376076"/>
    <n v="6.9167644527093612"/>
    <n v="1418.567599466905"/>
    <n v="0.99514777950023203"/>
    <n v="7.2255850193677258"/>
    <n v="5.211307435381082"/>
    <n v="4.6254014462379924"/>
    <x v="4"/>
    <n v="0"/>
    <n v="0"/>
    <n v="0"/>
    <n v="0"/>
    <n v="1"/>
    <n v="0"/>
    <n v="0"/>
    <n v="0"/>
    <n v="0"/>
    <n v="0"/>
    <n v="0"/>
    <n v="0"/>
    <n v="21"/>
    <n v="1551.5138513385702"/>
    <n v="-126.0294874189558"/>
    <n v="8.8411694024069148E-2"/>
    <n v="1441.5922577130352"/>
    <n v="-16.107893793420772"/>
    <n v="1.1299944216244749E-2"/>
    <n v="1466.4126176281297"/>
    <n v="-40.928253708515285"/>
    <n v="2.8711822272098456E-2"/>
    <n v="1401.7840773166831"/>
    <n v="23.700286602931328"/>
    <n v="1.6626128776160907E-2"/>
  </r>
  <r>
    <x v="492"/>
    <x v="3"/>
    <x v="21"/>
    <n v="795.46115432911643"/>
    <x v="0"/>
    <n v="972.23029973558675"/>
    <n v="947.66748278053478"/>
    <n v="6.8540036841649341"/>
    <n v="6.6789220148182364"/>
    <n v="117.84609693764689"/>
    <n v="119.21166453439045"/>
    <n v="117.26270041815359"/>
    <n v="4.7644167205916688"/>
    <n v="4.7693795099337981"/>
    <n v="58.923048468823453"/>
    <n v="58.709916902050402"/>
    <n v="58.74802951297545"/>
    <n v="4.0732576122571098"/>
    <n v="4.0762323293738527"/>
    <n v="1541.9927108251873"/>
    <n v="7.3408308270207838"/>
    <n v="2017"/>
    <x v="21"/>
    <s v="2017-493"/>
    <n v="15.691678017013711"/>
    <x v="0"/>
    <n v="0"/>
    <n v="0"/>
    <n v="0"/>
    <n v="1"/>
    <n v="0"/>
    <n v="0"/>
    <n v="2112.0121007720245"/>
    <n v="-570.01938994683724"/>
    <n v="0.36966412742755128"/>
    <n v="2231.6326285960122"/>
    <n v="-689.63991777082492"/>
    <n v="0.44723941490084518"/>
    <n v="2141.1475551004828"/>
    <n v="-599.15484427529555"/>
    <n v="0.38855880450606134"/>
    <n v="413.2933287350412"/>
    <n v="1128.6993820901462"/>
    <n v="0.73197452501972604"/>
    <n v="403.98865940833031"/>
    <n v="1138.004051416857"/>
    <n v="0.73800871004627622"/>
    <n v="250.49448313817317"/>
    <n v="1291.4982276870142"/>
    <n v="0.83755144795456093"/>
    <n v="5.8848233383388866"/>
    <n v="1536.1078874868483"/>
    <n v="0.99618362441208319"/>
    <n v="6.985080070613944"/>
    <n v="1535.0076307545733"/>
    <n v="0.99547009527245045"/>
    <n v="6.8456532552199434"/>
    <n v="1535.1470575699673"/>
    <n v="0.99556051516510957"/>
    <n v="6.8921589796094054"/>
    <n v="1535.1005518455779"/>
    <n v="0.9955303556682048"/>
    <n v="6.8533807463296963"/>
    <n v="1535.1393300788575"/>
    <n v="0.99555550379828828"/>
    <n v="6.9122733920328718"/>
    <n v="1535.0804374331544"/>
    <n v="0.99551731124050924"/>
    <n v="7.1769507702846838"/>
    <n v="5.2038310167260793"/>
    <n v="4.6310854030022606"/>
    <x v="4"/>
    <n v="0"/>
    <n v="0"/>
    <n v="0"/>
    <n v="0"/>
    <n v="1"/>
    <n v="0"/>
    <n v="0"/>
    <n v="0"/>
    <n v="0"/>
    <n v="0"/>
    <n v="0"/>
    <n v="0"/>
    <n v="22"/>
    <n v="1533.3307056820852"/>
    <n v="8.6620051431020784"/>
    <n v="5.6174099152950362E-3"/>
    <n v="1441.5570479500866"/>
    <n v="100.43566287510066"/>
    <n v="6.5133682001228904E-2"/>
    <n v="1472.599399928461"/>
    <n v="69.393310896726234"/>
    <n v="4.5002359874704502E-2"/>
    <n v="1400.3910522231263"/>
    <n v="141.60165860206098"/>
    <n v="9.1830303481968981E-2"/>
  </r>
  <r>
    <x v="493"/>
    <x v="3"/>
    <x v="22"/>
    <n v="803.41576587240775"/>
    <x v="0"/>
    <n v="981.95260273294275"/>
    <n v="904.39196770809667"/>
    <n v="6.8072628590155215"/>
    <n v="6.6888723456714052"/>
    <n v="119.02455790702336"/>
    <n v="119.11811122070691"/>
    <n v="118.43532742233512"/>
    <n v="4.7743670514448375"/>
    <n v="4.779329840786966"/>
    <n v="59.512278953511682"/>
    <n v="59.271570338073296"/>
    <n v="59.335509808105215"/>
    <n v="4.0832079431102786"/>
    <n v="4.0861826602270206"/>
    <n v="1288.8690801050589"/>
    <n v="7.161520430756128"/>
    <n v="2017"/>
    <x v="22"/>
    <s v="2017-494"/>
    <n v="15.664837853570639"/>
    <x v="0"/>
    <n v="0"/>
    <n v="0"/>
    <n v="0"/>
    <n v="1"/>
    <n v="0"/>
    <n v="0"/>
    <n v="2119.8348963251819"/>
    <n v="-830.96581622012309"/>
    <n v="0.64472476611231067"/>
    <n v="2236.8061368419972"/>
    <n v="-947.9370567369383"/>
    <n v="0.73547970959134934"/>
    <n v="2144.5517288342394"/>
    <n v="-855.68264872918053"/>
    <n v="0.66390191365241824"/>
    <n v="415.04796207893344"/>
    <n v="873.82111802612542"/>
    <n v="0.67797508025787856"/>
    <n v="406.06463071914311"/>
    <n v="882.80444938591575"/>
    <n v="0.68494501343298286"/>
    <n v="253.05896598141948"/>
    <n v="1035.8101141236393"/>
    <n v="0.80365812952794857"/>
    <n v="5.885924685628888"/>
    <n v="1282.98315541943"/>
    <n v="0.99543326410999855"/>
    <n v="6.9857899366177207"/>
    <n v="1281.8832901684411"/>
    <n v="0.99457990726564072"/>
    <n v="6.8488037035512761"/>
    <n v="1282.0202764015075"/>
    <n v="0.99468619132131475"/>
    <n v="6.8939700628856233"/>
    <n v="1281.9751100421731"/>
    <n v="0.9946511479177359"/>
    <n v="6.8640686373524549"/>
    <n v="1282.0050114677065"/>
    <n v="0.99467434765616936"/>
    <n v="6.9096904054023627"/>
    <n v="1281.9593896996564"/>
    <n v="0.99463895091281174"/>
    <n v="7.1433296320819268"/>
    <n v="5.2033167650176484"/>
    <n v="4.6367935922277619"/>
    <x v="5"/>
    <n v="0"/>
    <n v="0"/>
    <n v="0"/>
    <n v="0"/>
    <n v="0"/>
    <n v="1"/>
    <n v="0"/>
    <n v="0"/>
    <n v="0"/>
    <n v="0"/>
    <n v="0"/>
    <n v="0"/>
    <n v="23"/>
    <n v="1605.689675012376"/>
    <n v="-316.82059490731717"/>
    <n v="0.24581286012501158"/>
    <n v="1519.9543569044631"/>
    <n v="-231.08527679940426"/>
    <n v="0.17929305649924346"/>
    <n v="1487.1343472422795"/>
    <n v="-198.26526713722069"/>
    <n v="0.15382886454306097"/>
    <n v="1395.7801532907567"/>
    <n v="-106.91107318569789"/>
    <n v="8.2949521278750285E-2"/>
  </r>
  <r>
    <x v="494"/>
    <x v="3"/>
    <x v="23"/>
    <n v="811.44992353113173"/>
    <x v="0"/>
    <n v="991.77212876027215"/>
    <n v="876.50935445500716"/>
    <n v="6.7759473768143295"/>
    <n v="6.6988226765245731"/>
    <n v="120.21480348609359"/>
    <n v="119.66645735340025"/>
    <n v="119.61968069655848"/>
    <n v="4.7843173822980054"/>
    <n v="4.7892801716401339"/>
    <n v="60.107401743046793"/>
    <n v="59.856652321554748"/>
    <n v="59.928864906186263"/>
    <n v="4.0931582739634464"/>
    <n v="4.0961329910801894"/>
    <n v="1552.7937628070499"/>
    <n v="7.347811015107327"/>
    <n v="2017"/>
    <x v="23"/>
    <s v="2017-495"/>
    <n v="15.653423033075782"/>
    <x v="0"/>
    <n v="0"/>
    <n v="0"/>
    <n v="0"/>
    <n v="1"/>
    <n v="0"/>
    <n v="0"/>
    <n v="2127.7359198338704"/>
    <n v="-574.9421570268205"/>
    <n v="0.37026305153845651"/>
    <n v="2242.0313801704419"/>
    <n v="-689.23761736339202"/>
    <n v="0.4438693881133503"/>
    <n v="2147.9899443053332"/>
    <n v="-595.19618149828329"/>
    <n v="0.38330665395147029"/>
    <n v="416.82014175626455"/>
    <n v="1135.9736210507854"/>
    <n v="0.73156760946620403"/>
    <n v="408.16136174306405"/>
    <n v="1144.632401063986"/>
    <n v="0.73714386834912726"/>
    <n v="255.6490936530983"/>
    <n v="1297.1446691539516"/>
    <n v="0.83536184921882295"/>
    <n v="5.8870260329188886"/>
    <n v="1546.9067367741311"/>
    <n v="0.99620875213829008"/>
    <n v="6.9864998026214966"/>
    <n v="1545.8072630044285"/>
    <n v="0.9955006904522905"/>
    <n v="6.8519541518826088"/>
    <n v="1545.9418086551673"/>
    <n v="0.99558733792213583"/>
    <n v="6.895781146161843"/>
    <n v="1545.897981660888"/>
    <n v="0.99555911331476754"/>
    <n v="6.8721546280119998"/>
    <n v="1545.921608179038"/>
    <n v="0.99557432880488339"/>
    <n v="6.908591890157088"/>
    <n v="1545.8851709168928"/>
    <n v="0.9955508631888963"/>
    <n v="7.1210528116914951"/>
    <n v="5.2063271993257914"/>
    <n v="4.642525978415013"/>
    <x v="5"/>
    <n v="0"/>
    <n v="0"/>
    <n v="0"/>
    <n v="0"/>
    <n v="0"/>
    <n v="1"/>
    <n v="0"/>
    <n v="0"/>
    <n v="0"/>
    <n v="0"/>
    <n v="0"/>
    <n v="0"/>
    <n v="24"/>
    <n v="1599.38445637585"/>
    <n v="-46.590693568800134"/>
    <n v="3.0004431164494246E-2"/>
    <n v="1524.8097497895496"/>
    <n v="27.984013017500274"/>
    <n v="1.8021719102549981E-2"/>
    <n v="1493.4321750115425"/>
    <n v="59.361587795507376"/>
    <n v="3.8228893763842121E-2"/>
    <n v="1399.8049006626266"/>
    <n v="152.98886214442336"/>
    <n v="9.8524907691449656E-2"/>
  </r>
  <r>
    <x v="495"/>
    <x v="3"/>
    <x v="24"/>
    <n v="819.56442276644304"/>
    <x v="0"/>
    <n v="1001.6898500478749"/>
    <n v="859.42587494843792"/>
    <n v="6.7562645790426892"/>
    <n v="6.708773007377741"/>
    <n v="121.41695152095454"/>
    <n v="120.5417044371774"/>
    <n v="120.81587750352406"/>
    <n v="4.7942677131511733"/>
    <n v="4.7992305024933026"/>
    <n v="60.70847576047727"/>
    <n v="60.452928728800515"/>
    <n v="60.528153555248124"/>
    <n v="4.1031086048166143"/>
    <n v="4.1060833219333572"/>
    <n v="1335.9421845003785"/>
    <n v="7.1973920780856311"/>
    <n v="2017"/>
    <x v="24"/>
    <s v="2017-496"/>
    <n v="15.653640897010476"/>
    <x v="0"/>
    <n v="0"/>
    <n v="0"/>
    <n v="0"/>
    <n v="1"/>
    <n v="0"/>
    <n v="0"/>
    <n v="2135.7159535776459"/>
    <n v="-799.77376907726739"/>
    <n v="0.59865896769804472"/>
    <n v="2247.3088759321718"/>
    <n v="-911.36669143179324"/>
    <n v="0.68219021901208254"/>
    <n v="2151.4625419311378"/>
    <n v="-815.5203574307593"/>
    <n v="0.6104458463041581"/>
    <n v="418.61004323036894"/>
    <n v="917.33214127000952"/>
    <n v="0.68665556931498306"/>
    <n v="410.27906007722424"/>
    <n v="925.66312442315427"/>
    <n v="0.69289160501308511"/>
    <n v="258.26512260149389"/>
    <n v="1077.6770618988846"/>
    <n v="0.80667941652124642"/>
    <n v="5.8881273802088892"/>
    <n v="1330.0540571201695"/>
    <n v="0.99559252829312295"/>
    <n v="6.9872096686252734"/>
    <n v="1328.9549748317531"/>
    <n v="0.99476982630708788"/>
    <n v="6.8551046002139397"/>
    <n v="1329.0870799001646"/>
    <n v="0.99486871162558754"/>
    <n v="6.8975922294380609"/>
    <n v="1329.0445922709405"/>
    <n v="0.9948369081316063"/>
    <n v="6.8782784525178347"/>
    <n v="1329.0639060478607"/>
    <n v="0.99485136517708639"/>
    <n v="6.9086128564836073"/>
    <n v="1329.0335716438949"/>
    <n v="0.99482865880227644"/>
    <n v="7.1071546667007626"/>
    <n v="5.2111136294605283"/>
    <n v="4.6482825249473061"/>
    <x v="5"/>
    <n v="0"/>
    <n v="0"/>
    <n v="0"/>
    <n v="0"/>
    <n v="0"/>
    <n v="1"/>
    <n v="0"/>
    <n v="0"/>
    <n v="0"/>
    <n v="0"/>
    <n v="0"/>
    <n v="0"/>
    <n v="25"/>
    <n v="1597.0865945479018"/>
    <n v="-261.14441004752325"/>
    <n v="0.19547583202126909"/>
    <n v="1530.5134324435878"/>
    <n v="-194.5712479432093"/>
    <n v="0.14564346436591932"/>
    <n v="1499.7685071542178"/>
    <n v="-163.82632265383927"/>
    <n v="0.12262979981810197"/>
    <n v="1405.2776092563513"/>
    <n v="-69.335424755972781"/>
    <n v="5.1900018998129883E-2"/>
  </r>
  <r>
    <x v="496"/>
    <x v="3"/>
    <x v="25"/>
    <n v="827.76006699410755"/>
    <x v="0"/>
    <n v="1011.7067485483537"/>
    <n v="849.92613256213883"/>
    <n v="6.7451494428400167"/>
    <n v="6.7187233382309088"/>
    <n v="122.63112103616409"/>
    <n v="121.58641273667075"/>
    <n v="122.02403627855932"/>
    <n v="4.804218044004342"/>
    <n v="4.8091808333464705"/>
    <n v="61.315560518082044"/>
    <n v="61.056770981297575"/>
    <n v="61.133435090800603"/>
    <n v="4.1130589356697822"/>
    <n v="4.1160336527865251"/>
    <n v="1440.9450884676371"/>
    <n v="7.2730544887277429"/>
    <n v="2017"/>
    <x v="25"/>
    <s v="2017-497"/>
    <n v="15.662426422514141"/>
    <x v="0"/>
    <n v="0"/>
    <n v="0"/>
    <n v="0"/>
    <n v="1"/>
    <n v="0"/>
    <n v="0"/>
    <n v="2143.7757876588589"/>
    <n v="-702.83069919122181"/>
    <n v="0.48775675410271335"/>
    <n v="2252.6391466515179"/>
    <n v="-811.69405818388077"/>
    <n v="0.56330672464907816"/>
    <n v="2154.9698655332008"/>
    <n v="-714.02477706556374"/>
    <n v="0.49552532069413441"/>
    <n v="420.41784371921437"/>
    <n v="1020.5272447484227"/>
    <n v="0.70823465301769084"/>
    <n v="412.41793539472599"/>
    <n v="1028.527153072911"/>
    <n v="0.71378650116826514"/>
    <n v="260.90731183937345"/>
    <n v="1180.0377766282636"/>
    <n v="0.81893320298774641"/>
    <n v="5.8892287274988897"/>
    <n v="1435.0558597401382"/>
    <n v="0.99591294021220356"/>
    <n v="6.9879195346290492"/>
    <n v="1433.957168933008"/>
    <n v="0.99515046090891612"/>
    <n v="6.8582550485452725"/>
    <n v="1434.0868334190918"/>
    <n v="0.99524044663225952"/>
    <n v="6.8994033127142789"/>
    <n v="1434.0456851549229"/>
    <n v="0.99521189019072798"/>
    <n v="6.882957109689432"/>
    <n v="1434.0621313579477"/>
    <n v="0.99522330367425105"/>
    <n v="6.9094583392231632"/>
    <n v="1434.0356301284139"/>
    <n v="0.99520491211322215"/>
    <n v="7.0993418217137334"/>
    <n v="5.2167969538915733"/>
    <n v="4.6540631940977102"/>
    <x v="5"/>
    <n v="0"/>
    <n v="0"/>
    <n v="0"/>
    <n v="0"/>
    <n v="0"/>
    <n v="1"/>
    <n v="0"/>
    <n v="0"/>
    <n v="0"/>
    <n v="0"/>
    <n v="0"/>
    <n v="0"/>
    <n v="26"/>
    <n v="1597.6866071894622"/>
    <n v="-156.74151872182506"/>
    <n v="0.10877688537632667"/>
    <n v="1536.6607576432943"/>
    <n v="-95.71566917565724"/>
    <n v="6.6425618812057163E-2"/>
    <n v="1506.1435886851964"/>
    <n v="-65.198500217559285"/>
    <n v="4.5247040112329454E-2"/>
    <n v="1411.7472799393811"/>
    <n v="29.197808528256019"/>
    <n v="2.0262957111923136E-2"/>
  </r>
  <r>
    <x v="497"/>
    <x v="3"/>
    <x v="26"/>
    <n v="836.03766766404874"/>
    <x v="0"/>
    <n v="1021.8238160338374"/>
    <n v="845.75959309271173"/>
    <n v="6.7402351503014399"/>
    <n v="6.7286736690840776"/>
    <n v="123.85743224652575"/>
    <n v="122.72192249159825"/>
    <n v="123.24427664134492"/>
    <n v="4.8141683748575099"/>
    <n v="4.8191311641996384"/>
    <n v="61.928716123262873"/>
    <n v="61.667132580673282"/>
    <n v="61.74476944170862"/>
    <n v="4.123009266522951"/>
    <n v="4.1259839836396939"/>
    <n v="1507.8020488008256"/>
    <n v="7.3184082725781279"/>
    <n v="2017"/>
    <x v="26"/>
    <s v="2017-498"/>
    <n v="15.677412791681901"/>
    <x v="0"/>
    <n v="0"/>
    <n v="0"/>
    <n v="0"/>
    <n v="1"/>
    <n v="0"/>
    <n v="0"/>
    <n v="2151.9162200808846"/>
    <n v="-644.11417128005905"/>
    <n v="0.42718748909535664"/>
    <n v="2258.0227200780582"/>
    <n v="-750.22067127723267"/>
    <n v="0.49755912712407629"/>
    <n v="2158.5122623712841"/>
    <n v="-650.71021357045856"/>
    <n v="0.43156209668767648"/>
    <n v="422.24372221294834"/>
    <n v="1085.5583265878772"/>
    <n v="0.7199607716750589"/>
    <n v="414.57819946540275"/>
    <n v="1093.2238493354228"/>
    <n v="0.72504467692219798"/>
    <n v="263.57592296963185"/>
    <n v="1244.2261258311937"/>
    <n v="0.82519195860009797"/>
    <n v="5.8903300747888903"/>
    <n v="1501.9117187260367"/>
    <n v="0.99609343276892781"/>
    <n v="6.988629400632826"/>
    <n v="1500.8134194001927"/>
    <n v="0.99536502194953846"/>
    <n v="6.8614054968766052"/>
    <n v="1500.9406433039489"/>
    <n v="0.99544939900941665"/>
    <n v="6.9012143959904968"/>
    <n v="1500.900834404835"/>
    <n v="0.99542299706948989"/>
    <n v="6.8865898272384225"/>
    <n v="1500.9154589735872"/>
    <n v="0.99543269633257536"/>
    <n v="6.9109005655822653"/>
    <n v="1500.8911482352432"/>
    <n v="0.9954165730368395"/>
    <n v="7.0958957952986257"/>
    <n v="5.2229378334804828"/>
    <n v="4.6598679470362612"/>
    <x v="6"/>
    <n v="0"/>
    <n v="0"/>
    <n v="0"/>
    <n v="0"/>
    <n v="0"/>
    <n v="0"/>
    <n v="1"/>
    <n v="0"/>
    <n v="0"/>
    <n v="0"/>
    <n v="0"/>
    <n v="0"/>
    <n v="27"/>
    <n v="1818.5121985530297"/>
    <n v="-310.71014975220419"/>
    <n v="0.2060682634032206"/>
    <n v="1811.1062931797228"/>
    <n v="-303.30424437889724"/>
    <n v="0.20115654082054008"/>
    <n v="1497.6676766651613"/>
    <n v="10.134372135664307"/>
    <n v="6.7212882113565934E-3"/>
    <n v="1448.5043821492231"/>
    <n v="59.297666651602412"/>
    <n v="3.9327222494997011E-2"/>
  </r>
  <r>
    <x v="498"/>
    <x v="3"/>
    <x v="27"/>
    <n v="844.39804434068924"/>
    <x v="0"/>
    <n v="1032.0420541941758"/>
    <n v="845.3511284671049"/>
    <n v="6.7397520776931925"/>
    <n v="6.7386239999372455"/>
    <n v="125.09600656899099"/>
    <n v="123.90896453029461"/>
    <n v="124.47671940775837"/>
    <n v="4.8241187057106778"/>
    <n v="4.8290814950528071"/>
    <n v="62.548003284495493"/>
    <n v="62.283742073348826"/>
    <n v="62.362217136125707"/>
    <n v="4.1329595973761188"/>
    <n v="4.1359343144928618"/>
    <n v="1387.4989315346652"/>
    <n v="7.235258075555187"/>
    <n v="2017"/>
    <x v="27"/>
    <s v="2017-499"/>
    <n v="15.696830380779989"/>
    <x v="0"/>
    <n v="0"/>
    <n v="0"/>
    <n v="0"/>
    <n v="1"/>
    <n v="0"/>
    <n v="0"/>
    <n v="2160.1380568271302"/>
    <n v="-772.639125292465"/>
    <n v="0.55685745605430859"/>
    <n v="2263.4601292388638"/>
    <n v="-875.96119770419864"/>
    <n v="0.63132387189324024"/>
    <n v="2162.0900831777485"/>
    <n v="-774.59115164308332"/>
    <n v="0.55826432297597128"/>
    <n v="424.08785949161961"/>
    <n v="963.41107204304558"/>
    <n v="0.69435085688855236"/>
    <n v="416.76006617678627"/>
    <n v="970.73886535787892"/>
    <n v="0.69963215343465368"/>
    <n v="266.27122021119271"/>
    <n v="1121.2277113234725"/>
    <n v="0.80809266648106226"/>
    <n v="5.8914314220788908"/>
    <n v="1381.6075001125862"/>
    <n v="0.99575392002964447"/>
    <n v="6.9893392666366028"/>
    <n v="1380.5095922680287"/>
    <n v="0.99496263448728872"/>
    <n v="6.8645559452079379"/>
    <n v="1380.6343755894572"/>
    <n v="0.9950525684818976"/>
    <n v="6.9030254792667147"/>
    <n v="1380.5959060553985"/>
    <n v="0.99502484267023439"/>
    <n v="6.8894750999633398"/>
    <n v="1380.6094564347018"/>
    <n v="0.99503460871689231"/>
    <n v="6.9127692342713907"/>
    <n v="1380.5861623003939"/>
    <n v="0.99501782013869711"/>
    <n v="7.0955573257839015"/>
    <n v="5.2293173386078493"/>
    <n v="4.6656967438373513"/>
    <x v="6"/>
    <n v="0"/>
    <n v="0"/>
    <n v="0"/>
    <n v="0"/>
    <n v="0"/>
    <n v="0"/>
    <n v="1"/>
    <n v="0"/>
    <n v="0"/>
    <n v="0"/>
    <n v="0"/>
    <n v="0"/>
    <n v="28"/>
    <n v="1823.2518164847424"/>
    <n v="-435.75288495007726"/>
    <n v="0.31405637514120882"/>
    <n v="1818.7686144313484"/>
    <n v="-431.26968289668321"/>
    <n v="0.31082523603796258"/>
    <n v="1504.0574686659695"/>
    <n v="-116.55853713130432"/>
    <n v="8.4006217577683395E-2"/>
    <n v="1456.3365435392618"/>
    <n v="-68.837612004596622"/>
    <n v="4.9612731541679597E-2"/>
  </r>
  <r>
    <x v="499"/>
    <x v="3"/>
    <x v="28"/>
    <n v="852.842024784096"/>
    <x v="0"/>
    <n v="1042.3624747361173"/>
    <n v="847.59839736220215"/>
    <n v="6.7424069355974083"/>
    <n v="6.7485743307904134"/>
    <n v="126.3469666346809"/>
    <n v="125.12796558248775"/>
    <n v="125.72148660183595"/>
    <n v="4.8340690365638457"/>
    <n v="4.839031825905975"/>
    <n v="63.173483317340448"/>
    <n v="62.90656094414296"/>
    <n v="62.985839307486955"/>
    <n v="4.1429099282292867"/>
    <n v="4.1458846453460296"/>
    <n v="1310.3818651094934"/>
    <n v="7.1780738738008854"/>
    <n v="2017"/>
    <x v="28"/>
    <s v="2017-500"/>
    <n v="15.719385900390542"/>
    <x v="0"/>
    <n v="0"/>
    <n v="0"/>
    <n v="0"/>
    <n v="1"/>
    <n v="0"/>
    <n v="0"/>
    <n v="2168.442111940838"/>
    <n v="-858.06024683134456"/>
    <n v="0.65481694281509795"/>
    <n v="2268.9519124912772"/>
    <n v="-958.57004738178375"/>
    <n v="0.73151962256566117"/>
    <n v="2165.7036821922775"/>
    <n v="-855.32181708278404"/>
    <n v="0.65272714760236294"/>
    <n v="425.95043814307758"/>
    <n v="884.43142696641587"/>
    <n v="0.67494174829145259"/>
    <n v="418.96375155528358"/>
    <n v="891.41811355420987"/>
    <n v="0.68027354261326289"/>
    <n v="268.99347042516928"/>
    <n v="1041.3883946843241"/>
    <n v="0.79472131171267957"/>
    <n v="5.8925327693688914"/>
    <n v="1304.4893323401245"/>
    <n v="0.9955031942014273"/>
    <n v="6.9900491326403786"/>
    <n v="1303.391815976853"/>
    <n v="0.99466563959807519"/>
    <n v="6.8677063935392688"/>
    <n v="1303.5141587159542"/>
    <n v="0.99475900378630056"/>
    <n v="6.9048365625429327"/>
    <n v="1303.4770285469506"/>
    <n v="0.99473066840560564"/>
    <n v="6.8918310760257775"/>
    <n v="1303.4900340334677"/>
    <n v="0.99474059336478238"/>
    <n v="6.9149398844509928"/>
    <n v="1303.4669252250424"/>
    <n v="0.99472295819366119"/>
    <n v="7.0974180822090718"/>
    <n v="5.2358265173778236"/>
    <n v="4.671549543487302"/>
    <x v="6"/>
    <n v="0"/>
    <n v="0"/>
    <n v="0"/>
    <n v="0"/>
    <n v="0"/>
    <n v="0"/>
    <n v="1"/>
    <n v="0"/>
    <n v="0"/>
    <n v="0"/>
    <n v="0"/>
    <n v="0"/>
    <n v="29"/>
    <n v="1829.2021655530496"/>
    <n v="-518.82030044355611"/>
    <n v="0.39593061706497618"/>
    <n v="1826.5359369020223"/>
    <n v="-516.15407179252884"/>
    <n v="0.39389592113242489"/>
    <n v="1510.4863634205644"/>
    <n v="-200.10449831107098"/>
    <n v="0.1527070113217345"/>
    <n v="1464.544489737702"/>
    <n v="-154.1626246282085"/>
    <n v="0.11764709870685437"/>
  </r>
  <r>
    <x v="500"/>
    <x v="3"/>
    <x v="29"/>
    <n v="861.37044503193715"/>
    <x v="0"/>
    <n v="1052.7860994834787"/>
    <n v="851.7300116631227"/>
    <n v="6.747269588890453"/>
    <n v="6.7585246616435812"/>
    <n v="127.61043630102772"/>
    <n v="126.36920094175773"/>
    <n v="126.97870146785431"/>
    <n v="4.8440193674170136"/>
    <n v="4.8489821567591429"/>
    <n v="63.805218150513866"/>
    <n v="63.535620988602588"/>
    <n v="63.615697700561839"/>
    <n v="4.1528602590824546"/>
    <n v="4.1558349761991975"/>
    <n v="1374.8601665722115"/>
    <n v="7.2261073078907856"/>
    <n v="2017"/>
    <x v="29"/>
    <s v="2017-501"/>
    <n v="15.744149215389921"/>
    <x v="0"/>
    <n v="0"/>
    <n v="0"/>
    <n v="0"/>
    <n v="1"/>
    <n v="0"/>
    <n v="0"/>
    <n v="2176.8292076056832"/>
    <n v="-801.96904103347174"/>
    <n v="0.58330953251262885"/>
    <n v="2274.4986135762151"/>
    <n v="-899.63844700400364"/>
    <n v="0.65434905227269313"/>
    <n v="2169.3534171969518"/>
    <n v="-794.49325062474031"/>
    <n v="0.57787204105677414"/>
    <n v="427.83164258105012"/>
    <n v="947.02852399116136"/>
    <n v="0.68881806820564451"/>
    <n v="421.18947378756593"/>
    <n v="953.67069278464555"/>
    <n v="0.69364922773370352"/>
    <n v="271.74294314128565"/>
    <n v="1103.1172234309258"/>
    <n v="0.80234866806942806"/>
    <n v="5.8936341166588919"/>
    <n v="1368.9665324555526"/>
    <n v="0.99571328469617915"/>
    <n v="6.9907589986441554"/>
    <n v="1367.8694075735673"/>
    <n v="0.99491529453786309"/>
    <n v="6.8708568418706015"/>
    <n v="1367.9893097303409"/>
    <n v="0.99500250497546894"/>
    <n v="6.9066476458191506"/>
    <n v="1367.9535189263922"/>
    <n v="0.9949764726524597"/>
    <n v="6.893814647815363"/>
    <n v="1367.9663519243961"/>
    <n v="0.99498580669116121"/>
    <n v="6.9173230037530109"/>
    <n v="1367.9428435684586"/>
    <n v="0.99496870796613512"/>
    <n v="7.1008300831783595"/>
    <n v="5.2424111712402501"/>
    <n v="4.6774263038921298"/>
    <x v="6"/>
    <n v="0"/>
    <n v="0"/>
    <n v="0"/>
    <n v="0"/>
    <n v="0"/>
    <n v="0"/>
    <n v="1"/>
    <n v="0"/>
    <n v="0"/>
    <n v="0"/>
    <n v="0"/>
    <n v="0"/>
    <n v="30"/>
    <n v="1836.020454063445"/>
    <n v="-461.16028749123348"/>
    <n v="0.33542341156118732"/>
    <n v="1834.3788592961293"/>
    <n v="-459.51869272391787"/>
    <n v="0.33422940303055371"/>
    <n v="1516.9546082230077"/>
    <n v="-142.09444165079617"/>
    <n v="0.10335192269412001"/>
    <n v="1473.0349349235232"/>
    <n v="-98.174768351311741"/>
    <n v="7.1407093418147508E-2"/>
  </r>
  <r>
    <x v="501"/>
    <x v="3"/>
    <x v="30"/>
    <n v="869.9841494822565"/>
    <x v="0"/>
    <n v="1063.3139604783134"/>
    <n v="857.20625300886286"/>
    <n v="6.7536785582635099"/>
    <n v="6.76847499249675"/>
    <n v="128.88654066403799"/>
    <n v="127.62787080289786"/>
    <n v="128.24848848253285"/>
    <n v="4.8539696982701823"/>
    <n v="4.8589324876123108"/>
    <n v="64.443270332018997"/>
    <n v="64.170975528994063"/>
    <n v="64.251854677567451"/>
    <n v="4.1628105899356225"/>
    <n v="4.1657853070523654"/>
    <n v="1332.4311270155297"/>
    <n v="7.1947604676614239"/>
    <n v="2017"/>
    <x v="30"/>
    <s v="2017-502"/>
    <n v="15.770458846469316"/>
    <x v="0"/>
    <n v="0"/>
    <n v="0"/>
    <n v="0"/>
    <n v="1"/>
    <n v="0"/>
    <n v="0"/>
    <n v="2185.3001742271772"/>
    <n v="-852.86904721164751"/>
    <n v="0.6400849018905479"/>
    <n v="2280.1007816720021"/>
    <n v="-947.6696546564724"/>
    <n v="0.71123350051055001"/>
    <n v="2173.0396495516725"/>
    <n v="-840.6085225361428"/>
    <n v="0.63088328206426336"/>
    <n v="429.73165906340239"/>
    <n v="902.69946795212729"/>
    <n v="0.67748302306180375"/>
    <n v="423.43745324217116"/>
    <n v="908.99367377335852"/>
    <n v="0.68220687384374212"/>
    <n v="274.51991058456304"/>
    <n v="1057.9112164309668"/>
    <n v="0.79397065632994379"/>
    <n v="5.8947354639488934"/>
    <n v="1326.5363915515809"/>
    <n v="0.99557595485092565"/>
    <n v="6.9914688646479313"/>
    <n v="1325.4396581508818"/>
    <n v="0.99475284784114293"/>
    <n v="6.8740072902019342"/>
    <n v="1325.5571197253278"/>
    <n v="0.99484100367303874"/>
    <n v="6.9084587290953685"/>
    <n v="1325.5226682864343"/>
    <n v="0.99481514759823308"/>
    <n v="6.8955373916684994"/>
    <n v="1325.5355896238611"/>
    <n v="0.99482484516320657"/>
    <n v="6.9198549341369615"/>
    <n v="1325.5112720813927"/>
    <n v="0.99480659465706378"/>
    <n v="7.1053346469227963"/>
    <n v="5.2490443304468073"/>
    <n v="4.6833269818854877"/>
    <x v="6"/>
    <n v="0"/>
    <n v="0"/>
    <n v="0"/>
    <n v="0"/>
    <n v="0"/>
    <n v="0"/>
    <n v="1"/>
    <n v="0"/>
    <n v="0"/>
    <n v="0"/>
    <n v="0"/>
    <n v="0"/>
    <n v="31"/>
    <n v="1843.4642456792956"/>
    <n v="-511.03311866376589"/>
    <n v="0.38353435933939251"/>
    <n v="1842.2828431828832"/>
    <n v="-509.85171616735352"/>
    <n v="0.38264770750992155"/>
    <n v="1523.4624515510441"/>
    <n v="-191.03132453551439"/>
    <n v="0.14337050573368051"/>
    <n v="1481.7439314329604"/>
    <n v="-149.3128044174307"/>
    <n v="0.11206042953369884"/>
  </r>
  <r>
    <x v="502"/>
    <x v="3"/>
    <x v="31"/>
    <n v="878.68399097707913"/>
    <x v="0"/>
    <n v="1073.9471000830968"/>
    <n v="863.64957439932766"/>
    <n v="6.7611671013461745"/>
    <n v="6.7784253233499179"/>
    <n v="130.17540607067838"/>
    <n v="128.90163843678812"/>
    <n v="129.53097336735817"/>
    <n v="4.8639200291233502"/>
    <n v="4.8688828184654795"/>
    <n v="65.087703035339189"/>
    <n v="64.812684783435657"/>
    <n v="64.894373224343127"/>
    <n v="4.1727609207887912"/>
    <n v="4.1757356379055341"/>
    <n v="1477.2463888395209"/>
    <n v="7.2979350857073255"/>
    <n v="2017"/>
    <x v="31"/>
    <s v="2017-503"/>
    <n v="15.797848051258315"/>
    <x v="0"/>
    <n v="0"/>
    <n v="0"/>
    <n v="0"/>
    <n v="1"/>
    <n v="0"/>
    <n v="0"/>
    <n v="2193.8558505148858"/>
    <n v="-716.60946167536486"/>
    <n v="0.48509813060928253"/>
    <n v="2285.7589714487472"/>
    <n v="-808.51258260922623"/>
    <n v="0.54731058320228398"/>
    <n v="2176.7627442299408"/>
    <n v="-699.5163553904199"/>
    <n v="0.4735272062096143"/>
    <n v="431.65067571057818"/>
    <n v="1045.5957131289429"/>
    <n v="0.70780048678970242"/>
    <n v="425.70791249132236"/>
    <n v="1051.5384763481986"/>
    <n v="0.71182335207754666"/>
    <n v="277.3246477022733"/>
    <n v="1199.9217411372476"/>
    <n v="0.81226919910081419"/>
    <n v="5.8958368112388939"/>
    <n v="1471.350552028282"/>
    <n v="0.99600890084702087"/>
    <n v="6.992178730651708"/>
    <n v="1470.2542101088693"/>
    <n v="0.99526674846966834"/>
    <n v="6.8771577385332652"/>
    <n v="1470.3692311009877"/>
    <n v="0.99534461022176823"/>
    <n v="6.9102698123715864"/>
    <n v="1470.3361190271494"/>
    <n v="0.99532219549522805"/>
    <n v="6.8970780362816662"/>
    <n v="1470.3493108032392"/>
    <n v="0.99533112547210223"/>
    <n v="6.9224907582421427"/>
    <n v="1470.3238980812787"/>
    <n v="0.99531392270745012"/>
    <n v="7.1106088443712512"/>
    <n v="5.2557125582732462"/>
    <n v="4.6892515332367966"/>
    <x v="7"/>
    <n v="0"/>
    <n v="0"/>
    <n v="0"/>
    <n v="0"/>
    <n v="0"/>
    <n v="0"/>
    <n v="0"/>
    <n v="1"/>
    <n v="0"/>
    <n v="0"/>
    <n v="0"/>
    <n v="0"/>
    <n v="32"/>
    <n v="1905.1935082488408"/>
    <n v="-427.94711940931984"/>
    <n v="0.28969244578455317"/>
    <n v="1956.880431285244"/>
    <n v="-479.63404244572303"/>
    <n v="0.32468114057974357"/>
    <n v="1515.3266934356229"/>
    <n v="-38.080304596101996"/>
    <n v="2.5777896553882733E-2"/>
    <n v="1487.4024449293261"/>
    <n v="-10.156056089805134"/>
    <n v="6.8749913125754313E-3"/>
  </r>
  <r>
    <x v="503"/>
    <x v="3"/>
    <x v="32"/>
    <n v="887.47083088684985"/>
    <x v="0"/>
    <n v="1084.6865710839277"/>
    <n v="870.79595134558417"/>
    <n v="6.7694076799990839"/>
    <n v="6.7883756542030858"/>
    <n v="131.47716013138515"/>
    <n v="130.18939928408662"/>
    <n v="130.82628310103178"/>
    <n v="4.8738703599765181"/>
    <n v="4.8788331493186474"/>
    <n v="65.738580065692574"/>
    <n v="65.460811481015497"/>
    <n v="65.543316956586551"/>
    <n v="4.1827112516419591"/>
    <n v="4.185685968758702"/>
    <n v="1602.6650845321451"/>
    <n v="7.3794232003576852"/>
    <n v="2017"/>
    <x v="32"/>
    <s v="2017-504"/>
    <n v="15.82598929161756"/>
    <x v="0"/>
    <n v="0"/>
    <n v="0"/>
    <n v="0"/>
    <n v="1"/>
    <n v="0"/>
    <n v="0"/>
    <n v="2202.4970835654713"/>
    <n v="-599.83199903332616"/>
    <n v="0.37427158351579798"/>
    <n v="2291.4737431232593"/>
    <n v="-688.80865859111418"/>
    <n v="0.4297895207420665"/>
    <n v="2180.5230698549917"/>
    <n v="-577.85798532284662"/>
    <n v="0.36056066292324368"/>
    <n v="433.58888252422571"/>
    <n v="1169.0762020079194"/>
    <n v="0.72945758492592339"/>
    <n v="428.00107633296506"/>
    <n v="1174.66400819918"/>
    <n v="0.73294415629082699"/>
    <n v="280.15743219116064"/>
    <n v="1322.5076523409844"/>
    <n v="0.82519277739619246"/>
    <n v="5.8969381585288945"/>
    <n v="1596.7681463736162"/>
    <n v="0.99632054244181012"/>
    <n v="6.9928885966554839"/>
    <n v="1595.6721959354895"/>
    <n v="0.99563671245842544"/>
    <n v="6.8803081868645979"/>
    <n v="1595.7847763452805"/>
    <n v="0.99570695820775734"/>
    <n v="6.9120808956478044"/>
    <n v="1595.7530036364974"/>
    <n v="0.99568713328669944"/>
    <n v="6.8984918298011522"/>
    <n v="1595.766592702344"/>
    <n v="0.99569561232949999"/>
    <n v="6.925198955148919"/>
    <n v="1595.7398855769961"/>
    <n v="0.99567894813333968"/>
    <n v="7.1164261771174084"/>
    <n v="5.2624091419224879"/>
    <n v="4.6951999126595441"/>
    <x v="7"/>
    <n v="0"/>
    <n v="0"/>
    <n v="0"/>
    <n v="0"/>
    <n v="0"/>
    <n v="0"/>
    <n v="0"/>
    <n v="1"/>
    <n v="0"/>
    <n v="0"/>
    <n v="0"/>
    <n v="0"/>
    <n v="33"/>
    <n v="1913.6662183624808"/>
    <n v="-311.00113383033568"/>
    <n v="0.19405247973011408"/>
    <n v="1965.3504506073737"/>
    <n v="-362.68536607522856"/>
    <n v="0.22630140855729991"/>
    <n v="1521.8512612276988"/>
    <n v="80.813823304446259"/>
    <n v="5.042464834631228E-2"/>
    <n v="1496.4107582376848"/>
    <n v="106.25432629446027"/>
    <n v="6.629852195568256E-2"/>
  </r>
  <r>
    <x v="504"/>
    <x v="3"/>
    <x v="33"/>
    <n v="896.3455391957184"/>
    <x v="0"/>
    <n v="1095.5334367947669"/>
    <n v="878.46082770062435"/>
    <n v="6.7781713166507744"/>
    <n v="6.7983259850562536"/>
    <n v="132.791931732699"/>
    <n v="131.49066550839279"/>
    <n v="132.13454593204207"/>
    <n v="4.883820690829686"/>
    <n v="4.8887834801718153"/>
    <n v="66.395965866349499"/>
    <n v="66.115419550749294"/>
    <n v="66.198750126152419"/>
    <n v="4.192661582495127"/>
    <n v="4.1956362996118699"/>
    <n v="1453.9220211993584"/>
    <n v="7.2820200261184036"/>
    <n v="2017"/>
    <x v="33"/>
    <s v="2017-505"/>
    <n v="15.854653589975587"/>
    <x v="0"/>
    <n v="0"/>
    <n v="0"/>
    <n v="0"/>
    <n v="1"/>
    <n v="0"/>
    <n v="0"/>
    <n v="2211.2247289465627"/>
    <n v="-757.30270774720429"/>
    <n v="0.52086886140048683"/>
    <n v="2297.2456625145169"/>
    <n v="-843.32364131515851"/>
    <n v="0.58003361185731983"/>
    <n v="2184.3209987362929"/>
    <n v="-730.39897753693458"/>
    <n v="0.50236461576833358"/>
    <n v="435.5464714060098"/>
    <n v="1018.3755497933486"/>
    <n v="0.70043340354201244"/>
    <n v="430.31717181302417"/>
    <n v="1023.6048493863342"/>
    <n v="0.70403008858889815"/>
    <n v="283.01854452493683"/>
    <n v="1170.9034766744217"/>
    <n v="0.80534131789855468"/>
    <n v="5.898039505818895"/>
    <n v="1448.0239816935396"/>
    <n v="0.9959433591211766"/>
    <n v="6.9935984626592607"/>
    <n v="1446.9284227366991"/>
    <n v="0.99518983937192851"/>
    <n v="6.8834586351959306"/>
    <n v="1447.0385625641625"/>
    <n v="0.99526559297209238"/>
    <n v="6.9138919789240241"/>
    <n v="1447.0081292204343"/>
    <n v="0.99524466107665066"/>
    <n v="6.8998173954736757"/>
    <n v="1447.0222038038846"/>
    <n v="0.99525434150190395"/>
    <n v="6.9279574890002031"/>
    <n v="1446.9940637103582"/>
    <n v="0.99523498689201695"/>
    <n v="7.1226281960341709"/>
    <n v="5.2691307087102848"/>
    <n v="4.7011720738197633"/>
    <x v="7"/>
    <n v="0"/>
    <n v="0"/>
    <n v="0"/>
    <n v="0"/>
    <n v="0"/>
    <n v="0"/>
    <n v="0"/>
    <n v="1"/>
    <n v="0"/>
    <n v="0"/>
    <n v="0"/>
    <n v="0"/>
    <n v="34"/>
    <n v="1922.3969663080316"/>
    <n v="-468.47494510867318"/>
    <n v="0.32221462931156541"/>
    <n v="1973.8722433493906"/>
    <n v="-519.95022215003223"/>
    <n v="0.35761905698430707"/>
    <n v="1528.4157928778893"/>
    <n v="-74.493771678530948"/>
    <n v="5.1236428496405952E-2"/>
    <n v="1505.5422285141537"/>
    <n v="-51.62020731479538"/>
    <n v="3.5504109960596941E-2"/>
  </r>
  <r>
    <x v="505"/>
    <x v="3"/>
    <x v="34"/>
    <n v="905.30899458767544"/>
    <x v="0"/>
    <n v="1106.4887711627143"/>
    <n v="886.5152777667397"/>
    <n v="6.7872983591691911"/>
    <n v="6.8082763159094215"/>
    <n v="134.119851050026"/>
    <n v="132.8052582792094"/>
    <n v="133.45589139136251"/>
    <n v="4.8937710216828547"/>
    <n v="4.8987338110249832"/>
    <n v="67.059925525013"/>
    <n v="66.77657373273388"/>
    <n v="66.860737627413954"/>
    <n v="4.2026119133482958"/>
    <n v="4.2055866304650378"/>
    <n v="1484.606479059682"/>
    <n v="7.3029050188526128"/>
    <n v="2017"/>
    <x v="34"/>
    <s v="2017-506"/>
    <n v="15.883681294200342"/>
    <x v="0"/>
    <n v="0"/>
    <n v="0"/>
    <n v="0"/>
    <n v="1"/>
    <n v="0"/>
    <n v="0"/>
    <n v="2220.0396507814648"/>
    <n v="-735.43317172178286"/>
    <n v="0.49537246542773444"/>
    <n v="2303.0753010996868"/>
    <n v="-818.46882204000485"/>
    <n v="0.55130354985275665"/>
    <n v="2188.1569069064076"/>
    <n v="-703.5504278467256"/>
    <n v="0.47389691326979755"/>
    <n v="437.5236361766116"/>
    <n v="1047.0828428830705"/>
    <n v="0.70529319227157783"/>
    <n v="432.65642824788398"/>
    <n v="1051.9500508117981"/>
    <n v="0.7085716421486189"/>
    <n v="285.90826798205086"/>
    <n v="1198.6982110776312"/>
    <n v="0.80741814614527418"/>
    <n v="5.8991408531088956"/>
    <n v="1478.707338206573"/>
    <n v="0.99602646160021791"/>
    <n v="6.9943083286630374"/>
    <n v="1477.612170731019"/>
    <n v="0.99528877960098017"/>
    <n v="6.8866090835272633"/>
    <n v="1477.7198699761548"/>
    <n v="0.99536132356913254"/>
    <n v="6.9157030622002402"/>
    <n v="1477.6907759974818"/>
    <n v="0.99534172647112484"/>
    <n v="6.9010816629397453"/>
    <n v="1477.7053973967422"/>
    <n v="0.99535157514110351"/>
    <n v="6.9307509955332742"/>
    <n v="1477.6757280641486"/>
    <n v="0.99533159049667952"/>
    <n v="7.1291042543988263"/>
    <n v="5.2758755448404466"/>
    <n v="4.707167969344682"/>
    <x v="7"/>
    <n v="0"/>
    <n v="0"/>
    <n v="0"/>
    <n v="0"/>
    <n v="0"/>
    <n v="0"/>
    <n v="0"/>
    <n v="1"/>
    <n v="0"/>
    <n v="0"/>
    <n v="0"/>
    <n v="0"/>
    <n v="35"/>
    <n v="1931.3252552883155"/>
    <n v="-446.71877622863349"/>
    <n v="0.30090046253305835"/>
    <n v="1982.4451235860042"/>
    <n v="-497.83864452632224"/>
    <n v="0.33533374099353425"/>
    <n v="1535.0205392137348"/>
    <n v="-50.414060154052777"/>
    <n v="3.3957860796878618E-2"/>
    <n v="1514.782563429234"/>
    <n v="-30.176084369551972"/>
    <n v="2.0325981864678953E-2"/>
  </r>
  <r>
    <x v="506"/>
    <x v="3"/>
    <x v="35"/>
    <n v="914.36208453355221"/>
    <x v="0"/>
    <n v="1117.5536588743416"/>
    <n v="894.86931979678343"/>
    <n v="6.7966776962139113"/>
    <n v="6.8182266467625903"/>
    <n v="135.46104956052628"/>
    <n v="134.13315391986782"/>
    <n v="134.79045030527612"/>
    <n v="4.9037213525360226"/>
    <n v="4.9086841418781519"/>
    <n v="67.730524780263138"/>
    <n v="67.444339466004351"/>
    <n v="67.529345003688093"/>
    <n v="4.2125622442014636"/>
    <n v="4.2155369613182065"/>
    <n v="1432.8710628579174"/>
    <n v="7.2674354467094533"/>
    <n v="2017"/>
    <x v="35"/>
    <s v="2017-507"/>
    <n v="15.912961292951397"/>
    <x v="0"/>
    <n v="0"/>
    <n v="0"/>
    <n v="0"/>
    <n v="1"/>
    <n v="0"/>
    <n v="0"/>
    <n v="2228.9427218347164"/>
    <n v="-796.07165897679897"/>
    <n v="0.55557801369022197"/>
    <n v="2308.9632360707092"/>
    <n v="-876.09217321279175"/>
    <n v="0.61142429065835946"/>
    <n v="2192.0311741582232"/>
    <n v="-759.16011130030574"/>
    <n v="0.52981746297962862"/>
    <n v="439.52057259491949"/>
    <n v="993.35049026299794"/>
    <n v="0.69325881163495728"/>
    <n v="435.01907724709235"/>
    <n v="997.85198561082507"/>
    <n v="0.69640040299269512"/>
    <n v="288.82688867373599"/>
    <n v="1144.0441741841814"/>
    <n v="0.79842785847202502"/>
    <n v="5.9002422003988961"/>
    <n v="1426.9708206575185"/>
    <n v="0.99588222391159842"/>
    <n v="6.9950181946668133"/>
    <n v="1425.8760446632507"/>
    <n v="0.99511818029131327"/>
    <n v="6.8897595318585942"/>
    <n v="1425.9813033260589"/>
    <n v="0.99519164025958018"/>
    <n v="6.9175141454764599"/>
    <n v="1425.953548712441"/>
    <n v="0.99517227032858135"/>
    <n v="6.9023033741254274"/>
    <n v="1425.9687594837919"/>
    <n v="0.99518288591831938"/>
    <n v="6.9335687818509966"/>
    <n v="1425.9374940760665"/>
    <n v="0.99516106580586416"/>
    <n v="7.135777178796328"/>
    <n v="5.282642760205011"/>
    <n v="4.7131875508315364"/>
    <x v="8"/>
    <n v="0"/>
    <n v="0"/>
    <n v="0"/>
    <n v="0"/>
    <n v="0"/>
    <n v="0"/>
    <n v="0"/>
    <n v="0"/>
    <n v="1"/>
    <n v="0"/>
    <n v="0"/>
    <n v="0"/>
    <n v="36"/>
    <n v="1753.6203444714163"/>
    <n v="-320.74928161349885"/>
    <n v="0.22385076363657722"/>
    <n v="1825.4087766178843"/>
    <n v="-392.53771375996689"/>
    <n v="0.27395187462089926"/>
    <n v="1658.597414997555"/>
    <n v="-225.72635213963758"/>
    <n v="0.15753430855768524"/>
    <n v="1583.0391991026884"/>
    <n v="-150.16813624477095"/>
    <n v="0.10480226737586194"/>
  </r>
  <r>
    <x v="507"/>
    <x v="3"/>
    <x v="36"/>
    <n v="923.50570537888791"/>
    <x v="0"/>
    <n v="1128.7291954630853"/>
    <n v="903.46023547141476"/>
    <n v="6.8062320974106312"/>
    <n v="6.8281769776157581"/>
    <n v="136.81566005613155"/>
    <n v="135.47440698799969"/>
    <n v="136.13835480832893"/>
    <n v="4.9136716833891905"/>
    <n v="4.9186344727313198"/>
    <n v="68.407830028065774"/>
    <n v="68.118782859447336"/>
    <n v="68.204638453724982"/>
    <n v="4.2225125750546315"/>
    <n v="4.2254872921713744"/>
    <n v="1694.2391967747494"/>
    <n v="7.4349890675902559"/>
    <n v="2017"/>
    <x v="36"/>
    <s v="2017-508"/>
    <n v="15.942416355854453"/>
    <x v="0"/>
    <n v="0"/>
    <n v="0"/>
    <n v="0"/>
    <n v="1"/>
    <n v="0"/>
    <n v="0"/>
    <n v="2237.9348235985003"/>
    <n v="-543.6956268237509"/>
    <n v="0.32090842182069745"/>
    <n v="2314.910050391441"/>
    <n v="-620.6708536166916"/>
    <n v="0.36634192786841202"/>
    <n v="2195.9441840825571"/>
    <n v="-501.70498730780764"/>
    <n v="0.29612405867063041"/>
    <n v="441.53747837741048"/>
    <n v="1252.7017183973389"/>
    <n v="0.73938893680541307"/>
    <n v="437.4053527362928"/>
    <n v="1256.8338440384566"/>
    <n v="0.74182786375798493"/>
    <n v="291.77469557233798"/>
    <n v="1402.4645012024114"/>
    <n v="0.8277842372388875"/>
    <n v="5.9013435476888967"/>
    <n v="1688.3378532270606"/>
    <n v="0.99651681795644742"/>
    <n v="6.9957280606705901"/>
    <n v="1687.2434687140787"/>
    <n v="0.9958708734433791"/>
    <n v="6.892909980189927"/>
    <n v="1687.3462867945595"/>
    <n v="0.99593156031727303"/>
    <n v="6.9193252287526779"/>
    <n v="1687.3198715459966"/>
    <n v="0.99591596910169189"/>
    <n v="6.903495556017516"/>
    <n v="1687.3357012187319"/>
    <n v="0.99592531233537773"/>
    <n v="6.9364034156206742"/>
    <n v="1687.3027933591288"/>
    <n v="0.99590588895073073"/>
    <n v="7.1425931835715195"/>
    <n v="5.289431873506099"/>
    <n v="4.7192307688565496"/>
    <x v="8"/>
    <n v="0"/>
    <n v="0"/>
    <n v="0"/>
    <n v="0"/>
    <n v="0"/>
    <n v="0"/>
    <n v="0"/>
    <n v="0"/>
    <n v="1"/>
    <n v="0"/>
    <n v="0"/>
    <n v="0"/>
    <n v="37"/>
    <n v="1761.943253477466"/>
    <n v="-67.704056702716571"/>
    <n v="3.9961332987456487E-2"/>
    <n v="1833.3617302446498"/>
    <n v="-139.12253346990042"/>
    <n v="8.2115048297042137E-2"/>
    <n v="1665.790460009915"/>
    <n v="28.448736764834393"/>
    <n v="1.6791452363391801E-2"/>
    <n v="1592.8357112455701"/>
    <n v="101.40348552917931"/>
    <n v="5.9851929835065071E-2"/>
  </r>
  <r>
    <x v="508"/>
    <x v="3"/>
    <x v="37"/>
    <n v="932.74076243267677"/>
    <x v="0"/>
    <n v="1140.016487417716"/>
    <n v="912.24439355979325"/>
    <n v="6.8159079295698488"/>
    <n v="6.838127308468926"/>
    <n v="138.18381665669284"/>
    <n v="136.82911182234625"/>
    <n v="137.49973835641219"/>
    <n v="4.9236220142423583"/>
    <n v="4.9285848035844877"/>
    <n v="69.09190832834642"/>
    <n v="68.799970687676691"/>
    <n v="68.886684838262227"/>
    <n v="4.2324629059077994"/>
    <n v="4.2354376230245423"/>
    <n v="1552.9819683517046"/>
    <n v="7.3479322122324104"/>
    <n v="2017"/>
    <x v="37"/>
    <s v="2017-509"/>
    <n v="15.971992849720007"/>
    <x v="0"/>
    <n v="0"/>
    <n v="0"/>
    <n v="0"/>
    <n v="1"/>
    <n v="0"/>
    <n v="0"/>
    <n v="2247.0168463799223"/>
    <n v="-694.03487802821769"/>
    <n v="0.44690465966249987"/>
    <n v="2320.9163328553805"/>
    <n v="-767.93436450367585"/>
    <n v="0.49449020024278956"/>
    <n v="2199.8963241061338"/>
    <n v="-646.91435575442915"/>
    <n v="0.41656269611491209"/>
    <n v="443.57455321772636"/>
    <n v="1109.4074151339782"/>
    <n v="0.71437237375748475"/>
    <n v="439.81549098038516"/>
    <n v="1113.1664773713194"/>
    <n v="0.71679291843472326"/>
    <n v="294.75198053992591"/>
    <n v="1258.2299878117788"/>
    <n v="0.81020257379242588"/>
    <n v="5.9024448949788972"/>
    <n v="1547.0795234567256"/>
    <n v="0.99619928304689609"/>
    <n v="6.9964379266743659"/>
    <n v="1545.9855304250302"/>
    <n v="0.99549483634114555"/>
    <n v="6.8960604285212597"/>
    <n v="1546.0859079231834"/>
    <n v="0.99555947166866299"/>
    <n v="6.9211363120288958"/>
    <n v="1546.0608320396757"/>
    <n v="0.99554332474357388"/>
    <n v="6.9046672553007884"/>
    <n v="1546.0773010964037"/>
    <n v="0.99555392953942068"/>
    <n v="6.9392497354053546"/>
    <n v="1546.0427186162992"/>
    <n v="0.99553166110307734"/>
    <n v="7.1495147989145167"/>
    <n v="5.296242606181627"/>
    <n v="4.725297572984072"/>
    <x v="8"/>
    <n v="0"/>
    <n v="0"/>
    <n v="0"/>
    <n v="0"/>
    <n v="0"/>
    <n v="0"/>
    <n v="0"/>
    <n v="0"/>
    <n v="1"/>
    <n v="0"/>
    <n v="0"/>
    <n v="0"/>
    <n v="38"/>
    <n v="1770.3613784419238"/>
    <n v="-217.37941009021915"/>
    <n v="0.13997548878235858"/>
    <n v="1841.3615330757782"/>
    <n v="-288.37956472407359"/>
    <n v="0.18569408441371171"/>
    <n v="1673.027587188358"/>
    <n v="-120.04561883665338"/>
    <n v="7.7300072559159674E-2"/>
    <n v="1602.7236770196062"/>
    <n v="-49.741708667901548"/>
    <n v="3.2029804390257106E-2"/>
  </r>
  <r>
    <x v="509"/>
    <x v="3"/>
    <x v="38"/>
    <n v="942.0681700570035"/>
    <x v="0"/>
    <n v="1151.4166522918931"/>
    <n v="921.19152650895626"/>
    <n v="6.8256679695856803"/>
    <n v="6.8480776393220939"/>
    <n v="139.56565482325976"/>
    <n v="138.19738332280301"/>
    <n v="138.8747357399763"/>
    <n v="4.9335723450955271"/>
    <n v="4.9385351344376556"/>
    <n v="69.782827411629881"/>
    <n v="69.48797039444392"/>
    <n v="69.575551686644843"/>
    <n v="4.2424132367609673"/>
    <n v="4.2453879538777102"/>
    <n v="1385.2315094654978"/>
    <n v="7.2336225595013586"/>
    <n v="2017"/>
    <x v="38"/>
    <s v="2017-510"/>
    <n v="16.001653551442175"/>
    <x v="0"/>
    <n v="0"/>
    <n v="0"/>
    <n v="0"/>
    <n v="1"/>
    <n v="0"/>
    <n v="0"/>
    <n v="2256.189689389158"/>
    <n v="-870.95817992366028"/>
    <n v="0.62874557355378535"/>
    <n v="2326.9826781439588"/>
    <n v="-941.751168678461"/>
    <n v="0.67985110231996015"/>
    <n v="2203.8879855299465"/>
    <n v="-818.65647606444873"/>
    <n v="0.59098892168597406"/>
    <n v="445.63199880644538"/>
    <n v="939.59951065905238"/>
    <n v="0.67829781826259794"/>
    <n v="442.24973060691855"/>
    <n v="942.98177885857922"/>
    <n v="0.68073948102901294"/>
    <n v="297.75903835718975"/>
    <n v="1087.4724711083081"/>
    <n v="0.78504745501199125"/>
    <n v="5.9035462422688987"/>
    <n v="1379.3279632232288"/>
    <n v="0.9957382241149374"/>
    <n v="6.9971477926781427"/>
    <n v="1378.2343616728197"/>
    <n v="0.9949487520715018"/>
    <n v="6.8992108768525906"/>
    <n v="1378.3322985886452"/>
    <n v="0.99501945282813076"/>
    <n v="6.9229473953051137"/>
    <n v="1378.3085620701927"/>
    <n v="0.99500231741192757"/>
    <n v="6.905824750656576"/>
    <n v="1378.3256847148411"/>
    <n v="0.99501467826607459"/>
    <n v="6.94210415900685"/>
    <n v="1378.2894053064908"/>
    <n v="0.99498848812521912"/>
    <n v="7.1565159250650305"/>
    <n v="5.3030747800527234"/>
    <n v="4.7313879117758786"/>
    <x v="8"/>
    <n v="0"/>
    <n v="0"/>
    <n v="0"/>
    <n v="0"/>
    <n v="0"/>
    <n v="0"/>
    <n v="0"/>
    <n v="0"/>
    <n v="1"/>
    <n v="0"/>
    <n v="0"/>
    <n v="0"/>
    <n v="39"/>
    <n v="1778.861870224084"/>
    <n v="-393.63036075858622"/>
    <n v="0.28416214767629094"/>
    <n v="1849.4083947861002"/>
    <n v="-464.17688532060242"/>
    <n v="0.33508975369735028"/>
    <n v="1680.3090715598532"/>
    <n v="-295.07756209435547"/>
    <n v="0.21301678461545639"/>
    <n v="1612.7000895726731"/>
    <n v="-227.46858010717528"/>
    <n v="0.16420979349144735"/>
  </r>
  <r>
    <x v="510"/>
    <x v="3"/>
    <x v="39"/>
    <n v="951.48885175757346"/>
    <x v="0"/>
    <n v="1162.930818814812"/>
    <n v="930.28072408354137"/>
    <n v="6.8354863944518636"/>
    <n v="6.8580279701752627"/>
    <n v="140.96131137149237"/>
    <n v="139.57934734714769"/>
    <n v="140.26348309737608"/>
    <n v="4.943522675948695"/>
    <n v="4.9484854652908243"/>
    <n v="70.480655685746186"/>
    <n v="70.182850098355502"/>
    <n v="70.271307203511299"/>
    <n v="4.252363567614136"/>
    <n v="4.2553382847308789"/>
    <n v="609.95551491506706"/>
    <n v="6.4133860281393575"/>
    <n v="2017"/>
    <x v="39"/>
    <s v="2017-511"/>
    <n v="16.031372638014695"/>
    <x v="0"/>
    <n v="0"/>
    <n v="0"/>
    <n v="0"/>
    <n v="1"/>
    <n v="0"/>
    <n v="0"/>
    <n v="2265.4542608284864"/>
    <n v="-1655.4987459134195"/>
    <n v="2.7141303020170882"/>
    <n v="2333.1096868854233"/>
    <n v="-1723.1541719703564"/>
    <n v="2.8250489254290883"/>
    <n v="2207.9195635679976"/>
    <n v="-1597.9640486529306"/>
    <n v="2.6198042473235748"/>
    <n v="447.71001885105159"/>
    <n v="162.24549606401547"/>
    <n v="0.265995621150515"/>
    <n v="444.70831262971723"/>
    <n v="165.24720228534983"/>
    <n v="0.27091680990598077"/>
    <n v="300.79616675262628"/>
    <n v="309.15934816244078"/>
    <n v="0.5068555666809399"/>
    <n v="5.9046475895588992"/>
    <n v="604.05086732550819"/>
    <n v="0.99031954389267052"/>
    <n v="6.9978576586819186"/>
    <n v="602.95765725638512"/>
    <n v="0.98852726553401793"/>
    <n v="6.9023613251839233"/>
    <n v="603.0531535898831"/>
    <n v="0.98868382831796331"/>
    <n v="6.9247584785813316"/>
    <n v="603.03075643648572"/>
    <n v="0.98864710899524277"/>
    <n v="6.9069723978317512"/>
    <n v="603.04854251723532"/>
    <n v="0.98867626863117475"/>
    <n v="6.9449642013255408"/>
    <n v="603.01055071374151"/>
    <n v="0.98861398244379739"/>
    <n v="7.1635783797276176"/>
    <n v="5.3099282664920215"/>
    <n v="4.7375017328006148"/>
    <x v="9"/>
    <n v="0"/>
    <n v="0"/>
    <n v="0"/>
    <n v="0"/>
    <n v="0"/>
    <n v="0"/>
    <n v="0"/>
    <n v="0"/>
    <n v="0"/>
    <n v="1"/>
    <n v="0"/>
    <n v="0"/>
    <n v="40"/>
    <n v="612.8197695741859"/>
    <n v="-2.864254659118842"/>
    <n v="4.6958418918757929E-3"/>
    <n v="620.99334152282199"/>
    <n v="-11.037826607754937"/>
    <n v="1.8096117401761494E-2"/>
    <n v="609.08002326318967"/>
    <n v="0.87549165187738254"/>
    <n v="1.4353368900997475E-3"/>
    <n v="573.0533984922713"/>
    <n v="36.902116422795757"/>
    <n v="6.0499684846581268E-2"/>
  </r>
  <r>
    <x v="511"/>
    <x v="3"/>
    <x v="40"/>
    <n v="961.00374027514931"/>
    <x v="0"/>
    <n v="1174.5601270029601"/>
    <n v="939.49762894102366"/>
    <n v="6.8453452951047513"/>
    <n v="6.8679783010284305"/>
    <n v="142.3709244852073"/>
    <n v="140.97513591617749"/>
    <n v="141.66611792834982"/>
    <n v="4.9534730068018629"/>
    <n v="4.9584357961439922"/>
    <n v="71.185462242603649"/>
    <n v="70.884678599329206"/>
    <n v="70.974020275546408"/>
    <n v="4.2623138984673039"/>
    <n v="4.2652886155840468"/>
    <n v="559.04113695034448"/>
    <n v="6.326223060698533"/>
    <n v="2017"/>
    <x v="40"/>
    <s v="2017-512"/>
    <n v="16.061132200373919"/>
    <x v="0"/>
    <n v="0"/>
    <n v="0"/>
    <n v="0"/>
    <n v="1"/>
    <n v="0"/>
    <n v="0"/>
    <n v="2274.8114779822081"/>
    <n v="-1715.7703410318636"/>
    <n v="3.0691307448171976"/>
    <n v="2339.2979657143023"/>
    <n v="-1780.2568287639579"/>
    <n v="3.184482699208028"/>
    <n v="2211.9914573864289"/>
    <n v="-1652.9503204360844"/>
    <n v="2.9567597287261953"/>
    <n v="449.80881909610389"/>
    <n v="109.23231785424059"/>
    <n v="0.19539227193569281"/>
    <n v="447.19148047274393"/>
    <n v="111.84965647760055"/>
    <n v="0.20007410740425588"/>
    <n v="303.86366643201717"/>
    <n v="255.17747051832731"/>
    <n v="0.45645562312347837"/>
    <n v="5.9057489368488998"/>
    <n v="553.13538801349557"/>
    <n v="0.98943593137158803"/>
    <n v="6.9985675246856953"/>
    <n v="552.04256942565883"/>
    <n v="0.98748112247541586"/>
    <n v="6.905511773515256"/>
    <n v="552.13562517682919"/>
    <n v="0.98764757847484008"/>
    <n v="6.9265695618575496"/>
    <n v="552.11456738848688"/>
    <n v="0.98760991078466409"/>
    <n v="6.9081132176732023"/>
    <n v="552.13302373267129"/>
    <n v="0.9876429250710278"/>
    <n v="6.9478281388670071"/>
    <n v="552.09330881147753"/>
    <n v="0.98757188392831263"/>
    <n v="7.1706894909318013"/>
    <n v="5.3168029611827103"/>
    <n v="4.7436389826433984"/>
    <x v="9"/>
    <n v="0"/>
    <n v="0"/>
    <n v="0"/>
    <n v="0"/>
    <n v="0"/>
    <n v="0"/>
    <n v="0"/>
    <n v="0"/>
    <n v="0"/>
    <n v="1"/>
    <n v="0"/>
    <n v="0"/>
    <n v="41"/>
    <n v="615.7824406101787"/>
    <n v="-56.741303659834216"/>
    <n v="0.10149754626174161"/>
    <n v="623.71524758297608"/>
    <n v="-64.674110632631596"/>
    <n v="0.11568756994420631"/>
    <n v="611.7402821784616"/>
    <n v="-52.699145228117118"/>
    <n v="9.4267025706907856E-2"/>
    <n v="576.63714664567249"/>
    <n v="-17.596009695328007"/>
    <n v="3.1475339706335301E-2"/>
  </r>
  <r>
    <x v="512"/>
    <x v="3"/>
    <x v="41"/>
    <n v="970.61377767790066"/>
    <x v="0"/>
    <n v="1186.3057282729899"/>
    <n v="948.83247356208676"/>
    <n v="6.8552322535874541"/>
    <n v="6.8779286318815984"/>
    <n v="143.79463373005939"/>
    <n v="142.38488482311845"/>
    <n v="143.08277910763334"/>
    <n v="4.9634233376550307"/>
    <n v="4.9683861269971601"/>
    <n v="71.897316865029694"/>
    <n v="71.593525385319538"/>
    <n v="71.683760478301878"/>
    <n v="4.2722642293204718"/>
    <n v="4.2752389464372147"/>
    <n v="636.31263645011802"/>
    <n v="6.4556900093062373"/>
    <n v="2017"/>
    <x v="41"/>
    <s v="2017-513"/>
    <n v="16.090919820562959"/>
    <x v="0"/>
    <n v="0"/>
    <n v="0"/>
    <n v="0"/>
    <n v="1"/>
    <n v="0"/>
    <n v="0"/>
    <n v="2284.262267307467"/>
    <n v="-1647.9496308573489"/>
    <n v="2.5898426912452734"/>
    <n v="2345.5481273314708"/>
    <n v="-1709.2354908813527"/>
    <n v="2.686156761583256"/>
    <n v="2216.1040701430447"/>
    <n v="-1579.7914336929266"/>
    <n v="2.4827283684107222"/>
    <n v="451.9286073436067"/>
    <n v="184.38402910651132"/>
    <n v="0.2897695543737101"/>
    <n v="449.69947999420089"/>
    <n v="186.61315645591714"/>
    <n v="0.29327274953551258"/>
    <n v="306.96184110820201"/>
    <n v="329.35079534191601"/>
    <n v="0.51759273111297788"/>
    <n v="5.9068502841389003"/>
    <n v="630.40578616597907"/>
    <n v="0.99071706273649962"/>
    <n v="6.9992773906894721"/>
    <n v="629.31335905942854"/>
    <n v="0.98900025397933744"/>
    <n v="6.9086622218465887"/>
    <n v="629.40397422827141"/>
    <n v="0.98914266065752066"/>
    <n v="6.9283806451337675"/>
    <n v="629.38425580498426"/>
    <n v="0.98911167208027484"/>
    <n v="6.9092493048044741"/>
    <n v="629.40338714531356"/>
    <n v="0.98914173802464456"/>
    <n v="6.9506947765782927"/>
    <n v="629.36194167353972"/>
    <n v="0.98907660420614141"/>
    <n v="7.1778404202641459"/>
    <n v="5.323698771588365"/>
    <n v="4.7497996069155679"/>
    <x v="9"/>
    <n v="0"/>
    <n v="0"/>
    <n v="0"/>
    <n v="0"/>
    <n v="0"/>
    <n v="0"/>
    <n v="0"/>
    <n v="0"/>
    <n v="0"/>
    <n v="1"/>
    <n v="0"/>
    <n v="0"/>
    <n v="42"/>
    <n v="618.76677657373864"/>
    <n v="17.545859876379382"/>
    <n v="2.7574275397491403E-2"/>
    <n v="626.45313795981895"/>
    <n v="9.8594984902990745"/>
    <n v="1.5494739418194759E-2"/>
    <n v="614.41685054864104"/>
    <n v="21.895785901476984"/>
    <n v="3.4410421304266275E-2"/>
    <n v="580.25086240187386"/>
    <n v="56.06177404824416"/>
    <n v="8.810413440946803E-2"/>
  </r>
  <r>
    <x v="513"/>
    <x v="3"/>
    <x v="42"/>
    <n v="980.31991545467963"/>
    <x v="0"/>
    <n v="1198.1687855557195"/>
    <n v="958.27870612986453"/>
    <n v="6.8651386606393769"/>
    <n v="6.8878789627347663"/>
    <n v="145.23258006735995"/>
    <n v="143.8087324452392"/>
    <n v="144.51360689870967"/>
    <n v="4.9733736685081995"/>
    <n v="4.978336457850328"/>
    <n v="72.616290033679974"/>
    <n v="72.309460639171846"/>
    <n v="72.400598083084887"/>
    <n v="4.2822145601736397"/>
    <n v="4.2851892772903826"/>
    <n v="564.85322726132244"/>
    <n v="6.3365659226404123"/>
    <n v="2017"/>
    <x v="42"/>
    <s v="2017-514"/>
    <n v="16.120726889321215"/>
    <x v="0"/>
    <n v="0"/>
    <n v="0"/>
    <n v="0"/>
    <n v="1"/>
    <n v="0"/>
    <n v="0"/>
    <n v="2293.8075645259783"/>
    <n v="-1728.9543372646558"/>
    <n v="3.0608913144525176"/>
    <n v="2351.86079056481"/>
    <n v="-1787.0075633034876"/>
    <n v="3.1636670856387803"/>
    <n v="2220.2578090272268"/>
    <n v="-1655.4045817659044"/>
    <n v="2.9306809306766191"/>
    <n v="454.06959347358452"/>
    <n v="110.78363378773793"/>
    <n v="0.19612817709278171"/>
    <n v="452.23255951087231"/>
    <n v="112.62066775045014"/>
    <n v="0.19938040948529018"/>
    <n v="310.09099753114856"/>
    <n v="254.76222973017389"/>
    <n v="0.45102376588230281"/>
    <n v="5.9079516314289009"/>
    <n v="558.94527562989356"/>
    <n v="0.98954073138596821"/>
    <n v="6.999987256693248"/>
    <n v="557.85324000462924"/>
    <n v="0.98760742274478541"/>
    <n v="6.9118126701779197"/>
    <n v="557.94141459114451"/>
    <n v="0.98776352451115546"/>
    <n v="6.9301917284099854"/>
    <n v="557.92303553291242"/>
    <n v="0.98773098675206139"/>
    <n v="6.9103821114097013"/>
    <n v="557.94284514991273"/>
    <n v="0.98776605713148791"/>
    <n v="6.9535632859396665"/>
    <n v="557.89966397538274"/>
    <n v="0.98768961041498538"/>
    <n v="7.1850249955908083"/>
    <n v="5.3306156107359843"/>
    <n v="4.7559835502645642"/>
    <x v="9"/>
    <n v="0"/>
    <n v="0"/>
    <n v="0"/>
    <n v="0"/>
    <n v="0"/>
    <n v="0"/>
    <n v="0"/>
    <n v="0"/>
    <n v="0"/>
    <n v="1"/>
    <n v="0"/>
    <n v="0"/>
    <n v="43"/>
    <n v="621.77180986249209"/>
    <n v="-56.918582601169646"/>
    <n v="0.10076703089249937"/>
    <n v="629.20710156028167"/>
    <n v="-64.353874298959227"/>
    <n v="0.11393025868149408"/>
    <n v="617.10982953167024"/>
    <n v="-52.256602270347798"/>
    <n v="9.251359423705996E-2"/>
    <n v="583.89447870733193"/>
    <n v="-19.041251446009483"/>
    <n v="3.3710087022659922E-2"/>
  </r>
  <r>
    <x v="514"/>
    <x v="3"/>
    <x v="43"/>
    <n v="990.1231146092266"/>
    <x v="0"/>
    <n v="1210.1504734112771"/>
    <n v="967.83202867367311"/>
    <n v="6.8750585481220838"/>
    <n v="6.8978292935879351"/>
    <n v="146.68490586803358"/>
    <n v="145.24681915663638"/>
    <n v="145.95874296769676"/>
    <n v="4.9833239993613674"/>
    <n v="4.9882867887034967"/>
    <n v="73.342452934016791"/>
    <n v="73.032555245563302"/>
    <n v="73.12460406391574"/>
    <n v="4.2921648910268084"/>
    <n v="4.2951396081435513"/>
    <n v="545.46903953630385"/>
    <n v="6.3016460475420031"/>
    <n v="2017"/>
    <x v="43"/>
    <s v="2017-515"/>
    <n v="16.150547438510259"/>
    <x v="0"/>
    <n v="0"/>
    <n v="0"/>
    <n v="0"/>
    <n v="1"/>
    <n v="0"/>
    <n v="0"/>
    <n v="2303.4483147166748"/>
    <n v="-1757.9792751803709"/>
    <n v="3.2228763646692142"/>
    <n v="2358.2365804304832"/>
    <n v="-1812.7675408941793"/>
    <n v="3.3233188494716206"/>
    <n v="2224.4530853002507"/>
    <n v="-1678.9840457639468"/>
    <n v="3.0780556256524281"/>
    <n v="456.23198946486218"/>
    <n v="89.237050071441672"/>
    <n v="0.16359691128812909"/>
    <n v="454.79096982271062"/>
    <n v="90.678069713593231"/>
    <n v="0.16623871043291014"/>
    <n v="313.25144551832472"/>
    <n v="232.21759401797914"/>
    <n v="0.42572094323700627"/>
    <n v="5.9090529787189014"/>
    <n v="539.55998655758492"/>
    <n v="0.98916702406475321"/>
    <n v="7.0006971226970247"/>
    <n v="538.46834241360682"/>
    <n v="0.98716572964682237"/>
    <n v="6.9149631185092524"/>
    <n v="538.55407641779459"/>
    <n v="0.98732290447797444"/>
    <n v="6.9320028116862034"/>
    <n v="538.53703672461768"/>
    <n v="0.98729166587057082"/>
    <n v="6.9115126441764865"/>
    <n v="538.55752689212738"/>
    <n v="0.98732923017949492"/>
    <n v="6.9564330926021007"/>
    <n v="538.51260644370177"/>
    <n v="0.98724687821234425"/>
    <n v="7.1922388988176662"/>
    <n v="5.3375533941346172"/>
    <n v="4.7621907563839629"/>
    <x v="9"/>
    <n v="0"/>
    <n v="0"/>
    <n v="0"/>
    <n v="0"/>
    <n v="0"/>
    <n v="0"/>
    <n v="0"/>
    <n v="0"/>
    <n v="0"/>
    <n v="1"/>
    <n v="0"/>
    <n v="0"/>
    <n v="44"/>
    <n v="624.79689743504787"/>
    <n v="-79.327857898744014"/>
    <n v="0.1454305416970679"/>
    <n v="631.9772282539368"/>
    <n v="-86.508188717632947"/>
    <n v="0.15859413174242196"/>
    <n v="619.81932076523208"/>
    <n v="-74.350281228928225"/>
    <n v="0.13630522695134528"/>
    <n v="587.56802350392786"/>
    <n v="-42.098983967624008"/>
    <n v="7.7179419758473936E-2"/>
  </r>
  <r>
    <x v="515"/>
    <x v="3"/>
    <x v="44"/>
    <n v="1000.0243457553188"/>
    <x v="0"/>
    <n v="1222.2519781453896"/>
    <n v="977.48972379816678"/>
    <n v="6.8849877790658134"/>
    <n v="6.9077796244411029"/>
    <n v="148.15175492671389"/>
    <n v="146.69928704167512"/>
    <n v="147.41833039737372"/>
    <n v="4.9932743302145353"/>
    <n v="4.9982371195566646"/>
    <n v="74.075877463356946"/>
    <n v="73.762880798018841"/>
    <n v="73.855850104554889"/>
    <n v="4.3021152218799763"/>
    <n v="4.3050899389967192"/>
    <n v="635.58206722579632"/>
    <n v="6.4545412203340753"/>
    <n v="2017"/>
    <x v="44"/>
    <s v="2017-516"/>
    <n v="16.180377331160326"/>
    <x v="0"/>
    <n v="0"/>
    <n v="0"/>
    <n v="0"/>
    <n v="1"/>
    <n v="0"/>
    <n v="0"/>
    <n v="2313.1854724092782"/>
    <n v="-1677.6034051834818"/>
    <n v="2.6394756738589633"/>
    <n v="2364.6761281948129"/>
    <n v="-1729.0940609690165"/>
    <n v="2.7204890605491863"/>
    <n v="2228.6903143360041"/>
    <n v="-1593.1082471102077"/>
    <n v="2.5065342923595129"/>
    <n v="458.41600941605247"/>
    <n v="177.16605780974385"/>
    <n v="0.27874615560354377"/>
    <n v="457.3749642376672"/>
    <n v="178.20710298812912"/>
    <n v="0.28038409542605836"/>
    <n v="316.44349798537252"/>
    <n v="319.13856924042381"/>
    <n v="0.50212015992428394"/>
    <n v="5.910154326008902"/>
    <n v="629.67191289978746"/>
    <n v="0.99070119402234613"/>
    <n v="7.0014069887008006"/>
    <n v="628.58066023709557"/>
    <n v="0.98898425970502812"/>
    <n v="6.9181135668405851"/>
    <n v="628.66395365895573"/>
    <n v="0.9891153103217073"/>
    <n v="6.9338138949624231"/>
    <n v="628.64825333083388"/>
    <n v="0.989090608038664"/>
    <n v="6.9126416009164231"/>
    <n v="628.66942562487986"/>
    <n v="0.98912391969916813"/>
    <n v="6.9593037984406871"/>
    <n v="628.62276342735561"/>
    <n v="0.98905050322011623"/>
    <n v="7.1994791008769807"/>
    <n v="5.3445120382513061"/>
    <n v="4.7684211680236315"/>
    <x v="10"/>
    <n v="0"/>
    <n v="0"/>
    <n v="0"/>
    <n v="0"/>
    <n v="0"/>
    <n v="0"/>
    <n v="0"/>
    <n v="0"/>
    <n v="0"/>
    <n v="0"/>
    <n v="1"/>
    <n v="0"/>
    <n v="45"/>
    <n v="602.23813442977212"/>
    <n v="33.343932796024205"/>
    <n v="5.246204151348164E-2"/>
    <n v="614.66352534794089"/>
    <n v="20.918541877855432"/>
    <n v="3.2912416753923188E-2"/>
    <n v="627.59467198966274"/>
    <n v="7.9873952361335796"/>
    <n v="1.2567055692740281E-2"/>
    <n v="591.27159173003952"/>
    <n v="44.310475495756805"/>
    <n v="6.9716371465866275E-2"/>
  </r>
  <r>
    <x v="516"/>
    <x v="3"/>
    <x v="45"/>
    <n v="1010.0245892128719"/>
    <x v="0"/>
    <n v="1234.4744979268435"/>
    <n v="987.25018342257829"/>
    <n v="6.8949234859581603"/>
    <n v="6.9177299552942708"/>
    <n v="149.63327247598104"/>
    <n v="148.16627975882807"/>
    <n v="148.89251370134747"/>
    <n v="5.0032246610677031"/>
    <n v="5.0081874504098325"/>
    <n v="74.816636237990522"/>
    <n v="74.500509605999014"/>
    <n v="74.594408605600449"/>
    <n v="4.3120655527331442"/>
    <n v="4.3150402698498871"/>
    <n v="541.46466900309201"/>
    <n v="6.2942778177807117"/>
    <n v="2017"/>
    <x v="45"/>
    <s v="2017-517"/>
    <n v="16.210213699759009"/>
    <x v="0"/>
    <n v="0"/>
    <n v="0"/>
    <n v="0"/>
    <n v="1"/>
    <n v="0"/>
    <n v="0"/>
    <n v="2323.0200016788081"/>
    <n v="-1781.555332675716"/>
    <n v="3.2902522263470946"/>
    <n v="2371.180071436786"/>
    <n v="-1829.715402433694"/>
    <n v="3.3791962932732837"/>
    <n v="2232.9699156621159"/>
    <n v="-1691.5052466590239"/>
    <n v="3.1239438942033071"/>
    <n v="460.62186956675475"/>
    <n v="80.842799436337259"/>
    <n v="0.14930392334772191"/>
    <n v="459.98479859677337"/>
    <n v="81.479870406318639"/>
    <n v="0.15048049313417594"/>
    <n v="319.66747097709089"/>
    <n v="221.79719802600113"/>
    <n v="0.40962450686645735"/>
    <n v="5.9112556732989034"/>
    <n v="535.5534133297931"/>
    <n v="0.98908284138985036"/>
    <n v="7.0021168547045773"/>
    <n v="534.46255214838743"/>
    <n v="0.98706819252381428"/>
    <n v="6.9212640151719178"/>
    <n v="534.5434049879201"/>
    <n v="0.98721751498963939"/>
    <n v="6.935624978238641"/>
    <n v="534.52904402485342"/>
    <n v="0.9871909925517246"/>
    <n v="6.9137694653128623"/>
    <n v="534.55089953777917"/>
    <n v="0.98723135624335012"/>
    <n v="6.9621751274978605"/>
    <n v="534.50249387559415"/>
    <n v="0.98714195860587517"/>
    <n v="7.2067434687791598"/>
    <n v="5.3514914597604681"/>
    <n v="4.7746747270000274"/>
    <x v="10"/>
    <n v="0"/>
    <n v="0"/>
    <n v="0"/>
    <n v="0"/>
    <n v="0"/>
    <n v="0"/>
    <n v="0"/>
    <n v="0"/>
    <n v="0"/>
    <n v="0"/>
    <n v="1"/>
    <n v="0"/>
    <n v="46"/>
    <n v="605.17728603274793"/>
    <n v="-63.712617029655917"/>
    <n v="0.11766717327459104"/>
    <n v="617.37750082522234"/>
    <n v="-75.912831822130329"/>
    <n v="0.14019904929696683"/>
    <n v="630.35974062990863"/>
    <n v="-88.895071626816616"/>
    <n v="0.16417520240144973"/>
    <n v="595.0053257567273"/>
    <n v="-53.54065675363529"/>
    <n v="9.8881164032753446E-2"/>
  </r>
  <r>
    <x v="517"/>
    <x v="3"/>
    <x v="46"/>
    <n v="1020.1248351050006"/>
    <x v="0"/>
    <n v="1246.8192429061119"/>
    <n v="997.11257892730487"/>
    <n v="6.9048636812674626"/>
    <n v="6.9276802861474387"/>
    <n v="151.12960520074085"/>
    <n v="149.64794247978446"/>
    <n v="150.38143883836096"/>
    <n v="5.0131749919208719"/>
    <n v="5.0181377812630004"/>
    <n v="75.564802600370427"/>
    <n v="75.245514702058998"/>
    <n v="75.340352691656449"/>
    <n v="4.3220158835863121"/>
    <n v="4.324990600703055"/>
    <n v="568.10857853276252"/>
    <n v="6.34231255984119"/>
    <n v="2017"/>
    <x v="46"/>
    <s v="2017-518"/>
    <n v="16.240054556774645"/>
    <x v="0"/>
    <n v="0"/>
    <n v="0"/>
    <n v="0"/>
    <n v="1"/>
    <n v="0"/>
    <n v="0"/>
    <n v="2332.9528762410328"/>
    <n v="-1764.8442977082702"/>
    <n v="3.106526400756493"/>
    <n v="2377.7490541111788"/>
    <n v="-1809.6404755784163"/>
    <n v="3.1853778378987374"/>
    <n v="2237.2923130014888"/>
    <n v="-1669.1837344687262"/>
    <n v="2.9381421044189802"/>
    <n v="462.8497883189641"/>
    <n v="105.25879021379842"/>
    <n v="0.18527935361519665"/>
    <n v="462.62073129947061"/>
    <n v="105.48784723329192"/>
    <n v="0.18568254594171471"/>
    <n v="322.92368369872639"/>
    <n v="245.18489483403613"/>
    <n v="0.43158104647401735"/>
    <n v="5.9123570205889031"/>
    <n v="562.19622151217357"/>
    <n v="0.98959291015133299"/>
    <n v="7.0028267207083541"/>
    <n v="561.10575181205422"/>
    <n v="0.98767343605549085"/>
    <n v="6.9244144635032487"/>
    <n v="561.18416406925928"/>
    <n v="0.98781145941962933"/>
    <n v="6.9374360615148589"/>
    <n v="561.17114247124766"/>
    <n v="0.98778853845257542"/>
    <n v="6.9148965726166569"/>
    <n v="561.19368196014591"/>
    <n v="0.98782821306716484"/>
    <n v="6.9650468885017682"/>
    <n v="561.14353164426075"/>
    <n v="0.9877399371322817"/>
    <n v="7.2140304923751781"/>
    <n v="5.3584915751774016"/>
    <n v="4.7809513742066159"/>
    <x v="10"/>
    <n v="0"/>
    <n v="0"/>
    <n v="0"/>
    <n v="0"/>
    <n v="0"/>
    <n v="0"/>
    <n v="0"/>
    <n v="0"/>
    <n v="0"/>
    <n v="0"/>
    <n v="1"/>
    <n v="0"/>
    <n v="47"/>
    <n v="608.13488745180302"/>
    <n v="-40.026308919040503"/>
    <n v="7.0455385522280409E-2"/>
    <n v="620.10739212284034"/>
    <n v="-51.998813590077816"/>
    <n v="9.1529710261326516E-2"/>
    <n v="633.14176575472197"/>
    <n v="-65.033187221959452"/>
    <n v="0.11447316530568641"/>
    <n v="598.7694017165486"/>
    <n v="-30.660823183786079"/>
    <n v="5.3970005633382431E-2"/>
  </r>
  <r>
    <x v="518"/>
    <x v="3"/>
    <x v="47"/>
    <n v="1030.3260834560506"/>
    <x v="0"/>
    <n v="1259.2874353351731"/>
    <n v="1007.0766302859286"/>
    <n v="6.9148069874259965"/>
    <n v="6.9376306170006066"/>
    <n v="152.64090125274825"/>
    <n v="151.14442186626636"/>
    <n v="151.88525322674457"/>
    <n v="5.0231253227740398"/>
    <n v="5.0280881121161682"/>
    <n v="76.320450626374125"/>
    <n v="75.997969849079581"/>
    <n v="76.093756218573006"/>
    <n v="4.3319662144394799"/>
    <n v="4.3349409315562228"/>
    <n v="545.87258174479507"/>
    <n v="6.3023855817428691"/>
    <n v="2017"/>
    <x v="47"/>
    <s v="2017-519"/>
    <n v="16.269898524639515"/>
    <x v="0"/>
    <n v="0"/>
    <n v="0"/>
    <n v="0"/>
    <n v="1"/>
    <n v="0"/>
    <n v="0"/>
    <n v="2342.9850795488796"/>
    <n v="-1797.1124978040846"/>
    <n v="3.292183117276013"/>
    <n v="2384.3837266123155"/>
    <n v="-1838.5111448675204"/>
    <n v="3.3680225135891813"/>
    <n v="2241.6579343142548"/>
    <n v="-1695.7853525694597"/>
    <n v="3.1065589466852339"/>
    <n v="465.09998625869548"/>
    <n v="80.77259548609959"/>
    <n v="0.14796968777571279"/>
    <n v="465.2830233291948"/>
    <n v="80.589558415600266"/>
    <n v="0.14763437679542088"/>
    <n v="326.21245854757825"/>
    <n v="219.66012319721682"/>
    <n v="0.40240182515690404"/>
    <n v="5.9134583678789046"/>
    <n v="539.95912337691618"/>
    <n v="0.98916696209767951"/>
    <n v="7.00353658671213"/>
    <n v="538.86904515808294"/>
    <n v="0.98717001582250852"/>
    <n v="6.9275649118345815"/>
    <n v="538.9450168329605"/>
    <n v="0.98730919056294841"/>
    <n v="6.9392471447910768"/>
    <n v="538.93333460000395"/>
    <n v="0.98728778953760432"/>
    <n v="6.9160231551917768"/>
    <n v="538.95655858960333"/>
    <n v="0.98733033424561134"/>
    <n v="6.9679189488809756"/>
    <n v="538.90466279591408"/>
    <n v="0.98723526481837731"/>
    <n v="7.2213390943836124"/>
    <n v="5.3655123006825427"/>
    <n v="4.7872510496244134"/>
    <x v="10"/>
    <n v="0"/>
    <n v="0"/>
    <n v="0"/>
    <n v="0"/>
    <n v="0"/>
    <n v="0"/>
    <n v="0"/>
    <n v="0"/>
    <n v="0"/>
    <n v="0"/>
    <n v="1"/>
    <n v="0"/>
    <n v="48"/>
    <n v="611.11087270714711"/>
    <n v="-65.238290962352039"/>
    <n v="0.11951193949662794"/>
    <n v="622.85328831879542"/>
    <n v="-76.980706574000351"/>
    <n v="0.14102321521250205"/>
    <n v="635.94085178195269"/>
    <n v="-90.068270037157617"/>
    <n v="0.16499870674813652"/>
    <n v="602.56401995019826"/>
    <n v="-56.691438205403188"/>
    <n v="0.10385470914145936"/>
  </r>
  <r>
    <x v="519"/>
    <x v="3"/>
    <x v="48"/>
    <n v="1040.6293442906112"/>
    <x v="0"/>
    <n v="1271.8803096885249"/>
    <n v="1017.1424444873333"/>
    <n v="6.9247524496499704"/>
    <n v="6.9475809478537753"/>
    <n v="154.16731026527572"/>
    <n v="152.65586606577102"/>
    <n v="153.404105759012"/>
    <n v="5.0330756536272077"/>
    <n v="5.0380384429693361"/>
    <n v="77.083655132637858"/>
    <n v="76.757949547570377"/>
    <n v="76.854693780758737"/>
    <n v="4.3419165452926487"/>
    <n v="4.3448912624093916"/>
    <n v="577.40087810025227"/>
    <n v="6.3585367880109347"/>
    <n v="2017"/>
    <x v="48"/>
    <s v="2017-520"/>
    <n v="16.299744648569828"/>
    <x v="0"/>
    <n v="0"/>
    <n v="0"/>
    <n v="0"/>
    <n v="1"/>
    <n v="0"/>
    <n v="0"/>
    <n v="2353.1176048898055"/>
    <n v="-1775.7167267895534"/>
    <n v="3.0753620130124593"/>
    <n v="2391.0847458384633"/>
    <n v="-1813.6838677382111"/>
    <n v="3.1411172662319835"/>
    <n v="2246.067211840149"/>
    <n v="-1668.6663337398968"/>
    <n v="2.8899615449669813"/>
    <n v="467.37268617782422"/>
    <n v="110.02819192242805"/>
    <n v="0.19055771491799534"/>
    <n v="467.9719382792162"/>
    <n v="109.42893982103607"/>
    <n v="0.18951987080635557"/>
    <n v="329.53412114491857"/>
    <n v="247.8667569553337"/>
    <n v="0.42928018705281112"/>
    <n v="5.9145597151689051"/>
    <n v="571.48631838508334"/>
    <n v="0.98975657997849109"/>
    <n v="7.0042464527159067"/>
    <n v="570.39663164753631"/>
    <n v="0.98786935261380082"/>
    <n v="6.9307153601659142"/>
    <n v="570.47016274008638"/>
    <n v="0.98799670103902659"/>
    <n v="6.9410582280672948"/>
    <n v="570.45981987218499"/>
    <n v="0.98797878823651164"/>
    <n v="6.917149374088277"/>
    <n v="570.48372872616403"/>
    <n v="0.98802019595666901"/>
    <n v="6.9707912167510298"/>
    <n v="570.43008688350119"/>
    <n v="0.98792729370331722"/>
    <n v="7.2286684983215412"/>
    <n v="5.372553552040463"/>
    <n v="4.7935736923326564"/>
    <x v="11"/>
    <n v="0"/>
    <n v="0"/>
    <n v="0"/>
    <n v="0"/>
    <n v="0"/>
    <n v="0"/>
    <n v="0"/>
    <n v="0"/>
    <n v="0"/>
    <n v="0"/>
    <n v="0"/>
    <n v="1"/>
    <n v="49"/>
    <n v="616.42354220873108"/>
    <n v="-39.022664108478807"/>
    <n v="6.7583312718314623E-2"/>
    <n v="629.08328330459358"/>
    <n v="-51.682405204341308"/>
    <n v="8.9508705588369153E-2"/>
    <n v="643.5210849738138"/>
    <n v="-66.120206873561528"/>
    <n v="0.11451351977694998"/>
    <n v="606.3893983314307"/>
    <n v="-28.988520231178427"/>
    <n v="5.0205189030116511E-2"/>
  </r>
  <r>
    <x v="520"/>
    <x v="3"/>
    <x v="49"/>
    <n v="1051.0356377335172"/>
    <x v="0"/>
    <n v="1284.5991127854099"/>
    <n v="1027.3104024611885"/>
    <n v="6.9346994061917702"/>
    <n v="6.9575312787069432"/>
    <n v="155.70898336792848"/>
    <n v="154.18242471684977"/>
    <n v="154.93814681660211"/>
    <n v="5.0430259844803755"/>
    <n v="5.0479887738225049"/>
    <n v="77.854491683964241"/>
    <n v="77.525529043046078"/>
    <n v="77.623240718566322"/>
    <n v="4.3518668761458166"/>
    <n v="4.3548415932625595"/>
    <n v="664.20835980046468"/>
    <n v="6.4985958951333354"/>
    <n v="2017"/>
    <x v="49"/>
    <s v="2017-521"/>
    <n v="16.329592266817961"/>
    <x v="0"/>
    <n v="0"/>
    <n v="0"/>
    <n v="0"/>
    <n v="1"/>
    <n v="0"/>
    <n v="0"/>
    <n v="2363.3514554841404"/>
    <n v="-1699.1430956836757"/>
    <n v="2.5581477116519831"/>
    <n v="2397.852775256873"/>
    <n v="-1733.6444154564083"/>
    <n v="2.6100912309763968"/>
    <n v="2250.5205821413019"/>
    <n v="-1586.3122223408373"/>
    <n v="2.3882750027677799"/>
    <n v="469.66811309614422"/>
    <n v="194.54024670432045"/>
    <n v="0.29289039174809911"/>
    <n v="470.68774237873788"/>
    <n v="193.5206174217268"/>
    <n v="0.29135528718708459"/>
    <n v="332.88900036823242"/>
    <n v="331.31935943223226"/>
    <n v="0.49881841224004492"/>
    <n v="5.9156610624589057"/>
    <n v="658.29269873800581"/>
    <n v="0.99109366665569221"/>
    <n v="7.0049563187196826"/>
    <n v="657.203403481745"/>
    <n v="0.98945367637223947"/>
    <n v="6.9338658084972469"/>
    <n v="657.27449399196746"/>
    <n v="0.98956070680805608"/>
    <n v="6.9428693113435127"/>
    <n v="657.26549048912113"/>
    <n v="0.98954715156938211"/>
    <n v="6.9182753409277478"/>
    <n v="657.29008445953696"/>
    <n v="0.98958417906241647"/>
    <n v="6.973663628428068"/>
    <n v="657.23469617203659"/>
    <n v="0.98950078913411588"/>
    <n v="7.2360181366974601"/>
    <n v="5.379615244565894"/>
    <n v="4.799919240519575"/>
    <x v="11"/>
    <n v="0"/>
    <n v="0"/>
    <n v="0"/>
    <n v="0"/>
    <n v="0"/>
    <n v="0"/>
    <n v="0"/>
    <n v="0"/>
    <n v="0"/>
    <n v="0"/>
    <n v="0"/>
    <n v="1"/>
    <n v="50"/>
    <n v="619.44766392390216"/>
    <n v="44.760695876562522"/>
    <n v="6.7389540068434423E-2"/>
    <n v="631.87685854784797"/>
    <n v="32.331501252616704"/>
    <n v="4.8676745445253709E-2"/>
    <n v="646.37574103497991"/>
    <n v="17.832618765484767"/>
    <n v="2.684792881986893E-2"/>
    <n v="610.24576760416983"/>
    <n v="53.96259219629485"/>
    <n v="8.1243470365994483E-2"/>
  </r>
  <r>
    <x v="521"/>
    <x v="3"/>
    <x v="50"/>
    <n v="1061.5459941108525"/>
    <x v="0"/>
    <n v="1297.4451039132641"/>
    <n v="1037.5810799560877"/>
    <n v="6.9446473984066168"/>
    <n v="6.9674816095601111"/>
    <n v="157.26607320160778"/>
    <n v="155.72424895922876"/>
    <n v="156.48752828476813"/>
    <n v="5.0529763153335434"/>
    <n v="5.0579391046756728"/>
    <n v="78.633036600803891"/>
    <n v="78.300784333476543"/>
    <n v="78.399473125751996"/>
    <n v="4.3618172069989845"/>
    <n v="4.3647919241157274"/>
    <n v="571.72595977272579"/>
    <n v="6.3486597852724662"/>
    <n v="2017"/>
    <x v="50"/>
    <s v="2017-522"/>
    <n v="16.359440920739146"/>
    <x v="0"/>
    <n v="0"/>
    <n v="0"/>
    <n v="0"/>
    <n v="1"/>
    <n v="0"/>
    <n v="0"/>
    <n v="2373.6876445844182"/>
    <n v="-1801.9616848116925"/>
    <n v="3.1517926622188255"/>
    <n v="2404.688484969467"/>
    <n v="-1832.9625251967414"/>
    <n v="3.2060159135075588"/>
    <n v="2255.0184861454663"/>
    <n v="-1683.2925263727407"/>
    <n v="2.9442296568829724"/>
    <n v="471.98649428364746"/>
    <n v="99.739465489078327"/>
    <n v="0.17445327395790644"/>
    <n v="473.43070451925479"/>
    <n v="98.295255253470998"/>
    <n v="0.17192722067849714"/>
    <n v="336.27742838377935"/>
    <n v="235.44853138894644"/>
    <n v="0.41182060629631484"/>
    <n v="5.9167624097489062"/>
    <n v="565.80919736297687"/>
    <n v="0.98965105168199641"/>
    <n v="7.0056661847234594"/>
    <n v="564.72029358800228"/>
    <n v="0.98774646128101573"/>
    <n v="6.9370162568285778"/>
    <n v="564.78894351589724"/>
    <n v="0.9878665361643082"/>
    <n v="6.9446803946197306"/>
    <n v="564.78127937810609"/>
    <n v="0.9878531308996702"/>
    <n v="6.919401133073011"/>
    <n v="564.80655863965274"/>
    <n v="0.98789734659621953"/>
    <n v="6.9765361397740078"/>
    <n v="564.74942363295179"/>
    <n v="0.98779741234323637"/>
    <n v="7.2433875871965778"/>
    <n v="5.3866972931131061"/>
    <n v="4.8062876314932925"/>
    <x v="11"/>
    <n v="0"/>
    <n v="0"/>
    <n v="0"/>
    <n v="0"/>
    <n v="0"/>
    <n v="0"/>
    <n v="0"/>
    <n v="0"/>
    <n v="0"/>
    <n v="0"/>
    <n v="0"/>
    <n v="1"/>
    <n v="51"/>
    <n v="622.49029680562614"/>
    <n v="-50.764337032900357"/>
    <n v="8.8791380144921786E-2"/>
    <n v="634.68679855930213"/>
    <n v="-62.960838786576346"/>
    <n v="0.11012415600579817"/>
    <n v="649.24790382995536"/>
    <n v="-77.521944057229575"/>
    <n v="0.13559283557466295"/>
    <n v="614.1333681265312"/>
    <n v="-42.407408353805408"/>
    <n v="7.4174362085400722E-2"/>
  </r>
  <r>
    <x v="522"/>
    <x v="3"/>
    <x v="51"/>
    <n v="1072.1614540519608"/>
    <x v="0"/>
    <n v="1310.4195549523965"/>
    <n v="1047.9551921848495"/>
    <n v="6.9545961084181354"/>
    <n v="6.977431940413279"/>
    <n v="158.83873393362384"/>
    <n v="157.28149144642629"/>
    <n v="158.05240356761581"/>
    <n v="5.0629266461867122"/>
    <n v="5.0678894355288406"/>
    <n v="79.419366966811921"/>
    <n v="79.083792176811301"/>
    <n v="79.183467857009504"/>
    <n v="4.3717675378521523"/>
    <n v="4.3747422549688952"/>
    <n v="656.09873712995682"/>
    <n v="6.4863112915356229"/>
    <n v="2017"/>
    <x v="51"/>
    <s v="2017-523"/>
    <n v="16.389290292456998"/>
    <x v="0"/>
    <n v="0"/>
    <n v="0"/>
    <n v="0"/>
    <n v="1"/>
    <n v="0"/>
    <n v="0"/>
    <n v="2384.1271955756993"/>
    <n v="-1728.0284584457424"/>
    <n v="2.63379330069258"/>
    <n v="2411.5925517791861"/>
    <n v="-1755.4938146492293"/>
    <n v="2.6756549209780141"/>
    <n v="2259.5613691896724"/>
    <n v="-1603.4626320597156"/>
    <n v="2.4439349465507498"/>
    <n v="474.32805928302571"/>
    <n v="181.77067784693111"/>
    <n v="0.27704774839541702"/>
    <n v="476.20109628117683"/>
    <n v="179.89764084877999"/>
    <n v="0.27419293875754974"/>
    <n v="339.69974067948175"/>
    <n v="316.39899645047507"/>
    <n v="0.48224295909261033"/>
    <n v="5.9178637570389068"/>
    <n v="650.18087337291786"/>
    <n v="0.99098022382587403"/>
    <n v="7.0063760507272352"/>
    <n v="649.09236107922959"/>
    <n v="0.98932115601780313"/>
    <n v="6.9401667051599105"/>
    <n v="649.15857042479695"/>
    <n v="0.98942206970932611"/>
    <n v="6.9464914778959486"/>
    <n v="649.15224565206086"/>
    <n v="0.98941242973842203"/>
    <n v="6.9205268041424954"/>
    <n v="649.17821032581435"/>
    <n v="0.98945200407728928"/>
    <n v="6.9794087201977399"/>
    <n v="649.11932840975908"/>
    <n v="0.98936225856686066"/>
    <n v="7.2507765283264805"/>
    <n v="5.3937996120768767"/>
    <n v="4.8126788016928206"/>
    <x v="11"/>
    <n v="0"/>
    <n v="0"/>
    <n v="0"/>
    <n v="0"/>
    <n v="0"/>
    <n v="0"/>
    <n v="0"/>
    <n v="0"/>
    <n v="0"/>
    <n v="0"/>
    <n v="0"/>
    <n v="1"/>
    <n v="52"/>
    <n v="625.551507863609"/>
    <n v="30.547229266347813"/>
    <n v="4.655889051086097E-2"/>
    <n v="637.51319452416578"/>
    <n v="18.585542605791034"/>
    <n v="2.8327356164548904E-2"/>
    <n v="652.13768056157289"/>
    <n v="3.9610565683839241"/>
    <n v="6.0372872926279346E-3"/>
    <n v="618.05244759863331"/>
    <n v="38.046289531323509"/>
    <n v="5.7988664477169216E-2"/>
  </r>
  <r>
    <x v="523"/>
    <x v="3"/>
    <x v="52"/>
    <n v="1082.8830685924804"/>
    <x v="0"/>
    <n v="1323.5237505019204"/>
    <n v="1058.4335551071385"/>
    <n v="6.9645453159141635"/>
    <n v="6.9873822712664468"/>
    <n v="160.42712127296008"/>
    <n v="158.85430635969317"/>
    <n v="159.63292760329196"/>
    <n v="5.0728769770398801"/>
    <n v="5.0778397663820085"/>
    <n v="80.213560636480025"/>
    <n v="79.874630098579402"/>
    <n v="79.975302535579587"/>
    <n v="4.3817178687053202"/>
    <n v="4.3846925858220631"/>
    <n v="706.31269342860537"/>
    <n v="6.5600580479773081"/>
    <n v="2017"/>
    <x v="52"/>
    <s v="2017-524"/>
    <n v="16.419140161659364"/>
    <x v="0"/>
    <n v="0"/>
    <n v="0"/>
    <n v="0"/>
    <n v="1"/>
    <n v="0"/>
    <n v="0"/>
    <n v="2394.6711420768929"/>
    <n v="-1688.3584486482875"/>
    <n v="2.3903838404101232"/>
    <n v="2418.5656592570031"/>
    <n v="-1712.2529658283977"/>
    <n v="2.4242137820243967"/>
    <n v="2264.1496810643202"/>
    <n v="-1557.8369876357149"/>
    <n v="2.2055910960252088"/>
    <n v="476.69303993239771"/>
    <n v="229.61965349620766"/>
    <n v="0.3250963144688519"/>
    <n v="478.99919196071812"/>
    <n v="227.31350146788725"/>
    <n v="0.32183125630158915"/>
    <n v="343.15627609814112"/>
    <n v="363.15641733046425"/>
    <n v="0.51415813521291664"/>
    <n v="5.9189651043289073"/>
    <n v="700.39372832427648"/>
    <n v="0.99161990835022817"/>
    <n v="7.007085916731012"/>
    <n v="699.30560751187431"/>
    <n v="0.99007934307011103"/>
    <n v="6.9433171534912432"/>
    <n v="699.36937627511418"/>
    <n v="0.99016962710979084"/>
    <n v="6.9483025611721665"/>
    <n v="699.36439086743326"/>
    <n v="0.99016256875203046"/>
    <n v="6.9216523912977905"/>
    <n v="699.39104103730756"/>
    <n v="0.99020030015643845"/>
    <n v="6.9822813484973283"/>
    <n v="699.33041208010809"/>
    <n v="0.99011446146521354"/>
    <n v="7.2581847085908882"/>
    <n v="5.4009221153991973"/>
    <n v="4.8190926866991681"/>
    <x v="11"/>
    <n v="0"/>
    <n v="0"/>
    <n v="0"/>
    <n v="0"/>
    <n v="0"/>
    <n v="0"/>
    <n v="0"/>
    <n v="0"/>
    <n v="0"/>
    <n v="0"/>
    <n v="0"/>
    <n v="1"/>
    <n v="53"/>
    <n v="628.63137699427261"/>
    <n v="77.681316434332757"/>
    <n v="0.10998148151245826"/>
    <n v="640.35613802963917"/>
    <n v="65.956555398966202"/>
    <n v="9.3381523527204094E-2"/>
    <n v="655.04517894004539"/>
    <n v="51.267514488559982"/>
    <n v="7.258472765043425E-2"/>
    <n v="622.00325947838041"/>
    <n v="84.309433950224957"/>
    <n v="0.11936559364517073"/>
  </r>
  <r>
    <x v="524"/>
    <x v="3"/>
    <x v="53"/>
    <n v="1093.7118992784053"/>
    <x v="1"/>
    <n v="1336.7589880069397"/>
    <n v="1069.0170583585186"/>
    <n v="6.9744948682022363"/>
    <n v="6.9973326021196156"/>
    <n v="162.03139248568968"/>
    <n v="160.44284942269144"/>
    <n v="161.22925687932488"/>
    <n v="5.0828273078930479"/>
    <n v="5.0877900972351773"/>
    <n v="81.015696242844825"/>
    <n v="80.6733763995652"/>
    <n v="80.775055560935385"/>
    <n v="4.391668199558489"/>
    <n v="4.3946429166752319"/>
    <n v="595.62573884161463"/>
    <n v="6.3896125148553189"/>
    <n v="2018"/>
    <x v="1"/>
    <s v="2018-525"/>
    <n v="16.448990375653771"/>
    <x v="0"/>
    <n v="0"/>
    <n v="0"/>
    <n v="0"/>
    <n v="1"/>
    <n v="0"/>
    <n v="0"/>
    <n v="2405.3205280430989"/>
    <n v="-1809.6947892014841"/>
    <n v="3.0383085739730058"/>
    <n v="2425.6084978095978"/>
    <n v="-1829.982758967983"/>
    <n v="3.0723701808571464"/>
    <n v="2268.7838760577151"/>
    <n v="-1673.1581372161004"/>
    <n v="2.8090762841614154"/>
    <n v="479.08167038826343"/>
    <n v="116.5440684533512"/>
    <n v="0.19566660883394418"/>
    <n v="481.82526859705479"/>
    <n v="113.80047024455985"/>
    <n v="0.19106036362008361"/>
    <n v="346.6473768709871"/>
    <n v="248.97836197062753"/>
    <n v="0.4180114218281531"/>
    <n v="5.9200664516189079"/>
    <n v="589.7056723899957"/>
    <n v="0.99006076120361686"/>
    <n v="7.0077957827347888"/>
    <n v="588.61794305887986"/>
    <n v="0.98823456522150355"/>
    <n v="6.9464676018225742"/>
    <n v="588.67927123979212"/>
    <n v="0.98833752951084319"/>
    <n v="6.9501136444483844"/>
    <n v="588.67562519716626"/>
    <n v="0.98833140814571729"/>
    <n v="6.9227779202946031"/>
    <n v="588.70296092132003"/>
    <n v="0.98837730227414589"/>
    <n v="6.9851540099782818"/>
    <n v="588.64058483163637"/>
    <n v="0.98827257864382567"/>
    <n v="7.2656119250671498"/>
    <n v="5.4080647165788172"/>
    <n v="4.825529221246545"/>
    <x v="0"/>
    <n v="1"/>
    <n v="0"/>
    <n v="0"/>
    <n v="0"/>
    <n v="0"/>
    <n v="0"/>
    <n v="0"/>
    <n v="0"/>
    <n v="0"/>
    <n v="0"/>
    <n v="0"/>
    <n v="0"/>
    <n v="54"/>
    <n v="635.87699966362129"/>
    <n v="-40.251260822006657"/>
    <n v="6.757810852883582E-2"/>
    <n v="625.26606239080502"/>
    <n v="-29.640323549190384"/>
    <n v="4.9763335625548188E-2"/>
    <n v="637.14163565996512"/>
    <n v="-41.515896818350484"/>
    <n v="6.9701314283515461E-2"/>
    <n v="625.986061878388"/>
    <n v="-30.360323036773366"/>
    <n v="5.0972147536502962E-2"/>
  </r>
  <r>
    <x v="525"/>
    <x v="3"/>
    <x v="54"/>
    <n v="1104.6490182711893"/>
    <x v="1"/>
    <n v="1350.1265778870093"/>
    <n v="1079.7066463323197"/>
    <n v="6.9844446594554777"/>
    <n v="7.0072829329727835"/>
    <n v="163.65170641054658"/>
    <n v="162.04727791661901"/>
    <n v="162.84154944811814"/>
    <n v="5.0927776387462158"/>
    <n v="5.0977404280883452"/>
    <n v="81.82585320527329"/>
    <n v="81.480110163560852"/>
    <n v="81.582806116544745"/>
    <n v="4.4016185304116568"/>
    <n v="4.4045932475283998"/>
    <n v="578.39367049893042"/>
    <n v="6.3602547276638806"/>
    <n v="2018"/>
    <x v="2"/>
    <s v="2018-526"/>
    <n v="16.47884082861335"/>
    <x v="0"/>
    <n v="0"/>
    <n v="0"/>
    <n v="0"/>
    <n v="1"/>
    <n v="0"/>
    <n v="0"/>
    <n v="2416.0764078689663"/>
    <n v="-1837.6827373700357"/>
    <n v="3.1772179245751859"/>
    <n v="2432.7217647477191"/>
    <n v="-1854.3280942487886"/>
    <n v="3.2059965190304025"/>
    <n v="2273.4644130010438"/>
    <n v="-1695.0707425021133"/>
    <n v="2.9306523030238587"/>
    <n v="481.49418714868784"/>
    <n v="96.899483350242576"/>
    <n v="0.16753206041597193"/>
    <n v="484.67960599975481"/>
    <n v="93.714064499175606"/>
    <n v="0.16202470614579262"/>
    <n v="350.17338865156165"/>
    <n v="228.22028184736877"/>
    <n v="0.39457603616322906"/>
    <n v="5.9211677989089093"/>
    <n v="572.47250270002155"/>
    <n v="0.98976273755934918"/>
    <n v="7.0085056487385646"/>
    <n v="571.38516485019181"/>
    <n v="0.98788281060770777"/>
    <n v="6.9496180501539069"/>
    <n v="571.44405244877646"/>
    <n v="0.98798462292272471"/>
    <n v="6.9519247277246041"/>
    <n v="571.44174577120577"/>
    <n v="0.98798063484732157"/>
    <n v="6.9239034089834917"/>
    <n v="571.46976708994691"/>
    <n v="0.98802908164086434"/>
    <n v="6.9880266944562575"/>
    <n v="571.40564380447415"/>
    <n v="0.98791821720934758"/>
    <n v="7.2730580085202767"/>
    <n v="5.4152273286821835"/>
    <n v="4.8319883392336642"/>
    <x v="0"/>
    <n v="1"/>
    <n v="0"/>
    <n v="0"/>
    <n v="0"/>
    <n v="0"/>
    <n v="0"/>
    <n v="0"/>
    <n v="0"/>
    <n v="0"/>
    <n v="0"/>
    <n v="0"/>
    <n v="0"/>
    <n v="55"/>
    <n v="639.01492333224371"/>
    <n v="-60.621252833313292"/>
    <n v="0.10480967535661405"/>
    <n v="628.06211054956486"/>
    <n v="-49.668440050634445"/>
    <n v="8.5873069820749867E-2"/>
    <n v="639.99172974609394"/>
    <n v="-61.598059247163519"/>
    <n v="0.10649850160709431"/>
    <n v="630.00111679941608"/>
    <n v="-51.607446300485663"/>
    <n v="8.9225468625838106E-2"/>
  </r>
  <r>
    <x v="526"/>
    <x v="3"/>
    <x v="55"/>
    <n v="1115.6955084539013"/>
    <x v="1"/>
    <n v="1363.6278436658795"/>
    <n v="1090.5033049687941"/>
    <n v="6.9943946163283286"/>
    <n v="7.0172332638259514"/>
    <n v="165.28822347465206"/>
    <n v="163.66775069563553"/>
    <n v="164.46996494259932"/>
    <n v="5.1027279695993846"/>
    <n v="5.107690758941513"/>
    <n v="82.644111737326028"/>
    <n v="82.294911265196475"/>
    <n v="82.398634177710207"/>
    <n v="4.4115688612648247"/>
    <n v="4.4145435783815676"/>
    <n v="685.52909534340165"/>
    <n v="6.5301909420745181"/>
    <n v="2018"/>
    <x v="3"/>
    <s v="2018-527"/>
    <n v="16.50869144719254"/>
    <x v="0"/>
    <n v="0"/>
    <n v="0"/>
    <n v="0"/>
    <n v="1"/>
    <n v="0"/>
    <n v="0"/>
    <n v="2426.9398464930928"/>
    <n v="-1741.4107511496911"/>
    <n v="2.5402433871568459"/>
    <n v="2439.9061643552213"/>
    <n v="-1754.3770690118197"/>
    <n v="2.5591577088832396"/>
    <n v="2278.1917553138055"/>
    <n v="-1592.6626599704039"/>
    <n v="2.3232604871024365"/>
    <n v="483.93082907671652"/>
    <n v="201.59826626668513"/>
    <n v="0.29407689277681004"/>
    <n v="487.56248677648193"/>
    <n v="197.96660856691972"/>
    <n v="0.28877929457939699"/>
    <n v="353.73466054994191"/>
    <n v="331.79443479345974"/>
    <n v="0.48399759696159089"/>
    <n v="5.9222691461989099"/>
    <n v="679.60682619720274"/>
    <n v="0.99136102437310514"/>
    <n v="7.0092155147423414"/>
    <n v="678.51987982865933"/>
    <n v="0.98977546604169853"/>
    <n v="6.9527684984852396"/>
    <n v="678.57632684491637"/>
    <n v="0.98985780684479563"/>
    <n v="6.9537358110008203"/>
    <n v="678.57535953240085"/>
    <n v="0.98985639579963058"/>
    <n v="6.9250288697361633"/>
    <n v="678.60406647366551"/>
    <n v="0.98989827139828812"/>
    <n v="6.9908993948727813"/>
    <n v="678.53819594852882"/>
    <n v="0.98980218426561328"/>
    <n v="7.2805228130603679"/>
    <n v="5.4224098643550613"/>
    <n v="4.8384699737351378"/>
    <x v="0"/>
    <n v="1"/>
    <n v="0"/>
    <n v="0"/>
    <n v="0"/>
    <n v="0"/>
    <n v="0"/>
    <n v="0"/>
    <n v="0"/>
    <n v="0"/>
    <n v="0"/>
    <n v="0"/>
    <n v="0"/>
    <n v="56"/>
    <n v="642.17191451267536"/>
    <n v="43.357180830726293"/>
    <n v="6.3246302928991527E-2"/>
    <n v="630.87451392827268"/>
    <n v="54.654581415128973"/>
    <n v="7.9726129476314772E-2"/>
    <n v="642.85930035114734"/>
    <n v="42.66979499225431"/>
    <n v="6.2243594447117898E-2"/>
    <n v="634.04868959917769"/>
    <n v="51.480405744223958"/>
    <n v="7.5095872799441007E-2"/>
  </r>
  <r>
    <x v="527"/>
    <x v="3"/>
    <x v="56"/>
    <n v="1126.8524635384401"/>
    <x v="1"/>
    <n v="1377.2641221025378"/>
    <n v="1101.4080525396878"/>
    <n v="7.0043446879871345"/>
    <n v="7.0271835946791192"/>
    <n v="166.94110570939853"/>
    <n v="165.30442820251704"/>
    <n v="166.11466459202529"/>
    <n v="5.1126783004525524"/>
    <n v="5.1176410897946809"/>
    <n v="83.470552854699264"/>
    <n v="83.117860377848416"/>
    <n v="83.222620519487293"/>
    <n v="4.4215191921179926"/>
    <n v="4.4244939092347355"/>
    <n v="695.15874088162468"/>
    <n v="6.5441402236307589"/>
    <n v="2018"/>
    <x v="4"/>
    <s v="2018-528"/>
    <n v="16.538542180557677"/>
    <x v="0"/>
    <n v="0"/>
    <n v="0"/>
    <n v="0"/>
    <n v="1"/>
    <n v="0"/>
    <n v="0"/>
    <n v="2437.9119195034605"/>
    <n v="-1742.7531786218358"/>
    <n v="2.5069859244114734"/>
    <n v="2447.1624079587982"/>
    <n v="-1752.0036670771735"/>
    <n v="2.5202929403652772"/>
    <n v="2282.9663710496952"/>
    <n v="-1587.8076301680705"/>
    <n v="2.2840935987575404"/>
    <n v="486.39183742402543"/>
    <n v="208.76690345759926"/>
    <n v="0.30031544046016562"/>
    <n v="490.47419636097612"/>
    <n v="204.68454452064856"/>
    <n v="0.29444288402539603"/>
    <n v="357.33154516730582"/>
    <n v="337.82719571431886"/>
    <n v="0.4859712981323871"/>
    <n v="5.9233704934889104"/>
    <n v="689.23537038813572"/>
    <n v="0.99147911096395513"/>
    <n v="7.0099253807461173"/>
    <n v="688.14881550087853"/>
    <n v="0.98991607963980155"/>
    <n v="6.9559189468165723"/>
    <n v="688.20282193480807"/>
    <n v="0.98999376899441005"/>
    <n v="6.95554689427704"/>
    <n v="688.20319398734762"/>
    <n v="0.98999430419956191"/>
    <n v="6.9261543111270871"/>
    <n v="688.23258657049757"/>
    <n v="0.99003658602876354"/>
    <n v="6.9937721063358316"/>
    <n v="688.1649687752888"/>
    <n v="0.98993931645387045"/>
    <n v="7.2880062089579249"/>
    <n v="5.4296122358344681"/>
    <n v="4.8449740570129567"/>
    <x v="0"/>
    <n v="1"/>
    <n v="0"/>
    <n v="0"/>
    <n v="0"/>
    <n v="0"/>
    <n v="0"/>
    <n v="0"/>
    <n v="0"/>
    <n v="0"/>
    <n v="0"/>
    <n v="0"/>
    <n v="0"/>
    <n v="57"/>
    <n v="645.34807776915068"/>
    <n v="49.810663112474003"/>
    <n v="7.1653652875460327E-2"/>
    <n v="633.70336314071676"/>
    <n v="61.45537774090792"/>
    <n v="8.8404811918164267E-2"/>
    <n v="645.74445376437689"/>
    <n v="49.414287117247795"/>
    <n v="7.1083457937360983E-2"/>
    <n v="638.12904862578876"/>
    <n v="57.029692255835926"/>
    <n v="8.2038373254875382E-2"/>
  </r>
  <r>
    <x v="528"/>
    <x v="3"/>
    <x v="57"/>
    <n v="1138.1209881738246"/>
    <x v="1"/>
    <n v="1391.0367633235633"/>
    <n v="1112.4219332299288"/>
    <n v="7.0142948392006064"/>
    <n v="7.037133925532288"/>
    <n v="168.61051676649254"/>
    <n v="166.95747248450479"/>
    <n v="167.77581123794553"/>
    <n v="5.1226286313057203"/>
    <n v="5.1275914206478488"/>
    <n v="84.305258383246269"/>
    <n v="83.949038981626899"/>
    <n v="84.054846724682164"/>
    <n v="4.4314695229711614"/>
    <n v="4.4344442400879043"/>
    <n v="728.92527345355188"/>
    <n v="6.5915712212039219"/>
    <n v="2018"/>
    <x v="5"/>
    <s v="2018-529"/>
    <n v="16.568392993477488"/>
    <x v="0"/>
    <n v="0"/>
    <n v="0"/>
    <n v="0"/>
    <n v="1"/>
    <n v="0"/>
    <n v="0"/>
    <n v="2448.9937132439318"/>
    <n v="-1720.0684397903799"/>
    <n v="2.3597322008618558"/>
    <n v="2454.4912139984108"/>
    <n v="-1725.5659405448589"/>
    <n v="2.3672741272494982"/>
    <n v="2287.7887329429436"/>
    <n v="-1558.8634594893917"/>
    <n v="2.1385778710946628"/>
    <n v="488.87745585480741"/>
    <n v="240.04781759874447"/>
    <n v="0.32931745727710821"/>
    <n v="493.41502304131546"/>
    <n v="235.51025041223642"/>
    <n v="0.32309244718106683"/>
    <n v="360.96439863084356"/>
    <n v="367.96087482270832"/>
    <n v="0.50479917245749784"/>
    <n v="5.924471840778911"/>
    <n v="723.00080161277299"/>
    <n v="0.9918723193494039"/>
    <n v="7.010635246749894"/>
    <n v="721.91463820680201"/>
    <n v="0.9903822305220199"/>
    <n v="6.9590693951479032"/>
    <n v="721.96620405840395"/>
    <n v="0.99045297282370692"/>
    <n v="6.9573579775532579"/>
    <n v="721.96791547599867"/>
    <n v="0.99045532068796271"/>
    <n v="6.9272797390989691"/>
    <n v="721.99799371445295"/>
    <n v="0.99049658450408995"/>
    <n v="6.9966448254548954"/>
    <n v="721.92862862809693"/>
    <n v="0.9904014237394928"/>
    <n v="7.2955080776540155"/>
    <n v="5.4368343549607498"/>
    <n v="4.8515005205280648"/>
    <x v="1"/>
    <n v="0"/>
    <n v="1"/>
    <n v="0"/>
    <n v="0"/>
    <n v="0"/>
    <n v="0"/>
    <n v="0"/>
    <n v="0"/>
    <n v="0"/>
    <n v="0"/>
    <n v="0"/>
    <n v="0"/>
    <n v="58"/>
    <n v="648.54352029289691"/>
    <n v="80.381753160654966"/>
    <n v="0.11027433961758085"/>
    <n v="636.54874920182863"/>
    <n v="92.376524251723254"/>
    <n v="0.12672975902461917"/>
    <n v="648.64729677824471"/>
    <n v="80.277976675307173"/>
    <n v="0.11013197044871376"/>
    <n v="642.24246496641206"/>
    <n v="86.682808487139823"/>
    <n v="0.11891864865166234"/>
  </r>
  <r>
    <x v="529"/>
    <x v="3"/>
    <x v="58"/>
    <n v="1149.5021980555628"/>
    <x v="1"/>
    <n v="1404.9471309567989"/>
    <n v="1123.5460126776188"/>
    <n v="7.0242450455509964"/>
    <n v="7.0470842563854559"/>
    <n v="170.29662193415746"/>
    <n v="168.62704720933112"/>
    <n v="169.45356935032498"/>
    <n v="5.1325789621588882"/>
    <n v="5.1375417515010176"/>
    <n v="85.148310967078729"/>
    <n v="84.788529371443175"/>
    <n v="84.895395191928984"/>
    <n v="4.4414198538243292"/>
    <n v="4.4443945709410722"/>
    <n v="644.34191666300921"/>
    <n v="6.4682295117081043"/>
    <n v="2018"/>
    <x v="6"/>
    <s v="2018-530"/>
    <n v="16.598243861534215"/>
    <x v="0"/>
    <n v="0"/>
    <n v="0"/>
    <n v="0"/>
    <n v="1"/>
    <n v="0"/>
    <n v="0"/>
    <n v="2460.1863249218077"/>
    <n v="-1815.8444082587985"/>
    <n v="2.8181379502095703"/>
    <n v="2461.8933080984198"/>
    <n v="-1817.5513914354106"/>
    <n v="2.8207871386799592"/>
    <n v="2292.6593184551243"/>
    <n v="-1648.3174017921151"/>
    <n v="2.5581408863303627"/>
    <n v="491.38793046989724"/>
    <n v="152.95398619311197"/>
    <n v="0.23738015832533041"/>
    <n v="496.38525798845808"/>
    <n v="147.95665867455114"/>
    <n v="0.22962445069662055"/>
    <n v="364.63358062901659"/>
    <n v="279.70833603399262"/>
    <n v="0.43409923955060659"/>
    <n v="5.9255731880689115"/>
    <n v="638.41634347494028"/>
    <n v="0.9908036819663123"/>
    <n v="7.0113451127536699"/>
    <n v="637.33057155025551"/>
    <n v="0.98911859537392066"/>
    <n v="6.9622198434792359"/>
    <n v="637.37969681952995"/>
    <n v="0.98919483636958461"/>
    <n v="6.9591690608294758"/>
    <n v="637.38274760217973"/>
    <n v="0.98919957109593237"/>
    <n v="6.9284051577705217"/>
    <n v="637.41351150523872"/>
    <n v="0.98924731578281899"/>
    <n v="6.9995175498801085"/>
    <n v="637.34239911312909"/>
    <n v="0.98913695140907487"/>
    <n v="7.30302830829587"/>
    <n v="5.4440761331897036"/>
    <n v="4.8580492949520027"/>
    <x v="1"/>
    <n v="0"/>
    <n v="1"/>
    <n v="0"/>
    <n v="0"/>
    <n v="0"/>
    <n v="0"/>
    <n v="0"/>
    <n v="0"/>
    <n v="0"/>
    <n v="0"/>
    <n v="0"/>
    <n v="0"/>
    <n v="59"/>
    <n v="651.75835128295739"/>
    <n v="-7.416434619948177"/>
    <n v="1.1510091813298826E-2"/>
    <n v="639.41076353001222"/>
    <n v="4.9311531329969966"/>
    <n v="7.6530068981620972E-3"/>
    <n v="651.56793669088927"/>
    <n v="-7.2260200278800539"/>
    <n v="1.1214573879195977E-2"/>
    <n v="646.38921227648655"/>
    <n v="-2.0472956134773312"/>
    <n v="3.1773435198506057E-3"/>
  </r>
  <r>
    <x v="530"/>
    <x v="3"/>
    <x v="59"/>
    <n v="1160.9972200361185"/>
    <x v="1"/>
    <n v="1418.9966022663671"/>
    <n v="1134.7813748851686"/>
    <n v="7.0341952901151004"/>
    <n v="7.0570345872386238"/>
    <n v="171.99958815349902"/>
    <n v="170.31331768141507"/>
    <n v="171.14810504382825"/>
    <n v="5.1425292930120561"/>
    <n v="5.1474920823541854"/>
    <n v="85.999794076749509"/>
    <n v="85.636414665157602"/>
    <n v="85.744349143848268"/>
    <n v="4.4513701846774971"/>
    <n v="4.45434490179424"/>
    <n v="686.59388024089151"/>
    <n v="6.5317429678479701"/>
    <n v="2018"/>
    <x v="7"/>
    <s v="2018-531"/>
    <n v="16.628094767804654"/>
    <x v="0"/>
    <n v="0"/>
    <n v="0"/>
    <n v="0"/>
    <n v="1"/>
    <n v="0"/>
    <n v="0"/>
    <n v="2471.4908627164632"/>
    <n v="-1784.8969824755718"/>
    <n v="2.5996400985242407"/>
    <n v="2469.3694231394293"/>
    <n v="-1782.7755428985379"/>
    <n v="2.5965502958940605"/>
    <n v="2297.5786098224271"/>
    <n v="-1610.9847295815357"/>
    <n v="2.3463429779134088"/>
    <n v="493.92350983113806"/>
    <n v="192.67037040975345"/>
    <n v="0.28061766344633748"/>
    <n v="499.38519528507214"/>
    <n v="187.20868495581936"/>
    <n v="0.27266290938995436"/>
    <n v="368.33945444717136"/>
    <n v="318.25442579372015"/>
    <n v="0.4635264527584495"/>
    <n v="5.9266745353589121"/>
    <n v="680.66720570553264"/>
    <n v="0.99136800559119531"/>
    <n v="7.0120549787574467"/>
    <n v="679.58182526213409"/>
    <n v="0.98978718689380507"/>
    <n v="6.9653702918105687"/>
    <n v="679.62850994908092"/>
    <n v="0.98985518150938545"/>
    <n v="6.9609801441056938"/>
    <n v="679.63290009678576"/>
    <n v="0.98986157560614507"/>
    <n v="6.9295305699962988"/>
    <n v="679.66434967089526"/>
    <n v="0.98990738081212581"/>
    <n v="7.002390277982852"/>
    <n v="679.59148996290867"/>
    <n v="0.98980126319284112"/>
    <n v="7.3105667953326456"/>
    <n v="5.4513374816047051"/>
    <n v="4.8646203101786343"/>
    <x v="1"/>
    <n v="0"/>
    <n v="1"/>
    <n v="0"/>
    <n v="0"/>
    <n v="0"/>
    <n v="0"/>
    <n v="0"/>
    <n v="0"/>
    <n v="0"/>
    <n v="0"/>
    <n v="0"/>
    <n v="0"/>
    <n v="60"/>
    <n v="654.99268151485592"/>
    <n v="31.601198726035591"/>
    <n v="4.6026041937554565E-2"/>
    <n v="642.28949794950915"/>
    <n v="44.304382291382353"/>
    <n v="6.4527785007110983E-2"/>
    <n v="654.50648130863271"/>
    <n v="32.087398932258793"/>
    <n v="4.6734175552221535E-2"/>
    <n v="650.5695666653761"/>
    <n v="36.024313575515407"/>
    <n v="5.246815419163986E-2"/>
  </r>
  <r>
    <x v="531"/>
    <x v="3"/>
    <x v="60"/>
    <n v="1172.6071922364797"/>
    <x v="1"/>
    <n v="1433.1865682890307"/>
    <n v="1146.1291200905619"/>
    <n v="7.0441455611639627"/>
    <n v="7.0669849180917916"/>
    <n v="173.71958403503402"/>
    <n v="172.01645085822454"/>
    <n v="172.85958609426652"/>
    <n v="5.152479623865224"/>
    <n v="5.1574424132073533"/>
    <n v="86.859792017517009"/>
    <n v="86.492778811809188"/>
    <n v="86.601792635286756"/>
    <n v="4.461320515530665"/>
    <n v="4.4642952326474079"/>
    <n v="743.78478628517371"/>
    <n v="6.6117517272419519"/>
    <n v="2018"/>
    <x v="8"/>
    <s v="2018-532"/>
    <n v="16.657945700559853"/>
    <x v="0"/>
    <n v="0"/>
    <n v="0"/>
    <n v="0"/>
    <n v="1"/>
    <n v="0"/>
    <n v="0"/>
    <n v="2482.9084458890643"/>
    <n v="-1739.1236596038907"/>
    <n v="2.3382081640711259"/>
    <n v="2476.9202993308481"/>
    <n v="-1733.1355130456745"/>
    <n v="2.3301572511341675"/>
    <n v="2302.5470941034027"/>
    <n v="-1558.7623078182291"/>
    <n v="2.0957168478847938"/>
    <n v="496.48444498599116"/>
    <n v="247.30034129918255"/>
    <n v="0.33248910956396655"/>
    <n v="502.4151319546524"/>
    <n v="241.36965433052131"/>
    <n v="0.32451544960477052"/>
    <n v="372.08238700350768"/>
    <n v="371.70239928166603"/>
    <n v="0.49974455801674872"/>
    <n v="5.9277758826489126"/>
    <n v="737.85701040252479"/>
    <n v="0.99203025392297262"/>
    <n v="7.0127648447612234"/>
    <n v="736.77202144041246"/>
    <n v="0.99057151346186245"/>
    <n v="6.9685207401418996"/>
    <n v="736.8162655450318"/>
    <n v="0.99063099855141412"/>
    <n v="6.9627912273819117"/>
    <n v="736.82199505779181"/>
    <n v="0.99063870173769286"/>
    <n v="6.930655977754709"/>
    <n v="736.85413030741904"/>
    <n v="0.99068190677525181"/>
    <n v="7.0052630086343797"/>
    <n v="736.77952327653929"/>
    <n v="0.99058159949247937"/>
    <n v="7.3181234368479791"/>
    <n v="5.458618310928812"/>
    <n v="4.8712134953359474"/>
    <x v="1"/>
    <n v="0"/>
    <n v="1"/>
    <n v="0"/>
    <n v="0"/>
    <n v="0"/>
    <n v="0"/>
    <n v="0"/>
    <n v="0"/>
    <n v="0"/>
    <n v="0"/>
    <n v="0"/>
    <n v="0"/>
    <n v="61"/>
    <n v="658.24662304044944"/>
    <n v="85.538163244724274"/>
    <n v="0.11500391621606547"/>
    <n v="645.18504469278332"/>
    <n v="98.599741592390387"/>
    <n v="0.13256488087749937"/>
    <n v="657.46303894851235"/>
    <n v="86.32174733666136"/>
    <n v="0.11605742538482743"/>
    <n v="654.7838066215013"/>
    <n v="89.00097966367241"/>
    <n v="0.11965958608562967"/>
  </r>
  <r>
    <x v="532"/>
    <x v="3"/>
    <x v="61"/>
    <n v="1184.3332641588447"/>
    <x v="1"/>
    <n v="1447.5184339719212"/>
    <n v="1157.5903633110468"/>
    <n v="7.0540958505686007"/>
    <n v="7.0769352489449604"/>
    <n v="175.45677987538437"/>
    <n v="173.73661536680447"/>
    <n v="174.58818195520919"/>
    <n v="5.1624299547183927"/>
    <n v="5.1673927440605212"/>
    <n v="87.728389937692185"/>
    <n v="87.357706599927283"/>
    <n v="87.467810561639624"/>
    <n v="4.4712708463838329"/>
    <n v="4.4742455635005767"/>
    <n v="647.15485079810458"/>
    <n v="6.4725856024921322"/>
    <n v="2018"/>
    <x v="9"/>
    <s v="2018-533"/>
    <n v="16.687796651670826"/>
    <x v="0"/>
    <n v="0"/>
    <n v="0"/>
    <n v="0"/>
    <n v="1"/>
    <n v="0"/>
    <n v="0"/>
    <n v="2494.4402048933916"/>
    <n v="-1847.2853540952869"/>
    <n v="2.8544719271085119"/>
    <n v="2484.5466842841815"/>
    <n v="-1837.3918334860768"/>
    <n v="2.8391842094980992"/>
    <n v="2307.5652632271886"/>
    <n v="-1660.4104124290839"/>
    <n v="2.5657080533065315"/>
    <n v="499.07098949239293"/>
    <n v="148.08386130571165"/>
    <n v="0.228822917920011"/>
    <n v="505.47536799092842"/>
    <n v="141.67948280717616"/>
    <n v="0.21892671071297656"/>
    <n v="375.86274888540737"/>
    <n v="271.29210191269721"/>
    <n v="0.41920739924629458"/>
    <n v="5.9288772299389141"/>
    <n v="641.22597356816561"/>
    <n v="0.99083854934776872"/>
    <n v="7.0134747107649993"/>
    <n v="640.14137608733961"/>
    <n v="0.98916260196131489"/>
    <n v="6.9716711884732323"/>
    <n v="640.18317960963134"/>
    <n v="0.98922719781845814"/>
    <n v="6.9646023106581296"/>
    <n v="640.19024848744641"/>
    <n v="0.98923812082677109"/>
    <n v="6.9317813824169185"/>
    <n v="640.22306941568763"/>
    <n v="0.98928883655300071"/>
    <n v="7.0081357410523912"/>
    <n v="640.14671505705223"/>
    <n v="0.98917085187199083"/>
    <n v="7.3256981334045523"/>
    <n v="5.4659185315368308"/>
    <n v="4.8778287787979187"/>
    <x v="2"/>
    <n v="0"/>
    <n v="0"/>
    <n v="1"/>
    <n v="0"/>
    <n v="0"/>
    <n v="0"/>
    <n v="0"/>
    <n v="0"/>
    <n v="0"/>
    <n v="0"/>
    <n v="0"/>
    <n v="0"/>
    <n v="62"/>
    <n v="661.52028897940647"/>
    <n v="-14.365438181301897"/>
    <n v="2.2197837447383267E-2"/>
    <n v="648.09749640293558"/>
    <n v="-0.94264560483100013"/>
    <n v="1.4565997669158798E-3"/>
    <n v="660.43771844084722"/>
    <n v="-13.282867642742644"/>
    <n v="2.0525022143249843E-2"/>
    <n v="659.03221296513323"/>
    <n v="-11.87736216702865"/>
    <n v="1.8353199628158356E-2"/>
  </r>
  <r>
    <x v="533"/>
    <x v="3"/>
    <x v="62"/>
    <n v="1196.1765968004329"/>
    <x v="1"/>
    <n v="1461.9936183116404"/>
    <n v="1169.1662333578624"/>
    <n v="7.0640461526950631"/>
    <n v="7.0868855797981283"/>
    <n v="177.21134767413824"/>
    <n v="175.47398152047134"/>
    <n v="176.33406377476132"/>
    <n v="5.1723802855715606"/>
    <n v="5.1773430749136899"/>
    <n v="88.605673837069105"/>
    <n v="88.231283665926554"/>
    <n v="88.342488667256021"/>
    <n v="4.4812211772370016"/>
    <n v="4.4841958943537445"/>
    <n v="735.54078692308315"/>
    <n v="6.6006059931920182"/>
    <n v="2018"/>
    <x v="10"/>
    <s v="2018-534"/>
    <n v="16.717647615503623"/>
    <x v="0"/>
    <n v="0"/>
    <n v="0"/>
    <n v="0"/>
    <n v="1"/>
    <n v="0"/>
    <n v="0"/>
    <n v="2506.0872814877621"/>
    <n v="-1770.5464945646791"/>
    <n v="2.4071357102727577"/>
    <n v="2492.2493330870484"/>
    <n v="-1756.7085461639654"/>
    <n v="2.3883224117490953"/>
    <n v="2312.6336140422118"/>
    <n v="-1577.0928271191287"/>
    <n v="2.1441269541508761"/>
    <n v="501.68339944385855"/>
    <n v="233.8573874792246"/>
    <n v="0.31793938777684599"/>
    <n v="508.56620638756726"/>
    <n v="226.97458053551588"/>
    <n v="0.30858190948865905"/>
    <n v="379.68091438612606"/>
    <n v="355.85987253695708"/>
    <n v="0.48380712377024171"/>
    <n v="5.9299785772289146"/>
    <n v="729.61080834585425"/>
    <n v="0.99193793371808081"/>
    <n v="7.014184576768776"/>
    <n v="728.52660234631435"/>
    <n v="0.99046390805041473"/>
    <n v="6.974821636804565"/>
    <n v="728.56596528627858"/>
    <n v="0.99051742369586104"/>
    <n v="6.9664133939343476"/>
    <n v="728.57437352914883"/>
    <n v="0.99052885507127864"/>
    <n v="6.9329067849332517"/>
    <n v="728.60788013814988"/>
    <n v="0.99057440877760838"/>
    <n v="7.0110084746946981"/>
    <n v="728.52977844838847"/>
    <n v="0.99046822610065832"/>
    <n v="7.3332907872444624"/>
    <n v="5.4732380534673455"/>
    <n v="4.8844660881964472"/>
    <x v="2"/>
    <n v="0"/>
    <n v="0"/>
    <n v="1"/>
    <n v="0"/>
    <n v="0"/>
    <n v="0"/>
    <n v="0"/>
    <n v="0"/>
    <n v="0"/>
    <n v="0"/>
    <n v="0"/>
    <n v="0"/>
    <n v="63"/>
    <n v="664.81379337467718"/>
    <n v="70.726993548405972"/>
    <n v="9.6156453599631625E-2"/>
    <n v="651.02694613614653"/>
    <n v="84.513840786936612"/>
    <n v="0.11490027784927496"/>
    <n v="663.43062913183587"/>
    <n v="72.110157791247275"/>
    <n v="9.8036926127371873E-2"/>
    <n v="663.31506882058443"/>
    <n v="72.225718102498718"/>
    <n v="9.8194035445177144E-2"/>
  </r>
  <r>
    <x v="534"/>
    <x v="3"/>
    <x v="63"/>
    <n v="1208.1383627684372"/>
    <x v="1"/>
    <n v="1476.6135544947565"/>
    <n v="1180.8578721810347"/>
    <n v="7.0739964636386325"/>
    <n v="7.0968359106512962"/>
    <n v="178.98346115087958"/>
    <n v="177.22872133567546"/>
    <n v="178.09740441250892"/>
    <n v="5.1823306164247285"/>
    <n v="5.1872934057668578"/>
    <n v="89.491730575439789"/>
    <n v="89.113596502585807"/>
    <n v="89.225913553928578"/>
    <n v="4.4911715080901695"/>
    <n v="4.4941462252069124"/>
    <n v="619.70594157430287"/>
    <n v="6.429245077745728"/>
    <n v="2018"/>
    <x v="11"/>
    <s v="2018-535"/>
    <n v="16.74749858815353"/>
    <x v="0"/>
    <n v="0"/>
    <n v="0"/>
    <n v="0"/>
    <n v="1"/>
    <n v="0"/>
    <n v="0"/>
    <n v="2517.8508288480766"/>
    <n v="-1898.1448872737737"/>
    <n v="3.0629767441824436"/>
    <n v="2500.0290083779437"/>
    <n v="-1880.3230668036408"/>
    <n v="3.0342182326457325"/>
    <n v="2317.7526483653855"/>
    <n v="-1698.0467067910827"/>
    <n v="2.7400845996043861"/>
    <n v="504.3219334948389"/>
    <n v="115.38400807946397"/>
    <n v="0.18619154721405781"/>
    <n v="511.68795316817238"/>
    <n v="108.01798840613048"/>
    <n v="0.17430523278786267"/>
    <n v="383.53726154185188"/>
    <n v="236.16868003245099"/>
    <n v="0.38109797597306772"/>
    <n v="5.9310799245189152"/>
    <n v="613.77486164978393"/>
    <n v="0.99042920274501223"/>
    <n v="7.0148944427725519"/>
    <n v="612.69104713153035"/>
    <n v="0.98868028532217744"/>
    <n v="6.9779720851358977"/>
    <n v="612.72796948916698"/>
    <n v="0.98873986577019246"/>
    <n v="6.9682244772105655"/>
    <n v="612.73771709709229"/>
    <n v="0.98875559517872547"/>
    <n v="6.9340321859623426"/>
    <n v="612.77190938834053"/>
    <n v="0.9888107702044181"/>
    <n v="7.0138812091855272"/>
    <n v="612.6920603651173"/>
    <n v="0.98868192034536984"/>
    <n v="7.3409013017368485"/>
    <n v="5.4805767864346873"/>
    <n v="4.8911253504333487"/>
    <x v="2"/>
    <n v="0"/>
    <n v="0"/>
    <n v="1"/>
    <n v="0"/>
    <n v="0"/>
    <n v="0"/>
    <n v="0"/>
    <n v="0"/>
    <n v="0"/>
    <n v="0"/>
    <n v="0"/>
    <n v="0"/>
    <n v="64"/>
    <n v="668.12725109267149"/>
    <n v="-48.421309518368616"/>
    <n v="7.8135945244221752E-2"/>
    <n v="653.97348736413608"/>
    <n v="-34.267545789833207"/>
    <n v="5.5296461581084456E-2"/>
    <n v="666.44188088618466"/>
    <n v="-46.735939311881793"/>
    <n v="7.541631631472448E-2"/>
    <n v="667.63265960198987"/>
    <n v="-47.926718027687002"/>
    <n v="7.7337838501166892E-2"/>
  </r>
  <r>
    <x v="535"/>
    <x v="3"/>
    <x v="64"/>
    <n v="1220.2197463961215"/>
    <x v="1"/>
    <n v="1491.3796900397042"/>
    <n v="1192.6664344455608"/>
    <n v="7.0839467806930685"/>
    <n v="7.106786241504464"/>
    <n v="180.77329576238839"/>
    <n v="179.00100854903192"/>
    <n v="179.87837845663398"/>
    <n v="5.1922809472778964"/>
    <n v="5.1972437366200257"/>
    <n v="90.386647881194193"/>
    <n v="90.004732467611674"/>
    <n v="90.118172689467869"/>
    <n v="4.5011218389433374"/>
    <n v="4.5040965560600803"/>
    <n v="651.01912731077618"/>
    <n v="6.4785390232067073"/>
    <n v="2018"/>
    <x v="12"/>
    <s v="2018-536"/>
    <n v="16.777349566914303"/>
    <x v="0"/>
    <n v="0"/>
    <n v="0"/>
    <n v="0"/>
    <n v="1"/>
    <n v="0"/>
    <n v="0"/>
    <n v="2529.7320116819942"/>
    <n v="-1878.712884371218"/>
    <n v="2.8858028981910069"/>
    <n v="2507.8864804217483"/>
    <n v="-1856.8673531109721"/>
    <n v="2.8522470004549678"/>
    <n v="2322.9228730317909"/>
    <n v="-1671.9037457210147"/>
    <n v="2.5681330633514552"/>
    <n v="506.98685288632907"/>
    <n v="144.03227442444711"/>
    <n v="0.22124123298713866"/>
    <n v="514.84091741658358"/>
    <n v="136.17820989419261"/>
    <n v="0.20917697219852249"/>
    <n v="387.43217216913507"/>
    <n v="263.58695514164111"/>
    <n v="0.40488358034957234"/>
    <n v="5.9321812718089157"/>
    <n v="645.08694603896731"/>
    <n v="0.9908878540999041"/>
    <n v="7.0156043087763287"/>
    <n v="644.00352300199984"/>
    <n v="0.98922365869992734"/>
    <n v="6.9811225334672287"/>
    <n v="644.03800477730897"/>
    <n v="0.98927662454050347"/>
    <n v="6.9700355604867852"/>
    <n v="644.04909175028945"/>
    <n v="0.98929365472059405"/>
    <n v="6.9351575859606704"/>
    <n v="644.08396972481546"/>
    <n v="0.98934722914423667"/>
    <n v="7.0167539442644413"/>
    <n v="644.00237336651173"/>
    <n v="0.98922189279868133"/>
    <n v="7.348529580997285"/>
    <n v="5.4879346398408604"/>
    <n v="4.8978064916924051"/>
    <x v="2"/>
    <n v="0"/>
    <n v="0"/>
    <n v="1"/>
    <n v="0"/>
    <n v="0"/>
    <n v="0"/>
    <n v="0"/>
    <n v="0"/>
    <n v="0"/>
    <n v="0"/>
    <n v="0"/>
    <n v="0"/>
    <n v="65"/>
    <n v="671.46077775464414"/>
    <n v="-20.441650443867957"/>
    <n v="3.1399462145310753E-2"/>
    <n v="656.93721397665013"/>
    <n v="-5.9180866658739433"/>
    <n v="9.0904958358448262E-3"/>
    <n v="669.47158408977009"/>
    <n v="-18.452456778993906"/>
    <n v="2.8343954893026175E-2"/>
    <n v="671.98527300865828"/>
    <n v="-20.966145697882098"/>
    <n v="3.2205114747532626E-2"/>
  </r>
  <r>
    <x v="536"/>
    <x v="3"/>
    <x v="65"/>
    <n v="1232.421943860083"/>
    <x v="1"/>
    <n v="1506.2934869401015"/>
    <n v="1204.5930872699173"/>
    <n v="7.0938971019827592"/>
    <n v="7.1167365723576328"/>
    <n v="182.58102872001228"/>
    <n v="180.79101863452212"/>
    <n v="181.67716224120034"/>
    <n v="5.2022312781310651"/>
    <n v="5.2071940674731936"/>
    <n v="91.290514360006142"/>
    <n v="90.904779792287798"/>
    <n v="91.019354416362546"/>
    <n v="4.5110721697965053"/>
    <n v="4.5140468869132491"/>
    <n v="709.77807400236998"/>
    <n v="6.5649523493469575"/>
    <n v="2018"/>
    <x v="13"/>
    <s v="2018-537"/>
    <n v="16.807200549910331"/>
    <x v="0"/>
    <n v="0"/>
    <n v="0"/>
    <n v="0"/>
    <n v="1"/>
    <n v="0"/>
    <n v="0"/>
    <n v="2541.7320063442512"/>
    <n v="-1831.9539323418812"/>
    <n v="2.5810235613671044"/>
    <n v="2515.8225271859906"/>
    <n v="-1806.0444531836206"/>
    <n v="2.5445199271928907"/>
    <n v="2328.1447999448601"/>
    <n v="-1618.3667259424901"/>
    <n v="2.2801024506387981"/>
    <n v="509.67842147173417"/>
    <n v="200.09965253063581"/>
    <n v="0.28191861633917936"/>
    <n v="518.02541130747898"/>
    <n v="191.752662694891"/>
    <n v="0.27015861678230813"/>
    <n v="391.36603190269102"/>
    <n v="318.41204209967896"/>
    <n v="0.44860788711629851"/>
    <n v="5.9332826190989163"/>
    <n v="703.84479138327106"/>
    <n v="0.99164065101977339"/>
    <n v="7.0163141747801054"/>
    <n v="702.76175982758991"/>
    <n v="0.99011477751740662"/>
    <n v="6.9842729817985614"/>
    <n v="702.79380102057144"/>
    <n v="0.99015992006851539"/>
    <n v="6.9718466437630013"/>
    <n v="702.80622735860698"/>
    <n v="0.99017742742537895"/>
    <n v="6.9362829852446062"/>
    <n v="702.84179101712539"/>
    <n v="0.990227532746776"/>
    <n v="7.0196266797509388"/>
    <n v="702.75844732261908"/>
    <n v="0.99011011055868792"/>
    <n v="7.3561755296265456"/>
    <n v="5.4953115227874054"/>
    <n v="4.9045094374514706"/>
    <x v="3"/>
    <n v="0"/>
    <n v="0"/>
    <n v="0"/>
    <n v="1"/>
    <n v="0"/>
    <n v="0"/>
    <n v="0"/>
    <n v="0"/>
    <n v="0"/>
    <n v="0"/>
    <n v="0"/>
    <n v="0"/>
    <n v="66"/>
    <n v="674.81448968990787"/>
    <n v="34.963584312462103"/>
    <n v="4.9259882198538239E-2"/>
    <n v="659.91822028397269"/>
    <n v="49.859853718397289"/>
    <n v="7.0247103347730072E-2"/>
    <n v="672.51984965233351"/>
    <n v="37.258224350036471"/>
    <n v="5.2492780088205522E-2"/>
    <n v="676.37319902714682"/>
    <n v="33.404874975223152"/>
    <n v="4.7063830510931805E-2"/>
  </r>
  <r>
    <x v="537"/>
    <x v="3"/>
    <x v="66"/>
    <n v="1244.7461632986838"/>
    <x v="1"/>
    <n v="1521.3564218095025"/>
    <n v="1216.6390100785472"/>
    <n v="7.103847426207774"/>
    <n v="7.1266869032108007"/>
    <n v="184.4068390072124"/>
    <n v="182.59892882086726"/>
    <n v="183.49393386361234"/>
    <n v="5.212181608984233"/>
    <n v="5.2171443983263623"/>
    <n v="92.203419503606199"/>
    <n v="91.813827590210678"/>
    <n v="91.929547960526179"/>
    <n v="4.521022500649674"/>
    <n v="4.5239972177664169"/>
    <n v="632.69095517027222"/>
    <n v="6.4499820804449532"/>
    <n v="2018"/>
    <x v="14"/>
    <s v="2018-538"/>
    <n v="16.837051535841681"/>
    <x v="0"/>
    <n v="0"/>
    <n v="0"/>
    <n v="0"/>
    <n v="1"/>
    <n v="0"/>
    <n v="0"/>
    <n v="2553.8520009531303"/>
    <n v="-1921.1610457828581"/>
    <n v="3.0364920346709048"/>
    <n v="2523.8379344178757"/>
    <n v="-1891.1469792476034"/>
    <n v="2.9890532870643782"/>
    <n v="2333.4189461270603"/>
    <n v="-1700.7279909567881"/>
    <n v="2.6880864615791475"/>
    <n v="512.39690574299334"/>
    <n v="120.29404942727888"/>
    <n v="0.19013081891601388"/>
    <n v="521.24175013728325"/>
    <n v="111.44920503298897"/>
    <n v="0.17615109576364235"/>
    <n v="395.33923023358255"/>
    <n v="237.35172493668966"/>
    <n v="0.37514638544629209"/>
    <n v="5.9343839663889169"/>
    <n v="626.75657120388325"/>
    <n v="0.99062040650669347"/>
    <n v="7.0170240407838813"/>
    <n v="625.67393112948832"/>
    <n v="0.98890923920526819"/>
    <n v="6.9874234301298941"/>
    <n v="625.70353174014235"/>
    <n v="0.98895602446497854"/>
    <n v="6.973657727039221"/>
    <n v="625.71729744323295"/>
    <n v="0.98897778185376062"/>
    <n v="6.9374083840334233"/>
    <n v="625.75354678623876"/>
    <n v="0.98903507577065575"/>
    <n v="7.0224994155199196"/>
    <n v="625.66845575475224"/>
    <n v="0.98890058509903933"/>
    <n v="7.3638390525322608"/>
    <n v="5.5027073440872094"/>
    <n v="4.9112341124946211"/>
    <x v="3"/>
    <n v="0"/>
    <n v="0"/>
    <n v="0"/>
    <n v="1"/>
    <n v="0"/>
    <n v="0"/>
    <n v="0"/>
    <n v="0"/>
    <n v="0"/>
    <n v="0"/>
    <n v="0"/>
    <n v="0"/>
    <n v="67"/>
    <n v="678.18850390427679"/>
    <n v="-45.497548734004567"/>
    <n v="7.1911173001928078E-2"/>
    <n v="662.91660101945922"/>
    <n v="-30.225645849187003"/>
    <n v="4.7773159395099241E-2"/>
    <n v="675.58678901020392"/>
    <n v="-42.895833839931697"/>
    <n v="6.7799031248024416E-2"/>
    <n v="680.79672993808811"/>
    <n v="-48.105774767815888"/>
    <n v="7.603360594094391E-2"/>
  </r>
  <r>
    <x v="538"/>
    <x v="3"/>
    <x v="67"/>
    <n v="1257.1936249316705"/>
    <x v="1"/>
    <n v="1536.5699860275972"/>
    <n v="1228.8053945344841"/>
    <n v="7.1137977524671729"/>
    <n v="7.1366372340639685"/>
    <n v="186.25090739728452"/>
    <n v="184.42491810907589"/>
    <n v="185.32887320224847"/>
    <n v="5.2221319398374009"/>
    <n v="5.2270947291795302"/>
    <n v="93.125453698642261"/>
    <n v="92.731965866112773"/>
    <n v="92.848843440131432"/>
    <n v="4.5309728315028419"/>
    <n v="4.5339475486195848"/>
    <n v="672.7926844028957"/>
    <n v="6.5114372352388852"/>
    <n v="2018"/>
    <x v="15"/>
    <s v="2018-539"/>
    <n v="16.866902523807418"/>
    <x v="0"/>
    <n v="0"/>
    <n v="0"/>
    <n v="0"/>
    <n v="1"/>
    <n v="0"/>
    <n v="0"/>
    <n v="2566.0931955080982"/>
    <n v="-1893.3005111052025"/>
    <n v="2.8140920003990666"/>
    <n v="2531.933495722079"/>
    <n v="-1859.1408113191833"/>
    <n v="2.7633190051243988"/>
    <n v="2338.7458337710823"/>
    <n v="-1665.9531493681866"/>
    <n v="2.4761760762109386"/>
    <n v="515.14257485696498"/>
    <n v="157.65010954593072"/>
    <n v="0.23432197347069161"/>
    <n v="524.49025235538556"/>
    <n v="148.30243204751014"/>
    <n v="0.2204281281374644"/>
    <n v="399.352160547783"/>
    <n v="273.4405238551127"/>
    <n v="0.4064261253045453"/>
    <n v="5.9354853136789174"/>
    <n v="666.85719908921681"/>
    <n v="0.99117783910069324"/>
    <n v="7.0177339067876581"/>
    <n v="665.77495049610809"/>
    <n v="0.98956924760111531"/>
    <n v="6.9905738784612268"/>
    <n v="665.80211052443451"/>
    <n v="0.98960961669096426"/>
    <n v="6.975468810315439"/>
    <n v="665.81721559258028"/>
    <n v="0.9896320679876206"/>
    <n v="6.9385337824790856"/>
    <n v="665.85415062041659"/>
    <n v="0.98968696606944073"/>
    <n v="7.0253721514846816"/>
    <n v="665.767312251411"/>
    <n v="0.98955789455748955"/>
    <n v="7.3715200548081725"/>
    <n v="5.510122012276244"/>
    <n v="4.9179804409243575"/>
    <x v="3"/>
    <n v="0"/>
    <n v="0"/>
    <n v="0"/>
    <n v="1"/>
    <n v="0"/>
    <n v="0"/>
    <n v="0"/>
    <n v="0"/>
    <n v="0"/>
    <n v="0"/>
    <n v="0"/>
    <n v="0"/>
    <n v="68"/>
    <n v="681.58293805916219"/>
    <n v="-8.7902536562664864"/>
    <n v="1.3065322884816809E-2"/>
    <n v="665.93245134209326"/>
    <n v="6.8602330608024431"/>
    <n v="1.0196652282108132E-2"/>
    <n v="678.67251412905705"/>
    <n v="-5.879829726161347"/>
    <n v="8.7394376640401537E-3"/>
    <n v="685.25616032638948"/>
    <n v="-12.463475923493775"/>
    <n v="1.8524987284240648E-2"/>
  </r>
  <r>
    <x v="539"/>
    <x v="3"/>
    <x v="68"/>
    <n v="1269.7655611809871"/>
    <x v="1"/>
    <n v="1551.9356858878732"/>
    <n v="1241.0934445284349"/>
    <n v="7.1237480801365409"/>
    <n v="7.1465875649171364"/>
    <n v="188.11341647125738"/>
    <n v="186.26916729016665"/>
    <n v="187.18216193427094"/>
    <n v="5.2320822706905687"/>
    <n v="5.2370450600326981"/>
    <n v="94.05670823562869"/>
    <n v="93.659285524773907"/>
    <n v="93.777331874532749"/>
    <n v="4.5409231623560098"/>
    <n v="4.5438978794727527"/>
    <n v="767.43681316186905"/>
    <n v="6.643056147944348"/>
    <n v="2018"/>
    <x v="16"/>
    <s v="2018-540"/>
    <n v="16.896753513183118"/>
    <x v="0"/>
    <n v="0"/>
    <n v="0"/>
    <n v="0"/>
    <n v="1"/>
    <n v="0"/>
    <n v="0"/>
    <n v="2578.4568020086163"/>
    <n v="-1811.0199888467473"/>
    <n v="2.359829444961437"/>
    <n v="2540.1100126393249"/>
    <n v="-1772.6731994774559"/>
    <n v="2.3098620877645608"/>
    <n v="2344.1259902915444"/>
    <n v="-1576.6891771296755"/>
    <n v="2.0544872881894416"/>
    <n v="517.91570066207635"/>
    <n v="249.52111249979271"/>
    <n v="0.32513570918204482"/>
    <n v="527.77123959566893"/>
    <n v="239.66557356620012"/>
    <n v="0.31229355883876458"/>
    <n v="403.40522016512546"/>
    <n v="364.0315929967436"/>
    <n v="0.47434731661740265"/>
    <n v="5.936586660968918"/>
    <n v="761.50022650090011"/>
    <n v="0.99226439680876144"/>
    <n v="7.0184437727914339"/>
    <n v="760.41836938907761"/>
    <n v="0.99085469493719591"/>
    <n v="6.9937243267925577"/>
    <n v="760.44308883507654"/>
    <n v="0.99088690533624768"/>
    <n v="6.9772798935916569"/>
    <n v="760.45953326827737"/>
    <n v="0.99090833307195025"/>
    <n v="6.9396591806869186"/>
    <n v="760.49715398118212"/>
    <n v="0.99095735432328913"/>
    <n v="7.0282448875851324"/>
    <n v="760.40856827428388"/>
    <n v="0.99084192370362256"/>
    <n v="7.3792184416533582"/>
    <n v="5.5175554356252521"/>
    <n v="4.924748346173847"/>
    <x v="3"/>
    <n v="0"/>
    <n v="0"/>
    <n v="0"/>
    <n v="1"/>
    <n v="0"/>
    <n v="0"/>
    <n v="0"/>
    <n v="0"/>
    <n v="0"/>
    <n v="0"/>
    <n v="0"/>
    <n v="0"/>
    <n v="69"/>
    <n v="684.99791045811446"/>
    <n v="82.438902703754593"/>
    <n v="0.10742109485744261"/>
    <n v="668.96586683906617"/>
    <n v="98.470946322802888"/>
    <n v="0.1283114709041632"/>
    <n v="681.77713750671069"/>
    <n v="85.659675655158367"/>
    <n v="0.11161788721372021"/>
    <n v="689.75178709382908"/>
    <n v="77.685026068039974"/>
    <n v="0.10122660880441048"/>
  </r>
  <r>
    <x v="540"/>
    <x v="3"/>
    <x v="69"/>
    <n v="1282.4632167927971"/>
    <x v="1"/>
    <n v="1567.455042746752"/>
    <n v="1253.5043762077435"/>
    <n v="7.1336984087831139"/>
    <n v="7.1565378957703043"/>
    <n v="189.99455063596992"/>
    <n v="188.13185896306828"/>
    <n v="189.05398355361365"/>
    <n v="5.2420326015437375"/>
    <n v="5.246995390885866"/>
    <n v="94.997275317984958"/>
    <n v="94.595878380021631"/>
    <n v="94.715105193278063"/>
    <n v="4.5508734932091777"/>
    <n v="4.5538482103259206"/>
    <n v="638.09883769870351"/>
    <n v="6.4584931893692783"/>
    <n v="2018"/>
    <x v="17"/>
    <s v="2018-541"/>
    <n v="16.92660450353603"/>
    <x v="0"/>
    <n v="0"/>
    <n v="0"/>
    <n v="0"/>
    <n v="1"/>
    <n v="0"/>
    <n v="0"/>
    <n v="2590.9440445741393"/>
    <n v="-1952.8452068754359"/>
    <n v="3.0604117912490656"/>
    <n v="2548.368294725743"/>
    <n v="-1910.2694570270396"/>
    <n v="2.9936889775828548"/>
    <n v="2349.5599483772112"/>
    <n v="-1711.4611106785078"/>
    <n v="2.6821254162613326"/>
    <n v="520.71655772523889"/>
    <n v="117.38227997346462"/>
    <n v="0.18395626670752532"/>
    <n v="531.08503670835512"/>
    <n v="107.01380099034839"/>
    <n v="0.16770724951684993"/>
    <n v="407.49881037864122"/>
    <n v="230.60002732006228"/>
    <n v="0.36138606387643452"/>
    <n v="5.9376880082589185"/>
    <n v="632.16114969044463"/>
    <n v="0.99069472053941821"/>
    <n v="7.0191536387952107"/>
    <n v="631.07968405990835"/>
    <n v="0.98899989590310233"/>
    <n v="6.9968747751238904"/>
    <n v="631.10196292357966"/>
    <n v="0.98903481034324092"/>
    <n v="6.9790909768678748"/>
    <n v="631.11974672183567"/>
    <n v="0.9890626803176169"/>
    <n v="6.9407845787299181"/>
    <n v="631.1580531199736"/>
    <n v="0.98912271239395799"/>
    <n v="7.0311176237796262"/>
    <n v="631.06772007492384"/>
    <n v="0.98898114648016389"/>
    <n v="7.386934118319223"/>
    <n v="5.5250075221513537"/>
    <n v="4.9315377510191967"/>
    <x v="3"/>
    <n v="0"/>
    <n v="0"/>
    <n v="0"/>
    <n v="1"/>
    <n v="0"/>
    <n v="0"/>
    <n v="0"/>
    <n v="0"/>
    <n v="0"/>
    <n v="0"/>
    <n v="0"/>
    <n v="0"/>
    <n v="70"/>
    <n v="688.4335400385761"/>
    <n v="-50.334702339872592"/>
    <n v="7.8882297484515321E-2"/>
    <n v="672.01694352838024"/>
    <n v="-33.918105829676733"/>
    <n v="5.3154940623308472E-2"/>
    <n v="684.90077217593796"/>
    <n v="-46.801934477234454"/>
    <n v="7.33459014688463E-2"/>
    <n v="694.28390947338494"/>
    <n v="-56.185071774681433"/>
    <n v="8.8050735176563366E-2"/>
  </r>
  <r>
    <x v="541"/>
    <x v="3"/>
    <x v="70"/>
    <n v="1295.2878489607253"/>
    <x v="1"/>
    <n v="1583.1295931742197"/>
    <n v="1266.039418033638"/>
    <n v="7.1436487381069593"/>
    <n v="7.1664882266234731"/>
    <n v="191.89449614232967"/>
    <n v="190.01317755269898"/>
    <n v="190.94452338914979"/>
    <n v="5.2519829323969054"/>
    <n v="5.2569457217390347"/>
    <n v="95.947248071164836"/>
    <n v="95.541837163821882"/>
    <n v="95.66225624521087"/>
    <n v="4.5608238240623464"/>
    <n v="4.5637985411790893"/>
    <n v="1773.7060850780981"/>
    <n v="7.4808264699313129"/>
    <n v="2018"/>
    <x v="18"/>
    <s v="2018-542"/>
    <n v="16.95645549456621"/>
    <x v="0"/>
    <n v="0"/>
    <n v="0"/>
    <n v="0"/>
    <n v="1"/>
    <n v="0"/>
    <n v="0"/>
    <n v="2603.5561595653171"/>
    <n v="-829.85007448721899"/>
    <n v="0.46786222445117215"/>
    <n v="2556.7091596330256"/>
    <n v="-783.00307455492748"/>
    <n v="0.44145029503039174"/>
    <n v="2355.0482460437352"/>
    <n v="-581.34216096563705"/>
    <n v="0.32775563316626943"/>
    <n v="523.54542335903307"/>
    <n v="1250.160661719065"/>
    <n v="0.70482966272510661"/>
    <n v="534.43197179216827"/>
    <n v="1239.2741132859298"/>
    <n v="0.69869192179681971"/>
    <n v="411.63333649429239"/>
    <n v="1362.0727485838056"/>
    <n v="0.76792471990861555"/>
    <n v="5.93878935554892"/>
    <n v="1767.7672957225491"/>
    <n v="0.9966517624281096"/>
    <n v="7.0198635047989866"/>
    <n v="1766.6862215732992"/>
    <n v="0.99604226226438763"/>
    <n v="7.0000252234552232"/>
    <n v="1766.7060598546429"/>
    <n v="0.99605344691415043"/>
    <n v="6.9809020601440928"/>
    <n v="1766.7251830179541"/>
    <n v="0.99606422838661202"/>
    <n v="6.94190997665868"/>
    <n v="1766.7641751014394"/>
    <n v="0.99608621178274126"/>
    <n v="7.0339903600392972"/>
    <n v="1766.6720947180588"/>
    <n v="0.99603429766678075"/>
    <n v="7.3946669900757351"/>
    <n v="5.5324781796295976"/>
    <n v="4.9383485775917721"/>
    <x v="4"/>
    <n v="0"/>
    <n v="0"/>
    <n v="0"/>
    <n v="0"/>
    <n v="1"/>
    <n v="0"/>
    <n v="0"/>
    <n v="0"/>
    <n v="0"/>
    <n v="0"/>
    <n v="0"/>
    <n v="0"/>
    <n v="71"/>
    <n v="1867.882727540793"/>
    <n v="-94.176642462694872"/>
    <n v="5.3095968523188652E-2"/>
    <n v="1781.6000716455342"/>
    <n v="-7.893986567436059"/>
    <n v="4.4505606841217316E-3"/>
    <n v="1827.0708065690449"/>
    <n v="-53.364721490946749"/>
    <n v="3.0086563912643423E-2"/>
    <n v="1879.1795435271804"/>
    <n v="-105.47345844908227"/>
    <n v="5.9465014714903099E-2"/>
  </r>
  <r>
    <x v="542"/>
    <x v="3"/>
    <x v="71"/>
    <n v="1308.2407274503325"/>
    <x v="1"/>
    <n v="1598.960889105962"/>
    <n v="1278.6998108586463"/>
    <n v="7.1535990679002008"/>
    <n v="7.1764385574766409"/>
    <n v="193.81344110375295"/>
    <n v="191.91330932822598"/>
    <n v="192.85396862304131"/>
    <n v="5.2619332632500733"/>
    <n v="5.2668960525922026"/>
    <n v="96.906720551876475"/>
    <n v="96.497255535460098"/>
    <n v="96.618878807662981"/>
    <n v="4.5707741549155143"/>
    <n v="4.5737488720322572"/>
    <n v="1889.3521098108736"/>
    <n v="7.5439892502427996"/>
    <n v="2018"/>
    <x v="19"/>
    <s v="2018-543"/>
    <n v="16.986306486065789"/>
    <x v="0"/>
    <n v="0"/>
    <n v="0"/>
    <n v="0"/>
    <n v="1"/>
    <n v="0"/>
    <n v="0"/>
    <n v="2616.2943957064072"/>
    <n v="-726.94228589553359"/>
    <n v="0.38475744257554056"/>
    <n v="2565.1334331893804"/>
    <n v="-675.78132337850684"/>
    <n v="0.35767886772897689"/>
    <n v="2360.591426686924"/>
    <n v="-471.23931687605045"/>
    <n v="0.24941847230542014"/>
    <n v="526.40257764916521"/>
    <n v="1362.9495321617082"/>
    <n v="0.72138460855670838"/>
    <n v="537.81237622681942"/>
    <n v="1351.5397335840541"/>
    <n v="0.71534560792871205"/>
    <n v="415.80920787109989"/>
    <n v="1473.5429019397736"/>
    <n v="0.77991968478934137"/>
    <n v="5.9398907028389205"/>
    <n v="1883.4122191080346"/>
    <n v="0.9968561229682944"/>
    <n v="7.0205733708027633"/>
    <n v="1882.3315364400707"/>
    <n v="0.99628413712068442"/>
    <n v="7.0031756717865559"/>
    <n v="1882.3489341390871"/>
    <n v="0.99629334540903147"/>
    <n v="6.9827131434203107"/>
    <n v="1882.3693966674532"/>
    <n v="0.99630417585628372"/>
    <n v="6.9430353745082627"/>
    <n v="1882.4090744363652"/>
    <n v="0.9963251765838379"/>
    <n v="7.0368630963441419"/>
    <n v="1882.3152467145294"/>
    <n v="0.99627551526271696"/>
    <n v="7.4024169621910128"/>
    <n v="5.539967315604426"/>
    <n v="4.9451807473905376"/>
    <x v="4"/>
    <n v="0"/>
    <n v="0"/>
    <n v="0"/>
    <n v="0"/>
    <n v="1"/>
    <n v="0"/>
    <n v="0"/>
    <n v="0"/>
    <n v="0"/>
    <n v="0"/>
    <n v="0"/>
    <n v="0"/>
    <n v="72"/>
    <n v="1877.2703400537657"/>
    <n v="12.08176975710785"/>
    <n v="6.3946628552563715E-3"/>
    <n v="1789.7460662470053"/>
    <n v="99.606043563868297"/>
    <n v="5.2719682607938537E-2"/>
    <n v="1835.4673612816716"/>
    <n v="53.884748529201943"/>
    <n v="2.8520225663280874E-2"/>
    <n v="1891.5648978231288"/>
    <n v="-2.2127880122552597"/>
    <n v="1.171188790466782E-3"/>
  </r>
  <r>
    <x v="543"/>
    <x v="3"/>
    <x v="72"/>
    <n v="1321.3231347248359"/>
    <x v="1"/>
    <n v="1614.9504979970216"/>
    <n v="1291.4868080185031"/>
    <n v="7.1635493980187661"/>
    <n v="7.1863888883298088"/>
    <n v="195.75157551479049"/>
    <n v="193.83244242150823"/>
    <n v="194.78250830927172"/>
    <n v="5.2718835941032411"/>
    <n v="5.2768463834453705"/>
    <n v="97.875787757395244"/>
    <n v="97.462228090814691"/>
    <n v="97.585067595739602"/>
    <n v="4.5807244857686822"/>
    <n v="4.5836992028854251"/>
    <n v="2151.1481139623215"/>
    <n v="7.6737569850850829"/>
    <n v="2018"/>
    <x v="20"/>
    <s v="2018-544"/>
    <n v="17.016157477890687"/>
    <x v="0"/>
    <n v="0"/>
    <n v="0"/>
    <n v="0"/>
    <n v="1"/>
    <n v="0"/>
    <n v="0"/>
    <n v="2629.1600142089083"/>
    <n v="-478.01190024658672"/>
    <n v="0.22221245350052141"/>
    <n v="2573.6419494812994"/>
    <n v="-422.4938355189779"/>
    <n v="0.19640387975924289"/>
    <n v="2366.1900391365443"/>
    <n v="-215.0419251742228"/>
    <n v="9.9966117525085191E-2"/>
    <n v="529.28830348219867"/>
    <n v="1621.8598104801229"/>
    <n v="0.75395078560756446"/>
    <n v="541.22658470581712"/>
    <n v="1609.9215292565045"/>
    <n v="0.74840106025572495"/>
    <n v="420.02683796167548"/>
    <n v="1731.121276000646"/>
    <n v="0.80474294855131834"/>
    <n v="5.9409920501289211"/>
    <n v="2145.2071219121926"/>
    <n v="0.99723822269067941"/>
    <n v="7.0212832368065401"/>
    <n v="2144.126830725515"/>
    <n v="0.99673602984785936"/>
    <n v="7.0063261201178868"/>
    <n v="2144.1417878422035"/>
    <n v="0.99674298293332642"/>
    <n v="6.9845242266965286"/>
    <n v="2144.163589735625"/>
    <n v="0.99675311793671362"/>
    <n v="6.9441607723029737"/>
    <n v="2144.2039531900186"/>
    <n v="0.99677188161650476"/>
    <n v="7.039735832680293"/>
    <n v="2144.1083781296411"/>
    <n v="0.99672745182584688"/>
    <n v="7.410183939920155"/>
    <n v="5.5474748374010785"/>
    <n v="4.9520341812944251"/>
    <x v="4"/>
    <n v="0"/>
    <n v="0"/>
    <n v="0"/>
    <n v="0"/>
    <n v="1"/>
    <n v="0"/>
    <n v="0"/>
    <n v="0"/>
    <n v="0"/>
    <n v="0"/>
    <n v="0"/>
    <n v="0"/>
    <n v="73"/>
    <n v="1886.7146938402861"/>
    <n v="264.43342012203539"/>
    <n v="0.12292664480223098"/>
    <n v="1797.9394370958319"/>
    <n v="353.20867686648967"/>
    <n v="0.16419542409652796"/>
    <n v="1843.9153087446152"/>
    <n v="307.2328052177063"/>
    <n v="0.14282271091589169"/>
    <n v="1904.0508388632211"/>
    <n v="247.09727509910044"/>
    <n v="0.11486762510460424"/>
  </r>
  <r>
    <x v="544"/>
    <x v="3"/>
    <x v="73"/>
    <n v="1334.5363660720841"/>
    <x v="1"/>
    <n v="1631.1000029769916"/>
    <n v="1304.4016754345773"/>
    <n v="7.1734997283628035"/>
    <n v="7.1963392191829767"/>
    <n v="197.7090912699384"/>
    <n v="195.7707668457233"/>
    <n v="196.73033339236446"/>
    <n v="5.2818339249564099"/>
    <n v="5.2867967142985384"/>
    <n v="98.854545634969199"/>
    <n v="98.436850371722841"/>
    <n v="98.560918271697005"/>
    <n v="4.5906748166218501"/>
    <n v="4.593649533738593"/>
    <n v="1976.690592582481"/>
    <n v="7.5891793074236684"/>
    <n v="2018"/>
    <x v="21"/>
    <s v="2018-545"/>
    <n v="17.046008469941064"/>
    <x v="0"/>
    <n v="0"/>
    <n v="0"/>
    <n v="0"/>
    <n v="1"/>
    <n v="0"/>
    <n v="0"/>
    <n v="2642.1542888964341"/>
    <n v="-665.46369631395305"/>
    <n v="0.33665546788713485"/>
    <n v="2582.2355509361373"/>
    <n v="-605.54495835365628"/>
    <n v="0.30634281390621271"/>
    <n v="2371.8446377106616"/>
    <n v="-395.15404512818054"/>
    <n v="0.19990687799648241"/>
    <n v="532.20288657356241"/>
    <n v="1444.4877060089186"/>
    <n v="0.73076065188418948"/>
    <n v="544.67493526960482"/>
    <n v="1432.0156573128761"/>
    <n v="0.72445109147911457"/>
    <n v="424.28664435315687"/>
    <n v="1552.4039482293242"/>
    <n v="0.78535505458199184"/>
    <n v="5.9420933974189216"/>
    <n v="1970.7484991850622"/>
    <n v="0.99699391830986772"/>
    <n v="7.021993102810316"/>
    <n v="1969.6685994796708"/>
    <n v="0.99644760129422372"/>
    <n v="7.0094765684492195"/>
    <n v="1969.6811160140319"/>
    <n v="0.99645393335975185"/>
    <n v="6.9863353099727465"/>
    <n v="1969.7042572725084"/>
    <n v="0.99646564043144192"/>
    <n v="6.9452861700596511"/>
    <n v="1969.7453064124213"/>
    <n v="0.99648640702995106"/>
    <n v="7.0426085690381441"/>
    <n v="1969.647984013443"/>
    <n v="0.99643717201090276"/>
    <n v="7.4179678285004611"/>
    <n v="5.5550006521369104"/>
    <n v="4.958908799574731"/>
    <x v="4"/>
    <n v="0"/>
    <n v="0"/>
    <n v="0"/>
    <n v="0"/>
    <n v="1"/>
    <n v="0"/>
    <n v="0"/>
    <n v="0"/>
    <n v="0"/>
    <n v="0"/>
    <n v="0"/>
    <n v="0"/>
    <n v="74"/>
    <n v="1896.2161167737549"/>
    <n v="80.474475808726083"/>
    <n v="4.0711720949503198E-2"/>
    <n v="1806.1804422081634"/>
    <n v="170.51015037431762"/>
    <n v="8.6260414763016463E-2"/>
    <n v="1852.4149548706582"/>
    <n v="124.27563771182281"/>
    <n v="6.2870556564677521E-2"/>
    <n v="1916.6381967844957"/>
    <n v="60.052395797985355"/>
    <n v="3.0380270955571696E-2"/>
  </r>
  <r>
    <x v="545"/>
    <x v="3"/>
    <x v="74"/>
    <n v="1347.8817297328048"/>
    <x v="1"/>
    <n v="1647.4110030067616"/>
    <n v="1317.4456917240454"/>
    <n v="7.1834500588631087"/>
    <n v="7.2062895500361455"/>
    <n v="199.68618218263776"/>
    <n v="197.72847451418053"/>
    <n v="198.69763672628807"/>
    <n v="5.2917842558095778"/>
    <n v="5.2967470451517062"/>
    <n v="99.843091091318882"/>
    <n v="99.421218875440061"/>
    <n v="99.546527454413962"/>
    <n v="4.6006251474750188"/>
    <n v="4.6035998645917617"/>
    <n v="1772.9723077981566"/>
    <n v="7.4804126871130654"/>
    <n v="2018"/>
    <x v="22"/>
    <s v="2018-546"/>
    <n v="17.075859462147704"/>
    <x v="0"/>
    <n v="0"/>
    <n v="0"/>
    <n v="0"/>
    <n v="1"/>
    <n v="0"/>
    <n v="0"/>
    <n v="2655.2785063308347"/>
    <n v="-882.30619853267808"/>
    <n v="0.4976424023387081"/>
    <n v="2590.9150884055234"/>
    <n v="-817.94278060736679"/>
    <n v="0.46133985116956783"/>
    <n v="2377.5557822705196"/>
    <n v="-604.58347447236292"/>
    <n v="0.34099995347541068"/>
    <n v="535.14661549583968"/>
    <n v="1237.8256923023168"/>
    <n v="0.69816414326265752"/>
    <n v="548.15776933903032"/>
    <n v="1224.8145384591262"/>
    <n v="0.69082553239662037"/>
    <n v="428.589048808553"/>
    <n v="1344.3832589896037"/>
    <n v="0.75826523238774379"/>
    <n v="5.9431947447089222"/>
    <n v="1767.0291130534476"/>
    <n v="0.99664789195038817"/>
    <n v="7.0227029688140927"/>
    <n v="1765.9496048293424"/>
    <n v="0.99603902275409162"/>
    <n v="7.0126270167805522"/>
    <n v="1765.9596807813762"/>
    <n v="0.99604470583892568"/>
    <n v="6.9881463932489645"/>
    <n v="1765.9841614049076"/>
    <n v="0.99605851351286612"/>
    <n v="6.9464115677899692"/>
    <n v="1766.0258962303667"/>
    <n v="0.99608205298117902"/>
    <n v="7.045481305411033"/>
    <n v="1765.9268264927457"/>
    <n v="0.99602617521186176"/>
    <n v="7.4257685331510572"/>
    <n v="5.5625446667326406"/>
    <n v="4.9658045219075237"/>
    <x v="5"/>
    <n v="0"/>
    <n v="0"/>
    <n v="0"/>
    <n v="0"/>
    <n v="0"/>
    <n v="1"/>
    <n v="0"/>
    <n v="0"/>
    <n v="0"/>
    <n v="0"/>
    <n v="0"/>
    <n v="0"/>
    <n v="75"/>
    <n v="2010.3620475536836"/>
    <n v="-237.38973975552699"/>
    <n v="0.13389365344929716"/>
    <n v="1909.1161108910371"/>
    <n v="-136.14380309288049"/>
    <n v="7.6788454334042383E-2"/>
    <n v="1871.4244450456299"/>
    <n v="-98.452137247473274"/>
    <n v="5.5529427512458089E-2"/>
    <n v="1920.3901471188119"/>
    <n v="-147.41783932065528"/>
    <n v="8.3147288128675056E-2"/>
  </r>
  <r>
    <x v="546"/>
    <x v="3"/>
    <x v="75"/>
    <n v="1361.3605470301329"/>
    <x v="1"/>
    <n v="1663.8851130368291"/>
    <n v="1330.6201483158716"/>
    <n v="7.1934003894717184"/>
    <n v="7.2162398808893133"/>
    <n v="201.68304400446414"/>
    <n v="199.70575925932235"/>
    <n v="200.68461309355095"/>
    <n v="5.3017345866627457"/>
    <n v="5.306697376004875"/>
    <n v="100.84152200223207"/>
    <n v="100.41543106419445"/>
    <n v="100.54199272895809"/>
    <n v="4.6105754783281867"/>
    <n v="4.6135501954449296"/>
    <n v="1778.9469689704013"/>
    <n v="7.4837768777613789"/>
    <n v="2018"/>
    <x v="23"/>
    <s v="2018-547"/>
    <n v="17.105710454462653"/>
    <x v="0"/>
    <n v="0"/>
    <n v="0"/>
    <n v="0"/>
    <n v="1"/>
    <n v="0"/>
    <n v="0"/>
    <n v="2668.53396593958"/>
    <n v="-889.5869969691787"/>
    <n v="0.50006380880709655"/>
    <n v="2599.6814212496038"/>
    <n v="-820.73445227920251"/>
    <n v="0.46135970694742962"/>
    <n v="2383.3240382759759"/>
    <n v="-604.37706930557465"/>
    <n v="0.33973866554064236"/>
    <n v="538.11978170733983"/>
    <n v="1240.8271872630614"/>
    <n v="0.69750656366176744"/>
    <n v="551.67543174915011"/>
    <n v="1227.271537221251"/>
    <n v="0.6898865219864071"/>
    <n v="432.93447730850312"/>
    <n v="1346.0124916618981"/>
    <n v="0.75663441077219296"/>
    <n v="5.9442960919989227"/>
    <n v="1773.0026728784023"/>
    <n v="0.99665853103229984"/>
    <n v="7.0234128348178686"/>
    <n v="1771.9235561355833"/>
    <n v="0.99605192680989085"/>
    <n v="7.0157774651118832"/>
    <n v="1771.9311915052895"/>
    <n v="0.99605621888258289"/>
    <n v="6.9899574765251824"/>
    <n v="1771.9570114938761"/>
    <n v="0.99607073308060956"/>
    <n v="6.9475369655020192"/>
    <n v="1771.9994320048993"/>
    <n v="0.9960945789353558"/>
    <n v="7.0483540417943447"/>
    <n v="1771.898614928607"/>
    <n v="0.99603790660163771"/>
    <n v="7.4335859590755566"/>
    <n v="5.5701067879235131"/>
    <n v="4.9727212673860732"/>
    <x v="5"/>
    <n v="0"/>
    <n v="0"/>
    <n v="0"/>
    <n v="0"/>
    <n v="0"/>
    <n v="1"/>
    <n v="0"/>
    <n v="0"/>
    <n v="0"/>
    <n v="0"/>
    <n v="0"/>
    <n v="0"/>
    <n v="76"/>
    <n v="2020.5063463834213"/>
    <n v="-241.55937741302"/>
    <n v="0.13578784619579021"/>
    <n v="1917.8880425328207"/>
    <n v="-138.94107356241943"/>
    <n v="7.8102987883238689E-2"/>
    <n v="1880.0767627039465"/>
    <n v="-101.12979373354528"/>
    <n v="5.6848121668335083E-2"/>
    <n v="1933.1235927012665"/>
    <n v="-154.17662373086523"/>
    <n v="8.6667352327033015E-2"/>
  </r>
  <r>
    <x v="547"/>
    <x v="3"/>
    <x v="76"/>
    <n v="1374.9741525004342"/>
    <x v="1"/>
    <n v="1680.5239641671974"/>
    <n v="1343.9263495712403"/>
    <n v="7.2033507201553908"/>
    <n v="7.2261902117424812"/>
    <n v="203.69987444450879"/>
    <n v="201.70281685191557"/>
    <n v="202.69145922448647"/>
    <n v="5.3116849175159135"/>
    <n v="5.3166477068580429"/>
    <n v="101.8499372222544"/>
    <n v="101.4195853748364"/>
    <n v="101.54741265624769"/>
    <n v="4.6205258091813546"/>
    <n v="4.6235005262980975"/>
    <n v="1769.5795720061451"/>
    <n v="7.4784972674131396"/>
    <n v="2018"/>
    <x v="24"/>
    <s v="2018-548"/>
    <n v="17.135561446852659"/>
    <x v="0"/>
    <n v="0"/>
    <n v="0"/>
    <n v="0"/>
    <n v="1"/>
    <n v="0"/>
    <n v="0"/>
    <n v="2681.9219801444124"/>
    <n v="-912.34240813826727"/>
    <n v="0.51557015156089236"/>
    <n v="2608.5354174221247"/>
    <n v="-838.95584541597964"/>
    <n v="0.47409896604133395"/>
    <n v="2389.1499768414874"/>
    <n v="-619.57040483534229"/>
    <n v="0.35012294142441125"/>
    <n v="541.12267958095504"/>
    <n v="1228.4568924251901"/>
    <n v="0.69420833731286091"/>
    <n v="555.22827078337116"/>
    <n v="1214.3513012227741"/>
    <n v="0.68623718335880357"/>
    <n v="437.32336009345278"/>
    <n v="1332.2562119126924"/>
    <n v="0.75286595357920749"/>
    <n v="5.9453974392889233"/>
    <n v="1763.6341745668562"/>
    <n v="0.99664022034762267"/>
    <n v="7.0241227008216454"/>
    <n v="1762.5554493053235"/>
    <n v="0.99603062625047234"/>
    <n v="7.0189279134432159"/>
    <n v="1762.560644092702"/>
    <n v="0.99603356185588998"/>
    <n v="6.9917685598014021"/>
    <n v="1762.5878034463437"/>
    <n v="0.99604890976907301"/>
    <n v="6.9486623632014073"/>
    <n v="1762.6309096429436"/>
    <n v="0.99607326933858986"/>
    <n v="7.0512267781848799"/>
    <n v="1762.5283452279602"/>
    <n v="0.99601530957424478"/>
    <n v="7.4414200114667883"/>
    <n v="5.5776869222703818"/>
    <n v="4.9796589545332894"/>
    <x v="5"/>
    <n v="0"/>
    <n v="0"/>
    <n v="0"/>
    <n v="0"/>
    <n v="0"/>
    <n v="1"/>
    <n v="0"/>
    <n v="0"/>
    <n v="0"/>
    <n v="0"/>
    <n v="0"/>
    <n v="0"/>
    <n v="77"/>
    <n v="2030.7118946531052"/>
    <n v="-261.13232264696012"/>
    <n v="0.1475674373607955"/>
    <n v="1926.7109150027879"/>
    <n v="-157.13134299664284"/>
    <n v="8.8795861730312287E-2"/>
    <n v="1888.7820012830928"/>
    <n v="-119.20242927694767"/>
    <n v="6.7362005734395838E-2"/>
    <n v="1945.9605032262507"/>
    <n v="-176.38093122010559"/>
    <n v="9.9673919167220751E-2"/>
  </r>
  <r>
    <x v="548"/>
    <x v="3"/>
    <x v="77"/>
    <n v="1388.7238940254383"/>
    <x v="1"/>
    <n v="1697.3292038088691"/>
    <n v="1357.3656129074998"/>
    <n v="7.2133010508910864"/>
    <n v="7.2361405425956491"/>
    <n v="205.73687318895387"/>
    <n v="203.71984502043472"/>
    <n v="204.71837381673134"/>
    <n v="5.3216352483690823"/>
    <n v="5.3265980377112108"/>
    <n v="102.86843659447695"/>
    <n v="102.43378122858478"/>
    <n v="102.56288678281017"/>
    <n v="4.6304761400345225"/>
    <n v="4.6334508571512654"/>
    <n v="2026.6538041909394"/>
    <n v="7.6141413396556503"/>
    <n v="2018"/>
    <x v="25"/>
    <s v="2018-549"/>
    <n v="17.165412439294691"/>
    <x v="0"/>
    <n v="0"/>
    <n v="0"/>
    <n v="0"/>
    <n v="1"/>
    <n v="0"/>
    <n v="0"/>
    <n v="2695.4438744912932"/>
    <n v="-668.79007030035382"/>
    <n v="0.32999719484272821"/>
    <n v="2617.4779535563707"/>
    <n v="-590.82414936543137"/>
    <n v="0.29152692390957929"/>
    <n v="2395.0341747926536"/>
    <n v="-368.38037060171428"/>
    <n v="0.18176778384149109"/>
    <n v="544.15560643330627"/>
    <n v="1482.4981977576331"/>
    <n v="0.73150046381476652"/>
    <n v="558.81663820793437"/>
    <n v="1467.837165983005"/>
    <n v="0.72426635617175894"/>
    <n v="441.75613170625195"/>
    <n v="1584.8976724846875"/>
    <n v="0.78202684109504073"/>
    <n v="5.9464987865789238"/>
    <n v="2020.7073054043603"/>
    <n v="0.9970658536873529"/>
    <n v="7.0248325668254212"/>
    <n v="2019.628971624114"/>
    <n v="0.99653377772153362"/>
    <n v="7.0220783617745486"/>
    <n v="2019.6317258291649"/>
    <n v="0.99653513671291394"/>
    <n v="6.99357964307762"/>
    <n v="2019.6602245478618"/>
    <n v="0.99654919866993785"/>
    <n v="6.9497877608920202"/>
    <n v="2019.7040164300474"/>
    <n v="0.99657080664368014"/>
    <n v="7.0540995145804217"/>
    <n v="2019.5997046763589"/>
    <n v="0.99651933670171333"/>
    <n v="7.449270595512937"/>
    <n v="5.5852849761707084"/>
    <n v="4.9866175013141723"/>
    <x v="5"/>
    <n v="0"/>
    <n v="0"/>
    <n v="0"/>
    <n v="0"/>
    <n v="0"/>
    <n v="1"/>
    <n v="0"/>
    <n v="0"/>
    <n v="0"/>
    <n v="0"/>
    <n v="0"/>
    <n v="0"/>
    <n v="78"/>
    <n v="2040.9790454521872"/>
    <n v="-14.325241261247811"/>
    <n v="7.0684204828789649E-3"/>
    <n v="1935.5850047551476"/>
    <n v="91.068799435791789"/>
    <n v="4.4935548068184922E-2"/>
    <n v="1897.5404743339141"/>
    <n v="129.11332985702529"/>
    <n v="6.3707639454765499E-2"/>
    <n v="1958.9017311550392"/>
    <n v="67.752073035900139"/>
    <n v="3.3430511365974247E-2"/>
  </r>
  <r>
    <x v="549"/>
    <x v="3"/>
    <x v="78"/>
    <n v="1402.6111329656928"/>
    <x v="1"/>
    <n v="1714.302495846958"/>
    <n v="1370.9392689249576"/>
    <n v="7.2232513816628385"/>
    <n v="7.246090873448817"/>
    <n v="207.79424192084338"/>
    <n v="205.75704347063905"/>
    <n v="206.76555755489863"/>
    <n v="5.3315855792222502"/>
    <n v="5.3365483685643786"/>
    <n v="103.89712096042169"/>
    <n v="103.45811904087061"/>
    <n v="103.58851565063826"/>
    <n v="4.6404264708876903"/>
    <n v="4.6434011880044332"/>
    <n v="1972.9831523202952"/>
    <n v="7.5873019668682122"/>
    <n v="2018"/>
    <x v="26"/>
    <s v="2018-550"/>
    <n v="17.19526343177278"/>
    <x v="0"/>
    <n v="0"/>
    <n v="0"/>
    <n v="0"/>
    <n v="1"/>
    <n v="0"/>
    <n v="0"/>
    <n v="2709.1009877816432"/>
    <n v="-736.11783546134802"/>
    <n v="0.37309889574862737"/>
    <n v="2626.5099150519591"/>
    <n v="-653.52676273166389"/>
    <n v="0.33123788308232344"/>
    <n v="2400.9772147233316"/>
    <n v="-427.99406240303642"/>
    <n v="0.21692737816828334"/>
    <n v="547.21886255418121"/>
    <n v="1425.764289766114"/>
    <n v="0.72264392531145882"/>
    <n v="562.4408893067432"/>
    <n v="1410.542263013552"/>
    <n v="0.71492869128391001"/>
    <n v="446.23323103517896"/>
    <n v="1526.7499212851162"/>
    <n v="0.77382815939893179"/>
    <n v="5.9476001338689244"/>
    <n v="1967.0355521864262"/>
    <n v="0.99698547849895502"/>
    <n v="7.025542432829198"/>
    <n v="1965.9576098874659"/>
    <n v="0.99643912700188697"/>
    <n v="7.0252288101058813"/>
    <n v="1965.9579235101894"/>
    <n v="0.99643928596052944"/>
    <n v="6.9953907263538362"/>
    <n v="1965.9877615939413"/>
    <n v="0.99645440929481477"/>
    <n v="6.9509131585765527"/>
    <n v="1966.0322391617187"/>
    <n v="0.99647695260326885"/>
    <n v="7.0569722509794337"/>
    <n v="1965.9261800693157"/>
    <n v="0.99642319690227454"/>
    <n v="7.4571376164046228"/>
    <n v="5.5929008558694742"/>
    <n v="4.993596825148261"/>
    <x v="6"/>
    <n v="0"/>
    <n v="0"/>
    <n v="0"/>
    <n v="0"/>
    <n v="0"/>
    <n v="0"/>
    <n v="1"/>
    <n v="0"/>
    <n v="0"/>
    <n v="0"/>
    <n v="0"/>
    <n v="0"/>
    <n v="79"/>
    <n v="2330.919432209168"/>
    <n v="-357.93627988887283"/>
    <n v="0.18141882228843548"/>
    <n v="2282.3092966756512"/>
    <n v="-309.32614435535606"/>
    <n v="0.15678093550448113"/>
    <n v="1887.5858947456243"/>
    <n v="85.397257574670903"/>
    <n v="4.3283318194704719E-2"/>
    <n v="2013.0669218853411"/>
    <n v="-40.083769565045941"/>
    <n v="2.0316326329449932E-2"/>
  </r>
  <r>
    <x v="550"/>
    <x v="3"/>
    <x v="79"/>
    <n v="1416.6372442953495"/>
    <x v="1"/>
    <n v="1731.4455208054271"/>
    <n v="1384.648661536075"/>
    <n v="7.2332017124595787"/>
    <n v="7.2560412043019848"/>
    <n v="209.8721843400518"/>
    <n v="207.81461390534542"/>
    <n v="208.83321313044758"/>
    <n v="5.3415359100754181"/>
    <n v="5.3464986994175465"/>
    <n v="104.93609217002589"/>
    <n v="104.4927002312793"/>
    <n v="104.62440080714462"/>
    <n v="4.6503768017408582"/>
    <n v="4.6533515188576011"/>
    <n v="2298.0191296928915"/>
    <n v="7.739802782870524"/>
    <n v="2018"/>
    <x v="27"/>
    <s v="2018-551"/>
    <n v="17.225114424275855"/>
    <x v="0"/>
    <n v="0"/>
    <n v="0"/>
    <n v="0"/>
    <n v="1"/>
    <n v="0"/>
    <n v="0"/>
    <n v="2722.8946722048959"/>
    <n v="-424.87554251200436"/>
    <n v="0.18488773092536656"/>
    <n v="2635.6321961625035"/>
    <n v="-337.61306646961202"/>
    <n v="0.14691481985823626"/>
    <n v="2406.9796850533162"/>
    <n v="-108.96055536042468"/>
    <n v="4.7414990568414556E-2"/>
    <n v="550.3127512362646"/>
    <n v="1747.7063784566269"/>
    <n v="0.76052734108013775"/>
    <n v="566.10138291654005"/>
    <n v="1731.9177467763516"/>
    <n v="0.75365680137214786"/>
    <n v="450.75510135739529"/>
    <n v="1847.2640283354963"/>
    <n v="0.80385058786798069"/>
    <n v="5.9487014811589258"/>
    <n v="2292.0704282117326"/>
    <n v="0.99741137860677698"/>
    <n v="7.0262522988329748"/>
    <n v="2290.9928773940587"/>
    <n v="0.99694247440848249"/>
    <n v="7.0283792584372122"/>
    <n v="2290.9907504344542"/>
    <n v="0.99694154884629849"/>
    <n v="6.9972018096300559"/>
    <n v="2291.0219278832615"/>
    <n v="0.9969551159434582"/>
    <n v="6.9520385562568698"/>
    <n v="2291.0670911366346"/>
    <n v="0.99697476906678928"/>
    <n v="7.05984498738085"/>
    <n v="2290.9592847055105"/>
    <n v="0.99692785630190794"/>
    <n v="7.4650209793426097"/>
    <n v="5.6005344674700064"/>
    <n v="5.0005968429220884"/>
    <x v="6"/>
    <n v="0"/>
    <n v="0"/>
    <n v="0"/>
    <n v="0"/>
    <n v="0"/>
    <n v="0"/>
    <n v="1"/>
    <n v="0"/>
    <n v="0"/>
    <n v="0"/>
    <n v="0"/>
    <n v="0"/>
    <n v="80"/>
    <n v="2342.7272966087689"/>
    <n v="-44.708166915877428"/>
    <n v="1.9455089097475117E-2"/>
    <n v="2292.8461944598239"/>
    <n v="5.1729352330676193"/>
    <n v="2.2510409796975593E-3"/>
    <n v="1896.3645054168148"/>
    <n v="401.65462427607667"/>
    <n v="0.17478297681958549"/>
    <n v="2026.4936217162222"/>
    <n v="271.52550797666936"/>
    <n v="0.1181563305841393"/>
  </r>
  <r>
    <x v="551"/>
    <x v="3"/>
    <x v="80"/>
    <n v="1430.8036167383034"/>
    <x v="1"/>
    <n v="2692.1354446220148"/>
    <n v="1398.4951480967434"/>
    <n v="7.2431520432736392"/>
    <n v="7.2659915351551536"/>
    <n v="211.97090618345237"/>
    <n v="209.8927600443989"/>
    <n v="210.9215452617521"/>
    <n v="5.3514862409285859"/>
    <n v="5.3564490302707153"/>
    <n v="1049.3609217002588"/>
    <n v="765.90045525956486"/>
    <n v="766.03347284118888"/>
    <n v="6.6412258670119471"/>
    <n v="6.955936611851647"/>
    <n v="3394.0070693723724"/>
    <n v="8.1297665286948817"/>
    <n v="2018"/>
    <x v="28"/>
    <s v="2018-552"/>
    <n v="19.235864151214173"/>
    <x v="0"/>
    <n v="0"/>
    <n v="0"/>
    <n v="0"/>
    <n v="1"/>
    <n v="0"/>
    <n v="0"/>
    <n v="2736.8262934723821"/>
    <n v="657.18077589999029"/>
    <n v="0.19362976047705099"/>
    <n v="2644.845700084154"/>
    <n v="749.16136928821834"/>
    <n v="0.2207306449207706"/>
    <n v="7863.2252150094782"/>
    <n v="-4469.2181456371054"/>
    <n v="1.3167969465849001"/>
    <n v="553.4375788051691"/>
    <n v="2840.5694905672035"/>
    <n v="0.83693682202391173"/>
    <n v="569.79848146243512"/>
    <n v="2824.2085879099373"/>
    <n v="0.83211629504124651"/>
    <n v="4561.1352242521007"/>
    <n v="-1167.1281548797283"/>
    <n v="0.3438791172275184"/>
    <n v="5.9498028284489264"/>
    <n v="3388.0572665439236"/>
    <n v="0.99824696805079161"/>
    <n v="7.0269621648367506"/>
    <n v="3386.9801072075356"/>
    <n v="0.99792959707472373"/>
    <n v="7.757417867406069"/>
    <n v="3386.2496515049661"/>
    <n v="0.99771437781099237"/>
    <n v="7.7681929226921085"/>
    <n v="3386.2388764496804"/>
    <n v="0.99771120308122152"/>
    <n v="7.822791797021214"/>
    <n v="3386.1842775753512"/>
    <n v="0.99769511623366547"/>
    <n v="7.2533512479890687"/>
    <n v="3386.7537181243833"/>
    <n v="0.99786289447849319"/>
    <n v="7.4729205895459065"/>
    <n v="5.6081857169447114"/>
    <n v="6.6969241637302019"/>
    <x v="6"/>
    <n v="0"/>
    <n v="0"/>
    <n v="0"/>
    <n v="0"/>
    <n v="0"/>
    <n v="0"/>
    <n v="1"/>
    <n v="0"/>
    <n v="0"/>
    <n v="0"/>
    <n v="0"/>
    <n v="0"/>
    <n v="81"/>
    <n v="2354.6063766743273"/>
    <n v="1039.4006926980451"/>
    <n v="0.30624588324450763"/>
    <n v="2303.4441893272369"/>
    <n v="1090.5628800451354"/>
    <n v="0.3213201557198892"/>
    <n v="3307.8332019570039"/>
    <n v="86.173867415368477"/>
    <n v="2.539000822744425E-2"/>
    <n v="3257.3726582046552"/>
    <n v="136.63441116771719"/>
    <n v="4.0257550551591498E-2"/>
  </r>
  <r>
    <x v="552"/>
    <x v="3"/>
    <x v="81"/>
    <n v="1445.1116529056867"/>
    <x v="1"/>
    <n v="2708.5631898512324"/>
    <n v="1412.4800995394262"/>
    <n v="7.2531023740997025"/>
    <n v="7.2759418660083215"/>
    <n v="214.09061524528687"/>
    <n v="211.9916876448429"/>
    <n v="213.03076071436962"/>
    <n v="5.3614365717817538"/>
    <n v="5.3663993611238832"/>
    <n v="1049.3609217002588"/>
    <n v="964.32278176805062"/>
    <n v="1049.3609217002588"/>
    <n v="6.955936611851647"/>
    <n v="6.955936611851647"/>
    <n v="3705.93323786767"/>
    <n v="8.2176903920763671"/>
    <n v="2018"/>
    <x v="29"/>
    <s v="2018-553"/>
    <n v="19.570475557733104"/>
    <x v="0"/>
    <n v="0"/>
    <n v="0"/>
    <n v="0"/>
    <n v="1"/>
    <n v="0"/>
    <n v="0"/>
    <n v="2750.8972309525429"/>
    <n v="955.03600691512702"/>
    <n v="0.25770459034621956"/>
    <n v="2654.1513390450204"/>
    <n v="1051.7818988226495"/>
    <n v="0.28381026621726912"/>
    <n v="7863.2252150094782"/>
    <n v="-4157.2919771418083"/>
    <n v="1.1217935430304304"/>
    <n v="556.5936546497627"/>
    <n v="3149.3395832179071"/>
    <n v="0.84981012367885578"/>
    <n v="573.53255099378885"/>
    <n v="3132.4006868738811"/>
    <n v="0.84523937313997877"/>
    <n v="4561.1352242521007"/>
    <n v="-855.20198638443071"/>
    <n v="0.23076562136788498"/>
    <n v="5.9509041757389269"/>
    <n v="3699.9823336919312"/>
    <n v="0.99839422250920995"/>
    <n v="7.0276720308405274"/>
    <n v="3698.9055658368293"/>
    <n v="0.99810367009339751"/>
    <n v="7.757417867406069"/>
    <n v="3698.1758200002637"/>
    <n v="0.99790675725397859"/>
    <n v="7.8883420210494393"/>
    <n v="3698.0448958466204"/>
    <n v="0.99787142899919368"/>
    <n v="7.9577090624324551"/>
    <n v="3697.9755288052374"/>
    <n v="0.99785271116567353"/>
    <n v="7.2855528696851346"/>
    <n v="3698.6476849979849"/>
    <n v="0.99803408415585027"/>
    <n v="7.4808363522601118"/>
    <n v="5.6158545101457218"/>
    <n v="6.9968994751919302"/>
    <x v="6"/>
    <n v="0"/>
    <n v="0"/>
    <n v="0"/>
    <n v="0"/>
    <n v="0"/>
    <n v="0"/>
    <n v="1"/>
    <n v="0"/>
    <n v="0"/>
    <n v="0"/>
    <n v="0"/>
    <n v="0"/>
    <n v="82"/>
    <n v="2366.5570820095459"/>
    <n v="1339.3761558581241"/>
    <n v="0.36141400016930098"/>
    <n v="2314.103611748375"/>
    <n v="1391.829626119295"/>
    <n v="0.37556791684680474"/>
    <n v="3656.8993935907001"/>
    <n v="49.03384427696983"/>
    <n v="1.3231173129600969E-2"/>
    <n v="3556.346443468326"/>
    <n v="149.58679439934394"/>
    <n v="4.0364136318174371E-2"/>
  </r>
  <r>
    <x v="553"/>
    <x v="3"/>
    <x v="82"/>
    <n v="1459.5627694347431"/>
    <x v="1"/>
    <n v="2725.1552125327416"/>
    <n v="1426.6049005080213"/>
    <n v="7.2630527049340854"/>
    <n v="7.2858921968614894"/>
    <n v="216.23152139773975"/>
    <n v="214.11160452129133"/>
    <n v="215.16106832151331"/>
    <n v="5.3713869026349226"/>
    <n v="5.376349691977051"/>
    <n v="1049.3609217002588"/>
    <n v="1023.8494797205963"/>
    <n v="1049.3609217002588"/>
    <n v="6.955936611851647"/>
    <n v="6.955936611851647"/>
    <n v="4019.9550828887418"/>
    <n v="8.299026008139883"/>
    <n v="2018"/>
    <x v="30"/>
    <s v="2018-554"/>
    <n v="19.590376219420655"/>
    <x v="0"/>
    <n v="0"/>
    <n v="0"/>
    <n v="0"/>
    <n v="1"/>
    <n v="0"/>
    <n v="0"/>
    <n v="2765.1088778075045"/>
    <n v="1254.8462050812373"/>
    <n v="0.31215428511193816"/>
    <n v="2663.5500343954955"/>
    <n v="1356.4050484932463"/>
    <n v="0.33741796127695362"/>
    <n v="7863.2252150094782"/>
    <n v="-3843.2701321207364"/>
    <n v="0.95604802861602134"/>
    <n v="559.78129125280202"/>
    <n v="3460.1737916359398"/>
    <n v="0.86074936666940494"/>
    <n v="577.30396122045636"/>
    <n v="3442.6511216682857"/>
    <n v="0.85639044483909876"/>
    <n v="4561.1352242521007"/>
    <n v="-541.18014136335887"/>
    <n v="0.1346234299151588"/>
    <n v="5.9520055230289275"/>
    <n v="4014.0030773657127"/>
    <n v="0.99851938506766802"/>
    <n v="7.0283818968443033"/>
    <n v="4012.9267009918976"/>
    <n v="0.99825162675902501"/>
    <n v="7.757417867406069"/>
    <n v="4012.1976650213355"/>
    <n v="0.99807027250119629"/>
    <n v="7.886289405667549"/>
    <n v="4012.0687934830744"/>
    <n v="0.99803821454641717"/>
    <n v="7.9544661980607678"/>
    <n v="4012.000616690681"/>
    <n v="0.99802125495582783"/>
    <n v="7.2874680272878916"/>
    <n v="4012.6676148614538"/>
    <n v="0.99818717675271851"/>
    <n v="7.4887681727658997"/>
    <n v="5.6235407528154493"/>
    <n v="6.9968994751919302"/>
    <x v="6"/>
    <n v="0"/>
    <n v="0"/>
    <n v="0"/>
    <n v="0"/>
    <n v="0"/>
    <n v="0"/>
    <n v="1"/>
    <n v="0"/>
    <n v="0"/>
    <n v="0"/>
    <n v="0"/>
    <n v="0"/>
    <n v="83"/>
    <n v="2378.5798243459622"/>
    <n v="1641.3752585427796"/>
    <n v="0.40830686530041688"/>
    <n v="2324.8247937148999"/>
    <n v="1695.1302891738419"/>
    <n v="0.42167891287872811"/>
    <n v="3665.5171482759138"/>
    <n v="354.43793461282803"/>
    <n v="8.8169625606395768E-2"/>
    <n v="3573.1726627423404"/>
    <n v="446.78242014640136"/>
    <n v="0.11114114733474666"/>
  </r>
  <r>
    <x v="554"/>
    <x v="3"/>
    <x v="83"/>
    <n v="1474.1583971290906"/>
    <x v="1"/>
    <n v="2741.9131554410669"/>
    <n v="1440.8709494943419"/>
    <n v="7.2730030357742335"/>
    <n v="7.2958425277146581"/>
    <n v="218.39383661171715"/>
    <n v="216.25272056650425"/>
    <n v="217.31267900472847"/>
    <n v="5.3813372334880905"/>
    <n v="5.3863000228302198"/>
    <n v="1049.3609217002588"/>
    <n v="1041.7074891063601"/>
    <n v="1049.3609217002588"/>
    <n v="6.955936611851647"/>
    <n v="6.955936611851647"/>
    <n v="3753.6090476091254"/>
    <n v="8.2304730688380516"/>
    <n v="2018"/>
    <x v="31"/>
    <s v="2018-555"/>
    <n v="19.610276881113972"/>
    <x v="0"/>
    <n v="0"/>
    <n v="0"/>
    <n v="0"/>
    <n v="1"/>
    <n v="0"/>
    <n v="0"/>
    <n v="2779.4626411310164"/>
    <n v="974.14640647810893"/>
    <n v="0.25952260720881282"/>
    <n v="2673.0427166994755"/>
    <n v="1080.5663309096499"/>
    <n v="0.28787396801430892"/>
    <n v="7863.2252150094782"/>
    <n v="-4109.6161674003524"/>
    <n v="1.0948439529199203"/>
    <n v="563.00080422187182"/>
    <n v="3190.6082433872534"/>
    <n v="0.8500108037142341"/>
    <n v="581.11308554939035"/>
    <n v="3172.4959620597351"/>
    <n v="0.84518550595472053"/>
    <n v="4561.1352242521007"/>
    <n v="-807.52617664297532"/>
    <n v="0.21513326678422517"/>
    <n v="5.953106870318928"/>
    <n v="3747.6559407388063"/>
    <n v="0.99841403119109839"/>
    <n v="7.02909176284808"/>
    <n v="3746.5799558462772"/>
    <n v="0.99812737776532023"/>
    <n v="7.757417867406069"/>
    <n v="3745.8516297417191"/>
    <n v="0.99793334421112734"/>
    <n v="7.8842367902856587"/>
    <n v="3745.7248108188396"/>
    <n v="0.99789955834763677"/>
    <n v="7.9512233336881089"/>
    <n v="3745.6578242754372"/>
    <n v="0.99788171244451984"/>
    <n v="7.2893831848912036"/>
    <n v="3746.3196644242344"/>
    <n v="0.9980580334572845"/>
    <n v="7.4967159563875567"/>
    <n v="5.6312443505970391"/>
    <n v="6.9968994751919302"/>
    <x v="7"/>
    <n v="0"/>
    <n v="0"/>
    <n v="0"/>
    <n v="0"/>
    <n v="0"/>
    <n v="0"/>
    <n v="0"/>
    <n v="1"/>
    <n v="0"/>
    <n v="0"/>
    <n v="0"/>
    <n v="0"/>
    <n v="84"/>
    <n v="2460.1869508338332"/>
    <n v="1293.4220967752922"/>
    <n v="0.34458093007825147"/>
    <n v="2470.2221479928667"/>
    <n v="1283.3868996162587"/>
    <n v="0.34190745049320376"/>
    <n v="3638.894482355849"/>
    <n v="114.71456525327631"/>
    <n v="3.056113830670356E-2"/>
    <n v="3582.3248819189253"/>
    <n v="171.2841656902001"/>
    <n v="4.5631860835187443E-2"/>
  </r>
  <r>
    <x v="555"/>
    <x v="3"/>
    <x v="84"/>
    <n v="1488.8999811003814"/>
    <x v="1"/>
    <n v="2758.8386777784744"/>
    <n v="1455.2796589761538"/>
    <n v="7.2829533666183783"/>
    <n v="7.305792858567826"/>
    <n v="220.57777497783431"/>
    <n v="218.41524777216927"/>
    <n v="219.48580579477573"/>
    <n v="5.3912875643412583"/>
    <n v="5.3962503536833877"/>
    <n v="1049.3609217002588"/>
    <n v="1047.0648919220891"/>
    <n v="1049.3609217002588"/>
    <n v="6.955936611851647"/>
    <n v="6.955936611851647"/>
    <n v="4085.2755814247857"/>
    <n v="8.315144466811752"/>
    <n v="2018"/>
    <x v="32"/>
    <s v="2018-556"/>
    <n v="19.630177542811285"/>
    <x v="0"/>
    <n v="0"/>
    <n v="0"/>
    <n v="0"/>
    <n v="1"/>
    <n v="0"/>
    <n v="0"/>
    <n v="2793.9599420877635"/>
    <n v="1291.3156393370223"/>
    <n v="0.31609021560466222"/>
    <n v="2682.6303258264952"/>
    <n v="1402.6452555982905"/>
    <n v="0.34334164920866911"/>
    <n v="7863.2252150094782"/>
    <n v="-3777.9496335846925"/>
    <n v="0.9247722848276223"/>
    <n v="566.25251232063226"/>
    <n v="3519.0230691041534"/>
    <n v="0.86139184467865315"/>
    <n v="584.96030112161372"/>
    <n v="3500.3152803031721"/>
    <n v="0.85681252354642812"/>
    <n v="4561.1352242521007"/>
    <n v="-475.85964282731493"/>
    <n v="0.11648165058704645"/>
    <n v="5.9542082176089286"/>
    <n v="4079.3213732071767"/>
    <n v="0.9985425198131842"/>
    <n v="7.0298016288518559"/>
    <n v="4078.2457797959337"/>
    <n v="0.99827923441424227"/>
    <n v="7.757417867406069"/>
    <n v="4077.5181635573795"/>
    <n v="0.99810112739941503"/>
    <n v="7.8821841749037684"/>
    <n v="4077.3933972498821"/>
    <n v="0.99807058691199613"/>
    <n v="7.9479804693147749"/>
    <n v="4077.3276009554711"/>
    <n v="0.99805448119449935"/>
    <n v="7.2912983424948994"/>
    <n v="4077.9842830822909"/>
    <n v="0.99821522484905367"/>
    <n v="7.5046796085015295"/>
    <n v="5.6389652090447342"/>
    <n v="6.9968994751919302"/>
    <x v="7"/>
    <n v="0"/>
    <n v="0"/>
    <n v="0"/>
    <n v="0"/>
    <n v="0"/>
    <n v="0"/>
    <n v="0"/>
    <n v="1"/>
    <n v="0"/>
    <n v="0"/>
    <n v="0"/>
    <n v="0"/>
    <n v="85"/>
    <n v="2472.7088128522764"/>
    <n v="1612.5667685725093"/>
    <n v="0.39472655795967343"/>
    <n v="2481.6929493342409"/>
    <n v="1603.5826320905448"/>
    <n v="0.39252740730192731"/>
    <n v="3647.4698071321559"/>
    <n v="437.80577429262985"/>
    <n v="0.10716676649263895"/>
    <n v="3599.3015036562956"/>
    <n v="485.97407776849013"/>
    <n v="0.11895747742897707"/>
  </r>
  <r>
    <x v="556"/>
    <x v="3"/>
    <x v="85"/>
    <n v="1503.7889809113854"/>
    <x v="1"/>
    <n v="2775.9334553392569"/>
    <n v="1469.8324555567231"/>
    <n v="7.2929036974652925"/>
    <n v="7.3157431894209939"/>
    <n v="222.78355272761263"/>
    <n v="220.59940024989095"/>
    <n v="221.68066385272346"/>
    <n v="5.4012378951944262"/>
    <n v="5.4062006845365556"/>
    <n v="1049.3609217002588"/>
    <n v="1048.6721127668079"/>
    <n v="1049.3609217002588"/>
    <n v="6.955936611851647"/>
    <n v="6.955936611851647"/>
    <n v="3581.526782179018"/>
    <n v="8.1835444639489303"/>
    <n v="2018"/>
    <x v="33"/>
    <s v="2018-557"/>
    <n v="19.650078204511367"/>
    <x v="0"/>
    <n v="0"/>
    <n v="0"/>
    <n v="0"/>
    <n v="1"/>
    <n v="0"/>
    <n v="0"/>
    <n v="2808.6022160540779"/>
    <n v="772.92456612494016"/>
    <n v="0.21580867968679243"/>
    <n v="2692.3138110447849"/>
    <n v="889.21297113423316"/>
    <n v="0.24827762717251878"/>
    <n v="7863.2252150094782"/>
    <n v="-4281.6984328304607"/>
    <n v="1.1954952994168189"/>
    <n v="569.53673750038035"/>
    <n v="3011.9900446786378"/>
    <n v="0.84097934424662568"/>
    <n v="588.84598884955926"/>
    <n v="2992.6807933294585"/>
    <n v="0.83558799789532701"/>
    <n v="4561.1352242521007"/>
    <n v="-979.60844207308264"/>
    <n v="0.27351699474855923"/>
    <n v="5.9553095648989292"/>
    <n v="3575.5714726141191"/>
    <n v="0.99833721484520754"/>
    <n v="7.0305114948556326"/>
    <n v="3574.4962706841625"/>
    <n v="0.99803700714180388"/>
    <n v="7.757417867406069"/>
    <n v="3573.7693643116118"/>
    <n v="0.99783404722644942"/>
    <n v="7.8801315595218782"/>
    <n v="3573.6466506194961"/>
    <n v="0.99779978427112925"/>
    <n v="7.9447376049409755"/>
    <n v="3573.5820445740769"/>
    <n v="0.99778174558278532"/>
    <n v="7.2932135000988625"/>
    <n v="3574.2335686789193"/>
    <n v="0.99796365797503217"/>
    <n v="7.5126590345449413"/>
    <n v="5.6467032336341401"/>
    <n v="6.9968994751919302"/>
    <x v="7"/>
    <n v="0"/>
    <n v="0"/>
    <n v="0"/>
    <n v="0"/>
    <n v="0"/>
    <n v="0"/>
    <n v="0"/>
    <n v="1"/>
    <n v="0"/>
    <n v="0"/>
    <n v="0"/>
    <n v="0"/>
    <n v="86"/>
    <n v="2485.3060908233056"/>
    <n v="1096.2206913557125"/>
    <n v="0.30607636296628965"/>
    <n v="2493.2301328997364"/>
    <n v="1088.2966492792816"/>
    <n v="0.30386388695861061"/>
    <n v="3656.0653402974049"/>
    <n v="-74.538558118386845"/>
    <n v="2.0811950503700334E-2"/>
    <n v="3616.3722708419364"/>
    <n v="-34.845488662918342"/>
    <n v="9.7292274446481117E-3"/>
  </r>
  <r>
    <x v="557"/>
    <x v="3"/>
    <x v="86"/>
    <n v="1518.8268707204993"/>
    <x v="1"/>
    <n v="2793.1991806756469"/>
    <n v="1484.5307801058557"/>
    <n v="7.3028540283141261"/>
    <n v="7.3256935202741618"/>
    <n v="225.0113882548888"/>
    <n v="222.80539425238987"/>
    <n v="223.89747049125071"/>
    <n v="5.411188226047595"/>
    <n v="5.4161510153897234"/>
    <n v="1049.3609217002588"/>
    <n v="1049.1542790202234"/>
    <n v="1049.3609217002588"/>
    <n v="6.955936611851647"/>
    <n v="6.955936611851647"/>
    <n v="4130.2525209877949"/>
    <n v="8.326093827182234"/>
    <n v="2018"/>
    <x v="34"/>
    <s v="2018-558"/>
    <n v="19.66997886621337"/>
    <x v="0"/>
    <n v="0"/>
    <n v="0"/>
    <n v="0"/>
    <n v="1"/>
    <n v="0"/>
    <n v="0"/>
    <n v="2823.3909127600555"/>
    <n v="1306.8616082277395"/>
    <n v="0.31641203572589049"/>
    <n v="2702.0941311152578"/>
    <n v="1428.1583898725371"/>
    <n v="0.34577992086812587"/>
    <n v="7863.2252150094782"/>
    <n v="-3732.9726940216833"/>
    <n v="0.90381221851512894"/>
    <n v="572.85380493192599"/>
    <n v="3557.398716055869"/>
    <n v="0.86130295859127726"/>
    <n v="592.77053345478453"/>
    <n v="3537.4819875330104"/>
    <n v="0.85648080100608059"/>
    <n v="4561.1352242521007"/>
    <n v="-430.88270326430575"/>
    <n v="0.10432357369792379"/>
    <n v="5.9564109121889306"/>
    <n v="4124.2961100756056"/>
    <n v="0.99855785793194918"/>
    <n v="7.0312213608594094"/>
    <n v="4123.2212996269354"/>
    <n v="0.9982976291824458"/>
    <n v="7.757417867406069"/>
    <n v="4122.4951031203891"/>
    <n v="0.99812180542763751"/>
    <n v="7.8780789441399879"/>
    <n v="4122.3744420436551"/>
    <n v="0.99809259145679163"/>
    <n v="7.941494740566851"/>
    <n v="4122.3110262472283"/>
    <n v="0.99807723748119226"/>
    <n v="7.2951286577030103"/>
    <n v="4122.9573923300923"/>
    <n v="0.99823373301738028"/>
    <n v="7.520654140024055"/>
    <n v="5.6544583297723898"/>
    <n v="6.9968994751919302"/>
    <x v="7"/>
    <n v="0"/>
    <n v="0"/>
    <n v="0"/>
    <n v="0"/>
    <n v="0"/>
    <n v="0"/>
    <n v="0"/>
    <n v="1"/>
    <n v="0"/>
    <n v="0"/>
    <n v="0"/>
    <n v="0"/>
    <n v="87"/>
    <n v="2497.9792173454553"/>
    <n v="1632.2733036423397"/>
    <n v="0.39519939648919183"/>
    <n v="2504.8340563524307"/>
    <n v="1625.4184646353642"/>
    <n v="0.39353973065226233"/>
    <n v="3664.6811294741633"/>
    <n v="465.57139151363162"/>
    <n v="0.1127222582996657"/>
    <n v="3633.5376812120267"/>
    <n v="496.71483977576827"/>
    <n v="0.1202625837649688"/>
  </r>
  <r>
    <x v="558"/>
    <x v="3"/>
    <x v="87"/>
    <n v="1534.0151394277043"/>
    <x v="1"/>
    <n v="2810.6375632654008"/>
    <n v="1499.3760879024101"/>
    <n v="7.3128043591642902"/>
    <n v="7.3356438511273305"/>
    <n v="227.26150213743767"/>
    <n v="225.03344819491377"/>
    <n v="226.13644519616324"/>
    <n v="5.4211385569007629"/>
    <n v="5.4261013462428913"/>
    <n v="1049.3609217002588"/>
    <n v="1049.2989288962481"/>
    <n v="1049.3609217002588"/>
    <n v="6.955936611851647"/>
    <n v="6.955936611851647"/>
    <n v="4201.8267946109017"/>
    <n v="8.3432746608054842"/>
    <n v="2018"/>
    <x v="35"/>
    <s v="2018-559"/>
    <n v="19.689879527916702"/>
    <x v="0"/>
    <n v="0"/>
    <n v="0"/>
    <n v="0"/>
    <n v="1"/>
    <n v="0"/>
    <n v="0"/>
    <n v="2838.3274964330931"/>
    <n v="1363.4992981778087"/>
    <n v="0.32450154773789802"/>
    <n v="2711.9722543864355"/>
    <n v="1489.8545402244663"/>
    <n v="0.35457304954485397"/>
    <n v="7863.2252150094782"/>
    <n v="-3661.3984203985765"/>
    <n v="0.87138251988267168"/>
    <n v="576.20404303778696"/>
    <n v="3625.6227515731148"/>
    <n v="0.86286820680547716"/>
    <n v="596.73432350606186"/>
    <n v="3605.0924711048401"/>
    <n v="0.85798216997630417"/>
    <n v="4561.1352242521007"/>
    <n v="-359.30842964119893"/>
    <n v="8.5512432378705816E-2"/>
    <n v="5.9575122594789311"/>
    <n v="4195.869282351423"/>
    <n v="0.99858216139058387"/>
    <n v="7.0319312268631853"/>
    <n v="4194.7948633840388"/>
    <n v="0.99832645856895341"/>
    <n v="7.757417867406069"/>
    <n v="4194.0693767434959"/>
    <n v="0.99815379875311494"/>
    <n v="7.8760263287580976"/>
    <n v="4193.9507682821441"/>
    <n v="0.99812557092099585"/>
    <n v="7.9382518761925027"/>
    <n v="4193.8885427347095"/>
    <n v="0.99811076175572644"/>
    <n v="7.2970438153072861"/>
    <n v="4194.5297507955947"/>
    <n v="0.9982633639671521"/>
    <n v="7.5286648305226578"/>
    <n v="5.6622304028082109"/>
    <n v="6.9968994751919302"/>
    <x v="8"/>
    <n v="0"/>
    <n v="0"/>
    <n v="0"/>
    <n v="0"/>
    <n v="0"/>
    <n v="0"/>
    <n v="0"/>
    <n v="0"/>
    <n v="1"/>
    <n v="0"/>
    <n v="0"/>
    <n v="0"/>
    <n v="88"/>
    <n v="2269.0397554725346"/>
    <n v="1932.7870391383672"/>
    <n v="0.45998731828196349"/>
    <n v="2307.1278320347851"/>
    <n v="1894.6989625761166"/>
    <n v="0.45092267130243996"/>
    <n v="3951.9295545163091"/>
    <n v="249.89724009459269"/>
    <n v="5.9473474826497154E-2"/>
    <n v="3791.9252744285618"/>
    <n v="409.90152018233994"/>
    <n v="9.7553169185379929E-2"/>
  </r>
  <r>
    <x v="559"/>
    <x v="3"/>
    <x v="88"/>
    <n v="1549.3552908219813"/>
    <x v="1"/>
    <n v="1893.6564665601993"/>
    <n v="1514.3698487782813"/>
    <n v="7.3227546900153762"/>
    <n v="7.3455941819804984"/>
    <n v="229.53411715881202"/>
    <n v="227.2837826768629"/>
    <n v="228.39780964812485"/>
    <n v="5.4310888877539307"/>
    <n v="5.4360516770960601"/>
    <n v="114.76705857940601"/>
    <n v="395.1266196744586"/>
    <n v="395.14521751566184"/>
    <n v="5.979253336618517"/>
    <n v="4.7429044965361147"/>
    <n v="2861.7299161465171"/>
    <n v="7.959181586741817"/>
    <n v="2018"/>
    <x v="36"/>
    <s v="2018-560"/>
    <n v="18.733096914387822"/>
    <x v="0"/>
    <n v="0"/>
    <n v="0"/>
    <n v="0"/>
    <n v="1"/>
    <n v="0"/>
    <n v="0"/>
    <n v="2853.4134459428606"/>
    <n v="8.3164702036565359"/>
    <n v="2.906098914762417E-3"/>
    <n v="2721.9491588903243"/>
    <n v="139.78075725619283"/>
    <n v="4.8844846072831224E-2"/>
    <n v="2463.776335087402"/>
    <n v="397.95358105911509"/>
    <n v="0.13906049582588922"/>
    <n v="579.58778352470654"/>
    <n v="2282.1421326218106"/>
    <n v="0.79746943264822323"/>
    <n v="600.73775145785191"/>
    <n v="2260.9921646886651"/>
    <n v="0.79007880930050178"/>
    <n v="493.54199942959173"/>
    <n v="2368.1879167169254"/>
    <n v="0.82753718418886502"/>
    <n v="5.9586136067689317"/>
    <n v="2855.7713025397484"/>
    <n v="0.99791782810350171"/>
    <n v="7.032641092866962"/>
    <n v="2854.6972750536502"/>
    <n v="0.99754252102786245"/>
    <n v="7.0567332934192031"/>
    <n v="2854.6731828530978"/>
    <n v="0.99753410227373185"/>
    <n v="7.4947290515051428"/>
    <n v="2854.235187095012"/>
    <n v="0.99738104948016992"/>
    <n v="7.5062384970699725"/>
    <n v="2854.2236776494469"/>
    <n v="0.99737702763118274"/>
    <n v="7.2049670027241293"/>
    <n v="2854.524949143793"/>
    <n v="0.99748230363666679"/>
    <n v="7.53669101171036"/>
    <n v="5.6700193580418903"/>
    <n v="6.0845508504626924"/>
    <x v="8"/>
    <n v="0"/>
    <n v="0"/>
    <n v="0"/>
    <n v="0"/>
    <n v="0"/>
    <n v="0"/>
    <n v="0"/>
    <n v="0"/>
    <n v="1"/>
    <n v="0"/>
    <n v="0"/>
    <n v="0"/>
    <n v="89"/>
    <n v="2280.6312112860869"/>
    <n v="581.09870486043019"/>
    <n v="0.20305854217120281"/>
    <n v="2317.8896543547121"/>
    <n v="543.84026179180501"/>
    <n v="0.19003898960671908"/>
    <n v="2940.5458571753752"/>
    <n v="-78.815941028858106"/>
    <n v="2.7541362510892807E-2"/>
    <n v="2959.1024944004753"/>
    <n v="-97.372578253958181"/>
    <n v="3.402577500572658E-2"/>
  </r>
  <r>
    <x v="560"/>
    <x v="3"/>
    <x v="89"/>
    <n v="1564.8488437302017"/>
    <x v="1"/>
    <n v="1912.593031225802"/>
    <n v="1529.5135472638572"/>
    <n v="7.3327050208671016"/>
    <n v="7.3555445128336663"/>
    <n v="231.8294583304002"/>
    <n v="229.55662050363156"/>
    <n v="230.68178774460611"/>
    <n v="5.4410392186070986"/>
    <n v="5.446002007949228"/>
    <n v="115.9147291652001"/>
    <n v="199.67829631797764"/>
    <n v="115.57042798946186"/>
    <n v="4.7498801102725396"/>
    <n v="4.7528548273892826"/>
    <n v="3021.3433527893294"/>
    <n v="8.0134568302707727"/>
    <n v="2018"/>
    <x v="37"/>
    <s v="2018-561"/>
    <n v="17.52362434974674"/>
    <x v="0"/>
    <n v="0"/>
    <n v="0"/>
    <n v="0"/>
    <n v="1"/>
    <n v="0"/>
    <n v="0"/>
    <n v="2868.6502549477264"/>
    <n v="152.69309784160305"/>
    <n v="5.0538148105754188E-2"/>
    <n v="2732.0258324392526"/>
    <n v="289.31752035007685"/>
    <n v="9.5757908508801726E-2"/>
    <n v="2470.4067966210273"/>
    <n v="550.9365561683021"/>
    <n v="0.18234821132119025"/>
    <n v="583.00536141649559"/>
    <n v="2438.337991372834"/>
    <n v="0.80703770034006228"/>
    <n v="604.78121368916004"/>
    <n v="2416.5621391001696"/>
    <n v="0.7998303591907816"/>
    <n v="498.53695743575241"/>
    <n v="2522.806395353577"/>
    <n v="0.83499493462883034"/>
    <n v="5.9597149540589323"/>
    <n v="3015.3836378352703"/>
    <n v="0.99802746187434899"/>
    <n v="7.0333509588707379"/>
    <n v="3014.3100018304585"/>
    <n v="0.99767211133008848"/>
    <n v="7.0598837417505358"/>
    <n v="3014.2834690475788"/>
    <n v="0.99766332954669557"/>
    <n v="7.015312642392237"/>
    <n v="3014.3280401469374"/>
    <n v="0.99767808162686467"/>
    <n v="6.9632925329858022"/>
    <n v="3014.3800602563438"/>
    <n v="0.99769529916996791"/>
    <n v="7.0885723514373717"/>
    <n v="3014.2547804378919"/>
    <n v="0.99765383423075926"/>
    <n v="7.5447325893508044"/>
    <n v="5.677825100735137"/>
    <n v="5.0717165461835609"/>
    <x v="8"/>
    <n v="0"/>
    <n v="0"/>
    <n v="0"/>
    <n v="0"/>
    <n v="0"/>
    <n v="0"/>
    <n v="0"/>
    <n v="0"/>
    <n v="1"/>
    <n v="0"/>
    <n v="0"/>
    <n v="0"/>
    <n v="90"/>
    <n v="2292.2923994495122"/>
    <n v="729.05095333981717"/>
    <n v="0.24130026554802228"/>
    <n v="2328.7136565808928"/>
    <n v="692.6296962084366"/>
    <n v="0.22924560876836295"/>
    <n v="2117.3579098485184"/>
    <n v="903.98544294081103"/>
    <n v="0.29919983841169329"/>
    <n v="2245.8098625381149"/>
    <n v="775.53349025121452"/>
    <n v="0.25668499064670541"/>
  </r>
  <r>
    <x v="561"/>
    <x v="3"/>
    <x v="90"/>
    <n v="1580.4973321675029"/>
    <x v="1"/>
    <n v="1931.7189615380591"/>
    <n v="1544.8086827349509"/>
    <n v="7.3426553517192694"/>
    <n v="7.3654948436868342"/>
    <n v="234.14775291370415"/>
    <n v="231.85218670866786"/>
    <n v="232.98860562205218"/>
    <n v="5.4509895494602674"/>
    <n v="5.4559523388023958"/>
    <n v="117.07387645685208"/>
    <n v="141.85520241518972"/>
    <n v="116.72613226935647"/>
    <n v="4.7598304411257075"/>
    <n v="4.7628051582424504"/>
    <n v="2851.7205399784516"/>
    <n v="7.9556777893482744"/>
    <n v="2018"/>
    <x v="38"/>
    <s v="2018-562"/>
    <n v="17.553475342305244"/>
    <x v="0"/>
    <n v="0"/>
    <n v="0"/>
    <n v="0"/>
    <n v="1"/>
    <n v="0"/>
    <n v="0"/>
    <n v="2884.0394320426394"/>
    <n v="-32.318892064187821"/>
    <n v="1.1333120343002484E-2"/>
    <n v="2742.2032727236701"/>
    <n v="109.51726725478147"/>
    <n v="3.8403926934442535E-2"/>
    <n v="2477.1035627699889"/>
    <n v="374.61697720846269"/>
    <n v="0.13136524843745503"/>
    <n v="586.45711508720206"/>
    <n v="2265.2634248912495"/>
    <n v="0.79434972436267071"/>
    <n v="608.86511054278105"/>
    <n v="2242.8554294356704"/>
    <n v="0.78649201350305453"/>
    <n v="503.58186502197441"/>
    <n v="2348.1386749564772"/>
    <n v="0.82341121510252202"/>
    <n v="5.9608163013489328"/>
    <n v="2845.7597236771026"/>
    <n v="0.99790974739011629"/>
    <n v="7.0340608248745147"/>
    <n v="2844.6864791535772"/>
    <n v="0.99753339756604353"/>
    <n v="7.0630341900818667"/>
    <n v="2844.6575057883697"/>
    <n v="0.99752323760653794"/>
    <n v="7.0171237256684549"/>
    <n v="2844.703416252783"/>
    <n v="0.99753933682235163"/>
    <n v="6.9644179306567686"/>
    <n v="2844.7561220477946"/>
    <n v="0.9975578189261457"/>
    <n v="7.0914450878441233"/>
    <n v="2844.6290948906076"/>
    <n v="0.99751327488495856"/>
    <n v="7.5527894693097695"/>
    <n v="5.6856475361208396"/>
    <n v="5.0789385718085667"/>
    <x v="8"/>
    <n v="0"/>
    <n v="0"/>
    <n v="0"/>
    <n v="0"/>
    <n v="0"/>
    <n v="0"/>
    <n v="0"/>
    <n v="0"/>
    <n v="1"/>
    <n v="0"/>
    <n v="0"/>
    <n v="0"/>
    <n v="91"/>
    <n v="2304.023719160723"/>
    <n v="547.69682081772862"/>
    <n v="0.19205837778966489"/>
    <n v="2339.6001727635185"/>
    <n v="512.12036721493314"/>
    <n v="0.17958294301124011"/>
    <n v="2127.3593620763081"/>
    <n v="724.36117790214348"/>
    <n v="0.25400847234056706"/>
    <n v="2261.022116974139"/>
    <n v="590.69842300431264"/>
    <n v="0.20713755598533373"/>
  </r>
  <r>
    <x v="562"/>
    <x v="3"/>
    <x v="91"/>
    <n v="1596.302305489178"/>
    <x v="1"/>
    <n v="1951.03615115344"/>
    <n v="1560.256769561219"/>
    <n v="7.3526056825717445"/>
    <n v="7.375445174540002"/>
    <n v="236.4892304428412"/>
    <n v="234.17070857575453"/>
    <n v="235.31849167827266"/>
    <n v="5.4609398803134352"/>
    <n v="5.4659026696555637"/>
    <n v="118.2446152214206"/>
    <n v="125.32779137955133"/>
    <n v="117.89339359205003"/>
    <n v="4.7697807719788754"/>
    <n v="4.7727554890956183"/>
    <n v="2391.0860283406219"/>
    <n v="7.7795029468782353"/>
    <n v="2018"/>
    <x v="39"/>
    <s v="2018-563"/>
    <n v="17.583326334864054"/>
    <x v="0"/>
    <n v="0"/>
    <n v="0"/>
    <n v="0"/>
    <n v="1"/>
    <n v="0"/>
    <n v="0"/>
    <n v="2899.5825009085029"/>
    <n v="-508.49647256788103"/>
    <n v="0.2126633950183591"/>
    <n v="2752.4824874109318"/>
    <n v="-361.3964590703099"/>
    <n v="0.15114322729789595"/>
    <n v="2483.8672965804403"/>
    <n v="-92.781268239818473"/>
    <n v="3.8802982050883082E-2"/>
    <n v="589.94338629461595"/>
    <n v="1801.1426420460059"/>
    <n v="0.75327387668103774"/>
    <n v="612.98984636493833"/>
    <n v="1778.0961819756835"/>
    <n v="0.74363538613859737"/>
    <n v="508.67722168405885"/>
    <n v="1882.408806656563"/>
    <n v="0.78726101208618027"/>
    <n v="5.9619176486389334"/>
    <n v="2385.1241106919829"/>
    <n v="0.99750660679792591"/>
    <n v="7.0347706908782914"/>
    <n v="2384.0512576497435"/>
    <n v="0.99705791819804979"/>
    <n v="7.0661846384131994"/>
    <n v="2384.0198437022086"/>
    <n v="0.99704478025689558"/>
    <n v="7.0189348089446728"/>
    <n v="2384.0670935316771"/>
    <n v="0.99706454108060016"/>
    <n v="6.9655433283276853"/>
    <n v="2384.120485012294"/>
    <n v="0.99708687046565125"/>
    <n v="7.0943178242509033"/>
    <n v="2383.9917105163709"/>
    <n v="0.99703301439590009"/>
    <n v="7.5608615575631637"/>
    <n v="5.6934865694127215"/>
    <n v="5.0861802569572285"/>
    <x v="8"/>
    <n v="0"/>
    <n v="0"/>
    <n v="0"/>
    <n v="0"/>
    <n v="0"/>
    <n v="0"/>
    <n v="0"/>
    <n v="0"/>
    <n v="1"/>
    <n v="0"/>
    <n v="0"/>
    <n v="0"/>
    <n v="92"/>
    <n v="2315.8255717107445"/>
    <n v="75.260456629877353"/>
    <n v="3.1475428210379776E-2"/>
    <n v="2350.549538513415"/>
    <n v="40.536489827206879"/>
    <n v="1.695317079634253E-2"/>
    <n v="2137.4217801228287"/>
    <n v="253.6642482177931"/>
    <n v="0.10608746201985561"/>
    <n v="2276.3581350413601"/>
    <n v="114.72789329926172"/>
    <n v="4.7981499594509015E-2"/>
  </r>
  <r>
    <x v="563"/>
    <x v="3"/>
    <x v="92"/>
    <n v="1612.2653285440697"/>
    <x v="1"/>
    <n v="1970.5465126649742"/>
    <n v="1575.8593372560742"/>
    <n v="7.3625560134244328"/>
    <n v="7.3853955053931708"/>
    <n v="238.8541227472696"/>
    <n v="236.51241566151208"/>
    <n v="237.6716765950554"/>
    <n v="5.4708902111666031"/>
    <n v="5.4758530005087316"/>
    <n v="119.4270613736348"/>
    <n v="121.19728037540975"/>
    <n v="119.07232752797053"/>
    <n v="4.7797311028320442"/>
    <n v="4.7827058199487871"/>
    <n v="805.48967166982084"/>
    <n v="6.6914503802751346"/>
    <n v="2018"/>
    <x v="40"/>
    <s v="2018-564"/>
    <n v="17.613177327423081"/>
    <x v="0"/>
    <n v="0"/>
    <n v="0"/>
    <n v="0"/>
    <n v="1"/>
    <n v="0"/>
    <n v="0"/>
    <n v="2915.2810004630246"/>
    <n v="-2109.7913287932038"/>
    <n v="2.6192655262971898"/>
    <n v="2762.8644942450655"/>
    <n v="-1957.3748225752447"/>
    <n v="2.4300433530296019"/>
    <n v="2490.698667728996"/>
    <n v="-1685.2089960591752"/>
    <n v="2.092154692146023"/>
    <n v="593.46452021410391"/>
    <n v="212.02515145571692"/>
    <n v="0.26322516465813656"/>
    <n v="617.15582954531715"/>
    <n v="188.33384212450369"/>
    <n v="0.23381285787821227"/>
    <n v="513.823531912764"/>
    <n v="291.66613975705684"/>
    <n v="0.36209792628677434"/>
    <n v="5.9630189959289339"/>
    <n v="799.52665267389193"/>
    <n v="0.9925970261250312"/>
    <n v="7.0354805568820673"/>
    <n v="798.45419111293882"/>
    <n v="0.9912655856377437"/>
    <n v="7.0693350867445321"/>
    <n v="798.42033658307628"/>
    <n v="0.99122355588732813"/>
    <n v="7.0207458922208907"/>
    <n v="798.46892577759991"/>
    <n v="0.9912838784417104"/>
    <n v="6.9666687259985647"/>
    <n v="798.52300294382223"/>
    <n v="0.99135101420784655"/>
    <n v="7.0971905606577046"/>
    <n v="798.3924811091631"/>
    <n v="0.99118897384997517"/>
    <n v="7.5689487602049157"/>
    <n v="5.7013421058148905"/>
    <n v="5.0934415127147012"/>
    <x v="9"/>
    <n v="0"/>
    <n v="0"/>
    <n v="0"/>
    <n v="0"/>
    <n v="0"/>
    <n v="0"/>
    <n v="0"/>
    <n v="0"/>
    <n v="0"/>
    <n v="1"/>
    <n v="0"/>
    <n v="0"/>
    <n v="93"/>
    <n v="798.04798486320476"/>
    <n v="7.441686806616076"/>
    <n v="9.2387116413163717E-3"/>
    <n v="789.50865026939903"/>
    <n v="15.98102140042181"/>
    <n v="1.98401319874063E-2"/>
    <n v="775.0650633234244"/>
    <n v="30.42460834639644"/>
    <n v="3.7771568545782452E-2"/>
    <n v="809.32001989542402"/>
    <n v="-3.8303482256031884"/>
    <n v="4.7553039602142664E-3"/>
  </r>
  <r>
    <x v="564"/>
    <x v="3"/>
    <x v="93"/>
    <n v="1628.3879818295104"/>
    <x v="1"/>
    <n v="1990.2519777916239"/>
    <n v="1591.6179306281051"/>
    <n v="7.3725063442772676"/>
    <n v="7.3953458362463387"/>
    <n v="241.2426639747423"/>
    <n v="238.87753981812719"/>
    <n v="240.04839336100594"/>
    <n v="5.480840542019771"/>
    <n v="5.4858033313619003"/>
    <n v="120.62133198737115"/>
    <n v="120.79411650378273"/>
    <n v="120.26305080325025"/>
    <n v="4.789681433685212"/>
    <n v="4.792656150801955"/>
    <n v="728.60786359903943"/>
    <n v="6.5911356772681291"/>
    <n v="2018"/>
    <x v="41"/>
    <s v="2018-565"/>
    <n v="17.64302831998225"/>
    <x v="0"/>
    <n v="0"/>
    <n v="0"/>
    <n v="0"/>
    <n v="1"/>
    <n v="0"/>
    <n v="0"/>
    <n v="2931.1364850130917"/>
    <n v="-2202.5286214140524"/>
    <n v="3.0229273268262817"/>
    <n v="2773.3503211475413"/>
    <n v="-2044.742457548502"/>
    <n v="2.8063689121446886"/>
    <n v="2497.5983525890379"/>
    <n v="-1768.9904889899985"/>
    <n v="2.4279047446068911"/>
    <n v="597.02086547278668"/>
    <n v="131.58699812625275"/>
    <n v="0.18060057364226645"/>
    <n v="621.3634725574999"/>
    <n v="107.24439104153953"/>
    <n v="0.1471908229370377"/>
    <n v="519.02130524375616"/>
    <n v="209.58655835528327"/>
    <n v="0.28765343997250759"/>
    <n v="5.9641203432189354"/>
    <n v="722.64374325582048"/>
    <n v="0.99181436182453686"/>
    <n v="7.0361904228858441"/>
    <n v="721.57167317615358"/>
    <n v="0.99034296667053545"/>
    <n v="7.0724855350758649"/>
    <n v="721.53537806396355"/>
    <n v="0.99029315234104043"/>
    <n v="7.0225569754971087"/>
    <n v="721.58530662354235"/>
    <n v="0.99036167830963506"/>
    <n v="6.9677941236694192"/>
    <n v="721.64006947537007"/>
    <n v="0.99043683924950909"/>
    <n v="7.1000632970645192"/>
    <n v="721.50780030197495"/>
    <n v="0.99025530240369231"/>
    <n v="7.5770509834547539"/>
    <n v="5.7092140505312745"/>
    <n v="5.1007222498057443"/>
    <x v="9"/>
    <n v="0"/>
    <n v="0"/>
    <n v="0"/>
    <n v="0"/>
    <n v="0"/>
    <n v="0"/>
    <n v="0"/>
    <n v="0"/>
    <n v="0"/>
    <n v="1"/>
    <n v="0"/>
    <n v="0"/>
    <n v="94"/>
    <n v="802.14301258222747"/>
    <n v="-73.535148983188037"/>
    <n v="0.10092554947177348"/>
    <n v="793.21156345227803"/>
    <n v="-64.603699853238595"/>
    <n v="8.8667310745345854E-2"/>
    <n v="778.74105601645567"/>
    <n v="-50.13319241741624"/>
    <n v="6.8806823151451826E-2"/>
    <n v="814.82418209383559"/>
    <n v="-86.216318494796155"/>
    <n v="0.1183302058653623"/>
  </r>
  <r>
    <x v="565"/>
    <x v="3"/>
    <x v="94"/>
    <n v="1644.6718616478056"/>
    <x v="1"/>
    <n v="2010.1544975695404"/>
    <n v="1607.5341099340153"/>
    <n v="7.3824566751302045"/>
    <n v="7.4052961670995066"/>
    <n v="243.65509061448975"/>
    <n v="241.26631521630847"/>
    <n v="242.44887729461601"/>
    <n v="5.4907908728729389"/>
    <n v="5.4957536622150682"/>
    <n v="121.82754530724488"/>
    <n v="121.51751666620623"/>
    <n v="121.46568131128275"/>
    <n v="4.7996317645383799"/>
    <n v="4.8026064816551228"/>
    <n v="882.22325415738567"/>
    <n v="6.7824451466040854"/>
    <n v="2018"/>
    <x v="42"/>
    <s v="2018-566"/>
    <n v="17.672879312541522"/>
    <x v="0"/>
    <n v="0"/>
    <n v="0"/>
    <n v="0"/>
    <n v="1"/>
    <n v="0"/>
    <n v="0"/>
    <n v="2947.1505244086593"/>
    <n v="-2064.9272702512735"/>
    <n v="2.3405949237004555"/>
    <n v="2783.9410063190417"/>
    <n v="-1901.7177521616559"/>
    <n v="2.1555969457844237"/>
    <n v="2504.5670342976796"/>
    <n v="-1622.3437801402938"/>
    <n v="1.8389265670511028"/>
    <n v="600.61277418405632"/>
    <n v="281.61047997332935"/>
    <n v="0.3192054603483519"/>
    <n v="625.61319199980449"/>
    <n v="256.61006215758118"/>
    <n v="0.29086748841444937"/>
    <n v="524.27105630805841"/>
    <n v="357.95219784932726"/>
    <n v="0.4057387924910329"/>
    <n v="5.9652216905089359"/>
    <n v="876.25803246687678"/>
    <n v="0.99323842160995146"/>
    <n v="7.0369002888896199"/>
    <n v="875.1863538684961"/>
    <n v="0.9920236739898558"/>
    <n v="7.0756359834071958"/>
    <n v="875.14761817397846"/>
    <n v="0.99197976708269253"/>
    <n v="7.0243680587733266"/>
    <n v="875.19888609861232"/>
    <n v="0.99203787927186038"/>
    <n v="6.9689195213402577"/>
    <n v="875.25433463604543"/>
    <n v="0.99210073018535849"/>
    <n v="7.1029360334713436"/>
    <n v="875.12031812391433"/>
    <n v="0.99194882247775773"/>
    <n v="7.5851681336658681"/>
    <n v="5.7171023087749635"/>
    <n v="5.1080223786068002"/>
    <x v="9"/>
    <n v="0"/>
    <n v="0"/>
    <n v="0"/>
    <n v="0"/>
    <n v="0"/>
    <n v="0"/>
    <n v="0"/>
    <n v="0"/>
    <n v="0"/>
    <n v="1"/>
    <n v="0"/>
    <n v="0"/>
    <n v="95"/>
    <n v="806.26263947929465"/>
    <n v="75.960614678091019"/>
    <n v="8.6101351693162131E-2"/>
    <n v="796.9358280326378"/>
    <n v="85.287426124747867"/>
    <n v="9.6673291848565213E-2"/>
    <n v="782.43943853278972"/>
    <n v="99.783815624595945"/>
    <n v="0.11310494838395503"/>
    <n v="820.37313194615251"/>
    <n v="61.850122211233156"/>
    <n v="7.0107109419039748E-2"/>
  </r>
  <r>
    <x v="566"/>
    <x v="3"/>
    <x v="95"/>
    <n v="1661.1185802642835"/>
    <x v="1"/>
    <n v="2030.2560425452355"/>
    <n v="1623.6094510330959"/>
    <n v="7.3924070059832134"/>
    <n v="7.4152464979526744"/>
    <n v="246.09164152063462"/>
    <n v="243.67897836847155"/>
    <n v="244.87336606756219"/>
    <n v="5.5007412037261076"/>
    <n v="5.5057039930682361"/>
    <n v="123.04582076031733"/>
    <n v="122.587329532084"/>
    <n v="122.68033812439558"/>
    <n v="4.8095820953915478"/>
    <n v="4.8125568125082907"/>
    <n v="915.55089278626008"/>
    <n v="6.8195259527237884"/>
    <n v="2018"/>
    <x v="43"/>
    <s v="2018-567"/>
    <n v="17.702730305100868"/>
    <x v="0"/>
    <n v="0"/>
    <n v="0"/>
    <n v="0"/>
    <n v="1"/>
    <n v="0"/>
    <n v="0"/>
    <n v="2963.3247041981826"/>
    <n v="-2047.7738114119225"/>
    <n v="2.2366575441590286"/>
    <n v="2794.6375983422572"/>
    <n v="-1879.086705555997"/>
    <n v="2.0524109804944279"/>
    <n v="2511.605402823408"/>
    <n v="-1596.0545100371478"/>
    <n v="1.7432722993474865"/>
    <n v="604.24060198243865"/>
    <n v="311.31029080382143"/>
    <n v="0.34002510756821291"/>
    <n v="629.905408636532"/>
    <n v="285.64548414972808"/>
    <n v="0.3119930157901265"/>
    <n v="529.57330488300363"/>
    <n v="385.97758790325645"/>
    <n v="0.42157960954920376"/>
    <n v="5.9663230377989365"/>
    <n v="909.58456974846115"/>
    <n v="0.99348335184334557"/>
    <n v="7.0376101548933967"/>
    <n v="908.51328263136668"/>
    <n v="0.99231325073205257"/>
    <n v="7.0787864317385285"/>
    <n v="908.47210635452154"/>
    <n v="0.99226827641421878"/>
    <n v="7.0261791420495445"/>
    <n v="908.52471364421058"/>
    <n v="0.99232573612520103"/>
    <n v="6.970044919011082"/>
    <n v="908.58084786724896"/>
    <n v="0.99238704808882938"/>
    <n v="7.105808769878176"/>
    <n v="908.44508401638188"/>
    <n v="0.99223876157418911"/>
    <n v="7.5933001173324595"/>
    <n v="5.7250067857774249"/>
    <n v="5.1153418091580232"/>
    <x v="9"/>
    <n v="0"/>
    <n v="0"/>
    <n v="0"/>
    <n v="0"/>
    <n v="0"/>
    <n v="0"/>
    <n v="0"/>
    <n v="0"/>
    <n v="0"/>
    <n v="1"/>
    <n v="0"/>
    <n v="0"/>
    <n v="96"/>
    <n v="810.40700605245581"/>
    <n v="105.14388673380427"/>
    <n v="0.11484220873164572"/>
    <n v="800.68155833081778"/>
    <n v="114.8693344554423"/>
    <n v="0.12546471786605434"/>
    <n v="786.1603410643886"/>
    <n v="129.39055172187147"/>
    <n v="0.14132535148112005"/>
    <n v="825.96723593999354"/>
    <n v="89.583656846266535"/>
    <n v="9.7846725454704228E-2"/>
  </r>
  <r>
    <x v="567"/>
    <x v="3"/>
    <x v="96"/>
    <n v="1677.7297660669269"/>
    <x v="1"/>
    <n v="2050.5586029706883"/>
    <n v="1639.845545543245"/>
    <n v="7.4023573368362703"/>
    <n v="7.4251968288058432"/>
    <n v="248.55255793584101"/>
    <n v="246.11576815215628"/>
    <n v="247.32209972823782"/>
    <n v="5.5106915345792755"/>
    <n v="5.5156543239214049"/>
    <n v="124.27627896792049"/>
    <n v="123.76959413716953"/>
    <n v="123.90714150563954"/>
    <n v="4.8195324262447166"/>
    <n v="4.8225071433614595"/>
    <n v="898.20713705714229"/>
    <n v="6.800400706577471"/>
    <n v="2018"/>
    <x v="44"/>
    <s v="2018-568"/>
    <n v="17.732581297660261"/>
    <x v="0"/>
    <n v="0"/>
    <n v="0"/>
    <n v="0"/>
    <n v="1"/>
    <n v="0"/>
    <n v="0"/>
    <n v="2979.660625785602"/>
    <n v="-2081.4534887284599"/>
    <n v="2.3173424067282173"/>
    <n v="2805.4411562857049"/>
    <n v="-1907.2340192285626"/>
    <n v="2.1233788293837925"/>
    <n v="2518.7141550343931"/>
    <n v="-1620.5070179772508"/>
    <n v="1.8041573609475308"/>
    <n v="607.90470805880489"/>
    <n v="290.3024289983374"/>
    <n v="0.32320209562069968"/>
    <n v="634.24054743962688"/>
    <n v="263.96658961751541"/>
    <n v="0.29388164347298251"/>
    <n v="534.92857594369821"/>
    <n v="363.27856111344408"/>
    <n v="0.40444853544993931"/>
    <n v="5.967424385088937"/>
    <n v="892.23971267205332"/>
    <n v="0.99335629373349177"/>
    <n v="7.0383200208971726"/>
    <n v="891.16881703624517"/>
    <n v="0.99216403463018865"/>
    <n v="7.0819368800698612"/>
    <n v="891.12520017707243"/>
    <n v="0.99211547471859007"/>
    <n v="7.0279902253257642"/>
    <n v="891.17914683181652"/>
    <n v="0.9921755350905449"/>
    <n v="6.971170316681901"/>
    <n v="891.23596674046041"/>
    <n v="0.99223879433921891"/>
    <n v="7.1086815062850119"/>
    <n v="891.09845555085724"/>
    <n v="0.99208569915222933"/>
    <n v="7.6014468410971787"/>
    <n v="5.7329273867976287"/>
    <n v="5.1226804511752588"/>
    <x v="10"/>
    <n v="0"/>
    <n v="0"/>
    <n v="0"/>
    <n v="0"/>
    <n v="0"/>
    <n v="0"/>
    <n v="0"/>
    <n v="0"/>
    <n v="0"/>
    <n v="0"/>
    <n v="1"/>
    <n v="0"/>
    <n v="97"/>
    <n v="781.35769466940678"/>
    <n v="116.84944238773551"/>
    <n v="0.13009186585911281"/>
    <n v="778.97562370855258"/>
    <n v="119.23151334858971"/>
    <n v="0.13274389439749512"/>
    <n v="796.31052536093432"/>
    <n v="101.89661169620797"/>
    <n v="0.11344444671198987"/>
    <n v="831.60686343385839"/>
    <n v="66.600273623283897"/>
    <n v="7.4148012051530723E-2"/>
  </r>
  <r>
    <x v="568"/>
    <x v="3"/>
    <x v="97"/>
    <n v="1694.5070637275958"/>
    <x v="1"/>
    <n v="2071.0641890003949"/>
    <n v="1656.2440009985501"/>
    <n v="7.4123076676893618"/>
    <n v="7.4351471596590111"/>
    <n v="251.03808351519939"/>
    <n v="248.57692583367782"/>
    <n v="249.79532072552018"/>
    <n v="5.5206418654324434"/>
    <n v="5.5256046547745727"/>
    <n v="125.51904175759969"/>
    <n v="124.99420747147065"/>
    <n v="125.14621292069592"/>
    <n v="4.8294827570978844"/>
    <n v="4.8324574742146273"/>
    <n v="944.82031469919707"/>
    <n v="6.8509947662387845"/>
    <n v="2018"/>
    <x v="45"/>
    <s v="2018-569"/>
    <n v="17.762432290219689"/>
    <x v="0"/>
    <n v="0"/>
    <n v="0"/>
    <n v="0"/>
    <n v="1"/>
    <n v="0"/>
    <n v="0"/>
    <n v="2996.159906588894"/>
    <n v="-2051.3395918896967"/>
    <n v="2.1711425548071359"/>
    <n v="2816.3527498085869"/>
    <n v="-1871.5324351093898"/>
    <n v="1.9808342454038264"/>
    <n v="2525.8939947674889"/>
    <n v="-1581.0736800682919"/>
    <n v="1.6734120292191845"/>
    <n v="611.60545519593461"/>
    <n v="333.21485950326246"/>
    <n v="0.35267537575051849"/>
    <n v="638.61903763075259"/>
    <n v="306.20127706844448"/>
    <n v="0.32408413780341921"/>
    <n v="540.33739971499983"/>
    <n v="404.48291498419724"/>
    <n v="0.42810565002825185"/>
    <n v="5.9685257323789376"/>
    <n v="938.85178896681816"/>
    <n v="0.99368289860037662"/>
    <n v="7.0390298869009493"/>
    <n v="937.78128481229612"/>
    <n v="0.99254987453445898"/>
    <n v="7.0850873284011939"/>
    <n v="937.73522737079588"/>
    <n v="0.99250112723215855"/>
    <n v="7.0298013086019804"/>
    <n v="937.79051339059504"/>
    <n v="0.99255964208301328"/>
    <n v="6.9722957143527129"/>
    <n v="937.84801898484432"/>
    <n v="0.99262050613658481"/>
    <n v="7.1115542426918514"/>
    <n v="937.70876045650527"/>
    <n v="0.99247311458903598"/>
    <n v="7.6096082117584416"/>
    <n v="5.7408640171310426"/>
    <n v="5.1300382140619645"/>
    <x v="10"/>
    <n v="0"/>
    <n v="0"/>
    <n v="0"/>
    <n v="0"/>
    <n v="0"/>
    <n v="0"/>
    <n v="0"/>
    <n v="0"/>
    <n v="0"/>
    <n v="0"/>
    <n v="1"/>
    <n v="0"/>
    <n v="98"/>
    <n v="785.38092199233347"/>
    <n v="159.4393927068636"/>
    <n v="0.16875102093631889"/>
    <n v="782.64464990626811"/>
    <n v="162.17566479292896"/>
    <n v="0.17164709762253674"/>
    <n v="800.10740845528073"/>
    <n v="144.71290624391634"/>
    <n v="0.15316447370205907"/>
    <n v="837.29238667992342"/>
    <n v="107.52792801927365"/>
    <n v="0.11380780699397575"/>
  </r>
  <r>
    <x v="569"/>
    <x v="3"/>
    <x v="98"/>
    <n v="1711.4521343648721"/>
    <x v="1"/>
    <n v="2091.7748308903992"/>
    <n v="1672.8064410084467"/>
    <n v="7.4222579985424764"/>
    <n v="7.445097490512179"/>
    <n v="253.54846435035142"/>
    <n v="251.06269509201462"/>
    <n v="252.29327393277541"/>
    <n v="5.5305921962856113"/>
    <n v="5.5355549856277406"/>
    <n v="126.77423217517571"/>
    <n v="126.24022476406418"/>
    <n v="126.39767504990292"/>
    <n v="4.8394330879510523"/>
    <n v="4.8424078050677952"/>
    <n v="798.50178119955797"/>
    <n v="6.6827371983345554"/>
    <n v="2018"/>
    <x v="46"/>
    <s v="2018-570"/>
    <n v="17.792283282779138"/>
    <x v="0"/>
    <n v="0"/>
    <n v="0"/>
    <n v="0"/>
    <n v="1"/>
    <n v="0"/>
    <n v="0"/>
    <n v="3012.8241802002203"/>
    <n v="-2214.3223990006622"/>
    <n v="2.7730963801660811"/>
    <n v="2827.3734592666979"/>
    <n v="-2028.8716780671398"/>
    <n v="2.540848030444272"/>
    <n v="2533.1456328979152"/>
    <n v="-1734.6438516983571"/>
    <n v="2.1723731775431605"/>
    <n v="615.34320980443579"/>
    <n v="183.15857139512218"/>
    <n v="0.22937778688479596"/>
    <n v="643.04131272378959"/>
    <n v="155.46046847576838"/>
    <n v="0.19469019623503683"/>
    <n v="545.80031172401459"/>
    <n v="252.70146947554338"/>
    <n v="0.3164695125612868"/>
    <n v="5.9696270796689381"/>
    <n v="792.53215411988901"/>
    <n v="0.99252396523060848"/>
    <n v="7.0397397529047261"/>
    <n v="791.46204144665319"/>
    <n v="0.99118381459045812"/>
    <n v="7.0882377767325249"/>
    <n v="791.41354342282546"/>
    <n v="0.99112307831538693"/>
    <n v="7.0316123918781983"/>
    <n v="791.47016880767978"/>
    <n v="0.99119399285332233"/>
    <n v="6.9734211120235194"/>
    <n v="791.52836008753445"/>
    <n v="0.99126686843259437"/>
    <n v="7.1144269790986936"/>
    <n v="791.38735422045932"/>
    <n v="0.99109028038934244"/>
    <n v="7.6177841362776393"/>
    <n v="5.7488165821185335"/>
    <n v="5.1374150069210831"/>
    <x v="10"/>
    <n v="0"/>
    <n v="0"/>
    <n v="0"/>
    <n v="0"/>
    <n v="0"/>
    <n v="0"/>
    <n v="0"/>
    <n v="0"/>
    <n v="0"/>
    <n v="0"/>
    <n v="1"/>
    <n v="0"/>
    <n v="99"/>
    <n v="789.42828868862227"/>
    <n v="9.0734925109356936"/>
    <n v="1.1363146237826723E-2"/>
    <n v="786.33479734261027"/>
    <n v="12.166983856947695"/>
    <n v="1.5237265768737187E-2"/>
    <n v="803.9273918119917"/>
    <n v="-5.4256106124337293"/>
    <n v="6.7947382713198796E-3"/>
    <n v="843.02418084704686"/>
    <n v="-44.522399647488896"/>
    <n v="5.5757420579080785E-2"/>
  </r>
  <r>
    <x v="570"/>
    <x v="3"/>
    <x v="99"/>
    <n v="1728.5666557085206"/>
    <x v="1"/>
    <n v="2112.6925791993031"/>
    <n v="1689.5345054184686"/>
    <n v="7.4322083293956078"/>
    <n v="7.4550478213653468"/>
    <n v="256.08394899385496"/>
    <n v="253.57332204293479"/>
    <n v="254.81620667210319"/>
    <n v="5.54054252713878"/>
    <n v="5.5455053164809085"/>
    <n v="128.04197449692748"/>
    <n v="127.50144957706848"/>
    <n v="127.66165180040194"/>
    <n v="4.8493834188042211"/>
    <n v="4.852358135920964"/>
    <n v="919.33925884898292"/>
    <n v="6.8236552151128604"/>
    <n v="2018"/>
    <x v="47"/>
    <s v="2018-571"/>
    <n v="17.822134275338609"/>
    <x v="0"/>
    <n v="0"/>
    <n v="0"/>
    <n v="0"/>
    <n v="1"/>
    <n v="0"/>
    <n v="0"/>
    <n v="3029.655096547659"/>
    <n v="-2110.3158376986762"/>
    <n v="2.2954701622780709"/>
    <n v="2838.5043758193897"/>
    <n v="-1919.1651169704069"/>
    <n v="2.0875483109175721"/>
    <n v="2540.469787409646"/>
    <n v="-1621.1305285606632"/>
    <n v="1.7633648437795708"/>
    <n v="619.11834195902179"/>
    <n v="300.22091688996113"/>
    <n v="0.32656161911962633"/>
    <n v="647.50781056775713"/>
    <n v="271.83144828122579"/>
    <n v="0.29568132293355998"/>
    <n v="551.31785285311935"/>
    <n v="368.02140599586357"/>
    <n v="0.40031076934169885"/>
    <n v="5.9707284269589387"/>
    <n v="913.36853042202404"/>
    <n v="0.99350541340480303"/>
    <n v="7.040449618908502"/>
    <n v="912.29880923007443"/>
    <n v="0.99234183730201708"/>
    <n v="7.0913882250638576"/>
    <n v="912.24787062391908"/>
    <n v="0.99228642945810641"/>
    <n v="7.033423475154418"/>
    <n v="912.30583537382847"/>
    <n v="0.99234947990368616"/>
    <n v="6.974546509694326"/>
    <n v="912.36471233928864"/>
    <n v="0.99241352260053983"/>
    <n v="7.1172997155055375"/>
    <n v="912.22195913347741"/>
    <n v="0.99225824455227074"/>
    <n v="7.625974521786218"/>
    <n v="5.7567849871551449"/>
    <n v="5.1448107385668402"/>
    <x v="10"/>
    <n v="0"/>
    <n v="0"/>
    <n v="0"/>
    <n v="0"/>
    <n v="0"/>
    <n v="0"/>
    <n v="0"/>
    <n v="0"/>
    <n v="0"/>
    <n v="0"/>
    <n v="1"/>
    <n v="0"/>
    <n v="100"/>
    <n v="793.49993239511605"/>
    <n v="125.83932645386687"/>
    <n v="0.13688018350420311"/>
    <n v="790.04617882345769"/>
    <n v="129.29308002552523"/>
    <n v="0.14063696157977718"/>
    <n v="807.7706092595979"/>
    <n v="111.56864958938502"/>
    <n v="0.1213574298230987"/>
    <n v="848.80262404394716"/>
    <n v="70.53663480503576"/>
    <n v="7.6725359138201013E-2"/>
  </r>
  <r>
    <x v="571"/>
    <x v="3"/>
    <x v="100"/>
    <n v="1745.8523222656061"/>
    <x v="1"/>
    <n v="2133.8195049912965"/>
    <n v="1706.4298504726098"/>
    <n v="7.4421586602487499"/>
    <n v="7.4649981522185156"/>
    <n v="258.64478848379349"/>
    <n v="256.10905526336416"/>
    <n v="257.36436873882423"/>
    <n v="5.5504928579919479"/>
    <n v="5.5554556473340773"/>
    <n v="129.32239424189675"/>
    <n v="128.77611084244828"/>
    <n v="128.93826831840596"/>
    <n v="4.859333749657389"/>
    <n v="4.8623084667741319"/>
    <n v="897.16332024628321"/>
    <n v="6.7992379193385224"/>
    <n v="2018"/>
    <x v="48"/>
    <s v="2018-572"/>
    <n v="17.851985267898087"/>
    <x v="0"/>
    <n v="0"/>
    <n v="0"/>
    <n v="0"/>
    <n v="1"/>
    <n v="0"/>
    <n v="0"/>
    <n v="3046.6543220585727"/>
    <n v="-2149.4910018122896"/>
    <n v="2.3958748126508627"/>
    <n v="2849.7466015376085"/>
    <n v="-1952.5832812913254"/>
    <n v="2.1763966908001939"/>
    <n v="2547.8671834664938"/>
    <n v="-1650.7038632202107"/>
    <n v="1.8399145684724054"/>
    <n v="622.93122543515392"/>
    <n v="274.23209481112929"/>
    <n v="0.3056657451575806"/>
    <n v="652.01897339016409"/>
    <n v="245.14434685611911"/>
    <n v="0.2732438356806916"/>
    <n v="556.89056939351508"/>
    <n v="340.27275085276813"/>
    <n v="0.37927626238593742"/>
    <n v="5.9718297742489392"/>
    <n v="891.19149047203427"/>
    <n v="0.99334365366986965"/>
    <n v="7.0411594849122787"/>
    <n v="890.12216076137088"/>
    <n v="0.99215175283472423"/>
    <n v="7.0945386733951903"/>
    <n v="890.06878157288804"/>
    <n v="0.99209225509637688"/>
    <n v="7.0352345584306359"/>
    <n v="890.1280856878526"/>
    <n v="0.99215835690150667"/>
    <n v="6.975671907365129"/>
    <n v="890.18764833891805"/>
    <n v="0.99222474687724616"/>
    <n v="7.1201724519123815"/>
    <n v="890.04314779437084"/>
    <n v="0.99206368306502124"/>
    <n v="7.6341792755926603"/>
    <n v="5.7647691376987682"/>
    <n v="5.1522253175364963"/>
    <x v="11"/>
    <n v="0"/>
    <n v="0"/>
    <n v="0"/>
    <n v="0"/>
    <n v="0"/>
    <n v="0"/>
    <n v="0"/>
    <n v="0"/>
    <n v="0"/>
    <n v="0"/>
    <n v="0"/>
    <n v="1"/>
    <n v="101"/>
    <n v="800.6070032856212"/>
    <n v="96.556316960662002"/>
    <n v="0.10762401313303359"/>
    <n v="798.17910193433693"/>
    <n v="98.984218311946279"/>
    <n v="0.1103302108748425"/>
    <n v="817.69055177546284"/>
    <n v="79.47276847082037"/>
    <n v="8.8582275576094716E-2"/>
    <n v="854.62809734258303"/>
    <n v="42.535222903700173"/>
    <n v="4.7410791261532727E-2"/>
  </r>
  <r>
    <x v="572"/>
    <x v="3"/>
    <x v="101"/>
    <n v="1763.3108454882622"/>
    <x v="1"/>
    <n v="2155.1577000412094"/>
    <n v="1723.4941489773055"/>
    <n v="7.4521089911019009"/>
    <n v="7.4749484830716835"/>
    <n v="261.23123636863141"/>
    <n v="258.67014581599778"/>
    <n v="259.93801242621248"/>
    <n v="5.5604431888451158"/>
    <n v="5.5654059781872451"/>
    <n v="130.61561818431571"/>
    <n v="130.06376598175547"/>
    <n v="130.22765100159"/>
    <n v="4.8692840805105568"/>
    <n v="4.8722587976272997"/>
    <n v="953.86157161640551"/>
    <n v="6.8605185577923518"/>
    <n v="2018"/>
    <x v="49"/>
    <s v="2018-573"/>
    <n v="17.881836260457575"/>
    <x v="0"/>
    <n v="0"/>
    <n v="0"/>
    <n v="0"/>
    <n v="1"/>
    <n v="0"/>
    <n v="0"/>
    <n v="3063.8235398245952"/>
    <n v="-2109.9619682081898"/>
    <n v="2.2120211475053626"/>
    <n v="2861.101249513009"/>
    <n v="-1907.2396778966036"/>
    <n v="1.9994931493724104"/>
    <n v="2555.3385534839099"/>
    <n v="-1601.4769818675045"/>
    <n v="1.6789406655240924"/>
    <n v="626.78223774604726"/>
    <n v="327.07933387035825"/>
    <n v="0.34290021068370796"/>
    <n v="656.57524784079533"/>
    <n v="297.28632377561019"/>
    <n v="0.31166610818782792"/>
    <n v="562.51901309931486"/>
    <n v="391.34255851709065"/>
    <n v="0.41027185721920317"/>
    <n v="5.9729311215389398"/>
    <n v="947.88864049486654"/>
    <n v="0.99373815729737669"/>
    <n v="7.0418693509160546"/>
    <n v="946.81970226548947"/>
    <n v="0.99261751436428769"/>
    <n v="7.0976891217265212"/>
    <n v="946.76388249467902"/>
    <n v="0.99255899458272667"/>
    <n v="7.0370456417068539"/>
    <n v="946.82452597469864"/>
    <n v="0.99262257139704035"/>
    <n v="6.976797305035932"/>
    <n v="946.8847743113696"/>
    <n v="0.99268573395486193"/>
    <n v="7.1230451883192272"/>
    <n v="946.73852642808629"/>
    <n v="0.9925324120393606"/>
    <n v="7.6423983051893325"/>
    <n v="5.7727689392786967"/>
    <n v="5.1596586521020233"/>
    <x v="11"/>
    <n v="0"/>
    <n v="0"/>
    <n v="0"/>
    <n v="0"/>
    <n v="0"/>
    <n v="0"/>
    <n v="0"/>
    <n v="0"/>
    <n v="0"/>
    <n v="0"/>
    <n v="0"/>
    <n v="1"/>
    <n v="102"/>
    <n v="804.7431726066925"/>
    <n v="149.11839900971302"/>
    <n v="0.15633127850723483"/>
    <n v="801.95410285381161"/>
    <n v="151.90746876259391"/>
    <n v="0.15925525598559634"/>
    <n v="821.60965460056332"/>
    <n v="132.2519170158422"/>
    <n v="0.13864896223015805"/>
    <n v="860.50098480174779"/>
    <n v="93.360586814657722"/>
    <n v="9.7876452509193426E-2"/>
  </r>
  <r>
    <x v="573"/>
    <x v="3"/>
    <x v="102"/>
    <n v="1780.9439539431451"/>
    <x v="1"/>
    <n v="2176.7092770416216"/>
    <n v="1740.7290904670572"/>
    <n v="7.4620593219550564"/>
    <n v="7.4848988139248513"/>
    <n v="263.8435487323178"/>
    <n v="261.25684727415779"/>
    <n v="262.53739255047458"/>
    <n v="5.5703935196982837"/>
    <n v="5.575356309040413"/>
    <n v="131.9217743661589"/>
    <n v="131.36437185083787"/>
    <n v="131.52992751160593"/>
    <n v="4.8792344113637247"/>
    <n v="4.8822091284804676"/>
    <n v="856.85569030226179"/>
    <n v="6.7532695150397721"/>
    <n v="2018"/>
    <x v="50"/>
    <s v="2018-574"/>
    <n v="17.911687253017064"/>
    <x v="0"/>
    <n v="0"/>
    <n v="0"/>
    <n v="0"/>
    <n v="1"/>
    <n v="0"/>
    <n v="0"/>
    <n v="3081.1644497682782"/>
    <n v="-2224.3087594660165"/>
    <n v="2.5958965840343269"/>
    <n v="2872.5694439681647"/>
    <n v="-2015.7137536659029"/>
    <n v="2.3524541839184683"/>
    <n v="2562.8846372015009"/>
    <n v="-1706.0289468992391"/>
    <n v="1.9910341568688488"/>
    <n v="630.67176018004955"/>
    <n v="226.18393012221225"/>
    <n v="0.26396968904113166"/>
    <n v="661.17708503593281"/>
    <n v="195.67860526632899"/>
    <n v="0.22836821588627368"/>
    <n v="568.20374124217278"/>
    <n v="288.65194906008901"/>
    <n v="0.33687346927493128"/>
    <n v="5.9740324688289412"/>
    <n v="850.88165783343288"/>
    <n v="0.99302795962442458"/>
    <n v="7.0425792169198314"/>
    <n v="849.81311108534192"/>
    <n v="0.99178090395310847"/>
    <n v="7.1008395700578539"/>
    <n v="849.75485073220398"/>
    <n v="0.99171291076149248"/>
    <n v="7.0388567249830718"/>
    <n v="849.81683357727877"/>
    <n v="0.99178524831585113"/>
    <n v="6.9779227027067332"/>
    <n v="849.87776759955511"/>
    <n v="0.9918563618335251"/>
    <n v="7.1259179247260729"/>
    <n v="849.72977237753571"/>
    <n v="0.99168364287548538"/>
    <n v="7.6506315182592273"/>
    <n v="5.7807842975040744"/>
    <n v="5.1671106502817201"/>
    <x v="11"/>
    <n v="0"/>
    <n v="0"/>
    <n v="0"/>
    <n v="0"/>
    <n v="0"/>
    <n v="0"/>
    <n v="0"/>
    <n v="0"/>
    <n v="0"/>
    <n v="0"/>
    <n v="0"/>
    <n v="1"/>
    <n v="103"/>
    <n v="808.90412946117704"/>
    <n v="47.951560841084756"/>
    <n v="5.5962236563043083E-2"/>
    <n v="805.75079905912423"/>
    <n v="51.104891243137558"/>
    <n v="5.9642354974744877E-2"/>
    <n v="825.55257325628736"/>
    <n v="31.303117045974432"/>
    <n v="3.6532542644295257E-2"/>
    <n v="866.42167349082956"/>
    <n v="-9.5659831885677704"/>
    <n v="1.1164053990460521E-2"/>
  </r>
  <r>
    <x v="574"/>
    <x v="3"/>
    <x v="103"/>
    <n v="1798.7533934825765"/>
    <x v="1"/>
    <n v="2198.4763698120378"/>
    <n v="1758.136381371713"/>
    <n v="7.4720096528082163"/>
    <n v="7.4948491447780201"/>
    <n v="266.48198421964094"/>
    <n v="263.86941574689934"/>
    <n v="265.16276647597937"/>
    <n v="5.5803438505514524"/>
    <n v="5.5853066398935809"/>
    <n v="133.24099210982047"/>
    <n v="132.67800603212567"/>
    <n v="132.84522678672198"/>
    <n v="4.8891847422168926"/>
    <n v="4.8921594593336355"/>
    <n v="854.34010816650482"/>
    <n v="6.7503293676292149"/>
    <n v="2018"/>
    <x v="51"/>
    <s v="2018-575"/>
    <n v="17.94153824557656"/>
    <x v="0"/>
    <n v="0"/>
    <n v="0"/>
    <n v="0"/>
    <n v="1"/>
    <n v="0"/>
    <n v="0"/>
    <n v="3098.6787688113977"/>
    <n v="-2244.338660644893"/>
    <n v="2.6269850135696631"/>
    <n v="2884.1523203678707"/>
    <n v="-2029.812212201366"/>
    <n v="2.3758830854348347"/>
    <n v="2570.5061817562673"/>
    <n v="-1716.1660735897626"/>
    <n v="2.0087621512617715"/>
    <n v="634.6001778383918"/>
    <n v="219.73993032811302"/>
    <n v="0.25720427757944764"/>
    <n v="665.82494060302156"/>
    <n v="188.51516756348326"/>
    <n v="0.22065587903634157"/>
    <n v="573.94531666645901"/>
    <n v="280.39479150004581"/>
    <n v="0.32820043074156935"/>
    <n v="5.9751338161189418"/>
    <n v="848.36497435038586"/>
    <n v="0.99300614151319411"/>
    <n v="7.0432890829236081"/>
    <n v="847.29681908358123"/>
    <n v="0.99175587214553329"/>
    <n v="7.1039900183891866"/>
    <n v="847.23611814811568"/>
    <n v="0.99168482206268538"/>
    <n v="7.0406678082592897"/>
    <n v="847.29944035824553"/>
    <n v="0.99175894033189049"/>
    <n v="6.9790481003775326"/>
    <n v="847.36106006612727"/>
    <n v="0.99183106583237057"/>
    <n v="7.1287906611329186"/>
    <n v="847.21131750537188"/>
    <n v="0.9916557930583032"/>
    <n v="7.6588788226825892"/>
    <n v="5.7888151180722183"/>
    <n v="5.1745812198517553"/>
    <x v="11"/>
    <n v="0"/>
    <n v="0"/>
    <n v="0"/>
    <n v="0"/>
    <n v="0"/>
    <n v="0"/>
    <n v="0"/>
    <n v="0"/>
    <n v="0"/>
    <n v="0"/>
    <n v="0"/>
    <n v="1"/>
    <n v="104"/>
    <n v="813.0900149580076"/>
    <n v="41.250093208497219"/>
    <n v="4.8282988021039822E-2"/>
    <n v="809.56930615290639"/>
    <n v="44.770802013598427"/>
    <n v="5.24039566744453E-2"/>
    <n v="829.51944523291036"/>
    <n v="24.820662933594463"/>
    <n v="2.9052437894858955E-2"/>
    <n v="872.39055351379807"/>
    <n v="-18.050445347293248"/>
    <n v="2.1127938598166977E-2"/>
  </r>
  <r>
    <x v="575"/>
    <x v="3"/>
    <x v="104"/>
    <n v="1816.740927417402"/>
    <x v="1"/>
    <n v="2220.4611335101581"/>
    <n v="1775.7177451854195"/>
    <n v="7.4819599836613779"/>
    <n v="7.504799475631188"/>
    <n v="269.14680406183732"/>
    <n v="266.50810990436833"/>
    <n v="267.81439414073913"/>
    <n v="5.5902941814046203"/>
    <n v="5.5952569707467497"/>
    <n v="134.57340203091866"/>
    <n v="134.00478323128075"/>
    <n v="134.17367905458917"/>
    <n v="4.8991350730700605"/>
    <n v="4.9021097901868043"/>
    <n v="892.19523493540964"/>
    <n v="6.79368498187673"/>
    <n v="2018"/>
    <x v="52"/>
    <s v="2018-576"/>
    <n v="17.971389238136059"/>
    <x v="0"/>
    <n v="0"/>
    <n v="0"/>
    <n v="0"/>
    <n v="1"/>
    <n v="0"/>
    <n v="0"/>
    <n v="3116.3682310449481"/>
    <n v="-2224.1729961095384"/>
    <n v="2.4929218505303461"/>
    <n v="2895.8510255315741"/>
    <n v="-2003.6557905961645"/>
    <n v="2.2457593496800272"/>
    <n v="2578.2039417565811"/>
    <n v="-1686.0087068211715"/>
    <n v="1.889730678670605"/>
    <n v="638.56787967331741"/>
    <n v="253.62735526209224"/>
    <n v="0.28427338023213444"/>
    <n v="670.51927472578132"/>
    <n v="221.67596020962833"/>
    <n v="0.24846126893479378"/>
    <n v="579.74430784498816"/>
    <n v="312.45092709042149"/>
    <n v="0.35020465796708872"/>
    <n v="5.9762351634089423"/>
    <n v="886.21899977200076"/>
    <n v="0.9933016508837984"/>
    <n v="7.043998948927384"/>
    <n v="885.15123598648222"/>
    <n v="0.9921048682249044"/>
    <n v="7.1071404667205194"/>
    <n v="885.08809446868918"/>
    <n v="0.99203409725985037"/>
    <n v="7.0424788915355077"/>
    <n v="885.15275604387409"/>
    <n v="0.99210657195221919"/>
    <n v="6.9801734980483321"/>
    <n v="885.21506143736133"/>
    <n v="0.99217640576330401"/>
    <n v="7.1316633975397652"/>
    <n v="885.06357153786985"/>
    <n v="0.99200661120090372"/>
    <n v="7.6671401265434174"/>
    <n v="5.796861306776834"/>
    <n v="5.1820702683576396"/>
    <x v="11"/>
    <n v="0"/>
    <n v="0"/>
    <n v="0"/>
    <n v="0"/>
    <n v="0"/>
    <n v="0"/>
    <n v="0"/>
    <n v="0"/>
    <n v="0"/>
    <n v="0"/>
    <n v="0"/>
    <n v="1"/>
    <n v="105"/>
    <n v="817.30097095590622"/>
    <n v="74.894263979503421"/>
    <n v="8.3943806295855614E-2"/>
    <n v="813.40974028928349"/>
    <n v="78.785494646126153"/>
    <n v="8.8305217917723819E-2"/>
    <n v="833.51040869682993"/>
    <n v="58.684826238579717"/>
    <n v="6.5775767388881204E-2"/>
    <n v="878.40801803337615"/>
    <n v="13.787216902033492"/>
    <n v="1.5453138911946348E-2"/>
  </r>
  <r>
    <x v="576"/>
    <x v="3"/>
    <x v="105"/>
    <n v="1834.9083366915761"/>
    <x v="2"/>
    <n v="2242.6657448452597"/>
    <n v="1793.4749226372664"/>
    <n v="7.4919103145145423"/>
    <n v="7.5147498064843559"/>
    <n v="271.83827210245573"/>
    <n v="269.17319100341206"/>
    <n v="270.49253808214655"/>
    <n v="5.6002445122577882"/>
    <n v="5.6052073015999175"/>
    <n v="135.91913605122787"/>
    <n v="135.34483020524374"/>
    <n v="135.5154158451351"/>
    <n v="4.9090854039232292"/>
    <n v="4.9120601210399721"/>
    <n v="837.12947320712408"/>
    <n v="6.7299787457514002"/>
    <n v="2019"/>
    <x v="1"/>
    <s v="2019-577"/>
    <n v="18.001240230695558"/>
    <x v="0"/>
    <n v="0"/>
    <n v="0"/>
    <n v="0"/>
    <n v="1"/>
    <n v="0"/>
    <n v="0"/>
    <n v="3134.2345879008344"/>
    <n v="-2297.1051146937102"/>
    <n v="2.7440260894091781"/>
    <n v="2907.6667177469153"/>
    <n v="-2070.5372445397911"/>
    <n v="2.4733775488842396"/>
    <n v="2585.9786793568987"/>
    <n v="-1748.8492061497745"/>
    <n v="2.0891024173952015"/>
    <n v="642.57525852659239"/>
    <n v="194.55421468053169"/>
    <n v="0.23240636115125138"/>
    <n v="675.26055218976865"/>
    <n v="161.86892101735543"/>
    <n v="0.1933618707715784"/>
    <n v="585.6012889353027"/>
    <n v="251.52818427182137"/>
    <n v="0.3004650921059947"/>
    <n v="5.9773365106989429"/>
    <n v="831.15213669642515"/>
    <n v="0.99285972277645518"/>
    <n v="7.0447088149311607"/>
    <n v="830.08476439219294"/>
    <n v="0.99158468428074553"/>
    <n v="7.1102909150518503"/>
    <n v="830.01918229207217"/>
    <n v="0.99150634263561199"/>
    <n v="7.0442899748117256"/>
    <n v="830.08518323231237"/>
    <n v="0.99158518460970635"/>
    <n v="6.9812988957191315"/>
    <n v="830.148174311405"/>
    <n v="0.99166043112904267"/>
    <n v="7.1345361339466118"/>
    <n v="829.99493707317743"/>
    <n v="0.99147738030699895"/>
    <n v="7.6754153381358607"/>
    <n v="5.8049227695161179"/>
    <n v="5.1895777031256252"/>
    <x v="0"/>
    <n v="1"/>
    <n v="0"/>
    <n v="0"/>
    <n v="0"/>
    <n v="0"/>
    <n v="0"/>
    <n v="0"/>
    <n v="0"/>
    <n v="0"/>
    <n v="0"/>
    <n v="0"/>
    <n v="0"/>
    <n v="106"/>
    <n v="826.93013995152262"/>
    <n v="10.199333255601459"/>
    <n v="1.2183698677489906E-2"/>
    <n v="794.46531703816049"/>
    <n v="42.664156168963586"/>
    <n v="5.0964823882634396E-2"/>
    <n v="811.01269198721673"/>
    <n v="26.116781219907352"/>
    <n v="3.1198019011147028E-2"/>
    <n v="884.47446329542618"/>
    <n v="-47.344990088302097"/>
    <n v="5.6556353113358743E-2"/>
  </r>
  <r>
    <x v="577"/>
    <x v="3"/>
    <x v="106"/>
    <n v="1853.2574200584916"/>
    <x v="2"/>
    <n v="2265.092402293712"/>
    <n v="1811.4096718636338"/>
    <n v="7.5018606453677075"/>
    <n v="7.5247001373375237"/>
    <n v="274.55665482348024"/>
    <n v="271.86492291344615"/>
    <n v="273.19746346296802"/>
    <n v="5.610194843110957"/>
    <n v="5.6151576324530854"/>
    <n v="137.27832741174012"/>
    <n v="136.6982782497912"/>
    <n v="136.87057000358644"/>
    <n v="4.9190357347763971"/>
    <n v="4.92201045189314"/>
    <n v="945.16604442633036"/>
    <n v="6.8513606204464832"/>
    <n v="2019"/>
    <x v="2"/>
    <s v="2019-578"/>
    <n v="18.031091223255061"/>
    <x v="0"/>
    <n v="0"/>
    <n v="0"/>
    <n v="0"/>
    <n v="1"/>
    <n v="0"/>
    <n v="0"/>
    <n v="3152.2796083252792"/>
    <n v="-2207.113563898949"/>
    <n v="2.3351596017592433"/>
    <n v="2919.6005668844091"/>
    <n v="-1974.4345224580788"/>
    <n v="2.0889816494163882"/>
    <n v="2593.831164333219"/>
    <n v="-1648.6651199068888"/>
    <n v="1.7443126841353553"/>
    <n v="646.62271116839997"/>
    <n v="298.54333325793039"/>
    <n v="0.31586337132871889"/>
    <n v="680.0492424283957"/>
    <n v="265.11680199793466"/>
    <n v="0.28049759464100049"/>
    <n v="591.51683983652026"/>
    <n v="353.6492045898101"/>
    <n v="0.37416621838595343"/>
    <n v="5.9784378579889434"/>
    <n v="939.18760656834138"/>
    <n v="0.99367472213666164"/>
    <n v="7.0454186809349366"/>
    <n v="938.12062574539539"/>
    <n v="0.99254584025475523"/>
    <n v="7.113441363383183"/>
    <n v="938.05260306294713"/>
    <n v="0.99247387122576891"/>
    <n v="7.0461010580879435"/>
    <n v="938.11994336824239"/>
    <n v="0.99254511828938519"/>
    <n v="6.982424293389931"/>
    <n v="938.1836201329404"/>
    <n v="0.99261248927152479"/>
    <n v="7.1374088703534584"/>
    <n v="938.02863555597685"/>
    <n v="0.99244851324014127"/>
    <n v="7.6837043659704918"/>
    <n v="5.8129994123007389"/>
    <n v="5.1971034312740274"/>
    <x v="0"/>
    <n v="1"/>
    <n v="0"/>
    <n v="0"/>
    <n v="0"/>
    <n v="0"/>
    <n v="0"/>
    <n v="0"/>
    <n v="0"/>
    <n v="0"/>
    <n v="0"/>
    <n v="0"/>
    <n v="0"/>
    <n v="107"/>
    <n v="831.21964043562525"/>
    <n v="113.94640399070511"/>
    <n v="0.1205570224011433"/>
    <n v="798.24155072446001"/>
    <n v="146.92449370187035"/>
    <n v="0.15544834113359027"/>
    <n v="814.92437825812033"/>
    <n v="130.24166616821003"/>
    <n v="0.13779765675697794"/>
    <n v="890.59028865353014"/>
    <n v="54.575755772800221"/>
    <n v="5.7741976761263192E-2"/>
  </r>
  <r>
    <x v="578"/>
    <x v="3"/>
    <x v="107"/>
    <n v="1871.7899942590766"/>
    <x v="2"/>
    <n v="2287.743326316649"/>
    <n v="1829.5237685822667"/>
    <n v="7.5118109762208736"/>
    <n v="7.5346504681906916"/>
    <n v="277.30222137171506"/>
    <n v="274.58357214258058"/>
    <n v="275.92943809759765"/>
    <n v="5.6201451739641248"/>
    <n v="5.6251079633062533"/>
    <n v="138.65111068585753"/>
    <n v="138.06526095503762"/>
    <n v="138.2392757036223"/>
    <n v="4.928986065629565"/>
    <n v="4.9319607827463079"/>
    <n v="813.22310412058664"/>
    <n v="6.7010054927138363"/>
    <n v="2019"/>
    <x v="3"/>
    <s v="2019-579"/>
    <n v="18.060942215814563"/>
    <x v="0"/>
    <n v="0"/>
    <n v="0"/>
    <n v="0"/>
    <n v="1"/>
    <n v="0"/>
    <n v="0"/>
    <n v="3170.5050789539691"/>
    <n v="-2357.2819748333823"/>
    <n v="2.8986903629386296"/>
    <n v="2931.6537545132783"/>
    <n v="-2118.4306503926919"/>
    <n v="2.6049808959664849"/>
    <n v="2601.762174159303"/>
    <n v="-1788.5390700387163"/>
    <n v="2.1993215158007948"/>
    <n v="650.71063833662583"/>
    <n v="162.51246578396081"/>
    <n v="0.19983749227058736"/>
    <n v="684.88581956940925"/>
    <n v="128.33728455117739"/>
    <n v="0.15781313135459962"/>
    <n v="597.49154624675009"/>
    <n v="215.73155787383655"/>
    <n v="0.26527967144653009"/>
    <n v="5.979539205278944"/>
    <n v="807.24356491530773"/>
    <n v="0.9926471110142091"/>
    <n v="7.0461285469387134"/>
    <n v="806.17697557364795"/>
    <n v="0.99133555292362441"/>
    <n v="7.1165918117145157"/>
    <n v="806.10651230887208"/>
    <n v="0.99124890601895721"/>
    <n v="7.0479121413641614"/>
    <n v="806.17519197922252"/>
    <n v="0.99133335968241376"/>
    <n v="6.9835496910607304"/>
    <n v="806.23955442952592"/>
    <n v="0.99141250456894892"/>
    <n v="7.1402816067603059"/>
    <n v="806.08282251382639"/>
    <n v="0.99121977527374638"/>
    <n v="7.6920071187804675"/>
    <n v="5.8210911412617063"/>
    <n v="5.2046473597244711"/>
    <x v="0"/>
    <n v="1"/>
    <n v="0"/>
    <n v="0"/>
    <n v="0"/>
    <n v="0"/>
    <n v="0"/>
    <n v="0"/>
    <n v="0"/>
    <n v="0"/>
    <n v="0"/>
    <n v="0"/>
    <n v="0"/>
    <n v="108"/>
    <n v="835.53480894258848"/>
    <n v="-22.311704822001843"/>
    <n v="2.7436142319308E-2"/>
    <n v="802.03944154340252"/>
    <n v="11.183662577184123"/>
    <n v="1.3752268621632499E-2"/>
    <n v="818.85979871691529"/>
    <n v="-5.6366945963286526"/>
    <n v="6.931301592106304E-3"/>
    <n v="896.75589659378079"/>
    <n v="-83.532792473194149"/>
    <n v="0.1027181742008251"/>
  </r>
  <r>
    <x v="579"/>
    <x v="3"/>
    <x v="108"/>
    <n v="1890.5078942016676"/>
    <x v="2"/>
    <n v="2310.620759579816"/>
    <n v="1847.8190062680869"/>
    <n v="7.5217613070740406"/>
    <n v="7.5446007990438604"/>
    <n v="280.07524358543225"/>
    <n v="277.32940786400638"/>
    <n v="278.68873247857368"/>
    <n v="5.6300955048172927"/>
    <n v="5.6350582941594221"/>
    <n v="140.03762179271612"/>
    <n v="139.44591354141255"/>
    <n v="139.62166846065855"/>
    <n v="4.9389363964827337"/>
    <n v="4.9419111135994767"/>
    <n v="970.06304238461064"/>
    <n v="6.8773610615346135"/>
    <n v="2019"/>
    <x v="4"/>
    <s v="2019-580"/>
    <n v="18.090793208374066"/>
    <x v="0"/>
    <n v="0"/>
    <n v="0"/>
    <n v="0"/>
    <n v="1"/>
    <n v="0"/>
    <n v="0"/>
    <n v="3188.9128042889456"/>
    <n v="-2218.8497619043351"/>
    <n v="2.2873253231562711"/>
    <n v="2943.8274740184361"/>
    <n v="-1973.7644316338256"/>
    <n v="2.0346764544105449"/>
    <n v="2609.7724940836474"/>
    <n v="-1639.7094516990369"/>
    <n v="1.6903122581273691"/>
    <n v="654.83944477653381"/>
    <n v="315.22359760807683"/>
    <n v="0.32495166173241036"/>
    <n v="689.77076248183289"/>
    <n v="280.29227990277775"/>
    <n v="0.28894233431856425"/>
    <n v="603.52599972108226"/>
    <n v="366.53704266352838"/>
    <n v="0.37784868266139321"/>
    <n v="5.9806405525689446"/>
    <n v="964.08240183204168"/>
    <n v="0.99383479187304435"/>
    <n v="7.0468384129424892"/>
    <n v="963.01620397166812"/>
    <n v="0.99273569025408903"/>
    <n v="7.1197422600458484"/>
    <n v="962.94330012456476"/>
    <n v="0.99266053653322972"/>
    <n v="7.0497232246403811"/>
    <n v="963.01331915997025"/>
    <n v="0.99273271641468708"/>
    <n v="6.9846750887315299"/>
    <n v="963.07836729587916"/>
    <n v="0.99279977199052782"/>
    <n v="7.1431543431671525"/>
    <n v="962.91988804144353"/>
    <n v="0.99263640193362301"/>
    <n v="7.7003235055275736"/>
    <n v="5.829197862658126"/>
    <n v="5.2122093952130566"/>
    <x v="0"/>
    <n v="1"/>
    <n v="0"/>
    <n v="0"/>
    <n v="0"/>
    <n v="0"/>
    <n v="0"/>
    <n v="0"/>
    <n v="0"/>
    <n v="0"/>
    <n v="0"/>
    <n v="0"/>
    <n v="0"/>
    <n v="109"/>
    <n v="839.87579132909866"/>
    <n v="130.18725105551198"/>
    <n v="0.13420493861459298"/>
    <n v="805.85910458631599"/>
    <n v="164.20393779829465"/>
    <n v="0.16927140878869917"/>
    <n v="822.81908981565527"/>
    <n v="147.24395256895536"/>
    <n v="0.15178802421644683"/>
    <n v="902.97169275977865"/>
    <n v="67.091349624831992"/>
    <n v="6.9161844842483555E-2"/>
  </r>
  <r>
    <x v="580"/>
    <x v="3"/>
    <x v="109"/>
    <n v="1909.4129731436844"/>
    <x v="2"/>
    <n v="2333.7269671756144"/>
    <n v="1866.2971963307662"/>
    <n v="7.5317116379272075"/>
    <n v="7.5545511298970283"/>
    <n v="282.8759960212866"/>
    <n v="280.10270194264649"/>
    <n v="281.47561980335945"/>
    <n v="5.6400458356704606"/>
    <n v="5.6450086250125899"/>
    <n v="141.4379980106433"/>
    <n v="140.84037266987406"/>
    <n v="141.01788514526513"/>
    <n v="4.9488867273359016"/>
    <n v="4.9518614444526445"/>
    <n v="995.32590544059281"/>
    <n v="6.9030702266844184"/>
    <n v="2019"/>
    <x v="5"/>
    <s v="2019-581"/>
    <n v="18.120644200933569"/>
    <x v="0"/>
    <n v="0"/>
    <n v="0"/>
    <n v="0"/>
    <n v="1"/>
    <n v="0"/>
    <n v="0"/>
    <n v="3207.5046068772717"/>
    <n v="-2212.1787014366791"/>
    <n v="2.2225671906504152"/>
    <n v="2956.1229307186454"/>
    <n v="-1960.7970252780526"/>
    <n v="1.970005015000672"/>
    <n v="2617.8629172072351"/>
    <n v="-1622.5370117666423"/>
    <n v="1.6301565174759589"/>
    <n v="659.00953928084095"/>
    <n v="336.31636615975185"/>
    <n v="0.33789572271895951"/>
    <n v="694.7045548233807"/>
    <n v="300.6213506172121"/>
    <n v="0.30203308180162203"/>
    <n v="609.62079773015773"/>
    <n v="385.70510771043507"/>
    <n v="0.38751639598860649"/>
    <n v="5.981741899858946"/>
    <n v="989.34416354073392"/>
    <n v="0.99399016757510095"/>
    <n v="7.047548278946266"/>
    <n v="988.27835716164657"/>
    <n v="0.99291935612202664"/>
    <n v="7.1228927083771794"/>
    <n v="988.2030127322156"/>
    <n v="0.99284365787181617"/>
    <n v="7.0515343079165973"/>
    <n v="988.27437113267615"/>
    <n v="0.9929153513744875"/>
    <n v="6.9858004864023275"/>
    <n v="988.34010495419045"/>
    <n v="0.99298139388494067"/>
    <n v="7.146027079574"/>
    <n v="988.17987836101884"/>
    <n v="0.99282041486058714"/>
    <n v="7.7086534354081575"/>
    <n v="5.8373194828848289"/>
    <n v="5.219789444301437"/>
    <x v="1"/>
    <n v="0"/>
    <n v="1"/>
    <n v="0"/>
    <n v="0"/>
    <n v="0"/>
    <n v="0"/>
    <n v="0"/>
    <n v="0"/>
    <n v="0"/>
    <n v="0"/>
    <n v="0"/>
    <n v="0"/>
    <n v="110"/>
    <n v="844.24273423063175"/>
    <n v="151.08317120996105"/>
    <n v="0.15179266447715162"/>
    <n v="809.70065549783851"/>
    <n v="185.62524994275429"/>
    <n v="0.18649695434239208"/>
    <n v="826.80238868158335"/>
    <n v="168.52351675900945"/>
    <n v="0.1693149106617601"/>
    <n v="909.23808597783682"/>
    <n v="86.087819462755988"/>
    <n v="8.649209167789941E-2"/>
  </r>
  <r>
    <x v="581"/>
    <x v="3"/>
    <x v="110"/>
    <n v="358.01493246444079"/>
    <x v="2"/>
    <n v="568.44741867327298"/>
    <n v="1413.8125171708684"/>
    <n v="7.2540452472631358"/>
    <n v="5.8805746963253567"/>
    <n v="124.2762789679205"/>
    <n v="202.1894904552835"/>
    <n v="203.57613749460356"/>
    <n v="5.3160400749323458"/>
    <n v="4.8225071433614595"/>
    <n v="86.156207240911698"/>
    <n v="102.56145686960041"/>
    <n v="102.74074447183118"/>
    <n v="4.6322087711860354"/>
    <n v="4.4561620119269483"/>
    <n v="748.76016733325514"/>
    <n v="6.618418728413598"/>
    <n v="2019"/>
    <x v="6"/>
    <s v="2019-582"/>
    <n v="17.202294093381518"/>
    <x v="0"/>
    <n v="0"/>
    <n v="0"/>
    <n v="0"/>
    <n v="1"/>
    <n v="0"/>
    <n v="0"/>
    <n v="1681.8148069727513"/>
    <n v="-933.05463963949614"/>
    <n v="1.2461328478017395"/>
    <n v="2259.8614801416061"/>
    <n v="-1511.1013128083509"/>
    <n v="2.0181379548944358"/>
    <n v="2298.4822589018472"/>
    <n v="-1549.7220915685921"/>
    <n v="2.0697175934024385"/>
    <n v="316.80115902113909"/>
    <n v="431.95900831211605"/>
    <n v="0.57689902208681665"/>
    <n v="415.31603788333825"/>
    <n v="333.44412944991689"/>
    <n v="0.44532834944665123"/>
    <n v="369.0202048264801"/>
    <n v="379.73996250677504"/>
    <n v="0.50715833864298221"/>
    <n v="5.7964586730150716"/>
    <n v="742.96370866024006"/>
    <n v="0.99225859103368241"/>
    <n v="7.0244334018663279"/>
    <n v="741.73573393138884"/>
    <n v="0.99061858027666705"/>
    <n v="6.9659456205780153"/>
    <n v="741.79422171267709"/>
    <n v="0.99069669311418151"/>
    <n v="6.9556779114783982"/>
    <n v="741.80448942177679"/>
    <n v="0.99071040606199534"/>
    <n v="6.944555508356915"/>
    <n v="741.81561182489827"/>
    <n v="0.99072526048882881"/>
    <n v="7.0576488528554817"/>
    <n v="741.7025184803997"/>
    <n v="0.99057421967571857"/>
    <n v="7.4815872682523512"/>
    <n v="5.5795254908665628"/>
    <n v="4.9878313053579486"/>
    <x v="1"/>
    <n v="0"/>
    <n v="1"/>
    <n v="0"/>
    <n v="0"/>
    <n v="0"/>
    <n v="0"/>
    <n v="0"/>
    <n v="0"/>
    <n v="0"/>
    <n v="0"/>
    <n v="0"/>
    <n v="0"/>
    <n v="111"/>
    <n v="791.14394761081894"/>
    <n v="-42.383780277563801"/>
    <n v="5.6605281806744137E-2"/>
    <n v="749.89162245274463"/>
    <n v="-1.1314551194894875"/>
    <n v="1.5111048488586386E-3"/>
    <n v="768.28800456912063"/>
    <n v="-19.527837235865491"/>
    <n v="2.6080229808985177E-2"/>
    <n v="808.62966541059461"/>
    <n v="-59.869498077339472"/>
    <n v="7.9958177116402351E-2"/>
  </r>
  <r>
    <x v="582"/>
    <x v="3"/>
    <x v="111"/>
    <n v="268.51119934833059"/>
    <x v="2"/>
    <n v="475.87863798479634"/>
    <n v="1070.222121824107"/>
    <n v="6.975621496401847"/>
    <n v="5.5928926238735759"/>
    <n v="125.51904175759969"/>
    <n v="163.8542661064416"/>
    <n v="124.89766036276009"/>
    <n v="4.827494684872498"/>
    <n v="4.8324574742146273"/>
    <n v="81.848396878866097"/>
    <n v="88.06231487608639"/>
    <n v="83.140739987479776"/>
    <n v="4.4205348342837967"/>
    <n v="4.4048687175393972"/>
    <n v="748.88960721238016"/>
    <n v="6.6185915857553441"/>
    <n v="2019"/>
    <x v="7"/>
    <s v="2019-583"/>
    <n v="16.22365101555814"/>
    <x v="0"/>
    <n v="0"/>
    <n v="0"/>
    <n v="0"/>
    <n v="1"/>
    <n v="0"/>
    <n v="0"/>
    <n v="1593.7942415936445"/>
    <n v="-844.90463438126437"/>
    <n v="1.1282098539546896"/>
    <n v="2265.3172769030471"/>
    <n v="-1516.4276696906668"/>
    <n v="2.0249014742444116"/>
    <n v="2273.5946550429971"/>
    <n v="-1524.7050478306169"/>
    <n v="2.0359543424645503"/>
    <n v="297.05836785231014"/>
    <n v="451.83123936007001"/>
    <n v="0.6033349041148246"/>
    <n v="417.50528297890116"/>
    <n v="331.38432423347899"/>
    <n v="0.4425008987199105"/>
    <n v="350.271504525833"/>
    <n v="398.61810268654716"/>
    <n v="0.53227885505093098"/>
    <n v="5.7646167297116824"/>
    <n v="743.12499048266852"/>
    <n v="0.99230244795201594"/>
    <n v="6.9895801121795094"/>
    <n v="741.90002710020065"/>
    <n v="0.9906667417402184"/>
    <n v="6.949705268764955"/>
    <n v="741.93990194361515"/>
    <n v="0.99071998702901731"/>
    <n v="6.9801766519806563"/>
    <n v="741.90943056039953"/>
    <n v="0.99067929827740142"/>
    <n v="6.9754060177424684"/>
    <n v="741.91420119463771"/>
    <n v="0.99068566855439844"/>
    <n v="6.9634682793496623"/>
    <n v="741.92613893303053"/>
    <n v="0.99070160913933625"/>
    <n v="7.2664541185190563"/>
    <n v="5.4232332688361309"/>
    <n v="4.8443296279975181"/>
    <x v="1"/>
    <n v="0"/>
    <n v="1"/>
    <n v="0"/>
    <n v="0"/>
    <n v="0"/>
    <n v="0"/>
    <n v="0"/>
    <n v="0"/>
    <n v="0"/>
    <n v="0"/>
    <n v="0"/>
    <n v="0"/>
    <n v="112"/>
    <n v="744.02583375516508"/>
    <n v="4.8637734572150748"/>
    <n v="6.4946467548397165E-3"/>
    <n v="716.44298232793165"/>
    <n v="32.446624884448511"/>
    <n v="4.3326312145291743E-2"/>
    <n v="734.8397731414758"/>
    <n v="14.049834070904353"/>
    <n v="1.8760888034222531E-2"/>
    <n v="748.02954239666701"/>
    <n v="0.86006481571314453"/>
    <n v="1.1484534001140649E-3"/>
  </r>
  <r>
    <x v="583"/>
    <x v="3"/>
    <x v="112"/>
    <n v="201.383399511248"/>
    <x v="2"/>
    <n v="410.82451253407845"/>
    <n v="809.57050513024922"/>
    <n v="6.6965038664592962"/>
    <n v="5.3052105514217951"/>
    <n v="126.77423217517571"/>
    <n v="145.31424914080867"/>
    <n v="126.1466369663877"/>
    <n v="4.8374450157256668"/>
    <n v="4.8424078050677952"/>
    <n v="82.666880847654753"/>
    <n v="84.285511056184234"/>
    <n v="82.421335657018147"/>
    <n v="4.4118443312758222"/>
    <n v="4.4148190483925651"/>
    <n v="772.50648509962855"/>
    <n v="6.6496404036876386"/>
    <n v="2019"/>
    <x v="8"/>
    <s v="2019-584"/>
    <n v="15.945793213460785"/>
    <x v="0"/>
    <n v="0"/>
    <n v="0"/>
    <n v="0"/>
    <n v="1"/>
    <n v="0"/>
    <n v="0"/>
    <n v="1527.7788175593143"/>
    <n v="-755.2723324596858"/>
    <n v="0.97769060458085333"/>
    <n v="2270.8276316321026"/>
    <n v="-1498.3211465324739"/>
    <n v="1.9395580172239442"/>
    <n v="2278.3232997761788"/>
    <n v="-1505.8168146765502"/>
    <n v="1.9492610660509189"/>
    <n v="282.25127447568843"/>
    <n v="490.25521062394012"/>
    <n v="0.63462924917803498"/>
    <n v="419.71642052541972"/>
    <n v="352.79006457420883"/>
    <n v="0.45668233390779917"/>
    <n v="353.83375758295591"/>
    <n v="418.67272751667264"/>
    <n v="0.54196661852317951"/>
    <n v="5.7327747864082932"/>
    <n v="766.77371031322025"/>
    <n v="0.99257899461430543"/>
    <n v="6.9902899781832852"/>
    <n v="765.51619512144521"/>
    <n v="0.99095115689898472"/>
    <n v="6.9528557170962877"/>
    <n v="765.55362938253222"/>
    <n v="0.9909996150825845"/>
    <n v="6.9659904085235009"/>
    <n v="765.5404946911051"/>
    <n v="0.99098261238852248"/>
    <n v="7.0171070767053578"/>
    <n v="765.48937802292323"/>
    <n v="0.99091644249976707"/>
    <n v="6.9367283904692361"/>
    <n v="765.56975670915926"/>
    <n v="0.99102049170554907"/>
    <n v="7.0654545286974075"/>
    <n v="5.3378775192519736"/>
    <n v="4.8386497342539041"/>
    <x v="1"/>
    <n v="0"/>
    <n v="1"/>
    <n v="0"/>
    <n v="0"/>
    <n v="0"/>
    <n v="0"/>
    <n v="0"/>
    <n v="0"/>
    <n v="0"/>
    <n v="0"/>
    <n v="0"/>
    <n v="0"/>
    <n v="113"/>
    <n v="702.66712211045024"/>
    <n v="69.839362989178312"/>
    <n v="9.0406183425335615E-2"/>
    <n v="699.52924220884427"/>
    <n v="72.977242890784282"/>
    <n v="9.446812978064846E-2"/>
    <n v="735.20641301540536"/>
    <n v="37.300072084223189"/>
    <n v="4.8284477611100801E-2"/>
    <n v="726.79616983591006"/>
    <n v="45.710315263718485"/>
    <n v="5.9171432402697982E-2"/>
  </r>
  <r>
    <x v="584"/>
    <x v="3"/>
    <x v="113"/>
    <n v="151.03754963343596"/>
    <x v="2"/>
    <n v="362.57307378649477"/>
    <n v="612.01061848120514"/>
    <n v="6.4167496328212943"/>
    <n v="5.0175284789700143"/>
    <n v="128.04197449692748"/>
    <n v="136.67811181886808"/>
    <n v="127.4081033360516"/>
    <n v="4.8473953465788346"/>
    <n v="4.852358135920964"/>
    <n v="83.493549656131307"/>
    <n v="83.731138076147175"/>
    <n v="83.245549013588331"/>
    <n v="4.421794662128991"/>
    <n v="4.4247693792457339"/>
    <n v="654.62714732731831"/>
    <n v="6.4840658328345899"/>
    <n v="2019"/>
    <x v="9"/>
    <s v="2019-585"/>
    <n v="15.685939641529121"/>
    <x v="0"/>
    <n v="0"/>
    <n v="0"/>
    <n v="0"/>
    <n v="1"/>
    <n v="0"/>
    <n v="0"/>
    <n v="1478.2672495335664"/>
    <n v="-823.64010220624812"/>
    <n v="1.2581820133322734"/>
    <n v="2276.3930899084489"/>
    <n v="-1621.7659425811307"/>
    <n v="2.4773887688624012"/>
    <n v="2283.0992309566918"/>
    <n v="-1628.4720836293736"/>
    <n v="2.487632983566332"/>
    <n v="271.14595444322214"/>
    <n v="383.48119288409617"/>
    <n v="0.5858009317972156"/>
    <n v="421.94966944740338"/>
    <n v="232.67747787991493"/>
    <n v="0.3554351187998846"/>
    <n v="357.43163317065012"/>
    <n v="297.1955141566682"/>
    <n v="0.45399204015605588"/>
    <n v="5.7009328431049031"/>
    <n v="648.92621448421346"/>
    <n v="0.9912913284052145"/>
    <n v="6.990999844187062"/>
    <n v="647.63614748313125"/>
    <n v="0.98932063866778275"/>
    <n v="6.9560061654276204"/>
    <n v="647.67114116189066"/>
    <n v="0.98937409456080871"/>
    <n v="6.9590423731056692"/>
    <n v="647.66810495421259"/>
    <n v="0.98936945648905983"/>
    <n v="7.0670989672706206"/>
    <n v="647.56004836004774"/>
    <n v="0.98920439062736121"/>
    <n v="6.9117211544435229"/>
    <n v="647.7154261728748"/>
    <n v="0.98944174377328775"/>
    <n v="6.8806452325161906"/>
    <n v="5.2954857517519311"/>
    <n v="4.8451544380437106"/>
    <x v="2"/>
    <n v="0"/>
    <n v="0"/>
    <n v="1"/>
    <n v="0"/>
    <n v="0"/>
    <n v="0"/>
    <n v="0"/>
    <n v="0"/>
    <n v="0"/>
    <n v="0"/>
    <n v="0"/>
    <n v="0"/>
    <n v="114"/>
    <n v="666.81680944415837"/>
    <n v="-12.189662116840054"/>
    <n v="1.8620770871796942E-2"/>
    <n v="692.06724799390486"/>
    <n v="-37.440100666586545"/>
    <n v="5.719301562644518E-2"/>
    <n v="738.50617005548941"/>
    <n v="-83.879022728171094"/>
    <n v="0.12813251492949615"/>
    <n v="713.76028908037142"/>
    <n v="-59.13314175305311"/>
    <n v="9.0331025828182018E-2"/>
  </r>
  <r>
    <x v="585"/>
    <x v="3"/>
    <x v="114"/>
    <n v="113.27816222507697"/>
    <x v="2"/>
    <n v="326.92904161966635"/>
    <n v="462.39088160436665"/>
    <n v="6.1364105974499914"/>
    <n v="4.7298464065182326"/>
    <n v="129.32239424189675"/>
    <n v="133.0002530303824"/>
    <n v="128.68218436941211"/>
    <n v="4.8573456774320025"/>
    <n v="4.8623084667741319"/>
    <n v="84.328485152692622"/>
    <n v="84.149281029728982"/>
    <n v="84.07800450372423"/>
    <n v="4.4317449929821588"/>
    <n v="4.4347197100989018"/>
    <n v="674.49088068251831"/>
    <n v="6.5139581554415402"/>
    <n v="2019"/>
    <x v="10"/>
    <s v="2019-586"/>
    <n v="15.425501267864153"/>
    <x v="0"/>
    <n v="0"/>
    <n v="0"/>
    <n v="0"/>
    <n v="1"/>
    <n v="0"/>
    <n v="0"/>
    <n v="1441.1335735142559"/>
    <n v="-766.64269283173758"/>
    <n v="1.1366242521410679"/>
    <n v="2282.0142027675583"/>
    <n v="-1607.52332208504"/>
    <n v="2.3833136490420519"/>
    <n v="2287.9229214490106"/>
    <n v="-1613.4320407664923"/>
    <n v="2.3920739137849543"/>
    <n v="262.81696441887237"/>
    <n v="411.67391626364594"/>
    <n v="0.61034763857307084"/>
    <n v="424.20525085860697"/>
    <n v="250.28562982391134"/>
    <n v="0.371073408095076"/>
    <n v="361.06548751422122"/>
    <n v="313.42539316829709"/>
    <n v="0.46468440440757552"/>
    <n v="5.6690908998015139"/>
    <n v="668.82178978271679"/>
    <n v="0.99159500734233064"/>
    <n v="6.9917097101908388"/>
    <n v="667.49917097232742"/>
    <n v="0.98963409304642347"/>
    <n v="6.9591566137589513"/>
    <n v="667.53172406875933"/>
    <n v="0.98968235625852052"/>
    <n v="6.9520943376878357"/>
    <n v="667.53878634483044"/>
    <n v="0.98969282678714199"/>
    <n v="7.1171895004299159"/>
    <n v="667.37369118208835"/>
    <n v="0.98944805674284575"/>
    <n v="6.886657639510946"/>
    <n v="667.60422304300732"/>
    <n v="0.98978984321842522"/>
    <n v="6.7137267367589919"/>
    <n v="5.276872149370786"/>
    <n v="4.8516815201620522"/>
    <x v="2"/>
    <n v="0"/>
    <n v="0"/>
    <n v="1"/>
    <n v="0"/>
    <n v="0"/>
    <n v="0"/>
    <n v="0"/>
    <n v="0"/>
    <n v="0"/>
    <n v="0"/>
    <n v="0"/>
    <n v="0"/>
    <n v="115"/>
    <n v="636.17823389709361"/>
    <n v="38.312646785424704"/>
    <n v="5.6802319916699366E-2"/>
    <n v="689.69235843859371"/>
    <n v="-15.201477756075406"/>
    <n v="2.2537706871133687E-2"/>
    <n v="741.82615870077689"/>
    <n v="-67.335278018258578"/>
    <n v="9.9831265250201626E-2"/>
    <n v="704.39069616422807"/>
    <n v="-29.899815481709766"/>
    <n v="4.4329458467183572E-2"/>
  </r>
  <r>
    <x v="586"/>
    <x v="3"/>
    <x v="115"/>
    <n v="84.958621668807723"/>
    <x v="2"/>
    <n v="300.74600985734298"/>
    <n v="349.16120362369895"/>
    <n v="5.8555337170593367"/>
    <n v="4.4421643340664518"/>
    <n v="130.61561818431571"/>
    <n v="131.80793560734907"/>
    <n v="129.96900621310624"/>
    <n v="4.8672960082851704"/>
    <n v="4.8722587976272997"/>
    <n v="85.171770004219553"/>
    <n v="84.865023311872378"/>
    <n v="84.918784548761465"/>
    <n v="4.4416953238353267"/>
    <n v="4.4446700409520696"/>
    <n v="620.36622750021195"/>
    <n v="6.4303099931672252"/>
    <n v="2019"/>
    <x v="11"/>
    <s v="2019-587"/>
    <n v="15.164525049179833"/>
    <x v="0"/>
    <n v="0"/>
    <n v="0"/>
    <n v="0"/>
    <n v="1"/>
    <n v="0"/>
    <n v="0"/>
    <n v="1413.2833164997728"/>
    <n v="-792.91708899956086"/>
    <n v="1.2781435446520821"/>
    <n v="2287.6915267552586"/>
    <n v="-1667.3252992550465"/>
    <n v="2.6876467888550186"/>
    <n v="2292.7948488462521"/>
    <n v="-1672.42862134604"/>
    <n v="2.6958730943255107"/>
    <n v="256.57022190061014"/>
    <n v="363.79600559960181"/>
    <n v="0.58642135801868345"/>
    <n v="426.48338808392248"/>
    <n v="193.88283941628947"/>
    <n v="0.31252964913571674"/>
    <n v="364.73568040122808"/>
    <n v="255.63054709898387"/>
    <n v="0.41206393218576126"/>
    <n v="5.6372489564981247"/>
    <n v="614.72897854371388"/>
    <n v="0.99091303055098023"/>
    <n v="6.9924195761946146"/>
    <n v="613.37380792401734"/>
    <n v="0.98872856182972624"/>
    <n v="6.962307062090284"/>
    <n v="613.40392043812165"/>
    <n v="0.98877710172885269"/>
    <n v="6.9451463022700022"/>
    <n v="613.42108119794193"/>
    <n v="0.9888047640338905"/>
    <n v="7.1673707556662443"/>
    <n v="613.19885674454565"/>
    <n v="0.98844654908996665"/>
    <n v="6.8615423645919877"/>
    <n v="613.50468513561998"/>
    <n v="0.98893952949011943"/>
    <n v="6.565834832415633"/>
    <n v="5.2707627093332716"/>
    <n v="4.858230911258782"/>
    <x v="2"/>
    <n v="0"/>
    <n v="0"/>
    <n v="1"/>
    <n v="0"/>
    <n v="0"/>
    <n v="0"/>
    <n v="0"/>
    <n v="0"/>
    <n v="0"/>
    <n v="0"/>
    <n v="0"/>
    <n v="0"/>
    <n v="116"/>
    <n v="610.3984526155549"/>
    <n v="9.9677748846570466"/>
    <n v="1.6067565323184266E-2"/>
    <n v="689.9644924788829"/>
    <n v="-69.598264978670954"/>
    <n v="0.11218899723010337"/>
    <n v="745.16650166369607"/>
    <n v="-124.80027416348412"/>
    <n v="0.20117193462702074"/>
    <n v="697.55458196038398"/>
    <n v="-77.188354460172036"/>
    <n v="0.1244238500396859"/>
  </r>
  <r>
    <x v="587"/>
    <x v="3"/>
    <x v="116"/>
    <n v="63.718966251605792"/>
    <x v="2"/>
    <n v="281.66422832202647"/>
    <n v="263.528532412071"/>
    <n v="5.5741616445180524"/>
    <n v="4.154482261614671"/>
    <n v="131.9217743661589"/>
    <n v="131.86485498675398"/>
    <n v="131.26869627523729"/>
    <n v="4.8772463391383392"/>
    <n v="4.8822091284804676"/>
    <n v="86.023487704261754"/>
    <n v="85.675948386544931"/>
    <n v="85.767972394249085"/>
    <n v="4.4516456546884955"/>
    <n v="4.4546203718052384"/>
    <n v="629.36511900661696"/>
    <n v="6.4447115636580135"/>
    <n v="2019"/>
    <x v="12"/>
    <s v="2019-588"/>
    <n v="14.903053638344886"/>
    <x v="0"/>
    <n v="0"/>
    <n v="0"/>
    <n v="0"/>
    <n v="1"/>
    <n v="0"/>
    <n v="0"/>
    <n v="1392.3956237389104"/>
    <n v="-763.03050473229348"/>
    <n v="1.2123813056825463"/>
    <n v="2293.4256239828364"/>
    <n v="-1664.0605049762194"/>
    <n v="2.6440303962233469"/>
    <n v="2297.715495517466"/>
    <n v="-1668.3503765108489"/>
    <n v="2.6508465851176419"/>
    <n v="251.88516501191339"/>
    <n v="377.47995399470358"/>
    <n v="0.59977895595884601"/>
    <n v="428.78430668149133"/>
    <n v="200.58081232512563"/>
    <n v="0.31870341438959982"/>
    <n v="368.44257521710495"/>
    <n v="260.92254378951202"/>
    <n v="0.41458056048824143"/>
    <n v="5.6054070131947356"/>
    <n v="623.75971199342223"/>
    <n v="0.99109355309992031"/>
    <n v="6.9931294421983914"/>
    <n v="622.37198956441853"/>
    <n v="0.98888859704643894"/>
    <n v="6.9654575104216168"/>
    <n v="622.39966149619534"/>
    <n v="0.98893256505632876"/>
    <n v="6.9381982668521704"/>
    <n v="622.4269207397648"/>
    <n v="0.98897587734477033"/>
    <n v="7.2176355384222468"/>
    <n v="622.14748346819476"/>
    <n v="0.98853187868146486"/>
    <n v="6.8363794344228186"/>
    <n v="622.52873957219413"/>
    <n v="0.98913765757274041"/>
    <n v="6.4373868574223012"/>
    <n v="5.2710552144570615"/>
    <n v="4.8648025412064033"/>
    <x v="2"/>
    <n v="0"/>
    <n v="0"/>
    <n v="1"/>
    <n v="0"/>
    <n v="0"/>
    <n v="0"/>
    <n v="0"/>
    <n v="0"/>
    <n v="0"/>
    <n v="0"/>
    <n v="0"/>
    <n v="0"/>
    <n v="117"/>
    <n v="589.06660555343854"/>
    <n v="40.29851345317843"/>
    <n v="6.4030420873633989E-2"/>
    <n v="691.59225178635336"/>
    <n v="-62.227132779736394"/>
    <n v="9.8872865528288292E-2"/>
    <n v="748.52732223786734"/>
    <n v="-119.16220323125037"/>
    <n v="0.18933715840390819"/>
    <n v="692.63372201512277"/>
    <n v="-63.268603008505806"/>
    <n v="0.10052766049120784"/>
  </r>
  <r>
    <x v="588"/>
    <x v="3"/>
    <x v="117"/>
    <n v="47.789224688704344"/>
    <x v="2"/>
    <n v="267.91393937982917"/>
    <n v="198.806740095061"/>
    <n v="5.2923331975464469"/>
    <n v="3.8668001891628903"/>
    <n v="133.24099210982047"/>
    <n v="132.55292354828723"/>
    <n v="132.58138323798968"/>
    <n v="4.887196669991507"/>
    <n v="4.8921594593336355"/>
    <n v="86.883722581304369"/>
    <n v="86.521390322876528"/>
    <n v="86.625652118191582"/>
    <n v="4.4615959855416634"/>
    <n v="4.4645707026584063"/>
    <n v="624.01997225872617"/>
    <n v="6.4361823746821019"/>
    <n v="2019"/>
    <x v="13"/>
    <s v="2019-589"/>
    <n v="14.641125853079618"/>
    <x v="0"/>
    <n v="0"/>
    <n v="0"/>
    <n v="0"/>
    <n v="1"/>
    <n v="0"/>
    <n v="0"/>
    <n v="1376.7298541682637"/>
    <n v="-752.70988190953756"/>
    <n v="1.206227228889807"/>
    <n v="2299.2170621826895"/>
    <n v="-1675.1970899239632"/>
    <n v="2.6845247979168949"/>
    <n v="2302.6853486553919"/>
    <n v="-1678.6653763966656"/>
    <n v="2.6900827714223716"/>
    <n v="248.37137234539085"/>
    <n v="375.64859991333532"/>
    <n v="0.60198169387691791"/>
    <n v="431.10823446503571"/>
    <n v="192.91173779369046"/>
    <n v="0.30914353124855903"/>
    <n v="372.18653898114064"/>
    <n v="251.83343327758553"/>
    <n v="0.40356630312013853"/>
    <n v="5.5735650698913464"/>
    <n v="618.44640718883477"/>
    <n v="0.99106829057134649"/>
    <n v="6.9938393082021673"/>
    <n v="617.02613295052402"/>
    <n v="0.98879228290901178"/>
    <n v="6.9686079587529477"/>
    <n v="617.05136429997322"/>
    <n v="0.98883271646974835"/>
    <n v="6.9312502314343387"/>
    <n v="617.08872202729185"/>
    <n v="0.98889258270637448"/>
    <n v="7.2679773010418387"/>
    <n v="616.75199495768436"/>
    <n v="0.98835297326344485"/>
    <n v="6.8111725846607394"/>
    <n v="617.2087996740654"/>
    <n v="0.98908500867366989"/>
    <n v="6.3280265191083354"/>
    <n v="5.2745844036646687"/>
    <n v="4.8713963391118673"/>
    <x v="2"/>
    <n v="0"/>
    <n v="0"/>
    <n v="1"/>
    <n v="0"/>
    <n v="0"/>
    <n v="0"/>
    <n v="0"/>
    <n v="0"/>
    <n v="0"/>
    <n v="0"/>
    <n v="0"/>
    <n v="0"/>
    <n v="118"/>
    <n v="571.7229597541193"/>
    <n v="52.297012504606869"/>
    <n v="8.3806632527017741E-2"/>
    <n v="693.91180363913236"/>
    <n v="-69.891831380406188"/>
    <n v="0.11200255518653207"/>
    <n v="751.90874430099836"/>
    <n v="-127.88877204227219"/>
    <n v="0.20494339560857514"/>
    <n v="689.26978738735693"/>
    <n v="-65.249815128630757"/>
    <n v="0.10456366467318357"/>
  </r>
  <r>
    <x v="589"/>
    <x v="3"/>
    <x v="118"/>
    <n v="35.84191851652826"/>
    <x v="2"/>
    <n v="258.16788035456432"/>
    <n v="149.91729362150116"/>
    <n v="5.0100837661760309"/>
    <n v="3.579118116711109"/>
    <n v="134.57340203091866"/>
    <n v="133.56316278960293"/>
    <n v="133.90719707036956"/>
    <n v="4.8971470008446749"/>
    <n v="4.9021097901868043"/>
    <n v="87.752559807117407"/>
    <n v="87.383208961845128"/>
    <n v="87.491908639373491"/>
    <n v="4.4715463163948312"/>
    <n v="4.4745210335115742"/>
    <n v="671.66839758461822"/>
    <n v="6.5097647627584125"/>
    <n v="2019"/>
    <x v="14"/>
    <s v="2019-590"/>
    <n v="14.378777083415539"/>
    <x v="0"/>
    <n v="0"/>
    <n v="0"/>
    <n v="0"/>
    <n v="1"/>
    <n v="0"/>
    <n v="0"/>
    <n v="1364.9805269902788"/>
    <n v="-693.31212940566058"/>
    <n v="1.0322238353015791"/>
    <n v="2305.0664147645412"/>
    <n v="-1633.398017179923"/>
    <n v="2.4318518230927251"/>
    <n v="2307.7049003246975"/>
    <n v="-1636.0365027400794"/>
    <n v="2.4357800793120807"/>
    <n v="245.73602784549897"/>
    <n v="425.93236973911928"/>
    <n v="0.63414085175186374"/>
    <n v="433.45540152641547"/>
    <n v="238.21299605820275"/>
    <n v="0.35465863350849725"/>
    <n v="375.9679423828166"/>
    <n v="295.70045520180162"/>
    <n v="0.44024768213774512"/>
    <n v="5.5417231265879563"/>
    <n v="666.12667445803027"/>
    <n v="0.99174931685558454"/>
    <n v="6.994549174205944"/>
    <n v="664.67384841041223"/>
    <n v="0.98958630598170316"/>
    <n v="6.9717584070842804"/>
    <n v="664.69663917753394"/>
    <n v="0.98962023755746831"/>
    <n v="6.9243021960165052"/>
    <n v="664.74409538860175"/>
    <n v="0.98969089178392655"/>
    <n v="7.3183900740411598"/>
    <n v="664.35000751057703"/>
    <n v="0.98910416196391138"/>
    <n v="6.7859252210964227"/>
    <n v="664.88247236352174"/>
    <n v="0.98989691156305804"/>
    <n v="6.2366842326623884"/>
    <n v="5.2797435821184662"/>
    <n v="4.8780122333284464"/>
    <x v="3"/>
    <n v="0"/>
    <n v="0"/>
    <n v="0"/>
    <n v="1"/>
    <n v="0"/>
    <n v="0"/>
    <n v="0"/>
    <n v="0"/>
    <n v="0"/>
    <n v="0"/>
    <n v="0"/>
    <n v="0"/>
    <n v="119"/>
    <n v="557.87730349039475"/>
    <n v="113.79109409422347"/>
    <n v="0.16941558439168314"/>
    <n v="696.5870081561485"/>
    <n v="-24.91861057153028"/>
    <n v="3.7099572737291066E-2"/>
    <n v="755.31089231782221"/>
    <n v="-83.642494733203989"/>
    <n v="0.12452944791505771"/>
    <n v="687.22262505298249"/>
    <n v="-15.554227468364275"/>
    <n v="2.315759908356373E-2"/>
  </r>
  <r>
    <x v="590"/>
    <x v="3"/>
    <x v="119"/>
    <n v="26.88143888739619"/>
    <x v="2"/>
    <n v="251.43066034381266"/>
    <n v="113.00653720126965"/>
    <n v="4.727445668377686"/>
    <n v="3.2914360442593282"/>
    <n v="135.91913605122787"/>
    <n v="134.74114942041541"/>
    <n v="135.24626904107328"/>
    <n v="4.9070973316978428"/>
    <n v="4.9120601210399721"/>
    <n v="88.630085405188595"/>
    <n v="88.256022472185549"/>
    <n v="88.366827725767237"/>
    <n v="4.4814966472479991"/>
    <n v="4.484471364364742"/>
    <n v="737.09226816861906"/>
    <n v="6.6027130786118313"/>
    <n v="2019"/>
    <x v="15"/>
    <s v="2019-591"/>
    <n v="14.116039647323527"/>
    <x v="0"/>
    <n v="0"/>
    <n v="0"/>
    <n v="0"/>
    <n v="1"/>
    <n v="0"/>
    <n v="0"/>
    <n v="1356.1685316067899"/>
    <n v="-619.07626343817083"/>
    <n v="0.83988978065979303"/>
    <n v="2310.9742608722117"/>
    <n v="-1573.8819927035927"/>
    <n v="2.1352577698502566"/>
    <n v="2312.774647510696"/>
    <n v="-1575.682379342077"/>
    <n v="2.137700322453552"/>
    <n v="243.75951947058002"/>
    <n v="493.33274869803904"/>
    <n v="0.6692957856195868"/>
    <n v="435.82604025840919"/>
    <n v="301.26622791020986"/>
    <n v="0.40872254522318696"/>
    <n v="379.78715981850945"/>
    <n v="357.30510835010961"/>
    <n v="0.48474949986637439"/>
    <n v="5.5098811832845671"/>
    <n v="731.58238698533444"/>
    <n v="0.99252484197538193"/>
    <n v="6.9952590402097199"/>
    <n v="730.09700912840935"/>
    <n v="0.99050965619597375"/>
    <n v="6.9749088554156131"/>
    <n v="730.11735931320345"/>
    <n v="0.99053726493055549"/>
    <n v="6.9173541605986717"/>
    <n v="730.17491400802044"/>
    <n v="0.99061534836366483"/>
    <n v="7.3688684061222727"/>
    <n v="729.7233997624968"/>
    <n v="0.99000278699920297"/>
    <n v="6.7606404538780929"/>
    <n v="730.33162771474099"/>
    <n v="0.9908279590685769"/>
    <n v="6.1617347167187075"/>
    <n v="5.2857260054787556"/>
    <n v="4.8846501514676675"/>
    <x v="3"/>
    <n v="0"/>
    <n v="0"/>
    <n v="0"/>
    <n v="1"/>
    <n v="0"/>
    <n v="0"/>
    <n v="0"/>
    <n v="0"/>
    <n v="0"/>
    <n v="0"/>
    <n v="0"/>
    <n v="0"/>
    <n v="120"/>
    <n v="547.03264509619112"/>
    <n v="190.05962307242794"/>
    <n v="0.25785051787973634"/>
    <n v="699.44896723223655"/>
    <n v="37.643300936382502"/>
    <n v="5.1069998373353076E-2"/>
    <n v="758.73389134306592"/>
    <n v="-21.641623174446863"/>
    <n v="2.9360806114840526E-2"/>
    <n v="686.30228023696986"/>
    <n v="50.789987931649193"/>
    <n v="6.8905875322559137E-2"/>
  </r>
  <r>
    <x v="591"/>
    <x v="3"/>
    <x v="120"/>
    <n v="20.161079165547143"/>
    <x v="2"/>
    <n v="246.95579283652773"/>
    <n v="85.152899790552894"/>
    <n v="4.4444484616146012"/>
    <n v="3.0037539718075474"/>
    <n v="137.27832741174012"/>
    <n v="136.00973841607777"/>
    <n v="136.59873173148401"/>
    <n v="4.9170476625510116"/>
    <n v="4.92201045189314"/>
    <n v="89.516386259240463"/>
    <n v="89.138277123123984"/>
    <n v="89.250496003024892"/>
    <n v="4.491446978101167"/>
    <n v="4.4944216952179099"/>
    <n v="705.88865896250343"/>
    <n v="6.5594575182042307"/>
    <n v="2019"/>
    <x v="16"/>
    <s v="2019-592"/>
    <n v="13.852943102266778"/>
    <x v="0"/>
    <n v="0"/>
    <n v="0"/>
    <n v="0"/>
    <n v="1"/>
    <n v="0"/>
    <n v="0"/>
    <n v="1349.5595350691733"/>
    <n v="-643.67087610666988"/>
    <n v="0.91185892836516225"/>
    <n v="2316.9411854409586"/>
    <n v="-1611.0525264784551"/>
    <n v="2.2823040234791954"/>
    <n v="2317.8950921685541"/>
    <n v="-1612.0064332060506"/>
    <n v="2.2836553792709111"/>
    <n v="242.27713818939083"/>
    <n v="463.6115207731126"/>
    <n v="0.65677712042366088"/>
    <n v="438.22038537772278"/>
    <n v="267.66827358478065"/>
    <n v="0.37919333337667221"/>
    <n v="383.64456942855907"/>
    <n v="322.24408953394436"/>
    <n v="0.45650838194166521"/>
    <n v="5.4780392399811779"/>
    <n v="700.41061972252226"/>
    <n v="0.99223951373856512"/>
    <n v="6.9959689062134967"/>
    <n v="698.89269005628989"/>
    <n v="0.99008913258856424"/>
    <n v="6.9780593037469458"/>
    <n v="698.9105996587565"/>
    <n v="0.99011450429873304"/>
    <n v="6.91040612518084"/>
    <n v="698.97825283732254"/>
    <n v="0.99021034544550179"/>
    <n v="7.4194073116213577"/>
    <n v="698.46925165088203"/>
    <n v="0.98948926687315497"/>
    <n v="6.7353211274941014"/>
    <n v="699.15333783500932"/>
    <n v="0.9904583803097311"/>
    <n v="6.1012073773488114"/>
    <n v="5.2921287801181602"/>
    <n v="4.8913100204113036"/>
    <x v="3"/>
    <n v="0"/>
    <n v="0"/>
    <n v="0"/>
    <n v="1"/>
    <n v="0"/>
    <n v="0"/>
    <n v="0"/>
    <n v="0"/>
    <n v="0"/>
    <n v="0"/>
    <n v="0"/>
    <n v="0"/>
    <n v="121"/>
    <n v="538.70903607400624"/>
    <n v="167.17962288849719"/>
    <n v="0.23683568331330526"/>
    <n v="702.41316346088138"/>
    <n v="3.4754955016220492"/>
    <n v="4.9235746423950781E-3"/>
    <n v="762.17786702446108"/>
    <n v="-56.289208061957652"/>
    <n v="7.9742332373904476E-2"/>
    <n v="686.34158380703934"/>
    <n v="19.547075155464086"/>
    <n v="2.7691442421236605E-2"/>
  </r>
  <r>
    <x v="592"/>
    <x v="3"/>
    <x v="121"/>
    <n v="15.120809374160357"/>
    <x v="2"/>
    <n v="244.18347018185077"/>
    <n v="64.143272665635124"/>
    <n v="4.1611192167493565"/>
    <n v="2.7160718993557662"/>
    <n v="138.65111068585753"/>
    <n v="137.33042455096765"/>
    <n v="137.96471904879883"/>
    <n v="4.9269979934041794"/>
    <n v="4.9319607827463079"/>
    <n v="90.411550121832875"/>
    <n v="90.029568222220206"/>
    <n v="90.143000963055144"/>
    <n v="4.5013973089543358"/>
    <n v="4.5043720260710787"/>
    <n v="623.54465358420202"/>
    <n v="6.4354203801726761"/>
    <n v="2019"/>
    <x v="17"/>
    <s v="2019-593"/>
    <n v="13.589514519107873"/>
    <x v="0"/>
    <n v="0"/>
    <n v="0"/>
    <n v="0"/>
    <n v="1"/>
    <n v="0"/>
    <n v="0"/>
    <n v="1344.6027876659609"/>
    <n v="-721.05813408175891"/>
    <n v="1.1563857214347664"/>
    <n v="2322.967779255393"/>
    <n v="-1699.423125671191"/>
    <n v="2.7254232971170924"/>
    <n v="2323.0667412729913"/>
    <n v="-1699.5220876887893"/>
    <n v="2.7255820059072797"/>
    <n v="241.16535222849893"/>
    <n v="382.37930135570309"/>
    <n v="0.61323483275455182"/>
    <n v="440.6386739482295"/>
    <n v="182.90597963597253"/>
    <n v="0.29333260831378988"/>
    <n v="387.54055313470928"/>
    <n v="236.00410044949274"/>
    <n v="0.37848789031052654"/>
    <n v="5.4461972966777887"/>
    <n v="618.09845628752419"/>
    <n v="0.99126574614123864"/>
    <n v="6.9966787722172734"/>
    <n v="616.54797481198477"/>
    <n v="0.98877918568942968"/>
    <n v="6.9812097520782768"/>
    <n v="616.56344383212377"/>
    <n v="0.98880399388889073"/>
    <n v="6.9034580897630065"/>
    <n v="616.64119549443899"/>
    <n v="0.98892868690304503"/>
    <n v="7.4700022243068975"/>
    <n v="616.07465135989514"/>
    <n v="0.98802010059525247"/>
    <n v="6.7099698471326121"/>
    <n v="616.83468373706944"/>
    <n v="0.98923899065036813"/>
    <n v="6.0529988412532747"/>
    <n v="5.2987512265214312"/>
    <n v="4.8979917663234307"/>
    <x v="3"/>
    <n v="0"/>
    <n v="0"/>
    <n v="0"/>
    <n v="1"/>
    <n v="0"/>
    <n v="0"/>
    <n v="0"/>
    <n v="0"/>
    <n v="0"/>
    <n v="0"/>
    <n v="0"/>
    <n v="0"/>
    <n v="122"/>
    <n v="532.46311684218915"/>
    <n v="91.081536742012872"/>
    <n v="0.14607059208745735"/>
    <n v="705.43741003109483"/>
    <n v="-81.892756446892804"/>
    <n v="0.13133422919459639"/>
    <n v="765.64294560578469"/>
    <n v="-142.09829202158267"/>
    <n v="0.22788791661477062"/>
    <n v="687.18824687237782"/>
    <n v="-63.643593288175794"/>
    <n v="0.10206741878443756"/>
  </r>
  <r>
    <x v="593"/>
    <x v="3"/>
    <x v="122"/>
    <n v="733.46342147844223"/>
    <x v="2"/>
    <n v="896.45529291809601"/>
    <n v="264.93931730947725"/>
    <n v="5.5795008084787234"/>
    <n v="6.5977777278711818"/>
    <n v="108.66124762643589"/>
    <n v="122.99583608870176"/>
    <n v="123.65617915614672"/>
    <n v="4.817504965675929"/>
    <n v="4.6882352229867434"/>
    <n v="54.330623813217954"/>
    <n v="65.040307135918624"/>
    <n v="65.15490170580243"/>
    <n v="4.1767675379747882"/>
    <n v="3.995088042426798"/>
    <n v="1859.7995567349651"/>
    <n v="7.5282239957039057"/>
    <n v="2019"/>
    <x v="18"/>
    <s v="2019-594"/>
    <n v="14.573773312129441"/>
    <x v="0"/>
    <n v="0"/>
    <n v="0"/>
    <n v="0"/>
    <n v="1"/>
    <n v="0"/>
    <n v="0"/>
    <n v="2051.0417333052301"/>
    <n v="-191.24217657026497"/>
    <n v="0.10282945593664231"/>
    <n v="2191.3106367061814"/>
    <n v="-331.5110799712163"/>
    <n v="0.17825097267643827"/>
    <n v="2114.6156430675564"/>
    <n v="-254.81608633259134"/>
    <n v="0.13701266107404739"/>
    <n v="399.61782884249658"/>
    <n v="1460.1817278924686"/>
    <n v="0.78512854925933029"/>
    <n v="387.80867198430769"/>
    <n v="1471.9908847506574"/>
    <n v="0.79147824259882149"/>
    <n v="230.50706812105443"/>
    <n v="1629.2924886139108"/>
    <n v="0.87605811213025075"/>
    <n v="5.8758419243691478"/>
    <n v="1853.923714810596"/>
    <n v="0.99684060472910074"/>
    <n v="6.9888674361741021"/>
    <n v="1852.810689298791"/>
    <n v="0.99624213942257112"/>
    <n v="6.8199615584128868"/>
    <n v="1852.9795951765523"/>
    <n v="0.99633295882144102"/>
    <n v="6.9174499884227902"/>
    <n v="1852.8821067465424"/>
    <n v="0.99628054003810662"/>
    <n v="7.1054546339889431"/>
    <n v="1852.6941021009761"/>
    <n v="0.99617945137783381"/>
    <n v="6.804690853907716"/>
    <n v="1852.9948658810574"/>
    <n v="0.99634116976248022"/>
    <n v="6.4396423912080518"/>
    <n v="5.2244135401013789"/>
    <n v="4.691643854792158"/>
    <x v="4"/>
    <n v="0"/>
    <n v="0"/>
    <n v="0"/>
    <n v="0"/>
    <n v="1"/>
    <n v="0"/>
    <n v="0"/>
    <n v="0"/>
    <n v="0"/>
    <n v="0"/>
    <n v="0"/>
    <n v="0"/>
    <n v="123"/>
    <n v="1617.388424177921"/>
    <n v="242.41113255704408"/>
    <n v="0.13034261228807756"/>
    <n v="1823.8974314258703"/>
    <n v="35.902125309094799"/>
    <n v="1.9304298239603845E-2"/>
    <n v="1905.1120250334513"/>
    <n v="-45.312468298486237"/>
    <n v="2.4364167705274699E-2"/>
    <n v="1795.8553195706961"/>
    <n v="63.944237164268998"/>
    <n v="3.4382327349581958E-2"/>
  </r>
  <r>
    <x v="594"/>
    <x v="3"/>
    <x v="123"/>
    <n v="740.79805569322662"/>
    <x v="2"/>
    <n v="905.41984584727697"/>
    <n v="407.69693882460206"/>
    <n v="6.0105241013952586"/>
    <n v="6.6077280587243497"/>
    <n v="109.74786010270024"/>
    <n v="116.37184809570101"/>
    <n v="109.20455386456807"/>
    <n v="4.693222764497782"/>
    <n v="4.6981855538399113"/>
    <n v="54.873930051350122"/>
    <n v="57.923843176720666"/>
    <n v="54.710938179910471"/>
    <n v="4.002063656163223"/>
    <n v="4.0050383732799659"/>
    <n v="1934.330324087138"/>
    <n v="7.5675164598193092"/>
    <n v="2019"/>
    <x v="19"/>
    <s v="2019-595"/>
    <n v="14.705810522056264"/>
    <x v="0"/>
    <n v="0"/>
    <n v="0"/>
    <n v="0"/>
    <n v="1"/>
    <n v="0"/>
    <n v="0"/>
    <n v="2058.2548251837188"/>
    <n v="-123.9245010965808"/>
    <n v="6.4065842091920913E-2"/>
    <n v="2196.0809250332682"/>
    <n v="-261.75060094613013"/>
    <n v="0.13531846018577887"/>
    <n v="2117.7544976809831"/>
    <n v="-183.42417359384513"/>
    <n v="9.4825672383752696E-2"/>
    <n v="401.23570718746333"/>
    <n v="1533.0946168996747"/>
    <n v="0.79257125725058508"/>
    <n v="389.72284342088022"/>
    <n v="1544.6074806662577"/>
    <n v="0.79852311750072946"/>
    <n v="232.87167681412953"/>
    <n v="1701.4586472730084"/>
    <n v="0.87961121535742459"/>
    <n v="5.8769432716591483"/>
    <n v="1928.4533808154788"/>
    <n v="0.99696176852604912"/>
    <n v="6.9800010265247412"/>
    <n v="1927.3503230606134"/>
    <n v="0.99639151548233174"/>
    <n v="6.8231120067442195"/>
    <n v="1927.5072120803939"/>
    <n v="0.99647262314932472"/>
    <n v="6.8792007991074584"/>
    <n v="1927.4511232880307"/>
    <n v="0.99644362665805086"/>
    <n v="6.9755954129471451"/>
    <n v="1927.3547286741909"/>
    <n v="0.99639379307345599"/>
    <n v="6.8173975704183709"/>
    <n v="1927.5129265167197"/>
    <n v="0.99647557736880565"/>
    <n v="6.6450135319126451"/>
    <n v="5.1881018308056541"/>
    <n v="4.5909526162148691"/>
    <x v="4"/>
    <n v="0"/>
    <n v="0"/>
    <n v="0"/>
    <n v="0"/>
    <n v="1"/>
    <n v="0"/>
    <n v="0"/>
    <n v="0"/>
    <n v="0"/>
    <n v="0"/>
    <n v="0"/>
    <n v="0"/>
    <n v="124"/>
    <n v="1724.1178245783462"/>
    <n v="210.21249950879178"/>
    <n v="0.10867456136686306"/>
    <n v="1807.806920234186"/>
    <n v="126.52340385295201"/>
    <n v="6.5409409281044995E-2"/>
    <n v="1847.8263799487843"/>
    <n v="86.503944138353745"/>
    <n v="4.4720357769905336E-2"/>
    <n v="1776.4399579200647"/>
    <n v="157.89036616707335"/>
    <n v="8.162533782413095E-2"/>
  </r>
  <r>
    <x v="595"/>
    <x v="3"/>
    <x v="124"/>
    <n v="748.20603625015906"/>
    <x v="2"/>
    <n v="914.47404430575"/>
    <n v="509.84966805226912"/>
    <n v="6.2341159137406281"/>
    <n v="6.6176783895775175"/>
    <n v="110.84533870372726"/>
    <n v="113.60859339971414"/>
    <n v="110.29659940321375"/>
    <n v="4.7031730953509499"/>
    <n v="4.7081358846930792"/>
    <n v="55.422669351863632"/>
    <n v="56.17302149932074"/>
    <n v="55.258047561709574"/>
    <n v="4.0120139870163909"/>
    <n v="4.0149887041331338"/>
    <n v="1821.1699553757801"/>
    <n v="7.5072344061665088"/>
    <n v="2019"/>
    <x v="20"/>
    <s v="2019-596"/>
    <n v="14.949302996107971"/>
    <x v="0"/>
    <n v="0"/>
    <n v="0"/>
    <n v="0"/>
    <n v="1"/>
    <n v="0"/>
    <n v="0"/>
    <n v="2065.5400479809932"/>
    <n v="-244.37009260521313"/>
    <n v="0.13418302442552091"/>
    <n v="2200.8989162436255"/>
    <n v="-379.72896086784544"/>
    <n v="0.20850825028545575"/>
    <n v="2120.9247408405445"/>
    <n v="-299.75478546476438"/>
    <n v="0.16459462477949402"/>
    <n v="402.86976431587982"/>
    <n v="1418.3001910599003"/>
    <n v="0.77878519073594554"/>
    <n v="391.65615657181854"/>
    <n v="1429.5137988039614"/>
    <n v="0.7849425555172832"/>
    <n v="235.25993159413548"/>
    <n v="1585.9100237816447"/>
    <n v="0.87081934286270835"/>
    <n v="5.8780446189491489"/>
    <n v="1815.2919107568309"/>
    <n v="0.99677237997387436"/>
    <n v="6.9807108925285171"/>
    <n v="1814.1892444832515"/>
    <n v="0.99616690860074719"/>
    <n v="6.8262624550755522"/>
    <n v="1814.3436929207046"/>
    <n v="0.99625171586269279"/>
    <n v="6.8810118823836763"/>
    <n v="1814.2889434933963"/>
    <n v="0.99622165308511035"/>
    <n v="6.9406844093426052"/>
    <n v="1814.2292709664375"/>
    <n v="0.99618888704546504"/>
    <n v="6.8408302818636351"/>
    <n v="1814.3291250939164"/>
    <n v="0.99624371670437972"/>
    <n v="6.7697489539365385"/>
    <n v="5.1725554825120659"/>
    <n v="4.5964867098987821"/>
    <x v="4"/>
    <n v="0"/>
    <n v="0"/>
    <n v="0"/>
    <n v="0"/>
    <n v="1"/>
    <n v="0"/>
    <n v="0"/>
    <n v="0"/>
    <n v="0"/>
    <n v="0"/>
    <n v="0"/>
    <n v="0"/>
    <n v="125"/>
    <n v="1794.2542240903058"/>
    <n v="26.915731285474294"/>
    <n v="1.4779362687169142E-2"/>
    <n v="1803.2975402890002"/>
    <n v="17.872415086779938"/>
    <n v="9.8136997230948413E-3"/>
    <n v="1855.5315251268762"/>
    <n v="-34.361569751096113"/>
    <n v="1.8867854507299924E-2"/>
    <n v="1801.3232921638808"/>
    <n v="19.84666321189934"/>
    <n v="1.089775457436875E-2"/>
  </r>
  <r>
    <x v="596"/>
    <x v="3"/>
    <x v="125"/>
    <n v="755.68809661266062"/>
    <x v="2"/>
    <n v="923.61878474880746"/>
    <n v="583.60119662038653"/>
    <n v="6.3692178670584312"/>
    <n v="6.6276287204306863"/>
    <n v="111.95379209076455"/>
    <n v="112.78119274523934"/>
    <n v="111.39956539724591"/>
    <n v="4.7131234262041186"/>
    <n v="4.718086215546248"/>
    <n v="55.976896045382276"/>
    <n v="56.035733681563812"/>
    <n v="55.81062803732668"/>
    <n v="4.0219643178695597"/>
    <n v="4.0249390349863026"/>
    <n v="1699.0328996927381"/>
    <n v="7.4378144856355606"/>
    <n v="2019"/>
    <x v="21"/>
    <s v="2019-597"/>
    <n v="15.104305611132109"/>
    <x v="0"/>
    <n v="0"/>
    <n v="0"/>
    <n v="0"/>
    <n v="1"/>
    <n v="0"/>
    <n v="0"/>
    <n v="2072.8981230062395"/>
    <n v="-373.86522331350147"/>
    <n v="0.22004589986521933"/>
    <n v="2205.7650873660868"/>
    <n v="-506.73218767334879"/>
    <n v="0.2982474252058267"/>
    <n v="2124.1266864317013"/>
    <n v="-425.09378673896322"/>
    <n v="0.25019750165864324"/>
    <n v="404.52016201558035"/>
    <n v="1294.5127376771577"/>
    <n v="0.76191151914201549"/>
    <n v="393.60880285426629"/>
    <n v="1305.4240968384718"/>
    <n v="0.76833361912800602"/>
    <n v="237.67206892194147"/>
    <n v="1461.3608307707966"/>
    <n v="0.86011332154608466"/>
    <n v="5.8791459662391494"/>
    <n v="1693.153753726499"/>
    <n v="0.99653971034504263"/>
    <n v="6.9814207585322938"/>
    <n v="1692.0514789342058"/>
    <n v="0.99589094433674896"/>
    <n v="6.8294129034068849"/>
    <n v="1692.2034867893312"/>
    <n v="0.99598041161849082"/>
    <n v="6.8828229656598943"/>
    <n v="1692.1500767270782"/>
    <n v="0.99594897605166766"/>
    <n v="6.9206996084887802"/>
    <n v="1692.1122000842493"/>
    <n v="0.9959266829914003"/>
    <n v="6.8557470942426111"/>
    <n v="1692.1771525984955"/>
    <n v="0.99596491210059412"/>
    <n v="6.851020586575058"/>
    <n v="5.1678530314908997"/>
    <n v="4.6020452295493053"/>
    <x v="4"/>
    <n v="0"/>
    <n v="0"/>
    <n v="0"/>
    <n v="0"/>
    <n v="1"/>
    <n v="0"/>
    <n v="0"/>
    <n v="0"/>
    <n v="0"/>
    <n v="0"/>
    <n v="0"/>
    <n v="0"/>
    <n v="126"/>
    <n v="1843.2154006698745"/>
    <n v="-144.18250097713644"/>
    <n v="8.4861512100919967E-2"/>
    <n v="1804.7870955341825"/>
    <n v="-105.75419584144447"/>
    <n v="6.2243759882795451E-2"/>
    <n v="1863.2836633468535"/>
    <n v="-164.25076365411542"/>
    <n v="9.6673091900586136E-2"/>
    <n v="1821.9135624960518"/>
    <n v="-122.88066280331373"/>
    <n v="7.2323886621345645E-2"/>
  </r>
  <r>
    <x v="597"/>
    <x v="3"/>
    <x v="126"/>
    <n v="763.24497757878726"/>
    <x v="2"/>
    <n v="932.85497259629551"/>
    <n v="637.49433090790671"/>
    <n v="6.4575453842995616"/>
    <n v="6.6375790512838542"/>
    <n v="113.0733300116722"/>
    <n v="112.92726137845577"/>
    <n v="112.51356105121837"/>
    <n v="4.7230737570572865"/>
    <n v="4.7280365463994158"/>
    <n v="56.536665005836099"/>
    <n v="56.386385608554406"/>
    <n v="56.368734317699946"/>
    <n v="4.0319146487227275"/>
    <n v="4.0348893658394704"/>
    <n v="1877.4537547596462"/>
    <n v="7.5376717520484613"/>
    <n v="2019"/>
    <x v="22"/>
    <s v="2019-598"/>
    <n v="15.212533790079576"/>
    <x v="0"/>
    <n v="0"/>
    <n v="0"/>
    <n v="0"/>
    <n v="1"/>
    <n v="0"/>
    <n v="0"/>
    <n v="2080.3297787817387"/>
    <n v="-202.87602402209245"/>
    <n v="0.10805913248609678"/>
    <n v="2210.6799201997728"/>
    <n v="-333.22616544012658"/>
    <n v="0.17748834803272509"/>
    <n v="2127.3606514787698"/>
    <n v="-249.90689671912355"/>
    <n v="0.13310948197023204"/>
    <n v="406.18706369227789"/>
    <n v="1471.2666910673684"/>
    <n v="0.78365002990751242"/>
    <n v="395.58097559953842"/>
    <n v="1481.8727791601077"/>
    <n v="0.78929921730605757"/>
    <n v="240.1083276230255"/>
    <n v="1637.3454271366209"/>
    <n v="0.872109591506948"/>
    <n v="5.88024731352915"/>
    <n v="1871.573507446117"/>
    <n v="0.99686796689472545"/>
    <n v="6.9821306245360697"/>
    <n v="1870.4716241351102"/>
    <n v="0.99628106385745308"/>
    <n v="6.8325633517382158"/>
    <n v="1870.6211914079081"/>
    <n v="0.99636072881453586"/>
    <n v="6.884634048936114"/>
    <n v="1870.5691207107102"/>
    <n v="0.99633299407163434"/>
    <n v="6.9086045785545043"/>
    <n v="1870.5451501810917"/>
    <n v="0.99632022649770191"/>
    <n v="6.8661625278094975"/>
    <n v="1870.5875922318367"/>
    <n v="0.9963428326740924"/>
    <n v="6.9064923266734235"/>
    <n v="5.1686848072902212"/>
    <n v="4.6076281466854239"/>
    <x v="5"/>
    <n v="0"/>
    <n v="0"/>
    <n v="0"/>
    <n v="0"/>
    <n v="0"/>
    <n v="1"/>
    <n v="0"/>
    <n v="0"/>
    <n v="0"/>
    <n v="0"/>
    <n v="0"/>
    <n v="0"/>
    <n v="127"/>
    <n v="1982.1291223822113"/>
    <n v="-104.67536762256509"/>
    <n v="5.5753899320926684E-2"/>
    <n v="1903.7233467145365"/>
    <n v="-26.269591954890302"/>
    <n v="1.3992137962542447E-2"/>
    <n v="1881.5977858468566"/>
    <n v="-4.144031087210351"/>
    <n v="2.2072613382377957E-3"/>
    <n v="1831.2153767179366"/>
    <n v="46.238378041709666"/>
    <n v="2.4628238072169802E-2"/>
  </r>
  <r>
    <x v="598"/>
    <x v="3"/>
    <x v="127"/>
    <n v="770.87742735457516"/>
    <x v="2"/>
    <n v="942.18352232225857"/>
    <n v="677.50925984190724"/>
    <n v="6.5184232203237862"/>
    <n v="6.647529382137022"/>
    <n v="114.2040633117889"/>
    <n v="113.56566234512233"/>
    <n v="113.63869666173055"/>
    <n v="4.7330240879104544"/>
    <n v="4.7379868772525837"/>
    <n v="57.10203165589445"/>
    <n v="56.887337841692435"/>
    <n v="56.93242166087694"/>
    <n v="4.0418649795758954"/>
    <n v="4.0448396966926383"/>
    <n v="1904.6667249024733"/>
    <n v="7.5520623246979355"/>
    <n v="2019"/>
    <x v="23"/>
    <s v="2019-599"/>
    <n v="15.293312287810135"/>
    <x v="0"/>
    <n v="0"/>
    <n v="0"/>
    <n v="0"/>
    <n v="1"/>
    <n v="0"/>
    <n v="0"/>
    <n v="2087.8357511149929"/>
    <n v="-183.16902621251961"/>
    <n v="9.6168544248547524E-2"/>
    <n v="2215.6439013617955"/>
    <n v="-310.97717645932221"/>
    <n v="0.16327117620813453"/>
    <n v="2130.6269561763092"/>
    <n v="-225.96023127383592"/>
    <n v="0.11863504954411697"/>
    <n v="407.87063438574251"/>
    <n v="1496.7960905167308"/>
    <n v="0.78585721635546124"/>
    <n v="397.5728700722633"/>
    <n v="1507.0938548302101"/>
    <n v="0.79126381278455915"/>
    <n v="242.56894891112032"/>
    <n v="1662.097775991353"/>
    <n v="0.87264493796228793"/>
    <n v="5.8813486608191505"/>
    <n v="1898.7853762416541"/>
    <n v="0.99691213765436038"/>
    <n v="6.9828404905398465"/>
    <n v="1897.6838844119334"/>
    <n v="0.99633382554583272"/>
    <n v="6.8357138000695485"/>
    <n v="1897.8310111024039"/>
    <n v="0.99641107091823666"/>
    <n v="6.8864451322123319"/>
    <n v="1897.7802797702609"/>
    <n v="0.9963844356379119"/>
    <n v="6.9011396781264605"/>
    <n v="1897.765585224347"/>
    <n v="0.99637672061579186"/>
    <n v="6.8739363172692087"/>
    <n v="1897.7927885852041"/>
    <n v="0.99639100309392914"/>
    <n v="6.9457760165043982"/>
    <n v="5.1723120312012441"/>
    <n v="4.6132354316702866"/>
    <x v="5"/>
    <n v="0"/>
    <n v="0"/>
    <n v="0"/>
    <n v="0"/>
    <n v="0"/>
    <n v="1"/>
    <n v="0"/>
    <n v="0"/>
    <n v="0"/>
    <n v="0"/>
    <n v="0"/>
    <n v="0"/>
    <n v="128"/>
    <n v="2010.8984143490843"/>
    <n v="-106.23168944661097"/>
    <n v="5.5774423975433529E-2"/>
    <n v="1910.1656881472645"/>
    <n v="-5.4989632447911845"/>
    <n v="2.8870999702442714E-3"/>
    <n v="1889.4889172057508"/>
    <n v="15.177807696722539"/>
    <n v="7.9687472345061853E-3"/>
    <n v="1847.0757565000304"/>
    <n v="57.590968402442968"/>
    <n v="3.0236769325295929E-2"/>
  </r>
  <r>
    <x v="599"/>
    <x v="3"/>
    <x v="128"/>
    <n v="778.58620162812088"/>
    <x v="2"/>
    <n v="951.60535754548107"/>
    <n v="707.83234237777128"/>
    <n v="6.5622072610999247"/>
    <n v="6.6574797129901899"/>
    <n v="115.3461039449068"/>
    <n v="114.45588314501457"/>
    <n v="114.77508362834786"/>
    <n v="4.7429744187636231"/>
    <n v="4.7479372081057516"/>
    <n v="57.673051972453408"/>
    <n v="57.437337733225107"/>
    <n v="57.501745877485718"/>
    <n v="4.0518153104290633"/>
    <n v="4.0547900275458071"/>
    <n v="1936.7673046235425"/>
    <n v="7.5687755243493609"/>
    <n v="2019"/>
    <x v="24"/>
    <s v="2019-600"/>
    <n v="15.356996990292611"/>
    <x v="0"/>
    <n v="0"/>
    <n v="0"/>
    <n v="0"/>
    <n v="1"/>
    <n v="0"/>
    <n v="0"/>
    <n v="2095.4167831715795"/>
    <n v="-158.649478548037"/>
    <n v="8.1914579087173492E-2"/>
    <n v="2220.6575223354384"/>
    <n v="-283.89021771189596"/>
    <n v="0.14657941459161347"/>
    <n v="2133.9259239208236"/>
    <n v="-197.15861929728112"/>
    <n v="0.10179778377434126"/>
    <n v="409.57104078614168"/>
    <n v="1527.1962638374007"/>
    <n v="0.78852852389216066"/>
    <n v="399.58468348971547"/>
    <n v="1537.1826211338271"/>
    <n v="0.79368472271510992"/>
    <n v="245.05417641209618"/>
    <n v="1691.7131282114462"/>
    <n v="0.87347257678963741"/>
    <n v="5.8824500081091511"/>
    <n v="1930.8848546154334"/>
    <n v="0.99696274818659614"/>
    <n v="6.9835503565436232"/>
    <n v="1929.7837542669988"/>
    <n v="0.99639422333293615"/>
    <n v="6.8388642484008813"/>
    <n v="1929.9284403751417"/>
    <n v="0.99646892828473776"/>
    <n v="6.8882562154885498"/>
    <n v="1929.8790484080539"/>
    <n v="0.99644342601248759"/>
    <n v="6.8965581075675804"/>
    <n v="1929.8707465159748"/>
    <n v="0.99643913954396901"/>
    <n v="6.8800650703756903"/>
    <n v="1929.8872395531669"/>
    <n v="0.99644765529965773"/>
    <n v="6.9745498686101897"/>
    <n v="5.1773481634053429"/>
    <n v="4.6188670537169472"/>
    <x v="5"/>
    <n v="0"/>
    <n v="0"/>
    <n v="0"/>
    <n v="0"/>
    <n v="0"/>
    <n v="1"/>
    <n v="0"/>
    <n v="0"/>
    <n v="0"/>
    <n v="0"/>
    <n v="0"/>
    <n v="0"/>
    <n v="129"/>
    <n v="2033.7060315350855"/>
    <n v="-96.938726911542972"/>
    <n v="5.0051819173179073E-2"/>
    <n v="1917.4575517459118"/>
    <n v="19.309752877630672"/>
    <n v="9.9700944101717929E-3"/>
    <n v="1897.4282238398596"/>
    <n v="39.339080783682903"/>
    <n v="2.031172288471144E-2"/>
    <n v="1861.6308891485226"/>
    <n v="75.13641547501993"/>
    <n v="3.8794756239250182E-2"/>
  </r>
  <r>
    <x v="600"/>
    <x v="3"/>
    <x v="129"/>
    <n v="786.37206364440226"/>
    <x v="2"/>
    <n v="961.12141112093605"/>
    <n v="731.39425875776055"/>
    <n v="6.5949526560232208"/>
    <n v="6.6674300438433587"/>
    <n v="116.49956498435589"/>
    <n v="115.47772406468522"/>
    <n v="115.92283446463134"/>
    <n v="4.752924749616791"/>
    <n v="4.7578875389589204"/>
    <n v="58.249782492177943"/>
    <n v="58.006049064492089"/>
    <n v="58.076763336260584"/>
    <n v="4.0617656412822321"/>
    <n v="4.064740358398975"/>
    <n v="1781.2762280405407"/>
    <n v="7.4850853684225438"/>
    <n v="2019"/>
    <x v="25"/>
    <s v="2019-601"/>
    <n v="15.409643046922245"/>
    <x v="0"/>
    <n v="0"/>
    <n v="0"/>
    <n v="0"/>
    <n v="1"/>
    <n v="0"/>
    <n v="0"/>
    <n v="2103.0736255487323"/>
    <n v="-321.79739750819158"/>
    <n v="0.18065552800992507"/>
    <n v="2225.7212795188175"/>
    <n v="-444.44505147827681"/>
    <n v="0.24950933745249618"/>
    <n v="2137.2578813427835"/>
    <n v="-355.98165330224288"/>
    <n v="0.1998464065811027"/>
    <n v="411.28845125054488"/>
    <n v="1369.9877767899957"/>
    <n v="0.76910462017282122"/>
    <n v="401.61661504134213"/>
    <n v="1379.6596129991985"/>
    <n v="0.77453434300690527"/>
    <n v="247.56425618808174"/>
    <n v="1533.7119718524589"/>
    <n v="0.86101860436300204"/>
    <n v="5.8835513553991516"/>
    <n v="1775.3926766851416"/>
    <n v="0.99669700226007552"/>
    <n v="6.9842602225473991"/>
    <n v="1774.2919678179933"/>
    <n v="0.99607906953868108"/>
    <n v="6.8420146967322122"/>
    <n v="1774.4342133438086"/>
    <n v="0.99615892550014062"/>
    <n v="6.8900672987647678"/>
    <n v="1774.3861607417759"/>
    <n v="0.99613194899796986"/>
    <n v="6.8938385025254671"/>
    <n v="1774.3823895380151"/>
    <n v="0.99612983186212001"/>
    <n v="6.8851315097329548"/>
    <n v="1774.3910965308078"/>
    <n v="0.99613471992645031"/>
    <n v="6.9963500267806316"/>
    <n v="5.1830978005259194"/>
    <n v="4.6245229808943069"/>
    <x v="5"/>
    <n v="0"/>
    <n v="0"/>
    <n v="0"/>
    <n v="0"/>
    <n v="0"/>
    <n v="1"/>
    <n v="0"/>
    <n v="0"/>
    <n v="0"/>
    <n v="0"/>
    <n v="0"/>
    <n v="0"/>
    <n v="130"/>
    <n v="2052.5025815975669"/>
    <n v="-271.22635355702619"/>
    <n v="0.15226518452749108"/>
    <n v="1925.1981659709268"/>
    <n v="-143.92193793038609"/>
    <n v="8.0797091245474434E-2"/>
    <n v="1905.4160147751741"/>
    <n v="-124.13978673463339"/>
    <n v="6.9691485677766563E-2"/>
    <n v="1875.2845250812727"/>
    <n v="-94.008297040732032"/>
    <n v="5.2775810714177716E-2"/>
  </r>
  <r>
    <x v="601"/>
    <x v="3"/>
    <x v="130"/>
    <n v="794.23578428084625"/>
    <x v="2"/>
    <n v="970.73262523214544"/>
    <n v="750.24671641468626"/>
    <n v="6.620402107656032"/>
    <n v="6.6773803746965266"/>
    <n v="117.66456063419943"/>
    <n v="116.57114234944233"/>
    <n v="117.08206280927766"/>
    <n v="4.7628750804699589"/>
    <n v="4.7678378698120882"/>
    <n v="58.832280317099716"/>
    <n v="58.584410941317422"/>
    <n v="58.657530969623181"/>
    <n v="4.0717159721353999"/>
    <n v="4.0746906892521428"/>
    <n v="2089.0818327499283"/>
    <n v="7.6444799339582632"/>
    <n v="2019"/>
    <x v="26"/>
    <s v="2019-602"/>
    <n v="15.454993160261392"/>
    <x v="0"/>
    <n v="0"/>
    <n v="0"/>
    <n v="0"/>
    <n v="1"/>
    <n v="0"/>
    <n v="0"/>
    <n v="2110.8070363496563"/>
    <n v="-21.725203599728047"/>
    <n v="1.0399402866440342E-2"/>
    <n v="2230.8356742740307"/>
    <n v="-141.75384152410243"/>
    <n v="6.7854614071056807E-2"/>
    <n v="2140.6231583389626"/>
    <n v="-51.541325589034386"/>
    <n v="2.4671759995724445E-2"/>
    <n v="413.02303581959211"/>
    <n v="1676.058796930336"/>
    <n v="0.80229446767247203"/>
    <n v="403.66886590848503"/>
    <n v="1685.4129668414432"/>
    <n v="0.80677211415068306"/>
    <n v="250.09943676182718"/>
    <n v="1838.982395988101"/>
    <n v="0.88028260413685522"/>
    <n v="5.8846527026891522"/>
    <n v="2083.1971800472393"/>
    <n v="0.99718313920956236"/>
    <n v="6.9849700885511758"/>
    <n v="2082.0968626613771"/>
    <n v="0.99665644017431498"/>
    <n v="6.8451651450635449"/>
    <n v="2082.2366676048646"/>
    <n v="0.99672336189145205"/>
    <n v="6.8918783820409857"/>
    <n v="2082.1899543678874"/>
    <n v="0.99670100123700334"/>
    <n v="6.8923495552107852"/>
    <n v="2082.1894831947175"/>
    <n v="0.99670077569621185"/>
    <n v="6.8894958175992445"/>
    <n v="2082.192336932329"/>
    <n v="0.9967021417210209"/>
    <n v="7.0134569437899987"/>
    <n v="5.1892137911482967"/>
    <n v="4.6302031801332806"/>
    <x v="5"/>
    <n v="0"/>
    <n v="0"/>
    <n v="0"/>
    <n v="0"/>
    <n v="0"/>
    <n v="1"/>
    <n v="0"/>
    <n v="0"/>
    <n v="0"/>
    <n v="0"/>
    <n v="0"/>
    <n v="0"/>
    <n v="131"/>
    <n v="2068.577828739722"/>
    <n v="20.504004010206245"/>
    <n v="9.8148400358334161E-3"/>
    <n v="1933.1870580108227"/>
    <n v="155.89477473910551"/>
    <n v="7.4623584531342185E-2"/>
    <n v="1913.4526005335968"/>
    <n v="175.6292322163315"/>
    <n v="8.4070058655933491E-2"/>
    <n v="1888.3247077274207"/>
    <n v="200.75712502250758"/>
    <n v="9.609825803628011E-2"/>
  </r>
  <r>
    <x v="602"/>
    <x v="3"/>
    <x v="131"/>
    <n v="802.17814212365477"/>
    <x v="2"/>
    <n v="980.43995148446686"/>
    <n v="765.82614412737678"/>
    <n v="6.6409551780887828"/>
    <n v="6.6873307055496944"/>
    <n v="118.84120624054144"/>
    <n v="117.70617429499188"/>
    <n v="118.25288343737043"/>
    <n v="4.7728254113231268"/>
    <n v="4.7777882006652561"/>
    <n v="59.420603120270727"/>
    <n v="59.169745466584729"/>
    <n v="59.244106279319418"/>
    <n v="4.0816663029885678"/>
    <n v="4.0846410201053107"/>
    <n v="1994.5871350729806"/>
    <n v="7.5981923580687862"/>
    <n v="2019"/>
    <x v="27"/>
    <s v="2019-603"/>
    <n v="15.495446892400478"/>
    <x v="0"/>
    <n v="0"/>
    <n v="0"/>
    <n v="0"/>
    <n v="1"/>
    <n v="0"/>
    <n v="0"/>
    <n v="2118.6177812585897"/>
    <n v="-124.03064618560916"/>
    <n v="6.2183618857579247E-2"/>
    <n v="2236.0012129767961"/>
    <n v="-241.4140779038155"/>
    <n v="0.12103461095219704"/>
    <n v="2144.0220881051036"/>
    <n v="-149.43495303212308"/>
    <n v="7.4920243094145578E-2"/>
    <n v="414.77496623432978"/>
    <n v="1579.8121688386509"/>
    <n v="0.79204971347659203"/>
    <n v="405.74163928429942"/>
    <n v="1588.8454957886811"/>
    <n v="0.7965786341695954"/>
    <n v="252.65996914131011"/>
    <n v="1741.9271659316705"/>
    <n v="0.87332718400789977"/>
    <n v="5.8857540499791536"/>
    <n v="1988.7013810230014"/>
    <n v="0.99704913666267891"/>
    <n v="6.9856799545549517"/>
    <n v="1987.6014551184255"/>
    <n v="0.99649768123351534"/>
    <n v="6.8483155933948776"/>
    <n v="1987.7388194795858"/>
    <n v="0.99656654980222548"/>
    <n v="6.8936894653172036"/>
    <n v="1987.6934456076633"/>
    <n v="0.99654380129897657"/>
    <n v="6.8916865147213571"/>
    <n v="1987.6954485582592"/>
    <n v="0.99654480549205526"/>
    <n v="6.8933889179334171"/>
    <n v="1987.6937461550472"/>
    <n v="0.99654395198047785"/>
    <n v="7.027376320558627"/>
    <n v="5.1955232247387473"/>
    <n v="4.6359076172331513"/>
    <x v="6"/>
    <n v="0"/>
    <n v="0"/>
    <n v="0"/>
    <n v="0"/>
    <n v="0"/>
    <n v="0"/>
    <n v="1"/>
    <n v="0"/>
    <n v="0"/>
    <n v="0"/>
    <n v="0"/>
    <n v="0"/>
    <n v="132"/>
    <n v="2366.7035140010412"/>
    <n v="-372.11637892806061"/>
    <n v="0.18656310992121442"/>
    <n v="2278.5693504835999"/>
    <n v="-283.98221541061935"/>
    <n v="0.14237643992435989"/>
    <n v="1902.6221982684785"/>
    <n v="91.964936804502031"/>
    <n v="4.6107254572830228E-2"/>
    <n v="1940.5960092279684"/>
    <n v="53.99112584501222"/>
    <n v="2.7068822863452753E-2"/>
  </r>
  <r>
    <x v="603"/>
    <x v="3"/>
    <x v="132"/>
    <n v="810.19992354489125"/>
    <x v="2"/>
    <n v="990.24435099931145"/>
    <n v="779.13827795263114"/>
    <n v="6.6581885371177716"/>
    <n v="6.6972810364028623"/>
    <n v="120.02961830294684"/>
    <n v="118.86789629896936"/>
    <n v="119.43541227174414"/>
    <n v="4.7827757421762955"/>
    <n v="4.787738531518424"/>
    <n v="60.014809151473415"/>
    <n v="59.761290046006806"/>
    <n v="59.83654734211261"/>
    <n v="4.0916166338417357"/>
    <n v="4.0945913509584786"/>
    <n v="1902.2722227792142"/>
    <n v="7.5508043573536003"/>
    <n v="2019"/>
    <x v="28"/>
    <s v="2019-604"/>
    <n v="15.532580913135803"/>
    <x v="0"/>
    <n v="0"/>
    <n v="0"/>
    <n v="0"/>
    <n v="1"/>
    <n v="0"/>
    <n v="0"/>
    <n v="2126.5066336166124"/>
    <n v="-224.23441083739817"/>
    <n v="0.11787714090141754"/>
    <n v="2241.218407066589"/>
    <n v="-338.94618428737476"/>
    <n v="0.17817964233960973"/>
    <n v="2147.4550071689064"/>
    <n v="-245.18278438969219"/>
    <n v="0.12888943099399353"/>
    <n v="416.54441595321487"/>
    <n v="1485.7278068259993"/>
    <n v="0.78102796699378563"/>
    <n v="407.83514039387194"/>
    <n v="1494.4370823853424"/>
    <n v="0.78560632095125382"/>
    <n v="255.2461068445877"/>
    <n v="1647.0261159346264"/>
    <n v="0.86582041004011823"/>
    <n v="5.8868553972691542"/>
    <n v="1896.3853673819451"/>
    <n v="0.99690535595969099"/>
    <n v="6.9863898205587285"/>
    <n v="1895.2858329586554"/>
    <n v="0.99632734487898289"/>
    <n v="6.8514660417262103"/>
    <n v="1895.4207567374881"/>
    <n v="0.99639827257125368"/>
    <n v="6.8955005485934215"/>
    <n v="1895.3767222306208"/>
    <n v="0.99637512419830265"/>
    <n v="6.891583433147348"/>
    <n v="1895.3806393460668"/>
    <n v="0.99637718337542736"/>
    <n v="6.8969625429338706"/>
    <n v="1895.3752602362804"/>
    <n v="0.99637435564671317"/>
    <n v="7.0391183905173653"/>
    <n v="5.2019400616969369"/>
    <n v="4.6416362568681446"/>
    <x v="6"/>
    <n v="0"/>
    <n v="0"/>
    <n v="0"/>
    <n v="0"/>
    <n v="0"/>
    <n v="0"/>
    <n v="1"/>
    <n v="0"/>
    <n v="0"/>
    <n v="0"/>
    <n v="0"/>
    <n v="0"/>
    <n v="133"/>
    <n v="2381.4293977514217"/>
    <n v="-479.15717497220749"/>
    <n v="0.25188675376448499"/>
    <n v="2288.2355653705968"/>
    <n v="-385.96334259138257"/>
    <n v="0.20289595672458027"/>
    <n v="1910.6772271979492"/>
    <n v="-8.4050044187349613"/>
    <n v="4.4184025388623264E-3"/>
    <n v="1953.2265441280051"/>
    <n v="-50.954321348790927"/>
    <n v="2.6786030274019778E-2"/>
  </r>
  <r>
    <x v="604"/>
    <x v="3"/>
    <x v="133"/>
    <n v="151.91248566466709"/>
    <x v="2"/>
    <n v="185.67081581237088"/>
    <n v="590.97054026624187"/>
    <n v="6.38176616889844"/>
    <n v="5.0233046028311907"/>
    <n v="22.505553431802532"/>
    <n v="70.686724865385941"/>
    <n v="71.267585867374692"/>
    <n v="4.2664416078851382"/>
    <n v="3.1137620979467528"/>
    <n v="11.252776715901266"/>
    <n v="25.805330714932929"/>
    <n v="25.881386446572911"/>
    <n v="3.2535240403219112"/>
    <n v="2.4206149173868075"/>
    <n v="1607.068360831149"/>
    <n v="7.3821669042422888"/>
    <n v="2019"/>
    <x v="29"/>
    <s v="2019-605"/>
    <n v="13.901731817105491"/>
    <x v="0"/>
    <n v="0"/>
    <n v="0"/>
    <n v="0"/>
    <n v="1"/>
    <n v="0"/>
    <n v="0"/>
    <n v="1479.1276869863777"/>
    <n v="127.94067384477125"/>
    <n v="7.9611220631960217E-2"/>
    <n v="1813.0824170729607"/>
    <n v="-206.01405624181166"/>
    <n v="0.12819246602258078"/>
    <n v="1865.7410864956137"/>
    <n v="-258.67272566446468"/>
    <n v="0.16095937918327471"/>
    <n v="271.33894839720915"/>
    <n v="1335.7294124339398"/>
    <n v="0.83115905022429959"/>
    <n v="236.03720558957889"/>
    <n v="1371.0311552415701"/>
    <n v="0.85312559730346238"/>
    <n v="43.021181569360756"/>
    <n v="1564.0471792617882"/>
    <n v="0.97323002392560887"/>
    <n v="5.7015721704252798"/>
    <n v="1601.3667886607236"/>
    <n v="0.99645219064142576"/>
    <n v="6.9495540556046507"/>
    <n v="1600.1188067755443"/>
    <n v="0.99567563258353831"/>
    <n v="6.3214559003894291"/>
    <n v="1600.7469049307595"/>
    <n v="0.99606646732991488"/>
    <n v="6.6425143960826336"/>
    <n v="1600.4258464350664"/>
    <n v="0.99586668833885372"/>
    <n v="6.6514635337274068"/>
    <n v="1600.4168972974217"/>
    <n v="0.99586111972841818"/>
    <n v="6.7400163521865819"/>
    <n v="1600.3283444789624"/>
    <n v="0.9958060176427711"/>
    <n v="6.8587898564060099"/>
    <n v="4.8936751033246511"/>
    <n v="4.2450428683852293"/>
    <x v="6"/>
    <n v="0"/>
    <n v="0"/>
    <n v="0"/>
    <n v="0"/>
    <n v="0"/>
    <n v="0"/>
    <n v="1"/>
    <n v="0"/>
    <n v="0"/>
    <n v="0"/>
    <n v="0"/>
    <n v="0"/>
    <n v="134"/>
    <n v="2262.9476119991014"/>
    <n v="-655.87925116795236"/>
    <n v="0.40812156293634116"/>
    <n v="2086.6876098093362"/>
    <n v="-479.61924897818722"/>
    <n v="0.29844358875321031"/>
    <n v="1682.5133696576177"/>
    <n v="-75.445008826468666"/>
    <n v="4.694573713556887E-2"/>
    <n v="1655.4833465739205"/>
    <n v="-48.414985742771478"/>
    <n v="3.01262764688691E-2"/>
  </r>
  <r>
    <x v="605"/>
    <x v="3"/>
    <x v="134"/>
    <n v="826.48494200814332"/>
    <x v="2"/>
    <n v="1010.1482624543974"/>
    <n v="661.62486078881227"/>
    <n v="6.4946987197701374"/>
    <n v="6.717181698109199"/>
    <n v="122.44221363083606"/>
    <n v="96.56446924811101"/>
    <n v="72.473883531319302"/>
    <n v="4.2832262698090258"/>
    <n v="4.8076391932247606"/>
    <n v="61.22110681541804"/>
    <n v="50.5963739852725"/>
    <n v="46.230607785563002"/>
    <n v="3.8336420849083703"/>
    <n v="4.1144920126648152"/>
    <n v="1919.5916144411372"/>
    <n v="7.5598677415858937"/>
    <n v="2019"/>
    <x v="30"/>
    <s v="2019-606"/>
    <n v="14.611567074487532"/>
    <x v="0"/>
    <n v="0"/>
    <n v="0"/>
    <n v="0"/>
    <n v="1"/>
    <n v="0"/>
    <n v="0"/>
    <n v="2142.5217927886342"/>
    <n v="-222.93017834749708"/>
    <n v="0.11613416972151139"/>
    <n v="2251.8098327882772"/>
    <n v="-332.21821834714001"/>
    <n v="0.17306713357562817"/>
    <n v="2154.4241761603316"/>
    <n v="-234.83256171919447"/>
    <n v="0.12233464657406454"/>
    <n v="420.13657582752336"/>
    <n v="1499.4550386136139"/>
    <n v="0.78113231342186273"/>
    <n v="412.08515699641498"/>
    <n v="1507.5064574447222"/>
    <n v="0.7853266528691375"/>
    <n v="260.49622499601185"/>
    <n v="1659.0953894451254"/>
    <n v="0.86429601846752613"/>
    <n v="5.8890580918491553"/>
    <n v="1913.702556349288"/>
    <n v="0.99693212970532608"/>
    <n v="6.9507514892438405"/>
    <n v="1912.6408629518933"/>
    <n v="0.99637904675298994"/>
    <n v="6.857766938388874"/>
    <n v="1912.7338475027482"/>
    <n v="0.99642748650973578"/>
    <n v="6.913666612859581"/>
    <n v="1912.6779478282776"/>
    <n v="0.99639836590197217"/>
    <n v="6.8844511054609274"/>
    <n v="1912.7071633356761"/>
    <n v="0.99641358554930692"/>
    <n v="6.8083279697209136"/>
    <n v="1912.7832864714162"/>
    <n v="0.99645324145068059"/>
    <n v="6.9303660917505043"/>
    <n v="5.0709200025753161"/>
    <n v="4.5010086386558097"/>
    <x v="6"/>
    <n v="0"/>
    <n v="0"/>
    <n v="0"/>
    <n v="0"/>
    <n v="0"/>
    <n v="0"/>
    <n v="1"/>
    <n v="0"/>
    <n v="0"/>
    <n v="0"/>
    <n v="0"/>
    <n v="0"/>
    <n v="135"/>
    <n v="2317.9916689179177"/>
    <n v="-398.4000544767805"/>
    <n v="0.20754417318746687"/>
    <n v="2208.1666401643224"/>
    <n v="-288.57502572318526"/>
    <n v="0.15033146818949819"/>
    <n v="1833.5206951350463"/>
    <n v="86.0709193060909"/>
    <n v="4.483814091423257E-2"/>
    <n v="1837.843328257188"/>
    <n v="81.748286183949176"/>
    <n v="4.2586290526044561E-2"/>
  </r>
  <r>
    <x v="606"/>
    <x v="3"/>
    <x v="135"/>
    <n v="834.74979142822508"/>
    <x v="2"/>
    <n v="1020.2497450789418"/>
    <n v="713.56233998063612"/>
    <n v="6.5702698051823543"/>
    <n v="6.7271320289623668"/>
    <n v="123.66663576714446"/>
    <n v="110.11555250762774"/>
    <n v="123.05442469899026"/>
    <n v="4.8126267347357992"/>
    <n v="4.8175895240779285"/>
    <n v="61.833317883572228"/>
    <n v="58.4622347140823"/>
    <n v="61.649654563125964"/>
    <n v="4.1214676264012402"/>
    <n v="4.1244423435179831"/>
    <n v="1728.6655488948982"/>
    <n v="7.455105030821092"/>
    <n v="2019"/>
    <x v="31"/>
    <s v="2019-607"/>
    <n v="15.504364166319395"/>
    <x v="0"/>
    <n v="0"/>
    <n v="0"/>
    <n v="0"/>
    <n v="1"/>
    <n v="0"/>
    <n v="0"/>
    <n v="2150.6496852619575"/>
    <n v="-421.98413636705936"/>
    <n v="0.24410976237527585"/>
    <n v="2257.1851130761852"/>
    <n v="-528.51956418128702"/>
    <n v="0.30573847238360202"/>
    <n v="2157.9611161046864"/>
    <n v="-429.29556720978826"/>
    <n v="0.2483392854587913"/>
    <n v="421.95964164234044"/>
    <n v="1306.7059072525576"/>
    <n v="0.75590440735508901"/>
    <n v="414.24209328310872"/>
    <n v="1314.4234556117894"/>
    <n v="0.76036886166446394"/>
    <n v="263.16072525783659"/>
    <n v="1465.5048236370617"/>
    <n v="0.84776654719238786"/>
    <n v="5.8901594391391559"/>
    <n v="1722.7753894557591"/>
    <n v="0.99659265527510243"/>
    <n v="6.9885194185700579"/>
    <n v="1721.677029476328"/>
    <n v="0.99595727500728071"/>
    <n v="6.8609173867202067"/>
    <n v="1721.8046315081779"/>
    <n v="0.99603109034532078"/>
    <n v="6.9009337984220753"/>
    <n v="1721.7646150964761"/>
    <n v="0.9960079416155232"/>
    <n v="6.9148246683806747"/>
    <n v="1721.7507242265174"/>
    <n v="0.99599990601258792"/>
    <n v="6.8942470795970756"/>
    <n v="1721.7713018153011"/>
    <n v="0.99601180975463732"/>
    <n v="6.9798953232771588"/>
    <n v="5.1525509664132656"/>
    <n v="4.658967020993769"/>
    <x v="7"/>
    <n v="0"/>
    <n v="0"/>
    <n v="0"/>
    <n v="0"/>
    <n v="0"/>
    <n v="0"/>
    <n v="0"/>
    <n v="1"/>
    <n v="0"/>
    <n v="0"/>
    <n v="0"/>
    <n v="0"/>
    <n v="136"/>
    <n v="2427.4124069914033"/>
    <n v="-698.74685809650509"/>
    <n v="0.40421171032372349"/>
    <n v="2400.0307283322372"/>
    <n v="-671.36517943733907"/>
    <n v="0.38837193224943345"/>
    <n v="1916.5675876882999"/>
    <n v="-187.90203879340174"/>
    <n v="0.10869774023871986"/>
    <n v="1951.8468081481199"/>
    <n v="-223.1812592532217"/>
    <n v="0.12910609539011006"/>
  </r>
  <r>
    <x v="607"/>
    <x v="3"/>
    <x v="136"/>
    <n v="843.09728934250711"/>
    <x v="2"/>
    <n v="1030.4522425297309"/>
    <n v="752.42282478919742"/>
    <n v="6.6232984329438853"/>
    <n v="6.7370823598155347"/>
    <n v="124.90330212481588"/>
    <n v="117.5094273162218"/>
    <n v="124.28496894598017"/>
    <n v="4.8225770655889679"/>
    <n v="4.8275398549310964"/>
    <n v="62.45165106240794"/>
    <n v="61.254826157910244"/>
    <n v="62.266151108757221"/>
    <n v="4.1314179572544081"/>
    <n v="4.134392674371151"/>
    <n v="2054.7804708448139"/>
    <n v="7.6279242943844352"/>
    <n v="2019"/>
    <x v="32"/>
    <s v="2019-608"/>
    <n v="15.577293455787261"/>
    <x v="0"/>
    <n v="0"/>
    <n v="0"/>
    <n v="0"/>
    <n v="1"/>
    <n v="0"/>
    <n v="0"/>
    <n v="2158.8588566600138"/>
    <n v="-104.07838581519991"/>
    <n v="5.0651827429724669E-2"/>
    <n v="2262.6141461669718"/>
    <n v="-207.83367532215789"/>
    <n v="0.1011464135809642"/>
    <n v="2161.5334254484846"/>
    <n v="-106.75295460367079"/>
    <n v="5.1953459806720753E-2"/>
    <n v="423.80093811530554"/>
    <n v="1630.9795327295083"/>
    <n v="0.7937487998700602"/>
    <n v="416.42059893266924"/>
    <n v="1638.3598719121446"/>
    <n v="0.79734058949788456"/>
    <n v="265.85187052227951"/>
    <n v="1788.9286003225343"/>
    <n v="0.87061787169265059"/>
    <n v="5.8912607864291564"/>
    <n v="2048.8892100583848"/>
    <n v="0.99713290014674572"/>
    <n v="6.9892292845738337"/>
    <n v="2047.79124156024"/>
    <n v="0.99659855182403001"/>
    <n v="6.8640678350515376"/>
    <n v="2047.9164030097622"/>
    <n v="0.99665946414595352"/>
    <n v="6.902744881698295"/>
    <n v="2047.8777259631156"/>
    <n v="0.99664064118788309"/>
    <n v="6.908683748748274"/>
    <n v="2047.8717870960656"/>
    <n v="0.99663775091948981"/>
    <n v="6.9012654936267666"/>
    <n v="2047.879205351187"/>
    <n v="0.99664136116166735"/>
    <n v="7.0154128592508949"/>
    <n v="5.1944323927765597"/>
    <n v="4.6647920952513964"/>
    <x v="7"/>
    <n v="0"/>
    <n v="0"/>
    <n v="0"/>
    <n v="0"/>
    <n v="0"/>
    <n v="0"/>
    <n v="0"/>
    <n v="1"/>
    <n v="0"/>
    <n v="0"/>
    <n v="0"/>
    <n v="0"/>
    <n v="137"/>
    <n v="2459.8824550588997"/>
    <n v="-405.10198421408586"/>
    <n v="0.19715098034172476"/>
    <n v="2436.5501337712431"/>
    <n v="-381.76966292642919"/>
    <n v="0.1857958396740389"/>
    <n v="1924.7422741749074"/>
    <n v="130.03819666990648"/>
    <n v="6.3285688429986803E-2"/>
    <n v="1978.4181098789247"/>
    <n v="76.362360965889138"/>
    <n v="3.7163269774747806E-2"/>
  </r>
  <r>
    <x v="608"/>
    <x v="3"/>
    <x v="137"/>
    <n v="851.5282622359324"/>
    <x v="2"/>
    <n v="1040.7567649550285"/>
    <n v="782.15445602321779"/>
    <n v="6.6620522351381561"/>
    <n v="6.7470326906687035"/>
    <n v="126.15233514606405"/>
    <n v="121.83088123114293"/>
    <n v="125.52781863543996"/>
    <n v="4.8325273964421358"/>
    <n v="4.8374901857842652"/>
    <n v="63.076167573032023"/>
    <n v="62.529765148495486"/>
    <n v="62.888812619844799"/>
    <n v="4.1413682881075768"/>
    <n v="4.1443430052243198"/>
    <n v="1841.0822206909363"/>
    <n v="7.5181088411217072"/>
    <n v="2019"/>
    <x v="33"/>
    <s v="2019-609"/>
    <n v="15.635947919687869"/>
    <x v="0"/>
    <n v="0"/>
    <n v="0"/>
    <n v="0"/>
    <n v="1"/>
    <n v="0"/>
    <n v="0"/>
    <n v="2167.1501197720509"/>
    <n v="-326.06789908111455"/>
    <n v="0.1771066470669328"/>
    <n v="2268.0974695886662"/>
    <n v="-427.01524889772986"/>
    <n v="0.23193708792509882"/>
    <n v="2165.1414578857211"/>
    <n v="-324.05923719478483"/>
    <n v="0.17601562469772222"/>
    <n v="425.66064755300044"/>
    <n v="1415.4215731379359"/>
    <n v="0.7687986757086519"/>
    <n v="418.62088963872549"/>
    <n v="1422.4613310522109"/>
    <n v="0.77262238213260137"/>
    <n v="268.56992723936696"/>
    <n v="1572.5122934515693"/>
    <n v="0.85412388201838385"/>
    <n v="5.892362133719157"/>
    <n v="1835.1898585572171"/>
    <n v="0.99679951168530223"/>
    <n v="6.9899391505776105"/>
    <n v="1834.0922815403587"/>
    <n v="0.99620335307569574"/>
    <n v="6.8672182833828703"/>
    <n v="1834.2150024075534"/>
    <n v="0.99627000999401005"/>
    <n v="6.904555964974513"/>
    <n v="1834.1776647259619"/>
    <n v="0.99624972970387859"/>
    <n v="6.9049506636744269"/>
    <n v="1834.1772700272618"/>
    <n v="0.99624951531980843"/>
    <n v="6.9069101573187854"/>
    <n v="1834.1753105336174"/>
    <n v="0.99624845100360226"/>
    <n v="7.0417597834174375"/>
    <n v="5.2181222378895606"/>
    <n v="4.6706411787831987"/>
    <x v="7"/>
    <n v="0"/>
    <n v="0"/>
    <n v="0"/>
    <n v="0"/>
    <n v="0"/>
    <n v="0"/>
    <n v="0"/>
    <n v="1"/>
    <n v="0"/>
    <n v="0"/>
    <n v="0"/>
    <n v="0"/>
    <n v="138"/>
    <n v="2485.9839241773707"/>
    <n v="-644.90170348643437"/>
    <n v="0.35028403198875629"/>
    <n v="2459.873302341442"/>
    <n v="-618.7910816505057"/>
    <n v="0.33610181810255096"/>
    <n v="1932.9669845697199"/>
    <n v="-91.884763878783588"/>
    <n v="4.9908017602983711E-2"/>
    <n v="1998.7285669550347"/>
    <n v="-157.64634626409838"/>
    <n v="8.5626999431310344E-2"/>
  </r>
  <r>
    <x v="609"/>
    <x v="3"/>
    <x v="138"/>
    <n v="860.04354485829151"/>
    <x v="2"/>
    <n v="1051.1643326045785"/>
    <n v="805.52118267373987"/>
    <n v="6.6914894998177967"/>
    <n v="6.7569830215218714"/>
    <n v="127.41385849752469"/>
    <n v="124.62236986433381"/>
    <n v="126.78309682179437"/>
    <n v="4.8424777272953037"/>
    <n v="4.847440516637433"/>
    <n v="63.706929248762343"/>
    <n v="63.353780018682286"/>
    <n v="63.517700746043246"/>
    <n v="4.1513186189607447"/>
    <n v="4.1542933360774876"/>
    <n v="2087.6661158913253"/>
    <n v="7.6438020300338572"/>
    <n v="2019"/>
    <x v="34"/>
    <s v="2019-610"/>
    <n v="15.685285846073846"/>
    <x v="0"/>
    <n v="0"/>
    <n v="0"/>
    <n v="0"/>
    <n v="1"/>
    <n v="0"/>
    <n v="0"/>
    <n v="2175.524295515208"/>
    <n v="-87.858179623882734"/>
    <n v="4.2084401789685533E-2"/>
    <n v="2273.6356262445779"/>
    <n v="-185.96951035325264"/>
    <n v="8.9080101907892159E-2"/>
    <n v="2168.7855706473297"/>
    <n v="-81.119454756004416"/>
    <n v="3.8856526979349194E-2"/>
    <n v="427.53895408507213"/>
    <n v="1660.1271618062531"/>
    <n v="0.79520721688653018"/>
    <n v="420.84318325184222"/>
    <n v="1666.822932639483"/>
    <n v="0.79841451655109896"/>
    <n v="271.31516452362524"/>
    <n v="1816.3509513677"/>
    <n v="0.87003900553906932"/>
    <n v="5.8934634810091584"/>
    <n v="2081.7726524103159"/>
    <n v="0.997177008604897"/>
    <n v="6.9906490165813864"/>
    <n v="2080.675466874744"/>
    <n v="0.99665145256544208"/>
    <n v="6.870368731714203"/>
    <n v="2080.795747159611"/>
    <n v="0.99670906727880626"/>
    <n v="6.9063670482507309"/>
    <n v="2080.7597488430747"/>
    <n v="0.99669182394843736"/>
    <n v="6.9027890640725431"/>
    <n v="2080.7633268272525"/>
    <n v="0.99669353781645031"/>
    <n v="6.9116582358654135"/>
    <n v="2080.7544576554596"/>
    <n v="0.99668928944946988"/>
    <n v="7.0619899809757891"/>
    <n v="5.233131895566018"/>
    <n v="4.676514229662053"/>
    <x v="7"/>
    <n v="0"/>
    <n v="0"/>
    <n v="0"/>
    <n v="0"/>
    <n v="0"/>
    <n v="0"/>
    <n v="0"/>
    <n v="1"/>
    <n v="0"/>
    <n v="0"/>
    <n v="0"/>
    <n v="0"/>
    <n v="139"/>
    <n v="2507.7871506247056"/>
    <n v="-420.12103473338038"/>
    <n v="0.20123957156530772"/>
    <n v="2476.8223548145161"/>
    <n v="-389.15623892319081"/>
    <n v="0.18640731674520725"/>
    <n v="1941.2420353095799"/>
    <n v="146.42408058174533"/>
    <n v="7.013769082477532E-2"/>
    <n v="2015.7451822450105"/>
    <n v="71.920933646314779"/>
    <n v="3.445040042507385E-2"/>
  </r>
  <r>
    <x v="610"/>
    <x v="3"/>
    <x v="139"/>
    <n v="868.64398030687448"/>
    <x v="2"/>
    <n v="1061.6759759306244"/>
    <n v="824.45802196368027"/>
    <n v="6.7147262273786996"/>
    <n v="6.7669333523750392"/>
    <n v="128.68799708249995"/>
    <n v="126.65518347341688"/>
    <n v="128.05092779001231"/>
    <n v="4.8524280581484716"/>
    <n v="4.8573908474906009"/>
    <n v="64.343998541249974"/>
    <n v="64.046932984479668"/>
    <n v="64.152877753503688"/>
    <n v="4.1612689498139126"/>
    <n v="4.1642436669306555"/>
    <n v="2048.6773626885374"/>
    <n v="7.6249496749760866"/>
    <n v="2019"/>
    <x v="35"/>
    <s v="2019-611"/>
    <n v="15.728423235341083"/>
    <x v="0"/>
    <n v="0"/>
    <n v="0"/>
    <n v="0"/>
    <n v="1"/>
    <n v="0"/>
    <n v="0"/>
    <n v="2183.9822130157963"/>
    <n v="-135.30485032725892"/>
    <n v="6.6044977501823185E-2"/>
    <n v="2279.2291644670486"/>
    <n v="-230.55180177851116"/>
    <n v="0.11253690111358067"/>
    <n v="2172.4661245365546"/>
    <n v="-123.7887618480172"/>
    <n v="6.0423746609649505E-2"/>
    <n v="429.43604368246463"/>
    <n v="1619.2413190060729"/>
    <n v="0.79038376100426888"/>
    <n v="423.0876998010902"/>
    <n v="1625.5896628874473"/>
    <n v="0.79348251339788312"/>
    <n v="274.08785418072614"/>
    <n v="1774.5895085078114"/>
    <n v="0.86621228936652439"/>
    <n v="5.894564828299159"/>
    <n v="2042.7827978602384"/>
    <n v="0.9971227461504415"/>
    <n v="6.9913588825851631"/>
    <n v="2041.6860038059522"/>
    <n v="0.99658737924774532"/>
    <n v="6.8735191800455357"/>
    <n v="2041.8038435084918"/>
    <n v="0.99664489914067034"/>
    <n v="6.9081781315269488"/>
    <n v="2041.7691845570105"/>
    <n v="0.99662798141994347"/>
    <n v="6.9016733523861191"/>
    <n v="2041.7756893361513"/>
    <n v="0.99663115653148582"/>
    <n v="6.9158096002931559"/>
    <n v="2041.7615530882442"/>
    <n v="0.99662425634887797"/>
    <n v="7.0780898918462407"/>
    <n v="5.2439221595859635"/>
    <n v="4.6824112048872291"/>
    <x v="8"/>
    <n v="0"/>
    <n v="0"/>
    <n v="0"/>
    <n v="0"/>
    <n v="0"/>
    <n v="0"/>
    <n v="0"/>
    <n v="0"/>
    <n v="1"/>
    <n v="0"/>
    <n v="0"/>
    <n v="0"/>
    <n v="140"/>
    <n v="2283.4464647675177"/>
    <n v="-234.76910207898027"/>
    <n v="0.11459544892461061"/>
    <n v="2283.4381684377968"/>
    <n v="-234.76080574925936"/>
    <n v="0.11459139932174391"/>
    <n v="2097.4377983030331"/>
    <n v="-48.760435614495691"/>
    <n v="2.3800934448021619E-2"/>
    <n v="2109.4920207240075"/>
    <n v="-60.814658035470075"/>
    <n v="2.9684839176267987E-2"/>
  </r>
  <r>
    <x v="611"/>
    <x v="3"/>
    <x v="140"/>
    <n v="877.33042010994336"/>
    <x v="2"/>
    <n v="1072.2927356899309"/>
    <n v="840.31974140755915"/>
    <n v="6.7337824639434158"/>
    <n v="6.7768836832282071"/>
    <n v="129.97487705332495"/>
    <n v="128.31503026337091"/>
    <n v="129.33143706791245"/>
    <n v="4.8623783890016403"/>
    <n v="4.8673411783437688"/>
    <n v="64.987438526662473"/>
    <n v="64.705286864007633"/>
    <n v="64.794406531038717"/>
    <n v="4.1712192806670805"/>
    <n v="4.1741939977838234"/>
    <n v="2155.6755687553605"/>
    <n v="7.6758594423920501"/>
    <n v="2019"/>
    <x v="36"/>
    <s v="2019-612"/>
    <n v="15.767380133612136"/>
    <x v="0"/>
    <n v="0"/>
    <n v="0"/>
    <n v="0"/>
    <n v="1"/>
    <n v="0"/>
    <n v="0"/>
    <n v="2192.5247096913913"/>
    <n v="-36.849140936030835"/>
    <n v="1.7094010559903835E-2"/>
    <n v="2284.8786380717443"/>
    <n v="-129.20306931638379"/>
    <n v="5.9936231216361928E-2"/>
    <n v="2176.1834839646717"/>
    <n v="-20.50791520931125"/>
    <n v="9.5134516095815233E-3"/>
    <n v="431.35210417583107"/>
    <n v="1724.3234645795294"/>
    <n v="0.79989933994340146"/>
    <n v="425.35466151583057"/>
    <n v="1730.3209072395298"/>
    <n v="0.80268150380280967"/>
    <n v="276.88827073439796"/>
    <n v="1878.7872980209625"/>
    <n v="0.87155382992336494"/>
    <n v="5.8956661755891595"/>
    <n v="2149.7799025797713"/>
    <n v="0.99726504940676519"/>
    <n v="6.992068748588939"/>
    <n v="2148.6835000067717"/>
    <n v="0.99675643735544783"/>
    <n v="6.8766696283768667"/>
    <n v="2148.7988991269835"/>
    <n v="0.99680997004927441"/>
    <n v="6.9099892148031667"/>
    <n v="2148.7655795405572"/>
    <n v="0.99679451336974934"/>
    <n v="6.9012627933227435"/>
    <n v="2148.7743059620379"/>
    <n v="0.99679856148422785"/>
    <n v="6.9195586515093925"/>
    <n v="2148.7560101038512"/>
    <n v="0.99679007418750654"/>
    <n v="7.0913787007982645"/>
    <n v="5.2526471620383974"/>
    <n v="4.6883320603924945"/>
    <x v="8"/>
    <n v="0"/>
    <n v="0"/>
    <n v="0"/>
    <n v="0"/>
    <n v="0"/>
    <n v="0"/>
    <n v="0"/>
    <n v="0"/>
    <n v="1"/>
    <n v="0"/>
    <n v="0"/>
    <n v="0"/>
    <n v="141"/>
    <n v="2298.7135836745501"/>
    <n v="-143.03801491918966"/>
    <n v="6.6354147624253429E-2"/>
    <n v="2294.747660231782"/>
    <n v="-139.07209147642152"/>
    <n v="6.4514388664115477E-2"/>
    <n v="2106.4498367827432"/>
    <n v="49.225731972617268"/>
    <n v="2.2835408391736388E-2"/>
    <n v="2124.3033579470539"/>
    <n v="31.37221080830659"/>
    <n v="1.4553308142941108E-2"/>
  </r>
  <r>
    <x v="612"/>
    <x v="3"/>
    <x v="141"/>
    <n v="886.1037243110427"/>
    <x v="2"/>
    <n v="1083.01566304683"/>
    <n v="854.05493627860415"/>
    <n v="6.7499955199146875"/>
    <n v="6.7868340140813759"/>
    <n v="131.2746258238582"/>
    <n v="129.79482804361456"/>
    <n v="130.62475143859157"/>
    <n v="4.8723287198548082"/>
    <n v="4.8772915091969375"/>
    <n v="65.637312911929101"/>
    <n v="65.357705097552653"/>
    <n v="65.442350596349115"/>
    <n v="4.1811696115202492"/>
    <n v="4.1841443286369921"/>
    <n v="1882.7343264796668"/>
    <n v="7.5404804281451456"/>
    <n v="2019"/>
    <x v="37"/>
    <s v="2019-613"/>
    <n v="15.803493851289744"/>
    <x v="0"/>
    <n v="0"/>
    <n v="0"/>
    <n v="0"/>
    <n v="1"/>
    <n v="0"/>
    <n v="0"/>
    <n v="2201.1526313337422"/>
    <n v="-318.41830485407536"/>
    <n v="0.16912545778535484"/>
    <n v="2290.5846064124867"/>
    <n v="-407.85027993281983"/>
    <n v="0.21662657030076971"/>
    <n v="2179.9380169870697"/>
    <n v="-297.20369050740283"/>
    <n v="0.15785747692990426"/>
    <n v="433.28732527413115"/>
    <n v="1449.4470012055358"/>
    <n v="0.76986273677588335"/>
    <n v="427.64429284771842"/>
    <n v="1455.0900336319485"/>
    <n v="0.7728599904760185"/>
    <n v="279.71669145360659"/>
    <n v="1603.0176350260604"/>
    <n v="0.85143060944949134"/>
    <n v="5.8967675228791601"/>
    <n v="1876.8375589567877"/>
    <n v="0.99686797683563522"/>
    <n v="6.9927786145927158"/>
    <n v="1875.7415478650742"/>
    <n v="0.9962858388906799"/>
    <n v="6.8798200767081994"/>
    <n v="1875.8545064029586"/>
    <n v="0.99634583595786874"/>
    <n v="6.9118002980793847"/>
    <n v="1875.8225261815874"/>
    <n v="0.99632884990682502"/>
    <n v="6.9013318133937585"/>
    <n v="1875.8329946662732"/>
    <n v="0.99633441016274571"/>
    <n v="6.9230340867516968"/>
    <n v="1875.8112923929152"/>
    <n v="0.99632288316552009"/>
    <n v="7.1027449636769058"/>
    <n v="5.2603620628565659"/>
    <n v="4.6942767510543861"/>
    <x v="8"/>
    <n v="0"/>
    <n v="0"/>
    <n v="0"/>
    <n v="0"/>
    <n v="0"/>
    <n v="0"/>
    <n v="0"/>
    <n v="0"/>
    <n v="1"/>
    <n v="0"/>
    <n v="0"/>
    <n v="0"/>
    <n v="142"/>
    <n v="2312.7574123143777"/>
    <n v="-430.02308583471086"/>
    <n v="0.22840348730389765"/>
    <n v="2305.3994136173114"/>
    <n v="-422.6650871376446"/>
    <n v="0.2244953423290173"/>
    <n v="2115.5170649192519"/>
    <n v="-232.78273843958505"/>
    <n v="0.12364077882132302"/>
    <n v="2138.559480085667"/>
    <n v="-255.82515360600019"/>
    <n v="0.13587958216300311"/>
  </r>
  <r>
    <x v="613"/>
    <x v="3"/>
    <x v="142"/>
    <n v="894.96476155415326"/>
    <x v="2"/>
    <n v="1093.8458196772986"/>
    <n v="866.32788386126879"/>
    <n v="6.7642634556818795"/>
    <n v="6.7967843449345438"/>
    <n v="132.58737208209681"/>
    <n v="131.1911000628557"/>
    <n v="131.93099895297752"/>
    <n v="4.8822790507079761"/>
    <n v="4.8872418400501054"/>
    <n v="66.293686041048403"/>
    <n v="66.012891757999682"/>
    <n v="66.096774102312608"/>
    <n v="4.1911199423734171"/>
    <n v="4.19409465949016"/>
    <n v="1840.8043894317263"/>
    <n v="7.5179579232422844"/>
    <n v="2019"/>
    <x v="38"/>
    <s v="2019-614"/>
    <n v="15.837662448763274"/>
    <x v="0"/>
    <n v="0"/>
    <n v="0"/>
    <n v="0"/>
    <n v="1"/>
    <n v="0"/>
    <n v="0"/>
    <n v="2209.8668321925165"/>
    <n v="-369.06244276079019"/>
    <n v="0.2004897667995692"/>
    <n v="2296.3476344366363"/>
    <n v="-455.54324500490998"/>
    <n v="0.24746966468584991"/>
    <n v="2183.7300953396921"/>
    <n v="-342.92570590796572"/>
    <n v="0.18629122566022896"/>
    <n v="435.24189858341424"/>
    <n v="1405.5624908483121"/>
    <n v="0.76355885444309624"/>
    <n v="429.95682049292515"/>
    <n v="1410.8475689388013"/>
    <n v="0.76642992435189883"/>
    <n v="282.5733963800073"/>
    <n v="1558.230993051719"/>
    <n v="0.84649460963788747"/>
    <n v="5.8978688701691606"/>
    <n v="1834.9065205615573"/>
    <n v="0.99679603715417597"/>
    <n v="6.9934884805964925"/>
    <n v="1833.81090095113"/>
    <n v="0.99620085190977004"/>
    <n v="6.8829705250395321"/>
    <n v="1833.9214189066868"/>
    <n v="0.99626088976940974"/>
    <n v="6.9136113813556026"/>
    <n v="1833.8907780503707"/>
    <n v="0.99624424440693016"/>
    <n v="6.901728930479047"/>
    <n v="1833.9026605012473"/>
    <n v="0.99625069943873301"/>
    <n v="6.9263223316479916"/>
    <n v="1833.8780671000784"/>
    <n v="0.9962373393004641"/>
    <n v="7.112793023218102"/>
    <n v="5.2675873302932334"/>
    <n v="4.7002452307006601"/>
    <x v="8"/>
    <n v="0"/>
    <n v="0"/>
    <n v="0"/>
    <n v="0"/>
    <n v="0"/>
    <n v="0"/>
    <n v="0"/>
    <n v="0"/>
    <n v="1"/>
    <n v="0"/>
    <n v="0"/>
    <n v="0"/>
    <n v="143"/>
    <n v="2325.9731862381832"/>
    <n v="-485.16879680645684"/>
    <n v="0.26356347235581778"/>
    <n v="2315.753102129735"/>
    <n v="-474.94871269800865"/>
    <n v="0.25801150596160288"/>
    <n v="2124.6398297068745"/>
    <n v="-283.83544027514813"/>
    <n v="0.15419098406364123"/>
    <n v="2152.5200288444762"/>
    <n v="-311.71563941274985"/>
    <n v="0.16933664500277479"/>
  </r>
  <r>
    <x v="614"/>
    <x v="3"/>
    <x v="143"/>
    <n v="903.91440916969486"/>
    <x v="2"/>
    <n v="1104.7842778740714"/>
    <n v="877.60384145379658"/>
    <n v="6.7771952861777356"/>
    <n v="6.8067346757877116"/>
    <n v="133.91324580291774"/>
    <n v="132.55217293288672"/>
    <n v="133.25030894250727"/>
    <n v="4.892229381561144"/>
    <n v="4.8971921709032733"/>
    <n v="66.956622901458871"/>
    <n v="66.673503558421118"/>
    <n v="66.757741843335737"/>
    <n v="4.201070273226585"/>
    <n v="4.2040449903433279"/>
    <n v="2155.2989101457438"/>
    <n v="7.6756846983232005"/>
    <n v="2019"/>
    <x v="39"/>
    <s v="2019-615"/>
    <n v="15.870494940965465"/>
    <x v="0"/>
    <n v="0"/>
    <n v="0"/>
    <n v="0"/>
    <n v="1"/>
    <n v="0"/>
    <n v="0"/>
    <n v="2218.6681750598782"/>
    <n v="-63.369264914134419"/>
    <n v="2.9401613212827783E-2"/>
    <n v="2302.1682927410275"/>
    <n v="-146.8693825952837"/>
    <n v="6.8143393894887744E-2"/>
    <n v="2187.5600944758403"/>
    <n v="-32.261184330096512"/>
    <n v="1.4968310974515816E-2"/>
    <n v="437.21601762579019"/>
    <n v="1718.0828925199535"/>
    <n v="0.79714367433321565"/>
    <n v="432.29247341458381"/>
    <n v="1723.00643673116"/>
    <n v="0.79942806476650063"/>
    <n v="285.45866835567193"/>
    <n v="1869.8402417900718"/>
    <n v="0.86755495165337926"/>
    <n v="5.8989702174591612"/>
    <n v="2149.3999399282848"/>
    <n v="0.99726303846316144"/>
    <n v="6.9941983466002684"/>
    <n v="2148.3047117991437"/>
    <n v="0.99675488243710608"/>
    <n v="6.8861209733708648"/>
    <n v="2148.4127891723729"/>
    <n v="0.99680502739506083"/>
    <n v="6.9154224646318205"/>
    <n v="2148.383487681112"/>
    <n v="0.99679143230107037"/>
    <n v="6.9023514177750638"/>
    <n v="2148.3965587279686"/>
    <n v="0.99679749691085384"/>
    <n v="6.9294819952835889"/>
    <n v="2148.3694281504604"/>
    <n v="0.99678490906172512"/>
    <n v="7.1219366742216685"/>
    <n v="5.2745805604432654"/>
    <n v="4.7062374521189181"/>
    <x v="8"/>
    <n v="0"/>
    <n v="0"/>
    <n v="0"/>
    <n v="0"/>
    <n v="0"/>
    <n v="0"/>
    <n v="0"/>
    <n v="0"/>
    <n v="1"/>
    <n v="0"/>
    <n v="0"/>
    <n v="0"/>
    <n v="144"/>
    <n v="2338.6341168599165"/>
    <n v="-183.33520671417273"/>
    <n v="8.5062543228296525E-2"/>
    <n v="2325.9878842373541"/>
    <n v="-170.68897409161036"/>
    <n v="7.9195035680720588E-2"/>
    <n v="2133.8184797949534"/>
    <n v="21.480430350790357"/>
    <n v="9.9663347156510301E-3"/>
    <n v="2166.3365353269205"/>
    <n v="-11.037625181176736"/>
    <n v="5.1211575012722289E-3"/>
  </r>
  <r>
    <x v="615"/>
    <x v="3"/>
    <x v="144"/>
    <n v="912.95355326139179"/>
    <x v="2"/>
    <n v="1115.8321206528121"/>
    <n v="888.20875499607519"/>
    <n v="6.7892067998191887"/>
    <n v="6.8166850066408795"/>
    <n v="135.25237826094693"/>
    <n v="133.90227559691681"/>
    <n v="134.58281203193235"/>
    <n v="4.9021797124143127"/>
    <n v="4.9071425017564412"/>
    <n v="67.626189130473463"/>
    <n v="67.340383458857758"/>
    <n v="67.425319261769076"/>
    <n v="4.2110206040797529"/>
    <n v="4.2139953211964958"/>
    <n v="806.56528396502631"/>
    <n v="6.6927848415490079"/>
    <n v="2019"/>
    <x v="40"/>
    <s v="2019-616"/>
    <n v="15.902407116313254"/>
    <x v="1"/>
    <n v="0"/>
    <n v="0"/>
    <n v="0"/>
    <n v="1"/>
    <n v="0"/>
    <n v="0"/>
    <n v="2227.5575313559139"/>
    <n v="-1420.9922473908875"/>
    <n v="1.7617820598543188"/>
    <n v="2308.0471576284626"/>
    <n v="-1501.4818736634363"/>
    <n v="1.8615751303877621"/>
    <n v="2191.4283936033503"/>
    <n v="-1384.863109638324"/>
    <n v="1.7169882428244623"/>
    <n v="439.20987785858983"/>
    <n v="367.35540610643648"/>
    <n v="0.45545650601342452"/>
    <n v="434.65148286545917"/>
    <n v="371.91380109956714"/>
    <n v="0.46110811919806577"/>
    <n v="288.37279305109325"/>
    <n v="518.19249091393306"/>
    <n v="0.64246813149027437"/>
    <n v="5.9000715647491617"/>
    <n v="800.66521240027714"/>
    <n v="0.99268494233257254"/>
    <n v="6.9949082126040452"/>
    <n v="799.57037575242225"/>
    <n v="0.99132753621849734"/>
    <n v="6.8892714217021958"/>
    <n v="799.67601254332408"/>
    <n v="0.99145850737855346"/>
    <n v="6.9172335479080385"/>
    <n v="799.64805041711827"/>
    <n v="0.99142383922860733"/>
    <n v="6.9031291413446461"/>
    <n v="799.6621548236817"/>
    <n v="0.99144132622791648"/>
    <n v="6.9325530914208624"/>
    <n v="799.6327308736054"/>
    <n v="0.9914048456718334"/>
    <n v="7.130460549439789"/>
    <n v="5.2814694433320186"/>
    <n v="4.712253367065391"/>
    <x v="9"/>
    <n v="0"/>
    <n v="0"/>
    <n v="0"/>
    <n v="0"/>
    <n v="0"/>
    <n v="0"/>
    <n v="0"/>
    <n v="0"/>
    <n v="0"/>
    <n v="1"/>
    <n v="0"/>
    <n v="0"/>
    <n v="145"/>
    <n v="806.01282781309226"/>
    <n v="0.55245615193405229"/>
    <n v="6.8494908337513754E-4"/>
    <n v="781.02741453982139"/>
    <n v="25.537869425204917"/>
    <n v="3.1662495191538978E-2"/>
    <n v="773.44381170942199"/>
    <n v="33.121472255604317"/>
    <n v="4.1064837421195662E-2"/>
    <n v="769.86829101316061"/>
    <n v="36.696992951865695"/>
    <n v="4.5497858240892156E-2"/>
  </r>
  <r>
    <x v="616"/>
    <x v="3"/>
    <x v="145"/>
    <n v="922.08308879400579"/>
    <x v="2"/>
    <n v="1126.9904418593405"/>
    <n v="898.3710551354543"/>
    <n v="6.800583184667742"/>
    <n v="6.8266353374940483"/>
    <n v="136.60490204355642"/>
    <n v="135.25358882023662"/>
    <n v="135.92864015225166"/>
    <n v="4.9121300432674806"/>
    <n v="4.9170928326096099"/>
    <n v="68.302451021778211"/>
    <n v="68.013830752902066"/>
    <n v="68.099572454386788"/>
    <n v="4.2209709349329216"/>
    <n v="4.2239456520496645"/>
    <n v="683.28784716000337"/>
    <n v="6.5269162161170851"/>
    <n v="2019"/>
    <x v="41"/>
    <s v="2019-617"/>
    <n v="15.933684162868143"/>
    <x v="1"/>
    <n v="0"/>
    <n v="0"/>
    <n v="0"/>
    <n v="1"/>
    <n v="0"/>
    <n v="0"/>
    <n v="2236.53578121491"/>
    <n v="-1553.2479340549066"/>
    <n v="2.2731970728160595"/>
    <n v="2313.9848111647725"/>
    <n v="-1630.6969640047691"/>
    <n v="2.3865446616423047"/>
    <n v="2195.3353757221353"/>
    <n v="-1512.0475285621319"/>
    <n v="2.2128997827881176"/>
    <n v="441.22367669371749"/>
    <n v="242.06417046628587"/>
    <n v="0.35426383108143072"/>
    <n v="437.03408241084333"/>
    <n v="246.25376474916004"/>
    <n v="0.36039535281167612"/>
    <n v="291.31605899346886"/>
    <n v="391.97178816653451"/>
    <n v="0.57365543642509376"/>
    <n v="5.9011729120391632"/>
    <n v="677.38667424796415"/>
    <n v="0.99136356231628198"/>
    <n v="6.995618078607821"/>
    <n v="676.29222908139559"/>
    <n v="0.98976182862364059"/>
    <n v="6.8924218700335285"/>
    <n v="676.39542528996981"/>
    <n v="0.98991285751871483"/>
    <n v="6.9190446311842582"/>
    <n v="676.36880252881906"/>
    <n v="0.98987389478688603"/>
    <n v="6.9040139965250127"/>
    <n v="676.38383316347836"/>
    <n v="0.98989589230187447"/>
    <n v="6.9355630653826248"/>
    <n v="676.3522840946207"/>
    <n v="0.98984971985933978"/>
    <n v="7.1385610556155692"/>
    <n v="5.2883173076635464"/>
    <n v="4.7182929262738993"/>
    <x v="9"/>
    <n v="0"/>
    <n v="0"/>
    <n v="0"/>
    <n v="0"/>
    <n v="0"/>
    <n v="0"/>
    <n v="0"/>
    <n v="0"/>
    <n v="0"/>
    <n v="1"/>
    <n v="0"/>
    <n v="0"/>
    <n v="146"/>
    <n v="810.14831103936899"/>
    <n v="-126.86046387936562"/>
    <n v="0.18566181793902023"/>
    <n v="784.44432371659423"/>
    <n v="-101.15647655659086"/>
    <n v="0.14804372268149438"/>
    <n v="776.79717314851337"/>
    <n v="-93.50932598851"/>
    <n v="0.13685202565385773"/>
    <n v="774.73000805155948"/>
    <n v="-91.442160891556114"/>
    <n v="0.13382670461888574"/>
  </r>
  <r>
    <x v="617"/>
    <x v="3"/>
    <x v="146"/>
    <n v="931.30391968194556"/>
    <x v="2"/>
    <n v="1138.2603462779334"/>
    <n v="908.25091449940157"/>
    <n v="6.8115206779815107"/>
    <n v="6.8365856683472161"/>
    <n v="137.97095106399195"/>
    <n v="136.61226994211427"/>
    <n v="137.28792655377418"/>
    <n v="4.9220803741206485"/>
    <n v="4.9270431634627778"/>
    <n v="68.985475531995974"/>
    <n v="68.693982098267796"/>
    <n v="68.780568178930636"/>
    <n v="4.2309212657860895"/>
    <n v="4.2338959829028324"/>
    <n v="845.73635501439321"/>
    <n v="6.7402076739384658"/>
    <n v="2019"/>
    <x v="42"/>
    <s v="2019-618"/>
    <n v="15.96452231788825"/>
    <x v="1"/>
    <n v="0"/>
    <n v="0"/>
    <n v="0"/>
    <n v="1"/>
    <n v="0"/>
    <n v="0"/>
    <n v="2245.6038135724957"/>
    <n v="-1399.8674585581025"/>
    <n v="1.6552054907634646"/>
    <n v="2319.9818412364448"/>
    <n v="-1474.2454862220516"/>
    <n v="1.7431501879766798"/>
    <n v="2199.2814276621079"/>
    <n v="-1353.5450726477147"/>
    <n v="1.6004338286068822"/>
    <n v="443.25761351719643"/>
    <n v="402.47874149719678"/>
    <n v="0.47589149870511027"/>
    <n v="439.44050795168118"/>
    <n v="406.29584706271203"/>
    <n v="0.48040485034582375"/>
    <n v="294.28875759526807"/>
    <n v="551.44759741912515"/>
    <n v="0.6520325088895349"/>
    <n v="5.9022742593291637"/>
    <n v="839.83408075506406"/>
    <n v="0.99302114160715171"/>
    <n v="6.9963279446115978"/>
    <n v="838.7400270697816"/>
    <n v="0.9917275308042155"/>
    <n v="6.8955723183648612"/>
    <n v="838.84078269602833"/>
    <n v="0.99184666441559377"/>
    <n v="6.9208557144604761"/>
    <n v="838.81549929993275"/>
    <n v="0.9918167692881753"/>
    <n v="6.9049728826068364"/>
    <n v="838.83138213178643"/>
    <n v="0.99183554917360828"/>
    <n v="6.938530802233239"/>
    <n v="838.79782421215998"/>
    <n v="0.99179587023651694"/>
    <n v="7.1463740123768584"/>
    <n v="5.2951555543437818"/>
    <n v="4.7243560794649602"/>
    <x v="9"/>
    <n v="0"/>
    <n v="0"/>
    <n v="0"/>
    <n v="0"/>
    <n v="0"/>
    <n v="0"/>
    <n v="0"/>
    <n v="0"/>
    <n v="0"/>
    <n v="1"/>
    <n v="0"/>
    <n v="0"/>
    <n v="147"/>
    <n v="814.23523984878182"/>
    <n v="31.501115165611395"/>
    <n v="3.7246968252979136E-2"/>
    <n v="787.87385931785582"/>
    <n v="57.862495696537394"/>
    <n v="6.8416706167908153E-2"/>
    <n v="780.1710851039611"/>
    <n v="65.565269910432107"/>
    <n v="7.7524478546646236E-2"/>
    <n v="779.60576510723456"/>
    <n v="66.130589907158651"/>
    <n v="7.8192913802355352E-2"/>
  </r>
  <r>
    <x v="618"/>
    <x v="3"/>
    <x v="147"/>
    <n v="940.61695887876533"/>
    <x v="2"/>
    <n v="1149.6429497407132"/>
    <n v="917.96072781321061"/>
    <n v="6.8221546095454917"/>
    <n v="6.846535999200384"/>
    <n v="139.35066057463189"/>
    <n v="137.98146525837308"/>
    <n v="138.66080581931192"/>
    <n v="4.9320307049738163"/>
    <n v="4.9369934943159457"/>
    <n v="69.675330287315944"/>
    <n v="69.380925830601498"/>
    <n v="69.46837386071995"/>
    <n v="4.2408715966392574"/>
    <n v="4.2438463137560003"/>
    <n v="696.35217605097114"/>
    <n v="6.5458555324327854"/>
    <n v="2019"/>
    <x v="43"/>
    <s v="2019-619"/>
    <n v="15.995056911158565"/>
    <x v="1"/>
    <n v="0"/>
    <n v="0"/>
    <n v="0"/>
    <n v="1"/>
    <n v="0"/>
    <n v="0"/>
    <n v="2254.7625262536576"/>
    <n v="-1558.4103502026865"/>
    <n v="2.2379629213488879"/>
    <n v="2326.0388416088344"/>
    <n v="-1629.6866655578633"/>
    <n v="2.3403196279213963"/>
    <n v="2203.2669401214807"/>
    <n v="-1506.9147640705096"/>
    <n v="2.1640124291938845"/>
    <n v="445.3118897089102"/>
    <n v="251.04028634206094"/>
    <n v="0.36050764968627808"/>
    <n v="441.8709977479275"/>
    <n v="254.48117830304363"/>
    <n v="0.36544895967183177"/>
    <n v="297.29118318308542"/>
    <n v="399.06099286788572"/>
    <n v="0.57307352025661729"/>
    <n v="5.9033756066191643"/>
    <n v="690.44880044435195"/>
    <n v="0.99152242814821467"/>
    <n v="6.9970378106153737"/>
    <n v="689.35513824035581"/>
    <n v="0.98995186910982935"/>
    <n v="6.8987227666961939"/>
    <n v="689.45345328427493"/>
    <n v="0.99009305491681088"/>
    <n v="6.922666797736694"/>
    <n v="689.42950925323441"/>
    <n v="0.99005866997214642"/>
    <n v="6.9059829725698112"/>
    <n v="689.44619307840128"/>
    <n v="0.99008262886211706"/>
    <n v="6.9414693255530606"/>
    <n v="689.41070672541809"/>
    <n v="0.99003166850871593"/>
    <n v="7.1539934774814284"/>
    <n v="5.3019997359374225"/>
    <n v="4.7304427753550673"/>
    <x v="9"/>
    <n v="0"/>
    <n v="0"/>
    <n v="0"/>
    <n v="0"/>
    <n v="0"/>
    <n v="0"/>
    <n v="0"/>
    <n v="0"/>
    <n v="0"/>
    <n v="1"/>
    <n v="0"/>
    <n v="0"/>
    <n v="148"/>
    <n v="818.2956024125557"/>
    <n v="-121.94342636158456"/>
    <n v="0.17511746290954164"/>
    <n v="791.31982785488378"/>
    <n v="-94.967651803912645"/>
    <n v="0.13637876791378226"/>
    <n v="783.56567581911224"/>
    <n v="-87.213499768141105"/>
    <n v="0.12524337938129357"/>
    <n v="784.50391114899605"/>
    <n v="-88.151735098024915"/>
    <n v="0.12659073688537226"/>
  </r>
  <r>
    <x v="619"/>
    <x v="3"/>
    <x v="148"/>
    <n v="950.02312846755285"/>
    <x v="2"/>
    <n v="1161.13937923812"/>
    <n v="927.57944800951327"/>
    <n v="6.8325784490444148"/>
    <n v="6.8564863300535519"/>
    <n v="140.74416718037818"/>
    <n v="139.36281621937565"/>
    <n v="140.04741387750505"/>
    <n v="4.9419810358269851"/>
    <n v="4.9469438251691136"/>
    <n v="70.372083590189092"/>
    <n v="70.074736262312811"/>
    <n v="70.163057599327146"/>
    <n v="4.2508219274924253"/>
    <n v="4.2537966446091682"/>
    <n v="793.79760976139221"/>
    <n v="6.676828529209879"/>
    <n v="2019"/>
    <x v="44"/>
    <s v="2019-620"/>
    <n v="16.025381412363824"/>
    <x v="1"/>
    <n v="0"/>
    <n v="0"/>
    <n v="0"/>
    <n v="1"/>
    <n v="0"/>
    <n v="0"/>
    <n v="2264.0128260616307"/>
    <n v="-1470.2152163002384"/>
    <n v="1.8521285504275713"/>
    <n v="2332.1564119849477"/>
    <n v="-1538.3588022235554"/>
    <n v="1.9379735883633751"/>
    <n v="2207.2923077054465"/>
    <n v="-1413.4946979440542"/>
    <n v="1.7806739155701627"/>
    <n v="447.38670866254108"/>
    <n v="346.41090109885113"/>
    <n v="0.43639700704437601"/>
    <n v="444.32579244213628"/>
    <n v="349.47181731925593"/>
    <n v="0.44025304815959793"/>
    <n v="300.32363302678084"/>
    <n v="493.47397673461137"/>
    <n v="0.62166221045052628"/>
    <n v="5.9044769539091648"/>
    <n v="787.89313280748308"/>
    <n v="0.9925617350300614"/>
    <n v="6.9977476766191504"/>
    <n v="786.79986208477305"/>
    <n v="0.99118446869760335"/>
    <n v="6.9018732150275248"/>
    <n v="786.89573654636467"/>
    <n v="0.99130524817641841"/>
    <n v="6.924477881012912"/>
    <n v="786.87313188037933"/>
    <n v="0.99127677156511684"/>
    <n v="6.9070285002291953"/>
    <n v="786.89058126116299"/>
    <n v="0.9912987537184631"/>
    <n v="6.9443876304790413"/>
    <n v="786.8532221309132"/>
    <n v="0.9912516899206002"/>
    <n v="7.1614846482632704"/>
    <n v="5.308857535735422"/>
    <n v="4.7365529616661091"/>
    <x v="10"/>
    <n v="0"/>
    <n v="0"/>
    <n v="0"/>
    <n v="0"/>
    <n v="0"/>
    <n v="0"/>
    <n v="0"/>
    <n v="0"/>
    <n v="0"/>
    <n v="0"/>
    <n v="1"/>
    <n v="0"/>
    <n v="149"/>
    <n v="788.80941301837947"/>
    <n v="4.9881967430127361"/>
    <n v="6.2839654361168196E-3"/>
    <n v="769.61697635051451"/>
    <n v="24.180633410877704"/>
    <n v="3.0461962990977216E-2"/>
    <n v="793.3639991093745"/>
    <n v="0.43361065201770543"/>
    <n v="5.4624837198495038E-4"/>
    <n v="789.43005554350339"/>
    <n v="4.3675542178888236"/>
    <n v="5.5021004903273362E-3"/>
  </r>
  <r>
    <x v="620"/>
    <x v="3"/>
    <x v="149"/>
    <n v="959.52335975222832"/>
    <x v="2"/>
    <n v="1172.7507730305013"/>
    <n v="937.16262153232765"/>
    <n v="6.8428568227101696"/>
    <n v="6.8664366609067207"/>
    <n v="142.15160885218197"/>
    <n v="140.75721253577882"/>
    <n v="141.44788801628007"/>
    <n v="4.951931366680153"/>
    <n v="4.9568941560222815"/>
    <n v="71.075804426090983"/>
    <n v="70.775483976957531"/>
    <n v="70.86468817532041"/>
    <n v="4.2607722583455931"/>
    <n v="4.2637469754623361"/>
    <n v="677.42907616842524"/>
    <n v="6.5183048626517879"/>
    <n v="2019"/>
    <x v="45"/>
    <s v="2019-621"/>
    <n v="16.055560447735914"/>
    <x v="1"/>
    <n v="0"/>
    <n v="0"/>
    <n v="0"/>
    <n v="1"/>
    <n v="0"/>
    <n v="0"/>
    <n v="2273.3556288676837"/>
    <n v="-1595.9265526992585"/>
    <n v="2.3558577699763106"/>
    <n v="2338.3351580648223"/>
    <n v="-1660.9060818963972"/>
    <n v="2.4517785556099394"/>
    <n v="2211.3579289652525"/>
    <n v="-1533.9288527968274"/>
    <n v="2.2643386691826253"/>
    <n v="449.48227580570824"/>
    <n v="227.946800362717"/>
    <n v="0.33648806698997358"/>
    <n v="446.80513508328715"/>
    <n v="230.62394108513809"/>
    <n v="0.34043997991577113"/>
    <n v="303.38640736891324"/>
    <n v="374.042668799512"/>
    <n v="0.55215030171884139"/>
    <n v="5.9055783011991654"/>
    <n v="671.52349786722607"/>
    <n v="0.99128236665806935"/>
    <n v="6.9984575426229272"/>
    <n v="670.43061862580237"/>
    <n v="0.98966909188160845"/>
    <n v="6.9050236633588575"/>
    <n v="670.52405250506638"/>
    <n v="0.98980701610504518"/>
    <n v="6.9262889642891299"/>
    <n v="670.5027872041361"/>
    <n v="0.98977562492081883"/>
    <n v="6.908098564626945"/>
    <n v="670.52097760379831"/>
    <n v="0.98980247703021618"/>
    <n v="6.9472919363731958"/>
    <n v="670.48178423205206"/>
    <n v="0.9897446209783799"/>
    <n v="7.1688927416238561"/>
    <n v="5.3157327289742886"/>
    <n v="4.742686585134952"/>
    <x v="10"/>
    <n v="0"/>
    <n v="0"/>
    <n v="0"/>
    <n v="0"/>
    <n v="0"/>
    <n v="0"/>
    <n v="0"/>
    <n v="0"/>
    <n v="0"/>
    <n v="0"/>
    <n v="1"/>
    <n v="0"/>
    <n v="150"/>
    <n v="792.693053117099"/>
    <n v="-115.26397694867376"/>
    <n v="0.17014914328834677"/>
    <n v="772.99043997925605"/>
    <n v="-95.561363810830812"/>
    <n v="0.14106475079477096"/>
    <n v="796.82820541468891"/>
    <n v="-119.39912924626367"/>
    <n v="0.17625332812933198"/>
    <n v="794.38805742895374"/>
    <n v="-116.9589812605285"/>
    <n v="0.17265125660394545"/>
  </r>
  <r>
    <x v="621"/>
    <x v="3"/>
    <x v="150"/>
    <n v="969.11859334975065"/>
    <x v="2"/>
    <n v="1184.4782807608062"/>
    <n v="946.74941307755444"/>
    <n v="6.8530344468477846"/>
    <n v="6.8763869917598885"/>
    <n v="143.57312494070379"/>
    <n v="142.16516873824131"/>
    <n v="142.86236689644289"/>
    <n v="4.9618816975333209"/>
    <n v="4.9668444868754502"/>
    <n v="71.786562470351896"/>
    <n v="71.483238922333584"/>
    <n v="71.573335057073621"/>
    <n v="4.2707225891987619"/>
    <n v="4.2736973063155048"/>
    <n v="747.99092017300688"/>
    <n v="6.6173908390946607"/>
    <n v="2019"/>
    <x v="46"/>
    <s v="2019-622"/>
    <n v="16.085638733579867"/>
    <x v="1"/>
    <n v="0"/>
    <n v="0"/>
    <n v="0"/>
    <n v="1"/>
    <n v="0"/>
    <n v="0"/>
    <n v="2282.7918597017974"/>
    <n v="-1534.8009395287904"/>
    <n v="2.0518978213984176"/>
    <n v="2344.5756916054952"/>
    <n v="-1596.5847714324882"/>
    <n v="2.134497529813872"/>
    <n v="2215.4642064376567"/>
    <n v="-1467.4732862646497"/>
    <n v="1.9618864971318499"/>
    <n v="451.59879862030709"/>
    <n v="296.39212155269979"/>
    <n v="0.39625096182203073"/>
    <n v="449.30927115084955"/>
    <n v="298.68164902215733"/>
    <n v="0.39931186457861495"/>
    <n v="306.47980945446699"/>
    <n v="441.5111107185399"/>
    <n v="0.59026266069703148"/>
    <n v="5.9066796484891659"/>
    <n v="742.08424052451767"/>
    <n v="0.99210327359706052"/>
    <n v="6.9991674086267031"/>
    <n v="740.99175276438018"/>
    <n v="0.99064271073369736"/>
    <n v="6.9081741116901902"/>
    <n v="741.0827460613167"/>
    <n v="0.99076436100308229"/>
    <n v="6.9281000475653478"/>
    <n v="741.06282012544159"/>
    <n v="0.99073772172800856"/>
    <n v="6.9091856231514868"/>
    <n v="741.08173454985535"/>
    <n v="0.990763008698617"/>
    <n v="6.9501865465482924"/>
    <n v="741.04073362645863"/>
    <n v="0.99070819396451937"/>
    <n v="7.1762491245480602"/>
    <n v="5.322627149810673"/>
    <n v="4.748843591523161"/>
    <x v="10"/>
    <n v="0"/>
    <n v="0"/>
    <n v="0"/>
    <n v="0"/>
    <n v="0"/>
    <n v="0"/>
    <n v="0"/>
    <n v="0"/>
    <n v="0"/>
    <n v="0"/>
    <n v="1"/>
    <n v="0"/>
    <n v="151"/>
    <n v="796.58353912000962"/>
    <n v="-48.592618947002734"/>
    <n v="6.4964182901797105E-2"/>
    <n v="776.38326528559378"/>
    <n v="-28.392345112586895"/>
    <n v="3.7958141398320551E-2"/>
    <n v="800.31364974505959"/>
    <n v="-52.322729572052708"/>
    <n v="6.9951022346568997E-2"/>
    <n v="799.38063504454283"/>
    <n v="-51.389714871535944"/>
    <n v="6.8703661348789816E-2"/>
  </r>
  <r>
    <x v="622"/>
    <x v="3"/>
    <x v="151"/>
    <n v="978.80977928324796"/>
    <x v="2"/>
    <n v="1196.3230635684142"/>
    <n v="956.36752293926247"/>
    <n v="6.8631422773949478"/>
    <n v="6.8863373226130564"/>
    <n v="145.00885619011083"/>
    <n v="143.58701246417607"/>
    <n v="144.2909905654073"/>
    <n v="4.9718320283864887"/>
    <n v="4.9767948177286181"/>
    <n v="72.504428095055417"/>
    <n v="72.198071343238865"/>
    <n v="72.289068407644351"/>
    <n v="4.2806729200519298"/>
    <n v="4.2836476371686727"/>
    <n v="739.97970963701368"/>
    <n v="6.6066227664128556"/>
    <n v="2019"/>
    <x v="47"/>
    <s v="2019-623"/>
    <n v="16.115647225833367"/>
    <x v="1"/>
    <n v="0"/>
    <n v="0"/>
    <n v="0"/>
    <n v="1"/>
    <n v="0"/>
    <n v="0"/>
    <n v="2292.322452844252"/>
    <n v="-1552.3427432072383"/>
    <n v="2.0978179847238212"/>
    <n v="2350.8786304815749"/>
    <n v="-1610.8989208445612"/>
    <n v="2.1769501242605211"/>
    <n v="2219.6115466847846"/>
    <n v="-1479.6318370477709"/>
    <n v="1.9995573091775487"/>
    <n v="453.73648666305189"/>
    <n v="286.24322297396179"/>
    <n v="0.38682577271527385"/>
    <n v="451.83844857908753"/>
    <n v="288.14126105792616"/>
    <n v="0.38939075937537487"/>
    <n v="309.6041455608763"/>
    <n v="430.37556407613738"/>
    <n v="0.58160454735610501"/>
    <n v="5.9077809957791665"/>
    <n v="734.07192864123454"/>
    <n v="0.99201629325934204"/>
    <n v="6.9998772746304798"/>
    <n v="732.97983236238315"/>
    <n v="0.99054044701027788"/>
    <n v="6.9113245600215212"/>
    <n v="733.06838507699217"/>
    <n v="0.99066011612208693"/>
    <n v="6.9299111308415657"/>
    <n v="733.04979850617212"/>
    <n v="0.9906349984457804"/>
    <n v="6.9102844542485382"/>
    <n v="733.06942518276514"/>
    <n v="0.99066152170896915"/>
    <n v="6.9530744400761"/>
    <n v="733.0266351969376"/>
    <n v="0.99060369581824503"/>
    <n v="7.1835755553548131"/>
    <n v="5.3295416681337739"/>
    <n v="4.7550239256268645"/>
    <x v="10"/>
    <n v="0"/>
    <n v="0"/>
    <n v="0"/>
    <n v="0"/>
    <n v="0"/>
    <n v="0"/>
    <n v="0"/>
    <n v="0"/>
    <n v="0"/>
    <n v="0"/>
    <n v="1"/>
    <n v="0"/>
    <n v="152"/>
    <n v="800.48597461230088"/>
    <n v="-60.506264975287195"/>
    <n v="8.1767464955177852E-2"/>
    <n v="779.79578520458142"/>
    <n v="-39.816075567567736"/>
    <n v="5.3806982879434535E-2"/>
    <n v="803.82046385716671"/>
    <n v="-63.84075422015303"/>
    <n v="8.6273655059365323E-2"/>
    <n v="804.40975063843905"/>
    <n v="-64.430041001425366"/>
    <n v="8.7070010383163865E-2"/>
  </r>
  <r>
    <x v="623"/>
    <x v="3"/>
    <x v="152"/>
    <n v="988.59787707608052"/>
    <x v="2"/>
    <n v="1208.2862942040986"/>
    <n v="966.03662918030784"/>
    <n v="6.8732017518997495"/>
    <n v="6.8962876534662243"/>
    <n v="146.45894475201194"/>
    <n v="145.02297860809401"/>
    <n v="145.73390047106139"/>
    <n v="4.9817823592396566"/>
    <n v="4.986745148581786"/>
    <n v="73.229472376005972"/>
    <n v="72.920052066175828"/>
    <n v="73.011959091720797"/>
    <n v="4.2906232509050977"/>
    <n v="4.2935979680218406"/>
    <n v="837.23534809614489"/>
    <n v="6.7301052114867224"/>
    <n v="2019"/>
    <x v="48"/>
    <s v="2019-624"/>
    <n v="16.145607362044501"/>
    <x v="1"/>
    <n v="0"/>
    <n v="0"/>
    <n v="0"/>
    <n v="1"/>
    <n v="0"/>
    <n v="0"/>
    <n v="2301.9483519181313"/>
    <n v="-1464.7130038219864"/>
    <n v="1.7494638839039849"/>
    <n v="2357.2445987464157"/>
    <n v="-1520.0092506502708"/>
    <n v="1.815510124013205"/>
    <n v="2223.8003603343841"/>
    <n v="-1386.5650122382392"/>
    <n v="1.6561233533572826"/>
    <n v="455.8955515862242"/>
    <n v="381.33979650992069"/>
    <n v="0.45547503145570617"/>
    <n v="454.39291778160793"/>
    <n v="382.84243031453695"/>
    <n v="0.45726978822037601"/>
    <n v="312.75972502834964"/>
    <n v="524.47562306779525"/>
    <n v="0.62643750560752298"/>
    <n v="5.908882343069167"/>
    <n v="831.32646575307569"/>
    <n v="0.99294238787635292"/>
    <n v="7.0005871406342557"/>
    <n v="830.23476095551064"/>
    <n v="0.99163844771180121"/>
    <n v="6.9144750083528539"/>
    <n v="830.32087308779205"/>
    <n v="0.99174130067002519"/>
    <n v="6.9317222141177837"/>
    <n v="830.30362588202706"/>
    <n v="0.9917207004817935"/>
    <n v="6.9113914418970896"/>
    <n v="830.32395665424781"/>
    <n v="0.99174498370426734"/>
    <n v="6.9559576800178284"/>
    <n v="830.27939041612706"/>
    <n v="0.99169175346473903"/>
    <n v="7.1908871221889878"/>
    <n v="5.336476674677435"/>
    <n v="4.7612275312867611"/>
    <x v="11"/>
    <n v="0"/>
    <n v="0"/>
    <n v="0"/>
    <n v="0"/>
    <n v="0"/>
    <n v="0"/>
    <n v="0"/>
    <n v="0"/>
    <n v="0"/>
    <n v="0"/>
    <n v="0"/>
    <n v="1"/>
    <n v="153"/>
    <n v="807.44067766241392"/>
    <n v="29.794670433730971"/>
    <n v="3.5586971454900237E-2"/>
    <n v="787.56993031954869"/>
    <n v="49.6654177765962"/>
    <n v="5.9320736862740316E-2"/>
    <n v="813.37015274765099"/>
    <n v="23.865195348493899"/>
    <n v="2.8504763209965797E-2"/>
    <n v="809.47685907451046"/>
    <n v="27.758489021634432"/>
    <n v="3.3154941540340641E-2"/>
  </r>
  <r>
    <x v="624"/>
    <x v="3"/>
    <x v="153"/>
    <n v="998.48385584684127"/>
    <x v="2"/>
    <n v="1220.3691571461395"/>
    <n v="975.77079718026789"/>
    <n v="6.8832277198794634"/>
    <n v="6.9062379843193922"/>
    <n v="147.92353419953207"/>
    <n v="146.47325640381302"/>
    <n v="147.19123947577202"/>
    <n v="4.9917326900928254"/>
    <n v="4.9966954794349538"/>
    <n v="73.961767099766035"/>
    <n v="73.64925258968897"/>
    <n v="73.742078682638009"/>
    <n v="4.3005735817582655"/>
    <n v="4.3035482988750084"/>
    <n v="806.00329204616412"/>
    <n v="6.6920878269228083"/>
    <n v="2019"/>
    <x v="49"/>
    <s v="2019-625"/>
    <n v="16.175533991730553"/>
    <x v="1"/>
    <n v="0"/>
    <n v="0"/>
    <n v="0"/>
    <n v="1"/>
    <n v="0"/>
    <n v="0"/>
    <n v="2311.6705099827495"/>
    <n v="-1505.6672179365855"/>
    <n v="1.868065841411412"/>
    <n v="2363.674226693905"/>
    <n v="-1557.670934647741"/>
    <n v="1.9325863182188154"/>
    <n v="2228.0310621204794"/>
    <n v="-1422.0277700743154"/>
    <n v="1.7642952381302039"/>
    <n v="458.07620715862816"/>
    <n v="347.92708488753595"/>
    <n v="0.43166955807868873"/>
    <n v="456.97293167615351"/>
    <n v="349.03036037001061"/>
    <n v="0.43303838062986444"/>
    <n v="315.9468602904978"/>
    <n v="490.05643175566632"/>
    <n v="0.60800797787262406"/>
    <n v="5.9099836903591676"/>
    <n v="800.09330835580499"/>
    <n v="0.99266754398067569"/>
    <n v="7.0012970066380324"/>
    <n v="799.00199503952604"/>
    <n v="0.99131356276614679"/>
    <n v="6.9176254566841866"/>
    <n v="799.08566658947996"/>
    <n v="0.99141737319816314"/>
    <n v="6.9335332973940016"/>
    <n v="799.06975874877014"/>
    <n v="0.99139763650370194"/>
    <n v="6.9125040813253218"/>
    <n v="799.0907879648388"/>
    <n v="0.9914237272359312"/>
    <n v="6.9588376954297777"/>
    <n v="799.04445435073433"/>
    <n v="0.99136624159714815"/>
    <n v="7.1981942809730599"/>
    <n v="5.3434323219451194"/>
    <n v="4.7674543513982615"/>
    <x v="11"/>
    <n v="0"/>
    <n v="0"/>
    <n v="0"/>
    <n v="0"/>
    <n v="0"/>
    <n v="0"/>
    <n v="0"/>
    <n v="0"/>
    <n v="0"/>
    <n v="0"/>
    <n v="0"/>
    <n v="1"/>
    <n v="154"/>
    <n v="811.39164214300456"/>
    <n v="-5.3883500968404405"/>
    <n v="6.685270581415716E-3"/>
    <n v="791.04159059302594"/>
    <n v="14.961701453138176"/>
    <n v="1.8562829210232605E-2"/>
    <n v="816.94658046078132"/>
    <n v="-10.9432884146172"/>
    <n v="1.3577225456283148E-2"/>
    <n v="814.58307142537092"/>
    <n v="-8.5797793792067978"/>
    <n v="1.064484408919187E-2"/>
  </r>
  <r>
    <x v="625"/>
    <x v="3"/>
    <x v="154"/>
    <n v="1008.4686944053099"/>
    <x v="2"/>
    <n v="1232.5728487176009"/>
    <n v="985.58016634778051"/>
    <n v="6.8932304691471709"/>
    <n v="6.9161883151725609"/>
    <n v="149.40276954152736"/>
    <n v="147.93801297267021"/>
    <n v="148.6631518705297"/>
    <n v="5.0016830209459933"/>
    <n v="5.0066458102881217"/>
    <n v="74.701384770763681"/>
    <n v="74.385745116441271"/>
    <n v="74.479499469464386"/>
    <n v="4.3105239126114343"/>
    <n v="4.3134986297281772"/>
    <n v="718.5031101801826"/>
    <n v="6.5771700342225605"/>
    <n v="2019"/>
    <x v="50"/>
    <s v="2019-626"/>
    <n v="16.205437402704597"/>
    <x v="1"/>
    <n v="0"/>
    <n v="0"/>
    <n v="0"/>
    <n v="1"/>
    <n v="0"/>
    <n v="0"/>
    <n v="2321.4898896280138"/>
    <n v="-1602.9867794478312"/>
    <n v="2.2310088247855213"/>
    <n v="2370.1681509208688"/>
    <n v="-1651.6650407406862"/>
    <n v="2.2987583732608896"/>
    <n v="2232.3040709244356"/>
    <n v="-1513.800960744253"/>
    <n v="2.1068815698857999"/>
    <n v="460.27866928675627"/>
    <n v="258.22444089342633"/>
    <n v="0.35939223816118221"/>
    <n v="459.57874570964452"/>
    <n v="258.92436447053808"/>
    <n v="0.36036637949362016"/>
    <n v="319.16586690526731"/>
    <n v="399.33724327491529"/>
    <n v="0.55579055625071894"/>
    <n v="5.911085037649169"/>
    <n v="712.59202514253343"/>
    <n v="0.99177305574061214"/>
    <n v="7.0020068726418092"/>
    <n v="711.5011033075408"/>
    <n v="0.9902547299052249"/>
    <n v="6.9207759050155193"/>
    <n v="711.58233427516711"/>
    <n v="0.99036778573821349"/>
    <n v="6.9353443806702195"/>
    <n v="711.56776579951236"/>
    <n v="0.99034750958985962"/>
    <n v="6.9136206372159226"/>
    <n v="711.5894895429667"/>
    <n v="0.99037774431417269"/>
    <n v="6.9617154763686466"/>
    <n v="711.54139470381392"/>
    <n v="0.99031080676237737"/>
    <n v="7.2055042697873715"/>
    <n v="5.3504086438646237"/>
    <n v="4.7737043279217595"/>
    <x v="11"/>
    <n v="0"/>
    <n v="0"/>
    <n v="0"/>
    <n v="0"/>
    <n v="0"/>
    <n v="0"/>
    <n v="0"/>
    <n v="0"/>
    <n v="0"/>
    <n v="0"/>
    <n v="0"/>
    <n v="1"/>
    <n v="155"/>
    <n v="815.3626270788011"/>
    <n v="-96.859516898618494"/>
    <n v="0.13480737317104799"/>
    <n v="794.53358823248072"/>
    <n v="-76.030478052298122"/>
    <n v="0.10581788300572781"/>
    <n v="820.54493934218237"/>
    <n v="-102.04182916199977"/>
    <n v="0.14202002429246302"/>
    <n v="819.72926425778041"/>
    <n v="-101.22615407759781"/>
    <n v="0.14088478204668151"/>
  </r>
  <r>
    <x v="626"/>
    <x v="3"/>
    <x v="155"/>
    <n v="1018.553381349363"/>
    <x v="2"/>
    <n v="1244.898577204777"/>
    <n v="995.47213084825512"/>
    <n v="6.9032171279825505"/>
    <n v="6.9261386460257288"/>
    <n v="150.89679723694266"/>
    <n v="149.41740510480645"/>
    <n v="150.14978338923501"/>
    <n v="5.0116333517991611"/>
    <n v="5.0165961411412905"/>
    <n v="75.44839861847133"/>
    <n v="75.129602567862307"/>
    <n v="75.22429446415903"/>
    <n v="4.3204742434646022"/>
    <n v="4.3234489605813451"/>
    <n v="832.42801334090723"/>
    <n v="6.7243467476544403"/>
    <n v="2019"/>
    <x v="51"/>
    <s v="2019-627"/>
    <n v="16.235324723246315"/>
    <x v="1"/>
    <n v="0"/>
    <n v="0"/>
    <n v="0"/>
    <n v="1"/>
    <n v="0"/>
    <n v="0"/>
    <n v="2331.4074630697305"/>
    <n v="-1498.9794497288233"/>
    <n v="1.8007316256846595"/>
    <n v="2376.7270143901023"/>
    <n v="-1544.2990010491951"/>
    <n v="1.8551742328459491"/>
    <n v="2236.6198098164314"/>
    <n v="-1404.1917964755241"/>
    <n v="1.6868627364423647"/>
    <n v="462.50315603616559"/>
    <n v="369.92485730474164"/>
    <n v="0.44439260978263712"/>
    <n v="462.21061788347049"/>
    <n v="370.21739545743674"/>
    <n v="0.44474403735115564"/>
    <n v="322.41706358618461"/>
    <n v="510.01094975472262"/>
    <n v="0.61267874408481249"/>
    <n v="5.9121863849391696"/>
    <n v="826.51582695596801"/>
    <n v="0.99289766047010963"/>
    <n v="7.0027167386455851"/>
    <n v="825.4252966022616"/>
    <n v="0.9915876008178286"/>
    <n v="6.9239263533468502"/>
    <n v="825.50408698756041"/>
    <n v="0.99168225210783334"/>
    <n v="6.9371554639464375"/>
    <n v="825.49085787696083"/>
    <n v="0.99166635991008467"/>
    <n v="6.9147399071921587"/>
    <n v="825.51327343371509"/>
    <n v="0.9916932878322533"/>
    <n v="6.964591708830671"/>
    <n v="825.46342163207657"/>
    <n v="0.99163340060976735"/>
    <n v="7.2128220909499934"/>
    <n v="5.3574056152165541"/>
    <n v="4.779977401893035"/>
    <x v="11"/>
    <n v="0"/>
    <n v="0"/>
    <n v="0"/>
    <n v="0"/>
    <n v="0"/>
    <n v="0"/>
    <n v="0"/>
    <n v="0"/>
    <n v="0"/>
    <n v="0"/>
    <n v="0"/>
    <n v="1"/>
    <n v="156"/>
    <n v="819.35495853611053"/>
    <n v="13.073054804796698"/>
    <n v="1.5704727129891582E-2"/>
    <n v="798.04605119557732"/>
    <n v="34.381962145329908"/>
    <n v="4.1303225737610229E-2"/>
    <n v="824.16536466595289"/>
    <n v="8.2626486749543346"/>
    <n v="9.925961815956454E-3"/>
    <n v="824.91615350732479"/>
    <n v="7.5118598335824345"/>
    <n v="9.024035367855978E-3"/>
  </r>
  <r>
    <x v="627"/>
    <x v="3"/>
    <x v="156"/>
    <n v="1028.7389151628568"/>
    <x v="2"/>
    <n v="1257.3475629768247"/>
    <n v="1005.4521661426356"/>
    <n v="6.9131926358709048"/>
    <n v="6.9360889768788967"/>
    <n v="152.40576520931208"/>
    <n v="150.91158515705928"/>
    <n v="151.65128122312737"/>
    <n v="5.021583682652329"/>
    <n v="5.0265464719944584"/>
    <n v="76.20288260465604"/>
    <n v="75.880898593617914"/>
    <n v="75.976537408800624"/>
    <n v="4.3304245743177701"/>
    <n v="4.333399291434513"/>
    <n v="775.8401124836538"/>
    <n v="6.6539464583400871"/>
    <n v="2019"/>
    <x v="52"/>
    <s v="2019-628"/>
    <n v="16.265200892841005"/>
    <x v="1"/>
    <n v="0"/>
    <n v="0"/>
    <n v="0"/>
    <n v="1"/>
    <n v="0"/>
    <n v="0"/>
    <n v="2341.424212245865"/>
    <n v="-1565.5840997622113"/>
    <n v="2.0179210568919852"/>
    <n v="2383.3514664940285"/>
    <n v="-1607.5113540103748"/>
    <n v="2.0719621583683501"/>
    <n v="2240.9787060973472"/>
    <n v="-1465.1385936136935"/>
    <n v="1.8884542962382118"/>
    <n v="464.74988765306909"/>
    <n v="311.0902248305847"/>
    <n v="0.40097208152167962"/>
    <n v="464.86880877903468"/>
    <n v="310.97130370461912"/>
    <n v="0.40081880106601342"/>
    <n v="325.7007722339111"/>
    <n v="450.1393402497427"/>
    <n v="0.58019601333673854"/>
    <n v="5.9132877322291701"/>
    <n v="769.92682475142465"/>
    <n v="0.99237821345264132"/>
    <n v="7.0034266046493618"/>
    <n v="768.83668587900445"/>
    <n v="0.9909731058088378"/>
    <n v="6.927076801678183"/>
    <n v="768.91303568197566"/>
    <n v="0.99107151500648394"/>
    <n v="6.9389665472226572"/>
    <n v="768.90114593643113"/>
    <n v="0.99105619001187073"/>
    <n v="6.9158610580765352"/>
    <n v="768.92425142557727"/>
    <n v="0.99108597126289699"/>
    <n v="6.9674668681715444"/>
    <n v="768.87264561548227"/>
    <n v="0.99101945522529511"/>
    <n v="7.2201511931511284"/>
    <n v="5.3644231811530814"/>
    <n v="4.7862735134337795"/>
    <x v="11"/>
    <n v="0"/>
    <n v="0"/>
    <n v="0"/>
    <n v="0"/>
    <n v="0"/>
    <n v="0"/>
    <n v="0"/>
    <n v="0"/>
    <n v="0"/>
    <n v="0"/>
    <n v="0"/>
    <n v="1"/>
    <n v="157"/>
    <n v="823.36960587928036"/>
    <n v="-47.52949339562656"/>
    <n v="6.1261969613137214E-2"/>
    <n v="801.57910103503752"/>
    <n v="-25.738988551383727"/>
    <n v="3.3175635207861237E-2"/>
    <n v="827.80799234689846"/>
    <n v="-51.967879863244661"/>
    <n v="6.698271850998111E-2"/>
    <n v="830.144344871209"/>
    <n v="-54.304232387555203"/>
    <n v="6.9994102539650965E-2"/>
  </r>
  <r>
    <x v="628"/>
    <x v="4"/>
    <x v="0"/>
    <n v="810"/>
    <x v="0"/>
    <n v="990"/>
    <n v="810"/>
    <n v="6.6970342476664841"/>
    <n v="6.6970342476664841"/>
    <n v="120"/>
    <n v="120"/>
    <n v="136.20288260465605"/>
    <n v="4.9141455579896558"/>
    <n v="4.7874917427820458"/>
    <n v="60"/>
    <n v="60"/>
    <n v="64.860864781396813"/>
    <n v="4.1722444338368003"/>
    <n v="4.0943445622221004"/>
    <n v="551.15361557372489"/>
    <n v="6.3120135644417399"/>
    <n v="2017"/>
    <x v="0"/>
    <s v="2017-629"/>
    <n v="15.783424239492939"/>
    <x v="0"/>
    <n v="0"/>
    <n v="0"/>
    <n v="0"/>
    <n v="0"/>
    <n v="1"/>
    <n v="0"/>
    <n v="2126.3100230078562"/>
    <n v="-1575.1564074341313"/>
    <n v="2.8579262893784483"/>
    <n v="2241.0883810932987"/>
    <n v="-1689.9347655195738"/>
    <n v="3.0661774100137791"/>
    <n v="2147.3694499450776"/>
    <n v="-1596.2158343713527"/>
    <n v="2.896136012298073"/>
    <n v="416.50031668875846"/>
    <n v="134.65329888496643"/>
    <n v="0.24431174010316289"/>
    <n v="407.78296493045787"/>
    <n v="143.37065064326703"/>
    <n v="0.26012829561868145"/>
    <n v="255.18165360283683"/>
    <n v="295.97196197088806"/>
    <n v="0.5370044822491008"/>
    <n v="5.8868280815838743"/>
    <n v="545.26678749214102"/>
    <n v="0.98931907926348994"/>
    <n v="6.9072067196845737"/>
    <n v="544.24640885404028"/>
    <n v="0.98746772855242082"/>
    <n v="6.9908500888813681"/>
    <n v="544.16276548484348"/>
    <n v="0.98731596801446309"/>
    <n v="6.9095968846113083"/>
    <n v="544.24401868911355"/>
    <n v="0.98746339189407517"/>
    <n v="6.8917148484908495"/>
    <n v="544.261900725234"/>
    <n v="0.98749583663473395"/>
    <n v="7.0084725607531393"/>
    <n v="544.14514301297174"/>
    <n v="0.98728399422099833"/>
    <n v="7.0658212958399735"/>
    <n v="5.2081539339732332"/>
    <n v="4.6889434237390795"/>
    <x v="0"/>
    <n v="1"/>
    <n v="0"/>
    <n v="0"/>
    <n v="0"/>
    <n v="0"/>
    <n v="0"/>
    <n v="0"/>
    <n v="0"/>
    <n v="0"/>
    <n v="0"/>
    <n v="0"/>
    <n v="0"/>
    <n v="1"/>
    <n v="511.28607321958526"/>
    <n v="39.86754235413963"/>
    <n v="7.2334719808813008E-2"/>
    <n v="522.23183517975463"/>
    <n v="28.921780393970266"/>
    <n v="5.2474989869864243E-2"/>
    <n v="537.67234944624022"/>
    <n v="13.481266127484673"/>
    <n v="2.4460088342977325E-2"/>
    <n v="537.66085987785959"/>
    <n v="13.492755695865299"/>
    <n v="2.4480934742340348E-2"/>
  </r>
  <r>
    <x v="629"/>
    <x v="4"/>
    <x v="1"/>
    <n v="850.5"/>
    <x v="0"/>
    <n v="1039.5"/>
    <n v="822.15"/>
    <n v="6.711922860160235"/>
    <n v="6.7458244118359163"/>
    <n v="126"/>
    <n v="123"/>
    <n v="123"/>
    <n v="4.8121843553724171"/>
    <n v="4.836281906951478"/>
    <n v="63"/>
    <n v="62.099999999999994"/>
    <n v="62.099999999999994"/>
    <n v="4.1287459889394329"/>
    <n v="4.1431347263915326"/>
    <n v="551.08727942285839"/>
    <n v="6.3118931984650324"/>
    <n v="2017"/>
    <x v="1"/>
    <s v="2017-630"/>
    <n v="15.652853204472084"/>
    <x v="0"/>
    <n v="0"/>
    <n v="0"/>
    <n v="0"/>
    <n v="0"/>
    <n v="1"/>
    <n v="0"/>
    <n v="2166.1388968854326"/>
    <n v="-1615.0516174625741"/>
    <n v="2.9306639397555725"/>
    <n v="2267.428709948088"/>
    <n v="-1716.3414305252295"/>
    <n v="3.1144638873223789"/>
    <n v="2164.7014133560888"/>
    <n v="-1613.6141339332303"/>
    <n v="2.9280554899092079"/>
    <n v="425.43383280590524"/>
    <n v="125.65344661695315"/>
    <n v="0.22801006539027219"/>
    <n v="418.35253676062825"/>
    <n v="132.73474266223013"/>
    <n v="0.2408597469374367"/>
    <n v="268.23842634230169"/>
    <n v="282.84885308055669"/>
    <n v="0.51325600071331368"/>
    <n v="5.8922283959934783"/>
    <n v="545.19505102686492"/>
    <n v="0.98930799418530535"/>
    <n v="6.8999327111606163"/>
    <n v="544.18734671169773"/>
    <n v="0.98747941937911032"/>
    <n v="7.0062979060003405"/>
    <n v="544.08098151685806"/>
    <n v="0.98728640967119063"/>
    <n v="6.9181761964592559"/>
    <n v="544.1691032263991"/>
    <n v="0.98744631484924761"/>
    <n v="6.8861385486424087"/>
    <n v="544.20114087421598"/>
    <n v="0.98750445019189315"/>
    <n v="6.9959069428683609"/>
    <n v="544.09137247999001"/>
    <n v="0.98730526505675287"/>
    <n v="7.076141449385938"/>
    <n v="5.2244359563342737"/>
    <n v="4.6632255248759327"/>
    <x v="0"/>
    <n v="1"/>
    <n v="0"/>
    <n v="0"/>
    <n v="0"/>
    <n v="0"/>
    <n v="0"/>
    <n v="0"/>
    <n v="0"/>
    <n v="0"/>
    <n v="0"/>
    <n v="0"/>
    <n v="0"/>
    <n v="2"/>
    <n v="514.24940634377731"/>
    <n v="36.837873079081078"/>
    <n v="6.6845805473246589E-2"/>
    <n v="526.03519820373424"/>
    <n v="25.052081219124148"/>
    <n v="4.5459371236731577E-2"/>
    <n v="534.43172800746845"/>
    <n v="16.655551415389937"/>
    <n v="3.0223073617001158E-2"/>
    <n v="537.11393885658799"/>
    <n v="13.973340566270394"/>
    <n v="2.5355948300792512E-2"/>
  </r>
  <r>
    <x v="630"/>
    <x v="4"/>
    <x v="2"/>
    <n v="893.02499999999986"/>
    <x v="0"/>
    <n v="1091.4749999999999"/>
    <n v="843.41249999999991"/>
    <n v="6.7374561621654001"/>
    <n v="6.7946145760053485"/>
    <n v="132.30000000000001"/>
    <n v="127.65"/>
    <n v="129.15"/>
    <n v="4.8609745195418492"/>
    <n v="4.8850720711209101"/>
    <n v="66.150000000000006"/>
    <n v="64.935000000000002"/>
    <n v="65.204999999999998"/>
    <n v="4.1775361531088651"/>
    <n v="4.1919248905609647"/>
    <n v="580.35595879184189"/>
    <n v="6.3636416373450029"/>
    <n v="2017"/>
    <x v="2"/>
    <s v="2017-631"/>
    <n v="15.775966834816114"/>
    <x v="0"/>
    <n v="0"/>
    <n v="0"/>
    <n v="0"/>
    <n v="0"/>
    <n v="1"/>
    <n v="0"/>
    <n v="2207.9592144568878"/>
    <n v="-1627.6032556650459"/>
    <n v="2.804491331584352"/>
    <n v="2295.0860552456174"/>
    <n v="-1714.7300964537756"/>
    <n v="2.9546178866215507"/>
    <n v="2182.8999749376508"/>
    <n v="-1602.5440161458089"/>
    <n v="2.7613122461633903"/>
    <n v="434.81402472890932"/>
    <n v="145.54193406293257"/>
    <n v="0.25078045957504258"/>
    <n v="429.45058718230717"/>
    <n v="150.90537160953471"/>
    <n v="0.26002209389506831"/>
    <n v="281.94803771873984"/>
    <n v="298.40792107310205"/>
    <n v="0.51418085151449777"/>
    <n v="5.8976287104030822"/>
    <n v="574.45833008143882"/>
    <n v="0.98983791133517351"/>
    <n v="6.9034134475676403"/>
    <n v="573.4525453442742"/>
    <n v="0.98810486332915592"/>
    <n v="7.0217457231193139"/>
    <n v="573.33421306872253"/>
    <n v="0.98790096729990173"/>
    <n v="6.92705660975155"/>
    <n v="573.42890218209038"/>
    <n v="0.98806412425889112"/>
    <n v="6.8955796884165537"/>
    <n v="573.46037910342534"/>
    <n v="0.98811836152630972"/>
    <n v="7.0077548908842733"/>
    <n v="573.34820390095763"/>
    <n v="0.98792507462924539"/>
    <n v="7.0939493395883035"/>
    <n v="5.2491605580896783"/>
    <n v="4.6921032306268762"/>
    <x v="0"/>
    <n v="1"/>
    <n v="0"/>
    <n v="0"/>
    <n v="0"/>
    <n v="0"/>
    <n v="0"/>
    <n v="0"/>
    <n v="0"/>
    <n v="0"/>
    <n v="0"/>
    <n v="0"/>
    <n v="0"/>
    <n v="3"/>
    <n v="518.38529075368297"/>
    <n v="61.970668038158919"/>
    <n v="0.10678044586147885"/>
    <n v="531.23895085359368"/>
    <n v="49.117007938248207"/>
    <n v="8.4632555579333954E-2"/>
    <n v="540.76722531072016"/>
    <n v="39.588733481121722"/>
    <n v="6.8214572248962019E-2"/>
    <n v="545.74583110461538"/>
    <n v="34.610127687226509"/>
    <n v="5.9636033994165005E-2"/>
  </r>
  <r>
    <x v="631"/>
    <x v="4"/>
    <x v="3"/>
    <n v="937.6762500000001"/>
    <x v="0"/>
    <n v="1146.0487500000002"/>
    <n v="871.69162499999993"/>
    <n v="6.7704357203081891"/>
    <n v="6.8434047401747806"/>
    <n v="138.91500000000002"/>
    <n v="133.28250000000003"/>
    <n v="135.60750000000002"/>
    <n v="4.9097646837112814"/>
    <n v="4.9338622352903423"/>
    <n v="69.45750000000001"/>
    <n v="68.100750000000005"/>
    <n v="68.465250000000012"/>
    <n v="4.2263263172782972"/>
    <n v="4.2407150547303969"/>
    <n v="484.38414190953057"/>
    <n v="6.182878273549183"/>
    <n v="2017"/>
    <x v="3"/>
    <s v="2017-632"/>
    <n v="15.906526721297766"/>
    <x v="0"/>
    <n v="0"/>
    <n v="0"/>
    <n v="0"/>
    <n v="0"/>
    <n v="1"/>
    <n v="0"/>
    <n v="2251.8705479069167"/>
    <n v="-1767.4864059973861"/>
    <n v="3.6489353244093263"/>
    <n v="2324.1262678080229"/>
    <n v="-1839.7421258984923"/>
    <n v="3.7981056081767943"/>
    <n v="2202.0084645982906"/>
    <n v="-1717.62432268876"/>
    <n v="3.5459961920255521"/>
    <n v="444.66322624806367"/>
    <n v="39.720915661466904"/>
    <n v="8.2002923351040799E-2"/>
    <n v="441.10354012507008"/>
    <n v="43.280601784460487"/>
    <n v="8.9351814066084959E-2"/>
    <n v="296.34312966399989"/>
    <n v="188.04101224553068"/>
    <n v="0.38820637584095702"/>
    <n v="5.9030290248126871"/>
    <n v="478.4811128847179"/>
    <n v="0.98781333137467742"/>
    <n v="6.9068941839746634"/>
    <n v="477.47724772555591"/>
    <n v="0.98574087467697347"/>
    <n v="7.0371935402382864"/>
    <n v="477.34694836929231"/>
    <n v="0.98547187463136932"/>
    <n v="6.9359370230438442"/>
    <n v="477.44820488648674"/>
    <n v="0.98568091639891198"/>
    <n v="6.9037648161451912"/>
    <n v="477.48037709338536"/>
    <n v="0.98574733518539792"/>
    <n v="7.0203194358796202"/>
    <n v="477.36382247365094"/>
    <n v="0.98550671083449548"/>
    <n v="7.1171528975406337"/>
    <n v="5.2783129368675201"/>
    <n v="4.7215532561786198"/>
    <x v="0"/>
    <n v="1"/>
    <n v="0"/>
    <n v="0"/>
    <n v="0"/>
    <n v="0"/>
    <n v="0"/>
    <n v="0"/>
    <n v="0"/>
    <n v="0"/>
    <n v="0"/>
    <n v="0"/>
    <n v="0"/>
    <n v="4"/>
    <n v="523.39531160157446"/>
    <n v="-39.011169692043893"/>
    <n v="8.0537669004304618E-2"/>
    <n v="537.22265601243043"/>
    <n v="-52.838514102899865"/>
    <n v="0.10908390579138452"/>
    <n v="547.28011190155064"/>
    <n v="-62.895969992020071"/>
    <n v="0.12984729381121499"/>
    <n v="555.21445723563761"/>
    <n v="-70.830315326107041"/>
    <n v="0.14622756857167335"/>
  </r>
  <r>
    <x v="632"/>
    <x v="4"/>
    <x v="4"/>
    <n v="984.56006249999984"/>
    <x v="0"/>
    <n v="1203.3511874999997"/>
    <n v="905.55215624999983"/>
    <n v="6.8085448750572874"/>
    <n v="6.8921949043442119"/>
    <n v="145.86075"/>
    <n v="139.57162500000001"/>
    <n v="142.38787500000001"/>
    <n v="4.9585548478807135"/>
    <n v="4.9826523994597736"/>
    <n v="72.930374999999998"/>
    <n v="71.481487499999986"/>
    <n v="71.88851249999999"/>
    <n v="4.2751164814477294"/>
    <n v="4.2895052188998291"/>
    <n v="565.31112835690499"/>
    <n v="6.3373762492417818"/>
    <n v="2017"/>
    <x v="4"/>
    <s v="2017-633"/>
    <n v="16.042216204385731"/>
    <x v="0"/>
    <n v="0"/>
    <n v="0"/>
    <n v="0"/>
    <n v="0"/>
    <n v="1"/>
    <n v="0"/>
    <n v="2297.9774480294459"/>
    <n v="-1732.6663196725408"/>
    <n v="3.064978261985734"/>
    <n v="2354.6184909985486"/>
    <n v="-1789.3073626416435"/>
    <n v="3.1651727215105829"/>
    <n v="2222.0723787419624"/>
    <n v="-1656.7612503850573"/>
    <n v="2.9307069457494803"/>
    <n v="455.00488784317565"/>
    <n v="110.30624051372934"/>
    <n v="0.19512483476901998"/>
    <n v="453.33914071497105"/>
    <n v="111.97198764193394"/>
    <n v="0.19807143717015466"/>
    <n v="311.45797620652291"/>
    <n v="253.85315215038207"/>
    <n v="0.44905033603038108"/>
    <n v="5.9084293392222911"/>
    <n v="559.40269901768272"/>
    <n v="0.98954835834136978"/>
    <n v="6.9103749203816864"/>
    <n v="558.40075343652325"/>
    <n v="0.98777597932581485"/>
    <n v="7.0526413573572588"/>
    <n v="558.2584869995477"/>
    <n v="0.98752431890407677"/>
    <n v="6.9448174363361375"/>
    <n v="558.36631092056882"/>
    <n v="0.98771505267104598"/>
    <n v="6.9110846989766568"/>
    <n v="558.40004365792834"/>
    <n v="0.98777472377190956"/>
    <n v="7.0333776320959114"/>
    <n v="558.27775072480904"/>
    <n v="0.98755839522823707"/>
    <n v="7.1442458967726381"/>
    <n v="5.3098900997523053"/>
    <n v="4.7515698462232479"/>
    <x v="0"/>
    <n v="1"/>
    <n v="0"/>
    <n v="0"/>
    <n v="0"/>
    <n v="0"/>
    <n v="0"/>
    <n v="0"/>
    <n v="0"/>
    <n v="0"/>
    <n v="0"/>
    <n v="0"/>
    <n v="0"/>
    <n v="5"/>
    <n v="529.06659749154062"/>
    <n v="36.244530865364368"/>
    <n v="6.4114306347922548E-2"/>
    <n v="543.67761178036289"/>
    <n v="21.633516576542092"/>
    <n v="3.8268336658117109E-2"/>
    <n v="553.9739325365191"/>
    <n v="11.337195820385887"/>
    <n v="2.0054789746201906E-2"/>
    <n v="565.32514505730956"/>
    <n v="-1.4016700404567928E-2"/>
    <n v="2.4794665630071566E-5"/>
  </r>
  <r>
    <x v="633"/>
    <x v="4"/>
    <x v="5"/>
    <n v="1033.7880656249999"/>
    <x v="0"/>
    <n v="1263.5187468749998"/>
    <n v="944.02292906249977"/>
    <n v="6.8501504551116437"/>
    <n v="6.9409850685136441"/>
    <n v="153.15378749999999"/>
    <n v="146.36270625"/>
    <n v="149.50726874999998"/>
    <n v="5.0073450120501457"/>
    <n v="5.0314425636292057"/>
    <n v="76.576893749999996"/>
    <n v="75.048271874999983"/>
    <n v="75.48293812499999"/>
    <n v="4.3239066456171606"/>
    <n v="4.3382953830692603"/>
    <n v="579.55504948634245"/>
    <n v="6.3622606530676418"/>
    <n v="2017"/>
    <x v="5"/>
    <s v="2017-634"/>
    <n v="16.181402112778951"/>
    <x v="0"/>
    <n v="0"/>
    <n v="0"/>
    <n v="0"/>
    <n v="0"/>
    <n v="1"/>
    <n v="0"/>
    <n v="2346.3896931581021"/>
    <n v="-1766.8346436717597"/>
    <n v="3.0486053831084705"/>
    <n v="2386.6353253486004"/>
    <n v="-1807.0802758622581"/>
    <n v="3.1180476772031698"/>
    <n v="2243.139488592818"/>
    <n v="-1663.5844391064757"/>
    <n v="2.8704511169058136"/>
    <n v="465.86363251804323"/>
    <n v="113.69141696829922"/>
    <n v="0.19617017756822844"/>
    <n v="466.18652133436711"/>
    <n v="113.36852815197534"/>
    <n v="0.19561304530510684"/>
    <n v="327.32856507617208"/>
    <n v="252.22648441017037"/>
    <n v="0.43520712076224305"/>
    <n v="5.9138296536318951"/>
    <n v="573.64121983271059"/>
    <n v="0.98979591384999011"/>
    <n v="6.9138556567887095"/>
    <n v="572.6411938295538"/>
    <n v="0.98807040735316454"/>
    <n v="7.0680891744762322"/>
    <n v="572.48696031186626"/>
    <n v="0.98780428333643089"/>
    <n v="6.9536978496284307"/>
    <n v="572.60135163671407"/>
    <n v="0.98800166117818933"/>
    <n v="6.9178148153243395"/>
    <n v="572.63723467101806"/>
    <n v="0.98806357597702643"/>
    <n v="7.0467723098629644"/>
    <n v="572.50827717647951"/>
    <n v="0.98784106476837974"/>
    <n v="7.1741624698244193"/>
    <n v="5.3429038147086612"/>
    <n v="4.7821466683157174"/>
    <x v="1"/>
    <n v="0"/>
    <n v="1"/>
    <n v="0"/>
    <n v="0"/>
    <n v="0"/>
    <n v="0"/>
    <n v="0"/>
    <n v="0"/>
    <n v="0"/>
    <n v="0"/>
    <n v="0"/>
    <n v="0"/>
    <n v="6"/>
    <n v="535.24950583755447"/>
    <n v="44.305543648787989"/>
    <n v="7.644751553464306E-2"/>
    <n v="550.45240495005612"/>
    <n v="29.102644536286334"/>
    <n v="5.0215496460741568E-2"/>
    <n v="560.85223287154679"/>
    <n v="18.702816614795665"/>
    <n v="3.2270992430092543E-2"/>
    <n v="575.97186080380447"/>
    <n v="3.5831886825379797"/>
    <n v="6.1826545825349067E-3"/>
  </r>
  <r>
    <x v="634"/>
    <x v="4"/>
    <x v="6"/>
    <n v="1085.4774689062501"/>
    <x v="0"/>
    <n v="1326.6946842187501"/>
    <n v="986.45929101562479"/>
    <n v="6.8941220585347951"/>
    <n v="6.9897752326830762"/>
    <n v="160.81147687500001"/>
    <n v="153.58709156250001"/>
    <n v="156.9826321875"/>
    <n v="5.0561351762195779"/>
    <n v="5.0802327277986379"/>
    <n v="80.405738437499991"/>
    <n v="78.798498468749983"/>
    <n v="79.257085031249986"/>
    <n v="4.3726968097865928"/>
    <n v="4.3870855472386925"/>
    <n v="577.98386200917901"/>
    <n v="6.3595459478832517"/>
    <n v="2017"/>
    <x v="6"/>
    <s v="2017-635"/>
    <n v="16.322954044540964"/>
    <x v="0"/>
    <n v="0"/>
    <n v="0"/>
    <n v="0"/>
    <n v="0"/>
    <n v="1"/>
    <n v="0"/>
    <n v="2397.2225505431911"/>
    <n v="-1819.238688534012"/>
    <n v="3.1475596605932927"/>
    <n v="2420.2530014161553"/>
    <n v="-1842.2691394069761"/>
    <n v="3.187405843829112"/>
    <n v="2265.2599539362159"/>
    <n v="-1687.2760919270368"/>
    <n v="2.919244295267609"/>
    <n v="477.2653144266543"/>
    <n v="100.71854758252471"/>
    <n v="0.17425840789465707"/>
    <n v="479.67627098473298"/>
    <n v="98.307591024446026"/>
    <n v="0.17008708631190952"/>
    <n v="343.99268338930369"/>
    <n v="233.99117861987531"/>
    <n v="0.40484033205785125"/>
    <n v="5.919229968041499"/>
    <n v="572.06463204113754"/>
    <n v="0.98975883176484358"/>
    <n v="6.9173363931957326"/>
    <n v="571.06652561598332"/>
    <n v="0.98803195582459735"/>
    <n v="7.0835369915952047"/>
    <n v="570.90032501758378"/>
    <n v="0.98774440350813342"/>
    <n v="6.962578262920724"/>
    <n v="571.02128374625829"/>
    <n v="0.98795368050810706"/>
    <n v="6.9241458379803422"/>
    <n v="571.05971617119872"/>
    <n v="0.98802017444931645"/>
    <n v="7.0603946839606326"/>
    <n v="570.92346732521833"/>
    <n v="0.98778444322058157"/>
    <n v="7.2061567960875079"/>
    <n v="5.3768672273987219"/>
    <n v="4.8132768405839172"/>
    <x v="1"/>
    <n v="0"/>
    <n v="1"/>
    <n v="0"/>
    <n v="0"/>
    <n v="0"/>
    <n v="0"/>
    <n v="0"/>
    <n v="0"/>
    <n v="0"/>
    <n v="0"/>
    <n v="0"/>
    <n v="0"/>
    <n v="7"/>
    <n v="541.84004894573468"/>
    <n v="36.143813063444327"/>
    <n v="6.2534294535147986E-2"/>
    <n v="557.47384342143528"/>
    <n v="20.51001858774373"/>
    <n v="3.5485451992460663E-2"/>
    <n v="567.91855987707277"/>
    <n v="10.06530213210624"/>
    <n v="1.7414503749494638E-2"/>
    <n v="587.09745578106379"/>
    <n v="-9.1135937718847799"/>
    <n v="1.5767903519320139E-2"/>
  </r>
  <r>
    <x v="635"/>
    <x v="4"/>
    <x v="7"/>
    <n v="1139.7513423515625"/>
    <x v="0"/>
    <n v="1393.0294184296874"/>
    <n v="1032.4469064164059"/>
    <n v="6.9396869011560209"/>
    <n v="7.0385653968525084"/>
    <n v="168.85205071875001"/>
    <n v="161.21957114062502"/>
    <n v="164.83176379687501"/>
    <n v="5.1049253403890091"/>
    <n v="5.12902289196807"/>
    <n v="84.426025359374989"/>
    <n v="82.737767292187485"/>
    <n v="83.219939282812476"/>
    <n v="4.421486973956025"/>
    <n v="4.4358757114081246"/>
    <n v="591.97796155136564"/>
    <n v="6.38346940708188"/>
    <n v="2017"/>
    <x v="7"/>
    <s v="2017-636"/>
    <n v="16.466099215501053"/>
    <x v="0"/>
    <n v="0"/>
    <n v="0"/>
    <n v="0"/>
    <n v="0"/>
    <n v="1"/>
    <n v="0"/>
    <n v="2450.5970507975344"/>
    <n v="-1858.6190892461686"/>
    <n v="3.1396761534422377"/>
    <n v="2455.5515612870877"/>
    <n v="-1863.5735997357219"/>
    <n v="3.148045570568121"/>
    <n v="2288.486442546784"/>
    <n v="-1696.5084809954183"/>
    <n v="2.8658304720491068"/>
    <n v="489.23708043069581"/>
    <n v="102.74088112066983"/>
    <n v="0.1735552466369224"/>
    <n v="493.84050811761716"/>
    <n v="98.137453433748476"/>
    <n v="0.16577889686393862"/>
    <n v="361.49000761809191"/>
    <n v="230.48795393327373"/>
    <n v="0.38935225448130878"/>
    <n v="5.924630282451103"/>
    <n v="586.05333126891458"/>
    <n v="0.98999180600081005"/>
    <n v="6.9208171296027556"/>
    <n v="585.05714442176293"/>
    <n v="0.98830899530201144"/>
    <n v="7.0989848087141771"/>
    <n v="584.8789767426515"/>
    <n v="0.98800802518034592"/>
    <n v="6.9714586762130182"/>
    <n v="585.00650287515259"/>
    <n v="0.98822344896431058"/>
    <n v="6.9302081178497463"/>
    <n v="585.04775343351594"/>
    <n v="0.98829313155562737"/>
    <n v="7.0741703848275863"/>
    <n v="584.9037911665381"/>
    <n v="0.98804994299739024"/>
    <n v="7.2397104865913393"/>
    <n v="5.4115386238103289"/>
    <n v="4.8449529612987066"/>
    <x v="1"/>
    <n v="0"/>
    <n v="1"/>
    <n v="0"/>
    <n v="0"/>
    <n v="0"/>
    <n v="0"/>
    <n v="0"/>
    <n v="0"/>
    <n v="0"/>
    <n v="0"/>
    <n v="0"/>
    <n v="0"/>
    <n v="8"/>
    <n v="548.76668223379363"/>
    <n v="43.211279317572007"/>
    <n v="7.2994743257553826E-2"/>
    <n v="564.70735488443029"/>
    <n v="27.27060666693535"/>
    <n v="4.6066928903009667E-2"/>
    <n v="575.1764625079644"/>
    <n v="16.801499043401236"/>
    <n v="2.8381967124874764E-2"/>
    <n v="598.6722780656462"/>
    <n v="-6.6943165142805583"/>
    <n v="1.1308388063530463E-2"/>
  </r>
  <r>
    <x v="636"/>
    <x v="4"/>
    <x v="8"/>
    <n v="1196.7389094691407"/>
    <x v="0"/>
    <n v="1462.680889351172"/>
    <n v="1081.7345073322263"/>
    <n v="6.9863210571463927"/>
    <n v="7.0873555610219405"/>
    <n v="177.29465325468749"/>
    <n v="169.25711219765626"/>
    <n v="173.07335198671876"/>
    <n v="5.1537155045584413"/>
    <n v="5.1778130561375022"/>
    <n v="88.647326627343745"/>
    <n v="86.874458826796854"/>
    <n v="87.380936246953112"/>
    <n v="4.4702771381254571"/>
    <n v="4.4846658755775568"/>
    <n v="609.51212555567417"/>
    <n v="6.4126588429903357"/>
    <n v="2017"/>
    <x v="8"/>
    <s v="2017-637"/>
    <n v="16.610313699830293"/>
    <x v="0"/>
    <n v="0"/>
    <n v="0"/>
    <n v="0"/>
    <n v="0"/>
    <n v="1"/>
    <n v="0"/>
    <n v="2506.6402760645951"/>
    <n v="-1897.128150508921"/>
    <n v="3.1125355361542075"/>
    <n v="2492.6150491515664"/>
    <n v="-1883.1029235958922"/>
    <n v="3.0895249571599956"/>
    <n v="2312.8742555878807"/>
    <n v="-1703.3621300322066"/>
    <n v="2.7946320649147083"/>
    <n v="501.80743473493948"/>
    <n v="107.7046908207347"/>
    <n v="0.17670639566447266"/>
    <n v="508.71295710714548"/>
    <n v="100.79916844852869"/>
    <n v="0.16537680584554912"/>
    <n v="379.86219805831956"/>
    <n v="229.64992749735461"/>
    <n v="0.3767766347355101"/>
    <n v="5.930030596860707"/>
    <n v="603.58209495881351"/>
    <n v="0.99027085705398488"/>
    <n v="6.9242978660097796"/>
    <n v="602.58782768966444"/>
    <n v="0.98863960604606993"/>
    <n v="7.1144326258331505"/>
    <n v="602.39769292984101"/>
    <n v="0.98832766022604202"/>
    <n v="6.9803390895053123"/>
    <n v="602.53178646616891"/>
    <n v="0.9885476616512896"/>
    <n v="6.9360900291624894"/>
    <n v="602.57603552651165"/>
    <n v="0.98862025915753671"/>
    <n v="7.0880489920029239"/>
    <n v="602.42407656367129"/>
    <n v="0.98837094670505377"/>
    <n v="7.2744643274064771"/>
    <n v="5.4467954668215883"/>
    <n v="4.8771671400449108"/>
    <x v="1"/>
    <n v="0"/>
    <n v="1"/>
    <n v="0"/>
    <n v="0"/>
    <n v="0"/>
    <n v="0"/>
    <n v="0"/>
    <n v="0"/>
    <n v="0"/>
    <n v="0"/>
    <n v="0"/>
    <n v="0"/>
    <n v="9"/>
    <n v="555.98066512404944"/>
    <n v="53.531460431624737"/>
    <n v="8.7826735822231078E-2"/>
    <n v="572.13736516909648"/>
    <n v="37.374760386577691"/>
    <n v="6.1319141686482823E-2"/>
    <n v="582.62949262267432"/>
    <n v="26.882632932999854"/>
    <n v="4.4105165108063685E-2"/>
    <n v="610.68256264283866"/>
    <n v="-1.1704370871644869"/>
    <n v="1.9202851560950228E-3"/>
  </r>
  <r>
    <x v="637"/>
    <x v="4"/>
    <x v="9"/>
    <n v="1256.5758549425977"/>
    <x v="0"/>
    <n v="1535.8149338187304"/>
    <n v="1134.1869116153375"/>
    <n v="7.0336712957631571"/>
    <n v="7.1361457251913727"/>
    <n v="186.1593859174219"/>
    <n v="177.70824905753909"/>
    <n v="181.72701958605469"/>
    <n v="5.2025056687278735"/>
    <n v="5.2266032203069344"/>
    <n v="93.07969295871095"/>
    <n v="91.218122719136716"/>
    <n v="91.749983059300789"/>
    <n v="4.5190673022948893"/>
    <n v="4.533456039746989"/>
    <n v="654.22355136164003"/>
    <n v="6.4834491147033706"/>
    <n v="2017"/>
    <x v="9"/>
    <s v="2017-638"/>
    <n v="16.755244266785919"/>
    <x v="0"/>
    <n v="0"/>
    <n v="0"/>
    <n v="0"/>
    <n v="0"/>
    <n v="1"/>
    <n v="0"/>
    <n v="2565.4856625950088"/>
    <n v="-1911.2621112333686"/>
    <n v="2.9214205255305248"/>
    <n v="2531.5317114092695"/>
    <n v="-1877.3081600476294"/>
    <n v="2.8695209093900318"/>
    <n v="2338.4814592810321"/>
    <n v="-1684.257907919392"/>
    <n v="2.574437903395459"/>
    <n v="515.00630675439527"/>
    <n v="139.21724460724477"/>
    <n v="0.21279766574818493"/>
    <n v="524.32902854615031"/>
    <n v="129.89452281548972"/>
    <n v="0.19854761043857155"/>
    <n v="399.1529980205587"/>
    <n v="255.07055334108134"/>
    <n v="0.3898828662010122"/>
    <n v="5.935430911270311"/>
    <n v="648.28812045036977"/>
    <n v="0.99092751873741503"/>
    <n v="6.9277786024168027"/>
    <n v="647.29577275922327"/>
    <n v="0.98941068601398108"/>
    <n v="7.129880442952123"/>
    <n v="647.09367091868796"/>
    <n v="0.98910176738805478"/>
    <n v="6.9892195027976065"/>
    <n v="647.23433185884244"/>
    <n v="0.98931677178504063"/>
    <n v="6.941851153815775"/>
    <n v="647.28170020782431"/>
    <n v="0.98938917570398133"/>
    <n v="7.1019965120168216"/>
    <n v="647.12155484962318"/>
    <n v="0.98914438879915678"/>
    <n v="7.3101693544784991"/>
    <n v="5.4825729491054771"/>
    <n v="4.9099110302281073"/>
    <x v="2"/>
    <n v="0"/>
    <n v="0"/>
    <n v="1"/>
    <n v="0"/>
    <n v="0"/>
    <n v="0"/>
    <n v="0"/>
    <n v="0"/>
    <n v="0"/>
    <n v="0"/>
    <n v="0"/>
    <n v="0"/>
    <n v="10"/>
    <n v="563.44916640197346"/>
    <n v="90.774384959666577"/>
    <n v="0.13875132555337882"/>
    <n v="579.75762906877264"/>
    <n v="74.46592229286739"/>
    <n v="0.11382335921395821"/>
    <n v="590.28120614429292"/>
    <n v="63.942345217347111"/>
    <n v="9.773776117393429E-2"/>
    <n v="623.12401401603688"/>
    <n v="31.099537345603153"/>
    <n v="4.7536560371260667E-2"/>
  </r>
  <r>
    <x v="638"/>
    <x v="4"/>
    <x v="10"/>
    <n v="1319.4046476897279"/>
    <x v="0"/>
    <n v="1612.6056805096675"/>
    <n v="1189.7522324376546"/>
    <n v="7.0815003563916887"/>
    <n v="7.1849358893608049"/>
    <n v="195.46735521329302"/>
    <n v="186.58780213541604"/>
    <n v="190.81337056535745"/>
    <n v="5.2512958328973056"/>
    <n v="5.2753933844763665"/>
    <n v="97.733677606646523"/>
    <n v="95.779011140393578"/>
    <n v="96.33748221226584"/>
    <n v="4.5678574664643214"/>
    <n v="4.5822462039164211"/>
    <n v="677.47330741388612"/>
    <n v="6.5183701533266181"/>
    <n v="2017"/>
    <x v="10"/>
    <s v="2017-639"/>
    <n v="16.900653655753317"/>
    <x v="0"/>
    <n v="0"/>
    <n v="0"/>
    <n v="0"/>
    <n v="0"/>
    <n v="1"/>
    <n v="0"/>
    <n v="2627.2733184519429"/>
    <n v="-1949.8000110380567"/>
    <n v="2.878046986797183"/>
    <n v="2572.3942067798575"/>
    <n v="-1894.9208993659713"/>
    <n v="2.7970414164351936"/>
    <n v="2365.3690231588412"/>
    <n v="-1687.8957157449549"/>
    <n v="2.491457150080417"/>
    <n v="528.86512237482395"/>
    <n v="148.60818503906216"/>
    <n v="0.21935651694727737"/>
    <n v="540.72590355710543"/>
    <n v="136.74740385678069"/>
    <n v="0.20184913908827723"/>
    <n v="419.40833798090978"/>
    <n v="258.06496943297634"/>
    <n v="0.38092271180112741"/>
    <n v="5.940831225679915"/>
    <n v="671.53247618820615"/>
    <n v="0.99123089993263669"/>
    <n v="6.9312593388238257"/>
    <n v="670.54204807506233"/>
    <n v="0.98976895582014524"/>
    <n v="7.1453282600710954"/>
    <n v="670.32797915381502"/>
    <n v="0.98945297448345693"/>
    <n v="6.9980999160899007"/>
    <n v="670.47520749779619"/>
    <n v="0.98967029425439101"/>
    <n v="6.9475315122150771"/>
    <n v="670.52577590167107"/>
    <n v="0.98974493690572729"/>
    <n v="7.1159901118862852"/>
    <n v="670.35731730199984"/>
    <n v="0.98949627972938137"/>
    <n v="7.3466524206902912"/>
    <n v="5.5188341445331544"/>
    <n v="4.9431758626495723"/>
    <x v="2"/>
    <n v="0"/>
    <n v="0"/>
    <n v="1"/>
    <n v="0"/>
    <n v="0"/>
    <n v="0"/>
    <n v="0"/>
    <n v="0"/>
    <n v="0"/>
    <n v="0"/>
    <n v="0"/>
    <n v="0"/>
    <n v="11"/>
    <n v="571.15039779318511"/>
    <n v="106.32290962070101"/>
    <n v="0.15694036718076271"/>
    <n v="587.56647953444804"/>
    <n v="89.906827879438083"/>
    <n v="0.13270903354500971"/>
    <n v="598.13516445451808"/>
    <n v="79.338142959368042"/>
    <n v="0.11710888398278739"/>
    <n v="635.99817501093423"/>
    <n v="41.475132402951886"/>
    <n v="6.1220319603844768E-2"/>
  </r>
  <r>
    <x v="639"/>
    <x v="4"/>
    <x v="11"/>
    <n v="1385.3748800742142"/>
    <x v="0"/>
    <n v="1693.2359645351507"/>
    <n v="1248.4390267286224"/>
    <n v="7.1296492713054835"/>
    <n v="7.233726053530237"/>
    <n v="205.24072297395765"/>
    <n v="195.91426255468684"/>
    <n v="200.35403909362532"/>
    <n v="5.3000859970667378"/>
    <n v="5.3241835486457978"/>
    <n v="102.62036148697882"/>
    <n v="100.56795638300325"/>
    <n v="101.15435632287912"/>
    <n v="4.6166476306337536"/>
    <n v="4.6310363680858533"/>
    <n v="654.72308615896145"/>
    <n v="6.4842123770201887"/>
    <n v="2017"/>
    <x v="11"/>
    <s v="2017-640"/>
    <n v="17.046382899005977"/>
    <x v="0"/>
    <n v="0"/>
    <n v="0"/>
    <n v="0"/>
    <n v="0"/>
    <n v="1"/>
    <n v="0"/>
    <n v="2692.1503571017238"/>
    <n v="-2037.4272709427623"/>
    <n v="3.1118915981650472"/>
    <n v="2615.2998269189748"/>
    <n v="-1960.5767407600133"/>
    <n v="2.9945129203585181"/>
    <n v="2393.6009652305402"/>
    <n v="-1738.8778790715787"/>
    <n v="2.6558982199222365"/>
    <n v="543.41687877627396"/>
    <n v="111.30620738268749"/>
    <n v="0.17000501392990935"/>
    <n v="557.94262231860819"/>
    <n v="96.780463840353264"/>
    <n v="0.14781892663680374"/>
    <n v="440.67644493927821"/>
    <n v="214.04664121968324"/>
    <n v="0.32692697988614144"/>
    <n v="5.9462315400895189"/>
    <n v="648.77685461887188"/>
    <n v="0.99091794429462676"/>
    <n v="6.9347400752308488"/>
    <n v="647.78834608373063"/>
    <n v="0.98940813265664029"/>
    <n v="7.1607760771900688"/>
    <n v="647.56231008177133"/>
    <n v="0.9890628935674165"/>
    <n v="7.0069803293821931"/>
    <n v="647.71610582957931"/>
    <n v="0.98929779554515218"/>
    <n v="6.9531579185574444"/>
    <n v="647.76992824040406"/>
    <n v="0.98938000191905673"/>
    <n v="7.1300144932129585"/>
    <n v="647.59307166574854"/>
    <n v="0.98910987768120062"/>
    <n v="7.383792258846988"/>
    <n v="5.5555555490185489"/>
    <n v="4.9769524798827094"/>
    <x v="2"/>
    <n v="0"/>
    <n v="0"/>
    <n v="1"/>
    <n v="0"/>
    <n v="0"/>
    <n v="0"/>
    <n v="0"/>
    <n v="0"/>
    <n v="0"/>
    <n v="0"/>
    <n v="0"/>
    <n v="0"/>
    <n v="12"/>
    <n v="579.07021009070957"/>
    <n v="75.652876068251885"/>
    <n v="0.1155494248905773"/>
    <n v="595.56449769935796"/>
    <n v="59.158588459603493"/>
    <n v="9.0356655676626416E-2"/>
    <n v="606.19493601005536"/>
    <n v="48.528150148906093"/>
    <n v="7.4120114556528491E-2"/>
    <n v="649.31031819042653"/>
    <n v="5.4127679685349221"/>
    <n v="8.2672630352624323E-3"/>
  </r>
  <r>
    <x v="640"/>
    <x v="4"/>
    <x v="12"/>
    <n v="1454.6436240779251"/>
    <x v="0"/>
    <n v="1777.8977627619083"/>
    <n v="1310.300405933413"/>
    <n v="7.178011707412379"/>
    <n v="7.2825162176996692"/>
    <n v="215.50275912265556"/>
    <n v="205.7085108386712"/>
    <n v="210.3717410483066"/>
    <n v="5.3488761612361699"/>
    <n v="5.37297371281523"/>
    <n v="107.75137956132778"/>
    <n v="105.59635260783041"/>
    <n v="106.21207413902309"/>
    <n v="4.6654377948031849"/>
    <n v="4.6798265322552854"/>
    <n v="593.61877394973351"/>
    <n v="6.3862373186268488"/>
    <n v="2017"/>
    <x v="12"/>
    <s v="2017-641"/>
    <n v="17.192325663451733"/>
    <x v="0"/>
    <n v="0"/>
    <n v="0"/>
    <n v="0"/>
    <n v="0"/>
    <n v="1"/>
    <n v="0"/>
    <n v="2760.2712476839943"/>
    <n v="-2166.6524737342606"/>
    <n v="3.6499055771402009"/>
    <n v="2660.3507280650483"/>
    <n v="-2066.7319541153147"/>
    <n v="3.4815811844426632"/>
    <n v="2423.244504405825"/>
    <n v="-1829.6257304560913"/>
    <n v="3.0821561088481015"/>
    <n v="558.69622299779655"/>
    <n v="34.922550951936955"/>
    <n v="5.8829930056919208E-2"/>
    <n v="576.02017701818613"/>
    <n v="17.598596931547377"/>
    <n v="2.964629439606907E-2"/>
    <n v="463.00795724556519"/>
    <n v="130.61081670416831"/>
    <n v="0.22002474051676166"/>
    <n v="5.9516318544991229"/>
    <n v="587.66714209523434"/>
    <n v="0.98997398310889151"/>
    <n v="6.9382208116378719"/>
    <n v="586.68055313809566"/>
    <n v="0.98831199228172428"/>
    <n v="7.1762238943090413"/>
    <n v="586.44255005542448"/>
    <n v="0.98791105637282839"/>
    <n v="7.0158607426744863"/>
    <n v="586.60291320705903"/>
    <n v="0.98818120138621401"/>
    <n v="6.9587483087884188"/>
    <n v="586.66002564094504"/>
    <n v="0.98827741201227959"/>
    <n v="7.1440594229386116"/>
    <n v="586.47471452679486"/>
    <n v="0.98796524008935138"/>
    <n v="7.4215029812585485"/>
    <n v="5.5927200938785768"/>
    <n v="5.0112313711886491"/>
    <x v="2"/>
    <n v="0"/>
    <n v="0"/>
    <n v="1"/>
    <n v="0"/>
    <n v="0"/>
    <n v="0"/>
    <n v="0"/>
    <n v="0"/>
    <n v="0"/>
    <n v="0"/>
    <n v="0"/>
    <n v="0"/>
    <n v="13"/>
    <n v="587.19972715333461"/>
    <n v="6.4190467963989022"/>
    <n v="1.0813416081315606E-2"/>
    <n v="603.75337190764617"/>
    <n v="-10.134597957912661"/>
    <n v="1.7072569808533108E-2"/>
    <n v="614.4640981697529"/>
    <n v="-20.845324220019393"/>
    <n v="3.5115675471855165E-2"/>
    <n v="663.06818898743177"/>
    <n v="-69.449415037698259"/>
    <n v="0.11699329280913057"/>
  </r>
  <r>
    <x v="641"/>
    <x v="4"/>
    <x v="13"/>
    <n v="1469.1900603187041"/>
    <x v="0"/>
    <n v="1795.6767403895274"/>
    <n v="1357.9673022490001"/>
    <n v="7.2137442299561583"/>
    <n v="7.292466548552837"/>
    <n v="217.6577867138821"/>
    <n v="211.68314877627665"/>
    <n v="216.58027291826883"/>
    <n v="5.3779612543262694"/>
    <n v="5.3829240436683987"/>
    <n v="108.82889335694105"/>
    <n v="107.85913113220785"/>
    <n v="108.50563921825707"/>
    <n v="4.6868021459917104"/>
    <n v="4.6897768631084533"/>
    <n v="736.07415408698057"/>
    <n v="6.6013308664892216"/>
    <n v="2017"/>
    <x v="13"/>
    <s v="2017-642"/>
    <n v="17.278507630274138"/>
    <x v="0"/>
    <n v="0"/>
    <n v="0"/>
    <n v="0"/>
    <n v="0"/>
    <n v="1"/>
    <n v="0"/>
    <n v="2774.5766347062709"/>
    <n v="-2038.5024806192903"/>
    <n v="2.7694254298982002"/>
    <n v="2669.8114173057238"/>
    <n v="-1933.7372632187432"/>
    <n v="2.627095724638413"/>
    <n v="2429.4696476326344"/>
    <n v="-1693.3954935456538"/>
    <n v="2.3005773048044671"/>
    <n v="561.90488528431615"/>
    <n v="174.16926880266442"/>
    <n v="0.2366191882103269"/>
    <n v="579.81646350509754"/>
    <n v="156.25769058188303"/>
    <n v="0.21228525647080163"/>
    <n v="467.69757482988547"/>
    <n v="268.3765792570951"/>
    <n v="0.36460535635840507"/>
    <n v="5.9527332017891244"/>
    <n v="730.12142088519147"/>
    <n v="0.99191286208225471"/>
    <n v="6.9402957696574603"/>
    <n v="729.13385831732307"/>
    <n v="0.9905712002912721"/>
    <n v="7.1793743426403731"/>
    <n v="728.89477974434021"/>
    <n v="0.99024639799838432"/>
    <n v="7.0175935137342886"/>
    <n v="729.05656057324632"/>
    <n v="0.99046618676288289"/>
    <n v="6.9575271515014645"/>
    <n v="729.11662693547908"/>
    <n v="0.99054779044628793"/>
    <n v="7.1523532199777176"/>
    <n v="728.92180086700284"/>
    <n v="0.99028310778164808"/>
    <n v="7.4496206367353404"/>
    <n v="5.6147308907542222"/>
    <n v="5.0263971101069789"/>
    <x v="3"/>
    <n v="0"/>
    <n v="0"/>
    <n v="0"/>
    <n v="1"/>
    <n v="0"/>
    <n v="0"/>
    <n v="0"/>
    <n v="0"/>
    <n v="0"/>
    <n v="0"/>
    <n v="0"/>
    <n v="0"/>
    <n v="14"/>
    <n v="593.74363581949558"/>
    <n v="142.33051826748499"/>
    <n v="0.19336437433267906"/>
    <n v="609.21906797636325"/>
    <n v="126.85508611061732"/>
    <n v="0.17234009020187263"/>
    <n v="618.97028078287008"/>
    <n v="117.10387330411049"/>
    <n v="0.15909249449108159"/>
    <n v="671.56346952324759"/>
    <n v="64.51068456373298"/>
    <n v="8.764155650017548E-2"/>
  </r>
  <r>
    <x v="642"/>
    <x v="4"/>
    <x v="14"/>
    <n v="1483.8819609218915"/>
    <x v="0"/>
    <n v="1813.633507793423"/>
    <n v="1395.7416998508675"/>
    <n v="7.2411812374422615"/>
    <n v="7.3024168794060049"/>
    <n v="219.83436458102096"/>
    <n v="215.75875667864881"/>
    <n v="218.74607564745153"/>
    <n v="5.3879115851794372"/>
    <n v="5.3928743745215666"/>
    <n v="109.91718229051048"/>
    <n v="109.29976694301968"/>
    <n v="109.59069561043964"/>
    <n v="4.6967524768448783"/>
    <n v="4.6997271939616212"/>
    <n v="667.82226270204717"/>
    <n v="6.5040220643334017"/>
    <n v="2017"/>
    <x v="14"/>
    <s v="2017-643"/>
    <n v="17.325845299466579"/>
    <x v="0"/>
    <n v="0"/>
    <n v="0"/>
    <n v="0"/>
    <n v="0"/>
    <n v="1"/>
    <n v="0"/>
    <n v="2789.0250755987709"/>
    <n v="-2121.2028128967236"/>
    <n v="3.1762984425140535"/>
    <n v="2679.3667134388061"/>
    <n v="-2011.5444507367588"/>
    <n v="3.012095527630263"/>
    <n v="2435.7570422917124"/>
    <n v="-1767.9347795896651"/>
    <n v="2.647313332197851"/>
    <n v="565.1456341937012"/>
    <n v="102.67662850834597"/>
    <n v="0.15374843613764902"/>
    <n v="583.65071285687804"/>
    <n v="84.171549845169125"/>
    <n v="0.12603884977509766"/>
    <n v="472.43408859004899"/>
    <n v="195.38817411199818"/>
    <n v="0.29257511320668828"/>
    <n v="5.9538345490791249"/>
    <n v="661.86842815296802"/>
    <n v="0.99108470190108733"/>
    <n v="6.9410056356612362"/>
    <n v="660.88125706638596"/>
    <n v="0.98960650756448654"/>
    <n v="7.1825247909717058"/>
    <n v="660.63973791107549"/>
    <n v="0.98924485571668308"/>
    <n v="7.0194045970105066"/>
    <n v="660.80285810503665"/>
    <n v="0.98948911261417127"/>
    <n v="6.9557029492550786"/>
    <n v="660.86655975279211"/>
    <n v="0.98958449974232388"/>
    <n v="7.156908802021877"/>
    <n v="660.66535390002525"/>
    <n v="0.9892832132114544"/>
    <n v="7.4713546725699418"/>
    <n v="5.6294723593240574"/>
    <n v="5.0334924651714168"/>
    <x v="3"/>
    <n v="0"/>
    <n v="0"/>
    <n v="0"/>
    <n v="1"/>
    <n v="0"/>
    <n v="0"/>
    <n v="0"/>
    <n v="0"/>
    <n v="0"/>
    <n v="0"/>
    <n v="0"/>
    <n v="0"/>
    <n v="15"/>
    <n v="599.21951072089439"/>
    <n v="68.602751981152778"/>
    <n v="0.1027260632246402"/>
    <n v="613.36630384407613"/>
    <n v="54.455958857971041"/>
    <n v="8.154259284145321E-2"/>
    <n v="621.8682929962149"/>
    <n v="45.953969705832264"/>
    <n v="6.8811676807388644E-2"/>
    <n v="677.57996938307531"/>
    <n v="-9.7577066810281394"/>
    <n v="1.4611232997156906E-2"/>
  </r>
  <r>
    <x v="643"/>
    <x v="4"/>
    <x v="15"/>
    <n v="374.68019513277756"/>
    <x v="0"/>
    <n v="457.94246071783925"/>
    <n v="1089.4232484354404"/>
    <n v="6.9934037053088325"/>
    <n v="5.926072849139282"/>
    <n v="55.508177056707794"/>
    <n v="135.63346686767829"/>
    <n v="137.67127081886437"/>
    <n v="4.924868747938504"/>
    <n v="4.0165303442548437"/>
    <n v="27.754088528353897"/>
    <n v="52.21779205275363"/>
    <n v="52.403016657000869"/>
    <n v="3.9589641594600127"/>
    <n v="3.3233831636948987"/>
    <n v="599.77966120502333"/>
    <n v="6.3965623564452496"/>
    <n v="2017"/>
    <x v="15"/>
    <s v="2017-644"/>
    <n v="15.87723661270735"/>
    <x v="0"/>
    <n v="0"/>
    <n v="0"/>
    <n v="0"/>
    <n v="0"/>
    <n v="1"/>
    <n v="0"/>
    <n v="1698.2039093172914"/>
    <n v="-1098.4242481122681"/>
    <n v="1.8313796201515284"/>
    <n v="1957.9657436314358"/>
    <n v="-1358.1860824264124"/>
    <n v="2.2644750568861691"/>
    <n v="1961.0744640179855"/>
    <n v="-1361.2948028129622"/>
    <n v="2.2696581609285835"/>
    <n v="320.47719340741241"/>
    <n v="279.30246779761092"/>
    <n v="0.46567512348861834"/>
    <n v="294.17447242083136"/>
    <n v="305.60518878419197"/>
    <n v="0.50952909635214627"/>
    <n v="114.83914098210789"/>
    <n v="484.94052022291544"/>
    <n v="0.8085311183253806"/>
    <n v="5.8014946128286402"/>
    <n v="593.97816659219473"/>
    <n v="0.99032729018991283"/>
    <n v="6.9079717221864048"/>
    <n v="592.87168948283693"/>
    <n v="0.98848248420376994"/>
    <n v="6.746750260709498"/>
    <n v="593.03291094431381"/>
    <n v="0.98875128535176637"/>
    <n v="6.8015639815962814"/>
    <n v="592.97809722342708"/>
    <n v="0.98865989558910494"/>
    <n v="6.7464066814129184"/>
    <n v="593.03325452361037"/>
    <n v="0.98875185819429312"/>
    <n v="7.0175006766326549"/>
    <n v="592.76216052839072"/>
    <n v="0.98829986888429378"/>
    <n v="7.2797785658654481"/>
    <n v="5.2902339492714079"/>
    <n v="4.5672645673651422"/>
    <x v="3"/>
    <n v="0"/>
    <n v="0"/>
    <n v="0"/>
    <n v="1"/>
    <n v="0"/>
    <n v="0"/>
    <n v="0"/>
    <n v="0"/>
    <n v="0"/>
    <n v="0"/>
    <n v="0"/>
    <n v="0"/>
    <n v="16"/>
    <n v="567.50163358258533"/>
    <n v="32.278027622438003"/>
    <n v="5.3816475799776026E-2"/>
    <n v="554.05679661658598"/>
    <n v="45.722864588437346"/>
    <n v="7.6232769374965273E-2"/>
    <n v="535.29472142900624"/>
    <n v="64.484939776017086"/>
    <n v="0.10751438227575064"/>
    <n v="560.37653953415861"/>
    <n v="39.403121670864721"/>
    <n v="6.5695995078758618E-2"/>
  </r>
  <r>
    <x v="644"/>
    <x v="4"/>
    <x v="16"/>
    <n v="378.42699708410538"/>
    <x v="0"/>
    <n v="462.52188532501771"/>
    <n v="876.12437303003992"/>
    <n v="6.7755080592032142"/>
    <n v="5.9360231799924508"/>
    <n v="56.063258827274879"/>
    <n v="95.848362847476579"/>
    <n v="55.785717941991336"/>
    <n v="4.0215178857658831"/>
    <n v="4.0264806751080124"/>
    <n v="28.03162941363744"/>
    <n v="35.287478205372295"/>
    <n v="27.948367148052377"/>
    <n v="3.3303587774313241"/>
    <n v="3.333333494548067"/>
    <n v="468.79338671923477"/>
    <n v="6.1501621313357298"/>
    <n v="2017"/>
    <x v="16"/>
    <s v="2017-645"/>
    <n v="14.127384722400421"/>
    <x v="0"/>
    <n v="0"/>
    <n v="0"/>
    <n v="0"/>
    <n v="0"/>
    <n v="1"/>
    <n v="0"/>
    <n v="1701.8886229559012"/>
    <n v="-1233.0952362366663"/>
    <n v="2.6303597089247761"/>
    <n v="1960.4025830277751"/>
    <n v="-1491.6091963085403"/>
    <n v="3.1818051162097141"/>
    <n v="1962.6779068409169"/>
    <n v="-1493.884520121682"/>
    <n v="3.1866586911056087"/>
    <n v="321.30366539802833"/>
    <n v="147.48972132120645"/>
    <n v="0.31461561852095743"/>
    <n v="295.15230186176922"/>
    <n v="173.64108485746556"/>
    <n v="0.37040003075269706"/>
    <n v="116.04707040379358"/>
    <n v="352.74631631544116"/>
    <n v="0.75245582874808048"/>
    <n v="5.8025959601186416"/>
    <n v="462.99079075911612"/>
    <n v="0.98762227428008942"/>
    <n v="6.8435258182259089"/>
    <n v="461.94986090100889"/>
    <n v="0.98540182943680354"/>
    <n v="6.7499007090408307"/>
    <n v="462.04348601019393"/>
    <n v="0.98560154451776971"/>
    <n v="6.7707040448123088"/>
    <n v="462.02268267442247"/>
    <n v="0.9855571681755243"/>
    <n v="6.6492309043895403"/>
    <n v="462.14415581484525"/>
    <n v="0.98581628689149614"/>
    <n v="6.8491021477778986"/>
    <n v="461.94428457145688"/>
    <n v="0.98538993436808042"/>
    <n v="7.1207417307656637"/>
    <n v="5.0664151266462278"/>
    <n v="4.274242785478708"/>
    <x v="3"/>
    <n v="0"/>
    <n v="0"/>
    <n v="0"/>
    <n v="1"/>
    <n v="0"/>
    <n v="0"/>
    <n v="0"/>
    <n v="0"/>
    <n v="0"/>
    <n v="0"/>
    <n v="0"/>
    <n v="0"/>
    <n v="17"/>
    <n v="542.69947099492379"/>
    <n v="-73.906084275689011"/>
    <n v="0.15765172114075093"/>
    <n v="518.50164261694943"/>
    <n v="-49.70825589771465"/>
    <n v="0.10603446487500354"/>
    <n v="487.58944357285833"/>
    <n v="-18.796056853623554"/>
    <n v="4.0094543536896579E-2"/>
    <n v="495.38116153166629"/>
    <n v="-26.587774812431519"/>
    <n v="5.6715336789414254E-2"/>
  </r>
  <r>
    <x v="645"/>
    <x v="4"/>
    <x v="17"/>
    <n v="382.21126705494652"/>
    <x v="0"/>
    <n v="467.14710417826797"/>
    <n v="727.95044123751188"/>
    <n v="6.590232970656265"/>
    <n v="5.9459735108456186"/>
    <n v="56.623891415547632"/>
    <n v="76.236127131512106"/>
    <n v="56.343575121411256"/>
    <n v="4.031468216619051"/>
    <n v="4.0364310059611803"/>
    <n v="28.311945707773816"/>
    <n v="30.404605457053357"/>
    <n v="28.227850819532904"/>
    <n v="3.3403091082844925"/>
    <n v="3.3432838254012354"/>
    <n v="547.07364244050302"/>
    <n v="6.3045834230503512"/>
    <n v="2017"/>
    <x v="17"/>
    <s v="2017-646"/>
    <n v="13.962010295559809"/>
    <x v="0"/>
    <n v="0"/>
    <n v="0"/>
    <n v="0"/>
    <n v="0"/>
    <n v="1"/>
    <n v="0"/>
    <n v="1705.610183730897"/>
    <n v="-1158.5365412903939"/>
    <n v="2.1176976030542187"/>
    <n v="1962.8637908180776"/>
    <n v="-1415.7901483775745"/>
    <n v="2.5879333942350344"/>
    <n v="1964.2973840920777"/>
    <n v="-1417.2237416515745"/>
    <n v="2.5905538700956603"/>
    <n v="322.13840210855039"/>
    <n v="224.93524033195263"/>
    <n v="0.41116080703232827"/>
    <n v="296.1399095971164"/>
    <n v="250.93373284338662"/>
    <n v="0.45868364581405857"/>
    <n v="117.26707911969615"/>
    <n v="429.80656332080684"/>
    <n v="0.78564662958981879"/>
    <n v="5.8036973074086422"/>
    <n v="541.26994513309432"/>
    <n v="0.98939137831331392"/>
    <n v="6.8442356842296848"/>
    <n v="540.22940675627331"/>
    <n v="0.98748937043704488"/>
    <n v="6.7530511573721625"/>
    <n v="540.32059128313085"/>
    <n v="0.98765604731522671"/>
    <n v="6.7725151280885276"/>
    <n v="540.30112731241445"/>
    <n v="0.98762046897767497"/>
    <n v="6.6832863374800091"/>
    <n v="540.39035610302301"/>
    <n v="0.98778357095094949"/>
    <n v="6.8331871950070822"/>
    <n v="540.24045524549592"/>
    <n v="0.98750956605307438"/>
    <n v="6.9931932110316524"/>
    <n v="4.9344199273658846"/>
    <n v="4.2781263703543244"/>
    <x v="3"/>
    <n v="0"/>
    <n v="0"/>
    <n v="0"/>
    <n v="1"/>
    <n v="0"/>
    <n v="0"/>
    <n v="0"/>
    <n v="0"/>
    <n v="0"/>
    <n v="0"/>
    <n v="0"/>
    <n v="0"/>
    <n v="18"/>
    <n v="523.87392360088722"/>
    <n v="23.199718839615798"/>
    <n v="4.2406939468188479E-2"/>
    <n v="499.07638231009309"/>
    <n v="47.997260130409927"/>
    <n v="8.7734550537462361E-2"/>
    <n v="489.35876116770254"/>
    <n v="57.714881272800483"/>
    <n v="0.10549746285588464"/>
    <n v="482.82452482371866"/>
    <n v="64.249117616784361"/>
    <n v="0.11744144230778175"/>
  </r>
  <r>
    <x v="646"/>
    <x v="4"/>
    <x v="18"/>
    <n v="386.03337972549593"/>
    <x v="0"/>
    <n v="471.8185752200506"/>
    <n v="625.37532278390711"/>
    <n v="6.4383519859528002"/>
    <n v="5.9559238416987865"/>
    <n v="57.190130329703109"/>
    <n v="66.713128730607608"/>
    <n v="56.907010872625371"/>
    <n v="4.0414185474722197"/>
    <n v="4.0463813368143482"/>
    <n v="28.595065164851555"/>
    <n v="29.137927252512092"/>
    <n v="28.510129327728229"/>
    <n v="3.3502594391376603"/>
    <n v="3.3532341562544032"/>
    <n v="1278.1066702991577"/>
    <n v="7.1531350980420987"/>
    <n v="2017"/>
    <x v="18"/>
    <s v="2017-647"/>
    <n v="13.830029972562681"/>
    <x v="0"/>
    <n v="0"/>
    <n v="0"/>
    <n v="0"/>
    <n v="0"/>
    <n v="1"/>
    <n v="0"/>
    <n v="1709.3689601136427"/>
    <n v="-431.26228981448503"/>
    <n v="0.33742276747021627"/>
    <n v="1965.3496106862835"/>
    <n v="-687.24294038712583"/>
    <n v="0.53770389933593532"/>
    <n v="1965.9330561157499"/>
    <n v="-687.82638581659216"/>
    <n v="0.53816039130411342"/>
    <n v="322.98148618617768"/>
    <n v="955.12518411298004"/>
    <n v="0.74729692466859621"/>
    <n v="297.13739340981709"/>
    <n v="980.96927688934056"/>
    <n v="0.76751753174070503"/>
    <n v="118.49928792275772"/>
    <n v="1159.6073823764"/>
    <n v="0.90728529106649491"/>
    <n v="5.8047986546986428"/>
    <n v="1272.301871644459"/>
    <n v="0.99545828310766893"/>
    <n v="6.8449455502334615"/>
    <n v="1271.2617247489243"/>
    <n v="0.9946444645745951"/>
    <n v="6.7562016057034944"/>
    <n v="1271.3504686934543"/>
    <n v="0.99471389848538849"/>
    <n v="6.7743262113647447"/>
    <n v="1271.332344087793"/>
    <n v="0.99469971766145382"/>
    <n v="6.711708953769504"/>
    <n v="1271.3949613453883"/>
    <n v="0.99474870986144026"/>
    <n v="6.8204859530599169"/>
    <n v="1271.2861843460978"/>
    <n v="0.99466360194218884"/>
    <n v="6.8942837812140878"/>
    <n v="4.8634452935492307"/>
    <n v="4.2820335414581692"/>
    <x v="4"/>
    <n v="0"/>
    <n v="0"/>
    <n v="0"/>
    <n v="0"/>
    <n v="1"/>
    <n v="0"/>
    <n v="0"/>
    <n v="0"/>
    <n v="0"/>
    <n v="0"/>
    <n v="0"/>
    <n v="0"/>
    <n v="19"/>
    <n v="1376.933973991187"/>
    <n v="-98.827303692029318"/>
    <n v="7.732320469691116E-2"/>
    <n v="1291.6847731612261"/>
    <n v="-13.578102862068363"/>
    <n v="1.0623606916072371E-2"/>
    <n v="1304.1971564953935"/>
    <n v="-26.090486196235815"/>
    <n v="2.0413387084607729E-2"/>
    <n v="1279.2865159561156"/>
    <n v="-1.179845656957923"/>
    <n v="9.2311986501233468E-4"/>
  </r>
  <r>
    <x v="647"/>
    <x v="4"/>
    <x v="19"/>
    <n v="389.89371352275089"/>
    <x v="0"/>
    <n v="476.5367609722511"/>
    <n v="554.73084000556025"/>
    <n v="6.3184830231460571"/>
    <n v="5.9658741725519553"/>
    <n v="57.762031633000142"/>
    <n v="62.237580181803878"/>
    <n v="57.476080981351629"/>
    <n v="4.0513688783253876"/>
    <n v="4.056331667667517"/>
    <n v="28.881015816500071"/>
    <n v="28.958089247303676"/>
    <n v="28.795230621005516"/>
    <n v="3.3602097699908287"/>
    <n v="3.3631844871075716"/>
    <n v="1200.0156245361218"/>
    <n v="7.0900898561380945"/>
    <n v="2017"/>
    <x v="19"/>
    <s v="2017-648"/>
    <n v="13.730061671462273"/>
    <x v="0"/>
    <n v="0"/>
    <n v="0"/>
    <n v="0"/>
    <n v="0"/>
    <n v="1"/>
    <n v="0"/>
    <n v="1713.1653242602158"/>
    <n v="-513.14969972409403"/>
    <n v="0.42761918197728238"/>
    <n v="1967.8602887531713"/>
    <n v="-767.84466421704951"/>
    <n v="0.63986222222220457"/>
    <n v="1967.5850848596588"/>
    <n v="-767.56946032353699"/>
    <n v="0.63963288863030321"/>
    <n v="323.83300110458117"/>
    <n v="876.18262343154061"/>
    <n v="0.73014267940906008"/>
    <n v="298.14485206064478"/>
    <n v="901.870772475477"/>
    <n v="0.75154919155665523"/>
    <n v="119.7438188138499"/>
    <n v="1080.2718057222719"/>
    <n v="0.90021478356989049"/>
    <n v="5.8059000019886433"/>
    <n v="1194.2097245341331"/>
    <n v="0.9951618129936991"/>
    <n v="6.8456554162372383"/>
    <n v="1193.1699691198846"/>
    <n v="0.99429536143007857"/>
    <n v="6.7593520540348271"/>
    <n v="1193.2562724820868"/>
    <n v="0.994367279962169"/>
    <n v="6.7761372946409635"/>
    <n v="1193.2394872414809"/>
    <n v="0.99435329244378778"/>
    <n v="6.7347318786758112"/>
    <n v="1193.280892657446"/>
    <n v="0.9943877965078336"/>
    <n v="6.8108654160700901"/>
    <n v="1193.2047591200517"/>
    <n v="0.99432435271940489"/>
    <n v="6.819988366441101"/>
    <n v="4.8282653077430906"/>
    <n v="4.2859643492234047"/>
    <x v="4"/>
    <n v="0"/>
    <n v="0"/>
    <n v="0"/>
    <n v="0"/>
    <n v="1"/>
    <n v="0"/>
    <n v="0"/>
    <n v="0"/>
    <n v="0"/>
    <n v="0"/>
    <n v="0"/>
    <n v="0"/>
    <n v="20"/>
    <n v="1350.4307495034207"/>
    <n v="-150.41512496729888"/>
    <n v="0.12534430543389247"/>
    <n v="1280.7335801940255"/>
    <n v="-80.717955657903758"/>
    <n v="6.7264087239785816E-2"/>
    <n v="1308.9498885400183"/>
    <n v="-108.93426400389649"/>
    <n v="9.0777371374648669E-2"/>
    <n v="1269.5885819682089"/>
    <n v="-69.572957432087151"/>
    <n v="5.7976709644077577E-2"/>
  </r>
  <r>
    <x v="648"/>
    <x v="4"/>
    <x v="20"/>
    <n v="393.79265065797847"/>
    <x v="0"/>
    <n v="481.30212858197365"/>
    <n v="506.44938320128568"/>
    <n v="6.2274243842453743"/>
    <n v="5.9758245034051232"/>
    <n v="58.33965194933014"/>
    <n v="60.288616065567012"/>
    <n v="58.050841791165141"/>
    <n v="4.0613192091785555"/>
    <n v="4.0662819985206848"/>
    <n v="29.16982597466507"/>
    <n v="29.106304956456651"/>
    <n v="29.083182927215567"/>
    <n v="3.3701601008439965"/>
    <n v="3.3731348179607394"/>
    <n v="1351.1177287961668"/>
    <n v="7.2086874761296329"/>
    <n v="2017"/>
    <x v="20"/>
    <s v="2017-649"/>
    <n v="13.658903694267927"/>
    <x v="0"/>
    <n v="0"/>
    <n v="0"/>
    <n v="0"/>
    <n v="0"/>
    <n v="1"/>
    <n v="0"/>
    <n v="1716.9996520482548"/>
    <n v="-365.88192325208797"/>
    <n v="0.27079943920067229"/>
    <n v="1970.396073600728"/>
    <n v="-619.27834480456113"/>
    <n v="0.45834521419264651"/>
    <n v="1969.2536338910068"/>
    <n v="-618.13590509483993"/>
    <n v="0.45749966262791414"/>
    <n v="324.69303117216879"/>
    <n v="1026.4246976239981"/>
    <n v="0.75968561121504408"/>
    <n v="299.16238529798068"/>
    <n v="1051.9553434981863"/>
    <n v="0.77858155590591549"/>
    <n v="121.00079501385301"/>
    <n v="1230.1169337823139"/>
    <n v="0.9104439291743559"/>
    <n v="5.8070013492786439"/>
    <n v="1345.3107274468882"/>
    <n v="0.99570207597345894"/>
    <n v="6.8463652822410141"/>
    <n v="1344.2713635139257"/>
    <n v="0.99493281367246866"/>
    <n v="6.7625025023661598"/>
    <n v="1344.3552262938006"/>
    <n v="0.99499488286014015"/>
    <n v="6.7779483779171823"/>
    <n v="1344.3397804182496"/>
    <n v="0.99498345093587337"/>
    <n v="6.7528951649674642"/>
    <n v="1344.3648336311994"/>
    <n v="0.99500199351911089"/>
    <n v="6.8040174658280232"/>
    <n v="1344.3137113303387"/>
    <n v="0.99496415647517966"/>
    <n v="6.7658378469566669"/>
    <n v="4.812549998561094"/>
    <n v="4.2899188430712991"/>
    <x v="4"/>
    <n v="0"/>
    <n v="0"/>
    <n v="0"/>
    <n v="0"/>
    <n v="1"/>
    <n v="0"/>
    <n v="0"/>
    <n v="0"/>
    <n v="0"/>
    <n v="0"/>
    <n v="0"/>
    <n v="0"/>
    <n v="21"/>
    <n v="1332.4121940530724"/>
    <n v="18.705534743094404"/>
    <n v="1.3844489154739209E-2"/>
    <n v="1277.4727797829958"/>
    <n v="73.644949013171072"/>
    <n v="5.4506685423177763E-2"/>
    <n v="1313.7301028588254"/>
    <n v="37.387625937341454"/>
    <n v="2.7671627083639468E-2"/>
    <n v="1265.6582219924633"/>
    <n v="85.459506803703562"/>
    <n v="6.3250969906114091E-2"/>
  </r>
  <r>
    <x v="649"/>
    <x v="4"/>
    <x v="21"/>
    <n v="397.73057716455821"/>
    <x v="0"/>
    <n v="486.11514986779338"/>
    <n v="473.83374139026739"/>
    <n v="6.1608565036049887"/>
    <n v="5.985774834258291"/>
    <n v="58.923048468823445"/>
    <n v="59.605832267195225"/>
    <n v="58.631350209076793"/>
    <n v="4.0712695400317234"/>
    <n v="4.0762323293738527"/>
    <n v="29.461524234411726"/>
    <n v="29.354958451025201"/>
    <n v="29.374014756487725"/>
    <n v="3.3801104316971644"/>
    <n v="3.3830851488139078"/>
    <n v="1239.430478610886"/>
    <n v="7.1224072616496272"/>
    <n v="2017"/>
    <x v="21"/>
    <s v="2017-650"/>
    <n v="13.612236475333876"/>
    <x v="0"/>
    <n v="0"/>
    <n v="0"/>
    <n v="0"/>
    <n v="0"/>
    <n v="1"/>
    <n v="0"/>
    <n v="1720.8723231141742"/>
    <n v="-481.44184450328817"/>
    <n v="0.38843795824907645"/>
    <n v="1972.9572162967602"/>
    <n v="-733.5267376858742"/>
    <n v="0.59182564116705239"/>
    <n v="1970.9388684126684"/>
    <n v="-731.50838980178241"/>
    <n v="0.59019719332836929"/>
    <n v="325.56166154043223"/>
    <n v="913.86881707045382"/>
    <n v="0.73732963069835811"/>
    <n v="300.19009386769005"/>
    <n v="939.24038474319593"/>
    <n v="0.75779997422353729"/>
    <n v="122.27034097585616"/>
    <n v="1117.1601376350297"/>
    <n v="0.90134957701468421"/>
    <n v="5.8081026965686444"/>
    <n v="1233.6223759143174"/>
    <n v="0.99531389392402381"/>
    <n v="6.8470751482447909"/>
    <n v="1232.5834034626412"/>
    <n v="0.9944756279061987"/>
    <n v="6.7656529506974916"/>
    <n v="1232.6648256601884"/>
    <n v="0.99454132114107741"/>
    <n v="6.7797594611934002"/>
    <n v="1232.6507191496926"/>
    <n v="0.99452993969553505"/>
    <n v="6.7669274239602926"/>
    <n v="1232.6635511869256"/>
    <n v="0.99454029286778189"/>
    <n v="6.7995264051515338"/>
    <n v="1232.6309522057345"/>
    <n v="0.99451399128673024"/>
    <n v="6.7275242419629624"/>
    <n v="4.806985486897327"/>
    <n v="4.2938970714020854"/>
    <x v="4"/>
    <n v="0"/>
    <n v="0"/>
    <n v="0"/>
    <n v="0"/>
    <n v="1"/>
    <n v="0"/>
    <n v="0"/>
    <n v="0"/>
    <n v="0"/>
    <n v="0"/>
    <n v="0"/>
    <n v="0"/>
    <n v="22"/>
    <n v="1320.8528380958703"/>
    <n v="-81.422359484984327"/>
    <n v="6.5693365533692455E-2"/>
    <n v="1278.1902722226109"/>
    <n v="-38.759793611724945"/>
    <n v="3.1272261155918711E-2"/>
    <n v="1318.5379947486588"/>
    <n v="-79.107516137772791"/>
    <n v="6.3825698579265178E-2"/>
    <n v="1265.3384145643715"/>
    <n v="-25.907935953485548"/>
    <n v="2.0903097350423668E-2"/>
  </r>
  <r>
    <x v="650"/>
    <x v="4"/>
    <x v="22"/>
    <n v="401.70788293620387"/>
    <x v="0"/>
    <n v="490.97630136647138"/>
    <n v="452.19598385404834"/>
    <n v="6.1141156784555761"/>
    <n v="5.9957251651114598"/>
    <n v="59.512278953511682"/>
    <n v="59.559055610353454"/>
    <n v="59.21766371116756"/>
    <n v="4.0812198708848921"/>
    <n v="4.0861826602270206"/>
    <n v="29.756139476755841"/>
    <n v="29.635785169036648"/>
    <n v="29.667754904052607"/>
    <n v="3.3900607625503327"/>
    <n v="3.3930354796670756"/>
    <n v="1344.2860220380044"/>
    <n v="7.2036183124577766"/>
    <n v="2017"/>
    <x v="22"/>
    <s v="2017-651"/>
    <n v="13.585396311890801"/>
    <x v="0"/>
    <n v="0"/>
    <n v="0"/>
    <n v="0"/>
    <n v="0"/>
    <n v="1"/>
    <n v="0"/>
    <n v="1724.7837208907526"/>
    <n v="-380.49769885274827"/>
    <n v="0.28304817026654405"/>
    <n v="1975.5439704197527"/>
    <n v="-631.25794838174829"/>
    <n v="0.46958603900733109"/>
    <n v="1972.6409552795465"/>
    <n v="-628.35493324154208"/>
    <n v="0.46742651708073613"/>
    <n v="326.43897821237834"/>
    <n v="1017.8470438256261"/>
    <n v="0.75716553407474951"/>
    <n v="301.22807952309643"/>
    <n v="1043.0579425149081"/>
    <n v="0.7759196520793844"/>
    <n v="123.55258239747931"/>
    <n v="1220.7334396405251"/>
    <n v="0.90809055485813406"/>
    <n v="5.8092040438586459"/>
    <n v="1338.4768179941457"/>
    <n v="0.99567859521811319"/>
    <n v="6.8477850142485668"/>
    <n v="1337.4382370237558"/>
    <n v="0.99490600593773415"/>
    <n v="6.7688033990288234"/>
    <n v="1337.5172186389755"/>
    <n v="0.99496475951690166"/>
    <n v="6.7815705444696182"/>
    <n v="1337.5044514935348"/>
    <n v="0.99495526217390229"/>
    <n v="6.7776153149830494"/>
    <n v="1337.5084067230214"/>
    <n v="0.99495820442683192"/>
    <n v="6.7969434185210247"/>
    <n v="1337.4890786194833"/>
    <n v="0.9949438264572471"/>
    <n v="6.7012715512148269"/>
    <n v="4.806603133518772"/>
    <n v="4.2978990815859826"/>
    <x v="5"/>
    <n v="0"/>
    <n v="0"/>
    <n v="0"/>
    <n v="0"/>
    <n v="0"/>
    <n v="1"/>
    <n v="0"/>
    <n v="0"/>
    <n v="0"/>
    <n v="0"/>
    <n v="0"/>
    <n v="0"/>
    <n v="23"/>
    <n v="1386.2252744249624"/>
    <n v="-41.93925238695806"/>
    <n v="3.1198161477105944E-2"/>
    <n v="1347.7575565723762"/>
    <n v="-3.4715345343718127"/>
    <n v="2.5824374258603044E-3"/>
    <n v="1330.8105563259139"/>
    <n v="13.475465712090454"/>
    <n v="1.0024254876697281E-2"/>
    <n v="1261.4584684801246"/>
    <n v="82.82755355787981"/>
    <n v="6.1614531580347111E-2"/>
  </r>
  <r>
    <x v="651"/>
    <x v="4"/>
    <x v="23"/>
    <n v="405.72496176556587"/>
    <x v="0"/>
    <n v="495.88606438013608"/>
    <n v="438.25467722750358"/>
    <n v="6.0828001962543841"/>
    <n v="6.0056754959646277"/>
    <n v="60.107401743046793"/>
    <n v="59.833228676700124"/>
    <n v="59.809840348279238"/>
    <n v="4.09117020173806"/>
    <n v="4.0961329910801894"/>
    <n v="30.053700871523397"/>
    <n v="29.928326160777374"/>
    <n v="29.964432453093131"/>
    <n v="3.4000110934035011"/>
    <n v="3.4029858105202435"/>
    <n v="1243.4985039832547"/>
    <n v="7.1256840601733789"/>
    <n v="2017"/>
    <x v="23"/>
    <s v="2017-652"/>
    <n v="13.573981491395946"/>
    <x v="0"/>
    <n v="0"/>
    <n v="0"/>
    <n v="0"/>
    <n v="0"/>
    <n v="1"/>
    <n v="0"/>
    <n v="1728.7342326450969"/>
    <n v="-485.23572866184213"/>
    <n v="0.39021818450726214"/>
    <n v="1978.1565920839751"/>
    <n v="-734.65808810072031"/>
    <n v="0.59079933409442476"/>
    <n v="1974.3600630150934"/>
    <n v="-730.86155903183862"/>
    <n v="0.58774623104949109"/>
    <n v="327.3250680510439"/>
    <n v="916.17343593221085"/>
    <n v="0.73677083888518158"/>
    <n v="302.27644503505689"/>
    <n v="941.22205894819785"/>
    <n v="0.75691450848812003"/>
    <n v="124.84764623331873"/>
    <n v="1118.650857749936"/>
    <n v="0.89959968119511302"/>
    <n v="5.8103053911486464"/>
    <n v="1237.6881985921061"/>
    <n v="0.99532745284973267"/>
    <n v="6.8484948802523435"/>
    <n v="1236.6500091030025"/>
    <n v="0.99449255881023202"/>
    <n v="6.7719538473601562"/>
    <n v="1236.7265501358945"/>
    <n v="0.99455411178568542"/>
    <n v="6.7833816277458361"/>
    <n v="1236.7151223555088"/>
    <n v="0.99454492176225628"/>
    <n v="6.7857013056425952"/>
    <n v="1236.7128026776122"/>
    <n v="0.99454305631739315"/>
    <n v="6.79584490327575"/>
    <n v="1236.702659079979"/>
    <n v="0.99453489901153325"/>
    <n v="6.6839842698568299"/>
    <n v="4.8088421499704506"/>
    <n v="4.3019249199543834"/>
    <x v="5"/>
    <n v="0"/>
    <n v="0"/>
    <n v="0"/>
    <n v="0"/>
    <n v="0"/>
    <n v="1"/>
    <n v="0"/>
    <n v="0"/>
    <n v="0"/>
    <n v="0"/>
    <n v="0"/>
    <n v="0"/>
    <n v="24"/>
    <n v="1382.836380717127"/>
    <n v="-139.33787673387224"/>
    <n v="0.11205311167447017"/>
    <n v="1351.7432800127692"/>
    <n v="-108.24477602951447"/>
    <n v="8.7048577608077382E-2"/>
    <n v="1335.7017265069983"/>
    <n v="-92.203222523743534"/>
    <n v="7.4148237596098593E-2"/>
    <n v="1264.9495572613364"/>
    <n v="-21.451053278081645"/>
    <n v="1.7250566212478943E-2"/>
  </r>
  <r>
    <x v="652"/>
    <x v="4"/>
    <x v="24"/>
    <n v="409.78221138322152"/>
    <x v="0"/>
    <n v="500.84492502393744"/>
    <n v="429.71293747421896"/>
    <n v="6.0631173984827438"/>
    <n v="6.0156258268177956"/>
    <n v="60.70847576047727"/>
    <n v="60.270852218588701"/>
    <n v="60.407938751762032"/>
    <n v="4.1011205325912279"/>
    <n v="4.1060833219333572"/>
    <n v="30.354237880238635"/>
    <n v="30.226464364400258"/>
    <n v="30.264076777624062"/>
    <n v="3.4099614242566689"/>
    <n v="3.4129361413734118"/>
    <n v="1387.668222079438"/>
    <n v="7.2353800794098104"/>
    <n v="2017"/>
    <x v="24"/>
    <s v="2017-653"/>
    <n v="13.574199355330641"/>
    <x v="0"/>
    <n v="0"/>
    <n v="0"/>
    <n v="0"/>
    <n v="0"/>
    <n v="1"/>
    <n v="0"/>
    <n v="1732.7242495169846"/>
    <n v="-345.05602743754662"/>
    <n v="0.24865888109801629"/>
    <n v="1980.7953399648397"/>
    <n v="-593.12711788540173"/>
    <n v="0.4274271821232552"/>
    <n v="1976.0963618279959"/>
    <n v="-588.4281397485579"/>
    <n v="0.42404094176545387"/>
    <n v="328.22001878809613"/>
    <n v="1059.448203291342"/>
    <n v="0.76347370822093608"/>
    <n v="303.33529420213699"/>
    <n v="1084.332927877301"/>
    <n v="0.78140647067093216"/>
    <n v="126.15566070751652"/>
    <n v="1261.5125613719215"/>
    <n v="0.90908802356339136"/>
    <n v="5.811406738438647"/>
    <n v="1381.8568153409994"/>
    <n v="0.99581210649204743"/>
    <n v="6.8492047462561203"/>
    <n v="1380.8190173331818"/>
    <n v="0.99506423463672566"/>
    <n v="6.7751042956914889"/>
    <n v="1380.8931177837464"/>
    <n v="0.99511763389267571"/>
    <n v="6.785192711022054"/>
    <n v="1380.8830293684159"/>
    <n v="0.99511036384413676"/>
    <n v="6.7918251301484291"/>
    <n v="1380.8763969492895"/>
    <n v="0.99510558430172102"/>
    <n v="6.7958658696022693"/>
    <n v="1380.8723562098357"/>
    <n v="0.99510267241011074"/>
    <n v="6.6732429111904077"/>
    <n v="4.8124056194158706"/>
    <n v="4.3059746317912033"/>
    <x v="5"/>
    <n v="0"/>
    <n v="0"/>
    <n v="0"/>
    <n v="0"/>
    <n v="0"/>
    <n v="1"/>
    <n v="0"/>
    <n v="0"/>
    <n v="0"/>
    <n v="0"/>
    <n v="0"/>
    <n v="0"/>
    <n v="25"/>
    <n v="1382.1492095274459"/>
    <n v="5.5190125519920912"/>
    <n v="3.9771845057616027E-3"/>
    <n v="1356.2911803809207"/>
    <n v="31.37704169851736"/>
    <n v="2.2611342682113504E-2"/>
    <n v="1340.6213258751829"/>
    <n v="47.046896204255063"/>
    <n v="3.3903562433500643E-2"/>
    <n v="1269.455041173439"/>
    <n v="118.21318090599902"/>
    <n v="8.5188360607447736E-2"/>
  </r>
  <r>
    <x v="653"/>
    <x v="4"/>
    <x v="25"/>
    <n v="413.88003349705377"/>
    <x v="0"/>
    <n v="505.85337427417687"/>
    <n v="424.96306628106942"/>
    <n v="6.0520022622800722"/>
    <n v="6.0255761576709634"/>
    <n v="61.315560518082044"/>
    <n v="60.793206368335376"/>
    <n v="61.012018139279661"/>
    <n v="4.1110708634443967"/>
    <n v="4.1160336527865251"/>
    <n v="30.657780259041022"/>
    <n v="30.528385490648787"/>
    <n v="30.566717545400302"/>
    <n v="3.4199117551098368"/>
    <n v="3.4228864722265802"/>
    <n v="1137.5727268587882"/>
    <n v="7.0366520844813394"/>
    <n v="2017"/>
    <x v="25"/>
    <s v="2017-654"/>
    <n v="13.582984880834307"/>
    <x v="0"/>
    <n v="0"/>
    <n v="0"/>
    <n v="0"/>
    <n v="0"/>
    <n v="1"/>
    <n v="0"/>
    <n v="1736.7541665575914"/>
    <n v="-599.18143969880316"/>
    <n v="0.52671923785773223"/>
    <n v="1983.460475324513"/>
    <n v="-845.88774846572483"/>
    <n v="0.74359003911907995"/>
    <n v="1977.8500236290272"/>
    <n v="-840.27729677023899"/>
    <n v="0.73865808921994858"/>
    <n v="329.12391903251881"/>
    <n v="808.44880782626933"/>
    <n v="0.71067878891458824"/>
    <n v="304.40473186088786"/>
    <n v="833.16799499790034"/>
    <n v="0.73240855316437725"/>
    <n v="127.4767553264563"/>
    <n v="1010.0959715323319"/>
    <n v="0.88793968744445773"/>
    <n v="5.8125080857286475"/>
    <n v="1131.7602187730595"/>
    <n v="0.99489042946574591"/>
    <n v="6.8499146122598962"/>
    <n v="1130.7228122465283"/>
    <n v="0.99397848203413353"/>
    <n v="6.7782547440228207"/>
    <n v="1130.7944721147653"/>
    <n v="0.99404147569295209"/>
    <n v="6.7870037942982719"/>
    <n v="1130.78572306449"/>
    <n v="0.99403378471191073"/>
    <n v="6.7965037873200256"/>
    <n v="1130.7762230714682"/>
    <n v="0.99402543360362783"/>
    <n v="6.7967113523418252"/>
    <n v="1130.7760155064464"/>
    <n v="0.99402525114054918"/>
    <n v="6.667219582646295"/>
    <n v="4.8166424734097513"/>
    <n v="4.3100482613244067"/>
    <x v="5"/>
    <n v="0"/>
    <n v="0"/>
    <n v="0"/>
    <n v="0"/>
    <n v="0"/>
    <n v="1"/>
    <n v="0"/>
    <n v="0"/>
    <n v="0"/>
    <n v="0"/>
    <n v="0"/>
    <n v="0"/>
    <n v="26"/>
    <n v="1383.4059925844292"/>
    <n v="-245.83326572564101"/>
    <n v="0.21610333996356204"/>
    <n v="1361.1352412910817"/>
    <n v="-223.56251443229348"/>
    <n v="0.19652590920461235"/>
    <n v="1345.5695554313299"/>
    <n v="-207.99682857254174"/>
    <n v="0.1828426646152895"/>
    <n v="1274.6575912580092"/>
    <n v="-137.08486439922103"/>
    <n v="0.12050646183981339"/>
  </r>
  <r>
    <x v="654"/>
    <x v="4"/>
    <x v="26"/>
    <n v="418.01883383202437"/>
    <x v="0"/>
    <n v="510.91190801691869"/>
    <n v="422.87979654635586"/>
    <n v="6.0470879697414945"/>
    <n v="6.0355264885241322"/>
    <n v="61.928716123262873"/>
    <n v="61.360961245799125"/>
    <n v="61.622138320672462"/>
    <n v="4.1210211942975645"/>
    <n v="4.1259839836396939"/>
    <n v="30.964358061631437"/>
    <n v="30.833566290336641"/>
    <n v="30.87238472085431"/>
    <n v="3.4298620859630051"/>
    <n v="3.432836803079748"/>
    <n v="1179.2801435962901"/>
    <n v="7.0726594835050847"/>
    <n v="2017"/>
    <x v="26"/>
    <s v="2017-655"/>
    <n v="13.597971250002065"/>
    <x v="0"/>
    <n v="0"/>
    <n v="0"/>
    <n v="0"/>
    <n v="0"/>
    <n v="1"/>
    <n v="0"/>
    <n v="1740.824382768604"/>
    <n v="-561.54423917231384"/>
    <n v="0.47617543822950226"/>
    <n v="1986.1522620377832"/>
    <n v="-806.87211844149306"/>
    <n v="0.68420733005889933"/>
    <n v="1979.6212220480691"/>
    <n v="-800.34107845177891"/>
    <n v="0.67866917186537856"/>
    <n v="330.0368582793858"/>
    <n v="849.24328531690435"/>
    <n v="0.72013701742410641"/>
    <n v="305.48486389622622"/>
    <n v="873.79527970006393"/>
    <n v="0.74095649320047852"/>
    <n v="128.8110608915855"/>
    <n v="1050.4690827047048"/>
    <n v="0.89077144935318942"/>
    <n v="5.8136094330186481"/>
    <n v="1173.4665341632715"/>
    <n v="0.99507020493426634"/>
    <n v="6.8506244782636729"/>
    <n v="1172.4295191180265"/>
    <n v="0.99419084217141807"/>
    <n v="6.7814051923541525"/>
    <n v="1172.4987384039359"/>
    <n v="0.99424953839070518"/>
    <n v="6.7888148775744899"/>
    <n v="1172.4913287187157"/>
    <n v="0.99424325516338175"/>
    <n v="6.8001365048690161"/>
    <n v="1172.4800070914212"/>
    <n v="0.99423365470724234"/>
    <n v="6.7981535787009264"/>
    <n v="1172.4819900175892"/>
    <n v="0.99423533617892557"/>
    <n v="6.6645662918070476"/>
    <n v="4.821227307892368"/>
    <n v="4.3141458517177025"/>
    <x v="6"/>
    <n v="0"/>
    <n v="0"/>
    <n v="0"/>
    <n v="0"/>
    <n v="0"/>
    <n v="0"/>
    <n v="1"/>
    <n v="0"/>
    <n v="0"/>
    <n v="0"/>
    <n v="0"/>
    <n v="0"/>
    <n v="27"/>
    <n v="1574.9866228727792"/>
    <n v="-395.70647927648906"/>
    <n v="0.3355491749990438"/>
    <n v="1603.4673441814243"/>
    <n v="-424.18720058513418"/>
    <n v="0.3597001127243169"/>
    <n v="1337.2515047516349"/>
    <n v="-157.97136115534477"/>
    <n v="0.13395575429058018"/>
    <n v="1307.0471445143767"/>
    <n v="-127.76700091808652"/>
    <n v="0.10834321396140266"/>
  </r>
  <r>
    <x v="655"/>
    <x v="4"/>
    <x v="27"/>
    <n v="422.19902217034462"/>
    <x v="0"/>
    <n v="516.02102709708788"/>
    <n v="422.67556423355245"/>
    <n v="6.0466048971332471"/>
    <n v="6.0454768193773001"/>
    <n v="62.548003284495493"/>
    <n v="61.954482265147305"/>
    <n v="62.238359703879183"/>
    <n v="4.1309715251507324"/>
    <n v="4.1359343144928618"/>
    <n v="31.274001642247747"/>
    <n v="31.141871036674413"/>
    <n v="31.181108568062854"/>
    <n v="3.4398124168161734"/>
    <n v="3.4427871339329164"/>
    <n v="1442.1858078535568"/>
    <n v="7.2739151638112727"/>
    <n v="2017"/>
    <x v="27"/>
    <s v="2017-656"/>
    <n v="13.617388839100155"/>
    <x v="0"/>
    <n v="0"/>
    <n v="0"/>
    <n v="0"/>
    <n v="0"/>
    <n v="1"/>
    <n v="0"/>
    <n v="1744.935301141727"/>
    <n v="-302.74949328817024"/>
    <n v="0.20992405530516231"/>
    <n v="1988.8709666181858"/>
    <n v="-546.68515876462902"/>
    <n v="0.379067077062889"/>
    <n v="1981.4101324513013"/>
    <n v="-539.2243245977445"/>
    <n v="0.37389379486425978"/>
    <n v="330.95892691872143"/>
    <n v="1111.2268809348352"/>
    <n v="0.77051575107974712"/>
    <n v="306.575797251918"/>
    <n v="1135.6100106016388"/>
    <n v="0.78742281640657463"/>
    <n v="130.15870951236593"/>
    <n v="1312.0270983411908"/>
    <n v="0.90974900127045033"/>
    <n v="5.8147107803086486"/>
    <n v="1436.3710970732482"/>
    <n v="0.99596812647257793"/>
    <n v="6.8513343442674488"/>
    <n v="1435.3344735092894"/>
    <n v="0.99524934005940302"/>
    <n v="6.7845556406854852"/>
    <n v="1435.4012522128712"/>
    <n v="0.99529564387352887"/>
    <n v="6.7906259608507078"/>
    <n v="1435.395181892706"/>
    <n v="0.99529143476251691"/>
    <n v="6.8030217775939335"/>
    <n v="1435.3827860759627"/>
    <n v="0.99528283960322761"/>
    <n v="6.8000222473900527"/>
    <n v="1435.3857856061668"/>
    <n v="0.99528491945326336"/>
    <n v="6.6643057984486704"/>
    <n v="4.82599784597517"/>
    <n v="4.3182674450624177"/>
    <x v="6"/>
    <n v="0"/>
    <n v="0"/>
    <n v="0"/>
    <n v="0"/>
    <n v="0"/>
    <n v="0"/>
    <n v="1"/>
    <n v="0"/>
    <n v="0"/>
    <n v="0"/>
    <n v="0"/>
    <n v="0"/>
    <n v="28"/>
    <n v="1579.1282287621455"/>
    <n v="-136.9424209085887"/>
    <n v="9.4954769463723762E-2"/>
    <n v="1609.4574139249742"/>
    <n v="-167.27160607141741"/>
    <n v="0.11598478168383321"/>
    <n v="1342.2083210670894"/>
    <n v="99.977486786467352"/>
    <n v="6.9323582469076217E-2"/>
    <n v="1313.2161305296754"/>
    <n v="128.96967732388134"/>
    <n v="8.9426533406142941E-2"/>
  </r>
  <r>
    <x v="656"/>
    <x v="4"/>
    <x v="28"/>
    <n v="426.421012392048"/>
    <x v="0"/>
    <n v="521.18123736805865"/>
    <n v="423.79919868110107"/>
    <n v="6.0492597550374629"/>
    <n v="6.055427150230468"/>
    <n v="63.173483317340448"/>
    <n v="62.563982791243873"/>
    <n v="62.860743300917974"/>
    <n v="4.1409218560039003"/>
    <n v="4.1458846453460296"/>
    <n v="31.586741658670224"/>
    <n v="31.45328047207148"/>
    <n v="31.492919653743478"/>
    <n v="3.4497627476693413"/>
    <n v="3.4527374647860842"/>
    <n v="1312.5055149963935"/>
    <n v="7.179693196358965"/>
    <n v="2017"/>
    <x v="28"/>
    <s v="2017-657"/>
    <n v="13.639944358710705"/>
    <x v="0"/>
    <n v="0"/>
    <n v="0"/>
    <n v="0"/>
    <n v="0"/>
    <n v="1"/>
    <n v="0"/>
    <n v="1749.0873286985809"/>
    <n v="-436.58181370218745"/>
    <n v="0.33263236513210925"/>
    <n v="1991.6168582443927"/>
    <n v="-679.11134324799923"/>
    <n v="0.51741599215289036"/>
    <n v="1983.2169319585655"/>
    <n v="-670.71141696217205"/>
    <n v="0.51101607520789349"/>
    <n v="331.89021624445041"/>
    <n v="980.6152987519431"/>
    <n v="0.74713232633893933"/>
    <n v="307.67763994116666"/>
    <n v="1004.8278750552267"/>
    <n v="0.76557992600738733"/>
    <n v="131.51983461935421"/>
    <n v="1180.9856803770392"/>
    <n v="0.89979483277088124"/>
    <n v="5.8158121275986492"/>
    <n v="1306.6897028687947"/>
    <n v="0.9955689236645876"/>
    <n v="6.8520442102712256"/>
    <n v="1305.6534707861222"/>
    <n v="0.99477941682379134"/>
    <n v="6.787706089016817"/>
    <n v="1305.7178089073766"/>
    <n v="0.9948284361387727"/>
    <n v="6.7924370441269257"/>
    <n v="1305.7130779522665"/>
    <n v="0.99482483161669188"/>
    <n v="6.8053777536563711"/>
    <n v="1305.7001372427371"/>
    <n v="0.99481497206990777"/>
    <n v="6.8021928975696548"/>
    <n v="1305.7033220988237"/>
    <n v="0.99481739861673002"/>
    <n v="6.665738127325251"/>
    <n v="4.8308732514385957"/>
    <n v="4.3224130823695548"/>
    <x v="6"/>
    <n v="0"/>
    <n v="0"/>
    <n v="0"/>
    <n v="0"/>
    <n v="0"/>
    <n v="0"/>
    <n v="1"/>
    <n v="0"/>
    <n v="0"/>
    <n v="0"/>
    <n v="0"/>
    <n v="0"/>
    <n v="29"/>
    <n v="1584.0796089987855"/>
    <n v="-271.57409400239203"/>
    <n v="0.2069127260033938"/>
    <n v="1615.5217784546892"/>
    <n v="-303.01626345829573"/>
    <n v="0.23086856397637945"/>
    <n v="1347.1940896843482"/>
    <n v="-34.68857468795477"/>
    <n v="2.6429279185200289E-2"/>
    <n v="1319.6484425422425"/>
    <n v="-7.1429275458490338"/>
    <n v="5.4422076434998152E-3"/>
  </r>
  <r>
    <x v="657"/>
    <x v="4"/>
    <x v="29"/>
    <n v="430.68522251596858"/>
    <x v="0"/>
    <n v="526.39304974173933"/>
    <n v="425.86500583156135"/>
    <n v="6.0541224083305076"/>
    <n v="6.0653774810836358"/>
    <n v="63.805218150513859"/>
    <n v="63.184600470878863"/>
    <n v="63.489350733927154"/>
    <n v="4.150872186857069"/>
    <n v="4.1558349761991975"/>
    <n v="31.902609075256933"/>
    <n v="31.767810494301294"/>
    <n v="31.807848850280919"/>
    <n v="3.4597130785225096"/>
    <n v="3.4626877956392526"/>
    <n v="1326.8641084592969"/>
    <n v="7.1905736240087936"/>
    <n v="2017"/>
    <x v="29"/>
    <s v="2017-658"/>
    <n v="13.664707673710087"/>
    <x v="0"/>
    <n v="0"/>
    <n v="0"/>
    <n v="0"/>
    <n v="0"/>
    <n v="1"/>
    <n v="0"/>
    <n v="1753.2808765310035"/>
    <n v="-426.41676807170666"/>
    <n v="0.32137184610927888"/>
    <n v="1994.3902087868614"/>
    <n v="-667.52610032756456"/>
    <n v="0.50308550519364792"/>
    <n v="1985.0417994609029"/>
    <n v="-658.17769100160604"/>
    <n v="0.49604001404925818"/>
    <n v="332.83081846343669"/>
    <n v="994.03328999586017"/>
    <n v="0.74915983005229758"/>
    <n v="308.79050105730784"/>
    <n v="1018.073607401989"/>
    <n v="0.76727797587662283"/>
    <n v="132.8945709774124"/>
    <n v="1193.9695374818843"/>
    <n v="0.89984311872620892"/>
    <n v="5.8169134748886497"/>
    <n v="1321.0471949844082"/>
    <n v="0.99561604429737494"/>
    <n v="6.8527540762750014"/>
    <n v="1320.0113543830219"/>
    <n v="0.99483537610778228"/>
    <n v="6.7908565373481498"/>
    <n v="1320.0732519219487"/>
    <n v="0.99488202560152639"/>
    <n v="6.7942481274031445"/>
    <n v="1320.0698603318938"/>
    <n v="0.99487946950702266"/>
    <n v="6.8073613254459575"/>
    <n v="1320.0567471338509"/>
    <n v="0.99486958665770953"/>
    <n v="6.804576016871672"/>
    <n v="1320.0595324424253"/>
    <n v="0.994871685824125"/>
    <n v="6.6683661293860608"/>
    <n v="4.8358132792321848"/>
    <n v="4.3265828035620268"/>
    <x v="6"/>
    <n v="0"/>
    <n v="0"/>
    <n v="0"/>
    <n v="0"/>
    <n v="0"/>
    <n v="0"/>
    <n v="1"/>
    <n v="0"/>
    <n v="0"/>
    <n v="0"/>
    <n v="0"/>
    <n v="0"/>
    <n v="30"/>
    <n v="1589.6127942182338"/>
    <n v="-262.74868575893697"/>
    <n v="0.19802230242253713"/>
    <n v="1621.641107818903"/>
    <n v="-294.77699935960618"/>
    <n v="0.22216065494596113"/>
    <n v="1352.2090142272966"/>
    <n v="-25.344905767999762"/>
    <n v="1.9101357559086651E-2"/>
    <n v="1326.2794335119404"/>
    <n v="0.58467494735646142"/>
    <n v="4.4064418023588212E-4"/>
  </r>
  <r>
    <x v="658"/>
    <x v="4"/>
    <x v="30"/>
    <n v="434.99207474112825"/>
    <x v="0"/>
    <n v="531.65698023915672"/>
    <n v="428.60312650443143"/>
    <n v="6.0605313777035645"/>
    <n v="6.0753278119368046"/>
    <n v="64.443270332018997"/>
    <n v="63.81393540144893"/>
    <n v="64.124244241266425"/>
    <n v="4.1608225177102369"/>
    <n v="4.1657853070523654"/>
    <n v="32.221635166009499"/>
    <n v="32.085487764497032"/>
    <n v="32.125927338783725"/>
    <n v="3.4696634093756775"/>
    <n v="3.4726381264924204"/>
    <n v="1417.6632166138038"/>
    <n v="7.2567651729689748"/>
    <n v="2017"/>
    <x v="30"/>
    <s v="2017-659"/>
    <n v="13.691017304789479"/>
    <x v="0"/>
    <n v="0"/>
    <n v="0"/>
    <n v="0"/>
    <n v="0"/>
    <n v="1"/>
    <n v="0"/>
    <n v="1757.5163598417503"/>
    <n v="-339.85314322794648"/>
    <n v="0.23972770065919571"/>
    <n v="1997.1912928347551"/>
    <n v="-579.52807622095133"/>
    <n v="0.40879107917125629"/>
    <n v="1986.8849156382632"/>
    <n v="-569.22169902445944"/>
    <n v="0.40152110342828012"/>
    <n v="333.78082670461282"/>
    <n v="1083.882389909191"/>
    <n v="0.76455562732178828"/>
    <n v="309.91449078461045"/>
    <n v="1107.7487258291933"/>
    <n v="0.78139061015855038"/>
    <n v="134.28305469905109"/>
    <n v="1283.3801619147528"/>
    <n v="0.90527859288061641"/>
    <n v="5.8180148221786503"/>
    <n v="1411.8452017916252"/>
    <n v="0.99589605291722572"/>
    <n v="6.8534639422787782"/>
    <n v="1410.8097526715251"/>
    <n v="0.99516566144768237"/>
    <n v="6.7940069856794816"/>
    <n v="1410.8692096281243"/>
    <n v="0.99520760156145727"/>
    <n v="6.7960592106793634"/>
    <n v="1410.8671574031243"/>
    <n v="0.99520615395036327"/>
    <n v="6.8090840692990939"/>
    <n v="1410.8541325445046"/>
    <n v="0.99519696639547217"/>
    <n v="6.8071079472556226"/>
    <n v="1410.8561086665482"/>
    <n v="0.99519836032459463"/>
    <n v="6.6718388006369898"/>
    <n v="4.840797898236219"/>
    <n v="4.3307766474670846"/>
    <x v="6"/>
    <n v="0"/>
    <n v="0"/>
    <n v="0"/>
    <n v="0"/>
    <n v="0"/>
    <n v="0"/>
    <n v="1"/>
    <n v="0"/>
    <n v="0"/>
    <n v="0"/>
    <n v="0"/>
    <n v="0"/>
    <n v="31"/>
    <n v="1595.5668679489515"/>
    <n v="-177.90365133514774"/>
    <n v="0.12549077189156682"/>
    <n v="1627.8058604549926"/>
    <n v="-210.14264384118883"/>
    <n v="0.14823171073249011"/>
    <n v="1357.2532994765559"/>
    <n v="60.40991713724793"/>
    <n v="4.2612318940983461E-2"/>
    <n v="1333.0648807916327"/>
    <n v="84.598335822171066"/>
    <n v="5.9674494499646125E-2"/>
  </r>
  <r>
    <x v="659"/>
    <x v="4"/>
    <x v="31"/>
    <n v="439.34199548853957"/>
    <x v="0"/>
    <n v="536.97355004154838"/>
    <n v="431.82478719966383"/>
    <n v="6.0680199207862291"/>
    <n v="6.0852781427899725"/>
    <n v="65.087703035339189"/>
    <n v="64.450819218394059"/>
    <n v="64.765486683679086"/>
    <n v="4.1707728485634048"/>
    <n v="4.1757356379055341"/>
    <n v="32.543851517669594"/>
    <n v="32.406342391717828"/>
    <n v="32.447186612171564"/>
    <n v="3.4796137402288458"/>
    <n v="3.4825884573455888"/>
    <n v="1198.9084993025222"/>
    <n v="7.0891668379390609"/>
    <n v="2017"/>
    <x v="31"/>
    <s v="2017-660"/>
    <n v="13.718406509578479"/>
    <x v="0"/>
    <n v="0"/>
    <n v="0"/>
    <n v="0"/>
    <n v="0"/>
    <n v="1"/>
    <n v="0"/>
    <n v="1761.7941979856046"/>
    <n v="-562.88569868308241"/>
    <n v="0.46949846381983878"/>
    <n v="2000.0203877231274"/>
    <n v="-801.11188842060528"/>
    <n v="0.66820102525477187"/>
    <n v="1988.7464629773974"/>
    <n v="-789.83796367487525"/>
    <n v="0.6587975347029168"/>
    <n v="334.74033502820072"/>
    <n v="864.1681642743215"/>
    <n v="0.72079576112527399"/>
    <n v="311.04972040918608"/>
    <n v="887.85877889333608"/>
    <n v="0.74055591349119421"/>
    <n v="135.68542325790622"/>
    <n v="1063.2230760446159"/>
    <n v="0.88682587258590406"/>
    <n v="5.8191161694686517"/>
    <n v="1193.0893831330536"/>
    <n v="0.99514632169773265"/>
    <n v="6.854173808282555"/>
    <n v="1192.0543254942395"/>
    <n v="0.99428298839129914"/>
    <n v="6.7971574340108143"/>
    <n v="1192.1113418685113"/>
    <n v="0.99433054529351894"/>
    <n v="6.7978702939555813"/>
    <n v="1192.1106290085665"/>
    <n v="0.99432995070273478"/>
    <n v="6.8106247139122607"/>
    <n v="1192.09787458861"/>
    <n v="0.99431931234295667"/>
    <n v="6.8097437713608047"/>
    <n v="1192.0987555311613"/>
    <n v="0.99432004713009992"/>
    <n v="6.6759093480288545"/>
    <n v="4.845817138998239"/>
    <n v="4.3349946518089286"/>
    <x v="7"/>
    <n v="0"/>
    <n v="0"/>
    <n v="0"/>
    <n v="0"/>
    <n v="0"/>
    <n v="0"/>
    <n v="0"/>
    <n v="1"/>
    <n v="0"/>
    <n v="0"/>
    <n v="0"/>
    <n v="0"/>
    <n v="32"/>
    <n v="1648.4038184430035"/>
    <n v="-449.49531914048134"/>
    <n v="0.37492045423147807"/>
    <n v="1728.1885470389091"/>
    <n v="-529.2800477363869"/>
    <n v="0.44146825887405189"/>
    <n v="1349.2529490837894"/>
    <n v="-150.34444978126726"/>
    <n v="0.12540110431174001"/>
    <n v="1337.0753108510298"/>
    <n v="-138.16681154850767"/>
    <n v="0.11524383356101628"/>
  </r>
  <r>
    <x v="660"/>
    <x v="4"/>
    <x v="32"/>
    <n v="443.73541544342493"/>
    <x v="0"/>
    <n v="542.34328554196384"/>
    <n v="435.39797567279209"/>
    <n v="6.0762604994391385"/>
    <n v="6.0952284736431404"/>
    <n v="65.738580065692574"/>
    <n v="65.094699642043309"/>
    <n v="65.413141550515888"/>
    <n v="4.1807231794165727"/>
    <n v="4.185685968758702"/>
    <n v="32.869290032846287"/>
    <n v="32.730405740507749"/>
    <n v="32.771658478293276"/>
    <n v="3.4895640710820137"/>
    <n v="3.4925387881987566"/>
    <n v="1276.5614754480728"/>
    <n v="7.1519253949015233"/>
    <n v="2017"/>
    <x v="32"/>
    <s v="2017-661"/>
    <n v="13.746547749937726"/>
    <x v="0"/>
    <n v="0"/>
    <n v="0"/>
    <n v="0"/>
    <n v="0"/>
    <n v="1"/>
    <n v="0"/>
    <n v="1766.1148145108973"/>
    <n v="-489.55333906282453"/>
    <n v="0.38349374352769922"/>
    <n v="2002.8777735603837"/>
    <n v="-726.31629811231096"/>
    <n v="0.56896304023069011"/>
    <n v="1990.6266257899229"/>
    <n v="-714.06515034185009"/>
    <n v="0.55936605018666519"/>
    <n v="335.70943843502448"/>
    <n v="940.85203701304829"/>
    <n v="0.73702054707769515"/>
    <n v="312.19630233000737"/>
    <n v="964.3651731180654"/>
    <n v="0.75543966480703439"/>
    <n v="137.10181550234989"/>
    <n v="1139.4596599457229"/>
    <n v="0.89260069480459048"/>
    <n v="5.8202175167586523"/>
    <n v="1270.7412579313141"/>
    <n v="0.99544070722115763"/>
    <n v="6.8548836742863308"/>
    <n v="1269.7065917737864"/>
    <n v="0.99463019697356891"/>
    <n v="6.8003078823421461"/>
    <n v="1269.7611675657306"/>
    <n v="0.99467294915824145"/>
    <n v="6.7996813772317992"/>
    <n v="1269.761794070841"/>
    <n v="0.99467343993375246"/>
    <n v="6.8120385074317475"/>
    <n v="1269.7494369406411"/>
    <n v="0.99466375992191003"/>
    <n v="6.812451968267581"/>
    <n v="1269.7490234798051"/>
    <n v="0.99466343603556073"/>
    <n v="6.6804047528017447"/>
    <n v="4.8508660389095173"/>
    <n v="4.3392368532015162"/>
    <x v="7"/>
    <n v="0"/>
    <n v="0"/>
    <n v="0"/>
    <n v="0"/>
    <n v="0"/>
    <n v="0"/>
    <n v="0"/>
    <n v="1"/>
    <n v="0"/>
    <n v="0"/>
    <n v="0"/>
    <n v="0"/>
    <n v="33"/>
    <n v="1655.0824372903446"/>
    <n v="-378.52096184227184"/>
    <n v="0.29651604652209257"/>
    <n v="1734.7925191707382"/>
    <n v="-458.23104372266539"/>
    <n v="0.35895728684889727"/>
    <n v="1354.3075954242611"/>
    <n v="-77.746119976188311"/>
    <n v="6.0902762202579737E-2"/>
    <n v="1344.0728784176893"/>
    <n v="-67.511402969616483"/>
    <n v="5.2885351992876015E-2"/>
  </r>
  <r>
    <x v="661"/>
    <x v="4"/>
    <x v="33"/>
    <n v="448.1727695978592"/>
    <x v="0"/>
    <n v="547.76671839738344"/>
    <n v="439.23041385031217"/>
    <n v="6.085024136090829"/>
    <n v="6.1051788044963082"/>
    <n v="66.395965866349499"/>
    <n v="65.745332754196397"/>
    <n v="66.067272966021036"/>
    <n v="4.1906735102697406"/>
    <n v="4.1956362996118699"/>
    <n v="33.19798293317475"/>
    <n v="33.057709775374647"/>
    <n v="33.099375063076209"/>
    <n v="3.4995144019351816"/>
    <n v="3.5024891190519245"/>
    <n v="1255.1271366001668"/>
    <n v="7.134992150498852"/>
    <n v="2017"/>
    <x v="33"/>
    <s v="2017-662"/>
    <n v="13.775212048295751"/>
    <x v="0"/>
    <n v="0"/>
    <n v="0"/>
    <n v="0"/>
    <n v="0"/>
    <n v="1"/>
    <n v="0"/>
    <n v="1770.4786372014432"/>
    <n v="-515.35150060127648"/>
    <n v="0.41059705074757447"/>
    <n v="2005.7637332560125"/>
    <n v="-750.63659665584578"/>
    <n v="0.59805622455836405"/>
    <n v="1992.5255902305735"/>
    <n v="-737.39845363040672"/>
    <n v="0.58750897190211282"/>
    <n v="336.68823287591653"/>
    <n v="918.43890372425017"/>
    <n v="0.73174969845053073"/>
    <n v="313.35435007003696"/>
    <n v="941.77278653012979"/>
    <n v="0.75034055042516457"/>
    <n v="138.53237166923799"/>
    <n v="1116.5947649309287"/>
    <n v="0.88962682135573257"/>
    <n v="5.8213188640486528"/>
    <n v="1249.3058177361181"/>
    <n v="0.99536196876452121"/>
    <n v="6.8555935402901076"/>
    <n v="1248.2715430598766"/>
    <n v="0.99453792899509752"/>
    <n v="6.8034583306734779"/>
    <n v="1248.3236782694933"/>
    <n v="0.99457946678684483"/>
    <n v="6.8014924605080171"/>
    <n v="1248.3256441396588"/>
    <n v="0.99458103305858603"/>
    <n v="6.8133640731042702"/>
    <n v="1248.3137725270624"/>
    <n v="0.99457157456450185"/>
    <n v="6.8152105021188643"/>
    <n v="1248.3119260980479"/>
    <n v="0.99457010345535224"/>
    <n v="6.6852039620404264"/>
    <n v="4.8559421262251234"/>
    <n v="4.3435032871415649"/>
    <x v="7"/>
    <n v="0"/>
    <n v="0"/>
    <n v="0"/>
    <n v="0"/>
    <n v="0"/>
    <n v="0"/>
    <n v="0"/>
    <n v="1"/>
    <n v="0"/>
    <n v="0"/>
    <n v="0"/>
    <n v="0"/>
    <n v="34"/>
    <n v="1661.938565672526"/>
    <n v="-406.81142907235926"/>
    <n v="0.32411969848274669"/>
    <n v="1741.4362364069962"/>
    <n v="-486.30909980682941"/>
    <n v="0.38745803960873809"/>
    <n v="1359.3919360422478"/>
    <n v="-104.26479944208108"/>
    <n v="8.3071106027162306E-2"/>
    <n v="1351.1590943228146"/>
    <n v="-96.031957722647803"/>
    <n v="7.6511737275297032E-2"/>
  </r>
  <r>
    <x v="662"/>
    <x v="4"/>
    <x v="34"/>
    <n v="452.65449729383772"/>
    <x v="0"/>
    <n v="553.24438558135716"/>
    <n v="443.25763888336985"/>
    <n v="6.0941511786092457"/>
    <n v="6.1151291353494761"/>
    <n v="67.059925525013"/>
    <n v="66.402629139604699"/>
    <n v="66.727945695681257"/>
    <n v="4.2006238411229093"/>
    <n v="4.2055866304650378"/>
    <n v="33.5299627625065"/>
    <n v="33.38828686636694"/>
    <n v="33.430368813706977"/>
    <n v="3.5094647327883499"/>
    <n v="3.5124394499050928"/>
    <n v="1352.0074642306274"/>
    <n v="7.209345777468311"/>
    <n v="2017"/>
    <x v="34"/>
    <s v="2017-663"/>
    <n v="13.804239752520505"/>
    <x v="0"/>
    <n v="0"/>
    <n v="0"/>
    <n v="0"/>
    <n v="0"/>
    <n v="1"/>
    <n v="0"/>
    <n v="1774.8860981188943"/>
    <n v="-422.8786338882669"/>
    <n v="0.31277832783926973"/>
    <n v="2008.6785525485975"/>
    <n v="-656.67108831797009"/>
    <n v="0.48570078619473817"/>
    <n v="1994.4435443156306"/>
    <n v="-642.43608008500314"/>
    <n v="0.47517199207963501"/>
    <n v="337.67681526121743"/>
    <n v="1014.33064896941"/>
    <n v="0.7502404208593807"/>
    <n v="314.52397828746689"/>
    <n v="1037.4834859431605"/>
    <n v="0.76736520573394196"/>
    <n v="139.977233397795"/>
    <n v="1212.0302308328323"/>
    <n v="0.89646711493752707"/>
    <n v="5.8224202113386534"/>
    <n v="1346.1850440192889"/>
    <n v="0.99569349995071821"/>
    <n v="6.8563034062938835"/>
    <n v="1345.1511608243336"/>
    <n v="0.99492879766740383"/>
    <n v="6.8066087790048106"/>
    <n v="1345.2008554516226"/>
    <n v="0.99496555384560825"/>
    <n v="6.8033035437842351"/>
    <n v="1345.2041606868431"/>
    <n v="0.99496799853271833"/>
    <n v="6.8146283405703416"/>
    <n v="1345.192835890057"/>
    <n v="0.99495962224997903"/>
    <n v="6.8180040086519362"/>
    <n v="1345.1894602219754"/>
    <n v="0.99495712546784509"/>
    <n v="6.6902223994399606"/>
    <n v="4.8610441679834411"/>
    <n v="4.3477939880017535"/>
    <x v="7"/>
    <n v="0"/>
    <n v="0"/>
    <n v="0"/>
    <n v="0"/>
    <n v="0"/>
    <n v="0"/>
    <n v="0"/>
    <n v="1"/>
    <n v="0"/>
    <n v="0"/>
    <n v="0"/>
    <n v="0"/>
    <n v="35"/>
    <n v="1668.9321201997077"/>
    <n v="-316.92465596908028"/>
    <n v="0.23441043363575603"/>
    <n v="1748.1193013534119"/>
    <n v="-396.11183712278444"/>
    <n v="0.29298051053896779"/>
    <n v="1364.5061783605877"/>
    <n v="-12.498714129960263"/>
    <n v="9.2445600047576463E-3"/>
    <n v="1358.3241302083961"/>
    <n v="-6.3166659777687073"/>
    <n v="4.6720644263330792E-3"/>
  </r>
  <r>
    <x v="663"/>
    <x v="4"/>
    <x v="35"/>
    <n v="457.1810422667761"/>
    <x v="0"/>
    <n v="558.77682943717082"/>
    <n v="447.43465989839171"/>
    <n v="6.1035305156539659"/>
    <n v="6.1250794662026449"/>
    <n v="67.730524780263138"/>
    <n v="67.066576959933911"/>
    <n v="67.395225152638062"/>
    <n v="4.2105741719760772"/>
    <n v="4.2155369613182065"/>
    <n v="33.865262390131569"/>
    <n v="33.722169733002175"/>
    <n v="33.764672501844046"/>
    <n v="3.5194150636415182"/>
    <n v="3.5223897807582611"/>
    <n v="1334.9324338367085"/>
    <n v="7.196635958195281"/>
    <n v="2017"/>
    <x v="35"/>
    <s v="2017-664"/>
    <n v="13.83351975127156"/>
    <x v="0"/>
    <n v="0"/>
    <n v="0"/>
    <n v="0"/>
    <n v="0"/>
    <n v="1"/>
    <n v="0"/>
    <n v="1779.3376336455199"/>
    <n v="-444.4051998088114"/>
    <n v="0.33290463887490795"/>
    <n v="2011.6225200341084"/>
    <n v="-676.69008619739998"/>
    <n v="0.50690961508256682"/>
    <n v="1996.3806779415386"/>
    <n v="-661.44824410483011"/>
    <n v="0.49549192703616618"/>
    <n v="338.67528347037137"/>
    <n v="996.2571503663371"/>
    <n v="0.74629780887337493"/>
    <n v="315.70530278707105"/>
    <n v="1019.2271310496374"/>
    <n v="0.76350465777529475"/>
    <n v="141.43654374363757"/>
    <n v="1193.495890093071"/>
    <n v="0.89404966112244577"/>
    <n v="5.8235215586286539"/>
    <n v="1329.1089122780797"/>
    <n v="0.99563759077911429"/>
    <n v="6.8570132722976602"/>
    <n v="1328.0754205644107"/>
    <n v="0.9948634004999114"/>
    <n v="6.8097592273361434"/>
    <n v="1328.1226746093723"/>
    <n v="0.994898798579817"/>
    <n v="6.805114627060453"/>
    <n v="1328.127319209648"/>
    <n v="0.99490227785723806"/>
    <n v="6.8158500517560219"/>
    <n v="1328.1165837849524"/>
    <n v="0.99489423593359938"/>
    <n v="6.8208217949696577"/>
    <n v="1328.1116120417389"/>
    <n v="0.99489051159288566"/>
    <n v="6.6954010305826221"/>
    <n v="4.8661715469691487"/>
    <n v="4.352108989024118"/>
    <x v="8"/>
    <n v="0"/>
    <n v="0"/>
    <n v="0"/>
    <n v="0"/>
    <n v="0"/>
    <n v="0"/>
    <n v="0"/>
    <n v="0"/>
    <n v="1"/>
    <n v="0"/>
    <n v="0"/>
    <n v="0"/>
    <n v="36"/>
    <n v="1514.6958756200665"/>
    <n v="-179.76344178335808"/>
    <n v="0.13466107888824214"/>
    <n v="1608.8360088373854"/>
    <n v="-273.90357500067694"/>
    <n v="0.20518160174852818"/>
    <n v="1473.5352502793914"/>
    <n v="-138.60281644268298"/>
    <n v="0.10382758926931364"/>
    <n v="1418.3490863651662"/>
    <n v="-83.416652528457689"/>
    <n v="6.2487546496050886E-2"/>
  </r>
  <r>
    <x v="664"/>
    <x v="4"/>
    <x v="36"/>
    <n v="461.75285268944396"/>
    <x v="0"/>
    <n v="564.36459773154263"/>
    <n v="451.73011773570738"/>
    <n v="6.1130849168506867"/>
    <n v="6.1350297970558128"/>
    <n v="68.407830028065774"/>
    <n v="67.737203493999843"/>
    <n v="68.069177404164463"/>
    <n v="4.220524502829246"/>
    <n v="4.2254872921713744"/>
    <n v="34.203915014032887"/>
    <n v="34.059391429723668"/>
    <n v="34.102319226862491"/>
    <n v="3.5293653944946861"/>
    <n v="3.532340111611429"/>
    <n v="1323.2190763394983"/>
    <n v="7.18782274098798"/>
    <n v="2017"/>
    <x v="36"/>
    <s v="2017-665"/>
    <n v="13.862974814174619"/>
    <x v="0"/>
    <n v="0"/>
    <n v="0"/>
    <n v="0"/>
    <n v="0"/>
    <n v="1"/>
    <n v="0"/>
    <n v="1783.8336845274121"/>
    <n v="-460.61460818791375"/>
    <n v="0.34810154752464728"/>
    <n v="2014.5959271944744"/>
    <n v="-691.37685085497606"/>
    <n v="0.5224961332688568"/>
    <n v="1998.3371829037053"/>
    <n v="-675.11810656420698"/>
    <n v="0.51020886762895479"/>
    <n v="339.68373636161687"/>
    <n v="983.53533997788145"/>
    <n v="0.74328987358517784"/>
    <n v="316.89844053167127"/>
    <n v="1006.3206358078271"/>
    <n v="0.76050946801014485"/>
    <n v="142.91044719293856"/>
    <n v="1180.3086291465597"/>
    <n v="0.89199789381189964"/>
    <n v="5.8246229059186545"/>
    <n v="1317.3944534335797"/>
    <n v="0.99559814167580496"/>
    <n v="6.857723138301437"/>
    <n v="1316.3613532011968"/>
    <n v="0.99481739398945757"/>
    <n v="6.8129096756674752"/>
    <n v="1316.4061666638308"/>
    <n v="0.99485126099110177"/>
    <n v="6.8069257103366709"/>
    <n v="1316.4121506291617"/>
    <n v="0.99485578326971602"/>
    <n v="6.8170422336481096"/>
    <n v="1316.4020341058501"/>
    <n v="0.9948481378816677"/>
    <n v="6.8236564287393362"/>
    <n v="1316.3954199107591"/>
    <n v="0.99484313931777957"/>
    <n v="6.7006986756979954"/>
    <n v="4.8713239517087619"/>
    <n v="4.3564483223136641"/>
    <x v="8"/>
    <n v="0"/>
    <n v="0"/>
    <n v="0"/>
    <n v="0"/>
    <n v="0"/>
    <n v="0"/>
    <n v="0"/>
    <n v="0"/>
    <n v="1"/>
    <n v="0"/>
    <n v="0"/>
    <n v="0"/>
    <n v="37"/>
    <n v="1521.1963833562704"/>
    <n v="-197.9773070167721"/>
    <n v="0.14961793595392292"/>
    <n v="1615.0351236880567"/>
    <n v="-291.81604734855841"/>
    <n v="0.22053494585025704"/>
    <n v="1479.1024094529109"/>
    <n v="-155.88333311341262"/>
    <n v="0.11780614102438894"/>
    <n v="1425.9362012350696"/>
    <n v="-102.71712489557126"/>
    <n v="7.7626695935886836E-2"/>
  </r>
  <r>
    <x v="665"/>
    <x v="4"/>
    <x v="37"/>
    <n v="466.37038121633839"/>
    <x v="0"/>
    <n v="570.008243708858"/>
    <n v="456.12219677989663"/>
    <n v="6.1227607490099034"/>
    <n v="6.1449801279089806"/>
    <n v="69.09190832834642"/>
    <n v="68.414555911173125"/>
    <n v="68.749869178206097"/>
    <n v="4.2304748336824138"/>
    <n v="4.2354376230245423"/>
    <n v="34.54595416417321"/>
    <n v="34.399985343838345"/>
    <n v="34.443342419131113"/>
    <n v="3.5393157253478544"/>
    <n v="3.5422904424645969"/>
    <n v="1369.3272192251404"/>
    <n v="7.2220748173449136"/>
    <n v="2017"/>
    <x v="37"/>
    <s v="2017-666"/>
    <n v="13.892551308040172"/>
    <x v="0"/>
    <n v="0"/>
    <n v="0"/>
    <n v="0"/>
    <n v="0"/>
    <n v="1"/>
    <n v="0"/>
    <n v="1788.3746959181228"/>
    <n v="-419.0474766929824"/>
    <n v="0.30602435328066313"/>
    <n v="2017.5990684264441"/>
    <n v="-648.27184920130367"/>
    <n v="0.47342362008121075"/>
    <n v="2000.3132529154939"/>
    <n v="-630.98603369035345"/>
    <n v="0.46080003729671626"/>
    <n v="340.70227378177481"/>
    <n v="1028.6249454433655"/>
    <n v="0.75119002310158733"/>
    <n v="318.10350965371742"/>
    <n v="1051.2237095714231"/>
    <n v="0.76769357594912768"/>
    <n v="144.39908967673253"/>
    <n v="1224.9281295484079"/>
    <n v="0.89454741887155109"/>
    <n v="5.8257242532086551"/>
    <n v="1363.5014949719318"/>
    <n v="0.99574555725511305"/>
    <n v="6.8584330043052129"/>
    <n v="1362.4687862208352"/>
    <n v="0.99499138488740024"/>
    <n v="6.816060123998807"/>
    <n v="1362.5111591011416"/>
    <n v="0.99502232919326927"/>
    <n v="6.8087367936128889"/>
    <n v="1362.5184824315274"/>
    <n v="0.99502767731626207"/>
    <n v="6.8182139329313838"/>
    <n v="1362.5090052922089"/>
    <n v="0.99502075629754172"/>
    <n v="6.8265027485240166"/>
    <n v="1362.5007164766164"/>
    <n v="0.99501470309457007"/>
    <n v="6.7060866210845225"/>
    <n v="4.8765012222289208"/>
    <n v="4.3608120188321706"/>
    <x v="8"/>
    <n v="0"/>
    <n v="0"/>
    <n v="0"/>
    <n v="0"/>
    <n v="0"/>
    <n v="0"/>
    <n v="0"/>
    <n v="0"/>
    <n v="1"/>
    <n v="0"/>
    <n v="0"/>
    <n v="0"/>
    <n v="38"/>
    <n v="1527.7658985722899"/>
    <n v="-158.43867934714945"/>
    <n v="0.11570549180845537"/>
    <n v="1621.270479264173"/>
    <n v="-251.94326003903257"/>
    <n v="0.18399054404366502"/>
    <n v="1484.7024152519077"/>
    <n v="-115.3751960267673"/>
    <n v="8.4256848477790816E-2"/>
    <n v="1433.5903858012121"/>
    <n v="-64.263166576071626"/>
    <n v="4.6930467512678341E-2"/>
  </r>
  <r>
    <x v="666"/>
    <x v="4"/>
    <x v="38"/>
    <n v="471.03408502850175"/>
    <x v="0"/>
    <n v="575.70832614594656"/>
    <n v="460.59576325447813"/>
    <n v="6.1325207890257349"/>
    <n v="6.1549304587621494"/>
    <n v="69.782827411629881"/>
    <n v="69.098691661401503"/>
    <n v="69.437367869988151"/>
    <n v="4.2404251645355817"/>
    <n v="4.2453879538777102"/>
    <n v="34.891413705814941"/>
    <n v="34.74398519722196"/>
    <n v="34.787775843322422"/>
    <n v="3.5492660562010223"/>
    <n v="3.5522407733177652"/>
    <n v="1436.8016271127892"/>
    <n v="7.2701748300032998"/>
    <n v="2017"/>
    <x v="38"/>
    <s v="2017-667"/>
    <n v="13.922212009762339"/>
    <x v="0"/>
    <n v="0"/>
    <n v="0"/>
    <n v="0"/>
    <n v="0"/>
    <n v="1"/>
    <n v="0"/>
    <n v="1792.9611174227409"/>
    <n v="-356.15949030995171"/>
    <n v="0.24788355162545561"/>
    <n v="2020.6322410707335"/>
    <n v="-583.83061395794425"/>
    <n v="0.40634044598845198"/>
    <n v="2002.3090836274002"/>
    <n v="-565.50745651461102"/>
    <n v="0.39358770608506455"/>
    <n v="341.73099657613432"/>
    <n v="1095.0706305366548"/>
    <n v="0.76215854010213446"/>
    <n v="319.32062946698414"/>
    <n v="1117.480997645805"/>
    <n v="0.77775593829981271"/>
    <n v="145.90261858536445"/>
    <n v="1290.8990085274247"/>
    <n v="0.89845319226248965"/>
    <n v="5.8268256004986565"/>
    <n v="1430.9748015122905"/>
    <n v="0.99594458588399037"/>
    <n v="6.8591428703089896"/>
    <n v="1429.9424842424803"/>
    <n v="0.99522610307444304"/>
    <n v="6.8192105723301397"/>
    <n v="1429.9824165404591"/>
    <n v="0.99525389556661825"/>
    <n v="6.8105478768891077"/>
    <n v="1429.9910792359001"/>
    <n v="0.99525992471864422"/>
    <n v="6.8193714282871705"/>
    <n v="1429.982255684502"/>
    <n v="0.99525378361243189"/>
    <n v="6.829357172125512"/>
    <n v="1429.9722699406636"/>
    <n v="0.99524683363155086"/>
    <n v="6.7115448494499246"/>
    <n v="4.8817032733170889"/>
    <n v="4.365200108392215"/>
    <x v="8"/>
    <n v="0"/>
    <n v="0"/>
    <n v="0"/>
    <n v="0"/>
    <n v="0"/>
    <n v="0"/>
    <n v="0"/>
    <n v="0"/>
    <n v="1"/>
    <n v="0"/>
    <n v="0"/>
    <n v="0"/>
    <n v="39"/>
    <n v="1534.395920921598"/>
    <n v="-97.594293808808743"/>
    <n v="6.7924682132300768E-2"/>
    <n v="1627.5422681971811"/>
    <n v="-190.74064108439188"/>
    <n v="0.13275363660861075"/>
    <n v="1490.335495831768"/>
    <n v="-53.533868718978738"/>
    <n v="3.725905351774516E-2"/>
    <n v="1441.3096096331487"/>
    <n v="-4.5079825203595192"/>
    <n v="3.1375121208751539E-3"/>
  </r>
  <r>
    <x v="667"/>
    <x v="4"/>
    <x v="39"/>
    <n v="475.74442587878673"/>
    <x v="0"/>
    <n v="581.46540940740601"/>
    <n v="465.14036204177069"/>
    <n v="6.1423392138919182"/>
    <n v="6.1648807896153173"/>
    <n v="70.480655685746186"/>
    <n v="69.789673673573844"/>
    <n v="70.131741548688041"/>
    <n v="4.2503754953887496"/>
    <n v="4.2553382847308789"/>
    <n v="35.240327842873093"/>
    <n v="35.091425049177751"/>
    <n v="35.135653601755649"/>
    <n v="3.5592163870541906"/>
    <n v="3.5621911041709331"/>
    <n v="476.41507318807885"/>
    <n v="6.1662894767540832"/>
    <n v="2017"/>
    <x v="39"/>
    <s v="2017-668"/>
    <n v="13.951931096334858"/>
    <x v="0"/>
    <n v="0"/>
    <n v="0"/>
    <n v="0"/>
    <n v="0"/>
    <n v="1"/>
    <n v="0"/>
    <n v="1797.5934031424049"/>
    <n v="-1321.178329954326"/>
    <n v="2.7731665186687997"/>
    <n v="2023.6957454414658"/>
    <n v="-1547.2806722533869"/>
    <n v="3.2477575948621431"/>
    <n v="2004.3248726464258"/>
    <n v="-1527.9097994583469"/>
    <n v="3.2070979392693557"/>
    <n v="342.77000659843742"/>
    <n v="133.64506658964143"/>
    <n v="0.28052233044457248"/>
    <n v="320.54992047838346"/>
    <n v="155.86515270969539"/>
    <n v="0.3271625132821166"/>
    <n v="147.42118278308271"/>
    <n v="328.99389040499614"/>
    <n v="0.69056146398440277"/>
    <n v="5.8279269477886571"/>
    <n v="470.58714624029017"/>
    <n v="0.98776712309123782"/>
    <n v="6.8598527363127655"/>
    <n v="469.5552204517661"/>
    <n v="0.98560110054787331"/>
    <n v="6.8223610206614715"/>
    <n v="469.5927121674174"/>
    <n v="0.98567979603372435"/>
    <n v="6.8123589601653265"/>
    <n v="469.60271422791351"/>
    <n v="0.98570079045866799"/>
    <n v="6.8205190754623466"/>
    <n v="469.59455411261649"/>
    <n v="0.98568366229510596"/>
    <n v="6.8322172144442028"/>
    <n v="469.58285597363465"/>
    <n v="0.98565910778446975"/>
    <n v="6.7170594064991338"/>
    <n v="4.8869300563434752"/>
    <n v="4.3696126196513996"/>
    <x v="9"/>
    <n v="0"/>
    <n v="0"/>
    <n v="0"/>
    <n v="0"/>
    <n v="0"/>
    <n v="0"/>
    <n v="0"/>
    <n v="0"/>
    <n v="0"/>
    <n v="1"/>
    <n v="0"/>
    <n v="0"/>
    <n v="40"/>
    <n v="528.35722819578734"/>
    <n v="-51.942155007708493"/>
    <n v="0.10902710248045154"/>
    <n v="546.22288687580954"/>
    <n v="-69.807813687730686"/>
    <n v="0.14652729860243527"/>
    <n v="539.91814459197462"/>
    <n v="-63.503071403895774"/>
    <n v="0.13329358153793355"/>
    <n v="511.72439733054915"/>
    <n v="-35.309324142470302"/>
    <n v="7.4114624262803103E-2"/>
  </r>
  <r>
    <x v="668"/>
    <x v="4"/>
    <x v="40"/>
    <n v="480.50187013757466"/>
    <x v="0"/>
    <n v="587.28006350148007"/>
    <n v="469.74881447051183"/>
    <n v="6.1521981145448059"/>
    <n v="6.1748311204684851"/>
    <n v="71.185462242603649"/>
    <n v="70.487567958088746"/>
    <n v="70.83305896417491"/>
    <n v="4.2603258262419175"/>
    <n v="4.2652886155840468"/>
    <n v="35.592731121301824"/>
    <n v="35.442339299664603"/>
    <n v="35.487010137773204"/>
    <n v="3.5691667179073585"/>
    <n v="3.5721414350241014"/>
    <n v="505.31866943753323"/>
    <n v="6.2251892588497126"/>
    <n v="2017"/>
    <x v="40"/>
    <s v="2017-669"/>
    <n v="13.981690658694081"/>
    <x v="0"/>
    <n v="0"/>
    <n v="0"/>
    <n v="0"/>
    <n v="0"/>
    <n v="1"/>
    <n v="0"/>
    <n v="1802.2720117192659"/>
    <n v="-1296.9533422817326"/>
    <n v="2.5666048391312408"/>
    <n v="2026.7898848559053"/>
    <n v="-1521.4712154183721"/>
    <n v="3.0109143149448871"/>
    <n v="2006.3608195556415"/>
    <n v="-1501.0421501181081"/>
    <n v="2.9704862315673157"/>
    <n v="343.81940672096357"/>
    <n v="161.49926271656966"/>
    <n v="0.31959884422305906"/>
    <n v="321.79150439989684"/>
    <n v="183.52716503763639"/>
    <n v="0.36319094491782627"/>
    <n v="148.95493262277816"/>
    <n v="356.36373681475504"/>
    <n v="0.70522574836077423"/>
    <n v="5.8290282950786576"/>
    <n v="499.48964114245456"/>
    <n v="0.98846464884907792"/>
    <n v="6.8605626023165422"/>
    <n v="498.45810683521671"/>
    <n v="0.98642329480928748"/>
    <n v="6.8255114689928043"/>
    <n v="498.4931579685404"/>
    <n v="0.98649265922315865"/>
    <n v="6.8141700434415444"/>
    <n v="498.50449939409168"/>
    <n v="0.98651510332870473"/>
    <n v="6.8216598953037977"/>
    <n v="498.49700954222942"/>
    <n v="0.9865002812920074"/>
    <n v="6.8350811519856682"/>
    <n v="498.48358828554757"/>
    <n v="0.98647372130621302"/>
    <n v="6.7226205630950497"/>
    <n v="4.8921815402684956"/>
    <n v="4.3740495801067993"/>
    <x v="9"/>
    <n v="0"/>
    <n v="0"/>
    <n v="0"/>
    <n v="0"/>
    <n v="0"/>
    <n v="0"/>
    <n v="0"/>
    <n v="0"/>
    <n v="0"/>
    <n v="1"/>
    <n v="0"/>
    <n v="0"/>
    <n v="41"/>
    <n v="530.66640823382875"/>
    <n v="-25.347738796295516"/>
    <n v="5.0161888585098013E-2"/>
    <n v="548.34422461589452"/>
    <n v="-43.025555178361287"/>
    <n v="8.5145389989751893E-2"/>
    <n v="541.97528775130888"/>
    <n v="-36.656618313775652"/>
    <n v="7.25415871821595E-2"/>
    <n v="514.4951095843029"/>
    <n v="-9.1764401467696644"/>
    <n v="1.8159709311717887E-2"/>
  </r>
  <r>
    <x v="669"/>
    <x v="4"/>
    <x v="41"/>
    <n v="485.30688883895033"/>
    <x v="0"/>
    <n v="593.15286413649494"/>
    <n v="474.41623678104338"/>
    <n v="6.1620850730275087"/>
    <n v="6.184781451321653"/>
    <n v="71.897316865029694"/>
    <n v="71.192442411559227"/>
    <n v="71.541389553816671"/>
    <n v="4.2702761570950862"/>
    <n v="4.2752389464372147"/>
    <n v="35.948658432514847"/>
    <n v="35.796762692659769"/>
    <n v="35.841880239150939"/>
    <n v="3.5791170487605268"/>
    <n v="3.5820917658772697"/>
    <n v="465.70272720392705"/>
    <n v="6.1435475061101732"/>
    <n v="2017"/>
    <x v="41"/>
    <s v="2017-670"/>
    <n v="14.011478278883121"/>
    <x v="0"/>
    <n v="0"/>
    <n v="0"/>
    <n v="0"/>
    <n v="0"/>
    <n v="1"/>
    <n v="0"/>
    <n v="1806.9974063818952"/>
    <n v="-1341.2946791779682"/>
    <n v="2.8801520816317385"/>
    <n v="2029.9149656644893"/>
    <n v="-1564.2122384605623"/>
    <n v="3.3588212975519203"/>
    <n v="2008.4171259339494"/>
    <n v="-1542.7143987300224"/>
    <n v="3.3126591463023183"/>
    <n v="344.87930084471498"/>
    <n v="120.82342635921208"/>
    <n v="0.25944324415842335"/>
    <n v="323.04550416062534"/>
    <n v="142.65722304330171"/>
    <n v="0.3063267932739277"/>
    <n v="150.50401996087058"/>
    <n v="315.19870724305645"/>
    <n v="0.67682383810699431"/>
    <n v="5.8301296423686582"/>
    <n v="459.87259756155839"/>
    <n v="0.9874810060113397"/>
    <n v="6.8612724683203181"/>
    <n v="458.84145473560676"/>
    <n v="0.98526684069574755"/>
    <n v="6.8286619173241361"/>
    <n v="458.8740652866029"/>
    <n v="0.98533686508918827"/>
    <n v="6.8159811267177624"/>
    <n v="458.8867460772093"/>
    <n v="0.98536409445647699"/>
    <n v="6.8227959824350703"/>
    <n v="458.87993122149197"/>
    <n v="0.98534946096751663"/>
    <n v="6.8379477896969538"/>
    <n v="458.8647794142301"/>
    <n v="0.98531692560455486"/>
    <n v="6.728221533532186"/>
    <n v="4.8974577021954921"/>
    <n v="4.3785110160896181"/>
    <x v="9"/>
    <n v="0"/>
    <n v="0"/>
    <n v="0"/>
    <n v="0"/>
    <n v="0"/>
    <n v="0"/>
    <n v="0"/>
    <n v="0"/>
    <n v="0"/>
    <n v="1"/>
    <n v="0"/>
    <n v="0"/>
    <n v="42"/>
    <n v="532.99200401042106"/>
    <n v="-67.289276806494001"/>
    <n v="0.14448976326700494"/>
    <n v="550.47796399193021"/>
    <n v="-84.775236788003156"/>
    <n v="0.18203723499106939"/>
    <n v="544.04461759802098"/>
    <n v="-78.341890394093923"/>
    <n v="0.16822295816143829"/>
    <n v="517.28796691108948"/>
    <n v="-51.58523970716243"/>
    <n v="0.11076860128537258"/>
  </r>
  <r>
    <x v="670"/>
    <x v="4"/>
    <x v="42"/>
    <n v="490.15995772733982"/>
    <x v="0"/>
    <n v="599.08439277785976"/>
    <n v="479.13935306493227"/>
    <n v="6.1719914800794315"/>
    <n v="6.1947317821748209"/>
    <n v="72.616290033679974"/>
    <n v="71.904366222619601"/>
    <n v="72.256803449354834"/>
    <n v="4.2802264879482541"/>
    <n v="4.2851892772903826"/>
    <n v="36.308145016839987"/>
    <n v="36.154730319585923"/>
    <n v="36.200299041542443"/>
    <n v="3.5890673796136947"/>
    <n v="3.5920420967304376"/>
    <n v="543.99428754032215"/>
    <n v="6.2989387459558124"/>
    <n v="2017"/>
    <x v="42"/>
    <s v="2017-671"/>
    <n v="14.041285347641381"/>
    <x v="0"/>
    <n v="0"/>
    <n v="0"/>
    <n v="0"/>
    <n v="0"/>
    <n v="1"/>
    <n v="0"/>
    <n v="1811.770054991151"/>
    <n v="-1267.7757674508289"/>
    <n v="2.3304946329181044"/>
    <n v="2033.0712972811591"/>
    <n v="-1489.077009740837"/>
    <n v="2.7373026589557026"/>
    <n v="2010.4939953760402"/>
    <n v="-1466.499707835718"/>
    <n v="2.6957998299329891"/>
    <n v="345.94979390970389"/>
    <n v="198.04449363061826"/>
    <n v="0.36405620089519547"/>
    <n v="324.31204391896102"/>
    <n v="219.68224362136112"/>
    <n v="0.40383189429186378"/>
    <n v="152.06859817234385"/>
    <n v="391.92568936797829"/>
    <n v="0.72045920029799548"/>
    <n v="5.8312309896586587"/>
    <n v="538.16305655066344"/>
    <n v="0.98928071282508367"/>
    <n v="6.8619823343240949"/>
    <n v="537.13230520599802"/>
    <n v="0.98738592942703374"/>
    <n v="6.8318123656554688"/>
    <n v="537.16247517466672"/>
    <n v="0.98744138951064075"/>
    <n v="6.8177922099939803"/>
    <n v="537.17649533032818"/>
    <n v="0.98746716212624086"/>
    <n v="6.8239287890402966"/>
    <n v="537.17035875128181"/>
    <n v="0.98745588153159691"/>
    <n v="6.8408162990583286"/>
    <n v="537.15347124126379"/>
    <n v="0.98742483798866854"/>
    <n v="6.7338575820863804"/>
    <n v="4.902758522672376"/>
    <n v="4.3829969527600694"/>
    <x v="9"/>
    <n v="0"/>
    <n v="0"/>
    <n v="0"/>
    <n v="0"/>
    <n v="0"/>
    <n v="0"/>
    <n v="0"/>
    <n v="0"/>
    <n v="0"/>
    <n v="1"/>
    <n v="0"/>
    <n v="0"/>
    <n v="43"/>
    <n v="535.33338730263495"/>
    <n v="8.6609002376872013"/>
    <n v="1.5920939679068293E-2"/>
    <n v="552.62418230409571"/>
    <n v="-8.6298947637735637"/>
    <n v="1.5863943724103713E-2"/>
    <n v="546.12621829530633"/>
    <n v="-2.1319307549841824"/>
    <n v="3.9190315115692435E-3"/>
    <n v="520.1029412382901"/>
    <n v="23.891346302032048"/>
    <n v="4.3918377176453652E-2"/>
  </r>
  <r>
    <x v="671"/>
    <x v="4"/>
    <x v="43"/>
    <n v="495.0615573046133"/>
    <x v="0"/>
    <n v="605.07523670563853"/>
    <n v="483.91601433683655"/>
    <n v="6.1819113675621384"/>
    <n v="6.2046821130279897"/>
    <n v="73.342452934016791"/>
    <n v="72.623409578318189"/>
    <n v="72.979371483848382"/>
    <n v="4.290176818801422"/>
    <n v="4.2951396081435513"/>
    <n v="36.671226467008395"/>
    <n v="36.516277622781651"/>
    <n v="36.56230203195787"/>
    <n v="3.5990177104668626"/>
    <n v="3.6019924275836059"/>
    <n v="543.98295828669643"/>
    <n v="6.2989179196863851"/>
    <n v="2017"/>
    <x v="43"/>
    <s v="2017-672"/>
    <n v="14.071105896830423"/>
    <x v="0"/>
    <n v="0"/>
    <n v="0"/>
    <n v="0"/>
    <n v="0"/>
    <n v="1"/>
    <n v="0"/>
    <n v="1816.5904300864993"/>
    <n v="-1272.6074717998029"/>
    <n v="2.3394252566439739"/>
    <n v="2036.2591922139957"/>
    <n v="-1492.2762339272992"/>
    <n v="2.7432407784010429"/>
    <n v="2012.5916335125521"/>
    <n v="-1468.6086752258557"/>
    <n v="2.6997328737122901"/>
    <n v="347.03099190534272"/>
    <n v="196.95196638135371"/>
    <n v="0.36205539784125684"/>
    <n v="325.59124907488018"/>
    <n v="218.39170921181625"/>
    <n v="0.401467924472584"/>
    <n v="153.64882216593193"/>
    <n v="390.33413612076447"/>
    <n v="0.71754846392641203"/>
    <n v="5.8323323369486593"/>
    <n v="538.15062594974779"/>
    <n v="0.98927846498111283"/>
    <n v="6.8626922003278716"/>
    <n v="537.12026608636859"/>
    <n v="0.98738436177864419"/>
    <n v="6.8349628139868006"/>
    <n v="537.14799547270968"/>
    <n v="0.98743533651216975"/>
    <n v="6.8196032932701982"/>
    <n v="537.1633549934262"/>
    <n v="0.98746357180976962"/>
    <n v="6.825059321807081"/>
    <n v="537.15789896488934"/>
    <n v="0.98745354203134783"/>
    <n v="6.8436861057207619"/>
    <n v="537.13927218097569"/>
    <n v="0.98741930054706994"/>
    <n v="6.739525400436456"/>
    <n v="4.9080839833559375"/>
    <n v="4.3875074141024735"/>
    <x v="9"/>
    <n v="0"/>
    <n v="0"/>
    <n v="0"/>
    <n v="0"/>
    <n v="0"/>
    <n v="0"/>
    <n v="0"/>
    <n v="0"/>
    <n v="0"/>
    <n v="1"/>
    <n v="0"/>
    <n v="0"/>
    <n v="44"/>
    <n v="537.69014643637217"/>
    <n v="6.2928118503242558"/>
    <n v="1.1568031230507304E-2"/>
    <n v="554.78295758729348"/>
    <n v="-10.799999300597051"/>
    <n v="1.9853561836959431E-2"/>
    <n v="548.22017446389782"/>
    <n v="-4.2372161772013897"/>
    <n v="7.7892443368938061E-3"/>
    <n v="522.94007054019073"/>
    <n v="21.042887746505698"/>
    <n v="3.8682990755411539E-2"/>
  </r>
  <r>
    <x v="672"/>
    <x v="4"/>
    <x v="44"/>
    <n v="500.0121728776594"/>
    <x v="0"/>
    <n v="611.12598907269478"/>
    <n v="488.74486189908339"/>
    <n v="6.191840598505868"/>
    <n v="6.2146324438811575"/>
    <n v="74.075877463356946"/>
    <n v="73.34964352083756"/>
    <n v="73.709165198686861"/>
    <n v="4.3001271496545899"/>
    <n v="4.3050899389967192"/>
    <n v="37.037938731678473"/>
    <n v="36.881440399009421"/>
    <n v="36.927925052277445"/>
    <n v="3.6089680413200309"/>
    <n v="3.6119427584367738"/>
    <n v="525.4149217936166"/>
    <n v="6.2641882776734512"/>
    <n v="2017"/>
    <x v="44"/>
    <s v="2017-673"/>
    <n v="14.10093578948049"/>
    <x v="0"/>
    <n v="0"/>
    <n v="0"/>
    <n v="0"/>
    <n v="0"/>
    <n v="1"/>
    <n v="0"/>
    <n v="1821.459008932801"/>
    <n v="-1296.0440871391843"/>
    <n v="2.4667058992440865"/>
    <n v="2039.4789660961605"/>
    <n v="-1514.0640443025441"/>
    <n v="2.8816540632952745"/>
    <n v="2014.7102480304291"/>
    <n v="-1489.2953262368123"/>
    <n v="2.8345128097100538"/>
    <n v="348.12300188093786"/>
    <n v="177.29191991267874"/>
    <n v="0.33743221320676375"/>
    <n v="326.88324628235847"/>
    <n v="198.53167551125813"/>
    <n v="0.37785694177380352"/>
    <n v="155.24484839945583"/>
    <n v="370.1700733941608"/>
    <n v="0.70452904559791685"/>
    <n v="5.8334336842386598"/>
    <n v="519.58148810937791"/>
    <n v="0.9888974723741667"/>
    <n v="6.8634020663316475"/>
    <n v="518.55151972728493"/>
    <n v="0.98693717711156359"/>
    <n v="6.8381132623181333"/>
    <n v="518.57680853129841"/>
    <n v="0.98698530822273789"/>
    <n v="6.8214143765464161"/>
    <n v="518.59350741707021"/>
    <n v="0.98701709050580444"/>
    <n v="6.8261882785470185"/>
    <n v="518.58873351506963"/>
    <n v="0.9870080045400228"/>
    <n v="6.8465568115593491"/>
    <n v="518.56836498205723"/>
    <n v="0.98696923797255853"/>
    <n v="6.7452226739450776"/>
    <n v="4.9134340658516535"/>
    <n v="4.3920424229205768"/>
    <x v="10"/>
    <n v="0"/>
    <n v="0"/>
    <n v="0"/>
    <n v="0"/>
    <n v="0"/>
    <n v="0"/>
    <n v="0"/>
    <n v="0"/>
    <n v="0"/>
    <n v="0"/>
    <n v="1"/>
    <n v="0"/>
    <n v="45"/>
    <n v="518.03819976723969"/>
    <n v="7.3767220263769104"/>
    <n v="1.4039803059256267E-2"/>
    <n v="539.31815075613611"/>
    <n v="-13.903228962519506"/>
    <n v="2.6461427694245625E-2"/>
    <n v="554.79007522931749"/>
    <n v="-29.375153435700895"/>
    <n v="5.5908487211254874E-2"/>
    <n v="525.79943946600963"/>
    <n v="-0.38451767239303081"/>
    <n v="7.3183622398921826E-4"/>
  </r>
  <r>
    <x v="673"/>
    <x v="4"/>
    <x v="45"/>
    <n v="505.01229460643594"/>
    <x v="0"/>
    <n v="617.23724896342173"/>
    <n v="493.62509171128914"/>
    <n v="6.2017763053982149"/>
    <n v="6.2245827747343254"/>
    <n v="74.816636237990522"/>
    <n v="74.083139879414034"/>
    <n v="74.446256850673734"/>
    <n v="4.3100774805077577"/>
    <n v="4.3150402698498871"/>
    <n v="37.408318118995261"/>
    <n v="37.250254802999507"/>
    <n v="37.297204302800225"/>
    <n v="3.6189183721731988"/>
    <n v="3.6218930892899417"/>
    <n v="482.91463777914879"/>
    <n v="6.1798399046568857"/>
    <n v="2017"/>
    <x v="45"/>
    <s v="2017-674"/>
    <n v="14.130772158079171"/>
    <x v="0"/>
    <n v="0"/>
    <n v="0"/>
    <n v="0"/>
    <n v="0"/>
    <n v="1"/>
    <n v="0"/>
    <n v="1826.3762735675657"/>
    <n v="-1343.461635788417"/>
    <n v="2.7819857396884746"/>
    <n v="2042.7309377171471"/>
    <n v="-1559.8162999379983"/>
    <n v="3.2300041827503034"/>
    <n v="2016.850048693485"/>
    <n v="-1533.9354109143362"/>
    <n v="3.1764110898950437"/>
    <n v="349.225931956289"/>
    <n v="133.68870582285979"/>
    <n v="0.2768371371753689"/>
    <n v="328.18816346191159"/>
    <n v="154.72647431723721"/>
    <n v="0.32040129292580732"/>
    <n v="156.85683489531502"/>
    <n v="326.0578028838338"/>
    <n v="0.67518724299458843"/>
    <n v="5.8345350315286604"/>
    <n v="477.08010274762012"/>
    <n v="0.98791808204787324"/>
    <n v="6.8641119323354243"/>
    <n v="476.05052584681334"/>
    <n v="0.98578607605703883"/>
    <n v="6.8412637106494651"/>
    <n v="476.07337406849933"/>
    <n v="0.98583338922565822"/>
    <n v="6.8232254598226341"/>
    <n v="476.09141231932614"/>
    <n v="0.98587074210216197"/>
    <n v="6.8273161429434577"/>
    <n v="476.08732163620533"/>
    <n v="0.98586227128185377"/>
    <n v="6.8494281406165216"/>
    <n v="476.06520963853228"/>
    <n v="0.98581648265599076"/>
    <n v="6.7509477795637585"/>
    <n v="4.918808751138374"/>
    <n v="4.396602000833095"/>
    <x v="10"/>
    <n v="0"/>
    <n v="0"/>
    <n v="0"/>
    <n v="0"/>
    <n v="0"/>
    <n v="0"/>
    <n v="0"/>
    <n v="0"/>
    <n v="0"/>
    <n v="0"/>
    <n v="1"/>
    <n v="0"/>
    <n v="46"/>
    <n v="520.32770084333049"/>
    <n v="-37.413063064181699"/>
    <n v="7.7473450041271694E-2"/>
    <n v="541.43311482782076"/>
    <n v="-58.518477048671969"/>
    <n v="0.12117768332264595"/>
    <n v="556.92618387083337"/>
    <n v="-74.011546091684579"/>
    <n v="0.15326010085768463"/>
    <n v="528.68116579493665"/>
    <n v="-45.766528015787856"/>
    <n v="9.4771465669918772E-2"/>
  </r>
  <r>
    <x v="674"/>
    <x v="4"/>
    <x v="46"/>
    <n v="510.06241755250028"/>
    <x v="0"/>
    <n v="623.40962145305593"/>
    <n v="498.55628946365243"/>
    <n v="6.2117165007075172"/>
    <n v="6.2345331055874933"/>
    <n v="75.564802600370427"/>
    <n v="74.823971239892231"/>
    <n v="75.190719419180482"/>
    <n v="4.3200278113609265"/>
    <n v="4.324990600703055"/>
    <n v="37.782401300185214"/>
    <n v="37.622757351029499"/>
    <n v="37.670176345828224"/>
    <n v="3.6288687030263671"/>
    <n v="3.63184342014311"/>
    <n v="575.02026351405016"/>
    <n v="6.354405281070405"/>
    <n v="2017"/>
    <x v="46"/>
    <s v="2017-675"/>
    <n v="14.16061301509481"/>
    <x v="0"/>
    <n v="0"/>
    <n v="0"/>
    <n v="0"/>
    <n v="0"/>
    <n v="1"/>
    <n v="0"/>
    <n v="1831.3427108486781"/>
    <n v="-1256.3224473346279"/>
    <n v="2.1848316086410939"/>
    <n v="2046.0154290543433"/>
    <n v="-1470.9951655402931"/>
    <n v="2.5581623098824071"/>
    <n v="2019.0112473631712"/>
    <n v="-1443.990983849121"/>
    <n v="2.5112001706246621"/>
    <n v="350.33989133239368"/>
    <n v="224.68037218165648"/>
    <n v="0.39073470351913364"/>
    <n v="329.50612981326015"/>
    <n v="245.51413370079001"/>
    <n v="0.42696605542282956"/>
    <n v="158.48494125613277"/>
    <n v="416.53532225791741"/>
    <n v="0.72438372817054597"/>
    <n v="5.8356363788186609"/>
    <n v="569.18462713523149"/>
    <n v="0.9898514248121344"/>
    <n v="6.8648217983392001"/>
    <n v="568.15544171571094"/>
    <n v="0.98806160020103107"/>
    <n v="6.8444141589807979"/>
    <n v="568.17584935506932"/>
    <n v="0.98809709049703154"/>
    <n v="6.825036543098852"/>
    <n v="568.19522697095135"/>
    <n v="0.9881307895109821"/>
    <n v="6.8284432502472514"/>
    <n v="568.19182026380292"/>
    <n v="0.98812486501168251"/>
    <n v="6.8522999016204302"/>
    <n v="568.16796361242973"/>
    <n v="0.98808337664529455"/>
    <n v="6.7566995754458032"/>
    <n v="4.9242080192840838"/>
    <n v="4.4011861682694837"/>
    <x v="10"/>
    <n v="0"/>
    <n v="0"/>
    <n v="0"/>
    <n v="0"/>
    <n v="0"/>
    <n v="0"/>
    <n v="0"/>
    <n v="0"/>
    <n v="0"/>
    <n v="0"/>
    <n v="1"/>
    <n v="0"/>
    <n v="47"/>
    <n v="522.63147723296095"/>
    <n v="52.38878628108921"/>
    <n v="9.1107721945192163E-2"/>
    <n v="543.56046778273026"/>
    <n v="31.4597957313199"/>
    <n v="5.4710760172282533E-2"/>
    <n v="559.07500689328162"/>
    <n v="15.945256620768532"/>
    <n v="2.7729903852995126E-2"/>
    <n v="531.58539096444974"/>
    <n v="43.434872549600414"/>
    <n v="7.5536246817046501E-2"/>
  </r>
  <r>
    <x v="675"/>
    <x v="4"/>
    <x v="47"/>
    <n v="515.16304172802529"/>
    <x v="0"/>
    <n v="629.64371766758654"/>
    <n v="503.53831514296428"/>
    <n v="6.2216598068660511"/>
    <n v="6.2444834364406612"/>
    <n v="76.320450626374125"/>
    <n v="75.572210933133178"/>
    <n v="75.942626613372283"/>
    <n v="4.3299781422140944"/>
    <n v="4.3349409315562228"/>
    <n v="38.160225313187063"/>
    <n v="37.998984924539791"/>
    <n v="38.046878109286503"/>
    <n v="3.638819033879535"/>
    <n v="3.6417937509962779"/>
    <n v="600.17755488074283"/>
    <n v="6.3972255362402768"/>
    <n v="2017"/>
    <x v="47"/>
    <s v="2017-676"/>
    <n v="14.190456982959681"/>
    <x v="0"/>
    <n v="0"/>
    <n v="0"/>
    <n v="0"/>
    <n v="0"/>
    <n v="1"/>
    <n v="0"/>
    <n v="1836.3588125026017"/>
    <n v="-1236.181257621859"/>
    <n v="2.0596925819185161"/>
    <n v="2049.3327653049118"/>
    <n v="-1449.1552104241691"/>
    <n v="2.4145441605394939"/>
    <n v="2021.1940580195542"/>
    <n v="-1421.0165031388115"/>
    <n v="2.3676601891937992"/>
    <n v="351.46499030225937"/>
    <n v="248.71256457848347"/>
    <n v="0.41439831022655194"/>
    <n v="330.8372758281223"/>
    <n v="269.34027905262053"/>
    <n v="0.4487676636060462"/>
    <n v="160.1293286805587"/>
    <n v="440.0482262001841"/>
    <n v="0.73319673923431383"/>
    <n v="5.8367377261086624"/>
    <n v="594.34081715463412"/>
    <n v="0.9902749816639369"/>
    <n v="6.8655316643429769"/>
    <n v="593.31202321639989"/>
    <n v="0.98856083235950543"/>
    <n v="6.8475646073121297"/>
    <n v="593.32999027343067"/>
    <n v="0.98859076859568196"/>
    <n v="6.8268476263750708"/>
    <n v="593.35070725436776"/>
    <n v="0.98862528668248584"/>
    <n v="6.8295698328223713"/>
    <n v="593.34798504792047"/>
    <n v="0.98862075101395719"/>
    <n v="6.8551719619996376"/>
    <n v="593.32238291874319"/>
    <n v="0.98857809342210112"/>
    <n v="6.7624772544425626"/>
    <n v="4.9296318493065705"/>
    <n v="4.405794944465935"/>
    <x v="10"/>
    <n v="0"/>
    <n v="0"/>
    <n v="0"/>
    <n v="0"/>
    <n v="0"/>
    <n v="0"/>
    <n v="0"/>
    <n v="0"/>
    <n v="0"/>
    <n v="0"/>
    <n v="1"/>
    <n v="0"/>
    <n v="48"/>
    <n v="524.94950260526082"/>
    <n v="75.228052275482014"/>
    <n v="0.12534299502491403"/>
    <n v="545.70028690554886"/>
    <n v="54.477267975193968"/>
    <n v="9.0768585949567493E-2"/>
    <n v="561.23663145885143"/>
    <n v="38.940923421891398"/>
    <n v="6.4882338743289192E-2"/>
    <n v="534.51227344700749"/>
    <n v="65.665281433735345"/>
    <n v="0.10940975866180674"/>
  </r>
  <r>
    <x v="676"/>
    <x v="4"/>
    <x v="48"/>
    <n v="520.31467214530562"/>
    <x v="0"/>
    <n v="635.94015484426245"/>
    <n v="508.57122224366663"/>
    <n v="6.231605269090025"/>
    <n v="6.2544337672938299"/>
    <n v="77.083655132637858"/>
    <n v="76.327933032885511"/>
    <n v="76.702052879505999"/>
    <n v="4.3399284730672623"/>
    <n v="4.3448912624093916"/>
    <n v="38.541827566318929"/>
    <n v="38.378974773785188"/>
    <n v="38.427346890379368"/>
    <n v="3.6487693647327029"/>
    <n v="3.6517440818494458"/>
    <n v="544.47067390589007"/>
    <n v="6.2998140821638842"/>
    <n v="2017"/>
    <x v="48"/>
    <s v="2017-677"/>
    <n v="14.22030310688999"/>
    <x v="0"/>
    <n v="0"/>
    <n v="0"/>
    <n v="0"/>
    <n v="0"/>
    <n v="1"/>
    <n v="0"/>
    <n v="1841.4250751730647"/>
    <n v="-1296.9544012671745"/>
    <n v="2.3820463863795696"/>
    <n v="2052.6832749179857"/>
    <n v="-1508.2126010120955"/>
    <n v="2.7700529583945692"/>
    <n v="2023.3986967825012"/>
    <n v="-1478.9280228766111"/>
    <n v="2.7162675489336618"/>
    <n v="352.60134026182374"/>
    <n v="191.86933364406633"/>
    <n v="0.35239608456346411"/>
    <n v="332.181733303133"/>
    <n v="212.28894060275707"/>
    <n v="0.38989967830563177"/>
    <n v="161.79015997922886"/>
    <n v="382.68051392666121"/>
    <n v="0.70284871576537156"/>
    <n v="5.8378390733986629"/>
    <n v="538.63283483249143"/>
    <n v="0.98927795498787929"/>
    <n v="6.8662415303467528"/>
    <n v="537.6044323755433"/>
    <n v="0.98738914351237661"/>
    <n v="6.8507150556434615"/>
    <n v="537.61995885024658"/>
    <n v="0.98741766015330401"/>
    <n v="6.8286587096512887"/>
    <n v="537.64201519623873"/>
    <n v="0.98745816985758972"/>
    <n v="6.8306960517188706"/>
    <n v="537.63997785417121"/>
    <n v="0.98745442798100169"/>
    <n v="6.8580442298696909"/>
    <n v="537.61262967602033"/>
    <n v="0.98740419905323473"/>
    <n v="6.7682802420936881"/>
    <n v="4.935080219106279"/>
    <n v="4.4104283474616057"/>
    <x v="11"/>
    <n v="0"/>
    <n v="0"/>
    <n v="0"/>
    <n v="0"/>
    <n v="0"/>
    <n v="0"/>
    <n v="0"/>
    <n v="0"/>
    <n v="0"/>
    <n v="0"/>
    <n v="0"/>
    <n v="1"/>
    <n v="49"/>
    <n v="529.27233194995165"/>
    <n v="15.198341955938417"/>
    <n v="2.791397716044005E-2"/>
    <n v="550.88958878110373"/>
    <n v="-6.4189148752136589"/>
    <n v="1.1789275681582709E-2"/>
    <n v="567.61318095087165"/>
    <n v="-23.142507044981585"/>
    <n v="4.2504597867435719E-2"/>
    <n v="537.46198411911564"/>
    <n v="7.0086897867744256"/>
    <n v="1.2872483537994655E-2"/>
  </r>
  <r>
    <x v="677"/>
    <x v="4"/>
    <x v="49"/>
    <n v="525.5178188667586"/>
    <x v="0"/>
    <n v="642.29955639270497"/>
    <n v="513.65520123059423"/>
    <n v="6.2415522256318248"/>
    <n v="6.2643840981469978"/>
    <n v="77.854491683964241"/>
    <n v="77.091212358424883"/>
    <n v="77.469073408301057"/>
    <n v="4.3498788039204301"/>
    <n v="4.3548415932625595"/>
    <n v="38.927245841982121"/>
    <n v="38.762764521523039"/>
    <n v="38.811620359283161"/>
    <n v="3.6587196955858712"/>
    <n v="3.6616944127026141"/>
    <n v="485.79786979519656"/>
    <n v="6.1857926316164997"/>
    <n v="2017"/>
    <x v="49"/>
    <s v="2017-678"/>
    <n v="14.250150725138125"/>
    <x v="0"/>
    <n v="0"/>
    <n v="0"/>
    <n v="0"/>
    <n v="0"/>
    <n v="1"/>
    <n v="0"/>
    <n v="1846.5420004702319"/>
    <n v="-1360.7441306750352"/>
    <n v="2.801050015408054"/>
    <n v="2056.0672896271903"/>
    <n v="-1570.2694198319937"/>
    <n v="3.2323513902891143"/>
    <n v="2025.6253819330777"/>
    <n v="-1539.8275121378811"/>
    <n v="3.1696876579286855"/>
    <n v="353.74905372098374"/>
    <n v="132.04881607421282"/>
    <n v="0.27181843372405518"/>
    <n v="333.53963535289381"/>
    <n v="152.25823444230275"/>
    <n v="0.31341890096490549"/>
    <n v="163.46759959088578"/>
    <n v="322.33027020431075"/>
    <n v="0.6635069650268316"/>
    <n v="5.8389404206886635"/>
    <n v="479.95892937450787"/>
    <n v="0.98798072041124785"/>
    <n v="6.8669513963505295"/>
    <n v="478.93091839884602"/>
    <n v="0.98586459137985616"/>
    <n v="6.8538655039747942"/>
    <n v="478.94400429122175"/>
    <n v="0.98589152828754834"/>
    <n v="6.8304697929275076"/>
    <n v="478.96740000226907"/>
    <n v="0.98593968764044382"/>
    <n v="6.8318220185583431"/>
    <n v="478.96604777663822"/>
    <n v="0.98593690412549873"/>
    <n v="6.8609166415467291"/>
    <n v="478.93695315364982"/>
    <n v="0.9858770137373406"/>
    <n v="6.7741081256034281"/>
    <n v="4.9405531054351988"/>
    <n v="4.4150863940950718"/>
    <x v="11"/>
    <n v="0"/>
    <n v="0"/>
    <n v="0"/>
    <n v="0"/>
    <n v="0"/>
    <n v="0"/>
    <n v="0"/>
    <n v="0"/>
    <n v="0"/>
    <n v="0"/>
    <n v="0"/>
    <n v="1"/>
    <n v="50"/>
    <n v="531.62776486086193"/>
    <n v="-45.829895065665369"/>
    <n v="9.4339431922553327E-2"/>
    <n v="553.06657478553529"/>
    <n v="-67.268704990338733"/>
    <n v="0.13847056393783277"/>
    <n v="569.81698671177139"/>
    <n v="-84.019116916574831"/>
    <n v="0.17295077261659411"/>
    <n v="540.43470302424657"/>
    <n v="-54.636833229050012"/>
    <n v="0.11246824374113434"/>
  </r>
  <r>
    <x v="678"/>
    <x v="4"/>
    <x v="50"/>
    <n v="530.77299705542623"/>
    <x v="0"/>
    <n v="648.72255195663206"/>
    <n v="518.79053997804385"/>
    <n v="6.2515002178466714"/>
    <n v="6.2743344290001657"/>
    <n v="78.633036600803891"/>
    <n v="77.86212447961438"/>
    <n v="78.243764142384066"/>
    <n v="4.359829134773598"/>
    <n v="4.3647919241157274"/>
    <n v="39.316518300401945"/>
    <n v="39.150392166738271"/>
    <n v="39.199736562875998"/>
    <n v="3.6686700264390395"/>
    <n v="3.6716447435557824"/>
    <n v="519.21358154021232"/>
    <n v="6.2523153236382978"/>
    <n v="2017"/>
    <x v="50"/>
    <s v="2017-679"/>
    <n v="14.27999937905931"/>
    <x v="0"/>
    <n v="0"/>
    <n v="0"/>
    <n v="0"/>
    <n v="0"/>
    <n v="1"/>
    <n v="0"/>
    <n v="1851.710095020371"/>
    <n v="-1332.4965134801587"/>
    <n v="2.5663745342088262"/>
    <n v="2059.4851444834876"/>
    <n v="-1540.2715629432753"/>
    <n v="2.9665471353314041"/>
    <n v="2027.8743339351599"/>
    <n v="-1508.6607523949476"/>
    <n v="2.9056650404244175"/>
    <n v="354.90824431473538"/>
    <n v="164.30533722547693"/>
    <n v="0.31645038394041264"/>
    <n v="334.91111642315229"/>
    <n v="184.30246511706002"/>
    <n v="0.35496464589839716"/>
    <n v="165.16181359865925"/>
    <n v="354.05176794155307"/>
    <n v="0.68190005140328225"/>
    <n v="5.840041767978664"/>
    <n v="513.3735397722337"/>
    <n v="0.98875213982143051"/>
    <n v="6.8676612623543063"/>
    <n v="512.345920277858"/>
    <n v="0.98677295527982556"/>
    <n v="6.8570159523061269"/>
    <n v="512.35656558790618"/>
    <n v="0.98679345803712359"/>
    <n v="6.8322808762037255"/>
    <n v="512.38130066400856"/>
    <n v="0.98684109753844218"/>
    <n v="6.8329478107036064"/>
    <n v="512.38063372950876"/>
    <n v="0.98683981302947799"/>
    <n v="6.8637891528926698"/>
    <n v="512.34979238731967"/>
    <n v="0.98678041292269036"/>
    <n v="6.7799606043940299"/>
    <n v="4.9460504838837762"/>
    <n v="4.4197691000010186"/>
    <x v="11"/>
    <n v="0"/>
    <n v="0"/>
    <n v="0"/>
    <n v="0"/>
    <n v="0"/>
    <n v="0"/>
    <n v="0"/>
    <n v="0"/>
    <n v="0"/>
    <n v="0"/>
    <n v="0"/>
    <n v="1"/>
    <n v="51"/>
    <n v="533.99759396889579"/>
    <n v="-14.784012428683468"/>
    <n v="2.8473855373404688E-2"/>
    <n v="555.25633133948782"/>
    <n v="-36.042749799275498"/>
    <n v="6.9417964168728197E-2"/>
    <n v="572.03395575226068"/>
    <n v="-52.820374212048364"/>
    <n v="0.10173149565032613"/>
    <n v="543.43061711105338"/>
    <n v="-24.217035570841063"/>
    <n v="4.6641760600720131E-2"/>
  </r>
  <r>
    <x v="679"/>
    <x v="4"/>
    <x v="51"/>
    <n v="536.08072702598042"/>
    <x v="0"/>
    <n v="655.20977747619827"/>
    <n v="523.97759609242473"/>
    <n v="6.26144892785819"/>
    <n v="6.2842847598533336"/>
    <n v="79.419366966811921"/>
    <n v="78.640745723213143"/>
    <n v="79.026201783807906"/>
    <n v="4.3697794656267668"/>
    <n v="4.3747422549688952"/>
    <n v="39.709683483405961"/>
    <n v="39.54189608840565"/>
    <n v="39.591733928504752"/>
    <n v="3.6786203572922074"/>
    <n v="3.6815950744089503"/>
    <n v="611.23375107785182"/>
    <n v="6.415479457332026"/>
    <n v="2017"/>
    <x v="51"/>
    <s v="2017-680"/>
    <n v="14.309848750777164"/>
    <x v="0"/>
    <n v="0"/>
    <n v="0"/>
    <n v="0"/>
    <n v="0"/>
    <n v="1"/>
    <n v="0"/>
    <n v="1856.9298705160113"/>
    <n v="-1245.6961194381595"/>
    <n v="2.038002838098345"/>
    <n v="2062.9371778883469"/>
    <n v="-1451.7034268104951"/>
    <n v="2.3750380672705917"/>
    <n v="2030.145775457263"/>
    <n v="-1418.9120243794112"/>
    <n v="2.3213901749981845"/>
    <n v="356.07902681442448"/>
    <n v="255.15472426342734"/>
    <n v="0.41744213864742674"/>
    <n v="336.29631230411326"/>
    <n v="274.93743877373856"/>
    <n v="0.44980735813248679"/>
    <n v="166.87296974651045"/>
    <n v="444.3607813313414"/>
    <n v="0.72698992905374415"/>
    <n v="5.8411431152686646"/>
    <n v="605.39260796258316"/>
    <n v="0.99044368360718238"/>
    <n v="6.8683711283580822"/>
    <n v="604.36537994949379"/>
    <n v="0.98876310230538422"/>
    <n v="6.8601664006374588"/>
    <n v="604.37358467721435"/>
    <n v="0.98877652552965178"/>
    <n v="6.8340919594799434"/>
    <n v="604.39965911837191"/>
    <n v="0.98881918423609849"/>
    <n v="6.8340734817730908"/>
    <n v="604.39967759607873"/>
    <n v="0.98881921446627929"/>
    <n v="6.8666617333164011"/>
    <n v="604.36708934453543"/>
    <n v="0.98876589893603273"/>
    <n v="6.7858374556833594"/>
    <n v="4.9515723288769085"/>
    <n v="4.4244764796071667"/>
    <x v="11"/>
    <n v="0"/>
    <n v="0"/>
    <n v="0"/>
    <n v="0"/>
    <n v="0"/>
    <n v="0"/>
    <n v="0"/>
    <n v="0"/>
    <n v="0"/>
    <n v="0"/>
    <n v="0"/>
    <n v="1"/>
    <n v="52"/>
    <n v="536.38188265426356"/>
    <n v="74.851868423588257"/>
    <n v="0.12246029983061996"/>
    <n v="557.45893757306089"/>
    <n v="53.774813504790927"/>
    <n v="8.79774937329037E-2"/>
    <n v="574.26417777022311"/>
    <n v="36.969573307628707"/>
    <n v="6.0483527361564093E-2"/>
    <n v="546.44991865406564"/>
    <n v="64.78383242378618"/>
    <n v="0.10598863742315626"/>
  </r>
  <r>
    <x v="680"/>
    <x v="4"/>
    <x v="52"/>
    <n v="541.44153429624021"/>
    <x v="0"/>
    <n v="661.7618752509602"/>
    <n v="529.21677755356927"/>
    <n v="6.2713981353542181"/>
    <n v="6.2942350907065023"/>
    <n v="80.21356063648004"/>
    <n v="79.427153179846584"/>
    <n v="79.81646380164598"/>
    <n v="4.3797297964799347"/>
    <n v="4.3846925858220631"/>
    <n v="40.106780318240013"/>
    <n v="39.937315049289701"/>
    <n v="39.987651267789794"/>
    <n v="3.6885706881453753"/>
    <n v="3.6915454052621182"/>
    <n v="494.06669607915757"/>
    <n v="6.2026705203805683"/>
    <n v="2017"/>
    <x v="52"/>
    <s v="2017-681"/>
    <n v="14.339698619979529"/>
    <x v="0"/>
    <n v="0"/>
    <n v="0"/>
    <n v="0"/>
    <n v="0"/>
    <n v="1"/>
    <n v="0"/>
    <n v="1862.2018437666084"/>
    <n v="-1368.1351476874509"/>
    <n v="2.7691304808536481"/>
    <n v="2066.4237316272556"/>
    <n v="-1572.3570355480981"/>
    <n v="3.1824793049725839"/>
    <n v="2032.4399313945871"/>
    <n v="-1538.3732353154296"/>
    <n v="3.1136954737563549"/>
    <n v="357.26151713911048"/>
    <n v="136.80517894004709"/>
    <n v="0.27689617621611284"/>
    <n v="337.69536014388393"/>
    <n v="156.37133593527363"/>
    <n v="0.31649843467737077"/>
    <n v="168.60123745584013"/>
    <n v="325.46545862331743"/>
    <n v="0.65874802168647395"/>
    <n v="5.8422444625586651"/>
    <n v="488.22445161659891"/>
    <n v="0.98817519070011828"/>
    <n v="6.8690809943618589"/>
    <n v="487.1976150847957"/>
    <n v="0.98609685483989529"/>
    <n v="6.8633168489687906"/>
    <n v="487.20337923018877"/>
    <n v="0.98610852157525475"/>
    <n v="6.8359030427561613"/>
    <n v="487.23079303640139"/>
    <n v="0.98616400761879941"/>
    <n v="6.8351990689283868"/>
    <n v="487.23149701022919"/>
    <n v="0.98616543247466071"/>
    <n v="6.8695343616159903"/>
    <n v="487.19716171754158"/>
    <n v="0.98609593721630773"/>
    <n v="6.791738510523345"/>
    <n v="4.957118613674564"/>
    <n v="4.4292085461314246"/>
    <x v="11"/>
    <n v="0"/>
    <n v="0"/>
    <n v="0"/>
    <n v="0"/>
    <n v="0"/>
    <n v="0"/>
    <n v="0"/>
    <n v="0"/>
    <n v="0"/>
    <n v="0"/>
    <n v="0"/>
    <n v="1"/>
    <n v="53"/>
    <n v="538.78070306439747"/>
    <n v="-44.714006985239905"/>
    <n v="9.0501965301615861E-2"/>
    <n v="559.67447296801902"/>
    <n v="-65.607776888861451"/>
    <n v="0.13279133649265445"/>
    <n v="576.50774293760935"/>
    <n v="-82.441046858451784"/>
    <n v="0.16686218179183521"/>
    <n v="549.49280415199723"/>
    <n v="-55.426108072839668"/>
    <n v="0.11218345319102321"/>
  </r>
  <r>
    <x v="681"/>
    <x v="4"/>
    <x v="53"/>
    <n v="546.85594963920266"/>
    <x v="1"/>
    <n v="668.37949400346986"/>
    <n v="534.50852917925931"/>
    <n v="6.2813476876422909"/>
    <n v="6.3041854215596702"/>
    <n v="81.01569624284484"/>
    <n v="80.221424711345719"/>
    <n v="80.61462843966244"/>
    <n v="4.3896801273331025"/>
    <n v="4.3946429166752319"/>
    <n v="40.507848121422413"/>
    <n v="40.3366881997826"/>
    <n v="40.387527780467693"/>
    <n v="3.6985210189985431"/>
    <n v="3.701495736115286"/>
    <n v="550.4842606323798"/>
    <n v="6.3107983647138211"/>
    <n v="2018"/>
    <x v="1"/>
    <s v="2018-682"/>
    <n v="14.369548833973935"/>
    <x v="0"/>
    <n v="0"/>
    <n v="0"/>
    <n v="0"/>
    <n v="0"/>
    <n v="1"/>
    <n v="0"/>
    <n v="1867.5265367497113"/>
    <n v="-1317.0422761173315"/>
    <n v="2.3925157725751376"/>
    <n v="2069.945150903553"/>
    <n v="-1519.4608902711732"/>
    <n v="2.7602258573672245"/>
    <n v="2034.7570288912843"/>
    <n v="-1484.2727682589045"/>
    <n v="2.6963037354670534"/>
    <n v="358.45583236704334"/>
    <n v="192.02842826533646"/>
    <n v="0.34883545633936919"/>
    <n v="339.10839846205226"/>
    <n v="211.37586217032754"/>
    <n v="0.38398166357654856"/>
    <n v="170.34678784226313"/>
    <n v="380.1374727901167"/>
    <n v="0.69055102929450918"/>
    <n v="5.8433458098486657"/>
    <n v="544.64091482253116"/>
    <n v="0.98938508105002676"/>
    <n v="6.8697908603656348"/>
    <n v="543.61446977201422"/>
    <n v="0.98752045907275576"/>
    <n v="6.8664672973001233"/>
    <n v="543.61779333507968"/>
    <n v="0.98752649659880898"/>
    <n v="6.8377141260323793"/>
    <n v="543.64654650634748"/>
    <n v="0.98757872910266797"/>
    <n v="6.8363245979251994"/>
    <n v="543.64793603445457"/>
    <n v="0.98758125329492275"/>
    <n v="6.8724070230969438"/>
    <n v="543.61185360928289"/>
    <n v="0.9875157065976744"/>
    <n v="6.7976636371216381"/>
    <n v="4.9626893103748113"/>
    <n v="4.4339653115792892"/>
    <x v="0"/>
    <n v="1"/>
    <n v="0"/>
    <n v="0"/>
    <n v="0"/>
    <n v="0"/>
    <n v="0"/>
    <n v="0"/>
    <n v="0"/>
    <n v="0"/>
    <n v="0"/>
    <n v="0"/>
    <n v="0"/>
    <n v="54"/>
    <n v="544.74681523660968"/>
    <n v="5.7374453957701235"/>
    <n v="1.0422542125326378E-2"/>
    <n v="546.22248120195309"/>
    <n v="4.2617794304267136"/>
    <n v="7.7418733562534727E-3"/>
    <n v="560.44322699949032"/>
    <n v="-9.95896636711052"/>
    <n v="1.8091282674767048E-2"/>
    <n v="552.55947356032948"/>
    <n v="-2.0752129279496785"/>
    <n v="3.7697952082512516E-3"/>
  </r>
  <r>
    <x v="682"/>
    <x v="4"/>
    <x v="54"/>
    <n v="552.32450913559467"/>
    <x v="1"/>
    <n v="675.06328894350463"/>
    <n v="539.85332316615984"/>
    <n v="6.2912974788955331"/>
    <n v="6.3141357524128381"/>
    <n v="81.82585320527329"/>
    <n v="81.023638958309505"/>
    <n v="81.420774724059072"/>
    <n v="4.3996304581862704"/>
    <n v="4.4045932475283998"/>
    <n v="40.912926602636645"/>
    <n v="40.740055081780426"/>
    <n v="40.791403058272373"/>
    <n v="3.7084713498517115"/>
    <n v="3.7114460669684544"/>
    <n v="498.50882742216118"/>
    <n v="6.2116212972133358"/>
    <n v="2018"/>
    <x v="2"/>
    <s v="2018-683"/>
    <n v="14.399399286933514"/>
    <x v="0"/>
    <n v="0"/>
    <n v="0"/>
    <n v="0"/>
    <n v="0"/>
    <n v="1"/>
    <n v="0"/>
    <n v="1872.904476662645"/>
    <n v="-1374.3956492404839"/>
    <n v="2.7570136648284058"/>
    <n v="2073.5017843726137"/>
    <n v="-1574.9929569504525"/>
    <n v="3.1594083601185119"/>
    <n v="2037.0972973629489"/>
    <n v="-1538.5884699407877"/>
    <n v="3.0863815950802356"/>
    <n v="359.66209074725555"/>
    <n v="138.84673667490563"/>
    <n v="0.27852412843498869"/>
    <n v="340.53556716340228"/>
    <n v="157.9732602587589"/>
    <n v="0.31689160064758404"/>
    <n v="172.1097937325504"/>
    <n v="326.39903368961075"/>
    <n v="0.65475076013689204"/>
    <n v="5.8444471571386671"/>
    <n v="492.66438026502249"/>
    <n v="0.9882761410919022"/>
    <n v="6.8705007263694116"/>
    <n v="491.63832669579176"/>
    <n v="0.98621789555483408"/>
    <n v="6.8696177456314551"/>
    <n v="491.63920967652973"/>
    <n v="0.98621966679877082"/>
    <n v="6.8395252093085972"/>
    <n v="491.66930221285259"/>
    <n v="0.98628003190098668"/>
    <n v="6.837450086614087"/>
    <n v="491.67137733554711"/>
    <n v="0.98628419456086425"/>
    <n v="6.8752797075749195"/>
    <n v="491.63354771458626"/>
    <n v="0.98620830900201373"/>
    <n v="6.8036127292339081"/>
    <n v="4.9682843899181597"/>
    <n v="4.4387467867414729"/>
    <x v="0"/>
    <n v="1"/>
    <n v="0"/>
    <n v="0"/>
    <n v="0"/>
    <n v="0"/>
    <n v="0"/>
    <n v="0"/>
    <n v="0"/>
    <n v="0"/>
    <n v="0"/>
    <n v="0"/>
    <n v="0"/>
    <n v="55"/>
    <n v="547.19087833686467"/>
    <n v="-48.682050914703495"/>
    <n v="9.7655343770827949E-2"/>
    <n v="548.40155946647656"/>
    <n v="-49.89273204431538"/>
    <n v="0.10008394896899954"/>
    <n v="562.64187463690416"/>
    <n v="-64.133047214742987"/>
    <n v="0.12864977245514661"/>
    <n v="555.65012975786567"/>
    <n v="-57.141302335704495"/>
    <n v="0.11462445435758453"/>
  </r>
  <r>
    <x v="683"/>
    <x v="4"/>
    <x v="55"/>
    <n v="557.84775422695066"/>
    <x v="1"/>
    <n v="681.81392183293974"/>
    <n v="545.25165248439703"/>
    <n v="6.3012474357683832"/>
    <n v="6.324086083266006"/>
    <n v="82.644111737326028"/>
    <n v="81.833875347817767"/>
    <n v="82.234982471299659"/>
    <n v="4.4095807890394392"/>
    <n v="4.4145435783815676"/>
    <n v="41.322055868663014"/>
    <n v="41.147455632598238"/>
    <n v="41.199317088855103"/>
    <n v="3.7184216807048798"/>
    <n v="3.7213963978216227"/>
    <n v="544.22942225766576"/>
    <n v="6.2993708900432566"/>
    <n v="2018"/>
    <x v="3"/>
    <s v="2018-684"/>
    <n v="14.429249905512703"/>
    <x v="0"/>
    <n v="0"/>
    <n v="0"/>
    <n v="0"/>
    <n v="0"/>
    <n v="1"/>
    <n v="0"/>
    <n v="1878.3361959747083"/>
    <n v="-1334.1067737170424"/>
    <n v="2.4513683368728434"/>
    <n v="2077.0939841763648"/>
    <n v="-1532.8645619186991"/>
    <n v="2.8165778975341089"/>
    <n v="2039.4609685193298"/>
    <n v="-1495.2315462616639"/>
    <n v="2.7474287223555245"/>
    <n v="360.88041171126986"/>
    <n v="183.3490105463959"/>
    <n v="0.33689654224462195"/>
    <n v="341.97700755176584"/>
    <n v="202.25241470589992"/>
    <n v="0.3716307983991049"/>
    <n v="173.89042968174053"/>
    <n v="370.3389925759252"/>
    <n v="0.68048322532732897"/>
    <n v="5.8455485044286668"/>
    <n v="538.38387375323714"/>
    <n v="0.98925903623479394"/>
    <n v="6.8712105923731883"/>
    <n v="537.35821166529263"/>
    <n v="0.9873744227868666"/>
    <n v="6.8727681939627878"/>
    <n v="537.35665406370299"/>
    <n v="0.98737156075566079"/>
    <n v="6.8413362925848151"/>
    <n v="537.3880859650809"/>
    <n v="0.98742931562905134"/>
    <n v="6.8385755473667587"/>
    <n v="537.390846710299"/>
    <n v="0.98743438838900366"/>
    <n v="6.8781524079914433"/>
    <n v="537.35126984967428"/>
    <n v="0.98736166747571574"/>
    <n v="6.8095856980862663"/>
    <n v="4.9739038220926473"/>
    <n v="4.4435529811917718"/>
    <x v="0"/>
    <n v="1"/>
    <n v="0"/>
    <n v="0"/>
    <n v="0"/>
    <n v="0"/>
    <n v="0"/>
    <n v="0"/>
    <n v="0"/>
    <n v="0"/>
    <n v="0"/>
    <n v="0"/>
    <n v="0"/>
    <n v="56"/>
    <n v="549.64981776725779"/>
    <n v="-5.4203955095920264"/>
    <n v="9.9597619825591444E-3"/>
    <n v="550.59343993780317"/>
    <n v="-6.3640176801374082"/>
    <n v="1.1693630332842167E-2"/>
    <n v="564.8537077470354"/>
    <n v="-20.62428548936964"/>
    <n v="3.7896307413539762E-2"/>
    <n v="558.7649781770416"/>
    <n v="-14.535555919375838"/>
    <n v="2.6708508075651172E-2"/>
  </r>
  <r>
    <x v="684"/>
    <x v="4"/>
    <x v="56"/>
    <n v="563.42623176922007"/>
    <x v="1"/>
    <n v="688.63206105126892"/>
    <n v="550.70402626984389"/>
    <n v="6.3111975074271891"/>
    <n v="6.3340364141191738"/>
    <n v="83.470552854699264"/>
    <n v="82.652214101258522"/>
    <n v="83.057332296012646"/>
    <n v="4.4195311198926071"/>
    <n v="4.4244939092347355"/>
    <n v="41.735276427349632"/>
    <n v="41.558930188924208"/>
    <n v="41.611310259743647"/>
    <n v="3.7283720115580476"/>
    <n v="3.7313467286747906"/>
    <n v="509.76245457079528"/>
    <n v="6.2339448418599561"/>
    <n v="2018"/>
    <x v="4"/>
    <s v="2018-685"/>
    <n v="14.459100638877842"/>
    <x v="0"/>
    <n v="0"/>
    <n v="0"/>
    <n v="0"/>
    <n v="0"/>
    <n v="1"/>
    <n v="0"/>
    <n v="1883.8222324798921"/>
    <n v="-1374.0597779090967"/>
    <n v="2.6954903516109554"/>
    <n v="2080.7221059781532"/>
    <n v="-1570.9596514073578"/>
    <n v="3.0817484444397905"/>
    <n v="2041.8482763872744"/>
    <n v="-1532.085821816479"/>
    <n v="3.0054897297339194"/>
    <n v="362.11091588492434"/>
    <n v="147.65153868587095"/>
    <n v="0.2896477317267101"/>
    <n v="343.43286234401296"/>
    <n v="166.32959222678232"/>
    <n v="0.32628843245591099"/>
    <n v="175.68887199042248"/>
    <n v="334.07358258037277"/>
    <n v="0.65535148692277212"/>
    <n v="5.8466498517186682"/>
    <n v="503.91580471907662"/>
    <n v="0.98853063853703904"/>
    <n v="6.8719204583769642"/>
    <n v="502.89053411241832"/>
    <n v="0.98651936721357225"/>
    <n v="6.8759186422941196"/>
    <n v="502.88653592850119"/>
    <n v="0.98651152398408115"/>
    <n v="6.8431473758610339"/>
    <n v="502.91930719493428"/>
    <n v="0.98657581131269712"/>
    <n v="6.8397009887576816"/>
    <n v="502.92275358203761"/>
    <n v="0.98658257208346878"/>
    <n v="6.8810251194544936"/>
    <n v="502.88142945134081"/>
    <n v="0.98650150661792446"/>
    <n v="6.8155824667552611"/>
    <n v="4.9795475755394234"/>
    <n v="4.4483839032851806"/>
    <x v="0"/>
    <n v="1"/>
    <n v="0"/>
    <n v="0"/>
    <n v="0"/>
    <n v="0"/>
    <n v="0"/>
    <n v="0"/>
    <n v="0"/>
    <n v="0"/>
    <n v="0"/>
    <n v="0"/>
    <n v="0"/>
    <n v="57"/>
    <n v="552.12372279204897"/>
    <n v="-42.361268221253681"/>
    <n v="8.3100016176986979E-2"/>
    <n v="552.79820125364176"/>
    <n v="-43.035746682846479"/>
    <n v="8.4423139242534626E-2"/>
    <n v="567.07881549414299"/>
    <n v="-57.316360923347702"/>
    <n v="0.11243739198408867"/>
    <n v="561.90422654888732"/>
    <n v="-52.141771978092038"/>
    <n v="0.10228641107355356"/>
  </r>
  <r>
    <x v="685"/>
    <x v="4"/>
    <x v="57"/>
    <n v="569.06049408691229"/>
    <x v="1"/>
    <n v="695.51838166178163"/>
    <n v="556.21096661496438"/>
    <n v="6.321147658640661"/>
    <n v="6.3439867449723426"/>
    <n v="84.305258383246269"/>
    <n v="83.478736242252396"/>
    <n v="83.887905618972766"/>
    <n v="4.4294814507457749"/>
    <n v="4.4344442400879043"/>
    <n v="42.152629191623134"/>
    <n v="41.974519490813449"/>
    <n v="42.027423362341082"/>
    <n v="3.7383223424112155"/>
    <n v="3.7412970595279584"/>
    <n v="634.96157121039732"/>
    <n v="6.4535644792825151"/>
    <n v="2018"/>
    <x v="5"/>
    <s v="2018-686"/>
    <n v="14.488951451797652"/>
    <x v="0"/>
    <n v="0"/>
    <n v="0"/>
    <n v="0"/>
    <n v="0"/>
    <n v="1"/>
    <n v="0"/>
    <n v="1889.3631293501278"/>
    <n v="-1254.4015581397305"/>
    <n v="1.9755550808350872"/>
    <n v="2084.3865089979595"/>
    <n v="-1449.4249377875622"/>
    <n v="2.2826971009042194"/>
    <n v="2044.2594573338988"/>
    <n v="-1409.2978861235015"/>
    <n v="2.2195010690757604"/>
    <n v="363.35372510031533"/>
    <n v="271.60784611008199"/>
    <n v="0.42775477828103636"/>
    <n v="344.90327568418263"/>
    <n v="290.05829552621469"/>
    <n v="0.45681236263367914"/>
    <n v="177.50529872219136"/>
    <n v="457.45627248820597"/>
    <n v="0.72044717858464824"/>
    <n v="5.8477511990086688"/>
    <n v="629.11382001138861"/>
    <n v="0.99079038564828192"/>
    <n v="6.872630324380741"/>
    <n v="628.08894088601653"/>
    <n v="0.98917630509311005"/>
    <n v="6.8790690906254524"/>
    <n v="628.0825021197719"/>
    <n v="0.98916616469007379"/>
    <n v="6.8449584591372519"/>
    <n v="628.11661275126005"/>
    <n v="0.98921988547103878"/>
    <n v="6.8408264167295627"/>
    <n v="628.12074479366777"/>
    <n v="0.98922639301825899"/>
    <n v="6.8838978385735574"/>
    <n v="628.07767337182372"/>
    <n v="0.98915855990237145"/>
    <n v="6.8216029662587205"/>
    <n v="4.985215617758664"/>
    <n v="4.4532395601562342"/>
    <x v="1"/>
    <n v="0"/>
    <n v="1"/>
    <n v="0"/>
    <n v="0"/>
    <n v="0"/>
    <n v="0"/>
    <n v="0"/>
    <n v="0"/>
    <n v="0"/>
    <n v="0"/>
    <n v="0"/>
    <n v="0"/>
    <n v="58"/>
    <n v="554.61268453854336"/>
    <n v="80.348886671853961"/>
    <n v="0.12654133779889806"/>
    <n v="555.01592239732111"/>
    <n v="79.945648813076218"/>
    <n v="0.12590627911651345"/>
    <n v="569.31728750688035"/>
    <n v="65.644283703516976"/>
    <n v="0.10338308124440093"/>
    <n v="565.06808472824719"/>
    <n v="69.893486482150138"/>
    <n v="0.11007514415229173"/>
  </r>
  <r>
    <x v="686"/>
    <x v="4"/>
    <x v="58"/>
    <n v="574.75109902778138"/>
    <x v="1"/>
    <n v="702.47356547839945"/>
    <n v="561.77300633880941"/>
    <n v="6.331097864991051"/>
    <n v="6.3539370758255105"/>
    <n v="85.148310967078729"/>
    <n v="84.313523604665562"/>
    <n v="84.726784675162492"/>
    <n v="4.4394317815989428"/>
    <n v="4.4443945709410722"/>
    <n v="42.574155483539364"/>
    <n v="42.394264685721588"/>
    <n v="42.447697595964492"/>
    <n v="3.7482726732643838"/>
    <n v="3.7512473903811268"/>
    <n v="622.76480082145667"/>
    <n v="6.4341689207349431"/>
    <n v="2018"/>
    <x v="6"/>
    <s v="2018-687"/>
    <n v="14.518802319854377"/>
    <x v="0"/>
    <n v="0"/>
    <n v="0"/>
    <n v="0"/>
    <n v="0"/>
    <n v="1"/>
    <n v="0"/>
    <n v="1894.9594351890657"/>
    <n v="-1272.1946343676091"/>
    <n v="2.0428171802412778"/>
    <n v="2088.087556047964"/>
    <n v="-1465.3227552265073"/>
    <n v="2.3529312403232749"/>
    <n v="2046.6947500899892"/>
    <n v="-1423.9299492685325"/>
    <n v="2.2864650464995782"/>
    <n v="364.60896240786025"/>
    <n v="258.15583841359643"/>
    <n v="0.41453183942489441"/>
    <n v="346.38839315775391"/>
    <n v="276.37640766370276"/>
    <n v="0.44378938453032191"/>
    <n v="179.33988972127787"/>
    <n v="443.4249111001788"/>
    <n v="0.71202629068836265"/>
    <n v="5.8488525462986694"/>
    <n v="616.91594827515803"/>
    <n v="0.99060824802785297"/>
    <n v="6.8733401903845168"/>
    <n v="615.89146063107216"/>
    <n v="0.98896318452597476"/>
    <n v="6.8822195389567842"/>
    <n v="615.88258128249993"/>
    <n v="0.98894892657729083"/>
    <n v="6.8467695424134698"/>
    <n v="615.91803127904325"/>
    <n v="0.98900585014859188"/>
    <n v="6.8419518354011162"/>
    <n v="615.92284898605556"/>
    <n v="0.98901358614620438"/>
    <n v="6.8867705629987706"/>
    <n v="615.8780302584579"/>
    <n v="0.98894161880389708"/>
    <n v="6.8276471328376029"/>
    <n v="4.9909079151157698"/>
    <n v="4.4581199577176021"/>
    <x v="1"/>
    <n v="0"/>
    <n v="1"/>
    <n v="0"/>
    <n v="0"/>
    <n v="0"/>
    <n v="0"/>
    <n v="0"/>
    <n v="0"/>
    <n v="0"/>
    <n v="0"/>
    <n v="0"/>
    <n v="0"/>
    <n v="59"/>
    <n v="557.11679557842228"/>
    <n v="65.64800524303439"/>
    <n v="0.10541380173773714"/>
    <n v="557.24668269872961"/>
    <n v="65.51811812272706"/>
    <n v="0.10520523644930721"/>
    <n v="571.56921387939758"/>
    <n v="51.195586942059094"/>
    <n v="8.2206937313299755E-2"/>
    <n v="568.25676457520024"/>
    <n v="54.508036246256438"/>
    <n v="8.7525878428513823E-2"/>
  </r>
  <r>
    <x v="687"/>
    <x v="4"/>
    <x v="59"/>
    <n v="580.49861001805925"/>
    <x v="1"/>
    <n v="709.49830113318353"/>
    <n v="567.39068744258429"/>
    <n v="6.341048109555155"/>
    <n v="6.3638874066786784"/>
    <n v="85.999794076749509"/>
    <n v="85.156658840707536"/>
    <n v="85.574052521914126"/>
    <n v="4.4493821124521107"/>
    <n v="4.45434490179424"/>
    <n v="42.999897038374755"/>
    <n v="42.818207332578801"/>
    <n v="42.872174571924134"/>
    <n v="3.7582230041175517"/>
    <n v="3.7611977212342946"/>
    <n v="569.60742366249713"/>
    <n v="6.3449473931281748"/>
    <n v="2018"/>
    <x v="7"/>
    <s v="2018-688"/>
    <n v="14.548653226124818"/>
    <x v="0"/>
    <n v="0"/>
    <n v="0"/>
    <n v="0"/>
    <n v="0"/>
    <n v="1"/>
    <n v="0"/>
    <n v="1900.6117040863933"/>
    <n v="-1331.004280423896"/>
    <n v="2.3367045883386179"/>
    <n v="2091.8256135684687"/>
    <n v="-1522.2181899059715"/>
    <n v="2.6723987902375264"/>
    <n v="2049.1543957736403"/>
    <n v="-1479.5469721111431"/>
    <n v="2.5974854095086406"/>
    <n v="365.87675208848066"/>
    <n v="203.73067157401647"/>
    <n v="0.35766856805351371"/>
    <n v="347.88836180606097"/>
    <n v="221.71906185643616"/>
    <n v="0.38924889783004091"/>
    <n v="181.19282663035526"/>
    <n v="388.41459703214184"/>
    <n v="0.68189876201874189"/>
    <n v="5.8499538935886699"/>
    <n v="563.75746976890844"/>
    <n v="0.98972984962875954"/>
    <n v="6.8740500563882936"/>
    <n v="562.73337360610878"/>
    <n v="0.98793195142684564"/>
    <n v="6.885369987288116"/>
    <n v="562.72205367520905"/>
    <n v="0.9879120782116636"/>
    <n v="6.8485806256896886"/>
    <n v="562.75884303680743"/>
    <n v="0.98797666543449481"/>
    <n v="6.8430772476268942"/>
    <n v="562.76434641487026"/>
    <n v="0.98798632713803691"/>
    <n v="6.889643291101514"/>
    <n v="562.71778037139563"/>
    <n v="0.98790457602044224"/>
    <n v="6.833714906066942"/>
    <n v="4.9966244328477973"/>
    <n v="4.463025100658915"/>
    <x v="1"/>
    <n v="0"/>
    <n v="1"/>
    <n v="0"/>
    <n v="0"/>
    <n v="0"/>
    <n v="0"/>
    <n v="0"/>
    <n v="0"/>
    <n v="0"/>
    <n v="0"/>
    <n v="0"/>
    <n v="0"/>
    <n v="60"/>
    <n v="559.6361496356451"/>
    <n v="9.9712740268520292"/>
    <n v="1.7505519788941853E-2"/>
    <n v="559.49056183527682"/>
    <n v="10.116861827220305"/>
    <n v="1.7761113017401142E-2"/>
    <n v="573.83468517245444"/>
    <n v="-4.2272615099573159"/>
    <n v="7.4213595791582342E-3"/>
    <n v="571.4704798758404"/>
    <n v="-1.8630562133432704"/>
    <n v="3.2707723529375302E-3"/>
  </r>
  <r>
    <x v="688"/>
    <x v="4"/>
    <x v="60"/>
    <n v="586.30359611823985"/>
    <x v="1"/>
    <n v="716.59328414451534"/>
    <n v="573.06456004528093"/>
    <n v="6.3509983806040173"/>
    <n v="6.3738377375318462"/>
    <n v="86.859792017517009"/>
    <n v="86.008225429112272"/>
    <n v="86.429793047133259"/>
    <n v="4.4593324433052794"/>
    <n v="4.4642952326474079"/>
    <n v="43.429896008758504"/>
    <n v="43.246389405904594"/>
    <n v="43.300896317643378"/>
    <n v="3.76817333497072"/>
    <n v="3.771148052087463"/>
    <n v="576.29299415238995"/>
    <n v="6.3566162017704118"/>
    <n v="2018"/>
    <x v="8"/>
    <s v="2018-689"/>
    <n v="14.578504158880017"/>
    <x v="0"/>
    <n v="0"/>
    <n v="0"/>
    <n v="0"/>
    <n v="0"/>
    <n v="1"/>
    <n v="0"/>
    <n v="1906.3204956726941"/>
    <n v="-1330.0275015203042"/>
    <n v="2.3079015622539449"/>
    <n v="2095.6010516641782"/>
    <n v="-1519.3080575117883"/>
    <n v="2.6363465683742731"/>
    <n v="2051.6386379141281"/>
    <n v="-1475.3456437617383"/>
    <n v="2.5600617372273846"/>
    <n v="367.15721966590718"/>
    <n v="209.13577448648277"/>
    <n v="0.36289834616865169"/>
    <n v="349.40333014085104"/>
    <n v="226.88966401153891"/>
    <n v="0.39370540040183477"/>
    <n v="183.06429290852341"/>
    <n v="393.22870124386657"/>
    <n v="0.68234163044481599"/>
    <n v="5.8510552408786705"/>
    <n v="570.44193891151133"/>
    <n v="0.98984708247324027"/>
    <n v="6.8747599223920695"/>
    <n v="569.41823422999789"/>
    <n v="0.98807072098368398"/>
    <n v="6.8885204356194487"/>
    <n v="569.40447371677055"/>
    <n v="0.98804684334962112"/>
    <n v="6.8503917089659057"/>
    <n v="569.44260244342399"/>
    <n v="0.98811300540093938"/>
    <n v="6.8442026553853026"/>
    <n v="569.44879149700466"/>
    <n v="0.98812374482280196"/>
    <n v="6.8925160217530408"/>
    <n v="569.40047813063688"/>
    <n v="0.98803991009488057"/>
    <n v="6.8398062275439617"/>
    <n v="5.0023651350701135"/>
    <n v="4.467954992445839"/>
    <x v="1"/>
    <n v="0"/>
    <n v="1"/>
    <n v="0"/>
    <n v="0"/>
    <n v="0"/>
    <n v="0"/>
    <n v="0"/>
    <n v="0"/>
    <n v="0"/>
    <n v="0"/>
    <n v="0"/>
    <n v="0"/>
    <n v="61"/>
    <n v="562.17084138286214"/>
    <n v="14.122152769527816"/>
    <n v="2.4505161285707865E-2"/>
    <n v="561.74763983287596"/>
    <n v="14.54535431951399"/>
    <n v="2.5239512656070467E-2"/>
    <n v="576.11379241453733"/>
    <n v="0.1792017378526225"/>
    <n v="3.1095595412571671E-4"/>
    <n v="574.70944629064331"/>
    <n v="1.5835478617466379"/>
    <n v="2.7478173044177216E-3"/>
  </r>
  <r>
    <x v="689"/>
    <x v="4"/>
    <x v="61"/>
    <n v="592.16663207942236"/>
    <x v="1"/>
    <n v="723.75921698596062"/>
    <n v="578.79518165552338"/>
    <n v="6.3609486700086553"/>
    <n v="6.383788068385015"/>
    <n v="87.728389937692185"/>
    <n v="86.868307683402236"/>
    <n v="87.294090977604597"/>
    <n v="4.4692827741584473"/>
    <n v="4.4742455635005767"/>
    <n v="43.864194968846093"/>
    <n v="43.678853299963642"/>
    <n v="43.733905280819812"/>
    <n v="3.7781236658238879"/>
    <n v="3.7810983829406308"/>
    <n v="571.71130967524311"/>
    <n v="6.3486341606092251"/>
    <n v="2018"/>
    <x v="9"/>
    <s v="2018-690"/>
    <n v="14.60835510999099"/>
    <x v="0"/>
    <n v="0"/>
    <n v="0"/>
    <n v="0"/>
    <n v="0"/>
    <n v="1"/>
    <n v="0"/>
    <n v="1912.0863751748577"/>
    <n v="-1340.3750654996147"/>
    <n v="2.3444963267580032"/>
    <n v="2099.4142441408449"/>
    <n v="-1527.7029344656016"/>
    <n v="2.6721579731095462"/>
    <n v="2054.147722476021"/>
    <n v="-1482.4364128007778"/>
    <n v="2.5929807364539741"/>
    <n v="368.45049191910812"/>
    <n v="203.260817756135"/>
    <n v="0.35553051744174169"/>
    <n v="350.93344815898911"/>
    <n v="220.77786151625401"/>
    <n v="0.38617018376226531"/>
    <n v="184.95447384947326"/>
    <n v="386.75683582576983"/>
    <n v="0.67648974102937465"/>
    <n v="5.852156588168671"/>
    <n v="565.85915308707445"/>
    <n v="0.98976379076444554"/>
    <n v="6.8754697883958462"/>
    <n v="564.83583988684722"/>
    <n v="0.98797387829829453"/>
    <n v="6.8916708839507805"/>
    <n v="564.81963879129239"/>
    <n v="0.98794554040243576"/>
    <n v="6.8522027922421245"/>
    <n v="564.859106883001"/>
    <n v="0.98801457540496362"/>
    <n v="6.8453280600475148"/>
    <n v="564.86598161519555"/>
    <n v="0.98802660023651445"/>
    <n v="6.8953887541710523"/>
    <n v="564.81592092107201"/>
    <n v="0.98793903734720945"/>
    <n v="6.8459210399779744"/>
    <n v="5.0081299847832561"/>
    <n v="4.4729096353193887"/>
    <x v="2"/>
    <n v="0"/>
    <n v="0"/>
    <n v="1"/>
    <n v="0"/>
    <n v="0"/>
    <n v="0"/>
    <n v="0"/>
    <n v="0"/>
    <n v="0"/>
    <n v="0"/>
    <n v="0"/>
    <n v="0"/>
    <n v="62"/>
    <n v="564.72096629970179"/>
    <n v="6.9903433755413289"/>
    <n v="1.2227051060984167E-2"/>
    <n v="564.01799706695112"/>
    <n v="7.6933126082919898"/>
    <n v="1.3456638828191323E-2"/>
    <n v="578.40662710300137"/>
    <n v="-6.6953174277582548"/>
    <n v="1.1711010984829889E-2"/>
    <n v="577.97388132214644"/>
    <n v="-6.262571646903325"/>
    <n v="1.0954080391484189E-2"/>
  </r>
  <r>
    <x v="690"/>
    <x v="4"/>
    <x v="62"/>
    <n v="598.08829840021644"/>
    <x v="1"/>
    <n v="730.99680915582019"/>
    <n v="584.58311667893122"/>
    <n v="6.3708989721351177"/>
    <n v="6.3937383992381829"/>
    <n v="88.605673837069119"/>
    <n v="87.73699076023567"/>
    <n v="88.167031887380659"/>
    <n v="4.4792331050116152"/>
    <n v="4.4841958943537445"/>
    <n v="44.302836918534553"/>
    <n v="44.115641832963277"/>
    <n v="44.17124433362801"/>
    <n v="3.7880739966770562"/>
    <n v="3.7910487137937992"/>
    <n v="643.2578071237557"/>
    <n v="6.4665455880858778"/>
    <n v="2018"/>
    <x v="10"/>
    <s v="2018-691"/>
    <n v="14.638206073823788"/>
    <x v="0"/>
    <n v="0"/>
    <n v="0"/>
    <n v="0"/>
    <n v="0"/>
    <n v="1"/>
    <n v="0"/>
    <n v="1917.9099134720429"/>
    <n v="-1274.6521063482874"/>
    <n v="1.9815571489877906"/>
    <n v="2103.2655685422783"/>
    <n v="-1460.0077614185225"/>
    <n v="2.2697085760167588"/>
    <n v="2056.6818978835327"/>
    <n v="-1413.4240907597768"/>
    <n v="2.1972902234637779"/>
    <n v="369.7566968948409"/>
    <n v="273.5011102289148"/>
    <n v="0.42518117495042884"/>
    <n v="352.4788673573085"/>
    <n v="290.77893976644719"/>
    <n v="0.45204105810487977"/>
    <n v="186.86355659983261"/>
    <n v="456.39425052392312"/>
    <n v="0.70950440938234571"/>
    <n v="5.8532579354586716"/>
    <n v="637.40454918829698"/>
    <n v="0.9909006033496417"/>
    <n v="6.876179654399623"/>
    <n v="636.38162746935609"/>
    <n v="0.98931038290052697"/>
    <n v="6.8948213322821132"/>
    <n v="636.36298579147353"/>
    <n v="0.98928140279694166"/>
    <n v="6.8540138755183424"/>
    <n v="636.40379324823732"/>
    <n v="0.9893448415244811"/>
    <n v="6.8464534625638489"/>
    <n v="636.41135366119181"/>
    <n v="0.98935659484153493"/>
    <n v="6.8982614878133601"/>
    <n v="636.35954563594237"/>
    <n v="0.98927605477707603"/>
    <n v="6.852059286559987"/>
    <n v="5.0139189438799905"/>
    <n v="4.4778890302954828"/>
    <x v="2"/>
    <n v="0"/>
    <n v="0"/>
    <n v="1"/>
    <n v="0"/>
    <n v="0"/>
    <n v="0"/>
    <n v="0"/>
    <n v="0"/>
    <n v="0"/>
    <n v="0"/>
    <n v="0"/>
    <n v="0"/>
    <n v="63"/>
    <n v="567.28662057432712"/>
    <n v="75.97118654942858"/>
    <n v="0.11810379245783886"/>
    <n v="566.30171426346601"/>
    <n v="76.956092860289687"/>
    <n v="0.1196349146610267"/>
    <n v="580.71328120521537"/>
    <n v="62.54452591854033"/>
    <n v="9.7230885075767853E-2"/>
    <n v="581.26400429620776"/>
    <n v="61.993802827547938"/>
    <n v="9.6374738310204475E-2"/>
  </r>
  <r>
    <x v="691"/>
    <x v="4"/>
    <x v="63"/>
    <n v="604.06918138421861"/>
    <x v="1"/>
    <n v="738.30677724737825"/>
    <n v="590.42893609051737"/>
    <n v="6.3808492830786872"/>
    <n v="6.4036887300913508"/>
    <n v="89.491730575439789"/>
    <n v="88.61436066783773"/>
    <n v="89.048702206254461"/>
    <n v="4.4891834358647831"/>
    <n v="4.4941462252069124"/>
    <n v="44.745865287719894"/>
    <n v="44.556798251292904"/>
    <n v="44.612956776964289"/>
    <n v="3.7980243275302241"/>
    <n v="3.800999044646967"/>
    <n v="562.1123997635749"/>
    <n v="6.3317018294757563"/>
    <n v="2018"/>
    <x v="11"/>
    <s v="2018-692"/>
    <n v="14.668057046473695"/>
    <x v="0"/>
    <n v="0"/>
    <n v="0"/>
    <n v="0"/>
    <n v="0"/>
    <n v="1"/>
    <n v="0"/>
    <n v="1923.7916871522002"/>
    <n v="-1361.6792873886252"/>
    <n v="2.4224323960143006"/>
    <n v="2107.1554061877259"/>
    <n v="-1545.0430064241509"/>
    <n v="2.7486371179038174"/>
    <n v="2059.2414150451195"/>
    <n v="-1497.1290152815445"/>
    <n v="2.6633979537032784"/>
    <n v="371.07596392033111"/>
    <n v="191.03643584324379"/>
    <n v="0.3398545129472218"/>
    <n v="354.03974074761106"/>
    <n v="208.07265901596384"/>
    <n v="0.37016201582366698"/>
    <n v="188.79173017769551"/>
    <n v="373.32066958587939"/>
    <n v="0.66413882658147816"/>
    <n v="5.854359282748673"/>
    <n v="556.25804048082625"/>
    <n v="0.98958507358099379"/>
    <n v="6.8768895204033988"/>
    <n v="555.23551024317146"/>
    <n v="0.9877659885757798"/>
    <n v="6.8979717806134451"/>
    <n v="555.21442798296141"/>
    <n v="0.98772848315832429"/>
    <n v="6.8558249587945603"/>
    <n v="555.25657480478037"/>
    <n v="0.98780346250735962"/>
    <n v="6.847578863592938"/>
    <n v="555.26482089998194"/>
    <n v="0.98781813234066163"/>
    <n v="6.9011342223041892"/>
    <n v="555.21126554127068"/>
    <n v="0.98772285716307473"/>
    <n v="6.8582209105270291"/>
    <n v="5.0197319731525774"/>
    <n v="4.4828931771647449"/>
    <x v="2"/>
    <n v="0"/>
    <n v="0"/>
    <n v="1"/>
    <n v="0"/>
    <n v="0"/>
    <n v="0"/>
    <n v="0"/>
    <n v="0"/>
    <n v="0"/>
    <n v="0"/>
    <n v="0"/>
    <n v="0"/>
    <n v="64"/>
    <n v="569.86790103525789"/>
    <n v="-7.7555012716829879"/>
    <n v="1.3797064919658347E-2"/>
    <n v="568.59887249997473"/>
    <n v="-6.4864727363998327"/>
    <n v="1.1539458548020022E-2"/>
    <n v="583.03384715972868"/>
    <n v="-20.921447396153781"/>
    <n v="3.7219330875734757E-2"/>
    <n v="584.58003635276521"/>
    <n v="-22.467636589190306"/>
    <n v="3.9970007063783362E-2"/>
  </r>
  <r>
    <x v="692"/>
    <x v="4"/>
    <x v="64"/>
    <n v="610.10987319806077"/>
    <x v="1"/>
    <n v="745.6898450198521"/>
    <n v="596.33321722278038"/>
    <n v="6.3907996001331231"/>
    <n v="6.4136390609445186"/>
    <n v="90.386647881194193"/>
    <n v="89.500504274515961"/>
    <n v="89.939189228316991"/>
    <n v="4.4991337667179518"/>
    <n v="4.5040965560600803"/>
    <n v="45.193323940597097"/>
    <n v="45.002366233805837"/>
    <n v="45.059086344733934"/>
    <n v="3.8079746583833924"/>
    <n v="3.8109493755001353"/>
    <n v="560.46472993324949"/>
    <n v="6.3287663144542297"/>
    <n v="2018"/>
    <x v="12"/>
    <s v="2018-693"/>
    <n v="14.697908025234467"/>
    <x v="0"/>
    <n v="0"/>
    <n v="0"/>
    <n v="0"/>
    <n v="0"/>
    <n v="1"/>
    <n v="0"/>
    <n v="1929.732278569159"/>
    <n v="-1369.2675486359094"/>
    <n v="2.443093160918417"/>
    <n v="2111.0841422096282"/>
    <n v="-1550.6194122763786"/>
    <n v="2.7666672485547039"/>
    <n v="2061.8265273783222"/>
    <n v="-1501.3617974450726"/>
    <n v="2.6787801573595589"/>
    <n v="372.40842361607616"/>
    <n v="188.05630631717332"/>
    <n v="0.33553637949629861"/>
    <n v="355.61622287181672"/>
    <n v="204.84850706143277"/>
    <n v="0.36549758819940359"/>
    <n v="190.73918549133711"/>
    <n v="369.72554444191235"/>
    <n v="0.65967673734963861"/>
    <n v="5.8554606300386736"/>
    <n v="554.60926930321079"/>
    <n v="0.98955249042926208"/>
    <n v="6.8775993864071756"/>
    <n v="553.58713054684233"/>
    <n v="0.98772875612132405"/>
    <n v="6.9011222289447778"/>
    <n v="553.56360770430467"/>
    <n v="0.98768678587541681"/>
    <n v="6.8576360420707783"/>
    <n v="553.60709389117869"/>
    <n v="0.98776437539095896"/>
    <n v="6.8487042635912658"/>
    <n v="553.61602566965826"/>
    <n v="0.98778031177018599"/>
    <n v="6.9040069573831033"/>
    <n v="553.56072297586638"/>
    <n v="0.98768163884602456"/>
    <n v="6.8644058548620572"/>
    <n v="5.0255690323002158"/>
    <n v="4.4879220744925421"/>
    <x v="2"/>
    <n v="0"/>
    <n v="0"/>
    <n v="1"/>
    <n v="0"/>
    <n v="0"/>
    <n v="0"/>
    <n v="0"/>
    <n v="0"/>
    <n v="0"/>
    <n v="0"/>
    <n v="0"/>
    <n v="0"/>
    <n v="65"/>
    <n v="572.46490510434842"/>
    <n v="-12.000175171098931"/>
    <n v="2.1411115687026611E-2"/>
    <n v="570.90955320668979"/>
    <n v="-10.444823273440306"/>
    <n v="1.8636004579064714E-2"/>
    <n v="585.36841787744015"/>
    <n v="-24.903687944190665"/>
    <n v="4.4433996671220784E-2"/>
    <n v="587.92220044330668"/>
    <n v="-27.457470510057192"/>
    <n v="4.8990541319749656E-2"/>
  </r>
  <r>
    <x v="693"/>
    <x v="4"/>
    <x v="65"/>
    <n v="616.21097193004152"/>
    <x v="1"/>
    <n v="753.14674347005075"/>
    <n v="602.29654363495865"/>
    <n v="6.4007499214228138"/>
    <n v="6.4235893917976874"/>
    <n v="91.290514360006142"/>
    <n v="90.395509317261059"/>
    <n v="90.838581120600168"/>
    <n v="4.5090840975711197"/>
    <n v="4.5140468869132491"/>
    <n v="45.645257180003071"/>
    <n v="45.452389896143899"/>
    <n v="45.509677208181273"/>
    <n v="3.8179249892365603"/>
    <n v="3.8208997063533032"/>
    <n v="539.55878291388842"/>
    <n v="6.2907517368977866"/>
    <n v="2018"/>
    <x v="13"/>
    <s v="2018-694"/>
    <n v="14.727759008230494"/>
    <x v="0"/>
    <n v="0"/>
    <n v="0"/>
    <n v="0"/>
    <n v="0"/>
    <n v="1"/>
    <n v="0"/>
    <n v="1935.7322759002873"/>
    <n v="-1396.1734929863987"/>
    <n v="2.5876207323442326"/>
    <n v="2115.0521655917491"/>
    <n v="-1575.4933826778606"/>
    <n v="2.9199661511752346"/>
    <n v="2064.4374908348568"/>
    <n v="-1524.8787079209683"/>
    <n v="2.8261586248042474"/>
    <n v="373.75420790877871"/>
    <n v="165.80457500510971"/>
    <n v="0.30729659168864182"/>
    <n v="357.20846981726436"/>
    <n v="182.35031309662406"/>
    <n v="0.33796190307910623"/>
    <n v="192.70611535811508"/>
    <n v="346.85266755577334"/>
    <n v="0.64284500324986782"/>
    <n v="5.8565619773286741"/>
    <n v="533.7022209365598"/>
    <n v="0.98914564610421085"/>
    <n v="6.8783092524109515"/>
    <n v="532.68047366147744"/>
    <n v="0.98725197426077538"/>
    <n v="6.9042726772761096"/>
    <n v="532.65451023661228"/>
    <n v="0.98720385452723136"/>
    <n v="6.8594471253469971"/>
    <n v="532.69933578854148"/>
    <n v="0.98728693268914558"/>
    <n v="6.8498296628752025"/>
    <n v="532.70895325101321"/>
    <n v="0.9873047573688214"/>
    <n v="6.9068796928696008"/>
    <n v="532.65190322101887"/>
    <n v="0.98719902277270155"/>
    <n v="6.8706140620882454"/>
    <n v="5.031430079936686"/>
    <n v="4.4929757196192721"/>
    <x v="3"/>
    <n v="0"/>
    <n v="0"/>
    <n v="0"/>
    <n v="1"/>
    <n v="0"/>
    <n v="0"/>
    <n v="0"/>
    <n v="0"/>
    <n v="0"/>
    <n v="0"/>
    <n v="0"/>
    <n v="0"/>
    <n v="66"/>
    <n v="575.07773076456772"/>
    <n v="-35.518947850679297"/>
    <n v="6.582961667097538E-2"/>
    <n v="573.23383816757644"/>
    <n v="-33.675055253688015"/>
    <n v="6.2412208493439404E-2"/>
    <n v="587.7170867427966"/>
    <n v="-48.158303828908174"/>
    <n v="8.9254971569231331E-2"/>
    <n v="591.29072133304123"/>
    <n v="-51.731938419152812"/>
    <n v="9.5878225055988087E-2"/>
  </r>
  <r>
    <x v="694"/>
    <x v="4"/>
    <x v="66"/>
    <n v="622.37308164934188"/>
    <x v="1"/>
    <n v="760.67821090475127"/>
    <n v="608.31950503927362"/>
    <n v="6.4107002456478295"/>
    <n v="6.4335397226508553"/>
    <n v="92.203419503606199"/>
    <n v="91.299464410433629"/>
    <n v="91.74696693180617"/>
    <n v="4.5190344284242876"/>
    <n v="4.5239972177664169"/>
    <n v="46.101709751803099"/>
    <n v="45.906913795105339"/>
    <n v="45.964773980263089"/>
    <n v="3.8278753200897286"/>
    <n v="3.8308500372064715"/>
    <n v="582.05915343081392"/>
    <n v="6.366572080763901"/>
    <n v="2018"/>
    <x v="14"/>
    <s v="2018-695"/>
    <n v="14.757609994161847"/>
    <x v="0"/>
    <n v="0"/>
    <n v="0"/>
    <n v="0"/>
    <n v="0"/>
    <n v="1"/>
    <n v="0"/>
    <n v="1941.7922732047268"/>
    <n v="-1359.7331197739129"/>
    <n v="2.3360737680341912"/>
    <n v="2119.0598692076919"/>
    <n v="-1537.000715776878"/>
    <n v="2.6406263121495135"/>
    <n v="2067.0745639259571"/>
    <n v="-1485.0154104951432"/>
    <n v="2.5513135593557137"/>
    <n v="375.1134500444083"/>
    <n v="206.94570338640563"/>
    <n v="0.3555406734291725"/>
    <n v="358.81663923216649"/>
    <n v="223.24251419864743"/>
    <n v="0.3835392208554676"/>
    <n v="194.69271452356085"/>
    <n v="387.36643890725304"/>
    <n v="0.66551043244318142"/>
    <n v="5.8576633246186747"/>
    <n v="576.20149010619525"/>
    <n v="0.98993630923920362"/>
    <n v="6.8790191184147282"/>
    <n v="575.18013431239922"/>
    <n v="0.98818158072445406"/>
    <n v="6.9074231256074423"/>
    <n v="575.15173030520646"/>
    <n v="0.98813278154824424"/>
    <n v="6.861258208623215"/>
    <n v="575.19789522219071"/>
    <n v="0.98821209465020676"/>
    <n v="6.8509550616640187"/>
    <n v="575.20819836914995"/>
    <n v="0.98822979585273663"/>
    <n v="6.9097524286385816"/>
    <n v="575.1494010021753"/>
    <n v="0.98812877971609814"/>
    <n v="6.8768454741290226"/>
    <n v="5.0373150735981742"/>
    <n v="4.498054108660889"/>
    <x v="3"/>
    <n v="0"/>
    <n v="0"/>
    <n v="0"/>
    <n v="1"/>
    <n v="0"/>
    <n v="0"/>
    <n v="0"/>
    <n v="0"/>
    <n v="0"/>
    <n v="0"/>
    <n v="0"/>
    <n v="0"/>
    <n v="67"/>
    <n v="577.7064765381383"/>
    <n v="4.3526768926756176"/>
    <n v="7.4780662189053533E-3"/>
    <n v="575.57180952146825"/>
    <n v="6.4873439093456682"/>
    <n v="1.1145506210335342E-2"/>
    <n v="590.07994761499651"/>
    <n v="-8.0207941841825914"/>
    <n v="1.3780032728470747E-2"/>
    <n v="594.68582560641357"/>
    <n v="-12.626672175599651"/>
    <n v="2.1693108168086755E-2"/>
  </r>
  <r>
    <x v="695"/>
    <x v="4"/>
    <x v="67"/>
    <n v="628.59681246583523"/>
    <x v="1"/>
    <n v="768.28499301379861"/>
    <n v="614.40269726724205"/>
    <n v="6.4206505719072275"/>
    <n v="6.4434900535040232"/>
    <n v="93.125453698642261"/>
    <n v="92.212459054537945"/>
    <n v="92.664436601124237"/>
    <n v="4.5289847592774555"/>
    <n v="4.5339475486195848"/>
    <n v="46.56272684932113"/>
    <n v="46.365982933056387"/>
    <n v="46.424421720065716"/>
    <n v="3.8378256509428965"/>
    <n v="3.8408003680596394"/>
    <n v="625.72298537360939"/>
    <n v="6.438907757783654"/>
    <n v="2018"/>
    <x v="15"/>
    <s v="2018-696"/>
    <n v="14.78746098212758"/>
    <x v="0"/>
    <n v="0"/>
    <n v="0"/>
    <n v="0"/>
    <n v="0"/>
    <n v="1"/>
    <n v="0"/>
    <n v="1947.912870482211"/>
    <n v="-1322.1898851086016"/>
    <n v="2.1130594784194203"/>
    <n v="2123.1076498597936"/>
    <n v="-1497.3846644861842"/>
    <n v="2.3930472421308275"/>
    <n v="2069.7380077479679"/>
    <n v="-1444.0150223743585"/>
    <n v="2.3077544794237657"/>
    <n v="376.48628460139412"/>
    <n v="249.23670077221527"/>
    <n v="0.39831795634517075"/>
    <n v="360.44089034121771"/>
    <n v="265.28209503239168"/>
    <n v="0.42396092397659946"/>
    <n v="196.69917968066108"/>
    <n v="429.02380569294832"/>
    <n v="0.68564495107493117"/>
    <n v="5.8587646719086752"/>
    <n v="619.86422070170067"/>
    <n v="0.99063680764674078"/>
    <n v="6.8797289844185041"/>
    <n v="618.84325638919086"/>
    <n v="0.9890051522075527"/>
    <n v="6.9105735739387741"/>
    <n v="618.8124117996706"/>
    <n v="0.98895585788683693"/>
    <n v="6.8630692918994329"/>
    <n v="618.85991608170991"/>
    <n v="0.98903177691674271"/>
    <n v="6.852080460109681"/>
    <n v="618.87090491349966"/>
    <n v="0.98904933873250878"/>
    <n v="6.9126251646033428"/>
    <n v="618.81036020900603"/>
    <n v="0.98895257913455759"/>
    <n v="6.8831000322138856"/>
    <n v="5.0432239697512813"/>
    <n v="4.5031572365096695"/>
    <x v="3"/>
    <n v="0"/>
    <n v="0"/>
    <n v="0"/>
    <n v="1"/>
    <n v="0"/>
    <n v="0"/>
    <n v="0"/>
    <n v="0"/>
    <n v="0"/>
    <n v="0"/>
    <n v="0"/>
    <n v="0"/>
    <n v="68"/>
    <n v="580.35124147191755"/>
    <n v="45.371743901691843"/>
    <n v="7.2510911317411622E-2"/>
    <n v="577.92354976320291"/>
    <n v="47.799435610406476"/>
    <n v="7.6390729967936499E-2"/>
    <n v="592.45709482921018"/>
    <n v="33.265890544399213"/>
    <n v="5.3163926085497193E-2"/>
    <n v="598.1077416749755"/>
    <n v="27.61524369863389"/>
    <n v="4.4133337505805802E-2"/>
  </r>
  <r>
    <x v="696"/>
    <x v="4"/>
    <x v="68"/>
    <n v="634.88278059049355"/>
    <x v="1"/>
    <n v="775.9678429439366"/>
    <n v="620.54672226421746"/>
    <n v="6.4306008995765955"/>
    <n v="6.453440384357191"/>
    <n v="94.05670823562869"/>
    <n v="93.134583645083325"/>
    <n v="93.591080967135468"/>
    <n v="4.5389350901306234"/>
    <n v="4.5438978794727527"/>
    <n v="47.028354117814345"/>
    <n v="46.829642762386953"/>
    <n v="46.888665937266374"/>
    <n v="3.8477759817960644"/>
    <n v="3.8507506989128077"/>
    <n v="686.96086436097949"/>
    <n v="6.5322773246040624"/>
    <n v="2018"/>
    <x v="16"/>
    <s v="2018-697"/>
    <n v="14.817311971503283"/>
    <x v="0"/>
    <n v="0"/>
    <n v="0"/>
    <n v="0"/>
    <n v="0"/>
    <n v="1"/>
    <n v="0"/>
    <n v="1954.0946737324698"/>
    <n v="-1267.1338093714903"/>
    <n v="1.8445502140070174"/>
    <n v="2127.1959083184165"/>
    <n v="-1440.235043957437"/>
    <n v="2.0965314309384473"/>
    <n v="2072.428086008199"/>
    <n v="-1385.4672216472195"/>
    <n v="2.0168066239639435"/>
    <n v="377.8728475039498"/>
    <n v="309.08801685702969"/>
    <n v="0.44993540810297489"/>
    <n v="362.08138396135939"/>
    <n v="324.87948039962009"/>
    <n v="0.47292283629843673"/>
    <n v="198.7257094893323"/>
    <n v="488.23515487164718"/>
    <n v="0.71071756806089714"/>
    <n v="5.8598660191986758"/>
    <n v="681.10099834178084"/>
    <n v="0.99146986921205538"/>
    <n v="6.8804388504222809"/>
    <n v="680.08042551055723"/>
    <n v="0.98998423460873197"/>
    <n v="6.9137240222701069"/>
    <n v="680.04714033870937"/>
    <n v="0.98993578181676867"/>
    <n v="6.86488037517565"/>
    <n v="680.09598398580385"/>
    <n v="0.99000688287889382"/>
    <n v="6.8532058583175131"/>
    <n v="680.10765850266193"/>
    <n v="0.99002387732131947"/>
    <n v="6.9154979007037944"/>
    <n v="680.04536646027566"/>
    <n v="0.98993319960499249"/>
    <n v="6.8893776768161255"/>
    <n v="5.0491567238012109"/>
    <n v="4.5082850968352286"/>
    <x v="3"/>
    <n v="0"/>
    <n v="0"/>
    <n v="0"/>
    <n v="1"/>
    <n v="0"/>
    <n v="0"/>
    <n v="0"/>
    <n v="0"/>
    <n v="0"/>
    <n v="0"/>
    <n v="0"/>
    <n v="0"/>
    <n v="69"/>
    <n v="583.01212512785889"/>
    <n v="103.94873923312059"/>
    <n v="0.15131682840450475"/>
    <n v="580.28914174478246"/>
    <n v="106.67172261619703"/>
    <n v="0.15528063991742025"/>
    <n v="594.84862319781939"/>
    <n v="92.112241163160093"/>
    <n v="0.13408659203438639"/>
    <n v="601.55669978695175"/>
    <n v="85.404164574027732"/>
    <n v="0.12432173214622913"/>
  </r>
  <r>
    <x v="697"/>
    <x v="4"/>
    <x v="69"/>
    <n v="641.23160839639854"/>
    <x v="1"/>
    <n v="783.72752137337602"/>
    <n v="626.75218810387173"/>
    <n v="6.4405512282231685"/>
    <n v="6.4633907152103598"/>
    <n v="94.997275317984958"/>
    <n v="94.065929481534141"/>
    <n v="94.526991776806824"/>
    <n v="4.5488854209837921"/>
    <n v="4.5538482103259206"/>
    <n v="47.498637658992479"/>
    <n v="47.297939190010815"/>
    <n v="47.357552596639032"/>
    <n v="3.8577263126492327"/>
    <n v="3.8607010297659756"/>
    <n v="657.46268666972821"/>
    <n v="6.4883880121293593"/>
    <n v="2018"/>
    <x v="17"/>
    <s v="2018-698"/>
    <n v="14.847162961856194"/>
    <x v="0"/>
    <n v="0"/>
    <n v="0"/>
    <n v="0"/>
    <n v="0"/>
    <n v="1"/>
    <n v="0"/>
    <n v="1960.3382950152313"/>
    <n v="-1302.8756083455032"/>
    <n v="1.9816723211244285"/>
    <n v="2131.3250493616256"/>
    <n v="-1473.8623626918975"/>
    <n v="2.2417429803621416"/>
    <n v="2075.1450650510324"/>
    <n v="-1417.6823783813043"/>
    <n v="2.1562932880074865"/>
    <n v="379.27327603553107"/>
    <n v="278.18941063419715"/>
    <n v="0.42312577774310051"/>
    <n v="363.73828251770243"/>
    <n v="293.72440415202578"/>
    <n v="0.446754485246668"/>
    <n v="200.77250459609019"/>
    <n v="456.69018207363803"/>
    <n v="0.69462524844859086"/>
    <n v="5.8609673664886763"/>
    <n v="651.60171930323952"/>
    <n v="0.99108547528959179"/>
    <n v="6.8811487164260576"/>
    <n v="650.58153795330213"/>
    <n v="0.9895337806145601"/>
    <n v="6.9168744706014387"/>
    <n v="650.54581219912677"/>
    <n v="0.98947944178301928"/>
    <n v="6.8666914584518688"/>
    <n v="650.59599521127632"/>
    <n v="0.98955577008752538"/>
    <n v="6.8543312563605134"/>
    <n v="650.60835541336769"/>
    <n v="0.98957456994087367"/>
    <n v="6.9183706368982882"/>
    <n v="650.5443160328299"/>
    <n v="0.98947716611578029"/>
    <n v="6.8956783476127779"/>
    <n v="5.0551132901001328"/>
    <n v="4.5134376820857636"/>
    <x v="3"/>
    <n v="0"/>
    <n v="0"/>
    <n v="0"/>
    <n v="1"/>
    <n v="0"/>
    <n v="0"/>
    <n v="0"/>
    <n v="0"/>
    <n v="0"/>
    <n v="0"/>
    <n v="0"/>
    <n v="0"/>
    <n v="70"/>
    <n v="585.68922757702671"/>
    <n v="71.773459092701501"/>
    <n v="0.10916734979479741"/>
    <n v="582.66866867655449"/>
    <n v="74.794017993173725"/>
    <n v="0.11376161645314174"/>
    <n v="597.25462801166816"/>
    <n v="60.208058658060054"/>
    <n v="9.1576388864034727E-2"/>
    <n v="605.0329320380124"/>
    <n v="52.429754631715809"/>
    <n v="7.974559727075968E-2"/>
  </r>
  <r>
    <x v="698"/>
    <x v="4"/>
    <x v="70"/>
    <n v="647.64392448036267"/>
    <x v="1"/>
    <n v="791.56479658710987"/>
    <n v="633.01970901681898"/>
    <n v="6.4505015575470139"/>
    <n v="6.4733410460635277"/>
    <n v="95.947248071164836"/>
    <n v="95.006588776349489"/>
    <n v="95.472261694574897"/>
    <n v="4.55883575183696"/>
    <n v="4.5637985411790893"/>
    <n v="47.973624035582418"/>
    <n v="47.770918581910941"/>
    <n v="47.831128122605435"/>
    <n v="3.867676643502401"/>
    <n v="3.8706513606191439"/>
    <n v="1487.1518689425316"/>
    <n v="7.3046180723429988"/>
    <n v="2018"/>
    <x v="18"/>
    <s v="2018-699"/>
    <n v="14.877013952886374"/>
    <x v="0"/>
    <n v="0"/>
    <n v="0"/>
    <n v="0"/>
    <n v="0"/>
    <n v="1"/>
    <n v="0"/>
    <n v="1966.6443525108205"/>
    <n v="-479.49248356828889"/>
    <n v="0.32242334732715727"/>
    <n v="2135.4954818152669"/>
    <n v="-648.34361287273532"/>
    <n v="0.43596328418949754"/>
    <n v="2077.8892138842943"/>
    <n v="-590.73734494176279"/>
    <n v="0.39722731570234193"/>
    <n v="380.68770885242816"/>
    <n v="1106.4641600901034"/>
    <n v="0.74401557984584077"/>
    <n v="365.41175005960901"/>
    <n v="1121.7401188829226"/>
    <n v="0.75428753600031306"/>
    <n v="202.83976765391577"/>
    <n v="1284.3121012886158"/>
    <n v="0.86360520946784747"/>
    <n v="5.8620687137786778"/>
    <n v="1481.2898002287529"/>
    <n v="0.9960581909378583"/>
    <n v="6.8818585824298335"/>
    <n v="1480.2700103601017"/>
    <n v="0.99537245742943292"/>
    <n v="6.9200249189327705"/>
    <n v="1480.2318440235988"/>
    <n v="0.99534679338173215"/>
    <n v="6.8685025417280876"/>
    <n v="1480.2833664008035"/>
    <n v="0.99538143838220638"/>
    <n v="6.8554566542892736"/>
    <n v="1480.2964122882422"/>
    <n v="0.99539021077977463"/>
    <n v="6.9212433731579592"/>
    <n v="1480.2306255693736"/>
    <n v="0.99534597406108938"/>
    <n v="6.9020019834600888"/>
    <n v="5.061093621955715"/>
    <n v="4.5186149834895586"/>
    <x v="4"/>
    <n v="0"/>
    <n v="0"/>
    <n v="0"/>
    <n v="0"/>
    <n v="1"/>
    <n v="0"/>
    <n v="0"/>
    <n v="0"/>
    <n v="0"/>
    <n v="0"/>
    <n v="0"/>
    <n v="0"/>
    <n v="71"/>
    <n v="1588.4459569936953"/>
    <n v="-101.29408805116373"/>
    <n v="6.8112806880437082E-2"/>
    <n v="1544.0213922298965"/>
    <n v="-56.869523287364927"/>
    <n v="3.8240562026663164E-2"/>
    <n v="1592.4124129697911"/>
    <n v="-105.26054402725958"/>
    <n v="7.0779956119819257E-2"/>
    <n v="1636.3240137284704"/>
    <n v="-149.17214478593883"/>
    <n v="0.10030727049552149"/>
  </r>
  <r>
    <x v="699"/>
    <x v="4"/>
    <x v="71"/>
    <n v="654.12036372516627"/>
    <x v="1"/>
    <n v="799.480444552981"/>
    <n v="639.34990542932314"/>
    <n v="6.4604518873402554"/>
    <n v="6.4832913769166955"/>
    <n v="96.906720551876475"/>
    <n v="95.956654664112989"/>
    <n v="96.426984311520656"/>
    <n v="4.5687860826901279"/>
    <n v="4.5737488720322572"/>
    <n v="48.453360275938238"/>
    <n v="48.248627767730049"/>
    <n v="48.30943940383149"/>
    <n v="3.8776269743555689"/>
    <n v="3.8806016914723118"/>
    <n v="1793.1148334848331"/>
    <n v="7.4917095170003973"/>
    <n v="2018"/>
    <x v="19"/>
    <s v="2018-700"/>
    <n v="14.906864944385951"/>
    <x v="0"/>
    <n v="0"/>
    <n v="0"/>
    <n v="0"/>
    <n v="0"/>
    <n v="1"/>
    <n v="0"/>
    <n v="1973.0134705813655"/>
    <n v="-179.89863709653241"/>
    <n v="0.10032744904960046"/>
    <n v="2139.7076185934443"/>
    <n v="-346.59278510861122"/>
    <n v="0.19329090286706552"/>
    <n v="2080.6608042058888"/>
    <n v="-287.54597072105571"/>
    <n v="0.16036115777494508"/>
    <n v="382.11628599749423"/>
    <n v="1410.9985474873388"/>
    <n v="0.78689803973409245"/>
    <n v="367.10195227693458"/>
    <n v="1426.0128812078985"/>
    <n v="0.79527136498921858"/>
    <n v="204.92770334231952"/>
    <n v="1588.1871301425135"/>
    <n v="0.88571412186465914"/>
    <n v="5.8631700610686783"/>
    <n v="1787.2516634237643"/>
    <n v="0.99673017591981328"/>
    <n v="6.8825684484336103"/>
    <n v="1786.2322650363994"/>
    <n v="0.99616166889040914"/>
    <n v="6.9231753672641032"/>
    <n v="1786.191658117569"/>
    <n v="0.99613902286792799"/>
    <n v="6.8703136250043055"/>
    <n v="1786.2445198598289"/>
    <n v="0.9961685032677734"/>
    <n v="6.8565820521388581"/>
    <n v="1786.2582514326941"/>
    <n v="0.99617616121170915"/>
    <n v="6.924116109462803"/>
    <n v="1786.1907173753702"/>
    <n v="0.99613849822657141"/>
    <n v="6.9083485223798009"/>
    <n v="5.0670976716398375"/>
    <n v="4.523816991056707"/>
    <x v="4"/>
    <n v="0"/>
    <n v="0"/>
    <n v="0"/>
    <n v="0"/>
    <n v="1"/>
    <n v="0"/>
    <n v="0"/>
    <n v="0"/>
    <n v="0"/>
    <n v="0"/>
    <n v="0"/>
    <n v="0"/>
    <n v="72"/>
    <n v="1595.7616689739637"/>
    <n v="197.35316451086942"/>
    <n v="0.11006164291626709"/>
    <n v="1550.3753487440126"/>
    <n v="242.73948474082044"/>
    <n v="0.13537308386940722"/>
    <n v="1598.8791054819931"/>
    <n v="194.23572800284001"/>
    <n v="0.10832308359490404"/>
    <n v="1645.8199944460421"/>
    <n v="147.294839038791"/>
    <n v="8.2144677121727058E-2"/>
  </r>
  <r>
    <x v="700"/>
    <x v="4"/>
    <x v="72"/>
    <n v="660.66156736241794"/>
    <x v="1"/>
    <n v="807.47524899851078"/>
    <n v="645.74340400925155"/>
    <n v="6.4704022174588207"/>
    <n v="6.4932417077698634"/>
    <n v="97.875787757395244"/>
    <n v="96.916221210754117"/>
    <n v="97.39125415463586"/>
    <n v="4.5787364135432966"/>
    <n v="4.5836992028854251"/>
    <n v="48.937893878697622"/>
    <n v="48.731114045407345"/>
    <n v="48.792533797869801"/>
    <n v="3.8875773052087368"/>
    <n v="3.8905520223254801"/>
    <n v="1898.36402360943"/>
    <n v="7.5487477540409245"/>
    <n v="2018"/>
    <x v="20"/>
    <s v="2018-701"/>
    <n v="14.936715936210854"/>
    <x v="0"/>
    <n v="0"/>
    <n v="0"/>
    <n v="0"/>
    <n v="0"/>
    <n v="1"/>
    <n v="0"/>
    <n v="1979.4462798326158"/>
    <n v="-81.082256223185823"/>
    <n v="4.2711648142710334E-2"/>
    <n v="2143.9618767394036"/>
    <n v="-245.5978531299736"/>
    <n v="0.12937342368246596"/>
    <n v="2083.4601104306994"/>
    <n v="-185.09608682126941"/>
    <n v="9.7502947021372299E-2"/>
    <n v="383.55914891401096"/>
    <n v="1514.8048746954191"/>
    <n v="0.79795279296078547"/>
    <n v="368.80905651643343"/>
    <n v="1529.5549670929965"/>
    <n v="0.80572268967929395"/>
    <n v="207.03651838760732"/>
    <n v="1691.3275052218228"/>
    <n v="0.89093950590468896"/>
    <n v="5.8642714083586789"/>
    <n v="1892.4997522010713"/>
    <n v="0.99691088150880103"/>
    <n v="6.8832783144373861"/>
    <n v="1891.4807452949926"/>
    <n v="0.99637409989399717"/>
    <n v="6.9263258155954359"/>
    <n v="1891.4376977938346"/>
    <n v="0.99635142378940256"/>
    <n v="6.8721247082805235"/>
    <n v="1891.4918989011494"/>
    <n v="0.99637997527196376"/>
    <n v="6.8577074499335673"/>
    <n v="1891.5063161594965"/>
    <n v="0.9963875698419028"/>
    <n v="6.926988845798955"/>
    <n v="1891.4370347636311"/>
    <n v="0.99635107452540728"/>
    <n v="6.9147179015530051"/>
    <n v="5.0731253903974576"/>
    <n v="4.5290436935810918"/>
    <x v="4"/>
    <n v="0"/>
    <n v="0"/>
    <n v="0"/>
    <n v="0"/>
    <n v="1"/>
    <n v="0"/>
    <n v="0"/>
    <n v="0"/>
    <n v="0"/>
    <n v="0"/>
    <n v="0"/>
    <n v="0"/>
    <n v="73"/>
    <n v="1603.1219851906162"/>
    <n v="295.24203841881376"/>
    <n v="0.15552445934866543"/>
    <n v="1556.7667450976714"/>
    <n v="341.59727851175853"/>
    <n v="0.1799429794620038"/>
    <n v="1605.3850063685206"/>
    <n v="292.97901724090934"/>
    <n v="0.15433236913321685"/>
    <n v="1655.3912163379784"/>
    <n v="242.97280727145153"/>
    <n v="0.12799062995804056"/>
  </r>
  <r>
    <x v="701"/>
    <x v="4"/>
    <x v="73"/>
    <n v="667.26818303604205"/>
    <x v="1"/>
    <n v="815.55000148849581"/>
    <n v="652.20083771728866"/>
    <n v="6.480352547802859"/>
    <n v="6.5031920386230322"/>
    <n v="98.854545634969199"/>
    <n v="97.885383422861651"/>
    <n v="98.365166696182229"/>
    <n v="4.5886867443964645"/>
    <n v="4.593649533738593"/>
    <n v="49.427272817484599"/>
    <n v="49.21842518586142"/>
    <n v="49.280459135848503"/>
    <n v="3.8975276360619051"/>
    <n v="3.900502353178648"/>
    <n v="1711.8844127490754"/>
    <n v="7.445350038504789"/>
    <n v="2018"/>
    <x v="21"/>
    <s v="2018-702"/>
    <n v="14.96656692826123"/>
    <x v="0"/>
    <n v="0"/>
    <n v="0"/>
    <n v="0"/>
    <n v="0"/>
    <n v="1"/>
    <n v="0"/>
    <n v="1985.9434171763787"/>
    <n v="-274.05900442730331"/>
    <n v="0.16009200293330456"/>
    <n v="2148.2586774668225"/>
    <n v="-436.37426471774711"/>
    <n v="0.25490872016118415"/>
    <n v="2086.2874097177578"/>
    <n v="-374.40299696868237"/>
    <n v="0.21870810562930315"/>
    <n v="385.01644045969283"/>
    <n v="1326.8679722893826"/>
    <n v="0.77509203448998998"/>
    <n v="370.53323179832728"/>
    <n v="1341.3511809507481"/>
    <n v="0.78355242384426149"/>
    <n v="209.16642158334801"/>
    <n v="1502.7179911657274"/>
    <n v="0.87781510245341132"/>
    <n v="5.8653727556486794"/>
    <n v="1706.0190399934268"/>
    <n v="0.99657373318433951"/>
    <n v="6.8839881804411629"/>
    <n v="1705.0004245686343"/>
    <n v="0.9959787073653027"/>
    <n v="6.9294762639267677"/>
    <n v="1704.9549364851487"/>
    <n v="0.99595213542905103"/>
    <n v="6.8739357915567414"/>
    <n v="1705.0104769575187"/>
    <n v="0.99598457948424335"/>
    <n v="6.8588328476902447"/>
    <n v="1705.0255799013851"/>
    <n v="0.99599340189290242"/>
    <n v="6.9298615821568053"/>
    <n v="1704.9545511669187"/>
    <n v="0.99595191034479469"/>
    <n v="6.921110057319285"/>
    <n v="5.0791767284556446"/>
    <n v="4.5342950786425957"/>
    <x v="4"/>
    <n v="0"/>
    <n v="0"/>
    <n v="0"/>
    <n v="0"/>
    <n v="1"/>
    <n v="0"/>
    <n v="0"/>
    <n v="0"/>
    <n v="0"/>
    <n v="0"/>
    <n v="0"/>
    <n v="0"/>
    <n v="74"/>
    <n v="1610.5271812479232"/>
    <n v="101.35723150115223"/>
    <n v="5.9207987844450902E-2"/>
    <n v="1563.1958047042056"/>
    <n v="148.68860804486985"/>
    <n v="8.6856686665015115E-2"/>
    <n v="1611.9303737866016"/>
    <n v="99.95403896247376"/>
    <n v="5.8388310693220161E-2"/>
    <n v="1665.0383236974262"/>
    <n v="46.846089051649187"/>
    <n v="2.7365217360919913E-2"/>
  </r>
  <r>
    <x v="702"/>
    <x v="4"/>
    <x v="74"/>
    <n v="673.94086486640242"/>
    <x v="1"/>
    <n v="823.70550150338079"/>
    <n v="658.72284586202272"/>
    <n v="6.4903028783031633"/>
    <n v="6.5131423694762001"/>
    <n v="99.843091091318882"/>
    <n v="98.864237257090267"/>
    <n v="99.348818363144034"/>
    <n v="4.5986370752496324"/>
    <n v="4.6035998645917617"/>
    <n v="49.921545545659441"/>
    <n v="49.710609437720031"/>
    <n v="49.773263727206981"/>
    <n v="3.907477966915073"/>
    <n v="3.9104526840318159"/>
    <n v="1598.1318384080478"/>
    <n v="7.376590625055802"/>
    <n v="2018"/>
    <x v="22"/>
    <s v="2018-703"/>
    <n v="14.996417920467868"/>
    <x v="0"/>
    <n v="0"/>
    <n v="0"/>
    <n v="0"/>
    <n v="0"/>
    <n v="1"/>
    <n v="0"/>
    <n v="1992.5055258935793"/>
    <n v="-394.37368748553149"/>
    <n v="0.24677168554402884"/>
    <n v="2152.5984462015158"/>
    <n v="-554.46660779346803"/>
    <n v="0.34694672521247721"/>
    <n v="2089.1429819976865"/>
    <n v="-491.01114358963878"/>
    <n v="0.30724069928971021"/>
    <n v="386.48830492083147"/>
    <n v="1211.6435334872162"/>
    <n v="0.75816243964839258"/>
    <n v="372.27464883304003"/>
    <n v="1225.8571895750079"/>
    <n v="0.76705635925264148"/>
    <n v="211.31762381104608"/>
    <n v="1386.8142145970016"/>
    <n v="0.86777209568545566"/>
    <n v="5.86647410293868"/>
    <n v="1592.2653643051092"/>
    <n v="0.99632916761812196"/>
    <n v="6.8846980464449388"/>
    <n v="1591.2471403616028"/>
    <n v="0.99569203373527493"/>
    <n v="6.9326267122580996"/>
    <n v="1591.1992116957897"/>
    <n v="0.99566204330228236"/>
    <n v="6.8757468748329593"/>
    <n v="1591.2560915332149"/>
    <n v="0.99569763475729134"/>
    <n v="6.8599582454205636"/>
    <n v="1591.2718801626272"/>
    <n v="0.99570751418590475"/>
    <n v="6.9327343185296941"/>
    <n v="1591.1991040895182"/>
    <n v="0.99566197596974504"/>
    <n v="6.9275249251795739"/>
    <n v="5.0852516350327788"/>
    <n v="4.5395711326095496"/>
    <x v="5"/>
    <n v="0"/>
    <n v="0"/>
    <n v="0"/>
    <n v="0"/>
    <n v="0"/>
    <n v="1"/>
    <n v="0"/>
    <n v="0"/>
    <n v="0"/>
    <n v="0"/>
    <n v="0"/>
    <n v="0"/>
    <n v="75"/>
    <n v="1706.7705964576544"/>
    <n v="-108.63875804960662"/>
    <n v="6.7978595656929847E-2"/>
    <n v="1651.5398640558253"/>
    <n v="-53.408025647777549"/>
    <n v="3.3419036129696947E-2"/>
    <n v="1627.6108332746915"/>
    <n v="-29.478994866643689"/>
    <n v="1.8445909253649997E-2"/>
    <n v="1667.0035877187418"/>
    <n v="-68.871749310693986"/>
    <n v="4.3095161272363749E-2"/>
  </r>
  <r>
    <x v="703"/>
    <x v="4"/>
    <x v="75"/>
    <n v="680.68027351506646"/>
    <x v="1"/>
    <n v="831.94255651841456"/>
    <n v="665.31007415793579"/>
    <n v="6.5002532089117731"/>
    <n v="6.5230927003293679"/>
    <n v="100.84152200223207"/>
    <n v="99.852879629661174"/>
    <n v="100.34230654677548"/>
    <n v="4.6085874061028003"/>
    <n v="4.6135501954449296"/>
    <n v="50.420761001116034"/>
    <n v="50.207715532097225"/>
    <n v="50.270996364479046"/>
    <n v="3.9174282977682413"/>
    <n v="3.9204030148849842"/>
    <n v="1690.6558507765706"/>
    <n v="7.4328718100171542"/>
    <n v="2018"/>
    <x v="23"/>
    <s v="2018-704"/>
    <n v="15.026268912782815"/>
    <x v="0"/>
    <n v="0"/>
    <n v="0"/>
    <n v="0"/>
    <n v="0"/>
    <n v="1"/>
    <n v="0"/>
    <n v="1999.1332556979519"/>
    <n v="-308.47740492138132"/>
    <n v="0.18246020015231845"/>
    <n v="2156.981612623556"/>
    <n v="-466.32576184698542"/>
    <n v="0.27582536187526724"/>
    <n v="2092.0271100004147"/>
    <n v="-401.37125922384416"/>
    <n v="0.23740565475787512"/>
    <n v="387.97488802658154"/>
    <n v="1302.680962749989"/>
    <n v="0.77051811706778017"/>
    <n v="374.03348003809992"/>
    <n v="1316.6223707384706"/>
    <n v="0.77876427076137655"/>
    <n v="213.49033806102113"/>
    <n v="1477.1655127155495"/>
    <n v="0.87372336128434513"/>
    <n v="5.8675754502286805"/>
    <n v="1684.7882753263418"/>
    <n v="0.99652940872174922"/>
    <n v="6.8854079124487155"/>
    <n v="1683.7704428641218"/>
    <n v="0.99592737462844017"/>
    <n v="6.9357771605894323"/>
    <n v="1683.7200736159812"/>
    <n v="0.99589758190148303"/>
    <n v="6.8775579581091781"/>
    <n v="1683.7782928184613"/>
    <n v="0.99593201776993812"/>
    <n v="6.8610836431326145"/>
    <n v="1683.794767133438"/>
    <n v="0.9959417621037534"/>
    <n v="6.9356070549130067"/>
    <n v="1683.7202437216577"/>
    <n v="0.99589768251668298"/>
    <n v="6.9339624398016246"/>
    <n v="5.0913500583478948"/>
    <n v="4.5448718406414201"/>
    <x v="5"/>
    <n v="0"/>
    <n v="0"/>
    <n v="0"/>
    <n v="0"/>
    <n v="0"/>
    <n v="1"/>
    <n v="0"/>
    <n v="0"/>
    <n v="0"/>
    <n v="0"/>
    <n v="0"/>
    <n v="0"/>
    <n v="76"/>
    <n v="1714.6777461526697"/>
    <n v="-24.02189537609911"/>
    <n v="1.4208625229708997E-2"/>
    <n v="1658.3842427179356"/>
    <n v="32.271608058634911"/>
    <n v="1.9088218364377092E-2"/>
    <n v="1634.2731435051244"/>
    <n v="56.382707271446179"/>
    <n v="3.3349606453346406E-2"/>
    <n v="1676.7590168752326"/>
    <n v="13.896833901337914"/>
    <n v="8.2197887257508193E-3"/>
  </r>
  <r>
    <x v="704"/>
    <x v="4"/>
    <x v="76"/>
    <n v="687.48707625021711"/>
    <x v="1"/>
    <n v="840.2619820835987"/>
    <n v="671.96317478562014"/>
    <n v="6.5102035395954454"/>
    <n v="6.5330430311825358"/>
    <n v="101.8499372222544"/>
    <n v="100.85140842595779"/>
    <n v="101.34572961224323"/>
    <n v="4.6185377369559681"/>
    <n v="4.6235005262980975"/>
    <n v="50.924968611127198"/>
    <n v="50.709792687418201"/>
    <n v="50.773706328123843"/>
    <n v="3.9273786286214092"/>
    <n v="3.9303533457381521"/>
    <n v="1602.0784457583482"/>
    <n v="7.3790570938191715"/>
    <n v="2018"/>
    <x v="24"/>
    <s v="2018-705"/>
    <n v="15.056119905172821"/>
    <x v="0"/>
    <n v="0"/>
    <n v="0"/>
    <n v="0"/>
    <n v="0"/>
    <n v="1"/>
    <n v="0"/>
    <n v="2005.8272628003681"/>
    <n v="-403.74881704201994"/>
    <n v="0.25201563513383662"/>
    <n v="2161.4086107098165"/>
    <n v="-559.3301649514683"/>
    <n v="0.34912782606391529"/>
    <n v="2094.9400792831707"/>
    <n v="-492.86163352482254"/>
    <n v="0.30763888923773963"/>
    <n v="389.47633696338914"/>
    <n v="1212.6021087949589"/>
    <n v="0.75689309222368972"/>
    <n v="375.80989955521045"/>
    <n v="1226.2685462031377"/>
    <n v="0.76542353431556232"/>
    <n v="215.68477945349596"/>
    <n v="1386.3936663048521"/>
    <n v="0.86537189859551411"/>
    <n v="5.8686767975186811"/>
    <n v="1596.2097689608295"/>
    <n v="0.99633683555692509"/>
    <n v="6.8861177784524923"/>
    <n v="1595.1923279798957"/>
    <n v="0.99570175992524956"/>
    <n v="6.9389276089207641"/>
    <n v="1595.1395181494274"/>
    <n v="0.99566879660150709"/>
    <n v="6.8793690413853952"/>
    <n v="1595.1990767169627"/>
    <n v="0.99570597241377334"/>
    <n v="6.8622090408320027"/>
    <n v="1595.216236717516"/>
    <n v="0.99571668350011167"/>
    <n v="6.938479791303541"/>
    <n v="1595.1399659670446"/>
    <n v="0.99566907612440969"/>
    <n v="6.9404225350273157"/>
    <n v="5.097471945630188"/>
    <n v="4.5501971866917312"/>
    <x v="5"/>
    <n v="0"/>
    <n v="0"/>
    <n v="0"/>
    <n v="0"/>
    <n v="0"/>
    <n v="1"/>
    <n v="0"/>
    <n v="0"/>
    <n v="0"/>
    <n v="0"/>
    <n v="0"/>
    <n v="0"/>
    <n v="77"/>
    <n v="1722.6331194800759"/>
    <n v="-120.5546737217278"/>
    <n v="7.5248920576209938E-2"/>
    <n v="1665.2689605226972"/>
    <n v="-63.190514764349018"/>
    <n v="3.944283435786293E-2"/>
    <n v="1640.9759286613767"/>
    <n v="-38.897482903028504"/>
    <n v="2.4279387196059727E-2"/>
    <n v="1686.5919347172808"/>
    <n v="-84.513488958932612"/>
    <n v="5.2752403718238604E-2"/>
  </r>
  <r>
    <x v="705"/>
    <x v="4"/>
    <x v="77"/>
    <n v="694.36194701271916"/>
    <x v="1"/>
    <n v="848.66460190443456"/>
    <n v="678.68280645374989"/>
    <n v="6.520153870331141"/>
    <n v="6.5429933620357037"/>
    <n v="102.86843659447693"/>
    <n v="101.85992251021736"/>
    <n v="102.35918690836567"/>
    <n v="4.6284880678091369"/>
    <n v="4.6334508571512654"/>
    <n v="51.434218297238473"/>
    <n v="51.216890614292389"/>
    <n v="51.281443391405084"/>
    <n v="3.9373289594745775"/>
    <n v="3.9403036765913204"/>
    <n v="1915.1582751328738"/>
    <n v="7.5575555483993409"/>
    <n v="2018"/>
    <x v="25"/>
    <s v="2018-706"/>
    <n v="15.085970897614855"/>
    <x v="0"/>
    <n v="0"/>
    <n v="0"/>
    <n v="0"/>
    <n v="0"/>
    <n v="1"/>
    <n v="0"/>
    <n v="2012.5882099738083"/>
    <n v="-97.429934840934493"/>
    <n v="5.0873045902263506E-2"/>
    <n v="2165.8798787769392"/>
    <n v="-250.72160364406545"/>
    <n v="0.13091429930336718"/>
    <n v="2097.8821782587538"/>
    <n v="-182.72390312588004"/>
    <n v="9.5409296191565504E-2"/>
    <n v="390.99280038956476"/>
    <n v="1524.165474743309"/>
    <n v="0.79584308750542421"/>
    <n v="377.604083267492"/>
    <n v="1537.5541918653817"/>
    <n v="0.80283400689622175"/>
    <n v="217.90116525989555"/>
    <n v="1697.2571098729782"/>
    <n v="0.88622289442642666"/>
    <n v="5.8697781448086817"/>
    <n v="1909.2884969880652"/>
    <n v="0.99693509501484867"/>
    <n v="6.8868276444562682"/>
    <n v="1908.2714474884176"/>
    <n v="0.99640404256197657"/>
    <n v="6.9420780572520968"/>
    <n v="1908.2161970756217"/>
    <n v="0.9963751935558588"/>
    <n v="6.881180124661614"/>
    <n v="1908.2770950082122"/>
    <n v="0.99640699141475175"/>
    <n v="6.8633344385226174"/>
    <n v="1908.2949406943512"/>
    <n v="0.99641630954076299"/>
    <n v="6.9413525276990837"/>
    <n v="1908.2169226051747"/>
    <n v="0.99637557239115526"/>
    <n v="6.9469051438812759"/>
    <n v="5.1036172431286611"/>
    <n v="4.5555471535112257"/>
    <x v="5"/>
    <n v="0"/>
    <n v="0"/>
    <n v="0"/>
    <n v="0"/>
    <n v="0"/>
    <n v="1"/>
    <n v="0"/>
    <n v="0"/>
    <n v="0"/>
    <n v="0"/>
    <n v="0"/>
    <n v="0"/>
    <n v="78"/>
    <n v="1730.6370129462687"/>
    <n v="184.5212621866051"/>
    <n v="9.6347787325203188E-2"/>
    <n v="1672.1942566091434"/>
    <n v="242.96401852373037"/>
    <n v="0.12686367580082827"/>
    <n v="1647.719453553927"/>
    <n v="267.43882157894677"/>
    <n v="0.13964319557890945"/>
    <n v="1696.5030032336028"/>
    <n v="218.65527189927093"/>
    <n v="0.11417086239731315"/>
  </r>
  <r>
    <x v="706"/>
    <x v="4"/>
    <x v="78"/>
    <n v="701.30556648284642"/>
    <x v="1"/>
    <n v="857.15124792347899"/>
    <n v="685.46963446247878"/>
    <n v="6.5301042011028931"/>
    <n v="6.5529436928888725"/>
    <n v="103.89712096042169"/>
    <n v="102.87852173531952"/>
    <n v="103.38277877744932"/>
    <n v="4.6384383986623048"/>
    <n v="4.6434011880044332"/>
    <n v="51.948560480210844"/>
    <n v="51.729059520435307"/>
    <n v="51.794257825319129"/>
    <n v="3.9472792903277454"/>
    <n v="3.9502540074444883"/>
    <n v="1688.6207509573278"/>
    <n v="7.4316673510129823"/>
    <n v="2018"/>
    <x v="26"/>
    <s v="2018-707"/>
    <n v="15.115821890092944"/>
    <x v="0"/>
    <n v="0"/>
    <n v="0"/>
    <n v="0"/>
    <n v="0"/>
    <n v="1"/>
    <n v="0"/>
    <n v="2019.4167666189833"/>
    <n v="-330.79601566165547"/>
    <n v="0.19589716369061416"/>
    <n v="2170.3958595247336"/>
    <n v="-481.77510856740582"/>
    <n v="0.2853068744383685"/>
    <n v="2100.8536982240926"/>
    <n v="-412.23294726676477"/>
    <n v="0.24412405629449835"/>
    <n v="392.52442845000223"/>
    <n v="1296.0963225073256"/>
    <n v="0.767547314441405"/>
    <n v="379.41620881689641"/>
    <n v="1309.2045421404314"/>
    <n v="0.77530999272524959"/>
    <n v="220.13971492435905"/>
    <n v="1468.4810360329689"/>
    <n v="0.86963341839808883"/>
    <n v="5.8708794920986822"/>
    <n v="1682.749871465229"/>
    <n v="0.99652326936716229"/>
    <n v="6.8875375104600449"/>
    <n v="1681.7332134468677"/>
    <n v="0.99592120521641381"/>
    <n v="6.9452285055834286"/>
    <n v="1681.6755224517444"/>
    <n v="0.99588704065039713"/>
    <n v="6.882991207937831"/>
    <n v="1681.7377597493901"/>
    <n v="0.99592389753351329"/>
    <n v="6.8644598362071498"/>
    <n v="1681.7562911211207"/>
    <n v="0.99593487179858742"/>
    <n v="6.9442252640980957"/>
    <n v="1681.6765256932297"/>
    <n v="0.99588763476928654"/>
    <n v="6.9534101985804364"/>
    <n v="5.1097858961219202"/>
    <n v="4.560921722651246"/>
    <x v="6"/>
    <n v="0"/>
    <n v="0"/>
    <n v="0"/>
    <n v="0"/>
    <n v="0"/>
    <n v="0"/>
    <n v="1"/>
    <n v="0"/>
    <n v="0"/>
    <n v="0"/>
    <n v="0"/>
    <n v="0"/>
    <n v="79"/>
    <n v="1975.6883714172595"/>
    <n v="-287.06762045993173"/>
    <n v="0.17000123935299552"/>
    <n v="1970.8626666003236"/>
    <n v="-282.24191564299576"/>
    <n v="0.16714346041465183"/>
    <n v="1638.2166407509912"/>
    <n v="50.404110206336554"/>
    <n v="2.9849277984864874E-2"/>
    <n v="1742.0764403441435"/>
    <n v="-53.45568938681572"/>
    <n v="3.1656420991220291E-2"/>
  </r>
  <r>
    <x v="707"/>
    <x v="4"/>
    <x v="79"/>
    <n v="708.31862214767477"/>
    <x v="1"/>
    <n v="865.72276040271356"/>
    <n v="692.3243307680375"/>
    <n v="6.5400545318996333"/>
    <n v="6.5628940237420403"/>
    <n v="104.9360921700259"/>
    <n v="103.90730695267271"/>
    <n v="104.41660656522379"/>
    <n v="4.6483887295154727"/>
    <n v="4.653351518857602"/>
    <n v="52.468046085012944"/>
    <n v="52.24635011563965"/>
    <n v="52.312200403572312"/>
    <n v="3.9572296211809133"/>
    <n v="3.9602043382976562"/>
    <n v="1563.6585604190454"/>
    <n v="7.3547835855192485"/>
    <n v="2018"/>
    <x v="27"/>
    <s v="2018-708"/>
    <n v="15.145672882596019"/>
    <x v="0"/>
    <n v="0"/>
    <n v="0"/>
    <n v="0"/>
    <n v="0"/>
    <n v="1"/>
    <n v="0"/>
    <n v="2026.3136088306098"/>
    <n v="-462.65504841156439"/>
    <n v="0.29587984239192044"/>
    <n v="2174.9570000800059"/>
    <n v="-611.29843966096041"/>
    <n v="0.39094112687691762"/>
    <n v="2103.8549333890851"/>
    <n v="-540.19637297003965"/>
    <n v="0.34546952042092377"/>
    <n v="394.07137279104393"/>
    <n v="1169.5871876280016"/>
    <n v="0.74798118798682212"/>
    <n v="381.24645562179489"/>
    <n v="1182.4121047972505"/>
    <n v="0.75618305346684855"/>
    <n v="222.40065008546722"/>
    <n v="1341.2579103335781"/>
    <n v="0.85776904516426777"/>
    <n v="5.8719808393886836"/>
    <n v="1557.7865795796567"/>
    <n v="0.99624471672523252"/>
    <n v="6.8882473764638208"/>
    <n v="1556.7703130425816"/>
    <n v="0.9955947880497531"/>
    <n v="6.9483789539147613"/>
    <n v="1556.7101814651307"/>
    <n v="0.99555633235426244"/>
    <n v="6.884802291214049"/>
    <n v="1556.7737581278313"/>
    <n v="0.99559699127067158"/>
    <n v="6.8655852338874652"/>
    <n v="1556.792975185158"/>
    <n v="0.99560928107473312"/>
    <n v="6.947098000499512"/>
    <n v="1556.711462418546"/>
    <n v="0.99555715155702684"/>
    <n v="6.9599376305442533"/>
    <n v="5.1159778489281118"/>
    <n v="4.5663208744673662"/>
    <x v="6"/>
    <n v="0"/>
    <n v="0"/>
    <n v="0"/>
    <n v="0"/>
    <n v="0"/>
    <n v="0"/>
    <n v="1"/>
    <n v="0"/>
    <n v="0"/>
    <n v="0"/>
    <n v="0"/>
    <n v="0"/>
    <n v="80"/>
    <n v="1984.8945508281492"/>
    <n v="-421.23599040910381"/>
    <n v="0.26939128596988376"/>
    <n v="1979.0871210531977"/>
    <n v="-415.42856063415229"/>
    <n v="0.26567728476658065"/>
    <n v="1644.9752499000515"/>
    <n v="-81.316689481006051"/>
    <n v="5.2004121321226268E-2"/>
    <n v="1752.3557825084763"/>
    <n v="-188.69722208943085"/>
    <n v="0.12067674290662395"/>
  </r>
  <r>
    <x v="708"/>
    <x v="4"/>
    <x v="80"/>
    <n v="715.40180836915169"/>
    <x v="1"/>
    <n v="1346.0677223110074"/>
    <n v="699.24757404837169"/>
    <n v="6.5500048627136938"/>
    <n v="6.5728443545952082"/>
    <n v="105.98545309172619"/>
    <n v="104.94638002219945"/>
    <n v="105.46077263087605"/>
    <n v="4.6583390603686405"/>
    <n v="4.6633018497107699"/>
    <n v="524.68046085012941"/>
    <n v="382.95022762978243"/>
    <n v="383.01673642059444"/>
    <n v="5.9480786864520017"/>
    <n v="6.2627894312917016"/>
    <n v="2728.6078906874636"/>
    <n v="7.911546827969298"/>
    <n v="2018"/>
    <x v="28"/>
    <s v="2018-709"/>
    <n v="17.156422609534339"/>
    <x v="0"/>
    <n v="0"/>
    <n v="0"/>
    <n v="0"/>
    <n v="0"/>
    <n v="1"/>
    <n v="0"/>
    <n v="2033.2794194643529"/>
    <n v="695.32847122311068"/>
    <n v="0.25482901870811675"/>
    <n v="2179.5637520408309"/>
    <n v="549.04413864663275"/>
    <n v="0.20121767606129107"/>
    <n v="4831.9776983671663"/>
    <n v="-2103.3698076797027"/>
    <n v="0.77085821486419792"/>
    <n v="395.63378657549617"/>
    <n v="2332.9741041119673"/>
    <n v="0.85500526186786852"/>
    <n v="383.09500489474237"/>
    <n v="2345.5128857927211"/>
    <n v="0.85960056547435149"/>
    <n v="2277.59071153282"/>
    <n v="451.0171791546436"/>
    <n v="0.16529204532975653"/>
    <n v="5.8730821866786842"/>
    <n v="2722.7348085007848"/>
    <n v="0.99784759026508596"/>
    <n v="6.8889572424675976"/>
    <n v="2721.7189334449959"/>
    <n v="0.99747528501036031"/>
    <n v="7.6774175628836181"/>
    <n v="2720.9304731245802"/>
    <n v="0.99718632435642884"/>
    <n v="7.6557934042761033"/>
    <n v="2720.9520972831874"/>
    <n v="0.99719424933483303"/>
    <n v="7.7363384746518085"/>
    <n v="2720.8715522128118"/>
    <n v="0.99716473059355459"/>
    <n v="7.1406042611077307"/>
    <n v="2721.4672864263557"/>
    <n v="0.99738305958672979"/>
    <n v="6.966487370405428"/>
    <n v="5.1221930449149955"/>
    <n v="6.0565359742700169"/>
    <x v="6"/>
    <n v="0"/>
    <n v="0"/>
    <n v="0"/>
    <n v="0"/>
    <n v="0"/>
    <n v="0"/>
    <n v="1"/>
    <n v="0"/>
    <n v="0"/>
    <n v="0"/>
    <n v="0"/>
    <n v="0"/>
    <n v="81"/>
    <n v="1994.1568848372949"/>
    <n v="734.45100585016871"/>
    <n v="0.26916692880526938"/>
    <n v="1987.3600523128257"/>
    <n v="741.24783837463792"/>
    <n v="0.27165788126042656"/>
    <n v="2682.5455750728629"/>
    <n v="46.06231561460072"/>
    <n v="1.6881251341318768E-2"/>
    <n v="2659.5582206708077"/>
    <n v="69.049670016655909"/>
    <n v="2.5305823622484312E-2"/>
  </r>
  <r>
    <x v="709"/>
    <x v="4"/>
    <x v="81"/>
    <n v="722.55582645284335"/>
    <x v="1"/>
    <n v="1354.2815949256162"/>
    <n v="706.2400497697131"/>
    <n v="6.5599551935397571"/>
    <n v="6.582794685448377"/>
    <n v="107.04530762264343"/>
    <n v="105.99584382242145"/>
    <n v="106.51538035718481"/>
    <n v="4.6682893912218093"/>
    <n v="4.6732521805639378"/>
    <n v="524.68046085012941"/>
    <n v="482.16139088402531"/>
    <n v="524.68046085012941"/>
    <n v="6.2627894312917016"/>
    <n v="6.2627894312917016"/>
    <n v="2926.8298499238986"/>
    <n v="7.9816751537838542"/>
    <n v="2018"/>
    <x v="29"/>
    <s v="2018-710"/>
    <n v="17.491034016053266"/>
    <x v="0"/>
    <n v="0"/>
    <n v="0"/>
    <n v="0"/>
    <n v="0"/>
    <n v="1"/>
    <n v="0"/>
    <n v="2040.3148882044334"/>
    <n v="886.51496171946519"/>
    <n v="0.3028925517287982"/>
    <n v="2184.2165715212641"/>
    <n v="742.61327840263448"/>
    <n v="0.25372615303275775"/>
    <n v="4831.9776983671663"/>
    <n v="-1905.1478484432678"/>
    <n v="0.65092538553028767"/>
    <n v="397.21182449779297"/>
    <n v="2529.6180254261058"/>
    <n v="0.8642859869328855"/>
    <n v="384.96203966041929"/>
    <n v="2541.8678102634794"/>
    <n v="0.86847132925392689"/>
    <n v="2277.59071153282"/>
    <n v="649.23913839107854"/>
    <n v="0.22182332820199971"/>
    <n v="5.8741835339686848"/>
    <n v="2920.9556663899298"/>
    <n v="0.99799298769140221"/>
    <n v="6.8896671084713743"/>
    <n v="2919.9401828154273"/>
    <n v="0.99764603087239578"/>
    <n v="7.6774175628836181"/>
    <n v="2919.1524323610151"/>
    <n v="0.99737688285395787"/>
    <n v="7.7759425026334323"/>
    <n v="2919.0539074212652"/>
    <n v="0.99734322017289956"/>
    <n v="7.8712557400630505"/>
    <n v="2918.9585941838354"/>
    <n v="0.99731065482324921"/>
    <n v="7.1728058828037966"/>
    <n v="2919.6570440410947"/>
    <n v="0.99754929181038987"/>
    <n v="6.9730593480209864"/>
    <n v="5.1284314265101525"/>
    <n v="6.3431030229315297"/>
    <x v="6"/>
    <n v="0"/>
    <n v="0"/>
    <n v="0"/>
    <n v="0"/>
    <n v="0"/>
    <n v="0"/>
    <n v="1"/>
    <n v="0"/>
    <n v="0"/>
    <n v="0"/>
    <n v="0"/>
    <n v="0"/>
    <n v="82"/>
    <n v="2003.4757170402561"/>
    <n v="923.35413288364248"/>
    <n v="0.31547926604194326"/>
    <n v="1995.6817459134563"/>
    <n v="931.14810401044224"/>
    <n v="0.3181422056477432"/>
    <n v="2952.668908899604"/>
    <n v="-25.839058975705484"/>
    <n v="8.8283433956290059E-3"/>
    <n v="2891.9770045395699"/>
    <n v="34.852845384328702"/>
    <n v="1.1908053139896371E-2"/>
  </r>
  <r>
    <x v="710"/>
    <x v="4"/>
    <x v="82"/>
    <n v="729.78138471737157"/>
    <x v="1"/>
    <n v="1362.5776062663708"/>
    <n v="713.30245025401064"/>
    <n v="6.56990552437414"/>
    <n v="6.592745016301544"/>
    <n v="108.11576069886988"/>
    <n v="107.05580226064566"/>
    <n v="107.58053416075666"/>
    <n v="4.6782397220749772"/>
    <n v="4.6832025114171056"/>
    <n v="524.68046085012941"/>
    <n v="511.92473986029813"/>
    <n v="524.68046085012941"/>
    <n v="6.2627894312917016"/>
    <n v="6.2627894312917016"/>
    <n v="3182.0089101010421"/>
    <n v="8.0652680090512732"/>
    <n v="2018"/>
    <x v="30"/>
    <s v="2018-711"/>
    <n v="17.510934677740817"/>
    <x v="0"/>
    <n v="0"/>
    <n v="0"/>
    <n v="0"/>
    <n v="0"/>
    <n v="1"/>
    <n v="0"/>
    <n v="2047.4207116319142"/>
    <n v="1134.588198469128"/>
    <n v="0.35656348882854011"/>
    <n v="2188.9159191965018"/>
    <n v="993.09299090454033"/>
    <n v="0.31209623195964131"/>
    <n v="4831.9776983671663"/>
    <n v="-1649.9687882661242"/>
    <n v="0.51853053680284344"/>
    <n v="398.80564279931264"/>
    <n v="2783.2032673017293"/>
    <n v="0.87466859645385187"/>
    <n v="386.84774477375299"/>
    <n v="2795.1611653272894"/>
    <n v="0.87842656771144345"/>
    <n v="2277.59071153282"/>
    <n v="904.41819856822212"/>
    <n v="0.28422868198049861"/>
    <n v="5.8752848812586853"/>
    <n v="3176.1336252197834"/>
    <n v="0.99815359257398428"/>
    <n v="6.8903769744751502"/>
    <n v="3175.1185331265669"/>
    <n v="0.99783458275286341"/>
    <n v="7.6774175628836181"/>
    <n v="3174.3314925381587"/>
    <n v="0.99758724196575566"/>
    <n v="7.7738898872515438"/>
    <n v="3174.2350202137904"/>
    <n v="0.99755692390974326"/>
    <n v="7.8680128756913632"/>
    <n v="3174.1408972253507"/>
    <n v="0.99752734417219413"/>
    <n v="7.1747210404065527"/>
    <n v="3174.8341890606357"/>
    <n v="0.99774522283151668"/>
    <n v="6.97965349248362"/>
    <n v="5.1346929352113202"/>
    <n v="6.3431030229315297"/>
    <x v="6"/>
    <n v="0"/>
    <n v="0"/>
    <n v="0"/>
    <n v="0"/>
    <n v="0"/>
    <n v="0"/>
    <n v="1"/>
    <n v="0"/>
    <n v="0"/>
    <n v="0"/>
    <n v="0"/>
    <n v="0"/>
    <n v="83"/>
    <n v="2012.8513927205049"/>
    <n v="1169.1575173805372"/>
    <n v="0.36742748069282166"/>
    <n v="2004.0524886143569"/>
    <n v="1177.9564214866853"/>
    <n v="0.37019268479964129"/>
    <n v="2959.6270922087074"/>
    <n v="222.38181789233477"/>
    <n v="6.9887239217464425E-2"/>
    <n v="2904.7392149575621"/>
    <n v="277.26969514348002"/>
    <n v="8.7136680938670136E-2"/>
  </r>
  <r>
    <x v="711"/>
    <x v="4"/>
    <x v="83"/>
    <n v="737.07919856454532"/>
    <x v="1"/>
    <n v="1370.9565777205335"/>
    <n v="720.43547474717093"/>
    <n v="6.5798558552142881"/>
    <n v="6.6026953471547127"/>
    <n v="109.19691830585857"/>
    <n v="108.12636028325213"/>
    <n v="108.65633950236423"/>
    <n v="4.6881900529281451"/>
    <n v="4.6931528422702744"/>
    <n v="524.68046085012941"/>
    <n v="520.85374455318004"/>
    <n v="524.68046085012941"/>
    <n v="6.2627894312917016"/>
    <n v="6.2627894312917016"/>
    <n v="2706.8990230132454"/>
    <n v="7.9035589867439162"/>
    <n v="2018"/>
    <x v="31"/>
    <s v="2018-712"/>
    <n v="17.530835339434134"/>
    <x v="0"/>
    <n v="0"/>
    <n v="0"/>
    <n v="0"/>
    <n v="0"/>
    <n v="1"/>
    <n v="0"/>
    <n v="2054.5975932936699"/>
    <n v="652.30142971957548"/>
    <n v="0.24097737823757145"/>
    <n v="2193.6622603484916"/>
    <n v="513.23676266475377"/>
    <n v="0.18960321692880613"/>
    <n v="4831.9776983671663"/>
    <n v="-2125.078675353921"/>
    <n v="0.78506019518539039"/>
    <n v="400.41539928384753"/>
    <n v="2306.483623729398"/>
    <n v="0.85207597480377528"/>
    <n v="388.75230693822004"/>
    <n v="2318.1467160750253"/>
    <n v="0.85638462918891167"/>
    <n v="2277.59071153282"/>
    <n v="429.30831148042535"/>
    <n v="0.15859783014828946"/>
    <n v="5.8763862285486859"/>
    <n v="2701.0226367846967"/>
    <n v="0.99782910770642375"/>
    <n v="6.8910868404789269"/>
    <n v="2700.0079361727662"/>
    <n v="0.99745425049774916"/>
    <n v="7.6774175628836181"/>
    <n v="2699.2216054503619"/>
    <n v="0.9971637591585012"/>
    <n v="7.7718372718696536"/>
    <n v="2699.1271857413758"/>
    <n v="0.99712887802396921"/>
    <n v="7.8647700113187042"/>
    <n v="2699.0342530019266"/>
    <n v="0.9970945462152615"/>
    <n v="7.1766361980098647"/>
    <n v="2699.7223868152355"/>
    <n v="0.99734876102248504"/>
    <n v="6.9862697321332501"/>
    <n v="5.1409775115968612"/>
    <n v="6.3431030229315297"/>
    <x v="7"/>
    <n v="0"/>
    <n v="0"/>
    <n v="0"/>
    <n v="0"/>
    <n v="0"/>
    <n v="0"/>
    <n v="0"/>
    <n v="1"/>
    <n v="0"/>
    <n v="0"/>
    <n v="0"/>
    <n v="0"/>
    <n v="84"/>
    <n v="2081.0847597364013"/>
    <n v="625.81426327684403"/>
    <n v="0.23119231931311751"/>
    <n v="2128.4625520941895"/>
    <n v="578.43647091905586"/>
    <n v="0.21368971136394896"/>
    <n v="2938.1313086298705"/>
    <n v="-231.23228561662518"/>
    <n v="8.5423314150530727E-2"/>
    <n v="2911.2605055904919"/>
    <n v="-204.36148257724653"/>
    <n v="7.54965297337752E-2"/>
  </r>
  <r>
    <x v="712"/>
    <x v="4"/>
    <x v="84"/>
    <n v="744.44999055019071"/>
    <x v="1"/>
    <n v="1379.4193388892372"/>
    <n v="727.63982948807688"/>
    <n v="6.5898061860584329"/>
    <n v="6.6126456780078806"/>
    <n v="110.28888748891715"/>
    <n v="109.20762388608463"/>
    <n v="109.74290289738786"/>
    <n v="4.6981403837813129"/>
    <n v="4.7031031731234423"/>
    <n v="524.68046085012941"/>
    <n v="523.53244596104457"/>
    <n v="524.68046085012941"/>
    <n v="6.2627894312917016"/>
    <n v="6.2627894312917016"/>
    <n v="2994.3045851463808"/>
    <n v="8.0044672916510589"/>
    <n v="2018"/>
    <x v="32"/>
    <s v="2018-713"/>
    <n v="17.550736001131447"/>
    <x v="0"/>
    <n v="0"/>
    <n v="0"/>
    <n v="0"/>
    <n v="0"/>
    <n v="1"/>
    <n v="0"/>
    <n v="2061.8462437720436"/>
    <n v="932.45834137433712"/>
    <n v="0.31141065140798047"/>
    <n v="2198.4560649120012"/>
    <n v="795.84852023437952"/>
    <n v="0.26578742997031257"/>
    <n v="4831.9776983671663"/>
    <n v="-1837.6731132207856"/>
    <n v="0.61372283979952835"/>
    <n v="402.04125333322776"/>
    <n v="2592.2633318131529"/>
    <n v="0.86573134365568438"/>
    <n v="390.67591472433173"/>
    <n v="2603.6286704220493"/>
    <n v="0.86952699579651049"/>
    <n v="2277.59071153282"/>
    <n v="716.71387361356074"/>
    <n v="0.23935904088345214"/>
    <n v="5.8774875758386864"/>
    <n v="2988.4270975705422"/>
    <n v="0.99803711098563763"/>
    <n v="6.8917967064827028"/>
    <n v="2987.4127884398981"/>
    <n v="0.99769836484215058"/>
    <n v="7.6774175628836181"/>
    <n v="2986.6271675834973"/>
    <n v="0.99743599311807885"/>
    <n v="7.7697846564877633"/>
    <n v="2986.5348004898929"/>
    <n v="0.99740514552359472"/>
    <n v="7.8615271469453711"/>
    <n v="2986.4430579994355"/>
    <n v="0.99737450652617532"/>
    <n v="7.1785513556135614"/>
    <n v="2987.126033790767"/>
    <n v="0.99760259814875751"/>
    <n v="6.9929079945687374"/>
    <n v="5.1472850953363443"/>
    <n v="6.3431030229315297"/>
    <x v="7"/>
    <n v="0"/>
    <n v="0"/>
    <n v="0"/>
    <n v="0"/>
    <n v="0"/>
    <n v="0"/>
    <n v="0"/>
    <n v="1"/>
    <n v="0"/>
    <n v="0"/>
    <n v="0"/>
    <n v="0"/>
    <n v="85"/>
    <n v="2090.8511106845535"/>
    <n v="903.45347446182723"/>
    <n v="0.3017239725522648"/>
    <n v="2137.4204144538185"/>
    <n v="856.88417069256229"/>
    <n v="0.28617134507399228"/>
    <n v="2945.0552330055575"/>
    <n v="49.249352140823248"/>
    <n v="1.6447676159977435E-2"/>
    <n v="2924.1380133796092"/>
    <n v="70.16657176677154"/>
    <n v="2.3433344795596788E-2"/>
  </r>
  <r>
    <x v="713"/>
    <x v="4"/>
    <x v="85"/>
    <n v="751.89449045569268"/>
    <x v="1"/>
    <n v="1387.9667276696284"/>
    <n v="734.91622777836153"/>
    <n v="6.5997565169053471"/>
    <n v="6.6225960088610485"/>
    <n v="111.39177636380631"/>
    <n v="110.29970012494547"/>
    <n v="110.84033192636173"/>
    <n v="4.7080907146344808"/>
    <n v="4.7130535039766102"/>
    <n v="524.68046085012941"/>
    <n v="524.33605638340396"/>
    <n v="524.68046085012941"/>
    <n v="6.2627894312917016"/>
    <n v="6.2627894312917016"/>
    <n v="2876.602353244059"/>
    <n v="7.9643651382338563"/>
    <n v="2018"/>
    <x v="33"/>
    <s v="2018-714"/>
    <n v="17.570636662831529"/>
    <x v="0"/>
    <n v="0"/>
    <n v="0"/>
    <n v="0"/>
    <n v="0"/>
    <n v="1"/>
    <n v="0"/>
    <n v="2069.1673807552006"/>
    <n v="807.43497248885842"/>
    <n v="0.28069050683292457"/>
    <n v="2203.2978075211463"/>
    <n v="673.30454572291274"/>
    <n v="0.234062433051826"/>
    <n v="4831.9776983671663"/>
    <n v="-1955.3753451231073"/>
    <n v="0.67975170183600553"/>
    <n v="403.6833659231018"/>
    <n v="2472.9189873209571"/>
    <n v="0.85966660791059557"/>
    <n v="392.61875858830456"/>
    <n v="2483.9835946557546"/>
    <n v="0.86351302322146384"/>
    <n v="2277.59071153282"/>
    <n v="599.01164171123901"/>
    <n v="0.20823581717358666"/>
    <n v="5.878588923128687"/>
    <n v="2870.7237643209305"/>
    <n v="0.99795641239168875"/>
    <n v="6.8925065724864796"/>
    <n v="2869.7098466715724"/>
    <n v="0.99760394182925083"/>
    <n v="7.6774175628836181"/>
    <n v="2868.9249356811756"/>
    <n v="0.99733108138696147"/>
    <n v="7.767732041105873"/>
    <n v="2868.8346212029533"/>
    <n v="0.99729968515379064"/>
    <n v="7.8582842825715709"/>
    <n v="2868.7440689614873"/>
    <n v="0.99726820626642765"/>
    <n v="7.1804665132175245"/>
    <n v="2869.4218867308414"/>
    <n v="0.99750383764195982"/>
    <n v="6.9995682066597293"/>
    <n v="5.153615625201251"/>
    <n v="6.3431030229315297"/>
    <x v="7"/>
    <n v="0"/>
    <n v="0"/>
    <n v="0"/>
    <n v="0"/>
    <n v="0"/>
    <n v="0"/>
    <n v="0"/>
    <n v="1"/>
    <n v="0"/>
    <n v="0"/>
    <n v="0"/>
    <n v="0"/>
    <n v="86"/>
    <n v="2100.6770343840203"/>
    <n v="775.92531886003871"/>
    <n v="0.26973673228939582"/>
    <n v="2146.4310705732942"/>
    <n v="730.17128267076487"/>
    <n v="0.2538311497407077"/>
    <n v="2951.9954741226466"/>
    <n v="-75.393120878587524"/>
    <n v="2.6209086839397076E-2"/>
    <n v="2937.0875835523289"/>
    <n v="-60.48523030826982"/>
    <n v="2.1026621993845696E-2"/>
  </r>
  <r>
    <x v="714"/>
    <x v="4"/>
    <x v="86"/>
    <n v="759.41343536024965"/>
    <x v="1"/>
    <n v="1396.5995903378234"/>
    <n v="742.26539005292784"/>
    <n v="6.6097068477541807"/>
    <n v="6.6325463397142164"/>
    <n v="112.5056941274444"/>
    <n v="111.40269712619494"/>
    <n v="111.94873524562536"/>
    <n v="4.7180410454876496"/>
    <n v="4.723003834829778"/>
    <n v="524.68046085012941"/>
    <n v="524.57713951011169"/>
    <n v="524.68046085012941"/>
    <n v="6.2627894312917016"/>
    <n v="6.2627894312917016"/>
    <n v="2843.4218217037437"/>
    <n v="7.9527634726828556"/>
    <n v="2018"/>
    <x v="34"/>
    <s v="2018-715"/>
    <n v="17.590537324533532"/>
    <x v="0"/>
    <n v="0"/>
    <n v="0"/>
    <n v="0"/>
    <n v="0"/>
    <n v="1"/>
    <n v="0"/>
    <n v="2076.5617291081894"/>
    <n v="766.86009259555431"/>
    <n v="0.2696962113542693"/>
    <n v="2208.1879675563828"/>
    <n v="635.23385414736094"/>
    <n v="0.22340471937671794"/>
    <n v="4831.9776983671663"/>
    <n v="-1988.5558766634226"/>
    <n v="0.69935310388519989"/>
    <n v="405.34189963887462"/>
    <n v="2438.0799220648692"/>
    <n v="0.8574457378975876"/>
    <n v="394.58103089091708"/>
    <n v="2448.8407908128265"/>
    <n v="0.861230216396634"/>
    <n v="2277.59071153282"/>
    <n v="565.83111017092369"/>
    <n v="0.19899654207193379"/>
    <n v="5.8796902704186875"/>
    <n v="2837.5421314333248"/>
    <n v="0.9979321779746011"/>
    <n v="6.8932164384902554"/>
    <n v="2836.5286052652536"/>
    <n v="0.99757573203318817"/>
    <n v="7.6774175628836181"/>
    <n v="2835.7444041408603"/>
    <n v="0.99729993717278176"/>
    <n v="7.7656794257239827"/>
    <n v="2835.6561422780196"/>
    <n v="0.99726889645199701"/>
    <n v="7.8550414181974464"/>
    <n v="2835.5667802855464"/>
    <n v="0.99723746882779052"/>
    <n v="7.1823816708216714"/>
    <n v="2836.2394400329222"/>
    <n v="0.99747403581980043"/>
    <n v="7.0062502945586065"/>
    <n v="5.1599690390757971"/>
    <n v="6.3431030229315297"/>
    <x v="7"/>
    <n v="0"/>
    <n v="0"/>
    <n v="0"/>
    <n v="0"/>
    <n v="0"/>
    <n v="0"/>
    <n v="0"/>
    <n v="1"/>
    <n v="0"/>
    <n v="0"/>
    <n v="0"/>
    <n v="0"/>
    <n v="87"/>
    <n v="2110.5628931927113"/>
    <n v="732.85892851103245"/>
    <n v="0.25773837807572014"/>
    <n v="2155.4948289753775"/>
    <n v="687.92699272836626"/>
    <n v="0.24193631331005569"/>
    <n v="2958.952070432746"/>
    <n v="-115.53024872900232"/>
    <n v="4.0630710451458101E-2"/>
    <n v="2950.1096236930325"/>
    <n v="-106.6878019892888"/>
    <n v="3.7520919750613287E-2"/>
  </r>
  <r>
    <x v="715"/>
    <x v="4"/>
    <x v="87"/>
    <n v="767.00756971385215"/>
    <x v="1"/>
    <n v="1405.3187816327004"/>
    <n v="749.68804395120503"/>
    <n v="6.6196571786043448"/>
    <n v="6.6424966705673851"/>
    <n v="113.63075106871884"/>
    <n v="112.51672409745689"/>
    <n v="113.06822259808162"/>
    <n v="4.7279913763408175"/>
    <n v="4.7329541656829468"/>
    <n v="524.68046085012941"/>
    <n v="524.64946444812404"/>
    <n v="524.68046085012941"/>
    <n v="6.2627894312917016"/>
    <n v="6.2627894312917016"/>
    <n v="2914.2020357206625"/>
    <n v="7.9773513171316557"/>
    <n v="2018"/>
    <x v="35"/>
    <s v="2018-716"/>
    <n v="17.610437986236864"/>
    <x v="0"/>
    <n v="0"/>
    <n v="0"/>
    <n v="0"/>
    <n v="0"/>
    <n v="1"/>
    <n v="0"/>
    <n v="2084.0300209447082"/>
    <n v="830.17201477595427"/>
    <n v="0.28487112581769175"/>
    <n v="2213.1270291919718"/>
    <n v="701.07500652869066"/>
    <n v="0.24057186081654752"/>
    <n v="4831.9776983671663"/>
    <n v="-1917.7756626465039"/>
    <n v="0.65807917197897736"/>
    <n v="407.01701869180511"/>
    <n v="2507.1850170288571"/>
    <n v="0.86033328722483282"/>
    <n v="396.56292591655574"/>
    <n v="2517.6391098041067"/>
    <n v="0.86392057892496521"/>
    <n v="2277.59071153282"/>
    <n v="636.61132418784246"/>
    <n v="0.21845133466541306"/>
    <n v="5.880791617708689"/>
    <n v="2908.3212441029536"/>
    <n v="0.9979820233650154"/>
    <n v="6.8939263044940322"/>
    <n v="2907.3081094161685"/>
    <n v="0.99763436912746883"/>
    <n v="7.6774175628836181"/>
    <n v="2906.5246181577791"/>
    <n v="0.99736551636819348"/>
    <n v="7.7636268103420925"/>
    <n v="2906.4384089103205"/>
    <n v="0.99733593391426545"/>
    <n v="7.8517985538230981"/>
    <n v="2906.3502371668392"/>
    <n v="0.9973056780355033"/>
    <n v="7.1842968284259472"/>
    <n v="2907.0177388922366"/>
    <n v="0.99753472932200138"/>
    <n v="7.0129541837125124"/>
    <n v="5.1663452739678588"/>
    <n v="6.3431030229315297"/>
    <x v="8"/>
    <n v="0"/>
    <n v="0"/>
    <n v="0"/>
    <n v="0"/>
    <n v="0"/>
    <n v="0"/>
    <n v="0"/>
    <n v="0"/>
    <n v="1"/>
    <n v="0"/>
    <n v="0"/>
    <n v="0"/>
    <n v="88"/>
    <n v="1916.3836692080611"/>
    <n v="997.81836651260141"/>
    <n v="0.3423984865434519"/>
    <n v="1984.5128194892588"/>
    <n v="929.68921623140363"/>
    <n v="0.3190201656699817"/>
    <n v="3190.8833877773873"/>
    <n v="-276.68135205672479"/>
    <n v="9.4942405730734925E-2"/>
    <n v="3077.751625210145"/>
    <n v="-163.54958948948251"/>
    <n v="5.6121568609445366E-2"/>
  </r>
  <r>
    <x v="716"/>
    <x v="4"/>
    <x v="88"/>
    <n v="774.67764541099064"/>
    <x v="1"/>
    <n v="946.82823328009965"/>
    <n v="757.18492438914063"/>
    <n v="6.6296075094554308"/>
    <n v="6.652447001420553"/>
    <n v="114.76705857940601"/>
    <n v="113.64189133843145"/>
    <n v="114.19890482406242"/>
    <n v="4.7379417071939853"/>
    <n v="4.7429044965361147"/>
    <n v="57.383529289703006"/>
    <n v="197.5633098372293"/>
    <n v="197.57260875783092"/>
    <n v="5.2861061560585716"/>
    <n v="4.0497573159761693"/>
    <n v="2403.7078202600323"/>
    <n v="7.7847677492753053"/>
    <n v="2018"/>
    <x v="36"/>
    <s v="2018-717"/>
    <n v="16.653655372707988"/>
    <x v="0"/>
    <n v="0"/>
    <n v="0"/>
    <n v="0"/>
    <n v="0"/>
    <n v="1"/>
    <n v="0"/>
    <n v="2091.572995699592"/>
    <n v="312.13482456044039"/>
    <n v="0.12985555978541258"/>
    <n v="2218.115481443916"/>
    <n v="185.59233881611635"/>
    <n v="7.7210856183027698E-2"/>
    <n v="2132.2532584061278"/>
    <n v="271.45456185390458"/>
    <n v="0.1129315965800447"/>
    <n v="408.70888893526489"/>
    <n v="1994.9989313247675"/>
    <n v="0.82996731737093954"/>
    <n v="398.56463989245083"/>
    <n v="2005.1431803675814"/>
    <n v="0.83418756783454062"/>
    <n v="243.79409912156544"/>
    <n v="2159.9137211384668"/>
    <n v="0.89857581813117704"/>
    <n v="5.8818929649986895"/>
    <n v="2397.8259272950336"/>
    <n v="0.9975529917091327"/>
    <n v="6.894636170497809"/>
    <n v="2396.8131840895344"/>
    <n v="0.99713166628972727"/>
    <n v="6.9767329888967513"/>
    <n v="2396.7310872711355"/>
    <n v="0.99709751204780694"/>
    <n v="7.3823295330891368"/>
    <n v="2396.3254907269434"/>
    <n v="0.99692877417510317"/>
    <n v="7.4197851747005679"/>
    <n v="2396.2880350853316"/>
    <n v="0.99691319173147341"/>
    <n v="7.0922200158427913"/>
    <n v="2396.6156002441894"/>
    <n v="0.99704946667974159"/>
    <n v="7.0196797988754627"/>
    <n v="5.172744266020012"/>
    <n v="5.4866622998161478"/>
    <x v="8"/>
    <n v="0"/>
    <n v="0"/>
    <n v="0"/>
    <n v="0"/>
    <n v="0"/>
    <n v="0"/>
    <n v="0"/>
    <n v="0"/>
    <n v="1"/>
    <n v="0"/>
    <n v="0"/>
    <n v="0"/>
    <n v="89"/>
    <n v="1925.4272111896589"/>
    <n v="478.28060907037343"/>
    <n v="0.198976183810324"/>
    <n v="1992.9206802886376"/>
    <n v="410.78713997139471"/>
    <n v="0.17089728481515523"/>
    <n v="2418.0174116817716"/>
    <n v="-14.309591421739242"/>
    <n v="5.9531326150077737E-3"/>
    <n v="2438.5164090399599"/>
    <n v="-34.808588779927504"/>
    <n v="1.448120627912336E-2"/>
  </r>
  <r>
    <x v="717"/>
    <x v="4"/>
    <x v="89"/>
    <n v="782.42442186510084"/>
    <x v="1"/>
    <n v="956.29651561290098"/>
    <n v="764.75677363192858"/>
    <n v="6.6395578403071562"/>
    <n v="6.6623973322737218"/>
    <n v="115.9147291652001"/>
    <n v="114.77831025181578"/>
    <n v="115.34089387230306"/>
    <n v="4.7478920380471532"/>
    <n v="4.7528548273892826"/>
    <n v="57.95736458260005"/>
    <n v="99.83914815898882"/>
    <n v="57.785213994730931"/>
    <n v="4.0567329297125942"/>
    <n v="4.0597076468293372"/>
    <n v="2071.1952554064992"/>
    <n v="7.6358811376885178"/>
    <n v="2018"/>
    <x v="37"/>
    <s v="2018-718"/>
    <n v="15.444182808066905"/>
    <x v="0"/>
    <n v="0"/>
    <n v="0"/>
    <n v="0"/>
    <n v="0"/>
    <n v="1"/>
    <n v="0"/>
    <n v="2099.1914002020249"/>
    <n v="-27.996144795525652"/>
    <n v="1.3516902726793395E-2"/>
    <n v="2223.1538182183804"/>
    <n v="-151.95856281188117"/>
    <n v="7.336756996484009E-2"/>
    <n v="2135.5684891729406"/>
    <n v="-64.373233766441444"/>
    <n v="3.1080234274584291E-2"/>
    <n v="410.41767788115942"/>
    <n v="1660.7775775253399"/>
    <n v="0.80184500866838382"/>
    <n v="400.58637100810483"/>
    <n v="1670.6088843983944"/>
    <n v="0.80659169145813614"/>
    <n v="246.29157812464578"/>
    <n v="1824.9036772818533"/>
    <n v="0.88108722367833547"/>
    <n v="5.8829943122886901"/>
    <n v="2065.3122610942105"/>
    <n v="0.99715961385246887"/>
    <n v="6.8953460365015848"/>
    <n v="2064.2999093699977"/>
    <n v="0.99667083727692873"/>
    <n v="6.9798834372280831"/>
    <n v="2064.215371969271"/>
    <n v="0.99663002152066138"/>
    <n v="6.90291312397623"/>
    <n v="2064.2923422825229"/>
    <n v="0.99666718378870489"/>
    <n v="6.8768392106163967"/>
    <n v="2064.3184161958829"/>
    <n v="0.99667977261310081"/>
    <n v="6.9758253645560337"/>
    <n v="2064.2194300419433"/>
    <n v="0.99663198081091253"/>
    <n v="7.0264270641205053"/>
    <n v="5.1791659505206749"/>
    <n v="4.6216592714547771"/>
    <x v="8"/>
    <n v="0"/>
    <n v="0"/>
    <n v="0"/>
    <n v="0"/>
    <n v="0"/>
    <n v="0"/>
    <n v="0"/>
    <n v="0"/>
    <n v="1"/>
    <n v="0"/>
    <n v="0"/>
    <n v="0"/>
    <n v="90"/>
    <n v="1934.5259109011672"/>
    <n v="136.66934450533199"/>
    <n v="6.5985736568573219E-2"/>
    <n v="2001.3780810325902"/>
    <n v="69.817174373908983"/>
    <n v="3.3708639584637545E-2"/>
    <n v="1827.2310864511714"/>
    <n v="243.96416895532775"/>
    <n v="0.11778907291260987"/>
    <n v="1927.480168736781"/>
    <n v="143.71508666971818"/>
    <n v="6.9387512497710996E-2"/>
  </r>
  <r>
    <x v="718"/>
    <x v="4"/>
    <x v="90"/>
    <n v="790.24866608375146"/>
    <x v="1"/>
    <n v="965.85948076902957"/>
    <n v="772.40434136747547"/>
    <n v="6.649508171159324"/>
    <n v="6.6723476631268888"/>
    <n v="117.07387645685208"/>
    <n v="115.92609335433393"/>
    <n v="116.49430281102609"/>
    <n v="4.757842368900322"/>
    <n v="4.7628051582424504"/>
    <n v="58.536938228426038"/>
    <n v="70.927601207594861"/>
    <n v="58.363066134678235"/>
    <n v="4.0666832605657621"/>
    <n v="4.069657977682505"/>
    <n v="2323.6533736540882"/>
    <n v="7.7508959560964694"/>
    <n v="2018"/>
    <x v="38"/>
    <s v="2018-719"/>
    <n v="15.474033800625408"/>
    <x v="0"/>
    <n v="0"/>
    <n v="0"/>
    <n v="0"/>
    <n v="0"/>
    <n v="1"/>
    <n v="0"/>
    <n v="2106.8859887494818"/>
    <n v="216.76738490460639"/>
    <n v="9.328731529510631E-2"/>
    <n v="2228.2425383605887"/>
    <n v="95.410835293499531"/>
    <n v="4.1060700522410579E-2"/>
    <n v="2138.9168722474215"/>
    <n v="184.73650140666678"/>
    <n v="7.9502607187989155E-2"/>
    <n v="412.14355471651265"/>
    <n v="1911.5098189375756"/>
    <n v="0.82263122400722299"/>
    <n v="402.6283194349154"/>
    <n v="1921.0250542191729"/>
    <n v="0.82672617009061145"/>
    <n v="248.81403191775678"/>
    <n v="2074.8393417363313"/>
    <n v="0.89292119266201853"/>
    <n v="5.8840956595786906"/>
    <n v="2317.7692779945096"/>
    <n v="0.99746773949751144"/>
    <n v="6.8960559025053616"/>
    <n v="2316.7573177515828"/>
    <n v="0.99703223553878828"/>
    <n v="6.9830338855594158"/>
    <n v="2316.6703397685287"/>
    <n v="0.99699480397346085"/>
    <n v="6.904724207252448"/>
    <n v="2316.7486494468358"/>
    <n v="0.99702850507500851"/>
    <n v="6.877964608287364"/>
    <n v="2316.7754090458006"/>
    <n v="0.99704002125004054"/>
    <n v="6.9786981009627844"/>
    <n v="2316.6746755531253"/>
    <n v="0.99699666990778901"/>
    <n v="7.0331959028519435"/>
    <n v="5.1856102619153397"/>
    <n v="4.6273271984930462"/>
    <x v="8"/>
    <n v="0"/>
    <n v="0"/>
    <n v="0"/>
    <n v="0"/>
    <n v="0"/>
    <n v="0"/>
    <n v="0"/>
    <n v="0"/>
    <n v="1"/>
    <n v="0"/>
    <n v="0"/>
    <n v="0"/>
    <n v="91"/>
    <n v="1943.6801023080361"/>
    <n v="379.97327134605212"/>
    <n v="0.16352407620441284"/>
    <n v="2009.8853094568449"/>
    <n v="313.76806419724335"/>
    <n v="0.13503221597282547"/>
    <n v="1834.930552674487"/>
    <n v="488.72282097960124"/>
    <n v="0.21032518297298985"/>
    <n v="1939.1075134592224"/>
    <n v="384.54586019486578"/>
    <n v="0.16549192084968495"/>
  </r>
  <r>
    <x v="719"/>
    <x v="4"/>
    <x v="91"/>
    <n v="798.15115274458901"/>
    <x v="1"/>
    <n v="975.51807557671998"/>
    <n v="780.12838478060951"/>
    <n v="6.6594585020117991"/>
    <n v="6.6822979939800575"/>
    <n v="118.2446152214206"/>
    <n v="117.08535428787727"/>
    <n v="117.65924583913633"/>
    <n v="4.7677926997534898"/>
    <n v="4.7727554890956183"/>
    <n v="59.122307610710301"/>
    <n v="62.663895689775664"/>
    <n v="58.946696796025016"/>
    <n v="4.07663359141893"/>
    <n v="4.0796083085356738"/>
    <n v="2009.4266946694027"/>
    <n v="7.605604733835662"/>
    <n v="2018"/>
    <x v="39"/>
    <s v="2018-720"/>
    <n v="15.50388479318422"/>
    <x v="0"/>
    <n v="0"/>
    <n v="0"/>
    <n v="0"/>
    <n v="0"/>
    <n v="1"/>
    <n v="0"/>
    <n v="2114.6575231824131"/>
    <n v="-105.23082851301047"/>
    <n v="5.2368582935703151E-2"/>
    <n v="2233.38214570422"/>
    <n v="-223.95545103481732"/>
    <n v="0.11145241159029351"/>
    <n v="2142.2987391526472"/>
    <n v="-132.87204448324451"/>
    <n v="6.6124355188336467E-2"/>
    <n v="413.8866903202196"/>
    <n v="1595.5400043491832"/>
    <n v="0.7940274748921291"/>
    <n v="404.69068734599404"/>
    <n v="1604.7360073234086"/>
    <n v="0.79860390606954934"/>
    <n v="251.361710248799"/>
    <n v="1758.0649844206037"/>
    <n v="0.87490874341641323"/>
    <n v="5.8851970068686912"/>
    <n v="2003.5414976625339"/>
    <n v="0.99707120592033494"/>
    <n v="6.8967657685091375"/>
    <n v="2002.5299289008935"/>
    <n v="0.99656779429336495"/>
    <n v="6.9861843338907477"/>
    <n v="2002.4405103355118"/>
    <n v="0.99652329475246659"/>
    <n v="6.9065352905286659"/>
    <n v="2002.520159378874"/>
    <n v="0.99656293244792149"/>
    <n v="6.8790900059582798"/>
    <n v="2002.5476046634444"/>
    <n v="0.99657659071405436"/>
    <n v="6.9815708373695653"/>
    <n v="2002.445123832033"/>
    <n v="0.99652559067922686"/>
    <n v="7.0399862378175939"/>
    <n v="5.192077133817917"/>
    <n v="4.6330193808313958"/>
    <x v="8"/>
    <n v="0"/>
    <n v="0"/>
    <n v="0"/>
    <n v="0"/>
    <n v="0"/>
    <n v="0"/>
    <n v="0"/>
    <n v="0"/>
    <n v="1"/>
    <n v="0"/>
    <n v="0"/>
    <n v="0"/>
    <n v="92"/>
    <n v="1952.8901210192685"/>
    <n v="56.536573650134187"/>
    <n v="2.8135673622787103E-2"/>
    <n v="2018.4426545312451"/>
    <n v="-9.0159598618424752"/>
    <n v="4.4868319335858182E-3"/>
    <n v="1842.6770591126296"/>
    <n v="166.749635556773"/>
    <n v="8.2983686839199267E-2"/>
    <n v="1950.8279526971883"/>
    <n v="58.598741972214384"/>
    <n v="2.9161920724784258E-2"/>
  </r>
  <r>
    <x v="720"/>
    <x v="4"/>
    <x v="92"/>
    <n v="806.13266427203484"/>
    <x v="1"/>
    <n v="985.27325633248711"/>
    <n v="787.92966862803712"/>
    <n v="6.6694088328644874"/>
    <n v="6.6922483248332254"/>
    <n v="119.4270613736348"/>
    <n v="118.25620783075604"/>
    <n v="118.8358382975277"/>
    <n v="4.7777430306066577"/>
    <n v="4.7827058199487871"/>
    <n v="59.7135306868174"/>
    <n v="60.598640187704873"/>
    <n v="59.536163763985265"/>
    <n v="4.0865839222720988"/>
    <n v="4.0895586393888417"/>
    <n v="670.95986394727242"/>
    <n v="6.5087093199029038"/>
    <n v="2018"/>
    <x v="40"/>
    <s v="2018-721"/>
    <n v="15.533735785743243"/>
    <x v="0"/>
    <n v="0"/>
    <n v="0"/>
    <n v="0"/>
    <n v="0"/>
    <n v="1"/>
    <n v="0"/>
    <n v="2122.506772959674"/>
    <n v="-1451.5469090124016"/>
    <n v="2.1633885825493606"/>
    <n v="2238.5731491212869"/>
    <n v="-1567.6132851740144"/>
    <n v="2.3363741550078854"/>
    <n v="2145.7144247269252"/>
    <n v="-1474.7545607796528"/>
    <n v="2.1979773158168321"/>
    <n v="415.64725727996358"/>
    <n v="255.31260666730884"/>
    <n v="0.38051844884625269"/>
    <n v="406.7736789361835"/>
    <n v="264.18618501108892"/>
    <n v="0.39374364877337892"/>
    <n v="253.93486536315157"/>
    <n v="417.02499858412085"/>
    <n v="0.62153493970675555"/>
    <n v="5.8862983541586917"/>
    <n v="665.0735655931137"/>
    <n v="0.99122704848613519"/>
    <n v="6.8974756345129142"/>
    <n v="664.06238831275948"/>
    <n v="0.98971998772931824"/>
    <n v="6.9893347822220795"/>
    <n v="663.97052916505038"/>
    <n v="0.98958308066133249"/>
    <n v="6.9083463738048856"/>
    <n v="664.05151757346755"/>
    <n v="0.98970378595649089"/>
    <n v="6.8802154036291601"/>
    <n v="664.07964854364332"/>
    <n v="0.98974571241392495"/>
    <n v="6.9844435737763657"/>
    <n v="663.97542037349604"/>
    <n v="0.98959037052874255"/>
    <n v="7.0467979911210925"/>
    <n v="5.198566499022153"/>
    <n v="4.6387357837122529"/>
    <x v="9"/>
    <n v="0"/>
    <n v="0"/>
    <n v="0"/>
    <n v="0"/>
    <n v="0"/>
    <n v="0"/>
    <n v="0"/>
    <n v="0"/>
    <n v="0"/>
    <n v="1"/>
    <n v="0"/>
    <n v="0"/>
    <n v="93"/>
    <n v="672.72242452234639"/>
    <n v="-1.7625605750739624"/>
    <n v="2.6269240080990502E-3"/>
    <n v="677.67594869831657"/>
    <n v="-6.7160847510441499"/>
    <n v="1.000966691440121E-2"/>
    <n v="667.84863797561241"/>
    <n v="3.1112259716600192"/>
    <n v="4.6369777669808812E-3"/>
    <n v="693.07643102406655"/>
    <n v="-22.116567076794126"/>
    <n v="3.2962578337669635E-2"/>
  </r>
  <r>
    <x v="721"/>
    <x v="4"/>
    <x v="93"/>
    <n v="814.1939909147552"/>
    <x v="1"/>
    <n v="995.12598889581193"/>
    <n v="795.80896531405256"/>
    <n v="6.6793591637173222"/>
    <n v="6.7021986556863933"/>
    <n v="120.62133198737115"/>
    <n v="119.43876990906359"/>
    <n v="120.02419668050297"/>
    <n v="4.7876933614598256"/>
    <n v="4.792656150801955"/>
    <n v="60.310665993685575"/>
    <n v="60.397058251891366"/>
    <n v="60.131525401625126"/>
    <n v="4.0965342531252666"/>
    <n v="4.0995089702420096"/>
    <n v="726.21038957021528"/>
    <n v="6.5878397656394139"/>
    <n v="2018"/>
    <x v="41"/>
    <s v="2018-722"/>
    <n v="15.563586778302415"/>
    <x v="0"/>
    <n v="0"/>
    <n v="0"/>
    <n v="0"/>
    <n v="0"/>
    <n v="1"/>
    <n v="0"/>
    <n v="2130.4345152347078"/>
    <n v="-1404.2241256644925"/>
    <n v="1.9336326577419778"/>
    <n v="2243.8160625725245"/>
    <n v="-1517.6056730023092"/>
    <n v="2.0897603432807625"/>
    <n v="2149.1642671569457"/>
    <n v="-1422.9538775867304"/>
    <n v="1.9594237400388348"/>
    <n v="417.42542990930497"/>
    <n v="308.78495966091032"/>
    <n v="0.42520041587900576"/>
    <n v="408.87750044227482"/>
    <n v="317.33288912794046"/>
    <n v="0.43697101237527586"/>
    <n v="256.53375202864765"/>
    <n v="469.67663754156763"/>
    <n v="0.64675009375661907"/>
    <n v="5.8873997014486923"/>
    <n v="720.32298986876663"/>
    <n v="0.99189298337506171"/>
    <n v="6.8981855005166901"/>
    <n v="719.31220406969862"/>
    <n v="0.99050111978623834"/>
    <n v="6.9924852305534122"/>
    <n v="719.21790433966191"/>
    <n v="0.9903712679810438"/>
    <n v="6.9101574570811035"/>
    <n v="719.30023211313414"/>
    <n v="0.9904846342653254"/>
    <n v="6.8813408013000155"/>
    <n v="719.3290487689153"/>
    <n v="0.99052431512943173"/>
    <n v="6.9873163101831812"/>
    <n v="719.22307326003215"/>
    <n v="0.9903783856434244"/>
    <n v="7.0536310842342269"/>
    <n v="5.2050782895131471"/>
    <n v="4.6444763712563075"/>
    <x v="9"/>
    <n v="0"/>
    <n v="0"/>
    <n v="0"/>
    <n v="0"/>
    <n v="0"/>
    <n v="0"/>
    <n v="0"/>
    <n v="0"/>
    <n v="0"/>
    <n v="1"/>
    <n v="0"/>
    <n v="0"/>
    <n v="94"/>
    <n v="675.91869407018748"/>
    <n v="50.291695500027799"/>
    <n v="6.9252239051263584E-2"/>
    <n v="680.57060956503335"/>
    <n v="45.639780005181933"/>
    <n v="6.2846498288453845E-2"/>
    <n v="670.67868973114707"/>
    <n v="55.53169983906821"/>
    <n v="7.6467784868697486E-2"/>
    <n v="697.28190806180817"/>
    <n v="28.928481508407117"/>
    <n v="3.9834849409862517E-2"/>
  </r>
  <r>
    <x v="722"/>
    <x v="4"/>
    <x v="94"/>
    <n v="822.3359308239028"/>
    <x v="1"/>
    <n v="1005.0772487847702"/>
    <n v="803.76705496700765"/>
    <n v="6.6893094945702591"/>
    <n v="6.7121489865395612"/>
    <n v="121.82754530724488"/>
    <n v="120.63315760815424"/>
    <n v="121.22443864730801"/>
    <n v="4.7976436923129935"/>
    <n v="4.8026064816551228"/>
    <n v="60.913772653622438"/>
    <n v="60.758758333103117"/>
    <n v="60.732840655641375"/>
    <n v="4.1064845839784345"/>
    <n v="4.1094593010951774"/>
    <n v="675.91730175302826"/>
    <n v="6.5160707338745967"/>
    <n v="2018"/>
    <x v="42"/>
    <s v="2018-723"/>
    <n v="15.593437770861687"/>
    <x v="0"/>
    <n v="0"/>
    <n v="0"/>
    <n v="0"/>
    <n v="0"/>
    <n v="1"/>
    <n v="0"/>
    <n v="2138.4415349324918"/>
    <n v="-1462.5242331794634"/>
    <n v="2.1637620895135061"/>
    <n v="2249.1114051582749"/>
    <n v="-1573.1941034052466"/>
    <n v="2.3274949454986316"/>
    <n v="2152.6486080112668"/>
    <n v="-1476.7313062582384"/>
    <n v="2.1847810411543773"/>
    <n v="419.22138426493979"/>
    <n v="256.69591748808847"/>
    <n v="0.37977414814258142"/>
    <n v="411.00236016342706"/>
    <n v="264.9149415896012"/>
    <n v="0.39193395538556253"/>
    <n v="259.15862756079878"/>
    <n v="416.75867419222948"/>
    <n v="0.61658234389228272"/>
    <n v="5.8885010487386928"/>
    <n v="670.02880070428955"/>
    <n v="0.99128813386864556"/>
    <n v="6.8988953665204669"/>
    <n v="669.01840638650776"/>
    <n v="0.98979328484619666"/>
    <n v="6.995635678884744"/>
    <n v="668.92166607414356"/>
    <n v="0.9896501603661555"/>
    <n v="6.9119685403573214"/>
    <n v="669.00533321267096"/>
    <n v="0.9897739434655235"/>
    <n v="6.8824661989708531"/>
    <n v="669.03483555405739"/>
    <n v="0.98981759132201408"/>
    <n v="6.9901890465900056"/>
    <n v="668.92711270643827"/>
    <n v="0.98965821850030977"/>
    <n v="7.0604854380093069"/>
    <n v="5.2116124364789469"/>
    <n v="4.6502411064693785"/>
    <x v="9"/>
    <n v="0"/>
    <n v="0"/>
    <n v="0"/>
    <n v="0"/>
    <n v="0"/>
    <n v="0"/>
    <n v="0"/>
    <n v="0"/>
    <n v="0"/>
    <n v="1"/>
    <n v="0"/>
    <n v="0"/>
    <n v="95"/>
    <n v="679.13445252800136"/>
    <n v="-3.2171507749731063"/>
    <n v="4.7596810536277897E-3"/>
    <n v="683.48231755994016"/>
    <n v="-7.5650158069119016"/>
    <n v="1.1192220982199482E-2"/>
    <n v="673.52604565496074"/>
    <n v="2.3912560980675153"/>
    <n v="3.5377938867161155E-3"/>
    <n v="701.52110182264687"/>
    <n v="-25.603800069618615"/>
    <n v="3.7880077937365662E-2"/>
  </r>
  <r>
    <x v="723"/>
    <x v="4"/>
    <x v="95"/>
    <n v="830.55929013214177"/>
    <x v="1"/>
    <n v="1015.1280212726177"/>
    <n v="811.80472551654793"/>
    <n v="6.699259825423268"/>
    <n v="6.722099317392729"/>
    <n v="123.04582076031731"/>
    <n v="121.83948918423577"/>
    <n v="122.43668303378109"/>
    <n v="4.8075940231661622"/>
    <n v="4.8125568125082907"/>
    <n v="61.522910380158663"/>
    <n v="61.293664766041999"/>
    <n v="61.340169062197788"/>
    <n v="4.1164349148316024"/>
    <n v="4.1194096319483462"/>
    <n v="701.55256534638033"/>
    <n v="6.5532958295169204"/>
    <n v="2018"/>
    <x v="43"/>
    <s v="2018-724"/>
    <n v="15.623288763421032"/>
    <x v="0"/>
    <n v="0"/>
    <n v="0"/>
    <n v="0"/>
    <n v="0"/>
    <n v="1"/>
    <n v="0"/>
    <n v="2146.5286248272532"/>
    <n v="-1444.9760594808729"/>
    <n v="2.0596832380869978"/>
    <n v="2254.4597011698825"/>
    <n v="-1552.9071358235021"/>
    <n v="2.2135292671287989"/>
    <n v="2156.167792274131"/>
    <n v="-1454.6152269277507"/>
    <n v="2.073423003178041"/>
    <n v="421.03529816413095"/>
    <n v="280.51726718224938"/>
    <n v="0.39985210095233348"/>
    <n v="413.14846848179081"/>
    <n v="288.40409686458952"/>
    <n v="0.4110940663757599"/>
    <n v="261.80975184827139"/>
    <n v="439.74281349810894"/>
    <n v="0.62681377735536181"/>
    <n v="5.8896023960286943"/>
    <n v="695.66296295035158"/>
    <n v="0.99160490220270114"/>
    <n v="6.8996052325242436"/>
    <n v="694.65296011385612"/>
    <n v="0.99016523412024349"/>
    <n v="6.9987861272160767"/>
    <n v="694.55377921916431"/>
    <n v="0.99002386068710269"/>
    <n v="6.9137796236335394"/>
    <n v="694.63878572274677"/>
    <n v="0.99014502980226438"/>
    <n v="6.8835915966416783"/>
    <n v="694.66897374973871"/>
    <n v="0.99018806011600435"/>
    <n v="6.9930617829968371"/>
    <n v="694.55950356338349"/>
    <n v="0.99003202022425196"/>
    <n v="7.0673609726915503"/>
    <n v="5.2181688703222235"/>
    <n v="4.6560299512494758"/>
    <x v="9"/>
    <n v="0"/>
    <n v="0"/>
    <n v="0"/>
    <n v="0"/>
    <n v="0"/>
    <n v="0"/>
    <n v="0"/>
    <n v="0"/>
    <n v="0"/>
    <n v="1"/>
    <n v="0"/>
    <n v="0"/>
    <n v="96"/>
    <n v="682.36981724303291"/>
    <n v="19.182748103347421"/>
    <n v="2.7343279820915837E-2"/>
    <n v="686.41117095957657"/>
    <n v="15.141394386803768"/>
    <n v="2.1582694062743463E-2"/>
    <n v="676.39081580084621"/>
    <n v="25.161749545534121"/>
    <n v="3.5865807907224899E-2"/>
    <n v="705.79429736215423"/>
    <n v="-4.2417320157738914"/>
    <n v="6.0462069776333928E-3"/>
  </r>
  <r>
    <x v="724"/>
    <x v="4"/>
    <x v="96"/>
    <n v="838.86488303346346"/>
    <x v="1"/>
    <n v="1025.2793014853441"/>
    <n v="819.92277277162248"/>
    <n v="6.7092101562763249"/>
    <n v="6.7320496482458978"/>
    <n v="124.2762789679205"/>
    <n v="123.05788407607814"/>
    <n v="123.66104986411891"/>
    <n v="4.8175443540193301"/>
    <n v="4.8225071433614595"/>
    <n v="62.138139483960245"/>
    <n v="61.884797068584767"/>
    <n v="61.953570752819772"/>
    <n v="4.1263852456847712"/>
    <n v="4.1293599628015141"/>
    <n v="684.19889632173908"/>
    <n v="6.5282486594491589"/>
    <n v="2018"/>
    <x v="44"/>
    <s v="2018-725"/>
    <n v="15.653139755980426"/>
    <x v="0"/>
    <n v="0"/>
    <n v="0"/>
    <n v="0"/>
    <n v="0"/>
    <n v="1"/>
    <n v="0"/>
    <n v="2154.6965856209627"/>
    <n v="-1470.4976892992236"/>
    <n v="2.1492254623686704"/>
    <n v="2259.8614801416061"/>
    <n v="-1575.662583819867"/>
    <n v="2.3029306131457483"/>
    <n v="2159.7221683796233"/>
    <n v="-1475.5232720578842"/>
    <n v="2.156570669713608"/>
    <n v="422.86735120231407"/>
    <n v="261.33154511942502"/>
    <n v="0.38195259671470727"/>
    <n v="415.31603788333825"/>
    <n v="268.88285843840083"/>
    <n v="0.39298931916423441"/>
    <n v="264.48738737861868"/>
    <n v="419.71150894312041"/>
    <n v="0.61343494004374188"/>
    <n v="5.8907037433186948"/>
    <n v="678.3081925784204"/>
    <n v="0.99139036356973509"/>
    <n v="6.9003150985280195"/>
    <n v="677.29858122321104"/>
    <n v="0.98991475266092332"/>
    <n v="7.0019365755474086"/>
    <n v="677.19695974619162"/>
    <n v="0.98976622643913936"/>
    <n v="6.9155907069097573"/>
    <n v="677.28330561482937"/>
    <n v="0.98989242639225528"/>
    <n v="6.8847169943124955"/>
    <n v="677.31417932742659"/>
    <n v="0.98993755027766805"/>
    <n v="6.9959345194036739"/>
    <n v="677.20296180233538"/>
    <n v="0.98977499882415199"/>
    <n v="7.0742576079314903"/>
    <n v="5.2247475206720226"/>
    <n v="4.6618428663940676"/>
    <x v="10"/>
    <n v="0"/>
    <n v="0"/>
    <n v="0"/>
    <n v="0"/>
    <n v="0"/>
    <n v="0"/>
    <n v="0"/>
    <n v="0"/>
    <n v="0"/>
    <n v="0"/>
    <n v="1"/>
    <n v="0"/>
    <n v="97"/>
    <n v="657.6650052615297"/>
    <n v="26.533891060209385"/>
    <n v="3.8780961505281403E-2"/>
    <n v="667.5284517324111"/>
    <n v="16.670444589327985"/>
    <n v="2.4364910085281462E-2"/>
    <n v="684.78245454319426"/>
    <n v="-0.58355822145517777"/>
    <n v="8.5290728265186239E-4"/>
    <n v="710.10178198301446"/>
    <n v="-25.902885661275377"/>
    <n v="3.7858707169113513E-2"/>
  </r>
  <r>
    <x v="725"/>
    <x v="4"/>
    <x v="97"/>
    <n v="847.25353186379789"/>
    <x v="1"/>
    <n v="1035.5320945001974"/>
    <n v="828.12200049927503"/>
    <n v="6.7191604871294164"/>
    <n v="6.7419999790990657"/>
    <n v="125.51904175759969"/>
    <n v="124.28846291683891"/>
    <n v="124.89766036276009"/>
    <n v="4.827494684872498"/>
    <n v="4.8324574742146273"/>
    <n v="62.759520878799847"/>
    <n v="62.497103735735323"/>
    <n v="62.573106460347958"/>
    <n v="4.136335576537939"/>
    <n v="4.1393102936546819"/>
    <n v="768.73694499994406"/>
    <n v="6.644748836862636"/>
    <n v="2018"/>
    <x v="45"/>
    <s v="2018-726"/>
    <n v="15.682990748539854"/>
    <x v="0"/>
    <n v="0"/>
    <n v="0"/>
    <n v="0"/>
    <n v="0"/>
    <n v="1"/>
    <n v="0"/>
    <n v="2162.9462260226092"/>
    <n v="-1394.209281022665"/>
    <n v="1.8136363681893375"/>
    <n v="2265.3172769030471"/>
    <n v="-1496.5803319031029"/>
    <n v="1.946804224302257"/>
    <n v="2163.3120882461712"/>
    <n v="-1394.5751432462271"/>
    <n v="1.8141122946111672"/>
    <n v="424.71772477087893"/>
    <n v="344.01922022906513"/>
    <n v="0.44751227642518232"/>
    <n v="417.50528297890116"/>
    <n v="351.23166202104289"/>
    <n v="0.45689447385811338"/>
    <n v="267.19179926426949"/>
    <n v="501.54514573567457"/>
    <n v="0.65242752933607351"/>
    <n v="5.8918050906086954"/>
    <n v="762.84513990933533"/>
    <n v="0.9923357331413164"/>
    <n v="6.9010249645317963"/>
    <n v="761.8359200354123"/>
    <n v="0.99102290450664854"/>
    <n v="7.0050870238787413"/>
    <n v="761.73185797606527"/>
    <n v="0.99088753692736953"/>
    <n v="6.9174017901859752"/>
    <n v="761.81954320975808"/>
    <n v="0.99100160095702639"/>
    <n v="6.8858423919833074"/>
    <n v="761.8511026079608"/>
    <n v="0.99104265452991369"/>
    <n v="6.9988072558105134"/>
    <n v="761.7381377441335"/>
    <n v="0.99089570587008657"/>
    <n v="7.0811752627974096"/>
    <n v="5.2313483163955876"/>
    <n v="4.6676798116075204"/>
    <x v="10"/>
    <n v="0"/>
    <n v="0"/>
    <n v="0"/>
    <n v="0"/>
    <n v="0"/>
    <n v="0"/>
    <n v="0"/>
    <n v="0"/>
    <n v="0"/>
    <n v="0"/>
    <n v="1"/>
    <n v="0"/>
    <n v="98"/>
    <n v="660.80638458090061"/>
    <n v="107.93056041904345"/>
    <n v="0.1403998612542959"/>
    <n v="670.39805374050889"/>
    <n v="98.338891259435172"/>
    <n v="0.12792268135290719"/>
    <n v="687.70590572506603"/>
    <n v="81.031039274878026"/>
    <n v="0.10540802000206186"/>
    <n v="714.4438452518807"/>
    <n v="54.293099748063355"/>
    <n v="7.0626369789040522E-2"/>
  </r>
  <r>
    <x v="726"/>
    <x v="4"/>
    <x v="98"/>
    <n v="855.72606718243605"/>
    <x v="1"/>
    <n v="1045.8874154451996"/>
    <n v="836.40322050422333"/>
    <n v="6.729110817982531"/>
    <n v="6.7519503099522336"/>
    <n v="126.77423217517571"/>
    <n v="125.53134754600731"/>
    <n v="126.1466369663877"/>
    <n v="4.8374450157256668"/>
    <n v="4.8424078050677952"/>
    <n v="63.387116087587856"/>
    <n v="63.12011238203209"/>
    <n v="63.198837524951458"/>
    <n v="4.1462859073911069"/>
    <n v="4.1492606245078498"/>
    <n v="795.06887297121261"/>
    <n v="6.6784287435701311"/>
    <n v="2018"/>
    <x v="46"/>
    <s v="2018-727"/>
    <n v="15.712841741099304"/>
    <x v="0"/>
    <n v="0"/>
    <n v="0"/>
    <n v="0"/>
    <n v="0"/>
    <n v="1"/>
    <n v="0"/>
    <n v="2171.2783628282718"/>
    <n v="-1376.2094898570592"/>
    <n v="1.7309311641318503"/>
    <n v="2270.8276316321026"/>
    <n v="-1475.75875866089"/>
    <n v="1.8561395230401925"/>
    <n v="2166.9379073113846"/>
    <n v="-1371.869034340172"/>
    <n v="1.7254719446045321"/>
    <n v="426.58660207512952"/>
    <n v="368.48227089608309"/>
    <n v="0.46345956108059694"/>
    <n v="419.71642052541972"/>
    <n v="375.35245244579289"/>
    <n v="0.4721005502870233"/>
    <n v="269.92325526877687"/>
    <n v="525.14561770243574"/>
    <n v="0.66050330424827219"/>
    <n v="5.8929064378986959"/>
    <n v="789.17596653331395"/>
    <n v="0.99258818117746639"/>
    <n v="6.9017348305355721"/>
    <n v="788.16713814067703"/>
    <n v="0.99131932457028105"/>
    <n v="7.0082374722100731"/>
    <n v="788.0606354990025"/>
    <n v="0.99118537058805989"/>
    <n v="6.9192128734621932"/>
    <n v="788.14966009775037"/>
    <n v="0.99129734151507554"/>
    <n v="6.8869677896541157"/>
    <n v="788.18190518155848"/>
    <n v="0.99133789785541826"/>
    <n v="7.0016799922173547"/>
    <n v="788.06719297899531"/>
    <n v="0.99119361827604735"/>
    <n v="7.0881138557877703"/>
    <n v="5.2379711856102507"/>
    <n v="4.6735407455087499"/>
    <x v="10"/>
    <n v="0"/>
    <n v="0"/>
    <n v="0"/>
    <n v="0"/>
    <n v="0"/>
    <n v="0"/>
    <n v="0"/>
    <n v="0"/>
    <n v="0"/>
    <n v="0"/>
    <n v="1"/>
    <n v="0"/>
    <n v="99"/>
    <n v="663.9669116395288"/>
    <n v="131.10196133168381"/>
    <n v="0.16489384226771342"/>
    <n v="673.28454619043089"/>
    <n v="121.78432678078173"/>
    <n v="0.15317456250760708"/>
    <n v="690.6472484157415"/>
    <n v="104.42162455547111"/>
    <n v="0.13133657737755752"/>
    <n v="718.82077901639161"/>
    <n v="76.248093954821002"/>
    <n v="9.5901243963781427E-2"/>
  </r>
  <r>
    <x v="727"/>
    <x v="4"/>
    <x v="99"/>
    <n v="864.28332785426028"/>
    <x v="1"/>
    <n v="1056.3462895996515"/>
    <n v="844.7672527092343"/>
    <n v="6.7390611488356624"/>
    <n v="6.7619006408054014"/>
    <n v="128.04197449692748"/>
    <n v="126.7866610214674"/>
    <n v="127.4081033360516"/>
    <n v="4.8473953465788346"/>
    <n v="4.852358135920964"/>
    <n v="64.02098724846374"/>
    <n v="63.750724788534242"/>
    <n v="63.830825900200971"/>
    <n v="4.1562362382442757"/>
    <n v="4.1592109553610186"/>
    <n v="680.45798089341849"/>
    <n v="6.5227660727837762"/>
    <n v="2018"/>
    <x v="47"/>
    <s v="2018-728"/>
    <n v="15.742692733658773"/>
    <x v="0"/>
    <n v="0"/>
    <n v="0"/>
    <n v="0"/>
    <n v="0"/>
    <n v="1"/>
    <n v="0"/>
    <n v="2179.6938210019912"/>
    <n v="-1499.2358401085726"/>
    <n v="2.2032746800032035"/>
    <n v="2276.3930899084489"/>
    <n v="-1595.9351090150303"/>
    <n v="2.3453837765553445"/>
    <n v="2170.59998456725"/>
    <n v="-1490.1420036738314"/>
    <n v="2.189910391994117"/>
    <n v="428.47416815242252"/>
    <n v="251.98381274099597"/>
    <n v="0.37031502284703854"/>
    <n v="421.94966944740338"/>
    <n v="258.50831144601511"/>
    <n v="0.37990341608838563"/>
    <n v="272.68202583332925"/>
    <n v="407.77595506008925"/>
    <n v="0.59926691509252794"/>
    <n v="5.8940077851886965"/>
    <n v="674.56397310822979"/>
    <n v="0.99133817524272394"/>
    <n v="6.9024446965393489"/>
    <n v="673.55553619687919"/>
    <n v="0.98985617791200475"/>
    <n v="7.0113879205414058"/>
    <n v="673.44659297287706"/>
    <n v="0.98969607511791435"/>
    <n v="6.9210239567384111"/>
    <n v="673.5369569366801"/>
    <n v="0.98982887385985052"/>
    <n v="6.8880931873249214"/>
    <n v="673.5698877060936"/>
    <n v="0.98987726886782768"/>
    <n v="7.0045527286241986"/>
    <n v="673.45342816479433"/>
    <n v="0.98970612010542158"/>
    <n v="7.0950733048436661"/>
    <n v="5.2446160556953858"/>
    <n v="4.6794256256390367"/>
    <x v="10"/>
    <n v="0"/>
    <n v="0"/>
    <n v="0"/>
    <n v="0"/>
    <n v="0"/>
    <n v="0"/>
    <n v="0"/>
    <n v="0"/>
    <n v="0"/>
    <n v="0"/>
    <n v="1"/>
    <n v="0"/>
    <n v="100"/>
    <n v="667.14670123818416"/>
    <n v="13.31127965523433"/>
    <n v="1.9562236066005233E-2"/>
    <n v="676.18802589367567"/>
    <n v="4.2699549997428221"/>
    <n v="6.2751192867728798E-3"/>
    <n v="693.60659570614462"/>
    <n v="-13.148614812726123"/>
    <n v="1.9323184064154019E-2"/>
    <n v="723.23287742231946"/>
    <n v="-42.774896528900967"/>
    <n v="6.2861922014257166E-2"/>
  </r>
  <r>
    <x v="728"/>
    <x v="4"/>
    <x v="100"/>
    <n v="872.92616113280303"/>
    <x v="1"/>
    <n v="1066.9097524956483"/>
    <n v="853.21492523630491"/>
    <n v="6.7490114796888045"/>
    <n v="6.7718509716585702"/>
    <n v="129.32239424189675"/>
    <n v="128.05452763168208"/>
    <n v="128.68218436941211"/>
    <n v="4.8573456774320025"/>
    <n v="4.8623084667741319"/>
    <n v="64.661197120948373"/>
    <n v="64.388055421224138"/>
    <n v="64.46913415920298"/>
    <n v="4.1661865690974436"/>
    <n v="4.1691612862141865"/>
    <n v="741.7228340115588"/>
    <n v="6.6089756343163044"/>
    <n v="2018"/>
    <x v="48"/>
    <s v="2018-729"/>
    <n v="15.772543726218252"/>
    <x v="0"/>
    <n v="0"/>
    <n v="0"/>
    <n v="0"/>
    <n v="0"/>
    <n v="1"/>
    <n v="0"/>
    <n v="2188.193433757448"/>
    <n v="-1446.4705997458891"/>
    <n v="1.9501497505783241"/>
    <n v="2282.0142027675583"/>
    <n v="-1540.2913687559994"/>
    <n v="2.0766400845790813"/>
    <n v="2174.2986825956737"/>
    <n v="-1432.5758485841147"/>
    <n v="1.931416673309251"/>
    <n v="430.38060989048859"/>
    <n v="311.34222412107022"/>
    <n v="0.41975547987001616"/>
    <n v="424.20525085860697"/>
    <n v="317.51758315295183"/>
    <n v="0.42808117613917723"/>
    <n v="275.46838410352711"/>
    <n v="466.25444990803169"/>
    <n v="0.62861007984117923"/>
    <n v="5.8951091324786971"/>
    <n v="735.82772487908005"/>
    <n v="0.99205214014971677"/>
    <n v="6.9031545625431256"/>
    <n v="734.81967944901567"/>
    <n v="0.99069308069537532"/>
    <n v="7.0145383688727376"/>
    <n v="734.70829564268604"/>
    <n v="0.99054291165483599"/>
    <n v="6.922835040014629"/>
    <n v="734.79999897154414"/>
    <n v="0.99066654722954539"/>
    <n v="6.8892185849957244"/>
    <n v="734.83361542656303"/>
    <n v="0.99071186935457289"/>
    <n v="7.0074254650310435"/>
    <n v="734.71540854652778"/>
    <n v="0.99055250136074169"/>
    <n v="7.1020535273612726"/>
    <n v="5.2512828533044198"/>
    <n v="4.6853344084700383"/>
    <x v="11"/>
    <n v="0"/>
    <n v="0"/>
    <n v="0"/>
    <n v="0"/>
    <n v="0"/>
    <n v="0"/>
    <n v="0"/>
    <n v="0"/>
    <n v="0"/>
    <n v="0"/>
    <n v="0"/>
    <n v="1"/>
    <n v="101"/>
    <n v="672.87649746962654"/>
    <n v="68.84633654193226"/>
    <n v="9.2819491843848745E-2"/>
    <n v="682.873126627332"/>
    <n v="58.849707384226804"/>
    <n v="7.9341911406370036E-2"/>
    <n v="701.779327875891"/>
    <n v="39.943506135667803"/>
    <n v="5.3852334462505348E-2"/>
    <n v="727.68043693087259"/>
    <n v="14.042397080686214"/>
    <n v="1.8932135343250577E-2"/>
  </r>
  <r>
    <x v="729"/>
    <x v="4"/>
    <x v="101"/>
    <n v="881.6554227441311"/>
    <x v="1"/>
    <n v="1077.5788500206047"/>
    <n v="861.74707448865274"/>
    <n v="6.7589618105419556"/>
    <n v="6.7818013025117381"/>
    <n v="130.61561818431571"/>
    <n v="129.33507290799889"/>
    <n v="129.96900621310624"/>
    <n v="4.8672960082851704"/>
    <n v="4.8722587976272997"/>
    <n v="65.307809092157854"/>
    <n v="65.031882990877733"/>
    <n v="65.113825500795002"/>
    <n v="4.1761368999506114"/>
    <n v="4.1791116170673543"/>
    <n v="710.40798487306574"/>
    <n v="6.5658394315825088"/>
    <n v="2018"/>
    <x v="49"/>
    <s v="2018-730"/>
    <n v="15.802394718777737"/>
    <x v="0"/>
    <n v="0"/>
    <n v="0"/>
    <n v="0"/>
    <n v="0"/>
    <n v="1"/>
    <n v="0"/>
    <n v="2196.7780426404593"/>
    <n v="-1486.3700577673935"/>
    <n v="2.0922766768070251"/>
    <n v="2287.6915267552586"/>
    <n v="-1577.2835418821928"/>
    <n v="2.2202503004861618"/>
    <n v="2178.0343676043822"/>
    <n v="-1467.6263827313164"/>
    <n v="2.0658922956694368"/>
    <n v="432.30611604593525"/>
    <n v="278.10186882713049"/>
    <n v="0.39146782517769863"/>
    <n v="426.48338808392248"/>
    <n v="283.92459678914327"/>
    <n v="0.39966414065556194"/>
    <n v="278.28260595642701"/>
    <n v="432.12537891663874"/>
    <n v="0.60827776167781955"/>
    <n v="5.8962104797686976"/>
    <n v="704.51177439329706"/>
    <n v="0.99170024745594298"/>
    <n v="6.9038644285469015"/>
    <n v="703.50412044451889"/>
    <n v="0.99028183160162475"/>
    <n v="7.0176888172040703"/>
    <n v="703.39029605586165"/>
    <n v="0.99012160763021551"/>
    <n v="6.9246461232908478"/>
    <n v="703.48333874977493"/>
    <n v="0.99025257841868419"/>
    <n v="6.8903439826665265"/>
    <n v="703.51764089039921"/>
    <n v="0.99030086354688474"/>
    <n v="7.0102982014378892"/>
    <n v="703.39768667162787"/>
    <n v="0.99013201097016035"/>
    <n v="7.1090544402043001"/>
    <n v="5.2579715043769086"/>
    <n v="4.6912670494119757"/>
    <x v="11"/>
    <n v="0"/>
    <n v="0"/>
    <n v="0"/>
    <n v="0"/>
    <n v="0"/>
    <n v="0"/>
    <n v="0"/>
    <n v="0"/>
    <n v="0"/>
    <n v="0"/>
    <n v="0"/>
    <n v="1"/>
    <n v="102"/>
    <n v="676.1073096211345"/>
    <n v="34.300675251931239"/>
    <n v="4.8283065481112254E-2"/>
    <n v="685.82715789645079"/>
    <n v="24.580826976614958"/>
    <n v="3.4601000411062399E-2"/>
    <n v="704.79736833403001"/>
    <n v="5.6106165390357319"/>
    <n v="7.8977385650278488E-3"/>
    <n v="732.16375633614814"/>
    <n v="-21.755771463082397"/>
    <n v="3.0624334081731461E-2"/>
  </r>
  <r>
    <x v="730"/>
    <x v="4"/>
    <x v="102"/>
    <n v="890.47197697157253"/>
    <x v="1"/>
    <n v="1088.3546385208108"/>
    <n v="870.36454523352859"/>
    <n v="6.768912141395111"/>
    <n v="6.7917516333649068"/>
    <n v="131.9217743661589"/>
    <n v="130.6284236370789"/>
    <n v="131.26869627523729"/>
    <n v="4.8772463391383392"/>
    <n v="4.8822091284804676"/>
    <n v="65.96088718307945"/>
    <n v="65.682185925418935"/>
    <n v="65.764963755802967"/>
    <n v="4.1860872308037793"/>
    <n v="4.1890619479205231"/>
    <n v="814.21111175983413"/>
    <n v="6.7022196834331762"/>
    <n v="2018"/>
    <x v="50"/>
    <s v="2018-731"/>
    <n v="15.832245711337229"/>
    <x v="0"/>
    <n v="0"/>
    <n v="0"/>
    <n v="0"/>
    <n v="0"/>
    <n v="1"/>
    <n v="0"/>
    <n v="2205.4484976123008"/>
    <n v="-1391.2373858524666"/>
    <n v="1.7086936861441857"/>
    <n v="2293.4256239828364"/>
    <n v="-1479.2145122230022"/>
    <n v="1.8167456705740985"/>
    <n v="2181.8074094631775"/>
    <n v="-1367.5962977033432"/>
    <n v="1.6796581107170394"/>
    <n v="434.2508772629364"/>
    <n v="379.96023449689773"/>
    <n v="0.46666058594515186"/>
    <n v="428.78430668149133"/>
    <n v="385.4268050783428"/>
    <n v="0.47337453335079416"/>
    <n v="281.12497002785597"/>
    <n v="533.08614173197816"/>
    <n v="0.65472717583007056"/>
    <n v="5.8973118270586991"/>
    <n v="808.3137999327754"/>
    <n v="0.99275702364917096"/>
    <n v="6.9045742945506783"/>
    <n v="807.30653746528344"/>
    <n v="0.99151992131423117"/>
    <n v="7.0208392655354022"/>
    <n v="807.19027249429871"/>
    <n v="0.99137712668848188"/>
    <n v="6.9264572065670658"/>
    <n v="807.28465455326705"/>
    <n v="0.99149304510031033"/>
    <n v="6.8914693803373268"/>
    <n v="807.31964237949683"/>
    <n v="0.99153601654312717"/>
    <n v="7.0131709378447349"/>
    <n v="807.19794082198939"/>
    <n v="0.99138654479587429"/>
    <n v="7.1160759597164445"/>
    <n v="5.2646819341506523"/>
    <n v="4.697223502821994"/>
    <x v="11"/>
    <n v="0"/>
    <n v="0"/>
    <n v="0"/>
    <n v="0"/>
    <n v="0"/>
    <n v="0"/>
    <n v="0"/>
    <n v="0"/>
    <n v="0"/>
    <n v="0"/>
    <n v="0"/>
    <n v="1"/>
    <n v="103"/>
    <n v="679.35780616369698"/>
    <n v="134.85330559613715"/>
    <n v="0.16562449670413551"/>
    <n v="688.79856515212725"/>
    <n v="125.41254660770687"/>
    <n v="0.15402951985835769"/>
    <n v="707.83389275635625"/>
    <n v="106.37721900347788"/>
    <n v="0.1306506598436791"/>
    <n v="736.68313678272909"/>
    <n v="77.527974977105032"/>
    <n v="9.5218517479497708E-2"/>
  </r>
  <r>
    <x v="731"/>
    <x v="4"/>
    <x v="103"/>
    <n v="899.37669674128824"/>
    <x v="1"/>
    <n v="1099.2381849060189"/>
    <n v="879.06819068585651"/>
    <n v="6.7788624722482709"/>
    <n v="6.8017019642180747"/>
    <n v="133.24099210982047"/>
    <n v="131.93470787344967"/>
    <n v="132.58138323798968"/>
    <n v="4.887196669991507"/>
    <n v="4.8921594593336355"/>
    <n v="66.620496054910234"/>
    <n v="66.339003016062833"/>
    <n v="66.42261339336099"/>
    <n v="4.1960375616569481"/>
    <n v="4.199012278773691"/>
    <n v="795.06210089358547"/>
    <n v="6.6784202259351204"/>
    <n v="2018"/>
    <x v="51"/>
    <s v="2018-732"/>
    <n v="15.862096703896725"/>
    <x v="0"/>
    <n v="0"/>
    <n v="0"/>
    <n v="0"/>
    <n v="0"/>
    <n v="1"/>
    <n v="0"/>
    <n v="2214.2056571338608"/>
    <n v="-1419.1435562402753"/>
    <n v="1.7849468043380168"/>
    <n v="2299.2170621826895"/>
    <n v="-1504.154961289104"/>
    <n v="1.8918710369901364"/>
    <n v="2185.6181817405604"/>
    <n v="-1390.556080846975"/>
    <n v="1.7489905244937503"/>
    <n v="436.21508609210753"/>
    <n v="358.84701480147794"/>
    <n v="0.45134463634747896"/>
    <n v="431.10823446503571"/>
    <n v="363.95386642854976"/>
    <n v="0.45776784734110088"/>
    <n v="283.99575773999908"/>
    <n v="511.06634315358639"/>
    <n v="0.64280053417109073"/>
    <n v="5.8984131743486996"/>
    <n v="789.1636877192368"/>
    <n v="0.99258119187454752"/>
    <n v="6.9052841605544542"/>
    <n v="788.15681673303106"/>
    <n v="0.99131478641379911"/>
    <n v="7.0239897138667349"/>
    <n v="788.03811117971873"/>
    <n v="0.99116548291514295"/>
    <n v="6.9282682898432846"/>
    <n v="788.13383260374223"/>
    <n v="0.99128587781752342"/>
    <n v="6.8925947780081263"/>
    <n v="788.16950611557729"/>
    <n v="0.99133074665455512"/>
    <n v="7.0160436742515806"/>
    <n v="788.04605721933387"/>
    <n v="0.99117547715283361"/>
    <n v="7.1231180017338342"/>
    <n v="5.2714140671738683"/>
    <n v="4.7032037220126997"/>
    <x v="11"/>
    <n v="0"/>
    <n v="0"/>
    <n v="0"/>
    <n v="0"/>
    <n v="0"/>
    <n v="0"/>
    <n v="0"/>
    <n v="0"/>
    <n v="0"/>
    <n v="0"/>
    <n v="0"/>
    <n v="1"/>
    <n v="104"/>
    <n v="682.62810462905475"/>
    <n v="112.43399626453072"/>
    <n v="0.14141536382901915"/>
    <n v="691.78744743113577"/>
    <n v="103.27465346244969"/>
    <n v="0.1298950778138932"/>
    <n v="710.88901727049245"/>
    <n v="84.173083623093021"/>
    <n v="0.10586982265723556"/>
    <n v="741.23888178342804"/>
    <n v="53.823219110157424"/>
    <n v="6.7696874306628976E-2"/>
  </r>
  <r>
    <x v="732"/>
    <x v="4"/>
    <x v="104"/>
    <n v="908.37046370870098"/>
    <x v="1"/>
    <n v="1110.2305667550791"/>
    <n v="887.85887259270976"/>
    <n v="6.7888128031014325"/>
    <n v="6.8116522950712426"/>
    <n v="134.57340203091866"/>
    <n v="133.25405495218416"/>
    <n v="133.90719707036956"/>
    <n v="4.8971470008446749"/>
    <n v="4.9021097901868043"/>
    <n v="67.286701015459329"/>
    <n v="67.002391615640377"/>
    <n v="67.086839527294586"/>
    <n v="4.205987892510116"/>
    <n v="4.2089626096268589"/>
    <n v="736.84569280350763"/>
    <n v="6.6023784982238629"/>
    <n v="2018"/>
    <x v="52"/>
    <s v="2018-733"/>
    <n v="15.891947696456224"/>
    <x v="0"/>
    <n v="0"/>
    <n v="0"/>
    <n v="0"/>
    <n v="0"/>
    <n v="1"/>
    <n v="0"/>
    <n v="2223.0503882506359"/>
    <n v="-1486.2046954471284"/>
    <n v="2.0169822663853854"/>
    <n v="2305.0664147645412"/>
    <n v="-1568.2207219610336"/>
    <n v="2.1282891890082967"/>
    <n v="2189.4670617407173"/>
    <n v="-1452.6213689372098"/>
    <n v="1.9714051165995969"/>
    <n v="438.19893700957033"/>
    <n v="298.6467557939373"/>
    <n v="0.4053043380869385"/>
    <n v="433.45540152641547"/>
    <n v="303.39029127709216"/>
    <n v="0.41174196204197167"/>
    <n v="286.89525332926365"/>
    <n v="449.95043947424398"/>
    <n v="0.61064405189409299"/>
    <n v="5.8995145216387002"/>
    <n v="730.94617828186892"/>
    <n v="0.9919935549881651"/>
    <n v="6.9059940265582309"/>
    <n v="729.9396987769494"/>
    <n v="0.99062762516764846"/>
    <n v="7.0271401621980667"/>
    <n v="729.81855264130957"/>
    <n v="0.99046321335548337"/>
    <n v="6.9300793731195025"/>
    <n v="729.91561343038813"/>
    <n v="0.99059493807074817"/>
    <n v="6.8937201756789275"/>
    <n v="729.9519726278287"/>
    <n v="0.99064428245559788"/>
    <n v="7.0189164106584272"/>
    <n v="729.82677639284918"/>
    <n v="0.99047437410680483"/>
    <n v="7.1301804815974643"/>
    <n v="5.2781678273174037"/>
    <n v="4.7092076592608656"/>
    <x v="11"/>
    <n v="0"/>
    <n v="0"/>
    <n v="0"/>
    <n v="0"/>
    <n v="0"/>
    <n v="0"/>
    <n v="0"/>
    <n v="0"/>
    <n v="0"/>
    <n v="0"/>
    <n v="0"/>
    <n v="1"/>
    <n v="105"/>
    <n v="685.91832313142481"/>
    <n v="50.927369672082818"/>
    <n v="6.9115379474252364E-2"/>
    <n v="694.79390419770311"/>
    <n v="42.051788605804518"/>
    <n v="5.7070006673728822E-2"/>
    <n v="713.96285855771418"/>
    <n v="22.882834245793447"/>
    <n v="3.1055123846527716E-2"/>
    <n v="745.83129723720208"/>
    <n v="-8.9856044336944478"/>
    <n v="1.2194689500737316E-2"/>
  </r>
  <r>
    <x v="733"/>
    <x v="4"/>
    <x v="105"/>
    <n v="917.45416834578805"/>
    <x v="2"/>
    <n v="1121.3328724226299"/>
    <n v="896.73746131863322"/>
    <n v="6.7987631339545969"/>
    <n v="6.8216026259244105"/>
    <n v="135.91913605122787"/>
    <n v="134.58659550170603"/>
    <n v="135.24626904107328"/>
    <n v="4.9070973316978428"/>
    <n v="4.9120601210399721"/>
    <n v="67.959568025613933"/>
    <n v="67.672415102621869"/>
    <n v="67.757707922567548"/>
    <n v="4.2159382233632838"/>
    <n v="4.2189129404800267"/>
    <n v="703.55359924771437"/>
    <n v="6.5561440630590218"/>
    <n v="2019"/>
    <x v="1"/>
    <s v="2019-734"/>
    <n v="15.921798689015723"/>
    <x v="0"/>
    <n v="0"/>
    <n v="0"/>
    <n v="0"/>
    <n v="0"/>
    <n v="1"/>
    <n v="0"/>
    <n v="2231.9835666785789"/>
    <n v="-1528.4299674308645"/>
    <n v="2.1724428232122786"/>
    <n v="2310.9742608722117"/>
    <n v="-1607.4206616244974"/>
    <n v="2.2847167057964834"/>
    <n v="2193.3544305408764"/>
    <n v="-1489.800831293162"/>
    <n v="2.1175370759045999"/>
    <n v="440.20262643620782"/>
    <n v="263.35097281150655"/>
    <n v="0.37431543679557416"/>
    <n v="435.82604025840919"/>
    <n v="267.72755898930518"/>
    <n v="0.38053612301262768"/>
    <n v="289.82374387442093"/>
    <n v="413.72985537329345"/>
    <n v="0.58805733609447886"/>
    <n v="5.9006158689287007"/>
    <n v="697.65298337878562"/>
    <n v="0.99161312531804535"/>
    <n v="6.9067038925620068"/>
    <n v="696.64689535515231"/>
    <n v="0.99018311625447275"/>
    <n v="7.0302906105293994"/>
    <n v="696.52330863718498"/>
    <n v="0.99000745555413738"/>
    <n v="6.9318904563957204"/>
    <n v="696.62170879131861"/>
    <n v="0.99014731718548832"/>
    <n v="6.8948455733497269"/>
    <n v="696.65875367436468"/>
    <n v="0.99019997114545055"/>
    <n v="7.0217891470652738"/>
    <n v="696.53181010064907"/>
    <n v="0.99001953915867469"/>
    <n v="7.1372633141656197"/>
    <n v="5.2849431377869909"/>
    <n v="4.7152352658163013"/>
    <x v="0"/>
    <n v="1"/>
    <n v="0"/>
    <n v="0"/>
    <n v="0"/>
    <n v="0"/>
    <n v="0"/>
    <n v="0"/>
    <n v="0"/>
    <n v="0"/>
    <n v="0"/>
    <n v="0"/>
    <n v="0"/>
    <n v="106"/>
    <n v="693.75303760138593"/>
    <n v="9.8005616463284468"/>
    <n v="1.3930085293867944E-2"/>
    <n v="678.34463763154679"/>
    <n v="25.208961616167585"/>
    <n v="3.5830904202782357E-2"/>
    <n v="694.35625261361952"/>
    <n v="9.1973466340948562"/>
    <n v="1.307270212806709E-2"/>
    <n v="750.4606914471965"/>
    <n v="-46.907092199482122"/>
    <n v="6.6671668298816544E-2"/>
  </r>
  <r>
    <x v="734"/>
    <x v="4"/>
    <x v="106"/>
    <n v="926.62871002924578"/>
    <x v="2"/>
    <n v="1132.546201146856"/>
    <n v="905.70483593181689"/>
    <n v="6.8087134648077621"/>
    <n v="6.8315529567775783"/>
    <n v="137.27832741174012"/>
    <n v="135.93246145672308"/>
    <n v="136.59873173148401"/>
    <n v="4.9170476625510116"/>
    <n v="4.92201045189314"/>
    <n v="68.639163705870061"/>
    <n v="68.349139124895601"/>
    <n v="68.435285001793218"/>
    <n v="4.2258885542164517"/>
    <n v="4.2288632713331946"/>
    <n v="690.96947007559049"/>
    <n v="6.5380956405565707"/>
    <n v="2019"/>
    <x v="2"/>
    <s v="2019-735"/>
    <n v="15.951649681575224"/>
    <x v="0"/>
    <n v="0"/>
    <n v="0"/>
    <n v="0"/>
    <n v="0"/>
    <n v="1"/>
    <n v="0"/>
    <n v="2241.0060768908015"/>
    <n v="-1550.0366068152111"/>
    <n v="2.2432779940995666"/>
    <n v="2316.9411854409586"/>
    <n v="-1625.9717153653683"/>
    <n v="2.3531744683126021"/>
    <n v="2197.2806730290363"/>
    <n v="-1506.3112029534459"/>
    <n v="2.1799967555565933"/>
    <n v="442.22635275711161"/>
    <n v="248.74311731847888"/>
    <n v="0.35999147298254286"/>
    <n v="438.22038537772278"/>
    <n v="252.74908469786772"/>
    <n v="0.3657890770054103"/>
    <n v="292.78151932502971"/>
    <n v="398.18795075056079"/>
    <n v="0.57627430443055605"/>
    <n v="5.9017172162187013"/>
    <n v="685.06775285937181"/>
    <n v="0.99145878729551817"/>
    <n v="6.9074137585657835"/>
    <n v="684.06205631702471"/>
    <n v="0.99000330107521228"/>
    <n v="7.0334410588607312"/>
    <n v="683.93602901672978"/>
    <n v="0.98982090907997533"/>
    <n v="6.9337015396719375"/>
    <n v="684.03576853591858"/>
    <n v="0.98996525629574716"/>
    <n v="6.8959709710205264"/>
    <n v="684.07349910456992"/>
    <n v="0.99001986155731858"/>
    <n v="7.0246618834721204"/>
    <n v="683.94480819211833"/>
    <n v="0.98983361467084252"/>
    <n v="7.1443664138262859"/>
    <n v="5.2917399211355356"/>
    <n v="4.7212864919108855"/>
    <x v="0"/>
    <n v="1"/>
    <n v="0"/>
    <n v="0"/>
    <n v="0"/>
    <n v="0"/>
    <n v="0"/>
    <n v="0"/>
    <n v="0"/>
    <n v="0"/>
    <n v="0"/>
    <n v="0"/>
    <n v="0"/>
    <n v="107"/>
    <n v="697.10531545622405"/>
    <n v="-6.1358453806335547"/>
    <n v="8.8800528045939672E-3"/>
    <n v="681.30165567989923"/>
    <n v="9.6678143956912663"/>
    <n v="1.399166651260819E-2"/>
    <n v="697.36937730576187"/>
    <n v="-6.3999072301713795"/>
    <n v="9.2622141893928308E-3"/>
    <n v="755.12737513896195"/>
    <n v="-64.157905063371459"/>
    <n v="9.2852011328883641E-2"/>
  </r>
  <r>
    <x v="735"/>
    <x v="4"/>
    <x v="107"/>
    <n v="935.8949971295383"/>
    <x v="2"/>
    <n v="1143.8716631583245"/>
    <n v="914.76188429113336"/>
    <n v="6.8186637956609282"/>
    <n v="6.8415032876307462"/>
    <n v="138.65111068585753"/>
    <n v="137.29178607129029"/>
    <n v="137.96471904879883"/>
    <n v="4.9269979934041794"/>
    <n v="4.9319607827463079"/>
    <n v="69.325555342928766"/>
    <n v="69.032630477518808"/>
    <n v="69.119637851811149"/>
    <n v="4.2358388850696196"/>
    <n v="4.2388136021863625"/>
    <n v="833.49140680512437"/>
    <n v="6.7256233923658062"/>
    <n v="2019"/>
    <x v="3"/>
    <s v="2019-736"/>
    <n v="15.981500674134725"/>
    <x v="0"/>
    <n v="0"/>
    <n v="0"/>
    <n v="0"/>
    <n v="0"/>
    <n v="1"/>
    <n v="0"/>
    <n v="2250.1188122051462"/>
    <n v="-1416.6274054000219"/>
    <n v="1.6996304866898746"/>
    <n v="2322.967779255393"/>
    <n v="-1489.4763724502686"/>
    <n v="1.7870326679906825"/>
    <n v="2201.2461779420782"/>
    <n v="-1367.7547711369539"/>
    <n v="1.6409944481368164"/>
    <n v="444.27031634122454"/>
    <n v="389.22109046389983"/>
    <n v="0.46697672859739781"/>
    <n v="440.6386739482295"/>
    <n v="392.85273285689487"/>
    <n v="0.47133387297026608"/>
    <n v="295.76887253014462"/>
    <n v="537.72253427497981"/>
    <n v="0.64514466482160482"/>
    <n v="5.9028185635087018"/>
    <n v="827.58858824161564"/>
    <n v="0.99291796110276054"/>
    <n v="6.9081236245695603"/>
    <n v="826.58328318055476"/>
    <n v="0.99171182381945688"/>
    <n v="7.0365915071920631"/>
    <n v="826.45481529793233"/>
    <n v="0.99155769159736851"/>
    <n v="6.9355126229481563"/>
    <n v="826.55589418217619"/>
    <n v="0.99167896325466287"/>
    <n v="6.8970963686913258"/>
    <n v="826.59431043643303"/>
    <n v="0.99172505401689892"/>
    <n v="7.027534619878967"/>
    <n v="826.46387218524535"/>
    <n v="0.99156855780095388"/>
    <n v="7.1514896945095332"/>
    <n v="5.2985580992754464"/>
    <n v="4.7273612867677626"/>
    <x v="0"/>
    <n v="1"/>
    <n v="0"/>
    <n v="0"/>
    <n v="0"/>
    <n v="0"/>
    <n v="0"/>
    <n v="0"/>
    <n v="0"/>
    <n v="0"/>
    <n v="0"/>
    <n v="0"/>
    <n v="0"/>
    <n v="108"/>
    <n v="700.47800433353268"/>
    <n v="133.01340247159169"/>
    <n v="0.1595858114259972"/>
    <n v="684.27605036010198"/>
    <n v="149.21535644502239"/>
    <n v="0.17902446891082333"/>
    <n v="700.40096846937115"/>
    <n v="133.09043833575322"/>
    <n v="0.15967823693096647"/>
    <n v="759.83166147881946"/>
    <n v="73.659745326304915"/>
    <n v="8.8374930713025379E-2"/>
  </r>
  <r>
    <x v="736"/>
    <x v="4"/>
    <x v="108"/>
    <n v="945.25394710083378"/>
    <x v="2"/>
    <n v="1155.310379789908"/>
    <n v="923.90950313404346"/>
    <n v="6.8286141265140952"/>
    <n v="6.851453618483915"/>
    <n v="140.03762179271612"/>
    <n v="138.66470393200319"/>
    <n v="139.34436623928684"/>
    <n v="4.9369483242573473"/>
    <n v="4.9419111135994767"/>
    <n v="70.018810896358062"/>
    <n v="69.722956770706276"/>
    <n v="69.810834230329277"/>
    <n v="4.2457892159227884"/>
    <n v="4.2487639330395313"/>
    <n v="862.73855346553569"/>
    <n v="6.7601116943914441"/>
    <n v="2019"/>
    <x v="4"/>
    <s v="2019-737"/>
    <n v="16.011351666694232"/>
    <x v="0"/>
    <n v="0"/>
    <n v="0"/>
    <n v="0"/>
    <n v="0"/>
    <n v="1"/>
    <n v="0"/>
    <n v="2259.3226748726347"/>
    <n v="-1396.584121407099"/>
    <n v="1.6187802385753578"/>
    <n v="2329.0546390079721"/>
    <n v="-1466.3160855424364"/>
    <n v="1.6996065374062506"/>
    <n v="2205.2513379042507"/>
    <n v="-1342.512784438715"/>
    <n v="1.5561061680227151"/>
    <n v="446.33471956117853"/>
    <n v="416.40383390435716"/>
    <n v="0.48265355968120821"/>
    <n v="443.08114540444132"/>
    <n v="419.65740806109437"/>
    <n v="0.48642477651586563"/>
    <n v="298.7860992673107"/>
    <n v="563.95245419822504"/>
    <n v="0.65367712145572221"/>
    <n v="5.9039199107987024"/>
    <n v="856.83463355473702"/>
    <n v="0.99315676819230669"/>
    <n v="6.9088334905733362"/>
    <n v="855.82971997496236"/>
    <n v="0.99199197316171717"/>
    <n v="7.0397419555233958"/>
    <n v="855.69881151001232"/>
    <n v="0.99184023719903858"/>
    <n v="6.9373237062243742"/>
    <n v="855.80122975931135"/>
    <n v="0.99195895016125357"/>
    <n v="6.8982217663621244"/>
    <n v="855.84033169917359"/>
    <n v="0.99200427320808537"/>
    <n v="7.0304073562858145"/>
    <n v="855.70814610924992"/>
    <n v="0.99185105693023068"/>
    <n v="7.1586330696998859"/>
    <n v="5.3053975934909818"/>
    <n v="4.733459598610688"/>
    <x v="0"/>
    <n v="1"/>
    <n v="0"/>
    <n v="0"/>
    <n v="0"/>
    <n v="0"/>
    <n v="0"/>
    <n v="0"/>
    <n v="0"/>
    <n v="0"/>
    <n v="0"/>
    <n v="0"/>
    <n v="0"/>
    <n v="109"/>
    <n v="703.87122550161803"/>
    <n v="158.86732796391766"/>
    <n v="0.18414307245893125"/>
    <n v="687.26792004426011"/>
    <n v="175.47063342127558"/>
    <n v="0.20338795886242403"/>
    <n v="703.45114125819077"/>
    <n v="159.28741220734491"/>
    <n v="0.1846299919801927"/>
    <n v="764.57386609238927"/>
    <n v="98.164687373146421"/>
    <n v="0.11378265985544352"/>
  </r>
  <r>
    <x v="737"/>
    <x v="4"/>
    <x v="109"/>
    <n v="954.70648657184222"/>
    <x v="2"/>
    <n v="1166.8634835878072"/>
    <n v="933.14859816538308"/>
    <n v="6.8385644573672622"/>
    <n v="6.8614039493370829"/>
    <n v="141.4379980106433"/>
    <n v="140.05135097132325"/>
    <n v="140.73780990167973"/>
    <n v="4.9468986551105161"/>
    <n v="4.9518614444526445"/>
    <n v="70.718999005321649"/>
    <n v="70.420186334937029"/>
    <n v="70.508942572632563"/>
    <n v="4.2557395467759562"/>
    <n v="4.2587142638926991"/>
    <n v="724.87242654420368"/>
    <n v="6.5859956759839964"/>
    <n v="2019"/>
    <x v="5"/>
    <s v="2019-738"/>
    <n v="16.041202659253734"/>
    <x v="0"/>
    <n v="0"/>
    <n v="0"/>
    <n v="0"/>
    <n v="0"/>
    <n v="1"/>
    <n v="0"/>
    <n v="2268.6185761667975"/>
    <n v="-1543.7461496225937"/>
    <n v="2.1296797796300977"/>
    <n v="2335.2023673580766"/>
    <n v="-1610.3299408138728"/>
    <n v="2.2215356548890233"/>
    <n v="2209.2965494660448"/>
    <n v="-1484.424122921841"/>
    <n v="2.0478418940540553"/>
    <n v="448.4197668133321"/>
    <n v="276.45265973087157"/>
    <n v="0.38138112253606754"/>
    <n v="445.54804157521528"/>
    <n v="279.3243849689884"/>
    <n v="0.38534281997820596"/>
    <n v="301.83349827184844"/>
    <n v="423.03892827235524"/>
    <n v="0.58360466308419823"/>
    <n v="5.9050212580887029"/>
    <n v="718.96740528611497"/>
    <n v="0.99185370964344632"/>
    <n v="6.9095433565771129"/>
    <n v="717.96288318762652"/>
    <n v="0.99046791807281442"/>
    <n v="7.0428924038547276"/>
    <n v="717.82953414034898"/>
    <n v="0.99028395598183894"/>
    <n v="6.9391347895005921"/>
    <n v="717.93329175470308"/>
    <n v="0.99042709511991978"/>
    <n v="6.8993471640329229"/>
    <n v="717.9730793801707"/>
    <n v="0.99048198426180278"/>
    <n v="7.0332800926926611"/>
    <n v="717.83914645151106"/>
    <n v="0.99029721667545911"/>
    <n v="7.1657964524486628"/>
    <n v="5.3122583244506298"/>
    <n v="4.7395813746735298"/>
    <x v="1"/>
    <n v="0"/>
    <n v="1"/>
    <n v="0"/>
    <n v="0"/>
    <n v="0"/>
    <n v="0"/>
    <n v="0"/>
    <n v="0"/>
    <n v="0"/>
    <n v="0"/>
    <n v="0"/>
    <n v="0"/>
    <n v="110"/>
    <n v="707.28510083201422"/>
    <n v="17.587325712189454"/>
    <n v="2.4262649630689127E-2"/>
    <n v="690.27736353086595"/>
    <n v="34.595063013337722"/>
    <n v="4.772572627471583E-2"/>
    <n v="706.520011373074"/>
    <n v="18.352415171129678"/>
    <n v="2.5318131162229446E-2"/>
    <n v="769.35430708327067"/>
    <n v="-44.481880539066992"/>
    <n v="6.1365115998593484E-2"/>
  </r>
  <r>
    <x v="738"/>
    <x v="4"/>
    <x v="110"/>
    <n v="179.00746623222039"/>
    <x v="2"/>
    <n v="218.78690317271381"/>
    <n v="706.90625858543422"/>
    <n v="6.5608980667031904"/>
    <n v="5.1874275157654113"/>
    <n v="26.519624626995615"/>
    <n v="83.285487799159426"/>
    <n v="83.978811318819453"/>
    <n v="4.4305645208193587"/>
    <n v="3.2778850108809729"/>
    <n v="13.259812313497807"/>
    <n v="30.407924519929573"/>
    <n v="30.497568321044959"/>
    <n v="3.4176469532561318"/>
    <n v="2.5847378303210276"/>
    <n v="657.10612697125794"/>
    <n v="6.4878455381203697"/>
    <n v="2019"/>
    <x v="6"/>
    <s v="2019-739"/>
    <n v="14.40910954077868"/>
    <x v="0"/>
    <n v="0"/>
    <n v="0"/>
    <n v="0"/>
    <n v="0"/>
    <n v="1"/>
    <n v="0"/>
    <n v="1505.7736762145375"/>
    <n v="-848.66754924327961"/>
    <n v="1.2915228064528466"/>
    <n v="1830.7044096276145"/>
    <n v="-1173.5982826563566"/>
    <n v="1.7860102569210867"/>
    <n v="1877.336375676327"/>
    <n v="-1220.230248705069"/>
    <n v="1.856975910922289"/>
    <n v="277.31557668348114"/>
    <n v="379.7905502877768"/>
    <n v="0.57797444689537791"/>
    <n v="243.10837456108078"/>
    <n v="413.99775241017716"/>
    <n v="0.63003179458755154"/>
    <n v="51.756317461972138"/>
    <n v="605.34980950928582"/>
    <n v="0.92123598405553153"/>
    <n v="5.7197380312448294"/>
    <n v="651.38638894001315"/>
    <n v="0.99129556429855814"/>
    <n v="6.8727075916230351"/>
    <n v="650.23341937963494"/>
    <n v="0.98954094733022691"/>
    <n v="6.5128822625179472"/>
    <n v="650.59324470874003"/>
    <n v="0.99008853822055021"/>
    <n v="6.6861486369898051"/>
    <n v="650.41997833426808"/>
    <n v="0.9898248572604128"/>
    <n v="6.6594371025700179"/>
    <n v="650.44668986868794"/>
    <n v="0.98986550751966851"/>
    <n v="6.8762141823561223"/>
    <n v="650.22991278890186"/>
    <n v="0.98953561091562181"/>
    <n v="6.9736832461649305"/>
    <n v="4.9838932523316135"/>
    <n v="4.3091189549479889"/>
    <x v="1"/>
    <n v="0"/>
    <n v="1"/>
    <n v="0"/>
    <n v="0"/>
    <n v="0"/>
    <n v="0"/>
    <n v="0"/>
    <n v="0"/>
    <n v="0"/>
    <n v="0"/>
    <n v="0"/>
    <n v="0"/>
    <n v="111"/>
    <n v="669.73989630114124"/>
    <n v="-12.633769329883307"/>
    <n v="1.9226375788207972E-2"/>
    <n v="625.61213478079026"/>
    <n v="31.493992190467679"/>
    <n v="4.7928319182823934E-2"/>
    <n v="615.3069643026929"/>
    <n v="41.799162668565032"/>
    <n v="6.3610976907529801E-2"/>
    <n v="643.52748421297758"/>
    <n v="13.578642758280353"/>
    <n v="2.066430702886185E-2"/>
  </r>
  <r>
    <x v="739"/>
    <x v="4"/>
    <x v="111"/>
    <n v="134.2555996741653"/>
    <x v="2"/>
    <n v="164.09017737953536"/>
    <n v="535.11106091205352"/>
    <n v="6.2824743158419016"/>
    <n v="4.8997454433136305"/>
    <n v="19.889718470246713"/>
    <n v="51.587603134703073"/>
    <n v="23.204671548621164"/>
    <n v="3.1443536182564502"/>
    <n v="2.9902029384291922"/>
    <n v="9.9448592351233565"/>
    <n v="16.083778820565222"/>
    <n v="10.939345158635692"/>
    <n v="2.3923659376735715"/>
    <n v="2.2970557578692468"/>
    <n v="588.11542272932854"/>
    <n v="6.3769232257935826"/>
    <n v="2019"/>
    <x v="7"/>
    <s v="2019-740"/>
    <n v="11.819193871771922"/>
    <x v="0"/>
    <n v="0"/>
    <n v="0"/>
    <n v="0"/>
    <n v="0"/>
    <n v="1"/>
    <n v="0"/>
    <n v="1461.7633935249839"/>
    <n v="-873.6479707956554"/>
    <n v="1.4855042684329314"/>
    <n v="1801.598758220088"/>
    <n v="-1213.4833354907596"/>
    <n v="2.0633421410022219"/>
    <n v="1858.1848271884587"/>
    <n v="-1270.0694044591301"/>
    <n v="2.1595580652603643"/>
    <n v="267.44418109906667"/>
    <n v="320.67124163026187"/>
    <n v="0.54525222301107057"/>
    <n v="231.42916300257301"/>
    <n v="356.68625972675557"/>
    <n v="0.60649023294006554"/>
    <n v="37.328787799863896"/>
    <n v="550.78663492946464"/>
    <n v="0.93652812635548932"/>
    <n v="5.6878960879414402"/>
    <n v="582.42752664138709"/>
    <n v="0.99032860580063509"/>
    <n v="6.7809480906688284"/>
    <n v="581.33447463865969"/>
    <n v="0.98847003865465766"/>
    <n v="6.4217970997747056"/>
    <n v="581.69362562955382"/>
    <n v="0.98908071978460887"/>
    <n v="6.5827470548137521"/>
    <n v="581.53267567451473"/>
    <n v="0.98880704909205652"/>
    <n v="6.4585241504688451"/>
    <n v="581.65689857885968"/>
    <n v="0.98901827107254536"/>
    <n v="6.6269713801883796"/>
    <n v="581.48845134914018"/>
    <n v="0.98873185241523864"/>
    <n v="6.7983360655915002"/>
    <n v="4.7392111810333546"/>
    <n v="4.0039950605588048"/>
    <x v="1"/>
    <n v="0"/>
    <n v="1"/>
    <n v="0"/>
    <n v="0"/>
    <n v="0"/>
    <n v="0"/>
    <n v="0"/>
    <n v="0"/>
    <n v="0"/>
    <n v="0"/>
    <n v="0"/>
    <n v="0"/>
    <n v="112"/>
    <n v="637.3641447519467"/>
    <n v="-49.248722022618153"/>
    <n v="8.3739892067554486E-2"/>
    <n v="581.73376618655607"/>
    <n v="6.3816565427724754"/>
    <n v="1.0851027359827526E-2"/>
    <n v="558.26018397702978"/>
    <n v="29.85523875229876"/>
    <n v="5.0764250686959445E-2"/>
    <n v="564.53001407306624"/>
    <n v="23.585408656262302"/>
    <n v="4.0103367034326425E-2"/>
  </r>
  <r>
    <x v="740"/>
    <x v="4"/>
    <x v="112"/>
    <n v="100.691699755624"/>
    <x v="2"/>
    <n v="123.06763303465155"/>
    <n v="404.78525256512461"/>
    <n v="6.0033566858993508"/>
    <n v="4.6120633708618497"/>
    <n v="14.917288852685036"/>
    <n v="33.252445993694053"/>
    <n v="17.403503661465876"/>
    <n v="2.8566715458046694"/>
    <n v="2.7025208659774114"/>
    <n v="7.4586444263425182"/>
    <n v="10.046184744609327"/>
    <n v="8.2045088689767685"/>
    <n v="2.1046838652217907"/>
    <n v="2.009373685417466"/>
    <n v="519.86956280949482"/>
    <n v="6.2535779393586983"/>
    <n v="2019"/>
    <x v="8"/>
    <s v="2019-741"/>
    <n v="10.964712096925812"/>
    <x v="0"/>
    <n v="0"/>
    <n v="0"/>
    <n v="0"/>
    <n v="0"/>
    <n v="1"/>
    <n v="0"/>
    <n v="1428.755681507819"/>
    <n v="-908.88611869832414"/>
    <n v="1.7482964645717942"/>
    <n v="1779.7695196644429"/>
    <n v="-1259.899956854948"/>
    <n v="2.4234924430777567"/>
    <n v="1843.8211658225575"/>
    <n v="-1323.9516030130626"/>
    <n v="2.5466995910630414"/>
    <n v="260.04063441075584"/>
    <n v="259.82892839873898"/>
    <n v="0.49979638545208077"/>
    <n v="222.6697543336922"/>
    <n v="297.19980847580263"/>
    <n v="0.5716814942380285"/>
    <n v="26.508140553282715"/>
    <n v="493.36142225621211"/>
    <n v="0.94901001626248971"/>
    <n v="5.656054144638051"/>
    <n v="514.21350866485682"/>
    <n v="0.98912024371253549"/>
    <n v="6.7604245798285403"/>
    <n v="513.10913822966631"/>
    <n v="0.98699592154752502"/>
    <n v="6.330711937031464"/>
    <n v="513.5388508724634"/>
    <n v="0.98782249935384026"/>
    <n v="6.5303853597130015"/>
    <n v="513.3391774497818"/>
    <n v="0.98743841565868695"/>
    <n v="6.4245422427787631"/>
    <n v="513.44502056671604"/>
    <n v="0.98764201118438422"/>
    <n v="6.5447395783916864"/>
    <n v="513.3248232311031"/>
    <n v="0.98741080446598484"/>
    <n v="6.6412197232614707"/>
    <n v="4.5644399816672312"/>
    <n v="3.9528169601415444"/>
    <x v="1"/>
    <n v="0"/>
    <n v="1"/>
    <n v="0"/>
    <n v="0"/>
    <n v="0"/>
    <n v="0"/>
    <n v="0"/>
    <n v="0"/>
    <n v="0"/>
    <n v="0"/>
    <n v="0"/>
    <n v="0"/>
    <n v="113"/>
    <n v="609.85761871069553"/>
    <n v="-89.98805590120071"/>
    <n v="0.17309737353132301"/>
    <n v="552.64722215783036"/>
    <n v="-32.777659348335533"/>
    <n v="6.3049775738355435E-2"/>
    <n v="550.30064622414159"/>
    <n v="-30.431083414646764"/>
    <n v="5.8535997472500954E-2"/>
    <n v="537.28689787798066"/>
    <n v="-17.417335068485841"/>
    <n v="3.3503279119397857E-2"/>
  </r>
  <r>
    <x v="741"/>
    <x v="4"/>
    <x v="113"/>
    <n v="75.518774816717979"/>
    <x v="2"/>
    <n v="92.300724775988641"/>
    <n v="306.00530924060257"/>
    <n v="5.7236024522613489"/>
    <n v="4.3243812984100689"/>
    <n v="11.187966639513775"/>
    <n v="22.220206316603914"/>
    <n v="13.052627746099406"/>
    <n v="2.5689894733528886"/>
    <n v="2.4148387935256301"/>
    <n v="5.5939833197568873"/>
    <n v="6.9296437472126193"/>
    <n v="6.1533816517325768"/>
    <n v="1.8170017927700097"/>
    <n v="1.7216916129656847"/>
    <n v="484.44473757827961"/>
    <n v="6.1830033640994566"/>
    <n v="2019"/>
    <x v="9"/>
    <s v="2019-742"/>
    <n v="10.109593718384247"/>
    <x v="0"/>
    <n v="0"/>
    <n v="0"/>
    <n v="0"/>
    <n v="0"/>
    <n v="1"/>
    <n v="0"/>
    <n v="1403.9998974949451"/>
    <n v="-919.5551599166655"/>
    <n v="1.8981631723640677"/>
    <n v="1763.3975907477093"/>
    <n v="-1278.9528531694295"/>
    <n v="2.6400386957712971"/>
    <n v="1833.0484197981316"/>
    <n v="-1348.6036822198521"/>
    <n v="2.7838132558967805"/>
    <n v="254.48797439452269"/>
    <n v="229.95676318375692"/>
    <n v="0.47468110466696745"/>
    <n v="216.1001978320316"/>
    <n v="268.34453974624802"/>
    <n v="0.55392187989840069"/>
    <n v="18.392655118346816"/>
    <n v="466.05208245993282"/>
    <n v="0.96203353305004202"/>
    <n v="5.6242122013346609"/>
    <n v="478.82052537694494"/>
    <n v="0.98839039468268375"/>
    <n v="6.7399010689882513"/>
    <n v="477.70483650929134"/>
    <n v="0.98608736859712676"/>
    <n v="6.2396267742882223"/>
    <n v="478.20511080399137"/>
    <n v="0.98712004426866129"/>
    <n v="6.47802366461225"/>
    <n v="477.96671391366738"/>
    <n v="0.98662794089374228"/>
    <n v="6.3906677154815812"/>
    <n v="478.05406986279803"/>
    <n v="0.98680826269797406"/>
    <n v="6.4624465124809447"/>
    <n v="477.98229106579868"/>
    <n v="0.98666009554611644"/>
    <n v="6.5031630246451773"/>
    <n v="4.4423756018714879"/>
    <n v="3.912637731044764"/>
    <x v="2"/>
    <n v="0"/>
    <n v="0"/>
    <n v="1"/>
    <n v="0"/>
    <n v="0"/>
    <n v="0"/>
    <n v="0"/>
    <n v="0"/>
    <n v="0"/>
    <n v="0"/>
    <n v="0"/>
    <n v="0"/>
    <n v="114"/>
    <n v="586.86188921728001"/>
    <n v="-102.41715163900039"/>
    <n v="0.21141142362486948"/>
    <n v="533.56408681492121"/>
    <n v="-49.119349236641597"/>
    <n v="0.1013930907417579"/>
    <n v="544.40665103933509"/>
    <n v="-59.961913461055474"/>
    <n v="0.12377451711169936"/>
    <n v="517.50861360914234"/>
    <n v="-33.06387603086273"/>
    <n v="6.8251078948958682E-2"/>
  </r>
  <r>
    <x v="742"/>
    <x v="4"/>
    <x v="114"/>
    <n v="56.639081112538484"/>
    <x v="2"/>
    <n v="69.225543581991488"/>
    <n v="231.19544080218333"/>
    <n v="5.443263416890046"/>
    <n v="4.0366992259582872"/>
    <n v="8.390974979635331"/>
    <n v="15.305590648119622"/>
    <n v="9.7894708095745528"/>
    <n v="2.2813074009011074"/>
    <n v="2.1271567210738493"/>
    <n v="4.1954874898176655"/>
    <n v="5.0157343670361509"/>
    <n v="4.6150362387994317"/>
    <n v="1.5293197203182287"/>
    <n v="1.4340095405139039"/>
    <n v="558.17730187901077"/>
    <n v="6.3246766572138498"/>
    <n v="2019"/>
    <x v="10"/>
    <s v="2019-743"/>
    <n v="9.253890538109383"/>
    <x v="0"/>
    <n v="0"/>
    <n v="0"/>
    <n v="0"/>
    <n v="0"/>
    <n v="1"/>
    <n v="0"/>
    <n v="1385.4330594852897"/>
    <n v="-827.25575760627896"/>
    <n v="1.482066280412085"/>
    <n v="1751.1186440601589"/>
    <n v="-1192.9413421811482"/>
    <n v="2.1372086220011282"/>
    <n v="1824.9688602798121"/>
    <n v="-1266.7915584008015"/>
    <n v="2.2695146401266388"/>
    <n v="250.32347938234781"/>
    <n v="307.85382249666293"/>
    <n v="0.55153411193956547"/>
    <n v="211.17303045578612"/>
    <n v="347.00427142322462"/>
    <n v="0.62167392019541579"/>
    <n v="12.306041042144898"/>
    <n v="545.87126083686587"/>
    <n v="0.97795316828413004"/>
    <n v="5.5923702580312717"/>
    <n v="552.58493162097955"/>
    <n v="0.98998101456435894"/>
    <n v="6.7193775581479622"/>
    <n v="551.45792432086284"/>
    <n v="0.98796192977477182"/>
    <n v="6.1485416115449816"/>
    <n v="552.02876026746583"/>
    <n v="0.98898460831200607"/>
    <n v="6.4256619695114994"/>
    <n v="551.75163990949932"/>
    <n v="0.98848813459830676"/>
    <n v="6.3568918307784354"/>
    <n v="551.82041004823236"/>
    <n v="0.98861133942677537"/>
    <n v="6.3800971676633393"/>
    <n v="551.79720471134738"/>
    <n v="0.98856976601129087"/>
    <n v="6.384247837784363"/>
    <n v="4.3575028308463963"/>
    <n v="3.8814070911712109"/>
    <x v="2"/>
    <n v="0"/>
    <n v="0"/>
    <n v="1"/>
    <n v="0"/>
    <n v="0"/>
    <n v="0"/>
    <n v="0"/>
    <n v="0"/>
    <n v="0"/>
    <n v="0"/>
    <n v="0"/>
    <n v="0"/>
    <n v="115"/>
    <n v="567.96370629921262"/>
    <n v="-9.7864044202018476"/>
    <n v="1.7532788214887188E-2"/>
    <n v="521.04485516381339"/>
    <n v="37.132446715197375"/>
    <n v="6.6524465595783247E-2"/>
    <n v="540.15207664563525"/>
    <n v="18.025225233375522"/>
    <n v="3.2293010075287204E-2"/>
    <n v="503.11146890309089"/>
    <n v="55.065832975919875"/>
    <n v="9.8652941978382022E-2"/>
  </r>
  <r>
    <x v="743"/>
    <x v="4"/>
    <x v="115"/>
    <n v="42.479310834403861"/>
    <x v="2"/>
    <n v="51.919157686493605"/>
    <n v="174.58060181184948"/>
    <n v="5.1623865364993922"/>
    <n v="3.7490171535065069"/>
    <n v="6.2932312347264983"/>
    <n v="10.79941094142306"/>
    <n v="7.3421031071809146"/>
    <n v="1.9936253284493266"/>
    <n v="1.8394746486220683"/>
    <n v="3.1466156173632491"/>
    <n v="3.7073512422651196"/>
    <n v="3.4612771790995742"/>
    <n v="1.2416376478664479"/>
    <n v="1.1463274680621229"/>
    <n v="463.55241476097621"/>
    <n v="6.1389194633177668"/>
    <n v="2019"/>
    <x v="11"/>
    <s v="2019-744"/>
    <n v="8.3976495128151658"/>
    <x v="0"/>
    <n v="0"/>
    <n v="0"/>
    <n v="0"/>
    <n v="0"/>
    <n v="1"/>
    <n v="0"/>
    <n v="1371.5079309780481"/>
    <n v="-907.95551621707182"/>
    <n v="1.9586900797081284"/>
    <n v="1741.909434044496"/>
    <n v="-1278.3570192835198"/>
    <n v="2.7577399633279556"/>
    <n v="1818.9091906410724"/>
    <n v="-1355.3567758800962"/>
    <n v="2.9238479462542881"/>
    <n v="247.20010812321669"/>
    <n v="216.35230663775951"/>
    <n v="0.46672673844082618"/>
    <n v="207.47765492360202"/>
    <n v="256.07475983737419"/>
    <n v="0.55241813370644455"/>
    <n v="7.7410804849934607"/>
    <n v="455.81133427598274"/>
    <n v="0.98330052818517832"/>
    <n v="5.5605283147278826"/>
    <n v="457.99188644624832"/>
    <n v="0.98800453166100943"/>
    <n v="6.6988540473076741"/>
    <n v="456.85356071366851"/>
    <n v="0.98554887466013552"/>
    <n v="6.0574564488017399"/>
    <n v="457.49495831217445"/>
    <n v="0.98693253177868745"/>
    <n v="6.3733002744107479"/>
    <n v="457.17911448656548"/>
    <n v="0.98625117662757289"/>
    <n v="6.3232066681523209"/>
    <n v="457.22920809282391"/>
    <n v="0.98635924122752594"/>
    <n v="6.2976960628593535"/>
    <n v="457.25471869811685"/>
    <n v="0.98641427406627435"/>
    <n v="6.2838059650260751"/>
    <n v="4.2980439920429854"/>
    <n v="3.8573269018852474"/>
    <x v="2"/>
    <n v="0"/>
    <n v="0"/>
    <n v="1"/>
    <n v="0"/>
    <n v="0"/>
    <n v="0"/>
    <n v="0"/>
    <n v="0"/>
    <n v="0"/>
    <n v="0"/>
    <n v="0"/>
    <n v="0"/>
    <n v="116"/>
    <n v="552.70832944841959"/>
    <n v="-89.155914687443385"/>
    <n v="0.19233189570032827"/>
    <n v="512.79766195246043"/>
    <n v="-49.245247191484225"/>
    <n v="0.10623447451325821"/>
    <n v="537.18374925346893"/>
    <n v="-73.631334492492726"/>
    <n v="0.15884144305549483"/>
    <n v="492.61720820222757"/>
    <n v="-29.064793441251368"/>
    <n v="6.2700123040537264E-2"/>
  </r>
  <r>
    <x v="744"/>
    <x v="4"/>
    <x v="116"/>
    <n v="31.859483125802896"/>
    <x v="2"/>
    <n v="38.939368264870204"/>
    <n v="131.7642662060355"/>
    <n v="4.881014463958107"/>
    <n v="3.4613350810547256"/>
    <n v="4.7199234260448737"/>
    <n v="7.759667183733967"/>
    <n v="5.506577330385686"/>
    <n v="1.7059432559975456"/>
    <n v="1.5517925761702873"/>
    <n v="2.3599617130224368"/>
    <n v="2.7641785717952416"/>
    <n v="2.5959578843246804"/>
    <n v="0.9539555754146668"/>
    <n v="0.85864539561034203"/>
    <n v="521.40484512430896"/>
    <n v="6.2565267939846283"/>
    <n v="2019"/>
    <x v="12"/>
    <s v="2019-745"/>
    <n v="7.5409132953703191"/>
    <x v="0"/>
    <n v="0"/>
    <n v="0"/>
    <n v="0"/>
    <n v="0"/>
    <n v="1"/>
    <n v="0"/>
    <n v="1361.064084597617"/>
    <n v="-839.65923947330805"/>
    <n v="1.6103786670281584"/>
    <n v="1735.002526532749"/>
    <n v="-1213.5976814084402"/>
    <n v="2.3275535176875932"/>
    <n v="1814.3644384120178"/>
    <n v="-1292.9595932877087"/>
    <n v="2.479761370417362"/>
    <n v="244.85757967886832"/>
    <n v="276.54726544544064"/>
    <n v="0.53038875267741048"/>
    <n v="204.70612327446395"/>
    <n v="316.69872184984501"/>
    <n v="0.60739504976088277"/>
    <n v="4.3173600671298829"/>
    <n v="517.08748505717904"/>
    <n v="0.99171975460622996"/>
    <n v="5.5286863714244934"/>
    <n v="515.87615875288452"/>
    <n v="0.98939655735246124"/>
    <n v="6.6783305364673851"/>
    <n v="514.72651458784162"/>
    <n v="0.98719165999526692"/>
    <n v="5.9663712860584983"/>
    <n v="515.4384738382505"/>
    <n v="0.9885571234294227"/>
    <n v="6.3209385793099973"/>
    <n v="515.08390654499897"/>
    <n v="0.98787710041742516"/>
    <n v="6.2896050330458806"/>
    <n v="515.1152400912631"/>
    <n v="0.9879371948844351"/>
    <n v="6.2152473028051549"/>
    <n v="515.18959782150375"/>
    <n v="0.9880798052397779"/>
    <n v="6.200524955212372"/>
    <n v="4.2558401088350832"/>
    <n v="3.8388784267167959"/>
    <x v="2"/>
    <n v="0"/>
    <n v="0"/>
    <n v="1"/>
    <n v="0"/>
    <n v="0"/>
    <n v="0"/>
    <n v="0"/>
    <n v="0"/>
    <n v="0"/>
    <n v="0"/>
    <n v="0"/>
    <n v="0"/>
    <n v="117"/>
    <n v="540.62027586884096"/>
    <n v="-19.215430744532"/>
    <n v="3.6853187929143272E-2"/>
    <n v="507.35677636436463"/>
    <n v="14.048068759944329"/>
    <n v="2.6942727692902634E-2"/>
    <n v="535.21522525608918"/>
    <n v="-13.810380131780221"/>
    <n v="2.6486865745345475E-2"/>
    <n v="484.9956747540499"/>
    <n v="36.409170370259062"/>
    <n v="6.9828983582955959E-2"/>
  </r>
  <r>
    <x v="745"/>
    <x v="4"/>
    <x v="117"/>
    <n v="23.894612344352172"/>
    <x v="2"/>
    <n v="29.204526198652655"/>
    <n v="99.403370047530501"/>
    <n v="4.5991860169865015"/>
    <n v="3.1736530086029449"/>
    <n v="3.5399425695336553"/>
    <n v="5.6498048766338114"/>
    <n v="4.1299329977892647"/>
    <n v="1.4182611835457648"/>
    <n v="1.2641105037185063"/>
    <n v="1.7699712847668274"/>
    <n v="2.0682334708753514"/>
    <n v="1.9469684132435101"/>
    <n v="0.66627350296288579"/>
    <n v="0.57096332315856091"/>
    <n v="498.4565208619"/>
    <n v="6.2115163656620052"/>
    <n v="2019"/>
    <x v="13"/>
    <s v="2019-746"/>
    <n v="6.683720703495152"/>
    <x v="0"/>
    <n v="0"/>
    <n v="0"/>
    <n v="0"/>
    <n v="0"/>
    <n v="1"/>
    <n v="0"/>
    <n v="1353.2311998122937"/>
    <n v="-854.77467895039365"/>
    <n v="1.7148430067127429"/>
    <n v="1729.8223458989389"/>
    <n v="-1231.365825037039"/>
    <n v="2.4703575407296063"/>
    <n v="1810.9558742402269"/>
    <n v="-1312.4993533783268"/>
    <n v="2.6331270601271992"/>
    <n v="243.10068334560705"/>
    <n v="255.35583751629295"/>
    <n v="0.51229310246508064"/>
    <n v="202.6274745376104"/>
    <n v="295.82904632428961"/>
    <n v="0.59349017204702315"/>
    <n v="1.7495697537321986"/>
    <n v="496.7069511081678"/>
    <n v="0.99649002534723197"/>
    <n v="5.4968444281211042"/>
    <n v="492.9596764337789"/>
    <n v="0.98897226899827428"/>
    <n v="6.657807025627096"/>
    <n v="491.7987138362729"/>
    <n v="0.98664315392220203"/>
    <n v="5.8752861233152567"/>
    <n v="492.58123473858473"/>
    <n v="0.9882130419055285"/>
    <n v="6.2685768842092466"/>
    <n v="492.18794397769074"/>
    <n v="0.98742402472061153"/>
    <n v="6.2560803778030323"/>
    <n v="492.20044048409699"/>
    <n v="0.98744909512471546"/>
    <n v="6.1327546231580481"/>
    <n v="492.32376623874194"/>
    <n v="0.98769651039462036"/>
    <n v="6.1326317712197618"/>
    <n v="4.2254630419990757"/>
    <n v="3.8248152271487008"/>
    <x v="2"/>
    <n v="0"/>
    <n v="0"/>
    <n v="1"/>
    <n v="0"/>
    <n v="0"/>
    <n v="0"/>
    <n v="0"/>
    <n v="0"/>
    <n v="0"/>
    <n v="0"/>
    <n v="0"/>
    <n v="0"/>
    <n v="118"/>
    <n v="531.22693292698182"/>
    <n v="-32.770412065081814"/>
    <n v="6.5743772412521065E-2"/>
    <n v="503.79627753464592"/>
    <n v="-5.3397566727459207"/>
    <n v="1.071258264113537E-2"/>
    <n v="534.0181779101074"/>
    <n v="-35.561657048207394"/>
    <n v="7.1343548654386926E-2"/>
    <n v="479.52174549829925"/>
    <n v="18.93477536360075"/>
    <n v="3.7986814438418649E-2"/>
  </r>
  <r>
    <x v="746"/>
    <x v="4"/>
    <x v="118"/>
    <n v="17.92095925826413"/>
    <x v="2"/>
    <n v="21.90339464898949"/>
    <n v="74.958646810750579"/>
    <n v="4.3169365856160855"/>
    <n v="2.8859709361511641"/>
    <n v="2.6549569271502413"/>
    <n v="4.1523809018920268"/>
    <n v="3.0974497483419485"/>
    <n v="1.1305791110939838"/>
    <n v="0.97642843126672541"/>
    <n v="1.3274784635751207"/>
    <n v="1.5497049657651898"/>
    <n v="1.4602263099326325"/>
    <n v="0.37859143051110478"/>
    <n v="0.28328125070678012"/>
    <n v="462.02575104539915"/>
    <n v="6.1356206277219281"/>
    <n v="2019"/>
    <x v="14"/>
    <s v="2019-747"/>
    <n v="5.8261071272211744"/>
    <x v="0"/>
    <n v="0"/>
    <n v="0"/>
    <n v="0"/>
    <n v="0"/>
    <n v="1"/>
    <n v="0"/>
    <n v="1347.3565362233012"/>
    <n v="-885.33078517790204"/>
    <n v="1.9161935956485432"/>
    <n v="1725.9372104235811"/>
    <n v="-1263.9114593781819"/>
    <n v="2.7355866129071855"/>
    <n v="1808.3994511113835"/>
    <n v="-1346.3737000659844"/>
    <n v="2.9140663632267723"/>
    <n v="241.7830110956611"/>
    <n v="220.24273994973805"/>
    <n v="0.47668931753567295"/>
    <n v="201.06848798497023"/>
    <n v="260.95726306042889"/>
    <n v="0.56481107918763374"/>
    <n v="-0.17627298131606306"/>
    <n v="462.20202402671521"/>
    <n v="1.0003815219842558"/>
    <n v="5.4650024848177141"/>
    <n v="456.56074856058143"/>
    <n v="0.98817164958348669"/>
    <n v="6.6372835147868079"/>
    <n v="455.38846753061233"/>
    <n v="0.98563438617919241"/>
    <n v="5.7842009605720159"/>
    <n v="456.24155008482711"/>
    <n v="0.98748078229950509"/>
    <n v="6.2162151891084951"/>
    <n v="455.80953585629067"/>
    <n v="0.98654573868438411"/>
    <n v="6.2226267329399114"/>
    <n v="455.80312431245926"/>
    <n v="0.98653186165736362"/>
    <n v="6.0502214297087029"/>
    <n v="455.97552961569045"/>
    <n v="0.98690501251062479"/>
    <n v="6.0781058074067005"/>
    <n v="4.2033297085389227"/>
    <n v="3.8141364982801882"/>
    <x v="3"/>
    <n v="0"/>
    <n v="0"/>
    <n v="0"/>
    <n v="1"/>
    <n v="0"/>
    <n v="0"/>
    <n v="0"/>
    <n v="0"/>
    <n v="0"/>
    <n v="0"/>
    <n v="0"/>
    <n v="0"/>
    <n v="119"/>
    <n v="524.08023010371505"/>
    <n v="-62.054479058315906"/>
    <n v="0.13430956806608463"/>
    <n v="501.52619565692532"/>
    <n v="-39.500444611526177"/>
    <n v="8.5494032577514978E-2"/>
    <n v="533.41307909025318"/>
    <n v="-71.38732804485403"/>
    <n v="0.15450941399549706"/>
    <n v="475.67284528410238"/>
    <n v="-13.647094238703232"/>
    <n v="2.9537518650907955E-2"/>
  </r>
  <r>
    <x v="747"/>
    <x v="4"/>
    <x v="119"/>
    <n v="13.440719443698095"/>
    <x v="2"/>
    <n v="16.427545986742114"/>
    <n v="56.503268600634826"/>
    <n v="4.0342984878177406"/>
    <n v="2.5982888636993828"/>
    <n v="1.9912176953626808"/>
    <n v="3.0717992986273539"/>
    <n v="2.3230873112564612"/>
    <n v="0.84289703864220278"/>
    <n v="0.68874635881494439"/>
    <n v="0.9956088476813405"/>
    <n v="1.1618376831064952"/>
    <n v="1.0951697324494745"/>
    <n v="9.0909358059323972E-2"/>
    <n v="-4.4008217450008128E-3"/>
    <n v="486.68835100123079"/>
    <n v="6.1876239818934895"/>
    <n v="2019"/>
    <x v="15"/>
    <s v="2019-748"/>
    <n v="4.9681048845192679"/>
    <x v="0"/>
    <n v="0"/>
    <n v="0"/>
    <n v="0"/>
    <n v="0"/>
    <n v="1"/>
    <n v="0"/>
    <n v="1342.9505385315567"/>
    <n v="-856.26218753032595"/>
    <n v="1.7593644593481559"/>
    <n v="1723.0233588170629"/>
    <n v="-1236.3350078158321"/>
    <n v="2.5403012117968395"/>
    <n v="1806.4821337647511"/>
    <n v="-1319.7937827635203"/>
    <n v="2.7117842045086933"/>
    <n v="240.79475690820163"/>
    <n v="245.89359409302915"/>
    <n v="0.50523829795220909"/>
    <n v="199.8992480704901"/>
    <n v="286.78910293074068"/>
    <n v="0.58926642139831165"/>
    <n v="-1.6206550326022597"/>
    <n v="488.30900603383304"/>
    <n v="1.0033299647079454"/>
    <n v="5.4331605415143249"/>
    <n v="481.25519045971646"/>
    <n v="0.98883646890184029"/>
    <n v="6.6167600039465189"/>
    <n v="480.07159099728426"/>
    <n v="0.9864045235717388"/>
    <n v="5.6931157978287743"/>
    <n v="480.99523520340199"/>
    <n v="0.98830233806476619"/>
    <n v="6.1638534940077436"/>
    <n v="480.52449750722303"/>
    <n v="0.98733511192259427"/>
    <n v="6.1892386471585814"/>
    <n v="480.49911235407222"/>
    <n v="0.98728295297303525"/>
    <n v="5.9676508326053446"/>
    <n v="480.72070016862546"/>
    <n v="0.98773825011359218"/>
    <n v="6.0348754656448689"/>
    <n v="4.1870477948984233"/>
    <n v="3.8060519436621596"/>
    <x v="3"/>
    <n v="0"/>
    <n v="0"/>
    <n v="0"/>
    <n v="1"/>
    <n v="0"/>
    <n v="0"/>
    <n v="0"/>
    <n v="0"/>
    <n v="0"/>
    <n v="0"/>
    <n v="0"/>
    <n v="0"/>
    <n v="120"/>
    <n v="518.7729301864174"/>
    <n v="-32.084579185186612"/>
    <n v="6.592428012542563E-2"/>
    <n v="500.16243370380312"/>
    <n v="-13.474082702572332"/>
    <n v="2.7685237739619246E-2"/>
    <n v="533.26026726620717"/>
    <n v="-46.57191626497638"/>
    <n v="9.5691454642723939E-2"/>
    <n v="473.06287298164119"/>
    <n v="13.625478019589593"/>
    <n v="2.799631014705576E-2"/>
  </r>
  <r>
    <x v="748"/>
    <x v="4"/>
    <x v="120"/>
    <n v="10.080539582773572"/>
    <x v="2"/>
    <n v="12.320659490056588"/>
    <n v="42.576449895276447"/>
    <n v="3.7513012810546558"/>
    <n v="2.310606791247602"/>
    <n v="1.4934132715220108"/>
    <n v="2.2826062850746824"/>
    <n v="1.7423154834423458"/>
    <n v="0.55521496619042177"/>
    <n v="0.40106428636316355"/>
    <n v="0.74670663576100538"/>
    <n v="0.87124594996465221"/>
    <n v="0.82137729933710579"/>
    <n v="-0.19677271439245703"/>
    <n v="-0.29208289419678174"/>
    <n v="429.20327282075135"/>
    <n v="6.0619306361253065"/>
    <n v="2019"/>
    <x v="16"/>
    <s v="2019-749"/>
    <n v="4.1097435328526206"/>
    <x v="0"/>
    <n v="0"/>
    <n v="0"/>
    <n v="0"/>
    <n v="0"/>
    <n v="1"/>
    <n v="0"/>
    <n v="1339.6460402627486"/>
    <n v="-910.44276744199715"/>
    <n v="2.1212391076575652"/>
    <n v="1720.8379701121742"/>
    <n v="-1291.6346972914228"/>
    <n v="3.0093775585696654"/>
    <n v="1805.0441457547768"/>
    <n v="-1375.8408729340254"/>
    <n v="3.2055693888164254"/>
    <n v="240.05356626760704"/>
    <n v="189.14970655314431"/>
    <n v="0.44069959045288809"/>
    <n v="199.02231813463001"/>
    <n v="230.18095468612134"/>
    <n v="0.53629822804788363"/>
    <n v="-2.7039415710669075"/>
    <n v="431.90721439181829"/>
    <n v="1.0062999090228191"/>
    <n v="5.4013185982109357"/>
    <n v="423.80195422254042"/>
    <n v="0.98741547667445984"/>
    <n v="6.5962364931062298"/>
    <n v="422.60703632764512"/>
    <n v="0.98463143943485021"/>
    <n v="5.6020306350855327"/>
    <n v="423.6012421856658"/>
    <n v="0.98694783802959229"/>
    <n v="6.111491798906993"/>
    <n v="423.09178102184438"/>
    <n v="0.98576084530124419"/>
    <n v="6.1559111347952236"/>
    <n v="423.0473616859561"/>
    <n v="0.98565735276355604"/>
    <n v="5.8850456763363246"/>
    <n v="423.318227144415"/>
    <n v="0.9862884417500839"/>
    <n v="6.0009691446449427"/>
    <n v="4.1749866679892573"/>
    <n v="3.7999453441215638"/>
    <x v="3"/>
    <n v="0"/>
    <n v="0"/>
    <n v="0"/>
    <n v="1"/>
    <n v="0"/>
    <n v="0"/>
    <n v="0"/>
    <n v="0"/>
    <n v="0"/>
    <n v="0"/>
    <n v="0"/>
    <n v="0"/>
    <n v="121"/>
    <n v="514.94816598025795"/>
    <n v="-85.744893159506603"/>
    <n v="0.19977688566069332"/>
    <n v="499.44799268984019"/>
    <n v="-70.24471986908884"/>
    <n v="0.16366305738405965"/>
    <n v="533.45198581044815"/>
    <n v="-104.2487129896968"/>
    <n v="0.24288890507420316"/>
    <n v="471.40096424618503"/>
    <n v="-42.197691425433675"/>
    <n v="9.831633190517805E-2"/>
  </r>
  <r>
    <x v="749"/>
    <x v="4"/>
    <x v="121"/>
    <n v="7.5604046870801787"/>
    <x v="2"/>
    <n v="9.2404946175424403"/>
    <n v="32.071636332817562"/>
    <n v="3.4679720361894115"/>
    <n v="2.0229247187958208"/>
    <n v="1.1200599536415079"/>
    <n v="1.7013331193580952"/>
    <n v="1.3067366125817594"/>
    <n v="0.26753289373864098"/>
    <n v="0.11338221391138249"/>
    <n v="0.56002997682075395"/>
    <n v="0.65339476876392344"/>
    <n v="0.61603297450282934"/>
    <n v="-0.48445478684423798"/>
    <n v="-0.57976496664856281"/>
    <n v="499.59777227666825"/>
    <n v="6.2138033192276065"/>
    <n v="2019"/>
    <x v="17"/>
    <s v="2019-750"/>
    <n v="3.2510501430838143"/>
    <x v="0"/>
    <n v="0"/>
    <n v="0"/>
    <n v="0"/>
    <n v="0"/>
    <n v="1"/>
    <n v="0"/>
    <n v="1337.1676665611421"/>
    <n v="-837.56989428447389"/>
    <n v="1.6764884488328797"/>
    <n v="1719.1989285835075"/>
    <n v="-1219.6011563068391"/>
    <n v="2.4411661219967291"/>
    <n v="1803.965654747296"/>
    <n v="-1304.3678824706276"/>
    <n v="2.6108360662350836"/>
    <n v="239.49767328716109"/>
    <n v="260.10009898950716"/>
    <n v="0.5206190127794813"/>
    <n v="198.36462068273494"/>
    <n v="301.23315159393331"/>
    <n v="0.60295135068599914"/>
    <n v="-3.5164064749153936"/>
    <n v="503.11417875158367"/>
    <n v="1.0070384750894528"/>
    <n v="5.3694766549075466"/>
    <n v="494.22829562176071"/>
    <n v="0.98925240072540988"/>
    <n v="6.5757129822659417"/>
    <n v="493.02205929440231"/>
    <n v="0.98683798578144089"/>
    <n v="5.510945472342291"/>
    <n v="494.08682680432594"/>
    <n v="0.98896923529656888"/>
    <n v="6.0591301038062415"/>
    <n v="493.53864217286201"/>
    <n v="0.98787198334333082"/>
    <n v="6.1226396296183196"/>
    <n v="493.47513264704992"/>
    <n v="0.98774486202827239"/>
    <n v="5.8024085660898068"/>
    <n v="493.79536371057844"/>
    <n v="0.98838583979338379"/>
    <n v="5.9746111996844729"/>
    <n v="4.1660091852328316"/>
    <n v="3.7953407973250699"/>
    <x v="3"/>
    <n v="0"/>
    <n v="0"/>
    <n v="0"/>
    <n v="1"/>
    <n v="0"/>
    <n v="0"/>
    <n v="0"/>
    <n v="0"/>
    <n v="0"/>
    <n v="0"/>
    <n v="0"/>
    <n v="0"/>
    <n v="122"/>
    <n v="512.30265659589816"/>
    <n v="-12.704884319229905"/>
    <n v="2.5430226122373837E-2"/>
    <n v="499.20610085304384"/>
    <n v="0.39167142362441609"/>
    <n v="7.8397351901624479E-4"/>
    <n v="533.90561809889209"/>
    <n v="-34.30784582222384"/>
    <n v="6.867093435161431E-2"/>
    <n v="470.46532113682656"/>
    <n v="29.132451139841692"/>
    <n v="5.8311811534076788E-2"/>
  </r>
  <r>
    <x v="750"/>
    <x v="4"/>
    <x v="122"/>
    <n v="366.73171073922111"/>
    <x v="2"/>
    <n v="448.227646459048"/>
    <n v="132.46965865473862"/>
    <n v="4.886353627918778"/>
    <n v="5.9046305473112364"/>
    <n v="54.330623813217947"/>
    <n v="28.015978466288022"/>
    <n v="27.725341883429728"/>
    <n v="3.3223468643932144"/>
    <n v="3.995088042426798"/>
    <n v="27.165311906608977"/>
    <n v="19.211736765255459"/>
    <n v="19.183727327672507"/>
    <n v="2.9540623846558147"/>
    <n v="3.3019408618668527"/>
    <n v="1373.1013829579833"/>
    <n v="7.2248272435065619"/>
    <n v="2019"/>
    <x v="18"/>
    <s v="2019-751"/>
    <n v="11.162762876967808"/>
    <x v="0"/>
    <n v="0"/>
    <n v="0"/>
    <n v="0"/>
    <n v="0"/>
    <n v="1"/>
    <n v="0"/>
    <n v="1690.3871393807767"/>
    <n v="-317.28575642279338"/>
    <n v="0.23107234495626625"/>
    <n v="1952.7962203518446"/>
    <n v="-579.69483739386123"/>
    <n v="0.42217919564326867"/>
    <n v="1957.672912396205"/>
    <n v="-584.57152943822166"/>
    <n v="0.42573078484482851"/>
    <n v="318.72391159415992"/>
    <n v="1054.3774713638234"/>
    <n v="0.76788027777850332"/>
    <n v="292.10010015567872"/>
    <n v="1081.0012828023046"/>
    <n v="0.78726982305820237"/>
    <n v="112.27663346729679"/>
    <n v="1260.8247494906866"/>
    <n v="0.91823135941686518"/>
    <n v="5.7991212825989047"/>
    <n v="1367.3022616753844"/>
    <n v="0.99577662556124868"/>
    <n v="6.7936462970097828"/>
    <n v="1366.3077366609737"/>
    <n v="0.99505233453164643"/>
    <n v="6.739961253890435"/>
    <n v="1366.3614217040929"/>
    <n v="0.99509143218589513"/>
    <n v="6.7884702722251813"/>
    <n v="1366.3129126857582"/>
    <n v="0.99505610411840006"/>
    <n v="6.9126205352713699"/>
    <n v="1366.188762422712"/>
    <n v="0.99496568817054143"/>
    <n v="6.5637991686246409"/>
    <n v="1366.5375837893587"/>
    <n v="0.99521972721745811"/>
    <n v="6.2019547263485064"/>
    <n v="4.5083546658251477"/>
    <n v="4.1441039613870059"/>
    <x v="4"/>
    <n v="0"/>
    <n v="0"/>
    <n v="0"/>
    <n v="0"/>
    <n v="1"/>
    <n v="0"/>
    <n v="0"/>
    <n v="0"/>
    <n v="0"/>
    <n v="0"/>
    <n v="0"/>
    <n v="0"/>
    <n v="123"/>
    <n v="1484.00508841853"/>
    <n v="-110.90370546054669"/>
    <n v="8.0768766849272283E-2"/>
    <n v="1466.4903066896104"/>
    <n v="-93.388923731627074"/>
    <n v="6.8013130633111277E-2"/>
    <n v="1592.5505109016617"/>
    <n v="-219.44912794367838"/>
    <n v="0.15982004727934462"/>
    <n v="1494.9847482353298"/>
    <n v="-121.88336527734646"/>
    <n v="8.8765015307741529E-2"/>
  </r>
  <r>
    <x v="751"/>
    <x v="4"/>
    <x v="123"/>
    <n v="370.39902784661331"/>
    <x v="2"/>
    <n v="452.70992292363849"/>
    <n v="203.84846941230103"/>
    <n v="5.3173769208353132"/>
    <n v="5.9145808781644043"/>
    <n v="54.873930051350122"/>
    <n v="41.444954258819074"/>
    <n v="54.602276932284035"/>
    <n v="4.0000755839378366"/>
    <n v="4.0050383732799659"/>
    <n v="27.436965025675061"/>
    <n v="24.969396547549177"/>
    <n v="27.355469089955236"/>
    <n v="3.3089164756032776"/>
    <n v="3.3118911927200205"/>
    <n v="1658.1584634064855"/>
    <n v="7.4134629061623061"/>
    <n v="2019"/>
    <x v="19"/>
    <s v="2019-752"/>
    <n v="12.626368980376428"/>
    <x v="0"/>
    <n v="0"/>
    <n v="0"/>
    <n v="0"/>
    <n v="0"/>
    <n v="1"/>
    <n v="0"/>
    <n v="1693.9936853200211"/>
    <n v="-35.835221913535634"/>
    <n v="2.1611457954335989E-2"/>
    <n v="1955.1813645153879"/>
    <n v="-297.02290110890249"/>
    <n v="0.17912817602408454"/>
    <n v="1959.2423397029186"/>
    <n v="-301.08387629643312"/>
    <n v="0.18157726353722117"/>
    <n v="319.53285076664326"/>
    <n v="1338.6256126398421"/>
    <n v="0.80729655348488116"/>
    <n v="293.05718587396495"/>
    <n v="1365.1012775325205"/>
    <n v="0.8232634622435816"/>
    <n v="113.45893781383434"/>
    <n v="1544.6995255926511"/>
    <n v="0.93157533473565202"/>
    <n v="5.8002226298889052"/>
    <n v="1652.3582407765966"/>
    <n v="0.99650200945332268"/>
    <n v="6.8419961041555872"/>
    <n v="1651.3164673023298"/>
    <n v="0.99587373809249835"/>
    <n v="6.7431117022217677"/>
    <n v="1651.4153517042637"/>
    <n v="0.99593337316605501"/>
    <n v="6.7668012806914524"/>
    <n v="1651.391662125794"/>
    <n v="0.99591908648658956"/>
    <n v="6.8891420905777405"/>
    <n v="1651.2693213159077"/>
    <n v="0.99584530535373272"/>
    <n v="6.7046505835370329"/>
    <n v="1651.4538128229485"/>
    <n v="0.9959565682463406"/>
    <n v="6.3369885203456642"/>
    <n v="4.6463248022591221"/>
    <n v="4.2659538521280727"/>
    <x v="4"/>
    <n v="0"/>
    <n v="0"/>
    <n v="0"/>
    <n v="0"/>
    <n v="1"/>
    <n v="0"/>
    <n v="0"/>
    <n v="0"/>
    <n v="0"/>
    <n v="0"/>
    <n v="0"/>
    <n v="0"/>
    <n v="124"/>
    <n v="1549.1205057500099"/>
    <n v="109.03795765647556"/>
    <n v="6.5758466432979085E-2"/>
    <n v="1533.29750528561"/>
    <n v="124.86095812087547"/>
    <n v="7.5300980501202389E-2"/>
    <n v="1661.1089062306014"/>
    <n v="-2.950442824115953"/>
    <n v="1.7793491329258278E-3"/>
    <n v="1600.0117695971487"/>
    <n v="58.146693809336739"/>
    <n v="3.5067030740766121E-2"/>
  </r>
  <r>
    <x v="752"/>
    <x v="4"/>
    <x v="124"/>
    <n v="374.10301812507953"/>
    <x v="2"/>
    <n v="457.237022152875"/>
    <n v="254.92483402613456"/>
    <n v="5.5409687331806827"/>
    <n v="5.924531209017573"/>
    <n v="55.422669351863632"/>
    <n v="48.43381180534135"/>
    <n v="55.148299701606874"/>
    <n v="4.0100259147910053"/>
    <n v="4.0149887041331338"/>
    <n v="27.711334675931816"/>
    <n v="26.888753237417021"/>
    <n v="27.629023780854787"/>
    <n v="3.3188668064564459"/>
    <n v="3.3218415235731888"/>
    <n v="1697.2114547500721"/>
    <n v="7.4367418625100088"/>
    <n v="2019"/>
    <x v="20"/>
    <s v="2019-753"/>
    <n v="12.869861454428134"/>
    <x v="0"/>
    <n v="0"/>
    <n v="0"/>
    <n v="0"/>
    <n v="0"/>
    <n v="1"/>
    <n v="0"/>
    <n v="1697.6362967186583"/>
    <n v="-0.42484196858617906"/>
    <n v="2.5031764156266574E-4"/>
    <n v="1957.5903601205669"/>
    <n v="-260.37890537049475"/>
    <n v="0.15341571295772194"/>
    <n v="1960.8274612826992"/>
    <n v="-263.61600653262713"/>
    <n v="0.15532301870508333"/>
    <n v="320.34987933085154"/>
    <n v="1376.8615754192206"/>
    <n v="0.81124928279604047"/>
    <n v="294.02384244943414"/>
    <n v="1403.187612300638"/>
    <n v="0.82676063042908732"/>
    <n v="114.65306520383731"/>
    <n v="1582.5583895462348"/>
    <n v="0.93244621058681176"/>
    <n v="5.8013239771789067"/>
    <n v="1691.4101307728931"/>
    <n v="0.99658184962106955"/>
    <n v="6.842705970159364"/>
    <n v="1690.3687487799127"/>
    <n v="0.99596826550338891"/>
    <n v="6.7462621505530995"/>
    <n v="1690.465192599519"/>
    <n v="0.99602509037299269"/>
    <n v="6.7686123639676712"/>
    <n v="1690.4428423861045"/>
    <n v="0.99601192158759955"/>
    <n v="6.8542310869732006"/>
    <n v="1690.3572236630989"/>
    <n v="0.99596147488411657"/>
    <n v="6.7280832949822962"/>
    <n v="1690.4833714550898"/>
    <n v="0.99603580138694436"/>
    <n v="6.4235202184007845"/>
    <n v="4.7112420512537865"/>
    <n v="4.2697867863957377"/>
    <x v="4"/>
    <n v="0"/>
    <n v="0"/>
    <n v="0"/>
    <n v="0"/>
    <n v="1"/>
    <n v="0"/>
    <n v="0"/>
    <n v="0"/>
    <n v="0"/>
    <n v="0"/>
    <n v="0"/>
    <n v="0"/>
    <n v="125"/>
    <n v="1593.8889287567697"/>
    <n v="103.32252599330241"/>
    <n v="6.0877815609910242E-2"/>
    <n v="1567.6563751916547"/>
    <n v="129.55507955841745"/>
    <n v="7.6334082707151807E-2"/>
    <n v="1667.1090008012711"/>
    <n v="30.102453948800985"/>
    <n v="1.7736419268531162E-2"/>
    <n v="1633.6606761918542"/>
    <n v="63.550778558217871"/>
    <n v="3.7444231465887809E-2"/>
  </r>
  <r>
    <x v="753"/>
    <x v="4"/>
    <x v="125"/>
    <n v="377.84404830633031"/>
    <x v="2"/>
    <n v="461.80939237440373"/>
    <n v="291.80059831019327"/>
    <n v="5.6760706864984858"/>
    <n v="5.9344815398707409"/>
    <n v="55.976896045382276"/>
    <n v="52.205353925361813"/>
    <n v="55.699782698622954"/>
    <n v="4.0199762456441732"/>
    <n v="4.0249390349863026"/>
    <n v="27.988448022691138"/>
    <n v="27.658539587108898"/>
    <n v="27.90531401866334"/>
    <n v="3.3288171373096143"/>
    <n v="3.3317918544263572"/>
    <n v="1704.5894642517528"/>
    <n v="7.4410795772945759"/>
    <n v="2019"/>
    <x v="21"/>
    <s v="2019-754"/>
    <n v="13.024864069452274"/>
    <x v="0"/>
    <n v="0"/>
    <n v="0"/>
    <n v="0"/>
    <n v="0"/>
    <n v="1"/>
    <n v="0"/>
    <n v="1701.3153342312817"/>
    <n v="3.2741300204711479"/>
    <n v="1.9207733528426806E-3"/>
    <n v="1960.0234456817975"/>
    <n v="-255.4339814300447"/>
    <n v="0.14985073343872279"/>
    <n v="1962.4284340782776"/>
    <n v="-257.83896982652482"/>
    <n v="0.15126162353684727"/>
    <n v="321.1750781807018"/>
    <n v="1383.414386071051"/>
    <n v="0.81158215223295138"/>
    <n v="295.00016559065801"/>
    <n v="1409.5892986610947"/>
    <n v="0.82693770448701476"/>
    <n v="115.85913386774031"/>
    <n v="1588.7303303840124"/>
    <n v="0.93203106302279182"/>
    <n v="5.8024253244689072"/>
    <n v="1698.7870389272839"/>
    <n v="0.99659599836432411"/>
    <n v="6.8434158361631408"/>
    <n v="1697.7460484155897"/>
    <n v="0.99598529969844263"/>
    <n v="6.7494125988844322"/>
    <n v="1697.8400516528684"/>
    <n v="0.99604044684046711"/>
    <n v="6.7704234472438891"/>
    <n v="1697.8190408045089"/>
    <n v="0.99602812079434278"/>
    <n v="6.8342462861193756"/>
    <n v="1697.7552179656334"/>
    <n v="0.99599067902891247"/>
    <n v="6.7430001073612731"/>
    <n v="1697.8464641443916"/>
    <n v="0.99604420873836552"/>
    <n v="6.4816446802600511"/>
    <n v="4.7445992050829942"/>
    <n v="4.2736431948157136"/>
    <x v="4"/>
    <n v="0"/>
    <n v="0"/>
    <n v="0"/>
    <n v="0"/>
    <n v="1"/>
    <n v="0"/>
    <n v="0"/>
    <n v="0"/>
    <n v="0"/>
    <n v="0"/>
    <n v="0"/>
    <n v="0"/>
    <n v="126"/>
    <n v="1626.1273191760913"/>
    <n v="78.46214507566151"/>
    <n v="4.6029936662845258E-2"/>
    <n v="1587.3580768419981"/>
    <n v="117.23138740975469"/>
    <n v="6.8773971603311904E-2"/>
    <n v="1673.1435952420127"/>
    <n v="31.445869009740136"/>
    <n v="1.8447766848977695E-2"/>
    <n v="1656.5473755445787"/>
    <n v="48.042088707174116"/>
    <n v="2.8183964358985809E-2"/>
  </r>
  <r>
    <x v="754"/>
    <x v="4"/>
    <x v="126"/>
    <n v="381.62248878939363"/>
    <x v="2"/>
    <n v="466.42748629814776"/>
    <n v="318.74716545395336"/>
    <n v="5.7643982037396162"/>
    <n v="5.9444318707239088"/>
    <n v="56.536665005836099"/>
    <n v="54.371009465598959"/>
    <n v="56.256780525609187"/>
    <n v="4.0299265764973411"/>
    <n v="4.0348893658394704"/>
    <n v="28.268332502918049"/>
    <n v="28.085394628175301"/>
    <n v="28.184367158849973"/>
    <n v="3.3387674681627821"/>
    <n v="3.341742185279525"/>
    <n v="1572.4101915728388"/>
    <n v="7.3603648750662822"/>
    <n v="2019"/>
    <x v="22"/>
    <s v="2019-755"/>
    <n v="13.133092248399739"/>
    <x v="0"/>
    <n v="0"/>
    <n v="0"/>
    <n v="0"/>
    <n v="0"/>
    <n v="1"/>
    <n v="0"/>
    <n v="1705.0311621190313"/>
    <n v="-132.62097054619244"/>
    <n v="8.4342477081972692E-2"/>
    <n v="1962.4808620986403"/>
    <n v="-390.07067052580146"/>
    <n v="0.24807182795961433"/>
    <n v="1964.0454166018119"/>
    <n v="-391.63522502897308"/>
    <n v="0.24906683200598637"/>
    <n v="322.00852901905057"/>
    <n v="1250.4016625537884"/>
    <n v="0.79521340503589955"/>
    <n v="295.98625196329408"/>
    <n v="1276.4239396095447"/>
    <n v="0.81176269808628809"/>
    <n v="117.07726321828233"/>
    <n v="1455.3329283545565"/>
    <n v="0.92554279802703832"/>
    <n v="5.8035266717589078"/>
    <n v="1566.60666490108"/>
    <n v="0.99630915221558458"/>
    <n v="6.8441257021669166"/>
    <n v="1565.566065870672"/>
    <n v="0.99564736622870598"/>
    <n v="6.7525630472157641"/>
    <n v="1565.6576285256231"/>
    <n v="0.99570559699790462"/>
    <n v="6.772234530520107"/>
    <n v="1565.6379570423187"/>
    <n v="0.99569308659609612"/>
    <n v="6.8221512561850979"/>
    <n v="1565.5880403166536"/>
    <n v="0.99566134123732619"/>
    <n v="6.7534155409281595"/>
    <n v="1565.6567760319106"/>
    <n v="0.99570505484057381"/>
    <n v="6.5220790913496867"/>
    <n v="4.7632620241136445"/>
    <n v="4.2775231299699321"/>
    <x v="5"/>
    <n v="0"/>
    <n v="0"/>
    <n v="0"/>
    <n v="0"/>
    <n v="0"/>
    <n v="1"/>
    <n v="0"/>
    <n v="0"/>
    <n v="0"/>
    <n v="0"/>
    <n v="0"/>
    <n v="0"/>
    <n v="127"/>
    <n v="1740.8619087480124"/>
    <n v="-168.4517171751736"/>
    <n v="0.10712962691158594"/>
    <n v="1683.5497029998714"/>
    <n v="-111.13951142703263"/>
    <n v="7.0680991526684792E-2"/>
    <n v="1688.6493959271208"/>
    <n v="-116.23920435428204"/>
    <n v="7.392422472027553E-2"/>
    <n v="1665.9280004176226"/>
    <n v="-93.517808844783758"/>
    <n v="5.9474181321122359E-2"/>
  </r>
  <r>
    <x v="755"/>
    <x v="4"/>
    <x v="127"/>
    <n v="385.43871367728758"/>
    <x v="2"/>
    <n v="471.09176116112928"/>
    <n v="338.75462992095362"/>
    <n v="5.8252760397638408"/>
    <n v="5.9543822015770766"/>
    <n v="57.10203165589445"/>
    <n v="55.736520560746705"/>
    <n v="56.819348330865274"/>
    <n v="4.0398769073505099"/>
    <n v="4.0448396966926383"/>
    <n v="28.551015827947225"/>
    <n v="28.411329468015644"/>
    <n v="28.46621083043847"/>
    <n v="3.34871779901595"/>
    <n v="3.3516925161326929"/>
    <n v="1885.279875141707"/>
    <n v="7.5418315637370448"/>
    <n v="2019"/>
    <x v="23"/>
    <s v="2019-756"/>
    <n v="13.213870746130301"/>
    <x v="0"/>
    <n v="0"/>
    <n v="0"/>
    <n v="0"/>
    <n v="0"/>
    <n v="1"/>
    <n v="0"/>
    <n v="1708.7841482856584"/>
    <n v="176.49572685604858"/>
    <n v="9.3617785445666138E-2"/>
    <n v="1964.9628526796516"/>
    <n v="-79.68297753794468"/>
    <n v="4.2265861206392669E-2"/>
    <n v="1965.6785689505814"/>
    <n v="-80.398693808874441"/>
    <n v="4.2645495169692661E-2"/>
    <n v="322.85031436578288"/>
    <n v="1562.4295607759241"/>
    <n v="0.8287520496968569"/>
    <n v="296.98219919965652"/>
    <n v="1588.2976759420503"/>
    <n v="0.84247315047728177"/>
    <n v="118.30757386232973"/>
    <n v="1766.9723012793772"/>
    <n v="0.93724667863786693"/>
    <n v="5.8046280190489083"/>
    <n v="1879.4752471226579"/>
    <n v="0.99692107888298931"/>
    <n v="6.8448355681706934"/>
    <n v="1878.4350395735362"/>
    <n v="0.99636932656078114"/>
    <n v="6.7557134955470959"/>
    <n v="1878.5241616461599"/>
    <n v="0.99641659915611247"/>
    <n v="6.774045613796325"/>
    <n v="1878.5058295279107"/>
    <n v="0.99640687533818439"/>
    <n v="6.8146863557570558"/>
    <n v="1878.46518878595"/>
    <n v="0.99638531846352796"/>
    <n v="6.7611893303878707"/>
    <n v="1878.5186858113191"/>
    <n v="0.99641369463519058"/>
    <n v="6.5510776834584057"/>
    <n v="4.7748529320277537"/>
    <n v="4.2814266434486505"/>
    <x v="5"/>
    <n v="0"/>
    <n v="0"/>
    <n v="0"/>
    <n v="0"/>
    <n v="0"/>
    <n v="1"/>
    <n v="0"/>
    <n v="0"/>
    <n v="0"/>
    <n v="0"/>
    <n v="0"/>
    <n v="0"/>
    <n v="128"/>
    <n v="1760.7246839642301"/>
    <n v="124.5551911774769"/>
    <n v="6.6067215175738672E-2"/>
    <n v="1693.3746437291866"/>
    <n v="191.90523141252038"/>
    <n v="0.10179137535115089"/>
    <n v="1694.788034568136"/>
    <n v="190.49184057357093"/>
    <n v="0.10104167719885761"/>
    <n v="1679.7789537302754"/>
    <n v="205.50092141143159"/>
    <n v="0.10900287226371901"/>
  </r>
  <r>
    <x v="756"/>
    <x v="4"/>
    <x v="128"/>
    <n v="389.29310081406044"/>
    <x v="2"/>
    <n v="475.80267877274053"/>
    <n v="353.91617118888564"/>
    <n v="5.8690600805399793"/>
    <n v="5.9643325324302445"/>
    <n v="57.673051972453401"/>
    <n v="56.704786266600053"/>
    <n v="57.387541814173929"/>
    <n v="4.0498272382036777"/>
    <n v="4.0547900275458062"/>
    <n v="28.836525986226704"/>
    <n v="28.708967030763382"/>
    <n v="28.750872938742859"/>
    <n v="3.3586681298691183"/>
    <n v="3.3616428469858612"/>
    <n v="1829.6056428543445"/>
    <n v="7.5118557269049218"/>
    <n v="2019"/>
    <x v="24"/>
    <s v="2019-757"/>
    <n v="13.277555448612775"/>
    <x v="0"/>
    <n v="0"/>
    <n v="0"/>
    <n v="0"/>
    <n v="0"/>
    <n v="1"/>
    <n v="0"/>
    <n v="1712.5746643139516"/>
    <n v="117.03097854039288"/>
    <n v="6.3965138606489169E-2"/>
    <n v="1967.4696631664731"/>
    <n v="-137.86402031212856"/>
    <n v="7.5351768207846503E-2"/>
    <n v="1967.3280528228388"/>
    <n v="-137.72240996849428"/>
    <n v="7.5274368827172672E-2"/>
    <n v="323.70051756598247"/>
    <n v="1505.9051252883621"/>
    <n v="0.82307634498711901"/>
    <n v="297.98810590838264"/>
    <n v="1531.617536945962"/>
    <n v="0.83712987163534591"/>
    <n v="119.55018761281767"/>
    <n v="1710.0554552415269"/>
    <n v="0.93465794769505151"/>
    <n v="5.8057293663389089"/>
    <n v="1823.7999134880056"/>
    <n v="0.99682678647772338"/>
    <n v="6.8455454341744693"/>
    <n v="1822.76009742017"/>
    <n v="0.9962584585039348"/>
    <n v="6.7588639438784286"/>
    <n v="1822.8467789104661"/>
    <n v="0.99630583564809405"/>
    <n v="6.7758566970725429"/>
    <n v="1822.8297861572719"/>
    <n v="0.99629654798916023"/>
    <n v="6.8101047851981757"/>
    <n v="1822.7955380691465"/>
    <n v="0.99627782915307705"/>
    <n v="6.7673180834943523"/>
    <n v="1822.8383247708502"/>
    <n v="0.99630121490391954"/>
    <n v="6.5725058536476224"/>
    <n v="4.7829912351437853"/>
    <n v="4.2853537858409831"/>
    <x v="5"/>
    <n v="0"/>
    <n v="0"/>
    <n v="0"/>
    <n v="0"/>
    <n v="0"/>
    <n v="1"/>
    <n v="0"/>
    <n v="0"/>
    <n v="0"/>
    <n v="0"/>
    <n v="0"/>
    <n v="0"/>
    <n v="129"/>
    <n v="1776.8012326005828"/>
    <n v="52.804410253761716"/>
    <n v="2.8861088431812128E-2"/>
    <n v="1701.4557026710931"/>
    <n v="128.14994018325137"/>
    <n v="7.0042383550657547E-2"/>
    <n v="1700.9621147632849"/>
    <n v="128.64352809105958"/>
    <n v="7.0312161854925434E-2"/>
    <n v="1691.7782345591504"/>
    <n v="137.82740829519412"/>
    <n v="7.5331757328957152E-2"/>
  </r>
  <r>
    <x v="757"/>
    <x v="4"/>
    <x v="129"/>
    <n v="393.18603182220113"/>
    <x v="2"/>
    <n v="480.56070556046802"/>
    <n v="365.69712937888028"/>
    <n v="5.9018054754632754"/>
    <n v="5.9742828632834133"/>
    <n v="58.249782492177943"/>
    <n v="57.477284379388998"/>
    <n v="57.961417232315668"/>
    <n v="4.0597775690568456"/>
    <n v="4.064740358398975"/>
    <n v="29.124891246088971"/>
    <n v="29.000113981491292"/>
    <n v="29.038381668130292"/>
    <n v="3.3686184607222867"/>
    <n v="3.3715931778390296"/>
    <n v="1898.6940825834624"/>
    <n v="7.5489216038823717"/>
    <n v="2019"/>
    <x v="25"/>
    <s v="2019-758"/>
    <n v="13.330201505242409"/>
    <x v="0"/>
    <n v="0"/>
    <n v="0"/>
    <n v="0"/>
    <n v="0"/>
    <n v="1"/>
    <n v="0"/>
    <n v="1716.403085502528"/>
    <n v="182.2909970809344"/>
    <n v="9.6008619162545522E-2"/>
    <n v="1970.0015417581628"/>
    <n v="-71.307459174700398"/>
    <n v="3.7556054884668802E-2"/>
    <n v="1968.9940315338185"/>
    <n v="-70.299948950356111"/>
    <n v="3.702542162806044E-2"/>
    <n v="324.55922279818407"/>
    <n v="1574.1348597852784"/>
    <n v="0.82906186637682477"/>
    <n v="299.00407168419594"/>
    <n v="1599.6900108992666"/>
    <n v="0.842521196844225"/>
    <n v="120.80522750081045"/>
    <n v="1777.8888550826521"/>
    <n v="0.93637456996946211"/>
    <n v="5.8068307136289095"/>
    <n v="1892.8872518698336"/>
    <n v="0.99694167124293775"/>
    <n v="6.846255300178246"/>
    <n v="1891.8478272832842"/>
    <n v="0.99639422940062949"/>
    <n v="6.7620143922097613"/>
    <n v="1891.9320681912527"/>
    <n v="0.99643859721571948"/>
    <n v="6.7776677803487608"/>
    <n v="1891.9164148031136"/>
    <n v="0.99643035292387561"/>
    <n v="6.8073851801560616"/>
    <n v="1891.8866974033065"/>
    <n v="0.9964147014294723"/>
    <n v="6.7723845228516169"/>
    <n v="1891.9216980606109"/>
    <n v="0.99643313549824908"/>
    <n v="6.5888448281905196"/>
    <n v="4.789436938405661"/>
    <n v="4.2893046067255742"/>
    <x v="5"/>
    <n v="0"/>
    <n v="0"/>
    <n v="0"/>
    <n v="0"/>
    <n v="0"/>
    <n v="1"/>
    <n v="0"/>
    <n v="0"/>
    <n v="0"/>
    <n v="0"/>
    <n v="0"/>
    <n v="0"/>
    <n v="130"/>
    <n v="1790.3074383311041"/>
    <n v="108.38664425235834"/>
    <n v="5.708483807190351E-2"/>
    <n v="1708.6887842811984"/>
    <n v="190.00529830226401"/>
    <n v="0.10007157026777735"/>
    <n v="1707.1718887315008"/>
    <n v="191.52219385196167"/>
    <n v="0.10087048546091562"/>
    <n v="1702.681599421514"/>
    <n v="196.01248316194847"/>
    <n v="0.10323542110335313"/>
  </r>
  <r>
    <x v="758"/>
    <x v="4"/>
    <x v="130"/>
    <n v="397.11789214042312"/>
    <x v="2"/>
    <n v="485.36631261607272"/>
    <n v="375.12335820734313"/>
    <n v="5.9272549270960866"/>
    <n v="5.9842331941365812"/>
    <n v="58.832280317099716"/>
    <n v="58.154782348244353"/>
    <n v="58.541031404638829"/>
    <n v="4.0697278999100135"/>
    <n v="4.0746906892521428"/>
    <n v="29.416140158549858"/>
    <n v="29.291332305432284"/>
    <n v="29.328765484811591"/>
    <n v="3.3785687915754545"/>
    <n v="3.3815435086921974"/>
    <n v="1945.9918205788822"/>
    <n v="7.5735270595402424"/>
    <n v="2019"/>
    <x v="26"/>
    <s v="2019-759"/>
    <n v="13.375551618581554"/>
    <x v="0"/>
    <n v="0"/>
    <n v="0"/>
    <n v="0"/>
    <n v="0"/>
    <n v="1"/>
    <n v="0"/>
    <n v="1720.2697909029901"/>
    <n v="225.72202967589214"/>
    <n v="0.11599330854779527"/>
    <n v="1972.5587391357694"/>
    <n v="-26.566918556887231"/>
    <n v="1.3652122416929924E-2"/>
    <n v="1970.6766700319081"/>
    <n v="-24.68484945302589"/>
    <n v="1.2684970816415245E-2"/>
    <n v="325.42651508270768"/>
    <n v="1620.5653054961745"/>
    <n v="0.83277087208624456"/>
    <n v="300.03019711776739"/>
    <n v="1645.9616234611149"/>
    <n v="0.84582145004673448"/>
    <n v="122.07281778768316"/>
    <n v="1823.9190027911991"/>
    <n v="0.93726961413878418"/>
    <n v="5.80793206091891"/>
    <n v="1940.1838885179634"/>
    <n v="0.99701543860590791"/>
    <n v="6.8469651661820219"/>
    <n v="1939.1448554127003"/>
    <n v="0.99648150362515653"/>
    <n v="6.7651648405410931"/>
    <n v="1939.2266557383412"/>
    <n v="0.99652353891265144"/>
    <n v="6.7794788636249788"/>
    <n v="1939.2123417152573"/>
    <n v="0.99651618326863867"/>
    <n v="6.8058962328413779"/>
    <n v="1939.1859243460408"/>
    <n v="0.99650260799615442"/>
    <n v="6.7767488307179065"/>
    <n v="1939.2150717481643"/>
    <n v="0.99651758616914332"/>
    <n v="6.6017284621701418"/>
    <n v="4.795055966918766"/>
    <n v="4.2932791546614419"/>
    <x v="5"/>
    <n v="0"/>
    <n v="0"/>
    <n v="0"/>
    <n v="0"/>
    <n v="0"/>
    <n v="1"/>
    <n v="0"/>
    <n v="0"/>
    <n v="0"/>
    <n v="0"/>
    <n v="0"/>
    <n v="0"/>
    <n v="131"/>
    <n v="1802.0598387277739"/>
    <n v="143.93198185110828"/>
    <n v="7.396330258381674E-2"/>
    <n v="1715.5179501226644"/>
    <n v="230.47387045621781"/>
    <n v="0.11843516916101826"/>
    <n v="1713.4176101718856"/>
    <n v="232.5742104069966"/>
    <n v="0.11951448508031848"/>
    <n v="1712.9267814090772"/>
    <n v="233.065039169805"/>
    <n v="0.11976671058179175"/>
  </r>
  <r>
    <x v="759"/>
    <x v="4"/>
    <x v="131"/>
    <n v="401.08907106182738"/>
    <x v="2"/>
    <n v="490.21997574223343"/>
    <n v="382.91307206368839"/>
    <n v="5.9478079975288374"/>
    <n v="5.994183524989749"/>
    <n v="59.420603120270719"/>
    <n v="58.787692734257533"/>
    <n v="59.126441718685214"/>
    <n v="4.0796782307631814"/>
    <n v="4.0846410201053107"/>
    <n v="29.710301560135363"/>
    <n v="29.584610783724436"/>
    <n v="29.622053139659709"/>
    <n v="3.3885191224286229"/>
    <n v="3.3914938395453658"/>
    <n v="1884.7123348884579"/>
    <n v="7.5415304807501746"/>
    <n v="2019"/>
    <x v="27"/>
    <s v="2019-760"/>
    <n v="13.416005350720642"/>
    <x v="0"/>
    <n v="0"/>
    <n v="0"/>
    <n v="0"/>
    <n v="0"/>
    <n v="1"/>
    <n v="0"/>
    <n v="1724.1751633574568"/>
    <n v="160.53717153100115"/>
    <n v="8.517860713237288E-2"/>
    <n v="1975.1415084871519"/>
    <n v="-90.429173598693978"/>
    <n v="4.7980358553787364E-2"/>
    <n v="1972.3761349149788"/>
    <n v="-87.663800026520903"/>
    <n v="4.6513092955222296E-2"/>
    <n v="326.30248029007652"/>
    <n v="1558.4098545983813"/>
    <n v="0.8268688148054234"/>
    <n v="301.06658380567455"/>
    <n v="1583.6457510827834"/>
    <n v="0.84025860168019095"/>
    <n v="123.35308397742463"/>
    <n v="1761.3592509110333"/>
    <n v="0.9345507101036058"/>
    <n v="5.8090334082089115"/>
    <n v="1878.903301480249"/>
    <n v="0.99691781429946824"/>
    <n v="6.8476750321857986"/>
    <n v="1877.8646598562721"/>
    <n v="0.99636672668532666"/>
    <n v="6.768315288872425"/>
    <n v="1877.9440195995855"/>
    <n v="0.99640883377076594"/>
    <n v="6.7812899469011985"/>
    <n v="1877.9310449415568"/>
    <n v="0.99640194961248429"/>
    <n v="6.8052331923519525"/>
    <n v="1877.9071016961059"/>
    <n v="0.99638924568679343"/>
    <n v="6.7806419310520791"/>
    <n v="1877.9316929574059"/>
    <n v="0.99640229343994113"/>
    <n v="6.6122514777901618"/>
    <n v="4.8002768225963175"/>
    <n v="4.2972774771789712"/>
    <x v="6"/>
    <n v="0"/>
    <n v="0"/>
    <n v="0"/>
    <n v="0"/>
    <n v="0"/>
    <n v="0"/>
    <n v="1"/>
    <n v="0"/>
    <n v="0"/>
    <n v="0"/>
    <n v="0"/>
    <n v="0"/>
    <n v="132"/>
    <n v="2059.6890186646706"/>
    <n v="-174.97668377621267"/>
    <n v="9.2839995015243662E-2"/>
    <n v="2021.3371473137327"/>
    <n v="-136.62481242527474"/>
    <n v="7.2491069271513275E-2"/>
    <n v="1702.7703897095198"/>
    <n v="181.94194517893811"/>
    <n v="9.6535657888452198E-2"/>
    <n v="1758.6987224833144"/>
    <n v="126.01361240514348"/>
    <n v="6.6860926239229651E-2"/>
  </r>
  <r>
    <x v="760"/>
    <x v="4"/>
    <x v="132"/>
    <n v="405.09996177244562"/>
    <x v="2"/>
    <n v="495.12217549965573"/>
    <n v="389.56913897631557"/>
    <n v="5.9650413565578262"/>
    <n v="6.0041338558429178"/>
    <n v="60.014809151473422"/>
    <n v="59.401250942865474"/>
    <n v="59.717706135872071"/>
    <n v="4.0896285616163501"/>
    <n v="4.0945913509584786"/>
    <n v="30.007404575736707"/>
    <n v="29.880566438133023"/>
    <n v="29.918273671056305"/>
    <n v="3.3984694532817907"/>
    <n v="3.4014441703985336"/>
    <n v="1622.1202517646482"/>
    <n v="7.3914893698832858"/>
    <n v="2019"/>
    <x v="28"/>
    <s v="2019-761"/>
    <n v="13.453139371455968"/>
    <x v="0"/>
    <n v="0"/>
    <n v="0"/>
    <n v="0"/>
    <n v="0"/>
    <n v="1"/>
    <n v="0"/>
    <n v="1728.1195895364681"/>
    <n v="-105.99933777181991"/>
    <n v="6.5346165092573696E-2"/>
    <n v="1977.7501055320483"/>
    <n v="-355.62985376740016"/>
    <n v="0.21923766341029452"/>
    <n v="1974.09259444688"/>
    <n v="-351.97234268223178"/>
    <n v="0.21698289155772102"/>
    <n v="327.18720514951906"/>
    <n v="1294.9330466151291"/>
    <n v="0.79829657832482914"/>
    <n v="302.11333436046084"/>
    <n v="1320.0069174041873"/>
    <n v="0.81375404564994347"/>
    <n v="124.64615282906342"/>
    <n v="1497.4740989355848"/>
    <n v="0.92315850030633351"/>
    <n v="5.810134755498912"/>
    <n v="1616.3101170091493"/>
    <n v="0.99641818493470002"/>
    <n v="6.8483848981895754"/>
    <n v="1615.2718668664586"/>
    <n v="0.99577812749040062"/>
    <n v="6.7714657372037577"/>
    <n v="1615.3487860274445"/>
    <n v="0.99582554639223742"/>
    <n v="6.7831010301774155"/>
    <n v="1615.3371507344707"/>
    <n v="0.99581837350048596"/>
    <n v="6.8051301107779416"/>
    <n v="1615.3151216538702"/>
    <n v="0.99580479307660763"/>
    <n v="6.7842155560525326"/>
    <n v="1615.3360362085957"/>
    <n v="0.99581768642079882"/>
    <n v="6.6211561571919848"/>
    <n v="4.8053121552580187"/>
    <n v="4.301299620771073"/>
    <x v="6"/>
    <n v="0"/>
    <n v="0"/>
    <n v="0"/>
    <n v="0"/>
    <n v="0"/>
    <n v="0"/>
    <n v="1"/>
    <n v="0"/>
    <n v="0"/>
    <n v="0"/>
    <n v="0"/>
    <n v="0"/>
    <n v="133"/>
    <n v="2070.7530222155929"/>
    <n v="-448.63277045094469"/>
    <n v="0.27657183242912647"/>
    <n v="2029.0528995028417"/>
    <n v="-406.93264773819351"/>
    <n v="0.25086466141798403"/>
    <n v="1709.0265734107491"/>
    <n v="-86.906321646100878"/>
    <n v="5.3575757747650651E-2"/>
    <n v="1768.513136426363"/>
    <n v="-146.39288466171479"/>
    <n v="9.0247862020376768E-2"/>
  </r>
  <r>
    <x v="761"/>
    <x v="4"/>
    <x v="133"/>
    <n v="75.956242832333544"/>
    <x v="2"/>
    <n v="92.835407906185438"/>
    <n v="295.48527013312093"/>
    <n v="5.6886189883384946"/>
    <n v="4.3301574222712453"/>
    <n v="11.252776715901266"/>
    <n v="35.327013829383368"/>
    <n v="35.633792933687346"/>
    <n v="3.5732944273251928"/>
    <n v="2.4206149173868075"/>
    <n v="5.6263883579506331"/>
    <n v="12.90264178200535"/>
    <n v="12.940693223286456"/>
    <n v="2.5603768597619658"/>
    <n v="1.7274677368268621"/>
    <n v="1421.4362679159253"/>
    <n v="7.259423095696885"/>
    <n v="2019"/>
    <x v="29"/>
    <s v="2019-762"/>
    <n v="11.822290275425654"/>
    <x v="0"/>
    <n v="0"/>
    <n v="0"/>
    <n v="0"/>
    <n v="0"/>
    <n v="1"/>
    <n v="0"/>
    <n v="1404.4301162213505"/>
    <n v="17.006151694574783"/>
    <n v="1.1964062039523432E-2"/>
    <n v="1763.6821105352342"/>
    <n v="-342.24584261930886"/>
    <n v="0.24077466597999589"/>
    <n v="1833.2356341102336"/>
    <n v="-411.79936619430828"/>
    <n v="0.28970652817102965"/>
    <n v="254.5844713715162"/>
    <n v="1166.8517965444091"/>
    <n v="0.82089631655115869"/>
    <n v="216.21436695831432"/>
    <n v="1205.2219009576111"/>
    <n v="0.84789021369538964"/>
    <n v="18.533690191449953"/>
    <n v="1402.9025777244753"/>
    <n v="0.98696129358045459"/>
    <n v="5.6248515286550376"/>
    <n v="1415.8114163872704"/>
    <n v="0.99604283944653949"/>
    <n v="6.8115491332354976"/>
    <n v="1414.6247187826898"/>
    <n v="0.99520798133058586"/>
    <n v="6.2414555958669764"/>
    <n v="1415.1948123200584"/>
    <n v="0.99560904998926336"/>
    <n v="6.5301148776666285"/>
    <n v="1414.9061530382587"/>
    <n v="0.99540597420717225"/>
    <n v="6.5650102113580022"/>
    <n v="1414.8712577045674"/>
    <n v="0.99538142485910863"/>
    <n v="6.6272693653052439"/>
    <n v="1414.8089985506201"/>
    <n v="0.99533762468645748"/>
    <n v="6.4872711236740441"/>
    <n v="4.5858179342701035"/>
    <n v="4.0398541854422136"/>
    <x v="6"/>
    <n v="0"/>
    <n v="0"/>
    <n v="0"/>
    <n v="0"/>
    <n v="0"/>
    <n v="0"/>
    <n v="1"/>
    <n v="0"/>
    <n v="0"/>
    <n v="0"/>
    <n v="0"/>
    <n v="0"/>
    <n v="134"/>
    <n v="1995.1503973684733"/>
    <n v="-573.71412945254792"/>
    <n v="0.40361579509555739"/>
    <n v="1901.361918574592"/>
    <n v="-479.92565065866665"/>
    <n v="0.33763430798225075"/>
    <n v="1572.8554014460722"/>
    <n v="-151.41913353014684"/>
    <n v="0.10652544679484914"/>
    <n v="1581.7280768538753"/>
    <n v="-160.29180893795001"/>
    <n v="0.11276749619802925"/>
  </r>
  <r>
    <x v="762"/>
    <x v="4"/>
    <x v="134"/>
    <n v="413.24247100407166"/>
    <x v="2"/>
    <n v="505.07413122719868"/>
    <n v="330.81243039440614"/>
    <n v="5.801551539210192"/>
    <n v="6.0240345175492536"/>
    <n v="61.221106815418032"/>
    <n v="48.2740603224007"/>
    <n v="36.236941765659651"/>
    <n v="3.5900790892490804"/>
    <n v="4.1144920126648152"/>
    <n v="30.61055340770902"/>
    <n v="25.298179919997917"/>
    <n v="23.115303892781501"/>
    <n v="3.1404949043484249"/>
    <n v="3.4213448321048698"/>
    <n v="1714.2352435915138"/>
    <n v="7.4467223380431387"/>
    <n v="2019"/>
    <x v="30"/>
    <s v="2019-763"/>
    <n v="12.532125532807697"/>
    <x v="0"/>
    <n v="0"/>
    <n v="0"/>
    <n v="0"/>
    <n v="0"/>
    <n v="1"/>
    <n v="0"/>
    <n v="1736.1271691224788"/>
    <n v="-21.891925530964954"/>
    <n v="1.2770665877280023E-2"/>
    <n v="1983.0458183928927"/>
    <n v="-268.81057480137883"/>
    <n v="0.15681078533783421"/>
    <n v="1977.5771789425928"/>
    <n v="-263.34193535107897"/>
    <n v="0.15362065173700915"/>
    <n v="328.98328508667328"/>
    <n v="1385.2519585048406"/>
    <n v="0.80808743355584234"/>
    <n v="304.23834266173236"/>
    <n v="1409.9969009297815"/>
    <n v="0.8225224082872552"/>
    <n v="127.2712119047755"/>
    <n v="1586.9640316867383"/>
    <n v="0.92575627389498294"/>
    <n v="5.8123374500789131"/>
    <n v="1708.4229061414349"/>
    <n v="0.99660936999644134"/>
    <n v="6.8127465668746874"/>
    <n v="1707.4224970246391"/>
    <n v="0.99602578083005622"/>
    <n v="6.7777666338664222"/>
    <n v="1707.4574769576475"/>
    <n v="0.99604618639174269"/>
    <n v="6.8012670944435758"/>
    <n v="1707.4339764970703"/>
    <n v="0.99603247738612921"/>
    <n v="6.7979977830915237"/>
    <n v="1707.4372458084224"/>
    <n v="0.99603438454056703"/>
    <n v="6.6955809828395747"/>
    <n v="1707.5396626086742"/>
    <n v="0.99609412943301079"/>
    <n v="6.5396667968100681"/>
    <n v="4.7098042771940909"/>
    <n v="4.2045831801341347"/>
    <x v="6"/>
    <n v="0"/>
    <n v="0"/>
    <n v="0"/>
    <n v="0"/>
    <n v="0"/>
    <n v="0"/>
    <n v="1"/>
    <n v="0"/>
    <n v="0"/>
    <n v="0"/>
    <n v="0"/>
    <n v="0"/>
    <n v="135"/>
    <n v="2032.032887394035"/>
    <n v="-317.79764380252118"/>
    <n v="0.18538741691992033"/>
    <n v="1979.4789432160264"/>
    <n v="-265.2436996245126"/>
    <n v="0.15473004689181252"/>
    <n v="1663.7017406861726"/>
    <n v="50.533502905341265"/>
    <n v="2.9478744585526049E-2"/>
    <n v="1696.8093967438549"/>
    <n v="17.425846847658931"/>
    <n v="1.0165376609076033E-2"/>
  </r>
  <r>
    <x v="763"/>
    <x v="4"/>
    <x v="135"/>
    <n v="417.37489571411254"/>
    <x v="2"/>
    <n v="510.12487253947091"/>
    <n v="356.78116999031806"/>
    <n v="5.8771226246224089"/>
    <n v="6.0339848484024214"/>
    <n v="61.833317883572228"/>
    <n v="55.053689102986468"/>
    <n v="61.52721234949513"/>
    <n v="4.1194795541758538"/>
    <n v="4.1244423435179831"/>
    <n v="30.916658941786114"/>
    <n v="29.231115235249653"/>
    <n v="30.824827281562982"/>
    <n v="3.4283204458412948"/>
    <n v="3.4312951629580382"/>
    <n v="1931.8232358215075"/>
    <n v="7.566219517740727"/>
    <n v="2019"/>
    <x v="31"/>
    <s v="2019-764"/>
    <n v="13.424922624639557"/>
    <x v="0"/>
    <n v="0"/>
    <n v="0"/>
    <n v="0"/>
    <n v="0"/>
    <n v="1"/>
    <n v="0"/>
    <n v="1740.1911153591404"/>
    <n v="191.63212046236708"/>
    <n v="9.9197544013842218E-2"/>
    <n v="1985.7334585368465"/>
    <n v="-53.910222715338932"/>
    <n v="2.7906395220685717E-2"/>
    <n v="1979.3456489147702"/>
    <n v="-47.522413093262685"/>
    <n v="2.4599773008245129E-2"/>
    <n v="329.89481799408185"/>
    <n v="1601.9284178274256"/>
    <n v="0.82923136450742907"/>
    <n v="305.31681080507923"/>
    <n v="1626.5064250164282"/>
    <n v="0.84195406435556031"/>
    <n v="128.60346203568787"/>
    <n v="1803.2197737858196"/>
    <n v="0.93342897028516203"/>
    <n v="5.8134387973689137"/>
    <n v="1926.0097970241386"/>
    <n v="0.99699069837779608"/>
    <n v="6.8505144962009039"/>
    <n v="1924.9727213253066"/>
    <n v="0.99645386059698793"/>
    <n v="6.780917082197754"/>
    <n v="1925.0423187393098"/>
    <n v="0.99648988739939548"/>
    <n v="6.7885342800060702"/>
    <n v="1925.0347015415014"/>
    <n v="0.99648594438966909"/>
    <n v="6.82837134601127"/>
    <n v="1924.9948644754963"/>
    <n v="0.99646532290356915"/>
    <n v="6.7815000927157367"/>
    <n v="1925.0417357287918"/>
    <n v="0.99648958560650502"/>
    <n v="6.5765039472349001"/>
    <n v="4.7690736272763186"/>
    <n v="4.313509427180878"/>
    <x v="7"/>
    <n v="0"/>
    <n v="0"/>
    <n v="0"/>
    <n v="0"/>
    <n v="0"/>
    <n v="0"/>
    <n v="0"/>
    <n v="1"/>
    <n v="0"/>
    <n v="0"/>
    <n v="0"/>
    <n v="0"/>
    <n v="136"/>
    <n v="2119.9219277057041"/>
    <n v="-188.09869188419657"/>
    <n v="9.7368479887968443E-2"/>
    <n v="2136.7793686121727"/>
    <n v="-204.95613279066515"/>
    <n v="0.10609466176314397"/>
    <n v="1711.4306025814519"/>
    <n v="220.3926332400556"/>
    <n v="0.11408529991427174"/>
    <n v="1770.2924720282062"/>
    <n v="161.53076379330128"/>
    <n v="8.3615706032550308E-2"/>
  </r>
  <r>
    <x v="764"/>
    <x v="4"/>
    <x v="136"/>
    <n v="421.54864467125356"/>
    <x v="2"/>
    <n v="515.22612126486547"/>
    <n v="376.21141239459871"/>
    <n v="5.9301512523839399"/>
    <n v="6.0439351792555893"/>
    <n v="62.45165106240794"/>
    <n v="58.752670082697207"/>
    <n v="62.142484472990084"/>
    <n v="4.1294298850290225"/>
    <n v="4.134392674371151"/>
    <n v="31.22582553120397"/>
    <n v="30.627412442417672"/>
    <n v="31.13307555437861"/>
    <n v="3.4382707766944631"/>
    <n v="3.441245493811206"/>
    <n v="1881.7908991550814"/>
    <n v="7.5399792083164607"/>
    <n v="2019"/>
    <x v="32"/>
    <s v="2019-765"/>
    <n v="13.497851914107425"/>
    <x v="0"/>
    <n v="0"/>
    <n v="0"/>
    <n v="0"/>
    <n v="0"/>
    <n v="1"/>
    <n v="0"/>
    <n v="1744.2957010581686"/>
    <n v="137.49519809691287"/>
    <n v="7.3066140429655507E-2"/>
    <n v="1988.4479750822397"/>
    <n v="-106.6570759271583"/>
    <n v="5.667849492472677E-2"/>
    <n v="1981.1318035866693"/>
    <n v="-99.340904431587887"/>
    <n v="5.2790617956645268E-2"/>
    <n v="330.81546623056443"/>
    <n v="1550.975432924517"/>
    <n v="0.82420179288830675"/>
    <n v="306.40606362985949"/>
    <n v="1575.3848355252219"/>
    <n v="0.83717316107361617"/>
    <n v="129.94903466790933"/>
    <n v="1751.8418644871722"/>
    <n v="0.93094395624601223"/>
    <n v="5.8145401446589142"/>
    <n v="1875.9763590104226"/>
    <n v="0.99691010295178406"/>
    <n v="6.8512243622046807"/>
    <n v="1874.9396747928768"/>
    <n v="0.99635919996994304"/>
    <n v="6.7840675305290867"/>
    <n v="1875.0068316245524"/>
    <n v="0.99639488769258311"/>
    <n v="6.7903453632822881"/>
    <n v="1875.0005537917991"/>
    <n v="0.99639155159782566"/>
    <n v="6.8222304263788702"/>
    <n v="1874.9686687287026"/>
    <n v="0.99637460759883467"/>
    <n v="6.7885185067454277"/>
    <n v="1875.0023806483359"/>
    <n v="0.99639252240522924"/>
    <n v="6.6032049695552253"/>
    <n v="4.7999886332872999"/>
    <n v="4.3176272989509394"/>
    <x v="7"/>
    <n v="0"/>
    <n v="0"/>
    <n v="0"/>
    <n v="0"/>
    <n v="0"/>
    <n v="0"/>
    <n v="0"/>
    <n v="1"/>
    <n v="0"/>
    <n v="0"/>
    <n v="0"/>
    <n v="0"/>
    <n v="137"/>
    <n v="2142.6421994606258"/>
    <n v="-260.85130030554433"/>
    <n v="0.13861864271033822"/>
    <n v="2162.0149040525926"/>
    <n v="-280.22400489751112"/>
    <n v="0.1489134659027902"/>
    <n v="1717.7723080577227"/>
    <n v="164.01859109735869"/>
    <n v="8.7160901442876873E-2"/>
    <n v="1789.4192124016736"/>
    <n v="92.371686753407857"/>
    <n v="4.9087115255410402E-2"/>
  </r>
  <r>
    <x v="765"/>
    <x v="4"/>
    <x v="137"/>
    <n v="425.7641311179662"/>
    <x v="2"/>
    <n v="520.37838247751426"/>
    <n v="391.0772280116089"/>
    <n v="5.9689050545782107"/>
    <n v="6.0538855101087581"/>
    <n v="63.076167573032023"/>
    <n v="60.914418827864615"/>
    <n v="62.763909317719978"/>
    <n v="4.1393802158821904"/>
    <n v="4.1443430052243198"/>
    <n v="31.538083786516012"/>
    <n v="31.264882383286508"/>
    <n v="31.4444063099224"/>
    <n v="3.4482211075476314"/>
    <n v="3.4511958246643739"/>
    <n v="1551.122088097866"/>
    <n v="7.3467338758090284"/>
    <n v="2019"/>
    <x v="33"/>
    <s v="2019-766"/>
    <n v="13.556506378008033"/>
    <x v="0"/>
    <n v="0"/>
    <n v="0"/>
    <n v="0"/>
    <n v="0"/>
    <n v="1"/>
    <n v="0"/>
    <n v="1748.4413326141871"/>
    <n v="-197.31924451632108"/>
    <n v="0.12721064707310872"/>
    <n v="1991.1896367930872"/>
    <n v="-440.06754869522115"/>
    <n v="0.28370916259394768"/>
    <n v="1982.9358198052873"/>
    <n v="-431.81373170742131"/>
    <n v="0.2783879715341766"/>
    <n v="331.74532094941185"/>
    <n v="1219.3767671484543"/>
    <n v="0.78612559030976759"/>
    <n v="307.50620898288764"/>
    <n v="1243.6158791149783"/>
    <n v="0.80175241436992162"/>
    <n v="131.30806302645306"/>
    <n v="1419.814025071413"/>
    <n v="0.91534640372024134"/>
    <n v="5.8156414919489148"/>
    <n v="1545.306446605917"/>
    <n v="0.99625068746259637"/>
    <n v="6.8519342282084565"/>
    <n v="1544.2701538696576"/>
    <n v="0.99558259515431768"/>
    <n v="6.7872179788604186"/>
    <n v="1544.3348701190057"/>
    <n v="0.9956243173693804"/>
    <n v="6.792156446558506"/>
    <n v="1544.3299316513076"/>
    <n v="0.99562113356603177"/>
    <n v="6.8184973413050223"/>
    <n v="1544.3035907565611"/>
    <n v="0.99560415173400929"/>
    <n v="6.7941631704374474"/>
    <n v="1544.3279249274285"/>
    <n v="0.9956198398420274"/>
    <n v="6.6231627516118747"/>
    <n v="4.8176230760619951"/>
    <n v="4.3217692084004806"/>
    <x v="7"/>
    <n v="0"/>
    <n v="0"/>
    <n v="0"/>
    <n v="0"/>
    <n v="0"/>
    <n v="0"/>
    <n v="0"/>
    <n v="1"/>
    <n v="0"/>
    <n v="0"/>
    <n v="0"/>
    <n v="0"/>
    <n v="138"/>
    <n v="2161.2587074914154"/>
    <n v="-610.13661939354938"/>
    <n v="0.39335177035726254"/>
    <n v="2178.6634237535786"/>
    <n v="-627.5413356557126"/>
    <n v="0.40457249656296473"/>
    <n v="1724.1510479928459"/>
    <n v="-173.02895989497983"/>
    <n v="0.11155083227985262"/>
    <n v="1804.3850894790569"/>
    <n v="-253.26300138119086"/>
    <n v="0.16327728379638132"/>
  </r>
  <r>
    <x v="766"/>
    <x v="4"/>
    <x v="138"/>
    <n v="430.02177242914576"/>
    <x v="2"/>
    <n v="525.58216630228924"/>
    <n v="402.76059133686994"/>
    <n v="5.9983423192578513"/>
    <n v="6.063835840961926"/>
    <n v="63.706929248762343"/>
    <n v="62.310674038313479"/>
    <n v="63.391548410897187"/>
    <n v="4.1493305467353583"/>
    <n v="4.1542933360774876"/>
    <n v="31.853464624381171"/>
    <n v="31.676889952052768"/>
    <n v="31.758850373021623"/>
    <n v="3.4581714384007993"/>
    <n v="3.4611461555175422"/>
    <n v="1559.370356003411"/>
    <n v="7.3520374008214038"/>
    <n v="2019"/>
    <x v="34"/>
    <s v="2019-767"/>
    <n v="13.605844304394008"/>
    <x v="0"/>
    <n v="0"/>
    <n v="0"/>
    <n v="0"/>
    <n v="0"/>
    <n v="1"/>
    <n v="0"/>
    <n v="1752.6284204857657"/>
    <n v="-193.25806448235471"/>
    <n v="0.12393339641114223"/>
    <n v="1993.958715121043"/>
    <n v="-434.58835911763208"/>
    <n v="0.27869476769550788"/>
    <n v="1984.7578761860918"/>
    <n v="-425.38752018268087"/>
    <n v="0.27279441253002146"/>
    <n v="332.68447421544772"/>
    <n v="1226.6858817879634"/>
    <n v="0.78665461162920813"/>
    <n v="308.61735578944598"/>
    <n v="1250.7530002139649"/>
    <n v="0.80208848103255148"/>
    <n v="132.6806816685822"/>
    <n v="1426.6896743348289"/>
    <n v="0.91491393872034599"/>
    <n v="5.8167428392389153"/>
    <n v="1553.553613164172"/>
    <n v="0.99626981312242779"/>
    <n v="6.8526440942122333"/>
    <n v="1552.5177119091986"/>
    <n v="0.9956055057300337"/>
    <n v="6.7903684271917513"/>
    <n v="1552.5799875762193"/>
    <n v="0.99564544214846107"/>
    <n v="6.793967529834724"/>
    <n v="1552.5763884735763"/>
    <n v="0.99564313409981242"/>
    <n v="6.8163357417031385"/>
    <n v="1552.5540202617078"/>
    <n v="0.99562878971280877"/>
    <n v="6.7989112489840746"/>
    <n v="1552.5714447544269"/>
    <n v="0.99563996376947339"/>
    <n v="6.6385731625930235"/>
    <n v="4.8288499159983687"/>
    <n v="4.3259351956214962"/>
    <x v="7"/>
    <n v="0"/>
    <n v="0"/>
    <n v="0"/>
    <n v="0"/>
    <n v="0"/>
    <n v="0"/>
    <n v="0"/>
    <n v="1"/>
    <n v="0"/>
    <n v="0"/>
    <n v="0"/>
    <n v="0"/>
    <n v="139"/>
    <n v="2177.0848419084518"/>
    <n v="-617.71448590504087"/>
    <n v="0.3961307097617352"/>
    <n v="2191.1332923274845"/>
    <n v="-631.76293632407351"/>
    <n v="0.40513976291254544"/>
    <n v="1730.5670829071623"/>
    <n v="-171.19672690375137"/>
    <n v="0.10978580312538459"/>
    <n v="1817.1438181758765"/>
    <n v="-257.77346217246554"/>
    <n v="0.16530611934494263"/>
  </r>
  <r>
    <x v="767"/>
    <x v="4"/>
    <x v="139"/>
    <n v="434.32199015343724"/>
    <x v="2"/>
    <n v="530.83798796531221"/>
    <n v="412.22901098184013"/>
    <n v="6.0215790468187542"/>
    <n v="6.0737861718150938"/>
    <n v="64.343998541249974"/>
    <n v="63.327336289781726"/>
    <n v="64.025463895006155"/>
    <n v="4.1592808775885262"/>
    <n v="4.1642436669306555"/>
    <n v="32.171999270624987"/>
    <n v="32.023466475053318"/>
    <n v="32.076438876751844"/>
    <n v="3.4681217692539676"/>
    <n v="3.4710964863707106"/>
    <n v="1897.1259165647482"/>
    <n v="7.5480953444136496"/>
    <n v="2019"/>
    <x v="35"/>
    <s v="2019-768"/>
    <n v="13.648981693661247"/>
    <x v="0"/>
    <n v="0"/>
    <n v="0"/>
    <n v="0"/>
    <n v="0"/>
    <n v="1"/>
    <n v="0"/>
    <n v="1756.8573792360601"/>
    <n v="140.26853732868813"/>
    <n v="7.3937389239129514E-2"/>
    <n v="1996.7554842322784"/>
    <n v="-99.629567667530182"/>
    <n v="5.2516054310162E-2"/>
    <n v="1986.5981531307043"/>
    <n v="-89.472236565956109"/>
    <n v="4.7161991613065633E-2"/>
    <n v="333.63301901414394"/>
    <n v="1563.4928975506043"/>
    <n v="0.82413765153855711"/>
    <n v="309.73961406407"/>
    <n v="1587.3863025006781"/>
    <n v="0.83673217926149246"/>
    <n v="134.06702649713264"/>
    <n v="1763.0588900676155"/>
    <n v="0.92933150861177583"/>
    <n v="5.8178441865289159"/>
    <n v="1891.3080723782193"/>
    <n v="0.99693333787929916"/>
    <n v="6.8533539602160101"/>
    <n v="1890.2725626045321"/>
    <n v="0.99638750707036572"/>
    <n v="6.7935188755230831"/>
    <n v="1890.3323976892252"/>
    <n v="0.99641904692977656"/>
    <n v="6.7957786131109419"/>
    <n v="1890.3301379516372"/>
    <n v="0.99641785579239961"/>
    <n v="6.8152200300167136"/>
    <n v="1890.3106965347315"/>
    <n v="0.99640760796607664"/>
    <n v="6.8030626134118179"/>
    <n v="1890.3228539513364"/>
    <n v="0.99641401630012483"/>
    <n v="6.650890148960598"/>
    <n v="4.8369459924269718"/>
    <n v="4.3301252996114803"/>
    <x v="8"/>
    <n v="0"/>
    <n v="0"/>
    <n v="0"/>
    <n v="0"/>
    <n v="0"/>
    <n v="0"/>
    <n v="0"/>
    <n v="0"/>
    <n v="1"/>
    <n v="0"/>
    <n v="0"/>
    <n v="0"/>
    <n v="140"/>
    <n v="1980.0946173253246"/>
    <n v="-82.968700760576439"/>
    <n v="4.3733892429667173E-2"/>
    <n v="2018.3878301314569"/>
    <n v="-121.2619135667087"/>
    <n v="6.3918748095690814E-2"/>
    <n v="1868.7695415195024"/>
    <n v="28.356375045245841"/>
    <n v="1.4947017906219219E-2"/>
    <n v="1899.3963328368616"/>
    <n v="-2.2704162721133798"/>
    <n v="1.1967662516700912E-3"/>
  </r>
  <r>
    <x v="768"/>
    <x v="4"/>
    <x v="140"/>
    <n v="438.66521005497168"/>
    <x v="2"/>
    <n v="536.14636784496543"/>
    <n v="420.15987070377957"/>
    <n v="6.0406352833834713"/>
    <n v="6.0837365026682626"/>
    <n v="64.987438526662473"/>
    <n v="64.157387408222093"/>
    <n v="64.665718533956223"/>
    <n v="4.1692312084416949"/>
    <n v="4.1741939977838234"/>
    <n v="32.493719263331236"/>
    <n v="32.352643426847855"/>
    <n v="32.397203265519359"/>
    <n v="3.4780721001071355"/>
    <n v="3.4810468172238784"/>
    <n v="1646.726917030079"/>
    <n v="7.4065449101340084"/>
    <n v="2019"/>
    <x v="36"/>
    <s v="2019-769"/>
    <n v="13.687938591932303"/>
    <x v="0"/>
    <n v="0"/>
    <n v="0"/>
    <n v="0"/>
    <n v="0"/>
    <n v="1"/>
    <n v="0"/>
    <n v="1761.1286275738576"/>
    <n v="-114.40171054377856"/>
    <n v="6.9472181064548E-2"/>
    <n v="1999.580221034626"/>
    <n v="-352.853304004547"/>
    <n v="0.21427554280883951"/>
    <n v="1988.4568328447626"/>
    <n v="-341.72991581468364"/>
    <n v="0.2075206959214608"/>
    <n v="334.59104926082716"/>
    <n v="1312.1358677692519"/>
    <n v="0.79681448951823053"/>
    <n v="310.87309492144016"/>
    <n v="1335.8538221086387"/>
    <n v="0.81121757851501619"/>
    <n v="135.46723477396856"/>
    <n v="1511.2596822561104"/>
    <n v="0.91773545851895844"/>
    <n v="5.8189455338189173"/>
    <n v="1640.9079714962602"/>
    <n v="0.9964663567021097"/>
    <n v="6.8540638262197859"/>
    <n v="1639.8728532038592"/>
    <n v="0.99583776535420865"/>
    <n v="6.7966693238544158"/>
    <n v="1639.9302477062247"/>
    <n v="0.99587261903988777"/>
    <n v="6.7975896963871598"/>
    <n v="1639.9293273336918"/>
    <n v="0.99587206012964991"/>
    <n v="6.8148094709533389"/>
    <n v="1639.9121075591256"/>
    <n v="0.99586160315928762"/>
    <n v="6.8068116646280545"/>
    <n v="1639.920105365451"/>
    <n v="0.99586645994898515"/>
    <n v="6.6610915141649389"/>
    <n v="4.8435077508655873"/>
    <n v="4.3343395582660085"/>
    <x v="8"/>
    <n v="0"/>
    <n v="0"/>
    <n v="0"/>
    <n v="0"/>
    <n v="0"/>
    <n v="0"/>
    <n v="0"/>
    <n v="0"/>
    <n v="1"/>
    <n v="0"/>
    <n v="0"/>
    <n v="0"/>
    <n v="141"/>
    <n v="1991.5004358651934"/>
    <n v="-344.77351883511437"/>
    <n v="0.20936897020965908"/>
    <n v="2027.0403184507818"/>
    <n v="-380.3134014207028"/>
    <n v="0.23095110518179257"/>
    <n v="1875.7533119925411"/>
    <n v="-229.02639496246206"/>
    <n v="0.13907976641052178"/>
    <n v="1910.7220621501137"/>
    <n v="-263.99514512003475"/>
    <n v="0.16031507251740187"/>
  </r>
  <r>
    <x v="769"/>
    <x v="4"/>
    <x v="141"/>
    <n v="443.05186215552135"/>
    <x v="2"/>
    <n v="541.50783152341501"/>
    <n v="427.02746813930207"/>
    <n v="6.0568483393547421"/>
    <n v="6.0936868335214305"/>
    <n v="65.637312911929101"/>
    <n v="64.897350160075604"/>
    <n v="65.312375719295787"/>
    <n v="4.1791815392948628"/>
    <n v="4.1841443286369921"/>
    <n v="32.81865645596455"/>
    <n v="32.678852547229539"/>
    <n v="32.721175298174558"/>
    <n v="3.4880224309603038"/>
    <n v="3.4909971480770468"/>
    <n v="1850.9094434083163"/>
    <n v="7.5234323883126066"/>
    <n v="2019"/>
    <x v="37"/>
    <s v="2019-770"/>
    <n v="13.72405230960991"/>
    <x v="0"/>
    <n v="0"/>
    <n v="0"/>
    <n v="0"/>
    <n v="0"/>
    <n v="1"/>
    <n v="0"/>
    <n v="1765.4425883950328"/>
    <n v="85.466855013283521"/>
    <n v="4.6175600496101241E-2"/>
    <n v="2002.4332052049972"/>
    <n v="-151.5237617966809"/>
    <n v="8.1864492256120761E-2"/>
    <n v="1990.3340993559618"/>
    <n v="-139.42465594764553"/>
    <n v="7.5327648494193794E-2"/>
    <n v="335.5586598099772"/>
    <n v="1515.3507835983391"/>
    <n v="0.8187060631166968"/>
    <n v="312.01791058738411"/>
    <n v="1538.8915328209323"/>
    <n v="0.83142454013696887"/>
    <n v="136.88144513357287"/>
    <n v="1714.0279982747434"/>
    <n v="0.92604638459161159"/>
    <n v="5.8200468811089179"/>
    <n v="1845.0893965272073"/>
    <n v="0.99685557448429685"/>
    <n v="6.8547736922235627"/>
    <n v="1844.0546697160928"/>
    <n v="0.99629653751206704"/>
    <n v="6.7998197721857476"/>
    <n v="1844.1096236361304"/>
    <n v="0.99632622773826018"/>
    <n v="6.7994007796633777"/>
    <n v="1844.110042628653"/>
    <n v="0.99632645410942267"/>
    <n v="6.8148784910243529"/>
    <n v="1844.094564917292"/>
    <n v="0.99631809188974951"/>
    <n v="6.8102870998703589"/>
    <n v="1844.099156308446"/>
    <n v="0.99632057250335837"/>
    <n v="6.6698419166707241"/>
    <n v="4.8493212574819111"/>
    <n v="4.3385780083715151"/>
    <x v="8"/>
    <n v="0"/>
    <n v="0"/>
    <n v="0"/>
    <n v="0"/>
    <n v="0"/>
    <n v="0"/>
    <n v="0"/>
    <n v="0"/>
    <n v="1"/>
    <n v="0"/>
    <n v="0"/>
    <n v="0"/>
    <n v="142"/>
    <n v="2002.1061062214849"/>
    <n v="-151.19666281316859"/>
    <n v="8.1687768870394237E-2"/>
    <n v="2035.2631453473491"/>
    <n v="-184.35370193903282"/>
    <n v="9.9601686401015257E-2"/>
    <n v="1882.7780565926303"/>
    <n v="-31.868613184313972"/>
    <n v="1.721781327433838E-2"/>
    <n v="1921.6752574331556"/>
    <n v="-70.765814024839301"/>
    <n v="3.8232996366655926E-2"/>
  </r>
  <r>
    <x v="770"/>
    <x v="4"/>
    <x v="142"/>
    <n v="447.48238077707663"/>
    <x v="2"/>
    <n v="546.92290983864928"/>
    <n v="433.16394193063439"/>
    <n v="6.0711162751219341"/>
    <n v="6.1036371643745984"/>
    <n v="66.293686041048403"/>
    <n v="65.595518100562003"/>
    <n v="65.965499476488759"/>
    <n v="4.1891318701480316"/>
    <n v="4.19409465949016"/>
    <n v="33.146843020524202"/>
    <n v="33.0064458785358"/>
    <n v="33.048387051156304"/>
    <n v="3.4979727618134717"/>
    <n v="3.5009474789302146"/>
    <n v="1775.4077890745359"/>
    <n v="7.4817854158469315"/>
    <n v="2019"/>
    <x v="38"/>
    <s v="2019-771"/>
    <n v="13.758220907083437"/>
    <x v="0"/>
    <n v="0"/>
    <n v="0"/>
    <n v="0"/>
    <n v="0"/>
    <n v="1"/>
    <n v="0"/>
    <n v="1769.7996888244199"/>
    <n v="5.6081002501159674"/>
    <n v="3.1587674024114161E-3"/>
    <n v="2005.3147192170723"/>
    <n v="-229.90693014253634"/>
    <n v="0.12949528077849629"/>
    <n v="1992.230138532273"/>
    <n v="-216.82234945773712"/>
    <n v="0.12212537919007316"/>
    <n v="336.53594646461875"/>
    <n v="1438.8718426099172"/>
    <n v="0.81044583191783548"/>
    <n v="313.17417440998747"/>
    <n v="1462.2336146645484"/>
    <n v="0.82360437059182035"/>
    <n v="138.30979759677322"/>
    <n v="1637.0979914777627"/>
    <n v="0.92209688475633544"/>
    <n v="5.8211482283989184"/>
    <n v="1769.586640846137"/>
    <n v="0.99672123313628513"/>
    <n v="6.8554835582273395"/>
    <n v="1768.5523055163085"/>
    <n v="0.99613864285128495"/>
    <n v="6.8029702205170794"/>
    <n v="1768.6048188540187"/>
    <n v="0.99616822103497504"/>
    <n v="6.8012118629395966"/>
    <n v="1768.6065772115962"/>
    <n v="0.99616921143142845"/>
    <n v="6.8152756081096424"/>
    <n v="1768.5925134664262"/>
    <n v="0.99616129001458176"/>
    <n v="6.8135753447666527"/>
    <n v="1768.5942137297693"/>
    <n v="0.99616224768940642"/>
    <n v="6.677596498264263"/>
    <n v="4.8547755887087414"/>
    <n v="4.3428406855982669"/>
    <x v="8"/>
    <n v="0"/>
    <n v="0"/>
    <n v="0"/>
    <n v="0"/>
    <n v="0"/>
    <n v="0"/>
    <n v="0"/>
    <n v="0"/>
    <n v="1"/>
    <n v="0"/>
    <n v="0"/>
    <n v="0"/>
    <n v="143"/>
    <n v="2012.1710630216814"/>
    <n v="-236.76327394714554"/>
    <n v="0.13335712246174314"/>
    <n v="2043.2944074130723"/>
    <n v="-267.88661833853644"/>
    <n v="0.15088737358653659"/>
    <n v="1889.8440619930323"/>
    <n v="-114.43627291849634"/>
    <n v="6.445633145394071E-2"/>
    <n v="1932.4320620143794"/>
    <n v="-157.02427293984351"/>
    <n v="8.8444059954076976E-2"/>
  </r>
  <r>
    <x v="771"/>
    <x v="4"/>
    <x v="143"/>
    <n v="451.95720458484743"/>
    <x v="2"/>
    <n v="552.39213893703572"/>
    <n v="438.80192072689829"/>
    <n v="6.0840481056177902"/>
    <n v="6.1135874952277662"/>
    <n v="66.956622901458871"/>
    <n v="66.276070501010437"/>
    <n v="66.625154471253637"/>
    <n v="4.1990822010011994"/>
    <n v="4.2040449903433279"/>
    <n v="33.478311450729436"/>
    <n v="33.336751779071342"/>
    <n v="33.378870921667868"/>
    <n v="3.50792309266664"/>
    <n v="3.5108978097833825"/>
    <n v="1619.1643678829748"/>
    <n v="7.3896654728498836"/>
    <n v="2019"/>
    <x v="39"/>
    <s v="2019-772"/>
    <n v="13.79105339928563"/>
    <x v="0"/>
    <n v="0"/>
    <n v="0"/>
    <n v="0"/>
    <n v="0"/>
    <n v="1"/>
    <n v="0"/>
    <n v="1774.200360258101"/>
    <n v="-155.03599237512617"/>
    <n v="9.5750620165778871E-2"/>
    <n v="2008.2250483692678"/>
    <n v="-389.06068048629299"/>
    <n v="0.24028485816729162"/>
    <n v="1994.1451381003471"/>
    <n v="-374.98077021737231"/>
    <n v="0.231589070050777"/>
    <n v="337.52300598580672"/>
    <n v="1281.6413618971681"/>
    <n v="0.79154493967335049"/>
    <n v="314.34200087081678"/>
    <n v="1304.8223670121581"/>
    <n v="0.80586158693585097"/>
    <n v="139.75243358460554"/>
    <n v="1479.4119342983693"/>
    <n v="0.91368854431540569"/>
    <n v="5.822249575688919"/>
    <n v="1613.342118307286"/>
    <n v="0.99640416396804654"/>
    <n v="6.8561934242311153"/>
    <n v="1612.3081744587437"/>
    <n v="0.99576559763775219"/>
    <n v="6.8061206688484122"/>
    <n v="1612.3582472141263"/>
    <n v="0.99579652269784857"/>
    <n v="6.8030229462158154"/>
    <n v="1612.361344936759"/>
    <n v="0.99579843585916439"/>
    <n v="6.8158980954056592"/>
    <n v="1612.3484697875692"/>
    <n v="0.99579048413453086"/>
    <n v="6.8167350084022509"/>
    <n v="1612.3476328745726"/>
    <n v="0.99578996725495206"/>
    <n v="6.6846685194288771"/>
    <n v="4.8600638205903337"/>
    <n v="4.3471276244935293"/>
    <x v="8"/>
    <n v="0"/>
    <n v="0"/>
    <n v="0"/>
    <n v="0"/>
    <n v="0"/>
    <n v="0"/>
    <n v="0"/>
    <n v="0"/>
    <n v="1"/>
    <n v="0"/>
    <n v="0"/>
    <n v="0"/>
    <n v="144"/>
    <n v="2021.8753318728411"/>
    <n v="-402.71096398986629"/>
    <n v="0.24871530770924935"/>
    <n v="2051.2529452201993"/>
    <n v="-432.08857733722448"/>
    <n v="0.26685899585486289"/>
    <n v="1896.9516164739573"/>
    <n v="-277.78724859098247"/>
    <n v="0.17156210580040354"/>
    <n v="1943.0956735124551"/>
    <n v="-323.93130562948022"/>
    <n v="0.20006079188428161"/>
  </r>
  <r>
    <x v="772"/>
    <x v="4"/>
    <x v="144"/>
    <n v="456.47677663069589"/>
    <x v="2"/>
    <n v="557.91606032640607"/>
    <n v="444.10437749803759"/>
    <n v="6.0960596192592433"/>
    <n v="6.123537826080935"/>
    <n v="67.626189130473463"/>
    <n v="66.95112981574195"/>
    <n v="67.291406015966174"/>
    <n v="4.2090325318543673"/>
    <n v="4.2139953211964958"/>
    <n v="33.813094565236732"/>
    <n v="33.670191729387113"/>
    <n v="33.712659630884538"/>
    <n v="3.5178734235198079"/>
    <n v="3.5208481406365508"/>
    <n v="681.54938667728698"/>
    <n v="6.5243687161225097"/>
    <n v="2019"/>
    <x v="40"/>
    <s v="2019-773"/>
    <n v="13.822965574633418"/>
    <x v="1"/>
    <n v="0"/>
    <n v="0"/>
    <n v="0"/>
    <n v="0"/>
    <n v="1"/>
    <n v="0"/>
    <n v="1778.6450384061186"/>
    <n v="-1097.0956517288316"/>
    <n v="1.6097082224333443"/>
    <n v="2011.1644808129854"/>
    <n v="-1329.6150941356984"/>
    <n v="1.9508712356383793"/>
    <n v="1996.0792876641019"/>
    <n v="-1314.5299009868149"/>
    <n v="1.9287375598640861"/>
    <n v="338.51993610220654"/>
    <n v="343.02945057508043"/>
    <n v="0.50330828151343432"/>
    <n v="315.52150559625443"/>
    <n v="366.02788108103255"/>
    <n v="0.53705261604812571"/>
    <n v="141.2094959323162"/>
    <n v="540.33989074497072"/>
    <n v="0.79281105860758583"/>
    <n v="5.8233509229789195"/>
    <n v="675.7260357543081"/>
    <n v="0.99145571687567779"/>
    <n v="6.8569032902348921"/>
    <n v="674.69248338705211"/>
    <n v="0.98993924222621066"/>
    <n v="6.8092711171797449"/>
    <n v="674.74011556010726"/>
    <n v="0.99000913029886728"/>
    <n v="6.8048340294920333"/>
    <n v="674.74455264779499"/>
    <n v="0.99001564059404834"/>
    <n v="6.8166758189752423"/>
    <n v="674.73271085831175"/>
    <n v="0.98999826578641925"/>
    <n v="6.8198061045395244"/>
    <n v="674.72958057274741"/>
    <n v="0.98999367289025419"/>
    <n v="6.6912743473797196"/>
    <n v="4.8652818852237969"/>
    <n v="4.3514388584749382"/>
    <x v="9"/>
    <n v="0"/>
    <n v="0"/>
    <n v="0"/>
    <n v="0"/>
    <n v="0"/>
    <n v="0"/>
    <n v="0"/>
    <n v="0"/>
    <n v="0"/>
    <n v="1"/>
    <n v="0"/>
    <n v="0"/>
    <n v="145"/>
    <n v="696.44338828697323"/>
    <n v="-14.894001609686256"/>
    <n v="2.1853150924686478E-2"/>
    <n v="688.42347983345974"/>
    <n v="-6.8740931561727621"/>
    <n v="1.0085979520406551E-2"/>
    <n v="687.20413906127908"/>
    <n v="-5.6547523839921041"/>
    <n v="8.2969077436344674E-3"/>
    <n v="689.92864405308865"/>
    <n v="-8.3792573758016715"/>
    <n v="1.2294424350746635E-2"/>
  </r>
  <r>
    <x v="773"/>
    <x v="4"/>
    <x v="145"/>
    <n v="461.04154439700289"/>
    <x v="2"/>
    <n v="563.49522092967027"/>
    <n v="449.18552756772715"/>
    <n v="6.1074360041077966"/>
    <n v="6.1334881569341029"/>
    <n v="68.302451021778211"/>
    <n v="67.626790418760081"/>
    <n v="67.96432007612583"/>
    <n v="4.2189828627075352"/>
    <n v="4.2239456520496645"/>
    <n v="34.151225510889105"/>
    <n v="34.006915376438506"/>
    <n v="34.049786227193394"/>
    <n v="3.5278237543729762"/>
    <n v="3.5307984714897191"/>
    <n v="608.90177684200103"/>
    <n v="6.4116569687281899"/>
    <n v="2019"/>
    <x v="41"/>
    <s v="2019-774"/>
    <n v="13.854242621188307"/>
    <x v="1"/>
    <n v="0"/>
    <n v="0"/>
    <n v="0"/>
    <n v="0"/>
    <n v="1"/>
    <n v="0"/>
    <n v="1783.1341633356167"/>
    <n v="-1174.2323864936156"/>
    <n v="1.9284430283380627"/>
    <n v="2014.1333075811403"/>
    <n v="-1405.2315307391393"/>
    <n v="2.3078131550661767"/>
    <n v="1998.0327787234946"/>
    <n v="-1389.1310018814936"/>
    <n v="2.2813712403436588"/>
    <n v="339.52683551977037"/>
    <n v="269.37494132223065"/>
    <n v="0.44239473683146857"/>
    <n v="316.71280536894653"/>
    <n v="292.18897147305449"/>
    <n v="0.47986224147424722"/>
    <n v="142.681128903504"/>
    <n v="466.220647938497"/>
    <n v="0.76567463861987184"/>
    <n v="5.8244522702689201"/>
    <n v="603.07732457173211"/>
    <n v="0.99043449618347845"/>
    <n v="6.857613156238668"/>
    <n v="602.04416368576233"/>
    <n v="0.98873773502221507"/>
    <n v="6.8124215655110767"/>
    <n v="602.08935527648998"/>
    <n v="0.9888119532170806"/>
    <n v="6.8066451127682512"/>
    <n v="602.09513172923278"/>
    <n v="0.98882143989122495"/>
    <n v="6.8175606741556081"/>
    <n v="602.0842161678454"/>
    <n v="0.98880351325378923"/>
    <n v="6.8228160785012868"/>
    <n v="602.07896076349971"/>
    <n v="0.98879488229795109"/>
    <n v="6.6975637883483188"/>
    <n v="4.8704774746516941"/>
    <n v="4.3557744198240727"/>
    <x v="9"/>
    <n v="0"/>
    <n v="0"/>
    <n v="0"/>
    <n v="0"/>
    <n v="0"/>
    <n v="0"/>
    <n v="0"/>
    <n v="0"/>
    <n v="0"/>
    <n v="1"/>
    <n v="0"/>
    <n v="0"/>
    <n v="146"/>
    <n v="699.63900846069043"/>
    <n v="-90.737231618689407"/>
    <n v="0.14901784667025872"/>
    <n v="691.08523683576311"/>
    <n v="-82.183459993762085"/>
    <n v="0.13496997893485735"/>
    <n v="689.79961324230749"/>
    <n v="-80.89783640030646"/>
    <n v="0.13285859801538727"/>
    <n v="693.68623571308217"/>
    <n v="-84.784458871081142"/>
    <n v="0.13924160200485206"/>
  </r>
  <r>
    <x v="774"/>
    <x v="4"/>
    <x v="146"/>
    <n v="465.65195984097278"/>
    <x v="2"/>
    <n v="569.13017313896671"/>
    <n v="454.12545724970079"/>
    <n v="6.1183734974215653"/>
    <n v="6.1434384877872708"/>
    <n v="68.985475531995974"/>
    <n v="68.306132975378034"/>
    <n v="68.643963276887092"/>
    <n v="4.2289331935607031"/>
    <n v="4.2338959829028324"/>
    <n v="34.492737765997987"/>
    <n v="34.346991049130139"/>
    <n v="34.390284089465318"/>
    <n v="3.5377740852261441"/>
    <n v="3.540748802342887"/>
    <n v="710.1291514520376"/>
    <n v="6.5654468569465081"/>
    <n v="2019"/>
    <x v="42"/>
    <s v="2019-775"/>
    <n v="13.885080776208412"/>
    <x v="1"/>
    <n v="0"/>
    <n v="0"/>
    <n v="0"/>
    <n v="0"/>
    <n v="1"/>
    <n v="0"/>
    <n v="1787.6681795144095"/>
    <n v="-1077.5390280623719"/>
    <n v="1.5173845854082633"/>
    <n v="2017.1318226169765"/>
    <n v="-1307.0026711649389"/>
    <n v="1.840514036767035"/>
    <n v="2000.005804693481"/>
    <n v="-1289.8766532414434"/>
    <n v="1.8163972716849692"/>
    <n v="340.54380393150984"/>
    <n v="369.58534752052776"/>
    <n v="0.52044807168501339"/>
    <n v="317.91601813936546"/>
    <n v="392.21313331267214"/>
    <n v="0.5523123962883284"/>
    <n v="144.16747820440361"/>
    <n v="565.96167324763405"/>
    <n v="0.7969841430821184"/>
    <n v="5.8255536175589206"/>
    <n v="704.30359783447864"/>
    <n v="0.99179648715216495"/>
    <n v="6.8583230222424447"/>
    <n v="703.27082842979519"/>
    <n v="0.99034214690634959"/>
    <n v="6.8155720138424085"/>
    <n v="703.31357943819523"/>
    <n v="0.9904023486433331"/>
    <n v="6.8084561960444692"/>
    <n v="703.32069525599309"/>
    <n v="0.99041236909916608"/>
    <n v="6.8185195602374318"/>
    <n v="703.3106318918002"/>
    <n v="0.99039819792456729"/>
    <n v="6.825783815351901"/>
    <n v="703.30336763668572"/>
    <n v="0.99038796844011423"/>
    <n v="6.7036407362170367"/>
    <n v="4.8756743029035077"/>
    <n v="4.3601343396802328"/>
    <x v="9"/>
    <n v="0"/>
    <n v="0"/>
    <n v="0"/>
    <n v="0"/>
    <n v="0"/>
    <n v="0"/>
    <n v="0"/>
    <n v="0"/>
    <n v="0"/>
    <n v="1"/>
    <n v="0"/>
    <n v="0"/>
    <n v="147"/>
    <n v="702.8047878041848"/>
    <n v="7.324363647852806"/>
    <n v="1.0314128962142032E-2"/>
    <n v="693.7575487784743"/>
    <n v="16.371602673563302"/>
    <n v="2.3054401639599563E-2"/>
    <n v="692.41039841353222"/>
    <n v="17.718753038505383"/>
    <n v="2.4951451439889402E-2"/>
    <n v="697.45540402468453"/>
    <n v="12.673747427353078"/>
    <n v="1.784710203973237E-2"/>
  </r>
  <r>
    <x v="775"/>
    <x v="4"/>
    <x v="147"/>
    <n v="470.30847943938267"/>
    <x v="2"/>
    <n v="574.82147487035661"/>
    <n v="458.98036390660531"/>
    <n v="6.1290074289855463"/>
    <n v="6.1533888186404386"/>
    <n v="69.675330287315944"/>
    <n v="68.990731631346989"/>
    <n v="69.330402909655959"/>
    <n v="4.238883524413871"/>
    <n v="4.2438463137560003"/>
    <n v="34.837665143657972"/>
    <n v="34.690462915299619"/>
    <n v="34.734186930359975"/>
    <n v="3.547724416079312"/>
    <n v="3.5506991331960549"/>
    <n v="606.97393621965864"/>
    <n v="6.4084858514550014"/>
    <n v="2019"/>
    <x v="43"/>
    <s v="2019-776"/>
    <n v="13.915615369478729"/>
    <x v="1"/>
    <n v="0"/>
    <n v="0"/>
    <n v="0"/>
    <n v="0"/>
    <n v="1"/>
    <n v="0"/>
    <n v="1792.2475358549905"/>
    <n v="-1185.2735996353317"/>
    <n v="1.9527586423519698"/>
    <n v="2020.1603228031713"/>
    <n v="-1413.1863865835126"/>
    <n v="2.3282488789964986"/>
    <n v="2001.9985609231671"/>
    <n v="-1395.0246247035084"/>
    <n v="2.298327063913105"/>
    <n v="341.57094202736675"/>
    <n v="265.40299419229189"/>
    <n v="0.43725599791857428"/>
    <n v="319.13126303748862"/>
    <n v="287.84267318217002"/>
    <n v="0.47422575502155045"/>
    <n v="145.66869099831229"/>
    <n v="461.30524522134635"/>
    <n v="0.76000832604845814"/>
    <n v="5.8266549648489221"/>
    <n v="601.14728125480974"/>
    <n v="0.99040048572573258"/>
    <n v="6.8590328882462206"/>
    <n v="600.11490333141239"/>
    <n v="0.98869962533982014"/>
    <n v="6.8187224621737412"/>
    <n v="600.15521375748494"/>
    <n v="0.98876603746012237"/>
    <n v="6.8102672793206871"/>
    <n v="600.16366894033797"/>
    <n v="0.98877996751930364"/>
    <n v="6.8195296502004066"/>
    <n v="600.15440656945827"/>
    <n v="0.98876470760396462"/>
    <n v="6.8287223386717217"/>
    <n v="600.14521388098694"/>
    <n v="0.98874956249159196"/>
    <n v="6.7095773247978157"/>
    <n v="4.8808841598637125"/>
    <n v="4.36451864803443"/>
    <x v="9"/>
    <n v="0"/>
    <n v="0"/>
    <n v="0"/>
    <n v="0"/>
    <n v="0"/>
    <n v="0"/>
    <n v="0"/>
    <n v="0"/>
    <n v="0"/>
    <n v="1"/>
    <n v="0"/>
    <n v="0"/>
    <n v="148"/>
    <n v="705.9553640346071"/>
    <n v="-98.981427814948461"/>
    <n v="0.16307360482630004"/>
    <n v="696.4429748148691"/>
    <n v="-89.469038595210463"/>
    <n v="0.14740177997170606"/>
    <n v="695.03660094982763"/>
    <n v="-88.06266473016899"/>
    <n v="0.14508475483912686"/>
    <n v="701.24192204504311"/>
    <n v="-94.267985825384471"/>
    <n v="0.15530812807630953"/>
  </r>
  <r>
    <x v="776"/>
    <x v="4"/>
    <x v="148"/>
    <n v="475.01156423377643"/>
    <x v="2"/>
    <n v="580.56968961906"/>
    <n v="463.78972400475664"/>
    <n v="6.1394312684844694"/>
    <n v="6.1633391494936065"/>
    <n v="70.372083590189092"/>
    <n v="69.681407610768048"/>
    <n v="70.023706938752525"/>
    <n v="4.2488338552670397"/>
    <n v="4.2537966446091682"/>
    <n v="35.186041795094546"/>
    <n v="35.037368131156065"/>
    <n v="35.081528799663573"/>
    <n v="3.5576747469324803"/>
    <n v="3.5606494640492232"/>
    <n v="605.29511733904747"/>
    <n v="6.4057161363510602"/>
    <n v="2019"/>
    <x v="44"/>
    <s v="2019-777"/>
    <n v="13.94593987068399"/>
    <x v="1"/>
    <n v="0"/>
    <n v="0"/>
    <n v="0"/>
    <n v="0"/>
    <n v="1"/>
    <n v="0"/>
    <n v="1796.8726857589772"/>
    <n v="-1191.5775684199298"/>
    <n v="1.9685894273495097"/>
    <n v="2023.2191079912277"/>
    <n v="-1417.9239906521802"/>
    <n v="2.3425333362766088"/>
    <n v="2004.0112447151503"/>
    <n v="-1398.7161273761028"/>
    <n v="2.3108002812331159"/>
    <n v="342.60835150418217"/>
    <n v="262.6867658348653"/>
    <n v="0.43398130649007871"/>
    <n v="320.35866038459301"/>
    <n v="284.93645695445446"/>
    <n v="0.47073972479254506"/>
    <n v="147.18491592015999"/>
    <n v="458.11020141888747"/>
    <n v="0.75683776111196277"/>
    <n v="5.8277563121389226"/>
    <n v="599.46736102690852"/>
    <n v="0.99037204143037116"/>
    <n v="6.8597427542499974"/>
    <n v="598.4353745847975"/>
    <n v="0.98866711037682542"/>
    <n v="6.8218729105050731"/>
    <n v="598.47324442854244"/>
    <n v="0.98872967464119843"/>
    <n v="6.812078362596905"/>
    <n v="598.48303897645053"/>
    <n v="0.98874585608332066"/>
    <n v="6.820575177859789"/>
    <n v="598.47454216118763"/>
    <n v="0.98873181860801396"/>
    <n v="6.8316406435977033"/>
    <n v="598.4634766954498"/>
    <n v="0.98871353749947566"/>
    <n v="6.7154236739798074"/>
    <n v="4.8861129040256204"/>
    <n v="4.3689273737235785"/>
    <x v="10"/>
    <n v="0"/>
    <n v="0"/>
    <n v="0"/>
    <n v="0"/>
    <n v="0"/>
    <n v="0"/>
    <n v="0"/>
    <n v="0"/>
    <n v="0"/>
    <n v="0"/>
    <n v="1"/>
    <n v="0"/>
    <n v="149"/>
    <n v="680.18373562345425"/>
    <n v="-74.888618284406789"/>
    <n v="0.12372248864921703"/>
    <n v="677.00416096041943"/>
    <n v="-71.709043621371961"/>
    <n v="0.11846955570468473"/>
    <n v="703.33694980558869"/>
    <n v="-98.041832466541223"/>
    <n v="0.16197360536715594"/>
    <n v="705.04968498039818"/>
    <n v="-99.754567641350718"/>
    <n v="0.16480319233349211"/>
  </r>
  <r>
    <x v="777"/>
    <x v="4"/>
    <x v="149"/>
    <n v="479.76167987611416"/>
    <x v="2"/>
    <n v="586.37538651525063"/>
    <n v="468.58131076616382"/>
    <n v="6.1497096421502242"/>
    <n v="6.1732894803467753"/>
    <n v="71.075804426090983"/>
    <n v="70.378606018429508"/>
    <n v="70.723944008140037"/>
    <n v="4.2587841861202076"/>
    <n v="4.2637469754623361"/>
    <n v="35.537902213045491"/>
    <n v="35.387741988478666"/>
    <n v="35.432344087660205"/>
    <n v="3.5676250777856482"/>
    <n v="3.5705997949023911"/>
    <n v="647.81675172506107"/>
    <n v="6.4736078658117426"/>
    <n v="2019"/>
    <x v="45"/>
    <s v="2019-778"/>
    <n v="13.97611890605608"/>
    <x v="1"/>
    <n v="0"/>
    <n v="0"/>
    <n v="0"/>
    <n v="0"/>
    <n v="1"/>
    <n v="0"/>
    <n v="1801.5440871620035"/>
    <n v="-1153.7273354369424"/>
    <n v="1.7809470538770416"/>
    <n v="2026.308481031165"/>
    <n v="-1378.4917293061039"/>
    <n v="2.1279038024801613"/>
    <n v="2006.0440553450533"/>
    <n v="-1358.2273036199922"/>
    <n v="2.0966226946172508"/>
    <n v="343.65613507576575"/>
    <n v="304.16061664929532"/>
    <n v="0.46951644248061014"/>
    <n v="321.59833170516845"/>
    <n v="326.21842001989262"/>
    <n v="0.50356589135926277"/>
    <n v="148.71630309122619"/>
    <n v="499.10044863383484"/>
    <n v="0.7704346133451907"/>
    <n v="5.8288576594289232"/>
    <n v="641.98789406563219"/>
    <n v="0.99100230482785867"/>
    <n v="6.8604526202537741"/>
    <n v="640.95629910480727"/>
    <n v="0.98940988697500454"/>
    <n v="6.8250233588364058"/>
    <n v="640.99172836622461"/>
    <n v="0.98946457722702874"/>
    <n v="6.813889445873123"/>
    <n v="641.00286227918798"/>
    <n v="0.98948176405175003"/>
    <n v="6.8216452422575395"/>
    <n v="640.99510648280352"/>
    <n v="0.98946979184454198"/>
    <n v="6.8345449494918578"/>
    <n v="640.98220677556924"/>
    <n v="0.98944987925784222"/>
    <n v="6.7212146239831778"/>
    <n v="4.8913634428661039"/>
    <n v="4.3733605444249131"/>
    <x v="10"/>
    <n v="0"/>
    <n v="0"/>
    <n v="0"/>
    <n v="0"/>
    <n v="0"/>
    <n v="0"/>
    <n v="0"/>
    <n v="0"/>
    <n v="0"/>
    <n v="0"/>
    <n v="1"/>
    <n v="0"/>
    <n v="150"/>
    <n v="683.20325374607569"/>
    <n v="-35.386502021014621"/>
    <n v="5.4624246635772325E-2"/>
    <n v="679.63321036966147"/>
    <n v="-31.816458644600402"/>
    <n v="4.9113362011520778E-2"/>
    <n v="706.01586143917041"/>
    <n v="-58.199109714109341"/>
    <n v="8.9838846493444091E-2"/>
    <n v="708.88138546607365"/>
    <n v="-61.064633741012585"/>
    <n v="9.426220235646042E-2"/>
  </r>
  <r>
    <x v="778"/>
    <x v="4"/>
    <x v="150"/>
    <n v="484.55929667487533"/>
    <x v="2"/>
    <n v="592.23914038040311"/>
    <n v="473.37470653877722"/>
    <n v="6.1598872662878392"/>
    <n v="6.1832398111999431"/>
    <n v="71.786562470351896"/>
    <n v="71.082584244390702"/>
    <n v="71.431183448221446"/>
    <n v="4.2687345169733755"/>
    <n v="4.2736973063155048"/>
    <n v="35.893281235175948"/>
    <n v="35.741619461166763"/>
    <n v="35.78666752853681"/>
    <n v="3.5775754086388165"/>
    <n v="3.5805501257555594"/>
    <n v="656.08370575190611"/>
    <n v="6.4862883810354361"/>
    <n v="2019"/>
    <x v="46"/>
    <s v="2019-779"/>
    <n v="14.00619719190003"/>
    <x v="1"/>
    <n v="0"/>
    <n v="0"/>
    <n v="0"/>
    <n v="0"/>
    <n v="1"/>
    <n v="0"/>
    <n v="1806.2622025790604"/>
    <n v="-1150.1784968271543"/>
    <n v="1.7530971837030913"/>
    <n v="2029.4287478015017"/>
    <n v="-1373.3450420495956"/>
    <n v="2.0932466848504805"/>
    <n v="2008.0971940812553"/>
    <n v="-1352.0134883293492"/>
    <n v="2.0607332211975473"/>
    <n v="344.71439648306517"/>
    <n v="311.36930926884094"/>
    <n v="0.47458777978946376"/>
    <n v="322.85039973894965"/>
    <n v="333.23330601295646"/>
    <n v="0.50791279083978125"/>
    <n v="150.26300413400307"/>
    <n v="505.82070161790307"/>
    <n v="0.77096976678944673"/>
    <n v="5.8299590067189238"/>
    <n v="650.25374674518719"/>
    <n v="0.99111400122330806"/>
    <n v="6.86116248625755"/>
    <n v="649.2225432656486"/>
    <n v="0.98954224525604662"/>
    <n v="6.8281738071677376"/>
    <n v="649.25553194473832"/>
    <n v="0.98959252646071683"/>
    <n v="6.8157005291493409"/>
    <n v="649.26800522275676"/>
    <n v="0.98961153817813807"/>
    <n v="6.8227323007820821"/>
    <n v="649.26097345112407"/>
    <n v="0.9896008203816572"/>
    <n v="6.8374395596669544"/>
    <n v="649.2462661922392"/>
    <n v="0.98957840364007998"/>
    <n v="6.72697439934832"/>
    <n v="4.8966372153019799"/>
    <n v="4.3778181866506118"/>
    <x v="10"/>
    <n v="0"/>
    <n v="0"/>
    <n v="0"/>
    <n v="0"/>
    <n v="0"/>
    <n v="0"/>
    <n v="0"/>
    <n v="0"/>
    <n v="0"/>
    <n v="0"/>
    <n v="1"/>
    <n v="0"/>
    <n v="151"/>
    <n v="686.22980135708929"/>
    <n v="-30.146095605183177"/>
    <n v="4.594855098654551E-2"/>
    <n v="682.27732717808044"/>
    <n v="-26.193621426174332"/>
    <n v="3.9924206616524759E-2"/>
    <n v="708.71064074675553"/>
    <n v="-52.626934994849421"/>
    <n v="8.0213750979436699E-2"/>
    <n v="712.73893061867261"/>
    <n v="-56.655224866766503"/>
    <n v="8.6353653306839348E-2"/>
  </r>
  <r>
    <x v="779"/>
    <x v="4"/>
    <x v="151"/>
    <n v="489.40488964162398"/>
    <x v="2"/>
    <n v="598.16153178420711"/>
    <n v="478.18376146963124"/>
    <n v="6.1699950968350024"/>
    <n v="6.193190142053111"/>
    <n v="72.504428095055417"/>
    <n v="71.793506169723059"/>
    <n v="72.145495282703649"/>
    <n v="4.2786848478265433"/>
    <n v="4.2836476371686727"/>
    <n v="36.252214047527708"/>
    <n v="36.099035671619419"/>
    <n v="36.144534203822175"/>
    <n v="3.5875257394919844"/>
    <n v="3.5905004566087273"/>
    <n v="698.77161799921055"/>
    <n v="6.5493239620933625"/>
    <n v="2019"/>
    <x v="47"/>
    <s v="2019-780"/>
    <n v="14.036205684153529"/>
    <x v="1"/>
    <n v="0"/>
    <n v="0"/>
    <n v="0"/>
    <n v="0"/>
    <n v="1"/>
    <n v="0"/>
    <n v="1811.0274991502877"/>
    <n v="-1112.2558811510771"/>
    <n v="1.5917301912401567"/>
    <n v="2032.5802172395415"/>
    <n v="-1333.808599240331"/>
    <n v="1.9087904615522577"/>
    <n v="2010.1708642048193"/>
    <n v="-1311.3992462056087"/>
    <n v="1.8767208232648773"/>
    <n v="345.78324050443757"/>
    <n v="352.98837749477298"/>
    <n v="0.50515557358423191"/>
    <n v="324.11498845306863"/>
    <n v="374.65662954614191"/>
    <n v="0.53616463504756318"/>
    <n v="151.82517218720773"/>
    <n v="546.94644581200282"/>
    <n v="0.78272561695918896"/>
    <n v="5.8310603540089243"/>
    <n v="692.94055764520158"/>
    <n v="0.99165527018583699"/>
    <n v="6.8618723522613267"/>
    <n v="691.9097456469492"/>
    <n v="0.99018009292949116"/>
    <n v="6.8313242554990703"/>
    <n v="691.94029374371144"/>
    <n v="0.99022380978343227"/>
    <n v="6.8175116124255588"/>
    <n v="691.95410638678504"/>
    <n v="0.99024357681849462"/>
    <n v="6.8238311318791336"/>
    <n v="691.94778686733139"/>
    <n v="0.99023453306329501"/>
    <n v="6.8403274531947611"/>
    <n v="691.93129054601582"/>
    <n v="0.99021092546262734"/>
    <n v="6.7327198443454099"/>
    <n v="4.9019349291204728"/>
    <n v="4.3823003257426416"/>
    <x v="10"/>
    <n v="0"/>
    <n v="0"/>
    <n v="0"/>
    <n v="0"/>
    <n v="0"/>
    <n v="0"/>
    <n v="0"/>
    <n v="0"/>
    <n v="0"/>
    <n v="0"/>
    <n v="1"/>
    <n v="0"/>
    <n v="152"/>
    <n v="689.26681297765288"/>
    <n v="9.5048050215576723"/>
    <n v="1.3602162390013399E-2"/>
    <n v="684.93675629854033"/>
    <n v="13.834861700670217"/>
    <n v="1.9798831756051443E-2"/>
    <n v="711.421397337749"/>
    <n v="-12.649779338538451"/>
    <n v="1.81028808450442E-2"/>
    <n v="716.62370615848567"/>
    <n v="-17.852088159275127"/>
    <n v="2.5547815193740876E-2"/>
  </r>
  <r>
    <x v="780"/>
    <x v="4"/>
    <x v="152"/>
    <n v="494.29893853804026"/>
    <x v="2"/>
    <n v="604.14314710204928"/>
    <n v="483.01831459015392"/>
    <n v="6.1800545713398041"/>
    <n v="6.2031404729062789"/>
    <n v="73.229472376005972"/>
    <n v="72.511489272864509"/>
    <n v="72.866950235530695"/>
    <n v="4.2886351786797121"/>
    <n v="4.2935979680218406"/>
    <n v="36.614736188002986"/>
    <n v="36.460026033087914"/>
    <n v="36.505979545860399"/>
    <n v="3.5974760703451527"/>
    <n v="3.6004507874618956"/>
    <n v="625.09121085328115"/>
    <n v="6.43789757645383"/>
    <n v="2019"/>
    <x v="48"/>
    <s v="2019-781"/>
    <n v="14.066165820364668"/>
    <x v="1"/>
    <n v="0"/>
    <n v="0"/>
    <n v="0"/>
    <n v="0"/>
    <n v="1"/>
    <n v="0"/>
    <n v="1815.8404486872273"/>
    <n v="-1190.7492378339462"/>
    <n v="1.9049207814144646"/>
    <n v="2035.7632013719617"/>
    <n v="-1410.6719905186806"/>
    <n v="2.2567458412877728"/>
    <n v="2012.2652710296188"/>
    <n v="-1387.1740601763377"/>
    <n v="2.2191546387010863"/>
    <n v="346.86277296602373"/>
    <n v="278.22843788725743"/>
    <n v="0.44510054381897568"/>
    <n v="325.39222305432884"/>
    <n v="299.69898779895232"/>
    <n v="0.47944841104044322"/>
    <n v="153.40296192094439"/>
    <n v="471.68824893233676"/>
    <n v="0.75459107525837454"/>
    <n v="5.8321617012989249"/>
    <n v="619.25904915198225"/>
    <n v="0.99066990288771184"/>
    <n v="6.8625822182651026"/>
    <n v="618.22862863501609"/>
    <n v="0.98902147062842671"/>
    <n v="6.8344747038304021"/>
    <n v="618.25673614945072"/>
    <n v="0.98906643608938116"/>
    <n v="6.8193226957017785"/>
    <n v="618.27188815757938"/>
    <n v="0.98909067576491272"/>
    <n v="6.8249381195276859"/>
    <n v="618.26627273375345"/>
    <n v="0.98908169239780008"/>
    <n v="6.8432106931364904"/>
    <n v="618.24800016014467"/>
    <n v="0.98905246054604545"/>
    <n v="6.7384626699015069"/>
    <n v="4.907256927813215"/>
    <n v="4.3868069858678176"/>
    <x v="11"/>
    <n v="0"/>
    <n v="0"/>
    <n v="0"/>
    <n v="0"/>
    <n v="0"/>
    <n v="0"/>
    <n v="0"/>
    <n v="0"/>
    <n v="0"/>
    <n v="0"/>
    <n v="0"/>
    <n v="1"/>
    <n v="153"/>
    <n v="694.9302960408703"/>
    <n v="-69.839085187589149"/>
    <n v="0.11172623126832204"/>
    <n v="691.42334098893571"/>
    <n v="-66.332130135654552"/>
    <n v="0.10611592193898844"/>
    <n v="719.47450531975767"/>
    <n v="-94.383294466476514"/>
    <n v="0.1509912358832218"/>
    <n v="720.53674739122425"/>
    <n v="-95.445536537943099"/>
    <n v="0.15269057520046572"/>
  </r>
  <r>
    <x v="781"/>
    <x v="4"/>
    <x v="153"/>
    <n v="499.24192792342063"/>
    <x v="2"/>
    <n v="610.18457857306976"/>
    <n v="487.88539859013395"/>
    <n v="6.1900805393195188"/>
    <n v="6.2130908037594468"/>
    <n v="73.961767099766035"/>
    <n v="73.236628186315272"/>
    <n v="73.595619737886011"/>
    <n v="4.29858550953288"/>
    <n v="4.3035482988750084"/>
    <n v="36.980883549883018"/>
    <n v="36.824626294844485"/>
    <n v="36.871039341319005"/>
    <n v="3.6074264011983206"/>
    <n v="3.6104011183150635"/>
    <n v="689.35160290694819"/>
    <n v="6.53575144985893"/>
    <n v="2019"/>
    <x v="49"/>
    <s v="2019-782"/>
    <n v="14.096092450050719"/>
    <x v="1"/>
    <n v="0"/>
    <n v="0"/>
    <n v="0"/>
    <n v="0"/>
    <n v="1"/>
    <n v="0"/>
    <n v="1820.7015277195364"/>
    <n v="-1131.3499248125881"/>
    <n v="1.641179798584298"/>
    <n v="2038.9780153457064"/>
    <n v="-1349.6264124387581"/>
    <n v="1.9578200830279882"/>
    <n v="2014.3806219226667"/>
    <n v="-1325.0290190157184"/>
    <n v="1.9221381562444511"/>
    <n v="347.95310075222574"/>
    <n v="341.39850215472245"/>
    <n v="0.49524582334336859"/>
    <n v="326.68223000160162"/>
    <n v="362.66937290534656"/>
    <n v="0.52610216814756772"/>
    <n v="154.99652955201847"/>
    <n v="534.35507335492969"/>
    <n v="0.77515606129236692"/>
    <n v="5.8332630485889254"/>
    <n v="683.51833985835924"/>
    <n v="0.99153804383134747"/>
    <n v="6.8632920842688794"/>
    <n v="682.4883108226793"/>
    <n v="0.99004384401903633"/>
    <n v="6.8376251521617339"/>
    <n v="682.51397775478642"/>
    <n v="0.99008107745985074"/>
    <n v="6.8211337789779964"/>
    <n v="682.53046912797015"/>
    <n v="0.9901050004813019"/>
    <n v="6.8260507589559163"/>
    <n v="682.52555214799224"/>
    <n v="0.99009786772066544"/>
    <n v="6.8460907085484397"/>
    <n v="682.50551219839974"/>
    <n v="0.99006879699752792"/>
    <n v="6.7442110152584149"/>
    <n v="4.9126033730578014"/>
    <n v="4.3913381900130952"/>
    <x v="11"/>
    <n v="0"/>
    <n v="0"/>
    <n v="0"/>
    <n v="0"/>
    <n v="0"/>
    <n v="0"/>
    <n v="0"/>
    <n v="0"/>
    <n v="0"/>
    <n v="0"/>
    <n v="0"/>
    <n v="1"/>
    <n v="154"/>
    <n v="698.00641626483298"/>
    <n v="-8.654813357884791"/>
    <n v="1.2555005778456219E-2"/>
    <n v="694.12878618527168"/>
    <n v="-4.7771832783234913"/>
    <n v="6.9299661568616635E-3"/>
    <n v="722.23800586377672"/>
    <n v="-32.886402956828533"/>
    <n v="4.7706283438159629E-2"/>
    <n v="724.47885194504408"/>
    <n v="-35.127249038095897"/>
    <n v="5.0956941116792519E-2"/>
  </r>
  <r>
    <x v="782"/>
    <x v="4"/>
    <x v="154"/>
    <n v="504.23434720265493"/>
    <x v="2"/>
    <n v="616.28642435880045"/>
    <n v="492.79008317389025"/>
    <n v="6.2000832885872255"/>
    <n v="6.2230411346126155"/>
    <n v="74.701384770763681"/>
    <n v="73.969006478539484"/>
    <n v="74.331575935264851"/>
    <n v="4.3085358403860479"/>
    <n v="4.3134986297281772"/>
    <n v="37.350692385381841"/>
    <n v="37.192872558220635"/>
    <n v="37.239749734732193"/>
    <n v="3.6173767320514885"/>
    <n v="3.6203514491682314"/>
    <n v="654.59686238759707"/>
    <n v="6.4840195688805196"/>
    <n v="2019"/>
    <x v="50"/>
    <s v="2019-783"/>
    <n v="14.12599586102476"/>
    <x v="1"/>
    <n v="0"/>
    <n v="0"/>
    <n v="0"/>
    <n v="0"/>
    <n v="1"/>
    <n v="0"/>
    <n v="1825.6112175421686"/>
    <n v="-1171.0143551545716"/>
    <n v="1.7889092087661056"/>
    <n v="2042.2249774591883"/>
    <n v="-1387.6281150715913"/>
    <n v="2.1198209078031831"/>
    <n v="2016.5171263246448"/>
    <n v="-1361.9202639370478"/>
    <n v="2.0805481086015862"/>
    <n v="349.05433181628973"/>
    <n v="305.54253057130734"/>
    <n v="0.46676442880716223"/>
    <n v="327.98513701834713"/>
    <n v="326.61172536924994"/>
    <n v="0.49895094849363641"/>
    <n v="156.60603285940323"/>
    <n v="497.99082952819384"/>
    <n v="0.76075957301690467"/>
    <n v="5.8343643958789269"/>
    <n v="648.76249799171819"/>
    <n v="0.99108708774649723"/>
    <n v="6.8640019502726553"/>
    <n v="647.73286043732446"/>
    <n v="0.9895141539095732"/>
    <n v="6.8407756004930667"/>
    <n v="647.75608678710398"/>
    <n v="0.98954963582388433"/>
    <n v="6.8229448622542144"/>
    <n v="647.77391752534288"/>
    <n v="0.98957687509016168"/>
    <n v="6.8271673148465171"/>
    <n v="647.76969507275055"/>
    <n v="0.98957042462754119"/>
    <n v="6.8489684894873077"/>
    <n v="647.74789389810974"/>
    <n v="0.9895371198931413"/>
    <n v="6.7499705339349916"/>
    <n v="4.9179743354929411"/>
    <n v="4.3958939599810734"/>
    <x v="11"/>
    <n v="0"/>
    <n v="0"/>
    <n v="0"/>
    <n v="0"/>
    <n v="0"/>
    <n v="0"/>
    <n v="0"/>
    <n v="0"/>
    <n v="0"/>
    <n v="0"/>
    <n v="0"/>
    <n v="1"/>
    <n v="155"/>
    <n v="701.09848733055048"/>
    <n v="-46.501624942953413"/>
    <n v="7.1038569866256202E-2"/>
    <n v="696.85005315323281"/>
    <n v="-42.253190765635736"/>
    <n v="6.4548416274896464E-2"/>
    <n v="725.01793774268776"/>
    <n v="-70.421075355090693"/>
    <n v="0.10757930476207091"/>
    <n v="728.45065521279787"/>
    <n v="-73.853792825200799"/>
    <n v="0.11282332236641673"/>
  </r>
  <r>
    <x v="783"/>
    <x v="4"/>
    <x v="155"/>
    <n v="509.2766906746815"/>
    <x v="2"/>
    <n v="622.44928860238849"/>
    <n v="497.73606542412756"/>
    <n v="6.210069947422606"/>
    <n v="6.2329914654657834"/>
    <n v="75.44839861847133"/>
    <n v="74.708702548505414"/>
    <n v="75.074891694617506"/>
    <n v="4.3184861712392157"/>
    <n v="4.3234489605813451"/>
    <n v="37.724199309235665"/>
    <n v="37.564801283931153"/>
    <n v="37.612147232079515"/>
    <n v="3.6273270629046568"/>
    <n v="3.6303017800213997"/>
    <n v="801.64447986714754"/>
    <n v="6.6866652176473726"/>
    <n v="2019"/>
    <x v="51"/>
    <s v="2019-784"/>
    <n v="14.155883181566479"/>
    <x v="1"/>
    <n v="0"/>
    <n v="0"/>
    <n v="0"/>
    <n v="0"/>
    <n v="1"/>
    <n v="0"/>
    <n v="1830.5700042630272"/>
    <n v="-1028.9255243958796"/>
    <n v="1.2835185050689779"/>
    <n v="2045.5044091938053"/>
    <n v="-1243.8599293266577"/>
    <n v="1.5516353702489116"/>
    <n v="2018.6749957706427"/>
    <n v="-1217.0305159034951"/>
    <n v="1.5181674002235848"/>
    <n v="350.16657519099442"/>
    <n v="451.47790467615312"/>
    <n v="0.56318968821562176"/>
    <n v="329.30107310526012"/>
    <n v="472.34340676188742"/>
    <n v="0.58921806190216208"/>
    <n v="158.23163119986188"/>
    <n v="643.41284866728563"/>
    <n v="0.80261620310030102"/>
    <n v="5.8354657431689265"/>
    <n v="795.80901412397861"/>
    <n v="0.99272063129014998"/>
    <n v="6.864711816276432"/>
    <n v="794.7797680508711"/>
    <n v="0.99143671292115165"/>
    <n v="6.8439260488243994"/>
    <n v="794.80055381832312"/>
    <n v="0.99146264183100385"/>
    <n v="6.8247559455304323"/>
    <n v="794.81972392161708"/>
    <n v="0.99148655530359109"/>
    <n v="6.8282865848227532"/>
    <n v="794.81619328232478"/>
    <n v="0.99148215105784254"/>
    <n v="6.8518447219493321"/>
    <n v="794.79263514519823"/>
    <n v="0.99145276379488723"/>
    <n v="6.7557451491709921"/>
    <n v="4.9233698398745522"/>
    <n v="4.4004743163857327"/>
    <x v="11"/>
    <n v="0"/>
    <n v="0"/>
    <n v="0"/>
    <n v="0"/>
    <n v="0"/>
    <n v="0"/>
    <n v="0"/>
    <n v="0"/>
    <n v="0"/>
    <n v="0"/>
    <n v="0"/>
    <n v="1"/>
    <n v="156"/>
    <n v="704.20742381844332"/>
    <n v="97.437056048704221"/>
    <n v="0.12154646915906159"/>
    <n v="699.58725020065549"/>
    <n v="102.05722966649205"/>
    <n v="0.12730983899921006"/>
    <n v="727.81441379375144"/>
    <n v="73.830066073396097"/>
    <n v="9.2098265412657213E-2"/>
    <n v="732.45268142618352"/>
    <n v="69.191798440964021"/>
    <n v="8.6312324451396236E-2"/>
  </r>
  <r>
    <x v="784"/>
    <x v="4"/>
    <x v="156"/>
    <n v="514.36945758142838"/>
    <x v="2"/>
    <n v="628.67378148841237"/>
    <n v="502.72608307131782"/>
    <n v="6.2200454553109594"/>
    <n v="6.2429417963189513"/>
    <n v="76.20288260465604"/>
    <n v="75.455792576580734"/>
    <n v="75.825640611563685"/>
    <n v="4.3284365020923845"/>
    <n v="4.333399291434513"/>
    <n v="38.10144130232802"/>
    <n v="37.940449296808957"/>
    <n v="37.988268704400312"/>
    <n v="3.6372773937578247"/>
    <n v="3.6402521108745676"/>
    <n v="712.62415862155194"/>
    <n v="6.5689541546761525"/>
    <n v="2019"/>
    <x v="52"/>
    <s v="2019-785"/>
    <n v="14.185759351161167"/>
    <x v="1"/>
    <n v="0"/>
    <n v="0"/>
    <n v="0"/>
    <n v="0"/>
    <n v="1"/>
    <n v="0"/>
    <n v="1835.5783788510942"/>
    <n v="-1122.9542202295422"/>
    <n v="1.575801502999425"/>
    <n v="2048.8166352457683"/>
    <n v="-1336.1924766242164"/>
    <n v="1.8750311232906409"/>
    <n v="2020.8544439111006"/>
    <n v="-1308.2302852895486"/>
    <n v="1.8357927800540661"/>
    <n v="351.28994099944617"/>
    <n v="361.33421762210577"/>
    <n v="0.50704738711222508"/>
    <n v="330.63016855304221"/>
    <n v="381.99399006850973"/>
    <n v="0.53603850704052891"/>
    <n v="159.87348552372512"/>
    <n v="552.75067309782685"/>
    <n v="0.77565525447106276"/>
    <n v="5.836567090458928"/>
    <n v="706.78759153109297"/>
    <n v="0.99180975410411454"/>
    <n v="6.8654216822802088"/>
    <n v="705.75873693927178"/>
    <n v="0.99036599924487523"/>
    <n v="6.8470764971557312"/>
    <n v="705.7770821243962"/>
    <n v="0.99039174238717897"/>
    <n v="6.8265670288066502"/>
    <n v="705.79759159274533"/>
    <n v="0.99042052259074209"/>
    <n v="6.8294077357071297"/>
    <n v="705.79475088584479"/>
    <n v="0.9904165363283256"/>
    <n v="6.8547198812902055"/>
    <n v="705.76943874026176"/>
    <n v="0.99038101669953282"/>
    <n v="6.7615375795776602"/>
    <n v="4.928789887539252"/>
    <n v="4.4050792786483939"/>
    <x v="11"/>
    <n v="0"/>
    <n v="0"/>
    <n v="0"/>
    <n v="0"/>
    <n v="0"/>
    <n v="0"/>
    <n v="0"/>
    <n v="0"/>
    <n v="0"/>
    <n v="0"/>
    <n v="0"/>
    <n v="1"/>
    <n v="157"/>
    <n v="707.33390157860174"/>
    <n v="5.290257042950202"/>
    <n v="7.4236285410015966E-3"/>
    <n v="702.34048144207338"/>
    <n v="10.283677179478559"/>
    <n v="1.4430716465423446E-2"/>
    <n v="730.62754746013172"/>
    <n v="-18.003388838579781"/>
    <n v="2.5263511797585167E-2"/>
    <n v="736.48537854144718"/>
    <n v="-23.861219919895234"/>
    <n v="3.3483596691488308E-2"/>
  </r>
  <r>
    <x v="785"/>
    <x v="5"/>
    <x v="0"/>
    <n v="1080"/>
    <x v="0"/>
    <n v="1320"/>
    <n v="1080"/>
    <n v="6.9847163201182658"/>
    <n v="6.9847163201182658"/>
    <n v="160"/>
    <n v="160"/>
    <n v="118.10144130232803"/>
    <n v="4.7715439272129121"/>
    <n v="5.0751738152338266"/>
    <n v="80"/>
    <n v="80"/>
    <n v="67.4304323906984"/>
    <n v="4.2110964351639915"/>
    <n v="4.3820266346738812"/>
    <n v="201.20529760837158"/>
    <n v="5.3043257679404432"/>
    <n v="2017"/>
    <x v="0"/>
    <s v="2017-786"/>
    <n v="15.967356682495168"/>
    <x v="0"/>
    <n v="0"/>
    <n v="0"/>
    <n v="0"/>
    <n v="0"/>
    <n v="0"/>
    <n v="1"/>
    <n v="2391.8358488583672"/>
    <n v="-2190.6305512499957"/>
    <n v="10.887539131866525"/>
    <n v="2416.6905734585625"/>
    <n v="-2215.4852758501911"/>
    <n v="11.011068307766122"/>
    <n v="2262.9158726851524"/>
    <n v="-2061.710575076781"/>
    <n v="10.246800653776619"/>
    <n v="476.0570908030702"/>
    <n v="-274.85179319469864"/>
    <n v="1.3660266228659321"/>
    <n v="478.24677713159389"/>
    <n v="-277.04147952322228"/>
    <n v="1.3769094691654649"/>
    <n v="342.22680519926939"/>
    <n v="-141.02150759089781"/>
    <n v="0.7008836708931182"/>
    <n v="5.9186700248872635"/>
    <n v="195.28662758348432"/>
    <n v="0.97058392549679562"/>
    <n v="5.8621545889735538"/>
    <n v="195.34314301939801"/>
    <n v="0.97086480992968816"/>
    <n v="5.9296761829038775"/>
    <n v="195.2756214254677"/>
    <n v="0.9705292243624446"/>
    <n v="5.884538202160936"/>
    <n v="195.32075940621064"/>
    <n v="0.97075356229628373"/>
    <n v="5.7975560317844828"/>
    <n v="195.40774157658709"/>
    <n v="0.97118586786383265"/>
    <n v="5.907845340932341"/>
    <n v="195.29745226743924"/>
    <n v="0.97063772469633758"/>
    <n v="7.2732615712935296"/>
    <n v="5.4060786462786767"/>
    <n v="4.712299304964942"/>
    <x v="0"/>
    <n v="1"/>
    <n v="0"/>
    <n v="0"/>
    <n v="0"/>
    <n v="0"/>
    <n v="0"/>
    <n v="0"/>
    <n v="0"/>
    <n v="0"/>
    <n v="0"/>
    <n v="0"/>
    <n v="0"/>
    <n v="1"/>
    <n v="189.52124932152137"/>
    <n v="11.684048286850214"/>
    <n v="5.8070281576741517E-2"/>
    <n v="190.92927284259676"/>
    <n v="10.276024765774821"/>
    <n v="5.1072337000669828E-2"/>
    <n v="187.19703251341002"/>
    <n v="14.008265094961558"/>
    <n v="6.962175082600168E-2"/>
    <n v="188.77402862911583"/>
    <n v="12.431268979255748"/>
    <n v="6.1784004332987891E-2"/>
  </r>
  <r>
    <x v="786"/>
    <x v="5"/>
    <x v="1"/>
    <n v="1134"/>
    <x v="0"/>
    <n v="1386"/>
    <n v="1096.2"/>
    <n v="6.9996049326120158"/>
    <n v="7.0335064842876971"/>
    <n v="168"/>
    <n v="164"/>
    <n v="164"/>
    <n v="5.0998664278241987"/>
    <n v="5.1239639794032588"/>
    <n v="84"/>
    <n v="82.8"/>
    <n v="82.8"/>
    <n v="4.4164280613912137"/>
    <n v="4.4308167988433134"/>
    <n v="200.70560241590226"/>
    <n v="5.3018391697918776"/>
    <n v="2017"/>
    <x v="1"/>
    <s v="2017-787"/>
    <n v="16.515899421827427"/>
    <x v="0"/>
    <n v="0"/>
    <n v="0"/>
    <n v="0"/>
    <n v="0"/>
    <n v="0"/>
    <n v="1"/>
    <n v="2444.941014028469"/>
    <n v="-2244.2354116125666"/>
    <n v="11.181727787359222"/>
    <n v="2451.8110119316152"/>
    <n v="-2251.1054095157128"/>
    <n v="11.21595701574374"/>
    <n v="2286.0251572331672"/>
    <n v="-2085.3195548172648"/>
    <n v="10.389941933439728"/>
    <n v="487.96844562593253"/>
    <n v="-287.26284321003027"/>
    <n v="1.4312646969104732"/>
    <n v="492.33953957182109"/>
    <n v="-291.63393715591883"/>
    <n v="1.4530433313545221"/>
    <n v="359.63583551855589"/>
    <n v="-158.93023310265363"/>
    <n v="0.79185748274887868"/>
    <n v="5.9240703392968674"/>
    <n v="194.7815320766054"/>
    <n v="0.97048378187759299"/>
    <n v="5.8855774263543426"/>
    <n v="194.82002498954793"/>
    <n v="0.97067556981215586"/>
    <n v="5.94512400002285"/>
    <n v="194.76047841587942"/>
    <n v="0.97037888365615543"/>
    <n v="5.8883133383029591"/>
    <n v="194.8172890775993"/>
    <n v="0.97066193834439563"/>
    <n v="5.8335650739831966"/>
    <n v="194.87203734191905"/>
    <n v="0.97093471729854908"/>
    <n v="5.9606348317625093"/>
    <n v="194.74496758413974"/>
    <n v="0.97030160214755301"/>
    <n v="7.2844391620513438"/>
    <n v="5.4238761647637697"/>
    <n v="4.8416434137354836"/>
    <x v="0"/>
    <n v="1"/>
    <n v="0"/>
    <n v="0"/>
    <n v="0"/>
    <n v="0"/>
    <n v="0"/>
    <n v="0"/>
    <n v="0"/>
    <n v="0"/>
    <n v="0"/>
    <n v="0"/>
    <n v="0"/>
    <n v="2"/>
    <n v="190.66839582789339"/>
    <n v="10.037206588008871"/>
    <n v="5.0009598472541716E-2"/>
    <n v="192.40913252101691"/>
    <n v="8.2964698948853481"/>
    <n v="4.1336513754575713E-2"/>
    <n v="195.73423715329002"/>
    <n v="4.9713652626122382"/>
    <n v="2.4769439431543978E-2"/>
    <n v="196.91489169230843"/>
    <n v="3.7907107235938327"/>
    <n v="1.8886920334882928E-2"/>
  </r>
  <r>
    <x v="787"/>
    <x v="5"/>
    <x v="2"/>
    <n v="1190.6999999999998"/>
    <x v="0"/>
    <n v="1455.3"/>
    <n v="1124.55"/>
    <n v="7.0251382346171809"/>
    <n v="7.0822966484571293"/>
    <n v="176.4"/>
    <n v="170.2"/>
    <n v="172.2"/>
    <n v="5.14865659199363"/>
    <n v="5.1727541435726909"/>
    <n v="88.2"/>
    <n v="86.58"/>
    <n v="86.94"/>
    <n v="4.4652182255606458"/>
    <n v="4.4796069630127455"/>
    <n v="178.05014994521312"/>
    <n v="5.1820652518757102"/>
    <n v="2017"/>
    <x v="2"/>
    <s v="2017-788"/>
    <n v="16.639013052171457"/>
    <x v="0"/>
    <n v="0"/>
    <n v="0"/>
    <n v="0"/>
    <n v="0"/>
    <n v="0"/>
    <n v="1"/>
    <n v="2500.7014374570763"/>
    <n v="-2322.6512875118633"/>
    <n v="13.044927444467495"/>
    <n v="2488.6874723283204"/>
    <n v="-2310.6373223831074"/>
    <n v="12.977452268892227"/>
    <n v="2310.2899060085829"/>
    <n v="-2132.2397560633699"/>
    <n v="11.975501041248604"/>
    <n v="500.47536818993797"/>
    <n v="-322.42521824472487"/>
    <n v="1.8108674345061582"/>
    <n v="507.13694013405967"/>
    <n v="-329.08679018884652"/>
    <n v="1.8482814549165394"/>
    <n v="377.91531735380676"/>
    <n v="-199.86516740859363"/>
    <n v="1.1225217584489151"/>
    <n v="5.9294706537064723"/>
    <n v="172.12067929150666"/>
    <n v="0.96669774973213451"/>
    <n v="5.8890581627613656"/>
    <n v="172.16109178245176"/>
    <n v="0.96692472225059367"/>
    <n v="5.9605718171418225"/>
    <n v="172.08957812807131"/>
    <n v="0.96652307330841392"/>
    <n v="5.8971937515952515"/>
    <n v="172.15295619361788"/>
    <n v="0.96687902956886118"/>
    <n v="5.8430062137573424"/>
    <n v="172.20714373145577"/>
    <n v="0.96718336819398765"/>
    <n v="5.9724827797784217"/>
    <n v="172.07766716543469"/>
    <n v="0.96645617663553673"/>
    <n v="7.3037042613642607"/>
    <n v="5.4508511668006525"/>
    <n v="4.8738021831038338"/>
    <x v="0"/>
    <n v="1"/>
    <n v="0"/>
    <n v="0"/>
    <n v="0"/>
    <n v="0"/>
    <n v="0"/>
    <n v="0"/>
    <n v="0"/>
    <n v="0"/>
    <n v="0"/>
    <n v="0"/>
    <n v="0"/>
    <n v="3"/>
    <n v="192.28533806743056"/>
    <n v="-14.235188122217437"/>
    <n v="7.9950441640165265E-2"/>
    <n v="194.44657527910479"/>
    <n v="-16.396425333891671"/>
    <n v="9.2088803850695594E-2"/>
    <n v="198.2669372772088"/>
    <n v="-20.216787331995675"/>
    <n v="0.11354546647793601"/>
    <n v="200.3495324621986"/>
    <n v="-22.299382516985474"/>
    <n v="0.12524214399059536"/>
  </r>
  <r>
    <x v="788"/>
    <x v="5"/>
    <x v="3"/>
    <n v="1250.2350000000001"/>
    <x v="0"/>
    <n v="1528.0650000000001"/>
    <n v="1162.2555"/>
    <n v="7.0581177927599708"/>
    <n v="7.1310868126265614"/>
    <n v="185.22"/>
    <n v="177.70999999999998"/>
    <n v="180.81"/>
    <n v="5.1974467561630622"/>
    <n v="5.2215443077421231"/>
    <n v="92.609999999999985"/>
    <n v="90.800999999999988"/>
    <n v="91.286999999999978"/>
    <n v="4.514008389730078"/>
    <n v="4.5283971271821777"/>
    <n v="181.2884166722898"/>
    <n v="5.2000892253297097"/>
    <n v="2017"/>
    <x v="3"/>
    <s v="2017-789"/>
    <n v="16.769572938653113"/>
    <x v="0"/>
    <n v="0"/>
    <n v="0"/>
    <n v="0"/>
    <n v="0"/>
    <n v="0"/>
    <n v="1"/>
    <n v="2559.2498820571141"/>
    <n v="-2377.9614653848244"/>
    <n v="13.117007192375679"/>
    <n v="2527.4077557448609"/>
    <n v="-2346.1193390725712"/>
    <n v="12.94136372382571"/>
    <n v="2335.7678922227697"/>
    <n v="-2154.4794755504799"/>
    <n v="11.884264395364402"/>
    <n v="513.60763688214377"/>
    <n v="-332.31922020985394"/>
    <n v="1.8330968205794331"/>
    <n v="522.67421072441016"/>
    <n v="-341.38579405212033"/>
    <n v="1.8831086967306592"/>
    <n v="397.10877328082006"/>
    <n v="-215.82035660853026"/>
    <n v="1.1904806747728562"/>
    <n v="5.9348709681160763"/>
    <n v="175.35354570417371"/>
    <n v="0.96726282309120504"/>
    <n v="5.8925388991683887"/>
    <n v="175.39587777312141"/>
    <n v="0.96749632984097289"/>
    <n v="5.9760196342607959"/>
    <n v="175.31239703802899"/>
    <n v="0.96703584407677023"/>
    <n v="5.9060741648875457"/>
    <n v="175.38234250740226"/>
    <n v="0.96742166833767551"/>
    <n v="5.8511913414859791"/>
    <n v="175.43722533080381"/>
    <n v="0.96772440595549447"/>
    <n v="5.9850473247737694"/>
    <n v="175.30336934751602"/>
    <n v="0.96698604668387178"/>
    <n v="7.3287649512132198"/>
    <n v="5.4825802305763238"/>
    <n v="4.9064915495626567"/>
    <x v="0"/>
    <n v="1"/>
    <n v="0"/>
    <n v="0"/>
    <n v="0"/>
    <n v="0"/>
    <n v="0"/>
    <n v="0"/>
    <n v="0"/>
    <n v="0"/>
    <n v="0"/>
    <n v="0"/>
    <n v="0"/>
    <n v="4"/>
    <n v="194.25118259599424"/>
    <n v="-12.962765923704438"/>
    <n v="7.1503553076625315E-2"/>
    <n v="196.79209318550383"/>
    <n v="-15.503676513214032"/>
    <n v="8.5519399406745397E-2"/>
    <n v="200.86721387282924"/>
    <n v="-19.578797200539441"/>
    <n v="0.10799805944541678"/>
    <n v="204.11489630280693"/>
    <n v="-22.826479630517127"/>
    <n v="0.12591251029446598"/>
  </r>
  <r>
    <x v="789"/>
    <x v="5"/>
    <x v="4"/>
    <n v="1312.74675"/>
    <x v="0"/>
    <n v="1604.4682500000001"/>
    <n v="1207.402875"/>
    <n v="7.0962269475090682"/>
    <n v="7.1798769767959936"/>
    <n v="194.48100000000002"/>
    <n v="186.09550000000002"/>
    <n v="189.85050000000001"/>
    <n v="5.2462369203324943"/>
    <n v="5.2703344719115552"/>
    <n v="97.240500000000026"/>
    <n v="95.30865"/>
    <n v="95.851349999999996"/>
    <n v="4.5627985538995102"/>
    <n v="4.5771872913516098"/>
    <n v="200.32980621522597"/>
    <n v="5.2999650394653139"/>
    <n v="2017"/>
    <x v="4"/>
    <s v="2017-790"/>
    <n v="16.905262421741071"/>
    <x v="0"/>
    <n v="0"/>
    <n v="0"/>
    <n v="0"/>
    <n v="0"/>
    <n v="0"/>
    <n v="1"/>
    <n v="2620.7257488871537"/>
    <n v="-2420.3959426719275"/>
    <n v="12.082056027506736"/>
    <n v="2568.0640533322285"/>
    <n v="-2367.7342471170023"/>
    <n v="11.819181038757694"/>
    <n v="2362.5197777476656"/>
    <n v="-2162.1899715324398"/>
    <n v="10.793151615239289"/>
    <n v="527.39651900895979"/>
    <n v="-327.06671279373381"/>
    <n v="1.6326412877489982"/>
    <n v="538.98834484427812"/>
    <n v="-338.65853862905215"/>
    <n v="1.6905049978694213"/>
    <n v="417.26190200418426"/>
    <n v="-216.93209578895829"/>
    <n v="1.082874784773143"/>
    <n v="5.9402712825256803"/>
    <n v="194.38953493270029"/>
    <n v="0.97034754141306512"/>
    <n v="5.8960196355754126"/>
    <n v="194.43378657965056"/>
    <n v="0.97056843538678927"/>
    <n v="5.9914674513797683"/>
    <n v="194.3383387638462"/>
    <n v="0.97009198199421809"/>
    <n v="5.9149545781798398"/>
    <n v="194.41485163704613"/>
    <n v="0.97047391653828552"/>
    <n v="5.8585112243174446"/>
    <n v="194.47129499090852"/>
    <n v="0.97075566868954433"/>
    <n v="5.9981055209900598"/>
    <n v="194.33170069423591"/>
    <n v="0.97005884628797601"/>
    <n v="7.3579683538284701"/>
    <n v="5.5168578048540242"/>
    <n v="4.9397027861460092"/>
    <x v="0"/>
    <n v="1"/>
    <n v="0"/>
    <n v="0"/>
    <n v="0"/>
    <n v="0"/>
    <n v="0"/>
    <n v="0"/>
    <n v="0"/>
    <n v="0"/>
    <n v="0"/>
    <n v="0"/>
    <n v="0"/>
    <n v="5"/>
    <n v="196.47952850705533"/>
    <n v="3.850277708170637"/>
    <n v="1.9219694667073454E-2"/>
    <n v="199.32151492905217"/>
    <n v="1.0082912861738009"/>
    <n v="5.0331565992258534E-3"/>
    <n v="203.5362802783938"/>
    <n v="-3.2064740631678319"/>
    <n v="1.6005975964070621E-2"/>
    <n v="208.13271494484411"/>
    <n v="-7.8029087296181388"/>
    <n v="3.8950313370917054E-2"/>
  </r>
  <r>
    <x v="790"/>
    <x v="5"/>
    <x v="5"/>
    <n v="1378.3840875000001"/>
    <x v="0"/>
    <n v="1684.6916625000001"/>
    <n v="1258.69723875"/>
    <n v="7.1378325275634253"/>
    <n v="7.2286671409654257"/>
    <n v="204.20505000000006"/>
    <n v="195.15027500000002"/>
    <n v="199.34302500000004"/>
    <n v="5.2950270845019265"/>
    <n v="5.3191246360809874"/>
    <n v="102.10252500000003"/>
    <n v="100.06436250000002"/>
    <n v="100.64391750000001"/>
    <n v="4.6115887180689423"/>
    <n v="4.625977455521042"/>
    <n v="227.56614947167381"/>
    <n v="5.4274409630349565"/>
    <n v="2017"/>
    <x v="5"/>
    <s v="2017-791"/>
    <n v="17.044448330134294"/>
    <x v="0"/>
    <n v="0"/>
    <n v="0"/>
    <n v="0"/>
    <n v="0"/>
    <n v="0"/>
    <n v="1"/>
    <n v="2685.275409058695"/>
    <n v="-2457.7092595870213"/>
    <n v="10.799977348533304"/>
    <n v="2610.7531657989648"/>
    <n v="-2383.1870163272911"/>
    <n v="10.472502267407469"/>
    <n v="2390.609257548806"/>
    <n v="-2163.0431080771323"/>
    <n v="9.5051180199644598"/>
    <n v="541.87484524211663"/>
    <n v="-314.3086957704428"/>
    <n v="1.3811750846958293"/>
    <n v="556.11818567013961"/>
    <n v="-328.55203619846577"/>
    <n v="1.4437649754203101"/>
    <n v="438.42268716371655"/>
    <n v="-210.85653769204274"/>
    <n v="0.92657250729765939"/>
    <n v="5.9456715969352842"/>
    <n v="221.62047787473853"/>
    <n v="0.97387277672562911"/>
    <n v="5.8995003719824357"/>
    <n v="221.66664909969137"/>
    <n v="0.974075668170864"/>
    <n v="6.0069152684987408"/>
    <n v="221.55923420317507"/>
    <n v="0.97360365202625865"/>
    <n v="5.9238349914721331"/>
    <n v="221.64231448020169"/>
    <n v="0.9739687339034161"/>
    <n v="5.8652413406651283"/>
    <n v="221.70090813100867"/>
    <n v="0.97422621354589822"/>
    <n v="6.0115001987571137"/>
    <n v="221.55464927291669"/>
    <n v="0.97358350434494034"/>
    <n v="7.3901448551638209"/>
    <n v="5.5525976638930068"/>
    <n v="4.9734267740661933"/>
    <x v="1"/>
    <n v="0"/>
    <n v="1"/>
    <n v="0"/>
    <n v="0"/>
    <n v="0"/>
    <n v="0"/>
    <n v="0"/>
    <n v="0"/>
    <n v="0"/>
    <n v="0"/>
    <n v="0"/>
    <n v="0"/>
    <n v="6"/>
    <n v="198.90958464942432"/>
    <n v="28.656564822249493"/>
    <n v="0.12592630709259553"/>
    <n v="201.97393770553768"/>
    <n v="25.592211766136131"/>
    <n v="0.11246053872929686"/>
    <n v="206.27535218246504"/>
    <n v="21.290797289208768"/>
    <n v="9.3558718371068328E-2"/>
    <n v="212.36025381147661"/>
    <n v="15.2058956601972"/>
    <n v="6.6819672853364986E-2"/>
  </r>
  <r>
    <x v="791"/>
    <x v="5"/>
    <x v="6"/>
    <n v="1447.3032918750005"/>
    <x v="0"/>
    <n v="1768.9262456250005"/>
    <n v="1315.2790546875001"/>
    <n v="7.1818041309865768"/>
    <n v="7.2774573051348579"/>
    <n v="214.41530250000005"/>
    <n v="204.78278875000004"/>
    <n v="209.31017625000004"/>
    <n v="5.3438172486713587"/>
    <n v="5.3679148002504196"/>
    <n v="107.20765125000003"/>
    <n v="105.06466462500002"/>
    <n v="105.67611337500003"/>
    <n v="4.6603788822383745"/>
    <n v="4.6747676196904742"/>
    <n v="237.48694290451354"/>
    <n v="5.4701126447192383"/>
    <n v="2017"/>
    <x v="6"/>
    <s v="2017-792"/>
    <n v="17.186000261896311"/>
    <x v="0"/>
    <n v="0"/>
    <n v="0"/>
    <n v="0"/>
    <n v="0"/>
    <n v="0"/>
    <n v="1"/>
    <n v="2753.0525522388143"/>
    <n v="-2515.5656093343009"/>
    <n v="10.592437540221885"/>
    <n v="2655.5767338890378"/>
    <n v="-2418.0897909845244"/>
    <n v="10.181990476658612"/>
    <n v="2420.1032113400038"/>
    <n v="-2182.6162684354904"/>
    <n v="9.1904685021485815"/>
    <n v="557.07708778693132"/>
    <n v="-319.5901448824178"/>
    <n v="1.3457166990899181"/>
    <n v="574.1045185372941"/>
    <n v="-336.61757563278059"/>
    <n v="1.4174150861343335"/>
    <n v="460.64151158122536"/>
    <n v="-223.15456867671182"/>
    <n v="0.93964984326079626"/>
    <n v="5.9510719113448882"/>
    <n v="231.53587099316866"/>
    <n v="0.97494147746161508"/>
    <n v="5.9029811083894588"/>
    <n v="231.58396179612407"/>
    <n v="0.97514397618582815"/>
    <n v="6.0223630856177142"/>
    <n v="231.46457981889583"/>
    <n v="0.97464128759264412"/>
    <n v="5.9327154047644264"/>
    <n v="231.55422749974912"/>
    <n v="0.97501877226509337"/>
    <n v="5.871572363321131"/>
    <n v="231.61537054119242"/>
    <n v="0.97527623080447878"/>
    <n v="6.0251225728547819"/>
    <n v="231.46182033165877"/>
    <n v="0.97462966806020446"/>
    <n v="7.4244770275869287"/>
    <n v="5.5892659295305451"/>
    <n v="5.0076540375854481"/>
    <x v="1"/>
    <n v="0"/>
    <n v="1"/>
    <n v="0"/>
    <n v="0"/>
    <n v="0"/>
    <n v="0"/>
    <n v="0"/>
    <n v="0"/>
    <n v="0"/>
    <n v="0"/>
    <n v="0"/>
    <n v="0"/>
    <n v="7"/>
    <n v="201.49909166274702"/>
    <n v="35.987851241766521"/>
    <n v="0.15153612574075775"/>
    <n v="204.71989484517525"/>
    <n v="32.767048059338293"/>
    <n v="0.1379741035805617"/>
    <n v="209.08564823928012"/>
    <n v="28.401294665233422"/>
    <n v="0.11959097337259818"/>
    <n v="216.77437541340828"/>
    <n v="20.712567491105261"/>
    <n v="8.7215605362494272E-2"/>
  </r>
  <r>
    <x v="792"/>
    <x v="5"/>
    <x v="7"/>
    <n v="1519.6684564687503"/>
    <x v="0"/>
    <n v="1857.3725579062504"/>
    <n v="1376.5958752218751"/>
    <n v="7.2273689736078026"/>
    <n v="7.3262474693042892"/>
    <n v="225.13606762500004"/>
    <n v="214.95942818750004"/>
    <n v="219.77568506250003"/>
    <n v="5.3926074128407908"/>
    <n v="5.4167049644198508"/>
    <n v="112.56803381250002"/>
    <n v="110.31702305625001"/>
    <n v="110.95991904375001"/>
    <n v="4.7091690464078058"/>
    <n v="4.7235577838599054"/>
    <n v="205.3513321686784"/>
    <n v="5.3247223276894307"/>
    <n v="2017"/>
    <x v="7"/>
    <s v="2017-793"/>
    <n v="17.3291454328564"/>
    <x v="0"/>
    <n v="0"/>
    <n v="0"/>
    <n v="0"/>
    <n v="0"/>
    <n v="0"/>
    <n v="1"/>
    <n v="2824.2185525779387"/>
    <n v="-2618.8672204092604"/>
    <n v="12.753105581307294"/>
    <n v="2702.6414803836142"/>
    <n v="-2497.2901482149359"/>
    <n v="12.161061347114259"/>
    <n v="2451.071862820761"/>
    <n v="-2245.7205306520827"/>
    <n v="10.935992023696331"/>
    <n v="573.03944245898674"/>
    <n v="-367.68811029030837"/>
    <n v="1.7905318967606421"/>
    <n v="592.99016804780626"/>
    <n v="-387.6388358791279"/>
    <n v="1.8876860051763191"/>
    <n v="483.97127721960965"/>
    <n v="-278.61994505093128"/>
    <n v="1.3567963845594586"/>
    <n v="5.9564722257544922"/>
    <n v="199.39485994292392"/>
    <n v="0.97099374928397464"/>
    <n v="5.9064618447964818"/>
    <n v="199.4448703238819"/>
    <n v="0.97123728498656703"/>
    <n v="6.0378109027366866"/>
    <n v="199.31352126594172"/>
    <n v="0.97059765408399135"/>
    <n v="5.9415958180567205"/>
    <n v="199.40973635062167"/>
    <n v="0.97106619297129171"/>
    <n v="5.8776346431905342"/>
    <n v="199.47369752548786"/>
    <n v="0.97137766489694566"/>
    <n v="6.0388982737217356"/>
    <n v="199.31243389495665"/>
    <n v="0.97059235891023432"/>
    <n v="7.4603978902743018"/>
    <n v="5.6265982686672222"/>
    <n v="5.04237477919781"/>
    <x v="1"/>
    <n v="0"/>
    <n v="1"/>
    <n v="0"/>
    <n v="0"/>
    <n v="0"/>
    <n v="0"/>
    <n v="0"/>
    <n v="0"/>
    <n v="0"/>
    <n v="0"/>
    <n v="0"/>
    <n v="0"/>
    <n v="8"/>
    <n v="204.21896806235685"/>
    <n v="1.1323641063215462"/>
    <n v="5.5142768949334436E-3"/>
    <n v="207.54541814873122"/>
    <n v="-2.1940859800528187"/>
    <n v="1.0684547097315962E-2"/>
    <n v="211.96839075201419"/>
    <n v="-6.6170585833357904"/>
    <n v="3.2223110088715895E-2"/>
    <n v="221.36295834462987"/>
    <n v="-16.011626175951477"/>
    <n v="7.7971864155228887E-2"/>
  </r>
  <r>
    <x v="793"/>
    <x v="5"/>
    <x v="8"/>
    <n v="1595.6518792921879"/>
    <x v="0"/>
    <n v="1950.241185801563"/>
    <n v="1442.3126764429687"/>
    <n v="7.2740031295981744"/>
    <n v="7.3750376334737213"/>
    <n v="236.39287100625006"/>
    <n v="225.67614959687506"/>
    <n v="230.76446931562504"/>
    <n v="5.441397577010223"/>
    <n v="5.465495128589283"/>
    <n v="118.19643550312503"/>
    <n v="115.83261176906251"/>
    <n v="116.50791499593751"/>
    <n v="4.7579592105772379"/>
    <n v="4.7723479480293376"/>
    <n v="204.8772415799159"/>
    <n v="5.3224109782117823"/>
    <n v="2017"/>
    <x v="8"/>
    <s v="2017-794"/>
    <n v="17.473359917185636"/>
    <x v="0"/>
    <n v="0"/>
    <n v="0"/>
    <n v="0"/>
    <n v="0"/>
    <n v="0"/>
    <n v="1"/>
    <n v="2898.9428529340194"/>
    <n v="-2694.0656113541036"/>
    <n v="13.149657768616709"/>
    <n v="2752.0594642029196"/>
    <n v="-2547.1822226230038"/>
    <n v="12.432724118014988"/>
    <n v="2483.5889468755568"/>
    <n v="-2278.711705295641"/>
    <n v="11.122327144407546"/>
    <n v="589.79991486464496"/>
    <n v="-384.92267328472906"/>
    <n v="1.8787966409367305"/>
    <n v="612.82010003384426"/>
    <n v="-407.94285845392835"/>
    <n v="1.9911575112397402"/>
    <n v="508.46753113991326"/>
    <n v="-303.59028955999736"/>
    <n v="1.4818155848783074"/>
    <n v="5.9618725401640962"/>
    <n v="198.91536903975179"/>
    <n v="0.97090026937990292"/>
    <n v="5.9099425812035049"/>
    <n v="198.96729899871241"/>
    <n v="0.97115373803537752"/>
    <n v="6.0532587198556591"/>
    <n v="198.82398286006026"/>
    <n v="0.97045421603114235"/>
    <n v="5.9504762313490147"/>
    <n v="198.9267653485669"/>
    <n v="0.97095589443970565"/>
    <n v="5.8835165545032773"/>
    <n v="198.99372502541263"/>
    <n v="0.97128272272150684"/>
    <n v="6.0527768808970723"/>
    <n v="198.82446469901882"/>
    <n v="0.97045656787342049"/>
    <n v="7.4975156561737304"/>
    <n v="5.6644611447793158"/>
    <n v="5.0775789148750814"/>
    <x v="1"/>
    <n v="0"/>
    <n v="1"/>
    <n v="0"/>
    <n v="0"/>
    <n v="0"/>
    <n v="0"/>
    <n v="0"/>
    <n v="0"/>
    <n v="0"/>
    <n v="0"/>
    <n v="0"/>
    <n v="0"/>
    <n v="9"/>
    <n v="207.0493925603418"/>
    <n v="-2.1721509804258972"/>
    <n v="1.0602207271414341E-2"/>
    <n v="210.44415166104545"/>
    <n v="-5.5669100811295493"/>
    <n v="2.7171930069929608E-2"/>
    <n v="214.92480641934335"/>
    <n v="-10.047564839427451"/>
    <n v="4.9041878746245347E-2"/>
    <n v="226.12024031471225"/>
    <n v="-21.242998734796345"/>
    <n v="0.10368647376829382"/>
  </r>
  <r>
    <x v="794"/>
    <x v="5"/>
    <x v="9"/>
    <n v="1675.4344732567974"/>
    <x v="0"/>
    <n v="2047.7532450916412"/>
    <n v="1512.2492154871172"/>
    <n v="7.3213533682149379"/>
    <n v="7.4238277976431535"/>
    <n v="248.21251455656255"/>
    <n v="236.94433207671881"/>
    <n v="242.30269278140631"/>
    <n v="5.4901877411796542"/>
    <n v="5.5142852927587152"/>
    <n v="124.10625727828128"/>
    <n v="121.62416362551565"/>
    <n v="122.33331074573439"/>
    <n v="4.8067493747466701"/>
    <n v="4.8211381121987698"/>
    <n v="230.41496901946047"/>
    <n v="5.4398818964138158"/>
    <n v="2017"/>
    <x v="9"/>
    <s v="2017-795"/>
    <n v="17.618290484141262"/>
    <x v="0"/>
    <n v="0"/>
    <n v="0"/>
    <n v="0"/>
    <n v="0"/>
    <n v="0"/>
    <n v="1"/>
    <n v="2977.4033683079042"/>
    <n v="-2746.9883992884438"/>
    <n v="11.921918141769851"/>
    <n v="2803.9483472131901"/>
    <n v="-2573.5333781937297"/>
    <n v="11.169124077074928"/>
    <n v="2517.7318851330915"/>
    <n v="-2287.3169161136311"/>
    <n v="9.9269458310256233"/>
    <n v="607.39841089058609"/>
    <n v="-376.98344187112559"/>
    <n v="1.6361065579870646"/>
    <n v="633.64152861918387"/>
    <n v="-403.22655959972337"/>
    <n v="1.7500015789584726"/>
    <n v="534.18859775623196"/>
    <n v="-303.77362873677146"/>
    <n v="1.3183762757666808"/>
    <n v="5.9672728545737002"/>
    <n v="224.44769616488676"/>
    <n v="0.97410206081676176"/>
    <n v="5.913423317610528"/>
    <n v="224.50154570184995"/>
    <n v="0.97433576758152773"/>
    <n v="6.0687065369746325"/>
    <n v="224.34626248248583"/>
    <n v="0.97366183906019543"/>
    <n v="5.959356644641308"/>
    <n v="224.45561237481917"/>
    <n v="0.9741364171346959"/>
    <n v="5.8892776791565637"/>
    <n v="224.52569134030392"/>
    <n v="0.97444055955123665"/>
    <n v="6.0667244009109709"/>
    <n v="224.3482446185495"/>
    <n v="0.97367044152240567"/>
    <n v="7.5355597374998311"/>
    <n v="5.7027843044720559"/>
    <n v="5.1132561091431148"/>
    <x v="2"/>
    <n v="0"/>
    <n v="0"/>
    <n v="1"/>
    <n v="0"/>
    <n v="0"/>
    <n v="0"/>
    <n v="0"/>
    <n v="0"/>
    <n v="0"/>
    <n v="0"/>
    <n v="0"/>
    <n v="0"/>
    <n v="10"/>
    <n v="209.97699896344594"/>
    <n v="20.437970056014535"/>
    <n v="8.8700704398629496E-2"/>
    <n v="213.41347237908096"/>
    <n v="17.001496640379514"/>
    <n v="7.3786424175174115E-2"/>
    <n v="217.95612714046027"/>
    <n v="12.458841879000204"/>
    <n v="5.4071321546596003E-2"/>
    <n v="231.04424548057352"/>
    <n v="-0.6292764611130508"/>
    <n v="2.7310572042734912E-3"/>
  </r>
  <r>
    <x v="795"/>
    <x v="5"/>
    <x v="10"/>
    <n v="1759.2061969196373"/>
    <x v="0"/>
    <n v="2150.1409073462232"/>
    <n v="1586.3363099168732"/>
    <n v="7.3691824288434695"/>
    <n v="7.4726179618125856"/>
    <n v="260.62314028439067"/>
    <n v="248.78373618055474"/>
    <n v="254.41782742047661"/>
    <n v="5.5389779053490864"/>
    <n v="5.5630754569281473"/>
    <n v="130.31157014219534"/>
    <n v="127.70534818719142"/>
    <n v="128.4499762830211"/>
    <n v="4.8555395389161022"/>
    <n v="4.8699282763682019"/>
    <n v="256.42181935672716"/>
    <n v="5.5468238203210012"/>
    <n v="2017"/>
    <x v="10"/>
    <s v="2017-796"/>
    <n v="17.763699873108656"/>
    <x v="0"/>
    <n v="0"/>
    <n v="0"/>
    <n v="0"/>
    <n v="0"/>
    <n v="0"/>
    <n v="1"/>
    <n v="3059.7869094504831"/>
    <n v="-2803.365090093756"/>
    <n v="10.932630839007462"/>
    <n v="2858.4316743739741"/>
    <n v="-2602.009855017247"/>
    <n v="10.147380833443821"/>
    <n v="2553.5819703035036"/>
    <n v="-2297.1601509467764"/>
    <n v="8.9585205998052331"/>
    <n v="625.87683171782419"/>
    <n v="-369.45501236109703"/>
    <n v="1.4408095741927529"/>
    <n v="655.50402863379054"/>
    <n v="-399.08220927706338"/>
    <n v="1.5563504317932904"/>
    <n v="561.19571770336654"/>
    <n v="-304.77389834663938"/>
    <n v="1.1885646046471814"/>
    <n v="5.9726731689833041"/>
    <n v="250.44914618774385"/>
    <n v="0.97670762502205677"/>
    <n v="5.9169040540175519"/>
    <n v="250.50491530270961"/>
    <n v="0.97692511476261656"/>
    <n v="6.0841543540936049"/>
    <n v="250.33766500263354"/>
    <n v="0.97627286800570778"/>
    <n v="5.9682370579336013"/>
    <n v="250.45358229879355"/>
    <n v="0.9767249250749962"/>
    <n v="5.8949580375558668"/>
    <n v="250.5268613191713"/>
    <n v="0.97701070036729232"/>
    <n v="6.0807180007804336"/>
    <n v="250.34110135594673"/>
    <n v="0.97628626917929673"/>
    <n v="7.5743427647811137"/>
    <n v="5.741528069750033"/>
    <n v="5.1493958097689765"/>
    <x v="2"/>
    <n v="0"/>
    <n v="0"/>
    <n v="1"/>
    <n v="0"/>
    <n v="0"/>
    <n v="0"/>
    <n v="0"/>
    <n v="0"/>
    <n v="0"/>
    <n v="0"/>
    <n v="0"/>
    <n v="0"/>
    <n v="11"/>
    <n v="212.99289657565791"/>
    <n v="43.428922781069247"/>
    <n v="0.16936516124102566"/>
    <n v="216.45258793867632"/>
    <n v="39.969231418050839"/>
    <n v="0.1558729733620941"/>
    <n v="221.06359087355068"/>
    <n v="35.358228483176475"/>
    <n v="0.13789087282774115"/>
    <n v="236.13532980303663"/>
    <n v="20.286489553690529"/>
    <n v="7.9113741586352718E-2"/>
  </r>
  <r>
    <x v="796"/>
    <x v="5"/>
    <x v="11"/>
    <n v="1847.1665067656188"/>
    <x v="0"/>
    <n v="2257.6479527135339"/>
    <n v="1664.5853689714968"/>
    <n v="7.4173313437572652"/>
    <n v="7.5214081259820178"/>
    <n v="273.65429729861023"/>
    <n v="261.21901673958246"/>
    <n v="267.13871879150042"/>
    <n v="5.5877680695185186"/>
    <n v="5.6118656210975795"/>
    <n v="136.82714864930512"/>
    <n v="134.09060851067102"/>
    <n v="134.87247509717218"/>
    <n v="4.9043297030855344"/>
    <n v="4.9187184405376341"/>
    <n v="216.70857509520778"/>
    <n v="5.3785534790340002"/>
    <n v="2017"/>
    <x v="11"/>
    <s v="2017-797"/>
    <n v="17.909429116361316"/>
    <x v="0"/>
    <n v="0"/>
    <n v="0"/>
    <n v="0"/>
    <n v="0"/>
    <n v="0"/>
    <n v="1"/>
    <n v="3146.2896276501906"/>
    <n v="-2929.5810525549828"/>
    <n v="13.518528518162762"/>
    <n v="2915.6391678927976"/>
    <n v="-2698.9305927975897"/>
    <n v="12.454193802030462"/>
    <n v="2591.2245597324363"/>
    <n v="-2374.5159846372285"/>
    <n v="10.957185167195249"/>
    <n v="645.27917358642412"/>
    <n v="-428.57059849121634"/>
    <n v="1.9776356256457781"/>
    <n v="678.45965364912763"/>
    <n v="-461.75107855391985"/>
    <n v="2.1307466875782657"/>
    <n v="589.55319364785794"/>
    <n v="-372.84461855265016"/>
    <n v="1.7204885334548772"/>
    <n v="5.9780734833929081"/>
    <n v="210.73050161181487"/>
    <n v="0.97241422735225624"/>
    <n v="5.920384790424575"/>
    <n v="210.7881903047832"/>
    <n v="0.97268043136814708"/>
    <n v="6.0996021712125774"/>
    <n v="210.6089729239952"/>
    <n v="0.97185343418675141"/>
    <n v="5.9771174712258954"/>
    <n v="210.7314576239819"/>
    <n v="0.97241863886281421"/>
    <n v="5.900584443898234"/>
    <n v="210.80799065130955"/>
    <n v="0.97277179991005946"/>
    <n v="6.0947423821071069"/>
    <n v="210.61383271310066"/>
    <n v="0.97187585964501189"/>
    <n v="7.6137342207004242"/>
    <n v="5.7806675345399752"/>
    <n v="5.1859872818556489"/>
    <x v="2"/>
    <n v="0"/>
    <n v="0"/>
    <n v="1"/>
    <n v="0"/>
    <n v="0"/>
    <n v="0"/>
    <n v="0"/>
    <n v="0"/>
    <n v="0"/>
    <n v="0"/>
    <n v="0"/>
    <n v="0"/>
    <n v="12"/>
    <n v="216.09128678213924"/>
    <n v="0.61728831306854204"/>
    <n v="2.8484720219185853E-3"/>
    <n v="219.56160551153596"/>
    <n v="-2.8530304163281812"/>
    <n v="1.3165286214792116E-2"/>
    <n v="224.24844254265105"/>
    <n v="-7.539867447443271"/>
    <n v="3.4792658500618814E-2"/>
    <n v="241.39533704995318"/>
    <n v="-24.686761954745407"/>
    <n v="0.11391686712858333"/>
  </r>
  <r>
    <x v="797"/>
    <x v="5"/>
    <x v="12"/>
    <n v="1939.5248321039003"/>
    <x v="0"/>
    <n v="2370.5303503492114"/>
    <n v="1747.0672079112178"/>
    <n v="7.4656937798641598"/>
    <n v="7.57019829015145"/>
    <n v="287.33701216354081"/>
    <n v="274.2780144515616"/>
    <n v="280.49565473107555"/>
    <n v="5.6365582336879507"/>
    <n v="5.6606557852670116"/>
    <n v="143.6685060817704"/>
    <n v="140.79513681044057"/>
    <n v="141.6160988520308"/>
    <n v="4.9531198672549666"/>
    <n v="4.9675086047070662"/>
    <n v="233.59147566566566"/>
    <n v="5.4535737591310003"/>
    <n v="2017"/>
    <x v="12"/>
    <s v="2017-798"/>
    <n v="18.055371880807076"/>
    <x v="0"/>
    <n v="0"/>
    <n v="0"/>
    <n v="0"/>
    <n v="0"/>
    <n v="0"/>
    <n v="1"/>
    <n v="3237.1174817598849"/>
    <n v="-3003.5260060942192"/>
    <n v="12.858029161959232"/>
    <n v="2975.7070360875623"/>
    <n v="-2742.1155604218966"/>
    <n v="11.738936759604304"/>
    <n v="2630.7492786328153"/>
    <n v="-2397.1578029671496"/>
    <n v="10.262180142216101"/>
    <n v="665.65163254845424"/>
    <n v="-432.06015688278859"/>
    <n v="1.849640084902699"/>
    <n v="702.56305991523163"/>
    <n v="-468.97158424956598"/>
    <n v="2.0076570984156747"/>
    <n v="619.32854338957407"/>
    <n v="-385.73706772390841"/>
    <n v="1.6513319530375561"/>
    <n v="5.983473797802513"/>
    <n v="227.60800186786315"/>
    <n v="0.97438487949634545"/>
    <n v="5.9238655268315981"/>
    <n v="227.66761013883405"/>
    <n v="0.97464006120107605"/>
    <n v="6.1150499883315508"/>
    <n v="227.47642567733411"/>
    <n v="0.97382160470151791"/>
    <n v="5.9859978845181887"/>
    <n v="227.60547778114747"/>
    <n v="0.97437407393630315"/>
    <n v="5.9061748341292075"/>
    <n v="227.68530083153644"/>
    <n v="0.97471579466973957"/>
    <n v="6.10878731183276"/>
    <n v="227.48268835383288"/>
    <n v="0.97384841508267983"/>
    <n v="7.6536423000716303"/>
    <n v="5.8201849450936161"/>
    <n v="5.2230196411583689"/>
    <x v="2"/>
    <n v="0"/>
    <n v="0"/>
    <n v="1"/>
    <n v="0"/>
    <n v="0"/>
    <n v="0"/>
    <n v="0"/>
    <n v="0"/>
    <n v="0"/>
    <n v="0"/>
    <n v="0"/>
    <n v="0"/>
    <n v="13"/>
    <n v="219.26850273204073"/>
    <n v="14.322972933624925"/>
    <n v="6.1316333966420423E-2"/>
    <n v="222.74107674240156"/>
    <n v="10.850398923264095"/>
    <n v="4.6450320553623421E-2"/>
    <n v="227.51193498778562"/>
    <n v="6.0795406778800327"/>
    <n v="2.602638071682695E-2"/>
    <n v="246.82709616744981"/>
    <n v="-13.235620501784155"/>
    <n v="5.6661401979959267E-2"/>
  </r>
  <r>
    <x v="798"/>
    <x v="5"/>
    <x v="13"/>
    <n v="1958.920080424939"/>
    <x v="0"/>
    <n v="2394.2356538527033"/>
    <n v="1810.623069665334"/>
    <n v="7.5014263024079391"/>
    <n v="7.5801486210046178"/>
    <n v="290.21038228517619"/>
    <n v="282.24419836836887"/>
    <n v="288.7736972243585"/>
    <n v="5.6656433267780502"/>
    <n v="5.6706061161201795"/>
    <n v="145.1051911425881"/>
    <n v="143.81217484294382"/>
    <n v="144.67418562434278"/>
    <n v="4.9744842184434912"/>
    <n v="4.9774589355602341"/>
    <n v="228.52629923825634"/>
    <n v="5.4316512988459236"/>
    <n v="2017"/>
    <x v="13"/>
    <s v="2017-799"/>
    <n v="18.141553847629481"/>
    <x v="0"/>
    <n v="0"/>
    <n v="0"/>
    <n v="0"/>
    <n v="0"/>
    <n v="0"/>
    <n v="1"/>
    <n v="3256.19133112292"/>
    <n v="-3027.6650318846637"/>
    <n v="13.248650339049549"/>
    <n v="2988.3212884084628"/>
    <n v="-2759.7949891702065"/>
    <n v="12.076487469360831"/>
    <n v="2639.049469601895"/>
    <n v="-2410.5231703636387"/>
    <n v="10.548121500232591"/>
    <n v="669.9298489304806"/>
    <n v="-441.40354969222426"/>
    <n v="1.9315218911939187"/>
    <n v="707.62477523111352"/>
    <n v="-479.09847599285717"/>
    <n v="2.0964697612039829"/>
    <n v="625.58136683533428"/>
    <n v="-397.05506759707794"/>
    <n v="1.7374589660821371"/>
    <n v="5.9845751450925135"/>
    <n v="222.54172409316382"/>
    <n v="0.97381231322153805"/>
    <n v="5.9259404848511856"/>
    <n v="222.60035875340515"/>
    <n v="0.97406889051892909"/>
    <n v="6.1182004366628826"/>
    <n v="222.40809880159347"/>
    <n v="0.97322758712210988"/>
    <n v="5.9877306555779919"/>
    <n v="222.53856858267835"/>
    <n v="0.97379850513688437"/>
    <n v="5.9049536768422541"/>
    <n v="222.6213455614141"/>
    <n v="0.97416072593602954"/>
    <n v="6.1170811088718668"/>
    <n v="222.40921812938447"/>
    <n v="0.97323248514826588"/>
    <n v="7.683342253585864"/>
    <n v="5.8435460536626298"/>
    <n v="5.2393714427242459"/>
    <x v="3"/>
    <n v="0"/>
    <n v="0"/>
    <n v="0"/>
    <n v="1"/>
    <n v="0"/>
    <n v="0"/>
    <n v="0"/>
    <n v="0"/>
    <n v="0"/>
    <n v="0"/>
    <n v="0"/>
    <n v="0"/>
    <n v="14"/>
    <n v="221.81665337455317"/>
    <n v="6.7096458637031731"/>
    <n v="2.9360497614796834E-2"/>
    <n v="224.85054763752493"/>
    <n v="3.6757516007314166"/>
    <n v="1.6084589007846144E-2"/>
    <n v="229.26918874413963"/>
    <n v="-0.74288950588328362"/>
    <n v="3.2507834256256165E-3"/>
    <n v="250.15401047625465"/>
    <n v="-21.627711237998312"/>
    <n v="9.4639922451331307E-2"/>
  </r>
  <r>
    <x v="799"/>
    <x v="5"/>
    <x v="14"/>
    <n v="1978.5092812291891"/>
    <x v="0"/>
    <n v="2418.1780103912311"/>
    <n v="1860.9889331344907"/>
    <n v="7.5288633098940423"/>
    <n v="7.5900989518577866"/>
    <n v="293.11248610802801"/>
    <n v="287.67834223819841"/>
    <n v="291.6614341966021"/>
    <n v="5.6755936576312189"/>
    <n v="5.6805564469733474"/>
    <n v="146.556243054014"/>
    <n v="145.73302259069294"/>
    <n v="146.12092748058623"/>
    <n v="4.98443454929666"/>
    <n v="4.987409266413402"/>
    <n v="262.61584938225548"/>
    <n v="5.5706923156538259"/>
    <n v="2017"/>
    <x v="14"/>
    <s v="2017-800"/>
    <n v="18.188891516821919"/>
    <x v="0"/>
    <n v="0"/>
    <n v="0"/>
    <n v="0"/>
    <n v="0"/>
    <n v="0"/>
    <n v="1"/>
    <n v="3275.4559189795864"/>
    <n v="-3012.840069597331"/>
    <n v="11.472422843801535"/>
    <n v="3001.0616832525725"/>
    <n v="-2738.4458338703171"/>
    <n v="10.427572594387936"/>
    <n v="2647.4326624806654"/>
    <n v="-2384.81681309841"/>
    <n v="9.0810087003817674"/>
    <n v="674.25084747632729"/>
    <n v="-411.63499809407182"/>
    <n v="1.5674415655504048"/>
    <n v="712.73710770015418"/>
    <n v="-450.12125831789871"/>
    <n v="1.7139912133129336"/>
    <n v="631.89671851555238"/>
    <n v="-369.2808691332969"/>
    <n v="1.4061636797700778"/>
    <n v="5.9856764923825141"/>
    <n v="256.63017288987294"/>
    <n v="0.97720748193049856"/>
    <n v="5.9266503508549624"/>
    <n v="256.68919903140051"/>
    <n v="0.97743224422746733"/>
    <n v="6.1213508849942144"/>
    <n v="256.49449849726125"/>
    <n v="0.97669085510492482"/>
    <n v="5.9895417388542098"/>
    <n v="256.62630764340128"/>
    <n v="0.97719276367765595"/>
    <n v="5.9031294745958673"/>
    <n v="256.71271990765962"/>
    <n v="0.9775218080383129"/>
    <n v="6.1216366909160254"/>
    <n v="256.49421269133944"/>
    <n v="0.97668976680076314"/>
    <n v="7.7062675763872477"/>
    <n v="5.8591744081181316"/>
    <n v="5.2470150803243243"/>
    <x v="3"/>
    <n v="0"/>
    <n v="0"/>
    <n v="0"/>
    <n v="1"/>
    <n v="0"/>
    <n v="0"/>
    <n v="0"/>
    <n v="0"/>
    <n v="0"/>
    <n v="0"/>
    <n v="0"/>
    <n v="0"/>
    <n v="15"/>
    <n v="223.94186910254649"/>
    <n v="38.673980279708985"/>
    <n v="0.14726445631777668"/>
    <n v="226.44274626909453"/>
    <n v="36.173103113160948"/>
    <n v="0.13774150797924045"/>
    <n v="230.38387410164614"/>
    <n v="32.231975280609333"/>
    <n v="0.12273431080579403"/>
    <n v="252.4916420535252"/>
    <n v="10.124207328730279"/>
    <n v="3.8551394946440561E-2"/>
  </r>
  <r>
    <x v="800"/>
    <x v="5"/>
    <x v="15"/>
    <n v="499.57359351037019"/>
    <x v="0"/>
    <n v="610.58994762378575"/>
    <n v="1452.5643312472544"/>
    <n v="7.2810857777606142"/>
    <n v="6.2137549215910637"/>
    <n v="74.010902742277068"/>
    <n v="180.84462249023773"/>
    <n v="183.56169442515255"/>
    <n v="5.2125508203902857"/>
    <n v="4.3042124167066254"/>
    <n v="37.005451371138534"/>
    <n v="69.623722737004854"/>
    <n v="69.870688876001168"/>
    <n v="4.2466462319117939"/>
    <n v="3.61106523614668"/>
    <n v="180.25964372423431"/>
    <n v="5.1943982766713805"/>
    <n v="2017"/>
    <x v="15"/>
    <s v="2017-801"/>
    <n v="16.740282830062693"/>
    <x v="0"/>
    <n v="0"/>
    <n v="0"/>
    <n v="0"/>
    <n v="0"/>
    <n v="0"/>
    <n v="1"/>
    <n v="1821.0276972709476"/>
    <n v="-1640.7680535467132"/>
    <n v="9.1022483992967445"/>
    <n v="2039.1937235094117"/>
    <n v="-1858.9340797851773"/>
    <n v="10.312536080616141"/>
    <n v="2014.5225581156963"/>
    <n v="-1834.2629143914619"/>
    <n v="10.175671473075598"/>
    <n v="348.02625976127553"/>
    <n v="-167.76661603704122"/>
    <n v="0.93069426173777847"/>
    <n v="326.76878711875861"/>
    <n v="-146.5091433945243"/>
    <n v="0.81276729703658812"/>
    <n v="155.10345503829748"/>
    <n v="25.156188685936826"/>
    <n v="0.13955530015593168"/>
    <n v="5.8333365561320303"/>
    <n v="174.42630716810228"/>
    <n v="0.96763925393608341"/>
    <n v="5.893616437380131"/>
    <n v="174.36602728685418"/>
    <n v="0.96730484807572159"/>
    <n v="5.6855763547320075"/>
    <n v="174.5740673695023"/>
    <n v="0.96845896154421596"/>
    <n v="5.7717011234399829"/>
    <n v="174.48794260079433"/>
    <n v="0.96798117979047116"/>
    <n v="5.6938332067537072"/>
    <n v="174.5658105174806"/>
    <n v="0.96841315621668334"/>
    <n v="5.9822285655268033"/>
    <n v="174.2774151587075"/>
    <n v="0.96681326756265773"/>
    <n v="7.5031836962986675"/>
    <n v="5.4955315947770904"/>
    <n v="4.7339859407986316"/>
    <x v="3"/>
    <n v="0"/>
    <n v="0"/>
    <n v="0"/>
    <n v="1"/>
    <n v="0"/>
    <n v="0"/>
    <n v="0"/>
    <n v="0"/>
    <n v="0"/>
    <n v="0"/>
    <n v="0"/>
    <n v="0"/>
    <n v="16"/>
    <n v="211.36212940514207"/>
    <n v="-31.102485680907762"/>
    <n v="0.17254270028675481"/>
    <n v="203.02276783503103"/>
    <n v="-22.763124110796724"/>
    <n v="0.12627964662806235"/>
    <n v="195.30283306651256"/>
    <n v="-15.043189342278254"/>
    <n v="8.3452896230571158E-2"/>
    <n v="205.22809617434612"/>
    <n v="-24.968452450111812"/>
    <n v="0.13851382336197876"/>
  </r>
  <r>
    <x v="801"/>
    <x v="5"/>
    <x v="16"/>
    <n v="504.56932944547384"/>
    <x v="0"/>
    <n v="616.69584710002357"/>
    <n v="1168.16583070672"/>
    <n v="7.0631901316549959"/>
    <n v="6.2237052524442316"/>
    <n v="74.751011769699829"/>
    <n v="127.79781712996878"/>
    <n v="74.380957255988449"/>
    <n v="4.3091999582176639"/>
    <n v="4.3141627475597932"/>
    <n v="37.375505884849915"/>
    <n v="47.049970940496394"/>
    <n v="37.264489530736498"/>
    <n v="3.6180408498831049"/>
    <n v="3.6210155669998478"/>
    <n v="196.18759349629312"/>
    <n v="5.2790713111680638"/>
    <n v="2017"/>
    <x v="16"/>
    <s v="2017-802"/>
    <n v="14.990430939755765"/>
    <x v="0"/>
    <n v="0"/>
    <n v="0"/>
    <n v="0"/>
    <n v="0"/>
    <n v="0"/>
    <n v="1"/>
    <n v="1825.9406487890938"/>
    <n v="-1629.7530552928006"/>
    <n v="8.307115787745234"/>
    <n v="2042.4428427045307"/>
    <n v="-1846.2552492082375"/>
    <n v="9.4106626025927671"/>
    <n v="2016.6604818796045"/>
    <n v="-1820.4728883833113"/>
    <n v="9.2792457256870744"/>
    <n v="349.12822241543"/>
    <n v="-152.94062891913688"/>
    <n v="0.77956320373554422"/>
    <n v="328.07255970667569"/>
    <n v="-131.88496621038257"/>
    <n v="0.67223907414346507"/>
    <n v="156.71402760054505"/>
    <n v="39.473565895748067"/>
    <n v="0.20120317086459344"/>
    <n v="5.8344379034220308"/>
    <n v="190.35315559287108"/>
    <n v="0.97026092323451496"/>
    <n v="5.8291705334196351"/>
    <n v="190.35842296287348"/>
    <n v="0.97028777187416904"/>
    <n v="5.6887268030633393"/>
    <n v="190.49886669322979"/>
    <n v="0.97100363635802067"/>
    <n v="5.7408411866560112"/>
    <n v="190.44675230963711"/>
    <n v="0.97073800088809137"/>
    <n v="5.5966574297303282"/>
    <n v="190.59093606656279"/>
    <n v="0.97147292889427239"/>
    <n v="5.813830036672047"/>
    <n v="190.37376345962107"/>
    <n v="0.97036596487544002"/>
    <n v="7.3326368906207042"/>
    <n v="5.2499365814207817"/>
    <n v="4.396198902094155"/>
    <x v="3"/>
    <n v="0"/>
    <n v="0"/>
    <n v="0"/>
    <n v="1"/>
    <n v="0"/>
    <n v="0"/>
    <n v="0"/>
    <n v="0"/>
    <n v="0"/>
    <n v="0"/>
    <n v="0"/>
    <n v="0"/>
    <n v="17"/>
    <n v="201.4326564690098"/>
    <n v="-5.2450629727166813"/>
    <n v="2.6734937104041619E-2"/>
    <n v="188.73061161585559"/>
    <n v="7.4569818804375245"/>
    <n v="3.8009446711412063E-2"/>
    <n v="175.31560367310911"/>
    <n v="20.871989823184009"/>
    <n v="0.10638791908917715"/>
    <n v="178.47046945911231"/>
    <n v="17.71712403718081"/>
    <n v="9.0307056228382587E-2"/>
  </r>
  <r>
    <x v="802"/>
    <x v="5"/>
    <x v="17"/>
    <n v="509.6150227399288"/>
    <x v="0"/>
    <n v="622.86280557102407"/>
    <n v="970.60058831668266"/>
    <n v="6.8779150431080458"/>
    <n v="6.2336555832974003"/>
    <n v="75.498521887396848"/>
    <n v="101.64816950868281"/>
    <n v="75.124766828548331"/>
    <n v="4.3191502890708326"/>
    <n v="4.3241130784129611"/>
    <n v="37.749260943698424"/>
    <n v="40.539473942737814"/>
    <n v="37.637134426043872"/>
    <n v="3.6279911807362732"/>
    <n v="3.6309658978530162"/>
    <n v="198.13456866591423"/>
    <n v="5.2889464395708865"/>
    <n v="2017"/>
    <x v="17"/>
    <s v="2017-803"/>
    <n v="14.825056512915152"/>
    <x v="0"/>
    <n v="0"/>
    <n v="0"/>
    <n v="0"/>
    <n v="0"/>
    <n v="0"/>
    <n v="1"/>
    <n v="1830.9027298224216"/>
    <n v="-1632.7681611565074"/>
    <n v="8.2407031349971493"/>
    <n v="2045.7244530916009"/>
    <n v="-1847.5898844256867"/>
    <n v="9.3249244534456341"/>
    <n v="2018.8197848811521"/>
    <n v="-1820.6852162152379"/>
    <n v="9.189134578959802"/>
    <n v="350.24120469612615"/>
    <n v="-152.10663603021192"/>
    <n v="0.76769357843197683"/>
    <n v="329.38937002047197"/>
    <n v="-131.25480135455774"/>
    <n v="0.66245280789882655"/>
    <n v="158.34070588841516"/>
    <n v="39.793862777499072"/>
    <n v="0.2008426043241234"/>
    <n v="5.8355392507120314"/>
    <n v="192.2990294152022"/>
    <n v="0.97054759656528355"/>
    <n v="5.829880399423411"/>
    <n v="192.30468826649081"/>
    <n v="0.97057615721134705"/>
    <n v="5.691877251394672"/>
    <n v="192.44269141451957"/>
    <n v="0.97127266943007784"/>
    <n v="5.74265226993223"/>
    <n v="192.39191639598201"/>
    <n v="0.97101640411060608"/>
    <n v="5.6307128628207979"/>
    <n v="192.50385580309344"/>
    <n v="0.97158137067784955"/>
    <n v="5.7979150839012306"/>
    <n v="192.33665358201301"/>
    <n v="0.97073748855164488"/>
    <n v="7.1943198039267751"/>
    <n v="5.1023300721354286"/>
    <n v="4.4007809001831317"/>
    <x v="3"/>
    <n v="0"/>
    <n v="0"/>
    <n v="0"/>
    <n v="1"/>
    <n v="0"/>
    <n v="0"/>
    <n v="0"/>
    <n v="0"/>
    <n v="0"/>
    <n v="0"/>
    <n v="0"/>
    <n v="0"/>
    <n v="18"/>
    <n v="193.82225207068936"/>
    <n v="4.3123165952248712"/>
    <n v="2.1764584667181976E-2"/>
    <n v="180.79294592327253"/>
    <n v="17.341622742641704"/>
    <n v="8.7524468140046691E-2"/>
    <n v="175.99191011112885"/>
    <n v="22.142658554785385"/>
    <n v="0.1117556552795255"/>
    <n v="173.43966689060113"/>
    <n v="24.694901775313099"/>
    <n v="0.12463701786916624"/>
  </r>
  <r>
    <x v="803"/>
    <x v="5"/>
    <x v="18"/>
    <n v="514.71117296732803"/>
    <x v="0"/>
    <n v="629.09143362673422"/>
    <n v="833.83376371187626"/>
    <n v="6.7260340584045819"/>
    <n v="6.2436059141505682"/>
    <n v="76.253507106270817"/>
    <n v="88.950838307476815"/>
    <n v="75.876014496833832"/>
    <n v="4.3291006199240005"/>
    <n v="4.3340634092661299"/>
    <n v="38.126753553135408"/>
    <n v="38.850569670016128"/>
    <n v="38.013505770304313"/>
    <n v="3.6379415115894416"/>
    <n v="3.640916228706184"/>
    <n v="514.65021316915625"/>
    <n v="6.2434874721746709"/>
    <n v="2017"/>
    <x v="18"/>
    <s v="2017-804"/>
    <n v="14.693076189918024"/>
    <x v="0"/>
    <n v="0"/>
    <n v="0"/>
    <n v="0"/>
    <n v="0"/>
    <n v="0"/>
    <n v="1"/>
    <n v="1835.9144316660825"/>
    <n v="-1321.2642184969263"/>
    <n v="2.5673052972439954"/>
    <n v="2049.038879582542"/>
    <n v="-1534.3886664133856"/>
    <n v="2.9814204427601387"/>
    <n v="2021.0006809127151"/>
    <n v="-1506.350467743559"/>
    <n v="2.9269403357819046"/>
    <n v="351.36531679962917"/>
    <n v="163.28489636952708"/>
    <n v="0.31727354267287222"/>
    <n v="330.71934843740621"/>
    <n v="183.93086473175003"/>
    <n v="0.35739004866844437"/>
    <n v="159.98365095916392"/>
    <n v="354.66656220999232"/>
    <n v="0.68914099933233641"/>
    <n v="5.8366405980020319"/>
    <n v="508.81357257115422"/>
    <n v="0.9886590145138372"/>
    <n v="5.8305902654271877"/>
    <n v="508.81962290372905"/>
    <n v="0.98867077071721565"/>
    <n v="5.6950276997260039"/>
    <n v="508.95518546943026"/>
    <n v="0.98893417790569504"/>
    <n v="5.7444633532084479"/>
    <n v="508.90574981594779"/>
    <n v="0.98883812110397329"/>
    <n v="5.6591354791102937"/>
    <n v="508.99107769004593"/>
    <n v="0.98900391890588757"/>
    <n v="5.7852138419540662"/>
    <n v="508.86499932720216"/>
    <n v="0.98875894016184429"/>
    <n v="7.0859661297926522"/>
    <n v="5.0219523774967589"/>
    <n v="4.4053875053838008"/>
    <x v="4"/>
    <n v="0"/>
    <n v="0"/>
    <n v="0"/>
    <n v="0"/>
    <n v="1"/>
    <n v="0"/>
    <n v="0"/>
    <n v="0"/>
    <n v="0"/>
    <n v="0"/>
    <n v="0"/>
    <n v="0"/>
    <n v="19"/>
    <n v="508.00470024915381"/>
    <n v="6.6455129200024317"/>
    <n v="1.291267884468586E-2"/>
    <n v="466.57291779564002"/>
    <n v="48.077295373516222"/>
    <n v="9.3417420498986714E-2"/>
    <n v="469.14575438155094"/>
    <n v="45.504458787605301"/>
    <n v="8.8418225861394542E-2"/>
    <n v="458.64641476728895"/>
    <n v="56.0037984018673"/>
    <n v="0.10881914933446236"/>
  </r>
  <r>
    <x v="804"/>
    <x v="5"/>
    <x v="19"/>
    <n v="519.8582846970013"/>
    <x v="0"/>
    <n v="635.38234796300162"/>
    <n v="739.64112000741375"/>
    <n v="6.6061650955978379"/>
    <n v="6.2535562450037361"/>
    <n v="77.016042177333532"/>
    <n v="82.98344024240518"/>
    <n v="76.634774641802181"/>
    <n v="4.3390509507771684"/>
    <n v="4.3440137401192978"/>
    <n v="38.508021088666766"/>
    <n v="38.610785663071574"/>
    <n v="38.393640828007356"/>
    <n v="3.6478918424426094"/>
    <n v="3.6508665595593524"/>
    <n v="449.54473222623739"/>
    <n v="6.1082353644803282"/>
    <n v="2017"/>
    <x v="19"/>
    <s v="2017-805"/>
    <n v="14.593107888817615"/>
    <x v="0"/>
    <n v="0"/>
    <n v="0"/>
    <n v="0"/>
    <n v="0"/>
    <n v="0"/>
    <n v="1"/>
    <n v="1840.9762505281801"/>
    <n v="-1391.4315183019428"/>
    <n v="3.0952014750818893"/>
    <n v="2052.3864503383925"/>
    <n v="-1602.8417181121551"/>
    <n v="3.5654777004605425"/>
    <n v="2023.2033859045937"/>
    <n v="-1573.6586536783564"/>
    <n v="3.5005607693038181"/>
    <n v="352.50067002416722"/>
    <n v="97.044062202070165"/>
    <n v="0.21587187046211873"/>
    <n v="332.06262663850976"/>
    <n v="117.48210558772763"/>
    <n v="0.26133574073025445"/>
    <n v="161.64302548062017"/>
    <n v="287.90170674561722"/>
    <n v="0.64042949701550078"/>
    <n v="5.8377419452920325"/>
    <n v="443.70699028094538"/>
    <n v="0.98701410220873387"/>
    <n v="5.8313001314309636"/>
    <n v="443.71343209480642"/>
    <n v="0.98702843184803168"/>
    <n v="5.6981781480573366"/>
    <n v="443.84655407818008"/>
    <n v="0.98732455807047548"/>
    <n v="5.746274436484665"/>
    <n v="443.79845778975272"/>
    <n v="0.98721756918821413"/>
    <n v="5.6821584040165991"/>
    <n v="443.86257382222078"/>
    <n v="0.9873601935543157"/>
    <n v="5.7755933049642385"/>
    <n v="443.76913892127317"/>
    <n v="0.98715235016466041"/>
    <n v="7.0038693482892596"/>
    <n v="4.9818228846186843"/>
    <n v="4.4100187358410325"/>
    <x v="4"/>
    <n v="0"/>
    <n v="0"/>
    <n v="0"/>
    <n v="0"/>
    <n v="1"/>
    <n v="0"/>
    <n v="0"/>
    <n v="0"/>
    <n v="0"/>
    <n v="0"/>
    <n v="0"/>
    <n v="0"/>
    <n v="20"/>
    <n v="497.06972139892201"/>
    <n v="-47.524989172684627"/>
    <n v="0.10571804264579227"/>
    <n v="461.91603769064028"/>
    <n v="-12.371305464402894"/>
    <n v="2.7519631701916875E-2"/>
    <n v="470.96312745962945"/>
    <n v="-21.418395233392062"/>
    <n v="4.7644636224127887E-2"/>
    <n v="454.62424309586464"/>
    <n v="-5.0795108696272564"/>
    <n v="1.1299233436620379E-2"/>
  </r>
  <r>
    <x v="805"/>
    <x v="5"/>
    <x v="20"/>
    <n v="525.05686754397141"/>
    <x v="0"/>
    <n v="641.73617144263176"/>
    <n v="675.26584426838099"/>
    <n v="6.515106456697155"/>
    <n v="6.263506575856904"/>
    <n v="77.786202599106872"/>
    <n v="80.384821420756026"/>
    <n v="77.401122388220202"/>
    <n v="4.3490012816303372"/>
    <n v="4.3539640709724656"/>
    <n v="38.893101299553436"/>
    <n v="38.808406608608877"/>
    <n v="38.777577236287435"/>
    <n v="3.6578421732957778"/>
    <n v="3.6608168904125207"/>
    <n v="403.11989102799521"/>
    <n v="5.9992340140508018"/>
    <n v="2017"/>
    <x v="20"/>
    <s v="2017-806"/>
    <n v="14.52194991162327"/>
    <x v="0"/>
    <n v="0"/>
    <n v="0"/>
    <n v="0"/>
    <n v="0"/>
    <n v="0"/>
    <n v="1"/>
    <n v="1846.0886875788988"/>
    <n v="-1442.9687965509036"/>
    <n v="3.5795028443552903"/>
    <n v="2055.7674968018014"/>
    <n v="-1652.6476057738062"/>
    <n v="4.0996429165511854"/>
    <n v="2025.4281179463912"/>
    <n v="-1622.308226918396"/>
    <n v="4.0243814880514854"/>
    <n v="353.64737678095065"/>
    <n v="49.472514247044558"/>
    <n v="0.12272407129522882"/>
    <n v="333.41933762162438"/>
    <n v="69.70055340637083"/>
    <n v="0.17290278886667584"/>
    <n v="163.31899374729099"/>
    <n v="239.80089728070422"/>
    <n v="0.59486247793228075"/>
    <n v="5.8388432925820331"/>
    <n v="397.28104773541315"/>
    <n v="0.9855158640827858"/>
    <n v="5.8320099974347404"/>
    <n v="397.28788103056047"/>
    <n v="0.98553281510728097"/>
    <n v="5.7013285963886684"/>
    <n v="397.41856243160652"/>
    <n v="0.98585699013301042"/>
    <n v="5.7480855197608838"/>
    <n v="397.37180550823433"/>
    <n v="0.98574100249654584"/>
    <n v="5.7003216903082521"/>
    <n v="397.41956933768694"/>
    <n v="0.98585948791618316"/>
    <n v="5.7687453547221716"/>
    <n v="397.35114567327304"/>
    <n v="0.98568975264403025"/>
    <n v="6.9436139605281673"/>
    <n v="4.9638314696816268"/>
    <n v="4.4146746084994177"/>
    <x v="4"/>
    <n v="0"/>
    <n v="0"/>
    <n v="0"/>
    <n v="0"/>
    <n v="1"/>
    <n v="0"/>
    <n v="0"/>
    <n v="0"/>
    <n v="0"/>
    <n v="0"/>
    <n v="0"/>
    <n v="0"/>
    <n v="21"/>
    <n v="489.54601551031453"/>
    <n v="-86.426124482319324"/>
    <n v="0.21439310340634454"/>
    <n v="460.41871351845083"/>
    <n v="-57.29882249045562"/>
    <n v="0.14213841530949517"/>
    <n v="472.791345605505"/>
    <n v="-69.671454577509792"/>
    <n v="0.17283060481049634"/>
    <n v="452.9091619549709"/>
    <n v="-49.789270926975689"/>
    <n v="0.12350983425801235"/>
  </r>
  <r>
    <x v="806"/>
    <x v="5"/>
    <x v="21"/>
    <n v="530.30743621941099"/>
    <x v="0"/>
    <n v="648.15353315705784"/>
    <n v="631.77832185368993"/>
    <n v="6.4485385760567695"/>
    <n v="6.2734569067100718"/>
    <n v="78.564064625097927"/>
    <n v="79.474443022926977"/>
    <n v="78.1751336121024"/>
    <n v="4.358951612483505"/>
    <n v="4.3639144018256335"/>
    <n v="39.282032312548964"/>
    <n v="39.139944601366935"/>
    <n v="39.165353008650307"/>
    <n v="3.6677925041489456"/>
    <n v="3.6707672212656886"/>
    <n v="503.72978421361381"/>
    <n v="6.2220399818623164"/>
    <n v="2017"/>
    <x v="21"/>
    <s v="2017-807"/>
    <n v="14.47528269268922"/>
    <x v="0"/>
    <n v="0"/>
    <n v="0"/>
    <n v="0"/>
    <n v="0"/>
    <n v="0"/>
    <n v="1"/>
    <n v="1851.2522490001243"/>
    <n v="-1347.5224647865105"/>
    <n v="2.6750899133156563"/>
    <n v="2059.1823537298442"/>
    <n v="-1555.4525695162304"/>
    <n v="3.0878709543540084"/>
    <n v="2027.6750973086066"/>
    <n v="-1523.9453130949928"/>
    <n v="3.0253230220922216"/>
    <n v="354.8055506053019"/>
    <n v="148.92423360831191"/>
    <n v="0.29564309730226007"/>
    <n v="334.78961571457012"/>
    <n v="168.94016849904369"/>
    <n v="0.33537855769791486"/>
    <n v="165.01172169662848"/>
    <n v="338.71806251698536"/>
    <n v="0.67242016083239409"/>
    <n v="5.8399446398720336"/>
    <n v="497.88983957374177"/>
    <n v="0.9884065925365344"/>
    <n v="5.8327198634385162"/>
    <n v="497.8970643501753"/>
    <n v="0.98842093510006734"/>
    <n v="5.7044790447200011"/>
    <n v="498.02530516889379"/>
    <n v="0.98867551766146722"/>
    <n v="5.7498966030371026"/>
    <n v="497.97988761057672"/>
    <n v="0.98858535511849199"/>
    <n v="5.7143539493010804"/>
    <n v="498.01543026431273"/>
    <n v="0.98865591408651388"/>
    <n v="5.7642542940456831"/>
    <n v="497.96552991956816"/>
    <n v="0.98855685235479096"/>
    <n v="6.9007526535573769"/>
    <n v="4.9574511555948337"/>
    <n v="4.4193551390999417"/>
    <x v="4"/>
    <n v="0"/>
    <n v="0"/>
    <n v="0"/>
    <n v="0"/>
    <n v="1"/>
    <n v="0"/>
    <n v="0"/>
    <n v="0"/>
    <n v="0"/>
    <n v="0"/>
    <n v="0"/>
    <n v="0"/>
    <n v="22"/>
    <n v="484.64173243490148"/>
    <n v="19.088051778712327"/>
    <n v="3.7893434886942808E-2"/>
    <n v="460.56214895955185"/>
    <n v="43.167635254061963"/>
    <n v="8.5696015218659591E-2"/>
    <n v="474.63048284203961"/>
    <n v="29.099301371574199"/>
    <n v="5.7767680775521156E-2"/>
    <n v="452.6422469632397"/>
    <n v="51.087537250374112"/>
    <n v="0.10141853599172868"/>
  </r>
  <r>
    <x v="807"/>
    <x v="5"/>
    <x v="22"/>
    <n v="535.61051058160524"/>
    <x v="0"/>
    <n v="654.63506848862869"/>
    <n v="602.92797847206452"/>
    <n v="6.4017977509073578"/>
    <n v="6.2834072375632406"/>
    <n v="79.34970527134891"/>
    <n v="79.412074147137943"/>
    <n v="78.956884948223419"/>
    <n v="4.3689019433366729"/>
    <n v="4.3738647326788023"/>
    <n v="39.674852635674455"/>
    <n v="39.514380225382197"/>
    <n v="39.557006538736807"/>
    <n v="3.6777428350021135"/>
    <n v="3.6807175521188564"/>
    <n v="463.56505126719566"/>
    <n v="6.1389467230915997"/>
    <n v="2017"/>
    <x v="22"/>
    <s v="2017-808"/>
    <n v="14.448442529246144"/>
    <x v="0"/>
    <n v="0"/>
    <n v="0"/>
    <n v="0"/>
    <n v="0"/>
    <n v="0"/>
    <n v="1"/>
    <n v="1856.4674460355625"/>
    <n v="-1392.9023947683668"/>
    <n v="3.0047614481737699"/>
    <n v="2062.6313592271676"/>
    <n v="-1599.0663079599719"/>
    <n v="3.4494971171549369"/>
    <n v="2029.9445464644441"/>
    <n v="-1566.3794951972484"/>
    <n v="3.3789853029589114"/>
    <n v="355.97530616789675"/>
    <n v="107.58974509929891"/>
    <n v="0.2320920112618346"/>
    <n v="336.17359658844532"/>
    <n v="127.39145467875034"/>
    <n v="0.27480815115486951"/>
    <n v="166.7213769254594"/>
    <n v="296.84367434173623"/>
    <n v="0.64034955510621017"/>
    <n v="5.841045987162035"/>
    <n v="457.72400528003362"/>
    <n v="0.98739972745746252"/>
    <n v="5.833429729442293"/>
    <n v="457.73162153775337"/>
    <n v="0.98741615720707143"/>
    <n v="5.7076294930513329"/>
    <n v="457.85742177414431"/>
    <n v="0.98768753279081534"/>
    <n v="5.7517076863133205"/>
    <n v="457.81334358088236"/>
    <n v="0.98759244755274256"/>
    <n v="5.7250418403238381"/>
    <n v="457.8400094268718"/>
    <n v="0.98764997097025764"/>
    <n v="5.7616713074151731"/>
    <n v="457.8033799597805"/>
    <n v="0.98757095408364992"/>
    <n v="6.8712691755150157"/>
    <n v="4.9570125547416142"/>
    <n v="4.4240603421768849"/>
    <x v="5"/>
    <n v="0"/>
    <n v="0"/>
    <n v="0"/>
    <n v="0"/>
    <n v="0"/>
    <n v="1"/>
    <n v="0"/>
    <n v="0"/>
    <n v="0"/>
    <n v="0"/>
    <n v="0"/>
    <n v="0"/>
    <n v="23"/>
    <n v="508.13846477335221"/>
    <n v="-44.573413506156555"/>
    <n v="9.6153524482294833E-2"/>
    <n v="485.62051393949406"/>
    <n v="-22.055462672298404"/>
    <n v="4.757792377144883E-2"/>
    <n v="479.15823125636155"/>
    <n v="-15.59317998916589"/>
    <n v="3.3637522817003926E-2"/>
    <n v="451.2038750500277"/>
    <n v="12.361176217167952"/>
    <n v="2.6665461909558527E-2"/>
  </r>
  <r>
    <x v="808"/>
    <x v="5"/>
    <x v="23"/>
    <n v="540.96661568742115"/>
    <x v="0"/>
    <n v="661.18141917351477"/>
    <n v="584.33956963667151"/>
    <n v="6.3704822687061649"/>
    <n v="6.2933575684164085"/>
    <n v="80.143202324062401"/>
    <n v="79.777638235600165"/>
    <n v="79.746453797705655"/>
    <n v="4.3788522741898408"/>
    <n v="4.3838150635319701"/>
    <n v="40.0716011620312"/>
    <n v="39.904434881036494"/>
    <n v="39.952576604124175"/>
    <n v="3.6876931658552818"/>
    <n v="3.6906678829720247"/>
    <n v="449.73649459002513"/>
    <n v="6.1086618436749918"/>
    <n v="2017"/>
    <x v="23"/>
    <s v="2017-809"/>
    <n v="14.437027708751287"/>
    <x v="0"/>
    <n v="0"/>
    <n v="0"/>
    <n v="0"/>
    <n v="0"/>
    <n v="0"/>
    <n v="1"/>
    <n v="1861.7347950413546"/>
    <n v="-1411.9983004513294"/>
    <n v="3.1396124562639542"/>
    <n v="2066.1148547794642"/>
    <n v="-1616.378360189439"/>
    <n v="3.5940564744760417"/>
    <n v="2032.2366901118401"/>
    <n v="-1582.5001955218149"/>
    <n v="3.5187275539300069"/>
    <n v="357.15675928611745"/>
    <n v="92.579735303907682"/>
    <n v="0.20585328612992004"/>
    <n v="337.57141727105932"/>
    <n v="112.16507731896581"/>
    <n v="0.2494017689652121"/>
    <n v="168.44812870657859"/>
    <n v="281.28836588344655"/>
    <n v="0.62545150163956775"/>
    <n v="5.8421473344520356"/>
    <n v="443.89434725557311"/>
    <n v="0.98700984375355694"/>
    <n v="5.8341395954460697"/>
    <n v="443.90235499457907"/>
    <n v="0.98702764915539176"/>
    <n v="5.7107799413826656"/>
    <n v="444.02571464864246"/>
    <n v="0.98730194233717117"/>
    <n v="5.7535187695895385"/>
    <n v="443.98297582043557"/>
    <n v="0.98720691151641049"/>
    <n v="5.7331278309833831"/>
    <n v="444.00336675904174"/>
    <n v="0.98725225126279859"/>
    <n v="5.7605727921698984"/>
    <n v="443.97592179785522"/>
    <n v="0.98719122672617177"/>
    <n v="6.8518017569070828"/>
    <n v="4.9595805993501889"/>
    <n v="4.4287902310549576"/>
    <x v="5"/>
    <n v="0"/>
    <n v="0"/>
    <n v="0"/>
    <n v="0"/>
    <n v="0"/>
    <n v="1"/>
    <n v="0"/>
    <n v="0"/>
    <n v="0"/>
    <n v="0"/>
    <n v="0"/>
    <n v="0"/>
    <n v="24"/>
    <n v="506.56701774810955"/>
    <n v="-56.830523158084418"/>
    <n v="0.1263640461508255"/>
    <n v="487.10575329558031"/>
    <n v="-37.369258705555183"/>
    <n v="8.3091452784192193E-2"/>
    <n v="481.02988945801792"/>
    <n v="-31.293394867992788"/>
    <n v="6.9581622226409498E-2"/>
    <n v="452.46974456480757"/>
    <n v="-2.7332499747824386"/>
    <n v="6.0774475891133524E-3"/>
  </r>
  <r>
    <x v="809"/>
    <x v="5"/>
    <x v="24"/>
    <n v="546.37628184429548"/>
    <x v="0"/>
    <n v="667.79323336524999"/>
    <n v="572.95058329895869"/>
    <n v="6.3507994709345255"/>
    <n v="6.3033078992695764"/>
    <n v="80.944634347303037"/>
    <n v="80.361136291451601"/>
    <n v="80.543918335682719"/>
    <n v="4.3888026050430096"/>
    <n v="4.393765394385138"/>
    <n v="40.472317173651518"/>
    <n v="40.301952485867005"/>
    <n v="40.352102370165419"/>
    <n v="3.6976434967084497"/>
    <n v="3.7006182138251931"/>
    <n v="511.18222858960337"/>
    <n v="6.2367261383541948"/>
    <n v="2017"/>
    <x v="24"/>
    <s v="2017-810"/>
    <n v="14.437245572685985"/>
    <x v="0"/>
    <n v="0"/>
    <n v="0"/>
    <n v="0"/>
    <n v="0"/>
    <n v="0"/>
    <n v="1"/>
    <n v="1867.0548175372051"/>
    <n v="-1355.8725889476018"/>
    <n v="2.6524251296618298"/>
    <n v="2069.6331852872836"/>
    <n v="-1558.4509566976803"/>
    <n v="3.0487189685713121"/>
    <n v="2034.5517551957098"/>
    <n v="-1523.3695266061063"/>
    <n v="2.9800909370601878"/>
    <n v="358.35002693552042"/>
    <n v="152.83220165408295"/>
    <n v="0.29897792432213538"/>
    <n v="338.98321616049941"/>
    <n v="172.19901242910396"/>
    <n v="0.33686423900967011"/>
    <n v="170.19214800550901"/>
    <n v="340.99008058409436"/>
    <n v="0.66706168859765702"/>
    <n v="5.8432486817420362"/>
    <n v="505.33897990786136"/>
    <n v="0.98856914744891655"/>
    <n v="5.8348494614498456"/>
    <n v="505.34737912815353"/>
    <n v="0.98858557841975714"/>
    <n v="5.7139303897139975"/>
    <n v="505.46829819988938"/>
    <n v="0.98882212629832766"/>
    <n v="5.7553298528657564"/>
    <n v="505.4268987367376"/>
    <n v="0.98874113861754309"/>
    <n v="5.739251655489217"/>
    <n v="505.44297693411414"/>
    <n v="0.98877259158377961"/>
    <n v="5.7605937584964177"/>
    <n v="505.42163483110693"/>
    <n v="0.98873084110456966"/>
    <n v="6.8396842295626747"/>
    <n v="4.9636659890854737"/>
    <n v="4.4335448178466779"/>
    <x v="5"/>
    <n v="0"/>
    <n v="0"/>
    <n v="0"/>
    <n v="0"/>
    <n v="0"/>
    <n v="1"/>
    <n v="0"/>
    <n v="0"/>
    <n v="0"/>
    <n v="0"/>
    <n v="0"/>
    <n v="0"/>
    <n v="25"/>
    <n v="506.10769912253784"/>
    <n v="5.0745294670655312"/>
    <n v="9.9270459402835722E-3"/>
    <n v="488.82278521098635"/>
    <n v="22.359443378617016"/>
    <n v="4.3740650844433078E-2"/>
    <n v="482.91275379936405"/>
    <n v="28.269474790239315"/>
    <n v="5.5302147080185625E-2"/>
    <n v="454.1443273441194"/>
    <n v="57.037901245483965"/>
    <n v="0.11158036812597445"/>
  </r>
  <r>
    <x v="810"/>
    <x v="5"/>
    <x v="25"/>
    <n v="551.84004466273836"/>
    <x v="0"/>
    <n v="674.4711656989025"/>
    <n v="566.61742170809259"/>
    <n v="6.339684334731853"/>
    <n v="6.3132582301227442"/>
    <n v="81.754080690776064"/>
    <n v="81.057608491113825"/>
    <n v="81.349357519039557"/>
    <n v="4.3987529358961774"/>
    <n v="4.4037157252383059"/>
    <n v="40.877040345388032"/>
    <n v="40.704513987531726"/>
    <n v="40.755623393867076"/>
    <n v="3.707593827561618"/>
    <n v="3.7105685446783609"/>
    <n v="448.63461202887021"/>
    <n v="6.1062087747693043"/>
    <n v="2017"/>
    <x v="25"/>
    <s v="2017-811"/>
    <n v="14.446031098189648"/>
    <x v="0"/>
    <n v="0"/>
    <n v="0"/>
    <n v="0"/>
    <n v="0"/>
    <n v="0"/>
    <n v="1"/>
    <n v="1872.4280402580139"/>
    <n v="-1423.7934282291437"/>
    <n v="3.1736147636721368"/>
    <n v="2073.1866991001816"/>
    <n v="-1624.5520870713115"/>
    <n v="3.6211028830891219"/>
    <n v="2036.8899709304185"/>
    <n v="-1588.2553589015483"/>
    <n v="3.5401980059428451"/>
    <n v="359.55522726141737"/>
    <n v="89.079384767452837"/>
    <n v="0.19855664805844375"/>
    <n v="340.40913303883389"/>
    <n v="108.22547899003632"/>
    <n v="0.24123301254133259"/>
    <n v="171.95360749742869"/>
    <n v="276.68100453144154"/>
    <n v="0.61671791946724963"/>
    <n v="5.8443500290320367"/>
    <n v="442.79026199983815"/>
    <n v="0.98697302911471319"/>
    <n v="5.8355593274536224"/>
    <n v="442.7990527014166"/>
    <n v="0.98699262346018435"/>
    <n v="5.7170808380453302"/>
    <n v="442.91753119082489"/>
    <n v="0.98725671028325068"/>
    <n v="5.7571409361419743"/>
    <n v="442.87747109272823"/>
    <n v="0.98716741690948384"/>
    <n v="5.7439303126608143"/>
    <n v="442.89068171620937"/>
    <n v="0.98719686319634381"/>
    <n v="5.7614392412359736"/>
    <n v="442.87317278763425"/>
    <n v="0.98715783605018592"/>
    <n v="6.8328818677640042"/>
    <n v="4.9685206224913419"/>
    <n v="4.4383241134499798"/>
    <x v="5"/>
    <n v="0"/>
    <n v="0"/>
    <n v="0"/>
    <n v="0"/>
    <n v="0"/>
    <n v="1"/>
    <n v="0"/>
    <n v="0"/>
    <n v="0"/>
    <n v="0"/>
    <n v="0"/>
    <n v="0"/>
    <n v="26"/>
    <n v="506.45031703254722"/>
    <n v="-57.81570500367701"/>
    <n v="0.12887036232495699"/>
    <n v="490.66152446788419"/>
    <n v="-42.026912439013984"/>
    <n v="9.3677374219868478E-2"/>
    <n v="484.80690030350496"/>
    <n v="-36.172288274634752"/>
    <n v="8.0627502436898521E-2"/>
    <n v="456.09999792057528"/>
    <n v="-7.4653858917050684"/>
    <n v="1.6640236155530196E-2"/>
  </r>
  <r>
    <x v="811"/>
    <x v="5"/>
    <x v="26"/>
    <n v="557.35844510936579"/>
    <x v="0"/>
    <n v="681.21587735589151"/>
    <n v="563.83972872847448"/>
    <n v="6.3347700421932762"/>
    <n v="6.323208560975913"/>
    <n v="82.571621497683822"/>
    <n v="81.814614994398823"/>
    <n v="82.16285109422995"/>
    <n v="4.4087032667493453"/>
    <n v="4.4136660560914747"/>
    <n v="41.285810748841911"/>
    <n v="41.111421720448853"/>
    <n v="41.163179627805746"/>
    <n v="3.7175441584147864"/>
    <n v="3.7205188755315288"/>
    <n v="475.01996116568466"/>
    <n v="6.1633568266583829"/>
    <n v="2017"/>
    <x v="26"/>
    <s v="2017-812"/>
    <n v="14.461017467357408"/>
    <x v="0"/>
    <n v="0"/>
    <n v="0"/>
    <n v="0"/>
    <n v="0"/>
    <n v="0"/>
    <n v="1"/>
    <n v="1877.8549952060307"/>
    <n v="-1402.835034040346"/>
    <n v="2.9532128094108532"/>
    <n v="2076.7757480512082"/>
    <n v="-1601.7557868855235"/>
    <n v="3.3719757438295082"/>
    <n v="2039.2515688224742"/>
    <n v="-1564.2316076567895"/>
    <n v="3.2929807914139277"/>
    <n v="360.77247959057331"/>
    <n v="114.24748157511135"/>
    <n v="0.24051090673063819"/>
    <n v="341.84930908595175"/>
    <n v="133.17065207973292"/>
    <n v="0.28034748635180751"/>
    <n v="173.7326815842676"/>
    <n v="301.28727958141707"/>
    <n v="0.63426235571673062"/>
    <n v="5.8454513763220373"/>
    <n v="469.17450978936262"/>
    <n v="0.98769430370467493"/>
    <n v="5.8362691934573983"/>
    <n v="469.18369197222728"/>
    <n v="0.9877136338036504"/>
    <n v="5.720231286376662"/>
    <n v="469.29972987930802"/>
    <n v="0.98795791386884169"/>
    <n v="5.7589520194181931"/>
    <n v="469.26100914626647"/>
    <n v="0.98787639996162291"/>
    <n v="5.7475630302098057"/>
    <n v="469.27239813547487"/>
    <n v="0.98790037577346135"/>
    <n v="5.7628814675950757"/>
    <n v="469.25707969808957"/>
    <n v="0.98786812778677102"/>
    <n v="6.8298837255720075"/>
    <n v="4.9737706067655338"/>
    <n v="4.4431281275460597"/>
    <x v="6"/>
    <n v="0"/>
    <n v="0"/>
    <n v="0"/>
    <n v="0"/>
    <n v="0"/>
    <n v="0"/>
    <n v="1"/>
    <n v="0"/>
    <n v="0"/>
    <n v="0"/>
    <n v="0"/>
    <n v="0"/>
    <n v="27"/>
    <n v="576.52671293826552"/>
    <n v="-101.50675177258086"/>
    <n v="0.21368944480456431"/>
    <n v="578.13514543548069"/>
    <n v="-103.11518426979603"/>
    <n v="0.21707547618999942"/>
    <n v="481.92108894117825"/>
    <n v="-6.9011277754935918"/>
    <n v="1.4528079532823068E-2"/>
    <n v="467.80846490079819"/>
    <n v="7.2114962648864775"/>
    <n v="1.5181459421599217E-2"/>
  </r>
  <r>
    <x v="812"/>
    <x v="5"/>
    <x v="27"/>
    <n v="562.93202956045945"/>
    <x v="0"/>
    <n v="688.02803612945047"/>
    <n v="563.56741897807001"/>
    <n v="6.3342869695850279"/>
    <n v="6.3331588918290809"/>
    <n v="83.397337712660672"/>
    <n v="82.605976353529741"/>
    <n v="82.984479605172254"/>
    <n v="4.4186535976025132"/>
    <n v="4.4236163869446425"/>
    <n v="41.698668856330336"/>
    <n v="41.522494715565891"/>
    <n v="41.574811424083805"/>
    <n v="3.7274944892679542"/>
    <n v="3.7304692063846971"/>
    <n v="480.488762613863"/>
    <n v="6.1748038412770638"/>
    <n v="2017"/>
    <x v="27"/>
    <s v="2017-813"/>
    <n v="14.480435056455494"/>
    <x v="0"/>
    <n v="0"/>
    <n v="0"/>
    <n v="0"/>
    <n v="0"/>
    <n v="0"/>
    <n v="1"/>
    <n v="1883.3362197035281"/>
    <n v="-1402.8474570896651"/>
    <n v="2.9196259439204422"/>
    <n v="2080.400687491745"/>
    <n v="-1599.911924877882"/>
    <n v="3.3297592979580779"/>
    <n v="2041.6367826934502"/>
    <n v="-1561.1480200795872"/>
    <n v="3.2490833117239384"/>
    <n v="362.00190444302081"/>
    <n v="118.4868581708422"/>
    <n v="0.24659652293692089"/>
    <n v="343.30388689354078"/>
    <n v="137.18487572032222"/>
    <n v="0.28551110118379319"/>
    <n v="175.52954641197491"/>
    <n v="304.95921620188813"/>
    <n v="0.63468542852679288"/>
    <n v="5.8465527236120378"/>
    <n v="474.64220989025097"/>
    <n v="0.98783207188487254"/>
    <n v="5.836979059461175"/>
    <n v="474.65178355440185"/>
    <n v="0.98785199672993818"/>
    <n v="5.7233817347079938"/>
    <n v="474.76538087915503"/>
    <n v="0.98808841708685813"/>
    <n v="5.7607631026944102"/>
    <n v="474.7279995111686"/>
    <n v="0.98801061845576621"/>
    <n v="5.7504483029347231"/>
    <n v="474.73831431092827"/>
    <n v="0.98803208576272994"/>
    <n v="5.7647501362842011"/>
    <n v="474.72401247757881"/>
    <n v="0.98800232058513937"/>
    <n v="6.8295893198098234"/>
    <n v="4.9792295399694133"/>
    <n v="4.4479568685974673"/>
    <x v="6"/>
    <n v="0"/>
    <n v="0"/>
    <n v="0"/>
    <n v="0"/>
    <n v="0"/>
    <n v="0"/>
    <n v="1"/>
    <n v="0"/>
    <n v="0"/>
    <n v="0"/>
    <n v="0"/>
    <n v="0"/>
    <n v="28"/>
    <n v="578.03691383949047"/>
    <n v="-97.548151225627464"/>
    <n v="0.20301859026830238"/>
    <n v="580.41731758113656"/>
    <n v="-99.928554967273556"/>
    <n v="0.20797272016032459"/>
    <n v="483.81915860152446"/>
    <n v="-3.3303959876614613"/>
    <n v="6.9312671737504919E-3"/>
    <n v="470.15089934977931"/>
    <n v="10.337863264083694"/>
    <n v="2.1515307054936372E-2"/>
  </r>
  <r>
    <x v="813"/>
    <x v="5"/>
    <x v="28"/>
    <n v="568.561349856064"/>
    <x v="0"/>
    <n v="694.90831649074494"/>
    <n v="565.06559824146814"/>
    <n v="6.3369418274892446"/>
    <n v="6.3431092226822487"/>
    <n v="84.231311089787269"/>
    <n v="83.418643721658498"/>
    <n v="83.814324401223971"/>
    <n v="4.428603928455682"/>
    <n v="4.4335667177978104"/>
    <n v="42.115655544893627"/>
    <n v="41.937707296095304"/>
    <n v="41.990559538324639"/>
    <n v="3.7374448201211221"/>
    <n v="3.740419537237865"/>
    <n v="442.02871276471274"/>
    <n v="6.0913748409739608"/>
    <n v="2017"/>
    <x v="28"/>
    <s v="2017-814"/>
    <n v="14.50299057606605"/>
    <x v="0"/>
    <n v="0"/>
    <n v="0"/>
    <n v="0"/>
    <n v="0"/>
    <n v="0"/>
    <n v="1"/>
    <n v="1888.8722564459999"/>
    <n v="-1446.8435436812872"/>
    <n v="3.2731890528826955"/>
    <n v="2084.0618763266875"/>
    <n v="-1642.0331635619748"/>
    <n v="3.714765842453343"/>
    <n v="2044.0458487031362"/>
    <n v="-1602.0171359384235"/>
    <n v="3.6242377241026884"/>
    <n v="363.24362354399278"/>
    <n v="78.785089220719954"/>
    <n v="0.17823522985181381"/>
    <n v="344.77301047920565"/>
    <n v="97.255702285507084"/>
    <n v="0.22002123273217158"/>
    <n v="177.34437988795921"/>
    <n v="264.6843328767535"/>
    <n v="0.59879443401144439"/>
    <n v="5.8476540709020384"/>
    <n v="436.18105869381071"/>
    <n v="0.98677087279166253"/>
    <n v="5.8376889254649518"/>
    <n v="436.1910238392478"/>
    <n v="0.98679341690508626"/>
    <n v="5.7265321830393265"/>
    <n v="436.30218058167338"/>
    <n v="0.98704488641196586"/>
    <n v="5.7625741859706281"/>
    <n v="436.26613857874213"/>
    <n v="0.98696334871567959"/>
    <n v="5.7528042789971598"/>
    <n v="436.2759084857156"/>
    <n v="0.98698545114181468"/>
    <n v="5.7669207864638032"/>
    <n v="436.26179197824894"/>
    <n v="0.98695351541669318"/>
    <n v="6.8312079934279151"/>
    <n v="4.9848046024150063"/>
    <n v="4.4528103438464317"/>
    <x v="6"/>
    <n v="0"/>
    <n v="0"/>
    <n v="0"/>
    <n v="0"/>
    <n v="0"/>
    <n v="0"/>
    <n v="1"/>
    <n v="0"/>
    <n v="0"/>
    <n v="0"/>
    <n v="0"/>
    <n v="0"/>
    <n v="29"/>
    <n v="579.88155674125937"/>
    <n v="-137.85284397654664"/>
    <n v="0.31186400339093867"/>
    <n v="582.7292366772682"/>
    <n v="-140.70052391255547"/>
    <n v="0.31830629968024021"/>
    <n v="485.72862755464365"/>
    <n v="-43.699914789930915"/>
    <n v="9.8862163311983595E-2"/>
    <n v="472.59937986173719"/>
    <n v="-30.570667097024455"/>
    <n v="6.9159912499387577E-2"/>
  </r>
  <r>
    <x v="814"/>
    <x v="5"/>
    <x v="29"/>
    <n v="574.24696335462477"/>
    <x v="0"/>
    <n v="701.85739965565244"/>
    <n v="567.82000777541509"/>
    <n v="6.3418044807822884"/>
    <n v="6.3530595535354175"/>
    <n v="85.073624200685146"/>
    <n v="84.246133961171822"/>
    <n v="84.652467645236214"/>
    <n v="4.4385542593088498"/>
    <n v="4.4435170486509783"/>
    <n v="42.536812100342573"/>
    <n v="42.357080659068387"/>
    <n v="42.410465133707888"/>
    <n v="3.7473951509742904"/>
    <n v="3.7503698680910333"/>
    <n v="496.02703790072775"/>
    <n v="6.2066304371358365"/>
    <n v="2017"/>
    <x v="29"/>
    <s v="2017-815"/>
    <n v="14.527753891065428"/>
    <x v="0"/>
    <n v="0"/>
    <n v="0"/>
    <n v="0"/>
    <n v="0"/>
    <n v="0"/>
    <n v="1"/>
    <n v="1894.4636535558968"/>
    <n v="-1398.4366156551691"/>
    <n v="2.8192749765690088"/>
    <n v="2087.7596770499795"/>
    <n v="-1591.7326391492518"/>
    <n v="3.2089634586972107"/>
    <n v="2046.4790053729191"/>
    <n v="-1550.4519674721914"/>
    <n v="3.1257408346810536"/>
    <n v="364.49775983597453"/>
    <n v="131.52927806475321"/>
    <n v="0.26516554142170934"/>
    <n v="346.2568253007272"/>
    <n v="149.77021260000055"/>
    <n v="0.30193961448927059"/>
    <n v="179.17736169870346"/>
    <n v="316.84967620202428"/>
    <n v="0.6387750102151426"/>
    <n v="5.8487554181920398"/>
    <n v="490.17828248253574"/>
    <n v="0.98820879715963683"/>
    <n v="5.8383987914687276"/>
    <n v="490.18863910925904"/>
    <n v="0.98822967631728742"/>
    <n v="5.7296826313706593"/>
    <n v="490.29735526935707"/>
    <n v="0.98844885017635387"/>
    <n v="5.764385269246846"/>
    <n v="490.26265263148088"/>
    <n v="0.98837888899435256"/>
    <n v="5.7547878507867463"/>
    <n v="490.27225004994102"/>
    <n v="0.988398237573617"/>
    <n v="5.7693039057658204"/>
    <n v="490.25773399496194"/>
    <n v="0.98836897292901105"/>
    <n v="6.8341771129535855"/>
    <n v="4.9904495950086067"/>
    <n v="4.4576885593134286"/>
    <x v="6"/>
    <n v="0"/>
    <n v="0"/>
    <n v="0"/>
    <n v="0"/>
    <n v="0"/>
    <n v="0"/>
    <n v="1"/>
    <n v="0"/>
    <n v="0"/>
    <n v="0"/>
    <n v="0"/>
    <n v="0"/>
    <n v="30"/>
    <n v="581.96623526837311"/>
    <n v="-85.939197367645363"/>
    <n v="0.17325506635959789"/>
    <n v="585.06290270614602"/>
    <n v="-89.035864805418271"/>
    <n v="0.17949800716959594"/>
    <n v="487.64957265848744"/>
    <n v="8.3774652422403051"/>
    <n v="1.6889130233092107E-2"/>
    <n v="475.12773064713338"/>
    <n v="20.899307253594372"/>
    <n v="4.2133403336325891E-2"/>
  </r>
  <r>
    <x v="815"/>
    <x v="5"/>
    <x v="30"/>
    <n v="579.98943298817107"/>
    <x v="0"/>
    <n v="708.87597365220904"/>
    <n v="571.47083533924183"/>
    <n v="6.3482134501553453"/>
    <n v="6.3630098843885854"/>
    <n v="85.924360442692006"/>
    <n v="85.085247201931907"/>
    <n v="85.498992321688576"/>
    <n v="4.4485045901620177"/>
    <n v="4.4534673795041471"/>
    <n v="42.962180221346003"/>
    <n v="42.780650352662718"/>
    <n v="42.83456978504497"/>
    <n v="3.7573454818274588"/>
    <n v="3.7603201989442017"/>
    <n v="447.54901909138147"/>
    <n v="6.1037860715848655"/>
    <n v="2017"/>
    <x v="30"/>
    <s v="2017-816"/>
    <n v="14.554063522144821"/>
    <x v="0"/>
    <n v="0"/>
    <n v="0"/>
    <n v="0"/>
    <n v="0"/>
    <n v="0"/>
    <n v="1"/>
    <n v="1900.1109646368927"/>
    <n v="-1452.5619455455112"/>
    <n v="3.24559295983827"/>
    <n v="2091.4944557805043"/>
    <n v="-1643.9454366891227"/>
    <n v="3.6732187236756264"/>
    <n v="2048.9364936093998"/>
    <n v="-1601.3874745180183"/>
    <n v="3.5781275485066892"/>
    <n v="365.76443749087605"/>
    <n v="81.784581600505419"/>
    <n v="0.18273882437848998"/>
    <n v="347.75547827046398"/>
    <n v="99.793540820917485"/>
    <n v="0.22297790088674385"/>
    <n v="181.02867332755511"/>
    <n v="266.52034576382636"/>
    <n v="0.59551095945851618"/>
    <n v="5.8498567654820404"/>
    <n v="441.69916232589941"/>
    <n v="0.98692912616061923"/>
    <n v="5.8391086574725044"/>
    <n v="441.70991043390899"/>
    <n v="0.98695314164842296"/>
    <n v="5.7328330797019911"/>
    <n v="441.81618601167946"/>
    <n v="0.98719060296156869"/>
    <n v="5.7661963525230648"/>
    <n v="441.78282273885839"/>
    <n v="0.98711605632779698"/>
    <n v="5.7565105946398827"/>
    <n v="441.79250849674156"/>
    <n v="0.98713769810885332"/>
    <n v="5.771835836149771"/>
    <n v="441.77718325523171"/>
    <n v="0.98710345551004042"/>
    <n v="6.8380989903161469"/>
    <n v="4.9961415214689211"/>
    <n v="4.4625915197959909"/>
    <x v="6"/>
    <n v="0"/>
    <n v="0"/>
    <n v="0"/>
    <n v="0"/>
    <n v="0"/>
    <n v="0"/>
    <n v="1"/>
    <n v="0"/>
    <n v="0"/>
    <n v="0"/>
    <n v="0"/>
    <n v="0"/>
    <n v="31"/>
    <n v="584.22425426969892"/>
    <n v="-136.67523517831745"/>
    <n v="0.30538606800166135"/>
    <n v="587.41436324511085"/>
    <n v="-139.86534415372938"/>
    <n v="0.31251402234706138"/>
    <n v="489.58207116915901"/>
    <n v="-42.03305207777754"/>
    <n v="9.3918320194541965E-2"/>
    <n v="477.71802935186707"/>
    <n v="-30.169010260485607"/>
    <n v="6.7409398688293487E-2"/>
  </r>
  <r>
    <x v="816"/>
    <x v="5"/>
    <x v="31"/>
    <n v="585.78932731805253"/>
    <x v="0"/>
    <n v="715.96473338873091"/>
    <n v="575.76638293288499"/>
    <n v="6.3557019932380099"/>
    <n v="6.3729602152417533"/>
    <n v="86.783604047118914"/>
    <n v="85.934425624525403"/>
    <n v="86.353982244905467"/>
    <n v="4.4584549210151856"/>
    <n v="4.4634177103573149"/>
    <n v="43.391802023559464"/>
    <n v="43.20845652229044"/>
    <n v="43.262915482895423"/>
    <n v="3.7672958126806266"/>
    <n v="3.7702705297973695"/>
    <n v="447.7356767860889"/>
    <n v="6.1042030511183514"/>
    <n v="2017"/>
    <x v="31"/>
    <s v="2017-817"/>
    <n v="14.581452726933822"/>
    <x v="0"/>
    <n v="0"/>
    <n v="0"/>
    <n v="0"/>
    <n v="0"/>
    <n v="0"/>
    <n v="1"/>
    <n v="1905.8147488286982"/>
    <n v="-1458.0790720426094"/>
    <n v="3.2565621808583822"/>
    <n v="2095.266582298334"/>
    <n v="-1647.5309055122452"/>
    <n v="3.6796953893387703"/>
    <n v="2051.4185567282452"/>
    <n v="-1603.6828799421564"/>
    <n v="3.5817625511856077"/>
    <n v="367.0437819223265"/>
    <n v="80.6918948637624"/>
    <n v="0.18022216912214908"/>
    <n v="349.26911776989812"/>
    <n v="98.466559016190786"/>
    <n v="0.21992118145017595"/>
    <n v="182.89849807269528"/>
    <n v="264.83717871339366"/>
    <n v="0.59150340802509427"/>
    <n v="5.8509581127720409"/>
    <n v="441.88471867331685"/>
    <n v="0.98693211549552839"/>
    <n v="5.8398185234762803"/>
    <n v="441.89585826261265"/>
    <n v="0.986956995329487"/>
    <n v="5.7359835280333229"/>
    <n v="441.99969325805557"/>
    <n v="0.98718890670226001"/>
    <n v="5.7680074357992837"/>
    <n v="441.96766935028961"/>
    <n v="0.98711738256552861"/>
    <n v="5.7580512392530494"/>
    <n v="441.97762554683584"/>
    <n v="0.98713961933838912"/>
    <n v="5.7744716602549531"/>
    <n v="441.96120512583394"/>
    <n v="0.98710294497480089"/>
    <n v="6.8426938445144376"/>
    <n v="5.0018689275030521"/>
    <n v="4.4675192288677561"/>
    <x v="7"/>
    <n v="0"/>
    <n v="0"/>
    <n v="0"/>
    <n v="0"/>
    <n v="0"/>
    <n v="0"/>
    <n v="0"/>
    <n v="1"/>
    <n v="0"/>
    <n v="0"/>
    <n v="0"/>
    <n v="0"/>
    <n v="32"/>
    <n v="603.66505905869315"/>
    <n v="-155.92938227260424"/>
    <n v="0.34826213401596179"/>
    <n v="623.77408520251697"/>
    <n v="-176.03840841642807"/>
    <n v="0.39317485191275597"/>
    <n v="486.80904233247111"/>
    <n v="-39.073365546382206"/>
    <n v="8.7268823040541343E-2"/>
    <n v="479.31868016288666"/>
    <n v="-31.583003376797762"/>
    <n v="7.0539394143225534E-2"/>
  </r>
  <r>
    <x v="817"/>
    <x v="5"/>
    <x v="32"/>
    <n v="591.64722059123312"/>
    <x v="0"/>
    <n v="723.1243807226183"/>
    <n v="580.53063423038941"/>
    <n v="6.3639425718909193"/>
    <n v="6.3829105460949211"/>
    <n v="87.651440087590103"/>
    <n v="86.792932856057746"/>
    <n v="87.217522067354508"/>
    <n v="4.4684052518683535"/>
    <n v="4.4733680412104828"/>
    <n v="43.825720043795052"/>
    <n v="43.64054098734367"/>
    <n v="43.695544637724375"/>
    <n v="3.777246143533795"/>
    <n v="3.7802208606505374"/>
    <n v="479.48004431552408"/>
    <n v="6.1727022757630294"/>
    <n v="2017"/>
    <x v="32"/>
    <s v="2017-818"/>
    <n v="14.609593967293067"/>
    <x v="0"/>
    <n v="0"/>
    <n v="0"/>
    <n v="0"/>
    <n v="0"/>
    <n v="0"/>
    <n v="1"/>
    <n v="1911.575570862422"/>
    <n v="-1432.0955265468979"/>
    <n v="2.9867677362699596"/>
    <n v="2099.0764300813421"/>
    <n v="-1619.596385765818"/>
    <n v="3.3778181281305528"/>
    <n v="2053.9254404782791"/>
    <n v="-1574.4453961627551"/>
    <n v="3.2836515613706831"/>
    <n v="368.33591979809154"/>
    <n v="111.14412451743254"/>
    <n v="0.23180135614631259"/>
    <n v="350.79789366432664"/>
    <n v="128.68215065119745"/>
    <n v="0.26837853248907595"/>
    <n v="184.78702106528681"/>
    <n v="294.69302325023727"/>
    <n v="0.61460956872756345"/>
    <n v="5.8520594600620415"/>
    <n v="473.62798485546205"/>
    <n v="0.98779498848921632"/>
    <n v="5.840528389480057"/>
    <n v="473.639515926044"/>
    <n v="0.98781903760391598"/>
    <n v="5.7391339763646556"/>
    <n v="473.74091033915943"/>
    <n v="0.98803050503476642"/>
    <n v="5.7698185190755016"/>
    <n v="473.71022579644858"/>
    <n v="0.98796650958161958"/>
    <n v="5.7594650327725372"/>
    <n v="473.72057928275154"/>
    <n v="0.98798810273534032"/>
    <n v="5.7771798571617294"/>
    <n v="473.70286445836234"/>
    <n v="0.98795115682987622"/>
    <n v="6.8477654880829553"/>
    <n v="5.0076260985115759"/>
    <n v="4.4724716888777625"/>
    <x v="7"/>
    <n v="0"/>
    <n v="0"/>
    <n v="0"/>
    <n v="0"/>
    <n v="0"/>
    <n v="0"/>
    <n v="0"/>
    <n v="1"/>
    <n v="0"/>
    <n v="0"/>
    <n v="0"/>
    <n v="0"/>
    <n v="33"/>
    <n v="606.2149356107368"/>
    <n v="-126.73489129521272"/>
    <n v="0.26431734291701664"/>
    <n v="626.29365450430817"/>
    <n v="-146.81361018878408"/>
    <n v="0.30619336910750072"/>
    <n v="488.74611091238592"/>
    <n v="-9.2660665968618332"/>
    <n v="1.9325239301855604E-2"/>
    <n v="481.99396738087853"/>
    <n v="-2.5139230653544473"/>
    <n v="5.2430191728691598E-3"/>
  </r>
  <r>
    <x v="818"/>
    <x v="5"/>
    <x v="33"/>
    <n v="597.56369279714568"/>
    <x v="0"/>
    <n v="730.3556245298447"/>
    <n v="585.64055180041623"/>
    <n v="6.3727062085426098"/>
    <n v="6.3928608769480899"/>
    <n v="88.527954488466023"/>
    <n v="87.660443672261891"/>
    <n v="88.089697288028063"/>
    <n v="4.4783555827215222"/>
    <n v="4.4833183720636516"/>
    <n v="44.263977244233018"/>
    <n v="44.076946367166215"/>
    <n v="44.132500084101629"/>
    <n v="3.7871964743869633"/>
    <n v="3.7901711915037062"/>
    <n v="462.11219967570003"/>
    <n v="6.1358077180377961"/>
    <n v="2017"/>
    <x v="33"/>
    <s v="2017-819"/>
    <n v="14.638258265651096"/>
    <x v="0"/>
    <n v="0"/>
    <n v="0"/>
    <n v="0"/>
    <n v="0"/>
    <n v="0"/>
    <n v="1"/>
    <n v="1917.3940011164832"/>
    <n v="-1455.2818014407831"/>
    <n v="3.1491958066938444"/>
    <n v="2102.9243763421805"/>
    <n v="-1640.8121766664804"/>
    <n v="3.5506792026221459"/>
    <n v="2056.4573930658134"/>
    <n v="-1594.3451933901133"/>
    <n v="3.4501257367993943"/>
    <n v="369.64097905261428"/>
    <n v="92.471220623085742"/>
    <n v="0.20010556026865331"/>
    <n v="352.34195731769944"/>
    <n v="109.77024235800059"/>
    <n v="0.23754023900480203"/>
    <n v="186.69442928780435"/>
    <n v="275.41777038789564"/>
    <n v="0.59599761828659281"/>
    <n v="5.853160807352042"/>
    <n v="456.259038868348"/>
    <n v="0.98733389680804873"/>
    <n v="5.8412382554838329"/>
    <n v="456.27096142021617"/>
    <n v="0.98735969693164749"/>
    <n v="5.7422844246959883"/>
    <n v="456.36991525100404"/>
    <n v="0.98757383070880667"/>
    <n v="5.7716296023517195"/>
    <n v="456.34057007334832"/>
    <n v="0.98751032843019049"/>
    <n v="5.7607905984450589"/>
    <n v="456.35140907725497"/>
    <n v="0.98753378378132439"/>
    <n v="5.7799383910130135"/>
    <n v="456.33226128468704"/>
    <n v="0.98749234840571354"/>
    <n v="6.853176663065021"/>
    <n v="5.0134101735024714"/>
    <n v="4.4774489009499838"/>
    <x v="7"/>
    <n v="0"/>
    <n v="0"/>
    <n v="0"/>
    <n v="0"/>
    <n v="0"/>
    <n v="0"/>
    <n v="0"/>
    <n v="1"/>
    <n v="0"/>
    <n v="0"/>
    <n v="0"/>
    <n v="0"/>
    <n v="34"/>
    <n v="608.83718042272449"/>
    <n v="-146.72498074702446"/>
    <n v="0.31750942920354142"/>
    <n v="628.82858554654285"/>
    <n v="-166.71638587084283"/>
    <n v="0.36077036266915402"/>
    <n v="490.69485394109307"/>
    <n v="-28.582654265393046"/>
    <n v="6.1852195820520886E-2"/>
    <n v="484.70450340663956"/>
    <n v="-22.592303730939534"/>
    <n v="4.8889217265405037E-2"/>
  </r>
  <r>
    <x v="819"/>
    <x v="5"/>
    <x v="34"/>
    <n v="603.539329725117"/>
    <x v="0"/>
    <n v="737.659180775143"/>
    <n v="591.01018517782643"/>
    <n v="6.3818332510610265"/>
    <n v="6.4028112078012578"/>
    <n v="89.413234033350676"/>
    <n v="88.536838852806284"/>
    <n v="88.970594260908342"/>
    <n v="4.4883059135746901"/>
    <n v="4.4932687029168195"/>
    <n v="44.706617016675338"/>
    <n v="44.517715821822598"/>
    <n v="44.573825084942641"/>
    <n v="3.7971468052401312"/>
    <n v="3.8001215223568741"/>
    <n v="523.72889755091717"/>
    <n v="6.2609741793524059"/>
    <n v="2017"/>
    <x v="34"/>
    <s v="2017-820"/>
    <n v="14.667285969875849"/>
    <x v="0"/>
    <n v="0"/>
    <n v="0"/>
    <n v="0"/>
    <n v="0"/>
    <n v="0"/>
    <n v="1"/>
    <n v="1923.2706156730846"/>
    <n v="-1399.5417181221674"/>
    <n v="2.6722636934237589"/>
    <n v="2106.8108020656273"/>
    <n v="-1583.08190451471"/>
    <n v="3.0227125368059378"/>
    <n v="2059.0146651792229"/>
    <n v="-1535.2857676283056"/>
    <n v="2.9314513191990601"/>
    <n v="370.95908889968217"/>
    <n v="152.769808651235"/>
    <n v="0.29169635161554675"/>
    <n v="353.90146160760594"/>
    <n v="169.82743594331123"/>
    <n v="0.32426592601146381"/>
    <n v="188.62091159254697"/>
    <n v="335.10798595837019"/>
    <n v="0.63985009711210528"/>
    <n v="5.8542621546420426"/>
    <n v="517.87463539627515"/>
    <n v="0.98882196078540263"/>
    <n v="5.8419481214876097"/>
    <n v="517.88694942942959"/>
    <n v="0.98884547301322123"/>
    <n v="5.7454348730273201"/>
    <n v="517.98346267788986"/>
    <n v="0.989029753943511"/>
    <n v="5.7734406856279374"/>
    <n v="517.95545686528919"/>
    <n v="0.98897628007042193"/>
    <n v="5.7620548659111304"/>
    <n v="517.96684268500599"/>
    <n v="0.98899801998160508"/>
    <n v="5.7827318975460846"/>
    <n v="517.94616565337105"/>
    <n v="0.98895853957154634"/>
    <n v="6.8588314899926326"/>
    <n v="5.0192197098234193"/>
    <n v="4.4824508649831021"/>
    <x v="7"/>
    <n v="0"/>
    <n v="0"/>
    <n v="0"/>
    <n v="0"/>
    <n v="0"/>
    <n v="0"/>
    <n v="0"/>
    <n v="1"/>
    <n v="0"/>
    <n v="0"/>
    <n v="0"/>
    <n v="0"/>
    <n v="35"/>
    <n v="611.51516628751415"/>
    <n v="-87.78626873659698"/>
    <n v="0.16761776779380855"/>
    <n v="631.37870325214305"/>
    <n v="-107.64980570122589"/>
    <n v="0.20554490348846965"/>
    <n v="492.65534952019368"/>
    <n v="31.073548030723487"/>
    <n v="5.9331360511193677E-2"/>
    <n v="487.44629500896906"/>
    <n v="36.282602541948108"/>
    <n v="6.9277450054053391E-2"/>
  </r>
  <r>
    <x v="820"/>
    <x v="5"/>
    <x v="35"/>
    <n v="609.57472302236829"/>
    <x v="0"/>
    <n v="745.03577258289454"/>
    <n v="596.57954653118895"/>
    <n v="6.3912125881057467"/>
    <n v="6.4127615386544257"/>
    <n v="90.307366373684175"/>
    <n v="89.422102613245229"/>
    <n v="89.860300203517426"/>
    <n v="4.498256244427858"/>
    <n v="4.5032190337699873"/>
    <n v="45.153683186842088"/>
    <n v="44.962892977336239"/>
    <n v="45.019563335792064"/>
    <n v="3.807097136093299"/>
    <n v="3.8100718532100419"/>
    <n v="498.26674804281549"/>
    <n v="6.2111355722616741"/>
    <n v="2017"/>
    <x v="35"/>
    <s v="2017-821"/>
    <n v="14.696565968626905"/>
    <x v="0"/>
    <n v="0"/>
    <n v="0"/>
    <n v="0"/>
    <n v="0"/>
    <n v="0"/>
    <n v="1"/>
    <n v="1929.2059963752522"/>
    <n v="-1430.9392483324368"/>
    <n v="2.8718337194949197"/>
    <n v="2110.7360920463084"/>
    <n v="-1612.469344003493"/>
    <n v="3.2361568383546544"/>
    <n v="2061.5975100137666"/>
    <n v="-1563.3307619709512"/>
    <n v="3.1375378110453722"/>
    <n v="372.29037984522074"/>
    <n v="125.97636819759475"/>
    <n v="0.25282916970162689"/>
    <n v="355.47656094041145"/>
    <n v="142.79018710240405"/>
    <n v="0.28657378334653438"/>
    <n v="190.56665872033702"/>
    <n v="307.70008932247845"/>
    <n v="0.61754088654544959"/>
    <n v="5.8553635019320431"/>
    <n v="492.41138454088343"/>
    <n v="0.98824853650192024"/>
    <n v="5.8426579874913864"/>
    <n v="492.42409005532409"/>
    <n v="0.98827403592465024"/>
    <n v="5.748585321358652"/>
    <n v="492.51816272145686"/>
    <n v="0.98846283573218763"/>
    <n v="5.7752517689041554"/>
    <n v="492.49149627391137"/>
    <n v="0.98840931731529502"/>
    <n v="5.7632765770968106"/>
    <n v="492.50347146571869"/>
    <n v="0.98843335101181273"/>
    <n v="5.785549683863807"/>
    <n v="492.4811983589517"/>
    <n v="0.98838864984149688"/>
    <n v="6.864663064151558"/>
    <n v="5.0250539694750431"/>
    <n v="4.4874775796505348"/>
    <x v="8"/>
    <n v="0"/>
    <n v="0"/>
    <n v="0"/>
    <n v="0"/>
    <n v="0"/>
    <n v="0"/>
    <n v="0"/>
    <n v="0"/>
    <n v="1"/>
    <n v="0"/>
    <n v="0"/>
    <n v="0"/>
    <n v="36"/>
    <n v="555.1093004713415"/>
    <n v="-56.842552428526005"/>
    <n v="0.11408056558420308"/>
    <n v="581.1988139562377"/>
    <n v="-82.932065913422207"/>
    <n v="0.16644110055342476"/>
    <n v="532.14400323016844"/>
    <n v="-33.877255187352944"/>
    <n v="6.7990198664515153E-2"/>
    <n v="509.16666891930856"/>
    <n v="-10.89992087649307"/>
    <n v="2.1875673862058426E-2"/>
  </r>
  <r>
    <x v="821"/>
    <x v="5"/>
    <x v="36"/>
    <n v="615.67047025259194"/>
    <x v="0"/>
    <n v="752.48613030872343"/>
    <n v="602.3068236476098"/>
    <n v="6.4007669893024675"/>
    <n v="6.4227118695075935"/>
    <n v="91.210440037421023"/>
    <n v="90.316271325333133"/>
    <n v="90.758903205552599"/>
    <n v="4.5082065752810259"/>
    <n v="4.5131693646231552"/>
    <n v="45.605220018710511"/>
    <n v="45.412521906298224"/>
    <n v="45.469758969149979"/>
    <n v="3.8170474669464669"/>
    <n v="3.8200221840632098"/>
    <n v="490.4373152341181"/>
    <n v="6.1952974731507648"/>
    <n v="2017"/>
    <x v="36"/>
    <s v="2017-822"/>
    <n v="14.72602103152996"/>
    <x v="0"/>
    <n v="0"/>
    <n v="0"/>
    <n v="0"/>
    <n v="0"/>
    <n v="0"/>
    <n v="1"/>
    <n v="1935.2007308844416"/>
    <n v="-1444.7634156503234"/>
    <n v="2.945867638478207"/>
    <n v="2114.7006349267967"/>
    <n v="-1624.2633196926786"/>
    <n v="3.3118673258320697"/>
    <n v="2064.2061832966556"/>
    <n v="-1573.7688680625374"/>
    <n v="3.2089093125209565"/>
    <n v="373.63498370021478"/>
    <n v="116.80233153390333"/>
    <n v="0.23815955251721796"/>
    <n v="357.06741126654509"/>
    <n v="133.36990396757301"/>
    <n v="0.27194077576235559"/>
    <n v="192.53186331940501"/>
    <n v="297.90545191471313"/>
    <n v="0.60742819247451263"/>
    <n v="5.8564648492220437"/>
    <n v="484.58085038489605"/>
    <n v="0.98805868830265009"/>
    <n v="5.8433678534951623"/>
    <n v="484.59394738062292"/>
    <n v="0.98808539303191933"/>
    <n v="5.7517357696899847"/>
    <n v="484.68557946442814"/>
    <n v="0.98827223053583457"/>
    <n v="5.7770628521803733"/>
    <n v="484.66025238193771"/>
    <n v="0.98822058870169249"/>
    <n v="5.7644687589888983"/>
    <n v="484.67284647512918"/>
    <n v="0.98824626801442061"/>
    <n v="5.7883843176334846"/>
    <n v="484.64893091648463"/>
    <n v="0.98819750427254849"/>
    <n v="6.8706247310352522"/>
    <n v="5.0309125642559653"/>
    <n v="4.4925290424006912"/>
    <x v="8"/>
    <n v="0"/>
    <n v="0"/>
    <n v="0"/>
    <n v="0"/>
    <n v="0"/>
    <n v="0"/>
    <n v="0"/>
    <n v="0"/>
    <n v="1"/>
    <n v="0"/>
    <n v="0"/>
    <n v="0"/>
    <n v="37"/>
    <n v="557.6019453684728"/>
    <n v="-67.164630134354695"/>
    <n v="0.13694844998140604"/>
    <n v="583.5645498570583"/>
    <n v="-93.127234622940193"/>
    <n v="0.18988611129331465"/>
    <n v="534.2787394150771"/>
    <n v="-43.841424180958995"/>
    <n v="8.9392513210440741E-2"/>
    <n v="512.07179707043554"/>
    <n v="-21.634481836317434"/>
    <n v="4.4112634100832777E-2"/>
  </r>
  <r>
    <x v="822"/>
    <x v="5"/>
    <x v="37"/>
    <n v="621.82717495511781"/>
    <x v="0"/>
    <n v="760.01099161181071"/>
    <n v="608.16292903986221"/>
    <n v="6.4104428214616842"/>
    <n v="6.4326622003607614"/>
    <n v="92.122544437795241"/>
    <n v="91.219407881564194"/>
    <n v="91.666492237608139"/>
    <n v="4.5181569061341946"/>
    <n v="4.5231196954763231"/>
    <n v="46.061272218897628"/>
    <n v="45.866647125117801"/>
    <n v="45.924456558841484"/>
    <n v="3.8269977977996352"/>
    <n v="3.8299725149163781"/>
    <n v="440.048717778943"/>
    <n v="6.0868854430079242"/>
    <n v="2017"/>
    <x v="37"/>
    <s v="2017-823"/>
    <n v="14.755597525395514"/>
    <x v="0"/>
    <n v="0"/>
    <n v="0"/>
    <n v="0"/>
    <n v="0"/>
    <n v="0"/>
    <n v="1"/>
    <n v="1941.2554127387225"/>
    <n v="-1501.2066949597795"/>
    <n v="3.4114556736736263"/>
    <n v="2118.7048232360894"/>
    <n v="-1678.6561054571464"/>
    <n v="3.8147051397623062"/>
    <n v="2066.8409433123738"/>
    <n v="-1626.7922255334308"/>
    <n v="3.6968457350457373"/>
    <n v="374.99303359375864"/>
    <n v="65.055684185184361"/>
    <n v="0.14783745880124316"/>
    <n v="358.67417009594004"/>
    <n v="81.374547683002959"/>
    <n v="0.18492167888529376"/>
    <n v="194.51671996446373"/>
    <n v="245.53199781447927"/>
    <n v="0.55796548857988371"/>
    <n v="5.8575661965120442"/>
    <n v="434.19115158243096"/>
    <n v="0.9866888233964709"/>
    <n v="5.8440777194989391"/>
    <n v="434.20464005944405"/>
    <n v="0.98671947563216234"/>
    <n v="5.7548862180213165"/>
    <n v="434.29383156092166"/>
    <n v="0.9869221611482748"/>
    <n v="5.7788739354565912"/>
    <n v="434.2698438434864"/>
    <n v="0.98686764964428419"/>
    <n v="5.7656404582721716"/>
    <n v="434.28307732067083"/>
    <n v="0.98689772239907192"/>
    <n v="5.791230637418165"/>
    <n v="434.25748714152485"/>
    <n v="0.98683956933984895"/>
    <n v="6.876683969780637"/>
    <n v="5.0367952793341031"/>
    <n v="4.4976052494574814"/>
    <x v="8"/>
    <n v="0"/>
    <n v="0"/>
    <n v="0"/>
    <n v="0"/>
    <n v="0"/>
    <n v="0"/>
    <n v="0"/>
    <n v="0"/>
    <n v="1"/>
    <n v="0"/>
    <n v="0"/>
    <n v="0"/>
    <n v="38"/>
    <n v="560.12206882684029"/>
    <n v="-120.07335104789729"/>
    <n v="0.27286376757088004"/>
    <n v="585.94424653050385"/>
    <n v="-145.89552875156085"/>
    <n v="0.3315440378691229"/>
    <n v="536.42637421061784"/>
    <n v="-96.377656431674836"/>
    <n v="0.21901587832847597"/>
    <n v="515.00336387245079"/>
    <n v="-74.95464609350779"/>
    <n v="0.17033260878892278"/>
  </r>
  <r>
    <x v="823"/>
    <x v="5"/>
    <x v="38"/>
    <n v="628.04544670466908"/>
    <x v="0"/>
    <n v="767.61110152792889"/>
    <n v="614.12768433930421"/>
    <n v="6.4202028614775157"/>
    <n v="6.4426125312139302"/>
    <n v="93.043769882173208"/>
    <n v="92.131588881868709"/>
    <n v="92.583157159984225"/>
    <n v="4.5281072369873625"/>
    <n v="4.5330700263294919"/>
    <n v="46.521884941086604"/>
    <n v="46.325313596295956"/>
    <n v="46.383701124429905"/>
    <n v="3.8369481286528035"/>
    <n v="3.8399228457695465"/>
    <n v="557.97875307098298"/>
    <n v="6.3243208847226438"/>
    <n v="2017"/>
    <x v="38"/>
    <s v="2017-824"/>
    <n v="14.785258227117682"/>
    <x v="0"/>
    <n v="0"/>
    <n v="0"/>
    <n v="0"/>
    <n v="0"/>
    <n v="0"/>
    <n v="1"/>
    <n v="1947.3706414115468"/>
    <n v="-1389.3918883405638"/>
    <n v="2.4900444339388907"/>
    <n v="2122.7490534284752"/>
    <n v="-1564.7703003574923"/>
    <n v="2.8043546313284637"/>
    <n v="2069.502050928249"/>
    <n v="-1511.523297857266"/>
    <n v="2.7089262620452832"/>
    <n v="376.36466398623804"/>
    <n v="181.61408908474493"/>
    <n v="0.32548567142598883"/>
    <n v="360.29699651362898"/>
    <n v="197.68175655735399"/>
    <n v="0.35428187089447472"/>
    <n v="196.52142517597298"/>
    <n v="361.45732789501"/>
    <n v="0.64779765520754051"/>
    <n v="5.8586675438020457"/>
    <n v="552.12008552718089"/>
    <n v="0.98950019599929684"/>
    <n v="5.8447875855027149"/>
    <n v="552.1339654854803"/>
    <n v="0.98952507142371582"/>
    <n v="5.7580366663526492"/>
    <n v="552.22071640463037"/>
    <n v="0.98968054494071367"/>
    <n v="5.78068501873281"/>
    <n v="552.19806805225016"/>
    <n v="0.98963995495004553"/>
    <n v="5.7667979536279592"/>
    <n v="552.21195511735505"/>
    <n v="0.98966484311115999"/>
    <n v="5.7940850610196604"/>
    <n v="552.18466800996327"/>
    <n v="0.98961593962291494"/>
    <n v="6.8828181147605481"/>
    <n v="5.0427019855340491"/>
    <n v="4.5027061958210632"/>
    <x v="8"/>
    <n v="0"/>
    <n v="0"/>
    <n v="0"/>
    <n v="0"/>
    <n v="0"/>
    <n v="0"/>
    <n v="0"/>
    <n v="0"/>
    <n v="1"/>
    <n v="0"/>
    <n v="0"/>
    <n v="0"/>
    <n v="39"/>
    <n v="562.66614156047604"/>
    <n v="-4.6873884894930598"/>
    <n v="8.400657666075605E-3"/>
    <n v="588.33797286883316"/>
    <n v="-30.359219797850187"/>
    <n v="5.4409275677183455E-2"/>
    <n v="538.58699336660936"/>
    <n v="19.391759704373612"/>
    <n v="3.4753580844514166E-2"/>
    <n v="517.96053734369843"/>
    <n v="40.018215727284542"/>
    <n v="7.1719963362464528E-2"/>
  </r>
  <r>
    <x v="824"/>
    <x v="5"/>
    <x v="39"/>
    <n v="634.32590117171571"/>
    <x v="0"/>
    <n v="775.28721254320817"/>
    <n v="620.18714938902758"/>
    <n v="6.430021286343699"/>
    <n v="6.4525628620670981"/>
    <n v="93.974207580994914"/>
    <n v="93.052898231431811"/>
    <n v="93.508988731584054"/>
    <n v="4.5380575678405304"/>
    <n v="4.5430203571826597"/>
    <n v="46.987103790497457"/>
    <n v="46.788566732237008"/>
    <n v="46.847538135674199"/>
    <n v="3.8468984595059714"/>
    <n v="3.8498731766227143"/>
    <n v="177.09752788856522"/>
    <n v="5.1767005858464454"/>
    <n v="2017"/>
    <x v="39"/>
    <s v="2017-825"/>
    <n v="14.8149773136902"/>
    <x v="0"/>
    <n v="0"/>
    <n v="0"/>
    <n v="0"/>
    <n v="0"/>
    <n v="0"/>
    <n v="1"/>
    <n v="1953.547022371099"/>
    <n v="-1776.4494944825337"/>
    <n v="10.030910739761008"/>
    <n v="2126.8337259227851"/>
    <n v="-1949.7361980342198"/>
    <n v="11.009392515411333"/>
    <n v="2072.1897696202832"/>
    <n v="-1895.0922417317179"/>
    <n v="10.700839612646448"/>
    <n v="377.75001068264214"/>
    <n v="-200.65248279407692"/>
    <n v="1.1330055545458158"/>
    <n v="361.93605119549477"/>
    <n v="-184.83852330692955"/>
    <n v="1.0437103527680813"/>
    <n v="198.54617743959724"/>
    <n v="-21.44864955103202"/>
    <n v="0.12111207765998923"/>
    <n v="5.8597688910920462"/>
    <n v="171.23775899747318"/>
    <n v="0.96691219261525108"/>
    <n v="5.8454974515064917"/>
    <n v="171.25203043705872"/>
    <n v="0.96699277781457993"/>
    <n v="5.761187114683981"/>
    <n v="171.33634077388123"/>
    <n v="0.96746884508569142"/>
    <n v="5.7824961020090271"/>
    <n v="171.3150317865562"/>
    <n v="0.96734852162562357"/>
    <n v="5.7679456008031345"/>
    <n v="171.32958228776209"/>
    <n v="0.9674306825760296"/>
    <n v="5.7969451033383512"/>
    <n v="171.30058278522688"/>
    <n v="0.96726693380505036"/>
    <n v="6.8890113676766047"/>
    <n v="5.0486325957336415"/>
    <n v="4.5078318752688284"/>
    <x v="9"/>
    <n v="0"/>
    <n v="0"/>
    <n v="0"/>
    <n v="0"/>
    <n v="0"/>
    <n v="0"/>
    <n v="0"/>
    <n v="0"/>
    <n v="0"/>
    <n v="1"/>
    <n v="0"/>
    <n v="0"/>
    <n v="40"/>
    <n v="193.78887184364382"/>
    <n v="-16.691343955078594"/>
    <n v="9.4249446359190622E-2"/>
    <n v="197.49593943501105"/>
    <n v="-20.398411546445828"/>
    <n v="0.11518179722576978"/>
    <n v="195.16453050959905"/>
    <n v="-18.067002621033822"/>
    <n v="0.1020172491193784"/>
    <n v="183.96280320352039"/>
    <n v="-6.86527531495517"/>
    <n v="3.8765506197664119E-2"/>
  </r>
  <r>
    <x v="825"/>
    <x v="5"/>
    <x v="40"/>
    <n v="640.66916018343284"/>
    <x v="0"/>
    <n v="783.04008466864013"/>
    <n v="626.33175262734915"/>
    <n v="6.4398801869965867"/>
    <n v="6.4625131929202659"/>
    <n v="94.913949656804874"/>
    <n v="93.983423944118343"/>
    <n v="94.444078618899894"/>
    <n v="4.5480078986936983"/>
    <n v="4.5529706880358276"/>
    <n v="47.456974828402437"/>
    <n v="47.256452399552806"/>
    <n v="47.316013517030939"/>
    <n v="3.8568487903591393"/>
    <n v="3.8598235074758822"/>
    <n v="202.37588713431509"/>
    <n v="5.310126795604325"/>
    <n v="2017"/>
    <x v="40"/>
    <s v="2017-826"/>
    <n v="14.844736876049424"/>
    <x v="0"/>
    <n v="0"/>
    <n v="0"/>
    <n v="0"/>
    <n v="0"/>
    <n v="0"/>
    <n v="1"/>
    <n v="1959.7851671402466"/>
    <n v="-1757.4092800059316"/>
    <n v="8.6838867262855004"/>
    <n v="2130.9592451420376"/>
    <n v="-1928.5833580077226"/>
    <n v="9.5297092223627349"/>
    <n v="2074.9043654992374"/>
    <n v="-1872.5284783649224"/>
    <n v="9.2527252375780407"/>
    <n v="379.14921084601031"/>
    <n v="-176.77332371169521"/>
    <n v="0.87349004970326483"/>
    <n v="363.59149642417924"/>
    <n v="-161.21560928986415"/>
    <n v="0.79661471320872712"/>
    <n v="200.59117722585785"/>
    <n v="1.7847099084572449"/>
    <n v="8.8187873255510356E-3"/>
    <n v="5.8608702383820468"/>
    <n v="196.51501689593306"/>
    <n v="0.97103968105403671"/>
    <n v="5.8462073175102676"/>
    <n v="196.52967981680482"/>
    <n v="0.97111213494703452"/>
    <n v="5.7643375630153137"/>
    <n v="196.61154957129978"/>
    <n v="0.97151667797661301"/>
    <n v="5.784307185285245"/>
    <n v="196.59157994902984"/>
    <n v="0.97141800207923845"/>
    <n v="5.7690864206445864"/>
    <n v="196.60680071367051"/>
    <n v="0.97149321244573128"/>
    <n v="5.7998090408798166"/>
    <n v="196.57607809343529"/>
    <n v="0.9713414027579752"/>
    <n v="6.8952527132118515"/>
    <n v="5.0545870431907467"/>
    <n v="4.5129822803566384"/>
    <x v="9"/>
    <n v="0"/>
    <n v="0"/>
    <n v="0"/>
    <n v="0"/>
    <n v="0"/>
    <n v="0"/>
    <n v="0"/>
    <n v="0"/>
    <n v="0"/>
    <n v="1"/>
    <n v="0"/>
    <n v="0"/>
    <n v="41"/>
    <n v="194.67527909541894"/>
    <n v="7.7006080388961493"/>
    <n v="3.8051015602393989E-2"/>
    <n v="198.30566022968324"/>
    <n v="4.070226904631852"/>
    <n v="2.0112212785164858E-2"/>
    <n v="195.95377971848842"/>
    <n v="6.4221074158266731"/>
    <n v="3.1733560291026058E-2"/>
    <n v="185.02469367790647"/>
    <n v="17.351193456408623"/>
    <n v="8.5737454704239491E-2"/>
  </r>
  <r>
    <x v="826"/>
    <x v="5"/>
    <x v="41"/>
    <n v="647.0758517852671"/>
    <x v="0"/>
    <n v="790.87048551532644"/>
    <n v="632.55498237472455"/>
    <n v="6.4497671454792895"/>
    <n v="6.4724635237734338"/>
    <n v="95.863089153372911"/>
    <n v="94.923256548745627"/>
    <n v="95.388519405088886"/>
    <n v="4.557958229546867"/>
    <n v="4.5629210188889955"/>
    <n v="47.931544576686456"/>
    <n v="47.729016923546354"/>
    <n v="47.789173652201242"/>
    <n v="3.8667991212123072"/>
    <n v="3.8697738383290505"/>
    <n v="212.00602957324554"/>
    <n v="5.3566147156507977"/>
    <n v="2017"/>
    <x v="41"/>
    <s v="2017-827"/>
    <n v="14.874524496238465"/>
    <x v="0"/>
    <n v="0"/>
    <n v="0"/>
    <n v="0"/>
    <n v="0"/>
    <n v="0"/>
    <n v="1"/>
    <n v="1966.0856933570858"/>
    <n v="-1754.0796637838403"/>
    <n v="8.27372536203187"/>
    <n v="2135.1260195534828"/>
    <n v="-1923.1199899802373"/>
    <n v="9.0710627138829665"/>
    <n v="2077.646107336981"/>
    <n v="-1865.6400777637355"/>
    <n v="8.7999387636245459"/>
    <n v="380.56240301101218"/>
    <n v="-168.55637343776664"/>
    <n v="0.79505462074385214"/>
    <n v="365.26349610515047"/>
    <n v="-153.25746653190492"/>
    <n v="0.72289201793176505"/>
    <n v="202.65662700998101"/>
    <n v="9.3494025632645332"/>
    <n v="4.4099701230593667E-2"/>
    <n v="5.8619715856720473"/>
    <n v="206.14405798757349"/>
    <n v="0.97234997703852188"/>
    <n v="5.8469171835140443"/>
    <n v="206.15911238973149"/>
    <n v="0.97242098634985275"/>
    <n v="5.7674880113466456"/>
    <n v="206.2385415618989"/>
    <n v="0.97279564160058929"/>
    <n v="5.7861182685614629"/>
    <n v="206.21991130468408"/>
    <n v="0.97270776552813831"/>
    <n v="5.7702225077758591"/>
    <n v="206.23580706546969"/>
    <n v="0.97278274339936965"/>
    <n v="5.8026756785911031"/>
    <n v="206.20335389465444"/>
    <n v="0.97262966675866946"/>
    <n v="6.9015344661329969"/>
    <n v="5.0605652707730284"/>
    <n v="4.5181574024202931"/>
    <x v="9"/>
    <n v="0"/>
    <n v="0"/>
    <n v="0"/>
    <n v="0"/>
    <n v="0"/>
    <n v="0"/>
    <n v="0"/>
    <n v="0"/>
    <n v="0"/>
    <n v="1"/>
    <n v="0"/>
    <n v="0"/>
    <n v="42"/>
    <n v="195.56809568816684"/>
    <n v="16.437933885078706"/>
    <n v="7.7535218777348966E-2"/>
    <n v="199.12015192668571"/>
    <n v="12.885877646559834"/>
    <n v="6.0780713041502989E-2"/>
    <n v="196.74780886351761"/>
    <n v="15.258220709727937"/>
    <n v="7.1970692250789989E-2"/>
    <n v="186.09528349251565"/>
    <n v="25.910746080729893"/>
    <n v="0.12221702435957389"/>
  </r>
  <r>
    <x v="827"/>
    <x v="5"/>
    <x v="42"/>
    <n v="653.54661030311991"/>
    <x v="0"/>
    <n v="798.77919037047991"/>
    <n v="638.8524707532431"/>
    <n v="6.4596735525312123"/>
    <n v="6.4824138546266026"/>
    <n v="96.821720044906641"/>
    <n v="95.872488296826134"/>
    <n v="96.342404599139769"/>
    <n v="4.5679085604000349"/>
    <n v="4.5728713497421634"/>
    <n v="48.410860022453321"/>
    <n v="48.206307092781223"/>
    <n v="48.267065388723253"/>
    <n v="3.8767494520654755"/>
    <n v="3.8797241691822184"/>
    <n v="212.03585144116136"/>
    <n v="5.3567553709459474"/>
    <n v="2017"/>
    <x v="42"/>
    <s v="2017-828"/>
    <n v="14.904331564996722"/>
    <x v="0"/>
    <n v="0"/>
    <n v="0"/>
    <n v="0"/>
    <n v="0"/>
    <n v="0"/>
    <n v="1"/>
    <n v="1972.4492248360934"/>
    <n v="-1760.413373394932"/>
    <n v="8.302432637828872"/>
    <n v="2139.3344617090429"/>
    <n v="-1927.2986102678815"/>
    <n v="9.0894940509751248"/>
    <n v="2080.4152665931024"/>
    <n v="-1868.379415151941"/>
    <n v="8.8116203106831907"/>
    <n v="381.98972709766412"/>
    <n v="-169.95387565650276"/>
    <n v="0.80153367697662159"/>
    <n v="366.95221578293149"/>
    <n v="-154.91636434177013"/>
    <n v="0.73061401309654694"/>
    <n v="204.74273129194543"/>
    <n v="7.2931201492159232"/>
    <n v="3.4395693462431841E-2"/>
    <n v="5.8630729329620479"/>
    <n v="206.17277850819931"/>
    <n v="0.97234867173116235"/>
    <n v="5.8476270495178211"/>
    <n v="206.18822439164353"/>
    <n v="0.97242151735297222"/>
    <n v="5.7706384596779774"/>
    <n v="206.26521298148339"/>
    <n v="0.97278460967588165"/>
    <n v="5.7879293518376809"/>
    <n v="206.24792208932368"/>
    <n v="0.97270306265427109"/>
    <n v="5.7713553143810845"/>
    <n v="206.26449612678027"/>
    <n v="0.97278122885750484"/>
    <n v="5.805544187952477"/>
    <n v="206.23030725320888"/>
    <n v="0.9726199878534999"/>
    <n v="6.9078512591011494"/>
    <n v="5.0665672256082352"/>
    <n v="4.5233572315772443"/>
    <x v="9"/>
    <n v="0"/>
    <n v="0"/>
    <n v="0"/>
    <n v="0"/>
    <n v="0"/>
    <n v="0"/>
    <n v="0"/>
    <n v="0"/>
    <n v="0"/>
    <n v="1"/>
    <n v="0"/>
    <n v="0"/>
    <n v="43"/>
    <n v="196.46705833227023"/>
    <n v="15.568793108891128"/>
    <n v="7.3425286351687435E-2"/>
    <n v="199.93944277746357"/>
    <n v="12.096408663697787"/>
    <n v="5.7048883863182284E-2"/>
    <n v="197.54664952127004"/>
    <n v="14.489201919891315"/>
    <n v="6.8333736117790339E-2"/>
    <n v="187.17455783566874"/>
    <n v="24.861293605492619"/>
    <n v="0.11725042456978779"/>
  </r>
  <r>
    <x v="828"/>
    <x v="5"/>
    <x v="43"/>
    <n v="660.08207640615115"/>
    <x v="0"/>
    <n v="806.76698227418478"/>
    <n v="645.22135244911544"/>
    <n v="6.4695934400139192"/>
    <n v="6.4923641854797705"/>
    <n v="97.789937245355731"/>
    <n v="96.831212771090932"/>
    <n v="97.305828645131186"/>
    <n v="4.5778588912532028"/>
    <n v="4.5828216805953321"/>
    <n v="48.894968622677865"/>
    <n v="48.688370163708868"/>
    <n v="48.749736042610493"/>
    <n v="3.8866997829186438"/>
    <n v="3.8896745000353867"/>
    <n v="168.80885018846067"/>
    <n v="5.1287670108138768"/>
    <n v="2017"/>
    <x v="43"/>
    <s v="2017-829"/>
    <n v="14.934152114185766"/>
    <x v="0"/>
    <n v="0"/>
    <n v="0"/>
    <n v="0"/>
    <n v="0"/>
    <n v="0"/>
    <n v="1"/>
    <n v="1978.8763916298913"/>
    <n v="-1810.0675414414306"/>
    <n v="10.722586756681565"/>
    <n v="2143.584988286158"/>
    <n v="-1974.7761380976974"/>
    <n v="11.698297428677634"/>
    <n v="2083.2121174417848"/>
    <n v="-1914.4032672533242"/>
    <n v="11.340656992308498"/>
    <n v="383.43132442518254"/>
    <n v="-214.62247423672187"/>
    <n v="1.2713934962362117"/>
    <n v="368.65782265749033"/>
    <n v="-199.84897246902966"/>
    <n v="1.1838773396413478"/>
    <n v="206.84969661672955"/>
    <n v="-38.040846428268878"/>
    <n v="0.22534864958679313"/>
    <n v="5.8641742802520485"/>
    <n v="162.94467590820861"/>
    <n v="0.9652614523841303"/>
    <n v="5.848336915521597"/>
    <n v="162.96051327293907"/>
    <n v="0.96535527071600558"/>
    <n v="5.7737889080093101"/>
    <n v="163.03506128045134"/>
    <n v="0.96579688267787278"/>
    <n v="5.7897404351139006"/>
    <n v="163.01910975334675"/>
    <n v="0.96570238806407271"/>
    <n v="5.7724858471478697"/>
    <n v="163.0363643413128"/>
    <n v="0.96580460182802397"/>
    <n v="5.8084139946149111"/>
    <n v="163.00043619384576"/>
    <n v="0.96559176851136475"/>
    <n v="6.9141993377851723"/>
    <n v="5.072592856429325"/>
    <n v="4.5285817567285473"/>
    <x v="9"/>
    <n v="0"/>
    <n v="0"/>
    <n v="0"/>
    <n v="0"/>
    <n v="0"/>
    <n v="0"/>
    <n v="0"/>
    <n v="0"/>
    <n v="0"/>
    <n v="1"/>
    <n v="0"/>
    <n v="0"/>
    <n v="44"/>
    <n v="197.37199328351915"/>
    <n v="-28.563143095058479"/>
    <n v="0.16920406165417376"/>
    <n v="200.76356131347629"/>
    <n v="-31.954711125015621"/>
    <n v="0.18929523593899794"/>
    <n v="198.35033342659602"/>
    <n v="-29.541483238135356"/>
    <n v="0.17499961172151113"/>
    <n v="188.26252859207008"/>
    <n v="-19.453678403609416"/>
    <n v="0.11524086789224051"/>
  </r>
  <r>
    <x v="829"/>
    <x v="5"/>
    <x v="44"/>
    <n v="666.68289717021264"/>
    <x v="0"/>
    <n v="814.83465209692656"/>
    <n v="651.65981586544456"/>
    <n v="6.4795226709576488"/>
    <n v="6.5023145163329383"/>
    <n v="98.76783661780928"/>
    <n v="97.799524694450099"/>
    <n v="98.278886931582505"/>
    <n v="4.5878092221063715"/>
    <n v="4.5927720114485"/>
    <n v="49.38391830890464"/>
    <n v="49.175253865345908"/>
    <n v="49.237233403036605"/>
    <n v="3.8966501137718117"/>
    <n v="3.8996248308885546"/>
    <n v="190.96588115547146"/>
    <n v="5.2520947793960433"/>
    <n v="2017"/>
    <x v="44"/>
    <s v="2017-830"/>
    <n v="14.963982006835831"/>
    <x v="0"/>
    <n v="0"/>
    <n v="0"/>
    <n v="0"/>
    <n v="0"/>
    <n v="0"/>
    <n v="1"/>
    <n v="1985.367830091627"/>
    <n v="-1794.4019489361556"/>
    <n v="9.3964531154927897"/>
    <n v="2147.8780201290447"/>
    <n v="-1956.9121389735733"/>
    <n v="10.247443821550448"/>
    <n v="2086.0369367989542"/>
    <n v="-1895.0710556434829"/>
    <n v="9.9236106689688963"/>
    <n v="384.88733772597612"/>
    <n v="-193.92145657050466"/>
    <n v="1.0154769815275377"/>
    <n v="370.38048560079471"/>
    <n v="-179.41460444532325"/>
    <n v="0.93951130620687184"/>
    <n v="208.97773159476142"/>
    <n v="-18.011850439289958"/>
    <n v="9.4319730468637647E-2"/>
    <n v="5.865275627542049"/>
    <n v="185.10060552792942"/>
    <n v="0.96928626416376995"/>
    <n v="5.8490467815253737"/>
    <n v="185.11683437394609"/>
    <n v="0.96937124712469724"/>
    <n v="5.7769393563406419"/>
    <n v="185.18894179913082"/>
    <n v="0.96974884036150177"/>
    <n v="5.7915515183901185"/>
    <n v="185.17432963708134"/>
    <n v="0.96967232322681229"/>
    <n v="5.7736148038878063"/>
    <n v="185.19226635158367"/>
    <n v="0.96976624950512857"/>
    <n v="5.8112847004534975"/>
    <n v="185.15459645501798"/>
    <n v="0.96956898967872518"/>
    <n v="6.9205760701169581"/>
    <n v="5.0786421122593302"/>
    <n v="4.5338309655610516"/>
    <x v="10"/>
    <n v="0"/>
    <n v="0"/>
    <n v="0"/>
    <n v="0"/>
    <n v="0"/>
    <n v="0"/>
    <n v="0"/>
    <n v="0"/>
    <n v="0"/>
    <n v="0"/>
    <n v="1"/>
    <n v="0"/>
    <n v="45"/>
    <n v="190.19678339266883"/>
    <n v="0.76909776280263031"/>
    <n v="4.027409284575202E-3"/>
    <n v="195.20901537160293"/>
    <n v="-4.243134216131466"/>
    <n v="2.2219331487162326E-2"/>
    <n v="200.77419976320618"/>
    <n v="-9.8083186077347193"/>
    <n v="5.1361628309663607E-2"/>
    <n v="189.35922649401923"/>
    <n v="1.6066546614522395"/>
    <n v="8.413307401986694E-3"/>
  </r>
  <r>
    <x v="830"/>
    <x v="5"/>
    <x v="45"/>
    <n v="673.34972614191486"/>
    <x v="0"/>
    <n v="822.98299861789587"/>
    <n v="658.1667889483856"/>
    <n v="6.4894583778499966"/>
    <n v="6.5122648471861071"/>
    <n v="99.755514983987382"/>
    <n v="98.777519839218741"/>
    <n v="99.261675800898331"/>
    <n v="4.5977595529595394"/>
    <n v="4.6027223423016679"/>
    <n v="49.877757491993691"/>
    <n v="49.667006403999352"/>
    <n v="49.729605737066976"/>
    <n v="3.90660044462498"/>
    <n v="3.9095751617417229"/>
    <n v="194.63530420358879"/>
    <n v="5.2711275726375337"/>
    <n v="2017"/>
    <x v="45"/>
    <s v="2017-831"/>
    <n v="14.993818375434516"/>
    <x v="0"/>
    <n v="0"/>
    <n v="0"/>
    <n v="0"/>
    <n v="0"/>
    <n v="0"/>
    <n v="1"/>
    <n v="1991.92418293798"/>
    <n v="-1797.2888787343913"/>
    <n v="9.2341360478694288"/>
    <n v="2152.21398229036"/>
    <n v="-1957.5786780867713"/>
    <n v="10.057675230589931"/>
    <n v="2088.8900043496951"/>
    <n v="-1894.2547001461064"/>
    <n v="9.7323284072077367"/>
    <n v="386.3579111597777"/>
    <n v="-191.72260695618891"/>
    <n v="0.98503510316734111"/>
    <n v="372.12037517353224"/>
    <n v="-177.48507096994345"/>
    <n v="0.9118852907810282"/>
    <n v="211.12704692257367"/>
    <n v="-16.491742718984881"/>
    <n v="8.4731507402863032E-2"/>
    <n v="5.8663769748320505"/>
    <n v="188.76892722875675"/>
    <n v="0.96985964597308716"/>
    <n v="5.8497566475291496"/>
    <n v="188.78554755605964"/>
    <n v="0.96994503812417143"/>
    <n v="5.7800898046719746"/>
    <n v="188.85521439891681"/>
    <n v="0.97030297340802063"/>
    <n v="5.7933626016663364"/>
    <n v="188.84194160192246"/>
    <n v="0.97023478024517862"/>
    <n v="5.7747426682842473"/>
    <n v="188.86056153530456"/>
    <n v="0.97033044600046536"/>
    <n v="5.81415602951067"/>
    <n v="188.82114817407813"/>
    <n v="0.97012794747951259"/>
    <n v="6.9269796047024181"/>
    <n v="5.0847149417623196"/>
    <n v="4.539104844549831"/>
    <x v="10"/>
    <n v="0"/>
    <n v="0"/>
    <n v="0"/>
    <n v="0"/>
    <n v="0"/>
    <n v="0"/>
    <n v="0"/>
    <n v="0"/>
    <n v="0"/>
    <n v="0"/>
    <n v="1"/>
    <n v="0"/>
    <n v="46"/>
    <n v="191.07599479670088"/>
    <n v="3.5593094068879054"/>
    <n v="1.8287069868706159E-2"/>
    <n v="196.01647107024965"/>
    <n v="-1.3811668666608625"/>
    <n v="7.0961785289279282E-3"/>
    <n v="201.59426374024076"/>
    <n v="-6.9589595366519745"/>
    <n v="3.5753840060654636E-2"/>
    <n v="190.46469563514481"/>
    <n v="4.1706085684439813"/>
    <n v="2.1427811287933248E-2"/>
  </r>
  <r>
    <x v="831"/>
    <x v="5"/>
    <x v="46"/>
    <n v="680.08322340333382"/>
    <x v="0"/>
    <n v="831.21282860407473"/>
    <n v="664.74171928486999"/>
    <n v="6.4993985731592989"/>
    <n v="6.522215178039275"/>
    <n v="100.75307013382724"/>
    <n v="99.765294986522989"/>
    <n v="100.25429255890731"/>
    <n v="4.6077098838127073"/>
    <n v="4.6126726731548358"/>
    <n v="50.376535066913618"/>
    <n v="50.163676468039334"/>
    <n v="50.226901794437637"/>
    <n v="3.9165507754781479"/>
    <n v="3.9195254925948908"/>
    <n v="175.13208082937328"/>
    <n v="5.165540436841197"/>
    <n v="2017"/>
    <x v="46"/>
    <s v="2017-832"/>
    <n v="15.023659232450155"/>
    <x v="0"/>
    <n v="0"/>
    <n v="0"/>
    <n v="0"/>
    <n v="0"/>
    <n v="0"/>
    <n v="1"/>
    <n v="1998.5460993127963"/>
    <n v="-1823.414018483423"/>
    <n v="10.411650508851823"/>
    <n v="2156.5933040732884"/>
    <n v="-1981.4612232439151"/>
    <n v="11.314096274425028"/>
    <n v="2091.7716025759437"/>
    <n v="-1916.6395217465704"/>
    <n v="10.943965906588545"/>
    <n v="387.84319032791717"/>
    <n v="-212.71110949854389"/>
    <n v="1.2145753564464463"/>
    <n v="373.87766364199695"/>
    <n v="-198.74558281262367"/>
    <n v="1.1348325325173085"/>
    <n v="213.29785540366399"/>
    <n v="-38.165774574290708"/>
    <n v="0.21792566155526152"/>
    <n v="5.867478322122051"/>
    <n v="169.26460250725123"/>
    <n v="0.9664968388753481"/>
    <n v="5.8504665135329263"/>
    <n v="169.28161431584036"/>
    <n v="0.9665939758962101"/>
    <n v="5.7832402530033065"/>
    <n v="169.34884057636998"/>
    <n v="0.96697783623870848"/>
    <n v="5.7951736849425544"/>
    <n v="169.33690714443071"/>
    <n v="0.96690969662726356"/>
    <n v="5.7758697755880402"/>
    <n v="169.35621105378524"/>
    <n v="0.9670199214887687"/>
    <n v="5.8170277905145786"/>
    <n v="169.31505303885871"/>
    <n v="0.96678491020624624"/>
    <n v="6.9334086330899849"/>
    <n v="5.0908112929255429"/>
    <n v="4.5444033789608484"/>
    <x v="10"/>
    <n v="0"/>
    <n v="0"/>
    <n v="0"/>
    <n v="0"/>
    <n v="0"/>
    <n v="0"/>
    <n v="0"/>
    <n v="0"/>
    <n v="0"/>
    <n v="0"/>
    <n v="1"/>
    <n v="0"/>
    <n v="47"/>
    <n v="191.96072878967368"/>
    <n v="-16.828647960300401"/>
    <n v="9.6091178044621778E-2"/>
    <n v="196.82868550923848"/>
    <n v="-21.696604679865203"/>
    <n v="0.12388709468371846"/>
    <n v="202.41930718513996"/>
    <n v="-27.287226355766677"/>
    <n v="0.15580941096881001"/>
    <n v="191.57898963514376"/>
    <n v="-16.446908805770477"/>
    <n v="9.3911456586839054E-2"/>
  </r>
  <r>
    <x v="832"/>
    <x v="5"/>
    <x v="47"/>
    <n v="686.88405563736728"/>
    <x v="0"/>
    <n v="839.52495689011562"/>
    <n v="671.38442019061915"/>
    <n v="6.5093418793178319"/>
    <n v="6.5321655088924429"/>
    <n v="101.76060083516552"/>
    <n v="100.76294791084425"/>
    <n v="101.25683548449638"/>
    <n v="4.6176602146658752"/>
    <n v="4.6226230040080045"/>
    <n v="50.88030041758276"/>
    <n v="50.665313232719726"/>
    <n v="50.729170812382009"/>
    <n v="3.9265011063313158"/>
    <n v="3.9294758234480591"/>
    <n v="174.91922258413538"/>
    <n v="5.1643242821267448"/>
    <n v="2017"/>
    <x v="47"/>
    <s v="2017-833"/>
    <n v="15.053503200315022"/>
    <x v="0"/>
    <n v="0"/>
    <n v="0"/>
    <n v="0"/>
    <n v="0"/>
    <n v="0"/>
    <n v="1"/>
    <n v="2005.2342348513612"/>
    <n v="-1830.3150122672257"/>
    <n v="10.463772850275802"/>
    <n v="2161.0164190740466"/>
    <n v="-1986.0971964899111"/>
    <n v="11.354367845618608"/>
    <n v="2094.6820167844544"/>
    <n v="-1919.7627942003189"/>
    <n v="10.975139071847414"/>
    <n v="389.34332228773815"/>
    <n v="-214.42409970360276"/>
    <n v="1.2258464023327436"/>
    <n v="375.65252499514645"/>
    <n v="-200.73330241101107"/>
    <n v="1.1475771470140124"/>
    <n v="215.49037196956525"/>
    <n v="-40.571149385429862"/>
    <n v="0.23194220044006494"/>
    <n v="5.8685796694120516"/>
    <n v="169.05064291472334"/>
    <n v="0.96644977274244814"/>
    <n v="5.8511763795367031"/>
    <n v="169.06804620459869"/>
    <n v="0.96654926603780034"/>
    <n v="5.7863907013346392"/>
    <n v="169.13283188280076"/>
    <n v="0.96691964087279547"/>
    <n v="5.7969847682187723"/>
    <n v="169.12223781591661"/>
    <n v="0.96685907539161142"/>
    <n v="5.7769963581631609"/>
    <n v="169.14222622597222"/>
    <n v="0.96697334762401854"/>
    <n v="5.8198998508937869"/>
    <n v="169.09932273324159"/>
    <n v="0.96672807159262075"/>
    <n v="6.9398622243386274"/>
    <n v="5.0969311129062849"/>
    <n v="4.5497265528538575"/>
    <x v="10"/>
    <n v="0"/>
    <n v="0"/>
    <n v="0"/>
    <n v="0"/>
    <n v="0"/>
    <n v="0"/>
    <n v="0"/>
    <n v="0"/>
    <n v="0"/>
    <n v="0"/>
    <n v="1"/>
    <n v="0"/>
    <n v="48"/>
    <n v="192.8509709170383"/>
    <n v="-17.931748332902913"/>
    <n v="0.10251445248836399"/>
    <n v="197.64568694001244"/>
    <n v="-22.726464355877056"/>
    <n v="0.12992548228909334"/>
    <n v="203.24936273278047"/>
    <n v="-28.330140148645086"/>
    <n v="0.1619612740676252"/>
    <n v="192.70216895869049"/>
    <n v="-17.78294637455511"/>
    <n v="0.10166376291777532"/>
  </r>
  <r>
    <x v="833"/>
    <x v="5"/>
    <x v="48"/>
    <n v="693.75289619374075"/>
    <x v="0"/>
    <n v="847.92020645901653"/>
    <n v="678.09496299155558"/>
    <n v="6.5192873415418058"/>
    <n v="6.5421158397456107"/>
    <n v="102.77820684351715"/>
    <n v="101.7705773771807"/>
    <n v="102.26940383934134"/>
    <n v="4.6276105455190431"/>
    <n v="4.6325733348611724"/>
    <n v="51.389103421758577"/>
    <n v="51.171966365046913"/>
    <n v="51.236462520505825"/>
    <n v="3.9364514371844841"/>
    <n v="3.939426154301227"/>
    <n v="207.6544685673978"/>
    <n v="5.3358754895533691"/>
    <n v="2017"/>
    <x v="48"/>
    <s v="2017-834"/>
    <n v="15.083349324245333"/>
    <x v="0"/>
    <n v="0"/>
    <n v="0"/>
    <n v="0"/>
    <n v="0"/>
    <n v="0"/>
    <n v="1"/>
    <n v="2011.9892517453113"/>
    <n v="-1804.3347831779136"/>
    <n v="8.6891209017844275"/>
    <n v="2165.4837652248116"/>
    <n v="-1957.8292966574138"/>
    <n v="9.4283032297085718"/>
    <n v="2097.6215351350506"/>
    <n v="-1889.9670665676529"/>
    <n v="9.1014996190858852"/>
    <n v="390.85845556715725"/>
    <n v="-183.20398699975945"/>
    <n v="0.88225400716718727"/>
    <n v="377.44513496182742"/>
    <n v="-169.79066639442962"/>
    <n v="0.81765958404753114"/>
    <n v="217.70481370112546"/>
    <n v="-10.05034513372766"/>
    <n v="4.8399368446365262E-2"/>
    <n v="5.8696810167020521"/>
    <n v="201.78478755069574"/>
    <n v="0.97173342304070398"/>
    <n v="5.851886245540479"/>
    <n v="201.80258232185733"/>
    <n v="0.97181911718099556"/>
    <n v="5.789541149665971"/>
    <n v="201.86492741773182"/>
    <n v="0.97211935197153299"/>
    <n v="5.7987958514949902"/>
    <n v="201.85567271590281"/>
    <n v="0.97207478417632565"/>
    <n v="5.7781225770596603"/>
    <n v="201.87634599033814"/>
    <n v="0.97217434030231686"/>
    <n v="5.8227721187638402"/>
    <n v="201.83169644863395"/>
    <n v="0.97195932185358214"/>
    <n v="6.9463397099080817"/>
    <n v="5.1030743479606686"/>
    <n v="4.5550743490855394"/>
    <x v="11"/>
    <n v="0"/>
    <n v="0"/>
    <n v="0"/>
    <n v="0"/>
    <n v="0"/>
    <n v="0"/>
    <n v="0"/>
    <n v="0"/>
    <n v="0"/>
    <n v="0"/>
    <n v="0"/>
    <n v="1"/>
    <n v="49"/>
    <n v="194.47813617943419"/>
    <n v="13.176332387963612"/>
    <n v="6.3453160815015203E-2"/>
    <n v="199.56767856130648"/>
    <n v="8.08679000609132"/>
    <n v="3.8943491377199109E-2"/>
    <n v="205.6065669198729"/>
    <n v="2.0479016475248955"/>
    <n v="9.8620639452322405E-3"/>
    <n v="193.83429904140203"/>
    <n v="13.820169525995766"/>
    <n v="6.6553682284521576E-2"/>
  </r>
  <r>
    <x v="834"/>
    <x v="5"/>
    <x v="49"/>
    <n v="700.69042515567833"/>
    <x v="0"/>
    <n v="856.39940852360678"/>
    <n v="684.87360164079234"/>
    <n v="6.5292342980836056"/>
    <n v="6.5520661705987786"/>
    <n v="103.80598891195234"/>
    <n v="102.78828314456652"/>
    <n v="103.29209787773475"/>
    <n v="4.6375608763722109"/>
    <n v="4.6425236657143403"/>
    <n v="51.90299445597617"/>
    <n v="51.683686028697394"/>
    <n v="51.748827145710891"/>
    <n v="3.9464017680376524"/>
    <n v="3.9493764851543953"/>
    <n v="177.17621609788097"/>
    <n v="5.1771448084959948"/>
    <n v="2017"/>
    <x v="49"/>
    <s v="2017-835"/>
    <n v="15.11319694249347"/>
    <x v="0"/>
    <n v="0"/>
    <n v="0"/>
    <n v="0"/>
    <n v="0"/>
    <n v="0"/>
    <n v="1"/>
    <n v="2018.8118188082017"/>
    <n v="-1841.6356027103207"/>
    <n v="10.39437258154847"/>
    <n v="2169.995784837085"/>
    <n v="-1992.819568739204"/>
    <n v="11.247669764198323"/>
    <n v="2100.5904486691525"/>
    <n v="-1923.4142325712714"/>
    <n v="10.855939216518101"/>
    <n v="392.38874017937064"/>
    <n v="-215.21252408148968"/>
    <n v="1.2146806655053271"/>
    <n v="379.25567102817524"/>
    <n v="-202.07945493029428"/>
    <n v="1.1405563307586133"/>
    <n v="219.94139985000137"/>
    <n v="-42.765183752120407"/>
    <n v="0.2413709057230051"/>
    <n v="5.8707823639920527"/>
    <n v="171.30543373388892"/>
    <n v="0.96686472657961753"/>
    <n v="5.8525961115442557"/>
    <n v="171.32361998633672"/>
    <n v="0.96696737157818646"/>
    <n v="5.7926915979973037"/>
    <n v="171.38352449988366"/>
    <n v="0.96730547854799465"/>
    <n v="5.8006069347712081"/>
    <n v="171.37560916310977"/>
    <n v="0.96726080360827527"/>
    <n v="5.7792485438991319"/>
    <n v="171.39696755398182"/>
    <n v="0.96738135246828838"/>
    <n v="5.8256445304408784"/>
    <n v="171.35057156744008"/>
    <n v="0.96711948895430466"/>
    <n v="6.9528406035702339"/>
    <n v="5.1092409434132513"/>
    <n v="4.5604467493128729"/>
    <x v="11"/>
    <n v="0"/>
    <n v="0"/>
    <n v="0"/>
    <n v="0"/>
    <n v="0"/>
    <n v="0"/>
    <n v="0"/>
    <n v="0"/>
    <n v="0"/>
    <n v="0"/>
    <n v="0"/>
    <n v="1"/>
    <n v="50"/>
    <n v="195.3828071477846"/>
    <n v="-18.206591049903636"/>
    <n v="0.10275979164068731"/>
    <n v="200.39892170224485"/>
    <n v="-23.222705604363881"/>
    <n v="0.13107123583412855"/>
    <n v="206.45301144723817"/>
    <n v="-29.276795349357201"/>
    <n v="0.16524111415260861"/>
    <n v="194.97544898023847"/>
    <n v="-17.799232882357501"/>
    <n v="0.1004606220539461"/>
  </r>
  <r>
    <x v="835"/>
    <x v="5"/>
    <x v="50"/>
    <n v="707.69732940723497"/>
    <x v="0"/>
    <n v="864.96340260884278"/>
    <n v="691.7207199707251"/>
    <n v="6.5391822902984522"/>
    <n v="6.5620165014519465"/>
    <n v="104.84404880107186"/>
    <n v="103.81616597281919"/>
    <n v="104.3250188565121"/>
    <n v="4.6475112072253797"/>
    <n v="4.6524739965675082"/>
    <n v="52.422024400535932"/>
    <n v="52.200522888984366"/>
    <n v="52.266315417168002"/>
    <n v="3.9563520988908203"/>
    <n v="3.9593268160075632"/>
    <n v="207.20097875167221"/>
    <n v="5.3336892340791531"/>
    <n v="2017"/>
    <x v="50"/>
    <s v="2017-836"/>
    <n v="15.143045596414652"/>
    <x v="0"/>
    <n v="0"/>
    <n v="0"/>
    <n v="0"/>
    <n v="0"/>
    <n v="0"/>
    <n v="1"/>
    <n v="2025.7026115417202"/>
    <n v="-1818.501632790048"/>
    <n v="8.7765108241573486"/>
    <n v="2174.5529246454807"/>
    <n v="-1967.3519458938085"/>
    <n v="9.4948969727196868"/>
    <n v="2103.5890513385957"/>
    <n v="-1896.3880725869235"/>
    <n v="9.1524088544954267"/>
    <n v="393.93432763770608"/>
    <n v="-186.73334888603387"/>
    <n v="0.90121846919377468"/>
    <n v="381.08431245518648"/>
    <n v="-173.88333370351427"/>
    <n v="0.83920131435243495"/>
    <n v="222.200351860366"/>
    <n v="-14.999373108693788"/>
    <n v="7.2390454905477783E-2"/>
    <n v="5.8718837112820532"/>
    <n v="201.32909504039014"/>
    <n v="0.97166092676463922"/>
    <n v="5.8533059775480316"/>
    <n v="201.34767277412419"/>
    <n v="0.97175058721820451"/>
    <n v="5.7958420463286355"/>
    <n v="201.40513670534358"/>
    <n v="0.97202792148354245"/>
    <n v="5.8024180180474261"/>
    <n v="201.39856073362478"/>
    <n v="0.97199618431821422"/>
    <n v="5.7803743360443951"/>
    <n v="201.42060441562782"/>
    <n v="0.97210257224232466"/>
    <n v="5.8285170417868182"/>
    <n v="201.37246170988539"/>
    <n v="0.97187022437392911"/>
    <n v="6.9593645456907716"/>
    <n v="5.1154308436469851"/>
    <n v="4.5658437339967328"/>
    <x v="11"/>
    <n v="0"/>
    <n v="0"/>
    <n v="0"/>
    <n v="0"/>
    <n v="0"/>
    <n v="0"/>
    <n v="0"/>
    <n v="0"/>
    <n v="0"/>
    <n v="0"/>
    <n v="0"/>
    <n v="1"/>
    <n v="51"/>
    <n v="196.29303463960034"/>
    <n v="10.907944112071874"/>
    <n v="5.2644269239407931E-2"/>
    <n v="201.23506435004748"/>
    <n v="5.9659144016247296"/>
    <n v="2.8792887164759987E-2"/>
    <n v="207.3046050734001"/>
    <n v="-0.10362632172788722"/>
    <n v="5.0012467292484205E-4"/>
    <n v="196.12569061871096"/>
    <n v="11.075288132961248"/>
    <n v="5.3451910312811997E-2"/>
  </r>
  <r>
    <x v="836"/>
    <x v="5"/>
    <x v="51"/>
    <n v="714.77430270130753"/>
    <x v="0"/>
    <n v="873.6130366349314"/>
    <n v="698.6367947898998"/>
    <n v="6.5491310003099708"/>
    <n v="6.5719668323051152"/>
    <n v="105.89248928908259"/>
    <n v="104.85432763095089"/>
    <n v="105.36826904507723"/>
    <n v="4.6574615380785476"/>
    <n v="4.6624243274206769"/>
    <n v="52.946244644541295"/>
    <n v="52.722528117874212"/>
    <n v="52.788978571339683"/>
    <n v="3.9663024297439886"/>
    <n v="3.9692771468607315"/>
    <n v="186.56994091166004"/>
    <n v="5.2288061870751692"/>
    <n v="2017"/>
    <x v="51"/>
    <s v="2017-837"/>
    <n v="15.172894968132507"/>
    <x v="0"/>
    <n v="0"/>
    <n v="0"/>
    <n v="0"/>
    <n v="0"/>
    <n v="0"/>
    <n v="1"/>
    <n v="2032.6623122025744"/>
    <n v="-1846.0923712909143"/>
    <n v="9.8949078413710279"/>
    <n v="2179.1556358519601"/>
    <n v="-1992.5856949403001"/>
    <n v="10.680100369886379"/>
    <n v="2106.6176400347331"/>
    <n v="-1920.047699123073"/>
    <n v="10.291302498896144"/>
    <n v="395.49537097062495"/>
    <n v="-208.92543005896491"/>
    <n v="1.1198236384600138"/>
    <n v="382.93124029646788"/>
    <n v="-196.36129938480784"/>
    <n v="1.0524809003277968"/>
    <n v="224.48189339083427"/>
    <n v="-37.911952479174232"/>
    <n v="0.20320504092953193"/>
    <n v="5.8729850585720538"/>
    <n v="180.69695585308799"/>
    <n v="0.96852126859303189"/>
    <n v="5.8540158435518084"/>
    <n v="180.71592506810822"/>
    <n v="0.96862294207230482"/>
    <n v="5.7989924946599682"/>
    <n v="180.77094841700008"/>
    <n v="0.9689178628329751"/>
    <n v="5.804229101323644"/>
    <n v="180.7657118103364"/>
    <n v="0.96888979503899875"/>
    <n v="5.7815000071138787"/>
    <n v="180.78844090454615"/>
    <n v="0.96901162117078976"/>
    <n v="5.8313896222105503"/>
    <n v="180.7385512894495"/>
    <n v="0.96874421681372735"/>
    <n v="6.9659112644682404"/>
    <n v="5.121643992103345"/>
    <n v="4.5712652824057276"/>
    <x v="11"/>
    <n v="0"/>
    <n v="0"/>
    <n v="0"/>
    <n v="0"/>
    <n v="0"/>
    <n v="0"/>
    <n v="0"/>
    <n v="0"/>
    <n v="0"/>
    <n v="0"/>
    <n v="0"/>
    <n v="1"/>
    <n v="52"/>
    <n v="197.20884110064429"/>
    <n v="-10.638900188984252"/>
    <n v="5.7023656313541525E-2"/>
    <n v="202.07613541310408"/>
    <n v="-15.506194501444043"/>
    <n v="8.3111965548545413E-2"/>
    <n v="208.16138133153092"/>
    <n v="-21.591440419870878"/>
    <n v="0.1157283982316011"/>
    <n v="197.28509790827243"/>
    <n v="-10.715156996612393"/>
    <n v="5.743238671917663E-2"/>
  </r>
  <r>
    <x v="837"/>
    <x v="5"/>
    <x v="52"/>
    <n v="721.92204572832043"/>
    <x v="0"/>
    <n v="882.34916700128053"/>
    <n v="705.62237007142596"/>
    <n v="6.5590802078059989"/>
    <n v="6.5819171631582831"/>
    <n v="106.9514141819734"/>
    <n v="105.90287090646214"/>
    <n v="106.421951735528"/>
    <n v="4.6674118689317154"/>
    <n v="4.6723746582738448"/>
    <n v="53.475707090986702"/>
    <n v="53.249753399052949"/>
    <n v="53.316868357053075"/>
    <n v="3.9762527605971565"/>
    <n v="3.9792274777138994"/>
    <n v="219.19158019532526"/>
    <n v="5.3899461428184425"/>
    <n v="2017"/>
    <x v="52"/>
    <s v="2017-838"/>
    <n v="15.202744837334869"/>
    <x v="0"/>
    <n v="0"/>
    <n v="0"/>
    <n v="0"/>
    <n v="0"/>
    <n v="0"/>
    <n v="1"/>
    <n v="2039.6916098700367"/>
    <n v="-1820.5000296747114"/>
    <n v="8.3055198929285226"/>
    <n v="2183.8043741705046"/>
    <n v="-1964.6127939751793"/>
    <n v="8.9629938897492334"/>
    <n v="2109.6765146178318"/>
    <n v="-1890.4849344225065"/>
    <n v="8.6248063576979739"/>
    <n v="397.07202473687289"/>
    <n v="-177.88044454154763"/>
    <n v="0.8115295504646457"/>
    <n v="384.79663741616201"/>
    <n v="-165.60505722083676"/>
    <n v="0.75552654473891445"/>
    <n v="226.7862503366072"/>
    <n v="-7.594670141281938"/>
    <n v="3.4648548701159965E-2"/>
    <n v="5.8740864058620543"/>
    <n v="213.31749378946321"/>
    <n v="0.97320113117197504"/>
    <n v="5.8547257095555842"/>
    <n v="213.33685448576966"/>
    <n v="0.97328945890924112"/>
    <n v="5.8021429429913001"/>
    <n v="213.38943725233395"/>
    <n v="0.97352935300789878"/>
    <n v="5.8060401845998619"/>
    <n v="213.38554001072541"/>
    <n v="0.97351157293803903"/>
    <n v="5.7826255942691747"/>
    <n v="213.40895460105608"/>
    <n v="0.97361839542779793"/>
    <n v="5.8342622505101387"/>
    <n v="213.35731794481512"/>
    <n v="0.97338281769166901"/>
    <n v="6.9724805489717747"/>
    <n v="5.1278803312875985"/>
    <n v="4.5767113726202524"/>
    <x v="11"/>
    <n v="0"/>
    <n v="0"/>
    <n v="0"/>
    <n v="0"/>
    <n v="0"/>
    <n v="0"/>
    <n v="0"/>
    <n v="0"/>
    <n v="0"/>
    <n v="0"/>
    <n v="0"/>
    <n v="1"/>
    <n v="53"/>
    <n v="198.13025256669448"/>
    <n v="21.061327628630778"/>
    <n v="9.6086389859786944E-2"/>
    <n v="202.92216392416572"/>
    <n v="16.269416271159542"/>
    <n v="7.4224640639305561E-2"/>
    <n v="209.02337391974592"/>
    <n v="10.168206275579337"/>
    <n v="4.6389584246430811E-2"/>
    <n v="198.45374646292569"/>
    <n v="20.737833732399565"/>
    <n v="9.4610539847925446E-2"/>
  </r>
  <r>
    <x v="838"/>
    <x v="5"/>
    <x v="53"/>
    <n v="729.14126618560351"/>
    <x v="1"/>
    <n v="891.17265867129322"/>
    <n v="712.67803890567916"/>
    <n v="6.5690297600940717"/>
    <n v="6.591867494011451"/>
    <n v="108.02092832379313"/>
    <n v="106.96189961512763"/>
    <n v="107.48617125288327"/>
    <n v="4.6773621997848833"/>
    <n v="4.6823249891270127"/>
    <n v="54.010464161896564"/>
    <n v="53.782250933043471"/>
    <n v="53.850037040623604"/>
    <n v="3.9862030914503244"/>
    <n v="3.9891778085670673"/>
    <n v="207.00845385276128"/>
    <n v="5.3327596322998563"/>
    <n v="2018"/>
    <x v="1"/>
    <s v="2018-839"/>
    <n v="15.23259505132928"/>
    <x v="0"/>
    <n v="0"/>
    <n v="0"/>
    <n v="0"/>
    <n v="0"/>
    <n v="0"/>
    <n v="1"/>
    <n v="2046.7912005141736"/>
    <n v="-1839.7827466614124"/>
    <n v="8.8874763924858495"/>
    <n v="2188.4995998722347"/>
    <n v="-1981.4911460194735"/>
    <n v="9.5720300748144656"/>
    <n v="2112.7659779467613"/>
    <n v="-1905.757524094"/>
    <n v="9.2061821081447555"/>
    <n v="398.66444504078339"/>
    <n v="-191.65599118802211"/>
    <n v="0.9258365425227566"/>
    <n v="386.68068850705311"/>
    <n v="-179.67223465429183"/>
    <n v="0.86794636310885709"/>
    <n v="229.11365085183786"/>
    <n v="-22.105196999076583"/>
    <n v="0.10678403025414279"/>
    <n v="5.8751877531520549"/>
    <n v="201.13326609960922"/>
    <n v="0.97161860956011536"/>
    <n v="5.855435575559361"/>
    <n v="201.15301827720191"/>
    <n v="0.97171402681107821"/>
    <n v="5.8052933913226319"/>
    <n v="201.20316046143864"/>
    <n v="0.97195624969281802"/>
    <n v="5.8078512678760807"/>
    <n v="201.20060258488519"/>
    <n v="0.97194389330588871"/>
    <n v="5.7837511232659882"/>
    <n v="201.22470272949528"/>
    <n v="0.97206031437064011"/>
    <n v="5.8371349119910922"/>
    <n v="201.17131894077019"/>
    <n v="0.97180243220335893"/>
    <n v="6.9790722303877857"/>
    <n v="5.1341398027766756"/>
    <n v="4.5821819815367846"/>
    <x v="0"/>
    <n v="1"/>
    <n v="0"/>
    <n v="0"/>
    <n v="0"/>
    <n v="0"/>
    <n v="0"/>
    <n v="0"/>
    <n v="0"/>
    <n v="0"/>
    <n v="0"/>
    <n v="0"/>
    <n v="0"/>
    <n v="54"/>
    <n v="200.36401394640862"/>
    <n v="6.6444399063526589"/>
    <n v="3.2097432654024094E-2"/>
    <n v="198.08665912011313"/>
    <n v="8.9217947326481521"/>
    <n v="4.3098697500508598E-2"/>
    <n v="203.2462692089444"/>
    <n v="3.7621846438168802"/>
    <n v="1.8174062816259696E-2"/>
    <n v="199.6317132490129"/>
    <n v="7.3767406037483738"/>
    <n v="3.563497270983542E-2"/>
  </r>
  <r>
    <x v="839"/>
    <x v="5"/>
    <x v="54"/>
    <n v="736.43267884745944"/>
    <x v="1"/>
    <n v="900.08438525800602"/>
    <n v="719.80443088821323"/>
    <n v="6.5789795513473139"/>
    <n v="6.6018178248646189"/>
    <n v="109.10113760703105"/>
    <n v="108.03151861107935"/>
    <n v="108.5610329654121"/>
    <n v="4.6873125306380521"/>
    <n v="4.6922753199801805"/>
    <n v="54.550568803515525"/>
    <n v="54.320073442373904"/>
    <n v="54.38853741102983"/>
    <n v="3.9961534223034922"/>
    <n v="3.9991281394202352"/>
    <n v="221.20196799380591"/>
    <n v="5.3990761665064593"/>
    <n v="2018"/>
    <x v="2"/>
    <s v="2018-840"/>
    <n v="15.262445504288859"/>
    <x v="0"/>
    <n v="0"/>
    <n v="0"/>
    <n v="0"/>
    <n v="0"/>
    <n v="0"/>
    <n v="1"/>
    <n v="2053.9617870647521"/>
    <n v="-1832.7598190709462"/>
    <n v="8.2854589210628866"/>
    <n v="2193.2417778309818"/>
    <n v="-1972.0398098371759"/>
    <n v="8.9151096969100969"/>
    <n v="2115.8863359089805"/>
    <n v="-1894.6843679151746"/>
    <n v="8.5654046620789082"/>
    <n v="400.27278954773294"/>
    <n v="-179.07082155392703"/>
    <n v="0.80953539056642287"/>
    <n v="388.58358010885314"/>
    <n v="-167.38161211504723"/>
    <n v="0.75669133341406003"/>
    <n v="231.46432537222083"/>
    <n v="-10.262357378414919"/>
    <n v="4.6393607938887256E-2"/>
    <n v="5.8762891004420563"/>
    <n v="215.32567889336386"/>
    <n v="0.97343473408606107"/>
    <n v="5.8561454415631378"/>
    <n v="215.34582255224277"/>
    <n v="0.97352579864150612"/>
    <n v="5.8084438396539646"/>
    <n v="215.39352415415195"/>
    <n v="0.9737414459178021"/>
    <n v="5.8096623511522996"/>
    <n v="215.39230564265361"/>
    <n v="0.97373593732531805"/>
    <n v="5.7848766119548758"/>
    <n v="215.41709138185104"/>
    <n v="0.97384798759061286"/>
    <n v="5.8400075964690679"/>
    <n v="215.36196039733684"/>
    <n v="0.97359875389249428"/>
    <n v="6.9856861689778018"/>
    <n v="5.1404223472284034"/>
    <n v="4.5876770848723911"/>
    <x v="0"/>
    <n v="1"/>
    <n v="0"/>
    <n v="0"/>
    <n v="0"/>
    <n v="0"/>
    <n v="0"/>
    <n v="0"/>
    <n v="0"/>
    <n v="0"/>
    <n v="0"/>
    <n v="0"/>
    <n v="0"/>
    <n v="55"/>
    <n v="201.30284583902466"/>
    <n v="19.899122154781253"/>
    <n v="8.9959064719254522E-2"/>
    <n v="198.91880161601284"/>
    <n v="22.283166377793066"/>
    <n v="0.10073674560805462"/>
    <n v="204.09117529070048"/>
    <n v="17.110792703105432"/>
    <n v="7.7353709183928088E-2"/>
    <n v="200.81907636959278"/>
    <n v="20.38289162421313"/>
    <n v="9.2146068179573756E-2"/>
  </r>
  <r>
    <x v="840"/>
    <x v="5"/>
    <x v="55"/>
    <n v="743.79700563593417"/>
    <x v="1"/>
    <n v="909.08522911058617"/>
    <n v="727.00220331252945"/>
    <n v="6.588929508220164"/>
    <n v="6.6117681557177868"/>
    <n v="110.19214898310136"/>
    <n v="109.11183379709036"/>
    <n v="109.64664329506621"/>
    <n v="4.69726286149122"/>
    <n v="4.7022256508333484"/>
    <n v="55.096074491550681"/>
    <n v="54.863274176797646"/>
    <n v="54.932422785140133"/>
    <n v="4.006103753156661"/>
    <n v="4.009078470273403"/>
    <n v="212.5278568638463"/>
    <n v="5.3590730708967635"/>
    <n v="2018"/>
    <x v="3"/>
    <s v="2018-841"/>
    <n v="15.292296122868045"/>
    <x v="0"/>
    <n v="0"/>
    <n v="0"/>
    <n v="0"/>
    <n v="0"/>
    <n v="0"/>
    <n v="1"/>
    <n v="2061.2040794808363"/>
    <n v="-1848.6762226169899"/>
    <n v="8.6985125145327409"/>
    <n v="2198.0313775693166"/>
    <n v="-1985.5035207054702"/>
    <n v="9.3423212843926713"/>
    <n v="2119.0378974508217"/>
    <n v="-1906.5100405869753"/>
    <n v="8.9706359849493076"/>
    <n v="401.89721749975206"/>
    <n v="-189.36936063590576"/>
    <n v="0.89103312587028638"/>
    <n v="390.50550062667116"/>
    <n v="-177.97764376282487"/>
    <n v="0.83743207308980838"/>
    <n v="233.83850663780765"/>
    <n v="-21.310649773961359"/>
    <n v="0.10027226589695391"/>
    <n v="5.8773904477320569"/>
    <n v="206.65046641611423"/>
    <n v="0.97234531729411189"/>
    <n v="5.8568553075669136"/>
    <n v="206.67100155627938"/>
    <n v="0.9724419405813749"/>
    <n v="5.8115942879852964"/>
    <n v="206.71626257586101"/>
    <n v="0.97265490569686386"/>
    <n v="5.8114734344285175"/>
    <n v="206.71638342941779"/>
    <n v="0.97265547434493937"/>
    <n v="5.7860020727075483"/>
    <n v="206.74185479113873"/>
    <n v="0.97277532386535892"/>
    <n v="5.8428802968855917"/>
    <n v="206.6849765669607"/>
    <n v="0.9725076967174765"/>
    <n v="6.9923222450095812"/>
    <n v="5.1467279043914802"/>
    <n v="4.5931966571694689"/>
    <x v="0"/>
    <n v="1"/>
    <n v="0"/>
    <n v="0"/>
    <n v="0"/>
    <n v="0"/>
    <n v="0"/>
    <n v="0"/>
    <n v="0"/>
    <n v="0"/>
    <n v="0"/>
    <n v="0"/>
    <n v="0"/>
    <n v="56"/>
    <n v="202.24741092922761"/>
    <n v="10.280445934618683"/>
    <n v="4.8372227934358462E-2"/>
    <n v="199.75584861353241"/>
    <n v="12.772008250313888"/>
    <n v="6.0095690225193107E-2"/>
    <n v="204.94123143046093"/>
    <n v="7.5866254333853647"/>
    <n v="3.5697087174062343E-2"/>
    <n v="202.01591491500218"/>
    <n v="10.511941948844111"/>
    <n v="4.9461478151442868E-2"/>
  </r>
  <r>
    <x v="841"/>
    <x v="5"/>
    <x v="56"/>
    <n v="751.23497569229357"/>
    <x v="1"/>
    <n v="918.17608140169216"/>
    <n v="734.27203502645864"/>
    <n v="6.5988795798789708"/>
    <n v="6.6217184865709555"/>
    <n v="111.29407047293239"/>
    <n v="110.20295213501137"/>
    <n v="110.74310972801688"/>
    <n v="4.7072131923443878"/>
    <n v="4.7121759816865172"/>
    <n v="55.647035236466195"/>
    <n v="55.41190691856562"/>
    <n v="55.481747012991534"/>
    <n v="4.0160540840098289"/>
    <n v="4.0190288011265718"/>
    <n v="193.08623176845029"/>
    <n v="5.2631368858486702"/>
    <n v="2018"/>
    <x v="4"/>
    <s v="2018-842"/>
    <n v="15.322146856233188"/>
    <x v="0"/>
    <n v="0"/>
    <n v="0"/>
    <n v="0"/>
    <n v="0"/>
    <n v="0"/>
    <n v="1"/>
    <n v="2068.5187948210814"/>
    <n v="-1875.4325630526312"/>
    <n v="9.7129274618692474"/>
    <n v="2202.8688733050349"/>
    <n v="-2009.7826415365846"/>
    <n v="10.408730975426167"/>
    <n v="2122.2209746080816"/>
    <n v="-1929.1347428396314"/>
    <n v="9.9910528325657975"/>
    <n v="403.53788973129139"/>
    <n v="-210.4516579628411"/>
    <n v="1.0899361183619529"/>
    <n v="392.4466403496674"/>
    <n v="-199.36040858121711"/>
    <n v="1.0324941698602872"/>
    <n v="236.23642971605037"/>
    <n v="-43.150197947600077"/>
    <n v="0.22347630668636151"/>
    <n v="5.8784917950220574"/>
    <n v="187.20773997342823"/>
    <n v="0.96955509597353595"/>
    <n v="5.8575651735706904"/>
    <n v="187.2286665948796"/>
    <n v="0.96966347564027711"/>
    <n v="5.8147447363166291"/>
    <n v="187.27148703213365"/>
    <n v="0.96988524410539168"/>
    <n v="5.8132845177047354"/>
    <n v="187.27294725074555"/>
    <n v="0.96989280662602573"/>
    <n v="5.7871275140984704"/>
    <n v="187.29910425435182"/>
    <n v="0.97002827461546604"/>
    <n v="5.8457530083486429"/>
    <n v="187.24047876010164"/>
    <n v="0.96972465123583285"/>
    <n v="6.9989803524523353"/>
    <n v="5.1530564131158618"/>
    <n v="4.5987406718007007"/>
    <x v="0"/>
    <n v="1"/>
    <n v="0"/>
    <n v="0"/>
    <n v="0"/>
    <n v="0"/>
    <n v="0"/>
    <n v="0"/>
    <n v="0"/>
    <n v="0"/>
    <n v="0"/>
    <n v="0"/>
    <n v="0"/>
    <n v="57"/>
    <n v="203.19774218981968"/>
    <n v="-10.111510421369388"/>
    <n v="5.2367847923487101E-2"/>
    <n v="200.59782882282369"/>
    <n v="-7.5115970543733965"/>
    <n v="3.8902810343211476E-2"/>
    <n v="205.79647090341089"/>
    <n v="-12.710239134960602"/>
    <n v="6.582675014447828E-2"/>
    <n v="203.22230885973275"/>
    <n v="-10.136077091282459"/>
    <n v="5.2495079521970682E-2"/>
  </r>
  <r>
    <x v="842"/>
    <x v="5"/>
    <x v="57"/>
    <n v="758.74732544921653"/>
    <x v="1"/>
    <n v="927.35784221570907"/>
    <n v="741.61462215328595"/>
    <n v="6.6088297310924426"/>
    <n v="6.6316688174241234"/>
    <n v="112.4070111776617"/>
    <n v="111.30498165633654"/>
    <n v="111.85054082529705"/>
    <n v="4.7171635231975557"/>
    <n v="4.7221263125396851"/>
    <n v="56.203505588830851"/>
    <n v="55.96602598775128"/>
    <n v="56.036564483121452"/>
    <n v="4.0260044148629968"/>
    <n v="4.0289791319797397"/>
    <n v="222.59598260319962"/>
    <n v="5.4053583910739107"/>
    <n v="2018"/>
    <x v="5"/>
    <s v="2018-843"/>
    <n v="15.351997669152993"/>
    <x v="0"/>
    <n v="0"/>
    <n v="0"/>
    <n v="0"/>
    <n v="0"/>
    <n v="0"/>
    <n v="1"/>
    <n v="2075.9066573147293"/>
    <n v="-1853.3106747115296"/>
    <n v="8.3258945333943775"/>
    <n v="2207.7547439981099"/>
    <n v="-1985.1587613949102"/>
    <n v="8.9182146873407913"/>
    <n v="2125.4358825369136"/>
    <n v="-1902.8398999337139"/>
    <n v="8.5484018070789851"/>
    <n v="405.19496868514608"/>
    <n v="-182.59898608194646"/>
    <n v="0.82031573052892004"/>
    <n v="394.40719146989358"/>
    <n v="-171.81120886669396"/>
    <n v="0.77185224484920389"/>
    <n v="238.65833202507545"/>
    <n v="-16.062349421875837"/>
    <n v="7.2159206262534567E-2"/>
    <n v="5.879593142312058"/>
    <n v="216.71638946088757"/>
    <n v="0.97358625670799714"/>
    <n v="5.8582750395744663"/>
    <n v="216.73770756362515"/>
    <n v="0.97368202709202778"/>
    <n v="5.817895184647961"/>
    <n v="216.77808741855165"/>
    <n v="0.97386343133146758"/>
    <n v="5.8150956009809533"/>
    <n v="216.78088700221866"/>
    <n v="0.97387600830448517"/>
    <n v="5.7882529420703523"/>
    <n v="216.80772966112926"/>
    <n v="0.97399659744808365"/>
    <n v="5.8486257274677058"/>
    <n v="216.7473568757319"/>
    <n v="0.97372537608689236"/>
    <n v="7.0056603945948464"/>
    <n v="5.1594078113634287"/>
    <n v="4.6043091009742341"/>
    <x v="1"/>
    <n v="0"/>
    <n v="1"/>
    <n v="0"/>
    <n v="0"/>
    <n v="0"/>
    <n v="0"/>
    <n v="0"/>
    <n v="0"/>
    <n v="0"/>
    <n v="0"/>
    <n v="0"/>
    <n v="0"/>
    <n v="58"/>
    <n v="204.15387333921268"/>
    <n v="18.442109263986936"/>
    <n v="8.2850144231317535E-2"/>
    <n v="201.44477107714562"/>
    <n v="21.151211526053999"/>
    <n v="9.5020634598595707E-2"/>
    <n v="206.65692714696374"/>
    <n v="15.939055456235877"/>
    <n v="7.1605315018864885E-2"/>
    <n v="204.43833899172532"/>
    <n v="18.157643611474299"/>
    <n v="8.1572198200190252E-2"/>
  </r>
  <r>
    <x v="843"/>
    <x v="5"/>
    <x v="58"/>
    <n v="766.33479870370866"/>
    <x v="1"/>
    <n v="936.6314206378662"/>
    <n v="749.03067511841266"/>
    <n v="6.6187799374428318"/>
    <n v="6.6416191482772913"/>
    <n v="113.53108128943832"/>
    <n v="112.41803147288744"/>
    <n v="112.96904623355002"/>
    <n v="4.7271138540507245"/>
    <n v="4.7320766433928529"/>
    <n v="56.76554064471916"/>
    <n v="56.525686247628791"/>
    <n v="56.59693012795266"/>
    <n v="4.0359547457161646"/>
    <n v="4.0389294628329075"/>
    <n v="186.69082480542983"/>
    <n v="5.2294539052877376"/>
    <n v="2018"/>
    <x v="6"/>
    <s v="2018-844"/>
    <n v="15.38184853720972"/>
    <x v="0"/>
    <n v="0"/>
    <n v="0"/>
    <n v="0"/>
    <n v="0"/>
    <n v="0"/>
    <n v="1"/>
    <n v="2083.3683984333134"/>
    <n v="-1896.6775736278835"/>
    <n v="10.159457893041134"/>
    <n v="2212.6894733981162"/>
    <n v="-2025.9986485926863"/>
    <n v="10.852159717566158"/>
    <n v="2128.6829395450341"/>
    <n v="-1941.9921147396042"/>
    <n v="10.402182950145294"/>
    <n v="406.86861842853932"/>
    <n v="-220.17779362310949"/>
    <n v="1.179371261831319"/>
    <n v="396.387348101322"/>
    <n v="-209.69652329589218"/>
    <n v="1.1232288652344806"/>
    <n v="241.10445335719081"/>
    <n v="-54.413628551760979"/>
    <n v="0.2914638606823402"/>
    <n v="5.8806944896020585"/>
    <n v="180.81013031582776"/>
    <n v="0.96850035615981156"/>
    <n v="5.858984905578243"/>
    <n v="180.83183989985159"/>
    <n v="0.9686166424531869"/>
    <n v="5.8210456329792937"/>
    <n v="180.86977917245054"/>
    <n v="0.96881986225597316"/>
    <n v="5.8169066842571713"/>
    <n v="180.87391812117266"/>
    <n v="0.96884203232633648"/>
    <n v="5.789378360741904"/>
    <n v="180.90144644468793"/>
    <n v="0.96898948640472493"/>
    <n v="5.851498451892919"/>
    <n v="180.8393263535369"/>
    <n v="0.96865674326528162"/>
    <n v="7.0123622810012316"/>
    <n v="5.1657820362188271"/>
    <n v="4.6099019157390737"/>
    <x v="1"/>
    <n v="0"/>
    <n v="1"/>
    <n v="0"/>
    <n v="0"/>
    <n v="0"/>
    <n v="0"/>
    <n v="0"/>
    <n v="0"/>
    <n v="0"/>
    <n v="0"/>
    <n v="0"/>
    <n v="0"/>
    <n v="59"/>
    <n v="205.11583866932239"/>
    <n v="-18.425013863892559"/>
    <n v="9.869265874793369E-2"/>
    <n v="202.29670433338347"/>
    <n v="-15.605879527953647"/>
    <n v="8.3592107669020033E-2"/>
    <n v="207.52263376128462"/>
    <n v="-20.831808955854797"/>
    <n v="0.11158453543480681"/>
    <n v="205.66408686435281"/>
    <n v="-18.973262058922984"/>
    <n v="0.10162932259095764"/>
  </r>
  <r>
    <x v="844"/>
    <x v="5"/>
    <x v="59"/>
    <n v="773.99814669074567"/>
    <x v="1"/>
    <n v="945.99773484424475"/>
    <n v="756.52091659011262"/>
    <n v="6.6287301820069366"/>
    <n v="6.6515694791304592"/>
    <n v="114.66639210233271"/>
    <n v="113.54221178761007"/>
    <n v="114.09873669588552"/>
    <n v="4.7370641849038924"/>
    <n v="4.7420269742460208"/>
    <n v="57.333196051166354"/>
    <n v="57.09094311010508"/>
    <n v="57.162899429232191"/>
    <n v="4.0459050765693325"/>
    <n v="4.0488797936860754"/>
    <n v="213.17328490078879"/>
    <n v="5.3621053790969269"/>
    <n v="2018"/>
    <x v="7"/>
    <s v="2018-845"/>
    <n v="15.411699443480163"/>
    <x v="0"/>
    <n v="0"/>
    <n v="0"/>
    <n v="0"/>
    <n v="0"/>
    <n v="0"/>
    <n v="1"/>
    <n v="2090.9047569630829"/>
    <n v="-1877.7314720622942"/>
    <n v="8.8084746310317144"/>
    <n v="2217.6735500921222"/>
    <n v="-2004.5002651913335"/>
    <n v="9.4031494899758723"/>
    <n v="2131.9624671232359"/>
    <n v="-1918.7891822224472"/>
    <n v="9.0010771430174987"/>
    <n v="408.55900466936646"/>
    <n v="-195.38571976857767"/>
    <n v="0.91655818814027523"/>
    <n v="398.38730629906473"/>
    <n v="-185.21402139827595"/>
    <n v="0.86884255447147085"/>
    <n v="243.57503590262735"/>
    <n v="-30.401751001838562"/>
    <n v="0.14261520159989835"/>
    <n v="5.8817958368920591"/>
    <n v="207.29148906389673"/>
    <n v="0.97240838203703883"/>
    <n v="5.8596947715820189"/>
    <n v="207.31359012920677"/>
    <n v="0.97251205856161049"/>
    <n v="5.8241960813106255"/>
    <n v="207.34908881947817"/>
    <n v="0.97267858360384507"/>
    <n v="5.8187177675333892"/>
    <n v="207.35456713325539"/>
    <n v="0.972704282479667"/>
    <n v="5.790503772967682"/>
    <n v="207.38278112782109"/>
    <n v="0.97283663487353678"/>
    <n v="5.8543711799956633"/>
    <n v="207.31891372079312"/>
    <n v="0.97253703163264427"/>
    <n v="7.0190859253972206"/>
    <n v="5.1721790239004619"/>
    <n v="4.615519085990698"/>
    <x v="1"/>
    <n v="0"/>
    <n v="1"/>
    <n v="0"/>
    <n v="0"/>
    <n v="0"/>
    <n v="0"/>
    <n v="0"/>
    <n v="0"/>
    <n v="0"/>
    <n v="0"/>
    <n v="0"/>
    <n v="0"/>
    <n v="60"/>
    <n v="206.08367292558646"/>
    <n v="7.089611975202331"/>
    <n v="3.3257506814241986E-2"/>
    <n v="203.15365767257717"/>
    <n v="10.019627228211618"/>
    <n v="4.7002265001802504E-2"/>
    <n v="208.39362450982509"/>
    <n v="4.7796603909636985"/>
    <n v="2.24214792823977E-2"/>
    <n v="206.89963476429372"/>
    <n v="6.2736501364950641"/>
    <n v="2.9429814056741829E-2"/>
  </r>
  <r>
    <x v="845"/>
    <x v="5"/>
    <x v="60"/>
    <n v="781.73812815765325"/>
    <x v="1"/>
    <n v="955.45771219268727"/>
    <n v="764.0860800603748"/>
    <n v="6.638680453055799"/>
    <n v="6.6615198099836279"/>
    <n v="115.81305602335604"/>
    <n v="114.67763390548305"/>
    <n v="115.23972406284437"/>
    <n v="4.7470145157570602"/>
    <n v="4.7519773050991896"/>
    <n v="57.90652801167802"/>
    <n v="57.661852541206137"/>
    <n v="57.734528423524523"/>
    <n v="4.0558554074225013"/>
    <n v="4.0588301245392442"/>
    <n v="227.79950870778555"/>
    <n v="5.4284658943285153"/>
    <n v="2018"/>
    <x v="8"/>
    <s v="2018-846"/>
    <n v="15.441550376235362"/>
    <x v="0"/>
    <n v="0"/>
    <n v="0"/>
    <n v="0"/>
    <n v="0"/>
    <n v="0"/>
    <n v="1"/>
    <n v="2098.516479078151"/>
    <n v="-1870.7169703703653"/>
    <n v="8.2121203025510709"/>
    <n v="2222.7074675530685"/>
    <n v="-1994.9079588452828"/>
    <n v="8.7572970203561393"/>
    <n v="2135.2747899772198"/>
    <n v="-1907.4752812694342"/>
    <n v="8.3734828581930216"/>
    <n v="410.2662947726019"/>
    <n v="-182.46678606481635"/>
    <n v="0.8009972765080865"/>
    <n v="400.40726407878492"/>
    <n v="-172.60775537099937"/>
    <n v="0.75771785615400722"/>
    <n v="246.07032427351822"/>
    <n v="-18.270815565732676"/>
    <n v="8.0205684680250716E-2"/>
    <n v="5.8828971841820596"/>
    <n v="221.91661152360348"/>
    <n v="0.97417511030838755"/>
    <n v="5.8604046375857957"/>
    <n v="221.93910407019976"/>
    <n v="0.97427384865389088"/>
    <n v="5.8273465296419582"/>
    <n v="221.97216217814358"/>
    <n v="0.97441896796574257"/>
    <n v="5.8205288508096071"/>
    <n v="221.97897985697594"/>
    <n v="0.97444889638337184"/>
    <n v="5.7916291807260922"/>
    <n v="222.00787952705946"/>
    <n v="0.97457576088034759"/>
    <n v="5.8572439106471901"/>
    <n v="221.94226479713836"/>
    <n v="0.97428772369232508"/>
    <n v="7.0258312442036948"/>
    <n v="5.1785987097716086"/>
    <n v="4.6211605804768734"/>
    <x v="1"/>
    <n v="0"/>
    <n v="1"/>
    <n v="0"/>
    <n v="0"/>
    <n v="0"/>
    <n v="0"/>
    <n v="0"/>
    <n v="0"/>
    <n v="0"/>
    <n v="0"/>
    <n v="0"/>
    <n v="0"/>
    <n v="61"/>
    <n v="207.05741122339867"/>
    <n v="20.742097484386875"/>
    <n v="9.1054180064076534E-2"/>
    <n v="204.01566030046223"/>
    <n v="23.783848407323319"/>
    <n v="0.10440693459893513"/>
    <n v="209.26993331986077"/>
    <n v="18.52957538792478"/>
    <n v="8.134159504133949E-2"/>
    <n v="208.14506569052938"/>
    <n v="19.65444301725617"/>
    <n v="8.6279567189358197E-2"/>
  </r>
  <r>
    <x v="846"/>
    <x v="5"/>
    <x v="61"/>
    <n v="789.55550943922958"/>
    <x v="1"/>
    <n v="965.01228931461389"/>
    <n v="771.72690887403121"/>
    <n v="6.6486307424604361"/>
    <n v="6.6714701408367958"/>
    <n v="116.97118658358958"/>
    <n v="115.82441024453632"/>
    <n v="116.39212130347281"/>
    <n v="4.7569648466102281"/>
    <n v="4.7619276359523575"/>
    <n v="58.485593291794792"/>
    <n v="58.238471066618189"/>
    <n v="58.311873707759759"/>
    <n v="4.0658057382756692"/>
    <n v="4.0687804553924121"/>
    <n v="189.39412836108852"/>
    <n v="5.2438301790100166"/>
    <n v="2018"/>
    <x v="9"/>
    <s v="2018-847"/>
    <n v="15.471401327346333"/>
    <x v="0"/>
    <n v="0"/>
    <n v="0"/>
    <n v="0"/>
    <n v="0"/>
    <n v="0"/>
    <n v="1"/>
    <n v="2106.204318414369"/>
    <n v="-1916.8101900532806"/>
    <n v="10.120747705540241"/>
    <n v="2227.7917241886239"/>
    <n v="-2038.3975958275355"/>
    <n v="10.762728567494118"/>
    <n v="2138.6202360597435"/>
    <n v="-1949.2261076986551"/>
    <n v="10.291903579937637"/>
    <n v="411.99065777686963"/>
    <n v="-222.59652941578111"/>
    <n v="1.1753085026553236"/>
    <n v="402.44742143630219"/>
    <n v="-213.05329307521367"/>
    <n v="1.1249202650518177"/>
    <n v="248.59056552811799"/>
    <n v="-59.196437167029472"/>
    <n v="0.31255687638937135"/>
    <n v="5.8839985314720611"/>
    <n v="183.51012982961646"/>
    <n v="0.96893251875129971"/>
    <n v="5.8611145035895724"/>
    <n v="183.53301385749896"/>
    <n v="0.96905334629796402"/>
    <n v="5.83049697797329"/>
    <n v="183.56363138311522"/>
    <n v="0.96921500667192184"/>
    <n v="5.8223399340858251"/>
    <n v="183.5717884270027"/>
    <n v="0.96925807582067558"/>
    <n v="5.7927545853883045"/>
    <n v="183.60137377570021"/>
    <n v="0.96941428630593995"/>
    <n v="5.8601166430652016"/>
    <n v="183.53401171802332"/>
    <n v="0.96905861499627577"/>
    <n v="7.0325981555204811"/>
    <n v="5.1850410283516384"/>
    <n v="4.6268263668036962"/>
    <x v="2"/>
    <n v="0"/>
    <n v="0"/>
    <n v="1"/>
    <n v="0"/>
    <n v="0"/>
    <n v="0"/>
    <n v="0"/>
    <n v="0"/>
    <n v="0"/>
    <n v="0"/>
    <n v="0"/>
    <n v="0"/>
    <n v="62"/>
    <n v="208.0370889900054"/>
    <n v="-18.642960628916882"/>
    <n v="9.8434733907765234E-2"/>
    <n v="204.88274154801726"/>
    <n v="-15.488613186928745"/>
    <n v="8.1779796031474644E-2"/>
    <n v="210.15159428304219"/>
    <n v="-20.757465921953667"/>
    <n v="0.1095993107155815"/>
    <n v="209.40046334114135"/>
    <n v="-20.006334980052827"/>
    <n v="0.10563334329937536"/>
  </r>
  <r>
    <x v="847"/>
    <x v="5"/>
    <x v="62"/>
    <n v="797.45106453362212"/>
    <x v="1"/>
    <n v="974.66241220776044"/>
    <n v="779.44415557190837"/>
    <n v="6.6585810445868985"/>
    <n v="6.6814204716899637"/>
    <n v="118.14089844942551"/>
    <n v="116.98265434698092"/>
    <n v="117.55604251650755"/>
    <n v="4.766915177463396"/>
    <n v="4.7718779668055253"/>
    <n v="59.070449224712753"/>
    <n v="58.820855777284379"/>
    <n v="58.894992444837357"/>
    <n v="4.075756069128837"/>
    <n v="4.0787307862455799"/>
    <n v="196.15121902035369"/>
    <n v="5.2788858873716755"/>
    <n v="2018"/>
    <x v="10"/>
    <s v="2018-848"/>
    <n v="15.501252291179132"/>
    <x v="0"/>
    <n v="0"/>
    <n v="0"/>
    <n v="0"/>
    <n v="0"/>
    <n v="0"/>
    <n v="1"/>
    <n v="2113.9690361439498"/>
    <n v="-1917.8178171235961"/>
    <n v="9.7772413890764209"/>
    <n v="2232.926823390535"/>
    <n v="-2036.7756043701813"/>
    <n v="10.383700975923247"/>
    <n v="2141.9991366030927"/>
    <n v="-1945.847917582739"/>
    <n v="9.920141854335494"/>
    <n v="413.73226441118015"/>
    <n v="-217.58104539082646"/>
    <n v="1.1092515584532212"/>
    <n v="404.50798036739479"/>
    <n v="-208.3567613470411"/>
    <n v="1.0622251668261153"/>
    <n v="251.13600919526385"/>
    <n v="-54.98479017491016"/>
    <n v="0.28031837094626799"/>
    <n v="5.8850998787620616"/>
    <n v="190.26611914159164"/>
    <n v="0.96999712819449069"/>
    <n v="5.8618243695933483"/>
    <n v="190.28939465076036"/>
    <n v="0.9701157892422525"/>
    <n v="5.8336474263046227"/>
    <n v="190.31757159404907"/>
    <n v="0.97025943832804173"/>
    <n v="5.824151017362043"/>
    <n v="190.32706800299164"/>
    <n v="0.97030785204165515"/>
    <n v="5.7938799879046368"/>
    <n v="190.35733903244906"/>
    <n v="0.97046217700383786"/>
    <n v="5.8629893767075085"/>
    <n v="190.28822964364619"/>
    <n v="0.97010984991075111"/>
    <n v="7.0393865784233256"/>
    <n v="5.191505913327334"/>
    <n v="4.6325164114418289"/>
    <x v="2"/>
    <n v="0"/>
    <n v="0"/>
    <n v="1"/>
    <n v="0"/>
    <n v="0"/>
    <n v="0"/>
    <n v="0"/>
    <n v="0"/>
    <n v="0"/>
    <n v="0"/>
    <n v="0"/>
    <n v="0"/>
    <n v="63"/>
    <n v="209.02274192418798"/>
    <n v="-12.87152290383429"/>
    <n v="6.5620407398532005E-2"/>
    <n v="205.75493087202176"/>
    <n v="-9.6037118516680664"/>
    <n v="4.8960755378591528E-2"/>
    <n v="211.03864165595076"/>
    <n v="-14.887422635597062"/>
    <n v="7.5897680931833841E-2"/>
    <n v="210.66591210557473"/>
    <n v="-14.51469308522104"/>
    <n v="7.3997465617151828E-2"/>
  </r>
  <r>
    <x v="848"/>
    <x v="5"/>
    <x v="63"/>
    <n v="805.42557517895818"/>
    <x v="1"/>
    <n v="984.40903632983782"/>
    <n v="787.23858145402323"/>
    <n v="6.6685313555304679"/>
    <n v="6.6913708025431315"/>
    <n v="119.32230743391975"/>
    <n v="118.15248089045033"/>
    <n v="118.73160294167263"/>
    <n v="4.7768655083165648"/>
    <n v="4.7818282976586932"/>
    <n v="59.661153716959873"/>
    <n v="59.409064335057224"/>
    <n v="59.483942369285728"/>
    <n v="4.0857063999820049"/>
    <n v="4.0886811170987478"/>
    <n v="195.56032098676405"/>
    <n v="5.2758688790813828"/>
    <n v="2018"/>
    <x v="11"/>
    <s v="2018-849"/>
    <n v="15.531103263829038"/>
    <x v="0"/>
    <n v="0"/>
    <n v="0"/>
    <n v="0"/>
    <n v="0"/>
    <n v="0"/>
    <n v="1"/>
    <n v="2121.8114010508257"/>
    <n v="-1926.2510800640616"/>
    <n v="9.8499075392417392"/>
    <n v="2238.1132735844653"/>
    <n v="-2042.5529525977013"/>
    <n v="10.444618531465521"/>
    <n v="2145.4118261518747"/>
    <n v="-1949.8515051651107"/>
    <n v="9.9705885903975418"/>
    <n v="415.49128711183369"/>
    <n v="-219.93096612506963"/>
    <n v="1.1246195803695527"/>
    <n v="406.58914488779817"/>
    <n v="-211.02882390103412"/>
    <n v="1.0790983714703404"/>
    <n v="253.70690729908102"/>
    <n v="-58.14658631231697"/>
    <n v="0.29733325256841064"/>
    <n v="5.8862012260520622"/>
    <n v="189.67411976071199"/>
    <n v="0.96990084084362671"/>
    <n v="5.8625342355971251"/>
    <n v="189.69778675116692"/>
    <n v="0.97002186227750198"/>
    <n v="5.8367978746359546"/>
    <n v="189.72352311212811"/>
    <n v="0.9701534654617846"/>
    <n v="5.8259621006382627"/>
    <n v="189.73435888612579"/>
    <n v="0.97020887431948644"/>
    <n v="5.7950053889337259"/>
    <n v="189.76531559783032"/>
    <n v="0.97036717182865562"/>
    <n v="5.8658621111983384"/>
    <n v="189.69445887556572"/>
    <n v="0.9700048451464991"/>
    <n v="7.0461964324787107"/>
    <n v="5.1979932975643095"/>
    <n v="4.6382306797329491"/>
    <x v="2"/>
    <n v="0"/>
    <n v="0"/>
    <n v="1"/>
    <n v="0"/>
    <n v="0"/>
    <n v="0"/>
    <n v="0"/>
    <n v="0"/>
    <n v="0"/>
    <n v="0"/>
    <n v="0"/>
    <n v="0"/>
    <n v="64"/>
    <n v="210.01440596838148"/>
    <n v="-14.454084981617427"/>
    <n v="7.3911133448158486E-2"/>
    <n v="206.63225785562153"/>
    <n v="-11.071936868857478"/>
    <n v="5.6616479319477338E-2"/>
    <n v="211.93110986066498"/>
    <n v="-16.370788873900921"/>
    <n v="8.3712221330465755E-2"/>
    <n v="211.94149706074018"/>
    <n v="-16.381176073976121"/>
    <n v="8.3765336400142415E-2"/>
  </r>
  <r>
    <x v="849"/>
    <x v="5"/>
    <x v="64"/>
    <n v="813.47983093074777"/>
    <x v="1"/>
    <n v="994.25312669313621"/>
    <n v="795.1109562970405"/>
    <n v="6.6784816725849039"/>
    <n v="6.7013211333963003"/>
    <n v="120.51553050825893"/>
    <n v="119.33400569935463"/>
    <n v="119.91891897108934"/>
    <n v="4.7868158391697326"/>
    <n v="4.7917786285118611"/>
    <n v="60.257765254129467"/>
    <n v="60.003154978407792"/>
    <n v="60.078781792978582"/>
    <n v="4.0956567308351728"/>
    <n v="4.0986314479519166"/>
    <n v="225.9126002107231"/>
    <n v="5.4201481997436787"/>
    <n v="2018"/>
    <x v="12"/>
    <s v="2018-850"/>
    <n v="15.560954242589808"/>
    <x v="0"/>
    <n v="0"/>
    <n v="0"/>
    <n v="0"/>
    <n v="0"/>
    <n v="0"/>
    <n v="1"/>
    <n v="2129.7321896067706"/>
    <n v="-1903.8195893960474"/>
    <n v="8.4272395059869769"/>
    <n v="2243.3515882803349"/>
    <n v="-2017.4389880696117"/>
    <n v="8.9301747055623171"/>
    <n v="2148.8586425961453"/>
    <n v="-1922.9460423854221"/>
    <n v="8.5119025702495907"/>
    <n v="417.26790003949384"/>
    <n v="-191.35529982877074"/>
    <n v="0.8470324348897823"/>
    <n v="408.69112105340571"/>
    <n v="-182.77852084268261"/>
    <n v="0.80906740337720617"/>
    <n v="256.30351438393643"/>
    <n v="-30.390914173213332"/>
    <n v="0.13452509574439755"/>
    <n v="5.8873025733420628"/>
    <n v="220.02529763738104"/>
    <n v="0.97393991053243334"/>
    <n v="5.8632441016009009"/>
    <n v="220.04935610912219"/>
    <n v="0.97404640513131235"/>
    <n v="5.8399483229672864"/>
    <n v="220.07265188775582"/>
    <n v="0.97414952367632446"/>
    <n v="5.8277731839144806"/>
    <n v="220.08482702680863"/>
    <n v="0.97420341681482781"/>
    <n v="5.7961307889320537"/>
    <n v="220.11646942179104"/>
    <n v="0.97434348157860318"/>
    <n v="5.8687348462772517"/>
    <n v="220.04386536444585"/>
    <n v="0.97402210040164605"/>
    <n v="7.0530276374102012"/>
    <n v="5.2045031131185118"/>
    <n v="4.6439691358963984"/>
    <x v="2"/>
    <n v="0"/>
    <n v="0"/>
    <n v="1"/>
    <n v="0"/>
    <n v="0"/>
    <n v="0"/>
    <n v="0"/>
    <n v="0"/>
    <n v="0"/>
    <n v="0"/>
    <n v="0"/>
    <n v="0"/>
    <n v="65"/>
    <n v="211.01211728948437"/>
    <n v="14.900482921238734"/>
    <n v="6.5956847503592556E-2"/>
    <n v="207.51475220890441"/>
    <n v="18.397848001818687"/>
    <n v="8.1437901138129709E-2"/>
    <n v="212.82903348533463"/>
    <n v="13.083566725388465"/>
    <n v="5.7914285051761556E-2"/>
    <n v="213.22730396981385"/>
    <n v="12.685296240909253"/>
    <n v="5.6151344498168172E-2"/>
  </r>
  <r>
    <x v="850"/>
    <x v="5"/>
    <x v="65"/>
    <n v="821.61462924005536"/>
    <x v="1"/>
    <n v="1004.1956579600677"/>
    <n v="803.06205817994487"/>
    <n v="6.6884319938745946"/>
    <n v="6.7112714642494682"/>
    <n v="121.72068581334153"/>
    <n v="120.52734575634808"/>
    <n v="121.11810816080023"/>
    <n v="4.7967661700229005"/>
    <n v="4.8017289593650299"/>
    <n v="60.860342906670766"/>
    <n v="60.60318652819187"/>
    <n v="60.679569610908374"/>
    <n v="4.1056070616883416"/>
    <n v="4.1085817788050845"/>
    <n v="244.16048262527076"/>
    <n v="5.4978257247703786"/>
    <n v="2018"/>
    <x v="13"/>
    <s v="2018-851"/>
    <n v="15.590805225585836"/>
    <x v="0"/>
    <n v="0"/>
    <n v="0"/>
    <n v="0"/>
    <n v="0"/>
    <n v="0"/>
    <n v="1"/>
    <n v="2137.7321860482753"/>
    <n v="-1893.5717034230045"/>
    <n v="7.7554388943815864"/>
    <n v="2248.6422861231631"/>
    <n v="-2004.4818034978923"/>
    <n v="8.2096897169649807"/>
    <n v="2152.3399272048582"/>
    <n v="-1908.1794445795874"/>
    <n v="7.8152673359029876"/>
    <n v="419.06227909643053"/>
    <n v="-174.90179647115977"/>
    <n v="0.71633949356003335"/>
    <n v="410.81411698066927"/>
    <n v="-166.65363435539851"/>
    <n v="0.68255776923234901"/>
    <n v="258.92608753964043"/>
    <n v="-14.765604914369675"/>
    <n v="6.0474998884366658E-2"/>
    <n v="5.8884039206320633"/>
    <n v="238.27207870463869"/>
    <n v="0.97588305913668516"/>
    <n v="5.8639539676046777"/>
    <n v="238.29652865766607"/>
    <n v="0.97598319799930733"/>
    <n v="5.8430987712986191"/>
    <n v="238.31738385397213"/>
    <n v="0.97606861393591515"/>
    <n v="5.8295842671906986"/>
    <n v="238.33089835808005"/>
    <n v="0.97612396484267372"/>
    <n v="5.7972561882159912"/>
    <n v="238.36322643705478"/>
    <n v="0.9762563698847474"/>
    <n v="5.8716075817637492"/>
    <n v="238.28887504350701"/>
    <n v="0.97595185134534934"/>
    <n v="7.0598801128701787"/>
    <n v="5.2110352912478133"/>
    <n v="4.6497317430360354"/>
    <x v="3"/>
    <n v="0"/>
    <n v="0"/>
    <n v="0"/>
    <n v="1"/>
    <n v="0"/>
    <n v="0"/>
    <n v="0"/>
    <n v="0"/>
    <n v="0"/>
    <n v="0"/>
    <n v="0"/>
    <n v="0"/>
    <n v="66"/>
    <n v="212.01591226574615"/>
    <n v="32.144570359524607"/>
    <n v="0.13165345191776592"/>
    <n v="208.40244376948337"/>
    <n v="35.75803885578739"/>
    <n v="0.14645301512885531"/>
    <n v="213.73244728476374"/>
    <n v="30.428035340507023"/>
    <n v="0.12462309630673093"/>
    <n v="214.52341928293728"/>
    <n v="29.637063342333477"/>
    <n v="0.12138353849758496"/>
  </r>
  <r>
    <x v="851"/>
    <x v="5"/>
    <x v="66"/>
    <n v="829.83077553245596"/>
    <x v="1"/>
    <n v="1014.2376145396684"/>
    <n v="811.09267338569816"/>
    <n v="6.6983823180996103"/>
    <n v="6.7212217951026361"/>
    <n v="122.93789267147494"/>
    <n v="121.73261921391151"/>
    <n v="122.32928924240824"/>
    <n v="4.8067165008760684"/>
    <n v="4.8116792902181977"/>
    <n v="61.468946335737471"/>
    <n v="61.209218393473783"/>
    <n v="61.286365307017448"/>
    <n v="4.1155573925415094"/>
    <n v="4.1185321096582523"/>
    <n v="217.27107668049536"/>
    <n v="5.3811457752303165"/>
    <n v="2018"/>
    <x v="14"/>
    <s v="2018-852"/>
    <n v="15.620656211517188"/>
    <x v="0"/>
    <n v="0"/>
    <n v="0"/>
    <n v="0"/>
    <n v="0"/>
    <n v="0"/>
    <n v="1"/>
    <n v="2145.812182454195"/>
    <n v="-1928.5411057736997"/>
    <n v="8.8761980436525665"/>
    <n v="2253.9858909444197"/>
    <n v="-2036.7148142639244"/>
    <n v="9.3740724507891322"/>
    <n v="2155.856024659658"/>
    <n v="-1938.5849479791627"/>
    <n v="8.9224252836465627"/>
    <n v="420.87460194393663"/>
    <n v="-203.60352526344127"/>
    <n v="0.93709447375200938"/>
    <n v="412.95834286720543"/>
    <n v="-195.68726618671008"/>
    <n v="0.90065953175385138"/>
    <n v="261.57488642690146"/>
    <n v="-44.303809746406102"/>
    <n v="0.20391029686641812"/>
    <n v="5.8895052679220639"/>
    <n v="211.38157141257329"/>
    <n v="0.97289328447254497"/>
    <n v="5.8646638336084536"/>
    <n v="211.40641284688689"/>
    <n v="0.9730076183023999"/>
    <n v="5.8462492196299509"/>
    <n v="211.4248274608654"/>
    <n v="0.97309237239972324"/>
    <n v="5.8313953504669165"/>
    <n v="211.43968133002844"/>
    <n v="0.97316073800728575"/>
    <n v="5.7983815870048065"/>
    <n v="211.47269509349056"/>
    <n v="0.97331268535327642"/>
    <n v="5.8744803175327309"/>
    <n v="211.39659636296261"/>
    <n v="0.97296243748922284"/>
    <n v="7.0667537782848875"/>
    <n v="5.2175897624236738"/>
    <n v="4.6555184631472812"/>
    <x v="3"/>
    <n v="0"/>
    <n v="0"/>
    <n v="0"/>
    <n v="1"/>
    <n v="0"/>
    <n v="0"/>
    <n v="0"/>
    <n v="0"/>
    <n v="0"/>
    <n v="0"/>
    <n v="0"/>
    <n v="0"/>
    <n v="67"/>
    <n v="213.0258274779016"/>
    <n v="4.2452492025937545"/>
    <n v="1.9538952296151872E-2"/>
    <n v="209.29536250308843"/>
    <n v="7.9757141774069282"/>
    <n v="3.6708586799776816E-2"/>
    <n v="214.64138618100304"/>
    <n v="2.6296904994923125"/>
    <n v="1.2103269978080715E-2"/>
    <n v="215.82993013926009"/>
    <n v="1.4411465412352698"/>
    <n v="6.6329424203780503E-3"/>
  </r>
  <r>
    <x v="852"/>
    <x v="5"/>
    <x v="67"/>
    <n v="838.12908328778053"/>
    <x v="1"/>
    <n v="1024.379990685065"/>
    <n v="819.20359635632281"/>
    <n v="6.7083326443590092"/>
    <n v="6.7311721259558039"/>
    <n v="124.1672715981897"/>
    <n v="122.9499454060506"/>
    <n v="123.55258213483232"/>
    <n v="4.8166668317292372"/>
    <n v="4.8216296210713656"/>
    <n v="62.08363579909485"/>
    <n v="61.821310577408525"/>
    <n v="61.899228960087633"/>
    <n v="4.1255077233946773"/>
    <n v="4.1284824405114202"/>
    <n v="210.05334030370165"/>
    <n v="5.347361499910761"/>
    <n v="2018"/>
    <x v="15"/>
    <s v="2018-853"/>
    <n v="15.650507199482924"/>
    <x v="0"/>
    <n v="0"/>
    <n v="0"/>
    <n v="0"/>
    <n v="0"/>
    <n v="0"/>
    <n v="1"/>
    <n v="2153.9729788241739"/>
    <n v="-1943.9196385204723"/>
    <n v="9.2544095500214034"/>
    <n v="2259.3829318138887"/>
    <n v="-2049.3295915101871"/>
    <n v="9.7562342429175501"/>
    <n v="2159.4072830890063"/>
    <n v="-1949.3539427853048"/>
    <n v="9.2802806180890443"/>
    <n v="422.70504801991774"/>
    <n v="-212.65170771621609"/>
    <n v="1.0123700361477597"/>
    <n v="415.12401101260701"/>
    <n v="-205.07067070890537"/>
    <n v="0.9762790270909657"/>
    <n v="264.25017330303507"/>
    <n v="-54.196832999333424"/>
    <n v="0.25801462105279527"/>
    <n v="5.8906066152120644"/>
    <n v="204.1627336884896"/>
    <n v="0.97195661536876665"/>
    <n v="5.8653736996122303"/>
    <n v="204.18796660408941"/>
    <n v="0.97207674159748236"/>
    <n v="5.8493996679612836"/>
    <n v="204.20394063574037"/>
    <n v="0.97215278909869263"/>
    <n v="5.8332064337431344"/>
    <n v="204.22013386995852"/>
    <n v="0.9722298801565864"/>
    <n v="5.7995069854504688"/>
    <n v="204.25383331825117"/>
    <n v="0.97239031296971823"/>
    <n v="5.877353053497492"/>
    <n v="204.17598725020414"/>
    <n v="0.9720197115408884"/>
    <n v="7.0736485527504662"/>
    <n v="5.2241664563428927"/>
    <n v="4.6613292571243603"/>
    <x v="3"/>
    <n v="0"/>
    <n v="0"/>
    <n v="0"/>
    <n v="1"/>
    <n v="0"/>
    <n v="0"/>
    <n v="0"/>
    <n v="0"/>
    <n v="0"/>
    <n v="0"/>
    <n v="0"/>
    <n v="0"/>
    <n v="68"/>
    <n v="214.04189970327928"/>
    <n v="-3.9885593995776389"/>
    <n v="1.8988316938025628E-2"/>
    <n v="210.19353850416897"/>
    <n v="-0.14019820046732434"/>
    <n v="6.6744094744992596E-4"/>
    <n v="215.55588526395013"/>
    <n v="-5.5025449602484855"/>
    <n v="2.6195941241842359E-2"/>
    <n v="217.14692436993539"/>
    <n v="-7.0935840662337455"/>
    <n v="3.3770394015051705E-2"/>
  </r>
  <r>
    <x v="853"/>
    <x v="5"/>
    <x v="68"/>
    <n v="846.5103741206583"/>
    <x v="1"/>
    <n v="1034.6237905919156"/>
    <n v="827.39562968562348"/>
    <n v="6.7182829720283763"/>
    <n v="6.7411224568089727"/>
    <n v="125.40894431417159"/>
    <n v="124.17944486011109"/>
    <n v="124.78810795618065"/>
    <n v="4.826617162582405"/>
    <n v="4.8315799519245335"/>
    <n v="62.704472157085796"/>
    <n v="62.439523683182614"/>
    <n v="62.518221249688509"/>
    <n v="4.1354580542478461"/>
    <n v="4.138432771364589"/>
    <n v="200.75453298148014"/>
    <n v="5.302082932803474"/>
    <n v="2018"/>
    <x v="16"/>
    <s v="2018-854"/>
    <n v="15.680358188858627"/>
    <x v="0"/>
    <n v="0"/>
    <n v="0"/>
    <n v="0"/>
    <n v="0"/>
    <n v="0"/>
    <n v="1"/>
    <n v="2162.2153831578521"/>
    <n v="-1961.4608501763719"/>
    <n v="9.7704436410276188"/>
    <n v="2264.8339430920528"/>
    <n v="-2064.0794101105726"/>
    <n v="10.281607988901483"/>
    <n v="2162.9940541026476"/>
    <n v="-1962.2395211211674"/>
    <n v="9.7743223626347024"/>
    <n v="424.55379855665865"/>
    <n v="-223.79926557517851"/>
    <n v="1.1147905965133265"/>
    <n v="417.31133583946257"/>
    <n v="-216.55680285798243"/>
    <n v="1.0787143863793107"/>
    <n v="266.95221304793"/>
    <n v="-66.197680066449863"/>
    <n v="0.32974438526156064"/>
    <n v="5.8917079625020659"/>
    <n v="194.86282501897807"/>
    <n v="0.97065217967932216"/>
    <n v="5.8660835656160071"/>
    <n v="194.88844941586413"/>
    <n v="0.97077982011914443"/>
    <n v="5.8525501162926155"/>
    <n v="194.90198286518753"/>
    <n v="0.9708472330394029"/>
    <n v="5.8350175170193523"/>
    <n v="194.9195154644608"/>
    <n v="0.97093456655567711"/>
    <n v="5.8006323836583018"/>
    <n v="194.95390059782184"/>
    <n v="0.97110584604237349"/>
    <n v="5.8802257895979428"/>
    <n v="194.8743071918822"/>
    <n v="0.97070937476594665"/>
    <n v="7.0805643549644426"/>
    <n v="5.2307653019394191"/>
    <n v="4.6671640847677391"/>
    <x v="3"/>
    <n v="0"/>
    <n v="0"/>
    <n v="0"/>
    <n v="1"/>
    <n v="0"/>
    <n v="0"/>
    <n v="0"/>
    <n v="0"/>
    <n v="0"/>
    <n v="0"/>
    <n v="0"/>
    <n v="0"/>
    <n v="69"/>
    <n v="215.06416591198769"/>
    <n v="-14.309632930507547"/>
    <n v="7.1279251920192646E-2"/>
    <n v="211.09700199650234"/>
    <n v="-10.342469015022203"/>
    <n v="5.1517984981072927E-2"/>
    <n v="216.4759797919607"/>
    <n v="-15.721446810480558"/>
    <n v="7.8311789910770688E-2"/>
    <n v="218.47449050179591"/>
    <n v="-17.719957520315774"/>
    <n v="8.8266786593309263E-2"/>
  </r>
  <r>
    <x v="854"/>
    <x v="5"/>
    <x v="69"/>
    <n v="854.97547786186487"/>
    <x v="1"/>
    <n v="1044.9700284978348"/>
    <n v="835.66958413849591"/>
    <n v="6.7282333006749502"/>
    <n v="6.7510727876621406"/>
    <n v="126.66303375731331"/>
    <n v="125.4212393087122"/>
    <n v="126.03598903574246"/>
    <n v="4.8365674934355729"/>
    <n v="4.8415302827777023"/>
    <n v="63.331516878656657"/>
    <n v="63.063918920014444"/>
    <n v="63.143403462185397"/>
    <n v="4.1454083851010139"/>
    <n v="4.1483831022177569"/>
    <n v="213.58692395757211"/>
    <n v="5.3640438877850798"/>
    <n v="2018"/>
    <x v="17"/>
    <s v="2018-855"/>
    <n v="15.710209179211537"/>
    <x v="0"/>
    <n v="0"/>
    <n v="0"/>
    <n v="0"/>
    <n v="0"/>
    <n v="0"/>
    <n v="1"/>
    <n v="2170.5402115348675"/>
    <n v="-1956.9532875772954"/>
    <n v="9.1623272217077929"/>
    <n v="2270.3394644829982"/>
    <n v="-2056.752540525426"/>
    <n v="9.6295807927548438"/>
    <n v="2166.6166928264256"/>
    <n v="-1953.0297688688536"/>
    <n v="9.1439575638853832"/>
    <n v="426.42103659876705"/>
    <n v="-212.83411264119493"/>
    <n v="0.99647538668365898"/>
    <n v="419.52053391458674"/>
    <n v="-205.93360995701462"/>
    <n v="0.96416768471239478"/>
    <n v="269.68127319027394"/>
    <n v="-56.09434923270183"/>
    <n v="0.26263007207241146"/>
    <n v="5.8928093097920664"/>
    <n v="207.69411464778005"/>
    <n v="0.97241025246019919"/>
    <n v="5.866793431619783"/>
    <n v="207.72013052595233"/>
    <n v="0.97253205709922019"/>
    <n v="5.8557005646239482"/>
    <n v="207.73122339294815"/>
    <n v="0.97258399317653377"/>
    <n v="5.8368286002955703"/>
    <n v="207.75009535727654"/>
    <n v="0.97267235047846357"/>
    <n v="5.8017577817013031"/>
    <n v="207.78516617587081"/>
    <n v="0.97283654975594958"/>
    <n v="5.8830985257924366"/>
    <n v="207.70382543177968"/>
    <n v="0.97245571771537342"/>
    <n v="7.0875011031818858"/>
    <n v="5.2373862273962413"/>
    <n v="4.673022904791746"/>
    <x v="3"/>
    <n v="0"/>
    <n v="0"/>
    <n v="0"/>
    <n v="1"/>
    <n v="0"/>
    <n v="0"/>
    <n v="0"/>
    <n v="0"/>
    <n v="0"/>
    <n v="0"/>
    <n v="0"/>
    <n v="0"/>
    <n v="70"/>
    <n v="216.09266326455852"/>
    <n v="-2.5057393069864133"/>
    <n v="1.17317074498632E-2"/>
    <n v="212.00578333381401"/>
    <n v="1.5811406237581025"/>
    <n v="7.402796924366903E-3"/>
    <n v="217.40170519246695"/>
    <n v="-3.8147812348948378"/>
    <n v="1.7860556087472019E-2"/>
    <n v="219.81271776151596"/>
    <n v="-6.2257938039438443"/>
    <n v="2.9148759149603017E-2"/>
  </r>
  <r>
    <x v="855"/>
    <x v="5"/>
    <x v="70"/>
    <n v="863.52523264048352"/>
    <x v="1"/>
    <n v="1055.4197287828133"/>
    <n v="844.02627868909212"/>
    <n v="6.7381836299987956"/>
    <n v="6.7610231185153085"/>
    <n v="127.92966409488645"/>
    <n v="126.67545170179932"/>
    <n v="127.29634892609988"/>
    <n v="4.8465178242887408"/>
    <n v="4.8514806136308701"/>
    <n v="63.964832047443224"/>
    <n v="63.694558109214583"/>
    <n v="63.774837496807251"/>
    <n v="4.1553587159541818"/>
    <n v="4.1583334330709247"/>
    <n v="609.3053357936617"/>
    <n v="6.412319514468134"/>
    <n v="2018"/>
    <x v="18"/>
    <s v="2018-856"/>
    <n v="15.740060170241719"/>
    <x v="0"/>
    <n v="0"/>
    <n v="0"/>
    <n v="0"/>
    <n v="0"/>
    <n v="0"/>
    <n v="1"/>
    <n v="2178.9482881956528"/>
    <n v="-1569.6429524019911"/>
    <n v="2.5761188359813465"/>
    <n v="2275.900041087853"/>
    <n v="-1666.5947052941913"/>
    <n v="2.7352373389662477"/>
    <n v="2170.2755579374411"/>
    <n v="-1560.9702221437794"/>
    <n v="2.5618850360312524"/>
    <n v="428.30694702129648"/>
    <n v="180.99838877236522"/>
    <n v="0.2970569567335275"/>
    <n v="421.75182397046206"/>
    <n v="187.55351182319964"/>
    <n v="0.30781531164321485"/>
    <n v="272.43762393404131"/>
    <n v="336.86771185962039"/>
    <n v="0.55287175750861794"/>
    <n v="5.893910657082067"/>
    <n v="603.41142513657962"/>
    <n v="0.99032683564242086"/>
    <n v="5.8675032976235597"/>
    <n v="603.43783249603814"/>
    <n v="0.99037017575107766"/>
    <n v="5.85885101295528"/>
    <n v="603.44648478070644"/>
    <n v="0.99038437599545437"/>
    <n v="5.8386396835717882"/>
    <n v="603.46669611008986"/>
    <n v="0.99041754709735697"/>
    <n v="5.8028831796300633"/>
    <n v="603.50245261403165"/>
    <n v="0.99047623114596328"/>
    <n v="5.8859712620521076"/>
    <n v="603.41936453160963"/>
    <n v="0.99033986588286615"/>
    <n v="7.0944587151887255"/>
    <n v="5.2440291601573294"/>
    <n v="4.6789056748323796"/>
    <x v="4"/>
    <n v="0"/>
    <n v="0"/>
    <n v="0"/>
    <n v="0"/>
    <n v="1"/>
    <n v="0"/>
    <n v="0"/>
    <n v="0"/>
    <n v="0"/>
    <n v="0"/>
    <n v="0"/>
    <n v="0"/>
    <n v="71"/>
    <n v="586.17497860817559"/>
    <n v="23.130357185486105"/>
    <n v="3.7961849054476506E-2"/>
    <n v="561.91101145388939"/>
    <n v="47.394324339772311"/>
    <n v="7.7784193827940107E-2"/>
    <n v="579.77440287975355"/>
    <n v="29.530932913908146"/>
    <n v="4.8466558848433677E-2"/>
    <n v="594.69249863895163"/>
    <n v="14.612837154710064"/>
    <n v="2.3982782188631008E-2"/>
  </r>
  <r>
    <x v="856"/>
    <x v="5"/>
    <x v="71"/>
    <n v="872.16048496688836"/>
    <x v="1"/>
    <n v="1065.9739260706413"/>
    <n v="852.46654057243086"/>
    <n v="6.7481339597920362"/>
    <n v="6.7709734493684763"/>
    <n v="129.20896073583532"/>
    <n v="127.94220621881732"/>
    <n v="128.56931241536088"/>
    <n v="4.8564681551419095"/>
    <n v="4.861430944484038"/>
    <n v="64.60448036791766"/>
    <n v="64.331503690306732"/>
    <n v="64.41258587177532"/>
    <n v="4.1653090468073497"/>
    <n v="4.1682837639240926"/>
    <n v="670.88981532247249"/>
    <n v="6.5086049138342572"/>
    <n v="2018"/>
    <x v="19"/>
    <s v="2018-857"/>
    <n v="15.769911161741296"/>
    <x v="0"/>
    <n v="0"/>
    <n v="0"/>
    <n v="0"/>
    <n v="0"/>
    <n v="0"/>
    <n v="1"/>
    <n v="2187.4404456230459"/>
    <n v="-1516.5506303005734"/>
    <n v="2.2605062644625518"/>
    <n v="2281.5162234587565"/>
    <n v="-1610.626408136284"/>
    <n v="2.4007316422922802"/>
    <n v="2173.971011699567"/>
    <n v="-1503.0811963770946"/>
    <n v="2.2404292956133456"/>
    <n v="430.21171654805119"/>
    <n v="240.6780987744213"/>
    <n v="0.35874460049559115"/>
    <n v="424.00542692689623"/>
    <n v="246.88438839557625"/>
    <n v="0.36799543346310576"/>
    <n v="275.22153818524635"/>
    <n v="395.66827713722614"/>
    <n v="0.58976640888048459"/>
    <n v="5.8950120043720675"/>
    <n v="664.99480331810037"/>
    <n v="0.99121314429026086"/>
    <n v="5.8682131636273356"/>
    <n v="665.0216021588451"/>
    <n v="0.99125308950947966"/>
    <n v="5.8620014612866118"/>
    <n v="665.0278138611859"/>
    <n v="0.99126234841041827"/>
    <n v="5.8404507668480061"/>
    <n v="665.04936455562449"/>
    <n v="0.99129447096459389"/>
    <n v="5.8040085774796468"/>
    <n v="665.08580674499285"/>
    <n v="0.99134879015164379"/>
    <n v="5.8888439983569523"/>
    <n v="665.00097132411554"/>
    <n v="0.99122233805930349"/>
    <n v="7.1014371082869818"/>
    <n v="5.2506940269396498"/>
    <n v="4.6848123514553013"/>
    <x v="4"/>
    <n v="0"/>
    <n v="0"/>
    <n v="0"/>
    <n v="0"/>
    <n v="1"/>
    <n v="0"/>
    <n v="0"/>
    <n v="0"/>
    <n v="0"/>
    <n v="0"/>
    <n v="0"/>
    <n v="0"/>
    <n v="72"/>
    <n v="588.98554145642197"/>
    <n v="81.904273866050517"/>
    <n v="0.12208304850578496"/>
    <n v="564.33766101700235"/>
    <n v="106.55215430547014"/>
    <n v="0.15882213721526592"/>
    <n v="582.26281706792122"/>
    <n v="88.626998254551268"/>
    <n v="0.13210365730764817"/>
    <n v="598.34898517507941"/>
    <n v="72.540830147393081"/>
    <n v="0.10812629509441178"/>
  </r>
  <r>
    <x v="857"/>
    <x v="5"/>
    <x v="72"/>
    <n v="880.88208981655737"/>
    <x v="1"/>
    <n v="1076.6336653313479"/>
    <n v="860.99120534566873"/>
    <n v="6.7580842899106024"/>
    <n v="6.7809237802216451"/>
    <n v="130.50105034319367"/>
    <n v="129.22162828100551"/>
    <n v="129.85500553951448"/>
    <n v="4.8664184859950774"/>
    <n v="4.8713812753372059"/>
    <n v="65.250525171596834"/>
    <n v="64.974818727209794"/>
    <n v="65.056711730493078"/>
    <n v="4.1752593776605185"/>
    <n v="4.1782340947772614"/>
    <n v="618.0964363486396"/>
    <n v="6.4266444911553853"/>
    <n v="2018"/>
    <x v="20"/>
    <s v="2018-858"/>
    <n v="15.799762153566197"/>
    <x v="0"/>
    <n v="0"/>
    <n v="0"/>
    <n v="0"/>
    <n v="0"/>
    <n v="0"/>
    <n v="1"/>
    <n v="2196.0175246247136"/>
    <n v="-1577.921088276074"/>
    <n v="2.5528720042418134"/>
    <n v="2287.1885676533689"/>
    <n v="-1669.0921313047293"/>
    <n v="2.7003749466099034"/>
    <n v="2177.7034199993141"/>
    <n v="-1559.6069836506745"/>
    <n v="2.5232421543536812"/>
    <n v="432.13553377007349"/>
    <n v="185.96090257856611"/>
    <n v="0.3008606612863145"/>
    <n v="426.28156591289468"/>
    <n v="191.81487043574492"/>
    <n v="0.31033162328014302"/>
    <n v="278.03329157896337"/>
    <n v="340.06314476967623"/>
    <n v="0.55017813527380111"/>
    <n v="5.8961133516620681"/>
    <n v="612.20032299697755"/>
    <n v="0.99046085205329293"/>
    <n v="5.8689230296311123"/>
    <n v="612.22751331900849"/>
    <n v="0.99050484247360926"/>
    <n v="5.8651519096179445"/>
    <n v="612.23128443902169"/>
    <n v="0.99051094365748837"/>
    <n v="5.8422618501242258"/>
    <n v="612.25417449851534"/>
    <n v="0.99054797680983731"/>
    <n v="5.805133975274356"/>
    <n v="612.29130237336528"/>
    <n v="0.9906080449038539"/>
    <n v="5.8917167346931034"/>
    <n v="612.20471961394651"/>
    <n v="0.99046796521025426"/>
    <n v="7.1084361992882954"/>
    <n v="5.2573807537452266"/>
    <n v="4.6907428901640058"/>
    <x v="4"/>
    <n v="0"/>
    <n v="0"/>
    <n v="0"/>
    <n v="0"/>
    <n v="1"/>
    <n v="0"/>
    <n v="0"/>
    <n v="0"/>
    <n v="0"/>
    <n v="0"/>
    <n v="0"/>
    <n v="0"/>
    <n v="73"/>
    <n v="591.81323043298812"/>
    <n v="26.283205915651479"/>
    <n v="4.2522823899321653E-2"/>
    <n v="566.7785871480005"/>
    <n v="51.317849200639102"/>
    <n v="8.3025635131947398E-2"/>
    <n v="584.76646874125026"/>
    <n v="33.329967607389335"/>
    <n v="5.3923571868952573E-2"/>
    <n v="602.03487013305232"/>
    <n v="16.061566215587277"/>
    <n v="2.5985534410244829E-2"/>
  </r>
  <r>
    <x v="858"/>
    <x v="5"/>
    <x v="73"/>
    <n v="889.6909107147228"/>
    <x v="1"/>
    <n v="1087.4000019846612"/>
    <n v="869.60111695638489"/>
    <n v="6.7680346202546398"/>
    <n v="6.790874111074813"/>
    <n v="131.8060608466256"/>
    <n v="130.51384456381555"/>
    <n v="131.15355559490962"/>
    <n v="4.8763688168482453"/>
    <n v="4.8813316061903747"/>
    <n v="65.903030423312799"/>
    <n v="65.624566914481889"/>
    <n v="65.707278847798008"/>
    <n v="4.1852097085136863"/>
    <n v="4.1881844256304293"/>
    <n v="679.09348232896616"/>
    <n v="6.5207587945607548"/>
    <n v="2018"/>
    <x v="21"/>
    <s v="2018-859"/>
    <n v="15.82961314561657"/>
    <x v="0"/>
    <n v="0"/>
    <n v="0"/>
    <n v="0"/>
    <n v="0"/>
    <n v="0"/>
    <n v="1"/>
    <n v="2204.6803744163972"/>
    <n v="-1525.5868920874309"/>
    <n v="2.2465049831657886"/>
    <n v="2292.9176352899276"/>
    <n v="-1613.8241529609613"/>
    <n v="2.3764388776436429"/>
    <n v="2181.4731523820587"/>
    <n v="-1502.3796700530925"/>
    <n v="2.2123311578556875"/>
    <n v="434.07858916431599"/>
    <n v="245.01489316465018"/>
    <n v="0.3607970029757408"/>
    <n v="428.58046628875309"/>
    <n v="250.51301604021307"/>
    <n v="0.3688932710428513"/>
    <n v="280.87316250661763"/>
    <n v="398.22031982234853"/>
    <n v="0.58639985537284667"/>
    <n v="5.8972146989520686"/>
    <n v="673.19626763001406"/>
    <n v="0.99131604874379375"/>
    <n v="5.8696328956348891"/>
    <n v="673.22384943333122"/>
    <n v="0.99135666436452186"/>
    <n v="5.8683023579492772"/>
    <n v="673.22517997101693"/>
    <n v="0.99135862364953975"/>
    <n v="5.8440729334004438"/>
    <n v="673.24940939556575"/>
    <n v="0.9913943027205061"/>
    <n v="5.8062593730310343"/>
    <n v="673.28722295593514"/>
    <n v="0.99144998512853"/>
    <n v="5.8945894710509545"/>
    <n v="673.19889285791521"/>
    <n v="0.99131991452659018"/>
    <n v="7.1154559045132224"/>
    <n v="5.2640892658732596"/>
    <n v="4.6966972454081706"/>
    <x v="4"/>
    <n v="0"/>
    <n v="0"/>
    <n v="0"/>
    <n v="0"/>
    <n v="1"/>
    <n v="0"/>
    <n v="0"/>
    <n v="0"/>
    <n v="0"/>
    <n v="0"/>
    <n v="0"/>
    <n v="0"/>
    <n v="74"/>
    <n v="594.65814789638034"/>
    <n v="84.435334432585819"/>
    <n v="0.12433536270001144"/>
    <n v="569.23387134111351"/>
    <n v="109.85961098785265"/>
    <n v="0.16177391455898926"/>
    <n v="587.2854537886659"/>
    <n v="91.808028540300256"/>
    <n v="0.13519203309895214"/>
    <n v="605.75040109398572"/>
    <n v="73.343081234980446"/>
    <n v="0.10800145067428525"/>
  </r>
  <r>
    <x v="859"/>
    <x v="5"/>
    <x v="74"/>
    <n v="898.58781982186986"/>
    <x v="1"/>
    <n v="1098.2740020045076"/>
    <n v="878.2971278160303"/>
    <n v="6.777984950754945"/>
    <n v="6.8008244419279809"/>
    <n v="133.12412145509182"/>
    <n v="131.81898300945369"/>
    <n v="132.46509115085871"/>
    <n v="4.8863191477014132"/>
    <n v="4.8912819370435425"/>
    <n v="66.562060727545912"/>
    <n v="66.280812583626698"/>
    <n v="66.36435163627597"/>
    <n v="4.1951600393668542"/>
    <n v="4.1981347564835971"/>
    <n v="604.35766704720174"/>
    <n v="6.4041661866603405"/>
    <n v="2018"/>
    <x v="22"/>
    <s v="2018-860"/>
    <n v="15.859464137823213"/>
    <x v="0"/>
    <n v="0"/>
    <n v="0"/>
    <n v="0"/>
    <n v="0"/>
    <n v="0"/>
    <n v="1"/>
    <n v="2213.4298527059977"/>
    <n v="-1609.0721856587961"/>
    <n v="2.662450190332613"/>
    <n v="2298.7039936028514"/>
    <n v="-1694.3463265556497"/>
    <n v="2.8035489891837799"/>
    <n v="2185.280582088631"/>
    <n v="-1580.9229150414294"/>
    <n v="2.6158730189782728"/>
    <n v="436.04107511250083"/>
    <n v="168.31659193470091"/>
    <n v="0.27850493360507828"/>
    <n v="430.90235566837009"/>
    <n v="173.45531137883165"/>
    <n v="0.28700771221503241"/>
    <n v="283.74143214354837"/>
    <n v="320.61623490365338"/>
    <n v="0.53050743357014862"/>
    <n v="5.8983160462420692"/>
    <n v="598.45935100095971"/>
    <n v="0.99024035539242794"/>
    <n v="5.870342761638665"/>
    <n v="598.48732428556309"/>
    <n v="0.99028664136864475"/>
    <n v="5.8714528062806091"/>
    <n v="598.48621424092119"/>
    <n v="0.99028480463403801"/>
    <n v="5.8458840166766617"/>
    <n v="598.51178303052507"/>
    <n v="0.99032711201425017"/>
    <n v="5.8073847707613524"/>
    <n v="598.55028227644038"/>
    <n v="0.99039081476514501"/>
    <n v="5.8974622074238434"/>
    <n v="598.46020483977793"/>
    <n v="0.99024176819624399"/>
    <n v="7.1224961397945306"/>
    <n v="5.2708194879322905"/>
    <n v="4.7026753705921713"/>
    <x v="5"/>
    <n v="0"/>
    <n v="0"/>
    <n v="0"/>
    <n v="0"/>
    <n v="0"/>
    <n v="1"/>
    <n v="0"/>
    <n v="0"/>
    <n v="0"/>
    <n v="0"/>
    <n v="0"/>
    <n v="0"/>
    <n v="75"/>
    <n v="630.31174561831483"/>
    <n v="-25.954078571113087"/>
    <n v="4.2944898337967163E-2"/>
    <n v="601.52493083631748"/>
    <n v="2.8327362108842635"/>
    <n v="4.6871850318778536E-3"/>
    <n v="593.13440446468712"/>
    <n v="11.223262582514621"/>
    <n v="1.8570563748036405E-2"/>
    <n v="606.67232236048903"/>
    <n v="-2.3146553132872896"/>
    <n v="3.8299428293784013E-3"/>
  </r>
  <r>
    <x v="860"/>
    <x v="5"/>
    <x v="75"/>
    <n v="907.57369802008884"/>
    <x v="1"/>
    <n v="1109.256742024553"/>
    <n v="887.08009887724779"/>
    <n v="6.7879352813635547"/>
    <n v="6.8107747727811487"/>
    <n v="134.45536266964277"/>
    <n v="133.13717283954821"/>
    <n v="133.78974206236728"/>
    <n v="4.8962694785545811"/>
    <n v="4.9012322678967104"/>
    <n v="67.227681334821384"/>
    <n v="66.943620709462976"/>
    <n v="67.027995152638738"/>
    <n v="4.2051103702200221"/>
    <n v="4.208085087336765"/>
    <n v="708.59285035663083"/>
    <n v="6.5632811025648197"/>
    <n v="2018"/>
    <x v="23"/>
    <s v="2018-861"/>
    <n v="15.889315130138158"/>
    <x v="0"/>
    <n v="0"/>
    <n v="0"/>
    <n v="0"/>
    <n v="0"/>
    <n v="0"/>
    <n v="1"/>
    <n v="2222.2668257784949"/>
    <n v="-1513.673975421864"/>
    <n v="2.1361688516332622"/>
    <n v="2304.5482154989049"/>
    <n v="-1595.9553651422741"/>
    <n v="2.252288270110316"/>
    <n v="2189.1260860922685"/>
    <n v="-1480.5332357356376"/>
    <n v="2.0893990603920058"/>
    <n v="438.02318592016775"/>
    <n v="270.56966443646309"/>
    <n v="0.38184080505509882"/>
    <n v="433.24746394178334"/>
    <n v="275.3453864148475"/>
    <n v="0.38858053150870447"/>
    <n v="286.6383844768485"/>
    <n v="421.95446587978233"/>
    <n v="0.5954822514331255"/>
    <n v="5.8994173935320697"/>
    <n v="702.69343296309876"/>
    <n v="0.99167446102432033"/>
    <n v="5.8710526276424417"/>
    <n v="702.72179772898835"/>
    <n v="0.99171449073373008"/>
    <n v="5.8746032546119409"/>
    <n v="702.71824710201895"/>
    <n v="0.99170947991973779"/>
    <n v="5.8476950999528796"/>
    <n v="702.745155256678"/>
    <n v="0.99174745398996089"/>
    <n v="5.8085101684734033"/>
    <n v="702.78434018815744"/>
    <n v="0.9918027536327102"/>
    <n v="5.9003349438071551"/>
    <n v="702.6925154128237"/>
    <n v="0.99167316613364431"/>
    <n v="7.1295568204832716"/>
    <n v="5.2775713438524114"/>
    <n v="4.7086772180837766"/>
    <x v="5"/>
    <n v="0"/>
    <n v="0"/>
    <n v="0"/>
    <n v="0"/>
    <n v="0"/>
    <n v="1"/>
    <n v="0"/>
    <n v="0"/>
    <n v="0"/>
    <n v="0"/>
    <n v="0"/>
    <n v="0"/>
    <n v="76"/>
    <n v="633.34946345875119"/>
    <n v="75.243386897879645"/>
    <n v="0.10618705348213726"/>
    <n v="604.13876087017115"/>
    <n v="104.45408948645968"/>
    <n v="0.14741058907648943"/>
    <n v="595.69867534084858"/>
    <n v="112.89417501578225"/>
    <n v="0.15932164000661769"/>
    <n v="610.43040543554139"/>
    <n v="98.162444921089445"/>
    <n v="0.13853152042344885"/>
  </r>
  <r>
    <x v="861"/>
    <x v="5"/>
    <x v="76"/>
    <n v="916.64943500028949"/>
    <x v="1"/>
    <n v="1120.3493094447983"/>
    <n v="895.95089971416019"/>
    <n v="6.7978856120472262"/>
    <n v="6.8207251036343166"/>
    <n v="135.79991629633918"/>
    <n v="134.4685445679437"/>
    <n v="135.12763948299096"/>
    <n v="4.9062198094077489"/>
    <n v="4.9111825987498783"/>
    <n v="67.899958148169588"/>
    <n v="67.613056916557611"/>
    <n v="67.69827510416512"/>
    <n v="4.21506070107319"/>
    <n v="4.2180354181899329"/>
    <n v="578.03633924971462"/>
    <n v="6.3596367373703462"/>
    <n v="2018"/>
    <x v="24"/>
    <s v="2018-862"/>
    <n v="15.919166122528166"/>
    <x v="0"/>
    <n v="0"/>
    <n v="0"/>
    <n v="0"/>
    <n v="0"/>
    <n v="0"/>
    <n v="1"/>
    <n v="2231.192168581716"/>
    <n v="-1653.1558293320013"/>
    <n v="2.8599513855439973"/>
    <n v="2310.4508796139189"/>
    <n v="-1732.4145403642042"/>
    <n v="2.9970685625281983"/>
    <n v="2193.0100451359426"/>
    <n v="-1614.9737058862279"/>
    <n v="2.7938965013556891"/>
    <n v="440.02511783591115"/>
    <n v="138.01122141380347"/>
    <n v="0.23875872854800212"/>
    <n v="435.61602329793061"/>
    <n v="142.420315951784"/>
    <n v="0.2463864402308065"/>
    <n v="289.56430633348157"/>
    <n v="288.47203291623305"/>
    <n v="0.49905518620276862"/>
    <n v="5.9005187408220703"/>
    <n v="572.13582050889249"/>
    <n v="0.98979213184333548"/>
    <n v="5.8717624936462176"/>
    <n v="572.16457675606841"/>
    <n v="0.98984188000832662"/>
    <n v="5.8777537029432736"/>
    <n v="572.15858554677129"/>
    <n v="0.98983151524595736"/>
    <n v="5.8495061832290975"/>
    <n v="572.18683306648552"/>
    <n v="0.98988038331496309"/>
    <n v="5.8096355661727923"/>
    <n v="572.22670368354181"/>
    <n v="0.98994935928472305"/>
    <n v="5.9032076801976903"/>
    <n v="572.13313156951688"/>
    <n v="0.98978747999155203"/>
    <n v="7.1366378614567854"/>
    <n v="5.284344756897517"/>
    <n v="4.7147027392230036"/>
    <x v="5"/>
    <n v="0"/>
    <n v="0"/>
    <n v="0"/>
    <n v="0"/>
    <n v="0"/>
    <n v="1"/>
    <n v="0"/>
    <n v="0"/>
    <n v="0"/>
    <n v="0"/>
    <n v="0"/>
    <n v="0"/>
    <n v="77"/>
    <n v="636.4056824352341"/>
    <n v="-58.369343185519483"/>
    <n v="0.10097867421498501"/>
    <n v="606.76795737638497"/>
    <n v="-28.731618126670355"/>
    <n v="4.9705556858179033E-2"/>
    <n v="598.27865780962316"/>
    <n v="-20.24231855990854"/>
    <n v="3.5019110712283016E-2"/>
    <n v="614.2187481726512"/>
    <n v="-36.182408922936588"/>
    <n v="6.2595387981836906E-2"/>
  </r>
  <r>
    <x v="862"/>
    <x v="5"/>
    <x v="77"/>
    <n v="925.81592935029244"/>
    <x v="1"/>
    <n v="1131.5528025392464"/>
    <n v="904.9104086049997"/>
    <n v="6.8078359427829218"/>
    <n v="6.8306754344874854"/>
    <n v="137.15791545930259"/>
    <n v="135.81323001362313"/>
    <n v="136.4789158778209"/>
    <n v="4.9161701402609177"/>
    <n v="4.9211329296030462"/>
    <n v="68.578957729651293"/>
    <n v="68.28918748572319"/>
    <n v="68.375257855206783"/>
    <n v="4.2250110319263587"/>
    <n v="4.2279857490431016"/>
    <n v="567.6035791916695"/>
    <n v="6.3414232511005189"/>
    <n v="2018"/>
    <x v="25"/>
    <s v="2018-863"/>
    <n v="15.949017114970198"/>
    <x v="0"/>
    <n v="0"/>
    <n v="0"/>
    <n v="0"/>
    <n v="0"/>
    <n v="0"/>
    <n v="1"/>
    <n v="2240.2067648129705"/>
    <n v="-1672.603185621301"/>
    <n v="2.9467805470911119"/>
    <n v="2316.4125703700834"/>
    <n v="-1748.8089911784139"/>
    <n v="3.081039400190027"/>
    <n v="2196.9328437700538"/>
    <n v="-1629.3292645783843"/>
    <n v="2.8705408568753743"/>
    <n v="442.04706907081197"/>
    <n v="125.55651012085752"/>
    <n v="0.22120457784932213"/>
    <n v="438.00826824763948"/>
    <n v="129.59531094403002"/>
    <n v="0.22832010877836276"/>
    <n v="292.51948740868102"/>
    <n v="275.08409178298848"/>
    <n v="0.48464122121065334"/>
    <n v="5.9016200881120717"/>
    <n v="561.70195910355744"/>
    <n v="0.98960256717105866"/>
    <n v="5.8724723596499944"/>
    <n v="561.73110683201946"/>
    <n v="0.98965391943438219"/>
    <n v="5.8809041512746063"/>
    <n v="561.72267504039485"/>
    <n v="0.98963906436310756"/>
    <n v="5.8513172665053155"/>
    <n v="561.75226192516413"/>
    <n v="0.98969119032892938"/>
    <n v="5.8107609638634061"/>
    <n v="561.79281822780604"/>
    <n v="0.98976264213812992"/>
    <n v="5.9060804165932321"/>
    <n v="561.69749877507627"/>
    <n v="0.98959470899566182"/>
    <n v="7.1437391771280341"/>
    <n v="5.2911396496775938"/>
    <n v="4.7207518843311362"/>
    <x v="5"/>
    <n v="0"/>
    <n v="0"/>
    <n v="0"/>
    <n v="0"/>
    <n v="0"/>
    <n v="1"/>
    <n v="0"/>
    <n v="0"/>
    <n v="0"/>
    <n v="0"/>
    <n v="0"/>
    <n v="0"/>
    <n v="78"/>
    <n v="639.48051269024825"/>
    <n v="-71.876933498578751"/>
    <n v="0.12663227670434968"/>
    <n v="609.41260759056968"/>
    <n v="-41.809028398900182"/>
    <n v="7.3658852642262893E-2"/>
    <n v="600.8744501503603"/>
    <n v="-33.270870958690807"/>
    <n v="5.8616386820661386E-2"/>
    <n v="618.03760484940835"/>
    <n v="-50.434025657738857"/>
    <n v="8.8854312246519851E-2"/>
  </r>
  <r>
    <x v="863"/>
    <x v="5"/>
    <x v="78"/>
    <n v="935.07408864379522"/>
    <x v="1"/>
    <n v="1142.8683305646387"/>
    <n v="913.95951261663822"/>
    <n v="6.8177862735546739"/>
    <n v="6.8406257653406533"/>
    <n v="138.52949461389559"/>
    <n v="137.17136231375935"/>
    <n v="137.84370503659909"/>
    <n v="4.9261204711140856"/>
    <n v="4.9310832604562149"/>
    <n v="69.264747306947797"/>
    <n v="68.972079360580409"/>
    <n v="69.059010433758843"/>
    <n v="4.2349613627795266"/>
    <n v="4.2379360798962695"/>
    <n v="704.77379334378736"/>
    <n v="6.5578768908202569"/>
    <n v="2018"/>
    <x v="26"/>
    <s v="2018-864"/>
    <n v="15.978868107448285"/>
    <x v="0"/>
    <n v="0"/>
    <n v="0"/>
    <n v="0"/>
    <n v="0"/>
    <n v="0"/>
    <n v="1"/>
    <n v="2249.3115070065364"/>
    <n v="-1544.537713662749"/>
    <n v="2.1915368140105151"/>
    <n v="2322.4338780338089"/>
    <n v="-1617.6600846900214"/>
    <n v="2.2952897794554201"/>
    <n v="2200.8948703905057"/>
    <n v="-1496.1210770467183"/>
    <n v="2.1228386911896897"/>
    <n v="444.08923981806186"/>
    <n v="260.68455352572551"/>
    <n v="0.36988400531880172"/>
    <n v="440.42443564684538"/>
    <n v="264.34935769694198"/>
    <n v="0.37508397757348627"/>
    <n v="295.50422029463238"/>
    <n v="409.26957304915499"/>
    <n v="0.58071054416961565"/>
    <n v="5.9027214354020723"/>
    <n v="698.87107190838526"/>
    <n v="0.99162465816528633"/>
    <n v="5.8731822256537702"/>
    <n v="698.90061111813361"/>
    <n v="0.99166657120181989"/>
    <n v="5.8840545996059381"/>
    <n v="698.88973874418139"/>
    <n v="0.9916511444449585"/>
    <n v="5.8531283497815334"/>
    <n v="698.92066499400585"/>
    <n v="0.99169502554569822"/>
    <n v="5.8118863615479377"/>
    <n v="698.96190698223938"/>
    <n v="0.9917535435959195"/>
    <n v="5.9089531529922441"/>
    <n v="698.86484019079512"/>
    <n v="0.99161581601245796"/>
    <n v="7.1508606814558489"/>
    <n v="5.2979559441610373"/>
    <n v="4.7268246027199048"/>
    <x v="6"/>
    <n v="0"/>
    <n v="0"/>
    <n v="0"/>
    <n v="0"/>
    <n v="0"/>
    <n v="0"/>
    <n v="1"/>
    <n v="0"/>
    <n v="0"/>
    <n v="0"/>
    <n v="0"/>
    <n v="0"/>
    <n v="79"/>
    <n v="730.16254132337474"/>
    <n v="-25.388747979587379"/>
    <n v="3.602396714998566E-2"/>
    <n v="718.40155935597409"/>
    <n v="-13.627766012186726"/>
    <n v="1.9336368833367115E-2"/>
    <n v="597.54528522785415"/>
    <n v="107.22850811593321"/>
    <n v="0.15214599227248415"/>
    <n v="634.85473717492539"/>
    <n v="69.919056168861971"/>
    <n v="9.9207798061179589E-2"/>
  </r>
  <r>
    <x v="864"/>
    <x v="5"/>
    <x v="79"/>
    <n v="944.42482953023307"/>
    <x v="1"/>
    <n v="1154.2970138702849"/>
    <n v="923.09910769071666"/>
    <n v="6.8277366043514141"/>
    <n v="6.8505760961938211"/>
    <n v="139.91478956003454"/>
    <n v="138.54307593689694"/>
    <n v="139.22214208696505"/>
    <n v="4.9360708019672535"/>
    <n v="4.9410335913093828"/>
    <n v="69.957394780017268"/>
    <n v="69.66180015418621"/>
    <n v="69.749600538096416"/>
    <n v="4.2449116936326945"/>
    <n v="4.2478864107494374"/>
    <n v="660.11477619782374"/>
    <n v="6.4924137232310759"/>
    <n v="2018"/>
    <x v="27"/>
    <s v="2018-865"/>
    <n v="16.008719099951364"/>
    <x v="0"/>
    <n v="0"/>
    <n v="0"/>
    <n v="0"/>
    <n v="0"/>
    <n v="0"/>
    <n v="1"/>
    <n v="2258.5072966220387"/>
    <n v="-1598.392520424215"/>
    <n v="2.4213857620802712"/>
    <n v="2328.5153987741719"/>
    <n v="-1668.4006225763483"/>
    <n v="2.5274402009088806"/>
    <n v="2204.8965172771623"/>
    <n v="-1544.7817410793386"/>
    <n v="2.340171431969881"/>
    <n v="446.15183227278419"/>
    <n v="213.96294392503955"/>
    <n v="0.32412991140334507"/>
    <n v="442.8647647200433"/>
    <n v="217.25001147778045"/>
    <n v="0.32910945082779786"/>
    <n v="298.51880050944328"/>
    <n v="361.59597568838046"/>
    <n v="0.54777743011772406"/>
    <n v="5.9038227826920728"/>
    <n v="654.21095341513171"/>
    <n v="0.99105636929278074"/>
    <n v="5.873892091657547"/>
    <n v="654.24088410616616"/>
    <n v="0.99110171093958777"/>
    <n v="5.88720504793727"/>
    <n v="654.22757114988644"/>
    <n v="0.9910815433009289"/>
    <n v="5.8549394330577513"/>
    <n v="654.25983676476596"/>
    <n v="0.99113042209601565"/>
    <n v="5.8130117592282549"/>
    <n v="654.30176443859546"/>
    <n v="0.99119393782894771"/>
    <n v="5.9118258893936613"/>
    <n v="654.2029503084301"/>
    <n v="0.99104424548190695"/>
    <n v="7.1580022879558198"/>
    <n v="5.3047935616870054"/>
    <n v="4.7329208427008211"/>
    <x v="6"/>
    <n v="0"/>
    <n v="0"/>
    <n v="0"/>
    <n v="0"/>
    <n v="0"/>
    <n v="0"/>
    <n v="1"/>
    <n v="0"/>
    <n v="0"/>
    <n v="0"/>
    <n v="0"/>
    <n v="0"/>
    <n v="80"/>
    <n v="733.69917216820465"/>
    <n v="-73.584395970380911"/>
    <n v="0.11147212367251885"/>
    <n v="721.54222150089311"/>
    <n v="-61.427445303069362"/>
    <n v="9.3055704126006014E-2"/>
    <n v="600.14712621195872"/>
    <n v="59.967649985865023"/>
    <n v="9.0844277613767385E-2"/>
    <n v="638.81631145219387"/>
    <n v="21.298464745629872"/>
    <n v="3.2264790175287834E-2"/>
  </r>
  <r>
    <x v="865"/>
    <x v="5"/>
    <x v="80"/>
    <n v="953.86907782553567"/>
    <x v="1"/>
    <n v="1794.7569630813432"/>
    <n v="932.33009873116225"/>
    <n v="6.8376869351654745"/>
    <n v="6.860526427046989"/>
    <n v="141.31393745563491"/>
    <n v="139.92850669626591"/>
    <n v="140.61436350783472"/>
    <n v="4.9460211328204213"/>
    <n v="4.9509839221625507"/>
    <n v="699.57394780017262"/>
    <n v="510.60030350637663"/>
    <n v="510.68898189412596"/>
    <n v="6.2357607589037825"/>
    <n v="6.5504715037434824"/>
    <n v="1069.0258735379687"/>
    <n v="6.9745031142288418"/>
    <n v="2018"/>
    <x v="28"/>
    <s v="2018-866"/>
    <n v="18.019468826889678"/>
    <x v="0"/>
    <n v="0"/>
    <n v="0"/>
    <n v="0"/>
    <n v="0"/>
    <n v="0"/>
    <n v="1"/>
    <n v="2267.7950441336961"/>
    <n v="-1198.7691705957275"/>
    <n v="1.1213659091602433"/>
    <n v="2334.6577347219386"/>
    <n v="-1265.6318611839699"/>
    <n v="1.1839113463131894"/>
    <n v="5842.3935372479373"/>
    <n v="-4773.3676637099688"/>
    <n v="4.4651563464150641"/>
    <n v="448.23505065205393"/>
    <n v="620.79082288591474"/>
    <n v="0.58070701397655744"/>
    <n v="445.32949708397325"/>
    <n v="623.69637645399541"/>
    <n v="0.58342495901418756"/>
    <n v="3038.7722157725802"/>
    <n v="-1969.7463422346116"/>
    <n v="1.842561897698215"/>
    <n v="5.9049241299820734"/>
    <n v="1063.1209494079867"/>
    <n v="0.99447635059529527"/>
    <n v="5.8746019576613238"/>
    <n v="1063.1512715803074"/>
    <n v="0.99450471489691905"/>
    <n v="6.6162436569061267"/>
    <n v="1062.4096298810625"/>
    <n v="0.99381096022025217"/>
    <n v="6.6259305461198039"/>
    <n v="1062.3999429918488"/>
    <n v="0.99380189880326175"/>
    <n v="6.6837649999925981"/>
    <n v="1062.3421085379762"/>
    <n v="0.99374779865909846"/>
    <n v="6.10533215000188"/>
    <n v="1062.9205413879668"/>
    <n v="0.99428888270982985"/>
    <n v="7.1651639097115964"/>
    <n v="5.3116524229777937"/>
    <n v="6.3181864497183131"/>
    <x v="6"/>
    <n v="0"/>
    <n v="0"/>
    <n v="0"/>
    <n v="0"/>
    <n v="0"/>
    <n v="0"/>
    <n v="1"/>
    <n v="0"/>
    <n v="0"/>
    <n v="0"/>
    <n v="0"/>
    <n v="0"/>
    <n v="81"/>
    <n v="737.25733038819533"/>
    <n v="331.76854314977334"/>
    <n v="0.31034659811532606"/>
    <n v="724.7013317960251"/>
    <n v="344.32454174194356"/>
    <n v="0.32209186911668714"/>
    <n v="1009.5480963709739"/>
    <n v="59.47777716699477"/>
    <n v="5.5637359805101379E-2"/>
    <n v="995.5445216844106"/>
    <n v="73.481351853558067"/>
    <n v="6.8736738438677489E-2"/>
  </r>
  <r>
    <x v="866"/>
    <x v="5"/>
    <x v="81"/>
    <n v="963.40776860379083"/>
    <x v="1"/>
    <n v="1805.7087932341547"/>
    <n v="941.65339969295076"/>
    <n v="6.8476372659915379"/>
    <n v="6.8704767579001569"/>
    <n v="142.72707683019127"/>
    <n v="141.32779176322859"/>
    <n v="142.02050714291309"/>
    <n v="4.9559714636735901"/>
    <n v="4.9609342530157186"/>
    <n v="699.57394780017262"/>
    <n v="642.88185451203378"/>
    <n v="699.57394780017262"/>
    <n v="6.5504715037434824"/>
    <n v="6.5504715037434824"/>
    <n v="981.78017973412432"/>
    <n v="6.8893674337384958"/>
    <n v="2018"/>
    <x v="29"/>
    <s v="2018-867"/>
    <n v="18.35408023340861"/>
    <x v="0"/>
    <n v="0"/>
    <n v="0"/>
    <n v="0"/>
    <n v="0"/>
    <n v="0"/>
    <n v="1"/>
    <n v="2277.1756691204696"/>
    <n v="-1295.3954893863452"/>
    <n v="1.3194353645814596"/>
    <n v="2340.8614940291827"/>
    <n v="-1359.0813142950583"/>
    <n v="1.3843030673761523"/>
    <n v="5842.3935372479373"/>
    <n v="-4860.6133575138128"/>
    <n v="4.9508163414239172"/>
    <n v="450.33910121511616"/>
    <n v="531.44107851900822"/>
    <n v="0.54130353157356226"/>
    <n v="447.81887677154248"/>
    <n v="533.96130296258184"/>
    <n v="0.54387052619781318"/>
    <n v="3038.7722157725802"/>
    <n v="-2056.9920360384558"/>
    <n v="2.0951655762652588"/>
    <n v="5.9060254772720739"/>
    <n v="975.87415425685219"/>
    <n v="0.99398437084065849"/>
    <n v="5.8753118236650996"/>
    <n v="975.90486791045919"/>
    <n v="0.99401565447648754"/>
    <n v="6.6162436569061267"/>
    <n v="975.16393607721818"/>
    <n v="0.99326097247278111"/>
    <n v="6.7460796444771356"/>
    <n v="975.03410008964715"/>
    <n v="0.99312872699639942"/>
    <n v="6.8186822654038366"/>
    <n v="974.96149746872049"/>
    <n v="0.99305477702019773"/>
    <n v="6.137533771697945"/>
    <n v="975.6426459624264"/>
    <n v="0.99374856622858287"/>
    <n v="7.1723454593864924"/>
    <n v="5.3185324481512328"/>
    <n v="6.6113032787235522"/>
    <x v="6"/>
    <n v="0"/>
    <n v="0"/>
    <n v="0"/>
    <n v="0"/>
    <n v="0"/>
    <n v="0"/>
    <n v="1"/>
    <n v="0"/>
    <n v="0"/>
    <n v="0"/>
    <n v="0"/>
    <n v="0"/>
    <n v="82"/>
    <n v="740.83714364956938"/>
    <n v="240.94303608455493"/>
    <n v="0.24541444312901556"/>
    <n v="727.87899441731065"/>
    <n v="253.90118531681367"/>
    <n v="0.25861306895151681"/>
    <n v="1113.5857064764832"/>
    <n v="-131.80552674235889"/>
    <n v="0.13425156614798756"/>
    <n v="1084.6665741067075"/>
    <n v="-102.88639437258314"/>
    <n v="0.10479575417833938"/>
  </r>
  <r>
    <x v="867"/>
    <x v="5"/>
    <x v="82"/>
    <n v="973.04184628982898"/>
    <x v="1"/>
    <n v="1816.7701416884947"/>
    <n v="951.06993367201414"/>
    <n v="6.8575875968259208"/>
    <n v="6.8804270887533256"/>
    <n v="144.15434759849319"/>
    <n v="142.7410696808609"/>
    <n v="143.44071221434223"/>
    <n v="4.965921794526758"/>
    <n v="4.9708845838688873"/>
    <n v="699.57394780017262"/>
    <n v="682.56631981373096"/>
    <n v="699.57394780017262"/>
    <n v="6.5504715037434824"/>
    <n v="6.5504715037434824"/>
    <n v="1138.5268956722289"/>
    <n v="7.0374905090036144"/>
    <n v="2018"/>
    <x v="30"/>
    <s v="2018-868"/>
    <n v="18.37398089509616"/>
    <x v="0"/>
    <n v="0"/>
    <n v="0"/>
    <n v="0"/>
    <n v="0"/>
    <n v="0"/>
    <n v="1"/>
    <n v="2286.6501003571111"/>
    <n v="-1148.1232046848822"/>
    <n v="1.0084287064707307"/>
    <n v="2347.1272909294998"/>
    <n v="-1208.600395257271"/>
    <n v="1.0615475135909442"/>
    <n v="5842.3935372479373"/>
    <n v="-4703.8666415757089"/>
    <n v="4.1315375679363022"/>
    <n v="452.4641922838091"/>
    <n v="686.06270338841978"/>
    <n v="0.60258805127598036"/>
    <n v="450.33315025598745"/>
    <n v="688.19374541624143"/>
    <n v="0.60445980506231789"/>
    <n v="3038.7722157725802"/>
    <n v="-1900.2453201003514"/>
    <n v="1.6690385860216113"/>
    <n v="5.9071268245620745"/>
    <n v="1132.6197688476668"/>
    <n v="0.99481160537619595"/>
    <n v="5.8760216896688764"/>
    <n v="1132.6508739825599"/>
    <n v="0.99483892588571698"/>
    <n v="6.6162436569061267"/>
    <n v="1131.9106520153227"/>
    <n v="0.99418876823897984"/>
    <n v="6.7440270290952462"/>
    <n v="1131.7828686431337"/>
    <n v="0.9940765325310007"/>
    <n v="6.8154394010321502"/>
    <n v="1131.7114562711968"/>
    <n v="0.99401380904839498"/>
    <n v="6.139448929300702"/>
    <n v="1132.3874467429282"/>
    <n v="0.9946075503770373"/>
    <n v="7.1795468492352601"/>
    <n v="5.3254335567331079"/>
    <n v="6.6113032787235522"/>
    <x v="6"/>
    <n v="0"/>
    <n v="0"/>
    <n v="0"/>
    <n v="0"/>
    <n v="0"/>
    <n v="0"/>
    <n v="1"/>
    <n v="0"/>
    <n v="0"/>
    <n v="0"/>
    <n v="0"/>
    <n v="0"/>
    <n v="83"/>
    <n v="744.43874025482057"/>
    <n v="394.0881554174083"/>
    <n v="0.34613864364154867"/>
    <n v="731.07531399307334"/>
    <n v="407.45158167915554"/>
    <n v="0.35787611450195989"/>
    <n v="1116.2099537981881"/>
    <n v="22.316941874040822"/>
    <n v="1.9601593918309734E-2"/>
    <n v="1089.6088569813976"/>
    <n v="48.918038690831281"/>
    <n v="4.2966080886431973E-2"/>
  </r>
  <r>
    <x v="868"/>
    <x v="5"/>
    <x v="83"/>
    <n v="982.77226475272721"/>
    <x v="1"/>
    <n v="1827.9421036273779"/>
    <n v="960.58063299622802"/>
    <n v="6.8675379276660697"/>
    <n v="6.8903774196064935"/>
    <n v="145.59589107447812"/>
    <n v="144.16848037766951"/>
    <n v="144.87511933648565"/>
    <n v="4.9758721253799258"/>
    <n v="4.9808349147220552"/>
    <n v="699.57394780017262"/>
    <n v="694.47165940424009"/>
    <n v="699.57394780017262"/>
    <n v="6.5504715037434824"/>
    <n v="6.5504715037434824"/>
    <n v="1137.582443283708"/>
    <n v="7.0366606258107813"/>
    <n v="2018"/>
    <x v="31"/>
    <s v="2018-869"/>
    <n v="18.393881556789481"/>
    <x v="0"/>
    <n v="0"/>
    <n v="0"/>
    <n v="0"/>
    <n v="0"/>
    <n v="0"/>
    <n v="1"/>
    <n v="2296.219275906119"/>
    <n v="-1158.636832622411"/>
    <n v="1.0185080118482912"/>
    <n v="2353.4557457988194"/>
    <n v="-1215.8733025151114"/>
    <n v="1.0688221409302094"/>
    <n v="5842.3935372479373"/>
    <n v="-4704.8110939642293"/>
    <n v="4.1357979122668915"/>
    <n v="454.61053426318898"/>
    <n v="682.97190902051898"/>
    <n v="0.60037135159107657"/>
    <n v="452.87256647527681"/>
    <n v="684.7098768084312"/>
    <n v="0.601899124631328"/>
    <n v="3038.7722157725802"/>
    <n v="-1901.1897724888722"/>
    <n v="1.6712544956310686"/>
    <n v="5.9082281718520751"/>
    <n v="1131.674215111856"/>
    <n v="0.99480632968033733"/>
    <n v="5.8767315556726523"/>
    <n v="1131.7057117280353"/>
    <n v="0.99483401700653085"/>
    <n v="6.6162436569061267"/>
    <n v="1130.9661996268019"/>
    <n v="0.99418394359374263"/>
    <n v="6.7419744137133559"/>
    <n v="1130.8404688699948"/>
    <n v="0.99407341907083935"/>
    <n v="6.8121965366594912"/>
    <n v="1130.7702467470485"/>
    <n v="0.99401168981037047"/>
    <n v="6.141364086904014"/>
    <n v="1131.4410791968039"/>
    <n v="0.99460138988328917"/>
    <n v="7.1867679911159996"/>
    <n v="5.3323556676695825"/>
    <n v="6.6113032787235522"/>
    <x v="7"/>
    <n v="0"/>
    <n v="0"/>
    <n v="0"/>
    <n v="0"/>
    <n v="0"/>
    <n v="0"/>
    <n v="0"/>
    <n v="1"/>
    <n v="0"/>
    <n v="0"/>
    <n v="0"/>
    <n v="0"/>
    <n v="84"/>
    <n v="769.81311564572729"/>
    <n v="367.76932763798072"/>
    <n v="0.32329026332051142"/>
    <n v="776.6116338418318"/>
    <n v="360.97080944187621"/>
    <n v="0.31731397717418158"/>
    <n v="1108.1029163749429"/>
    <n v="29.479526908765138"/>
    <n v="2.5914189413534291E-2"/>
    <n v="1092.2105956017585"/>
    <n v="45.371847681949475"/>
    <n v="3.9884447891952862E-2"/>
  </r>
  <r>
    <x v="869"/>
    <x v="5"/>
    <x v="84"/>
    <n v="992.59998740025435"/>
    <x v="1"/>
    <n v="1839.2257851856498"/>
    <n v="970.18643931743577"/>
    <n v="6.8774882585102137"/>
    <n v="6.9003277504596614"/>
    <n v="147.05184998522287"/>
    <n v="145.61016518144618"/>
    <n v="146.3238705298505"/>
    <n v="4.9858224562330937"/>
    <n v="4.9907852455752231"/>
    <n v="699.57394780017262"/>
    <n v="698.0432612813928"/>
    <n v="699.57394780017262"/>
    <n v="6.5504715037434824"/>
    <n v="6.5504715037434824"/>
    <n v="1119.8835810950948"/>
    <n v="7.0209800134356293"/>
    <n v="2018"/>
    <x v="32"/>
    <s v="2018-870"/>
    <n v="18.413782218486787"/>
    <x v="0"/>
    <n v="0"/>
    <n v="0"/>
    <n v="0"/>
    <n v="0"/>
    <n v="0"/>
    <n v="1"/>
    <n v="2305.8841432106169"/>
    <n v="-1186.0005621155221"/>
    <n v="1.059039155619885"/>
    <n v="2359.8474852168329"/>
    <n v="-1239.9639041217381"/>
    <n v="1.1072257197567099"/>
    <n v="5842.3935372479373"/>
    <n v="-4722.5099561528423"/>
    <n v="4.2169650809014145"/>
    <n v="456.77833966236261"/>
    <n v="663.1052414327321"/>
    <n v="0.59211979943871018"/>
    <n v="455.43737685675904"/>
    <n v="664.44620423833567"/>
    <n v="0.59331721212360045"/>
    <n v="3038.7722157725802"/>
    <n v="-1918.8886346774855"/>
    <n v="1.7134715313899609"/>
    <n v="5.9093295191420756"/>
    <n v="1113.9742515759526"/>
    <n v="0.99472326443668047"/>
    <n v="5.877441421676429"/>
    <n v="1114.0061396734184"/>
    <n v="0.99475173891206703"/>
    <n v="6.6162436569061267"/>
    <n v="1113.2673374381886"/>
    <n v="0.99409202548497377"/>
    <n v="6.7399217983314657"/>
    <n v="1113.1436592967634"/>
    <n v="0.99398158709341855"/>
    <n v="6.8089536722861581"/>
    <n v="1113.0746274228086"/>
    <n v="0.99391994508426673"/>
    <n v="6.1432792445077098"/>
    <n v="1113.740301850587"/>
    <n v="0.99451435903855245"/>
    <n v="7.1940087965021222"/>
    <n v="5.3392986993396478"/>
    <n v="6.6113032787235522"/>
    <x v="7"/>
    <n v="0"/>
    <n v="0"/>
    <n v="0"/>
    <n v="0"/>
    <n v="0"/>
    <n v="0"/>
    <n v="0"/>
    <n v="1"/>
    <n v="0"/>
    <n v="0"/>
    <n v="0"/>
    <n v="0"/>
    <n v="85"/>
    <n v="773.56466545979129"/>
    <n v="346.31891563530348"/>
    <n v="0.30924546219049875"/>
    <n v="780.03197350618973"/>
    <n v="339.85160758890504"/>
    <n v="0.30347047972305846"/>
    <n v="1110.7142430950669"/>
    <n v="9.1693380000278921"/>
    <n v="8.1877600090015778E-3"/>
    <n v="1097.1974895172457"/>
    <n v="22.686091577849083"/>
    <n v="2.0257544588398332E-2"/>
  </r>
  <r>
    <x v="870"/>
    <x v="5"/>
    <x v="85"/>
    <n v="1002.525987274257"/>
    <x v="1"/>
    <n v="1850.6223035595046"/>
    <n v="979.88830370448204"/>
    <n v="6.8874385893571279"/>
    <n v="6.9102780813128293"/>
    <n v="148.52236848507511"/>
    <n v="147.06626683326064"/>
    <n v="147.78710923514899"/>
    <n v="4.9957727870862625"/>
    <n v="5.0007355764283909"/>
    <n v="699.57394780017262"/>
    <n v="699.11474184453868"/>
    <n v="699.57394780017262"/>
    <n v="6.5504715037434824"/>
    <n v="6.5504715037434824"/>
    <n v="1148.7390076530946"/>
    <n v="7.0464201046605401"/>
    <n v="2018"/>
    <x v="33"/>
    <s v="2018-871"/>
    <n v="18.433682880186872"/>
    <x v="0"/>
    <n v="0"/>
    <n v="0"/>
    <n v="0"/>
    <n v="0"/>
    <n v="0"/>
    <n v="1"/>
    <n v="2315.6456591881597"/>
    <n v="-1166.9066515350651"/>
    <n v="1.0158152929089501"/>
    <n v="2366.3031420290258"/>
    <n v="-1217.5641343759312"/>
    <n v="1.0599136324824976"/>
    <n v="5842.3935372479373"/>
    <n v="-4693.6545295948426"/>
    <n v="4.0859189931959463"/>
    <n v="458.96782311552801"/>
    <n v="689.77118453756657"/>
    <n v="0.60045944286926245"/>
    <n v="458.02783534205616"/>
    <n v="690.71117231103847"/>
    <n v="0.60127772079593633"/>
    <n v="3038.7722157725802"/>
    <n v="-1890.0332081194856"/>
    <n v="1.6453112460948596"/>
    <n v="5.9104308664320762"/>
    <n v="1142.8285767866626"/>
    <n v="0.99485485316764222"/>
    <n v="5.8781512876802058"/>
    <n v="1142.8608563654145"/>
    <n v="0.99488295317864295"/>
    <n v="6.6162436569061267"/>
    <n v="1142.1227639961885"/>
    <n v="0.99424042918989641"/>
    <n v="6.7378691829495754"/>
    <n v="1142.001138470145"/>
    <n v="0.99413455176671039"/>
    <n v="6.8057108079123578"/>
    <n v="1141.9332968451822"/>
    <n v="0.99407549429193953"/>
    <n v="6.1451944021116729"/>
    <n v="1142.593813250983"/>
    <n v="0.99465048687197755"/>
    <n v="7.2012691764943586"/>
    <n v="5.3462625695675676"/>
    <n v="6.6113032787235522"/>
    <x v="7"/>
    <n v="0"/>
    <n v="0"/>
    <n v="0"/>
    <n v="0"/>
    <n v="0"/>
    <n v="0"/>
    <n v="0"/>
    <n v="1"/>
    <n v="0"/>
    <n v="0"/>
    <n v="0"/>
    <n v="0"/>
    <n v="86"/>
    <n v="777.33903206170169"/>
    <n v="371.39997559139294"/>
    <n v="0.32331101592012035"/>
    <n v="783.47238030145422"/>
    <n v="365.26662735164041"/>
    <n v="0.31797181511045763"/>
    <n v="1113.3317236003118"/>
    <n v="35.40728405278287"/>
    <n v="3.0822740254220951E-2"/>
    <n v="1102.212262757258"/>
    <n v="46.5267448958366"/>
    <n v="4.0502450587877242E-2"/>
  </r>
  <r>
    <x v="871"/>
    <x v="5"/>
    <x v="86"/>
    <n v="1012.5512471469997"/>
    <x v="1"/>
    <n v="1862.1327871170981"/>
    <n v="989.6871867372372"/>
    <n v="6.8973889202059615"/>
    <n v="6.920228412165998"/>
    <n v="150.00759216992589"/>
    <n v="148.53692950159325"/>
    <n v="149.2649803275005"/>
    <n v="5.0057231179394304"/>
    <n v="5.0106859072815597"/>
    <n v="699.57394780017262"/>
    <n v="699.43618601348237"/>
    <n v="699.57394780017262"/>
    <n v="6.5504715037434824"/>
    <n v="6.5504715037434824"/>
    <n v="1050.6928933864976"/>
    <n v="6.9572051239776496"/>
    <n v="2018"/>
    <x v="34"/>
    <s v="2018-872"/>
    <n v="18.453583541888875"/>
    <x v="0"/>
    <n v="0"/>
    <n v="0"/>
    <n v="0"/>
    <n v="0"/>
    <n v="0"/>
    <n v="1"/>
    <n v="2325.5047903254781"/>
    <n v="-1274.8118969389805"/>
    <n v="1.213305909807882"/>
    <n v="2372.8233554093413"/>
    <n v="-1322.1304620228436"/>
    <n v="1.258341490976943"/>
    <n v="5842.3935372479373"/>
    <n v="-4791.7006438614399"/>
    <n v="4.5605149459203691"/>
    <n v="461.17920140322508"/>
    <n v="589.51369198327257"/>
    <n v="0.56107136128351043"/>
    <n v="460.64419841220626"/>
    <n v="590.04869497429138"/>
    <n v="0.56158055192750012"/>
    <n v="3038.7722157725802"/>
    <n v="-1988.0793223860826"/>
    <n v="1.8921602448249997"/>
    <n v="5.9115322137220776"/>
    <n v="1044.7813611727756"/>
    <n v="0.99437368211878874"/>
    <n v="5.8788611536839817"/>
    <n v="1044.8140322328136"/>
    <n v="0.99440477689466822"/>
    <n v="6.6162436569061267"/>
    <n v="1044.0766497295915"/>
    <n v="0.99370297096463533"/>
    <n v="6.7358165675676851"/>
    <n v="1043.9570768189299"/>
    <n v="0.99358916710109502"/>
    <n v="6.8024679435382343"/>
    <n v="1043.8904254429594"/>
    <n v="0.99352573146125212"/>
    <n v="6.1471095597158207"/>
    <n v="1044.5457838267819"/>
    <n v="0.99414947069842363"/>
    <n v="7.2085490418327653"/>
    <n v="5.3532471956353325"/>
    <n v="6.6113032787235522"/>
    <x v="7"/>
    <n v="0"/>
    <n v="0"/>
    <n v="0"/>
    <n v="0"/>
    <n v="0"/>
    <n v="0"/>
    <n v="0"/>
    <n v="1"/>
    <n v="0"/>
    <n v="0"/>
    <n v="0"/>
    <n v="0"/>
    <n v="87"/>
    <n v="781.13635014146837"/>
    <n v="269.55654324502927"/>
    <n v="0.25655121962062499"/>
    <n v="786.93296682602499"/>
    <n v="263.75992656047265"/>
    <n v="0.25103427292664526"/>
    <n v="1115.9553723925289"/>
    <n v="-65.262479006031299"/>
    <n v="6.2113753140257015E-2"/>
    <n v="1107.2550677878414"/>
    <n v="-56.562174401343782"/>
    <n v="5.383321307050791E-2"/>
  </r>
  <r>
    <x v="872"/>
    <x v="5"/>
    <x v="87"/>
    <n v="1022.6767596184695"/>
    <x v="1"/>
    <n v="1873.7583755102673"/>
    <n v="999.58405860160678"/>
    <n v="6.9073392510561256"/>
    <n v="6.9301787430191659"/>
    <n v="151.50766809162513"/>
    <n v="150.02229879660919"/>
    <n v="150.75763013077551"/>
    <n v="5.0156734487925982"/>
    <n v="5.0206362381347276"/>
    <n v="699.57394780017262"/>
    <n v="699.53261926416553"/>
    <n v="699.57394780017262"/>
    <n v="6.5504715037434824"/>
    <n v="6.5504715037434824"/>
    <n v="1197.9427745012706"/>
    <n v="7.0883610100063352"/>
    <n v="2018"/>
    <x v="35"/>
    <s v="2018-873"/>
    <n v="18.473484203592207"/>
    <x v="0"/>
    <n v="0"/>
    <n v="0"/>
    <n v="0"/>
    <n v="0"/>
    <n v="0"/>
    <n v="1"/>
    <n v="2335.4625127741697"/>
    <n v="-1137.5197382728991"/>
    <n v="0.9495609994780202"/>
    <n v="2379.4087709234595"/>
    <n v="-1181.4659964221889"/>
    <n v="0.98624577197692831"/>
    <n v="5842.3935372479373"/>
    <n v="-4644.4507627466664"/>
    <n v="3.8770222264417025"/>
    <n v="463.4126934737991"/>
    <n v="734.53008102747151"/>
    <n v="0.61315957378120356"/>
    <n v="463.2867251130578"/>
    <n v="734.65604938821275"/>
    <n v="0.61326472768623352"/>
    <n v="3038.7722157725802"/>
    <n v="-1840.8294412713096"/>
    <n v="1.536658912641037"/>
    <n v="5.9126335610120782"/>
    <n v="1192.0301409402584"/>
    <n v="0.9950643439011736"/>
    <n v="5.8795710196877584"/>
    <n v="1192.0632034815828"/>
    <n v="0.9950919433341584"/>
    <n v="6.6162436569061267"/>
    <n v="1191.3265308443645"/>
    <n v="0.99447699523071076"/>
    <n v="6.7337639521857948"/>
    <n v="1191.2090105490847"/>
    <n v="0.99437889347010811"/>
    <n v="6.7992250791638842"/>
    <n v="1191.1435494221066"/>
    <n v="0.99432424885070603"/>
    <n v="6.1490247173200956"/>
    <n v="1191.7937497839505"/>
    <n v="0.99486701297574076"/>
    <n v="7.2158483029087241"/>
    <n v="5.3602524942951142"/>
    <n v="6.6113032787235522"/>
    <x v="8"/>
    <n v="0"/>
    <n v="0"/>
    <n v="0"/>
    <n v="0"/>
    <n v="0"/>
    <n v="0"/>
    <n v="0"/>
    <n v="0"/>
    <n v="1"/>
    <n v="0"/>
    <n v="0"/>
    <n v="0"/>
    <n v="88"/>
    <n v="709.39490003633637"/>
    <n v="488.54787446493424"/>
    <n v="0.40782238088820832"/>
    <n v="724.65015013509458"/>
    <n v="473.29262436617603"/>
    <n v="0.39508784095569"/>
    <n v="1203.4272183217463"/>
    <n v="-5.4844438204756898"/>
    <n v="4.5782185403296762E-3"/>
    <n v="1155.3246770966939"/>
    <n v="42.618097404576702"/>
    <n v="3.5576071171112104E-2"/>
  </r>
  <r>
    <x v="873"/>
    <x v="5"/>
    <x v="88"/>
    <n v="1032.9035272146543"/>
    <x v="1"/>
    <n v="1262.4376443734664"/>
    <n v="1009.5798991855211"/>
    <n v="6.9172895819072124"/>
    <n v="6.9401290738723338"/>
    <n v="153.02274477254136"/>
    <n v="151.52252178457528"/>
    <n v="152.26520643208323"/>
    <n v="5.0256237796457661"/>
    <n v="5.0305865689878955"/>
    <n v="76.511372386270679"/>
    <n v="263.41774644963914"/>
    <n v="263.43014501044127"/>
    <n v="5.5737882285103524"/>
    <n v="4.3374393884279501"/>
    <n v="821.42157372749568"/>
    <n v="6.7110364657593564"/>
    <n v="2018"/>
    <x v="36"/>
    <s v="2018-874"/>
    <n v="17.516701590063331"/>
    <x v="0"/>
    <n v="0"/>
    <n v="0"/>
    <n v="0"/>
    <n v="0"/>
    <n v="0"/>
    <n v="1"/>
    <n v="2345.5198124473482"/>
    <n v="-1524.0982387198524"/>
    <n v="1.8554397491700987"/>
    <n v="2386.0600405927189"/>
    <n v="-1564.6384668652231"/>
    <n v="1.9047934908321358"/>
    <n v="2242.7609506332192"/>
    <n v="-1421.3393769057234"/>
    <n v="1.7303409386435822"/>
    <n v="465.66852046507887"/>
    <n v="355.75305326241681"/>
    <n v="0.43309436304193893"/>
    <n v="465.95567708091784"/>
    <n v="355.46589664657785"/>
    <n v="0.43274477809673728"/>
    <n v="327.04339922424089"/>
    <n v="494.3781745032548"/>
    <n v="0.60185681788199952"/>
    <n v="5.9137349083020787"/>
    <n v="815.50783881919358"/>
    <n v="0.9928006092152335"/>
    <n v="5.8802808856915343"/>
    <n v="815.54129284180419"/>
    <n v="0.99284133619840587"/>
    <n v="5.9155590829192608"/>
    <n v="815.50601464457645"/>
    <n v="0.99279838846199853"/>
    <n v="6.3524666749328382"/>
    <n v="815.0691070525628"/>
    <n v="0.99226649642752107"/>
    <n v="6.3672117000413575"/>
    <n v="815.05436202745432"/>
    <n v="0.99224854580925137"/>
    <n v="6.0569479047369406"/>
    <n v="815.36462582275874"/>
    <n v="0.99262626147344613"/>
    <n v="7.2231668697769225"/>
    <n v="5.3672783817817145"/>
    <n v="5.7278489045315641"/>
    <x v="8"/>
    <n v="0"/>
    <n v="0"/>
    <n v="0"/>
    <n v="0"/>
    <n v="0"/>
    <n v="0"/>
    <n v="0"/>
    <n v="0"/>
    <n v="1"/>
    <n v="0"/>
    <n v="0"/>
    <n v="0"/>
    <n v="89"/>
    <n v="712.86853083845551"/>
    <n v="108.55304288904017"/>
    <n v="0.1321526562742219"/>
    <n v="727.86012330909625"/>
    <n v="93.561450418399431"/>
    <n v="0.11390186648474633"/>
    <n v="903.93421285249815"/>
    <n v="-82.512639125002465"/>
    <n v="0.10045102510586823"/>
    <n v="908.67176850488295"/>
    <n v="-87.250194777387264"/>
    <n v="0.10621853329400413"/>
  </r>
  <r>
    <x v="874"/>
    <x v="5"/>
    <x v="89"/>
    <n v="1043.2325624868008"/>
    <x v="1"/>
    <n v="1275.0620208172011"/>
    <n v="1019.6756981759049"/>
    <n v="6.927239912758937"/>
    <n v="6.9500794047255017"/>
    <n v="154.55297222026678"/>
    <n v="153.03774700242104"/>
    <n v="153.78785849640406"/>
    <n v="5.035574110498934"/>
    <n v="5.0405368998410633"/>
    <n v="77.276486110133391"/>
    <n v="133.11886421198511"/>
    <n v="77.04695199297457"/>
    <n v="4.344415002164375"/>
    <n v="4.3473897192811179"/>
    <n v="835.38109785937581"/>
    <n v="6.7278880253519526"/>
    <n v="2018"/>
    <x v="37"/>
    <s v="2018-875"/>
    <n v="16.307229025422245"/>
    <x v="0"/>
    <n v="0"/>
    <n v="0"/>
    <n v="0"/>
    <n v="0"/>
    <n v="0"/>
    <n v="1"/>
    <n v="2355.6776851172585"/>
    <n v="-1520.2965872578827"/>
    <n v="1.8198838723470883"/>
    <n v="2392.7778229586711"/>
    <n v="-1557.3967250992953"/>
    <n v="1.8642949057502618"/>
    <n v="2247.1812583223027"/>
    <n v="-1411.8001604629269"/>
    <n v="1.6900073081382825"/>
    <n v="467.94690572627144"/>
    <n v="367.43419213310437"/>
    <n v="0.43984020356055092"/>
    <n v="468.65131856845653"/>
    <n v="366.72977929091928"/>
    <n v="0.43899698021734851"/>
    <n v="330.37337122834793"/>
    <n v="505.00772663102788"/>
    <n v="0.6045237651714721"/>
    <n v="5.9148362555920793"/>
    <n v="829.46626160378378"/>
    <n v="0.99291959529519103"/>
    <n v="5.880990751695311"/>
    <n v="829.50010710768049"/>
    <n v="0.99296011034153742"/>
    <n v="5.9187095312505926"/>
    <n v="829.46238832812526"/>
    <n v="0.99291495875784486"/>
    <n v="5.8730502658199324"/>
    <n v="829.50804759355583"/>
    <n v="0.99296961556723107"/>
    <n v="5.8242657359571846"/>
    <n v="829.55683212341864"/>
    <n v="0.99302801350080627"/>
    <n v="5.940553253450183"/>
    <n v="829.44054460592565"/>
    <n v="0.99288881054566291"/>
    <n v="7.2305046521672898"/>
    <n v="5.3743247738250073"/>
    <n v="4.795164862883242"/>
    <x v="8"/>
    <n v="0"/>
    <n v="0"/>
    <n v="0"/>
    <n v="0"/>
    <n v="0"/>
    <n v="0"/>
    <n v="0"/>
    <n v="0"/>
    <n v="1"/>
    <n v="0"/>
    <n v="0"/>
    <n v="0"/>
    <n v="90"/>
    <n v="716.36327259522534"/>
    <n v="119.01782526415047"/>
    <n v="0.14247129312493181"/>
    <n v="731.08890963089209"/>
    <n v="104.29218822848372"/>
    <n v="0.12484384491787937"/>
    <n v="668.14588964084226"/>
    <n v="167.23520821853356"/>
    <n v="0.20019031870252488"/>
    <n v="705.00054859925388"/>
    <n v="130.38054926012194"/>
    <n v="0.15607313786990856"/>
  </r>
  <r>
    <x v="875"/>
    <x v="5"/>
    <x v="90"/>
    <n v="1053.6648881116687"/>
    <x v="1"/>
    <n v="1287.8126410253728"/>
    <n v="1029.872455156634"/>
    <n v="6.9371902436111057"/>
    <n v="6.9600297355786696"/>
    <n v="156.09850194246945"/>
    <n v="154.56812447244525"/>
    <n v="155.32573708136812"/>
    <n v="5.0455244413521028"/>
    <n v="5.0504872306942312"/>
    <n v="78.049250971234727"/>
    <n v="94.570134943459834"/>
    <n v="77.817421512904332"/>
    <n v="4.3543653330175438"/>
    <n v="4.3573400501342867"/>
    <n v="739.54185517722522"/>
    <n v="6.6060308798422449"/>
    <n v="2018"/>
    <x v="38"/>
    <s v="2018-876"/>
    <n v="16.337080017980753"/>
    <x v="0"/>
    <n v="0"/>
    <n v="0"/>
    <n v="0"/>
    <n v="0"/>
    <n v="0"/>
    <n v="1"/>
    <n v="2365.9371365138677"/>
    <n v="-1626.3952813366425"/>
    <n v="2.1991930138246065"/>
    <n v="2399.5627831482825"/>
    <n v="-1660.0209279710573"/>
    <n v="2.2446612268797779"/>
    <n v="2251.6457690882771"/>
    <n v="-1512.1039139110519"/>
    <n v="2.0446495398812665"/>
    <n v="470.24807484007584"/>
    <n v="269.29378033714937"/>
    <n v="0.3641359558650204"/>
    <n v="471.37391647087065"/>
    <n v="268.16793870635456"/>
    <n v="0.36261360574661494"/>
    <n v="333.73664295249603"/>
    <n v="405.80521222472919"/>
    <n v="0.54872514568831432"/>
    <n v="5.9159376028820798"/>
    <n v="733.62591757434313"/>
    <n v="0.99200053714138414"/>
    <n v="5.8817006176990869"/>
    <n v="733.66015455952618"/>
    <n v="0.99204683199940114"/>
    <n v="5.9218599795819244"/>
    <n v="733.61999519764333"/>
    <n v="0.99199252897165269"/>
    <n v="5.8748613490961512"/>
    <n v="733.66699382812908"/>
    <n v="0.99205607997982981"/>
    <n v="5.8253911336281536"/>
    <n v="733.71646404359706"/>
    <n v="0.99212297303682406"/>
    <n v="5.9434259898569337"/>
    <n v="733.59842918736831"/>
    <n v="0.99196336766032989"/>
    <n v="7.2378615594968982"/>
    <n v="5.3813915856623789"/>
    <n v="4.8015161526591825"/>
    <x v="8"/>
    <n v="0"/>
    <n v="0"/>
    <n v="0"/>
    <n v="0"/>
    <n v="0"/>
    <n v="0"/>
    <n v="0"/>
    <n v="0"/>
    <n v="1"/>
    <n v="0"/>
    <n v="0"/>
    <n v="0"/>
    <n v="91"/>
    <n v="719.87924948906516"/>
    <n v="19.662605688160056"/>
    <n v="2.6587549508537381E-2"/>
    <n v="734.3366141483541"/>
    <n v="5.2052410288711144"/>
    <n v="7.0384671164064414E-3"/>
    <n v="671.11103962640789"/>
    <n v="68.430815550817329"/>
    <n v="9.2531362588556182E-2"/>
    <n v="709.48613925953282"/>
    <n v="30.055715917692396"/>
    <n v="4.0640993754829179E-2"/>
  </r>
  <r>
    <x v="876"/>
    <x v="5"/>
    <x v="91"/>
    <n v="1064.2015369927853"/>
    <x v="1"/>
    <n v="1300.6907674356266"/>
    <n v="1040.1711797074795"/>
    <n v="6.9471405744635808"/>
    <n v="6.9699800664318383"/>
    <n v="157.65948696189415"/>
    <n v="156.1138057171697"/>
    <n v="156.87899445218181"/>
    <n v="5.0554747722052706"/>
    <n v="5.0604375615474"/>
    <n v="78.829743480947073"/>
    <n v="83.5518609197009"/>
    <n v="78.595595728033373"/>
    <n v="4.3643156638707117"/>
    <n v="4.3672903809874546"/>
    <n v="856.29061651566292"/>
    <n v="6.7526098237981742"/>
    <n v="2018"/>
    <x v="39"/>
    <s v="2018-877"/>
    <n v="16.366931010539563"/>
    <x v="0"/>
    <n v="0"/>
    <n v="0"/>
    <n v="0"/>
    <n v="0"/>
    <n v="0"/>
    <n v="1"/>
    <n v="2376.2991824244432"/>
    <n v="-1520.0085659087804"/>
    <n v="1.775108282855949"/>
    <n v="2406.4155929397903"/>
    <n v="-1550.1249764241275"/>
    <n v="1.8102790647546156"/>
    <n v="2256.1549249619115"/>
    <n v="-1399.8643084462487"/>
    <n v="1.6348004771352567"/>
    <n v="472.57225564501834"/>
    <n v="383.71836087064457"/>
    <n v="0.44811697508964327"/>
    <n v="474.12374035230886"/>
    <n v="382.16687616335406"/>
    <n v="0.44630510809336144"/>
    <n v="337.13354739388558"/>
    <n v="519.15706912177734"/>
    <n v="0.60628606586194111"/>
    <n v="5.9170389501720804"/>
    <n v="850.37357756549079"/>
    <n v="0.99308991732941188"/>
    <n v="5.8824104837028637"/>
    <n v="850.40820603196005"/>
    <n v="0.99313035741575795"/>
    <n v="5.9250104279132572"/>
    <n v="850.36560608774971"/>
    <n v="0.99308060801597631"/>
    <n v="5.8766724323723691"/>
    <n v="850.41394408329052"/>
    <n v="0.99313705847170763"/>
    <n v="5.8265165312990685"/>
    <n v="850.46409998436388"/>
    <n v="0.99319563192808569"/>
    <n v="5.9462987262637137"/>
    <n v="850.34431778939916"/>
    <n v="0.99305574694902077"/>
    <n v="7.2452375008818137"/>
    <n v="5.3884787320511389"/>
    <n v="4.8078902693434946"/>
    <x v="8"/>
    <n v="0"/>
    <n v="0"/>
    <n v="0"/>
    <n v="0"/>
    <n v="0"/>
    <n v="0"/>
    <n v="0"/>
    <n v="0"/>
    <n v="1"/>
    <n v="0"/>
    <n v="0"/>
    <n v="0"/>
    <n v="92"/>
    <n v="723.41658632604026"/>
    <n v="132.87403018962266"/>
    <n v="0.15517398839461904"/>
    <n v="737.60334237019413"/>
    <n v="118.68727414546879"/>
    <n v="0.1386063000765089"/>
    <n v="674.09437394404063"/>
    <n v="182.19624257162229"/>
    <n v="0.21277383992948337"/>
    <n v="714.00801011972305"/>
    <n v="142.28260639593987"/>
    <n v="0.16616158539130424"/>
  </r>
  <r>
    <x v="877"/>
    <x v="5"/>
    <x v="92"/>
    <n v="1074.8435523627131"/>
    <x v="1"/>
    <n v="1313.6976751099828"/>
    <n v="1050.5728915040495"/>
    <n v="6.9570909053162682"/>
    <n v="6.9799303972850062"/>
    <n v="159.2360818315131"/>
    <n v="157.67494377434139"/>
    <n v="158.44778439670364"/>
    <n v="5.0654251030584385"/>
    <n v="5.0703878924005679"/>
    <n v="79.618040915756552"/>
    <n v="80.798186916939855"/>
    <n v="79.38155168531371"/>
    <n v="4.3742659947238796"/>
    <n v="4.3772407118406225"/>
    <n v="278.39750889326041"/>
    <n v="5.6290499804793566"/>
    <n v="2018"/>
    <x v="40"/>
    <s v="2018-878"/>
    <n v="16.396782003098586"/>
    <x v="0"/>
    <n v="0"/>
    <n v="0"/>
    <n v="0"/>
    <n v="0"/>
    <n v="0"/>
    <n v="1"/>
    <n v="2386.7648487941242"/>
    <n v="-2108.367339900864"/>
    <n v="7.5732263132757662"/>
    <n v="2413.3369308292131"/>
    <n v="-2134.9394219359529"/>
    <n v="7.6686728642909801"/>
    <n v="2260.7091723942822"/>
    <n v="-1982.3116635010217"/>
    <n v="7.1204360677704708"/>
    <n v="474.91967825801032"/>
    <n v="-196.52216936474991"/>
    <n v="0.70590491325156901"/>
    <n v="476.90106247256148"/>
    <n v="-198.50355357930107"/>
    <n v="0.71302201793554387"/>
    <n v="340.56442087968912"/>
    <n v="-62.166911986428715"/>
    <n v="0.2233026877056718"/>
    <n v="5.9181402974620809"/>
    <n v="272.47936859579835"/>
    <n v="0.97874212193568466"/>
    <n v="5.8831203497066404"/>
    <n v="272.51438854355376"/>
    <n v="0.97886791310348154"/>
    <n v="5.928160876244589"/>
    <n v="272.46934801701582"/>
    <n v="0.97870612815534397"/>
    <n v="5.878483515648588"/>
    <n v="272.5190253776118"/>
    <n v="0.97888456854726213"/>
    <n v="5.8276419289699488"/>
    <n v="272.56986696429044"/>
    <n v="0.97906719082316096"/>
    <n v="5.949171462670515"/>
    <n v="272.4483374305899"/>
    <n v="0.97863065841960728"/>
    <n v="7.2526323851488916"/>
    <n v="5.3955861272809349"/>
    <n v="4.8142871491587043"/>
    <x v="9"/>
    <n v="0"/>
    <n v="0"/>
    <n v="0"/>
    <n v="0"/>
    <n v="0"/>
    <n v="0"/>
    <n v="0"/>
    <n v="0"/>
    <n v="0"/>
    <n v="1"/>
    <n v="0"/>
    <n v="0"/>
    <n v="93"/>
    <n v="249.24245756064374"/>
    <n v="29.155051332616665"/>
    <n v="0.10472454099362979"/>
    <n v="247.69132038894591"/>
    <n v="30.706188504314497"/>
    <n v="0.11029620425263024"/>
    <n v="244.36895626923194"/>
    <n v="34.028552624028464"/>
    <n v="0.12223009020197538"/>
    <n v="253.75051096501338"/>
    <n v="24.646997928247032"/>
    <n v="8.8531675539154586E-2"/>
  </r>
  <r>
    <x v="878"/>
    <x v="5"/>
    <x v="93"/>
    <n v="1085.5919878863403"/>
    <x v="1"/>
    <n v="1326.8346518610826"/>
    <n v="1061.0786204187366"/>
    <n v="6.967041236169103"/>
    <n v="6.9898807281381741"/>
    <n v="160.82844264982822"/>
    <n v="159.2516932120848"/>
    <n v="160.03226224067066"/>
    <n v="5.0753754339116073"/>
    <n v="5.0803382232537357"/>
    <n v="80.414221324914109"/>
    <n v="80.529411002521826"/>
    <n v="80.175367202166839"/>
    <n v="4.3842163255770474"/>
    <n v="4.3871910426937903"/>
    <n v="235.91127284754086"/>
    <n v="5.4634557718235666"/>
    <n v="2018"/>
    <x v="41"/>
    <s v="2018-879"/>
    <n v="16.426632995657759"/>
    <x v="0"/>
    <n v="0"/>
    <n v="0"/>
    <n v="0"/>
    <n v="0"/>
    <n v="0"/>
    <n v="1"/>
    <n v="2397.3351718275026"/>
    <n v="-2161.4238989799619"/>
    <n v="9.162020419332805"/>
    <n v="2420.3274820975303"/>
    <n v="-2184.4162092499896"/>
    <n v="9.2594821047898055"/>
    <n v="2265.3089623009764"/>
    <n v="-2029.3976894534355"/>
    <n v="8.6023769231449432"/>
    <n v="477.2905750971322"/>
    <n v="-241.37930224959135"/>
    <n v="1.0231783302936279"/>
    <n v="479.70615781401654"/>
    <n v="-243.79488496647568"/>
    <n v="1.0334176998995281"/>
    <n v="344.02960310035058"/>
    <n v="-108.11833025280973"/>
    <n v="0.45830082194792732"/>
    <n v="5.9192416447520824"/>
    <n v="229.99203120278878"/>
    <n v="0.97490903434454601"/>
    <n v="5.8838302157104163"/>
    <n v="230.02744263183044"/>
    <n v="0.97505913920648934"/>
    <n v="5.9313113245759217"/>
    <n v="229.97996152296494"/>
    <n v="0.97485787239845434"/>
    <n v="5.880294598924805"/>
    <n v="230.03097824861607"/>
    <n v="0.9750741262681204"/>
    <n v="5.8287673266408042"/>
    <n v="230.08250552090004"/>
    <n v="0.97529254428461465"/>
    <n v="5.9520441990773296"/>
    <n v="229.95922864846352"/>
    <n v="0.97476998819414673"/>
    <n v="7.2600461208475133"/>
    <n v="5.4027136851861268"/>
    <n v="4.8207067274721362"/>
    <x v="9"/>
    <n v="0"/>
    <n v="0"/>
    <n v="0"/>
    <n v="0"/>
    <n v="0"/>
    <n v="0"/>
    <n v="0"/>
    <n v="0"/>
    <n v="0"/>
    <n v="1"/>
    <n v="0"/>
    <n v="0"/>
    <n v="94"/>
    <n v="250.4700040123559"/>
    <n v="-14.558731164815043"/>
    <n v="6.1712740510809397E-2"/>
    <n v="248.79626712029719"/>
    <n v="-12.88499427275633"/>
    <n v="5.4617967667375263E-2"/>
    <n v="245.45891012359562"/>
    <n v="-9.5476372760547576"/>
    <n v="4.0471305846520436E-2"/>
    <n v="255.37328380972295"/>
    <n v="-19.462010962182092"/>
    <n v="8.2497163985713981E-2"/>
  </r>
  <r>
    <x v="879"/>
    <x v="5"/>
    <x v="94"/>
    <n v="1096.4479077652038"/>
    <x v="1"/>
    <n v="1340.1029983796934"/>
    <n v="1071.6894066226769"/>
    <n v="6.9769915670220408"/>
    <n v="6.9998310589913419"/>
    <n v="162.43672707632649"/>
    <n v="160.84421014420565"/>
    <n v="161.63258486307734"/>
    <n v="5.0853257647647752"/>
    <n v="5.0902885541069036"/>
    <n v="81.218363538163231"/>
    <n v="81.011677777470808"/>
    <n v="80.977120874188486"/>
    <n v="4.3941666564302153"/>
    <n v="4.3971413735469582"/>
    <n v="255.07305802428249"/>
    <n v="5.5415500061805592"/>
    <n v="2018"/>
    <x v="42"/>
    <s v="2018-880"/>
    <n v="16.45648398821703"/>
    <x v="0"/>
    <n v="0"/>
    <n v="0"/>
    <n v="0"/>
    <n v="0"/>
    <n v="0"/>
    <n v="1"/>
    <n v="2408.0111980912143"/>
    <n v="-2152.9381400669317"/>
    <n v="8.4404764530716374"/>
    <n v="2427.3879388785308"/>
    <n v="-2172.3148808542483"/>
    <n v="8.5164419075865236"/>
    <n v="2269.9547501067377"/>
    <n v="-2014.8816920824552"/>
    <n v="7.8992336850042477"/>
    <n v="479.68518090464534"/>
    <n v="-224.61212288036285"/>
    <n v="0.88057956657649117"/>
    <n v="482.5393041088862"/>
    <n v="-227.46624608460371"/>
    <n v="0.89176900079721211"/>
    <n v="347.52943714321862"/>
    <n v="-92.456379118936127"/>
    <n v="0.36247018730662822"/>
    <n v="5.9203429920420829"/>
    <n v="249.15271503224039"/>
    <n v="0.97678961848068446"/>
    <n v="5.8845400817141931"/>
    <n v="249.1885179425683"/>
    <n v="0.97692998183620794"/>
    <n v="5.9344617729072535"/>
    <n v="249.13859625137525"/>
    <n v="0.9767342665710218"/>
    <n v="5.8821056822010238"/>
    <n v="249.19095234208146"/>
    <n v="0.9769395257666097"/>
    <n v="5.829892724311641"/>
    <n v="249.24316529997085"/>
    <n v="0.97714422381780264"/>
    <n v="5.9549169354841549"/>
    <n v="249.11814108879832"/>
    <n v="0.97665407322274989"/>
    <n v="7.2674786162612675"/>
    <n v="5.4098613191581535"/>
    <n v="4.8271489388071487"/>
    <x v="9"/>
    <n v="0"/>
    <n v="0"/>
    <n v="0"/>
    <n v="0"/>
    <n v="0"/>
    <n v="0"/>
    <n v="0"/>
    <n v="0"/>
    <n v="0"/>
    <n v="1"/>
    <n v="0"/>
    <n v="0"/>
    <n v="95"/>
    <n v="251.70500335386492"/>
    <n v="3.368054670417564"/>
    <n v="1.3204274479262845E-2"/>
    <n v="249.90768053871116"/>
    <n v="5.1653774855713266"/>
    <n v="2.0250580463419984E-2"/>
    <n v="246.55554793067307"/>
    <n v="8.5175100936094168"/>
    <n v="3.3392433366281143E-2"/>
    <n v="257.00919140416647"/>
    <n v="-1.9361333798839837"/>
    <n v="7.5905052257603288E-3"/>
  </r>
  <r>
    <x v="880"/>
    <x v="5"/>
    <x v="95"/>
    <n v="1107.412386842856"/>
    <x v="1"/>
    <n v="1353.5040283634905"/>
    <n v="1082.4063006887307"/>
    <n v="6.9869418978750488"/>
    <n v="7.0097813898445107"/>
    <n v="164.06109434708978"/>
    <n v="162.4526522456477"/>
    <n v="163.24891071170813"/>
    <n v="5.095276095617943"/>
    <n v="5.1002388849600724"/>
    <n v="82.030547173544889"/>
    <n v="81.724886354722656"/>
    <n v="81.786892082930393"/>
    <n v="4.4041169872833841"/>
    <n v="4.407091704400127"/>
    <n v="267.29952340827919"/>
    <n v="5.5883698401589186"/>
    <n v="2018"/>
    <x v="43"/>
    <s v="2018-881"/>
    <n v="16.486334980776377"/>
    <x v="0"/>
    <n v="0"/>
    <n v="0"/>
    <n v="0"/>
    <n v="0"/>
    <n v="0"/>
    <n v="1"/>
    <n v="2418.7939846175632"/>
    <n v="-2151.4944612092841"/>
    <n v="8.0490022345570882"/>
    <n v="2434.5190002273407"/>
    <n v="-2167.2194768190616"/>
    <n v="8.1078314288978461"/>
    <n v="2274.6469957905565"/>
    <n v="-2007.3474723822774"/>
    <n v="7.509730832240245"/>
    <n v="482.10373277023359"/>
    <n v="-214.80420936195441"/>
    <n v="0.80360865078632304"/>
    <n v="485.40078186670462"/>
    <n v="-218.10125845842543"/>
    <n v="0.81594331212215732"/>
    <n v="351.06426952651549"/>
    <n v="-83.764746118236303"/>
    <n v="0.31337409453698195"/>
    <n v="5.9214443393320835"/>
    <n v="261.3780790689471"/>
    <n v="0.97784715713732295"/>
    <n v="5.8852499477179689"/>
    <n v="261.41427346056122"/>
    <n v="0.9779825647547874"/>
    <n v="5.9376122212385862"/>
    <n v="261.36191118704062"/>
    <n v="0.97778667112634787"/>
    <n v="5.8839167654772417"/>
    <n v="261.41560664280195"/>
    <n v="0.97798755235156176"/>
    <n v="5.8310181219824671"/>
    <n v="261.4685052862967"/>
    <n v="0.97818545260525569"/>
    <n v="5.9577896718909864"/>
    <n v="261.34173373638822"/>
    <n v="0.97771118483144126"/>
    <n v="7.2749297794195584"/>
    <n v="5.4170289421578666"/>
    <n v="4.833613716854452"/>
    <x v="9"/>
    <n v="0"/>
    <n v="0"/>
    <n v="0"/>
    <n v="0"/>
    <n v="0"/>
    <n v="0"/>
    <n v="0"/>
    <n v="0"/>
    <n v="0"/>
    <n v="1"/>
    <n v="0"/>
    <n v="0"/>
    <n v="96"/>
    <n v="252.94749924291287"/>
    <n v="14.352024165366316"/>
    <n v="5.369266649774275E-2"/>
    <n v="251.02559654255199"/>
    <n v="16.273926865727191"/>
    <n v="6.0882738054381172E-2"/>
    <n v="247.65891043739839"/>
    <n v="19.640612970880795"/>
    <n v="7.3477919902166414E-2"/>
    <n v="258.6583430935068"/>
    <n v="8.6411803147723845"/>
    <n v="3.232770565615134E-2"/>
  </r>
  <r>
    <x v="881"/>
    <x v="5"/>
    <x v="96"/>
    <n v="1118.4865107112846"/>
    <x v="1"/>
    <n v="1367.0390686471258"/>
    <n v="1093.2303636954966"/>
    <n v="6.9968922287281057"/>
    <n v="7.0197317206976786"/>
    <n v="165.70170529056068"/>
    <n v="164.0771787681042"/>
    <n v="164.88139981882523"/>
    <n v="5.1052264264711109"/>
    <n v="5.1101892158132403"/>
    <n v="82.850852645280341"/>
    <n v="82.513062758113023"/>
    <n v="82.604761003759705"/>
    <n v="4.414067318136552"/>
    <n v="4.4170420352532949"/>
    <n v="251.46003997965519"/>
    <n v="5.527284090155141"/>
    <n v="2018"/>
    <x v="44"/>
    <s v="2018-882"/>
    <n v="16.516185973335769"/>
    <x v="0"/>
    <n v="0"/>
    <n v="0"/>
    <n v="0"/>
    <n v="0"/>
    <n v="0"/>
    <n v="1"/>
    <n v="2429.6845990091761"/>
    <n v="-2178.2245590295211"/>
    <n v="8.6623089664892845"/>
    <n v="2441.7213721896392"/>
    <n v="-2190.2613322099842"/>
    <n v="8.7101765051305602"/>
    <n v="2279.3861639312136"/>
    <n v="-2027.9261239515583"/>
    <n v="8.0646059076250491"/>
    <n v="484.54647015447767"/>
    <n v="-233.08643017482248"/>
    <n v="0.92693228790419635"/>
    <n v="488.29087440210117"/>
    <n v="-236.83083442244597"/>
    <n v="0.94182294109874154"/>
    <n v="354.63445023364528"/>
    <n v="-103.17441025399009"/>
    <n v="0.41030141513672547"/>
    <n v="5.922545686622084"/>
    <n v="245.53749429303312"/>
    <n v="0.97644736838862645"/>
    <n v="5.8859598137217457"/>
    <n v="245.57408016593345"/>
    <n v="0.97659286217325836"/>
    <n v="5.9407626695699181"/>
    <n v="245.51927731008527"/>
    <n v="0.97637492354629962"/>
    <n v="5.8857278487534597"/>
    <n v="245.57431213090175"/>
    <n v="0.97659378464574476"/>
    <n v="5.8321435196532843"/>
    <n v="245.62789646000192"/>
    <n v="0.9768068774659977"/>
    <n v="5.9606624082978223"/>
    <n v="245.49937757135737"/>
    <n v="0.97629578676285866"/>
    <n v="7.2823995181091492"/>
    <n v="5.4242164667278345"/>
    <n v="4.8401009944835334"/>
    <x v="10"/>
    <n v="0"/>
    <n v="0"/>
    <n v="0"/>
    <n v="0"/>
    <n v="0"/>
    <n v="0"/>
    <n v="0"/>
    <n v="0"/>
    <n v="0"/>
    <n v="0"/>
    <n v="1"/>
    <n v="0"/>
    <n v="97"/>
    <n v="243.83131660254907"/>
    <n v="7.6287233771061267"/>
    <n v="3.0337716393122906E-2"/>
    <n v="244.16560319964992"/>
    <n v="7.2944367800052703"/>
    <n v="2.9008333811588669E-2"/>
    <n v="250.78671621072075"/>
    <n v="0.67332376893443779"/>
    <n v="2.677657129891947E-3"/>
    <n v="260.32084907895859"/>
    <n v="-8.8608090993033954"/>
    <n v="3.5237444088612624E-2"/>
  </r>
  <r>
    <x v="882"/>
    <x v="5"/>
    <x v="97"/>
    <n v="1129.6713758183976"/>
    <x v="1"/>
    <n v="1380.7094593335969"/>
    <n v="1104.1626673323669"/>
    <n v="7.0068425595811972"/>
    <n v="7.0296820515508465"/>
    <n v="167.3587223434663"/>
    <n v="165.71795055578525"/>
    <n v="166.53021381701348"/>
    <n v="5.1151767573242797"/>
    <n v="5.1201395466664081"/>
    <n v="83.679361171733149"/>
    <n v="83.329471647647097"/>
    <n v="83.430808613797296"/>
    <n v="4.4240176489897198"/>
    <n v="4.4269923661064627"/>
    <n v="282.72584113365969"/>
    <n v="5.6444776688477027"/>
    <n v="2018"/>
    <x v="45"/>
    <s v="2018-883"/>
    <n v="16.546036965895198"/>
    <x v="0"/>
    <n v="0"/>
    <n v="0"/>
    <n v="0"/>
    <n v="0"/>
    <n v="0"/>
    <n v="1"/>
    <n v="2440.6841195447041"/>
    <n v="-2157.9582784110444"/>
    <n v="7.6326885075597373"/>
    <n v="2448.9957678715605"/>
    <n v="-2166.2699267379007"/>
    <n v="7.6620867694714496"/>
    <n v="2284.1727237532773"/>
    <n v="-2001.4468826196176"/>
    <n v="7.07910842034926"/>
    <n v="487.01363491256427"/>
    <n v="-204.28779377890459"/>
    <n v="0.72256498719664886"/>
    <n v="491.2098678628517"/>
    <n v="-208.48402672919201"/>
    <n v="0.73740704384580968"/>
    <n v="358.24033274784637"/>
    <n v="-75.514491614186682"/>
    <n v="0.26709440959267294"/>
    <n v="5.9236470339120846"/>
    <n v="276.80219409974762"/>
    <n v="0.97904808768041962"/>
    <n v="5.8866696797255216"/>
    <n v="276.83917145393417"/>
    <n v="0.9791788764121403"/>
    <n v="5.9439131179012499"/>
    <n v="276.78192801575841"/>
    <n v="0.97897640663454155"/>
    <n v="5.8875389320296776"/>
    <n v="276.83830220163003"/>
    <n v="0.97917580187073772"/>
    <n v="5.8332689173240961"/>
    <n v="276.89257221633557"/>
    <n v="0.97936775466319537"/>
    <n v="5.9635351447046627"/>
    <n v="276.76230598895501"/>
    <n v="0.97890700361596805"/>
    <n v="7.289887739885641"/>
    <n v="5.4314238050046173"/>
    <n v="4.8466107037541555"/>
    <x v="10"/>
    <n v="0"/>
    <n v="0"/>
    <n v="0"/>
    <n v="0"/>
    <n v="0"/>
    <n v="0"/>
    <n v="0"/>
    <n v="0"/>
    <n v="0"/>
    <n v="0"/>
    <n v="1"/>
    <n v="0"/>
    <n v="98"/>
    <n v="245.03765144967176"/>
    <n v="37.688189683987929"/>
    <n v="0.13330295360646111"/>
    <n v="245.2608181320802"/>
    <n v="37.465023001579482"/>
    <n v="0.13251361407699466"/>
    <n v="251.91271019377152"/>
    <n v="30.813130939888168"/>
    <n v="0.10898590244292933"/>
    <n v="261.99682042440031"/>
    <n v="20.729020709259373"/>
    <n v="7.3318450928083548E-2"/>
  </r>
  <r>
    <x v="883"/>
    <x v="5"/>
    <x v="98"/>
    <n v="1140.9680895765814"/>
    <x v="1"/>
    <n v="1394.5165539269328"/>
    <n v="1115.2042940056313"/>
    <n v="7.0167928904343118"/>
    <n v="7.0396323824040152"/>
    <n v="169.03230956690095"/>
    <n v="167.3751300613431"/>
    <n v="168.19551595518362"/>
    <n v="5.1251270881774476"/>
    <n v="5.130089877519576"/>
    <n v="84.516154783450474"/>
    <n v="84.160149842709458"/>
    <n v="84.265116699935277"/>
    <n v="4.4339679798428886"/>
    <n v="4.4369426969596315"/>
    <n v="249.02495991576401"/>
    <n v="5.5175531320665101"/>
    <n v="2018"/>
    <x v="46"/>
    <s v="2018-884"/>
    <n v="16.575887958454651"/>
    <x v="0"/>
    <n v="0"/>
    <n v="0"/>
    <n v="0"/>
    <n v="0"/>
    <n v="0"/>
    <n v="1"/>
    <n v="2451.7936352855877"/>
    <n v="-2202.7686753698235"/>
    <n v="8.8455738577969818"/>
    <n v="2456.3429075103013"/>
    <n v="-2207.3179475945371"/>
    <n v="8.863842196144482"/>
    <n v="2289.0071491735616"/>
    <n v="-2039.9821892577977"/>
    <n v="8.1918783962372625"/>
    <n v="489.50547131823163"/>
    <n v="-240.48051140246761"/>
    <n v="0.96568838514747002"/>
    <n v="494.1580512582097"/>
    <n v="-245.13309134244568"/>
    <n v="0.98437157233301109"/>
    <n v="361.88227408718939"/>
    <n v="-112.85731417142537"/>
    <n v="0.4531967968576357"/>
    <n v="5.9247483812020851"/>
    <n v="243.10021153456194"/>
    <n v="0.97620821469781105"/>
    <n v="5.8873795457292983"/>
    <n v="243.13758037003473"/>
    <n v="0.97635827530011143"/>
    <n v="5.9470635662325826"/>
    <n v="243.07789634953144"/>
    <n v="0.97611860446340704"/>
    <n v="5.8893500153058955"/>
    <n v="243.13560990045812"/>
    <n v="0.97635036256085317"/>
    <n v="5.8343943149949045"/>
    <n v="243.19056560076911"/>
    <n v="0.97657104606313971"/>
    <n v="5.966407881111504"/>
    <n v="243.05855203465251"/>
    <n v="0.97604092423855937"/>
    <n v="7.2973943520848668"/>
    <n v="5.4386508687310009"/>
    <n v="4.8531427759279486"/>
    <x v="10"/>
    <n v="0"/>
    <n v="0"/>
    <n v="0"/>
    <n v="0"/>
    <n v="0"/>
    <n v="0"/>
    <n v="0"/>
    <n v="0"/>
    <n v="0"/>
    <n v="0"/>
    <n v="1"/>
    <n v="0"/>
    <n v="99"/>
    <n v="246.25130403910336"/>
    <n v="2.7736558766606549"/>
    <n v="1.1138063741075918E-2"/>
    <n v="246.36243495202882"/>
    <n v="2.6625249637351942"/>
    <n v="1.0691799587622978E-2"/>
    <n v="253.04560782075362"/>
    <n v="-4.0206479049896018"/>
    <n v="1.6145561900098845E-2"/>
    <n v="263.68636906304044"/>
    <n v="-14.66140914727643"/>
    <n v="5.8875259541195574E-2"/>
  </r>
  <r>
    <x v="884"/>
    <x v="5"/>
    <x v="99"/>
    <n v="1152.377770472347"/>
    <x v="1"/>
    <n v="1408.4617194662021"/>
    <n v="1126.356336945646"/>
    <n v="7.0267432212874432"/>
    <n v="7.0495827132571831"/>
    <n v="170.72263266256996"/>
    <n v="169.04888136195655"/>
    <n v="169.87747111473544"/>
    <n v="5.1350774190306154"/>
    <n v="5.1400402083727448"/>
    <n v="85.361316331284982"/>
    <n v="85.000966384712314"/>
    <n v="85.107767866934623"/>
    <n v="4.4439183106960565"/>
    <n v="4.4468930278127994"/>
    <n v="268.85300887417668"/>
    <n v="5.5941647948396174"/>
    <n v="2018"/>
    <x v="47"/>
    <s v="2018-885"/>
    <n v="16.605738951014114"/>
    <x v="0"/>
    <n v="0"/>
    <n v="0"/>
    <n v="0"/>
    <n v="0"/>
    <n v="0"/>
    <n v="1"/>
    <n v="2463.0142461838805"/>
    <n v="-2194.1612373097037"/>
    <n v="8.1611927889435378"/>
    <n v="2463.7635185454292"/>
    <n v="-2194.9105096712524"/>
    <n v="8.163979710929965"/>
    <n v="2293.8899188480486"/>
    <n v="-2025.0369099738718"/>
    <n v="7.5321340774787089"/>
    <n v="492.02222608795569"/>
    <n v="-223.16921721377901"/>
    <n v="0.8300789273227821"/>
    <n v="497.13571648752128"/>
    <n v="-228.2827076133446"/>
    <n v="0.84909857832456326"/>
    <n v="365.56063483992591"/>
    <n v="-96.70762596574923"/>
    <n v="0.35970445847235594"/>
    <n v="5.9258497284920857"/>
    <n v="262.92715914568458"/>
    <n v="0.97795877474718762"/>
    <n v="5.8880894117330751"/>
    <n v="262.96491946244362"/>
    <n v="0.97809922441861641"/>
    <n v="5.9502140145639153"/>
    <n v="262.90279485961275"/>
    <n v="0.97786815167336061"/>
    <n v="5.8911610985821143"/>
    <n v="262.96184777559455"/>
    <n v="0.97808779926528855"/>
    <n v="5.8355197126657092"/>
    <n v="263.01748916151098"/>
    <n v="0.97829475765548624"/>
    <n v="5.969280617518347"/>
    <n v="262.88372825665834"/>
    <n v="0.9777972333561944"/>
    <n v="7.3049192618342209"/>
    <n v="5.4458975692682019"/>
    <n v="4.8596971414800807"/>
    <x v="10"/>
    <n v="0"/>
    <n v="0"/>
    <n v="0"/>
    <n v="0"/>
    <n v="0"/>
    <n v="0"/>
    <n v="0"/>
    <n v="0"/>
    <n v="0"/>
    <n v="0"/>
    <n v="1"/>
    <n v="0"/>
    <n v="100"/>
    <n v="247.47231710128301"/>
    <n v="21.38069177289367"/>
    <n v="7.9525581143485888E-2"/>
    <n v="247.47048904051553"/>
    <n v="21.382519833661149"/>
    <n v="7.9532380623897642E-2"/>
    <n v="254.18545095251113"/>
    <n v="14.667557921665548"/>
    <n v="5.4556048984112246E-2"/>
    <n v="265.38960780414106"/>
    <n v="3.4634010700356157"/>
    <n v="1.288213617001582E-2"/>
  </r>
  <r>
    <x v="885"/>
    <x v="5"/>
    <x v="100"/>
    <n v="1163.9015481770707"/>
    <x v="1"/>
    <n v="1422.5463366608642"/>
    <n v="1137.6199003150734"/>
    <n v="7.0366935521405862"/>
    <n v="7.059533044110351"/>
    <n v="172.42985898919568"/>
    <n v="170.73937017557611"/>
    <n v="171.57624582588284"/>
    <n v="5.1450277498837833"/>
    <n v="5.1499905392259127"/>
    <n v="86.21492949459784"/>
    <n v="85.850740561632179"/>
    <n v="85.958845545603978"/>
    <n v="4.4538686415492243"/>
    <n v="4.4568433586659673"/>
    <n v="252.62315307600329"/>
    <n v="5.5318988647658509"/>
    <n v="2018"/>
    <x v="48"/>
    <s v="2018-886"/>
    <n v="16.635589943573592"/>
    <x v="0"/>
    <n v="0"/>
    <n v="0"/>
    <n v="0"/>
    <n v="0"/>
    <n v="0"/>
    <n v="1"/>
    <n v="2474.3470631911559"/>
    <n v="-2221.7239101151526"/>
    <n v="8.7946171325267759"/>
    <n v="2471.2583356909081"/>
    <n v="-2218.6351826149048"/>
    <n v="8.7823905117177219"/>
    <n v="2298.8215162192805"/>
    <n v="-2046.1983631432772"/>
    <n v="8.0998053354502524"/>
    <n v="494.56414840537701"/>
    <n v="-241.94099532937372"/>
    <n v="0.95771504861466206"/>
    <n v="500.14315836912601"/>
    <n v="-247.52000529312272"/>
    <n v="0.97979936628633069"/>
    <n v="369.27577920018985"/>
    <n v="-116.65262612418655"/>
    <n v="0.46176537939533541"/>
    <n v="5.9269510757820871"/>
    <n v="246.69620200022121"/>
    <n v="0.97653836948983486"/>
    <n v="5.888799277736851"/>
    <n v="246.73435379826645"/>
    <n v="0.97668939206073024"/>
    <n v="5.9533644628952471"/>
    <n v="246.66978861310804"/>
    <n v="0.9764338130119683"/>
    <n v="5.8929721818583323"/>
    <n v="246.73018089414495"/>
    <n v="0.97667287376432432"/>
    <n v="5.8366451103365122"/>
    <n v="246.78650796566677"/>
    <n v="0.97689584252564321"/>
    <n v="5.9721533539251919"/>
    <n v="246.6509997220781"/>
    <n v="0.97635943783771695"/>
    <n v="7.3124623760639071"/>
    <n v="5.4531638176080195"/>
    <n v="4.866273730110998"/>
    <x v="11"/>
    <n v="0"/>
    <n v="0"/>
    <n v="0"/>
    <n v="0"/>
    <n v="0"/>
    <n v="0"/>
    <n v="0"/>
    <n v="0"/>
    <n v="0"/>
    <n v="0"/>
    <n v="0"/>
    <n v="1"/>
    <n v="101"/>
    <n v="249.63960596168207"/>
    <n v="2.983547114321226"/>
    <n v="1.1810267895055553E-2"/>
    <n v="249.96300966402208"/>
    <n v="2.6601434119812097"/>
    <n v="1.0530085542796185E-2"/>
    <n v="257.23660211818827"/>
    <n v="-4.6134490421849819"/>
    <n v="1.8262178212924911E-2"/>
    <n v="267.10665033980143"/>
    <n v="-14.483497263798142"/>
    <n v="5.7332422176840973E-2"/>
  </r>
  <r>
    <x v="886"/>
    <x v="5"/>
    <x v="101"/>
    <n v="1175.5405636588412"/>
    <x v="1"/>
    <n v="1436.7718000274726"/>
    <n v="1148.9960993182037"/>
    <n v="7.0466438829937363"/>
    <n v="7.0694833749635189"/>
    <n v="174.15415757908764"/>
    <n v="172.44676387733188"/>
    <n v="173.29200828414167"/>
    <n v="5.1549780807369521"/>
    <n v="5.1599408700790805"/>
    <n v="87.077078789543819"/>
    <n v="86.70917732117033"/>
    <n v="86.818434001060027"/>
    <n v="4.4638189724023922"/>
    <n v="4.4667936895191351"/>
    <n v="293.12910272573174"/>
    <n v="5.6806131356082883"/>
    <n v="2018"/>
    <x v="49"/>
    <s v="2018-887"/>
    <n v="16.665440936133081"/>
    <x v="0"/>
    <n v="0"/>
    <n v="0"/>
    <n v="0"/>
    <n v="0"/>
    <n v="0"/>
    <n v="1"/>
    <n v="2485.7932083685046"/>
    <n v="-2192.6641056427729"/>
    <n v="7.4801992884833215"/>
    <n v="2478.8281010078422"/>
    <n v="-2185.6989982821106"/>
    <n v="7.4564380607652421"/>
    <n v="2303.8024295642249"/>
    <n v="-2010.6733268384933"/>
    <n v="6.8593439141380435"/>
    <n v="497.13148994597253"/>
    <n v="-204.00238722024079"/>
    <n v="0.6959472304976726"/>
    <n v="503.18067466954682"/>
    <n v="-210.05157194381508"/>
    <n v="0.71658381917933023"/>
    <n v="373.02807500405635"/>
    <n v="-79.898972278324607"/>
    <n v="0.27257263620488281"/>
    <n v="5.9280524230720868"/>
    <n v="287.20105030265967"/>
    <n v="0.97977665005641323"/>
    <n v="5.8895091437406277"/>
    <n v="287.23959358199113"/>
    <n v="0.97990813914764663"/>
    <n v="5.9565149112265789"/>
    <n v="287.17258781450516"/>
    <n v="0.97967955124264872"/>
    <n v="5.8947832651345502"/>
    <n v="287.23431946059719"/>
    <n v="0.97989014666124763"/>
    <n v="5.8377705080073143"/>
    <n v="287.2913322177244"/>
    <n v="0.98008464375006299"/>
    <n v="5.9750260903320376"/>
    <n v="287.15407663539969"/>
    <n v="0.97961640098246194"/>
    <n v="7.3200236015181019"/>
    <n v="5.4604495243849511"/>
    <n v="4.8728724707582414"/>
    <x v="11"/>
    <n v="0"/>
    <n v="0"/>
    <n v="0"/>
    <n v="0"/>
    <n v="0"/>
    <n v="0"/>
    <n v="0"/>
    <n v="0"/>
    <n v="0"/>
    <n v="0"/>
    <n v="0"/>
    <n v="1"/>
    <n v="102"/>
    <n v="250.88013454586564"/>
    <n v="42.248968179866097"/>
    <n v="0.14413092315639717"/>
    <n v="251.09025935353932"/>
    <n v="42.038843372192417"/>
    <n v="0.14341408949600734"/>
    <n v="258.39906836425712"/>
    <n v="34.730034361474623"/>
    <n v="0.11848033524658252"/>
    <n v="268.83761125179649"/>
    <n v="24.291491473935253"/>
    <n v="8.286959994096442E-2"/>
  </r>
  <r>
    <x v="887"/>
    <x v="5"/>
    <x v="102"/>
    <n v="1187.29596929543"/>
    <x v="1"/>
    <n v="1451.1395180277477"/>
    <n v="1160.4860603113716"/>
    <n v="7.0565942138468918"/>
    <n v="7.0794337058166876"/>
    <n v="175.89569915487851"/>
    <n v="174.17123151610519"/>
    <n v="175.02492836698309"/>
    <n v="5.1649284115901199"/>
    <n v="5.1698912009322484"/>
    <n v="87.947849577439257"/>
    <n v="87.57624790055857"/>
    <n v="87.686618341070627"/>
    <n v="4.473769303255561"/>
    <n v="4.4767440203723039"/>
    <n v="246.87884931548845"/>
    <n v="5.5088977276978337"/>
    <n v="2018"/>
    <x v="50"/>
    <s v="2018-888"/>
    <n v="16.695291928692573"/>
    <x v="0"/>
    <n v="0"/>
    <n v="0"/>
    <n v="0"/>
    <n v="0"/>
    <n v="0"/>
    <n v="1"/>
    <n v="2497.3538149976266"/>
    <n v="-2250.4749656821382"/>
    <n v="9.1157058286764698"/>
    <n v="2486.4735639779456"/>
    <n v="-2239.5947146624571"/>
    <n v="9.0716346129775634"/>
    <n v="2308.8331520426186"/>
    <n v="-2061.9543027271302"/>
    <n v="8.3520897332607955"/>
    <n v="499.72450490197411"/>
    <n v="-252.84565558648566"/>
    <n v="1.0241689650107377"/>
    <n v="506.2485661329718"/>
    <n v="-259.36971681748332"/>
    <n v="1.0505951301078558"/>
    <n v="376.81789376596151"/>
    <n v="-129.93904445047306"/>
    <n v="0.5263271633465163"/>
    <n v="5.9291537703620882"/>
    <n v="240.94969554512636"/>
    <n v="0.97598354906950668"/>
    <n v="5.8902190097444036"/>
    <n v="240.98863030574404"/>
    <n v="0.97614125703325338"/>
    <n v="5.9596653595579117"/>
    <n v="240.91918395593055"/>
    <n v="0.97585995974915618"/>
    <n v="5.8965943484107681"/>
    <n v="240.98225496707769"/>
    <n v="0.97611543327927841"/>
    <n v="5.8388959056781164"/>
    <n v="241.03995340981032"/>
    <n v="0.97634914484627822"/>
    <n v="5.9778988267388833"/>
    <n v="240.90095048874957"/>
    <n v="0.97578610381847786"/>
    <n v="7.3276028447660471"/>
    <n v="5.467754599888262"/>
    <n v="4.8794932916083331"/>
    <x v="11"/>
    <n v="0"/>
    <n v="0"/>
    <n v="0"/>
    <n v="0"/>
    <n v="0"/>
    <n v="0"/>
    <n v="0"/>
    <n v="0"/>
    <n v="0"/>
    <n v="0"/>
    <n v="0"/>
    <n v="1"/>
    <n v="103"/>
    <n v="252.12818137398438"/>
    <n v="-5.2493320584959235"/>
    <n v="2.1262785666129543E-2"/>
    <n v="252.2240896787653"/>
    <n v="-5.3452403632768437"/>
    <n v="2.1651268944656001E-2"/>
    <n v="259.56865963775863"/>
    <n v="-12.689810322270176"/>
    <n v="5.140096187848707E-2"/>
    <n v="270.58260601847957"/>
    <n v="-23.703756702991114"/>
    <n v="9.6013719963105856E-2"/>
  </r>
  <r>
    <x v="888"/>
    <x v="5"/>
    <x v="103"/>
    <n v="1199.1689289883843"/>
    <x v="1"/>
    <n v="1465.6509132080253"/>
    <n v="1172.0909209144754"/>
    <n v="7.0665445447000517"/>
    <n v="7.0893840366698555"/>
    <n v="177.6546561464273"/>
    <n v="175.91294383126626"/>
    <n v="176.77517765065289"/>
    <n v="5.1748787424432878"/>
    <n v="5.1798415317854172"/>
    <n v="88.827328073213636"/>
    <n v="88.45200402141711"/>
    <n v="88.563484524481311"/>
    <n v="4.4837196341087289"/>
    <n v="4.4866943512254718"/>
    <n v="244.28433723151522"/>
    <n v="5.4983328633615312"/>
    <n v="2018"/>
    <x v="51"/>
    <s v="2018-889"/>
    <n v="16.725142921252068"/>
    <x v="0"/>
    <n v="0"/>
    <n v="0"/>
    <n v="0"/>
    <n v="0"/>
    <n v="0"/>
    <n v="1"/>
    <n v="2509.0300276930393"/>
    <n v="-2264.7456904615242"/>
    <n v="9.2709410522507643"/>
    <n v="2494.1954815777499"/>
    <n v="-2249.9111443462348"/>
    <n v="9.2102144977634399"/>
    <n v="2313.9141817457958"/>
    <n v="-2069.6298445142806"/>
    <n v="8.4722167125796268"/>
    <n v="502.34345000753564"/>
    <n v="-258.05911277602041"/>
    <n v="1.0563882879296123"/>
    <n v="509.34713651103101"/>
    <n v="-265.06279927951579"/>
    <n v="1.0850585112557103"/>
    <n v="380.64561071548565"/>
    <n v="-136.36127348397042"/>
    <n v="0.55820719015127429"/>
    <n v="5.9302551176520888"/>
    <n v="238.35408211386314"/>
    <n v="0.97572396501200231"/>
    <n v="5.8909288757481804"/>
    <n v="238.39340835576704"/>
    <n v="0.97588495053546886"/>
    <n v="5.9628158078892444"/>
    <n v="238.32152142362597"/>
    <n v="0.97559067488539752"/>
    <n v="5.8984054316869861"/>
    <n v="238.38593179982823"/>
    <n v="0.97585434457839637"/>
    <n v="5.8400213033489168"/>
    <n v="238.4443159281663"/>
    <n v="0.97609334528142844"/>
    <n v="5.9807715631457299"/>
    <n v="238.30356566836949"/>
    <n v="0.97551717137936034"/>
    <n v="7.335200012213047"/>
    <n v="5.4750789540739966"/>
    <n v="4.8861361201087243"/>
    <x v="11"/>
    <n v="0"/>
    <n v="0"/>
    <n v="0"/>
    <n v="0"/>
    <n v="0"/>
    <n v="0"/>
    <n v="0"/>
    <n v="0"/>
    <n v="0"/>
    <n v="0"/>
    <n v="0"/>
    <n v="1"/>
    <n v="104"/>
    <n v="253.38379021515007"/>
    <n v="-9.0994529836348477"/>
    <n v="3.7249432717460867E-2"/>
    <n v="253.36453685444914"/>
    <n v="-9.0801996229339181"/>
    <n v="3.7170617346327671E-2"/>
    <n v="260.74541891678331"/>
    <n v="-16.461081685268084"/>
    <n v="6.7384924763585832E-2"/>
    <n v="272.34175102173799"/>
    <n v="-28.057413790222768"/>
    <n v="0.11485555770050029"/>
  </r>
  <r>
    <x v="889"/>
    <x v="5"/>
    <x v="104"/>
    <n v="1211.1606182782684"/>
    <x v="1"/>
    <n v="1480.3074223401059"/>
    <n v="1183.8118301236132"/>
    <n v="7.0764948755532142"/>
    <n v="7.0993343675230234"/>
    <n v="179.4312027078916"/>
    <n v="177.67207326957893"/>
    <n v="178.54292942715944"/>
    <n v="5.1848290732964557"/>
    <n v="5.1897918626385851"/>
    <n v="89.7156013539458"/>
    <n v="89.336522154187193"/>
    <n v="89.449119369726148"/>
    <n v="4.4936699649618967"/>
    <n v="4.4966446820786397"/>
    <n v="302.6788156456027"/>
    <n v="5.7126722289258502"/>
    <n v="2018"/>
    <x v="52"/>
    <s v="2018-890"/>
    <n v="16.754993913811568"/>
    <x v="0"/>
    <n v="0"/>
    <n v="0"/>
    <n v="0"/>
    <n v="0"/>
    <n v="0"/>
    <n v="1"/>
    <n v="2520.8230025154071"/>
    <n v="-2218.1441868698043"/>
    <n v="7.3283760613988953"/>
    <n v="2501.9946183535526"/>
    <n v="-2199.3158027079498"/>
    <n v="7.2661702406126132"/>
    <n v="2319.0460217460059"/>
    <n v="-2016.3672061004031"/>
    <n v="6.6617387867055271"/>
    <n v="504.9885845641528"/>
    <n v="-202.30976891855011"/>
    <n v="0.66839751730569863"/>
    <n v="512.4766925928709"/>
    <n v="-209.79787694726821"/>
    <n v="0.69313696929789126"/>
    <n v="384.51160483450525"/>
    <n v="-81.832789188902552"/>
    <n v="0.27036179923710962"/>
    <n v="5.9313564649420893"/>
    <n v="296.7474591806606"/>
    <n v="0.98040379386218113"/>
    <n v="5.8916387417519562"/>
    <n v="296.78717690385076"/>
    <n v="0.98053501455268588"/>
    <n v="5.9659662562205762"/>
    <n v="296.71284938938214"/>
    <n v="0.98028944892130832"/>
    <n v="5.9002165149632049"/>
    <n v="296.77859913063946"/>
    <n v="0.98050667502983879"/>
    <n v="5.8411467010197162"/>
    <n v="296.83766894458296"/>
    <n v="0.98070183177979997"/>
    <n v="5.9836442995525765"/>
    <n v="296.69517134605013"/>
    <n v="0.98023104363353053"/>
    <n v="7.342815010111388"/>
    <n v="5.4824224965769481"/>
    <n v="4.8928008829798024"/>
    <x v="11"/>
    <n v="0"/>
    <n v="0"/>
    <n v="0"/>
    <n v="0"/>
    <n v="0"/>
    <n v="0"/>
    <n v="0"/>
    <n v="0"/>
    <n v="0"/>
    <n v="0"/>
    <n v="0"/>
    <n v="1"/>
    <n v="105"/>
    <n v="254.647005061188"/>
    <n v="48.0318105844147"/>
    <n v="0.15868903967383588"/>
    <n v="254.51163725711723"/>
    <n v="48.167178388485468"/>
    <n v="0.15913627217599177"/>
    <n v="261.92938938323766"/>
    <n v="40.749426262365034"/>
    <n v="0.13462926427621971"/>
    <n v="274.1151635540146"/>
    <n v="28.563652091588096"/>
    <n v="9.436951188890734E-2"/>
  </r>
  <r>
    <x v="890"/>
    <x v="5"/>
    <x v="105"/>
    <n v="1223.2722244610509"/>
    <x v="2"/>
    <n v="1495.1104965635068"/>
    <n v="1195.6499484248445"/>
    <n v="7.0864452064063777"/>
    <n v="7.1092846983761913"/>
    <n v="181.22551473497049"/>
    <n v="179.44879400227472"/>
    <n v="180.32835872143104"/>
    <n v="5.1947794041496245"/>
    <n v="5.1997421934917529"/>
    <n v="90.612757367485244"/>
    <n v="90.22988680349583"/>
    <n v="90.343610563423411"/>
    <n v="4.5036202958150646"/>
    <n v="4.5065950129318075"/>
    <n v="290.41249112446638"/>
    <n v="5.6713022955395891"/>
    <n v="2019"/>
    <x v="1"/>
    <s v="2019-891"/>
    <n v="16.784844906371067"/>
    <x v="0"/>
    <n v="0"/>
    <n v="0"/>
    <n v="0"/>
    <n v="0"/>
    <n v="0"/>
    <n v="1"/>
    <n v="2532.7339070859975"/>
    <n v="-2242.3214159615313"/>
    <n v="7.7211603649668996"/>
    <n v="2509.8717464971128"/>
    <n v="-2219.4592553726466"/>
    <n v="7.6424373028136037"/>
    <n v="2324.229180146217"/>
    <n v="-2033.8166890217506"/>
    <n v="7.0031997630228915"/>
    <n v="507.66017046633607"/>
    <n v="-217.24767934186968"/>
    <n v="0.74806589241631705"/>
    <n v="515.63754423552905"/>
    <n v="-225.22505311106266"/>
    <n v="0.77553500622166638"/>
    <n v="388.41625889471487"/>
    <n v="-98.003767770248487"/>
    <n v="0.33746402364024197"/>
    <n v="5.9324578122320899"/>
    <n v="284.4800333122343"/>
    <n v="0.97957230493336622"/>
    <n v="5.892348607755733"/>
    <n v="284.52014251671068"/>
    <n v="0.97971041608802445"/>
    <n v="5.969116704551908"/>
    <n v="284.44337441991445"/>
    <n v="0.97944607450788446"/>
    <n v="5.9020275982394228"/>
    <n v="284.51046352622694"/>
    <n v="0.97967708766455941"/>
    <n v="5.8422720986905148"/>
    <n v="284.57021902577588"/>
    <n v="0.97988284844061135"/>
    <n v="5.9865170359594231"/>
    <n v="284.42597408850696"/>
    <n v="0.97938615858849654"/>
    <n v="7.3504477445711673"/>
    <n v="5.4897851367225634"/>
    <n v="4.8994875062269552"/>
    <x v="0"/>
    <n v="1"/>
    <n v="0"/>
    <n v="0"/>
    <n v="0"/>
    <n v="0"/>
    <n v="0"/>
    <n v="0"/>
    <n v="0"/>
    <n v="0"/>
    <n v="0"/>
    <n v="0"/>
    <n v="0"/>
    <n v="106"/>
    <n v="257.59784900716869"/>
    <n v="32.814642117297694"/>
    <n v="0.11299321868092044"/>
    <n v="248.53079590629801"/>
    <n v="41.881695218168375"/>
    <n v="0.14421451038832389"/>
    <n v="254.79120540986241"/>
    <n v="35.621285714603971"/>
    <n v="0.12265755366334166"/>
    <n v="275.90296182538464"/>
    <n v="14.509529299081748"/>
    <n v="4.9961794834999657E-2"/>
  </r>
  <r>
    <x v="891"/>
    <x v="5"/>
    <x v="106"/>
    <n v="1235.5049467056613"/>
    <x v="2"/>
    <n v="1510.0616015291416"/>
    <n v="1207.6064479090896"/>
    <n v="7.0963955372595429"/>
    <n v="7.11923502922936"/>
    <n v="183.03776988232022"/>
    <n v="181.24328194229747"/>
    <n v="182.13164230864535"/>
    <n v="5.2047297350027923"/>
    <n v="5.2096925243449217"/>
    <n v="91.51888494116011"/>
    <n v="91.132185499860825"/>
    <n v="91.247046669057639"/>
    <n v="4.5135706266682334"/>
    <n v="4.5165453437849763"/>
    <n v="266.37743355113702"/>
    <n v="5.5849142261861049"/>
    <n v="2019"/>
    <x v="2"/>
    <s v="2019-892"/>
    <n v="16.814695898930569"/>
    <x v="0"/>
    <n v="0"/>
    <n v="0"/>
    <n v="0"/>
    <n v="0"/>
    <n v="0"/>
    <n v="1"/>
    <n v="2544.7639207022939"/>
    <n v="-2278.3864871511569"/>
    <n v="8.5532263629748133"/>
    <n v="2517.8276459221088"/>
    <n v="-2251.4502123709717"/>
    <n v="8.4521056545833719"/>
    <n v="2329.4641701304308"/>
    <n v="-2063.0867365792938"/>
    <n v="7.744975650060983"/>
    <n v="510.35847222754114"/>
    <n v="-243.98103867640413"/>
    <n v="0.91592232654184869"/>
    <n v="518.83000439461387"/>
    <n v="-252.45257084347685"/>
    <n v="0.94772506618888575"/>
    <n v="392.35995949552665"/>
    <n v="-125.98252594438964"/>
    <n v="0.47294744252502346"/>
    <n v="5.9335591595220905"/>
    <n v="260.44387439161494"/>
    <n v="0.97772499314067085"/>
    <n v="5.8930584737595098"/>
    <n v="260.48437507737754"/>
    <n v="0.97787703562123185"/>
    <n v="5.9722671528832407"/>
    <n v="260.40516639825375"/>
    <n v="0.97757968055602296"/>
    <n v="5.9038386815156407"/>
    <n v="260.47359486962137"/>
    <n v="0.97783656594775969"/>
    <n v="5.8433974963613142"/>
    <n v="260.5340360547757"/>
    <n v="0.97806346649390796"/>
    <n v="5.9893897723662697"/>
    <n v="260.38804377877074"/>
    <n v="0.97751540101381562"/>
    <n v="7.3580981215710333"/>
    <n v="5.4971667835387974"/>
    <n v="4.906195915152689"/>
    <x v="0"/>
    <n v="1"/>
    <n v="0"/>
    <n v="0"/>
    <n v="0"/>
    <n v="0"/>
    <n v="0"/>
    <n v="0"/>
    <n v="0"/>
    <n v="0"/>
    <n v="0"/>
    <n v="0"/>
    <n v="0"/>
    <n v="107"/>
    <n v="258.88480187156568"/>
    <n v="7.4926316795713319"/>
    <n v="2.8127876973981569E-2"/>
    <n v="249.65892702145408"/>
    <n v="16.718506529682941"/>
    <n v="6.2762473182524509E-2"/>
    <n v="255.95178788050399"/>
    <n v="10.425645670633031"/>
    <n v="3.913862196075104E-2"/>
    <n v="277.70526497069721"/>
    <n v="-11.327831419560198"/>
    <n v="4.2525492000378369E-2"/>
  </r>
  <r>
    <x v="892"/>
    <x v="5"/>
    <x v="107"/>
    <n v="1247.8599961727177"/>
    <x v="2"/>
    <n v="1525.1622175444327"/>
    <n v="1219.6825123881781"/>
    <n v="7.106345868112709"/>
    <n v="7.1291853600825279"/>
    <n v="184.86814758114338"/>
    <n v="183.05571476172042"/>
    <n v="183.9529587317318"/>
    <n v="5.2146800658559602"/>
    <n v="5.2196428551980896"/>
    <n v="92.434073790571688"/>
    <n v="92.043507303358425"/>
    <n v="92.159517135748217"/>
    <n v="4.5235209575214013"/>
    <n v="4.5264956746381442"/>
    <n v="320.14366213374637"/>
    <n v="5.7687698392164481"/>
    <n v="2019"/>
    <x v="3"/>
    <s v="2019-893"/>
    <n v="16.844546891490072"/>
    <x v="0"/>
    <n v="0"/>
    <n v="0"/>
    <n v="0"/>
    <n v="0"/>
    <n v="0"/>
    <n v="1"/>
    <n v="2556.9142344547536"/>
    <n v="-2236.7705723210074"/>
    <n v="6.9867713682445229"/>
    <n v="2525.8631043413548"/>
    <n v="-2205.7194422076082"/>
    <n v="6.8897801302907729"/>
    <n v="2334.7515100144865"/>
    <n v="-2014.6078478807401"/>
    <n v="6.2928243978139342"/>
    <n v="513.08375700635827"/>
    <n v="-192.94009487261189"/>
    <n v="0.60266723253764531"/>
    <n v="522.05438915528941"/>
    <n v="-201.91072702154304"/>
    <n v="0.6306878782975589"/>
    <n v="396.34309710234646"/>
    <n v="-76.199434968600087"/>
    <n v="0.23801637821199864"/>
    <n v="5.934660506812091"/>
    <n v="314.20900162693431"/>
    <n v="0.98146250821503767"/>
    <n v="5.8937683397632856"/>
    <n v="314.24989379398306"/>
    <n v="0.98159023889312202"/>
    <n v="5.9754176012145725"/>
    <n v="314.16824453253179"/>
    <n v="0.9813351994495576"/>
    <n v="5.9056497647918587"/>
    <n v="314.23801236895451"/>
    <n v="0.98155312610147927"/>
    <n v="5.8445228940321137"/>
    <n v="314.29913923971424"/>
    <n v="0.98174406185311125"/>
    <n v="5.9922625087731163"/>
    <n v="314.15139962497324"/>
    <n v="0.98128258273540414"/>
    <n v="7.3657660469688331"/>
    <n v="5.504567345767903"/>
    <n v="4.9129260343687937"/>
    <x v="0"/>
    <n v="1"/>
    <n v="0"/>
    <n v="0"/>
    <n v="0"/>
    <n v="0"/>
    <n v="0"/>
    <n v="0"/>
    <n v="0"/>
    <n v="0"/>
    <n v="0"/>
    <n v="0"/>
    <n v="0"/>
    <n v="108"/>
    <n v="260.17954487137007"/>
    <n v="59.964117262376305"/>
    <n v="0.18730377750637808"/>
    <n v="250.793632735042"/>
    <n v="69.350029398704379"/>
    <n v="0.21662159087107596"/>
    <n v="257.11947989869344"/>
    <n v="63.024182235052933"/>
    <n v="0.19686218935273916"/>
    <n v="279.52219305677778"/>
    <n v="40.621469076968594"/>
    <n v="0.1268851265279716"/>
  </r>
  <r>
    <x v="893"/>
    <x v="5"/>
    <x v="108"/>
    <n v="1260.3385961344452"/>
    <x v="2"/>
    <n v="1540.4138397198774"/>
    <n v="1231.8793375120581"/>
    <n v="7.116296198965876"/>
    <n v="7.1391356909356958"/>
    <n v="186.71682905695485"/>
    <n v="184.88627190933764"/>
    <n v="185.79248831904911"/>
    <n v="5.2246303967091281"/>
    <n v="5.2295931860512574"/>
    <n v="93.358414528477425"/>
    <n v="92.963942360941715"/>
    <n v="93.081112307105698"/>
    <n v="4.5334712883745691"/>
    <n v="4.5364460054913121"/>
    <n v="317.28396633638766"/>
    <n v="5.7597971657535716"/>
    <n v="2019"/>
    <x v="4"/>
    <s v="2019-894"/>
    <n v="16.874397884049571"/>
    <x v="0"/>
    <n v="0"/>
    <n v="0"/>
    <n v="0"/>
    <n v="0"/>
    <n v="0"/>
    <n v="1"/>
    <n v="2569.1860513447382"/>
    <n v="-2251.9020850083507"/>
    <n v="7.0974342353652418"/>
    <n v="2533.9789173447934"/>
    <n v="-2216.694951008406"/>
    <n v="6.9864701220301928"/>
    <n v="2340.0917232973829"/>
    <n v="-2022.8077569609952"/>
    <n v="6.3753859998598035"/>
    <n v="515.8362946329637"/>
    <n v="-198.55232829657604"/>
    <n v="0.6257874628498209"/>
    <n v="525.31101776357195"/>
    <n v="-208.02705142718429"/>
    <n v="0.65564942921392977"/>
    <n v="400.36606608523459"/>
    <n v="-83.082099748846929"/>
    <n v="0.26185407572963348"/>
    <n v="5.9357618541020916"/>
    <n v="311.34820448228555"/>
    <n v="0.98129195772909317"/>
    <n v="5.8944782057670624"/>
    <n v="311.38948813062058"/>
    <n v="0.98142207350144606"/>
    <n v="5.9785680495459053"/>
    <n v="311.30539828684175"/>
    <n v="0.98115704326764697"/>
    <n v="5.9074608480680775"/>
    <n v="311.37650548831959"/>
    <n v="0.98138115544797211"/>
    <n v="5.8456482917029131"/>
    <n v="311.43831804468476"/>
    <n v="0.98157597322297307"/>
    <n v="5.9951352451799629"/>
    <n v="311.28883109120773"/>
    <n v="0.98110482759527839"/>
    <n v="7.3734514265121716"/>
    <n v="5.511986731878161"/>
    <n v="4.9196777878085527"/>
    <x v="0"/>
    <n v="1"/>
    <n v="0"/>
    <n v="0"/>
    <n v="0"/>
    <n v="0"/>
    <n v="0"/>
    <n v="0"/>
    <n v="0"/>
    <n v="0"/>
    <n v="0"/>
    <n v="0"/>
    <n v="0"/>
    <n v="109"/>
    <n v="261.48212319780072"/>
    <n v="55.801843138586946"/>
    <n v="0.17587350468074164"/>
    <n v="251.93494904701907"/>
    <n v="65.349017289368589"/>
    <n v="0.20596381860684665"/>
    <n v="258.29432407909093"/>
    <n v="58.989642257296737"/>
    <n v="0.18592065315634426"/>
    <n v="281.35386708968809"/>
    <n v="35.930099246699569"/>
    <n v="0.11324271964189364"/>
  </r>
  <r>
    <x v="894"/>
    <x v="5"/>
    <x v="109"/>
    <n v="1272.9419820957896"/>
    <x v="2"/>
    <n v="1555.8179781170763"/>
    <n v="1244.1981308871775"/>
    <n v="7.1262465298190429"/>
    <n v="7.1490860217888637"/>
    <n v="188.58399734752439"/>
    <n v="186.73513462843101"/>
    <n v="187.65041320223963"/>
    <n v="5.2345807275622969"/>
    <n v="5.2395435169044253"/>
    <n v="94.291998673762194"/>
    <n v="93.893581779916047"/>
    <n v="94.011923430176751"/>
    <n v="4.543421619227737"/>
    <n v="4.5463963363444799"/>
    <n v="257.34704564184437"/>
    <n v="5.5504255461099792"/>
    <n v="2019"/>
    <x v="5"/>
    <s v="2019-895"/>
    <n v="16.904248876609078"/>
    <x v="0"/>
    <n v="0"/>
    <n v="0"/>
    <n v="0"/>
    <n v="0"/>
    <n v="0"/>
    <n v="1"/>
    <n v="2581.5805864036229"/>
    <n v="-2324.2335407617784"/>
    <n v="9.0315143698850395"/>
    <n v="2542.1758884782662"/>
    <n v="-2284.8288428364217"/>
    <n v="8.8783954645287402"/>
    <n v="2345.4853387131079"/>
    <n v="-2088.1382930712634"/>
    <n v="8.1140946765612849"/>
    <n v="518.61635763583513"/>
    <n v="-261.26931199399075"/>
    <n v="1.0152411555468372"/>
    <n v="528.60021265793716"/>
    <n v="-271.25316701609279"/>
    <n v="1.0540364523694663"/>
    <n v="404.42926475795156"/>
    <n v="-147.08221911610718"/>
    <n v="0.57153257286973014"/>
    <n v="5.936863201392093"/>
    <n v="251.41018244045227"/>
    <n v="0.97693051736193404"/>
    <n v="5.8951880717708383"/>
    <n v="251.45185757007354"/>
    <n v="0.97709245871827377"/>
    <n v="5.9817184978772371"/>
    <n v="251.36532714396714"/>
    <n v="0.97675621850269023"/>
    <n v="5.9092719313442954"/>
    <n v="251.43777371050007"/>
    <n v="0.97703773161022267"/>
    <n v="5.8467736893737117"/>
    <n v="251.50027195247065"/>
    <n v="0.97728058748531033"/>
    <n v="5.9980079815868104"/>
    <n v="251.34903766025755"/>
    <n v="0.97669292077308556"/>
    <n v="7.381154165848872"/>
    <n v="5.5194248500755414"/>
    <n v="4.9264510987389931"/>
    <x v="1"/>
    <n v="0"/>
    <n v="1"/>
    <n v="0"/>
    <n v="0"/>
    <n v="0"/>
    <n v="0"/>
    <n v="0"/>
    <n v="0"/>
    <n v="0"/>
    <n v="0"/>
    <n v="0"/>
    <n v="0"/>
    <n v="110"/>
    <n v="262.79258227325846"/>
    <n v="-5.4455366314140861"/>
    <n v="2.1160284229540995E-2"/>
    <n v="253.08291211940377"/>
    <n v="4.2641335224406021"/>
    <n v="1.6569584126390525E-2"/>
    <n v="259.47636323891868"/>
    <n v="-2.129317597074305"/>
    <n v="8.2741093520759656E-3"/>
    <n v="283.20040902205511"/>
    <n v="-25.853363380210737"/>
    <n v="0.10046108481925781"/>
  </r>
  <r>
    <x v="895"/>
    <x v="5"/>
    <x v="110"/>
    <n v="238.67662164296055"/>
    <x v="2"/>
    <n v="370.59839600911943"/>
    <n v="942.54167811391233"/>
    <n v="6.8485801391549721"/>
    <n v="5.4751095882171921"/>
    <n v="87.947849577439257"/>
    <n v="137.34149210293515"/>
    <n v="138.26592346248182"/>
    <n v="4.92917881252201"/>
    <n v="4.4767440203723039"/>
    <n v="43.973924788719629"/>
    <n v="58.949821886078553"/>
    <n v="59.069346954232401"/>
    <n v="4.0787121258023422"/>
    <n v="3.7835968398123581"/>
    <n v="236.82780559330902"/>
    <n v="5.4673333183854371"/>
    <n v="2019"/>
    <x v="6"/>
    <s v="2019-896"/>
    <n v="15.856471077479325"/>
    <x v="0"/>
    <n v="0"/>
    <n v="0"/>
    <n v="0"/>
    <n v="0"/>
    <n v="0"/>
    <n v="1"/>
    <n v="1564.4540531339421"/>
    <n v="-1327.6262475406331"/>
    <n v="5.6058715074212628"/>
    <n v="2100.3776839877269"/>
    <n v="-1863.5498783944179"/>
    <n v="7.8687967982720179"/>
    <n v="2054.7816668837363"/>
    <n v="-1817.9538612904273"/>
    <n v="7.6762686574578005"/>
    <n v="290.47743746270049"/>
    <n v="-53.64963186939147"/>
    <n v="0.22653434521755839"/>
    <n v="351.3200472300108"/>
    <n v="-114.49224163670178"/>
    <n v="0.48344087532235475"/>
    <n v="185.43204628975033"/>
    <n v="51.395759303558691"/>
    <n v="0.21701741978649972"/>
    <n v="5.7515799745482186"/>
    <n v="231.07622561876082"/>
    <n v="0.9757140849228445"/>
    <n v="5.8734004106192215"/>
    <n v="230.95440518268981"/>
    <n v="0.97519970091389829"/>
    <n v="5.7402028702611414"/>
    <n v="231.08760272304789"/>
    <n v="0.97576212448584498"/>
    <n v="5.7515498952591786"/>
    <n v="231.07625569804983"/>
    <n v="0.97571421193195529"/>
    <n v="5.7376168235953369"/>
    <n v="231.09018876971368"/>
    <n v="0.97577304400882625"/>
    <n v="5.8971741676408902"/>
    <n v="230.93063142566814"/>
    <n v="0.97509931676786399"/>
    <n v="7.1730269989216628"/>
    <n v="5.2988065387478871"/>
    <n v="4.6342114857313854"/>
    <x v="1"/>
    <n v="0"/>
    <n v="1"/>
    <n v="0"/>
    <n v="0"/>
    <n v="0"/>
    <n v="0"/>
    <n v="0"/>
    <n v="0"/>
    <n v="0"/>
    <n v="0"/>
    <n v="0"/>
    <n v="0"/>
    <n v="111"/>
    <n v="247.65796267788971"/>
    <n v="-10.830157084580691"/>
    <n v="4.5730090930195526E-2"/>
    <n v="237.07438729336852"/>
    <n v="-0.24658170005949387"/>
    <n v="1.0411855966057241E-3"/>
    <n v="236.41230391829291"/>
    <n v="0.41550167501611668"/>
    <n v="1.7544463327487574E-3"/>
    <n v="249.38106433924438"/>
    <n v="-12.553258745935352"/>
    <n v="5.3005848339837056E-2"/>
  </r>
  <r>
    <x v="896"/>
    <x v="5"/>
    <x v="111"/>
    <n v="179.00746623222042"/>
    <x v="2"/>
    <n v="312.24845834204086"/>
    <n v="713.48141454940469"/>
    <n v="6.5701563882936833"/>
    <n v="5.1874275157654113"/>
    <n v="88.82732807321365"/>
    <n v="113.08441008807441"/>
    <n v="88.387588825326446"/>
    <n v="4.4817315618833424"/>
    <n v="4.4866943512254718"/>
    <n v="44.413664036606818"/>
    <n v="48.774511391448335"/>
    <n v="44.281742262240655"/>
    <n v="3.790572453548783"/>
    <n v="3.7935471706655259"/>
    <n v="259.35726765020252"/>
    <n v="5.5582065229619566"/>
    <n v="2019"/>
    <x v="7"/>
    <s v="2019-897"/>
    <n v="14.842460403725809"/>
    <x v="0"/>
    <n v="0"/>
    <n v="0"/>
    <n v="0"/>
    <n v="0"/>
    <n v="0"/>
    <n v="1"/>
    <n v="1505.7736762145375"/>
    <n v="-1246.4164085643351"/>
    <n v="4.8057894033854032"/>
    <n v="2104.238642787629"/>
    <n v="-1844.8813751374264"/>
    <n v="7.1132819675816235"/>
    <n v="2057.3221817353251"/>
    <n v="-1797.9649140851225"/>
    <n v="6.9323868591569759"/>
    <n v="277.31557668348114"/>
    <n v="-17.958309033278624"/>
    <n v="6.9241587852857694E-2"/>
    <n v="352.86933241904035"/>
    <n v="-93.512064768837831"/>
    <n v="0.36055309194172419"/>
    <n v="187.3459047645124"/>
    <n v="72.011362885690119"/>
    <n v="0.27765315210990149"/>
    <n v="5.7197380312448294"/>
    <n v="253.6375296189577"/>
    <n v="0.97794649024850511"/>
    <n v="5.8414791010267404"/>
    <n v="253.51578854917577"/>
    <n v="0.97747709499737168"/>
    <n v="5.7433533185924741"/>
    <n v="253.61391433161003"/>
    <n v="0.97785543713261736"/>
    <n v="5.736669637629884"/>
    <n v="253.62059801257263"/>
    <n v="0.97788120730294326"/>
    <n v="5.7284365755628439"/>
    <n v="253.62883107463966"/>
    <n v="0.97791295139919177"/>
    <n v="5.7995899625724476"/>
    <n v="253.55767768763008"/>
    <n v="0.9776386063320408"/>
    <n v="6.9798200273735791"/>
    <n v="5.1695789057840758"/>
    <n v="4.479143208561764"/>
    <x v="1"/>
    <n v="0"/>
    <n v="1"/>
    <n v="0"/>
    <n v="0"/>
    <n v="0"/>
    <n v="0"/>
    <n v="0"/>
    <n v="0"/>
    <n v="0"/>
    <n v="0"/>
    <n v="0"/>
    <n v="0"/>
    <n v="112"/>
    <n v="234.43497602715811"/>
    <n v="24.922291623044401"/>
    <n v="9.6092513037488198E-2"/>
    <n v="228.38620116020167"/>
    <n v="30.971066490000851"/>
    <n v="0.1194146852741054"/>
    <n v="225.26728357723326"/>
    <n v="34.089984072969258"/>
    <n v="0.13144024989863298"/>
    <n v="231.26795295173275"/>
    <n v="28.089314698469764"/>
    <n v="0.10830355730132875"/>
  </r>
  <r>
    <x v="897"/>
    <x v="5"/>
    <x v="112"/>
    <n v="134.25559967416532"/>
    <x v="2"/>
    <n v="268.82900170508401"/>
    <n v="539.71367008683285"/>
    <n v="6.2910387583511316"/>
    <n v="4.8997454433136305"/>
    <n v="89.7156013539458"/>
    <n v="101.4000057210101"/>
    <n v="89.271464713579718"/>
    <n v="4.4916818927365103"/>
    <n v="4.4966446820786397"/>
    <n v="44.8578006769729"/>
    <n v="46.032813891315527"/>
    <n v="44.724559684863074"/>
    <n v="3.8005227844019518"/>
    <n v="3.8034975015186947"/>
    <n v="218.66794925148551"/>
    <n v="5.387554365738132"/>
    <n v="2019"/>
    <x v="8"/>
    <s v="2019-898"/>
    <n v="14.583243435489594"/>
    <x v="0"/>
    <n v="0"/>
    <n v="0"/>
    <n v="0"/>
    <n v="0"/>
    <n v="0"/>
    <n v="1"/>
    <n v="1461.7633935249839"/>
    <n v="-1243.0954442734985"/>
    <n v="5.6848543580743973"/>
    <n v="2108.1382111755302"/>
    <n v="-1889.4702619240447"/>
    <n v="8.6408194177144999"/>
    <n v="2059.8881017354297"/>
    <n v="-1841.2201524839443"/>
    <n v="8.4201647236669093"/>
    <n v="267.44418109906667"/>
    <n v="-48.776231847581158"/>
    <n v="0.22306072753023634"/>
    <n v="354.43411045996027"/>
    <n v="-135.76616120847476"/>
    <n v="0.62087819304663117"/>
    <n v="189.2789018240222"/>
    <n v="29.389047427463311"/>
    <n v="0.13440034320559513"/>
    <n v="5.6878960879414402"/>
    <n v="212.98005316354406"/>
    <n v="0.97398843265594481"/>
    <n v="5.8421889670305163"/>
    <n v="212.82576028445499"/>
    <n v="0.97328282911588682"/>
    <n v="5.7465037669238068"/>
    <n v="212.9214454845617"/>
    <n v="0.97372041130584308"/>
    <n v="5.7297216022120505"/>
    <n v="212.93822764927347"/>
    <n v="0.97379715856015825"/>
    <n v="5.7783210857352048"/>
    <n v="212.88962816575031"/>
    <n v="0.97357490612815112"/>
    <n v="5.7746439906607838"/>
    <n v="212.89330526082472"/>
    <n v="0.97359172201308986"/>
    <n v="6.8034577360117696"/>
    <n v="5.1008194612928373"/>
    <n v="4.4841535702769741"/>
    <x v="1"/>
    <n v="0"/>
    <n v="1"/>
    <n v="0"/>
    <n v="0"/>
    <n v="0"/>
    <n v="0"/>
    <n v="0"/>
    <n v="0"/>
    <n v="0"/>
    <n v="0"/>
    <n v="0"/>
    <n v="0"/>
    <n v="113"/>
    <n v="223.03472845148085"/>
    <n v="-4.3667791999953351"/>
    <n v="1.9969909696153927E-2"/>
    <n v="224.13152427194797"/>
    <n v="-5.4635750204624571"/>
    <n v="2.4985714820871675E-2"/>
    <n v="226.16792453617657"/>
    <n v="-7.499975284691061"/>
    <n v="3.4298466283531538E-2"/>
    <n v="226.39271903961446"/>
    <n v="-7.7247697881289525"/>
    <n v="3.5326483897486292E-2"/>
  </r>
  <r>
    <x v="898"/>
    <x v="5"/>
    <x v="113"/>
    <n v="100.691699755624"/>
    <x v="2"/>
    <n v="236.61083580685187"/>
    <n v="408.00707898747015"/>
    <n v="6.0112845247131297"/>
    <n v="4.6120633708618497"/>
    <n v="90.612757367485244"/>
    <n v="96.006381544247674"/>
    <n v="90.164179360715522"/>
    <n v="4.5016322235896791"/>
    <n v="4.5065950129318075"/>
    <n v="45.306378683742622"/>
    <n v="45.524309246014496"/>
    <n v="45.171805281711706"/>
    <n v="3.8104731152551197"/>
    <n v="3.8134478323718626"/>
    <n v="203.79065116431457"/>
    <n v="5.3170932471373993"/>
    <n v="2019"/>
    <x v="9"/>
    <s v="2019-899"/>
    <n v="14.323389863557928"/>
    <x v="0"/>
    <n v="0"/>
    <n v="0"/>
    <n v="0"/>
    <n v="0"/>
    <n v="0"/>
    <n v="1"/>
    <n v="1428.755681507819"/>
    <n v="-1224.9650303435044"/>
    <n v="6.0108990444111496"/>
    <n v="2112.0767752473103"/>
    <n v="-1908.2861240829957"/>
    <n v="9.3639532195437258"/>
    <n v="2062.4796809355353"/>
    <n v="-1858.6890297712207"/>
    <n v="9.1205804542651787"/>
    <n v="260.04063441075584"/>
    <n v="-56.249983246441275"/>
    <n v="0.27601846760422499"/>
    <n v="356.01453628128934"/>
    <n v="-152.22388511697477"/>
    <n v="0.74696206252483099"/>
    <n v="191.23122885412701"/>
    <n v="12.559422310187557"/>
    <n v="6.1629040578809517E-2"/>
    <n v="5.656054144638051"/>
    <n v="198.13459701967651"/>
    <n v="0.97224576244139072"/>
    <n v="5.842898833034293"/>
    <n v="197.94775233128027"/>
    <n v="0.97132891622038531"/>
    <n v="5.7496542152551386"/>
    <n v="198.04099694905943"/>
    <n v="0.97178646722798268"/>
    <n v="5.7227735667942179"/>
    <n v="198.06787759752035"/>
    <n v="0.97191837047431584"/>
    <n v="5.8283129763004649"/>
    <n v="197.96233818801412"/>
    <n v="0.97140048896746922"/>
    <n v="5.7496367546350706"/>
    <n v="198.04101440967949"/>
    <n v="0.97178655290718319"/>
    <n v="6.6454167850299051"/>
    <n v="5.0674109357401971"/>
    <n v="4.48918868189807"/>
    <x v="2"/>
    <n v="0"/>
    <n v="0"/>
    <n v="1"/>
    <n v="0"/>
    <n v="0"/>
    <n v="0"/>
    <n v="0"/>
    <n v="0"/>
    <n v="0"/>
    <n v="0"/>
    <n v="0"/>
    <n v="0"/>
    <n v="114"/>
    <n v="213.35049637746266"/>
    <n v="-9.559845213148094"/>
    <n v="4.691012643872499E-2"/>
    <n v="222.35196374306423"/>
    <n v="-18.561312578749664"/>
    <n v="9.1080294766730227E-2"/>
    <n v="227.07400178641072"/>
    <n v="-23.283350622096151"/>
    <n v="0.11425131864033838"/>
    <n v="223.06418995595538"/>
    <n v="-19.273538791640817"/>
    <n v="9.4575186258670604E-2"/>
  </r>
  <r>
    <x v="899"/>
    <x v="5"/>
    <x v="114"/>
    <n v="75.518774816718008"/>
    <x v="2"/>
    <n v="212.79710222845819"/>
    <n v="308.26058773624447"/>
    <n v="5.7309454893418277"/>
    <n v="4.3243812984100689"/>
    <n v="91.51888494116011"/>
    <n v="93.762633242703885"/>
    <n v="91.065821154322677"/>
    <n v="4.5115825544428469"/>
    <n v="4.5165453437849763"/>
    <n v="45.759442470580055"/>
    <n v="45.688902503210386"/>
    <n v="45.623523334528819"/>
    <n v="3.8204234461082875"/>
    <n v="3.8233981632250309"/>
    <n v="215.87586385482203"/>
    <n v="5.3747035381024819"/>
    <n v="2019"/>
    <x v="10"/>
    <s v="2019-900"/>
    <n v="14.062951489892962"/>
    <x v="0"/>
    <n v="0"/>
    <n v="0"/>
    <n v="0"/>
    <n v="0"/>
    <n v="0"/>
    <n v="1"/>
    <n v="1403.9998974949451"/>
    <n v="-1188.1240336401231"/>
    <n v="5.5037372516973209"/>
    <n v="2116.0547249598085"/>
    <n v="-1900.1788611049865"/>
    <n v="8.8021830100602152"/>
    <n v="2065.0971759276422"/>
    <n v="-1849.2213120728202"/>
    <n v="8.5661327721029252"/>
    <n v="254.48797439452269"/>
    <n v="-38.612110539700666"/>
    <n v="0.17886256411540091"/>
    <n v="357.6107663608318"/>
    <n v="-141.73490250600977"/>
    <n v="0.65655743062284833"/>
    <n v="193.2030791545329"/>
    <n v="22.672784700289128"/>
    <n v="0.1050269552854539"/>
    <n v="5.6242122013346609"/>
    <n v="210.25165165348736"/>
    <n v="0.97394700778074483"/>
    <n v="5.8436086990380689"/>
    <n v="210.03225515578396"/>
    <n v="0.97293069917733865"/>
    <n v="5.7528046635864705"/>
    <n v="210.12305919123557"/>
    <n v="0.97335132996871176"/>
    <n v="5.7158255313763853"/>
    <n v="210.16003832344563"/>
    <n v="0.97352262810065548"/>
    <n v="5.8784035094597602"/>
    <n v="209.99746034536227"/>
    <n v="0.97276951946136492"/>
    <n v="5.7245732397024938"/>
    <n v="210.15129061511954"/>
    <n v="0.97348210616286257"/>
    <n v="6.5065372916371089"/>
    <n v="5.0531774052478315"/>
    <n v="4.4942485404579431"/>
    <x v="2"/>
    <n v="0"/>
    <n v="0"/>
    <n v="1"/>
    <n v="0"/>
    <n v="0"/>
    <n v="0"/>
    <n v="0"/>
    <n v="0"/>
    <n v="0"/>
    <n v="0"/>
    <n v="0"/>
    <n v="0"/>
    <n v="115"/>
    <n v="205.25541730719436"/>
    <n v="10.620446547627665"/>
    <n v="4.919700775242751E-2"/>
    <n v="221.8865825426351"/>
    <n v="-6.0107186878130676"/>
    <n v="2.7843403058043194E-2"/>
    <n v="227.98555156306841"/>
    <n v="-12.109687708246383"/>
    <n v="5.6095607410702616E-2"/>
    <n v="220.74916254460024"/>
    <n v="-4.8732986897782098"/>
    <n v="2.2574541696127437E-2"/>
  </r>
  <r>
    <x v="900"/>
    <x v="5"/>
    <x v="115"/>
    <n v="56.639081112538491"/>
    <x v="2"/>
    <n v="195.29019179839602"/>
    <n v="232.77413574913265"/>
    <n v="5.450068608951173"/>
    <n v="4.0366992259582881"/>
    <n v="92.434073790571688"/>
    <n v="93.098353516637786"/>
    <n v="91.976479365865899"/>
    <n v="4.5215328852960148"/>
    <n v="4.5264956746381442"/>
    <n v="46.217036895285844"/>
    <n v="46.058596577663202"/>
    <n v="46.079758567874109"/>
    <n v="3.8303737769614559"/>
    <n v="3.8333484940781983"/>
    <n v="211.77927116389785"/>
    <n v="5.3555445585188997"/>
    <n v="2019"/>
    <x v="11"/>
    <s v="2019-901"/>
    <n v="13.801975271208644"/>
    <x v="0"/>
    <n v="0"/>
    <n v="0"/>
    <n v="0"/>
    <n v="0"/>
    <n v="0"/>
    <n v="1"/>
    <n v="1385.4330594852897"/>
    <n v="-1173.6537883213919"/>
    <n v="5.5418728276436973"/>
    <n v="2120.0724541694312"/>
    <n v="-1908.2931830055334"/>
    <n v="9.0107647104361241"/>
    <n v="2067.74084586967"/>
    <n v="-1855.9615747057721"/>
    <n v="8.7636602227676335"/>
    <n v="250.32347938234784"/>
    <n v="-38.544208218449995"/>
    <n v="0.18200179841312369"/>
    <n v="359.22295874116958"/>
    <n v="-147.44368757727173"/>
    <n v="0.6962139720613344"/>
    <n v="195.19464795794281"/>
    <n v="16.58462320595504"/>
    <n v="7.8310889988473201E-2"/>
    <n v="5.5923702580312717"/>
    <n v="206.18690090586657"/>
    <n v="0.97359340115160142"/>
    <n v="5.8443185650418457"/>
    <n v="205.934952598856"/>
    <n v="0.97240372708375755"/>
    <n v="5.7559551119178032"/>
    <n v="206.02331605198003"/>
    <n v="0.97282097024754033"/>
    <n v="5.7088774959585527"/>
    <n v="206.0703936679393"/>
    <n v="0.9730432659221856"/>
    <n v="5.9285847646960885"/>
    <n v="205.85068639920175"/>
    <n v="0.97200583073067659"/>
    <n v="5.6994579647835355"/>
    <n v="206.07981319911431"/>
    <n v="0.97308774398240006"/>
    <n v="6.3869090322564661"/>
    <n v="5.0489242899159654"/>
    <n v="4.4993331417652067"/>
    <x v="2"/>
    <n v="0"/>
    <n v="0"/>
    <n v="1"/>
    <n v="0"/>
    <n v="0"/>
    <n v="0"/>
    <n v="0"/>
    <n v="0"/>
    <n v="0"/>
    <n v="0"/>
    <n v="0"/>
    <n v="0"/>
    <n v="116"/>
    <n v="198.60355690785701"/>
    <n v="13.175714256040834"/>
    <n v="6.2214371518183348E-2"/>
    <n v="222.10044628935836"/>
    <n v="-10.321175125460513"/>
    <n v="4.8735530482928446E-2"/>
    <n v="228.90261028537796"/>
    <n v="-17.123339121480114"/>
    <n v="8.0854651295065666E-2"/>
    <n v="219.14540265455813"/>
    <n v="-7.3661314906602797"/>
    <n v="3.4782117485707871E-2"/>
  </r>
  <r>
    <x v="901"/>
    <x v="5"/>
    <x v="116"/>
    <n v="42.479310834403869"/>
    <x v="2"/>
    <n v="182.51693262712001"/>
    <n v="175.68568827471398"/>
    <n v="5.1686965364098878"/>
    <n v="3.7490171535065069"/>
    <n v="93.358414528477425"/>
    <n v="93.228384022557606"/>
    <n v="92.896244159524556"/>
    <n v="4.5314832161491827"/>
    <n v="4.5364460054913121"/>
    <n v="46.679207264238713"/>
    <n v="46.493024058266059"/>
    <n v="46.540556153552849"/>
    <n v="3.8403241078146237"/>
    <n v="3.8432988249313667"/>
    <n v="203.79911621620141"/>
    <n v="5.317134784254204"/>
    <n v="2019"/>
    <x v="12"/>
    <s v="2019-902"/>
    <n v="13.540503860373693"/>
    <x v="0"/>
    <n v="0"/>
    <n v="0"/>
    <n v="0"/>
    <n v="0"/>
    <n v="0"/>
    <n v="1"/>
    <n v="1371.5079309780481"/>
    <n v="-1167.7088147618467"/>
    <n v="5.7297049979504155"/>
    <n v="2124.1303606711508"/>
    <n v="-1920.3312444549495"/>
    <n v="9.4226671837857996"/>
    <n v="2070.4109525111185"/>
    <n v="-1866.6118362949171"/>
    <n v="9.1590771881204418"/>
    <n v="247.20010812321669"/>
    <n v="-43.400991907015282"/>
    <n v="0.21295966691520438"/>
    <n v="360.85127304531079"/>
    <n v="-157.05215682910938"/>
    <n v="0.77062236453714417"/>
    <n v="197.20613244938687"/>
    <n v="6.592983766814541"/>
    <n v="3.2350404109801625E-2"/>
    <n v="5.5605283147278826"/>
    <n v="198.23858790147352"/>
    <n v="0.97271564068595384"/>
    <n v="5.8450284310456224"/>
    <n v="197.95408778515579"/>
    <n v="0.9713196576139963"/>
    <n v="5.759105560249135"/>
    <n v="198.04001065595227"/>
    <n v="0.9717412633225575"/>
    <n v="5.7019294605407183"/>
    <n v="198.09718675566069"/>
    <n v="0.97202181458681203"/>
    <n v="5.9788495474520902"/>
    <n v="197.82026666874933"/>
    <n v="0.97066302514722691"/>
    <n v="5.6742950346143655"/>
    <n v="198.12482118158704"/>
    <n v="0.97215741098408515"/>
    <n v="6.2858662464257087"/>
    <n v="5.0497582479356034"/>
    <n v="4.504442480405034"/>
    <x v="2"/>
    <n v="0"/>
    <n v="0"/>
    <n v="1"/>
    <n v="0"/>
    <n v="0"/>
    <n v="0"/>
    <n v="0"/>
    <n v="0"/>
    <n v="0"/>
    <n v="0"/>
    <n v="0"/>
    <n v="0"/>
    <n v="117"/>
    <n v="193.23450515297517"/>
    <n v="10.564611063226238"/>
    <n v="5.1838355628680506E-2"/>
    <n v="222.66136763062354"/>
    <n v="-18.862251414422133"/>
    <n v="9.2553156091275735E-2"/>
    <n v="229.82521455714135"/>
    <n v="-26.026098340939939"/>
    <n v="0.12770466734178576"/>
    <n v="218.0795340213445"/>
    <n v="-14.280417805143088"/>
    <n v="7.0071048737981909E-2"/>
  </r>
  <r>
    <x v="902"/>
    <x v="5"/>
    <x v="117"/>
    <n v="31.859483125802896"/>
    <x v="2"/>
    <n v="173.29748113644618"/>
    <n v="132.53782673004065"/>
    <n v="4.8868680894382823"/>
    <n v="3.4613350810547256"/>
    <n v="94.291998673762194"/>
    <n v="93.760191348159907"/>
    <n v="93.825206601119817"/>
    <n v="4.5414335470023515"/>
    <n v="4.5463963363444799"/>
    <n v="47.145999336881097"/>
    <n v="46.950106753296581"/>
    <n v="47.005961715088375"/>
    <n v="3.8502744386677921"/>
    <n v="3.853249155784535"/>
    <n v="236.90228445875707"/>
    <n v="5.467647754253564"/>
    <n v="2019"/>
    <x v="13"/>
    <s v="2019-903"/>
    <n v="13.278576075108425"/>
    <x v="0"/>
    <n v="0"/>
    <n v="0"/>
    <n v="0"/>
    <n v="0"/>
    <n v="0"/>
    <n v="1"/>
    <n v="1361.064084597617"/>
    <n v="-1124.1618001388599"/>
    <n v="4.7452552123218048"/>
    <n v="2128.228846237887"/>
    <n v="-1891.3265617791299"/>
    <n v="7.9835724931913683"/>
    <n v="2073.1077602189807"/>
    <n v="-1836.2054757602236"/>
    <n v="7.7508981391012863"/>
    <n v="244.85757967886832"/>
    <n v="-7.9552952201112532"/>
    <n v="3.3580491797647528E-2"/>
    <n v="362.4958704924934"/>
    <n v="-125.59358603373633"/>
    <n v="0.53014932431181871"/>
    <n v="199.23773178574535"/>
    <n v="37.664552673011713"/>
    <n v="0.15898771410779211"/>
    <n v="5.5286863714244934"/>
    <n v="231.37359808733257"/>
    <n v="0.97666258734458511"/>
    <n v="5.8457382970493983"/>
    <n v="231.05654616170767"/>
    <n v="0.97532426371318048"/>
    <n v="5.7622560085804668"/>
    <n v="231.1400284501766"/>
    <n v="0.97567665494764944"/>
    <n v="5.6949814251228865"/>
    <n v="231.20730303363419"/>
    <n v="0.97596063103344899"/>
    <n v="6.0291913100716847"/>
    <n v="230.87309314868537"/>
    <n v="0.97454988108769658"/>
    <n v="5.6490881848522871"/>
    <n v="231.25319627390479"/>
    <n v="0.97615435326949862"/>
    <n v="6.2020927890404813"/>
    <n v="5.0531618038601405"/>
    <n v="4.5095765497402205"/>
    <x v="2"/>
    <n v="0"/>
    <n v="0"/>
    <n v="1"/>
    <n v="0"/>
    <n v="0"/>
    <n v="0"/>
    <n v="0"/>
    <n v="0"/>
    <n v="0"/>
    <n v="0"/>
    <n v="0"/>
    <n v="0"/>
    <n v="118"/>
    <n v="188.9806197239017"/>
    <n v="47.921664734855369"/>
    <n v="0.20228451930862734"/>
    <n v="223.39955691526777"/>
    <n v="13.5027275434893"/>
    <n v="5.6997033921975644E-2"/>
    <n v="230.75340116721247"/>
    <n v="6.1488832915445926"/>
    <n v="2.5955356680467417E-2"/>
    <n v="217.44308678916221"/>
    <n v="19.459197669594857"/>
    <n v="8.2140185832537044E-2"/>
  </r>
  <r>
    <x v="903"/>
    <x v="5"/>
    <x v="118"/>
    <n v="23.894612344352172"/>
    <x v="2"/>
    <n v="89.855499527431618"/>
    <n v="99.944862414334096"/>
    <n v="4.6046186580678663"/>
    <n v="3.1736530086029449"/>
    <n v="43.973924788719629"/>
    <n v="68.867058068439775"/>
    <n v="69.132961731240911"/>
    <n v="4.2360316319620646"/>
    <n v="3.7835968398123581"/>
    <n v="21.986962394359814"/>
    <n v="29.475905702040844"/>
    <n v="29.534673477116201"/>
    <n v="3.3855649452423968"/>
    <n v="3.0904496592524131"/>
    <n v="185.50680602686234"/>
    <n v="5.2230915715461865"/>
    <n v="2019"/>
    <x v="14"/>
    <s v="2019-904"/>
    <n v="12.226215235272328"/>
    <x v="0"/>
    <n v="0"/>
    <n v="0"/>
    <n v="0"/>
    <n v="0"/>
    <n v="0"/>
    <n v="1"/>
    <n v="1353.2311998122937"/>
    <n v="-1167.7243937854314"/>
    <n v="6.2947792525538873"/>
    <n v="1907.3297439926173"/>
    <n v="-1721.822937965755"/>
    <n v="9.2817238075697688"/>
    <n v="1927.7559243042949"/>
    <n v="-1742.2491182774327"/>
    <n v="9.3918339471876084"/>
    <n v="243.10068334560705"/>
    <n v="-57.593877318744717"/>
    <n v="0.31046773189769022"/>
    <n v="273.85578777853027"/>
    <n v="-88.348981751667935"/>
    <n v="0.47625736027644477"/>
    <n v="89.739122551644741"/>
    <n v="95.767683475217595"/>
    <n v="0.51624889418531605"/>
    <n v="5.4968444281211042"/>
    <n v="180.00996159874123"/>
    <n v="0.97036850266655372"/>
    <n v="5.8239506358977815"/>
    <n v="179.68285539096456"/>
    <n v="0.96860519157957781"/>
    <n v="5.520740380964372"/>
    <n v="179.98606564589795"/>
    <n v="0.97023968823998319"/>
    <n v="5.5780570868660595"/>
    <n v="179.92874893999627"/>
    <n v="0.96993071463880232"/>
    <n v="5.9208074977883589"/>
    <n v="179.58599852907398"/>
    <n v="0.96808307131905991"/>
    <n v="5.5478133179710269"/>
    <n v="179.95899270889132"/>
    <n v="0.97009374784250413"/>
    <n v="6.1338065850988599"/>
    <n v="4.8799449995435227"/>
    <n v="4.2960879215655963"/>
    <x v="3"/>
    <n v="0"/>
    <n v="0"/>
    <n v="0"/>
    <n v="1"/>
    <n v="0"/>
    <n v="0"/>
    <n v="0"/>
    <n v="0"/>
    <n v="0"/>
    <n v="0"/>
    <n v="0"/>
    <n v="0"/>
    <n v="119"/>
    <n v="185.67531153417761"/>
    <n v="-0.16850550731527392"/>
    <n v="9.0835215658272646E-4"/>
    <n v="212.33075516439342"/>
    <n v="-26.823949137531088"/>
    <n v="0.14459819406112162"/>
    <n v="215.71983245310597"/>
    <n v="-30.21302642624363"/>
    <n v="0.16286748218751945"/>
    <n v="199.52572464216385"/>
    <n v="-14.018918615301516"/>
    <n v="7.5570912547928318E-2"/>
  </r>
  <r>
    <x v="904"/>
    <x v="5"/>
    <x v="119"/>
    <n v="17.920959258264133"/>
    <x v="2"/>
    <n v="84.541455313174367"/>
    <n v="75.337691467513096"/>
    <n v="4.3219805602695214"/>
    <n v="2.8859709361511641"/>
    <n v="44.413664036606825"/>
    <n v="56.640361052523303"/>
    <n v="44.193794412663223"/>
    <n v="3.788584381323397"/>
    <n v="3.7935471706655264"/>
    <n v="22.206832018303409"/>
    <n v="24.387554123424636"/>
    <n v="22.140871131120328"/>
    <n v="3.0974252729888381"/>
    <n v="3.100399990105581"/>
    <n v="177.73327275922441"/>
    <n v="5.1802839588218195"/>
    <n v="2019"/>
    <x v="15"/>
    <s v="2019-905"/>
    <n v="11.207990214581757"/>
    <x v="0"/>
    <n v="0"/>
    <n v="0"/>
    <n v="0"/>
    <n v="0"/>
    <n v="0"/>
    <n v="1"/>
    <n v="1347.3565362233012"/>
    <n v="-1169.6232634640769"/>
    <n v="6.5807782938232826"/>
    <n v="1909.2602233925684"/>
    <n v="-1731.5269506333439"/>
    <n v="9.7422779862893005"/>
    <n v="1929.0261817300893"/>
    <n v="-1751.292908970865"/>
    <n v="9.8534893426699277"/>
    <n v="241.7830110956611"/>
    <n v="-64.04973833643669"/>
    <n v="0.36036999342945197"/>
    <n v="274.63043037304504"/>
    <n v="-96.897157613820639"/>
    <n v="0.54518299308586637"/>
    <n v="90.696051789025773"/>
    <n v="87.037220970198632"/>
    <n v="0.48970696155529708"/>
    <n v="5.4650024848177141"/>
    <n v="172.26827027440669"/>
    <n v="0.96925166346190472"/>
    <n v="5.7920293263052995"/>
    <n v="171.94124343291909"/>
    <n v="0.96741167685494778"/>
    <n v="5.5238908292957039"/>
    <n v="172.2093819299287"/>
    <n v="0.96892033357885143"/>
    <n v="5.5631768292367649"/>
    <n v="172.17009592998764"/>
    <n v="0.96869929449409731"/>
    <n v="5.912338113096995"/>
    <n v="171.8209346461274"/>
    <n v="0.96673477047200684"/>
    <n v="5.4498235415349647"/>
    <n v="172.28344921768945"/>
    <n v="0.96933706639770345"/>
    <n v="6.0789743956389302"/>
    <n v="4.7824517912227638"/>
    <n v="4.1899309949157537"/>
    <x v="3"/>
    <n v="0"/>
    <n v="0"/>
    <n v="0"/>
    <n v="1"/>
    <n v="0"/>
    <n v="0"/>
    <n v="0"/>
    <n v="0"/>
    <n v="0"/>
    <n v="0"/>
    <n v="0"/>
    <n v="0"/>
    <n v="120"/>
    <n v="183.16066951945541"/>
    <n v="-5.4273967602310051"/>
    <n v="3.0536751368909466E-2"/>
    <n v="206.5483552085839"/>
    <n v="-28.815082449359494"/>
    <n v="0.16212542537488375"/>
    <n v="208.86010401971942"/>
    <n v="-31.12683126049501"/>
    <n v="0.17513226858013572"/>
    <n v="190.7934374071412"/>
    <n v="-13.060164647916793"/>
    <n v="7.348182163735556E-2"/>
  </r>
  <r>
    <x v="905"/>
    <x v="5"/>
    <x v="120"/>
    <n v="13.440719443698097"/>
    <x v="2"/>
    <n v="80.727420459157457"/>
    <n v="56.768599860368589"/>
    <n v="4.0389833535064366"/>
    <n v="2.5982888636993828"/>
    <n v="44.8578006769729"/>
    <n v="50.749080864748102"/>
    <n v="44.635732356789859"/>
    <n v="3.7985347121765654"/>
    <n v="3.8034975015186947"/>
    <n v="22.42890033848645"/>
    <n v="23.016496473967905"/>
    <n v="22.362279842431537"/>
    <n v="3.1073756038420064"/>
    <n v="3.1103503209587493"/>
    <n v="178.66624108604668"/>
    <n v="5.1855194904187734"/>
    <n v="2019"/>
    <x v="16"/>
    <s v="2019-906"/>
    <n v="10.944893669525008"/>
    <x v="0"/>
    <n v="0"/>
    <n v="0"/>
    <n v="0"/>
    <n v="0"/>
    <n v="0"/>
    <n v="1"/>
    <n v="1342.9505385315567"/>
    <n v="-1164.28429744551"/>
    <n v="6.5165321124363054"/>
    <n v="1911.2100075865192"/>
    <n v="-1732.5437665004724"/>
    <n v="9.6970964182655486"/>
    <n v="1930.3091417301416"/>
    <n v="-1751.6429006440949"/>
    <n v="9.8039948117590594"/>
    <n v="240.79475690820163"/>
    <n v="-62.128515822154952"/>
    <n v="0.34773505864621346"/>
    <n v="275.412819393505"/>
    <n v="-96.746578307458321"/>
    <n v="0.54149333259249921"/>
    <n v="91.662550318780674"/>
    <n v="87.003690767266008"/>
    <n v="0.4869621157214839"/>
    <n v="5.4331605415143249"/>
    <n v="173.23308054453236"/>
    <n v="0.96959044692221574"/>
    <n v="5.7927391923090763"/>
    <n v="172.8735018937376"/>
    <n v="0.96757787505296389"/>
    <n v="5.5270412776270366"/>
    <n v="173.13919980841965"/>
    <n v="0.9690649937893685"/>
    <n v="5.5562287938189314"/>
    <n v="173.11001229222774"/>
    <n v="0.96890163043647937"/>
    <n v="5.9628770185960809"/>
    <n v="172.70336406745059"/>
    <n v="0.96662560883158488"/>
    <n v="5.4245042151509733"/>
    <n v="173.24173687089572"/>
    <n v="0.96963889662547675"/>
    <n v="6.0355104125650616"/>
    <n v="4.7318508281454505"/>
    <n v="4.1932791344685878"/>
    <x v="3"/>
    <n v="0"/>
    <n v="0"/>
    <n v="0"/>
    <n v="1"/>
    <n v="0"/>
    <n v="0"/>
    <n v="0"/>
    <n v="0"/>
    <n v="0"/>
    <n v="0"/>
    <n v="0"/>
    <n v="0"/>
    <n v="121"/>
    <n v="181.29319992808684"/>
    <n v="-2.6269588420401533"/>
    <n v="1.4703162869895465E-2"/>
    <n v="203.83163204297045"/>
    <n v="-25.165390956923773"/>
    <n v="0.14085140429413287"/>
    <n v="209.58134269353425"/>
    <n v="-30.915101607487571"/>
    <n v="0.1730326972771464"/>
    <n v="189.46083198258691"/>
    <n v="-10.794590896540228"/>
    <n v="6.0417630274884955E-2"/>
  </r>
  <r>
    <x v="906"/>
    <x v="5"/>
    <x v="121"/>
    <n v="10.080539582773572"/>
    <x v="2"/>
    <n v="78.040107608387501"/>
    <n v="42.762181777090085"/>
    <n v="3.7556541086411923"/>
    <n v="2.310606791247602"/>
    <n v="45.306378683742622"/>
    <n v="48.027729774245358"/>
    <n v="45.082089680357761"/>
    <n v="3.8084850430297337"/>
    <n v="3.8134478323718626"/>
    <n v="22.653189341871311"/>
    <n v="22.762181481500289"/>
    <n v="22.585902640855853"/>
    <n v="3.1173259346951743"/>
    <n v="3.1203006518119172"/>
    <n v="202.53690441618588"/>
    <n v="5.3109221139727154"/>
    <n v="2019"/>
    <x v="17"/>
    <s v="2019-907"/>
    <n v="10.681465086366099"/>
    <x v="0"/>
    <n v="0"/>
    <n v="0"/>
    <n v="0"/>
    <n v="0"/>
    <n v="0"/>
    <n v="1"/>
    <n v="1339.6460402627486"/>
    <n v="-1137.1091358465626"/>
    <n v="5.6143305790334264"/>
    <n v="1913.1792896224092"/>
    <n v="-1710.6423852062233"/>
    <n v="8.446077469867344"/>
    <n v="1931.6049313301946"/>
    <n v="-1729.0680269140087"/>
    <n v="8.5370517136028123"/>
    <n v="240.05356626760704"/>
    <n v="-37.516661851421162"/>
    <n v="0.18523370819536922"/>
    <n v="276.20303230416954"/>
    <n v="-73.666127887983663"/>
    <n v="0.36371706233156281"/>
    <n v="92.63871383383308"/>
    <n v="109.8981905823528"/>
    <n v="0.54260822687665311"/>
    <n v="5.4013185982109357"/>
    <n v="197.13558581797494"/>
    <n v="0.9733316818790122"/>
    <n v="5.7934490583128531"/>
    <n v="196.74345535787302"/>
    <n v="0.97139558800401082"/>
    <n v="5.5301917259583684"/>
    <n v="197.00671269022752"/>
    <n v="0.97269538733250027"/>
    <n v="5.5492807584010979"/>
    <n v="196.98762365778478"/>
    <n v="0.9726011376820588"/>
    <n v="6.0134719312816189"/>
    <n v="196.52343248490425"/>
    <n v="0.97030925327601159"/>
    <n v="5.399152934789484"/>
    <n v="197.13775148139638"/>
    <n v="0.97334237456451411"/>
    <n v="6.001428976250625"/>
    <n v="4.7075832265028081"/>
    <n v="4.1966494148794684"/>
    <x v="3"/>
    <n v="0"/>
    <n v="0"/>
    <n v="0"/>
    <n v="1"/>
    <n v="0"/>
    <n v="0"/>
    <n v="0"/>
    <n v="0"/>
    <n v="0"/>
    <n v="0"/>
    <n v="0"/>
    <n v="0"/>
    <n v="122"/>
    <n v="179.94718667526635"/>
    <n v="22.589717740919525"/>
    <n v="0.11153383530786427"/>
    <n v="202.78050231515033"/>
    <n v="-0.2435978989644525"/>
    <n v="1.2027333964969261E-3"/>
    <n v="210.30659266962937"/>
    <n v="-7.7696882534434906"/>
    <n v="3.8361839664922667E-2"/>
    <n v="188.97548422914414"/>
    <n v="13.561420187041733"/>
    <n v="6.6957773577771551E-2"/>
  </r>
  <r>
    <x v="907"/>
    <x v="5"/>
    <x v="122"/>
    <n v="488.97561431896156"/>
    <x v="2"/>
    <n v="597.63686194539741"/>
    <n v="176.62621153965151"/>
    <n v="5.1740357003705588"/>
    <n v="6.1923126197630172"/>
    <n v="72.440831750957273"/>
    <n v="60.234280762601315"/>
    <n v="58.873605217349947"/>
    <n v="4.0753928614801582"/>
    <n v="4.2827701148785788"/>
    <n v="36.220415875478636"/>
    <n v="32.18294555728513"/>
    <n v="32.150247915396434"/>
    <n v="3.4704201618637396"/>
    <n v="3.5896229343186334"/>
    <n v="573.64431103324807"/>
    <n v="6.3520095370570386"/>
    <n v="2019"/>
    <x v="18"/>
    <s v="2019-908"/>
    <n v="12.719848723714456"/>
    <x v="0"/>
    <n v="0"/>
    <n v="0"/>
    <n v="0"/>
    <n v="0"/>
    <n v="0"/>
    <n v="1"/>
    <n v="1810.6053373555944"/>
    <n v="-1236.9610263223462"/>
    <n v="2.1563205675208947"/>
    <n v="2032.3010258032903"/>
    <n v="-1458.6567147700421"/>
    <n v="2.5427894720034958"/>
    <n v="2009.9871559533221"/>
    <n v="-1436.3428449200742"/>
    <n v="2.5038910301976736"/>
    <n v="345.68855067693886"/>
    <n v="227.95576035630921"/>
    <n v="0.3973817154147582"/>
    <n v="324.00295743188838"/>
    <n v="249.6413536013597"/>
    <n v="0.43518491999285364"/>
    <n v="151.68677835188268"/>
    <n v="421.95753268136536"/>
    <n v="0.73557346349576014"/>
    <n v="5.8309632259022948"/>
    <n v="567.81334780734574"/>
    <n v="0.98983522870574692"/>
    <n v="5.8124905142459236"/>
    <n v="567.83182051900212"/>
    <n v="0.9898674310849932"/>
    <n v="5.6787873479129445"/>
    <n v="567.96552368533514"/>
    <n v="0.99010050786055159"/>
    <n v="5.7377083773069861"/>
    <n v="567.90660265594113"/>
    <n v="0.98999779433535706"/>
    <n v="5.8872689006514216"/>
    <n v="567.75704213259667"/>
    <n v="0.98973707437271141"/>
    <n v="5.5953185689625924"/>
    <n v="568.04899246428545"/>
    <n v="0.99024601401714529"/>
    <n v="6.2876163849506259"/>
    <n v="4.8121083120948809"/>
    <n v="4.331096590008694"/>
    <x v="4"/>
    <n v="0"/>
    <n v="0"/>
    <n v="0"/>
    <n v="0"/>
    <n v="1"/>
    <n v="0"/>
    <n v="0"/>
    <n v="0"/>
    <n v="0"/>
    <n v="0"/>
    <n v="0"/>
    <n v="0"/>
    <n v="123"/>
    <n v="530.4802265163371"/>
    <n v="43.164084516910975"/>
    <n v="7.5245380607303208E-2"/>
    <n v="553.82608317350105"/>
    <n v="19.818227859747026"/>
    <n v="3.4547937595773306E-2"/>
    <n v="584.90318068503382"/>
    <n v="-11.258869651785744"/>
    <n v="1.9626917647812579E-2"/>
    <n v="550.92730785817491"/>
    <n v="22.71700317507316"/>
    <n v="3.9601200148146325E-2"/>
  </r>
  <r>
    <x v="908"/>
    <x v="5"/>
    <x v="123"/>
    <n v="493.86537046215125"/>
    <x v="2"/>
    <n v="603.61323056485151"/>
    <n v="271.79795921640141"/>
    <n v="5.605058993287094"/>
    <n v="6.2022629506161859"/>
    <n v="73.165240068466844"/>
    <n v="66.699760415534087"/>
    <n v="72.803035909712065"/>
    <n v="4.2877576563896183"/>
    <n v="4.2927204457317467"/>
    <n v="36.582620034233422"/>
    <n v="35.262717691148936"/>
    <n v="36.473958786606985"/>
    <n v="3.5965985480550589"/>
    <n v="3.5995732651718018"/>
    <n v="537.73546595440018"/>
    <n v="6.2873667402686895"/>
    <n v="2019"/>
    <x v="19"/>
    <s v="2019-909"/>
    <n v="13.489415197731772"/>
    <x v="0"/>
    <n v="0"/>
    <n v="0"/>
    <n v="0"/>
    <n v="0"/>
    <n v="0"/>
    <n v="1"/>
    <n v="1815.4140652745873"/>
    <n v="-1277.678599320187"/>
    <n v="2.3760355792276009"/>
    <n v="2035.481218021348"/>
    <n v="-1497.7457520669477"/>
    <n v="2.7852835583546134"/>
    <n v="2012.0797256956068"/>
    <n v="-1474.3442597412068"/>
    <n v="2.7417649626744738"/>
    <n v="346.76713624025001"/>
    <n v="190.96832971415017"/>
    <n v="0.35513433984721443"/>
    <n v="325.27907172293675"/>
    <n v="212.45639423146343"/>
    <n v="0.39509462864679207"/>
    <n v="153.26318414726609"/>
    <n v="384.4722818071341"/>
    <n v="0.71498405098639572"/>
    <n v="5.8320645731922953"/>
    <n v="531.90340138120791"/>
    <n v="0.98915439850551568"/>
    <n v="5.8276408193493134"/>
    <n v="531.90782513505087"/>
    <n v="0.98916262514133024"/>
    <n v="5.6819377962442772"/>
    <n v="532.05352815815593"/>
    <n v="0.98943358183347707"/>
    <n v="5.7369384225351556"/>
    <n v="531.99852753186508"/>
    <n v="0.98933129989417212"/>
    <n v="5.8365686159185293"/>
    <n v="531.89889733848167"/>
    <n v="0.98914602256044337"/>
    <n v="5.6693784724311813"/>
    <n v="532.06608748196902"/>
    <n v="0.98945693778562871"/>
    <n v="6.4505359384630365"/>
    <n v="4.8633420336632582"/>
    <n v="4.3864085558293393"/>
    <x v="4"/>
    <n v="0"/>
    <n v="0"/>
    <n v="0"/>
    <n v="0"/>
    <n v="1"/>
    <n v="0"/>
    <n v="0"/>
    <n v="0"/>
    <n v="0"/>
    <n v="0"/>
    <n v="0"/>
    <n v="0"/>
    <n v="124"/>
    <n v="558.37746745881009"/>
    <n v="-20.642001504409905"/>
    <n v="3.8386907338859327E-2"/>
    <n v="563.86699562014076"/>
    <n v="-26.131529665740572"/>
    <n v="4.8595510841675668E-2"/>
    <n v="596.96851996443024"/>
    <n v="-59.23305401003006"/>
    <n v="0.1101527754077002"/>
    <n v="573.57447798499379"/>
    <n v="-35.839012030593608"/>
    <n v="6.6648034767401318E-2"/>
  </r>
  <r>
    <x v="909"/>
    <x v="5"/>
    <x v="124"/>
    <n v="498.80402416677271"/>
    <x v="2"/>
    <n v="609.6493628705"/>
    <n v="339.89977870151279"/>
    <n v="5.8286508056324635"/>
    <n v="6.2122132814693538"/>
    <n v="73.896892469151524"/>
    <n v="70.298326442342812"/>
    <n v="73.531066268809184"/>
    <n v="4.2977079872427861"/>
    <n v="4.3026707765849155"/>
    <n v="36.948446234575762"/>
    <n v="36.442727671547715"/>
    <n v="36.838698374473054"/>
    <n v="3.6065488789082267"/>
    <n v="3.6095235960249701"/>
    <n v="643.56364090486181"/>
    <n v="6.4670209202111435"/>
    <n v="2019"/>
    <x v="20"/>
    <s v="2019-910"/>
    <n v="13.732907671783476"/>
    <x v="0"/>
    <n v="0"/>
    <n v="0"/>
    <n v="0"/>
    <n v="0"/>
    <n v="0"/>
    <n v="1"/>
    <n v="1820.2708804727699"/>
    <n v="-1176.7072395679081"/>
    <n v="1.8284240512926384"/>
    <n v="2038.6932121615864"/>
    <n v="-1395.1295712567246"/>
    <n v="2.167819128649263"/>
    <n v="2014.1932211353144"/>
    <n v="-1370.6295802304526"/>
    <n v="2.1297498694974801"/>
    <n v="347.85650765919428"/>
    <n v="295.70713324566753"/>
    <n v="0.45948390252422916"/>
    <n v="326.56794715689568"/>
    <n v="316.99569374796613"/>
    <n v="0.49256308715990327"/>
    <n v="154.8553540006034"/>
    <n v="488.70828690425844"/>
    <n v="0.75937833625455597"/>
    <n v="5.8331659204822959"/>
    <n v="637.7304749843795"/>
    <n v="0.99093614749229653"/>
    <n v="5.8283506853530902"/>
    <n v="637.73529021950867"/>
    <n v="0.99094362963520066"/>
    <n v="5.685088244575609"/>
    <n v="637.87855266028623"/>
    <n v="0.99116623767529466"/>
    <n v="5.7387495058113736"/>
    <n v="637.82489139905044"/>
    <n v="0.99108285623820735"/>
    <n v="5.8016576123139894"/>
    <n v="637.76198329254782"/>
    <n v="0.99098510661019201"/>
    <n v="5.6928111838764455"/>
    <n v="637.8708297209854"/>
    <n v="0.99115423740242348"/>
    <n v="6.5527122779477986"/>
    <n v="4.8907602670927659"/>
    <n v="4.3909375945371343"/>
    <x v="4"/>
    <n v="0"/>
    <n v="0"/>
    <n v="0"/>
    <n v="0"/>
    <n v="1"/>
    <n v="0"/>
    <n v="0"/>
    <n v="0"/>
    <n v="0"/>
    <n v="0"/>
    <n v="0"/>
    <n v="0"/>
    <n v="125"/>
    <n v="577.19878384526794"/>
    <n v="66.364857059593874"/>
    <n v="0.10312089254496061"/>
    <n v="569.9152560755989"/>
    <n v="73.648384829262909"/>
    <n v="0.11443838673936269"/>
    <n v="599.26105139254719"/>
    <n v="44.302589512314626"/>
    <n v="6.8839484856578287E-2"/>
    <n v="583.62396601671378"/>
    <n v="59.939674888148033"/>
    <n v="9.3137136839911899E-2"/>
  </r>
  <r>
    <x v="910"/>
    <x v="5"/>
    <x v="125"/>
    <n v="503.79206440844052"/>
    <x v="2"/>
    <n v="615.74585649920505"/>
    <n v="389.0674644135911"/>
    <n v="5.9637527589502675"/>
    <n v="6.2221636123225217"/>
    <n v="74.635861393843044"/>
    <n v="72.467093918092928"/>
    <n v="74.266376931497291"/>
    <n v="4.3076583180959549"/>
    <n v="4.3126211074380834"/>
    <n v="37.317930696921522"/>
    <n v="37.055369789309381"/>
    <n v="37.207085358217796"/>
    <n v="3.6164992097613955"/>
    <n v="3.619473926878138"/>
    <n v="522.21999118431756"/>
    <n v="6.2580889381525617"/>
    <n v="2019"/>
    <x v="21"/>
    <s v="2019-911"/>
    <n v="13.887910286807617"/>
    <x v="0"/>
    <n v="0"/>
    <n v="0"/>
    <n v="0"/>
    <n v="0"/>
    <n v="0"/>
    <n v="1"/>
    <n v="1825.1762638229343"/>
    <n v="-1302.9562726386166"/>
    <n v="2.49503330901543"/>
    <n v="2041.9373262432273"/>
    <n v="-1519.7173350589096"/>
    <n v="2.9101094571512207"/>
    <n v="2016.3278515294189"/>
    <n v="-1494.1078603451015"/>
    <n v="2.861069827979366"/>
    <n v="348.95677279232802"/>
    <n v="173.26321839198954"/>
    <n v="0.33178204840273201"/>
    <n v="327.8697113451941"/>
    <n v="194.35027983912346"/>
    <n v="0.37216170027954276"/>
    <n v="156.46344555247404"/>
    <n v="365.75654563184355"/>
    <n v="0.70038786681138321"/>
    <n v="5.8342672677722964"/>
    <n v="516.38572391654532"/>
    <n v="0.98882795111971677"/>
    <n v="5.8290605513568661"/>
    <n v="516.3909306329607"/>
    <n v="0.98883792147034166"/>
    <n v="5.6882386929069408"/>
    <n v="516.53175249141066"/>
    <n v="0.98910758150026612"/>
    <n v="5.7405605890875915"/>
    <n v="516.47943059522993"/>
    <n v="0.98900739020720196"/>
    <n v="5.7816728114601625"/>
    <n v="516.43831837285745"/>
    <n v="0.98892866433866666"/>
    <n v="5.7077279962554215"/>
    <n v="516.51226318806209"/>
    <n v="0.98907026139824483"/>
    <n v="6.620487758439304"/>
    <n v="4.9069286706560469"/>
    <n v="4.395491197192583"/>
    <x v="4"/>
    <n v="0"/>
    <n v="0"/>
    <n v="0"/>
    <n v="0"/>
    <n v="1"/>
    <n v="0"/>
    <n v="0"/>
    <n v="0"/>
    <n v="0"/>
    <n v="0"/>
    <n v="0"/>
    <n v="0"/>
    <n v="126"/>
    <n v="590.56934287344302"/>
    <n v="-68.349351689125456"/>
    <n v="0.13088229643242735"/>
    <n v="574.04590456581695"/>
    <n v="-51.82591338149939"/>
    <n v="9.9241534710239443E-2"/>
    <n v="601.56721273737594"/>
    <n v="-79.347221553058375"/>
    <n v="0.15194213720756003"/>
    <n v="591.0644012470616"/>
    <n v="-68.844410062744032"/>
    <n v="0.13183028460211779"/>
  </r>
  <r>
    <x v="911"/>
    <x v="5"/>
    <x v="126"/>
    <n v="508.82998505252493"/>
    <x v="2"/>
    <n v="621.90331506419705"/>
    <n v="424.99622060527122"/>
    <n v="6.052080276191397"/>
    <n v="6.2321139431756896"/>
    <n v="75.38222000778147"/>
    <n v="73.924656962937206"/>
    <n v="75.00904070081225"/>
    <n v="4.3176086489491228"/>
    <n v="4.3225714382912512"/>
    <n v="37.691110003890735"/>
    <n v="37.50038793951633"/>
    <n v="37.579156211799969"/>
    <n v="3.6264495406145634"/>
    <n v="3.6294242577313063"/>
    <n v="548.17333690522776"/>
    <n v="6.3065915451543351"/>
    <n v="2019"/>
    <x v="22"/>
    <s v="2019-912"/>
    <n v="13.996138465755083"/>
    <x v="0"/>
    <n v="0"/>
    <n v="0"/>
    <n v="0"/>
    <n v="0"/>
    <n v="0"/>
    <n v="1"/>
    <n v="1830.1307010066005"/>
    <n v="-1281.9573641013726"/>
    <n v="2.3385985377158298"/>
    <n v="2045.2138814656846"/>
    <n v="-1497.040544560457"/>
    <n v="2.7309619855138565"/>
    <n v="2018.4838282274645"/>
    <n v="-1470.3104913222369"/>
    <n v="2.6821999399369454"/>
    <n v="350.06804057679307"/>
    <n v="198.10529632843469"/>
    <n v="0.36139170403080839"/>
    <n v="329.18449317537556"/>
    <n v="218.98884372985219"/>
    <n v="0.39948831690023001"/>
    <n v="158.08761801986338"/>
    <n v="390.08571888536437"/>
    <n v="0.71161016529486054"/>
    <n v="5.835368615062297"/>
    <n v="542.33796829016546"/>
    <n v="0.989354884263422"/>
    <n v="5.8297704173606428"/>
    <n v="542.34356648786707"/>
    <n v="0.98936509672237383"/>
    <n v="5.6913891412382736"/>
    <n v="542.48194776398952"/>
    <n v="0.98961753745016201"/>
    <n v="5.7423716723638094"/>
    <n v="542.43096523286397"/>
    <n v="0.98952453305229515"/>
    <n v="5.7695777815258866"/>
    <n v="542.40375912370189"/>
    <n v="0.98947490256622361"/>
    <n v="5.7181434298223079"/>
    <n v="542.45519347540539"/>
    <n v="0.98956873119348565"/>
    <n v="6.6672617517478967"/>
    <n v="4.9176499135580984"/>
    <n v="4.4000693845146541"/>
    <x v="5"/>
    <n v="0"/>
    <n v="0"/>
    <n v="0"/>
    <n v="0"/>
    <n v="0"/>
    <n v="1"/>
    <n v="0"/>
    <n v="0"/>
    <n v="0"/>
    <n v="0"/>
    <n v="0"/>
    <n v="0"/>
    <n v="127"/>
    <n v="633.43363484965664"/>
    <n v="-85.260297944428885"/>
    <n v="0.15553528820970239"/>
    <n v="607.35232079913487"/>
    <n v="-59.178983893907116"/>
    <n v="0.10795669893032103"/>
    <n v="607.28068534150577"/>
    <n v="-59.107348436278016"/>
    <n v="0.10782601862756584"/>
    <n v="594.23516001777989"/>
    <n v="-46.061823112552133"/>
    <n v="8.4027843040668793E-2"/>
  </r>
  <r>
    <x v="912"/>
    <x v="5"/>
    <x v="127"/>
    <n v="513.91828490305011"/>
    <x v="2"/>
    <n v="628.12234821483901"/>
    <n v="451.67283989460486"/>
    <n v="6.1129581122156216"/>
    <n v="6.2420642740288574"/>
    <n v="76.136042207859276"/>
    <n v="75.030349585398241"/>
    <n v="75.759131107820366"/>
    <n v="4.3275589798022907"/>
    <n v="4.3325217691444191"/>
    <n v="38.068021103929638"/>
    <n v="37.897731154605644"/>
    <n v="37.954947773917965"/>
    <n v="3.6363998714677312"/>
    <n v="3.6393745885844742"/>
    <n v="604.48248576655783"/>
    <n v="6.4043726965442307"/>
    <n v="2019"/>
    <x v="23"/>
    <s v="2019-913"/>
    <n v="14.076916963485644"/>
    <x v="0"/>
    <n v="0"/>
    <n v="0"/>
    <n v="0"/>
    <n v="0"/>
    <n v="0"/>
    <n v="1"/>
    <n v="1835.1346825621031"/>
    <n v="-1230.6521967955453"/>
    <n v="2.0358773426411645"/>
    <n v="2048.5232022403661"/>
    <n v="-1444.0407164738083"/>
    <n v="2.3888876029924799"/>
    <n v="2020.6613646924907"/>
    <n v="-1416.1788789259328"/>
    <n v="2.3427955520167711"/>
    <n v="351.19042103910272"/>
    <n v="253.29206472745511"/>
    <n v="0.41902300015566168"/>
    <n v="330.5124228238588"/>
    <n v="273.97006294269903"/>
    <n v="0.45323077077290574"/>
    <n v="159.7280322119266"/>
    <n v="444.75445355463125"/>
    <n v="0.73576069452306481"/>
    <n v="5.8364699623522975"/>
    <n v="598.64601580420549"/>
    <n v="0.99034468309706114"/>
    <n v="5.8304802833644187"/>
    <n v="598.65200548319342"/>
    <n v="0.99035459186882702"/>
    <n v="5.6945395895696063"/>
    <n v="598.78794617698827"/>
    <n v="0.99057947959840686"/>
    <n v="5.7441827556400273"/>
    <n v="598.73830301091778"/>
    <n v="0.99049735452904686"/>
    <n v="5.7621128810978437"/>
    <n v="598.72037288545994"/>
    <n v="0.99046769258535117"/>
    <n v="5.7259172192820191"/>
    <n v="598.75656854727583"/>
    <n v="0.99052757134556046"/>
    <n v="6.700628218481782"/>
    <n v="4.9257069523018506"/>
    <n v="4.4046721760300089"/>
    <x v="5"/>
    <n v="0"/>
    <n v="0"/>
    <n v="0"/>
    <n v="0"/>
    <n v="0"/>
    <n v="1"/>
    <n v="0"/>
    <n v="0"/>
    <n v="0"/>
    <n v="0"/>
    <n v="0"/>
    <n v="0"/>
    <n v="128"/>
    <n v="641.49536750823108"/>
    <n v="-37.012881741673255"/>
    <n v="6.1230693383508686E-2"/>
    <n v="610.23550725555265"/>
    <n v="-5.7530214889948184"/>
    <n v="9.5172674551509667E-3"/>
    <n v="609.62750226946218"/>
    <n v="-5.1450165029043546"/>
    <n v="8.5114401559208842E-3"/>
    <n v="599.2469434710714"/>
    <n v="5.2355422954864252"/>
    <n v="8.6611976670376411E-3"/>
  </r>
  <r>
    <x v="913"/>
    <x v="5"/>
    <x v="128"/>
    <n v="519.0574677520807"/>
    <x v="2"/>
    <n v="634.40357169698757"/>
    <n v="471.88822825184764"/>
    <n v="6.1567421529917601"/>
    <n v="6.2520146048820262"/>
    <n v="76.897402629937886"/>
    <n v="75.963876107668057"/>
    <n v="76.516722418898581"/>
    <n v="4.3375093106554585"/>
    <n v="4.3424720999975879"/>
    <n v="38.448701314968943"/>
    <n v="38.283410266859953"/>
    <n v="38.334497251657147"/>
    <n v="3.6463502023208996"/>
    <n v="3.6493249194376425"/>
    <n v="546.77660494479812"/>
    <n v="6.3040403185372496"/>
    <n v="2019"/>
    <x v="24"/>
    <s v="2019-914"/>
    <n v="14.140601665968118"/>
    <x v="0"/>
    <n v="0"/>
    <n v="0"/>
    <n v="0"/>
    <n v="0"/>
    <n v="0"/>
    <n v="1"/>
    <n v="1840.1887039331612"/>
    <n v="-1293.4120989883631"/>
    <n v="2.3655220199462343"/>
    <n v="2051.8656162227949"/>
    <n v="-1505.0890112779966"/>
    <n v="2.7526580282818585"/>
    <n v="2022.8606765221671"/>
    <n v="-1476.0840715773688"/>
    <n v="2.6996108798883092"/>
    <n v="352.32402530603554"/>
    <n v="194.45257963876259"/>
    <n v="0.35563441793270267"/>
    <n v="331.85363176882692"/>
    <n v="214.92297317597121"/>
    <n v="0.39307273067703685"/>
    <n v="161.38485054591052"/>
    <n v="385.3917543988876"/>
    <n v="0.7048431679658208"/>
    <n v="5.8375713096422981"/>
    <n v="540.93903363515585"/>
    <n v="0.98932366297890229"/>
    <n v="5.8311901493681955"/>
    <n v="540.94541479542988"/>
    <n v="0.98933533348604596"/>
    <n v="5.6976900379009381"/>
    <n v="541.07891490689724"/>
    <n v="0.98957949190515182"/>
    <n v="5.7459938389162453"/>
    <n v="541.03061110588192"/>
    <n v="0.98949114905986824"/>
    <n v="5.7575313105389645"/>
    <n v="541.01907363425914"/>
    <n v="0.98947004817237882"/>
    <n v="5.7320459723885016"/>
    <n v="541.04455897240962"/>
    <n v="0.9895166583197772"/>
    <n v="6.7251917835920274"/>
    <n v="4.932459260273709"/>
    <n v="4.4092995900691649"/>
    <x v="5"/>
    <n v="0"/>
    <n v="0"/>
    <n v="0"/>
    <n v="0"/>
    <n v="0"/>
    <n v="1"/>
    <n v="0"/>
    <n v="0"/>
    <n v="0"/>
    <n v="0"/>
    <n v="0"/>
    <n v="0"/>
    <n v="129"/>
    <n v="647.95775163289966"/>
    <n v="-101.18114668810153"/>
    <n v="0.18505024862634101"/>
    <n v="612.88727260696487"/>
    <n v="-66.110667662166748"/>
    <n v="0.12090983239643401"/>
    <n v="611.98830963949854"/>
    <n v="-65.211704694700416"/>
    <n v="0.11926571858590056"/>
    <n v="603.70636240529416"/>
    <n v="-56.929757460496035"/>
    <n v="0.10411886124177458"/>
  </r>
  <r>
    <x v="914"/>
    <x v="5"/>
    <x v="129"/>
    <n v="524.24804242960147"/>
    <x v="2"/>
    <n v="640.74760741395733"/>
    <n v="487.59617250517374"/>
    <n v="6.1894875479150562"/>
    <n v="6.2619649357351941"/>
    <n v="77.666376656237247"/>
    <n v="76.815126381952652"/>
    <n v="77.281889643087567"/>
    <n v="4.3474596415086264"/>
    <n v="4.3524224308507558"/>
    <n v="38.833188328118624"/>
    <n v="38.668254909741023"/>
    <n v="38.717842224173715"/>
    <n v="3.6563005331740674"/>
    <n v="3.6592752502908104"/>
    <n v="557.45057762413705"/>
    <n v="6.3233738494030822"/>
    <n v="2019"/>
    <x v="25"/>
    <s v="2019-915"/>
    <n v="14.19324772259775"/>
    <x v="0"/>
    <n v="0"/>
    <n v="0"/>
    <n v="0"/>
    <n v="0"/>
    <n v="0"/>
    <n v="1"/>
    <n v="1845.2932655179293"/>
    <n v="-1287.8426878937921"/>
    <n v="2.3102365296356808"/>
    <n v="2055.2414543450477"/>
    <n v="-1497.7908767209105"/>
    <n v="2.686858596693035"/>
    <n v="2025.0819814701401"/>
    <n v="-1467.6314038460032"/>
    <n v="2.63275609131319"/>
    <n v="353.46896561563767"/>
    <n v="203.98161200849938"/>
    <n v="0.3659187382635285"/>
    <n v="333.20825280324465"/>
    <n v="224.24232482089241"/>
    <n v="0.40226404603725885"/>
    <n v="163.0582370632342"/>
    <n v="394.39234056090288"/>
    <n v="0.70749292653316298"/>
    <n v="5.8386726569322995"/>
    <n v="551.61190496720474"/>
    <n v="0.98952611605172813"/>
    <n v="5.8319000153719713"/>
    <n v="551.6186776087651"/>
    <n v="0.98953826536474743"/>
    <n v="5.7008404862322699"/>
    <n v="551.74973713790473"/>
    <n v="0.98977337056402492"/>
    <n v="5.7478049221924632"/>
    <n v="551.70277270194458"/>
    <n v="0.98968912195464986"/>
    <n v="5.7548117054968504"/>
    <n v="551.69576591864018"/>
    <n v="0.9896765526192044"/>
    <n v="5.7371124117457653"/>
    <n v="551.71346521239127"/>
    <n v="0.98970830304598945"/>
    <n v="6.7438703421883464"/>
    <n v="4.9385769621100231"/>
    <n v="4.4139516437629016"/>
    <x v="5"/>
    <n v="0"/>
    <n v="0"/>
    <n v="0"/>
    <n v="0"/>
    <n v="0"/>
    <n v="1"/>
    <n v="0"/>
    <n v="0"/>
    <n v="0"/>
    <n v="0"/>
    <n v="0"/>
    <n v="0"/>
    <n v="130"/>
    <n v="653.33848227875444"/>
    <n v="-95.887904654617387"/>
    <n v="0.17201149035183194"/>
    <n v="615.430860938921"/>
    <n v="-57.980283314783946"/>
    <n v="0.10400972865055913"/>
    <n v="614.36320310957467"/>
    <n v="-56.912625485437616"/>
    <n v="0.10209447755530203"/>
    <n v="607.8197649910685"/>
    <n v="-50.369187366931442"/>
    <n v="9.0356328235600178E-2"/>
  </r>
  <r>
    <x v="915"/>
    <x v="5"/>
    <x v="130"/>
    <n v="529.49052285389757"/>
    <x v="2"/>
    <n v="647.15508348809703"/>
    <n v="500.16447760979088"/>
    <n v="6.2149369995478683"/>
    <n v="6.271915266588362"/>
    <n v="78.443040422799641"/>
    <n v="77.629083402376153"/>
    <n v="78.054708539518444"/>
    <n v="4.3574099723617952"/>
    <n v="4.3623727617039236"/>
    <n v="39.22152021139982"/>
    <n v="39.055540620902178"/>
    <n v="39.105020646415461"/>
    <n v="3.6662508640272358"/>
    <n v="3.6692255811439787"/>
    <n v="646.60578492736215"/>
    <n v="6.4717368119376122"/>
    <n v="2019"/>
    <x v="26"/>
    <s v="2019-916"/>
    <n v="14.238597835936899"/>
    <x v="0"/>
    <n v="0"/>
    <n v="0"/>
    <n v="0"/>
    <n v="0"/>
    <n v="0"/>
    <n v="1"/>
    <n v="1850.4488727185455"/>
    <n v="-1203.8430877911833"/>
    <n v="1.8617883041773584"/>
    <n v="2058.651050848523"/>
    <n v="-1412.045265921161"/>
    <n v="2.1837807499352735"/>
    <n v="2027.3254994675931"/>
    <n v="-1380.7197145402311"/>
    <n v="2.1353346145756138"/>
    <n v="354.62535532833584"/>
    <n v="291.98042959902631"/>
    <n v="0.45155864114612981"/>
    <n v="334.57642004800664"/>
    <n v="312.02936487935551"/>
    <n v="0.48256506847430697"/>
    <n v="164.74835744573119"/>
    <n v="481.85742748163096"/>
    <n v="0.7452105111242725"/>
    <n v="5.8397740042223001"/>
    <n v="640.7660109231399"/>
    <n v="0.99096857136086669"/>
    <n v="5.8326098813757481"/>
    <n v="640.77317504598636"/>
    <n v="0.99097965094446072"/>
    <n v="5.7039909345636026"/>
    <n v="640.9017939927985"/>
    <n v="0.99117856495019696"/>
    <n v="5.7496160054686811"/>
    <n v="640.85616892189341"/>
    <n v="0.99110800407374233"/>
    <n v="5.7533227581821675"/>
    <n v="640.85246216917994"/>
    <n v="0.99110227144220719"/>
    <n v="5.7414767196120557"/>
    <n v="640.86430820775013"/>
    <n v="0.99112059178335843"/>
    <n v="6.7585682500111508"/>
    <n v="4.9443918514082714"/>
    <n v="4.4186283530388915"/>
    <x v="5"/>
    <n v="0"/>
    <n v="0"/>
    <n v="0"/>
    <n v="0"/>
    <n v="0"/>
    <n v="1"/>
    <n v="0"/>
    <n v="0"/>
    <n v="0"/>
    <n v="0"/>
    <n v="0"/>
    <n v="0"/>
    <n v="131"/>
    <n v="657.98293136517873"/>
    <n v="-11.377146437816577"/>
    <n v="1.7595181953243201E-2"/>
    <n v="617.92765991321585"/>
    <n v="28.678125014146303"/>
    <n v="4.435179159024679E-2"/>
    <n v="616.75227884667504"/>
    <n v="29.853506080687112"/>
    <n v="4.6169562315377013E-2"/>
    <n v="611.71492628830595"/>
    <n v="34.890858639056205"/>
    <n v="5.3960016214478726E-2"/>
  </r>
  <r>
    <x v="916"/>
    <x v="5"/>
    <x v="131"/>
    <n v="534.78542808243651"/>
    <x v="2"/>
    <n v="653.62663432297802"/>
    <n v="510.55076275158456"/>
    <n v="6.2354900699806182"/>
    <n v="6.2818655974415307"/>
    <n v="79.227470827027645"/>
    <n v="78.428277114701899"/>
    <n v="78.835255624913643"/>
    <n v="4.367360303214963"/>
    <n v="4.3723230925570924"/>
    <n v="39.613735413513822"/>
    <n v="39.446276975730328"/>
    <n v="39.496070852879619"/>
    <n v="3.6762011948804036"/>
    <n v="3.679175911997147"/>
    <n v="670.36555324769063"/>
    <n v="6.5078231654606569"/>
    <n v="2019"/>
    <x v="27"/>
    <s v="2019-917"/>
    <n v="14.279051568075985"/>
    <x v="0"/>
    <n v="0"/>
    <n v="0"/>
    <n v="0"/>
    <n v="0"/>
    <n v="0"/>
    <n v="1"/>
    <n v="1855.6560359911678"/>
    <n v="-1185.2904827434772"/>
    <n v="1.7681255801422857"/>
    <n v="2062.0947433170331"/>
    <n v="-1391.7291900693426"/>
    <n v="2.0760750359664115"/>
    <n v="2029.5914526450206"/>
    <n v="-1359.2258993973301"/>
    <n v="2.0275891158373933"/>
    <n v="355.79330893816098"/>
    <n v="314.57224430952965"/>
    <n v="0.46925478611711963"/>
    <n v="335.95826896521623"/>
    <n v="334.40728428247439"/>
    <n v="0.49884317990741928"/>
    <n v="166.45537903205314"/>
    <n v="503.91017421563748"/>
    <n v="0.75169461165533635"/>
    <n v="5.8408753515123006"/>
    <n v="664.52467789617833"/>
    <n v="0.99128702940773838"/>
    <n v="5.8333197473795249"/>
    <n v="664.53223350031112"/>
    <n v="0.99129830027942356"/>
    <n v="5.7071413828949353"/>
    <n v="664.65841186479565"/>
    <n v="0.99148652350162414"/>
    <n v="5.7514270887448999"/>
    <n v="664.61412615894574"/>
    <n v="0.99142046147675522"/>
    <n v="5.7526597176927403"/>
    <n v="664.6128935299979"/>
    <n v="0.9914186227352777"/>
    <n v="5.7453698199462284"/>
    <n v="664.62018342774445"/>
    <n v="0.99142949724652196"/>
    <n v="6.7705534748866576"/>
    <n v="4.9500685612450201"/>
    <n v="4.4233297326185665"/>
    <x v="6"/>
    <n v="0"/>
    <n v="0"/>
    <n v="0"/>
    <n v="0"/>
    <n v="0"/>
    <n v="0"/>
    <n v="1"/>
    <n v="0"/>
    <n v="0"/>
    <n v="0"/>
    <n v="0"/>
    <n v="0"/>
    <n v="132"/>
    <n v="752.37837949538743"/>
    <n v="-82.012826247696808"/>
    <n v="0.12234045417514797"/>
    <n v="728.18511505598542"/>
    <n v="-57.819561808294793"/>
    <n v="8.6250794850927071E-2"/>
    <n v="613.06051341264833"/>
    <n v="57.305039835042294"/>
    <n v="8.5483270370052697E-2"/>
    <n v="628.30699888272954"/>
    <n v="42.058554364961083"/>
    <n v="6.2739730824774409E-2"/>
  </r>
  <r>
    <x v="917"/>
    <x v="5"/>
    <x v="132"/>
    <n v="540.13328236326083"/>
    <x v="2"/>
    <n v="660.16290066620775"/>
    <n v="519.42551863508743"/>
    <n v="6.252723429009607"/>
    <n v="6.2918159282946986"/>
    <n v="80.019745535297915"/>
    <n v="79.224011324999907"/>
    <n v="79.62360818116278"/>
    <n v="4.3773106340681309"/>
    <n v="4.3822734234102603"/>
    <n v="40.009872767648957"/>
    <n v="39.840794030073369"/>
    <n v="39.891031561408411"/>
    <n v="3.686151525733572"/>
    <n v="3.6891262428503149"/>
    <n v="675.46625279772081"/>
    <n v="6.5154031973035949"/>
    <n v="2019"/>
    <x v="28"/>
    <s v="2019-918"/>
    <n v="14.316185588811308"/>
    <x v="0"/>
    <n v="0"/>
    <n v="0"/>
    <n v="0"/>
    <n v="0"/>
    <n v="0"/>
    <n v="1"/>
    <n v="1860.9152708965162"/>
    <n v="-1185.4490180987955"/>
    <n v="1.7550085044053225"/>
    <n v="2065.5728727102287"/>
    <n v="-1390.106619912508"/>
    <n v="2.0579956647053952"/>
    <n v="2031.8800653542221"/>
    <n v="-1356.4138125565014"/>
    <n v="2.0081148494663599"/>
    <n v="356.97294208408431"/>
    <n v="318.4933107136365"/>
    <n v="0.47151624436374978"/>
    <n v="337.35393637159791"/>
    <n v="338.1123164261229"/>
    <n v="0.50056137523627853"/>
    <n v="168.17947083423826"/>
    <n v="507.28678196348255"/>
    <n v="0.7510172119811257"/>
    <n v="5.8419766988023012"/>
    <n v="669.62427609891847"/>
    <n v="0.99135119382410974"/>
    <n v="5.8340296133833007"/>
    <n v="669.63222318433748"/>
    <n v="0.99136295915714623"/>
    <n v="5.7102918312262672"/>
    <n v="669.75596096649451"/>
    <n v="0.99154614785331641"/>
    <n v="5.7532381720211179"/>
    <n v="669.71301462569966"/>
    <n v="0.9914825675624922"/>
    <n v="5.7525566361187304"/>
    <n v="669.71369616160212"/>
    <n v="0.99148357654835884"/>
    <n v="5.748943444946681"/>
    <n v="669.71730935277412"/>
    <n v="0.99148892572924985"/>
    <n v="6.7806818829439681"/>
    <n v="4.9556888621011623"/>
    <n v="4.4280557960142186"/>
    <x v="6"/>
    <n v="0"/>
    <n v="0"/>
    <n v="0"/>
    <n v="0"/>
    <n v="0"/>
    <n v="0"/>
    <n v="1"/>
    <n v="0"/>
    <n v="0"/>
    <n v="0"/>
    <n v="0"/>
    <n v="0"/>
    <n v="133"/>
    <n v="756.69580765824651"/>
    <n v="-81.229554860525695"/>
    <n v="0.12025701435723864"/>
    <n v="731.09575861565861"/>
    <n v="-55.629505817937797"/>
    <n v="8.2357194882091242E-2"/>
    <n v="615.45444349068498"/>
    <n v="60.011809307035833"/>
    <n v="8.8845014918913098E-2"/>
    <n v="632.0581470990752"/>
    <n v="43.408105698645613"/>
    <n v="6.4263914768285052E-2"/>
  </r>
  <r>
    <x v="918"/>
    <x v="5"/>
    <x v="133"/>
    <n v="101.27499044311141"/>
    <x v="2"/>
    <n v="123.78054387491393"/>
    <n v="393.98036017749456"/>
    <n v="5.9763010607902753"/>
    <n v="4.617839494723027"/>
    <n v="15.003702287868355"/>
    <n v="47.113856806434129"/>
    <n v="47.511723911583132"/>
    <n v="3.860976499776974"/>
    <n v="2.7082969898385882"/>
    <n v="7.5018511439341768"/>
    <n v="17.203534009775932"/>
    <n v="17.25425763104861"/>
    <n v="2.8480589322137471"/>
    <n v="2.0151498092786428"/>
    <n v="548.82781411521592"/>
    <n v="6.3077847568242236"/>
    <n v="2019"/>
    <x v="29"/>
    <s v="2019-919"/>
    <n v="12.685336492780998"/>
    <x v="0"/>
    <n v="0"/>
    <n v="0"/>
    <n v="0"/>
    <n v="0"/>
    <n v="0"/>
    <n v="1"/>
    <n v="1429.3293064763598"/>
    <n v="-880.50149236114385"/>
    <n v="1.6043310300893376"/>
    <n v="1780.1488793811432"/>
    <n v="-1231.3210652659272"/>
    <n v="2.2435471264352409"/>
    <n v="1844.0707849053604"/>
    <n v="-1295.2429707901445"/>
    <n v="2.3600169989165907"/>
    <n v="260.1692970467472"/>
    <n v="288.65851706846871"/>
    <n v="0.52595460660794857"/>
    <n v="222.82197983540252"/>
    <n v="326.00583427981337"/>
    <n v="0.59400384946848683"/>
    <n v="26.696187317420218"/>
    <n v="522.13162679779566"/>
    <n v="0.95135780907813849"/>
    <n v="5.6566934719584268"/>
    <n v="543.1711206432575"/>
    <n v="0.98969313630527678"/>
    <n v="5.7971938484292238"/>
    <n v="543.03062026678674"/>
    <n v="0.98943713547431078"/>
    <n v="5.1802816898894859"/>
    <n v="543.6475324253264"/>
    <n v="0.99056118958139749"/>
    <n v="5.5002520195103299"/>
    <n v="543.32756209570562"/>
    <n v="0.98997818281426309"/>
    <n v="5.5124367366987901"/>
    <n v="543.31537737851716"/>
    <n v="0.98995598146645403"/>
    <n v="5.5919972541993923"/>
    <n v="543.23581686101647"/>
    <n v="0.98981101702504914"/>
    <n v="6.6270142273473711"/>
    <n v="4.6992998790767562"/>
    <n v="4.1130292725497455"/>
    <x v="6"/>
    <n v="0"/>
    <n v="0"/>
    <n v="0"/>
    <n v="0"/>
    <n v="0"/>
    <n v="0"/>
    <n v="1"/>
    <n v="0"/>
    <n v="0"/>
    <n v="0"/>
    <n v="0"/>
    <n v="0"/>
    <n v="134"/>
    <n v="724.78378620681826"/>
    <n v="-175.95597209160235"/>
    <n v="0.32060323395829893"/>
    <n v="677.38452592815906"/>
    <n v="-128.55671181294315"/>
    <n v="0.23423869655766957"/>
    <n v="556.59101378387857"/>
    <n v="-7.7631996686626508"/>
    <n v="1.4145055095609486E-2"/>
    <n v="553.18130723875947"/>
    <n v="-4.3534931235435579"/>
    <n v="7.9323478358362225E-3"/>
  </r>
  <r>
    <x v="919"/>
    <x v="5"/>
    <x v="134"/>
    <n v="550.98996133876233"/>
    <x v="2"/>
    <n v="673.43217496959846"/>
    <n v="441.08324052587488"/>
    <n v="6.0892336116619727"/>
    <n v="6.3117165900010344"/>
    <n v="81.628142420557396"/>
    <n v="64.370999613495769"/>
    <n v="48.315922354212873"/>
    <n v="3.8777611617008612"/>
    <n v="4.402174085116596"/>
    <n v="40.814071210278698"/>
    <n v="33.730910050127868"/>
    <n v="30.82040519037534"/>
    <n v="3.4281769768002062"/>
    <n v="3.7090269045566511"/>
    <n v="588.1944002893332"/>
    <n v="6.3770575059952401"/>
    <n v="2019"/>
    <x v="30"/>
    <s v="2019-920"/>
    <n v="13.395171750163041"/>
    <x v="0"/>
    <n v="0"/>
    <n v="0"/>
    <n v="0"/>
    <n v="0"/>
    <n v="0"/>
    <n v="1"/>
    <n v="1871.592043677864"/>
    <n v="-1283.3976433885309"/>
    <n v="2.1819276802996201"/>
    <n v="2072.6338231913542"/>
    <n v="-1484.4394229020209"/>
    <n v="2.5237224668779983"/>
    <n v="2036.5261780151725"/>
    <n v="-1448.3317777258394"/>
    <n v="2.4623352024660625"/>
    <n v="359.36771533362332"/>
    <n v="228.82668495570988"/>
    <n v="0.38903240976648179"/>
    <n v="340.18728077329331"/>
    <n v="248.00711951603989"/>
    <n v="0.42164141548108081"/>
    <n v="171.67954960185429"/>
    <n v="416.51485068747888"/>
    <n v="0.70812447463388795"/>
    <n v="5.8441793933823023"/>
    <n v="582.35022089595088"/>
    <n v="0.99006420429962005"/>
    <n v="5.7983912820684127"/>
    <n v="582.39600900726475"/>
    <n v="0.99014204950061369"/>
    <n v="5.7165927278889317"/>
    <n v="582.47780756144425"/>
    <n v="0.99028111671060293"/>
    <n v="5.7714042362872782"/>
    <n v="582.42299605304595"/>
    <n v="0.99018793066807798"/>
    <n v="5.7454243084323124"/>
    <n v="582.44897598090085"/>
    <n v="0.99023209961603487"/>
    <n v="5.660308871733724"/>
    <n v="582.53409141759948"/>
    <n v="0.99037680591833344"/>
    <n v="6.6875159494526155"/>
    <n v="4.8451894648809128"/>
    <n v="4.3134502291573931"/>
    <x v="6"/>
    <n v="0"/>
    <n v="0"/>
    <n v="0"/>
    <n v="0"/>
    <n v="0"/>
    <n v="0"/>
    <n v="1"/>
    <n v="0"/>
    <n v="0"/>
    <n v="0"/>
    <n v="0"/>
    <n v="0"/>
    <n v="135"/>
    <n v="739.96745246530497"/>
    <n v="-151.77305217597177"/>
    <n v="0.25803212696570133"/>
    <n v="709.96431916375298"/>
    <n v="-121.76991887441977"/>
    <n v="0.20702325424132068"/>
    <n v="595.64191706523638"/>
    <n v="-7.447516775903182"/>
    <n v="1.2661658751323955E-2"/>
    <n v="601.55851344140638"/>
    <n v="-13.364113152073173"/>
    <n v="2.272057188150611E-2"/>
  </r>
  <r>
    <x v="920"/>
    <x v="5"/>
    <x v="135"/>
    <n v="556.49986095215013"/>
    <x v="2"/>
    <n v="680.16649671929463"/>
    <n v="475.70822665375744"/>
    <n v="6.1648046970741897"/>
    <n v="6.3216669208542031"/>
    <n v="82.444423844762994"/>
    <n v="73.407711729129375"/>
    <n v="82.036283132660202"/>
    <n v="4.4071616266276354"/>
    <n v="4.4121244159697648"/>
    <n v="41.222211922381497"/>
    <n v="38.974821360705405"/>
    <n v="41.099769708750657"/>
    <n v="3.7160025182930765"/>
    <n v="3.7189772354098194"/>
    <n v="659.13598555875217"/>
    <n v="6.4909298645939764"/>
    <n v="2019"/>
    <x v="31"/>
    <s v="2019-921"/>
    <n v="14.287968841994903"/>
    <x v="0"/>
    <n v="0"/>
    <n v="0"/>
    <n v="0"/>
    <n v="0"/>
    <n v="0"/>
    <n v="1"/>
    <n v="1877.0106386600796"/>
    <n v="-1217.8746531013276"/>
    <n v="1.8476834519494949"/>
    <n v="2076.2173433832927"/>
    <n v="-1417.0813578245406"/>
    <n v="2.1499074377243645"/>
    <n v="2038.8841379780756"/>
    <n v="-1379.7481524193236"/>
    <n v="2.0932678273508398"/>
    <n v="360.58309254350138"/>
    <n v="298.55289301525079"/>
    <n v="0.45294582537800043"/>
    <n v="341.6252382977558"/>
    <n v="317.51074726099637"/>
    <n v="0.48170749923756817"/>
    <n v="173.4558831097375"/>
    <n v="485.68010244901467"/>
    <n v="0.73684355442572558"/>
    <n v="5.8452807406723029"/>
    <n v="653.29070481807992"/>
    <n v="0.99113190469229628"/>
    <n v="5.8361592113946301"/>
    <n v="653.29982634735757"/>
    <n v="0.99114574330750993"/>
    <n v="5.7197431762202635"/>
    <n v="653.41624238253189"/>
    <n v="0.99132236245397587"/>
    <n v="5.7586714218497725"/>
    <n v="653.37731413690244"/>
    <n v="0.99126330294807363"/>
    <n v="5.7757978713520588"/>
    <n v="653.36018768740007"/>
    <n v="0.99123731976724661"/>
    <n v="5.746227981609886"/>
    <n v="653.38975757714229"/>
    <n v="0.9912821813593764"/>
    <n v="6.7297664112713784"/>
    <n v="4.9138606144280592"/>
    <n v="4.4423822060286007"/>
    <x v="7"/>
    <n v="0"/>
    <n v="0"/>
    <n v="0"/>
    <n v="0"/>
    <n v="0"/>
    <n v="0"/>
    <n v="0"/>
    <n v="1"/>
    <n v="0"/>
    <n v="0"/>
    <n v="0"/>
    <n v="0"/>
    <n v="136"/>
    <n v="773.21865405504229"/>
    <n v="-114.08266849629013"/>
    <n v="0.17307910809873595"/>
    <n v="768.59335773091686"/>
    <n v="-109.4573721721647"/>
    <n v="0.16606189704447294"/>
    <n v="616.74636591038461"/>
    <n v="42.389619648367557"/>
    <n v="6.4310886641143872E-2"/>
    <n v="632.21915639905308"/>
    <n v="26.916829159699091"/>
    <n v="4.0836534113490391E-2"/>
  </r>
  <r>
    <x v="921"/>
    <x v="5"/>
    <x v="136"/>
    <n v="562.06485956167148"/>
    <x v="2"/>
    <n v="686.96816168648741"/>
    <n v="501.61521652613158"/>
    <n v="6.2178333248357207"/>
    <n v="6.331617251707371"/>
    <n v="83.268868083210606"/>
    <n v="78.33828990616999"/>
    <n v="82.856645963986807"/>
    <n v="4.4171119574808033"/>
    <n v="4.4220747468229327"/>
    <n v="41.634434041605303"/>
    <n v="40.836550237335331"/>
    <n v="41.510767405838159"/>
    <n v="3.7259528491462444"/>
    <n v="3.7289275662629873"/>
    <n v="676.96500219889151"/>
    <n v="6.5176195761534084"/>
    <n v="2019"/>
    <x v="32"/>
    <s v="2019-922"/>
    <n v="14.360898131462768"/>
    <x v="0"/>
    <n v="0"/>
    <n v="0"/>
    <n v="0"/>
    <n v="0"/>
    <n v="0"/>
    <n v="1"/>
    <n v="1882.4834195921171"/>
    <n v="-1205.5184173932257"/>
    <n v="1.7807691881818224"/>
    <n v="2079.8366987771506"/>
    <n v="-1402.8716965782592"/>
    <n v="2.0722957494427416"/>
    <n v="2041.2656775406078"/>
    <n v="-1364.3006753417162"/>
    <n v="2.0153193605433777"/>
    <n v="361.81062352547815"/>
    <n v="315.15437867341336"/>
    <n v="0.46554013523556037"/>
    <n v="343.07757539746279"/>
    <n v="333.88742680142872"/>
    <n v="0.49321224245996248"/>
    <n v="175.24997995269945"/>
    <n v="501.71502224619206"/>
    <n v="0.74112401766197777"/>
    <n v="5.8463820879623034"/>
    <n v="671.11862011092921"/>
    <n v="0.99136383406974904"/>
    <n v="5.8368690773984069"/>
    <n v="671.12813312149308"/>
    <n v="0.99137788651047054"/>
    <n v="5.7228936245515962"/>
    <n v="671.24210857433991"/>
    <n v="0.99154624891100318"/>
    <n v="5.7604825051259905"/>
    <n v="671.20451969376552"/>
    <n v="0.99149072332186294"/>
    <n v="5.769656951719659"/>
    <n v="671.19534524717187"/>
    <n v="0.99147717100148625"/>
    <n v="5.753246395639577"/>
    <n v="671.21175580325189"/>
    <n v="0.99150141236703204"/>
    <n v="6.760250981853142"/>
    <n v="4.9494309855409551"/>
    <n v="4.4472071155400599"/>
    <x v="7"/>
    <n v="0"/>
    <n v="0"/>
    <n v="0"/>
    <n v="0"/>
    <n v="0"/>
    <n v="0"/>
    <n v="0"/>
    <n v="1"/>
    <n v="0"/>
    <n v="0"/>
    <n v="0"/>
    <n v="0"/>
    <n v="137"/>
    <n v="782.38724695166422"/>
    <n v="-105.42224475277271"/>
    <n v="0.15572776201183852"/>
    <n v="778.78077617642123"/>
    <n v="-101.81577397752972"/>
    <n v="0.1504003510474185"/>
    <n v="619.17467668854351"/>
    <n v="57.790325510347998"/>
    <n v="8.5366784579166868E-2"/>
    <n v="639.80243765390571"/>
    <n v="37.162564544985798"/>
    <n v="5.489584310012452E-2"/>
  </r>
  <r>
    <x v="922"/>
    <x v="5"/>
    <x v="137"/>
    <n v="567.68550815728827"/>
    <x v="2"/>
    <n v="693.83784330335232"/>
    <n v="521.43630401547853"/>
    <n v="6.2565871270299924"/>
    <n v="6.3415675825605389"/>
    <n v="84.101556764042712"/>
    <n v="81.219923335106358"/>
    <n v="83.685212423626666"/>
    <n v="4.4270622883339712"/>
    <n v="4.4320250776761005"/>
    <n v="42.050778382021356"/>
    <n v="41.686509938615544"/>
    <n v="41.925875079896535"/>
    <n v="3.7359031799994122"/>
    <n v="3.7388778971161551"/>
    <n v="608.14190773433756"/>
    <n v="6.410408255611264"/>
    <n v="2019"/>
    <x v="33"/>
    <s v="2019-923"/>
    <n v="14.419552595363374"/>
    <x v="0"/>
    <n v="0"/>
    <n v="0"/>
    <n v="0"/>
    <n v="0"/>
    <n v="0"/>
    <n v="1"/>
    <n v="1888.010928333475"/>
    <n v="-1279.8690205991375"/>
    <n v="2.1045565259058567"/>
    <n v="2083.492247724947"/>
    <n v="-1475.3503399906094"/>
    <n v="2.4259968294030241"/>
    <n v="2043.6710324987653"/>
    <n v="-1435.5291247644277"/>
    <n v="2.3605166927445631"/>
    <n v="363.05042981727468"/>
    <n v="245.09147791706289"/>
    <n v="0.40301691891315827"/>
    <n v="344.54443586816694"/>
    <n v="263.59747186617062"/>
    <n v="0.43344730648183072"/>
    <n v="177.06201776409105"/>
    <n v="431.07988997024654"/>
    <n v="0.70884753128797806"/>
    <n v="5.847483435252304"/>
    <n v="602.29442429908522"/>
    <n v="0.9903846727862623"/>
    <n v="5.8375789434021828"/>
    <n v="602.30432879093541"/>
    <n v="0.99040095926763161"/>
    <n v="5.726044072882928"/>
    <n v="602.41586366145464"/>
    <n v="0.99058436197200161"/>
    <n v="5.7622935884022084"/>
    <n v="602.37961414593531"/>
    <n v="0.99052475497064496"/>
    <n v="5.7659238666458101"/>
    <n v="602.37598386769173"/>
    <n v="0.99051878551154771"/>
    <n v="5.7588910593315958"/>
    <n v="602.38301667500593"/>
    <n v="0.99053034992969546"/>
    <n v="6.7829625278104428"/>
    <n v="4.9696486304978738"/>
    <n v="4.4520567582069592"/>
    <x v="7"/>
    <n v="0"/>
    <n v="0"/>
    <n v="0"/>
    <n v="0"/>
    <n v="0"/>
    <n v="0"/>
    <n v="0"/>
    <n v="1"/>
    <n v="0"/>
    <n v="0"/>
    <n v="0"/>
    <n v="0"/>
    <n v="138"/>
    <n v="789.83294824643201"/>
    <n v="-181.69104051209445"/>
    <n v="0.29876421638001122"/>
    <n v="785.39925730109439"/>
    <n v="-177.25734956675683"/>
    <n v="0.29147366315723539"/>
    <n v="621.61756957106115"/>
    <n v="-13.475661836723589"/>
    <n v="2.215874562390845E-2"/>
    <n v="645.67043317939044"/>
    <n v="-37.528525445052878"/>
    <n v="6.1710145227233615E-2"/>
  </r>
  <r>
    <x v="923"/>
    <x v="5"/>
    <x v="138"/>
    <n v="573.36236323886101"/>
    <x v="2"/>
    <n v="700.77622173638565"/>
    <n v="537.01412178249325"/>
    <n v="6.286024391709633"/>
    <n v="6.3515179134137068"/>
    <n v="84.942572331683124"/>
    <n v="83.081247833394741"/>
    <n v="84.522064547862925"/>
    <n v="4.43701261918714"/>
    <n v="4.4419754085292684"/>
    <n v="42.471286165841562"/>
    <n v="42.235853297673756"/>
    <n v="42.345133830695495"/>
    <n v="3.7458535108525801"/>
    <n v="3.748828227969323"/>
    <n v="583.4280574893196"/>
    <n v="6.368921149333957"/>
    <n v="2019"/>
    <x v="34"/>
    <s v="2019-924"/>
    <n v="14.468890521749353"/>
    <x v="0"/>
    <n v="0"/>
    <n v="0"/>
    <n v="0"/>
    <n v="0"/>
    <n v="0"/>
    <n v="1"/>
    <n v="1893.5937121622464"/>
    <n v="-1310.1656546729268"/>
    <n v="2.2456336095850364"/>
    <n v="2087.1843521622213"/>
    <n v="-1503.7562946729017"/>
    <n v="2.5774493964929515"/>
    <n v="2046.1004410065045"/>
    <n v="-1462.6723835171849"/>
    <n v="2.5070312693077175"/>
    <n v="364.30263417198921"/>
    <n v="219.12542331733039"/>
    <n v="0.37558259412531214"/>
    <n v="346.02596494357806"/>
    <n v="237.40209254574154"/>
    <n v="0.4069089401825477"/>
    <n v="178.89217595359654"/>
    <n v="404.53588153572309"/>
    <n v="0.69337748903707574"/>
    <n v="5.8485847825423054"/>
    <n v="577.57947270677732"/>
    <n v="0.98997548248243217"/>
    <n v="5.8382888094059595"/>
    <n v="577.58976867991362"/>
    <n v="0.9899931298564385"/>
    <n v="5.7291945212142608"/>
    <n v="577.69886296810535"/>
    <n v="0.99018011827221875"/>
    <n v="5.7641046716784263"/>
    <n v="577.66395281764119"/>
    <n v="0.99012028201646107"/>
    <n v="5.7637622670439264"/>
    <n v="577.66429522227565"/>
    <n v="0.99012086890053375"/>
    <n v="5.7636391378782239"/>
    <n v="577.66441835144133"/>
    <n v="0.99012107994483312"/>
    <n v="6.8004569266583053"/>
    <n v="4.9824937705497794"/>
    <n v="4.45693114023915"/>
    <x v="7"/>
    <n v="0"/>
    <n v="0"/>
    <n v="0"/>
    <n v="0"/>
    <n v="0"/>
    <n v="0"/>
    <n v="0"/>
    <n v="1"/>
    <n v="0"/>
    <n v="0"/>
    <n v="0"/>
    <n v="0"/>
    <n v="139"/>
    <n v="796.11085677932886"/>
    <n v="-212.68279929000926"/>
    <n v="0.36453988895435097"/>
    <n v="790.28643058177363"/>
    <n v="-206.85837309245403"/>
    <n v="0.35455677942989711"/>
    <n v="624.0751428991199"/>
    <n v="-40.647085409800297"/>
    <n v="6.9669404630140527E-2"/>
    <n v="650.63168001841279"/>
    <n v="-67.203622529093195"/>
    <n v="0.11518750541119364"/>
  </r>
  <r>
    <x v="924"/>
    <x v="5"/>
    <x v="139"/>
    <n v="579.09598687124992"/>
    <x v="2"/>
    <n v="707.78398395374995"/>
    <n v="549.63868130912022"/>
    <n v="6.309261119270535"/>
    <n v="6.3614682442668755"/>
    <n v="85.791998054999993"/>
    <n v="84.436622944197367"/>
    <n v="85.367285193341559"/>
    <n v="4.4469629500403078"/>
    <n v="4.4519257393824372"/>
    <n v="42.895999027499997"/>
    <n v="42.697955308552125"/>
    <n v="42.768585169002463"/>
    <n v="3.7558038417057484"/>
    <n v="3.7587785588224918"/>
    <n v="581.48501259798286"/>
    <n v="6.3655851979343669"/>
    <n v="2019"/>
    <x v="35"/>
    <s v="2019-925"/>
    <n v="14.512027911016592"/>
    <x v="0"/>
    <n v="0"/>
    <n v="0"/>
    <n v="0"/>
    <n v="0"/>
    <n v="0"/>
    <n v="1"/>
    <n v="1899.2323238293059"/>
    <n v="-1317.747311231323"/>
    <n v="2.2661758818921864"/>
    <n v="2090.9133776438684"/>
    <n v="-1509.4283650458856"/>
    <n v="2.5958164567337669"/>
    <n v="2048.5541435993209"/>
    <n v="-1467.0691310013381"/>
    <n v="2.5229698087087504"/>
    <n v="365.56736057025091"/>
    <n v="215.91765202773195"/>
    <n v="0.3713210957287551"/>
    <n v="347.52230930974343"/>
    <n v="233.96270328823942"/>
    <n v="0.40235379798170751"/>
    <n v="180.74063572499719"/>
    <n v="400.74437687298564"/>
    <n v="0.68917404265076976"/>
    <n v="5.849686129832306"/>
    <n v="575.63532646815054"/>
    <n v="0.98994009131259142"/>
    <n v="5.8389986754097354"/>
    <n v="575.64601392257316"/>
    <n v="0.98995847089966782"/>
    <n v="5.7323449695455926"/>
    <n v="575.75266762843728"/>
    <n v="0.99014188698701899"/>
    <n v="5.7659157549546443"/>
    <n v="575.71909684302818"/>
    <n v="0.99008415413977147"/>
    <n v="5.7626465553575015"/>
    <n v="575.72236604262537"/>
    <n v="0.99008977629602024"/>
    <n v="5.7677905023059663"/>
    <n v="575.7172220956769"/>
    <n v="0.9900809300715484"/>
    <n v="6.8144135752660979"/>
    <n v="4.991744577538797"/>
    <n v="4.461830266623708"/>
    <x v="8"/>
    <n v="0"/>
    <n v="0"/>
    <n v="0"/>
    <n v="0"/>
    <n v="0"/>
    <n v="0"/>
    <n v="0"/>
    <n v="0"/>
    <n v="1"/>
    <n v="0"/>
    <n v="0"/>
    <n v="0"/>
    <n v="140"/>
    <n v="724.42984617171419"/>
    <n v="-142.94483357373133"/>
    <n v="0.24582720186557599"/>
    <n v="728.23916590671251"/>
    <n v="-146.75415330872966"/>
    <n v="0.25237822150059441"/>
    <n v="674.06962561535977"/>
    <n v="-92.58461301737691"/>
    <n v="0.15922097906483185"/>
    <n v="680.42563123114178"/>
    <n v="-98.94061863315892"/>
    <n v="0.17015162298183389"/>
  </r>
  <r>
    <x v="925"/>
    <x v="5"/>
    <x v="140"/>
    <n v="584.88694673996235"/>
    <x v="2"/>
    <n v="714.86182379328727"/>
    <n v="560.21316093837277"/>
    <n v="6.3283173558352521"/>
    <n v="6.3714185751200434"/>
    <n v="86.649918035549973"/>
    <n v="85.543270489873663"/>
    <n v="86.220958045274983"/>
    <n v="4.4569132808934757"/>
    <n v="4.4618760702356051"/>
    <n v="43.324959017774987"/>
    <n v="43.136857905008128"/>
    <n v="43.196271020692485"/>
    <n v="3.7657541725589168"/>
    <n v="3.7687288896756597"/>
    <n v="648.09754992572141"/>
    <n v="6.4740412250310939"/>
    <n v="2019"/>
    <x v="36"/>
    <s v="2019-926"/>
    <n v="14.550984809287645"/>
    <x v="0"/>
    <n v="0"/>
    <n v="0"/>
    <n v="0"/>
    <n v="0"/>
    <n v="0"/>
    <n v="1"/>
    <n v="1904.9273216130355"/>
    <n v="-1256.829771687314"/>
    <n v="1.9392601805567071"/>
    <n v="2094.6796933803321"/>
    <n v="-1446.5821434546106"/>
    <n v="2.2320438391109541"/>
    <n v="2051.0323832180657"/>
    <n v="-1402.9348332923441"/>
    <n v="2.1646970173751385"/>
    <n v="366.84473423249517"/>
    <n v="281.25281569322624"/>
    <n v="0.43396679361843088"/>
    <n v="349.03361711957029"/>
    <n v="299.06393280615112"/>
    <n v="0.46144894829555655"/>
    <n v="182.60758009411171"/>
    <n v="465.4899698316097"/>
    <n v="0.71824059493043846"/>
    <n v="5.8507874771223065"/>
    <n v="642.24676244859916"/>
    <n v="0.99097236599985172"/>
    <n v="5.8397085414135121"/>
    <n v="642.25784138430788"/>
    <n v="0.99098946054944537"/>
    <n v="5.7354954178769244"/>
    <n v="642.3620545078445"/>
    <n v="0.99115025906434262"/>
    <n v="5.7677268382308631"/>
    <n v="642.32982308749058"/>
    <n v="0.99110052670482729"/>
    <n v="5.7622359962941267"/>
    <n v="642.33531392942723"/>
    <n v="0.99110899895092242"/>
    <n v="5.7715395535222029"/>
    <n v="642.32601037219922"/>
    <n v="0.99109464377055023"/>
    <n v="6.825955760172131"/>
    <n v="4.9992347997798285"/>
    <n v="4.4667541411239453"/>
    <x v="8"/>
    <n v="0"/>
    <n v="0"/>
    <n v="0"/>
    <n v="0"/>
    <n v="0"/>
    <n v="0"/>
    <n v="0"/>
    <n v="0"/>
    <n v="1"/>
    <n v="0"/>
    <n v="0"/>
    <n v="0"/>
    <n v="141"/>
    <n v="728.89390933051834"/>
    <n v="-80.796359404796931"/>
    <n v="0.12466697245508337"/>
    <n v="731.5691310822707"/>
    <n v="-83.471581156549291"/>
    <n v="0.12879477968419412"/>
    <n v="676.74550744624435"/>
    <n v="-28.647957520522937"/>
    <n v="4.4203156644869721E-2"/>
    <n v="684.78855811810058"/>
    <n v="-36.691008192379172"/>
    <n v="5.661340364052346E-2"/>
  </r>
  <r>
    <x v="926"/>
    <x v="5"/>
    <x v="141"/>
    <n v="590.73581620736195"/>
    <x v="2"/>
    <n v="722.01044203122012"/>
    <n v="569.36995751906954"/>
    <n v="6.3445304118065229"/>
    <n v="6.3813689059732113"/>
    <n v="87.516417215905477"/>
    <n v="86.52984385288957"/>
    <n v="87.083167625727725"/>
    <n v="4.4668636117466436"/>
    <n v="4.4718264010887729"/>
    <n v="43.758208607952739"/>
    <n v="43.571803397069353"/>
    <n v="43.62823373089941"/>
    <n v="3.7757045034120846"/>
    <n v="3.7786792205288275"/>
    <n v="600.56630165982085"/>
    <n v="6.3978730461826228"/>
    <n v="2019"/>
    <x v="37"/>
    <s v="2019-927"/>
    <n v="14.587098526965251"/>
    <x v="0"/>
    <n v="0"/>
    <n v="0"/>
    <n v="0"/>
    <n v="0"/>
    <n v="0"/>
    <n v="1"/>
    <n v="1910.6792693746029"/>
    <n v="-1310.1129677147819"/>
    <n v="2.1814626696402124"/>
    <n v="2098.4836722741602"/>
    <n v="-1497.9173706143392"/>
    <n v="2.4941748587532397"/>
    <n v="2053.5354052329976"/>
    <n v="-1452.9691035731767"/>
    <n v="2.4193317200074653"/>
    <n v="368.13488163136185"/>
    <n v="232.431420028459"/>
    <n v="0.38702041620729377"/>
    <n v="350.56003800749556"/>
    <n v="250.00626365232529"/>
    <n v="0.41628420202959787"/>
    <n v="184.49319390691747"/>
    <n v="416.07310775290341"/>
    <n v="0.6928012887219569"/>
    <n v="5.8518888244123071"/>
    <n v="594.71441283540855"/>
    <n v="0.99025604865234851"/>
    <n v="5.8404184074172889"/>
    <n v="594.72588325240361"/>
    <n v="0.99027514798736505"/>
    <n v="5.7386458662082571"/>
    <n v="594.82765579361262"/>
    <n v="0.99044460894600983"/>
    <n v="5.769537921507081"/>
    <n v="594.79676373831376"/>
    <n v="0.99039317073641753"/>
    <n v="5.7623050163651417"/>
    <n v="594.80399664345566"/>
    <n v="0.99040521421125438"/>
    <n v="5.7750149887645073"/>
    <n v="594.79128667105635"/>
    <n v="0.99038405089862058"/>
    <n v="6.835844015440605"/>
    <n v="5.005865336734634"/>
    <n v="4.4717027662786686"/>
    <x v="8"/>
    <n v="0"/>
    <n v="0"/>
    <n v="0"/>
    <n v="0"/>
    <n v="0"/>
    <n v="0"/>
    <n v="0"/>
    <n v="0"/>
    <n v="1"/>
    <n v="0"/>
    <n v="0"/>
    <n v="0"/>
    <n v="142"/>
    <n v="733.0241150986044"/>
    <n v="-132.45781343878355"/>
    <n v="0.22055485476408182"/>
    <n v="734.72073061611593"/>
    <n v="-134.15442895629508"/>
    <n v="0.22337988093158823"/>
    <n v="679.43750389496142"/>
    <n v="-78.871202235140572"/>
    <n v="0.13132805156925978"/>
    <n v="688.99843304305409"/>
    <n v="-88.432131383233241"/>
    <n v="0.14724790774778421"/>
  </r>
  <r>
    <x v="927"/>
    <x v="5"/>
    <x v="142"/>
    <n v="596.64317436943566"/>
    <x v="2"/>
    <n v="729.23054645153252"/>
    <n v="577.55192257417934"/>
    <n v="6.3587983475737149"/>
    <n v="6.3913192368263791"/>
    <n v="88.391581388064537"/>
    <n v="87.460712620477054"/>
    <n v="87.953999301985007"/>
    <n v="4.4768139425998124"/>
    <n v="4.4817767319419408"/>
    <n v="44.195790694032269"/>
    <n v="44.008594504943389"/>
    <n v="44.064516068208405"/>
    <n v="3.785654834265253"/>
    <n v="3.7886295513819959"/>
    <n v="645.66755013859552"/>
    <n v="6.4702847430475972"/>
    <n v="2019"/>
    <x v="38"/>
    <s v="2019-928"/>
    <n v="14.621267124438781"/>
    <x v="0"/>
    <n v="0"/>
    <n v="0"/>
    <n v="0"/>
    <n v="0"/>
    <n v="0"/>
    <n v="1"/>
    <n v="1916.4887366137855"/>
    <n v="-1270.82118647519"/>
    <n v="1.9682283648952195"/>
    <n v="2102.3256909569268"/>
    <n v="-1456.6581408183313"/>
    <n v="2.2560497898735239"/>
    <n v="2056.0634574680794"/>
    <n v="-1410.3959073294839"/>
    <n v="2.1843995521019073"/>
    <n v="369.43793050421732"/>
    <n v="276.2296196343782"/>
    <n v="0.42782019876186161"/>
    <n v="352.10172310429999"/>
    <n v="293.56582703429552"/>
    <n v="0.45467025092290958"/>
    <n v="186.39766385785126"/>
    <n v="459.26988628074423"/>
    <n v="0.71131015672409093"/>
    <n v="5.8529901717023076"/>
    <n v="639.81455996689317"/>
    <n v="0.99093497858077895"/>
    <n v="5.8411282734210648"/>
    <n v="639.82642186517444"/>
    <n v="0.99095335010692853"/>
    <n v="5.7417963145395898"/>
    <n v="639.92575382405596"/>
    <n v="0.9911071939215359"/>
    <n v="5.7713490047832989"/>
    <n v="639.89620113381227"/>
    <n v="0.99106142316809265"/>
    <n v="5.7627021334504311"/>
    <n v="639.90484800514514"/>
    <n v="0.99107481530980857"/>
    <n v="5.778303233660802"/>
    <n v="639.88924690493468"/>
    <n v="0.99105065256505376"/>
    <n v="6.8445976030214952"/>
    <n v="5.0120814405246534"/>
    <n v="4.4766761434016757"/>
    <x v="8"/>
    <n v="0"/>
    <n v="0"/>
    <n v="0"/>
    <n v="0"/>
    <n v="0"/>
    <n v="0"/>
    <n v="0"/>
    <n v="0"/>
    <n v="1"/>
    <n v="0"/>
    <n v="0"/>
    <n v="0"/>
    <n v="143"/>
    <n v="736.92851045790042"/>
    <n v="-91.2609603193049"/>
    <n v="0.14134357580726384"/>
    <n v="737.79219738141262"/>
    <n v="-92.124647242817105"/>
    <n v="0.14268124086930206"/>
    <n v="682.14572296288122"/>
    <n v="-36.478172824285707"/>
    <n v="5.6496834658107717E-2"/>
    <n v="693.12722879204466"/>
    <n v="-47.459678653449146"/>
    <n v="7.3504822479094248E-2"/>
  </r>
  <r>
    <x v="928"/>
    <x v="5"/>
    <x v="143"/>
    <n v="602.60960611312987"/>
    <x v="2"/>
    <n v="736.52285191604767"/>
    <n v="585.06922763586442"/>
    <n v="6.371730178069571"/>
    <n v="6.401269567679547"/>
    <n v="89.275497201945171"/>
    <n v="88.368104911211105"/>
    <n v="88.833539295004854"/>
    <n v="4.4867642734529802"/>
    <n v="4.4917270627951087"/>
    <n v="44.637748600972586"/>
    <n v="44.449002372163825"/>
    <n v="44.505161228890486"/>
    <n v="3.7956051651184208"/>
    <n v="3.7985798822351637"/>
    <n v="737.44333426659034"/>
    <n v="6.6031892503692644"/>
    <n v="2019"/>
    <x v="39"/>
    <s v="2019-929"/>
    <n v="14.654099616640972"/>
    <x v="0"/>
    <n v="0"/>
    <n v="0"/>
    <n v="0"/>
    <n v="0"/>
    <n v="0"/>
    <n v="1"/>
    <n v="1922.3562985253602"/>
    <n v="-1184.91296425877"/>
    <n v="1.6067851036136922"/>
    <n v="2106.2061298265212"/>
    <n v="-1368.762795559931"/>
    <n v="1.8560921659441221"/>
    <n v="2058.6167902255115"/>
    <n v="-1321.1734559589213"/>
    <n v="1.7915592894644146"/>
    <n v="370.75400986580121"/>
    <n v="366.68932440078913"/>
    <n v="0.49724406928902914"/>
    <n v="353.65882505207247"/>
    <n v="383.78450921451787"/>
    <n v="0.52042576206374302"/>
    <n v="188.32117850829434"/>
    <n v="549.122155758296"/>
    <n v="0.74462962812514211"/>
    <n v="5.8540915189923082"/>
    <n v="731.58924274759806"/>
    <n v="0.99206163884467902"/>
    <n v="5.8418381394248415"/>
    <n v="731.60149612716555"/>
    <n v="0.99207825487332568"/>
    <n v="5.7449467628709217"/>
    <n v="731.69838750371946"/>
    <n v="0.99220964310622672"/>
    <n v="5.7731600880595169"/>
    <n v="731.67017417853083"/>
    <n v="0.99217138481046674"/>
    <n v="5.7633246207464488"/>
    <n v="731.68000964584394"/>
    <n v="0.99218472206209818"/>
    <n v="5.7814628972963993"/>
    <n v="731.66187136929398"/>
    <n v="0.99216012589896663"/>
    <n v="6.8525731080836598"/>
    <n v="5.0181038097135655"/>
    <n v="4.4816742725814924"/>
    <x v="8"/>
    <n v="0"/>
    <n v="0"/>
    <n v="0"/>
    <n v="0"/>
    <n v="0"/>
    <n v="0"/>
    <n v="0"/>
    <n v="0"/>
    <n v="1"/>
    <n v="0"/>
    <n v="0"/>
    <n v="0"/>
    <n v="144"/>
    <n v="740.68194607837552"/>
    <n v="-3.2386118117851765"/>
    <n v="4.3916754837930345E-3"/>
    <n v="740.83251880183479"/>
    <n v="-3.3891845352444534"/>
    <n v="4.5958575767927985E-3"/>
    <n v="684.87027320505456"/>
    <n v="52.573061061535782"/>
    <n v="7.129098415923886E-2"/>
    <n v="697.21704180640552"/>
    <n v="40.226292460184823"/>
    <n v="5.4548316583797024E-2"/>
  </r>
  <r>
    <x v="929"/>
    <x v="5"/>
    <x v="144"/>
    <n v="608.63570217426127"/>
    <x v="2"/>
    <n v="743.88808043520828"/>
    <n v="592.13916999738342"/>
    <n v="6.383741691711025"/>
    <n v="6.4112198985327158"/>
    <n v="90.168252173964632"/>
    <n v="89.268178542587862"/>
    <n v="89.721874687954909"/>
    <n v="4.4967146043061481"/>
    <n v="4.5016773936482775"/>
    <n v="45.084126086982309"/>
    <n v="44.893588972536762"/>
    <n v="44.950212841179386"/>
    <n v="3.8055554959715887"/>
    <n v="3.8085302130883316"/>
    <n v="269.44126719763534"/>
    <n v="5.5963504341220123"/>
    <n v="2019"/>
    <x v="40"/>
    <s v="2019-930"/>
    <n v="14.686011791988761"/>
    <x v="1"/>
    <n v="0"/>
    <n v="0"/>
    <n v="0"/>
    <n v="0"/>
    <n v="0"/>
    <n v="1"/>
    <n v="1928.2825360560505"/>
    <n v="-1658.8412688584151"/>
    <n v="6.1565968944232061"/>
    <n v="2110.1253730848111"/>
    <n v="-1840.6841058871757"/>
    <n v="6.8314854848757554"/>
    <n v="2061.1956563105182"/>
    <n v="-1791.7543891128828"/>
    <n v="6.6498885183709806"/>
    <n v="372.08325002100099"/>
    <n v="-102.64198282336565"/>
    <n v="0.38094380972487668"/>
    <n v="355.23149801932277"/>
    <n v="-85.79023082168743"/>
    <n v="0.31840048747529176"/>
    <n v="190.2639283052419"/>
    <n v="79.177338892393436"/>
    <n v="0.29385750637194269"/>
    <n v="5.8551928662823087"/>
    <n v="263.58607433135302"/>
    <n v="0.97826913105338265"/>
    <n v="5.8425480054286174"/>
    <n v="263.59871919220672"/>
    <n v="0.97831606098726109"/>
    <n v="5.7480972112022535"/>
    <n v="263.69316998643308"/>
    <n v="0.97866660415092976"/>
    <n v="5.7749711713357357"/>
    <n v="263.66629602629962"/>
    <n v="0.97856686456607345"/>
    <n v="5.7641023443160302"/>
    <n v="263.67716485331931"/>
    <n v="0.97860720295644965"/>
    <n v="5.7845339934336728"/>
    <n v="263.65673320420166"/>
    <n v="0.97853137326142869"/>
    <n v="6.8600163802074139"/>
    <n v="5.024041986839344"/>
    <n v="4.4866971526813595"/>
    <x v="9"/>
    <n v="0"/>
    <n v="0"/>
    <n v="0"/>
    <n v="0"/>
    <n v="0"/>
    <n v="0"/>
    <n v="0"/>
    <n v="0"/>
    <n v="0"/>
    <n v="1"/>
    <n v="0"/>
    <n v="0"/>
    <n v="145"/>
    <n v="255.19466091728134"/>
    <n v="14.246606280354001"/>
    <n v="5.2874626179307965E-2"/>
    <n v="248.68657183291361"/>
    <n v="20.754695364721726"/>
    <n v="7.7028643683961534E-2"/>
    <n v="248.16399132095478"/>
    <n v="21.277275876680562"/>
    <n v="7.8968140619208371E-2"/>
    <n v="247.65074819251166"/>
    <n v="21.790519005123684"/>
    <n v="8.0872982938950941E-2"/>
  </r>
  <r>
    <x v="930"/>
    <x v="5"/>
    <x v="145"/>
    <n v="614.72205919600378"/>
    <x v="2"/>
    <n v="751.32696123956021"/>
    <n v="598.91403675696949"/>
    <n v="6.3951180765595774"/>
    <n v="6.4211702293858837"/>
    <n v="91.069934695704276"/>
    <n v="90.169056619146062"/>
    <n v="90.619093434834454"/>
    <n v="4.506664935159316"/>
    <n v="4.5116277245014453"/>
    <n v="45.534967347852138"/>
    <n v="45.342553835257526"/>
    <n v="45.399714969591187"/>
    <n v="3.815505826824757"/>
    <n v="3.8184805439414999"/>
    <n v="241.93441332828024"/>
    <n v="5.4886666701196907"/>
    <n v="2019"/>
    <x v="41"/>
    <s v="2019-931"/>
    <n v="14.717288838543652"/>
    <x v="1"/>
    <n v="0"/>
    <n v="0"/>
    <n v="0"/>
    <n v="0"/>
    <n v="0"/>
    <n v="1"/>
    <n v="1934.2680359620476"/>
    <n v="-1692.3336226337674"/>
    <n v="6.9950099258407024"/>
    <n v="2114.0838087756842"/>
    <n v="-1872.149395447404"/>
    <n v="7.7382517422483792"/>
    <n v="2063.800311056375"/>
    <n v="-1821.8658977280948"/>
    <n v="7.5304123653380763"/>
    <n v="373.42578257775278"/>
    <n v="-131.49136924947254"/>
    <n v="0.54350006450323463"/>
    <n v="356.81989771624546"/>
    <n v="-114.88548438796522"/>
    <n v="0.47486210335888585"/>
    <n v="192.22610560015895"/>
    <n v="49.708307728121298"/>
    <n v="0.20546191442666822"/>
    <n v="5.8562942135723102"/>
    <n v="236.07811911470793"/>
    <n v="0.97579387680732332"/>
    <n v="5.8432578714323942"/>
    <n v="236.09115545684784"/>
    <n v="0.97584776059326583"/>
    <n v="5.7512476595335862"/>
    <n v="236.18316566874665"/>
    <n v="0.9762280711519542"/>
    <n v="5.7767822546119536"/>
    <n v="236.15763107366828"/>
    <n v="0.9761225276919433"/>
    <n v="5.7649871994963959"/>
    <n v="236.16942612878384"/>
    <n v="0.97617128080214899"/>
    <n v="5.7875439673954361"/>
    <n v="236.14686936088481"/>
    <n v="0.97607804574894297"/>
    <n v="6.8670973863391174"/>
    <n v="5.0299503704609334"/>
    <n v="4.4917447813394542"/>
    <x v="9"/>
    <n v="0"/>
    <n v="0"/>
    <n v="0"/>
    <n v="0"/>
    <n v="0"/>
    <n v="0"/>
    <n v="0"/>
    <n v="0"/>
    <n v="0"/>
    <n v="1"/>
    <n v="0"/>
    <n v="0"/>
    <n v="146"/>
    <n v="256.42609652145114"/>
    <n v="-14.4916831931709"/>
    <n v="5.9899222247093757E-2"/>
    <n v="249.7026459954798"/>
    <n v="-7.7682326671995554"/>
    <n v="3.210883710313199E-2"/>
    <n v="249.15920807671816"/>
    <n v="-7.2247947484379154"/>
    <n v="2.986261709959636E-2"/>
    <n v="249.09096840523515"/>
    <n v="-7.156555076954902"/>
    <n v="2.958055854271624E-2"/>
  </r>
  <r>
    <x v="931"/>
    <x v="5"/>
    <x v="146"/>
    <n v="620.86927978796393"/>
    <x v="2"/>
    <n v="758.84023085195588"/>
    <n v="605.50060966626779"/>
    <n v="6.4060555698733461"/>
    <n v="6.4311205602390515"/>
    <n v="91.980634042661308"/>
    <n v="91.074845330903685"/>
    <n v="91.525284369182799"/>
    <n v="4.5166152660124848"/>
    <n v="4.5215780553546132"/>
    <n v="45.990317021330654"/>
    <n v="45.795988065508716"/>
    <n v="45.853712119287096"/>
    <n v="3.8254561576779249"/>
    <n v="3.8284308747946678"/>
    <n v="247.65438298464164"/>
    <n v="5.5120341571802447"/>
    <n v="2019"/>
    <x v="42"/>
    <s v="2019-932"/>
    <n v="14.748126993563757"/>
    <x v="1"/>
    <n v="0"/>
    <n v="0"/>
    <n v="0"/>
    <n v="0"/>
    <n v="0"/>
    <n v="1"/>
    <n v="1940.3133908671052"/>
    <n v="-1692.6590078824636"/>
    <n v="6.8347629768677836"/>
    <n v="2118.0818288234659"/>
    <n v="-1870.4274458388243"/>
    <n v="7.552571544654711"/>
    <n v="2066.4310123496898"/>
    <n v="-1818.7766293650482"/>
    <n v="7.3440114705251958"/>
    <n v="374.78174046007211"/>
    <n v="-127.12735747543047"/>
    <n v="0.51332569181024468"/>
    <n v="358.42418141013741"/>
    <n v="-110.76979842549576"/>
    <n v="0.44727574408551929"/>
    <n v="194.20790466802512"/>
    <n v="53.44647831661652"/>
    <n v="0.21581075074262271"/>
    <n v="5.8573955608623107"/>
    <n v="241.79698742377934"/>
    <n v="0.97634850839193288"/>
    <n v="5.84396773743617"/>
    <n v="241.81041524720547"/>
    <n v="0.976402728403161"/>
    <n v="5.754398107864918"/>
    <n v="241.89998487677673"/>
    <n v="0.97676440029643341"/>
    <n v="5.7785933378881715"/>
    <n v="241.87578964675347"/>
    <n v="0.97666670273206302"/>
    <n v="5.7659460855782196"/>
    <n v="241.88843689906344"/>
    <n v="0.97671777088663203"/>
    <n v="5.7905117042460503"/>
    <n v="241.86387128039559"/>
    <n v="0.97661857773538718"/>
    <n v="6.8739338519980508"/>
    <n v="5.0358559727687497"/>
    <n v="4.4968171549693592"/>
    <x v="9"/>
    <n v="0"/>
    <n v="0"/>
    <n v="0"/>
    <n v="0"/>
    <n v="0"/>
    <n v="0"/>
    <n v="0"/>
    <n v="0"/>
    <n v="0"/>
    <n v="1"/>
    <n v="0"/>
    <n v="0"/>
    <n v="147"/>
    <n v="257.64469884860222"/>
    <n v="-9.9903158639605749"/>
    <n v="4.0339749870609509E-2"/>
    <n v="250.7226578911997"/>
    <n v="-3.0682749065580595"/>
    <n v="1.2389342234045336E-2"/>
    <n v="250.16043761300546"/>
    <n v="-2.5060546283638132"/>
    <n v="1.0119161220414286E-2"/>
    <n v="250.53551882652596"/>
    <n v="-2.8811358418843156"/>
    <n v="1.1633696150102015E-2"/>
  </r>
  <r>
    <x v="932"/>
    <x v="5"/>
    <x v="147"/>
    <n v="627.07797258584355"/>
    <x v="2"/>
    <n v="766.42863316047544"/>
    <n v="611.97381854214052"/>
    <n v="6.416689501437328"/>
    <n v="6.4410708910922203"/>
    <n v="92.90044038308794"/>
    <n v="91.987642856995819"/>
    <n v="92.440537212874631"/>
    <n v="4.5265655968656526"/>
    <n v="4.5315283862077811"/>
    <n v="46.45022019154397"/>
    <n v="46.253950553733389"/>
    <n v="46.312249240479971"/>
    <n v="3.8354064885310932"/>
    <n v="3.8383812056478361"/>
    <n v="229.62542358325626"/>
    <n v="5.4364493882075404"/>
    <n v="2019"/>
    <x v="43"/>
    <s v="2019-933"/>
    <n v="14.778661586834074"/>
    <x v="1"/>
    <n v="0"/>
    <n v="0"/>
    <n v="0"/>
    <n v="0"/>
    <n v="0"/>
    <n v="1"/>
    <n v="1946.419199321213"/>
    <n v="-1716.7937757379568"/>
    <n v="7.4764969355211299"/>
    <n v="2122.1198290717257"/>
    <n v="-1892.4944054884695"/>
    <n v="8.2416588544791498"/>
    <n v="2069.0880206559382"/>
    <n v="-1839.462597072682"/>
    <n v="8.0107096521293517"/>
    <n v="376.15125792121455"/>
    <n v="-146.52583433795829"/>
    <n v="0.63810806334705261"/>
    <n v="360.04450794096829"/>
    <n v="-130.41908435771202"/>
    <n v="0.56796448025026902"/>
    <n v="196.20952172657002"/>
    <n v="33.415901856686247"/>
    <n v="0.14552352842833408"/>
    <n v="5.8584969081523113"/>
    <n v="223.76692667510395"/>
    <n v="0.97448672356600718"/>
    <n v="5.8446776034399468"/>
    <n v="223.78074597981632"/>
    <n v="0.9745469055114413"/>
    <n v="5.7575485561962507"/>
    <n v="223.86787502706002"/>
    <n v="0.97492634540918466"/>
    <n v="5.7804044211643895"/>
    <n v="223.84501916209189"/>
    <n v="0.97482680998052229"/>
    <n v="5.7669561755411962"/>
    <n v="223.85846740771507"/>
    <n v="0.9748853759938727"/>
    <n v="5.793450227565871"/>
    <n v="223.83197335569039"/>
    <n v="0.97476999655717433"/>
    <n v="6.8806074205680252"/>
    <n v="5.0417721975802863"/>
    <n v="4.5019142687607756"/>
    <x v="9"/>
    <n v="0"/>
    <n v="0"/>
    <n v="0"/>
    <n v="0"/>
    <n v="0"/>
    <n v="0"/>
    <n v="0"/>
    <n v="0"/>
    <n v="0"/>
    <n v="1"/>
    <n v="0"/>
    <n v="0"/>
    <n v="148"/>
    <n v="258.85652655822258"/>
    <n v="-29.231102974966319"/>
    <n v="0.12729907045492231"/>
    <n v="251.74765596214618"/>
    <n v="-22.122232378889919"/>
    <n v="9.6340518543971104E-2"/>
    <n v="251.16771991248706"/>
    <n v="-21.542296329230794"/>
    <n v="9.3814944325710137E-2"/>
    <n v="251.9867387081033"/>
    <n v="-22.361315124847039"/>
    <n v="9.7381704411921968E-2"/>
  </r>
  <r>
    <x v="933"/>
    <x v="5"/>
    <x v="148"/>
    <n v="633.3487523117019"/>
    <x v="2"/>
    <n v="774.09291949208011"/>
    <n v="618.38629867300892"/>
    <n v="6.4271133409362502"/>
    <n v="6.4510212219453882"/>
    <n v="93.829444786918813"/>
    <n v="92.908543821957323"/>
    <n v="93.364942585003377"/>
    <n v="4.5365159277188205"/>
    <n v="4.5414787170609499"/>
    <n v="46.914722393459407"/>
    <n v="46.716490841541599"/>
    <n v="46.775371732884771"/>
    <n v="3.8453568193842611"/>
    <n v="3.848331536501004"/>
    <n v="263.38181318245904"/>
    <n v="5.5736047405413869"/>
    <n v="2019"/>
    <x v="44"/>
    <s v="2019-934"/>
    <n v="14.808986088039331"/>
    <x v="1"/>
    <n v="0"/>
    <n v="0"/>
    <n v="0"/>
    <n v="0"/>
    <n v="0"/>
    <n v="1"/>
    <n v="1952.5860658598617"/>
    <n v="-1689.2042526774026"/>
    <n v="6.4135189604272265"/>
    <n v="2126.1982093224678"/>
    <n v="-1862.8163961400087"/>
    <n v="7.0726842283887441"/>
    <n v="2071.7715990452493"/>
    <n v="-1808.3897858627902"/>
    <n v="6.8660389417625405"/>
    <n v="377.53447055696847"/>
    <n v="-114.15265737450943"/>
    <n v="0.43341131263087485"/>
    <n v="361.68103773710749"/>
    <n v="-98.299224554648447"/>
    <n v="0.37321948454562115"/>
    <n v="198.2311549557003"/>
    <n v="65.150658226758736"/>
    <n v="0.24736202336653101"/>
    <n v="5.8595982554423118"/>
    <n v="257.52221492701671"/>
    <n v="0.97775245684339229"/>
    <n v="5.8453874694437236"/>
    <n v="257.53642571301532"/>
    <n v="0.97780641192034656"/>
    <n v="5.7606990045275825"/>
    <n v="257.62111417793147"/>
    <n v="0.97812795448964118"/>
    <n v="5.7822155044406074"/>
    <n v="257.59959767801843"/>
    <n v="0.97804626130189576"/>
    <n v="5.7680017032005786"/>
    <n v="257.61381147925846"/>
    <n v="0.97810022782702633"/>
    <n v="5.7963685324918517"/>
    <n v="257.5854446499672"/>
    <n v="0.97799252551854676"/>
    <n v="6.8871747581030993"/>
    <n v="5.0477056847305164"/>
    <n v="4.5070361166804664"/>
    <x v="10"/>
    <n v="0"/>
    <n v="0"/>
    <n v="0"/>
    <n v="0"/>
    <n v="0"/>
    <n v="0"/>
    <n v="0"/>
    <n v="0"/>
    <n v="0"/>
    <n v="0"/>
    <n v="1"/>
    <n v="0"/>
    <n v="149"/>
    <n v="249.46029265477625"/>
    <n v="13.921520527682787"/>
    <n v="5.2856802675432212E-2"/>
    <n v="244.7738436076061"/>
    <n v="18.607969574852945"/>
    <n v="7.0650168855668799E-2"/>
    <n v="254.22644677065031"/>
    <n v="9.1553664118087283"/>
    <n v="3.4760814731981143E-2"/>
    <n v="253.44620339394461"/>
    <n v="9.9356097885144266"/>
    <n v="3.7723218883118116E-2"/>
  </r>
  <r>
    <x v="934"/>
    <x v="5"/>
    <x v="149"/>
    <n v="639.68223983481903"/>
    <x v="2"/>
    <n v="781.83384868700102"/>
    <n v="624.77508102155196"/>
    <n v="6.437391714602005"/>
    <n v="6.4609715527985561"/>
    <n v="94.76773923478801"/>
    <n v="93.83814152837266"/>
    <n v="94.298592010853412"/>
    <n v="4.5464662585719884"/>
    <n v="4.5514290479141177"/>
    <n v="47.383869617394005"/>
    <n v="47.183655984638278"/>
    <n v="47.243125450213626"/>
    <n v="3.8553071502374294"/>
    <n v="3.8582818673541723"/>
    <n v="264.40697083055386"/>
    <n v="5.5774894723446398"/>
    <n v="2019"/>
    <x v="45"/>
    <s v="2019-935"/>
    <n v="14.839165123411423"/>
    <x v="1"/>
    <n v="0"/>
    <n v="0"/>
    <n v="0"/>
    <n v="0"/>
    <n v="0"/>
    <n v="1"/>
    <n v="1958.814601063897"/>
    <n v="-1694.4076302333433"/>
    <n v="6.408331916934257"/>
    <n v="2130.3173733757176"/>
    <n v="-1865.9104025451638"/>
    <n v="7.0569637278622999"/>
    <n v="2074.4820132184532"/>
    <n v="-1810.0750423878994"/>
    <n v="6.845791685075854"/>
    <n v="378.93151531907995"/>
    <n v="-114.52454448852609"/>
    <n v="0.43313738714521088"/>
    <n v="363.33393283120807"/>
    <n v="-98.926962000654214"/>
    <n v="0.37414657295117953"/>
    <n v="200.27300451712193"/>
    <n v="64.133966313431927"/>
    <n v="0.2425577741463269"/>
    <n v="5.8606996027323124"/>
    <n v="258.54627122782153"/>
    <n v="0.97783454957967741"/>
    <n v="5.8460973354474994"/>
    <n v="258.56087349510636"/>
    <n v="0.9778897760634534"/>
    <n v="5.7638494528589153"/>
    <n v="258.64312137769497"/>
    <n v="0.97820084154833919"/>
    <n v="5.7840265877168262"/>
    <n v="258.62294424283704"/>
    <n v="0.97812453064475546"/>
    <n v="5.7690717675983292"/>
    <n v="258.63789906295551"/>
    <n v="0.97818109050046387"/>
    <n v="5.7992728383860062"/>
    <n v="258.60769799216786"/>
    <n v="0.97806686858455605"/>
    <n v="6.8936752134446442"/>
    <n v="5.0536597114107371"/>
    <n v="4.51218269147346"/>
    <x v="10"/>
    <n v="0"/>
    <n v="0"/>
    <n v="0"/>
    <n v="0"/>
    <n v="0"/>
    <n v="0"/>
    <n v="0"/>
    <n v="0"/>
    <n v="0"/>
    <n v="0"/>
    <n v="1"/>
    <n v="0"/>
    <n v="150"/>
    <n v="250.62069619779555"/>
    <n v="13.786274632758307"/>
    <n v="5.2140359951376961E-2"/>
    <n v="245.77736911043488"/>
    <n v="18.629601720118984"/>
    <n v="7.0458058127589346E-2"/>
    <n v="255.2542242278746"/>
    <n v="9.1527466026792581"/>
    <n v="3.4616131995040433E-2"/>
    <n v="254.91499952945875"/>
    <n v="9.4919713010951057"/>
    <n v="3.5899096272987707E-2"/>
  </r>
  <r>
    <x v="935"/>
    <x v="5"/>
    <x v="150"/>
    <n v="646.07906223316706"/>
    <x v="2"/>
    <n v="789.65218717387086"/>
    <n v="631.16627538503644"/>
    <n v="6.4475693387396209"/>
    <n v="6.4709218836517239"/>
    <n v="95.715416627135866"/>
    <n v="94.77677907775427"/>
    <n v="95.241577930961938"/>
    <n v="4.5564165894251563"/>
    <n v="4.5613793787672856"/>
    <n v="47.857708313567933"/>
    <n v="47.655492614889027"/>
    <n v="47.715556704715752"/>
    <n v="3.8652574810905973"/>
    <n v="3.8682321982073402"/>
    <n v="263.30125699602343"/>
    <n v="5.5732988404977934"/>
    <n v="2019"/>
    <x v="46"/>
    <s v="2019-936"/>
    <n v="14.869243409255375"/>
    <x v="1"/>
    <n v="0"/>
    <n v="0"/>
    <n v="0"/>
    <n v="0"/>
    <n v="0"/>
    <n v="1"/>
    <n v="1965.1054216199727"/>
    <n v="-1701.8041646239494"/>
    <n v="6.4633347521377438"/>
    <n v="2134.4777290694992"/>
    <n v="-1871.1764720734759"/>
    <n v="7.1065990850994529"/>
    <n v="2077.2195315333893"/>
    <n v="-1813.918274537366"/>
    <n v="6.8891364030395081"/>
    <n v="380.34253052881246"/>
    <n v="-117.04127353278903"/>
    <n v="0.44451467823625573"/>
    <n v="365.0033568762496"/>
    <n v="-101.70209988022617"/>
    <n v="0.38625755547290136"/>
    <n v="202.33527257415773"/>
    <n v="60.965984421865699"/>
    <n v="0.23154460072625652"/>
    <n v="5.8618009500223129"/>
    <n v="257.43945604600111"/>
    <n v="0.97773728459598341"/>
    <n v="5.8468072014512762"/>
    <n v="257.45444979457216"/>
    <n v="0.97779422981812969"/>
    <n v="5.7669999011902471"/>
    <n v="257.53425709483315"/>
    <n v="0.97809733243591246"/>
    <n v="5.7858376709930441"/>
    <n v="257.51541932503039"/>
    <n v="0.97802578788645733"/>
    <n v="5.7701588261228709"/>
    <n v="257.53109816990053"/>
    <n v="0.97808533505705963"/>
    <n v="5.8021674485611028"/>
    <n v="257.49908954746235"/>
    <n v="0.97796376851839828"/>
    <n v="6.9001361160949148"/>
    <n v="5.0596358827765524"/>
    <n v="4.5173539846644779"/>
    <x v="10"/>
    <n v="0"/>
    <n v="0"/>
    <n v="0"/>
    <n v="0"/>
    <n v="0"/>
    <n v="0"/>
    <n v="0"/>
    <n v="0"/>
    <n v="0"/>
    <n v="0"/>
    <n v="1"/>
    <n v="0"/>
    <n v="151"/>
    <n v="251.78352990376783"/>
    <n v="11.517727092255598"/>
    <n v="4.3743532498325854E-2"/>
    <n v="246.78668365848759"/>
    <n v="16.514573337535836"/>
    <n v="6.2721209636250427E-2"/>
    <n v="256.28822568724922"/>
    <n v="7.0130313087742024"/>
    <n v="2.6635008844185345E-2"/>
    <n v="256.39389482493431"/>
    <n v="6.9073621710891189"/>
    <n v="2.6233684752949883E-2"/>
  </r>
  <r>
    <x v="936"/>
    <x v="5"/>
    <x v="151"/>
    <n v="652.53985285549879"/>
    <x v="2"/>
    <n v="797.5487090456096"/>
    <n v="637.57834862617506"/>
    <n v="6.457677169286784"/>
    <n v="6.4808722145048918"/>
    <n v="96.672570793407232"/>
    <n v="95.724674935580751"/>
    <n v="96.193993710271542"/>
    <n v="4.5663669202783241"/>
    <n v="4.5713297096204535"/>
    <n v="48.336285396703616"/>
    <n v="48.132047562159237"/>
    <n v="48.192712271762908"/>
    <n v="3.8752078119437656"/>
    <n v="3.8781825290605085"/>
    <n v="273.19324939311417"/>
    <n v="5.6101794179957238"/>
    <n v="2019"/>
    <x v="47"/>
    <s v="2019-937"/>
    <n v="14.899251901508874"/>
    <x v="1"/>
    <n v="0"/>
    <n v="0"/>
    <n v="0"/>
    <n v="0"/>
    <n v="0"/>
    <n v="1"/>
    <n v="1971.4591503816093"/>
    <n v="-1698.2659009884951"/>
    <n v="6.2163538255835826"/>
    <n v="2138.6796883202196"/>
    <n v="-1865.4864389271054"/>
    <n v="6.8284499820958056"/>
    <n v="2079.9844250314745"/>
    <n v="-1806.7911756383603"/>
    <n v="6.6136011034389064"/>
    <n v="381.76765589064235"/>
    <n v="-108.57440649752817"/>
    <n v="0.39742712068735614"/>
    <n v="366.6894751617416"/>
    <n v="-93.496225768627426"/>
    <n v="0.34223475864182168"/>
    <n v="204.41816331176392"/>
    <n v="68.775086081350253"/>
    <n v="0.25174518855839534"/>
    <n v="5.8629022973123135"/>
    <n v="267.33034709580187"/>
    <n v="0.97853935882260468"/>
    <n v="5.8475170674550521"/>
    <n v="267.34573232565913"/>
    <n v="0.97859567511113466"/>
    <n v="5.7701503495215789"/>
    <n v="267.42309904359257"/>
    <n v="0.97887886921679168"/>
    <n v="5.7876487542692621"/>
    <n v="267.40560063884493"/>
    <n v="0.97881481783636226"/>
    <n v="5.7712576572199223"/>
    <n v="267.42199173589427"/>
    <n v="0.97887481601379067"/>
    <n v="5.8050553420889104"/>
    <n v="267.38819405102527"/>
    <n v="0.97875110254376874"/>
    <n v="6.906576447030881"/>
    <n v="5.0656349723173637"/>
    <n v="4.5225499865596142"/>
    <x v="10"/>
    <n v="0"/>
    <n v="0"/>
    <n v="0"/>
    <n v="0"/>
    <n v="0"/>
    <n v="0"/>
    <n v="0"/>
    <n v="0"/>
    <n v="0"/>
    <n v="0"/>
    <n v="1"/>
    <n v="0"/>
    <n v="152"/>
    <n v="252.95020830135871"/>
    <n v="20.243041091755458"/>
    <n v="7.4097881762175355E-2"/>
    <n v="247.8018834917597"/>
    <n v="25.391365901354476"/>
    <n v="9.2942874532076433E-2"/>
    <n v="257.32849227504914"/>
    <n v="15.864757118065029"/>
    <n v="5.807155613584096E-2"/>
    <n v="257.88344544908745"/>
    <n v="15.309803944026726"/>
    <n v="5.604019857019428E-2"/>
  </r>
  <r>
    <x v="937"/>
    <x v="5"/>
    <x v="152"/>
    <n v="659.06525138405368"/>
    <x v="2"/>
    <n v="805.5241961360656"/>
    <n v="644.0244194535386"/>
    <n v="6.4677366437915849"/>
    <n v="6.4908225453580597"/>
    <n v="97.639296501341292"/>
    <n v="96.681985718461021"/>
    <n v="97.155933647374269"/>
    <n v="4.5763172511314929"/>
    <n v="4.5812800404736214"/>
    <n v="48.819648250670646"/>
    <n v="48.613368044117223"/>
    <n v="48.674639394480536"/>
    <n v="3.8851581427969335"/>
    <n v="3.8881328599136764"/>
    <n v="232.77164570243548"/>
    <n v="5.4500579116286048"/>
    <n v="2019"/>
    <x v="48"/>
    <s v="2019-938"/>
    <n v="14.929212037720012"/>
    <x v="1"/>
    <n v="0"/>
    <n v="0"/>
    <n v="0"/>
    <n v="0"/>
    <n v="0"/>
    <n v="1"/>
    <n v="1977.876416430862"/>
    <n v="-1745.1047707284265"/>
    <n v="7.497067632366563"/>
    <n v="2142.9236671634462"/>
    <n v="-1910.1520214610107"/>
    <n v="8.2061198463272493"/>
    <n v="2082.7769674645406"/>
    <n v="-1850.005321762105"/>
    <n v="7.9477262627041201"/>
    <n v="383.20703250609051"/>
    <n v="-150.43538680365504"/>
    <n v="0.64627882983636542"/>
    <n v="368.39245463008854"/>
    <n v="-135.62080892765306"/>
    <n v="0.58263457526534157"/>
    <n v="206.52188295674614"/>
    <n v="26.249762745689338"/>
    <n v="0.11277044790603845"/>
    <n v="5.864003644602314"/>
    <n v="226.90764205783316"/>
    <n v="0.97480791259216082"/>
    <n v="5.8482269334588288"/>
    <n v="226.92341876897666"/>
    <n v="0.97487569022502452"/>
    <n v="5.7733007978529116"/>
    <n v="226.99834490458255"/>
    <n v="0.97519757709135568"/>
    <n v="5.78945983754548"/>
    <n v="226.98218586489"/>
    <n v="0.97512815695367616"/>
    <n v="5.7723646448684747"/>
    <n v="226.999281057567"/>
    <n v="0.97520159885690028"/>
    <n v="5.8079385820306397"/>
    <n v="226.96370712040485"/>
    <n v="0.9750487712345548"/>
    <n v="6.9130093853850276"/>
    <n v="5.0716573396013853"/>
    <n v="4.5277706862482461"/>
    <x v="11"/>
    <n v="0"/>
    <n v="0"/>
    <n v="0"/>
    <n v="0"/>
    <n v="0"/>
    <n v="0"/>
    <n v="0"/>
    <n v="0"/>
    <n v="0"/>
    <n v="0"/>
    <n v="0"/>
    <n v="1"/>
    <n v="153"/>
    <n v="255.08107011455044"/>
    <n v="-22.309424412114964"/>
    <n v="9.5842534191790271E-2"/>
    <n v="250.20234767715971"/>
    <n v="-17.430701974724229"/>
    <n v="7.4883269919424955E-2"/>
    <n v="260.30207949785131"/>
    <n v="-27.530433795415831"/>
    <n v="0.11827228231487209"/>
    <n v="259.38406548246184"/>
    <n v="-26.612419780026357"/>
    <n v="0.11432844279516091"/>
  </r>
  <r>
    <x v="938"/>
    <x v="5"/>
    <x v="153"/>
    <n v="665.6559038978944"/>
    <x v="2"/>
    <n v="813.57943809742653"/>
    <n v="650.51386478684526"/>
    <n v="6.4777626117712996"/>
    <n v="6.5007728762112285"/>
    <n v="98.615689466354723"/>
    <n v="97.648837592407872"/>
    <n v="98.127492983848015"/>
    <n v="4.5862675819846608"/>
    <n v="4.5912303713267901"/>
    <n v="49.307844733177362"/>
    <n v="49.099501726459323"/>
    <n v="49.161385788425349"/>
    <n v="3.8951084736501018"/>
    <n v="3.8980831907668447"/>
    <n v="267.05271992331024"/>
    <n v="5.5874460918052851"/>
    <n v="2019"/>
    <x v="49"/>
    <s v="2019-939"/>
    <n v="14.959138667406062"/>
    <x v="1"/>
    <n v="0"/>
    <n v="0"/>
    <n v="0"/>
    <n v="0"/>
    <n v="0"/>
    <n v="1"/>
    <n v="1984.3578551406076"/>
    <n v="-1717.3051352172974"/>
    <n v="6.4305847014419379"/>
    <n v="2147.2100857951059"/>
    <n v="-1880.1573658717957"/>
    <n v="7.0403977402354192"/>
    <n v="2085.5974353219376"/>
    <n v="-1818.5447153986274"/>
    <n v="6.8096843047352618"/>
    <n v="384.66080288769325"/>
    <n v="-117.60808296438302"/>
    <n v="0.44039275465217742"/>
    <n v="370.11246389311896"/>
    <n v="-103.05974396980872"/>
    <n v="0.38591535034507224"/>
    <n v="208.64663979817826"/>
    <n v="58.406080125131979"/>
    <n v="0.21870617959594085"/>
    <n v="5.8651049918923146"/>
    <n v="261.1876149314179"/>
    <n v="0.97803765116649388"/>
    <n v="5.8489367994626047"/>
    <n v="261.20378312384764"/>
    <n v="0.97809819423991551"/>
    <n v="5.7764512461842443"/>
    <n v="261.27626867712598"/>
    <n v="0.97836962211864731"/>
    <n v="5.7912709208216979"/>
    <n v="261.26144900248852"/>
    <n v="0.97831412867659684"/>
    <n v="5.773477284296705"/>
    <n v="261.27924263901355"/>
    <n v="0.97838075835380123"/>
    <n v="5.810818597442589"/>
    <n v="261.24190132586767"/>
    <n v="0.97824093085773001"/>
    <n v="6.9194440767947158"/>
    <n v="5.0777031379378785"/>
    <n v="4.5330160716051919"/>
    <x v="11"/>
    <n v="0"/>
    <n v="0"/>
    <n v="0"/>
    <n v="0"/>
    <n v="0"/>
    <n v="0"/>
    <n v="0"/>
    <n v="0"/>
    <n v="0"/>
    <n v="0"/>
    <n v="0"/>
    <n v="1"/>
    <n v="154"/>
    <n v="256.26259752254026"/>
    <n v="10.790122400769974"/>
    <n v="4.0404465469846489E-2"/>
    <n v="251.23519464801385"/>
    <n v="15.81752527529639"/>
    <n v="5.9229972568108358E-2"/>
    <n v="261.3628534476137"/>
    <n v="5.6898664756965331"/>
    <n v="2.1306154370307469E-2"/>
    <n v="260.89607267191684"/>
    <n v="6.1566472513933945"/>
    <n v="2.3054051848494201E-2"/>
  </r>
  <r>
    <x v="939"/>
    <x v="5"/>
    <x v="154"/>
    <n v="672.31246293687309"/>
    <x v="2"/>
    <n v="821.71523247840048"/>
    <n v="657.05344423185363"/>
    <n v="6.4877653610390063"/>
    <n v="6.5107232070643963"/>
    <n v="99.601846361018247"/>
    <n v="98.625341976713059"/>
    <n v="99.108767913686478"/>
    <n v="4.5962179128378287"/>
    <n v="4.601180702179958"/>
    <n v="49.80092318050913"/>
    <n v="49.590496744294185"/>
    <n v="49.652999646309596"/>
    <n v="3.9050588045032697"/>
    <n v="3.9080335216200126"/>
    <n v="242.79918731434853"/>
    <n v="5.4922347120394965"/>
    <n v="2019"/>
    <x v="50"/>
    <s v="2019-940"/>
    <n v="14.989042078380105"/>
    <x v="1"/>
    <n v="0"/>
    <n v="0"/>
    <n v="0"/>
    <n v="0"/>
    <n v="0"/>
    <n v="1"/>
    <n v="1990.9041082374501"/>
    <n v="-1748.1049209231016"/>
    <n v="7.1997972491557638"/>
    <n v="2151.5393686130819"/>
    <n v="-1908.7401812987334"/>
    <n v="7.8613944404497351"/>
    <n v="2088.4461078579084"/>
    <n v="-1845.6469205435599"/>
    <n v="7.6015366482838678"/>
    <n v="386.12911097311189"/>
    <n v="-143.32992365876336"/>
    <n v="0.59032291353263977"/>
    <n v="371.8496732487796"/>
    <n v="-129.05048593443107"/>
    <n v="0.53151119392896196"/>
    <n v="210.79264420802463"/>
    <n v="32.006543106323903"/>
    <n v="0.13182310641297784"/>
    <n v="5.866206339182316"/>
    <n v="236.9329809751662"/>
    <n v="0.97583926699232548"/>
    <n v="5.8496466654663815"/>
    <n v="236.94954064888213"/>
    <n v="0.97590747016013302"/>
    <n v="5.7796016945155761"/>
    <n v="237.01958561983295"/>
    <n v="0.97619595947397952"/>
    <n v="5.7930820040979167"/>
    <n v="237.0061053102506"/>
    <n v="0.97614043906745984"/>
    <n v="5.7745938401873058"/>
    <n v="237.02459347416124"/>
    <n v="0.97621658497270414"/>
    <n v="5.813696378381457"/>
    <n v="236.98549093596708"/>
    <n v="0.97605553608853501"/>
    <n v="6.925886862041529"/>
    <n v="5.0837724176078272"/>
    <n v="4.5382861292931009"/>
    <x v="11"/>
    <n v="0"/>
    <n v="0"/>
    <n v="0"/>
    <n v="0"/>
    <n v="0"/>
    <n v="0"/>
    <n v="0"/>
    <n v="0"/>
    <n v="0"/>
    <n v="0"/>
    <n v="0"/>
    <n v="1"/>
    <n v="155"/>
    <n v="257.45021867107863"/>
    <n v="-14.651031356730101"/>
    <n v="6.0342176260094423E-2"/>
    <n v="252.27412062051988"/>
    <n v="-9.4749333061713514"/>
    <n v="3.902374390530515E-2"/>
    <n v="262.43006480015305"/>
    <n v="-19.630877485804518"/>
    <n v="8.0852319577119136E-2"/>
    <n v="262.41971902585141"/>
    <n v="-19.620531711502878"/>
    <n v="8.0809709161425089E-2"/>
  </r>
  <r>
    <x v="940"/>
    <x v="5"/>
    <x v="155"/>
    <n v="679.03558756624193"/>
    <x v="2"/>
    <n v="829.93238480318462"/>
    <n v="663.64808723217016"/>
    <n v="6.4977520198743868"/>
    <n v="6.5206735379175642"/>
    <n v="100.59786482462845"/>
    <n v="99.611603400670759"/>
    <n v="100.09985559282335"/>
    <n v="4.6061682436909965"/>
    <n v="4.6111310330331259"/>
    <n v="50.298932412314215"/>
    <n v="50.086401711908202"/>
    <n v="50.149529642772684"/>
    <n v="3.9150091353564376"/>
    <n v="3.9179838524731805"/>
    <n v="271.87028797158172"/>
    <n v="5.6053250700939747"/>
    <n v="2019"/>
    <x v="51"/>
    <s v="2019-941"/>
    <n v="15.01892939892182"/>
    <x v="1"/>
    <n v="0"/>
    <n v="0"/>
    <n v="0"/>
    <n v="0"/>
    <n v="0"/>
    <n v="1"/>
    <n v="1997.5158238652616"/>
    <n v="-1725.6455358936798"/>
    <n v="6.3473119801677615"/>
    <n v="2155.9119442592378"/>
    <n v="-1884.041656287656"/>
    <n v="6.9299284976833979"/>
    <n v="2091.3232671192391"/>
    <n v="-1819.4529791476573"/>
    <n v="6.6923568320854638"/>
    <n v="387.61210213938477"/>
    <n v="-115.74181416780306"/>
    <n v="0.42572439611312513"/>
    <n v="373.60425469799691"/>
    <n v="-101.73396672641519"/>
    <n v="0.37420038609386153"/>
    <n v="212.96010866196946"/>
    <n v="58.910179309612261"/>
    <n v="0.21668487479503487"/>
    <n v="5.8673076864723166"/>
    <n v="266.0029802851094"/>
    <n v="0.97841872412668496"/>
    <n v="5.8503565314701582"/>
    <n v="266.01993144011158"/>
    <n v="0.97848107428318287"/>
    <n v="5.782752142846908"/>
    <n v="266.08753582873481"/>
    <n v="0.97872973841315325"/>
    <n v="5.7948930873741347"/>
    <n v="266.07539488420758"/>
    <n v="0.97868508129148757"/>
    <n v="5.7757131101635419"/>
    <n v="266.09457486141815"/>
    <n v="0.97875562955681539"/>
    <n v="5.8165726108434814"/>
    <n v="266.05371536073824"/>
    <n v="0.97860533913344927"/>
    <n v="6.9323421310573092"/>
    <n v="5.0898651771823085"/>
    <n v="4.5435808447650849"/>
    <x v="11"/>
    <n v="0"/>
    <n v="0"/>
    <n v="0"/>
    <n v="0"/>
    <n v="0"/>
    <n v="0"/>
    <n v="0"/>
    <n v="0"/>
    <n v="0"/>
    <n v="0"/>
    <n v="0"/>
    <n v="1"/>
    <n v="156"/>
    <n v="258.64430589219353"/>
    <n v="13.225982079388189"/>
    <n v="4.8648133556877263E-2"/>
    <n v="253.31916560529478"/>
    <n v="18.551122366286933"/>
    <n v="6.8235195926323738E-2"/>
    <n v="263.50375582288137"/>
    <n v="8.3665321487003439"/>
    <n v="3.0773984943786456E-2"/>
    <n v="263.9552115133917"/>
    <n v="7.9150764581900148"/>
    <n v="2.9113429485966368E-2"/>
  </r>
  <r>
    <x v="941"/>
    <x v="5"/>
    <x v="156"/>
    <n v="685.82594344190431"/>
    <x v="2"/>
    <n v="838.23170865121642"/>
    <n v="670.30144409509035"/>
    <n v="6.5077275277627402"/>
    <n v="6.5306238687707321"/>
    <n v="101.60384347287473"/>
    <n v="100.60772343677274"/>
    <n v="101.10085414875158"/>
    <n v="4.6161185745441653"/>
    <n v="4.6210813638862938"/>
    <n v="50.801921736437365"/>
    <n v="50.587265729078609"/>
    <n v="50.651024939200411"/>
    <n v="3.9249594662096059"/>
    <n v="3.9279341833263488"/>
    <n v="260.53415754913999"/>
    <n v="5.5627339756268768"/>
    <n v="2019"/>
    <x v="52"/>
    <s v="2019-942"/>
    <n v="15.048805568516512"/>
    <x v="1"/>
    <n v="0"/>
    <n v="0"/>
    <n v="0"/>
    <n v="0"/>
    <n v="0"/>
    <n v="1"/>
    <n v="2004.1936566493509"/>
    <n v="-1743.659499100211"/>
    <n v="6.6926329948553294"/>
    <n v="2160.3282456618549"/>
    <n v="-1899.7940881127149"/>
    <n v="7.2919194396012736"/>
    <n v="2094.2291979731826"/>
    <n v="-1833.6950404240426"/>
    <n v="7.0382135596872164"/>
    <n v="389.10992321732044"/>
    <n v="-128.57576566818045"/>
    <n v="0.49350828650530959"/>
    <n v="375.37638196170639"/>
    <n v="-114.8422244125664"/>
    <n v="0.44079527035108906"/>
    <n v="215.14924776045379"/>
    <n v="45.384909788686201"/>
    <n v="0.17419946089075111"/>
    <n v="5.8684090337623172"/>
    <n v="254.66574851537769"/>
    <n v="0.97747547158895876"/>
    <n v="5.8510663974739341"/>
    <n v="254.68309115166605"/>
    <n v="0.97754203728019673"/>
    <n v="5.7859025911782407"/>
    <n v="254.74825495796176"/>
    <n v="0.97779215345271209"/>
    <n v="5.7967041706503526"/>
    <n v="254.73745337848965"/>
    <n v="0.977750694092551"/>
    <n v="5.7768342610479184"/>
    <n v="254.75732328809207"/>
    <n v="0.97782696013685522"/>
    <n v="5.8194477701843548"/>
    <n v="254.71470977895564"/>
    <n v="0.97766339805525604"/>
    <n v="6.9388129166968371"/>
    <n v="5.0959813890359822"/>
    <n v="4.5489002022675802"/>
    <x v="11"/>
    <n v="0"/>
    <n v="0"/>
    <n v="0"/>
    <n v="0"/>
    <n v="0"/>
    <n v="0"/>
    <n v="0"/>
    <n v="0"/>
    <n v="0"/>
    <n v="0"/>
    <n v="0"/>
    <n v="1"/>
    <n v="157"/>
    <n v="259.84513292037184"/>
    <n v="0.68902462876815207"/>
    <n v="2.6446613958409403E-3"/>
    <n v="254.37036786744312"/>
    <n v="6.1637896816968691"/>
    <n v="2.3658278590722989E-2"/>
    <n v="264.58396899327613"/>
    <n v="-4.0498114441361395"/>
    <n v="1.5544262918278939E-2"/>
    <n v="265.50272619453284"/>
    <n v="-4.9685686453928497"/>
    <n v="1.9070699566354234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74E411-E28D-184D-BCD1-BC95D559CC28}"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C3:AS868" firstHeaderRow="0" firstDataRow="1" firstDataCol="1" rowPageCount="1" colPageCount="1"/>
  <pivotFields count="99">
    <pivotField axis="axisRow" showAll="0">
      <items count="9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t="default"/>
      </items>
    </pivotField>
    <pivotField showAll="0"/>
    <pivotField numFmtId="14" showAll="0">
      <items count="15">
        <item x="0"/>
        <item x="1"/>
        <item x="2"/>
        <item x="3"/>
        <item x="4"/>
        <item x="5"/>
        <item x="6"/>
        <item x="7"/>
        <item x="8"/>
        <item x="9"/>
        <item x="10"/>
        <item x="11"/>
        <item x="12"/>
        <item x="13"/>
        <item t="default"/>
      </items>
    </pivotField>
    <pivotField numFmtId="164"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numFmtId="164" showAll="0"/>
    <pivotField showAll="0"/>
    <pivotField showAll="0"/>
    <pivotField showAll="0"/>
    <pivotField numFmtId="164" showAll="0"/>
    <pivotField axis="axisPage" multipleItemSelectionAllowed="1" showAll="0">
      <items count="3">
        <item h="1" x="1"/>
        <item x="0"/>
        <item t="default"/>
      </items>
    </pivotField>
    <pivotField dataField="1" showAll="0"/>
    <pivotField dataField="1" showAll="0"/>
    <pivotField dataField="1" showAll="0"/>
    <pivotField dataField="1" showAll="0"/>
    <pivotField dataField="1" showAll="0"/>
    <pivotField showAll="0"/>
    <pivotField numFmtId="164" showAll="0"/>
    <pivotField numFmtId="164" showAll="0"/>
    <pivotField showAll="0"/>
    <pivotField numFmtId="164" showAll="0"/>
    <pivotField numFmtId="164" showAll="0"/>
    <pivotField showAll="0"/>
    <pivotField showAll="0"/>
    <pivotField numFmtId="164" showAll="0"/>
    <pivotField numFmtId="164" showAll="0"/>
    <pivotField numFmtId="164" showAll="0"/>
    <pivotField numFmtId="164"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showAll="0"/>
    <pivotField dataField="1"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1"/>
        <item x="2"/>
        <item x="3"/>
        <item x="4"/>
        <item x="0"/>
        <item x="5"/>
        <item t="default"/>
      </items>
    </pivotField>
    <pivotField showAll="0">
      <items count="6">
        <item x="1"/>
        <item x="2"/>
        <item x="3"/>
        <item x="0"/>
        <item x="4"/>
        <item t="default"/>
      </items>
    </pivotField>
  </pivotFields>
  <rowFields count="1">
    <field x="0"/>
  </rowFields>
  <rowItems count="8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pageFields count="1">
    <pageField fld="25" hier="-1"/>
  </pageFields>
  <dataFields count="16">
    <dataField name="Sum of LNSALES" fld="20" baseField="0" baseItem="0"/>
    <dataField name="Sum of NJ_DUM" fld="26" baseField="0" baseItem="0"/>
    <dataField name="Sum of NY_DUM" fld="27" baseField="0" baseItem="0"/>
    <dataField name="Sum of PA_DUM" fld="28" baseField="0" baseItem="0"/>
    <dataField name="Sum of CT_DUM" fld="29" baseField="0" baseItem="0"/>
    <dataField name="Sum of DL_DUM" fld="30" baseField="0" baseItem="0"/>
    <dataField name="Sum of DUM_5" fld="76" baseField="0" baseItem="0"/>
    <dataField name="Sum of DUM_6" fld="77" baseField="0" baseItem="0"/>
    <dataField name="Sum of DUM_7" fld="78" baseField="0" baseItem="0"/>
    <dataField name="Sum of DUM_8" fld="79" baseField="0" baseItem="0"/>
    <dataField name="Sum of DUM_9" fld="80" baseField="0" baseItem="0"/>
    <dataField name="Sum of DUM_10" fld="81" baseField="0" baseItem="0"/>
    <dataField name="Sum of DUM_11" fld="82" baseField="0" baseItem="0"/>
    <dataField name="Sum of DUM_12" fld="83" baseField="0" baseItem="0"/>
    <dataField name="Sum of Log_RadioLing+20%" fld="69" baseField="0" baseItem="0"/>
    <dataField name="Sum of Count" fld="8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519D78-EC8D-724B-9113-8E08D1147D62}"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Q868" firstHeaderRow="0" firstDataRow="1" firstDataCol="1" rowPageCount="1" colPageCount="1"/>
  <pivotFields count="99">
    <pivotField axis="axisRow" showAll="0">
      <items count="9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t="default"/>
      </items>
    </pivotField>
    <pivotField showAll="0"/>
    <pivotField numFmtId="14" showAll="0">
      <items count="15">
        <item x="0"/>
        <item x="1"/>
        <item x="2"/>
        <item x="3"/>
        <item x="4"/>
        <item x="5"/>
        <item x="6"/>
        <item x="7"/>
        <item x="8"/>
        <item x="9"/>
        <item x="10"/>
        <item x="11"/>
        <item x="12"/>
        <item x="13"/>
        <item t="default"/>
      </items>
    </pivotField>
    <pivotField numFmtId="164"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numFmtId="164" showAll="0"/>
    <pivotField showAll="0"/>
    <pivotField showAll="0"/>
    <pivotField showAll="0"/>
    <pivotField numFmtId="164" showAll="0"/>
    <pivotField axis="axisPage" multipleItemSelectionAllowed="1" showAll="0">
      <items count="3">
        <item h="1" x="1"/>
        <item x="0"/>
        <item t="default"/>
      </items>
    </pivotField>
    <pivotField dataField="1" showAll="0"/>
    <pivotField dataField="1" showAll="0"/>
    <pivotField dataField="1" showAll="0"/>
    <pivotField dataField="1" showAll="0"/>
    <pivotField dataField="1" showAll="0"/>
    <pivotField showAll="0"/>
    <pivotField numFmtId="164" showAll="0"/>
    <pivotField numFmtId="164" showAll="0"/>
    <pivotField showAll="0"/>
    <pivotField numFmtId="164" showAll="0"/>
    <pivotField numFmtId="164" showAll="0"/>
    <pivotField showAll="0"/>
    <pivotField showAll="0"/>
    <pivotField numFmtId="164" showAll="0"/>
    <pivotField numFmtId="164" showAll="0"/>
    <pivotField numFmtId="164" showAll="0"/>
    <pivotField numFmtId="164"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1"/>
        <item x="2"/>
        <item x="3"/>
        <item x="4"/>
        <item x="0"/>
        <item x="5"/>
        <item t="default"/>
      </items>
    </pivotField>
    <pivotField showAll="0">
      <items count="6">
        <item x="1"/>
        <item x="2"/>
        <item x="3"/>
        <item x="0"/>
        <item x="4"/>
        <item t="default"/>
      </items>
    </pivotField>
  </pivotFields>
  <rowFields count="1">
    <field x="0"/>
  </rowFields>
  <rowItems count="8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pageFields count="1">
    <pageField fld="25" hier="-1"/>
  </pageFields>
  <dataFields count="16">
    <dataField name="Sum of LNSALES" fld="20" baseField="0" baseItem="0"/>
    <dataField name="Sum of NJ_DUM" fld="26" baseField="0" baseItem="0"/>
    <dataField name="Sum of NY_DUM" fld="27" baseField="0" baseItem="0"/>
    <dataField name="Sum of PA_DUM" fld="28" baseField="0" baseItem="0"/>
    <dataField name="Sum of CT_DUM" fld="29" baseField="0" baseItem="0"/>
    <dataField name="Sum of DL_DUM" fld="30" baseField="0" baseItem="0"/>
    <dataField name="Sum of DUM_5" fld="76" baseField="0" baseItem="0"/>
    <dataField name="Sum of DUM_6" fld="77" baseField="0" baseItem="0"/>
    <dataField name="Sum of DUM_7" fld="78" baseField="0" baseItem="0"/>
    <dataField name="Sum of DUM_8" fld="79" baseField="0" baseItem="0"/>
    <dataField name="Sum of DUM_9" fld="80" baseField="0" baseItem="0"/>
    <dataField name="Sum of DUM_10" fld="81" baseField="0" baseItem="0"/>
    <dataField name="Sum of DUM_11" fld="82" baseField="0" baseItem="0"/>
    <dataField name="Sum of DUM_12" fld="83" baseField="0" baseItem="0"/>
    <dataField name="Sum of Log_TVLING+20%" fld="68" baseField="0" baseItem="0"/>
    <dataField name="Sum of Count" fld="8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78826E-E40C-504A-A7B5-5C542BD700F9}"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G3:CV868" firstHeaderRow="0" firstDataRow="1" firstDataCol="1" rowPageCount="1" colPageCount="1"/>
  <pivotFields count="99">
    <pivotField axis="axisRow" showAll="0">
      <items count="9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t="default"/>
      </items>
    </pivotField>
    <pivotField showAll="0"/>
    <pivotField numFmtId="14" showAll="0">
      <items count="15">
        <item x="0"/>
        <item x="1"/>
        <item x="2"/>
        <item x="3"/>
        <item x="4"/>
        <item x="5"/>
        <item x="6"/>
        <item x="7"/>
        <item x="8"/>
        <item x="9"/>
        <item x="10"/>
        <item x="11"/>
        <item x="12"/>
        <item x="13"/>
        <item t="default"/>
      </items>
    </pivotField>
    <pivotField numFmtId="164"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numFmtId="164" showAll="0"/>
    <pivotField showAll="0"/>
    <pivotField showAll="0"/>
    <pivotField showAll="0"/>
    <pivotField numFmtId="164" showAll="0"/>
    <pivotField axis="axisPage" multipleItemSelectionAllowed="1" showAll="0">
      <items count="3">
        <item h="1" x="1"/>
        <item x="0"/>
        <item t="default"/>
      </items>
    </pivotField>
    <pivotField dataField="1" showAll="0"/>
    <pivotField dataField="1" showAll="0"/>
    <pivotField dataField="1" showAll="0"/>
    <pivotField dataField="1" showAll="0"/>
    <pivotField dataField="1" showAll="0"/>
    <pivotField showAll="0"/>
    <pivotField numFmtId="164" showAll="0"/>
    <pivotField numFmtId="164" showAll="0"/>
    <pivotField showAll="0"/>
    <pivotField numFmtId="164" showAll="0"/>
    <pivotField numFmtId="164" showAll="0"/>
    <pivotField showAll="0"/>
    <pivotField showAll="0"/>
    <pivotField numFmtId="164" showAll="0"/>
    <pivotField numFmtId="164" showAll="0"/>
    <pivotField numFmtId="164" showAll="0"/>
    <pivotField numFmtId="164"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showAll="0"/>
    <pivotField dataField="1" showAll="0"/>
    <pivotField dataField="1"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1"/>
        <item x="2"/>
        <item x="3"/>
        <item x="4"/>
        <item x="0"/>
        <item x="5"/>
        <item t="default"/>
      </items>
    </pivotField>
    <pivotField showAll="0">
      <items count="6">
        <item x="1"/>
        <item x="2"/>
        <item x="3"/>
        <item x="0"/>
        <item x="4"/>
        <item t="default"/>
      </items>
    </pivotField>
  </pivotFields>
  <rowFields count="1">
    <field x="0"/>
  </rowFields>
  <rowItems count="8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t="grand">
      <x/>
    </i>
  </rowItems>
  <colFields count="1">
    <field x="-2"/>
  </colFields>
  <colItems count="15">
    <i>
      <x/>
    </i>
    <i i="1">
      <x v="1"/>
    </i>
    <i i="2">
      <x v="2"/>
    </i>
    <i i="3">
      <x v="3"/>
    </i>
    <i i="4">
      <x v="4"/>
    </i>
    <i i="5">
      <x v="5"/>
    </i>
    <i i="6">
      <x v="6"/>
    </i>
    <i i="7">
      <x v="7"/>
    </i>
    <i i="8">
      <x v="8"/>
    </i>
    <i i="9">
      <x v="9"/>
    </i>
    <i i="10">
      <x v="10"/>
    </i>
    <i i="11">
      <x v="11"/>
    </i>
    <i i="12">
      <x v="12"/>
    </i>
    <i i="13">
      <x v="13"/>
    </i>
    <i i="14">
      <x v="14"/>
    </i>
  </colItems>
  <pageFields count="1">
    <pageField fld="25" hier="-1"/>
  </pageFields>
  <dataFields count="15">
    <dataField name="Sum of LNSALES" fld="20" baseField="0" baseItem="0"/>
    <dataField name="Sum of NJ_DUM" fld="26" baseField="0" baseItem="0"/>
    <dataField name="Sum of NY_DUM" fld="27" baseField="0" baseItem="0"/>
    <dataField name="Sum of PA_DUM" fld="28" baseField="0" baseItem="0"/>
    <dataField name="Sum of CT_DUM" fld="29" baseField="0" baseItem="0"/>
    <dataField name="Sum of DL_DUM" fld="30" baseField="0" baseItem="0"/>
    <dataField name="Sum of DUM_5" fld="76" baseField="0" baseItem="0"/>
    <dataField name="Sum of DUM_6" fld="77" baseField="0" baseItem="0"/>
    <dataField name="Sum of DUM_7" fld="78" baseField="0" baseItem="0"/>
    <dataField name="Sum of DUM_8" fld="79" baseField="0" baseItem="0"/>
    <dataField name="Sum of DUM_9" fld="80" baseField="0" baseItem="0"/>
    <dataField name="Sum of Log_TVLING+20%" fld="68" baseField="0" baseItem="0"/>
    <dataField name="Sum of Log_RadioLing+20%" fld="69" baseField="0" baseItem="0"/>
    <dataField name="Sum of Log_OnlineLing+20%2" fld="70" baseField="0" baseItem="0"/>
    <dataField name="Sum of Count" fld="8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A1B692-67E4-994A-BDDD-DAD6F1F6A161}"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E3:BU868" firstHeaderRow="0" firstDataRow="1" firstDataCol="1" rowPageCount="1" colPageCount="1"/>
  <pivotFields count="99">
    <pivotField axis="axisRow" showAll="0">
      <items count="9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t="default"/>
      </items>
    </pivotField>
    <pivotField showAll="0"/>
    <pivotField numFmtId="14" showAll="0">
      <items count="15">
        <item x="0"/>
        <item x="1"/>
        <item x="2"/>
        <item x="3"/>
        <item x="4"/>
        <item x="5"/>
        <item x="6"/>
        <item x="7"/>
        <item x="8"/>
        <item x="9"/>
        <item x="10"/>
        <item x="11"/>
        <item x="12"/>
        <item x="13"/>
        <item t="default"/>
      </items>
    </pivotField>
    <pivotField numFmtId="164"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numFmtId="164" showAll="0"/>
    <pivotField showAll="0"/>
    <pivotField showAll="0"/>
    <pivotField showAll="0"/>
    <pivotField numFmtId="164" showAll="0"/>
    <pivotField axis="axisPage" multipleItemSelectionAllowed="1" showAll="0">
      <items count="3">
        <item h="1" x="1"/>
        <item x="0"/>
        <item t="default"/>
      </items>
    </pivotField>
    <pivotField dataField="1" showAll="0"/>
    <pivotField dataField="1" showAll="0"/>
    <pivotField dataField="1" showAll="0"/>
    <pivotField dataField="1" showAll="0"/>
    <pivotField dataField="1" showAll="0"/>
    <pivotField showAll="0"/>
    <pivotField numFmtId="164" showAll="0"/>
    <pivotField numFmtId="164" showAll="0"/>
    <pivotField showAll="0"/>
    <pivotField numFmtId="164" showAll="0"/>
    <pivotField numFmtId="164" showAll="0"/>
    <pivotField showAll="0"/>
    <pivotField showAll="0"/>
    <pivotField numFmtId="164" showAll="0"/>
    <pivotField numFmtId="164" showAll="0"/>
    <pivotField numFmtId="164" showAll="0"/>
    <pivotField numFmtId="164"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showAll="0"/>
    <pivotField showAll="0"/>
    <pivotField dataField="1"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1"/>
        <item x="2"/>
        <item x="3"/>
        <item x="4"/>
        <item x="0"/>
        <item x="5"/>
        <item t="default"/>
      </items>
    </pivotField>
    <pivotField showAll="0">
      <items count="6">
        <item x="1"/>
        <item x="2"/>
        <item x="3"/>
        <item x="0"/>
        <item x="4"/>
        <item t="default"/>
      </items>
    </pivotField>
  </pivotFields>
  <rowFields count="1">
    <field x="0"/>
  </rowFields>
  <rowItems count="8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pageFields count="1">
    <pageField fld="25" hier="-1"/>
  </pageFields>
  <dataFields count="16">
    <dataField name="Sum of LNSALES" fld="20" baseField="0" baseItem="0"/>
    <dataField name="Sum of NJ_DUM" fld="26" baseField="0" baseItem="0"/>
    <dataField name="Sum of NY_DUM" fld="27" baseField="0" baseItem="0"/>
    <dataField name="Sum of PA_DUM" fld="28" baseField="0" baseItem="0"/>
    <dataField name="Sum of CT_DUM" fld="29" baseField="0" baseItem="0"/>
    <dataField name="Sum of DL_DUM" fld="30" baseField="0" baseItem="0"/>
    <dataField name="Sum of DUM_5" fld="76" baseField="0" baseItem="0"/>
    <dataField name="Sum of DUM_6" fld="77" baseField="0" baseItem="0"/>
    <dataField name="Sum of DUM_7" fld="78" baseField="0" baseItem="0"/>
    <dataField name="Sum of DUM_8" fld="79" baseField="0" baseItem="0"/>
    <dataField name="Sum of DUM_9" fld="80" baseField="0" baseItem="0"/>
    <dataField name="Sum of DUM_10" fld="81" baseField="0" baseItem="0"/>
    <dataField name="Sum of DUM_11" fld="82" baseField="0" baseItem="0"/>
    <dataField name="Sum of DUM_12" fld="83" baseField="0" baseItem="0"/>
    <dataField name="Sum of Log_OnlineLing+20%2" fld="70" baseField="0" baseItem="0"/>
    <dataField name="Sum of Count" fld="8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3116B2-6F3C-974F-AC16-68AF479F51A9}" name="PivotTable1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AD4:AG161" firstHeaderRow="0" firstDataRow="1" firstDataCol="2" rowPageCount="1" colPageCount="1"/>
  <pivotFields count="99">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h="1" x="3"/>
        <item h="1" x="4"/>
        <item h="1" x="5"/>
        <item h="1" x="0"/>
        <item x="1"/>
        <item h="1" x="2"/>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dataField="1"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6"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7"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7"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5">
        <item x="1"/>
        <item x="2"/>
        <item x="3"/>
        <item x="0"/>
        <item x="4"/>
      </items>
      <extLst>
        <ext xmlns:x14="http://schemas.microsoft.com/office/spreadsheetml/2009/9/main" uri="{2946ED86-A175-432a-8AC1-64E0C546D7DE}">
          <x14:pivotField fillDownLabels="1"/>
        </ext>
      </extLst>
    </pivotField>
  </pivotFields>
  <rowFields count="2">
    <field x="4"/>
    <field x="22"/>
  </rowFields>
  <rowItems count="157">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x v="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x v="2"/>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rowItems>
  <colFields count="1">
    <field x="-2"/>
  </colFields>
  <colItems count="2">
    <i>
      <x/>
    </i>
    <i i="1">
      <x v="1"/>
    </i>
  </colItems>
  <pageFields count="1">
    <pageField fld="25" hier="-1"/>
  </pageFields>
  <dataFields count="2">
    <dataField name="Sum of sales" fld="19" baseField="0" baseItem="0"/>
    <dataField name="Sum of Prediction 4" fld="94" baseField="0" baseItem="0"/>
  </dataFields>
  <chartFormats count="10">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2" format="18"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1"/>
          </reference>
        </references>
      </pivotArea>
    </chartFormat>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864A1E-EF6C-3042-8B34-8855A21B50A7}" name="PivotTable10"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U4:X161" firstHeaderRow="0" firstDataRow="1" firstDataCol="2" rowPageCount="1" colPageCount="1"/>
  <pivotFields count="9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dataField="1"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6"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7"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7"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5">
        <item x="1"/>
        <item x="2"/>
        <item x="3"/>
        <item x="0"/>
        <item x="4"/>
      </items>
      <extLst>
        <ext xmlns:x14="http://schemas.microsoft.com/office/spreadsheetml/2009/9/main" uri="{2946ED86-A175-432a-8AC1-64E0C546D7DE}">
          <x14:pivotField fillDownLabels="1"/>
        </ext>
      </extLst>
    </pivotField>
  </pivotFields>
  <rowFields count="2">
    <field x="4"/>
    <field x="22"/>
  </rowFields>
  <rowItems count="157">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x v="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x v="2"/>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rowItems>
  <colFields count="1">
    <field x="-2"/>
  </colFields>
  <colItems count="2">
    <i>
      <x/>
    </i>
    <i i="1">
      <x v="1"/>
    </i>
  </colItems>
  <pageFields count="1">
    <pageField fld="25" hier="-1"/>
  </pageFields>
  <dataFields count="2">
    <dataField name="Sum of sales" fld="19" baseField="0" baseItem="0"/>
    <dataField name="Sum of Prediction 3" fld="91" baseField="0" baseItem="0"/>
  </dataFields>
  <chartFormats count="2">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DAA089-043F-9746-91F5-5F0EC8316F28}" name="PivotTable9"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4:N161" firstHeaderRow="0" firstDataRow="1" firstDataCol="2" rowPageCount="1" colPageCount="1"/>
  <pivotFields count="9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dataField="1"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6"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7"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7"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5">
        <item x="1"/>
        <item x="2"/>
        <item x="3"/>
        <item x="0"/>
        <item x="4"/>
      </items>
      <extLst>
        <ext xmlns:x14="http://schemas.microsoft.com/office/spreadsheetml/2009/9/main" uri="{2946ED86-A175-432a-8AC1-64E0C546D7DE}">
          <x14:pivotField fillDownLabels="1"/>
        </ext>
      </extLst>
    </pivotField>
  </pivotFields>
  <rowFields count="2">
    <field x="4"/>
    <field x="22"/>
  </rowFields>
  <rowItems count="157">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x v="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x v="2"/>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rowItems>
  <colFields count="1">
    <field x="-2"/>
  </colFields>
  <colItems count="2">
    <i>
      <x/>
    </i>
    <i i="1">
      <x v="1"/>
    </i>
  </colItems>
  <pageFields count="1">
    <pageField fld="25" hier="-1"/>
  </pageFields>
  <dataFields count="2">
    <dataField name="Sum of sales" fld="19" baseField="0" baseItem="0"/>
    <dataField name="Sum of Prediction 2" fld="88" baseField="0" baseItem="0"/>
  </dataField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BE6CF45-C781-344C-9A0A-0AD37A3ED858}" name="PivotTable8"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
  <location ref="A4:D161" firstHeaderRow="0" firstDataRow="1" firstDataCol="2" rowPageCount="1" colPageCount="1"/>
  <pivotFields count="9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dataField="1"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6"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7"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7"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5">
        <item x="1"/>
        <item x="2"/>
        <item x="3"/>
        <item x="0"/>
        <item x="4"/>
      </items>
      <extLst>
        <ext xmlns:x14="http://schemas.microsoft.com/office/spreadsheetml/2009/9/main" uri="{2946ED86-A175-432a-8AC1-64E0C546D7DE}">
          <x14:pivotField fillDownLabels="1"/>
        </ext>
      </extLst>
    </pivotField>
  </pivotFields>
  <rowFields count="2">
    <field x="4"/>
    <field x="22"/>
  </rowFields>
  <rowItems count="157">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x v="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x v="2"/>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rowItems>
  <colFields count="1">
    <field x="-2"/>
  </colFields>
  <colItems count="2">
    <i>
      <x/>
    </i>
    <i i="1">
      <x v="1"/>
    </i>
  </colItems>
  <pageFields count="1">
    <pageField fld="25" hier="-1"/>
  </pageFields>
  <dataFields count="2">
    <dataField name="Sum of sales" fld="19" baseField="0" baseItem="0"/>
    <dataField name="Sum of Prediction 1" fld="85"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D02FAB-C138-C845-B23B-21F2611748D0}" name="PivotTable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9:C21" firstHeaderRow="1" firstDataRow="1" firstDataCol="1" rowPageCount="1" colPageCount="1"/>
  <pivotFields count="9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dataField="1"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6"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7"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7"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2">
        <item x="0"/>
        <item x="1"/>
        <item x="2"/>
        <item x="3"/>
        <item x="4"/>
        <item x="5"/>
        <item x="6"/>
        <item x="7"/>
        <item x="8"/>
        <item x="9"/>
        <item x="10"/>
        <item x="1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5">
        <item x="1"/>
        <item x="2"/>
        <item x="3"/>
        <item x="0"/>
        <item x="4"/>
      </items>
      <extLst>
        <ext xmlns:x14="http://schemas.microsoft.com/office/spreadsheetml/2009/9/main" uri="{2946ED86-A175-432a-8AC1-64E0C546D7DE}">
          <x14:pivotField fillDownLabels="1"/>
        </ext>
      </extLst>
    </pivotField>
  </pivotFields>
  <rowFields count="1">
    <field x="71"/>
  </rowFields>
  <rowItems count="12">
    <i>
      <x/>
    </i>
    <i>
      <x v="1"/>
    </i>
    <i>
      <x v="2"/>
    </i>
    <i>
      <x v="3"/>
    </i>
    <i>
      <x v="4"/>
    </i>
    <i>
      <x v="5"/>
    </i>
    <i>
      <x v="6"/>
    </i>
    <i>
      <x v="7"/>
    </i>
    <i>
      <x v="8"/>
    </i>
    <i>
      <x v="9"/>
    </i>
    <i>
      <x v="10"/>
    </i>
    <i>
      <x v="11"/>
    </i>
  </rowItems>
  <colItems count="1">
    <i/>
  </colItems>
  <pageFields count="1">
    <pageField fld="25" hier="-1"/>
  </pageFields>
  <dataFields count="1">
    <dataField name="Average of sales" fld="19" subtotal="average" baseField="0" baseItem="0" numFmtId="2"/>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5162D29-D05F-450F-BDCE-E577E94551C4}"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4" firstHeaderRow="0" firstDataRow="1" firstDataCol="0" rowPageCount="1" colPageCount="1"/>
  <pivotFields count="99">
    <pivotField showAll="0"/>
    <pivotField showAll="0"/>
    <pivotField numFmtId="14" showAll="0">
      <items count="15">
        <item x="0"/>
        <item x="1"/>
        <item x="2"/>
        <item x="3"/>
        <item x="4"/>
        <item x="5"/>
        <item x="6"/>
        <item x="7"/>
        <item x="8"/>
        <item x="9"/>
        <item x="10"/>
        <item x="11"/>
        <item x="12"/>
        <item x="13"/>
        <item t="default"/>
      </items>
    </pivotField>
    <pivotField numFmtId="164" showAll="0"/>
    <pivotField axis="axisPage" showAll="0">
      <items count="4">
        <item x="0"/>
        <item x="1"/>
        <item x="2"/>
        <item t="default"/>
      </items>
    </pivotField>
    <pivotField numFmtId="164" showAll="0"/>
    <pivotField dataField="1" numFmtId="164" showAll="0"/>
    <pivotField numFmtId="164" showAll="0"/>
    <pivotField numFmtId="164" showAll="0"/>
    <pivotField numFmtId="164" showAll="0"/>
    <pivotField dataField="1" numFmtId="164" showAll="0"/>
    <pivotField numFmtId="164" showAll="0"/>
    <pivotField numFmtId="164" showAll="0"/>
    <pivotField numFmtId="164" showAll="0"/>
    <pivotField numFmtId="164" showAll="0"/>
    <pivotField dataField="1" numFmtId="164" showAll="0"/>
    <pivotField numFmtId="164" showAll="0"/>
    <pivotField numFmtId="164" showAll="0"/>
    <pivotField numFmtId="164" showAll="0"/>
    <pivotField numFmtId="164" showAll="0"/>
    <pivotField numFmtId="164" showAll="0"/>
    <pivotField showAll="0"/>
    <pivotField showAll="0"/>
    <pivotField showAll="0"/>
    <pivotField numFmtId="164" showAll="0"/>
    <pivotField showAll="0"/>
    <pivotField showAll="0"/>
    <pivotField showAll="0"/>
    <pivotField showAll="0"/>
    <pivotField showAll="0"/>
    <pivotField showAll="0"/>
    <pivotField showAll="0"/>
    <pivotField numFmtId="164" showAll="0"/>
    <pivotField numFmtId="164" showAll="0"/>
    <pivotField showAll="0"/>
    <pivotField numFmtId="164" showAll="0"/>
    <pivotField numFmtId="164" showAll="0"/>
    <pivotField showAll="0"/>
    <pivotField showAll="0"/>
    <pivotField numFmtId="164" showAll="0"/>
    <pivotField numFmtId="164" showAll="0"/>
    <pivotField numFmtId="164" showAll="0"/>
    <pivotField numFmtId="164"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1"/>
        <item x="2"/>
        <item x="3"/>
        <item x="4"/>
        <item x="0"/>
        <item x="5"/>
        <item t="default"/>
      </items>
    </pivotField>
    <pivotField showAll="0">
      <items count="6">
        <item x="1"/>
        <item x="2"/>
        <item x="3"/>
        <item x="0"/>
        <item x="4"/>
        <item t="default"/>
      </items>
    </pivotField>
  </pivotFields>
  <rowItems count="1">
    <i/>
  </rowItems>
  <colFields count="1">
    <field x="-2"/>
  </colFields>
  <colItems count="3">
    <i>
      <x/>
    </i>
    <i i="1">
      <x v="1"/>
    </i>
    <i i="2">
      <x v="2"/>
    </i>
  </colItems>
  <pageFields count="1">
    <pageField fld="4" hier="-1"/>
  </pageFields>
  <dataFields count="3">
    <dataField name="Sum of PROF TV LING" fld="6" baseField="0" baseItem="0"/>
    <dataField name="Sum of PROF RADIO" fld="10" baseField="0" baseItem="0"/>
    <dataField name="Sum of PROF ONLINE"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E5E6DD2-7DF7-B242-9005-4266344CD93D}"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946" firstHeaderRow="0" firstDataRow="1" firstDataCol="1"/>
  <pivotFields count="67">
    <pivotField axis="axisRow" showAll="0">
      <items count="9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t="default"/>
      </items>
    </pivotField>
    <pivotField showAll="0"/>
    <pivotField numFmtId="14" showAll="0"/>
    <pivotField dataField="1" numFmtId="164" showAll="0"/>
    <pivotField dataField="1" numFmtId="164" showAll="0"/>
    <pivotField numFmtId="164" showAll="0"/>
    <pivotField numFmtId="164" showAll="0"/>
    <pivotField numFmtId="164" showAll="0"/>
    <pivotField dataField="1" numFmtId="164" showAll="0"/>
    <pivotField numFmtId="164" showAll="0"/>
    <pivotField numFmtId="164" showAll="0"/>
    <pivotField numFmtId="164" showAll="0"/>
    <pivotField numFmtId="164" showAll="0"/>
    <pivotField dataField="1" numFmtId="164" showAll="0"/>
    <pivotField numFmtId="164" showAll="0"/>
    <pivotField numFmtId="164" showAll="0"/>
    <pivotField numFmtId="164" showAll="0"/>
    <pivotField numFmtId="164" showAll="0"/>
    <pivotField dataField="1" numFmtId="164" showAll="0"/>
    <pivotField numFmtId="164" showAll="0"/>
    <pivotField showAll="0"/>
    <pivotField showAll="0"/>
    <pivotField showAll="0"/>
    <pivotField numFmtId="164" showAll="0"/>
    <pivotField showAll="0"/>
    <pivotField showAll="0"/>
    <pivotField showAll="0"/>
    <pivotField showAll="0"/>
    <pivotField showAll="0"/>
    <pivotField showAll="0"/>
    <pivotField showAll="0"/>
    <pivotField numFmtId="164" showAll="0"/>
    <pivotField numFmtId="164" showAll="0"/>
    <pivotField showAll="0"/>
    <pivotField showAll="0"/>
    <pivotField showAll="0"/>
    <pivotField showAll="0"/>
    <pivotField showAll="0"/>
    <pivotField showAll="0"/>
    <pivotField showAll="0"/>
    <pivotField numFmtId="164" showAll="0"/>
    <pivotField numFmtId="164" showAll="0"/>
    <pivotField showAll="0"/>
    <pivotField numFmtId="164" showAll="0"/>
    <pivotField numFmtId="164" showAll="0"/>
    <pivotField showAll="0"/>
    <pivotField numFmtId="164" showAll="0"/>
    <pivotField numFmtId="164" showAll="0"/>
    <pivotField numFmtId="164" showAll="0"/>
    <pivotField showAll="0"/>
    <pivotField showAll="0"/>
    <pivotField showAll="0"/>
    <pivotField numFmtId="164" showAll="0"/>
    <pivotField numFmtId="164" showAll="0"/>
    <pivotField numFmtId="164" showAll="0"/>
    <pivotField showAll="0"/>
    <pivotField showAll="0"/>
    <pivotField showAll="0"/>
    <pivotField numFmtId="164" showAll="0"/>
    <pivotField numFmtId="164" showAll="0"/>
    <pivotField numFmtId="164" showAll="0"/>
    <pivotField showAll="0"/>
    <pivotField showAll="0"/>
    <pivotField showAll="0"/>
    <pivotField showAll="0"/>
    <pivotField showAll="0"/>
    <pivotField showAll="0"/>
  </pivotFields>
  <rowFields count="1">
    <field x="0"/>
  </rowFields>
  <rowItems count="9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t="grand">
      <x/>
    </i>
  </rowItems>
  <colFields count="1">
    <field x="-2"/>
  </colFields>
  <colItems count="5">
    <i>
      <x/>
    </i>
    <i i="1">
      <x v="1"/>
    </i>
    <i i="2">
      <x v="2"/>
    </i>
    <i i="3">
      <x v="3"/>
    </i>
    <i i="4">
      <x v="4"/>
    </i>
  </colItems>
  <dataFields count="5">
    <dataField name="Sum of Online" fld="13" baseField="0" baseItem="0"/>
    <dataField name="Sum of Radio_State" fld="8" baseField="0" baseItem="0"/>
    <dataField name="Sum of TV_State" fld="3" baseField="0" baseItem="0"/>
    <dataField name="Sum of sales" fld="18" baseField="0" baseItem="0"/>
    <dataField name="Sum of TOTAL SPEND"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F2A14FA-44B5-7C49-A362-217AAC8C7F89}"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5:E16" firstHeaderRow="0" firstDataRow="1" firstDataCol="0" rowPageCount="1" colPageCount="1"/>
  <pivotFields count="67">
    <pivotField showAll="0">
      <items count="9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t="default"/>
      </items>
    </pivotField>
    <pivotField showAll="0"/>
    <pivotField numFmtId="14" showAll="0"/>
    <pivotField dataField="1" numFmtId="164" showAll="0"/>
    <pivotField numFmtId="164" showAll="0"/>
    <pivotField numFmtId="164" showAll="0"/>
    <pivotField numFmtId="164" showAll="0"/>
    <pivotField numFmtId="164" showAll="0"/>
    <pivotField dataField="1" numFmtId="164" showAll="0"/>
    <pivotField numFmtId="164" showAll="0"/>
    <pivotField numFmtId="164" showAll="0"/>
    <pivotField numFmtId="164" showAll="0"/>
    <pivotField numFmtId="164" showAll="0"/>
    <pivotField dataField="1" numFmtId="164" showAll="0"/>
    <pivotField numFmtId="164" showAll="0"/>
    <pivotField numFmtId="164" showAll="0"/>
    <pivotField numFmtId="164" showAll="0"/>
    <pivotField numFmtId="164" showAll="0"/>
    <pivotField numFmtId="164" showAll="0"/>
    <pivotField numFmtId="164" showAll="0"/>
    <pivotField axis="axisPage" showAll="0">
      <items count="4">
        <item x="0"/>
        <item x="1"/>
        <item x="2"/>
        <item t="default"/>
      </items>
    </pivotField>
    <pivotField showAll="0"/>
    <pivotField showAll="0"/>
    <pivotField numFmtId="164" showAll="0"/>
    <pivotField showAll="0"/>
    <pivotField showAll="0"/>
    <pivotField showAll="0"/>
    <pivotField showAll="0"/>
    <pivotField showAll="0"/>
    <pivotField showAll="0"/>
    <pivotField showAll="0"/>
    <pivotField numFmtId="164" showAll="0"/>
    <pivotField numFmtId="164" showAll="0"/>
    <pivotField showAll="0"/>
    <pivotField showAll="0"/>
    <pivotField showAll="0"/>
    <pivotField showAll="0"/>
    <pivotField showAll="0"/>
    <pivotField showAll="0"/>
    <pivotField showAll="0"/>
    <pivotField numFmtId="164" showAll="0"/>
    <pivotField numFmtId="164" showAll="0"/>
    <pivotField showAll="0"/>
    <pivotField numFmtId="164" showAll="0"/>
    <pivotField numFmtId="164" showAll="0"/>
    <pivotField showAll="0"/>
    <pivotField numFmtId="164" showAll="0"/>
    <pivotField numFmtId="164" showAll="0"/>
    <pivotField numFmtId="164" showAll="0"/>
    <pivotField showAll="0"/>
    <pivotField showAll="0"/>
    <pivotField showAll="0"/>
    <pivotField numFmtId="164" showAll="0"/>
    <pivotField numFmtId="164" showAll="0"/>
    <pivotField numFmtId="164" showAll="0"/>
    <pivotField showAll="0"/>
    <pivotField showAll="0"/>
    <pivotField showAll="0"/>
    <pivotField numFmtId="164" showAll="0"/>
    <pivotField numFmtId="164" showAll="0"/>
    <pivotField numFmtId="164" showAll="0"/>
    <pivotField showAll="0"/>
    <pivotField showAll="0"/>
    <pivotField showAll="0"/>
    <pivotField showAll="0"/>
    <pivotField showAll="0"/>
    <pivotField showAll="0"/>
  </pivotFields>
  <rowItems count="1">
    <i/>
  </rowItems>
  <colFields count="1">
    <field x="-2"/>
  </colFields>
  <colItems count="3">
    <i>
      <x/>
    </i>
    <i i="1">
      <x v="1"/>
    </i>
    <i i="2">
      <x v="2"/>
    </i>
  </colItems>
  <pageFields count="1">
    <pageField fld="20" hier="-1"/>
  </pageFields>
  <dataFields count="3">
    <dataField name="Average of TV_State" fld="3" subtotal="average" baseField="0" baseItem="0"/>
    <dataField name="Average of Radio_State" fld="8" subtotal="average" baseField="0" baseItem="0"/>
    <dataField name="Average of Online" fld="13" subtotal="average"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734A96C-6E00-EA4B-877B-3506931D998D}"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7:F28" firstHeaderRow="0" firstDataRow="1" firstDataCol="0" rowPageCount="1" colPageCount="1"/>
  <pivotFields count="67">
    <pivotField showAll="0">
      <items count="9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t="default"/>
      </items>
    </pivotField>
    <pivotField showAll="0"/>
    <pivotField numFmtId="14" showAll="0"/>
    <pivotField dataField="1" numFmtId="164" showAll="0"/>
    <pivotField numFmtId="164" showAll="0"/>
    <pivotField numFmtId="164" showAll="0"/>
    <pivotField numFmtId="164" showAll="0"/>
    <pivotField numFmtId="164" showAll="0"/>
    <pivotField dataField="1" numFmtId="164" showAll="0"/>
    <pivotField numFmtId="164" showAll="0"/>
    <pivotField numFmtId="164" showAll="0"/>
    <pivotField numFmtId="164" showAll="0"/>
    <pivotField numFmtId="164" showAll="0"/>
    <pivotField dataField="1" numFmtId="164" showAll="0"/>
    <pivotField numFmtId="164" showAll="0"/>
    <pivotField numFmtId="164" showAll="0"/>
    <pivotField numFmtId="164" showAll="0"/>
    <pivotField numFmtId="164" showAll="0"/>
    <pivotField dataField="1" numFmtId="164" showAll="0"/>
    <pivotField numFmtId="164" showAll="0"/>
    <pivotField axis="axisPage" multipleItemSelectionAllowed="1" showAll="0">
      <items count="4">
        <item h="1" x="0"/>
        <item h="1" x="1"/>
        <item x="2"/>
        <item t="default"/>
      </items>
    </pivotField>
    <pivotField showAll="0"/>
    <pivotField showAll="0"/>
    <pivotField numFmtId="164" showAll="0"/>
    <pivotField showAll="0"/>
    <pivotField showAll="0"/>
    <pivotField showAll="0"/>
    <pivotField showAll="0"/>
    <pivotField showAll="0"/>
    <pivotField showAll="0"/>
    <pivotField showAll="0"/>
    <pivotField numFmtId="164" showAll="0"/>
    <pivotField numFmtId="164" showAll="0"/>
    <pivotField showAll="0"/>
    <pivotField showAll="0"/>
    <pivotField showAll="0"/>
    <pivotField showAll="0"/>
    <pivotField showAll="0"/>
    <pivotField showAll="0"/>
    <pivotField showAll="0"/>
    <pivotField numFmtId="164" showAll="0"/>
    <pivotField numFmtId="164" showAll="0"/>
    <pivotField showAll="0"/>
    <pivotField numFmtId="164" showAll="0"/>
    <pivotField numFmtId="164" showAll="0"/>
    <pivotField showAll="0"/>
    <pivotField numFmtId="164" showAll="0"/>
    <pivotField numFmtId="164" showAll="0"/>
    <pivotField numFmtId="164" showAll="0"/>
    <pivotField showAll="0"/>
    <pivotField showAll="0"/>
    <pivotField showAll="0"/>
    <pivotField numFmtId="164" showAll="0"/>
    <pivotField numFmtId="164" showAll="0"/>
    <pivotField numFmtId="164" showAll="0"/>
    <pivotField showAll="0"/>
    <pivotField showAll="0"/>
    <pivotField showAll="0"/>
    <pivotField numFmtId="164" showAll="0"/>
    <pivotField numFmtId="164" showAll="0"/>
    <pivotField numFmtId="164" showAll="0"/>
    <pivotField showAll="0"/>
    <pivotField showAll="0"/>
    <pivotField showAll="0"/>
    <pivotField showAll="0"/>
    <pivotField showAll="0"/>
    <pivotField showAll="0"/>
  </pivotFields>
  <rowItems count="1">
    <i/>
  </rowItems>
  <colFields count="1">
    <field x="-2"/>
  </colFields>
  <colItems count="4">
    <i>
      <x/>
    </i>
    <i i="1">
      <x v="1"/>
    </i>
    <i i="2">
      <x v="2"/>
    </i>
    <i i="3">
      <x v="3"/>
    </i>
  </colItems>
  <pageFields count="1">
    <pageField fld="20" hier="-1"/>
  </pageFields>
  <dataFields count="4">
    <dataField name="Sum of sales" fld="18" baseField="0" baseItem="0"/>
    <dataField name="Sum of TV_State" fld="3" baseField="0" baseItem="0"/>
    <dataField name="Sum of Radio_State" fld="8" baseField="0" baseItem="0"/>
    <dataField name="Sum of Online" fld="13"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15D75F7-8C5C-4BE0-98A9-79B1B61DA52A}" sourceName="State">
  <pivotTables>
    <pivotTable tabId="13" name="PivotTable11"/>
  </pivotTables>
  <data>
    <tabular pivotCacheId="664834132">
      <items count="6">
        <i x="3"/>
        <i x="4"/>
        <i x="5"/>
        <i x="0"/>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6E2DD257-9797-4F43-B337-5D55DBC45FD8}" cache="Slicer_State" caption="State"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EDE7313-B983-9140-AE0A-D8B9C3B9C7E3}" name="Table6" displayName="Table6" ref="A1:CS943" totalsRowShown="0" headerRowDxfId="86" headerRowCellStyle="Currency">
  <autoFilter ref="A1:CS943" xr:uid="{18059B15-5408-479A-8287-3609A35467F0}"/>
  <tableColumns count="97">
    <tableColumn id="1" xr3:uid="{A8BF3B42-D0C1-D147-A8EE-C18F1361E0EE}" name="ID"/>
    <tableColumn id="2" xr3:uid="{0274E90F-2EB7-F446-8385-C42B01AE7761}" name="State"/>
    <tableColumn id="3" xr3:uid="{404AB6EB-B3B1-D048-85D3-DAB806941DF3}" name="Date" dataDxfId="85"/>
    <tableColumn id="4" xr3:uid="{A0377ECE-2BFE-CE49-8C6C-1DD50D351E26}" name="TV_State" dataDxfId="84" dataCellStyle="Currency"/>
    <tableColumn id="68" xr3:uid="{4D002C59-0BAC-C44C-8FCA-096E2280A6B5}" name="YEAR" dataDxfId="83" dataCellStyle="Currency">
      <calculatedColumnFormula>YEAR(Table6[[#This Row],[Date]])</calculatedColumnFormula>
    </tableColumn>
    <tableColumn id="31" xr3:uid="{D0442A8B-5F1D-4340-931C-2A699A79AD4C}" name="TOTAL SPEND" dataDxfId="82" dataCellStyle="Currency">
      <calculatedColumnFormula>Table6[[#This Row],[TV_State]]+Table6[[#This Row],[Radio_State]]+Table6[[#This Row],[Online]]</calculatedColumnFormula>
    </tableColumn>
    <tableColumn id="27" xr3:uid="{12A692CA-56A4-EA4A-AF38-C753E17D3206}" name="PROF TV LING" dataDxfId="81" dataCellStyle="Currency">
      <calculatedColumnFormula>IF(B2=B1, 0.7*G1+0.3*D2,D2)</calculatedColumnFormula>
    </tableColumn>
    <tableColumn id="25" xr3:uid="{BA68F6D2-83B8-2B47-A587-BB8B9560CDE7}" name="LNTVLING" dataDxfId="80" dataCellStyle="Currency">
      <calculatedColumnFormula>LN(Table6[[#This Row],[PROF TV LING]])</calculatedColumnFormula>
    </tableColumn>
    <tableColumn id="5" xr3:uid="{0CE3A9C2-7031-AC4A-89D9-6C3A1897C2B3}" name="LNTV" dataDxfId="79" dataCellStyle="Currency">
      <calculatedColumnFormula>LN(D2)</calculatedColumnFormula>
    </tableColumn>
    <tableColumn id="6" xr3:uid="{5A03BB0B-6C70-D440-8E6E-CCF9C31B9574}" name="Radio_State" dataDxfId="78" dataCellStyle="Currency"/>
    <tableColumn id="22" xr3:uid="{37EB47BA-61E7-7845-AB06-C8C338E0351E}" name="PROF RADIO" dataDxfId="77" dataCellStyle="Currency">
      <calculatedColumnFormula>IF($B2=$B1,0.5*K1+0.5*J2, J2)</calculatedColumnFormula>
    </tableColumn>
    <tableColumn id="23" xr3:uid="{E5908DBB-E149-3642-B4C7-350C67BDCD7F}" name="RADIO LINGERING " dataDxfId="76" dataCellStyle="Currency"/>
    <tableColumn id="26" xr3:uid="{BCB9FCCE-57EB-8A43-BD55-E3A18C9C951E}" name="LNRADIOLING" dataDxfId="75" dataCellStyle="Currency">
      <calculatedColumnFormula>LN(Table6[[#This Row],[RADIO LINGERING ]])</calculatedColumnFormula>
    </tableColumn>
    <tableColumn id="7" xr3:uid="{7E1FB1A6-49AE-474B-AD6A-F93E8E16A978}" name="LNRADIO" dataDxfId="74" dataCellStyle="Currency">
      <calculatedColumnFormula>LN(J2)</calculatedColumnFormula>
    </tableColumn>
    <tableColumn id="8" xr3:uid="{3751F9C4-2737-E24D-8E2E-D7D9E0E14DF4}" name="Online" dataDxfId="73" dataCellStyle="Currency"/>
    <tableColumn id="30" xr3:uid="{56FFA839-F16D-554C-87DB-B7301600201D}" name="PROF ONLINE" dataDxfId="72" dataCellStyle="Currency">
      <calculatedColumnFormula>IF($B2=$B1,0.3*P1+0.7*O2, O2)</calculatedColumnFormula>
    </tableColumn>
    <tableColumn id="24" xr3:uid="{4B4ADF7E-3A98-9449-BB22-9185E8073D9D}" name="ONLINE LINGERING" dataDxfId="71" dataCellStyle="Currency">
      <calculatedColumnFormula>Table6[[#This Row],[Online]]</calculatedColumnFormula>
    </tableColumn>
    <tableColumn id="28" xr3:uid="{D7E0590C-E06B-2844-AC7A-76624A409413}" name="LNONLINELING" dataDxfId="70" dataCellStyle="Currency">
      <calculatedColumnFormula>LN(Table6[[#This Row],[ONLINE LINGERING]])</calculatedColumnFormula>
    </tableColumn>
    <tableColumn id="9" xr3:uid="{DE364081-FF04-9B47-B644-6A4FA1F87671}" name="LNONLINE" dataDxfId="69" dataCellStyle="Currency">
      <calculatedColumnFormula>LN(O2)</calculatedColumnFormula>
    </tableColumn>
    <tableColumn id="10" xr3:uid="{9711BD28-B8E4-B947-9DC0-C6EF0B389591}" name="sales" dataDxfId="68" dataCellStyle="Currency"/>
    <tableColumn id="11" xr3:uid="{D30DD6EB-45A0-6544-B0E7-66DCDE5909D7}" name="LNSALES" dataDxfId="67" dataCellStyle="Currency">
      <calculatedColumnFormula>LN(T2)</calculatedColumnFormula>
    </tableColumn>
    <tableColumn id="12" xr3:uid="{8D593F25-8DA9-F34C-B3F2-6605FCDD41B6}" name="Year2" dataDxfId="66" dataCellStyle="Currency">
      <calculatedColumnFormula>YEAR(Table6[[#This Row],[Date]])</calculatedColumnFormula>
    </tableColumn>
    <tableColumn id="13" xr3:uid="{B8C3AAEF-7102-9640-8330-74A314C543FE}" name="Week" dataDxfId="65" dataCellStyle="Currency">
      <calculatedColumnFormula>WEEKNUM(Table6[[#This Row],[Date]])</calculatedColumnFormula>
    </tableColumn>
    <tableColumn id="14" xr3:uid="{A3FB0B16-2F54-BD4A-91AD-8898CDA7203C}" name="Year-Week"/>
    <tableColumn id="29" xr3:uid="{E52B0CC6-598D-B74A-9A67-CD3ECBC73483}" name="COMBINE LN LING" dataDxfId="64">
      <calculatedColumnFormula>Table6[[#This Row],[LNTVLING]]+Table6[[#This Row],[LNRADIOLING]]+Table6[[#This Row],[LNONLINELING]]</calculatedColumnFormula>
    </tableColumn>
    <tableColumn id="15" xr3:uid="{977FF405-8788-F149-8F82-A7B438216B68}" name="Train">
      <calculatedColumnFormula>IF(V2&lt;2019,1,IF(W2&lt;41,1,0))</calculatedColumnFormula>
    </tableColumn>
    <tableColumn id="16" xr3:uid="{C381D052-C927-A546-A2E5-F8C1EF15B999}" name="NJ_DUM">
      <calculatedColumnFormula>IF($B2="NJ",1,0)</calculatedColumnFormula>
    </tableColumn>
    <tableColumn id="17" xr3:uid="{F4DC2F37-19A8-9C4E-AC8D-F3D13E3C5621}" name="NY_DUM">
      <calculatedColumnFormula>IF($B2="NY",1,0)</calculatedColumnFormula>
    </tableColumn>
    <tableColumn id="18" xr3:uid="{1A984F0C-1665-DB48-A62B-11A7B3FDF90D}" name="PA_DUM">
      <calculatedColumnFormula>IF($B2="PA",1,0)</calculatedColumnFormula>
    </tableColumn>
    <tableColumn id="19" xr3:uid="{67F53AB6-D5E5-9F4F-86F2-B7B3E4F162C9}" name="CT_DUM">
      <calculatedColumnFormula>IF($B2="CT",1,0)</calculatedColumnFormula>
    </tableColumn>
    <tableColumn id="20" xr3:uid="{7E43FAFD-0909-8E40-AC4B-9FCB2A3BF706}" name="DL_DUM">
      <calculatedColumnFormula>IF($B2="DL",1,0)</calculatedColumnFormula>
    </tableColumn>
    <tableColumn id="21" xr3:uid="{57AF6E17-CF32-8A4E-A529-34F400FD1849}" name="MD_DUM">
      <calculatedColumnFormula>IF($B2="MD",1,0)</calculatedColumnFormula>
    </tableColumn>
    <tableColumn id="32" xr3:uid="{48287178-11E4-6F4F-A0A3-B09E142FE9BF}" name="Pred_1" dataDxfId="63">
      <calculatedColumnFormula>'[1]1'!J$20+'[1]1'!J$21*Table6[[#This Row],[TV_State]]</calculatedColumnFormula>
    </tableColumn>
    <tableColumn id="33" xr3:uid="{01FB6036-4B69-5B43-9158-277E8F195CD0}" name="Res_1" dataDxfId="62">
      <calculatedColumnFormula>Table6[[#This Row],[sales]]-Table6[[#This Row],[Pred_1]]</calculatedColumnFormula>
    </tableColumn>
    <tableColumn id="34" xr3:uid="{87F799E5-EF0E-724C-A2ED-B0A6D961A554}" name="MAPE_1">
      <calculatedColumnFormula>ABS(Table6[[#This Row],[Res_1]])/Table6[[#This Row],[sales]]</calculatedColumnFormula>
    </tableColumn>
    <tableColumn id="35" xr3:uid="{1625B666-1C0C-6C42-A571-A5C3FC37EF9B}" name=" Pred_2 ">
      <calculatedColumnFormula>'[1]2'!J$20+'[1]2'!J$21*Table6[[#This Row],[Radio_State]]</calculatedColumnFormula>
    </tableColumn>
    <tableColumn id="36" xr3:uid="{A5177906-1382-354C-849B-72E2ED253E7F}" name=" Res_2 ">
      <calculatedColumnFormula>Table6[[#This Row],[sales]]-Table6[[#This Row],[ Pred_2 ]]</calculatedColumnFormula>
    </tableColumn>
    <tableColumn id="37" xr3:uid="{6B6D8C09-58B4-A74F-8BB7-A06C624A2B56}" name=" MAPE_2 ">
      <calculatedColumnFormula>ABS(Table6[[#This Row],[ Res_2 ]])/Table6[[#This Row],[sales]]</calculatedColumnFormula>
    </tableColumn>
    <tableColumn id="38" xr3:uid="{D4C6E6E7-06D6-B94B-AE96-89A1F93210AB}" name="Pred_3" dataDxfId="61">
      <calculatedColumnFormula>'[1]3'!J$20+'[1]3'!J$21*Data!O2</calculatedColumnFormula>
    </tableColumn>
    <tableColumn id="39" xr3:uid="{1AA8D378-E721-A34F-ACBE-935CDB16F3BA}" name="Res_3" dataDxfId="60">
      <calculatedColumnFormula>Table6[[#This Row],[sales]]-Table6[[#This Row],[Pred_3]]</calculatedColumnFormula>
    </tableColumn>
    <tableColumn id="40" xr3:uid="{5DA772A7-0CF5-0B4A-8F0D-12D7876E6BE7}" name="MAPE_3" dataDxfId="59">
      <calculatedColumnFormula>ABS(Table6[[#This Row],[Res_3]])/Table6[[#This Row],[sales]]</calculatedColumnFormula>
    </tableColumn>
    <tableColumn id="41" xr3:uid="{EB000A80-72E7-624E-BEC3-E661C9C7CD23}" name="Pred_4" dataDxfId="58">
      <calculatedColumnFormula>'[1]4'!L$21+'[1]4'!L$27*Table6[[#This Row],[TV_State]]+'[1]4'!L$22*Table6[[#This Row],[NJ_DUM]]+'[1]4'!L$23*Table6[[#This Row],[NY_DUM]]+'[1]4'!L$24*Table6[[#This Row],[PA_DUM]]+'[1]4'!L$25*Table6[[#This Row],[CT_DUM]]+'[1]4'!L$26*Table6[[#This Row],[DL_DUM]]</calculatedColumnFormula>
    </tableColumn>
    <tableColumn id="42" xr3:uid="{E29BB21D-BFCE-0F40-8546-885E2B77617C}" name="Res_4" dataDxfId="57">
      <calculatedColumnFormula>Table6[[#This Row],[sales]]-Table6[[#This Row],[Pred_4]]</calculatedColumnFormula>
    </tableColumn>
    <tableColumn id="43" xr3:uid="{DFEA1FCD-C57E-B448-B5F8-EF5B13C72575}" name="MAPE_4" dataDxfId="56">
      <calculatedColumnFormula>ABS(Table6[[#This Row],[Res_4]]/Table6[[#This Row],[sales]])</calculatedColumnFormula>
    </tableColumn>
    <tableColumn id="44" xr3:uid="{37273073-7F8E-D546-9C23-E0227940BC86}" name="Pred_5" dataDxfId="55">
      <calculatedColumnFormula>'[1]5'!L$20+'[1]5'!L$26*Table6[[#This Row],[Radio_State]]+'[1]5'!L$21*Table6[[#This Row],[NJ_DUM]]+'[1]5'!L$22*Table6[[#This Row],[NY_DUM]]+'[1]5'!L$23*Table6[[#This Row],[PA_DUM]]+'[1]5'!L$24*Table6[[#This Row],[CT_DUM]]+'[1]5'!L$25*Table6[[#This Row],[DL_DUM]]</calculatedColumnFormula>
    </tableColumn>
    <tableColumn id="45" xr3:uid="{C1387730-9D75-F647-9E83-9AE33D519C3E}" name="Red_5" dataDxfId="54">
      <calculatedColumnFormula>Table6[[#This Row],[sales]]-Table6[[#This Row],[Pred_5]]</calculatedColumnFormula>
    </tableColumn>
    <tableColumn id="46" xr3:uid="{493D6F46-50C0-8E4B-9F8B-760165407930}" name="MAPE_5" dataDxfId="53">
      <calculatedColumnFormula>ABS(Table6[[#This Row],[Red_5]]/Table6[[#This Row],[sales]])</calculatedColumnFormula>
    </tableColumn>
    <tableColumn id="47" xr3:uid="{6DCA1434-B02D-874B-B331-EDDE67A1577D}" name="Pred_6" dataDxfId="52">
      <calculatedColumnFormula>'[1]6'!L$20+'[1]6'!L$26*Table6[[#This Row],[Online]]+'[1]6'!L$21*Table6[[#This Row],[NJ_DUM]]+'[1]6'!L$22*Table6[[#This Row],[NY_DUM]]+'[1]6'!L$23*Table6[[#This Row],[PA_DUM]]+'[1]6'!L$24*Table6[[#This Row],[CT_DUM]]+'[1]6'!L$25*Table6[[#This Row],[DL_DUM]]</calculatedColumnFormula>
    </tableColumn>
    <tableColumn id="48" xr3:uid="{D165FF36-DBDF-F84E-96AA-03B749A5BE51}" name="Red_6" dataDxfId="51">
      <calculatedColumnFormula>Table6[[#This Row],[sales]]-Table6[[#This Row],[Pred_6]]</calculatedColumnFormula>
    </tableColumn>
    <tableColumn id="49" xr3:uid="{25D5D1CE-6061-3A40-86A5-F765F226199F}" name="MAPE_6" dataDxfId="50">
      <calculatedColumnFormula>ABS(Table6[[#This Row],[Red_6]]/Table6[[#This Row],[sales]])</calculatedColumnFormula>
    </tableColumn>
    <tableColumn id="50" xr3:uid="{73C578DB-5902-3F4E-9AFC-9C4A04D7517E}" name="Pred_7" dataDxfId="49">
      <calculatedColumnFormula>'[1]7'!L$21+'[1]7'!L$27*Table6[[#This Row],[LNTV]]+'[1]7'!L$22*Table6[[#This Row],[NJ_DUM]]+'[1]7'!L$23*Table6[[#This Row],[NY_DUM]]+'[1]7'!L$24*Table6[[#This Row],[PA_DUM]]+'[1]7'!L$25*Table6[[#This Row],[CT_DUM]]+'[1]7'!L$26*Table6[[#This Row],[DL_DUM]]</calculatedColumnFormula>
    </tableColumn>
    <tableColumn id="51" xr3:uid="{E27381AD-DC83-CD49-A995-A78DE18E5F9D}" name="Red_7" dataDxfId="48">
      <calculatedColumnFormula>Table6[[#This Row],[sales]]-Table6[[#This Row],[Pred_7]]</calculatedColumnFormula>
    </tableColumn>
    <tableColumn id="52" xr3:uid="{F19DDF73-FBE3-654A-8A1A-D347DCBBB0C7}" name="MAPE_7" dataDxfId="47">
      <calculatedColumnFormula>ABS(Table6[[#This Row],[Red_7]]/Table6[[#This Row],[sales]])</calculatedColumnFormula>
    </tableColumn>
    <tableColumn id="53" xr3:uid="{2AA2448F-BCA7-4E41-9D47-94E3E26AEC53}" name="Pred_8" dataDxfId="46">
      <calculatedColumnFormula>'[1]8'!O$22+'[1]8'!O$28*Table6[[#This Row],[LNRADIOLING]]+'[1]8'!O$23*Table6[[#This Row],[DL_DUM]]+'[1]8'!O$24*Table6[[#This Row],[CT_DUM]]+'[1]8'!O$25*Table6[[#This Row],[PA_DUM]]+'[1]8'!O$26*Table6[[#This Row],[NY_DUM]]+'[1]8'!O$27*Table6[[#This Row],[NJ_DUM]]</calculatedColumnFormula>
    </tableColumn>
    <tableColumn id="54" xr3:uid="{53A2587C-694F-4B4D-8D92-378A5797327B}" name="Red_8" dataDxfId="45">
      <calculatedColumnFormula>Table6[[#This Row],[sales]]-Table6[[#This Row],[Pred_8]]</calculatedColumnFormula>
    </tableColumn>
    <tableColumn id="55" xr3:uid="{145BE141-4FB1-564E-AF3C-4F6EC01F180F}" name="MAPE_8" dataDxfId="44">
      <calculatedColumnFormula>ABS(Table6[[#This Row],[Red_8]]/Table6[[#This Row],[sales]])</calculatedColumnFormula>
    </tableColumn>
    <tableColumn id="56" xr3:uid="{93A1558F-1B00-CB4C-91CC-BC09C7CB0A9A}" name="Pred_9" dataDxfId="43">
      <calculatedColumnFormula>'[1]9'!M$19+'[1]9'!M$21*Table6[[#This Row],[LNONLINE]]+'[1]9'!M$20*Table6[[#This Row],[DL_DUM]]+'[1]9'!M$22*Table6[[#This Row],[CT_DUM]]+'[1]9'!M$23*Table6[[#This Row],[PA_DUM]]+'[1]9'!M$24*Table6[[#This Row],[NY_DUM]]+'[1]9'!M$25*Table6[[#This Row],[NJ_DUM]]</calculatedColumnFormula>
    </tableColumn>
    <tableColumn id="57" xr3:uid="{3520EE6A-C8E3-2344-BC1C-EF08CB6D462F}" name="Red_9" dataDxfId="42">
      <calculatedColumnFormula>Table6[[#This Row],[sales]]-Table6[[#This Row],[Pred_9]]</calculatedColumnFormula>
    </tableColumn>
    <tableColumn id="58" xr3:uid="{2A87BD0E-4FF0-9544-8287-BBED1F08E7E9}" name="MAPE_9" dataDxfId="41">
      <calculatedColumnFormula>ABS(Table6[[#This Row],[Red_9]]/Table6[[#This Row],[sales]])</calculatedColumnFormula>
    </tableColumn>
    <tableColumn id="59" xr3:uid="{3D34EF71-2E1C-744B-81E6-3103A34C68F2}" name="Pred_10" dataDxfId="40">
      <calculatedColumnFormula>'[1]10'!P$22+'[1]10'!P$30*Table6[[#This Row],[LNTV]]+'[1]10'!P$29*Table6[[#This Row],[LNRADIOLING]]+'[1]10'!P$24*Table6[[#This Row],[LNONLINELING]]+'[1]10'!P$23*Table6[[#This Row],[DL_DUM]]+'[1]10'!P$25*Table6[[#This Row],[CT_DUM]]+'[1]10'!P$26*Table6[[#This Row],[PA_DUM]]+'[1]10'!P$27*Table6[[#This Row],[NY_DUM]]+'[1]10'!P$28*Table6[[#This Row],[NJ_DUM]]</calculatedColumnFormula>
    </tableColumn>
    <tableColumn id="60" xr3:uid="{D6443BD2-D468-274F-A371-1D83C7D10C52}" name="Red_10" dataDxfId="39">
      <calculatedColumnFormula>Table6[[#This Row],[sales]]-Table6[[#This Row],[Pred_10]]</calculatedColumnFormula>
    </tableColumn>
    <tableColumn id="61" xr3:uid="{062AAB9D-71B9-324B-AA9C-61F27F858D4B}" name="MAPE_10" dataDxfId="38">
      <calculatedColumnFormula>ABS(Table6[[#This Row],[Red_10]]/Table6[[#This Row],[sales]])</calculatedColumnFormula>
    </tableColumn>
    <tableColumn id="62" xr3:uid="{FF1594A2-BF8D-9B45-ADAB-ABACB8B1D40F}" name=" Pred_11" dataDxfId="37">
      <calculatedColumnFormula>'[1]11'!P$32+'[1]11'!P$40*Table6[[#This Row],[LNONLINELING]]+'[1]11'!P$39*Table6[[#This Row],[LNRADIOLING]]+'[1]11'!P$38*Table6[[#This Row],[LNTVLING]]+'[1]11'!P$33*Table6[[#This Row],[DL_DUM]]+'[1]11'!P$34*Table6[[#This Row],[CT_DUM]]+'[1]11'!P$35*Table6[[#This Row],[PA_DUM]]+'[1]11'!P$36*Table6[[#This Row],[NY_DUM]]+'[1]11'!P$37*Table6[[#This Row],[NJ_DUM]]</calculatedColumnFormula>
    </tableColumn>
    <tableColumn id="63" xr3:uid="{589BAD73-2E8E-4F46-9188-A94E42F3BB69}" name=" Red_11" dataDxfId="36">
      <calculatedColumnFormula>Table6[[#This Row],[sales]]-Table6[[#This Row],[ Pred_11]]</calculatedColumnFormula>
    </tableColumn>
    <tableColumn id="64" xr3:uid="{45E7D905-648E-F543-AF4A-E7FCD7642AA9}" name=" MAPE_11" dataDxfId="35">
      <calculatedColumnFormula>ABS(Table6[[#This Row],[ Red_11]]/Table6[[#This Row],[sales]])</calculatedColumnFormula>
    </tableColumn>
    <tableColumn id="65" xr3:uid="{BFBC6808-3728-C443-8915-B6613F466E03}" name=" Pred_12" dataDxfId="34">
      <calculatedColumnFormula>'[1]12'!K$22+'[1]12'!K$28*Table6[[#This Row],[COMBINE LN LING]]+'[1]12'!K$23*Table6[[#This Row],[DL_DUM]]+'[1]12'!K$24*Table6[[#This Row],[CT_DUM]]+'[1]12'!K$25*Table6[[#This Row],[PA_DUM]]+'[1]12'!K$26*Table6[[#This Row],[NY_DUM]]+'[1]12'!K$27*Table6[[#This Row],[NJ_DUM]]</calculatedColumnFormula>
    </tableColumn>
    <tableColumn id="66" xr3:uid="{CBA525E1-F3F3-814A-980F-E45F857C8799}" name=" Red_12" dataDxfId="33">
      <calculatedColumnFormula>Table6[[#This Row],[sales]]-Table6[[#This Row],[ Pred_12]]</calculatedColumnFormula>
    </tableColumn>
    <tableColumn id="67" xr3:uid="{44E97683-8EC2-1A4B-A6CF-2EEE8840713B}" name=" MAPE_12" dataDxfId="32">
      <calculatedColumnFormula>ABS(Table6[[#This Row],[ Red_12]]/Table6[[#This Row],[sales]])</calculatedColumnFormula>
    </tableColumn>
    <tableColumn id="69" xr3:uid="{D847F6D7-E34F-0C44-9C22-639D3ABAA894}" name="Log_TVLING+20%" dataDxfId="31">
      <calculatedColumnFormula>LN(G2+'2019 Totals and Calculations'!C$18)</calculatedColumnFormula>
    </tableColumn>
    <tableColumn id="70" xr3:uid="{235CF6D6-1B3D-AD49-AF07-AA053FDFD15D}" name="Log_RadioLing+20%" dataDxfId="30">
      <calculatedColumnFormula>LN(Table6[[#This Row],[PROF RADIO]]+'2019 Totals and Calculations'!D$18)</calculatedColumnFormula>
    </tableColumn>
    <tableColumn id="71" xr3:uid="{CD0270BE-4B10-CB49-9741-0766A172A5A0}" name="Log_OnlineLing+20%2" dataDxfId="29">
      <calculatedColumnFormula>LN(Table6[[#This Row],[ONLINE LINGERING]]+'2019 Totals and Calculations'!E$18)</calculatedColumnFormula>
    </tableColumn>
    <tableColumn id="72" xr3:uid="{D9F4F522-91BC-6A46-A6D1-450E3760E1AD}" name="MONTH" dataDxfId="28">
      <calculatedColumnFormula>MONTH(Table6[[#This Row],[Date]])</calculatedColumnFormula>
    </tableColumn>
    <tableColumn id="73" xr3:uid="{8CD81899-1DDB-C543-80A6-70853D6BDC59}" name="DUM_1" dataDxfId="27">
      <calculatedColumnFormula>IF($BT2=1,1,0)</calculatedColumnFormula>
    </tableColumn>
    <tableColumn id="74" xr3:uid="{5F98605A-579E-F540-8090-3373EFFB7EE2}" name="DUM_2" dataDxfId="26">
      <calculatedColumnFormula>IF($BT2=2,1,0)</calculatedColumnFormula>
    </tableColumn>
    <tableColumn id="75" xr3:uid="{A7CC9898-9696-D541-A635-EAA680640C30}" name="DUM_3" dataDxfId="25">
      <calculatedColumnFormula>IF($BT2=3,1,0)</calculatedColumnFormula>
    </tableColumn>
    <tableColumn id="76" xr3:uid="{1CC25B76-3EB8-8B43-A0ED-E1E602A3517A}" name="DUM_4" dataDxfId="24">
      <calculatedColumnFormula>IF($BT2=4,1,0)</calculatedColumnFormula>
    </tableColumn>
    <tableColumn id="77" xr3:uid="{33CBE634-6A45-C54F-8856-236CED2A3B69}" name="DUM_5" dataDxfId="23">
      <calculatedColumnFormula>IF($BT2=5,1,0)</calculatedColumnFormula>
    </tableColumn>
    <tableColumn id="78" xr3:uid="{74FE6275-A280-6544-9E6D-A9F010DD4842}" name="DUM_6" dataDxfId="22">
      <calculatedColumnFormula>IF($BT2=6,1,0)</calculatedColumnFormula>
    </tableColumn>
    <tableColumn id="79" xr3:uid="{9653B0C1-770A-8046-B578-38E8DAED01C7}" name="DUM_7" dataDxfId="21">
      <calculatedColumnFormula>IF($BT2=7,1,0)</calculatedColumnFormula>
    </tableColumn>
    <tableColumn id="80" xr3:uid="{19B08C74-42B3-BB4D-B58E-94CF1F3C2048}" name="DUM_8" dataDxfId="20">
      <calculatedColumnFormula>IF($BT2=8,1,0)</calculatedColumnFormula>
    </tableColumn>
    <tableColumn id="81" xr3:uid="{72705BDC-CBE3-404C-92F1-01A372B65A7B}" name="DUM_9" dataDxfId="19">
      <calculatedColumnFormula>IF($BT2=9,1,0)</calculatedColumnFormula>
    </tableColumn>
    <tableColumn id="82" xr3:uid="{39A53E92-EDA0-4947-89E8-3808EDA90A3C}" name="DUM_10" dataDxfId="18">
      <calculatedColumnFormula>IF($BT2=10,1,0)</calculatedColumnFormula>
    </tableColumn>
    <tableColumn id="83" xr3:uid="{49221462-62D5-2B46-8E21-E45017601E2D}" name="DUM_11" dataDxfId="17">
      <calculatedColumnFormula>IF($BT2=11,1,0)</calculatedColumnFormula>
    </tableColumn>
    <tableColumn id="84" xr3:uid="{A68A6DDD-33DD-AD41-8E3E-C064A44F9091}" name="DUM_12" dataDxfId="16">
      <calculatedColumnFormula>IF($BT2=12,1,0)</calculatedColumnFormula>
    </tableColumn>
    <tableColumn id="85" xr3:uid="{7CE7BC9C-22FF-7F42-A8EE-9E8DE12E24FC}" name="Count" dataDxfId="15">
      <calculatedColumnFormula>IF(B2=B1,1+CG1,1)</calculatedColumnFormula>
    </tableColumn>
    <tableColumn id="86" xr3:uid="{72F75075-46C1-F849-A495-6AE9C37DC00C}" name="Prediction 1" dataDxfId="14">
      <calculatedColumnFormula>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calculatedColumnFormula>
    </tableColumn>
    <tableColumn id="87" xr3:uid="{F400F906-7658-B44C-BC44-A961F796D5C8}" name="Residual 1" dataDxfId="13">
      <calculatedColumnFormula>Table6[[#This Row],[sales]]-CH2</calculatedColumnFormula>
    </tableColumn>
    <tableColumn id="88" xr3:uid="{29B48D1E-A29C-2541-BA57-B4F9AFBCE640}" name="APE 1" dataDxfId="12">
      <calculatedColumnFormula>ABS(Table6[[#This Row],[sales]]-CH2)/Table6[[#This Row],[sales]]</calculatedColumnFormula>
    </tableColumn>
    <tableColumn id="89" xr3:uid="{70D0975A-5B41-9541-9115-138C714F6987}" name="Prediction 2" dataDxfId="11">
      <calculatedColumnFormula>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calculatedColumnFormula>
    </tableColumn>
    <tableColumn id="90" xr3:uid="{8272A197-3FB0-FE46-AFB4-FA82CD8B2D3C}" name="Residual 2" dataDxfId="10">
      <calculatedColumnFormula>Table6[[#This Row],[sales]]-CK2</calculatedColumnFormula>
    </tableColumn>
    <tableColumn id="91" xr3:uid="{083DFEFD-28EA-6E46-9C93-21E077A4EF3D}" name="APE 2" dataDxfId="9">
      <calculatedColumnFormula>ABS(Table6[[#This Row],[sales]]-CK2)/Table6[[#This Row],[sales]]</calculatedColumnFormula>
    </tableColumn>
    <tableColumn id="92" xr3:uid="{0D4909DE-544E-F341-B570-FAA9F5BBF32B}" name="Prediction 3" dataDxfId="8">
      <calculatedColumnFormula>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calculatedColumnFormula>
    </tableColumn>
    <tableColumn id="93" xr3:uid="{D51FFC6C-FCF9-B049-BAC2-3C930C378095}" name="Residual 3" dataDxfId="7">
      <calculatedColumnFormula>Table6[[#This Row],[sales]]-CN2</calculatedColumnFormula>
    </tableColumn>
    <tableColumn id="94" xr3:uid="{6EFD3EA8-12D1-B24B-AB85-3ECF38B750D4}" name="APE 3" dataDxfId="6">
      <calculatedColumnFormula>ABS(Table6[[#This Row],[sales]]-CN2)/Table6[[#This Row],[sales]]</calculatedColumnFormula>
    </tableColumn>
    <tableColumn id="95" xr3:uid="{1C4F3A44-F3CA-6D41-8DBC-6D71B2F20A3E}" name="Prediction 4" dataDxfId="5">
      <calculatedColumnFormula>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calculatedColumnFormula>
    </tableColumn>
    <tableColumn id="96" xr3:uid="{DE94F183-2550-F642-918A-A3E226B4FC4D}" name="Residual 4" dataDxfId="4">
      <calculatedColumnFormula>Table6[[#This Row],[sales]]-CQ2</calculatedColumnFormula>
    </tableColumn>
    <tableColumn id="97" xr3:uid="{606219E2-A93A-C34F-8E8D-3C8D3FB94BF6}" name="APE 4" dataDxfId="3">
      <calculatedColumnFormula>ABS(Table6[[#This Row],[sales]]-CQ2)/Table6[[#This Row],[sales]]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2.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8877-6498-5A4D-B3FC-3B489DB1AF23}">
  <sheetPr>
    <pageSetUpPr fitToPage="1"/>
  </sheetPr>
  <dimension ref="A1:Z32"/>
  <sheetViews>
    <sheetView tabSelected="1" zoomScale="59" zoomScaleNormal="100" workbookViewId="0">
      <selection activeCell="P19" sqref="P19"/>
    </sheetView>
  </sheetViews>
  <sheetFormatPr baseColWidth="10" defaultColWidth="10.83203125" defaultRowHeight="16" x14ac:dyDescent="0.2"/>
  <cols>
    <col min="1" max="1" width="10.83203125" style="32"/>
    <col min="2" max="3" width="12.5" style="32" bestFit="1" customWidth="1"/>
    <col min="4" max="4" width="13.6640625" style="32" customWidth="1"/>
    <col min="5" max="5" width="13.1640625" style="32" bestFit="1" customWidth="1"/>
    <col min="6" max="7" width="10.83203125" style="32"/>
    <col min="8" max="8" width="12.5" style="32" customWidth="1"/>
    <col min="9" max="9" width="13.83203125" style="32" customWidth="1"/>
    <col min="10" max="10" width="13.1640625" style="32" bestFit="1" customWidth="1"/>
    <col min="11" max="11" width="15.83203125" style="32" customWidth="1"/>
    <col min="12" max="12" width="17" style="32" customWidth="1"/>
    <col min="13" max="13" width="12.5" style="32" customWidth="1"/>
    <col min="14" max="14" width="12.5" style="32" bestFit="1" customWidth="1"/>
    <col min="15" max="15" width="13.1640625" style="32" bestFit="1" customWidth="1"/>
    <col min="16" max="16" width="11.33203125" style="32" bestFit="1" customWidth="1"/>
    <col min="17" max="17" width="1.5" style="32" customWidth="1"/>
    <col min="18" max="18" width="7.33203125" style="32" customWidth="1"/>
    <col min="19" max="16384" width="10.83203125" style="32"/>
  </cols>
  <sheetData>
    <row r="1" spans="1:26" ht="16" customHeight="1" thickBot="1" x14ac:dyDescent="0.25">
      <c r="A1" s="134" t="s">
        <v>0</v>
      </c>
      <c r="B1" s="134"/>
      <c r="C1" s="138" t="s">
        <v>1</v>
      </c>
      <c r="D1" s="138"/>
      <c r="E1" s="136">
        <f>'2019 Totals and Calculations'!G3</f>
        <v>0.9</v>
      </c>
    </row>
    <row r="2" spans="1:26" ht="16" customHeight="1" thickBot="1" x14ac:dyDescent="0.25">
      <c r="A2" s="135"/>
      <c r="B2" s="135"/>
      <c r="C2" s="139"/>
      <c r="D2" s="139"/>
      <c r="E2" s="137"/>
      <c r="I2" s="145" t="s">
        <v>2</v>
      </c>
      <c r="J2" s="146"/>
      <c r="K2" s="147"/>
      <c r="R2" s="36"/>
      <c r="S2" s="37"/>
      <c r="T2" s="37"/>
      <c r="U2" s="37"/>
      <c r="V2" s="37"/>
      <c r="W2" s="37"/>
      <c r="X2" s="37"/>
      <c r="Y2" s="37"/>
      <c r="Z2" s="38"/>
    </row>
    <row r="3" spans="1:26" ht="20" customHeight="1" thickBot="1" x14ac:dyDescent="0.3">
      <c r="A3" s="122"/>
      <c r="B3" s="123" t="s">
        <v>3</v>
      </c>
      <c r="C3" s="123" t="s">
        <v>4</v>
      </c>
      <c r="D3" s="123" t="s">
        <v>5</v>
      </c>
      <c r="E3" s="123" t="s">
        <v>6</v>
      </c>
      <c r="F3" s="129" t="s">
        <v>7</v>
      </c>
      <c r="G3" s="130" t="s">
        <v>8</v>
      </c>
      <c r="I3" s="148"/>
      <c r="J3" s="149"/>
      <c r="K3" s="150"/>
      <c r="R3" s="143" t="s">
        <v>9</v>
      </c>
      <c r="S3" s="141" t="s">
        <v>10</v>
      </c>
      <c r="T3" s="141"/>
      <c r="U3" s="141"/>
      <c r="V3" s="141"/>
      <c r="W3" s="40"/>
      <c r="X3" s="40"/>
      <c r="Y3" s="40"/>
      <c r="Z3" s="41"/>
    </row>
    <row r="4" spans="1:26" ht="17" thickBot="1" x14ac:dyDescent="0.25">
      <c r="A4" s="124" t="s">
        <v>11</v>
      </c>
      <c r="B4" s="125">
        <f>'2019 Totals and Calculations'!D5</f>
        <v>394944.21171255811</v>
      </c>
      <c r="C4" s="125">
        <f>'2019 Totals and Calculations'!E5</f>
        <v>234988.53648856515</v>
      </c>
      <c r="D4" s="126">
        <f>'2019 Totals and Calculations'!F5</f>
        <v>0.59499172166521253</v>
      </c>
      <c r="E4" s="126">
        <f>'2019 Totals and Calculations'!G5</f>
        <v>0.53549254949869129</v>
      </c>
      <c r="F4" s="131">
        <f>'2019 Totals and Calculations'!K15</f>
        <v>9.7083774046041071E-2</v>
      </c>
      <c r="G4" s="132" t="s">
        <v>12</v>
      </c>
      <c r="R4" s="143"/>
      <c r="S4" s="40"/>
      <c r="T4" s="40"/>
      <c r="U4" s="40"/>
      <c r="V4" s="40"/>
      <c r="W4" s="40"/>
      <c r="X4" s="40"/>
      <c r="Y4" s="58" t="s">
        <v>13</v>
      </c>
      <c r="Z4" s="41"/>
    </row>
    <row r="5" spans="1:26" x14ac:dyDescent="0.2">
      <c r="A5" s="124" t="s">
        <v>14</v>
      </c>
      <c r="B5" s="125">
        <f>'2019 Totals and Calculations'!D6</f>
        <v>87823.269862359375</v>
      </c>
      <c r="C5" s="125">
        <f>'2019 Totals and Calculations'!E6</f>
        <v>308380.80231310113</v>
      </c>
      <c r="D5" s="126">
        <f>'2019 Totals and Calculations'!F6</f>
        <v>3.5113791913738757</v>
      </c>
      <c r="E5" s="126">
        <f>'2019 Totals and Calculations'!G6</f>
        <v>3.1602412722364881</v>
      </c>
      <c r="F5" s="108">
        <f>'2019 Totals and Calculations'!L15</f>
        <v>0.57977635390125215</v>
      </c>
      <c r="G5" s="132" t="s">
        <v>12</v>
      </c>
      <c r="R5" s="143"/>
      <c r="S5" s="40"/>
      <c r="T5" s="40"/>
      <c r="U5" s="40"/>
      <c r="V5" s="40"/>
      <c r="W5" s="40"/>
      <c r="X5" s="56" t="s">
        <v>15</v>
      </c>
      <c r="Y5" s="100">
        <v>3.6604558000000002E-2</v>
      </c>
      <c r="Z5" s="41"/>
    </row>
    <row r="6" spans="1:26" ht="17" thickBot="1" x14ac:dyDescent="0.25">
      <c r="A6" s="124" t="s">
        <v>16</v>
      </c>
      <c r="B6" s="125">
        <f>'2019 Totals and Calculations'!D7</f>
        <v>49909.189060866716</v>
      </c>
      <c r="C6" s="125">
        <f>'2019 Totals and Calculations'!E7</f>
        <v>422851.58492045884</v>
      </c>
      <c r="D6" s="126">
        <f>'2019 Totals and Calculations'!F7</f>
        <v>8.4724194657775449</v>
      </c>
      <c r="E6" s="126">
        <f>'2019 Totals and Calculations'!G7</f>
        <v>7.6251775191997906</v>
      </c>
      <c r="F6" s="108">
        <f>'2019 Totals and Calculations'!M15</f>
        <v>1.5652590536046773</v>
      </c>
      <c r="G6" s="132" t="s">
        <v>17</v>
      </c>
      <c r="I6" s="140" t="s">
        <v>18</v>
      </c>
      <c r="J6" s="140"/>
      <c r="R6" s="143"/>
      <c r="S6" s="40"/>
      <c r="T6" s="40"/>
      <c r="U6" s="40"/>
      <c r="V6" s="40"/>
      <c r="W6" s="40"/>
      <c r="X6" s="57" t="s">
        <v>19</v>
      </c>
      <c r="Y6" s="101">
        <v>4.040121E-2</v>
      </c>
      <c r="Z6" s="41"/>
    </row>
    <row r="7" spans="1:26" x14ac:dyDescent="0.2">
      <c r="A7" s="124" t="s">
        <v>20</v>
      </c>
      <c r="B7" s="125">
        <f>'2019 Totals and Calculations'!D8</f>
        <v>532676.67063578428</v>
      </c>
      <c r="C7" s="125">
        <f>'2019 Totals and Calculations'!E8</f>
        <v>966220.92372212512</v>
      </c>
      <c r="D7" s="126">
        <f>'2019 Totals and Calculations'!F8</f>
        <v>1.8138975798750065</v>
      </c>
      <c r="E7" s="126">
        <f>'2019 Totals and Calculations'!G8</f>
        <v>1.632507821887506</v>
      </c>
      <c r="F7" s="108">
        <f>SUM(F4:F6)</f>
        <v>2.2421191815519705</v>
      </c>
      <c r="G7" s="132"/>
      <c r="I7" s="111"/>
      <c r="J7" s="111" t="s">
        <v>21</v>
      </c>
      <c r="K7" s="35" t="s">
        <v>4</v>
      </c>
      <c r="L7" s="35" t="s">
        <v>22</v>
      </c>
      <c r="M7" s="35" t="s">
        <v>23</v>
      </c>
      <c r="R7" s="143"/>
      <c r="S7" s="40"/>
      <c r="T7" s="40"/>
      <c r="U7" s="40"/>
      <c r="V7" s="40"/>
      <c r="W7" s="40"/>
      <c r="X7" s="40"/>
      <c r="Y7" s="40"/>
      <c r="Z7" s="41"/>
    </row>
    <row r="8" spans="1:26" x14ac:dyDescent="0.2">
      <c r="A8" s="124" t="s">
        <v>24</v>
      </c>
      <c r="B8" s="33"/>
      <c r="C8" s="33"/>
      <c r="D8" s="33"/>
      <c r="E8" s="33"/>
      <c r="F8" s="33"/>
      <c r="G8" s="132"/>
      <c r="I8" s="35" t="s">
        <v>11</v>
      </c>
      <c r="J8" s="106">
        <f>B4*0.4999</f>
        <v>197432.6114351078</v>
      </c>
      <c r="K8" s="112">
        <f>'2019 Totals and Calculations'!M35</f>
        <v>208810.79741086194</v>
      </c>
      <c r="L8" s="113">
        <f>(J8-B4)/B4</f>
        <v>-0.50009999999999999</v>
      </c>
      <c r="M8" s="105">
        <f>'2019 Totals and Calculations'!M37</f>
        <v>0.188595678540878</v>
      </c>
      <c r="R8" s="143"/>
      <c r="S8" s="40"/>
      <c r="T8" s="40"/>
      <c r="U8" s="40"/>
      <c r="V8" s="40"/>
      <c r="W8" s="40"/>
      <c r="X8" s="40"/>
      <c r="Y8" s="40"/>
      <c r="Z8" s="41"/>
    </row>
    <row r="9" spans="1:26" ht="17" thickBot="1" x14ac:dyDescent="0.25">
      <c r="A9" s="127" t="s">
        <v>25</v>
      </c>
      <c r="B9" s="128"/>
      <c r="C9" s="128"/>
      <c r="D9" s="128"/>
      <c r="E9" s="128"/>
      <c r="F9" s="128"/>
      <c r="G9" s="133"/>
      <c r="I9" s="35" t="s">
        <v>14</v>
      </c>
      <c r="J9" s="106">
        <f>B5*0.49999</f>
        <v>43910.756698481062</v>
      </c>
      <c r="K9" s="112">
        <f>'2019 Totals and Calculations'!N35</f>
        <v>273711.39743873838</v>
      </c>
      <c r="L9" s="113">
        <f>(J9-B5)/B5</f>
        <v>-0.50001000000000007</v>
      </c>
      <c r="M9" s="105">
        <f>'2019 Totals and Calculations'!N37</f>
        <v>1.1184789661783725</v>
      </c>
      <c r="R9" s="143"/>
      <c r="S9" s="40"/>
      <c r="T9" s="40"/>
      <c r="U9" s="40"/>
      <c r="V9" s="40"/>
      <c r="W9" s="40"/>
      <c r="X9" s="40"/>
      <c r="Y9" s="40"/>
      <c r="Z9" s="41"/>
    </row>
    <row r="10" spans="1:26" x14ac:dyDescent="0.2">
      <c r="I10" s="35" t="s">
        <v>16</v>
      </c>
      <c r="J10" s="106">
        <f>B6*1.5</f>
        <v>74863.783591300074</v>
      </c>
      <c r="K10" s="112">
        <f>'2019 Totals and Calculations'!O35</f>
        <v>455073.11970975832</v>
      </c>
      <c r="L10" s="113">
        <f>(J10-B6)/B6</f>
        <v>0.5</v>
      </c>
      <c r="M10" s="105">
        <f>'2019 Totals and Calculations'!O37</f>
        <v>1.0786656929412857</v>
      </c>
      <c r="R10" s="143"/>
      <c r="S10" s="40"/>
      <c r="T10" s="40"/>
      <c r="U10" s="40"/>
      <c r="V10" s="40"/>
      <c r="W10" s="40"/>
      <c r="X10" s="40"/>
      <c r="Y10" s="40"/>
      <c r="Z10" s="41"/>
    </row>
    <row r="11" spans="1:26" ht="21" customHeight="1" x14ac:dyDescent="0.2">
      <c r="I11" s="35" t="s">
        <v>20</v>
      </c>
      <c r="J11" s="112">
        <f>SUM(J8:J10)</f>
        <v>316207.15172488894</v>
      </c>
      <c r="K11" s="112">
        <f>SUM(K8:K10)</f>
        <v>937595.31455935864</v>
      </c>
      <c r="L11" s="113">
        <f>(J11-B7)/B7</f>
        <v>-0.40638070117192271</v>
      </c>
      <c r="M11" s="105"/>
      <c r="R11" s="143"/>
      <c r="S11" s="40"/>
      <c r="T11" s="40"/>
      <c r="U11" s="40"/>
      <c r="V11" s="40"/>
      <c r="W11" s="40"/>
      <c r="X11" s="40"/>
      <c r="Y11" s="40"/>
      <c r="Z11" s="41"/>
    </row>
    <row r="12" spans="1:26" x14ac:dyDescent="0.2">
      <c r="I12" s="35" t="s">
        <v>26</v>
      </c>
      <c r="J12" s="35"/>
      <c r="K12" s="114" t="s">
        <v>27</v>
      </c>
      <c r="L12" s="115">
        <f>K11/J11</f>
        <v>2.9651300087453389</v>
      </c>
      <c r="M12" s="35"/>
      <c r="R12" s="143"/>
      <c r="S12" s="40"/>
      <c r="T12" s="40"/>
      <c r="U12" s="40"/>
      <c r="V12" s="40"/>
      <c r="W12" s="40"/>
      <c r="X12" s="40"/>
      <c r="Y12" s="40"/>
      <c r="Z12" s="41"/>
    </row>
    <row r="13" spans="1:26" x14ac:dyDescent="0.2">
      <c r="R13" s="39"/>
      <c r="S13" s="40"/>
      <c r="T13" s="40"/>
      <c r="U13" s="40"/>
      <c r="V13" s="40"/>
      <c r="W13" s="40"/>
      <c r="X13" s="40"/>
      <c r="Y13" s="40"/>
      <c r="Z13" s="41"/>
    </row>
    <row r="14" spans="1:26" x14ac:dyDescent="0.2">
      <c r="R14" s="39"/>
      <c r="S14" s="40"/>
      <c r="T14" s="40"/>
      <c r="U14" s="40"/>
      <c r="V14" s="40"/>
      <c r="W14" s="40"/>
      <c r="X14" s="40"/>
      <c r="Y14" s="40"/>
      <c r="Z14" s="41"/>
    </row>
    <row r="15" spans="1:26" x14ac:dyDescent="0.2">
      <c r="I15" s="144" t="s">
        <v>28</v>
      </c>
      <c r="J15" s="144"/>
      <c r="R15" s="39"/>
      <c r="S15" s="40"/>
      <c r="T15" s="40"/>
      <c r="U15" s="40"/>
      <c r="V15" s="40"/>
      <c r="W15" s="40"/>
      <c r="X15" s="40"/>
      <c r="Y15" s="40"/>
      <c r="Z15" s="41"/>
    </row>
    <row r="16" spans="1:26" x14ac:dyDescent="0.2">
      <c r="I16" s="34"/>
      <c r="J16" s="34" t="s">
        <v>21</v>
      </c>
      <c r="K16" s="34" t="s">
        <v>4</v>
      </c>
      <c r="L16" s="34" t="s">
        <v>22</v>
      </c>
      <c r="M16" s="34" t="s">
        <v>23</v>
      </c>
      <c r="R16" s="39"/>
      <c r="S16" s="40"/>
      <c r="T16" s="40"/>
      <c r="U16" s="40"/>
      <c r="V16" s="40"/>
      <c r="W16" s="40"/>
      <c r="X16" s="40"/>
      <c r="Y16" s="40"/>
      <c r="Z16" s="41"/>
    </row>
    <row r="17" spans="9:26" x14ac:dyDescent="0.2">
      <c r="I17" s="34" t="s">
        <v>11</v>
      </c>
      <c r="J17" s="106">
        <f>B4*0.75</f>
        <v>296208.1587844186</v>
      </c>
      <c r="K17" s="107">
        <f>'2019 Totals and Calculations'!M41</f>
        <v>224039.23242819135</v>
      </c>
      <c r="L17" s="110">
        <f>(J17-B4)/B4</f>
        <v>-0.24999999999999997</v>
      </c>
      <c r="M17" s="109">
        <f>'2019 Totals and Calculations'!M43</f>
        <v>0.12776124768424779</v>
      </c>
      <c r="R17" s="39"/>
      <c r="S17" s="40"/>
      <c r="T17" s="40"/>
      <c r="U17" s="40"/>
      <c r="V17" s="40"/>
      <c r="W17" s="40"/>
      <c r="X17" s="40"/>
      <c r="Y17" s="40"/>
      <c r="Z17" s="41"/>
    </row>
    <row r="18" spans="9:26" x14ac:dyDescent="0.2">
      <c r="I18" s="34" t="s">
        <v>14</v>
      </c>
      <c r="J18" s="106">
        <f>B5*0.5</f>
        <v>43911.634931179688</v>
      </c>
      <c r="K18" s="107">
        <f>'2019 Totals and Calculations'!N41</f>
        <v>273712.37972482946</v>
      </c>
      <c r="L18" s="110">
        <f>(J18-B5)/B5</f>
        <v>-0.5</v>
      </c>
      <c r="M18" s="109">
        <f>'2019 Totals and Calculations'!N43</f>
        <v>1.1184577741660178</v>
      </c>
      <c r="R18" s="39"/>
      <c r="S18" s="40"/>
      <c r="T18" s="40"/>
      <c r="U18" s="40"/>
      <c r="V18" s="40"/>
      <c r="W18" s="40"/>
      <c r="X18" s="40"/>
      <c r="Y18" s="40"/>
      <c r="Z18" s="41"/>
    </row>
    <row r="19" spans="9:26" ht="17" thickBot="1" x14ac:dyDescent="0.25">
      <c r="I19" s="34" t="s">
        <v>16</v>
      </c>
      <c r="J19" s="106">
        <f>B6*1.5</f>
        <v>74863.783591300074</v>
      </c>
      <c r="K19" s="107">
        <f>'2019 Totals and Calculations'!O41</f>
        <v>455073.11970975832</v>
      </c>
      <c r="L19" s="110">
        <f>(J19-B6)/B6</f>
        <v>0.5</v>
      </c>
      <c r="M19" s="109">
        <f>'2019 Totals and Calculations'!O43</f>
        <v>1.0786656929412857</v>
      </c>
      <c r="R19" s="39"/>
      <c r="S19" s="40"/>
      <c r="T19" s="40"/>
      <c r="U19" s="40"/>
      <c r="V19" s="40"/>
      <c r="W19" s="40"/>
      <c r="X19" s="40"/>
      <c r="Y19" s="40"/>
      <c r="Z19" s="41"/>
    </row>
    <row r="20" spans="9:26" ht="17" customHeight="1" thickBot="1" x14ac:dyDescent="0.25">
      <c r="I20" s="34" t="s">
        <v>20</v>
      </c>
      <c r="J20" s="107">
        <f>SUM(J17:J19)</f>
        <v>414983.57730689837</v>
      </c>
      <c r="K20" s="107">
        <f>SUM(K17:K19)</f>
        <v>952824.73186277912</v>
      </c>
      <c r="L20" s="110">
        <f>(J20-B7)/B7</f>
        <v>-0.22094658883485838</v>
      </c>
      <c r="M20" s="34"/>
      <c r="R20" s="142" t="s">
        <v>29</v>
      </c>
      <c r="S20" s="40"/>
      <c r="T20" s="40"/>
      <c r="U20" s="40"/>
      <c r="V20" s="40"/>
      <c r="W20" s="40"/>
      <c r="X20" s="40"/>
      <c r="Y20" s="58" t="s">
        <v>13</v>
      </c>
      <c r="Z20" s="41"/>
    </row>
    <row r="21" spans="9:26" ht="19" x14ac:dyDescent="0.25">
      <c r="I21" s="34" t="s">
        <v>26</v>
      </c>
      <c r="J21" s="34"/>
      <c r="K21" s="34" t="s">
        <v>27</v>
      </c>
      <c r="L21" s="109">
        <f>K20/J20</f>
        <v>2.2960540704918642</v>
      </c>
      <c r="M21" s="34"/>
      <c r="R21" s="142"/>
      <c r="S21" s="141" t="s">
        <v>30</v>
      </c>
      <c r="T21" s="141"/>
      <c r="U21" s="141"/>
      <c r="V21" s="141"/>
      <c r="W21" s="40"/>
      <c r="X21" s="59" t="s">
        <v>15</v>
      </c>
      <c r="Y21" s="100">
        <v>3.6604558000000002E-2</v>
      </c>
      <c r="Z21" s="41"/>
    </row>
    <row r="22" spans="9:26" ht="17" thickBot="1" x14ac:dyDescent="0.25">
      <c r="R22" s="142"/>
      <c r="S22" s="40"/>
      <c r="T22" s="40"/>
      <c r="U22" s="40"/>
      <c r="V22" s="40"/>
      <c r="W22" s="40" t="s">
        <v>31</v>
      </c>
      <c r="X22" s="57" t="s">
        <v>19</v>
      </c>
      <c r="Y22" s="101">
        <v>4.040121E-2</v>
      </c>
      <c r="Z22" s="41"/>
    </row>
    <row r="23" spans="9:26" x14ac:dyDescent="0.2">
      <c r="R23" s="142"/>
      <c r="S23" s="40"/>
      <c r="T23" s="40"/>
      <c r="U23" s="40"/>
      <c r="V23" s="40"/>
      <c r="W23" s="40"/>
      <c r="Z23" s="41"/>
    </row>
    <row r="24" spans="9:26" x14ac:dyDescent="0.2">
      <c r="R24" s="142"/>
      <c r="S24" s="40"/>
      <c r="T24" s="40"/>
      <c r="U24" s="40"/>
      <c r="V24" s="40"/>
      <c r="W24" s="40"/>
      <c r="Z24" s="41"/>
    </row>
    <row r="25" spans="9:26" x14ac:dyDescent="0.2">
      <c r="I25" s="151" t="s">
        <v>32</v>
      </c>
      <c r="J25" s="152"/>
      <c r="R25" s="142"/>
      <c r="S25" s="40"/>
      <c r="T25" s="40"/>
      <c r="U25" s="40"/>
      <c r="V25" s="40"/>
      <c r="W25" s="40"/>
      <c r="X25" s="40"/>
      <c r="Y25" s="40"/>
      <c r="Z25" s="41"/>
    </row>
    <row r="26" spans="9:26" x14ac:dyDescent="0.2">
      <c r="I26" s="116"/>
      <c r="J26" s="116" t="s">
        <v>21</v>
      </c>
      <c r="K26" s="116" t="s">
        <v>4</v>
      </c>
      <c r="L26" s="116" t="s">
        <v>22</v>
      </c>
      <c r="M26" s="116" t="s">
        <v>23</v>
      </c>
      <c r="R26" s="142"/>
      <c r="S26" s="40"/>
      <c r="T26" s="40"/>
      <c r="U26" s="40"/>
      <c r="V26" s="40"/>
      <c r="W26" s="40"/>
      <c r="X26" s="40"/>
      <c r="Y26" s="40"/>
      <c r="Z26" s="41"/>
    </row>
    <row r="27" spans="9:26" x14ac:dyDescent="0.2">
      <c r="I27" s="116" t="s">
        <v>11</v>
      </c>
      <c r="J27" s="106">
        <f>B4*0.5</f>
        <v>197472.10585627906</v>
      </c>
      <c r="K27" s="117">
        <f>'2019 Totals and Calculations'!M46</f>
        <v>208818.24519124615</v>
      </c>
      <c r="L27" s="118">
        <f>(J27-B4)/B4</f>
        <v>-0.5</v>
      </c>
      <c r="M27" s="119">
        <f>'2019 Totals and Calculations'!M48</f>
        <v>0.18855947942938656</v>
      </c>
      <c r="R27" s="142"/>
      <c r="S27" s="40"/>
      <c r="T27" s="40"/>
      <c r="U27" s="40"/>
      <c r="V27" s="40"/>
      <c r="W27" s="40"/>
      <c r="X27" s="40"/>
      <c r="Y27" s="40"/>
      <c r="Z27" s="41"/>
    </row>
    <row r="28" spans="9:26" x14ac:dyDescent="0.2">
      <c r="I28" s="116" t="s">
        <v>14</v>
      </c>
      <c r="J28" s="106">
        <f>B5*0.9</f>
        <v>79040.942876123445</v>
      </c>
      <c r="K28" s="117">
        <f>'2019 Totals and Calculations'!N46</f>
        <v>303029.96705068776</v>
      </c>
      <c r="L28" s="118">
        <f>(J28-B5)/B5</f>
        <v>-9.9999999999999922E-2</v>
      </c>
      <c r="M28" s="119">
        <f>'2019 Totals and Calculations'!N48</f>
        <v>0.6407649836037308</v>
      </c>
      <c r="R28" s="142"/>
      <c r="S28" s="40"/>
      <c r="T28" s="40"/>
      <c r="U28" s="40"/>
      <c r="V28" s="40"/>
      <c r="W28" s="40"/>
      <c r="X28" s="40"/>
      <c r="Y28" s="40"/>
      <c r="Z28" s="41"/>
    </row>
    <row r="29" spans="9:26" x14ac:dyDescent="0.2">
      <c r="I29" s="116" t="s">
        <v>16</v>
      </c>
      <c r="J29" s="106">
        <f>B6*1.5</f>
        <v>74863.783591300074</v>
      </c>
      <c r="K29" s="117">
        <f>'2019 Totals and Calculations'!O46</f>
        <v>455073.11970975832</v>
      </c>
      <c r="L29" s="118">
        <f>(J29-B6)/B6</f>
        <v>0.5</v>
      </c>
      <c r="M29" s="119">
        <f>'2019 Totals and Calculations'!O48</f>
        <v>1.0786656929412857</v>
      </c>
      <c r="R29" s="142"/>
      <c r="S29" s="40"/>
      <c r="T29" s="40"/>
      <c r="U29" s="40"/>
      <c r="V29" s="40"/>
      <c r="W29" s="40"/>
      <c r="X29" s="40"/>
      <c r="Y29" s="40"/>
      <c r="Z29" s="41"/>
    </row>
    <row r="30" spans="9:26" x14ac:dyDescent="0.2">
      <c r="I30" s="116" t="s">
        <v>20</v>
      </c>
      <c r="J30" s="117">
        <f>SUM(J27:J29)</f>
        <v>351376.83232370258</v>
      </c>
      <c r="K30" s="121">
        <f>SUM(K27:K29)</f>
        <v>966921.33195169223</v>
      </c>
      <c r="L30" s="118">
        <f>(J30-B7)/B7</f>
        <v>-0.34035625794478391</v>
      </c>
      <c r="M30" s="116"/>
      <c r="R30" s="142"/>
      <c r="S30" s="40"/>
      <c r="T30" s="40"/>
      <c r="U30" s="40"/>
      <c r="V30" s="40"/>
      <c r="W30" s="40"/>
      <c r="X30" s="40"/>
      <c r="Y30" s="40"/>
      <c r="Z30" s="41"/>
    </row>
    <row r="31" spans="9:26" x14ac:dyDescent="0.2">
      <c r="I31" s="116" t="s">
        <v>26</v>
      </c>
      <c r="J31" s="116"/>
      <c r="K31" s="116" t="s">
        <v>27</v>
      </c>
      <c r="L31" s="117">
        <f>K30/J30</f>
        <v>2.7518072991816522</v>
      </c>
      <c r="M31" s="116"/>
      <c r="R31" s="39"/>
      <c r="S31" s="40"/>
      <c r="T31" s="40"/>
      <c r="U31" s="40"/>
      <c r="V31" s="40"/>
      <c r="W31" s="40"/>
      <c r="X31" s="40"/>
      <c r="Y31" s="40"/>
      <c r="Z31" s="41"/>
    </row>
    <row r="32" spans="9:26" ht="41" customHeight="1" thickBot="1" x14ac:dyDescent="0.25">
      <c r="R32" s="42"/>
      <c r="S32" s="43"/>
      <c r="T32" s="43"/>
      <c r="U32" s="43"/>
      <c r="V32" s="43"/>
      <c r="W32" s="43"/>
      <c r="X32" s="43"/>
      <c r="Y32" s="43"/>
      <c r="Z32" s="44"/>
    </row>
  </sheetData>
  <mergeCells count="11">
    <mergeCell ref="A1:B2"/>
    <mergeCell ref="E1:E2"/>
    <mergeCell ref="C1:D2"/>
    <mergeCell ref="I6:J6"/>
    <mergeCell ref="S21:V21"/>
    <mergeCell ref="R20:R30"/>
    <mergeCell ref="S3:V3"/>
    <mergeCell ref="R3:R12"/>
    <mergeCell ref="I15:J15"/>
    <mergeCell ref="I2:K3"/>
    <mergeCell ref="I25:J25"/>
  </mergeCells>
  <pageMargins left="0.7" right="0.7" top="0.75" bottom="0.75" header="0.3" footer="0.3"/>
  <pageSetup scale="38" orientation="landscape" horizontalDpi="0" verticalDpi="0"/>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A2935-D2A2-493A-9E93-D5937494BE95}">
  <dimension ref="B1:F17"/>
  <sheetViews>
    <sheetView workbookViewId="0">
      <selection activeCell="G1" sqref="G1"/>
    </sheetView>
  </sheetViews>
  <sheetFormatPr baseColWidth="10" defaultColWidth="8.83203125" defaultRowHeight="16" x14ac:dyDescent="0.2"/>
  <cols>
    <col min="2" max="2" width="12" bestFit="1" customWidth="1"/>
    <col min="6" max="6" width="12.6640625" customWidth="1"/>
  </cols>
  <sheetData>
    <row r="1" spans="2:6" x14ac:dyDescent="0.2">
      <c r="D1" t="s">
        <v>33</v>
      </c>
      <c r="F1" t="s">
        <v>34</v>
      </c>
    </row>
    <row r="2" spans="2:6" x14ac:dyDescent="0.2">
      <c r="B2" t="s">
        <v>35</v>
      </c>
    </row>
    <row r="5" spans="2:6" x14ac:dyDescent="0.2">
      <c r="B5" t="s">
        <v>36</v>
      </c>
      <c r="D5" t="s">
        <v>33</v>
      </c>
      <c r="F5" t="s">
        <v>37</v>
      </c>
    </row>
    <row r="8" spans="2:6" x14ac:dyDescent="0.2">
      <c r="B8" t="s">
        <v>38</v>
      </c>
      <c r="D8" t="s">
        <v>33</v>
      </c>
      <c r="F8" t="s">
        <v>34</v>
      </c>
    </row>
    <row r="11" spans="2:6" x14ac:dyDescent="0.2">
      <c r="B11" t="s">
        <v>39</v>
      </c>
      <c r="D11" t="s">
        <v>33</v>
      </c>
      <c r="F11" t="s">
        <v>37</v>
      </c>
    </row>
    <row r="14" spans="2:6" x14ac:dyDescent="0.2">
      <c r="B14" t="s">
        <v>40</v>
      </c>
      <c r="D14" t="s">
        <v>41</v>
      </c>
      <c r="F14" t="s">
        <v>34</v>
      </c>
    </row>
    <row r="17" spans="2:6" x14ac:dyDescent="0.2">
      <c r="B17" t="s">
        <v>42</v>
      </c>
      <c r="D17" t="s">
        <v>41</v>
      </c>
      <c r="F17" t="s">
        <v>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C86A8-3044-F449-AF0E-A920ED7B7D94}">
  <dimension ref="A1:DE953"/>
  <sheetViews>
    <sheetView topLeftCell="CE1" zoomScale="111" zoomScaleNormal="70" workbookViewId="0">
      <selection activeCell="DC6" sqref="DC6"/>
    </sheetView>
  </sheetViews>
  <sheetFormatPr baseColWidth="10" defaultColWidth="10.5" defaultRowHeight="16" x14ac:dyDescent="0.2"/>
  <cols>
    <col min="3" max="3" width="10.5" style="5"/>
    <col min="4" max="4" width="11" style="6" customWidth="1"/>
    <col min="5" max="5" width="10.33203125" style="8" bestFit="1" customWidth="1"/>
    <col min="6" max="6" width="17.83203125" style="6" customWidth="1"/>
    <col min="7" max="7" width="18.33203125" style="6" customWidth="1"/>
    <col min="8" max="8" width="14.5" style="6" bestFit="1" customWidth="1"/>
    <col min="9" max="9" width="10.33203125" style="6" bestFit="1" customWidth="1"/>
    <col min="10" max="10" width="15.5" style="6" customWidth="1"/>
    <col min="11" max="11" width="16.83203125" style="6" bestFit="1" customWidth="1"/>
    <col min="12" max="12" width="11.5" style="6" bestFit="1" customWidth="1"/>
    <col min="13" max="13" width="11.5" style="6" customWidth="1"/>
    <col min="14" max="14" width="14" bestFit="1" customWidth="1"/>
    <col min="15" max="15" width="12.83203125" customWidth="1"/>
    <col min="17" max="17" width="11" customWidth="1"/>
    <col min="18" max="19" width="11.33203125" customWidth="1"/>
    <col min="20" max="20" width="11" customWidth="1"/>
    <col min="21" max="21" width="13.33203125" bestFit="1" customWidth="1"/>
    <col min="22" max="22" width="12" customWidth="1"/>
    <col min="47" max="47" width="12.5" bestFit="1" customWidth="1"/>
    <col min="62" max="62" width="10.5" style="45"/>
    <col min="65" max="65" width="10.5" style="47"/>
    <col min="68" max="68" width="14.5" style="47" bestFit="1" customWidth="1"/>
    <col min="69" max="69" width="16.1640625" bestFit="1" customWidth="1"/>
    <col min="70" max="70" width="18.1640625" bestFit="1" customWidth="1"/>
    <col min="71" max="71" width="20" bestFit="1" customWidth="1"/>
    <col min="72" max="72" width="9" bestFit="1" customWidth="1"/>
    <col min="73" max="81" width="7.83203125" bestFit="1" customWidth="1"/>
    <col min="82" max="84" width="9" bestFit="1" customWidth="1"/>
    <col min="85" max="85" width="6.1640625" bestFit="1" customWidth="1"/>
    <col min="86" max="86" width="12" bestFit="1" customWidth="1"/>
    <col min="87" max="87" width="12.83203125" bestFit="1" customWidth="1"/>
    <col min="99" max="99" width="22.33203125" bestFit="1" customWidth="1"/>
    <col min="102" max="102" width="22.5" customWidth="1"/>
    <col min="105" max="105" width="25.83203125" bestFit="1" customWidth="1"/>
    <col min="108" max="108" width="25.83203125" bestFit="1" customWidth="1"/>
  </cols>
  <sheetData>
    <row r="1" spans="1:109" x14ac:dyDescent="0.2">
      <c r="A1" t="s">
        <v>43</v>
      </c>
      <c r="B1" t="s">
        <v>44</v>
      </c>
      <c r="C1" s="5" t="s">
        <v>45</v>
      </c>
      <c r="D1" s="6" t="s">
        <v>46</v>
      </c>
      <c r="E1" s="8" t="s">
        <v>47</v>
      </c>
      <c r="F1" s="6" t="s">
        <v>48</v>
      </c>
      <c r="G1" s="6" t="s">
        <v>49</v>
      </c>
      <c r="H1" s="6" t="s">
        <v>50</v>
      </c>
      <c r="I1" s="6" t="s">
        <v>51</v>
      </c>
      <c r="J1" s="6" t="s">
        <v>52</v>
      </c>
      <c r="K1" s="6" t="s">
        <v>53</v>
      </c>
      <c r="L1" s="6" t="s">
        <v>54</v>
      </c>
      <c r="M1" s="6" t="s">
        <v>55</v>
      </c>
      <c r="N1" s="6" t="s">
        <v>56</v>
      </c>
      <c r="O1" s="6" t="s">
        <v>16</v>
      </c>
      <c r="P1" s="6" t="s">
        <v>57</v>
      </c>
      <c r="Q1" s="6" t="s">
        <v>58</v>
      </c>
      <c r="R1" s="6" t="s">
        <v>59</v>
      </c>
      <c r="S1" s="6" t="s">
        <v>60</v>
      </c>
      <c r="T1" s="6" t="s">
        <v>61</v>
      </c>
      <c r="U1" s="6" t="s">
        <v>62</v>
      </c>
      <c r="V1" s="6" t="s">
        <v>63</v>
      </c>
      <c r="W1" s="6" t="s">
        <v>64</v>
      </c>
      <c r="X1" s="6" t="s">
        <v>65</v>
      </c>
      <c r="Y1" s="6" t="s">
        <v>66</v>
      </c>
      <c r="Z1" s="6" t="s">
        <v>67</v>
      </c>
      <c r="AA1" s="6" t="s">
        <v>68</v>
      </c>
      <c r="AB1" s="6" t="s">
        <v>69</v>
      </c>
      <c r="AC1" s="6" t="s">
        <v>70</v>
      </c>
      <c r="AD1" s="6" t="s">
        <v>71</v>
      </c>
      <c r="AE1" s="6" t="s">
        <v>72</v>
      </c>
      <c r="AF1" s="6" t="s">
        <v>73</v>
      </c>
      <c r="AG1" s="6" t="s">
        <v>74</v>
      </c>
      <c r="AH1" s="6" t="s">
        <v>75</v>
      </c>
      <c r="AI1" s="6" t="s">
        <v>76</v>
      </c>
      <c r="AJ1" s="6" t="s">
        <v>77</v>
      </c>
      <c r="AK1" s="6" t="s">
        <v>78</v>
      </c>
      <c r="AL1" s="6" t="s">
        <v>79</v>
      </c>
      <c r="AM1" s="6" t="s">
        <v>80</v>
      </c>
      <c r="AN1" s="6" t="s">
        <v>81</v>
      </c>
      <c r="AO1" s="6" t="s">
        <v>82</v>
      </c>
      <c r="AP1" s="6" t="s">
        <v>83</v>
      </c>
      <c r="AQ1" s="6" t="s">
        <v>84</v>
      </c>
      <c r="AR1" s="6" t="s">
        <v>85</v>
      </c>
      <c r="AS1" s="6" t="s">
        <v>86</v>
      </c>
      <c r="AT1" s="6" t="s">
        <v>87</v>
      </c>
      <c r="AU1" s="6" t="s">
        <v>88</v>
      </c>
      <c r="AV1" s="6" t="s">
        <v>89</v>
      </c>
      <c r="AW1" s="6" t="s">
        <v>90</v>
      </c>
      <c r="AX1" s="6" t="s">
        <v>91</v>
      </c>
      <c r="AY1" s="6" t="s">
        <v>92</v>
      </c>
      <c r="AZ1" s="6" t="s">
        <v>93</v>
      </c>
      <c r="BA1" s="6" t="s">
        <v>94</v>
      </c>
      <c r="BB1" s="6" t="s">
        <v>95</v>
      </c>
      <c r="BC1" s="6" t="s">
        <v>96</v>
      </c>
      <c r="BD1" s="6" t="s">
        <v>97</v>
      </c>
      <c r="BE1" s="6" t="s">
        <v>98</v>
      </c>
      <c r="BF1" s="6" t="s">
        <v>99</v>
      </c>
      <c r="BG1" s="6" t="s">
        <v>100</v>
      </c>
      <c r="BH1" s="6" t="s">
        <v>101</v>
      </c>
      <c r="BI1" s="6" t="s">
        <v>102</v>
      </c>
      <c r="BJ1" s="48" t="s">
        <v>103</v>
      </c>
      <c r="BK1" s="7" t="s">
        <v>104</v>
      </c>
      <c r="BL1" s="7" t="s">
        <v>105</v>
      </c>
      <c r="BM1" s="46" t="s">
        <v>106</v>
      </c>
      <c r="BN1" s="7" t="s">
        <v>107</v>
      </c>
      <c r="BO1" s="7" t="s">
        <v>108</v>
      </c>
      <c r="BP1" s="46" t="s">
        <v>109</v>
      </c>
      <c r="BQ1" s="6" t="s">
        <v>110</v>
      </c>
      <c r="BR1" s="6" t="s">
        <v>111</v>
      </c>
      <c r="BS1" s="6" t="s">
        <v>112</v>
      </c>
      <c r="BT1" s="6" t="s">
        <v>113</v>
      </c>
      <c r="BU1" s="6" t="s">
        <v>114</v>
      </c>
      <c r="BV1" s="6" t="s">
        <v>115</v>
      </c>
      <c r="BW1" s="6" t="s">
        <v>116</v>
      </c>
      <c r="BX1" s="6" t="s">
        <v>117</v>
      </c>
      <c r="BY1" s="6" t="s">
        <v>118</v>
      </c>
      <c r="BZ1" s="6" t="s">
        <v>119</v>
      </c>
      <c r="CA1" s="6" t="s">
        <v>120</v>
      </c>
      <c r="CB1" s="6" t="s">
        <v>121</v>
      </c>
      <c r="CC1" s="6" t="s">
        <v>122</v>
      </c>
      <c r="CD1" s="6" t="s">
        <v>123</v>
      </c>
      <c r="CE1" s="6" t="s">
        <v>124</v>
      </c>
      <c r="CF1" s="6" t="s">
        <v>125</v>
      </c>
      <c r="CG1" s="6" t="s">
        <v>126</v>
      </c>
      <c r="CH1" s="78" t="s">
        <v>127</v>
      </c>
      <c r="CI1" s="78" t="s">
        <v>128</v>
      </c>
      <c r="CJ1" s="78" t="s">
        <v>129</v>
      </c>
      <c r="CK1" s="88" t="s">
        <v>130</v>
      </c>
      <c r="CL1" s="88" t="s">
        <v>131</v>
      </c>
      <c r="CM1" s="88" t="s">
        <v>132</v>
      </c>
      <c r="CN1" s="89" t="s">
        <v>133</v>
      </c>
      <c r="CO1" s="89" t="s">
        <v>134</v>
      </c>
      <c r="CP1" s="89" t="s">
        <v>135</v>
      </c>
      <c r="CQ1" s="90" t="s">
        <v>136</v>
      </c>
      <c r="CR1" s="90" t="s">
        <v>137</v>
      </c>
      <c r="CS1" s="90" t="s">
        <v>138</v>
      </c>
    </row>
    <row r="2" spans="1:109" x14ac:dyDescent="0.2">
      <c r="A2">
        <v>1</v>
      </c>
      <c r="B2" t="s">
        <v>139</v>
      </c>
      <c r="C2" s="5">
        <v>42736</v>
      </c>
      <c r="D2" s="6">
        <v>2700</v>
      </c>
      <c r="E2" s="8">
        <f>YEAR(Table6[[#This Row],[Date]])</f>
        <v>2017</v>
      </c>
      <c r="F2" s="6">
        <f>Table6[[#This Row],[TV_State]]+Table6[[#This Row],[Radio_State]]+Table6[[#This Row],[Online]]</f>
        <v>3300</v>
      </c>
      <c r="G2" s="6">
        <f>IF(B2=B1, 0.7*G1+0.3*D2,D2)</f>
        <v>2700</v>
      </c>
      <c r="H2" s="6">
        <f>LN(Table6[[#This Row],[PROF TV LING]])</f>
        <v>7.90100705199242</v>
      </c>
      <c r="I2" s="6">
        <f t="shared" ref="I2:I65" si="0">LN(D2)</f>
        <v>7.90100705199242</v>
      </c>
      <c r="J2" s="6">
        <v>400</v>
      </c>
      <c r="K2" s="6">
        <f>IF($B2=$B1,0.5*K1+0.5*J2, J2)</f>
        <v>400</v>
      </c>
      <c r="L2" s="6">
        <f>Table6[[#This Row],[Radio_State]]</f>
        <v>400</v>
      </c>
      <c r="M2" s="6">
        <f>LN(Table6[[#This Row],[RADIO LINGERING ]])</f>
        <v>5.9914645471079817</v>
      </c>
      <c r="N2" s="6">
        <f t="shared" ref="N2:N65" si="1">LN(J2)</f>
        <v>5.9914645471079817</v>
      </c>
      <c r="O2" s="6">
        <v>200</v>
      </c>
      <c r="P2" s="6">
        <f t="shared" ref="P2:P65" si="2">IF($B2=$B1,0.3*P1+0.7*O2, O2)</f>
        <v>200</v>
      </c>
      <c r="Q2" s="6">
        <f>Table6[[#This Row],[Online]]</f>
        <v>200</v>
      </c>
      <c r="R2" s="6">
        <f>LN(Table6[[#This Row],[ONLINE LINGERING]])</f>
        <v>5.2983173665480363</v>
      </c>
      <c r="S2" s="6">
        <f t="shared" ref="S2:S65" si="3">LN(O2)</f>
        <v>5.2983173665480363</v>
      </c>
      <c r="T2" s="6">
        <v>1987.8420327389742</v>
      </c>
      <c r="U2" s="6">
        <f t="shared" ref="U2:U65" si="4">LN(T2)</f>
        <v>7.5948049236665049</v>
      </c>
      <c r="V2" s="8">
        <f>YEAR(Table6[[#This Row],[Date]])</f>
        <v>2017</v>
      </c>
      <c r="W2" s="8">
        <f>WEEKNUM(Table6[[#This Row],[Date]])</f>
        <v>1</v>
      </c>
      <c r="X2" t="s">
        <v>140</v>
      </c>
      <c r="Y2" s="9">
        <f>Table6[[#This Row],[LNTVLING]]+Table6[[#This Row],[LNRADIOLING]]+Table6[[#This Row],[LNONLINELING]]</f>
        <v>19.190788965648437</v>
      </c>
      <c r="Z2">
        <f>IF(V2&lt;2019,1,IF(W2&lt;41,1,0))</f>
        <v>1</v>
      </c>
      <c r="AA2">
        <f>IF($B2="NJ",1,0)</f>
        <v>1</v>
      </c>
      <c r="AB2">
        <f>IF($B2="NY",1,0)</f>
        <v>0</v>
      </c>
      <c r="AC2">
        <f>IF($B2="PA",1,0)</f>
        <v>0</v>
      </c>
      <c r="AD2">
        <f>IF($B2="CT",1,0)</f>
        <v>0</v>
      </c>
      <c r="AE2">
        <f>IF($B2="DL",1,0)</f>
        <v>0</v>
      </c>
      <c r="AF2">
        <f>IF($B2="MD",1,0)</f>
        <v>0</v>
      </c>
      <c r="AG2" s="9">
        <f>'[1]1'!J$20+'[1]1'!J$21*Table6[[#This Row],[TV_State]]</f>
        <v>3984.990803961432</v>
      </c>
      <c r="AH2" s="9">
        <f>Table6[[#This Row],[sales]]-Table6[[#This Row],[Pred_1]]</f>
        <v>-1997.1487712224578</v>
      </c>
      <c r="AI2">
        <f>ABS(Table6[[#This Row],[Res_1]])/Table6[[#This Row],[sales]]</f>
        <v>1.0046818300097318</v>
      </c>
      <c r="AJ2" s="9">
        <f>'[1]2'!J$20+'[1]2'!J$21*Table6[[#This Row],[Radio_State]]</f>
        <v>3470.3037276501436</v>
      </c>
      <c r="AK2" s="9">
        <f>Table6[[#This Row],[sales]]-Table6[[#This Row],[ Pred_2 ]]</f>
        <v>-1482.4616949111694</v>
      </c>
      <c r="AL2">
        <f>ABS(Table6[[#This Row],[ Res_2 ]])/Table6[[#This Row],[sales]]</f>
        <v>0.74576433665030217</v>
      </c>
      <c r="AM2" s="10">
        <f>'[1]3'!J$20+'[1]3'!J$21*Data!O2</f>
        <v>2956.1944091256005</v>
      </c>
      <c r="AN2" s="9">
        <f>Table6[[#This Row],[sales]]-Table6[[#This Row],[Pred_3]]</f>
        <v>-968.35237638662625</v>
      </c>
      <c r="AO2" s="9">
        <f>ABS(Table6[[#This Row],[Res_3]])/Table6[[#This Row],[sales]]</f>
        <v>0.48713748901484349</v>
      </c>
      <c r="AP2" s="9">
        <f>'[1]4'!L$21+'[1]4'!L$27*Table6[[#This Row],[TV_State]]+'[1]4'!L$22*Table6[[#This Row],[NJ_DUM]]+'[1]4'!L$23*Table6[[#This Row],[NY_DUM]]+'[1]4'!L$24*Table6[[#This Row],[PA_DUM]]+'[1]4'!L$25*Table6[[#This Row],[CT_DUM]]+'[1]4'!L$26*Table6[[#This Row],[DL_DUM]]</f>
        <v>4976.0681885729364</v>
      </c>
      <c r="AQ2" s="9">
        <f>Table6[[#This Row],[sales]]-Table6[[#This Row],[Pred_4]]</f>
        <v>-2988.2261558339624</v>
      </c>
      <c r="AR2">
        <f>ABS(Table6[[#This Row],[Res_4]]/Table6[[#This Row],[sales]])</f>
        <v>1.5032513180720883</v>
      </c>
      <c r="AS2" s="9">
        <f>'[1]5'!L$20+'[1]5'!L$26*Table6[[#This Row],[Radio_State]]+'[1]5'!L$21*Table6[[#This Row],[NJ_DUM]]+'[1]5'!L$22*Table6[[#This Row],[NY_DUM]]+'[1]5'!L$23*Table6[[#This Row],[PA_DUM]]+'[1]5'!L$24*Table6[[#This Row],[CT_DUM]]+'[1]5'!L$25*Table6[[#This Row],[DL_DUM]]</f>
        <v>4331.9809756985342</v>
      </c>
      <c r="AT2" s="9">
        <f>Table6[[#This Row],[sales]]-Table6[[#This Row],[Pred_5]]</f>
        <v>-2344.1389429595602</v>
      </c>
      <c r="AU2" s="9">
        <f>ABS(Table6[[#This Row],[Red_5]]/Table6[[#This Row],[sales]])</f>
        <v>1.1792380402227725</v>
      </c>
      <c r="AV2" s="9">
        <f>'[1]6'!L$20+'[1]6'!L$26*Table6[[#This Row],[Online]]+'[1]6'!L$21*Table6[[#This Row],[NJ_DUM]]+'[1]6'!L$22*Table6[[#This Row],[NY_DUM]]+'[1]6'!L$23*Table6[[#This Row],[PA_DUM]]+'[1]6'!L$24*Table6[[#This Row],[CT_DUM]]+'[1]6'!L$25*Table6[[#This Row],[DL_DUM]]</f>
        <v>4830.8425269026875</v>
      </c>
      <c r="AW2" s="9">
        <f>Table6[[#This Row],[sales]]-Table6[[#This Row],[Pred_6]]</f>
        <v>-2843.0004941637135</v>
      </c>
      <c r="AX2" s="9">
        <f>ABS(Table6[[#This Row],[Red_6]]/Table6[[#This Row],[sales]])</f>
        <v>1.4301943752776209</v>
      </c>
      <c r="AY2" s="9">
        <f>'[1]7'!L$21+'[1]7'!L$27*Table6[[#This Row],[LNTV]]+'[1]7'!L$22*Table6[[#This Row],[NJ_DUM]]+'[1]7'!L$23*Table6[[#This Row],[NY_DUM]]+'[1]7'!L$24*Table6[[#This Row],[PA_DUM]]+'[1]7'!L$25*Table6[[#This Row],[CT_DUM]]+'[1]7'!L$26*Table6[[#This Row],[DL_DUM]]</f>
        <v>8.3369495290780051</v>
      </c>
      <c r="AZ2" s="9">
        <f>Table6[[#This Row],[sales]]-Table6[[#This Row],[Pred_7]]</f>
        <v>1979.5050832098962</v>
      </c>
      <c r="BA2" s="9">
        <f>ABS(Table6[[#This Row],[Red_7]]/Table6[[#This Row],[sales]])</f>
        <v>0.99580603016146563</v>
      </c>
      <c r="BB2" s="9">
        <f>'[1]8'!O$22+'[1]8'!O$28*Table6[[#This Row],[LNRADIOLING]]+'[1]8'!O$23*Table6[[#This Row],[DL_DUM]]+'[1]8'!O$24*Table6[[#This Row],[CT_DUM]]+'[1]8'!O$25*Table6[[#This Row],[PA_DUM]]+'[1]8'!O$26*Table6[[#This Row],[NY_DUM]]+'[1]8'!O$27*Table6[[#This Row],[NJ_DUM]]</f>
        <v>5.9491848785335844</v>
      </c>
      <c r="BC2" s="9">
        <f>Table6[[#This Row],[sales]]-Table6[[#This Row],[Pred_8]]</f>
        <v>1981.8928478604407</v>
      </c>
      <c r="BD2" s="9">
        <f>ABS(Table6[[#This Row],[Red_8]]/Table6[[#This Row],[sales]])</f>
        <v>0.99700721446646523</v>
      </c>
      <c r="BE2" s="9">
        <f>'[1]9'!M$19+'[1]9'!M$21*Table6[[#This Row],[LNONLINE]]+'[1]9'!M$20*Table6[[#This Row],[DL_DUM]]+'[1]9'!M$22*Table6[[#This Row],[CT_DUM]]+'[1]9'!M$23*Table6[[#This Row],[PA_DUM]]+'[1]9'!M$24*Table6[[#This Row],[NY_DUM]]+'[1]9'!M$25*Table6[[#This Row],[NJ_DUM]]</f>
        <v>6.2197898132791947</v>
      </c>
      <c r="BF2" s="9">
        <f>Table6[[#This Row],[sales]]-Table6[[#This Row],[Pred_9]]</f>
        <v>1981.622242925695</v>
      </c>
      <c r="BG2" s="9">
        <f>ABS(Table6[[#This Row],[Red_9]]/Table6[[#This Row],[sales]])</f>
        <v>0.9968710844670543</v>
      </c>
      <c r="BH2" s="9">
        <f>'[1]10'!P$22+'[1]10'!P$30*Table6[[#This Row],[LNTV]]+'[1]10'!P$29*Table6[[#This Row],[LNRADIOLING]]+'[1]10'!P$24*Table6[[#This Row],[LNONLINELING]]+'[1]10'!P$23*Table6[[#This Row],[DL_DUM]]+'[1]10'!P$25*Table6[[#This Row],[CT_DUM]]+'[1]10'!P$26*Table6[[#This Row],[PA_DUM]]+'[1]10'!P$27*Table6[[#This Row],[NY_DUM]]+'[1]10'!P$28*Table6[[#This Row],[NJ_DUM]]</f>
        <v>6.0461161302871362</v>
      </c>
      <c r="BI2" s="9">
        <f>Table6[[#This Row],[sales]]-Table6[[#This Row],[Pred_10]]</f>
        <v>1981.7959166086871</v>
      </c>
      <c r="BJ2" s="45">
        <f>ABS(Table6[[#This Row],[Red_10]]/Table6[[#This Row],[sales]])</f>
        <v>0.9969584524168873</v>
      </c>
      <c r="BK2" s="9">
        <f>'[1]11'!P$32+'[1]11'!P$40*Table6[[#This Row],[LNONLINELING]]+'[1]11'!P$39*Table6[[#This Row],[LNRADIOLING]]+'[1]11'!P$38*Table6[[#This Row],[LNTVLING]]+'[1]11'!P$33*Table6[[#This Row],[DL_DUM]]+'[1]11'!P$34*Table6[[#This Row],[CT_DUM]]+'[1]11'!P$35*Table6[[#This Row],[PA_DUM]]+'[1]11'!P$36*Table6[[#This Row],[NY_DUM]]+'[1]11'!P$37*Table6[[#This Row],[NJ_DUM]]</f>
        <v>5.9284902440927381</v>
      </c>
      <c r="BL2" s="9">
        <f>Table6[[#This Row],[sales]]-Table6[[#This Row],[ Pred_11]]</f>
        <v>1981.9135424948815</v>
      </c>
      <c r="BM2" s="47">
        <f>ABS(Table6[[#This Row],[ Red_11]]/Table6[[#This Row],[sales]])</f>
        <v>0.99701762506957148</v>
      </c>
      <c r="BN2" s="9">
        <f>'[1]12'!K$22+'[1]12'!K$28*Table6[[#This Row],[COMBINE LN LING]]+'[1]12'!K$23*Table6[[#This Row],[DL_DUM]]+'[1]12'!K$24*Table6[[#This Row],[CT_DUM]]+'[1]12'!K$25*Table6[[#This Row],[PA_DUM]]+'[1]12'!K$26*Table6[[#This Row],[NY_DUM]]+'[1]12'!K$27*Table6[[#This Row],[NJ_DUM]]</f>
        <v>6.2180551691771342</v>
      </c>
      <c r="BO2" s="9">
        <f>Table6[[#This Row],[sales]]-Table6[[#This Row],[ Pred_12]]</f>
        <v>1981.623977569797</v>
      </c>
      <c r="BP2" s="47">
        <f>ABS(Table6[[#This Row],[ Red_12]]/Table6[[#This Row],[sales]])</f>
        <v>0.99687195709378895</v>
      </c>
      <c r="BQ2">
        <f>LN(G2+'2019 Totals and Calculations'!C$18)</f>
        <v>8.0265764895126459</v>
      </c>
      <c r="BR2">
        <f>LN(Table6[[#This Row],[PROF RADIO]]+'2019 Totals and Calculations'!D$18)</f>
        <v>6.1372007088303544</v>
      </c>
      <c r="BS2">
        <f>LN(Table6[[#This Row],[ONLINE LINGERING]]+'2019 Totals and Calculations'!E$18)</f>
        <v>5.4966654927075629</v>
      </c>
      <c r="BT2">
        <f>MONTH(Table6[[#This Row],[Date]])</f>
        <v>1</v>
      </c>
      <c r="BU2">
        <f>IF($BT2=1,1,0)</f>
        <v>1</v>
      </c>
      <c r="BV2">
        <f>IF($BT2=2,1,0)</f>
        <v>0</v>
      </c>
      <c r="BW2">
        <f>IF($BT2=3,1,0)</f>
        <v>0</v>
      </c>
      <c r="BX2">
        <f>IF($BT2=4,1,0)</f>
        <v>0</v>
      </c>
      <c r="BY2">
        <f>IF($BT2=5,1,0)</f>
        <v>0</v>
      </c>
      <c r="BZ2">
        <f>IF($BT2=6,1,0)</f>
        <v>0</v>
      </c>
      <c r="CA2">
        <f>IF($BT2=7,1,0)</f>
        <v>0</v>
      </c>
      <c r="CB2">
        <f>IF($BT2=8,1,0)</f>
        <v>0</v>
      </c>
      <c r="CC2">
        <f>IF($BT2=9,1,0)</f>
        <v>0</v>
      </c>
      <c r="CD2">
        <f>IF($BT2=10,1,0)</f>
        <v>0</v>
      </c>
      <c r="CE2">
        <f>IF($BT2=11,1,0)</f>
        <v>0</v>
      </c>
      <c r="CF2">
        <f>IF($BT2=12,1,0)</f>
        <v>0</v>
      </c>
      <c r="CG2">
        <f>IF(B2=B1,1+CG1,1)</f>
        <v>1</v>
      </c>
      <c r="CH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2175.4232697064676</v>
      </c>
      <c r="CI2" s="79">
        <f>Table6[[#This Row],[sales]]-CH2</f>
        <v>-187.5812369674934</v>
      </c>
      <c r="CJ2">
        <f>ABS(Table6[[#This Row],[sales]]-CH2)/Table6[[#This Row],[sales]]</f>
        <v>9.4364257258929232E-2</v>
      </c>
      <c r="CK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1852.4241501750096</v>
      </c>
      <c r="CL2" s="79">
        <f>Table6[[#This Row],[sales]]-CK2</f>
        <v>135.41788256396467</v>
      </c>
      <c r="CM2">
        <f>ABS(Table6[[#This Row],[sales]]-CK2)/Table6[[#This Row],[sales]]</f>
        <v>6.812306025010316E-2</v>
      </c>
      <c r="CN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2250.7065588676451</v>
      </c>
      <c r="CO2" s="79">
        <f>Table6[[#This Row],[sales]]-CN2</f>
        <v>-262.86452612867083</v>
      </c>
      <c r="CP2">
        <f>ABS(Table6[[#This Row],[sales]]-CN2)/Table6[[#This Row],[sales]]</f>
        <v>0.13223612429931342</v>
      </c>
      <c r="CQ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2120.3125508764433</v>
      </c>
      <c r="CR2" s="79">
        <f>Table6[[#This Row],[sales]]-CQ2</f>
        <v>-132.47051813746907</v>
      </c>
      <c r="CS2">
        <f>ABS(Table6[[#This Row],[sales]]-CQ2)/Table6[[#This Row],[sales]]</f>
        <v>6.6640364755212886E-2</v>
      </c>
    </row>
    <row r="3" spans="1:109" ht="17" thickBot="1" x14ac:dyDescent="0.25">
      <c r="A3">
        <v>2</v>
      </c>
      <c r="B3" t="s">
        <v>139</v>
      </c>
      <c r="C3" s="5">
        <v>42743</v>
      </c>
      <c r="D3" s="6">
        <v>2835</v>
      </c>
      <c r="E3" s="8">
        <f>YEAR(Table6[[#This Row],[Date]])</f>
        <v>2017</v>
      </c>
      <c r="F3" s="6">
        <f>Table6[[#This Row],[TV_State]]+Table6[[#This Row],[Radio_State]]+Table6[[#This Row],[Online]]</f>
        <v>3465</v>
      </c>
      <c r="G3" s="6">
        <f t="shared" ref="G3:G65" si="5">IF(B3=B2, 0.7*G2+0.3*D3,D3)</f>
        <v>2740.5</v>
      </c>
      <c r="H3" s="6">
        <f>LN(Table6[[#This Row],[PROF TV LING]])</f>
        <v>7.9158956644861709</v>
      </c>
      <c r="I3" s="6">
        <f t="shared" si="0"/>
        <v>7.9497972161618522</v>
      </c>
      <c r="J3" s="6">
        <v>420</v>
      </c>
      <c r="K3" s="6">
        <f t="shared" ref="K3:K66" si="6">IF($B3=$B2,0.5*K2+0.5*J3, J3)</f>
        <v>410</v>
      </c>
      <c r="L3" s="6">
        <f>0.5*J2+0.5*Table6[[#This Row],[Radio_State]]</f>
        <v>410</v>
      </c>
      <c r="M3" s="6">
        <f>LN(Table6[[#This Row],[RADIO LINGERING ]])</f>
        <v>6.0161571596983539</v>
      </c>
      <c r="N3" s="6">
        <f t="shared" si="1"/>
        <v>6.0402547112774139</v>
      </c>
      <c r="O3" s="6">
        <v>210</v>
      </c>
      <c r="P3" s="6">
        <f t="shared" si="2"/>
        <v>207</v>
      </c>
      <c r="Q3" s="6">
        <f>0.3*O2+0.7*Table6[[#This Row],[Online]]</f>
        <v>207</v>
      </c>
      <c r="R3" s="6">
        <f>LN(Table6[[#This Row],[ONLINE LINGERING]])</f>
        <v>5.3327187932653688</v>
      </c>
      <c r="S3" s="6">
        <f t="shared" si="3"/>
        <v>5.3471075307174685</v>
      </c>
      <c r="T3" s="6">
        <v>1940.0530881484008</v>
      </c>
      <c r="U3" s="6">
        <f t="shared" si="4"/>
        <v>7.5704706167079072</v>
      </c>
      <c r="V3" s="8">
        <f>YEAR(Table6[[#This Row],[Date]])</f>
        <v>2017</v>
      </c>
      <c r="W3" s="8">
        <f>WEEKNUM(Table6[[#This Row],[Date]])</f>
        <v>2</v>
      </c>
      <c r="X3" t="s">
        <v>141</v>
      </c>
      <c r="Y3" s="9">
        <f>Table6[[#This Row],[LNTVLING]]+Table6[[#This Row],[LNRADIOLING]]+Table6[[#This Row],[LNONLINELING]]</f>
        <v>19.264771617449892</v>
      </c>
      <c r="Z3">
        <f>IF(V3&lt;2019,1,IF(W3&lt;41,1,0))</f>
        <v>1</v>
      </c>
      <c r="AA3">
        <f t="shared" ref="AA3:AA66" si="7">IF($B3="NJ",1,0)</f>
        <v>1</v>
      </c>
      <c r="AB3">
        <f t="shared" ref="AB3:AB66" si="8">IF($B3="NY",1,0)</f>
        <v>0</v>
      </c>
      <c r="AC3">
        <f t="shared" ref="AC3:AC66" si="9">IF($B3="PA",1,0)</f>
        <v>0</v>
      </c>
      <c r="AD3">
        <f t="shared" ref="AD3:AD66" si="10">IF($B3="CT",1,0)</f>
        <v>0</v>
      </c>
      <c r="AE3">
        <f t="shared" ref="AE3:AE66" si="11">IF($B3="DL",1,0)</f>
        <v>0</v>
      </c>
      <c r="AF3">
        <f t="shared" ref="AF3:AF66" si="12">IF($B3="MD",1,0)</f>
        <v>0</v>
      </c>
      <c r="AG3" s="9">
        <f>'[1]1'!J$20+'[1]1'!J$21*Table6[[#This Row],[TV_State]]</f>
        <v>4117.7537168866875</v>
      </c>
      <c r="AH3" s="9">
        <f>Table6[[#This Row],[sales]]-Table6[[#This Row],[Pred_1]]</f>
        <v>-2177.7006287382865</v>
      </c>
      <c r="AI3">
        <f>ABS(Table6[[#This Row],[Res_1]])/Table6[[#This Row],[sales]]</f>
        <v>1.1224953801736932</v>
      </c>
      <c r="AJ3" s="9">
        <f>'[1]2'!J$20+'[1]2'!J$21*Table6[[#This Row],[Radio_State]]</f>
        <v>3558.1048238327758</v>
      </c>
      <c r="AK3" s="9">
        <f>Table6[[#This Row],[sales]]-Table6[[#This Row],[ Pred_2 ]]</f>
        <v>-1618.051735684375</v>
      </c>
      <c r="AL3">
        <f>ABS(Table6[[#This Row],[ Res_2 ]])/Table6[[#This Row],[sales]]</f>
        <v>0.83402446333499769</v>
      </c>
      <c r="AM3" s="10">
        <f>'[1]3'!J$20+'[1]3'!J$21*Data!O3</f>
        <v>3013.9676204956377</v>
      </c>
      <c r="AN3" s="9">
        <f>Table6[[#This Row],[sales]]-Table6[[#This Row],[Pred_3]]</f>
        <v>-1073.9145323472369</v>
      </c>
      <c r="AO3" s="9">
        <f>ABS(Table6[[#This Row],[Res_3]])/Table6[[#This Row],[sales]]</f>
        <v>0.55354904404816463</v>
      </c>
      <c r="AP3" s="9">
        <f>'[1]4'!L$21+'[1]4'!L$27*Table6[[#This Row],[TV_State]]+'[1]4'!L$22*Table6[[#This Row],[NJ_DUM]]+'[1]4'!L$23*Table6[[#This Row],[NY_DUM]]+'[1]4'!L$24*Table6[[#This Row],[PA_DUM]]+'[1]4'!L$25*Table6[[#This Row],[CT_DUM]]+'[1]4'!L$26*Table6[[#This Row],[DL_DUM]]</f>
        <v>5005.846575630093</v>
      </c>
      <c r="AQ3" s="9">
        <f>Table6[[#This Row],[sales]]-Table6[[#This Row],[Pred_4]]</f>
        <v>-3065.793487481692</v>
      </c>
      <c r="AR3">
        <f>ABS(Table6[[#This Row],[Res_4]]/Table6[[#This Row],[sales]])</f>
        <v>1.580262677454721</v>
      </c>
      <c r="AS3" s="9">
        <f>'[1]5'!L$20+'[1]5'!L$26*Table6[[#This Row],[Radio_State]]+'[1]5'!L$21*Table6[[#This Row],[NJ_DUM]]+'[1]5'!L$22*Table6[[#This Row],[NY_DUM]]+'[1]5'!L$23*Table6[[#This Row],[PA_DUM]]+'[1]5'!L$24*Table6[[#This Row],[CT_DUM]]+'[1]5'!L$25*Table6[[#This Row],[DL_DUM]]</f>
        <v>4367.2128817991024</v>
      </c>
      <c r="AT3" s="9">
        <f>Table6[[#This Row],[sales]]-Table6[[#This Row],[Pred_5]]</f>
        <v>-2427.1597936507014</v>
      </c>
      <c r="AU3" s="9">
        <f>ABS(Table6[[#This Row],[Red_5]]/Table6[[#This Row],[sales]])</f>
        <v>1.2510790598865511</v>
      </c>
      <c r="AV3" s="9">
        <f>'[1]6'!L$20+'[1]6'!L$26*Table6[[#This Row],[Online]]+'[1]6'!L$21*Table6[[#This Row],[NJ_DUM]]+'[1]6'!L$22*Table6[[#This Row],[NY_DUM]]+'[1]6'!L$23*Table6[[#This Row],[PA_DUM]]+'[1]6'!L$24*Table6[[#This Row],[CT_DUM]]+'[1]6'!L$25*Table6[[#This Row],[DL_DUM]]</f>
        <v>4874.3651027009037</v>
      </c>
      <c r="AW3" s="9">
        <f>Table6[[#This Row],[sales]]-Table6[[#This Row],[Pred_6]]</f>
        <v>-2934.3120145525027</v>
      </c>
      <c r="AX3" s="9">
        <f>ABS(Table6[[#This Row],[Red_6]]/Table6[[#This Row],[sales]])</f>
        <v>1.5124905769218042</v>
      </c>
      <c r="AY3" s="9">
        <f>'[1]7'!L$21+'[1]7'!L$27*Table6[[#This Row],[LNTV]]+'[1]7'!L$22*Table6[[#This Row],[NJ_DUM]]+'[1]7'!L$23*Table6[[#This Row],[NY_DUM]]+'[1]7'!L$24*Table6[[#This Row],[PA_DUM]]+'[1]7'!L$25*Table6[[#This Row],[CT_DUM]]+'[1]7'!L$26*Table6[[#This Row],[DL_DUM]]</f>
        <v>8.3423498434876091</v>
      </c>
      <c r="AZ3" s="9">
        <f>Table6[[#This Row],[sales]]-Table6[[#This Row],[Pred_7]]</f>
        <v>1931.7107383049131</v>
      </c>
      <c r="BA3" s="9">
        <f>ABS(Table6[[#This Row],[Red_7]]/Table6[[#This Row],[sales]])</f>
        <v>0.99569993733962725</v>
      </c>
      <c r="BB3" s="9">
        <f>'[1]8'!O$22+'[1]8'!O$28*Table6[[#This Row],[LNRADIOLING]]+'[1]8'!O$23*Table6[[#This Row],[DL_DUM]]+'[1]8'!O$24*Table6[[#This Row],[CT_DUM]]+'[1]8'!O$25*Table6[[#This Row],[PA_DUM]]+'[1]8'!O$26*Table6[[#This Row],[NY_DUM]]+'[1]8'!O$27*Table6[[#This Row],[NJ_DUM]]</f>
        <v>5.950946472844465</v>
      </c>
      <c r="BC3" s="9">
        <f>Table6[[#This Row],[sales]]-Table6[[#This Row],[Pred_8]]</f>
        <v>1934.1021416755564</v>
      </c>
      <c r="BD3" s="9">
        <f>ABS(Table6[[#This Row],[Red_8]]/Table6[[#This Row],[sales]])</f>
        <v>0.99693258575798871</v>
      </c>
      <c r="BE3" s="9">
        <f>'[1]9'!M$19+'[1]9'!M$21*Table6[[#This Row],[LNONLINE]]+'[1]9'!M$20*Table6[[#This Row],[DL_DUM]]+'[1]9'!M$22*Table6[[#This Row],[CT_DUM]]+'[1]9'!M$23*Table6[[#This Row],[PA_DUM]]+'[1]9'!M$24*Table6[[#This Row],[NY_DUM]]+'[1]9'!M$25*Table6[[#This Row],[NJ_DUM]]</f>
        <v>6.2352376303981671</v>
      </c>
      <c r="BF3" s="9">
        <f>Table6[[#This Row],[sales]]-Table6[[#This Row],[Pred_9]]</f>
        <v>1933.8178505180026</v>
      </c>
      <c r="BG3" s="9">
        <f>ABS(Table6[[#This Row],[Red_9]]/Table6[[#This Row],[sales]])</f>
        <v>0.99678604793420933</v>
      </c>
      <c r="BH3" s="9">
        <f>'[1]10'!P$22+'[1]10'!P$30*Table6[[#This Row],[LNTV]]+'[1]10'!P$29*Table6[[#This Row],[LNRADIOLING]]+'[1]10'!P$24*Table6[[#This Row],[LNONLINELING]]+'[1]10'!P$23*Table6[[#This Row],[DL_DUM]]+'[1]10'!P$25*Table6[[#This Row],[CT_DUM]]+'[1]10'!P$26*Table6[[#This Row],[PA_DUM]]+'[1]10'!P$27*Table6[[#This Row],[NY_DUM]]+'[1]10'!P$28*Table6[[#This Row],[NJ_DUM]]</f>
        <v>6.0550895837503713</v>
      </c>
      <c r="BI3" s="9">
        <f>Table6[[#This Row],[sales]]-Table6[[#This Row],[Pred_10]]</f>
        <v>1933.9979985646505</v>
      </c>
      <c r="BJ3" s="45">
        <f>ABS(Table6[[#This Row],[Red_10]]/Table6[[#This Row],[sales]])</f>
        <v>0.9968789052110274</v>
      </c>
      <c r="BK3" s="9">
        <f>'[1]11'!P$32+'[1]11'!P$40*Table6[[#This Row],[LNONLINELING]]+'[1]11'!P$39*Table6[[#This Row],[LNRADIOLING]]+'[1]11'!P$38*Table6[[#This Row],[LNTVLING]]+'[1]11'!P$33*Table6[[#This Row],[DL_DUM]]+'[1]11'!P$34*Table6[[#This Row],[CT_DUM]]+'[1]11'!P$35*Table6[[#This Row],[PA_DUM]]+'[1]11'!P$36*Table6[[#This Row],[NY_DUM]]+'[1]11'!P$37*Table6[[#This Row],[NJ_DUM]]</f>
        <v>5.9371989601968824</v>
      </c>
      <c r="BL3" s="9">
        <f>Table6[[#This Row],[sales]]-Table6[[#This Row],[ Pred_11]]</f>
        <v>1934.1158891882039</v>
      </c>
      <c r="BM3" s="47">
        <f>ABS(Table6[[#This Row],[ Red_11]]/Table6[[#This Row],[sales]])</f>
        <v>0.99693967191080146</v>
      </c>
      <c r="BN3" s="9">
        <f>'[1]12'!K$22+'[1]12'!K$28*Table6[[#This Row],[COMBINE LN LING]]+'[1]12'!K$23*Table6[[#This Row],[DL_DUM]]+'[1]12'!K$24*Table6[[#This Row],[CT_DUM]]+'[1]12'!K$25*Table6[[#This Row],[PA_DUM]]+'[1]12'!K$26*Table6[[#This Row],[NY_DUM]]+'[1]12'!K$27*Table6[[#This Row],[NJ_DUM]]</f>
        <v>6.225174954453335</v>
      </c>
      <c r="BO3" s="9">
        <f>Table6[[#This Row],[sales]]-Table6[[#This Row],[ Pred_12]]</f>
        <v>1933.8279131939476</v>
      </c>
      <c r="BP3" s="47">
        <f>ABS(Table6[[#This Row],[ Red_12]]/Table6[[#This Row],[sales]])</f>
        <v>0.99679123473863562</v>
      </c>
      <c r="BQ3">
        <f>LN(G3+'2019 Totals and Calculations'!C$18)</f>
        <v>8.0397196562341531</v>
      </c>
      <c r="BR3">
        <f>LN(Table6[[#This Row],[PROF RADIO]]+'2019 Totals and Calculations'!D$18)</f>
        <v>6.1585801739098329</v>
      </c>
      <c r="BS3">
        <f>LN(Table6[[#This Row],[ONLINE LINGERING]]+'2019 Totals and Calculations'!E$18)</f>
        <v>5.5249642304033397</v>
      </c>
      <c r="BT3">
        <f>MONTH(Table6[[#This Row],[Date]])</f>
        <v>1</v>
      </c>
      <c r="BU3">
        <f t="shared" ref="BU3:BU66" si="13">IF($BT3=1,1,0)</f>
        <v>1</v>
      </c>
      <c r="BV3">
        <f t="shared" ref="BV3:BV66" si="14">IF($BT3=2,1,0)</f>
        <v>0</v>
      </c>
      <c r="BW3">
        <f t="shared" ref="BW3:BW66" si="15">IF($BT3=3,1,0)</f>
        <v>0</v>
      </c>
      <c r="BX3">
        <f t="shared" ref="BX3:BX66" si="16">IF($BT3=4,1,0)</f>
        <v>0</v>
      </c>
      <c r="BY3">
        <f t="shared" ref="BY3:BY66" si="17">IF($BT3=5,1,0)</f>
        <v>0</v>
      </c>
      <c r="BZ3">
        <f t="shared" ref="BZ3:BZ66" si="18">IF($BT3=6,1,0)</f>
        <v>0</v>
      </c>
      <c r="CA3">
        <f t="shared" ref="CA3:CA66" si="19">IF($BT3=7,1,0)</f>
        <v>0</v>
      </c>
      <c r="CB3">
        <f t="shared" ref="CB3:CB66" si="20">IF($BT3=8,1,0)</f>
        <v>0</v>
      </c>
      <c r="CC3">
        <f t="shared" ref="CC3:CC66" si="21">IF($BT3=9,1,0)</f>
        <v>0</v>
      </c>
      <c r="CD3">
        <f t="shared" ref="CD3:CD66" si="22">IF($BT3=10,1,0)</f>
        <v>0</v>
      </c>
      <c r="CE3">
        <f t="shared" ref="CE3:CE66" si="23">IF($BT3=11,1,0)</f>
        <v>0</v>
      </c>
      <c r="CF3">
        <f t="shared" ref="CF3:CF66" si="24">IF($BT3=12,1,0)</f>
        <v>0</v>
      </c>
      <c r="CG3">
        <f t="shared" ref="CG3:CG66" si="25">IF(B3=B2,1+CG2,1)</f>
        <v>2</v>
      </c>
      <c r="CH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2189.8731026840851</v>
      </c>
      <c r="CI3" s="79">
        <f>Table6[[#This Row],[sales]]-CH3</f>
        <v>-249.82001453568432</v>
      </c>
      <c r="CJ3">
        <f>ABS(Table6[[#This Row],[sales]]-CH3)/Table6[[#This Row],[sales]]</f>
        <v>0.12876967958341498</v>
      </c>
      <c r="CK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1868.8322817842638</v>
      </c>
      <c r="CL3" s="79">
        <f>Table6[[#This Row],[sales]]-CK3</f>
        <v>71.220806364136934</v>
      </c>
      <c r="CM3">
        <f>ABS(Table6[[#This Row],[sales]]-CK3)/Table6[[#This Row],[sales]]</f>
        <v>3.6710751267178224E-2</v>
      </c>
      <c r="CN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2276.9573039087818</v>
      </c>
      <c r="CO3" s="79">
        <f>Table6[[#This Row],[sales]]-CN3</f>
        <v>-336.90421576038102</v>
      </c>
      <c r="CP3">
        <f>ABS(Table6[[#This Row],[sales]]-CN3)/Table6[[#This Row],[sales]]</f>
        <v>0.17365721475278009</v>
      </c>
      <c r="CQ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2152.1367420605357</v>
      </c>
      <c r="CR3" s="79">
        <f>Table6[[#This Row],[sales]]-CQ3</f>
        <v>-212.08365391213488</v>
      </c>
      <c r="CS3">
        <f>ABS(Table6[[#This Row],[sales]]-CQ3)/Table6[[#This Row],[sales]]</f>
        <v>0.10931847958580808</v>
      </c>
    </row>
    <row r="4" spans="1:109" x14ac:dyDescent="0.2">
      <c r="A4">
        <v>3</v>
      </c>
      <c r="B4" t="s">
        <v>139</v>
      </c>
      <c r="C4" s="5">
        <v>42750</v>
      </c>
      <c r="D4" s="6">
        <v>2976.75</v>
      </c>
      <c r="E4" s="8">
        <f>YEAR(Table6[[#This Row],[Date]])</f>
        <v>2017</v>
      </c>
      <c r="F4" s="6">
        <f>Table6[[#This Row],[TV_State]]+Table6[[#This Row],[Radio_State]]+Table6[[#This Row],[Online]]</f>
        <v>3638.25</v>
      </c>
      <c r="G4" s="6">
        <f t="shared" si="5"/>
        <v>2811.375</v>
      </c>
      <c r="H4" s="6">
        <f>LN(Table6[[#This Row],[PROF TV LING]])</f>
        <v>7.941428966491336</v>
      </c>
      <c r="I4" s="6">
        <f t="shared" si="0"/>
        <v>7.9985873803312844</v>
      </c>
      <c r="J4" s="6">
        <v>441</v>
      </c>
      <c r="K4" s="6">
        <f t="shared" si="6"/>
        <v>425.5</v>
      </c>
      <c r="L4" s="6">
        <f>0.5*J3+0.5*Table6[[#This Row],[Radio_State]]</f>
        <v>430.5</v>
      </c>
      <c r="M4" s="6">
        <f>LN(Table6[[#This Row],[RADIO LINGERING ]])</f>
        <v>6.0649473238677851</v>
      </c>
      <c r="N4" s="6">
        <f t="shared" si="1"/>
        <v>6.089044875446846</v>
      </c>
      <c r="O4" s="6">
        <v>220.5</v>
      </c>
      <c r="P4" s="6">
        <f t="shared" si="2"/>
        <v>216.45</v>
      </c>
      <c r="Q4" s="6">
        <f>0.3*O3+0.7*Table6[[#This Row],[Online]]</f>
        <v>217.35</v>
      </c>
      <c r="R4" s="6">
        <f>LN(Table6[[#This Row],[ONLINE LINGERING]])</f>
        <v>5.381508957434801</v>
      </c>
      <c r="S4" s="6">
        <f t="shared" si="3"/>
        <v>5.3958976948869006</v>
      </c>
      <c r="T4" s="6">
        <v>1915.1565601333828</v>
      </c>
      <c r="U4" s="6">
        <f t="shared" si="4"/>
        <v>7.5575546529118602</v>
      </c>
      <c r="V4" s="8">
        <f>YEAR(Table6[[#This Row],[Date]])</f>
        <v>2017</v>
      </c>
      <c r="W4" s="8">
        <f>WEEKNUM(Table6[[#This Row],[Date]])</f>
        <v>3</v>
      </c>
      <c r="X4" t="s">
        <v>142</v>
      </c>
      <c r="Y4" s="9">
        <f>Table6[[#This Row],[LNTVLING]]+Table6[[#This Row],[LNRADIOLING]]+Table6[[#This Row],[LNONLINELING]]</f>
        <v>19.387885247793921</v>
      </c>
      <c r="Z4">
        <f t="shared" ref="Z4:Z67" si="26">IF(V4&lt;2019,1,IF(W4&lt;41,1,0))</f>
        <v>1</v>
      </c>
      <c r="AA4">
        <f t="shared" si="7"/>
        <v>1</v>
      </c>
      <c r="AB4">
        <f t="shared" si="8"/>
        <v>0</v>
      </c>
      <c r="AC4">
        <f t="shared" si="9"/>
        <v>0</v>
      </c>
      <c r="AD4">
        <f t="shared" si="10"/>
        <v>0</v>
      </c>
      <c r="AE4">
        <f t="shared" si="11"/>
        <v>0</v>
      </c>
      <c r="AF4">
        <f t="shared" si="12"/>
        <v>0</v>
      </c>
      <c r="AG4" s="9">
        <f>'[1]1'!J$20+'[1]1'!J$21*Table6[[#This Row],[TV_State]]</f>
        <v>4257.1547754582052</v>
      </c>
      <c r="AH4" s="9">
        <f>Table6[[#This Row],[sales]]-Table6[[#This Row],[Pred_1]]</f>
        <v>-2341.9982153248225</v>
      </c>
      <c r="AI4">
        <f>ABS(Table6[[#This Row],[Res_1]])/Table6[[#This Row],[sales]]</f>
        <v>1.2228755936077162</v>
      </c>
      <c r="AJ4" s="9">
        <f>'[1]2'!J$20+'[1]2'!J$21*Table6[[#This Row],[Radio_State]]</f>
        <v>3650.2959748245389</v>
      </c>
      <c r="AK4" s="9">
        <f>Table6[[#This Row],[sales]]-Table6[[#This Row],[ Pred_2 ]]</f>
        <v>-1735.1394146911562</v>
      </c>
      <c r="AL4">
        <f>ABS(Table6[[#This Row],[ Res_2 ]])/Table6[[#This Row],[sales]]</f>
        <v>0.9060039533114258</v>
      </c>
      <c r="AM4" s="10">
        <f>'[1]3'!J$20+'[1]3'!J$21*Data!O4</f>
        <v>3074.6294924341769</v>
      </c>
      <c r="AN4" s="9">
        <f>Table6[[#This Row],[sales]]-Table6[[#This Row],[Pred_3]]</f>
        <v>-1159.4729323007941</v>
      </c>
      <c r="AO4" s="9">
        <f>ABS(Table6[[#This Row],[Res_3]])/Table6[[#This Row],[sales]]</f>
        <v>0.60541939830759406</v>
      </c>
      <c r="AP4" s="9">
        <f>'[1]4'!L$21+'[1]4'!L$27*Table6[[#This Row],[TV_State]]+'[1]4'!L$22*Table6[[#This Row],[NJ_DUM]]+'[1]4'!L$23*Table6[[#This Row],[NY_DUM]]+'[1]4'!L$24*Table6[[#This Row],[PA_DUM]]+'[1]4'!L$25*Table6[[#This Row],[CT_DUM]]+'[1]4'!L$26*Table6[[#This Row],[DL_DUM]]</f>
        <v>5037.1138820401065</v>
      </c>
      <c r="AQ4" s="9">
        <f>Table6[[#This Row],[sales]]-Table6[[#This Row],[Pred_4]]</f>
        <v>-3121.9573219067238</v>
      </c>
      <c r="AR4">
        <f>ABS(Table6[[#This Row],[Res_4]]/Table6[[#This Row],[sales]])</f>
        <v>1.6301316492314823</v>
      </c>
      <c r="AS4" s="9">
        <f>'[1]5'!L$20+'[1]5'!L$26*Table6[[#This Row],[Radio_State]]+'[1]5'!L$21*Table6[[#This Row],[NJ_DUM]]+'[1]5'!L$22*Table6[[#This Row],[NY_DUM]]+'[1]5'!L$23*Table6[[#This Row],[PA_DUM]]+'[1]5'!L$24*Table6[[#This Row],[CT_DUM]]+'[1]5'!L$25*Table6[[#This Row],[DL_DUM]]</f>
        <v>4404.2063832046988</v>
      </c>
      <c r="AT4" s="9">
        <f>Table6[[#This Row],[sales]]-Table6[[#This Row],[Pred_5]]</f>
        <v>-2489.049823071316</v>
      </c>
      <c r="AU4" s="9">
        <f>ABS(Table6[[#This Row],[Red_5]]/Table6[[#This Row],[sales]])</f>
        <v>1.2996586675388899</v>
      </c>
      <c r="AV4" s="9">
        <f>'[1]6'!L$20+'[1]6'!L$26*Table6[[#This Row],[Online]]+'[1]6'!L$21*Table6[[#This Row],[NJ_DUM]]+'[1]6'!L$22*Table6[[#This Row],[NY_DUM]]+'[1]6'!L$23*Table6[[#This Row],[PA_DUM]]+'[1]6'!L$24*Table6[[#This Row],[CT_DUM]]+'[1]6'!L$25*Table6[[#This Row],[DL_DUM]]</f>
        <v>4920.0638072890306</v>
      </c>
      <c r="AW4" s="9">
        <f>Table6[[#This Row],[sales]]-Table6[[#This Row],[Pred_6]]</f>
        <v>-3004.9072471556478</v>
      </c>
      <c r="AX4" s="9">
        <f>ABS(Table6[[#This Row],[Red_6]]/Table6[[#This Row],[sales]])</f>
        <v>1.5690138914524923</v>
      </c>
      <c r="AY4" s="9">
        <f>'[1]7'!L$21+'[1]7'!L$27*Table6[[#This Row],[LNTV]]+'[1]7'!L$22*Table6[[#This Row],[NJ_DUM]]+'[1]7'!L$23*Table6[[#This Row],[NY_DUM]]+'[1]7'!L$24*Table6[[#This Row],[PA_DUM]]+'[1]7'!L$25*Table6[[#This Row],[CT_DUM]]+'[1]7'!L$26*Table6[[#This Row],[DL_DUM]]</f>
        <v>8.3477501578972131</v>
      </c>
      <c r="AZ4" s="9">
        <f>Table6[[#This Row],[sales]]-Table6[[#This Row],[Pred_7]]</f>
        <v>1906.8088099754855</v>
      </c>
      <c r="BA4" s="9">
        <f>ABS(Table6[[#This Row],[Red_7]]/Table6[[#This Row],[sales]])</f>
        <v>0.99564121788700355</v>
      </c>
      <c r="BB4" s="9">
        <f>'[1]8'!O$22+'[1]8'!O$28*Table6[[#This Row],[LNRADIOLING]]+'[1]8'!O$23*Table6[[#This Row],[DL_DUM]]+'[1]8'!O$24*Table6[[#This Row],[CT_DUM]]+'[1]8'!O$25*Table6[[#This Row],[PA_DUM]]+'[1]8'!O$26*Table6[[#This Row],[NY_DUM]]+'[1]8'!O$27*Table6[[#This Row],[NJ_DUM]]</f>
        <v>5.9544272092514881</v>
      </c>
      <c r="BC4" s="9">
        <f>Table6[[#This Row],[sales]]-Table6[[#This Row],[Pred_8]]</f>
        <v>1909.2021329241313</v>
      </c>
      <c r="BD4" s="9">
        <f>ABS(Table6[[#This Row],[Red_8]]/Table6[[#This Row],[sales]])</f>
        <v>0.99689089271697107</v>
      </c>
      <c r="BE4" s="9">
        <f>'[1]9'!M$19+'[1]9'!M$21*Table6[[#This Row],[LNONLINE]]+'[1]9'!M$20*Table6[[#This Row],[DL_DUM]]+'[1]9'!M$22*Table6[[#This Row],[CT_DUM]]+'[1]9'!M$23*Table6[[#This Row],[PA_DUM]]+'[1]9'!M$24*Table6[[#This Row],[NY_DUM]]+'[1]9'!M$25*Table6[[#This Row],[NJ_DUM]]</f>
        <v>6.2506854475171405</v>
      </c>
      <c r="BF4" s="9">
        <f>Table6[[#This Row],[sales]]-Table6[[#This Row],[Pred_9]]</f>
        <v>1908.9058746858657</v>
      </c>
      <c r="BG4" s="9">
        <f>ABS(Table6[[#This Row],[Red_9]]/Table6[[#This Row],[sales]])</f>
        <v>0.99673620132284024</v>
      </c>
      <c r="BH4" s="9">
        <f>'[1]10'!P$22+'[1]10'!P$30*Table6[[#This Row],[LNTV]]+'[1]10'!P$29*Table6[[#This Row],[LNRADIOLING]]+'[1]10'!P$24*Table6[[#This Row],[LNONLINELING]]+'[1]10'!P$23*Table6[[#This Row],[DL_DUM]]+'[1]10'!P$25*Table6[[#This Row],[CT_DUM]]+'[1]10'!P$26*Table6[[#This Row],[PA_DUM]]+'[1]10'!P$27*Table6[[#This Row],[NY_DUM]]+'[1]10'!P$28*Table6[[#This Row],[NJ_DUM]]</f>
        <v>6.0639699970426646</v>
      </c>
      <c r="BI4" s="9">
        <f>Table6[[#This Row],[sales]]-Table6[[#This Row],[Pred_10]]</f>
        <v>1909.09259013634</v>
      </c>
      <c r="BJ4" s="45">
        <f>ABS(Table6[[#This Row],[Red_10]]/Table6[[#This Row],[sales]])</f>
        <v>0.99683369489300633</v>
      </c>
      <c r="BK4" s="9">
        <f>'[1]11'!P$32+'[1]11'!P$40*Table6[[#This Row],[LNONLINELING]]+'[1]11'!P$39*Table6[[#This Row],[LNRADIOLING]]+'[1]11'!P$38*Table6[[#This Row],[LNTVLING]]+'[1]11'!P$33*Table6[[#This Row],[DL_DUM]]+'[1]11'!P$34*Table6[[#This Row],[CT_DUM]]+'[1]11'!P$35*Table6[[#This Row],[PA_DUM]]+'[1]11'!P$36*Table6[[#This Row],[NY_DUM]]+'[1]11'!P$37*Table6[[#This Row],[NJ_DUM]]</f>
        <v>5.9466400999710292</v>
      </c>
      <c r="BL4" s="9">
        <f>Table6[[#This Row],[sales]]-Table6[[#This Row],[ Pred_11]]</f>
        <v>1909.2099200334117</v>
      </c>
      <c r="BM4" s="47">
        <f>ABS(Table6[[#This Row],[ Red_11]]/Table6[[#This Row],[sales]])</f>
        <v>0.99689495876015644</v>
      </c>
      <c r="BN4" s="9">
        <f>'[1]12'!K$22+'[1]12'!K$28*Table6[[#This Row],[COMBINE LN LING]]+'[1]12'!K$23*Table6[[#This Row],[DL_DUM]]+'[1]12'!K$24*Table6[[#This Row],[CT_DUM]]+'[1]12'!K$25*Table6[[#This Row],[PA_DUM]]+'[1]12'!K$26*Table6[[#This Row],[NY_DUM]]+'[1]12'!K$27*Table6[[#This Row],[NJ_DUM]]</f>
        <v>6.2370229024692474</v>
      </c>
      <c r="BO4" s="9">
        <f>Table6[[#This Row],[sales]]-Table6[[#This Row],[ Pred_12]]</f>
        <v>1908.9195372309134</v>
      </c>
      <c r="BP4" s="47">
        <f>ABS(Table6[[#This Row],[ Red_12]]/Table6[[#This Row],[sales]])</f>
        <v>0.99674333522788605</v>
      </c>
      <c r="BQ4">
        <f>LN(G4+'2019 Totals and Calculations'!C$18)</f>
        <v>8.062312555540764</v>
      </c>
      <c r="BR4">
        <f>LN(Table6[[#This Row],[PROF RADIO]]+'2019 Totals and Calculations'!D$18)</f>
        <v>6.190840608626992</v>
      </c>
      <c r="BS4">
        <f>LN(Table6[[#This Row],[ONLINE LINGERING]]+'2019 Totals and Calculations'!E$18)</f>
        <v>5.5653911548484993</v>
      </c>
      <c r="BT4">
        <f>MONTH(Table6[[#This Row],[Date]])</f>
        <v>1</v>
      </c>
      <c r="BU4">
        <f t="shared" si="13"/>
        <v>1</v>
      </c>
      <c r="BV4">
        <f t="shared" si="14"/>
        <v>0</v>
      </c>
      <c r="BW4">
        <f t="shared" si="15"/>
        <v>0</v>
      </c>
      <c r="BX4">
        <f t="shared" si="16"/>
        <v>0</v>
      </c>
      <c r="BY4">
        <f t="shared" si="17"/>
        <v>0</v>
      </c>
      <c r="BZ4">
        <f t="shared" si="18"/>
        <v>0</v>
      </c>
      <c r="CA4">
        <f t="shared" si="19"/>
        <v>0</v>
      </c>
      <c r="CB4">
        <f t="shared" si="20"/>
        <v>0</v>
      </c>
      <c r="CC4">
        <f t="shared" si="21"/>
        <v>0</v>
      </c>
      <c r="CD4">
        <f t="shared" si="22"/>
        <v>0</v>
      </c>
      <c r="CE4">
        <f t="shared" si="23"/>
        <v>0</v>
      </c>
      <c r="CF4">
        <f t="shared" si="24"/>
        <v>0</v>
      </c>
      <c r="CG4">
        <f t="shared" si="25"/>
        <v>3</v>
      </c>
      <c r="CH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2210.6351864548938</v>
      </c>
      <c r="CI4" s="79">
        <f>Table6[[#This Row],[sales]]-CH4</f>
        <v>-295.478626321511</v>
      </c>
      <c r="CJ4">
        <f>ABS(Table6[[#This Row],[sales]]-CH4)/Table6[[#This Row],[sales]]</f>
        <v>0.15428431934615944</v>
      </c>
      <c r="CK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1891.6831504867525</v>
      </c>
      <c r="CL4" s="79">
        <f>Table6[[#This Row],[sales]]-CK4</f>
        <v>23.473409646630216</v>
      </c>
      <c r="CM4">
        <f>ABS(Table6[[#This Row],[sales]]-CK4)/Table6[[#This Row],[sales]]</f>
        <v>1.2256653129703083E-2</v>
      </c>
      <c r="CN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2312.6563627112314</v>
      </c>
      <c r="CO4" s="79">
        <f>Table6[[#This Row],[sales]]-CN4</f>
        <v>-397.49980257784864</v>
      </c>
      <c r="CP4">
        <f>ABS(Table6[[#This Row],[sales]]-CN4)/Table6[[#This Row],[sales]]</f>
        <v>0.20755472991208845</v>
      </c>
      <c r="CQ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2196.9451730233932</v>
      </c>
      <c r="CR4" s="79">
        <f>Table6[[#This Row],[sales]]-CQ4</f>
        <v>-281.78861289001043</v>
      </c>
      <c r="CS4">
        <f>ABS(Table6[[#This Row],[sales]]-CQ4)/Table6[[#This Row],[sales]]</f>
        <v>0.14713607166945403</v>
      </c>
      <c r="CU4" s="92" t="s">
        <v>13</v>
      </c>
      <c r="CV4" s="91"/>
      <c r="CX4" s="92" t="s">
        <v>13</v>
      </c>
      <c r="CY4" s="91"/>
      <c r="DA4" s="92" t="s">
        <v>13</v>
      </c>
      <c r="DB4" s="91"/>
      <c r="DD4" s="92" t="s">
        <v>13</v>
      </c>
      <c r="DE4" s="91"/>
    </row>
    <row r="5" spans="1:109" x14ac:dyDescent="0.2">
      <c r="A5">
        <v>4</v>
      </c>
      <c r="B5" t="s">
        <v>139</v>
      </c>
      <c r="C5" s="5">
        <v>42757</v>
      </c>
      <c r="D5" s="6">
        <v>3125.5874999999996</v>
      </c>
      <c r="E5" s="8">
        <f>YEAR(Table6[[#This Row],[Date]])</f>
        <v>2017</v>
      </c>
      <c r="F5" s="6">
        <f>Table6[[#This Row],[TV_State]]+Table6[[#This Row],[Radio_State]]+Table6[[#This Row],[Online]]</f>
        <v>3820.1624999999999</v>
      </c>
      <c r="G5" s="6">
        <f t="shared" si="5"/>
        <v>2905.6387499999996</v>
      </c>
      <c r="H5" s="6">
        <f>LN(Table6[[#This Row],[PROF TV LING]])</f>
        <v>7.9744085246341259</v>
      </c>
      <c r="I5" s="6">
        <f t="shared" si="0"/>
        <v>8.0473775445007156</v>
      </c>
      <c r="J5" s="6">
        <v>463.05</v>
      </c>
      <c r="K5" s="6">
        <f t="shared" si="6"/>
        <v>444.27499999999998</v>
      </c>
      <c r="L5" s="6">
        <f>0.5*J4+0.5*Table6[[#This Row],[Radio_State]]</f>
        <v>452.02499999999998</v>
      </c>
      <c r="M5" s="6">
        <f>LN(Table6[[#This Row],[RADIO LINGERING ]])</f>
        <v>6.1137374880372173</v>
      </c>
      <c r="N5" s="6">
        <f t="shared" si="1"/>
        <v>6.1378350396162782</v>
      </c>
      <c r="O5" s="6">
        <v>231.52500000000001</v>
      </c>
      <c r="P5" s="6">
        <f t="shared" si="2"/>
        <v>227.0025</v>
      </c>
      <c r="Q5" s="6">
        <f>0.3*O4+0.7*Table6[[#This Row],[Online]]</f>
        <v>228.21749999999997</v>
      </c>
      <c r="R5" s="6">
        <f>LN(Table6[[#This Row],[ONLINE LINGERING]])</f>
        <v>5.4302991216042331</v>
      </c>
      <c r="S5" s="6">
        <f t="shared" si="3"/>
        <v>5.4446878590563328</v>
      </c>
      <c r="T5" s="6">
        <v>1952.1820559123441</v>
      </c>
      <c r="U5" s="6">
        <f t="shared" si="4"/>
        <v>7.5767030289725392</v>
      </c>
      <c r="V5" s="8">
        <f>YEAR(Table6[[#This Row],[Date]])</f>
        <v>2017</v>
      </c>
      <c r="W5" s="8">
        <f>WEEKNUM(Table6[[#This Row],[Date]])</f>
        <v>4</v>
      </c>
      <c r="X5" t="s">
        <v>143</v>
      </c>
      <c r="Y5" s="9">
        <f>Table6[[#This Row],[LNTVLING]]+Table6[[#This Row],[LNRADIOLING]]+Table6[[#This Row],[LNONLINELING]]</f>
        <v>19.518445134275577</v>
      </c>
      <c r="Z5">
        <f t="shared" si="26"/>
        <v>1</v>
      </c>
      <c r="AA5">
        <f t="shared" si="7"/>
        <v>1</v>
      </c>
      <c r="AB5">
        <f t="shared" si="8"/>
        <v>0</v>
      </c>
      <c r="AC5">
        <f t="shared" si="9"/>
        <v>0</v>
      </c>
      <c r="AD5">
        <f t="shared" si="10"/>
        <v>0</v>
      </c>
      <c r="AE5">
        <f t="shared" si="11"/>
        <v>0</v>
      </c>
      <c r="AF5">
        <f t="shared" si="12"/>
        <v>0</v>
      </c>
      <c r="AG5" s="9">
        <f>'[1]1'!J$20+'[1]1'!J$21*Table6[[#This Row],[TV_State]]</f>
        <v>4403.5258869582995</v>
      </c>
      <c r="AH5" s="9">
        <f>Table6[[#This Row],[sales]]-Table6[[#This Row],[Pred_1]]</f>
        <v>-2451.3438310459551</v>
      </c>
      <c r="AI5">
        <f>ABS(Table6[[#This Row],[Res_1]])/Table6[[#This Row],[sales]]</f>
        <v>1.255694274835617</v>
      </c>
      <c r="AJ5" s="9">
        <f>'[1]2'!J$20+'[1]2'!J$21*Table6[[#This Row],[Radio_State]]</f>
        <v>3747.0966833658904</v>
      </c>
      <c r="AK5" s="9">
        <f>Table6[[#This Row],[sales]]-Table6[[#This Row],[ Pred_2 ]]</f>
        <v>-1794.9146274535462</v>
      </c>
      <c r="AL5">
        <f>ABS(Table6[[#This Row],[ Res_2 ]])/Table6[[#This Row],[sales]]</f>
        <v>0.91944018336686351</v>
      </c>
      <c r="AM5" s="10">
        <f>'[1]3'!J$20+'[1]3'!J$21*Data!O5</f>
        <v>3138.3244579696429</v>
      </c>
      <c r="AN5" s="9">
        <f>Table6[[#This Row],[sales]]-Table6[[#This Row],[Pred_3]]</f>
        <v>-1186.1424020572988</v>
      </c>
      <c r="AO5" s="9">
        <f>ABS(Table6[[#This Row],[Res_3]])/Table6[[#This Row],[sales]]</f>
        <v>0.60759825061651851</v>
      </c>
      <c r="AP5" s="9">
        <f>'[1]4'!L$21+'[1]4'!L$27*Table6[[#This Row],[TV_State]]+'[1]4'!L$22*Table6[[#This Row],[NJ_DUM]]+'[1]4'!L$23*Table6[[#This Row],[NY_DUM]]+'[1]4'!L$24*Table6[[#This Row],[PA_DUM]]+'[1]4'!L$25*Table6[[#This Row],[CT_DUM]]+'[1]4'!L$26*Table6[[#This Row],[DL_DUM]]</f>
        <v>5069.9445537706206</v>
      </c>
      <c r="AQ5" s="9">
        <f>Table6[[#This Row],[sales]]-Table6[[#This Row],[Pred_4]]</f>
        <v>-3117.7624978582762</v>
      </c>
      <c r="AR5">
        <f>ABS(Table6[[#This Row],[Res_4]]/Table6[[#This Row],[sales]])</f>
        <v>1.597065441932465</v>
      </c>
      <c r="AS5" s="9">
        <f>'[1]5'!L$20+'[1]5'!L$26*Table6[[#This Row],[Radio_State]]+'[1]5'!L$21*Table6[[#This Row],[NJ_DUM]]+'[1]5'!L$22*Table6[[#This Row],[NY_DUM]]+'[1]5'!L$23*Table6[[#This Row],[PA_DUM]]+'[1]5'!L$24*Table6[[#This Row],[CT_DUM]]+'[1]5'!L$25*Table6[[#This Row],[DL_DUM]]</f>
        <v>4443.0495596805749</v>
      </c>
      <c r="AT5" s="9">
        <f>Table6[[#This Row],[sales]]-Table6[[#This Row],[Pred_5]]</f>
        <v>-2490.8675037682306</v>
      </c>
      <c r="AU5" s="9">
        <f>ABS(Table6[[#This Row],[Red_5]]/Table6[[#This Row],[sales]])</f>
        <v>1.2759401697318307</v>
      </c>
      <c r="AV5" s="9">
        <f>'[1]6'!L$20+'[1]6'!L$26*Table6[[#This Row],[Online]]+'[1]6'!L$21*Table6[[#This Row],[NJ_DUM]]+'[1]6'!L$22*Table6[[#This Row],[NY_DUM]]+'[1]6'!L$23*Table6[[#This Row],[PA_DUM]]+'[1]6'!L$24*Table6[[#This Row],[CT_DUM]]+'[1]6'!L$25*Table6[[#This Row],[DL_DUM]]</f>
        <v>4968.0474471065645</v>
      </c>
      <c r="AW5" s="9">
        <f>Table6[[#This Row],[sales]]-Table6[[#This Row],[Pred_6]]</f>
        <v>-3015.8653911942201</v>
      </c>
      <c r="AX5" s="9">
        <f>ABS(Table6[[#This Row],[Red_6]]/Table6[[#This Row],[sales]])</f>
        <v>1.5448689235004611</v>
      </c>
      <c r="AY5" s="9">
        <f>'[1]7'!L$21+'[1]7'!L$27*Table6[[#This Row],[LNTV]]+'[1]7'!L$22*Table6[[#This Row],[NJ_DUM]]+'[1]7'!L$23*Table6[[#This Row],[NY_DUM]]+'[1]7'!L$24*Table6[[#This Row],[PA_DUM]]+'[1]7'!L$25*Table6[[#This Row],[CT_DUM]]+'[1]7'!L$26*Table6[[#This Row],[DL_DUM]]</f>
        <v>8.3531504723068171</v>
      </c>
      <c r="AZ5" s="9">
        <f>Table6[[#This Row],[sales]]-Table6[[#This Row],[Pred_7]]</f>
        <v>1943.8289054400373</v>
      </c>
      <c r="BA5" s="9">
        <f>ABS(Table6[[#This Row],[Red_7]]/Table6[[#This Row],[sales]])</f>
        <v>0.99572112116950939</v>
      </c>
      <c r="BB5" s="9">
        <f>'[1]8'!O$22+'[1]8'!O$28*Table6[[#This Row],[LNRADIOLING]]+'[1]8'!O$23*Table6[[#This Row],[DL_DUM]]+'[1]8'!O$24*Table6[[#This Row],[CT_DUM]]+'[1]8'!O$25*Table6[[#This Row],[PA_DUM]]+'[1]8'!O$26*Table6[[#This Row],[NY_DUM]]+'[1]8'!O$27*Table6[[#This Row],[NJ_DUM]]</f>
        <v>5.957907945658512</v>
      </c>
      <c r="BC5" s="9">
        <f>Table6[[#This Row],[sales]]-Table6[[#This Row],[Pred_8]]</f>
        <v>1946.2241479666857</v>
      </c>
      <c r="BD5" s="9">
        <f>ABS(Table6[[#This Row],[Red_8]]/Table6[[#This Row],[sales]])</f>
        <v>0.99694807770227456</v>
      </c>
      <c r="BE5" s="9">
        <f>'[1]9'!M$19+'[1]9'!M$21*Table6[[#This Row],[LNONLINE]]+'[1]9'!M$20*Table6[[#This Row],[DL_DUM]]+'[1]9'!M$22*Table6[[#This Row],[CT_DUM]]+'[1]9'!M$23*Table6[[#This Row],[PA_DUM]]+'[1]9'!M$24*Table6[[#This Row],[NY_DUM]]+'[1]9'!M$25*Table6[[#This Row],[NJ_DUM]]</f>
        <v>6.266133264636113</v>
      </c>
      <c r="BF5" s="9">
        <f>Table6[[#This Row],[sales]]-Table6[[#This Row],[Pred_9]]</f>
        <v>1945.9159226477079</v>
      </c>
      <c r="BG5" s="9">
        <f>ABS(Table6[[#This Row],[Red_9]]/Table6[[#This Row],[sales]])</f>
        <v>0.99679019011282344</v>
      </c>
      <c r="BH5" s="9">
        <f>'[1]10'!P$22+'[1]10'!P$30*Table6[[#This Row],[LNTV]]+'[1]10'!P$29*Table6[[#This Row],[LNRADIOLING]]+'[1]10'!P$24*Table6[[#This Row],[LNONLINELING]]+'[1]10'!P$23*Table6[[#This Row],[DL_DUM]]+'[1]10'!P$25*Table6[[#This Row],[CT_DUM]]+'[1]10'!P$26*Table6[[#This Row],[PA_DUM]]+'[1]10'!P$27*Table6[[#This Row],[NY_DUM]]+'[1]10'!P$28*Table6[[#This Row],[NJ_DUM]]</f>
        <v>6.0728504103349579</v>
      </c>
      <c r="BI5" s="9">
        <f>Table6[[#This Row],[sales]]-Table6[[#This Row],[Pred_10]]</f>
        <v>1946.1092055020092</v>
      </c>
      <c r="BJ5" s="45">
        <f>ABS(Table6[[#This Row],[Red_10]]/Table6[[#This Row],[sales]])</f>
        <v>0.9968891987343379</v>
      </c>
      <c r="BK5" s="9">
        <f>'[1]11'!P$32+'[1]11'!P$40*Table6[[#This Row],[LNONLINELING]]+'[1]11'!P$39*Table6[[#This Row],[LNRADIOLING]]+'[1]11'!P$38*Table6[[#This Row],[LNTVLING]]+'[1]11'!P$33*Table6[[#This Row],[DL_DUM]]+'[1]11'!P$34*Table6[[#This Row],[CT_DUM]]+'[1]11'!P$35*Table6[[#This Row],[PA_DUM]]+'[1]11'!P$36*Table6[[#This Row],[NY_DUM]]+'[1]11'!P$37*Table6[[#This Row],[NJ_DUM]]</f>
        <v>5.9548252276996667</v>
      </c>
      <c r="BL5" s="9">
        <f>Table6[[#This Row],[sales]]-Table6[[#This Row],[ Pred_11]]</f>
        <v>1946.2272306846444</v>
      </c>
      <c r="BM5" s="47">
        <f>ABS(Table6[[#This Row],[ Red_11]]/Table6[[#This Row],[sales]])</f>
        <v>0.9969496568162457</v>
      </c>
      <c r="BN5" s="9">
        <f>'[1]12'!K$22+'[1]12'!K$28*Table6[[#This Row],[COMBINE LN LING]]+'[1]12'!K$23*Table6[[#This Row],[DL_DUM]]+'[1]12'!K$24*Table6[[#This Row],[CT_DUM]]+'[1]12'!K$25*Table6[[#This Row],[PA_DUM]]+'[1]12'!K$26*Table6[[#This Row],[NY_DUM]]+'[1]12'!K$27*Table6[[#This Row],[NJ_DUM]]</f>
        <v>6.2495874474645952</v>
      </c>
      <c r="BO5" s="9">
        <f>Table6[[#This Row],[sales]]-Table6[[#This Row],[ Pred_12]]</f>
        <v>1945.9324684648795</v>
      </c>
      <c r="BP5" s="47">
        <f>ABS(Table6[[#This Row],[ Red_12]]/Table6[[#This Row],[sales]])</f>
        <v>0.99679866566310393</v>
      </c>
      <c r="BQ5">
        <f>LN(G5+'2019 Totals and Calculations'!C$18)</f>
        <v>8.0915913729878088</v>
      </c>
      <c r="BR5">
        <f>LN(Table6[[#This Row],[PROF RADIO]]+'2019 Totals and Calculations'!D$18)</f>
        <v>6.2285728680875581</v>
      </c>
      <c r="BS5">
        <f>LN(Table6[[#This Row],[ONLINE LINGERING]]+'2019 Totals and Calculations'!E$18)</f>
        <v>5.6061507704850948</v>
      </c>
      <c r="BT5">
        <f>MONTH(Table6[[#This Row],[Date]])</f>
        <v>1</v>
      </c>
      <c r="BU5">
        <f t="shared" si="13"/>
        <v>1</v>
      </c>
      <c r="BV5">
        <f t="shared" si="14"/>
        <v>0</v>
      </c>
      <c r="BW5">
        <f t="shared" si="15"/>
        <v>0</v>
      </c>
      <c r="BX5">
        <f t="shared" si="16"/>
        <v>0</v>
      </c>
      <c r="BY5">
        <f t="shared" si="17"/>
        <v>0</v>
      </c>
      <c r="BZ5">
        <f t="shared" si="18"/>
        <v>0</v>
      </c>
      <c r="CA5">
        <f t="shared" si="19"/>
        <v>0</v>
      </c>
      <c r="CB5">
        <f t="shared" si="20"/>
        <v>0</v>
      </c>
      <c r="CC5">
        <f t="shared" si="21"/>
        <v>0</v>
      </c>
      <c r="CD5">
        <f t="shared" si="22"/>
        <v>0</v>
      </c>
      <c r="CE5">
        <f t="shared" si="23"/>
        <v>0</v>
      </c>
      <c r="CF5">
        <f t="shared" si="24"/>
        <v>0</v>
      </c>
      <c r="CG5">
        <f t="shared" si="25"/>
        <v>4</v>
      </c>
      <c r="CH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2236.0446637903187</v>
      </c>
      <c r="CI5" s="79">
        <f>Table6[[#This Row],[sales]]-CH5</f>
        <v>-283.8626078779746</v>
      </c>
      <c r="CJ5">
        <f>ABS(Table6[[#This Row],[sales]]-CH5)/Table6[[#This Row],[sales]]</f>
        <v>0.14540785631046721</v>
      </c>
      <c r="CK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1918.0270258590012</v>
      </c>
      <c r="CL5" s="79">
        <f>Table6[[#This Row],[sales]]-CK5</f>
        <v>34.155030053342898</v>
      </c>
      <c r="CM5">
        <f>ABS(Table6[[#This Row],[sales]]-CK5)/Table6[[#This Row],[sales]]</f>
        <v>1.7495822149323409E-2</v>
      </c>
      <c r="CN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2349.1703565957337</v>
      </c>
      <c r="CO5" s="79">
        <f>Table6[[#This Row],[sales]]-CN5</f>
        <v>-396.98830068338953</v>
      </c>
      <c r="CP5">
        <f>ABS(Table6[[#This Row],[sales]]-CN5)/Table6[[#This Row],[sales]]</f>
        <v>0.2033561877495379</v>
      </c>
      <c r="CQ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2245.9464297325922</v>
      </c>
      <c r="CR5" s="79">
        <f>Table6[[#This Row],[sales]]-CQ5</f>
        <v>-293.76437382024801</v>
      </c>
      <c r="CS5">
        <f>ABS(Table6[[#This Row],[sales]]-CQ5)/Table6[[#This Row],[sales]]</f>
        <v>0.15048000924430097</v>
      </c>
      <c r="CU5" s="93" t="s">
        <v>144</v>
      </c>
      <c r="CV5" s="98">
        <v>7.7336050000000003E-2</v>
      </c>
      <c r="CX5" s="93" t="s">
        <v>144</v>
      </c>
      <c r="CY5" s="98">
        <v>7.7341220000000002E-2</v>
      </c>
      <c r="DA5" s="93" t="s">
        <v>144</v>
      </c>
      <c r="DB5" s="98">
        <v>4.8493410000000001E-2</v>
      </c>
      <c r="DD5" s="93" t="s">
        <v>144</v>
      </c>
      <c r="DE5" s="98">
        <v>3.6604558000000002E-2</v>
      </c>
    </row>
    <row r="6" spans="1:109" ht="17" thickBot="1" x14ac:dyDescent="0.25">
      <c r="A6">
        <v>5</v>
      </c>
      <c r="B6" t="s">
        <v>139</v>
      </c>
      <c r="C6" s="5">
        <v>42764</v>
      </c>
      <c r="D6" s="6">
        <v>3281.8668749999997</v>
      </c>
      <c r="E6" s="8">
        <f>YEAR(Table6[[#This Row],[Date]])</f>
        <v>2017</v>
      </c>
      <c r="F6" s="6">
        <f>Table6[[#This Row],[TV_State]]+Table6[[#This Row],[Radio_State]]+Table6[[#This Row],[Online]]</f>
        <v>4011.1706249999997</v>
      </c>
      <c r="G6" s="6">
        <f t="shared" si="5"/>
        <v>3018.5071874999994</v>
      </c>
      <c r="H6" s="6">
        <f>LN(Table6[[#This Row],[PROF TV LING]])</f>
        <v>8.0125176793832225</v>
      </c>
      <c r="I6" s="6">
        <f t="shared" si="0"/>
        <v>8.0961677086701478</v>
      </c>
      <c r="J6" s="6">
        <v>486.20249999999999</v>
      </c>
      <c r="K6" s="6">
        <f t="shared" si="6"/>
        <v>465.23874999999998</v>
      </c>
      <c r="L6" s="6">
        <f>0.5*J5+0.5*Table6[[#This Row],[Radio_State]]</f>
        <v>474.62625000000003</v>
      </c>
      <c r="M6" s="6">
        <f>LN(Table6[[#This Row],[RADIO LINGERING ]])</f>
        <v>6.1625276522066494</v>
      </c>
      <c r="N6" s="6">
        <f t="shared" si="1"/>
        <v>6.1866252037857103</v>
      </c>
      <c r="O6" s="6">
        <v>243.10124999999999</v>
      </c>
      <c r="P6" s="6">
        <f t="shared" si="2"/>
        <v>238.27162499999997</v>
      </c>
      <c r="Q6" s="6">
        <f>0.3*O5+0.7*Table6[[#This Row],[Online]]</f>
        <v>239.62837500000001</v>
      </c>
      <c r="R6" s="6">
        <f>LN(Table6[[#This Row],[ONLINE LINGERING]])</f>
        <v>5.4790892857736653</v>
      </c>
      <c r="S6" s="6">
        <f t="shared" si="3"/>
        <v>5.493478023225765</v>
      </c>
      <c r="T6" s="6">
        <v>2473.7035614817964</v>
      </c>
      <c r="U6" s="6">
        <f t="shared" si="4"/>
        <v>7.8134717242218414</v>
      </c>
      <c r="V6" s="8">
        <f>YEAR(Table6[[#This Row],[Date]])</f>
        <v>2017</v>
      </c>
      <c r="W6" s="8">
        <f>WEEKNUM(Table6[[#This Row],[Date]])</f>
        <v>5</v>
      </c>
      <c r="X6" t="s">
        <v>145</v>
      </c>
      <c r="Y6" s="9">
        <f>Table6[[#This Row],[LNTVLING]]+Table6[[#This Row],[LNRADIOLING]]+Table6[[#This Row],[LNONLINELING]]</f>
        <v>19.654134617363535</v>
      </c>
      <c r="Z6">
        <f t="shared" si="26"/>
        <v>1</v>
      </c>
      <c r="AA6">
        <f t="shared" si="7"/>
        <v>1</v>
      </c>
      <c r="AB6">
        <f t="shared" si="8"/>
        <v>0</v>
      </c>
      <c r="AC6">
        <f t="shared" si="9"/>
        <v>0</v>
      </c>
      <c r="AD6">
        <f t="shared" si="10"/>
        <v>0</v>
      </c>
      <c r="AE6">
        <f t="shared" si="11"/>
        <v>0</v>
      </c>
      <c r="AF6">
        <f t="shared" si="12"/>
        <v>0</v>
      </c>
      <c r="AG6" s="9">
        <f>'[1]1'!J$20+'[1]1'!J$21*Table6[[#This Row],[TV_State]]</f>
        <v>4557.2155540333979</v>
      </c>
      <c r="AH6" s="9">
        <f>Table6[[#This Row],[sales]]-Table6[[#This Row],[Pred_1]]</f>
        <v>-2083.5119925516015</v>
      </c>
      <c r="AI6">
        <f>ABS(Table6[[#This Row],[Res_1]])/Table6[[#This Row],[sales]]</f>
        <v>0.84226421669682094</v>
      </c>
      <c r="AJ6" s="9">
        <f>'[1]2'!J$20+'[1]2'!J$21*Table6[[#This Row],[Radio_State]]</f>
        <v>3848.7374273343094</v>
      </c>
      <c r="AK6" s="9">
        <f>Table6[[#This Row],[sales]]-Table6[[#This Row],[ Pred_2 ]]</f>
        <v>-1375.0338658525129</v>
      </c>
      <c r="AL6">
        <f>ABS(Table6[[#This Row],[ Res_2 ]])/Table6[[#This Row],[sales]]</f>
        <v>0.55586040593677322</v>
      </c>
      <c r="AM6" s="10">
        <f>'[1]3'!J$20+'[1]3'!J$21*Data!O6</f>
        <v>3205.2041717818829</v>
      </c>
      <c r="AN6" s="9">
        <f>Table6[[#This Row],[sales]]-Table6[[#This Row],[Pred_3]]</f>
        <v>-731.50061030008646</v>
      </c>
      <c r="AO6" s="9">
        <f>ABS(Table6[[#This Row],[Res_3]])/Table6[[#This Row],[sales]]</f>
        <v>0.29571069941052414</v>
      </c>
      <c r="AP6" s="9">
        <f>'[1]4'!L$21+'[1]4'!L$27*Table6[[#This Row],[TV_State]]+'[1]4'!L$22*Table6[[#This Row],[NJ_DUM]]+'[1]4'!L$23*Table6[[#This Row],[NY_DUM]]+'[1]4'!L$24*Table6[[#This Row],[PA_DUM]]+'[1]4'!L$25*Table6[[#This Row],[CT_DUM]]+'[1]4'!L$26*Table6[[#This Row],[DL_DUM]]</f>
        <v>5104.4167590876605</v>
      </c>
      <c r="AQ6" s="9">
        <f>Table6[[#This Row],[sales]]-Table6[[#This Row],[Pred_4]]</f>
        <v>-2630.713197605864</v>
      </c>
      <c r="AR6">
        <f>ABS(Table6[[#This Row],[Res_4]]/Table6[[#This Row],[sales]])</f>
        <v>1.0634714840407213</v>
      </c>
      <c r="AS6" s="9">
        <f>'[1]5'!L$20+'[1]5'!L$26*Table6[[#This Row],[Radio_State]]+'[1]5'!L$21*Table6[[#This Row],[NJ_DUM]]+'[1]5'!L$22*Table6[[#This Row],[NY_DUM]]+'[1]5'!L$23*Table6[[#This Row],[PA_DUM]]+'[1]5'!L$24*Table6[[#This Row],[CT_DUM]]+'[1]5'!L$25*Table6[[#This Row],[DL_DUM]]</f>
        <v>4483.8348949802448</v>
      </c>
      <c r="AT6" s="9">
        <f>Table6[[#This Row],[sales]]-Table6[[#This Row],[Pred_5]]</f>
        <v>-2010.1313334984484</v>
      </c>
      <c r="AU6" s="9">
        <f>ABS(Table6[[#This Row],[Red_5]]/Table6[[#This Row],[sales]])</f>
        <v>0.81259992700755979</v>
      </c>
      <c r="AV6" s="9">
        <f>'[1]6'!L$20+'[1]6'!L$26*Table6[[#This Row],[Online]]+'[1]6'!L$21*Table6[[#This Row],[NJ_DUM]]+'[1]6'!L$22*Table6[[#This Row],[NY_DUM]]+'[1]6'!L$23*Table6[[#This Row],[PA_DUM]]+'[1]6'!L$24*Table6[[#This Row],[CT_DUM]]+'[1]6'!L$25*Table6[[#This Row],[DL_DUM]]</f>
        <v>5018.4302689149745</v>
      </c>
      <c r="AW6" s="9">
        <f>Table6[[#This Row],[sales]]-Table6[[#This Row],[Pred_6]]</f>
        <v>-2544.726707433178</v>
      </c>
      <c r="AX6" s="9">
        <f>ABS(Table6[[#This Row],[Red_6]]/Table6[[#This Row],[sales]])</f>
        <v>1.028711259933198</v>
      </c>
      <c r="AY6" s="9">
        <f>'[1]7'!L$21+'[1]7'!L$27*Table6[[#This Row],[LNTV]]+'[1]7'!L$22*Table6[[#This Row],[NJ_DUM]]+'[1]7'!L$23*Table6[[#This Row],[NY_DUM]]+'[1]7'!L$24*Table6[[#This Row],[PA_DUM]]+'[1]7'!L$25*Table6[[#This Row],[CT_DUM]]+'[1]7'!L$26*Table6[[#This Row],[DL_DUM]]</f>
        <v>8.358550786716421</v>
      </c>
      <c r="AZ6" s="9">
        <f>Table6[[#This Row],[sales]]-Table6[[#This Row],[Pred_7]]</f>
        <v>2465.34501069508</v>
      </c>
      <c r="BA6" s="9">
        <f>ABS(Table6[[#This Row],[Red_7]]/Table6[[#This Row],[sales]])</f>
        <v>0.99662103781679101</v>
      </c>
      <c r="BB6" s="9">
        <f>'[1]8'!O$22+'[1]8'!O$28*Table6[[#This Row],[LNRADIOLING]]+'[1]8'!O$23*Table6[[#This Row],[DL_DUM]]+'[1]8'!O$24*Table6[[#This Row],[CT_DUM]]+'[1]8'!O$25*Table6[[#This Row],[PA_DUM]]+'[1]8'!O$26*Table6[[#This Row],[NY_DUM]]+'[1]8'!O$27*Table6[[#This Row],[NJ_DUM]]</f>
        <v>5.9613886820655351</v>
      </c>
      <c r="BC6" s="9">
        <f>Table6[[#This Row],[sales]]-Table6[[#This Row],[Pred_8]]</f>
        <v>2467.7421727997307</v>
      </c>
      <c r="BD6" s="9">
        <f>ABS(Table6[[#This Row],[Red_8]]/Table6[[#This Row],[sales]])</f>
        <v>0.99759009576778279</v>
      </c>
      <c r="BE6" s="9">
        <f>'[1]9'!M$19+'[1]9'!M$21*Table6[[#This Row],[LNONLINE]]+'[1]9'!M$20*Table6[[#This Row],[DL_DUM]]+'[1]9'!M$22*Table6[[#This Row],[CT_DUM]]+'[1]9'!M$23*Table6[[#This Row],[PA_DUM]]+'[1]9'!M$24*Table6[[#This Row],[NY_DUM]]+'[1]9'!M$25*Table6[[#This Row],[NJ_DUM]]</f>
        <v>6.2815810817550854</v>
      </c>
      <c r="BF6" s="9">
        <f>Table6[[#This Row],[sales]]-Table6[[#This Row],[Pred_9]]</f>
        <v>2467.4219804000413</v>
      </c>
      <c r="BG6" s="9">
        <f>ABS(Table6[[#This Row],[Red_9]]/Table6[[#This Row],[sales]])</f>
        <v>0.99746065729961908</v>
      </c>
      <c r="BH6" s="9">
        <f>'[1]10'!P$22+'[1]10'!P$30*Table6[[#This Row],[LNTV]]+'[1]10'!P$29*Table6[[#This Row],[LNRADIOLING]]+'[1]10'!P$24*Table6[[#This Row],[LNONLINELING]]+'[1]10'!P$23*Table6[[#This Row],[DL_DUM]]+'[1]10'!P$25*Table6[[#This Row],[CT_DUM]]+'[1]10'!P$26*Table6[[#This Row],[PA_DUM]]+'[1]10'!P$27*Table6[[#This Row],[NY_DUM]]+'[1]10'!P$28*Table6[[#This Row],[NJ_DUM]]</f>
        <v>6.0817308236272529</v>
      </c>
      <c r="BI6" s="9">
        <f>Table6[[#This Row],[sales]]-Table6[[#This Row],[Pred_10]]</f>
        <v>2467.6218306581691</v>
      </c>
      <c r="BJ6" s="45">
        <f>ABS(Table6[[#This Row],[Red_10]]/Table6[[#This Row],[sales]])</f>
        <v>0.99754144719750326</v>
      </c>
      <c r="BK6" s="9">
        <f>'[1]11'!P$32+'[1]11'!P$40*Table6[[#This Row],[LNONLINELING]]+'[1]11'!P$39*Table6[[#This Row],[LNRADIOLING]]+'[1]11'!P$38*Table6[[#This Row],[LNTVLING]]+'[1]11'!P$33*Table6[[#This Row],[DL_DUM]]+'[1]11'!P$34*Table6[[#This Row],[CT_DUM]]+'[1]11'!P$35*Table6[[#This Row],[PA_DUM]]+'[1]11'!P$36*Table6[[#This Row],[NY_DUM]]+'[1]11'!P$37*Table6[[#This Row],[NJ_DUM]]</f>
        <v>5.9621451105311314</v>
      </c>
      <c r="BL6" s="9">
        <f>Table6[[#This Row],[sales]]-Table6[[#This Row],[ Pred_11]]</f>
        <v>2467.7414163712651</v>
      </c>
      <c r="BM6" s="47">
        <f>ABS(Table6[[#This Row],[ Red_11]]/Table6[[#This Row],[sales]])</f>
        <v>0.99758978997994419</v>
      </c>
      <c r="BN6" s="9">
        <f>'[1]12'!K$22+'[1]12'!K$28*Table6[[#This Row],[COMBINE LN LING]]+'[1]12'!K$23*Table6[[#This Row],[DL_DUM]]+'[1]12'!K$24*Table6[[#This Row],[CT_DUM]]+'[1]12'!K$25*Table6[[#This Row],[PA_DUM]]+'[1]12'!K$26*Table6[[#This Row],[NY_DUM]]+'[1]12'!K$27*Table6[[#This Row],[NJ_DUM]]</f>
        <v>6.2626456436808855</v>
      </c>
      <c r="BO6" s="9">
        <f>Table6[[#This Row],[sales]]-Table6[[#This Row],[ Pred_12]]</f>
        <v>2467.4409158381154</v>
      </c>
      <c r="BP6" s="47">
        <f>ABS(Table6[[#This Row],[ Red_12]]/Table6[[#This Row],[sales]])</f>
        <v>0.99746831199130037</v>
      </c>
      <c r="BQ6">
        <f>LN(G6+'2019 Totals and Calculations'!C$18)</f>
        <v>8.125557228795941</v>
      </c>
      <c r="BR6">
        <f>LN(Table6[[#This Row],[PROF RADIO]]+'2019 Totals and Calculations'!D$18)</f>
        <v>6.2690870341746239</v>
      </c>
      <c r="BS6">
        <f>LN(Table6[[#This Row],[ONLINE LINGERING]]+'2019 Totals and Calculations'!E$18)</f>
        <v>5.6472323666250723</v>
      </c>
      <c r="BT6">
        <f>MONTH(Table6[[#This Row],[Date]])</f>
        <v>1</v>
      </c>
      <c r="BU6">
        <f t="shared" si="13"/>
        <v>1</v>
      </c>
      <c r="BV6">
        <f t="shared" si="14"/>
        <v>0</v>
      </c>
      <c r="BW6">
        <f t="shared" si="15"/>
        <v>0</v>
      </c>
      <c r="BX6">
        <f t="shared" si="16"/>
        <v>0</v>
      </c>
      <c r="BY6">
        <f t="shared" si="17"/>
        <v>0</v>
      </c>
      <c r="BZ6">
        <f t="shared" si="18"/>
        <v>0</v>
      </c>
      <c r="CA6">
        <f t="shared" si="19"/>
        <v>0</v>
      </c>
      <c r="CB6">
        <f t="shared" si="20"/>
        <v>0</v>
      </c>
      <c r="CC6">
        <f t="shared" si="21"/>
        <v>0</v>
      </c>
      <c r="CD6">
        <f t="shared" si="22"/>
        <v>0</v>
      </c>
      <c r="CE6">
        <f t="shared" si="23"/>
        <v>0</v>
      </c>
      <c r="CF6">
        <f t="shared" si="24"/>
        <v>0</v>
      </c>
      <c r="CG6">
        <f t="shared" si="25"/>
        <v>5</v>
      </c>
      <c r="CH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2264.9073908174337</v>
      </c>
      <c r="CI6" s="79">
        <f>Table6[[#This Row],[sales]]-CH6</f>
        <v>208.79617066436276</v>
      </c>
      <c r="CJ6">
        <f>ABS(Table6[[#This Row],[sales]]-CH6)/Table6[[#This Row],[sales]]</f>
        <v>8.4406302321564278E-2</v>
      </c>
      <c r="CK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1946.3964320917387</v>
      </c>
      <c r="CL6" s="79">
        <f>Table6[[#This Row],[sales]]-CK6</f>
        <v>527.30712939005775</v>
      </c>
      <c r="CM6">
        <f>ABS(Table6[[#This Row],[sales]]-CK6)/Table6[[#This Row],[sales]]</f>
        <v>0.21316504434920672</v>
      </c>
      <c r="CN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2386.5118021725161</v>
      </c>
      <c r="CO6" s="79">
        <f>Table6[[#This Row],[sales]]-CN6</f>
        <v>87.191759309280314</v>
      </c>
      <c r="CP6">
        <f>ABS(Table6[[#This Row],[sales]]-CN6)/Table6[[#This Row],[sales]]</f>
        <v>3.5247456755509846E-2</v>
      </c>
      <c r="CQ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2298.1078894797674</v>
      </c>
      <c r="CR6" s="79">
        <f>Table6[[#This Row],[sales]]-CQ6</f>
        <v>175.595672002029</v>
      </c>
      <c r="CS6">
        <f>ABS(Table6[[#This Row],[sales]]-CQ6)/Table6[[#This Row],[sales]]</f>
        <v>7.0984929130652907E-2</v>
      </c>
      <c r="CU6" s="94" t="s">
        <v>146</v>
      </c>
      <c r="CV6" s="99">
        <v>5.1105900000000003E-2</v>
      </c>
      <c r="CX6" s="94" t="s">
        <v>146</v>
      </c>
      <c r="CY6" s="99">
        <v>3.3225999999999999E-2</v>
      </c>
      <c r="DA6" s="94" t="s">
        <v>146</v>
      </c>
      <c r="DB6" s="99">
        <v>3.6491700000000002E-2</v>
      </c>
      <c r="DD6" s="94" t="s">
        <v>146</v>
      </c>
      <c r="DE6" s="99">
        <v>4.040121E-2</v>
      </c>
    </row>
    <row r="7" spans="1:109" x14ac:dyDescent="0.2">
      <c r="A7">
        <v>6</v>
      </c>
      <c r="B7" t="s">
        <v>139</v>
      </c>
      <c r="C7" s="5">
        <v>42771</v>
      </c>
      <c r="D7" s="6">
        <v>3445.96021875</v>
      </c>
      <c r="E7" s="8">
        <f>YEAR(Table6[[#This Row],[Date]])</f>
        <v>2017</v>
      </c>
      <c r="F7" s="6">
        <f>Table6[[#This Row],[TV_State]]+Table6[[#This Row],[Radio_State]]+Table6[[#This Row],[Online]]</f>
        <v>4211.7291562499995</v>
      </c>
      <c r="G7" s="6">
        <f t="shared" si="5"/>
        <v>3146.7430968749995</v>
      </c>
      <c r="H7" s="6">
        <f>LN(Table6[[#This Row],[PROF TV LING]])</f>
        <v>8.0541232594375796</v>
      </c>
      <c r="I7" s="6">
        <f t="shared" si="0"/>
        <v>8.1449578728395799</v>
      </c>
      <c r="J7" s="6">
        <v>510.51262500000001</v>
      </c>
      <c r="K7" s="6">
        <f t="shared" si="6"/>
        <v>487.87568750000003</v>
      </c>
      <c r="L7" s="6">
        <f>0.5*J6+0.5*Table6[[#This Row],[Radio_State]]</f>
        <v>498.35756249999997</v>
      </c>
      <c r="M7" s="6">
        <f>LN(Table6[[#This Row],[RADIO LINGERING ]])</f>
        <v>6.2113178163760816</v>
      </c>
      <c r="N7" s="6">
        <f t="shared" si="1"/>
        <v>6.2354153679551416</v>
      </c>
      <c r="O7" s="6">
        <v>255.25631250000001</v>
      </c>
      <c r="P7" s="6">
        <f t="shared" si="2"/>
        <v>250.16090624999998</v>
      </c>
      <c r="Q7" s="6">
        <f>0.3*O6+0.7*Table6[[#This Row],[Online]]</f>
        <v>251.60979374999999</v>
      </c>
      <c r="R7" s="6">
        <f>LN(Table6[[#This Row],[ONLINE LINGERING]])</f>
        <v>5.5278794499430974</v>
      </c>
      <c r="S7" s="6">
        <f t="shared" si="3"/>
        <v>5.5422681873951971</v>
      </c>
      <c r="T7" s="6">
        <v>2467.8476248948136</v>
      </c>
      <c r="U7" s="6">
        <f t="shared" si="4"/>
        <v>7.8111016428011197</v>
      </c>
      <c r="V7" s="8">
        <f>YEAR(Table6[[#This Row],[Date]])</f>
        <v>2017</v>
      </c>
      <c r="W7" s="8">
        <f>WEEKNUM(Table6[[#This Row],[Date]])</f>
        <v>6</v>
      </c>
      <c r="X7" t="s">
        <v>147</v>
      </c>
      <c r="Y7" s="9">
        <f>Table6[[#This Row],[LNTVLING]]+Table6[[#This Row],[LNRADIOLING]]+Table6[[#This Row],[LNONLINELING]]</f>
        <v>19.793320525756759</v>
      </c>
      <c r="Z7">
        <f t="shared" si="26"/>
        <v>1</v>
      </c>
      <c r="AA7">
        <f t="shared" si="7"/>
        <v>1</v>
      </c>
      <c r="AB7">
        <f t="shared" si="8"/>
        <v>0</v>
      </c>
      <c r="AC7">
        <f t="shared" si="9"/>
        <v>0</v>
      </c>
      <c r="AD7">
        <f t="shared" si="10"/>
        <v>0</v>
      </c>
      <c r="AE7">
        <f t="shared" si="11"/>
        <v>0</v>
      </c>
      <c r="AF7">
        <f t="shared" si="12"/>
        <v>0</v>
      </c>
      <c r="AG7" s="9">
        <f>'[1]1'!J$20+'[1]1'!J$21*Table6[[#This Row],[TV_State]]</f>
        <v>4718.5897044622525</v>
      </c>
      <c r="AH7" s="9">
        <f>Table6[[#This Row],[sales]]-Table6[[#This Row],[Pred_1]]</f>
        <v>-2250.7420795674389</v>
      </c>
      <c r="AI7">
        <f>ABS(Table6[[#This Row],[Res_1]])/Table6[[#This Row],[sales]]</f>
        <v>0.91202635724455294</v>
      </c>
      <c r="AJ7" s="9">
        <f>'[1]2'!J$20+'[1]2'!J$21*Table6[[#This Row],[Radio_State]]</f>
        <v>3955.4602085011493</v>
      </c>
      <c r="AK7" s="9">
        <f>Table6[[#This Row],[sales]]-Table6[[#This Row],[ Pred_2 ]]</f>
        <v>-1487.6125836063356</v>
      </c>
      <c r="AL7">
        <f>ABS(Table6[[#This Row],[ Res_2 ]])/Table6[[#This Row],[sales]]</f>
        <v>0.60279758304354047</v>
      </c>
      <c r="AM7" s="10">
        <f>'[1]3'!J$20+'[1]3'!J$21*Data!O7</f>
        <v>3275.427871284734</v>
      </c>
      <c r="AN7" s="9">
        <f>Table6[[#This Row],[sales]]-Table6[[#This Row],[Pred_3]]</f>
        <v>-807.58024638992038</v>
      </c>
      <c r="AO7" s="9">
        <f>ABS(Table6[[#This Row],[Res_3]])/Table6[[#This Row],[sales]]</f>
        <v>0.32724072517416536</v>
      </c>
      <c r="AP7" s="9">
        <f>'[1]4'!L$21+'[1]4'!L$27*Table6[[#This Row],[TV_State]]+'[1]4'!L$22*Table6[[#This Row],[NJ_DUM]]+'[1]4'!L$23*Table6[[#This Row],[NY_DUM]]+'[1]4'!L$24*Table6[[#This Row],[PA_DUM]]+'[1]4'!L$25*Table6[[#This Row],[CT_DUM]]+'[1]4'!L$26*Table6[[#This Row],[DL_DUM]]</f>
        <v>5140.6125746705529</v>
      </c>
      <c r="AQ7" s="9">
        <f>Table6[[#This Row],[sales]]-Table6[[#This Row],[Pred_4]]</f>
        <v>-2672.7649497757393</v>
      </c>
      <c r="AR7">
        <f>ABS(Table6[[#This Row],[Res_4]]/Table6[[#This Row],[sales]])</f>
        <v>1.0830348368407308</v>
      </c>
      <c r="AS7" s="9">
        <f>'[1]5'!L$20+'[1]5'!L$26*Table6[[#This Row],[Radio_State]]+'[1]5'!L$21*Table6[[#This Row],[NJ_DUM]]+'[1]5'!L$22*Table6[[#This Row],[NY_DUM]]+'[1]5'!L$23*Table6[[#This Row],[PA_DUM]]+'[1]5'!L$24*Table6[[#This Row],[CT_DUM]]+'[1]5'!L$25*Table6[[#This Row],[DL_DUM]]</f>
        <v>4526.6594970448987</v>
      </c>
      <c r="AT7" s="9">
        <f>Table6[[#This Row],[sales]]-Table6[[#This Row],[Pred_5]]</f>
        <v>-2058.811872150085</v>
      </c>
      <c r="AU7" s="9">
        <f>ABS(Table6[[#This Row],[Red_5]]/Table6[[#This Row],[sales]])</f>
        <v>0.83425404850019347</v>
      </c>
      <c r="AV7" s="9">
        <f>'[1]6'!L$20+'[1]6'!L$26*Table6[[#This Row],[Online]]+'[1]6'!L$21*Table6[[#This Row],[NJ_DUM]]+'[1]6'!L$22*Table6[[#This Row],[NY_DUM]]+'[1]6'!L$23*Table6[[#This Row],[PA_DUM]]+'[1]6'!L$24*Table6[[#This Row],[CT_DUM]]+'[1]6'!L$25*Table6[[#This Row],[DL_DUM]]</f>
        <v>5071.3322318138053</v>
      </c>
      <c r="AW7" s="9">
        <f>Table6[[#This Row],[sales]]-Table6[[#This Row],[Pred_6]]</f>
        <v>-2603.4846069189916</v>
      </c>
      <c r="AX7" s="9">
        <f>ABS(Table6[[#This Row],[Red_6]]/Table6[[#This Row],[sales]])</f>
        <v>1.0549616518685829</v>
      </c>
      <c r="AY7" s="9">
        <f>'[1]7'!L$21+'[1]7'!L$27*Table6[[#This Row],[LNTV]]+'[1]7'!L$22*Table6[[#This Row],[NJ_DUM]]+'[1]7'!L$23*Table6[[#This Row],[NY_DUM]]+'[1]7'!L$24*Table6[[#This Row],[PA_DUM]]+'[1]7'!L$25*Table6[[#This Row],[CT_DUM]]+'[1]7'!L$26*Table6[[#This Row],[DL_DUM]]</f>
        <v>8.363951101126025</v>
      </c>
      <c r="AZ7" s="9">
        <f>Table6[[#This Row],[sales]]-Table6[[#This Row],[Pred_7]]</f>
        <v>2459.4836737936876</v>
      </c>
      <c r="BA7" s="9">
        <f>ABS(Table6[[#This Row],[Red_7]]/Table6[[#This Row],[sales]])</f>
        <v>0.99661083163451691</v>
      </c>
      <c r="BB7" s="9">
        <f>'[1]8'!O$22+'[1]8'!O$28*Table6[[#This Row],[LNRADIOLING]]+'[1]8'!O$23*Table6[[#This Row],[DL_DUM]]+'[1]8'!O$24*Table6[[#This Row],[CT_DUM]]+'[1]8'!O$25*Table6[[#This Row],[PA_DUM]]+'[1]8'!O$26*Table6[[#This Row],[NY_DUM]]+'[1]8'!O$27*Table6[[#This Row],[NJ_DUM]]</f>
        <v>5.9648694184725581</v>
      </c>
      <c r="BC7" s="9">
        <f>Table6[[#This Row],[sales]]-Table6[[#This Row],[Pred_8]]</f>
        <v>2461.8827554763411</v>
      </c>
      <c r="BD7" s="9">
        <f>ABS(Table6[[#This Row],[Red_8]]/Table6[[#This Row],[sales]])</f>
        <v>0.99758296689054016</v>
      </c>
      <c r="BE7" s="9">
        <f>'[1]9'!M$19+'[1]9'!M$21*Table6[[#This Row],[LNONLINE]]+'[1]9'!M$20*Table6[[#This Row],[DL_DUM]]+'[1]9'!M$22*Table6[[#This Row],[CT_DUM]]+'[1]9'!M$23*Table6[[#This Row],[PA_DUM]]+'[1]9'!M$24*Table6[[#This Row],[NY_DUM]]+'[1]9'!M$25*Table6[[#This Row],[NJ_DUM]]</f>
        <v>6.2970288988740588</v>
      </c>
      <c r="BF7" s="9">
        <f>Table6[[#This Row],[sales]]-Table6[[#This Row],[Pred_9]]</f>
        <v>2461.5505959959396</v>
      </c>
      <c r="BG7" s="9">
        <f>ABS(Table6[[#This Row],[Red_9]]/Table6[[#This Row],[sales]])</f>
        <v>0.99744837208126158</v>
      </c>
      <c r="BH7" s="9">
        <f>'[1]10'!P$22+'[1]10'!P$30*Table6[[#This Row],[LNTV]]+'[1]10'!P$29*Table6[[#This Row],[LNRADIOLING]]+'[1]10'!P$24*Table6[[#This Row],[LNONLINELING]]+'[1]10'!P$23*Table6[[#This Row],[DL_DUM]]+'[1]10'!P$25*Table6[[#This Row],[CT_DUM]]+'[1]10'!P$26*Table6[[#This Row],[PA_DUM]]+'[1]10'!P$27*Table6[[#This Row],[NY_DUM]]+'[1]10'!P$28*Table6[[#This Row],[NJ_DUM]]</f>
        <v>6.0906112369195462</v>
      </c>
      <c r="BI7" s="9">
        <f>Table6[[#This Row],[sales]]-Table6[[#This Row],[Pred_10]]</f>
        <v>2461.7570136578943</v>
      </c>
      <c r="BJ7" s="45">
        <f>ABS(Table6[[#This Row],[Red_10]]/Table6[[#This Row],[sales]])</f>
        <v>0.99753201487179377</v>
      </c>
      <c r="BK7" s="9">
        <f>'[1]11'!P$32+'[1]11'!P$40*Table6[[#This Row],[LNONLINELING]]+'[1]11'!P$39*Table6[[#This Row],[LNRADIOLING]]+'[1]11'!P$38*Table6[[#This Row],[LNTVLING]]+'[1]11'!P$33*Table6[[#This Row],[DL_DUM]]+'[1]11'!P$34*Table6[[#This Row],[CT_DUM]]+'[1]11'!P$35*Table6[[#This Row],[PA_DUM]]+'[1]11'!P$36*Table6[[#This Row],[NY_DUM]]+'[1]11'!P$37*Table6[[#This Row],[NJ_DUM]]</f>
        <v>5.968875226878815</v>
      </c>
      <c r="BL7" s="9">
        <f>Table6[[#This Row],[sales]]-Table6[[#This Row],[ Pred_11]]</f>
        <v>2461.8787496679347</v>
      </c>
      <c r="BM7" s="47">
        <f>ABS(Table6[[#This Row],[ Red_11]]/Table6[[#This Row],[sales]])</f>
        <v>0.99758134369129325</v>
      </c>
      <c r="BN7" s="9">
        <f>'[1]12'!K$22+'[1]12'!K$28*Table6[[#This Row],[COMBINE LN LING]]+'[1]12'!K$23*Table6[[#This Row],[DL_DUM]]+'[1]12'!K$24*Table6[[#This Row],[CT_DUM]]+'[1]12'!K$25*Table6[[#This Row],[PA_DUM]]+'[1]12'!K$26*Table6[[#This Row],[NY_DUM]]+'[1]12'!K$27*Table6[[#This Row],[NJ_DUM]]</f>
        <v>6.2760403214479394</v>
      </c>
      <c r="BO7" s="9">
        <f>Table6[[#This Row],[sales]]-Table6[[#This Row],[ Pred_12]]</f>
        <v>2461.5715845733657</v>
      </c>
      <c r="BP7" s="47">
        <f>ABS(Table6[[#This Row],[ Red_12]]/Table6[[#This Row],[sales]])</f>
        <v>0.99745687689218032</v>
      </c>
      <c r="BQ7">
        <f>LN(G7+'2019 Totals and Calculations'!C$18)</f>
        <v>8.1627975367365018</v>
      </c>
      <c r="BR7">
        <f>LN(Table6[[#This Row],[PROF RADIO]]+'2019 Totals and Calculations'!D$18)</f>
        <v>6.311066807087176</v>
      </c>
      <c r="BS7">
        <f>LN(Table6[[#This Row],[ONLINE LINGERING]]+'2019 Totals and Calculations'!E$18)</f>
        <v>5.6886253767756321</v>
      </c>
      <c r="BT7">
        <f>MONTH(Table6[[#This Row],[Date]])</f>
        <v>2</v>
      </c>
      <c r="BU7">
        <f t="shared" si="13"/>
        <v>0</v>
      </c>
      <c r="BV7">
        <f t="shared" si="14"/>
        <v>1</v>
      </c>
      <c r="BW7">
        <f t="shared" si="15"/>
        <v>0</v>
      </c>
      <c r="BX7">
        <f t="shared" si="16"/>
        <v>0</v>
      </c>
      <c r="BY7">
        <f t="shared" si="17"/>
        <v>0</v>
      </c>
      <c r="BZ7">
        <f t="shared" si="18"/>
        <v>0</v>
      </c>
      <c r="CA7">
        <f t="shared" si="19"/>
        <v>0</v>
      </c>
      <c r="CB7">
        <f t="shared" si="20"/>
        <v>0</v>
      </c>
      <c r="CC7">
        <f t="shared" si="21"/>
        <v>0</v>
      </c>
      <c r="CD7">
        <f t="shared" si="22"/>
        <v>0</v>
      </c>
      <c r="CE7">
        <f t="shared" si="23"/>
        <v>0</v>
      </c>
      <c r="CF7">
        <f t="shared" si="24"/>
        <v>0</v>
      </c>
      <c r="CG7">
        <f t="shared" si="25"/>
        <v>6</v>
      </c>
      <c r="CH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2296.3823027262833</v>
      </c>
      <c r="CI7" s="79">
        <f>Table6[[#This Row],[sales]]-CH7</f>
        <v>171.46532216853029</v>
      </c>
      <c r="CJ7">
        <f>ABS(Table6[[#This Row],[sales]]-CH7)/Table6[[#This Row],[sales]]</f>
        <v>6.9479703867793952E-2</v>
      </c>
      <c r="CK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1976.0727922960991</v>
      </c>
      <c r="CL7" s="79">
        <f>Table6[[#This Row],[sales]]-CK7</f>
        <v>491.77483259871451</v>
      </c>
      <c r="CM7">
        <f>ABS(Table6[[#This Row],[sales]]-CK7)/Table6[[#This Row],[sales]]</f>
        <v>0.19927277018153636</v>
      </c>
      <c r="CN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2424.6934010181171</v>
      </c>
      <c r="CO7" s="79">
        <f>Table6[[#This Row],[sales]]-CN7</f>
        <v>43.154223876696506</v>
      </c>
      <c r="CP7">
        <f>ABS(Table6[[#This Row],[sales]]-CN7)/Table6[[#This Row],[sales]]</f>
        <v>1.7486583629139525E-2</v>
      </c>
      <c r="CQ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2352.8636172454562</v>
      </c>
      <c r="CR7" s="79">
        <f>Table6[[#This Row],[sales]]-CQ7</f>
        <v>114.98400764935741</v>
      </c>
      <c r="CS7">
        <f>ABS(Table6[[#This Row],[sales]]-CQ7)/Table6[[#This Row],[sales]]</f>
        <v>4.6592831133266725E-2</v>
      </c>
    </row>
    <row r="8" spans="1:109" ht="17" thickBot="1" x14ac:dyDescent="0.25">
      <c r="A8">
        <v>7</v>
      </c>
      <c r="B8" t="s">
        <v>139</v>
      </c>
      <c r="C8" s="5">
        <v>42778</v>
      </c>
      <c r="D8" s="6">
        <v>3618.2582296875007</v>
      </c>
      <c r="E8" s="8">
        <f>YEAR(Table6[[#This Row],[Date]])</f>
        <v>2017</v>
      </c>
      <c r="F8" s="6">
        <f>Table6[[#This Row],[TV_State]]+Table6[[#This Row],[Radio_State]]+Table6[[#This Row],[Online]]</f>
        <v>4422.3156140625006</v>
      </c>
      <c r="G8" s="6">
        <f t="shared" si="5"/>
        <v>3288.1976367187494</v>
      </c>
      <c r="H8" s="6">
        <f>LN(Table6[[#This Row],[PROF TV LING]])</f>
        <v>8.0980948628607319</v>
      </c>
      <c r="I8" s="6">
        <f t="shared" si="0"/>
        <v>8.1937480370090121</v>
      </c>
      <c r="J8" s="6">
        <v>536.03825625000013</v>
      </c>
      <c r="K8" s="6">
        <f t="shared" si="6"/>
        <v>511.95697187500008</v>
      </c>
      <c r="L8" s="6">
        <f>0.5*J7+0.5*Table6[[#This Row],[Radio_State]]</f>
        <v>523.2754406250001</v>
      </c>
      <c r="M8" s="6">
        <f>LN(Table6[[#This Row],[RADIO LINGERING ]])</f>
        <v>6.2601079805455138</v>
      </c>
      <c r="N8" s="6">
        <f t="shared" si="1"/>
        <v>6.2842055321245747</v>
      </c>
      <c r="O8" s="6">
        <v>268.01912812500007</v>
      </c>
      <c r="P8" s="6">
        <f t="shared" si="2"/>
        <v>262.66166156250006</v>
      </c>
      <c r="Q8" s="6">
        <f>0.3*O7+0.7*Table6[[#This Row],[Online]]</f>
        <v>264.19028343750006</v>
      </c>
      <c r="R8" s="6">
        <f>LN(Table6[[#This Row],[ONLINE LINGERING]])</f>
        <v>5.5766696141125296</v>
      </c>
      <c r="S8" s="6">
        <f t="shared" si="3"/>
        <v>5.5910583515646293</v>
      </c>
      <c r="T8" s="6">
        <v>2482.9741420715882</v>
      </c>
      <c r="U8" s="6">
        <f t="shared" si="4"/>
        <v>7.8172123714674679</v>
      </c>
      <c r="V8" s="8">
        <f>YEAR(Table6[[#This Row],[Date]])</f>
        <v>2017</v>
      </c>
      <c r="W8" s="8">
        <f>WEEKNUM(Table6[[#This Row],[Date]])</f>
        <v>7</v>
      </c>
      <c r="X8" t="s">
        <v>148</v>
      </c>
      <c r="Y8" s="9">
        <f>Table6[[#This Row],[LNTVLING]]+Table6[[#This Row],[LNRADIOLING]]+Table6[[#This Row],[LNONLINELING]]</f>
        <v>19.934872457518775</v>
      </c>
      <c r="Z8">
        <f t="shared" si="26"/>
        <v>1</v>
      </c>
      <c r="AA8">
        <f t="shared" si="7"/>
        <v>1</v>
      </c>
      <c r="AB8">
        <f t="shared" si="8"/>
        <v>0</v>
      </c>
      <c r="AC8">
        <f t="shared" si="9"/>
        <v>0</v>
      </c>
      <c r="AD8">
        <f t="shared" si="10"/>
        <v>0</v>
      </c>
      <c r="AE8">
        <f t="shared" si="11"/>
        <v>0</v>
      </c>
      <c r="AF8">
        <f t="shared" si="12"/>
        <v>0</v>
      </c>
      <c r="AG8" s="9">
        <f>'[1]1'!J$20+'[1]1'!J$21*Table6[[#This Row],[TV_State]]</f>
        <v>4888.0325624125489</v>
      </c>
      <c r="AH8" s="9">
        <f>Table6[[#This Row],[sales]]-Table6[[#This Row],[Pred_1]]</f>
        <v>-2405.0584203409608</v>
      </c>
      <c r="AI8">
        <f>ABS(Table6[[#This Row],[Res_1]])/Table6[[#This Row],[sales]]</f>
        <v>0.96862000275781324</v>
      </c>
      <c r="AJ8" s="9">
        <f>'[1]2'!J$20+'[1]2'!J$21*Table6[[#This Row],[Radio_State]]</f>
        <v>4067.5191287263324</v>
      </c>
      <c r="AK8" s="9">
        <f>Table6[[#This Row],[sales]]-Table6[[#This Row],[ Pred_2 ]]</f>
        <v>-1584.5449866547442</v>
      </c>
      <c r="AL8">
        <f>ABS(Table6[[#This Row],[ Res_2 ]])/Table6[[#This Row],[sales]]</f>
        <v>0.63816411125922201</v>
      </c>
      <c r="AM8" s="10">
        <f>'[1]3'!J$20+'[1]3'!J$21*Data!O8</f>
        <v>3349.1627557627285</v>
      </c>
      <c r="AN8" s="9">
        <f>Table6[[#This Row],[sales]]-Table6[[#This Row],[Pred_3]]</f>
        <v>-866.18861369114029</v>
      </c>
      <c r="AO8" s="9">
        <f>ABS(Table6[[#This Row],[Res_3]])/Table6[[#This Row],[sales]]</f>
        <v>0.34885124215126306</v>
      </c>
      <c r="AP8" s="9">
        <f>'[1]4'!L$21+'[1]4'!L$27*Table6[[#This Row],[TV_State]]+'[1]4'!L$22*Table6[[#This Row],[NJ_DUM]]+'[1]4'!L$23*Table6[[#This Row],[NY_DUM]]+'[1]4'!L$24*Table6[[#This Row],[PA_DUM]]+'[1]4'!L$25*Table6[[#This Row],[CT_DUM]]+'[1]4'!L$26*Table6[[#This Row],[DL_DUM]]</f>
        <v>5178.6181810325897</v>
      </c>
      <c r="AQ8" s="9">
        <f>Table6[[#This Row],[sales]]-Table6[[#This Row],[Pred_4]]</f>
        <v>-2695.6440389610016</v>
      </c>
      <c r="AR8">
        <f>ABS(Table6[[#This Row],[Res_4]]/Table6[[#This Row],[sales]])</f>
        <v>1.0856512733201398</v>
      </c>
      <c r="AS8" s="9">
        <f>'[1]5'!L$20+'[1]5'!L$26*Table6[[#This Row],[Radio_State]]+'[1]5'!L$21*Table6[[#This Row],[NJ_DUM]]+'[1]5'!L$22*Table6[[#This Row],[NY_DUM]]+'[1]5'!L$23*Table6[[#This Row],[PA_DUM]]+'[1]5'!L$24*Table6[[#This Row],[CT_DUM]]+'[1]5'!L$25*Table6[[#This Row],[DL_DUM]]</f>
        <v>4571.6253292127849</v>
      </c>
      <c r="AT8" s="9">
        <f>Table6[[#This Row],[sales]]-Table6[[#This Row],[Pred_5]]</f>
        <v>-2088.6511871411967</v>
      </c>
      <c r="AU8" s="9">
        <f>ABS(Table6[[#This Row],[Red_5]]/Table6[[#This Row],[sales]])</f>
        <v>0.84118926240552749</v>
      </c>
      <c r="AV8" s="9">
        <f>'[1]6'!L$20+'[1]6'!L$26*Table6[[#This Row],[Online]]+'[1]6'!L$21*Table6[[#This Row],[NJ_DUM]]+'[1]6'!L$22*Table6[[#This Row],[NY_DUM]]+'[1]6'!L$23*Table6[[#This Row],[PA_DUM]]+'[1]6'!L$24*Table6[[#This Row],[CT_DUM]]+'[1]6'!L$25*Table6[[#This Row],[DL_DUM]]</f>
        <v>5126.8792928575767</v>
      </c>
      <c r="AW8" s="9">
        <f>Table6[[#This Row],[sales]]-Table6[[#This Row],[Pred_6]]</f>
        <v>-2643.9051507859886</v>
      </c>
      <c r="AX8" s="9">
        <f>ABS(Table6[[#This Row],[Red_6]]/Table6[[#This Row],[sales]])</f>
        <v>1.0648138077588407</v>
      </c>
      <c r="AY8" s="9">
        <f>'[1]7'!L$21+'[1]7'!L$27*Table6[[#This Row],[LNTV]]+'[1]7'!L$22*Table6[[#This Row],[NJ_DUM]]+'[1]7'!L$23*Table6[[#This Row],[NY_DUM]]+'[1]7'!L$24*Table6[[#This Row],[PA_DUM]]+'[1]7'!L$25*Table6[[#This Row],[CT_DUM]]+'[1]7'!L$26*Table6[[#This Row],[DL_DUM]]</f>
        <v>8.3693514155356308</v>
      </c>
      <c r="AZ8" s="9">
        <f>Table6[[#This Row],[sales]]-Table6[[#This Row],[Pred_7]]</f>
        <v>2474.6047906560525</v>
      </c>
      <c r="BA8" s="9">
        <f>ABS(Table6[[#This Row],[Red_7]]/Table6[[#This Row],[sales]])</f>
        <v>0.99662930383618376</v>
      </c>
      <c r="BB8" s="9">
        <f>'[1]8'!O$22+'[1]8'!O$28*Table6[[#This Row],[LNRADIOLING]]+'[1]8'!O$23*Table6[[#This Row],[DL_DUM]]+'[1]8'!O$24*Table6[[#This Row],[CT_DUM]]+'[1]8'!O$25*Table6[[#This Row],[PA_DUM]]+'[1]8'!O$26*Table6[[#This Row],[NY_DUM]]+'[1]8'!O$27*Table6[[#This Row],[NJ_DUM]]</f>
        <v>5.9683501548795812</v>
      </c>
      <c r="BC8" s="9">
        <f>Table6[[#This Row],[sales]]-Table6[[#This Row],[Pred_8]]</f>
        <v>2477.0057919167084</v>
      </c>
      <c r="BD8" s="9">
        <f>ABS(Table6[[#This Row],[Red_8]]/Table6[[#This Row],[sales]])</f>
        <v>0.99759628984702187</v>
      </c>
      <c r="BE8" s="9">
        <f>'[1]9'!M$19+'[1]9'!M$21*Table6[[#This Row],[LNONLINE]]+'[1]9'!M$20*Table6[[#This Row],[DL_DUM]]+'[1]9'!M$22*Table6[[#This Row],[CT_DUM]]+'[1]9'!M$23*Table6[[#This Row],[PA_DUM]]+'[1]9'!M$24*Table6[[#This Row],[NY_DUM]]+'[1]9'!M$25*Table6[[#This Row],[NJ_DUM]]</f>
        <v>6.3124767159930313</v>
      </c>
      <c r="BF8" s="9">
        <f>Table6[[#This Row],[sales]]-Table6[[#This Row],[Pred_9]]</f>
        <v>2476.6616653555952</v>
      </c>
      <c r="BG8" s="9">
        <f>ABS(Table6[[#This Row],[Red_9]]/Table6[[#This Row],[sales]])</f>
        <v>0.99745769534646611</v>
      </c>
      <c r="BH8" s="9">
        <f>'[1]10'!P$22+'[1]10'!P$30*Table6[[#This Row],[LNTV]]+'[1]10'!P$29*Table6[[#This Row],[LNRADIOLING]]+'[1]10'!P$24*Table6[[#This Row],[LNONLINELING]]+'[1]10'!P$23*Table6[[#This Row],[DL_DUM]]+'[1]10'!P$25*Table6[[#This Row],[CT_DUM]]+'[1]10'!P$26*Table6[[#This Row],[PA_DUM]]+'[1]10'!P$27*Table6[[#This Row],[NY_DUM]]+'[1]10'!P$28*Table6[[#This Row],[NJ_DUM]]</f>
        <v>6.0994916502118404</v>
      </c>
      <c r="BI8" s="9">
        <f>Table6[[#This Row],[sales]]-Table6[[#This Row],[Pred_10]]</f>
        <v>2476.8746504213764</v>
      </c>
      <c r="BJ8" s="45">
        <f>ABS(Table6[[#This Row],[Red_10]]/Table6[[#This Row],[sales]])</f>
        <v>0.99754347355179351</v>
      </c>
      <c r="BK8" s="9">
        <f>'[1]11'!P$32+'[1]11'!P$40*Table6[[#This Row],[LNONLINELING]]+'[1]11'!P$39*Table6[[#This Row],[LNRADIOLING]]+'[1]11'!P$38*Table6[[#This Row],[LNTVLING]]+'[1]11'!P$33*Table6[[#This Row],[DL_DUM]]+'[1]11'!P$34*Table6[[#This Row],[CT_DUM]]+'[1]11'!P$35*Table6[[#This Row],[PA_DUM]]+'[1]11'!P$36*Table6[[#This Row],[NY_DUM]]+'[1]11'!P$37*Table6[[#This Row],[NJ_DUM]]</f>
        <v>5.9752062495348168</v>
      </c>
      <c r="BL8" s="9">
        <f>Table6[[#This Row],[sales]]-Table6[[#This Row],[ Pred_11]]</f>
        <v>2476.9989358220532</v>
      </c>
      <c r="BM8" s="47">
        <f>ABS(Table6[[#This Row],[ Red_11]]/Table6[[#This Row],[sales]])</f>
        <v>0.99759352860414818</v>
      </c>
      <c r="BN8" s="9">
        <f>'[1]12'!K$22+'[1]12'!K$28*Table6[[#This Row],[COMBINE LN LING]]+'[1]12'!K$23*Table6[[#This Row],[DL_DUM]]+'[1]12'!K$24*Table6[[#This Row],[CT_DUM]]+'[1]12'!K$25*Table6[[#This Row],[PA_DUM]]+'[1]12'!K$26*Table6[[#This Row],[NY_DUM]]+'[1]12'!K$27*Table6[[#This Row],[NJ_DUM]]</f>
        <v>6.2896626955456076</v>
      </c>
      <c r="BO8" s="9">
        <f>Table6[[#This Row],[sales]]-Table6[[#This Row],[ Pred_12]]</f>
        <v>2476.6844793760424</v>
      </c>
      <c r="BP8" s="47">
        <f>ABS(Table6[[#This Row],[ Red_12]]/Table6[[#This Row],[sales]])</f>
        <v>0.99746688352932333</v>
      </c>
      <c r="BQ8">
        <f>LN(G8+'2019 Totals and Calculations'!C$18)</f>
        <v>8.2023293254543042</v>
      </c>
      <c r="BR8">
        <f>LN(Table6[[#This Row],[PROF RADIO]]+'2019 Totals and Calculations'!D$18)</f>
        <v>6.3538713741270625</v>
      </c>
      <c r="BS8">
        <f>LN(Table6[[#This Row],[ONLINE LINGERING]]+'2019 Totals and Calculations'!E$18)</f>
        <v>5.7303193936486965</v>
      </c>
      <c r="BT8">
        <f>MONTH(Table6[[#This Row],[Date]])</f>
        <v>2</v>
      </c>
      <c r="BU8">
        <f t="shared" si="13"/>
        <v>0</v>
      </c>
      <c r="BV8">
        <f t="shared" si="14"/>
        <v>1</v>
      </c>
      <c r="BW8">
        <f t="shared" si="15"/>
        <v>0</v>
      </c>
      <c r="BX8">
        <f t="shared" si="16"/>
        <v>0</v>
      </c>
      <c r="BY8">
        <f t="shared" si="17"/>
        <v>0</v>
      </c>
      <c r="BZ8">
        <f t="shared" si="18"/>
        <v>0</v>
      </c>
      <c r="CA8">
        <f t="shared" si="19"/>
        <v>0</v>
      </c>
      <c r="CB8">
        <f t="shared" si="20"/>
        <v>0</v>
      </c>
      <c r="CC8">
        <f t="shared" si="21"/>
        <v>0</v>
      </c>
      <c r="CD8">
        <f t="shared" si="22"/>
        <v>0</v>
      </c>
      <c r="CE8">
        <f t="shared" si="23"/>
        <v>0</v>
      </c>
      <c r="CF8">
        <f t="shared" si="24"/>
        <v>0</v>
      </c>
      <c r="CG8">
        <f t="shared" si="25"/>
        <v>7</v>
      </c>
      <c r="CH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2329.8850170612027</v>
      </c>
      <c r="CI8" s="79">
        <f>Table6[[#This Row],[sales]]-CH8</f>
        <v>153.08912501038549</v>
      </c>
      <c r="CJ8">
        <f>ABS(Table6[[#This Row],[sales]]-CH8)/Table6[[#This Row],[sales]]</f>
        <v>6.1655545426929248E-2</v>
      </c>
      <c r="CK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2006.7087817205088</v>
      </c>
      <c r="CL8" s="79">
        <f>Table6[[#This Row],[sales]]-CK8</f>
        <v>476.26536035107938</v>
      </c>
      <c r="CM8">
        <f>ABS(Table6[[#This Row],[sales]]-CK8)/Table6[[#This Row],[sales]]</f>
        <v>0.19181245276832523</v>
      </c>
      <c r="CN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2463.7280496783073</v>
      </c>
      <c r="CO8" s="79">
        <f>Table6[[#This Row],[sales]]-CN8</f>
        <v>19.246092393280833</v>
      </c>
      <c r="CP8">
        <f>ABS(Table6[[#This Row],[sales]]-CN8)/Table6[[#This Row],[sales]]</f>
        <v>7.751225462712022E-3</v>
      </c>
      <c r="CQ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2409.9050907159508</v>
      </c>
      <c r="CR8" s="79">
        <f>Table6[[#This Row],[sales]]-CQ8</f>
        <v>73.069051355637384</v>
      </c>
      <c r="CS8">
        <f>ABS(Table6[[#This Row],[sales]]-CQ8)/Table6[[#This Row],[sales]]</f>
        <v>2.9428035563300155E-2</v>
      </c>
      <c r="CU8" s="153" t="s">
        <v>149</v>
      </c>
      <c r="CV8" s="153"/>
      <c r="CX8" s="154" t="s">
        <v>150</v>
      </c>
      <c r="CY8" s="154"/>
      <c r="DA8" s="155" t="s">
        <v>151</v>
      </c>
      <c r="DB8" s="155"/>
      <c r="DD8" s="156" t="s">
        <v>152</v>
      </c>
      <c r="DE8" s="156"/>
    </row>
    <row r="9" spans="1:109" x14ac:dyDescent="0.2">
      <c r="A9">
        <v>8</v>
      </c>
      <c r="B9" t="s">
        <v>139</v>
      </c>
      <c r="C9" s="5">
        <v>42785</v>
      </c>
      <c r="D9" s="6">
        <v>3799.1711411718752</v>
      </c>
      <c r="E9" s="8">
        <f>YEAR(Table6[[#This Row],[Date]])</f>
        <v>2017</v>
      </c>
      <c r="F9" s="6">
        <f>Table6[[#This Row],[TV_State]]+Table6[[#This Row],[Radio_State]]+Table6[[#This Row],[Online]]</f>
        <v>4643.4313947656246</v>
      </c>
      <c r="G9" s="6">
        <f t="shared" si="5"/>
        <v>3441.4896880546871</v>
      </c>
      <c r="H9" s="6">
        <f>LN(Table6[[#This Row],[PROF TV LING]])</f>
        <v>8.1436597054819568</v>
      </c>
      <c r="I9" s="6">
        <f t="shared" si="0"/>
        <v>8.2425382011784443</v>
      </c>
      <c r="J9" s="6">
        <v>562.84016906250008</v>
      </c>
      <c r="K9" s="6">
        <f t="shared" si="6"/>
        <v>537.39857046875011</v>
      </c>
      <c r="L9" s="6">
        <f>0.5*J8+0.5*Table6[[#This Row],[Radio_State]]</f>
        <v>549.43921265625011</v>
      </c>
      <c r="M9" s="6">
        <f>LN(Table6[[#This Row],[RADIO LINGERING ]])</f>
        <v>6.3088981447149459</v>
      </c>
      <c r="N9" s="6">
        <f t="shared" si="1"/>
        <v>6.3329956962940059</v>
      </c>
      <c r="O9" s="6">
        <v>281.42008453125004</v>
      </c>
      <c r="P9" s="6">
        <f t="shared" si="2"/>
        <v>275.79255764062503</v>
      </c>
      <c r="Q9" s="6">
        <f>0.3*O8+0.7*Table6[[#This Row],[Online]]</f>
        <v>277.39979760937501</v>
      </c>
      <c r="R9" s="6">
        <f>LN(Table6[[#This Row],[ONLINE LINGERING]])</f>
        <v>5.6254597782819609</v>
      </c>
      <c r="S9" s="6">
        <f t="shared" si="3"/>
        <v>5.6398485157340605</v>
      </c>
      <c r="T9" s="6">
        <v>2259.0874322701593</v>
      </c>
      <c r="U9" s="6">
        <f t="shared" si="4"/>
        <v>7.722716219689878</v>
      </c>
      <c r="V9" s="8">
        <f>YEAR(Table6[[#This Row],[Date]])</f>
        <v>2017</v>
      </c>
      <c r="W9" s="8">
        <f>WEEKNUM(Table6[[#This Row],[Date]])</f>
        <v>8</v>
      </c>
      <c r="X9" t="s">
        <v>153</v>
      </c>
      <c r="Y9" s="9">
        <f>Table6[[#This Row],[LNTVLING]]+Table6[[#This Row],[LNRADIOLING]]+Table6[[#This Row],[LNONLINELING]]</f>
        <v>20.078017628478865</v>
      </c>
      <c r="Z9">
        <f t="shared" si="26"/>
        <v>1</v>
      </c>
      <c r="AA9">
        <f t="shared" si="7"/>
        <v>1</v>
      </c>
      <c r="AB9">
        <f t="shared" si="8"/>
        <v>0</v>
      </c>
      <c r="AC9">
        <f t="shared" si="9"/>
        <v>0</v>
      </c>
      <c r="AD9">
        <f t="shared" si="10"/>
        <v>0</v>
      </c>
      <c r="AE9">
        <f t="shared" si="11"/>
        <v>0</v>
      </c>
      <c r="AF9">
        <f t="shared" si="12"/>
        <v>0</v>
      </c>
      <c r="AG9" s="9">
        <f>'[1]1'!J$20+'[1]1'!J$21*Table6[[#This Row],[TV_State]]</f>
        <v>5065.9475632603599</v>
      </c>
      <c r="AH9" s="9">
        <f>Table6[[#This Row],[sales]]-Table6[[#This Row],[Pred_1]]</f>
        <v>-2806.8601309902006</v>
      </c>
      <c r="AI9">
        <f>ABS(Table6[[#This Row],[Res_1]])/Table6[[#This Row],[sales]]</f>
        <v>1.2424752096334686</v>
      </c>
      <c r="AJ9" s="9">
        <f>'[1]2'!J$20+'[1]2'!J$21*Table6[[#This Row],[Radio_State]]</f>
        <v>4185.1809949627732</v>
      </c>
      <c r="AK9" s="9">
        <f>Table6[[#This Row],[sales]]-Table6[[#This Row],[ Pred_2 ]]</f>
        <v>-1926.0935626926139</v>
      </c>
      <c r="AL9">
        <f>ABS(Table6[[#This Row],[ Res_2 ]])/Table6[[#This Row],[sales]]</f>
        <v>0.85259806025173646</v>
      </c>
      <c r="AM9" s="10">
        <f>'[1]3'!J$20+'[1]3'!J$21*Data!O9</f>
        <v>3426.584384464622</v>
      </c>
      <c r="AN9" s="9">
        <f>Table6[[#This Row],[sales]]-Table6[[#This Row],[Pred_3]]</f>
        <v>-1167.4969521944627</v>
      </c>
      <c r="AO9" s="9">
        <f>ABS(Table6[[#This Row],[Res_3]])/Table6[[#This Row],[sales]]</f>
        <v>0.51680025107361327</v>
      </c>
      <c r="AP9" s="9">
        <f>'[1]4'!L$21+'[1]4'!L$27*Table6[[#This Row],[TV_State]]+'[1]4'!L$22*Table6[[#This Row],[NJ_DUM]]+'[1]4'!L$23*Table6[[#This Row],[NY_DUM]]+'[1]4'!L$24*Table6[[#This Row],[PA_DUM]]+'[1]4'!L$25*Table6[[#This Row],[CT_DUM]]+'[1]4'!L$26*Table6[[#This Row],[DL_DUM]]</f>
        <v>5218.5240677127276</v>
      </c>
      <c r="AQ9" s="9">
        <f>Table6[[#This Row],[sales]]-Table6[[#This Row],[Pred_4]]</f>
        <v>-2959.4366354425683</v>
      </c>
      <c r="AR9">
        <f>ABS(Table6[[#This Row],[Res_4]]/Table6[[#This Row],[sales]])</f>
        <v>1.3100142089094036</v>
      </c>
      <c r="AS9" s="9">
        <f>'[1]5'!L$20+'[1]5'!L$26*Table6[[#This Row],[Radio_State]]+'[1]5'!L$21*Table6[[#This Row],[NJ_DUM]]+'[1]5'!L$22*Table6[[#This Row],[NY_DUM]]+'[1]5'!L$23*Table6[[#This Row],[PA_DUM]]+'[1]5'!L$24*Table6[[#This Row],[CT_DUM]]+'[1]5'!L$25*Table6[[#This Row],[DL_DUM]]</f>
        <v>4618.8394529890647</v>
      </c>
      <c r="AT9" s="9">
        <f>Table6[[#This Row],[sales]]-Table6[[#This Row],[Pred_5]]</f>
        <v>-2359.7520207189054</v>
      </c>
      <c r="AU9" s="9">
        <f>ABS(Table6[[#This Row],[Red_5]]/Table6[[#This Row],[sales]])</f>
        <v>1.0445598461621242</v>
      </c>
      <c r="AV9" s="9">
        <f>'[1]6'!L$20+'[1]6'!L$26*Table6[[#This Row],[Online]]+'[1]6'!L$21*Table6[[#This Row],[NJ_DUM]]+'[1]6'!L$22*Table6[[#This Row],[NY_DUM]]+'[1]6'!L$23*Table6[[#This Row],[PA_DUM]]+'[1]6'!L$24*Table6[[#This Row],[CT_DUM]]+'[1]6'!L$25*Table6[[#This Row],[DL_DUM]]</f>
        <v>5185.2037069535381</v>
      </c>
      <c r="AW9" s="9">
        <f>Table6[[#This Row],[sales]]-Table6[[#This Row],[Pred_6]]</f>
        <v>-2926.1162746833788</v>
      </c>
      <c r="AX9" s="9">
        <f>ABS(Table6[[#This Row],[Red_6]]/Table6[[#This Row],[sales]])</f>
        <v>1.2952647307425909</v>
      </c>
      <c r="AY9" s="9">
        <f>'[1]7'!L$21+'[1]7'!L$27*Table6[[#This Row],[LNTV]]+'[1]7'!L$22*Table6[[#This Row],[NJ_DUM]]+'[1]7'!L$23*Table6[[#This Row],[NY_DUM]]+'[1]7'!L$24*Table6[[#This Row],[PA_DUM]]+'[1]7'!L$25*Table6[[#This Row],[CT_DUM]]+'[1]7'!L$26*Table6[[#This Row],[DL_DUM]]</f>
        <v>8.3747517299452348</v>
      </c>
      <c r="AZ9" s="9">
        <f>Table6[[#This Row],[sales]]-Table6[[#This Row],[Pred_7]]</f>
        <v>2250.712680540214</v>
      </c>
      <c r="BA9" s="9">
        <f>ABS(Table6[[#This Row],[Red_7]]/Table6[[#This Row],[sales]])</f>
        <v>0.99629286073203038</v>
      </c>
      <c r="BB9" s="9">
        <f>'[1]8'!O$22+'[1]8'!O$28*Table6[[#This Row],[LNRADIOLING]]+'[1]8'!O$23*Table6[[#This Row],[DL_DUM]]+'[1]8'!O$24*Table6[[#This Row],[CT_DUM]]+'[1]8'!O$25*Table6[[#This Row],[PA_DUM]]+'[1]8'!O$26*Table6[[#This Row],[NY_DUM]]+'[1]8'!O$27*Table6[[#This Row],[NJ_DUM]]</f>
        <v>5.9718308912866043</v>
      </c>
      <c r="BC9" s="9">
        <f>Table6[[#This Row],[sales]]-Table6[[#This Row],[Pred_8]]</f>
        <v>2253.1156013788727</v>
      </c>
      <c r="BD9" s="9">
        <f>ABS(Table6[[#This Row],[Red_8]]/Table6[[#This Row],[sales]])</f>
        <v>0.99735652954109644</v>
      </c>
      <c r="BE9" s="9">
        <f>'[1]9'!M$19+'[1]9'!M$21*Table6[[#This Row],[LNONLINE]]+'[1]9'!M$20*Table6[[#This Row],[DL_DUM]]+'[1]9'!M$22*Table6[[#This Row],[CT_DUM]]+'[1]9'!M$23*Table6[[#This Row],[PA_DUM]]+'[1]9'!M$24*Table6[[#This Row],[NY_DUM]]+'[1]9'!M$25*Table6[[#This Row],[NJ_DUM]]</f>
        <v>6.3279245331120038</v>
      </c>
      <c r="BF9" s="9">
        <f>Table6[[#This Row],[sales]]-Table6[[#This Row],[Pred_9]]</f>
        <v>2252.7595077370474</v>
      </c>
      <c r="BG9" s="9">
        <f>ABS(Table6[[#This Row],[Red_9]]/Table6[[#This Row],[sales]])</f>
        <v>0.9971989023343143</v>
      </c>
      <c r="BH9" s="9">
        <f>'[1]10'!P$22+'[1]10'!P$30*Table6[[#This Row],[LNTV]]+'[1]10'!P$29*Table6[[#This Row],[LNRADIOLING]]+'[1]10'!P$24*Table6[[#This Row],[LNONLINELING]]+'[1]10'!P$23*Table6[[#This Row],[DL_DUM]]+'[1]10'!P$25*Table6[[#This Row],[CT_DUM]]+'[1]10'!P$26*Table6[[#This Row],[PA_DUM]]+'[1]10'!P$27*Table6[[#This Row],[NY_DUM]]+'[1]10'!P$28*Table6[[#This Row],[NJ_DUM]]</f>
        <v>6.1083720635041328</v>
      </c>
      <c r="BI9" s="9">
        <f>Table6[[#This Row],[sales]]-Table6[[#This Row],[Pred_10]]</f>
        <v>2252.979060206655</v>
      </c>
      <c r="BJ9" s="45">
        <f>ABS(Table6[[#This Row],[Red_10]]/Table6[[#This Row],[sales]])</f>
        <v>0.997296088687738</v>
      </c>
      <c r="BK9" s="9">
        <f>'[1]11'!P$32+'[1]11'!P$40*Table6[[#This Row],[LNONLINELING]]+'[1]11'!P$39*Table6[[#This Row],[LNRADIOLING]]+'[1]11'!P$38*Table6[[#This Row],[LNTVLING]]+'[1]11'!P$33*Table6[[#This Row],[DL_DUM]]+'[1]11'!P$34*Table6[[#This Row],[CT_DUM]]+'[1]11'!P$35*Table6[[#This Row],[PA_DUM]]+'[1]11'!P$36*Table6[[#This Row],[NY_DUM]]+'[1]11'!P$37*Table6[[#This Row],[NJ_DUM]]</f>
        <v>5.9812685294042218</v>
      </c>
      <c r="BL9" s="9">
        <f>Table6[[#This Row],[sales]]-Table6[[#This Row],[ Pred_11]]</f>
        <v>2253.1061637407552</v>
      </c>
      <c r="BM9" s="47">
        <f>ABS(Table6[[#This Row],[ Red_11]]/Table6[[#This Row],[sales]])</f>
        <v>0.99735235190813598</v>
      </c>
      <c r="BN9" s="9">
        <f>'[1]12'!K$22+'[1]12'!K$28*Table6[[#This Row],[COMBINE LN LING]]+'[1]12'!K$23*Table6[[#This Row],[DL_DUM]]+'[1]12'!K$24*Table6[[#This Row],[CT_DUM]]+'[1]12'!K$25*Table6[[#This Row],[PA_DUM]]+'[1]12'!K$26*Table6[[#This Row],[NY_DUM]]+'[1]12'!K$27*Table6[[#This Row],[NJ_DUM]]</f>
        <v>6.3034383964125613</v>
      </c>
      <c r="BO9" s="9">
        <f>Table6[[#This Row],[sales]]-Table6[[#This Row],[ Pred_12]]</f>
        <v>2252.7839938737466</v>
      </c>
      <c r="BP9" s="47">
        <f>ABS(Table6[[#This Row],[ Red_12]]/Table6[[#This Row],[sales]])</f>
        <v>0.99720974128474593</v>
      </c>
      <c r="BQ9">
        <f>LN(G9+'2019 Totals and Calculations'!C$18)</f>
        <v>8.2434753508595513</v>
      </c>
      <c r="BR9">
        <f>LN(Table6[[#This Row],[PROF RADIO]]+'2019 Totals and Calculations'!D$18)</f>
        <v>6.3971878497787804</v>
      </c>
      <c r="BS9">
        <f>LN(Table6[[#This Row],[ONLINE LINGERING]]+'2019 Totals and Calculations'!E$18)</f>
        <v>5.7723041826355876</v>
      </c>
      <c r="BT9">
        <f>MONTH(Table6[[#This Row],[Date]])</f>
        <v>2</v>
      </c>
      <c r="BU9">
        <f t="shared" si="13"/>
        <v>0</v>
      </c>
      <c r="BV9">
        <f t="shared" si="14"/>
        <v>1</v>
      </c>
      <c r="BW9">
        <f t="shared" si="15"/>
        <v>0</v>
      </c>
      <c r="BX9">
        <f t="shared" si="16"/>
        <v>0</v>
      </c>
      <c r="BY9">
        <f t="shared" si="17"/>
        <v>0</v>
      </c>
      <c r="BZ9">
        <f t="shared" si="18"/>
        <v>0</v>
      </c>
      <c r="CA9">
        <f t="shared" si="19"/>
        <v>0</v>
      </c>
      <c r="CB9">
        <f t="shared" si="20"/>
        <v>0</v>
      </c>
      <c r="CC9">
        <f t="shared" si="21"/>
        <v>0</v>
      </c>
      <c r="CD9">
        <f t="shared" si="22"/>
        <v>0</v>
      </c>
      <c r="CE9">
        <f t="shared" si="23"/>
        <v>0</v>
      </c>
      <c r="CF9">
        <f t="shared" si="24"/>
        <v>0</v>
      </c>
      <c r="CG9">
        <f t="shared" si="25"/>
        <v>8</v>
      </c>
      <c r="CH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2365.013882310001</v>
      </c>
      <c r="CI9" s="79">
        <f>Table6[[#This Row],[sales]]-CH9</f>
        <v>-105.92645003984171</v>
      </c>
      <c r="CJ9">
        <f>ABS(Table6[[#This Row],[sales]]-CH9)/Table6[[#This Row],[sales]]</f>
        <v>4.6889044012517971E-2</v>
      </c>
      <c r="CK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2038.1394491702595</v>
      </c>
      <c r="CL9" s="79">
        <f>Table6[[#This Row],[sales]]-CK9</f>
        <v>220.94798309989983</v>
      </c>
      <c r="CM9">
        <f>ABS(Table6[[#This Row],[sales]]-CK9)/Table6[[#This Row],[sales]]</f>
        <v>9.7804086704988205E-2</v>
      </c>
      <c r="CN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2503.6288496071998</v>
      </c>
      <c r="CO9" s="79">
        <f>Table6[[#This Row],[sales]]-CN9</f>
        <v>-244.54141733704046</v>
      </c>
      <c r="CP9">
        <f>ABS(Table6[[#This Row],[sales]]-CN9)/Table6[[#This Row],[sales]]</f>
        <v>0.10824787648493114</v>
      </c>
      <c r="CQ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2469.0683029206762</v>
      </c>
      <c r="CR9" s="79">
        <f>Table6[[#This Row],[sales]]-CQ9</f>
        <v>-209.98087065051686</v>
      </c>
      <c r="CS9">
        <f>ABS(Table6[[#This Row],[sales]]-CQ9)/Table6[[#This Row],[sales]]</f>
        <v>9.2949421811225286E-2</v>
      </c>
      <c r="CU9" s="1"/>
      <c r="CV9" s="1" t="s">
        <v>154</v>
      </c>
      <c r="CX9" s="82"/>
      <c r="CY9" s="82" t="s">
        <v>154</v>
      </c>
      <c r="DA9" s="1"/>
      <c r="DB9" s="1" t="s">
        <v>154</v>
      </c>
      <c r="DD9" s="1"/>
      <c r="DE9" s="1" t="s">
        <v>154</v>
      </c>
    </row>
    <row r="10" spans="1:109" x14ac:dyDescent="0.2">
      <c r="A10">
        <v>9</v>
      </c>
      <c r="B10" t="s">
        <v>139</v>
      </c>
      <c r="C10" s="5">
        <v>42792</v>
      </c>
      <c r="D10" s="6">
        <v>3989.1296982304693</v>
      </c>
      <c r="E10" s="8">
        <f>YEAR(Table6[[#This Row],[Date]])</f>
        <v>2017</v>
      </c>
      <c r="F10" s="6">
        <f>Table6[[#This Row],[TV_State]]+Table6[[#This Row],[Radio_State]]+Table6[[#This Row],[Online]]</f>
        <v>4875.6029645039071</v>
      </c>
      <c r="G10" s="6">
        <f t="shared" si="5"/>
        <v>3605.7816911074215</v>
      </c>
      <c r="H10" s="6">
        <f>LN(Table6[[#This Row],[PROF TV LING]])</f>
        <v>8.1902938614723286</v>
      </c>
      <c r="I10" s="6">
        <f t="shared" si="0"/>
        <v>8.2913283653478764</v>
      </c>
      <c r="J10" s="6">
        <v>590.98217751562504</v>
      </c>
      <c r="K10" s="6">
        <f t="shared" si="6"/>
        <v>564.19037399218757</v>
      </c>
      <c r="L10" s="6">
        <f>0.5*J9+0.5*Table6[[#This Row],[Radio_State]]</f>
        <v>576.91117328906262</v>
      </c>
      <c r="M10" s="6">
        <f>LN(Table6[[#This Row],[RADIO LINGERING ]])</f>
        <v>6.3576883088843781</v>
      </c>
      <c r="N10" s="6">
        <f t="shared" si="1"/>
        <v>6.3817858604634381</v>
      </c>
      <c r="O10" s="6">
        <v>295.49108875781252</v>
      </c>
      <c r="P10" s="6">
        <f t="shared" si="2"/>
        <v>289.58152942265627</v>
      </c>
      <c r="Q10" s="6">
        <f>0.3*O9+0.7*Table6[[#This Row],[Online]]</f>
        <v>291.26978748984374</v>
      </c>
      <c r="R10" s="6">
        <f>LN(Table6[[#This Row],[ONLINE LINGERING]])</f>
        <v>5.674249942451393</v>
      </c>
      <c r="S10" s="6">
        <f t="shared" si="3"/>
        <v>5.6886386799034927</v>
      </c>
      <c r="T10" s="6">
        <v>2522.9470041617765</v>
      </c>
      <c r="U10" s="6">
        <f t="shared" si="4"/>
        <v>7.8331829433319724</v>
      </c>
      <c r="V10" s="8">
        <f>YEAR(Table6[[#This Row],[Date]])</f>
        <v>2017</v>
      </c>
      <c r="W10" s="8">
        <f>WEEKNUM(Table6[[#This Row],[Date]])</f>
        <v>9</v>
      </c>
      <c r="X10" t="s">
        <v>155</v>
      </c>
      <c r="Y10" s="9">
        <f>Table6[[#This Row],[LNTVLING]]+Table6[[#This Row],[LNRADIOLING]]+Table6[[#This Row],[LNONLINELING]]</f>
        <v>20.222232112808101</v>
      </c>
      <c r="Z10">
        <f t="shared" si="26"/>
        <v>1</v>
      </c>
      <c r="AA10">
        <f t="shared" si="7"/>
        <v>1</v>
      </c>
      <c r="AB10">
        <f t="shared" si="8"/>
        <v>0</v>
      </c>
      <c r="AC10">
        <f t="shared" si="9"/>
        <v>0</v>
      </c>
      <c r="AD10">
        <f t="shared" si="10"/>
        <v>0</v>
      </c>
      <c r="AE10">
        <f t="shared" si="11"/>
        <v>0</v>
      </c>
      <c r="AF10">
        <f t="shared" si="12"/>
        <v>0</v>
      </c>
      <c r="AG10" s="9">
        <f>'[1]1'!J$20+'[1]1'!J$21*Table6[[#This Row],[TV_State]]</f>
        <v>5252.758314150562</v>
      </c>
      <c r="AH10" s="9">
        <f>Table6[[#This Row],[sales]]-Table6[[#This Row],[Pred_1]]</f>
        <v>-2729.8113099887855</v>
      </c>
      <c r="AI10">
        <f>ABS(Table6[[#This Row],[Res_1]])/Table6[[#This Row],[sales]]</f>
        <v>1.0819931237103959</v>
      </c>
      <c r="AJ10" s="9">
        <f>'[1]2'!J$20+'[1]2'!J$21*Table6[[#This Row],[Radio_State]]</f>
        <v>4308.7259545110364</v>
      </c>
      <c r="AK10" s="9">
        <f>Table6[[#This Row],[sales]]-Table6[[#This Row],[ Pred_2 ]]</f>
        <v>-1785.77895034926</v>
      </c>
      <c r="AL10">
        <f>ABS(Table6[[#This Row],[ Res_2 ]])/Table6[[#This Row],[sales]]</f>
        <v>0.7078146894895111</v>
      </c>
      <c r="AM10" s="10">
        <f>'[1]3'!J$20+'[1]3'!J$21*Data!O10</f>
        <v>3507.8770946016102</v>
      </c>
      <c r="AN10" s="9">
        <f>Table6[[#This Row],[sales]]-Table6[[#This Row],[Pred_3]]</f>
        <v>-984.93009043983375</v>
      </c>
      <c r="AO10" s="9">
        <f>ABS(Table6[[#This Row],[Res_3]])/Table6[[#This Row],[sales]]</f>
        <v>0.39038873540154551</v>
      </c>
      <c r="AP10" s="9">
        <f>'[1]4'!L$21+'[1]4'!L$27*Table6[[#This Row],[TV_State]]+'[1]4'!L$22*Table6[[#This Row],[NJ_DUM]]+'[1]4'!L$23*Table6[[#This Row],[NY_DUM]]+'[1]4'!L$24*Table6[[#This Row],[PA_DUM]]+'[1]4'!L$25*Table6[[#This Row],[CT_DUM]]+'[1]4'!L$26*Table6[[#This Row],[DL_DUM]]</f>
        <v>5260.4252487268732</v>
      </c>
      <c r="AQ10" s="9">
        <f>Table6[[#This Row],[sales]]-Table6[[#This Row],[Pred_4]]</f>
        <v>-2737.4782445650967</v>
      </c>
      <c r="AR10">
        <f>ABS(Table6[[#This Row],[Res_4]]/Table6[[#This Row],[sales]])</f>
        <v>1.0850320042590811</v>
      </c>
      <c r="AS10" s="9">
        <f>'[1]5'!L$20+'[1]5'!L$26*Table6[[#This Row],[Radio_State]]+'[1]5'!L$21*Table6[[#This Row],[NJ_DUM]]+'[1]5'!L$22*Table6[[#This Row],[NY_DUM]]+'[1]5'!L$23*Table6[[#This Row],[PA_DUM]]+'[1]5'!L$24*Table6[[#This Row],[CT_DUM]]+'[1]5'!L$25*Table6[[#This Row],[DL_DUM]]</f>
        <v>4668.4142829541597</v>
      </c>
      <c r="AT10" s="9">
        <f>Table6[[#This Row],[sales]]-Table6[[#This Row],[Pred_5]]</f>
        <v>-2145.4672787923832</v>
      </c>
      <c r="AU10" s="9">
        <f>ABS(Table6[[#This Row],[Red_5]]/Table6[[#This Row],[sales]])</f>
        <v>0.85038142904043801</v>
      </c>
      <c r="AV10" s="9">
        <f>'[1]6'!L$20+'[1]6'!L$26*Table6[[#This Row],[Online]]+'[1]6'!L$21*Table6[[#This Row],[NJ_DUM]]+'[1]6'!L$22*Table6[[#This Row],[NY_DUM]]+'[1]6'!L$23*Table6[[#This Row],[PA_DUM]]+'[1]6'!L$24*Table6[[#This Row],[CT_DUM]]+'[1]6'!L$25*Table6[[#This Row],[DL_DUM]]</f>
        <v>5246.4443417542971</v>
      </c>
      <c r="AW10" s="9">
        <f>Table6[[#This Row],[sales]]-Table6[[#This Row],[Pred_6]]</f>
        <v>-2723.4973375925206</v>
      </c>
      <c r="AX10" s="9">
        <f>ABS(Table6[[#This Row],[Red_6]]/Table6[[#This Row],[sales]])</f>
        <v>1.0794905057854653</v>
      </c>
      <c r="AY10" s="9">
        <f>'[1]7'!L$21+'[1]7'!L$27*Table6[[#This Row],[LNTV]]+'[1]7'!L$22*Table6[[#This Row],[NJ_DUM]]+'[1]7'!L$23*Table6[[#This Row],[NY_DUM]]+'[1]7'!L$24*Table6[[#This Row],[PA_DUM]]+'[1]7'!L$25*Table6[[#This Row],[CT_DUM]]+'[1]7'!L$26*Table6[[#This Row],[DL_DUM]]</f>
        <v>8.3801520443548387</v>
      </c>
      <c r="AZ10" s="9">
        <f>Table6[[#This Row],[sales]]-Table6[[#This Row],[Pred_7]]</f>
        <v>2514.5668521174216</v>
      </c>
      <c r="BA10" s="9">
        <f>ABS(Table6[[#This Row],[Red_7]]/Table6[[#This Row],[sales]])</f>
        <v>0.99667842723983846</v>
      </c>
      <c r="BB10" s="9">
        <f>'[1]8'!O$22+'[1]8'!O$28*Table6[[#This Row],[LNRADIOLING]]+'[1]8'!O$23*Table6[[#This Row],[DL_DUM]]+'[1]8'!O$24*Table6[[#This Row],[CT_DUM]]+'[1]8'!O$25*Table6[[#This Row],[PA_DUM]]+'[1]8'!O$26*Table6[[#This Row],[NY_DUM]]+'[1]8'!O$27*Table6[[#This Row],[NJ_DUM]]</f>
        <v>5.9753116276936282</v>
      </c>
      <c r="BC10" s="9">
        <f>Table6[[#This Row],[sales]]-Table6[[#This Row],[Pred_8]]</f>
        <v>2516.9716925340826</v>
      </c>
      <c r="BD10" s="9">
        <f>ABS(Table6[[#This Row],[Red_8]]/Table6[[#This Row],[sales]])</f>
        <v>0.99763161429160541</v>
      </c>
      <c r="BE10" s="9">
        <f>'[1]9'!M$19+'[1]9'!M$21*Table6[[#This Row],[LNONLINE]]+'[1]9'!M$20*Table6[[#This Row],[DL_DUM]]+'[1]9'!M$22*Table6[[#This Row],[CT_DUM]]+'[1]9'!M$23*Table6[[#This Row],[PA_DUM]]+'[1]9'!M$24*Table6[[#This Row],[NY_DUM]]+'[1]9'!M$25*Table6[[#This Row],[NJ_DUM]]</f>
        <v>6.3433723502309762</v>
      </c>
      <c r="BF10" s="9">
        <f>Table6[[#This Row],[sales]]-Table6[[#This Row],[Pred_9]]</f>
        <v>2516.6036318115457</v>
      </c>
      <c r="BG10" s="9">
        <f>ABS(Table6[[#This Row],[Red_9]]/Table6[[#This Row],[sales]])</f>
        <v>0.99748572905425004</v>
      </c>
      <c r="BH10" s="9">
        <f>'[1]10'!P$22+'[1]10'!P$30*Table6[[#This Row],[LNTV]]+'[1]10'!P$29*Table6[[#This Row],[LNRADIOLING]]+'[1]10'!P$24*Table6[[#This Row],[LNONLINELING]]+'[1]10'!P$23*Table6[[#This Row],[DL_DUM]]+'[1]10'!P$25*Table6[[#This Row],[CT_DUM]]+'[1]10'!P$26*Table6[[#This Row],[PA_DUM]]+'[1]10'!P$27*Table6[[#This Row],[NY_DUM]]+'[1]10'!P$28*Table6[[#This Row],[NJ_DUM]]</f>
        <v>6.1172524767964269</v>
      </c>
      <c r="BI10" s="9">
        <f>Table6[[#This Row],[sales]]-Table6[[#This Row],[Pred_10]]</f>
        <v>2516.8297516849802</v>
      </c>
      <c r="BJ10" s="45">
        <f>ABS(Table6[[#This Row],[Red_10]]/Table6[[#This Row],[sales]])</f>
        <v>0.99757535435080269</v>
      </c>
      <c r="BK10" s="9">
        <f>'[1]11'!P$32+'[1]11'!P$40*Table6[[#This Row],[LNONLINELING]]+'[1]11'!P$39*Table6[[#This Row],[LNRADIOLING]]+'[1]11'!P$38*Table6[[#This Row],[LNTVLING]]+'[1]11'!P$33*Table6[[#This Row],[DL_DUM]]+'[1]11'!P$34*Table6[[#This Row],[CT_DUM]]+'[1]11'!P$35*Table6[[#This Row],[PA_DUM]]+'[1]11'!P$36*Table6[[#This Row],[NY_DUM]]+'[1]11'!P$37*Table6[[#This Row],[NJ_DUM]]</f>
        <v>5.987150440716964</v>
      </c>
      <c r="BL10" s="9">
        <f>Table6[[#This Row],[sales]]-Table6[[#This Row],[ Pred_11]]</f>
        <v>2516.9598537210595</v>
      </c>
      <c r="BM10" s="47">
        <f>ABS(Table6[[#This Row],[ Red_11]]/Table6[[#This Row],[sales]])</f>
        <v>0.99762692183750168</v>
      </c>
      <c r="BN10" s="9">
        <f>'[1]12'!K$22+'[1]12'!K$28*Table6[[#This Row],[COMBINE LN LING]]+'[1]12'!K$23*Table6[[#This Row],[DL_DUM]]+'[1]12'!K$24*Table6[[#This Row],[CT_DUM]]+'[1]12'!K$25*Table6[[#This Row],[PA_DUM]]+'[1]12'!K$26*Table6[[#This Row],[NY_DUM]]+'[1]12'!K$27*Table6[[#This Row],[NJ_DUM]]</f>
        <v>6.317317003587898</v>
      </c>
      <c r="BO10" s="9">
        <f>Table6[[#This Row],[sales]]-Table6[[#This Row],[ Pred_12]]</f>
        <v>2516.6296871581885</v>
      </c>
      <c r="BP10" s="47">
        <f>ABS(Table6[[#This Row],[ Red_12]]/Table6[[#This Row],[sales]])</f>
        <v>0.99749605640024652</v>
      </c>
      <c r="BQ10">
        <f>LN(G10+'2019 Totals and Calculations'!C$18)</f>
        <v>8.2857717741819279</v>
      </c>
      <c r="BR10">
        <f>LN(Table6[[#This Row],[PROF RADIO]]+'2019 Totals and Calculations'!D$18)</f>
        <v>6.4408615932643398</v>
      </c>
      <c r="BS10">
        <f>LN(Table6[[#This Row],[ONLINE LINGERING]]+'2019 Totals and Calculations'!E$18)</f>
        <v>5.8145696937914746</v>
      </c>
      <c r="BT10">
        <f>MONTH(Table6[[#This Row],[Date]])</f>
        <v>2</v>
      </c>
      <c r="BU10">
        <f t="shared" si="13"/>
        <v>0</v>
      </c>
      <c r="BV10">
        <f t="shared" si="14"/>
        <v>1</v>
      </c>
      <c r="BW10">
        <f t="shared" si="15"/>
        <v>0</v>
      </c>
      <c r="BX10">
        <f t="shared" si="16"/>
        <v>0</v>
      </c>
      <c r="BY10">
        <f t="shared" si="17"/>
        <v>0</v>
      </c>
      <c r="BZ10">
        <f t="shared" si="18"/>
        <v>0</v>
      </c>
      <c r="CA10">
        <f t="shared" si="19"/>
        <v>0</v>
      </c>
      <c r="CB10">
        <f t="shared" si="20"/>
        <v>0</v>
      </c>
      <c r="CC10">
        <f t="shared" si="21"/>
        <v>0</v>
      </c>
      <c r="CD10">
        <f t="shared" si="22"/>
        <v>0</v>
      </c>
      <c r="CE10">
        <f t="shared" si="23"/>
        <v>0</v>
      </c>
      <c r="CF10">
        <f t="shared" si="24"/>
        <v>0</v>
      </c>
      <c r="CG10">
        <f t="shared" si="25"/>
        <v>9</v>
      </c>
      <c r="CH1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2401.4955175405171</v>
      </c>
      <c r="CI10" s="79">
        <f>Table6[[#This Row],[sales]]-CH10</f>
        <v>121.45148662125939</v>
      </c>
      <c r="CJ10">
        <f>ABS(Table6[[#This Row],[sales]]-CH10)/Table6[[#This Row],[sales]]</f>
        <v>4.8138738713463552E-2</v>
      </c>
      <c r="CK1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2070.2890663006128</v>
      </c>
      <c r="CL10" s="79">
        <f>Table6[[#This Row],[sales]]-CK10</f>
        <v>452.65793786116365</v>
      </c>
      <c r="CM10">
        <f>ABS(Table6[[#This Row],[sales]]-CK10)/Table6[[#This Row],[sales]]</f>
        <v>0.17941634807012311</v>
      </c>
      <c r="CN1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2544.4091170289776</v>
      </c>
      <c r="CO10" s="79">
        <f>Table6[[#This Row],[sales]]-CN10</f>
        <v>-21.462112867201085</v>
      </c>
      <c r="CP10">
        <f>ABS(Table6[[#This Row],[sales]]-CN10)/Table6[[#This Row],[sales]]</f>
        <v>8.5067632541618345E-3</v>
      </c>
      <c r="CQ1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2530.2725195031353</v>
      </c>
      <c r="CR10" s="79">
        <f>Table6[[#This Row],[sales]]-CQ10</f>
        <v>-7.3255153413588232</v>
      </c>
      <c r="CS10">
        <f>ABS(Table6[[#This Row],[sales]]-CQ10)/Table6[[#This Row],[sales]]</f>
        <v>2.9035549812480707E-3</v>
      </c>
      <c r="CU10" t="s">
        <v>156</v>
      </c>
      <c r="CV10" s="80">
        <v>3.0744234208954673</v>
      </c>
      <c r="CX10" t="s">
        <v>156</v>
      </c>
      <c r="CY10">
        <v>3.5929071873801126</v>
      </c>
      <c r="DA10" t="s">
        <v>156</v>
      </c>
      <c r="DB10">
        <v>3.6908253675075353</v>
      </c>
      <c r="DD10" t="s">
        <v>156</v>
      </c>
      <c r="DE10">
        <v>2.5264674007157777</v>
      </c>
    </row>
    <row r="11" spans="1:109" x14ac:dyDescent="0.2">
      <c r="A11">
        <v>10</v>
      </c>
      <c r="B11" t="s">
        <v>139</v>
      </c>
      <c r="C11" s="5">
        <v>42799</v>
      </c>
      <c r="D11" s="6">
        <v>4188.5861831419934</v>
      </c>
      <c r="E11" s="8">
        <f>YEAR(Table6[[#This Row],[Date]])</f>
        <v>2017</v>
      </c>
      <c r="F11" s="6">
        <f>Table6[[#This Row],[TV_State]]+Table6[[#This Row],[Radio_State]]+Table6[[#This Row],[Online]]</f>
        <v>5119.3831127291023</v>
      </c>
      <c r="G11" s="6">
        <f t="shared" si="5"/>
        <v>3780.623038717793</v>
      </c>
      <c r="H11" s="6">
        <f>LN(Table6[[#This Row],[PROF TV LING]])</f>
        <v>8.2376441000890939</v>
      </c>
      <c r="I11" s="6">
        <f t="shared" si="0"/>
        <v>8.3401185295173086</v>
      </c>
      <c r="J11" s="6">
        <v>620.53128639140641</v>
      </c>
      <c r="K11" s="6">
        <f t="shared" si="6"/>
        <v>592.36083019179705</v>
      </c>
      <c r="L11" s="6">
        <f>0.5*J10+0.5*Table6[[#This Row],[Radio_State]]</f>
        <v>605.75673195351578</v>
      </c>
      <c r="M11" s="6">
        <f>LN(Table6[[#This Row],[RADIO LINGERING ]])</f>
        <v>6.4064784730538094</v>
      </c>
      <c r="N11" s="6">
        <f t="shared" si="1"/>
        <v>6.4305760246328703</v>
      </c>
      <c r="O11" s="6">
        <v>310.26564319570321</v>
      </c>
      <c r="P11" s="6">
        <f t="shared" si="2"/>
        <v>304.06040906378911</v>
      </c>
      <c r="Q11" s="6">
        <f>0.3*O10+0.7*Table6[[#This Row],[Online]]</f>
        <v>305.83327686433597</v>
      </c>
      <c r="R11" s="6">
        <f>LN(Table6[[#This Row],[ONLINE LINGERING]])</f>
        <v>5.7230401066208252</v>
      </c>
      <c r="S11" s="6">
        <f t="shared" si="3"/>
        <v>5.7374288440729249</v>
      </c>
      <c r="T11" s="6">
        <v>2226.5012159067178</v>
      </c>
      <c r="U11" s="6">
        <f t="shared" si="4"/>
        <v>7.7081866708683755</v>
      </c>
      <c r="V11" s="8">
        <f>YEAR(Table6[[#This Row],[Date]])</f>
        <v>2017</v>
      </c>
      <c r="W11" s="8">
        <f>WEEKNUM(Table6[[#This Row],[Date]])</f>
        <v>10</v>
      </c>
      <c r="X11" t="s">
        <v>157</v>
      </c>
      <c r="Y11" s="9">
        <f>Table6[[#This Row],[LNTVLING]]+Table6[[#This Row],[LNRADIOLING]]+Table6[[#This Row],[LNONLINELING]]</f>
        <v>20.36716267976373</v>
      </c>
      <c r="Z11">
        <f t="shared" si="26"/>
        <v>1</v>
      </c>
      <c r="AA11">
        <f t="shared" si="7"/>
        <v>1</v>
      </c>
      <c r="AB11">
        <f t="shared" si="8"/>
        <v>0</v>
      </c>
      <c r="AC11">
        <f t="shared" si="9"/>
        <v>0</v>
      </c>
      <c r="AD11">
        <f t="shared" si="10"/>
        <v>0</v>
      </c>
      <c r="AE11">
        <f t="shared" si="11"/>
        <v>0</v>
      </c>
      <c r="AF11">
        <f t="shared" si="12"/>
        <v>0</v>
      </c>
      <c r="AG11" s="9">
        <f>'[1]1'!J$20+'[1]1'!J$21*Table6[[#This Row],[TV_State]]</f>
        <v>5448.9096025852741</v>
      </c>
      <c r="AH11" s="9">
        <f>Table6[[#This Row],[sales]]-Table6[[#This Row],[Pred_1]]</f>
        <v>-3222.4083866785563</v>
      </c>
      <c r="AI11">
        <f>ABS(Table6[[#This Row],[Res_1]])/Table6[[#This Row],[sales]]</f>
        <v>1.4472969355043745</v>
      </c>
      <c r="AJ11" s="9">
        <f>'[1]2'!J$20+'[1]2'!J$21*Table6[[#This Row],[Radio_State]]</f>
        <v>4438.4481620367133</v>
      </c>
      <c r="AK11" s="9">
        <f>Table6[[#This Row],[sales]]-Table6[[#This Row],[ Pred_2 ]]</f>
        <v>-2211.9469461299955</v>
      </c>
      <c r="AL11">
        <f>ABS(Table6[[#This Row],[ Res_2 ]])/Table6[[#This Row],[sales]]</f>
        <v>0.9934631655834083</v>
      </c>
      <c r="AM11" s="10">
        <f>'[1]3'!J$20+'[1]3'!J$21*Data!O11</f>
        <v>3593.2344402454482</v>
      </c>
      <c r="AN11" s="9">
        <f>Table6[[#This Row],[sales]]-Table6[[#This Row],[Pred_3]]</f>
        <v>-1366.7332243387305</v>
      </c>
      <c r="AO11" s="9">
        <f>ABS(Table6[[#This Row],[Res_3]])/Table6[[#This Row],[sales]]</f>
        <v>0.61384795776190204</v>
      </c>
      <c r="AP11" s="9">
        <f>'[1]4'!L$21+'[1]4'!L$27*Table6[[#This Row],[TV_State]]+'[1]4'!L$22*Table6[[#This Row],[NJ_DUM]]+'[1]4'!L$23*Table6[[#This Row],[NY_DUM]]+'[1]4'!L$24*Table6[[#This Row],[PA_DUM]]+'[1]4'!L$25*Table6[[#This Row],[CT_DUM]]+'[1]4'!L$26*Table6[[#This Row],[DL_DUM]]</f>
        <v>5304.421488791726</v>
      </c>
      <c r="AQ11" s="9">
        <f>Table6[[#This Row],[sales]]-Table6[[#This Row],[Pred_4]]</f>
        <v>-3077.9202728850082</v>
      </c>
      <c r="AR11">
        <f>ABS(Table6[[#This Row],[Res_4]]/Table6[[#This Row],[sales]])</f>
        <v>1.382402242089753</v>
      </c>
      <c r="AS11" s="9">
        <f>'[1]5'!L$20+'[1]5'!L$26*Table6[[#This Row],[Radio_State]]+'[1]5'!L$21*Table6[[#This Row],[NJ_DUM]]+'[1]5'!L$22*Table6[[#This Row],[NY_DUM]]+'[1]5'!L$23*Table6[[#This Row],[PA_DUM]]+'[1]5'!L$24*Table6[[#This Row],[CT_DUM]]+'[1]5'!L$25*Table6[[#This Row],[DL_DUM]]</f>
        <v>4720.4678544175094</v>
      </c>
      <c r="AT11" s="9">
        <f>Table6[[#This Row],[sales]]-Table6[[#This Row],[Pred_5]]</f>
        <v>-2493.9666385107917</v>
      </c>
      <c r="AU11" s="9">
        <f>ABS(Table6[[#This Row],[Red_5]]/Table6[[#This Row],[sales]])</f>
        <v>1.1201281277967556</v>
      </c>
      <c r="AV11" s="9">
        <f>'[1]6'!L$20+'[1]6'!L$26*Table6[[#This Row],[Online]]+'[1]6'!L$21*Table6[[#This Row],[NJ_DUM]]+'[1]6'!L$22*Table6[[#This Row],[NY_DUM]]+'[1]6'!L$23*Table6[[#This Row],[PA_DUM]]+'[1]6'!L$24*Table6[[#This Row],[CT_DUM]]+'[1]6'!L$25*Table6[[#This Row],[DL_DUM]]</f>
        <v>5310.7470082950931</v>
      </c>
      <c r="AW11" s="9">
        <f>Table6[[#This Row],[sales]]-Table6[[#This Row],[Pred_6]]</f>
        <v>-3084.2457923883753</v>
      </c>
      <c r="AX11" s="9">
        <f>ABS(Table6[[#This Row],[Red_6]]/Table6[[#This Row],[sales]])</f>
        <v>1.3852432553612375</v>
      </c>
      <c r="AY11" s="9">
        <f>'[1]7'!L$21+'[1]7'!L$27*Table6[[#This Row],[LNTV]]+'[1]7'!L$22*Table6[[#This Row],[NJ_DUM]]+'[1]7'!L$23*Table6[[#This Row],[NY_DUM]]+'[1]7'!L$24*Table6[[#This Row],[PA_DUM]]+'[1]7'!L$25*Table6[[#This Row],[CT_DUM]]+'[1]7'!L$26*Table6[[#This Row],[DL_DUM]]</f>
        <v>8.3855523587644427</v>
      </c>
      <c r="AZ11" s="9">
        <f>Table6[[#This Row],[sales]]-Table6[[#This Row],[Pred_7]]</f>
        <v>2218.1156635479533</v>
      </c>
      <c r="BA11" s="9">
        <f>ABS(Table6[[#This Row],[Red_7]]/Table6[[#This Row],[sales]])</f>
        <v>0.99623375352375476</v>
      </c>
      <c r="BB11" s="9">
        <f>'[1]8'!O$22+'[1]8'!O$28*Table6[[#This Row],[LNRADIOLING]]+'[1]8'!O$23*Table6[[#This Row],[DL_DUM]]+'[1]8'!O$24*Table6[[#This Row],[CT_DUM]]+'[1]8'!O$25*Table6[[#This Row],[PA_DUM]]+'[1]8'!O$26*Table6[[#This Row],[NY_DUM]]+'[1]8'!O$27*Table6[[#This Row],[NJ_DUM]]</f>
        <v>5.9787923641006513</v>
      </c>
      <c r="BC11" s="9">
        <f>Table6[[#This Row],[sales]]-Table6[[#This Row],[Pred_8]]</f>
        <v>2220.5224235426172</v>
      </c>
      <c r="BD11" s="9">
        <f>ABS(Table6[[#This Row],[Red_8]]/Table6[[#This Row],[sales]])</f>
        <v>0.99731471408082484</v>
      </c>
      <c r="BE11" s="9">
        <f>'[1]9'!M$19+'[1]9'!M$21*Table6[[#This Row],[LNONLINE]]+'[1]9'!M$20*Table6[[#This Row],[DL_DUM]]+'[1]9'!M$22*Table6[[#This Row],[CT_DUM]]+'[1]9'!M$23*Table6[[#This Row],[PA_DUM]]+'[1]9'!M$24*Table6[[#This Row],[NY_DUM]]+'[1]9'!M$25*Table6[[#This Row],[NJ_DUM]]</f>
        <v>6.3588201673499496</v>
      </c>
      <c r="BF11" s="9">
        <f>Table6[[#This Row],[sales]]-Table6[[#This Row],[Pred_9]]</f>
        <v>2220.1423957393677</v>
      </c>
      <c r="BG11" s="9">
        <f>ABS(Table6[[#This Row],[Red_9]]/Table6[[#This Row],[sales]])</f>
        <v>0.99714403022916809</v>
      </c>
      <c r="BH11" s="9">
        <f>'[1]10'!P$22+'[1]10'!P$30*Table6[[#This Row],[LNTV]]+'[1]10'!P$29*Table6[[#This Row],[LNRADIOLING]]+'[1]10'!P$24*Table6[[#This Row],[LNONLINELING]]+'[1]10'!P$23*Table6[[#This Row],[DL_DUM]]+'[1]10'!P$25*Table6[[#This Row],[CT_DUM]]+'[1]10'!P$26*Table6[[#This Row],[PA_DUM]]+'[1]10'!P$27*Table6[[#This Row],[NY_DUM]]+'[1]10'!P$28*Table6[[#This Row],[NJ_DUM]]</f>
        <v>6.1261328900887211</v>
      </c>
      <c r="BI11" s="9">
        <f>Table6[[#This Row],[sales]]-Table6[[#This Row],[Pred_10]]</f>
        <v>2220.3750830166291</v>
      </c>
      <c r="BJ11" s="45">
        <f>ABS(Table6[[#This Row],[Red_10]]/Table6[[#This Row],[sales]])</f>
        <v>0.99724853826877702</v>
      </c>
      <c r="BK11" s="9">
        <f>'[1]11'!P$32+'[1]11'!P$40*Table6[[#This Row],[LNONLINELING]]+'[1]11'!P$39*Table6[[#This Row],[LNRADIOLING]]+'[1]11'!P$38*Table6[[#This Row],[LNTVLING]]+'[1]11'!P$33*Table6[[#This Row],[DL_DUM]]+'[1]11'!P$34*Table6[[#This Row],[CT_DUM]]+'[1]11'!P$35*Table6[[#This Row],[PA_DUM]]+'[1]11'!P$36*Table6[[#This Row],[NY_DUM]]+'[1]11'!P$37*Table6[[#This Row],[NJ_DUM]]</f>
        <v>5.9929115653702514</v>
      </c>
      <c r="BL11" s="9">
        <f>Table6[[#This Row],[sales]]-Table6[[#This Row],[ Pred_11]]</f>
        <v>2220.5083043413474</v>
      </c>
      <c r="BM11" s="47">
        <f>ABS(Table6[[#This Row],[ Red_11]]/Table6[[#This Row],[sales]])</f>
        <v>0.99730837265097572</v>
      </c>
      <c r="BN11" s="9">
        <f>'[1]12'!K$22+'[1]12'!K$28*Table6[[#This Row],[COMBINE LN LING]]+'[1]12'!K$23*Table6[[#This Row],[DL_DUM]]+'[1]12'!K$24*Table6[[#This Row],[CT_DUM]]+'[1]12'!K$25*Table6[[#This Row],[PA_DUM]]+'[1]12'!K$26*Table6[[#This Row],[NY_DUM]]+'[1]12'!K$27*Table6[[#This Row],[NJ_DUM]]</f>
        <v>6.3312645236017966</v>
      </c>
      <c r="BO11" s="9">
        <f>Table6[[#This Row],[sales]]-Table6[[#This Row],[ Pred_12]]</f>
        <v>2220.1699513831159</v>
      </c>
      <c r="BP11" s="47">
        <f>ABS(Table6[[#This Row],[ Red_12]]/Table6[[#This Row],[sales]])</f>
        <v>0.99715640643788128</v>
      </c>
      <c r="BQ11">
        <f>LN(G11+'2019 Totals and Calculations'!C$18)</f>
        <v>8.3289018233510017</v>
      </c>
      <c r="BR11">
        <f>LN(Table6[[#This Row],[PROF RADIO]]+'2019 Totals and Calculations'!D$18)</f>
        <v>6.4848141455256156</v>
      </c>
      <c r="BS11">
        <f>LN(Table6[[#This Row],[ONLINE LINGERING]]+'2019 Totals and Calculations'!E$18)</f>
        <v>5.8571060723812201</v>
      </c>
      <c r="BT11">
        <f>MONTH(Table6[[#This Row],[Date]])</f>
        <v>3</v>
      </c>
      <c r="BU11">
        <f t="shared" si="13"/>
        <v>0</v>
      </c>
      <c r="BV11">
        <f t="shared" si="14"/>
        <v>0</v>
      </c>
      <c r="BW11">
        <f t="shared" si="15"/>
        <v>1</v>
      </c>
      <c r="BX11">
        <f t="shared" si="16"/>
        <v>0</v>
      </c>
      <c r="BY11">
        <f t="shared" si="17"/>
        <v>0</v>
      </c>
      <c r="BZ11">
        <f t="shared" si="18"/>
        <v>0</v>
      </c>
      <c r="CA11">
        <f t="shared" si="19"/>
        <v>0</v>
      </c>
      <c r="CB11">
        <f t="shared" si="20"/>
        <v>0</v>
      </c>
      <c r="CC11">
        <f t="shared" si="21"/>
        <v>0</v>
      </c>
      <c r="CD11">
        <f t="shared" si="22"/>
        <v>0</v>
      </c>
      <c r="CE11">
        <f t="shared" si="23"/>
        <v>0</v>
      </c>
      <c r="CF11">
        <f t="shared" si="24"/>
        <v>0</v>
      </c>
      <c r="CG11">
        <f t="shared" si="25"/>
        <v>10</v>
      </c>
      <c r="CH1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2439.1457443297095</v>
      </c>
      <c r="CI11" s="79">
        <f>Table6[[#This Row],[sales]]-CH11</f>
        <v>-212.6445284229917</v>
      </c>
      <c r="CJ11">
        <f>ABS(Table6[[#This Row],[sales]]-CH11)/Table6[[#This Row],[sales]]</f>
        <v>9.5506136221171822E-2</v>
      </c>
      <c r="CK1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2103.1255008773419</v>
      </c>
      <c r="CL11" s="79">
        <f>Table6[[#This Row],[sales]]-CK11</f>
        <v>123.3757150293759</v>
      </c>
      <c r="CM11">
        <f>ABS(Table6[[#This Row],[sales]]-CK11)/Table6[[#This Row],[sales]]</f>
        <v>5.5412372626588713E-2</v>
      </c>
      <c r="CN1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2586.0823927110359</v>
      </c>
      <c r="CO11" s="79">
        <f>Table6[[#This Row],[sales]]-CN11</f>
        <v>-359.58117680431815</v>
      </c>
      <c r="CP11">
        <f>ABS(Table6[[#This Row],[sales]]-CN11)/Table6[[#This Row],[sales]]</f>
        <v>0.16150055263180385</v>
      </c>
      <c r="CQ1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2593.4864903831817</v>
      </c>
      <c r="CR11" s="79">
        <f>Table6[[#This Row],[sales]]-CQ11</f>
        <v>-366.98527447646393</v>
      </c>
      <c r="CS11">
        <f>ABS(Table6[[#This Row],[sales]]-CQ11)/Table6[[#This Row],[sales]]</f>
        <v>0.16482599329145808</v>
      </c>
      <c r="CU11" t="s">
        <v>158</v>
      </c>
      <c r="CV11" s="80">
        <v>2.2159955415447476</v>
      </c>
      <c r="CX11" t="s">
        <v>158</v>
      </c>
      <c r="CY11">
        <v>2.0482900865713987</v>
      </c>
      <c r="DA11" t="s">
        <v>158</v>
      </c>
      <c r="DB11">
        <v>2.2306728198402368</v>
      </c>
      <c r="DD11" t="s">
        <v>158</v>
      </c>
      <c r="DE11">
        <v>2.0326808087788426</v>
      </c>
    </row>
    <row r="12" spans="1:109" x14ac:dyDescent="0.2">
      <c r="A12">
        <v>11</v>
      </c>
      <c r="B12" t="s">
        <v>139</v>
      </c>
      <c r="C12" s="5">
        <v>42806</v>
      </c>
      <c r="D12" s="6">
        <v>4398.0154922990932</v>
      </c>
      <c r="E12" s="8">
        <f>YEAR(Table6[[#This Row],[Date]])</f>
        <v>2017</v>
      </c>
      <c r="F12" s="6">
        <f>Table6[[#This Row],[TV_State]]+Table6[[#This Row],[Radio_State]]+Table6[[#This Row],[Online]]</f>
        <v>5375.3522683655583</v>
      </c>
      <c r="G12" s="6">
        <f t="shared" si="5"/>
        <v>3965.8407747921829</v>
      </c>
      <c r="H12" s="6">
        <f>LN(Table6[[#This Row],[PROF TV LING]])</f>
        <v>8.2854731607176255</v>
      </c>
      <c r="I12" s="6">
        <f t="shared" si="0"/>
        <v>8.3889086936867407</v>
      </c>
      <c r="J12" s="6">
        <v>651.55785071097671</v>
      </c>
      <c r="K12" s="6">
        <f t="shared" si="6"/>
        <v>621.95934045138688</v>
      </c>
      <c r="L12" s="6">
        <f>0.5*J11+0.5*Table6[[#This Row],[Radio_State]]</f>
        <v>636.04456855119156</v>
      </c>
      <c r="M12" s="6">
        <f>LN(Table6[[#This Row],[RADIO LINGERING ]])</f>
        <v>6.4552686372232415</v>
      </c>
      <c r="N12" s="6">
        <f t="shared" si="1"/>
        <v>6.4793661888023024</v>
      </c>
      <c r="O12" s="6">
        <v>325.77892535548835</v>
      </c>
      <c r="P12" s="6">
        <f t="shared" si="2"/>
        <v>319.26337046797858</v>
      </c>
      <c r="Q12" s="6">
        <f>0.3*O11+0.7*Table6[[#This Row],[Online]]</f>
        <v>321.12494070755281</v>
      </c>
      <c r="R12" s="6">
        <f>LN(Table6[[#This Row],[ONLINE LINGERING]])</f>
        <v>5.7718302707902573</v>
      </c>
      <c r="S12" s="6">
        <f t="shared" si="3"/>
        <v>5.786219008242357</v>
      </c>
      <c r="T12" s="6">
        <v>2631.2101706550952</v>
      </c>
      <c r="U12" s="6">
        <f t="shared" si="4"/>
        <v>7.8751991602729312</v>
      </c>
      <c r="V12" s="8">
        <f>YEAR(Table6[[#This Row],[Date]])</f>
        <v>2017</v>
      </c>
      <c r="W12" s="8">
        <f>WEEKNUM(Table6[[#This Row],[Date]])</f>
        <v>11</v>
      </c>
      <c r="X12" t="s">
        <v>159</v>
      </c>
      <c r="Y12" s="9">
        <f>Table6[[#This Row],[LNTVLING]]+Table6[[#This Row],[LNRADIOLING]]+Table6[[#This Row],[LNONLINELING]]</f>
        <v>20.512572068731124</v>
      </c>
      <c r="Z12">
        <f t="shared" si="26"/>
        <v>1</v>
      </c>
      <c r="AA12">
        <f t="shared" si="7"/>
        <v>1</v>
      </c>
      <c r="AB12">
        <f t="shared" si="8"/>
        <v>0</v>
      </c>
      <c r="AC12">
        <f t="shared" si="9"/>
        <v>0</v>
      </c>
      <c r="AD12">
        <f t="shared" si="10"/>
        <v>0</v>
      </c>
      <c r="AE12">
        <f t="shared" si="11"/>
        <v>0</v>
      </c>
      <c r="AF12">
        <f t="shared" si="12"/>
        <v>0</v>
      </c>
      <c r="AG12" s="9">
        <f>'[1]1'!J$20+'[1]1'!J$21*Table6[[#This Row],[TV_State]]</f>
        <v>5654.8684554417223</v>
      </c>
      <c r="AH12" s="9">
        <f>Table6[[#This Row],[sales]]-Table6[[#This Row],[Pred_1]]</f>
        <v>-3023.6582847866271</v>
      </c>
      <c r="AI12">
        <f>ABS(Table6[[#This Row],[Res_1]])/Table6[[#This Row],[sales]]</f>
        <v>1.1491511846937805</v>
      </c>
      <c r="AJ12" s="9">
        <f>'[1]2'!J$20+'[1]2'!J$21*Table6[[#This Row],[Radio_State]]</f>
        <v>4574.6564799386733</v>
      </c>
      <c r="AK12" s="9">
        <f>Table6[[#This Row],[sales]]-Table6[[#This Row],[ Pred_2 ]]</f>
        <v>-1943.4463092835781</v>
      </c>
      <c r="AL12">
        <f>ABS(Table6[[#This Row],[ Res_2 ]])/Table6[[#This Row],[sales]]</f>
        <v>0.73861310318655249</v>
      </c>
      <c r="AM12" s="10">
        <f>'[1]3'!J$20+'[1]3'!J$21*Data!O12</f>
        <v>3682.8596531714784</v>
      </c>
      <c r="AN12" s="9">
        <f>Table6[[#This Row],[sales]]-Table6[[#This Row],[Pred_3]]</f>
        <v>-1051.6494825163832</v>
      </c>
      <c r="AO12" s="9">
        <f>ABS(Table6[[#This Row],[Res_3]])/Table6[[#This Row],[sales]]</f>
        <v>0.39968281296759844</v>
      </c>
      <c r="AP12" s="9">
        <f>'[1]4'!L$21+'[1]4'!L$27*Table6[[#This Row],[TV_State]]+'[1]4'!L$22*Table6[[#This Row],[NJ_DUM]]+'[1]4'!L$23*Table6[[#This Row],[NY_DUM]]+'[1]4'!L$24*Table6[[#This Row],[PA_DUM]]+'[1]4'!L$25*Table6[[#This Row],[CT_DUM]]+'[1]4'!L$26*Table6[[#This Row],[DL_DUM]]</f>
        <v>5350.6175408598219</v>
      </c>
      <c r="AQ12" s="9">
        <f>Table6[[#This Row],[sales]]-Table6[[#This Row],[Pred_4]]</f>
        <v>-2719.4073702047267</v>
      </c>
      <c r="AR12">
        <f>ABS(Table6[[#This Row],[Res_4]]/Table6[[#This Row],[sales]])</f>
        <v>1.0335196331077092</v>
      </c>
      <c r="AS12" s="9">
        <f>'[1]5'!L$20+'[1]5'!L$26*Table6[[#This Row],[Radio_State]]+'[1]5'!L$21*Table6[[#This Row],[NJ_DUM]]+'[1]5'!L$22*Table6[[#This Row],[NY_DUM]]+'[1]5'!L$23*Table6[[#This Row],[PA_DUM]]+'[1]5'!L$24*Table6[[#This Row],[CT_DUM]]+'[1]5'!L$25*Table6[[#This Row],[DL_DUM]]</f>
        <v>4775.1241044540257</v>
      </c>
      <c r="AT12" s="9">
        <f>Table6[[#This Row],[sales]]-Table6[[#This Row],[Pred_5]]</f>
        <v>-2143.9139337989304</v>
      </c>
      <c r="AU12" s="9">
        <f>ABS(Table6[[#This Row],[Red_5]]/Table6[[#This Row],[sales]])</f>
        <v>0.81480147717168405</v>
      </c>
      <c r="AV12" s="9">
        <f>'[1]6'!L$20+'[1]6'!L$26*Table6[[#This Row],[Online]]+'[1]6'!L$21*Table6[[#This Row],[NJ_DUM]]+'[1]6'!L$22*Table6[[#This Row],[NY_DUM]]+'[1]6'!L$23*Table6[[#This Row],[PA_DUM]]+'[1]6'!L$24*Table6[[#This Row],[CT_DUM]]+'[1]6'!L$25*Table6[[#This Row],[DL_DUM]]</f>
        <v>5378.2648081629304</v>
      </c>
      <c r="AW12" s="9">
        <f>Table6[[#This Row],[sales]]-Table6[[#This Row],[Pred_6]]</f>
        <v>-2747.0546375078352</v>
      </c>
      <c r="AX12" s="9">
        <f>ABS(Table6[[#This Row],[Red_6]]/Table6[[#This Row],[sales]])</f>
        <v>1.0440270671437464</v>
      </c>
      <c r="AY12" s="9">
        <f>'[1]7'!L$21+'[1]7'!L$27*Table6[[#This Row],[LNTV]]+'[1]7'!L$22*Table6[[#This Row],[NJ_DUM]]+'[1]7'!L$23*Table6[[#This Row],[NY_DUM]]+'[1]7'!L$24*Table6[[#This Row],[PA_DUM]]+'[1]7'!L$25*Table6[[#This Row],[CT_DUM]]+'[1]7'!L$26*Table6[[#This Row],[DL_DUM]]</f>
        <v>8.3909526731740467</v>
      </c>
      <c r="AZ12" s="9">
        <f>Table6[[#This Row],[sales]]-Table6[[#This Row],[Pred_7]]</f>
        <v>2622.8192179819212</v>
      </c>
      <c r="BA12" s="9">
        <f>ABS(Table6[[#This Row],[Red_7]]/Table6[[#This Row],[sales]])</f>
        <v>0.99681099109194882</v>
      </c>
      <c r="BB12" s="9">
        <f>'[1]8'!O$22+'[1]8'!O$28*Table6[[#This Row],[LNRADIOLING]]+'[1]8'!O$23*Table6[[#This Row],[DL_DUM]]+'[1]8'!O$24*Table6[[#This Row],[CT_DUM]]+'[1]8'!O$25*Table6[[#This Row],[PA_DUM]]+'[1]8'!O$26*Table6[[#This Row],[NY_DUM]]+'[1]8'!O$27*Table6[[#This Row],[NJ_DUM]]</f>
        <v>5.9822731005076744</v>
      </c>
      <c r="BC12" s="9">
        <f>Table6[[#This Row],[sales]]-Table6[[#This Row],[Pred_8]]</f>
        <v>2625.2278975545873</v>
      </c>
      <c r="BD12" s="9">
        <f>ABS(Table6[[#This Row],[Red_8]]/Table6[[#This Row],[sales]])</f>
        <v>0.99772641761299574</v>
      </c>
      <c r="BE12" s="9">
        <f>'[1]9'!M$19+'[1]9'!M$21*Table6[[#This Row],[LNONLINE]]+'[1]9'!M$20*Table6[[#This Row],[DL_DUM]]+'[1]9'!M$22*Table6[[#This Row],[CT_DUM]]+'[1]9'!M$23*Table6[[#This Row],[PA_DUM]]+'[1]9'!M$24*Table6[[#This Row],[NY_DUM]]+'[1]9'!M$25*Table6[[#This Row],[NJ_DUM]]</f>
        <v>6.3742679844689221</v>
      </c>
      <c r="BF12" s="9">
        <f>Table6[[#This Row],[sales]]-Table6[[#This Row],[Pred_9]]</f>
        <v>2624.8359026706262</v>
      </c>
      <c r="BG12" s="9">
        <f>ABS(Table6[[#This Row],[Red_9]]/Table6[[#This Row],[sales]])</f>
        <v>0.99757743867990523</v>
      </c>
      <c r="BH12" s="9">
        <f>'[1]10'!P$22+'[1]10'!P$30*Table6[[#This Row],[LNTV]]+'[1]10'!P$29*Table6[[#This Row],[LNRADIOLING]]+'[1]10'!P$24*Table6[[#This Row],[LNONLINELING]]+'[1]10'!P$23*Table6[[#This Row],[DL_DUM]]+'[1]10'!P$25*Table6[[#This Row],[CT_DUM]]+'[1]10'!P$26*Table6[[#This Row],[PA_DUM]]+'[1]10'!P$27*Table6[[#This Row],[NY_DUM]]+'[1]10'!P$28*Table6[[#This Row],[NJ_DUM]]</f>
        <v>6.1350133033810144</v>
      </c>
      <c r="BI12" s="9">
        <f>Table6[[#This Row],[sales]]-Table6[[#This Row],[Pred_10]]</f>
        <v>2625.0751573517141</v>
      </c>
      <c r="BJ12" s="45">
        <f>ABS(Table6[[#This Row],[Red_10]]/Table6[[#This Row],[sales]])</f>
        <v>0.9976683682011408</v>
      </c>
      <c r="BK12" s="9">
        <f>'[1]11'!P$32+'[1]11'!P$40*Table6[[#This Row],[LNONLINELING]]+'[1]11'!P$39*Table6[[#This Row],[LNRADIOLING]]+'[1]11'!P$38*Table6[[#This Row],[LNTVLING]]+'[1]11'!P$33*Table6[[#This Row],[DL_DUM]]+'[1]11'!P$34*Table6[[#This Row],[CT_DUM]]+'[1]11'!P$35*Table6[[#This Row],[PA_DUM]]+'[1]11'!P$36*Table6[[#This Row],[NY_DUM]]+'[1]11'!P$37*Table6[[#This Row],[NJ_DUM]]</f>
        <v>5.9985919237695526</v>
      </c>
      <c r="BL12" s="9">
        <f>Table6[[#This Row],[sales]]-Table6[[#This Row],[ Pred_11]]</f>
        <v>2625.2115787313255</v>
      </c>
      <c r="BM12" s="47">
        <f>ABS(Table6[[#This Row],[ Red_11]]/Table6[[#This Row],[sales]])</f>
        <v>0.99772021559103496</v>
      </c>
      <c r="BN12" s="9">
        <f>'[1]12'!K$22+'[1]12'!K$28*Table6[[#This Row],[COMBINE LN LING]]+'[1]12'!K$23*Table6[[#This Row],[DL_DUM]]+'[1]12'!K$24*Table6[[#This Row],[CT_DUM]]+'[1]12'!K$25*Table6[[#This Row],[PA_DUM]]+'[1]12'!K$26*Table6[[#This Row],[NY_DUM]]+'[1]12'!K$27*Table6[[#This Row],[NJ_DUM]]</f>
        <v>6.3452581234712593</v>
      </c>
      <c r="BO12" s="9">
        <f>Table6[[#This Row],[sales]]-Table6[[#This Row],[ Pred_12]]</f>
        <v>2624.8649125316238</v>
      </c>
      <c r="BP12" s="47">
        <f>ABS(Table6[[#This Row],[ Red_12]]/Table6[[#This Row],[sales]])</f>
        <v>0.99758846397211531</v>
      </c>
      <c r="BQ12">
        <f>LN(G12+'2019 Totals and Calculations'!C$18)</f>
        <v>8.3726492197587969</v>
      </c>
      <c r="BR12">
        <f>LN(Table6[[#This Row],[PROF RADIO]]+'2019 Totals and Calculations'!D$18)</f>
        <v>6.5290037254305346</v>
      </c>
      <c r="BS12">
        <f>LN(Table6[[#This Row],[ONLINE LINGERING]]+'2019 Totals and Calculations'!E$18)</f>
        <v>5.8999036680441357</v>
      </c>
      <c r="BT12">
        <f>MONTH(Table6[[#This Row],[Date]])</f>
        <v>3</v>
      </c>
      <c r="BU12">
        <f t="shared" si="13"/>
        <v>0</v>
      </c>
      <c r="BV12">
        <f t="shared" si="14"/>
        <v>0</v>
      </c>
      <c r="BW12">
        <f t="shared" si="15"/>
        <v>1</v>
      </c>
      <c r="BX12">
        <f t="shared" si="16"/>
        <v>0</v>
      </c>
      <c r="BY12">
        <f t="shared" si="17"/>
        <v>0</v>
      </c>
      <c r="BZ12">
        <f t="shared" si="18"/>
        <v>0</v>
      </c>
      <c r="CA12">
        <f t="shared" si="19"/>
        <v>0</v>
      </c>
      <c r="CB12">
        <f t="shared" si="20"/>
        <v>0</v>
      </c>
      <c r="CC12">
        <f t="shared" si="21"/>
        <v>0</v>
      </c>
      <c r="CD12">
        <f t="shared" si="22"/>
        <v>0</v>
      </c>
      <c r="CE12">
        <f t="shared" si="23"/>
        <v>0</v>
      </c>
      <c r="CF12">
        <f t="shared" si="24"/>
        <v>0</v>
      </c>
      <c r="CG12">
        <f t="shared" si="25"/>
        <v>11</v>
      </c>
      <c r="CH1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2477.8420379695604</v>
      </c>
      <c r="CI12" s="79">
        <f>Table6[[#This Row],[sales]]-CH12</f>
        <v>153.36813268553487</v>
      </c>
      <c r="CJ12">
        <f>ABS(Table6[[#This Row],[sales]]-CH12)/Table6[[#This Row],[sales]]</f>
        <v>5.8288058626404078E-2</v>
      </c>
      <c r="CK1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2136.6379444699187</v>
      </c>
      <c r="CL12" s="79">
        <f>Table6[[#This Row],[sales]]-CK12</f>
        <v>494.57222618517653</v>
      </c>
      <c r="CM12">
        <f>ABS(Table6[[#This Row],[sales]]-CK12)/Table6[[#This Row],[sales]]</f>
        <v>0.18796378628395252</v>
      </c>
      <c r="CN1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2628.6624516398438</v>
      </c>
      <c r="CO12" s="79">
        <f>Table6[[#This Row],[sales]]-CN12</f>
        <v>2.5477190152514595</v>
      </c>
      <c r="CP12">
        <f>ABS(Table6[[#This Row],[sales]]-CN12)/Table6[[#This Row],[sales]]</f>
        <v>9.6826891430613134E-4</v>
      </c>
      <c r="CQ1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2658.7093756336685</v>
      </c>
      <c r="CR12" s="79">
        <f>Table6[[#This Row],[sales]]-CQ12</f>
        <v>-27.499204978573289</v>
      </c>
      <c r="CS12">
        <f>ABS(Table6[[#This Row],[sales]]-CQ12)/Table6[[#This Row],[sales]]</f>
        <v>1.0451162467088968E-2</v>
      </c>
      <c r="CU12" t="s">
        <v>160</v>
      </c>
      <c r="CV12" s="80">
        <v>2.2470814851021266</v>
      </c>
      <c r="CX12" t="s">
        <v>160</v>
      </c>
      <c r="CY12">
        <v>2.3095063663294852</v>
      </c>
      <c r="DA12" t="s">
        <v>160</v>
      </c>
      <c r="DB12">
        <v>2.2523566045311187</v>
      </c>
      <c r="DD12" t="s">
        <v>160</v>
      </c>
      <c r="DE12">
        <v>2.0245002857942125</v>
      </c>
    </row>
    <row r="13" spans="1:109" x14ac:dyDescent="0.2">
      <c r="A13">
        <v>12</v>
      </c>
      <c r="B13" t="s">
        <v>139</v>
      </c>
      <c r="C13" s="5">
        <v>42813</v>
      </c>
      <c r="D13" s="6">
        <v>4617.9162669140478</v>
      </c>
      <c r="E13" s="8">
        <f>YEAR(Table6[[#This Row],[Date]])</f>
        <v>2017</v>
      </c>
      <c r="F13" s="6">
        <f>Table6[[#This Row],[TV_State]]+Table6[[#This Row],[Radio_State]]+Table6[[#This Row],[Online]]</f>
        <v>5644.1198817838358</v>
      </c>
      <c r="G13" s="6">
        <f t="shared" si="5"/>
        <v>4161.463422428742</v>
      </c>
      <c r="H13" s="6">
        <f>LN(Table6[[#This Row],[PROF TV LING]])</f>
        <v>8.3336220756314194</v>
      </c>
      <c r="I13" s="6">
        <f t="shared" si="0"/>
        <v>8.4376988578561729</v>
      </c>
      <c r="J13" s="6">
        <v>684.13574324652552</v>
      </c>
      <c r="K13" s="6">
        <f t="shared" si="6"/>
        <v>653.04754184895614</v>
      </c>
      <c r="L13" s="6">
        <f>0.5*J12+0.5*Table6[[#This Row],[Radio_State]]</f>
        <v>667.84679697875117</v>
      </c>
      <c r="M13" s="6">
        <f>LN(Table6[[#This Row],[RADIO LINGERING ]])</f>
        <v>6.5040588013926737</v>
      </c>
      <c r="N13" s="6">
        <f t="shared" si="1"/>
        <v>6.5281563529717346</v>
      </c>
      <c r="O13" s="6">
        <v>342.06787162326282</v>
      </c>
      <c r="P13" s="6">
        <f t="shared" si="2"/>
        <v>335.22652127667754</v>
      </c>
      <c r="Q13" s="6">
        <f>0.3*O12+0.7*Table6[[#This Row],[Online]]</f>
        <v>337.18118774293049</v>
      </c>
      <c r="R13" s="6">
        <f>LN(Table6[[#This Row],[ONLINE LINGERING]])</f>
        <v>5.8206204349596895</v>
      </c>
      <c r="S13" s="6">
        <f t="shared" si="3"/>
        <v>5.8350091724117892</v>
      </c>
      <c r="T13" s="6">
        <v>2443.5671866943044</v>
      </c>
      <c r="U13" s="6">
        <f t="shared" si="4"/>
        <v>7.8012142124215398</v>
      </c>
      <c r="V13" s="8">
        <f>YEAR(Table6[[#This Row],[Date]])</f>
        <v>2017</v>
      </c>
      <c r="W13" s="8">
        <f>WEEKNUM(Table6[[#This Row],[Date]])</f>
        <v>12</v>
      </c>
      <c r="X13" t="s">
        <v>161</v>
      </c>
      <c r="Y13" s="9">
        <f>Table6[[#This Row],[LNTVLING]]+Table6[[#This Row],[LNRADIOLING]]+Table6[[#This Row],[LNONLINELING]]</f>
        <v>20.658301311983784</v>
      </c>
      <c r="Z13">
        <f t="shared" si="26"/>
        <v>1</v>
      </c>
      <c r="AA13">
        <f t="shared" si="7"/>
        <v>1</v>
      </c>
      <c r="AB13">
        <f t="shared" si="8"/>
        <v>0</v>
      </c>
      <c r="AC13">
        <f t="shared" si="9"/>
        <v>0</v>
      </c>
      <c r="AD13">
        <f t="shared" si="10"/>
        <v>0</v>
      </c>
      <c r="AE13">
        <f t="shared" si="11"/>
        <v>0</v>
      </c>
      <c r="AF13">
        <f t="shared" si="12"/>
        <v>0</v>
      </c>
      <c r="AG13" s="9">
        <f>'[1]1'!J$20+'[1]1'!J$21*Table6[[#This Row],[TV_State]]</f>
        <v>5871.1252509409924</v>
      </c>
      <c r="AH13" s="9">
        <f>Table6[[#This Row],[sales]]-Table6[[#This Row],[Pred_1]]</f>
        <v>-3427.558064246688</v>
      </c>
      <c r="AI13">
        <f>ABS(Table6[[#This Row],[Res_1]])/Table6[[#This Row],[sales]]</f>
        <v>1.4026862379354266</v>
      </c>
      <c r="AJ13" s="9">
        <f>'[1]2'!J$20+'[1]2'!J$21*Table6[[#This Row],[Radio_State]]</f>
        <v>4717.6752137357316</v>
      </c>
      <c r="AK13" s="9">
        <f>Table6[[#This Row],[sales]]-Table6[[#This Row],[ Pred_2 ]]</f>
        <v>-2274.1080270414272</v>
      </c>
      <c r="AL13">
        <f>ABS(Table6[[#This Row],[ Res_2 ]])/Table6[[#This Row],[sales]]</f>
        <v>0.93065091044943837</v>
      </c>
      <c r="AM13" s="10">
        <f>'[1]3'!J$20+'[1]3'!J$21*Data!O13</f>
        <v>3776.9661267438096</v>
      </c>
      <c r="AN13" s="9">
        <f>Table6[[#This Row],[sales]]-Table6[[#This Row],[Pred_3]]</f>
        <v>-1333.3989400495052</v>
      </c>
      <c r="AO13" s="9">
        <f>ABS(Table6[[#This Row],[Res_3]])/Table6[[#This Row],[sales]]</f>
        <v>0.54567721620674892</v>
      </c>
      <c r="AP13" s="9">
        <f>'[1]4'!L$21+'[1]4'!L$27*Table6[[#This Row],[TV_State]]+'[1]4'!L$22*Table6[[#This Row],[NJ_DUM]]+'[1]4'!L$23*Table6[[#This Row],[NY_DUM]]+'[1]4'!L$24*Table6[[#This Row],[PA_DUM]]+'[1]4'!L$25*Table6[[#This Row],[CT_DUM]]+'[1]4'!L$26*Table6[[#This Row],[DL_DUM]]</f>
        <v>5399.1233955313219</v>
      </c>
      <c r="AQ13" s="9">
        <f>Table6[[#This Row],[sales]]-Table6[[#This Row],[Pred_4]]</f>
        <v>-2955.5562088370175</v>
      </c>
      <c r="AR13">
        <f>ABS(Table6[[#This Row],[Res_4]]/Table6[[#This Row],[sales]])</f>
        <v>1.2095252485508041</v>
      </c>
      <c r="AS13" s="9">
        <f>'[1]5'!L$20+'[1]5'!L$26*Table6[[#This Row],[Radio_State]]+'[1]5'!L$21*Table6[[#This Row],[NJ_DUM]]+'[1]5'!L$22*Table6[[#This Row],[NY_DUM]]+'[1]5'!L$23*Table6[[#This Row],[PA_DUM]]+'[1]5'!L$24*Table6[[#This Row],[CT_DUM]]+'[1]5'!L$25*Table6[[#This Row],[DL_DUM]]</f>
        <v>4832.5131669923685</v>
      </c>
      <c r="AT13" s="9">
        <f>Table6[[#This Row],[sales]]-Table6[[#This Row],[Pred_5]]</f>
        <v>-2388.9459802980641</v>
      </c>
      <c r="AU13" s="9">
        <f>ABS(Table6[[#This Row],[Red_5]]/Table6[[#This Row],[sales]])</f>
        <v>0.97764693899408073</v>
      </c>
      <c r="AV13" s="9">
        <f>'[1]6'!L$20+'[1]6'!L$26*Table6[[#This Row],[Online]]+'[1]6'!L$21*Table6[[#This Row],[NJ_DUM]]+'[1]6'!L$22*Table6[[#This Row],[NY_DUM]]+'[1]6'!L$23*Table6[[#This Row],[PA_DUM]]+'[1]6'!L$24*Table6[[#This Row],[CT_DUM]]+'[1]6'!L$25*Table6[[#This Row],[DL_DUM]]</f>
        <v>5449.1584980241587</v>
      </c>
      <c r="AW13" s="9">
        <f>Table6[[#This Row],[sales]]-Table6[[#This Row],[Pred_6]]</f>
        <v>-3005.5913113298543</v>
      </c>
      <c r="AX13" s="9">
        <f>ABS(Table6[[#This Row],[Red_6]]/Table6[[#This Row],[sales]])</f>
        <v>1.2300015025966464</v>
      </c>
      <c r="AY13" s="9">
        <f>'[1]7'!L$21+'[1]7'!L$27*Table6[[#This Row],[LNTV]]+'[1]7'!L$22*Table6[[#This Row],[NJ_DUM]]+'[1]7'!L$23*Table6[[#This Row],[NY_DUM]]+'[1]7'!L$24*Table6[[#This Row],[PA_DUM]]+'[1]7'!L$25*Table6[[#This Row],[CT_DUM]]+'[1]7'!L$26*Table6[[#This Row],[DL_DUM]]</f>
        <v>8.3963529875836507</v>
      </c>
      <c r="AZ13" s="9">
        <f>Table6[[#This Row],[sales]]-Table6[[#This Row],[Pred_7]]</f>
        <v>2435.1708337067207</v>
      </c>
      <c r="BA13" s="9">
        <f>ABS(Table6[[#This Row],[Red_7]]/Table6[[#This Row],[sales]])</f>
        <v>0.99656389518024979</v>
      </c>
      <c r="BB13" s="9">
        <f>'[1]8'!O$22+'[1]8'!O$28*Table6[[#This Row],[LNRADIOLING]]+'[1]8'!O$23*Table6[[#This Row],[DL_DUM]]+'[1]8'!O$24*Table6[[#This Row],[CT_DUM]]+'[1]8'!O$25*Table6[[#This Row],[PA_DUM]]+'[1]8'!O$26*Table6[[#This Row],[NY_DUM]]+'[1]8'!O$27*Table6[[#This Row],[NJ_DUM]]</f>
        <v>5.9857538369146974</v>
      </c>
      <c r="BC13" s="9">
        <f>Table6[[#This Row],[sales]]-Table6[[#This Row],[Pred_8]]</f>
        <v>2437.5814328573897</v>
      </c>
      <c r="BD13" s="9">
        <f>ABS(Table6[[#This Row],[Red_8]]/Table6[[#This Row],[sales]])</f>
        <v>0.99755040341452106</v>
      </c>
      <c r="BE13" s="9">
        <f>'[1]9'!M$19+'[1]9'!M$21*Table6[[#This Row],[LNONLINE]]+'[1]9'!M$20*Table6[[#This Row],[DL_DUM]]+'[1]9'!M$22*Table6[[#This Row],[CT_DUM]]+'[1]9'!M$23*Table6[[#This Row],[PA_DUM]]+'[1]9'!M$24*Table6[[#This Row],[NY_DUM]]+'[1]9'!M$25*Table6[[#This Row],[NJ_DUM]]</f>
        <v>6.3897158015878945</v>
      </c>
      <c r="BF13" s="9">
        <f>Table6[[#This Row],[sales]]-Table6[[#This Row],[Pred_9]]</f>
        <v>2437.1774708927164</v>
      </c>
      <c r="BG13" s="9">
        <f>ABS(Table6[[#This Row],[Red_9]]/Table6[[#This Row],[sales]])</f>
        <v>0.99738508691867311</v>
      </c>
      <c r="BH13" s="9">
        <f>'[1]10'!P$22+'[1]10'!P$30*Table6[[#This Row],[LNTV]]+'[1]10'!P$29*Table6[[#This Row],[LNRADIOLING]]+'[1]10'!P$24*Table6[[#This Row],[LNONLINELING]]+'[1]10'!P$23*Table6[[#This Row],[DL_DUM]]+'[1]10'!P$25*Table6[[#This Row],[CT_DUM]]+'[1]10'!P$26*Table6[[#This Row],[PA_DUM]]+'[1]10'!P$27*Table6[[#This Row],[NY_DUM]]+'[1]10'!P$28*Table6[[#This Row],[NJ_DUM]]</f>
        <v>6.1438937166733085</v>
      </c>
      <c r="BI13" s="9">
        <f>Table6[[#This Row],[sales]]-Table6[[#This Row],[Pred_10]]</f>
        <v>2437.4232929776313</v>
      </c>
      <c r="BJ13" s="45">
        <f>ABS(Table6[[#This Row],[Red_10]]/Table6[[#This Row],[sales]])</f>
        <v>0.99748568660189585</v>
      </c>
      <c r="BK13" s="9">
        <f>'[1]11'!P$32+'[1]11'!P$40*Table6[[#This Row],[LNONLINELING]]+'[1]11'!P$39*Table6[[#This Row],[LNRADIOLING]]+'[1]11'!P$38*Table6[[#This Row],[LNTVLING]]+'[1]11'!P$33*Table6[[#This Row],[DL_DUM]]+'[1]11'!P$34*Table6[[#This Row],[CT_DUM]]+'[1]11'!P$35*Table6[[#This Row],[PA_DUM]]+'[1]11'!P$36*Table6[[#This Row],[NY_DUM]]+'[1]11'!P$37*Table6[[#This Row],[NJ_DUM]]</f>
        <v>6.0042183301119199</v>
      </c>
      <c r="BL13" s="9">
        <f>Table6[[#This Row],[sales]]-Table6[[#This Row],[ Pred_11]]</f>
        <v>2437.5629683641923</v>
      </c>
      <c r="BM13" s="47">
        <f>ABS(Table6[[#This Row],[ Red_11]]/Table6[[#This Row],[sales]])</f>
        <v>0.99754284704639751</v>
      </c>
      <c r="BN13" s="9">
        <f>'[1]12'!K$22+'[1]12'!K$28*Table6[[#This Row],[COMBINE LN LING]]+'[1]12'!K$23*Table6[[#This Row],[DL_DUM]]+'[1]12'!K$24*Table6[[#This Row],[CT_DUM]]+'[1]12'!K$25*Table6[[#This Row],[PA_DUM]]+'[1]12'!K$26*Table6[[#This Row],[NY_DUM]]+'[1]12'!K$27*Table6[[#This Row],[NJ_DUM]]</f>
        <v>6.3592825047979327</v>
      </c>
      <c r="BO13" s="9">
        <f>Table6[[#This Row],[sales]]-Table6[[#This Row],[ Pred_12]]</f>
        <v>2437.2079041895063</v>
      </c>
      <c r="BP13" s="47">
        <f>ABS(Table6[[#This Row],[ Red_12]]/Table6[[#This Row],[sales]])</f>
        <v>0.99739754137335546</v>
      </c>
      <c r="BQ13">
        <f>LN(G13+'2019 Totals and Calculations'!C$18)</f>
        <v>8.4168659733040538</v>
      </c>
      <c r="BR13">
        <f>LN(Table6[[#This Row],[PROF RADIO]]+'2019 Totals and Calculations'!D$18)</f>
        <v>6.5734062581086352</v>
      </c>
      <c r="BS13">
        <f>LN(Table6[[#This Row],[ONLINE LINGERING]]+'2019 Totals and Calculations'!E$18)</f>
        <v>5.9429530426398598</v>
      </c>
      <c r="BT13">
        <f>MONTH(Table6[[#This Row],[Date]])</f>
        <v>3</v>
      </c>
      <c r="BU13">
        <f t="shared" si="13"/>
        <v>0</v>
      </c>
      <c r="BV13">
        <f t="shared" si="14"/>
        <v>0</v>
      </c>
      <c r="BW13">
        <f t="shared" si="15"/>
        <v>1</v>
      </c>
      <c r="BX13">
        <f t="shared" si="16"/>
        <v>0</v>
      </c>
      <c r="BY13">
        <f t="shared" si="17"/>
        <v>0</v>
      </c>
      <c r="BZ13">
        <f t="shared" si="18"/>
        <v>0</v>
      </c>
      <c r="CA13">
        <f t="shared" si="19"/>
        <v>0</v>
      </c>
      <c r="CB13">
        <f t="shared" si="20"/>
        <v>0</v>
      </c>
      <c r="CC13">
        <f t="shared" si="21"/>
        <v>0</v>
      </c>
      <c r="CD13">
        <f t="shared" si="22"/>
        <v>0</v>
      </c>
      <c r="CE13">
        <f t="shared" si="23"/>
        <v>0</v>
      </c>
      <c r="CF13">
        <f t="shared" si="24"/>
        <v>0</v>
      </c>
      <c r="CG13">
        <f t="shared" si="25"/>
        <v>12</v>
      </c>
      <c r="CH1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2517.5043216757736</v>
      </c>
      <c r="CI13" s="79">
        <f>Table6[[#This Row],[sales]]-CH13</f>
        <v>-73.937134981469171</v>
      </c>
      <c r="CJ13">
        <f>ABS(Table6[[#This Row],[sales]]-CH13)/Table6[[#This Row],[sales]]</f>
        <v>3.0257868653692503E-2</v>
      </c>
      <c r="CK1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2170.8260603654917</v>
      </c>
      <c r="CL13" s="79">
        <f>Table6[[#This Row],[sales]]-CK13</f>
        <v>272.7411263288127</v>
      </c>
      <c r="CM13">
        <f>ABS(Table6[[#This Row],[sales]]-CK13)/Table6[[#This Row],[sales]]</f>
        <v>0.11161597185211065</v>
      </c>
      <c r="CN1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2672.1633125928847</v>
      </c>
      <c r="CO13" s="79">
        <f>Table6[[#This Row],[sales]]-CN13</f>
        <v>-228.59612589858034</v>
      </c>
      <c r="CP13">
        <f>ABS(Table6[[#This Row],[sales]]-CN13)/Table6[[#This Row],[sales]]</f>
        <v>9.3550170072396799E-2</v>
      </c>
      <c r="CQ1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2725.9596972598488</v>
      </c>
      <c r="CR13" s="79">
        <f>Table6[[#This Row],[sales]]-CQ13</f>
        <v>-282.3925105655444</v>
      </c>
      <c r="CS13">
        <f>ABS(Table6[[#This Row],[sales]]-CQ13)/Table6[[#This Row],[sales]]</f>
        <v>0.11556568286856453</v>
      </c>
      <c r="CU13" t="s">
        <v>162</v>
      </c>
      <c r="CV13" s="80">
        <v>2.255433550571369</v>
      </c>
      <c r="CX13" t="s">
        <v>162</v>
      </c>
      <c r="CY13">
        <v>2.2521016986236937</v>
      </c>
      <c r="DA13" t="s">
        <v>162</v>
      </c>
      <c r="DB13">
        <v>2.132043992140376</v>
      </c>
      <c r="DD13" t="s">
        <v>162</v>
      </c>
      <c r="DE13">
        <v>2.0429727230092993</v>
      </c>
    </row>
    <row r="14" spans="1:109" x14ac:dyDescent="0.2">
      <c r="A14">
        <v>13</v>
      </c>
      <c r="B14" t="s">
        <v>139</v>
      </c>
      <c r="C14" s="5">
        <v>42820</v>
      </c>
      <c r="D14" s="6">
        <v>4848.8120802597505</v>
      </c>
      <c r="E14" s="8">
        <f>YEAR(Table6[[#This Row],[Date]])</f>
        <v>2017</v>
      </c>
      <c r="F14" s="6">
        <f>Table6[[#This Row],[TV_State]]+Table6[[#This Row],[Radio_State]]+Table6[[#This Row],[Online]]</f>
        <v>5926.3258758730281</v>
      </c>
      <c r="G14" s="6">
        <f t="shared" si="5"/>
        <v>4367.6680197780443</v>
      </c>
      <c r="H14" s="6">
        <f>LN(Table6[[#This Row],[PROF TV LING]])</f>
        <v>8.3819845117383149</v>
      </c>
      <c r="I14" s="6">
        <f t="shared" si="0"/>
        <v>8.4864890220256051</v>
      </c>
      <c r="J14" s="6">
        <v>718.34253040885187</v>
      </c>
      <c r="K14" s="6">
        <f t="shared" si="6"/>
        <v>685.69503612890401</v>
      </c>
      <c r="L14" s="6">
        <f>0.5*J13+0.5*Table6[[#This Row],[Radio_State]]</f>
        <v>701.23913682768875</v>
      </c>
      <c r="M14" s="6">
        <f>LN(Table6[[#This Row],[RADIO LINGERING ]])</f>
        <v>6.5528489655621058</v>
      </c>
      <c r="N14" s="6">
        <f t="shared" si="1"/>
        <v>6.5769465171411667</v>
      </c>
      <c r="O14" s="6">
        <v>359.17126520442594</v>
      </c>
      <c r="P14" s="6">
        <f t="shared" si="2"/>
        <v>351.98784202610136</v>
      </c>
      <c r="Q14" s="6">
        <f>0.3*O13+0.7*Table6[[#This Row],[Online]]</f>
        <v>354.04024713007698</v>
      </c>
      <c r="R14" s="6">
        <f>LN(Table6[[#This Row],[ONLINE LINGERING]])</f>
        <v>5.8694105991291217</v>
      </c>
      <c r="S14" s="6">
        <f t="shared" si="3"/>
        <v>5.8837993365812213</v>
      </c>
      <c r="T14" s="6">
        <v>2411.9713000489542</v>
      </c>
      <c r="U14" s="6">
        <f t="shared" si="4"/>
        <v>7.7881996589574429</v>
      </c>
      <c r="V14" s="8">
        <f>YEAR(Table6[[#This Row],[Date]])</f>
        <v>2017</v>
      </c>
      <c r="W14" s="8">
        <f>WEEKNUM(Table6[[#This Row],[Date]])</f>
        <v>13</v>
      </c>
      <c r="X14" t="s">
        <v>163</v>
      </c>
      <c r="Y14" s="9">
        <f>Table6[[#This Row],[LNTVLING]]+Table6[[#This Row],[LNRADIOLING]]+Table6[[#This Row],[LNONLINELING]]</f>
        <v>20.804244076429541</v>
      </c>
      <c r="Z14">
        <f t="shared" si="26"/>
        <v>1</v>
      </c>
      <c r="AA14">
        <f t="shared" si="7"/>
        <v>1</v>
      </c>
      <c r="AB14">
        <f t="shared" si="8"/>
        <v>0</v>
      </c>
      <c r="AC14">
        <f t="shared" si="9"/>
        <v>0</v>
      </c>
      <c r="AD14">
        <f t="shared" si="10"/>
        <v>0</v>
      </c>
      <c r="AE14">
        <f t="shared" si="11"/>
        <v>0</v>
      </c>
      <c r="AF14">
        <f t="shared" si="12"/>
        <v>0</v>
      </c>
      <c r="AG14" s="9">
        <f>'[1]1'!J$20+'[1]1'!J$21*Table6[[#This Row],[TV_State]]</f>
        <v>6098.1948862152258</v>
      </c>
      <c r="AH14" s="9">
        <f>Table6[[#This Row],[sales]]-Table6[[#This Row],[Pred_1]]</f>
        <v>-3686.2235861662716</v>
      </c>
      <c r="AI14">
        <f>ABS(Table6[[#This Row],[Res_1]])/Table6[[#This Row],[sales]]</f>
        <v>1.5283032538950421</v>
      </c>
      <c r="AJ14" s="9">
        <f>'[1]2'!J$20+'[1]2'!J$21*Table6[[#This Row],[Radio_State]]</f>
        <v>4867.8448842226435</v>
      </c>
      <c r="AK14" s="9">
        <f>Table6[[#This Row],[sales]]-Table6[[#This Row],[ Pred_2 ]]</f>
        <v>-2455.8735841736893</v>
      </c>
      <c r="AL14">
        <f>ABS(Table6[[#This Row],[ Res_2 ]])/Table6[[#This Row],[sales]]</f>
        <v>1.0182018269138791</v>
      </c>
      <c r="AM14" s="10">
        <f>'[1]3'!J$20+'[1]3'!J$21*Data!O14</f>
        <v>3875.7779239947577</v>
      </c>
      <c r="AN14" s="9">
        <f>Table6[[#This Row],[sales]]-Table6[[#This Row],[Pred_3]]</f>
        <v>-1463.8066239458035</v>
      </c>
      <c r="AO14" s="9">
        <f>ABS(Table6[[#This Row],[Res_3]])/Table6[[#This Row],[sales]]</f>
        <v>0.60689222293652234</v>
      </c>
      <c r="AP14" s="9">
        <f>'[1]4'!L$21+'[1]4'!L$27*Table6[[#This Row],[TV_State]]+'[1]4'!L$22*Table6[[#This Row],[NJ_DUM]]+'[1]4'!L$23*Table6[[#This Row],[NY_DUM]]+'[1]4'!L$24*Table6[[#This Row],[PA_DUM]]+'[1]4'!L$25*Table6[[#This Row],[CT_DUM]]+'[1]4'!L$26*Table6[[#This Row],[DL_DUM]]</f>
        <v>5450.0545429363974</v>
      </c>
      <c r="AQ14" s="9">
        <f>Table6[[#This Row],[sales]]-Table6[[#This Row],[Pred_4]]</f>
        <v>-3038.0832428874432</v>
      </c>
      <c r="AR14">
        <f>ABS(Table6[[#This Row],[Res_4]]/Table6[[#This Row],[sales]])</f>
        <v>1.2595851546101653</v>
      </c>
      <c r="AS14" s="9">
        <f>'[1]5'!L$20+'[1]5'!L$26*Table6[[#This Row],[Radio_State]]+'[1]5'!L$21*Table6[[#This Row],[NJ_DUM]]+'[1]5'!L$22*Table6[[#This Row],[NY_DUM]]+'[1]5'!L$23*Table6[[#This Row],[PA_DUM]]+'[1]5'!L$24*Table6[[#This Row],[CT_DUM]]+'[1]5'!L$25*Table6[[#This Row],[DL_DUM]]</f>
        <v>4892.7716826576288</v>
      </c>
      <c r="AT14" s="9">
        <f>Table6[[#This Row],[sales]]-Table6[[#This Row],[Pred_5]]</f>
        <v>-2480.8003826086747</v>
      </c>
      <c r="AU14" s="9">
        <f>ABS(Table6[[#This Row],[Red_5]]/Table6[[#This Row],[sales]])</f>
        <v>1.0285364434304518</v>
      </c>
      <c r="AV14" s="9">
        <f>'[1]6'!L$20+'[1]6'!L$26*Table6[[#This Row],[Online]]+'[1]6'!L$21*Table6[[#This Row],[NJ_DUM]]+'[1]6'!L$22*Table6[[#This Row],[NY_DUM]]+'[1]6'!L$23*Table6[[#This Row],[PA_DUM]]+'[1]6'!L$24*Table6[[#This Row],[CT_DUM]]+'[1]6'!L$25*Table6[[#This Row],[DL_DUM]]</f>
        <v>5523.5968723784481</v>
      </c>
      <c r="AW14" s="9">
        <f>Table6[[#This Row],[sales]]-Table6[[#This Row],[Pred_6]]</f>
        <v>-3111.6255723294939</v>
      </c>
      <c r="AX14" s="9">
        <f>ABS(Table6[[#This Row],[Red_6]]/Table6[[#This Row],[sales]])</f>
        <v>1.2900757037475277</v>
      </c>
      <c r="AY14" s="9">
        <f>'[1]7'!L$21+'[1]7'!L$27*Table6[[#This Row],[LNTV]]+'[1]7'!L$22*Table6[[#This Row],[NJ_DUM]]+'[1]7'!L$23*Table6[[#This Row],[NY_DUM]]+'[1]7'!L$24*Table6[[#This Row],[PA_DUM]]+'[1]7'!L$25*Table6[[#This Row],[CT_DUM]]+'[1]7'!L$26*Table6[[#This Row],[DL_DUM]]</f>
        <v>8.4017533019932547</v>
      </c>
      <c r="AZ14" s="9">
        <f>Table6[[#This Row],[sales]]-Table6[[#This Row],[Pred_7]]</f>
        <v>2403.5695467469609</v>
      </c>
      <c r="BA14" s="9">
        <f>ABS(Table6[[#This Row],[Red_7]]/Table6[[#This Row],[sales]])</f>
        <v>0.99651664457955091</v>
      </c>
      <c r="BB14" s="9">
        <f>'[1]8'!O$22+'[1]8'!O$28*Table6[[#This Row],[LNRADIOLING]]+'[1]8'!O$23*Table6[[#This Row],[DL_DUM]]+'[1]8'!O$24*Table6[[#This Row],[CT_DUM]]+'[1]8'!O$25*Table6[[#This Row],[PA_DUM]]+'[1]8'!O$26*Table6[[#This Row],[NY_DUM]]+'[1]8'!O$27*Table6[[#This Row],[NJ_DUM]]</f>
        <v>5.9892345733217205</v>
      </c>
      <c r="BC14" s="9">
        <f>Table6[[#This Row],[sales]]-Table6[[#This Row],[Pred_8]]</f>
        <v>2405.9820654756322</v>
      </c>
      <c r="BD14" s="9">
        <f>ABS(Table6[[#This Row],[Red_8]]/Table6[[#This Row],[sales]])</f>
        <v>0.99751687154270852</v>
      </c>
      <c r="BE14" s="9">
        <f>'[1]9'!M$19+'[1]9'!M$21*Table6[[#This Row],[LNONLINE]]+'[1]9'!M$20*Table6[[#This Row],[DL_DUM]]+'[1]9'!M$22*Table6[[#This Row],[CT_DUM]]+'[1]9'!M$23*Table6[[#This Row],[PA_DUM]]+'[1]9'!M$24*Table6[[#This Row],[NY_DUM]]+'[1]9'!M$25*Table6[[#This Row],[NJ_DUM]]</f>
        <v>6.4051636187068679</v>
      </c>
      <c r="BF14" s="9">
        <f>Table6[[#This Row],[sales]]-Table6[[#This Row],[Pred_9]]</f>
        <v>2405.5661364302473</v>
      </c>
      <c r="BG14" s="9">
        <f>ABS(Table6[[#This Row],[Red_9]]/Table6[[#This Row],[sales]])</f>
        <v>0.99734442792972833</v>
      </c>
      <c r="BH14" s="9">
        <f>'[1]10'!P$22+'[1]10'!P$30*Table6[[#This Row],[LNTV]]+'[1]10'!P$29*Table6[[#This Row],[LNRADIOLING]]+'[1]10'!P$24*Table6[[#This Row],[LNONLINELING]]+'[1]10'!P$23*Table6[[#This Row],[DL_DUM]]+'[1]10'!P$25*Table6[[#This Row],[CT_DUM]]+'[1]10'!P$26*Table6[[#This Row],[PA_DUM]]+'[1]10'!P$27*Table6[[#This Row],[NY_DUM]]+'[1]10'!P$28*Table6[[#This Row],[NJ_DUM]]</f>
        <v>6.1527741299656018</v>
      </c>
      <c r="BI14" s="9">
        <f>Table6[[#This Row],[sales]]-Table6[[#This Row],[Pred_10]]</f>
        <v>2405.8185259189886</v>
      </c>
      <c r="BJ14" s="45">
        <f>ABS(Table6[[#This Row],[Red_10]]/Table6[[#This Row],[sales]])</f>
        <v>0.99744906826634272</v>
      </c>
      <c r="BK14" s="9">
        <f>'[1]11'!P$32+'[1]11'!P$40*Table6[[#This Row],[LNONLINELING]]+'[1]11'!P$39*Table6[[#This Row],[LNRADIOLING]]+'[1]11'!P$38*Table6[[#This Row],[LNTVLING]]+'[1]11'!P$33*Table6[[#This Row],[DL_DUM]]+'[1]11'!P$34*Table6[[#This Row],[CT_DUM]]+'[1]11'!P$35*Table6[[#This Row],[PA_DUM]]+'[1]11'!P$36*Table6[[#This Row],[NY_DUM]]+'[1]11'!P$37*Table6[[#This Row],[NJ_DUM]]</f>
        <v>6.0098087203428951</v>
      </c>
      <c r="BL14" s="9">
        <f>Table6[[#This Row],[sales]]-Table6[[#This Row],[ Pred_11]]</f>
        <v>2405.9614913286114</v>
      </c>
      <c r="BM14" s="47">
        <f>ABS(Table6[[#This Row],[ Red_11]]/Table6[[#This Row],[sales]])</f>
        <v>0.99750834152951118</v>
      </c>
      <c r="BN14" s="9">
        <f>'[1]12'!K$22+'[1]12'!K$28*Table6[[#This Row],[COMBINE LN LING]]+'[1]12'!K$23*Table6[[#This Row],[DL_DUM]]+'[1]12'!K$24*Table6[[#This Row],[CT_DUM]]+'[1]12'!K$25*Table6[[#This Row],[PA_DUM]]+'[1]12'!K$26*Table6[[#This Row],[NY_DUM]]+'[1]12'!K$27*Table6[[#This Row],[NJ_DUM]]</f>
        <v>6.3733274345235857</v>
      </c>
      <c r="BO14" s="9">
        <f>Table6[[#This Row],[sales]]-Table6[[#This Row],[ Pred_12]]</f>
        <v>2405.5979726144305</v>
      </c>
      <c r="BP14" s="47">
        <f>ABS(Table6[[#This Row],[ Red_12]]/Table6[[#This Row],[sales]])</f>
        <v>0.99735762716812004</v>
      </c>
      <c r="BQ14">
        <f>LN(G14+'2019 Totals and Calculations'!C$18)</f>
        <v>8.461450335289797</v>
      </c>
      <c r="BR14">
        <f>LN(Table6[[#This Row],[PROF RADIO]]+'2019 Totals and Calculations'!D$18)</f>
        <v>6.6180062750969268</v>
      </c>
      <c r="BS14">
        <f>LN(Table6[[#This Row],[ONLINE LINGERING]]+'2019 Totals and Calculations'!E$18)</f>
        <v>5.9862449768412089</v>
      </c>
      <c r="BT14">
        <f>MONTH(Table6[[#This Row],[Date]])</f>
        <v>3</v>
      </c>
      <c r="BU14">
        <f t="shared" si="13"/>
        <v>0</v>
      </c>
      <c r="BV14">
        <f t="shared" si="14"/>
        <v>0</v>
      </c>
      <c r="BW14">
        <f t="shared" si="15"/>
        <v>1</v>
      </c>
      <c r="BX14">
        <f t="shared" si="16"/>
        <v>0</v>
      </c>
      <c r="BY14">
        <f t="shared" si="17"/>
        <v>0</v>
      </c>
      <c r="BZ14">
        <f t="shared" si="18"/>
        <v>0</v>
      </c>
      <c r="CA14">
        <f t="shared" si="19"/>
        <v>0</v>
      </c>
      <c r="CB14">
        <f t="shared" si="20"/>
        <v>0</v>
      </c>
      <c r="CC14">
        <f t="shared" si="21"/>
        <v>0</v>
      </c>
      <c r="CD14">
        <f t="shared" si="22"/>
        <v>0</v>
      </c>
      <c r="CE14">
        <f t="shared" si="23"/>
        <v>0</v>
      </c>
      <c r="CF14">
        <f t="shared" si="24"/>
        <v>0</v>
      </c>
      <c r="CG14">
        <f t="shared" si="25"/>
        <v>13</v>
      </c>
      <c r="CH1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2558.0816791457401</v>
      </c>
      <c r="CI14" s="79">
        <f>Table6[[#This Row],[sales]]-CH14</f>
        <v>-146.11037909678589</v>
      </c>
      <c r="CJ14">
        <f>ABS(Table6[[#This Row],[sales]]-CH14)/Table6[[#This Row],[sales]]</f>
        <v>6.0577163208293726E-2</v>
      </c>
      <c r="CK1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2205.6947021280967</v>
      </c>
      <c r="CL14" s="79">
        <f>Table6[[#This Row],[sales]]-CK14</f>
        <v>206.27659792085751</v>
      </c>
      <c r="CM14">
        <f>ABS(Table6[[#This Row],[sales]]-CK14)/Table6[[#This Row],[sales]]</f>
        <v>8.5521995189856051E-2</v>
      </c>
      <c r="CN1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2716.599247602278</v>
      </c>
      <c r="CO14" s="79">
        <f>Table6[[#This Row],[sales]]-CN14</f>
        <v>-304.62794755332379</v>
      </c>
      <c r="CP14">
        <f>ABS(Table6[[#This Row],[sales]]-CN14)/Table6[[#This Row],[sales]]</f>
        <v>0.12629833014478281</v>
      </c>
      <c r="CQ1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2795.2687709125198</v>
      </c>
      <c r="CR14" s="79">
        <f>Table6[[#This Row],[sales]]-CQ14</f>
        <v>-383.29747086356565</v>
      </c>
      <c r="CS14">
        <f>ABS(Table6[[#This Row],[sales]]-CQ14)/Table6[[#This Row],[sales]]</f>
        <v>0.15891460684287004</v>
      </c>
      <c r="CU14" t="s">
        <v>164</v>
      </c>
      <c r="CV14" s="80">
        <v>1.0694828220589363</v>
      </c>
      <c r="CX14" t="s">
        <v>164</v>
      </c>
      <c r="CY14">
        <v>1.0655265226876074</v>
      </c>
      <c r="DA14" t="s">
        <v>164</v>
      </c>
      <c r="DB14">
        <v>1.0630991875567106</v>
      </c>
      <c r="DD14" t="s">
        <v>164</v>
      </c>
      <c r="DE14">
        <v>1.0117994933055261</v>
      </c>
    </row>
    <row r="15" spans="1:109" x14ac:dyDescent="0.2">
      <c r="A15">
        <v>14</v>
      </c>
      <c r="B15" t="s">
        <v>139</v>
      </c>
      <c r="C15" s="5">
        <v>42827</v>
      </c>
      <c r="D15" s="6">
        <v>4897.3002010623486</v>
      </c>
      <c r="E15" s="8">
        <f>YEAR(Table6[[#This Row],[Date]])</f>
        <v>2017</v>
      </c>
      <c r="F15" s="6">
        <f>Table6[[#This Row],[TV_State]]+Table6[[#This Row],[Radio_State]]+Table6[[#This Row],[Online]]</f>
        <v>5985.5891346317594</v>
      </c>
      <c r="G15" s="6">
        <f t="shared" si="5"/>
        <v>4526.5576741633358</v>
      </c>
      <c r="H15" s="6">
        <f>LN(Table6[[#This Row],[PROF TV LING]])</f>
        <v>8.4177170342820951</v>
      </c>
      <c r="I15" s="6">
        <f t="shared" si="0"/>
        <v>8.4964393528787738</v>
      </c>
      <c r="J15" s="6">
        <v>725.52595571294046</v>
      </c>
      <c r="K15" s="6">
        <f t="shared" si="6"/>
        <v>705.61049592092218</v>
      </c>
      <c r="L15" s="6">
        <f>0.5*J14+0.5*Table6[[#This Row],[Radio_State]]</f>
        <v>721.93424306089616</v>
      </c>
      <c r="M15" s="6">
        <f>LN(Table6[[#This Row],[RADIO LINGERING ]])</f>
        <v>6.5819340586522053</v>
      </c>
      <c r="N15" s="6">
        <f t="shared" si="1"/>
        <v>6.5868968479943346</v>
      </c>
      <c r="O15" s="6">
        <v>362.76297785647023</v>
      </c>
      <c r="P15" s="6">
        <f t="shared" si="2"/>
        <v>359.53043710735955</v>
      </c>
      <c r="Q15" s="6">
        <f>0.3*O14+0.7*Table6[[#This Row],[Online]]</f>
        <v>361.68546406085693</v>
      </c>
      <c r="R15" s="6">
        <f>LN(Table6[[#This Row],[ONLINE LINGERING]])</f>
        <v>5.8907749503176463</v>
      </c>
      <c r="S15" s="6">
        <f t="shared" si="3"/>
        <v>5.8937496674343892</v>
      </c>
      <c r="T15" s="6">
        <v>2901.7004664484402</v>
      </c>
      <c r="U15" s="6">
        <f t="shared" si="4"/>
        <v>7.9730522118690166</v>
      </c>
      <c r="V15" s="8">
        <f>YEAR(Table6[[#This Row],[Date]])</f>
        <v>2017</v>
      </c>
      <c r="W15" s="8">
        <f>WEEKNUM(Table6[[#This Row],[Date]])</f>
        <v>14</v>
      </c>
      <c r="X15" t="s">
        <v>165</v>
      </c>
      <c r="Y15" s="9">
        <f>Table6[[#This Row],[LNTVLING]]+Table6[[#This Row],[LNRADIOLING]]+Table6[[#This Row],[LNONLINELING]]</f>
        <v>20.890426043251946</v>
      </c>
      <c r="Z15">
        <f t="shared" si="26"/>
        <v>1</v>
      </c>
      <c r="AA15">
        <f t="shared" si="7"/>
        <v>1</v>
      </c>
      <c r="AB15">
        <f t="shared" si="8"/>
        <v>0</v>
      </c>
      <c r="AC15">
        <f t="shared" si="9"/>
        <v>0</v>
      </c>
      <c r="AD15">
        <f t="shared" si="10"/>
        <v>0</v>
      </c>
      <c r="AE15">
        <f t="shared" si="11"/>
        <v>0</v>
      </c>
      <c r="AF15">
        <f t="shared" si="12"/>
        <v>0</v>
      </c>
      <c r="AG15" s="9">
        <f>'[1]1'!J$20+'[1]1'!J$21*Table6[[#This Row],[TV_State]]</f>
        <v>6145.8795096228159</v>
      </c>
      <c r="AH15" s="9">
        <f>Table6[[#This Row],[sales]]-Table6[[#This Row],[Pred_1]]</f>
        <v>-3244.1790431743757</v>
      </c>
      <c r="AI15">
        <f>ABS(Table6[[#This Row],[Res_1]])/Table6[[#This Row],[sales]]</f>
        <v>1.1180268538003562</v>
      </c>
      <c r="AJ15" s="9">
        <f>'[1]2'!J$20+'[1]2'!J$21*Table6[[#This Row],[Radio_State]]</f>
        <v>4899.3805150248945</v>
      </c>
      <c r="AK15" s="9">
        <f>Table6[[#This Row],[sales]]-Table6[[#This Row],[ Pred_2 ]]</f>
        <v>-1997.6800485764543</v>
      </c>
      <c r="AL15">
        <f>ABS(Table6[[#This Row],[ Res_2 ]])/Table6[[#This Row],[sales]]</f>
        <v>0.68845150341156025</v>
      </c>
      <c r="AM15" s="10">
        <f>'[1]3'!J$20+'[1]3'!J$21*Data!O15</f>
        <v>3896.5284014174567</v>
      </c>
      <c r="AN15" s="9">
        <f>Table6[[#This Row],[sales]]-Table6[[#This Row],[Pred_3]]</f>
        <v>-994.8279349690165</v>
      </c>
      <c r="AO15" s="9">
        <f>ABS(Table6[[#This Row],[Res_3]])/Table6[[#This Row],[sales]]</f>
        <v>0.34284308338229141</v>
      </c>
      <c r="AP15" s="9">
        <f>'[1]4'!L$21+'[1]4'!L$27*Table6[[#This Row],[TV_State]]+'[1]4'!L$22*Table6[[#This Row],[NJ_DUM]]+'[1]4'!L$23*Table6[[#This Row],[NY_DUM]]+'[1]4'!L$24*Table6[[#This Row],[PA_DUM]]+'[1]4'!L$25*Table6[[#This Row],[CT_DUM]]+'[1]4'!L$26*Table6[[#This Row],[DL_DUM]]</f>
        <v>5460.750083891463</v>
      </c>
      <c r="AQ15" s="9">
        <f>Table6[[#This Row],[sales]]-Table6[[#This Row],[Pred_4]]</f>
        <v>-2559.0496174430227</v>
      </c>
      <c r="AR15">
        <f>ABS(Table6[[#This Row],[Res_4]]/Table6[[#This Row],[sales]])</f>
        <v>0.88191377677765348</v>
      </c>
      <c r="AS15" s="9">
        <f>'[1]5'!L$20+'[1]5'!L$26*Table6[[#This Row],[Radio_State]]+'[1]5'!L$21*Table6[[#This Row],[NJ_DUM]]+'[1]5'!L$22*Table6[[#This Row],[NY_DUM]]+'[1]5'!L$23*Table6[[#This Row],[PA_DUM]]+'[1]5'!L$24*Table6[[#This Row],[CT_DUM]]+'[1]5'!L$25*Table6[[#This Row],[DL_DUM]]</f>
        <v>4905.4259709473336</v>
      </c>
      <c r="AT15" s="9">
        <f>Table6[[#This Row],[sales]]-Table6[[#This Row],[Pred_5]]</f>
        <v>-2003.7255044988933</v>
      </c>
      <c r="AU15" s="9">
        <f>ABS(Table6[[#This Row],[Red_5]]/Table6[[#This Row],[sales]])</f>
        <v>0.69053492173551922</v>
      </c>
      <c r="AV15" s="9">
        <f>'[1]6'!L$20+'[1]6'!L$26*Table6[[#This Row],[Online]]+'[1]6'!L$21*Table6[[#This Row],[NJ_DUM]]+'[1]6'!L$22*Table6[[#This Row],[NY_DUM]]+'[1]6'!L$23*Table6[[#This Row],[PA_DUM]]+'[1]6'!L$24*Table6[[#This Row],[CT_DUM]]+'[1]6'!L$25*Table6[[#This Row],[DL_DUM]]</f>
        <v>5539.2289309928492</v>
      </c>
      <c r="AW15" s="9">
        <f>Table6[[#This Row],[sales]]-Table6[[#This Row],[Pred_6]]</f>
        <v>-2637.528464544409</v>
      </c>
      <c r="AX15" s="9">
        <f>ABS(Table6[[#This Row],[Red_6]]/Table6[[#This Row],[sales]])</f>
        <v>0.90895958939987809</v>
      </c>
      <c r="AY15" s="9">
        <f>'[1]7'!L$21+'[1]7'!L$27*Table6[[#This Row],[LNTV]]+'[1]7'!L$22*Table6[[#This Row],[NJ_DUM]]+'[1]7'!L$23*Table6[[#This Row],[NY_DUM]]+'[1]7'!L$24*Table6[[#This Row],[PA_DUM]]+'[1]7'!L$25*Table6[[#This Row],[CT_DUM]]+'[1]7'!L$26*Table6[[#This Row],[DL_DUM]]</f>
        <v>8.4028546492832561</v>
      </c>
      <c r="AZ15" s="9">
        <f>Table6[[#This Row],[sales]]-Table6[[#This Row],[Pred_7]]</f>
        <v>2893.297611799157</v>
      </c>
      <c r="BA15" s="9">
        <f>ABS(Table6[[#This Row],[Red_7]]/Table6[[#This Row],[sales]])</f>
        <v>0.99710416194006135</v>
      </c>
      <c r="BB15" s="9">
        <f>'[1]8'!O$22+'[1]8'!O$28*Table6[[#This Row],[LNRADIOLING]]+'[1]8'!O$23*Table6[[#This Row],[DL_DUM]]+'[1]8'!O$24*Table6[[#This Row],[CT_DUM]]+'[1]8'!O$25*Table6[[#This Row],[PA_DUM]]+'[1]8'!O$26*Table6[[#This Row],[NY_DUM]]+'[1]8'!O$27*Table6[[#This Row],[NJ_DUM]]</f>
        <v>5.9913095313413081</v>
      </c>
      <c r="BC15" s="9">
        <f>Table6[[#This Row],[sales]]-Table6[[#This Row],[Pred_8]]</f>
        <v>2895.7091569170989</v>
      </c>
      <c r="BD15" s="9">
        <f>ABS(Table6[[#This Row],[Red_8]]/Table6[[#This Row],[sales]])</f>
        <v>0.99793524190362959</v>
      </c>
      <c r="BE15" s="9">
        <f>'[1]9'!M$19+'[1]9'!M$21*Table6[[#This Row],[LNONLINE]]+'[1]9'!M$20*Table6[[#This Row],[DL_DUM]]+'[1]9'!M$22*Table6[[#This Row],[CT_DUM]]+'[1]9'!M$23*Table6[[#This Row],[PA_DUM]]+'[1]9'!M$24*Table6[[#This Row],[NY_DUM]]+'[1]9'!M$25*Table6[[#This Row],[NJ_DUM]]</f>
        <v>6.4083140670381997</v>
      </c>
      <c r="BF15" s="9">
        <f>Table6[[#This Row],[sales]]-Table6[[#This Row],[Pred_9]]</f>
        <v>2895.292152381402</v>
      </c>
      <c r="BG15" s="9">
        <f>ABS(Table6[[#This Row],[Red_9]]/Table6[[#This Row],[sales]])</f>
        <v>0.9977915315032907</v>
      </c>
      <c r="BH15" s="9">
        <f>'[1]10'!P$22+'[1]10'!P$30*Table6[[#This Row],[LNTV]]+'[1]10'!P$29*Table6[[#This Row],[LNRADIOLING]]+'[1]10'!P$24*Table6[[#This Row],[LNONLINELING]]+'[1]10'!P$23*Table6[[#This Row],[DL_DUM]]+'[1]10'!P$25*Table6[[#This Row],[CT_DUM]]+'[1]10'!P$26*Table6[[#This Row],[PA_DUM]]+'[1]10'!P$27*Table6[[#This Row],[NY_DUM]]+'[1]10'!P$28*Table6[[#This Row],[NJ_DUM]]</f>
        <v>6.1545069010254041</v>
      </c>
      <c r="BI15" s="9">
        <f>Table6[[#This Row],[sales]]-Table6[[#This Row],[Pred_10]]</f>
        <v>2895.5459595474149</v>
      </c>
      <c r="BJ15" s="45">
        <f>ABS(Table6[[#This Row],[Red_10]]/Table6[[#This Row],[sales]])</f>
        <v>0.99787899992704687</v>
      </c>
      <c r="BK15" s="9">
        <f>'[1]11'!P$32+'[1]11'!P$40*Table6[[#This Row],[LNONLINELING]]+'[1]11'!P$39*Table6[[#This Row],[LNRADIOLING]]+'[1]11'!P$38*Table6[[#This Row],[LNTVLING]]+'[1]11'!P$33*Table6[[#This Row],[DL_DUM]]+'[1]11'!P$34*Table6[[#This Row],[CT_DUM]]+'[1]11'!P$35*Table6[[#This Row],[PA_DUM]]+'[1]11'!P$36*Table6[[#This Row],[NY_DUM]]+'[1]11'!P$37*Table6[[#This Row],[NJ_DUM]]</f>
        <v>6.0085875630559418</v>
      </c>
      <c r="BL15" s="9">
        <f>Table6[[#This Row],[sales]]-Table6[[#This Row],[ Pred_11]]</f>
        <v>2895.6918788853841</v>
      </c>
      <c r="BM15" s="47">
        <f>ABS(Table6[[#This Row],[ Red_11]]/Table6[[#This Row],[sales]])</f>
        <v>0.99792928745315657</v>
      </c>
      <c r="BN15" s="9">
        <f>'[1]12'!K$22+'[1]12'!K$28*Table6[[#This Row],[COMBINE LN LING]]+'[1]12'!K$23*Table6[[#This Row],[DL_DUM]]+'[1]12'!K$24*Table6[[#This Row],[CT_DUM]]+'[1]12'!K$25*Table6[[#This Row],[PA_DUM]]+'[1]12'!K$26*Table6[[#This Row],[NY_DUM]]+'[1]12'!K$27*Table6[[#This Row],[NJ_DUM]]</f>
        <v>6.3816212315626917</v>
      </c>
      <c r="BO15" s="9">
        <f>Table6[[#This Row],[sales]]-Table6[[#This Row],[ Pred_12]]</f>
        <v>2895.3188452168774</v>
      </c>
      <c r="BP15" s="47">
        <f>ABS(Table6[[#This Row],[ Red_12]]/Table6[[#This Row],[sales]])</f>
        <v>0.99780073053530105</v>
      </c>
      <c r="BQ15">
        <f>LN(G15+'2019 Totals and Calculations'!C$18)</f>
        <v>8.4944978265658442</v>
      </c>
      <c r="BR15">
        <f>LN(Table6[[#This Row],[PROF RADIO]]+'2019 Totals and Calculations'!D$18)</f>
        <v>6.6442673042367195</v>
      </c>
      <c r="BS15">
        <f>LN(Table6[[#This Row],[ONLINE LINGERING]]+'2019 Totals and Calculations'!E$18)</f>
        <v>6.0052758014772678</v>
      </c>
      <c r="BT15">
        <f>MONTH(Table6[[#This Row],[Date]])</f>
        <v>4</v>
      </c>
      <c r="BU15">
        <f t="shared" si="13"/>
        <v>0</v>
      </c>
      <c r="BV15">
        <f t="shared" si="14"/>
        <v>0</v>
      </c>
      <c r="BW15">
        <f t="shared" si="15"/>
        <v>0</v>
      </c>
      <c r="BX15">
        <f t="shared" si="16"/>
        <v>1</v>
      </c>
      <c r="BY15">
        <f t="shared" si="17"/>
        <v>0</v>
      </c>
      <c r="BZ15">
        <f t="shared" si="18"/>
        <v>0</v>
      </c>
      <c r="CA15">
        <f t="shared" si="19"/>
        <v>0</v>
      </c>
      <c r="CB15">
        <f t="shared" si="20"/>
        <v>0</v>
      </c>
      <c r="CC15">
        <f t="shared" si="21"/>
        <v>0</v>
      </c>
      <c r="CD15">
        <f t="shared" si="22"/>
        <v>0</v>
      </c>
      <c r="CE15">
        <f t="shared" si="23"/>
        <v>0</v>
      </c>
      <c r="CF15">
        <f t="shared" si="24"/>
        <v>0</v>
      </c>
      <c r="CG15">
        <f t="shared" si="25"/>
        <v>14</v>
      </c>
      <c r="CH1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2590.3922426682802</v>
      </c>
      <c r="CI15" s="79">
        <f>Table6[[#This Row],[sales]]-CH15</f>
        <v>311.30822378016001</v>
      </c>
      <c r="CJ15">
        <f>ABS(Table6[[#This Row],[sales]]-CH15)/Table6[[#This Row],[sales]]</f>
        <v>0.10728475505302179</v>
      </c>
      <c r="CK1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2228.5633937251596</v>
      </c>
      <c r="CL15" s="79">
        <f>Table6[[#This Row],[sales]]-CK15</f>
        <v>673.13707272328065</v>
      </c>
      <c r="CM15">
        <f>ABS(Table6[[#This Row],[sales]]-CK15)/Table6[[#This Row],[sales]]</f>
        <v>0.23198020626407806</v>
      </c>
      <c r="CN1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2739.9779443032635</v>
      </c>
      <c r="CO15" s="79">
        <f>Table6[[#This Row],[sales]]-CN15</f>
        <v>161.72252214517675</v>
      </c>
      <c r="CP15">
        <f>ABS(Table6[[#This Row],[sales]]-CN15)/Table6[[#This Row],[sales]]</f>
        <v>5.5733706499044106E-2</v>
      </c>
      <c r="CQ1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2837.0418570921374</v>
      </c>
      <c r="CR15" s="79">
        <f>Table6[[#This Row],[sales]]-CQ15</f>
        <v>64.658609356302804</v>
      </c>
      <c r="CS15">
        <f>ABS(Table6[[#This Row],[sales]]-CQ15)/Table6[[#This Row],[sales]]</f>
        <v>2.2283006155849792E-2</v>
      </c>
      <c r="CU15" t="s">
        <v>166</v>
      </c>
      <c r="CV15" s="80">
        <v>1.0542436596240126</v>
      </c>
      <c r="CX15" t="s">
        <v>166</v>
      </c>
      <c r="CY15">
        <v>1.0668639147605223</v>
      </c>
      <c r="DA15" t="s">
        <v>166</v>
      </c>
      <c r="DB15">
        <v>1.0627154079082075</v>
      </c>
      <c r="DD15" t="s">
        <v>166</v>
      </c>
      <c r="DE15">
        <v>1.0991706098918137</v>
      </c>
    </row>
    <row r="16" spans="1:109" x14ac:dyDescent="0.2">
      <c r="A16">
        <v>15</v>
      </c>
      <c r="B16" t="s">
        <v>139</v>
      </c>
      <c r="C16" s="5">
        <v>42834</v>
      </c>
      <c r="D16" s="6">
        <v>4946.2732030729712</v>
      </c>
      <c r="E16" s="8">
        <f>YEAR(Table6[[#This Row],[Date]])</f>
        <v>2017</v>
      </c>
      <c r="F16" s="6">
        <f>Table6[[#This Row],[TV_State]]+Table6[[#This Row],[Radio_State]]+Table6[[#This Row],[Online]]</f>
        <v>5980.1476899639119</v>
      </c>
      <c r="G16" s="6">
        <f t="shared" si="5"/>
        <v>4652.4723328362261</v>
      </c>
      <c r="H16" s="6">
        <f>LN(Table6[[#This Row],[PROF TV LING]])</f>
        <v>8.4451540417681983</v>
      </c>
      <c r="I16" s="6">
        <f t="shared" si="0"/>
        <v>8.5063896837319408</v>
      </c>
      <c r="J16" s="6">
        <v>689.24965792729347</v>
      </c>
      <c r="K16" s="6">
        <f t="shared" si="6"/>
        <v>697.43007692410788</v>
      </c>
      <c r="L16" s="6">
        <f>0.5*J15+0.5*Table6[[#This Row],[Radio_State]]</f>
        <v>707.38780682011702</v>
      </c>
      <c r="M16" s="6">
        <f>LN(Table6[[#This Row],[RADIO LINGERING ]])</f>
        <v>6.5615790400100451</v>
      </c>
      <c r="N16" s="6">
        <f t="shared" si="1"/>
        <v>6.5356035536067836</v>
      </c>
      <c r="O16" s="6">
        <v>344.62482896364679</v>
      </c>
      <c r="P16" s="6">
        <f t="shared" si="2"/>
        <v>349.09651140676061</v>
      </c>
      <c r="Q16" s="6">
        <f>0.3*O15+0.7*Table6[[#This Row],[Online]]</f>
        <v>350.0662736314938</v>
      </c>
      <c r="R16" s="6">
        <f>LN(Table6[[#This Row],[ONLINE LINGERING]])</f>
        <v>5.8581224897912385</v>
      </c>
      <c r="S16" s="6">
        <f t="shared" si="3"/>
        <v>5.8424563730468391</v>
      </c>
      <c r="T16" s="6">
        <v>2570.8230910376046</v>
      </c>
      <c r="U16" s="6">
        <f t="shared" si="4"/>
        <v>7.8519813955003608</v>
      </c>
      <c r="V16" s="8">
        <f>YEAR(Table6[[#This Row],[Date]])</f>
        <v>2017</v>
      </c>
      <c r="W16" s="8">
        <f>WEEKNUM(Table6[[#This Row],[Date]])</f>
        <v>15</v>
      </c>
      <c r="X16" t="s">
        <v>167</v>
      </c>
      <c r="Y16" s="9">
        <f>Table6[[#This Row],[LNTVLING]]+Table6[[#This Row],[LNRADIOLING]]+Table6[[#This Row],[LNONLINELING]]</f>
        <v>20.864855571569482</v>
      </c>
      <c r="Z16">
        <f t="shared" si="26"/>
        <v>1</v>
      </c>
      <c r="AA16">
        <f t="shared" si="7"/>
        <v>1</v>
      </c>
      <c r="AB16">
        <f t="shared" si="8"/>
        <v>0</v>
      </c>
      <c r="AC16">
        <f t="shared" si="9"/>
        <v>0</v>
      </c>
      <c r="AD16">
        <f t="shared" si="10"/>
        <v>0</v>
      </c>
      <c r="AE16">
        <f t="shared" si="11"/>
        <v>0</v>
      </c>
      <c r="AF16">
        <f t="shared" si="12"/>
        <v>0</v>
      </c>
      <c r="AG16" s="9">
        <f>'[1]1'!J$20+'[1]1'!J$21*Table6[[#This Row],[TV_State]]</f>
        <v>6194.0409792644796</v>
      </c>
      <c r="AH16" s="9">
        <f>Table6[[#This Row],[sales]]-Table6[[#This Row],[Pred_1]]</f>
        <v>-3623.2178882268749</v>
      </c>
      <c r="AI16">
        <f>ABS(Table6[[#This Row],[Res_1]])/Table6[[#This Row],[sales]]</f>
        <v>1.4093610333819258</v>
      </c>
      <c r="AJ16" s="9">
        <f>'[1]2'!J$20+'[1]2'!J$21*Table6[[#This Row],[Radio_State]]</f>
        <v>4740.1255794735252</v>
      </c>
      <c r="AK16" s="9">
        <f>Table6[[#This Row],[sales]]-Table6[[#This Row],[ Pred_2 ]]</f>
        <v>-2169.3024884359206</v>
      </c>
      <c r="AL16">
        <f>ABS(Table6[[#This Row],[ Res_2 ]])/Table6[[#This Row],[sales]]</f>
        <v>0.84381632326181299</v>
      </c>
      <c r="AM16" s="10">
        <f>'[1]3'!J$20+'[1]3'!J$21*Data!O16</f>
        <v>3791.7384904328269</v>
      </c>
      <c r="AN16" s="9">
        <f>Table6[[#This Row],[sales]]-Table6[[#This Row],[Pred_3]]</f>
        <v>-1220.9153993952223</v>
      </c>
      <c r="AO16" s="9">
        <f>ABS(Table6[[#This Row],[Res_3]])/Table6[[#This Row],[sales]]</f>
        <v>0.47491225812136734</v>
      </c>
      <c r="AP16" s="9">
        <f>'[1]4'!L$21+'[1]4'!L$27*Table6[[#This Row],[TV_State]]+'[1]4'!L$22*Table6[[#This Row],[NJ_DUM]]+'[1]4'!L$23*Table6[[#This Row],[NY_DUM]]+'[1]4'!L$24*Table6[[#This Row],[PA_DUM]]+'[1]4'!L$25*Table6[[#This Row],[CT_DUM]]+'[1]4'!L$26*Table6[[#This Row],[DL_DUM]]</f>
        <v>5471.5525802560787</v>
      </c>
      <c r="AQ16" s="9">
        <f>Table6[[#This Row],[sales]]-Table6[[#This Row],[Pred_4]]</f>
        <v>-2900.7294892184741</v>
      </c>
      <c r="AR16">
        <f>ABS(Table6[[#This Row],[Res_4]]/Table6[[#This Row],[sales]])</f>
        <v>1.128327149126281</v>
      </c>
      <c r="AS16" s="9">
        <f>'[1]5'!L$20+'[1]5'!L$26*Table6[[#This Row],[Radio_State]]+'[1]5'!L$21*Table6[[#This Row],[NJ_DUM]]+'[1]5'!L$22*Table6[[#This Row],[NY_DUM]]+'[1]5'!L$23*Table6[[#This Row],[PA_DUM]]+'[1]5'!L$24*Table6[[#This Row],[CT_DUM]]+'[1]5'!L$25*Table6[[#This Row],[DL_DUM]]</f>
        <v>4841.5218150843248</v>
      </c>
      <c r="AT16" s="9">
        <f>Table6[[#This Row],[sales]]-Table6[[#This Row],[Pred_5]]</f>
        <v>-2270.6987240467201</v>
      </c>
      <c r="AU16" s="9">
        <f>ABS(Table6[[#This Row],[Red_5]]/Table6[[#This Row],[sales]])</f>
        <v>0.88325747966198953</v>
      </c>
      <c r="AV16" s="9">
        <f>'[1]6'!L$20+'[1]6'!L$26*Table6[[#This Row],[Online]]+'[1]6'!L$21*Table6[[#This Row],[NJ_DUM]]+'[1]6'!L$22*Table6[[#This Row],[NY_DUM]]+'[1]6'!L$23*Table6[[#This Row],[PA_DUM]]+'[1]6'!L$24*Table6[[#This Row],[CT_DUM]]+'[1]6'!L$25*Table6[[#This Row],[DL_DUM]]</f>
        <v>5460.2870349901259</v>
      </c>
      <c r="AW16" s="9">
        <f>Table6[[#This Row],[sales]]-Table6[[#This Row],[Pred_6]]</f>
        <v>-2889.4639439525213</v>
      </c>
      <c r="AX16" s="9">
        <f>ABS(Table6[[#This Row],[Red_6]]/Table6[[#This Row],[sales]])</f>
        <v>1.1239450719210362</v>
      </c>
      <c r="AY16" s="9">
        <f>'[1]7'!L$21+'[1]7'!L$27*Table6[[#This Row],[LNTV]]+'[1]7'!L$22*Table6[[#This Row],[NJ_DUM]]+'[1]7'!L$23*Table6[[#This Row],[NY_DUM]]+'[1]7'!L$24*Table6[[#This Row],[PA_DUM]]+'[1]7'!L$25*Table6[[#This Row],[CT_DUM]]+'[1]7'!L$26*Table6[[#This Row],[DL_DUM]]</f>
        <v>8.4039559965732558</v>
      </c>
      <c r="AZ16" s="9">
        <f>Table6[[#This Row],[sales]]-Table6[[#This Row],[Pred_7]]</f>
        <v>2562.4191350410315</v>
      </c>
      <c r="BA16" s="9">
        <f>ABS(Table6[[#This Row],[Red_7]]/Table6[[#This Row],[sales]])</f>
        <v>0.99673102516238055</v>
      </c>
      <c r="BB16" s="9">
        <f>'[1]8'!O$22+'[1]8'!O$28*Table6[[#This Row],[LNRADIOLING]]+'[1]8'!O$23*Table6[[#This Row],[DL_DUM]]+'[1]8'!O$24*Table6[[#This Row],[CT_DUM]]+'[1]8'!O$25*Table6[[#This Row],[PA_DUM]]+'[1]8'!O$26*Table6[[#This Row],[NY_DUM]]+'[1]8'!O$27*Table6[[#This Row],[NJ_DUM]]</f>
        <v>5.9898573850806942</v>
      </c>
      <c r="BC16" s="9">
        <f>Table6[[#This Row],[sales]]-Table6[[#This Row],[Pred_8]]</f>
        <v>2564.8332336525241</v>
      </c>
      <c r="BD16" s="9">
        <f>ABS(Table6[[#This Row],[Red_8]]/Table6[[#This Row],[sales]])</f>
        <v>0.99767006239909606</v>
      </c>
      <c r="BE16" s="9">
        <f>'[1]9'!M$19+'[1]9'!M$21*Table6[[#This Row],[LNONLINE]]+'[1]9'!M$20*Table6[[#This Row],[DL_DUM]]+'[1]9'!M$22*Table6[[#This Row],[CT_DUM]]+'[1]9'!M$23*Table6[[#This Row],[PA_DUM]]+'[1]9'!M$24*Table6[[#This Row],[NY_DUM]]+'[1]9'!M$25*Table6[[#This Row],[NJ_DUM]]</f>
        <v>6.3920737152251403</v>
      </c>
      <c r="BF16" s="9">
        <f>Table6[[#This Row],[sales]]-Table6[[#This Row],[Pred_9]]</f>
        <v>2564.4310173223794</v>
      </c>
      <c r="BG16" s="9">
        <f>ABS(Table6[[#This Row],[Red_9]]/Table6[[#This Row],[sales]])</f>
        <v>0.99751360809792422</v>
      </c>
      <c r="BH16" s="9">
        <f>'[1]10'!P$22+'[1]10'!P$30*Table6[[#This Row],[LNTV]]+'[1]10'!P$29*Table6[[#This Row],[LNRADIOLING]]+'[1]10'!P$24*Table6[[#This Row],[LNONLINELING]]+'[1]10'!P$23*Table6[[#This Row],[DL_DUM]]+'[1]10'!P$25*Table6[[#This Row],[CT_DUM]]+'[1]10'!P$26*Table6[[#This Row],[PA_DUM]]+'[1]10'!P$27*Table6[[#This Row],[NY_DUM]]+'[1]10'!P$28*Table6[[#This Row],[NJ_DUM]]</f>
        <v>6.1469188232863381</v>
      </c>
      <c r="BI16" s="9">
        <f>Table6[[#This Row],[sales]]-Table6[[#This Row],[Pred_10]]</f>
        <v>2564.6761722143183</v>
      </c>
      <c r="BJ16" s="45">
        <f>ABS(Table6[[#This Row],[Red_10]]/Table6[[#This Row],[sales]])</f>
        <v>0.9976089685654701</v>
      </c>
      <c r="BK16" s="9">
        <f>'[1]11'!P$32+'[1]11'!P$40*Table6[[#This Row],[LNONLINELING]]+'[1]11'!P$39*Table6[[#This Row],[LNRADIOLING]]+'[1]11'!P$38*Table6[[#This Row],[LNTVLING]]+'[1]11'!P$33*Table6[[#This Row],[DL_DUM]]+'[1]11'!P$34*Table6[[#This Row],[CT_DUM]]+'[1]11'!P$35*Table6[[#This Row],[PA_DUM]]+'[1]11'!P$36*Table6[[#This Row],[NY_DUM]]+'[1]11'!P$37*Table6[[#This Row],[NJ_DUM]]</f>
        <v>5.9928253047600863</v>
      </c>
      <c r="BL16" s="9">
        <f>Table6[[#This Row],[sales]]-Table6[[#This Row],[ Pred_11]]</f>
        <v>2564.8302657328445</v>
      </c>
      <c r="BM16" s="47">
        <f>ABS(Table6[[#This Row],[ Red_11]]/Table6[[#This Row],[sales]])</f>
        <v>0.9976689079362745</v>
      </c>
      <c r="BN16" s="9">
        <f>'[1]12'!K$22+'[1]12'!K$28*Table6[[#This Row],[COMBINE LN LING]]+'[1]12'!K$23*Table6[[#This Row],[DL_DUM]]+'[1]12'!K$24*Table6[[#This Row],[CT_DUM]]+'[1]12'!K$25*Table6[[#This Row],[PA_DUM]]+'[1]12'!K$26*Table6[[#This Row],[NY_DUM]]+'[1]12'!K$27*Table6[[#This Row],[NJ_DUM]]</f>
        <v>6.3791604348305224</v>
      </c>
      <c r="BO16" s="9">
        <f>Table6[[#This Row],[sales]]-Table6[[#This Row],[ Pred_12]]</f>
        <v>2564.4439306027739</v>
      </c>
      <c r="BP16" s="47">
        <f>ABS(Table6[[#This Row],[ Red_12]]/Table6[[#This Row],[sales]])</f>
        <v>0.99751863111193073</v>
      </c>
      <c r="BQ16">
        <f>LN(G16+'2019 Totals and Calculations'!C$18)</f>
        <v>8.5199326051554483</v>
      </c>
      <c r="BR16">
        <f>LN(Table6[[#This Row],[PROF RADIO]]+'2019 Totals and Calculations'!D$18)</f>
        <v>6.6335637231864393</v>
      </c>
      <c r="BS16">
        <f>LN(Table6[[#This Row],[ONLINE LINGERING]]+'2019 Totals and Calculations'!E$18)</f>
        <v>5.976207847566914</v>
      </c>
      <c r="BT16">
        <f>MONTH(Table6[[#This Row],[Date]])</f>
        <v>4</v>
      </c>
      <c r="BU16">
        <f t="shared" si="13"/>
        <v>0</v>
      </c>
      <c r="BV16">
        <f t="shared" si="14"/>
        <v>0</v>
      </c>
      <c r="BW16">
        <f t="shared" si="15"/>
        <v>0</v>
      </c>
      <c r="BX16">
        <f t="shared" si="16"/>
        <v>1</v>
      </c>
      <c r="BY16">
        <f t="shared" si="17"/>
        <v>0</v>
      </c>
      <c r="BZ16">
        <f t="shared" si="18"/>
        <v>0</v>
      </c>
      <c r="CA16">
        <f t="shared" si="19"/>
        <v>0</v>
      </c>
      <c r="CB16">
        <f t="shared" si="20"/>
        <v>0</v>
      </c>
      <c r="CC16">
        <f t="shared" si="21"/>
        <v>0</v>
      </c>
      <c r="CD16">
        <f t="shared" si="22"/>
        <v>0</v>
      </c>
      <c r="CE16">
        <f t="shared" si="23"/>
        <v>0</v>
      </c>
      <c r="CF16">
        <f t="shared" si="24"/>
        <v>0</v>
      </c>
      <c r="CG16">
        <f t="shared" si="25"/>
        <v>15</v>
      </c>
      <c r="CH1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2617.1670585292854</v>
      </c>
      <c r="CI16" s="79">
        <f>Table6[[#This Row],[sales]]-CH16</f>
        <v>-46.343967491680814</v>
      </c>
      <c r="CJ16">
        <f>ABS(Table6[[#This Row],[sales]]-CH16)/Table6[[#This Row],[sales]]</f>
        <v>1.8026898720975786E-2</v>
      </c>
      <c r="CK1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2226.3060890550032</v>
      </c>
      <c r="CL16" s="79">
        <f>Table6[[#This Row],[sales]]-CK16</f>
        <v>344.51700198260141</v>
      </c>
      <c r="CM16">
        <f>ABS(Table6[[#This Row],[sales]]-CK16)/Table6[[#This Row],[sales]]</f>
        <v>0.1340103888064704</v>
      </c>
      <c r="CN1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2720.4856564644524</v>
      </c>
      <c r="CO16" s="79">
        <f>Table6[[#This Row],[sales]]-CN16</f>
        <v>-149.66256542684778</v>
      </c>
      <c r="CP16">
        <f>ABS(Table6[[#This Row],[sales]]-CN16)/Table6[[#This Row],[sales]]</f>
        <v>5.8215816540858431E-2</v>
      </c>
      <c r="CQ1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2825.1354120271139</v>
      </c>
      <c r="CR16" s="79">
        <f>Table6[[#This Row],[sales]]-CQ16</f>
        <v>-254.31232098950932</v>
      </c>
      <c r="CS16">
        <f>ABS(Table6[[#This Row],[sales]]-CQ16)/Table6[[#This Row],[sales]]</f>
        <v>9.8922528693667078E-2</v>
      </c>
      <c r="CU16" t="s">
        <v>168</v>
      </c>
      <c r="CV16" s="80">
        <v>0.99313393120055315</v>
      </c>
      <c r="CX16" t="s">
        <v>168</v>
      </c>
      <c r="CY16">
        <v>0.970427395045241</v>
      </c>
      <c r="DA16" t="s">
        <v>168</v>
      </c>
      <c r="DB16">
        <v>0.9766172025129789</v>
      </c>
      <c r="DD16" t="s">
        <v>168</v>
      </c>
      <c r="DE16">
        <v>0.98915037248482285</v>
      </c>
    </row>
    <row r="17" spans="1:109" x14ac:dyDescent="0.2">
      <c r="A17">
        <v>16</v>
      </c>
      <c r="B17" t="s">
        <v>139</v>
      </c>
      <c r="C17" s="5">
        <v>42841</v>
      </c>
      <c r="D17" s="6">
        <v>1248.9339837759253</v>
      </c>
      <c r="E17" s="8">
        <f>YEAR(Table6[[#This Row],[Date]])</f>
        <v>2017</v>
      </c>
      <c r="F17" s="6">
        <f>Table6[[#This Row],[TV_State]]+Table6[[#This Row],[Radio_State]]+Table6[[#This Row],[Online]]</f>
        <v>2231.1147463223183</v>
      </c>
      <c r="G17" s="6">
        <f t="shared" si="5"/>
        <v>3631.4108281181357</v>
      </c>
      <c r="H17" s="6">
        <f>LN(Table6[[#This Row],[PROF TV LING]])</f>
        <v>8.1973765096347684</v>
      </c>
      <c r="I17" s="6">
        <f t="shared" si="0"/>
        <v>7.1300456534652188</v>
      </c>
      <c r="J17" s="6">
        <v>654.78717503092878</v>
      </c>
      <c r="K17" s="6">
        <f t="shared" si="6"/>
        <v>676.10862597751839</v>
      </c>
      <c r="L17" s="6">
        <f>0.5*J16+0.5*Table6[[#This Row],[Radio_State]]</f>
        <v>672.01841647911112</v>
      </c>
      <c r="M17" s="6">
        <f>LN(Table6[[#This Row],[RADIO LINGERING ]])</f>
        <v>6.5102857456224941</v>
      </c>
      <c r="N17" s="6">
        <f t="shared" si="1"/>
        <v>6.4843102592192334</v>
      </c>
      <c r="O17" s="6">
        <v>327.39358751546439</v>
      </c>
      <c r="P17" s="6">
        <f t="shared" si="2"/>
        <v>333.90446468285324</v>
      </c>
      <c r="Q17" s="6">
        <f>0.3*O16+0.7*Table6[[#This Row],[Online]]</f>
        <v>332.5629599499191</v>
      </c>
      <c r="R17" s="6">
        <f>LN(Table6[[#This Row],[ONLINE LINGERING]])</f>
        <v>5.8068291954036875</v>
      </c>
      <c r="S17" s="6">
        <f t="shared" si="3"/>
        <v>5.791163078659288</v>
      </c>
      <c r="T17" s="6">
        <v>2778.0792619689055</v>
      </c>
      <c r="U17" s="6">
        <f t="shared" si="4"/>
        <v>7.9295150549335025</v>
      </c>
      <c r="V17" s="8">
        <f>YEAR(Table6[[#This Row],[Date]])</f>
        <v>2017</v>
      </c>
      <c r="W17" s="8">
        <f>WEEKNUM(Table6[[#This Row],[Date]])</f>
        <v>16</v>
      </c>
      <c r="X17" t="s">
        <v>169</v>
      </c>
      <c r="Y17" s="9">
        <f>Table6[[#This Row],[LNTVLING]]+Table6[[#This Row],[LNRADIOLING]]+Table6[[#This Row],[LNONLINELING]]</f>
        <v>20.514491450660948</v>
      </c>
      <c r="Z17">
        <f t="shared" si="26"/>
        <v>1</v>
      </c>
      <c r="AA17">
        <f t="shared" si="7"/>
        <v>1</v>
      </c>
      <c r="AB17">
        <f t="shared" si="8"/>
        <v>0</v>
      </c>
      <c r="AC17">
        <f t="shared" si="9"/>
        <v>0</v>
      </c>
      <c r="AD17">
        <f t="shared" si="10"/>
        <v>0</v>
      </c>
      <c r="AE17">
        <f t="shared" si="11"/>
        <v>0</v>
      </c>
      <c r="AF17">
        <f t="shared" si="12"/>
        <v>0</v>
      </c>
      <c r="AG17" s="9">
        <f>'[1]1'!J$20+'[1]1'!J$21*Table6[[#This Row],[TV_State]]</f>
        <v>2557.9704249928832</v>
      </c>
      <c r="AH17" s="9">
        <f>Table6[[#This Row],[sales]]-Table6[[#This Row],[Pred_1]]</f>
        <v>220.1088369760223</v>
      </c>
      <c r="AI17">
        <f>ABS(Table6[[#This Row],[Res_1]])/Table6[[#This Row],[sales]]</f>
        <v>7.9230582074906228E-2</v>
      </c>
      <c r="AJ17" s="9">
        <f>'[1]2'!J$20+'[1]2'!J$21*Table6[[#This Row],[Radio_State]]</f>
        <v>4588.833390699725</v>
      </c>
      <c r="AK17" s="9">
        <f>Table6[[#This Row],[sales]]-Table6[[#This Row],[ Pred_2 ]]</f>
        <v>-1810.7541287308195</v>
      </c>
      <c r="AL17">
        <f>ABS(Table6[[#This Row],[ Res_2 ]])/Table6[[#This Row],[sales]]</f>
        <v>0.65180074359990914</v>
      </c>
      <c r="AM17" s="10">
        <f>'[1]3'!J$20+'[1]3'!J$21*Data!O17</f>
        <v>3692.188074997428</v>
      </c>
      <c r="AN17" s="9">
        <f>Table6[[#This Row],[sales]]-Table6[[#This Row],[Pred_3]]</f>
        <v>-914.10881302852249</v>
      </c>
      <c r="AO17" s="9">
        <f>ABS(Table6[[#This Row],[Res_3]])/Table6[[#This Row],[sales]]</f>
        <v>0.3290434601857497</v>
      </c>
      <c r="AP17" s="9">
        <f>'[1]4'!L$21+'[1]4'!L$27*Table6[[#This Row],[TV_State]]+'[1]4'!L$22*Table6[[#This Row],[NJ_DUM]]+'[1]4'!L$23*Table6[[#This Row],[NY_DUM]]+'[1]4'!L$24*Table6[[#This Row],[PA_DUM]]+'[1]4'!L$25*Table6[[#This Row],[CT_DUM]]+'[1]4'!L$26*Table6[[#This Row],[DL_DUM]]</f>
        <v>4655.9911109684499</v>
      </c>
      <c r="AQ17" s="9">
        <f>Table6[[#This Row],[sales]]-Table6[[#This Row],[Pred_4]]</f>
        <v>-1877.9118489995444</v>
      </c>
      <c r="AR17">
        <f>ABS(Table6[[#This Row],[Res_4]]/Table6[[#This Row],[sales]])</f>
        <v>0.6759748991713842</v>
      </c>
      <c r="AS17" s="9">
        <f>'[1]5'!L$20+'[1]5'!L$26*Table6[[#This Row],[Radio_State]]+'[1]5'!L$21*Table6[[#This Row],[NJ_DUM]]+'[1]5'!L$22*Table6[[#This Row],[NY_DUM]]+'[1]5'!L$23*Table6[[#This Row],[PA_DUM]]+'[1]5'!L$24*Table6[[#This Row],[CT_DUM]]+'[1]5'!L$25*Table6[[#This Row],[DL_DUM]]</f>
        <v>4780.812867014467</v>
      </c>
      <c r="AT17" s="9">
        <f>Table6[[#This Row],[sales]]-Table6[[#This Row],[Pred_5]]</f>
        <v>-2002.7336050455615</v>
      </c>
      <c r="AU17" s="9">
        <f>ABS(Table6[[#This Row],[Red_5]]/Table6[[#This Row],[sales]])</f>
        <v>0.7209058547977375</v>
      </c>
      <c r="AV17" s="9">
        <f>'[1]6'!L$20+'[1]6'!L$26*Table6[[#This Row],[Online]]+'[1]6'!L$21*Table6[[#This Row],[NJ_DUM]]+'[1]6'!L$22*Table6[[#This Row],[NY_DUM]]+'[1]6'!L$23*Table6[[#This Row],[PA_DUM]]+'[1]6'!L$24*Table6[[#This Row],[CT_DUM]]+'[1]6'!L$25*Table6[[#This Row],[DL_DUM]]</f>
        <v>5385.292233787537</v>
      </c>
      <c r="AW17" s="9">
        <f>Table6[[#This Row],[sales]]-Table6[[#This Row],[Pred_6]]</f>
        <v>-2607.2129718186316</v>
      </c>
      <c r="AX17" s="9">
        <f>ABS(Table6[[#This Row],[Red_6]]/Table6[[#This Row],[sales]])</f>
        <v>0.93849481096908083</v>
      </c>
      <c r="AY17" s="9">
        <f>'[1]7'!L$21+'[1]7'!L$27*Table6[[#This Row],[LNTV]]+'[1]7'!L$22*Table6[[#This Row],[NJ_DUM]]+'[1]7'!L$23*Table6[[#This Row],[NY_DUM]]+'[1]7'!L$24*Table6[[#This Row],[PA_DUM]]+'[1]7'!L$25*Table6[[#This Row],[CT_DUM]]+'[1]7'!L$26*Table6[[#This Row],[DL_DUM]]</f>
        <v>8.2516160603227711</v>
      </c>
      <c r="AZ17" s="9">
        <f>Table6[[#This Row],[sales]]-Table6[[#This Row],[Pred_7]]</f>
        <v>2769.8276459085828</v>
      </c>
      <c r="BA17" s="9">
        <f>ABS(Table6[[#This Row],[Red_7]]/Table6[[#This Row],[sales]])</f>
        <v>0.99702974059333549</v>
      </c>
      <c r="BB17" s="9">
        <f>'[1]8'!O$22+'[1]8'!O$28*Table6[[#This Row],[LNRADIOLING]]+'[1]8'!O$23*Table6[[#This Row],[DL_DUM]]+'[1]8'!O$24*Table6[[#This Row],[CT_DUM]]+'[1]8'!O$25*Table6[[#This Row],[PA_DUM]]+'[1]8'!O$26*Table6[[#This Row],[NY_DUM]]+'[1]8'!O$27*Table6[[#This Row],[NJ_DUM]]</f>
        <v>5.9861980729990441</v>
      </c>
      <c r="BC17" s="9">
        <f>Table6[[#This Row],[sales]]-Table6[[#This Row],[Pred_8]]</f>
        <v>2772.0930638959067</v>
      </c>
      <c r="BD17" s="9">
        <f>ABS(Table6[[#This Row],[Red_8]]/Table6[[#This Row],[sales]])</f>
        <v>0.99784520256317089</v>
      </c>
      <c r="BE17" s="9">
        <f>'[1]9'!M$19+'[1]9'!M$21*Table6[[#This Row],[LNONLINE]]+'[1]9'!M$20*Table6[[#This Row],[DL_DUM]]+'[1]9'!M$22*Table6[[#This Row],[CT_DUM]]+'[1]9'!M$23*Table6[[#This Row],[PA_DUM]]+'[1]9'!M$24*Table6[[#This Row],[NY_DUM]]+'[1]9'!M$25*Table6[[#This Row],[NJ_DUM]]</f>
        <v>6.375833363412081</v>
      </c>
      <c r="BF17" s="9">
        <f>Table6[[#This Row],[sales]]-Table6[[#This Row],[Pred_9]]</f>
        <v>2771.7034286054936</v>
      </c>
      <c r="BG17" s="9">
        <f>ABS(Table6[[#This Row],[Red_9]]/Table6[[#This Row],[sales]])</f>
        <v>0.99770494908093688</v>
      </c>
      <c r="BH17" s="9">
        <f>'[1]10'!P$22+'[1]10'!P$30*Table6[[#This Row],[LNTV]]+'[1]10'!P$29*Table6[[#This Row],[LNRADIOLING]]+'[1]10'!P$24*Table6[[#This Row],[LNONLINELING]]+'[1]10'!P$23*Table6[[#This Row],[DL_DUM]]+'[1]10'!P$25*Table6[[#This Row],[CT_DUM]]+'[1]10'!P$26*Table6[[#This Row],[PA_DUM]]+'[1]10'!P$27*Table6[[#This Row],[NY_DUM]]+'[1]10'!P$28*Table6[[#This Row],[NJ_DUM]]</f>
        <v>6.0985874696415259</v>
      </c>
      <c r="BI17" s="9">
        <f>Table6[[#This Row],[sales]]-Table6[[#This Row],[Pred_10]]</f>
        <v>2771.9806744992638</v>
      </c>
      <c r="BJ17" s="45">
        <f>ABS(Table6[[#This Row],[Red_10]]/Table6[[#This Row],[sales]])</f>
        <v>0.99780474677122089</v>
      </c>
      <c r="BK17" s="9">
        <f>'[1]11'!P$32+'[1]11'!P$40*Table6[[#This Row],[LNONLINELING]]+'[1]11'!P$39*Table6[[#This Row],[LNRADIOLING]]+'[1]11'!P$38*Table6[[#This Row],[LNTVLING]]+'[1]11'!P$33*Table6[[#This Row],[DL_DUM]]+'[1]11'!P$34*Table6[[#This Row],[CT_DUM]]+'[1]11'!P$35*Table6[[#This Row],[PA_DUM]]+'[1]11'!P$36*Table6[[#This Row],[NY_DUM]]+'[1]11'!P$37*Table6[[#This Row],[NJ_DUM]]</f>
        <v>6.0201663236500877</v>
      </c>
      <c r="BL17" s="9">
        <f>Table6[[#This Row],[sales]]-Table6[[#This Row],[ Pred_11]]</f>
        <v>2772.0590956452552</v>
      </c>
      <c r="BM17" s="47">
        <f>ABS(Table6[[#This Row],[ Red_11]]/Table6[[#This Row],[sales]])</f>
        <v>0.99783297532001169</v>
      </c>
      <c r="BN17" s="9">
        <f>'[1]12'!K$22+'[1]12'!K$28*Table6[[#This Row],[COMBINE LN LING]]+'[1]12'!K$23*Table6[[#This Row],[DL_DUM]]+'[1]12'!K$24*Table6[[#This Row],[CT_DUM]]+'[1]12'!K$25*Table6[[#This Row],[PA_DUM]]+'[1]12'!K$26*Table6[[#This Row],[NY_DUM]]+'[1]12'!K$27*Table6[[#This Row],[NJ_DUM]]</f>
        <v>6.3454428368719098</v>
      </c>
      <c r="BO17" s="9">
        <f>Table6[[#This Row],[sales]]-Table6[[#This Row],[ Pred_12]]</f>
        <v>2771.7338191320337</v>
      </c>
      <c r="BP17" s="47">
        <f>ABS(Table6[[#This Row],[ Red_12]]/Table6[[#This Row],[sales]])</f>
        <v>0.99771588848319082</v>
      </c>
      <c r="BQ17">
        <f>LN(G17+'2019 Totals and Calculations'!C$18)</f>
        <v>8.2922115373482637</v>
      </c>
      <c r="BR17">
        <f>LN(Table6[[#This Row],[PROF RADIO]]+'2019 Totals and Calculations'!D$18)</f>
        <v>6.6051152144713798</v>
      </c>
      <c r="BS17">
        <f>LN(Table6[[#This Row],[ONLINE LINGERING]]+'2019 Totals and Calculations'!E$18)</f>
        <v>5.9307595327599092</v>
      </c>
      <c r="BT17">
        <f>MONTH(Table6[[#This Row],[Date]])</f>
        <v>4</v>
      </c>
      <c r="BU17">
        <f t="shared" si="13"/>
        <v>0</v>
      </c>
      <c r="BV17">
        <f t="shared" si="14"/>
        <v>0</v>
      </c>
      <c r="BW17">
        <f t="shared" si="15"/>
        <v>0</v>
      </c>
      <c r="BX17">
        <f t="shared" si="16"/>
        <v>1</v>
      </c>
      <c r="BY17">
        <f t="shared" si="17"/>
        <v>0</v>
      </c>
      <c r="BZ17">
        <f t="shared" si="18"/>
        <v>0</v>
      </c>
      <c r="CA17">
        <f t="shared" si="19"/>
        <v>0</v>
      </c>
      <c r="CB17">
        <f t="shared" si="20"/>
        <v>0</v>
      </c>
      <c r="CC17">
        <f t="shared" si="21"/>
        <v>0</v>
      </c>
      <c r="CD17">
        <f t="shared" si="22"/>
        <v>0</v>
      </c>
      <c r="CE17">
        <f t="shared" si="23"/>
        <v>0</v>
      </c>
      <c r="CF17">
        <f t="shared" si="24"/>
        <v>0</v>
      </c>
      <c r="CG17">
        <f t="shared" si="25"/>
        <v>16</v>
      </c>
      <c r="CH1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2452.0813197970797</v>
      </c>
      <c r="CI17" s="79">
        <f>Table6[[#This Row],[sales]]-CH17</f>
        <v>325.9979421718258</v>
      </c>
      <c r="CJ17">
        <f>ABS(Table6[[#This Row],[sales]]-CH17)/Table6[[#This Row],[sales]]</f>
        <v>0.11734652305808639</v>
      </c>
      <c r="CK1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2211.989390673009</v>
      </c>
      <c r="CL17" s="79">
        <f>Table6[[#This Row],[sales]]-CK17</f>
        <v>566.0898712958965</v>
      </c>
      <c r="CM17">
        <f>ABS(Table6[[#This Row],[sales]]-CK17)/Table6[[#This Row],[sales]]</f>
        <v>0.20377023760462909</v>
      </c>
      <c r="CN1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2686.720544689535</v>
      </c>
      <c r="CO17" s="79">
        <f>Table6[[#This Row],[sales]]-CN17</f>
        <v>91.358717279370467</v>
      </c>
      <c r="CP17">
        <f>ABS(Table6[[#This Row],[sales]]-CN17)/Table6[[#This Row],[sales]]</f>
        <v>3.2885569008071387E-2</v>
      </c>
      <c r="CQ1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2729.1382236568816</v>
      </c>
      <c r="CR17" s="79">
        <f>Table6[[#This Row],[sales]]-CQ17</f>
        <v>48.94103831202392</v>
      </c>
      <c r="CS17">
        <f>ABS(Table6[[#This Row],[sales]]-CQ17)/Table6[[#This Row],[sales]]</f>
        <v>1.7616861758414332E-2</v>
      </c>
      <c r="CU17" t="s">
        <v>170</v>
      </c>
      <c r="CV17" s="80">
        <v>1.0465600425253259</v>
      </c>
      <c r="CX17" t="s">
        <v>170</v>
      </c>
      <c r="CY17">
        <v>1.0212747100890571</v>
      </c>
      <c r="DA17" t="s">
        <v>170</v>
      </c>
      <c r="DB17">
        <v>0.98222104478732797</v>
      </c>
      <c r="DD17" t="s">
        <v>170</v>
      </c>
      <c r="DE17">
        <v>0.98450708315065083</v>
      </c>
    </row>
    <row r="18" spans="1:109" x14ac:dyDescent="0.2">
      <c r="A18">
        <v>17</v>
      </c>
      <c r="B18" t="s">
        <v>139</v>
      </c>
      <c r="C18" s="5">
        <v>42848</v>
      </c>
      <c r="D18" s="6">
        <v>1261.4233236136847</v>
      </c>
      <c r="E18" s="8">
        <f>YEAR(Table6[[#This Row],[Date]])</f>
        <v>2017</v>
      </c>
      <c r="F18" s="6">
        <f>Table6[[#This Row],[TV_State]]+Table6[[#This Row],[Radio_State]]+Table6[[#This Row],[Online]]</f>
        <v>2214.1386632836861</v>
      </c>
      <c r="G18" s="6">
        <f t="shared" si="5"/>
        <v>2920.4145767668006</v>
      </c>
      <c r="H18" s="6">
        <f>LN(Table6[[#This Row],[PROF TV LING]])</f>
        <v>7.979480863529151</v>
      </c>
      <c r="I18" s="6">
        <f t="shared" si="0"/>
        <v>7.1399959843183867</v>
      </c>
      <c r="J18" s="6">
        <v>622.04781627938223</v>
      </c>
      <c r="K18" s="6">
        <f t="shared" si="6"/>
        <v>649.07822112845031</v>
      </c>
      <c r="L18" s="6">
        <f>0.5*J17+0.5*Table6[[#This Row],[Radio_State]]</f>
        <v>638.41749565515556</v>
      </c>
      <c r="M18" s="6">
        <f>LN(Table6[[#This Row],[RADIO LINGERING ]])</f>
        <v>6.4589924512349439</v>
      </c>
      <c r="N18" s="6">
        <f t="shared" si="1"/>
        <v>6.4330169648316824</v>
      </c>
      <c r="O18" s="6">
        <v>330.66752339061901</v>
      </c>
      <c r="P18" s="6">
        <f t="shared" si="2"/>
        <v>331.63860577828927</v>
      </c>
      <c r="Q18" s="6">
        <f>0.3*O17+0.7*Table6[[#This Row],[Online]]</f>
        <v>329.68534262807259</v>
      </c>
      <c r="R18" s="6">
        <f>LN(Table6[[#This Row],[ONLINE LINGERING]])</f>
        <v>5.798138692395713</v>
      </c>
      <c r="S18" s="6">
        <f t="shared" si="3"/>
        <v>5.8011134095124559</v>
      </c>
      <c r="T18" s="6">
        <v>2410.2648795810287</v>
      </c>
      <c r="U18" s="6">
        <f t="shared" si="4"/>
        <v>7.7874919289850455</v>
      </c>
      <c r="V18" s="8">
        <f>YEAR(Table6[[#This Row],[Date]])</f>
        <v>2017</v>
      </c>
      <c r="W18" s="8">
        <f>WEEKNUM(Table6[[#This Row],[Date]])</f>
        <v>17</v>
      </c>
      <c r="X18" t="s">
        <v>171</v>
      </c>
      <c r="Y18" s="9">
        <f>Table6[[#This Row],[LNTVLING]]+Table6[[#This Row],[LNRADIOLING]]+Table6[[#This Row],[LNONLINELING]]</f>
        <v>20.23661200715981</v>
      </c>
      <c r="Z18">
        <f t="shared" si="26"/>
        <v>1</v>
      </c>
      <c r="AA18">
        <f t="shared" si="7"/>
        <v>1</v>
      </c>
      <c r="AB18">
        <f t="shared" si="8"/>
        <v>0</v>
      </c>
      <c r="AC18">
        <f t="shared" si="9"/>
        <v>0</v>
      </c>
      <c r="AD18">
        <f t="shared" si="10"/>
        <v>0</v>
      </c>
      <c r="AE18">
        <f t="shared" si="11"/>
        <v>0</v>
      </c>
      <c r="AF18">
        <f t="shared" si="12"/>
        <v>0</v>
      </c>
      <c r="AG18" s="9">
        <f>'[1]1'!J$20+'[1]1'!J$21*Table6[[#This Row],[TV_State]]</f>
        <v>2570.2528037882489</v>
      </c>
      <c r="AH18" s="9">
        <f>Table6[[#This Row],[sales]]-Table6[[#This Row],[Pred_1]]</f>
        <v>-159.9879242072202</v>
      </c>
      <c r="AI18">
        <f>ABS(Table6[[#This Row],[Res_1]])/Table6[[#This Row],[sales]]</f>
        <v>6.6377735311411321E-2</v>
      </c>
      <c r="AJ18" s="9">
        <f>'[1]2'!J$20+'[1]2'!J$21*Table6[[#This Row],[Radio_State]]</f>
        <v>4445.1058113646131</v>
      </c>
      <c r="AK18" s="9">
        <f>Table6[[#This Row],[sales]]-Table6[[#This Row],[ Pred_2 ]]</f>
        <v>-2034.8409317835844</v>
      </c>
      <c r="AL18">
        <f>ABS(Table6[[#This Row],[ Res_2 ]])/Table6[[#This Row],[sales]]</f>
        <v>0.84423954770369325</v>
      </c>
      <c r="AM18" s="10">
        <f>'[1]3'!J$20+'[1]3'!J$21*Data!O18</f>
        <v>3711.1026539301533</v>
      </c>
      <c r="AN18" s="9">
        <f>Table6[[#This Row],[sales]]-Table6[[#This Row],[Pred_3]]</f>
        <v>-1300.8377743491246</v>
      </c>
      <c r="AO18" s="9">
        <f>ABS(Table6[[#This Row],[Res_3]])/Table6[[#This Row],[sales]]</f>
        <v>0.53970739289668712</v>
      </c>
      <c r="AP18" s="9">
        <f>'[1]4'!L$21+'[1]4'!L$27*Table6[[#This Row],[TV_State]]+'[1]4'!L$22*Table6[[#This Row],[NJ_DUM]]+'[1]4'!L$23*Table6[[#This Row],[NY_DUM]]+'[1]4'!L$24*Table6[[#This Row],[PA_DUM]]+'[1]4'!L$25*Table6[[#This Row],[CT_DUM]]+'[1]4'!L$26*Table6[[#This Row],[DL_DUM]]</f>
        <v>4658.7460176038367</v>
      </c>
      <c r="AQ18" s="9">
        <f>Table6[[#This Row],[sales]]-Table6[[#This Row],[Pred_4]]</f>
        <v>-2248.481138022808</v>
      </c>
      <c r="AR18">
        <f>ABS(Table6[[#This Row],[Res_4]]/Table6[[#This Row],[sales]])</f>
        <v>0.9328771941504026</v>
      </c>
      <c r="AS18" s="9">
        <f>'[1]5'!L$20+'[1]5'!L$26*Table6[[#This Row],[Radio_State]]+'[1]5'!L$21*Table6[[#This Row],[NJ_DUM]]+'[1]5'!L$22*Table6[[#This Row],[NY_DUM]]+'[1]5'!L$23*Table6[[#This Row],[PA_DUM]]+'[1]5'!L$24*Table6[[#This Row],[CT_DUM]]+'[1]5'!L$25*Table6[[#This Row],[DL_DUM]]</f>
        <v>4723.1393663481031</v>
      </c>
      <c r="AT18" s="9">
        <f>Table6[[#This Row],[sales]]-Table6[[#This Row],[Pred_5]]</f>
        <v>-2312.8744867670744</v>
      </c>
      <c r="AU18" s="9">
        <f>ABS(Table6[[#This Row],[Red_5]]/Table6[[#This Row],[sales]])</f>
        <v>0.95959348964546853</v>
      </c>
      <c r="AV18" s="9">
        <f>'[1]6'!L$20+'[1]6'!L$26*Table6[[#This Row],[Online]]+'[1]6'!L$21*Table6[[#This Row],[NJ_DUM]]+'[1]6'!L$22*Table6[[#This Row],[NY_DUM]]+'[1]6'!L$23*Table6[[#This Row],[PA_DUM]]+'[1]6'!L$24*Table6[[#This Row],[CT_DUM]]+'[1]6'!L$25*Table6[[#This Row],[DL_DUM]]</f>
        <v>5399.5412460160287</v>
      </c>
      <c r="AW18" s="9">
        <f>Table6[[#This Row],[sales]]-Table6[[#This Row],[Pred_6]]</f>
        <v>-2989.276366435</v>
      </c>
      <c r="AX18" s="9">
        <f>ABS(Table6[[#This Row],[Red_6]]/Table6[[#This Row],[sales]])</f>
        <v>1.240227325950424</v>
      </c>
      <c r="AY18" s="9">
        <f>'[1]7'!L$21+'[1]7'!L$27*Table6[[#This Row],[LNTV]]+'[1]7'!L$22*Table6[[#This Row],[NJ_DUM]]+'[1]7'!L$23*Table6[[#This Row],[NY_DUM]]+'[1]7'!L$24*Table6[[#This Row],[PA_DUM]]+'[1]7'!L$25*Table6[[#This Row],[CT_DUM]]+'[1]7'!L$26*Table6[[#This Row],[DL_DUM]]</f>
        <v>8.2527174076127725</v>
      </c>
      <c r="AZ18" s="9">
        <f>Table6[[#This Row],[sales]]-Table6[[#This Row],[Pred_7]]</f>
        <v>2402.0121621734161</v>
      </c>
      <c r="BA18" s="9">
        <f>ABS(Table6[[#This Row],[Red_7]]/Table6[[#This Row],[sales]])</f>
        <v>0.99657601225594461</v>
      </c>
      <c r="BB18" s="9">
        <f>'[1]8'!O$22+'[1]8'!O$28*Table6[[#This Row],[LNRADIOLING]]+'[1]8'!O$23*Table6[[#This Row],[DL_DUM]]+'[1]8'!O$24*Table6[[#This Row],[CT_DUM]]+'[1]8'!O$25*Table6[[#This Row],[PA_DUM]]+'[1]8'!O$26*Table6[[#This Row],[NY_DUM]]+'[1]8'!O$27*Table6[[#This Row],[NJ_DUM]]</f>
        <v>5.982538760917393</v>
      </c>
      <c r="BC18" s="9">
        <f>Table6[[#This Row],[sales]]-Table6[[#This Row],[Pred_8]]</f>
        <v>2404.2823408201111</v>
      </c>
      <c r="BD18" s="9">
        <f>ABS(Table6[[#This Row],[Red_8]]/Table6[[#This Row],[sales]])</f>
        <v>0.9975178915763161</v>
      </c>
      <c r="BE18" s="9">
        <f>'[1]9'!M$19+'[1]9'!M$21*Table6[[#This Row],[LNONLINE]]+'[1]9'!M$20*Table6[[#This Row],[DL_DUM]]+'[1]9'!M$22*Table6[[#This Row],[CT_DUM]]+'[1]9'!M$23*Table6[[#This Row],[PA_DUM]]+'[1]9'!M$24*Table6[[#This Row],[NY_DUM]]+'[1]9'!M$25*Table6[[#This Row],[NJ_DUM]]</f>
        <v>6.3789838117434128</v>
      </c>
      <c r="BF18" s="9">
        <f>Table6[[#This Row],[sales]]-Table6[[#This Row],[Pred_9]]</f>
        <v>2403.8858957692851</v>
      </c>
      <c r="BG18" s="9">
        <f>ABS(Table6[[#This Row],[Red_9]]/Table6[[#This Row],[sales]])</f>
        <v>0.99735340963319663</v>
      </c>
      <c r="BH18" s="9">
        <f>'[1]10'!P$22+'[1]10'!P$30*Table6[[#This Row],[LNTV]]+'[1]10'!P$29*Table6[[#This Row],[LNRADIOLING]]+'[1]10'!P$24*Table6[[#This Row],[LNONLINELING]]+'[1]10'!P$23*Table6[[#This Row],[DL_DUM]]+'[1]10'!P$25*Table6[[#This Row],[CT_DUM]]+'[1]10'!P$26*Table6[[#This Row],[PA_DUM]]+'[1]10'!P$27*Table6[[#This Row],[NY_DUM]]+'[1]10'!P$28*Table6[[#This Row],[NJ_DUM]]</f>
        <v>6.1075964142986869</v>
      </c>
      <c r="BI18" s="9">
        <f>Table6[[#This Row],[sales]]-Table6[[#This Row],[Pred_10]]</f>
        <v>2404.1572831667299</v>
      </c>
      <c r="BJ18" s="45">
        <f>ABS(Table6[[#This Row],[Red_10]]/Table6[[#This Row],[sales]])</f>
        <v>0.99746600613648717</v>
      </c>
      <c r="BK18" s="9">
        <f>'[1]11'!P$32+'[1]11'!P$40*Table6[[#This Row],[LNONLINELING]]+'[1]11'!P$39*Table6[[#This Row],[LNRADIOLING]]+'[1]11'!P$38*Table6[[#This Row],[LNTVLING]]+'[1]11'!P$33*Table6[[#This Row],[DL_DUM]]+'[1]11'!P$34*Table6[[#This Row],[CT_DUM]]+'[1]11'!P$35*Table6[[#This Row],[PA_DUM]]+'[1]11'!P$36*Table6[[#This Row],[NY_DUM]]+'[1]11'!P$37*Table6[[#This Row],[NJ_DUM]]</f>
        <v>6.0611698674835832</v>
      </c>
      <c r="BL18" s="9">
        <f>Table6[[#This Row],[sales]]-Table6[[#This Row],[ Pred_11]]</f>
        <v>2404.2037097135453</v>
      </c>
      <c r="BM18" s="47">
        <f>ABS(Table6[[#This Row],[ Red_11]]/Table6[[#This Row],[sales]])</f>
        <v>0.9974852681467371</v>
      </c>
      <c r="BN18" s="9">
        <f>'[1]12'!K$22+'[1]12'!K$28*Table6[[#This Row],[COMBINE LN LING]]+'[1]12'!K$23*Table6[[#This Row],[DL_DUM]]+'[1]12'!K$24*Table6[[#This Row],[CT_DUM]]+'[1]12'!K$25*Table6[[#This Row],[PA_DUM]]+'[1]12'!K$26*Table6[[#This Row],[NY_DUM]]+'[1]12'!K$27*Table6[[#This Row],[NJ_DUM]]</f>
        <v>6.3187008653120404</v>
      </c>
      <c r="BO18" s="9">
        <f>Table6[[#This Row],[sales]]-Table6[[#This Row],[ Pred_12]]</f>
        <v>2403.9461787157165</v>
      </c>
      <c r="BP18" s="47">
        <f>ABS(Table6[[#This Row],[ Red_12]]/Table6[[#This Row],[sales]])</f>
        <v>0.99737842055500114</v>
      </c>
      <c r="BQ18">
        <f>LN(G18+'2019 Totals and Calculations'!C$18)</f>
        <v>8.0961040891174374</v>
      </c>
      <c r="BR18">
        <f>LN(Table6[[#This Row],[PROF RADIO]]+'2019 Totals and Calculations'!D$18)</f>
        <v>6.5678455633514972</v>
      </c>
      <c r="BS18">
        <f>LN(Table6[[#This Row],[ONLINE LINGERING]]+'2019 Totals and Calculations'!E$18)</f>
        <v>5.9230858799222394</v>
      </c>
      <c r="BT18">
        <f>MONTH(Table6[[#This Row],[Date]])</f>
        <v>4</v>
      </c>
      <c r="BU18">
        <f t="shared" si="13"/>
        <v>0</v>
      </c>
      <c r="BV18">
        <f t="shared" si="14"/>
        <v>0</v>
      </c>
      <c r="BW18">
        <f t="shared" si="15"/>
        <v>0</v>
      </c>
      <c r="BX18">
        <f t="shared" si="16"/>
        <v>1</v>
      </c>
      <c r="BY18">
        <f t="shared" si="17"/>
        <v>0</v>
      </c>
      <c r="BZ18">
        <f t="shared" si="18"/>
        <v>0</v>
      </c>
      <c r="CA18">
        <f t="shared" si="19"/>
        <v>0</v>
      </c>
      <c r="CB18">
        <f t="shared" si="20"/>
        <v>0</v>
      </c>
      <c r="CC18">
        <f t="shared" si="21"/>
        <v>0</v>
      </c>
      <c r="CD18">
        <f t="shared" si="22"/>
        <v>0</v>
      </c>
      <c r="CE18">
        <f t="shared" si="23"/>
        <v>0</v>
      </c>
      <c r="CF18">
        <f t="shared" si="24"/>
        <v>0</v>
      </c>
      <c r="CG18">
        <f t="shared" si="25"/>
        <v>17</v>
      </c>
      <c r="CH1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2319.1541148428787</v>
      </c>
      <c r="CI18" s="79">
        <f>Table6[[#This Row],[sales]]-CH18</f>
        <v>91.11076473815001</v>
      </c>
      <c r="CJ18">
        <f>ABS(Table6[[#This Row],[sales]]-CH18)/Table6[[#This Row],[sales]]</f>
        <v>3.7801141903535347E-2</v>
      </c>
      <c r="CK1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2191.8315680630021</v>
      </c>
      <c r="CL18" s="79">
        <f>Table6[[#This Row],[sales]]-CK18</f>
        <v>218.43331151802658</v>
      </c>
      <c r="CM18">
        <f>ABS(Table6[[#This Row],[sales]]-CK18)/Table6[[#This Row],[sales]]</f>
        <v>9.0626268244839714E-2</v>
      </c>
      <c r="CN1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2686.3113222232423</v>
      </c>
      <c r="CO18" s="79">
        <f>Table6[[#This Row],[sales]]-CN18</f>
        <v>-276.04644264221361</v>
      </c>
      <c r="CP18">
        <f>ABS(Table6[[#This Row],[sales]]-CN18)/Table6[[#This Row],[sales]]</f>
        <v>0.11452950461204006</v>
      </c>
      <c r="CQ1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2668.7455138293908</v>
      </c>
      <c r="CR18" s="79">
        <f>Table6[[#This Row],[sales]]-CQ18</f>
        <v>-258.48063424836209</v>
      </c>
      <c r="CS18">
        <f>ABS(Table6[[#This Row],[sales]]-CQ18)/Table6[[#This Row],[sales]]</f>
        <v>0.10724158844039301</v>
      </c>
      <c r="CU18" t="s">
        <v>172</v>
      </c>
      <c r="CV18" s="80">
        <v>1.1743451249733268</v>
      </c>
      <c r="CX18" t="s">
        <v>172</v>
      </c>
      <c r="CY18">
        <v>1.1814521694125895</v>
      </c>
      <c r="DA18" t="s">
        <v>172</v>
      </c>
      <c r="DB18">
        <v>0.97232802424530029</v>
      </c>
      <c r="DD18" t="s">
        <v>172</v>
      </c>
      <c r="DE18">
        <v>1.0051445186684356</v>
      </c>
    </row>
    <row r="19" spans="1:109" x14ac:dyDescent="0.2">
      <c r="A19">
        <v>18</v>
      </c>
      <c r="B19" t="s">
        <v>139</v>
      </c>
      <c r="C19" s="5">
        <v>42855</v>
      </c>
      <c r="D19" s="6">
        <v>1274.0375568498214</v>
      </c>
      <c r="E19" s="8">
        <f>YEAR(Table6[[#This Row],[Date]])</f>
        <v>2017</v>
      </c>
      <c r="F19" s="6">
        <f>Table6[[#This Row],[TV_State]]+Table6[[#This Row],[Radio_State]]+Table6[[#This Row],[Online]]</f>
        <v>2198.9571809397598</v>
      </c>
      <c r="G19" s="6">
        <f t="shared" si="5"/>
        <v>2426.5014707917067</v>
      </c>
      <c r="H19" s="6">
        <f>LN(Table6[[#This Row],[PROF TV LING]])</f>
        <v>7.7942057749822009</v>
      </c>
      <c r="I19" s="6">
        <f t="shared" si="0"/>
        <v>7.1499463151715545</v>
      </c>
      <c r="J19" s="6">
        <v>590.94542546541311</v>
      </c>
      <c r="K19" s="6">
        <f t="shared" si="6"/>
        <v>620.01182329693165</v>
      </c>
      <c r="L19" s="6">
        <f>0.5*J18+0.5*Table6[[#This Row],[Radio_State]]</f>
        <v>606.49662087239767</v>
      </c>
      <c r="M19" s="6">
        <f>LN(Table6[[#This Row],[RADIO LINGERING ]])</f>
        <v>6.4076991568473929</v>
      </c>
      <c r="N19" s="6">
        <f t="shared" si="1"/>
        <v>6.3817236704441322</v>
      </c>
      <c r="O19" s="6">
        <v>333.97419862452523</v>
      </c>
      <c r="P19" s="6">
        <f t="shared" si="2"/>
        <v>333.27352077065439</v>
      </c>
      <c r="Q19" s="6">
        <f>0.3*O18+0.7*Table6[[#This Row],[Online]]</f>
        <v>332.98219605435332</v>
      </c>
      <c r="R19" s="6">
        <f>LN(Table6[[#This Row],[ONLINE LINGERING]])</f>
        <v>5.8080890232488818</v>
      </c>
      <c r="S19" s="6">
        <f t="shared" si="3"/>
        <v>5.8110637403656247</v>
      </c>
      <c r="T19" s="6">
        <v>2852.6790730258094</v>
      </c>
      <c r="U19" s="6">
        <f t="shared" si="4"/>
        <v>7.9560138573383901</v>
      </c>
      <c r="V19" s="8">
        <f>YEAR(Table6[[#This Row],[Date]])</f>
        <v>2017</v>
      </c>
      <c r="W19" s="8">
        <f>WEEKNUM(Table6[[#This Row],[Date]])</f>
        <v>18</v>
      </c>
      <c r="X19" t="s">
        <v>173</v>
      </c>
      <c r="Y19" s="9">
        <f>Table6[[#This Row],[LNTVLING]]+Table6[[#This Row],[LNRADIOLING]]+Table6[[#This Row],[LNONLINELING]]</f>
        <v>20.009993955078475</v>
      </c>
      <c r="Z19">
        <f t="shared" si="26"/>
        <v>1</v>
      </c>
      <c r="AA19">
        <f t="shared" si="7"/>
        <v>1</v>
      </c>
      <c r="AB19">
        <f t="shared" si="8"/>
        <v>0</v>
      </c>
      <c r="AC19">
        <f t="shared" si="9"/>
        <v>0</v>
      </c>
      <c r="AD19">
        <f t="shared" si="10"/>
        <v>0</v>
      </c>
      <c r="AE19">
        <f t="shared" si="11"/>
        <v>0</v>
      </c>
      <c r="AF19">
        <f t="shared" si="12"/>
        <v>0</v>
      </c>
      <c r="AG19" s="9">
        <f>'[1]1'!J$20+'[1]1'!J$21*Table6[[#This Row],[TV_State]]</f>
        <v>2582.6580063715683</v>
      </c>
      <c r="AH19" s="9">
        <f>Table6[[#This Row],[sales]]-Table6[[#This Row],[Pred_1]]</f>
        <v>270.02106665424117</v>
      </c>
      <c r="AI19">
        <f>ABS(Table6[[#This Row],[Res_1]])/Table6[[#This Row],[sales]]</f>
        <v>9.4655255548193304E-2</v>
      </c>
      <c r="AJ19" s="9">
        <f>'[1]2'!J$20+'[1]2'!J$21*Table6[[#This Row],[Radio_State]]</f>
        <v>4308.5646109962581</v>
      </c>
      <c r="AK19" s="9">
        <f>Table6[[#This Row],[sales]]-Table6[[#This Row],[ Pred_2 ]]</f>
        <v>-1455.8855379704487</v>
      </c>
      <c r="AL19">
        <f>ABS(Table6[[#This Row],[ Res_2 ]])/Table6[[#This Row],[sales]]</f>
        <v>0.51035728194486485</v>
      </c>
      <c r="AM19" s="10">
        <f>'[1]3'!J$20+'[1]3'!J$21*Data!O19</f>
        <v>3730.2063786522067</v>
      </c>
      <c r="AN19" s="9">
        <f>Table6[[#This Row],[sales]]-Table6[[#This Row],[Pred_3]]</f>
        <v>-877.52730562639726</v>
      </c>
      <c r="AO19" s="9">
        <f>ABS(Table6[[#This Row],[Res_3]])/Table6[[#This Row],[sales]]</f>
        <v>0.30761515163905639</v>
      </c>
      <c r="AP19" s="9">
        <f>'[1]4'!L$21+'[1]4'!L$27*Table6[[#This Row],[TV_State]]+'[1]4'!L$22*Table6[[#This Row],[NJ_DUM]]+'[1]4'!L$23*Table6[[#This Row],[NY_DUM]]+'[1]4'!L$24*Table6[[#This Row],[PA_DUM]]+'[1]4'!L$25*Table6[[#This Row],[CT_DUM]]+'[1]4'!L$26*Table6[[#This Row],[DL_DUM]]</f>
        <v>4661.528473305576</v>
      </c>
      <c r="AQ19" s="9">
        <f>Table6[[#This Row],[sales]]-Table6[[#This Row],[Pred_4]]</f>
        <v>-1808.8494002797665</v>
      </c>
      <c r="AR19">
        <f>ABS(Table6[[#This Row],[Res_4]]/Table6[[#This Row],[sales]])</f>
        <v>0.63408794118615563</v>
      </c>
      <c r="AS19" s="9">
        <f>'[1]5'!L$20+'[1]5'!L$26*Table6[[#This Row],[Radio_State]]+'[1]5'!L$21*Table6[[#This Row],[NJ_DUM]]+'[1]5'!L$22*Table6[[#This Row],[NY_DUM]]+'[1]5'!L$23*Table6[[#This Row],[PA_DUM]]+'[1]5'!L$24*Table6[[#This Row],[CT_DUM]]+'[1]5'!L$25*Table6[[#This Row],[DL_DUM]]</f>
        <v>4668.3495407150567</v>
      </c>
      <c r="AT19" s="9">
        <f>Table6[[#This Row],[sales]]-Table6[[#This Row],[Pred_5]]</f>
        <v>-1815.6704676892473</v>
      </c>
      <c r="AU19" s="9">
        <f>ABS(Table6[[#This Row],[Red_5]]/Table6[[#This Row],[sales]])</f>
        <v>0.63647905046794595</v>
      </c>
      <c r="AV19" s="9">
        <f>'[1]6'!L$20+'[1]6'!L$26*Table6[[#This Row],[Online]]+'[1]6'!L$21*Table6[[#This Row],[NJ_DUM]]+'[1]6'!L$22*Table6[[#This Row],[NY_DUM]]+'[1]6'!L$23*Table6[[#This Row],[PA_DUM]]+'[1]6'!L$24*Table6[[#This Row],[CT_DUM]]+'[1]6'!L$25*Table6[[#This Row],[DL_DUM]]</f>
        <v>5413.9327483668058</v>
      </c>
      <c r="AW19" s="9">
        <f>Table6[[#This Row],[sales]]-Table6[[#This Row],[Pred_6]]</f>
        <v>-2561.2536753409963</v>
      </c>
      <c r="AX19" s="9">
        <f>ABS(Table6[[#This Row],[Red_6]]/Table6[[#This Row],[sales]])</f>
        <v>0.89784150609844071</v>
      </c>
      <c r="AY19" s="9">
        <f>'[1]7'!L$21+'[1]7'!L$27*Table6[[#This Row],[LNTV]]+'[1]7'!L$22*Table6[[#This Row],[NJ_DUM]]+'[1]7'!L$23*Table6[[#This Row],[NY_DUM]]+'[1]7'!L$24*Table6[[#This Row],[PA_DUM]]+'[1]7'!L$25*Table6[[#This Row],[CT_DUM]]+'[1]7'!L$26*Table6[[#This Row],[DL_DUM]]</f>
        <v>8.2538187549027739</v>
      </c>
      <c r="AZ19" s="9">
        <f>Table6[[#This Row],[sales]]-Table6[[#This Row],[Pred_7]]</f>
        <v>2844.4252542709069</v>
      </c>
      <c r="BA19" s="9">
        <f>ABS(Table6[[#This Row],[Red_7]]/Table6[[#This Row],[sales]])</f>
        <v>0.99710664307354147</v>
      </c>
      <c r="BB19" s="9">
        <f>'[1]8'!O$22+'[1]8'!O$28*Table6[[#This Row],[LNRADIOLING]]+'[1]8'!O$23*Table6[[#This Row],[DL_DUM]]+'[1]8'!O$24*Table6[[#This Row],[CT_DUM]]+'[1]8'!O$25*Table6[[#This Row],[PA_DUM]]+'[1]8'!O$26*Table6[[#This Row],[NY_DUM]]+'[1]8'!O$27*Table6[[#This Row],[NJ_DUM]]</f>
        <v>5.9788794488357428</v>
      </c>
      <c r="BC19" s="9">
        <f>Table6[[#This Row],[sales]]-Table6[[#This Row],[Pred_8]]</f>
        <v>2846.7001935769736</v>
      </c>
      <c r="BD19" s="9">
        <f>ABS(Table6[[#This Row],[Red_8]]/Table6[[#This Row],[sales]])</f>
        <v>0.99790411774483478</v>
      </c>
      <c r="BE19" s="9">
        <f>'[1]9'!M$19+'[1]9'!M$21*Table6[[#This Row],[LNONLINE]]+'[1]9'!M$20*Table6[[#This Row],[DL_DUM]]+'[1]9'!M$22*Table6[[#This Row],[CT_DUM]]+'[1]9'!M$23*Table6[[#This Row],[PA_DUM]]+'[1]9'!M$24*Table6[[#This Row],[NY_DUM]]+'[1]9'!M$25*Table6[[#This Row],[NJ_DUM]]</f>
        <v>6.3821342600747446</v>
      </c>
      <c r="BF19" s="9">
        <f>Table6[[#This Row],[sales]]-Table6[[#This Row],[Pred_9]]</f>
        <v>2846.2969387657345</v>
      </c>
      <c r="BG19" s="9">
        <f>ABS(Table6[[#This Row],[Red_9]]/Table6[[#This Row],[sales]])</f>
        <v>0.9977627577106648</v>
      </c>
      <c r="BH19" s="9">
        <f>'[1]10'!P$22+'[1]10'!P$30*Table6[[#This Row],[LNTV]]+'[1]10'!P$29*Table6[[#This Row],[LNRADIOLING]]+'[1]10'!P$24*Table6[[#This Row],[LNONLINELING]]+'[1]10'!P$23*Table6[[#This Row],[DL_DUM]]+'[1]10'!P$25*Table6[[#This Row],[CT_DUM]]+'[1]10'!P$26*Table6[[#This Row],[PA_DUM]]+'[1]10'!P$27*Table6[[#This Row],[NY_DUM]]+'[1]10'!P$28*Table6[[#This Row],[NJ_DUM]]</f>
        <v>6.1238435669951707</v>
      </c>
      <c r="BI19" s="9">
        <f>Table6[[#This Row],[sales]]-Table6[[#This Row],[Pred_10]]</f>
        <v>2846.5552294588142</v>
      </c>
      <c r="BJ19" s="45">
        <f>ABS(Table6[[#This Row],[Red_10]]/Table6[[#This Row],[sales]])</f>
        <v>0.9978533009110977</v>
      </c>
      <c r="BK19" s="9">
        <f>'[1]11'!P$32+'[1]11'!P$40*Table6[[#This Row],[LNONLINELING]]+'[1]11'!P$39*Table6[[#This Row],[LNRADIOLING]]+'[1]11'!P$38*Table6[[#This Row],[LNTVLING]]+'[1]11'!P$33*Table6[[#This Row],[DL_DUM]]+'[1]11'!P$34*Table6[[#This Row],[CT_DUM]]+'[1]11'!P$35*Table6[[#This Row],[PA_DUM]]+'[1]11'!P$36*Table6[[#This Row],[NY_DUM]]+'[1]11'!P$37*Table6[[#This Row],[NJ_DUM]]</f>
        <v>6.1048545251817625</v>
      </c>
      <c r="BL19" s="9">
        <f>Table6[[#This Row],[sales]]-Table6[[#This Row],[ Pred_11]]</f>
        <v>2846.5742185006275</v>
      </c>
      <c r="BM19" s="47">
        <f>ABS(Table6[[#This Row],[ Red_11]]/Table6[[#This Row],[sales]])</f>
        <v>0.99785995747544554</v>
      </c>
      <c r="BN19" s="9">
        <f>'[1]12'!K$22+'[1]12'!K$28*Table6[[#This Row],[COMBINE LN LING]]+'[1]12'!K$23*Table6[[#This Row],[DL_DUM]]+'[1]12'!K$24*Table6[[#This Row],[CT_DUM]]+'[1]12'!K$25*Table6[[#This Row],[PA_DUM]]+'[1]12'!K$26*Table6[[#This Row],[NY_DUM]]+'[1]12'!K$27*Table6[[#This Row],[NJ_DUM]]</f>
        <v>6.2968920786405391</v>
      </c>
      <c r="BO19" s="9">
        <f>Table6[[#This Row],[sales]]-Table6[[#This Row],[ Pred_12]]</f>
        <v>2846.3821809471688</v>
      </c>
      <c r="BP19" s="47">
        <f>ABS(Table6[[#This Row],[ Red_12]]/Table6[[#This Row],[sales]])</f>
        <v>0.99779263915868333</v>
      </c>
      <c r="BQ19">
        <f>LN(G19+'2019 Totals and Calculations'!C$18)</f>
        <v>7.9329882988172953</v>
      </c>
      <c r="BR19">
        <f>LN(Table6[[#This Row],[PROF RADIO]]+'2019 Totals and Calculations'!D$18)</f>
        <v>6.5261554016200432</v>
      </c>
      <c r="BS19">
        <f>LN(Table6[[#This Row],[ONLINE LINGERING]]+'2019 Totals and Calculations'!E$18)</f>
        <v>5.9318725985031344</v>
      </c>
      <c r="BT19">
        <f>MONTH(Table6[[#This Row],[Date]])</f>
        <v>4</v>
      </c>
      <c r="BU19">
        <f t="shared" si="13"/>
        <v>0</v>
      </c>
      <c r="BV19">
        <f t="shared" si="14"/>
        <v>0</v>
      </c>
      <c r="BW19">
        <f t="shared" si="15"/>
        <v>0</v>
      </c>
      <c r="BX19">
        <f t="shared" si="16"/>
        <v>1</v>
      </c>
      <c r="BY19">
        <f t="shared" si="17"/>
        <v>0</v>
      </c>
      <c r="BZ19">
        <f t="shared" si="18"/>
        <v>0</v>
      </c>
      <c r="CA19">
        <f t="shared" si="19"/>
        <v>0</v>
      </c>
      <c r="CB19">
        <f t="shared" si="20"/>
        <v>0</v>
      </c>
      <c r="CC19">
        <f t="shared" si="21"/>
        <v>0</v>
      </c>
      <c r="CD19">
        <f t="shared" si="22"/>
        <v>0</v>
      </c>
      <c r="CE19">
        <f t="shared" si="23"/>
        <v>0</v>
      </c>
      <c r="CF19">
        <f t="shared" si="24"/>
        <v>0</v>
      </c>
      <c r="CG19">
        <f t="shared" si="25"/>
        <v>18</v>
      </c>
      <c r="CH1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2215.1034258540226</v>
      </c>
      <c r="CI19" s="79">
        <f>Table6[[#This Row],[sales]]-CH19</f>
        <v>637.57564717178684</v>
      </c>
      <c r="CJ19">
        <f>ABS(Table6[[#This Row],[sales]]-CH19)/Table6[[#This Row],[sales]]</f>
        <v>0.22350065704920549</v>
      </c>
      <c r="CK1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2168.9172305911147</v>
      </c>
      <c r="CL19" s="79">
        <f>Table6[[#This Row],[sales]]-CK19</f>
        <v>683.7618424346947</v>
      </c>
      <c r="CM19">
        <f>ABS(Table6[[#This Row],[sales]]-CK19)/Table6[[#This Row],[sales]]</f>
        <v>0.23969112014743216</v>
      </c>
      <c r="CN1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2700.3798263676999</v>
      </c>
      <c r="CO19" s="79">
        <f>Table6[[#This Row],[sales]]-CN19</f>
        <v>152.2992466581095</v>
      </c>
      <c r="CP19">
        <f>ABS(Table6[[#This Row],[sales]]-CN19)/Table6[[#This Row],[sales]]</f>
        <v>5.3388145935591394E-2</v>
      </c>
      <c r="CQ1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2628.054768229003</v>
      </c>
      <c r="CR19" s="79">
        <f>Table6[[#This Row],[sales]]-CQ19</f>
        <v>224.62430479680643</v>
      </c>
      <c r="CS19">
        <f>ABS(Table6[[#This Row],[sales]]-CQ19)/Table6[[#This Row],[sales]]</f>
        <v>7.8741526490236968E-2</v>
      </c>
      <c r="CU19" t="s">
        <v>174</v>
      </c>
      <c r="CV19" s="80">
        <v>1.2030067081136602</v>
      </c>
      <c r="CX19" t="s">
        <v>174</v>
      </c>
      <c r="CY19">
        <v>1.2374879823662412</v>
      </c>
      <c r="DA19" t="s">
        <v>174</v>
      </c>
      <c r="DB19">
        <v>0.96268471435099989</v>
      </c>
      <c r="DD19" t="s">
        <v>174</v>
      </c>
      <c r="DE19">
        <v>1.0029786206540665</v>
      </c>
    </row>
    <row r="20" spans="1:109" x14ac:dyDescent="0.2">
      <c r="A20">
        <v>19</v>
      </c>
      <c r="B20" t="s">
        <v>139</v>
      </c>
      <c r="C20" s="5">
        <v>42862</v>
      </c>
      <c r="D20" s="6">
        <v>1286.7779324183198</v>
      </c>
      <c r="E20" s="8">
        <f>YEAR(Table6[[#This Row],[Date]])</f>
        <v>2017</v>
      </c>
      <c r="F20" s="6">
        <f>Table6[[#This Row],[TV_State]]+Table6[[#This Row],[Radio_State]]+Table6[[#This Row],[Online]]</f>
        <v>2776.4354526866455</v>
      </c>
      <c r="G20" s="6">
        <f t="shared" si="5"/>
        <v>2084.5844092796906</v>
      </c>
      <c r="H20" s="6">
        <f>LN(Table6[[#This Row],[PROF TV LING]])</f>
        <v>7.642324790278737</v>
      </c>
      <c r="I20" s="6">
        <f t="shared" si="0"/>
        <v>7.1598966460247224</v>
      </c>
      <c r="J20" s="6">
        <v>1152.3435796575557</v>
      </c>
      <c r="K20" s="6">
        <f t="shared" si="6"/>
        <v>886.17770147724366</v>
      </c>
      <c r="L20" s="6">
        <f>0.5*J19+0.5*Table6[[#This Row],[Radio_State]]</f>
        <v>871.64450256148439</v>
      </c>
      <c r="M20" s="6">
        <f>LN(Table6[[#This Row],[RADIO LINGERING ]])</f>
        <v>6.7703816602359153</v>
      </c>
      <c r="N20" s="6">
        <f t="shared" si="1"/>
        <v>7.0495530430197881</v>
      </c>
      <c r="O20" s="6">
        <v>337.31394061077049</v>
      </c>
      <c r="P20" s="6">
        <f t="shared" si="2"/>
        <v>336.10181465873563</v>
      </c>
      <c r="Q20" s="6">
        <f>0.3*O19+0.7*Table6[[#This Row],[Online]]</f>
        <v>336.31201801489692</v>
      </c>
      <c r="R20" s="6">
        <f>LN(Table6[[#This Row],[ONLINE LINGERING]])</f>
        <v>5.8180393541020496</v>
      </c>
      <c r="S20" s="6">
        <f t="shared" si="3"/>
        <v>5.8210140712187926</v>
      </c>
      <c r="T20" s="6">
        <v>8068.7291600879526</v>
      </c>
      <c r="U20" s="6">
        <f t="shared" si="4"/>
        <v>8.9957512717984898</v>
      </c>
      <c r="V20" s="8">
        <f>YEAR(Table6[[#This Row],[Date]])</f>
        <v>2017</v>
      </c>
      <c r="W20" s="8">
        <f>WEEKNUM(Table6[[#This Row],[Date]])</f>
        <v>19</v>
      </c>
      <c r="X20" t="s">
        <v>175</v>
      </c>
      <c r="Y20" s="9">
        <f>Table6[[#This Row],[LNTVLING]]+Table6[[#This Row],[LNRADIOLING]]+Table6[[#This Row],[LNONLINELING]]</f>
        <v>20.230745804616703</v>
      </c>
      <c r="Z20">
        <f t="shared" si="26"/>
        <v>1</v>
      </c>
      <c r="AA20">
        <f t="shared" si="7"/>
        <v>1</v>
      </c>
      <c r="AB20">
        <f t="shared" si="8"/>
        <v>0</v>
      </c>
      <c r="AC20">
        <f t="shared" si="9"/>
        <v>0</v>
      </c>
      <c r="AD20">
        <f t="shared" si="10"/>
        <v>0</v>
      </c>
      <c r="AE20">
        <f t="shared" si="11"/>
        <v>0</v>
      </c>
      <c r="AF20">
        <f t="shared" si="12"/>
        <v>0</v>
      </c>
      <c r="AG20" s="9">
        <f>'[1]1'!J$20+'[1]1'!J$21*Table6[[#This Row],[TV_State]]</f>
        <v>2595.1872609807206</v>
      </c>
      <c r="AH20" s="9">
        <f>Table6[[#This Row],[sales]]-Table6[[#This Row],[Pred_1]]</f>
        <v>5473.541899107232</v>
      </c>
      <c r="AI20">
        <f>ABS(Table6[[#This Row],[Res_1]])/Table6[[#This Row],[sales]]</f>
        <v>0.67836480696144319</v>
      </c>
      <c r="AJ20" s="9">
        <f>'[1]2'!J$20+'[1]2'!J$21*Table6[[#This Row],[Radio_State]]</f>
        <v>6773.1332776450708</v>
      </c>
      <c r="AK20" s="9">
        <f>Table6[[#This Row],[sales]]-Table6[[#This Row],[ Pred_2 ]]</f>
        <v>1295.5958824428817</v>
      </c>
      <c r="AL20">
        <f>ABS(Table6[[#This Row],[ Res_2 ]])/Table6[[#This Row],[sales]]</f>
        <v>0.16057000510706931</v>
      </c>
      <c r="AM20" s="10">
        <f>'[1]3'!J$20+'[1]3'!J$21*Data!O20</f>
        <v>3749.5011406214799</v>
      </c>
      <c r="AN20" s="9">
        <f>Table6[[#This Row],[sales]]-Table6[[#This Row],[Pred_3]]</f>
        <v>4319.2280194664727</v>
      </c>
      <c r="AO20" s="9">
        <f>ABS(Table6[[#This Row],[Res_3]])/Table6[[#This Row],[sales]]</f>
        <v>0.53530462279383184</v>
      </c>
      <c r="AP20" s="9">
        <f>'[1]4'!L$21+'[1]4'!L$27*Table6[[#This Row],[TV_State]]+'[1]4'!L$22*Table6[[#This Row],[NJ_DUM]]+'[1]4'!L$23*Table6[[#This Row],[NY_DUM]]+'[1]4'!L$24*Table6[[#This Row],[PA_DUM]]+'[1]4'!L$25*Table6[[#This Row],[CT_DUM]]+'[1]4'!L$26*Table6[[#This Row],[DL_DUM]]</f>
        <v>4664.3387535643342</v>
      </c>
      <c r="AQ20" s="9">
        <f>Table6[[#This Row],[sales]]-Table6[[#This Row],[Pred_4]]</f>
        <v>3404.3904065236184</v>
      </c>
      <c r="AR20">
        <f>ABS(Table6[[#This Row],[Res_4]]/Table6[[#This Row],[sales]])</f>
        <v>0.42192399062834685</v>
      </c>
      <c r="AS20" s="9">
        <f>'[1]5'!L$20+'[1]5'!L$26*Table6[[#This Row],[Radio_State]]+'[1]5'!L$21*Table6[[#This Row],[NJ_DUM]]+'[1]5'!L$22*Table6[[#This Row],[NY_DUM]]+'[1]5'!L$23*Table6[[#This Row],[PA_DUM]]+'[1]5'!L$24*Table6[[#This Row],[CT_DUM]]+'[1]5'!L$25*Table6[[#This Row],[DL_DUM]]</f>
        <v>5657.3058933915454</v>
      </c>
      <c r="AT20" s="9">
        <f>Table6[[#This Row],[sales]]-Table6[[#This Row],[Pred_5]]</f>
        <v>2411.4232666964072</v>
      </c>
      <c r="AU20" s="9">
        <f>ABS(Table6[[#This Row],[Red_5]]/Table6[[#This Row],[sales]])</f>
        <v>0.29886035568333807</v>
      </c>
      <c r="AV20" s="9">
        <f>'[1]6'!L$20+'[1]6'!L$26*Table6[[#This Row],[Online]]+'[1]6'!L$21*Table6[[#This Row],[NJ_DUM]]+'[1]6'!L$22*Table6[[#This Row],[NY_DUM]]+'[1]6'!L$23*Table6[[#This Row],[PA_DUM]]+'[1]6'!L$24*Table6[[#This Row],[CT_DUM]]+'[1]6'!L$25*Table6[[#This Row],[DL_DUM]]</f>
        <v>5428.4681657410902</v>
      </c>
      <c r="AW20" s="9">
        <f>Table6[[#This Row],[sales]]-Table6[[#This Row],[Pred_6]]</f>
        <v>2640.2609943468624</v>
      </c>
      <c r="AX20" s="9">
        <f>ABS(Table6[[#This Row],[Red_6]]/Table6[[#This Row],[sales]])</f>
        <v>0.3272214176436779</v>
      </c>
      <c r="AY20" s="9">
        <f>'[1]7'!L$21+'[1]7'!L$27*Table6[[#This Row],[LNTV]]+'[1]7'!L$22*Table6[[#This Row],[NJ_DUM]]+'[1]7'!L$23*Table6[[#This Row],[NY_DUM]]+'[1]7'!L$24*Table6[[#This Row],[PA_DUM]]+'[1]7'!L$25*Table6[[#This Row],[CT_DUM]]+'[1]7'!L$26*Table6[[#This Row],[DL_DUM]]</f>
        <v>8.2549201021927736</v>
      </c>
      <c r="AZ20" s="9">
        <f>Table6[[#This Row],[sales]]-Table6[[#This Row],[Pred_7]]</f>
        <v>8060.4742399857596</v>
      </c>
      <c r="BA20" s="9">
        <f>ABS(Table6[[#This Row],[Red_7]]/Table6[[#This Row],[sales]])</f>
        <v>0.99897692437824959</v>
      </c>
      <c r="BB20" s="9">
        <f>'[1]8'!O$22+'[1]8'!O$28*Table6[[#This Row],[LNRADIOLING]]+'[1]8'!O$23*Table6[[#This Row],[DL_DUM]]+'[1]8'!O$24*Table6[[#This Row],[CT_DUM]]+'[1]8'!O$25*Table6[[#This Row],[PA_DUM]]+'[1]8'!O$26*Table6[[#This Row],[NY_DUM]]+'[1]8'!O$27*Table6[[#This Row],[NJ_DUM]]</f>
        <v>6.0047535612767433</v>
      </c>
      <c r="BC20" s="9">
        <f>Table6[[#This Row],[sales]]-Table6[[#This Row],[Pred_8]]</f>
        <v>8062.7244065266759</v>
      </c>
      <c r="BD20" s="9">
        <f>ABS(Table6[[#This Row],[Red_8]]/Table6[[#This Row],[sales]])</f>
        <v>0.99925579934062236</v>
      </c>
      <c r="BE20" s="9">
        <f>'[1]9'!M$19+'[1]9'!M$21*Table6[[#This Row],[LNONLINE]]+'[1]9'!M$20*Table6[[#This Row],[DL_DUM]]+'[1]9'!M$22*Table6[[#This Row],[CT_DUM]]+'[1]9'!M$23*Table6[[#This Row],[PA_DUM]]+'[1]9'!M$24*Table6[[#This Row],[NY_DUM]]+'[1]9'!M$25*Table6[[#This Row],[NJ_DUM]]</f>
        <v>6.3852847084060773</v>
      </c>
      <c r="BF20" s="9">
        <f>Table6[[#This Row],[sales]]-Table6[[#This Row],[Pred_9]]</f>
        <v>8062.3438753795463</v>
      </c>
      <c r="BG20" s="9">
        <f>ABS(Table6[[#This Row],[Red_9]]/Table6[[#This Row],[sales]])</f>
        <v>0.99920863811614957</v>
      </c>
      <c r="BH20" s="9">
        <f>'[1]10'!P$22+'[1]10'!P$30*Table6[[#This Row],[LNTV]]+'[1]10'!P$29*Table6[[#This Row],[LNRADIOLING]]+'[1]10'!P$24*Table6[[#This Row],[LNONLINELING]]+'[1]10'!P$23*Table6[[#This Row],[DL_DUM]]+'[1]10'!P$25*Table6[[#This Row],[CT_DUM]]+'[1]10'!P$26*Table6[[#This Row],[PA_DUM]]+'[1]10'!P$27*Table6[[#This Row],[NY_DUM]]+'[1]10'!P$28*Table6[[#This Row],[NJ_DUM]]</f>
        <v>6.0425102232478922</v>
      </c>
      <c r="BI20" s="9">
        <f>Table6[[#This Row],[sales]]-Table6[[#This Row],[Pred_10]]</f>
        <v>8062.686649864705</v>
      </c>
      <c r="BJ20" s="45">
        <f>ABS(Table6[[#This Row],[Red_10]]/Table6[[#This Row],[sales]])</f>
        <v>0.99925111995912108</v>
      </c>
      <c r="BK20" s="9">
        <f>'[1]11'!P$32+'[1]11'!P$40*Table6[[#This Row],[LNONLINELING]]+'[1]11'!P$39*Table6[[#This Row],[LNRADIOLING]]+'[1]11'!P$38*Table6[[#This Row],[LNTVLING]]+'[1]11'!P$33*Table6[[#This Row],[DL_DUM]]+'[1]11'!P$34*Table6[[#This Row],[CT_DUM]]+'[1]11'!P$35*Table6[[#This Row],[PA_DUM]]+'[1]11'!P$36*Table6[[#This Row],[NY_DUM]]+'[1]11'!P$37*Table6[[#This Row],[NJ_DUM]]</f>
        <v>6.0778176989193362</v>
      </c>
      <c r="BL20" s="9">
        <f>Table6[[#This Row],[sales]]-Table6[[#This Row],[ Pred_11]]</f>
        <v>8062.6513423890328</v>
      </c>
      <c r="BM20" s="47">
        <f>ABS(Table6[[#This Row],[ Red_11]]/Table6[[#This Row],[sales]])</f>
        <v>0.9992467441181464</v>
      </c>
      <c r="BN20" s="9">
        <f>'[1]12'!K$22+'[1]12'!K$28*Table6[[#This Row],[COMBINE LN LING]]+'[1]12'!K$23*Table6[[#This Row],[DL_DUM]]+'[1]12'!K$24*Table6[[#This Row],[CT_DUM]]+'[1]12'!K$25*Table6[[#This Row],[PA_DUM]]+'[1]12'!K$26*Table6[[#This Row],[NY_DUM]]+'[1]12'!K$27*Table6[[#This Row],[NJ_DUM]]</f>
        <v>6.3181363261737884</v>
      </c>
      <c r="BO20" s="9">
        <f>Table6[[#This Row],[sales]]-Table6[[#This Row],[ Pred_12]]</f>
        <v>8062.4110237617788</v>
      </c>
      <c r="BP20" s="47">
        <f>ABS(Table6[[#This Row],[ Red_12]]/Table6[[#This Row],[sales]])</f>
        <v>0.99921696016797457</v>
      </c>
      <c r="BQ20">
        <f>LN(G20+'2019 Totals and Calculations'!C$18)</f>
        <v>7.8021389635073763</v>
      </c>
      <c r="BR20">
        <f>LN(Table6[[#This Row],[PROF RADIO]]+'2019 Totals and Calculations'!D$18)</f>
        <v>6.8553393206928366</v>
      </c>
      <c r="BS20">
        <f>LN(Table6[[#This Row],[ONLINE LINGERING]]+'2019 Totals and Calculations'!E$18)</f>
        <v>5.9406695025026561</v>
      </c>
      <c r="BT20">
        <f>MONTH(Table6[[#This Row],[Date]])</f>
        <v>5</v>
      </c>
      <c r="BU20">
        <f t="shared" si="13"/>
        <v>0</v>
      </c>
      <c r="BV20">
        <f t="shared" si="14"/>
        <v>0</v>
      </c>
      <c r="BW20">
        <f t="shared" si="15"/>
        <v>0</v>
      </c>
      <c r="BX20">
        <f t="shared" si="16"/>
        <v>0</v>
      </c>
      <c r="BY20">
        <f t="shared" si="17"/>
        <v>1</v>
      </c>
      <c r="BZ20">
        <f t="shared" si="18"/>
        <v>0</v>
      </c>
      <c r="CA20">
        <f t="shared" si="19"/>
        <v>0</v>
      </c>
      <c r="CB20">
        <f t="shared" si="20"/>
        <v>0</v>
      </c>
      <c r="CC20">
        <f t="shared" si="21"/>
        <v>0</v>
      </c>
      <c r="CD20">
        <f t="shared" si="22"/>
        <v>0</v>
      </c>
      <c r="CE20">
        <f t="shared" si="23"/>
        <v>0</v>
      </c>
      <c r="CF20">
        <f t="shared" si="24"/>
        <v>0</v>
      </c>
      <c r="CG20">
        <f t="shared" si="25"/>
        <v>19</v>
      </c>
      <c r="CH2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5766.9581369048119</v>
      </c>
      <c r="CI20" s="79">
        <f>Table6[[#This Row],[sales]]-CH20</f>
        <v>2301.7710231831406</v>
      </c>
      <c r="CJ20">
        <f>ABS(Table6[[#This Row],[sales]]-CH20)/Table6[[#This Row],[sales]]</f>
        <v>0.28527057700348568</v>
      </c>
      <c r="CK2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6345.8614633641664</v>
      </c>
      <c r="CL20" s="79">
        <f>Table6[[#This Row],[sales]]-CK20</f>
        <v>1722.8676967237861</v>
      </c>
      <c r="CM20">
        <f>ABS(Table6[[#This Row],[sales]]-CK20)/Table6[[#This Row],[sales]]</f>
        <v>0.21352404604754463</v>
      </c>
      <c r="CN2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7208.3235804473852</v>
      </c>
      <c r="CO20" s="79">
        <f>Table6[[#This Row],[sales]]-CN20</f>
        <v>860.40557964056734</v>
      </c>
      <c r="CP20">
        <f>ABS(Table6[[#This Row],[sales]]-CN20)/Table6[[#This Row],[sales]]</f>
        <v>0.10663458427834856</v>
      </c>
      <c r="CQ2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7339.6762193092663</v>
      </c>
      <c r="CR20" s="79">
        <f>Table6[[#This Row],[sales]]-CQ20</f>
        <v>729.05294077868621</v>
      </c>
      <c r="CS20">
        <f>ABS(Table6[[#This Row],[sales]]-CQ20)/Table6[[#This Row],[sales]]</f>
        <v>9.0355361583451546E-2</v>
      </c>
      <c r="CU20" t="s">
        <v>176</v>
      </c>
      <c r="CV20" s="80">
        <v>1.1017904341313125</v>
      </c>
      <c r="CX20" t="s">
        <v>176</v>
      </c>
      <c r="CY20">
        <v>1.1506203050099402</v>
      </c>
      <c r="DA20" t="s">
        <v>176</v>
      </c>
      <c r="DB20">
        <v>1.035793539673765</v>
      </c>
      <c r="DD20" t="s">
        <v>176</v>
      </c>
      <c r="DE20">
        <v>1.0409066605857462</v>
      </c>
    </row>
    <row r="21" spans="1:109" x14ac:dyDescent="0.2">
      <c r="A21">
        <v>20</v>
      </c>
      <c r="B21" t="s">
        <v>139</v>
      </c>
      <c r="C21" s="5">
        <v>42869</v>
      </c>
      <c r="D21" s="6">
        <v>1299.645711742503</v>
      </c>
      <c r="E21" s="8">
        <f>YEAR(Table6[[#This Row],[Date]])</f>
        <v>2017</v>
      </c>
      <c r="F21" s="6">
        <f>Table6[[#This Row],[TV_State]]+Table6[[#This Row],[Radio_State]]+Table6[[#This Row],[Online]]</f>
        <v>3887.4027720916147</v>
      </c>
      <c r="G21" s="6">
        <f t="shared" si="5"/>
        <v>1849.1028000185343</v>
      </c>
      <c r="H21" s="6">
        <f>LN(Table6[[#This Row],[PROF TV LING]])</f>
        <v>7.522455827471993</v>
      </c>
      <c r="I21" s="6">
        <f t="shared" si="0"/>
        <v>7.1698469768778912</v>
      </c>
      <c r="J21" s="6">
        <v>2247.0699803322336</v>
      </c>
      <c r="K21" s="6">
        <f t="shared" si="6"/>
        <v>1566.6238409047387</v>
      </c>
      <c r="L21" s="6">
        <f>0.5*J20+0.5*Table6[[#This Row],[Radio_State]]</f>
        <v>1699.7067799948945</v>
      </c>
      <c r="M21" s="6">
        <f>LN(Table6[[#This Row],[RADIO LINGERING ]])</f>
        <v>7.4382110328115711</v>
      </c>
      <c r="N21" s="6">
        <f t="shared" si="1"/>
        <v>7.7173824155954431</v>
      </c>
      <c r="O21" s="6">
        <v>340.68708001687821</v>
      </c>
      <c r="P21" s="6">
        <f t="shared" si="2"/>
        <v>339.31150040943544</v>
      </c>
      <c r="Q21" s="6">
        <f>0.3*O20+0.7*Table6[[#This Row],[Online]]</f>
        <v>339.67513819504586</v>
      </c>
      <c r="R21" s="6">
        <f>LN(Table6[[#This Row],[ONLINE LINGERING]])</f>
        <v>5.8279896849552175</v>
      </c>
      <c r="S21" s="6">
        <f t="shared" si="3"/>
        <v>5.8309644020719604</v>
      </c>
      <c r="T21" s="6">
        <v>7059.5886402719816</v>
      </c>
      <c r="U21" s="6">
        <f t="shared" si="4"/>
        <v>8.8621420625393164</v>
      </c>
      <c r="V21" s="8">
        <f>YEAR(Table6[[#This Row],[Date]])</f>
        <v>2017</v>
      </c>
      <c r="W21" s="8">
        <f>WEEKNUM(Table6[[#This Row],[Date]])</f>
        <v>20</v>
      </c>
      <c r="X21" t="s">
        <v>177</v>
      </c>
      <c r="Y21" s="9">
        <f>Table6[[#This Row],[LNTVLING]]+Table6[[#This Row],[LNRADIOLING]]+Table6[[#This Row],[LNONLINELING]]</f>
        <v>20.78865654523878</v>
      </c>
      <c r="Z21">
        <f t="shared" si="26"/>
        <v>1</v>
      </c>
      <c r="AA21">
        <f t="shared" si="7"/>
        <v>1</v>
      </c>
      <c r="AB21">
        <f t="shared" si="8"/>
        <v>0</v>
      </c>
      <c r="AC21">
        <f t="shared" si="9"/>
        <v>0</v>
      </c>
      <c r="AD21">
        <f t="shared" si="10"/>
        <v>0</v>
      </c>
      <c r="AE21">
        <f t="shared" si="11"/>
        <v>0</v>
      </c>
      <c r="AF21">
        <f t="shared" si="12"/>
        <v>0</v>
      </c>
      <c r="AG21" s="9">
        <f>'[1]1'!J$20+'[1]1'!J$21*Table6[[#This Row],[TV_State]]</f>
        <v>2607.8418081359646</v>
      </c>
      <c r="AH21" s="9">
        <f>Table6[[#This Row],[sales]]-Table6[[#This Row],[Pred_1]]</f>
        <v>4451.7468321360175</v>
      </c>
      <c r="AI21">
        <f>ABS(Table6[[#This Row],[Res_1]])/Table6[[#This Row],[sales]]</f>
        <v>0.63059578383089854</v>
      </c>
      <c r="AJ21" s="9">
        <f>'[1]2'!J$20+'[1]2'!J$21*Table6[[#This Row],[Radio_State]]</f>
        <v>11579.042177610256</v>
      </c>
      <c r="AK21" s="9">
        <f>Table6[[#This Row],[sales]]-Table6[[#This Row],[ Pred_2 ]]</f>
        <v>-4519.4535373382741</v>
      </c>
      <c r="AL21">
        <f>ABS(Table6[[#This Row],[ Res_2 ]])/Table6[[#This Row],[sales]]</f>
        <v>0.64018652752041305</v>
      </c>
      <c r="AM21" s="10">
        <f>'[1]3'!J$20+'[1]3'!J$21*Data!O21</f>
        <v>3768.9888502104468</v>
      </c>
      <c r="AN21" s="9">
        <f>Table6[[#This Row],[sales]]-Table6[[#This Row],[Pred_3]]</f>
        <v>3290.5997900615348</v>
      </c>
      <c r="AO21" s="9">
        <f>ABS(Table6[[#This Row],[Res_3]])/Table6[[#This Row],[sales]]</f>
        <v>0.46611778075708948</v>
      </c>
      <c r="AP21" s="9">
        <f>'[1]4'!L$21+'[1]4'!L$27*Table6[[#This Row],[TV_State]]+'[1]4'!L$22*Table6[[#This Row],[NJ_DUM]]+'[1]4'!L$23*Table6[[#This Row],[NY_DUM]]+'[1]4'!L$24*Table6[[#This Row],[PA_DUM]]+'[1]4'!L$25*Table6[[#This Row],[CT_DUM]]+'[1]4'!L$26*Table6[[#This Row],[DL_DUM]]</f>
        <v>4667.1771366256789</v>
      </c>
      <c r="AQ21" s="9">
        <f>Table6[[#This Row],[sales]]-Table6[[#This Row],[Pred_4]]</f>
        <v>2392.4115036463027</v>
      </c>
      <c r="AR21">
        <f>ABS(Table6[[#This Row],[Res_4]]/Table6[[#This Row],[sales]])</f>
        <v>0.33888823068225282</v>
      </c>
      <c r="AS21" s="9">
        <f>'[1]5'!L$20+'[1]5'!L$26*Table6[[#This Row],[Radio_State]]+'[1]5'!L$21*Table6[[#This Row],[NJ_DUM]]+'[1]5'!L$22*Table6[[#This Row],[NY_DUM]]+'[1]5'!L$23*Table6[[#This Row],[PA_DUM]]+'[1]5'!L$24*Table6[[#This Row],[CT_DUM]]+'[1]5'!L$25*Table6[[#This Row],[DL_DUM]]</f>
        <v>7585.7707811106975</v>
      </c>
      <c r="AT21" s="9">
        <f>Table6[[#This Row],[sales]]-Table6[[#This Row],[Pred_5]]</f>
        <v>-526.1821408387159</v>
      </c>
      <c r="AU21" s="9">
        <f>ABS(Table6[[#This Row],[Red_5]]/Table6[[#This Row],[sales]])</f>
        <v>7.4534391116936799E-2</v>
      </c>
      <c r="AV21" s="9">
        <f>'[1]6'!L$20+'[1]6'!L$26*Table6[[#This Row],[Online]]+'[1]6'!L$21*Table6[[#This Row],[NJ_DUM]]+'[1]6'!L$22*Table6[[#This Row],[NY_DUM]]+'[1]6'!L$23*Table6[[#This Row],[PA_DUM]]+'[1]6'!L$24*Table6[[#This Row],[CT_DUM]]+'[1]6'!L$25*Table6[[#This Row],[DL_DUM]]</f>
        <v>5443.1489372891174</v>
      </c>
      <c r="AW21" s="9">
        <f>Table6[[#This Row],[sales]]-Table6[[#This Row],[Pred_6]]</f>
        <v>1616.4397029828642</v>
      </c>
      <c r="AX21" s="9">
        <f>ABS(Table6[[#This Row],[Red_6]]/Table6[[#This Row],[sales]])</f>
        <v>0.22897080628207656</v>
      </c>
      <c r="AY21" s="9">
        <f>'[1]7'!L$21+'[1]7'!L$27*Table6[[#This Row],[LNTV]]+'[1]7'!L$22*Table6[[#This Row],[NJ_DUM]]+'[1]7'!L$23*Table6[[#This Row],[NY_DUM]]+'[1]7'!L$24*Table6[[#This Row],[PA_DUM]]+'[1]7'!L$25*Table6[[#This Row],[CT_DUM]]+'[1]7'!L$26*Table6[[#This Row],[DL_DUM]]</f>
        <v>8.2560214494827751</v>
      </c>
      <c r="AZ21" s="9">
        <f>Table6[[#This Row],[sales]]-Table6[[#This Row],[Pred_7]]</f>
        <v>7051.3326188224992</v>
      </c>
      <c r="BA21" s="9">
        <f>ABS(Table6[[#This Row],[Red_7]]/Table6[[#This Row],[sales]])</f>
        <v>0.9988305237216818</v>
      </c>
      <c r="BB21" s="9">
        <f>'[1]8'!O$22+'[1]8'!O$28*Table6[[#This Row],[LNRADIOLING]]+'[1]8'!O$23*Table6[[#This Row],[DL_DUM]]+'[1]8'!O$24*Table6[[#This Row],[CT_DUM]]+'[1]8'!O$25*Table6[[#This Row],[PA_DUM]]+'[1]8'!O$26*Table6[[#This Row],[NY_DUM]]+'[1]8'!O$27*Table6[[#This Row],[NJ_DUM]]</f>
        <v>6.0523971396572387</v>
      </c>
      <c r="BC21" s="9">
        <f>Table6[[#This Row],[sales]]-Table6[[#This Row],[Pred_8]]</f>
        <v>7053.5362431323247</v>
      </c>
      <c r="BD21" s="9">
        <f>ABS(Table6[[#This Row],[Red_8]]/Table6[[#This Row],[sales]])</f>
        <v>0.99914266999848533</v>
      </c>
      <c r="BE21" s="9">
        <f>'[1]9'!M$19+'[1]9'!M$21*Table6[[#This Row],[LNONLINE]]+'[1]9'!M$20*Table6[[#This Row],[DL_DUM]]+'[1]9'!M$22*Table6[[#This Row],[CT_DUM]]+'[1]9'!M$23*Table6[[#This Row],[PA_DUM]]+'[1]9'!M$24*Table6[[#This Row],[NY_DUM]]+'[1]9'!M$25*Table6[[#This Row],[NJ_DUM]]</f>
        <v>6.38843515673741</v>
      </c>
      <c r="BF21" s="9">
        <f>Table6[[#This Row],[sales]]-Table6[[#This Row],[Pred_9]]</f>
        <v>7053.200205115244</v>
      </c>
      <c r="BG21" s="9">
        <f>ABS(Table6[[#This Row],[Red_9]]/Table6[[#This Row],[sales]])</f>
        <v>0.99909506977215434</v>
      </c>
      <c r="BH21" s="9">
        <f>'[1]10'!P$22+'[1]10'!P$30*Table6[[#This Row],[LNTV]]+'[1]10'!P$29*Table6[[#This Row],[LNRADIOLING]]+'[1]10'!P$24*Table6[[#This Row],[LNONLINELING]]+'[1]10'!P$23*Table6[[#This Row],[DL_DUM]]+'[1]10'!P$25*Table6[[#This Row],[CT_DUM]]+'[1]10'!P$26*Table6[[#This Row],[PA_DUM]]+'[1]10'!P$27*Table6[[#This Row],[NY_DUM]]+'[1]10'!P$28*Table6[[#This Row],[NJ_DUM]]</f>
        <v>5.8892490442418808</v>
      </c>
      <c r="BI21" s="9">
        <f>Table6[[#This Row],[sales]]-Table6[[#This Row],[Pred_10]]</f>
        <v>7053.6993912277394</v>
      </c>
      <c r="BJ21" s="45">
        <f>ABS(Table6[[#This Row],[Red_10]]/Table6[[#This Row],[sales]])</f>
        <v>0.99916578014041124</v>
      </c>
      <c r="BK21" s="9">
        <f>'[1]11'!P$32+'[1]11'!P$40*Table6[[#This Row],[LNONLINELING]]+'[1]11'!P$39*Table6[[#This Row],[LNRADIOLING]]+'[1]11'!P$38*Table6[[#This Row],[LNTVLING]]+'[1]11'!P$33*Table6[[#This Row],[DL_DUM]]+'[1]11'!P$34*Table6[[#This Row],[CT_DUM]]+'[1]11'!P$35*Table6[[#This Row],[PA_DUM]]+'[1]11'!P$36*Table6[[#This Row],[NY_DUM]]+'[1]11'!P$37*Table6[[#This Row],[NJ_DUM]]</f>
        <v>5.9974034900414708</v>
      </c>
      <c r="BL21" s="9">
        <f>Table6[[#This Row],[sales]]-Table6[[#This Row],[ Pred_11]]</f>
        <v>7053.5912367819401</v>
      </c>
      <c r="BM21" s="47">
        <f>ABS(Table6[[#This Row],[ Red_11]]/Table6[[#This Row],[sales]])</f>
        <v>0.99915045992115903</v>
      </c>
      <c r="BN21" s="9">
        <f>'[1]12'!K$22+'[1]12'!K$28*Table6[[#This Row],[COMBINE LN LING]]+'[1]12'!K$23*Table6[[#This Row],[DL_DUM]]+'[1]12'!K$24*Table6[[#This Row],[CT_DUM]]+'[1]12'!K$25*Table6[[#This Row],[PA_DUM]]+'[1]12'!K$26*Table6[[#This Row],[NY_DUM]]+'[1]12'!K$27*Table6[[#This Row],[NJ_DUM]]</f>
        <v>6.371827354810816</v>
      </c>
      <c r="BO21" s="9">
        <f>Table6[[#This Row],[sales]]-Table6[[#This Row],[ Pred_12]]</f>
        <v>7053.2168129171705</v>
      </c>
      <c r="BP21" s="47">
        <f>ABS(Table6[[#This Row],[ Red_12]]/Table6[[#This Row],[sales]])</f>
        <v>0.99909742228910303</v>
      </c>
      <c r="BQ21">
        <f>LN(G21+'2019 Totals and Calculations'!C$18)</f>
        <v>7.700904485398282</v>
      </c>
      <c r="BR21">
        <f>LN(Table6[[#This Row],[PROF RADIO]]+'2019 Totals and Calculations'!D$18)</f>
        <v>7.3959549804937037</v>
      </c>
      <c r="BS21">
        <f>LN(Table6[[#This Row],[ONLINE LINGERING]]+'2019 Totals and Calculations'!E$18)</f>
        <v>5.9494765143659558</v>
      </c>
      <c r="BT21">
        <f>MONTH(Table6[[#This Row],[Date]])</f>
        <v>5</v>
      </c>
      <c r="BU21">
        <f t="shared" si="13"/>
        <v>0</v>
      </c>
      <c r="BV21">
        <f t="shared" si="14"/>
        <v>0</v>
      </c>
      <c r="BW21">
        <f t="shared" si="15"/>
        <v>0</v>
      </c>
      <c r="BX21">
        <f t="shared" si="16"/>
        <v>0</v>
      </c>
      <c r="BY21">
        <f t="shared" si="17"/>
        <v>1</v>
      </c>
      <c r="BZ21">
        <f t="shared" si="18"/>
        <v>0</v>
      </c>
      <c r="CA21">
        <f t="shared" si="19"/>
        <v>0</v>
      </c>
      <c r="CB21">
        <f t="shared" si="20"/>
        <v>0</v>
      </c>
      <c r="CC21">
        <f t="shared" si="21"/>
        <v>0</v>
      </c>
      <c r="CD21">
        <f t="shared" si="22"/>
        <v>0</v>
      </c>
      <c r="CE21">
        <f t="shared" si="23"/>
        <v>0</v>
      </c>
      <c r="CF21">
        <f t="shared" si="24"/>
        <v>0</v>
      </c>
      <c r="CG21">
        <f t="shared" si="25"/>
        <v>20</v>
      </c>
      <c r="CH2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5610.7335879865768</v>
      </c>
      <c r="CI21" s="79">
        <f>Table6[[#This Row],[sales]]-CH21</f>
        <v>1448.8550522854048</v>
      </c>
      <c r="CJ21">
        <f>ABS(Table6[[#This Row],[sales]]-CH21)/Table6[[#This Row],[sales]]</f>
        <v>0.2052322204753258</v>
      </c>
      <c r="CK2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7506.3170195511511</v>
      </c>
      <c r="CL21" s="79">
        <f>Table6[[#This Row],[sales]]-CK21</f>
        <v>-446.72837927916953</v>
      </c>
      <c r="CM21">
        <f>ABS(Table6[[#This Row],[sales]]-CK21)/Table6[[#This Row],[sales]]</f>
        <v>6.3279661470750884E-2</v>
      </c>
      <c r="CN2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7246.1223777982586</v>
      </c>
      <c r="CO21" s="79">
        <f>Table6[[#This Row],[sales]]-CN21</f>
        <v>-186.53373752627704</v>
      </c>
      <c r="CP21">
        <f>ABS(Table6[[#This Row],[sales]]-CN21)/Table6[[#This Row],[sales]]</f>
        <v>2.6422748835843009E-2</v>
      </c>
      <c r="CQ2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7866.3979572077715</v>
      </c>
      <c r="CR21" s="79">
        <f>Table6[[#This Row],[sales]]-CQ21</f>
        <v>-806.80931693578987</v>
      </c>
      <c r="CS21">
        <f>ABS(Table6[[#This Row],[sales]]-CQ21)/Table6[[#This Row],[sales]]</f>
        <v>0.11428559906922654</v>
      </c>
      <c r="CU21" t="s">
        <v>178</v>
      </c>
      <c r="CV21" s="80">
        <v>3.1323930957734177E-2</v>
      </c>
      <c r="CX21" t="s">
        <v>178</v>
      </c>
      <c r="CY21">
        <v>5.4952513258658992E-2</v>
      </c>
      <c r="DA21" t="s">
        <v>178</v>
      </c>
      <c r="DB21">
        <v>1.6659668030818156E-2</v>
      </c>
      <c r="DD21" s="83" t="s">
        <v>179</v>
      </c>
      <c r="DE21" s="83">
        <v>9.2518863147483962E-2</v>
      </c>
    </row>
    <row r="22" spans="1:109" x14ac:dyDescent="0.2">
      <c r="A22">
        <v>21</v>
      </c>
      <c r="B22" t="s">
        <v>139</v>
      </c>
      <c r="C22" s="5">
        <v>42876</v>
      </c>
      <c r="D22" s="6">
        <v>1312.6421688599282</v>
      </c>
      <c r="E22" s="8">
        <f>YEAR(Table6[[#This Row],[Date]])</f>
        <v>2017</v>
      </c>
      <c r="F22" s="6">
        <f>Table6[[#This Row],[TV_State]]+Table6[[#This Row],[Radio_State]]+Table6[[#This Row],[Online]]</f>
        <v>3847.6293505009025</v>
      </c>
      <c r="G22" s="6">
        <f t="shared" si="5"/>
        <v>1688.1646106709522</v>
      </c>
      <c r="H22" s="6">
        <f>LN(Table6[[#This Row],[PROF TV LING]])</f>
        <v>7.4313971885713102</v>
      </c>
      <c r="I22" s="6">
        <f t="shared" si="0"/>
        <v>7.1797973077310591</v>
      </c>
      <c r="J22" s="6">
        <v>2190.8932308239278</v>
      </c>
      <c r="K22" s="6">
        <f t="shared" si="6"/>
        <v>1878.7585358643332</v>
      </c>
      <c r="L22" s="6">
        <f>0.5*J21+0.5*Table6[[#This Row],[Radio_State]]</f>
        <v>2218.9816055780807</v>
      </c>
      <c r="M22" s="6">
        <f>LN(Table6[[#This Row],[RADIO LINGERING ]])</f>
        <v>7.7048036333885834</v>
      </c>
      <c r="N22" s="6">
        <f t="shared" si="1"/>
        <v>7.6920646076111536</v>
      </c>
      <c r="O22" s="6">
        <v>344.09395081704702</v>
      </c>
      <c r="P22" s="6">
        <f t="shared" si="2"/>
        <v>342.65921569476353</v>
      </c>
      <c r="Q22" s="6">
        <f>0.3*O21+0.7*Table6[[#This Row],[Online]]</f>
        <v>343.07188957699634</v>
      </c>
      <c r="R22" s="6">
        <f>LN(Table6[[#This Row],[ONLINE LINGERING]])</f>
        <v>5.8379400158083854</v>
      </c>
      <c r="S22" s="6">
        <f t="shared" si="3"/>
        <v>5.8409147329251283</v>
      </c>
      <c r="T22" s="6">
        <v>8113.1488100122588</v>
      </c>
      <c r="U22" s="6">
        <f t="shared" si="4"/>
        <v>9.0012413343952531</v>
      </c>
      <c r="V22" s="8">
        <f>YEAR(Table6[[#This Row],[Date]])</f>
        <v>2017</v>
      </c>
      <c r="W22" s="8">
        <f>WEEKNUM(Table6[[#This Row],[Date]])</f>
        <v>21</v>
      </c>
      <c r="X22" t="s">
        <v>180</v>
      </c>
      <c r="Y22" s="9">
        <f>Table6[[#This Row],[LNTVLING]]+Table6[[#This Row],[LNRADIOLING]]+Table6[[#This Row],[LNONLINELING]]</f>
        <v>20.974140837768278</v>
      </c>
      <c r="Z22">
        <f t="shared" si="26"/>
        <v>1</v>
      </c>
      <c r="AA22">
        <f t="shared" si="7"/>
        <v>1</v>
      </c>
      <c r="AB22">
        <f t="shared" si="8"/>
        <v>0</v>
      </c>
      <c r="AC22">
        <f t="shared" si="9"/>
        <v>0</v>
      </c>
      <c r="AD22">
        <f t="shared" si="10"/>
        <v>0</v>
      </c>
      <c r="AE22">
        <f t="shared" si="11"/>
        <v>0</v>
      </c>
      <c r="AF22">
        <f t="shared" si="12"/>
        <v>0</v>
      </c>
      <c r="AG22" s="9">
        <f>'[1]1'!J$20+'[1]1'!J$21*Table6[[#This Row],[TV_State]]</f>
        <v>2620.6229007627612</v>
      </c>
      <c r="AH22" s="9">
        <f>Table6[[#This Row],[sales]]-Table6[[#This Row],[Pred_1]]</f>
        <v>5492.525909249498</v>
      </c>
      <c r="AI22">
        <f>ABS(Table6[[#This Row],[Res_1]])/Table6[[#This Row],[sales]]</f>
        <v>0.67699065281180248</v>
      </c>
      <c r="AJ22" s="9">
        <f>'[1]2'!J$20+'[1]2'!J$21*Table6[[#This Row],[Radio_State]]</f>
        <v>11332.423168269937</v>
      </c>
      <c r="AK22" s="9">
        <f>Table6[[#This Row],[sales]]-Table6[[#This Row],[ Pred_2 ]]</f>
        <v>-3219.2743582576786</v>
      </c>
      <c r="AL22">
        <f>ABS(Table6[[#This Row],[ Res_2 ]])/Table6[[#This Row],[sales]]</f>
        <v>0.39679715405747801</v>
      </c>
      <c r="AM22" s="10">
        <f>'[1]3'!J$20+'[1]3'!J$21*Data!O22</f>
        <v>3788.6714368953026</v>
      </c>
      <c r="AN22" s="9">
        <f>Table6[[#This Row],[sales]]-Table6[[#This Row],[Pred_3]]</f>
        <v>4324.4773731169562</v>
      </c>
      <c r="AO22" s="9">
        <f>ABS(Table6[[#This Row],[Res_3]])/Table6[[#This Row],[sales]]</f>
        <v>0.53302083745588569</v>
      </c>
      <c r="AP22" s="9">
        <f>'[1]4'!L$21+'[1]4'!L$27*Table6[[#This Row],[TV_State]]+'[1]4'!L$22*Table6[[#This Row],[NJ_DUM]]+'[1]4'!L$23*Table6[[#This Row],[NY_DUM]]+'[1]4'!L$24*Table6[[#This Row],[PA_DUM]]+'[1]4'!L$25*Table6[[#This Row],[CT_DUM]]+'[1]4'!L$26*Table6[[#This Row],[DL_DUM]]</f>
        <v>4670.0439035176378</v>
      </c>
      <c r="AQ22" s="9">
        <f>Table6[[#This Row],[sales]]-Table6[[#This Row],[Pred_4]]</f>
        <v>3443.104906494621</v>
      </c>
      <c r="AR22">
        <f>ABS(Table6[[#This Row],[Res_4]]/Table6[[#This Row],[sales]])</f>
        <v>0.42438577020127632</v>
      </c>
      <c r="AS22" s="9">
        <f>'[1]5'!L$20+'[1]5'!L$26*Table6[[#This Row],[Radio_State]]+'[1]5'!L$21*Table6[[#This Row],[NJ_DUM]]+'[1]5'!L$22*Table6[[#This Row],[NY_DUM]]+'[1]5'!L$23*Table6[[#This Row],[PA_DUM]]+'[1]5'!L$24*Table6[[#This Row],[CT_DUM]]+'[1]5'!L$25*Table6[[#This Row],[DL_DUM]]</f>
        <v>7486.8100829251089</v>
      </c>
      <c r="AT22" s="9">
        <f>Table6[[#This Row],[sales]]-Table6[[#This Row],[Pred_5]]</f>
        <v>626.33872708714989</v>
      </c>
      <c r="AU22" s="9">
        <f>ABS(Table6[[#This Row],[Red_5]]/Table6[[#This Row],[sales]])</f>
        <v>7.7200448525509488E-2</v>
      </c>
      <c r="AV22" s="9">
        <f>'[1]6'!L$20+'[1]6'!L$26*Table6[[#This Row],[Online]]+'[1]6'!L$21*Table6[[#This Row],[NJ_DUM]]+'[1]6'!L$22*Table6[[#This Row],[NY_DUM]]+'[1]6'!L$23*Table6[[#This Row],[PA_DUM]]+'[1]6'!L$24*Table6[[#This Row],[CT_DUM]]+'[1]6'!L$25*Table6[[#This Row],[DL_DUM]]</f>
        <v>5457.9765165526251</v>
      </c>
      <c r="AW22" s="9">
        <f>Table6[[#This Row],[sales]]-Table6[[#This Row],[Pred_6]]</f>
        <v>2655.1722934596337</v>
      </c>
      <c r="AX22" s="9">
        <f>ABS(Table6[[#This Row],[Red_6]]/Table6[[#This Row],[sales]])</f>
        <v>0.32726779153649244</v>
      </c>
      <c r="AY22" s="9">
        <f>'[1]7'!L$21+'[1]7'!L$27*Table6[[#This Row],[LNTV]]+'[1]7'!L$22*Table6[[#This Row],[NJ_DUM]]+'[1]7'!L$23*Table6[[#This Row],[NY_DUM]]+'[1]7'!L$24*Table6[[#This Row],[PA_DUM]]+'[1]7'!L$25*Table6[[#This Row],[CT_DUM]]+'[1]7'!L$26*Table6[[#This Row],[DL_DUM]]</f>
        <v>8.2571227967727747</v>
      </c>
      <c r="AZ22" s="9">
        <f>Table6[[#This Row],[sales]]-Table6[[#This Row],[Pred_7]]</f>
        <v>8104.8916872154859</v>
      </c>
      <c r="BA22" s="9">
        <f>ABS(Table6[[#This Row],[Red_7]]/Table6[[#This Row],[sales]])</f>
        <v>0.99898225424059983</v>
      </c>
      <c r="BB22" s="9">
        <f>'[1]8'!O$22+'[1]8'!O$28*Table6[[#This Row],[LNRADIOLING]]+'[1]8'!O$23*Table6[[#This Row],[DL_DUM]]+'[1]8'!O$24*Table6[[#This Row],[CT_DUM]]+'[1]8'!O$25*Table6[[#This Row],[PA_DUM]]+'[1]8'!O$26*Table6[[#This Row],[NY_DUM]]+'[1]8'!O$27*Table6[[#This Row],[NJ_DUM]]</f>
        <v>6.071416107649414</v>
      </c>
      <c r="BC22" s="9">
        <f>Table6[[#This Row],[sales]]-Table6[[#This Row],[Pred_8]]</f>
        <v>8107.0773939046094</v>
      </c>
      <c r="BD22" s="9">
        <f>ABS(Table6[[#This Row],[Red_8]]/Table6[[#This Row],[sales]])</f>
        <v>0.99925165724802723</v>
      </c>
      <c r="BE22" s="9">
        <f>'[1]9'!M$19+'[1]9'!M$21*Table6[[#This Row],[LNONLINE]]+'[1]9'!M$20*Table6[[#This Row],[DL_DUM]]+'[1]9'!M$22*Table6[[#This Row],[CT_DUM]]+'[1]9'!M$23*Table6[[#This Row],[PA_DUM]]+'[1]9'!M$24*Table6[[#This Row],[NY_DUM]]+'[1]9'!M$25*Table6[[#This Row],[NJ_DUM]]</f>
        <v>6.3915856050687418</v>
      </c>
      <c r="BF22" s="9">
        <f>Table6[[#This Row],[sales]]-Table6[[#This Row],[Pred_9]]</f>
        <v>8106.7572244071898</v>
      </c>
      <c r="BG22" s="9">
        <f>ABS(Table6[[#This Row],[Red_9]]/Table6[[#This Row],[sales]])</f>
        <v>0.99921219421031926</v>
      </c>
      <c r="BH22" s="9">
        <f>'[1]10'!P$22+'[1]10'!P$30*Table6[[#This Row],[LNTV]]+'[1]10'!P$29*Table6[[#This Row],[LNRADIOLING]]+'[1]10'!P$24*Table6[[#This Row],[LNONLINELING]]+'[1]10'!P$23*Table6[[#This Row],[DL_DUM]]+'[1]10'!P$25*Table6[[#This Row],[CT_DUM]]+'[1]10'!P$26*Table6[[#This Row],[PA_DUM]]+'[1]10'!P$27*Table6[[#This Row],[NY_DUM]]+'[1]10'!P$28*Table6[[#This Row],[NJ_DUM]]</f>
        <v>5.8305655763326385</v>
      </c>
      <c r="BI22" s="9">
        <f>Table6[[#This Row],[sales]]-Table6[[#This Row],[Pred_10]]</f>
        <v>8107.3182444359263</v>
      </c>
      <c r="BJ22" s="45">
        <f>ABS(Table6[[#This Row],[Red_10]]/Table6[[#This Row],[sales]])</f>
        <v>0.99928134369122668</v>
      </c>
      <c r="BK22" s="9">
        <f>'[1]11'!P$32+'[1]11'!P$40*Table6[[#This Row],[LNONLINELING]]+'[1]11'!P$39*Table6[[#This Row],[LNRADIOLING]]+'[1]11'!P$38*Table6[[#This Row],[LNTVLING]]+'[1]11'!P$33*Table6[[#This Row],[DL_DUM]]+'[1]11'!P$34*Table6[[#This Row],[CT_DUM]]+'[1]11'!P$35*Table6[[#This Row],[PA_DUM]]+'[1]11'!P$36*Table6[[#This Row],[NY_DUM]]+'[1]11'!P$37*Table6[[#This Row],[NJ_DUM]]</f>
        <v>5.9752153756887223</v>
      </c>
      <c r="BL22" s="9">
        <f>Table6[[#This Row],[sales]]-Table6[[#This Row],[ Pred_11]]</f>
        <v>8107.1735946365698</v>
      </c>
      <c r="BM22" s="47">
        <f>ABS(Table6[[#This Row],[ Red_11]]/Table6[[#This Row],[sales]])</f>
        <v>0.9992635146333918</v>
      </c>
      <c r="BN22" s="9">
        <f>'[1]12'!K$22+'[1]12'!K$28*Table6[[#This Row],[COMBINE LN LING]]+'[1]12'!K$23*Table6[[#This Row],[DL_DUM]]+'[1]12'!K$24*Table6[[#This Row],[CT_DUM]]+'[1]12'!K$25*Table6[[#This Row],[PA_DUM]]+'[1]12'!K$26*Table6[[#This Row],[NY_DUM]]+'[1]12'!K$27*Table6[[#This Row],[NJ_DUM]]</f>
        <v>6.3896775981146385</v>
      </c>
      <c r="BO22" s="9">
        <f>Table6[[#This Row],[sales]]-Table6[[#This Row],[ Pred_12]]</f>
        <v>8106.759132414144</v>
      </c>
      <c r="BP22" s="47">
        <f>ABS(Table6[[#This Row],[ Red_12]]/Table6[[#This Row],[sales]])</f>
        <v>0.99921242938497201</v>
      </c>
      <c r="BQ22">
        <f>LN(G22+'2019 Totals and Calculations'!C$18)</f>
        <v>7.6253063107585399</v>
      </c>
      <c r="BR22">
        <f>LN(Table6[[#This Row],[PROF RADIO]]+'2019 Totals and Calculations'!D$18)</f>
        <v>7.5712238247200219</v>
      </c>
      <c r="BS22">
        <f>LN(Table6[[#This Row],[ONLINE LINGERING]]+'2019 Totals and Calculations'!E$18)</f>
        <v>5.9582935569259279</v>
      </c>
      <c r="BT22">
        <f>MONTH(Table6[[#This Row],[Date]])</f>
        <v>5</v>
      </c>
      <c r="BU22">
        <f t="shared" si="13"/>
        <v>0</v>
      </c>
      <c r="BV22">
        <f t="shared" si="14"/>
        <v>0</v>
      </c>
      <c r="BW22">
        <f t="shared" si="15"/>
        <v>0</v>
      </c>
      <c r="BX22">
        <f t="shared" si="16"/>
        <v>0</v>
      </c>
      <c r="BY22">
        <f t="shared" si="17"/>
        <v>1</v>
      </c>
      <c r="BZ22">
        <f t="shared" si="18"/>
        <v>0</v>
      </c>
      <c r="CA22">
        <f t="shared" si="19"/>
        <v>0</v>
      </c>
      <c r="CB22">
        <f t="shared" si="20"/>
        <v>0</v>
      </c>
      <c r="CC22">
        <f t="shared" si="21"/>
        <v>0</v>
      </c>
      <c r="CD22">
        <f t="shared" si="22"/>
        <v>0</v>
      </c>
      <c r="CE22">
        <f t="shared" si="23"/>
        <v>0</v>
      </c>
      <c r="CF22">
        <f t="shared" si="24"/>
        <v>0</v>
      </c>
      <c r="CG22">
        <f t="shared" si="25"/>
        <v>21</v>
      </c>
      <c r="CH2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5500.6023758310366</v>
      </c>
      <c r="CI22" s="79">
        <f>Table6[[#This Row],[sales]]-CH22</f>
        <v>2612.5464341812221</v>
      </c>
      <c r="CJ22">
        <f>ABS(Table6[[#This Row],[sales]]-CH22)/Table6[[#This Row],[sales]]</f>
        <v>0.32201386851885866</v>
      </c>
      <c r="CK2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7938.4974839194538</v>
      </c>
      <c r="CL22" s="79">
        <f>Table6[[#This Row],[sales]]-CK22</f>
        <v>174.65132609280499</v>
      </c>
      <c r="CM22">
        <f>ABS(Table6[[#This Row],[sales]]-CK22)/Table6[[#This Row],[sales]]</f>
        <v>2.1526947204181888E-2</v>
      </c>
      <c r="CN2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7284.1432455388594</v>
      </c>
      <c r="CO22" s="79">
        <f>Table6[[#This Row],[sales]]-CN22</f>
        <v>829.00556447339932</v>
      </c>
      <c r="CP22">
        <f>ABS(Table6[[#This Row],[sales]]-CN22)/Table6[[#This Row],[sales]]</f>
        <v>0.10218049537688027</v>
      </c>
      <c r="CQ2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8042.603092904621</v>
      </c>
      <c r="CR22" s="79">
        <f>Table6[[#This Row],[sales]]-CQ22</f>
        <v>70.545717107637756</v>
      </c>
      <c r="CS22">
        <f>ABS(Table6[[#This Row],[sales]]-CQ22)/Table6[[#This Row],[sales]]</f>
        <v>8.6952327338774855E-3</v>
      </c>
      <c r="CU22" t="s">
        <v>181</v>
      </c>
      <c r="CV22" s="80">
        <v>-1.0311072036896365E-2</v>
      </c>
      <c r="CX22" t="s">
        <v>181</v>
      </c>
      <c r="CY22">
        <v>2.2774858444314434E-2</v>
      </c>
      <c r="DA22" t="s">
        <v>181</v>
      </c>
      <c r="DB22">
        <v>2.4737599590585076E-2</v>
      </c>
      <c r="DD22" s="83" t="s">
        <v>182</v>
      </c>
      <c r="DE22" s="83">
        <v>0.1355633040847545</v>
      </c>
    </row>
    <row r="23" spans="1:109" x14ac:dyDescent="0.2">
      <c r="A23">
        <v>22</v>
      </c>
      <c r="B23" t="s">
        <v>139</v>
      </c>
      <c r="C23" s="5">
        <v>42883</v>
      </c>
      <c r="D23" s="6">
        <v>1325.7685905485278</v>
      </c>
      <c r="E23" s="8">
        <f>YEAR(Table6[[#This Row],[Date]])</f>
        <v>2017</v>
      </c>
      <c r="F23" s="6">
        <f>Table6[[#This Row],[TV_State]]+Table6[[#This Row],[Radio_State]]+Table6[[#This Row],[Online]]</f>
        <v>3809.4243809270747</v>
      </c>
      <c r="G23" s="6">
        <f t="shared" si="5"/>
        <v>1579.4458046342247</v>
      </c>
      <c r="H23" s="6">
        <f>LN(Table6[[#This Row],[PROF TV LING]])</f>
        <v>7.3648293079309246</v>
      </c>
      <c r="I23" s="6">
        <f t="shared" si="0"/>
        <v>7.1897476385842278</v>
      </c>
      <c r="J23" s="6">
        <v>2136.1209000533295</v>
      </c>
      <c r="K23" s="6">
        <f t="shared" si="6"/>
        <v>2007.4397179588314</v>
      </c>
      <c r="L23" s="6">
        <f>0.5*J22+0.5*Table6[[#This Row],[Radio_State]]</f>
        <v>2163.5070654386286</v>
      </c>
      <c r="M23" s="6">
        <f>LN(Table6[[#This Row],[RADIO LINGERING ]])</f>
        <v>7.679485825404293</v>
      </c>
      <c r="N23" s="6">
        <f t="shared" si="1"/>
        <v>7.6667467996268632</v>
      </c>
      <c r="O23" s="6">
        <v>347.53489032521748</v>
      </c>
      <c r="P23" s="6">
        <f t="shared" si="2"/>
        <v>346.07218793608126</v>
      </c>
      <c r="Q23" s="6">
        <f>0.3*O22+0.7*Table6[[#This Row],[Online]]</f>
        <v>346.50260847276633</v>
      </c>
      <c r="R23" s="6">
        <f>LN(Table6[[#This Row],[ONLINE LINGERING]])</f>
        <v>5.8478903466615542</v>
      </c>
      <c r="S23" s="6">
        <f t="shared" si="3"/>
        <v>5.8508650637782971</v>
      </c>
      <c r="T23" s="6">
        <v>7917.2133287045908</v>
      </c>
      <c r="U23" s="6">
        <f t="shared" si="4"/>
        <v>8.9767945704575904</v>
      </c>
      <c r="V23" s="8">
        <f>YEAR(Table6[[#This Row],[Date]])</f>
        <v>2017</v>
      </c>
      <c r="W23" s="8">
        <f>WEEKNUM(Table6[[#This Row],[Date]])</f>
        <v>22</v>
      </c>
      <c r="X23" t="s">
        <v>183</v>
      </c>
      <c r="Y23" s="9">
        <f>Table6[[#This Row],[LNTVLING]]+Table6[[#This Row],[LNRADIOLING]]+Table6[[#This Row],[LNONLINELING]]</f>
        <v>20.892205479996772</v>
      </c>
      <c r="Z23">
        <f t="shared" si="26"/>
        <v>1</v>
      </c>
      <c r="AA23">
        <f t="shared" si="7"/>
        <v>1</v>
      </c>
      <c r="AB23">
        <f t="shared" si="8"/>
        <v>0</v>
      </c>
      <c r="AC23">
        <f t="shared" si="9"/>
        <v>0</v>
      </c>
      <c r="AD23">
        <f t="shared" si="10"/>
        <v>0</v>
      </c>
      <c r="AE23">
        <f t="shared" si="11"/>
        <v>0</v>
      </c>
      <c r="AF23">
        <f t="shared" si="12"/>
        <v>0</v>
      </c>
      <c r="AG23" s="9">
        <f>'[1]1'!J$20+'[1]1'!J$21*Table6[[#This Row],[TV_State]]</f>
        <v>2633.5318043158259</v>
      </c>
      <c r="AH23" s="9">
        <f>Table6[[#This Row],[sales]]-Table6[[#This Row],[Pred_1]]</f>
        <v>5283.681524388765</v>
      </c>
      <c r="AI23">
        <f>ABS(Table6[[#This Row],[Res_1]])/Table6[[#This Row],[sales]]</f>
        <v>0.66736632007025598</v>
      </c>
      <c r="AJ23" s="9">
        <f>'[1]2'!J$20+'[1]2'!J$21*Table6[[#This Row],[Radio_State]]</f>
        <v>11091.969634163126</v>
      </c>
      <c r="AK23" s="9">
        <f>Table6[[#This Row],[sales]]-Table6[[#This Row],[ Pred_2 ]]</f>
        <v>-3174.7563054585353</v>
      </c>
      <c r="AL23">
        <f>ABS(Table6[[#This Row],[ Res_2 ]])/Table6[[#This Row],[sales]]</f>
        <v>0.40099415964303525</v>
      </c>
      <c r="AM23" s="10">
        <f>'[1]3'!J$20+'[1]3'!J$21*Data!O23</f>
        <v>3808.5508494470068</v>
      </c>
      <c r="AN23" s="9">
        <f>Table6[[#This Row],[sales]]-Table6[[#This Row],[Pred_3]]</f>
        <v>4108.662479257584</v>
      </c>
      <c r="AO23" s="9">
        <f>ABS(Table6[[#This Row],[Res_3]])/Table6[[#This Row],[sales]]</f>
        <v>0.51895310997383981</v>
      </c>
      <c r="AP23" s="9">
        <f>'[1]4'!L$21+'[1]4'!L$27*Table6[[#This Row],[TV_State]]+'[1]4'!L$22*Table6[[#This Row],[NJ_DUM]]+'[1]4'!L$23*Table6[[#This Row],[NY_DUM]]+'[1]4'!L$24*Table6[[#This Row],[PA_DUM]]+'[1]4'!L$25*Table6[[#This Row],[CT_DUM]]+'[1]4'!L$26*Table6[[#This Row],[DL_DUM]]</f>
        <v>4672.9393380785159</v>
      </c>
      <c r="AQ23" s="9">
        <f>Table6[[#This Row],[sales]]-Table6[[#This Row],[Pred_4]]</f>
        <v>3244.2739906260749</v>
      </c>
      <c r="AR23">
        <f>ABS(Table6[[#This Row],[Res_4]]/Table6[[#This Row],[sales]])</f>
        <v>0.40977473461068165</v>
      </c>
      <c r="AS23" s="9">
        <f>'[1]5'!L$20+'[1]5'!L$26*Table6[[#This Row],[Radio_State]]+'[1]5'!L$21*Table6[[#This Row],[NJ_DUM]]+'[1]5'!L$22*Table6[[#This Row],[NY_DUM]]+'[1]5'!L$23*Table6[[#This Row],[PA_DUM]]+'[1]5'!L$24*Table6[[#This Row],[CT_DUM]]+'[1]5'!L$25*Table6[[#This Row],[DL_DUM]]</f>
        <v>7390.3234021941607</v>
      </c>
      <c r="AT23" s="9">
        <f>Table6[[#This Row],[sales]]-Table6[[#This Row],[Pred_5]]</f>
        <v>526.88992651043009</v>
      </c>
      <c r="AU23" s="9">
        <f>ABS(Table6[[#This Row],[Red_5]]/Table6[[#This Row],[sales]])</f>
        <v>6.6549921624587505E-2</v>
      </c>
      <c r="AV23" s="9">
        <f>'[1]6'!L$20+'[1]6'!L$26*Table6[[#This Row],[Online]]+'[1]6'!L$21*Table6[[#This Row],[NJ_DUM]]+'[1]6'!L$22*Table6[[#This Row],[NY_DUM]]+'[1]6'!L$23*Table6[[#This Row],[PA_DUM]]+'[1]6'!L$24*Table6[[#This Row],[CT_DUM]]+'[1]6'!L$25*Table6[[#This Row],[DL_DUM]]</f>
        <v>5472.9523716087679</v>
      </c>
      <c r="AW23" s="9">
        <f>Table6[[#This Row],[sales]]-Table6[[#This Row],[Pred_6]]</f>
        <v>2444.260957095823</v>
      </c>
      <c r="AX23" s="9">
        <f>ABS(Table6[[#This Row],[Red_6]]/Table6[[#This Row],[sales]])</f>
        <v>0.30872743421399651</v>
      </c>
      <c r="AY23" s="9">
        <f>'[1]7'!L$21+'[1]7'!L$27*Table6[[#This Row],[LNTV]]+'[1]7'!L$22*Table6[[#This Row],[NJ_DUM]]+'[1]7'!L$23*Table6[[#This Row],[NY_DUM]]+'[1]7'!L$24*Table6[[#This Row],[PA_DUM]]+'[1]7'!L$25*Table6[[#This Row],[CT_DUM]]+'[1]7'!L$26*Table6[[#This Row],[DL_DUM]]</f>
        <v>8.2582241440627762</v>
      </c>
      <c r="AZ23" s="9">
        <f>Table6[[#This Row],[sales]]-Table6[[#This Row],[Pred_7]]</f>
        <v>7908.9551045605276</v>
      </c>
      <c r="BA23" s="9">
        <f>ABS(Table6[[#This Row],[Red_7]]/Table6[[#This Row],[sales]])</f>
        <v>0.99895692792385393</v>
      </c>
      <c r="BB23" s="9">
        <f>'[1]8'!O$22+'[1]8'!O$28*Table6[[#This Row],[LNRADIOLING]]+'[1]8'!O$23*Table6[[#This Row],[DL_DUM]]+'[1]8'!O$24*Table6[[#This Row],[CT_DUM]]+'[1]8'!O$25*Table6[[#This Row],[PA_DUM]]+'[1]8'!O$26*Table6[[#This Row],[NY_DUM]]+'[1]8'!O$27*Table6[[#This Row],[NJ_DUM]]</f>
        <v>6.0696099113084685</v>
      </c>
      <c r="BC23" s="9">
        <f>Table6[[#This Row],[sales]]-Table6[[#This Row],[Pred_8]]</f>
        <v>7911.1437187932825</v>
      </c>
      <c r="BD23" s="9">
        <f>ABS(Table6[[#This Row],[Red_8]]/Table6[[#This Row],[sales]])</f>
        <v>0.99923336536994622</v>
      </c>
      <c r="BE23" s="9">
        <f>'[1]9'!M$19+'[1]9'!M$21*Table6[[#This Row],[LNONLINE]]+'[1]9'!M$20*Table6[[#This Row],[DL_DUM]]+'[1]9'!M$22*Table6[[#This Row],[CT_DUM]]+'[1]9'!M$23*Table6[[#This Row],[PA_DUM]]+'[1]9'!M$24*Table6[[#This Row],[NY_DUM]]+'[1]9'!M$25*Table6[[#This Row],[NJ_DUM]]</f>
        <v>6.3947360534000737</v>
      </c>
      <c r="BF23" s="9">
        <f>Table6[[#This Row],[sales]]-Table6[[#This Row],[Pred_9]]</f>
        <v>7910.8185926511906</v>
      </c>
      <c r="BG23" s="9">
        <f>ABS(Table6[[#This Row],[Red_9]]/Table6[[#This Row],[sales]])</f>
        <v>0.99919229964030198</v>
      </c>
      <c r="BH23" s="9">
        <f>'[1]10'!P$22+'[1]10'!P$30*Table6[[#This Row],[LNTV]]+'[1]10'!P$29*Table6[[#This Row],[LNRADIOLING]]+'[1]10'!P$24*Table6[[#This Row],[LNONLINELING]]+'[1]10'!P$23*Table6[[#This Row],[DL_DUM]]+'[1]10'!P$25*Table6[[#This Row],[CT_DUM]]+'[1]10'!P$26*Table6[[#This Row],[PA_DUM]]+'[1]10'!P$27*Table6[[#This Row],[NY_DUM]]+'[1]10'!P$28*Table6[[#This Row],[NJ_DUM]]</f>
        <v>5.840689905250013</v>
      </c>
      <c r="BI23" s="9">
        <f>Table6[[#This Row],[sales]]-Table6[[#This Row],[Pred_10]]</f>
        <v>7911.3726387993411</v>
      </c>
      <c r="BJ23" s="45">
        <f>ABS(Table6[[#This Row],[Red_10]]/Table6[[#This Row],[sales]])</f>
        <v>0.99926227958465208</v>
      </c>
      <c r="BK23" s="9">
        <f>'[1]11'!P$32+'[1]11'!P$40*Table6[[#This Row],[LNONLINELING]]+'[1]11'!P$39*Table6[[#This Row],[LNRADIOLING]]+'[1]11'!P$38*Table6[[#This Row],[LNTVLING]]+'[1]11'!P$33*Table6[[#This Row],[DL_DUM]]+'[1]11'!P$34*Table6[[#This Row],[CT_DUM]]+'[1]11'!P$35*Table6[[#This Row],[PA_DUM]]+'[1]11'!P$36*Table6[[#This Row],[NY_DUM]]+'[1]11'!P$37*Table6[[#This Row],[NJ_DUM]]</f>
        <v>5.9947927804665539</v>
      </c>
      <c r="BL23" s="9">
        <f>Table6[[#This Row],[sales]]-Table6[[#This Row],[ Pred_11]]</f>
        <v>7911.2185359241239</v>
      </c>
      <c r="BM23" s="47">
        <f>ABS(Table6[[#This Row],[ Red_11]]/Table6[[#This Row],[sales]])</f>
        <v>0.99924281530235748</v>
      </c>
      <c r="BN23" s="9">
        <f>'[1]12'!K$22+'[1]12'!K$28*Table6[[#This Row],[COMBINE LN LING]]+'[1]12'!K$23*Table6[[#This Row],[DL_DUM]]+'[1]12'!K$24*Table6[[#This Row],[CT_DUM]]+'[1]12'!K$25*Table6[[#This Row],[PA_DUM]]+'[1]12'!K$26*Table6[[#This Row],[NY_DUM]]+'[1]12'!K$27*Table6[[#This Row],[NJ_DUM]]</f>
        <v>6.3817924772159262</v>
      </c>
      <c r="BO23" s="9">
        <f>Table6[[#This Row],[sales]]-Table6[[#This Row],[ Pred_12]]</f>
        <v>7910.8315362273752</v>
      </c>
      <c r="BP23" s="47">
        <f>ABS(Table6[[#This Row],[ Red_12]]/Table6[[#This Row],[sales]])</f>
        <v>0.99919393450545557</v>
      </c>
      <c r="BQ23">
        <f>LN(G23+'2019 Totals and Calculations'!C$18)</f>
        <v>7.5707985078157654</v>
      </c>
      <c r="BR23">
        <f>LN(Table6[[#This Row],[PROF RADIO]]+'2019 Totals and Calculations'!D$18)</f>
        <v>7.6353986084536638</v>
      </c>
      <c r="BS23">
        <f>LN(Table6[[#This Row],[ONLINE LINGERING]]+'2019 Totals and Calculations'!E$18)</f>
        <v>5.9671205534048966</v>
      </c>
      <c r="BT23">
        <f>MONTH(Table6[[#This Row],[Date]])</f>
        <v>5</v>
      </c>
      <c r="BU23">
        <f t="shared" si="13"/>
        <v>0</v>
      </c>
      <c r="BV23">
        <f t="shared" si="14"/>
        <v>0</v>
      </c>
      <c r="BW23">
        <f t="shared" si="15"/>
        <v>0</v>
      </c>
      <c r="BX23">
        <f t="shared" si="16"/>
        <v>0</v>
      </c>
      <c r="BY23">
        <f t="shared" si="17"/>
        <v>1</v>
      </c>
      <c r="BZ23">
        <f t="shared" si="18"/>
        <v>0</v>
      </c>
      <c r="CA23">
        <f t="shared" si="19"/>
        <v>0</v>
      </c>
      <c r="CB23">
        <f t="shared" si="20"/>
        <v>0</v>
      </c>
      <c r="CC23">
        <f t="shared" si="21"/>
        <v>0</v>
      </c>
      <c r="CD23">
        <f t="shared" si="22"/>
        <v>0</v>
      </c>
      <c r="CE23">
        <f t="shared" si="23"/>
        <v>0</v>
      </c>
      <c r="CF23">
        <f t="shared" si="24"/>
        <v>0</v>
      </c>
      <c r="CG23">
        <f t="shared" si="25"/>
        <v>22</v>
      </c>
      <c r="CH2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5426.6310329587823</v>
      </c>
      <c r="CI23" s="79">
        <f>Table6[[#This Row],[sales]]-CH23</f>
        <v>2490.5822957458086</v>
      </c>
      <c r="CJ23">
        <f>ABS(Table6[[#This Row],[sales]]-CH23)/Table6[[#This Row],[sales]]</f>
        <v>0.31457814667137635</v>
      </c>
      <c r="CK2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8114.5406241432593</v>
      </c>
      <c r="CL23" s="79">
        <f>Table6[[#This Row],[sales]]-CK23</f>
        <v>-197.32729543866844</v>
      </c>
      <c r="CM23">
        <f>ABS(Table6[[#This Row],[sales]]-CK23)/Table6[[#This Row],[sales]]</f>
        <v>2.492383206642166E-2</v>
      </c>
      <c r="CN2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7322.3874150398415</v>
      </c>
      <c r="CO23" s="79">
        <f>Table6[[#This Row],[sales]]-CN23</f>
        <v>594.82591366474935</v>
      </c>
      <c r="CP23">
        <f>ABS(Table6[[#This Row],[sales]]-CN23)/Table6[[#This Row],[sales]]</f>
        <v>7.5130716954177917E-2</v>
      </c>
      <c r="CQ2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8115.6887331814842</v>
      </c>
      <c r="CR23" s="79">
        <f>Table6[[#This Row],[sales]]-CQ23</f>
        <v>-198.47540447689335</v>
      </c>
      <c r="CS23">
        <f>ABS(Table6[[#This Row],[sales]]-CQ23)/Table6[[#This Row],[sales]]</f>
        <v>2.5068846352453631E-2</v>
      </c>
      <c r="CU23" t="s">
        <v>184</v>
      </c>
      <c r="CV23" s="80">
        <v>-6.5430708744784348E-3</v>
      </c>
      <c r="CX23" t="s">
        <v>184</v>
      </c>
      <c r="CY23">
        <v>2.8302900545721581E-2</v>
      </c>
      <c r="DA23" t="s">
        <v>184</v>
      </c>
      <c r="DB23">
        <v>3.2168129582684689E-2</v>
      </c>
      <c r="DD23" s="83" t="s">
        <v>185</v>
      </c>
      <c r="DE23" s="83">
        <v>0.27701108836438909</v>
      </c>
    </row>
    <row r="24" spans="1:109" ht="17" thickBot="1" x14ac:dyDescent="0.25">
      <c r="A24">
        <v>23</v>
      </c>
      <c r="B24" t="s">
        <v>139</v>
      </c>
      <c r="C24" s="5">
        <v>42890</v>
      </c>
      <c r="D24" s="6">
        <v>1339.026276454013</v>
      </c>
      <c r="E24" s="8">
        <f>YEAR(Table6[[#This Row],[Date]])</f>
        <v>2017</v>
      </c>
      <c r="F24" s="6">
        <f>Table6[[#This Row],[TV_State]]+Table6[[#This Row],[Radio_State]]+Table6[[#This Row],[Online]]</f>
        <v>3847.5186247363454</v>
      </c>
      <c r="G24" s="6">
        <f t="shared" si="5"/>
        <v>1507.319946180161</v>
      </c>
      <c r="H24" s="6">
        <f>LN(Table6[[#This Row],[PROF TV LING]])</f>
        <v>7.318088482781512</v>
      </c>
      <c r="I24" s="6">
        <f t="shared" si="0"/>
        <v>7.1996979694373957</v>
      </c>
      <c r="J24" s="6">
        <v>2157.4821090538626</v>
      </c>
      <c r="K24" s="6">
        <f t="shared" si="6"/>
        <v>2082.460913506347</v>
      </c>
      <c r="L24" s="6">
        <f>0.5*J23+0.5*Table6[[#This Row],[Radio_State]]</f>
        <v>2146.8015045535958</v>
      </c>
      <c r="M24" s="6">
        <f>LN(Table6[[#This Row],[RADIO LINGERING ]])</f>
        <v>7.6717343411379026</v>
      </c>
      <c r="N24" s="6">
        <f t="shared" si="1"/>
        <v>7.6766971304800311</v>
      </c>
      <c r="O24" s="6">
        <v>351.01023922846963</v>
      </c>
      <c r="P24" s="6">
        <f t="shared" si="2"/>
        <v>349.52882384075309</v>
      </c>
      <c r="Q24" s="6">
        <f>0.3*O23+0.7*Table6[[#This Row],[Online]]</f>
        <v>349.96763455749397</v>
      </c>
      <c r="R24" s="6">
        <f>LN(Table6[[#This Row],[ONLINE LINGERING]])</f>
        <v>5.857840677514722</v>
      </c>
      <c r="S24" s="6">
        <f t="shared" si="3"/>
        <v>5.8608153946314649</v>
      </c>
      <c r="T24" s="6">
        <v>7583.0034494375213</v>
      </c>
      <c r="U24" s="6">
        <f t="shared" si="4"/>
        <v>8.9336646335917091</v>
      </c>
      <c r="V24" s="8">
        <f>YEAR(Table6[[#This Row],[Date]])</f>
        <v>2017</v>
      </c>
      <c r="W24" s="8">
        <f>WEEKNUM(Table6[[#This Row],[Date]])</f>
        <v>23</v>
      </c>
      <c r="X24" t="s">
        <v>186</v>
      </c>
      <c r="Y24" s="9">
        <f>Table6[[#This Row],[LNTVLING]]+Table6[[#This Row],[LNRADIOLING]]+Table6[[#This Row],[LNONLINELING]]</f>
        <v>20.847663501434138</v>
      </c>
      <c r="Z24">
        <f t="shared" si="26"/>
        <v>1</v>
      </c>
      <c r="AA24">
        <f t="shared" si="7"/>
        <v>1</v>
      </c>
      <c r="AB24">
        <f t="shared" si="8"/>
        <v>0</v>
      </c>
      <c r="AC24">
        <f t="shared" si="9"/>
        <v>0</v>
      </c>
      <c r="AD24">
        <f t="shared" si="10"/>
        <v>0</v>
      </c>
      <c r="AE24">
        <f t="shared" si="11"/>
        <v>0</v>
      </c>
      <c r="AF24">
        <f t="shared" si="12"/>
        <v>0</v>
      </c>
      <c r="AG24" s="9">
        <f>'[1]1'!J$20+'[1]1'!J$21*Table6[[#This Row],[TV_State]]</f>
        <v>2646.5697969044204</v>
      </c>
      <c r="AH24" s="9">
        <f>Table6[[#This Row],[sales]]-Table6[[#This Row],[Pred_1]]</f>
        <v>4936.4336525331009</v>
      </c>
      <c r="AI24">
        <f>ABS(Table6[[#This Row],[Res_1]])/Table6[[#This Row],[sales]]</f>
        <v>0.65098660253138441</v>
      </c>
      <c r="AJ24" s="9">
        <f>'[1]2'!J$20+'[1]2'!J$21*Table6[[#This Row],[Radio_State]]</f>
        <v>11185.746512464782</v>
      </c>
      <c r="AK24" s="9">
        <f>Table6[[#This Row],[sales]]-Table6[[#This Row],[ Pred_2 ]]</f>
        <v>-3602.7430630272611</v>
      </c>
      <c r="AL24">
        <f>ABS(Table6[[#This Row],[ Res_2 ]])/Table6[[#This Row],[sales]]</f>
        <v>0.47510766506304292</v>
      </c>
      <c r="AM24" s="10">
        <f>'[1]3'!J$20+'[1]3'!J$21*Data!O24</f>
        <v>3828.6290561242286</v>
      </c>
      <c r="AN24" s="9">
        <f>Table6[[#This Row],[sales]]-Table6[[#This Row],[Pred_3]]</f>
        <v>3754.3743933132928</v>
      </c>
      <c r="AO24" s="9">
        <f>ABS(Table6[[#This Row],[Res_3]])/Table6[[#This Row],[sales]]</f>
        <v>0.49510387517913867</v>
      </c>
      <c r="AP24" s="9">
        <f>'[1]4'!L$21+'[1]4'!L$27*Table6[[#This Row],[TV_State]]+'[1]4'!L$22*Table6[[#This Row],[NJ_DUM]]+'[1]4'!L$23*Table6[[#This Row],[NY_DUM]]+'[1]4'!L$24*Table6[[#This Row],[PA_DUM]]+'[1]4'!L$25*Table6[[#This Row],[CT_DUM]]+'[1]4'!L$26*Table6[[#This Row],[DL_DUM]]</f>
        <v>4675.8637269850033</v>
      </c>
      <c r="AQ24" s="9">
        <f>Table6[[#This Row],[sales]]-Table6[[#This Row],[Pred_4]]</f>
        <v>2907.1397224525181</v>
      </c>
      <c r="AR24">
        <f>ABS(Table6[[#This Row],[Res_4]]/Table6[[#This Row],[sales]])</f>
        <v>0.38337576157480963</v>
      </c>
      <c r="AS24" s="9">
        <f>'[1]5'!L$20+'[1]5'!L$26*Table6[[#This Row],[Radio_State]]+'[1]5'!L$21*Table6[[#This Row],[NJ_DUM]]+'[1]5'!L$22*Table6[[#This Row],[NY_DUM]]+'[1]5'!L$23*Table6[[#This Row],[PA_DUM]]+'[1]5'!L$24*Table6[[#This Row],[CT_DUM]]+'[1]5'!L$25*Table6[[#This Row],[DL_DUM]]</f>
        <v>7427.9532076792302</v>
      </c>
      <c r="AT24" s="9">
        <f>Table6[[#This Row],[sales]]-Table6[[#This Row],[Pred_5]]</f>
        <v>155.05024175829112</v>
      </c>
      <c r="AU24" s="9">
        <f>ABS(Table6[[#This Row],[Red_5]]/Table6[[#This Row],[sales]])</f>
        <v>2.0447075198125112E-2</v>
      </c>
      <c r="AV24" s="9">
        <f>'[1]6'!L$20+'[1]6'!L$26*Table6[[#This Row],[Online]]+'[1]6'!L$21*Table6[[#This Row],[NJ_DUM]]+'[1]6'!L$22*Table6[[#This Row],[NY_DUM]]+'[1]6'!L$23*Table6[[#This Row],[PA_DUM]]+'[1]6'!L$24*Table6[[#This Row],[CT_DUM]]+'[1]6'!L$25*Table6[[#This Row],[DL_DUM]]</f>
        <v>5488.0779852154719</v>
      </c>
      <c r="AW24" s="9">
        <f>Table6[[#This Row],[sales]]-Table6[[#This Row],[Pred_6]]</f>
        <v>2094.9254642220494</v>
      </c>
      <c r="AX24" s="9">
        <f>ABS(Table6[[#This Row],[Red_6]]/Table6[[#This Row],[sales]])</f>
        <v>0.27626592526176985</v>
      </c>
      <c r="AY24" s="9">
        <f>'[1]7'!L$21+'[1]7'!L$27*Table6[[#This Row],[LNTV]]+'[1]7'!L$22*Table6[[#This Row],[NJ_DUM]]+'[1]7'!L$23*Table6[[#This Row],[NY_DUM]]+'[1]7'!L$24*Table6[[#This Row],[PA_DUM]]+'[1]7'!L$25*Table6[[#This Row],[CT_DUM]]+'[1]7'!L$26*Table6[[#This Row],[DL_DUM]]</f>
        <v>8.2593254913527758</v>
      </c>
      <c r="AZ24" s="9">
        <f>Table6[[#This Row],[sales]]-Table6[[#This Row],[Pred_7]]</f>
        <v>7574.7441239461687</v>
      </c>
      <c r="BA24" s="9">
        <f>ABS(Table6[[#This Row],[Red_7]]/Table6[[#This Row],[sales]])</f>
        <v>0.99891081079595645</v>
      </c>
      <c r="BB24" s="9">
        <f>'[1]8'!O$22+'[1]8'!O$28*Table6[[#This Row],[LNRADIOLING]]+'[1]8'!O$23*Table6[[#This Row],[DL_DUM]]+'[1]8'!O$24*Table6[[#This Row],[CT_DUM]]+'[1]8'!O$25*Table6[[#This Row],[PA_DUM]]+'[1]8'!O$26*Table6[[#This Row],[NY_DUM]]+'[1]8'!O$27*Table6[[#This Row],[NJ_DUM]]</f>
        <v>6.0690569130975831</v>
      </c>
      <c r="BC24" s="9">
        <f>Table6[[#This Row],[sales]]-Table6[[#This Row],[Pred_8]]</f>
        <v>7576.9343925244239</v>
      </c>
      <c r="BD24" s="9">
        <f>ABS(Table6[[#This Row],[Red_8]]/Table6[[#This Row],[sales]])</f>
        <v>0.99919964998650401</v>
      </c>
      <c r="BE24" s="9">
        <f>'[1]9'!M$19+'[1]9'!M$21*Table6[[#This Row],[LNONLINE]]+'[1]9'!M$20*Table6[[#This Row],[DL_DUM]]+'[1]9'!M$22*Table6[[#This Row],[CT_DUM]]+'[1]9'!M$23*Table6[[#This Row],[PA_DUM]]+'[1]9'!M$24*Table6[[#This Row],[NY_DUM]]+'[1]9'!M$25*Table6[[#This Row],[NJ_DUM]]</f>
        <v>6.3978865017314064</v>
      </c>
      <c r="BF24" s="9">
        <f>Table6[[#This Row],[sales]]-Table6[[#This Row],[Pred_9]]</f>
        <v>7576.6055629357897</v>
      </c>
      <c r="BG24" s="9">
        <f>ABS(Table6[[#This Row],[Red_9]]/Table6[[#This Row],[sales]])</f>
        <v>0.9991562859565617</v>
      </c>
      <c r="BH24" s="9">
        <f>'[1]10'!P$22+'[1]10'!P$30*Table6[[#This Row],[LNTV]]+'[1]10'!P$29*Table6[[#This Row],[LNRADIOLING]]+'[1]10'!P$24*Table6[[#This Row],[LNONLINELING]]+'[1]10'!P$23*Table6[[#This Row],[DL_DUM]]+'[1]10'!P$25*Table6[[#This Row],[CT_DUM]]+'[1]10'!P$26*Table6[[#This Row],[PA_DUM]]+'[1]10'!P$27*Table6[[#This Row],[NY_DUM]]+'[1]10'!P$28*Table6[[#This Row],[NJ_DUM]]</f>
        <v>5.8466735800559828</v>
      </c>
      <c r="BI24" s="9">
        <f>Table6[[#This Row],[sales]]-Table6[[#This Row],[Pred_10]]</f>
        <v>7577.1567758574656</v>
      </c>
      <c r="BJ24" s="45">
        <f>ABS(Table6[[#This Row],[Red_10]]/Table6[[#This Row],[sales]])</f>
        <v>0.99922897653693021</v>
      </c>
      <c r="BK24" s="9">
        <f>'[1]11'!P$32+'[1]11'!P$40*Table6[[#This Row],[LNONLINELING]]+'[1]11'!P$39*Table6[[#This Row],[LNRADIOLING]]+'[1]11'!P$38*Table6[[#This Row],[LNTVLING]]+'[1]11'!P$33*Table6[[#This Row],[DL_DUM]]+'[1]11'!P$34*Table6[[#This Row],[CT_DUM]]+'[1]11'!P$35*Table6[[#This Row],[PA_DUM]]+'[1]11'!P$36*Table6[[#This Row],[NY_DUM]]+'[1]11'!P$37*Table6[[#This Row],[NJ_DUM]]</f>
        <v>6.0082638959160244</v>
      </c>
      <c r="BL24" s="9">
        <f>Table6[[#This Row],[sales]]-Table6[[#This Row],[ Pred_11]]</f>
        <v>7576.9951855416057</v>
      </c>
      <c r="BM24" s="47">
        <f>ABS(Table6[[#This Row],[ Red_11]]/Table6[[#This Row],[sales]])</f>
        <v>0.99920766699685981</v>
      </c>
      <c r="BN24" s="9">
        <f>'[1]12'!K$22+'[1]12'!K$28*Table6[[#This Row],[COMBINE LN LING]]+'[1]12'!K$23*Table6[[#This Row],[DL_DUM]]+'[1]12'!K$24*Table6[[#This Row],[CT_DUM]]+'[1]12'!K$25*Table6[[#This Row],[PA_DUM]]+'[1]12'!K$26*Table6[[#This Row],[NY_DUM]]+'[1]12'!K$27*Table6[[#This Row],[NJ_DUM]]</f>
        <v>6.3775059409074668</v>
      </c>
      <c r="BO24" s="9">
        <f>Table6[[#This Row],[sales]]-Table6[[#This Row],[ Pred_12]]</f>
        <v>7576.6259434966141</v>
      </c>
      <c r="BP24" s="47">
        <f>ABS(Table6[[#This Row],[ Red_12]]/Table6[[#This Row],[sales]])</f>
        <v>0.99915897361996053</v>
      </c>
      <c r="BQ24">
        <f>LN(G24+'2019 Totals and Calculations'!C$18)</f>
        <v>7.532925211502226</v>
      </c>
      <c r="BR24">
        <f>LN(Table6[[#This Row],[PROF RADIO]]+'2019 Totals and Calculations'!D$18)</f>
        <v>7.670996122165004</v>
      </c>
      <c r="BS24">
        <f>LN(Table6[[#This Row],[ONLINE LINGERING]]+'2019 Totals and Calculations'!E$18)</f>
        <v>5.9759574274162173</v>
      </c>
      <c r="BT24">
        <f>MONTH(Table6[[#This Row],[Date]])</f>
        <v>6</v>
      </c>
      <c r="BU24">
        <f t="shared" si="13"/>
        <v>0</v>
      </c>
      <c r="BV24">
        <f t="shared" si="14"/>
        <v>0</v>
      </c>
      <c r="BW24">
        <f t="shared" si="15"/>
        <v>0</v>
      </c>
      <c r="BX24">
        <f t="shared" si="16"/>
        <v>0</v>
      </c>
      <c r="BY24">
        <f t="shared" si="17"/>
        <v>0</v>
      </c>
      <c r="BZ24">
        <f t="shared" si="18"/>
        <v>1</v>
      </c>
      <c r="CA24">
        <f t="shared" si="19"/>
        <v>0</v>
      </c>
      <c r="CB24">
        <f t="shared" si="20"/>
        <v>0</v>
      </c>
      <c r="CC24">
        <f t="shared" si="21"/>
        <v>0</v>
      </c>
      <c r="CD24">
        <f t="shared" si="22"/>
        <v>0</v>
      </c>
      <c r="CE24">
        <f t="shared" si="23"/>
        <v>0</v>
      </c>
      <c r="CF24">
        <f t="shared" si="24"/>
        <v>0</v>
      </c>
      <c r="CG24">
        <f t="shared" si="25"/>
        <v>23</v>
      </c>
      <c r="CH2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5675.5215570690534</v>
      </c>
      <c r="CI24" s="79">
        <f>Table6[[#This Row],[sales]]-CH24</f>
        <v>1907.4818923684679</v>
      </c>
      <c r="CJ24">
        <f>ABS(Table6[[#This Row],[sales]]-CH24)/Table6[[#This Row],[sales]]</f>
        <v>0.25154701630921161</v>
      </c>
      <c r="CK2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8651.0506624465615</v>
      </c>
      <c r="CL24" s="79">
        <f>Table6[[#This Row],[sales]]-CK24</f>
        <v>-1068.0472130090402</v>
      </c>
      <c r="CM24">
        <f>ABS(Table6[[#This Row],[sales]]-CK24)/Table6[[#This Row],[sales]]</f>
        <v>0.14084751775871393</v>
      </c>
      <c r="CN2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7402.2209939615468</v>
      </c>
      <c r="CO24" s="79">
        <f>Table6[[#This Row],[sales]]-CN24</f>
        <v>180.78245547597453</v>
      </c>
      <c r="CP24">
        <f>ABS(Table6[[#This Row],[sales]]-CN24)/Table6[[#This Row],[sales]]</f>
        <v>2.3840481767074009E-2</v>
      </c>
      <c r="CQ2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8132.5112503938226</v>
      </c>
      <c r="CR24" s="79">
        <f>Table6[[#This Row],[sales]]-CQ24</f>
        <v>-549.50780095630125</v>
      </c>
      <c r="CS24">
        <f>ABS(Table6[[#This Row],[sales]]-CQ24)/Table6[[#This Row],[sales]]</f>
        <v>7.2465719502878723E-2</v>
      </c>
      <c r="CU24" s="86" t="s">
        <v>179</v>
      </c>
      <c r="CV24" s="87">
        <v>0.29799202500608873</v>
      </c>
      <c r="CX24" s="85" t="s">
        <v>182</v>
      </c>
      <c r="CY24" s="85">
        <v>0.3064567142020137</v>
      </c>
      <c r="DA24" s="84" t="s">
        <v>185</v>
      </c>
      <c r="DB24" s="84">
        <v>0.32658845354284949</v>
      </c>
      <c r="DD24" s="4" t="s">
        <v>187</v>
      </c>
      <c r="DE24" s="4">
        <v>2.9443487571785333E-3</v>
      </c>
    </row>
    <row r="25" spans="1:109" ht="17" thickBot="1" x14ac:dyDescent="0.25">
      <c r="A25">
        <v>24</v>
      </c>
      <c r="B25" t="s">
        <v>139</v>
      </c>
      <c r="C25" s="5">
        <v>42897</v>
      </c>
      <c r="D25" s="6">
        <v>1352.416539218553</v>
      </c>
      <c r="E25" s="8">
        <f>YEAR(Table6[[#This Row],[Date]])</f>
        <v>2017</v>
      </c>
      <c r="F25" s="6">
        <f>Table6[[#This Row],[TV_State]]+Table6[[#This Row],[Radio_State]]+Table6[[#This Row],[Online]]</f>
        <v>3885.9938109837085</v>
      </c>
      <c r="G25" s="6">
        <f t="shared" si="5"/>
        <v>1460.8489240916786</v>
      </c>
      <c r="H25" s="6">
        <f>LN(Table6[[#This Row],[PROF TV LING]])</f>
        <v>7.28677300058032</v>
      </c>
      <c r="I25" s="6">
        <f t="shared" si="0"/>
        <v>7.2096483002905636</v>
      </c>
      <c r="J25" s="6">
        <v>2179.0569301444011</v>
      </c>
      <c r="K25" s="6">
        <f t="shared" si="6"/>
        <v>2130.7589218253743</v>
      </c>
      <c r="L25" s="6">
        <f>0.5*J24+0.5*Table6[[#This Row],[Radio_State]]</f>
        <v>2168.2695195991319</v>
      </c>
      <c r="M25" s="6">
        <f>LN(Table6[[#This Row],[RADIO LINGERING ]])</f>
        <v>7.6816846719910705</v>
      </c>
      <c r="N25" s="6">
        <f t="shared" si="1"/>
        <v>7.686647461333199</v>
      </c>
      <c r="O25" s="6">
        <v>354.52034162075438</v>
      </c>
      <c r="P25" s="6">
        <f t="shared" si="2"/>
        <v>353.02288628675399</v>
      </c>
      <c r="Q25" s="6">
        <f>0.3*O24+0.7*Table6[[#This Row],[Online]]</f>
        <v>353.46731090306895</v>
      </c>
      <c r="R25" s="6">
        <f>LN(Table6[[#This Row],[ONLINE LINGERING]])</f>
        <v>5.8677910083678899</v>
      </c>
      <c r="S25" s="6">
        <f t="shared" si="3"/>
        <v>5.8707657254846328</v>
      </c>
      <c r="T25" s="6">
        <v>7664.818751285613</v>
      </c>
      <c r="U25" s="6">
        <f t="shared" si="4"/>
        <v>8.9443961447491827</v>
      </c>
      <c r="V25" s="8">
        <f>YEAR(Table6[[#This Row],[Date]])</f>
        <v>2017</v>
      </c>
      <c r="W25" s="8">
        <f>WEEKNUM(Table6[[#This Row],[Date]])</f>
        <v>24</v>
      </c>
      <c r="X25" t="s">
        <v>188</v>
      </c>
      <c r="Y25" s="9">
        <f>Table6[[#This Row],[LNTVLING]]+Table6[[#This Row],[LNRADIOLING]]+Table6[[#This Row],[LNONLINELING]]</f>
        <v>20.836248680939278</v>
      </c>
      <c r="Z25">
        <f t="shared" si="26"/>
        <v>1</v>
      </c>
      <c r="AA25">
        <f t="shared" si="7"/>
        <v>1</v>
      </c>
      <c r="AB25">
        <f t="shared" si="8"/>
        <v>0</v>
      </c>
      <c r="AC25">
        <f t="shared" si="9"/>
        <v>0</v>
      </c>
      <c r="AD25">
        <f t="shared" si="10"/>
        <v>0</v>
      </c>
      <c r="AE25">
        <f t="shared" si="11"/>
        <v>0</v>
      </c>
      <c r="AF25">
        <f t="shared" si="12"/>
        <v>0</v>
      </c>
      <c r="AG25" s="9">
        <f>'[1]1'!J$20+'[1]1'!J$21*Table6[[#This Row],[TV_State]]</f>
        <v>2659.7381694189016</v>
      </c>
      <c r="AH25" s="9">
        <f>Table6[[#This Row],[sales]]-Table6[[#This Row],[Pred_1]]</f>
        <v>5005.0805818667113</v>
      </c>
      <c r="AI25">
        <f>ABS(Table6[[#This Row],[Res_1]])/Table6[[#This Row],[sales]]</f>
        <v>0.6529939903702503</v>
      </c>
      <c r="AJ25" s="9">
        <f>'[1]2'!J$20+'[1]2'!J$21*Table6[[#This Row],[Radio_State]]</f>
        <v>11280.461159549453</v>
      </c>
      <c r="AK25" s="9">
        <f>Table6[[#This Row],[sales]]-Table6[[#This Row],[ Pred_2 ]]</f>
        <v>-3615.6424082638405</v>
      </c>
      <c r="AL25">
        <f>ABS(Table6[[#This Row],[ Res_2 ]])/Table6[[#This Row],[sales]]</f>
        <v>0.47171923115042896</v>
      </c>
      <c r="AM25" s="10">
        <f>'[1]3'!J$20+'[1]3'!J$21*Data!O25</f>
        <v>3848.9080448682225</v>
      </c>
      <c r="AN25" s="9">
        <f>Table6[[#This Row],[sales]]-Table6[[#This Row],[Pred_3]]</f>
        <v>3815.9107064173904</v>
      </c>
      <c r="AO25" s="9">
        <f>ABS(Table6[[#This Row],[Res_3]])/Table6[[#This Row],[sales]]</f>
        <v>0.49784748083930247</v>
      </c>
      <c r="AP25" s="9">
        <f>'[1]4'!L$21+'[1]4'!L$27*Table6[[#This Row],[TV_State]]+'[1]4'!L$22*Table6[[#This Row],[NJ_DUM]]+'[1]4'!L$23*Table6[[#This Row],[NY_DUM]]+'[1]4'!L$24*Table6[[#This Row],[PA_DUM]]+'[1]4'!L$25*Table6[[#This Row],[CT_DUM]]+'[1]4'!L$26*Table6[[#This Row],[DL_DUM]]</f>
        <v>4678.8173597805544</v>
      </c>
      <c r="AQ25" s="9">
        <f>Table6[[#This Row],[sales]]-Table6[[#This Row],[Pred_4]]</f>
        <v>2986.0013915050586</v>
      </c>
      <c r="AR25">
        <f>ABS(Table6[[#This Row],[Res_4]]/Table6[[#This Row],[sales]])</f>
        <v>0.38957234194275231</v>
      </c>
      <c r="AS25" s="9">
        <f>'[1]5'!L$20+'[1]5'!L$26*Table6[[#This Row],[Radio_State]]+'[1]5'!L$21*Table6[[#This Row],[NJ_DUM]]+'[1]5'!L$22*Table6[[#This Row],[NY_DUM]]+'[1]5'!L$23*Table6[[#This Row],[PA_DUM]]+'[1]5'!L$24*Table6[[#This Row],[CT_DUM]]+'[1]5'!L$25*Table6[[#This Row],[DL_DUM]]</f>
        <v>7465.9593112191505</v>
      </c>
      <c r="AT25" s="9">
        <f>Table6[[#This Row],[sales]]-Table6[[#This Row],[Pred_5]]</f>
        <v>198.85944006646241</v>
      </c>
      <c r="AU25" s="9">
        <f>ABS(Table6[[#This Row],[Red_5]]/Table6[[#This Row],[sales]])</f>
        <v>2.5944441286769881E-2</v>
      </c>
      <c r="AV25" s="9">
        <f>'[1]6'!L$20+'[1]6'!L$26*Table6[[#This Row],[Online]]+'[1]6'!L$21*Table6[[#This Row],[NJ_DUM]]+'[1]6'!L$22*Table6[[#This Row],[NY_DUM]]+'[1]6'!L$23*Table6[[#This Row],[PA_DUM]]+'[1]6'!L$24*Table6[[#This Row],[CT_DUM]]+'[1]6'!L$25*Table6[[#This Row],[DL_DUM]]</f>
        <v>5503.3548549582429</v>
      </c>
      <c r="AW25" s="9">
        <f>Table6[[#This Row],[sales]]-Table6[[#This Row],[Pred_6]]</f>
        <v>2161.4638963273701</v>
      </c>
      <c r="AX25" s="9">
        <f>ABS(Table6[[#This Row],[Red_6]]/Table6[[#This Row],[sales]])</f>
        <v>0.28199804411093604</v>
      </c>
      <c r="AY25" s="9">
        <f>'[1]7'!L$21+'[1]7'!L$27*Table6[[#This Row],[LNTV]]+'[1]7'!L$22*Table6[[#This Row],[NJ_DUM]]+'[1]7'!L$23*Table6[[#This Row],[NY_DUM]]+'[1]7'!L$24*Table6[[#This Row],[PA_DUM]]+'[1]7'!L$25*Table6[[#This Row],[CT_DUM]]+'[1]7'!L$26*Table6[[#This Row],[DL_DUM]]</f>
        <v>8.2604268386427773</v>
      </c>
      <c r="AZ25" s="9">
        <f>Table6[[#This Row],[sales]]-Table6[[#This Row],[Pred_7]]</f>
        <v>7656.5583244469699</v>
      </c>
      <c r="BA25" s="9">
        <f>ABS(Table6[[#This Row],[Red_7]]/Table6[[#This Row],[sales]])</f>
        <v>0.99892229325876003</v>
      </c>
      <c r="BB25" s="9">
        <f>'[1]8'!O$22+'[1]8'!O$28*Table6[[#This Row],[LNRADIOLING]]+'[1]8'!O$23*Table6[[#This Row],[DL_DUM]]+'[1]8'!O$24*Table6[[#This Row],[CT_DUM]]+'[1]8'!O$25*Table6[[#This Row],[PA_DUM]]+'[1]8'!O$26*Table6[[#This Row],[NY_DUM]]+'[1]8'!O$27*Table6[[#This Row],[NJ_DUM]]</f>
        <v>6.0697667791013599</v>
      </c>
      <c r="BC25" s="9">
        <f>Table6[[#This Row],[sales]]-Table6[[#This Row],[Pred_8]]</f>
        <v>7658.748984506512</v>
      </c>
      <c r="BD25" s="9">
        <f>ABS(Table6[[#This Row],[Red_8]]/Table6[[#This Row],[sales]])</f>
        <v>0.99920810041619279</v>
      </c>
      <c r="BE25" s="9">
        <f>'[1]9'!M$19+'[1]9'!M$21*Table6[[#This Row],[LNONLINE]]+'[1]9'!M$20*Table6[[#This Row],[DL_DUM]]+'[1]9'!M$22*Table6[[#This Row],[CT_DUM]]+'[1]9'!M$23*Table6[[#This Row],[PA_DUM]]+'[1]9'!M$24*Table6[[#This Row],[NY_DUM]]+'[1]9'!M$25*Table6[[#This Row],[NJ_DUM]]</f>
        <v>6.4010369500627382</v>
      </c>
      <c r="BF25" s="9">
        <f>Table6[[#This Row],[sales]]-Table6[[#This Row],[Pred_9]]</f>
        <v>7658.41771433555</v>
      </c>
      <c r="BG25" s="9">
        <f>ABS(Table6[[#This Row],[Red_9]]/Table6[[#This Row],[sales]])</f>
        <v>0.99916488084614008</v>
      </c>
      <c r="BH25" s="9">
        <f>'[1]10'!P$22+'[1]10'!P$30*Table6[[#This Row],[LNTV]]+'[1]10'!P$29*Table6[[#This Row],[LNRADIOLING]]+'[1]10'!P$24*Table6[[#This Row],[LNONLINELING]]+'[1]10'!P$23*Table6[[#This Row],[DL_DUM]]+'[1]10'!P$25*Table6[[#This Row],[CT_DUM]]+'[1]10'!P$26*Table6[[#This Row],[PA_DUM]]+'[1]10'!P$27*Table6[[#This Row],[NY_DUM]]+'[1]10'!P$28*Table6[[#This Row],[NJ_DUM]]</f>
        <v>5.8484846633322007</v>
      </c>
      <c r="BI25" s="9">
        <f>Table6[[#This Row],[sales]]-Table6[[#This Row],[Pred_10]]</f>
        <v>7658.9702666222811</v>
      </c>
      <c r="BJ25" s="45">
        <f>ABS(Table6[[#This Row],[Red_10]]/Table6[[#This Row],[sales]])</f>
        <v>0.99923697025942704</v>
      </c>
      <c r="BK25" s="9">
        <f>'[1]11'!P$32+'[1]11'!P$40*Table6[[#This Row],[LNONLINELING]]+'[1]11'!P$39*Table6[[#This Row],[LNRADIOLING]]+'[1]11'!P$38*Table6[[#This Row],[LNTVLING]]+'[1]11'!P$33*Table6[[#This Row],[DL_DUM]]+'[1]11'!P$34*Table6[[#This Row],[CT_DUM]]+'[1]11'!P$35*Table6[[#This Row],[PA_DUM]]+'[1]11'!P$36*Table6[[#This Row],[NY_DUM]]+'[1]11'!P$37*Table6[[#This Row],[NJ_DUM]]</f>
        <v>6.0163498865755702</v>
      </c>
      <c r="BL25" s="9">
        <f>Table6[[#This Row],[sales]]-Table6[[#This Row],[ Pred_11]]</f>
        <v>7658.8024013990371</v>
      </c>
      <c r="BM25" s="47">
        <f>ABS(Table6[[#This Row],[ Red_11]]/Table6[[#This Row],[sales]])</f>
        <v>0.99921506951673622</v>
      </c>
      <c r="BN25" s="9">
        <f>'[1]12'!K$22+'[1]12'!K$28*Table6[[#This Row],[COMBINE LN LING]]+'[1]12'!K$23*Table6[[#This Row],[DL_DUM]]+'[1]12'!K$24*Table6[[#This Row],[CT_DUM]]+'[1]12'!K$25*Table6[[#This Row],[PA_DUM]]+'[1]12'!K$26*Table6[[#This Row],[NY_DUM]]+'[1]12'!K$27*Table6[[#This Row],[NJ_DUM]]</f>
        <v>6.3764074256621921</v>
      </c>
      <c r="BO25" s="9">
        <f>Table6[[#This Row],[sales]]-Table6[[#This Row],[ Pred_12]]</f>
        <v>7658.4423438599506</v>
      </c>
      <c r="BP25" s="47">
        <f>ABS(Table6[[#This Row],[ Red_12]]/Table6[[#This Row],[sales]])</f>
        <v>0.99916809416731567</v>
      </c>
      <c r="BQ25">
        <f>LN(G25+'2019 Totals and Calculations'!C$18)</f>
        <v>7.5077408109257604</v>
      </c>
      <c r="BR25">
        <f>LN(Table6[[#This Row],[PROF RADIO]]+'2019 Totals and Calculations'!D$18)</f>
        <v>7.693260690308561</v>
      </c>
      <c r="BS25">
        <f>LN(Table6[[#This Row],[ONLINE LINGERING]]+'2019 Totals and Calculations'!E$18)</f>
        <v>5.984804102965807</v>
      </c>
      <c r="BT25">
        <f>MONTH(Table6[[#This Row],[Date]])</f>
        <v>6</v>
      </c>
      <c r="BU25">
        <f t="shared" si="13"/>
        <v>0</v>
      </c>
      <c r="BV25">
        <f t="shared" si="14"/>
        <v>0</v>
      </c>
      <c r="BW25">
        <f t="shared" si="15"/>
        <v>0</v>
      </c>
      <c r="BX25">
        <f t="shared" si="16"/>
        <v>0</v>
      </c>
      <c r="BY25">
        <f t="shared" si="17"/>
        <v>0</v>
      </c>
      <c r="BZ25">
        <f t="shared" si="18"/>
        <v>1</v>
      </c>
      <c r="CA25">
        <f t="shared" si="19"/>
        <v>0</v>
      </c>
      <c r="CB25">
        <f t="shared" si="20"/>
        <v>0</v>
      </c>
      <c r="CC25">
        <f t="shared" si="21"/>
        <v>0</v>
      </c>
      <c r="CD25">
        <f t="shared" si="22"/>
        <v>0</v>
      </c>
      <c r="CE25">
        <f t="shared" si="23"/>
        <v>0</v>
      </c>
      <c r="CF25">
        <f t="shared" si="24"/>
        <v>0</v>
      </c>
      <c r="CG25">
        <f t="shared" si="25"/>
        <v>24</v>
      </c>
      <c r="CH2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5648.3388884222331</v>
      </c>
      <c r="CI25" s="79">
        <f>Table6[[#This Row],[sales]]-CH25</f>
        <v>2016.4798628633798</v>
      </c>
      <c r="CJ25">
        <f>ABS(Table6[[#This Row],[sales]]-CH25)/Table6[[#This Row],[sales]]</f>
        <v>0.26308252397033621</v>
      </c>
      <c r="CK2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8730.0463403454814</v>
      </c>
      <c r="CL25" s="79">
        <f>Table6[[#This Row],[sales]]-CK25</f>
        <v>-1065.2275890598685</v>
      </c>
      <c r="CM25">
        <f>ABS(Table6[[#This Row],[sales]]-CK25)/Table6[[#This Row],[sales]]</f>
        <v>0.13897622678699334</v>
      </c>
      <c r="CN2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7441.1329345189206</v>
      </c>
      <c r="CO25" s="79">
        <f>Table6[[#This Row],[sales]]-CN25</f>
        <v>223.68581676669237</v>
      </c>
      <c r="CP25">
        <f>ABS(Table6[[#This Row],[sales]]-CN25)/Table6[[#This Row],[sales]]</f>
        <v>2.9183445039606938E-2</v>
      </c>
      <c r="CQ2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8182.1337402590852</v>
      </c>
      <c r="CR25" s="79">
        <f>Table6[[#This Row],[sales]]-CQ25</f>
        <v>-517.31498897347228</v>
      </c>
      <c r="CS25">
        <f>ABS(Table6[[#This Row],[sales]]-CQ25)/Table6[[#This Row],[sales]]</f>
        <v>6.749213592124452E-2</v>
      </c>
      <c r="CU25" s="4" t="s">
        <v>187</v>
      </c>
      <c r="CV25" s="81">
        <v>2.7037869345869618E-3</v>
      </c>
      <c r="CX25" s="4" t="s">
        <v>187</v>
      </c>
      <c r="CY25" s="4">
        <v>2.2667741791651303E-3</v>
      </c>
      <c r="DA25" s="4" t="s">
        <v>187</v>
      </c>
      <c r="DB25" s="4">
        <v>2.3538018124881132E-3</v>
      </c>
    </row>
    <row r="26" spans="1:109" x14ac:dyDescent="0.2">
      <c r="A26">
        <v>25</v>
      </c>
      <c r="B26" t="s">
        <v>139</v>
      </c>
      <c r="C26" s="5">
        <v>42904</v>
      </c>
      <c r="D26" s="6">
        <v>1365.9407046107385</v>
      </c>
      <c r="E26" s="8">
        <f>YEAR(Table6[[#This Row],[Date]])</f>
        <v>2017</v>
      </c>
      <c r="F26" s="6">
        <f>Table6[[#This Row],[TV_State]]+Table6[[#This Row],[Radio_State]]+Table6[[#This Row],[Online]]</f>
        <v>3924.8537490935455</v>
      </c>
      <c r="G26" s="6">
        <f t="shared" si="5"/>
        <v>1432.3764582473964</v>
      </c>
      <c r="H26" s="6">
        <f>LN(Table6[[#This Row],[PROF TV LING]])</f>
        <v>7.2670902028086797</v>
      </c>
      <c r="I26" s="6">
        <f t="shared" si="0"/>
        <v>7.2195986311437315</v>
      </c>
      <c r="J26" s="6">
        <v>2200.8474994458452</v>
      </c>
      <c r="K26" s="6">
        <f t="shared" si="6"/>
        <v>2165.8032106356095</v>
      </c>
      <c r="L26" s="6">
        <f>0.5*J25+0.5*Table6[[#This Row],[Radio_State]]</f>
        <v>2189.9522147951229</v>
      </c>
      <c r="M26" s="6">
        <f>LN(Table6[[#This Row],[RADIO LINGERING ]])</f>
        <v>7.6916350028442384</v>
      </c>
      <c r="N26" s="6">
        <f t="shared" si="1"/>
        <v>7.6965977921863677</v>
      </c>
      <c r="O26" s="6">
        <v>358.06554503696185</v>
      </c>
      <c r="P26" s="6">
        <f t="shared" si="2"/>
        <v>356.55274741189947</v>
      </c>
      <c r="Q26" s="6">
        <f>0.3*O25+0.7*Table6[[#This Row],[Online]]</f>
        <v>357.00198401209957</v>
      </c>
      <c r="R26" s="6">
        <f>LN(Table6[[#This Row],[ONLINE LINGERING]])</f>
        <v>5.8777413392210578</v>
      </c>
      <c r="S26" s="6">
        <f t="shared" si="3"/>
        <v>5.8807160563378007</v>
      </c>
      <c r="T26" s="6">
        <v>9620.2132551610011</v>
      </c>
      <c r="U26" s="6">
        <f t="shared" si="4"/>
        <v>9.1716217113102019</v>
      </c>
      <c r="V26" s="8">
        <f>YEAR(Table6[[#This Row],[Date]])</f>
        <v>2017</v>
      </c>
      <c r="W26" s="8">
        <f>WEEKNUM(Table6[[#This Row],[Date]])</f>
        <v>25</v>
      </c>
      <c r="X26" t="s">
        <v>189</v>
      </c>
      <c r="Y26" s="9">
        <f>Table6[[#This Row],[LNTVLING]]+Table6[[#This Row],[LNRADIOLING]]+Table6[[#This Row],[LNONLINELING]]</f>
        <v>20.836466544873975</v>
      </c>
      <c r="Z26">
        <f t="shared" si="26"/>
        <v>1</v>
      </c>
      <c r="AA26">
        <f t="shared" si="7"/>
        <v>1</v>
      </c>
      <c r="AB26">
        <f t="shared" si="8"/>
        <v>0</v>
      </c>
      <c r="AC26">
        <f t="shared" si="9"/>
        <v>0</v>
      </c>
      <c r="AD26">
        <f t="shared" si="10"/>
        <v>0</v>
      </c>
      <c r="AE26">
        <f t="shared" si="11"/>
        <v>0</v>
      </c>
      <c r="AF26">
        <f t="shared" si="12"/>
        <v>0</v>
      </c>
      <c r="AG26" s="9">
        <f>'[1]1'!J$20+'[1]1'!J$21*Table6[[#This Row],[TV_State]]</f>
        <v>2673.0382256585272</v>
      </c>
      <c r="AH26" s="9">
        <f>Table6[[#This Row],[sales]]-Table6[[#This Row],[Pred_1]]</f>
        <v>6947.175029502474</v>
      </c>
      <c r="AI26">
        <f>ABS(Table6[[#This Row],[Res_1]])/Table6[[#This Row],[sales]]</f>
        <v>0.72214355807294506</v>
      </c>
      <c r="AJ26" s="9">
        <f>'[1]2'!J$20+'[1]2'!J$21*Table6[[#This Row],[Radio_State]]</f>
        <v>11376.122953104974</v>
      </c>
      <c r="AK26" s="9">
        <f>Table6[[#This Row],[sales]]-Table6[[#This Row],[ Pred_2 ]]</f>
        <v>-1755.9096979439728</v>
      </c>
      <c r="AL26">
        <f>ABS(Table6[[#This Row],[ Res_2 ]])/Table6[[#This Row],[sales]]</f>
        <v>0.18252294947848186</v>
      </c>
      <c r="AM26" s="10">
        <f>'[1]3'!J$20+'[1]3'!J$21*Data!O26</f>
        <v>3869.3898234996559</v>
      </c>
      <c r="AN26" s="9">
        <f>Table6[[#This Row],[sales]]-Table6[[#This Row],[Pred_3]]</f>
        <v>5750.8234316613452</v>
      </c>
      <c r="AO26" s="9">
        <f>ABS(Table6[[#This Row],[Res_3]])/Table6[[#This Row],[sales]]</f>
        <v>0.5977854418742925</v>
      </c>
      <c r="AP26" s="9">
        <f>'[1]4'!L$21+'[1]4'!L$27*Table6[[#This Row],[TV_State]]+'[1]4'!L$22*Table6[[#This Row],[NJ_DUM]]+'[1]4'!L$23*Table6[[#This Row],[NY_DUM]]+'[1]4'!L$24*Table6[[#This Row],[PA_DUM]]+'[1]4'!L$25*Table6[[#This Row],[CT_DUM]]+'[1]4'!L$26*Table6[[#This Row],[DL_DUM]]</f>
        <v>4681.800528904062</v>
      </c>
      <c r="AQ26" s="9">
        <f>Table6[[#This Row],[sales]]-Table6[[#This Row],[Pred_4]]</f>
        <v>4938.4127262569391</v>
      </c>
      <c r="AR26">
        <f>ABS(Table6[[#This Row],[Res_4]]/Table6[[#This Row],[sales]])</f>
        <v>0.51333713663858804</v>
      </c>
      <c r="AS26" s="9">
        <f>'[1]5'!L$20+'[1]5'!L$26*Table6[[#This Row],[Radio_State]]+'[1]5'!L$21*Table6[[#This Row],[NJ_DUM]]+'[1]5'!L$22*Table6[[#This Row],[NY_DUM]]+'[1]5'!L$23*Table6[[#This Row],[PA_DUM]]+'[1]5'!L$24*Table6[[#This Row],[CT_DUM]]+'[1]5'!L$25*Table6[[#This Row],[DL_DUM]]</f>
        <v>7504.345475794471</v>
      </c>
      <c r="AT26" s="9">
        <f>Table6[[#This Row],[sales]]-Table6[[#This Row],[Pred_5]]</f>
        <v>2115.8677793665302</v>
      </c>
      <c r="AU26" s="9">
        <f>ABS(Table6[[#This Row],[Red_5]]/Table6[[#This Row],[sales]])</f>
        <v>0.21993980000717975</v>
      </c>
      <c r="AV26" s="9">
        <f>'[1]6'!L$20+'[1]6'!L$26*Table6[[#This Row],[Online]]+'[1]6'!L$21*Table6[[#This Row],[NJ_DUM]]+'[1]6'!L$22*Table6[[#This Row],[NY_DUM]]+'[1]6'!L$23*Table6[[#This Row],[PA_DUM]]+'[1]6'!L$24*Table6[[#This Row],[CT_DUM]]+'[1]6'!L$25*Table6[[#This Row],[DL_DUM]]</f>
        <v>5518.7844933984416</v>
      </c>
      <c r="AW26" s="9">
        <f>Table6[[#This Row],[sales]]-Table6[[#This Row],[Pred_6]]</f>
        <v>4101.4287617625596</v>
      </c>
      <c r="AX26" s="9">
        <f>ABS(Table6[[#This Row],[Red_6]]/Table6[[#This Row],[sales]])</f>
        <v>0.42633449519034794</v>
      </c>
      <c r="AY26" s="9">
        <f>'[1]7'!L$21+'[1]7'!L$27*Table6[[#This Row],[LNTV]]+'[1]7'!L$22*Table6[[#This Row],[NJ_DUM]]+'[1]7'!L$23*Table6[[#This Row],[NY_DUM]]+'[1]7'!L$24*Table6[[#This Row],[PA_DUM]]+'[1]7'!L$25*Table6[[#This Row],[CT_DUM]]+'[1]7'!L$26*Table6[[#This Row],[DL_DUM]]</f>
        <v>8.2615281859327787</v>
      </c>
      <c r="AZ26" s="9">
        <f>Table6[[#This Row],[sales]]-Table6[[#This Row],[Pred_7]]</f>
        <v>9611.9517269750686</v>
      </c>
      <c r="BA26" s="9">
        <f>ABS(Table6[[#This Row],[Red_7]]/Table6[[#This Row],[sales]])</f>
        <v>0.99914123232335827</v>
      </c>
      <c r="BB26" s="9">
        <f>'[1]8'!O$22+'[1]8'!O$28*Table6[[#This Row],[LNRADIOLING]]+'[1]8'!O$23*Table6[[#This Row],[DL_DUM]]+'[1]8'!O$24*Table6[[#This Row],[CT_DUM]]+'[1]8'!O$25*Table6[[#This Row],[PA_DUM]]+'[1]8'!O$26*Table6[[#This Row],[NY_DUM]]+'[1]8'!O$27*Table6[[#This Row],[NJ_DUM]]</f>
        <v>6.0704766451051357</v>
      </c>
      <c r="BC26" s="9">
        <f>Table6[[#This Row],[sales]]-Table6[[#This Row],[Pred_8]]</f>
        <v>9614.1427785158958</v>
      </c>
      <c r="BD26" s="9">
        <f>ABS(Table6[[#This Row],[Red_8]]/Table6[[#This Row],[sales]])</f>
        <v>0.99936898730993839</v>
      </c>
      <c r="BE26" s="9">
        <f>'[1]9'!M$19+'[1]9'!M$21*Table6[[#This Row],[LNONLINE]]+'[1]9'!M$20*Table6[[#This Row],[DL_DUM]]+'[1]9'!M$22*Table6[[#This Row],[CT_DUM]]+'[1]9'!M$23*Table6[[#This Row],[PA_DUM]]+'[1]9'!M$24*Table6[[#This Row],[NY_DUM]]+'[1]9'!M$25*Table6[[#This Row],[NJ_DUM]]</f>
        <v>6.40418739839407</v>
      </c>
      <c r="BF26" s="9">
        <f>Table6[[#This Row],[sales]]-Table6[[#This Row],[Pred_9]]</f>
        <v>9613.8090677626078</v>
      </c>
      <c r="BG26" s="9">
        <f>ABS(Table6[[#This Row],[Red_9]]/Table6[[#This Row],[sales]])</f>
        <v>0.99933429881141589</v>
      </c>
      <c r="BH26" s="9">
        <f>'[1]10'!P$22+'[1]10'!P$30*Table6[[#This Row],[LNTV]]+'[1]10'!P$29*Table6[[#This Row],[LNRADIOLING]]+'[1]10'!P$24*Table6[[#This Row],[LNONLINELING]]+'[1]10'!P$23*Table6[[#This Row],[DL_DUM]]+'[1]10'!P$25*Table6[[#This Row],[CT_DUM]]+'[1]10'!P$26*Table6[[#This Row],[PA_DUM]]+'[1]10'!P$27*Table6[[#This Row],[NY_DUM]]+'[1]10'!P$28*Table6[[#This Row],[NJ_DUM]]</f>
        <v>5.8502957466084187</v>
      </c>
      <c r="BI26" s="9">
        <f>Table6[[#This Row],[sales]]-Table6[[#This Row],[Pred_10]]</f>
        <v>9614.3629594143931</v>
      </c>
      <c r="BJ26" s="45">
        <f>ABS(Table6[[#This Row],[Red_10]]/Table6[[#This Row],[sales]])</f>
        <v>0.99939187462986134</v>
      </c>
      <c r="BK26" s="9">
        <f>'[1]11'!P$32+'[1]11'!P$40*Table6[[#This Row],[LNONLINELING]]+'[1]11'!P$39*Table6[[#This Row],[LNRADIOLING]]+'[1]11'!P$38*Table6[[#This Row],[LNTVLING]]+'[1]11'!P$33*Table6[[#This Row],[DL_DUM]]+'[1]11'!P$34*Table6[[#This Row],[CT_DUM]]+'[1]11'!P$35*Table6[[#This Row],[PA_DUM]]+'[1]11'!P$36*Table6[[#This Row],[NY_DUM]]+'[1]11'!P$37*Table6[[#This Row],[NJ_DUM]]</f>
        <v>6.0224737110814059</v>
      </c>
      <c r="BL26" s="9">
        <f>Table6[[#This Row],[sales]]-Table6[[#This Row],[ Pred_11]]</f>
        <v>9614.1907814499191</v>
      </c>
      <c r="BM26" s="47">
        <f>ABS(Table6[[#This Row],[ Red_11]]/Table6[[#This Row],[sales]])</f>
        <v>0.99937397710930664</v>
      </c>
      <c r="BN26" s="9">
        <f>'[1]12'!K$22+'[1]12'!K$28*Table6[[#This Row],[COMBINE LN LING]]+'[1]12'!K$23*Table6[[#This Row],[DL_DUM]]+'[1]12'!K$24*Table6[[#This Row],[CT_DUM]]+'[1]12'!K$25*Table6[[#This Row],[PA_DUM]]+'[1]12'!K$26*Table6[[#This Row],[NY_DUM]]+'[1]12'!K$27*Table6[[#This Row],[NJ_DUM]]</f>
        <v>6.3764283919887115</v>
      </c>
      <c r="BO26" s="9">
        <f>Table6[[#This Row],[sales]]-Table6[[#This Row],[ Pred_12]]</f>
        <v>9613.836826769013</v>
      </c>
      <c r="BP26" s="47">
        <f>ABS(Table6[[#This Row],[ Red_12]]/Table6[[#This Row],[sales]])</f>
        <v>0.99933718429905205</v>
      </c>
      <c r="BQ26">
        <f>LN(G26+'2019 Totals and Calculations'!C$18)</f>
        <v>7.4919911875254153</v>
      </c>
      <c r="BR26">
        <f>LN(Table6[[#This Row],[PROF RADIO]]+'2019 Totals and Calculations'!D$18)</f>
        <v>7.7091107261129457</v>
      </c>
      <c r="BS26">
        <f>LN(Table6[[#This Row],[ONLINE LINGERING]]+'2019 Totals and Calculations'!E$18)</f>
        <v>5.9936605044535884</v>
      </c>
      <c r="BT26">
        <f>MONTH(Table6[[#This Row],[Date]])</f>
        <v>6</v>
      </c>
      <c r="BU26">
        <f t="shared" si="13"/>
        <v>0</v>
      </c>
      <c r="BV26">
        <f t="shared" si="14"/>
        <v>0</v>
      </c>
      <c r="BW26">
        <f t="shared" si="15"/>
        <v>0</v>
      </c>
      <c r="BX26">
        <f t="shared" si="16"/>
        <v>0</v>
      </c>
      <c r="BY26">
        <f t="shared" si="17"/>
        <v>0</v>
      </c>
      <c r="BZ26">
        <f t="shared" si="18"/>
        <v>1</v>
      </c>
      <c r="CA26">
        <f t="shared" si="19"/>
        <v>0</v>
      </c>
      <c r="CB26">
        <f t="shared" si="20"/>
        <v>0</v>
      </c>
      <c r="CC26">
        <f t="shared" si="21"/>
        <v>0</v>
      </c>
      <c r="CD26">
        <f t="shared" si="22"/>
        <v>0</v>
      </c>
      <c r="CE26">
        <f t="shared" si="23"/>
        <v>0</v>
      </c>
      <c r="CF26">
        <f t="shared" si="24"/>
        <v>0</v>
      </c>
      <c r="CG26">
        <f t="shared" si="25"/>
        <v>25</v>
      </c>
      <c r="CH2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5637.1128287682168</v>
      </c>
      <c r="CI26" s="79">
        <f>Table6[[#This Row],[sales]]-CH26</f>
        <v>3983.1004263927844</v>
      </c>
      <c r="CJ26">
        <f>ABS(Table6[[#This Row],[sales]]-CH26)/Table6[[#This Row],[sales]]</f>
        <v>0.41403452509287686</v>
      </c>
      <c r="CK2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8792.4623393028596</v>
      </c>
      <c r="CL26" s="79">
        <f>Table6[[#This Row],[sales]]-CK26</f>
        <v>827.75091585814152</v>
      </c>
      <c r="CM26">
        <f>ABS(Table6[[#This Row],[sales]]-CK26)/Table6[[#This Row],[sales]]</f>
        <v>8.6042886358477982E-2</v>
      </c>
      <c r="CN2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7480.2731872233016</v>
      </c>
      <c r="CO26" s="79">
        <f>Table6[[#This Row],[sales]]-CN26</f>
        <v>2139.9400679376995</v>
      </c>
      <c r="CP26">
        <f>ABS(Table6[[#This Row],[sales]]-CN26)/Table6[[#This Row],[sales]]</f>
        <v>0.22244206143659817</v>
      </c>
      <c r="CQ2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8232.1085203238654</v>
      </c>
      <c r="CR26" s="79">
        <f>Table6[[#This Row],[sales]]-CQ26</f>
        <v>1388.1047348371358</v>
      </c>
      <c r="CS26">
        <f>ABS(Table6[[#This Row],[sales]]-CQ26)/Table6[[#This Row],[sales]]</f>
        <v>0.14429043286461998</v>
      </c>
    </row>
    <row r="27" spans="1:109" x14ac:dyDescent="0.2">
      <c r="A27">
        <v>26</v>
      </c>
      <c r="B27" t="s">
        <v>139</v>
      </c>
      <c r="C27" s="5">
        <v>42911</v>
      </c>
      <c r="D27" s="6">
        <v>1379.6001116568459</v>
      </c>
      <c r="E27" s="8">
        <f>YEAR(Table6[[#This Row],[Date]])</f>
        <v>2017</v>
      </c>
      <c r="F27" s="6">
        <f>Table6[[#This Row],[TV_State]]+Table6[[#This Row],[Radio_State]]+Table6[[#This Row],[Online]]</f>
        <v>3964.1022865844811</v>
      </c>
      <c r="G27" s="6">
        <f t="shared" si="5"/>
        <v>1416.5435542702312</v>
      </c>
      <c r="H27" s="6">
        <f>LN(Table6[[#This Row],[PROF TV LING]])</f>
        <v>7.2559750666060081</v>
      </c>
      <c r="I27" s="6">
        <f t="shared" si="0"/>
        <v>7.2295489619968993</v>
      </c>
      <c r="J27" s="6">
        <v>2222.8559744403037</v>
      </c>
      <c r="K27" s="6">
        <f t="shared" si="6"/>
        <v>2194.3295925379566</v>
      </c>
      <c r="L27" s="6">
        <f>0.5*J26+0.5*Table6[[#This Row],[Radio_State]]</f>
        <v>2211.8517369430747</v>
      </c>
      <c r="M27" s="6">
        <f>LN(Table6[[#This Row],[RADIO LINGERING ]])</f>
        <v>7.7015853336974072</v>
      </c>
      <c r="N27" s="6">
        <f t="shared" si="1"/>
        <v>7.7065481230395356</v>
      </c>
      <c r="O27" s="6">
        <v>361.6462004873315</v>
      </c>
      <c r="P27" s="6">
        <f t="shared" si="2"/>
        <v>360.11816456470189</v>
      </c>
      <c r="Q27" s="6">
        <f>0.3*O26+0.7*Table6[[#This Row],[Online]]</f>
        <v>360.57200385222058</v>
      </c>
      <c r="R27" s="6">
        <f>LN(Table6[[#This Row],[ONLINE LINGERING]])</f>
        <v>5.8876916700742266</v>
      </c>
      <c r="S27" s="6">
        <f t="shared" si="3"/>
        <v>5.8906663871909695</v>
      </c>
      <c r="T27" s="6">
        <v>8079.3358974496186</v>
      </c>
      <c r="U27" s="6">
        <f t="shared" si="4"/>
        <v>8.9970649572275825</v>
      </c>
      <c r="V27" s="8">
        <f>YEAR(Table6[[#This Row],[Date]])</f>
        <v>2017</v>
      </c>
      <c r="W27" s="8">
        <f>WEEKNUM(Table6[[#This Row],[Date]])</f>
        <v>26</v>
      </c>
      <c r="X27" t="s">
        <v>190</v>
      </c>
      <c r="Y27" s="9">
        <f>Table6[[#This Row],[LNTVLING]]+Table6[[#This Row],[LNRADIOLING]]+Table6[[#This Row],[LNONLINELING]]</f>
        <v>20.84525207037764</v>
      </c>
      <c r="Z27">
        <f t="shared" si="26"/>
        <v>1</v>
      </c>
      <c r="AA27">
        <f t="shared" si="7"/>
        <v>1</v>
      </c>
      <c r="AB27">
        <f t="shared" si="8"/>
        <v>0</v>
      </c>
      <c r="AC27">
        <f t="shared" si="9"/>
        <v>0</v>
      </c>
      <c r="AD27">
        <f t="shared" si="10"/>
        <v>0</v>
      </c>
      <c r="AE27">
        <f t="shared" si="11"/>
        <v>0</v>
      </c>
      <c r="AF27">
        <f t="shared" si="12"/>
        <v>0</v>
      </c>
      <c r="AG27" s="9">
        <f>'[1]1'!J$20+'[1]1'!J$21*Table6[[#This Row],[TV_State]]</f>
        <v>2686.4712824605494</v>
      </c>
      <c r="AH27" s="9">
        <f>Table6[[#This Row],[sales]]-Table6[[#This Row],[Pred_1]]</f>
        <v>5392.8646149890692</v>
      </c>
      <c r="AI27">
        <f>ABS(Table6[[#This Row],[Res_1]])/Table6[[#This Row],[sales]]</f>
        <v>0.66748860097417406</v>
      </c>
      <c r="AJ27" s="9">
        <f>'[1]2'!J$20+'[1]2'!J$21*Table6[[#This Row],[Radio_State]]</f>
        <v>11472.74136459605</v>
      </c>
      <c r="AK27" s="9">
        <f>Table6[[#This Row],[sales]]-Table6[[#This Row],[ Pred_2 ]]</f>
        <v>-3393.405467146431</v>
      </c>
      <c r="AL27">
        <f>ABS(Table6[[#This Row],[ Res_2 ]])/Table6[[#This Row],[sales]]</f>
        <v>0.42001044519236014</v>
      </c>
      <c r="AM27" s="10">
        <f>'[1]3'!J$20+'[1]3'!J$21*Data!O27</f>
        <v>3890.0764199174037</v>
      </c>
      <c r="AN27" s="9">
        <f>Table6[[#This Row],[sales]]-Table6[[#This Row],[Pred_3]]</f>
        <v>4189.259477532215</v>
      </c>
      <c r="AO27" s="9">
        <f>ABS(Table6[[#This Row],[Res_3]])/Table6[[#This Row],[sales]]</f>
        <v>0.51851532486161722</v>
      </c>
      <c r="AP27" s="9">
        <f>'[1]4'!L$21+'[1]4'!L$27*Table6[[#This Row],[TV_State]]+'[1]4'!L$22*Table6[[#This Row],[NJ_DUM]]+'[1]4'!L$23*Table6[[#This Row],[NY_DUM]]+'[1]4'!L$24*Table6[[#This Row],[PA_DUM]]+'[1]4'!L$25*Table6[[#This Row],[CT_DUM]]+'[1]4'!L$26*Table6[[#This Row],[DL_DUM]]</f>
        <v>4684.8135297188046</v>
      </c>
      <c r="AQ27" s="9">
        <f>Table6[[#This Row],[sales]]-Table6[[#This Row],[Pred_4]]</f>
        <v>3394.522367730814</v>
      </c>
      <c r="AR27">
        <f>ABS(Table6[[#This Row],[Res_4]]/Table6[[#This Row],[sales]])</f>
        <v>0.42014868682491013</v>
      </c>
      <c r="AS27" s="9">
        <f>'[1]5'!L$20+'[1]5'!L$26*Table6[[#This Row],[Radio_State]]+'[1]5'!L$21*Table6[[#This Row],[NJ_DUM]]+'[1]5'!L$22*Table6[[#This Row],[NY_DUM]]+'[1]5'!L$23*Table6[[#This Row],[PA_DUM]]+'[1]5'!L$24*Table6[[#This Row],[CT_DUM]]+'[1]5'!L$25*Table6[[#This Row],[DL_DUM]]</f>
        <v>7543.1155020155438</v>
      </c>
      <c r="AT27" s="9">
        <f>Table6[[#This Row],[sales]]-Table6[[#This Row],[Pred_5]]</f>
        <v>536.22039543407482</v>
      </c>
      <c r="AU27" s="9">
        <f>ABS(Table6[[#This Row],[Red_5]]/Table6[[#This Row],[sales]])</f>
        <v>6.6369365284508347E-2</v>
      </c>
      <c r="AV27" s="9">
        <f>'[1]6'!L$20+'[1]6'!L$26*Table6[[#This Row],[Online]]+'[1]6'!L$21*Table6[[#This Row],[NJ_DUM]]+'[1]6'!L$22*Table6[[#This Row],[NY_DUM]]+'[1]6'!L$23*Table6[[#This Row],[PA_DUM]]+'[1]6'!L$24*Table6[[#This Row],[CT_DUM]]+'[1]6'!L$25*Table6[[#This Row],[DL_DUM]]</f>
        <v>5534.3684282230424</v>
      </c>
      <c r="AW27" s="9">
        <f>Table6[[#This Row],[sales]]-Table6[[#This Row],[Pred_6]]</f>
        <v>2544.9674692265762</v>
      </c>
      <c r="AX27" s="9">
        <f>ABS(Table6[[#This Row],[Red_6]]/Table6[[#This Row],[sales]])</f>
        <v>0.31499711133806668</v>
      </c>
      <c r="AY27" s="9">
        <f>'[1]7'!L$21+'[1]7'!L$27*Table6[[#This Row],[LNTV]]+'[1]7'!L$22*Table6[[#This Row],[NJ_DUM]]+'[1]7'!L$23*Table6[[#This Row],[NY_DUM]]+'[1]7'!L$24*Table6[[#This Row],[PA_DUM]]+'[1]7'!L$25*Table6[[#This Row],[CT_DUM]]+'[1]7'!L$26*Table6[[#This Row],[DL_DUM]]</f>
        <v>8.2626295332227784</v>
      </c>
      <c r="AZ27" s="9">
        <f>Table6[[#This Row],[sales]]-Table6[[#This Row],[Pred_7]]</f>
        <v>8071.0732679163957</v>
      </c>
      <c r="BA27" s="9">
        <f>ABS(Table6[[#This Row],[Red_7]]/Table6[[#This Row],[sales]])</f>
        <v>0.99897731327944528</v>
      </c>
      <c r="BB27" s="9">
        <f>'[1]8'!O$22+'[1]8'!O$28*Table6[[#This Row],[LNRADIOLING]]+'[1]8'!O$23*Table6[[#This Row],[DL_DUM]]+'[1]8'!O$24*Table6[[#This Row],[CT_DUM]]+'[1]8'!O$25*Table6[[#This Row],[PA_DUM]]+'[1]8'!O$26*Table6[[#This Row],[NY_DUM]]+'[1]8'!O$27*Table6[[#This Row],[NJ_DUM]]</f>
        <v>6.0711865111089125</v>
      </c>
      <c r="BC27" s="9">
        <f>Table6[[#This Row],[sales]]-Table6[[#This Row],[Pred_8]]</f>
        <v>8073.2647109385098</v>
      </c>
      <c r="BD27" s="9">
        <f>ABS(Table6[[#This Row],[Red_8]]/Table6[[#This Row],[sales]])</f>
        <v>0.99924855376875399</v>
      </c>
      <c r="BE27" s="9">
        <f>'[1]9'!M$19+'[1]9'!M$21*Table6[[#This Row],[LNONLINE]]+'[1]9'!M$20*Table6[[#This Row],[DL_DUM]]+'[1]9'!M$22*Table6[[#This Row],[CT_DUM]]+'[1]9'!M$23*Table6[[#This Row],[PA_DUM]]+'[1]9'!M$24*Table6[[#This Row],[NY_DUM]]+'[1]9'!M$25*Table6[[#This Row],[NJ_DUM]]</f>
        <v>6.4073378467254027</v>
      </c>
      <c r="BF27" s="9">
        <f>Table6[[#This Row],[sales]]-Table6[[#This Row],[Pred_9]]</f>
        <v>8072.9285596028931</v>
      </c>
      <c r="BG27" s="9">
        <f>ABS(Table6[[#This Row],[Red_9]]/Table6[[#This Row],[sales]])</f>
        <v>0.99920694746102234</v>
      </c>
      <c r="BH27" s="9">
        <f>'[1]10'!P$22+'[1]10'!P$30*Table6[[#This Row],[LNTV]]+'[1]10'!P$29*Table6[[#This Row],[LNRADIOLING]]+'[1]10'!P$24*Table6[[#This Row],[LNONLINELING]]+'[1]10'!P$23*Table6[[#This Row],[DL_DUM]]+'[1]10'!P$25*Table6[[#This Row],[CT_DUM]]+'[1]10'!P$26*Table6[[#This Row],[PA_DUM]]+'[1]10'!P$27*Table6[[#This Row],[NY_DUM]]+'[1]10'!P$28*Table6[[#This Row],[NJ_DUM]]</f>
        <v>5.8521068298846366</v>
      </c>
      <c r="BI27" s="9">
        <f>Table6[[#This Row],[sales]]-Table6[[#This Row],[Pred_10]]</f>
        <v>8073.4837906197336</v>
      </c>
      <c r="BJ27" s="45">
        <f>ABS(Table6[[#This Row],[Red_10]]/Table6[[#This Row],[sales]])</f>
        <v>0.99927566981938054</v>
      </c>
      <c r="BK27" s="9">
        <f>'[1]11'!P$32+'[1]11'!P$40*Table6[[#This Row],[LNONLINELING]]+'[1]11'!P$39*Table6[[#This Row],[LNRADIOLING]]+'[1]11'!P$38*Table6[[#This Row],[LNTVLING]]+'[1]11'!P$33*Table6[[#This Row],[DL_DUM]]+'[1]11'!P$34*Table6[[#This Row],[CT_DUM]]+'[1]11'!P$35*Table6[[#This Row],[PA_DUM]]+'[1]11'!P$36*Table6[[#This Row],[NY_DUM]]+'[1]11'!P$37*Table6[[#This Row],[NJ_DUM]]</f>
        <v>6.0271523682530015</v>
      </c>
      <c r="BL27" s="9">
        <f>Table6[[#This Row],[sales]]-Table6[[#This Row],[ Pred_11]]</f>
        <v>8073.3087450813655</v>
      </c>
      <c r="BM27" s="47">
        <f>ABS(Table6[[#This Row],[ Red_11]]/Table6[[#This Row],[sales]])</f>
        <v>0.99925400398686781</v>
      </c>
      <c r="BN27" s="9">
        <f>'[1]12'!K$22+'[1]12'!K$28*Table6[[#This Row],[COMBINE LN LING]]+'[1]12'!K$23*Table6[[#This Row],[DL_DUM]]+'[1]12'!K$24*Table6[[#This Row],[CT_DUM]]+'[1]12'!K$25*Table6[[#This Row],[PA_DUM]]+'[1]12'!K$26*Table6[[#This Row],[NY_DUM]]+'[1]12'!K$27*Table6[[#This Row],[NJ_DUM]]</f>
        <v>6.3772738747282673</v>
      </c>
      <c r="BO27" s="9">
        <f>Table6[[#This Row],[sales]]-Table6[[#This Row],[ Pred_12]]</f>
        <v>8072.9586235748902</v>
      </c>
      <c r="BP27" s="47">
        <f>ABS(Table6[[#This Row],[ Red_12]]/Table6[[#This Row],[sales]])</f>
        <v>0.99921066855547602</v>
      </c>
      <c r="BQ27">
        <f>LN(G27+'2019 Totals and Calculations'!C$18)</f>
        <v>7.4831246497583033</v>
      </c>
      <c r="BR27">
        <f>LN(Table6[[#This Row],[PROF RADIO]]+'2019 Totals and Calculations'!D$18)</f>
        <v>7.7218298615189047</v>
      </c>
      <c r="BS27">
        <f>LN(Table6[[#This Row],[ONLINE LINGERING]]+'2019 Totals and Calculations'!E$18)</f>
        <v>6.0025265566748667</v>
      </c>
      <c r="BT27">
        <f>MONTH(Table6[[#This Row],[Date]])</f>
        <v>6</v>
      </c>
      <c r="BU27">
        <f t="shared" si="13"/>
        <v>0</v>
      </c>
      <c r="BV27">
        <f t="shared" si="14"/>
        <v>0</v>
      </c>
      <c r="BW27">
        <f t="shared" si="15"/>
        <v>0</v>
      </c>
      <c r="BX27">
        <f t="shared" si="16"/>
        <v>0</v>
      </c>
      <c r="BY27">
        <f t="shared" si="17"/>
        <v>0</v>
      </c>
      <c r="BZ27">
        <f t="shared" si="18"/>
        <v>1</v>
      </c>
      <c r="CA27">
        <f t="shared" si="19"/>
        <v>0</v>
      </c>
      <c r="CB27">
        <f t="shared" si="20"/>
        <v>0</v>
      </c>
      <c r="CC27">
        <f t="shared" si="21"/>
        <v>0</v>
      </c>
      <c r="CD27">
        <f t="shared" si="22"/>
        <v>0</v>
      </c>
      <c r="CE27">
        <f t="shared" si="23"/>
        <v>0</v>
      </c>
      <c r="CF27">
        <f t="shared" si="24"/>
        <v>0</v>
      </c>
      <c r="CG27">
        <f t="shared" si="25"/>
        <v>26</v>
      </c>
      <c r="CH2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5637.46025130205</v>
      </c>
      <c r="CI27" s="79">
        <f>Table6[[#This Row],[sales]]-CH27</f>
        <v>2441.8756461475687</v>
      </c>
      <c r="CJ27">
        <f>ABS(Table6[[#This Row],[sales]]-CH27)/Table6[[#This Row],[sales]]</f>
        <v>0.30223717359224894</v>
      </c>
      <c r="CK2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8846.8321050279483</v>
      </c>
      <c r="CL27" s="79">
        <f>Table6[[#This Row],[sales]]-CK27</f>
        <v>-767.49620757832963</v>
      </c>
      <c r="CM27">
        <f>ABS(Table6[[#This Row],[sales]]-CK27)/Table6[[#This Row],[sales]]</f>
        <v>9.4994962125612703E-2</v>
      </c>
      <c r="CN2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7519.6430176064059</v>
      </c>
      <c r="CO27" s="79">
        <f>Table6[[#This Row],[sales]]-CN27</f>
        <v>559.69287984321272</v>
      </c>
      <c r="CP27">
        <f>ABS(Table6[[#This Row],[sales]]-CN27)/Table6[[#This Row],[sales]]</f>
        <v>6.9274614516261102E-2</v>
      </c>
      <c r="CQ2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8284.1698834817307</v>
      </c>
      <c r="CR27" s="79">
        <f>Table6[[#This Row],[sales]]-CQ27</f>
        <v>-204.83398603211208</v>
      </c>
      <c r="CS27">
        <f>ABS(Table6[[#This Row],[sales]]-CQ27)/Table6[[#This Row],[sales]]</f>
        <v>2.5352824617277201E-2</v>
      </c>
    </row>
    <row r="28" spans="1:109" x14ac:dyDescent="0.2">
      <c r="A28">
        <v>27</v>
      </c>
      <c r="B28" t="s">
        <v>139</v>
      </c>
      <c r="C28" s="5">
        <v>42918</v>
      </c>
      <c r="D28" s="6">
        <v>1393.3961127734146</v>
      </c>
      <c r="E28" s="8">
        <f>YEAR(Table6[[#This Row],[Date]])</f>
        <v>2017</v>
      </c>
      <c r="F28" s="6">
        <f>Table6[[#This Row],[TV_State]]+Table6[[#This Row],[Radio_State]]+Table6[[#This Row],[Online]]</f>
        <v>4003.7433094503263</v>
      </c>
      <c r="G28" s="6">
        <f t="shared" si="5"/>
        <v>1409.5993218211861</v>
      </c>
      <c r="H28" s="6">
        <f>LN(Table6[[#This Row],[PROF TV LING]])</f>
        <v>7.2510607740674304</v>
      </c>
      <c r="I28" s="6">
        <f t="shared" si="0"/>
        <v>7.2394992928500681</v>
      </c>
      <c r="J28" s="6">
        <v>2245.0845341847066</v>
      </c>
      <c r="K28" s="6">
        <f t="shared" si="6"/>
        <v>2219.7070633613316</v>
      </c>
      <c r="L28" s="6">
        <f>0.5*J27+0.5*Table6[[#This Row],[Radio_State]]</f>
        <v>2233.9702543125049</v>
      </c>
      <c r="M28" s="6">
        <f>LN(Table6[[#This Row],[RADIO LINGERING ]])</f>
        <v>7.7115356645505742</v>
      </c>
      <c r="N28" s="6">
        <f t="shared" si="1"/>
        <v>7.7164984538927035</v>
      </c>
      <c r="O28" s="6">
        <v>365.26266249220487</v>
      </c>
      <c r="P28" s="6">
        <f t="shared" si="2"/>
        <v>363.71931311395394</v>
      </c>
      <c r="Q28" s="6">
        <f>0.3*O27+0.7*Table6[[#This Row],[Online]]</f>
        <v>364.17772389074287</v>
      </c>
      <c r="R28" s="6">
        <f>LN(Table6[[#This Row],[ONLINE LINGERING]])</f>
        <v>5.8976420009273944</v>
      </c>
      <c r="S28" s="6">
        <f t="shared" si="3"/>
        <v>5.9006167180441373</v>
      </c>
      <c r="T28" s="6">
        <v>9404.1101192604619</v>
      </c>
      <c r="U28" s="6">
        <f t="shared" si="4"/>
        <v>9.1489021194234361</v>
      </c>
      <c r="V28" s="8">
        <f>YEAR(Table6[[#This Row],[Date]])</f>
        <v>2017</v>
      </c>
      <c r="W28" s="8">
        <f>WEEKNUM(Table6[[#This Row],[Date]])</f>
        <v>27</v>
      </c>
      <c r="X28" t="s">
        <v>191</v>
      </c>
      <c r="Y28" s="9">
        <f>Table6[[#This Row],[LNTVLING]]+Table6[[#This Row],[LNRADIOLING]]+Table6[[#This Row],[LNONLINELING]]</f>
        <v>20.860238439545398</v>
      </c>
      <c r="Z28">
        <f t="shared" si="26"/>
        <v>1</v>
      </c>
      <c r="AA28">
        <f t="shared" si="7"/>
        <v>1</v>
      </c>
      <c r="AB28">
        <f t="shared" si="8"/>
        <v>0</v>
      </c>
      <c r="AC28">
        <f t="shared" si="9"/>
        <v>0</v>
      </c>
      <c r="AD28">
        <f t="shared" si="10"/>
        <v>0</v>
      </c>
      <c r="AE28">
        <f t="shared" si="11"/>
        <v>0</v>
      </c>
      <c r="AF28">
        <f t="shared" si="12"/>
        <v>0</v>
      </c>
      <c r="AG28" s="9">
        <f>'[1]1'!J$20+'[1]1'!J$21*Table6[[#This Row],[TV_State]]</f>
        <v>2700.038669830592</v>
      </c>
      <c r="AH28" s="9">
        <f>Table6[[#This Row],[sales]]-Table6[[#This Row],[Pred_1]]</f>
        <v>6704.07144942987</v>
      </c>
      <c r="AI28">
        <f>ABS(Table6[[#This Row],[Res_1]])/Table6[[#This Row],[sales]]</f>
        <v>0.71288738268805785</v>
      </c>
      <c r="AJ28" s="9">
        <f>'[1]2'!J$20+'[1]2'!J$21*Table6[[#This Row],[Radio_State]]</f>
        <v>11570.325960202033</v>
      </c>
      <c r="AK28" s="9">
        <f>Table6[[#This Row],[sales]]-Table6[[#This Row],[ Pred_2 ]]</f>
        <v>-2166.2158409415715</v>
      </c>
      <c r="AL28">
        <f>ABS(Table6[[#This Row],[ Res_2 ]])/Table6[[#This Row],[sales]]</f>
        <v>0.23034777490588579</v>
      </c>
      <c r="AM28" s="10">
        <f>'[1]3'!J$20+'[1]3'!J$21*Data!O28</f>
        <v>3910.9698822993296</v>
      </c>
      <c r="AN28" s="9">
        <f>Table6[[#This Row],[sales]]-Table6[[#This Row],[Pred_3]]</f>
        <v>5493.1402369611324</v>
      </c>
      <c r="AO28" s="9">
        <f>ABS(Table6[[#This Row],[Res_3]])/Table6[[#This Row],[sales]]</f>
        <v>0.58412121586184829</v>
      </c>
      <c r="AP28" s="9">
        <f>'[1]4'!L$21+'[1]4'!L$27*Table6[[#This Row],[TV_State]]+'[1]4'!L$22*Table6[[#This Row],[NJ_DUM]]+'[1]4'!L$23*Table6[[#This Row],[NY_DUM]]+'[1]4'!L$24*Table6[[#This Row],[PA_DUM]]+'[1]4'!L$25*Table6[[#This Row],[CT_DUM]]+'[1]4'!L$26*Table6[[#This Row],[DL_DUM]]</f>
        <v>4687.8566605416945</v>
      </c>
      <c r="AQ28" s="9">
        <f>Table6[[#This Row],[sales]]-Table6[[#This Row],[Pred_4]]</f>
        <v>4716.2534587187674</v>
      </c>
      <c r="AR28">
        <f>ABS(Table6[[#This Row],[Res_4]]/Table6[[#This Row],[sales]])</f>
        <v>0.50150980782960597</v>
      </c>
      <c r="AS28" s="9">
        <f>'[1]5'!L$20+'[1]5'!L$26*Table6[[#This Row],[Radio_State]]+'[1]5'!L$21*Table6[[#This Row],[NJ_DUM]]+'[1]5'!L$22*Table6[[#This Row],[NY_DUM]]+'[1]5'!L$23*Table6[[#This Row],[PA_DUM]]+'[1]5'!L$24*Table6[[#This Row],[CT_DUM]]+'[1]5'!L$25*Table6[[#This Row],[DL_DUM]]</f>
        <v>7582.2732284988269</v>
      </c>
      <c r="AT28" s="9">
        <f>Table6[[#This Row],[sales]]-Table6[[#This Row],[Pred_5]]</f>
        <v>1821.836890761635</v>
      </c>
      <c r="AU28" s="9">
        <f>ABS(Table6[[#This Row],[Red_5]]/Table6[[#This Row],[sales]])</f>
        <v>0.19372772837169883</v>
      </c>
      <c r="AV28" s="9">
        <f>'[1]6'!L$20+'[1]6'!L$26*Table6[[#This Row],[Online]]+'[1]6'!L$21*Table6[[#This Row],[NJ_DUM]]+'[1]6'!L$22*Table6[[#This Row],[NY_DUM]]+'[1]6'!L$23*Table6[[#This Row],[PA_DUM]]+'[1]6'!L$24*Table6[[#This Row],[CT_DUM]]+'[1]6'!L$25*Table6[[#This Row],[DL_DUM]]</f>
        <v>5550.1082023958897</v>
      </c>
      <c r="AW28" s="9">
        <f>Table6[[#This Row],[sales]]-Table6[[#This Row],[Pred_6]]</f>
        <v>3854.0019168645722</v>
      </c>
      <c r="AX28" s="9">
        <f>ABS(Table6[[#This Row],[Red_6]]/Table6[[#This Row],[sales]])</f>
        <v>0.40982101102487412</v>
      </c>
      <c r="AY28" s="9">
        <f>'[1]7'!L$21+'[1]7'!L$27*Table6[[#This Row],[LNTV]]+'[1]7'!L$22*Table6[[#This Row],[NJ_DUM]]+'[1]7'!L$23*Table6[[#This Row],[NY_DUM]]+'[1]7'!L$24*Table6[[#This Row],[PA_DUM]]+'[1]7'!L$25*Table6[[#This Row],[CT_DUM]]+'[1]7'!L$26*Table6[[#This Row],[DL_DUM]]</f>
        <v>8.2637308805127798</v>
      </c>
      <c r="AZ28" s="9">
        <f>Table6[[#This Row],[sales]]-Table6[[#This Row],[Pred_7]]</f>
        <v>9395.8463883799486</v>
      </c>
      <c r="BA28" s="9">
        <f>ABS(Table6[[#This Row],[Red_7]]/Table6[[#This Row],[sales]])</f>
        <v>0.99912126391804068</v>
      </c>
      <c r="BB28" s="9">
        <f>'[1]8'!O$22+'[1]8'!O$28*Table6[[#This Row],[LNRADIOLING]]+'[1]8'!O$23*Table6[[#This Row],[DL_DUM]]+'[1]8'!O$24*Table6[[#This Row],[CT_DUM]]+'[1]8'!O$25*Table6[[#This Row],[PA_DUM]]+'[1]8'!O$26*Table6[[#This Row],[NY_DUM]]+'[1]8'!O$27*Table6[[#This Row],[NJ_DUM]]</f>
        <v>6.0718963771126884</v>
      </c>
      <c r="BC28" s="9">
        <f>Table6[[#This Row],[sales]]-Table6[[#This Row],[Pred_8]]</f>
        <v>9398.0382228833496</v>
      </c>
      <c r="BD28" s="9">
        <f>ABS(Table6[[#This Row],[Red_8]]/Table6[[#This Row],[sales]])</f>
        <v>0.99935433589142297</v>
      </c>
      <c r="BE28" s="9">
        <f>'[1]9'!M$19+'[1]9'!M$21*Table6[[#This Row],[LNONLINE]]+'[1]9'!M$20*Table6[[#This Row],[DL_DUM]]+'[1]9'!M$22*Table6[[#This Row],[CT_DUM]]+'[1]9'!M$23*Table6[[#This Row],[PA_DUM]]+'[1]9'!M$24*Table6[[#This Row],[NY_DUM]]+'[1]9'!M$25*Table6[[#This Row],[NJ_DUM]]</f>
        <v>6.4104882950567355</v>
      </c>
      <c r="BF28" s="9">
        <f>Table6[[#This Row],[sales]]-Table6[[#This Row],[Pred_9]]</f>
        <v>9397.699630965406</v>
      </c>
      <c r="BG28" s="9">
        <f>ABS(Table6[[#This Row],[Red_9]]/Table6[[#This Row],[sales]])</f>
        <v>0.99931833121754643</v>
      </c>
      <c r="BH28" s="9">
        <f>'[1]10'!P$22+'[1]10'!P$30*Table6[[#This Row],[LNTV]]+'[1]10'!P$29*Table6[[#This Row],[LNRADIOLING]]+'[1]10'!P$24*Table6[[#This Row],[LNONLINELING]]+'[1]10'!P$23*Table6[[#This Row],[DL_DUM]]+'[1]10'!P$25*Table6[[#This Row],[CT_DUM]]+'[1]10'!P$26*Table6[[#This Row],[PA_DUM]]+'[1]10'!P$27*Table6[[#This Row],[NY_DUM]]+'[1]10'!P$28*Table6[[#This Row],[NJ_DUM]]</f>
        <v>5.8539179131608554</v>
      </c>
      <c r="BI28" s="9">
        <f>Table6[[#This Row],[sales]]-Table6[[#This Row],[Pred_10]]</f>
        <v>9398.2562013473016</v>
      </c>
      <c r="BJ28" s="45">
        <f>ABS(Table6[[#This Row],[Red_10]]/Table6[[#This Row],[sales]])</f>
        <v>0.99937751495474614</v>
      </c>
      <c r="BK28" s="9">
        <f>'[1]11'!P$32+'[1]11'!P$40*Table6[[#This Row],[LNONLINELING]]+'[1]11'!P$39*Table6[[#This Row],[LNRADIOLING]]+'[1]11'!P$38*Table6[[#This Row],[LNTVLING]]+'[1]11'!P$33*Table6[[#This Row],[DL_DUM]]+'[1]11'!P$34*Table6[[#This Row],[CT_DUM]]+'[1]11'!P$35*Table6[[#This Row],[PA_DUM]]+'[1]11'!P$36*Table6[[#This Row],[NY_DUM]]+'[1]11'!P$37*Table6[[#This Row],[NJ_DUM]]</f>
        <v>6.0307850858019929</v>
      </c>
      <c r="BL28" s="9">
        <f>Table6[[#This Row],[sales]]-Table6[[#This Row],[ Pred_11]]</f>
        <v>9398.0793341746594</v>
      </c>
      <c r="BM28" s="47">
        <f>ABS(Table6[[#This Row],[ Red_11]]/Table6[[#This Row],[sales]])</f>
        <v>0.99935870752157074</v>
      </c>
      <c r="BN28" s="9">
        <f>'[1]12'!K$22+'[1]12'!K$28*Table6[[#This Row],[COMBINE LN LING]]+'[1]12'!K$23*Table6[[#This Row],[DL_DUM]]+'[1]12'!K$24*Table6[[#This Row],[CT_DUM]]+'[1]12'!K$25*Table6[[#This Row],[PA_DUM]]+'[1]12'!K$26*Table6[[#This Row],[NY_DUM]]+'[1]12'!K$27*Table6[[#This Row],[NJ_DUM]]</f>
        <v>6.3787161010873685</v>
      </c>
      <c r="BO28" s="9">
        <f>Table6[[#This Row],[sales]]-Table6[[#This Row],[ Pred_12]]</f>
        <v>9397.7314031593742</v>
      </c>
      <c r="BP28" s="47">
        <f>ABS(Table6[[#This Row],[ Red_12]]/Table6[[#This Row],[sales]])</f>
        <v>0.99932170976092427</v>
      </c>
      <c r="BQ28">
        <f>LN(G28+'2019 Totals and Calculations'!C$18)</f>
        <v>7.4792108906451453</v>
      </c>
      <c r="BR28">
        <f>LN(Table6[[#This Row],[PROF RADIO]]+'2019 Totals and Calculations'!D$18)</f>
        <v>7.7330105902733921</v>
      </c>
      <c r="BS28">
        <f>LN(Table6[[#This Row],[ONLINE LINGERING]]+'2019 Totals and Calculations'!E$18)</f>
        <v>6.0114021848216268</v>
      </c>
      <c r="BT28">
        <f>MONTH(Table6[[#This Row],[Date]])</f>
        <v>7</v>
      </c>
      <c r="BU28">
        <f t="shared" si="13"/>
        <v>0</v>
      </c>
      <c r="BV28">
        <f t="shared" si="14"/>
        <v>0</v>
      </c>
      <c r="BW28">
        <f t="shared" si="15"/>
        <v>0</v>
      </c>
      <c r="BX28">
        <f t="shared" si="16"/>
        <v>0</v>
      </c>
      <c r="BY28">
        <f t="shared" si="17"/>
        <v>0</v>
      </c>
      <c r="BZ28">
        <f t="shared" si="18"/>
        <v>0</v>
      </c>
      <c r="CA28">
        <f t="shared" si="19"/>
        <v>1</v>
      </c>
      <c r="CB28">
        <f t="shared" si="20"/>
        <v>0</v>
      </c>
      <c r="CC28">
        <f t="shared" si="21"/>
        <v>0</v>
      </c>
      <c r="CD28">
        <f t="shared" si="22"/>
        <v>0</v>
      </c>
      <c r="CE28">
        <f t="shared" si="23"/>
        <v>0</v>
      </c>
      <c r="CF28">
        <f t="shared" si="24"/>
        <v>0</v>
      </c>
      <c r="CG28">
        <f t="shared" si="25"/>
        <v>27</v>
      </c>
      <c r="CH2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6415.7522435780274</v>
      </c>
      <c r="CI28" s="79">
        <f>Table6[[#This Row],[sales]]-CH28</f>
        <v>2988.3578756824345</v>
      </c>
      <c r="CJ28">
        <f>ABS(Table6[[#This Row],[sales]]-CH28)/Table6[[#This Row],[sales]]</f>
        <v>0.31777146777152354</v>
      </c>
      <c r="CK2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10442.98105752807</v>
      </c>
      <c r="CL28" s="79">
        <f>Table6[[#This Row],[sales]]-CK28</f>
        <v>-1038.8709382676079</v>
      </c>
      <c r="CM28">
        <f>ABS(Table6[[#This Row],[sales]]-CK28)/Table6[[#This Row],[sales]]</f>
        <v>0.11046988232729293</v>
      </c>
      <c r="CN2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7484.8286466702311</v>
      </c>
      <c r="CO28" s="79">
        <f>Table6[[#This Row],[sales]]-CN28</f>
        <v>1919.2814725902308</v>
      </c>
      <c r="CP28">
        <f>ABS(Table6[[#This Row],[sales]]-CN28)/Table6[[#This Row],[sales]]</f>
        <v>0.20408964253399905</v>
      </c>
      <c r="CQ2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8512.5409532698923</v>
      </c>
      <c r="CR28" s="79">
        <f>Table6[[#This Row],[sales]]-CQ28</f>
        <v>891.56916599056967</v>
      </c>
      <c r="CS28">
        <f>ABS(Table6[[#This Row],[sales]]-CQ28)/Table6[[#This Row],[sales]]</f>
        <v>9.4806329858319716E-2</v>
      </c>
    </row>
    <row r="29" spans="1:109" x14ac:dyDescent="0.2">
      <c r="A29">
        <v>28</v>
      </c>
      <c r="B29" t="s">
        <v>139</v>
      </c>
      <c r="C29" s="5">
        <v>42925</v>
      </c>
      <c r="D29" s="6">
        <v>1407.3300739011486</v>
      </c>
      <c r="E29" s="8">
        <f>YEAR(Table6[[#This Row],[Date]])</f>
        <v>2017</v>
      </c>
      <c r="F29" s="6">
        <f>Table6[[#This Row],[TV_State]]+Table6[[#This Row],[Radio_State]]+Table6[[#This Row],[Online]]</f>
        <v>4043.7807425448291</v>
      </c>
      <c r="G29" s="6">
        <f t="shared" si="5"/>
        <v>1408.9185474451747</v>
      </c>
      <c r="H29" s="6">
        <f>LN(Table6[[#This Row],[PROF TV LING]])</f>
        <v>7.250577701459183</v>
      </c>
      <c r="I29" s="6">
        <f t="shared" si="0"/>
        <v>7.249449623703236</v>
      </c>
      <c r="J29" s="6">
        <v>2267.5353795265537</v>
      </c>
      <c r="K29" s="6">
        <f t="shared" si="6"/>
        <v>2243.6212214439429</v>
      </c>
      <c r="L29" s="6">
        <f>0.5*J28+0.5*Table6[[#This Row],[Radio_State]]</f>
        <v>2256.3099568556299</v>
      </c>
      <c r="M29" s="6">
        <f>LN(Table6[[#This Row],[RADIO LINGERING ]])</f>
        <v>7.7214859954037429</v>
      </c>
      <c r="N29" s="6">
        <f t="shared" si="1"/>
        <v>7.7264487847458714</v>
      </c>
      <c r="O29" s="6">
        <v>368.9152891171268</v>
      </c>
      <c r="P29" s="6">
        <f t="shared" si="2"/>
        <v>367.35649631617491</v>
      </c>
      <c r="Q29" s="6">
        <f>0.3*O28+0.7*Table6[[#This Row],[Online]]</f>
        <v>367.81950112965018</v>
      </c>
      <c r="R29" s="6">
        <f>LN(Table6[[#This Row],[ONLINE LINGERING]])</f>
        <v>5.9075923317805623</v>
      </c>
      <c r="S29" s="6">
        <f t="shared" si="3"/>
        <v>5.9105670488973052</v>
      </c>
      <c r="T29" s="6">
        <v>8318.7086408571085</v>
      </c>
      <c r="U29" s="6">
        <f t="shared" si="4"/>
        <v>9.0262623103332693</v>
      </c>
      <c r="V29" s="8">
        <f>YEAR(Table6[[#This Row],[Date]])</f>
        <v>2017</v>
      </c>
      <c r="W29" s="8">
        <f>WEEKNUM(Table6[[#This Row],[Date]])</f>
        <v>28</v>
      </c>
      <c r="X29" t="s">
        <v>192</v>
      </c>
      <c r="Y29" s="9">
        <f>Table6[[#This Row],[LNTVLING]]+Table6[[#This Row],[LNRADIOLING]]+Table6[[#This Row],[LNONLINELING]]</f>
        <v>20.879656028643488</v>
      </c>
      <c r="Z29">
        <f t="shared" si="26"/>
        <v>1</v>
      </c>
      <c r="AA29">
        <f t="shared" si="7"/>
        <v>1</v>
      </c>
      <c r="AB29">
        <f t="shared" si="8"/>
        <v>0</v>
      </c>
      <c r="AC29">
        <f t="shared" si="9"/>
        <v>0</v>
      </c>
      <c r="AD29">
        <f t="shared" si="10"/>
        <v>0</v>
      </c>
      <c r="AE29">
        <f t="shared" si="11"/>
        <v>0</v>
      </c>
      <c r="AF29">
        <f t="shared" si="12"/>
        <v>0</v>
      </c>
      <c r="AG29" s="9">
        <f>'[1]1'!J$20+'[1]1'!J$21*Table6[[#This Row],[TV_State]]</f>
        <v>2713.7417310743344</v>
      </c>
      <c r="AH29" s="9">
        <f>Table6[[#This Row],[sales]]-Table6[[#This Row],[Pred_1]]</f>
        <v>5604.9669097827737</v>
      </c>
      <c r="AI29">
        <f>ABS(Table6[[#This Row],[Res_1]])/Table6[[#This Row],[sales]]</f>
        <v>0.6737784855517277</v>
      </c>
      <c r="AJ29" s="9">
        <f>'[1]2'!J$20+'[1]2'!J$21*Table6[[#This Row],[Radio_State]]</f>
        <v>11668.886401764079</v>
      </c>
      <c r="AK29" s="9">
        <f>Table6[[#This Row],[sales]]-Table6[[#This Row],[ Pred_2 ]]</f>
        <v>-3350.1777609069704</v>
      </c>
      <c r="AL29">
        <f>ABS(Table6[[#This Row],[ Res_2 ]])/Table6[[#This Row],[sales]]</f>
        <v>0.40272810427001426</v>
      </c>
      <c r="AM29" s="10">
        <f>'[1]3'!J$20+'[1]3'!J$21*Data!O29</f>
        <v>3932.0722793050736</v>
      </c>
      <c r="AN29" s="9">
        <f>Table6[[#This Row],[sales]]-Table6[[#This Row],[Pred_3]]</f>
        <v>4386.6363615520349</v>
      </c>
      <c r="AO29" s="9">
        <f>ABS(Table6[[#This Row],[Res_3]])/Table6[[#This Row],[sales]]</f>
        <v>0.52732179367446419</v>
      </c>
      <c r="AP29" s="9">
        <f>'[1]4'!L$21+'[1]4'!L$27*Table6[[#This Row],[TV_State]]+'[1]4'!L$22*Table6[[#This Row],[NJ_DUM]]+'[1]4'!L$23*Table6[[#This Row],[NY_DUM]]+'[1]4'!L$24*Table6[[#This Row],[PA_DUM]]+'[1]4'!L$25*Table6[[#This Row],[CT_DUM]]+'[1]4'!L$26*Table6[[#This Row],[DL_DUM]]</f>
        <v>4690.9302226728132</v>
      </c>
      <c r="AQ29" s="9">
        <f>Table6[[#This Row],[sales]]-Table6[[#This Row],[Pred_4]]</f>
        <v>3627.7784181842953</v>
      </c>
      <c r="AR29">
        <f>ABS(Table6[[#This Row],[Res_4]]/Table6[[#This Row],[sales]])</f>
        <v>0.43609874739049781</v>
      </c>
      <c r="AS29" s="9">
        <f>'[1]5'!L$20+'[1]5'!L$26*Table6[[#This Row],[Radio_State]]+'[1]5'!L$21*Table6[[#This Row],[NJ_DUM]]+'[1]5'!L$22*Table6[[#This Row],[NY_DUM]]+'[1]5'!L$23*Table6[[#This Row],[PA_DUM]]+'[1]5'!L$24*Table6[[#This Row],[CT_DUM]]+'[1]5'!L$25*Table6[[#This Row],[DL_DUM]]</f>
        <v>7621.8225322469443</v>
      </c>
      <c r="AT29" s="9">
        <f>Table6[[#This Row],[sales]]-Table6[[#This Row],[Pred_5]]</f>
        <v>696.88610861016423</v>
      </c>
      <c r="AU29" s="9">
        <f>ABS(Table6[[#This Row],[Red_5]]/Table6[[#This Row],[sales]])</f>
        <v>8.37733521748108E-2</v>
      </c>
      <c r="AV29" s="9">
        <f>'[1]6'!L$20+'[1]6'!L$26*Table6[[#This Row],[Online]]+'[1]6'!L$21*Table6[[#This Row],[NJ_DUM]]+'[1]6'!L$22*Table6[[#This Row],[NY_DUM]]+'[1]6'!L$23*Table6[[#This Row],[PA_DUM]]+'[1]6'!L$24*Table6[[#This Row],[CT_DUM]]+'[1]6'!L$25*Table6[[#This Row],[DL_DUM]]</f>
        <v>5566.0053743104636</v>
      </c>
      <c r="AW29" s="9">
        <f>Table6[[#This Row],[sales]]-Table6[[#This Row],[Pred_6]]</f>
        <v>2752.703266546645</v>
      </c>
      <c r="AX29" s="9">
        <f>ABS(Table6[[#This Row],[Red_6]]/Table6[[#This Row],[sales]])</f>
        <v>0.33090511825679514</v>
      </c>
      <c r="AY29" s="9">
        <f>'[1]7'!L$21+'[1]7'!L$27*Table6[[#This Row],[LNTV]]+'[1]7'!L$22*Table6[[#This Row],[NJ_DUM]]+'[1]7'!L$23*Table6[[#This Row],[NY_DUM]]+'[1]7'!L$24*Table6[[#This Row],[PA_DUM]]+'[1]7'!L$25*Table6[[#This Row],[CT_DUM]]+'[1]7'!L$26*Table6[[#This Row],[DL_DUM]]</f>
        <v>8.2648322278027795</v>
      </c>
      <c r="AZ29" s="9">
        <f>Table6[[#This Row],[sales]]-Table6[[#This Row],[Pred_7]]</f>
        <v>8310.4438086293067</v>
      </c>
      <c r="BA29" s="9">
        <f>ABS(Table6[[#This Row],[Red_7]]/Table6[[#This Row],[sales]])</f>
        <v>0.99900647653564767</v>
      </c>
      <c r="BB29" s="9">
        <f>'[1]8'!O$22+'[1]8'!O$28*Table6[[#This Row],[LNRADIOLING]]+'[1]8'!O$23*Table6[[#This Row],[DL_DUM]]+'[1]8'!O$24*Table6[[#This Row],[CT_DUM]]+'[1]8'!O$25*Table6[[#This Row],[PA_DUM]]+'[1]8'!O$26*Table6[[#This Row],[NY_DUM]]+'[1]8'!O$27*Table6[[#This Row],[NJ_DUM]]</f>
        <v>6.0726062431164651</v>
      </c>
      <c r="BC29" s="9">
        <f>Table6[[#This Row],[sales]]-Table6[[#This Row],[Pred_8]]</f>
        <v>8312.6360346139918</v>
      </c>
      <c r="BD29" s="9">
        <f>ABS(Table6[[#This Row],[Red_8]]/Table6[[#This Row],[sales]])</f>
        <v>0.999270006138538</v>
      </c>
      <c r="BE29" s="9">
        <f>'[1]9'!M$19+'[1]9'!M$21*Table6[[#This Row],[LNONLINE]]+'[1]9'!M$20*Table6[[#This Row],[DL_DUM]]+'[1]9'!M$22*Table6[[#This Row],[CT_DUM]]+'[1]9'!M$23*Table6[[#This Row],[PA_DUM]]+'[1]9'!M$24*Table6[[#This Row],[NY_DUM]]+'[1]9'!M$25*Table6[[#This Row],[NJ_DUM]]</f>
        <v>6.4136387433880673</v>
      </c>
      <c r="BF29" s="9">
        <f>Table6[[#This Row],[sales]]-Table6[[#This Row],[Pred_9]]</f>
        <v>8312.2950021137203</v>
      </c>
      <c r="BG29" s="9">
        <f>ABS(Table6[[#This Row],[Red_9]]/Table6[[#This Row],[sales]])</f>
        <v>0.99922901029230815</v>
      </c>
      <c r="BH29" s="9">
        <f>'[1]10'!P$22+'[1]10'!P$30*Table6[[#This Row],[LNTV]]+'[1]10'!P$29*Table6[[#This Row],[LNRADIOLING]]+'[1]10'!P$24*Table6[[#This Row],[LNONLINELING]]+'[1]10'!P$23*Table6[[#This Row],[DL_DUM]]+'[1]10'!P$25*Table6[[#This Row],[CT_DUM]]+'[1]10'!P$26*Table6[[#This Row],[PA_DUM]]+'[1]10'!P$27*Table6[[#This Row],[NY_DUM]]+'[1]10'!P$28*Table6[[#This Row],[NJ_DUM]]</f>
        <v>5.8557289964370733</v>
      </c>
      <c r="BI29" s="9">
        <f>Table6[[#This Row],[sales]]-Table6[[#This Row],[Pred_10]]</f>
        <v>8312.8529118606712</v>
      </c>
      <c r="BJ29" s="45">
        <f>ABS(Table6[[#This Row],[Red_10]]/Table6[[#This Row],[sales]])</f>
        <v>0.99929607716182323</v>
      </c>
      <c r="BK29" s="9">
        <f>'[1]11'!P$32+'[1]11'!P$40*Table6[[#This Row],[LNONLINELING]]+'[1]11'!P$39*Table6[[#This Row],[LNRADIOLING]]+'[1]11'!P$38*Table6[[#This Row],[LNTVLING]]+'[1]11'!P$33*Table6[[#This Row],[DL_DUM]]+'[1]11'!P$34*Table6[[#This Row],[CT_DUM]]+'[1]11'!P$35*Table6[[#This Row],[PA_DUM]]+'[1]11'!P$36*Table6[[#This Row],[NY_DUM]]+'[1]11'!P$37*Table6[[#This Row],[NJ_DUM]]</f>
        <v>6.0336703585269094</v>
      </c>
      <c r="BL29" s="9">
        <f>Table6[[#This Row],[sales]]-Table6[[#This Row],[ Pred_11]]</f>
        <v>8312.6749704985814</v>
      </c>
      <c r="BM29" s="47">
        <f>ABS(Table6[[#This Row],[ Red_11]]/Table6[[#This Row],[sales]])</f>
        <v>0.99927468665882913</v>
      </c>
      <c r="BN29" s="9">
        <f>'[1]12'!K$22+'[1]12'!K$28*Table6[[#This Row],[COMBINE LN LING]]+'[1]12'!K$23*Table6[[#This Row],[DL_DUM]]+'[1]12'!K$24*Table6[[#This Row],[CT_DUM]]+'[1]12'!K$25*Table6[[#This Row],[PA_DUM]]+'[1]12'!K$26*Table6[[#This Row],[NY_DUM]]+'[1]12'!K$27*Table6[[#This Row],[NJ_DUM]]</f>
        <v>6.3805847697764948</v>
      </c>
      <c r="BO29" s="9">
        <f>Table6[[#This Row],[sales]]-Table6[[#This Row],[ Pred_12]]</f>
        <v>8312.3280560873318</v>
      </c>
      <c r="BP29" s="47">
        <f>ABS(Table6[[#This Row],[ Red_12]]/Table6[[#This Row],[sales]])</f>
        <v>0.99923298374239977</v>
      </c>
      <c r="BQ29">
        <f>LN(G29+'2019 Totals and Calculations'!C$18)</f>
        <v>7.4788263814992044</v>
      </c>
      <c r="BR29">
        <f>LN(Table6[[#This Row],[PROF RADIO]]+'2019 Totals and Calculations'!D$18)</f>
        <v>7.7434334288445399</v>
      </c>
      <c r="BS29">
        <f>LN(Table6[[#This Row],[ONLINE LINGERING]]+'2019 Totals and Calculations'!E$18)</f>
        <v>6.0202873144837525</v>
      </c>
      <c r="BT29">
        <f>MONTH(Table6[[#This Row],[Date]])</f>
        <v>7</v>
      </c>
      <c r="BU29">
        <f t="shared" si="13"/>
        <v>0</v>
      </c>
      <c r="BV29">
        <f t="shared" si="14"/>
        <v>0</v>
      </c>
      <c r="BW29">
        <f t="shared" si="15"/>
        <v>0</v>
      </c>
      <c r="BX29">
        <f t="shared" si="16"/>
        <v>0</v>
      </c>
      <c r="BY29">
        <f t="shared" si="17"/>
        <v>0</v>
      </c>
      <c r="BZ29">
        <f t="shared" si="18"/>
        <v>0</v>
      </c>
      <c r="CA29">
        <f t="shared" si="19"/>
        <v>1</v>
      </c>
      <c r="CB29">
        <f t="shared" si="20"/>
        <v>0</v>
      </c>
      <c r="CC29">
        <f t="shared" si="21"/>
        <v>0</v>
      </c>
      <c r="CD29">
        <f t="shared" si="22"/>
        <v>0</v>
      </c>
      <c r="CE29">
        <f t="shared" si="23"/>
        <v>0</v>
      </c>
      <c r="CF29">
        <f t="shared" si="24"/>
        <v>0</v>
      </c>
      <c r="CG29">
        <f t="shared" si="25"/>
        <v>28</v>
      </c>
      <c r="CH2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6432.3854736889743</v>
      </c>
      <c r="CI29" s="79">
        <f>Table6[[#This Row],[sales]]-CH29</f>
        <v>1886.3231671681342</v>
      </c>
      <c r="CJ29">
        <f>ABS(Table6[[#This Row],[sales]]-CH29)/Table6[[#This Row],[sales]]</f>
        <v>0.22675672975292221</v>
      </c>
      <c r="CK2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10500.165370851075</v>
      </c>
      <c r="CL29" s="79">
        <f>Table6[[#This Row],[sales]]-CK29</f>
        <v>-2181.4567299939663</v>
      </c>
      <c r="CM29">
        <f>ABS(Table6[[#This Row],[sales]]-CK29)/Table6[[#This Row],[sales]]</f>
        <v>0.26223502038282742</v>
      </c>
      <c r="CN2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7524.2693327409524</v>
      </c>
      <c r="CO29" s="79">
        <f>Table6[[#This Row],[sales]]-CN29</f>
        <v>794.4393081161561</v>
      </c>
      <c r="CP29">
        <f>ABS(Table6[[#This Row],[sales]]-CN29)/Table6[[#This Row],[sales]]</f>
        <v>9.5500316505171157E-2</v>
      </c>
      <c r="CQ2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8570.4778601699309</v>
      </c>
      <c r="CR29" s="79">
        <f>Table6[[#This Row],[sales]]-CQ29</f>
        <v>-251.76921931282232</v>
      </c>
      <c r="CS29">
        <f>ABS(Table6[[#This Row],[sales]]-CQ29)/Table6[[#This Row],[sales]]</f>
        <v>3.0265421014538808E-2</v>
      </c>
    </row>
    <row r="30" spans="1:109" x14ac:dyDescent="0.2">
      <c r="A30">
        <v>29</v>
      </c>
      <c r="B30" t="s">
        <v>139</v>
      </c>
      <c r="C30" s="5">
        <v>42932</v>
      </c>
      <c r="D30" s="6">
        <v>1421.4033746401601</v>
      </c>
      <c r="E30" s="8">
        <f>YEAR(Table6[[#This Row],[Date]])</f>
        <v>2017</v>
      </c>
      <c r="F30" s="6">
        <f>Table6[[#This Row],[TV_State]]+Table6[[#This Row],[Radio_State]]+Table6[[#This Row],[Online]]</f>
        <v>3721.412889246029</v>
      </c>
      <c r="G30" s="6">
        <f t="shared" si="5"/>
        <v>1412.6639956036702</v>
      </c>
      <c r="H30" s="6">
        <f>LN(Table6[[#This Row],[PROF TV LING]])</f>
        <v>7.2532325593633988</v>
      </c>
      <c r="I30" s="6">
        <f t="shared" si="0"/>
        <v>7.2593999545564039</v>
      </c>
      <c r="J30" s="6">
        <v>1927.4050725975708</v>
      </c>
      <c r="K30" s="6">
        <f t="shared" si="6"/>
        <v>2085.5131470207571</v>
      </c>
      <c r="L30" s="6">
        <f>0.5*J29+0.5*Table6[[#This Row],[Radio_State]]</f>
        <v>2097.4702260620625</v>
      </c>
      <c r="M30" s="6">
        <f>LN(Table6[[#This Row],[RADIO LINGERING ]])</f>
        <v>7.6484872432761604</v>
      </c>
      <c r="N30" s="6">
        <f t="shared" si="1"/>
        <v>7.5639298552480971</v>
      </c>
      <c r="O30" s="6">
        <v>372.60444200829807</v>
      </c>
      <c r="P30" s="6">
        <f t="shared" si="2"/>
        <v>371.0300583006611</v>
      </c>
      <c r="Q30" s="6">
        <f>0.3*O29+0.7*Table6[[#This Row],[Online]]</f>
        <v>371.49769614094669</v>
      </c>
      <c r="R30" s="6">
        <f>LN(Table6[[#This Row],[ONLINE LINGERING]])</f>
        <v>5.9175426626337302</v>
      </c>
      <c r="S30" s="6">
        <f t="shared" si="3"/>
        <v>5.9205173797504731</v>
      </c>
      <c r="T30" s="6">
        <v>9794.7552529128589</v>
      </c>
      <c r="U30" s="6">
        <f t="shared" si="4"/>
        <v>9.1896023431254577</v>
      </c>
      <c r="V30" s="8">
        <f>YEAR(Table6[[#This Row],[Date]])</f>
        <v>2017</v>
      </c>
      <c r="W30" s="8">
        <f>WEEKNUM(Table6[[#This Row],[Date]])</f>
        <v>29</v>
      </c>
      <c r="X30" t="s">
        <v>193</v>
      </c>
      <c r="Y30" s="9">
        <f>Table6[[#This Row],[LNTVLING]]+Table6[[#This Row],[LNRADIOLING]]+Table6[[#This Row],[LNONLINELING]]</f>
        <v>20.81926246527329</v>
      </c>
      <c r="Z30">
        <f t="shared" si="26"/>
        <v>1</v>
      </c>
      <c r="AA30">
        <f t="shared" si="7"/>
        <v>1</v>
      </c>
      <c r="AB30">
        <f t="shared" si="8"/>
        <v>0</v>
      </c>
      <c r="AC30">
        <f t="shared" si="9"/>
        <v>0</v>
      </c>
      <c r="AD30">
        <f t="shared" si="10"/>
        <v>0</v>
      </c>
      <c r="AE30">
        <f t="shared" si="11"/>
        <v>0</v>
      </c>
      <c r="AF30">
        <f t="shared" si="12"/>
        <v>0</v>
      </c>
      <c r="AG30" s="9">
        <f>'[1]1'!J$20+'[1]1'!J$21*Table6[[#This Row],[TV_State]]</f>
        <v>2727.5818229305146</v>
      </c>
      <c r="AH30" s="9">
        <f>Table6[[#This Row],[sales]]-Table6[[#This Row],[Pred_1]]</f>
        <v>7067.1734299823438</v>
      </c>
      <c r="AI30">
        <f>ABS(Table6[[#This Row],[Res_1]])/Table6[[#This Row],[sales]]</f>
        <v>0.72152629111183142</v>
      </c>
      <c r="AJ30" s="9">
        <f>'[1]2'!J$20+'[1]2'!J$21*Table6[[#This Row],[Radio_State]]</f>
        <v>10175.695712099094</v>
      </c>
      <c r="AK30" s="9">
        <f>Table6[[#This Row],[sales]]-Table6[[#This Row],[ Pred_2 ]]</f>
        <v>-380.94045918623488</v>
      </c>
      <c r="AL30">
        <f>ABS(Table6[[#This Row],[ Res_2 ]])/Table6[[#This Row],[sales]]</f>
        <v>3.889228973566717E-2</v>
      </c>
      <c r="AM30" s="10">
        <f>'[1]3'!J$20+'[1]3'!J$21*Data!O30</f>
        <v>3953.3857002808763</v>
      </c>
      <c r="AN30" s="9">
        <f>Table6[[#This Row],[sales]]-Table6[[#This Row],[Pred_3]]</f>
        <v>5841.3695526319825</v>
      </c>
      <c r="AO30" s="9">
        <f>ABS(Table6[[#This Row],[Res_3]])/Table6[[#This Row],[sales]]</f>
        <v>0.59637728578208415</v>
      </c>
      <c r="AP30" s="9">
        <f>'[1]4'!L$21+'[1]4'!L$27*Table6[[#This Row],[TV_State]]+'[1]4'!L$22*Table6[[#This Row],[NJ_DUM]]+'[1]4'!L$23*Table6[[#This Row],[NY_DUM]]+'[1]4'!L$24*Table6[[#This Row],[PA_DUM]]+'[1]4'!L$25*Table6[[#This Row],[CT_DUM]]+'[1]4'!L$26*Table6[[#This Row],[DL_DUM]]</f>
        <v>4694.0345204252435</v>
      </c>
      <c r="AQ30" s="9">
        <f>Table6[[#This Row],[sales]]-Table6[[#This Row],[Pred_4]]</f>
        <v>5100.7207324876154</v>
      </c>
      <c r="AR30">
        <f>ABS(Table6[[#This Row],[Res_4]]/Table6[[#This Row],[sales]])</f>
        <v>0.52076040705261251</v>
      </c>
      <c r="AS30" s="9">
        <f>'[1]5'!L$20+'[1]5'!L$26*Table6[[#This Row],[Radio_State]]+'[1]5'!L$21*Table6[[#This Row],[NJ_DUM]]+'[1]5'!L$22*Table6[[#This Row],[NY_DUM]]+'[1]5'!L$23*Table6[[#This Row],[PA_DUM]]+'[1]5'!L$24*Table6[[#This Row],[CT_DUM]]+'[1]5'!L$25*Table6[[#This Row],[DL_DUM]]</f>
        <v>7022.6505804629778</v>
      </c>
      <c r="AT30" s="9">
        <f>Table6[[#This Row],[sales]]-Table6[[#This Row],[Pred_5]]</f>
        <v>2772.104672449881</v>
      </c>
      <c r="AU30" s="9">
        <f>ABS(Table6[[#This Row],[Red_5]]/Table6[[#This Row],[sales]])</f>
        <v>0.28301928949429195</v>
      </c>
      <c r="AV30" s="9">
        <f>'[1]6'!L$20+'[1]6'!L$26*Table6[[#This Row],[Online]]+'[1]6'!L$21*Table6[[#This Row],[NJ_DUM]]+'[1]6'!L$22*Table6[[#This Row],[NY_DUM]]+'[1]6'!L$23*Table6[[#This Row],[PA_DUM]]+'[1]6'!L$24*Table6[[#This Row],[CT_DUM]]+'[1]6'!L$25*Table6[[#This Row],[DL_DUM]]</f>
        <v>5582.0615179441847</v>
      </c>
      <c r="AW30" s="9">
        <f>Table6[[#This Row],[sales]]-Table6[[#This Row],[Pred_6]]</f>
        <v>4212.6937349686741</v>
      </c>
      <c r="AX30" s="9">
        <f>ABS(Table6[[#This Row],[Red_6]]/Table6[[#This Row],[sales]])</f>
        <v>0.43009688615913733</v>
      </c>
      <c r="AY30" s="9">
        <f>'[1]7'!L$21+'[1]7'!L$27*Table6[[#This Row],[LNTV]]+'[1]7'!L$22*Table6[[#This Row],[NJ_DUM]]+'[1]7'!L$23*Table6[[#This Row],[NY_DUM]]+'[1]7'!L$24*Table6[[#This Row],[PA_DUM]]+'[1]7'!L$25*Table6[[#This Row],[CT_DUM]]+'[1]7'!L$26*Table6[[#This Row],[DL_DUM]]</f>
        <v>8.2659335750927809</v>
      </c>
      <c r="AZ30" s="9">
        <f>Table6[[#This Row],[sales]]-Table6[[#This Row],[Pred_7]]</f>
        <v>9786.4893193377666</v>
      </c>
      <c r="BA30" s="9">
        <f>ABS(Table6[[#This Row],[Red_7]]/Table6[[#This Row],[sales]])</f>
        <v>0.99915608574572257</v>
      </c>
      <c r="BB30" s="9">
        <f>'[1]8'!O$22+'[1]8'!O$28*Table6[[#This Row],[LNRADIOLING]]+'[1]8'!O$23*Table6[[#This Row],[DL_DUM]]+'[1]8'!O$24*Table6[[#This Row],[CT_DUM]]+'[1]8'!O$25*Table6[[#This Row],[PA_DUM]]+'[1]8'!O$26*Table6[[#This Row],[NY_DUM]]+'[1]8'!O$27*Table6[[#This Row],[NJ_DUM]]</f>
        <v>6.0673984431731123</v>
      </c>
      <c r="BC30" s="9">
        <f>Table6[[#This Row],[sales]]-Table6[[#This Row],[Pred_8]]</f>
        <v>9788.6878544696865</v>
      </c>
      <c r="BD30" s="9">
        <f>ABS(Table6[[#This Row],[Red_8]]/Table6[[#This Row],[sales]])</f>
        <v>0.99938054619166028</v>
      </c>
      <c r="BE30" s="9">
        <f>'[1]9'!M$19+'[1]9'!M$21*Table6[[#This Row],[LNONLINE]]+'[1]9'!M$20*Table6[[#This Row],[DL_DUM]]+'[1]9'!M$22*Table6[[#This Row],[CT_DUM]]+'[1]9'!M$23*Table6[[#This Row],[PA_DUM]]+'[1]9'!M$24*Table6[[#This Row],[NY_DUM]]+'[1]9'!M$25*Table6[[#This Row],[NJ_DUM]]</f>
        <v>6.4167891917193991</v>
      </c>
      <c r="BF30" s="9">
        <f>Table6[[#This Row],[sales]]-Table6[[#This Row],[Pred_9]]</f>
        <v>9788.3384637211402</v>
      </c>
      <c r="BG30" s="9">
        <f>ABS(Table6[[#This Row],[Red_9]]/Table6[[#This Row],[sales]])</f>
        <v>0.99934487498400637</v>
      </c>
      <c r="BH30" s="9">
        <f>'[1]10'!P$22+'[1]10'!P$30*Table6[[#This Row],[LNTV]]+'[1]10'!P$29*Table6[[#This Row],[LNRADIOLING]]+'[1]10'!P$24*Table6[[#This Row],[LNONLINELING]]+'[1]10'!P$23*Table6[[#This Row],[DL_DUM]]+'[1]10'!P$25*Table6[[#This Row],[CT_DUM]]+'[1]10'!P$26*Table6[[#This Row],[PA_DUM]]+'[1]10'!P$27*Table6[[#This Row],[NY_DUM]]+'[1]10'!P$28*Table6[[#This Row],[NJ_DUM]]</f>
        <v>5.8770924611334117</v>
      </c>
      <c r="BI30" s="9">
        <f>Table6[[#This Row],[sales]]-Table6[[#This Row],[Pred_10]]</f>
        <v>9788.8781604517262</v>
      </c>
      <c r="BJ30" s="45">
        <f>ABS(Table6[[#This Row],[Red_10]]/Table6[[#This Row],[sales]])</f>
        <v>0.9993999755675993</v>
      </c>
      <c r="BK30" s="9">
        <f>'[1]11'!P$32+'[1]11'!P$40*Table6[[#This Row],[LNONLINELING]]+'[1]11'!P$39*Table6[[#This Row],[LNRADIOLING]]+'[1]11'!P$38*Table6[[#This Row],[LNTVLING]]+'[1]11'!P$33*Table6[[#This Row],[DL_DUM]]+'[1]11'!P$34*Table6[[#This Row],[CT_DUM]]+'[1]11'!P$35*Table6[[#This Row],[PA_DUM]]+'[1]11'!P$36*Table6[[#This Row],[NY_DUM]]+'[1]11'!P$37*Table6[[#This Row],[NJ_DUM]]</f>
        <v>6.0490682691235271</v>
      </c>
      <c r="BL30" s="9">
        <f>Table6[[#This Row],[sales]]-Table6[[#This Row],[ Pred_11]]</f>
        <v>9788.7061846437355</v>
      </c>
      <c r="BM30" s="47">
        <f>ABS(Table6[[#This Row],[ Red_11]]/Table6[[#This Row],[sales]])</f>
        <v>0.99938241761913094</v>
      </c>
      <c r="BN30" s="9">
        <f>'[1]12'!K$22+'[1]12'!K$28*Table6[[#This Row],[COMBINE LN LING]]+'[1]12'!K$23*Table6[[#This Row],[DL_DUM]]+'[1]12'!K$24*Table6[[#This Row],[CT_DUM]]+'[1]12'!K$25*Table6[[#This Row],[PA_DUM]]+'[1]12'!K$26*Table6[[#This Row],[NY_DUM]]+'[1]12'!K$27*Table6[[#This Row],[NJ_DUM]]</f>
        <v>6.3747727423242431</v>
      </c>
      <c r="BO30" s="9">
        <f>Table6[[#This Row],[sales]]-Table6[[#This Row],[ Pred_12]]</f>
        <v>9788.3804801705337</v>
      </c>
      <c r="BP30" s="47">
        <f>ABS(Table6[[#This Row],[ Red_12]]/Table6[[#This Row],[sales]])</f>
        <v>0.99934916467254964</v>
      </c>
      <c r="BQ30">
        <f>LN(G30+'2019 Totals and Calculations'!C$18)</f>
        <v>7.4809400248562916</v>
      </c>
      <c r="BR30">
        <f>LN(Table6[[#This Row],[PROF RADIO]]+'2019 Totals and Calculations'!D$18)</f>
        <v>7.6724179194946318</v>
      </c>
      <c r="BS30">
        <f>LN(Table6[[#This Row],[ONLINE LINGERING]]+'2019 Totals and Calculations'!E$18)</f>
        <v>6.0291818716501817</v>
      </c>
      <c r="BT30">
        <f>MONTH(Table6[[#This Row],[Date]])</f>
        <v>7</v>
      </c>
      <c r="BU30">
        <f t="shared" si="13"/>
        <v>0</v>
      </c>
      <c r="BV30">
        <f t="shared" si="14"/>
        <v>0</v>
      </c>
      <c r="BW30">
        <f t="shared" si="15"/>
        <v>0</v>
      </c>
      <c r="BX30">
        <f t="shared" si="16"/>
        <v>0</v>
      </c>
      <c r="BY30">
        <f t="shared" si="17"/>
        <v>0</v>
      </c>
      <c r="BZ30">
        <f t="shared" si="18"/>
        <v>0</v>
      </c>
      <c r="CA30">
        <f t="shared" si="19"/>
        <v>1</v>
      </c>
      <c r="CB30">
        <f t="shared" si="20"/>
        <v>0</v>
      </c>
      <c r="CC30">
        <f t="shared" si="21"/>
        <v>0</v>
      </c>
      <c r="CD30">
        <f t="shared" si="22"/>
        <v>0</v>
      </c>
      <c r="CE30">
        <f t="shared" si="23"/>
        <v>0</v>
      </c>
      <c r="CF30">
        <f t="shared" si="24"/>
        <v>0</v>
      </c>
      <c r="CG30">
        <f t="shared" si="25"/>
        <v>29</v>
      </c>
      <c r="CH3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6453.8644858855478</v>
      </c>
      <c r="CI30" s="79">
        <f>Table6[[#This Row],[sales]]-CH30</f>
        <v>3340.8907670273111</v>
      </c>
      <c r="CJ30">
        <f>ABS(Table6[[#This Row],[sales]]-CH30)/Table6[[#This Row],[sales]]</f>
        <v>0.34108976495699211</v>
      </c>
      <c r="CK3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10297.432591165103</v>
      </c>
      <c r="CL30" s="79">
        <f>Table6[[#This Row],[sales]]-CK30</f>
        <v>-502.67733825224423</v>
      </c>
      <c r="CM30">
        <f>ABS(Table6[[#This Row],[sales]]-CK30)/Table6[[#This Row],[sales]]</f>
        <v>5.1321071866778215E-2</v>
      </c>
      <c r="CN3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7563.9411369366799</v>
      </c>
      <c r="CO30" s="79">
        <f>Table6[[#This Row],[sales]]-CN30</f>
        <v>2230.814115976179</v>
      </c>
      <c r="CP30">
        <f>ABS(Table6[[#This Row],[sales]]-CN30)/Table6[[#This Row],[sales]]</f>
        <v>0.22775598352115617</v>
      </c>
      <c r="CQ3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8536.0654817192681</v>
      </c>
      <c r="CR30" s="79">
        <f>Table6[[#This Row],[sales]]-CQ30</f>
        <v>1258.6897711935908</v>
      </c>
      <c r="CS30">
        <f>ABS(Table6[[#This Row],[sales]]-CQ30)/Table6[[#This Row],[sales]]</f>
        <v>0.128506505644362</v>
      </c>
    </row>
    <row r="31" spans="1:109" x14ac:dyDescent="0.2">
      <c r="A31">
        <v>30</v>
      </c>
      <c r="B31" t="s">
        <v>139</v>
      </c>
      <c r="C31" s="5">
        <v>42939</v>
      </c>
      <c r="D31" s="6">
        <v>1435.6174083865617</v>
      </c>
      <c r="E31" s="8">
        <f>YEAR(Table6[[#This Row],[Date]])</f>
        <v>2017</v>
      </c>
      <c r="F31" s="6">
        <f>Table6[[#This Row],[TV_State]]+Table6[[#This Row],[Radio_State]]+Table6[[#This Row],[Online]]</f>
        <v>3450.2422065228775</v>
      </c>
      <c r="G31" s="6">
        <f t="shared" si="5"/>
        <v>1419.5500194385377</v>
      </c>
      <c r="H31" s="6">
        <f>LN(Table6[[#This Row],[PROF TV LING]])</f>
        <v>7.2580952126564435</v>
      </c>
      <c r="I31" s="6">
        <f t="shared" si="0"/>
        <v>7.2693502854095717</v>
      </c>
      <c r="J31" s="6">
        <v>1638.2943117079351</v>
      </c>
      <c r="K31" s="6">
        <f t="shared" si="6"/>
        <v>1861.903729364346</v>
      </c>
      <c r="L31" s="6">
        <f>0.5*J30+0.5*Table6[[#This Row],[Radio_State]]</f>
        <v>1782.8496921527531</v>
      </c>
      <c r="M31" s="6">
        <f>LN(Table6[[#This Row],[RADIO LINGERING ]])</f>
        <v>7.4859683137783852</v>
      </c>
      <c r="N31" s="6">
        <f t="shared" si="1"/>
        <v>7.401410925750322</v>
      </c>
      <c r="O31" s="6">
        <v>376.33048642838111</v>
      </c>
      <c r="P31" s="6">
        <f t="shared" si="2"/>
        <v>374.74035799006504</v>
      </c>
      <c r="Q31" s="6">
        <f>0.3*O30+0.7*Table6[[#This Row],[Online]]</f>
        <v>375.21267310235612</v>
      </c>
      <c r="R31" s="6">
        <f>LN(Table6[[#This Row],[ONLINE LINGERING]])</f>
        <v>5.9274929934868981</v>
      </c>
      <c r="S31" s="6">
        <f t="shared" si="3"/>
        <v>5.930467710603641</v>
      </c>
      <c r="T31" s="6">
        <v>8654.2849538929568</v>
      </c>
      <c r="U31" s="6">
        <f t="shared" si="4"/>
        <v>9.0658098476627664</v>
      </c>
      <c r="V31" s="8">
        <f>YEAR(Table6[[#This Row],[Date]])</f>
        <v>2017</v>
      </c>
      <c r="W31" s="8">
        <f>WEEKNUM(Table6[[#This Row],[Date]])</f>
        <v>30</v>
      </c>
      <c r="X31" t="s">
        <v>194</v>
      </c>
      <c r="Y31" s="9">
        <f>Table6[[#This Row],[LNTVLING]]+Table6[[#This Row],[LNRADIOLING]]+Table6[[#This Row],[LNONLINELING]]</f>
        <v>20.671556519921726</v>
      </c>
      <c r="Z31">
        <f t="shared" si="26"/>
        <v>1</v>
      </c>
      <c r="AA31">
        <f t="shared" si="7"/>
        <v>1</v>
      </c>
      <c r="AB31">
        <f t="shared" si="8"/>
        <v>0</v>
      </c>
      <c r="AC31">
        <f t="shared" si="9"/>
        <v>0</v>
      </c>
      <c r="AD31">
        <f t="shared" si="10"/>
        <v>0</v>
      </c>
      <c r="AE31">
        <f t="shared" si="11"/>
        <v>0</v>
      </c>
      <c r="AF31">
        <f t="shared" si="12"/>
        <v>0</v>
      </c>
      <c r="AG31" s="9">
        <f>'[1]1'!J$20+'[1]1'!J$21*Table6[[#This Row],[TV_State]]</f>
        <v>2741.5603157052565</v>
      </c>
      <c r="AH31" s="9">
        <f>Table6[[#This Row],[sales]]-Table6[[#This Row],[Pred_1]]</f>
        <v>5912.7246381877003</v>
      </c>
      <c r="AI31">
        <f>ABS(Table6[[#This Row],[Res_1]])/Table6[[#This Row],[sales]]</f>
        <v>0.68321353753529679</v>
      </c>
      <c r="AJ31" s="9">
        <f>'[1]2'!J$20+'[1]2'!J$21*Table6[[#This Row],[Radio_State]]</f>
        <v>8906.483625883855</v>
      </c>
      <c r="AK31" s="9">
        <f>Table6[[#This Row],[sales]]-Table6[[#This Row],[ Pred_2 ]]</f>
        <v>-252.19867199089822</v>
      </c>
      <c r="AL31">
        <f>ABS(Table6[[#This Row],[ Res_2 ]])/Table6[[#This Row],[sales]]</f>
        <v>2.9141480010714427E-2</v>
      </c>
      <c r="AM31" s="10">
        <f>'[1]3'!J$20+'[1]3'!J$21*Data!O31</f>
        <v>3974.9122554664364</v>
      </c>
      <c r="AN31" s="9">
        <f>Table6[[#This Row],[sales]]-Table6[[#This Row],[Pred_3]]</f>
        <v>4679.3726984265204</v>
      </c>
      <c r="AO31" s="9">
        <f>ABS(Table6[[#This Row],[Res_3]])/Table6[[#This Row],[sales]]</f>
        <v>0.54070009519637996</v>
      </c>
      <c r="AP31" s="9">
        <f>'[1]4'!L$21+'[1]4'!L$27*Table6[[#This Row],[TV_State]]+'[1]4'!L$22*Table6[[#This Row],[NJ_DUM]]+'[1]4'!L$23*Table6[[#This Row],[NY_DUM]]+'[1]4'!L$24*Table6[[#This Row],[PA_DUM]]+'[1]4'!L$25*Table6[[#This Row],[CT_DUM]]+'[1]4'!L$26*Table6[[#This Row],[DL_DUM]]</f>
        <v>4697.1698611551974</v>
      </c>
      <c r="AQ31" s="9">
        <f>Table6[[#This Row],[sales]]-Table6[[#This Row],[Pred_4]]</f>
        <v>3957.1150927377594</v>
      </c>
      <c r="AR31">
        <f>ABS(Table6[[#This Row],[Res_4]]/Table6[[#This Row],[sales]])</f>
        <v>0.45724344805144534</v>
      </c>
      <c r="AS31" s="9">
        <f>'[1]5'!L$20+'[1]5'!L$26*Table6[[#This Row],[Radio_State]]+'[1]5'!L$21*Table6[[#This Row],[NJ_DUM]]+'[1]5'!L$22*Table6[[#This Row],[NY_DUM]]+'[1]5'!L$23*Table6[[#This Row],[PA_DUM]]+'[1]5'!L$24*Table6[[#This Row],[CT_DUM]]+'[1]5'!L$25*Table6[[#This Row],[DL_DUM]]</f>
        <v>6513.3544214466074</v>
      </c>
      <c r="AT31" s="9">
        <f>Table6[[#This Row],[sales]]-Table6[[#This Row],[Pred_5]]</f>
        <v>2140.9305324463494</v>
      </c>
      <c r="AU31" s="9">
        <f>ABS(Table6[[#This Row],[Red_5]]/Table6[[#This Row],[sales]])</f>
        <v>0.24738387328964651</v>
      </c>
      <c r="AV31" s="9">
        <f>'[1]6'!L$20+'[1]6'!L$26*Table6[[#This Row],[Online]]+'[1]6'!L$21*Table6[[#This Row],[NJ_DUM]]+'[1]6'!L$22*Table6[[#This Row],[NY_DUM]]+'[1]6'!L$23*Table6[[#This Row],[PA_DUM]]+'[1]6'!L$24*Table6[[#This Row],[CT_DUM]]+'[1]6'!L$25*Table6[[#This Row],[DL_DUM]]</f>
        <v>5598.2782230142438</v>
      </c>
      <c r="AW31" s="9">
        <f>Table6[[#This Row],[sales]]-Table6[[#This Row],[Pred_6]]</f>
        <v>3056.0067308787129</v>
      </c>
      <c r="AX31" s="9">
        <f>ABS(Table6[[#This Row],[Red_6]]/Table6[[#This Row],[sales]])</f>
        <v>0.35312065030907369</v>
      </c>
      <c r="AY31" s="9">
        <f>'[1]7'!L$21+'[1]7'!L$27*Table6[[#This Row],[LNTV]]+'[1]7'!L$22*Table6[[#This Row],[NJ_DUM]]+'[1]7'!L$23*Table6[[#This Row],[NY_DUM]]+'[1]7'!L$24*Table6[[#This Row],[PA_DUM]]+'[1]7'!L$25*Table6[[#This Row],[CT_DUM]]+'[1]7'!L$26*Table6[[#This Row],[DL_DUM]]</f>
        <v>8.2670349223827806</v>
      </c>
      <c r="AZ31" s="9">
        <f>Table6[[#This Row],[sales]]-Table6[[#This Row],[Pred_7]]</f>
        <v>8646.0179189705741</v>
      </c>
      <c r="BA31" s="9">
        <f>ABS(Table6[[#This Row],[Red_7]]/Table6[[#This Row],[sales]])</f>
        <v>0.99904474662361753</v>
      </c>
      <c r="BB31" s="9">
        <f>'[1]8'!O$22+'[1]8'!O$28*Table6[[#This Row],[LNRADIOLING]]+'[1]8'!O$23*Table6[[#This Row],[DL_DUM]]+'[1]8'!O$24*Table6[[#This Row],[CT_DUM]]+'[1]8'!O$25*Table6[[#This Row],[PA_DUM]]+'[1]8'!O$26*Table6[[#This Row],[NY_DUM]]+'[1]8'!O$27*Table6[[#This Row],[NJ_DUM]]</f>
        <v>6.0558041892007566</v>
      </c>
      <c r="BC31" s="9">
        <f>Table6[[#This Row],[sales]]-Table6[[#This Row],[Pred_8]]</f>
        <v>8648.2291497037568</v>
      </c>
      <c r="BD31" s="9">
        <f>ABS(Table6[[#This Row],[Red_8]]/Table6[[#This Row],[sales]])</f>
        <v>0.99930025366376729</v>
      </c>
      <c r="BE31" s="9">
        <f>'[1]9'!M$19+'[1]9'!M$21*Table6[[#This Row],[LNONLINE]]+'[1]9'!M$20*Table6[[#This Row],[DL_DUM]]+'[1]9'!M$22*Table6[[#This Row],[CT_DUM]]+'[1]9'!M$23*Table6[[#This Row],[PA_DUM]]+'[1]9'!M$24*Table6[[#This Row],[NY_DUM]]+'[1]9'!M$25*Table6[[#This Row],[NJ_DUM]]</f>
        <v>6.4199396400507318</v>
      </c>
      <c r="BF31" s="9">
        <f>Table6[[#This Row],[sales]]-Table6[[#This Row],[Pred_9]]</f>
        <v>8647.8650142529059</v>
      </c>
      <c r="BG31" s="9">
        <f>ABS(Table6[[#This Row],[Red_9]]/Table6[[#This Row],[sales]])</f>
        <v>0.99925817792293015</v>
      </c>
      <c r="BH31" s="9">
        <f>'[1]10'!P$22+'[1]10'!P$30*Table6[[#This Row],[LNTV]]+'[1]10'!P$29*Table6[[#This Row],[LNRADIOLING]]+'[1]10'!P$24*Table6[[#This Row],[LNONLINELING]]+'[1]10'!P$23*Table6[[#This Row],[DL_DUM]]+'[1]10'!P$25*Table6[[#This Row],[CT_DUM]]+'[1]10'!P$26*Table6[[#This Row],[PA_DUM]]+'[1]10'!P$27*Table6[[#This Row],[NY_DUM]]+'[1]10'!P$28*Table6[[#This Row],[NJ_DUM]]</f>
        <v>5.9195572157999479</v>
      </c>
      <c r="BI31" s="9">
        <f>Table6[[#This Row],[sales]]-Table6[[#This Row],[Pred_10]]</f>
        <v>8648.3653966771562</v>
      </c>
      <c r="BJ31" s="45">
        <f>ABS(Table6[[#This Row],[Red_10]]/Table6[[#This Row],[sales]])</f>
        <v>0.99931599696019513</v>
      </c>
      <c r="BK31" s="9">
        <f>'[1]11'!P$32+'[1]11'!P$40*Table6[[#This Row],[LNONLINELING]]+'[1]11'!P$39*Table6[[#This Row],[LNRADIOLING]]+'[1]11'!P$38*Table6[[#This Row],[LNTVLING]]+'[1]11'!P$33*Table6[[#This Row],[DL_DUM]]+'[1]11'!P$34*Table6[[#This Row],[CT_DUM]]+'[1]11'!P$35*Table6[[#This Row],[PA_DUM]]+'[1]11'!P$36*Table6[[#This Row],[NY_DUM]]+'[1]11'!P$37*Table6[[#This Row],[NJ_DUM]]</f>
        <v>6.0781688712867661</v>
      </c>
      <c r="BL31" s="9">
        <f>Table6[[#This Row],[sales]]-Table6[[#This Row],[ Pred_11]]</f>
        <v>8648.2067850216699</v>
      </c>
      <c r="BM31" s="47">
        <f>ABS(Table6[[#This Row],[ Red_11]]/Table6[[#This Row],[sales]])</f>
        <v>0.99929766943153953</v>
      </c>
      <c r="BN31" s="9">
        <f>'[1]12'!K$22+'[1]12'!K$28*Table6[[#This Row],[COMBINE LN LING]]+'[1]12'!K$23*Table6[[#This Row],[DL_DUM]]+'[1]12'!K$24*Table6[[#This Row],[CT_DUM]]+'[1]12'!K$25*Table6[[#This Row],[PA_DUM]]+'[1]12'!K$26*Table6[[#This Row],[NY_DUM]]+'[1]12'!K$27*Table6[[#This Row],[NJ_DUM]]</f>
        <v>6.3605581313402579</v>
      </c>
      <c r="BO31" s="9">
        <f>Table6[[#This Row],[sales]]-Table6[[#This Row],[ Pred_12]]</f>
        <v>8647.9243957616163</v>
      </c>
      <c r="BP31" s="47">
        <f>ABS(Table6[[#This Row],[ Red_12]]/Table6[[#This Row],[sales]])</f>
        <v>0.99926503943824041</v>
      </c>
      <c r="BQ31">
        <f>LN(G31+'2019 Totals and Calculations'!C$18)</f>
        <v>7.4848143492313008</v>
      </c>
      <c r="BR31">
        <f>LN(Table6[[#This Row],[PROF RADIO]]+'2019 Totals and Calculations'!D$18)</f>
        <v>7.5625046574344088</v>
      </c>
      <c r="BS31">
        <f>LN(Table6[[#This Row],[ONLINE LINGERING]]+'2019 Totals and Calculations'!E$18)</f>
        <v>6.0380857827099819</v>
      </c>
      <c r="BT31">
        <f>MONTH(Table6[[#This Row],[Date]])</f>
        <v>7</v>
      </c>
      <c r="BU31">
        <f t="shared" si="13"/>
        <v>0</v>
      </c>
      <c r="BV31">
        <f t="shared" si="14"/>
        <v>0</v>
      </c>
      <c r="BW31">
        <f t="shared" si="15"/>
        <v>0</v>
      </c>
      <c r="BX31">
        <f t="shared" si="16"/>
        <v>0</v>
      </c>
      <c r="BY31">
        <f t="shared" si="17"/>
        <v>0</v>
      </c>
      <c r="BZ31">
        <f t="shared" si="18"/>
        <v>0</v>
      </c>
      <c r="CA31">
        <f t="shared" si="19"/>
        <v>1</v>
      </c>
      <c r="CB31">
        <f t="shared" si="20"/>
        <v>0</v>
      </c>
      <c r="CC31">
        <f t="shared" si="21"/>
        <v>0</v>
      </c>
      <c r="CD31">
        <f t="shared" si="22"/>
        <v>0</v>
      </c>
      <c r="CE31">
        <f t="shared" si="23"/>
        <v>0</v>
      </c>
      <c r="CF31">
        <f t="shared" si="24"/>
        <v>0</v>
      </c>
      <c r="CG31">
        <f t="shared" si="25"/>
        <v>30</v>
      </c>
      <c r="CH3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6478.8135611855096</v>
      </c>
      <c r="CI31" s="79">
        <f>Table6[[#This Row],[sales]]-CH31</f>
        <v>2175.4713927074472</v>
      </c>
      <c r="CJ31">
        <f>ABS(Table6[[#This Row],[sales]]-CH31)/Table6[[#This Row],[sales]]</f>
        <v>0.25137505921027653</v>
      </c>
      <c r="CK3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9978.9484417288531</v>
      </c>
      <c r="CL31" s="79">
        <f>Table6[[#This Row],[sales]]-CK31</f>
        <v>-1324.6634878358964</v>
      </c>
      <c r="CM31">
        <f>ABS(Table6[[#This Row],[sales]]-CK31)/Table6[[#This Row],[sales]]</f>
        <v>0.15306446400751145</v>
      </c>
      <c r="CN3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7603.845339967057</v>
      </c>
      <c r="CO31" s="79">
        <f>Table6[[#This Row],[sales]]-CN31</f>
        <v>1050.4396139258997</v>
      </c>
      <c r="CP31">
        <f>ABS(Table6[[#This Row],[sales]]-CN31)/Table6[[#This Row],[sales]]</f>
        <v>0.12137797859930421</v>
      </c>
      <c r="CQ3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8458.4780607780885</v>
      </c>
      <c r="CR31" s="79">
        <f>Table6[[#This Row],[sales]]-CQ31</f>
        <v>195.80689311486822</v>
      </c>
      <c r="CS31">
        <f>ABS(Table6[[#This Row],[sales]]-CQ31)/Table6[[#This Row],[sales]]</f>
        <v>2.2625427075496099E-2</v>
      </c>
    </row>
    <row r="32" spans="1:109" x14ac:dyDescent="0.2">
      <c r="A32">
        <v>31</v>
      </c>
      <c r="B32" t="s">
        <v>139</v>
      </c>
      <c r="C32" s="5">
        <v>42946</v>
      </c>
      <c r="D32" s="6">
        <v>1449.9735824704276</v>
      </c>
      <c r="E32" s="8">
        <f>YEAR(Table6[[#This Row],[Date]])</f>
        <v>2017</v>
      </c>
      <c r="F32" s="6">
        <f>Table6[[#This Row],[TV_State]]+Table6[[#This Row],[Radio_State]]+Table6[[#This Row],[Online]]</f>
        <v>3222.6175387148369</v>
      </c>
      <c r="G32" s="6">
        <f t="shared" si="5"/>
        <v>1428.6770883481045</v>
      </c>
      <c r="H32" s="6">
        <f>LN(Table6[[#This Row],[PROF TV LING]])</f>
        <v>7.2645041820295004</v>
      </c>
      <c r="I32" s="6">
        <f t="shared" si="0"/>
        <v>7.2793006162627405</v>
      </c>
      <c r="J32" s="6">
        <v>1392.5501649517448</v>
      </c>
      <c r="K32" s="6">
        <f t="shared" si="6"/>
        <v>1627.2269471580453</v>
      </c>
      <c r="L32" s="6">
        <f>0.5*J31+0.5*Table6[[#This Row],[Radio_State]]</f>
        <v>1515.42223832984</v>
      </c>
      <c r="M32" s="6">
        <f>LN(Table6[[#This Row],[RADIO LINGERING ]])</f>
        <v>7.3234493842806101</v>
      </c>
      <c r="N32" s="6">
        <f t="shared" si="1"/>
        <v>7.2388919962525469</v>
      </c>
      <c r="O32" s="6">
        <v>380.09379129266495</v>
      </c>
      <c r="P32" s="6">
        <f t="shared" si="2"/>
        <v>378.48776130188492</v>
      </c>
      <c r="Q32" s="6">
        <f>0.3*O31+0.7*Table6[[#This Row],[Online]]</f>
        <v>378.96479983337974</v>
      </c>
      <c r="R32" s="6">
        <f>LN(Table6[[#This Row],[ONLINE LINGERING]])</f>
        <v>5.9374433243400668</v>
      </c>
      <c r="S32" s="6">
        <f t="shared" si="3"/>
        <v>5.9404180414568097</v>
      </c>
      <c r="T32" s="6">
        <v>9259.3614898028045</v>
      </c>
      <c r="U32" s="6">
        <f t="shared" si="4"/>
        <v>9.1333903716778071</v>
      </c>
      <c r="V32" s="8">
        <f>YEAR(Table6[[#This Row],[Date]])</f>
        <v>2017</v>
      </c>
      <c r="W32" s="8">
        <f>WEEKNUM(Table6[[#This Row],[Date]])</f>
        <v>31</v>
      </c>
      <c r="X32" t="s">
        <v>195</v>
      </c>
      <c r="Y32" s="9">
        <f>Table6[[#This Row],[LNTVLING]]+Table6[[#This Row],[LNRADIOLING]]+Table6[[#This Row],[LNONLINELING]]</f>
        <v>20.525396890650178</v>
      </c>
      <c r="Z32">
        <f t="shared" si="26"/>
        <v>1</v>
      </c>
      <c r="AA32">
        <f t="shared" si="7"/>
        <v>1</v>
      </c>
      <c r="AB32">
        <f t="shared" si="8"/>
        <v>0</v>
      </c>
      <c r="AC32">
        <f t="shared" si="9"/>
        <v>0</v>
      </c>
      <c r="AD32">
        <f t="shared" si="10"/>
        <v>0</v>
      </c>
      <c r="AE32">
        <f t="shared" si="11"/>
        <v>0</v>
      </c>
      <c r="AF32">
        <f t="shared" si="12"/>
        <v>0</v>
      </c>
      <c r="AG32" s="9">
        <f>'[1]1'!J$20+'[1]1'!J$21*Table6[[#This Row],[TV_State]]</f>
        <v>2755.6785934077461</v>
      </c>
      <c r="AH32" s="9">
        <f>Table6[[#This Row],[sales]]-Table6[[#This Row],[Pred_1]]</f>
        <v>6503.6828963950584</v>
      </c>
      <c r="AI32">
        <f>ABS(Table6[[#This Row],[Res_1]])/Table6[[#This Row],[sales]]</f>
        <v>0.7023899977938507</v>
      </c>
      <c r="AJ32" s="9">
        <f>'[1]2'!J$20+'[1]2'!J$21*Table6[[#This Row],[Radio_State]]</f>
        <v>7827.6533526009034</v>
      </c>
      <c r="AK32" s="9">
        <f>Table6[[#This Row],[sales]]-Table6[[#This Row],[ Pred_2 ]]</f>
        <v>1431.7081372019011</v>
      </c>
      <c r="AL32">
        <f>ABS(Table6[[#This Row],[ Res_2 ]])/Table6[[#This Row],[sales]]</f>
        <v>0.15462277164344645</v>
      </c>
      <c r="AM32" s="10">
        <f>'[1]3'!J$20+'[1]3'!J$21*Data!O32</f>
        <v>3996.6540762038521</v>
      </c>
      <c r="AN32" s="9">
        <f>Table6[[#This Row],[sales]]-Table6[[#This Row],[Pred_3]]</f>
        <v>5262.7074135989524</v>
      </c>
      <c r="AO32" s="9">
        <f>ABS(Table6[[#This Row],[Res_3]])/Table6[[#This Row],[sales]]</f>
        <v>0.56836612539587017</v>
      </c>
      <c r="AP32" s="9">
        <f>'[1]4'!L$21+'[1]4'!L$27*Table6[[#This Row],[TV_State]]+'[1]4'!L$22*Table6[[#This Row],[NJ_DUM]]+'[1]4'!L$23*Table6[[#This Row],[NY_DUM]]+'[1]4'!L$24*Table6[[#This Row],[PA_DUM]]+'[1]4'!L$25*Table6[[#This Row],[CT_DUM]]+'[1]4'!L$26*Table6[[#This Row],[DL_DUM]]</f>
        <v>4700.3365552924515</v>
      </c>
      <c r="AQ32" s="9">
        <f>Table6[[#This Row],[sales]]-Table6[[#This Row],[Pred_4]]</f>
        <v>4559.024934510353</v>
      </c>
      <c r="AR32">
        <f>ABS(Table6[[#This Row],[Res_4]]/Table6[[#This Row],[sales]])</f>
        <v>0.49236925672803017</v>
      </c>
      <c r="AS32" s="9">
        <f>'[1]5'!L$20+'[1]5'!L$26*Table6[[#This Row],[Radio_State]]+'[1]5'!L$21*Table6[[#This Row],[NJ_DUM]]+'[1]5'!L$22*Table6[[#This Row],[NY_DUM]]+'[1]5'!L$23*Table6[[#This Row],[PA_DUM]]+'[1]5'!L$24*Table6[[#This Row],[CT_DUM]]+'[1]5'!L$25*Table6[[#This Row],[DL_DUM]]</f>
        <v>6080.4526862826924</v>
      </c>
      <c r="AT32" s="9">
        <f>Table6[[#This Row],[sales]]-Table6[[#This Row],[Pred_5]]</f>
        <v>3178.9088035201121</v>
      </c>
      <c r="AU32" s="9">
        <f>ABS(Table6[[#This Row],[Red_5]]/Table6[[#This Row],[sales]])</f>
        <v>0.34331836023693391</v>
      </c>
      <c r="AV32" s="9">
        <f>'[1]6'!L$20+'[1]6'!L$26*Table6[[#This Row],[Online]]+'[1]6'!L$21*Table6[[#This Row],[NJ_DUM]]+'[1]6'!L$22*Table6[[#This Row],[NY_DUM]]+'[1]6'!L$23*Table6[[#This Row],[PA_DUM]]+'[1]6'!L$24*Table6[[#This Row],[CT_DUM]]+'[1]6'!L$25*Table6[[#This Row],[DL_DUM]]</f>
        <v>5614.6570951350022</v>
      </c>
      <c r="AW32" s="9">
        <f>Table6[[#This Row],[sales]]-Table6[[#This Row],[Pred_6]]</f>
        <v>3644.7043946678023</v>
      </c>
      <c r="AX32" s="9">
        <f>ABS(Table6[[#This Row],[Red_6]]/Table6[[#This Row],[sales]])</f>
        <v>0.39362372866440742</v>
      </c>
      <c r="AY32" s="9">
        <f>'[1]7'!L$21+'[1]7'!L$27*Table6[[#This Row],[LNTV]]+'[1]7'!L$22*Table6[[#This Row],[NJ_DUM]]+'[1]7'!L$23*Table6[[#This Row],[NY_DUM]]+'[1]7'!L$24*Table6[[#This Row],[PA_DUM]]+'[1]7'!L$25*Table6[[#This Row],[CT_DUM]]+'[1]7'!L$26*Table6[[#This Row],[DL_DUM]]</f>
        <v>8.268136269672782</v>
      </c>
      <c r="AZ32" s="9">
        <f>Table6[[#This Row],[sales]]-Table6[[#This Row],[Pred_7]]</f>
        <v>9251.0933535331314</v>
      </c>
      <c r="BA32" s="9">
        <f>ABS(Table6[[#This Row],[Red_7]]/Table6[[#This Row],[sales]])</f>
        <v>0.99910705114183318</v>
      </c>
      <c r="BB32" s="9">
        <f>'[1]8'!O$22+'[1]8'!O$28*Table6[[#This Row],[LNRADIOLING]]+'[1]8'!O$23*Table6[[#This Row],[DL_DUM]]+'[1]8'!O$24*Table6[[#This Row],[CT_DUM]]+'[1]8'!O$25*Table6[[#This Row],[PA_DUM]]+'[1]8'!O$26*Table6[[#This Row],[NY_DUM]]+'[1]8'!O$27*Table6[[#This Row],[NJ_DUM]]</f>
        <v>6.0442099352284</v>
      </c>
      <c r="BC32" s="9">
        <f>Table6[[#This Row],[sales]]-Table6[[#This Row],[Pred_8]]</f>
        <v>9253.3172798675769</v>
      </c>
      <c r="BD32" s="9">
        <f>ABS(Table6[[#This Row],[Red_8]]/Table6[[#This Row],[sales]])</f>
        <v>0.99934723253413493</v>
      </c>
      <c r="BE32" s="9">
        <f>'[1]9'!M$19+'[1]9'!M$21*Table6[[#This Row],[LNONLINE]]+'[1]9'!M$20*Table6[[#This Row],[DL_DUM]]+'[1]9'!M$22*Table6[[#This Row],[CT_DUM]]+'[1]9'!M$23*Table6[[#This Row],[PA_DUM]]+'[1]9'!M$24*Table6[[#This Row],[NY_DUM]]+'[1]9'!M$25*Table6[[#This Row],[NJ_DUM]]</f>
        <v>6.4230900883820645</v>
      </c>
      <c r="BF32" s="9">
        <f>Table6[[#This Row],[sales]]-Table6[[#This Row],[Pred_9]]</f>
        <v>9252.9383997144232</v>
      </c>
      <c r="BG32" s="9">
        <f>ABS(Table6[[#This Row],[Red_9]]/Table6[[#This Row],[sales]])</f>
        <v>0.99930631392937241</v>
      </c>
      <c r="BH32" s="9">
        <f>'[1]10'!P$22+'[1]10'!P$30*Table6[[#This Row],[LNTV]]+'[1]10'!P$29*Table6[[#This Row],[LNRADIOLING]]+'[1]10'!P$24*Table6[[#This Row],[LNONLINELING]]+'[1]10'!P$23*Table6[[#This Row],[DL_DUM]]+'[1]10'!P$25*Table6[[#This Row],[CT_DUM]]+'[1]10'!P$26*Table6[[#This Row],[PA_DUM]]+'[1]10'!P$27*Table6[[#This Row],[NY_DUM]]+'[1]10'!P$28*Table6[[#This Row],[NJ_DUM]]</f>
        <v>5.9620219704664841</v>
      </c>
      <c r="BI32" s="9">
        <f>Table6[[#This Row],[sales]]-Table6[[#This Row],[Pred_10]]</f>
        <v>9253.3994678323379</v>
      </c>
      <c r="BJ32" s="45">
        <f>ABS(Table6[[#This Row],[Red_10]]/Table6[[#This Row],[sales]])</f>
        <v>0.99935610873632785</v>
      </c>
      <c r="BK32" s="9">
        <f>'[1]11'!P$32+'[1]11'!P$40*Table6[[#This Row],[LNONLINELING]]+'[1]11'!P$39*Table6[[#This Row],[LNRADIOLING]]+'[1]11'!P$38*Table6[[#This Row],[LNTVLING]]+'[1]11'!P$33*Table6[[#This Row],[DL_DUM]]+'[1]11'!P$34*Table6[[#This Row],[CT_DUM]]+'[1]11'!P$35*Table6[[#This Row],[PA_DUM]]+'[1]11'!P$36*Table6[[#This Row],[NY_DUM]]+'[1]11'!P$37*Table6[[#This Row],[NJ_DUM]]</f>
        <v>6.1070086455135542</v>
      </c>
      <c r="BL32" s="9">
        <f>Table6[[#This Row],[sales]]-Table6[[#This Row],[ Pred_11]]</f>
        <v>9253.2544811572916</v>
      </c>
      <c r="BM32" s="47">
        <f>ABS(Table6[[#This Row],[ Red_11]]/Table6[[#This Row],[sales]])</f>
        <v>0.99934045034830554</v>
      </c>
      <c r="BN32" s="9">
        <f>'[1]12'!K$22+'[1]12'!K$28*Table6[[#This Row],[COMBINE LN LING]]+'[1]12'!K$23*Table6[[#This Row],[DL_DUM]]+'[1]12'!K$24*Table6[[#This Row],[CT_DUM]]+'[1]12'!K$25*Table6[[#This Row],[PA_DUM]]+'[1]12'!K$26*Table6[[#This Row],[NY_DUM]]+'[1]12'!K$27*Table6[[#This Row],[NJ_DUM]]</f>
        <v>6.3464923314382062</v>
      </c>
      <c r="BO32" s="9">
        <f>Table6[[#This Row],[sales]]-Table6[[#This Row],[ Pred_12]]</f>
        <v>9253.0149974713659</v>
      </c>
      <c r="BP32" s="47">
        <f>ABS(Table6[[#This Row],[ Red_12]]/Table6[[#This Row],[sales]])</f>
        <v>0.99931458639578685</v>
      </c>
      <c r="BQ32">
        <f>LN(G32+'2019 Totals and Calculations'!C$18)</f>
        <v>7.4899265416052856</v>
      </c>
      <c r="BR32">
        <f>LN(Table6[[#This Row],[PROF RADIO]]+'2019 Totals and Calculations'!D$18)</f>
        <v>7.4324739341570876</v>
      </c>
      <c r="BS32">
        <f>LN(Table6[[#This Row],[ONLINE LINGERING]]+'2019 Totals and Calculations'!E$18)</f>
        <v>6.0469989744533592</v>
      </c>
      <c r="BT32">
        <f>MONTH(Table6[[#This Row],[Date]])</f>
        <v>7</v>
      </c>
      <c r="BU32">
        <f t="shared" si="13"/>
        <v>0</v>
      </c>
      <c r="BV32">
        <f t="shared" si="14"/>
        <v>0</v>
      </c>
      <c r="BW32">
        <f t="shared" si="15"/>
        <v>0</v>
      </c>
      <c r="BX32">
        <f t="shared" si="16"/>
        <v>0</v>
      </c>
      <c r="BY32">
        <f t="shared" si="17"/>
        <v>0</v>
      </c>
      <c r="BZ32">
        <f t="shared" si="18"/>
        <v>0</v>
      </c>
      <c r="CA32">
        <f t="shared" si="19"/>
        <v>1</v>
      </c>
      <c r="CB32">
        <f t="shared" si="20"/>
        <v>0</v>
      </c>
      <c r="CC32">
        <f t="shared" si="21"/>
        <v>0</v>
      </c>
      <c r="CD32">
        <f t="shared" si="22"/>
        <v>0</v>
      </c>
      <c r="CE32">
        <f t="shared" si="23"/>
        <v>0</v>
      </c>
      <c r="CF32">
        <f t="shared" si="24"/>
        <v>0</v>
      </c>
      <c r="CG32">
        <f t="shared" si="25"/>
        <v>31</v>
      </c>
      <c r="CH3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6506.2586357661157</v>
      </c>
      <c r="CI32" s="79">
        <f>Table6[[#This Row],[sales]]-CH32</f>
        <v>2753.1028540366888</v>
      </c>
      <c r="CJ32">
        <f>ABS(Table6[[#This Row],[sales]]-CH32)/Table6[[#This Row],[sales]]</f>
        <v>0.29733182542539671</v>
      </c>
      <c r="CK3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9610.8791746201132</v>
      </c>
      <c r="CL32" s="79">
        <f>Table6[[#This Row],[sales]]-CK32</f>
        <v>-351.51768481730869</v>
      </c>
      <c r="CM32">
        <f>ABS(Table6[[#This Row],[sales]]-CK32)/Table6[[#This Row],[sales]]</f>
        <v>3.7963490809212908E-2</v>
      </c>
      <c r="CN3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7643.9832295560209</v>
      </c>
      <c r="CO32" s="79">
        <f>Table6[[#This Row],[sales]]-CN32</f>
        <v>1615.3782602467836</v>
      </c>
      <c r="CP32">
        <f>ABS(Table6[[#This Row],[sales]]-CN32)/Table6[[#This Row],[sales]]</f>
        <v>0.17445892592332371</v>
      </c>
      <c r="CQ3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8359.7476449543647</v>
      </c>
      <c r="CR32" s="79">
        <f>Table6[[#This Row],[sales]]-CQ32</f>
        <v>899.61384484843984</v>
      </c>
      <c r="CS32">
        <f>ABS(Table6[[#This Row],[sales]]-CQ32)/Table6[[#This Row],[sales]]</f>
        <v>9.715722254057918E-2</v>
      </c>
    </row>
    <row r="33" spans="1:97" x14ac:dyDescent="0.2">
      <c r="A33">
        <v>32</v>
      </c>
      <c r="B33" t="s">
        <v>139</v>
      </c>
      <c r="C33" s="5">
        <v>42953</v>
      </c>
      <c r="D33" s="6">
        <v>1464.4733182951318</v>
      </c>
      <c r="E33" s="8">
        <f>YEAR(Table6[[#This Row],[Date]])</f>
        <v>2017</v>
      </c>
      <c r="F33" s="6">
        <f>Table6[[#This Row],[TV_State]]+Table6[[#This Row],[Radio_State]]+Table6[[#This Row],[Online]]</f>
        <v>3032.0356877097065</v>
      </c>
      <c r="G33" s="6">
        <f t="shared" si="5"/>
        <v>1439.4159573322127</v>
      </c>
      <c r="H33" s="6">
        <f>LN(Table6[[#This Row],[PROF TV LING]])</f>
        <v>7.271992725112165</v>
      </c>
      <c r="I33" s="6">
        <f t="shared" si="0"/>
        <v>7.2892509471159084</v>
      </c>
      <c r="J33" s="6">
        <v>1183.6676402089829</v>
      </c>
      <c r="K33" s="6">
        <f t="shared" si="6"/>
        <v>1405.4472936835141</v>
      </c>
      <c r="L33" s="6">
        <f>0.5*J32+0.5*Table6[[#This Row],[Radio_State]]</f>
        <v>1288.108902580364</v>
      </c>
      <c r="M33" s="6">
        <f>LN(Table6[[#This Row],[RADIO LINGERING ]])</f>
        <v>7.160930454782835</v>
      </c>
      <c r="N33" s="6">
        <f t="shared" si="1"/>
        <v>7.0763730667547717</v>
      </c>
      <c r="O33" s="6">
        <v>383.8947292055916</v>
      </c>
      <c r="P33" s="6">
        <f t="shared" si="2"/>
        <v>382.27263883447955</v>
      </c>
      <c r="Q33" s="6">
        <f>0.3*O32+0.7*Table6[[#This Row],[Online]]</f>
        <v>382.75444783171355</v>
      </c>
      <c r="R33" s="6">
        <f>LN(Table6[[#This Row],[ONLINE LINGERING]])</f>
        <v>5.9473936551932347</v>
      </c>
      <c r="S33" s="6">
        <f t="shared" si="3"/>
        <v>5.9503683723099776</v>
      </c>
      <c r="T33" s="6">
        <v>8689.4839657367975</v>
      </c>
      <c r="U33" s="6">
        <f t="shared" si="4"/>
        <v>9.0698688339573064</v>
      </c>
      <c r="V33" s="8">
        <f>YEAR(Table6[[#This Row],[Date]])</f>
        <v>2017</v>
      </c>
      <c r="W33" s="8">
        <f>WEEKNUM(Table6[[#This Row],[Date]])</f>
        <v>32</v>
      </c>
      <c r="X33" t="s">
        <v>196</v>
      </c>
      <c r="Y33" s="9">
        <f>Table6[[#This Row],[LNTVLING]]+Table6[[#This Row],[LNRADIOLING]]+Table6[[#This Row],[LNONLINELING]]</f>
        <v>20.380316835088234</v>
      </c>
      <c r="Z33">
        <f t="shared" si="26"/>
        <v>1</v>
      </c>
      <c r="AA33">
        <f t="shared" si="7"/>
        <v>1</v>
      </c>
      <c r="AB33">
        <f t="shared" si="8"/>
        <v>0</v>
      </c>
      <c r="AC33">
        <f t="shared" si="9"/>
        <v>0</v>
      </c>
      <c r="AD33">
        <f t="shared" si="10"/>
        <v>0</v>
      </c>
      <c r="AE33">
        <f t="shared" si="11"/>
        <v>0</v>
      </c>
      <c r="AF33">
        <f t="shared" si="12"/>
        <v>0</v>
      </c>
      <c r="AG33" s="9">
        <f>'[1]1'!J$20+'[1]1'!J$21*Table6[[#This Row],[TV_State]]</f>
        <v>2769.9380538872601</v>
      </c>
      <c r="AH33" s="9">
        <f>Table6[[#This Row],[sales]]-Table6[[#This Row],[Pred_1]]</f>
        <v>5919.5459118495373</v>
      </c>
      <c r="AI33">
        <f>ABS(Table6[[#This Row],[Res_1]])/Table6[[#This Row],[sales]]</f>
        <v>0.6812310069493992</v>
      </c>
      <c r="AJ33" s="9">
        <f>'[1]2'!J$20+'[1]2'!J$21*Table6[[#This Row],[Radio_State]]</f>
        <v>6910.6476203103939</v>
      </c>
      <c r="AK33" s="9">
        <f>Table6[[#This Row],[sales]]-Table6[[#This Row],[ Pred_2 ]]</f>
        <v>1778.8363454264036</v>
      </c>
      <c r="AL33">
        <f>ABS(Table6[[#This Row],[ Res_2 ]])/Table6[[#This Row],[sales]]</f>
        <v>0.20471139050839743</v>
      </c>
      <c r="AM33" s="10">
        <f>'[1]3'!J$20+'[1]3'!J$21*Data!O33</f>
        <v>4018.6133151486429</v>
      </c>
      <c r="AN33" s="9">
        <f>Table6[[#This Row],[sales]]-Table6[[#This Row],[Pred_3]]</f>
        <v>4670.8706505881546</v>
      </c>
      <c r="AO33" s="9">
        <f>ABS(Table6[[#This Row],[Res_3]])/Table6[[#This Row],[sales]]</f>
        <v>0.53753141947274463</v>
      </c>
      <c r="AP33" s="9">
        <f>'[1]4'!L$21+'[1]4'!L$27*Table6[[#This Row],[TV_State]]+'[1]4'!L$22*Table6[[#This Row],[NJ_DUM]]+'[1]4'!L$23*Table6[[#This Row],[NY_DUM]]+'[1]4'!L$24*Table6[[#This Row],[PA_DUM]]+'[1]4'!L$25*Table6[[#This Row],[CT_DUM]]+'[1]4'!L$26*Table6[[#This Row],[DL_DUM]]</f>
        <v>4703.534916371078</v>
      </c>
      <c r="AQ33" s="9">
        <f>Table6[[#This Row],[sales]]-Table6[[#This Row],[Pred_4]]</f>
        <v>3985.9490493657195</v>
      </c>
      <c r="AR33">
        <f>ABS(Table6[[#This Row],[Res_4]]/Table6[[#This Row],[sales]])</f>
        <v>0.45870952349789434</v>
      </c>
      <c r="AS33" s="9">
        <f>'[1]5'!L$20+'[1]5'!L$26*Table6[[#This Row],[Radio_State]]+'[1]5'!L$21*Table6[[#This Row],[NJ_DUM]]+'[1]5'!L$22*Table6[[#This Row],[NY_DUM]]+'[1]5'!L$23*Table6[[#This Row],[PA_DUM]]+'[1]5'!L$24*Table6[[#This Row],[CT_DUM]]+'[1]5'!L$25*Table6[[#This Row],[DL_DUM]]</f>
        <v>5712.486211393365</v>
      </c>
      <c r="AT33" s="9">
        <f>Table6[[#This Row],[sales]]-Table6[[#This Row],[Pred_5]]</f>
        <v>2976.9977543434325</v>
      </c>
      <c r="AU33" s="9">
        <f>ABS(Table6[[#This Row],[Red_5]]/Table6[[#This Row],[sales]])</f>
        <v>0.34259776139549009</v>
      </c>
      <c r="AV33" s="9">
        <f>'[1]6'!L$20+'[1]6'!L$26*Table6[[#This Row],[Online]]+'[1]6'!L$21*Table6[[#This Row],[NJ_DUM]]+'[1]6'!L$22*Table6[[#This Row],[NY_DUM]]+'[1]6'!L$23*Table6[[#This Row],[PA_DUM]]+'[1]6'!L$24*Table6[[#This Row],[CT_DUM]]+'[1]6'!L$25*Table6[[#This Row],[DL_DUM]]</f>
        <v>5631.1997559769688</v>
      </c>
      <c r="AW33" s="9">
        <f>Table6[[#This Row],[sales]]-Table6[[#This Row],[Pred_6]]</f>
        <v>3058.2842097598286</v>
      </c>
      <c r="AX33" s="9">
        <f>ABS(Table6[[#This Row],[Red_6]]/Table6[[#This Row],[sales]])</f>
        <v>0.35195233938158388</v>
      </c>
      <c r="AY33" s="9">
        <f>'[1]7'!L$21+'[1]7'!L$27*Table6[[#This Row],[LNTV]]+'[1]7'!L$22*Table6[[#This Row],[NJ_DUM]]+'[1]7'!L$23*Table6[[#This Row],[NY_DUM]]+'[1]7'!L$24*Table6[[#This Row],[PA_DUM]]+'[1]7'!L$25*Table6[[#This Row],[CT_DUM]]+'[1]7'!L$26*Table6[[#This Row],[DL_DUM]]</f>
        <v>8.2692376169627817</v>
      </c>
      <c r="AZ33" s="9">
        <f>Table6[[#This Row],[sales]]-Table6[[#This Row],[Pred_7]]</f>
        <v>8681.214728119834</v>
      </c>
      <c r="BA33" s="9">
        <f>ABS(Table6[[#This Row],[Red_7]]/Table6[[#This Row],[sales]])</f>
        <v>0.99904836263585162</v>
      </c>
      <c r="BB33" s="9">
        <f>'[1]8'!O$22+'[1]8'!O$28*Table6[[#This Row],[LNRADIOLING]]+'[1]8'!O$23*Table6[[#This Row],[DL_DUM]]+'[1]8'!O$24*Table6[[#This Row],[CT_DUM]]+'[1]8'!O$25*Table6[[#This Row],[PA_DUM]]+'[1]8'!O$26*Table6[[#This Row],[NY_DUM]]+'[1]8'!O$27*Table6[[#This Row],[NJ_DUM]]</f>
        <v>6.0326156812560443</v>
      </c>
      <c r="BC33" s="9">
        <f>Table6[[#This Row],[sales]]-Table6[[#This Row],[Pred_8]]</f>
        <v>8683.4513500555422</v>
      </c>
      <c r="BD33" s="9">
        <f>ABS(Table6[[#This Row],[Red_8]]/Table6[[#This Row],[sales]])</f>
        <v>0.99930575673940569</v>
      </c>
      <c r="BE33" s="9">
        <f>'[1]9'!M$19+'[1]9'!M$21*Table6[[#This Row],[LNONLINE]]+'[1]9'!M$20*Table6[[#This Row],[DL_DUM]]+'[1]9'!M$22*Table6[[#This Row],[CT_DUM]]+'[1]9'!M$23*Table6[[#This Row],[PA_DUM]]+'[1]9'!M$24*Table6[[#This Row],[NY_DUM]]+'[1]9'!M$25*Table6[[#This Row],[NJ_DUM]]</f>
        <v>6.4262405367133963</v>
      </c>
      <c r="BF33" s="9">
        <f>Table6[[#This Row],[sales]]-Table6[[#This Row],[Pred_9]]</f>
        <v>8683.057725200084</v>
      </c>
      <c r="BG33" s="9">
        <f>ABS(Table6[[#This Row],[Red_9]]/Table6[[#This Row],[sales]])</f>
        <v>0.99926045774846328</v>
      </c>
      <c r="BH33" s="9">
        <f>'[1]10'!P$22+'[1]10'!P$30*Table6[[#This Row],[LNTV]]+'[1]10'!P$29*Table6[[#This Row],[LNRADIOLING]]+'[1]10'!P$24*Table6[[#This Row],[LNONLINELING]]+'[1]10'!P$23*Table6[[#This Row],[DL_DUM]]+'[1]10'!P$25*Table6[[#This Row],[CT_DUM]]+'[1]10'!P$26*Table6[[#This Row],[PA_DUM]]+'[1]10'!P$27*Table6[[#This Row],[NY_DUM]]+'[1]10'!P$28*Table6[[#This Row],[NJ_DUM]]</f>
        <v>6.0044867251330221</v>
      </c>
      <c r="BI33" s="9">
        <f>Table6[[#This Row],[sales]]-Table6[[#This Row],[Pred_10]]</f>
        <v>8683.4794790116648</v>
      </c>
      <c r="BJ33" s="45">
        <f>ABS(Table6[[#This Row],[Red_10]]/Table6[[#This Row],[sales]])</f>
        <v>0.99930899386559557</v>
      </c>
      <c r="BK33" s="9">
        <f>'[1]11'!P$32+'[1]11'!P$40*Table6[[#This Row],[LNONLINELING]]+'[1]11'!P$39*Table6[[#This Row],[LNRADIOLING]]+'[1]11'!P$38*Table6[[#This Row],[LNTVLING]]+'[1]11'!P$33*Table6[[#This Row],[DL_DUM]]+'[1]11'!P$34*Table6[[#This Row],[CT_DUM]]+'[1]11'!P$35*Table6[[#This Row],[PA_DUM]]+'[1]11'!P$36*Table6[[#This Row],[NY_DUM]]+'[1]11'!P$37*Table6[[#This Row],[NJ_DUM]]</f>
        <v>6.1356663205003734</v>
      </c>
      <c r="BL33" s="9">
        <f>Table6[[#This Row],[sales]]-Table6[[#This Row],[ Pred_11]]</f>
        <v>8683.3482994162969</v>
      </c>
      <c r="BM33" s="47">
        <f>ABS(Table6[[#This Row],[ Red_11]]/Table6[[#This Row],[sales]])</f>
        <v>0.99929389750361541</v>
      </c>
      <c r="BN33" s="9">
        <f>'[1]12'!K$22+'[1]12'!K$28*Table6[[#This Row],[COMBINE LN LING]]+'[1]12'!K$23*Table6[[#This Row],[DL_DUM]]+'[1]12'!K$24*Table6[[#This Row],[CT_DUM]]+'[1]12'!K$25*Table6[[#This Row],[PA_DUM]]+'[1]12'!K$26*Table6[[#This Row],[NY_DUM]]+'[1]12'!K$27*Table6[[#This Row],[NJ_DUM]]</f>
        <v>6.3325304252573851</v>
      </c>
      <c r="BO33" s="9">
        <f>Table6[[#This Row],[sales]]-Table6[[#This Row],[ Pred_12]]</f>
        <v>8683.1514353115399</v>
      </c>
      <c r="BP33" s="47">
        <f>ABS(Table6[[#This Row],[ Red_12]]/Table6[[#This Row],[sales]])</f>
        <v>0.99927124206106743</v>
      </c>
      <c r="BQ33">
        <f>LN(G33+'2019 Totals and Calculations'!C$18)</f>
        <v>7.4959082497328655</v>
      </c>
      <c r="BR33">
        <f>LN(Table6[[#This Row],[PROF RADIO]]+'2019 Totals and Calculations'!D$18)</f>
        <v>7.2917949324902169</v>
      </c>
      <c r="BS33">
        <f>LN(Table6[[#This Row],[ONLINE LINGERING]]+'2019 Totals and Calculations'!E$18)</f>
        <v>6.0559213740725912</v>
      </c>
      <c r="BT33">
        <f>MONTH(Table6[[#This Row],[Date]])</f>
        <v>8</v>
      </c>
      <c r="BU33">
        <f t="shared" si="13"/>
        <v>0</v>
      </c>
      <c r="BV33">
        <f t="shared" si="14"/>
        <v>0</v>
      </c>
      <c r="BW33">
        <f t="shared" si="15"/>
        <v>0</v>
      </c>
      <c r="BX33">
        <f t="shared" si="16"/>
        <v>0</v>
      </c>
      <c r="BY33">
        <f t="shared" si="17"/>
        <v>0</v>
      </c>
      <c r="BZ33">
        <f t="shared" si="18"/>
        <v>0</v>
      </c>
      <c r="CA33">
        <f t="shared" si="19"/>
        <v>0</v>
      </c>
      <c r="CB33">
        <f t="shared" si="20"/>
        <v>1</v>
      </c>
      <c r="CC33">
        <f t="shared" si="21"/>
        <v>0</v>
      </c>
      <c r="CD33">
        <f t="shared" si="22"/>
        <v>0</v>
      </c>
      <c r="CE33">
        <f t="shared" si="23"/>
        <v>0</v>
      </c>
      <c r="CF33">
        <f t="shared" si="24"/>
        <v>0</v>
      </c>
      <c r="CG33">
        <f t="shared" si="25"/>
        <v>32</v>
      </c>
      <c r="CH3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6725.5415631115575</v>
      </c>
      <c r="CI33" s="79">
        <f>Table6[[#This Row],[sales]]-CH33</f>
        <v>1963.94240262524</v>
      </c>
      <c r="CJ33">
        <f>ABS(Table6[[#This Row],[sales]]-CH33)/Table6[[#This Row],[sales]]</f>
        <v>0.22601369774881835</v>
      </c>
      <c r="CK3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9757.9883423302635</v>
      </c>
      <c r="CL33" s="79">
        <f>Table6[[#This Row],[sales]]-CK33</f>
        <v>-1068.5043765934661</v>
      </c>
      <c r="CM33">
        <f>ABS(Table6[[#This Row],[sales]]-CK33)/Table6[[#This Row],[sales]]</f>
        <v>0.1229652279475569</v>
      </c>
      <c r="CN3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7610.6096248221829</v>
      </c>
      <c r="CO33" s="79">
        <f>Table6[[#This Row],[sales]]-CN33</f>
        <v>1078.8743409146145</v>
      </c>
      <c r="CP33">
        <f>ABS(Table6[[#This Row],[sales]]-CN33)/Table6[[#This Row],[sales]]</f>
        <v>0.12415862037017232</v>
      </c>
      <c r="CQ3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8233.0851069447381</v>
      </c>
      <c r="CR33" s="79">
        <f>Table6[[#This Row],[sales]]-CQ33</f>
        <v>456.3988587920594</v>
      </c>
      <c r="CS33">
        <f>ABS(Table6[[#This Row],[sales]]-CQ33)/Table6[[#This Row],[sales]]</f>
        <v>5.2523125722041708E-2</v>
      </c>
    </row>
    <row r="34" spans="1:97" x14ac:dyDescent="0.2">
      <c r="A34">
        <v>33</v>
      </c>
      <c r="B34" t="s">
        <v>139</v>
      </c>
      <c r="C34" s="5">
        <v>42960</v>
      </c>
      <c r="D34" s="6">
        <v>1479.1180514780831</v>
      </c>
      <c r="E34" s="8">
        <f>YEAR(Table6[[#This Row],[Date]])</f>
        <v>2017</v>
      </c>
      <c r="F34" s="6">
        <f>Table6[[#This Row],[TV_State]]+Table6[[#This Row],[Radio_State]]+Table6[[#This Row],[Online]]</f>
        <v>2872.9692221533664</v>
      </c>
      <c r="G34" s="6">
        <f t="shared" si="5"/>
        <v>1451.3265855759737</v>
      </c>
      <c r="H34" s="6">
        <f>LN(Table6[[#This Row],[PROF TV LING]])</f>
        <v>7.2802333037650744</v>
      </c>
      <c r="I34" s="6">
        <f t="shared" si="0"/>
        <v>7.2992012779690763</v>
      </c>
      <c r="J34" s="6">
        <v>1006.1174941776355</v>
      </c>
      <c r="K34" s="6">
        <f t="shared" si="6"/>
        <v>1205.7823939305749</v>
      </c>
      <c r="L34" s="6">
        <f>0.5*J33+0.5*Table6[[#This Row],[Radio_State]]</f>
        <v>1094.8925671933093</v>
      </c>
      <c r="M34" s="6">
        <f>LN(Table6[[#This Row],[RADIO LINGERING ]])</f>
        <v>6.9984115252850598</v>
      </c>
      <c r="N34" s="6">
        <f t="shared" si="1"/>
        <v>6.9138541372569975</v>
      </c>
      <c r="O34" s="6">
        <v>387.73367649764748</v>
      </c>
      <c r="P34" s="6">
        <f t="shared" si="2"/>
        <v>386.0953651986971</v>
      </c>
      <c r="Q34" s="6">
        <f>0.3*O33+0.7*Table6[[#This Row],[Online]]</f>
        <v>386.58199231003067</v>
      </c>
      <c r="R34" s="6">
        <f>LN(Table6[[#This Row],[ONLINE LINGERING]])</f>
        <v>5.9573439860464026</v>
      </c>
      <c r="S34" s="6">
        <f t="shared" si="3"/>
        <v>5.9603187031631455</v>
      </c>
      <c r="T34" s="6">
        <v>8647.1927782359962</v>
      </c>
      <c r="U34" s="6">
        <f t="shared" si="4"/>
        <v>9.0649900129452927</v>
      </c>
      <c r="V34" s="8">
        <f>YEAR(Table6[[#This Row],[Date]])</f>
        <v>2017</v>
      </c>
      <c r="W34" s="8">
        <f>WEEKNUM(Table6[[#This Row],[Date]])</f>
        <v>33</v>
      </c>
      <c r="X34" t="s">
        <v>197</v>
      </c>
      <c r="Y34" s="9">
        <f>Table6[[#This Row],[LNTVLING]]+Table6[[#This Row],[LNRADIOLING]]+Table6[[#This Row],[LNONLINELING]]</f>
        <v>20.235988815096537</v>
      </c>
      <c r="Z34">
        <f t="shared" si="26"/>
        <v>1</v>
      </c>
      <c r="AA34">
        <f t="shared" si="7"/>
        <v>1</v>
      </c>
      <c r="AB34">
        <f t="shared" si="8"/>
        <v>0</v>
      </c>
      <c r="AC34">
        <f t="shared" si="9"/>
        <v>0</v>
      </c>
      <c r="AD34">
        <f t="shared" si="10"/>
        <v>0</v>
      </c>
      <c r="AE34">
        <f t="shared" si="11"/>
        <v>0</v>
      </c>
      <c r="AF34">
        <f t="shared" si="12"/>
        <v>0</v>
      </c>
      <c r="AG34" s="9">
        <f>'[1]1'!J$20+'[1]1'!J$21*Table6[[#This Row],[TV_State]]</f>
        <v>2784.3401089715699</v>
      </c>
      <c r="AH34" s="9">
        <f>Table6[[#This Row],[sales]]-Table6[[#This Row],[Pred_1]]</f>
        <v>5862.8526692644264</v>
      </c>
      <c r="AI34">
        <f>ABS(Table6[[#This Row],[Res_1]])/Table6[[#This Row],[sales]]</f>
        <v>0.67800647211434462</v>
      </c>
      <c r="AJ34" s="9">
        <f>'[1]2'!J$20+'[1]2'!J$21*Table6[[#This Row],[Radio_State]]</f>
        <v>6131.1927478634607</v>
      </c>
      <c r="AK34" s="9">
        <f>Table6[[#This Row],[sales]]-Table6[[#This Row],[ Pred_2 ]]</f>
        <v>2516.0000303725355</v>
      </c>
      <c r="AL34">
        <f>ABS(Table6[[#This Row],[ Res_2 ]])/Table6[[#This Row],[sales]]</f>
        <v>0.29096148251777415</v>
      </c>
      <c r="AM34" s="10">
        <f>'[1]3'!J$20+'[1]3'!J$21*Data!O34</f>
        <v>4040.7921464828805</v>
      </c>
      <c r="AN34" s="9">
        <f>Table6[[#This Row],[sales]]-Table6[[#This Row],[Pred_3]]</f>
        <v>4606.4006317531157</v>
      </c>
      <c r="AO34" s="9">
        <f>ABS(Table6[[#This Row],[Res_3]])/Table6[[#This Row],[sales]]</f>
        <v>0.53270474590862638</v>
      </c>
      <c r="AP34" s="9">
        <f>'[1]4'!L$21+'[1]4'!L$27*Table6[[#This Row],[TV_State]]+'[1]4'!L$22*Table6[[#This Row],[NJ_DUM]]+'[1]4'!L$23*Table6[[#This Row],[NY_DUM]]+'[1]4'!L$24*Table6[[#This Row],[PA_DUM]]+'[1]4'!L$25*Table6[[#This Row],[CT_DUM]]+'[1]4'!L$26*Table6[[#This Row],[DL_DUM]]</f>
        <v>4706.76526106049</v>
      </c>
      <c r="AQ34" s="9">
        <f>Table6[[#This Row],[sales]]-Table6[[#This Row],[Pred_4]]</f>
        <v>3940.4275171755062</v>
      </c>
      <c r="AR34">
        <f>ABS(Table6[[#This Row],[Res_4]]/Table6[[#This Row],[sales]])</f>
        <v>0.45568864002813902</v>
      </c>
      <c r="AS34" s="9">
        <f>'[1]5'!L$20+'[1]5'!L$26*Table6[[#This Row],[Radio_State]]+'[1]5'!L$21*Table6[[#This Row],[NJ_DUM]]+'[1]5'!L$22*Table6[[#This Row],[NY_DUM]]+'[1]5'!L$23*Table6[[#This Row],[PA_DUM]]+'[1]5'!L$24*Table6[[#This Row],[CT_DUM]]+'[1]5'!L$25*Table6[[#This Row],[DL_DUM]]</f>
        <v>5399.7147077374357</v>
      </c>
      <c r="AT34" s="9">
        <f>Table6[[#This Row],[sales]]-Table6[[#This Row],[Pred_5]]</f>
        <v>3247.4780704985606</v>
      </c>
      <c r="AU34" s="9">
        <f>ABS(Table6[[#This Row],[Red_5]]/Table6[[#This Row],[sales]])</f>
        <v>0.37555287060005121</v>
      </c>
      <c r="AV34" s="9">
        <f>'[1]6'!L$20+'[1]6'!L$26*Table6[[#This Row],[Online]]+'[1]6'!L$21*Table6[[#This Row],[NJ_DUM]]+'[1]6'!L$22*Table6[[#This Row],[NY_DUM]]+'[1]6'!L$23*Table6[[#This Row],[PA_DUM]]+'[1]6'!L$24*Table6[[#This Row],[CT_DUM]]+'[1]6'!L$25*Table6[[#This Row],[DL_DUM]]</f>
        <v>5647.9078434273551</v>
      </c>
      <c r="AW34" s="9">
        <f>Table6[[#This Row],[sales]]-Table6[[#This Row],[Pred_6]]</f>
        <v>2999.2849348086411</v>
      </c>
      <c r="AX34" s="9">
        <f>ABS(Table6[[#This Row],[Red_6]]/Table6[[#This Row],[sales]])</f>
        <v>0.34685070770684112</v>
      </c>
      <c r="AY34" s="9">
        <f>'[1]7'!L$21+'[1]7'!L$27*Table6[[#This Row],[LNTV]]+'[1]7'!L$22*Table6[[#This Row],[NJ_DUM]]+'[1]7'!L$23*Table6[[#This Row],[NY_DUM]]+'[1]7'!L$24*Table6[[#This Row],[PA_DUM]]+'[1]7'!L$25*Table6[[#This Row],[CT_DUM]]+'[1]7'!L$26*Table6[[#This Row],[DL_DUM]]</f>
        <v>8.2703389642527831</v>
      </c>
      <c r="AZ34" s="9">
        <f>Table6[[#This Row],[sales]]-Table6[[#This Row],[Pred_7]]</f>
        <v>8638.9224392717442</v>
      </c>
      <c r="BA34" s="9">
        <f>ABS(Table6[[#This Row],[Red_7]]/Table6[[#This Row],[sales]])</f>
        <v>0.99904358105846014</v>
      </c>
      <c r="BB34" s="9">
        <f>'[1]8'!O$22+'[1]8'!O$28*Table6[[#This Row],[LNRADIOLING]]+'[1]8'!O$23*Table6[[#This Row],[DL_DUM]]+'[1]8'!O$24*Table6[[#This Row],[CT_DUM]]+'[1]8'!O$25*Table6[[#This Row],[PA_DUM]]+'[1]8'!O$26*Table6[[#This Row],[NY_DUM]]+'[1]8'!O$27*Table6[[#This Row],[NJ_DUM]]</f>
        <v>6.0210214272836877</v>
      </c>
      <c r="BC34" s="9">
        <f>Table6[[#This Row],[sales]]-Table6[[#This Row],[Pred_8]]</f>
        <v>8641.1717568087133</v>
      </c>
      <c r="BD34" s="9">
        <f>ABS(Table6[[#This Row],[Red_8]]/Table6[[#This Row],[sales]])</f>
        <v>0.99930370218616649</v>
      </c>
      <c r="BE34" s="9">
        <f>'[1]9'!M$19+'[1]9'!M$21*Table6[[#This Row],[LNONLINE]]+'[1]9'!M$20*Table6[[#This Row],[DL_DUM]]+'[1]9'!M$22*Table6[[#This Row],[CT_DUM]]+'[1]9'!M$23*Table6[[#This Row],[PA_DUM]]+'[1]9'!M$24*Table6[[#This Row],[NY_DUM]]+'[1]9'!M$25*Table6[[#This Row],[NJ_DUM]]</f>
        <v>6.4293909850447282</v>
      </c>
      <c r="BF34" s="9">
        <f>Table6[[#This Row],[sales]]-Table6[[#This Row],[Pred_9]]</f>
        <v>8640.7633872509523</v>
      </c>
      <c r="BG34" s="9">
        <f>ABS(Table6[[#This Row],[Red_9]]/Table6[[#This Row],[sales]])</f>
        <v>0.99925647650631477</v>
      </c>
      <c r="BH34" s="9">
        <f>'[1]10'!P$22+'[1]10'!P$30*Table6[[#This Row],[LNTV]]+'[1]10'!P$29*Table6[[#This Row],[LNRADIOLING]]+'[1]10'!P$24*Table6[[#This Row],[LNONLINELING]]+'[1]10'!P$23*Table6[[#This Row],[DL_DUM]]+'[1]10'!P$25*Table6[[#This Row],[CT_DUM]]+'[1]10'!P$26*Table6[[#This Row],[PA_DUM]]+'[1]10'!P$27*Table6[[#This Row],[NY_DUM]]+'[1]10'!P$28*Table6[[#This Row],[NJ_DUM]]</f>
        <v>6.0469514797995583</v>
      </c>
      <c r="BI34" s="9">
        <f>Table6[[#This Row],[sales]]-Table6[[#This Row],[Pred_10]]</f>
        <v>8641.1458267561975</v>
      </c>
      <c r="BJ34" s="45">
        <f>ABS(Table6[[#This Row],[Red_10]]/Table6[[#This Row],[sales]])</f>
        <v>0.99930070351906364</v>
      </c>
      <c r="BK34" s="9">
        <f>'[1]11'!P$32+'[1]11'!P$40*Table6[[#This Row],[LNONLINELING]]+'[1]11'!P$39*Table6[[#This Row],[LNRADIOLING]]+'[1]11'!P$38*Table6[[#This Row],[LNTVLING]]+'[1]11'!P$33*Table6[[#This Row],[DL_DUM]]+'[1]11'!P$34*Table6[[#This Row],[CT_DUM]]+'[1]11'!P$35*Table6[[#This Row],[PA_DUM]]+'[1]11'!P$36*Table6[[#This Row],[NY_DUM]]+'[1]11'!P$37*Table6[[#This Row],[NJ_DUM]]</f>
        <v>6.164197144393512</v>
      </c>
      <c r="BL34" s="9">
        <f>Table6[[#This Row],[sales]]-Table6[[#This Row],[ Pred_11]]</f>
        <v>8641.028581091603</v>
      </c>
      <c r="BM34" s="47">
        <f>ABS(Table6[[#This Row],[ Red_11]]/Table6[[#This Row],[sales]])</f>
        <v>0.99928714470667201</v>
      </c>
      <c r="BN34" s="9">
        <f>'[1]12'!K$22+'[1]12'!K$28*Table6[[#This Row],[COMBINE LN LING]]+'[1]12'!K$23*Table6[[#This Row],[DL_DUM]]+'[1]12'!K$24*Table6[[#This Row],[CT_DUM]]+'[1]12'!K$25*Table6[[#This Row],[PA_DUM]]+'[1]12'!K$26*Table6[[#This Row],[NY_DUM]]+'[1]12'!K$27*Table6[[#This Row],[NJ_DUM]]</f>
        <v>6.3186408918781574</v>
      </c>
      <c r="BO34" s="9">
        <f>Table6[[#This Row],[sales]]-Table6[[#This Row],[ Pred_12]]</f>
        <v>8640.8741373441189</v>
      </c>
      <c r="BP34" s="47">
        <f>ABS(Table6[[#This Row],[ Red_12]]/Table6[[#This Row],[sales]])</f>
        <v>0.99926928414181071</v>
      </c>
      <c r="BQ34">
        <f>LN(G34+'2019 Totals and Calculations'!C$18)</f>
        <v>7.5025010615936267</v>
      </c>
      <c r="BR34">
        <f>LN(Table6[[#This Row],[PROF RADIO]]+'2019 Totals and Calculations'!D$18)</f>
        <v>7.145620934505077</v>
      </c>
      <c r="BS34">
        <f>LN(Table6[[#This Row],[ONLINE LINGERING]]+'2019 Totals and Calculations'!E$18)</f>
        <v>6.0648529091629007</v>
      </c>
      <c r="BT34">
        <f>MONTH(Table6[[#This Row],[Date]])</f>
        <v>8</v>
      </c>
      <c r="BU34">
        <f t="shared" si="13"/>
        <v>0</v>
      </c>
      <c r="BV34">
        <f t="shared" si="14"/>
        <v>0</v>
      </c>
      <c r="BW34">
        <f t="shared" si="15"/>
        <v>0</v>
      </c>
      <c r="BX34">
        <f t="shared" si="16"/>
        <v>0</v>
      </c>
      <c r="BY34">
        <f t="shared" si="17"/>
        <v>0</v>
      </c>
      <c r="BZ34">
        <f t="shared" si="18"/>
        <v>0</v>
      </c>
      <c r="CA34">
        <f t="shared" si="19"/>
        <v>0</v>
      </c>
      <c r="CB34">
        <f t="shared" si="20"/>
        <v>1</v>
      </c>
      <c r="CC34">
        <f t="shared" si="21"/>
        <v>0</v>
      </c>
      <c r="CD34">
        <f t="shared" si="22"/>
        <v>0</v>
      </c>
      <c r="CE34">
        <f t="shared" si="23"/>
        <v>0</v>
      </c>
      <c r="CF34">
        <f t="shared" si="24"/>
        <v>0</v>
      </c>
      <c r="CG34">
        <f t="shared" si="25"/>
        <v>33</v>
      </c>
      <c r="CH3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6757.0124315243993</v>
      </c>
      <c r="CI34" s="79">
        <f>Table6[[#This Row],[sales]]-CH34</f>
        <v>1890.1803467115969</v>
      </c>
      <c r="CJ34">
        <f>ABS(Table6[[#This Row],[sales]]-CH34)/Table6[[#This Row],[sales]]</f>
        <v>0.21858889875439882</v>
      </c>
      <c r="CK3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9351.6896459355521</v>
      </c>
      <c r="CL34" s="79">
        <f>Table6[[#This Row],[sales]]-CK34</f>
        <v>-704.49686769955588</v>
      </c>
      <c r="CM34">
        <f>ABS(Table6[[#This Row],[sales]]-CK34)/Table6[[#This Row],[sales]]</f>
        <v>8.1471164777625241E-2</v>
      </c>
      <c r="CN3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7650.829054449131</v>
      </c>
      <c r="CO34" s="79">
        <f>Table6[[#This Row],[sales]]-CN34</f>
        <v>996.36372378686519</v>
      </c>
      <c r="CP34">
        <f>ABS(Table6[[#This Row],[sales]]-CN34)/Table6[[#This Row],[sales]]</f>
        <v>0.11522395178867756</v>
      </c>
      <c r="CQ3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8120.3513089825356</v>
      </c>
      <c r="CR34" s="79">
        <f>Table6[[#This Row],[sales]]-CQ34</f>
        <v>526.84146925346067</v>
      </c>
      <c r="CS34">
        <f>ABS(Table6[[#This Row],[sales]]-CQ34)/Table6[[#This Row],[sales]]</f>
        <v>6.0926300912298489E-2</v>
      </c>
    </row>
    <row r="35" spans="1:97" x14ac:dyDescent="0.2">
      <c r="A35">
        <v>34</v>
      </c>
      <c r="B35" t="s">
        <v>139</v>
      </c>
      <c r="C35" s="5">
        <v>42967</v>
      </c>
      <c r="D35" s="6">
        <v>1493.9092319928641</v>
      </c>
      <c r="E35" s="8">
        <f>YEAR(Table6[[#This Row],[Date]])</f>
        <v>2017</v>
      </c>
      <c r="F35" s="6">
        <f>Table6[[#This Row],[TV_State]]+Table6[[#This Row],[Radio_State]]+Table6[[#This Row],[Online]]</f>
        <v>2740.7201153064784</v>
      </c>
      <c r="G35" s="6">
        <f t="shared" si="5"/>
        <v>1464.1013795010408</v>
      </c>
      <c r="H35" s="6">
        <f>LN(Table6[[#This Row],[PROF TV LING]])</f>
        <v>7.2889969404167649</v>
      </c>
      <c r="I35" s="6">
        <f t="shared" si="0"/>
        <v>7.309151608822245</v>
      </c>
      <c r="J35" s="6">
        <v>855.19987005099006</v>
      </c>
      <c r="K35" s="6">
        <f t="shared" si="6"/>
        <v>1030.4911319907824</v>
      </c>
      <c r="L35" s="6">
        <f>0.5*J34+0.5*Table6[[#This Row],[Radio_State]]</f>
        <v>930.6586821143128</v>
      </c>
      <c r="M35" s="6">
        <f>LN(Table6[[#This Row],[RADIO LINGERING ]])</f>
        <v>6.8358925957872856</v>
      </c>
      <c r="N35" s="6">
        <f t="shared" si="1"/>
        <v>6.7513352077592224</v>
      </c>
      <c r="O35" s="6">
        <v>391.61101326262394</v>
      </c>
      <c r="P35" s="6">
        <f t="shared" si="2"/>
        <v>389.95631884344584</v>
      </c>
      <c r="Q35" s="6">
        <f>0.3*O34+0.7*Table6[[#This Row],[Online]]</f>
        <v>390.447812233131</v>
      </c>
      <c r="R35" s="6">
        <f>LN(Table6[[#This Row],[ONLINE LINGERING]])</f>
        <v>5.9672943168995705</v>
      </c>
      <c r="S35" s="6">
        <f t="shared" si="3"/>
        <v>5.9702690340163134</v>
      </c>
      <c r="T35" s="6">
        <v>7634.9355116063671</v>
      </c>
      <c r="U35" s="6">
        <f t="shared" si="4"/>
        <v>8.9404897712000828</v>
      </c>
      <c r="V35" s="8">
        <f>YEAR(Table6[[#This Row],[Date]])</f>
        <v>2017</v>
      </c>
      <c r="W35" s="8">
        <f>WEEKNUM(Table6[[#This Row],[Date]])</f>
        <v>34</v>
      </c>
      <c r="X35" t="s">
        <v>198</v>
      </c>
      <c r="Y35" s="9">
        <f>Table6[[#This Row],[LNTVLING]]+Table6[[#This Row],[LNRADIOLING]]+Table6[[#This Row],[LNONLINELING]]</f>
        <v>20.09218385310362</v>
      </c>
      <c r="Z35">
        <f t="shared" si="26"/>
        <v>1</v>
      </c>
      <c r="AA35">
        <f t="shared" si="7"/>
        <v>1</v>
      </c>
      <c r="AB35">
        <f t="shared" si="8"/>
        <v>0</v>
      </c>
      <c r="AC35">
        <f t="shared" si="9"/>
        <v>0</v>
      </c>
      <c r="AD35">
        <f t="shared" si="10"/>
        <v>0</v>
      </c>
      <c r="AE35">
        <f t="shared" si="11"/>
        <v>0</v>
      </c>
      <c r="AF35">
        <f t="shared" si="12"/>
        <v>0</v>
      </c>
      <c r="AG35" s="9">
        <f>'[1]1'!J$20+'[1]1'!J$21*Table6[[#This Row],[TV_State]]</f>
        <v>2798.8861846067221</v>
      </c>
      <c r="AH35" s="9">
        <f>Table6[[#This Row],[sales]]-Table6[[#This Row],[Pred_1]]</f>
        <v>4836.049326999645</v>
      </c>
      <c r="AI35">
        <f>ABS(Table6[[#This Row],[Res_1]])/Table6[[#This Row],[sales]]</f>
        <v>0.63341063191012537</v>
      </c>
      <c r="AJ35" s="9">
        <f>'[1]2'!J$20+'[1]2'!J$21*Table6[[#This Row],[Radio_State]]</f>
        <v>5468.6561062835672</v>
      </c>
      <c r="AK35" s="9">
        <f>Table6[[#This Row],[sales]]-Table6[[#This Row],[ Pred_2 ]]</f>
        <v>2166.2794053227999</v>
      </c>
      <c r="AL35">
        <f>ABS(Table6[[#This Row],[ Res_2 ]])/Table6[[#This Row],[sales]]</f>
        <v>0.28373250854963949</v>
      </c>
      <c r="AM35" s="10">
        <f>'[1]3'!J$20+'[1]3'!J$21*Data!O35</f>
        <v>4063.1927661304608</v>
      </c>
      <c r="AN35" s="9">
        <f>Table6[[#This Row],[sales]]-Table6[[#This Row],[Pred_3]]</f>
        <v>3571.7427454759063</v>
      </c>
      <c r="AO35" s="9">
        <f>ABS(Table6[[#This Row],[Res_3]])/Table6[[#This Row],[sales]]</f>
        <v>0.46781570584928522</v>
      </c>
      <c r="AP35" s="9">
        <f>'[1]4'!L$21+'[1]4'!L$27*Table6[[#This Row],[TV_State]]+'[1]4'!L$22*Table6[[#This Row],[NJ_DUM]]+'[1]4'!L$23*Table6[[#This Row],[NY_DUM]]+'[1]4'!L$24*Table6[[#This Row],[PA_DUM]]+'[1]4'!L$25*Table6[[#This Row],[CT_DUM]]+'[1]4'!L$26*Table6[[#This Row],[DL_DUM]]</f>
        <v>4710.0279091967968</v>
      </c>
      <c r="AQ35" s="9">
        <f>Table6[[#This Row],[sales]]-Table6[[#This Row],[Pred_4]]</f>
        <v>2924.9076024095702</v>
      </c>
      <c r="AR35">
        <f>ABS(Table6[[#This Row],[Res_4]]/Table6[[#This Row],[sales]])</f>
        <v>0.38309525967353963</v>
      </c>
      <c r="AS35" s="9">
        <f>'[1]5'!L$20+'[1]5'!L$26*Table6[[#This Row],[Radio_State]]+'[1]5'!L$21*Table6[[#This Row],[NJ_DUM]]+'[1]5'!L$22*Table6[[#This Row],[NY_DUM]]+'[1]5'!L$23*Table6[[#This Row],[PA_DUM]]+'[1]5'!L$24*Table6[[#This Row],[CT_DUM]]+'[1]5'!L$25*Table6[[#This Row],[DL_DUM]]</f>
        <v>5133.858929629896</v>
      </c>
      <c r="AT35" s="9">
        <f>Table6[[#This Row],[sales]]-Table6[[#This Row],[Pred_5]]</f>
        <v>2501.0765819764711</v>
      </c>
      <c r="AU35" s="9">
        <f>ABS(Table6[[#This Row],[Red_5]]/Table6[[#This Row],[sales]])</f>
        <v>0.32758319676366882</v>
      </c>
      <c r="AV35" s="9">
        <f>'[1]6'!L$20+'[1]6'!L$26*Table6[[#This Row],[Online]]+'[1]6'!L$21*Table6[[#This Row],[NJ_DUM]]+'[1]6'!L$22*Table6[[#This Row],[NY_DUM]]+'[1]6'!L$23*Table6[[#This Row],[PA_DUM]]+'[1]6'!L$24*Table6[[#This Row],[CT_DUM]]+'[1]6'!L$25*Table6[[#This Row],[DL_DUM]]</f>
        <v>5664.7830117522444</v>
      </c>
      <c r="AW35" s="9">
        <f>Table6[[#This Row],[sales]]-Table6[[#This Row],[Pred_6]]</f>
        <v>1970.1524998541227</v>
      </c>
      <c r="AX35" s="9">
        <f>ABS(Table6[[#This Row],[Red_6]]/Table6[[#This Row],[sales]])</f>
        <v>0.25804441921731552</v>
      </c>
      <c r="AY35" s="9">
        <f>'[1]7'!L$21+'[1]7'!L$27*Table6[[#This Row],[LNTV]]+'[1]7'!L$22*Table6[[#This Row],[NJ_DUM]]+'[1]7'!L$23*Table6[[#This Row],[NY_DUM]]+'[1]7'!L$24*Table6[[#This Row],[PA_DUM]]+'[1]7'!L$25*Table6[[#This Row],[CT_DUM]]+'[1]7'!L$26*Table6[[#This Row],[DL_DUM]]</f>
        <v>8.2714403115427846</v>
      </c>
      <c r="AZ35" s="9">
        <f>Table6[[#This Row],[sales]]-Table6[[#This Row],[Pred_7]]</f>
        <v>7626.6640712948247</v>
      </c>
      <c r="BA35" s="9">
        <f>ABS(Table6[[#This Row],[Red_7]]/Table6[[#This Row],[sales]])</f>
        <v>0.99891663258989305</v>
      </c>
      <c r="BB35" s="9">
        <f>'[1]8'!O$22+'[1]8'!O$28*Table6[[#This Row],[LNRADIOLING]]+'[1]8'!O$23*Table6[[#This Row],[DL_DUM]]+'[1]8'!O$24*Table6[[#This Row],[CT_DUM]]+'[1]8'!O$25*Table6[[#This Row],[PA_DUM]]+'[1]8'!O$26*Table6[[#This Row],[NY_DUM]]+'[1]8'!O$27*Table6[[#This Row],[NJ_DUM]]</f>
        <v>6.009427173311332</v>
      </c>
      <c r="BC35" s="9">
        <f>Table6[[#This Row],[sales]]-Table6[[#This Row],[Pred_8]]</f>
        <v>7628.9260844330556</v>
      </c>
      <c r="BD35" s="9">
        <f>ABS(Table6[[#This Row],[Red_8]]/Table6[[#This Row],[sales]])</f>
        <v>0.99921290400368468</v>
      </c>
      <c r="BE35" s="9">
        <f>'[1]9'!M$19+'[1]9'!M$21*Table6[[#This Row],[LNONLINE]]+'[1]9'!M$20*Table6[[#This Row],[DL_DUM]]+'[1]9'!M$22*Table6[[#This Row],[CT_DUM]]+'[1]9'!M$23*Table6[[#This Row],[PA_DUM]]+'[1]9'!M$24*Table6[[#This Row],[NY_DUM]]+'[1]9'!M$25*Table6[[#This Row],[NJ_DUM]]</f>
        <v>6.4325414333760609</v>
      </c>
      <c r="BF35" s="9">
        <f>Table6[[#This Row],[sales]]-Table6[[#This Row],[Pred_9]]</f>
        <v>7628.5029701729909</v>
      </c>
      <c r="BG35" s="9">
        <f>ABS(Table6[[#This Row],[Red_9]]/Table6[[#This Row],[sales]])</f>
        <v>0.99915748581980846</v>
      </c>
      <c r="BH35" s="9">
        <f>'[1]10'!P$22+'[1]10'!P$30*Table6[[#This Row],[LNTV]]+'[1]10'!P$29*Table6[[#This Row],[LNRADIOLING]]+'[1]10'!P$24*Table6[[#This Row],[LNONLINELING]]+'[1]10'!P$23*Table6[[#This Row],[DL_DUM]]+'[1]10'!P$25*Table6[[#This Row],[CT_DUM]]+'[1]10'!P$26*Table6[[#This Row],[PA_DUM]]+'[1]10'!P$27*Table6[[#This Row],[NY_DUM]]+'[1]10'!P$28*Table6[[#This Row],[NJ_DUM]]</f>
        <v>6.0894162344660945</v>
      </c>
      <c r="BI35" s="9">
        <f>Table6[[#This Row],[sales]]-Table6[[#This Row],[Pred_10]]</f>
        <v>7628.8460953719014</v>
      </c>
      <c r="BJ35" s="45">
        <f>ABS(Table6[[#This Row],[Red_10]]/Table6[[#This Row],[sales]])</f>
        <v>0.999202427286359</v>
      </c>
      <c r="BK35" s="9">
        <f>'[1]11'!P$32+'[1]11'!P$40*Table6[[#This Row],[LNONLINELING]]+'[1]11'!P$39*Table6[[#This Row],[LNRADIOLING]]+'[1]11'!P$38*Table6[[#This Row],[LNTVLING]]+'[1]11'!P$33*Table6[[#This Row],[DL_DUM]]+'[1]11'!P$34*Table6[[#This Row],[CT_DUM]]+'[1]11'!P$35*Table6[[#This Row],[PA_DUM]]+'[1]11'!P$36*Table6[[#This Row],[NY_DUM]]+'[1]11'!P$37*Table6[[#This Row],[NJ_DUM]]</f>
        <v>6.1926397404396862</v>
      </c>
      <c r="BL35" s="9">
        <f>Table6[[#This Row],[sales]]-Table6[[#This Row],[ Pred_11]]</f>
        <v>7628.7428718659276</v>
      </c>
      <c r="BM35" s="47">
        <f>ABS(Table6[[#This Row],[ Red_11]]/Table6[[#This Row],[sales]])</f>
        <v>0.99918890739404076</v>
      </c>
      <c r="BN35" s="9">
        <f>'[1]12'!K$22+'[1]12'!K$28*Table6[[#This Row],[COMBINE LN LING]]+'[1]12'!K$23*Table6[[#This Row],[DL_DUM]]+'[1]12'!K$24*Table6[[#This Row],[CT_DUM]]+'[1]12'!K$25*Table6[[#This Row],[PA_DUM]]+'[1]12'!K$26*Table6[[#This Row],[NY_DUM]]+'[1]12'!K$27*Table6[[#This Row],[NJ_DUM]]</f>
        <v>6.3048016954434392</v>
      </c>
      <c r="BO35" s="9">
        <f>Table6[[#This Row],[sales]]-Table6[[#This Row],[ Pred_12]]</f>
        <v>7628.6307099109235</v>
      </c>
      <c r="BP35" s="47">
        <f>ABS(Table6[[#This Row],[ Red_12]]/Table6[[#This Row],[sales]])</f>
        <v>0.99917421677159435</v>
      </c>
      <c r="BQ35">
        <f>LN(G35+'2019 Totals and Calculations'!C$18)</f>
        <v>7.509524230886564</v>
      </c>
      <c r="BR35">
        <f>LN(Table6[[#This Row],[PROF RADIO]]+'2019 Totals and Calculations'!D$18)</f>
        <v>6.9969079019397729</v>
      </c>
      <c r="BS35">
        <f>LN(Table6[[#This Row],[ONLINE LINGERING]]+'2019 Totals and Calculations'!E$18)</f>
        <v>6.073793507723253</v>
      </c>
      <c r="BT35">
        <f>MONTH(Table6[[#This Row],[Date]])</f>
        <v>8</v>
      </c>
      <c r="BU35">
        <f t="shared" si="13"/>
        <v>0</v>
      </c>
      <c r="BV35">
        <f t="shared" si="14"/>
        <v>0</v>
      </c>
      <c r="BW35">
        <f t="shared" si="15"/>
        <v>0</v>
      </c>
      <c r="BX35">
        <f t="shared" si="16"/>
        <v>0</v>
      </c>
      <c r="BY35">
        <f t="shared" si="17"/>
        <v>0</v>
      </c>
      <c r="BZ35">
        <f t="shared" si="18"/>
        <v>0</v>
      </c>
      <c r="CA35">
        <f t="shared" si="19"/>
        <v>0</v>
      </c>
      <c r="CB35">
        <f t="shared" si="20"/>
        <v>1</v>
      </c>
      <c r="CC35">
        <f t="shared" si="21"/>
        <v>0</v>
      </c>
      <c r="CD35">
        <f t="shared" si="22"/>
        <v>0</v>
      </c>
      <c r="CE35">
        <f t="shared" si="23"/>
        <v>0</v>
      </c>
      <c r="CF35">
        <f t="shared" si="24"/>
        <v>0</v>
      </c>
      <c r="CG35">
        <f t="shared" si="25"/>
        <v>34</v>
      </c>
      <c r="CH3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6789.5012125040621</v>
      </c>
      <c r="CI35" s="79">
        <f>Table6[[#This Row],[sales]]-CH35</f>
        <v>845.43429910230498</v>
      </c>
      <c r="CJ35">
        <f>ABS(Table6[[#This Row],[sales]]-CH35)/Table6[[#This Row],[sales]]</f>
        <v>0.11073234316348904</v>
      </c>
      <c r="CK3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8955.3373332973206</v>
      </c>
      <c r="CL35" s="79">
        <f>Table6[[#This Row],[sales]]-CK35</f>
        <v>-1320.4018216909535</v>
      </c>
      <c r="CM35">
        <f>ABS(Table6[[#This Row],[sales]]-CK35)/Table6[[#This Row],[sales]]</f>
        <v>0.17294210536339488</v>
      </c>
      <c r="CN3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7691.2837961543783</v>
      </c>
      <c r="CO35" s="79">
        <f>Table6[[#This Row],[sales]]-CN35</f>
        <v>-56.348284548011179</v>
      </c>
      <c r="CP35">
        <f>ABS(Table6[[#This Row],[sales]]-CN35)/Table6[[#This Row],[sales]]</f>
        <v>7.3803222649821273E-3</v>
      </c>
      <c r="CQ3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8006.7437647177376</v>
      </c>
      <c r="CR35" s="79">
        <f>Table6[[#This Row],[sales]]-CQ35</f>
        <v>-371.8082531113705</v>
      </c>
      <c r="CS35">
        <f>ABS(Table6[[#This Row],[sales]]-CQ35)/Table6[[#This Row],[sales]]</f>
        <v>4.8698283377267608E-2</v>
      </c>
    </row>
    <row r="36" spans="1:97" x14ac:dyDescent="0.2">
      <c r="A36">
        <v>35</v>
      </c>
      <c r="B36" t="s">
        <v>139</v>
      </c>
      <c r="C36" s="5">
        <v>42974</v>
      </c>
      <c r="D36" s="6">
        <v>1508.8483243127926</v>
      </c>
      <c r="E36" s="8">
        <f>YEAR(Table6[[#This Row],[Date]])</f>
        <v>2017</v>
      </c>
      <c r="F36" s="6">
        <f>Table6[[#This Row],[TV_State]]+Table6[[#This Row],[Radio_State]]+Table6[[#This Row],[Online]]</f>
        <v>2631.2953372513844</v>
      </c>
      <c r="G36" s="6">
        <f t="shared" si="5"/>
        <v>1477.5254629445662</v>
      </c>
      <c r="H36" s="6">
        <f>LN(Table6[[#This Row],[PROF TV LING]])</f>
        <v>7.2981239829351816</v>
      </c>
      <c r="I36" s="6">
        <f t="shared" si="0"/>
        <v>7.3191019396754129</v>
      </c>
      <c r="J36" s="6">
        <v>726.91988954334158</v>
      </c>
      <c r="K36" s="6">
        <f t="shared" si="6"/>
        <v>878.70551076706192</v>
      </c>
      <c r="L36" s="6">
        <f>0.5*J35+0.5*Table6[[#This Row],[Radio_State]]</f>
        <v>791.05987979716588</v>
      </c>
      <c r="M36" s="6">
        <f>LN(Table6[[#This Row],[RADIO LINGERING ]])</f>
        <v>6.6733736662895105</v>
      </c>
      <c r="N36" s="6">
        <f t="shared" si="1"/>
        <v>6.5888162782614472</v>
      </c>
      <c r="O36" s="6">
        <v>395.52712339525021</v>
      </c>
      <c r="P36" s="6">
        <f t="shared" si="2"/>
        <v>393.85588202970888</v>
      </c>
      <c r="Q36" s="6">
        <f>0.3*O35+0.7*Table6[[#This Row],[Online]]</f>
        <v>394.35229035546229</v>
      </c>
      <c r="R36" s="6">
        <f>LN(Table6[[#This Row],[ONLINE LINGERING]])</f>
        <v>5.9772446477527392</v>
      </c>
      <c r="S36" s="6">
        <f t="shared" si="3"/>
        <v>5.9802193648694821</v>
      </c>
      <c r="T36" s="6">
        <v>8985.4800554219673</v>
      </c>
      <c r="U36" s="6">
        <f t="shared" si="4"/>
        <v>9.1033652263293003</v>
      </c>
      <c r="V36" s="8">
        <f>YEAR(Table6[[#This Row],[Date]])</f>
        <v>2017</v>
      </c>
      <c r="W36" s="8">
        <f>WEEKNUM(Table6[[#This Row],[Date]])</f>
        <v>35</v>
      </c>
      <c r="X36" t="s">
        <v>199</v>
      </c>
      <c r="Y36" s="9">
        <f>Table6[[#This Row],[LNTVLING]]+Table6[[#This Row],[LNRADIOLING]]+Table6[[#This Row],[LNONLINELING]]</f>
        <v>19.948742296977429</v>
      </c>
      <c r="Z36">
        <f t="shared" si="26"/>
        <v>1</v>
      </c>
      <c r="AA36">
        <f t="shared" si="7"/>
        <v>1</v>
      </c>
      <c r="AB36">
        <f t="shared" si="8"/>
        <v>0</v>
      </c>
      <c r="AC36">
        <f t="shared" si="9"/>
        <v>0</v>
      </c>
      <c r="AD36">
        <f t="shared" si="10"/>
        <v>0</v>
      </c>
      <c r="AE36">
        <f t="shared" si="11"/>
        <v>0</v>
      </c>
      <c r="AF36">
        <f t="shared" si="12"/>
        <v>0</v>
      </c>
      <c r="AG36" s="9">
        <f>'[1]1'!J$20+'[1]1'!J$21*Table6[[#This Row],[TV_State]]</f>
        <v>2813.5777209982261</v>
      </c>
      <c r="AH36" s="9">
        <f>Table6[[#This Row],[sales]]-Table6[[#This Row],[Pred_1]]</f>
        <v>6171.9023344237412</v>
      </c>
      <c r="AI36">
        <f>ABS(Table6[[#This Row],[Res_1]])/Table6[[#This Row],[sales]]</f>
        <v>0.68687508028016009</v>
      </c>
      <c r="AJ36" s="9">
        <f>'[1]2'!J$20+'[1]2'!J$21*Table6[[#This Row],[Radio_State]]</f>
        <v>4905.4999609406586</v>
      </c>
      <c r="AK36" s="9">
        <f>Table6[[#This Row],[sales]]-Table6[[#This Row],[ Pred_2 ]]</f>
        <v>4079.9800944813087</v>
      </c>
      <c r="AL36">
        <f>ABS(Table6[[#This Row],[ Res_2 ]])/Table6[[#This Row],[sales]]</f>
        <v>0.45406367487504357</v>
      </c>
      <c r="AM36" s="10">
        <f>'[1]3'!J$20+'[1]3'!J$21*Data!O36</f>
        <v>4085.8173919745168</v>
      </c>
      <c r="AN36" s="9">
        <f>Table6[[#This Row],[sales]]-Table6[[#This Row],[Pred_3]]</f>
        <v>4899.6626634474505</v>
      </c>
      <c r="AO36" s="9">
        <f>ABS(Table6[[#This Row],[Res_3]])/Table6[[#This Row],[sales]]</f>
        <v>0.54528668843807893</v>
      </c>
      <c r="AP36" s="9">
        <f>'[1]4'!L$21+'[1]4'!L$27*Table6[[#This Row],[TV_State]]+'[1]4'!L$22*Table6[[#This Row],[NJ_DUM]]+'[1]4'!L$23*Table6[[#This Row],[NY_DUM]]+'[1]4'!L$24*Table6[[#This Row],[PA_DUM]]+'[1]4'!L$25*Table6[[#This Row],[CT_DUM]]+'[1]4'!L$26*Table6[[#This Row],[DL_DUM]]</f>
        <v>4713.3231838144666</v>
      </c>
      <c r="AQ36" s="9">
        <f>Table6[[#This Row],[sales]]-Table6[[#This Row],[Pred_4]]</f>
        <v>4272.1568716075008</v>
      </c>
      <c r="AR36">
        <f>ABS(Table6[[#This Row],[Res_4]]/Table6[[#This Row],[sales]])</f>
        <v>0.47545115511436925</v>
      </c>
      <c r="AS36" s="9">
        <f>'[1]5'!L$20+'[1]5'!L$26*Table6[[#This Row],[Radio_State]]+'[1]5'!L$21*Table6[[#This Row],[NJ_DUM]]+'[1]5'!L$22*Table6[[#This Row],[NY_DUM]]+'[1]5'!L$23*Table6[[#This Row],[PA_DUM]]+'[1]5'!L$24*Table6[[#This Row],[CT_DUM]]+'[1]5'!L$25*Table6[[#This Row],[DL_DUM]]</f>
        <v>4907.8815182384878</v>
      </c>
      <c r="AT36" s="9">
        <f>Table6[[#This Row],[sales]]-Table6[[#This Row],[Pred_5]]</f>
        <v>4077.5985371834795</v>
      </c>
      <c r="AU36" s="9">
        <f>ABS(Table6[[#This Row],[Red_5]]/Table6[[#This Row],[sales]])</f>
        <v>0.45379862979307356</v>
      </c>
      <c r="AV36" s="9">
        <f>'[1]6'!L$20+'[1]6'!L$26*Table6[[#This Row],[Online]]+'[1]6'!L$21*Table6[[#This Row],[NJ_DUM]]+'[1]6'!L$22*Table6[[#This Row],[NY_DUM]]+'[1]6'!L$23*Table6[[#This Row],[PA_DUM]]+'[1]6'!L$24*Table6[[#This Row],[CT_DUM]]+'[1]6'!L$25*Table6[[#This Row],[DL_DUM]]</f>
        <v>5681.8269317603836</v>
      </c>
      <c r="AW36" s="9">
        <f>Table6[[#This Row],[sales]]-Table6[[#This Row],[Pred_6]]</f>
        <v>3303.6531236615838</v>
      </c>
      <c r="AX36" s="9">
        <f>ABS(Table6[[#This Row],[Red_6]]/Table6[[#This Row],[sales]])</f>
        <v>0.36766573441650591</v>
      </c>
      <c r="AY36" s="9">
        <f>'[1]7'!L$21+'[1]7'!L$27*Table6[[#This Row],[LNTV]]+'[1]7'!L$22*Table6[[#This Row],[NJ_DUM]]+'[1]7'!L$23*Table6[[#This Row],[NY_DUM]]+'[1]7'!L$24*Table6[[#This Row],[PA_DUM]]+'[1]7'!L$25*Table6[[#This Row],[CT_DUM]]+'[1]7'!L$26*Table6[[#This Row],[DL_DUM]]</f>
        <v>8.2725416588327843</v>
      </c>
      <c r="AZ36" s="9">
        <f>Table6[[#This Row],[sales]]-Table6[[#This Row],[Pred_7]]</f>
        <v>8977.2075137631346</v>
      </c>
      <c r="BA36" s="9">
        <f>ABS(Table6[[#This Row],[Red_7]]/Table6[[#This Row],[sales]])</f>
        <v>0.99907934338423676</v>
      </c>
      <c r="BB36" s="9">
        <f>'[1]8'!O$22+'[1]8'!O$28*Table6[[#This Row],[LNRADIOLING]]+'[1]8'!O$23*Table6[[#This Row],[DL_DUM]]+'[1]8'!O$24*Table6[[#This Row],[CT_DUM]]+'[1]8'!O$25*Table6[[#This Row],[PA_DUM]]+'[1]8'!O$26*Table6[[#This Row],[NY_DUM]]+'[1]8'!O$27*Table6[[#This Row],[NJ_DUM]]</f>
        <v>5.9978329193389754</v>
      </c>
      <c r="BC36" s="9">
        <f>Table6[[#This Row],[sales]]-Table6[[#This Row],[Pred_8]]</f>
        <v>8979.4822225026292</v>
      </c>
      <c r="BD36" s="9">
        <f>ABS(Table6[[#This Row],[Red_8]]/Table6[[#This Row],[sales]])</f>
        <v>0.99933249721969841</v>
      </c>
      <c r="BE36" s="9">
        <f>'[1]9'!M$19+'[1]9'!M$21*Table6[[#This Row],[LNONLINE]]+'[1]9'!M$20*Table6[[#This Row],[DL_DUM]]+'[1]9'!M$22*Table6[[#This Row],[CT_DUM]]+'[1]9'!M$23*Table6[[#This Row],[PA_DUM]]+'[1]9'!M$24*Table6[[#This Row],[NY_DUM]]+'[1]9'!M$25*Table6[[#This Row],[NJ_DUM]]</f>
        <v>6.4356918817073936</v>
      </c>
      <c r="BF36" s="9">
        <f>Table6[[#This Row],[sales]]-Table6[[#This Row],[Pred_9]]</f>
        <v>8979.0443635402607</v>
      </c>
      <c r="BG36" s="9">
        <f>ABS(Table6[[#This Row],[Red_9]]/Table6[[#This Row],[sales]])</f>
        <v>0.99928376760707149</v>
      </c>
      <c r="BH36" s="9">
        <f>'[1]10'!P$22+'[1]10'!P$30*Table6[[#This Row],[LNTV]]+'[1]10'!P$29*Table6[[#This Row],[LNRADIOLING]]+'[1]10'!P$24*Table6[[#This Row],[LNONLINELING]]+'[1]10'!P$23*Table6[[#This Row],[DL_DUM]]+'[1]10'!P$25*Table6[[#This Row],[CT_DUM]]+'[1]10'!P$26*Table6[[#This Row],[PA_DUM]]+'[1]10'!P$27*Table6[[#This Row],[NY_DUM]]+'[1]10'!P$28*Table6[[#This Row],[NJ_DUM]]</f>
        <v>6.1318809891326316</v>
      </c>
      <c r="BI36" s="9">
        <f>Table6[[#This Row],[sales]]-Table6[[#This Row],[Pred_10]]</f>
        <v>8979.3481744328346</v>
      </c>
      <c r="BJ36" s="45">
        <f>ABS(Table6[[#This Row],[Red_10]]/Table6[[#This Row],[sales]])</f>
        <v>0.99931757892162565</v>
      </c>
      <c r="BK36" s="9">
        <f>'[1]11'!P$32+'[1]11'!P$40*Table6[[#This Row],[LNONLINELING]]+'[1]11'!P$39*Table6[[#This Row],[LNRADIOLING]]+'[1]11'!P$38*Table6[[#This Row],[LNTVLING]]+'[1]11'!P$33*Table6[[#This Row],[DL_DUM]]+'[1]11'!P$34*Table6[[#This Row],[CT_DUM]]+'[1]11'!P$35*Table6[[#This Row],[PA_DUM]]+'[1]11'!P$36*Table6[[#This Row],[NY_DUM]]+'[1]11'!P$37*Table6[[#This Row],[NJ_DUM]]</f>
        <v>6.2210210382794084</v>
      </c>
      <c r="BL36" s="9">
        <f>Table6[[#This Row],[sales]]-Table6[[#This Row],[ Pred_11]]</f>
        <v>8979.2590343836873</v>
      </c>
      <c r="BM36" s="47">
        <f>ABS(Table6[[#This Row],[ Red_11]]/Table6[[#This Row],[sales]])</f>
        <v>0.99930765846678093</v>
      </c>
      <c r="BN36" s="9">
        <f>'[1]12'!K$22+'[1]12'!K$28*Table6[[#This Row],[COMBINE LN LING]]+'[1]12'!K$23*Table6[[#This Row],[DL_DUM]]+'[1]12'!K$24*Table6[[#This Row],[CT_DUM]]+'[1]12'!K$25*Table6[[#This Row],[PA_DUM]]+'[1]12'!K$26*Table6[[#This Row],[NY_DUM]]+'[1]12'!K$27*Table6[[#This Row],[NJ_DUM]]</f>
        <v>6.290997471690507</v>
      </c>
      <c r="BO36" s="9">
        <f>Table6[[#This Row],[sales]]-Table6[[#This Row],[ Pred_12]]</f>
        <v>8979.189057950276</v>
      </c>
      <c r="BP36" s="47">
        <f>ABS(Table6[[#This Row],[ Red_12]]/Table6[[#This Row],[sales]])</f>
        <v>0.99929987074336724</v>
      </c>
      <c r="BQ36">
        <f>LN(G36+'2019 Totals and Calculations'!C$18)</f>
        <v>7.5168515924152519</v>
      </c>
      <c r="BR36">
        <f>LN(Table6[[#This Row],[PROF RADIO]]+'2019 Totals and Calculations'!D$18)</f>
        <v>6.8474338555481786</v>
      </c>
      <c r="BS36">
        <f>LN(Table6[[#This Row],[ONLINE LINGERING]]+'2019 Totals and Calculations'!E$18)</f>
        <v>6.0827430981570876</v>
      </c>
      <c r="BT36">
        <f>MONTH(Table6[[#This Row],[Date]])</f>
        <v>8</v>
      </c>
      <c r="BU36">
        <f t="shared" si="13"/>
        <v>0</v>
      </c>
      <c r="BV36">
        <f t="shared" si="14"/>
        <v>0</v>
      </c>
      <c r="BW36">
        <f t="shared" si="15"/>
        <v>0</v>
      </c>
      <c r="BX36">
        <f t="shared" si="16"/>
        <v>0</v>
      </c>
      <c r="BY36">
        <f t="shared" si="17"/>
        <v>0</v>
      </c>
      <c r="BZ36">
        <f t="shared" si="18"/>
        <v>0</v>
      </c>
      <c r="CA36">
        <f t="shared" si="19"/>
        <v>0</v>
      </c>
      <c r="CB36">
        <f t="shared" si="20"/>
        <v>1</v>
      </c>
      <c r="CC36">
        <f t="shared" si="21"/>
        <v>0</v>
      </c>
      <c r="CD36">
        <f t="shared" si="22"/>
        <v>0</v>
      </c>
      <c r="CE36">
        <f t="shared" si="23"/>
        <v>0</v>
      </c>
      <c r="CF36">
        <f t="shared" si="24"/>
        <v>0</v>
      </c>
      <c r="CG36">
        <f t="shared" si="25"/>
        <v>35</v>
      </c>
      <c r="CH3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6822.7646388276116</v>
      </c>
      <c r="CI36" s="79">
        <f>Table6[[#This Row],[sales]]-CH36</f>
        <v>2162.7154165943557</v>
      </c>
      <c r="CJ36">
        <f>ABS(Table6[[#This Row],[sales]]-CH36)/Table6[[#This Row],[sales]]</f>
        <v>0.24069002471262982</v>
      </c>
      <c r="CK3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8573.7838137528306</v>
      </c>
      <c r="CL36" s="79">
        <f>Table6[[#This Row],[sales]]-CK36</f>
        <v>411.69624166913673</v>
      </c>
      <c r="CM36">
        <f>ABS(Table6[[#This Row],[sales]]-CK36)/Table6[[#This Row],[sales]]</f>
        <v>4.5817946189832488E-2</v>
      </c>
      <c r="CN3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7731.975153514617</v>
      </c>
      <c r="CO36" s="79">
        <f>Table6[[#This Row],[sales]]-CN36</f>
        <v>1253.5049019073504</v>
      </c>
      <c r="CP36">
        <f>ABS(Table6[[#This Row],[sales]]-CN36)/Table6[[#This Row],[sales]]</f>
        <v>0.13950338703951243</v>
      </c>
      <c r="CQ3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7894.1530505699757</v>
      </c>
      <c r="CR36" s="79">
        <f>Table6[[#This Row],[sales]]-CQ36</f>
        <v>1091.3270048519917</v>
      </c>
      <c r="CS36">
        <f>ABS(Table6[[#This Row],[sales]]-CQ36)/Table6[[#This Row],[sales]]</f>
        <v>0.12145450194321775</v>
      </c>
    </row>
    <row r="37" spans="1:97" x14ac:dyDescent="0.2">
      <c r="A37">
        <v>36</v>
      </c>
      <c r="B37" t="s">
        <v>139</v>
      </c>
      <c r="C37" s="5">
        <v>42981</v>
      </c>
      <c r="D37" s="6">
        <v>1523.9368075559205</v>
      </c>
      <c r="E37" s="8">
        <f>YEAR(Table6[[#This Row],[Date]])</f>
        <v>2017</v>
      </c>
      <c r="F37" s="6">
        <f>Table6[[#This Row],[TV_State]]+Table6[[#This Row],[Radio_State]]+Table6[[#This Row],[Online]]</f>
        <v>2541.3011082969633</v>
      </c>
      <c r="G37" s="6">
        <f t="shared" si="5"/>
        <v>1491.4488663279724</v>
      </c>
      <c r="H37" s="6">
        <f>LN(Table6[[#This Row],[PROF TV LING]])</f>
        <v>7.3075033199799018</v>
      </c>
      <c r="I37" s="6">
        <f t="shared" si="0"/>
        <v>7.3290522705285808</v>
      </c>
      <c r="J37" s="6">
        <v>617.88190611184029</v>
      </c>
      <c r="K37" s="6">
        <f t="shared" si="6"/>
        <v>748.29370843945117</v>
      </c>
      <c r="L37" s="6">
        <f>0.5*J36+0.5*Table6[[#This Row],[Radio_State]]</f>
        <v>672.40089782759094</v>
      </c>
      <c r="M37" s="6">
        <f>LN(Table6[[#This Row],[RADIO LINGERING ]])</f>
        <v>6.5108547367917353</v>
      </c>
      <c r="N37" s="6">
        <f t="shared" si="1"/>
        <v>6.4262973487636721</v>
      </c>
      <c r="O37" s="6">
        <v>399.4823946292027</v>
      </c>
      <c r="P37" s="6">
        <f t="shared" si="2"/>
        <v>397.79444084935449</v>
      </c>
      <c r="Q37" s="6">
        <f>0.3*O36+0.7*Table6[[#This Row],[Online]]</f>
        <v>398.29581325901694</v>
      </c>
      <c r="R37" s="6">
        <f>LN(Table6[[#This Row],[ONLINE LINGERING]])</f>
        <v>5.9871949786059071</v>
      </c>
      <c r="S37" s="6">
        <f t="shared" si="3"/>
        <v>5.99016969572265</v>
      </c>
      <c r="T37" s="6">
        <v>8630.2841801826689</v>
      </c>
      <c r="U37" s="6">
        <f t="shared" si="4"/>
        <v>9.0630327128728201</v>
      </c>
      <c r="V37" s="8">
        <f>YEAR(Table6[[#This Row],[Date]])</f>
        <v>2017</v>
      </c>
      <c r="W37" s="8">
        <f>WEEKNUM(Table6[[#This Row],[Date]])</f>
        <v>36</v>
      </c>
      <c r="X37" t="s">
        <v>200</v>
      </c>
      <c r="Y37" s="9">
        <f>Table6[[#This Row],[LNTVLING]]+Table6[[#This Row],[LNRADIOLING]]+Table6[[#This Row],[LNONLINELING]]</f>
        <v>19.805553035377542</v>
      </c>
      <c r="Z37">
        <f t="shared" si="26"/>
        <v>1</v>
      </c>
      <c r="AA37">
        <f t="shared" si="7"/>
        <v>1</v>
      </c>
      <c r="AB37">
        <f t="shared" si="8"/>
        <v>0</v>
      </c>
      <c r="AC37">
        <f t="shared" si="9"/>
        <v>0</v>
      </c>
      <c r="AD37">
        <f t="shared" si="10"/>
        <v>0</v>
      </c>
      <c r="AE37">
        <f t="shared" si="11"/>
        <v>0</v>
      </c>
      <c r="AF37">
        <f t="shared" si="12"/>
        <v>0</v>
      </c>
      <c r="AG37" s="9">
        <f>'[1]1'!J$20+'[1]1'!J$21*Table6[[#This Row],[TV_State]]</f>
        <v>2828.4161727536448</v>
      </c>
      <c r="AH37" s="9">
        <f>Table6[[#This Row],[sales]]-Table6[[#This Row],[Pred_1]]</f>
        <v>5801.8680074290241</v>
      </c>
      <c r="AI37">
        <f>ABS(Table6[[#This Row],[Res_1]])/Table6[[#This Row],[sales]]</f>
        <v>0.67226847764197517</v>
      </c>
      <c r="AJ37" s="9">
        <f>'[1]2'!J$20+'[1]2'!J$21*Table6[[#This Row],[Radio_State]]</f>
        <v>4426.8172373991856</v>
      </c>
      <c r="AK37" s="9">
        <f>Table6[[#This Row],[sales]]-Table6[[#This Row],[ Pred_2 ]]</f>
        <v>4203.4669427834833</v>
      </c>
      <c r="AL37">
        <f>ABS(Table6[[#This Row],[ Res_2 ]])/Table6[[#This Row],[sales]]</f>
        <v>0.48706008458397165</v>
      </c>
      <c r="AM37" s="10">
        <f>'[1]3'!J$20+'[1]3'!J$21*Data!O37</f>
        <v>4108.6682640770132</v>
      </c>
      <c r="AN37" s="9">
        <f>Table6[[#This Row],[sales]]-Table6[[#This Row],[Pred_3]]</f>
        <v>4521.6159161056557</v>
      </c>
      <c r="AO37" s="9">
        <f>ABS(Table6[[#This Row],[Res_3]])/Table6[[#This Row],[sales]]</f>
        <v>0.52392433687044027</v>
      </c>
      <c r="AP37" s="9">
        <f>'[1]4'!L$21+'[1]4'!L$27*Table6[[#This Row],[TV_State]]+'[1]4'!L$22*Table6[[#This Row],[NJ_DUM]]+'[1]4'!L$23*Table6[[#This Row],[NY_DUM]]+'[1]4'!L$24*Table6[[#This Row],[PA_DUM]]+'[1]4'!L$25*Table6[[#This Row],[CT_DUM]]+'[1]4'!L$26*Table6[[#This Row],[DL_DUM]]</f>
        <v>4716.6514111783126</v>
      </c>
      <c r="AQ37" s="9">
        <f>Table6[[#This Row],[sales]]-Table6[[#This Row],[Pred_4]]</f>
        <v>3913.6327690043563</v>
      </c>
      <c r="AR37">
        <f>ABS(Table6[[#This Row],[Res_4]]/Table6[[#This Row],[sales]])</f>
        <v>0.45347669755661746</v>
      </c>
      <c r="AS37" s="9">
        <f>'[1]5'!L$20+'[1]5'!L$26*Table6[[#This Row],[Radio_State]]+'[1]5'!L$21*Table6[[#This Row],[NJ_DUM]]+'[1]5'!L$22*Table6[[#This Row],[NY_DUM]]+'[1]5'!L$23*Table6[[#This Row],[PA_DUM]]+'[1]5'!L$24*Table6[[#This Row],[CT_DUM]]+'[1]5'!L$25*Table6[[#This Row],[DL_DUM]]</f>
        <v>4715.8007185557908</v>
      </c>
      <c r="AT37" s="9">
        <f>Table6[[#This Row],[sales]]-Table6[[#This Row],[Pred_5]]</f>
        <v>3914.4834616268781</v>
      </c>
      <c r="AU37" s="9">
        <f>ABS(Table6[[#This Row],[Red_5]]/Table6[[#This Row],[sales]])</f>
        <v>0.45357526819516897</v>
      </c>
      <c r="AV37" s="9">
        <f>'[1]6'!L$20+'[1]6'!L$26*Table6[[#This Row],[Online]]+'[1]6'!L$21*Table6[[#This Row],[NJ_DUM]]+'[1]6'!L$22*Table6[[#This Row],[NY_DUM]]+'[1]6'!L$23*Table6[[#This Row],[PA_DUM]]+'[1]6'!L$24*Table6[[#This Row],[CT_DUM]]+'[1]6'!L$25*Table6[[#This Row],[DL_DUM]]</f>
        <v>5699.0412909686038</v>
      </c>
      <c r="AW37" s="9">
        <f>Table6[[#This Row],[sales]]-Table6[[#This Row],[Pred_6]]</f>
        <v>2931.2428892140651</v>
      </c>
      <c r="AX37" s="9">
        <f>ABS(Table6[[#This Row],[Red_6]]/Table6[[#This Row],[sales]])</f>
        <v>0.33964616089293392</v>
      </c>
      <c r="AY37" s="9">
        <f>'[1]7'!L$21+'[1]7'!L$27*Table6[[#This Row],[LNTV]]+'[1]7'!L$22*Table6[[#This Row],[NJ_DUM]]+'[1]7'!L$23*Table6[[#This Row],[NY_DUM]]+'[1]7'!L$24*Table6[[#This Row],[PA_DUM]]+'[1]7'!L$25*Table6[[#This Row],[CT_DUM]]+'[1]7'!L$26*Table6[[#This Row],[DL_DUM]]</f>
        <v>8.2736430061227857</v>
      </c>
      <c r="AZ37" s="9">
        <f>Table6[[#This Row],[sales]]-Table6[[#This Row],[Pred_7]]</f>
        <v>8622.0105371765458</v>
      </c>
      <c r="BA37" s="9">
        <f>ABS(Table6[[#This Row],[Red_7]]/Table6[[#This Row],[sales]])</f>
        <v>0.99904132438360238</v>
      </c>
      <c r="BB37" s="9">
        <f>'[1]8'!O$22+'[1]8'!O$28*Table6[[#This Row],[LNRADIOLING]]+'[1]8'!O$23*Table6[[#This Row],[DL_DUM]]+'[1]8'!O$24*Table6[[#This Row],[CT_DUM]]+'[1]8'!O$25*Table6[[#This Row],[PA_DUM]]+'[1]8'!O$26*Table6[[#This Row],[NY_DUM]]+'[1]8'!O$27*Table6[[#This Row],[NJ_DUM]]</f>
        <v>5.9862386653666197</v>
      </c>
      <c r="BC37" s="9">
        <f>Table6[[#This Row],[sales]]-Table6[[#This Row],[Pred_8]]</f>
        <v>8624.2979415173031</v>
      </c>
      <c r="BD37" s="9">
        <f>ABS(Table6[[#This Row],[Red_8]]/Table6[[#This Row],[sales]])</f>
        <v>0.99930636830255115</v>
      </c>
      <c r="BE37" s="9">
        <f>'[1]9'!M$19+'[1]9'!M$21*Table6[[#This Row],[LNONLINE]]+'[1]9'!M$20*Table6[[#This Row],[DL_DUM]]+'[1]9'!M$22*Table6[[#This Row],[CT_DUM]]+'[1]9'!M$23*Table6[[#This Row],[PA_DUM]]+'[1]9'!M$24*Table6[[#This Row],[NY_DUM]]+'[1]9'!M$25*Table6[[#This Row],[NJ_DUM]]</f>
        <v>6.4388423300387254</v>
      </c>
      <c r="BF37" s="9">
        <f>Table6[[#This Row],[sales]]-Table6[[#This Row],[Pred_9]]</f>
        <v>8623.8453378526301</v>
      </c>
      <c r="BG37" s="9">
        <f>ABS(Table6[[#This Row],[Red_9]]/Table6[[#This Row],[sales]])</f>
        <v>0.99925392464539886</v>
      </c>
      <c r="BH37" s="9">
        <f>'[1]10'!P$22+'[1]10'!P$30*Table6[[#This Row],[LNTV]]+'[1]10'!P$29*Table6[[#This Row],[LNRADIOLING]]+'[1]10'!P$24*Table6[[#This Row],[LNONLINELING]]+'[1]10'!P$23*Table6[[#This Row],[DL_DUM]]+'[1]10'!P$25*Table6[[#This Row],[CT_DUM]]+'[1]10'!P$26*Table6[[#This Row],[PA_DUM]]+'[1]10'!P$27*Table6[[#This Row],[NY_DUM]]+'[1]10'!P$28*Table6[[#This Row],[NJ_DUM]]</f>
        <v>6.1743457437991687</v>
      </c>
      <c r="BI37" s="9">
        <f>Table6[[#This Row],[sales]]-Table6[[#This Row],[Pred_10]]</f>
        <v>8624.1098344388702</v>
      </c>
      <c r="BJ37" s="45">
        <f>ABS(Table6[[#This Row],[Red_10]]/Table6[[#This Row],[sales]])</f>
        <v>0.99928457213981703</v>
      </c>
      <c r="BK37" s="9">
        <f>'[1]11'!P$32+'[1]11'!P$40*Table6[[#This Row],[LNONLINELING]]+'[1]11'!P$39*Table6[[#This Row],[LNRADIOLING]]+'[1]11'!P$38*Table6[[#This Row],[LNTVLING]]+'[1]11'!P$33*Table6[[#This Row],[DL_DUM]]+'[1]11'!P$34*Table6[[#This Row],[CT_DUM]]+'[1]11'!P$35*Table6[[#This Row],[PA_DUM]]+'[1]11'!P$36*Table6[[#This Row],[NY_DUM]]+'[1]11'!P$37*Table6[[#This Row],[NJ_DUM]]</f>
        <v>6.2493597798387404</v>
      </c>
      <c r="BL37" s="9">
        <f>Table6[[#This Row],[sales]]-Table6[[#This Row],[ Pred_11]]</f>
        <v>8624.0348204028305</v>
      </c>
      <c r="BM37" s="47">
        <f>ABS(Table6[[#This Row],[ Red_11]]/Table6[[#This Row],[sales]])</f>
        <v>0.99927588018547653</v>
      </c>
      <c r="BN37" s="9">
        <f>'[1]12'!K$22+'[1]12'!K$28*Table6[[#This Row],[COMBINE LN LING]]+'[1]12'!K$23*Table6[[#This Row],[DL_DUM]]+'[1]12'!K$24*Table6[[#This Row],[CT_DUM]]+'[1]12'!K$25*Table6[[#This Row],[PA_DUM]]+'[1]12'!K$26*Table6[[#This Row],[NY_DUM]]+'[1]12'!K$27*Table6[[#This Row],[NJ_DUM]]</f>
        <v>6.2772175277222262</v>
      </c>
      <c r="BO37" s="9">
        <f>Table6[[#This Row],[sales]]-Table6[[#This Row],[ Pred_12]]</f>
        <v>8624.0069626549466</v>
      </c>
      <c r="BP37" s="47">
        <f>ABS(Table6[[#This Row],[ Red_12]]/Table6[[#This Row],[sales]])</f>
        <v>0.99927265227926831</v>
      </c>
      <c r="BQ37">
        <f>LN(G37+'2019 Totals and Calculations'!C$18)</f>
        <v>7.5243952007931405</v>
      </c>
      <c r="BR37">
        <f>LN(Table6[[#This Row],[PROF RADIO]]+'2019 Totals and Calculations'!D$18)</f>
        <v>6.698329796610456</v>
      </c>
      <c r="BS37">
        <f>LN(Table6[[#This Row],[ONLINE LINGERING]]+'2019 Totals and Calculations'!E$18)</f>
        <v>6.0917016092729908</v>
      </c>
      <c r="BT37">
        <f>MONTH(Table6[[#This Row],[Date]])</f>
        <v>9</v>
      </c>
      <c r="BU37">
        <f t="shared" si="13"/>
        <v>0</v>
      </c>
      <c r="BV37">
        <f t="shared" si="14"/>
        <v>0</v>
      </c>
      <c r="BW37">
        <f t="shared" si="15"/>
        <v>0</v>
      </c>
      <c r="BX37">
        <f t="shared" si="16"/>
        <v>0</v>
      </c>
      <c r="BY37">
        <f t="shared" si="17"/>
        <v>0</v>
      </c>
      <c r="BZ37">
        <f t="shared" si="18"/>
        <v>0</v>
      </c>
      <c r="CA37">
        <f t="shared" si="19"/>
        <v>0</v>
      </c>
      <c r="CB37">
        <f t="shared" si="20"/>
        <v>0</v>
      </c>
      <c r="CC37">
        <f t="shared" si="21"/>
        <v>1</v>
      </c>
      <c r="CD37">
        <f t="shared" si="22"/>
        <v>0</v>
      </c>
      <c r="CE37">
        <f t="shared" si="23"/>
        <v>0</v>
      </c>
      <c r="CF37">
        <f t="shared" si="24"/>
        <v>0</v>
      </c>
      <c r="CG37">
        <f t="shared" si="25"/>
        <v>36</v>
      </c>
      <c r="CH3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6196.5966261374406</v>
      </c>
      <c r="CI37" s="79">
        <f>Table6[[#This Row],[sales]]-CH37</f>
        <v>2433.6875540452284</v>
      </c>
      <c r="CJ37">
        <f>ABS(Table6[[#This Row],[sales]]-CH37)/Table6[[#This Row],[sales]]</f>
        <v>0.28199390694846355</v>
      </c>
      <c r="CK3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7526.3809634846029</v>
      </c>
      <c r="CL37" s="79">
        <f>Table6[[#This Row],[sales]]-CK37</f>
        <v>1103.903216698066</v>
      </c>
      <c r="CM37">
        <f>ABS(Table6[[#This Row],[sales]]-CK37)/Table6[[#This Row],[sales]]</f>
        <v>0.12791041333643555</v>
      </c>
      <c r="CN3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8362.4606616513465</v>
      </c>
      <c r="CO37" s="79">
        <f>Table6[[#This Row],[sales]]-CN37</f>
        <v>267.82351853132241</v>
      </c>
      <c r="CP37">
        <f>ABS(Table6[[#This Row],[sales]]-CN37)/Table6[[#This Row],[sales]]</f>
        <v>3.1032989521516965E-2</v>
      </c>
      <c r="CQ3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8084.6018642291274</v>
      </c>
      <c r="CR37" s="79">
        <f>Table6[[#This Row],[sales]]-CQ37</f>
        <v>545.68231595354155</v>
      </c>
      <c r="CS37">
        <f>ABS(Table6[[#This Row],[sales]]-CQ37)/Table6[[#This Row],[sales]]</f>
        <v>6.3228777240796674E-2</v>
      </c>
    </row>
    <row r="38" spans="1:97" x14ac:dyDescent="0.2">
      <c r="A38">
        <v>37</v>
      </c>
      <c r="B38" t="s">
        <v>139</v>
      </c>
      <c r="C38" s="5">
        <v>42988</v>
      </c>
      <c r="D38" s="6">
        <v>1539.17617563148</v>
      </c>
      <c r="E38" s="8">
        <f>YEAR(Table6[[#This Row],[Date]])</f>
        <v>2017</v>
      </c>
      <c r="F38" s="6">
        <f>Table6[[#This Row],[TV_State]]+Table6[[#This Row],[Radio_State]]+Table6[[#This Row],[Online]]</f>
        <v>2467.8530144020388</v>
      </c>
      <c r="G38" s="6">
        <f t="shared" si="5"/>
        <v>1505.7670591190245</v>
      </c>
      <c r="H38" s="6">
        <f>LN(Table6[[#This Row],[PROF TV LING]])</f>
        <v>7.3170577211766226</v>
      </c>
      <c r="I38" s="6">
        <f t="shared" si="0"/>
        <v>7.3390026013817486</v>
      </c>
      <c r="J38" s="6">
        <v>525.1996201950642</v>
      </c>
      <c r="K38" s="6">
        <f t="shared" si="6"/>
        <v>636.74666431725768</v>
      </c>
      <c r="L38" s="6">
        <f>0.5*J37+0.5*Table6[[#This Row],[Radio_State]]</f>
        <v>571.54076315345219</v>
      </c>
      <c r="M38" s="6">
        <f>LN(Table6[[#This Row],[RADIO LINGERING ]])</f>
        <v>6.3483358072939602</v>
      </c>
      <c r="N38" s="6">
        <f t="shared" si="1"/>
        <v>6.263778419265897</v>
      </c>
      <c r="O38" s="6">
        <v>403.4772185754947</v>
      </c>
      <c r="P38" s="6">
        <f t="shared" si="2"/>
        <v>401.77238525765262</v>
      </c>
      <c r="Q38" s="6">
        <f>0.3*O37+0.7*Table6[[#This Row],[Online]]</f>
        <v>402.27877139160705</v>
      </c>
      <c r="R38" s="6">
        <f>LN(Table6[[#This Row],[ONLINE LINGERING]])</f>
        <v>5.997145309459075</v>
      </c>
      <c r="S38" s="6">
        <f t="shared" si="3"/>
        <v>6.0001200265758179</v>
      </c>
      <c r="T38" s="6">
        <v>8611.0008979245995</v>
      </c>
      <c r="U38" s="6">
        <f t="shared" si="4"/>
        <v>9.06079583897262</v>
      </c>
      <c r="V38" s="8">
        <f>YEAR(Table6[[#This Row],[Date]])</f>
        <v>2017</v>
      </c>
      <c r="W38" s="8">
        <f>WEEKNUM(Table6[[#This Row],[Date]])</f>
        <v>37</v>
      </c>
      <c r="X38" t="s">
        <v>201</v>
      </c>
      <c r="Y38" s="9">
        <f>Table6[[#This Row],[LNTVLING]]+Table6[[#This Row],[LNRADIOLING]]+Table6[[#This Row],[LNONLINELING]]</f>
        <v>19.66253883792966</v>
      </c>
      <c r="Z38">
        <f t="shared" si="26"/>
        <v>1</v>
      </c>
      <c r="AA38">
        <f t="shared" si="7"/>
        <v>1</v>
      </c>
      <c r="AB38">
        <f t="shared" si="8"/>
        <v>0</v>
      </c>
      <c r="AC38">
        <f t="shared" si="9"/>
        <v>0</v>
      </c>
      <c r="AD38">
        <f t="shared" si="10"/>
        <v>0</v>
      </c>
      <c r="AE38">
        <f t="shared" si="11"/>
        <v>0</v>
      </c>
      <c r="AF38">
        <f t="shared" si="12"/>
        <v>0</v>
      </c>
      <c r="AG38" s="9">
        <f>'[1]1'!J$20+'[1]1'!J$21*Table6[[#This Row],[TV_State]]</f>
        <v>2843.4030090266187</v>
      </c>
      <c r="AH38" s="9">
        <f>Table6[[#This Row],[sales]]-Table6[[#This Row],[Pred_1]]</f>
        <v>5767.5978888979807</v>
      </c>
      <c r="AI38">
        <f>ABS(Table6[[#This Row],[Res_1]])/Table6[[#This Row],[sales]]</f>
        <v>0.66979413395347243</v>
      </c>
      <c r="AJ38" s="9">
        <f>'[1]2'!J$20+'[1]2'!J$21*Table6[[#This Row],[Radio_State]]</f>
        <v>4019.9369223889335</v>
      </c>
      <c r="AK38" s="9">
        <f>Table6[[#This Row],[sales]]-Table6[[#This Row],[ Pred_2 ]]</f>
        <v>4591.063975535666</v>
      </c>
      <c r="AL38">
        <f>ABS(Table6[[#This Row],[ Res_2 ]])/Table6[[#This Row],[sales]]</f>
        <v>0.5331626404361649</v>
      </c>
      <c r="AM38" s="10">
        <f>'[1]3'!J$20+'[1]3'!J$21*Data!O38</f>
        <v>4131.7476449005344</v>
      </c>
      <c r="AN38" s="9">
        <f>Table6[[#This Row],[sales]]-Table6[[#This Row],[Pred_3]]</f>
        <v>4479.2532530240651</v>
      </c>
      <c r="AO38" s="9">
        <f>ABS(Table6[[#This Row],[Res_3]])/Table6[[#This Row],[sales]]</f>
        <v>0.52017800324508645</v>
      </c>
      <c r="AP38" s="9">
        <f>'[1]4'!L$21+'[1]4'!L$27*Table6[[#This Row],[TV_State]]+'[1]4'!L$22*Table6[[#This Row],[NJ_DUM]]+'[1]4'!L$23*Table6[[#This Row],[NY_DUM]]+'[1]4'!L$24*Table6[[#This Row],[PA_DUM]]+'[1]4'!L$25*Table6[[#This Row],[CT_DUM]]+'[1]4'!L$26*Table6[[#This Row],[DL_DUM]]</f>
        <v>4720.0129208157978</v>
      </c>
      <c r="AQ38" s="9">
        <f>Table6[[#This Row],[sales]]-Table6[[#This Row],[Pred_4]]</f>
        <v>3890.9879771088017</v>
      </c>
      <c r="AR38">
        <f>ABS(Table6[[#This Row],[Res_4]]/Table6[[#This Row],[sales]])</f>
        <v>0.45186245167464761</v>
      </c>
      <c r="AS38" s="9">
        <f>'[1]5'!L$20+'[1]5'!L$26*Table6[[#This Row],[Radio_State]]+'[1]5'!L$21*Table6[[#This Row],[NJ_DUM]]+'[1]5'!L$22*Table6[[#This Row],[NY_DUM]]+'[1]5'!L$23*Table6[[#This Row],[PA_DUM]]+'[1]5'!L$24*Table6[[#This Row],[CT_DUM]]+'[1]5'!L$25*Table6[[#This Row],[DL_DUM]]</f>
        <v>4552.5320388254986</v>
      </c>
      <c r="AT38" s="9">
        <f>Table6[[#This Row],[sales]]-Table6[[#This Row],[Pred_5]]</f>
        <v>4058.4688590991009</v>
      </c>
      <c r="AU38" s="9">
        <f>ABS(Table6[[#This Row],[Red_5]]/Table6[[#This Row],[sales]])</f>
        <v>0.47131209335691304</v>
      </c>
      <c r="AV38" s="9">
        <f>'[1]6'!L$20+'[1]6'!L$26*Table6[[#This Row],[Online]]+'[1]6'!L$21*Table6[[#This Row],[NJ_DUM]]+'[1]6'!L$22*Table6[[#This Row],[NY_DUM]]+'[1]6'!L$23*Table6[[#This Row],[PA_DUM]]+'[1]6'!L$24*Table6[[#This Row],[CT_DUM]]+'[1]6'!L$25*Table6[[#This Row],[DL_DUM]]</f>
        <v>5716.4277937689058</v>
      </c>
      <c r="AW38" s="9">
        <f>Table6[[#This Row],[sales]]-Table6[[#This Row],[Pred_6]]</f>
        <v>2894.5731041556937</v>
      </c>
      <c r="AX38" s="9">
        <f>ABS(Table6[[#This Row],[Red_6]]/Table6[[#This Row],[sales]])</f>
        <v>0.33614827573102868</v>
      </c>
      <c r="AY38" s="9">
        <f>'[1]7'!L$21+'[1]7'!L$27*Table6[[#This Row],[LNTV]]+'[1]7'!L$22*Table6[[#This Row],[NJ_DUM]]+'[1]7'!L$23*Table6[[#This Row],[NY_DUM]]+'[1]7'!L$24*Table6[[#This Row],[PA_DUM]]+'[1]7'!L$25*Table6[[#This Row],[CT_DUM]]+'[1]7'!L$26*Table6[[#This Row],[DL_DUM]]</f>
        <v>8.2747443534127854</v>
      </c>
      <c r="AZ38" s="9">
        <f>Table6[[#This Row],[sales]]-Table6[[#This Row],[Pred_7]]</f>
        <v>8602.7261535711859</v>
      </c>
      <c r="BA38" s="9">
        <f>ABS(Table6[[#This Row],[Red_7]]/Table6[[#This Row],[sales]])</f>
        <v>0.99903904964689905</v>
      </c>
      <c r="BB38" s="9">
        <f>'[1]8'!O$22+'[1]8'!O$28*Table6[[#This Row],[LNRADIOLING]]+'[1]8'!O$23*Table6[[#This Row],[DL_DUM]]+'[1]8'!O$24*Table6[[#This Row],[CT_DUM]]+'[1]8'!O$25*Table6[[#This Row],[PA_DUM]]+'[1]8'!O$26*Table6[[#This Row],[NY_DUM]]+'[1]8'!O$27*Table6[[#This Row],[NJ_DUM]]</f>
        <v>5.9746444113942632</v>
      </c>
      <c r="BC38" s="9">
        <f>Table6[[#This Row],[sales]]-Table6[[#This Row],[Pred_8]]</f>
        <v>8605.026253513206</v>
      </c>
      <c r="BD38" s="9">
        <f>ABS(Table6[[#This Row],[Red_8]]/Table6[[#This Row],[sales]])</f>
        <v>0.99930616144601336</v>
      </c>
      <c r="BE38" s="9">
        <f>'[1]9'!M$19+'[1]9'!M$21*Table6[[#This Row],[LNONLINE]]+'[1]9'!M$20*Table6[[#This Row],[DL_DUM]]+'[1]9'!M$22*Table6[[#This Row],[CT_DUM]]+'[1]9'!M$23*Table6[[#This Row],[PA_DUM]]+'[1]9'!M$24*Table6[[#This Row],[NY_DUM]]+'[1]9'!M$25*Table6[[#This Row],[NJ_DUM]]</f>
        <v>6.4419927783700572</v>
      </c>
      <c r="BF38" s="9">
        <f>Table6[[#This Row],[sales]]-Table6[[#This Row],[Pred_9]]</f>
        <v>8604.5589051462302</v>
      </c>
      <c r="BG38" s="9">
        <f>ABS(Table6[[#This Row],[Red_9]]/Table6[[#This Row],[sales]])</f>
        <v>0.99925188803778642</v>
      </c>
      <c r="BH38" s="9">
        <f>'[1]10'!P$22+'[1]10'!P$30*Table6[[#This Row],[LNTV]]+'[1]10'!P$29*Table6[[#This Row],[LNRADIOLING]]+'[1]10'!P$24*Table6[[#This Row],[LNONLINELING]]+'[1]10'!P$23*Table6[[#This Row],[DL_DUM]]+'[1]10'!P$25*Table6[[#This Row],[CT_DUM]]+'[1]10'!P$26*Table6[[#This Row],[PA_DUM]]+'[1]10'!P$27*Table6[[#This Row],[NY_DUM]]+'[1]10'!P$28*Table6[[#This Row],[NJ_DUM]]</f>
        <v>6.2168104984657049</v>
      </c>
      <c r="BI38" s="9">
        <f>Table6[[#This Row],[sales]]-Table6[[#This Row],[Pred_10]]</f>
        <v>8604.7840874261346</v>
      </c>
      <c r="BJ38" s="45">
        <f>ABS(Table6[[#This Row],[Red_10]]/Table6[[#This Row],[sales]])</f>
        <v>0.99927803857273279</v>
      </c>
      <c r="BK38" s="9">
        <f>'[1]11'!P$32+'[1]11'!P$40*Table6[[#This Row],[LNONLINELING]]+'[1]11'!P$39*Table6[[#This Row],[LNRADIOLING]]+'[1]11'!P$38*Table6[[#This Row],[LNTVLING]]+'[1]11'!P$33*Table6[[#This Row],[DL_DUM]]+'[1]11'!P$34*Table6[[#This Row],[CT_DUM]]+'[1]11'!P$35*Table6[[#This Row],[PA_DUM]]+'[1]11'!P$36*Table6[[#This Row],[NY_DUM]]+'[1]11'!P$37*Table6[[#This Row],[NJ_DUM]]</f>
        <v>6.2776689921044797</v>
      </c>
      <c r="BL38" s="9">
        <f>Table6[[#This Row],[sales]]-Table6[[#This Row],[ Pred_11]]</f>
        <v>8604.7232289324947</v>
      </c>
      <c r="BM38" s="47">
        <f>ABS(Table6[[#This Row],[ Red_11]]/Table6[[#This Row],[sales]])</f>
        <v>0.99927097104430473</v>
      </c>
      <c r="BN38" s="9">
        <f>'[1]12'!K$22+'[1]12'!K$28*Table6[[#This Row],[COMBINE LN LING]]+'[1]12'!K$23*Table6[[#This Row],[DL_DUM]]+'[1]12'!K$24*Table6[[#This Row],[CT_DUM]]+'[1]12'!K$25*Table6[[#This Row],[PA_DUM]]+'[1]12'!K$26*Table6[[#This Row],[NY_DUM]]+'[1]12'!K$27*Table6[[#This Row],[NJ_DUM]]</f>
        <v>6.2634544312059015</v>
      </c>
      <c r="BO38" s="9">
        <f>Table6[[#This Row],[sales]]-Table6[[#This Row],[ Pred_12]]</f>
        <v>8604.7374434933936</v>
      </c>
      <c r="BP38" s="47">
        <f>ABS(Table6[[#This Row],[ Red_12]]/Table6[[#This Row],[sales]])</f>
        <v>0.99927262178863374</v>
      </c>
      <c r="BQ38">
        <f>LN(G38+'2019 Totals and Calculations'!C$18)</f>
        <v>7.5320938066703214</v>
      </c>
      <c r="BR38">
        <f>LN(Table6[[#This Row],[PROF RADIO]]+'2019 Totals and Calculations'!D$18)</f>
        <v>6.5503701266009955</v>
      </c>
      <c r="BS38">
        <f>LN(Table6[[#This Row],[ONLINE LINGERING]]+'2019 Totals and Calculations'!E$18)</f>
        <v>6.1006689702852928</v>
      </c>
      <c r="BT38">
        <f>MONTH(Table6[[#This Row],[Date]])</f>
        <v>9</v>
      </c>
      <c r="BU38">
        <f t="shared" si="13"/>
        <v>0</v>
      </c>
      <c r="BV38">
        <f t="shared" si="14"/>
        <v>0</v>
      </c>
      <c r="BW38">
        <f t="shared" si="15"/>
        <v>0</v>
      </c>
      <c r="BX38">
        <f t="shared" si="16"/>
        <v>0</v>
      </c>
      <c r="BY38">
        <f t="shared" si="17"/>
        <v>0</v>
      </c>
      <c r="BZ38">
        <f t="shared" si="18"/>
        <v>0</v>
      </c>
      <c r="CA38">
        <f t="shared" si="19"/>
        <v>0</v>
      </c>
      <c r="CB38">
        <f t="shared" si="20"/>
        <v>0</v>
      </c>
      <c r="CC38">
        <f t="shared" si="21"/>
        <v>1</v>
      </c>
      <c r="CD38">
        <f t="shared" si="22"/>
        <v>0</v>
      </c>
      <c r="CE38">
        <f t="shared" si="23"/>
        <v>0</v>
      </c>
      <c r="CF38">
        <f t="shared" si="24"/>
        <v>0</v>
      </c>
      <c r="CG38">
        <f t="shared" si="25"/>
        <v>37</v>
      </c>
      <c r="CH3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6227.6441807516367</v>
      </c>
      <c r="CI38" s="79">
        <f>Table6[[#This Row],[sales]]-CH38</f>
        <v>2383.3567171729628</v>
      </c>
      <c r="CJ38">
        <f>ABS(Table6[[#This Row],[sales]]-CH38)/Table6[[#This Row],[sales]]</f>
        <v>0.2767804515904061</v>
      </c>
      <c r="CK3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7209.0548245896825</v>
      </c>
      <c r="CL38" s="79">
        <f>Table6[[#This Row],[sales]]-CK38</f>
        <v>1401.9460733349169</v>
      </c>
      <c r="CM38">
        <f>ABS(Table6[[#This Row],[sales]]-CK38)/Table6[[#This Row],[sales]]</f>
        <v>0.1628087245552152</v>
      </c>
      <c r="CN3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8406.7517241960613</v>
      </c>
      <c r="CO38" s="79">
        <f>Table6[[#This Row],[sales]]-CN38</f>
        <v>204.24917372853815</v>
      </c>
      <c r="CP38">
        <f>ABS(Table6[[#This Row],[sales]]-CN38)/Table6[[#This Row],[sales]]</f>
        <v>2.3719562470114915E-2</v>
      </c>
      <c r="CQ3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7972.865945150118</v>
      </c>
      <c r="CR38" s="79">
        <f>Table6[[#This Row],[sales]]-CQ38</f>
        <v>638.13495277448146</v>
      </c>
      <c r="CS38">
        <f>ABS(Table6[[#This Row],[sales]]-CQ38)/Table6[[#This Row],[sales]]</f>
        <v>7.4106943006855691E-2</v>
      </c>
    </row>
    <row r="39" spans="1:97" x14ac:dyDescent="0.2">
      <c r="A39">
        <v>38</v>
      </c>
      <c r="B39" t="s">
        <v>139</v>
      </c>
      <c r="C39" s="5">
        <v>42995</v>
      </c>
      <c r="D39" s="6">
        <v>1554.5679373877947</v>
      </c>
      <c r="E39" s="8">
        <f>YEAR(Table6[[#This Row],[Date]])</f>
        <v>2017</v>
      </c>
      <c r="F39" s="6">
        <f>Table6[[#This Row],[TV_State]]+Table6[[#This Row],[Radio_State]]+Table6[[#This Row],[Online]]</f>
        <v>2408.4996053148488</v>
      </c>
      <c r="G39" s="6">
        <f t="shared" si="5"/>
        <v>1520.4073225996553</v>
      </c>
      <c r="H39" s="6">
        <f>LN(Table6[[#This Row],[PROF TV LING]])</f>
        <v>7.3267335533358393</v>
      </c>
      <c r="I39" s="6">
        <f t="shared" si="0"/>
        <v>7.3489529322349174</v>
      </c>
      <c r="J39" s="6">
        <v>446.41967716580456</v>
      </c>
      <c r="K39" s="6">
        <f t="shared" si="6"/>
        <v>541.58317074153115</v>
      </c>
      <c r="L39" s="6">
        <f>0.5*J38+0.5*Table6[[#This Row],[Radio_State]]</f>
        <v>485.80964868043441</v>
      </c>
      <c r="M39" s="6">
        <f>LN(Table6[[#This Row],[RADIO LINGERING ]])</f>
        <v>6.1858168777961851</v>
      </c>
      <c r="N39" s="6">
        <f t="shared" si="1"/>
        <v>6.1012594897681218</v>
      </c>
      <c r="O39" s="6">
        <v>407.51199076124971</v>
      </c>
      <c r="P39" s="6">
        <f t="shared" si="2"/>
        <v>405.79010911017053</v>
      </c>
      <c r="Q39" s="6">
        <f>0.3*O38+0.7*Table6[[#This Row],[Online]]</f>
        <v>406.30155910552321</v>
      </c>
      <c r="R39" s="6">
        <f>LN(Table6[[#This Row],[ONLINE LINGERING]])</f>
        <v>6.0070956403122429</v>
      </c>
      <c r="S39" s="6">
        <f t="shared" si="3"/>
        <v>6.0100703574289858</v>
      </c>
      <c r="T39" s="6">
        <v>7192.4537690608495</v>
      </c>
      <c r="U39" s="6">
        <f t="shared" si="4"/>
        <v>8.8807876677457962</v>
      </c>
      <c r="V39" s="8">
        <f>YEAR(Table6[[#This Row],[Date]])</f>
        <v>2017</v>
      </c>
      <c r="W39" s="8">
        <f>WEEKNUM(Table6[[#This Row],[Date]])</f>
        <v>38</v>
      </c>
      <c r="X39" t="s">
        <v>202</v>
      </c>
      <c r="Y39" s="9">
        <f>Table6[[#This Row],[LNTVLING]]+Table6[[#This Row],[LNRADIOLING]]+Table6[[#This Row],[LNONLINELING]]</f>
        <v>19.519646071444267</v>
      </c>
      <c r="Z39">
        <f t="shared" si="26"/>
        <v>1</v>
      </c>
      <c r="AA39">
        <f t="shared" si="7"/>
        <v>1</v>
      </c>
      <c r="AB39">
        <f t="shared" si="8"/>
        <v>0</v>
      </c>
      <c r="AC39">
        <f t="shared" si="9"/>
        <v>0</v>
      </c>
      <c r="AD39">
        <f t="shared" si="10"/>
        <v>0</v>
      </c>
      <c r="AE39">
        <f t="shared" si="11"/>
        <v>0</v>
      </c>
      <c r="AF39">
        <f t="shared" si="12"/>
        <v>0</v>
      </c>
      <c r="AG39" s="9">
        <f>'[1]1'!J$20+'[1]1'!J$21*Table6[[#This Row],[TV_State]]</f>
        <v>2858.5397136623214</v>
      </c>
      <c r="AH39" s="9">
        <f>Table6[[#This Row],[sales]]-Table6[[#This Row],[Pred_1]]</f>
        <v>4333.914055398528</v>
      </c>
      <c r="AI39">
        <f>ABS(Table6[[#This Row],[Res_1]])/Table6[[#This Row],[sales]]</f>
        <v>0.60256404761909599</v>
      </c>
      <c r="AJ39" s="9">
        <f>'[1]2'!J$20+'[1]2'!J$21*Table6[[#This Row],[Radio_State]]</f>
        <v>3674.0886546302199</v>
      </c>
      <c r="AK39" s="9">
        <f>Table6[[#This Row],[sales]]-Table6[[#This Row],[ Pred_2 ]]</f>
        <v>3518.3651144306295</v>
      </c>
      <c r="AL39">
        <f>ABS(Table6[[#This Row],[ Res_2 ]])/Table6[[#This Row],[sales]]</f>
        <v>0.48917451921140925</v>
      </c>
      <c r="AM39" s="10">
        <f>'[1]3'!J$20+'[1]3'!J$21*Data!O39</f>
        <v>4155.0578195322914</v>
      </c>
      <c r="AN39" s="9">
        <f>Table6[[#This Row],[sales]]-Table6[[#This Row],[Pred_3]]</f>
        <v>3037.395949528558</v>
      </c>
      <c r="AO39" s="9">
        <f>ABS(Table6[[#This Row],[Res_3]])/Table6[[#This Row],[sales]]</f>
        <v>0.42230315926315148</v>
      </c>
      <c r="AP39" s="9">
        <f>'[1]4'!L$21+'[1]4'!L$27*Table6[[#This Row],[TV_State]]+'[1]4'!L$22*Table6[[#This Row],[NJ_DUM]]+'[1]4'!L$23*Table6[[#This Row],[NY_DUM]]+'[1]4'!L$24*Table6[[#This Row],[PA_DUM]]+'[1]4'!L$25*Table6[[#This Row],[CT_DUM]]+'[1]4'!L$26*Table6[[#This Row],[DL_DUM]]</f>
        <v>4723.4080455496578</v>
      </c>
      <c r="AQ39" s="9">
        <f>Table6[[#This Row],[sales]]-Table6[[#This Row],[Pred_4]]</f>
        <v>2469.0457235111917</v>
      </c>
      <c r="AR39">
        <f>ABS(Table6[[#This Row],[Res_4]]/Table6[[#This Row],[sales]])</f>
        <v>0.34328280761873925</v>
      </c>
      <c r="AS39" s="9">
        <f>'[1]5'!L$20+'[1]5'!L$26*Table6[[#This Row],[Radio_State]]+'[1]5'!L$21*Table6[[#This Row],[NJ_DUM]]+'[1]5'!L$22*Table6[[#This Row],[NY_DUM]]+'[1]5'!L$23*Table6[[#This Row],[PA_DUM]]+'[1]5'!L$24*Table6[[#This Row],[CT_DUM]]+'[1]5'!L$25*Table6[[#This Row],[DL_DUM]]</f>
        <v>4413.7536610547495</v>
      </c>
      <c r="AT39" s="9">
        <f>Table6[[#This Row],[sales]]-Table6[[#This Row],[Pred_5]]</f>
        <v>2778.7001080061</v>
      </c>
      <c r="AU39" s="9">
        <f>ABS(Table6[[#This Row],[Red_5]]/Table6[[#This Row],[sales]])</f>
        <v>0.38633548399838058</v>
      </c>
      <c r="AV39" s="9">
        <f>'[1]6'!L$20+'[1]6'!L$26*Table6[[#This Row],[Online]]+'[1]6'!L$21*Table6[[#This Row],[NJ_DUM]]+'[1]6'!L$22*Table6[[#This Row],[NY_DUM]]+'[1]6'!L$23*Table6[[#This Row],[PA_DUM]]+'[1]6'!L$24*Table6[[#This Row],[CT_DUM]]+'[1]6'!L$25*Table6[[#This Row],[DL_DUM]]</f>
        <v>5733.9881615972117</v>
      </c>
      <c r="AW39" s="9">
        <f>Table6[[#This Row],[sales]]-Table6[[#This Row],[Pred_6]]</f>
        <v>1458.4656074636378</v>
      </c>
      <c r="AX39" s="9">
        <f>ABS(Table6[[#This Row],[Red_6]]/Table6[[#This Row],[sales]])</f>
        <v>0.20277719597411831</v>
      </c>
      <c r="AY39" s="9">
        <f>'[1]7'!L$21+'[1]7'!L$27*Table6[[#This Row],[LNTV]]+'[1]7'!L$22*Table6[[#This Row],[NJ_DUM]]+'[1]7'!L$23*Table6[[#This Row],[NY_DUM]]+'[1]7'!L$24*Table6[[#This Row],[PA_DUM]]+'[1]7'!L$25*Table6[[#This Row],[CT_DUM]]+'[1]7'!L$26*Table6[[#This Row],[DL_DUM]]</f>
        <v>8.2758457007027868</v>
      </c>
      <c r="AZ39" s="9">
        <f>Table6[[#This Row],[sales]]-Table6[[#This Row],[Pred_7]]</f>
        <v>7184.1779233601465</v>
      </c>
      <c r="BA39" s="9">
        <f>ABS(Table6[[#This Row],[Red_7]]/Table6[[#This Row],[sales]])</f>
        <v>0.99884937102601856</v>
      </c>
      <c r="BB39" s="9">
        <f>'[1]8'!O$22+'[1]8'!O$28*Table6[[#This Row],[LNRADIOLING]]+'[1]8'!O$23*Table6[[#This Row],[DL_DUM]]+'[1]8'!O$24*Table6[[#This Row],[CT_DUM]]+'[1]8'!O$25*Table6[[#This Row],[PA_DUM]]+'[1]8'!O$26*Table6[[#This Row],[NY_DUM]]+'[1]8'!O$27*Table6[[#This Row],[NJ_DUM]]</f>
        <v>5.9630501574219075</v>
      </c>
      <c r="BC39" s="9">
        <f>Table6[[#This Row],[sales]]-Table6[[#This Row],[Pred_8]]</f>
        <v>7186.4907189034275</v>
      </c>
      <c r="BD39" s="9">
        <f>ABS(Table6[[#This Row],[Red_8]]/Table6[[#This Row],[sales]])</f>
        <v>0.99917092965086929</v>
      </c>
      <c r="BE39" s="9">
        <f>'[1]9'!M$19+'[1]9'!M$21*Table6[[#This Row],[LNONLINE]]+'[1]9'!M$20*Table6[[#This Row],[DL_DUM]]+'[1]9'!M$22*Table6[[#This Row],[CT_DUM]]+'[1]9'!M$23*Table6[[#This Row],[PA_DUM]]+'[1]9'!M$24*Table6[[#This Row],[NY_DUM]]+'[1]9'!M$25*Table6[[#This Row],[NJ_DUM]]</f>
        <v>6.4451432267013899</v>
      </c>
      <c r="BF39" s="9">
        <f>Table6[[#This Row],[sales]]-Table6[[#This Row],[Pred_9]]</f>
        <v>7186.008625834148</v>
      </c>
      <c r="BG39" s="9">
        <f>ABS(Table6[[#This Row],[Red_9]]/Table6[[#This Row],[sales]])</f>
        <v>0.99910390202931498</v>
      </c>
      <c r="BH39" s="9">
        <f>'[1]10'!P$22+'[1]10'!P$30*Table6[[#This Row],[LNTV]]+'[1]10'!P$29*Table6[[#This Row],[LNRADIOLING]]+'[1]10'!P$24*Table6[[#This Row],[LNONLINELING]]+'[1]10'!P$23*Table6[[#This Row],[DL_DUM]]+'[1]10'!P$25*Table6[[#This Row],[CT_DUM]]+'[1]10'!P$26*Table6[[#This Row],[PA_DUM]]+'[1]10'!P$27*Table6[[#This Row],[NY_DUM]]+'[1]10'!P$28*Table6[[#This Row],[NJ_DUM]]</f>
        <v>6.2592752531322411</v>
      </c>
      <c r="BI39" s="9">
        <f>Table6[[#This Row],[sales]]-Table6[[#This Row],[Pred_10]]</f>
        <v>7186.1944938077177</v>
      </c>
      <c r="BJ39" s="45">
        <f>ABS(Table6[[#This Row],[Red_10]]/Table6[[#This Row],[sales]])</f>
        <v>0.99912974411040956</v>
      </c>
      <c r="BK39" s="9">
        <f>'[1]11'!P$32+'[1]11'!P$40*Table6[[#This Row],[LNONLINELING]]+'[1]11'!P$39*Table6[[#This Row],[LNRADIOLING]]+'[1]11'!P$38*Table6[[#This Row],[LNTVLING]]+'[1]11'!P$33*Table6[[#This Row],[DL_DUM]]+'[1]11'!P$34*Table6[[#This Row],[CT_DUM]]+'[1]11'!P$35*Table6[[#This Row],[PA_DUM]]+'[1]11'!P$36*Table6[[#This Row],[NY_DUM]]+'[1]11'!P$37*Table6[[#This Row],[NJ_DUM]]</f>
        <v>6.3059577217614056</v>
      </c>
      <c r="BL39" s="9">
        <f>Table6[[#This Row],[sales]]-Table6[[#This Row],[ Pred_11]]</f>
        <v>7186.1478113390876</v>
      </c>
      <c r="BM39" s="47">
        <f>ABS(Table6[[#This Row],[ Red_11]]/Table6[[#This Row],[sales]])</f>
        <v>0.99912325363162047</v>
      </c>
      <c r="BN39" s="9">
        <f>'[1]12'!K$22+'[1]12'!K$28*Table6[[#This Row],[COMBINE LN LING]]+'[1]12'!K$23*Table6[[#This Row],[DL_DUM]]+'[1]12'!K$24*Table6[[#This Row],[CT_DUM]]+'[1]12'!K$25*Table6[[#This Row],[PA_DUM]]+'[1]12'!K$26*Table6[[#This Row],[NY_DUM]]+'[1]12'!K$27*Table6[[#This Row],[NJ_DUM]]</f>
        <v>6.2497030207045787</v>
      </c>
      <c r="BO39" s="9">
        <f>Table6[[#This Row],[sales]]-Table6[[#This Row],[ Pred_12]]</f>
        <v>7186.2040660401453</v>
      </c>
      <c r="BP39" s="47">
        <f>ABS(Table6[[#This Row],[ Red_12]]/Table6[[#This Row],[sales]])</f>
        <v>0.99913107498200571</v>
      </c>
      <c r="BQ39">
        <f>LN(G39+'2019 Totals and Calculations'!C$18)</f>
        <v>7.5399047750751258</v>
      </c>
      <c r="BR39">
        <f>LN(Table6[[#This Row],[PROF RADIO]]+'2019 Totals and Calculations'!D$18)</f>
        <v>6.4041361873590601</v>
      </c>
      <c r="BS39">
        <f>LN(Table6[[#This Row],[ONLINE LINGERING]]+'2019 Totals and Calculations'!E$18)</f>
        <v>6.109645110814613</v>
      </c>
      <c r="BT39">
        <f>MONTH(Table6[[#This Row],[Date]])</f>
        <v>9</v>
      </c>
      <c r="BU39">
        <f t="shared" si="13"/>
        <v>0</v>
      </c>
      <c r="BV39">
        <f t="shared" si="14"/>
        <v>0</v>
      </c>
      <c r="BW39">
        <f t="shared" si="15"/>
        <v>0</v>
      </c>
      <c r="BX39">
        <f t="shared" si="16"/>
        <v>0</v>
      </c>
      <c r="BY39">
        <f t="shared" si="17"/>
        <v>0</v>
      </c>
      <c r="BZ39">
        <f t="shared" si="18"/>
        <v>0</v>
      </c>
      <c r="CA39">
        <f t="shared" si="19"/>
        <v>0</v>
      </c>
      <c r="CB39">
        <f t="shared" si="20"/>
        <v>0</v>
      </c>
      <c r="CC39">
        <f t="shared" si="21"/>
        <v>1</v>
      </c>
      <c r="CD39">
        <f t="shared" si="22"/>
        <v>0</v>
      </c>
      <c r="CE39">
        <f t="shared" si="23"/>
        <v>0</v>
      </c>
      <c r="CF39">
        <f t="shared" si="24"/>
        <v>0</v>
      </c>
      <c r="CG39">
        <f t="shared" si="25"/>
        <v>38</v>
      </c>
      <c r="CH3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6259.0568660200561</v>
      </c>
      <c r="CI39" s="79">
        <f>Table6[[#This Row],[sales]]-CH39</f>
        <v>933.3969030407934</v>
      </c>
      <c r="CJ39">
        <f>ABS(Table6[[#This Row],[sales]]-CH39)/Table6[[#This Row],[sales]]</f>
        <v>0.12977447377637732</v>
      </c>
      <c r="CK3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6908.7605559046197</v>
      </c>
      <c r="CL39" s="79">
        <f>Table6[[#This Row],[sales]]-CK39</f>
        <v>283.69321315622983</v>
      </c>
      <c r="CM39">
        <f>ABS(Table6[[#This Row],[sales]]-CK39)/Table6[[#This Row],[sales]]</f>
        <v>3.944317506447774E-2</v>
      </c>
      <c r="CN3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8451.3016028796428</v>
      </c>
      <c r="CO39" s="79">
        <f>Table6[[#This Row],[sales]]-CN39</f>
        <v>-1258.8478338187933</v>
      </c>
      <c r="CP39">
        <f>ABS(Table6[[#This Row],[sales]]-CN39)/Table6[[#This Row],[sales]]</f>
        <v>0.1750234167974592</v>
      </c>
      <c r="CQ3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7864.614847993993</v>
      </c>
      <c r="CR39" s="79">
        <f>Table6[[#This Row],[sales]]-CQ39</f>
        <v>-672.16107893314347</v>
      </c>
      <c r="CS39">
        <f>ABS(Table6[[#This Row],[sales]]-CQ39)/Table6[[#This Row],[sales]]</f>
        <v>9.3453653025135891E-2</v>
      </c>
    </row>
    <row r="40" spans="1:97" x14ac:dyDescent="0.2">
      <c r="A40">
        <v>39</v>
      </c>
      <c r="B40" t="s">
        <v>139</v>
      </c>
      <c r="C40" s="5">
        <v>43002</v>
      </c>
      <c r="D40" s="6">
        <v>1570.1136167616723</v>
      </c>
      <c r="E40" s="8">
        <f>YEAR(Table6[[#This Row],[Date]])</f>
        <v>2017</v>
      </c>
      <c r="F40" s="6">
        <f>Table6[[#This Row],[TV_State]]+Table6[[#This Row],[Radio_State]]+Table6[[#This Row],[Online]]</f>
        <v>2361.1574530214684</v>
      </c>
      <c r="G40" s="6">
        <f t="shared" si="5"/>
        <v>1535.3192108482604</v>
      </c>
      <c r="H40" s="6">
        <f>LN(Table6[[#This Row],[PROF TV LING]])</f>
        <v>7.3364935933516708</v>
      </c>
      <c r="I40" s="6">
        <f t="shared" si="0"/>
        <v>7.3589032630880853</v>
      </c>
      <c r="J40" s="6">
        <v>379.45672559093384</v>
      </c>
      <c r="K40" s="6">
        <f t="shared" si="6"/>
        <v>460.5199481662325</v>
      </c>
      <c r="L40" s="6">
        <f>0.5*J39+0.5*Table6[[#This Row],[Radio_State]]</f>
        <v>412.93820137836917</v>
      </c>
      <c r="M40" s="6">
        <f>LN(Table6[[#This Row],[RADIO LINGERING ]])</f>
        <v>6.0232979482984099</v>
      </c>
      <c r="N40" s="6">
        <f t="shared" si="1"/>
        <v>5.9387405602703476</v>
      </c>
      <c r="O40" s="6">
        <v>411.58711066886218</v>
      </c>
      <c r="P40" s="6">
        <f t="shared" si="2"/>
        <v>409.84801020125462</v>
      </c>
      <c r="Q40" s="6">
        <f>0.3*O39+0.7*Table6[[#This Row],[Online]]</f>
        <v>410.36457469657842</v>
      </c>
      <c r="R40" s="6">
        <f>LN(Table6[[#This Row],[ONLINE LINGERING]])</f>
        <v>6.0170459711654116</v>
      </c>
      <c r="S40" s="6">
        <f t="shared" si="3"/>
        <v>6.0200206882821545</v>
      </c>
      <c r="T40" s="6">
        <v>7254.7328149475388</v>
      </c>
      <c r="U40" s="6">
        <f t="shared" si="4"/>
        <v>8.8894093369278693</v>
      </c>
      <c r="V40" s="8">
        <f>YEAR(Table6[[#This Row],[Date]])</f>
        <v>2017</v>
      </c>
      <c r="W40" s="8">
        <f>WEEKNUM(Table6[[#This Row],[Date]])</f>
        <v>39</v>
      </c>
      <c r="X40" t="s">
        <v>203</v>
      </c>
      <c r="Y40" s="9">
        <f>Table6[[#This Row],[LNTVLING]]+Table6[[#This Row],[LNRADIOLING]]+Table6[[#This Row],[LNONLINELING]]</f>
        <v>19.376837512815491</v>
      </c>
      <c r="Z40">
        <f t="shared" si="26"/>
        <v>1</v>
      </c>
      <c r="AA40">
        <f t="shared" si="7"/>
        <v>1</v>
      </c>
      <c r="AB40">
        <f t="shared" si="8"/>
        <v>0</v>
      </c>
      <c r="AC40">
        <f t="shared" si="9"/>
        <v>0</v>
      </c>
      <c r="AD40">
        <f t="shared" si="10"/>
        <v>0</v>
      </c>
      <c r="AE40">
        <f t="shared" si="11"/>
        <v>0</v>
      </c>
      <c r="AF40">
        <f t="shared" si="12"/>
        <v>0</v>
      </c>
      <c r="AG40" s="9">
        <f>'[1]1'!J$20+'[1]1'!J$21*Table6[[#This Row],[TV_State]]</f>
        <v>2873.827785344381</v>
      </c>
      <c r="AH40" s="9">
        <f>Table6[[#This Row],[sales]]-Table6[[#This Row],[Pred_1]]</f>
        <v>4380.9050296031583</v>
      </c>
      <c r="AI40">
        <f>ABS(Table6[[#This Row],[Res_1]])/Table6[[#This Row],[sales]]</f>
        <v>0.60386855606547074</v>
      </c>
      <c r="AJ40" s="9">
        <f>'[1]2'!J$20+'[1]2'!J$21*Table6[[#This Row],[Radio_State]]</f>
        <v>3380.1176270353126</v>
      </c>
      <c r="AK40" s="9">
        <f>Table6[[#This Row],[sales]]-Table6[[#This Row],[ Pred_2 ]]</f>
        <v>3874.6151879122262</v>
      </c>
      <c r="AL40">
        <f>ABS(Table6[[#This Row],[ Res_2 ]])/Table6[[#This Row],[sales]]</f>
        <v>0.53408103189259148</v>
      </c>
      <c r="AM40" s="10">
        <f>'[1]3'!J$20+'[1]3'!J$21*Data!O40</f>
        <v>4178.601095910366</v>
      </c>
      <c r="AN40" s="9">
        <f>Table6[[#This Row],[sales]]-Table6[[#This Row],[Pred_3]]</f>
        <v>3076.1317190371728</v>
      </c>
      <c r="AO40" s="9">
        <f>ABS(Table6[[#This Row],[Res_3]])/Table6[[#This Row],[sales]]</f>
        <v>0.42401723088949034</v>
      </c>
      <c r="AP40" s="9">
        <f>'[1]4'!L$21+'[1]4'!L$27*Table6[[#This Row],[TV_State]]+'[1]4'!L$22*Table6[[#This Row],[NJ_DUM]]+'[1]4'!L$23*Table6[[#This Row],[NY_DUM]]+'[1]4'!L$24*Table6[[#This Row],[PA_DUM]]+'[1]4'!L$25*Table6[[#This Row],[CT_DUM]]+'[1]4'!L$26*Table6[[#This Row],[DL_DUM]]</f>
        <v>4726.8371215308562</v>
      </c>
      <c r="AQ40" s="9">
        <f>Table6[[#This Row],[sales]]-Table6[[#This Row],[Pred_4]]</f>
        <v>2527.8956934166827</v>
      </c>
      <c r="AR40">
        <f>ABS(Table6[[#This Row],[Res_4]]/Table6[[#This Row],[sales]])</f>
        <v>0.348447800614827</v>
      </c>
      <c r="AS40" s="9">
        <f>'[1]5'!L$20+'[1]5'!L$26*Table6[[#This Row],[Radio_State]]+'[1]5'!L$21*Table6[[#This Row],[NJ_DUM]]+'[1]5'!L$22*Table6[[#This Row],[NY_DUM]]+'[1]5'!L$23*Table6[[#This Row],[PA_DUM]]+'[1]5'!L$24*Table6[[#This Row],[CT_DUM]]+'[1]5'!L$25*Table6[[#This Row],[DL_DUM]]</f>
        <v>4295.7920399496134</v>
      </c>
      <c r="AT40" s="9">
        <f>Table6[[#This Row],[sales]]-Table6[[#This Row],[Pred_5]]</f>
        <v>2958.9407749979255</v>
      </c>
      <c r="AU40" s="9">
        <f>ABS(Table6[[#This Row],[Red_5]]/Table6[[#This Row],[sales]])</f>
        <v>0.40786350792979859</v>
      </c>
      <c r="AV40" s="9">
        <f>'[1]6'!L$20+'[1]6'!L$26*Table6[[#This Row],[Online]]+'[1]6'!L$21*Table6[[#This Row],[NJ_DUM]]+'[1]6'!L$22*Table6[[#This Row],[NY_DUM]]+'[1]6'!L$23*Table6[[#This Row],[PA_DUM]]+'[1]6'!L$24*Table6[[#This Row],[CT_DUM]]+'[1]6'!L$25*Table6[[#This Row],[DL_DUM]]</f>
        <v>5751.7241331038003</v>
      </c>
      <c r="AW40" s="9">
        <f>Table6[[#This Row],[sales]]-Table6[[#This Row],[Pred_6]]</f>
        <v>1503.0086818437385</v>
      </c>
      <c r="AX40" s="9">
        <f>ABS(Table6[[#This Row],[Red_6]]/Table6[[#This Row],[sales]])</f>
        <v>0.20717629720931455</v>
      </c>
      <c r="AY40" s="9">
        <f>'[1]7'!L$21+'[1]7'!L$27*Table6[[#This Row],[LNTV]]+'[1]7'!L$22*Table6[[#This Row],[NJ_DUM]]+'[1]7'!L$23*Table6[[#This Row],[NY_DUM]]+'[1]7'!L$24*Table6[[#This Row],[PA_DUM]]+'[1]7'!L$25*Table6[[#This Row],[CT_DUM]]+'[1]7'!L$26*Table6[[#This Row],[DL_DUM]]</f>
        <v>8.2769470479927865</v>
      </c>
      <c r="AZ40" s="9">
        <f>Table6[[#This Row],[sales]]-Table6[[#This Row],[Pred_7]]</f>
        <v>7246.4558678995463</v>
      </c>
      <c r="BA40" s="9">
        <f>ABS(Table6[[#This Row],[Red_7]]/Table6[[#This Row],[sales]])</f>
        <v>0.99885909691519736</v>
      </c>
      <c r="BB40" s="9">
        <f>'[1]8'!O$22+'[1]8'!O$28*Table6[[#This Row],[LNRADIOLING]]+'[1]8'!O$23*Table6[[#This Row],[DL_DUM]]+'[1]8'!O$24*Table6[[#This Row],[CT_DUM]]+'[1]8'!O$25*Table6[[#This Row],[PA_DUM]]+'[1]8'!O$26*Table6[[#This Row],[NY_DUM]]+'[1]8'!O$27*Table6[[#This Row],[NJ_DUM]]</f>
        <v>5.9514559034495509</v>
      </c>
      <c r="BC40" s="9">
        <f>Table6[[#This Row],[sales]]-Table6[[#This Row],[Pred_8]]</f>
        <v>7248.7813590440892</v>
      </c>
      <c r="BD40" s="9">
        <f>ABS(Table6[[#This Row],[Red_8]]/Table6[[#This Row],[sales]])</f>
        <v>0.99917964505995494</v>
      </c>
      <c r="BE40" s="9">
        <f>'[1]9'!M$19+'[1]9'!M$21*Table6[[#This Row],[LNONLINE]]+'[1]9'!M$20*Table6[[#This Row],[DL_DUM]]+'[1]9'!M$22*Table6[[#This Row],[CT_DUM]]+'[1]9'!M$23*Table6[[#This Row],[PA_DUM]]+'[1]9'!M$24*Table6[[#This Row],[NY_DUM]]+'[1]9'!M$25*Table6[[#This Row],[NJ_DUM]]</f>
        <v>6.4482936750327218</v>
      </c>
      <c r="BF40" s="9">
        <f>Table6[[#This Row],[sales]]-Table6[[#This Row],[Pred_9]]</f>
        <v>7248.284521272506</v>
      </c>
      <c r="BG40" s="9">
        <f>ABS(Table6[[#This Row],[Red_9]]/Table6[[#This Row],[sales]])</f>
        <v>0.99911116041906511</v>
      </c>
      <c r="BH40" s="9">
        <f>'[1]10'!P$22+'[1]10'!P$30*Table6[[#This Row],[LNTV]]+'[1]10'!P$29*Table6[[#This Row],[LNRADIOLING]]+'[1]10'!P$24*Table6[[#This Row],[LNONLINELING]]+'[1]10'!P$23*Table6[[#This Row],[DL_DUM]]+'[1]10'!P$25*Table6[[#This Row],[CT_DUM]]+'[1]10'!P$26*Table6[[#This Row],[PA_DUM]]+'[1]10'!P$27*Table6[[#This Row],[NY_DUM]]+'[1]10'!P$28*Table6[[#This Row],[NJ_DUM]]</f>
        <v>6.3017400077987773</v>
      </c>
      <c r="BI40" s="9">
        <f>Table6[[#This Row],[sales]]-Table6[[#This Row],[Pred_10]]</f>
        <v>7248.43107493974</v>
      </c>
      <c r="BJ40" s="45">
        <f>ABS(Table6[[#This Row],[Red_10]]/Table6[[#This Row],[sales]])</f>
        <v>0.99913136153066662</v>
      </c>
      <c r="BK40" s="9">
        <f>'[1]11'!P$32+'[1]11'!P$40*Table6[[#This Row],[LNONLINELING]]+'[1]11'!P$39*Table6[[#This Row],[LNRADIOLING]]+'[1]11'!P$38*Table6[[#This Row],[LNTVLING]]+'[1]11'!P$33*Table6[[#This Row],[DL_DUM]]+'[1]11'!P$34*Table6[[#This Row],[CT_DUM]]+'[1]11'!P$35*Table6[[#This Row],[PA_DUM]]+'[1]11'!P$36*Table6[[#This Row],[NY_DUM]]+'[1]11'!P$37*Table6[[#This Row],[NJ_DUM]]</f>
        <v>6.3342322474908439</v>
      </c>
      <c r="BL40" s="9">
        <f>Table6[[#This Row],[sales]]-Table6[[#This Row],[ Pred_11]]</f>
        <v>7248.3985827000479</v>
      </c>
      <c r="BM40" s="47">
        <f>ABS(Table6[[#This Row],[ Red_11]]/Table6[[#This Row],[sales]])</f>
        <v>0.99912688276617989</v>
      </c>
      <c r="BN40" s="9">
        <f>'[1]12'!K$22+'[1]12'!K$28*Table6[[#This Row],[COMBINE LN LING]]+'[1]12'!K$23*Table6[[#This Row],[DL_DUM]]+'[1]12'!K$24*Table6[[#This Row],[CT_DUM]]+'[1]12'!K$25*Table6[[#This Row],[PA_DUM]]+'[1]12'!K$26*Table6[[#This Row],[NY_DUM]]+'[1]12'!K$27*Table6[[#This Row],[NJ_DUM]]</f>
        <v>6.2359597140200709</v>
      </c>
      <c r="BO40" s="9">
        <f>Table6[[#This Row],[sales]]-Table6[[#This Row],[ Pred_12]]</f>
        <v>7248.4968552335185</v>
      </c>
      <c r="BP40" s="47">
        <f>ABS(Table6[[#This Row],[ Red_12]]/Table6[[#This Row],[sales]])</f>
        <v>0.99914042875553299</v>
      </c>
      <c r="BQ40">
        <f>LN(G40+'2019 Totals and Calculations'!C$18)</f>
        <v>7.5477984345710896</v>
      </c>
      <c r="BR40">
        <f>LN(Table6[[#This Row],[PROF RADIO]]+'2019 Totals and Calculations'!D$18)</f>
        <v>6.2601096504316125</v>
      </c>
      <c r="BS40">
        <f>LN(Table6[[#This Row],[ONLINE LINGERING]]+'2019 Totals and Calculations'!E$18)</f>
        <v>6.1186299608883301</v>
      </c>
      <c r="BT40">
        <f>MONTH(Table6[[#This Row],[Date]])</f>
        <v>9</v>
      </c>
      <c r="BU40">
        <f t="shared" si="13"/>
        <v>0</v>
      </c>
      <c r="BV40">
        <f t="shared" si="14"/>
        <v>0</v>
      </c>
      <c r="BW40">
        <f t="shared" si="15"/>
        <v>0</v>
      </c>
      <c r="BX40">
        <f t="shared" si="16"/>
        <v>0</v>
      </c>
      <c r="BY40">
        <f t="shared" si="17"/>
        <v>0</v>
      </c>
      <c r="BZ40">
        <f t="shared" si="18"/>
        <v>0</v>
      </c>
      <c r="CA40">
        <f t="shared" si="19"/>
        <v>0</v>
      </c>
      <c r="CB40">
        <f t="shared" si="20"/>
        <v>0</v>
      </c>
      <c r="CC40">
        <f t="shared" si="21"/>
        <v>1</v>
      </c>
      <c r="CD40">
        <f t="shared" si="22"/>
        <v>0</v>
      </c>
      <c r="CE40">
        <f t="shared" si="23"/>
        <v>0</v>
      </c>
      <c r="CF40">
        <f t="shared" si="24"/>
        <v>0</v>
      </c>
      <c r="CG40">
        <f t="shared" si="25"/>
        <v>39</v>
      </c>
      <c r="CH4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6290.7830102044381</v>
      </c>
      <c r="CI40" s="79">
        <f>Table6[[#This Row],[sales]]-CH40</f>
        <v>963.94980474310069</v>
      </c>
      <c r="CJ40">
        <f>ABS(Table6[[#This Row],[sales]]-CH40)/Table6[[#This Row],[sales]]</f>
        <v>0.13287185473695096</v>
      </c>
      <c r="CK4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6625.4555182635522</v>
      </c>
      <c r="CL40" s="79">
        <f>Table6[[#This Row],[sales]]-CK40</f>
        <v>629.27729668398661</v>
      </c>
      <c r="CM40">
        <f>ABS(Table6[[#This Row],[sales]]-CK40)/Table6[[#This Row],[sales]]</f>
        <v>8.6740244297823538E-2</v>
      </c>
      <c r="CN4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8496.1117312425777</v>
      </c>
      <c r="CO40" s="79">
        <f>Table6[[#This Row],[sales]]-CN40</f>
        <v>-1241.3789162950388</v>
      </c>
      <c r="CP40">
        <f>ABS(Table6[[#This Row],[sales]]-CN40)/Table6[[#This Row],[sales]]</f>
        <v>0.17111297520665694</v>
      </c>
      <c r="CQ4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7760.2334380924276</v>
      </c>
      <c r="CR40" s="79">
        <f>Table6[[#This Row],[sales]]-CQ40</f>
        <v>-505.50062314488878</v>
      </c>
      <c r="CS40">
        <f>ABS(Table6[[#This Row],[sales]]-CQ40)/Table6[[#This Row],[sales]]</f>
        <v>6.9678737458581955E-2</v>
      </c>
    </row>
    <row r="41" spans="1:97" x14ac:dyDescent="0.2">
      <c r="A41">
        <v>40</v>
      </c>
      <c r="B41" t="s">
        <v>139</v>
      </c>
      <c r="C41" s="5">
        <v>43009</v>
      </c>
      <c r="D41" s="6">
        <v>1585.8147529292889</v>
      </c>
      <c r="E41" s="8">
        <f>YEAR(Table6[[#This Row],[Date]])</f>
        <v>2017</v>
      </c>
      <c r="F41" s="6">
        <f>Table6[[#This Row],[TV_State]]+Table6[[#This Row],[Radio_State]]+Table6[[#This Row],[Online]]</f>
        <v>2324.0559514571332</v>
      </c>
      <c r="G41" s="6">
        <f t="shared" si="5"/>
        <v>1550.4678734725687</v>
      </c>
      <c r="H41" s="6">
        <f>LN(Table6[[#This Row],[PROF TV LING]])</f>
        <v>7.3463120182178541</v>
      </c>
      <c r="I41" s="6">
        <f t="shared" si="0"/>
        <v>7.3688535939412532</v>
      </c>
      <c r="J41" s="6">
        <v>322.53821675229381</v>
      </c>
      <c r="K41" s="6">
        <f t="shared" si="6"/>
        <v>391.52908245926312</v>
      </c>
      <c r="L41" s="6">
        <f>0.5*J40+0.5*Table6[[#This Row],[Radio_State]]</f>
        <v>350.99747117161382</v>
      </c>
      <c r="M41" s="6">
        <f>LN(Table6[[#This Row],[RADIO LINGERING ]])</f>
        <v>5.8607790188006357</v>
      </c>
      <c r="N41" s="6">
        <f t="shared" si="1"/>
        <v>5.7762216307725724</v>
      </c>
      <c r="O41" s="6">
        <v>415.70298177555082</v>
      </c>
      <c r="P41" s="6">
        <f t="shared" si="2"/>
        <v>413.9464903032619</v>
      </c>
      <c r="Q41" s="6">
        <f>0.3*O40+0.7*Table6[[#This Row],[Online]]</f>
        <v>414.46822044354417</v>
      </c>
      <c r="R41" s="6">
        <f>LN(Table6[[#This Row],[ONLINE LINGERING]])</f>
        <v>6.0269963020185795</v>
      </c>
      <c r="S41" s="6">
        <f t="shared" si="3"/>
        <v>6.0299710191353224</v>
      </c>
      <c r="T41" s="6">
        <v>2754.1320006311844</v>
      </c>
      <c r="U41" s="6">
        <f t="shared" si="4"/>
        <v>7.9208576086523825</v>
      </c>
      <c r="V41" s="8">
        <f>YEAR(Table6[[#This Row],[Date]])</f>
        <v>2017</v>
      </c>
      <c r="W41" s="8">
        <f>WEEKNUM(Table6[[#This Row],[Date]])</f>
        <v>40</v>
      </c>
      <c r="X41" t="s">
        <v>204</v>
      </c>
      <c r="Y41" s="9">
        <f>Table6[[#This Row],[LNTVLING]]+Table6[[#This Row],[LNRADIOLING]]+Table6[[#This Row],[LNONLINELING]]</f>
        <v>19.234087339037067</v>
      </c>
      <c r="Z41">
        <f t="shared" si="26"/>
        <v>1</v>
      </c>
      <c r="AA41">
        <f t="shared" si="7"/>
        <v>1</v>
      </c>
      <c r="AB41">
        <f t="shared" si="8"/>
        <v>0</v>
      </c>
      <c r="AC41">
        <f t="shared" si="9"/>
        <v>0</v>
      </c>
      <c r="AD41">
        <f t="shared" si="10"/>
        <v>0</v>
      </c>
      <c r="AE41">
        <f t="shared" si="11"/>
        <v>0</v>
      </c>
      <c r="AF41">
        <f t="shared" si="12"/>
        <v>0</v>
      </c>
      <c r="AG41" s="9">
        <f>'[1]1'!J$20+'[1]1'!J$21*Table6[[#This Row],[TV_State]]</f>
        <v>2889.2687377432612</v>
      </c>
      <c r="AH41" s="9">
        <f>Table6[[#This Row],[sales]]-Table6[[#This Row],[Pred_1]]</f>
        <v>-135.13673711207684</v>
      </c>
      <c r="AI41">
        <f>ABS(Table6[[#This Row],[Res_1]])/Table6[[#This Row],[sales]]</f>
        <v>4.9066906408663992E-2</v>
      </c>
      <c r="AJ41" s="9">
        <f>'[1]2'!J$20+'[1]2'!J$21*Table6[[#This Row],[Radio_State]]</f>
        <v>3130.2422535796422</v>
      </c>
      <c r="AK41" s="9">
        <f>Table6[[#This Row],[sales]]-Table6[[#This Row],[ Pred_2 ]]</f>
        <v>-376.11025294845786</v>
      </c>
      <c r="AL41">
        <f>ABS(Table6[[#This Row],[ Res_2 ]])/Table6[[#This Row],[sales]]</f>
        <v>0.13656217380367461</v>
      </c>
      <c r="AM41" s="10">
        <f>'[1]3'!J$20+'[1]3'!J$21*Data!O41</f>
        <v>4202.3798050522209</v>
      </c>
      <c r="AN41" s="9">
        <f>Table6[[#This Row],[sales]]-Table6[[#This Row],[Pred_3]]</f>
        <v>-1448.2478044210366</v>
      </c>
      <c r="AO41" s="9">
        <f>ABS(Table6[[#This Row],[Res_3]])/Table6[[#This Row],[sales]]</f>
        <v>0.5258454584199781</v>
      </c>
      <c r="AP41" s="9">
        <f>'[1]4'!L$21+'[1]4'!L$27*Table6[[#This Row],[TV_State]]+'[1]4'!L$22*Table6[[#This Row],[NJ_DUM]]+'[1]4'!L$23*Table6[[#This Row],[NY_DUM]]+'[1]4'!L$24*Table6[[#This Row],[PA_DUM]]+'[1]4'!L$25*Table6[[#This Row],[CT_DUM]]+'[1]4'!L$26*Table6[[#This Row],[DL_DUM]]</f>
        <v>4730.3004882718669</v>
      </c>
      <c r="AQ41" s="9">
        <f>Table6[[#This Row],[sales]]-Table6[[#This Row],[Pred_4]]</f>
        <v>-1976.1684876406825</v>
      </c>
      <c r="AR41">
        <f>ABS(Table6[[#This Row],[Res_4]]/Table6[[#This Row],[sales]])</f>
        <v>0.71752860327238843</v>
      </c>
      <c r="AS41" s="9">
        <f>'[1]5'!L$20+'[1]5'!L$26*Table6[[#This Row],[Radio_State]]+'[1]5'!L$21*Table6[[#This Row],[NJ_DUM]]+'[1]5'!L$22*Table6[[#This Row],[NY_DUM]]+'[1]5'!L$23*Table6[[#This Row],[PA_DUM]]+'[1]5'!L$24*Table6[[#This Row],[CT_DUM]]+'[1]5'!L$25*Table6[[#This Row],[DL_DUM]]</f>
        <v>4195.5246620102471</v>
      </c>
      <c r="AT41" s="9">
        <f>Table6[[#This Row],[sales]]-Table6[[#This Row],[Pred_5]]</f>
        <v>-1441.3926613790627</v>
      </c>
      <c r="AU41" s="9">
        <f>ABS(Table6[[#This Row],[Red_5]]/Table6[[#This Row],[sales]])</f>
        <v>0.52335641902738439</v>
      </c>
      <c r="AV41" s="9">
        <f>'[1]6'!L$20+'[1]6'!L$26*Table6[[#This Row],[Online]]+'[1]6'!L$21*Table6[[#This Row],[NJ_DUM]]+'[1]6'!L$22*Table6[[#This Row],[NY_DUM]]+'[1]6'!L$23*Table6[[#This Row],[PA_DUM]]+'[1]6'!L$24*Table6[[#This Row],[CT_DUM]]+'[1]6'!L$25*Table6[[#This Row],[DL_DUM]]</f>
        <v>5769.6374643254549</v>
      </c>
      <c r="AW41" s="9">
        <f>Table6[[#This Row],[sales]]-Table6[[#This Row],[Pred_6]]</f>
        <v>-3015.5054636942705</v>
      </c>
      <c r="AX41" s="9">
        <f>ABS(Table6[[#This Row],[Red_6]]/Table6[[#This Row],[sales]])</f>
        <v>1.0949023006171037</v>
      </c>
      <c r="AY41" s="9">
        <f>'[1]7'!L$21+'[1]7'!L$27*Table6[[#This Row],[LNTV]]+'[1]7'!L$22*Table6[[#This Row],[NJ_DUM]]+'[1]7'!L$23*Table6[[#This Row],[NY_DUM]]+'[1]7'!L$24*Table6[[#This Row],[PA_DUM]]+'[1]7'!L$25*Table6[[#This Row],[CT_DUM]]+'[1]7'!L$26*Table6[[#This Row],[DL_DUM]]</f>
        <v>8.2780483952827879</v>
      </c>
      <c r="AZ41" s="9">
        <f>Table6[[#This Row],[sales]]-Table6[[#This Row],[Pred_7]]</f>
        <v>2745.8539522359015</v>
      </c>
      <c r="BA41" s="9">
        <f>ABS(Table6[[#This Row],[Red_7]]/Table6[[#This Row],[sales]])</f>
        <v>0.99699431675991357</v>
      </c>
      <c r="BB41" s="9">
        <f>'[1]8'!O$22+'[1]8'!O$28*Table6[[#This Row],[LNRADIOLING]]+'[1]8'!O$23*Table6[[#This Row],[DL_DUM]]+'[1]8'!O$24*Table6[[#This Row],[CT_DUM]]+'[1]8'!O$25*Table6[[#This Row],[PA_DUM]]+'[1]8'!O$26*Table6[[#This Row],[NY_DUM]]+'[1]8'!O$27*Table6[[#This Row],[NJ_DUM]]</f>
        <v>5.9398616494771952</v>
      </c>
      <c r="BC41" s="9">
        <f>Table6[[#This Row],[sales]]-Table6[[#This Row],[Pred_8]]</f>
        <v>2748.1921389817071</v>
      </c>
      <c r="BD41" s="9">
        <f>ABS(Table6[[#This Row],[Red_8]]/Table6[[#This Row],[sales]])</f>
        <v>0.99784329086328616</v>
      </c>
      <c r="BE41" s="9">
        <f>'[1]9'!M$19+'[1]9'!M$21*Table6[[#This Row],[LNONLINE]]+'[1]9'!M$20*Table6[[#This Row],[DL_DUM]]+'[1]9'!M$22*Table6[[#This Row],[CT_DUM]]+'[1]9'!M$23*Table6[[#This Row],[PA_DUM]]+'[1]9'!M$24*Table6[[#This Row],[NY_DUM]]+'[1]9'!M$25*Table6[[#This Row],[NJ_DUM]]</f>
        <v>6.4514441233640545</v>
      </c>
      <c r="BF41" s="9">
        <f>Table6[[#This Row],[sales]]-Table6[[#This Row],[Pred_9]]</f>
        <v>2747.6805565078203</v>
      </c>
      <c r="BG41" s="9">
        <f>ABS(Table6[[#This Row],[Red_9]]/Table6[[#This Row],[sales]])</f>
        <v>0.99765753997198192</v>
      </c>
      <c r="BH41" s="9">
        <f>'[1]10'!P$22+'[1]10'!P$30*Table6[[#This Row],[LNTV]]+'[1]10'!P$29*Table6[[#This Row],[LNRADIOLING]]+'[1]10'!P$24*Table6[[#This Row],[LNONLINELING]]+'[1]10'!P$23*Table6[[#This Row],[DL_DUM]]+'[1]10'!P$25*Table6[[#This Row],[CT_DUM]]+'[1]10'!P$26*Table6[[#This Row],[PA_DUM]]+'[1]10'!P$27*Table6[[#This Row],[NY_DUM]]+'[1]10'!P$28*Table6[[#This Row],[NJ_DUM]]</f>
        <v>6.3442047624653135</v>
      </c>
      <c r="BI41" s="9">
        <f>Table6[[#This Row],[sales]]-Table6[[#This Row],[Pred_10]]</f>
        <v>2747.7877958687191</v>
      </c>
      <c r="BJ41" s="45">
        <f>ABS(Table6[[#This Row],[Red_10]]/Table6[[#This Row],[sales]])</f>
        <v>0.99769647759765645</v>
      </c>
      <c r="BK41" s="9">
        <f>'[1]11'!P$32+'[1]11'!P$40*Table6[[#This Row],[LNONLINELING]]+'[1]11'!P$39*Table6[[#This Row],[LNRADIOLING]]+'[1]11'!P$38*Table6[[#This Row],[LNTVLING]]+'[1]11'!P$33*Table6[[#This Row],[DL_DUM]]+'[1]11'!P$34*Table6[[#This Row],[CT_DUM]]+'[1]11'!P$35*Table6[[#This Row],[PA_DUM]]+'[1]11'!P$36*Table6[[#This Row],[NY_DUM]]+'[1]11'!P$37*Table6[[#This Row],[NJ_DUM]]</f>
        <v>6.3624969250396735</v>
      </c>
      <c r="BL41" s="9">
        <f>Table6[[#This Row],[sales]]-Table6[[#This Row],[ Pred_11]]</f>
        <v>2747.7695037061449</v>
      </c>
      <c r="BM41" s="47">
        <f>ABS(Table6[[#This Row],[ Red_11]]/Table6[[#This Row],[sales]])</f>
        <v>0.99768983588165661</v>
      </c>
      <c r="BN41" s="9">
        <f>'[1]12'!K$22+'[1]12'!K$28*Table6[[#This Row],[COMBINE LN LING]]+'[1]12'!K$23*Table6[[#This Row],[DL_DUM]]+'[1]12'!K$24*Table6[[#This Row],[CT_DUM]]+'[1]12'!K$25*Table6[[#This Row],[PA_DUM]]+'[1]12'!K$26*Table6[[#This Row],[NY_DUM]]+'[1]12'!K$27*Table6[[#This Row],[NJ_DUM]]</f>
        <v>6.2222220260527585</v>
      </c>
      <c r="BO41" s="9">
        <f>Table6[[#This Row],[sales]]-Table6[[#This Row],[ Pred_12]]</f>
        <v>2747.9097786051316</v>
      </c>
      <c r="BP41" s="47">
        <f>ABS(Table6[[#This Row],[ Red_12]]/Table6[[#This Row],[sales]])</f>
        <v>0.9977407684073869</v>
      </c>
      <c r="BQ41">
        <f>LN(G41+'2019 Totals and Calculations'!C$18)</f>
        <v>7.5557541342283141</v>
      </c>
      <c r="BR41">
        <f>LN(Table6[[#This Row],[PROF RADIO]]+'2019 Totals and Calculations'!D$18)</f>
        <v>6.118725742160251</v>
      </c>
      <c r="BS41">
        <f>LN(Table6[[#This Row],[ONLINE LINGERING]]+'2019 Totals and Calculations'!E$18)</f>
        <v>6.1276234509410017</v>
      </c>
      <c r="BT41">
        <f>MONTH(Table6[[#This Row],[Date]])</f>
        <v>10</v>
      </c>
      <c r="BU41">
        <f t="shared" si="13"/>
        <v>0</v>
      </c>
      <c r="BV41">
        <f t="shared" si="14"/>
        <v>0</v>
      </c>
      <c r="BW41">
        <f t="shared" si="15"/>
        <v>0</v>
      </c>
      <c r="BX41">
        <f t="shared" si="16"/>
        <v>0</v>
      </c>
      <c r="BY41">
        <f t="shared" si="17"/>
        <v>0</v>
      </c>
      <c r="BZ41">
        <f t="shared" si="18"/>
        <v>0</v>
      </c>
      <c r="CA41">
        <f t="shared" si="19"/>
        <v>0</v>
      </c>
      <c r="CB41">
        <f t="shared" si="20"/>
        <v>0</v>
      </c>
      <c r="CC41">
        <f t="shared" si="21"/>
        <v>0</v>
      </c>
      <c r="CD41">
        <f t="shared" si="22"/>
        <v>1</v>
      </c>
      <c r="CE41">
        <f t="shared" si="23"/>
        <v>0</v>
      </c>
      <c r="CF41">
        <f t="shared" si="24"/>
        <v>0</v>
      </c>
      <c r="CG41">
        <f t="shared" si="25"/>
        <v>40</v>
      </c>
      <c r="CH4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2167.7582449031861</v>
      </c>
      <c r="CI41" s="79">
        <f>Table6[[#This Row],[sales]]-CH41</f>
        <v>586.37375572799829</v>
      </c>
      <c r="CJ41">
        <f>ABS(Table6[[#This Row],[sales]]-CH41)/Table6[[#This Row],[sales]]</f>
        <v>0.21290691789413679</v>
      </c>
      <c r="CK4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2125.8889864112803</v>
      </c>
      <c r="CL41" s="79">
        <f>Table6[[#This Row],[sales]]-CK41</f>
        <v>628.24301421990413</v>
      </c>
      <c r="CM41">
        <f>ABS(Table6[[#This Row],[sales]]-CK41)/Table6[[#This Row],[sales]]</f>
        <v>0.22810926058588518</v>
      </c>
      <c r="CN4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3082.5763223358199</v>
      </c>
      <c r="CO41" s="79">
        <f>Table6[[#This Row],[sales]]-CN41</f>
        <v>-328.44432170463551</v>
      </c>
      <c r="CP41">
        <f>ABS(Table6[[#This Row],[sales]]-CN41)/Table6[[#This Row],[sales]]</f>
        <v>0.11925511254702517</v>
      </c>
      <c r="CQ4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2705.0245367602429</v>
      </c>
      <c r="CR41" s="79">
        <f>Table6[[#This Row],[sales]]-CQ41</f>
        <v>49.107463870941501</v>
      </c>
      <c r="CS41">
        <f>ABS(Table6[[#This Row],[sales]]-CQ41)/Table6[[#This Row],[sales]]</f>
        <v>1.783046849594979E-2</v>
      </c>
    </row>
    <row r="42" spans="1:97" x14ac:dyDescent="0.2">
      <c r="A42">
        <v>41</v>
      </c>
      <c r="B42" t="s">
        <v>139</v>
      </c>
      <c r="C42" s="5">
        <v>43016</v>
      </c>
      <c r="D42" s="6">
        <v>1601.6729004585823</v>
      </c>
      <c r="E42" s="8">
        <f>YEAR(Table6[[#This Row],[Date]])</f>
        <v>2017</v>
      </c>
      <c r="F42" s="6">
        <f>Table6[[#This Row],[TV_State]]+Table6[[#This Row],[Radio_State]]+Table6[[#This Row],[Online]]</f>
        <v>1993.1929427929026</v>
      </c>
      <c r="G42" s="6">
        <f t="shared" si="5"/>
        <v>1565.8293815683728</v>
      </c>
      <c r="H42" s="6">
        <f>LN(Table6[[#This Row],[PROF TV LING]])</f>
        <v>7.3561709188707418</v>
      </c>
      <c r="I42" s="6">
        <f t="shared" si="0"/>
        <v>7.378803924794421</v>
      </c>
      <c r="J42" s="6">
        <v>261.01336155621345</v>
      </c>
      <c r="K42" s="6">
        <f t="shared" si="6"/>
        <v>326.27122200773829</v>
      </c>
      <c r="L42" s="6">
        <f>0.5*J41+0.5*Table6[[#This Row],[Radio_State]]</f>
        <v>291.77578915425363</v>
      </c>
      <c r="M42" s="6">
        <f>LN(Table6[[#This Row],[RADIO LINGERING ]])</f>
        <v>5.6759856619618958</v>
      </c>
      <c r="N42" s="6">
        <f t="shared" si="1"/>
        <v>5.5645715997143075</v>
      </c>
      <c r="O42" s="6">
        <v>130.50668077810673</v>
      </c>
      <c r="P42" s="6">
        <f t="shared" si="2"/>
        <v>215.53862363565327</v>
      </c>
      <c r="Q42" s="6">
        <f>0.3*O41+0.7*Table6[[#This Row],[Online]]</f>
        <v>216.06557107733994</v>
      </c>
      <c r="R42" s="6">
        <f>LN(Table6[[#This Row],[ONLINE LINGERING]])</f>
        <v>5.375581931418675</v>
      </c>
      <c r="S42" s="6">
        <f t="shared" si="3"/>
        <v>4.8714244191543621</v>
      </c>
      <c r="T42" s="6">
        <v>2593.3819616622691</v>
      </c>
      <c r="U42" s="6">
        <f t="shared" si="4"/>
        <v>7.8607180796121758</v>
      </c>
      <c r="V42" s="8">
        <f>YEAR(Table6[[#This Row],[Date]])</f>
        <v>2017</v>
      </c>
      <c r="W42" s="8">
        <f>WEEKNUM(Table6[[#This Row],[Date]])</f>
        <v>41</v>
      </c>
      <c r="X42" t="s">
        <v>205</v>
      </c>
      <c r="Y42" s="9">
        <f>Table6[[#This Row],[LNTVLING]]+Table6[[#This Row],[LNRADIOLING]]+Table6[[#This Row],[LNONLINELING]]</f>
        <v>18.407738512251314</v>
      </c>
      <c r="Z42">
        <f t="shared" si="26"/>
        <v>1</v>
      </c>
      <c r="AA42">
        <f t="shared" si="7"/>
        <v>1</v>
      </c>
      <c r="AB42">
        <f t="shared" si="8"/>
        <v>0</v>
      </c>
      <c r="AC42">
        <f t="shared" si="9"/>
        <v>0</v>
      </c>
      <c r="AD42">
        <f t="shared" si="10"/>
        <v>0</v>
      </c>
      <c r="AE42">
        <f t="shared" si="11"/>
        <v>0</v>
      </c>
      <c r="AF42">
        <f t="shared" si="12"/>
        <v>0</v>
      </c>
      <c r="AG42" s="9">
        <f>'[1]1'!J$20+'[1]1'!J$21*Table6[[#This Row],[TV_State]]</f>
        <v>2904.8640996661316</v>
      </c>
      <c r="AH42" s="9">
        <f>Table6[[#This Row],[sales]]-Table6[[#This Row],[Pred_1]]</f>
        <v>-311.48213800386247</v>
      </c>
      <c r="AI42">
        <f>ABS(Table6[[#This Row],[Res_1]])/Table6[[#This Row],[sales]]</f>
        <v>0.12010654142292757</v>
      </c>
      <c r="AJ42" s="9">
        <f>'[1]2'!J$20+'[1]2'!J$21*Table6[[#This Row],[Radio_State]]</f>
        <v>2860.144767144965</v>
      </c>
      <c r="AK42" s="9">
        <f>Table6[[#This Row],[sales]]-Table6[[#This Row],[ Pred_2 ]]</f>
        <v>-266.76280548269597</v>
      </c>
      <c r="AL42">
        <f>ABS(Table6[[#This Row],[ Res_2 ]])/Table6[[#This Row],[sales]]</f>
        <v>0.10286290620750294</v>
      </c>
      <c r="AM42" s="10">
        <f>'[1]3'!J$20+'[1]3'!J$21*Data!O42</f>
        <v>2554.7091871044086</v>
      </c>
      <c r="AN42" s="9">
        <f>Table6[[#This Row],[sales]]-Table6[[#This Row],[Pred_3]]</f>
        <v>38.672774557860521</v>
      </c>
      <c r="AO42" s="9">
        <f>ABS(Table6[[#This Row],[Res_3]])/Table6[[#This Row],[sales]]</f>
        <v>1.4912101313866083E-2</v>
      </c>
      <c r="AP42" s="9">
        <f>'[1]4'!L$21+'[1]4'!L$27*Table6[[#This Row],[TV_State]]+'[1]4'!L$22*Table6[[#This Row],[NJ_DUM]]+'[1]4'!L$23*Table6[[#This Row],[NY_DUM]]+'[1]4'!L$24*Table6[[#This Row],[PA_DUM]]+'[1]4'!L$25*Table6[[#This Row],[CT_DUM]]+'[1]4'!L$26*Table6[[#This Row],[DL_DUM]]</f>
        <v>4733.7984886802869</v>
      </c>
      <c r="AQ42" s="9">
        <f>Table6[[#This Row],[sales]]-Table6[[#This Row],[Pred_4]]</f>
        <v>-2140.4165270180179</v>
      </c>
      <c r="AR42">
        <f>ABS(Table6[[#This Row],[Res_4]]/Table6[[#This Row],[sales]])</f>
        <v>0.82533794044209519</v>
      </c>
      <c r="AS42" s="9">
        <f>'[1]5'!L$20+'[1]5'!L$26*Table6[[#This Row],[Radio_State]]+'[1]5'!L$21*Table6[[#This Row],[NJ_DUM]]+'[1]5'!L$22*Table6[[#This Row],[NY_DUM]]+'[1]5'!L$23*Table6[[#This Row],[PA_DUM]]+'[1]5'!L$24*Table6[[#This Row],[CT_DUM]]+'[1]5'!L$25*Table6[[#This Row],[DL_DUM]]</f>
        <v>4087.1427659542796</v>
      </c>
      <c r="AT42" s="9">
        <f>Table6[[#This Row],[sales]]-Table6[[#This Row],[Pred_5]]</f>
        <v>-1493.7608042920106</v>
      </c>
      <c r="AU42" s="9">
        <f>ABS(Table6[[#This Row],[Red_5]]/Table6[[#This Row],[sales]])</f>
        <v>0.57598950959563278</v>
      </c>
      <c r="AV42" s="9">
        <f>'[1]6'!L$20+'[1]6'!L$26*Table6[[#This Row],[Online]]+'[1]6'!L$21*Table6[[#This Row],[NJ_DUM]]+'[1]6'!L$22*Table6[[#This Row],[NY_DUM]]+'[1]6'!L$23*Table6[[#This Row],[PA_DUM]]+'[1]6'!L$24*Table6[[#This Row],[CT_DUM]]+'[1]6'!L$25*Table6[[#This Row],[DL_DUM]]</f>
        <v>4528.3897015722378</v>
      </c>
      <c r="AW42" s="9">
        <f>Table6[[#This Row],[sales]]-Table6[[#This Row],[Pred_6]]</f>
        <v>-1935.0077399099687</v>
      </c>
      <c r="AX42" s="9">
        <f>ABS(Table6[[#This Row],[Red_6]]/Table6[[#This Row],[sales]])</f>
        <v>0.74613295245938049</v>
      </c>
      <c r="AY42" s="9">
        <f>'[1]7'!L$21+'[1]7'!L$27*Table6[[#This Row],[LNTV]]+'[1]7'!L$22*Table6[[#This Row],[NJ_DUM]]+'[1]7'!L$23*Table6[[#This Row],[NY_DUM]]+'[1]7'!L$24*Table6[[#This Row],[PA_DUM]]+'[1]7'!L$25*Table6[[#This Row],[CT_DUM]]+'[1]7'!L$26*Table6[[#This Row],[DL_DUM]]</f>
        <v>8.2791497425727893</v>
      </c>
      <c r="AZ42" s="9">
        <f>Table6[[#This Row],[sales]]-Table6[[#This Row],[Pred_7]]</f>
        <v>2585.1028119196963</v>
      </c>
      <c r="BA42" s="9">
        <f>ABS(Table6[[#This Row],[Red_7]]/Table6[[#This Row],[sales]])</f>
        <v>0.99680758566807248</v>
      </c>
      <c r="BB42" s="9">
        <f>'[1]8'!O$22+'[1]8'!O$28*Table6[[#This Row],[LNRADIOLING]]+'[1]8'!O$23*Table6[[#This Row],[DL_DUM]]+'[1]8'!O$24*Table6[[#This Row],[CT_DUM]]+'[1]8'!O$25*Table6[[#This Row],[PA_DUM]]+'[1]8'!O$26*Table6[[#This Row],[NY_DUM]]+'[1]8'!O$27*Table6[[#This Row],[NJ_DUM]]</f>
        <v>5.9266783168142645</v>
      </c>
      <c r="BC42" s="9">
        <f>Table6[[#This Row],[sales]]-Table6[[#This Row],[Pred_8]]</f>
        <v>2587.455283345455</v>
      </c>
      <c r="BD42" s="9">
        <f>ABS(Table6[[#This Row],[Red_8]]/Table6[[#This Row],[sales]])</f>
        <v>0.99771469131642476</v>
      </c>
      <c r="BE42" s="9">
        <f>'[1]9'!M$19+'[1]9'!M$21*Table6[[#This Row],[LNONLINE]]+'[1]9'!M$20*Table6[[#This Row],[DL_DUM]]+'[1]9'!M$22*Table6[[#This Row],[CT_DUM]]+'[1]9'!M$23*Table6[[#This Row],[PA_DUM]]+'[1]9'!M$24*Table6[[#This Row],[NY_DUM]]+'[1]9'!M$25*Table6[[#This Row],[NJ_DUM]]</f>
        <v>6.0846280589998685</v>
      </c>
      <c r="BF42" s="9">
        <f>Table6[[#This Row],[sales]]-Table6[[#This Row],[Pred_9]]</f>
        <v>2587.2973336032692</v>
      </c>
      <c r="BG42" s="9">
        <f>ABS(Table6[[#This Row],[Red_9]]/Table6[[#This Row],[sales]])</f>
        <v>0.99765378638821878</v>
      </c>
      <c r="BH42" s="9">
        <f>'[1]10'!P$22+'[1]10'!P$30*Table6[[#This Row],[LNTV]]+'[1]10'!P$29*Table6[[#This Row],[LNRADIOLING]]+'[1]10'!P$24*Table6[[#This Row],[LNONLINELING]]+'[1]10'!P$23*Table6[[#This Row],[DL_DUM]]+'[1]10'!P$25*Table6[[#This Row],[CT_DUM]]+'[1]10'!P$26*Table6[[#This Row],[PA_DUM]]+'[1]10'!P$27*Table6[[#This Row],[NY_DUM]]+'[1]10'!P$28*Table6[[#This Row],[NJ_DUM]]</f>
        <v>6.1351130150049489</v>
      </c>
      <c r="BI42" s="9">
        <f>Table6[[#This Row],[sales]]-Table6[[#This Row],[Pred_10]]</f>
        <v>2587.246848647264</v>
      </c>
      <c r="BJ42" s="45">
        <f>ABS(Table6[[#This Row],[Red_10]]/Table6[[#This Row],[sales]])</f>
        <v>0.99763431954656123</v>
      </c>
      <c r="BK42" s="9">
        <f>'[1]11'!P$32+'[1]11'!P$40*Table6[[#This Row],[LNONLINELING]]+'[1]11'!P$39*Table6[[#This Row],[LNRADIOLING]]+'[1]11'!P$38*Table6[[#This Row],[LNTVLING]]+'[1]11'!P$33*Table6[[#This Row],[DL_DUM]]+'[1]11'!P$34*Table6[[#This Row],[CT_DUM]]+'[1]11'!P$35*Table6[[#This Row],[PA_DUM]]+'[1]11'!P$36*Table6[[#This Row],[NY_DUM]]+'[1]11'!P$37*Table6[[#This Row],[NJ_DUM]]</f>
        <v>6.1039133992631491</v>
      </c>
      <c r="BL42" s="9">
        <f>Table6[[#This Row],[sales]]-Table6[[#This Row],[ Pred_11]]</f>
        <v>2587.278048263006</v>
      </c>
      <c r="BM42" s="47">
        <f>ABS(Table6[[#This Row],[ Red_11]]/Table6[[#This Row],[sales]])</f>
        <v>0.997646350021132</v>
      </c>
      <c r="BN42" s="9">
        <f>'[1]12'!K$22+'[1]12'!K$28*Table6[[#This Row],[COMBINE LN LING]]+'[1]12'!K$23*Table6[[#This Row],[DL_DUM]]+'[1]12'!K$24*Table6[[#This Row],[CT_DUM]]+'[1]12'!K$25*Table6[[#This Row],[PA_DUM]]+'[1]12'!K$26*Table6[[#This Row],[NY_DUM]]+'[1]12'!K$27*Table6[[#This Row],[NJ_DUM]]</f>
        <v>6.1426976231461978</v>
      </c>
      <c r="BO42" s="9">
        <f>Table6[[#This Row],[sales]]-Table6[[#This Row],[ Pred_12]]</f>
        <v>2587.2392640391231</v>
      </c>
      <c r="BP42" s="47">
        <f>ABS(Table6[[#This Row],[ Red_12]]/Table6[[#This Row],[sales]])</f>
        <v>0.99763139494530584</v>
      </c>
      <c r="BQ42">
        <f>LN(G42+'2019 Totals and Calculations'!C$18)</f>
        <v>7.563757496209722</v>
      </c>
      <c r="BR42">
        <f>LN(Table6[[#This Row],[PROF RADIO]]+'2019 Totals and Calculations'!D$18)</f>
        <v>5.963650262125828</v>
      </c>
      <c r="BS42">
        <f>LN(Table6[[#This Row],[ONLINE LINGERING]]+'2019 Totals and Calculations'!E$18)</f>
        <v>5.560462126755322</v>
      </c>
      <c r="BT42">
        <f>MONTH(Table6[[#This Row],[Date]])</f>
        <v>10</v>
      </c>
      <c r="BU42">
        <f t="shared" si="13"/>
        <v>0</v>
      </c>
      <c r="BV42">
        <f t="shared" si="14"/>
        <v>0</v>
      </c>
      <c r="BW42">
        <f t="shared" si="15"/>
        <v>0</v>
      </c>
      <c r="BX42">
        <f t="shared" si="16"/>
        <v>0</v>
      </c>
      <c r="BY42">
        <f t="shared" si="17"/>
        <v>0</v>
      </c>
      <c r="BZ42">
        <f t="shared" si="18"/>
        <v>0</v>
      </c>
      <c r="CA42">
        <f t="shared" si="19"/>
        <v>0</v>
      </c>
      <c r="CB42">
        <f t="shared" si="20"/>
        <v>0</v>
      </c>
      <c r="CC42">
        <f t="shared" si="21"/>
        <v>0</v>
      </c>
      <c r="CD42">
        <f t="shared" si="22"/>
        <v>1</v>
      </c>
      <c r="CE42">
        <f t="shared" si="23"/>
        <v>0</v>
      </c>
      <c r="CF42">
        <f t="shared" si="24"/>
        <v>0</v>
      </c>
      <c r="CG42">
        <f t="shared" si="25"/>
        <v>41</v>
      </c>
      <c r="CH4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2178.8174852822644</v>
      </c>
      <c r="CI42" s="79">
        <f>Table6[[#This Row],[sales]]-CH42</f>
        <v>414.56447638000463</v>
      </c>
      <c r="CJ42">
        <f>ABS(Table6[[#This Row],[sales]]-CH42)/Table6[[#This Row],[sales]]</f>
        <v>0.15985476975951626</v>
      </c>
      <c r="CK4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2031.8219717592797</v>
      </c>
      <c r="CL42" s="79">
        <f>Table6[[#This Row],[sales]]-CK42</f>
        <v>561.5599899029894</v>
      </c>
      <c r="CM42">
        <f>ABS(Table6[[#This Row],[sales]]-CK42)/Table6[[#This Row],[sales]]</f>
        <v>0.21653578154104561</v>
      </c>
      <c r="CN4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2567.3934890828332</v>
      </c>
      <c r="CO42" s="79">
        <f>Table6[[#This Row],[sales]]-CN42</f>
        <v>25.988472579435893</v>
      </c>
      <c r="CP42">
        <f>ABS(Table6[[#This Row],[sales]]-CN42)/Table6[[#This Row],[sales]]</f>
        <v>1.0021074012089669E-2</v>
      </c>
      <c r="CQ4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2272.0062999276352</v>
      </c>
      <c r="CR42" s="79">
        <f>Table6[[#This Row],[sales]]-CQ42</f>
        <v>321.37566173463392</v>
      </c>
      <c r="CS42">
        <f>ABS(Table6[[#This Row],[sales]]-CQ42)/Table6[[#This Row],[sales]]</f>
        <v>0.12392145333217446</v>
      </c>
    </row>
    <row r="43" spans="1:97" x14ac:dyDescent="0.2">
      <c r="A43">
        <v>42</v>
      </c>
      <c r="B43" t="s">
        <v>139</v>
      </c>
      <c r="C43" s="5">
        <v>43023</v>
      </c>
      <c r="D43" s="6">
        <v>1617.6896294631676</v>
      </c>
      <c r="E43" s="8">
        <f>YEAR(Table6[[#This Row],[Date]])</f>
        <v>2017</v>
      </c>
      <c r="F43" s="6">
        <f>Table6[[#This Row],[TV_State]]+Table6[[#This Row],[Radio_State]]+Table6[[#This Row],[Online]]</f>
        <v>2013.1248722208311</v>
      </c>
      <c r="G43" s="6">
        <f t="shared" si="5"/>
        <v>1581.3874559368112</v>
      </c>
      <c r="H43" s="6">
        <f>LN(Table6[[#This Row],[PROF TV LING]])</f>
        <v>7.3660578773534446</v>
      </c>
      <c r="I43" s="6">
        <f t="shared" si="0"/>
        <v>7.3887542556475889</v>
      </c>
      <c r="J43" s="6">
        <v>263.62349517177557</v>
      </c>
      <c r="K43" s="6">
        <f t="shared" si="6"/>
        <v>294.94735858975696</v>
      </c>
      <c r="L43" s="6">
        <f>0.5*J42+0.5*Table6[[#This Row],[Radio_State]]</f>
        <v>262.31842836399449</v>
      </c>
      <c r="M43" s="6">
        <f>LN(Table6[[#This Row],[RADIO LINGERING ]])</f>
        <v>5.5695591412253469</v>
      </c>
      <c r="N43" s="6">
        <f t="shared" si="1"/>
        <v>5.5745219305674762</v>
      </c>
      <c r="O43" s="6">
        <v>131.81174758588779</v>
      </c>
      <c r="P43" s="6">
        <f t="shared" si="2"/>
        <v>156.92981040081742</v>
      </c>
      <c r="Q43" s="6">
        <f>0.3*O42+0.7*Table6[[#This Row],[Online]]</f>
        <v>131.42022754355347</v>
      </c>
      <c r="R43" s="6">
        <f>LN(Table6[[#This Row],[ONLINE LINGERING]])</f>
        <v>4.8784000328907879</v>
      </c>
      <c r="S43" s="6">
        <f t="shared" si="3"/>
        <v>4.8813747500075308</v>
      </c>
      <c r="T43" s="6">
        <v>2436.8169510126845</v>
      </c>
      <c r="U43" s="6">
        <f t="shared" si="4"/>
        <v>7.7984479383760119</v>
      </c>
      <c r="V43" s="8">
        <f>YEAR(Table6[[#This Row],[Date]])</f>
        <v>2017</v>
      </c>
      <c r="W43" s="8">
        <f>WEEKNUM(Table6[[#This Row],[Date]])</f>
        <v>42</v>
      </c>
      <c r="X43" t="s">
        <v>206</v>
      </c>
      <c r="Y43" s="9">
        <f>Table6[[#This Row],[LNTVLING]]+Table6[[#This Row],[LNRADIOLING]]+Table6[[#This Row],[LNONLINELING]]</f>
        <v>17.81401705146958</v>
      </c>
      <c r="Z43">
        <f t="shared" si="26"/>
        <v>1</v>
      </c>
      <c r="AA43">
        <f t="shared" si="7"/>
        <v>1</v>
      </c>
      <c r="AB43">
        <f t="shared" si="8"/>
        <v>0</v>
      </c>
      <c r="AC43">
        <f t="shared" si="9"/>
        <v>0</v>
      </c>
      <c r="AD43">
        <f t="shared" si="10"/>
        <v>0</v>
      </c>
      <c r="AE43">
        <f t="shared" si="11"/>
        <v>0</v>
      </c>
      <c r="AF43">
        <f t="shared" si="12"/>
        <v>0</v>
      </c>
      <c r="AG43" s="9">
        <f>'[1]1'!J$20+'[1]1'!J$21*Table6[[#This Row],[TV_State]]</f>
        <v>2920.615415208229</v>
      </c>
      <c r="AH43" s="9">
        <f>Table6[[#This Row],[sales]]-Table6[[#This Row],[Pred_1]]</f>
        <v>-483.79846419554451</v>
      </c>
      <c r="AI43">
        <f>ABS(Table6[[#This Row],[Res_1]])/Table6[[#This Row],[sales]]</f>
        <v>0.19853705629981322</v>
      </c>
      <c r="AJ43" s="9">
        <f>'[1]2'!J$20+'[1]2'!J$21*Table6[[#This Row],[Radio_State]]</f>
        <v>2871.6033967764397</v>
      </c>
      <c r="AK43" s="9">
        <f>Table6[[#This Row],[sales]]-Table6[[#This Row],[ Pred_2 ]]</f>
        <v>-434.78644576375518</v>
      </c>
      <c r="AL43">
        <f>ABS(Table6[[#This Row],[ Res_2 ]])/Table6[[#This Row],[sales]]</f>
        <v>0.1784239253519096</v>
      </c>
      <c r="AM43" s="10">
        <f>'[1]3'!J$20+'[1]3'!J$21*Data!O43</f>
        <v>2562.2489771582041</v>
      </c>
      <c r="AN43" s="9">
        <f>Table6[[#This Row],[sales]]-Table6[[#This Row],[Pred_3]]</f>
        <v>-125.43202614551956</v>
      </c>
      <c r="AO43" s="9">
        <f>ABS(Table6[[#This Row],[Res_3]])/Table6[[#This Row],[sales]]</f>
        <v>5.1473717011609313E-2</v>
      </c>
      <c r="AP43" s="9">
        <f>'[1]4'!L$21+'[1]4'!L$27*Table6[[#This Row],[TV_State]]+'[1]4'!L$22*Table6[[#This Row],[NJ_DUM]]+'[1]4'!L$23*Table6[[#This Row],[NY_DUM]]+'[1]4'!L$24*Table6[[#This Row],[PA_DUM]]+'[1]4'!L$25*Table6[[#This Row],[CT_DUM]]+'[1]4'!L$26*Table6[[#This Row],[DL_DUM]]</f>
        <v>4737.3314690927918</v>
      </c>
      <c r="AQ43" s="9">
        <f>Table6[[#This Row],[sales]]-Table6[[#This Row],[Pred_4]]</f>
        <v>-2300.5145180801073</v>
      </c>
      <c r="AR43">
        <f>ABS(Table6[[#This Row],[Res_4]]/Table6[[#This Row],[sales]])</f>
        <v>0.94406537886404107</v>
      </c>
      <c r="AS43" s="9">
        <f>'[1]5'!L$20+'[1]5'!L$26*Table6[[#This Row],[Radio_State]]+'[1]5'!L$21*Table6[[#This Row],[NJ_DUM]]+'[1]5'!L$22*Table6[[#This Row],[NY_DUM]]+'[1]5'!L$23*Table6[[#This Row],[PA_DUM]]+'[1]5'!L$24*Table6[[#This Row],[CT_DUM]]+'[1]5'!L$25*Table6[[#This Row],[DL_DUM]]</f>
        <v>4091.740765076951</v>
      </c>
      <c r="AT43" s="9">
        <f>Table6[[#This Row],[sales]]-Table6[[#This Row],[Pred_5]]</f>
        <v>-1654.9238140642665</v>
      </c>
      <c r="AU43" s="9">
        <f>ABS(Table6[[#This Row],[Red_5]]/Table6[[#This Row],[sales]])</f>
        <v>0.67913341351984546</v>
      </c>
      <c r="AV43" s="9">
        <f>'[1]6'!L$20+'[1]6'!L$26*Table6[[#This Row],[Online]]+'[1]6'!L$21*Table6[[#This Row],[NJ_DUM]]+'[1]6'!L$22*Table6[[#This Row],[NY_DUM]]+'[1]6'!L$23*Table6[[#This Row],[PA_DUM]]+'[1]6'!L$24*Table6[[#This Row],[CT_DUM]]+'[1]6'!L$25*Table6[[#This Row],[DL_DUM]]</f>
        <v>4534.0696884785766</v>
      </c>
      <c r="AW43" s="9">
        <f>Table6[[#This Row],[sales]]-Table6[[#This Row],[Pred_6]]</f>
        <v>-2097.2527374658921</v>
      </c>
      <c r="AX43" s="9">
        <f>ABS(Table6[[#This Row],[Red_6]]/Table6[[#This Row],[sales]])</f>
        <v>0.86065255602983337</v>
      </c>
      <c r="AY43" s="9">
        <f>'[1]7'!L$21+'[1]7'!L$27*Table6[[#This Row],[LNTV]]+'[1]7'!L$22*Table6[[#This Row],[NJ_DUM]]+'[1]7'!L$23*Table6[[#This Row],[NY_DUM]]+'[1]7'!L$24*Table6[[#This Row],[PA_DUM]]+'[1]7'!L$25*Table6[[#This Row],[CT_DUM]]+'[1]7'!L$26*Table6[[#This Row],[DL_DUM]]</f>
        <v>8.280251089862789</v>
      </c>
      <c r="AZ43" s="9">
        <f>Table6[[#This Row],[sales]]-Table6[[#This Row],[Pred_7]]</f>
        <v>2428.5366999228218</v>
      </c>
      <c r="BA43" s="9">
        <f>ABS(Table6[[#This Row],[Red_7]]/Table6[[#This Row],[sales]])</f>
        <v>0.99660202171261913</v>
      </c>
      <c r="BB43" s="9">
        <f>'[1]8'!O$22+'[1]8'!O$28*Table6[[#This Row],[LNRADIOLING]]+'[1]8'!O$23*Table6[[#This Row],[DL_DUM]]+'[1]8'!O$24*Table6[[#This Row],[CT_DUM]]+'[1]8'!O$25*Table6[[#This Row],[PA_DUM]]+'[1]8'!O$26*Table6[[#This Row],[NY_DUM]]+'[1]8'!O$27*Table6[[#This Row],[NJ_DUM]]</f>
        <v>5.9190857482770056</v>
      </c>
      <c r="BC43" s="9">
        <f>Table6[[#This Row],[sales]]-Table6[[#This Row],[Pred_8]]</f>
        <v>2430.8978652644073</v>
      </c>
      <c r="BD43" s="9">
        <f>ABS(Table6[[#This Row],[Red_8]]/Table6[[#This Row],[sales]])</f>
        <v>0.99757097645524118</v>
      </c>
      <c r="BE43" s="9">
        <f>'[1]9'!M$19+'[1]9'!M$21*Table6[[#This Row],[LNONLINE]]+'[1]9'!M$20*Table6[[#This Row],[DL_DUM]]+'[1]9'!M$22*Table6[[#This Row],[CT_DUM]]+'[1]9'!M$23*Table6[[#This Row],[PA_DUM]]+'[1]9'!M$24*Table6[[#This Row],[NY_DUM]]+'[1]9'!M$25*Table6[[#This Row],[NJ_DUM]]</f>
        <v>6.0877785073312012</v>
      </c>
      <c r="BF43" s="9">
        <f>Table6[[#This Row],[sales]]-Table6[[#This Row],[Pred_9]]</f>
        <v>2430.7291725053533</v>
      </c>
      <c r="BG43" s="9">
        <f>ABS(Table6[[#This Row],[Red_9]]/Table6[[#This Row],[sales]])</f>
        <v>0.99750174977041206</v>
      </c>
      <c r="BH43" s="9">
        <f>'[1]10'!P$22+'[1]10'!P$30*Table6[[#This Row],[LNTV]]+'[1]10'!P$29*Table6[[#This Row],[LNRADIOLING]]+'[1]10'!P$24*Table6[[#This Row],[LNONLINELING]]+'[1]10'!P$23*Table6[[#This Row],[DL_DUM]]+'[1]10'!P$25*Table6[[#This Row],[CT_DUM]]+'[1]10'!P$26*Table6[[#This Row],[PA_DUM]]+'[1]10'!P$27*Table6[[#This Row],[NY_DUM]]+'[1]10'!P$28*Table6[[#This Row],[NJ_DUM]]</f>
        <v>5.9674372318779279</v>
      </c>
      <c r="BI43" s="9">
        <f>Table6[[#This Row],[sales]]-Table6[[#This Row],[Pred_10]]</f>
        <v>2430.8495137808068</v>
      </c>
      <c r="BJ43" s="45">
        <f>ABS(Table6[[#This Row],[Red_10]]/Table6[[#This Row],[sales]])</f>
        <v>0.9975511343889012</v>
      </c>
      <c r="BK43" s="9">
        <f>'[1]11'!P$32+'[1]11'!P$40*Table6[[#This Row],[LNONLINELING]]+'[1]11'!P$39*Table6[[#This Row],[LNRADIOLING]]+'[1]11'!P$38*Table6[[#This Row],[LNTVLING]]+'[1]11'!P$33*Table6[[#This Row],[DL_DUM]]+'[1]11'!P$34*Table6[[#This Row],[CT_DUM]]+'[1]11'!P$35*Table6[[#This Row],[PA_DUM]]+'[1]11'!P$36*Table6[[#This Row],[NY_DUM]]+'[1]11'!P$37*Table6[[#This Row],[NJ_DUM]]</f>
        <v>5.9007127553173282</v>
      </c>
      <c r="BL43" s="9">
        <f>Table6[[#This Row],[sales]]-Table6[[#This Row],[ Pred_11]]</f>
        <v>2430.9162382573672</v>
      </c>
      <c r="BM43" s="47">
        <f>ABS(Table6[[#This Row],[ Red_11]]/Table6[[#This Row],[sales]])</f>
        <v>0.99757851620620697</v>
      </c>
      <c r="BN43" s="9">
        <f>'[1]12'!K$22+'[1]12'!K$28*Table6[[#This Row],[COMBINE LN LING]]+'[1]12'!K$23*Table6[[#This Row],[DL_DUM]]+'[1]12'!K$24*Table6[[#This Row],[CT_DUM]]+'[1]12'!K$25*Table6[[#This Row],[PA_DUM]]+'[1]12'!K$26*Table6[[#This Row],[NY_DUM]]+'[1]12'!K$27*Table6[[#This Row],[NJ_DUM]]</f>
        <v>6.0855603184983149</v>
      </c>
      <c r="BO43" s="9">
        <f>Table6[[#This Row],[sales]]-Table6[[#This Row],[ Pred_12]]</f>
        <v>2430.7313906941863</v>
      </c>
      <c r="BP43" s="47">
        <f>ABS(Table6[[#This Row],[ Red_12]]/Table6[[#This Row],[sales]])</f>
        <v>0.99750266005168375</v>
      </c>
      <c r="BQ43">
        <f>LN(G43+'2019 Totals and Calculations'!C$18)</f>
        <v>7.5717985033454323</v>
      </c>
      <c r="BR43">
        <f>LN(Table6[[#This Row],[PROF RADIO]]+'2019 Totals and Calculations'!D$18)</f>
        <v>5.8797050595728955</v>
      </c>
      <c r="BS43">
        <f>LN(Table6[[#This Row],[ONLINE LINGERING]]+'2019 Totals and Calculations'!E$18)</f>
        <v>5.1664850532234432</v>
      </c>
      <c r="BT43">
        <f>MONTH(Table6[[#This Row],[Date]])</f>
        <v>10</v>
      </c>
      <c r="BU43">
        <f t="shared" si="13"/>
        <v>0</v>
      </c>
      <c r="BV43">
        <f t="shared" si="14"/>
        <v>0</v>
      </c>
      <c r="BW43">
        <f t="shared" si="15"/>
        <v>0</v>
      </c>
      <c r="BX43">
        <f t="shared" si="16"/>
        <v>0</v>
      </c>
      <c r="BY43">
        <f t="shared" si="17"/>
        <v>0</v>
      </c>
      <c r="BZ43">
        <f t="shared" si="18"/>
        <v>0</v>
      </c>
      <c r="CA43">
        <f t="shared" si="19"/>
        <v>0</v>
      </c>
      <c r="CB43">
        <f t="shared" si="20"/>
        <v>0</v>
      </c>
      <c r="CC43">
        <f t="shared" si="21"/>
        <v>0</v>
      </c>
      <c r="CD43">
        <f t="shared" si="22"/>
        <v>1</v>
      </c>
      <c r="CE43">
        <f t="shared" si="23"/>
        <v>0</v>
      </c>
      <c r="CF43">
        <f t="shared" si="24"/>
        <v>0</v>
      </c>
      <c r="CG43">
        <f t="shared" si="25"/>
        <v>42</v>
      </c>
      <c r="CH4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2189.9577132384343</v>
      </c>
      <c r="CI43" s="79">
        <f>Table6[[#This Row],[sales]]-CH43</f>
        <v>246.85923777425023</v>
      </c>
      <c r="CJ43">
        <f>ABS(Table6[[#This Row],[sales]]-CH43)/Table6[[#This Row],[sales]]</f>
        <v>0.10130397265648586</v>
      </c>
      <c r="CK4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1984.7125980632677</v>
      </c>
      <c r="CL43" s="79">
        <f>Table6[[#This Row],[sales]]-CK43</f>
        <v>452.10435294941681</v>
      </c>
      <c r="CM43">
        <f>ABS(Table6[[#This Row],[sales]]-CK43)/Table6[[#This Row],[sales]]</f>
        <v>0.1855306992843811</v>
      </c>
      <c r="CN4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2262.7403348657203</v>
      </c>
      <c r="CO43" s="79">
        <f>Table6[[#This Row],[sales]]-CN43</f>
        <v>174.07661614696417</v>
      </c>
      <c r="CP43">
        <f>ABS(Table6[[#This Row],[sales]]-CN43)/Table6[[#This Row],[sales]]</f>
        <v>7.1436065837699458E-2</v>
      </c>
      <c r="CQ4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2021.4916113138688</v>
      </c>
      <c r="CR43" s="79">
        <f>Table6[[#This Row],[sales]]-CQ43</f>
        <v>415.3253396988157</v>
      </c>
      <c r="CS43">
        <f>ABS(Table6[[#This Row],[sales]]-CQ43)/Table6[[#This Row],[sales]]</f>
        <v>0.17043764388056154</v>
      </c>
    </row>
    <row r="44" spans="1:97" x14ac:dyDescent="0.2">
      <c r="A44">
        <v>43</v>
      </c>
      <c r="B44" t="s">
        <v>139</v>
      </c>
      <c r="C44" s="5">
        <v>43030</v>
      </c>
      <c r="D44" s="6">
        <v>1633.8665257578</v>
      </c>
      <c r="E44" s="8">
        <f>YEAR(Table6[[#This Row],[Date]])</f>
        <v>2017</v>
      </c>
      <c r="F44" s="6">
        <f>Table6[[#This Row],[TV_State]]+Table6[[#This Row],[Radio_State]]+Table6[[#This Row],[Online]]</f>
        <v>2033.2561209430398</v>
      </c>
      <c r="G44" s="6">
        <f t="shared" si="5"/>
        <v>1597.1311768831079</v>
      </c>
      <c r="H44" s="6">
        <f>LN(Table6[[#This Row],[PROF TV LING]])</f>
        <v>7.3759642844053674</v>
      </c>
      <c r="I44" s="6">
        <f t="shared" si="0"/>
        <v>7.3987045865007577</v>
      </c>
      <c r="J44" s="6">
        <v>266.25973012349334</v>
      </c>
      <c r="K44" s="6">
        <f t="shared" si="6"/>
        <v>280.60354435662515</v>
      </c>
      <c r="L44" s="6">
        <f>0.5*J43+0.5*Table6[[#This Row],[Radio_State]]</f>
        <v>264.94161264763443</v>
      </c>
      <c r="M44" s="6">
        <f>LN(Table6[[#This Row],[RADIO LINGERING ]])</f>
        <v>5.5795094720785148</v>
      </c>
      <c r="N44" s="6">
        <f t="shared" si="1"/>
        <v>5.5844722614206441</v>
      </c>
      <c r="O44" s="6">
        <v>133.12986506174667</v>
      </c>
      <c r="P44" s="6">
        <f t="shared" si="2"/>
        <v>140.26984866346788</v>
      </c>
      <c r="Q44" s="6">
        <f>0.3*O43+0.7*Table6[[#This Row],[Online]]</f>
        <v>132.73442981898901</v>
      </c>
      <c r="R44" s="6">
        <f>LN(Table6[[#This Row],[ONLINE LINGERING]])</f>
        <v>4.8883503637439558</v>
      </c>
      <c r="S44" s="6">
        <f t="shared" si="3"/>
        <v>4.8913250808606987</v>
      </c>
      <c r="T44" s="6">
        <v>2279.5345217716458</v>
      </c>
      <c r="U44" s="6">
        <f t="shared" si="4"/>
        <v>7.7317265439878859</v>
      </c>
      <c r="V44" s="8">
        <f>YEAR(Table6[[#This Row],[Date]])</f>
        <v>2017</v>
      </c>
      <c r="W44" s="8">
        <f>WEEKNUM(Table6[[#This Row],[Date]])</f>
        <v>43</v>
      </c>
      <c r="X44" t="s">
        <v>207</v>
      </c>
      <c r="Y44" s="9">
        <f>Table6[[#This Row],[LNTVLING]]+Table6[[#This Row],[LNRADIOLING]]+Table6[[#This Row],[LNONLINELING]]</f>
        <v>17.84382412022784</v>
      </c>
      <c r="Z44">
        <f t="shared" si="26"/>
        <v>1</v>
      </c>
      <c r="AA44">
        <f t="shared" si="7"/>
        <v>1</v>
      </c>
      <c r="AB44">
        <f t="shared" si="8"/>
        <v>0</v>
      </c>
      <c r="AC44">
        <f t="shared" si="9"/>
        <v>0</v>
      </c>
      <c r="AD44">
        <f t="shared" si="10"/>
        <v>0</v>
      </c>
      <c r="AE44">
        <f t="shared" si="11"/>
        <v>0</v>
      </c>
      <c r="AF44">
        <f t="shared" si="12"/>
        <v>0</v>
      </c>
      <c r="AG44" s="9">
        <f>'[1]1'!J$20+'[1]1'!J$21*Table6[[#This Row],[TV_State]]</f>
        <v>2936.5242439057488</v>
      </c>
      <c r="AH44" s="9">
        <f>Table6[[#This Row],[sales]]-Table6[[#This Row],[Pred_1]]</f>
        <v>-656.98972213410298</v>
      </c>
      <c r="AI44">
        <f>ABS(Table6[[#This Row],[Res_1]])/Table6[[#This Row],[sales]]</f>
        <v>0.28821222747857006</v>
      </c>
      <c r="AJ44" s="9">
        <f>'[1]2'!J$20+'[1]2'!J$21*Table6[[#This Row],[Radio_State]]</f>
        <v>2883.1766127042292</v>
      </c>
      <c r="AK44" s="9">
        <f>Table6[[#This Row],[sales]]-Table6[[#This Row],[ Pred_2 ]]</f>
        <v>-603.64209093258341</v>
      </c>
      <c r="AL44">
        <f>ABS(Table6[[#This Row],[ Res_2 ]])/Table6[[#This Row],[sales]]</f>
        <v>0.26480936575745956</v>
      </c>
      <c r="AM44" s="10">
        <f>'[1]3'!J$20+'[1]3'!J$21*Data!O44</f>
        <v>2569.8641651125376</v>
      </c>
      <c r="AN44" s="9">
        <f>Table6[[#This Row],[sales]]-Table6[[#This Row],[Pred_3]]</f>
        <v>-290.32964334089183</v>
      </c>
      <c r="AO44" s="9">
        <f>ABS(Table6[[#This Row],[Res_3]])/Table6[[#This Row],[sales]]</f>
        <v>0.12736356504715213</v>
      </c>
      <c r="AP44" s="9">
        <f>'[1]4'!L$21+'[1]4'!L$27*Table6[[#This Row],[TV_State]]+'[1]4'!L$22*Table6[[#This Row],[NJ_DUM]]+'[1]4'!L$23*Table6[[#This Row],[NY_DUM]]+'[1]4'!L$24*Table6[[#This Row],[PA_DUM]]+'[1]4'!L$25*Table6[[#This Row],[CT_DUM]]+'[1]4'!L$26*Table6[[#This Row],[DL_DUM]]</f>
        <v>4740.8997793094213</v>
      </c>
      <c r="AQ44" s="9">
        <f>Table6[[#This Row],[sales]]-Table6[[#This Row],[Pred_4]]</f>
        <v>-2461.3652575377755</v>
      </c>
      <c r="AR44">
        <f>ABS(Table6[[#This Row],[Res_4]]/Table6[[#This Row],[sales]])</f>
        <v>1.0797666076251442</v>
      </c>
      <c r="AS44" s="9">
        <f>'[1]5'!L$20+'[1]5'!L$26*Table6[[#This Row],[Radio_State]]+'[1]5'!L$21*Table6[[#This Row],[NJ_DUM]]+'[1]5'!L$22*Table6[[#This Row],[NY_DUM]]+'[1]5'!L$23*Table6[[#This Row],[PA_DUM]]+'[1]5'!L$24*Table6[[#This Row],[CT_DUM]]+'[1]5'!L$25*Table6[[#This Row],[DL_DUM]]</f>
        <v>4096.3847441908483</v>
      </c>
      <c r="AT44" s="9">
        <f>Table6[[#This Row],[sales]]-Table6[[#This Row],[Pred_5]]</f>
        <v>-1816.8502224192025</v>
      </c>
      <c r="AU44" s="9">
        <f>ABS(Table6[[#This Row],[Red_5]]/Table6[[#This Row],[sales]])</f>
        <v>0.79702685134470053</v>
      </c>
      <c r="AV44" s="9">
        <f>'[1]6'!L$20+'[1]6'!L$26*Table6[[#This Row],[Online]]+'[1]6'!L$21*Table6[[#This Row],[NJ_DUM]]+'[1]6'!L$22*Table6[[#This Row],[NY_DUM]]+'[1]6'!L$23*Table6[[#This Row],[PA_DUM]]+'[1]6'!L$24*Table6[[#This Row],[CT_DUM]]+'[1]6'!L$25*Table6[[#This Row],[DL_DUM]]</f>
        <v>4539.8064752539794</v>
      </c>
      <c r="AW44" s="9">
        <f>Table6[[#This Row],[sales]]-Table6[[#This Row],[Pred_6]]</f>
        <v>-2260.2719534823336</v>
      </c>
      <c r="AX44" s="9">
        <f>ABS(Table6[[#This Row],[Red_6]]/Table6[[#This Row],[sales]])</f>
        <v>0.99154977996370008</v>
      </c>
      <c r="AY44" s="9">
        <f>'[1]7'!L$21+'[1]7'!L$27*Table6[[#This Row],[LNTV]]+'[1]7'!L$22*Table6[[#This Row],[NJ_DUM]]+'[1]7'!L$23*Table6[[#This Row],[NY_DUM]]+'[1]7'!L$24*Table6[[#This Row],[PA_DUM]]+'[1]7'!L$25*Table6[[#This Row],[CT_DUM]]+'[1]7'!L$26*Table6[[#This Row],[DL_DUM]]</f>
        <v>8.2813524371527905</v>
      </c>
      <c r="AZ44" s="9">
        <f>Table6[[#This Row],[sales]]-Table6[[#This Row],[Pred_7]]</f>
        <v>2271.2531693344931</v>
      </c>
      <c r="BA44" s="9">
        <f>ABS(Table6[[#This Row],[Red_7]]/Table6[[#This Row],[sales]])</f>
        <v>0.99636708619323011</v>
      </c>
      <c r="BB44" s="9">
        <f>'[1]8'!O$22+'[1]8'!O$28*Table6[[#This Row],[LNRADIOLING]]+'[1]8'!O$23*Table6[[#This Row],[DL_DUM]]+'[1]8'!O$24*Table6[[#This Row],[CT_DUM]]+'[1]8'!O$25*Table6[[#This Row],[PA_DUM]]+'[1]8'!O$26*Table6[[#This Row],[NY_DUM]]+'[1]8'!O$27*Table6[[#This Row],[NJ_DUM]]</f>
        <v>5.9197956142807815</v>
      </c>
      <c r="BC44" s="9">
        <f>Table6[[#This Row],[sales]]-Table6[[#This Row],[Pred_8]]</f>
        <v>2273.6147261573651</v>
      </c>
      <c r="BD44" s="9">
        <f>ABS(Table6[[#This Row],[Red_8]]/Table6[[#This Row],[sales]])</f>
        <v>0.99740306823268465</v>
      </c>
      <c r="BE44" s="9">
        <f>'[1]9'!M$19+'[1]9'!M$21*Table6[[#This Row],[LNONLINE]]+'[1]9'!M$20*Table6[[#This Row],[DL_DUM]]+'[1]9'!M$22*Table6[[#This Row],[CT_DUM]]+'[1]9'!M$23*Table6[[#This Row],[PA_DUM]]+'[1]9'!M$24*Table6[[#This Row],[NY_DUM]]+'[1]9'!M$25*Table6[[#This Row],[NJ_DUM]]</f>
        <v>6.090928955662533</v>
      </c>
      <c r="BF44" s="9">
        <f>Table6[[#This Row],[sales]]-Table6[[#This Row],[Pred_9]]</f>
        <v>2273.4435928159833</v>
      </c>
      <c r="BG44" s="9">
        <f>ABS(Table6[[#This Row],[Red_9]]/Table6[[#This Row],[sales]])</f>
        <v>0.99732799442276987</v>
      </c>
      <c r="BH44" s="9">
        <f>'[1]10'!P$22+'[1]10'!P$30*Table6[[#This Row],[LNTV]]+'[1]10'!P$29*Table6[[#This Row],[LNRADIOLING]]+'[1]10'!P$24*Table6[[#This Row],[LNONLINELING]]+'[1]10'!P$23*Table6[[#This Row],[DL_DUM]]+'[1]10'!P$25*Table6[[#This Row],[CT_DUM]]+'[1]10'!P$26*Table6[[#This Row],[PA_DUM]]+'[1]10'!P$27*Table6[[#This Row],[NY_DUM]]+'[1]10'!P$28*Table6[[#This Row],[NJ_DUM]]</f>
        <v>5.9692483151541458</v>
      </c>
      <c r="BI44" s="9">
        <f>Table6[[#This Row],[sales]]-Table6[[#This Row],[Pred_10]]</f>
        <v>2273.5652734564915</v>
      </c>
      <c r="BJ44" s="45">
        <f>ABS(Table6[[#This Row],[Red_10]]/Table6[[#This Row],[sales]])</f>
        <v>0.99738137402257232</v>
      </c>
      <c r="BK44" s="9">
        <f>'[1]11'!P$32+'[1]11'!P$40*Table6[[#This Row],[LNONLINELING]]+'[1]11'!P$39*Table6[[#This Row],[LNRADIOLING]]+'[1]11'!P$38*Table6[[#This Row],[LNTVLING]]+'[1]11'!P$33*Table6[[#This Row],[DL_DUM]]+'[1]11'!P$34*Table6[[#This Row],[CT_DUM]]+'[1]11'!P$35*Table6[[#This Row],[PA_DUM]]+'[1]11'!P$36*Table6[[#This Row],[NY_DUM]]+'[1]11'!P$37*Table6[[#This Row],[NJ_DUM]]</f>
        <v>5.9018455619225536</v>
      </c>
      <c r="BL44" s="9">
        <f>Table6[[#This Row],[sales]]-Table6[[#This Row],[ Pred_11]]</f>
        <v>2273.6326762097233</v>
      </c>
      <c r="BM44" s="47">
        <f>ABS(Table6[[#This Row],[ Red_11]]/Table6[[#This Row],[sales]])</f>
        <v>0.99741094267028885</v>
      </c>
      <c r="BN44" s="9">
        <f>'[1]12'!K$22+'[1]12'!K$28*Table6[[#This Row],[COMBINE LN LING]]+'[1]12'!K$23*Table6[[#This Row],[DL_DUM]]+'[1]12'!K$24*Table6[[#This Row],[CT_DUM]]+'[1]12'!K$25*Table6[[#This Row],[PA_DUM]]+'[1]12'!K$26*Table6[[#This Row],[NY_DUM]]+'[1]12'!K$27*Table6[[#This Row],[NJ_DUM]]</f>
        <v>6.0884288278596888</v>
      </c>
      <c r="BO44" s="9">
        <f>Table6[[#This Row],[sales]]-Table6[[#This Row],[ Pred_12]]</f>
        <v>2273.446092943786</v>
      </c>
      <c r="BP44" s="47">
        <f>ABS(Table6[[#This Row],[ Red_12]]/Table6[[#This Row],[sales]])</f>
        <v>0.9973290911939654</v>
      </c>
      <c r="BQ44">
        <f>LN(G44+'2019 Totals and Calculations'!C$18)</f>
        <v>7.5798701688557797</v>
      </c>
      <c r="BR44">
        <f>LN(Table6[[#This Row],[PROF RADIO]]+'2019 Totals and Calculations'!D$18)</f>
        <v>5.8387791991513707</v>
      </c>
      <c r="BS44">
        <f>LN(Table6[[#This Row],[ONLINE LINGERING]]+'2019 Totals and Calculations'!E$18)</f>
        <v>5.173954069049894</v>
      </c>
      <c r="BT44">
        <f>MONTH(Table6[[#This Row],[Date]])</f>
        <v>10</v>
      </c>
      <c r="BU44">
        <f t="shared" si="13"/>
        <v>0</v>
      </c>
      <c r="BV44">
        <f t="shared" si="14"/>
        <v>0</v>
      </c>
      <c r="BW44">
        <f t="shared" si="15"/>
        <v>0</v>
      </c>
      <c r="BX44">
        <f t="shared" si="16"/>
        <v>0</v>
      </c>
      <c r="BY44">
        <f t="shared" si="17"/>
        <v>0</v>
      </c>
      <c r="BZ44">
        <f t="shared" si="18"/>
        <v>0</v>
      </c>
      <c r="CA44">
        <f t="shared" si="19"/>
        <v>0</v>
      </c>
      <c r="CB44">
        <f t="shared" si="20"/>
        <v>0</v>
      </c>
      <c r="CC44">
        <f t="shared" si="21"/>
        <v>0</v>
      </c>
      <c r="CD44">
        <f t="shared" si="22"/>
        <v>1</v>
      </c>
      <c r="CE44">
        <f t="shared" si="23"/>
        <v>0</v>
      </c>
      <c r="CF44">
        <f t="shared" si="24"/>
        <v>0</v>
      </c>
      <c r="CG44">
        <f t="shared" si="25"/>
        <v>43</v>
      </c>
      <c r="CH4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2201.175010578967</v>
      </c>
      <c r="CI44" s="79">
        <f>Table6[[#This Row],[sales]]-CH44</f>
        <v>78.359511192678838</v>
      </c>
      <c r="CJ44">
        <f>ABS(Table6[[#This Row],[sales]]-CH44)/Table6[[#This Row],[sales]]</f>
        <v>3.4375224610232319E-2</v>
      </c>
      <c r="CK4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1964.4236339803517</v>
      </c>
      <c r="CL44" s="79">
        <f>Table6[[#This Row],[sales]]-CK44</f>
        <v>315.11088779129409</v>
      </c>
      <c r="CM44">
        <f>ABS(Table6[[#This Row],[sales]]-CK44)/Table6[[#This Row],[sales]]</f>
        <v>0.13823475134142346</v>
      </c>
      <c r="CN4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2273.6119002478922</v>
      </c>
      <c r="CO44" s="79">
        <f>Table6[[#This Row],[sales]]-CN44</f>
        <v>5.9226215237536053</v>
      </c>
      <c r="CP44">
        <f>ABS(Table6[[#This Row],[sales]]-CN44)/Table6[[#This Row],[sales]]</f>
        <v>2.5981714543855936E-3</v>
      </c>
      <c r="CQ4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2021.920385669466</v>
      </c>
      <c r="CR44" s="79">
        <f>Table6[[#This Row],[sales]]-CQ44</f>
        <v>257.61413610217983</v>
      </c>
      <c r="CS44">
        <f>ABS(Table6[[#This Row],[sales]]-CQ44)/Table6[[#This Row],[sales]]</f>
        <v>0.11301172833388945</v>
      </c>
    </row>
    <row r="45" spans="1:97" x14ac:dyDescent="0.2">
      <c r="A45">
        <v>44</v>
      </c>
      <c r="B45" t="s">
        <v>139</v>
      </c>
      <c r="C45" s="5">
        <v>43037</v>
      </c>
      <c r="D45" s="6">
        <v>1650.2051910153777</v>
      </c>
      <c r="E45" s="8">
        <f>YEAR(Table6[[#This Row],[Date]])</f>
        <v>2017</v>
      </c>
      <c r="F45" s="6">
        <f>Table6[[#This Row],[TV_State]]+Table6[[#This Row],[Radio_State]]+Table6[[#This Row],[Online]]</f>
        <v>2053.58868215247</v>
      </c>
      <c r="G45" s="6">
        <f t="shared" si="5"/>
        <v>1613.0533811227888</v>
      </c>
      <c r="H45" s="6">
        <f>LN(Table6[[#This Row],[PROF TV LING]])</f>
        <v>7.3858841718880743</v>
      </c>
      <c r="I45" s="6">
        <f t="shared" si="0"/>
        <v>7.4086549173539256</v>
      </c>
      <c r="J45" s="6">
        <v>268.92232742472828</v>
      </c>
      <c r="K45" s="6">
        <f t="shared" si="6"/>
        <v>274.76293589067672</v>
      </c>
      <c r="L45" s="6">
        <f>0.5*J44+0.5*Table6[[#This Row],[Radio_State]]</f>
        <v>267.59102877411078</v>
      </c>
      <c r="M45" s="6">
        <f>LN(Table6[[#This Row],[RADIO LINGERING ]])</f>
        <v>5.5894598029316827</v>
      </c>
      <c r="N45" s="6">
        <f t="shared" si="1"/>
        <v>5.594422592273812</v>
      </c>
      <c r="O45" s="6">
        <v>134.46116371236414</v>
      </c>
      <c r="P45" s="6">
        <f t="shared" si="2"/>
        <v>136.20376919769527</v>
      </c>
      <c r="Q45" s="6">
        <f>0.3*O44+0.7*Table6[[#This Row],[Online]]</f>
        <v>134.06177411717891</v>
      </c>
      <c r="R45" s="6">
        <f>LN(Table6[[#This Row],[ONLINE LINGERING]])</f>
        <v>4.8983006945971237</v>
      </c>
      <c r="S45" s="6">
        <f t="shared" si="3"/>
        <v>4.9012754117138666</v>
      </c>
      <c r="T45" s="6">
        <v>2142.964885176681</v>
      </c>
      <c r="U45" s="6">
        <f t="shared" si="4"/>
        <v>7.6699456095141674</v>
      </c>
      <c r="V45" s="8">
        <f>YEAR(Table6[[#This Row],[Date]])</f>
        <v>2017</v>
      </c>
      <c r="W45" s="8">
        <f>WEEKNUM(Table6[[#This Row],[Date]])</f>
        <v>44</v>
      </c>
      <c r="X45" t="s">
        <v>208</v>
      </c>
      <c r="Y45" s="9">
        <f>Table6[[#This Row],[LNTVLING]]+Table6[[#This Row],[LNRADIOLING]]+Table6[[#This Row],[LNONLINELING]]</f>
        <v>17.873644669416883</v>
      </c>
      <c r="Z45">
        <f t="shared" si="26"/>
        <v>1</v>
      </c>
      <c r="AA45">
        <f t="shared" si="7"/>
        <v>1</v>
      </c>
      <c r="AB45">
        <f t="shared" si="8"/>
        <v>0</v>
      </c>
      <c r="AC45">
        <f t="shared" si="9"/>
        <v>0</v>
      </c>
      <c r="AD45">
        <f t="shared" si="10"/>
        <v>0</v>
      </c>
      <c r="AE45">
        <f t="shared" si="11"/>
        <v>0</v>
      </c>
      <c r="AF45">
        <f t="shared" si="12"/>
        <v>0</v>
      </c>
      <c r="AG45" s="9">
        <f>'[1]1'!J$20+'[1]1'!J$21*Table6[[#This Row],[TV_State]]</f>
        <v>2952.5921608902427</v>
      </c>
      <c r="AH45" s="9">
        <f>Table6[[#This Row],[sales]]-Table6[[#This Row],[Pred_1]]</f>
        <v>-809.62727571356163</v>
      </c>
      <c r="AI45">
        <f>ABS(Table6[[#This Row],[Res_1]])/Table6[[#This Row],[sales]]</f>
        <v>0.37780706595517094</v>
      </c>
      <c r="AJ45" s="9">
        <f>'[1]2'!J$20+'[1]2'!J$21*Table6[[#This Row],[Radio_State]]</f>
        <v>2894.865560791296</v>
      </c>
      <c r="AK45" s="9">
        <f>Table6[[#This Row],[sales]]-Table6[[#This Row],[ Pred_2 ]]</f>
        <v>-751.90067561461501</v>
      </c>
      <c r="AL45">
        <f>ABS(Table6[[#This Row],[ Res_2 ]])/Table6[[#This Row],[sales]]</f>
        <v>0.35086934033108202</v>
      </c>
      <c r="AM45" s="10">
        <f>'[1]3'!J$20+'[1]3'!J$21*Data!O45</f>
        <v>2577.5555049464147</v>
      </c>
      <c r="AN45" s="9">
        <f>Table6[[#This Row],[sales]]-Table6[[#This Row],[Pred_3]]</f>
        <v>-434.59061976973362</v>
      </c>
      <c r="AO45" s="9">
        <f>ABS(Table6[[#This Row],[Res_3]])/Table6[[#This Row],[sales]]</f>
        <v>0.20279875922180729</v>
      </c>
      <c r="AP45" s="9">
        <f>'[1]4'!L$21+'[1]4'!L$27*Table6[[#This Row],[TV_State]]+'[1]4'!L$22*Table6[[#This Row],[NJ_DUM]]+'[1]4'!L$23*Table6[[#This Row],[NY_DUM]]+'[1]4'!L$24*Table6[[#This Row],[PA_DUM]]+'[1]4'!L$25*Table6[[#This Row],[CT_DUM]]+'[1]4'!L$26*Table6[[#This Row],[DL_DUM]]</f>
        <v>4744.5037726282171</v>
      </c>
      <c r="AQ45" s="9">
        <f>Table6[[#This Row],[sales]]-Table6[[#This Row],[Pred_4]]</f>
        <v>-2601.5388874515361</v>
      </c>
      <c r="AR45">
        <f>ABS(Table6[[#This Row],[Res_4]]/Table6[[#This Row],[sales]])</f>
        <v>1.213990441675878</v>
      </c>
      <c r="AS45" s="9">
        <f>'[1]5'!L$20+'[1]5'!L$26*Table6[[#This Row],[Radio_State]]+'[1]5'!L$21*Table6[[#This Row],[NJ_DUM]]+'[1]5'!L$22*Table6[[#This Row],[NY_DUM]]+'[1]5'!L$23*Table6[[#This Row],[PA_DUM]]+'[1]5'!L$24*Table6[[#This Row],[CT_DUM]]+'[1]5'!L$25*Table6[[#This Row],[DL_DUM]]</f>
        <v>4101.0751630958857</v>
      </c>
      <c r="AT45" s="9">
        <f>Table6[[#This Row],[sales]]-Table6[[#This Row],[Pred_5]]</f>
        <v>-1958.1102779192047</v>
      </c>
      <c r="AU45" s="9">
        <f>ABS(Table6[[#This Row],[Red_5]]/Table6[[#This Row],[sales]])</f>
        <v>0.91373885380196718</v>
      </c>
      <c r="AV45" s="9">
        <f>'[1]6'!L$20+'[1]6'!L$26*Table6[[#This Row],[Online]]+'[1]6'!L$21*Table6[[#This Row],[NJ_DUM]]+'[1]6'!L$22*Table6[[#This Row],[NY_DUM]]+'[1]6'!L$23*Table6[[#This Row],[PA_DUM]]+'[1]6'!L$24*Table6[[#This Row],[CT_DUM]]+'[1]6'!L$25*Table6[[#This Row],[DL_DUM]]</f>
        <v>4545.6006298971351</v>
      </c>
      <c r="AW45" s="9">
        <f>Table6[[#This Row],[sales]]-Table6[[#This Row],[Pred_6]]</f>
        <v>-2402.6357447204541</v>
      </c>
      <c r="AX45" s="9">
        <f>ABS(Table6[[#This Row],[Red_6]]/Table6[[#This Row],[sales]])</f>
        <v>1.1211736418734477</v>
      </c>
      <c r="AY45" s="9">
        <f>'[1]7'!L$21+'[1]7'!L$27*Table6[[#This Row],[LNTV]]+'[1]7'!L$22*Table6[[#This Row],[NJ_DUM]]+'[1]7'!L$23*Table6[[#This Row],[NY_DUM]]+'[1]7'!L$24*Table6[[#This Row],[PA_DUM]]+'[1]7'!L$25*Table6[[#This Row],[CT_DUM]]+'[1]7'!L$26*Table6[[#This Row],[DL_DUM]]</f>
        <v>8.2824537844427901</v>
      </c>
      <c r="AZ45" s="9">
        <f>Table6[[#This Row],[sales]]-Table6[[#This Row],[Pred_7]]</f>
        <v>2134.6824313922384</v>
      </c>
      <c r="BA45" s="9">
        <f>ABS(Table6[[#This Row],[Red_7]]/Table6[[#This Row],[sales]])</f>
        <v>0.99613504922934859</v>
      </c>
      <c r="BB45" s="9">
        <f>'[1]8'!O$22+'[1]8'!O$28*Table6[[#This Row],[LNRADIOLING]]+'[1]8'!O$23*Table6[[#This Row],[DL_DUM]]+'[1]8'!O$24*Table6[[#This Row],[CT_DUM]]+'[1]8'!O$25*Table6[[#This Row],[PA_DUM]]+'[1]8'!O$26*Table6[[#This Row],[NY_DUM]]+'[1]8'!O$27*Table6[[#This Row],[NJ_DUM]]</f>
        <v>5.9205054802845583</v>
      </c>
      <c r="BC45" s="9">
        <f>Table6[[#This Row],[sales]]-Table6[[#This Row],[Pred_8]]</f>
        <v>2137.0443796963964</v>
      </c>
      <c r="BD45" s="9">
        <f>ABS(Table6[[#This Row],[Red_8]]/Table6[[#This Row],[sales]])</f>
        <v>0.99723723635359685</v>
      </c>
      <c r="BE45" s="9">
        <f>'[1]9'!M$19+'[1]9'!M$21*Table6[[#This Row],[LNONLINE]]+'[1]9'!M$20*Table6[[#This Row],[DL_DUM]]+'[1]9'!M$22*Table6[[#This Row],[CT_DUM]]+'[1]9'!M$23*Table6[[#This Row],[PA_DUM]]+'[1]9'!M$24*Table6[[#This Row],[NY_DUM]]+'[1]9'!M$25*Table6[[#This Row],[NJ_DUM]]</f>
        <v>6.0940794039938657</v>
      </c>
      <c r="BF45" s="9">
        <f>Table6[[#This Row],[sales]]-Table6[[#This Row],[Pred_9]]</f>
        <v>2136.8708057726872</v>
      </c>
      <c r="BG45" s="9">
        <f>ABS(Table6[[#This Row],[Red_9]]/Table6[[#This Row],[sales]])</f>
        <v>0.99715623926171271</v>
      </c>
      <c r="BH45" s="9">
        <f>'[1]10'!P$22+'[1]10'!P$30*Table6[[#This Row],[LNTV]]+'[1]10'!P$29*Table6[[#This Row],[LNRADIOLING]]+'[1]10'!P$24*Table6[[#This Row],[LNONLINELING]]+'[1]10'!P$23*Table6[[#This Row],[DL_DUM]]+'[1]10'!P$25*Table6[[#This Row],[CT_DUM]]+'[1]10'!P$26*Table6[[#This Row],[PA_DUM]]+'[1]10'!P$27*Table6[[#This Row],[NY_DUM]]+'[1]10'!P$28*Table6[[#This Row],[NJ_DUM]]</f>
        <v>5.9710593984303637</v>
      </c>
      <c r="BI45" s="9">
        <f>Table6[[#This Row],[sales]]-Table6[[#This Row],[Pred_10]]</f>
        <v>2136.9938257782505</v>
      </c>
      <c r="BJ45" s="45">
        <f>ABS(Table6[[#This Row],[Red_10]]/Table6[[#This Row],[sales]])</f>
        <v>0.99721364571126037</v>
      </c>
      <c r="BK45" s="9">
        <f>'[1]11'!P$32+'[1]11'!P$40*Table6[[#This Row],[LNONLINELING]]+'[1]11'!P$39*Table6[[#This Row],[LNRADIOLING]]+'[1]11'!P$38*Table6[[#This Row],[LNTVLING]]+'[1]11'!P$33*Table6[[#This Row],[DL_DUM]]+'[1]11'!P$34*Table6[[#This Row],[CT_DUM]]+'[1]11'!P$35*Table6[[#This Row],[PA_DUM]]+'[1]11'!P$36*Table6[[#This Row],[NY_DUM]]+'[1]11'!P$37*Table6[[#This Row],[NJ_DUM]]</f>
        <v>5.9029760946893388</v>
      </c>
      <c r="BL45" s="9">
        <f>Table6[[#This Row],[sales]]-Table6[[#This Row],[ Pred_11]]</f>
        <v>2137.0619090819919</v>
      </c>
      <c r="BM45" s="47">
        <f>ABS(Table6[[#This Row],[ Red_11]]/Table6[[#This Row],[sales]])</f>
        <v>0.99724541632225461</v>
      </c>
      <c r="BN45" s="9">
        <f>'[1]12'!K$22+'[1]12'!K$28*Table6[[#This Row],[COMBINE LN LING]]+'[1]12'!K$23*Table6[[#This Row],[DL_DUM]]+'[1]12'!K$24*Table6[[#This Row],[CT_DUM]]+'[1]12'!K$25*Table6[[#This Row],[PA_DUM]]+'[1]12'!K$26*Table6[[#This Row],[NY_DUM]]+'[1]12'!K$27*Table6[[#This Row],[NJ_DUM]]</f>
        <v>6.0912986345221229</v>
      </c>
      <c r="BO45" s="9">
        <f>Table6[[#This Row],[sales]]-Table6[[#This Row],[ Pred_12]]</f>
        <v>2136.873586542159</v>
      </c>
      <c r="BP45" s="47">
        <f>ABS(Table6[[#This Row],[ Red_12]]/Table6[[#This Row],[sales]])</f>
        <v>0.99715753688888853</v>
      </c>
      <c r="BQ45">
        <f>LN(G45+'2019 Totals and Calculations'!C$18)</f>
        <v>7.5879676114676471</v>
      </c>
      <c r="BR45">
        <f>LN(Table6[[#This Row],[PROF RADIO]]+'2019 Totals and Calculations'!D$18)</f>
        <v>5.8216227002640473</v>
      </c>
      <c r="BS45">
        <f>LN(Table6[[#This Row],[ONLINE LINGERING]]+'2019 Totals and Calculations'!E$18)</f>
        <v>5.1814415715734832</v>
      </c>
      <c r="BT45">
        <f>MONTH(Table6[[#This Row],[Date]])</f>
        <v>10</v>
      </c>
      <c r="BU45">
        <f t="shared" si="13"/>
        <v>0</v>
      </c>
      <c r="BV45">
        <f t="shared" si="14"/>
        <v>0</v>
      </c>
      <c r="BW45">
        <f t="shared" si="15"/>
        <v>0</v>
      </c>
      <c r="BX45">
        <f t="shared" si="16"/>
        <v>0</v>
      </c>
      <c r="BY45">
        <f t="shared" si="17"/>
        <v>0</v>
      </c>
      <c r="BZ45">
        <f t="shared" si="18"/>
        <v>0</v>
      </c>
      <c r="CA45">
        <f t="shared" si="19"/>
        <v>0</v>
      </c>
      <c r="CB45">
        <f t="shared" si="20"/>
        <v>0</v>
      </c>
      <c r="CC45">
        <f t="shared" si="21"/>
        <v>0</v>
      </c>
      <c r="CD45">
        <f t="shared" si="22"/>
        <v>1</v>
      </c>
      <c r="CE45">
        <f t="shared" si="23"/>
        <v>0</v>
      </c>
      <c r="CF45">
        <f t="shared" si="24"/>
        <v>0</v>
      </c>
      <c r="CG45">
        <f t="shared" si="25"/>
        <v>44</v>
      </c>
      <c r="CH4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2212.4667593389609</v>
      </c>
      <c r="CI45" s="79">
        <f>Table6[[#This Row],[sales]]-CH45</f>
        <v>-69.501874162279819</v>
      </c>
      <c r="CJ45">
        <f>ABS(Table6[[#This Row],[sales]]-CH45)/Table6[[#This Row],[sales]]</f>
        <v>3.2432577240550348E-2</v>
      </c>
      <c r="CK4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1958.5569188213094</v>
      </c>
      <c r="CL45" s="79">
        <f>Table6[[#This Row],[sales]]-CK45</f>
        <v>184.40796635537163</v>
      </c>
      <c r="CM45">
        <f>ABS(Table6[[#This Row],[sales]]-CK45)/Table6[[#This Row],[sales]]</f>
        <v>8.6052724256453578E-2</v>
      </c>
      <c r="CN4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2284.5494921898148</v>
      </c>
      <c r="CO45" s="79">
        <f>Table6[[#This Row],[sales]]-CN45</f>
        <v>-141.58460701313379</v>
      </c>
      <c r="CP45">
        <f>ABS(Table6[[#This Row],[sales]]-CN45)/Table6[[#This Row],[sales]]</f>
        <v>6.6069494648513832E-2</v>
      </c>
      <c r="CQ4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2028.8915110901253</v>
      </c>
      <c r="CR45" s="79">
        <f>Table6[[#This Row],[sales]]-CQ45</f>
        <v>114.07337408655576</v>
      </c>
      <c r="CS45">
        <f>ABS(Table6[[#This Row],[sales]]-CQ45)/Table6[[#This Row],[sales]]</f>
        <v>5.3231564770670869E-2</v>
      </c>
    </row>
    <row r="46" spans="1:97" x14ac:dyDescent="0.2">
      <c r="A46">
        <v>45</v>
      </c>
      <c r="B46" t="s">
        <v>139</v>
      </c>
      <c r="C46" s="5">
        <v>43044</v>
      </c>
      <c r="D46" s="6">
        <v>1666.7072429255313</v>
      </c>
      <c r="E46" s="8">
        <f>YEAR(Table6[[#This Row],[Date]])</f>
        <v>2017</v>
      </c>
      <c r="F46" s="6">
        <f>Table6[[#This Row],[TV_State]]+Table6[[#This Row],[Radio_State]]+Table6[[#This Row],[Online]]</f>
        <v>2074.1245689739949</v>
      </c>
      <c r="G46" s="6">
        <f t="shared" si="5"/>
        <v>1629.1495396636114</v>
      </c>
      <c r="H46" s="6">
        <f>LN(Table6[[#This Row],[PROF TV LING]])</f>
        <v>7.3958134028318039</v>
      </c>
      <c r="I46" s="6">
        <f t="shared" si="0"/>
        <v>7.4186052482070934</v>
      </c>
      <c r="J46" s="6">
        <v>271.61155069897558</v>
      </c>
      <c r="K46" s="6">
        <f t="shared" si="6"/>
        <v>273.18724329482615</v>
      </c>
      <c r="L46" s="6">
        <f>0.5*J45+0.5*Table6[[#This Row],[Radio_State]]</f>
        <v>270.26693906185193</v>
      </c>
      <c r="M46" s="6">
        <f>LN(Table6[[#This Row],[RADIO LINGERING ]])</f>
        <v>5.5994101337848514</v>
      </c>
      <c r="N46" s="6">
        <f t="shared" si="1"/>
        <v>5.6043729231269799</v>
      </c>
      <c r="O46" s="6">
        <v>135.80577534948779</v>
      </c>
      <c r="P46" s="6">
        <f t="shared" si="2"/>
        <v>135.92517350395002</v>
      </c>
      <c r="Q46" s="6">
        <f>0.3*O45+0.7*Table6[[#This Row],[Online]]</f>
        <v>135.40239185835068</v>
      </c>
      <c r="R46" s="6">
        <f>LN(Table6[[#This Row],[ONLINE LINGERING]])</f>
        <v>4.9082510254502916</v>
      </c>
      <c r="S46" s="6">
        <f t="shared" si="3"/>
        <v>4.9112257425670345</v>
      </c>
      <c r="T46" s="6">
        <v>2042.8445792519105</v>
      </c>
      <c r="U46" s="6">
        <f t="shared" si="4"/>
        <v>7.6220985171572266</v>
      </c>
      <c r="V46" s="8">
        <f>YEAR(Table6[[#This Row],[Date]])</f>
        <v>2017</v>
      </c>
      <c r="W46" s="8">
        <f>WEEKNUM(Table6[[#This Row],[Date]])</f>
        <v>45</v>
      </c>
      <c r="X46" t="s">
        <v>209</v>
      </c>
      <c r="Y46" s="9">
        <f>Table6[[#This Row],[LNTVLING]]+Table6[[#This Row],[LNRADIOLING]]+Table6[[#This Row],[LNONLINELING]]</f>
        <v>17.903474562066947</v>
      </c>
      <c r="Z46">
        <f t="shared" si="26"/>
        <v>1</v>
      </c>
      <c r="AA46">
        <f t="shared" si="7"/>
        <v>1</v>
      </c>
      <c r="AB46">
        <f t="shared" si="8"/>
        <v>0</v>
      </c>
      <c r="AC46">
        <f t="shared" si="9"/>
        <v>0</v>
      </c>
      <c r="AD46">
        <f t="shared" si="10"/>
        <v>0</v>
      </c>
      <c r="AE46">
        <f t="shared" si="11"/>
        <v>0</v>
      </c>
      <c r="AF46">
        <f t="shared" si="12"/>
        <v>0</v>
      </c>
      <c r="AG46" s="9">
        <f>'[1]1'!J$20+'[1]1'!J$21*Table6[[#This Row],[TV_State]]</f>
        <v>2968.820757044582</v>
      </c>
      <c r="AH46" s="9">
        <f>Table6[[#This Row],[sales]]-Table6[[#This Row],[Pred_1]]</f>
        <v>-925.97617779267148</v>
      </c>
      <c r="AI46">
        <f>ABS(Table6[[#This Row],[Res_1]])/Table6[[#This Row],[sales]]</f>
        <v>0.45327783973255753</v>
      </c>
      <c r="AJ46" s="9">
        <f>'[1]2'!J$20+'[1]2'!J$21*Table6[[#This Row],[Radio_State]]</f>
        <v>2906.6713983592344</v>
      </c>
      <c r="AK46" s="9">
        <f>Table6[[#This Row],[sales]]-Table6[[#This Row],[ Pred_2 ]]</f>
        <v>-863.8268191073239</v>
      </c>
      <c r="AL46">
        <f>ABS(Table6[[#This Row],[ Res_2 ]])/Table6[[#This Row],[sales]]</f>
        <v>0.4228548896380836</v>
      </c>
      <c r="AM46" s="10">
        <f>'[1]3'!J$20+'[1]3'!J$21*Data!O46</f>
        <v>2585.3237581786302</v>
      </c>
      <c r="AN46" s="9">
        <f>Table6[[#This Row],[sales]]-Table6[[#This Row],[Pred_3]]</f>
        <v>-542.47917892671967</v>
      </c>
      <c r="AO46" s="9">
        <f>ABS(Table6[[#This Row],[Res_3]])/Table6[[#This Row],[sales]]</f>
        <v>0.26555088156798273</v>
      </c>
      <c r="AP46" s="9">
        <f>'[1]4'!L$21+'[1]4'!L$27*Table6[[#This Row],[TV_State]]+'[1]4'!L$22*Table6[[#This Row],[NJ_DUM]]+'[1]4'!L$23*Table6[[#This Row],[NY_DUM]]+'[1]4'!L$24*Table6[[#This Row],[PA_DUM]]+'[1]4'!L$25*Table6[[#This Row],[CT_DUM]]+'[1]4'!L$26*Table6[[#This Row],[DL_DUM]]</f>
        <v>4748.1438058802014</v>
      </c>
      <c r="AQ46" s="9">
        <f>Table6[[#This Row],[sales]]-Table6[[#This Row],[Pred_4]]</f>
        <v>-2705.2992266282909</v>
      </c>
      <c r="AR46">
        <f>ABS(Table6[[#This Row],[Res_4]]/Table6[[#This Row],[sales]])</f>
        <v>1.3242804930461087</v>
      </c>
      <c r="AS46" s="9">
        <f>'[1]5'!L$20+'[1]5'!L$26*Table6[[#This Row],[Radio_State]]+'[1]5'!L$21*Table6[[#This Row],[NJ_DUM]]+'[1]5'!L$22*Table6[[#This Row],[NY_DUM]]+'[1]5'!L$23*Table6[[#This Row],[PA_DUM]]+'[1]5'!L$24*Table6[[#This Row],[CT_DUM]]+'[1]5'!L$25*Table6[[#This Row],[DL_DUM]]</f>
        <v>4105.8124861899723</v>
      </c>
      <c r="AT46" s="9">
        <f>Table6[[#This Row],[sales]]-Table6[[#This Row],[Pred_5]]</f>
        <v>-2062.9679069380618</v>
      </c>
      <c r="AU46" s="9">
        <f>ABS(Table6[[#This Row],[Red_5]]/Table6[[#This Row],[sales]])</f>
        <v>1.0098506405678305</v>
      </c>
      <c r="AV46" s="9">
        <f>'[1]6'!L$20+'[1]6'!L$26*Table6[[#This Row],[Online]]+'[1]6'!L$21*Table6[[#This Row],[NJ_DUM]]+'[1]6'!L$22*Table6[[#This Row],[NY_DUM]]+'[1]6'!L$23*Table6[[#This Row],[PA_DUM]]+'[1]6'!L$24*Table6[[#This Row],[CT_DUM]]+'[1]6'!L$25*Table6[[#This Row],[DL_DUM]]</f>
        <v>4551.4527260867235</v>
      </c>
      <c r="AW46" s="9">
        <f>Table6[[#This Row],[sales]]-Table6[[#This Row],[Pred_6]]</f>
        <v>-2508.6081468348129</v>
      </c>
      <c r="AX46" s="9">
        <f>ABS(Table6[[#This Row],[Red_6]]/Table6[[#This Row],[sales]])</f>
        <v>1.2279975541523893</v>
      </c>
      <c r="AY46" s="9">
        <f>'[1]7'!L$21+'[1]7'!L$27*Table6[[#This Row],[LNTV]]+'[1]7'!L$22*Table6[[#This Row],[NJ_DUM]]+'[1]7'!L$23*Table6[[#This Row],[NY_DUM]]+'[1]7'!L$24*Table6[[#This Row],[PA_DUM]]+'[1]7'!L$25*Table6[[#This Row],[CT_DUM]]+'[1]7'!L$26*Table6[[#This Row],[DL_DUM]]</f>
        <v>8.2835551317327916</v>
      </c>
      <c r="AZ46" s="9">
        <f>Table6[[#This Row],[sales]]-Table6[[#This Row],[Pred_7]]</f>
        <v>2034.5610241201778</v>
      </c>
      <c r="BA46" s="9">
        <f>ABS(Table6[[#This Row],[Red_7]]/Table6[[#This Row],[sales]])</f>
        <v>0.99594508793480208</v>
      </c>
      <c r="BB46" s="9">
        <f>'[1]8'!O$22+'[1]8'!O$28*Table6[[#This Row],[LNRADIOLING]]+'[1]8'!O$23*Table6[[#This Row],[DL_DUM]]+'[1]8'!O$24*Table6[[#This Row],[CT_DUM]]+'[1]8'!O$25*Table6[[#This Row],[PA_DUM]]+'[1]8'!O$26*Table6[[#This Row],[NY_DUM]]+'[1]8'!O$27*Table6[[#This Row],[NJ_DUM]]</f>
        <v>5.921215346288335</v>
      </c>
      <c r="BC46" s="9">
        <f>Table6[[#This Row],[sales]]-Table6[[#This Row],[Pred_8]]</f>
        <v>2036.9233639056222</v>
      </c>
      <c r="BD46" s="9">
        <f>ABS(Table6[[#This Row],[Red_8]]/Table6[[#This Row],[sales]])</f>
        <v>0.99710148515142705</v>
      </c>
      <c r="BE46" s="9">
        <f>'[1]9'!M$19+'[1]9'!M$21*Table6[[#This Row],[LNONLINE]]+'[1]9'!M$20*Table6[[#This Row],[DL_DUM]]+'[1]9'!M$22*Table6[[#This Row],[CT_DUM]]+'[1]9'!M$23*Table6[[#This Row],[PA_DUM]]+'[1]9'!M$24*Table6[[#This Row],[NY_DUM]]+'[1]9'!M$25*Table6[[#This Row],[NJ_DUM]]</f>
        <v>6.0972298523251975</v>
      </c>
      <c r="BF46" s="9">
        <f>Table6[[#This Row],[sales]]-Table6[[#This Row],[Pred_9]]</f>
        <v>2036.7473493995853</v>
      </c>
      <c r="BG46" s="9">
        <f>ABS(Table6[[#This Row],[Red_9]]/Table6[[#This Row],[sales]])</f>
        <v>0.9970153236745215</v>
      </c>
      <c r="BH46" s="9">
        <f>'[1]10'!P$22+'[1]10'!P$30*Table6[[#This Row],[LNTV]]+'[1]10'!P$29*Table6[[#This Row],[LNRADIOLING]]+'[1]10'!P$24*Table6[[#This Row],[LNONLINELING]]+'[1]10'!P$23*Table6[[#This Row],[DL_DUM]]+'[1]10'!P$25*Table6[[#This Row],[CT_DUM]]+'[1]10'!P$26*Table6[[#This Row],[PA_DUM]]+'[1]10'!P$27*Table6[[#This Row],[NY_DUM]]+'[1]10'!P$28*Table6[[#This Row],[NJ_DUM]]</f>
        <v>5.9728704817065816</v>
      </c>
      <c r="BI46" s="9">
        <f>Table6[[#This Row],[sales]]-Table6[[#This Row],[Pred_10]]</f>
        <v>2036.8717087702039</v>
      </c>
      <c r="BJ46" s="45">
        <f>ABS(Table6[[#This Row],[Red_10]]/Table6[[#This Row],[sales]])</f>
        <v>0.99707619926529412</v>
      </c>
      <c r="BK46" s="9">
        <f>'[1]11'!P$32+'[1]11'!P$40*Table6[[#This Row],[LNONLINELING]]+'[1]11'!P$39*Table6[[#This Row],[LNRADIOLING]]+'[1]11'!P$38*Table6[[#This Row],[LNTVLING]]+'[1]11'!P$33*Table6[[#This Row],[DL_DUM]]+'[1]11'!P$34*Table6[[#This Row],[CT_DUM]]+'[1]11'!P$35*Table6[[#This Row],[PA_DUM]]+'[1]11'!P$36*Table6[[#This Row],[NY_DUM]]+'[1]11'!P$37*Table6[[#This Row],[NJ_DUM]]</f>
        <v>5.9041050514292754</v>
      </c>
      <c r="BL46" s="9">
        <f>Table6[[#This Row],[sales]]-Table6[[#This Row],[ Pred_11]]</f>
        <v>2036.9404742004813</v>
      </c>
      <c r="BM46" s="47">
        <f>ABS(Table6[[#This Row],[ Red_11]]/Table6[[#This Row],[sales]])</f>
        <v>0.99710986087175002</v>
      </c>
      <c r="BN46" s="9">
        <f>'[1]12'!K$22+'[1]12'!K$28*Table6[[#This Row],[COMBINE LN LING]]+'[1]12'!K$23*Table6[[#This Row],[DL_DUM]]+'[1]12'!K$24*Table6[[#This Row],[CT_DUM]]+'[1]12'!K$25*Table6[[#This Row],[PA_DUM]]+'[1]12'!K$26*Table6[[#This Row],[NY_DUM]]+'[1]12'!K$27*Table6[[#This Row],[NJ_DUM]]</f>
        <v>6.0941693403607093</v>
      </c>
      <c r="BO46" s="9">
        <f>Table6[[#This Row],[sales]]-Table6[[#This Row],[ Pred_12]]</f>
        <v>2036.7504099115499</v>
      </c>
      <c r="BP46" s="47">
        <f>ABS(Table6[[#This Row],[ Red_12]]/Table6[[#This Row],[sales]])</f>
        <v>0.99701682183644513</v>
      </c>
      <c r="BQ46">
        <f>LN(G46+'2019 Totals and Calculations'!C$18)</f>
        <v>7.5960874126048976</v>
      </c>
      <c r="BR46">
        <f>LN(Table6[[#This Row],[PROF RADIO]]+'2019 Totals and Calculations'!D$18)</f>
        <v>5.8169433172019307</v>
      </c>
      <c r="BS46">
        <f>LN(Table6[[#This Row],[ONLINE LINGERING]]+'2019 Totals and Calculations'!E$18)</f>
        <v>5.1889474681384131</v>
      </c>
      <c r="BT46">
        <f>MONTH(Table6[[#This Row],[Date]])</f>
        <v>11</v>
      </c>
      <c r="BU46">
        <f t="shared" si="13"/>
        <v>0</v>
      </c>
      <c r="BV46">
        <f t="shared" si="14"/>
        <v>0</v>
      </c>
      <c r="BW46">
        <f t="shared" si="15"/>
        <v>0</v>
      </c>
      <c r="BX46">
        <f t="shared" si="16"/>
        <v>0</v>
      </c>
      <c r="BY46">
        <f t="shared" si="17"/>
        <v>0</v>
      </c>
      <c r="BZ46">
        <f t="shared" si="18"/>
        <v>0</v>
      </c>
      <c r="CA46">
        <f t="shared" si="19"/>
        <v>0</v>
      </c>
      <c r="CB46">
        <f t="shared" si="20"/>
        <v>0</v>
      </c>
      <c r="CC46">
        <f t="shared" si="21"/>
        <v>0</v>
      </c>
      <c r="CD46">
        <f t="shared" si="22"/>
        <v>0</v>
      </c>
      <c r="CE46">
        <f t="shared" si="23"/>
        <v>1</v>
      </c>
      <c r="CF46">
        <f t="shared" si="24"/>
        <v>0</v>
      </c>
      <c r="CG46">
        <f t="shared" si="25"/>
        <v>45</v>
      </c>
      <c r="CH4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2133.1430313906985</v>
      </c>
      <c r="CI46" s="79">
        <f>Table6[[#This Row],[sales]]-CH46</f>
        <v>-90.298452138787979</v>
      </c>
      <c r="CJ46">
        <f>ABS(Table6[[#This Row],[sales]]-CH46)/Table6[[#This Row],[sales]]</f>
        <v>4.4202311353443866E-2</v>
      </c>
      <c r="CK4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1898.118300289811</v>
      </c>
      <c r="CL46" s="79">
        <f>Table6[[#This Row],[sales]]-CK46</f>
        <v>144.72627896209951</v>
      </c>
      <c r="CM46">
        <f>ABS(Table6[[#This Row],[sales]]-CK46)/Table6[[#This Row],[sales]]</f>
        <v>7.0845467360565559E-2</v>
      </c>
      <c r="CN4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2314.1719131705127</v>
      </c>
      <c r="CO46" s="79">
        <f>Table6[[#This Row],[sales]]-CN46</f>
        <v>-271.32733391860211</v>
      </c>
      <c r="CP46">
        <f>ABS(Table6[[#This Row],[sales]]-CN46)/Table6[[#This Row],[sales]]</f>
        <v>0.13281839287938496</v>
      </c>
      <c r="CQ4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2039.347773243702</v>
      </c>
      <c r="CR46" s="79">
        <f>Table6[[#This Row],[sales]]-CQ46</f>
        <v>3.4968060082085231</v>
      </c>
      <c r="CS46">
        <f>ABS(Table6[[#This Row],[sales]]-CQ46)/Table6[[#This Row],[sales]]</f>
        <v>1.7117337479922495E-3</v>
      </c>
    </row>
    <row r="47" spans="1:97" x14ac:dyDescent="0.2">
      <c r="A47">
        <v>46</v>
      </c>
      <c r="B47" t="s">
        <v>139</v>
      </c>
      <c r="C47" s="5">
        <v>43051</v>
      </c>
      <c r="D47" s="6">
        <v>1683.3743153547869</v>
      </c>
      <c r="E47" s="8">
        <f>YEAR(Table6[[#This Row],[Date]])</f>
        <v>2017</v>
      </c>
      <c r="F47" s="6">
        <f>Table6[[#This Row],[TV_State]]+Table6[[#This Row],[Radio_State]]+Table6[[#This Row],[Online]]</f>
        <v>2094.8658146637349</v>
      </c>
      <c r="G47" s="6">
        <f t="shared" si="5"/>
        <v>1645.4169723709638</v>
      </c>
      <c r="H47" s="6">
        <f>LN(Table6[[#This Row],[PROF TV LING]])</f>
        <v>7.4057491097241508</v>
      </c>
      <c r="I47" s="6">
        <f t="shared" si="0"/>
        <v>7.4285555790602613</v>
      </c>
      <c r="J47" s="6">
        <v>274.32766620596533</v>
      </c>
      <c r="K47" s="6">
        <f t="shared" si="6"/>
        <v>273.75745475039571</v>
      </c>
      <c r="L47" s="6">
        <f>0.5*J46+0.5*Table6[[#This Row],[Radio_State]]</f>
        <v>272.96960845247042</v>
      </c>
      <c r="M47" s="6">
        <f>LN(Table6[[#This Row],[RADIO LINGERING ]])</f>
        <v>5.6093604646380193</v>
      </c>
      <c r="N47" s="6">
        <f t="shared" si="1"/>
        <v>5.6143232539801486</v>
      </c>
      <c r="O47" s="6">
        <v>137.16383310298266</v>
      </c>
      <c r="P47" s="6">
        <f t="shared" si="2"/>
        <v>136.79223522327285</v>
      </c>
      <c r="Q47" s="6">
        <f>0.3*O46+0.7*Table6[[#This Row],[Online]]</f>
        <v>136.7564157769342</v>
      </c>
      <c r="R47" s="6">
        <f>LN(Table6[[#This Row],[ONLINE LINGERING]])</f>
        <v>4.9182013563034603</v>
      </c>
      <c r="S47" s="6">
        <f t="shared" si="3"/>
        <v>4.9211760734202032</v>
      </c>
      <c r="T47" s="6">
        <v>2168.9973961338783</v>
      </c>
      <c r="U47" s="6">
        <f t="shared" si="4"/>
        <v>7.682020310334627</v>
      </c>
      <c r="V47" s="8">
        <f>YEAR(Table6[[#This Row],[Date]])</f>
        <v>2017</v>
      </c>
      <c r="W47" s="8">
        <f>WEEKNUM(Table6[[#This Row],[Date]])</f>
        <v>46</v>
      </c>
      <c r="X47" t="s">
        <v>210</v>
      </c>
      <c r="Y47" s="9">
        <f>Table6[[#This Row],[LNTVLING]]+Table6[[#This Row],[LNRADIOLING]]+Table6[[#This Row],[LNONLINELING]]</f>
        <v>17.93331093066563</v>
      </c>
      <c r="Z47">
        <f t="shared" si="26"/>
        <v>1</v>
      </c>
      <c r="AA47">
        <f t="shared" si="7"/>
        <v>1</v>
      </c>
      <c r="AB47">
        <f t="shared" si="8"/>
        <v>0</v>
      </c>
      <c r="AC47">
        <f t="shared" si="9"/>
        <v>0</v>
      </c>
      <c r="AD47">
        <f t="shared" si="10"/>
        <v>0</v>
      </c>
      <c r="AE47">
        <f t="shared" si="11"/>
        <v>0</v>
      </c>
      <c r="AF47">
        <f t="shared" si="12"/>
        <v>0</v>
      </c>
      <c r="AG47" s="9">
        <f>'[1]1'!J$20+'[1]1'!J$21*Table6[[#This Row],[TV_State]]</f>
        <v>2985.2116391604645</v>
      </c>
      <c r="AH47" s="9">
        <f>Table6[[#This Row],[sales]]-Table6[[#This Row],[Pred_1]]</f>
        <v>-816.21424302658625</v>
      </c>
      <c r="AI47">
        <f>ABS(Table6[[#This Row],[Res_1]])/Table6[[#This Row],[sales]]</f>
        <v>0.37630946191150089</v>
      </c>
      <c r="AJ47" s="9">
        <f>'[1]2'!J$20+'[1]2'!J$21*Table6[[#This Row],[Radio_State]]</f>
        <v>2918.5952943028515</v>
      </c>
      <c r="AK47" s="9">
        <f>Table6[[#This Row],[sales]]-Table6[[#This Row],[ Pred_2 ]]</f>
        <v>-749.59789816897319</v>
      </c>
      <c r="AL47">
        <f>ABS(Table6[[#This Row],[ Res_2 ]])/Table6[[#This Row],[sales]]</f>
        <v>0.34559649518486807</v>
      </c>
      <c r="AM47" s="10">
        <f>'[1]3'!J$20+'[1]3'!J$21*Data!O47</f>
        <v>2593.1696939431677</v>
      </c>
      <c r="AN47" s="9">
        <f>Table6[[#This Row],[sales]]-Table6[[#This Row],[Pred_3]]</f>
        <v>-424.17229780928938</v>
      </c>
      <c r="AO47" s="9">
        <f>ABS(Table6[[#This Row],[Res_3]])/Table6[[#This Row],[sales]]</f>
        <v>0.19556146013146616</v>
      </c>
      <c r="AP47" s="9">
        <f>'[1]4'!L$21+'[1]4'!L$27*Table6[[#This Row],[TV_State]]+'[1]4'!L$22*Table6[[#This Row],[NJ_DUM]]+'[1]4'!L$23*Table6[[#This Row],[NY_DUM]]+'[1]4'!L$24*Table6[[#This Row],[PA_DUM]]+'[1]4'!L$25*Table6[[#This Row],[CT_DUM]]+'[1]4'!L$26*Table6[[#This Row],[DL_DUM]]</f>
        <v>4751.8202394647051</v>
      </c>
      <c r="AQ47" s="9">
        <f>Table6[[#This Row],[sales]]-Table6[[#This Row],[Pred_4]]</f>
        <v>-2582.8228433308268</v>
      </c>
      <c r="AR47">
        <f>ABS(Table6[[#This Row],[Res_4]]/Table6[[#This Row],[sales]])</f>
        <v>1.1907911221721936</v>
      </c>
      <c r="AS47" s="9">
        <f>'[1]5'!L$20+'[1]5'!L$26*Table6[[#This Row],[Radio_State]]+'[1]5'!L$21*Table6[[#This Row],[NJ_DUM]]+'[1]5'!L$22*Table6[[#This Row],[NY_DUM]]+'[1]5'!L$23*Table6[[#This Row],[PA_DUM]]+'[1]5'!L$24*Table6[[#This Row],[CT_DUM]]+'[1]5'!L$25*Table6[[#This Row],[DL_DUM]]</f>
        <v>4110.5971825150009</v>
      </c>
      <c r="AT47" s="9">
        <f>Table6[[#This Row],[sales]]-Table6[[#This Row],[Pred_5]]</f>
        <v>-1941.5997863811226</v>
      </c>
      <c r="AU47" s="9">
        <f>ABS(Table6[[#This Row],[Red_5]]/Table6[[#This Row],[sales]])</f>
        <v>0.89516003561918533</v>
      </c>
      <c r="AV47" s="9">
        <f>'[1]6'!L$20+'[1]6'!L$26*Table6[[#This Row],[Online]]+'[1]6'!L$21*Table6[[#This Row],[NJ_DUM]]+'[1]6'!L$22*Table6[[#This Row],[NY_DUM]]+'[1]6'!L$23*Table6[[#This Row],[PA_DUM]]+'[1]6'!L$24*Table6[[#This Row],[CT_DUM]]+'[1]6'!L$25*Table6[[#This Row],[DL_DUM]]</f>
        <v>4557.3633432382067</v>
      </c>
      <c r="AW47" s="9">
        <f>Table6[[#This Row],[sales]]-Table6[[#This Row],[Pred_6]]</f>
        <v>-2388.3659471043284</v>
      </c>
      <c r="AX47" s="9">
        <f>ABS(Table6[[#This Row],[Red_6]]/Table6[[#This Row],[sales]])</f>
        <v>1.1011382269805685</v>
      </c>
      <c r="AY47" s="9">
        <f>'[1]7'!L$21+'[1]7'!L$27*Table6[[#This Row],[LNTV]]+'[1]7'!L$22*Table6[[#This Row],[NJ_DUM]]+'[1]7'!L$23*Table6[[#This Row],[NY_DUM]]+'[1]7'!L$24*Table6[[#This Row],[PA_DUM]]+'[1]7'!L$25*Table6[[#This Row],[CT_DUM]]+'[1]7'!L$26*Table6[[#This Row],[DL_DUM]]</f>
        <v>8.2846564790227912</v>
      </c>
      <c r="AZ47" s="9">
        <f>Table6[[#This Row],[sales]]-Table6[[#This Row],[Pred_7]]</f>
        <v>2160.7127396548553</v>
      </c>
      <c r="BA47" s="9">
        <f>ABS(Table6[[#This Row],[Red_7]]/Table6[[#This Row],[sales]])</f>
        <v>0.9961804211965446</v>
      </c>
      <c r="BB47" s="9">
        <f>'[1]8'!O$22+'[1]8'!O$28*Table6[[#This Row],[LNRADIOLING]]+'[1]8'!O$23*Table6[[#This Row],[DL_DUM]]+'[1]8'!O$24*Table6[[#This Row],[CT_DUM]]+'[1]8'!O$25*Table6[[#This Row],[PA_DUM]]+'[1]8'!O$26*Table6[[#This Row],[NY_DUM]]+'[1]8'!O$27*Table6[[#This Row],[NJ_DUM]]</f>
        <v>5.9219252122921109</v>
      </c>
      <c r="BC47" s="9">
        <f>Table6[[#This Row],[sales]]-Table6[[#This Row],[Pred_8]]</f>
        <v>2163.0754709215862</v>
      </c>
      <c r="BD47" s="9">
        <f>ABS(Table6[[#This Row],[Red_8]]/Table6[[#This Row],[sales]])</f>
        <v>0.99726974074618646</v>
      </c>
      <c r="BE47" s="9">
        <f>'[1]9'!M$19+'[1]9'!M$21*Table6[[#This Row],[LNONLINE]]+'[1]9'!M$20*Table6[[#This Row],[DL_DUM]]+'[1]9'!M$22*Table6[[#This Row],[CT_DUM]]+'[1]9'!M$23*Table6[[#This Row],[PA_DUM]]+'[1]9'!M$24*Table6[[#This Row],[NY_DUM]]+'[1]9'!M$25*Table6[[#This Row],[NJ_DUM]]</f>
        <v>6.1003803006565303</v>
      </c>
      <c r="BF47" s="9">
        <f>Table6[[#This Row],[sales]]-Table6[[#This Row],[Pred_9]]</f>
        <v>2162.8970158332218</v>
      </c>
      <c r="BG47" s="9">
        <f>ABS(Table6[[#This Row],[Red_9]]/Table6[[#This Row],[sales]])</f>
        <v>0.99718746536462877</v>
      </c>
      <c r="BH47" s="9">
        <f>'[1]10'!P$22+'[1]10'!P$30*Table6[[#This Row],[LNTV]]+'[1]10'!P$29*Table6[[#This Row],[LNRADIOLING]]+'[1]10'!P$24*Table6[[#This Row],[LNONLINELING]]+'[1]10'!P$23*Table6[[#This Row],[DL_DUM]]+'[1]10'!P$25*Table6[[#This Row],[CT_DUM]]+'[1]10'!P$26*Table6[[#This Row],[PA_DUM]]+'[1]10'!P$27*Table6[[#This Row],[NY_DUM]]+'[1]10'!P$28*Table6[[#This Row],[NJ_DUM]]</f>
        <v>5.9746815649827996</v>
      </c>
      <c r="BI47" s="9">
        <f>Table6[[#This Row],[sales]]-Table6[[#This Row],[Pred_10]]</f>
        <v>2163.0227145688955</v>
      </c>
      <c r="BJ47" s="45">
        <f>ABS(Table6[[#This Row],[Red_10]]/Table6[[#This Row],[sales]])</f>
        <v>0.99724541782501341</v>
      </c>
      <c r="BK47" s="9">
        <f>'[1]11'!P$32+'[1]11'!P$40*Table6[[#This Row],[LNONLINELING]]+'[1]11'!P$39*Table6[[#This Row],[LNRADIOLING]]+'[1]11'!P$38*Table6[[#This Row],[LNTVLING]]+'[1]11'!P$33*Table6[[#This Row],[DL_DUM]]+'[1]11'!P$34*Table6[[#This Row],[CT_DUM]]+'[1]11'!P$35*Table6[[#This Row],[PA_DUM]]+'[1]11'!P$36*Table6[[#This Row],[NY_DUM]]+'[1]11'!P$37*Table6[[#This Row],[NJ_DUM]]</f>
        <v>5.9052329158257155</v>
      </c>
      <c r="BL47" s="9">
        <f>Table6[[#This Row],[sales]]-Table6[[#This Row],[ Pred_11]]</f>
        <v>2163.0921632180525</v>
      </c>
      <c r="BM47" s="47">
        <f>ABS(Table6[[#This Row],[ Red_11]]/Table6[[#This Row],[sales]])</f>
        <v>0.99727743660441848</v>
      </c>
      <c r="BN47" s="9">
        <f>'[1]12'!K$22+'[1]12'!K$28*Table6[[#This Row],[COMBINE LN LING]]+'[1]12'!K$23*Table6[[#This Row],[DL_DUM]]+'[1]12'!K$24*Table6[[#This Row],[CT_DUM]]+'[1]12'!K$25*Table6[[#This Row],[PA_DUM]]+'[1]12'!K$26*Table6[[#This Row],[NY_DUM]]+'[1]12'!K$27*Table6[[#This Row],[NJ_DUM]]</f>
        <v>6.0970406694178827</v>
      </c>
      <c r="BO47" s="9">
        <f>Table6[[#This Row],[sales]]-Table6[[#This Row],[ Pred_12]]</f>
        <v>2162.9003554644605</v>
      </c>
      <c r="BP47" s="47">
        <f>ABS(Table6[[#This Row],[ Red_12]]/Table6[[#This Row],[sales]])</f>
        <v>0.99718900507659192</v>
      </c>
      <c r="BQ47">
        <f>LN(G47+'2019 Totals and Calculations'!C$18)</f>
        <v>7.604227169734485</v>
      </c>
      <c r="BR47">
        <f>LN(Table6[[#This Row],[PROF RADIO]]+'2019 Totals and Calculations'!D$18)</f>
        <v>5.818639221109895</v>
      </c>
      <c r="BS47">
        <f>LN(Table6[[#This Row],[ONLINE LINGERING]]+'2019 Totals and Calculations'!E$18)</f>
        <v>5.1964716658800043</v>
      </c>
      <c r="BT47">
        <f>MONTH(Table6[[#This Row],[Date]])</f>
        <v>11</v>
      </c>
      <c r="BU47">
        <f t="shared" si="13"/>
        <v>0</v>
      </c>
      <c r="BV47">
        <f t="shared" si="14"/>
        <v>0</v>
      </c>
      <c r="BW47">
        <f t="shared" si="15"/>
        <v>0</v>
      </c>
      <c r="BX47">
        <f t="shared" si="16"/>
        <v>0</v>
      </c>
      <c r="BY47">
        <f t="shared" si="17"/>
        <v>0</v>
      </c>
      <c r="BZ47">
        <f t="shared" si="18"/>
        <v>0</v>
      </c>
      <c r="CA47">
        <f t="shared" si="19"/>
        <v>0</v>
      </c>
      <c r="CB47">
        <f t="shared" si="20"/>
        <v>0</v>
      </c>
      <c r="CC47">
        <f t="shared" si="21"/>
        <v>0</v>
      </c>
      <c r="CD47">
        <f t="shared" si="22"/>
        <v>0</v>
      </c>
      <c r="CE47">
        <f t="shared" si="23"/>
        <v>1</v>
      </c>
      <c r="CF47">
        <f t="shared" si="24"/>
        <v>0</v>
      </c>
      <c r="CG47">
        <f t="shared" si="25"/>
        <v>46</v>
      </c>
      <c r="CH4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2144.1128205036889</v>
      </c>
      <c r="CI47" s="79">
        <f>Table6[[#This Row],[sales]]-CH47</f>
        <v>24.884575630189374</v>
      </c>
      <c r="CJ47">
        <f>ABS(Table6[[#This Row],[sales]]-CH47)/Table6[[#This Row],[sales]]</f>
        <v>1.147284716641191E-2</v>
      </c>
      <c r="CK4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1903.4147739197649</v>
      </c>
      <c r="CL47" s="79">
        <f>Table6[[#This Row],[sales]]-CK47</f>
        <v>265.58262221411337</v>
      </c>
      <c r="CM47">
        <f>ABS(Table6[[#This Row],[sales]]-CK47)/Table6[[#This Row],[sales]]</f>
        <v>0.12244487830529451</v>
      </c>
      <c r="CN4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2325.3324930303133</v>
      </c>
      <c r="CO47" s="79">
        <f>Table6[[#This Row],[sales]]-CN47</f>
        <v>-156.33509689643506</v>
      </c>
      <c r="CP47">
        <f>ABS(Table6[[#This Row],[sales]]-CN47)/Table6[[#This Row],[sales]]</f>
        <v>7.2077125207754514E-2</v>
      </c>
      <c r="CQ4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2051.6444783078323</v>
      </c>
      <c r="CR47" s="79">
        <f>Table6[[#This Row],[sales]]-CQ47</f>
        <v>117.352917826046</v>
      </c>
      <c r="CS47">
        <f>ABS(Table6[[#This Row],[sales]]-CQ47)/Table6[[#This Row],[sales]]</f>
        <v>5.4104683590317483E-2</v>
      </c>
    </row>
    <row r="48" spans="1:97" x14ac:dyDescent="0.2">
      <c r="A48">
        <v>47</v>
      </c>
      <c r="B48" t="s">
        <v>139</v>
      </c>
      <c r="C48" s="5">
        <v>43058</v>
      </c>
      <c r="D48" s="6">
        <v>1700.2080585083349</v>
      </c>
      <c r="E48" s="8">
        <f>YEAR(Table6[[#This Row],[Date]])</f>
        <v>2017</v>
      </c>
      <c r="F48" s="6">
        <f>Table6[[#This Row],[TV_State]]+Table6[[#This Row],[Radio_State]]+Table6[[#This Row],[Online]]</f>
        <v>2115.8144728103725</v>
      </c>
      <c r="G48" s="6">
        <f t="shared" si="5"/>
        <v>1661.8542982121749</v>
      </c>
      <c r="H48" s="6">
        <f>LN(Table6[[#This Row],[PROF TV LING]])</f>
        <v>7.4156893050334531</v>
      </c>
      <c r="I48" s="6">
        <f t="shared" si="0"/>
        <v>7.4385059099134301</v>
      </c>
      <c r="J48" s="6">
        <v>277.07094286802499</v>
      </c>
      <c r="K48" s="6">
        <f t="shared" si="6"/>
        <v>275.41419880921035</v>
      </c>
      <c r="L48" s="6">
        <f>0.5*J47+0.5*Table6[[#This Row],[Radio_State]]</f>
        <v>275.69930453699516</v>
      </c>
      <c r="M48" s="6">
        <f>LN(Table6[[#This Row],[RADIO LINGERING ]])</f>
        <v>5.6193107954911872</v>
      </c>
      <c r="N48" s="6">
        <f t="shared" si="1"/>
        <v>5.6242735848333165</v>
      </c>
      <c r="O48" s="6">
        <v>138.53547143401249</v>
      </c>
      <c r="P48" s="6">
        <f t="shared" si="2"/>
        <v>138.01250057079059</v>
      </c>
      <c r="Q48" s="6">
        <f>0.3*O47+0.7*Table6[[#This Row],[Online]]</f>
        <v>138.12397993470353</v>
      </c>
      <c r="R48" s="6">
        <f>LN(Table6[[#This Row],[ONLINE LINGERING]])</f>
        <v>4.9281516871566282</v>
      </c>
      <c r="S48" s="6">
        <f t="shared" si="3"/>
        <v>4.9311264042733711</v>
      </c>
      <c r="T48" s="6">
        <v>2253.5140451861043</v>
      </c>
      <c r="U48" s="6">
        <f t="shared" si="4"/>
        <v>7.7202460747210448</v>
      </c>
      <c r="V48" s="8">
        <f>YEAR(Table6[[#This Row],[Date]])</f>
        <v>2017</v>
      </c>
      <c r="W48" s="8">
        <f>WEEKNUM(Table6[[#This Row],[Date]])</f>
        <v>47</v>
      </c>
      <c r="X48" t="s">
        <v>211</v>
      </c>
      <c r="Y48" s="9">
        <f>Table6[[#This Row],[LNTVLING]]+Table6[[#This Row],[LNRADIOLING]]+Table6[[#This Row],[LNONLINELING]]</f>
        <v>17.963151787681269</v>
      </c>
      <c r="Z48">
        <f t="shared" si="26"/>
        <v>1</v>
      </c>
      <c r="AA48">
        <f t="shared" si="7"/>
        <v>1</v>
      </c>
      <c r="AB48">
        <f t="shared" si="8"/>
        <v>0</v>
      </c>
      <c r="AC48">
        <f t="shared" si="9"/>
        <v>0</v>
      </c>
      <c r="AD48">
        <f t="shared" si="10"/>
        <v>0</v>
      </c>
      <c r="AE48">
        <f t="shared" si="11"/>
        <v>0</v>
      </c>
      <c r="AF48">
        <f t="shared" si="12"/>
        <v>0</v>
      </c>
      <c r="AG48" s="9">
        <f>'[1]1'!J$20+'[1]1'!J$21*Table6[[#This Row],[TV_State]]</f>
        <v>3001.7664300975061</v>
      </c>
      <c r="AH48" s="9">
        <f>Table6[[#This Row],[sales]]-Table6[[#This Row],[Pred_1]]</f>
        <v>-748.2523849114018</v>
      </c>
      <c r="AI48">
        <f>ABS(Table6[[#This Row],[Res_1]])/Table6[[#This Row],[sales]]</f>
        <v>0.33203803921692804</v>
      </c>
      <c r="AJ48" s="9">
        <f>'[1]2'!J$20+'[1]2'!J$21*Table6[[#This Row],[Radio_State]]</f>
        <v>2930.6384292059047</v>
      </c>
      <c r="AK48" s="9">
        <f>Table6[[#This Row],[sales]]-Table6[[#This Row],[ Pred_2 ]]</f>
        <v>-677.12438401980035</v>
      </c>
      <c r="AL48">
        <f>ABS(Table6[[#This Row],[ Res_2 ]])/Table6[[#This Row],[sales]]</f>
        <v>0.30047488963570257</v>
      </c>
      <c r="AM48" s="10">
        <f>'[1]3'!J$20+'[1]3'!J$21*Data!O48</f>
        <v>2601.094089065351</v>
      </c>
      <c r="AN48" s="9">
        <f>Table6[[#This Row],[sales]]-Table6[[#This Row],[Pred_3]]</f>
        <v>-347.58004387924666</v>
      </c>
      <c r="AO48" s="9">
        <f>ABS(Table6[[#This Row],[Res_3]])/Table6[[#This Row],[sales]]</f>
        <v>0.15423912915996141</v>
      </c>
      <c r="AP48" s="9">
        <f>'[1]4'!L$21+'[1]4'!L$27*Table6[[#This Row],[TV_State]]+'[1]4'!L$22*Table6[[#This Row],[NJ_DUM]]+'[1]4'!L$23*Table6[[#This Row],[NY_DUM]]+'[1]4'!L$24*Table6[[#This Row],[PA_DUM]]+'[1]4'!L$25*Table6[[#This Row],[CT_DUM]]+'[1]4'!L$26*Table6[[#This Row],[DL_DUM]]</f>
        <v>4755.5334373850546</v>
      </c>
      <c r="AQ48" s="9">
        <f>Table6[[#This Row],[sales]]-Table6[[#This Row],[Pred_4]]</f>
        <v>-2502.0193921989503</v>
      </c>
      <c r="AR48">
        <f>ABS(Table6[[#This Row],[Res_4]]/Table6[[#This Row],[sales]])</f>
        <v>1.1102745942692021</v>
      </c>
      <c r="AS48" s="9">
        <f>'[1]5'!L$20+'[1]5'!L$26*Table6[[#This Row],[Radio_State]]+'[1]5'!L$21*Table6[[#This Row],[NJ_DUM]]+'[1]5'!L$22*Table6[[#This Row],[NY_DUM]]+'[1]5'!L$23*Table6[[#This Row],[PA_DUM]]+'[1]5'!L$24*Table6[[#This Row],[CT_DUM]]+'[1]5'!L$25*Table6[[#This Row],[DL_DUM]]</f>
        <v>4115.4297258032784</v>
      </c>
      <c r="AT48" s="9">
        <f>Table6[[#This Row],[sales]]-Table6[[#This Row],[Pred_5]]</f>
        <v>-1861.9156806171741</v>
      </c>
      <c r="AU48" s="9">
        <f>ABS(Table6[[#This Row],[Red_5]]/Table6[[#This Row],[sales]])</f>
        <v>0.82622767965194088</v>
      </c>
      <c r="AV48" s="9">
        <f>'[1]6'!L$20+'[1]6'!L$26*Table6[[#This Row],[Online]]+'[1]6'!L$21*Table6[[#This Row],[NJ_DUM]]+'[1]6'!L$22*Table6[[#This Row],[NY_DUM]]+'[1]6'!L$23*Table6[[#This Row],[PA_DUM]]+'[1]6'!L$24*Table6[[#This Row],[CT_DUM]]+'[1]6'!L$25*Table6[[#This Row],[DL_DUM]]</f>
        <v>4563.3330665612048</v>
      </c>
      <c r="AW48" s="9">
        <f>Table6[[#This Row],[sales]]-Table6[[#This Row],[Pred_6]]</f>
        <v>-2309.8190213751004</v>
      </c>
      <c r="AX48" s="9">
        <f>ABS(Table6[[#This Row],[Red_6]]/Table6[[#This Row],[sales]])</f>
        <v>1.0249854116992407</v>
      </c>
      <c r="AY48" s="9">
        <f>'[1]7'!L$21+'[1]7'!L$27*Table6[[#This Row],[LNTV]]+'[1]7'!L$22*Table6[[#This Row],[NJ_DUM]]+'[1]7'!L$23*Table6[[#This Row],[NY_DUM]]+'[1]7'!L$24*Table6[[#This Row],[PA_DUM]]+'[1]7'!L$25*Table6[[#This Row],[CT_DUM]]+'[1]7'!L$26*Table6[[#This Row],[DL_DUM]]</f>
        <v>8.2857578263127927</v>
      </c>
      <c r="AZ48" s="9">
        <f>Table6[[#This Row],[sales]]-Table6[[#This Row],[Pred_7]]</f>
        <v>2245.2282873597915</v>
      </c>
      <c r="BA48" s="9">
        <f>ABS(Table6[[#This Row],[Red_7]]/Table6[[#This Row],[sales]])</f>
        <v>0.9963231834103663</v>
      </c>
      <c r="BB48" s="9">
        <f>'[1]8'!O$22+'[1]8'!O$28*Table6[[#This Row],[LNRADIOLING]]+'[1]8'!O$23*Table6[[#This Row],[DL_DUM]]+'[1]8'!O$24*Table6[[#This Row],[CT_DUM]]+'[1]8'!O$25*Table6[[#This Row],[PA_DUM]]+'[1]8'!O$26*Table6[[#This Row],[NY_DUM]]+'[1]8'!O$27*Table6[[#This Row],[NJ_DUM]]</f>
        <v>5.9226350782958876</v>
      </c>
      <c r="BC48" s="9">
        <f>Table6[[#This Row],[sales]]-Table6[[#This Row],[Pred_8]]</f>
        <v>2247.5914101078083</v>
      </c>
      <c r="BD48" s="9">
        <f>ABS(Table6[[#This Row],[Red_8]]/Table6[[#This Row],[sales]])</f>
        <v>0.99737182242509304</v>
      </c>
      <c r="BE48" s="9">
        <f>'[1]9'!M$19+'[1]9'!M$21*Table6[[#This Row],[LNONLINE]]+'[1]9'!M$20*Table6[[#This Row],[DL_DUM]]+'[1]9'!M$22*Table6[[#This Row],[CT_DUM]]+'[1]9'!M$23*Table6[[#This Row],[PA_DUM]]+'[1]9'!M$24*Table6[[#This Row],[NY_DUM]]+'[1]9'!M$25*Table6[[#This Row],[NJ_DUM]]</f>
        <v>6.1035307489878621</v>
      </c>
      <c r="BF48" s="9">
        <f>Table6[[#This Row],[sales]]-Table6[[#This Row],[Pred_9]]</f>
        <v>2247.4105144371165</v>
      </c>
      <c r="BG48" s="9">
        <f>ABS(Table6[[#This Row],[Red_9]]/Table6[[#This Row],[sales]])</f>
        <v>0.99729154971897072</v>
      </c>
      <c r="BH48" s="9">
        <f>'[1]10'!P$22+'[1]10'!P$30*Table6[[#This Row],[LNTV]]+'[1]10'!P$29*Table6[[#This Row],[LNRADIOLING]]+'[1]10'!P$24*Table6[[#This Row],[LNONLINELING]]+'[1]10'!P$23*Table6[[#This Row],[DL_DUM]]+'[1]10'!P$25*Table6[[#This Row],[CT_DUM]]+'[1]10'!P$26*Table6[[#This Row],[PA_DUM]]+'[1]10'!P$27*Table6[[#This Row],[NY_DUM]]+'[1]10'!P$28*Table6[[#This Row],[NJ_DUM]]</f>
        <v>5.9764926482590175</v>
      </c>
      <c r="BI48" s="9">
        <f>Table6[[#This Row],[sales]]-Table6[[#This Row],[Pred_10]]</f>
        <v>2247.5375525378454</v>
      </c>
      <c r="BJ48" s="45">
        <f>ABS(Table6[[#This Row],[Red_10]]/Table6[[#This Row],[sales]])</f>
        <v>0.99734792305331943</v>
      </c>
      <c r="BK48" s="9">
        <f>'[1]11'!P$32+'[1]11'!P$40*Table6[[#This Row],[LNONLINELING]]+'[1]11'!P$39*Table6[[#This Row],[LNRADIOLING]]+'[1]11'!P$38*Table6[[#This Row],[LNTVLING]]+'[1]11'!P$33*Table6[[#This Row],[DL_DUM]]+'[1]11'!P$34*Table6[[#This Row],[CT_DUM]]+'[1]11'!P$35*Table6[[#This Row],[PA_DUM]]+'[1]11'!P$36*Table6[[#This Row],[NY_DUM]]+'[1]11'!P$37*Table6[[#This Row],[NJ_DUM]]</f>
        <v>5.9063600231295101</v>
      </c>
      <c r="BL48" s="9">
        <f>Table6[[#This Row],[sales]]-Table6[[#This Row],[ Pred_11]]</f>
        <v>2247.607685162975</v>
      </c>
      <c r="BM48" s="47">
        <f>ABS(Table6[[#This Row],[ Red_11]]/Table6[[#This Row],[sales]])</f>
        <v>0.99737904450351822</v>
      </c>
      <c r="BN48" s="9">
        <f>'[1]12'!K$22+'[1]12'!K$28*Table6[[#This Row],[COMBINE LN LING]]+'[1]12'!K$23*Table6[[#This Row],[DL_DUM]]+'[1]12'!K$24*Table6[[#This Row],[CT_DUM]]+'[1]12'!K$25*Table6[[#This Row],[PA_DUM]]+'[1]12'!K$26*Table6[[#This Row],[NY_DUM]]+'[1]12'!K$27*Table6[[#This Row],[NJ_DUM]]</f>
        <v>6.0999124304217904</v>
      </c>
      <c r="BO48" s="9">
        <f>Table6[[#This Row],[sales]]-Table6[[#This Row],[ Pred_12]]</f>
        <v>2247.4141327556827</v>
      </c>
      <c r="BP48" s="47">
        <f>ABS(Table6[[#This Row],[ Red_12]]/Table6[[#This Row],[sales]])</f>
        <v>0.99729315535287999</v>
      </c>
      <c r="BQ48">
        <f>LN(G48+'2019 Totals and Calculations'!C$18)</f>
        <v>7.6123851860652474</v>
      </c>
      <c r="BR48">
        <f>LN(Table6[[#This Row],[PROF RADIO]]+'2019 Totals and Calculations'!D$18)</f>
        <v>5.8235503986114256</v>
      </c>
      <c r="BS48">
        <f>LN(Table6[[#This Row],[ONLINE LINGERING]]+'2019 Totals and Calculations'!E$18)</f>
        <v>5.2040140717359442</v>
      </c>
      <c r="BT48">
        <f>MONTH(Table6[[#This Row],[Date]])</f>
        <v>11</v>
      </c>
      <c r="BU48">
        <f t="shared" si="13"/>
        <v>0</v>
      </c>
      <c r="BV48">
        <f t="shared" si="14"/>
        <v>0</v>
      </c>
      <c r="BW48">
        <f t="shared" si="15"/>
        <v>0</v>
      </c>
      <c r="BX48">
        <f t="shared" si="16"/>
        <v>0</v>
      </c>
      <c r="BY48">
        <f t="shared" si="17"/>
        <v>0</v>
      </c>
      <c r="BZ48">
        <f t="shared" si="18"/>
        <v>0</v>
      </c>
      <c r="CA48">
        <f t="shared" si="19"/>
        <v>0</v>
      </c>
      <c r="CB48">
        <f t="shared" si="20"/>
        <v>0</v>
      </c>
      <c r="CC48">
        <f t="shared" si="21"/>
        <v>0</v>
      </c>
      <c r="CD48">
        <f t="shared" si="22"/>
        <v>0</v>
      </c>
      <c r="CE48">
        <f t="shared" si="23"/>
        <v>1</v>
      </c>
      <c r="CF48">
        <f t="shared" si="24"/>
        <v>0</v>
      </c>
      <c r="CG48">
        <f t="shared" si="25"/>
        <v>47</v>
      </c>
      <c r="CH4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2155.1507486279093</v>
      </c>
      <c r="CI48" s="79">
        <f>Table6[[#This Row],[sales]]-CH48</f>
        <v>98.363296558195088</v>
      </c>
      <c r="CJ48">
        <f>ABS(Table6[[#This Row],[sales]]-CH48)/Table6[[#This Row],[sales]]</f>
        <v>4.3648850011969574E-2</v>
      </c>
      <c r="CK4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1910.6077018905232</v>
      </c>
      <c r="CL48" s="79">
        <f>Table6[[#This Row],[sales]]-CK48</f>
        <v>342.90634329558111</v>
      </c>
      <c r="CM48">
        <f>ABS(Table6[[#This Row],[sales]]-CK48)/Table6[[#This Row],[sales]]</f>
        <v>0.15216516800864338</v>
      </c>
      <c r="CN4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2336.5607915868122</v>
      </c>
      <c r="CO48" s="79">
        <f>Table6[[#This Row],[sales]]-CN48</f>
        <v>-83.046746400707889</v>
      </c>
      <c r="CP48">
        <f>ABS(Table6[[#This Row],[sales]]-CN48)/Table6[[#This Row],[sales]]</f>
        <v>3.685210952117654E-2</v>
      </c>
      <c r="CQ4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2064.9290774659917</v>
      </c>
      <c r="CR48" s="79">
        <f>Table6[[#This Row],[sales]]-CQ48</f>
        <v>188.58496772011267</v>
      </c>
      <c r="CS48">
        <f>ABS(Table6[[#This Row],[sales]]-CQ48)/Table6[[#This Row],[sales]]</f>
        <v>8.3684842401121382E-2</v>
      </c>
    </row>
    <row r="49" spans="1:97" x14ac:dyDescent="0.2">
      <c r="A49">
        <v>48</v>
      </c>
      <c r="B49" t="s">
        <v>139</v>
      </c>
      <c r="C49" s="5">
        <v>43065</v>
      </c>
      <c r="D49" s="6">
        <v>1717.2101390934176</v>
      </c>
      <c r="E49" s="8">
        <f>YEAR(Table6[[#This Row],[Date]])</f>
        <v>2017</v>
      </c>
      <c r="F49" s="6">
        <f>Table6[[#This Row],[TV_State]]+Table6[[#This Row],[Radio_State]]+Table6[[#This Row],[Online]]</f>
        <v>2136.9726175384753</v>
      </c>
      <c r="G49" s="6">
        <f t="shared" si="5"/>
        <v>1678.4610504765476</v>
      </c>
      <c r="H49" s="6">
        <f>LN(Table6[[#This Row],[PROF TV LING]])</f>
        <v>7.425632611191987</v>
      </c>
      <c r="I49" s="6">
        <f t="shared" si="0"/>
        <v>7.448456240766598</v>
      </c>
      <c r="J49" s="6">
        <v>279.84165229670526</v>
      </c>
      <c r="K49" s="6">
        <f t="shared" si="6"/>
        <v>277.62792555295778</v>
      </c>
      <c r="L49" s="6">
        <f>0.5*J48+0.5*Table6[[#This Row],[Radio_State]]</f>
        <v>278.4562975823651</v>
      </c>
      <c r="M49" s="6">
        <f>LN(Table6[[#This Row],[RADIO LINGERING ]])</f>
        <v>5.629261126344355</v>
      </c>
      <c r="N49" s="6">
        <f t="shared" si="1"/>
        <v>5.6342239156864844</v>
      </c>
      <c r="O49" s="6">
        <v>139.92082614835263</v>
      </c>
      <c r="P49" s="6">
        <f t="shared" si="2"/>
        <v>139.34832847508403</v>
      </c>
      <c r="Q49" s="6">
        <f>0.3*O48+0.7*Table6[[#This Row],[Online]]</f>
        <v>139.50521973405057</v>
      </c>
      <c r="R49" s="6">
        <f>LN(Table6[[#This Row],[ONLINE LINGERING]])</f>
        <v>4.9381020180097961</v>
      </c>
      <c r="S49" s="6">
        <f t="shared" si="3"/>
        <v>4.941076735126539</v>
      </c>
      <c r="T49" s="6">
        <v>2257.003629741756</v>
      </c>
      <c r="U49" s="6">
        <f t="shared" si="4"/>
        <v>7.7217933850314644</v>
      </c>
      <c r="V49" s="8">
        <f>YEAR(Table6[[#This Row],[Date]])</f>
        <v>2017</v>
      </c>
      <c r="W49" s="8">
        <f>WEEKNUM(Table6[[#This Row],[Date]])</f>
        <v>48</v>
      </c>
      <c r="X49" t="s">
        <v>212</v>
      </c>
      <c r="Y49" s="9">
        <f>Table6[[#This Row],[LNTVLING]]+Table6[[#This Row],[LNRADIOLING]]+Table6[[#This Row],[LNONLINELING]]</f>
        <v>17.99299575554614</v>
      </c>
      <c r="Z49">
        <f t="shared" si="26"/>
        <v>1</v>
      </c>
      <c r="AA49">
        <f t="shared" si="7"/>
        <v>1</v>
      </c>
      <c r="AB49">
        <f t="shared" si="8"/>
        <v>0</v>
      </c>
      <c r="AC49">
        <f t="shared" si="9"/>
        <v>0</v>
      </c>
      <c r="AD49">
        <f t="shared" si="10"/>
        <v>0</v>
      </c>
      <c r="AE49">
        <f t="shared" si="11"/>
        <v>0</v>
      </c>
      <c r="AF49">
        <f t="shared" si="12"/>
        <v>0</v>
      </c>
      <c r="AG49" s="9">
        <f>'[1]1'!J$20+'[1]1'!J$21*Table6[[#This Row],[TV_State]]</f>
        <v>3018.486768943917</v>
      </c>
      <c r="AH49" s="9">
        <f>Table6[[#This Row],[sales]]-Table6[[#This Row],[Pred_1]]</f>
        <v>-761.48313920216106</v>
      </c>
      <c r="AI49">
        <f>ABS(Table6[[#This Row],[Res_1]])/Table6[[#This Row],[sales]]</f>
        <v>0.33738675878394098</v>
      </c>
      <c r="AJ49" s="9">
        <f>'[1]2'!J$20+'[1]2'!J$21*Table6[[#This Row],[Radio_State]]</f>
        <v>2942.8019954579891</v>
      </c>
      <c r="AK49" s="9">
        <f>Table6[[#This Row],[sales]]-Table6[[#This Row],[ Pred_2 ]]</f>
        <v>-685.79836571623309</v>
      </c>
      <c r="AL49">
        <f>ABS(Table6[[#This Row],[ Res_2 ]])/Table6[[#This Row],[sales]]</f>
        <v>0.30385346158911647</v>
      </c>
      <c r="AM49" s="10">
        <f>'[1]3'!J$20+'[1]3'!J$21*Data!O49</f>
        <v>2609.0977281387559</v>
      </c>
      <c r="AN49" s="9">
        <f>Table6[[#This Row],[sales]]-Table6[[#This Row],[Pred_3]]</f>
        <v>-352.09409839699993</v>
      </c>
      <c r="AO49" s="9">
        <f>ABS(Table6[[#This Row],[Res_3]])/Table6[[#This Row],[sales]]</f>
        <v>0.15600067884573415</v>
      </c>
      <c r="AP49" s="9">
        <f>'[1]4'!L$21+'[1]4'!L$27*Table6[[#This Row],[TV_State]]+'[1]4'!L$22*Table6[[#This Row],[NJ_DUM]]+'[1]4'!L$23*Table6[[#This Row],[NY_DUM]]+'[1]4'!L$24*Table6[[#This Row],[PA_DUM]]+'[1]4'!L$25*Table6[[#This Row],[CT_DUM]]+'[1]4'!L$26*Table6[[#This Row],[DL_DUM]]</f>
        <v>4759.2837672846063</v>
      </c>
      <c r="AQ49" s="9">
        <f>Table6[[#This Row],[sales]]-Table6[[#This Row],[Pred_4]]</f>
        <v>-2502.2801375428503</v>
      </c>
      <c r="AR49">
        <f>ABS(Table6[[#This Row],[Res_4]]/Table6[[#This Row],[sales]])</f>
        <v>1.1086735105646057</v>
      </c>
      <c r="AS49" s="9">
        <f>'[1]5'!L$20+'[1]5'!L$26*Table6[[#This Row],[Radio_State]]+'[1]5'!L$21*Table6[[#This Row],[NJ_DUM]]+'[1]5'!L$22*Table6[[#This Row],[NY_DUM]]+'[1]5'!L$23*Table6[[#This Row],[PA_DUM]]+'[1]5'!L$24*Table6[[#This Row],[CT_DUM]]+'[1]5'!L$25*Table6[[#This Row],[DL_DUM]]</f>
        <v>4120.3105945244397</v>
      </c>
      <c r="AT49" s="9">
        <f>Table6[[#This Row],[sales]]-Table6[[#This Row],[Pred_5]]</f>
        <v>-1863.3069647826837</v>
      </c>
      <c r="AU49" s="9">
        <f>ABS(Table6[[#This Row],[Red_5]]/Table6[[#This Row],[sales]])</f>
        <v>0.82556666734110717</v>
      </c>
      <c r="AV49" s="9">
        <f>'[1]6'!L$20+'[1]6'!L$26*Table6[[#This Row],[Online]]+'[1]6'!L$21*Table6[[#This Row],[NJ_DUM]]+'[1]6'!L$22*Table6[[#This Row],[NY_DUM]]+'[1]6'!L$23*Table6[[#This Row],[PA_DUM]]+'[1]6'!L$24*Table6[[#This Row],[CT_DUM]]+'[1]6'!L$25*Table6[[#This Row],[DL_DUM]]</f>
        <v>4569.3624871174334</v>
      </c>
      <c r="AW49" s="9">
        <f>Table6[[#This Row],[sales]]-Table6[[#This Row],[Pred_6]]</f>
        <v>-2312.3588573756774</v>
      </c>
      <c r="AX49" s="9">
        <f>ABS(Table6[[#This Row],[Red_6]]/Table6[[#This Row],[sales]])</f>
        <v>1.0245259807757843</v>
      </c>
      <c r="AY49" s="9">
        <f>'[1]7'!L$21+'[1]7'!L$27*Table6[[#This Row],[LNTV]]+'[1]7'!L$22*Table6[[#This Row],[NJ_DUM]]+'[1]7'!L$23*Table6[[#This Row],[NY_DUM]]+'[1]7'!L$24*Table6[[#This Row],[PA_DUM]]+'[1]7'!L$25*Table6[[#This Row],[CT_DUM]]+'[1]7'!L$26*Table6[[#This Row],[DL_DUM]]</f>
        <v>8.2868591736027941</v>
      </c>
      <c r="AZ49" s="9">
        <f>Table6[[#This Row],[sales]]-Table6[[#This Row],[Pred_7]]</f>
        <v>2248.7167705681532</v>
      </c>
      <c r="BA49" s="9">
        <f>ABS(Table6[[#This Row],[Red_7]]/Table6[[#This Row],[sales]])</f>
        <v>0.99632838021862158</v>
      </c>
      <c r="BB49" s="9">
        <f>'[1]8'!O$22+'[1]8'!O$28*Table6[[#This Row],[LNRADIOLING]]+'[1]8'!O$23*Table6[[#This Row],[DL_DUM]]+'[1]8'!O$24*Table6[[#This Row],[CT_DUM]]+'[1]8'!O$25*Table6[[#This Row],[PA_DUM]]+'[1]8'!O$26*Table6[[#This Row],[NY_DUM]]+'[1]8'!O$27*Table6[[#This Row],[NJ_DUM]]</f>
        <v>5.9233449442996635</v>
      </c>
      <c r="BC49" s="9">
        <f>Table6[[#This Row],[sales]]-Table6[[#This Row],[Pred_8]]</f>
        <v>2251.0802847974564</v>
      </c>
      <c r="BD49" s="9">
        <f>ABS(Table6[[#This Row],[Red_8]]/Table6[[#This Row],[sales]])</f>
        <v>0.99737557136982657</v>
      </c>
      <c r="BE49" s="9">
        <f>'[1]9'!M$19+'[1]9'!M$21*Table6[[#This Row],[LNONLINE]]+'[1]9'!M$20*Table6[[#This Row],[DL_DUM]]+'[1]9'!M$22*Table6[[#This Row],[CT_DUM]]+'[1]9'!M$23*Table6[[#This Row],[PA_DUM]]+'[1]9'!M$24*Table6[[#This Row],[NY_DUM]]+'[1]9'!M$25*Table6[[#This Row],[NJ_DUM]]</f>
        <v>6.1066811973191939</v>
      </c>
      <c r="BF49" s="9">
        <f>Table6[[#This Row],[sales]]-Table6[[#This Row],[Pred_9]]</f>
        <v>2250.8969485444368</v>
      </c>
      <c r="BG49" s="9">
        <f>ABS(Table6[[#This Row],[Red_9]]/Table6[[#This Row],[sales]])</f>
        <v>0.99729434143709472</v>
      </c>
      <c r="BH49" s="9">
        <f>'[1]10'!P$22+'[1]10'!P$30*Table6[[#This Row],[LNTV]]+'[1]10'!P$29*Table6[[#This Row],[LNRADIOLING]]+'[1]10'!P$24*Table6[[#This Row],[LNONLINELING]]+'[1]10'!P$23*Table6[[#This Row],[DL_DUM]]+'[1]10'!P$25*Table6[[#This Row],[CT_DUM]]+'[1]10'!P$26*Table6[[#This Row],[PA_DUM]]+'[1]10'!P$27*Table6[[#This Row],[NY_DUM]]+'[1]10'!P$28*Table6[[#This Row],[NJ_DUM]]</f>
        <v>5.9783037315352354</v>
      </c>
      <c r="BI49" s="9">
        <f>Table6[[#This Row],[sales]]-Table6[[#This Row],[Pred_10]]</f>
        <v>2251.0253260102209</v>
      </c>
      <c r="BJ49" s="45">
        <f>ABS(Table6[[#This Row],[Red_10]]/Table6[[#This Row],[sales]])</f>
        <v>0.99735122103803653</v>
      </c>
      <c r="BK49" s="9">
        <f>'[1]11'!P$32+'[1]11'!P$40*Table6[[#This Row],[LNONLINELING]]+'[1]11'!P$39*Table6[[#This Row],[LNRADIOLING]]+'[1]11'!P$38*Table6[[#This Row],[LNTVLING]]+'[1]11'!P$33*Table6[[#This Row],[DL_DUM]]+'[1]11'!P$34*Table6[[#This Row],[CT_DUM]]+'[1]11'!P$35*Table6[[#This Row],[PA_DUM]]+'[1]11'!P$36*Table6[[#This Row],[NY_DUM]]+'[1]11'!P$37*Table6[[#This Row],[NJ_DUM]]</f>
        <v>5.9074866057046291</v>
      </c>
      <c r="BL49" s="9">
        <f>Table6[[#This Row],[sales]]-Table6[[#This Row],[ Pred_11]]</f>
        <v>2251.0961431360515</v>
      </c>
      <c r="BM49" s="47">
        <f>ABS(Table6[[#This Row],[ Red_11]]/Table6[[#This Row],[sales]])</f>
        <v>0.99738259764944182</v>
      </c>
      <c r="BN49" s="9">
        <f>'[1]12'!K$22+'[1]12'!K$28*Table6[[#This Row],[COMBINE LN LING]]+'[1]12'!K$23*Table6[[#This Row],[DL_DUM]]+'[1]12'!K$24*Table6[[#This Row],[CT_DUM]]+'[1]12'!K$25*Table6[[#This Row],[PA_DUM]]+'[1]12'!K$26*Table6[[#This Row],[NY_DUM]]+'[1]12'!K$27*Table6[[#This Row],[NJ_DUM]]</f>
        <v>6.1027844908009987</v>
      </c>
      <c r="BO49" s="9">
        <f>Table6[[#This Row],[sales]]-Table6[[#This Row],[ Pred_12]]</f>
        <v>2250.9008452509552</v>
      </c>
      <c r="BP49" s="47">
        <f>ABS(Table6[[#This Row],[ Red_12]]/Table6[[#This Row],[sales]])</f>
        <v>0.99729606793255399</v>
      </c>
      <c r="BQ49">
        <f>LN(G49+'2019 Totals and Calculations'!C$18)</f>
        <v>7.6205602550018909</v>
      </c>
      <c r="BR49">
        <f>LN(Table6[[#This Row],[PROF RADIO]]+'2019 Totals and Calculations'!D$18)</f>
        <v>5.8300752494030714</v>
      </c>
      <c r="BS49">
        <f>LN(Table6[[#This Row],[ONLINE LINGERING]]+'2019 Totals and Calculations'!E$18)</f>
        <v>5.2115745924574615</v>
      </c>
      <c r="BT49">
        <f>MONTH(Table6[[#This Row],[Date]])</f>
        <v>11</v>
      </c>
      <c r="BU49">
        <f t="shared" si="13"/>
        <v>0</v>
      </c>
      <c r="BV49">
        <f t="shared" si="14"/>
        <v>0</v>
      </c>
      <c r="BW49">
        <f t="shared" si="15"/>
        <v>0</v>
      </c>
      <c r="BX49">
        <f t="shared" si="16"/>
        <v>0</v>
      </c>
      <c r="BY49">
        <f t="shared" si="17"/>
        <v>0</v>
      </c>
      <c r="BZ49">
        <f t="shared" si="18"/>
        <v>0</v>
      </c>
      <c r="CA49">
        <f t="shared" si="19"/>
        <v>0</v>
      </c>
      <c r="CB49">
        <f t="shared" si="20"/>
        <v>0</v>
      </c>
      <c r="CC49">
        <f t="shared" si="21"/>
        <v>0</v>
      </c>
      <c r="CD49">
        <f t="shared" si="22"/>
        <v>0</v>
      </c>
      <c r="CE49">
        <f t="shared" si="23"/>
        <v>1</v>
      </c>
      <c r="CF49">
        <f t="shared" si="24"/>
        <v>0</v>
      </c>
      <c r="CG49">
        <f t="shared" si="25"/>
        <v>48</v>
      </c>
      <c r="CH4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2166.2565080802974</v>
      </c>
      <c r="CI49" s="79">
        <f>Table6[[#This Row],[sales]]-CH49</f>
        <v>90.74712166145855</v>
      </c>
      <c r="CJ49">
        <f>ABS(Table6[[#This Row],[sales]]-CH49)/Table6[[#This Row],[sales]]</f>
        <v>4.0206901072570161E-2</v>
      </c>
      <c r="CK4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1918.7764523438257</v>
      </c>
      <c r="CL49" s="79">
        <f>Table6[[#This Row],[sales]]-CK49</f>
        <v>338.22717739793029</v>
      </c>
      <c r="CM49">
        <f>ABS(Table6[[#This Row],[sales]]-CK49)/Table6[[#This Row],[sales]]</f>
        <v>0.14985672727368626</v>
      </c>
      <c r="CN4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2347.8571981930113</v>
      </c>
      <c r="CO49" s="79">
        <f>Table6[[#This Row],[sales]]-CN49</f>
        <v>-90.853568451255342</v>
      </c>
      <c r="CP49">
        <f>ABS(Table6[[#This Row],[sales]]-CN49)/Table6[[#This Row],[sales]]</f>
        <v>4.0254063951882399E-2</v>
      </c>
      <c r="CQ4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2078.7680945423208</v>
      </c>
      <c r="CR49" s="79">
        <f>Table6[[#This Row],[sales]]-CQ49</f>
        <v>178.23553519943516</v>
      </c>
      <c r="CS49">
        <f>ABS(Table6[[#This Row],[sales]]-CQ49)/Table6[[#This Row],[sales]]</f>
        <v>7.8969981638810513E-2</v>
      </c>
    </row>
    <row r="50" spans="1:97" x14ac:dyDescent="0.2">
      <c r="A50">
        <v>49</v>
      </c>
      <c r="B50" t="s">
        <v>139</v>
      </c>
      <c r="C50" s="5">
        <v>43072</v>
      </c>
      <c r="D50" s="6">
        <v>1734.3822404843518</v>
      </c>
      <c r="E50" s="8">
        <f>YEAR(Table6[[#This Row],[Date]])</f>
        <v>2017</v>
      </c>
      <c r="F50" s="6">
        <f>Table6[[#This Row],[TV_State]]+Table6[[#This Row],[Radio_State]]+Table6[[#This Row],[Online]]</f>
        <v>2158.3423437138604</v>
      </c>
      <c r="G50" s="6">
        <f t="shared" si="5"/>
        <v>1695.2374074788886</v>
      </c>
      <c r="H50" s="6">
        <f>LN(Table6[[#This Row],[PROF TV LING]])</f>
        <v>7.4355780734159609</v>
      </c>
      <c r="I50" s="6">
        <f t="shared" si="0"/>
        <v>7.4584065716197658</v>
      </c>
      <c r="J50" s="6">
        <v>282.64006881967231</v>
      </c>
      <c r="K50" s="6">
        <f t="shared" si="6"/>
        <v>280.13399718631501</v>
      </c>
      <c r="L50" s="6">
        <f>0.5*J49+0.5*Table6[[#This Row],[Radio_State]]</f>
        <v>281.24086055818879</v>
      </c>
      <c r="M50" s="6">
        <f>LN(Table6[[#This Row],[RADIO LINGERING ]])</f>
        <v>5.6392114571975238</v>
      </c>
      <c r="N50" s="6">
        <f t="shared" si="1"/>
        <v>5.6441742465396523</v>
      </c>
      <c r="O50" s="6">
        <v>141.32003440983615</v>
      </c>
      <c r="P50" s="6">
        <f t="shared" si="2"/>
        <v>140.72852262941052</v>
      </c>
      <c r="Q50" s="6">
        <f>0.3*O49+0.7*Table6[[#This Row],[Online]]</f>
        <v>140.90027193139107</v>
      </c>
      <c r="R50" s="6">
        <f>LN(Table6[[#This Row],[ONLINE LINGERING]])</f>
        <v>4.948052348862964</v>
      </c>
      <c r="S50" s="6">
        <f t="shared" si="3"/>
        <v>4.9510270659797069</v>
      </c>
      <c r="T50" s="6">
        <v>1996.086255678505</v>
      </c>
      <c r="U50" s="6">
        <f t="shared" si="4"/>
        <v>7.5989436702054878</v>
      </c>
      <c r="V50" s="8">
        <f>YEAR(Table6[[#This Row],[Date]])</f>
        <v>2017</v>
      </c>
      <c r="W50" s="8">
        <f>WEEKNUM(Table6[[#This Row],[Date]])</f>
        <v>49</v>
      </c>
      <c r="X50" t="s">
        <v>213</v>
      </c>
      <c r="Y50" s="9">
        <f>Table6[[#This Row],[LNTVLING]]+Table6[[#This Row],[LNRADIOLING]]+Table6[[#This Row],[LNONLINELING]]</f>
        <v>18.022841879476449</v>
      </c>
      <c r="Z50">
        <f t="shared" si="26"/>
        <v>1</v>
      </c>
      <c r="AA50">
        <f t="shared" si="7"/>
        <v>1</v>
      </c>
      <c r="AB50">
        <f t="shared" si="8"/>
        <v>0</v>
      </c>
      <c r="AC50">
        <f t="shared" si="9"/>
        <v>0</v>
      </c>
      <c r="AD50">
        <f t="shared" si="10"/>
        <v>0</v>
      </c>
      <c r="AE50">
        <f t="shared" si="11"/>
        <v>0</v>
      </c>
      <c r="AF50">
        <f t="shared" si="12"/>
        <v>0</v>
      </c>
      <c r="AG50" s="9">
        <f>'[1]1'!J$20+'[1]1'!J$21*Table6[[#This Row],[TV_State]]</f>
        <v>3035.3743111787935</v>
      </c>
      <c r="AH50" s="9">
        <f>Table6[[#This Row],[sales]]-Table6[[#This Row],[Pred_1]]</f>
        <v>-1039.2880555002885</v>
      </c>
      <c r="AI50">
        <f>ABS(Table6[[#This Row],[Res_1]])/Table6[[#This Row],[sales]]</f>
        <v>0.52066289848131642</v>
      </c>
      <c r="AJ50" s="9">
        <f>'[1]2'!J$20+'[1]2'!J$21*Table6[[#This Row],[Radio_State]]</f>
        <v>2955.0871973725934</v>
      </c>
      <c r="AK50" s="9">
        <f>Table6[[#This Row],[sales]]-Table6[[#This Row],[ Pred_2 ]]</f>
        <v>-959.0009416940884</v>
      </c>
      <c r="AL50">
        <f>ABS(Table6[[#This Row],[ Res_2 ]])/Table6[[#This Row],[sales]]</f>
        <v>0.48044063174419632</v>
      </c>
      <c r="AM50" s="10">
        <f>'[1]3'!J$20+'[1]3'!J$21*Data!O50</f>
        <v>2617.181403602895</v>
      </c>
      <c r="AN50" s="9">
        <f>Table6[[#This Row],[sales]]-Table6[[#This Row],[Pred_3]]</f>
        <v>-621.09514792438995</v>
      </c>
      <c r="AO50" s="9">
        <f>ABS(Table6[[#This Row],[Res_3]])/Table6[[#This Row],[sales]]</f>
        <v>0.31115646739086872</v>
      </c>
      <c r="AP50" s="9">
        <f>'[1]4'!L$21+'[1]4'!L$27*Table6[[#This Row],[TV_State]]+'[1]4'!L$22*Table6[[#This Row],[NJ_DUM]]+'[1]4'!L$23*Table6[[#This Row],[NY_DUM]]+'[1]4'!L$24*Table6[[#This Row],[PA_DUM]]+'[1]4'!L$25*Table6[[#This Row],[CT_DUM]]+'[1]4'!L$26*Table6[[#This Row],[DL_DUM]]</f>
        <v>4763.0716004831538</v>
      </c>
      <c r="AQ50" s="9">
        <f>Table6[[#This Row],[sales]]-Table6[[#This Row],[Pred_4]]</f>
        <v>-2766.9853448046488</v>
      </c>
      <c r="AR50">
        <f>ABS(Table6[[#This Row],[Res_4]]/Table6[[#This Row],[sales]])</f>
        <v>1.3862052989609417</v>
      </c>
      <c r="AS50" s="9">
        <f>'[1]5'!L$20+'[1]5'!L$26*Table6[[#This Row],[Radio_State]]+'[1]5'!L$21*Table6[[#This Row],[NJ_DUM]]+'[1]5'!L$22*Table6[[#This Row],[NY_DUM]]+'[1]5'!L$23*Table6[[#This Row],[PA_DUM]]+'[1]5'!L$24*Table6[[#This Row],[CT_DUM]]+'[1]5'!L$25*Table6[[#This Row],[DL_DUM]]</f>
        <v>4125.2402719328129</v>
      </c>
      <c r="AT50" s="9">
        <f>Table6[[#This Row],[sales]]-Table6[[#This Row],[Pred_5]]</f>
        <v>-2129.1540162543079</v>
      </c>
      <c r="AU50" s="9">
        <f>ABS(Table6[[#This Row],[Red_5]]/Table6[[#This Row],[sales]])</f>
        <v>1.0666643338669604</v>
      </c>
      <c r="AV50" s="9">
        <f>'[1]6'!L$20+'[1]6'!L$26*Table6[[#This Row],[Online]]+'[1]6'!L$21*Table6[[#This Row],[NJ_DUM]]+'[1]6'!L$22*Table6[[#This Row],[NY_DUM]]+'[1]6'!L$23*Table6[[#This Row],[PA_DUM]]+'[1]6'!L$24*Table6[[#This Row],[CT_DUM]]+'[1]6'!L$25*Table6[[#This Row],[DL_DUM]]</f>
        <v>4575.452201879224</v>
      </c>
      <c r="AW50" s="9">
        <f>Table6[[#This Row],[sales]]-Table6[[#This Row],[Pred_6]]</f>
        <v>-2579.365946200719</v>
      </c>
      <c r="AX50" s="9">
        <f>ABS(Table6[[#This Row],[Red_6]]/Table6[[#This Row],[sales]])</f>
        <v>1.2922116661356133</v>
      </c>
      <c r="AY50" s="9">
        <f>'[1]7'!L$21+'[1]7'!L$27*Table6[[#This Row],[LNTV]]+'[1]7'!L$22*Table6[[#This Row],[NJ_DUM]]+'[1]7'!L$23*Table6[[#This Row],[NY_DUM]]+'[1]7'!L$24*Table6[[#This Row],[PA_DUM]]+'[1]7'!L$25*Table6[[#This Row],[CT_DUM]]+'[1]7'!L$26*Table6[[#This Row],[DL_DUM]]</f>
        <v>8.2879605208927938</v>
      </c>
      <c r="AZ50" s="9">
        <f>Table6[[#This Row],[sales]]-Table6[[#This Row],[Pred_7]]</f>
        <v>1987.7982951576123</v>
      </c>
      <c r="BA50" s="9">
        <f>ABS(Table6[[#This Row],[Red_7]]/Table6[[#This Row],[sales]])</f>
        <v>0.99584789460008805</v>
      </c>
      <c r="BB50" s="9">
        <f>'[1]8'!O$22+'[1]8'!O$28*Table6[[#This Row],[LNRADIOLING]]+'[1]8'!O$23*Table6[[#This Row],[DL_DUM]]+'[1]8'!O$24*Table6[[#This Row],[CT_DUM]]+'[1]8'!O$25*Table6[[#This Row],[PA_DUM]]+'[1]8'!O$26*Table6[[#This Row],[NY_DUM]]+'[1]8'!O$27*Table6[[#This Row],[NJ_DUM]]</f>
        <v>5.9240548103034403</v>
      </c>
      <c r="BC50" s="9">
        <f>Table6[[#This Row],[sales]]-Table6[[#This Row],[Pred_8]]</f>
        <v>1990.1622008682016</v>
      </c>
      <c r="BD50" s="9">
        <f>ABS(Table6[[#This Row],[Red_8]]/Table6[[#This Row],[sales]])</f>
        <v>0.99703216492100455</v>
      </c>
      <c r="BE50" s="9">
        <f>'[1]9'!M$19+'[1]9'!M$21*Table6[[#This Row],[LNONLINE]]+'[1]9'!M$20*Table6[[#This Row],[DL_DUM]]+'[1]9'!M$22*Table6[[#This Row],[CT_DUM]]+'[1]9'!M$23*Table6[[#This Row],[PA_DUM]]+'[1]9'!M$24*Table6[[#This Row],[NY_DUM]]+'[1]9'!M$25*Table6[[#This Row],[NJ_DUM]]</f>
        <v>6.1098316456505266</v>
      </c>
      <c r="BF50" s="9">
        <f>Table6[[#This Row],[sales]]-Table6[[#This Row],[Pred_9]]</f>
        <v>1989.9764240328545</v>
      </c>
      <c r="BG50" s="9">
        <f>ABS(Table6[[#This Row],[Red_9]]/Table6[[#This Row],[sales]])</f>
        <v>0.99693909437617279</v>
      </c>
      <c r="BH50" s="9">
        <f>'[1]10'!P$22+'[1]10'!P$30*Table6[[#This Row],[LNTV]]+'[1]10'!P$29*Table6[[#This Row],[LNRADIOLING]]+'[1]10'!P$24*Table6[[#This Row],[LNONLINELING]]+'[1]10'!P$23*Table6[[#This Row],[DL_DUM]]+'[1]10'!P$25*Table6[[#This Row],[CT_DUM]]+'[1]10'!P$26*Table6[[#This Row],[PA_DUM]]+'[1]10'!P$27*Table6[[#This Row],[NY_DUM]]+'[1]10'!P$28*Table6[[#This Row],[NJ_DUM]]</f>
        <v>5.9801148148114533</v>
      </c>
      <c r="BI50" s="9">
        <f>Table6[[#This Row],[sales]]-Table6[[#This Row],[Pred_10]]</f>
        <v>1990.1061408636936</v>
      </c>
      <c r="BJ50" s="45">
        <f>ABS(Table6[[#This Row],[Red_10]]/Table6[[#This Row],[sales]])</f>
        <v>0.99700407996007234</v>
      </c>
      <c r="BK50" s="9">
        <f>'[1]11'!P$32+'[1]11'!P$40*Table6[[#This Row],[LNONLINELING]]+'[1]11'!P$39*Table6[[#This Row],[LNRADIOLING]]+'[1]11'!P$38*Table6[[#This Row],[LNTVLING]]+'[1]11'!P$33*Table6[[#This Row],[DL_DUM]]+'[1]11'!P$34*Table6[[#This Row],[CT_DUM]]+'[1]11'!P$35*Table6[[#This Row],[PA_DUM]]+'[1]11'!P$36*Table6[[#This Row],[NY_DUM]]+'[1]11'!P$37*Table6[[#This Row],[NJ_DUM]]</f>
        <v>5.9086128246011302</v>
      </c>
      <c r="BL50" s="9">
        <f>Table6[[#This Row],[sales]]-Table6[[#This Row],[ Pred_11]]</f>
        <v>1990.177642853904</v>
      </c>
      <c r="BM50" s="47">
        <f>ABS(Table6[[#This Row],[ Red_11]]/Table6[[#This Row],[sales]])</f>
        <v>0.99703990105247597</v>
      </c>
      <c r="BN50" s="9">
        <f>'[1]12'!K$22+'[1]12'!K$28*Table6[[#This Row],[COMBINE LN LING]]+'[1]12'!K$23*Table6[[#This Row],[DL_DUM]]+'[1]12'!K$24*Table6[[#This Row],[CT_DUM]]+'[1]12'!K$25*Table6[[#This Row],[PA_DUM]]+'[1]12'!K$26*Table6[[#This Row],[NY_DUM]]+'[1]12'!K$27*Table6[[#This Row],[NJ_DUM]]</f>
        <v>6.105656758671052</v>
      </c>
      <c r="BO50" s="9">
        <f>Table6[[#This Row],[sales]]-Table6[[#This Row],[ Pred_12]]</f>
        <v>1989.9805989198339</v>
      </c>
      <c r="BP50" s="47">
        <f>ABS(Table6[[#This Row],[ Red_12]]/Table6[[#This Row],[sales]])</f>
        <v>0.99694118591253178</v>
      </c>
      <c r="BQ50">
        <f>LN(G50+'2019 Totals and Calculations'!C$18)</f>
        <v>7.6287515104336192</v>
      </c>
      <c r="BR50">
        <f>LN(Table6[[#This Row],[PROF RADIO]]+'2019 Totals and Calculations'!D$18)</f>
        <v>5.8374107560007662</v>
      </c>
      <c r="BS50">
        <f>LN(Table6[[#This Row],[ONLINE LINGERING]]+'2019 Totals and Calculations'!E$18)</f>
        <v>5.2191531346204165</v>
      </c>
      <c r="BT50">
        <f>MONTH(Table6[[#This Row],[Date]])</f>
        <v>12</v>
      </c>
      <c r="BU50">
        <f t="shared" si="13"/>
        <v>0</v>
      </c>
      <c r="BV50">
        <f t="shared" si="14"/>
        <v>0</v>
      </c>
      <c r="BW50">
        <f t="shared" si="15"/>
        <v>0</v>
      </c>
      <c r="BX50">
        <f t="shared" si="16"/>
        <v>0</v>
      </c>
      <c r="BY50">
        <f t="shared" si="17"/>
        <v>0</v>
      </c>
      <c r="BZ50">
        <f t="shared" si="18"/>
        <v>0</v>
      </c>
      <c r="CA50">
        <f t="shared" si="19"/>
        <v>0</v>
      </c>
      <c r="CB50">
        <f t="shared" si="20"/>
        <v>0</v>
      </c>
      <c r="CC50">
        <f t="shared" si="21"/>
        <v>0</v>
      </c>
      <c r="CD50">
        <f t="shared" si="22"/>
        <v>0</v>
      </c>
      <c r="CE50">
        <f t="shared" si="23"/>
        <v>0</v>
      </c>
      <c r="CF50">
        <f t="shared" si="24"/>
        <v>1</v>
      </c>
      <c r="CG50">
        <f t="shared" si="25"/>
        <v>49</v>
      </c>
      <c r="CH5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2185.6500351778118</v>
      </c>
      <c r="CI50" s="79">
        <f>Table6[[#This Row],[sales]]-CH50</f>
        <v>-189.56377949930675</v>
      </c>
      <c r="CJ50">
        <f>ABS(Table6[[#This Row],[sales]]-CH50)/Table6[[#This Row],[sales]]</f>
        <v>9.4967729455594424E-2</v>
      </c>
      <c r="CK5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1938.1434881592797</v>
      </c>
      <c r="CL50" s="79">
        <f>Table6[[#This Row],[sales]]-CK50</f>
        <v>57.942767519225299</v>
      </c>
      <c r="CM50">
        <f>ABS(Table6[[#This Row],[sales]]-CK50)/Table6[[#This Row],[sales]]</f>
        <v>2.9028188213003615E-2</v>
      </c>
      <c r="CN5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2376.8176659477044</v>
      </c>
      <c r="CO50" s="79">
        <f>Table6[[#This Row],[sales]]-CN50</f>
        <v>-380.73141026919939</v>
      </c>
      <c r="CP50">
        <f>ABS(Table6[[#This Row],[sales]]-CN50)/Table6[[#This Row],[sales]]</f>
        <v>0.19073895688930639</v>
      </c>
      <c r="CQ5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2092.9434325738407</v>
      </c>
      <c r="CR50" s="79">
        <f>Table6[[#This Row],[sales]]-CQ50</f>
        <v>-96.85717689533567</v>
      </c>
      <c r="CS50">
        <f>ABS(Table6[[#This Row],[sales]]-CQ50)/Table6[[#This Row],[sales]]</f>
        <v>4.8523542817748726E-2</v>
      </c>
    </row>
    <row r="51" spans="1:97" x14ac:dyDescent="0.2">
      <c r="A51">
        <v>50</v>
      </c>
      <c r="B51" t="s">
        <v>139</v>
      </c>
      <c r="C51" s="5">
        <v>43079</v>
      </c>
      <c r="D51" s="6">
        <v>1751.7260628891954</v>
      </c>
      <c r="E51" s="8">
        <f>YEAR(Table6[[#This Row],[Date]])</f>
        <v>2017</v>
      </c>
      <c r="F51" s="6">
        <f>Table6[[#This Row],[TV_State]]+Table6[[#This Row],[Radio_State]]+Table6[[#This Row],[Online]]</f>
        <v>2179.925767150999</v>
      </c>
      <c r="G51" s="6">
        <f t="shared" si="5"/>
        <v>1712.1840041019805</v>
      </c>
      <c r="H51" s="6">
        <f>LN(Table6[[#This Row],[PROF TV LING]])</f>
        <v>7.4455250299577607</v>
      </c>
      <c r="I51" s="6">
        <f t="shared" si="0"/>
        <v>7.4683569024729337</v>
      </c>
      <c r="J51" s="6">
        <v>285.46646950786902</v>
      </c>
      <c r="K51" s="6">
        <f t="shared" si="6"/>
        <v>282.80023334709199</v>
      </c>
      <c r="L51" s="6">
        <f>0.5*J50+0.5*Table6[[#This Row],[Radio_State]]</f>
        <v>284.05326916377066</v>
      </c>
      <c r="M51" s="6">
        <f>LN(Table6[[#This Row],[RADIO LINGERING ]])</f>
        <v>5.6491617880506917</v>
      </c>
      <c r="N51" s="6">
        <f t="shared" si="1"/>
        <v>5.654124577392821</v>
      </c>
      <c r="O51" s="6">
        <v>142.73323475393451</v>
      </c>
      <c r="P51" s="6">
        <f t="shared" si="2"/>
        <v>142.1318211165773</v>
      </c>
      <c r="Q51" s="6">
        <f>0.3*O50+0.7*Table6[[#This Row],[Online]]</f>
        <v>142.30927465070499</v>
      </c>
      <c r="R51" s="6">
        <f>LN(Table6[[#This Row],[ONLINE LINGERING]])</f>
        <v>4.9580026797161327</v>
      </c>
      <c r="S51" s="6">
        <f t="shared" si="3"/>
        <v>4.9609773968328756</v>
      </c>
      <c r="T51" s="6">
        <v>2345.1449329489142</v>
      </c>
      <c r="U51" s="6">
        <f t="shared" si="4"/>
        <v>7.7601024840660093</v>
      </c>
      <c r="V51" s="8">
        <f>YEAR(Table6[[#This Row],[Date]])</f>
        <v>2017</v>
      </c>
      <c r="W51" s="8">
        <f>WEEKNUM(Table6[[#This Row],[Date]])</f>
        <v>50</v>
      </c>
      <c r="X51" t="s">
        <v>214</v>
      </c>
      <c r="Y51" s="9">
        <f>Table6[[#This Row],[LNTVLING]]+Table6[[#This Row],[LNRADIOLING]]+Table6[[#This Row],[LNONLINELING]]</f>
        <v>18.052689497724586</v>
      </c>
      <c r="Z51">
        <f t="shared" si="26"/>
        <v>1</v>
      </c>
      <c r="AA51">
        <f t="shared" si="7"/>
        <v>1</v>
      </c>
      <c r="AB51">
        <f t="shared" si="8"/>
        <v>0</v>
      </c>
      <c r="AC51">
        <f t="shared" si="9"/>
        <v>0</v>
      </c>
      <c r="AD51">
        <f t="shared" si="10"/>
        <v>0</v>
      </c>
      <c r="AE51">
        <f t="shared" si="11"/>
        <v>0</v>
      </c>
      <c r="AF51">
        <f t="shared" si="12"/>
        <v>0</v>
      </c>
      <c r="AG51" s="9">
        <f>'[1]1'!J$20+'[1]1'!J$21*Table6[[#This Row],[TV_State]]</f>
        <v>3052.4307288360178</v>
      </c>
      <c r="AH51" s="9">
        <f>Table6[[#This Row],[sales]]-Table6[[#This Row],[Pred_1]]</f>
        <v>-707.28579588710363</v>
      </c>
      <c r="AI51">
        <f>ABS(Table6[[#This Row],[Res_1]])/Table6[[#This Row],[sales]]</f>
        <v>0.30159577173668478</v>
      </c>
      <c r="AJ51" s="9">
        <f>'[1]2'!J$20+'[1]2'!J$21*Table6[[#This Row],[Radio_State]]</f>
        <v>2967.4952513063445</v>
      </c>
      <c r="AK51" s="9">
        <f>Table6[[#This Row],[sales]]-Table6[[#This Row],[ Pred_2 ]]</f>
        <v>-622.3503183574303</v>
      </c>
      <c r="AL51">
        <f>ABS(Table6[[#This Row],[ Res_2 ]])/Table6[[#This Row],[sales]]</f>
        <v>0.26537819032568394</v>
      </c>
      <c r="AM51" s="10">
        <f>'[1]3'!J$20+'[1]3'!J$21*Data!O51</f>
        <v>2625.3459158216756</v>
      </c>
      <c r="AN51" s="9">
        <f>Table6[[#This Row],[sales]]-Table6[[#This Row],[Pred_3]]</f>
        <v>-280.20098287276141</v>
      </c>
      <c r="AO51" s="9">
        <f>ABS(Table6[[#This Row],[Res_3]])/Table6[[#This Row],[sales]]</f>
        <v>0.11948130750299568</v>
      </c>
      <c r="AP51" s="9">
        <f>'[1]4'!L$21+'[1]4'!L$27*Table6[[#This Row],[TV_State]]+'[1]4'!L$22*Table6[[#This Row],[NJ_DUM]]+'[1]4'!L$23*Table6[[#This Row],[NY_DUM]]+'[1]4'!L$24*Table6[[#This Row],[PA_DUM]]+'[1]4'!L$25*Table6[[#This Row],[CT_DUM]]+'[1]4'!L$26*Table6[[#This Row],[DL_DUM]]</f>
        <v>4766.897312013688</v>
      </c>
      <c r="AQ51" s="9">
        <f>Table6[[#This Row],[sales]]-Table6[[#This Row],[Pred_4]]</f>
        <v>-2421.7523790647738</v>
      </c>
      <c r="AR51">
        <f>ABS(Table6[[#This Row],[Res_4]]/Table6[[#This Row],[sales]])</f>
        <v>1.0326664015684222</v>
      </c>
      <c r="AS51" s="9">
        <f>'[1]5'!L$20+'[1]5'!L$26*Table6[[#This Row],[Radio_State]]+'[1]5'!L$21*Table6[[#This Row],[NJ_DUM]]+'[1]5'!L$22*Table6[[#This Row],[NY_DUM]]+'[1]5'!L$23*Table6[[#This Row],[PA_DUM]]+'[1]5'!L$24*Table6[[#This Row],[CT_DUM]]+'[1]5'!L$25*Table6[[#This Row],[DL_DUM]]</f>
        <v>4130.219246115269</v>
      </c>
      <c r="AT51" s="9">
        <f>Table6[[#This Row],[sales]]-Table6[[#This Row],[Pred_5]]</f>
        <v>-1785.0743131663548</v>
      </c>
      <c r="AU51" s="9">
        <f>ABS(Table6[[#This Row],[Red_5]]/Table6[[#This Row],[sales]])</f>
        <v>0.76117867517966331</v>
      </c>
      <c r="AV51" s="9">
        <f>'[1]6'!L$20+'[1]6'!L$26*Table6[[#This Row],[Online]]+'[1]6'!L$21*Table6[[#This Row],[NJ_DUM]]+'[1]6'!L$22*Table6[[#This Row],[NY_DUM]]+'[1]6'!L$23*Table6[[#This Row],[PA_DUM]]+'[1]6'!L$24*Table6[[#This Row],[CT_DUM]]+'[1]6'!L$25*Table6[[#This Row],[DL_DUM]]</f>
        <v>4581.6028137886333</v>
      </c>
      <c r="AW51" s="9">
        <f>Table6[[#This Row],[sales]]-Table6[[#This Row],[Pred_6]]</f>
        <v>-2236.4578808397191</v>
      </c>
      <c r="AX51" s="9">
        <f>ABS(Table6[[#This Row],[Red_6]]/Table6[[#This Row],[sales]])</f>
        <v>0.95365444131739607</v>
      </c>
      <c r="AY51" s="9">
        <f>'[1]7'!L$21+'[1]7'!L$27*Table6[[#This Row],[LNTV]]+'[1]7'!L$22*Table6[[#This Row],[NJ_DUM]]+'[1]7'!L$23*Table6[[#This Row],[NY_DUM]]+'[1]7'!L$24*Table6[[#This Row],[PA_DUM]]+'[1]7'!L$25*Table6[[#This Row],[CT_DUM]]+'[1]7'!L$26*Table6[[#This Row],[DL_DUM]]</f>
        <v>8.2890618681827952</v>
      </c>
      <c r="AZ51" s="9">
        <f>Table6[[#This Row],[sales]]-Table6[[#This Row],[Pred_7]]</f>
        <v>2336.8558710807315</v>
      </c>
      <c r="BA51" s="9">
        <f>ABS(Table6[[#This Row],[Red_7]]/Table6[[#This Row],[sales]])</f>
        <v>0.9964654372735251</v>
      </c>
      <c r="BB51" s="9">
        <f>'[1]8'!O$22+'[1]8'!O$28*Table6[[#This Row],[LNRADIOLING]]+'[1]8'!O$23*Table6[[#This Row],[DL_DUM]]+'[1]8'!O$24*Table6[[#This Row],[CT_DUM]]+'[1]8'!O$25*Table6[[#This Row],[PA_DUM]]+'[1]8'!O$26*Table6[[#This Row],[NY_DUM]]+'[1]8'!O$27*Table6[[#This Row],[NJ_DUM]]</f>
        <v>5.9247646763072161</v>
      </c>
      <c r="BC51" s="9">
        <f>Table6[[#This Row],[sales]]-Table6[[#This Row],[Pred_8]]</f>
        <v>2339.2201682726068</v>
      </c>
      <c r="BD51" s="9">
        <f>ABS(Table6[[#This Row],[Red_8]]/Table6[[#This Row],[sales]])</f>
        <v>0.9974736040433726</v>
      </c>
      <c r="BE51" s="9">
        <f>'[1]9'!M$19+'[1]9'!M$21*Table6[[#This Row],[LNONLINE]]+'[1]9'!M$20*Table6[[#This Row],[DL_DUM]]+'[1]9'!M$22*Table6[[#This Row],[CT_DUM]]+'[1]9'!M$23*Table6[[#This Row],[PA_DUM]]+'[1]9'!M$24*Table6[[#This Row],[NY_DUM]]+'[1]9'!M$25*Table6[[#This Row],[NJ_DUM]]</f>
        <v>6.1129820939818593</v>
      </c>
      <c r="BF51" s="9">
        <f>Table6[[#This Row],[sales]]-Table6[[#This Row],[Pred_9]]</f>
        <v>2339.0319508549323</v>
      </c>
      <c r="BG51" s="9">
        <f>ABS(Table6[[#This Row],[Red_9]]/Table6[[#This Row],[sales]])</f>
        <v>0.99739334571262728</v>
      </c>
      <c r="BH51" s="9">
        <f>'[1]10'!P$22+'[1]10'!P$30*Table6[[#This Row],[LNTV]]+'[1]10'!P$29*Table6[[#This Row],[LNRADIOLING]]+'[1]10'!P$24*Table6[[#This Row],[LNONLINELING]]+'[1]10'!P$23*Table6[[#This Row],[DL_DUM]]+'[1]10'!P$25*Table6[[#This Row],[CT_DUM]]+'[1]10'!P$26*Table6[[#This Row],[PA_DUM]]+'[1]10'!P$27*Table6[[#This Row],[NY_DUM]]+'[1]10'!P$28*Table6[[#This Row],[NJ_DUM]]</f>
        <v>5.9819258980876713</v>
      </c>
      <c r="BI51" s="9">
        <f>Table6[[#This Row],[sales]]-Table6[[#This Row],[Pred_10]]</f>
        <v>2339.1630070508263</v>
      </c>
      <c r="BJ51" s="45">
        <f>ABS(Table6[[#This Row],[Red_10]]/Table6[[#This Row],[sales]])</f>
        <v>0.99744922976228767</v>
      </c>
      <c r="BK51" s="9">
        <f>'[1]11'!P$32+'[1]11'!P$40*Table6[[#This Row],[LNONLINELING]]+'[1]11'!P$39*Table6[[#This Row],[LNRADIOLING]]+'[1]11'!P$38*Table6[[#This Row],[LNTVLING]]+'[1]11'!P$33*Table6[[#This Row],[DL_DUM]]+'[1]11'!P$34*Table6[[#This Row],[CT_DUM]]+'[1]11'!P$35*Table6[[#This Row],[PA_DUM]]+'[1]11'!P$36*Table6[[#This Row],[NY_DUM]]+'[1]11'!P$37*Table6[[#This Row],[NJ_DUM]]</f>
        <v>5.9097387914406019</v>
      </c>
      <c r="BL51" s="9">
        <f>Table6[[#This Row],[sales]]-Table6[[#This Row],[ Pred_11]]</f>
        <v>2339.2351941574734</v>
      </c>
      <c r="BM51" s="47">
        <f>ABS(Table6[[#This Row],[ Red_11]]/Table6[[#This Row],[sales]])</f>
        <v>0.99748001127418184</v>
      </c>
      <c r="BN51" s="9">
        <f>'[1]12'!K$22+'[1]12'!K$28*Table6[[#This Row],[COMBINE LN LING]]+'[1]12'!K$23*Table6[[#This Row],[DL_DUM]]+'[1]12'!K$24*Table6[[#This Row],[CT_DUM]]+'[1]12'!K$25*Table6[[#This Row],[PA_DUM]]+'[1]12'!K$26*Table6[[#This Row],[NY_DUM]]+'[1]12'!K$27*Table6[[#This Row],[NJ_DUM]]</f>
        <v>6.1085291703480902</v>
      </c>
      <c r="BO51" s="9">
        <f>Table6[[#This Row],[sales]]-Table6[[#This Row],[ Pred_12]]</f>
        <v>2339.0364037785662</v>
      </c>
      <c r="BP51" s="47">
        <f>ABS(Table6[[#This Row],[ Red_12]]/Table6[[#This Row],[sales]])</f>
        <v>0.9973952444966091</v>
      </c>
      <c r="BQ51">
        <f>LN(G51+'2019 Totals and Calculations'!C$18)</f>
        <v>7.6369583227571418</v>
      </c>
      <c r="BR51">
        <f>LN(Table6[[#This Row],[PROF RADIO]]+'2019 Totals and Calculations'!D$18)</f>
        <v>5.8451564492320971</v>
      </c>
      <c r="BS51">
        <f>LN(Table6[[#This Row],[ONLINE LINGERING]]+'2019 Totals and Calculations'!E$18)</f>
        <v>5.2267496046363044</v>
      </c>
      <c r="BT51">
        <f>MONTH(Table6[[#This Row],[Date]])</f>
        <v>12</v>
      </c>
      <c r="BU51">
        <f t="shared" si="13"/>
        <v>0</v>
      </c>
      <c r="BV51">
        <f t="shared" si="14"/>
        <v>0</v>
      </c>
      <c r="BW51">
        <f t="shared" si="15"/>
        <v>0</v>
      </c>
      <c r="BX51">
        <f t="shared" si="16"/>
        <v>0</v>
      </c>
      <c r="BY51">
        <f t="shared" si="17"/>
        <v>0</v>
      </c>
      <c r="BZ51">
        <f t="shared" si="18"/>
        <v>0</v>
      </c>
      <c r="CA51">
        <f t="shared" si="19"/>
        <v>0</v>
      </c>
      <c r="CB51">
        <f t="shared" si="20"/>
        <v>0</v>
      </c>
      <c r="CC51">
        <f t="shared" si="21"/>
        <v>0</v>
      </c>
      <c r="CD51">
        <f t="shared" si="22"/>
        <v>0</v>
      </c>
      <c r="CE51">
        <f t="shared" si="23"/>
        <v>0</v>
      </c>
      <c r="CF51">
        <f t="shared" si="24"/>
        <v>1</v>
      </c>
      <c r="CG51">
        <f t="shared" si="25"/>
        <v>50</v>
      </c>
      <c r="CH5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2196.9337425460858</v>
      </c>
      <c r="CI51" s="79">
        <f>Table6[[#This Row],[sales]]-CH51</f>
        <v>148.21119040282838</v>
      </c>
      <c r="CJ51">
        <f>ABS(Table6[[#This Row],[sales]]-CH51)/Table6[[#This Row],[sales]]</f>
        <v>6.3199160239729615E-2</v>
      </c>
      <c r="CK5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1947.1583316326978</v>
      </c>
      <c r="CL51" s="79">
        <f>Table6[[#This Row],[sales]]-CK51</f>
        <v>397.98660131621637</v>
      </c>
      <c r="CM51">
        <f>ABS(Table6[[#This Row],[sales]]-CK51)/Table6[[#This Row],[sales]]</f>
        <v>0.16970661204114415</v>
      </c>
      <c r="CN5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2388.3367400414622</v>
      </c>
      <c r="CO51" s="79">
        <f>Table6[[#This Row],[sales]]-CN51</f>
        <v>-43.191807092548061</v>
      </c>
      <c r="CP51">
        <f>ABS(Table6[[#This Row],[sales]]-CN51)/Table6[[#This Row],[sales]]</f>
        <v>1.8417542764931082E-2</v>
      </c>
      <c r="CQ5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2107.3461099464243</v>
      </c>
      <c r="CR51" s="79">
        <f>Table6[[#This Row],[sales]]-CQ51</f>
        <v>237.79882300248983</v>
      </c>
      <c r="CS51">
        <f>ABS(Table6[[#This Row],[sales]]-CQ51)/Table6[[#This Row],[sales]]</f>
        <v>0.10140048048265764</v>
      </c>
    </row>
    <row r="52" spans="1:97" x14ac:dyDescent="0.2">
      <c r="A52">
        <v>51</v>
      </c>
      <c r="B52" t="s">
        <v>139</v>
      </c>
      <c r="C52" s="5">
        <v>43086</v>
      </c>
      <c r="D52" s="6">
        <v>1769.2433235180874</v>
      </c>
      <c r="E52" s="8">
        <f>YEAR(Table6[[#This Row],[Date]])</f>
        <v>2017</v>
      </c>
      <c r="F52" s="6">
        <f>Table6[[#This Row],[TV_State]]+Table6[[#This Row],[Radio_State]]+Table6[[#This Row],[Online]]</f>
        <v>2201.7250248225091</v>
      </c>
      <c r="G52" s="6">
        <f t="shared" si="5"/>
        <v>1729.3017999268125</v>
      </c>
      <c r="H52" s="6">
        <f>LN(Table6[[#This Row],[PROF TV LING]])</f>
        <v>7.4554730221726073</v>
      </c>
      <c r="I52" s="6">
        <f t="shared" si="0"/>
        <v>7.4783072333261016</v>
      </c>
      <c r="J52" s="6">
        <v>288.32113420294775</v>
      </c>
      <c r="K52" s="6">
        <f t="shared" si="6"/>
        <v>285.56068377501987</v>
      </c>
      <c r="L52" s="6">
        <f>0.5*J51+0.5*Table6[[#This Row],[Radio_State]]</f>
        <v>286.89380185540836</v>
      </c>
      <c r="M52" s="6">
        <f>LN(Table6[[#This Row],[RADIO LINGERING ]])</f>
        <v>5.6591121189038596</v>
      </c>
      <c r="N52" s="6">
        <f t="shared" si="1"/>
        <v>5.6640749082459889</v>
      </c>
      <c r="O52" s="6">
        <v>144.16056710147384</v>
      </c>
      <c r="P52" s="6">
        <f t="shared" si="2"/>
        <v>143.55194330600489</v>
      </c>
      <c r="Q52" s="6">
        <f>0.3*O51+0.7*Table6[[#This Row],[Online]]</f>
        <v>143.73236739721204</v>
      </c>
      <c r="R52" s="6">
        <f>LN(Table6[[#This Row],[ONLINE LINGERING]])</f>
        <v>4.9679530105693006</v>
      </c>
      <c r="S52" s="6">
        <f t="shared" si="3"/>
        <v>4.9709277276860435</v>
      </c>
      <c r="T52" s="6">
        <v>2022.1573131655821</v>
      </c>
      <c r="U52" s="6">
        <f t="shared" si="4"/>
        <v>7.6119201973283674</v>
      </c>
      <c r="V52" s="8">
        <f>YEAR(Table6[[#This Row],[Date]])</f>
        <v>2017</v>
      </c>
      <c r="W52" s="8">
        <f>WEEKNUM(Table6[[#This Row],[Date]])</f>
        <v>51</v>
      </c>
      <c r="X52" t="s">
        <v>215</v>
      </c>
      <c r="Y52" s="9">
        <f>Table6[[#This Row],[LNTVLING]]+Table6[[#This Row],[LNRADIOLING]]+Table6[[#This Row],[LNONLINELING]]</f>
        <v>18.082538151645767</v>
      </c>
      <c r="Z52">
        <f t="shared" si="26"/>
        <v>1</v>
      </c>
      <c r="AA52">
        <f t="shared" si="7"/>
        <v>1</v>
      </c>
      <c r="AB52">
        <f t="shared" si="8"/>
        <v>0</v>
      </c>
      <c r="AC52">
        <f t="shared" si="9"/>
        <v>0</v>
      </c>
      <c r="AD52">
        <f t="shared" si="10"/>
        <v>0</v>
      </c>
      <c r="AE52">
        <f t="shared" si="11"/>
        <v>0</v>
      </c>
      <c r="AF52">
        <f t="shared" si="12"/>
        <v>0</v>
      </c>
      <c r="AG52" s="9">
        <f>'[1]1'!J$20+'[1]1'!J$21*Table6[[#This Row],[TV_State]]</f>
        <v>3069.6577106698151</v>
      </c>
      <c r="AH52" s="9">
        <f>Table6[[#This Row],[sales]]-Table6[[#This Row],[Pred_1]]</f>
        <v>-1047.500397504233</v>
      </c>
      <c r="AI52">
        <f>ABS(Table6[[#This Row],[Res_1]])/Table6[[#This Row],[sales]]</f>
        <v>0.51801132913068249</v>
      </c>
      <c r="AJ52" s="9">
        <f>'[1]2'!J$20+'[1]2'!J$21*Table6[[#This Row],[Radio_State]]</f>
        <v>2980.0273857794332</v>
      </c>
      <c r="AK52" s="9">
        <f>Table6[[#This Row],[sales]]-Table6[[#This Row],[ Pred_2 ]]</f>
        <v>-957.87007261385111</v>
      </c>
      <c r="AL52">
        <f>ABS(Table6[[#This Row],[ Res_2 ]])/Table6[[#This Row],[sales]]</f>
        <v>0.47368721828785681</v>
      </c>
      <c r="AM52" s="10">
        <f>'[1]3'!J$20+'[1]3'!J$21*Data!O52</f>
        <v>2633.5920731626438</v>
      </c>
      <c r="AN52" s="9">
        <f>Table6[[#This Row],[sales]]-Table6[[#This Row],[Pred_3]]</f>
        <v>-611.43475999706175</v>
      </c>
      <c r="AO52" s="9">
        <f>ABS(Table6[[#This Row],[Res_3]])/Table6[[#This Row],[sales]]</f>
        <v>0.30236755370920793</v>
      </c>
      <c r="AP52" s="9">
        <f>'[1]4'!L$21+'[1]4'!L$27*Table6[[#This Row],[TV_State]]+'[1]4'!L$22*Table6[[#This Row],[NJ_DUM]]+'[1]4'!L$23*Table6[[#This Row],[NY_DUM]]+'[1]4'!L$24*Table6[[#This Row],[PA_DUM]]+'[1]4'!L$25*Table6[[#This Row],[CT_DUM]]+'[1]4'!L$26*Table6[[#This Row],[DL_DUM]]</f>
        <v>4770.7612806595262</v>
      </c>
      <c r="AQ52" s="9">
        <f>Table6[[#This Row],[sales]]-Table6[[#This Row],[Pred_4]]</f>
        <v>-2748.6039674939439</v>
      </c>
      <c r="AR52">
        <f>ABS(Table6[[#This Row],[Res_4]]/Table6[[#This Row],[sales]])</f>
        <v>1.359243392983678</v>
      </c>
      <c r="AS52" s="9">
        <f>'[1]5'!L$20+'[1]5'!L$26*Table6[[#This Row],[Radio_State]]+'[1]5'!L$21*Table6[[#This Row],[NJ_DUM]]+'[1]5'!L$22*Table6[[#This Row],[NY_DUM]]+'[1]5'!L$23*Table6[[#This Row],[PA_DUM]]+'[1]5'!L$24*Table6[[#This Row],[CT_DUM]]+'[1]5'!L$25*Table6[[#This Row],[DL_DUM]]</f>
        <v>4135.2480100395496</v>
      </c>
      <c r="AT52" s="9">
        <f>Table6[[#This Row],[sales]]-Table6[[#This Row],[Pred_5]]</f>
        <v>-2113.0906968739673</v>
      </c>
      <c r="AU52" s="9">
        <f>ABS(Table6[[#This Row],[Red_5]]/Table6[[#This Row],[sales]])</f>
        <v>1.0449685012715622</v>
      </c>
      <c r="AV52" s="9">
        <f>'[1]6'!L$20+'[1]6'!L$26*Table6[[#This Row],[Online]]+'[1]6'!L$21*Table6[[#This Row],[NJ_DUM]]+'[1]6'!L$22*Table6[[#This Row],[NY_DUM]]+'[1]6'!L$23*Table6[[#This Row],[PA_DUM]]+'[1]6'!L$24*Table6[[#This Row],[CT_DUM]]+'[1]6'!L$25*Table6[[#This Row],[DL_DUM]]</f>
        <v>4587.8149318171354</v>
      </c>
      <c r="AW52" s="9">
        <f>Table6[[#This Row],[sales]]-Table6[[#This Row],[Pred_6]]</f>
        <v>-2565.6576186515531</v>
      </c>
      <c r="AX52" s="9">
        <f>ABS(Table6[[#This Row],[Red_6]]/Table6[[#This Row],[sales]])</f>
        <v>1.2687725143575252</v>
      </c>
      <c r="AY52" s="9">
        <f>'[1]7'!L$21+'[1]7'!L$27*Table6[[#This Row],[LNTV]]+'[1]7'!L$22*Table6[[#This Row],[NJ_DUM]]+'[1]7'!L$23*Table6[[#This Row],[NY_DUM]]+'[1]7'!L$24*Table6[[#This Row],[PA_DUM]]+'[1]7'!L$25*Table6[[#This Row],[CT_DUM]]+'[1]7'!L$26*Table6[[#This Row],[DL_DUM]]</f>
        <v>8.2901632154727949</v>
      </c>
      <c r="AZ52" s="9">
        <f>Table6[[#This Row],[sales]]-Table6[[#This Row],[Pred_7]]</f>
        <v>2013.8671499501093</v>
      </c>
      <c r="BA52" s="9">
        <f>ABS(Table6[[#This Row],[Red_7]]/Table6[[#This Row],[sales]])</f>
        <v>0.99590033714909398</v>
      </c>
      <c r="BB52" s="9">
        <f>'[1]8'!O$22+'[1]8'!O$28*Table6[[#This Row],[LNRADIOLING]]+'[1]8'!O$23*Table6[[#This Row],[DL_DUM]]+'[1]8'!O$24*Table6[[#This Row],[CT_DUM]]+'[1]8'!O$25*Table6[[#This Row],[PA_DUM]]+'[1]8'!O$26*Table6[[#This Row],[NY_DUM]]+'[1]8'!O$27*Table6[[#This Row],[NJ_DUM]]</f>
        <v>5.9254745423109929</v>
      </c>
      <c r="BC52" s="9">
        <f>Table6[[#This Row],[sales]]-Table6[[#This Row],[Pred_8]]</f>
        <v>2016.2318386232712</v>
      </c>
      <c r="BD52" s="9">
        <f>ABS(Table6[[#This Row],[Red_8]]/Table6[[#This Row],[sales]])</f>
        <v>0.99706972622568379</v>
      </c>
      <c r="BE52" s="9">
        <f>'[1]9'!M$19+'[1]9'!M$21*Table6[[#This Row],[LNONLINE]]+'[1]9'!M$20*Table6[[#This Row],[DL_DUM]]+'[1]9'!M$22*Table6[[#This Row],[CT_DUM]]+'[1]9'!M$23*Table6[[#This Row],[PA_DUM]]+'[1]9'!M$24*Table6[[#This Row],[NY_DUM]]+'[1]9'!M$25*Table6[[#This Row],[NJ_DUM]]</f>
        <v>6.1161325423131911</v>
      </c>
      <c r="BF52" s="9">
        <f>Table6[[#This Row],[sales]]-Table6[[#This Row],[Pred_9]]</f>
        <v>2016.0411806232689</v>
      </c>
      <c r="BG52" s="9">
        <f>ABS(Table6[[#This Row],[Red_9]]/Table6[[#This Row],[sales]])</f>
        <v>0.99697544177077957</v>
      </c>
      <c r="BH52" s="9">
        <f>'[1]10'!P$22+'[1]10'!P$30*Table6[[#This Row],[LNTV]]+'[1]10'!P$29*Table6[[#This Row],[LNRADIOLING]]+'[1]10'!P$24*Table6[[#This Row],[LNONLINELING]]+'[1]10'!P$23*Table6[[#This Row],[DL_DUM]]+'[1]10'!P$25*Table6[[#This Row],[CT_DUM]]+'[1]10'!P$26*Table6[[#This Row],[PA_DUM]]+'[1]10'!P$27*Table6[[#This Row],[NY_DUM]]+'[1]10'!P$28*Table6[[#This Row],[NJ_DUM]]</f>
        <v>5.983736981363891</v>
      </c>
      <c r="BI52" s="9">
        <f>Table6[[#This Row],[sales]]-Table6[[#This Row],[Pred_10]]</f>
        <v>2016.1735761842183</v>
      </c>
      <c r="BJ52" s="45">
        <f>ABS(Table6[[#This Row],[Red_10]]/Table6[[#This Row],[sales]])</f>
        <v>0.99704091420464391</v>
      </c>
      <c r="BK52" s="9">
        <f>'[1]11'!P$32+'[1]11'!P$40*Table6[[#This Row],[LNONLINELING]]+'[1]11'!P$39*Table6[[#This Row],[LNRADIOLING]]+'[1]11'!P$38*Table6[[#This Row],[LNTVLING]]+'[1]11'!P$33*Table6[[#This Row],[DL_DUM]]+'[1]11'!P$34*Table6[[#This Row],[CT_DUM]]+'[1]11'!P$35*Table6[[#This Row],[PA_DUM]]+'[1]11'!P$36*Table6[[#This Row],[NY_DUM]]+'[1]11'!P$37*Table6[[#This Row],[NJ_DUM]]</f>
        <v>5.9108645835858651</v>
      </c>
      <c r="BL52" s="9">
        <f>Table6[[#This Row],[sales]]-Table6[[#This Row],[ Pred_11]]</f>
        <v>2016.2464485819962</v>
      </c>
      <c r="BM52" s="47">
        <f>ABS(Table6[[#This Row],[ Red_11]]/Table6[[#This Row],[sales]])</f>
        <v>0.99707695116245298</v>
      </c>
      <c r="BN52" s="9">
        <f>'[1]12'!K$22+'[1]12'!K$28*Table6[[#This Row],[COMBINE LN LING]]+'[1]12'!K$23*Table6[[#This Row],[DL_DUM]]+'[1]12'!K$24*Table6[[#This Row],[CT_DUM]]+'[1]12'!K$25*Table6[[#This Row],[PA_DUM]]+'[1]12'!K$26*Table6[[#This Row],[NY_DUM]]+'[1]12'!K$27*Table6[[#This Row],[NJ_DUM]]</f>
        <v>6.11140168169403</v>
      </c>
      <c r="BO52" s="9">
        <f>Table6[[#This Row],[sales]]-Table6[[#This Row],[ Pred_12]]</f>
        <v>2016.0459114838879</v>
      </c>
      <c r="BP52" s="47">
        <f>ABS(Table6[[#This Row],[ Red_12]]/Table6[[#This Row],[sales]])</f>
        <v>0.99697778128244285</v>
      </c>
      <c r="BQ52">
        <f>LN(G52+'2019 Totals and Calculations'!C$18)</f>
        <v>7.6451802266673266</v>
      </c>
      <c r="BR52">
        <f>LN(Table6[[#This Row],[PROF RADIO]]+'2019 Totals and Calculations'!D$18)</f>
        <v>5.85311312835558</v>
      </c>
      <c r="BS52">
        <f>LN(Table6[[#This Row],[ONLINE LINGERING]]+'2019 Totals and Calculations'!E$18)</f>
        <v>5.2343639087631786</v>
      </c>
      <c r="BT52">
        <f>MONTH(Table6[[#This Row],[Date]])</f>
        <v>12</v>
      </c>
      <c r="BU52">
        <f t="shared" si="13"/>
        <v>0</v>
      </c>
      <c r="BV52">
        <f t="shared" si="14"/>
        <v>0</v>
      </c>
      <c r="BW52">
        <f t="shared" si="15"/>
        <v>0</v>
      </c>
      <c r="BX52">
        <f t="shared" si="16"/>
        <v>0</v>
      </c>
      <c r="BY52">
        <f t="shared" si="17"/>
        <v>0</v>
      </c>
      <c r="BZ52">
        <f t="shared" si="18"/>
        <v>0</v>
      </c>
      <c r="CA52">
        <f t="shared" si="19"/>
        <v>0</v>
      </c>
      <c r="CB52">
        <f t="shared" si="20"/>
        <v>0</v>
      </c>
      <c r="CC52">
        <f t="shared" si="21"/>
        <v>0</v>
      </c>
      <c r="CD52">
        <f t="shared" si="22"/>
        <v>0</v>
      </c>
      <c r="CE52">
        <f t="shared" si="23"/>
        <v>0</v>
      </c>
      <c r="CF52">
        <f t="shared" si="24"/>
        <v>1</v>
      </c>
      <c r="CG52">
        <f t="shared" si="25"/>
        <v>51</v>
      </c>
      <c r="CH5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2208.285634564998</v>
      </c>
      <c r="CI52" s="79">
        <f>Table6[[#This Row],[sales]]-CH52</f>
        <v>-186.12832139941588</v>
      </c>
      <c r="CJ52">
        <f>ABS(Table6[[#This Row],[sales]]-CH52)/Table6[[#This Row],[sales]]</f>
        <v>9.2044432046704455E-2</v>
      </c>
      <c r="CK5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1956.3415947761446</v>
      </c>
      <c r="CL52" s="79">
        <f>Table6[[#This Row],[sales]]-CK52</f>
        <v>65.815718389437507</v>
      </c>
      <c r="CM52">
        <f>ABS(Table6[[#This Row],[sales]]-CK52)/Table6[[#This Row],[sales]]</f>
        <v>3.2547279067228665E-2</v>
      </c>
      <c r="CN5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2399.9256186121297</v>
      </c>
      <c r="CO52" s="79">
        <f>Table6[[#This Row],[sales]]-CN52</f>
        <v>-377.76830544654763</v>
      </c>
      <c r="CP52">
        <f>ABS(Table6[[#This Row],[sales]]-CN52)/Table6[[#This Row],[sales]]</f>
        <v>0.18681449904368272</v>
      </c>
      <c r="CQ5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2121.9220353097389</v>
      </c>
      <c r="CR52" s="79">
        <f>Table6[[#This Row],[sales]]-CQ52</f>
        <v>-99.764722144156849</v>
      </c>
      <c r="CS52">
        <f>ABS(Table6[[#This Row],[sales]]-CQ52)/Table6[[#This Row],[sales]]</f>
        <v>4.9335786832519157E-2</v>
      </c>
    </row>
    <row r="53" spans="1:97" x14ac:dyDescent="0.2">
      <c r="A53">
        <v>52</v>
      </c>
      <c r="B53" t="s">
        <v>139</v>
      </c>
      <c r="C53" s="5">
        <v>43093</v>
      </c>
      <c r="D53" s="6">
        <v>1786.9357567532684</v>
      </c>
      <c r="E53" s="8">
        <f>YEAR(Table6[[#This Row],[Date]])</f>
        <v>2017</v>
      </c>
      <c r="F53" s="6">
        <f>Table6[[#This Row],[TV_State]]+Table6[[#This Row],[Radio_State]]+Table6[[#This Row],[Online]]</f>
        <v>2223.7422750707342</v>
      </c>
      <c r="G53" s="6">
        <f t="shared" si="5"/>
        <v>1746.591986974749</v>
      </c>
      <c r="H53" s="6">
        <f>LN(Table6[[#This Row],[PROF TV LING]])</f>
        <v>7.4654217321841259</v>
      </c>
      <c r="I53" s="6">
        <f t="shared" si="0"/>
        <v>7.4882575641792704</v>
      </c>
      <c r="J53" s="6">
        <v>291.20434554497717</v>
      </c>
      <c r="K53" s="6">
        <f t="shared" si="6"/>
        <v>288.38251465999849</v>
      </c>
      <c r="L53" s="6">
        <f>0.5*J52+0.5*Table6[[#This Row],[Radio_State]]</f>
        <v>289.76273987396246</v>
      </c>
      <c r="M53" s="6">
        <f>LN(Table6[[#This Row],[RADIO LINGERING ]])</f>
        <v>5.6690624497570274</v>
      </c>
      <c r="N53" s="6">
        <f t="shared" si="1"/>
        <v>5.6740252390991568</v>
      </c>
      <c r="O53" s="6">
        <v>145.60217277248859</v>
      </c>
      <c r="P53" s="6">
        <f t="shared" si="2"/>
        <v>144.98710393254345</v>
      </c>
      <c r="Q53" s="6">
        <f>0.3*O52+0.7*Table6[[#This Row],[Online]]</f>
        <v>145.16969107118416</v>
      </c>
      <c r="R53" s="6">
        <f>LN(Table6[[#This Row],[ONLINE LINGERING]])</f>
        <v>4.9779033414224685</v>
      </c>
      <c r="S53" s="6">
        <f t="shared" si="3"/>
        <v>4.9808780585392114</v>
      </c>
      <c r="T53" s="6">
        <v>2376.5618039636756</v>
      </c>
      <c r="U53" s="6">
        <f t="shared" si="4"/>
        <v>7.7734101020124244</v>
      </c>
      <c r="V53" s="8">
        <f>YEAR(Table6[[#This Row],[Date]])</f>
        <v>2017</v>
      </c>
      <c r="W53" s="8">
        <f>WEEKNUM(Table6[[#This Row],[Date]])</f>
        <v>52</v>
      </c>
      <c r="X53" t="s">
        <v>216</v>
      </c>
      <c r="Y53" s="9">
        <f>Table6[[#This Row],[LNTVLING]]+Table6[[#This Row],[LNRADIOLING]]+Table6[[#This Row],[LNONLINELING]]</f>
        <v>18.112387523363623</v>
      </c>
      <c r="Z53">
        <f t="shared" si="26"/>
        <v>1</v>
      </c>
      <c r="AA53">
        <f t="shared" si="7"/>
        <v>1</v>
      </c>
      <c r="AB53">
        <f t="shared" si="8"/>
        <v>0</v>
      </c>
      <c r="AC53">
        <f t="shared" si="9"/>
        <v>0</v>
      </c>
      <c r="AD53">
        <f t="shared" si="10"/>
        <v>0</v>
      </c>
      <c r="AE53">
        <f t="shared" si="11"/>
        <v>0</v>
      </c>
      <c r="AF53">
        <f t="shared" si="12"/>
        <v>0</v>
      </c>
      <c r="AG53" s="9">
        <f>'[1]1'!J$20+'[1]1'!J$21*Table6[[#This Row],[TV_State]]</f>
        <v>3087.0569623219499</v>
      </c>
      <c r="AH53" s="9">
        <f>Table6[[#This Row],[sales]]-Table6[[#This Row],[Pred_1]]</f>
        <v>-710.49515835827424</v>
      </c>
      <c r="AI53">
        <f>ABS(Table6[[#This Row],[Res_1]])/Table6[[#This Row],[sales]]</f>
        <v>0.29895926004251044</v>
      </c>
      <c r="AJ53" s="9">
        <f>'[1]2'!J$20+'[1]2'!J$21*Table6[[#This Row],[Radio_State]]</f>
        <v>2992.6848415972522</v>
      </c>
      <c r="AK53" s="9">
        <f>Table6[[#This Row],[sales]]-Table6[[#This Row],[ Pred_2 ]]</f>
        <v>-616.12303763357659</v>
      </c>
      <c r="AL53">
        <f>ABS(Table6[[#This Row],[ Res_2 ]])/Table6[[#This Row],[sales]]</f>
        <v>0.25924974330816675</v>
      </c>
      <c r="AM53" s="10">
        <f>'[1]3'!J$20+'[1]3'!J$21*Data!O53</f>
        <v>2641.9206920770216</v>
      </c>
      <c r="AN53" s="9">
        <f>Table6[[#This Row],[sales]]-Table6[[#This Row],[Pred_3]]</f>
        <v>-265.35888811334598</v>
      </c>
      <c r="AO53" s="9">
        <f>ABS(Table6[[#This Row],[Res_3]])/Table6[[#This Row],[sales]]</f>
        <v>0.11165663256506744</v>
      </c>
      <c r="AP53" s="9">
        <f>'[1]4'!L$21+'[1]4'!L$27*Table6[[#This Row],[TV_State]]+'[1]4'!L$22*Table6[[#This Row],[NJ_DUM]]+'[1]4'!L$23*Table6[[#This Row],[NY_DUM]]+'[1]4'!L$24*Table6[[#This Row],[PA_DUM]]+'[1]4'!L$25*Table6[[#This Row],[CT_DUM]]+'[1]4'!L$26*Table6[[#This Row],[DL_DUM]]</f>
        <v>4774.6638889918231</v>
      </c>
      <c r="AQ53" s="9">
        <f>Table6[[#This Row],[sales]]-Table6[[#This Row],[Pred_4]]</f>
        <v>-2398.1020850281475</v>
      </c>
      <c r="AR53">
        <f>ABS(Table6[[#This Row],[Res_4]]/Table6[[#This Row],[sales]])</f>
        <v>1.009063631767769</v>
      </c>
      <c r="AS53" s="9">
        <f>'[1]5'!L$20+'[1]5'!L$26*Table6[[#This Row],[Radio_State]]+'[1]5'!L$21*Table6[[#This Row],[NJ_DUM]]+'[1]5'!L$22*Table6[[#This Row],[NY_DUM]]+'[1]5'!L$23*Table6[[#This Row],[PA_DUM]]+'[1]5'!L$24*Table6[[#This Row],[CT_DUM]]+'[1]5'!L$25*Table6[[#This Row],[DL_DUM]]</f>
        <v>4140.3270616030732</v>
      </c>
      <c r="AT53" s="9">
        <f>Table6[[#This Row],[sales]]-Table6[[#This Row],[Pred_5]]</f>
        <v>-1763.7652576393975</v>
      </c>
      <c r="AU53" s="9">
        <f>ABS(Table6[[#This Row],[Red_5]]/Table6[[#This Row],[sales]])</f>
        <v>0.74214996416156975</v>
      </c>
      <c r="AV53" s="9">
        <f>'[1]6'!L$20+'[1]6'!L$26*Table6[[#This Row],[Online]]+'[1]6'!L$21*Table6[[#This Row],[NJ_DUM]]+'[1]6'!L$22*Table6[[#This Row],[NY_DUM]]+'[1]6'!L$23*Table6[[#This Row],[PA_DUM]]+'[1]6'!L$24*Table6[[#This Row],[CT_DUM]]+'[1]6'!L$25*Table6[[#This Row],[DL_DUM]]</f>
        <v>4594.0891710259239</v>
      </c>
      <c r="AW53" s="9">
        <f>Table6[[#This Row],[sales]]-Table6[[#This Row],[Pred_6]]</f>
        <v>-2217.5273670622482</v>
      </c>
      <c r="AX53" s="9">
        <f>ABS(Table6[[#This Row],[Red_6]]/Table6[[#This Row],[sales]])</f>
        <v>0.93308213712928201</v>
      </c>
      <c r="AY53" s="9">
        <f>'[1]7'!L$21+'[1]7'!L$27*Table6[[#This Row],[LNTV]]+'[1]7'!L$22*Table6[[#This Row],[NJ_DUM]]+'[1]7'!L$23*Table6[[#This Row],[NY_DUM]]+'[1]7'!L$24*Table6[[#This Row],[PA_DUM]]+'[1]7'!L$25*Table6[[#This Row],[CT_DUM]]+'[1]7'!L$26*Table6[[#This Row],[DL_DUM]]</f>
        <v>8.2912645627627963</v>
      </c>
      <c r="AZ53" s="9">
        <f>Table6[[#This Row],[sales]]-Table6[[#This Row],[Pred_7]]</f>
        <v>2368.2705394009126</v>
      </c>
      <c r="BA53" s="9">
        <f>ABS(Table6[[#This Row],[Red_7]]/Table6[[#This Row],[sales]])</f>
        <v>0.99651123545411924</v>
      </c>
      <c r="BB53" s="9">
        <f>'[1]8'!O$22+'[1]8'!O$28*Table6[[#This Row],[LNRADIOLING]]+'[1]8'!O$23*Table6[[#This Row],[DL_DUM]]+'[1]8'!O$24*Table6[[#This Row],[CT_DUM]]+'[1]8'!O$25*Table6[[#This Row],[PA_DUM]]+'[1]8'!O$26*Table6[[#This Row],[NY_DUM]]+'[1]8'!O$27*Table6[[#This Row],[NJ_DUM]]</f>
        <v>5.9261844083147697</v>
      </c>
      <c r="BC53" s="9">
        <f>Table6[[#This Row],[sales]]-Table6[[#This Row],[Pred_8]]</f>
        <v>2370.6356195553608</v>
      </c>
      <c r="BD53" s="9">
        <f>ABS(Table6[[#This Row],[Red_8]]/Table6[[#This Row],[sales]])</f>
        <v>0.99750640425238213</v>
      </c>
      <c r="BE53" s="9">
        <f>'[1]9'!M$19+'[1]9'!M$21*Table6[[#This Row],[LNONLINE]]+'[1]9'!M$20*Table6[[#This Row],[DL_DUM]]+'[1]9'!M$22*Table6[[#This Row],[CT_DUM]]+'[1]9'!M$23*Table6[[#This Row],[PA_DUM]]+'[1]9'!M$24*Table6[[#This Row],[NY_DUM]]+'[1]9'!M$25*Table6[[#This Row],[NJ_DUM]]</f>
        <v>6.119282990644523</v>
      </c>
      <c r="BF53" s="9">
        <f>Table6[[#This Row],[sales]]-Table6[[#This Row],[Pred_9]]</f>
        <v>2370.4425209730312</v>
      </c>
      <c r="BG53" s="9">
        <f>ABS(Table6[[#This Row],[Red_9]]/Table6[[#This Row],[sales]])</f>
        <v>0.99742515301708601</v>
      </c>
      <c r="BH53" s="9">
        <f>'[1]10'!P$22+'[1]10'!P$30*Table6[[#This Row],[LNTV]]+'[1]10'!P$29*Table6[[#This Row],[LNRADIOLING]]+'[1]10'!P$24*Table6[[#This Row],[LNONLINELING]]+'[1]10'!P$23*Table6[[#This Row],[DL_DUM]]+'[1]10'!P$25*Table6[[#This Row],[CT_DUM]]+'[1]10'!P$26*Table6[[#This Row],[PA_DUM]]+'[1]10'!P$27*Table6[[#This Row],[NY_DUM]]+'[1]10'!P$28*Table6[[#This Row],[NJ_DUM]]</f>
        <v>5.9855480646401089</v>
      </c>
      <c r="BI53" s="9">
        <f>Table6[[#This Row],[sales]]-Table6[[#This Row],[Pred_10]]</f>
        <v>2370.5762558990355</v>
      </c>
      <c r="BJ53" s="45">
        <f>ABS(Table6[[#This Row],[Red_10]]/Table6[[#This Row],[sales]])</f>
        <v>0.99748142545476526</v>
      </c>
      <c r="BK53" s="9">
        <f>'[1]11'!P$32+'[1]11'!P$40*Table6[[#This Row],[LNONLINELING]]+'[1]11'!P$39*Table6[[#This Row],[LNRADIOLING]]+'[1]11'!P$38*Table6[[#This Row],[LNTVLING]]+'[1]11'!P$33*Table6[[#This Row],[DL_DUM]]+'[1]11'!P$34*Table6[[#This Row],[CT_DUM]]+'[1]11'!P$35*Table6[[#This Row],[PA_DUM]]+'[1]11'!P$36*Table6[[#This Row],[NY_DUM]]+'[1]11'!P$37*Table6[[#This Row],[NJ_DUM]]</f>
        <v>5.9119902546553487</v>
      </c>
      <c r="BL53" s="9">
        <f>Table6[[#This Row],[sales]]-Table6[[#This Row],[ Pred_11]]</f>
        <v>2370.6498137090202</v>
      </c>
      <c r="BM53" s="47">
        <f>ABS(Table6[[#This Row],[ Red_11]]/Table6[[#This Row],[sales]])</f>
        <v>0.99751237681056926</v>
      </c>
      <c r="BN53" s="9">
        <f>'[1]12'!K$22+'[1]12'!K$28*Table6[[#This Row],[COMBINE LN LING]]+'[1]12'!K$23*Table6[[#This Row],[DL_DUM]]+'[1]12'!K$24*Table6[[#This Row],[CT_DUM]]+'[1]12'!K$25*Table6[[#This Row],[PA_DUM]]+'[1]12'!K$26*Table6[[#This Row],[NY_DUM]]+'[1]12'!K$27*Table6[[#This Row],[NJ_DUM]]</f>
        <v>6.1142742621177621</v>
      </c>
      <c r="BO53" s="9">
        <f>Table6[[#This Row],[sales]]-Table6[[#This Row],[ Pred_12]]</f>
        <v>2370.4475297015579</v>
      </c>
      <c r="BP53" s="47">
        <f>ABS(Table6[[#This Row],[ Red_12]]/Table6[[#This Row],[sales]])</f>
        <v>0.99742726056948305</v>
      </c>
      <c r="BQ53">
        <f>LN(G53+'2019 Totals and Calculations'!C$18)</f>
        <v>7.6534168710123112</v>
      </c>
      <c r="BR53">
        <f>LN(Table6[[#This Row],[PROF RADIO]]+'2019 Totals and Calculations'!D$18)</f>
        <v>5.8611818173731765</v>
      </c>
      <c r="BS53">
        <f>LN(Table6[[#This Row],[ONLINE LINGERING]]+'2019 Totals and Calculations'!E$18)</f>
        <v>5.241995953116481</v>
      </c>
      <c r="BT53">
        <f>MONTH(Table6[[#This Row],[Date]])</f>
        <v>12</v>
      </c>
      <c r="BU53">
        <f t="shared" si="13"/>
        <v>0</v>
      </c>
      <c r="BV53">
        <f t="shared" si="14"/>
        <v>0</v>
      </c>
      <c r="BW53">
        <f t="shared" si="15"/>
        <v>0</v>
      </c>
      <c r="BX53">
        <f t="shared" si="16"/>
        <v>0</v>
      </c>
      <c r="BY53">
        <f t="shared" si="17"/>
        <v>0</v>
      </c>
      <c r="BZ53">
        <f t="shared" si="18"/>
        <v>0</v>
      </c>
      <c r="CA53">
        <f t="shared" si="19"/>
        <v>0</v>
      </c>
      <c r="CB53">
        <f t="shared" si="20"/>
        <v>0</v>
      </c>
      <c r="CC53">
        <f t="shared" si="21"/>
        <v>0</v>
      </c>
      <c r="CD53">
        <f t="shared" si="22"/>
        <v>0</v>
      </c>
      <c r="CE53">
        <f t="shared" si="23"/>
        <v>0</v>
      </c>
      <c r="CF53">
        <f t="shared" si="24"/>
        <v>1</v>
      </c>
      <c r="CG53">
        <f t="shared" si="25"/>
        <v>52</v>
      </c>
      <c r="CH5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2219.7059336508505</v>
      </c>
      <c r="CI53" s="79">
        <f>Table6[[#This Row],[sales]]-CH53</f>
        <v>156.85587031282512</v>
      </c>
      <c r="CJ53">
        <f>ABS(Table6[[#This Row],[sales]]-CH53)/Table6[[#This Row],[sales]]</f>
        <v>6.6001174491325185E-2</v>
      </c>
      <c r="CK5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1965.6356399918818</v>
      </c>
      <c r="CL53" s="79">
        <f>Table6[[#This Row],[sales]]-CK53</f>
        <v>410.92616397179381</v>
      </c>
      <c r="CM53">
        <f>ABS(Table6[[#This Row],[sales]]-CK53)/Table6[[#This Row],[sales]]</f>
        <v>0.17290783824196923</v>
      </c>
      <c r="CN5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2411.5847017522824</v>
      </c>
      <c r="CO53" s="79">
        <f>Table6[[#This Row],[sales]]-CN53</f>
        <v>-35.02289778860677</v>
      </c>
      <c r="CP53">
        <f>ABS(Table6[[#This Row],[sales]]-CN53)/Table6[[#This Row],[sales]]</f>
        <v>1.4736792340176007E-2</v>
      </c>
      <c r="CQ5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2136.6446353971055</v>
      </c>
      <c r="CR53" s="79">
        <f>Table6[[#This Row],[sales]]-CQ53</f>
        <v>239.91716856657013</v>
      </c>
      <c r="CS53">
        <f>ABS(Table6[[#This Row],[sales]]-CQ53)/Table6[[#This Row],[sales]]</f>
        <v>0.10095136939692949</v>
      </c>
    </row>
    <row r="54" spans="1:97" x14ac:dyDescent="0.2">
      <c r="A54">
        <v>53</v>
      </c>
      <c r="B54" t="s">
        <v>139</v>
      </c>
      <c r="C54" s="5">
        <v>43100</v>
      </c>
      <c r="D54" s="6">
        <v>1804.8051143208008</v>
      </c>
      <c r="E54" s="8">
        <f>YEAR(Table6[[#This Row],[Date]])</f>
        <v>2017</v>
      </c>
      <c r="F54" s="6">
        <f>Table6[[#This Row],[TV_State]]+Table6[[#This Row],[Radio_State]]+Table6[[#This Row],[Online]]</f>
        <v>2245.9796978214413</v>
      </c>
      <c r="G54" s="6">
        <f t="shared" si="5"/>
        <v>1764.0559251785644</v>
      </c>
      <c r="H54" s="6">
        <f>LN(Table6[[#This Row],[PROF TV LING]])</f>
        <v>7.475370939680154</v>
      </c>
      <c r="I54" s="6">
        <f t="shared" si="0"/>
        <v>7.4982078950324382</v>
      </c>
      <c r="J54" s="6">
        <v>294.11638900042698</v>
      </c>
      <c r="K54" s="6">
        <f t="shared" si="6"/>
        <v>291.24945183021271</v>
      </c>
      <c r="L54" s="6">
        <f>0.5*J53+0.5*Table6[[#This Row],[Radio_State]]</f>
        <v>292.66036727270205</v>
      </c>
      <c r="M54" s="6">
        <f>LN(Table6[[#This Row],[RADIO LINGERING ]])</f>
        <v>5.6790127806101962</v>
      </c>
      <c r="N54" s="6">
        <f t="shared" si="1"/>
        <v>5.6839755699523247</v>
      </c>
      <c r="O54" s="6">
        <v>147.05819450021346</v>
      </c>
      <c r="P54" s="6">
        <f t="shared" si="2"/>
        <v>146.43686732991245</v>
      </c>
      <c r="Q54" s="6">
        <f>0.3*O53+0.7*Table6[[#This Row],[Online]]</f>
        <v>146.62138798189599</v>
      </c>
      <c r="R54" s="6">
        <f>LN(Table6[[#This Row],[ONLINE LINGERING]])</f>
        <v>4.9878536722756364</v>
      </c>
      <c r="S54" s="6">
        <f t="shared" si="3"/>
        <v>4.9908283893923793</v>
      </c>
      <c r="T54" s="6">
        <v>2207.7667990469145</v>
      </c>
      <c r="U54" s="6">
        <f t="shared" si="4"/>
        <v>7.6997367854455039</v>
      </c>
      <c r="V54" s="8">
        <f>YEAR(Table6[[#This Row],[Date]])</f>
        <v>2017</v>
      </c>
      <c r="W54" s="8">
        <f>WEEKNUM(Table6[[#This Row],[Date]])</f>
        <v>53</v>
      </c>
      <c r="X54" t="s">
        <v>217</v>
      </c>
      <c r="Y54" s="9">
        <f>Table6[[#This Row],[LNTVLING]]+Table6[[#This Row],[LNRADIOLING]]+Table6[[#This Row],[LNONLINELING]]</f>
        <v>18.142237392565988</v>
      </c>
      <c r="Z54">
        <f t="shared" si="26"/>
        <v>1</v>
      </c>
      <c r="AA54">
        <f t="shared" si="7"/>
        <v>1</v>
      </c>
      <c r="AB54">
        <f t="shared" si="8"/>
        <v>0</v>
      </c>
      <c r="AC54">
        <f t="shared" si="9"/>
        <v>0</v>
      </c>
      <c r="AD54">
        <f t="shared" si="10"/>
        <v>0</v>
      </c>
      <c r="AE54">
        <f t="shared" si="11"/>
        <v>0</v>
      </c>
      <c r="AF54">
        <f t="shared" si="12"/>
        <v>0</v>
      </c>
      <c r="AG54" s="9">
        <f>'[1]1'!J$20+'[1]1'!J$21*Table6[[#This Row],[TV_State]]</f>
        <v>3104.6302064906058</v>
      </c>
      <c r="AH54" s="9">
        <f>Table6[[#This Row],[sales]]-Table6[[#This Row],[Pred_1]]</f>
        <v>-896.86340744369136</v>
      </c>
      <c r="AI54">
        <f>ABS(Table6[[#This Row],[Res_1]])/Table6[[#This Row],[sales]]</f>
        <v>0.40623104207874866</v>
      </c>
      <c r="AJ54" s="9">
        <f>'[1]2'!J$20+'[1]2'!J$21*Table6[[#This Row],[Radio_State]]</f>
        <v>3005.4688719732494</v>
      </c>
      <c r="AK54" s="9">
        <f>Table6[[#This Row],[sales]]-Table6[[#This Row],[ Pred_2 ]]</f>
        <v>-797.70207292633495</v>
      </c>
      <c r="AL54">
        <f>ABS(Table6[[#This Row],[ Res_2 ]])/Table6[[#This Row],[sales]]</f>
        <v>0.36131627365295116</v>
      </c>
      <c r="AM54" s="10">
        <f>'[1]3'!J$20+'[1]3'!J$21*Data!O54</f>
        <v>2650.3325971805434</v>
      </c>
      <c r="AN54" s="9">
        <f>Table6[[#This Row],[sales]]-Table6[[#This Row],[Pred_3]]</f>
        <v>-442.56579813362896</v>
      </c>
      <c r="AO54" s="9">
        <f>ABS(Table6[[#This Row],[Res_3]])/Table6[[#This Row],[sales]]</f>
        <v>0.20045858028333569</v>
      </c>
      <c r="AP54" s="9">
        <f>'[1]4'!L$21+'[1]4'!L$27*Table6[[#This Row],[TV_State]]+'[1]4'!L$22*Table6[[#This Row],[NJ_DUM]]+'[1]4'!L$23*Table6[[#This Row],[NY_DUM]]+'[1]4'!L$24*Table6[[#This Row],[PA_DUM]]+'[1]4'!L$25*Table6[[#This Row],[CT_DUM]]+'[1]4'!L$26*Table6[[#This Row],[DL_DUM]]</f>
        <v>4778.6055234074438</v>
      </c>
      <c r="AQ54" s="9">
        <f>Table6[[#This Row],[sales]]-Table6[[#This Row],[Pred_4]]</f>
        <v>-2570.8387243605293</v>
      </c>
      <c r="AR54">
        <f>ABS(Table6[[#This Row],[Res_4]]/Table6[[#This Row],[sales]])</f>
        <v>1.1644521176196472</v>
      </c>
      <c r="AS54" s="9">
        <f>'[1]5'!L$20+'[1]5'!L$26*Table6[[#This Row],[Radio_State]]+'[1]5'!L$21*Table6[[#This Row],[NJ_DUM]]+'[1]5'!L$22*Table6[[#This Row],[NY_DUM]]+'[1]5'!L$23*Table6[[#This Row],[PA_DUM]]+'[1]5'!L$24*Table6[[#This Row],[CT_DUM]]+'[1]5'!L$25*Table6[[#This Row],[DL_DUM]]</f>
        <v>4145.4569036822322</v>
      </c>
      <c r="AT54" s="9">
        <f>Table6[[#This Row],[sales]]-Table6[[#This Row],[Pred_5]]</f>
        <v>-1937.6901046353178</v>
      </c>
      <c r="AU54" s="9">
        <f>ABS(Table6[[#This Row],[Red_5]]/Table6[[#This Row],[sales]])</f>
        <v>0.87766973643765822</v>
      </c>
      <c r="AV54" s="9">
        <f>'[1]6'!L$20+'[1]6'!L$26*Table6[[#This Row],[Online]]+'[1]6'!L$21*Table6[[#This Row],[NJ_DUM]]+'[1]6'!L$22*Table6[[#This Row],[NY_DUM]]+'[1]6'!L$23*Table6[[#This Row],[PA_DUM]]+'[1]6'!L$24*Table6[[#This Row],[CT_DUM]]+'[1]6'!L$25*Table6[[#This Row],[DL_DUM]]</f>
        <v>4600.4261526267992</v>
      </c>
      <c r="AW54" s="9">
        <f>Table6[[#This Row],[sales]]-Table6[[#This Row],[Pred_6]]</f>
        <v>-2392.6593535798847</v>
      </c>
      <c r="AX54" s="9">
        <f>ABS(Table6[[#This Row],[Red_6]]/Table6[[#This Row],[sales]])</f>
        <v>1.0837464149804172</v>
      </c>
      <c r="AY54" s="9">
        <f>'[1]7'!L$21+'[1]7'!L$27*Table6[[#This Row],[LNTV]]+'[1]7'!L$22*Table6[[#This Row],[NJ_DUM]]+'[1]7'!L$23*Table6[[#This Row],[NY_DUM]]+'[1]7'!L$24*Table6[[#This Row],[PA_DUM]]+'[1]7'!L$25*Table6[[#This Row],[CT_DUM]]+'[1]7'!L$26*Table6[[#This Row],[DL_DUM]]</f>
        <v>8.292365910052796</v>
      </c>
      <c r="AZ54" s="9">
        <f>Table6[[#This Row],[sales]]-Table6[[#This Row],[Pred_7]]</f>
        <v>2199.4744331368615</v>
      </c>
      <c r="BA54" s="9">
        <f>ABS(Table6[[#This Row],[Red_7]]/Table6[[#This Row],[sales]])</f>
        <v>0.99624400280245506</v>
      </c>
      <c r="BB54" s="9">
        <f>'[1]8'!O$22+'[1]8'!O$28*Table6[[#This Row],[LNRADIOLING]]+'[1]8'!O$23*Table6[[#This Row],[DL_DUM]]+'[1]8'!O$24*Table6[[#This Row],[CT_DUM]]+'[1]8'!O$25*Table6[[#This Row],[PA_DUM]]+'[1]8'!O$26*Table6[[#This Row],[NY_DUM]]+'[1]8'!O$27*Table6[[#This Row],[NJ_DUM]]</f>
        <v>5.9268942743185455</v>
      </c>
      <c r="BC54" s="9">
        <f>Table6[[#This Row],[sales]]-Table6[[#This Row],[Pred_8]]</f>
        <v>2201.8399047725961</v>
      </c>
      <c r="BD54" s="9">
        <f>ABS(Table6[[#This Row],[Red_8]]/Table6[[#This Row],[sales]])</f>
        <v>0.99731543463880468</v>
      </c>
      <c r="BE54" s="9">
        <f>'[1]9'!M$19+'[1]9'!M$21*Table6[[#This Row],[LNONLINE]]+'[1]9'!M$20*Table6[[#This Row],[DL_DUM]]+'[1]9'!M$22*Table6[[#This Row],[CT_DUM]]+'[1]9'!M$23*Table6[[#This Row],[PA_DUM]]+'[1]9'!M$24*Table6[[#This Row],[NY_DUM]]+'[1]9'!M$25*Table6[[#This Row],[NJ_DUM]]</f>
        <v>6.1224334389758557</v>
      </c>
      <c r="BF54" s="9">
        <f>Table6[[#This Row],[sales]]-Table6[[#This Row],[Pred_9]]</f>
        <v>2201.6443656079387</v>
      </c>
      <c r="BG54" s="9">
        <f>ABS(Table6[[#This Row],[Red_9]]/Table6[[#This Row],[sales]])</f>
        <v>0.99722686588021037</v>
      </c>
      <c r="BH54" s="9">
        <f>'[1]10'!P$22+'[1]10'!P$30*Table6[[#This Row],[LNTV]]+'[1]10'!P$29*Table6[[#This Row],[LNRADIOLING]]+'[1]10'!P$24*Table6[[#This Row],[LNONLINELING]]+'[1]10'!P$23*Table6[[#This Row],[DL_DUM]]+'[1]10'!P$25*Table6[[#This Row],[CT_DUM]]+'[1]10'!P$26*Table6[[#This Row],[PA_DUM]]+'[1]10'!P$27*Table6[[#This Row],[NY_DUM]]+'[1]10'!P$28*Table6[[#This Row],[NJ_DUM]]</f>
        <v>5.9873591479163268</v>
      </c>
      <c r="BI54" s="9">
        <f>Table6[[#This Row],[sales]]-Table6[[#This Row],[Pred_10]]</f>
        <v>2201.7794398989981</v>
      </c>
      <c r="BJ54" s="45">
        <f>ABS(Table6[[#This Row],[Red_10]]/Table6[[#This Row],[sales]])</f>
        <v>0.99728804729263021</v>
      </c>
      <c r="BK54" s="9">
        <f>'[1]11'!P$32+'[1]11'!P$40*Table6[[#This Row],[LNONLINELING]]+'[1]11'!P$39*Table6[[#This Row],[LNRADIOLING]]+'[1]11'!P$38*Table6[[#This Row],[LNTVLING]]+'[1]11'!P$33*Table6[[#This Row],[DL_DUM]]+'[1]11'!P$34*Table6[[#This Row],[CT_DUM]]+'[1]11'!P$35*Table6[[#This Row],[PA_DUM]]+'[1]11'!P$36*Table6[[#This Row],[NY_DUM]]+'[1]11'!P$37*Table6[[#This Row],[NJ_DUM]]</f>
        <v>5.9131158418106446</v>
      </c>
      <c r="BL54" s="9">
        <f>Table6[[#This Row],[sales]]-Table6[[#This Row],[ Pred_11]]</f>
        <v>2201.8536832051036</v>
      </c>
      <c r="BM54" s="47">
        <f>ABS(Table6[[#This Row],[ Red_11]]/Table6[[#This Row],[sales]])</f>
        <v>0.9973216755300589</v>
      </c>
      <c r="BN54" s="9">
        <f>'[1]12'!K$22+'[1]12'!K$28*Table6[[#This Row],[COMBINE LN LING]]+'[1]12'!K$23*Table6[[#This Row],[DL_DUM]]+'[1]12'!K$24*Table6[[#This Row],[CT_DUM]]+'[1]12'!K$25*Table6[[#This Row],[PA_DUM]]+'[1]12'!K$26*Table6[[#This Row],[NY_DUM]]+'[1]12'!K$27*Table6[[#This Row],[NJ_DUM]]</f>
        <v>6.1171468904173514</v>
      </c>
      <c r="BO54" s="9">
        <f>Table6[[#This Row],[sales]]-Table6[[#This Row],[ Pred_12]]</f>
        <v>2201.6496521564973</v>
      </c>
      <c r="BP54" s="47">
        <f>ABS(Table6[[#This Row],[ Red_12]]/Table6[[#This Row],[sales]])</f>
        <v>0.99722926040329174</v>
      </c>
      <c r="BQ54">
        <f>LN(G54+'2019 Totals and Calculations'!C$18)</f>
        <v>7.6616679839727233</v>
      </c>
      <c r="BR54">
        <f>LN(Table6[[#This Row],[PROF RADIO]]+'2019 Totals and Calculations'!D$18)</f>
        <v>5.8693133483097162</v>
      </c>
      <c r="BS54">
        <f>LN(Table6[[#This Row],[ONLINE LINGERING]]+'2019 Totals and Calculations'!E$18)</f>
        <v>5.2496456436797869</v>
      </c>
      <c r="BT54">
        <f>MONTH(Table6[[#This Row],[Date]])</f>
        <v>12</v>
      </c>
      <c r="BU54">
        <f t="shared" si="13"/>
        <v>0</v>
      </c>
      <c r="BV54">
        <f t="shared" si="14"/>
        <v>0</v>
      </c>
      <c r="BW54">
        <f t="shared" si="15"/>
        <v>0</v>
      </c>
      <c r="BX54">
        <f t="shared" si="16"/>
        <v>0</v>
      </c>
      <c r="BY54">
        <f t="shared" si="17"/>
        <v>0</v>
      </c>
      <c r="BZ54">
        <f t="shared" si="18"/>
        <v>0</v>
      </c>
      <c r="CA54">
        <f t="shared" si="19"/>
        <v>0</v>
      </c>
      <c r="CB54">
        <f t="shared" si="20"/>
        <v>0</v>
      </c>
      <c r="CC54">
        <f t="shared" si="21"/>
        <v>0</v>
      </c>
      <c r="CD54">
        <f t="shared" si="22"/>
        <v>0</v>
      </c>
      <c r="CE54">
        <f t="shared" si="23"/>
        <v>0</v>
      </c>
      <c r="CF54">
        <f t="shared" si="24"/>
        <v>1</v>
      </c>
      <c r="CG54">
        <f t="shared" si="25"/>
        <v>53</v>
      </c>
      <c r="CH5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2231.1949134363349</v>
      </c>
      <c r="CI54" s="79">
        <f>Table6[[#This Row],[sales]]-CH54</f>
        <v>-23.428114389420443</v>
      </c>
      <c r="CJ54">
        <f>ABS(Table6[[#This Row],[sales]]-CH54)/Table6[[#This Row],[sales]]</f>
        <v>1.0611679820320824E-2</v>
      </c>
      <c r="CK5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1975.0118737411783</v>
      </c>
      <c r="CL54" s="79">
        <f>Table6[[#This Row],[sales]]-CK54</f>
        <v>232.75492530573615</v>
      </c>
      <c r="CM54">
        <f>ABS(Table6[[#This Row],[sales]]-CK54)/Table6[[#This Row],[sales]]</f>
        <v>0.1054255030043099</v>
      </c>
      <c r="CN5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2423.3143915440382</v>
      </c>
      <c r="CO54" s="79">
        <f>Table6[[#This Row],[sales]]-CN54</f>
        <v>-215.54759249712379</v>
      </c>
      <c r="CP54">
        <f>ABS(Table6[[#This Row],[sales]]-CN54)/Table6[[#This Row],[sales]]</f>
        <v>9.7631503739514042E-2</v>
      </c>
      <c r="CQ5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2151.5011113055252</v>
      </c>
      <c r="CR54" s="79">
        <f>Table6[[#This Row],[sales]]-CQ54</f>
        <v>56.265687741389229</v>
      </c>
      <c r="CS54">
        <f>ABS(Table6[[#This Row],[sales]]-CQ54)/Table6[[#This Row],[sales]]</f>
        <v>2.5485340102803854E-2</v>
      </c>
    </row>
    <row r="55" spans="1:97" x14ac:dyDescent="0.2">
      <c r="A55">
        <v>54</v>
      </c>
      <c r="B55" t="s">
        <v>139</v>
      </c>
      <c r="C55" s="5">
        <v>43107</v>
      </c>
      <c r="D55" s="6">
        <v>1822.853165464009</v>
      </c>
      <c r="E55" s="8">
        <f>YEAR(Table6[[#This Row],[Date]])</f>
        <v>2018</v>
      </c>
      <c r="F55" s="6">
        <f>Table6[[#This Row],[TV_State]]+Table6[[#This Row],[Radio_State]]+Table6[[#This Row],[Online]]</f>
        <v>2268.4394947996557</v>
      </c>
      <c r="G55" s="6">
        <f t="shared" si="5"/>
        <v>1781.6950972641976</v>
      </c>
      <c r="H55" s="6">
        <f>LN(Table6[[#This Row],[PROF TV LING]])</f>
        <v>7.4853204919682268</v>
      </c>
      <c r="I55" s="6">
        <f t="shared" si="0"/>
        <v>7.5081582258856061</v>
      </c>
      <c r="J55" s="6">
        <v>297.05755289043128</v>
      </c>
      <c r="K55" s="6">
        <f t="shared" si="6"/>
        <v>294.15350236032202</v>
      </c>
      <c r="L55" s="6">
        <f>0.5*J54+0.5*Table6[[#This Row],[Radio_State]]</f>
        <v>295.58697094542913</v>
      </c>
      <c r="M55" s="6">
        <f>LN(Table6[[#This Row],[RADIO LINGERING ]])</f>
        <v>5.6889631114633641</v>
      </c>
      <c r="N55" s="6">
        <f t="shared" si="1"/>
        <v>5.6939259008054934</v>
      </c>
      <c r="O55" s="6">
        <v>148.52877644521558</v>
      </c>
      <c r="P55" s="6">
        <f t="shared" si="2"/>
        <v>147.90120371062463</v>
      </c>
      <c r="Q55" s="6">
        <f>0.3*O54+0.7*Table6[[#This Row],[Online]]</f>
        <v>148.08760186171494</v>
      </c>
      <c r="R55" s="6">
        <f>LN(Table6[[#This Row],[ONLINE LINGERING]])</f>
        <v>4.9978040031288042</v>
      </c>
      <c r="S55" s="6">
        <f t="shared" si="3"/>
        <v>5.0007787202455471</v>
      </c>
      <c r="T55" s="6">
        <v>1993.565925550959</v>
      </c>
      <c r="U55" s="6">
        <f t="shared" si="4"/>
        <v>7.5976802365284053</v>
      </c>
      <c r="V55" s="8">
        <f>YEAR(Table6[[#This Row],[Date]])</f>
        <v>2018</v>
      </c>
      <c r="W55" s="8">
        <f>WEEKNUM(Table6[[#This Row],[Date]])</f>
        <v>2</v>
      </c>
      <c r="X55" t="s">
        <v>218</v>
      </c>
      <c r="Y55" s="9">
        <f>Table6[[#This Row],[LNTVLING]]+Table6[[#This Row],[LNRADIOLING]]+Table6[[#This Row],[LNONLINELING]]</f>
        <v>18.172087606560396</v>
      </c>
      <c r="Z55">
        <f t="shared" si="26"/>
        <v>1</v>
      </c>
      <c r="AA55">
        <f t="shared" si="7"/>
        <v>1</v>
      </c>
      <c r="AB55">
        <f t="shared" si="8"/>
        <v>0</v>
      </c>
      <c r="AC55">
        <f t="shared" si="9"/>
        <v>0</v>
      </c>
      <c r="AD55">
        <f t="shared" si="10"/>
        <v>0</v>
      </c>
      <c r="AE55">
        <f t="shared" si="11"/>
        <v>0</v>
      </c>
      <c r="AF55">
        <f t="shared" si="12"/>
        <v>0</v>
      </c>
      <c r="AG55" s="9">
        <f>'[1]1'!J$20+'[1]1'!J$21*Table6[[#This Row],[TV_State]]</f>
        <v>3122.3791831009489</v>
      </c>
      <c r="AH55" s="9">
        <f>Table6[[#This Row],[sales]]-Table6[[#This Row],[Pred_1]]</f>
        <v>-1128.8132575499899</v>
      </c>
      <c r="AI55">
        <f>ABS(Table6[[#This Row],[Res_1]])/Table6[[#This Row],[sales]]</f>
        <v>0.56622820599124224</v>
      </c>
      <c r="AJ55" s="9">
        <f>'[1]2'!J$20+'[1]2'!J$21*Table6[[#This Row],[Radio_State]]</f>
        <v>3018.3807426530075</v>
      </c>
      <c r="AK55" s="9">
        <f>Table6[[#This Row],[sales]]-Table6[[#This Row],[ Pred_2 ]]</f>
        <v>-1024.8148171020484</v>
      </c>
      <c r="AL55">
        <f>ABS(Table6[[#This Row],[ Res_2 ]])/Table6[[#This Row],[sales]]</f>
        <v>0.51406116244629418</v>
      </c>
      <c r="AM55" s="10">
        <f>'[1]3'!J$20+'[1]3'!J$21*Data!O55</f>
        <v>2658.8286213351003</v>
      </c>
      <c r="AN55" s="9">
        <f>Table6[[#This Row],[sales]]-Table6[[#This Row],[Pred_3]]</f>
        <v>-665.26269578414121</v>
      </c>
      <c r="AO55" s="9">
        <f>ABS(Table6[[#This Row],[Res_3]])/Table6[[#This Row],[sales]]</f>
        <v>0.33370488894180084</v>
      </c>
      <c r="AP55" s="9">
        <f>'[1]4'!L$21+'[1]4'!L$27*Table6[[#This Row],[TV_State]]+'[1]4'!L$22*Table6[[#This Row],[NJ_DUM]]+'[1]4'!L$23*Table6[[#This Row],[NY_DUM]]+'[1]4'!L$24*Table6[[#This Row],[PA_DUM]]+'[1]4'!L$25*Table6[[#This Row],[CT_DUM]]+'[1]4'!L$26*Table6[[#This Row],[DL_DUM]]</f>
        <v>4782.5865741672196</v>
      </c>
      <c r="AQ55" s="9">
        <f>Table6[[#This Row],[sales]]-Table6[[#This Row],[Pred_4]]</f>
        <v>-2789.0206486162606</v>
      </c>
      <c r="AR55">
        <f>ABS(Table6[[#This Row],[Res_4]]/Table6[[#This Row],[sales]])</f>
        <v>1.399010994755773</v>
      </c>
      <c r="AS55" s="9">
        <f>'[1]5'!L$20+'[1]5'!L$26*Table6[[#This Row],[Radio_State]]+'[1]5'!L$21*Table6[[#This Row],[NJ_DUM]]+'[1]5'!L$22*Table6[[#This Row],[NY_DUM]]+'[1]5'!L$23*Table6[[#This Row],[PA_DUM]]+'[1]5'!L$24*Table6[[#This Row],[CT_DUM]]+'[1]5'!L$25*Table6[[#This Row],[DL_DUM]]</f>
        <v>4150.638044182183</v>
      </c>
      <c r="AT55" s="9">
        <f>Table6[[#This Row],[sales]]-Table6[[#This Row],[Pred_5]]</f>
        <v>-2157.0721186312239</v>
      </c>
      <c r="AU55" s="9">
        <f>ABS(Table6[[#This Row],[Red_5]]/Table6[[#This Row],[sales]])</f>
        <v>1.0820169481152608</v>
      </c>
      <c r="AV55" s="9">
        <f>'[1]6'!L$20+'[1]6'!L$26*Table6[[#This Row],[Online]]+'[1]6'!L$21*Table6[[#This Row],[NJ_DUM]]+'[1]6'!L$22*Table6[[#This Row],[NY_DUM]]+'[1]6'!L$23*Table6[[#This Row],[PA_DUM]]+'[1]6'!L$24*Table6[[#This Row],[CT_DUM]]+'[1]6'!L$25*Table6[[#This Row],[DL_DUM]]</f>
        <v>4606.8265040436836</v>
      </c>
      <c r="AW55" s="9">
        <f>Table6[[#This Row],[sales]]-Table6[[#This Row],[Pred_6]]</f>
        <v>-2613.2605784927246</v>
      </c>
      <c r="AX55" s="9">
        <f>ABS(Table6[[#This Row],[Red_6]]/Table6[[#This Row],[sales]])</f>
        <v>1.3108473339152311</v>
      </c>
      <c r="AY55" s="9">
        <f>'[1]7'!L$21+'[1]7'!L$27*Table6[[#This Row],[LNTV]]+'[1]7'!L$22*Table6[[#This Row],[NJ_DUM]]+'[1]7'!L$23*Table6[[#This Row],[NY_DUM]]+'[1]7'!L$24*Table6[[#This Row],[PA_DUM]]+'[1]7'!L$25*Table6[[#This Row],[CT_DUM]]+'[1]7'!L$26*Table6[[#This Row],[DL_DUM]]</f>
        <v>8.2934672573427974</v>
      </c>
      <c r="AZ55" s="9">
        <f>Table6[[#This Row],[sales]]-Table6[[#This Row],[Pred_7]]</f>
        <v>1985.2724582936162</v>
      </c>
      <c r="BA55" s="9">
        <f>ABS(Table6[[#This Row],[Red_7]]/Table6[[#This Row],[sales]])</f>
        <v>0.99583988312046878</v>
      </c>
      <c r="BB55" s="9">
        <f>'[1]8'!O$22+'[1]8'!O$28*Table6[[#This Row],[LNRADIOLING]]+'[1]8'!O$23*Table6[[#This Row],[DL_DUM]]+'[1]8'!O$24*Table6[[#This Row],[CT_DUM]]+'[1]8'!O$25*Table6[[#This Row],[PA_DUM]]+'[1]8'!O$26*Table6[[#This Row],[NY_DUM]]+'[1]8'!O$27*Table6[[#This Row],[NJ_DUM]]</f>
        <v>5.9276041403223223</v>
      </c>
      <c r="BC55" s="9">
        <f>Table6[[#This Row],[sales]]-Table6[[#This Row],[Pred_8]]</f>
        <v>1987.6383214106368</v>
      </c>
      <c r="BD55" s="9">
        <f>ABS(Table6[[#This Row],[Red_8]]/Table6[[#This Row],[sales]])</f>
        <v>0.99702663249589596</v>
      </c>
      <c r="BE55" s="9">
        <f>'[1]9'!M$19+'[1]9'!M$21*Table6[[#This Row],[LNONLINE]]+'[1]9'!M$20*Table6[[#This Row],[DL_DUM]]+'[1]9'!M$22*Table6[[#This Row],[CT_DUM]]+'[1]9'!M$23*Table6[[#This Row],[PA_DUM]]+'[1]9'!M$24*Table6[[#This Row],[NY_DUM]]+'[1]9'!M$25*Table6[[#This Row],[NJ_DUM]]</f>
        <v>6.1255838873071875</v>
      </c>
      <c r="BF55" s="9">
        <f>Table6[[#This Row],[sales]]-Table6[[#This Row],[Pred_9]]</f>
        <v>1987.4403416636519</v>
      </c>
      <c r="BG55" s="9">
        <f>ABS(Table6[[#This Row],[Red_9]]/Table6[[#This Row],[sales]])</f>
        <v>0.99692732314051058</v>
      </c>
      <c r="BH55" s="9">
        <f>'[1]10'!P$22+'[1]10'!P$30*Table6[[#This Row],[LNTV]]+'[1]10'!P$29*Table6[[#This Row],[LNRADIOLING]]+'[1]10'!P$24*Table6[[#This Row],[LNONLINELING]]+'[1]10'!P$23*Table6[[#This Row],[DL_DUM]]+'[1]10'!P$25*Table6[[#This Row],[CT_DUM]]+'[1]10'!P$26*Table6[[#This Row],[PA_DUM]]+'[1]10'!P$27*Table6[[#This Row],[NY_DUM]]+'[1]10'!P$28*Table6[[#This Row],[NJ_DUM]]</f>
        <v>5.9891702311925448</v>
      </c>
      <c r="BI55" s="9">
        <f>Table6[[#This Row],[sales]]-Table6[[#This Row],[Pred_10]]</f>
        <v>1987.5767553197666</v>
      </c>
      <c r="BJ55" s="45">
        <f>ABS(Table6[[#This Row],[Red_10]]/Table6[[#This Row],[sales]])</f>
        <v>0.99699575010064578</v>
      </c>
      <c r="BK55" s="9">
        <f>'[1]11'!P$32+'[1]11'!P$40*Table6[[#This Row],[LNONLINELING]]+'[1]11'!P$39*Table6[[#This Row],[LNRADIOLING]]+'[1]11'!P$38*Table6[[#This Row],[LNTVLING]]+'[1]11'!P$33*Table6[[#This Row],[DL_DUM]]+'[1]11'!P$34*Table6[[#This Row],[CT_DUM]]+'[1]11'!P$35*Table6[[#This Row],[PA_DUM]]+'[1]11'!P$36*Table6[[#This Row],[NY_DUM]]+'[1]11'!P$37*Table6[[#This Row],[NJ_DUM]]</f>
        <v>5.9142413708074564</v>
      </c>
      <c r="BL55" s="9">
        <f>Table6[[#This Row],[sales]]-Table6[[#This Row],[ Pred_11]]</f>
        <v>1987.6516841801515</v>
      </c>
      <c r="BM55" s="47">
        <f>ABS(Table6[[#This Row],[ Red_11]]/Table6[[#This Row],[sales]])</f>
        <v>0.99703333544428785</v>
      </c>
      <c r="BN55" s="9">
        <f>'[1]12'!K$22+'[1]12'!K$28*Table6[[#This Row],[COMBINE LN LING]]+'[1]12'!K$23*Table6[[#This Row],[DL_DUM]]+'[1]12'!K$24*Table6[[#This Row],[CT_DUM]]+'[1]12'!K$25*Table6[[#This Row],[PA_DUM]]+'[1]12'!K$26*Table6[[#This Row],[NY_DUM]]+'[1]12'!K$27*Table6[[#This Row],[NJ_DUM]]</f>
        <v>6.1200195518983049</v>
      </c>
      <c r="BO55" s="9">
        <f>Table6[[#This Row],[sales]]-Table6[[#This Row],[ Pred_12]]</f>
        <v>1987.4459059990606</v>
      </c>
      <c r="BP55" s="47">
        <f>ABS(Table6[[#This Row],[ Red_12]]/Table6[[#This Row],[sales]])</f>
        <v>0.9969301142874385</v>
      </c>
      <c r="BQ55">
        <f>LN(G55+'2019 Totals and Calculations'!C$18)</f>
        <v>7.6699333488832417</v>
      </c>
      <c r="BR55">
        <f>LN(Table6[[#This Row],[PROF RADIO]]+'2019 Totals and Calculations'!D$18)</f>
        <v>5.8774832810810613</v>
      </c>
      <c r="BS55">
        <f>LN(Table6[[#This Row],[ONLINE LINGERING]]+'2019 Totals and Calculations'!E$18)</f>
        <v>5.257312886315459</v>
      </c>
      <c r="BT55">
        <f>MONTH(Table6[[#This Row],[Date]])</f>
        <v>1</v>
      </c>
      <c r="BU55">
        <f t="shared" si="13"/>
        <v>1</v>
      </c>
      <c r="BV55">
        <f t="shared" si="14"/>
        <v>0</v>
      </c>
      <c r="BW55">
        <f t="shared" si="15"/>
        <v>0</v>
      </c>
      <c r="BX55">
        <f t="shared" si="16"/>
        <v>0</v>
      </c>
      <c r="BY55">
        <f t="shared" si="17"/>
        <v>0</v>
      </c>
      <c r="BZ55">
        <f t="shared" si="18"/>
        <v>0</v>
      </c>
      <c r="CA55">
        <f t="shared" si="19"/>
        <v>0</v>
      </c>
      <c r="CB55">
        <f t="shared" si="20"/>
        <v>0</v>
      </c>
      <c r="CC55">
        <f t="shared" si="21"/>
        <v>0</v>
      </c>
      <c r="CD55">
        <f t="shared" si="22"/>
        <v>0</v>
      </c>
      <c r="CE55">
        <f t="shared" si="23"/>
        <v>0</v>
      </c>
      <c r="CF55">
        <f t="shared" si="24"/>
        <v>0</v>
      </c>
      <c r="CG55">
        <f t="shared" si="25"/>
        <v>54</v>
      </c>
      <c r="CH5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2257.4754879999095</v>
      </c>
      <c r="CI55" s="79">
        <f>Table6[[#This Row],[sales]]-CH55</f>
        <v>-263.90956244895051</v>
      </c>
      <c r="CJ55">
        <f>ABS(Table6[[#This Row],[sales]]-CH55)/Table6[[#This Row],[sales]]</f>
        <v>0.1323806547185111</v>
      </c>
      <c r="CK5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1929.0777032630247</v>
      </c>
      <c r="CL55" s="79">
        <f>Table6[[#This Row],[sales]]-CK55</f>
        <v>64.488222287934377</v>
      </c>
      <c r="CM55">
        <f>ABS(Table6[[#This Row],[sales]]-CK55)/Table6[[#This Row],[sales]]</f>
        <v>3.2348176431693305E-2</v>
      </c>
      <c r="CN5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2358.0285071130425</v>
      </c>
      <c r="CO55" s="79">
        <f>Table6[[#This Row],[sales]]-CN55</f>
        <v>-364.46258156208341</v>
      </c>
      <c r="CP55">
        <f>ABS(Table6[[#This Row],[sales]]-CN55)/Table6[[#This Row],[sales]]</f>
        <v>0.18281942768527076</v>
      </c>
      <c r="CQ5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2166.485555677586</v>
      </c>
      <c r="CR55" s="79">
        <f>Table6[[#This Row],[sales]]-CQ55</f>
        <v>-172.919630126627</v>
      </c>
      <c r="CS55">
        <f>ABS(Table6[[#This Row],[sales]]-CQ55)/Table6[[#This Row],[sales]]</f>
        <v>8.6738857195724509E-2</v>
      </c>
    </row>
    <row r="56" spans="1:97" x14ac:dyDescent="0.2">
      <c r="A56">
        <v>55</v>
      </c>
      <c r="B56" t="s">
        <v>139</v>
      </c>
      <c r="C56" s="5">
        <v>43114</v>
      </c>
      <c r="D56" s="6">
        <v>1841.0816971186491</v>
      </c>
      <c r="E56" s="8">
        <f>YEAR(Table6[[#This Row],[Date]])</f>
        <v>2018</v>
      </c>
      <c r="F56" s="6">
        <f>Table6[[#This Row],[TV_State]]+Table6[[#This Row],[Radio_State]]+Table6[[#This Row],[Online]]</f>
        <v>2291.1238897476524</v>
      </c>
      <c r="G56" s="6">
        <f t="shared" si="5"/>
        <v>1799.511077220533</v>
      </c>
      <c r="H56" s="6">
        <f>LN(Table6[[#This Row],[PROF TV LING]])</f>
        <v>7.495270283221469</v>
      </c>
      <c r="I56" s="6">
        <f t="shared" si="0"/>
        <v>7.518108556738774</v>
      </c>
      <c r="J56" s="6">
        <v>300.02812841933559</v>
      </c>
      <c r="K56" s="6">
        <f t="shared" si="6"/>
        <v>297.09081538982878</v>
      </c>
      <c r="L56" s="6">
        <f>0.5*J55+0.5*Table6[[#This Row],[Radio_State]]</f>
        <v>298.54284065488343</v>
      </c>
      <c r="M56" s="6">
        <f>LN(Table6[[#This Row],[RADIO LINGERING ]])</f>
        <v>5.698913442316532</v>
      </c>
      <c r="N56" s="6">
        <f t="shared" si="1"/>
        <v>5.7038762316586613</v>
      </c>
      <c r="O56" s="6">
        <v>150.01406420966774</v>
      </c>
      <c r="P56" s="6">
        <f t="shared" si="2"/>
        <v>149.38020605995479</v>
      </c>
      <c r="Q56" s="6">
        <f>0.3*O55+0.7*Table6[[#This Row],[Online]]</f>
        <v>149.5684778803321</v>
      </c>
      <c r="R56" s="6">
        <f>LN(Table6[[#This Row],[ONLINE LINGERING]])</f>
        <v>5.007754333981973</v>
      </c>
      <c r="S56" s="6">
        <f t="shared" si="3"/>
        <v>5.0107290510987159</v>
      </c>
      <c r="T56" s="6">
        <v>2449.7997036112492</v>
      </c>
      <c r="U56" s="6">
        <f t="shared" si="4"/>
        <v>7.8037615465687011</v>
      </c>
      <c r="V56" s="8">
        <f>YEAR(Table6[[#This Row],[Date]])</f>
        <v>2018</v>
      </c>
      <c r="W56" s="8">
        <f>WEEKNUM(Table6[[#This Row],[Date]])</f>
        <v>3</v>
      </c>
      <c r="X56" t="s">
        <v>219</v>
      </c>
      <c r="Y56" s="9">
        <f>Table6[[#This Row],[LNTVLING]]+Table6[[#This Row],[LNRADIOLING]]+Table6[[#This Row],[LNONLINELING]]</f>
        <v>18.201938059519975</v>
      </c>
      <c r="Z56">
        <f t="shared" si="26"/>
        <v>1</v>
      </c>
      <c r="AA56">
        <f t="shared" si="7"/>
        <v>1</v>
      </c>
      <c r="AB56">
        <f t="shared" si="8"/>
        <v>0</v>
      </c>
      <c r="AC56">
        <f t="shared" si="9"/>
        <v>0</v>
      </c>
      <c r="AD56">
        <f t="shared" si="10"/>
        <v>0</v>
      </c>
      <c r="AE56">
        <f t="shared" si="11"/>
        <v>0</v>
      </c>
      <c r="AF56">
        <f t="shared" si="12"/>
        <v>0</v>
      </c>
      <c r="AG56" s="9">
        <f>'[1]1'!J$20+'[1]1'!J$21*Table6[[#This Row],[TV_State]]</f>
        <v>3140.3056494773955</v>
      </c>
      <c r="AH56" s="9">
        <f>Table6[[#This Row],[sales]]-Table6[[#This Row],[Pred_1]]</f>
        <v>-690.50594586614625</v>
      </c>
      <c r="AI56">
        <f>ABS(Table6[[#This Row],[Res_1]])/Table6[[#This Row],[sales]]</f>
        <v>0.28186220483587765</v>
      </c>
      <c r="AJ56" s="9">
        <f>'[1]2'!J$20+'[1]2'!J$21*Table6[[#This Row],[Radio_State]]</f>
        <v>3031.4217320395619</v>
      </c>
      <c r="AK56" s="9">
        <f>Table6[[#This Row],[sales]]-Table6[[#This Row],[ Pred_2 ]]</f>
        <v>-581.62202842831266</v>
      </c>
      <c r="AL56">
        <f>ABS(Table6[[#This Row],[ Res_2 ]])/Table6[[#This Row],[sales]]</f>
        <v>0.23741615592937812</v>
      </c>
      <c r="AM56" s="10">
        <f>'[1]3'!J$20+'[1]3'!J$21*Data!O56</f>
        <v>2667.4096057312026</v>
      </c>
      <c r="AN56" s="9">
        <f>Table6[[#This Row],[sales]]-Table6[[#This Row],[Pred_3]]</f>
        <v>-217.6099021199534</v>
      </c>
      <c r="AO56" s="9">
        <f>ABS(Table6[[#This Row],[Res_3]])/Table6[[#This Row],[sales]]</f>
        <v>8.8827630193266283E-2</v>
      </c>
      <c r="AP56" s="9">
        <f>'[1]4'!L$21+'[1]4'!L$27*Table6[[#This Row],[TV_State]]+'[1]4'!L$22*Table6[[#This Row],[NJ_DUM]]+'[1]4'!L$23*Table6[[#This Row],[NY_DUM]]+'[1]4'!L$24*Table6[[#This Row],[PA_DUM]]+'[1]4'!L$25*Table6[[#This Row],[CT_DUM]]+'[1]4'!L$26*Table6[[#This Row],[DL_DUM]]</f>
        <v>4786.6074354345938</v>
      </c>
      <c r="AQ56" s="9">
        <f>Table6[[#This Row],[sales]]-Table6[[#This Row],[Pred_4]]</f>
        <v>-2336.8077318233445</v>
      </c>
      <c r="AR56">
        <f>ABS(Table6[[#This Row],[Res_4]]/Table6[[#This Row],[sales]])</f>
        <v>0.95387705712375448</v>
      </c>
      <c r="AS56" s="9">
        <f>'[1]5'!L$20+'[1]5'!L$26*Table6[[#This Row],[Radio_State]]+'[1]5'!L$21*Table6[[#This Row],[NJ_DUM]]+'[1]5'!L$22*Table6[[#This Row],[NY_DUM]]+'[1]5'!L$23*Table6[[#This Row],[PA_DUM]]+'[1]5'!L$24*Table6[[#This Row],[CT_DUM]]+'[1]5'!L$25*Table6[[#This Row],[DL_DUM]]</f>
        <v>4155.8709960871329</v>
      </c>
      <c r="AT56" s="9">
        <f>Table6[[#This Row],[sales]]-Table6[[#This Row],[Pred_5]]</f>
        <v>-1706.0712924758836</v>
      </c>
      <c r="AU56" s="9">
        <f>ABS(Table6[[#This Row],[Red_5]]/Table6[[#This Row],[sales]])</f>
        <v>0.69641256383571448</v>
      </c>
      <c r="AV56" s="9">
        <f>'[1]6'!L$20+'[1]6'!L$26*Table6[[#This Row],[Online]]+'[1]6'!L$21*Table6[[#This Row],[NJ_DUM]]+'[1]6'!L$22*Table6[[#This Row],[NY_DUM]]+'[1]6'!L$23*Table6[[#This Row],[PA_DUM]]+'[1]6'!L$24*Table6[[#This Row],[CT_DUM]]+'[1]6'!L$25*Table6[[#This Row],[DL_DUM]]</f>
        <v>4613.2908589747367</v>
      </c>
      <c r="AW56" s="9">
        <f>Table6[[#This Row],[sales]]-Table6[[#This Row],[Pred_6]]</f>
        <v>-2163.4911553634875</v>
      </c>
      <c r="AX56" s="9">
        <f>ABS(Table6[[#This Row],[Red_6]]/Table6[[#This Row],[sales]])</f>
        <v>0.88312981350037945</v>
      </c>
      <c r="AY56" s="9">
        <f>'[1]7'!L$21+'[1]7'!L$27*Table6[[#This Row],[LNTV]]+'[1]7'!L$22*Table6[[#This Row],[NJ_DUM]]+'[1]7'!L$23*Table6[[#This Row],[NY_DUM]]+'[1]7'!L$24*Table6[[#This Row],[PA_DUM]]+'[1]7'!L$25*Table6[[#This Row],[CT_DUM]]+'[1]7'!L$26*Table6[[#This Row],[DL_DUM]]</f>
        <v>8.2945686046327971</v>
      </c>
      <c r="AZ56" s="9">
        <f>Table6[[#This Row],[sales]]-Table6[[#This Row],[Pred_7]]</f>
        <v>2441.5051350066165</v>
      </c>
      <c r="BA56" s="9">
        <f>ABS(Table6[[#This Row],[Red_7]]/Table6[[#This Row],[sales]])</f>
        <v>0.99661418499136656</v>
      </c>
      <c r="BB56" s="9">
        <f>'[1]8'!O$22+'[1]8'!O$28*Table6[[#This Row],[LNRADIOLING]]+'[1]8'!O$23*Table6[[#This Row],[DL_DUM]]+'[1]8'!O$24*Table6[[#This Row],[CT_DUM]]+'[1]8'!O$25*Table6[[#This Row],[PA_DUM]]+'[1]8'!O$26*Table6[[#This Row],[NY_DUM]]+'[1]8'!O$27*Table6[[#This Row],[NJ_DUM]]</f>
        <v>5.9283140063260982</v>
      </c>
      <c r="BC56" s="9">
        <f>Table6[[#This Row],[sales]]-Table6[[#This Row],[Pred_8]]</f>
        <v>2443.871389604923</v>
      </c>
      <c r="BD56" s="9">
        <f>ABS(Table6[[#This Row],[Red_8]]/Table6[[#This Row],[sales]])</f>
        <v>0.99758008216035488</v>
      </c>
      <c r="BE56" s="9">
        <f>'[1]9'!M$19+'[1]9'!M$21*Table6[[#This Row],[LNONLINE]]+'[1]9'!M$20*Table6[[#This Row],[DL_DUM]]+'[1]9'!M$22*Table6[[#This Row],[CT_DUM]]+'[1]9'!M$23*Table6[[#This Row],[PA_DUM]]+'[1]9'!M$24*Table6[[#This Row],[NY_DUM]]+'[1]9'!M$25*Table6[[#This Row],[NJ_DUM]]</f>
        <v>6.1287343356385202</v>
      </c>
      <c r="BF56" s="9">
        <f>Table6[[#This Row],[sales]]-Table6[[#This Row],[Pred_9]]</f>
        <v>2443.6709692756108</v>
      </c>
      <c r="BG56" s="9">
        <f>ABS(Table6[[#This Row],[Red_9]]/Table6[[#This Row],[sales]])</f>
        <v>0.99749827125597079</v>
      </c>
      <c r="BH56" s="9">
        <f>'[1]10'!P$22+'[1]10'!P$30*Table6[[#This Row],[LNTV]]+'[1]10'!P$29*Table6[[#This Row],[LNRADIOLING]]+'[1]10'!P$24*Table6[[#This Row],[LNONLINELING]]+'[1]10'!P$23*Table6[[#This Row],[DL_DUM]]+'[1]10'!P$25*Table6[[#This Row],[CT_DUM]]+'[1]10'!P$26*Table6[[#This Row],[PA_DUM]]+'[1]10'!P$27*Table6[[#This Row],[NY_DUM]]+'[1]10'!P$28*Table6[[#This Row],[NJ_DUM]]</f>
        <v>5.9909813144687627</v>
      </c>
      <c r="BI56" s="9">
        <f>Table6[[#This Row],[sales]]-Table6[[#This Row],[Pred_10]]</f>
        <v>2443.8087222967806</v>
      </c>
      <c r="BJ56" s="45">
        <f>ABS(Table6[[#This Row],[Red_10]]/Table6[[#This Row],[sales]])</f>
        <v>0.99755450157592995</v>
      </c>
      <c r="BK56" s="9">
        <f>'[1]11'!P$32+'[1]11'!P$40*Table6[[#This Row],[LNONLINELING]]+'[1]11'!P$39*Table6[[#This Row],[LNRADIOLING]]+'[1]11'!P$38*Table6[[#This Row],[LNTVLING]]+'[1]11'!P$33*Table6[[#This Row],[DL_DUM]]+'[1]11'!P$34*Table6[[#This Row],[CT_DUM]]+'[1]11'!P$35*Table6[[#This Row],[PA_DUM]]+'[1]11'!P$36*Table6[[#This Row],[NY_DUM]]+'[1]11'!P$37*Table6[[#This Row],[NJ_DUM]]</f>
        <v>5.9153668594963458</v>
      </c>
      <c r="BL56" s="9">
        <f>Table6[[#This Row],[sales]]-Table6[[#This Row],[ Pred_11]]</f>
        <v>2443.8843367517529</v>
      </c>
      <c r="BM56" s="47">
        <f>ABS(Table6[[#This Row],[ Red_11]]/Table6[[#This Row],[sales]])</f>
        <v>0.99758536714214785</v>
      </c>
      <c r="BN56" s="9">
        <f>'[1]12'!K$22+'[1]12'!K$28*Table6[[#This Row],[COMBINE LN LING]]+'[1]12'!K$23*Table6[[#This Row],[DL_DUM]]+'[1]12'!K$24*Table6[[#This Row],[CT_DUM]]+'[1]12'!K$25*Table6[[#This Row],[PA_DUM]]+'[1]12'!K$26*Table6[[#This Row],[NY_DUM]]+'[1]12'!K$27*Table6[[#This Row],[NJ_DUM]]</f>
        <v>6.1228922363762806</v>
      </c>
      <c r="BO56" s="9">
        <f>Table6[[#This Row],[sales]]-Table6[[#This Row],[ Pred_12]]</f>
        <v>2443.6768113748731</v>
      </c>
      <c r="BP56" s="47">
        <f>ABS(Table6[[#This Row],[ Red_12]]/Table6[[#This Row],[sales]])</f>
        <v>0.99750065598124193</v>
      </c>
      <c r="BQ56">
        <f>LN(G56+'2019 Totals and Calculations'!C$18)</f>
        <v>7.6782127874448101</v>
      </c>
      <c r="BR56">
        <f>LN(Table6[[#This Row],[PROF RADIO]]+'2019 Totals and Calculations'!D$18)</f>
        <v>5.8856794459367885</v>
      </c>
      <c r="BS56">
        <f>LN(Table6[[#This Row],[ONLINE LINGERING]]+'2019 Totals and Calculations'!E$18)</f>
        <v>5.2649975867752046</v>
      </c>
      <c r="BT56">
        <f>MONTH(Table6[[#This Row],[Date]])</f>
        <v>1</v>
      </c>
      <c r="BU56">
        <f t="shared" si="13"/>
        <v>1</v>
      </c>
      <c r="BV56">
        <f t="shared" si="14"/>
        <v>0</v>
      </c>
      <c r="BW56">
        <f t="shared" si="15"/>
        <v>0</v>
      </c>
      <c r="BX56">
        <f t="shared" si="16"/>
        <v>0</v>
      </c>
      <c r="BY56">
        <f t="shared" si="17"/>
        <v>0</v>
      </c>
      <c r="BZ56">
        <f t="shared" si="18"/>
        <v>0</v>
      </c>
      <c r="CA56">
        <f t="shared" si="19"/>
        <v>0</v>
      </c>
      <c r="CB56">
        <f t="shared" si="20"/>
        <v>0</v>
      </c>
      <c r="CC56">
        <f t="shared" si="21"/>
        <v>0</v>
      </c>
      <c r="CD56">
        <f t="shared" si="22"/>
        <v>0</v>
      </c>
      <c r="CE56">
        <f t="shared" si="23"/>
        <v>0</v>
      </c>
      <c r="CF56">
        <f t="shared" si="24"/>
        <v>0</v>
      </c>
      <c r="CG56">
        <f t="shared" si="25"/>
        <v>55</v>
      </c>
      <c r="CH5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2269.1791129007397</v>
      </c>
      <c r="CI56" s="79">
        <f>Table6[[#This Row],[sales]]-CH56</f>
        <v>180.62059071050953</v>
      </c>
      <c r="CJ56">
        <f>ABS(Table6[[#This Row],[sales]]-CH56)/Table6[[#This Row],[sales]]</f>
        <v>7.3728717676084604E-2</v>
      </c>
      <c r="CK5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1938.3179456814305</v>
      </c>
      <c r="CL56" s="79">
        <f>Table6[[#This Row],[sales]]-CK56</f>
        <v>511.48175792981874</v>
      </c>
      <c r="CM56">
        <f>ABS(Table6[[#This Row],[sales]]-CK56)/Table6[[#This Row],[sales]]</f>
        <v>0.20878513340329155</v>
      </c>
      <c r="CN5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2369.5247978920374</v>
      </c>
      <c r="CO56" s="79">
        <f>Table6[[#This Row],[sales]]-CN56</f>
        <v>80.274905719211802</v>
      </c>
      <c r="CP56">
        <f>ABS(Table6[[#This Row],[sales]]-CN56)/Table6[[#This Row],[sales]]</f>
        <v>3.2767946539008302E-2</v>
      </c>
      <c r="CQ5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2181.5955101198247</v>
      </c>
      <c r="CR56" s="79">
        <f>Table6[[#This Row],[sales]]-CQ56</f>
        <v>268.20419349142458</v>
      </c>
      <c r="CS56">
        <f>ABS(Table6[[#This Row],[sales]]-CQ56)/Table6[[#This Row],[sales]]</f>
        <v>0.10948004977552443</v>
      </c>
    </row>
    <row r="57" spans="1:97" x14ac:dyDescent="0.2">
      <c r="A57">
        <v>56</v>
      </c>
      <c r="B57" t="s">
        <v>139</v>
      </c>
      <c r="C57" s="5">
        <v>43121</v>
      </c>
      <c r="D57" s="6">
        <v>1859.4925140898356</v>
      </c>
      <c r="E57" s="8">
        <f>YEAR(Table6[[#This Row],[Date]])</f>
        <v>2018</v>
      </c>
      <c r="F57" s="6">
        <f>Table6[[#This Row],[TV_State]]+Table6[[#This Row],[Radio_State]]+Table6[[#This Row],[Online]]</f>
        <v>2314.0351286451291</v>
      </c>
      <c r="G57" s="6">
        <f t="shared" si="5"/>
        <v>1817.5055082813237</v>
      </c>
      <c r="H57" s="6">
        <f>LN(Table6[[#This Row],[PROF TV LING]])</f>
        <v>7.5052202400943191</v>
      </c>
      <c r="I57" s="6">
        <f t="shared" si="0"/>
        <v>7.5280588875919427</v>
      </c>
      <c r="J57" s="6">
        <v>303.02840970352895</v>
      </c>
      <c r="K57" s="6">
        <f t="shared" si="6"/>
        <v>300.05961254667886</v>
      </c>
      <c r="L57" s="6">
        <f>0.5*J56+0.5*Table6[[#This Row],[Radio_State]]</f>
        <v>301.5282690614323</v>
      </c>
      <c r="M57" s="6">
        <f>LN(Table6[[#This Row],[RADIO LINGERING ]])</f>
        <v>5.7088637731697007</v>
      </c>
      <c r="N57" s="6">
        <f t="shared" si="1"/>
        <v>5.7138265625118292</v>
      </c>
      <c r="O57" s="6">
        <v>151.51420485176442</v>
      </c>
      <c r="P57" s="6">
        <f t="shared" si="2"/>
        <v>150.87400521422151</v>
      </c>
      <c r="Q57" s="6">
        <f>0.3*O56+0.7*Table6[[#This Row],[Online]]</f>
        <v>151.06416265913541</v>
      </c>
      <c r="R57" s="6">
        <f>LN(Table6[[#This Row],[ONLINE LINGERING]])</f>
        <v>5.0177046648351409</v>
      </c>
      <c r="S57" s="6">
        <f t="shared" si="3"/>
        <v>5.0206793819518838</v>
      </c>
      <c r="T57" s="6">
        <v>1956.8481294969667</v>
      </c>
      <c r="U57" s="6">
        <f t="shared" si="4"/>
        <v>7.5790903606530016</v>
      </c>
      <c r="V57" s="8">
        <f>YEAR(Table6[[#This Row],[Date]])</f>
        <v>2018</v>
      </c>
      <c r="W57" s="8">
        <f>WEEKNUM(Table6[[#This Row],[Date]])</f>
        <v>4</v>
      </c>
      <c r="X57" t="s">
        <v>220</v>
      </c>
      <c r="Y57" s="9">
        <f>Table6[[#This Row],[LNTVLING]]+Table6[[#This Row],[LNRADIOLING]]+Table6[[#This Row],[LNONLINELING]]</f>
        <v>18.231788678099161</v>
      </c>
      <c r="Z57">
        <f t="shared" si="26"/>
        <v>1</v>
      </c>
      <c r="AA57">
        <f t="shared" si="7"/>
        <v>1</v>
      </c>
      <c r="AB57">
        <f t="shared" si="8"/>
        <v>0</v>
      </c>
      <c r="AC57">
        <f t="shared" si="9"/>
        <v>0</v>
      </c>
      <c r="AD57">
        <f t="shared" si="10"/>
        <v>0</v>
      </c>
      <c r="AE57">
        <f t="shared" si="11"/>
        <v>0</v>
      </c>
      <c r="AF57">
        <f t="shared" si="12"/>
        <v>0</v>
      </c>
      <c r="AG57" s="9">
        <f>'[1]1'!J$20+'[1]1'!J$21*Table6[[#This Row],[TV_State]]</f>
        <v>3158.4113805176057</v>
      </c>
      <c r="AH57" s="9">
        <f>Table6[[#This Row],[sales]]-Table6[[#This Row],[Pred_1]]</f>
        <v>-1201.563251020639</v>
      </c>
      <c r="AI57">
        <f>ABS(Table6[[#This Row],[Res_1]])/Table6[[#This Row],[sales]]</f>
        <v>0.61402989476220438</v>
      </c>
      <c r="AJ57" s="9">
        <f>'[1]2'!J$20+'[1]2'!J$21*Table6[[#This Row],[Radio_State]]</f>
        <v>3044.5931313199826</v>
      </c>
      <c r="AK57" s="9">
        <f>Table6[[#This Row],[sales]]-Table6[[#This Row],[ Pred_2 ]]</f>
        <v>-1087.7450018230159</v>
      </c>
      <c r="AL57">
        <f>ABS(Table6[[#This Row],[ Res_2 ]])/Table6[[#This Row],[sales]]</f>
        <v>0.55586582598141376</v>
      </c>
      <c r="AM57" s="10">
        <f>'[1]3'!J$20+'[1]3'!J$21*Data!O57</f>
        <v>2676.0763999712658</v>
      </c>
      <c r="AN57" s="9">
        <f>Table6[[#This Row],[sales]]-Table6[[#This Row],[Pred_3]]</f>
        <v>-719.22827047429905</v>
      </c>
      <c r="AO57" s="9">
        <f>ABS(Table6[[#This Row],[Res_3]])/Table6[[#This Row],[sales]]</f>
        <v>0.3675442460929178</v>
      </c>
      <c r="AP57" s="9">
        <f>'[1]4'!L$21+'[1]4'!L$27*Table6[[#This Row],[TV_State]]+'[1]4'!L$22*Table6[[#This Row],[NJ_DUM]]+'[1]4'!L$23*Table6[[#This Row],[NY_DUM]]+'[1]4'!L$24*Table6[[#This Row],[PA_DUM]]+'[1]4'!L$25*Table6[[#This Row],[CT_DUM]]+'[1]4'!L$26*Table6[[#This Row],[DL_DUM]]</f>
        <v>4790.6685053146412</v>
      </c>
      <c r="AQ57" s="9">
        <f>Table6[[#This Row],[sales]]-Table6[[#This Row],[Pred_4]]</f>
        <v>-2833.8203758176742</v>
      </c>
      <c r="AR57">
        <f>ABS(Table6[[#This Row],[Res_4]]/Table6[[#This Row],[sales]])</f>
        <v>1.4481554971494617</v>
      </c>
      <c r="AS57" s="9">
        <f>'[1]5'!L$20+'[1]5'!L$26*Table6[[#This Row],[Radio_State]]+'[1]5'!L$21*Table6[[#This Row],[NJ_DUM]]+'[1]5'!L$22*Table6[[#This Row],[NY_DUM]]+'[1]5'!L$23*Table6[[#This Row],[PA_DUM]]+'[1]5'!L$24*Table6[[#This Row],[CT_DUM]]+'[1]5'!L$25*Table6[[#This Row],[DL_DUM]]</f>
        <v>4161.1562775111333</v>
      </c>
      <c r="AT57" s="9">
        <f>Table6[[#This Row],[sales]]-Table6[[#This Row],[Pred_5]]</f>
        <v>-2204.3081480141664</v>
      </c>
      <c r="AU57" s="9">
        <f>ABS(Table6[[#This Row],[Red_5]]/Table6[[#This Row],[sales]])</f>
        <v>1.1264584689977002</v>
      </c>
      <c r="AV57" s="9">
        <f>'[1]6'!L$20+'[1]6'!L$26*Table6[[#This Row],[Online]]+'[1]6'!L$21*Table6[[#This Row],[NJ_DUM]]+'[1]6'!L$22*Table6[[#This Row],[NY_DUM]]+'[1]6'!L$23*Table6[[#This Row],[PA_DUM]]+'[1]6'!L$24*Table6[[#This Row],[CT_DUM]]+'[1]6'!L$25*Table6[[#This Row],[DL_DUM]]</f>
        <v>4619.8198574551006</v>
      </c>
      <c r="AW57" s="9">
        <f>Table6[[#This Row],[sales]]-Table6[[#This Row],[Pred_6]]</f>
        <v>-2662.9717279581337</v>
      </c>
      <c r="AX57" s="9">
        <f>ABS(Table6[[#This Row],[Red_6]]/Table6[[#This Row],[sales]])</f>
        <v>1.3608474197957738</v>
      </c>
      <c r="AY57" s="9">
        <f>'[1]7'!L$21+'[1]7'!L$27*Table6[[#This Row],[LNTV]]+'[1]7'!L$22*Table6[[#This Row],[NJ_DUM]]+'[1]7'!L$23*Table6[[#This Row],[NY_DUM]]+'[1]7'!L$24*Table6[[#This Row],[PA_DUM]]+'[1]7'!L$25*Table6[[#This Row],[CT_DUM]]+'[1]7'!L$26*Table6[[#This Row],[DL_DUM]]</f>
        <v>8.2956699519227985</v>
      </c>
      <c r="AZ57" s="9">
        <f>Table6[[#This Row],[sales]]-Table6[[#This Row],[Pred_7]]</f>
        <v>1948.552459545044</v>
      </c>
      <c r="BA57" s="9">
        <f>ABS(Table6[[#This Row],[Red_7]]/Table6[[#This Row],[sales]])</f>
        <v>0.99576069812118984</v>
      </c>
      <c r="BB57" s="9">
        <f>'[1]8'!O$22+'[1]8'!O$28*Table6[[#This Row],[LNRADIOLING]]+'[1]8'!O$23*Table6[[#This Row],[DL_DUM]]+'[1]8'!O$24*Table6[[#This Row],[CT_DUM]]+'[1]8'!O$25*Table6[[#This Row],[PA_DUM]]+'[1]8'!O$26*Table6[[#This Row],[NY_DUM]]+'[1]8'!O$27*Table6[[#This Row],[NJ_DUM]]</f>
        <v>5.9290238723298749</v>
      </c>
      <c r="BC57" s="9">
        <f>Table6[[#This Row],[sales]]-Table6[[#This Row],[Pred_8]]</f>
        <v>1950.9191056246368</v>
      </c>
      <c r="BD57" s="9">
        <f>ABS(Table6[[#This Row],[Red_8]]/Table6[[#This Row],[sales]])</f>
        <v>0.996970115471427</v>
      </c>
      <c r="BE57" s="9">
        <f>'[1]9'!M$19+'[1]9'!M$21*Table6[[#This Row],[LNONLINE]]+'[1]9'!M$20*Table6[[#This Row],[DL_DUM]]+'[1]9'!M$22*Table6[[#This Row],[CT_DUM]]+'[1]9'!M$23*Table6[[#This Row],[PA_DUM]]+'[1]9'!M$24*Table6[[#This Row],[NY_DUM]]+'[1]9'!M$25*Table6[[#This Row],[NJ_DUM]]</f>
        <v>6.131884783969852</v>
      </c>
      <c r="BF57" s="9">
        <f>Table6[[#This Row],[sales]]-Table6[[#This Row],[Pred_9]]</f>
        <v>1950.716244712997</v>
      </c>
      <c r="BG57" s="9">
        <f>ABS(Table6[[#This Row],[Red_9]]/Table6[[#This Row],[sales]])</f>
        <v>0.99686644829941606</v>
      </c>
      <c r="BH57" s="9">
        <f>'[1]10'!P$22+'[1]10'!P$30*Table6[[#This Row],[LNTV]]+'[1]10'!P$29*Table6[[#This Row],[LNRADIOLING]]+'[1]10'!P$24*Table6[[#This Row],[LNONLINELING]]+'[1]10'!P$23*Table6[[#This Row],[DL_DUM]]+'[1]10'!P$25*Table6[[#This Row],[CT_DUM]]+'[1]10'!P$26*Table6[[#This Row],[PA_DUM]]+'[1]10'!P$27*Table6[[#This Row],[NY_DUM]]+'[1]10'!P$28*Table6[[#This Row],[NJ_DUM]]</f>
        <v>5.9927923977449806</v>
      </c>
      <c r="BI57" s="9">
        <f>Table6[[#This Row],[sales]]-Table6[[#This Row],[Pred_10]]</f>
        <v>1950.8553370992217</v>
      </c>
      <c r="BJ57" s="45">
        <f>ABS(Table6[[#This Row],[Red_10]]/Table6[[#This Row],[sales]])</f>
        <v>0.99693752810582925</v>
      </c>
      <c r="BK57" s="9">
        <f>'[1]11'!P$32+'[1]11'!P$40*Table6[[#This Row],[LNONLINELING]]+'[1]11'!P$39*Table6[[#This Row],[LNRADIOLING]]+'[1]11'!P$38*Table6[[#This Row],[LNTVLING]]+'[1]11'!P$33*Table6[[#This Row],[DL_DUM]]+'[1]11'!P$34*Table6[[#This Row],[CT_DUM]]+'[1]11'!P$35*Table6[[#This Row],[PA_DUM]]+'[1]11'!P$36*Table6[[#This Row],[NY_DUM]]+'[1]11'!P$37*Table6[[#This Row],[NJ_DUM]]</f>
        <v>5.9164923202490165</v>
      </c>
      <c r="BL57" s="9">
        <f>Table6[[#This Row],[sales]]-Table6[[#This Row],[ Pred_11]]</f>
        <v>1950.9316371767177</v>
      </c>
      <c r="BM57" s="47">
        <f>ABS(Table6[[#This Row],[ Red_11]]/Table6[[#This Row],[sales]])</f>
        <v>0.99697651941861731</v>
      </c>
      <c r="BN57" s="9">
        <f>'[1]12'!K$22+'[1]12'!K$28*Table6[[#This Row],[COMBINE LN LING]]+'[1]12'!K$23*Table6[[#This Row],[DL_DUM]]+'[1]12'!K$24*Table6[[#This Row],[CT_DUM]]+'[1]12'!K$25*Table6[[#This Row],[PA_DUM]]+'[1]12'!K$26*Table6[[#This Row],[NY_DUM]]+'[1]12'!K$27*Table6[[#This Row],[NJ_DUM]]</f>
        <v>6.1257649367928035</v>
      </c>
      <c r="BO57" s="9">
        <f>Table6[[#This Row],[sales]]-Table6[[#This Row],[ Pred_12]]</f>
        <v>1950.7223645601739</v>
      </c>
      <c r="BP57" s="47">
        <f>ABS(Table6[[#This Row],[ Red_12]]/Table6[[#This Row],[sales]])</f>
        <v>0.99686957569958812</v>
      </c>
      <c r="BQ57">
        <f>LN(G57+'2019 Totals and Calculations'!C$18)</f>
        <v>7.6865061480691645</v>
      </c>
      <c r="BR57">
        <f>LN(Table6[[#This Row],[PROF RADIO]]+'2019 Totals and Calculations'!D$18)</f>
        <v>5.8938957603156581</v>
      </c>
      <c r="BS57">
        <f>LN(Table6[[#This Row],[ONLINE LINGERING]]+'2019 Totals and Calculations'!E$18)</f>
        <v>5.2726996507105461</v>
      </c>
      <c r="BT57">
        <f>MONTH(Table6[[#This Row],[Date]])</f>
        <v>1</v>
      </c>
      <c r="BU57">
        <f t="shared" si="13"/>
        <v>1</v>
      </c>
      <c r="BV57">
        <f t="shared" si="14"/>
        <v>0</v>
      </c>
      <c r="BW57">
        <f t="shared" si="15"/>
        <v>0</v>
      </c>
      <c r="BX57">
        <f t="shared" si="16"/>
        <v>0</v>
      </c>
      <c r="BY57">
        <f t="shared" si="17"/>
        <v>0</v>
      </c>
      <c r="BZ57">
        <f t="shared" si="18"/>
        <v>0</v>
      </c>
      <c r="CA57">
        <f t="shared" si="19"/>
        <v>0</v>
      </c>
      <c r="CB57">
        <f t="shared" si="20"/>
        <v>0</v>
      </c>
      <c r="CC57">
        <f t="shared" si="21"/>
        <v>0</v>
      </c>
      <c r="CD57">
        <f t="shared" si="22"/>
        <v>0</v>
      </c>
      <c r="CE57">
        <f t="shared" si="23"/>
        <v>0</v>
      </c>
      <c r="CF57">
        <f t="shared" si="24"/>
        <v>0</v>
      </c>
      <c r="CG57">
        <f t="shared" si="25"/>
        <v>56</v>
      </c>
      <c r="CH5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2280.9528768004211</v>
      </c>
      <c r="CI57" s="79">
        <f>Table6[[#This Row],[sales]]-CH57</f>
        <v>-324.10474730345436</v>
      </c>
      <c r="CJ57">
        <f>ABS(Table6[[#This Row],[sales]]-CH57)/Table6[[#This Row],[sales]]</f>
        <v>0.16562590750809553</v>
      </c>
      <c r="CK5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1947.6144750683061</v>
      </c>
      <c r="CL57" s="79">
        <f>Table6[[#This Row],[sales]]-CK57</f>
        <v>9.2336544286606568</v>
      </c>
      <c r="CM57">
        <f>ABS(Table6[[#This Row],[sales]]-CK57)/Table6[[#This Row],[sales]]</f>
        <v>4.7186362035332233E-3</v>
      </c>
      <c r="CN5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2381.0906399229816</v>
      </c>
      <c r="CO57" s="79">
        <f>Table6[[#This Row],[sales]]-CN57</f>
        <v>-424.24251042601486</v>
      </c>
      <c r="CP57">
        <f>ABS(Table6[[#This Row],[sales]]-CN57)/Table6[[#This Row],[sales]]</f>
        <v>0.21679889411503381</v>
      </c>
      <c r="CQ5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2196.8302443002558</v>
      </c>
      <c r="CR57" s="79">
        <f>Table6[[#This Row],[sales]]-CQ57</f>
        <v>-239.98211480328905</v>
      </c>
      <c r="CS57">
        <f>ABS(Table6[[#This Row],[sales]]-CQ57)/Table6[[#This Row],[sales]]</f>
        <v>0.12263706681467385</v>
      </c>
    </row>
    <row r="58" spans="1:97" x14ac:dyDescent="0.2">
      <c r="A58">
        <v>57</v>
      </c>
      <c r="B58" t="s">
        <v>139</v>
      </c>
      <c r="C58" s="5">
        <v>43128</v>
      </c>
      <c r="D58" s="6">
        <v>1878.0874392307337</v>
      </c>
      <c r="E58" s="8">
        <f>YEAR(Table6[[#This Row],[Date]])</f>
        <v>2018</v>
      </c>
      <c r="F58" s="6">
        <f>Table6[[#This Row],[TV_State]]+Table6[[#This Row],[Radio_State]]+Table6[[#This Row],[Online]]</f>
        <v>2337.17547993158</v>
      </c>
      <c r="G58" s="6">
        <f t="shared" si="5"/>
        <v>1835.6800875661465</v>
      </c>
      <c r="H58" s="6">
        <f>LN(Table6[[#This Row],[PROF TV LING]])</f>
        <v>7.5151703117531259</v>
      </c>
      <c r="I58" s="6">
        <f t="shared" si="0"/>
        <v>7.5380092184451106</v>
      </c>
      <c r="J58" s="6">
        <v>306.05869380056424</v>
      </c>
      <c r="K58" s="6">
        <f t="shared" si="6"/>
        <v>303.05915317362155</v>
      </c>
      <c r="L58" s="6">
        <f>0.5*J57+0.5*Table6[[#This Row],[Radio_State]]</f>
        <v>304.5435517520466</v>
      </c>
      <c r="M58" s="6">
        <f>LN(Table6[[#This Row],[RADIO LINGERING ]])</f>
        <v>5.7188141040228686</v>
      </c>
      <c r="N58" s="6">
        <f t="shared" si="1"/>
        <v>5.7237768933649971</v>
      </c>
      <c r="O58" s="6">
        <v>153.02934690028206</v>
      </c>
      <c r="P58" s="6">
        <f t="shared" si="2"/>
        <v>152.38274439446388</v>
      </c>
      <c r="Q58" s="6">
        <f>0.3*O57+0.7*Table6[[#This Row],[Online]]</f>
        <v>152.57480428572677</v>
      </c>
      <c r="R58" s="6">
        <f>LN(Table6[[#This Row],[ONLINE LINGERING]])</f>
        <v>5.0276549956883088</v>
      </c>
      <c r="S58" s="6">
        <f t="shared" si="3"/>
        <v>5.0306297128050517</v>
      </c>
      <c r="T58" s="6">
        <v>2422.639932723544</v>
      </c>
      <c r="U58" s="6">
        <f t="shared" si="4"/>
        <v>7.7926131058628281</v>
      </c>
      <c r="V58" s="8">
        <f>YEAR(Table6[[#This Row],[Date]])</f>
        <v>2018</v>
      </c>
      <c r="W58" s="8">
        <f>WEEKNUM(Table6[[#This Row],[Date]])</f>
        <v>5</v>
      </c>
      <c r="X58" t="s">
        <v>221</v>
      </c>
      <c r="Y58" s="9">
        <f>Table6[[#This Row],[LNTVLING]]+Table6[[#This Row],[LNRADIOLING]]+Table6[[#This Row],[LNONLINELING]]</f>
        <v>18.261639411464301</v>
      </c>
      <c r="Z58">
        <f t="shared" si="26"/>
        <v>1</v>
      </c>
      <c r="AA58">
        <f t="shared" si="7"/>
        <v>1</v>
      </c>
      <c r="AB58">
        <f t="shared" si="8"/>
        <v>0</v>
      </c>
      <c r="AC58">
        <f t="shared" si="9"/>
        <v>0</v>
      </c>
      <c r="AD58">
        <f t="shared" si="10"/>
        <v>0</v>
      </c>
      <c r="AE58">
        <f t="shared" si="11"/>
        <v>0</v>
      </c>
      <c r="AF58">
        <f t="shared" si="12"/>
        <v>0</v>
      </c>
      <c r="AG58" s="9">
        <f>'[1]1'!J$20+'[1]1'!J$21*Table6[[#This Row],[TV_State]]</f>
        <v>3176.6981688682185</v>
      </c>
      <c r="AH58" s="9">
        <f>Table6[[#This Row],[sales]]-Table6[[#This Row],[Pred_1]]</f>
        <v>-754.05823614467454</v>
      </c>
      <c r="AI58">
        <f>ABS(Table6[[#This Row],[Res_1]])/Table6[[#This Row],[sales]]</f>
        <v>0.31125477045074479</v>
      </c>
      <c r="AJ58" s="9">
        <f>'[1]2'!J$20+'[1]2'!J$21*Table6[[#This Row],[Radio_State]]</f>
        <v>3057.8962445932075</v>
      </c>
      <c r="AK58" s="9">
        <f>Table6[[#This Row],[sales]]-Table6[[#This Row],[ Pred_2 ]]</f>
        <v>-635.25631186966348</v>
      </c>
      <c r="AL58">
        <f>ABS(Table6[[#This Row],[ Res_2 ]])/Table6[[#This Row],[sales]]</f>
        <v>0.26221656107001634</v>
      </c>
      <c r="AM58" s="10">
        <f>'[1]3'!J$20+'[1]3'!J$21*Data!O58</f>
        <v>2684.8298621537301</v>
      </c>
      <c r="AN58" s="9">
        <f>Table6[[#This Row],[sales]]-Table6[[#This Row],[Pred_3]]</f>
        <v>-262.18992943018611</v>
      </c>
      <c r="AO58" s="9">
        <f>ABS(Table6[[#This Row],[Res_3]])/Table6[[#This Row],[sales]]</f>
        <v>0.10822488554270253</v>
      </c>
      <c r="AP58" s="9">
        <f>'[1]4'!L$21+'[1]4'!L$27*Table6[[#This Row],[TV_State]]+'[1]4'!L$22*Table6[[#This Row],[NJ_DUM]]+'[1]4'!L$23*Table6[[#This Row],[NY_DUM]]+'[1]4'!L$24*Table6[[#This Row],[PA_DUM]]+'[1]4'!L$25*Table6[[#This Row],[CT_DUM]]+'[1]4'!L$26*Table6[[#This Row],[DL_DUM]]</f>
        <v>4794.7701858934897</v>
      </c>
      <c r="AQ58" s="9">
        <f>Table6[[#This Row],[sales]]-Table6[[#This Row],[Pred_4]]</f>
        <v>-2372.1302531699457</v>
      </c>
      <c r="AR58">
        <f>ABS(Table6[[#This Row],[Res_4]]/Table6[[#This Row],[sales]])</f>
        <v>0.97915097540028784</v>
      </c>
      <c r="AS58" s="9">
        <f>'[1]5'!L$20+'[1]5'!L$26*Table6[[#This Row],[Radio_State]]+'[1]5'!L$21*Table6[[#This Row],[NJ_DUM]]+'[1]5'!L$22*Table6[[#This Row],[NY_DUM]]+'[1]5'!L$23*Table6[[#This Row],[PA_DUM]]+'[1]5'!L$24*Table6[[#This Row],[CT_DUM]]+'[1]5'!L$25*Table6[[#This Row],[DL_DUM]]</f>
        <v>4166.4944117493724</v>
      </c>
      <c r="AT58" s="9">
        <f>Table6[[#This Row],[sales]]-Table6[[#This Row],[Pred_5]]</f>
        <v>-1743.8544790258284</v>
      </c>
      <c r="AU58" s="9">
        <f>ABS(Table6[[#This Row],[Red_5]]/Table6[[#This Row],[sales]])</f>
        <v>0.71981579081187619</v>
      </c>
      <c r="AV58" s="9">
        <f>'[1]6'!L$20+'[1]6'!L$26*Table6[[#This Row],[Online]]+'[1]6'!L$21*Table6[[#This Row],[NJ_DUM]]+'[1]6'!L$22*Table6[[#This Row],[NY_DUM]]+'[1]6'!L$23*Table6[[#This Row],[PA_DUM]]+'[1]6'!L$24*Table6[[#This Row],[CT_DUM]]+'[1]6'!L$25*Table6[[#This Row],[DL_DUM]]</f>
        <v>4626.4141459202674</v>
      </c>
      <c r="AW58" s="9">
        <f>Table6[[#This Row],[sales]]-Table6[[#This Row],[Pred_6]]</f>
        <v>-2203.7742131967234</v>
      </c>
      <c r="AX58" s="9">
        <f>ABS(Table6[[#This Row],[Red_6]]/Table6[[#This Row],[sales]])</f>
        <v>0.90965817223991241</v>
      </c>
      <c r="AY58" s="9">
        <f>'[1]7'!L$21+'[1]7'!L$27*Table6[[#This Row],[LNTV]]+'[1]7'!L$22*Table6[[#This Row],[NJ_DUM]]+'[1]7'!L$23*Table6[[#This Row],[NY_DUM]]+'[1]7'!L$24*Table6[[#This Row],[PA_DUM]]+'[1]7'!L$25*Table6[[#This Row],[CT_DUM]]+'[1]7'!L$26*Table6[[#This Row],[DL_DUM]]</f>
        <v>8.2967712992128</v>
      </c>
      <c r="AZ58" s="9">
        <f>Table6[[#This Row],[sales]]-Table6[[#This Row],[Pred_7]]</f>
        <v>2414.3431614243314</v>
      </c>
      <c r="BA58" s="9">
        <f>ABS(Table6[[#This Row],[Red_7]]/Table6[[#This Row],[sales]])</f>
        <v>0.99657531802925192</v>
      </c>
      <c r="BB58" s="9">
        <f>'[1]8'!O$22+'[1]8'!O$28*Table6[[#This Row],[LNRADIOLING]]+'[1]8'!O$23*Table6[[#This Row],[DL_DUM]]+'[1]8'!O$24*Table6[[#This Row],[CT_DUM]]+'[1]8'!O$25*Table6[[#This Row],[PA_DUM]]+'[1]8'!O$26*Table6[[#This Row],[NY_DUM]]+'[1]8'!O$27*Table6[[#This Row],[NJ_DUM]]</f>
        <v>5.9297337383336517</v>
      </c>
      <c r="BC58" s="9">
        <f>Table6[[#This Row],[sales]]-Table6[[#This Row],[Pred_8]]</f>
        <v>2416.7101989852104</v>
      </c>
      <c r="BD58" s="9">
        <f>ABS(Table6[[#This Row],[Red_8]]/Table6[[#This Row],[sales]])</f>
        <v>0.99755236687951909</v>
      </c>
      <c r="BE58" s="9">
        <f>'[1]9'!M$19+'[1]9'!M$21*Table6[[#This Row],[LNONLINE]]+'[1]9'!M$20*Table6[[#This Row],[DL_DUM]]+'[1]9'!M$22*Table6[[#This Row],[CT_DUM]]+'[1]9'!M$23*Table6[[#This Row],[PA_DUM]]+'[1]9'!M$24*Table6[[#This Row],[NY_DUM]]+'[1]9'!M$25*Table6[[#This Row],[NJ_DUM]]</f>
        <v>6.1350352323011847</v>
      </c>
      <c r="BF58" s="9">
        <f>Table6[[#This Row],[sales]]-Table6[[#This Row],[Pred_9]]</f>
        <v>2416.5048974912429</v>
      </c>
      <c r="BG58" s="9">
        <f>ABS(Table6[[#This Row],[Red_9]]/Table6[[#This Row],[sales]])</f>
        <v>0.99746762399585975</v>
      </c>
      <c r="BH58" s="9">
        <f>'[1]10'!P$22+'[1]10'!P$30*Table6[[#This Row],[LNTV]]+'[1]10'!P$29*Table6[[#This Row],[LNRADIOLING]]+'[1]10'!P$24*Table6[[#This Row],[LNONLINELING]]+'[1]10'!P$23*Table6[[#This Row],[DL_DUM]]+'[1]10'!P$25*Table6[[#This Row],[CT_DUM]]+'[1]10'!P$26*Table6[[#This Row],[PA_DUM]]+'[1]10'!P$27*Table6[[#This Row],[NY_DUM]]+'[1]10'!P$28*Table6[[#This Row],[NJ_DUM]]</f>
        <v>5.9946034810211986</v>
      </c>
      <c r="BI58" s="9">
        <f>Table6[[#This Row],[sales]]-Table6[[#This Row],[Pred_10]]</f>
        <v>2416.6453292425226</v>
      </c>
      <c r="BJ58" s="45">
        <f>ABS(Table6[[#This Row],[Red_10]]/Table6[[#This Row],[sales]])</f>
        <v>0.99752559041067146</v>
      </c>
      <c r="BK58" s="9">
        <f>'[1]11'!P$32+'[1]11'!P$40*Table6[[#This Row],[LNONLINELING]]+'[1]11'!P$39*Table6[[#This Row],[LNRADIOLING]]+'[1]11'!P$38*Table6[[#This Row],[LNTVLING]]+'[1]11'!P$33*Table6[[#This Row],[DL_DUM]]+'[1]11'!P$34*Table6[[#This Row],[CT_DUM]]+'[1]11'!P$35*Table6[[#This Row],[PA_DUM]]+'[1]11'!P$36*Table6[[#This Row],[NY_DUM]]+'[1]11'!P$37*Table6[[#This Row],[NJ_DUM]]</f>
        <v>5.9176177616399395</v>
      </c>
      <c r="BL58" s="9">
        <f>Table6[[#This Row],[sales]]-Table6[[#This Row],[ Pred_11]]</f>
        <v>2416.722314961904</v>
      </c>
      <c r="BM58" s="47">
        <f>ABS(Table6[[#This Row],[ Red_11]]/Table6[[#This Row],[sales]])</f>
        <v>0.99755736802580175</v>
      </c>
      <c r="BN58" s="9">
        <f>'[1]12'!K$22+'[1]12'!K$28*Table6[[#This Row],[COMBINE LN LING]]+'[1]12'!K$23*Table6[[#This Row],[DL_DUM]]+'[1]12'!K$24*Table6[[#This Row],[CT_DUM]]+'[1]12'!K$25*Table6[[#This Row],[PA_DUM]]+'[1]12'!K$26*Table6[[#This Row],[NY_DUM]]+'[1]12'!K$27*Table6[[#This Row],[NJ_DUM]]</f>
        <v>6.1286376482558547</v>
      </c>
      <c r="BO58" s="9">
        <f>Table6[[#This Row],[sales]]-Table6[[#This Row],[ Pred_12]]</f>
        <v>2416.5112950752882</v>
      </c>
      <c r="BP58" s="47">
        <f>ABS(Table6[[#This Row],[ Red_12]]/Table6[[#This Row],[sales]])</f>
        <v>0.99747026474488676</v>
      </c>
      <c r="BQ58">
        <f>LN(G58+'2019 Totals and Calculations'!C$18)</f>
        <v>7.6948132977873342</v>
      </c>
      <c r="BR58">
        <f>LN(Table6[[#This Row],[PROF RADIO]]+'2019 Totals and Calculations'!D$18)</f>
        <v>5.9021291610915334</v>
      </c>
      <c r="BS58">
        <f>LN(Table6[[#This Row],[ONLINE LINGERING]]+'2019 Totals and Calculations'!E$18)</f>
        <v>5.2804189836831856</v>
      </c>
      <c r="BT58">
        <f>MONTH(Table6[[#This Row],[Date]])</f>
        <v>1</v>
      </c>
      <c r="BU58">
        <f t="shared" si="13"/>
        <v>1</v>
      </c>
      <c r="BV58">
        <f t="shared" si="14"/>
        <v>0</v>
      </c>
      <c r="BW58">
        <f t="shared" si="15"/>
        <v>0</v>
      </c>
      <c r="BX58">
        <f t="shared" si="16"/>
        <v>0</v>
      </c>
      <c r="BY58">
        <f t="shared" si="17"/>
        <v>0</v>
      </c>
      <c r="BZ58">
        <f t="shared" si="18"/>
        <v>0</v>
      </c>
      <c r="CA58">
        <f t="shared" si="19"/>
        <v>0</v>
      </c>
      <c r="CB58">
        <f t="shared" si="20"/>
        <v>0</v>
      </c>
      <c r="CC58">
        <f t="shared" si="21"/>
        <v>0</v>
      </c>
      <c r="CD58">
        <f t="shared" si="22"/>
        <v>0</v>
      </c>
      <c r="CE58">
        <f t="shared" si="23"/>
        <v>0</v>
      </c>
      <c r="CF58">
        <f t="shared" si="24"/>
        <v>0</v>
      </c>
      <c r="CG58">
        <f t="shared" si="25"/>
        <v>57</v>
      </c>
      <c r="CH5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2292.7971507144302</v>
      </c>
      <c r="CI58" s="79">
        <f>Table6[[#This Row],[sales]]-CH58</f>
        <v>129.84278200911376</v>
      </c>
      <c r="CJ58">
        <f>ABS(Table6[[#This Row],[sales]]-CH58)/Table6[[#This Row],[sales]]</f>
        <v>5.3595575741684345E-2</v>
      </c>
      <c r="CK5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1956.9658394381529</v>
      </c>
      <c r="CL58" s="79">
        <f>Table6[[#This Row],[sales]]-CK58</f>
        <v>465.67409328539111</v>
      </c>
      <c r="CM58">
        <f>ABS(Table6[[#This Row],[sales]]-CK58)/Table6[[#This Row],[sales]]</f>
        <v>0.19221762466446177</v>
      </c>
      <c r="CN5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2392.7264303871843</v>
      </c>
      <c r="CO58" s="79">
        <f>Table6[[#This Row],[sales]]-CN58</f>
        <v>29.91350233635967</v>
      </c>
      <c r="CP58">
        <f>ABS(Table6[[#This Row],[sales]]-CN58)/Table6[[#This Row],[sales]]</f>
        <v>1.2347481741841332E-2</v>
      </c>
      <c r="CQ5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2212.1898958696538</v>
      </c>
      <c r="CR58" s="79">
        <f>Table6[[#This Row],[sales]]-CQ58</f>
        <v>210.4500368538902</v>
      </c>
      <c r="CS58">
        <f>ABS(Table6[[#This Row],[sales]]-CQ58)/Table6[[#This Row],[sales]]</f>
        <v>8.6868062402199908E-2</v>
      </c>
    </row>
    <row r="59" spans="1:97" x14ac:dyDescent="0.2">
      <c r="A59">
        <v>58</v>
      </c>
      <c r="B59" t="s">
        <v>139</v>
      </c>
      <c r="C59" s="5">
        <v>43135</v>
      </c>
      <c r="D59" s="6">
        <v>1896.8683136230409</v>
      </c>
      <c r="E59" s="8">
        <f>YEAR(Table6[[#This Row],[Date]])</f>
        <v>2018</v>
      </c>
      <c r="F59" s="6">
        <f>Table6[[#This Row],[TV_State]]+Table6[[#This Row],[Radio_State]]+Table6[[#This Row],[Online]]</f>
        <v>2360.5472347308955</v>
      </c>
      <c r="G59" s="6">
        <f t="shared" si="5"/>
        <v>1854.0365553832148</v>
      </c>
      <c r="H59" s="6">
        <f>LN(Table6[[#This Row],[PROF TV LING]])</f>
        <v>7.5251204629665978</v>
      </c>
      <c r="I59" s="6">
        <f t="shared" si="0"/>
        <v>7.5479595492982785</v>
      </c>
      <c r="J59" s="6">
        <v>309.1192807385699</v>
      </c>
      <c r="K59" s="6">
        <f t="shared" si="6"/>
        <v>306.0892169560957</v>
      </c>
      <c r="L59" s="6">
        <f>0.5*J58+0.5*Table6[[#This Row],[Radio_State]]</f>
        <v>307.58898726956704</v>
      </c>
      <c r="M59" s="6">
        <f>LN(Table6[[#This Row],[RADIO LINGERING ]])</f>
        <v>5.7287644348760365</v>
      </c>
      <c r="N59" s="6">
        <f t="shared" si="1"/>
        <v>5.7337272242181658</v>
      </c>
      <c r="O59" s="6">
        <v>154.55964036928489</v>
      </c>
      <c r="P59" s="6">
        <f t="shared" si="2"/>
        <v>153.90657157683859</v>
      </c>
      <c r="Q59" s="6">
        <f>0.3*O58+0.7*Table6[[#This Row],[Online]]</f>
        <v>154.10055232858403</v>
      </c>
      <c r="R59" s="6">
        <f>LN(Table6[[#This Row],[ONLINE LINGERING]])</f>
        <v>5.0376053265414766</v>
      </c>
      <c r="S59" s="6">
        <f t="shared" si="3"/>
        <v>5.0405800436582195</v>
      </c>
      <c r="T59" s="6">
        <v>2443.9707702201003</v>
      </c>
      <c r="U59" s="6">
        <f t="shared" si="4"/>
        <v>7.801379360408224</v>
      </c>
      <c r="V59" s="8">
        <f>YEAR(Table6[[#This Row],[Date]])</f>
        <v>2018</v>
      </c>
      <c r="W59" s="8">
        <f>WEEKNUM(Table6[[#This Row],[Date]])</f>
        <v>6</v>
      </c>
      <c r="X59" t="s">
        <v>222</v>
      </c>
      <c r="Y59" s="9">
        <f>Table6[[#This Row],[LNTVLING]]+Table6[[#This Row],[LNRADIOLING]]+Table6[[#This Row],[LNONLINELING]]</f>
        <v>18.291490224384113</v>
      </c>
      <c r="Z59">
        <f t="shared" si="26"/>
        <v>1</v>
      </c>
      <c r="AA59">
        <f t="shared" si="7"/>
        <v>1</v>
      </c>
      <c r="AB59">
        <f t="shared" si="8"/>
        <v>0</v>
      </c>
      <c r="AC59">
        <f t="shared" si="9"/>
        <v>0</v>
      </c>
      <c r="AD59">
        <f t="shared" si="10"/>
        <v>0</v>
      </c>
      <c r="AE59">
        <f t="shared" si="11"/>
        <v>0</v>
      </c>
      <c r="AF59">
        <f t="shared" si="12"/>
        <v>0</v>
      </c>
      <c r="AG59" s="9">
        <f>'[1]1'!J$20+'[1]1'!J$21*Table6[[#This Row],[TV_State]]</f>
        <v>3195.1678251023377</v>
      </c>
      <c r="AH59" s="9">
        <f>Table6[[#This Row],[sales]]-Table6[[#This Row],[Pred_1]]</f>
        <v>-751.19705488223735</v>
      </c>
      <c r="AI59">
        <f>ABS(Table6[[#This Row],[Res_1]])/Table6[[#This Row],[sales]]</f>
        <v>0.30736744646687642</v>
      </c>
      <c r="AJ59" s="9">
        <f>'[1]2'!J$20+'[1]2'!J$21*Table6[[#This Row],[Radio_State]]</f>
        <v>3071.3323889991643</v>
      </c>
      <c r="AK59" s="9">
        <f>Table6[[#This Row],[sales]]-Table6[[#This Row],[ Pred_2 ]]</f>
        <v>-627.36161877906397</v>
      </c>
      <c r="AL59">
        <f>ABS(Table6[[#This Row],[ Res_2 ]])/Table6[[#This Row],[sales]]</f>
        <v>0.25669767675763355</v>
      </c>
      <c r="AM59" s="10">
        <f>'[1]3'!J$20+'[1]3'!J$21*Data!O59</f>
        <v>2693.6708589580189</v>
      </c>
      <c r="AN59" s="9">
        <f>Table6[[#This Row],[sales]]-Table6[[#This Row],[Pred_3]]</f>
        <v>-249.70008873791858</v>
      </c>
      <c r="AO59" s="9">
        <f>ABS(Table6[[#This Row],[Res_3]])/Table6[[#This Row],[sales]]</f>
        <v>0.10216983434520821</v>
      </c>
      <c r="AP59" s="9">
        <f>'[1]4'!L$21+'[1]4'!L$27*Table6[[#This Row],[TV_State]]+'[1]4'!L$22*Table6[[#This Row],[NJ_DUM]]+'[1]4'!L$23*Table6[[#This Row],[NY_DUM]]+'[1]4'!L$24*Table6[[#This Row],[PA_DUM]]+'[1]4'!L$25*Table6[[#This Row],[CT_DUM]]+'[1]4'!L$26*Table6[[#This Row],[DL_DUM]]</f>
        <v>4798.9128832781262</v>
      </c>
      <c r="AQ59" s="9">
        <f>Table6[[#This Row],[sales]]-Table6[[#This Row],[Pred_4]]</f>
        <v>-2354.9421130580258</v>
      </c>
      <c r="AR59">
        <f>ABS(Table6[[#This Row],[Res_4]]/Table6[[#This Row],[sales]])</f>
        <v>0.96357212686547122</v>
      </c>
      <c r="AS59" s="9">
        <f>'[1]5'!L$20+'[1]5'!L$26*Table6[[#This Row],[Radio_State]]+'[1]5'!L$21*Table6[[#This Row],[NJ_DUM]]+'[1]5'!L$22*Table6[[#This Row],[NY_DUM]]+'[1]5'!L$23*Table6[[#This Row],[PA_DUM]]+'[1]5'!L$24*Table6[[#This Row],[CT_DUM]]+'[1]5'!L$25*Table6[[#This Row],[DL_DUM]]</f>
        <v>4171.885927329995</v>
      </c>
      <c r="AT59" s="9">
        <f>Table6[[#This Row],[sales]]-Table6[[#This Row],[Pred_5]]</f>
        <v>-1727.9151571098946</v>
      </c>
      <c r="AU59" s="9">
        <f>ABS(Table6[[#This Row],[Red_5]]/Table6[[#This Row],[sales]])</f>
        <v>0.70701138416409182</v>
      </c>
      <c r="AV59" s="9">
        <f>'[1]6'!L$20+'[1]6'!L$26*Table6[[#This Row],[Online]]+'[1]6'!L$21*Table6[[#This Row],[NJ_DUM]]+'[1]6'!L$22*Table6[[#This Row],[NY_DUM]]+'[1]6'!L$23*Table6[[#This Row],[PA_DUM]]+'[1]6'!L$24*Table6[[#This Row],[CT_DUM]]+'[1]6'!L$25*Table6[[#This Row],[DL_DUM]]</f>
        <v>4633.0743772700862</v>
      </c>
      <c r="AW59" s="9">
        <f>Table6[[#This Row],[sales]]-Table6[[#This Row],[Pred_6]]</f>
        <v>-2189.1036070499858</v>
      </c>
      <c r="AX59" s="9">
        <f>ABS(Table6[[#This Row],[Red_6]]/Table6[[#This Row],[sales]])</f>
        <v>0.89571595279465577</v>
      </c>
      <c r="AY59" s="9">
        <f>'[1]7'!L$21+'[1]7'!L$27*Table6[[#This Row],[LNTV]]+'[1]7'!L$22*Table6[[#This Row],[NJ_DUM]]+'[1]7'!L$23*Table6[[#This Row],[NY_DUM]]+'[1]7'!L$24*Table6[[#This Row],[PA_DUM]]+'[1]7'!L$25*Table6[[#This Row],[CT_DUM]]+'[1]7'!L$26*Table6[[#This Row],[DL_DUM]]</f>
        <v>8.2978726465027997</v>
      </c>
      <c r="AZ59" s="9">
        <f>Table6[[#This Row],[sales]]-Table6[[#This Row],[Pred_7]]</f>
        <v>2435.6728975735978</v>
      </c>
      <c r="BA59" s="9">
        <f>ABS(Table6[[#This Row],[Red_7]]/Table6[[#This Row],[sales]])</f>
        <v>0.99660475781968727</v>
      </c>
      <c r="BB59" s="9">
        <f>'[1]8'!O$22+'[1]8'!O$28*Table6[[#This Row],[LNRADIOLING]]+'[1]8'!O$23*Table6[[#This Row],[DL_DUM]]+'[1]8'!O$24*Table6[[#This Row],[CT_DUM]]+'[1]8'!O$25*Table6[[#This Row],[PA_DUM]]+'[1]8'!O$26*Table6[[#This Row],[NY_DUM]]+'[1]8'!O$27*Table6[[#This Row],[NJ_DUM]]</f>
        <v>5.9304436043374276</v>
      </c>
      <c r="BC59" s="9">
        <f>Table6[[#This Row],[sales]]-Table6[[#This Row],[Pred_8]]</f>
        <v>2438.0403266157628</v>
      </c>
      <c r="BD59" s="9">
        <f>ABS(Table6[[#This Row],[Red_8]]/Table6[[#This Row],[sales]])</f>
        <v>0.99757343922578767</v>
      </c>
      <c r="BE59" s="9">
        <f>'[1]9'!M$19+'[1]9'!M$21*Table6[[#This Row],[LNONLINE]]+'[1]9'!M$20*Table6[[#This Row],[DL_DUM]]+'[1]9'!M$22*Table6[[#This Row],[CT_DUM]]+'[1]9'!M$23*Table6[[#This Row],[PA_DUM]]+'[1]9'!M$24*Table6[[#This Row],[NY_DUM]]+'[1]9'!M$25*Table6[[#This Row],[NJ_DUM]]</f>
        <v>6.1381856806325166</v>
      </c>
      <c r="BF59" s="9">
        <f>Table6[[#This Row],[sales]]-Table6[[#This Row],[Pred_9]]</f>
        <v>2437.8325845394679</v>
      </c>
      <c r="BG59" s="9">
        <f>ABS(Table6[[#This Row],[Red_9]]/Table6[[#This Row],[sales]])</f>
        <v>0.99748843735963355</v>
      </c>
      <c r="BH59" s="9">
        <f>'[1]10'!P$22+'[1]10'!P$30*Table6[[#This Row],[LNTV]]+'[1]10'!P$29*Table6[[#This Row],[LNRADIOLING]]+'[1]10'!P$24*Table6[[#This Row],[LNONLINELING]]+'[1]10'!P$23*Table6[[#This Row],[DL_DUM]]+'[1]10'!P$25*Table6[[#This Row],[CT_DUM]]+'[1]10'!P$26*Table6[[#This Row],[PA_DUM]]+'[1]10'!P$27*Table6[[#This Row],[NY_DUM]]+'[1]10'!P$28*Table6[[#This Row],[NJ_DUM]]</f>
        <v>5.9964145642974165</v>
      </c>
      <c r="BI59" s="9">
        <f>Table6[[#This Row],[sales]]-Table6[[#This Row],[Pred_10]]</f>
        <v>2437.9743556558028</v>
      </c>
      <c r="BJ59" s="45">
        <f>ABS(Table6[[#This Row],[Red_10]]/Table6[[#This Row],[sales]])</f>
        <v>0.9975464458751454</v>
      </c>
      <c r="BK59" s="9">
        <f>'[1]11'!P$32+'[1]11'!P$40*Table6[[#This Row],[LNONLINELING]]+'[1]11'!P$39*Table6[[#This Row],[LNRADIOLING]]+'[1]11'!P$38*Table6[[#This Row],[LNTVLING]]+'[1]11'!P$33*Table6[[#This Row],[DL_DUM]]+'[1]11'!P$34*Table6[[#This Row],[CT_DUM]]+'[1]11'!P$35*Table6[[#This Row],[PA_DUM]]+'[1]11'!P$36*Table6[[#This Row],[NY_DUM]]+'[1]11'!P$37*Table6[[#This Row],[NJ_DUM]]</f>
        <v>5.9187431896118206</v>
      </c>
      <c r="BL59" s="9">
        <f>Table6[[#This Row],[sales]]-Table6[[#This Row],[ Pred_11]]</f>
        <v>2438.0520270304887</v>
      </c>
      <c r="BM59" s="47">
        <f>ABS(Table6[[#This Row],[ Red_11]]/Table6[[#This Row],[sales]])</f>
        <v>0.99757822668677887</v>
      </c>
      <c r="BN59" s="9">
        <f>'[1]12'!K$22+'[1]12'!K$28*Table6[[#This Row],[COMBINE LN LING]]+'[1]12'!K$23*Table6[[#This Row],[DL_DUM]]+'[1]12'!K$24*Table6[[#This Row],[CT_DUM]]+'[1]12'!K$25*Table6[[#This Row],[PA_DUM]]+'[1]12'!K$26*Table6[[#This Row],[NY_DUM]]+'[1]12'!K$27*Table6[[#This Row],[NJ_DUM]]</f>
        <v>6.1315103673749185</v>
      </c>
      <c r="BO59" s="9">
        <f>Table6[[#This Row],[sales]]-Table6[[#This Row],[ Pred_12]]</f>
        <v>2437.8392598527253</v>
      </c>
      <c r="BP59" s="47">
        <f>ABS(Table6[[#This Row],[ Red_12]]/Table6[[#This Row],[sales]])</f>
        <v>0.99749116869887</v>
      </c>
      <c r="BQ59">
        <f>LN(G59+'2019 Totals and Calculations'!C$18)</f>
        <v>7.7031341166329286</v>
      </c>
      <c r="BR59">
        <f>LN(Table6[[#This Row],[PROF RADIO]]+'2019 Totals and Calculations'!D$18)</f>
        <v>5.9103780828136587</v>
      </c>
      <c r="BS59">
        <f>LN(Table6[[#This Row],[ONLINE LINGERING]]+'2019 Totals and Calculations'!E$18)</f>
        <v>5.2881554911752851</v>
      </c>
      <c r="BT59">
        <f>MONTH(Table6[[#This Row],[Date]])</f>
        <v>2</v>
      </c>
      <c r="BU59">
        <f t="shared" si="13"/>
        <v>0</v>
      </c>
      <c r="BV59">
        <f t="shared" si="14"/>
        <v>1</v>
      </c>
      <c r="BW59">
        <f t="shared" si="15"/>
        <v>0</v>
      </c>
      <c r="BX59">
        <f t="shared" si="16"/>
        <v>0</v>
      </c>
      <c r="BY59">
        <f t="shared" si="17"/>
        <v>0</v>
      </c>
      <c r="BZ59">
        <f t="shared" si="18"/>
        <v>0</v>
      </c>
      <c r="CA59">
        <f t="shared" si="19"/>
        <v>0</v>
      </c>
      <c r="CB59">
        <f t="shared" si="20"/>
        <v>0</v>
      </c>
      <c r="CC59">
        <f t="shared" si="21"/>
        <v>0</v>
      </c>
      <c r="CD59">
        <f t="shared" si="22"/>
        <v>0</v>
      </c>
      <c r="CE59">
        <f t="shared" si="23"/>
        <v>0</v>
      </c>
      <c r="CF59">
        <f t="shared" si="24"/>
        <v>0</v>
      </c>
      <c r="CG59">
        <f t="shared" si="25"/>
        <v>58</v>
      </c>
      <c r="CH5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2304.7123159780722</v>
      </c>
      <c r="CI59" s="79">
        <f>Table6[[#This Row],[sales]]-CH59</f>
        <v>139.25845424202817</v>
      </c>
      <c r="CJ59">
        <f>ABS(Table6[[#This Row],[sales]]-CH59)/Table6[[#This Row],[sales]]</f>
        <v>5.6980409069903384E-2</v>
      </c>
      <c r="CK5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1966.3714568925445</v>
      </c>
      <c r="CL59" s="79">
        <f>Table6[[#This Row],[sales]]-CK59</f>
        <v>477.59931332755582</v>
      </c>
      <c r="CM59">
        <f>ABS(Table6[[#This Row],[sales]]-CK59)/Table6[[#This Row],[sales]]</f>
        <v>0.19541940482559206</v>
      </c>
      <c r="CN5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2404.4325684536711</v>
      </c>
      <c r="CO59" s="79">
        <f>Table6[[#This Row],[sales]]-CN59</f>
        <v>39.538201766429211</v>
      </c>
      <c r="CP59">
        <f>ABS(Table6[[#This Row],[sales]]-CN59)/Table6[[#This Row],[sales]]</f>
        <v>1.6177853781315258E-2</v>
      </c>
      <c r="CQ5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2227.675040611532</v>
      </c>
      <c r="CR59" s="79">
        <f>Table6[[#This Row],[sales]]-CQ59</f>
        <v>216.29572960856831</v>
      </c>
      <c r="CS59">
        <f>ABS(Table6[[#This Row],[sales]]-CQ59)/Table6[[#This Row],[sales]]</f>
        <v>8.8501766160275733E-2</v>
      </c>
    </row>
    <row r="60" spans="1:97" x14ac:dyDescent="0.2">
      <c r="A60">
        <v>59</v>
      </c>
      <c r="B60" t="s">
        <v>139</v>
      </c>
      <c r="C60" s="5">
        <v>43142</v>
      </c>
      <c r="D60" s="6">
        <v>1915.8369967592714</v>
      </c>
      <c r="E60" s="8">
        <f>YEAR(Table6[[#This Row],[Date]])</f>
        <v>2018</v>
      </c>
      <c r="F60" s="6">
        <f>Table6[[#This Row],[TV_State]]+Table6[[#This Row],[Radio_State]]+Table6[[#This Row],[Online]]</f>
        <v>2384.1527070782045</v>
      </c>
      <c r="G60" s="6">
        <f t="shared" si="5"/>
        <v>1872.5766877960318</v>
      </c>
      <c r="H60" s="6">
        <f>LN(Table6[[#This Row],[PROF TV LING]])</f>
        <v>7.5350706693169869</v>
      </c>
      <c r="I60" s="6">
        <f t="shared" si="0"/>
        <v>7.5579098801514464</v>
      </c>
      <c r="J60" s="6">
        <v>312.21047354595555</v>
      </c>
      <c r="K60" s="6">
        <f t="shared" si="6"/>
        <v>309.14984525102562</v>
      </c>
      <c r="L60" s="6">
        <f>0.5*J59+0.5*Table6[[#This Row],[Radio_State]]</f>
        <v>310.66487714226275</v>
      </c>
      <c r="M60" s="6">
        <f>LN(Table6[[#This Row],[RADIO LINGERING ]])</f>
        <v>5.7387147657292044</v>
      </c>
      <c r="N60" s="6">
        <f t="shared" si="1"/>
        <v>5.7436775550713337</v>
      </c>
      <c r="O60" s="6">
        <v>156.10523677297775</v>
      </c>
      <c r="P60" s="6">
        <f t="shared" si="2"/>
        <v>155.44563721413599</v>
      </c>
      <c r="Q60" s="6">
        <f>0.3*O59+0.7*Table6[[#This Row],[Online]]</f>
        <v>155.64155785186989</v>
      </c>
      <c r="R60" s="6">
        <f>LN(Table6[[#This Row],[ONLINE LINGERING]])</f>
        <v>5.0475556573946454</v>
      </c>
      <c r="S60" s="6">
        <f t="shared" si="3"/>
        <v>5.0505303745113883</v>
      </c>
      <c r="T60" s="6">
        <v>2401.0441534675879</v>
      </c>
      <c r="U60" s="6">
        <f t="shared" si="4"/>
        <v>7.7836589856679881</v>
      </c>
      <c r="V60" s="8">
        <f>YEAR(Table6[[#This Row],[Date]])</f>
        <v>2018</v>
      </c>
      <c r="W60" s="8">
        <f>WEEKNUM(Table6[[#This Row],[Date]])</f>
        <v>7</v>
      </c>
      <c r="X60" t="s">
        <v>223</v>
      </c>
      <c r="Y60" s="9">
        <f>Table6[[#This Row],[LNTVLING]]+Table6[[#This Row],[LNRADIOLING]]+Table6[[#This Row],[LNONLINELING]]</f>
        <v>18.321341092440836</v>
      </c>
      <c r="Z60">
        <f t="shared" si="26"/>
        <v>1</v>
      </c>
      <c r="AA60">
        <f t="shared" si="7"/>
        <v>1</v>
      </c>
      <c r="AB60">
        <f t="shared" si="8"/>
        <v>0</v>
      </c>
      <c r="AC60">
        <f t="shared" si="9"/>
        <v>0</v>
      </c>
      <c r="AD60">
        <f t="shared" si="10"/>
        <v>0</v>
      </c>
      <c r="AE60">
        <f t="shared" si="11"/>
        <v>0</v>
      </c>
      <c r="AF60">
        <f t="shared" si="12"/>
        <v>0</v>
      </c>
      <c r="AG60" s="9">
        <f>'[1]1'!J$20+'[1]1'!J$21*Table6[[#This Row],[TV_State]]</f>
        <v>3213.8221778987977</v>
      </c>
      <c r="AH60" s="9">
        <f>Table6[[#This Row],[sales]]-Table6[[#This Row],[Pred_1]]</f>
        <v>-812.77802443120981</v>
      </c>
      <c r="AI60">
        <f>ABS(Table6[[#This Row],[Res_1]])/Table6[[#This Row],[sales]]</f>
        <v>0.33851023658077917</v>
      </c>
      <c r="AJ60" s="9">
        <f>'[1]2'!J$20+'[1]2'!J$21*Table6[[#This Row],[Radio_State]]</f>
        <v>3084.9028948491809</v>
      </c>
      <c r="AK60" s="9">
        <f>Table6[[#This Row],[sales]]-Table6[[#This Row],[ Pred_2 ]]</f>
        <v>-683.85874138159306</v>
      </c>
      <c r="AL60">
        <f>ABS(Table6[[#This Row],[ Res_2 ]])/Table6[[#This Row],[sales]]</f>
        <v>0.28481722853532881</v>
      </c>
      <c r="AM60" s="10">
        <f>'[1]3'!J$20+'[1]3'!J$21*Data!O60</f>
        <v>2702.6002657303507</v>
      </c>
      <c r="AN60" s="9">
        <f>Table6[[#This Row],[sales]]-Table6[[#This Row],[Pred_3]]</f>
        <v>-301.55611226276278</v>
      </c>
      <c r="AO60" s="9">
        <f>ABS(Table6[[#This Row],[Res_3]])/Table6[[#This Row],[sales]]</f>
        <v>0.12559373880203556</v>
      </c>
      <c r="AP60" s="9">
        <f>'[1]4'!L$21+'[1]4'!L$27*Table6[[#This Row],[TV_State]]+'[1]4'!L$22*Table6[[#This Row],[NJ_DUM]]+'[1]4'!L$23*Table6[[#This Row],[NY_DUM]]+'[1]4'!L$24*Table6[[#This Row],[PA_DUM]]+'[1]4'!L$25*Table6[[#This Row],[CT_DUM]]+'[1]4'!L$26*Table6[[#This Row],[DL_DUM]]</f>
        <v>4803.0970076366093</v>
      </c>
      <c r="AQ60" s="9">
        <f>Table6[[#This Row],[sales]]-Table6[[#This Row],[Pred_4]]</f>
        <v>-2402.0528541690214</v>
      </c>
      <c r="AR60">
        <f>ABS(Table6[[#This Row],[Res_4]]/Table6[[#This Row],[sales]])</f>
        <v>1.0004201091845715</v>
      </c>
      <c r="AS60" s="9">
        <f>'[1]5'!L$20+'[1]5'!L$26*Table6[[#This Row],[Radio_State]]+'[1]5'!L$21*Table6[[#This Row],[NJ_DUM]]+'[1]5'!L$22*Table6[[#This Row],[NY_DUM]]+'[1]5'!L$23*Table6[[#This Row],[PA_DUM]]+'[1]5'!L$24*Table6[[#This Row],[CT_DUM]]+'[1]5'!L$25*Table6[[#This Row],[DL_DUM]]</f>
        <v>4177.3313580664226</v>
      </c>
      <c r="AT60" s="9">
        <f>Table6[[#This Row],[sales]]-Table6[[#This Row],[Pred_5]]</f>
        <v>-1776.2872045988347</v>
      </c>
      <c r="AU60" s="9">
        <f>ABS(Table6[[#This Row],[Red_5]]/Table6[[#This Row],[sales]])</f>
        <v>0.73979780922958904</v>
      </c>
      <c r="AV60" s="9">
        <f>'[1]6'!L$20+'[1]6'!L$26*Table6[[#This Row],[Online]]+'[1]6'!L$21*Table6[[#This Row],[NJ_DUM]]+'[1]6'!L$22*Table6[[#This Row],[NY_DUM]]+'[1]6'!L$23*Table6[[#This Row],[PA_DUM]]+'[1]6'!L$24*Table6[[#This Row],[CT_DUM]]+'[1]6'!L$25*Table6[[#This Row],[DL_DUM]]</f>
        <v>4639.801210933404</v>
      </c>
      <c r="AW60" s="9">
        <f>Table6[[#This Row],[sales]]-Table6[[#This Row],[Pred_6]]</f>
        <v>-2238.7570574658162</v>
      </c>
      <c r="AX60" s="9">
        <f>ABS(Table6[[#This Row],[Red_6]]/Table6[[#This Row],[sales]])</f>
        <v>0.93240978273248465</v>
      </c>
      <c r="AY60" s="9">
        <f>'[1]7'!L$21+'[1]7'!L$27*Table6[[#This Row],[LNTV]]+'[1]7'!L$22*Table6[[#This Row],[NJ_DUM]]+'[1]7'!L$23*Table6[[#This Row],[NY_DUM]]+'[1]7'!L$24*Table6[[#This Row],[PA_DUM]]+'[1]7'!L$25*Table6[[#This Row],[CT_DUM]]+'[1]7'!L$26*Table6[[#This Row],[DL_DUM]]</f>
        <v>8.2989739937928011</v>
      </c>
      <c r="AZ60" s="9">
        <f>Table6[[#This Row],[sales]]-Table6[[#This Row],[Pred_7]]</f>
        <v>2392.7451794737949</v>
      </c>
      <c r="BA60" s="9">
        <f>ABS(Table6[[#This Row],[Red_7]]/Table6[[#This Row],[sales]])</f>
        <v>0.99654359792517455</v>
      </c>
      <c r="BB60" s="9">
        <f>'[1]8'!O$22+'[1]8'!O$28*Table6[[#This Row],[LNRADIOLING]]+'[1]8'!O$23*Table6[[#This Row],[DL_DUM]]+'[1]8'!O$24*Table6[[#This Row],[CT_DUM]]+'[1]8'!O$25*Table6[[#This Row],[PA_DUM]]+'[1]8'!O$26*Table6[[#This Row],[NY_DUM]]+'[1]8'!O$27*Table6[[#This Row],[NJ_DUM]]</f>
        <v>5.9311534703412043</v>
      </c>
      <c r="BC60" s="9">
        <f>Table6[[#This Row],[sales]]-Table6[[#This Row],[Pred_8]]</f>
        <v>2395.1129999972468</v>
      </c>
      <c r="BD60" s="9">
        <f>ABS(Table6[[#This Row],[Red_8]]/Table6[[#This Row],[sales]])</f>
        <v>0.99752976076605038</v>
      </c>
      <c r="BE60" s="9">
        <f>'[1]9'!M$19+'[1]9'!M$21*Table6[[#This Row],[LNONLINE]]+'[1]9'!M$20*Table6[[#This Row],[DL_DUM]]+'[1]9'!M$22*Table6[[#This Row],[CT_DUM]]+'[1]9'!M$23*Table6[[#This Row],[PA_DUM]]+'[1]9'!M$24*Table6[[#This Row],[NY_DUM]]+'[1]9'!M$25*Table6[[#This Row],[NJ_DUM]]</f>
        <v>6.1413361289638493</v>
      </c>
      <c r="BF60" s="9">
        <f>Table6[[#This Row],[sales]]-Table6[[#This Row],[Pred_9]]</f>
        <v>2394.9028173386241</v>
      </c>
      <c r="BG60" s="9">
        <f>ABS(Table6[[#This Row],[Red_9]]/Table6[[#This Row],[sales]])</f>
        <v>0.9974422227429286</v>
      </c>
      <c r="BH60" s="9">
        <f>'[1]10'!P$22+'[1]10'!P$30*Table6[[#This Row],[LNTV]]+'[1]10'!P$29*Table6[[#This Row],[LNRADIOLING]]+'[1]10'!P$24*Table6[[#This Row],[LNONLINELING]]+'[1]10'!P$23*Table6[[#This Row],[DL_DUM]]+'[1]10'!P$25*Table6[[#This Row],[CT_DUM]]+'[1]10'!P$26*Table6[[#This Row],[PA_DUM]]+'[1]10'!P$27*Table6[[#This Row],[NY_DUM]]+'[1]10'!P$28*Table6[[#This Row],[NJ_DUM]]</f>
        <v>5.9982256475736344</v>
      </c>
      <c r="BI60" s="9">
        <f>Table6[[#This Row],[sales]]-Table6[[#This Row],[Pred_10]]</f>
        <v>2395.0459278200142</v>
      </c>
      <c r="BJ60" s="45">
        <f>ABS(Table6[[#This Row],[Red_10]]/Table6[[#This Row],[sales]])</f>
        <v>0.9975018261788684</v>
      </c>
      <c r="BK60" s="9">
        <f>'[1]11'!P$32+'[1]11'!P$40*Table6[[#This Row],[LNONLINELING]]+'[1]11'!P$39*Table6[[#This Row],[LNRADIOLING]]+'[1]11'!P$38*Table6[[#This Row],[LNTVLING]]+'[1]11'!P$33*Table6[[#This Row],[DL_DUM]]+'[1]11'!P$34*Table6[[#This Row],[CT_DUM]]+'[1]11'!P$35*Table6[[#This Row],[PA_DUM]]+'[1]11'!P$36*Table6[[#This Row],[NY_DUM]]+'[1]11'!P$37*Table6[[#This Row],[NJ_DUM]]</f>
        <v>5.9198686082833731</v>
      </c>
      <c r="BL60" s="9">
        <f>Table6[[#This Row],[sales]]-Table6[[#This Row],[ Pred_11]]</f>
        <v>2395.1242848593047</v>
      </c>
      <c r="BM60" s="47">
        <f>ABS(Table6[[#This Row],[ Red_11]]/Table6[[#This Row],[sales]])</f>
        <v>0.99753446074711549</v>
      </c>
      <c r="BN60" s="9">
        <f>'[1]12'!K$22+'[1]12'!K$28*Table6[[#This Row],[COMBINE LN LING]]+'[1]12'!K$23*Table6[[#This Row],[DL_DUM]]+'[1]12'!K$24*Table6[[#This Row],[CT_DUM]]+'[1]12'!K$25*Table6[[#This Row],[PA_DUM]]+'[1]12'!K$26*Table6[[#This Row],[NY_DUM]]+'[1]12'!K$27*Table6[[#This Row],[NJ_DUM]]</f>
        <v>6.1343830918001316</v>
      </c>
      <c r="BO60" s="9">
        <f>Table6[[#This Row],[sales]]-Table6[[#This Row],[ Pred_12]]</f>
        <v>2394.909770375788</v>
      </c>
      <c r="BP60" s="47">
        <f>ABS(Table6[[#This Row],[ Red_12]]/Table6[[#This Row],[sales]])</f>
        <v>0.99744511858187168</v>
      </c>
      <c r="BQ60">
        <f>LN(G60+'2019 Totals and Calculations'!C$18)</f>
        <v>7.7114684937438875</v>
      </c>
      <c r="BR60">
        <f>LN(Table6[[#This Row],[PROF RADIO]]+'2019 Totals and Calculations'!D$18)</f>
        <v>5.9186417029182108</v>
      </c>
      <c r="BS60">
        <f>LN(Table6[[#This Row],[ONLINE LINGERING]]+'2019 Totals and Calculations'!E$18)</f>
        <v>5.2959090785996361</v>
      </c>
      <c r="BT60">
        <f>MONTH(Table6[[#This Row],[Date]])</f>
        <v>2</v>
      </c>
      <c r="BU60">
        <f t="shared" si="13"/>
        <v>0</v>
      </c>
      <c r="BV60">
        <f t="shared" si="14"/>
        <v>1</v>
      </c>
      <c r="BW60">
        <f t="shared" si="15"/>
        <v>0</v>
      </c>
      <c r="BX60">
        <f t="shared" si="16"/>
        <v>0</v>
      </c>
      <c r="BY60">
        <f t="shared" si="17"/>
        <v>0</v>
      </c>
      <c r="BZ60">
        <f t="shared" si="18"/>
        <v>0</v>
      </c>
      <c r="CA60">
        <f t="shared" si="19"/>
        <v>0</v>
      </c>
      <c r="CB60">
        <f t="shared" si="20"/>
        <v>0</v>
      </c>
      <c r="CC60">
        <f t="shared" si="21"/>
        <v>0</v>
      </c>
      <c r="CD60">
        <f t="shared" si="22"/>
        <v>0</v>
      </c>
      <c r="CE60">
        <f t="shared" si="23"/>
        <v>0</v>
      </c>
      <c r="CF60">
        <f t="shared" si="24"/>
        <v>0</v>
      </c>
      <c r="CG60">
        <f t="shared" si="25"/>
        <v>59</v>
      </c>
      <c r="CH6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2316.6987617839904</v>
      </c>
      <c r="CI60" s="79">
        <f>Table6[[#This Row],[sales]]-CH60</f>
        <v>84.345391683597427</v>
      </c>
      <c r="CJ60">
        <f>ABS(Table6[[#This Row],[sales]]-CH60)/Table6[[#This Row],[sales]]</f>
        <v>3.512863000115421E-2</v>
      </c>
      <c r="CK6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1975.8311798068335</v>
      </c>
      <c r="CL60" s="79">
        <f>Table6[[#This Row],[sales]]-CK60</f>
        <v>425.21297366075441</v>
      </c>
      <c r="CM60">
        <f>ABS(Table6[[#This Row],[sales]]-CK60)/Table6[[#This Row],[sales]]</f>
        <v>0.17709502469859284</v>
      </c>
      <c r="CN6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2416.2094552916756</v>
      </c>
      <c r="CO60" s="79">
        <f>Table6[[#This Row],[sales]]-CN60</f>
        <v>-15.165301824087692</v>
      </c>
      <c r="CP60">
        <f>ABS(Table6[[#This Row],[sales]]-CN60)/Table6[[#This Row],[sales]]</f>
        <v>6.3161278405421926E-3</v>
      </c>
      <c r="CQ6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2243.286477587324</v>
      </c>
      <c r="CR60" s="79">
        <f>Table6[[#This Row],[sales]]-CQ60</f>
        <v>157.75767588026383</v>
      </c>
      <c r="CS60">
        <f>ABS(Table6[[#This Row],[sales]]-CQ60)/Table6[[#This Row],[sales]]</f>
        <v>6.5703779604565041E-2</v>
      </c>
    </row>
    <row r="61" spans="1:97" x14ac:dyDescent="0.2">
      <c r="A61">
        <v>60</v>
      </c>
      <c r="B61" t="s">
        <v>139</v>
      </c>
      <c r="C61" s="5">
        <v>43149</v>
      </c>
      <c r="D61" s="6">
        <v>1934.9953667268642</v>
      </c>
      <c r="E61" s="8">
        <f>YEAR(Table6[[#This Row],[Date]])</f>
        <v>2018</v>
      </c>
      <c r="F61" s="6">
        <f>Table6[[#This Row],[TV_State]]+Table6[[#This Row],[Radio_State]]+Table6[[#This Row],[Online]]</f>
        <v>2407.9942341489868</v>
      </c>
      <c r="G61" s="6">
        <f t="shared" si="5"/>
        <v>1891.3022914752814</v>
      </c>
      <c r="H61" s="6">
        <f>LN(Table6[[#This Row],[PROF TV LING]])</f>
        <v>7.5450209138810918</v>
      </c>
      <c r="I61" s="6">
        <f t="shared" si="0"/>
        <v>7.5678602110046143</v>
      </c>
      <c r="J61" s="6">
        <v>315.33257828141512</v>
      </c>
      <c r="K61" s="6">
        <f t="shared" si="6"/>
        <v>312.24121176622037</v>
      </c>
      <c r="L61" s="6">
        <f>0.5*J60+0.5*Table6[[#This Row],[Radio_State]]</f>
        <v>313.77152591368531</v>
      </c>
      <c r="M61" s="6">
        <f>LN(Table6[[#This Row],[RADIO LINGERING ]])</f>
        <v>5.7486650965823722</v>
      </c>
      <c r="N61" s="6">
        <f t="shared" si="1"/>
        <v>5.7536278859245016</v>
      </c>
      <c r="O61" s="6">
        <v>157.66628914070753</v>
      </c>
      <c r="P61" s="6">
        <f t="shared" si="2"/>
        <v>157.00009356273605</v>
      </c>
      <c r="Q61" s="6">
        <f>0.3*O60+0.7*Table6[[#This Row],[Online]]</f>
        <v>157.1979734303886</v>
      </c>
      <c r="R61" s="6">
        <f>LN(Table6[[#This Row],[ONLINE LINGERING]])</f>
        <v>5.0575059882478133</v>
      </c>
      <c r="S61" s="6">
        <f t="shared" si="3"/>
        <v>5.0604807053645562</v>
      </c>
      <c r="T61" s="6">
        <v>2498.6574625982471</v>
      </c>
      <c r="U61" s="6">
        <f t="shared" si="4"/>
        <v>7.8235088516514137</v>
      </c>
      <c r="V61" s="8">
        <f>YEAR(Table6[[#This Row],[Date]])</f>
        <v>2018</v>
      </c>
      <c r="W61" s="8">
        <f>WEEKNUM(Table6[[#This Row],[Date]])</f>
        <v>8</v>
      </c>
      <c r="X61" t="s">
        <v>224</v>
      </c>
      <c r="Y61" s="9">
        <f>Table6[[#This Row],[LNTVLING]]+Table6[[#This Row],[LNRADIOLING]]+Table6[[#This Row],[LNONLINELING]]</f>
        <v>18.351191998711279</v>
      </c>
      <c r="Z61">
        <f t="shared" si="26"/>
        <v>1</v>
      </c>
      <c r="AA61">
        <f t="shared" si="7"/>
        <v>1</v>
      </c>
      <c r="AB61">
        <f t="shared" si="8"/>
        <v>0</v>
      </c>
      <c r="AC61">
        <f t="shared" si="9"/>
        <v>0</v>
      </c>
      <c r="AD61">
        <f t="shared" si="10"/>
        <v>0</v>
      </c>
      <c r="AE61">
        <f t="shared" si="11"/>
        <v>0</v>
      </c>
      <c r="AF61">
        <f t="shared" si="12"/>
        <v>0</v>
      </c>
      <c r="AG61" s="9">
        <f>'[1]1'!J$20+'[1]1'!J$21*Table6[[#This Row],[TV_State]]</f>
        <v>3232.6630742232223</v>
      </c>
      <c r="AH61" s="9">
        <f>Table6[[#This Row],[sales]]-Table6[[#This Row],[Pred_1]]</f>
        <v>-734.00561162497524</v>
      </c>
      <c r="AI61">
        <f>ABS(Table6[[#This Row],[Res_1]])/Table6[[#This Row],[sales]]</f>
        <v>0.29375999816385961</v>
      </c>
      <c r="AJ61" s="9">
        <f>'[1]2'!J$20+'[1]2'!J$21*Table6[[#This Row],[Radio_State]]</f>
        <v>3098.6091057576978</v>
      </c>
      <c r="AK61" s="9">
        <f>Table6[[#This Row],[sales]]-Table6[[#This Row],[ Pred_2 ]]</f>
        <v>-599.95164315945067</v>
      </c>
      <c r="AL61">
        <f>ABS(Table6[[#This Row],[ Res_2 ]])/Table6[[#This Row],[sales]]</f>
        <v>0.24010959971103307</v>
      </c>
      <c r="AM61" s="10">
        <f>'[1]3'!J$20+'[1]3'!J$21*Data!O61</f>
        <v>2711.6189665704055</v>
      </c>
      <c r="AN61" s="9">
        <f>Table6[[#This Row],[sales]]-Table6[[#This Row],[Pred_3]]</f>
        <v>-212.96150397215843</v>
      </c>
      <c r="AO61" s="9">
        <f>ABS(Table6[[#This Row],[Res_3]])/Table6[[#This Row],[sales]]</f>
        <v>8.5230371573504465E-2</v>
      </c>
      <c r="AP61" s="9">
        <f>'[1]4'!L$21+'[1]4'!L$27*Table6[[#This Row],[TV_State]]+'[1]4'!L$22*Table6[[#This Row],[NJ_DUM]]+'[1]4'!L$23*Table6[[#This Row],[NY_DUM]]+'[1]4'!L$24*Table6[[#This Row],[PA_DUM]]+'[1]4'!L$25*Table6[[#This Row],[CT_DUM]]+'[1]4'!L$26*Table6[[#This Row],[DL_DUM]]</f>
        <v>4807.3229732386772</v>
      </c>
      <c r="AQ61" s="9">
        <f>Table6[[#This Row],[sales]]-Table6[[#This Row],[Pred_4]]</f>
        <v>-2308.6655106404301</v>
      </c>
      <c r="AR61">
        <f>ABS(Table6[[#This Row],[Res_4]]/Table6[[#This Row],[sales]])</f>
        <v>0.92396238588051505</v>
      </c>
      <c r="AS61" s="9">
        <f>'[1]5'!L$20+'[1]5'!L$26*Table6[[#This Row],[Radio_State]]+'[1]5'!L$21*Table6[[#This Row],[NJ_DUM]]+'[1]5'!L$22*Table6[[#This Row],[NY_DUM]]+'[1]5'!L$23*Table6[[#This Row],[PA_DUM]]+'[1]5'!L$24*Table6[[#This Row],[CT_DUM]]+'[1]5'!L$25*Table6[[#This Row],[DL_DUM]]</f>
        <v>4182.8312431102149</v>
      </c>
      <c r="AT61" s="9">
        <f>Table6[[#This Row],[sales]]-Table6[[#This Row],[Pred_5]]</f>
        <v>-1684.1737805119678</v>
      </c>
      <c r="AU61" s="9">
        <f>ABS(Table6[[#This Row],[Red_5]]/Table6[[#This Row],[sales]])</f>
        <v>0.67403147719202272</v>
      </c>
      <c r="AV61" s="9">
        <f>'[1]6'!L$20+'[1]6'!L$26*Table6[[#This Row],[Online]]+'[1]6'!L$21*Table6[[#This Row],[NJ_DUM]]+'[1]6'!L$22*Table6[[#This Row],[NY_DUM]]+'[1]6'!L$23*Table6[[#This Row],[PA_DUM]]+'[1]6'!L$24*Table6[[#This Row],[CT_DUM]]+'[1]6'!L$25*Table6[[#This Row],[DL_DUM]]</f>
        <v>4646.5953129333548</v>
      </c>
      <c r="AW61" s="9">
        <f>Table6[[#This Row],[sales]]-Table6[[#This Row],[Pred_6]]</f>
        <v>-2147.9378503351077</v>
      </c>
      <c r="AX61" s="9">
        <f>ABS(Table6[[#This Row],[Red_6]]/Table6[[#This Row],[sales]])</f>
        <v>0.85963677794456828</v>
      </c>
      <c r="AY61" s="9">
        <f>'[1]7'!L$21+'[1]7'!L$27*Table6[[#This Row],[LNTV]]+'[1]7'!L$22*Table6[[#This Row],[NJ_DUM]]+'[1]7'!L$23*Table6[[#This Row],[NY_DUM]]+'[1]7'!L$24*Table6[[#This Row],[PA_DUM]]+'[1]7'!L$25*Table6[[#This Row],[CT_DUM]]+'[1]7'!L$26*Table6[[#This Row],[DL_DUM]]</f>
        <v>8.3000753410828008</v>
      </c>
      <c r="AZ61" s="9">
        <f>Table6[[#This Row],[sales]]-Table6[[#This Row],[Pred_7]]</f>
        <v>2490.3573872571642</v>
      </c>
      <c r="BA61" s="9">
        <f>ABS(Table6[[#This Row],[Red_7]]/Table6[[#This Row],[sales]])</f>
        <v>0.996678185999752</v>
      </c>
      <c r="BB61" s="9">
        <f>'[1]8'!O$22+'[1]8'!O$28*Table6[[#This Row],[LNRADIOLING]]+'[1]8'!O$23*Table6[[#This Row],[DL_DUM]]+'[1]8'!O$24*Table6[[#This Row],[CT_DUM]]+'[1]8'!O$25*Table6[[#This Row],[PA_DUM]]+'[1]8'!O$26*Table6[[#This Row],[NY_DUM]]+'[1]8'!O$27*Table6[[#This Row],[NJ_DUM]]</f>
        <v>5.9318633363449802</v>
      </c>
      <c r="BC61" s="9">
        <f>Table6[[#This Row],[sales]]-Table6[[#This Row],[Pred_8]]</f>
        <v>2492.7255992619021</v>
      </c>
      <c r="BD61" s="9">
        <f>ABS(Table6[[#This Row],[Red_8]]/Table6[[#This Row],[sales]])</f>
        <v>0.99762597978108747</v>
      </c>
      <c r="BE61" s="9">
        <f>'[1]9'!M$19+'[1]9'!M$21*Table6[[#This Row],[LNONLINE]]+'[1]9'!M$20*Table6[[#This Row],[DL_DUM]]+'[1]9'!M$22*Table6[[#This Row],[CT_DUM]]+'[1]9'!M$23*Table6[[#This Row],[PA_DUM]]+'[1]9'!M$24*Table6[[#This Row],[NY_DUM]]+'[1]9'!M$25*Table6[[#This Row],[NJ_DUM]]</f>
        <v>6.1444865772951811</v>
      </c>
      <c r="BF61" s="9">
        <f>Table6[[#This Row],[sales]]-Table6[[#This Row],[Pred_9]]</f>
        <v>2492.512976020952</v>
      </c>
      <c r="BG61" s="9">
        <f>ABS(Table6[[#This Row],[Red_9]]/Table6[[#This Row],[sales]])</f>
        <v>0.99754088478742275</v>
      </c>
      <c r="BH61" s="9">
        <f>'[1]10'!P$22+'[1]10'!P$30*Table6[[#This Row],[LNTV]]+'[1]10'!P$29*Table6[[#This Row],[LNRADIOLING]]+'[1]10'!P$24*Table6[[#This Row],[LNONLINELING]]+'[1]10'!P$23*Table6[[#This Row],[DL_DUM]]+'[1]10'!P$25*Table6[[#This Row],[CT_DUM]]+'[1]10'!P$26*Table6[[#This Row],[PA_DUM]]+'[1]10'!P$27*Table6[[#This Row],[NY_DUM]]+'[1]10'!P$28*Table6[[#This Row],[NJ_DUM]]</f>
        <v>6.0000367308498541</v>
      </c>
      <c r="BI61" s="9">
        <f>Table6[[#This Row],[sales]]-Table6[[#This Row],[Pred_10]]</f>
        <v>2492.6574258673973</v>
      </c>
      <c r="BJ61" s="45">
        <f>ABS(Table6[[#This Row],[Red_10]]/Table6[[#This Row],[sales]])</f>
        <v>0.99759869577136406</v>
      </c>
      <c r="BK61" s="9">
        <f>'[1]11'!P$32+'[1]11'!P$40*Table6[[#This Row],[LNONLINELING]]+'[1]11'!P$39*Table6[[#This Row],[LNRADIOLING]]+'[1]11'!P$38*Table6[[#This Row],[LNTVLING]]+'[1]11'!P$33*Table6[[#This Row],[DL_DUM]]+'[1]11'!P$34*Table6[[#This Row],[CT_DUM]]+'[1]11'!P$35*Table6[[#This Row],[PA_DUM]]+'[1]11'!P$36*Table6[[#This Row],[NY_DUM]]+'[1]11'!P$37*Table6[[#This Row],[NJ_DUM]]</f>
        <v>5.9209940205091511</v>
      </c>
      <c r="BL61" s="9">
        <f>Table6[[#This Row],[sales]]-Table6[[#This Row],[ Pred_11]]</f>
        <v>2492.7364685777379</v>
      </c>
      <c r="BM61" s="47">
        <f>ABS(Table6[[#This Row],[ Red_11]]/Table6[[#This Row],[sales]])</f>
        <v>0.99763032984347033</v>
      </c>
      <c r="BN61" s="9">
        <f>'[1]12'!K$22+'[1]12'!K$28*Table6[[#This Row],[COMBINE LN LING]]+'[1]12'!K$23*Table6[[#This Row],[DL_DUM]]+'[1]12'!K$24*Table6[[#This Row],[CT_DUM]]+'[1]12'!K$25*Table6[[#This Row],[PA_DUM]]+'[1]12'!K$26*Table6[[#This Row],[NY_DUM]]+'[1]12'!K$27*Table6[[#This Row],[NJ_DUM]]</f>
        <v>6.1372558199028751</v>
      </c>
      <c r="BO61" s="9">
        <f>Table6[[#This Row],[sales]]-Table6[[#This Row],[ Pred_12]]</f>
        <v>2492.5202067783443</v>
      </c>
      <c r="BP61" s="47">
        <f>ABS(Table6[[#This Row],[ Red_12]]/Table6[[#This Row],[sales]])</f>
        <v>0.99754377864442412</v>
      </c>
      <c r="BQ61">
        <f>LN(G61+'2019 Totals and Calculations'!C$18)</f>
        <v>7.7198163246574367</v>
      </c>
      <c r="BR61">
        <f>LN(Table6[[#This Row],[PROF RADIO]]+'2019 Totals and Calculations'!D$18)</f>
        <v>5.9269195673791586</v>
      </c>
      <c r="BS61">
        <f>LN(Table6[[#This Row],[ONLINE LINGERING]]+'2019 Totals and Calculations'!E$18)</f>
        <v>5.3036796513097366</v>
      </c>
      <c r="BT61">
        <f>MONTH(Table6[[#This Row],[Date]])</f>
        <v>2</v>
      </c>
      <c r="BU61">
        <f t="shared" si="13"/>
        <v>0</v>
      </c>
      <c r="BV61">
        <f t="shared" si="14"/>
        <v>1</v>
      </c>
      <c r="BW61">
        <f t="shared" si="15"/>
        <v>0</v>
      </c>
      <c r="BX61">
        <f t="shared" si="16"/>
        <v>0</v>
      </c>
      <c r="BY61">
        <f t="shared" si="17"/>
        <v>0</v>
      </c>
      <c r="BZ61">
        <f t="shared" si="18"/>
        <v>0</v>
      </c>
      <c r="CA61">
        <f t="shared" si="19"/>
        <v>0</v>
      </c>
      <c r="CB61">
        <f t="shared" si="20"/>
        <v>0</v>
      </c>
      <c r="CC61">
        <f t="shared" si="21"/>
        <v>0</v>
      </c>
      <c r="CD61">
        <f t="shared" si="22"/>
        <v>0</v>
      </c>
      <c r="CE61">
        <f t="shared" si="23"/>
        <v>0</v>
      </c>
      <c r="CF61">
        <f t="shared" si="24"/>
        <v>0</v>
      </c>
      <c r="CG61">
        <f t="shared" si="25"/>
        <v>60</v>
      </c>
      <c r="CH6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2328.7568834676708</v>
      </c>
      <c r="CI61" s="79">
        <f>Table6[[#This Row],[sales]]-CH61</f>
        <v>169.90057913057626</v>
      </c>
      <c r="CJ61">
        <f>ABS(Table6[[#This Row],[sales]]-CH61)/Table6[[#This Row],[sales]]</f>
        <v>6.799674692260696E-2</v>
      </c>
      <c r="CK6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1985.3450776555817</v>
      </c>
      <c r="CL61" s="79">
        <f>Table6[[#This Row],[sales]]-CK61</f>
        <v>513.3123849426654</v>
      </c>
      <c r="CM61">
        <f>ABS(Table6[[#This Row],[sales]]-CK61)/Table6[[#This Row],[sales]]</f>
        <v>0.20543527579362311</v>
      </c>
      <c r="CN6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2428.0574940832562</v>
      </c>
      <c r="CO61" s="79">
        <f>Table6[[#This Row],[sales]]-CN61</f>
        <v>70.599968514990906</v>
      </c>
      <c r="CP61">
        <f>ABS(Table6[[#This Row],[sales]]-CN61)/Table6[[#This Row],[sales]]</f>
        <v>2.8255160850089878E-2</v>
      </c>
      <c r="CQ6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2259.025121723952</v>
      </c>
      <c r="CR61" s="79">
        <f>Table6[[#This Row],[sales]]-CQ61</f>
        <v>239.6323408742951</v>
      </c>
      <c r="CS61">
        <f>ABS(Table6[[#This Row],[sales]]-CQ61)/Table6[[#This Row],[sales]]</f>
        <v>9.5904438467972988E-2</v>
      </c>
    </row>
    <row r="62" spans="1:97" x14ac:dyDescent="0.2">
      <c r="A62">
        <v>61</v>
      </c>
      <c r="B62" t="s">
        <v>139</v>
      </c>
      <c r="C62" s="5">
        <v>43156</v>
      </c>
      <c r="D62" s="6">
        <v>1954.3453203941326</v>
      </c>
      <c r="E62" s="8">
        <f>YEAR(Table6[[#This Row],[Date]])</f>
        <v>2018</v>
      </c>
      <c r="F62" s="6">
        <f>Table6[[#This Row],[TV_State]]+Table6[[#This Row],[Radio_State]]+Table6[[#This Row],[Online]]</f>
        <v>2432.0741764904765</v>
      </c>
      <c r="G62" s="6">
        <f t="shared" si="5"/>
        <v>1910.2152001509367</v>
      </c>
      <c r="H62" s="6">
        <f>LN(Table6[[#This Row],[PROF TV LING]])</f>
        <v>7.5549711849299541</v>
      </c>
      <c r="I62" s="6">
        <f t="shared" si="0"/>
        <v>7.5778105418577821</v>
      </c>
      <c r="J62" s="6">
        <v>318.48590406422926</v>
      </c>
      <c r="K62" s="6">
        <f t="shared" si="6"/>
        <v>315.36355791522482</v>
      </c>
      <c r="L62" s="6">
        <f>0.5*J61+0.5*Table6[[#This Row],[Radio_State]]</f>
        <v>316.90924117282219</v>
      </c>
      <c r="M62" s="6">
        <f>LN(Table6[[#This Row],[RADIO LINGERING ]])</f>
        <v>5.758615427435541</v>
      </c>
      <c r="N62" s="6">
        <f t="shared" si="1"/>
        <v>5.7635782167776695</v>
      </c>
      <c r="O62" s="6">
        <v>159.2429520321146</v>
      </c>
      <c r="P62" s="6">
        <f t="shared" si="2"/>
        <v>158.57009449130103</v>
      </c>
      <c r="Q62" s="6">
        <f>0.3*O61+0.7*Table6[[#This Row],[Online]]</f>
        <v>158.76995316469248</v>
      </c>
      <c r="R62" s="6">
        <f>LN(Table6[[#This Row],[ONLINE LINGERING]])</f>
        <v>5.0674563191009812</v>
      </c>
      <c r="S62" s="6">
        <f t="shared" si="3"/>
        <v>5.0704310362177241</v>
      </c>
      <c r="T62" s="6">
        <v>2564.8588120798986</v>
      </c>
      <c r="U62" s="6">
        <f t="shared" si="4"/>
        <v>7.8496587120664607</v>
      </c>
      <c r="V62" s="8">
        <f>YEAR(Table6[[#This Row],[Date]])</f>
        <v>2018</v>
      </c>
      <c r="W62" s="8">
        <f>WEEKNUM(Table6[[#This Row],[Date]])</f>
        <v>9</v>
      </c>
      <c r="X62" t="s">
        <v>225</v>
      </c>
      <c r="Y62" s="9">
        <f>Table6[[#This Row],[LNTVLING]]+Table6[[#This Row],[LNRADIOLING]]+Table6[[#This Row],[LNONLINELING]]</f>
        <v>18.381042931466474</v>
      </c>
      <c r="Z62">
        <f t="shared" si="26"/>
        <v>1</v>
      </c>
      <c r="AA62">
        <f t="shared" si="7"/>
        <v>1</v>
      </c>
      <c r="AB62">
        <f t="shared" si="8"/>
        <v>0</v>
      </c>
      <c r="AC62">
        <f t="shared" si="9"/>
        <v>0</v>
      </c>
      <c r="AD62">
        <f t="shared" si="10"/>
        <v>0</v>
      </c>
      <c r="AE62">
        <f t="shared" si="11"/>
        <v>0</v>
      </c>
      <c r="AF62">
        <f t="shared" si="12"/>
        <v>0</v>
      </c>
      <c r="AG62" s="9">
        <f>'[1]1'!J$20+'[1]1'!J$21*Table6[[#This Row],[TV_State]]</f>
        <v>3251.6923795108914</v>
      </c>
      <c r="AH62" s="9">
        <f>Table6[[#This Row],[sales]]-Table6[[#This Row],[Pred_1]]</f>
        <v>-686.83356743099284</v>
      </c>
      <c r="AI62">
        <f>ABS(Table6[[#This Row],[Res_1]])/Table6[[#This Row],[sales]]</f>
        <v>0.2677861113431132</v>
      </c>
      <c r="AJ62" s="9">
        <f>'[1]2'!J$20+'[1]2'!J$21*Table6[[#This Row],[Radio_State]]</f>
        <v>3112.4523787752996</v>
      </c>
      <c r="AK62" s="9">
        <f>Table6[[#This Row],[sales]]-Table6[[#This Row],[ Pred_2 ]]</f>
        <v>-547.59356669540102</v>
      </c>
      <c r="AL62">
        <f>ABS(Table6[[#This Row],[ Res_2 ]])/Table6[[#This Row],[sales]]</f>
        <v>0.21349852245915468</v>
      </c>
      <c r="AM62" s="10">
        <f>'[1]3'!J$20+'[1]3'!J$21*Data!O62</f>
        <v>2720.7278544188612</v>
      </c>
      <c r="AN62" s="9">
        <f>Table6[[#This Row],[sales]]-Table6[[#This Row],[Pred_3]]</f>
        <v>-155.86904233896257</v>
      </c>
      <c r="AO62" s="9">
        <f>ABS(Table6[[#This Row],[Res_3]])/Table6[[#This Row],[sales]]</f>
        <v>6.0771002912462478E-2</v>
      </c>
      <c r="AP62" s="9">
        <f>'[1]4'!L$21+'[1]4'!L$27*Table6[[#This Row],[TV_State]]+'[1]4'!L$22*Table6[[#This Row],[NJ_DUM]]+'[1]4'!L$23*Table6[[#This Row],[NY_DUM]]+'[1]4'!L$24*Table6[[#This Row],[PA_DUM]]+'[1]4'!L$25*Table6[[#This Row],[CT_DUM]]+'[1]4'!L$26*Table6[[#This Row],[DL_DUM]]</f>
        <v>4811.5911984967661</v>
      </c>
      <c r="AQ62" s="9">
        <f>Table6[[#This Row],[sales]]-Table6[[#This Row],[Pred_4]]</f>
        <v>-2246.7323864168675</v>
      </c>
      <c r="AR62">
        <f>ABS(Table6[[#This Row],[Res_4]]/Table6[[#This Row],[sales]])</f>
        <v>0.87596727579517109</v>
      </c>
      <c r="AS62" s="9">
        <f>'[1]5'!L$20+'[1]5'!L$26*Table6[[#This Row],[Radio_State]]+'[1]5'!L$21*Table6[[#This Row],[NJ_DUM]]+'[1]5'!L$22*Table6[[#This Row],[NY_DUM]]+'[1]5'!L$23*Table6[[#This Row],[PA_DUM]]+'[1]5'!L$24*Table6[[#This Row],[CT_DUM]]+'[1]5'!L$25*Table6[[#This Row],[DL_DUM]]</f>
        <v>4188.3861270044454</v>
      </c>
      <c r="AT62" s="9">
        <f>Table6[[#This Row],[sales]]-Table6[[#This Row],[Pred_5]]</f>
        <v>-1623.5273149245468</v>
      </c>
      <c r="AU62" s="9">
        <f>ABS(Table6[[#This Row],[Red_5]]/Table6[[#This Row],[sales]])</f>
        <v>0.63298896113817427</v>
      </c>
      <c r="AV62" s="9">
        <f>'[1]6'!L$20+'[1]6'!L$26*Table6[[#This Row],[Online]]+'[1]6'!L$21*Table6[[#This Row],[NJ_DUM]]+'[1]6'!L$22*Table6[[#This Row],[NY_DUM]]+'[1]6'!L$23*Table6[[#This Row],[PA_DUM]]+'[1]6'!L$24*Table6[[#This Row],[CT_DUM]]+'[1]6'!L$25*Table6[[#This Row],[DL_DUM]]</f>
        <v>4653.4573559533046</v>
      </c>
      <c r="AW62" s="9">
        <f>Table6[[#This Row],[sales]]-Table6[[#This Row],[Pred_6]]</f>
        <v>-2088.598543873406</v>
      </c>
      <c r="AX62" s="9">
        <f>ABS(Table6[[#This Row],[Red_6]]/Table6[[#This Row],[sales]])</f>
        <v>0.81431326123550518</v>
      </c>
      <c r="AY62" s="9">
        <f>'[1]7'!L$21+'[1]7'!L$27*Table6[[#This Row],[LNTV]]+'[1]7'!L$22*Table6[[#This Row],[NJ_DUM]]+'[1]7'!L$23*Table6[[#This Row],[NY_DUM]]+'[1]7'!L$24*Table6[[#This Row],[PA_DUM]]+'[1]7'!L$25*Table6[[#This Row],[CT_DUM]]+'[1]7'!L$26*Table6[[#This Row],[DL_DUM]]</f>
        <v>8.3011766883728022</v>
      </c>
      <c r="AZ62" s="9">
        <f>Table6[[#This Row],[sales]]-Table6[[#This Row],[Pred_7]]</f>
        <v>2556.5576353915258</v>
      </c>
      <c r="BA62" s="9">
        <f>ABS(Table6[[#This Row],[Red_7]]/Table6[[#This Row],[sales]])</f>
        <v>0.99676349565548161</v>
      </c>
      <c r="BB62" s="9">
        <f>'[1]8'!O$22+'[1]8'!O$28*Table6[[#This Row],[LNRADIOLING]]+'[1]8'!O$23*Table6[[#This Row],[DL_DUM]]+'[1]8'!O$24*Table6[[#This Row],[CT_DUM]]+'[1]8'!O$25*Table6[[#This Row],[PA_DUM]]+'[1]8'!O$26*Table6[[#This Row],[NY_DUM]]+'[1]8'!O$27*Table6[[#This Row],[NJ_DUM]]</f>
        <v>5.932573202348757</v>
      </c>
      <c r="BC62" s="9">
        <f>Table6[[#This Row],[sales]]-Table6[[#This Row],[Pred_8]]</f>
        <v>2558.9262388775496</v>
      </c>
      <c r="BD62" s="9">
        <f>ABS(Table6[[#This Row],[Red_8]]/Table6[[#This Row],[sales]])</f>
        <v>0.99768697864599487</v>
      </c>
      <c r="BE62" s="9">
        <f>'[1]9'!M$19+'[1]9'!M$21*Table6[[#This Row],[LNONLINE]]+'[1]9'!M$20*Table6[[#This Row],[DL_DUM]]+'[1]9'!M$22*Table6[[#This Row],[CT_DUM]]+'[1]9'!M$23*Table6[[#This Row],[PA_DUM]]+'[1]9'!M$24*Table6[[#This Row],[NY_DUM]]+'[1]9'!M$25*Table6[[#This Row],[NJ_DUM]]</f>
        <v>6.1476370256265138</v>
      </c>
      <c r="BF62" s="9">
        <f>Table6[[#This Row],[sales]]-Table6[[#This Row],[Pred_9]]</f>
        <v>2558.7111750542722</v>
      </c>
      <c r="BG62" s="9">
        <f>ABS(Table6[[#This Row],[Red_9]]/Table6[[#This Row],[sales]])</f>
        <v>0.99760312848540733</v>
      </c>
      <c r="BH62" s="9">
        <f>'[1]10'!P$22+'[1]10'!P$30*Table6[[#This Row],[LNTV]]+'[1]10'!P$29*Table6[[#This Row],[LNRADIOLING]]+'[1]10'!P$24*Table6[[#This Row],[LNONLINELING]]+'[1]10'!P$23*Table6[[#This Row],[DL_DUM]]+'[1]10'!P$25*Table6[[#This Row],[CT_DUM]]+'[1]10'!P$26*Table6[[#This Row],[PA_DUM]]+'[1]10'!P$27*Table6[[#This Row],[NY_DUM]]+'[1]10'!P$28*Table6[[#This Row],[NJ_DUM]]</f>
        <v>6.001847814126072</v>
      </c>
      <c r="BI62" s="9">
        <f>Table6[[#This Row],[sales]]-Table6[[#This Row],[Pred_10]]</f>
        <v>2558.8569642657726</v>
      </c>
      <c r="BJ62" s="45">
        <f>ABS(Table6[[#This Row],[Red_10]]/Table6[[#This Row],[sales]])</f>
        <v>0.99765996951338665</v>
      </c>
      <c r="BK62" s="9">
        <f>'[1]11'!P$32+'[1]11'!P$40*Table6[[#This Row],[LNONLINELING]]+'[1]11'!P$39*Table6[[#This Row],[LNRADIOLING]]+'[1]11'!P$38*Table6[[#This Row],[LNTVLING]]+'[1]11'!P$33*Table6[[#This Row],[DL_DUM]]+'[1]11'!P$34*Table6[[#This Row],[CT_DUM]]+'[1]11'!P$35*Table6[[#This Row],[PA_DUM]]+'[1]11'!P$36*Table6[[#This Row],[NY_DUM]]+'[1]11'!P$37*Table6[[#This Row],[NJ_DUM]]</f>
        <v>5.9221194282675604</v>
      </c>
      <c r="BL62" s="9">
        <f>Table6[[#This Row],[sales]]-Table6[[#This Row],[ Pred_11]]</f>
        <v>2558.9366926516309</v>
      </c>
      <c r="BM62" s="47">
        <f>ABS(Table6[[#This Row],[ Red_11]]/Table6[[#This Row],[sales]])</f>
        <v>0.99769105441579242</v>
      </c>
      <c r="BN62" s="9">
        <f>'[1]12'!K$22+'[1]12'!K$28*Table6[[#This Row],[COMBINE LN LING]]+'[1]12'!K$23*Table6[[#This Row],[DL_DUM]]+'[1]12'!K$24*Table6[[#This Row],[CT_DUM]]+'[1]12'!K$25*Table6[[#This Row],[PA_DUM]]+'[1]12'!K$26*Table6[[#This Row],[NY_DUM]]+'[1]12'!K$27*Table6[[#This Row],[NJ_DUM]]</f>
        <v>6.1401285505544019</v>
      </c>
      <c r="BO62" s="9">
        <f>Table6[[#This Row],[sales]]-Table6[[#This Row],[ Pred_12]]</f>
        <v>2558.7186835293442</v>
      </c>
      <c r="BP62" s="47">
        <f>ABS(Table6[[#This Row],[ Red_12]]/Table6[[#This Row],[sales]])</f>
        <v>0.99760605592727525</v>
      </c>
      <c r="BQ62">
        <f>LN(G62+'2019 Totals and Calculations'!C$18)</f>
        <v>7.728177509433551</v>
      </c>
      <c r="BR62">
        <f>LN(Table6[[#This Row],[PROF RADIO]]+'2019 Totals and Calculations'!D$18)</f>
        <v>5.9352114050523133</v>
      </c>
      <c r="BS62">
        <f>LN(Table6[[#This Row],[ONLINE LINGERING]]+'2019 Totals and Calculations'!E$18)</f>
        <v>5.3114671146097665</v>
      </c>
      <c r="BT62">
        <f>MONTH(Table6[[#This Row],[Date]])</f>
        <v>2</v>
      </c>
      <c r="BU62">
        <f t="shared" si="13"/>
        <v>0</v>
      </c>
      <c r="BV62">
        <f t="shared" si="14"/>
        <v>1</v>
      </c>
      <c r="BW62">
        <f t="shared" si="15"/>
        <v>0</v>
      </c>
      <c r="BX62">
        <f t="shared" si="16"/>
        <v>0</v>
      </c>
      <c r="BY62">
        <f t="shared" si="17"/>
        <v>0</v>
      </c>
      <c r="BZ62">
        <f t="shared" si="18"/>
        <v>0</v>
      </c>
      <c r="CA62">
        <f t="shared" si="19"/>
        <v>0</v>
      </c>
      <c r="CB62">
        <f t="shared" si="20"/>
        <v>0</v>
      </c>
      <c r="CC62">
        <f t="shared" si="21"/>
        <v>0</v>
      </c>
      <c r="CD62">
        <f t="shared" si="22"/>
        <v>0</v>
      </c>
      <c r="CE62">
        <f t="shared" si="23"/>
        <v>0</v>
      </c>
      <c r="CF62">
        <f t="shared" si="24"/>
        <v>0</v>
      </c>
      <c r="CG62">
        <f t="shared" si="25"/>
        <v>61</v>
      </c>
      <c r="CH6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2340.8870813150529</v>
      </c>
      <c r="CI62" s="79">
        <f>Table6[[#This Row],[sales]]-CH62</f>
        <v>223.97173076484569</v>
      </c>
      <c r="CJ62">
        <f>ABS(Table6[[#This Row],[sales]]-CH62)/Table6[[#This Row],[sales]]</f>
        <v>8.7323220174923485E-2</v>
      </c>
      <c r="CK6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1994.9133287950585</v>
      </c>
      <c r="CL62" s="79">
        <f>Table6[[#This Row],[sales]]-CK62</f>
        <v>569.94548328484007</v>
      </c>
      <c r="CM62">
        <f>ABS(Table6[[#This Row],[sales]]-CK62)/Table6[[#This Row],[sales]]</f>
        <v>0.22221319965080619</v>
      </c>
      <c r="CN6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2439.9770900359804</v>
      </c>
      <c r="CO62" s="79">
        <f>Table6[[#This Row],[sales]]-CN62</f>
        <v>124.88172204391822</v>
      </c>
      <c r="CP62">
        <f>ABS(Table6[[#This Row],[sales]]-CN62)/Table6[[#This Row],[sales]]</f>
        <v>4.868951127280529E-2</v>
      </c>
      <c r="CQ6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2274.8919501040136</v>
      </c>
      <c r="CR62" s="79">
        <f>Table6[[#This Row],[sales]]-CQ62</f>
        <v>289.96686197588497</v>
      </c>
      <c r="CS62">
        <f>ABS(Table6[[#This Row],[sales]]-CQ62)/Table6[[#This Row],[sales]]</f>
        <v>0.11305373247455468</v>
      </c>
    </row>
    <row r="63" spans="1:97" x14ac:dyDescent="0.2">
      <c r="A63">
        <v>62</v>
      </c>
      <c r="B63" t="s">
        <v>139</v>
      </c>
      <c r="C63" s="5">
        <v>43163</v>
      </c>
      <c r="D63" s="6">
        <v>1973.8887735980743</v>
      </c>
      <c r="E63" s="8">
        <f>YEAR(Table6[[#This Row],[Date]])</f>
        <v>2018</v>
      </c>
      <c r="F63" s="6">
        <f>Table6[[#This Row],[TV_State]]+Table6[[#This Row],[Radio_State]]+Table6[[#This Row],[Online]]</f>
        <v>2456.3949182553815</v>
      </c>
      <c r="G63" s="6">
        <f t="shared" si="5"/>
        <v>1929.3172721850779</v>
      </c>
      <c r="H63" s="6">
        <f>LN(Table6[[#This Row],[PROF TV LING]])</f>
        <v>7.5649214743345912</v>
      </c>
      <c r="I63" s="6">
        <f t="shared" si="0"/>
        <v>7.5877608727109509</v>
      </c>
      <c r="J63" s="6">
        <v>321.67076310487153</v>
      </c>
      <c r="K63" s="6">
        <f t="shared" si="6"/>
        <v>318.51716051004814</v>
      </c>
      <c r="L63" s="6">
        <f>0.5*J62+0.5*Table6[[#This Row],[Radio_State]]</f>
        <v>320.07833358455036</v>
      </c>
      <c r="M63" s="6">
        <f>LN(Table6[[#This Row],[RADIO LINGERING ]])</f>
        <v>5.7685657582887089</v>
      </c>
      <c r="N63" s="6">
        <f t="shared" si="1"/>
        <v>5.7735285476308373</v>
      </c>
      <c r="O63" s="6">
        <v>160.83538155243576</v>
      </c>
      <c r="P63" s="6">
        <f t="shared" si="2"/>
        <v>160.15579543409535</v>
      </c>
      <c r="Q63" s="6">
        <f>0.3*O62+0.7*Table6[[#This Row],[Online]]</f>
        <v>160.35765269633941</v>
      </c>
      <c r="R63" s="6">
        <f>LN(Table6[[#This Row],[ONLINE LINGERING]])</f>
        <v>5.0774066499541499</v>
      </c>
      <c r="S63" s="6">
        <f t="shared" si="3"/>
        <v>5.0803813670708919</v>
      </c>
      <c r="T63" s="6">
        <v>2295.7701513412303</v>
      </c>
      <c r="U63" s="6">
        <f t="shared" si="4"/>
        <v>7.7388236441274287</v>
      </c>
      <c r="V63" s="8">
        <f>YEAR(Table6[[#This Row],[Date]])</f>
        <v>2018</v>
      </c>
      <c r="W63" s="8">
        <f>WEEKNUM(Table6[[#This Row],[Date]])</f>
        <v>10</v>
      </c>
      <c r="X63" t="s">
        <v>226</v>
      </c>
      <c r="Y63" s="9">
        <f>Table6[[#This Row],[LNTVLING]]+Table6[[#This Row],[LNRADIOLING]]+Table6[[#This Row],[LNONLINELING]]</f>
        <v>18.410893882577451</v>
      </c>
      <c r="Z63">
        <f t="shared" si="26"/>
        <v>1</v>
      </c>
      <c r="AA63">
        <f t="shared" si="7"/>
        <v>1</v>
      </c>
      <c r="AB63">
        <f t="shared" si="8"/>
        <v>0</v>
      </c>
      <c r="AC63">
        <f t="shared" si="9"/>
        <v>0</v>
      </c>
      <c r="AD63">
        <f t="shared" si="10"/>
        <v>0</v>
      </c>
      <c r="AE63">
        <f t="shared" si="11"/>
        <v>0</v>
      </c>
      <c r="AF63">
        <f t="shared" si="12"/>
        <v>0</v>
      </c>
      <c r="AG63" s="9">
        <f>'[1]1'!J$20+'[1]1'!J$21*Table6[[#This Row],[TV_State]]</f>
        <v>3270.9119778514373</v>
      </c>
      <c r="AH63" s="9">
        <f>Table6[[#This Row],[sales]]-Table6[[#This Row],[Pred_1]]</f>
        <v>-975.14182651020701</v>
      </c>
      <c r="AI63">
        <f>ABS(Table6[[#This Row],[Res_1]])/Table6[[#This Row],[sales]]</f>
        <v>0.42475586065987991</v>
      </c>
      <c r="AJ63" s="9">
        <f>'[1]2'!J$20+'[1]2'!J$21*Table6[[#This Row],[Radio_State]]</f>
        <v>3126.4340845230772</v>
      </c>
      <c r="AK63" s="9">
        <f>Table6[[#This Row],[sales]]-Table6[[#This Row],[ Pred_2 ]]</f>
        <v>-830.66393318184691</v>
      </c>
      <c r="AL63">
        <f>ABS(Table6[[#This Row],[ Res_2 ]])/Table6[[#This Row],[sales]]</f>
        <v>0.36182364889471103</v>
      </c>
      <c r="AM63" s="10">
        <f>'[1]3'!J$20+'[1]3'!J$21*Data!O63</f>
        <v>2729.9278311458011</v>
      </c>
      <c r="AN63" s="9">
        <f>Table6[[#This Row],[sales]]-Table6[[#This Row],[Pred_3]]</f>
        <v>-434.15767980457076</v>
      </c>
      <c r="AO63" s="9">
        <f>ABS(Table6[[#This Row],[Res_3]])/Table6[[#This Row],[sales]]</f>
        <v>0.18911199779774471</v>
      </c>
      <c r="AP63" s="9">
        <f>'[1]4'!L$21+'[1]4'!L$27*Table6[[#This Row],[TV_State]]+'[1]4'!L$22*Table6[[#This Row],[NJ_DUM]]+'[1]4'!L$23*Table6[[#This Row],[NY_DUM]]+'[1]4'!L$24*Table6[[#This Row],[PA_DUM]]+'[1]4'!L$25*Table6[[#This Row],[CT_DUM]]+'[1]4'!L$26*Table6[[#This Row],[DL_DUM]]</f>
        <v>4815.9021060074356</v>
      </c>
      <c r="AQ63" s="9">
        <f>Table6[[#This Row],[sales]]-Table6[[#This Row],[Pred_4]]</f>
        <v>-2520.1319546662053</v>
      </c>
      <c r="AR63">
        <f>ABS(Table6[[#This Row],[Res_4]]/Table6[[#This Row],[sales]])</f>
        <v>1.0977283388730787</v>
      </c>
      <c r="AS63" s="9">
        <f>'[1]5'!L$20+'[1]5'!L$26*Table6[[#This Row],[Radio_State]]+'[1]5'!L$21*Table6[[#This Row],[NJ_DUM]]+'[1]5'!L$22*Table6[[#This Row],[NY_DUM]]+'[1]5'!L$23*Table6[[#This Row],[PA_DUM]]+'[1]5'!L$24*Table6[[#This Row],[CT_DUM]]+'[1]5'!L$25*Table6[[#This Row],[DL_DUM]]</f>
        <v>4193.9965597376186</v>
      </c>
      <c r="AT63" s="9">
        <f>Table6[[#This Row],[sales]]-Table6[[#This Row],[Pred_5]]</f>
        <v>-1898.2264083963883</v>
      </c>
      <c r="AU63" s="9">
        <f>ABS(Table6[[#This Row],[Red_5]]/Table6[[#This Row],[sales]])</f>
        <v>0.82683643538418261</v>
      </c>
      <c r="AV63" s="9">
        <f>'[1]6'!L$20+'[1]6'!L$26*Table6[[#This Row],[Online]]+'[1]6'!L$21*Table6[[#This Row],[NJ_DUM]]+'[1]6'!L$22*Table6[[#This Row],[NY_DUM]]+'[1]6'!L$23*Table6[[#This Row],[PA_DUM]]+'[1]6'!L$24*Table6[[#This Row],[CT_DUM]]+'[1]6'!L$25*Table6[[#This Row],[DL_DUM]]</f>
        <v>4660.3880194034537</v>
      </c>
      <c r="AW63" s="9">
        <f>Table6[[#This Row],[sales]]-Table6[[#This Row],[Pred_6]]</f>
        <v>-2364.6178680622234</v>
      </c>
      <c r="AX63" s="9">
        <f>ABS(Table6[[#This Row],[Red_6]]/Table6[[#This Row],[sales]])</f>
        <v>1.0299889414803878</v>
      </c>
      <c r="AY63" s="9">
        <f>'[1]7'!L$21+'[1]7'!L$27*Table6[[#This Row],[LNTV]]+'[1]7'!L$22*Table6[[#This Row],[NJ_DUM]]+'[1]7'!L$23*Table6[[#This Row],[NY_DUM]]+'[1]7'!L$24*Table6[[#This Row],[PA_DUM]]+'[1]7'!L$25*Table6[[#This Row],[CT_DUM]]+'[1]7'!L$26*Table6[[#This Row],[DL_DUM]]</f>
        <v>8.3022780356628019</v>
      </c>
      <c r="AZ63" s="9">
        <f>Table6[[#This Row],[sales]]-Table6[[#This Row],[Pred_7]]</f>
        <v>2287.4678733055675</v>
      </c>
      <c r="BA63" s="9">
        <f>ABS(Table6[[#This Row],[Red_7]]/Table6[[#This Row],[sales]])</f>
        <v>0.99638366322046112</v>
      </c>
      <c r="BB63" s="9">
        <f>'[1]8'!O$22+'[1]8'!O$28*Table6[[#This Row],[LNRADIOLING]]+'[1]8'!O$23*Table6[[#This Row],[DL_DUM]]+'[1]8'!O$24*Table6[[#This Row],[CT_DUM]]+'[1]8'!O$25*Table6[[#This Row],[PA_DUM]]+'[1]8'!O$26*Table6[[#This Row],[NY_DUM]]+'[1]8'!O$27*Table6[[#This Row],[NJ_DUM]]</f>
        <v>5.9332830683525328</v>
      </c>
      <c r="BC63" s="9">
        <f>Table6[[#This Row],[sales]]-Table6[[#This Row],[Pred_8]]</f>
        <v>2289.8368682728778</v>
      </c>
      <c r="BD63" s="9">
        <f>ABS(Table6[[#This Row],[Red_8]]/Table6[[#This Row],[sales]])</f>
        <v>0.99741555875491883</v>
      </c>
      <c r="BE63" s="9">
        <f>'[1]9'!M$19+'[1]9'!M$21*Table6[[#This Row],[LNONLINE]]+'[1]9'!M$20*Table6[[#This Row],[DL_DUM]]+'[1]9'!M$22*Table6[[#This Row],[CT_DUM]]+'[1]9'!M$23*Table6[[#This Row],[PA_DUM]]+'[1]9'!M$24*Table6[[#This Row],[NY_DUM]]+'[1]9'!M$25*Table6[[#This Row],[NJ_DUM]]</f>
        <v>6.1507874739578456</v>
      </c>
      <c r="BF63" s="9">
        <f>Table6[[#This Row],[sales]]-Table6[[#This Row],[Pred_9]]</f>
        <v>2289.6193638672726</v>
      </c>
      <c r="BG63" s="9">
        <f>ABS(Table6[[#This Row],[Red_9]]/Table6[[#This Row],[sales]])</f>
        <v>0.99732081738654699</v>
      </c>
      <c r="BH63" s="9">
        <f>'[1]10'!P$22+'[1]10'!P$30*Table6[[#This Row],[LNTV]]+'[1]10'!P$29*Table6[[#This Row],[LNRADIOLING]]+'[1]10'!P$24*Table6[[#This Row],[LNONLINELING]]+'[1]10'!P$23*Table6[[#This Row],[DL_DUM]]+'[1]10'!P$25*Table6[[#This Row],[CT_DUM]]+'[1]10'!P$26*Table6[[#This Row],[PA_DUM]]+'[1]10'!P$27*Table6[[#This Row],[NY_DUM]]+'[1]10'!P$28*Table6[[#This Row],[NJ_DUM]]</f>
        <v>6.00365889740229</v>
      </c>
      <c r="BI63" s="9">
        <f>Table6[[#This Row],[sales]]-Table6[[#This Row],[Pred_10]]</f>
        <v>2289.7664924438282</v>
      </c>
      <c r="BJ63" s="45">
        <f>ABS(Table6[[#This Row],[Red_10]]/Table6[[#This Row],[sales]])</f>
        <v>0.99738490419265413</v>
      </c>
      <c r="BK63" s="9">
        <f>'[1]11'!P$32+'[1]11'!P$40*Table6[[#This Row],[LNONLINELING]]+'[1]11'!P$39*Table6[[#This Row],[LNRADIOLING]]+'[1]11'!P$38*Table6[[#This Row],[LNTVLING]]+'[1]11'!P$33*Table6[[#This Row],[DL_DUM]]+'[1]11'!P$34*Table6[[#This Row],[CT_DUM]]+'[1]11'!P$35*Table6[[#This Row],[PA_DUM]]+'[1]11'!P$36*Table6[[#This Row],[NY_DUM]]+'[1]11'!P$37*Table6[[#This Row],[NJ_DUM]]</f>
        <v>5.9232448329297744</v>
      </c>
      <c r="BL63" s="9">
        <f>Table6[[#This Row],[sales]]-Table6[[#This Row],[ Pred_11]]</f>
        <v>2289.8469065083004</v>
      </c>
      <c r="BM63" s="47">
        <f>ABS(Table6[[#This Row],[ Red_11]]/Table6[[#This Row],[sales]])</f>
        <v>0.99741993124639705</v>
      </c>
      <c r="BN63" s="9">
        <f>'[1]12'!K$22+'[1]12'!K$28*Table6[[#This Row],[COMBINE LN LING]]+'[1]12'!K$23*Table6[[#This Row],[DL_DUM]]+'[1]12'!K$24*Table6[[#This Row],[CT_DUM]]+'[1]12'!K$25*Table6[[#This Row],[PA_DUM]]+'[1]12'!K$26*Table6[[#This Row],[NY_DUM]]+'[1]12'!K$27*Table6[[#This Row],[NJ_DUM]]</f>
        <v>6.1430012829724134</v>
      </c>
      <c r="BO63" s="9">
        <f>Table6[[#This Row],[sales]]-Table6[[#This Row],[ Pred_12]]</f>
        <v>2289.6271500582579</v>
      </c>
      <c r="BP63" s="47">
        <f>ABS(Table6[[#This Row],[ Red_12]]/Table6[[#This Row],[sales]])</f>
        <v>0.99732420892423246</v>
      </c>
      <c r="BQ63">
        <f>LN(G63+'2019 Totals and Calculations'!C$18)</f>
        <v>7.736551951353654</v>
      </c>
      <c r="BR63">
        <f>LN(Table6[[#This Row],[PROF RADIO]]+'2019 Totals and Calculations'!D$18)</f>
        <v>5.9435170356043638</v>
      </c>
      <c r="BS63">
        <f>LN(Table6[[#This Row],[ONLINE LINGERING]]+'2019 Totals and Calculations'!E$18)</f>
        <v>5.3192713737644555</v>
      </c>
      <c r="BT63">
        <f>MONTH(Table6[[#This Row],[Date]])</f>
        <v>3</v>
      </c>
      <c r="BU63">
        <f t="shared" si="13"/>
        <v>0</v>
      </c>
      <c r="BV63">
        <f t="shared" si="14"/>
        <v>0</v>
      </c>
      <c r="BW63">
        <f t="shared" si="15"/>
        <v>1</v>
      </c>
      <c r="BX63">
        <f t="shared" si="16"/>
        <v>0</v>
      </c>
      <c r="BY63">
        <f t="shared" si="17"/>
        <v>0</v>
      </c>
      <c r="BZ63">
        <f t="shared" si="18"/>
        <v>0</v>
      </c>
      <c r="CA63">
        <f t="shared" si="19"/>
        <v>0</v>
      </c>
      <c r="CB63">
        <f t="shared" si="20"/>
        <v>0</v>
      </c>
      <c r="CC63">
        <f t="shared" si="21"/>
        <v>0</v>
      </c>
      <c r="CD63">
        <f t="shared" si="22"/>
        <v>0</v>
      </c>
      <c r="CE63">
        <f t="shared" si="23"/>
        <v>0</v>
      </c>
      <c r="CF63">
        <f t="shared" si="24"/>
        <v>0</v>
      </c>
      <c r="CG63">
        <f t="shared" si="25"/>
        <v>62</v>
      </c>
      <c r="CH6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2353.0897597345306</v>
      </c>
      <c r="CI63" s="79">
        <f>Table6[[#This Row],[sales]]-CH63</f>
        <v>-57.319608393300314</v>
      </c>
      <c r="CJ63">
        <f>ABS(Table6[[#This Row],[sales]]-CH63)/Table6[[#This Row],[sales]]</f>
        <v>2.4967485686584592E-2</v>
      </c>
      <c r="CK6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2004.5361665419584</v>
      </c>
      <c r="CL63" s="79">
        <f>Table6[[#This Row],[sales]]-CK63</f>
        <v>291.23398479927187</v>
      </c>
      <c r="CM63">
        <f>ABS(Table6[[#This Row],[sales]]-CK63)/Table6[[#This Row],[sales]]</f>
        <v>0.12685676945016805</v>
      </c>
      <c r="CN6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2451.9686503957223</v>
      </c>
      <c r="CO63" s="79">
        <f>Table6[[#This Row],[sales]]-CN63</f>
        <v>-156.198499054492</v>
      </c>
      <c r="CP63">
        <f>ABS(Table6[[#This Row],[sales]]-CN63)/Table6[[#This Row],[sales]]</f>
        <v>6.803751628325598E-2</v>
      </c>
      <c r="CQ6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2290.8879751058412</v>
      </c>
      <c r="CR63" s="79">
        <f>Table6[[#This Row],[sales]]-CQ63</f>
        <v>4.8821762353891245</v>
      </c>
      <c r="CS63">
        <f>ABS(Table6[[#This Row],[sales]]-CQ63)/Table6[[#This Row],[sales]]</f>
        <v>2.1265962677216922E-3</v>
      </c>
    </row>
    <row r="64" spans="1:97" x14ac:dyDescent="0.2">
      <c r="A64">
        <v>63</v>
      </c>
      <c r="B64" t="s">
        <v>139</v>
      </c>
      <c r="C64" s="5">
        <v>43170</v>
      </c>
      <c r="D64" s="6">
        <v>1993.6276613340547</v>
      </c>
      <c r="E64" s="8">
        <f>YEAR(Table6[[#This Row],[Date]])</f>
        <v>2018</v>
      </c>
      <c r="F64" s="6">
        <f>Table6[[#This Row],[TV_State]]+Table6[[#This Row],[Radio_State]]+Table6[[#This Row],[Online]]</f>
        <v>2480.9588674379352</v>
      </c>
      <c r="G64" s="6">
        <f t="shared" si="5"/>
        <v>1948.6103889297706</v>
      </c>
      <c r="H64" s="6">
        <f>LN(Table6[[#This Row],[PROF TV LING]])</f>
        <v>7.5748717764610536</v>
      </c>
      <c r="I64" s="6">
        <f t="shared" si="0"/>
        <v>7.5977112035641188</v>
      </c>
      <c r="J64" s="6">
        <v>324.88747073592026</v>
      </c>
      <c r="K64" s="6">
        <f t="shared" si="6"/>
        <v>321.7023156229842</v>
      </c>
      <c r="L64" s="6">
        <f>0.5*J63+0.5*Table6[[#This Row],[Radio_State]]</f>
        <v>323.27911692039589</v>
      </c>
      <c r="M64" s="6">
        <f>LN(Table6[[#This Row],[RADIO LINGERING ]])</f>
        <v>5.7785160891418768</v>
      </c>
      <c r="N64" s="6">
        <f t="shared" si="1"/>
        <v>5.7834788784840061</v>
      </c>
      <c r="O64" s="6">
        <v>162.44373536796013</v>
      </c>
      <c r="P64" s="6">
        <f t="shared" si="2"/>
        <v>161.75735338780069</v>
      </c>
      <c r="Q64" s="6">
        <f>0.3*O63+0.7*Table6[[#This Row],[Online]]</f>
        <v>161.96122922330281</v>
      </c>
      <c r="R64" s="6">
        <f>LN(Table6[[#This Row],[ONLINE LINGERING]])</f>
        <v>5.0873569808073178</v>
      </c>
      <c r="S64" s="6">
        <f t="shared" si="3"/>
        <v>5.0903316979240607</v>
      </c>
      <c r="T64" s="6">
        <v>2067.5135305433569</v>
      </c>
      <c r="U64" s="6">
        <f t="shared" si="4"/>
        <v>7.6341019712746698</v>
      </c>
      <c r="V64" s="8">
        <f>YEAR(Table6[[#This Row],[Date]])</f>
        <v>2018</v>
      </c>
      <c r="W64" s="8">
        <f>WEEKNUM(Table6[[#This Row],[Date]])</f>
        <v>11</v>
      </c>
      <c r="X64" t="s">
        <v>227</v>
      </c>
      <c r="Y64" s="9">
        <f>Table6[[#This Row],[LNTVLING]]+Table6[[#This Row],[LNRADIOLING]]+Table6[[#This Row],[LNONLINELING]]</f>
        <v>18.440744846410247</v>
      </c>
      <c r="Z64">
        <f t="shared" si="26"/>
        <v>1</v>
      </c>
      <c r="AA64">
        <f t="shared" si="7"/>
        <v>1</v>
      </c>
      <c r="AB64">
        <f t="shared" si="8"/>
        <v>0</v>
      </c>
      <c r="AC64">
        <f t="shared" si="9"/>
        <v>0</v>
      </c>
      <c r="AD64">
        <f t="shared" si="10"/>
        <v>0</v>
      </c>
      <c r="AE64">
        <f t="shared" si="11"/>
        <v>0</v>
      </c>
      <c r="AF64">
        <f t="shared" si="12"/>
        <v>0</v>
      </c>
      <c r="AG64" s="9">
        <f>'[1]1'!J$20+'[1]1'!J$21*Table6[[#This Row],[TV_State]]</f>
        <v>3290.3237721753881</v>
      </c>
      <c r="AH64" s="9">
        <f>Table6[[#This Row],[sales]]-Table6[[#This Row],[Pred_1]]</f>
        <v>-1222.8102416320312</v>
      </c>
      <c r="AI64">
        <f>ABS(Table6[[#This Row],[Res_1]])/Table6[[#This Row],[sales]]</f>
        <v>0.59144001892489095</v>
      </c>
      <c r="AJ64" s="9">
        <f>'[1]2'!J$20+'[1]2'!J$21*Table6[[#This Row],[Radio_State]]</f>
        <v>3140.5556073283333</v>
      </c>
      <c r="AK64" s="9">
        <f>Table6[[#This Row],[sales]]-Table6[[#This Row],[ Pred_2 ]]</f>
        <v>-1073.0420767849764</v>
      </c>
      <c r="AL64">
        <f>ABS(Table6[[#This Row],[ Res_2 ]])/Table6[[#This Row],[sales]]</f>
        <v>0.51900123550967692</v>
      </c>
      <c r="AM64" s="10">
        <f>'[1]3'!J$20+'[1]3'!J$21*Data!O64</f>
        <v>2739.2198076400109</v>
      </c>
      <c r="AN64" s="9">
        <f>Table6[[#This Row],[sales]]-Table6[[#This Row],[Pred_3]]</f>
        <v>-671.70627709665405</v>
      </c>
      <c r="AO64" s="9">
        <f>ABS(Table6[[#This Row],[Res_3]])/Table6[[#This Row],[sales]]</f>
        <v>0.3248860368619329</v>
      </c>
      <c r="AP64" s="9">
        <f>'[1]4'!L$21+'[1]4'!L$27*Table6[[#This Row],[TV_State]]+'[1]4'!L$22*Table6[[#This Row],[NJ_DUM]]+'[1]4'!L$23*Table6[[#This Row],[NY_DUM]]+'[1]4'!L$24*Table6[[#This Row],[PA_DUM]]+'[1]4'!L$25*Table6[[#This Row],[CT_DUM]]+'[1]4'!L$26*Table6[[#This Row],[DL_DUM]]</f>
        <v>4820.2561225932113</v>
      </c>
      <c r="AQ64" s="9">
        <f>Table6[[#This Row],[sales]]-Table6[[#This Row],[Pred_4]]</f>
        <v>-2752.7425920498545</v>
      </c>
      <c r="AR64">
        <f>ABS(Table6[[#This Row],[Res_4]]/Table6[[#This Row],[sales]])</f>
        <v>1.3314266394795562</v>
      </c>
      <c r="AS64" s="9">
        <f>'[1]5'!L$20+'[1]5'!L$26*Table6[[#This Row],[Radio_State]]+'[1]5'!L$21*Table6[[#This Row],[NJ_DUM]]+'[1]5'!L$22*Table6[[#This Row],[NY_DUM]]+'[1]5'!L$23*Table6[[#This Row],[PA_DUM]]+'[1]5'!L$24*Table6[[#This Row],[CT_DUM]]+'[1]5'!L$25*Table6[[#This Row],[DL_DUM]]</f>
        <v>4199.6630967981228</v>
      </c>
      <c r="AT64" s="9">
        <f>Table6[[#This Row],[sales]]-Table6[[#This Row],[Pred_5]]</f>
        <v>-2132.1495662547659</v>
      </c>
      <c r="AU64" s="9">
        <f>ABS(Table6[[#This Row],[Red_5]]/Table6[[#This Row],[sales]])</f>
        <v>1.0312626905490783</v>
      </c>
      <c r="AV64" s="9">
        <f>'[1]6'!L$20+'[1]6'!L$26*Table6[[#This Row],[Online]]+'[1]6'!L$21*Table6[[#This Row],[NJ_DUM]]+'[1]6'!L$22*Table6[[#This Row],[NY_DUM]]+'[1]6'!L$23*Table6[[#This Row],[PA_DUM]]+'[1]6'!L$24*Table6[[#This Row],[CT_DUM]]+'[1]6'!L$25*Table6[[#This Row],[DL_DUM]]</f>
        <v>4667.3879894881047</v>
      </c>
      <c r="AW64" s="9">
        <f>Table6[[#This Row],[sales]]-Table6[[#This Row],[Pred_6]]</f>
        <v>-2599.8744589447479</v>
      </c>
      <c r="AX64" s="9">
        <f>ABS(Table6[[#This Row],[Red_6]]/Table6[[#This Row],[sales]])</f>
        <v>1.2574884858245561</v>
      </c>
      <c r="AY64" s="9">
        <f>'[1]7'!L$21+'[1]7'!L$27*Table6[[#This Row],[LNTV]]+'[1]7'!L$22*Table6[[#This Row],[NJ_DUM]]+'[1]7'!L$23*Table6[[#This Row],[NY_DUM]]+'[1]7'!L$24*Table6[[#This Row],[PA_DUM]]+'[1]7'!L$25*Table6[[#This Row],[CT_DUM]]+'[1]7'!L$26*Table6[[#This Row],[DL_DUM]]</f>
        <v>8.3033793829528033</v>
      </c>
      <c r="AZ64" s="9">
        <f>Table6[[#This Row],[sales]]-Table6[[#This Row],[Pred_7]]</f>
        <v>2059.2101511604042</v>
      </c>
      <c r="BA64" s="9">
        <f>ABS(Table6[[#This Row],[Red_7]]/Table6[[#This Row],[sales]])</f>
        <v>0.99598388147874872</v>
      </c>
      <c r="BB64" s="9">
        <f>'[1]8'!O$22+'[1]8'!O$28*Table6[[#This Row],[LNRADIOLING]]+'[1]8'!O$23*Table6[[#This Row],[DL_DUM]]+'[1]8'!O$24*Table6[[#This Row],[CT_DUM]]+'[1]8'!O$25*Table6[[#This Row],[PA_DUM]]+'[1]8'!O$26*Table6[[#This Row],[NY_DUM]]+'[1]8'!O$27*Table6[[#This Row],[NJ_DUM]]</f>
        <v>5.9339929343563096</v>
      </c>
      <c r="BC64" s="9">
        <f>Table6[[#This Row],[sales]]-Table6[[#This Row],[Pred_8]]</f>
        <v>2061.5795376090005</v>
      </c>
      <c r="BD64" s="9">
        <f>ABS(Table6[[#This Row],[Red_8]]/Table6[[#This Row],[sales]])</f>
        <v>0.99712988918974721</v>
      </c>
      <c r="BE64" s="9">
        <f>'[1]9'!M$19+'[1]9'!M$21*Table6[[#This Row],[LNONLINE]]+'[1]9'!M$20*Table6[[#This Row],[DL_DUM]]+'[1]9'!M$22*Table6[[#This Row],[CT_DUM]]+'[1]9'!M$23*Table6[[#This Row],[PA_DUM]]+'[1]9'!M$24*Table6[[#This Row],[NY_DUM]]+'[1]9'!M$25*Table6[[#This Row],[NJ_DUM]]</f>
        <v>6.1539379222891775</v>
      </c>
      <c r="BF64" s="9">
        <f>Table6[[#This Row],[sales]]-Table6[[#This Row],[Pred_9]]</f>
        <v>2061.3595926210678</v>
      </c>
      <c r="BG64" s="9">
        <f>ABS(Table6[[#This Row],[Red_9]]/Table6[[#This Row],[sales]])</f>
        <v>0.9970235077877958</v>
      </c>
      <c r="BH64" s="9">
        <f>'[1]10'!P$22+'[1]10'!P$30*Table6[[#This Row],[LNTV]]+'[1]10'!P$29*Table6[[#This Row],[LNRADIOLING]]+'[1]10'!P$24*Table6[[#This Row],[LNONLINELING]]+'[1]10'!P$23*Table6[[#This Row],[DL_DUM]]+'[1]10'!P$25*Table6[[#This Row],[CT_DUM]]+'[1]10'!P$26*Table6[[#This Row],[PA_DUM]]+'[1]10'!P$27*Table6[[#This Row],[NY_DUM]]+'[1]10'!P$28*Table6[[#This Row],[NJ_DUM]]</f>
        <v>6.0054699806785079</v>
      </c>
      <c r="BI64" s="9">
        <f>Table6[[#This Row],[sales]]-Table6[[#This Row],[Pred_10]]</f>
        <v>2061.5080605626786</v>
      </c>
      <c r="BJ64" s="45">
        <f>ABS(Table6[[#This Row],[Red_10]]/Table6[[#This Row],[sales]])</f>
        <v>0.99709531768863446</v>
      </c>
      <c r="BK64" s="9">
        <f>'[1]11'!P$32+'[1]11'!P$40*Table6[[#This Row],[LNONLINELING]]+'[1]11'!P$39*Table6[[#This Row],[LNRADIOLING]]+'[1]11'!P$38*Table6[[#This Row],[LNTVLING]]+'[1]11'!P$33*Table6[[#This Row],[DL_DUM]]+'[1]11'!P$34*Table6[[#This Row],[CT_DUM]]+'[1]11'!P$35*Table6[[#This Row],[PA_DUM]]+'[1]11'!P$36*Table6[[#This Row],[NY_DUM]]+'[1]11'!P$37*Table6[[#This Row],[NJ_DUM]]</f>
        <v>5.9243702354461067</v>
      </c>
      <c r="BL64" s="9">
        <f>Table6[[#This Row],[sales]]-Table6[[#This Row],[ Pred_11]]</f>
        <v>2061.5891603079108</v>
      </c>
      <c r="BM64" s="47">
        <f>ABS(Table6[[#This Row],[ Red_11]]/Table6[[#This Row],[sales]])</f>
        <v>0.99713454342720109</v>
      </c>
      <c r="BN64" s="9">
        <f>'[1]12'!K$22+'[1]12'!K$28*Table6[[#This Row],[COMBINE LN LING]]+'[1]12'!K$23*Table6[[#This Row],[DL_DUM]]+'[1]12'!K$24*Table6[[#This Row],[CT_DUM]]+'[1]12'!K$25*Table6[[#This Row],[PA_DUM]]+'[1]12'!K$26*Table6[[#This Row],[NY_DUM]]+'[1]12'!K$27*Table6[[#This Row],[NJ_DUM]]</f>
        <v>6.1458740166147212</v>
      </c>
      <c r="BO64" s="9">
        <f>Table6[[#This Row],[sales]]-Table6[[#This Row],[ Pred_12]]</f>
        <v>2061.3676565267419</v>
      </c>
      <c r="BP64" s="47">
        <f>ABS(Table6[[#This Row],[ Red_12]]/Table6[[#This Row],[sales]])</f>
        <v>0.9970274080794046</v>
      </c>
      <c r="BQ64">
        <f>LN(G64+'2019 Totals and Calculations'!C$18)</f>
        <v>7.7449395560186929</v>
      </c>
      <c r="BR64">
        <f>LN(Table6[[#This Row],[PROF RADIO]]+'2019 Totals and Calculations'!D$18)</f>
        <v>5.9518363238551881</v>
      </c>
      <c r="BS64">
        <f>LN(Table6[[#This Row],[ONLINE LINGERING]]+'2019 Totals and Calculations'!E$18)</f>
        <v>5.3270923340088565</v>
      </c>
      <c r="BT64">
        <f>MONTH(Table6[[#This Row],[Date]])</f>
        <v>3</v>
      </c>
      <c r="BU64">
        <f t="shared" si="13"/>
        <v>0</v>
      </c>
      <c r="BV64">
        <f t="shared" si="14"/>
        <v>0</v>
      </c>
      <c r="BW64">
        <f t="shared" si="15"/>
        <v>1</v>
      </c>
      <c r="BX64">
        <f t="shared" si="16"/>
        <v>0</v>
      </c>
      <c r="BY64">
        <f t="shared" si="17"/>
        <v>0</v>
      </c>
      <c r="BZ64">
        <f t="shared" si="18"/>
        <v>0</v>
      </c>
      <c r="CA64">
        <f t="shared" si="19"/>
        <v>0</v>
      </c>
      <c r="CB64">
        <f t="shared" si="20"/>
        <v>0</v>
      </c>
      <c r="CC64">
        <f t="shared" si="21"/>
        <v>0</v>
      </c>
      <c r="CD64">
        <f t="shared" si="22"/>
        <v>0</v>
      </c>
      <c r="CE64">
        <f t="shared" si="23"/>
        <v>0</v>
      </c>
      <c r="CF64">
        <f t="shared" si="24"/>
        <v>0</v>
      </c>
      <c r="CG64">
        <f t="shared" si="25"/>
        <v>63</v>
      </c>
      <c r="CH6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2365.3653266832903</v>
      </c>
      <c r="CI64" s="79">
        <f>Table6[[#This Row],[sales]]-CH64</f>
        <v>-297.85179613993341</v>
      </c>
      <c r="CJ64">
        <f>ABS(Table6[[#This Row],[sales]]-CH64)/Table6[[#This Row],[sales]]</f>
        <v>0.14406280381713193</v>
      </c>
      <c r="CK6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2014.2138523087656</v>
      </c>
      <c r="CL64" s="79">
        <f>Table6[[#This Row],[sales]]-CK64</f>
        <v>53.299678234591283</v>
      </c>
      <c r="CM64">
        <f>ABS(Table6[[#This Row],[sales]]-CK64)/Table6[[#This Row],[sales]]</f>
        <v>2.5779603106434693E-2</v>
      </c>
      <c r="CN6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2464.0325844595313</v>
      </c>
      <c r="CO64" s="79">
        <f>Table6[[#This Row],[sales]]-CN64</f>
        <v>-396.51905391617447</v>
      </c>
      <c r="CP64">
        <f>ABS(Table6[[#This Row],[sales]]-CN64)/Table6[[#This Row],[sales]]</f>
        <v>0.19178546986919429</v>
      </c>
      <c r="CQ6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2307.0142309736366</v>
      </c>
      <c r="CR64" s="79">
        <f>Table6[[#This Row],[sales]]-CQ64</f>
        <v>-239.50070043027972</v>
      </c>
      <c r="CS64">
        <f>ABS(Table6[[#This Row],[sales]]-CQ64)/Table6[[#This Row],[sales]]</f>
        <v>0.11583996761914167</v>
      </c>
    </row>
    <row r="65" spans="1:97" x14ac:dyDescent="0.2">
      <c r="A65">
        <v>64</v>
      </c>
      <c r="B65" t="s">
        <v>139</v>
      </c>
      <c r="C65" s="5">
        <v>43177</v>
      </c>
      <c r="D65" s="6">
        <v>2013.5639379473955</v>
      </c>
      <c r="E65" s="8">
        <f>YEAR(Table6[[#This Row],[Date]])</f>
        <v>2018</v>
      </c>
      <c r="F65" s="6">
        <f>Table6[[#This Row],[TV_State]]+Table6[[#This Row],[Radio_State]]+Table6[[#This Row],[Online]]</f>
        <v>2505.7684561123147</v>
      </c>
      <c r="G65" s="6">
        <f t="shared" si="5"/>
        <v>1968.096453635058</v>
      </c>
      <c r="H65" s="6">
        <f>LN(Table6[[#This Row],[PROF TV LING]])</f>
        <v>7.584822087404623</v>
      </c>
      <c r="I65" s="6">
        <f t="shared" si="0"/>
        <v>7.6076615344172867</v>
      </c>
      <c r="J65" s="6">
        <v>328.13634544327948</v>
      </c>
      <c r="K65" s="6">
        <f t="shared" si="6"/>
        <v>324.91933053313187</v>
      </c>
      <c r="L65" s="6">
        <f>0.5*J64+0.5*Table6[[#This Row],[Radio_State]]</f>
        <v>326.51190808959984</v>
      </c>
      <c r="M65" s="6">
        <f>LN(Table6[[#This Row],[RADIO LINGERING ]])</f>
        <v>5.7884664199950446</v>
      </c>
      <c r="N65" s="6">
        <f t="shared" si="1"/>
        <v>5.793429209337174</v>
      </c>
      <c r="O65" s="6">
        <v>164.06817272163974</v>
      </c>
      <c r="P65" s="6">
        <f t="shared" si="2"/>
        <v>163.37492692148803</v>
      </c>
      <c r="Q65" s="6">
        <f>0.3*O64+0.7*Table6[[#This Row],[Online]]</f>
        <v>163.58084151553584</v>
      </c>
      <c r="R65" s="6">
        <f>LN(Table6[[#This Row],[ONLINE LINGERING]])</f>
        <v>5.0973073116604857</v>
      </c>
      <c r="S65" s="6">
        <f t="shared" si="3"/>
        <v>5.1002820287772286</v>
      </c>
      <c r="T65" s="6">
        <v>2157.33010408879</v>
      </c>
      <c r="U65" s="6">
        <f t="shared" si="4"/>
        <v>7.6766266732004897</v>
      </c>
      <c r="V65" s="8">
        <f>YEAR(Table6[[#This Row],[Date]])</f>
        <v>2018</v>
      </c>
      <c r="W65" s="8">
        <f>WEEKNUM(Table6[[#This Row],[Date]])</f>
        <v>12</v>
      </c>
      <c r="X65" t="s">
        <v>228</v>
      </c>
      <c r="Y65" s="9">
        <f>Table6[[#This Row],[LNTVLING]]+Table6[[#This Row],[LNRADIOLING]]+Table6[[#This Row],[LNONLINELING]]</f>
        <v>18.470595819060154</v>
      </c>
      <c r="Z65">
        <f t="shared" si="26"/>
        <v>1</v>
      </c>
      <c r="AA65">
        <f t="shared" si="7"/>
        <v>1</v>
      </c>
      <c r="AB65">
        <f t="shared" si="8"/>
        <v>0</v>
      </c>
      <c r="AC65">
        <f t="shared" si="9"/>
        <v>0</v>
      </c>
      <c r="AD65">
        <f t="shared" si="10"/>
        <v>0</v>
      </c>
      <c r="AE65">
        <f t="shared" si="11"/>
        <v>0</v>
      </c>
      <c r="AF65">
        <f t="shared" si="12"/>
        <v>0</v>
      </c>
      <c r="AG65" s="9">
        <f>'[1]1'!J$20+'[1]1'!J$21*Table6[[#This Row],[TV_State]]</f>
        <v>3309.9296844425789</v>
      </c>
      <c r="AH65" s="9">
        <f>Table6[[#This Row],[sales]]-Table6[[#This Row],[Pred_1]]</f>
        <v>-1152.599580353789</v>
      </c>
      <c r="AI65">
        <f>ABS(Table6[[#This Row],[Res_1]])/Table6[[#This Row],[sales]]</f>
        <v>0.5342713097866969</v>
      </c>
      <c r="AJ65" s="9">
        <f>'[1]2'!J$20+'[1]2'!J$21*Table6[[#This Row],[Radio_State]]</f>
        <v>3154.8183453616416</v>
      </c>
      <c r="AK65" s="9">
        <f>Table6[[#This Row],[sales]]-Table6[[#This Row],[ Pred_2 ]]</f>
        <v>-997.48824127285161</v>
      </c>
      <c r="AL65">
        <f>ABS(Table6[[#This Row],[ Res_2 ]])/Table6[[#This Row],[sales]]</f>
        <v>0.46237163213098964</v>
      </c>
      <c r="AM65" s="10">
        <f>'[1]3'!J$20+'[1]3'!J$21*Data!O65</f>
        <v>2748.6047038991624</v>
      </c>
      <c r="AN65" s="9">
        <f>Table6[[#This Row],[sales]]-Table6[[#This Row],[Pred_3]]</f>
        <v>-591.27459981037237</v>
      </c>
      <c r="AO65" s="9">
        <f>ABS(Table6[[#This Row],[Res_3]])/Table6[[#This Row],[sales]]</f>
        <v>0.27407701709151</v>
      </c>
      <c r="AP65" s="9">
        <f>'[1]4'!L$21+'[1]4'!L$27*Table6[[#This Row],[TV_State]]+'[1]4'!L$22*Table6[[#This Row],[NJ_DUM]]+'[1]4'!L$23*Table6[[#This Row],[NY_DUM]]+'[1]4'!L$24*Table6[[#This Row],[PA_DUM]]+'[1]4'!L$25*Table6[[#This Row],[CT_DUM]]+'[1]4'!L$26*Table6[[#This Row],[DL_DUM]]</f>
        <v>4824.6536793448458</v>
      </c>
      <c r="AQ65" s="9">
        <f>Table6[[#This Row],[sales]]-Table6[[#This Row],[Pred_4]]</f>
        <v>-2667.3235752560558</v>
      </c>
      <c r="AR65">
        <f>ABS(Table6[[#This Row],[Res_4]]/Table6[[#This Row],[sales]])</f>
        <v>1.2364002941416683</v>
      </c>
      <c r="AS65" s="9">
        <f>'[1]5'!L$20+'[1]5'!L$26*Table6[[#This Row],[Radio_State]]+'[1]5'!L$21*Table6[[#This Row],[NJ_DUM]]+'[1]5'!L$22*Table6[[#This Row],[NY_DUM]]+'[1]5'!L$23*Table6[[#This Row],[PA_DUM]]+'[1]5'!L$24*Table6[[#This Row],[CT_DUM]]+'[1]5'!L$25*Table6[[#This Row],[DL_DUM]]</f>
        <v>4205.3862992292325</v>
      </c>
      <c r="AT65" s="9">
        <f>Table6[[#This Row],[sales]]-Table6[[#This Row],[Pred_5]]</f>
        <v>-2048.0561951404425</v>
      </c>
      <c r="AU65" s="9">
        <f>ABS(Table6[[#This Row],[Red_5]]/Table6[[#This Row],[sales]])</f>
        <v>0.94934761780719579</v>
      </c>
      <c r="AV65" s="9">
        <f>'[1]6'!L$20+'[1]6'!L$26*Table6[[#This Row],[Online]]+'[1]6'!L$21*Table6[[#This Row],[NJ_DUM]]+'[1]6'!L$22*Table6[[#This Row],[NY_DUM]]+'[1]6'!L$23*Table6[[#This Row],[PA_DUM]]+'[1]6'!L$24*Table6[[#This Row],[CT_DUM]]+'[1]6'!L$25*Table6[[#This Row],[DL_DUM]]</f>
        <v>4674.4579592736027</v>
      </c>
      <c r="AW65" s="9">
        <f>Table6[[#This Row],[sales]]-Table6[[#This Row],[Pred_6]]</f>
        <v>-2517.1278551848127</v>
      </c>
      <c r="AX65" s="9">
        <f>ABS(Table6[[#This Row],[Red_6]]/Table6[[#This Row],[sales]])</f>
        <v>1.1667791824784244</v>
      </c>
      <c r="AY65" s="9">
        <f>'[1]7'!L$21+'[1]7'!L$27*Table6[[#This Row],[LNTV]]+'[1]7'!L$22*Table6[[#This Row],[NJ_DUM]]+'[1]7'!L$23*Table6[[#This Row],[NY_DUM]]+'[1]7'!L$24*Table6[[#This Row],[PA_DUM]]+'[1]7'!L$25*Table6[[#This Row],[CT_DUM]]+'[1]7'!L$26*Table6[[#This Row],[DL_DUM]]</f>
        <v>8.304480730242803</v>
      </c>
      <c r="AZ65" s="9">
        <f>Table6[[#This Row],[sales]]-Table6[[#This Row],[Pred_7]]</f>
        <v>2149.0256233585474</v>
      </c>
      <c r="BA65" s="9">
        <f>ABS(Table6[[#This Row],[Red_7]]/Table6[[#This Row],[sales]])</f>
        <v>0.9961505748635765</v>
      </c>
      <c r="BB65" s="9">
        <f>'[1]8'!O$22+'[1]8'!O$28*Table6[[#This Row],[LNRADIOLING]]+'[1]8'!O$23*Table6[[#This Row],[DL_DUM]]+'[1]8'!O$24*Table6[[#This Row],[CT_DUM]]+'[1]8'!O$25*Table6[[#This Row],[PA_DUM]]+'[1]8'!O$26*Table6[[#This Row],[NY_DUM]]+'[1]8'!O$27*Table6[[#This Row],[NJ_DUM]]</f>
        <v>5.9347028003600863</v>
      </c>
      <c r="BC65" s="9">
        <f>Table6[[#This Row],[sales]]-Table6[[#This Row],[Pred_8]]</f>
        <v>2151.3954012884301</v>
      </c>
      <c r="BD65" s="9">
        <f>ABS(Table6[[#This Row],[Red_8]]/Table6[[#This Row],[sales]])</f>
        <v>0.99724905206249526</v>
      </c>
      <c r="BE65" s="9">
        <f>'[1]9'!M$19+'[1]9'!M$21*Table6[[#This Row],[LNONLINE]]+'[1]9'!M$20*Table6[[#This Row],[DL_DUM]]+'[1]9'!M$22*Table6[[#This Row],[CT_DUM]]+'[1]9'!M$23*Table6[[#This Row],[PA_DUM]]+'[1]9'!M$24*Table6[[#This Row],[NY_DUM]]+'[1]9'!M$25*Table6[[#This Row],[NJ_DUM]]</f>
        <v>6.1570883706205102</v>
      </c>
      <c r="BF65" s="9">
        <f>Table6[[#This Row],[sales]]-Table6[[#This Row],[Pred_9]]</f>
        <v>2151.1730157181696</v>
      </c>
      <c r="BG65" s="9">
        <f>ABS(Table6[[#This Row],[Red_9]]/Table6[[#This Row],[sales]])</f>
        <v>0.99714596836202729</v>
      </c>
      <c r="BH65" s="9">
        <f>'[1]10'!P$22+'[1]10'!P$30*Table6[[#This Row],[LNTV]]+'[1]10'!P$29*Table6[[#This Row],[LNRADIOLING]]+'[1]10'!P$24*Table6[[#This Row],[LNONLINELING]]+'[1]10'!P$23*Table6[[#This Row],[DL_DUM]]+'[1]10'!P$25*Table6[[#This Row],[CT_DUM]]+'[1]10'!P$26*Table6[[#This Row],[PA_DUM]]+'[1]10'!P$27*Table6[[#This Row],[NY_DUM]]+'[1]10'!P$28*Table6[[#This Row],[NJ_DUM]]</f>
        <v>6.0072810639547258</v>
      </c>
      <c r="BI65" s="9">
        <f>Table6[[#This Row],[sales]]-Table6[[#This Row],[Pred_10]]</f>
        <v>2151.3228230248351</v>
      </c>
      <c r="BJ65" s="45">
        <f>ABS(Table6[[#This Row],[Red_10]]/Table6[[#This Row],[sales]])</f>
        <v>0.99721540943012421</v>
      </c>
      <c r="BK65" s="9">
        <f>'[1]11'!P$32+'[1]11'!P$40*Table6[[#This Row],[LNONLINELING]]+'[1]11'!P$39*Table6[[#This Row],[LNRADIOLING]]+'[1]11'!P$38*Table6[[#This Row],[LNTVLING]]+'[1]11'!P$33*Table6[[#This Row],[DL_DUM]]+'[1]11'!P$34*Table6[[#This Row],[CT_DUM]]+'[1]11'!P$35*Table6[[#This Row],[PA_DUM]]+'[1]11'!P$36*Table6[[#This Row],[NY_DUM]]+'[1]11'!P$37*Table6[[#This Row],[NJ_DUM]]</f>
        <v>5.9254956364751958</v>
      </c>
      <c r="BL65" s="9">
        <f>Table6[[#This Row],[sales]]-Table6[[#This Row],[ Pred_11]]</f>
        <v>2151.4046084523147</v>
      </c>
      <c r="BM65" s="47">
        <f>ABS(Table6[[#This Row],[ Red_11]]/Table6[[#This Row],[sales]])</f>
        <v>0.99725331991370048</v>
      </c>
      <c r="BN65" s="9">
        <f>'[1]12'!K$22+'[1]12'!K$28*Table6[[#This Row],[COMBINE LN LING]]+'[1]12'!K$23*Table6[[#This Row],[DL_DUM]]+'[1]12'!K$24*Table6[[#This Row],[CT_DUM]]+'[1]12'!K$25*Table6[[#This Row],[PA_DUM]]+'[1]12'!K$26*Table6[[#This Row],[NY_DUM]]+'[1]12'!K$27*Table6[[#This Row],[NJ_DUM]]</f>
        <v>6.1487467511055502</v>
      </c>
      <c r="BO65" s="9">
        <f>Table6[[#This Row],[sales]]-Table6[[#This Row],[ Pred_12]]</f>
        <v>2151.1813573376844</v>
      </c>
      <c r="BP65" s="47">
        <f>ABS(Table6[[#This Row],[ Red_12]]/Table6[[#This Row],[sales]])</f>
        <v>0.99714983500232446</v>
      </c>
      <c r="BQ65">
        <f>LN(G65+'2019 Totals and Calculations'!C$18)</f>
        <v>7.7533402307244828</v>
      </c>
      <c r="BR65">
        <f>LN(Table6[[#This Row],[PROF RADIO]]+'2019 Totals and Calculations'!D$18)</f>
        <v>5.9601691571381972</v>
      </c>
      <c r="BS65">
        <f>LN(Table6[[#This Row],[ONLINE LINGERING]]+'2019 Totals and Calculations'!E$18)</f>
        <v>5.3349299005580031</v>
      </c>
      <c r="BT65">
        <f>MONTH(Table6[[#This Row],[Date]])</f>
        <v>3</v>
      </c>
      <c r="BU65">
        <f t="shared" si="13"/>
        <v>0</v>
      </c>
      <c r="BV65">
        <f t="shared" si="14"/>
        <v>0</v>
      </c>
      <c r="BW65">
        <f t="shared" si="15"/>
        <v>1</v>
      </c>
      <c r="BX65">
        <f t="shared" si="16"/>
        <v>0</v>
      </c>
      <c r="BY65">
        <f t="shared" si="17"/>
        <v>0</v>
      </c>
      <c r="BZ65">
        <f t="shared" si="18"/>
        <v>0</v>
      </c>
      <c r="CA65">
        <f t="shared" si="19"/>
        <v>0</v>
      </c>
      <c r="CB65">
        <f t="shared" si="20"/>
        <v>0</v>
      </c>
      <c r="CC65">
        <f t="shared" si="21"/>
        <v>0</v>
      </c>
      <c r="CD65">
        <f t="shared" si="22"/>
        <v>0</v>
      </c>
      <c r="CE65">
        <f t="shared" si="23"/>
        <v>0</v>
      </c>
      <c r="CF65">
        <f t="shared" si="24"/>
        <v>0</v>
      </c>
      <c r="CG65">
        <f t="shared" si="25"/>
        <v>64</v>
      </c>
      <c r="CH6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2377.7141932711938</v>
      </c>
      <c r="CI65" s="79">
        <f>Table6[[#This Row],[sales]]-CH65</f>
        <v>-220.38408918240384</v>
      </c>
      <c r="CJ65">
        <f>ABS(Table6[[#This Row],[sales]]-CH65)/Table6[[#This Row],[sales]]</f>
        <v>0.10215594209004437</v>
      </c>
      <c r="CK6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2023.9466622216628</v>
      </c>
      <c r="CL65" s="79">
        <f>Table6[[#This Row],[sales]]-CK65</f>
        <v>133.3834418671272</v>
      </c>
      <c r="CM65">
        <f>ABS(Table6[[#This Row],[sales]]-CK65)/Table6[[#This Row],[sales]]</f>
        <v>6.1828016776072157E-2</v>
      </c>
      <c r="CN6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2476.1693035886146</v>
      </c>
      <c r="CO65" s="79">
        <f>Table6[[#This Row],[sales]]-CN65</f>
        <v>-318.83919949982464</v>
      </c>
      <c r="CP65">
        <f>ABS(Table6[[#This Row],[sales]]-CN65)/Table6[[#This Row],[sales]]</f>
        <v>0.1477934224787984</v>
      </c>
      <c r="CQ6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2323.2717671095143</v>
      </c>
      <c r="CR65" s="79">
        <f>Table6[[#This Row],[sales]]-CQ65</f>
        <v>-165.94166302072426</v>
      </c>
      <c r="CS65">
        <f>ABS(Table6[[#This Row],[sales]]-CQ65)/Table6[[#This Row],[sales]]</f>
        <v>7.6919921854432416E-2</v>
      </c>
    </row>
    <row r="66" spans="1:97" x14ac:dyDescent="0.2">
      <c r="A66">
        <v>65</v>
      </c>
      <c r="B66" t="s">
        <v>139</v>
      </c>
      <c r="C66" s="5">
        <v>43184</v>
      </c>
      <c r="D66" s="6">
        <v>2033.6995773268693</v>
      </c>
      <c r="E66" s="8">
        <f>YEAR(Table6[[#This Row],[Date]])</f>
        <v>2018</v>
      </c>
      <c r="F66" s="6">
        <f>Table6[[#This Row],[TV_State]]+Table6[[#This Row],[Radio_State]]+Table6[[#This Row],[Online]]</f>
        <v>2530.8261406734377</v>
      </c>
      <c r="G66" s="6">
        <f t="shared" ref="G66:G129" si="27">IF(B66=B65, 0.7*G65+0.3*D66,D66)</f>
        <v>1987.7773907426013</v>
      </c>
      <c r="H66" s="6">
        <f>LN(Table6[[#This Row],[PROF TV LING]])</f>
        <v>7.594772404459059</v>
      </c>
      <c r="I66" s="6">
        <f t="shared" ref="I66:I129" si="28">LN(D66)</f>
        <v>7.6176118652704545</v>
      </c>
      <c r="J66" s="6">
        <v>331.41770889771226</v>
      </c>
      <c r="K66" s="6">
        <f t="shared" si="6"/>
        <v>328.16851971542206</v>
      </c>
      <c r="L66" s="6">
        <f>0.5*J65+0.5*Table6[[#This Row],[Radio_State]]</f>
        <v>329.7770271704959</v>
      </c>
      <c r="M66" s="6">
        <f>LN(Table6[[#This Row],[RADIO LINGERING ]])</f>
        <v>5.7984167508482134</v>
      </c>
      <c r="N66" s="6">
        <f t="shared" ref="N66:N129" si="29">LN(J66)</f>
        <v>5.8033795401903419</v>
      </c>
      <c r="O66" s="6">
        <v>165.70885444885613</v>
      </c>
      <c r="P66" s="6">
        <f t="shared" ref="P66:P129" si="30">IF($B66=$B65,0.3*P65+0.7*O66, O66)</f>
        <v>165.0086761906457</v>
      </c>
      <c r="Q66" s="6">
        <f>0.3*O65+0.7*Table6[[#This Row],[Online]]</f>
        <v>165.2166499306912</v>
      </c>
      <c r="R66" s="6">
        <f>LN(Table6[[#This Row],[ONLINE LINGERING]])</f>
        <v>5.1072576425136536</v>
      </c>
      <c r="S66" s="6">
        <f t="shared" ref="S66:S129" si="31">LN(O66)</f>
        <v>5.1102323596303965</v>
      </c>
      <c r="T66" s="6">
        <v>2485.6278047544552</v>
      </c>
      <c r="U66" s="6">
        <f t="shared" ref="U66:U129" si="32">LN(T66)</f>
        <v>7.8182805443513432</v>
      </c>
      <c r="V66" s="8">
        <f>YEAR(Table6[[#This Row],[Date]])</f>
        <v>2018</v>
      </c>
      <c r="W66" s="8">
        <f>WEEKNUM(Table6[[#This Row],[Date]])</f>
        <v>13</v>
      </c>
      <c r="X66" t="s">
        <v>229</v>
      </c>
      <c r="Y66" s="9">
        <f>Table6[[#This Row],[LNTVLING]]+Table6[[#This Row],[LNRADIOLING]]+Table6[[#This Row],[LNONLINELING]]</f>
        <v>18.500446797820928</v>
      </c>
      <c r="Z66">
        <f t="shared" si="26"/>
        <v>1</v>
      </c>
      <c r="AA66">
        <f t="shared" si="7"/>
        <v>1</v>
      </c>
      <c r="AB66">
        <f t="shared" si="8"/>
        <v>0</v>
      </c>
      <c r="AC66">
        <f t="shared" si="9"/>
        <v>0</v>
      </c>
      <c r="AD66">
        <f t="shared" si="10"/>
        <v>0</v>
      </c>
      <c r="AE66">
        <f t="shared" si="11"/>
        <v>0</v>
      </c>
      <c r="AF66">
        <f t="shared" si="12"/>
        <v>0</v>
      </c>
      <c r="AG66" s="9">
        <f>'[1]1'!J$20+'[1]1'!J$21*Table6[[#This Row],[TV_State]]</f>
        <v>3329.7316558324414</v>
      </c>
      <c r="AH66" s="9">
        <f>Table6[[#This Row],[sales]]-Table6[[#This Row],[Pred_1]]</f>
        <v>-844.10385107798629</v>
      </c>
      <c r="AI66">
        <f>ABS(Table6[[#This Row],[Res_1]])/Table6[[#This Row],[sales]]</f>
        <v>0.33959382392786347</v>
      </c>
      <c r="AJ66" s="9">
        <f>'[1]2'!J$20+'[1]2'!J$21*Table6[[#This Row],[Radio_State]]</f>
        <v>3169.2237107752826</v>
      </c>
      <c r="AK66" s="9">
        <f>Table6[[#This Row],[sales]]-Table6[[#This Row],[ Pred_2 ]]</f>
        <v>-683.59590602082744</v>
      </c>
      <c r="AL66">
        <f>ABS(Table6[[#This Row],[ Res_2 ]])/Table6[[#This Row],[sales]]</f>
        <v>0.27501941550269915</v>
      </c>
      <c r="AM66" s="10">
        <f>'[1]3'!J$20+'[1]3'!J$21*Data!O66</f>
        <v>2758.0834491209052</v>
      </c>
      <c r="AN66" s="9">
        <f>Table6[[#This Row],[sales]]-Table6[[#This Row],[Pred_3]]</f>
        <v>-272.45564436645009</v>
      </c>
      <c r="AO66" s="9">
        <f>ABS(Table6[[#This Row],[Res_3]])/Table6[[#This Row],[sales]]</f>
        <v>0.10961240610734352</v>
      </c>
      <c r="AP66" s="9">
        <f>'[1]4'!L$21+'[1]4'!L$27*Table6[[#This Row],[TV_State]]+'[1]4'!L$22*Table6[[#This Row],[NJ_DUM]]+'[1]4'!L$23*Table6[[#This Row],[NY_DUM]]+'[1]4'!L$24*Table6[[#This Row],[PA_DUM]]+'[1]4'!L$25*Table6[[#This Row],[CT_DUM]]+'[1]4'!L$26*Table6[[#This Row],[DL_DUM]]</f>
        <v>4829.0952116639955</v>
      </c>
      <c r="AQ66" s="9">
        <f>Table6[[#This Row],[sales]]-Table6[[#This Row],[Pred_4]]</f>
        <v>-2343.4674069095404</v>
      </c>
      <c r="AR66">
        <f>ABS(Table6[[#This Row],[Res_4]]/Table6[[#This Row],[sales]])</f>
        <v>0.94280704553875949</v>
      </c>
      <c r="AS66" s="9">
        <f>'[1]5'!L$20+'[1]5'!L$26*Table6[[#This Row],[Radio_State]]+'[1]5'!L$21*Table6[[#This Row],[NJ_DUM]]+'[1]5'!L$22*Table6[[#This Row],[NY_DUM]]+'[1]5'!L$23*Table6[[#This Row],[PA_DUM]]+'[1]5'!L$24*Table6[[#This Row],[CT_DUM]]+'[1]5'!L$25*Table6[[#This Row],[DL_DUM]]</f>
        <v>4211.1667336846531</v>
      </c>
      <c r="AT66" s="9">
        <f>Table6[[#This Row],[sales]]-Table6[[#This Row],[Pred_5]]</f>
        <v>-1725.5389289301979</v>
      </c>
      <c r="AU66" s="9">
        <f>ABS(Table6[[#This Row],[Red_5]]/Table6[[#This Row],[sales]])</f>
        <v>0.69420648000059559</v>
      </c>
      <c r="AV66" s="9">
        <f>'[1]6'!L$20+'[1]6'!L$26*Table6[[#This Row],[Online]]+'[1]6'!L$21*Table6[[#This Row],[NJ_DUM]]+'[1]6'!L$22*Table6[[#This Row],[NY_DUM]]+'[1]6'!L$23*Table6[[#This Row],[PA_DUM]]+'[1]6'!L$24*Table6[[#This Row],[CT_DUM]]+'[1]6'!L$25*Table6[[#This Row],[DL_DUM]]</f>
        <v>4681.5986287569549</v>
      </c>
      <c r="AW66" s="9">
        <f>Table6[[#This Row],[sales]]-Table6[[#This Row],[Pred_6]]</f>
        <v>-2195.9708240024997</v>
      </c>
      <c r="AX66" s="9">
        <f>ABS(Table6[[#This Row],[Red_6]]/Table6[[#This Row],[sales]])</f>
        <v>0.88346727527029356</v>
      </c>
      <c r="AY66" s="9">
        <f>'[1]7'!L$21+'[1]7'!L$27*Table6[[#This Row],[LNTV]]+'[1]7'!L$22*Table6[[#This Row],[NJ_DUM]]+'[1]7'!L$23*Table6[[#This Row],[NY_DUM]]+'[1]7'!L$24*Table6[[#This Row],[PA_DUM]]+'[1]7'!L$25*Table6[[#This Row],[CT_DUM]]+'[1]7'!L$26*Table6[[#This Row],[DL_DUM]]</f>
        <v>8.3055820775328044</v>
      </c>
      <c r="AZ66" s="9">
        <f>Table6[[#This Row],[sales]]-Table6[[#This Row],[Pred_7]]</f>
        <v>2477.3222226769221</v>
      </c>
      <c r="BA66" s="9">
        <f>ABS(Table6[[#This Row],[Red_7]]/Table6[[#This Row],[sales]])</f>
        <v>0.9966585576240955</v>
      </c>
      <c r="BB66" s="9">
        <f>'[1]8'!O$22+'[1]8'!O$28*Table6[[#This Row],[LNRADIOLING]]+'[1]8'!O$23*Table6[[#This Row],[DL_DUM]]+'[1]8'!O$24*Table6[[#This Row],[CT_DUM]]+'[1]8'!O$25*Table6[[#This Row],[PA_DUM]]+'[1]8'!O$26*Table6[[#This Row],[NY_DUM]]+'[1]8'!O$27*Table6[[#This Row],[NJ_DUM]]</f>
        <v>5.9354126663638622</v>
      </c>
      <c r="BC66" s="9">
        <f>Table6[[#This Row],[sales]]-Table6[[#This Row],[Pred_8]]</f>
        <v>2479.6923920880913</v>
      </c>
      <c r="BD66" s="9">
        <f>ABS(Table6[[#This Row],[Red_8]]/Table6[[#This Row],[sales]])</f>
        <v>0.9976121072290024</v>
      </c>
      <c r="BE66" s="9">
        <f>'[1]9'!M$19+'[1]9'!M$21*Table6[[#This Row],[LNONLINE]]+'[1]9'!M$20*Table6[[#This Row],[DL_DUM]]+'[1]9'!M$22*Table6[[#This Row],[CT_DUM]]+'[1]9'!M$23*Table6[[#This Row],[PA_DUM]]+'[1]9'!M$24*Table6[[#This Row],[NY_DUM]]+'[1]9'!M$25*Table6[[#This Row],[NJ_DUM]]</f>
        <v>6.160238818951842</v>
      </c>
      <c r="BF66" s="9">
        <f>Table6[[#This Row],[sales]]-Table6[[#This Row],[Pred_9]]</f>
        <v>2479.4675659355034</v>
      </c>
      <c r="BG66" s="9">
        <f>ABS(Table6[[#This Row],[Red_9]]/Table6[[#This Row],[sales]])</f>
        <v>0.99752165677935833</v>
      </c>
      <c r="BH66" s="9">
        <f>'[1]10'!P$22+'[1]10'!P$30*Table6[[#This Row],[LNTV]]+'[1]10'!P$29*Table6[[#This Row],[LNRADIOLING]]+'[1]10'!P$24*Table6[[#This Row],[LNONLINELING]]+'[1]10'!P$23*Table6[[#This Row],[DL_DUM]]+'[1]10'!P$25*Table6[[#This Row],[CT_DUM]]+'[1]10'!P$26*Table6[[#This Row],[PA_DUM]]+'[1]10'!P$27*Table6[[#This Row],[NY_DUM]]+'[1]10'!P$28*Table6[[#This Row],[NJ_DUM]]</f>
        <v>6.0090921472309438</v>
      </c>
      <c r="BI66" s="9">
        <f>Table6[[#This Row],[sales]]-Table6[[#This Row],[Pred_10]]</f>
        <v>2479.6187126072241</v>
      </c>
      <c r="BJ66" s="45">
        <f>ABS(Table6[[#This Row],[Red_10]]/Table6[[#This Row],[sales]])</f>
        <v>0.99758246502725112</v>
      </c>
      <c r="BK66" s="9">
        <f>'[1]11'!P$32+'[1]11'!P$40*Table6[[#This Row],[LNONLINELING]]+'[1]11'!P$39*Table6[[#This Row],[LNRADIOLING]]+'[1]11'!P$38*Table6[[#This Row],[LNTVLING]]+'[1]11'!P$33*Table6[[#This Row],[DL_DUM]]+'[1]11'!P$34*Table6[[#This Row],[CT_DUM]]+'[1]11'!P$35*Table6[[#This Row],[PA_DUM]]+'[1]11'!P$36*Table6[[#This Row],[NY_DUM]]+'[1]11'!P$37*Table6[[#This Row],[NJ_DUM]]</f>
        <v>5.9266210364735237</v>
      </c>
      <c r="BL66" s="9">
        <f>Table6[[#This Row],[sales]]-Table6[[#This Row],[ Pred_11]]</f>
        <v>2479.7011837179816</v>
      </c>
      <c r="BM66" s="47">
        <f>ABS(Table6[[#This Row],[ Red_11]]/Table6[[#This Row],[sales]])</f>
        <v>0.99761564421465787</v>
      </c>
      <c r="BN66" s="9">
        <f>'[1]12'!K$22+'[1]12'!K$28*Table6[[#This Row],[COMBINE LN LING]]+'[1]12'!K$23*Table6[[#This Row],[DL_DUM]]+'[1]12'!K$24*Table6[[#This Row],[CT_DUM]]+'[1]12'!K$25*Table6[[#This Row],[PA_DUM]]+'[1]12'!K$26*Table6[[#This Row],[NY_DUM]]+'[1]12'!K$27*Table6[[#This Row],[NJ_DUM]]</f>
        <v>6.1516194861844644</v>
      </c>
      <c r="BO66" s="9">
        <f>Table6[[#This Row],[sales]]-Table6[[#This Row],[ Pred_12]]</f>
        <v>2479.4761852682709</v>
      </c>
      <c r="BP66" s="47">
        <f>ABS(Table6[[#This Row],[ Red_12]]/Table6[[#This Row],[sales]])</f>
        <v>0.99752512444766772</v>
      </c>
      <c r="BQ66">
        <f>LN(G66+'2019 Totals and Calculations'!C$18)</f>
        <v>7.7617538840295346</v>
      </c>
      <c r="BR66">
        <f>LN(Table6[[#This Row],[PROF RADIO]]+'2019 Totals and Calculations'!D$18)</f>
        <v>5.9685154340758979</v>
      </c>
      <c r="BS66">
        <f>LN(Table6[[#This Row],[ONLINE LINGERING]]+'2019 Totals and Calculations'!E$18)</f>
        <v>5.3427839786164713</v>
      </c>
      <c r="BT66">
        <f>MONTH(Table6[[#This Row],[Date]])</f>
        <v>3</v>
      </c>
      <c r="BU66">
        <f t="shared" si="13"/>
        <v>0</v>
      </c>
      <c r="BV66">
        <f t="shared" si="14"/>
        <v>0</v>
      </c>
      <c r="BW66">
        <f t="shared" si="15"/>
        <v>1</v>
      </c>
      <c r="BX66">
        <f t="shared" si="16"/>
        <v>0</v>
      </c>
      <c r="BY66">
        <f t="shared" si="17"/>
        <v>0</v>
      </c>
      <c r="BZ66">
        <f t="shared" si="18"/>
        <v>0</v>
      </c>
      <c r="CA66">
        <f t="shared" si="19"/>
        <v>0</v>
      </c>
      <c r="CB66">
        <f t="shared" si="20"/>
        <v>0</v>
      </c>
      <c r="CC66">
        <f t="shared" si="21"/>
        <v>0</v>
      </c>
      <c r="CD66">
        <f t="shared" si="22"/>
        <v>0</v>
      </c>
      <c r="CE66">
        <f t="shared" si="23"/>
        <v>0</v>
      </c>
      <c r="CF66">
        <f t="shared" si="24"/>
        <v>0</v>
      </c>
      <c r="CG66">
        <f t="shared" si="25"/>
        <v>65</v>
      </c>
      <c r="CH6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2390.1367734885616</v>
      </c>
      <c r="CI66" s="79">
        <f>Table6[[#This Row],[sales]]-CH66</f>
        <v>95.491031265893525</v>
      </c>
      <c r="CJ66">
        <f>ABS(Table6[[#This Row],[sales]]-CH66)/Table6[[#This Row],[sales]]</f>
        <v>3.8417268700985864E-2</v>
      </c>
      <c r="CK6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2033.7348804568594</v>
      </c>
      <c r="CL66" s="79">
        <f>Table6[[#This Row],[sales]]-CK66</f>
        <v>451.89292429759575</v>
      </c>
      <c r="CM66">
        <f>ABS(Table6[[#This Row],[sales]]-CK66)/Table6[[#This Row],[sales]]</f>
        <v>0.18180232914727809</v>
      </c>
      <c r="CN6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2488.3792212213889</v>
      </c>
      <c r="CO66" s="79">
        <f>Table6[[#This Row],[sales]]-CN66</f>
        <v>-2.7514164669337333</v>
      </c>
      <c r="CP66">
        <f>ABS(Table6[[#This Row],[sales]]-CN66)/Table6[[#This Row],[sales]]</f>
        <v>1.1069301935192723E-3</v>
      </c>
      <c r="CQ6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2339.6616447330157</v>
      </c>
      <c r="CR66" s="79">
        <f>Table6[[#This Row],[sales]]-CQ66</f>
        <v>145.96616002143946</v>
      </c>
      <c r="CS66">
        <f>ABS(Table6[[#This Row],[sales]]-CQ66)/Table6[[#This Row],[sales]]</f>
        <v>5.8724061479453422E-2</v>
      </c>
    </row>
    <row r="67" spans="1:97" x14ac:dyDescent="0.2">
      <c r="A67">
        <v>66</v>
      </c>
      <c r="B67" t="s">
        <v>139</v>
      </c>
      <c r="C67" s="5">
        <v>43191</v>
      </c>
      <c r="D67" s="6">
        <v>2054.036573100138</v>
      </c>
      <c r="E67" s="8">
        <f>YEAR(Table6[[#This Row],[Date]])</f>
        <v>2018</v>
      </c>
      <c r="F67" s="6">
        <f>Table6[[#This Row],[TV_State]]+Table6[[#This Row],[Radio_State]]+Table6[[#This Row],[Online]]</f>
        <v>2556.1344020801721</v>
      </c>
      <c r="G67" s="6">
        <f t="shared" si="27"/>
        <v>2007.6551454498622</v>
      </c>
      <c r="H67" s="6">
        <f>LN(Table6[[#This Row],[PROF TV LING]])</f>
        <v>7.6047227257487497</v>
      </c>
      <c r="I67" s="6">
        <f t="shared" si="28"/>
        <v>7.6275621961236233</v>
      </c>
      <c r="J67" s="6">
        <v>334.73188598668941</v>
      </c>
      <c r="K67" s="6">
        <f t="shared" ref="K67:K130" si="33">IF($B67=$B66,0.5*K66+0.5*J67, J67)</f>
        <v>331.45020285105574</v>
      </c>
      <c r="L67" s="6">
        <f>0.5*J66+0.5*Table6[[#This Row],[Radio_State]]</f>
        <v>333.07479744220086</v>
      </c>
      <c r="M67" s="6">
        <f>LN(Table6[[#This Row],[RADIO LINGERING ]])</f>
        <v>5.8083670817013813</v>
      </c>
      <c r="N67" s="6">
        <f t="shared" si="29"/>
        <v>5.8133298710435097</v>
      </c>
      <c r="O67" s="6">
        <v>167.3659429933447</v>
      </c>
      <c r="P67" s="6">
        <f t="shared" si="30"/>
        <v>166.65876295253497</v>
      </c>
      <c r="Q67" s="6">
        <f>0.3*O66+0.7*Table6[[#This Row],[Online]]</f>
        <v>166.86881642999811</v>
      </c>
      <c r="R67" s="6">
        <f>LN(Table6[[#This Row],[ONLINE LINGERING]])</f>
        <v>5.1172079733668214</v>
      </c>
      <c r="S67" s="6">
        <f t="shared" si="31"/>
        <v>5.1201826904835652</v>
      </c>
      <c r="T67" s="6">
        <v>2438.01736179099</v>
      </c>
      <c r="U67" s="6">
        <f t="shared" si="32"/>
        <v>7.7989404313411228</v>
      </c>
      <c r="V67" s="8">
        <f>YEAR(Table6[[#This Row],[Date]])</f>
        <v>2018</v>
      </c>
      <c r="W67" s="8">
        <f>WEEKNUM(Table6[[#This Row],[Date]])</f>
        <v>14</v>
      </c>
      <c r="X67" t="s">
        <v>230</v>
      </c>
      <c r="Y67" s="9">
        <f>Table6[[#This Row],[LNTVLING]]+Table6[[#This Row],[LNRADIOLING]]+Table6[[#This Row],[LNONLINELING]]</f>
        <v>18.530297780816952</v>
      </c>
      <c r="Z67">
        <f t="shared" si="26"/>
        <v>1</v>
      </c>
      <c r="AA67">
        <f t="shared" ref="AA67:AA130" si="34">IF($B67="NJ",1,0)</f>
        <v>1</v>
      </c>
      <c r="AB67">
        <f t="shared" ref="AB67:AB130" si="35">IF($B67="NY",1,0)</f>
        <v>0</v>
      </c>
      <c r="AC67">
        <f t="shared" ref="AC67:AC130" si="36">IF($B67="PA",1,0)</f>
        <v>0</v>
      </c>
      <c r="AD67">
        <f t="shared" ref="AD67:AD130" si="37">IF($B67="CT",1,0)</f>
        <v>0</v>
      </c>
      <c r="AE67">
        <f t="shared" ref="AE67:AE130" si="38">IF($B67="DL",1,0)</f>
        <v>0</v>
      </c>
      <c r="AF67">
        <f t="shared" ref="AF67:AF130" si="39">IF($B67="MD",1,0)</f>
        <v>0</v>
      </c>
      <c r="AG67" s="9">
        <f>'[1]1'!J$20+'[1]1'!J$21*Table6[[#This Row],[TV_State]]</f>
        <v>3349.7316469362022</v>
      </c>
      <c r="AH67" s="9">
        <f>Table6[[#This Row],[sales]]-Table6[[#This Row],[Pred_1]]</f>
        <v>-911.71428514521222</v>
      </c>
      <c r="AI67">
        <f>ABS(Table6[[#This Row],[Res_1]])/Table6[[#This Row],[sales]]</f>
        <v>0.3739572570047075</v>
      </c>
      <c r="AJ67" s="9">
        <f>'[1]2'!J$20+'[1]2'!J$21*Table6[[#This Row],[Radio_State]]</f>
        <v>3183.7731298430608</v>
      </c>
      <c r="AK67" s="9">
        <f>Table6[[#This Row],[sales]]-Table6[[#This Row],[ Pred_2 ]]</f>
        <v>-745.75576805207083</v>
      </c>
      <c r="AL67">
        <f>ABS(Table6[[#This Row],[ Res_2 ]])/Table6[[#This Row],[sales]]</f>
        <v>0.30588615968847399</v>
      </c>
      <c r="AM67" s="10">
        <f>'[1]3'!J$20+'[1]3'!J$21*Data!O67</f>
        <v>2767.6569817948662</v>
      </c>
      <c r="AN67" s="9">
        <f>Table6[[#This Row],[sales]]-Table6[[#This Row],[Pred_3]]</f>
        <v>-329.63962000387619</v>
      </c>
      <c r="AO67" s="9">
        <f>ABS(Table6[[#This Row],[Res_3]])/Table6[[#This Row],[sales]]</f>
        <v>0.13520806913438874</v>
      </c>
      <c r="AP67" s="9">
        <f>'[1]4'!L$21+'[1]4'!L$27*Table6[[#This Row],[TV_State]]+'[1]4'!L$22*Table6[[#This Row],[NJ_DUM]]+'[1]4'!L$23*Table6[[#This Row],[NY_DUM]]+'[1]4'!L$24*Table6[[#This Row],[PA_DUM]]+'[1]4'!L$25*Table6[[#This Row],[CT_DUM]]+'[1]4'!L$26*Table6[[#This Row],[DL_DUM]]</f>
        <v>4833.5811593063372</v>
      </c>
      <c r="AQ67" s="9">
        <f>Table6[[#This Row],[sales]]-Table6[[#This Row],[Pred_4]]</f>
        <v>-2395.5637975153472</v>
      </c>
      <c r="AR67">
        <f>ABS(Table6[[#This Row],[Res_4]]/Table6[[#This Row],[sales]])</f>
        <v>0.98258684907622806</v>
      </c>
      <c r="AS67" s="9">
        <f>'[1]5'!L$20+'[1]5'!L$26*Table6[[#This Row],[Radio_State]]+'[1]5'!L$21*Table6[[#This Row],[NJ_DUM]]+'[1]5'!L$22*Table6[[#This Row],[NY_DUM]]+'[1]5'!L$23*Table6[[#This Row],[PA_DUM]]+'[1]5'!L$24*Table6[[#This Row],[CT_DUM]]+'[1]5'!L$25*Table6[[#This Row],[DL_DUM]]</f>
        <v>4217.0049724846276</v>
      </c>
      <c r="AT67" s="9">
        <f>Table6[[#This Row],[sales]]-Table6[[#This Row],[Pred_5]]</f>
        <v>-1778.9876106936376</v>
      </c>
      <c r="AU67" s="9">
        <f>ABS(Table6[[#This Row],[Red_5]]/Table6[[#This Row],[sales]])</f>
        <v>0.72968619443578409</v>
      </c>
      <c r="AV67" s="9">
        <f>'[1]6'!L$20+'[1]6'!L$26*Table6[[#This Row],[Online]]+'[1]6'!L$21*Table6[[#This Row],[NJ_DUM]]+'[1]6'!L$22*Table6[[#This Row],[NY_DUM]]+'[1]6'!L$23*Table6[[#This Row],[PA_DUM]]+'[1]6'!L$24*Table6[[#This Row],[CT_DUM]]+'[1]6'!L$25*Table6[[#This Row],[DL_DUM]]</f>
        <v>4688.8107049351402</v>
      </c>
      <c r="AW67" s="9">
        <f>Table6[[#This Row],[sales]]-Table6[[#This Row],[Pred_6]]</f>
        <v>-2250.7933431441502</v>
      </c>
      <c r="AX67" s="9">
        <f>ABS(Table6[[#This Row],[Red_6]]/Table6[[#This Row],[sales]])</f>
        <v>0.92320644570418342</v>
      </c>
      <c r="AY67" s="9">
        <f>'[1]7'!L$21+'[1]7'!L$27*Table6[[#This Row],[LNTV]]+'[1]7'!L$22*Table6[[#This Row],[NJ_DUM]]+'[1]7'!L$23*Table6[[#This Row],[NY_DUM]]+'[1]7'!L$24*Table6[[#This Row],[PA_DUM]]+'[1]7'!L$25*Table6[[#This Row],[CT_DUM]]+'[1]7'!L$26*Table6[[#This Row],[DL_DUM]]</f>
        <v>8.3066834248228059</v>
      </c>
      <c r="AZ67" s="9">
        <f>Table6[[#This Row],[sales]]-Table6[[#This Row],[Pred_7]]</f>
        <v>2429.710678366167</v>
      </c>
      <c r="BA67" s="9">
        <f>ABS(Table6[[#This Row],[Red_7]]/Table6[[#This Row],[sales]])</f>
        <v>0.99659285304731349</v>
      </c>
      <c r="BB67" s="9">
        <f>'[1]8'!O$22+'[1]8'!O$28*Table6[[#This Row],[LNRADIOLING]]+'[1]8'!O$23*Table6[[#This Row],[DL_DUM]]+'[1]8'!O$24*Table6[[#This Row],[CT_DUM]]+'[1]8'!O$25*Table6[[#This Row],[PA_DUM]]+'[1]8'!O$26*Table6[[#This Row],[NY_DUM]]+'[1]8'!O$27*Table6[[#This Row],[NJ_DUM]]</f>
        <v>5.936122532367639</v>
      </c>
      <c r="BC67" s="9">
        <f>Table6[[#This Row],[sales]]-Table6[[#This Row],[Pred_8]]</f>
        <v>2432.0812392586222</v>
      </c>
      <c r="BD67" s="9">
        <f>ABS(Table6[[#This Row],[Red_8]]/Table6[[#This Row],[sales]])</f>
        <v>0.99756518447103792</v>
      </c>
      <c r="BE67" s="9">
        <f>'[1]9'!M$19+'[1]9'!M$21*Table6[[#This Row],[LNONLINE]]+'[1]9'!M$20*Table6[[#This Row],[DL_DUM]]+'[1]9'!M$22*Table6[[#This Row],[CT_DUM]]+'[1]9'!M$23*Table6[[#This Row],[PA_DUM]]+'[1]9'!M$24*Table6[[#This Row],[NY_DUM]]+'[1]9'!M$25*Table6[[#This Row],[NJ_DUM]]</f>
        <v>6.1633892672831747</v>
      </c>
      <c r="BF67" s="9">
        <f>Table6[[#This Row],[sales]]-Table6[[#This Row],[Pred_9]]</f>
        <v>2431.8539725237069</v>
      </c>
      <c r="BG67" s="9">
        <f>ABS(Table6[[#This Row],[Red_9]]/Table6[[#This Row],[sales]])</f>
        <v>0.99747196662178184</v>
      </c>
      <c r="BH67" s="9">
        <f>'[1]10'!P$22+'[1]10'!P$30*Table6[[#This Row],[LNTV]]+'[1]10'!P$29*Table6[[#This Row],[LNRADIOLING]]+'[1]10'!P$24*Table6[[#This Row],[LNONLINELING]]+'[1]10'!P$23*Table6[[#This Row],[DL_DUM]]+'[1]10'!P$25*Table6[[#This Row],[CT_DUM]]+'[1]10'!P$26*Table6[[#This Row],[PA_DUM]]+'[1]10'!P$27*Table6[[#This Row],[NY_DUM]]+'[1]10'!P$28*Table6[[#This Row],[NJ_DUM]]</f>
        <v>6.0109032305071617</v>
      </c>
      <c r="BI67" s="9">
        <f>Table6[[#This Row],[sales]]-Table6[[#This Row],[Pred_10]]</f>
        <v>2432.0064585604828</v>
      </c>
      <c r="BJ67" s="45">
        <f>ABS(Table6[[#This Row],[Red_10]]/Table6[[#This Row],[sales]])</f>
        <v>0.99753451172058449</v>
      </c>
      <c r="BK67" s="9">
        <f>'[1]11'!P$32+'[1]11'!P$40*Table6[[#This Row],[LNONLINELING]]+'[1]11'!P$39*Table6[[#This Row],[LNRADIOLING]]+'[1]11'!P$38*Table6[[#This Row],[LNTVLING]]+'[1]11'!P$33*Table6[[#This Row],[DL_DUM]]+'[1]11'!P$34*Table6[[#This Row],[CT_DUM]]+'[1]11'!P$35*Table6[[#This Row],[PA_DUM]]+'[1]11'!P$36*Table6[[#This Row],[NY_DUM]]+'[1]11'!P$37*Table6[[#This Row],[NJ_DUM]]</f>
        <v>5.9277464357574612</v>
      </c>
      <c r="BL67" s="9">
        <f>Table6[[#This Row],[sales]]-Table6[[#This Row],[ Pred_11]]</f>
        <v>2432.0896153552326</v>
      </c>
      <c r="BM67" s="47">
        <f>ABS(Table6[[#This Row],[ Red_11]]/Table6[[#This Row],[sales]])</f>
        <v>0.99756862008915193</v>
      </c>
      <c r="BN67" s="9">
        <f>'[1]12'!K$22+'[1]12'!K$28*Table6[[#This Row],[COMBINE LN LING]]+'[1]12'!K$23*Table6[[#This Row],[DL_DUM]]+'[1]12'!K$24*Table6[[#This Row],[CT_DUM]]+'[1]12'!K$25*Table6[[#This Row],[PA_DUM]]+'[1]12'!K$26*Table6[[#This Row],[NY_DUM]]+'[1]12'!K$27*Table6[[#This Row],[NJ_DUM]]</f>
        <v>6.1544922216709619</v>
      </c>
      <c r="BO67" s="9">
        <f>Table6[[#This Row],[sales]]-Table6[[#This Row],[ Pred_12]]</f>
        <v>2431.8628695693192</v>
      </c>
      <c r="BP67" s="47">
        <f>ABS(Table6[[#This Row],[ Red_12]]/Table6[[#This Row],[sales]])</f>
        <v>0.99747561591721001</v>
      </c>
      <c r="BQ67">
        <f>LN(G67+'2019 Totals and Calculations'!C$18)</f>
        <v>7.7701804254564832</v>
      </c>
      <c r="BR67">
        <f>LN(Table6[[#This Row],[PROF RADIO]]+'2019 Totals and Calculations'!D$18)</f>
        <v>5.9768750590164439</v>
      </c>
      <c r="BS67">
        <f>LN(Table6[[#This Row],[ONLINE LINGERING]]+'2019 Totals and Calculations'!E$18)</f>
        <v>5.3506544733878281</v>
      </c>
      <c r="BT67">
        <f>MONTH(Table6[[#This Row],[Date]])</f>
        <v>4</v>
      </c>
      <c r="BU67">
        <f t="shared" ref="BU67:BU130" si="40">IF($BT67=1,1,0)</f>
        <v>0</v>
      </c>
      <c r="BV67">
        <f t="shared" ref="BV67:BV130" si="41">IF($BT67=2,1,0)</f>
        <v>0</v>
      </c>
      <c r="BW67">
        <f t="shared" ref="BW67:BW130" si="42">IF($BT67=3,1,0)</f>
        <v>0</v>
      </c>
      <c r="BX67">
        <f t="shared" ref="BX67:BX130" si="43">IF($BT67=4,1,0)</f>
        <v>1</v>
      </c>
      <c r="BY67">
        <f t="shared" ref="BY67:BY130" si="44">IF($BT67=5,1,0)</f>
        <v>0</v>
      </c>
      <c r="BZ67">
        <f t="shared" ref="BZ67:BZ130" si="45">IF($BT67=6,1,0)</f>
        <v>0</v>
      </c>
      <c r="CA67">
        <f t="shared" ref="CA67:CA130" si="46">IF($BT67=7,1,0)</f>
        <v>0</v>
      </c>
      <c r="CB67">
        <f t="shared" ref="CB67:CB130" si="47">IF($BT67=8,1,0)</f>
        <v>0</v>
      </c>
      <c r="CC67">
        <f t="shared" ref="CC67:CC130" si="48">IF($BT67=9,1,0)</f>
        <v>0</v>
      </c>
      <c r="CD67">
        <f t="shared" ref="CD67:CD130" si="49">IF($BT67=10,1,0)</f>
        <v>0</v>
      </c>
      <c r="CE67">
        <f t="shared" ref="CE67:CE130" si="50">IF($BT67=11,1,0)</f>
        <v>0</v>
      </c>
      <c r="CF67">
        <f t="shared" ref="CF67:CF130" si="51">IF($BT67=12,1,0)</f>
        <v>0</v>
      </c>
      <c r="CG67">
        <f t="shared" ref="CG67:CG130" si="52">IF(B67=B66,1+CG66,1)</f>
        <v>66</v>
      </c>
      <c r="CH6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2402.6334840204831</v>
      </c>
      <c r="CI67" s="79">
        <f>Table6[[#This Row],[sales]]-CH67</f>
        <v>35.383877770506842</v>
      </c>
      <c r="CJ67">
        <f>ABS(Table6[[#This Row],[sales]]-CH67)/Table6[[#This Row],[sales]]</f>
        <v>1.4513382195323466E-2</v>
      </c>
      <c r="CK6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2043.5787959246752</v>
      </c>
      <c r="CL67" s="79">
        <f>Table6[[#This Row],[sales]]-CK67</f>
        <v>394.43856586631478</v>
      </c>
      <c r="CM67">
        <f>ABS(Table6[[#This Row],[sales]]-CK67)/Table6[[#This Row],[sales]]</f>
        <v>0.16178661073051448</v>
      </c>
      <c r="CN6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2500.6627528866443</v>
      </c>
      <c r="CO67" s="79">
        <f>Table6[[#This Row],[sales]]-CN67</f>
        <v>-62.645391095654304</v>
      </c>
      <c r="CP67">
        <f>ABS(Table6[[#This Row],[sales]]-CN67)/Table6[[#This Row],[sales]]</f>
        <v>2.5695219434218642E-2</v>
      </c>
      <c r="CQ6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2356.1849352297304</v>
      </c>
      <c r="CR67" s="79">
        <f>Table6[[#This Row],[sales]]-CQ67</f>
        <v>81.832426561259581</v>
      </c>
      <c r="CS67">
        <f>ABS(Table6[[#This Row],[sales]]-CQ67)/Table6[[#This Row],[sales]]</f>
        <v>3.3565153326531164E-2</v>
      </c>
    </row>
    <row r="68" spans="1:97" x14ac:dyDescent="0.2">
      <c r="A68">
        <v>67</v>
      </c>
      <c r="B68" t="s">
        <v>139</v>
      </c>
      <c r="C68" s="5">
        <v>43198</v>
      </c>
      <c r="D68" s="6">
        <v>2074.5769388311396</v>
      </c>
      <c r="E68" s="8">
        <f>YEAR(Table6[[#This Row],[Date]])</f>
        <v>2018</v>
      </c>
      <c r="F68" s="6">
        <f>Table6[[#This Row],[TV_State]]+Table6[[#This Row],[Radio_State]]+Table6[[#This Row],[Online]]</f>
        <v>2454.9160442835155</v>
      </c>
      <c r="G68" s="6">
        <f t="shared" si="27"/>
        <v>2027.7316834642454</v>
      </c>
      <c r="H68" s="6">
        <f>LN(Table6[[#This Row],[PROF TV LING]])</f>
        <v>7.6146730499737654</v>
      </c>
      <c r="I68" s="6">
        <f t="shared" si="28"/>
        <v>7.6375125269767912</v>
      </c>
      <c r="J68" s="6">
        <v>338.07920484655631</v>
      </c>
      <c r="K68" s="6">
        <f t="shared" si="33"/>
        <v>334.76470384880599</v>
      </c>
      <c r="L68" s="6">
        <f>0.5*J67+0.5*Table6[[#This Row],[Radio_State]]</f>
        <v>336.40554541662289</v>
      </c>
      <c r="M68" s="6">
        <f>LN(Table6[[#This Row],[RADIO LINGERING ]])</f>
        <v>5.8183174125545492</v>
      </c>
      <c r="N68" s="6">
        <f t="shared" si="29"/>
        <v>5.8232802018966785</v>
      </c>
      <c r="O68" s="6">
        <v>42.259900605819539</v>
      </c>
      <c r="P68" s="6">
        <f t="shared" si="30"/>
        <v>79.579559309834167</v>
      </c>
      <c r="Q68" s="6">
        <f>0.3*O67+0.7*Table6[[#This Row],[Online]]</f>
        <v>79.791713322077086</v>
      </c>
      <c r="R68" s="6">
        <f>LN(Table6[[#This Row],[ONLINE LINGERING]])</f>
        <v>4.3794196559819563</v>
      </c>
      <c r="S68" s="6">
        <f t="shared" si="31"/>
        <v>3.7438386602168423</v>
      </c>
      <c r="T68" s="6">
        <v>1852.9306862453727</v>
      </c>
      <c r="U68" s="6">
        <f t="shared" si="32"/>
        <v>7.5245238193500965</v>
      </c>
      <c r="V68" s="8">
        <f>YEAR(Table6[[#This Row],[Date]])</f>
        <v>2018</v>
      </c>
      <c r="W68" s="8">
        <f>WEEKNUM(Table6[[#This Row],[Date]])</f>
        <v>15</v>
      </c>
      <c r="X68" t="s">
        <v>231</v>
      </c>
      <c r="Y68" s="9">
        <f>Table6[[#This Row],[LNTVLING]]+Table6[[#This Row],[LNRADIOLING]]+Table6[[#This Row],[LNONLINELING]]</f>
        <v>17.812410118510272</v>
      </c>
      <c r="Z68">
        <f t="shared" ref="Z68:Z131" si="53">IF(V68&lt;2019,1,IF(W68&lt;41,1,0))</f>
        <v>1</v>
      </c>
      <c r="AA68">
        <f t="shared" si="34"/>
        <v>1</v>
      </c>
      <c r="AB68">
        <f t="shared" si="35"/>
        <v>0</v>
      </c>
      <c r="AC68">
        <f t="shared" si="36"/>
        <v>0</v>
      </c>
      <c r="AD68">
        <f t="shared" si="37"/>
        <v>0</v>
      </c>
      <c r="AE68">
        <f t="shared" si="38"/>
        <v>0</v>
      </c>
      <c r="AF68">
        <f t="shared" si="39"/>
        <v>0</v>
      </c>
      <c r="AG68" s="9">
        <f>'[1]1'!J$20+'[1]1'!J$21*Table6[[#This Row],[TV_State]]</f>
        <v>3369.9316379510014</v>
      </c>
      <c r="AH68" s="9">
        <f>Table6[[#This Row],[sales]]-Table6[[#This Row],[Pred_1]]</f>
        <v>-1517.0009517056287</v>
      </c>
      <c r="AI68">
        <f>ABS(Table6[[#This Row],[Res_1]])/Table6[[#This Row],[sales]]</f>
        <v>0.81870356131861333</v>
      </c>
      <c r="AJ68" s="9">
        <f>'[1]2'!J$20+'[1]2'!J$21*Table6[[#This Row],[Radio_State]]</f>
        <v>3198.4680431015163</v>
      </c>
      <c r="AK68" s="9">
        <f>Table6[[#This Row],[sales]]-Table6[[#This Row],[ Pred_2 ]]</f>
        <v>-1345.5373568561436</v>
      </c>
      <c r="AL68">
        <f>ABS(Table6[[#This Row],[ Res_2 ]])/Table6[[#This Row],[sales]]</f>
        <v>0.72616712910218484</v>
      </c>
      <c r="AM68" s="10">
        <f>'[1]3'!J$20+'[1]3'!J$21*Data!O68</f>
        <v>2044.8791987425318</v>
      </c>
      <c r="AN68" s="9">
        <f>Table6[[#This Row],[sales]]-Table6[[#This Row],[Pred_3]]</f>
        <v>-191.94851249715907</v>
      </c>
      <c r="AO68" s="9">
        <f>ABS(Table6[[#This Row],[Res_3]])/Table6[[#This Row],[sales]]</f>
        <v>0.10359184718674386</v>
      </c>
      <c r="AP68" s="9">
        <f>'[1]4'!L$21+'[1]4'!L$27*Table6[[#This Row],[TV_State]]+'[1]4'!L$22*Table6[[#This Row],[NJ_DUM]]+'[1]4'!L$23*Table6[[#This Row],[NY_DUM]]+'[1]4'!L$24*Table6[[#This Row],[PA_DUM]]+'[1]4'!L$25*Table6[[#This Row],[CT_DUM]]+'[1]4'!L$26*Table6[[#This Row],[DL_DUM]]</f>
        <v>4838.1119664251028</v>
      </c>
      <c r="AQ68" s="9">
        <f>Table6[[#This Row],[sales]]-Table6[[#This Row],[Pred_4]]</f>
        <v>-2985.18128017973</v>
      </c>
      <c r="AR68">
        <f>ABS(Table6[[#This Row],[Res_4]]/Table6[[#This Row],[sales]])</f>
        <v>1.6110593355376166</v>
      </c>
      <c r="AS68" s="9">
        <f>'[1]5'!L$20+'[1]5'!L$26*Table6[[#This Row],[Radio_State]]+'[1]5'!L$21*Table6[[#This Row],[NJ_DUM]]+'[1]5'!L$22*Table6[[#This Row],[NY_DUM]]+'[1]5'!L$23*Table6[[#This Row],[PA_DUM]]+'[1]5'!L$24*Table6[[#This Row],[CT_DUM]]+'[1]5'!L$25*Table6[[#This Row],[DL_DUM]]</f>
        <v>4222.9015936726028</v>
      </c>
      <c r="AT68" s="9">
        <f>Table6[[#This Row],[sales]]-Table6[[#This Row],[Pred_5]]</f>
        <v>-2369.97090742723</v>
      </c>
      <c r="AU68" s="9">
        <f>ABS(Table6[[#This Row],[Red_5]]/Table6[[#This Row],[sales]])</f>
        <v>1.2790391594353405</v>
      </c>
      <c r="AV68" s="9">
        <f>'[1]6'!L$20+'[1]6'!L$26*Table6[[#This Row],[Online]]+'[1]6'!L$21*Table6[[#This Row],[NJ_DUM]]+'[1]6'!L$22*Table6[[#This Row],[NY_DUM]]+'[1]6'!L$23*Table6[[#This Row],[PA_DUM]]+'[1]6'!L$24*Table6[[#This Row],[CT_DUM]]+'[1]6'!L$25*Table6[[#This Row],[DL_DUM]]</f>
        <v>4144.3169836725483</v>
      </c>
      <c r="AW68" s="9">
        <f>Table6[[#This Row],[sales]]-Table6[[#This Row],[Pred_6]]</f>
        <v>-2291.3862974271756</v>
      </c>
      <c r="AX68" s="9">
        <f>ABS(Table6[[#This Row],[Red_6]]/Table6[[#This Row],[sales]])</f>
        <v>1.2366281774253809</v>
      </c>
      <c r="AY68" s="9">
        <f>'[1]7'!L$21+'[1]7'!L$27*Table6[[#This Row],[LNTV]]+'[1]7'!L$22*Table6[[#This Row],[NJ_DUM]]+'[1]7'!L$23*Table6[[#This Row],[NY_DUM]]+'[1]7'!L$24*Table6[[#This Row],[PA_DUM]]+'[1]7'!L$25*Table6[[#This Row],[CT_DUM]]+'[1]7'!L$26*Table6[[#This Row],[DL_DUM]]</f>
        <v>8.3077847721128055</v>
      </c>
      <c r="AZ68" s="9">
        <f>Table6[[#This Row],[sales]]-Table6[[#This Row],[Pred_7]]</f>
        <v>1844.6229014732598</v>
      </c>
      <c r="BA68" s="9">
        <f>ABS(Table6[[#This Row],[Red_7]]/Table6[[#This Row],[sales]])</f>
        <v>0.99551640823168241</v>
      </c>
      <c r="BB68" s="9">
        <f>'[1]8'!O$22+'[1]8'!O$28*Table6[[#This Row],[LNRADIOLING]]+'[1]8'!O$23*Table6[[#This Row],[DL_DUM]]+'[1]8'!O$24*Table6[[#This Row],[CT_DUM]]+'[1]8'!O$25*Table6[[#This Row],[PA_DUM]]+'[1]8'!O$26*Table6[[#This Row],[NY_DUM]]+'[1]8'!O$27*Table6[[#This Row],[NJ_DUM]]</f>
        <v>5.9368323983714149</v>
      </c>
      <c r="BC68" s="9">
        <f>Table6[[#This Row],[sales]]-Table6[[#This Row],[Pred_8]]</f>
        <v>1846.9938538470012</v>
      </c>
      <c r="BD68" s="9">
        <f>ABS(Table6[[#This Row],[Red_8]]/Table6[[#This Row],[sales]])</f>
        <v>0.99679597707434953</v>
      </c>
      <c r="BE68" s="9">
        <f>'[1]9'!M$19+'[1]9'!M$21*Table6[[#This Row],[LNONLINE]]+'[1]9'!M$20*Table6[[#This Row],[DL_DUM]]+'[1]9'!M$22*Table6[[#This Row],[CT_DUM]]+'[1]9'!M$23*Table6[[#This Row],[PA_DUM]]+'[1]9'!M$24*Table6[[#This Row],[NY_DUM]]+'[1]9'!M$25*Table6[[#This Row],[NJ_DUM]]</f>
        <v>5.7276147370209669</v>
      </c>
      <c r="BF68" s="9">
        <f>Table6[[#This Row],[sales]]-Table6[[#This Row],[Pred_9]]</f>
        <v>1847.2030715083517</v>
      </c>
      <c r="BG68" s="9">
        <f>ABS(Table6[[#This Row],[Red_9]]/Table6[[#This Row],[sales]])</f>
        <v>0.99690888883241124</v>
      </c>
      <c r="BH68" s="9">
        <f>'[1]10'!P$22+'[1]10'!P$30*Table6[[#This Row],[LNTV]]+'[1]10'!P$29*Table6[[#This Row],[LNRADIOLING]]+'[1]10'!P$24*Table6[[#This Row],[LNONLINELING]]+'[1]10'!P$23*Table6[[#This Row],[DL_DUM]]+'[1]10'!P$25*Table6[[#This Row],[CT_DUM]]+'[1]10'!P$26*Table6[[#This Row],[PA_DUM]]+'[1]10'!P$27*Table6[[#This Row],[NY_DUM]]+'[1]10'!P$28*Table6[[#This Row],[NJ_DUM]]</f>
        <v>5.7223685097649044</v>
      </c>
      <c r="BI68" s="9">
        <f>Table6[[#This Row],[sales]]-Table6[[#This Row],[Pred_10]]</f>
        <v>1847.2083177356078</v>
      </c>
      <c r="BJ68" s="45">
        <f>ABS(Table6[[#This Row],[Red_10]]/Table6[[#This Row],[sales]])</f>
        <v>0.99691172014568974</v>
      </c>
      <c r="BK68" s="9">
        <f>'[1]11'!P$32+'[1]11'!P$40*Table6[[#This Row],[LNONLINELING]]+'[1]11'!P$39*Table6[[#This Row],[LNRADIOLING]]+'[1]11'!P$38*Table6[[#This Row],[LNTVLING]]+'[1]11'!P$33*Table6[[#This Row],[DL_DUM]]+'[1]11'!P$34*Table6[[#This Row],[CT_DUM]]+'[1]11'!P$35*Table6[[#This Row],[PA_DUM]]+'[1]11'!P$36*Table6[[#This Row],[NY_DUM]]+'[1]11'!P$37*Table6[[#This Row],[NJ_DUM]]</f>
        <v>5.6006095480588929</v>
      </c>
      <c r="BL68" s="9">
        <f>Table6[[#This Row],[sales]]-Table6[[#This Row],[ Pred_11]]</f>
        <v>1847.3300766973139</v>
      </c>
      <c r="BM68" s="47">
        <f>ABS(Table6[[#This Row],[ Red_11]]/Table6[[#This Row],[sales]])</f>
        <v>0.99697743170339115</v>
      </c>
      <c r="BN68" s="9">
        <f>'[1]12'!K$22+'[1]12'!K$28*Table6[[#This Row],[COMBINE LN LING]]+'[1]12'!K$23*Table6[[#This Row],[DL_DUM]]+'[1]12'!K$24*Table6[[#This Row],[CT_DUM]]+'[1]12'!K$25*Table6[[#This Row],[PA_DUM]]+'[1]12'!K$26*Table6[[#This Row],[NY_DUM]]+'[1]12'!K$27*Table6[[#This Row],[NJ_DUM]]</f>
        <v>6.0854056738979265</v>
      </c>
      <c r="BO68" s="9">
        <f>Table6[[#This Row],[sales]]-Table6[[#This Row],[ Pred_12]]</f>
        <v>1846.8452805714749</v>
      </c>
      <c r="BP68" s="47">
        <f>ABS(Table6[[#This Row],[ Red_12]]/Table6[[#This Row],[sales]])</f>
        <v>0.99671579421773793</v>
      </c>
      <c r="BQ68">
        <f>LN(G68+'2019 Totals and Calculations'!C$18)</f>
        <v>7.7786197652862548</v>
      </c>
      <c r="BR68">
        <f>LN(Table6[[#This Row],[PROF RADIO]]+'2019 Totals and Calculations'!D$18)</f>
        <v>5.98524793927748</v>
      </c>
      <c r="BS68">
        <f>LN(Table6[[#This Row],[ONLINE LINGERING]]+'2019 Totals and Calculations'!E$18)</f>
        <v>4.8176092675522977</v>
      </c>
      <c r="BT68">
        <f>MONTH(Table6[[#This Row],[Date]])</f>
        <v>4</v>
      </c>
      <c r="BU68">
        <f t="shared" si="40"/>
        <v>0</v>
      </c>
      <c r="BV68">
        <f t="shared" si="41"/>
        <v>0</v>
      </c>
      <c r="BW68">
        <f t="shared" si="42"/>
        <v>0</v>
      </c>
      <c r="BX68">
        <f t="shared" si="43"/>
        <v>1</v>
      </c>
      <c r="BY68">
        <f t="shared" si="44"/>
        <v>0</v>
      </c>
      <c r="BZ68">
        <f t="shared" si="45"/>
        <v>0</v>
      </c>
      <c r="CA68">
        <f t="shared" si="46"/>
        <v>0</v>
      </c>
      <c r="CB68">
        <f t="shared" si="47"/>
        <v>0</v>
      </c>
      <c r="CC68">
        <f t="shared" si="48"/>
        <v>0</v>
      </c>
      <c r="CD68">
        <f t="shared" si="49"/>
        <v>0</v>
      </c>
      <c r="CE68">
        <f t="shared" si="50"/>
        <v>0</v>
      </c>
      <c r="CF68">
        <f t="shared" si="51"/>
        <v>0</v>
      </c>
      <c r="CG68">
        <f t="shared" si="52"/>
        <v>67</v>
      </c>
      <c r="CH6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2415.2047441215191</v>
      </c>
      <c r="CI68" s="79">
        <f>Table6[[#This Row],[sales]]-CH68</f>
        <v>-562.27405787614634</v>
      </c>
      <c r="CJ68">
        <f>ABS(Table6[[#This Row],[sales]]-CH68)/Table6[[#This Row],[sales]]</f>
        <v>0.30345120950826959</v>
      </c>
      <c r="CK6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2053.4787006218012</v>
      </c>
      <c r="CL68" s="79">
        <f>Table6[[#This Row],[sales]]-CK68</f>
        <v>-200.54801437642845</v>
      </c>
      <c r="CM68">
        <f>ABS(Table6[[#This Row],[sales]]-CK68)/Table6[[#This Row],[sales]]</f>
        <v>0.10823287447562464</v>
      </c>
      <c r="CN6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2106.0690285543133</v>
      </c>
      <c r="CO68" s="79">
        <f>Table6[[#This Row],[sales]]-CN68</f>
        <v>-253.13834230894054</v>
      </c>
      <c r="CP68">
        <f>ABS(Table6[[#This Row],[sales]]-CN68)/Table6[[#This Row],[sales]]</f>
        <v>0.13661511689996314</v>
      </c>
      <c r="CQ6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2042.642939082361</v>
      </c>
      <c r="CR68" s="79">
        <f>Table6[[#This Row],[sales]]-CQ68</f>
        <v>-189.71225283698823</v>
      </c>
      <c r="CS68">
        <f>ABS(Table6[[#This Row],[sales]]-CQ68)/Table6[[#This Row],[sales]]</f>
        <v>0.10238497006134947</v>
      </c>
    </row>
    <row r="69" spans="1:97" x14ac:dyDescent="0.2">
      <c r="A69">
        <v>68</v>
      </c>
      <c r="B69" t="s">
        <v>139</v>
      </c>
      <c r="C69" s="5">
        <v>43205</v>
      </c>
      <c r="D69" s="6">
        <v>2095.3227082194508</v>
      </c>
      <c r="E69" s="8">
        <f>YEAR(Table6[[#This Row],[Date]])</f>
        <v>2018</v>
      </c>
      <c r="F69" s="6">
        <f>Table6[[#This Row],[TV_State]]+Table6[[#This Row],[Radio_State]]+Table6[[#This Row],[Online]]</f>
        <v>2479.4652047263503</v>
      </c>
      <c r="G69" s="6">
        <f t="shared" si="27"/>
        <v>2048.0089908908067</v>
      </c>
      <c r="H69" s="6">
        <f>LN(Table6[[#This Row],[PROF TV LING]])</f>
        <v>7.6246233762331634</v>
      </c>
      <c r="I69" s="6">
        <f t="shared" si="28"/>
        <v>7.647462857829959</v>
      </c>
      <c r="J69" s="6">
        <v>341.45999689502185</v>
      </c>
      <c r="K69" s="6">
        <f t="shared" si="33"/>
        <v>338.11235037191392</v>
      </c>
      <c r="L69" s="6">
        <f>0.5*J68+0.5*Table6[[#This Row],[Radio_State]]</f>
        <v>339.76960087078908</v>
      </c>
      <c r="M69" s="6">
        <f>LN(Table6[[#This Row],[RADIO LINGERING ]])</f>
        <v>5.828267743407717</v>
      </c>
      <c r="N69" s="6">
        <f t="shared" si="29"/>
        <v>5.8332305327498464</v>
      </c>
      <c r="O69" s="6">
        <v>42.682499611877738</v>
      </c>
      <c r="P69" s="6">
        <f t="shared" si="30"/>
        <v>53.751617521264663</v>
      </c>
      <c r="Q69" s="6">
        <f>0.3*O68+0.7*Table6[[#This Row],[Online]]</f>
        <v>42.555719910060276</v>
      </c>
      <c r="R69" s="6">
        <f>LN(Table6[[#This Row],[ONLINE LINGERING]])</f>
        <v>3.7508142739532677</v>
      </c>
      <c r="S69" s="6">
        <f t="shared" si="31"/>
        <v>3.7537889910700106</v>
      </c>
      <c r="T69" s="6">
        <v>1840.0691097574243</v>
      </c>
      <c r="U69" s="6">
        <f t="shared" si="32"/>
        <v>7.5175584095484593</v>
      </c>
      <c r="V69" s="8">
        <f>YEAR(Table6[[#This Row],[Date]])</f>
        <v>2018</v>
      </c>
      <c r="W69" s="8">
        <f>WEEKNUM(Table6[[#This Row],[Date]])</f>
        <v>16</v>
      </c>
      <c r="X69" t="s">
        <v>232</v>
      </c>
      <c r="Y69" s="9">
        <f>Table6[[#This Row],[LNTVLING]]+Table6[[#This Row],[LNRADIOLING]]+Table6[[#This Row],[LNONLINELING]]</f>
        <v>17.203705393594149</v>
      </c>
      <c r="Z69">
        <f t="shared" si="53"/>
        <v>1</v>
      </c>
      <c r="AA69">
        <f t="shared" si="34"/>
        <v>1</v>
      </c>
      <c r="AB69">
        <f t="shared" si="35"/>
        <v>0</v>
      </c>
      <c r="AC69">
        <f t="shared" si="36"/>
        <v>0</v>
      </c>
      <c r="AD69">
        <f t="shared" si="37"/>
        <v>0</v>
      </c>
      <c r="AE69">
        <f t="shared" si="38"/>
        <v>0</v>
      </c>
      <c r="AF69">
        <f t="shared" si="39"/>
        <v>0</v>
      </c>
      <c r="AG69" s="9">
        <f>'[1]1'!J$20+'[1]1'!J$21*Table6[[#This Row],[TV_State]]</f>
        <v>3390.3336288759483</v>
      </c>
      <c r="AH69" s="9">
        <f>Table6[[#This Row],[sales]]-Table6[[#This Row],[Pred_1]]</f>
        <v>-1550.264519118524</v>
      </c>
      <c r="AI69">
        <f>ABS(Table6[[#This Row],[Res_1]])/Table6[[#This Row],[sales]]</f>
        <v>0.84250342060407446</v>
      </c>
      <c r="AJ69" s="9">
        <f>'[1]2'!J$20+'[1]2'!J$21*Table6[[#This Row],[Radio_State]]</f>
        <v>3213.309905492556</v>
      </c>
      <c r="AK69" s="9">
        <f>Table6[[#This Row],[sales]]-Table6[[#This Row],[ Pred_2 ]]</f>
        <v>-1373.2407957351318</v>
      </c>
      <c r="AL69">
        <f>ABS(Table6[[#This Row],[ Res_2 ]])/Table6[[#This Row],[sales]]</f>
        <v>0.74629848871065807</v>
      </c>
      <c r="AM69" s="10">
        <f>'[1]3'!J$20+'[1]3'!J$21*Data!O69</f>
        <v>2047.3206889127086</v>
      </c>
      <c r="AN69" s="9">
        <f>Table6[[#This Row],[sales]]-Table6[[#This Row],[Pred_3]]</f>
        <v>-207.25157915528439</v>
      </c>
      <c r="AO69" s="9">
        <f>ABS(Table6[[#This Row],[Res_3]])/Table6[[#This Row],[sales]]</f>
        <v>0.11263249736451818</v>
      </c>
      <c r="AP69" s="9">
        <f>'[1]4'!L$21+'[1]4'!L$27*Table6[[#This Row],[TV_State]]+'[1]4'!L$22*Table6[[#This Row],[NJ_DUM]]+'[1]4'!L$23*Table6[[#This Row],[NY_DUM]]+'[1]4'!L$24*Table6[[#This Row],[PA_DUM]]+'[1]4'!L$25*Table6[[#This Row],[CT_DUM]]+'[1]4'!L$26*Table6[[#This Row],[DL_DUM]]</f>
        <v>4842.6880816150551</v>
      </c>
      <c r="AQ69" s="9">
        <f>Table6[[#This Row],[sales]]-Table6[[#This Row],[Pred_4]]</f>
        <v>-3002.6189718576306</v>
      </c>
      <c r="AR69">
        <f>ABS(Table6[[#This Row],[Res_4]]/Table6[[#This Row],[sales]])</f>
        <v>1.6317968471594335</v>
      </c>
      <c r="AS69" s="9">
        <f>'[1]5'!L$20+'[1]5'!L$26*Table6[[#This Row],[Radio_State]]+'[1]5'!L$21*Table6[[#This Row],[NJ_DUM]]+'[1]5'!L$22*Table6[[#This Row],[NY_DUM]]+'[1]5'!L$23*Table6[[#This Row],[PA_DUM]]+'[1]5'!L$24*Table6[[#This Row],[CT_DUM]]+'[1]5'!L$25*Table6[[#This Row],[DL_DUM]]</f>
        <v>4228.8571810724561</v>
      </c>
      <c r="AT69" s="9">
        <f>Table6[[#This Row],[sales]]-Table6[[#This Row],[Pred_5]]</f>
        <v>-2388.7880713150316</v>
      </c>
      <c r="AU69" s="9">
        <f>ABS(Table6[[#This Row],[Red_5]]/Table6[[#This Row],[sales]])</f>
        <v>1.2982056264342945</v>
      </c>
      <c r="AV69" s="9">
        <f>'[1]6'!L$20+'[1]6'!L$26*Table6[[#This Row],[Online]]+'[1]6'!L$21*Table6[[#This Row],[NJ_DUM]]+'[1]6'!L$22*Table6[[#This Row],[NY_DUM]]+'[1]6'!L$23*Table6[[#This Row],[PA_DUM]]+'[1]6'!L$24*Table6[[#This Row],[CT_DUM]]+'[1]6'!L$25*Table6[[#This Row],[DL_DUM]]</f>
        <v>4146.1562433998906</v>
      </c>
      <c r="AW69" s="9">
        <f>Table6[[#This Row],[sales]]-Table6[[#This Row],[Pred_6]]</f>
        <v>-2306.0871336424661</v>
      </c>
      <c r="AX69" s="9">
        <f>ABS(Table6[[#This Row],[Red_6]]/Table6[[#This Row],[sales]])</f>
        <v>1.2532611527544619</v>
      </c>
      <c r="AY69" s="9">
        <f>'[1]7'!L$21+'[1]7'!L$27*Table6[[#This Row],[LNTV]]+'[1]7'!L$22*Table6[[#This Row],[NJ_DUM]]+'[1]7'!L$23*Table6[[#This Row],[NY_DUM]]+'[1]7'!L$24*Table6[[#This Row],[PA_DUM]]+'[1]7'!L$25*Table6[[#This Row],[CT_DUM]]+'[1]7'!L$26*Table6[[#This Row],[DL_DUM]]</f>
        <v>8.308886119402807</v>
      </c>
      <c r="AZ69" s="9">
        <f>Table6[[#This Row],[sales]]-Table6[[#This Row],[Pred_7]]</f>
        <v>1831.7602236380214</v>
      </c>
      <c r="BA69" s="9">
        <f>ABS(Table6[[#This Row],[Red_7]]/Table6[[#This Row],[sales]])</f>
        <v>0.9954844706237701</v>
      </c>
      <c r="BB69" s="9">
        <f>'[1]8'!O$22+'[1]8'!O$28*Table6[[#This Row],[LNRADIOLING]]+'[1]8'!O$23*Table6[[#This Row],[DL_DUM]]+'[1]8'!O$24*Table6[[#This Row],[CT_DUM]]+'[1]8'!O$25*Table6[[#This Row],[PA_DUM]]+'[1]8'!O$26*Table6[[#This Row],[NY_DUM]]+'[1]8'!O$27*Table6[[#This Row],[NJ_DUM]]</f>
        <v>5.9375422643751916</v>
      </c>
      <c r="BC69" s="9">
        <f>Table6[[#This Row],[sales]]-Table6[[#This Row],[Pred_8]]</f>
        <v>1834.131567493049</v>
      </c>
      <c r="BD69" s="9">
        <f>ABS(Table6[[#This Row],[Red_8]]/Table6[[#This Row],[sales]])</f>
        <v>0.9967731960539471</v>
      </c>
      <c r="BE69" s="9">
        <f>'[1]9'!M$19+'[1]9'!M$21*Table6[[#This Row],[LNONLINE]]+'[1]9'!M$20*Table6[[#This Row],[DL_DUM]]+'[1]9'!M$22*Table6[[#This Row],[CT_DUM]]+'[1]9'!M$23*Table6[[#This Row],[PA_DUM]]+'[1]9'!M$24*Table6[[#This Row],[NY_DUM]]+'[1]9'!M$25*Table6[[#This Row],[NJ_DUM]]</f>
        <v>5.7307651853522996</v>
      </c>
      <c r="BF69" s="9">
        <f>Table6[[#This Row],[sales]]-Table6[[#This Row],[Pred_9]]</f>
        <v>1834.3383445720719</v>
      </c>
      <c r="BG69" s="9">
        <f>ABS(Table6[[#This Row],[Red_9]]/Table6[[#This Row],[sales]])</f>
        <v>0.99688557068049044</v>
      </c>
      <c r="BH69" s="9">
        <f>'[1]10'!P$22+'[1]10'!P$30*Table6[[#This Row],[LNTV]]+'[1]10'!P$29*Table6[[#This Row],[LNRADIOLING]]+'[1]10'!P$24*Table6[[#This Row],[LNONLINELING]]+'[1]10'!P$23*Table6[[#This Row],[DL_DUM]]+'[1]10'!P$25*Table6[[#This Row],[CT_DUM]]+'[1]10'!P$26*Table6[[#This Row],[PA_DUM]]+'[1]10'!P$27*Table6[[#This Row],[NY_DUM]]+'[1]10'!P$28*Table6[[#This Row],[NJ_DUM]]</f>
        <v>5.4762293602904775</v>
      </c>
      <c r="BI69" s="9">
        <f>Table6[[#This Row],[sales]]-Table6[[#This Row],[Pred_10]]</f>
        <v>1834.5928803971337</v>
      </c>
      <c r="BJ69" s="45">
        <f>ABS(Table6[[#This Row],[Red_10]]/Table6[[#This Row],[sales]])</f>
        <v>0.9970239001724166</v>
      </c>
      <c r="BK69" s="9">
        <f>'[1]11'!P$32+'[1]11'!P$40*Table6[[#This Row],[LNONLINELING]]+'[1]11'!P$39*Table6[[#This Row],[LNRADIOLING]]+'[1]11'!P$38*Table6[[#This Row],[LNTVLING]]+'[1]11'!P$33*Table6[[#This Row],[DL_DUM]]+'[1]11'!P$34*Table6[[#This Row],[CT_DUM]]+'[1]11'!P$35*Table6[[#This Row],[PA_DUM]]+'[1]11'!P$36*Table6[[#This Row],[NY_DUM]]+'[1]11'!P$37*Table6[[#This Row],[NJ_DUM]]</f>
        <v>5.3214047016334192</v>
      </c>
      <c r="BL69" s="9">
        <f>Table6[[#This Row],[sales]]-Table6[[#This Row],[ Pred_11]]</f>
        <v>1834.7477050557909</v>
      </c>
      <c r="BM69" s="47">
        <f>ABS(Table6[[#This Row],[ Red_11]]/Table6[[#This Row],[sales]])</f>
        <v>0.99710804084834892</v>
      </c>
      <c r="BN69" s="9">
        <f>'[1]12'!K$22+'[1]12'!K$28*Table6[[#This Row],[COMBINE LN LING]]+'[1]12'!K$23*Table6[[#This Row],[DL_DUM]]+'[1]12'!K$24*Table6[[#This Row],[CT_DUM]]+'[1]12'!K$25*Table6[[#This Row],[PA_DUM]]+'[1]12'!K$26*Table6[[#This Row],[NY_DUM]]+'[1]12'!K$27*Table6[[#This Row],[NJ_DUM]]</f>
        <v>6.0268264417065467</v>
      </c>
      <c r="BO69" s="9">
        <f>Table6[[#This Row],[sales]]-Table6[[#This Row],[ Pred_12]]</f>
        <v>1834.0422833157177</v>
      </c>
      <c r="BP69" s="47">
        <f>ABS(Table6[[#This Row],[ Red_12]]/Table6[[#This Row],[sales]])</f>
        <v>0.99672467386700436</v>
      </c>
      <c r="BQ69">
        <f>LN(G69+'2019 Totals and Calculations'!C$18)</f>
        <v>7.7870718144165734</v>
      </c>
      <c r="BR69">
        <f>LN(Table6[[#This Row],[PROF RADIO]]+'2019 Totals and Calculations'!D$18)</f>
        <v>5.9936339837820789</v>
      </c>
      <c r="BS69">
        <f>LN(Table6[[#This Row],[ONLINE LINGERING]]+'2019 Totals and Calculations'!E$18)</f>
        <v>4.459370519047253</v>
      </c>
      <c r="BT69">
        <f>MONTH(Table6[[#This Row],[Date]])</f>
        <v>4</v>
      </c>
      <c r="BU69">
        <f t="shared" si="40"/>
        <v>0</v>
      </c>
      <c r="BV69">
        <f t="shared" si="41"/>
        <v>0</v>
      </c>
      <c r="BW69">
        <f t="shared" si="42"/>
        <v>0</v>
      </c>
      <c r="BX69">
        <f t="shared" si="43"/>
        <v>1</v>
      </c>
      <c r="BY69">
        <f t="shared" si="44"/>
        <v>0</v>
      </c>
      <c r="BZ69">
        <f t="shared" si="45"/>
        <v>0</v>
      </c>
      <c r="CA69">
        <f t="shared" si="46"/>
        <v>0</v>
      </c>
      <c r="CB69">
        <f t="shared" si="47"/>
        <v>0</v>
      </c>
      <c r="CC69">
        <f t="shared" si="48"/>
        <v>0</v>
      </c>
      <c r="CD69">
        <f t="shared" si="49"/>
        <v>0</v>
      </c>
      <c r="CE69">
        <f t="shared" si="50"/>
        <v>0</v>
      </c>
      <c r="CF69">
        <f t="shared" si="51"/>
        <v>0</v>
      </c>
      <c r="CG69">
        <f t="shared" si="52"/>
        <v>68</v>
      </c>
      <c r="CH6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2427.8509755325717</v>
      </c>
      <c r="CI69" s="79">
        <f>Table6[[#This Row],[sales]]-CH69</f>
        <v>-587.78186577514748</v>
      </c>
      <c r="CJ69">
        <f>ABS(Table6[[#This Row],[sales]]-CH69)/Table6[[#This Row],[sales]]</f>
        <v>0.31943466832755785</v>
      </c>
      <c r="CK6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2063.4348888148265</v>
      </c>
      <c r="CL69" s="79">
        <f>Table6[[#This Row],[sales]]-CK69</f>
        <v>-223.36577905740228</v>
      </c>
      <c r="CM69">
        <f>ABS(Table6[[#This Row],[sales]]-CK69)/Table6[[#This Row],[sales]]</f>
        <v>0.12138988577817521</v>
      </c>
      <c r="CN6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1877.9492428887531</v>
      </c>
      <c r="CO69" s="79">
        <f>Table6[[#This Row],[sales]]-CN69</f>
        <v>-37.880133131328876</v>
      </c>
      <c r="CP69">
        <f>ABS(Table6[[#This Row],[sales]]-CN69)/Table6[[#This Row],[sales]]</f>
        <v>2.0586255663148763E-2</v>
      </c>
      <c r="CQ6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1858.6893424373332</v>
      </c>
      <c r="CR69" s="79">
        <f>Table6[[#This Row],[sales]]-CQ69</f>
        <v>-18.620232679908895</v>
      </c>
      <c r="CS69">
        <f>ABS(Table6[[#This Row],[sales]]-CQ69)/Table6[[#This Row],[sales]]</f>
        <v>1.0119311596053908E-2</v>
      </c>
    </row>
    <row r="70" spans="1:97" x14ac:dyDescent="0.2">
      <c r="A70">
        <v>69</v>
      </c>
      <c r="B70" t="s">
        <v>139</v>
      </c>
      <c r="C70" s="5">
        <v>43212</v>
      </c>
      <c r="D70" s="6">
        <v>2116.2759353016454</v>
      </c>
      <c r="E70" s="8">
        <f>YEAR(Table6[[#This Row],[Date]])</f>
        <v>2018</v>
      </c>
      <c r="F70" s="6">
        <f>Table6[[#This Row],[TV_State]]+Table6[[#This Row],[Radio_State]]+Table6[[#This Row],[Online]]</f>
        <v>2504.259856773614</v>
      </c>
      <c r="G70" s="6">
        <f t="shared" si="27"/>
        <v>2068.4890742140583</v>
      </c>
      <c r="H70" s="6">
        <f>LN(Table6[[#This Row],[PROF TV LING]])</f>
        <v>7.6345737039025314</v>
      </c>
      <c r="I70" s="6">
        <f t="shared" si="28"/>
        <v>7.6574131886831269</v>
      </c>
      <c r="J70" s="6">
        <v>344.8745968639721</v>
      </c>
      <c r="K70" s="6">
        <f t="shared" si="33"/>
        <v>341.49347361794298</v>
      </c>
      <c r="L70" s="6">
        <f>0.5*J69+0.5*Table6[[#This Row],[Radio_State]]</f>
        <v>343.16729687949697</v>
      </c>
      <c r="M70" s="6">
        <f>LN(Table6[[#This Row],[RADIO LINGERING ]])</f>
        <v>5.8382180742608858</v>
      </c>
      <c r="N70" s="6">
        <f t="shared" si="29"/>
        <v>5.8431808636030143</v>
      </c>
      <c r="O70" s="6">
        <v>43.109324607996513</v>
      </c>
      <c r="P70" s="6">
        <f t="shared" si="30"/>
        <v>46.302012481976959</v>
      </c>
      <c r="Q70" s="6">
        <f>0.3*O69+0.7*Table6[[#This Row],[Online]]</f>
        <v>42.981277109160878</v>
      </c>
      <c r="R70" s="6">
        <f>LN(Table6[[#This Row],[ONLINE LINGERING]])</f>
        <v>3.7607646048064356</v>
      </c>
      <c r="S70" s="6">
        <f t="shared" si="31"/>
        <v>3.7637393219231785</v>
      </c>
      <c r="T70" s="6">
        <v>2128.3550883270636</v>
      </c>
      <c r="U70" s="6">
        <f t="shared" si="32"/>
        <v>7.6631047013564997</v>
      </c>
      <c r="V70" s="8">
        <f>YEAR(Table6[[#This Row],[Date]])</f>
        <v>2018</v>
      </c>
      <c r="W70" s="8">
        <f>WEEKNUM(Table6[[#This Row],[Date]])</f>
        <v>17</v>
      </c>
      <c r="X70" t="s">
        <v>233</v>
      </c>
      <c r="Y70" s="9">
        <f>Table6[[#This Row],[LNTVLING]]+Table6[[#This Row],[LNRADIOLING]]+Table6[[#This Row],[LNONLINELING]]</f>
        <v>17.233556382969851</v>
      </c>
      <c r="Z70">
        <f t="shared" si="53"/>
        <v>1</v>
      </c>
      <c r="AA70">
        <f t="shared" si="34"/>
        <v>1</v>
      </c>
      <c r="AB70">
        <f t="shared" si="35"/>
        <v>0</v>
      </c>
      <c r="AC70">
        <f t="shared" si="36"/>
        <v>0</v>
      </c>
      <c r="AD70">
        <f t="shared" si="37"/>
        <v>0</v>
      </c>
      <c r="AE70">
        <f t="shared" si="38"/>
        <v>0</v>
      </c>
      <c r="AF70">
        <f t="shared" si="39"/>
        <v>0</v>
      </c>
      <c r="AG70" s="9">
        <f>'[1]1'!J$20+'[1]1'!J$21*Table6[[#This Row],[TV_State]]</f>
        <v>3410.9396397101445</v>
      </c>
      <c r="AH70" s="9">
        <f>Table6[[#This Row],[sales]]-Table6[[#This Row],[Pred_1]]</f>
        <v>-1282.5845513830809</v>
      </c>
      <c r="AI70">
        <f>ABS(Table6[[#This Row],[Res_1]])/Table6[[#This Row],[sales]]</f>
        <v>0.6026177485220392</v>
      </c>
      <c r="AJ70" s="9">
        <f>'[1]2'!J$20+'[1]2'!J$21*Table6[[#This Row],[Radio_State]]</f>
        <v>3228.3001865075066</v>
      </c>
      <c r="AK70" s="9">
        <f>Table6[[#This Row],[sales]]-Table6[[#This Row],[ Pred_2 ]]</f>
        <v>-1099.945098180443</v>
      </c>
      <c r="AL70">
        <f>ABS(Table6[[#This Row],[ Res_2 ]])/Table6[[#This Row],[sales]]</f>
        <v>0.51680525689208434</v>
      </c>
      <c r="AM70" s="10">
        <f>'[1]3'!J$20+'[1]3'!J$21*Data!O70</f>
        <v>2049.7865939845874</v>
      </c>
      <c r="AN70" s="9">
        <f>Table6[[#This Row],[sales]]-Table6[[#This Row],[Pred_3]]</f>
        <v>78.568494342476242</v>
      </c>
      <c r="AO70" s="9">
        <f>ABS(Table6[[#This Row],[Res_3]])/Table6[[#This Row],[sales]]</f>
        <v>3.6915125099840788E-2</v>
      </c>
      <c r="AP70" s="9">
        <f>'[1]4'!L$21+'[1]4'!L$27*Table6[[#This Row],[TV_State]]+'[1]4'!L$22*Table6[[#This Row],[NJ_DUM]]+'[1]4'!L$23*Table6[[#This Row],[NY_DUM]]+'[1]4'!L$24*Table6[[#This Row],[PA_DUM]]+'[1]4'!L$25*Table6[[#This Row],[CT_DUM]]+'[1]4'!L$26*Table6[[#This Row],[DL_DUM]]</f>
        <v>4847.309957956908</v>
      </c>
      <c r="AQ70" s="9">
        <f>Table6[[#This Row],[sales]]-Table6[[#This Row],[Pred_4]]</f>
        <v>-2718.9548696298443</v>
      </c>
      <c r="AR70">
        <f>ABS(Table6[[#This Row],[Res_4]]/Table6[[#This Row],[sales]])</f>
        <v>1.2774911876979165</v>
      </c>
      <c r="AS70" s="9">
        <f>'[1]5'!L$20+'[1]5'!L$26*Table6[[#This Row],[Radio_State]]+'[1]5'!L$21*Table6[[#This Row],[NJ_DUM]]+'[1]5'!L$22*Table6[[#This Row],[NY_DUM]]+'[1]5'!L$23*Table6[[#This Row],[PA_DUM]]+'[1]5'!L$24*Table6[[#This Row],[CT_DUM]]+'[1]5'!L$25*Table6[[#This Row],[DL_DUM]]</f>
        <v>4234.8723243463091</v>
      </c>
      <c r="AT70" s="9">
        <f>Table6[[#This Row],[sales]]-Table6[[#This Row],[Pred_5]]</f>
        <v>-2106.5172360192455</v>
      </c>
      <c r="AU70" s="9">
        <f>ABS(Table6[[#This Row],[Red_5]]/Table6[[#This Row],[sales]])</f>
        <v>0.98973956346495584</v>
      </c>
      <c r="AV70" s="9">
        <f>'[1]6'!L$20+'[1]6'!L$26*Table6[[#This Row],[Online]]+'[1]6'!L$21*Table6[[#This Row],[NJ_DUM]]+'[1]6'!L$22*Table6[[#This Row],[NY_DUM]]+'[1]6'!L$23*Table6[[#This Row],[PA_DUM]]+'[1]6'!L$24*Table6[[#This Row],[CT_DUM]]+'[1]6'!L$25*Table6[[#This Row],[DL_DUM]]</f>
        <v>4148.0138957245053</v>
      </c>
      <c r="AW70" s="9">
        <f>Table6[[#This Row],[sales]]-Table6[[#This Row],[Pred_6]]</f>
        <v>-2019.6588073974417</v>
      </c>
      <c r="AX70" s="9">
        <f>ABS(Table6[[#This Row],[Red_6]]/Table6[[#This Row],[sales]])</f>
        <v>0.94892944249492706</v>
      </c>
      <c r="AY70" s="9">
        <f>'[1]7'!L$21+'[1]7'!L$27*Table6[[#This Row],[LNTV]]+'[1]7'!L$22*Table6[[#This Row],[NJ_DUM]]+'[1]7'!L$23*Table6[[#This Row],[NY_DUM]]+'[1]7'!L$24*Table6[[#This Row],[PA_DUM]]+'[1]7'!L$25*Table6[[#This Row],[CT_DUM]]+'[1]7'!L$26*Table6[[#This Row],[DL_DUM]]</f>
        <v>8.3099874666928066</v>
      </c>
      <c r="AZ70" s="9">
        <f>Table6[[#This Row],[sales]]-Table6[[#This Row],[Pred_7]]</f>
        <v>2120.0451008603709</v>
      </c>
      <c r="BA70" s="9">
        <f>ABS(Table6[[#This Row],[Red_7]]/Table6[[#This Row],[sales]])</f>
        <v>0.99609558221169547</v>
      </c>
      <c r="BB70" s="9">
        <f>'[1]8'!O$22+'[1]8'!O$28*Table6[[#This Row],[LNRADIOLING]]+'[1]8'!O$23*Table6[[#This Row],[DL_DUM]]+'[1]8'!O$24*Table6[[#This Row],[CT_DUM]]+'[1]8'!O$25*Table6[[#This Row],[PA_DUM]]+'[1]8'!O$26*Table6[[#This Row],[NY_DUM]]+'[1]8'!O$27*Table6[[#This Row],[NJ_DUM]]</f>
        <v>5.9382521303789684</v>
      </c>
      <c r="BC70" s="9">
        <f>Table6[[#This Row],[sales]]-Table6[[#This Row],[Pred_8]]</f>
        <v>2122.4168361966845</v>
      </c>
      <c r="BD70" s="9">
        <f>ABS(Table6[[#This Row],[Red_8]]/Table6[[#This Row],[sales]])</f>
        <v>0.99720993354776777</v>
      </c>
      <c r="BE70" s="9">
        <f>'[1]9'!M$19+'[1]9'!M$21*Table6[[#This Row],[LNONLINE]]+'[1]9'!M$20*Table6[[#This Row],[DL_DUM]]+'[1]9'!M$22*Table6[[#This Row],[CT_DUM]]+'[1]9'!M$23*Table6[[#This Row],[PA_DUM]]+'[1]9'!M$24*Table6[[#This Row],[NY_DUM]]+'[1]9'!M$25*Table6[[#This Row],[NJ_DUM]]</f>
        <v>5.7339156336836314</v>
      </c>
      <c r="BF70" s="9">
        <f>Table6[[#This Row],[sales]]-Table6[[#This Row],[Pred_9]]</f>
        <v>2122.6211726933802</v>
      </c>
      <c r="BG70" s="9">
        <f>ABS(Table6[[#This Row],[Red_9]]/Table6[[#This Row],[sales]])</f>
        <v>0.99730594031741648</v>
      </c>
      <c r="BH70" s="9">
        <f>'[1]10'!P$22+'[1]10'!P$30*Table6[[#This Row],[LNTV]]+'[1]10'!P$29*Table6[[#This Row],[LNRADIOLING]]+'[1]10'!P$24*Table6[[#This Row],[LNONLINELING]]+'[1]10'!P$23*Table6[[#This Row],[DL_DUM]]+'[1]10'!P$25*Table6[[#This Row],[CT_DUM]]+'[1]10'!P$26*Table6[[#This Row],[PA_DUM]]+'[1]10'!P$27*Table6[[#This Row],[NY_DUM]]+'[1]10'!P$28*Table6[[#This Row],[NJ_DUM]]</f>
        <v>5.4780404435666963</v>
      </c>
      <c r="BI70" s="9">
        <f>Table6[[#This Row],[sales]]-Table6[[#This Row],[Pred_10]]</f>
        <v>2122.8770478834967</v>
      </c>
      <c r="BJ70" s="45">
        <f>ABS(Table6[[#This Row],[Red_10]]/Table6[[#This Row],[sales]])</f>
        <v>0.99742616235720671</v>
      </c>
      <c r="BK70" s="9">
        <f>'[1]11'!P$32+'[1]11'!P$40*Table6[[#This Row],[LNONLINELING]]+'[1]11'!P$39*Table6[[#This Row],[LNRADIOLING]]+'[1]11'!P$38*Table6[[#This Row],[LNTVLING]]+'[1]11'!P$33*Table6[[#This Row],[DL_DUM]]+'[1]11'!P$34*Table6[[#This Row],[CT_DUM]]+'[1]11'!P$35*Table6[[#This Row],[PA_DUM]]+'[1]11'!P$36*Table6[[#This Row],[NY_DUM]]+'[1]11'!P$37*Table6[[#This Row],[NJ_DUM]]</f>
        <v>5.3225300998412521</v>
      </c>
      <c r="BL70" s="9">
        <f>Table6[[#This Row],[sales]]-Table6[[#This Row],[ Pred_11]]</f>
        <v>2123.0325582272226</v>
      </c>
      <c r="BM70" s="47">
        <f>ABS(Table6[[#This Row],[ Red_11]]/Table6[[#This Row],[sales]])</f>
        <v>0.99749922833410998</v>
      </c>
      <c r="BN70" s="9">
        <f>'[1]12'!K$22+'[1]12'!K$28*Table6[[#This Row],[COMBINE LN LING]]+'[1]12'!K$23*Table6[[#This Row],[DL_DUM]]+'[1]12'!K$24*Table6[[#This Row],[CT_DUM]]+'[1]12'!K$25*Table6[[#This Row],[PA_DUM]]+'[1]12'!K$26*Table6[[#This Row],[NY_DUM]]+'[1]12'!K$27*Table6[[#This Row],[NJ_DUM]]</f>
        <v>6.0296991778069975</v>
      </c>
      <c r="BO70" s="9">
        <f>Table6[[#This Row],[sales]]-Table6[[#This Row],[ Pred_12]]</f>
        <v>2122.3253891492568</v>
      </c>
      <c r="BP70" s="47">
        <f>ABS(Table6[[#This Row],[ Red_12]]/Table6[[#This Row],[sales]])</f>
        <v>0.99716696748071942</v>
      </c>
      <c r="BQ70">
        <f>LN(G70+'2019 Totals and Calculations'!C$18)</f>
        <v>7.7955364842651225</v>
      </c>
      <c r="BR70">
        <f>LN(Table6[[#This Row],[PROF RADIO]]+'2019 Totals and Calculations'!D$18)</f>
        <v>6.0020331023849653</v>
      </c>
      <c r="BS70">
        <f>LN(Table6[[#This Row],[ONLINE LINGERING]]+'2019 Totals and Calculations'!E$18)</f>
        <v>4.46428198327472</v>
      </c>
      <c r="BT70">
        <f>MONTH(Table6[[#This Row],[Date]])</f>
        <v>4</v>
      </c>
      <c r="BU70">
        <f t="shared" si="40"/>
        <v>0</v>
      </c>
      <c r="BV70">
        <f t="shared" si="41"/>
        <v>0</v>
      </c>
      <c r="BW70">
        <f t="shared" si="42"/>
        <v>0</v>
      </c>
      <c r="BX70">
        <f t="shared" si="43"/>
        <v>1</v>
      </c>
      <c r="BY70">
        <f t="shared" si="44"/>
        <v>0</v>
      </c>
      <c r="BZ70">
        <f t="shared" si="45"/>
        <v>0</v>
      </c>
      <c r="CA70">
        <f t="shared" si="46"/>
        <v>0</v>
      </c>
      <c r="CB70">
        <f t="shared" si="47"/>
        <v>0</v>
      </c>
      <c r="CC70">
        <f t="shared" si="48"/>
        <v>0</v>
      </c>
      <c r="CD70">
        <f t="shared" si="49"/>
        <v>0</v>
      </c>
      <c r="CE70">
        <f t="shared" si="50"/>
        <v>0</v>
      </c>
      <c r="CF70">
        <f t="shared" si="51"/>
        <v>0</v>
      </c>
      <c r="CG70">
        <f t="shared" si="52"/>
        <v>69</v>
      </c>
      <c r="CH7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2440.5726024272149</v>
      </c>
      <c r="CI70" s="79">
        <f>Table6[[#This Row],[sales]]-CH70</f>
        <v>-312.21751410015122</v>
      </c>
      <c r="CJ70">
        <f>ABS(Table6[[#This Row],[sales]]-CH70)/Table6[[#This Row],[sales]]</f>
        <v>0.14669427851231412</v>
      </c>
      <c r="CK7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2073.4476566379894</v>
      </c>
      <c r="CL70" s="79">
        <f>Table6[[#This Row],[sales]]-CK70</f>
        <v>54.907431689074201</v>
      </c>
      <c r="CM70">
        <f>ABS(Table6[[#This Row],[sales]]-CK70)/Table6[[#This Row],[sales]]</f>
        <v>2.5798059727069656E-2</v>
      </c>
      <c r="CN7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1885.3965733721329</v>
      </c>
      <c r="CO70" s="79">
        <f>Table6[[#This Row],[sales]]-CN70</f>
        <v>242.95851495493071</v>
      </c>
      <c r="CP70">
        <f>ABS(Table6[[#This Row],[sales]]-CN70)/Table6[[#This Row],[sales]]</f>
        <v>0.11415318632094502</v>
      </c>
      <c r="CQ7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1870.2988247744854</v>
      </c>
      <c r="CR70" s="79">
        <f>Table6[[#This Row],[sales]]-CQ70</f>
        <v>258.05626355257823</v>
      </c>
      <c r="CS70">
        <f>ABS(Table6[[#This Row],[sales]]-CQ70)/Table6[[#This Row],[sales]]</f>
        <v>0.12124680931668053</v>
      </c>
    </row>
    <row r="71" spans="1:97" x14ac:dyDescent="0.2">
      <c r="A71">
        <v>70</v>
      </c>
      <c r="B71" t="s">
        <v>139</v>
      </c>
      <c r="C71" s="5">
        <v>43219</v>
      </c>
      <c r="D71" s="6">
        <v>2137.4386946546615</v>
      </c>
      <c r="E71" s="8">
        <f>YEAR(Table6[[#This Row],[Date]])</f>
        <v>2018</v>
      </c>
      <c r="F71" s="6">
        <f>Table6[[#This Row],[TV_State]]+Table6[[#This Row],[Radio_State]]+Table6[[#This Row],[Online]]</f>
        <v>2529.3024553413497</v>
      </c>
      <c r="G71" s="6">
        <f t="shared" si="27"/>
        <v>2089.1739603462393</v>
      </c>
      <c r="H71" s="6">
        <f>LN(Table6[[#This Row],[PROF TV LING]])</f>
        <v>7.6445240325491053</v>
      </c>
      <c r="I71" s="6">
        <f t="shared" si="28"/>
        <v>7.6673635195362948</v>
      </c>
      <c r="J71" s="6">
        <v>348.32334283261184</v>
      </c>
      <c r="K71" s="6">
        <f t="shared" si="33"/>
        <v>344.90840822527741</v>
      </c>
      <c r="L71" s="6">
        <f>0.5*J70+0.5*Table6[[#This Row],[Radio_State]]</f>
        <v>346.59896984829197</v>
      </c>
      <c r="M71" s="6">
        <f>LN(Table6[[#This Row],[RADIO LINGERING ]])</f>
        <v>5.8481684051140537</v>
      </c>
      <c r="N71" s="6">
        <f t="shared" si="29"/>
        <v>5.853131194456183</v>
      </c>
      <c r="O71" s="6">
        <v>43.54041785407648</v>
      </c>
      <c r="P71" s="6">
        <f t="shared" si="30"/>
        <v>44.368896242446624</v>
      </c>
      <c r="Q71" s="6">
        <f>0.3*O70+0.7*Table6[[#This Row],[Online]]</f>
        <v>43.41108988025249</v>
      </c>
      <c r="R71" s="6">
        <f>LN(Table6[[#This Row],[ONLINE LINGERING]])</f>
        <v>3.7707149356596039</v>
      </c>
      <c r="S71" s="6">
        <f t="shared" si="31"/>
        <v>3.7736896527763468</v>
      </c>
      <c r="T71" s="6">
        <v>1811.5584569569801</v>
      </c>
      <c r="U71" s="6">
        <f t="shared" si="32"/>
        <v>7.501942779732758</v>
      </c>
      <c r="V71" s="8">
        <f>YEAR(Table6[[#This Row],[Date]])</f>
        <v>2018</v>
      </c>
      <c r="W71" s="8">
        <f>WEEKNUM(Table6[[#This Row],[Date]])</f>
        <v>18</v>
      </c>
      <c r="X71" t="s">
        <v>234</v>
      </c>
      <c r="Y71" s="9">
        <f>Table6[[#This Row],[LNTVLING]]+Table6[[#This Row],[LNRADIOLING]]+Table6[[#This Row],[LNONLINELING]]</f>
        <v>17.263407373322764</v>
      </c>
      <c r="Z71">
        <f t="shared" si="53"/>
        <v>1</v>
      </c>
      <c r="AA71">
        <f t="shared" si="34"/>
        <v>1</v>
      </c>
      <c r="AB71">
        <f t="shared" si="35"/>
        <v>0</v>
      </c>
      <c r="AC71">
        <f t="shared" si="36"/>
        <v>0</v>
      </c>
      <c r="AD71">
        <f t="shared" si="37"/>
        <v>0</v>
      </c>
      <c r="AE71">
        <f t="shared" si="38"/>
        <v>0</v>
      </c>
      <c r="AF71">
        <f t="shared" si="39"/>
        <v>0</v>
      </c>
      <c r="AG71" s="9">
        <f>'[1]1'!J$20+'[1]1'!J$21*Table6[[#This Row],[TV_State]]</f>
        <v>3431.751710652682</v>
      </c>
      <c r="AH71" s="9">
        <f>Table6[[#This Row],[sales]]-Table6[[#This Row],[Pred_1]]</f>
        <v>-1620.193253695702</v>
      </c>
      <c r="AI71">
        <f>ABS(Table6[[#This Row],[Res_1]])/Table6[[#This Row],[sales]]</f>
        <v>0.89436432342198358</v>
      </c>
      <c r="AJ71" s="9">
        <f>'[1]2'!J$20+'[1]2'!J$21*Table6[[#This Row],[Radio_State]]</f>
        <v>3243.440370332607</v>
      </c>
      <c r="AK71" s="9">
        <f>Table6[[#This Row],[sales]]-Table6[[#This Row],[ Pred_2 ]]</f>
        <v>-1431.8819133756269</v>
      </c>
      <c r="AL71">
        <f>ABS(Table6[[#This Row],[ Res_2 ]])/Table6[[#This Row],[sales]]</f>
        <v>0.79041441245063315</v>
      </c>
      <c r="AM71" s="10">
        <f>'[1]3'!J$20+'[1]3'!J$21*Data!O71</f>
        <v>2052.2771581071847</v>
      </c>
      <c r="AN71" s="9">
        <f>Table6[[#This Row],[sales]]-Table6[[#This Row],[Pred_3]]</f>
        <v>-240.71870115020465</v>
      </c>
      <c r="AO71" s="9">
        <f>ABS(Table6[[#This Row],[Res_3]])/Table6[[#This Row],[sales]]</f>
        <v>0.13287934497822343</v>
      </c>
      <c r="AP71" s="9">
        <f>'[1]4'!L$21+'[1]4'!L$27*Table6[[#This Row],[TV_State]]+'[1]4'!L$22*Table6[[#This Row],[NJ_DUM]]+'[1]4'!L$23*Table6[[#This Row],[NY_DUM]]+'[1]4'!L$24*Table6[[#This Row],[PA_DUM]]+'[1]4'!L$25*Table6[[#This Row],[CT_DUM]]+'[1]4'!L$26*Table6[[#This Row],[DL_DUM]]</f>
        <v>4851.9780530621783</v>
      </c>
      <c r="AQ71" s="9">
        <f>Table6[[#This Row],[sales]]-Table6[[#This Row],[Pred_4]]</f>
        <v>-3040.4195961051983</v>
      </c>
      <c r="AR71">
        <f>ABS(Table6[[#This Row],[Res_4]]/Table6[[#This Row],[sales]])</f>
        <v>1.6783447337451283</v>
      </c>
      <c r="AS71" s="9">
        <f>'[1]5'!L$20+'[1]5'!L$26*Table6[[#This Row],[Radio_State]]+'[1]5'!L$21*Table6[[#This Row],[NJ_DUM]]+'[1]5'!L$22*Table6[[#This Row],[NY_DUM]]+'[1]5'!L$23*Table6[[#This Row],[PA_DUM]]+'[1]5'!L$24*Table6[[#This Row],[CT_DUM]]+'[1]5'!L$25*Table6[[#This Row],[DL_DUM]]</f>
        <v>4240.9476190529003</v>
      </c>
      <c r="AT71" s="9">
        <f>Table6[[#This Row],[sales]]-Table6[[#This Row],[Pred_5]]</f>
        <v>-2429.3891620959203</v>
      </c>
      <c r="AU71" s="9">
        <f>ABS(Table6[[#This Row],[Red_5]]/Table6[[#This Row],[sales]])</f>
        <v>1.3410492787391251</v>
      </c>
      <c r="AV71" s="9">
        <f>'[1]6'!L$20+'[1]6'!L$26*Table6[[#This Row],[Online]]+'[1]6'!L$21*Table6[[#This Row],[NJ_DUM]]+'[1]6'!L$22*Table6[[#This Row],[NY_DUM]]+'[1]6'!L$23*Table6[[#This Row],[PA_DUM]]+'[1]6'!L$24*Table6[[#This Row],[CT_DUM]]+'[1]6'!L$25*Table6[[#This Row],[DL_DUM]]</f>
        <v>4149.8901245723673</v>
      </c>
      <c r="AW71" s="9">
        <f>Table6[[#This Row],[sales]]-Table6[[#This Row],[Pred_6]]</f>
        <v>-2338.3316676153872</v>
      </c>
      <c r="AX71" s="9">
        <f>ABS(Table6[[#This Row],[Red_6]]/Table6[[#This Row],[sales]])</f>
        <v>1.2907845499743189</v>
      </c>
      <c r="AY71" s="9">
        <f>'[1]7'!L$21+'[1]7'!L$27*Table6[[#This Row],[LNTV]]+'[1]7'!L$22*Table6[[#This Row],[NJ_DUM]]+'[1]7'!L$23*Table6[[#This Row],[NY_DUM]]+'[1]7'!L$24*Table6[[#This Row],[PA_DUM]]+'[1]7'!L$25*Table6[[#This Row],[CT_DUM]]+'[1]7'!L$26*Table6[[#This Row],[DL_DUM]]</f>
        <v>8.3110888139828081</v>
      </c>
      <c r="AZ71" s="9">
        <f>Table6[[#This Row],[sales]]-Table6[[#This Row],[Pred_7]]</f>
        <v>1803.2473681429972</v>
      </c>
      <c r="BA71" s="9">
        <f>ABS(Table6[[#This Row],[Red_7]]/Table6[[#This Row],[sales]])</f>
        <v>0.99541218844908619</v>
      </c>
      <c r="BB71" s="9">
        <f>'[1]8'!O$22+'[1]8'!O$28*Table6[[#This Row],[LNRADIOLING]]+'[1]8'!O$23*Table6[[#This Row],[DL_DUM]]+'[1]8'!O$24*Table6[[#This Row],[CT_DUM]]+'[1]8'!O$25*Table6[[#This Row],[PA_DUM]]+'[1]8'!O$26*Table6[[#This Row],[NY_DUM]]+'[1]8'!O$27*Table6[[#This Row],[NJ_DUM]]</f>
        <v>5.9389619963827442</v>
      </c>
      <c r="BC71" s="9">
        <f>Table6[[#This Row],[sales]]-Table6[[#This Row],[Pred_8]]</f>
        <v>1805.6194949605974</v>
      </c>
      <c r="BD71" s="9">
        <f>ABS(Table6[[#This Row],[Red_8]]/Table6[[#This Row],[sales]])</f>
        <v>0.99672162828995381</v>
      </c>
      <c r="BE71" s="9">
        <f>'[1]9'!M$19+'[1]9'!M$21*Table6[[#This Row],[LNONLINE]]+'[1]9'!M$20*Table6[[#This Row],[DL_DUM]]+'[1]9'!M$22*Table6[[#This Row],[CT_DUM]]+'[1]9'!M$23*Table6[[#This Row],[PA_DUM]]+'[1]9'!M$24*Table6[[#This Row],[NY_DUM]]+'[1]9'!M$25*Table6[[#This Row],[NJ_DUM]]</f>
        <v>5.7370660820149642</v>
      </c>
      <c r="BF71" s="9">
        <f>Table6[[#This Row],[sales]]-Table6[[#This Row],[Pred_9]]</f>
        <v>1805.8213908749651</v>
      </c>
      <c r="BG71" s="9">
        <f>ABS(Table6[[#This Row],[Red_9]]/Table6[[#This Row],[sales]])</f>
        <v>0.99683307703376467</v>
      </c>
      <c r="BH71" s="9">
        <f>'[1]10'!P$22+'[1]10'!P$30*Table6[[#This Row],[LNTV]]+'[1]10'!P$29*Table6[[#This Row],[LNRADIOLING]]+'[1]10'!P$24*Table6[[#This Row],[LNONLINELING]]+'[1]10'!P$23*Table6[[#This Row],[DL_DUM]]+'[1]10'!P$25*Table6[[#This Row],[CT_DUM]]+'[1]10'!P$26*Table6[[#This Row],[PA_DUM]]+'[1]10'!P$27*Table6[[#This Row],[NY_DUM]]+'[1]10'!P$28*Table6[[#This Row],[NJ_DUM]]</f>
        <v>5.4798515268429142</v>
      </c>
      <c r="BI71" s="9">
        <f>Table6[[#This Row],[sales]]-Table6[[#This Row],[Pred_10]]</f>
        <v>1806.0786054301373</v>
      </c>
      <c r="BJ71" s="45">
        <f>ABS(Table6[[#This Row],[Red_10]]/Table6[[#This Row],[sales]])</f>
        <v>0.99697506226983823</v>
      </c>
      <c r="BK71" s="9">
        <f>'[1]11'!P$32+'[1]11'!P$40*Table6[[#This Row],[LNONLINELING]]+'[1]11'!P$39*Table6[[#This Row],[LNRADIOLING]]+'[1]11'!P$38*Table6[[#This Row],[LNTVLING]]+'[1]11'!P$33*Table6[[#This Row],[DL_DUM]]+'[1]11'!P$34*Table6[[#This Row],[CT_DUM]]+'[1]11'!P$35*Table6[[#This Row],[PA_DUM]]+'[1]11'!P$36*Table6[[#This Row],[NY_DUM]]+'[1]11'!P$37*Table6[[#This Row],[NJ_DUM]]</f>
        <v>5.3236554978842534</v>
      </c>
      <c r="BL71" s="9">
        <f>Table6[[#This Row],[sales]]-Table6[[#This Row],[ Pred_11]]</f>
        <v>1806.2348014590959</v>
      </c>
      <c r="BM71" s="47">
        <f>ABS(Table6[[#This Row],[ Red_11]]/Table6[[#This Row],[sales]])</f>
        <v>0.99706128417913342</v>
      </c>
      <c r="BN71" s="9">
        <f>'[1]12'!K$22+'[1]12'!K$28*Table6[[#This Row],[COMBINE LN LING]]+'[1]12'!K$23*Table6[[#This Row],[DL_DUM]]+'[1]12'!K$24*Table6[[#This Row],[CT_DUM]]+'[1]12'!K$25*Table6[[#This Row],[PA_DUM]]+'[1]12'!K$26*Table6[[#This Row],[NY_DUM]]+'[1]12'!K$27*Table6[[#This Row],[NJ_DUM]]</f>
        <v>6.0325719140014913</v>
      </c>
      <c r="BO71" s="9">
        <f>Table6[[#This Row],[sales]]-Table6[[#This Row],[ Pred_12]]</f>
        <v>1805.5258850429786</v>
      </c>
      <c r="BP71" s="47">
        <f>ABS(Table6[[#This Row],[ Red_12]]/Table6[[#This Row],[sales]])</f>
        <v>0.99666995459581531</v>
      </c>
      <c r="BQ71">
        <f>LN(G71+'2019 Totals and Calculations'!C$18)</f>
        <v>7.8040136867036543</v>
      </c>
      <c r="BR71">
        <f>LN(Table6[[#This Row],[PROF RADIO]]+'2019 Totals and Calculations'!D$18)</f>
        <v>6.0104452055409778</v>
      </c>
      <c r="BS71">
        <f>LN(Table6[[#This Row],[ONLINE LINGERING]]+'2019 Totals and Calculations'!E$18)</f>
        <v>4.4692181970366951</v>
      </c>
      <c r="BT71">
        <f>MONTH(Table6[[#This Row],[Date]])</f>
        <v>4</v>
      </c>
      <c r="BU71">
        <f t="shared" si="40"/>
        <v>0</v>
      </c>
      <c r="BV71">
        <f t="shared" si="41"/>
        <v>0</v>
      </c>
      <c r="BW71">
        <f t="shared" si="42"/>
        <v>0</v>
      </c>
      <c r="BX71">
        <f t="shared" si="43"/>
        <v>1</v>
      </c>
      <c r="BY71">
        <f t="shared" si="44"/>
        <v>0</v>
      </c>
      <c r="BZ71">
        <f t="shared" si="45"/>
        <v>0</v>
      </c>
      <c r="CA71">
        <f t="shared" si="46"/>
        <v>0</v>
      </c>
      <c r="CB71">
        <f t="shared" si="47"/>
        <v>0</v>
      </c>
      <c r="CC71">
        <f t="shared" si="48"/>
        <v>0</v>
      </c>
      <c r="CD71">
        <f t="shared" si="49"/>
        <v>0</v>
      </c>
      <c r="CE71">
        <f t="shared" si="50"/>
        <v>0</v>
      </c>
      <c r="CF71">
        <f t="shared" si="51"/>
        <v>0</v>
      </c>
      <c r="CG71">
        <f t="shared" si="52"/>
        <v>70</v>
      </c>
      <c r="CH7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2453.3700513786112</v>
      </c>
      <c r="CI71" s="79">
        <f>Table6[[#This Row],[sales]]-CH71</f>
        <v>-641.81159442163107</v>
      </c>
      <c r="CJ71">
        <f>ABS(Table6[[#This Row],[sales]]-CH71)/Table6[[#This Row],[sales]]</f>
        <v>0.35428699082652482</v>
      </c>
      <c r="CK7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2083.5173018973273</v>
      </c>
      <c r="CL71" s="79">
        <f>Table6[[#This Row],[sales]]-CK71</f>
        <v>-271.95884494034726</v>
      </c>
      <c r="CM71">
        <f>ABS(Table6[[#This Row],[sales]]-CK71)/Table6[[#This Row],[sales]]</f>
        <v>0.15012424462259877</v>
      </c>
      <c r="CN7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1892.8887375161448</v>
      </c>
      <c r="CO71" s="79">
        <f>Table6[[#This Row],[sales]]-CN71</f>
        <v>-81.330280559164748</v>
      </c>
      <c r="CP71">
        <f>ABS(Table6[[#This Row],[sales]]-CN71)/Table6[[#This Row],[sales]]</f>
        <v>4.4895200729973536E-2</v>
      </c>
      <c r="CQ7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1881.9992182467097</v>
      </c>
      <c r="CR71" s="79">
        <f>Table6[[#This Row],[sales]]-CQ71</f>
        <v>-70.440761289729608</v>
      </c>
      <c r="CS71">
        <f>ABS(Table6[[#This Row],[sales]]-CQ71)/Table6[[#This Row],[sales]]</f>
        <v>3.8884067483008301E-2</v>
      </c>
    </row>
    <row r="72" spans="1:97" x14ac:dyDescent="0.2">
      <c r="A72">
        <v>71</v>
      </c>
      <c r="B72" t="s">
        <v>139</v>
      </c>
      <c r="C72" s="5">
        <v>43226</v>
      </c>
      <c r="D72" s="6">
        <v>2158.8130816012081</v>
      </c>
      <c r="E72" s="8">
        <f>YEAR(Table6[[#This Row],[Date]])</f>
        <v>2018</v>
      </c>
      <c r="F72" s="6">
        <f>Table6[[#This Row],[TV_State]]+Table6[[#This Row],[Radio_State]]+Table6[[#This Row],[Online]]</f>
        <v>2554.5954798947632</v>
      </c>
      <c r="G72" s="6">
        <f t="shared" si="27"/>
        <v>2110.0656967227296</v>
      </c>
      <c r="H72" s="6">
        <f>LN(Table6[[#This Row],[PROF TV LING]])</f>
        <v>7.6544743618729498</v>
      </c>
      <c r="I72" s="6">
        <f t="shared" si="28"/>
        <v>7.6773138503894636</v>
      </c>
      <c r="J72" s="6">
        <v>351.80657626093796</v>
      </c>
      <c r="K72" s="6">
        <f t="shared" si="33"/>
        <v>348.35749224310769</v>
      </c>
      <c r="L72" s="6">
        <f>0.5*J71+0.5*Table6[[#This Row],[Radio_State]]</f>
        <v>350.0649595467749</v>
      </c>
      <c r="M72" s="6">
        <f>LN(Table6[[#This Row],[RADIO LINGERING ]])</f>
        <v>5.8581187359672215</v>
      </c>
      <c r="N72" s="6">
        <f t="shared" si="29"/>
        <v>5.8630815253093509</v>
      </c>
      <c r="O72" s="6">
        <v>43.975822032617245</v>
      </c>
      <c r="P72" s="6">
        <f t="shared" si="30"/>
        <v>44.093744295566054</v>
      </c>
      <c r="Q72" s="6">
        <f>0.3*O71+0.7*Table6[[#This Row],[Online]]</f>
        <v>43.845200779055013</v>
      </c>
      <c r="R72" s="6">
        <f>LN(Table6[[#This Row],[ONLINE LINGERING]])</f>
        <v>3.7806652665127718</v>
      </c>
      <c r="S72" s="6">
        <f t="shared" si="31"/>
        <v>3.7836399836295147</v>
      </c>
      <c r="T72" s="6">
        <v>5613.8710026341523</v>
      </c>
      <c r="U72" s="6">
        <f t="shared" si="32"/>
        <v>8.6329957788584313</v>
      </c>
      <c r="V72" s="8">
        <f>YEAR(Table6[[#This Row],[Date]])</f>
        <v>2018</v>
      </c>
      <c r="W72" s="8">
        <f>WEEKNUM(Table6[[#This Row],[Date]])</f>
        <v>19</v>
      </c>
      <c r="X72" t="s">
        <v>235</v>
      </c>
      <c r="Y72" s="9">
        <f>Table6[[#This Row],[LNTVLING]]+Table6[[#This Row],[LNRADIOLING]]+Table6[[#This Row],[LNONLINELING]]</f>
        <v>17.293258364352944</v>
      </c>
      <c r="Z72">
        <f t="shared" si="53"/>
        <v>1</v>
      </c>
      <c r="AA72">
        <f t="shared" si="34"/>
        <v>1</v>
      </c>
      <c r="AB72">
        <f t="shared" si="35"/>
        <v>0</v>
      </c>
      <c r="AC72">
        <f t="shared" si="36"/>
        <v>0</v>
      </c>
      <c r="AD72">
        <f t="shared" si="37"/>
        <v>0</v>
      </c>
      <c r="AE72">
        <f t="shared" si="38"/>
        <v>0</v>
      </c>
      <c r="AF72">
        <f t="shared" si="39"/>
        <v>0</v>
      </c>
      <c r="AG72" s="9">
        <f>'[1]1'!J$20+'[1]1'!J$21*Table6[[#This Row],[TV_State]]</f>
        <v>3452.7719023046457</v>
      </c>
      <c r="AH72" s="9">
        <f>Table6[[#This Row],[sales]]-Table6[[#This Row],[Pred_1]]</f>
        <v>2161.0991003295067</v>
      </c>
      <c r="AI72">
        <f>ABS(Table6[[#This Row],[Res_1]])/Table6[[#This Row],[sales]]</f>
        <v>0.38495702863772097</v>
      </c>
      <c r="AJ72" s="9">
        <f>'[1]2'!J$20+'[1]2'!J$21*Table6[[#This Row],[Radio_State]]</f>
        <v>3258.7319559959578</v>
      </c>
      <c r="AK72" s="9">
        <f>Table6[[#This Row],[sales]]-Table6[[#This Row],[ Pred_2 ]]</f>
        <v>2355.1390466381945</v>
      </c>
      <c r="AL72">
        <f>ABS(Table6[[#This Row],[ Res_2 ]])/Table6[[#This Row],[sales]]</f>
        <v>0.41952140430963075</v>
      </c>
      <c r="AM72" s="10">
        <f>'[1]3'!J$20+'[1]3'!J$21*Data!O72</f>
        <v>2054.7926278710079</v>
      </c>
      <c r="AN72" s="9">
        <f>Table6[[#This Row],[sales]]-Table6[[#This Row],[Pred_3]]</f>
        <v>3559.0783747631444</v>
      </c>
      <c r="AO72" s="9">
        <f>ABS(Table6[[#This Row],[Res_3]])/Table6[[#This Row],[sales]]</f>
        <v>0.63397936523535114</v>
      </c>
      <c r="AP72" s="9">
        <f>'[1]4'!L$21+'[1]4'!L$27*Table6[[#This Row],[TV_State]]+'[1]4'!L$22*Table6[[#This Row],[NJ_DUM]]+'[1]4'!L$23*Table6[[#This Row],[NY_DUM]]+'[1]4'!L$24*Table6[[#This Row],[PA_DUM]]+'[1]4'!L$25*Table6[[#This Row],[CT_DUM]]+'[1]4'!L$26*Table6[[#This Row],[DL_DUM]]</f>
        <v>4856.6928291185022</v>
      </c>
      <c r="AQ72" s="9">
        <f>Table6[[#This Row],[sales]]-Table6[[#This Row],[Pred_4]]</f>
        <v>757.17817351565009</v>
      </c>
      <c r="AR72">
        <f>ABS(Table6[[#This Row],[Res_4]]/Table6[[#This Row],[sales]])</f>
        <v>0.13487630427567099</v>
      </c>
      <c r="AS72" s="9">
        <f>'[1]5'!L$20+'[1]5'!L$26*Table6[[#This Row],[Radio_State]]+'[1]5'!L$21*Table6[[#This Row],[NJ_DUM]]+'[1]5'!L$22*Table6[[#This Row],[NY_DUM]]+'[1]5'!L$23*Table6[[#This Row],[PA_DUM]]+'[1]5'!L$24*Table6[[#This Row],[CT_DUM]]+'[1]5'!L$25*Table6[[#This Row],[DL_DUM]]</f>
        <v>4247.0836667065578</v>
      </c>
      <c r="AT72" s="9">
        <f>Table6[[#This Row],[sales]]-Table6[[#This Row],[Pred_5]]</f>
        <v>1366.7873359275945</v>
      </c>
      <c r="AU72" s="9">
        <f>ABS(Table6[[#This Row],[Red_5]]/Table6[[#This Row],[sales]])</f>
        <v>0.24346611015576733</v>
      </c>
      <c r="AV72" s="9">
        <f>'[1]6'!L$20+'[1]6'!L$26*Table6[[#This Row],[Online]]+'[1]6'!L$21*Table6[[#This Row],[NJ_DUM]]+'[1]6'!L$22*Table6[[#This Row],[NY_DUM]]+'[1]6'!L$23*Table6[[#This Row],[PA_DUM]]+'[1]6'!L$24*Table6[[#This Row],[CT_DUM]]+'[1]6'!L$25*Table6[[#This Row],[DL_DUM]]</f>
        <v>4151.7851157087071</v>
      </c>
      <c r="AW72" s="9">
        <f>Table6[[#This Row],[sales]]-Table6[[#This Row],[Pred_6]]</f>
        <v>1462.0858869254453</v>
      </c>
      <c r="AX72" s="9">
        <f>ABS(Table6[[#This Row],[Red_6]]/Table6[[#This Row],[sales]])</f>
        <v>0.26044166070780789</v>
      </c>
      <c r="AY72" s="9">
        <f>'[1]7'!L$21+'[1]7'!L$27*Table6[[#This Row],[LNTV]]+'[1]7'!L$22*Table6[[#This Row],[NJ_DUM]]+'[1]7'!L$23*Table6[[#This Row],[NY_DUM]]+'[1]7'!L$24*Table6[[#This Row],[PA_DUM]]+'[1]7'!L$25*Table6[[#This Row],[CT_DUM]]+'[1]7'!L$26*Table6[[#This Row],[DL_DUM]]</f>
        <v>8.3121901612728077</v>
      </c>
      <c r="AZ72" s="9">
        <f>Table6[[#This Row],[sales]]-Table6[[#This Row],[Pred_7]]</f>
        <v>5605.5588124728793</v>
      </c>
      <c r="BA72" s="9">
        <f>ABS(Table6[[#This Row],[Red_7]]/Table6[[#This Row],[sales]])</f>
        <v>0.99851934785153185</v>
      </c>
      <c r="BB72" s="9">
        <f>'[1]8'!O$22+'[1]8'!O$28*Table6[[#This Row],[LNRADIOLING]]+'[1]8'!O$23*Table6[[#This Row],[DL_DUM]]+'[1]8'!O$24*Table6[[#This Row],[CT_DUM]]+'[1]8'!O$25*Table6[[#This Row],[PA_DUM]]+'[1]8'!O$26*Table6[[#This Row],[NY_DUM]]+'[1]8'!O$27*Table6[[#This Row],[NJ_DUM]]</f>
        <v>5.939671862386521</v>
      </c>
      <c r="BC72" s="9">
        <f>Table6[[#This Row],[sales]]-Table6[[#This Row],[Pred_8]]</f>
        <v>5607.9313307717657</v>
      </c>
      <c r="BD72" s="9">
        <f>ABS(Table6[[#This Row],[Red_8]]/Table6[[#This Row],[sales]])</f>
        <v>0.99894196502563037</v>
      </c>
      <c r="BE72" s="9">
        <f>'[1]9'!M$19+'[1]9'!M$21*Table6[[#This Row],[LNONLINE]]+'[1]9'!M$20*Table6[[#This Row],[DL_DUM]]+'[1]9'!M$22*Table6[[#This Row],[CT_DUM]]+'[1]9'!M$23*Table6[[#This Row],[PA_DUM]]+'[1]9'!M$24*Table6[[#This Row],[NY_DUM]]+'[1]9'!M$25*Table6[[#This Row],[NJ_DUM]]</f>
        <v>5.740216530346296</v>
      </c>
      <c r="BF72" s="9">
        <f>Table6[[#This Row],[sales]]-Table6[[#This Row],[Pred_9]]</f>
        <v>5608.1307861038058</v>
      </c>
      <c r="BG72" s="9">
        <f>ABS(Table6[[#This Row],[Red_9]]/Table6[[#This Row],[sales]])</f>
        <v>0.99897749404507996</v>
      </c>
      <c r="BH72" s="9">
        <f>'[1]10'!P$22+'[1]10'!P$30*Table6[[#This Row],[LNTV]]+'[1]10'!P$29*Table6[[#This Row],[LNRADIOLING]]+'[1]10'!P$24*Table6[[#This Row],[LNONLINELING]]+'[1]10'!P$23*Table6[[#This Row],[DL_DUM]]+'[1]10'!P$25*Table6[[#This Row],[CT_DUM]]+'[1]10'!P$26*Table6[[#This Row],[PA_DUM]]+'[1]10'!P$27*Table6[[#This Row],[NY_DUM]]+'[1]10'!P$28*Table6[[#This Row],[NJ_DUM]]</f>
        <v>5.481662610119133</v>
      </c>
      <c r="BI72" s="9">
        <f>Table6[[#This Row],[sales]]-Table6[[#This Row],[Pred_10]]</f>
        <v>5608.3893400240331</v>
      </c>
      <c r="BJ72" s="45">
        <f>ABS(Table6[[#This Row],[Red_10]]/Table6[[#This Row],[sales]])</f>
        <v>0.99902355030823697</v>
      </c>
      <c r="BK72" s="9">
        <f>'[1]11'!P$32+'[1]11'!P$40*Table6[[#This Row],[LNONLINELING]]+'[1]11'!P$39*Table6[[#This Row],[LNRADIOLING]]+'[1]11'!P$38*Table6[[#This Row],[LNTVLING]]+'[1]11'!P$33*Table6[[#This Row],[DL_DUM]]+'[1]11'!P$34*Table6[[#This Row],[CT_DUM]]+'[1]11'!P$35*Table6[[#This Row],[PA_DUM]]+'[1]11'!P$36*Table6[[#This Row],[NY_DUM]]+'[1]11'!P$37*Table6[[#This Row],[NJ_DUM]]</f>
        <v>5.3247808958130127</v>
      </c>
      <c r="BL72" s="9">
        <f>Table6[[#This Row],[sales]]-Table6[[#This Row],[ Pred_11]]</f>
        <v>5608.5462217383392</v>
      </c>
      <c r="BM72" s="47">
        <f>ABS(Table6[[#This Row],[ Red_11]]/Table6[[#This Row],[sales]])</f>
        <v>0.99905149568037555</v>
      </c>
      <c r="BN72" s="9">
        <f>'[1]12'!K$22+'[1]12'!K$28*Table6[[#This Row],[COMBINE LN LING]]+'[1]12'!K$23*Table6[[#This Row],[DL_DUM]]+'[1]12'!K$24*Table6[[#This Row],[CT_DUM]]+'[1]12'!K$25*Table6[[#This Row],[PA_DUM]]+'[1]12'!K$26*Table6[[#This Row],[NY_DUM]]+'[1]12'!K$27*Table6[[#This Row],[NJ_DUM]]</f>
        <v>6.0354446502611623</v>
      </c>
      <c r="BO72" s="9">
        <f>Table6[[#This Row],[sales]]-Table6[[#This Row],[ Pred_12]]</f>
        <v>5607.8355579838908</v>
      </c>
      <c r="BP72" s="47">
        <f>ABS(Table6[[#This Row],[ Red_12]]/Table6[[#This Row],[sales]])</f>
        <v>0.99892490499916553</v>
      </c>
      <c r="BQ72">
        <f>LN(G72+'2019 Totals and Calculations'!C$18)</f>
        <v>7.812503334013571</v>
      </c>
      <c r="BR72">
        <f>LN(Table6[[#This Row],[PROF RADIO]]+'2019 Totals and Calculations'!D$18)</f>
        <v>6.018870204143199</v>
      </c>
      <c r="BS72">
        <f>LN(Table6[[#This Row],[ONLINE LINGERING]]+'2019 Totals and Calculations'!E$18)</f>
        <v>4.4741791622612999</v>
      </c>
      <c r="BT72">
        <f>MONTH(Table6[[#This Row],[Date]])</f>
        <v>5</v>
      </c>
      <c r="BU72">
        <f t="shared" si="40"/>
        <v>0</v>
      </c>
      <c r="BV72">
        <f t="shared" si="41"/>
        <v>0</v>
      </c>
      <c r="BW72">
        <f t="shared" si="42"/>
        <v>0</v>
      </c>
      <c r="BX72">
        <f t="shared" si="43"/>
        <v>0</v>
      </c>
      <c r="BY72">
        <f t="shared" si="44"/>
        <v>1</v>
      </c>
      <c r="BZ72">
        <f t="shared" si="45"/>
        <v>0</v>
      </c>
      <c r="CA72">
        <f t="shared" si="46"/>
        <v>0</v>
      </c>
      <c r="CB72">
        <f t="shared" si="47"/>
        <v>0</v>
      </c>
      <c r="CC72">
        <f t="shared" si="48"/>
        <v>0</v>
      </c>
      <c r="CD72">
        <f t="shared" si="49"/>
        <v>0</v>
      </c>
      <c r="CE72">
        <f t="shared" si="50"/>
        <v>0</v>
      </c>
      <c r="CF72">
        <f t="shared" si="51"/>
        <v>0</v>
      </c>
      <c r="CG72">
        <f t="shared" si="52"/>
        <v>71</v>
      </c>
      <c r="CH7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6658.0734829604708</v>
      </c>
      <c r="CI72" s="79">
        <f>Table6[[#This Row],[sales]]-CH72</f>
        <v>-1044.2024803263184</v>
      </c>
      <c r="CJ72">
        <f>ABS(Table6[[#This Row],[sales]]-CH72)/Table6[[#This Row],[sales]]</f>
        <v>0.18600400326910888</v>
      </c>
      <c r="CK7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5525.2778885298039</v>
      </c>
      <c r="CL72" s="79">
        <f>Table6[[#This Row],[sales]]-CK72</f>
        <v>88.593114104348388</v>
      </c>
      <c r="CM72">
        <f>ABS(Table6[[#This Row],[sales]]-CK72)/Table6[[#This Row],[sales]]</f>
        <v>1.5781109694679222E-2</v>
      </c>
      <c r="CN7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5046.5018134351321</v>
      </c>
      <c r="CO72" s="79">
        <f>Table6[[#This Row],[sales]]-CN72</f>
        <v>567.36918919902018</v>
      </c>
      <c r="CP72">
        <f>ABS(Table6[[#This Row],[sales]]-CN72)/Table6[[#This Row],[sales]]</f>
        <v>0.10106559073637389</v>
      </c>
      <c r="CQ7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5092.3079829798098</v>
      </c>
      <c r="CR72" s="79">
        <f>Table6[[#This Row],[sales]]-CQ72</f>
        <v>521.5630196543425</v>
      </c>
      <c r="CS72">
        <f>ABS(Table6[[#This Row],[sales]]-CQ72)/Table6[[#This Row],[sales]]</f>
        <v>9.2906128304268767E-2</v>
      </c>
    </row>
    <row r="73" spans="1:97" x14ac:dyDescent="0.2">
      <c r="A73">
        <v>72</v>
      </c>
      <c r="B73" t="s">
        <v>139</v>
      </c>
      <c r="C73" s="5">
        <v>43233</v>
      </c>
      <c r="D73" s="6">
        <v>2180.4012124172209</v>
      </c>
      <c r="E73" s="8">
        <f>YEAR(Table6[[#This Row],[Date]])</f>
        <v>2018</v>
      </c>
      <c r="F73" s="6">
        <f>Table6[[#This Row],[TV_State]]+Table6[[#This Row],[Radio_State]]+Table6[[#This Row],[Online]]</f>
        <v>2580.1414346937117</v>
      </c>
      <c r="G73" s="6">
        <f t="shared" si="27"/>
        <v>2131.1663514310767</v>
      </c>
      <c r="H73" s="6">
        <f>LN(Table6[[#This Row],[PROF TV LING]])</f>
        <v>7.6644246916661913</v>
      </c>
      <c r="I73" s="6">
        <f t="shared" si="28"/>
        <v>7.6872641812426314</v>
      </c>
      <c r="J73" s="6">
        <v>355.32464202354737</v>
      </c>
      <c r="K73" s="6">
        <f t="shared" si="33"/>
        <v>351.84106713332756</v>
      </c>
      <c r="L73" s="6">
        <f>0.5*J72+0.5*Table6[[#This Row],[Radio_State]]</f>
        <v>353.56560914224269</v>
      </c>
      <c r="M73" s="6">
        <f>LN(Table6[[#This Row],[RADIO LINGERING ]])</f>
        <v>5.8680690668203894</v>
      </c>
      <c r="N73" s="6">
        <f t="shared" si="29"/>
        <v>5.8730318561625188</v>
      </c>
      <c r="O73" s="6">
        <v>44.415580252943421</v>
      </c>
      <c r="P73" s="6">
        <f t="shared" si="30"/>
        <v>44.31902946573021</v>
      </c>
      <c r="Q73" s="6">
        <f>0.3*O72+0.7*Table6[[#This Row],[Online]]</f>
        <v>44.283652786845565</v>
      </c>
      <c r="R73" s="6">
        <f>LN(Table6[[#This Row],[ONLINE LINGERING]])</f>
        <v>3.7906155973659401</v>
      </c>
      <c r="S73" s="6">
        <f t="shared" si="31"/>
        <v>3.793590314482683</v>
      </c>
      <c r="T73" s="6">
        <v>4634.7924262004481</v>
      </c>
      <c r="U73" s="6">
        <f t="shared" si="32"/>
        <v>8.4413466930058494</v>
      </c>
      <c r="V73" s="8">
        <f>YEAR(Table6[[#This Row],[Date]])</f>
        <v>2018</v>
      </c>
      <c r="W73" s="8">
        <f>WEEKNUM(Table6[[#This Row],[Date]])</f>
        <v>20</v>
      </c>
      <c r="X73" t="s">
        <v>236</v>
      </c>
      <c r="Y73" s="9">
        <f>Table6[[#This Row],[LNTVLING]]+Table6[[#This Row],[LNRADIOLING]]+Table6[[#This Row],[LNONLINELING]]</f>
        <v>17.32310935585252</v>
      </c>
      <c r="Z73">
        <f t="shared" si="53"/>
        <v>1</v>
      </c>
      <c r="AA73">
        <f t="shared" si="34"/>
        <v>1</v>
      </c>
      <c r="AB73">
        <f t="shared" si="35"/>
        <v>0</v>
      </c>
      <c r="AC73">
        <f t="shared" si="36"/>
        <v>0</v>
      </c>
      <c r="AD73">
        <f t="shared" si="37"/>
        <v>0</v>
      </c>
      <c r="AE73">
        <f t="shared" si="38"/>
        <v>0</v>
      </c>
      <c r="AF73">
        <f t="shared" si="39"/>
        <v>0</v>
      </c>
      <c r="AG73" s="9">
        <f>'[1]1'!J$20+'[1]1'!J$21*Table6[[#This Row],[TV_State]]</f>
        <v>3474.0022958731297</v>
      </c>
      <c r="AH73" s="9">
        <f>Table6[[#This Row],[sales]]-Table6[[#This Row],[Pred_1]]</f>
        <v>1160.7901303273184</v>
      </c>
      <c r="AI73">
        <f>ABS(Table6[[#This Row],[Res_1]])/Table6[[#This Row],[sales]]</f>
        <v>0.25045137378005972</v>
      </c>
      <c r="AJ73" s="9">
        <f>'[1]2'!J$20+'[1]2'!J$21*Table6[[#This Row],[Radio_State]]</f>
        <v>3274.1764575159423</v>
      </c>
      <c r="AK73" s="9">
        <f>Table6[[#This Row],[sales]]-Table6[[#This Row],[ Pred_2 ]]</f>
        <v>1360.6159686845058</v>
      </c>
      <c r="AL73">
        <f>ABS(Table6[[#This Row],[ Res_2 ]])/Table6[[#This Row],[sales]]</f>
        <v>0.29356567534566458</v>
      </c>
      <c r="AM73" s="10">
        <f>'[1]3'!J$20+'[1]3'!J$21*Data!O73</f>
        <v>2057.3332523324693</v>
      </c>
      <c r="AN73" s="9">
        <f>Table6[[#This Row],[sales]]-Table6[[#This Row],[Pred_3]]</f>
        <v>2577.4591738679787</v>
      </c>
      <c r="AO73" s="9">
        <f>ABS(Table6[[#This Row],[Res_3]])/Table6[[#This Row],[sales]]</f>
        <v>0.55611102652572331</v>
      </c>
      <c r="AP73" s="9">
        <f>'[1]4'!L$21+'[1]4'!L$27*Table6[[#This Row],[TV_State]]+'[1]4'!L$22*Table6[[#This Row],[NJ_DUM]]+'[1]4'!L$23*Table6[[#This Row],[NY_DUM]]+'[1]4'!L$24*Table6[[#This Row],[PA_DUM]]+'[1]4'!L$25*Table6[[#This Row],[CT_DUM]]+'[1]4'!L$26*Table6[[#This Row],[DL_DUM]]</f>
        <v>4861.4547529353895</v>
      </c>
      <c r="AQ73" s="9">
        <f>Table6[[#This Row],[sales]]-Table6[[#This Row],[Pred_4]]</f>
        <v>-226.66232673494142</v>
      </c>
      <c r="AR73">
        <f>ABS(Table6[[#This Row],[Res_4]]/Table6[[#This Row],[sales]])</f>
        <v>4.8904526005009614E-2</v>
      </c>
      <c r="AS73" s="9">
        <f>'[1]5'!L$20+'[1]5'!L$26*Table6[[#This Row],[Radio_State]]+'[1]5'!L$21*Table6[[#This Row],[NJ_DUM]]+'[1]5'!L$22*Table6[[#This Row],[NY_DUM]]+'[1]5'!L$23*Table6[[#This Row],[PA_DUM]]+'[1]5'!L$24*Table6[[#This Row],[CT_DUM]]+'[1]5'!L$25*Table6[[#This Row],[DL_DUM]]</f>
        <v>4253.2810748367519</v>
      </c>
      <c r="AT73" s="9">
        <f>Table6[[#This Row],[sales]]-Table6[[#This Row],[Pred_5]]</f>
        <v>381.51135136369612</v>
      </c>
      <c r="AU73" s="9">
        <f>ABS(Table6[[#This Row],[Red_5]]/Table6[[#This Row],[sales]])</f>
        <v>8.2314657546908726E-2</v>
      </c>
      <c r="AV73" s="9">
        <f>'[1]6'!L$20+'[1]6'!L$26*Table6[[#This Row],[Online]]+'[1]6'!L$21*Table6[[#This Row],[NJ_DUM]]+'[1]6'!L$22*Table6[[#This Row],[NY_DUM]]+'[1]6'!L$23*Table6[[#This Row],[PA_DUM]]+'[1]6'!L$24*Table6[[#This Row],[CT_DUM]]+'[1]6'!L$25*Table6[[#This Row],[DL_DUM]]</f>
        <v>4153.6990567564108</v>
      </c>
      <c r="AW73" s="9">
        <f>Table6[[#This Row],[sales]]-Table6[[#This Row],[Pred_6]]</f>
        <v>481.09336944403731</v>
      </c>
      <c r="AX73" s="9">
        <f>ABS(Table6[[#This Row],[Red_6]]/Table6[[#This Row],[sales]])</f>
        <v>0.10380041330964898</v>
      </c>
      <c r="AY73" s="9">
        <f>'[1]7'!L$21+'[1]7'!L$27*Table6[[#This Row],[LNTV]]+'[1]7'!L$22*Table6[[#This Row],[NJ_DUM]]+'[1]7'!L$23*Table6[[#This Row],[NY_DUM]]+'[1]7'!L$24*Table6[[#This Row],[PA_DUM]]+'[1]7'!L$25*Table6[[#This Row],[CT_DUM]]+'[1]7'!L$26*Table6[[#This Row],[DL_DUM]]</f>
        <v>8.3132915085628092</v>
      </c>
      <c r="AZ73" s="9">
        <f>Table6[[#This Row],[sales]]-Table6[[#This Row],[Pred_7]]</f>
        <v>4626.4791346918855</v>
      </c>
      <c r="BA73" s="9">
        <f>ABS(Table6[[#This Row],[Red_7]]/Table6[[#This Row],[sales]])</f>
        <v>0.99820632927128139</v>
      </c>
      <c r="BB73" s="9">
        <f>'[1]8'!O$22+'[1]8'!O$28*Table6[[#This Row],[LNRADIOLING]]+'[1]8'!O$23*Table6[[#This Row],[DL_DUM]]+'[1]8'!O$24*Table6[[#This Row],[CT_DUM]]+'[1]8'!O$25*Table6[[#This Row],[PA_DUM]]+'[1]8'!O$26*Table6[[#This Row],[NY_DUM]]+'[1]8'!O$27*Table6[[#This Row],[NJ_DUM]]</f>
        <v>5.9403817283902969</v>
      </c>
      <c r="BC73" s="9">
        <f>Table6[[#This Row],[sales]]-Table6[[#This Row],[Pred_8]]</f>
        <v>4628.852044472058</v>
      </c>
      <c r="BD73" s="9">
        <f>ABS(Table6[[#This Row],[Red_8]]/Table6[[#This Row],[sales]])</f>
        <v>0.99871830684480944</v>
      </c>
      <c r="BE73" s="9">
        <f>'[1]9'!M$19+'[1]9'!M$21*Table6[[#This Row],[LNONLINE]]+'[1]9'!M$20*Table6[[#This Row],[DL_DUM]]+'[1]9'!M$22*Table6[[#This Row],[CT_DUM]]+'[1]9'!M$23*Table6[[#This Row],[PA_DUM]]+'[1]9'!M$24*Table6[[#This Row],[NY_DUM]]+'[1]9'!M$25*Table6[[#This Row],[NJ_DUM]]</f>
        <v>5.7433669786776278</v>
      </c>
      <c r="BF73" s="9">
        <f>Table6[[#This Row],[sales]]-Table6[[#This Row],[Pred_9]]</f>
        <v>4629.0490592217702</v>
      </c>
      <c r="BG73" s="9">
        <f>ABS(Table6[[#This Row],[Red_9]]/Table6[[#This Row],[sales]])</f>
        <v>0.99876081462759569</v>
      </c>
      <c r="BH73" s="9">
        <f>'[1]10'!P$22+'[1]10'!P$30*Table6[[#This Row],[LNTV]]+'[1]10'!P$29*Table6[[#This Row],[LNRADIOLING]]+'[1]10'!P$24*Table6[[#This Row],[LNONLINELING]]+'[1]10'!P$23*Table6[[#This Row],[DL_DUM]]+'[1]10'!P$25*Table6[[#This Row],[CT_DUM]]+'[1]10'!P$26*Table6[[#This Row],[PA_DUM]]+'[1]10'!P$27*Table6[[#This Row],[NY_DUM]]+'[1]10'!P$28*Table6[[#This Row],[NJ_DUM]]</f>
        <v>5.483473693395351</v>
      </c>
      <c r="BI73" s="9">
        <f>Table6[[#This Row],[sales]]-Table6[[#This Row],[Pred_10]]</f>
        <v>4629.3089525070527</v>
      </c>
      <c r="BJ73" s="45">
        <f>ABS(Table6[[#This Row],[Red_10]]/Table6[[#This Row],[sales]])</f>
        <v>0.99881688904504173</v>
      </c>
      <c r="BK73" s="9">
        <f>'[1]11'!P$32+'[1]11'!P$40*Table6[[#This Row],[LNONLINELING]]+'[1]11'!P$39*Table6[[#This Row],[LNRADIOLING]]+'[1]11'!P$38*Table6[[#This Row],[LNTVLING]]+'[1]11'!P$33*Table6[[#This Row],[DL_DUM]]+'[1]11'!P$34*Table6[[#This Row],[CT_DUM]]+'[1]11'!P$35*Table6[[#This Row],[PA_DUM]]+'[1]11'!P$36*Table6[[#This Row],[NY_DUM]]+'[1]11'!P$37*Table6[[#This Row],[NJ_DUM]]</f>
        <v>5.3259062936625972</v>
      </c>
      <c r="BL73" s="9">
        <f>Table6[[#This Row],[sales]]-Table6[[#This Row],[ Pred_11]]</f>
        <v>4629.4665199067858</v>
      </c>
      <c r="BM73" s="47">
        <f>ABS(Table6[[#This Row],[ Red_11]]/Table6[[#This Row],[sales]])</f>
        <v>0.99885088569154579</v>
      </c>
      <c r="BN73" s="9">
        <f>'[1]12'!K$22+'[1]12'!K$28*Table6[[#This Row],[COMBINE LN LING]]+'[1]12'!K$23*Table6[[#This Row],[DL_DUM]]+'[1]12'!K$24*Table6[[#This Row],[CT_DUM]]+'[1]12'!K$25*Table6[[#This Row],[PA_DUM]]+'[1]12'!K$26*Table6[[#This Row],[NY_DUM]]+'[1]12'!K$27*Table6[[#This Row],[NJ_DUM]]</f>
        <v>6.0383173865660069</v>
      </c>
      <c r="BO73" s="9">
        <f>Table6[[#This Row],[sales]]-Table6[[#This Row],[ Pred_12]]</f>
        <v>4628.7541088138823</v>
      </c>
      <c r="BP73" s="47">
        <f>ABS(Table6[[#This Row],[ Red_12]]/Table6[[#This Row],[sales]])</f>
        <v>0.99869717630666022</v>
      </c>
      <c r="BQ73">
        <f>LN(G73+'2019 Totals and Calculations'!C$18)</f>
        <v>7.8210053388563772</v>
      </c>
      <c r="BR73">
        <f>LN(Table6[[#This Row],[PROF RADIO]]+'2019 Totals and Calculations'!D$18)</f>
        <v>6.0273080094451537</v>
      </c>
      <c r="BS73">
        <f>LN(Table6[[#This Row],[ONLINE LINGERING]]+'2019 Totals and Calculations'!E$18)</f>
        <v>4.4791648796514876</v>
      </c>
      <c r="BT73">
        <f>MONTH(Table6[[#This Row],[Date]])</f>
        <v>5</v>
      </c>
      <c r="BU73">
        <f t="shared" si="40"/>
        <v>0</v>
      </c>
      <c r="BV73">
        <f t="shared" si="41"/>
        <v>0</v>
      </c>
      <c r="BW73">
        <f t="shared" si="42"/>
        <v>0</v>
      </c>
      <c r="BX73">
        <f t="shared" si="43"/>
        <v>0</v>
      </c>
      <c r="BY73">
        <f t="shared" si="44"/>
        <v>1</v>
      </c>
      <c r="BZ73">
        <f t="shared" si="45"/>
        <v>0</v>
      </c>
      <c r="CA73">
        <f t="shared" si="46"/>
        <v>0</v>
      </c>
      <c r="CB73">
        <f t="shared" si="47"/>
        <v>0</v>
      </c>
      <c r="CC73">
        <f t="shared" si="48"/>
        <v>0</v>
      </c>
      <c r="CD73">
        <f t="shared" si="49"/>
        <v>0</v>
      </c>
      <c r="CE73">
        <f t="shared" si="50"/>
        <v>0</v>
      </c>
      <c r="CF73">
        <f t="shared" si="51"/>
        <v>0</v>
      </c>
      <c r="CG73">
        <f t="shared" si="52"/>
        <v>72</v>
      </c>
      <c r="CH7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6693.0353949507371</v>
      </c>
      <c r="CI73" s="79">
        <f>Table6[[#This Row],[sales]]-CH73</f>
        <v>-2058.242968750289</v>
      </c>
      <c r="CJ73">
        <f>ABS(Table6[[#This Row],[sales]]-CH73)/Table6[[#This Row],[sales]]</f>
        <v>0.44408525333627813</v>
      </c>
      <c r="CK7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5552.1549905075062</v>
      </c>
      <c r="CL73" s="79">
        <f>Table6[[#This Row],[sales]]-CK73</f>
        <v>-917.36256430705816</v>
      </c>
      <c r="CM73">
        <f>ABS(Table6[[#This Row],[sales]]-CK73)/Table6[[#This Row],[sales]]</f>
        <v>0.19792958992536844</v>
      </c>
      <c r="CN7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5066.6374493233743</v>
      </c>
      <c r="CO73" s="79">
        <f>Table6[[#This Row],[sales]]-CN73</f>
        <v>-431.84502312292625</v>
      </c>
      <c r="CP73">
        <f>ABS(Table6[[#This Row],[sales]]-CN73)/Table6[[#This Row],[sales]]</f>
        <v>9.3174620007081543E-2</v>
      </c>
      <c r="CQ7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5124.2648093916341</v>
      </c>
      <c r="CR73" s="79">
        <f>Table6[[#This Row],[sales]]-CQ73</f>
        <v>-489.47238319118605</v>
      </c>
      <c r="CS73">
        <f>ABS(Table6[[#This Row],[sales]]-CQ73)/Table6[[#This Row],[sales]]</f>
        <v>0.10560826422866366</v>
      </c>
    </row>
    <row r="74" spans="1:97" x14ac:dyDescent="0.2">
      <c r="A74">
        <v>73</v>
      </c>
      <c r="B74" t="s">
        <v>139</v>
      </c>
      <c r="C74" s="5">
        <v>43240</v>
      </c>
      <c r="D74" s="6">
        <v>2202.2052245413934</v>
      </c>
      <c r="E74" s="8">
        <f>YEAR(Table6[[#This Row],[Date]])</f>
        <v>2018</v>
      </c>
      <c r="F74" s="6">
        <f>Table6[[#This Row],[TV_State]]+Table6[[#This Row],[Radio_State]]+Table6[[#This Row],[Online]]</f>
        <v>2605.942849040649</v>
      </c>
      <c r="G74" s="6">
        <f t="shared" si="27"/>
        <v>2152.4780133641716</v>
      </c>
      <c r="H74" s="6">
        <f>LN(Table6[[#This Row],[PROF TV LING]])</f>
        <v>7.6743750217847566</v>
      </c>
      <c r="I74" s="6">
        <f t="shared" si="28"/>
        <v>7.6972145120958002</v>
      </c>
      <c r="J74" s="6">
        <v>358.87788844378281</v>
      </c>
      <c r="K74" s="6">
        <f t="shared" si="33"/>
        <v>355.35947778855518</v>
      </c>
      <c r="L74" s="6">
        <f>0.5*J73+0.5*Table6[[#This Row],[Radio_State]]</f>
        <v>357.10126523366512</v>
      </c>
      <c r="M74" s="6">
        <f>LN(Table6[[#This Row],[RADIO LINGERING ]])</f>
        <v>5.8780193976735582</v>
      </c>
      <c r="N74" s="6">
        <f t="shared" si="29"/>
        <v>5.8829821870156866</v>
      </c>
      <c r="O74" s="6">
        <v>44.859736055472858</v>
      </c>
      <c r="P74" s="6">
        <f t="shared" si="30"/>
        <v>44.69752407855006</v>
      </c>
      <c r="Q74" s="6">
        <f>0.3*O73+0.7*Table6[[#This Row],[Online]]</f>
        <v>44.726489314714023</v>
      </c>
      <c r="R74" s="6">
        <f>LN(Table6[[#This Row],[ONLINE LINGERING]])</f>
        <v>3.800565928219108</v>
      </c>
      <c r="S74" s="6">
        <f t="shared" si="31"/>
        <v>3.8035406453358509</v>
      </c>
      <c r="T74" s="6">
        <v>4584.4356713013876</v>
      </c>
      <c r="U74" s="6">
        <f t="shared" si="32"/>
        <v>8.4304222956108106</v>
      </c>
      <c r="V74" s="8">
        <f>YEAR(Table6[[#This Row],[Date]])</f>
        <v>2018</v>
      </c>
      <c r="W74" s="8">
        <f>WEEKNUM(Table6[[#This Row],[Date]])</f>
        <v>21</v>
      </c>
      <c r="X74" t="s">
        <v>237</v>
      </c>
      <c r="Y74" s="9">
        <f>Table6[[#This Row],[LNTVLING]]+Table6[[#This Row],[LNRADIOLING]]+Table6[[#This Row],[LNONLINELING]]</f>
        <v>17.352960347677424</v>
      </c>
      <c r="Z74">
        <f t="shared" si="53"/>
        <v>1</v>
      </c>
      <c r="AA74">
        <f t="shared" si="34"/>
        <v>1</v>
      </c>
      <c r="AB74">
        <f t="shared" si="35"/>
        <v>0</v>
      </c>
      <c r="AC74">
        <f t="shared" si="36"/>
        <v>0</v>
      </c>
      <c r="AD74">
        <f t="shared" si="37"/>
        <v>0</v>
      </c>
      <c r="AE74">
        <f t="shared" si="38"/>
        <v>0</v>
      </c>
      <c r="AF74">
        <f t="shared" si="39"/>
        <v>0</v>
      </c>
      <c r="AG74" s="9">
        <f>'[1]1'!J$20+'[1]1'!J$21*Table6[[#This Row],[TV_State]]</f>
        <v>3495.4449933772985</v>
      </c>
      <c r="AH74" s="9">
        <f>Table6[[#This Row],[sales]]-Table6[[#This Row],[Pred_1]]</f>
        <v>1088.9906779240891</v>
      </c>
      <c r="AI74">
        <f>ABS(Table6[[#This Row],[Res_1]])/Table6[[#This Row],[sales]]</f>
        <v>0.23754083512201546</v>
      </c>
      <c r="AJ74" s="9">
        <f>'[1]2'!J$20+'[1]2'!J$21*Table6[[#This Row],[Radio_State]]</f>
        <v>3289.7754040511268</v>
      </c>
      <c r="AK74" s="9">
        <f>Table6[[#This Row],[sales]]-Table6[[#This Row],[ Pred_2 ]]</f>
        <v>1294.6602672502609</v>
      </c>
      <c r="AL74">
        <f>ABS(Table6[[#This Row],[ Res_2 ]])/Table6[[#This Row],[sales]]</f>
        <v>0.28240341016340287</v>
      </c>
      <c r="AM74" s="10">
        <f>'[1]3'!J$20+'[1]3'!J$21*Data!O74</f>
        <v>2059.8992830385455</v>
      </c>
      <c r="AN74" s="9">
        <f>Table6[[#This Row],[sales]]-Table6[[#This Row],[Pred_3]]</f>
        <v>2524.5363882628421</v>
      </c>
      <c r="AO74" s="9">
        <f>ABS(Table6[[#This Row],[Res_3]])/Table6[[#This Row],[sales]]</f>
        <v>0.55067549623751177</v>
      </c>
      <c r="AP74" s="9">
        <f>'[1]4'!L$21+'[1]4'!L$27*Table6[[#This Row],[TV_State]]+'[1]4'!L$22*Table6[[#This Row],[NJ_DUM]]+'[1]4'!L$23*Table6[[#This Row],[NY_DUM]]+'[1]4'!L$24*Table6[[#This Row],[PA_DUM]]+'[1]4'!L$25*Table6[[#This Row],[CT_DUM]]+'[1]4'!L$26*Table6[[#This Row],[DL_DUM]]</f>
        <v>4866.2642959904451</v>
      </c>
      <c r="AQ74" s="9">
        <f>Table6[[#This Row],[sales]]-Table6[[#This Row],[Pred_4]]</f>
        <v>-281.82862468905751</v>
      </c>
      <c r="AR74">
        <f>ABS(Table6[[#This Row],[Res_4]]/Table6[[#This Row],[sales]])</f>
        <v>6.1475096368634304E-2</v>
      </c>
      <c r="AS74" s="9">
        <f>'[1]5'!L$20+'[1]5'!L$26*Table6[[#This Row],[Radio_State]]+'[1]5'!L$21*Table6[[#This Row],[NJ_DUM]]+'[1]5'!L$22*Table6[[#This Row],[NY_DUM]]+'[1]5'!L$23*Table6[[#This Row],[PA_DUM]]+'[1]5'!L$24*Table6[[#This Row],[CT_DUM]]+'[1]5'!L$25*Table6[[#This Row],[DL_DUM]]</f>
        <v>4259.5404570482478</v>
      </c>
      <c r="AT74" s="9">
        <f>Table6[[#This Row],[sales]]-Table6[[#This Row],[Pred_5]]</f>
        <v>324.89521425313978</v>
      </c>
      <c r="AU74" s="9">
        <f>ABS(Table6[[#This Row],[Red_5]]/Table6[[#This Row],[sales]])</f>
        <v>7.0869183809686112E-2</v>
      </c>
      <c r="AV74" s="9">
        <f>'[1]6'!L$20+'[1]6'!L$26*Table6[[#This Row],[Online]]+'[1]6'!L$21*Table6[[#This Row],[NJ_DUM]]+'[1]6'!L$22*Table6[[#This Row],[NY_DUM]]+'[1]6'!L$23*Table6[[#This Row],[PA_DUM]]+'[1]6'!L$24*Table6[[#This Row],[CT_DUM]]+'[1]6'!L$25*Table6[[#This Row],[DL_DUM]]</f>
        <v>4155.6321372145912</v>
      </c>
      <c r="AW74" s="9">
        <f>Table6[[#This Row],[sales]]-Table6[[#This Row],[Pred_6]]</f>
        <v>428.80353408679639</v>
      </c>
      <c r="AX74" s="9">
        <f>ABS(Table6[[#This Row],[Red_6]]/Table6[[#This Row],[sales]])</f>
        <v>9.3534638684344668E-2</v>
      </c>
      <c r="AY74" s="9">
        <f>'[1]7'!L$21+'[1]7'!L$27*Table6[[#This Row],[LNTV]]+'[1]7'!L$22*Table6[[#This Row],[NJ_DUM]]+'[1]7'!L$23*Table6[[#This Row],[NY_DUM]]+'[1]7'!L$24*Table6[[#This Row],[PA_DUM]]+'[1]7'!L$25*Table6[[#This Row],[CT_DUM]]+'[1]7'!L$26*Table6[[#This Row],[DL_DUM]]</f>
        <v>8.3143928558528106</v>
      </c>
      <c r="AZ74" s="9">
        <f>Table6[[#This Row],[sales]]-Table6[[#This Row],[Pred_7]]</f>
        <v>4576.1212784455347</v>
      </c>
      <c r="BA74" s="9">
        <f>ABS(Table6[[#This Row],[Red_7]]/Table6[[#This Row],[sales]])</f>
        <v>0.99818638684191796</v>
      </c>
      <c r="BB74" s="9">
        <f>'[1]8'!O$22+'[1]8'!O$28*Table6[[#This Row],[LNRADIOLING]]+'[1]8'!O$23*Table6[[#This Row],[DL_DUM]]+'[1]8'!O$24*Table6[[#This Row],[CT_DUM]]+'[1]8'!O$25*Table6[[#This Row],[PA_DUM]]+'[1]8'!O$26*Table6[[#This Row],[NY_DUM]]+'[1]8'!O$27*Table6[[#This Row],[NJ_DUM]]</f>
        <v>5.9410915943940736</v>
      </c>
      <c r="BC74" s="9">
        <f>Table6[[#This Row],[sales]]-Table6[[#This Row],[Pred_8]]</f>
        <v>4578.4945797069931</v>
      </c>
      <c r="BD74" s="9">
        <f>ABS(Table6[[#This Row],[Red_8]]/Table6[[#This Row],[sales]])</f>
        <v>0.99870407351736101</v>
      </c>
      <c r="BE74" s="9">
        <f>'[1]9'!M$19+'[1]9'!M$21*Table6[[#This Row],[LNONLINE]]+'[1]9'!M$20*Table6[[#This Row],[DL_DUM]]+'[1]9'!M$22*Table6[[#This Row],[CT_DUM]]+'[1]9'!M$23*Table6[[#This Row],[PA_DUM]]+'[1]9'!M$24*Table6[[#This Row],[NY_DUM]]+'[1]9'!M$25*Table6[[#This Row],[NJ_DUM]]</f>
        <v>5.7465174270089605</v>
      </c>
      <c r="BF74" s="9">
        <f>Table6[[#This Row],[sales]]-Table6[[#This Row],[Pred_9]]</f>
        <v>4578.6891538743785</v>
      </c>
      <c r="BG74" s="9">
        <f>ABS(Table6[[#This Row],[Red_9]]/Table6[[#This Row],[sales]])</f>
        <v>0.99874651585516128</v>
      </c>
      <c r="BH74" s="9">
        <f>'[1]10'!P$22+'[1]10'!P$30*Table6[[#This Row],[LNTV]]+'[1]10'!P$29*Table6[[#This Row],[LNRADIOLING]]+'[1]10'!P$24*Table6[[#This Row],[LNONLINELING]]+'[1]10'!P$23*Table6[[#This Row],[DL_DUM]]+'[1]10'!P$25*Table6[[#This Row],[CT_DUM]]+'[1]10'!P$26*Table6[[#This Row],[PA_DUM]]+'[1]10'!P$27*Table6[[#This Row],[NY_DUM]]+'[1]10'!P$28*Table6[[#This Row],[NJ_DUM]]</f>
        <v>5.4852847766715689</v>
      </c>
      <c r="BI74" s="9">
        <f>Table6[[#This Row],[sales]]-Table6[[#This Row],[Pred_10]]</f>
        <v>4578.9503865247161</v>
      </c>
      <c r="BJ74" s="45">
        <f>ABS(Table6[[#This Row],[Red_10]]/Table6[[#This Row],[sales]])</f>
        <v>0.99880349836491122</v>
      </c>
      <c r="BK74" s="9">
        <f>'[1]11'!P$32+'[1]11'!P$40*Table6[[#This Row],[LNONLINELING]]+'[1]11'!P$39*Table6[[#This Row],[LNRADIOLING]]+'[1]11'!P$38*Table6[[#This Row],[LNTVLING]]+'[1]11'!P$33*Table6[[#This Row],[DL_DUM]]+'[1]11'!P$34*Table6[[#This Row],[CT_DUM]]+'[1]11'!P$35*Table6[[#This Row],[PA_DUM]]+'[1]11'!P$36*Table6[[#This Row],[NY_DUM]]+'[1]11'!P$37*Table6[[#This Row],[NJ_DUM]]</f>
        <v>5.3270316914573064</v>
      </c>
      <c r="BL74" s="9">
        <f>Table6[[#This Row],[sales]]-Table6[[#This Row],[ Pred_11]]</f>
        <v>4579.1086396099299</v>
      </c>
      <c r="BM74" s="47">
        <f>ABS(Table6[[#This Row],[ Red_11]]/Table6[[#This Row],[sales]])</f>
        <v>0.99883801800845307</v>
      </c>
      <c r="BN74" s="9">
        <f>'[1]12'!K$22+'[1]12'!K$28*Table6[[#This Row],[COMBINE LN LING]]+'[1]12'!K$23*Table6[[#This Row],[DL_DUM]]+'[1]12'!K$24*Table6[[#This Row],[CT_DUM]]+'[1]12'!K$25*Table6[[#This Row],[PA_DUM]]+'[1]12'!K$26*Table6[[#This Row],[NY_DUM]]+'[1]12'!K$27*Table6[[#This Row],[NJ_DUM]]</f>
        <v>6.0411901229021581</v>
      </c>
      <c r="BO74" s="9">
        <f>Table6[[#This Row],[sales]]-Table6[[#This Row],[ Pred_12]]</f>
        <v>4578.3944811784859</v>
      </c>
      <c r="BP74" s="47">
        <f>ABS(Table6[[#This Row],[ Red_12]]/Table6[[#This Row],[sales]])</f>
        <v>0.99868223908981435</v>
      </c>
      <c r="BQ74">
        <f>LN(G74+'2019 Totals and Calculations'!C$18)</f>
        <v>7.8295196142544112</v>
      </c>
      <c r="BR74">
        <f>LN(Table6[[#This Row],[PROF RADIO]]+'2019 Totals and Calculations'!D$18)</f>
        <v>6.0357585330246479</v>
      </c>
      <c r="BS74">
        <f>LN(Table6[[#This Row],[ONLINE LINGERING]]+'2019 Totals and Calculations'!E$18)</f>
        <v>4.4841753486849019</v>
      </c>
      <c r="BT74">
        <f>MONTH(Table6[[#This Row],[Date]])</f>
        <v>5</v>
      </c>
      <c r="BU74">
        <f t="shared" si="40"/>
        <v>0</v>
      </c>
      <c r="BV74">
        <f t="shared" si="41"/>
        <v>0</v>
      </c>
      <c r="BW74">
        <f t="shared" si="42"/>
        <v>0</v>
      </c>
      <c r="BX74">
        <f t="shared" si="43"/>
        <v>0</v>
      </c>
      <c r="BY74">
        <f t="shared" si="44"/>
        <v>1</v>
      </c>
      <c r="BZ74">
        <f t="shared" si="45"/>
        <v>0</v>
      </c>
      <c r="CA74">
        <f t="shared" si="46"/>
        <v>0</v>
      </c>
      <c r="CB74">
        <f t="shared" si="47"/>
        <v>0</v>
      </c>
      <c r="CC74">
        <f t="shared" si="48"/>
        <v>0</v>
      </c>
      <c r="CD74">
        <f t="shared" si="49"/>
        <v>0</v>
      </c>
      <c r="CE74">
        <f t="shared" si="50"/>
        <v>0</v>
      </c>
      <c r="CF74">
        <f t="shared" si="51"/>
        <v>0</v>
      </c>
      <c r="CG74">
        <f t="shared" si="52"/>
        <v>73</v>
      </c>
      <c r="CH7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6728.2054956980437</v>
      </c>
      <c r="CI74" s="79">
        <f>Table6[[#This Row],[sales]]-CH74</f>
        <v>-2143.7698243966561</v>
      </c>
      <c r="CJ74">
        <f>ABS(Table6[[#This Row],[sales]]-CH74)/Table6[[#This Row],[sales]]</f>
        <v>0.46761913092524698</v>
      </c>
      <c r="CK7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5579.184578565304</v>
      </c>
      <c r="CL74" s="79">
        <f>Table6[[#This Row],[sales]]-CK74</f>
        <v>-994.74890726391641</v>
      </c>
      <c r="CM74">
        <f>ABS(Table6[[#This Row],[sales]]-CK74)/Table6[[#This Row],[sales]]</f>
        <v>0.21698393839203686</v>
      </c>
      <c r="CN7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5086.8945470315421</v>
      </c>
      <c r="CO74" s="79">
        <f>Table6[[#This Row],[sales]]-CN74</f>
        <v>-502.45887573015443</v>
      </c>
      <c r="CP74">
        <f>ABS(Table6[[#This Row],[sales]]-CN74)/Table6[[#This Row],[sales]]</f>
        <v>0.10960103091325982</v>
      </c>
      <c r="CQ7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5156.472280533415</v>
      </c>
      <c r="CR74" s="79">
        <f>Table6[[#This Row],[sales]]-CQ74</f>
        <v>-572.03660923202733</v>
      </c>
      <c r="CS74">
        <f>ABS(Table6[[#This Row],[sales]]-CQ74)/Table6[[#This Row],[sales]]</f>
        <v>0.12477797710479005</v>
      </c>
    </row>
    <row r="75" spans="1:97" x14ac:dyDescent="0.2">
      <c r="A75">
        <v>74</v>
      </c>
      <c r="B75" t="s">
        <v>139</v>
      </c>
      <c r="C75" s="5">
        <v>43247</v>
      </c>
      <c r="D75" s="6">
        <v>2224.2272767868067</v>
      </c>
      <c r="E75" s="8">
        <f>YEAR(Table6[[#This Row],[Date]])</f>
        <v>2018</v>
      </c>
      <c r="F75" s="6">
        <f>Table6[[#This Row],[TV_State]]+Table6[[#This Row],[Radio_State]]+Table6[[#This Row],[Online]]</f>
        <v>2632.0022775310549</v>
      </c>
      <c r="G75" s="6">
        <f t="shared" si="27"/>
        <v>2174.002792390962</v>
      </c>
      <c r="H75" s="6">
        <f>LN(Table6[[#This Row],[PROF TV LING]])</f>
        <v>7.6843253521287949</v>
      </c>
      <c r="I75" s="6">
        <f t="shared" si="28"/>
        <v>7.7071648429489681</v>
      </c>
      <c r="J75" s="6">
        <v>362.46666732822069</v>
      </c>
      <c r="K75" s="6">
        <f t="shared" si="33"/>
        <v>358.91307255838797</v>
      </c>
      <c r="L75" s="6">
        <f>0.5*J74+0.5*Table6[[#This Row],[Radio_State]]</f>
        <v>360.67227788600178</v>
      </c>
      <c r="M75" s="6">
        <f>LN(Table6[[#This Row],[RADIO LINGERING ]])</f>
        <v>5.8879697285267261</v>
      </c>
      <c r="N75" s="6">
        <f t="shared" si="29"/>
        <v>5.8929325178688554</v>
      </c>
      <c r="O75" s="6">
        <v>45.308333416027587</v>
      </c>
      <c r="P75" s="6">
        <f t="shared" si="30"/>
        <v>45.125090614784327</v>
      </c>
      <c r="Q75" s="6">
        <f>0.3*O74+0.7*Table6[[#This Row],[Online]]</f>
        <v>45.173754207861165</v>
      </c>
      <c r="R75" s="6">
        <f>LN(Table6[[#This Row],[ONLINE LINGERING]])</f>
        <v>3.8105162590722763</v>
      </c>
      <c r="S75" s="6">
        <f t="shared" si="31"/>
        <v>3.8134909761890192</v>
      </c>
      <c r="T75" s="6">
        <v>5235.625412994912</v>
      </c>
      <c r="U75" s="6">
        <f t="shared" si="32"/>
        <v>8.563241583789754</v>
      </c>
      <c r="V75" s="8">
        <f>YEAR(Table6[[#This Row],[Date]])</f>
        <v>2018</v>
      </c>
      <c r="W75" s="8">
        <f>WEEKNUM(Table6[[#This Row],[Date]])</f>
        <v>22</v>
      </c>
      <c r="X75" t="s">
        <v>238</v>
      </c>
      <c r="Y75" s="9">
        <f>Table6[[#This Row],[LNTVLING]]+Table6[[#This Row],[LNRADIOLING]]+Table6[[#This Row],[LNONLINELING]]</f>
        <v>17.382811339727798</v>
      </c>
      <c r="Z75">
        <f t="shared" si="53"/>
        <v>1</v>
      </c>
      <c r="AA75">
        <f t="shared" si="34"/>
        <v>1</v>
      </c>
      <c r="AB75">
        <f t="shared" si="35"/>
        <v>0</v>
      </c>
      <c r="AC75">
        <f t="shared" si="36"/>
        <v>0</v>
      </c>
      <c r="AD75">
        <f t="shared" si="37"/>
        <v>0</v>
      </c>
      <c r="AE75">
        <f t="shared" si="38"/>
        <v>0</v>
      </c>
      <c r="AF75">
        <f t="shared" si="39"/>
        <v>0</v>
      </c>
      <c r="AG75" s="9">
        <f>'[1]1'!J$20+'[1]1'!J$21*Table6[[#This Row],[TV_State]]</f>
        <v>3517.102117856507</v>
      </c>
      <c r="AH75" s="9">
        <f>Table6[[#This Row],[sales]]-Table6[[#This Row],[Pred_1]]</f>
        <v>1718.523295138405</v>
      </c>
      <c r="AI75">
        <f>ABS(Table6[[#This Row],[Res_1]])/Table6[[#This Row],[sales]]</f>
        <v>0.32823648744484296</v>
      </c>
      <c r="AJ75" s="9">
        <f>'[1]2'!J$20+'[1]2'!J$21*Table6[[#This Row],[Radio_State]]</f>
        <v>3305.5303400516632</v>
      </c>
      <c r="AK75" s="9">
        <f>Table6[[#This Row],[sales]]-Table6[[#This Row],[ Pred_2 ]]</f>
        <v>1930.0950729432489</v>
      </c>
      <c r="AL75">
        <f>ABS(Table6[[#This Row],[ Res_2 ]])/Table6[[#This Row],[sales]]</f>
        <v>0.36864651702406359</v>
      </c>
      <c r="AM75" s="10">
        <f>'[1]3'!J$20+'[1]3'!J$21*Data!O75</f>
        <v>2062.4909740516823</v>
      </c>
      <c r="AN75" s="9">
        <f>Table6[[#This Row],[sales]]-Table6[[#This Row],[Pred_3]]</f>
        <v>3173.1344389432297</v>
      </c>
      <c r="AO75" s="9">
        <f>ABS(Table6[[#This Row],[Res_3]])/Table6[[#This Row],[sales]]</f>
        <v>0.60606597849178734</v>
      </c>
      <c r="AP75" s="9">
        <f>'[1]4'!L$21+'[1]4'!L$27*Table6[[#This Row],[TV_State]]+'[1]4'!L$22*Table6[[#This Row],[NJ_DUM]]+'[1]4'!L$23*Table6[[#This Row],[NY_DUM]]+'[1]4'!L$24*Table6[[#This Row],[PA_DUM]]+'[1]4'!L$25*Table6[[#This Row],[CT_DUM]]+'[1]4'!L$26*Table6[[#This Row],[DL_DUM]]</f>
        <v>4871.1219344760511</v>
      </c>
      <c r="AQ75" s="9">
        <f>Table6[[#This Row],[sales]]-Table6[[#This Row],[Pred_4]]</f>
        <v>364.5034785188609</v>
      </c>
      <c r="AR75">
        <f>ABS(Table6[[#This Row],[Res_4]]/Table6[[#This Row],[sales]])</f>
        <v>6.9619854318484484E-2</v>
      </c>
      <c r="AS75" s="9">
        <f>'[1]5'!L$20+'[1]5'!L$26*Table6[[#This Row],[Radio_State]]+'[1]5'!L$21*Table6[[#This Row],[NJ_DUM]]+'[1]5'!L$22*Table6[[#This Row],[NY_DUM]]+'[1]5'!L$23*Table6[[#This Row],[PA_DUM]]+'[1]5'!L$24*Table6[[#This Row],[CT_DUM]]+'[1]5'!L$25*Table6[[#This Row],[DL_DUM]]</f>
        <v>4265.8624330818584</v>
      </c>
      <c r="AT75" s="9">
        <f>Table6[[#This Row],[sales]]-Table6[[#This Row],[Pred_5]]</f>
        <v>969.76297991305364</v>
      </c>
      <c r="AU75" s="9">
        <f>ABS(Table6[[#This Row],[Red_5]]/Table6[[#This Row],[sales]])</f>
        <v>0.18522390419797516</v>
      </c>
      <c r="AV75" s="9">
        <f>'[1]6'!L$20+'[1]6'!L$26*Table6[[#This Row],[Online]]+'[1]6'!L$21*Table6[[#This Row],[NJ_DUM]]+'[1]6'!L$22*Table6[[#This Row],[NY_DUM]]+'[1]6'!L$23*Table6[[#This Row],[PA_DUM]]+'[1]6'!L$24*Table6[[#This Row],[CT_DUM]]+'[1]6'!L$25*Table6[[#This Row],[DL_DUM]]</f>
        <v>4157.5845484773536</v>
      </c>
      <c r="AW75" s="9">
        <f>Table6[[#This Row],[sales]]-Table6[[#This Row],[Pred_6]]</f>
        <v>1078.0408645175585</v>
      </c>
      <c r="AX75" s="9">
        <f>ABS(Table6[[#This Row],[Red_6]]/Table6[[#This Row],[sales]])</f>
        <v>0.20590488804677329</v>
      </c>
      <c r="AY75" s="9">
        <f>'[1]7'!L$21+'[1]7'!L$27*Table6[[#This Row],[LNTV]]+'[1]7'!L$22*Table6[[#This Row],[NJ_DUM]]+'[1]7'!L$23*Table6[[#This Row],[NY_DUM]]+'[1]7'!L$24*Table6[[#This Row],[PA_DUM]]+'[1]7'!L$25*Table6[[#This Row],[CT_DUM]]+'[1]7'!L$26*Table6[[#This Row],[DL_DUM]]</f>
        <v>8.3154942031428103</v>
      </c>
      <c r="AZ75" s="9">
        <f>Table6[[#This Row],[sales]]-Table6[[#This Row],[Pred_7]]</f>
        <v>5227.3099187917696</v>
      </c>
      <c r="BA75" s="9">
        <f>ABS(Table6[[#This Row],[Red_7]]/Table6[[#This Row],[sales]])</f>
        <v>0.99841174768108831</v>
      </c>
      <c r="BB75" s="9">
        <f>'[1]8'!O$22+'[1]8'!O$28*Table6[[#This Row],[LNRADIOLING]]+'[1]8'!O$23*Table6[[#This Row],[DL_DUM]]+'[1]8'!O$24*Table6[[#This Row],[CT_DUM]]+'[1]8'!O$25*Table6[[#This Row],[PA_DUM]]+'[1]8'!O$26*Table6[[#This Row],[NY_DUM]]+'[1]8'!O$27*Table6[[#This Row],[NJ_DUM]]</f>
        <v>5.9418014603978495</v>
      </c>
      <c r="BC75" s="9">
        <f>Table6[[#This Row],[sales]]-Table6[[#This Row],[Pred_8]]</f>
        <v>5229.6836115345141</v>
      </c>
      <c r="BD75" s="9">
        <f>ABS(Table6[[#This Row],[Red_8]]/Table6[[#This Row],[sales]])</f>
        <v>0.99886512097568125</v>
      </c>
      <c r="BE75" s="9">
        <f>'[1]9'!M$19+'[1]9'!M$21*Table6[[#This Row],[LNONLINE]]+'[1]9'!M$20*Table6[[#This Row],[DL_DUM]]+'[1]9'!M$22*Table6[[#This Row],[CT_DUM]]+'[1]9'!M$23*Table6[[#This Row],[PA_DUM]]+'[1]9'!M$24*Table6[[#This Row],[NY_DUM]]+'[1]9'!M$25*Table6[[#This Row],[NJ_DUM]]</f>
        <v>5.7496678753402932</v>
      </c>
      <c r="BF75" s="9">
        <f>Table6[[#This Row],[sales]]-Table6[[#This Row],[Pred_9]]</f>
        <v>5229.8757451195715</v>
      </c>
      <c r="BG75" s="9">
        <f>ABS(Table6[[#This Row],[Red_9]]/Table6[[#This Row],[sales]])</f>
        <v>0.99890181832698155</v>
      </c>
      <c r="BH75" s="9">
        <f>'[1]10'!P$22+'[1]10'!P$30*Table6[[#This Row],[LNTV]]+'[1]10'!P$29*Table6[[#This Row],[LNRADIOLING]]+'[1]10'!P$24*Table6[[#This Row],[LNONLINELING]]+'[1]10'!P$23*Table6[[#This Row],[DL_DUM]]+'[1]10'!P$25*Table6[[#This Row],[CT_DUM]]+'[1]10'!P$26*Table6[[#This Row],[PA_DUM]]+'[1]10'!P$27*Table6[[#This Row],[NY_DUM]]+'[1]10'!P$28*Table6[[#This Row],[NJ_DUM]]</f>
        <v>5.4870958599477868</v>
      </c>
      <c r="BI75" s="9">
        <f>Table6[[#This Row],[sales]]-Table6[[#This Row],[Pred_10]]</f>
        <v>5230.1383171349644</v>
      </c>
      <c r="BJ75" s="45">
        <f>ABS(Table6[[#This Row],[Red_10]]/Table6[[#This Row],[sales]])</f>
        <v>0.99895196935855479</v>
      </c>
      <c r="BK75" s="9">
        <f>'[1]11'!P$32+'[1]11'!P$40*Table6[[#This Row],[LNONLINELING]]+'[1]11'!P$39*Table6[[#This Row],[LNRADIOLING]]+'[1]11'!P$38*Table6[[#This Row],[LNTVLING]]+'[1]11'!P$33*Table6[[#This Row],[DL_DUM]]+'[1]11'!P$34*Table6[[#This Row],[CT_DUM]]+'[1]11'!P$35*Table6[[#This Row],[PA_DUM]]+'[1]11'!P$36*Table6[[#This Row],[NY_DUM]]+'[1]11'!P$37*Table6[[#This Row],[NJ_DUM]]</f>
        <v>5.3281570892139838</v>
      </c>
      <c r="BL75" s="9">
        <f>Table6[[#This Row],[sales]]-Table6[[#This Row],[ Pred_11]]</f>
        <v>5230.297255905698</v>
      </c>
      <c r="BM75" s="47">
        <f>ABS(Table6[[#This Row],[ Red_11]]/Table6[[#This Row],[sales]])</f>
        <v>0.99898232652855767</v>
      </c>
      <c r="BN75" s="9">
        <f>'[1]12'!K$22+'[1]12'!K$28*Table6[[#This Row],[COMBINE LN LING]]+'[1]12'!K$23*Table6[[#This Row],[DL_DUM]]+'[1]12'!K$24*Table6[[#This Row],[CT_DUM]]+'[1]12'!K$25*Table6[[#This Row],[PA_DUM]]+'[1]12'!K$26*Table6[[#This Row],[NY_DUM]]+'[1]12'!K$27*Table6[[#This Row],[NJ_DUM]]</f>
        <v>6.0440628592600092</v>
      </c>
      <c r="BO75" s="9">
        <f>Table6[[#This Row],[sales]]-Table6[[#This Row],[ Pred_12]]</f>
        <v>5229.5813501356524</v>
      </c>
      <c r="BP75" s="47">
        <f>ABS(Table6[[#This Row],[ Red_12]]/Table6[[#This Row],[sales]])</f>
        <v>0.99884558913549126</v>
      </c>
      <c r="BQ75">
        <f>LN(G75+'2019 Totals and Calculations'!C$18)</f>
        <v>7.8380460735786963</v>
      </c>
      <c r="BR75">
        <f>LN(Table6[[#This Row],[PROF RADIO]]+'2019 Totals and Calculations'!D$18)</f>
        <v>6.044221686768191</v>
      </c>
      <c r="BS75">
        <f>LN(Table6[[#This Row],[ONLINE LINGERING]]+'2019 Totals and Calculations'!E$18)</f>
        <v>4.4892105676139815</v>
      </c>
      <c r="BT75">
        <f>MONTH(Table6[[#This Row],[Date]])</f>
        <v>5</v>
      </c>
      <c r="BU75">
        <f t="shared" si="40"/>
        <v>0</v>
      </c>
      <c r="BV75">
        <f t="shared" si="41"/>
        <v>0</v>
      </c>
      <c r="BW75">
        <f t="shared" si="42"/>
        <v>0</v>
      </c>
      <c r="BX75">
        <f t="shared" si="43"/>
        <v>0</v>
      </c>
      <c r="BY75">
        <f t="shared" si="44"/>
        <v>1</v>
      </c>
      <c r="BZ75">
        <f t="shared" si="45"/>
        <v>0</v>
      </c>
      <c r="CA75">
        <f t="shared" si="46"/>
        <v>0</v>
      </c>
      <c r="CB75">
        <f t="shared" si="47"/>
        <v>0</v>
      </c>
      <c r="CC75">
        <f t="shared" si="48"/>
        <v>0</v>
      </c>
      <c r="CD75">
        <f t="shared" si="49"/>
        <v>0</v>
      </c>
      <c r="CE75">
        <f t="shared" si="50"/>
        <v>0</v>
      </c>
      <c r="CF75">
        <f t="shared" si="51"/>
        <v>0</v>
      </c>
      <c r="CG75">
        <f t="shared" si="52"/>
        <v>74</v>
      </c>
      <c r="CH7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6763.5849624552384</v>
      </c>
      <c r="CI75" s="79">
        <f>Table6[[#This Row],[sales]]-CH75</f>
        <v>-1527.9595494603263</v>
      </c>
      <c r="CJ75">
        <f>ABS(Table6[[#This Row],[sales]]-CH75)/Table6[[#This Row],[sales]]</f>
        <v>0.29183897413056031</v>
      </c>
      <c r="CK7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5606.3674548779181</v>
      </c>
      <c r="CL75" s="79">
        <f>Table6[[#This Row],[sales]]-CK75</f>
        <v>-370.7420418830061</v>
      </c>
      <c r="CM75">
        <f>ABS(Table6[[#This Row],[sales]]-CK75)/Table6[[#This Row],[sales]]</f>
        <v>7.0811414613967227E-2</v>
      </c>
      <c r="CN7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5107.2739174220324</v>
      </c>
      <c r="CO75" s="79">
        <f>Table6[[#This Row],[sales]]-CN75</f>
        <v>128.35149557287968</v>
      </c>
      <c r="CP75">
        <f>ABS(Table6[[#This Row],[sales]]-CN75)/Table6[[#This Row],[sales]]</f>
        <v>2.4515026467384217E-2</v>
      </c>
      <c r="CQ7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5188.9324935142222</v>
      </c>
      <c r="CR75" s="79">
        <f>Table6[[#This Row],[sales]]-CQ75</f>
        <v>46.692919480689852</v>
      </c>
      <c r="CS75">
        <f>ABS(Table6[[#This Row],[sales]]-CQ75)/Table6[[#This Row],[sales]]</f>
        <v>8.9183078997204859E-3</v>
      </c>
    </row>
    <row r="76" spans="1:97" x14ac:dyDescent="0.2">
      <c r="A76">
        <v>75</v>
      </c>
      <c r="B76" t="s">
        <v>139</v>
      </c>
      <c r="C76" s="5">
        <v>43254</v>
      </c>
      <c r="D76" s="6">
        <v>2246.4695495546748</v>
      </c>
      <c r="E76" s="8">
        <f>YEAR(Table6[[#This Row],[Date]])</f>
        <v>2018</v>
      </c>
      <c r="F76" s="6">
        <f>Table6[[#This Row],[TV_State]]+Table6[[#This Row],[Radio_State]]+Table6[[#This Row],[Online]]</f>
        <v>2658.3223003063658</v>
      </c>
      <c r="G76" s="6">
        <f t="shared" si="27"/>
        <v>2195.7428195400757</v>
      </c>
      <c r="H76" s="6">
        <f>LN(Table6[[#This Row],[PROF TV LING]])</f>
        <v>7.6942756826291001</v>
      </c>
      <c r="I76" s="6">
        <f t="shared" si="28"/>
        <v>7.717115173802136</v>
      </c>
      <c r="J76" s="6">
        <v>366.0913340015029</v>
      </c>
      <c r="K76" s="6">
        <f t="shared" si="33"/>
        <v>362.50220327994543</v>
      </c>
      <c r="L76" s="6">
        <f>0.5*J75+0.5*Table6[[#This Row],[Radio_State]]</f>
        <v>364.27900066486177</v>
      </c>
      <c r="M76" s="6">
        <f>LN(Table6[[#This Row],[RADIO LINGERING ]])</f>
        <v>5.8979200593798939</v>
      </c>
      <c r="N76" s="6">
        <f t="shared" si="29"/>
        <v>5.9028828487220233</v>
      </c>
      <c r="O76" s="6">
        <v>45.761416750187863</v>
      </c>
      <c r="P76" s="6">
        <f t="shared" si="30"/>
        <v>45.5705189095668</v>
      </c>
      <c r="Q76" s="6">
        <f>0.3*O75+0.7*Table6[[#This Row],[Online]]</f>
        <v>45.625491749939776</v>
      </c>
      <c r="R76" s="6">
        <f>LN(Table6[[#This Row],[ONLINE LINGERING]])</f>
        <v>3.8204665899254442</v>
      </c>
      <c r="S76" s="6">
        <f t="shared" si="31"/>
        <v>3.8234413070421871</v>
      </c>
      <c r="T76" s="6">
        <v>4707.0746308564458</v>
      </c>
      <c r="U76" s="6">
        <f t="shared" si="32"/>
        <v>8.4568218965668116</v>
      </c>
      <c r="V76" s="8">
        <f>YEAR(Table6[[#This Row],[Date]])</f>
        <v>2018</v>
      </c>
      <c r="W76" s="8">
        <f>WEEKNUM(Table6[[#This Row],[Date]])</f>
        <v>23</v>
      </c>
      <c r="X76" t="s">
        <v>239</v>
      </c>
      <c r="Y76" s="9">
        <f>Table6[[#This Row],[LNTVLING]]+Table6[[#This Row],[LNRADIOLING]]+Table6[[#This Row],[LNONLINELING]]</f>
        <v>17.412662331934438</v>
      </c>
      <c r="Z76">
        <f t="shared" si="53"/>
        <v>1</v>
      </c>
      <c r="AA76">
        <f t="shared" si="34"/>
        <v>1</v>
      </c>
      <c r="AB76">
        <f t="shared" si="35"/>
        <v>0</v>
      </c>
      <c r="AC76">
        <f t="shared" si="36"/>
        <v>0</v>
      </c>
      <c r="AD76">
        <f t="shared" si="37"/>
        <v>0</v>
      </c>
      <c r="AE76">
        <f t="shared" si="38"/>
        <v>0</v>
      </c>
      <c r="AF76">
        <f t="shared" si="39"/>
        <v>0</v>
      </c>
      <c r="AG76" s="9">
        <f>'[1]1'!J$20+'[1]1'!J$21*Table6[[#This Row],[TV_State]]</f>
        <v>3538.9758135805096</v>
      </c>
      <c r="AH76" s="9">
        <f>Table6[[#This Row],[sales]]-Table6[[#This Row],[Pred_1]]</f>
        <v>1168.0988172759362</v>
      </c>
      <c r="AI76">
        <f>ABS(Table6[[#This Row],[Res_1]])/Table6[[#This Row],[sales]]</f>
        <v>0.24815812556245836</v>
      </c>
      <c r="AJ76" s="9">
        <f>'[1]2'!J$20+'[1]2'!J$21*Table6[[#This Row],[Radio_State]]</f>
        <v>3321.4428254122049</v>
      </c>
      <c r="AK76" s="9">
        <f>Table6[[#This Row],[sales]]-Table6[[#This Row],[ Pred_2 ]]</f>
        <v>1385.6318054442409</v>
      </c>
      <c r="AL76">
        <f>ABS(Table6[[#This Row],[ Res_2 ]])/Table6[[#This Row],[sales]]</f>
        <v>0.29437217679978173</v>
      </c>
      <c r="AM76" s="10">
        <f>'[1]3'!J$20+'[1]3'!J$21*Data!O76</f>
        <v>2065.108581974951</v>
      </c>
      <c r="AN76" s="9">
        <f>Table6[[#This Row],[sales]]-Table6[[#This Row],[Pred_3]]</f>
        <v>2641.9660488814948</v>
      </c>
      <c r="AO76" s="9">
        <f>ABS(Table6[[#This Row],[Res_3]])/Table6[[#This Row],[sales]]</f>
        <v>0.56127558113536702</v>
      </c>
      <c r="AP76" s="9">
        <f>'[1]4'!L$21+'[1]4'!L$27*Table6[[#This Row],[TV_State]]+'[1]4'!L$22*Table6[[#This Row],[NJ_DUM]]+'[1]4'!L$23*Table6[[#This Row],[NY_DUM]]+'[1]4'!L$24*Table6[[#This Row],[PA_DUM]]+'[1]4'!L$25*Table6[[#This Row],[CT_DUM]]+'[1]4'!L$26*Table6[[#This Row],[DL_DUM]]</f>
        <v>4876.0281493465136</v>
      </c>
      <c r="AQ76" s="9">
        <f>Table6[[#This Row],[sales]]-Table6[[#This Row],[Pred_4]]</f>
        <v>-168.95351849006784</v>
      </c>
      <c r="AR76">
        <f>ABS(Table6[[#This Row],[Res_4]]/Table6[[#This Row],[sales]])</f>
        <v>3.5893528728548535E-2</v>
      </c>
      <c r="AS76" s="9">
        <f>'[1]5'!L$20+'[1]5'!L$26*Table6[[#This Row],[Radio_State]]+'[1]5'!L$21*Table6[[#This Row],[NJ_DUM]]+'[1]5'!L$22*Table6[[#This Row],[NY_DUM]]+'[1]5'!L$23*Table6[[#This Row],[PA_DUM]]+'[1]5'!L$24*Table6[[#This Row],[CT_DUM]]+'[1]5'!L$25*Table6[[#This Row],[DL_DUM]]</f>
        <v>4272.2476288758053</v>
      </c>
      <c r="AT76" s="9">
        <f>Table6[[#This Row],[sales]]-Table6[[#This Row],[Pred_5]]</f>
        <v>434.82700198064049</v>
      </c>
      <c r="AU76" s="9">
        <f>ABS(Table6[[#This Row],[Red_5]]/Table6[[#This Row],[sales]])</f>
        <v>9.2377333286836866E-2</v>
      </c>
      <c r="AV76" s="9">
        <f>'[1]6'!L$20+'[1]6'!L$26*Table6[[#This Row],[Online]]+'[1]6'!L$21*Table6[[#This Row],[NJ_DUM]]+'[1]6'!L$22*Table6[[#This Row],[NY_DUM]]+'[1]6'!L$23*Table6[[#This Row],[PA_DUM]]+'[1]6'!L$24*Table6[[#This Row],[CT_DUM]]+'[1]6'!L$25*Table6[[#This Row],[DL_DUM]]</f>
        <v>4159.5564838527434</v>
      </c>
      <c r="AW76" s="9">
        <f>Table6[[#This Row],[sales]]-Table6[[#This Row],[Pred_6]]</f>
        <v>547.51814700370232</v>
      </c>
      <c r="AX76" s="9">
        <f>ABS(Table6[[#This Row],[Red_6]]/Table6[[#This Row],[sales]])</f>
        <v>0.11631813598504219</v>
      </c>
      <c r="AY76" s="9">
        <f>'[1]7'!L$21+'[1]7'!L$27*Table6[[#This Row],[LNTV]]+'[1]7'!L$22*Table6[[#This Row],[NJ_DUM]]+'[1]7'!L$23*Table6[[#This Row],[NY_DUM]]+'[1]7'!L$24*Table6[[#This Row],[PA_DUM]]+'[1]7'!L$25*Table6[[#This Row],[CT_DUM]]+'[1]7'!L$26*Table6[[#This Row],[DL_DUM]]</f>
        <v>8.3165955504328117</v>
      </c>
      <c r="AZ76" s="9">
        <f>Table6[[#This Row],[sales]]-Table6[[#This Row],[Pred_7]]</f>
        <v>4698.758035306013</v>
      </c>
      <c r="BA76" s="9">
        <f>ABS(Table6[[#This Row],[Red_7]]/Table6[[#This Row],[sales]])</f>
        <v>0.99823317108764009</v>
      </c>
      <c r="BB76" s="9">
        <f>'[1]8'!O$22+'[1]8'!O$28*Table6[[#This Row],[LNRADIOLING]]+'[1]8'!O$23*Table6[[#This Row],[DL_DUM]]+'[1]8'!O$24*Table6[[#This Row],[CT_DUM]]+'[1]8'!O$25*Table6[[#This Row],[PA_DUM]]+'[1]8'!O$26*Table6[[#This Row],[NY_DUM]]+'[1]8'!O$27*Table6[[#This Row],[NJ_DUM]]</f>
        <v>5.9425113264016263</v>
      </c>
      <c r="BC76" s="9">
        <f>Table6[[#This Row],[sales]]-Table6[[#This Row],[Pred_8]]</f>
        <v>4701.1321195300443</v>
      </c>
      <c r="BD76" s="9">
        <f>ABS(Table6[[#This Row],[Red_8]]/Table6[[#This Row],[sales]])</f>
        <v>0.99873753619977756</v>
      </c>
      <c r="BE76" s="9">
        <f>'[1]9'!M$19+'[1]9'!M$21*Table6[[#This Row],[LNONLINE]]+'[1]9'!M$20*Table6[[#This Row],[DL_DUM]]+'[1]9'!M$22*Table6[[#This Row],[CT_DUM]]+'[1]9'!M$23*Table6[[#This Row],[PA_DUM]]+'[1]9'!M$24*Table6[[#This Row],[NY_DUM]]+'[1]9'!M$25*Table6[[#This Row],[NJ_DUM]]</f>
        <v>5.752818323671625</v>
      </c>
      <c r="BF76" s="9">
        <f>Table6[[#This Row],[sales]]-Table6[[#This Row],[Pred_9]]</f>
        <v>4701.3218125327739</v>
      </c>
      <c r="BG76" s="9">
        <f>ABS(Table6[[#This Row],[Red_9]]/Table6[[#This Row],[sales]])</f>
        <v>0.99877783575260093</v>
      </c>
      <c r="BH76" s="9">
        <f>'[1]10'!P$22+'[1]10'!P$30*Table6[[#This Row],[LNTV]]+'[1]10'!P$29*Table6[[#This Row],[LNRADIOLING]]+'[1]10'!P$24*Table6[[#This Row],[LNONLINELING]]+'[1]10'!P$23*Table6[[#This Row],[DL_DUM]]+'[1]10'!P$25*Table6[[#This Row],[CT_DUM]]+'[1]10'!P$26*Table6[[#This Row],[PA_DUM]]+'[1]10'!P$27*Table6[[#This Row],[NY_DUM]]+'[1]10'!P$28*Table6[[#This Row],[NJ_DUM]]</f>
        <v>5.4889069432240039</v>
      </c>
      <c r="BI76" s="9">
        <f>Table6[[#This Row],[sales]]-Table6[[#This Row],[Pred_10]]</f>
        <v>4701.585723913222</v>
      </c>
      <c r="BJ76" s="45">
        <f>ABS(Table6[[#This Row],[Red_10]]/Table6[[#This Row],[sales]])</f>
        <v>0.99883390271587325</v>
      </c>
      <c r="BK76" s="9">
        <f>'[1]11'!P$32+'[1]11'!P$40*Table6[[#This Row],[LNONLINELING]]+'[1]11'!P$39*Table6[[#This Row],[LNRADIOLING]]+'[1]11'!P$38*Table6[[#This Row],[LNTVLING]]+'[1]11'!P$33*Table6[[#This Row],[DL_DUM]]+'[1]11'!P$34*Table6[[#This Row],[CT_DUM]]+'[1]11'!P$35*Table6[[#This Row],[PA_DUM]]+'[1]11'!P$36*Table6[[#This Row],[NY_DUM]]+'[1]11'!P$37*Table6[[#This Row],[NJ_DUM]]</f>
        <v>5.3292824869443027</v>
      </c>
      <c r="BL76" s="9">
        <f>Table6[[#This Row],[sales]]-Table6[[#This Row],[ Pred_11]]</f>
        <v>4701.7453483695017</v>
      </c>
      <c r="BM76" s="47">
        <f>ABS(Table6[[#This Row],[ Red_11]]/Table6[[#This Row],[sales]])</f>
        <v>0.99886781432102034</v>
      </c>
      <c r="BN76" s="9">
        <f>'[1]12'!K$22+'[1]12'!K$28*Table6[[#This Row],[COMBINE LN LING]]+'[1]12'!K$23*Table6[[#This Row],[DL_DUM]]+'[1]12'!K$24*Table6[[#This Row],[CT_DUM]]+'[1]12'!K$25*Table6[[#This Row],[PA_DUM]]+'[1]12'!K$26*Table6[[#This Row],[NY_DUM]]+'[1]12'!K$27*Table6[[#This Row],[NJ_DUM]]</f>
        <v>6.0469355956328981</v>
      </c>
      <c r="BO76" s="9">
        <f>Table6[[#This Row],[sales]]-Table6[[#This Row],[ Pred_12]]</f>
        <v>4701.0276952608128</v>
      </c>
      <c r="BP76" s="47">
        <f>ABS(Table6[[#This Row],[ Red_12]]/Table6[[#This Row],[sales]])</f>
        <v>0.99871535166321923</v>
      </c>
      <c r="BQ76">
        <f>LN(G76+'2019 Totals and Calculations'!C$18)</f>
        <v>7.8465846305416997</v>
      </c>
      <c r="BR76">
        <f>LN(Table6[[#This Row],[PROF RADIO]]+'2019 Totals and Calculations'!D$18)</f>
        <v>6.0526973828655821</v>
      </c>
      <c r="BS76">
        <f>LN(Table6[[#This Row],[ONLINE LINGERING]]+'2019 Totals and Calculations'!E$18)</f>
        <v>4.494270533466306</v>
      </c>
      <c r="BT76">
        <f>MONTH(Table6[[#This Row],[Date]])</f>
        <v>6</v>
      </c>
      <c r="BU76">
        <f t="shared" si="40"/>
        <v>0</v>
      </c>
      <c r="BV76">
        <f t="shared" si="41"/>
        <v>0</v>
      </c>
      <c r="BW76">
        <f t="shared" si="42"/>
        <v>0</v>
      </c>
      <c r="BX76">
        <f t="shared" si="43"/>
        <v>0</v>
      </c>
      <c r="BY76">
        <f t="shared" si="44"/>
        <v>0</v>
      </c>
      <c r="BZ76">
        <f t="shared" si="45"/>
        <v>1</v>
      </c>
      <c r="CA76">
        <f t="shared" si="46"/>
        <v>0</v>
      </c>
      <c r="CB76">
        <f t="shared" si="47"/>
        <v>0</v>
      </c>
      <c r="CC76">
        <f t="shared" si="48"/>
        <v>0</v>
      </c>
      <c r="CD76">
        <f t="shared" si="49"/>
        <v>0</v>
      </c>
      <c r="CE76">
        <f t="shared" si="50"/>
        <v>0</v>
      </c>
      <c r="CF76">
        <f t="shared" si="51"/>
        <v>0</v>
      </c>
      <c r="CG76">
        <f t="shared" si="52"/>
        <v>75</v>
      </c>
      <c r="CH7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7172.3072103873019</v>
      </c>
      <c r="CI76" s="79">
        <f>Table6[[#This Row],[sales]]-CH76</f>
        <v>-2465.2325795308561</v>
      </c>
      <c r="CJ76">
        <f>ABS(Table6[[#This Row],[sales]]-CH76)/Table6[[#This Row],[sales]]</f>
        <v>0.52372923160606666</v>
      </c>
      <c r="CK7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5927.5710210661</v>
      </c>
      <c r="CL76" s="79">
        <f>Table6[[#This Row],[sales]]-CK76</f>
        <v>-1220.4963902096542</v>
      </c>
      <c r="CM76">
        <f>ABS(Table6[[#This Row],[sales]]-CK76)/Table6[[#This Row],[sales]]</f>
        <v>0.25928978950299469</v>
      </c>
      <c r="CN7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5156.5922900248079</v>
      </c>
      <c r="CO76" s="79">
        <f>Table6[[#This Row],[sales]]-CN76</f>
        <v>-449.51765916836212</v>
      </c>
      <c r="CP76">
        <f>ABS(Table6[[#This Row],[sales]]-CN76)/Table6[[#This Row],[sales]]</f>
        <v>9.5498307212217068E-2</v>
      </c>
      <c r="CQ7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5197.4581448862682</v>
      </c>
      <c r="CR76" s="79">
        <f>Table6[[#This Row],[sales]]-CQ76</f>
        <v>-490.38351402982244</v>
      </c>
      <c r="CS76">
        <f>ABS(Table6[[#This Row],[sales]]-CQ76)/Table6[[#This Row],[sales]]</f>
        <v>0.10418010175899799</v>
      </c>
    </row>
    <row r="77" spans="1:97" x14ac:dyDescent="0.2">
      <c r="A77">
        <v>76</v>
      </c>
      <c r="B77" t="s">
        <v>139</v>
      </c>
      <c r="C77" s="5">
        <v>43261</v>
      </c>
      <c r="D77" s="6">
        <v>2268.9342450502213</v>
      </c>
      <c r="E77" s="8">
        <f>YEAR(Table6[[#This Row],[Date]])</f>
        <v>2018</v>
      </c>
      <c r="F77" s="6">
        <f>Table6[[#This Row],[TV_State]]+Table6[[#This Row],[Radio_State]]+Table6[[#This Row],[Online]]</f>
        <v>2684.9055233094291</v>
      </c>
      <c r="G77" s="6">
        <f t="shared" si="27"/>
        <v>2217.7002471931191</v>
      </c>
      <c r="H77" s="6">
        <f>LN(Table6[[#This Row],[PROF TV LING]])</f>
        <v>7.7042260132377089</v>
      </c>
      <c r="I77" s="6">
        <f t="shared" si="28"/>
        <v>7.7270655046553038</v>
      </c>
      <c r="J77" s="6">
        <v>369.75224734151794</v>
      </c>
      <c r="K77" s="6">
        <f t="shared" si="33"/>
        <v>366.12722531073166</v>
      </c>
      <c r="L77" s="6">
        <f>0.5*J76+0.5*Table6[[#This Row],[Radio_State]]</f>
        <v>367.92179067151039</v>
      </c>
      <c r="M77" s="6">
        <f>LN(Table6[[#This Row],[RADIO LINGERING ]])</f>
        <v>5.9078703902330618</v>
      </c>
      <c r="N77" s="6">
        <f t="shared" si="29"/>
        <v>5.9128331795751912</v>
      </c>
      <c r="O77" s="6">
        <v>46.219030917689743</v>
      </c>
      <c r="P77" s="6">
        <f t="shared" si="30"/>
        <v>46.024477315252852</v>
      </c>
      <c r="Q77" s="6">
        <f>0.3*O76+0.7*Table6[[#This Row],[Online]]</f>
        <v>46.081746667439177</v>
      </c>
      <c r="R77" s="6">
        <f>LN(Table6[[#This Row],[ONLINE LINGERING]])</f>
        <v>3.8304169207786125</v>
      </c>
      <c r="S77" s="6">
        <f t="shared" si="31"/>
        <v>3.8333916378953554</v>
      </c>
      <c r="T77" s="6">
        <v>4737.7288441483961</v>
      </c>
      <c r="U77" s="6">
        <f t="shared" si="32"/>
        <v>8.4633131530574754</v>
      </c>
      <c r="V77" s="8">
        <f>YEAR(Table6[[#This Row],[Date]])</f>
        <v>2018</v>
      </c>
      <c r="W77" s="8">
        <f>WEEKNUM(Table6[[#This Row],[Date]])</f>
        <v>24</v>
      </c>
      <c r="X77" t="s">
        <v>240</v>
      </c>
      <c r="Y77" s="9">
        <f>Table6[[#This Row],[LNTVLING]]+Table6[[#This Row],[LNRADIOLING]]+Table6[[#This Row],[LNONLINELING]]</f>
        <v>17.442513324249383</v>
      </c>
      <c r="Z77">
        <f t="shared" si="53"/>
        <v>1</v>
      </c>
      <c r="AA77">
        <f t="shared" si="34"/>
        <v>1</v>
      </c>
      <c r="AB77">
        <f t="shared" si="35"/>
        <v>0</v>
      </c>
      <c r="AC77">
        <f t="shared" si="36"/>
        <v>0</v>
      </c>
      <c r="AD77">
        <f t="shared" si="37"/>
        <v>0</v>
      </c>
      <c r="AE77">
        <f t="shared" si="38"/>
        <v>0</v>
      </c>
      <c r="AF77">
        <f t="shared" si="39"/>
        <v>0</v>
      </c>
      <c r="AG77" s="9">
        <f>'[1]1'!J$20+'[1]1'!J$21*Table6[[#This Row],[TV_State]]</f>
        <v>3561.0682462617506</v>
      </c>
      <c r="AH77" s="9">
        <f>Table6[[#This Row],[sales]]-Table6[[#This Row],[Pred_1]]</f>
        <v>1176.6605978866455</v>
      </c>
      <c r="AI77">
        <f>ABS(Table6[[#This Row],[Res_1]])/Table6[[#This Row],[sales]]</f>
        <v>0.24835963319005638</v>
      </c>
      <c r="AJ77" s="9">
        <f>'[1]2'!J$20+'[1]2'!J$21*Table6[[#This Row],[Radio_State]]</f>
        <v>3337.5144356263518</v>
      </c>
      <c r="AK77" s="9">
        <f>Table6[[#This Row],[sales]]-Table6[[#This Row],[ Pred_2 ]]</f>
        <v>1400.2144085220443</v>
      </c>
      <c r="AL77">
        <f>ABS(Table6[[#This Row],[ Res_2 ]])/Table6[[#This Row],[sales]]</f>
        <v>0.29554549333304703</v>
      </c>
      <c r="AM77" s="10">
        <f>'[1]3'!J$20+'[1]3'!J$21*Data!O77</f>
        <v>2067.752365977452</v>
      </c>
      <c r="AN77" s="9">
        <f>Table6[[#This Row],[sales]]-Table6[[#This Row],[Pred_3]]</f>
        <v>2669.9764781709441</v>
      </c>
      <c r="AO77" s="9">
        <f>ABS(Table6[[#This Row],[Res_3]])/Table6[[#This Row],[sales]]</f>
        <v>0.5635562029829233</v>
      </c>
      <c r="AP77" s="9">
        <f>'[1]4'!L$21+'[1]4'!L$27*Table6[[#This Row],[TV_State]]+'[1]4'!L$22*Table6[[#This Row],[NJ_DUM]]+'[1]4'!L$23*Table6[[#This Row],[NY_DUM]]+'[1]4'!L$24*Table6[[#This Row],[PA_DUM]]+'[1]4'!L$25*Table6[[#This Row],[CT_DUM]]+'[1]4'!L$26*Table6[[#This Row],[DL_DUM]]</f>
        <v>4880.9834263656803</v>
      </c>
      <c r="AQ77" s="9">
        <f>Table6[[#This Row],[sales]]-Table6[[#This Row],[Pred_4]]</f>
        <v>-143.25458221728422</v>
      </c>
      <c r="AR77">
        <f>ABS(Table6[[#This Row],[Res_4]]/Table6[[#This Row],[sales]])</f>
        <v>3.0236973649139718E-2</v>
      </c>
      <c r="AS77" s="9">
        <f>'[1]5'!L$20+'[1]5'!L$26*Table6[[#This Row],[Radio_State]]+'[1]5'!L$21*Table6[[#This Row],[NJ_DUM]]+'[1]5'!L$22*Table6[[#This Row],[NY_DUM]]+'[1]5'!L$23*Table6[[#This Row],[PA_DUM]]+'[1]5'!L$24*Table6[[#This Row],[CT_DUM]]+'[1]5'!L$25*Table6[[#This Row],[DL_DUM]]</f>
        <v>4278.6966766276919</v>
      </c>
      <c r="AT77" s="9">
        <f>Table6[[#This Row],[sales]]-Table6[[#This Row],[Pred_5]]</f>
        <v>459.03216752070421</v>
      </c>
      <c r="AU77" s="9">
        <f>ABS(Table6[[#This Row],[Red_5]]/Table6[[#This Row],[sales]])</f>
        <v>9.6888653323344634E-2</v>
      </c>
      <c r="AV77" s="9">
        <f>'[1]6'!L$20+'[1]6'!L$26*Table6[[#This Row],[Online]]+'[1]6'!L$21*Table6[[#This Row],[NJ_DUM]]+'[1]6'!L$22*Table6[[#This Row],[NY_DUM]]+'[1]6'!L$23*Table6[[#This Row],[PA_DUM]]+'[1]6'!L$24*Table6[[#This Row],[CT_DUM]]+'[1]6'!L$25*Table6[[#This Row],[DL_DUM]]</f>
        <v>4161.5481385818866</v>
      </c>
      <c r="AW77" s="9">
        <f>Table6[[#This Row],[sales]]-Table6[[#This Row],[Pred_6]]</f>
        <v>576.18070556650946</v>
      </c>
      <c r="AX77" s="9">
        <f>ABS(Table6[[#This Row],[Red_6]]/Table6[[#This Row],[sales]])</f>
        <v>0.12161538250086948</v>
      </c>
      <c r="AY77" s="9">
        <f>'[1]7'!L$21+'[1]7'!L$27*Table6[[#This Row],[LNTV]]+'[1]7'!L$22*Table6[[#This Row],[NJ_DUM]]+'[1]7'!L$23*Table6[[#This Row],[NY_DUM]]+'[1]7'!L$24*Table6[[#This Row],[PA_DUM]]+'[1]7'!L$25*Table6[[#This Row],[CT_DUM]]+'[1]7'!L$26*Table6[[#This Row],[DL_DUM]]</f>
        <v>8.3176968977228114</v>
      </c>
      <c r="AZ77" s="9">
        <f>Table6[[#This Row],[sales]]-Table6[[#This Row],[Pred_7]]</f>
        <v>4729.4111472506729</v>
      </c>
      <c r="BA77" s="9">
        <f>ABS(Table6[[#This Row],[Red_7]]/Table6[[#This Row],[sales]])</f>
        <v>0.99824437042065073</v>
      </c>
      <c r="BB77" s="9">
        <f>'[1]8'!O$22+'[1]8'!O$28*Table6[[#This Row],[LNRADIOLING]]+'[1]8'!O$23*Table6[[#This Row],[DL_DUM]]+'[1]8'!O$24*Table6[[#This Row],[CT_DUM]]+'[1]8'!O$25*Table6[[#This Row],[PA_DUM]]+'[1]8'!O$26*Table6[[#This Row],[NY_DUM]]+'[1]8'!O$27*Table6[[#This Row],[NJ_DUM]]</f>
        <v>5.943221192405403</v>
      </c>
      <c r="BC77" s="9">
        <f>Table6[[#This Row],[sales]]-Table6[[#This Row],[Pred_8]]</f>
        <v>4731.7856229559911</v>
      </c>
      <c r="BD77" s="9">
        <f>ABS(Table6[[#This Row],[Red_8]]/Table6[[#This Row],[sales]])</f>
        <v>0.99874555480317417</v>
      </c>
      <c r="BE77" s="9">
        <f>'[1]9'!M$19+'[1]9'!M$21*Table6[[#This Row],[LNONLINE]]+'[1]9'!M$20*Table6[[#This Row],[DL_DUM]]+'[1]9'!M$22*Table6[[#This Row],[CT_DUM]]+'[1]9'!M$23*Table6[[#This Row],[PA_DUM]]+'[1]9'!M$24*Table6[[#This Row],[NY_DUM]]+'[1]9'!M$25*Table6[[#This Row],[NJ_DUM]]</f>
        <v>5.7559687720029569</v>
      </c>
      <c r="BF77" s="9">
        <f>Table6[[#This Row],[sales]]-Table6[[#This Row],[Pred_9]]</f>
        <v>4731.9728753763929</v>
      </c>
      <c r="BG77" s="9">
        <f>ABS(Table6[[#This Row],[Red_9]]/Table6[[#This Row],[sales]])</f>
        <v>0.99878507847085585</v>
      </c>
      <c r="BH77" s="9">
        <f>'[1]10'!P$22+'[1]10'!P$30*Table6[[#This Row],[LNTV]]+'[1]10'!P$29*Table6[[#This Row],[LNRADIOLING]]+'[1]10'!P$24*Table6[[#This Row],[LNONLINELING]]+'[1]10'!P$23*Table6[[#This Row],[DL_DUM]]+'[1]10'!P$25*Table6[[#This Row],[CT_DUM]]+'[1]10'!P$26*Table6[[#This Row],[PA_DUM]]+'[1]10'!P$27*Table6[[#This Row],[NY_DUM]]+'[1]10'!P$28*Table6[[#This Row],[NJ_DUM]]</f>
        <v>5.4907180265002227</v>
      </c>
      <c r="BI77" s="9">
        <f>Table6[[#This Row],[sales]]-Table6[[#This Row],[Pred_10]]</f>
        <v>4732.2381261218961</v>
      </c>
      <c r="BJ77" s="45">
        <f>ABS(Table6[[#This Row],[Red_10]]/Table6[[#This Row],[sales]])</f>
        <v>0.99884106536969042</v>
      </c>
      <c r="BK77" s="9">
        <f>'[1]11'!P$32+'[1]11'!P$40*Table6[[#This Row],[LNONLINELING]]+'[1]11'!P$39*Table6[[#This Row],[LNRADIOLING]]+'[1]11'!P$38*Table6[[#This Row],[LNTVLING]]+'[1]11'!P$33*Table6[[#This Row],[DL_DUM]]+'[1]11'!P$34*Table6[[#This Row],[CT_DUM]]+'[1]11'!P$35*Table6[[#This Row],[PA_DUM]]+'[1]11'!P$36*Table6[[#This Row],[NY_DUM]]+'[1]11'!P$37*Table6[[#This Row],[NJ_DUM]]</f>
        <v>5.3304078846563536</v>
      </c>
      <c r="BL77" s="9">
        <f>Table6[[#This Row],[sales]]-Table6[[#This Row],[ Pred_11]]</f>
        <v>4732.3984362637393</v>
      </c>
      <c r="BM77" s="47">
        <f>ABS(Table6[[#This Row],[ Red_11]]/Table6[[#This Row],[sales]])</f>
        <v>0.9988749022875717</v>
      </c>
      <c r="BN77" s="9">
        <f>'[1]12'!K$22+'[1]12'!K$28*Table6[[#This Row],[COMBINE LN LING]]+'[1]12'!K$23*Table6[[#This Row],[DL_DUM]]+'[1]12'!K$24*Table6[[#This Row],[CT_DUM]]+'[1]12'!K$25*Table6[[#This Row],[PA_DUM]]+'[1]12'!K$26*Table6[[#This Row],[NY_DUM]]+'[1]12'!K$27*Table6[[#This Row],[NJ_DUM]]</f>
        <v>6.0498083320162097</v>
      </c>
      <c r="BO77" s="9">
        <f>Table6[[#This Row],[sales]]-Table6[[#This Row],[ Pred_12]]</f>
        <v>4731.6790358163798</v>
      </c>
      <c r="BP77" s="47">
        <f>ABS(Table6[[#This Row],[ Red_12]]/Table6[[#This Row],[sales]])</f>
        <v>0.9987230572852458</v>
      </c>
      <c r="BQ77">
        <f>LN(G77+'2019 Totals and Calculations'!C$18)</f>
        <v>7.8551351991934553</v>
      </c>
      <c r="BR77">
        <f>LN(Table6[[#This Row],[PROF RADIO]]+'2019 Totals and Calculations'!D$18)</f>
        <v>6.0611855338094678</v>
      </c>
      <c r="BS77">
        <f>LN(Table6[[#This Row],[ONLINE LINGERING]]+'2019 Totals and Calculations'!E$18)</f>
        <v>4.4993552420451834</v>
      </c>
      <c r="BT77">
        <f>MONTH(Table6[[#This Row],[Date]])</f>
        <v>6</v>
      </c>
      <c r="BU77">
        <f t="shared" si="40"/>
        <v>0</v>
      </c>
      <c r="BV77">
        <f t="shared" si="41"/>
        <v>0</v>
      </c>
      <c r="BW77">
        <f t="shared" si="42"/>
        <v>0</v>
      </c>
      <c r="BX77">
        <f t="shared" si="43"/>
        <v>0</v>
      </c>
      <c r="BY77">
        <f t="shared" si="44"/>
        <v>0</v>
      </c>
      <c r="BZ77">
        <f t="shared" si="45"/>
        <v>1</v>
      </c>
      <c r="CA77">
        <f t="shared" si="46"/>
        <v>0</v>
      </c>
      <c r="CB77">
        <f t="shared" si="47"/>
        <v>0</v>
      </c>
      <c r="CC77">
        <f t="shared" si="48"/>
        <v>0</v>
      </c>
      <c r="CD77">
        <f t="shared" si="49"/>
        <v>0</v>
      </c>
      <c r="CE77">
        <f t="shared" si="50"/>
        <v>0</v>
      </c>
      <c r="CF77">
        <f t="shared" si="51"/>
        <v>0</v>
      </c>
      <c r="CG77">
        <f t="shared" si="52"/>
        <v>76</v>
      </c>
      <c r="CH7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7210.0737328610239</v>
      </c>
      <c r="CI77" s="79">
        <f>Table6[[#This Row],[sales]]-CH77</f>
        <v>-2472.3448887126278</v>
      </c>
      <c r="CJ77">
        <f>ABS(Table6[[#This Row],[sales]]-CH77)/Table6[[#This Row],[sales]]</f>
        <v>0.52184178749829457</v>
      </c>
      <c r="CK7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5956.4969340575817</v>
      </c>
      <c r="CL77" s="79">
        <f>Table6[[#This Row],[sales]]-CK77</f>
        <v>-1218.7680899091856</v>
      </c>
      <c r="CM77">
        <f>ABS(Table6[[#This Row],[sales]]-CK77)/Table6[[#This Row],[sales]]</f>
        <v>0.25724732883657853</v>
      </c>
      <c r="CN7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5177.3345662646652</v>
      </c>
      <c r="CO77" s="79">
        <f>Table6[[#This Row],[sales]]-CN77</f>
        <v>-439.60572211626913</v>
      </c>
      <c r="CP77">
        <f>ABS(Table6[[#This Row],[sales]]-CN77)/Table6[[#This Row],[sales]]</f>
        <v>9.2788282440272915E-2</v>
      </c>
      <c r="CQ7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5230.2774578235121</v>
      </c>
      <c r="CR77" s="79">
        <f>Table6[[#This Row],[sales]]-CQ77</f>
        <v>-492.54861367511603</v>
      </c>
      <c r="CS77">
        <f>ABS(Table6[[#This Row],[sales]]-CQ77)/Table6[[#This Row],[sales]]</f>
        <v>0.1039630231864085</v>
      </c>
    </row>
    <row r="78" spans="1:97" x14ac:dyDescent="0.2">
      <c r="A78">
        <v>77</v>
      </c>
      <c r="B78" t="s">
        <v>139</v>
      </c>
      <c r="C78" s="5">
        <v>43268</v>
      </c>
      <c r="D78" s="6">
        <v>2291.6235875007237</v>
      </c>
      <c r="E78" s="8">
        <f>YEAR(Table6[[#This Row],[Date]])</f>
        <v>2018</v>
      </c>
      <c r="F78" s="6">
        <f>Table6[[#This Row],[TV_State]]+Table6[[#This Row],[Radio_State]]+Table6[[#This Row],[Online]]</f>
        <v>2711.7545785425232</v>
      </c>
      <c r="G78" s="6">
        <f t="shared" si="27"/>
        <v>2239.8772492854005</v>
      </c>
      <c r="H78" s="6">
        <f>LN(Table6[[#This Row],[PROF TV LING]])</f>
        <v>7.7141763439213813</v>
      </c>
      <c r="I78" s="6">
        <f t="shared" si="28"/>
        <v>7.7370158355084717</v>
      </c>
      <c r="J78" s="6">
        <v>373.44976981493312</v>
      </c>
      <c r="K78" s="6">
        <f t="shared" si="33"/>
        <v>369.78849756283239</v>
      </c>
      <c r="L78" s="6">
        <f>0.5*J77+0.5*Table6[[#This Row],[Radio_State]]</f>
        <v>371.60100857822556</v>
      </c>
      <c r="M78" s="6">
        <f>LN(Table6[[#This Row],[RADIO LINGERING ]])</f>
        <v>5.9178207210862306</v>
      </c>
      <c r="N78" s="6">
        <f t="shared" si="29"/>
        <v>5.922783510428359</v>
      </c>
      <c r="O78" s="6">
        <v>46.68122122686664</v>
      </c>
      <c r="P78" s="6">
        <f t="shared" si="30"/>
        <v>46.484198053382507</v>
      </c>
      <c r="Q78" s="6">
        <f>0.3*O77+0.7*Table6[[#This Row],[Online]]</f>
        <v>46.542564134113576</v>
      </c>
      <c r="R78" s="6">
        <f>LN(Table6[[#This Row],[ONLINE LINGERING]])</f>
        <v>3.8403672516317808</v>
      </c>
      <c r="S78" s="6">
        <f t="shared" si="31"/>
        <v>3.8433419687485233</v>
      </c>
      <c r="T78" s="6">
        <v>4730.726413445761</v>
      </c>
      <c r="U78" s="6">
        <f t="shared" si="32"/>
        <v>8.4618340454757703</v>
      </c>
      <c r="V78" s="8">
        <f>YEAR(Table6[[#This Row],[Date]])</f>
        <v>2018</v>
      </c>
      <c r="W78" s="8">
        <f>WEEKNUM(Table6[[#This Row],[Date]])</f>
        <v>25</v>
      </c>
      <c r="X78" t="s">
        <v>241</v>
      </c>
      <c r="Y78" s="9">
        <f>Table6[[#This Row],[LNTVLING]]+Table6[[#This Row],[LNRADIOLING]]+Table6[[#This Row],[LNONLINELING]]</f>
        <v>17.472364316639393</v>
      </c>
      <c r="Z78">
        <f t="shared" si="53"/>
        <v>1</v>
      </c>
      <c r="AA78">
        <f t="shared" si="34"/>
        <v>1</v>
      </c>
      <c r="AB78">
        <f t="shared" si="35"/>
        <v>0</v>
      </c>
      <c r="AC78">
        <f t="shared" si="36"/>
        <v>0</v>
      </c>
      <c r="AD78">
        <f t="shared" si="37"/>
        <v>0</v>
      </c>
      <c r="AE78">
        <f t="shared" si="38"/>
        <v>0</v>
      </c>
      <c r="AF78">
        <f t="shared" si="39"/>
        <v>0</v>
      </c>
      <c r="AG78" s="9">
        <f>'[1]1'!J$20+'[1]1'!J$21*Table6[[#This Row],[TV_State]]</f>
        <v>3583.3816032698051</v>
      </c>
      <c r="AH78" s="9">
        <f>Table6[[#This Row],[sales]]-Table6[[#This Row],[Pred_1]]</f>
        <v>1147.3448101759559</v>
      </c>
      <c r="AI78">
        <f>ABS(Table6[[#This Row],[Res_1]])/Table6[[#This Row],[sales]]</f>
        <v>0.24253036635450964</v>
      </c>
      <c r="AJ78" s="9">
        <f>'[1]2'!J$20+'[1]2'!J$21*Table6[[#This Row],[Radio_State]]</f>
        <v>3353.7467619426402</v>
      </c>
      <c r="AK78" s="9">
        <f>Table6[[#This Row],[sales]]-Table6[[#This Row],[ Pred_2 ]]</f>
        <v>1376.9796515031207</v>
      </c>
      <c r="AL78">
        <f>ABS(Table6[[#This Row],[ Res_2 ]])/Table6[[#This Row],[sales]]</f>
        <v>0.29107150385814806</v>
      </c>
      <c r="AM78" s="10">
        <f>'[1]3'!J$20+'[1]3'!J$21*Data!O78</f>
        <v>2070.4225878199777</v>
      </c>
      <c r="AN78" s="9">
        <f>Table6[[#This Row],[sales]]-Table6[[#This Row],[Pred_3]]</f>
        <v>2660.3038256257832</v>
      </c>
      <c r="AO78" s="9">
        <f>ABS(Table6[[#This Row],[Res_3]])/Table6[[#This Row],[sales]]</f>
        <v>0.5623457357552144</v>
      </c>
      <c r="AP78" s="9">
        <f>'[1]4'!L$21+'[1]4'!L$27*Table6[[#This Row],[TV_State]]+'[1]4'!L$22*Table6[[#This Row],[NJ_DUM]]+'[1]4'!L$23*Table6[[#This Row],[NY_DUM]]+'[1]4'!L$24*Table6[[#This Row],[PA_DUM]]+'[1]4'!L$25*Table6[[#This Row],[CT_DUM]]+'[1]4'!L$26*Table6[[#This Row],[DL_DUM]]</f>
        <v>4885.9882561550385</v>
      </c>
      <c r="AQ78" s="9">
        <f>Table6[[#This Row],[sales]]-Table6[[#This Row],[Pred_4]]</f>
        <v>-155.26184270927752</v>
      </c>
      <c r="AR78">
        <f>ABS(Table6[[#This Row],[Res_4]]/Table6[[#This Row],[sales]])</f>
        <v>3.2819873554300105E-2</v>
      </c>
      <c r="AS78" s="9">
        <f>'[1]5'!L$20+'[1]5'!L$26*Table6[[#This Row],[Radio_State]]+'[1]5'!L$21*Table6[[#This Row],[NJ_DUM]]+'[1]5'!L$22*Table6[[#This Row],[NY_DUM]]+'[1]5'!L$23*Table6[[#This Row],[PA_DUM]]+'[1]5'!L$24*Table6[[#This Row],[CT_DUM]]+'[1]5'!L$25*Table6[[#This Row],[DL_DUM]]</f>
        <v>4285.2102148570966</v>
      </c>
      <c r="AT78" s="9">
        <f>Table6[[#This Row],[sales]]-Table6[[#This Row],[Pred_5]]</f>
        <v>445.51619858866434</v>
      </c>
      <c r="AU78" s="9">
        <f>ABS(Table6[[#This Row],[Red_5]]/Table6[[#This Row],[sales]])</f>
        <v>9.4175008159932835E-2</v>
      </c>
      <c r="AV78" s="9">
        <f>'[1]6'!L$20+'[1]6'!L$26*Table6[[#This Row],[Online]]+'[1]6'!L$21*Table6[[#This Row],[NJ_DUM]]+'[1]6'!L$22*Table6[[#This Row],[NY_DUM]]+'[1]6'!L$23*Table6[[#This Row],[PA_DUM]]+'[1]6'!L$24*Table6[[#This Row],[CT_DUM]]+'[1]6'!L$25*Table6[[#This Row],[DL_DUM]]</f>
        <v>4163.5597098583221</v>
      </c>
      <c r="AW78" s="9">
        <f>Table6[[#This Row],[sales]]-Table6[[#This Row],[Pred_6]]</f>
        <v>567.16670358743886</v>
      </c>
      <c r="AX78" s="9">
        <f>ABS(Table6[[#This Row],[Red_6]]/Table6[[#This Row],[sales]])</f>
        <v>0.11988998179548638</v>
      </c>
      <c r="AY78" s="9">
        <f>'[1]7'!L$21+'[1]7'!L$27*Table6[[#This Row],[LNTV]]+'[1]7'!L$22*Table6[[#This Row],[NJ_DUM]]+'[1]7'!L$23*Table6[[#This Row],[NY_DUM]]+'[1]7'!L$24*Table6[[#This Row],[PA_DUM]]+'[1]7'!L$25*Table6[[#This Row],[CT_DUM]]+'[1]7'!L$26*Table6[[#This Row],[DL_DUM]]</f>
        <v>8.3187982450128128</v>
      </c>
      <c r="AZ78" s="9">
        <f>Table6[[#This Row],[sales]]-Table6[[#This Row],[Pred_7]]</f>
        <v>4722.4076152007483</v>
      </c>
      <c r="BA78" s="9">
        <f>ABS(Table6[[#This Row],[Red_7]]/Table6[[#This Row],[sales]])</f>
        <v>0.9982415389270094</v>
      </c>
      <c r="BB78" s="9">
        <f>'[1]8'!O$22+'[1]8'!O$28*Table6[[#This Row],[LNRADIOLING]]+'[1]8'!O$23*Table6[[#This Row],[DL_DUM]]+'[1]8'!O$24*Table6[[#This Row],[CT_DUM]]+'[1]8'!O$25*Table6[[#This Row],[PA_DUM]]+'[1]8'!O$26*Table6[[#This Row],[NY_DUM]]+'[1]8'!O$27*Table6[[#This Row],[NJ_DUM]]</f>
        <v>5.9439310584091789</v>
      </c>
      <c r="BC78" s="9">
        <f>Table6[[#This Row],[sales]]-Table6[[#This Row],[Pred_8]]</f>
        <v>4724.7824823873516</v>
      </c>
      <c r="BD78" s="9">
        <f>ABS(Table6[[#This Row],[Red_8]]/Table6[[#This Row],[sales]])</f>
        <v>0.99874354791654929</v>
      </c>
      <c r="BE78" s="9">
        <f>'[1]9'!M$19+'[1]9'!M$21*Table6[[#This Row],[LNONLINE]]+'[1]9'!M$20*Table6[[#This Row],[DL_DUM]]+'[1]9'!M$22*Table6[[#This Row],[CT_DUM]]+'[1]9'!M$23*Table6[[#This Row],[PA_DUM]]+'[1]9'!M$24*Table6[[#This Row],[NY_DUM]]+'[1]9'!M$25*Table6[[#This Row],[NJ_DUM]]</f>
        <v>5.7591192203342896</v>
      </c>
      <c r="BF78" s="9">
        <f>Table6[[#This Row],[sales]]-Table6[[#This Row],[Pred_9]]</f>
        <v>4724.9672942254265</v>
      </c>
      <c r="BG78" s="9">
        <f>ABS(Table6[[#This Row],[Red_9]]/Table6[[#This Row],[sales]])</f>
        <v>0.99878261418712233</v>
      </c>
      <c r="BH78" s="9">
        <f>'[1]10'!P$22+'[1]10'!P$30*Table6[[#This Row],[LNTV]]+'[1]10'!P$29*Table6[[#This Row],[LNRADIOLING]]+'[1]10'!P$24*Table6[[#This Row],[LNONLINELING]]+'[1]10'!P$23*Table6[[#This Row],[DL_DUM]]+'[1]10'!P$25*Table6[[#This Row],[CT_DUM]]+'[1]10'!P$26*Table6[[#This Row],[PA_DUM]]+'[1]10'!P$27*Table6[[#This Row],[NY_DUM]]+'[1]10'!P$28*Table6[[#This Row],[NJ_DUM]]</f>
        <v>5.4925291097764406</v>
      </c>
      <c r="BI78" s="9">
        <f>Table6[[#This Row],[sales]]-Table6[[#This Row],[Pred_10]]</f>
        <v>4725.2338843359848</v>
      </c>
      <c r="BJ78" s="45">
        <f>ABS(Table6[[#This Row],[Red_10]]/Table6[[#This Row],[sales]])</f>
        <v>0.9988389670782557</v>
      </c>
      <c r="BK78" s="9">
        <f>'[1]11'!P$32+'[1]11'!P$40*Table6[[#This Row],[LNONLINELING]]+'[1]11'!P$39*Table6[[#This Row],[LNRADIOLING]]+'[1]11'!P$38*Table6[[#This Row],[LNTVLING]]+'[1]11'!P$33*Table6[[#This Row],[DL_DUM]]+'[1]11'!P$34*Table6[[#This Row],[CT_DUM]]+'[1]11'!P$35*Table6[[#This Row],[PA_DUM]]+'[1]11'!P$36*Table6[[#This Row],[NY_DUM]]+'[1]11'!P$37*Table6[[#This Row],[NJ_DUM]]</f>
        <v>5.3315332823557426</v>
      </c>
      <c r="BL78" s="9">
        <f>Table6[[#This Row],[sales]]-Table6[[#This Row],[ Pred_11]]</f>
        <v>4725.3948801634051</v>
      </c>
      <c r="BM78" s="47">
        <f>ABS(Table6[[#This Row],[ Red_11]]/Table6[[#This Row],[sales]])</f>
        <v>0.99887299902458904</v>
      </c>
      <c r="BN78" s="9">
        <f>'[1]12'!K$22+'[1]12'!K$28*Table6[[#This Row],[COMBINE LN LING]]+'[1]12'!K$23*Table6[[#This Row],[DL_DUM]]+'[1]12'!K$24*Table6[[#This Row],[CT_DUM]]+'[1]12'!K$25*Table6[[#This Row],[PA_DUM]]+'[1]12'!K$26*Table6[[#This Row],[NY_DUM]]+'[1]12'!K$27*Table6[[#This Row],[NJ_DUM]]</f>
        <v>6.0526810684067449</v>
      </c>
      <c r="BO78" s="9">
        <f>Table6[[#This Row],[sales]]-Table6[[#This Row],[ Pred_12]]</f>
        <v>4724.6737323773541</v>
      </c>
      <c r="BP78" s="47">
        <f>ABS(Table6[[#This Row],[ Red_12]]/Table6[[#This Row],[sales]])</f>
        <v>0.99872055990149766</v>
      </c>
      <c r="BQ78">
        <f>LN(G78+'2019 Totals and Calculations'!C$18)</f>
        <v>7.8636976939200096</v>
      </c>
      <c r="BR78">
        <f>LN(Table6[[#This Row],[PROF RADIO]]+'2019 Totals and Calculations'!D$18)</f>
        <v>6.069686052397322</v>
      </c>
      <c r="BS78">
        <f>LN(Table6[[#This Row],[ONLINE LINGERING]]+'2019 Totals and Calculations'!E$18)</f>
        <v>4.5044646879304837</v>
      </c>
      <c r="BT78">
        <f>MONTH(Table6[[#This Row],[Date]])</f>
        <v>6</v>
      </c>
      <c r="BU78">
        <f t="shared" si="40"/>
        <v>0</v>
      </c>
      <c r="BV78">
        <f t="shared" si="41"/>
        <v>0</v>
      </c>
      <c r="BW78">
        <f t="shared" si="42"/>
        <v>0</v>
      </c>
      <c r="BX78">
        <f t="shared" si="43"/>
        <v>0</v>
      </c>
      <c r="BY78">
        <f t="shared" si="44"/>
        <v>0</v>
      </c>
      <c r="BZ78">
        <f t="shared" si="45"/>
        <v>1</v>
      </c>
      <c r="CA78">
        <f t="shared" si="46"/>
        <v>0</v>
      </c>
      <c r="CB78">
        <f t="shared" si="47"/>
        <v>0</v>
      </c>
      <c r="CC78">
        <f t="shared" si="48"/>
        <v>0</v>
      </c>
      <c r="CD78">
        <f t="shared" si="49"/>
        <v>0</v>
      </c>
      <c r="CE78">
        <f t="shared" si="50"/>
        <v>0</v>
      </c>
      <c r="CF78">
        <f t="shared" si="51"/>
        <v>0</v>
      </c>
      <c r="CG78">
        <f t="shared" si="52"/>
        <v>77</v>
      </c>
      <c r="CH7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7248.0648775214604</v>
      </c>
      <c r="CI78" s="79">
        <f>Table6[[#This Row],[sales]]-CH78</f>
        <v>-2517.3384640756994</v>
      </c>
      <c r="CJ78">
        <f>ABS(Table6[[#This Row],[sales]]-CH78)/Table6[[#This Row],[sales]]</f>
        <v>0.53212514190650972</v>
      </c>
      <c r="CK7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5985.5866886262529</v>
      </c>
      <c r="CL78" s="79">
        <f>Table6[[#This Row],[sales]]-CK78</f>
        <v>-1254.860275180492</v>
      </c>
      <c r="CM78">
        <f>ABS(Table6[[#This Row],[sales]]-CK78)/Table6[[#This Row],[sales]]</f>
        <v>0.2652574183140044</v>
      </c>
      <c r="CN7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5198.2022735267446</v>
      </c>
      <c r="CO78" s="79">
        <f>Table6[[#This Row],[sales]]-CN78</f>
        <v>-467.47586008098369</v>
      </c>
      <c r="CP78">
        <f>ABS(Table6[[#This Row],[sales]]-CN78)/Table6[[#This Row],[sales]]</f>
        <v>9.8816929838156542E-2</v>
      </c>
      <c r="CQ7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5263.3547070687591</v>
      </c>
      <c r="CR78" s="79">
        <f>Table6[[#This Row],[sales]]-CQ78</f>
        <v>-532.62829362299817</v>
      </c>
      <c r="CS78">
        <f>ABS(Table6[[#This Row],[sales]]-CQ78)/Table6[[#This Row],[sales]]</f>
        <v>0.11258911361036475</v>
      </c>
    </row>
    <row r="79" spans="1:97" x14ac:dyDescent="0.2">
      <c r="A79">
        <v>78</v>
      </c>
      <c r="B79" t="s">
        <v>139</v>
      </c>
      <c r="C79" s="5">
        <v>43275</v>
      </c>
      <c r="D79" s="6">
        <v>2314.5398233757305</v>
      </c>
      <c r="E79" s="8">
        <f>YEAR(Table6[[#This Row],[Date]])</f>
        <v>2018</v>
      </c>
      <c r="F79" s="6">
        <f>Table6[[#This Row],[TV_State]]+Table6[[#This Row],[Radio_State]]+Table6[[#This Row],[Online]]</f>
        <v>2738.8721243279483</v>
      </c>
      <c r="G79" s="6">
        <f t="shared" si="27"/>
        <v>2262.2760215124995</v>
      </c>
      <c r="H79" s="6">
        <f>LN(Table6[[#This Row],[PROF TV LING]])</f>
        <v>7.7241266746570769</v>
      </c>
      <c r="I79" s="6">
        <f t="shared" si="28"/>
        <v>7.7469661663616396</v>
      </c>
      <c r="J79" s="6">
        <v>377.18426751308243</v>
      </c>
      <c r="K79" s="6">
        <f t="shared" si="33"/>
        <v>373.48638253795741</v>
      </c>
      <c r="L79" s="6">
        <f>0.5*J78+0.5*Table6[[#This Row],[Radio_State]]</f>
        <v>375.31701866400778</v>
      </c>
      <c r="M79" s="6">
        <f>LN(Table6[[#This Row],[RADIO LINGERING ]])</f>
        <v>5.9277710519393985</v>
      </c>
      <c r="N79" s="6">
        <f t="shared" si="29"/>
        <v>5.9327338412815269</v>
      </c>
      <c r="O79" s="6">
        <v>47.148033439135304</v>
      </c>
      <c r="P79" s="6">
        <f t="shared" si="30"/>
        <v>46.948882823409463</v>
      </c>
      <c r="Q79" s="6">
        <f>0.3*O78+0.7*Table6[[#This Row],[Online]]</f>
        <v>47.007989775454703</v>
      </c>
      <c r="R79" s="6">
        <f>LN(Table6[[#This Row],[ONLINE LINGERING]])</f>
        <v>3.8503175824849487</v>
      </c>
      <c r="S79" s="6">
        <f t="shared" si="31"/>
        <v>3.8532922996016916</v>
      </c>
      <c r="T79" s="6">
        <v>5953.7557966093864</v>
      </c>
      <c r="U79" s="6">
        <f t="shared" si="32"/>
        <v>8.6917775257210437</v>
      </c>
      <c r="V79" s="8">
        <f>YEAR(Table6[[#This Row],[Date]])</f>
        <v>2018</v>
      </c>
      <c r="W79" s="8">
        <f>WEEKNUM(Table6[[#This Row],[Date]])</f>
        <v>26</v>
      </c>
      <c r="X79" t="s">
        <v>242</v>
      </c>
      <c r="Y79" s="9">
        <f>Table6[[#This Row],[LNTVLING]]+Table6[[#This Row],[LNRADIOLING]]+Table6[[#This Row],[LNONLINELING]]</f>
        <v>17.502215309081425</v>
      </c>
      <c r="Z79">
        <f t="shared" si="53"/>
        <v>1</v>
      </c>
      <c r="AA79">
        <f t="shared" si="34"/>
        <v>1</v>
      </c>
      <c r="AB79">
        <f t="shared" si="35"/>
        <v>0</v>
      </c>
      <c r="AC79">
        <f t="shared" si="36"/>
        <v>0</v>
      </c>
      <c r="AD79">
        <f t="shared" si="37"/>
        <v>0</v>
      </c>
      <c r="AE79">
        <f t="shared" si="38"/>
        <v>0</v>
      </c>
      <c r="AF79">
        <f t="shared" si="39"/>
        <v>0</v>
      </c>
      <c r="AG79" s="9">
        <f>'[1]1'!J$20+'[1]1'!J$21*Table6[[#This Row],[TV_State]]</f>
        <v>3605.9180938479394</v>
      </c>
      <c r="AH79" s="9">
        <f>Table6[[#This Row],[sales]]-Table6[[#This Row],[Pred_1]]</f>
        <v>2347.837702761447</v>
      </c>
      <c r="AI79">
        <f>ABS(Table6[[#This Row],[Res_1]])/Table6[[#This Row],[sales]]</f>
        <v>0.39434565053852572</v>
      </c>
      <c r="AJ79" s="9">
        <f>'[1]2'!J$20+'[1]2'!J$21*Table6[[#This Row],[Radio_State]]</f>
        <v>3370.1414115220914</v>
      </c>
      <c r="AK79" s="9">
        <f>Table6[[#This Row],[sales]]-Table6[[#This Row],[ Pred_2 ]]</f>
        <v>2583.614385087295</v>
      </c>
      <c r="AL79">
        <f>ABS(Table6[[#This Row],[ Res_2 ]])/Table6[[#This Row],[sales]]</f>
        <v>0.43394698629706002</v>
      </c>
      <c r="AM79" s="10">
        <f>'[1]3'!J$20+'[1]3'!J$21*Data!O79</f>
        <v>2073.1195118809292</v>
      </c>
      <c r="AN79" s="9">
        <f>Table6[[#This Row],[sales]]-Table6[[#This Row],[Pred_3]]</f>
        <v>3880.6362847284572</v>
      </c>
      <c r="AO79" s="9">
        <f>ABS(Table6[[#This Row],[Res_3]])/Table6[[#This Row],[sales]]</f>
        <v>0.65179634793527252</v>
      </c>
      <c r="AP79" s="9">
        <f>'[1]4'!L$21+'[1]4'!L$27*Table6[[#This Row],[TV_State]]+'[1]4'!L$22*Table6[[#This Row],[NJ_DUM]]+'[1]4'!L$23*Table6[[#This Row],[NY_DUM]]+'[1]4'!L$24*Table6[[#This Row],[PA_DUM]]+'[1]4'!L$25*Table6[[#This Row],[CT_DUM]]+'[1]4'!L$26*Table6[[#This Row],[DL_DUM]]</f>
        <v>4891.0431342422908</v>
      </c>
      <c r="AQ79" s="9">
        <f>Table6[[#This Row],[sales]]-Table6[[#This Row],[Pred_4]]</f>
        <v>1062.7126623670956</v>
      </c>
      <c r="AR79">
        <f>ABS(Table6[[#This Row],[Res_4]]/Table6[[#This Row],[sales]])</f>
        <v>0.17849449971937068</v>
      </c>
      <c r="AS79" s="9">
        <f>'[1]5'!L$20+'[1]5'!L$26*Table6[[#This Row],[Radio_State]]+'[1]5'!L$21*Table6[[#This Row],[NJ_DUM]]+'[1]5'!L$22*Table6[[#This Row],[NY_DUM]]+'[1]5'!L$23*Table6[[#This Row],[PA_DUM]]+'[1]5'!L$24*Table6[[#This Row],[CT_DUM]]+'[1]5'!L$25*Table6[[#This Row],[DL_DUM]]</f>
        <v>4291.7888884687964</v>
      </c>
      <c r="AT79" s="9">
        <f>Table6[[#This Row],[sales]]-Table6[[#This Row],[Pred_5]]</f>
        <v>1661.96690814059</v>
      </c>
      <c r="AU79" s="9">
        <f>ABS(Table6[[#This Row],[Red_5]]/Table6[[#This Row],[sales]])</f>
        <v>0.27914596515481305</v>
      </c>
      <c r="AV79" s="9">
        <f>'[1]6'!L$20+'[1]6'!L$26*Table6[[#This Row],[Online]]+'[1]6'!L$21*Table6[[#This Row],[NJ_DUM]]+'[1]6'!L$22*Table6[[#This Row],[NY_DUM]]+'[1]6'!L$23*Table6[[#This Row],[PA_DUM]]+'[1]6'!L$24*Table6[[#This Row],[CT_DUM]]+'[1]6'!L$25*Table6[[#This Row],[DL_DUM]]</f>
        <v>4165.5913968475215</v>
      </c>
      <c r="AW79" s="9">
        <f>Table6[[#This Row],[sales]]-Table6[[#This Row],[Pred_6]]</f>
        <v>1788.1643997618648</v>
      </c>
      <c r="AX79" s="9">
        <f>ABS(Table6[[#This Row],[Red_6]]/Table6[[#This Row],[sales]])</f>
        <v>0.30034224796055781</v>
      </c>
      <c r="AY79" s="9">
        <f>'[1]7'!L$21+'[1]7'!L$27*Table6[[#This Row],[LNTV]]+'[1]7'!L$22*Table6[[#This Row],[NJ_DUM]]+'[1]7'!L$23*Table6[[#This Row],[NY_DUM]]+'[1]7'!L$24*Table6[[#This Row],[PA_DUM]]+'[1]7'!L$25*Table6[[#This Row],[CT_DUM]]+'[1]7'!L$26*Table6[[#This Row],[DL_DUM]]</f>
        <v>8.3198995923028125</v>
      </c>
      <c r="AZ79" s="9">
        <f>Table6[[#This Row],[sales]]-Table6[[#This Row],[Pred_7]]</f>
        <v>5945.4358970170833</v>
      </c>
      <c r="BA79" s="9">
        <f>ABS(Table6[[#This Row],[Red_7]]/Table6[[#This Row],[sales]])</f>
        <v>0.99860257963602717</v>
      </c>
      <c r="BB79" s="9">
        <f>'[1]8'!O$22+'[1]8'!O$28*Table6[[#This Row],[LNRADIOLING]]+'[1]8'!O$23*Table6[[#This Row],[DL_DUM]]+'[1]8'!O$24*Table6[[#This Row],[CT_DUM]]+'[1]8'!O$25*Table6[[#This Row],[PA_DUM]]+'[1]8'!O$26*Table6[[#This Row],[NY_DUM]]+'[1]8'!O$27*Table6[[#This Row],[NJ_DUM]]</f>
        <v>5.9446409244129557</v>
      </c>
      <c r="BC79" s="9">
        <f>Table6[[#This Row],[sales]]-Table6[[#This Row],[Pred_8]]</f>
        <v>5947.8111556849735</v>
      </c>
      <c r="BD79" s="9">
        <f>ABS(Table6[[#This Row],[Red_8]]/Table6[[#This Row],[sales]])</f>
        <v>0.99900153094492083</v>
      </c>
      <c r="BE79" s="9">
        <f>'[1]9'!M$19+'[1]9'!M$21*Table6[[#This Row],[LNONLINE]]+'[1]9'!M$20*Table6[[#This Row],[DL_DUM]]+'[1]9'!M$22*Table6[[#This Row],[CT_DUM]]+'[1]9'!M$23*Table6[[#This Row],[PA_DUM]]+'[1]9'!M$24*Table6[[#This Row],[NY_DUM]]+'[1]9'!M$25*Table6[[#This Row],[NJ_DUM]]</f>
        <v>5.7622696686656223</v>
      </c>
      <c r="BF79" s="9">
        <f>Table6[[#This Row],[sales]]-Table6[[#This Row],[Pred_9]]</f>
        <v>5947.9935269407206</v>
      </c>
      <c r="BG79" s="9">
        <f>ABS(Table6[[#This Row],[Red_9]]/Table6[[#This Row],[sales]])</f>
        <v>0.99903216224085856</v>
      </c>
      <c r="BH79" s="9">
        <f>'[1]10'!P$22+'[1]10'!P$30*Table6[[#This Row],[LNTV]]+'[1]10'!P$29*Table6[[#This Row],[LNRADIOLING]]+'[1]10'!P$24*Table6[[#This Row],[LNONLINELING]]+'[1]10'!P$23*Table6[[#This Row],[DL_DUM]]+'[1]10'!P$25*Table6[[#This Row],[CT_DUM]]+'[1]10'!P$26*Table6[[#This Row],[PA_DUM]]+'[1]10'!P$27*Table6[[#This Row],[NY_DUM]]+'[1]10'!P$28*Table6[[#This Row],[NJ_DUM]]</f>
        <v>5.4943401930526594</v>
      </c>
      <c r="BI79" s="9">
        <f>Table6[[#This Row],[sales]]-Table6[[#This Row],[Pred_10]]</f>
        <v>5948.2614564163341</v>
      </c>
      <c r="BJ79" s="45">
        <f>ABS(Table6[[#This Row],[Red_10]]/Table6[[#This Row],[sales]])</f>
        <v>0.9990771639985333</v>
      </c>
      <c r="BK79" s="9">
        <f>'[1]11'!P$32+'[1]11'!P$40*Table6[[#This Row],[LNONLINELING]]+'[1]11'!P$39*Table6[[#This Row],[LNRADIOLING]]+'[1]11'!P$38*Table6[[#This Row],[LNTVLING]]+'[1]11'!P$33*Table6[[#This Row],[DL_DUM]]+'[1]11'!P$34*Table6[[#This Row],[CT_DUM]]+'[1]11'!P$35*Table6[[#This Row],[PA_DUM]]+'[1]11'!P$36*Table6[[#This Row],[NY_DUM]]+'[1]11'!P$37*Table6[[#This Row],[NJ_DUM]]</f>
        <v>5.3326586800463565</v>
      </c>
      <c r="BL79" s="9">
        <f>Table6[[#This Row],[sales]]-Table6[[#This Row],[ Pred_11]]</f>
        <v>5948.4231379293396</v>
      </c>
      <c r="BM79" s="47">
        <f>ABS(Table6[[#This Row],[ Red_11]]/Table6[[#This Row],[sales]])</f>
        <v>0.99910432022034168</v>
      </c>
      <c r="BN79" s="9">
        <f>'[1]12'!K$22+'[1]12'!K$28*Table6[[#This Row],[COMBINE LN LING]]+'[1]12'!K$23*Table6[[#This Row],[DL_DUM]]+'[1]12'!K$24*Table6[[#This Row],[CT_DUM]]+'[1]12'!K$25*Table6[[#This Row],[PA_DUM]]+'[1]12'!K$26*Table6[[#This Row],[NY_DUM]]+'[1]12'!K$27*Table6[[#This Row],[NJ_DUM]]</f>
        <v>6.0555538048022868</v>
      </c>
      <c r="BO79" s="9">
        <f>Table6[[#This Row],[sales]]-Table6[[#This Row],[ Pred_12]]</f>
        <v>5947.7002428045844</v>
      </c>
      <c r="BP79" s="47">
        <f>ABS(Table6[[#This Row],[ Red_12]]/Table6[[#This Row],[sales]])</f>
        <v>0.99898290188384098</v>
      </c>
      <c r="BQ79">
        <f>LN(G79+'2019 Totals and Calculations'!C$18)</f>
        <v>7.8722720294434323</v>
      </c>
      <c r="BR79">
        <f>LN(Table6[[#This Row],[PROF RADIO]]+'2019 Totals and Calculations'!D$18)</f>
        <v>6.0781988517345731</v>
      </c>
      <c r="BS79">
        <f>LN(Table6[[#This Row],[ONLINE LINGERING]]+'2019 Totals and Calculations'!E$18)</f>
        <v>4.5095988644797051</v>
      </c>
      <c r="BT79">
        <f>MONTH(Table6[[#This Row],[Date]])</f>
        <v>6</v>
      </c>
      <c r="BU79">
        <f t="shared" si="40"/>
        <v>0</v>
      </c>
      <c r="BV79">
        <f t="shared" si="41"/>
        <v>0</v>
      </c>
      <c r="BW79">
        <f t="shared" si="42"/>
        <v>0</v>
      </c>
      <c r="BX79">
        <f t="shared" si="43"/>
        <v>0</v>
      </c>
      <c r="BY79">
        <f t="shared" si="44"/>
        <v>0</v>
      </c>
      <c r="BZ79">
        <f t="shared" si="45"/>
        <v>1</v>
      </c>
      <c r="CA79">
        <f t="shared" si="46"/>
        <v>0</v>
      </c>
      <c r="CB79">
        <f t="shared" si="47"/>
        <v>0</v>
      </c>
      <c r="CC79">
        <f t="shared" si="48"/>
        <v>0</v>
      </c>
      <c r="CD79">
        <f t="shared" si="49"/>
        <v>0</v>
      </c>
      <c r="CE79">
        <f t="shared" si="50"/>
        <v>0</v>
      </c>
      <c r="CF79">
        <f t="shared" si="51"/>
        <v>0</v>
      </c>
      <c r="CG79">
        <f t="shared" si="52"/>
        <v>78</v>
      </c>
      <c r="CH7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7286.2819135257905</v>
      </c>
      <c r="CI79" s="79">
        <f>Table6[[#This Row],[sales]]-CH79</f>
        <v>-1332.5261169164041</v>
      </c>
      <c r="CJ79">
        <f>ABS(Table6[[#This Row],[sales]]-CH79)/Table6[[#This Row],[sales]]</f>
        <v>0.22381269276702054</v>
      </c>
      <c r="CK7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6014.8411458015153</v>
      </c>
      <c r="CL79" s="79">
        <f>Table6[[#This Row],[sales]]-CK79</f>
        <v>-61.085349192128888</v>
      </c>
      <c r="CM79">
        <f>ABS(Table6[[#This Row],[sales]]-CK79)/Table6[[#This Row],[sales]]</f>
        <v>1.02599688799659E-2</v>
      </c>
      <c r="CN7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5219.1962439074841</v>
      </c>
      <c r="CO79" s="79">
        <f>Table6[[#This Row],[sales]]-CN79</f>
        <v>734.55955270190225</v>
      </c>
      <c r="CP79">
        <f>ABS(Table6[[#This Row],[sales]]-CN79)/Table6[[#This Row],[sales]]</f>
        <v>0.12337750787834256</v>
      </c>
      <c r="CQ7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5296.6920491805513</v>
      </c>
      <c r="CR79" s="79">
        <f>Table6[[#This Row],[sales]]-CQ79</f>
        <v>657.06374742883509</v>
      </c>
      <c r="CS79">
        <f>ABS(Table6[[#This Row],[sales]]-CQ79)/Table6[[#This Row],[sales]]</f>
        <v>0.11036121901456343</v>
      </c>
    </row>
    <row r="80" spans="1:97" x14ac:dyDescent="0.2">
      <c r="A80">
        <v>79</v>
      </c>
      <c r="B80" t="s">
        <v>139</v>
      </c>
      <c r="C80" s="5">
        <v>43282</v>
      </c>
      <c r="D80" s="6">
        <v>2337.6852216094885</v>
      </c>
      <c r="E80" s="8">
        <f>YEAR(Table6[[#This Row],[Date]])</f>
        <v>2018</v>
      </c>
      <c r="F80" s="6">
        <f>Table6[[#This Row],[TV_State]]+Table6[[#This Row],[Radio_State]]+Table6[[#This Row],[Online]]</f>
        <v>2766.2608455712284</v>
      </c>
      <c r="G80" s="6">
        <f t="shared" si="27"/>
        <v>2284.8987815415962</v>
      </c>
      <c r="H80" s="6">
        <f>LN(Table6[[#This Row],[PROF TV LING]])</f>
        <v>7.734077005428829</v>
      </c>
      <c r="I80" s="6">
        <f t="shared" si="28"/>
        <v>7.7569164972148084</v>
      </c>
      <c r="J80" s="6">
        <v>380.9561101882133</v>
      </c>
      <c r="K80" s="6">
        <f t="shared" si="33"/>
        <v>377.22124636308536</v>
      </c>
      <c r="L80" s="6">
        <f>0.5*J79+0.5*Table6[[#This Row],[Radio_State]]</f>
        <v>379.07018885064787</v>
      </c>
      <c r="M80" s="6">
        <f>LN(Table6[[#This Row],[RADIO LINGERING ]])</f>
        <v>5.9377213827925663</v>
      </c>
      <c r="N80" s="6">
        <f t="shared" si="29"/>
        <v>5.9426841721346957</v>
      </c>
      <c r="O80" s="6">
        <v>47.619513773526656</v>
      </c>
      <c r="P80" s="6">
        <f t="shared" si="30"/>
        <v>47.418324488491493</v>
      </c>
      <c r="Q80" s="6">
        <f>0.3*O79+0.7*Table6[[#This Row],[Online]]</f>
        <v>47.478069673209248</v>
      </c>
      <c r="R80" s="6">
        <f>LN(Table6[[#This Row],[ONLINE LINGERING]])</f>
        <v>3.8602679133381166</v>
      </c>
      <c r="S80" s="6">
        <f t="shared" si="31"/>
        <v>3.8632426304548595</v>
      </c>
      <c r="T80" s="6">
        <v>5502.9038905952575</v>
      </c>
      <c r="U80" s="6">
        <f t="shared" si="32"/>
        <v>8.6130312119963346</v>
      </c>
      <c r="V80" s="8">
        <f>YEAR(Table6[[#This Row],[Date]])</f>
        <v>2018</v>
      </c>
      <c r="W80" s="8">
        <f>WEEKNUM(Table6[[#This Row],[Date]])</f>
        <v>27</v>
      </c>
      <c r="X80" t="s">
        <v>243</v>
      </c>
      <c r="Y80" s="9">
        <f>Table6[[#This Row],[LNTVLING]]+Table6[[#This Row],[LNRADIOLING]]+Table6[[#This Row],[LNONLINELING]]</f>
        <v>17.53206630155951</v>
      </c>
      <c r="Z80">
        <f t="shared" si="53"/>
        <v>1</v>
      </c>
      <c r="AA80">
        <f t="shared" si="34"/>
        <v>1</v>
      </c>
      <c r="AB80">
        <f t="shared" si="35"/>
        <v>0</v>
      </c>
      <c r="AC80">
        <f t="shared" si="36"/>
        <v>0</v>
      </c>
      <c r="AD80">
        <f t="shared" si="37"/>
        <v>0</v>
      </c>
      <c r="AE80">
        <f t="shared" si="38"/>
        <v>0</v>
      </c>
      <c r="AF80">
        <f t="shared" si="39"/>
        <v>0</v>
      </c>
      <c r="AG80" s="9">
        <f>'[1]1'!J$20+'[1]1'!J$21*Table6[[#This Row],[TV_State]]</f>
        <v>3628.6799493318567</v>
      </c>
      <c r="AH80" s="9">
        <f>Table6[[#This Row],[sales]]-Table6[[#This Row],[Pred_1]]</f>
        <v>1874.2239412634008</v>
      </c>
      <c r="AI80">
        <f>ABS(Table6[[#This Row],[Res_1]])/Table6[[#This Row],[sales]]</f>
        <v>0.34058816554411298</v>
      </c>
      <c r="AJ80" s="9">
        <f>'[1]2'!J$20+'[1]2'!J$21*Table6[[#This Row],[Radio_State]]</f>
        <v>3386.7000075973374</v>
      </c>
      <c r="AK80" s="9">
        <f>Table6[[#This Row],[sales]]-Table6[[#This Row],[ Pred_2 ]]</f>
        <v>2116.2038829979201</v>
      </c>
      <c r="AL80">
        <f>ABS(Table6[[#This Row],[ Res_2 ]])/Table6[[#This Row],[sales]]</f>
        <v>0.38456130164559482</v>
      </c>
      <c r="AM80" s="10">
        <f>'[1]3'!J$20+'[1]3'!J$21*Data!O80</f>
        <v>2075.8434051824897</v>
      </c>
      <c r="AN80" s="9">
        <f>Table6[[#This Row],[sales]]-Table6[[#This Row],[Pred_3]]</f>
        <v>3427.0604854127678</v>
      </c>
      <c r="AO80" s="9">
        <f>ABS(Table6[[#This Row],[Res_3]])/Table6[[#This Row],[sales]]</f>
        <v>0.62277309463277897</v>
      </c>
      <c r="AP80" s="9">
        <f>'[1]4'!L$21+'[1]4'!L$27*Table6[[#This Row],[TV_State]]+'[1]4'!L$22*Table6[[#This Row],[NJ_DUM]]+'[1]4'!L$23*Table6[[#This Row],[NY_DUM]]+'[1]4'!L$24*Table6[[#This Row],[PA_DUM]]+'[1]4'!L$25*Table6[[#This Row],[CT_DUM]]+'[1]4'!L$26*Table6[[#This Row],[DL_DUM]]</f>
        <v>4896.1485611104163</v>
      </c>
      <c r="AQ80" s="9">
        <f>Table6[[#This Row],[sales]]-Table6[[#This Row],[Pred_4]]</f>
        <v>606.75532948484124</v>
      </c>
      <c r="AR80">
        <f>ABS(Table6[[#This Row],[Res_4]]/Table6[[#This Row],[sales]])</f>
        <v>0.11026093523490696</v>
      </c>
      <c r="AS80" s="9">
        <f>'[1]5'!L$20+'[1]5'!L$26*Table6[[#This Row],[Radio_State]]+'[1]5'!L$21*Table6[[#This Row],[NJ_DUM]]+'[1]5'!L$22*Table6[[#This Row],[NY_DUM]]+'[1]5'!L$23*Table6[[#This Row],[PA_DUM]]+'[1]5'!L$24*Table6[[#This Row],[CT_DUM]]+'[1]5'!L$25*Table6[[#This Row],[DL_DUM]]</f>
        <v>4298.4333488166121</v>
      </c>
      <c r="AT80" s="9">
        <f>Table6[[#This Row],[sales]]-Table6[[#This Row],[Pred_5]]</f>
        <v>1204.4705417786454</v>
      </c>
      <c r="AU80" s="9">
        <f>ABS(Table6[[#This Row],[Red_5]]/Table6[[#This Row],[sales]])</f>
        <v>0.2188790801593222</v>
      </c>
      <c r="AV80" s="9">
        <f>'[1]6'!L$20+'[1]6'!L$26*Table6[[#This Row],[Online]]+'[1]6'!L$21*Table6[[#This Row],[NJ_DUM]]+'[1]6'!L$22*Table6[[#This Row],[NY_DUM]]+'[1]6'!L$23*Table6[[#This Row],[PA_DUM]]+'[1]6'!L$24*Table6[[#This Row],[CT_DUM]]+'[1]6'!L$25*Table6[[#This Row],[DL_DUM]]</f>
        <v>4167.6434007066136</v>
      </c>
      <c r="AW80" s="9">
        <f>Table6[[#This Row],[sales]]-Table6[[#This Row],[Pred_6]]</f>
        <v>1335.2604898886439</v>
      </c>
      <c r="AX80" s="9">
        <f>ABS(Table6[[#This Row],[Red_6]]/Table6[[#This Row],[sales]])</f>
        <v>0.24264652198826731</v>
      </c>
      <c r="AY80" s="9">
        <f>'[1]7'!L$21+'[1]7'!L$27*Table6[[#This Row],[LNTV]]+'[1]7'!L$22*Table6[[#This Row],[NJ_DUM]]+'[1]7'!L$23*Table6[[#This Row],[NY_DUM]]+'[1]7'!L$24*Table6[[#This Row],[PA_DUM]]+'[1]7'!L$25*Table6[[#This Row],[CT_DUM]]+'[1]7'!L$26*Table6[[#This Row],[DL_DUM]]</f>
        <v>8.3210009395928139</v>
      </c>
      <c r="AZ80" s="9">
        <f>Table6[[#This Row],[sales]]-Table6[[#This Row],[Pred_7]]</f>
        <v>5494.582889655665</v>
      </c>
      <c r="BA80" s="9">
        <f>ABS(Table6[[#This Row],[Red_7]]/Table6[[#This Row],[sales]])</f>
        <v>0.99848788910273112</v>
      </c>
      <c r="BB80" s="9">
        <f>'[1]8'!O$22+'[1]8'!O$28*Table6[[#This Row],[LNRADIOLING]]+'[1]8'!O$23*Table6[[#This Row],[DL_DUM]]+'[1]8'!O$24*Table6[[#This Row],[CT_DUM]]+'[1]8'!O$25*Table6[[#This Row],[PA_DUM]]+'[1]8'!O$26*Table6[[#This Row],[NY_DUM]]+'[1]8'!O$27*Table6[[#This Row],[NJ_DUM]]</f>
        <v>5.9453507904167315</v>
      </c>
      <c r="BC80" s="9">
        <f>Table6[[#This Row],[sales]]-Table6[[#This Row],[Pred_8]]</f>
        <v>5496.9585398048412</v>
      </c>
      <c r="BD80" s="9">
        <f>ABS(Table6[[#This Row],[Red_8]]/Table6[[#This Row],[sales]])</f>
        <v>0.99891959756001236</v>
      </c>
      <c r="BE80" s="9">
        <f>'[1]9'!M$19+'[1]9'!M$21*Table6[[#This Row],[LNONLINE]]+'[1]9'!M$20*Table6[[#This Row],[DL_DUM]]+'[1]9'!M$22*Table6[[#This Row],[CT_DUM]]+'[1]9'!M$23*Table6[[#This Row],[PA_DUM]]+'[1]9'!M$24*Table6[[#This Row],[NY_DUM]]+'[1]9'!M$25*Table6[[#This Row],[NJ_DUM]]</f>
        <v>5.7654201169969541</v>
      </c>
      <c r="BF80" s="9">
        <f>Table6[[#This Row],[sales]]-Table6[[#This Row],[Pred_9]]</f>
        <v>5497.1384704782604</v>
      </c>
      <c r="BG80" s="9">
        <f>ABS(Table6[[#This Row],[Red_9]]/Table6[[#This Row],[sales]])</f>
        <v>0.99895229496432769</v>
      </c>
      <c r="BH80" s="9">
        <f>'[1]10'!P$22+'[1]10'!P$30*Table6[[#This Row],[LNTV]]+'[1]10'!P$29*Table6[[#This Row],[LNRADIOLING]]+'[1]10'!P$24*Table6[[#This Row],[LNONLINELING]]+'[1]10'!P$23*Table6[[#This Row],[DL_DUM]]+'[1]10'!P$25*Table6[[#This Row],[CT_DUM]]+'[1]10'!P$26*Table6[[#This Row],[PA_DUM]]+'[1]10'!P$27*Table6[[#This Row],[NY_DUM]]+'[1]10'!P$28*Table6[[#This Row],[NJ_DUM]]</f>
        <v>5.4961512763288773</v>
      </c>
      <c r="BI80" s="9">
        <f>Table6[[#This Row],[sales]]-Table6[[#This Row],[Pred_10]]</f>
        <v>5497.4077393189282</v>
      </c>
      <c r="BJ80" s="45">
        <f>ABS(Table6[[#This Row],[Red_10]]/Table6[[#This Row],[sales]])</f>
        <v>0.99900122710016392</v>
      </c>
      <c r="BK80" s="9">
        <f>'[1]11'!P$32+'[1]11'!P$40*Table6[[#This Row],[LNONLINELING]]+'[1]11'!P$39*Table6[[#This Row],[LNRADIOLING]]+'[1]11'!P$38*Table6[[#This Row],[LNTVLING]]+'[1]11'!P$33*Table6[[#This Row],[DL_DUM]]+'[1]11'!P$34*Table6[[#This Row],[CT_DUM]]+'[1]11'!P$35*Table6[[#This Row],[PA_DUM]]+'[1]11'!P$36*Table6[[#This Row],[NY_DUM]]+'[1]11'!P$37*Table6[[#This Row],[NJ_DUM]]</f>
        <v>5.3337840777308871</v>
      </c>
      <c r="BL80" s="9">
        <f>Table6[[#This Row],[sales]]-Table6[[#This Row],[ Pred_11]]</f>
        <v>5497.5701065175263</v>
      </c>
      <c r="BM80" s="47">
        <f>ABS(Table6[[#This Row],[ Red_11]]/Table6[[#This Row],[sales]])</f>
        <v>0.99903073283056121</v>
      </c>
      <c r="BN80" s="9">
        <f>'[1]12'!K$22+'[1]12'!K$28*Table6[[#This Row],[COMBINE LN LING]]+'[1]12'!K$23*Table6[[#This Row],[DL_DUM]]+'[1]12'!K$24*Table6[[#This Row],[CT_DUM]]+'[1]12'!K$25*Table6[[#This Row],[PA_DUM]]+'[1]12'!K$26*Table6[[#This Row],[NY_DUM]]+'[1]12'!K$27*Table6[[#This Row],[NJ_DUM]]</f>
        <v>6.0584265412012988</v>
      </c>
      <c r="BO80" s="9">
        <f>Table6[[#This Row],[sales]]-Table6[[#This Row],[ Pred_12]]</f>
        <v>5496.8454640540558</v>
      </c>
      <c r="BP80" s="47">
        <f>ABS(Table6[[#This Row],[ Red_12]]/Table6[[#This Row],[sales]])</f>
        <v>0.99889904918173189</v>
      </c>
      <c r="BQ80">
        <f>LN(G80+'2019 Totals and Calculations'!C$18)</f>
        <v>7.8808581208228929</v>
      </c>
      <c r="BR80">
        <f>LN(Table6[[#This Row],[PROF RADIO]]+'2019 Totals and Calculations'!D$18)</f>
        <v>6.0867238452382351</v>
      </c>
      <c r="BS80">
        <f>LN(Table6[[#This Row],[ONLINE LINGERING]]+'2019 Totals and Calculations'!E$18)</f>
        <v>4.5147577638292962</v>
      </c>
      <c r="BT80">
        <f>MONTH(Table6[[#This Row],[Date]])</f>
        <v>7</v>
      </c>
      <c r="BU80">
        <f t="shared" si="40"/>
        <v>0</v>
      </c>
      <c r="BV80">
        <f t="shared" si="41"/>
        <v>0</v>
      </c>
      <c r="BW80">
        <f t="shared" si="42"/>
        <v>0</v>
      </c>
      <c r="BX80">
        <f t="shared" si="43"/>
        <v>0</v>
      </c>
      <c r="BY80">
        <f t="shared" si="44"/>
        <v>0</v>
      </c>
      <c r="BZ80">
        <f t="shared" si="45"/>
        <v>0</v>
      </c>
      <c r="CA80">
        <f t="shared" si="46"/>
        <v>1</v>
      </c>
      <c r="CB80">
        <f t="shared" si="47"/>
        <v>0</v>
      </c>
      <c r="CC80">
        <f t="shared" si="48"/>
        <v>0</v>
      </c>
      <c r="CD80">
        <f t="shared" si="49"/>
        <v>0</v>
      </c>
      <c r="CE80">
        <f t="shared" si="50"/>
        <v>0</v>
      </c>
      <c r="CF80">
        <f t="shared" si="51"/>
        <v>0</v>
      </c>
      <c r="CG80">
        <f t="shared" si="52"/>
        <v>79</v>
      </c>
      <c r="CH8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8323.1504787825452</v>
      </c>
      <c r="CI80" s="79">
        <f>Table6[[#This Row],[sales]]-CH80</f>
        <v>-2820.2465881872877</v>
      </c>
      <c r="CJ80">
        <f>ABS(Table6[[#This Row],[sales]]-CH80)/Table6[[#This Row],[sales]]</f>
        <v>0.51250151633708019</v>
      </c>
      <c r="CK8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7094.265022966496</v>
      </c>
      <c r="CL80" s="79">
        <f>Table6[[#This Row],[sales]]-CK80</f>
        <v>-1591.3611323712385</v>
      </c>
      <c r="CM80">
        <f>ABS(Table6[[#This Row],[sales]]-CK80)/Table6[[#This Row],[sales]]</f>
        <v>0.28918570340487965</v>
      </c>
      <c r="CN8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5188.730343090715</v>
      </c>
      <c r="CO80" s="79">
        <f>Table6[[#This Row],[sales]]-CN80</f>
        <v>314.17354750454251</v>
      </c>
      <c r="CP80">
        <f>ABS(Table6[[#This Row],[sales]]-CN80)/Table6[[#This Row],[sales]]</f>
        <v>5.7092319573576612E-2</v>
      </c>
      <c r="CQ8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5441.4381532478255</v>
      </c>
      <c r="CR80" s="79">
        <f>Table6[[#This Row],[sales]]-CQ80</f>
        <v>61.465737347431968</v>
      </c>
      <c r="CS80">
        <f>ABS(Table6[[#This Row],[sales]]-CQ80)/Table6[[#This Row],[sales]]</f>
        <v>1.1169691233837473E-2</v>
      </c>
    </row>
    <row r="81" spans="1:97" x14ac:dyDescent="0.2">
      <c r="A81">
        <v>80</v>
      </c>
      <c r="B81" t="s">
        <v>139</v>
      </c>
      <c r="C81" s="5">
        <v>43289</v>
      </c>
      <c r="D81" s="6">
        <v>2361.062073825583</v>
      </c>
      <c r="E81" s="8">
        <f>YEAR(Table6[[#This Row],[Date]])</f>
        <v>2018</v>
      </c>
      <c r="F81" s="6">
        <f>Table6[[#This Row],[TV_State]]+Table6[[#This Row],[Radio_State]]+Table6[[#This Row],[Online]]</f>
        <v>2793.9234540269404</v>
      </c>
      <c r="G81" s="6">
        <f t="shared" si="27"/>
        <v>2307.7477692267921</v>
      </c>
      <c r="H81" s="6">
        <f>LN(Table6[[#This Row],[PROF TV LING]])</f>
        <v>7.74402733622557</v>
      </c>
      <c r="I81" s="6">
        <f t="shared" si="28"/>
        <v>7.7668668280679762</v>
      </c>
      <c r="J81" s="6">
        <v>384.76567129009538</v>
      </c>
      <c r="K81" s="6">
        <f t="shared" si="33"/>
        <v>380.99345882659037</v>
      </c>
      <c r="L81" s="6">
        <f>0.5*J80+0.5*Table6[[#This Row],[Radio_State]]</f>
        <v>382.86089073915434</v>
      </c>
      <c r="M81" s="6">
        <f>LN(Table6[[#This Row],[RADIO LINGERING ]])</f>
        <v>5.9476717136457342</v>
      </c>
      <c r="N81" s="6">
        <f t="shared" si="29"/>
        <v>5.9526345029878636</v>
      </c>
      <c r="O81" s="6">
        <v>48.095708911261923</v>
      </c>
      <c r="P81" s="6">
        <f t="shared" si="30"/>
        <v>47.892493584430795</v>
      </c>
      <c r="Q81" s="6">
        <f>0.3*O80+0.7*Table6[[#This Row],[Online]]</f>
        <v>47.952850369941345</v>
      </c>
      <c r="R81" s="6">
        <f>LN(Table6[[#This Row],[ONLINE LINGERING]])</f>
        <v>3.8702182441912849</v>
      </c>
      <c r="S81" s="6">
        <f t="shared" si="31"/>
        <v>3.8731929613080274</v>
      </c>
      <c r="T81" s="6">
        <v>5417.211625613716</v>
      </c>
      <c r="U81" s="6">
        <f t="shared" si="32"/>
        <v>8.5973365018347572</v>
      </c>
      <c r="V81" s="8">
        <f>YEAR(Table6[[#This Row],[Date]])</f>
        <v>2018</v>
      </c>
      <c r="W81" s="8">
        <f>WEEKNUM(Table6[[#This Row],[Date]])</f>
        <v>28</v>
      </c>
      <c r="X81" t="s">
        <v>244</v>
      </c>
      <c r="Y81" s="9">
        <f>Table6[[#This Row],[LNTVLING]]+Table6[[#This Row],[LNRADIOLING]]+Table6[[#This Row],[LNONLINELING]]</f>
        <v>17.561917294062589</v>
      </c>
      <c r="Z81">
        <f t="shared" si="53"/>
        <v>1</v>
      </c>
      <c r="AA81">
        <f t="shared" si="34"/>
        <v>1</v>
      </c>
      <c r="AB81">
        <f t="shared" si="35"/>
        <v>0</v>
      </c>
      <c r="AC81">
        <f t="shared" si="36"/>
        <v>0</v>
      </c>
      <c r="AD81">
        <f t="shared" si="37"/>
        <v>0</v>
      </c>
      <c r="AE81">
        <f t="shared" si="38"/>
        <v>0</v>
      </c>
      <c r="AF81">
        <f t="shared" si="39"/>
        <v>0</v>
      </c>
      <c r="AG81" s="9">
        <f>'[1]1'!J$20+'[1]1'!J$21*Table6[[#This Row],[TV_State]]</f>
        <v>3651.6694233706112</v>
      </c>
      <c r="AH81" s="9">
        <f>Table6[[#This Row],[sales]]-Table6[[#This Row],[Pred_1]]</f>
        <v>1765.5422022431048</v>
      </c>
      <c r="AI81">
        <f>ABS(Table6[[#This Row],[Res_1]])/Table6[[#This Row],[sales]]</f>
        <v>0.32591346328344456</v>
      </c>
      <c r="AJ81" s="9">
        <f>'[1]2'!J$20+'[1]2'!J$21*Table6[[#This Row],[Radio_State]]</f>
        <v>3403.4241896333356</v>
      </c>
      <c r="AK81" s="9">
        <f>Table6[[#This Row],[sales]]-Table6[[#This Row],[ Pred_2 ]]</f>
        <v>2013.7874359803805</v>
      </c>
      <c r="AL81">
        <f>ABS(Table6[[#This Row],[ Res_2 ]])/Table6[[#This Row],[sales]]</f>
        <v>0.37173874220803371</v>
      </c>
      <c r="AM81" s="10">
        <f>'[1]3'!J$20+'[1]3'!J$21*Data!O81</f>
        <v>2078.594537417066</v>
      </c>
      <c r="AN81" s="9">
        <f>Table6[[#This Row],[sales]]-Table6[[#This Row],[Pred_3]]</f>
        <v>3338.61708819665</v>
      </c>
      <c r="AO81" s="9">
        <f>ABS(Table6[[#This Row],[Res_3]])/Table6[[#This Row],[sales]]</f>
        <v>0.61629807342415166</v>
      </c>
      <c r="AP81" s="9">
        <f>'[1]4'!L$21+'[1]4'!L$27*Table6[[#This Row],[TV_State]]+'[1]4'!L$22*Table6[[#This Row],[NJ_DUM]]+'[1]4'!L$23*Table6[[#This Row],[NY_DUM]]+'[1]4'!L$24*Table6[[#This Row],[PA_DUM]]+'[1]4'!L$25*Table6[[#This Row],[CT_DUM]]+'[1]4'!L$26*Table6[[#This Row],[DL_DUM]]</f>
        <v>4901.3050422472215</v>
      </c>
      <c r="AQ81" s="9">
        <f>Table6[[#This Row],[sales]]-Table6[[#This Row],[Pred_4]]</f>
        <v>515.90658336649449</v>
      </c>
      <c r="AR81">
        <f>ABS(Table6[[#This Row],[Res_4]]/Table6[[#This Row],[sales]])</f>
        <v>9.5234710958527008E-2</v>
      </c>
      <c r="AS81" s="9">
        <f>'[1]5'!L$20+'[1]5'!L$26*Table6[[#This Row],[Radio_State]]+'[1]5'!L$21*Table6[[#This Row],[NJ_DUM]]+'[1]5'!L$22*Table6[[#This Row],[NY_DUM]]+'[1]5'!L$23*Table6[[#This Row],[PA_DUM]]+'[1]5'!L$24*Table6[[#This Row],[CT_DUM]]+'[1]5'!L$25*Table6[[#This Row],[DL_DUM]]</f>
        <v>4305.1442537679068</v>
      </c>
      <c r="AT81" s="9">
        <f>Table6[[#This Row],[sales]]-Table6[[#This Row],[Pred_5]]</f>
        <v>1112.0673718458092</v>
      </c>
      <c r="AU81" s="9">
        <f>ABS(Table6[[#This Row],[Red_5]]/Table6[[#This Row],[sales]])</f>
        <v>0.20528409238947226</v>
      </c>
      <c r="AV81" s="9">
        <f>'[1]6'!L$20+'[1]6'!L$26*Table6[[#This Row],[Online]]+'[1]6'!L$21*Table6[[#This Row],[NJ_DUM]]+'[1]6'!L$22*Table6[[#This Row],[NY_DUM]]+'[1]6'!L$23*Table6[[#This Row],[PA_DUM]]+'[1]6'!L$24*Table6[[#This Row],[CT_DUM]]+'[1]6'!L$25*Table6[[#This Row],[DL_DUM]]</f>
        <v>4169.7159246042957</v>
      </c>
      <c r="AW81" s="9">
        <f>Table6[[#This Row],[sales]]-Table6[[#This Row],[Pred_6]]</f>
        <v>1247.4957010094204</v>
      </c>
      <c r="AX81" s="9">
        <f>ABS(Table6[[#This Row],[Red_6]]/Table6[[#This Row],[sales]])</f>
        <v>0.23028373030711932</v>
      </c>
      <c r="AY81" s="9">
        <f>'[1]7'!L$21+'[1]7'!L$27*Table6[[#This Row],[LNTV]]+'[1]7'!L$22*Table6[[#This Row],[NJ_DUM]]+'[1]7'!L$23*Table6[[#This Row],[NY_DUM]]+'[1]7'!L$24*Table6[[#This Row],[PA_DUM]]+'[1]7'!L$25*Table6[[#This Row],[CT_DUM]]+'[1]7'!L$26*Table6[[#This Row],[DL_DUM]]</f>
        <v>8.3221022868828154</v>
      </c>
      <c r="AZ81" s="9">
        <f>Table6[[#This Row],[sales]]-Table6[[#This Row],[Pred_7]]</f>
        <v>5408.8895233268331</v>
      </c>
      <c r="BA81" s="9">
        <f>ABS(Table6[[#This Row],[Red_7]]/Table6[[#This Row],[sales]])</f>
        <v>0.99846376644258561</v>
      </c>
      <c r="BB81" s="9">
        <f>'[1]8'!O$22+'[1]8'!O$28*Table6[[#This Row],[LNRADIOLING]]+'[1]8'!O$23*Table6[[#This Row],[DL_DUM]]+'[1]8'!O$24*Table6[[#This Row],[CT_DUM]]+'[1]8'!O$25*Table6[[#This Row],[PA_DUM]]+'[1]8'!O$26*Table6[[#This Row],[NY_DUM]]+'[1]8'!O$27*Table6[[#This Row],[NJ_DUM]]</f>
        <v>5.9460606564205083</v>
      </c>
      <c r="BC81" s="9">
        <f>Table6[[#This Row],[sales]]-Table6[[#This Row],[Pred_8]]</f>
        <v>5411.2655649572953</v>
      </c>
      <c r="BD81" s="9">
        <f>ABS(Table6[[#This Row],[Red_8]]/Table6[[#This Row],[sales]])</f>
        <v>0.99890237615449495</v>
      </c>
      <c r="BE81" s="9">
        <f>'[1]9'!M$19+'[1]9'!M$21*Table6[[#This Row],[LNONLINE]]+'[1]9'!M$20*Table6[[#This Row],[DL_DUM]]+'[1]9'!M$22*Table6[[#This Row],[CT_DUM]]+'[1]9'!M$23*Table6[[#This Row],[PA_DUM]]+'[1]9'!M$24*Table6[[#This Row],[NY_DUM]]+'[1]9'!M$25*Table6[[#This Row],[NJ_DUM]]</f>
        <v>5.7685705653282859</v>
      </c>
      <c r="BF81" s="9">
        <f>Table6[[#This Row],[sales]]-Table6[[#This Row],[Pred_9]]</f>
        <v>5411.4430550483876</v>
      </c>
      <c r="BG81" s="9">
        <f>ABS(Table6[[#This Row],[Red_9]]/Table6[[#This Row],[sales]])</f>
        <v>0.99893514025960262</v>
      </c>
      <c r="BH81" s="9">
        <f>'[1]10'!P$22+'[1]10'!P$30*Table6[[#This Row],[LNTV]]+'[1]10'!P$29*Table6[[#This Row],[LNRADIOLING]]+'[1]10'!P$24*Table6[[#This Row],[LNONLINELING]]+'[1]10'!P$23*Table6[[#This Row],[DL_DUM]]+'[1]10'!P$25*Table6[[#This Row],[CT_DUM]]+'[1]10'!P$26*Table6[[#This Row],[PA_DUM]]+'[1]10'!P$27*Table6[[#This Row],[NY_DUM]]+'[1]10'!P$28*Table6[[#This Row],[NJ_DUM]]</f>
        <v>5.4979623596050953</v>
      </c>
      <c r="BI81" s="9">
        <f>Table6[[#This Row],[sales]]-Table6[[#This Row],[Pred_10]]</f>
        <v>5411.7136632541105</v>
      </c>
      <c r="BJ81" s="45">
        <f>ABS(Table6[[#This Row],[Red_10]]/Table6[[#This Row],[sales]])</f>
        <v>0.99898509367187904</v>
      </c>
      <c r="BK81" s="9">
        <f>'[1]11'!P$32+'[1]11'!P$40*Table6[[#This Row],[LNONLINELING]]+'[1]11'!P$39*Table6[[#This Row],[LNRADIOLING]]+'[1]11'!P$38*Table6[[#This Row],[LNTVLING]]+'[1]11'!P$33*Table6[[#This Row],[DL_DUM]]+'[1]11'!P$34*Table6[[#This Row],[CT_DUM]]+'[1]11'!P$35*Table6[[#This Row],[PA_DUM]]+'[1]11'!P$36*Table6[[#This Row],[NY_DUM]]+'[1]11'!P$37*Table6[[#This Row],[NJ_DUM]]</f>
        <v>5.3349094754112043</v>
      </c>
      <c r="BL81" s="9">
        <f>Table6[[#This Row],[sales]]-Table6[[#This Row],[ Pred_11]]</f>
        <v>5411.8767161383048</v>
      </c>
      <c r="BM81" s="47">
        <f>ABS(Table6[[#This Row],[ Red_11]]/Table6[[#This Row],[sales]])</f>
        <v>0.99901519271460859</v>
      </c>
      <c r="BN81" s="9">
        <f>'[1]12'!K$22+'[1]12'!K$28*Table6[[#This Row],[COMBINE LN LING]]+'[1]12'!K$23*Table6[[#This Row],[DL_DUM]]+'[1]12'!K$24*Table6[[#This Row],[CT_DUM]]+'[1]12'!K$25*Table6[[#This Row],[PA_DUM]]+'[1]12'!K$26*Table6[[#This Row],[NY_DUM]]+'[1]12'!K$27*Table6[[#This Row],[NJ_DUM]]</f>
        <v>6.0612992776027159</v>
      </c>
      <c r="BO81" s="9">
        <f>Table6[[#This Row],[sales]]-Table6[[#This Row],[ Pred_12]]</f>
        <v>5411.1503263361137</v>
      </c>
      <c r="BP81" s="47">
        <f>ABS(Table6[[#This Row],[ Red_12]]/Table6[[#This Row],[sales]])</f>
        <v>0.99888110347232084</v>
      </c>
      <c r="BQ81">
        <f>LN(G81+'2019 Totals and Calculations'!C$18)</f>
        <v>7.8894558834564412</v>
      </c>
      <c r="BR81">
        <f>LN(Table6[[#This Row],[PROF RADIO]]+'2019 Totals and Calculations'!D$18)</f>
        <v>6.0952609466407521</v>
      </c>
      <c r="BS81">
        <f>LN(Table6[[#This Row],[ONLINE LINGERING]]+'2019 Totals and Calculations'!E$18)</f>
        <v>4.5199413768962025</v>
      </c>
      <c r="BT81">
        <f>MONTH(Table6[[#This Row],[Date]])</f>
        <v>7</v>
      </c>
      <c r="BU81">
        <f t="shared" si="40"/>
        <v>0</v>
      </c>
      <c r="BV81">
        <f t="shared" si="41"/>
        <v>0</v>
      </c>
      <c r="BW81">
        <f t="shared" si="42"/>
        <v>0</v>
      </c>
      <c r="BX81">
        <f t="shared" si="43"/>
        <v>0</v>
      </c>
      <c r="BY81">
        <f t="shared" si="44"/>
        <v>0</v>
      </c>
      <c r="BZ81">
        <f t="shared" si="45"/>
        <v>0</v>
      </c>
      <c r="CA81">
        <f t="shared" si="46"/>
        <v>1</v>
      </c>
      <c r="CB81">
        <f t="shared" si="47"/>
        <v>0</v>
      </c>
      <c r="CC81">
        <f t="shared" si="48"/>
        <v>0</v>
      </c>
      <c r="CD81">
        <f t="shared" si="49"/>
        <v>0</v>
      </c>
      <c r="CE81">
        <f t="shared" si="50"/>
        <v>0</v>
      </c>
      <c r="CF81">
        <f t="shared" si="51"/>
        <v>0</v>
      </c>
      <c r="CG81">
        <f t="shared" si="52"/>
        <v>80</v>
      </c>
      <c r="CH8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8367.0945542633126</v>
      </c>
      <c r="CI81" s="79">
        <f>Table6[[#This Row],[sales]]-CH81</f>
        <v>-2949.8829286495966</v>
      </c>
      <c r="CJ81">
        <f>ABS(Table6[[#This Row],[sales]]-CH81)/Table6[[#This Row],[sales]]</f>
        <v>0.54453898657049493</v>
      </c>
      <c r="CK8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7128.9912205781893</v>
      </c>
      <c r="CL81" s="79">
        <f>Table6[[#This Row],[sales]]-CK81</f>
        <v>-1711.7795949644733</v>
      </c>
      <c r="CM81">
        <f>ABS(Table6[[#This Row],[sales]]-CK81)/Table6[[#This Row],[sales]]</f>
        <v>0.3159890573354785</v>
      </c>
      <c r="CN8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5209.7701723254158</v>
      </c>
      <c r="CO81" s="79">
        <f>Table6[[#This Row],[sales]]-CN81</f>
        <v>207.44145328830018</v>
      </c>
      <c r="CP81">
        <f>ABS(Table6[[#This Row],[sales]]-CN81)/Table6[[#This Row],[sales]]</f>
        <v>3.8293031106164166E-2</v>
      </c>
      <c r="CQ8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5476.0083501466279</v>
      </c>
      <c r="CR81" s="79">
        <f>Table6[[#This Row],[sales]]-CQ81</f>
        <v>-58.796724532911867</v>
      </c>
      <c r="CS81">
        <f>ABS(Table6[[#This Row],[sales]]-CQ81)/Table6[[#This Row],[sales]]</f>
        <v>1.0853687948041126E-2</v>
      </c>
    </row>
    <row r="82" spans="1:97" x14ac:dyDescent="0.2">
      <c r="A82">
        <v>81</v>
      </c>
      <c r="B82" t="s">
        <v>139</v>
      </c>
      <c r="C82" s="5">
        <v>43296</v>
      </c>
      <c r="D82" s="6">
        <v>2384.6726945638393</v>
      </c>
      <c r="E82" s="8">
        <f>YEAR(Table6[[#This Row],[Date]])</f>
        <v>2018</v>
      </c>
      <c r="F82" s="6">
        <f>Table6[[#This Row],[TV_State]]+Table6[[#This Row],[Radio_State]]+Table6[[#This Row],[Online]]</f>
        <v>3259.0526825705806</v>
      </c>
      <c r="G82" s="6">
        <f t="shared" si="27"/>
        <v>2330.8252468279061</v>
      </c>
      <c r="H82" s="6">
        <f>LN(Table6[[#This Row],[PROF TV LING]])</f>
        <v>7.7539776670396297</v>
      </c>
      <c r="I82" s="6">
        <f t="shared" si="28"/>
        <v>7.7768171589211441</v>
      </c>
      <c r="J82" s="6">
        <v>388.61332800299635</v>
      </c>
      <c r="K82" s="6">
        <f t="shared" si="33"/>
        <v>384.80339341479339</v>
      </c>
      <c r="L82" s="6">
        <f>0.5*J81+0.5*Table6[[#This Row],[Radio_State]]</f>
        <v>386.68949964654587</v>
      </c>
      <c r="M82" s="6">
        <f>LN(Table6[[#This Row],[RADIO LINGERING ]])</f>
        <v>5.957622044498903</v>
      </c>
      <c r="N82" s="6">
        <f t="shared" si="29"/>
        <v>5.9625848338410314</v>
      </c>
      <c r="O82" s="6">
        <v>485.76666000374502</v>
      </c>
      <c r="P82" s="6">
        <f t="shared" si="30"/>
        <v>354.40441007795073</v>
      </c>
      <c r="Q82" s="6">
        <f>0.3*O81+0.7*Table6[[#This Row],[Online]]</f>
        <v>354.46537467600007</v>
      </c>
      <c r="R82" s="6">
        <f>LN(Table6[[#This Row],[ONLINE LINGERING]])</f>
        <v>5.870610667509272</v>
      </c>
      <c r="S82" s="6">
        <f t="shared" si="31"/>
        <v>6.1857283851552403</v>
      </c>
      <c r="T82" s="6">
        <v>8362.1500596861642</v>
      </c>
      <c r="U82" s="6">
        <f t="shared" si="32"/>
        <v>9.0314708571855533</v>
      </c>
      <c r="V82" s="8">
        <f>YEAR(Table6[[#This Row],[Date]])</f>
        <v>2018</v>
      </c>
      <c r="W82" s="8">
        <f>WEEKNUM(Table6[[#This Row],[Date]])</f>
        <v>29</v>
      </c>
      <c r="X82" t="s">
        <v>245</v>
      </c>
      <c r="Y82" s="9">
        <f>Table6[[#This Row],[LNTVLING]]+Table6[[#This Row],[LNRADIOLING]]+Table6[[#This Row],[LNONLINELING]]</f>
        <v>19.582210379047805</v>
      </c>
      <c r="Z82">
        <f t="shared" si="53"/>
        <v>1</v>
      </c>
      <c r="AA82">
        <f t="shared" si="34"/>
        <v>1</v>
      </c>
      <c r="AB82">
        <f t="shared" si="35"/>
        <v>0</v>
      </c>
      <c r="AC82">
        <f t="shared" si="36"/>
        <v>0</v>
      </c>
      <c r="AD82">
        <f t="shared" si="37"/>
        <v>0</v>
      </c>
      <c r="AE82">
        <f t="shared" si="38"/>
        <v>0</v>
      </c>
      <c r="AF82">
        <f t="shared" si="39"/>
        <v>0</v>
      </c>
      <c r="AG82" s="9">
        <f>'[1]1'!J$20+'[1]1'!J$21*Table6[[#This Row],[TV_State]]</f>
        <v>3674.8887921497544</v>
      </c>
      <c r="AH82" s="9">
        <f>Table6[[#This Row],[sales]]-Table6[[#This Row],[Pred_1]]</f>
        <v>4687.2612675364098</v>
      </c>
      <c r="AI82">
        <f>ABS(Table6[[#This Row],[Res_1]])/Table6[[#This Row],[sales]]</f>
        <v>0.56053302488957313</v>
      </c>
      <c r="AJ82" s="9">
        <f>'[1]2'!J$20+'[1]2'!J$21*Table6[[#This Row],[Radio_State]]</f>
        <v>3420.3156134896935</v>
      </c>
      <c r="AK82" s="9">
        <f>Table6[[#This Row],[sales]]-Table6[[#This Row],[ Pred_2 ]]</f>
        <v>4941.8344461964707</v>
      </c>
      <c r="AL82">
        <f>ABS(Table6[[#This Row],[ Res_2 ]])/Table6[[#This Row],[sales]]</f>
        <v>0.5909765324615498</v>
      </c>
      <c r="AM82" s="10">
        <f>'[1]3'!J$20+'[1]3'!J$21*Data!O82</f>
        <v>4607.1601742161956</v>
      </c>
      <c r="AN82" s="9">
        <f>Table6[[#This Row],[sales]]-Table6[[#This Row],[Pred_3]]</f>
        <v>3754.9898854699686</v>
      </c>
      <c r="AO82" s="9">
        <f>ABS(Table6[[#This Row],[Res_3]])/Table6[[#This Row],[sales]]</f>
        <v>0.44904598203430174</v>
      </c>
      <c r="AP82" s="9">
        <f>'[1]4'!L$21+'[1]4'!L$27*Table6[[#This Row],[TV_State]]+'[1]4'!L$22*Table6[[#This Row],[NJ_DUM]]+'[1]4'!L$23*Table6[[#This Row],[NY_DUM]]+'[1]4'!L$24*Table6[[#This Row],[PA_DUM]]+'[1]4'!L$25*Table6[[#This Row],[CT_DUM]]+'[1]4'!L$26*Table6[[#This Row],[DL_DUM]]</f>
        <v>4906.5130881953955</v>
      </c>
      <c r="AQ82" s="9">
        <f>Table6[[#This Row],[sales]]-Table6[[#This Row],[Pred_4]]</f>
        <v>3455.6369714907687</v>
      </c>
      <c r="AR82">
        <f>ABS(Table6[[#This Row],[Res_4]]/Table6[[#This Row],[sales]])</f>
        <v>0.41324742402678916</v>
      </c>
      <c r="AS82" s="9">
        <f>'[1]5'!L$20+'[1]5'!L$26*Table6[[#This Row],[Radio_State]]+'[1]5'!L$21*Table6[[#This Row],[NJ_DUM]]+'[1]5'!L$22*Table6[[#This Row],[NY_DUM]]+'[1]5'!L$23*Table6[[#This Row],[PA_DUM]]+'[1]5'!L$24*Table6[[#This Row],[CT_DUM]]+'[1]5'!L$25*Table6[[#This Row],[DL_DUM]]</f>
        <v>4311.9222677687139</v>
      </c>
      <c r="AT82" s="9">
        <f>Table6[[#This Row],[sales]]-Table6[[#This Row],[Pred_5]]</f>
        <v>4050.2277919174503</v>
      </c>
      <c r="AU82" s="9">
        <f>ABS(Table6[[#This Row],[Red_5]]/Table6[[#This Row],[sales]])</f>
        <v>0.48435244082063955</v>
      </c>
      <c r="AV82" s="9">
        <f>'[1]6'!L$20+'[1]6'!L$26*Table6[[#This Row],[Online]]+'[1]6'!L$21*Table6[[#This Row],[NJ_DUM]]+'[1]6'!L$22*Table6[[#This Row],[NY_DUM]]+'[1]6'!L$23*Table6[[#This Row],[PA_DUM]]+'[1]6'!L$24*Table6[[#This Row],[CT_DUM]]+'[1]6'!L$25*Table6[[#This Row],[DL_DUM]]</f>
        <v>6074.5726389642969</v>
      </c>
      <c r="AW82" s="9">
        <f>Table6[[#This Row],[sales]]-Table6[[#This Row],[Pred_6]]</f>
        <v>2287.5774207218674</v>
      </c>
      <c r="AX82" s="9">
        <f>ABS(Table6[[#This Row],[Red_6]]/Table6[[#This Row],[sales]])</f>
        <v>0.27356330661300299</v>
      </c>
      <c r="AY82" s="9">
        <f>'[1]7'!L$21+'[1]7'!L$27*Table6[[#This Row],[LNTV]]+'[1]7'!L$22*Table6[[#This Row],[NJ_DUM]]+'[1]7'!L$23*Table6[[#This Row],[NY_DUM]]+'[1]7'!L$24*Table6[[#This Row],[PA_DUM]]+'[1]7'!L$25*Table6[[#This Row],[CT_DUM]]+'[1]7'!L$26*Table6[[#This Row],[DL_DUM]]</f>
        <v>8.3232036341728151</v>
      </c>
      <c r="AZ82" s="9">
        <f>Table6[[#This Row],[sales]]-Table6[[#This Row],[Pred_7]]</f>
        <v>8353.8268560519919</v>
      </c>
      <c r="BA82" s="9">
        <f>ABS(Table6[[#This Row],[Red_7]]/Table6[[#This Row],[sales]])</f>
        <v>0.99900465746551259</v>
      </c>
      <c r="BB82" s="9">
        <f>'[1]8'!O$22+'[1]8'!O$28*Table6[[#This Row],[LNRADIOLING]]+'[1]8'!O$23*Table6[[#This Row],[DL_DUM]]+'[1]8'!O$24*Table6[[#This Row],[CT_DUM]]+'[1]8'!O$25*Table6[[#This Row],[PA_DUM]]+'[1]8'!O$26*Table6[[#This Row],[NY_DUM]]+'[1]8'!O$27*Table6[[#This Row],[NJ_DUM]]</f>
        <v>5.9467705224242842</v>
      </c>
      <c r="BC82" s="9">
        <f>Table6[[#This Row],[sales]]-Table6[[#This Row],[Pred_8]]</f>
        <v>8356.2032891637391</v>
      </c>
      <c r="BD82" s="9">
        <f>ABS(Table6[[#This Row],[Red_8]]/Table6[[#This Row],[sales]])</f>
        <v>0.99928884671047769</v>
      </c>
      <c r="BE82" s="9">
        <f>'[1]9'!M$19+'[1]9'!M$21*Table6[[#This Row],[LNONLINE]]+'[1]9'!M$20*Table6[[#This Row],[DL_DUM]]+'[1]9'!M$22*Table6[[#This Row],[CT_DUM]]+'[1]9'!M$23*Table6[[#This Row],[PA_DUM]]+'[1]9'!M$24*Table6[[#This Row],[NY_DUM]]+'[1]9'!M$25*Table6[[#This Row],[NJ_DUM]]</f>
        <v>6.5007596226284754</v>
      </c>
      <c r="BF82" s="9">
        <f>Table6[[#This Row],[sales]]-Table6[[#This Row],[Pred_9]]</f>
        <v>8355.6493000635364</v>
      </c>
      <c r="BG82" s="9">
        <f>ABS(Table6[[#This Row],[Red_9]]/Table6[[#This Row],[sales]])</f>
        <v>0.99922259711004613</v>
      </c>
      <c r="BH82" s="9">
        <f>'[1]10'!P$22+'[1]10'!P$30*Table6[[#This Row],[LNTV]]+'[1]10'!P$29*Table6[[#This Row],[LNRADIOLING]]+'[1]10'!P$24*Table6[[#This Row],[LNONLINELING]]+'[1]10'!P$23*Table6[[#This Row],[DL_DUM]]+'[1]10'!P$25*Table6[[#This Row],[CT_DUM]]+'[1]10'!P$26*Table6[[#This Row],[PA_DUM]]+'[1]10'!P$27*Table6[[#This Row],[NY_DUM]]+'[1]10'!P$28*Table6[[#This Row],[NJ_DUM]]</f>
        <v>6.2726591443904063</v>
      </c>
      <c r="BI82" s="9">
        <f>Table6[[#This Row],[sales]]-Table6[[#This Row],[Pred_10]]</f>
        <v>8355.8774005417745</v>
      </c>
      <c r="BJ82" s="45">
        <f>ABS(Table6[[#This Row],[Red_10]]/Table6[[#This Row],[sales]])</f>
        <v>0.99924987484084626</v>
      </c>
      <c r="BK82" s="9">
        <f>'[1]11'!P$32+'[1]11'!P$40*Table6[[#This Row],[LNONLINELING]]+'[1]11'!P$39*Table6[[#This Row],[LNRADIOLING]]+'[1]11'!P$38*Table6[[#This Row],[LNTVLING]]+'[1]11'!P$33*Table6[[#This Row],[DL_DUM]]+'[1]11'!P$34*Table6[[#This Row],[CT_DUM]]+'[1]11'!P$35*Table6[[#This Row],[PA_DUM]]+'[1]11'!P$36*Table6[[#This Row],[NY_DUM]]+'[1]11'!P$37*Table6[[#This Row],[NJ_DUM]]</f>
        <v>6.2098523144270557</v>
      </c>
      <c r="BL82" s="9">
        <f>Table6[[#This Row],[sales]]-Table6[[#This Row],[ Pred_11]]</f>
        <v>8355.9402073717374</v>
      </c>
      <c r="BM82" s="47">
        <f>ABS(Table6[[#This Row],[ Red_11]]/Table6[[#This Row],[sales]])</f>
        <v>0.99925738568787892</v>
      </c>
      <c r="BN82" s="9">
        <f>'[1]12'!K$22+'[1]12'!K$28*Table6[[#This Row],[COMBINE LN LING]]+'[1]12'!K$23*Table6[[#This Row],[DL_DUM]]+'[1]12'!K$24*Table6[[#This Row],[CT_DUM]]+'[1]12'!K$25*Table6[[#This Row],[PA_DUM]]+'[1]12'!K$26*Table6[[#This Row],[NY_DUM]]+'[1]12'!K$27*Table6[[#This Row],[NJ_DUM]]</f>
        <v>6.2557239516288554</v>
      </c>
      <c r="BO82" s="9">
        <f>Table6[[#This Row],[sales]]-Table6[[#This Row],[ Pred_12]]</f>
        <v>8355.8943357345361</v>
      </c>
      <c r="BP82" s="47">
        <f>ABS(Table6[[#This Row],[ Red_12]]/Table6[[#This Row],[sales]])</f>
        <v>0.99925190006075271</v>
      </c>
      <c r="BQ82">
        <f>LN(G82+'2019 Totals and Calculations'!C$18)</f>
        <v>7.8980652330832521</v>
      </c>
      <c r="BR82">
        <f>LN(Table6[[#This Row],[PROF RADIO]]+'2019 Totals and Calculations'!D$18)</f>
        <v>6.103810069993882</v>
      </c>
      <c r="BS82">
        <f>LN(Table6[[#This Row],[ONLINE LINGERING]]+'2019 Totals and Calculations'!E$18)</f>
        <v>5.9873127873540346</v>
      </c>
      <c r="BT82">
        <f>MONTH(Table6[[#This Row],[Date]])</f>
        <v>7</v>
      </c>
      <c r="BU82">
        <f t="shared" si="40"/>
        <v>0</v>
      </c>
      <c r="BV82">
        <f t="shared" si="41"/>
        <v>0</v>
      </c>
      <c r="BW82">
        <f t="shared" si="42"/>
        <v>0</v>
      </c>
      <c r="BX82">
        <f t="shared" si="43"/>
        <v>0</v>
      </c>
      <c r="BY82">
        <f t="shared" si="44"/>
        <v>0</v>
      </c>
      <c r="BZ82">
        <f t="shared" si="45"/>
        <v>0</v>
      </c>
      <c r="CA82">
        <f t="shared" si="46"/>
        <v>1</v>
      </c>
      <c r="CB82">
        <f t="shared" si="47"/>
        <v>0</v>
      </c>
      <c r="CC82">
        <f t="shared" si="48"/>
        <v>0</v>
      </c>
      <c r="CD82">
        <f t="shared" si="49"/>
        <v>0</v>
      </c>
      <c r="CE82">
        <f t="shared" si="50"/>
        <v>0</v>
      </c>
      <c r="CF82">
        <f t="shared" si="51"/>
        <v>0</v>
      </c>
      <c r="CG82">
        <f t="shared" si="52"/>
        <v>81</v>
      </c>
      <c r="CH8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8411.2996858145107</v>
      </c>
      <c r="CI82" s="79">
        <f>Table6[[#This Row],[sales]]-CH82</f>
        <v>-49.149626128346426</v>
      </c>
      <c r="CJ82">
        <f>ABS(Table6[[#This Row],[sales]]-CH82)/Table6[[#This Row],[sales]]</f>
        <v>5.8776302479067255E-3</v>
      </c>
      <c r="CK8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7163.9137950991289</v>
      </c>
      <c r="CL82" s="79">
        <f>Table6[[#This Row],[sales]]-CK82</f>
        <v>1198.2362645870353</v>
      </c>
      <c r="CM82">
        <f>ABS(Table6[[#This Row],[sales]]-CK82)/Table6[[#This Row],[sales]]</f>
        <v>0.14329284406934042</v>
      </c>
      <c r="CN8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8432.6923944726732</v>
      </c>
      <c r="CO82" s="79">
        <f>Table6[[#This Row],[sales]]-CN82</f>
        <v>-70.542334786508945</v>
      </c>
      <c r="CP82">
        <f>ABS(Table6[[#This Row],[sales]]-CN82)/Table6[[#This Row],[sales]]</f>
        <v>8.4359087415320118E-3</v>
      </c>
      <c r="CQ8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8262.7247592616677</v>
      </c>
      <c r="CR82" s="79">
        <f>Table6[[#This Row],[sales]]-CQ82</f>
        <v>99.425300424496527</v>
      </c>
      <c r="CS82">
        <f>ABS(Table6[[#This Row],[sales]]-CQ82)/Table6[[#This Row],[sales]]</f>
        <v>1.1889920620275022E-2</v>
      </c>
    </row>
    <row r="83" spans="1:97" x14ac:dyDescent="0.2">
      <c r="A83">
        <v>82</v>
      </c>
      <c r="B83" t="s">
        <v>139</v>
      </c>
      <c r="C83" s="5">
        <v>43303</v>
      </c>
      <c r="D83" s="6">
        <v>2408.5194215094775</v>
      </c>
      <c r="E83" s="8">
        <f>YEAR(Table6[[#This Row],[Date]])</f>
        <v>2018</v>
      </c>
      <c r="F83" s="6">
        <f>Table6[[#This Row],[TV_State]]+Table6[[#This Row],[Radio_State]]+Table6[[#This Row],[Online]]</f>
        <v>3286.785542796249</v>
      </c>
      <c r="G83" s="6">
        <f t="shared" si="27"/>
        <v>2354.1334992323773</v>
      </c>
      <c r="H83" s="6">
        <f>LN(Table6[[#This Row],[PROF TV LING]])</f>
        <v>7.763927997865693</v>
      </c>
      <c r="I83" s="6">
        <f t="shared" si="28"/>
        <v>7.786767489774312</v>
      </c>
      <c r="J83" s="6">
        <v>392.49946128302633</v>
      </c>
      <c r="K83" s="6">
        <f t="shared" si="33"/>
        <v>388.65142734890986</v>
      </c>
      <c r="L83" s="6">
        <f>0.5*J82+0.5*Table6[[#This Row],[Radio_State]]</f>
        <v>390.55639464301134</v>
      </c>
      <c r="M83" s="6">
        <f>LN(Table6[[#This Row],[RADIO LINGERING ]])</f>
        <v>5.9675723753520709</v>
      </c>
      <c r="N83" s="6">
        <f t="shared" si="29"/>
        <v>5.9725351646942002</v>
      </c>
      <c r="O83" s="6">
        <v>485.76666000374502</v>
      </c>
      <c r="P83" s="6">
        <f t="shared" si="30"/>
        <v>446.3579850260067</v>
      </c>
      <c r="Q83" s="6">
        <f>0.3*O82+0.7*Table6[[#This Row],[Online]]</f>
        <v>485.76666000374496</v>
      </c>
      <c r="R83" s="6">
        <f>LN(Table6[[#This Row],[ONLINE LINGERING]])</f>
        <v>6.1857283851552403</v>
      </c>
      <c r="S83" s="6">
        <f t="shared" si="31"/>
        <v>6.1857283851552403</v>
      </c>
      <c r="T83" s="6">
        <v>8348.6236671625538</v>
      </c>
      <c r="U83" s="6">
        <f t="shared" si="32"/>
        <v>9.029851973978964</v>
      </c>
      <c r="V83" s="8">
        <f>YEAR(Table6[[#This Row],[Date]])</f>
        <v>2018</v>
      </c>
      <c r="W83" s="8">
        <f>WEEKNUM(Table6[[#This Row],[Date]])</f>
        <v>30</v>
      </c>
      <c r="X83" t="s">
        <v>246</v>
      </c>
      <c r="Y83" s="9">
        <f>Table6[[#This Row],[LNTVLING]]+Table6[[#This Row],[LNRADIOLING]]+Table6[[#This Row],[LNONLINELING]]</f>
        <v>19.917228758373003</v>
      </c>
      <c r="Z83">
        <f t="shared" si="53"/>
        <v>1</v>
      </c>
      <c r="AA83">
        <f t="shared" si="34"/>
        <v>1</v>
      </c>
      <c r="AB83">
        <f t="shared" si="35"/>
        <v>0</v>
      </c>
      <c r="AC83">
        <f t="shared" si="36"/>
        <v>0</v>
      </c>
      <c r="AD83">
        <f t="shared" si="37"/>
        <v>0</v>
      </c>
      <c r="AE83">
        <f t="shared" si="38"/>
        <v>0</v>
      </c>
      <c r="AF83">
        <f t="shared" si="39"/>
        <v>0</v>
      </c>
      <c r="AG83" s="9">
        <f>'[1]1'!J$20+'[1]1'!J$21*Table6[[#This Row],[TV_State]]</f>
        <v>3698.3403546166892</v>
      </c>
      <c r="AH83" s="9">
        <f>Table6[[#This Row],[sales]]-Table6[[#This Row],[Pred_1]]</f>
        <v>4650.2833125458646</v>
      </c>
      <c r="AI83">
        <f>ABS(Table6[[#This Row],[Res_1]])/Table6[[#This Row],[sales]]</f>
        <v>0.55701196963000199</v>
      </c>
      <c r="AJ83" s="9">
        <f>'[1]2'!J$20+'[1]2'!J$21*Table6[[#This Row],[Radio_State]]</f>
        <v>3437.3759515846159</v>
      </c>
      <c r="AK83" s="9">
        <f>Table6[[#This Row],[sales]]-Table6[[#This Row],[ Pred_2 ]]</f>
        <v>4911.2477155779379</v>
      </c>
      <c r="AL83">
        <f>ABS(Table6[[#This Row],[ Res_2 ]])/Table6[[#This Row],[sales]]</f>
        <v>0.58827034387658816</v>
      </c>
      <c r="AM83" s="10">
        <f>'[1]3'!J$20+'[1]3'!J$21*Data!O83</f>
        <v>4607.1601742161956</v>
      </c>
      <c r="AN83" s="9">
        <f>Table6[[#This Row],[sales]]-Table6[[#This Row],[Pred_3]]</f>
        <v>3741.4634929463582</v>
      </c>
      <c r="AO83" s="9">
        <f>ABS(Table6[[#This Row],[Res_3]])/Table6[[#This Row],[sales]]</f>
        <v>0.44815332947184683</v>
      </c>
      <c r="AP83" s="9">
        <f>'[1]4'!L$21+'[1]4'!L$27*Table6[[#This Row],[TV_State]]+'[1]4'!L$22*Table6[[#This Row],[NJ_DUM]]+'[1]4'!L$23*Table6[[#This Row],[NY_DUM]]+'[1]4'!L$24*Table6[[#This Row],[PA_DUM]]+'[1]4'!L$25*Table6[[#This Row],[CT_DUM]]+'[1]4'!L$26*Table6[[#This Row],[DL_DUM]]</f>
        <v>4911.7732146030521</v>
      </c>
      <c r="AQ83" s="9">
        <f>Table6[[#This Row],[sales]]-Table6[[#This Row],[Pred_4]]</f>
        <v>3436.8504525595017</v>
      </c>
      <c r="AR83">
        <f>ABS(Table6[[#This Row],[Res_4]]/Table6[[#This Row],[sales]])</f>
        <v>0.41166671173328667</v>
      </c>
      <c r="AS83" s="9">
        <f>'[1]5'!L$20+'[1]5'!L$26*Table6[[#This Row],[Radio_State]]+'[1]5'!L$21*Table6[[#This Row],[NJ_DUM]]+'[1]5'!L$22*Table6[[#This Row],[NY_DUM]]+'[1]5'!L$23*Table6[[#This Row],[PA_DUM]]+'[1]5'!L$24*Table6[[#This Row],[CT_DUM]]+'[1]5'!L$25*Table6[[#This Row],[DL_DUM]]</f>
        <v>4318.7680619095299</v>
      </c>
      <c r="AT83" s="9">
        <f>Table6[[#This Row],[sales]]-Table6[[#This Row],[Pred_5]]</f>
        <v>4029.8556052530239</v>
      </c>
      <c r="AU83" s="9">
        <f>ABS(Table6[[#This Row],[Red_5]]/Table6[[#This Row],[sales]])</f>
        <v>0.4826970008366242</v>
      </c>
      <c r="AV83" s="9">
        <f>'[1]6'!L$20+'[1]6'!L$26*Table6[[#This Row],[Online]]+'[1]6'!L$21*Table6[[#This Row],[NJ_DUM]]+'[1]6'!L$22*Table6[[#This Row],[NY_DUM]]+'[1]6'!L$23*Table6[[#This Row],[PA_DUM]]+'[1]6'!L$24*Table6[[#This Row],[CT_DUM]]+'[1]6'!L$25*Table6[[#This Row],[DL_DUM]]</f>
        <v>6074.5726389642969</v>
      </c>
      <c r="AW83" s="9">
        <f>Table6[[#This Row],[sales]]-Table6[[#This Row],[Pred_6]]</f>
        <v>2274.051028198257</v>
      </c>
      <c r="AX83" s="9">
        <f>ABS(Table6[[#This Row],[Red_6]]/Table6[[#This Row],[sales]])</f>
        <v>0.27238633801913109</v>
      </c>
      <c r="AY83" s="9">
        <f>'[1]7'!L$21+'[1]7'!L$27*Table6[[#This Row],[LNTV]]+'[1]7'!L$22*Table6[[#This Row],[NJ_DUM]]+'[1]7'!L$23*Table6[[#This Row],[NY_DUM]]+'[1]7'!L$24*Table6[[#This Row],[PA_DUM]]+'[1]7'!L$25*Table6[[#This Row],[CT_DUM]]+'[1]7'!L$26*Table6[[#This Row],[DL_DUM]]</f>
        <v>8.3243049814628165</v>
      </c>
      <c r="AZ83" s="9">
        <f>Table6[[#This Row],[sales]]-Table6[[#This Row],[Pred_7]]</f>
        <v>8340.2993621810911</v>
      </c>
      <c r="BA83" s="9">
        <f>ABS(Table6[[#This Row],[Red_7]]/Table6[[#This Row],[sales]])</f>
        <v>0.99900291289758281</v>
      </c>
      <c r="BB83" s="9">
        <f>'[1]8'!O$22+'[1]8'!O$28*Table6[[#This Row],[LNRADIOLING]]+'[1]8'!O$23*Table6[[#This Row],[DL_DUM]]+'[1]8'!O$24*Table6[[#This Row],[CT_DUM]]+'[1]8'!O$25*Table6[[#This Row],[PA_DUM]]+'[1]8'!O$26*Table6[[#This Row],[NY_DUM]]+'[1]8'!O$27*Table6[[#This Row],[NJ_DUM]]</f>
        <v>5.9474803884280609</v>
      </c>
      <c r="BC83" s="9">
        <f>Table6[[#This Row],[sales]]-Table6[[#This Row],[Pred_8]]</f>
        <v>8342.6761867741261</v>
      </c>
      <c r="BD83" s="9">
        <f>ABS(Table6[[#This Row],[Red_8]]/Table6[[#This Row],[sales]])</f>
        <v>0.99928760947605999</v>
      </c>
      <c r="BE83" s="9">
        <f>'[1]9'!M$19+'[1]9'!M$21*Table6[[#This Row],[LNONLINE]]+'[1]9'!M$20*Table6[[#This Row],[DL_DUM]]+'[1]9'!M$22*Table6[[#This Row],[CT_DUM]]+'[1]9'!M$23*Table6[[#This Row],[PA_DUM]]+'[1]9'!M$24*Table6[[#This Row],[NY_DUM]]+'[1]9'!M$25*Table6[[#This Row],[NJ_DUM]]</f>
        <v>6.5007596226284754</v>
      </c>
      <c r="BF83" s="9">
        <f>Table6[[#This Row],[sales]]-Table6[[#This Row],[Pred_9]]</f>
        <v>8342.122907539926</v>
      </c>
      <c r="BG83" s="9">
        <f>ABS(Table6[[#This Row],[Red_9]]/Table6[[#This Row],[sales]])</f>
        <v>0.99922133756631082</v>
      </c>
      <c r="BH83" s="9">
        <f>'[1]10'!P$22+'[1]10'!P$30*Table6[[#This Row],[LNTV]]+'[1]10'!P$29*Table6[[#This Row],[LNRADIOLING]]+'[1]10'!P$24*Table6[[#This Row],[LNONLINELING]]+'[1]10'!P$23*Table6[[#This Row],[DL_DUM]]+'[1]10'!P$25*Table6[[#This Row],[CT_DUM]]+'[1]10'!P$26*Table6[[#This Row],[PA_DUM]]+'[1]10'!P$27*Table6[[#This Row],[NY_DUM]]+'[1]10'!P$28*Table6[[#This Row],[NJ_DUM]]</f>
        <v>6.3929662696825869</v>
      </c>
      <c r="BI83" s="9">
        <f>Table6[[#This Row],[sales]]-Table6[[#This Row],[Pred_10]]</f>
        <v>8342.230700892871</v>
      </c>
      <c r="BJ83" s="45">
        <f>ABS(Table6[[#This Row],[Red_10]]/Table6[[#This Row],[sales]])</f>
        <v>0.99923424907810521</v>
      </c>
      <c r="BK83" s="9">
        <f>'[1]11'!P$32+'[1]11'!P$40*Table6[[#This Row],[LNONLINELING]]+'[1]11'!P$39*Table6[[#This Row],[LNRADIOLING]]+'[1]11'!P$38*Table6[[#This Row],[LNTVLING]]+'[1]11'!P$33*Table6[[#This Row],[DL_DUM]]+'[1]11'!P$34*Table6[[#This Row],[CT_DUM]]+'[1]11'!P$35*Table6[[#This Row],[PA_DUM]]+'[1]11'!P$36*Table6[[#This Row],[NY_DUM]]+'[1]11'!P$37*Table6[[#This Row],[NJ_DUM]]</f>
        <v>6.3449482436324409</v>
      </c>
      <c r="BL83" s="9">
        <f>Table6[[#This Row],[sales]]-Table6[[#This Row],[ Pred_11]]</f>
        <v>8342.2787189189221</v>
      </c>
      <c r="BM83" s="47">
        <f>ABS(Table6[[#This Row],[ Red_11]]/Table6[[#This Row],[sales]])</f>
        <v>0.99924000068794716</v>
      </c>
      <c r="BN83" s="9">
        <f>'[1]12'!K$22+'[1]12'!K$28*Table6[[#This Row],[COMBINE LN LING]]+'[1]12'!K$23*Table6[[#This Row],[DL_DUM]]+'[1]12'!K$24*Table6[[#This Row],[CT_DUM]]+'[1]12'!K$25*Table6[[#This Row],[PA_DUM]]+'[1]12'!K$26*Table6[[#This Row],[NY_DUM]]+'[1]12'!K$27*Table6[[#This Row],[NJ_DUM]]</f>
        <v>6.2879647387092819</v>
      </c>
      <c r="BO83" s="9">
        <f>Table6[[#This Row],[sales]]-Table6[[#This Row],[ Pred_12]]</f>
        <v>8342.3357024238449</v>
      </c>
      <c r="BP83" s="47">
        <f>ABS(Table6[[#This Row],[ Red_12]]/Table6[[#This Row],[sales]])</f>
        <v>0.99924682618484273</v>
      </c>
      <c r="BQ83">
        <f>LN(G83+'2019 Totals and Calculations'!C$18)</f>
        <v>7.9066860857861592</v>
      </c>
      <c r="BR83">
        <f>LN(Table6[[#This Row],[PROF RADIO]]+'2019 Totals and Calculations'!D$18)</f>
        <v>6.112371129672562</v>
      </c>
      <c r="BS83">
        <f>LN(Table6[[#This Row],[ONLINE LINGERING]]+'2019 Totals and Calculations'!E$18)</f>
        <v>6.2722051282109303</v>
      </c>
      <c r="BT83">
        <f>MONTH(Table6[[#This Row],[Date]])</f>
        <v>7</v>
      </c>
      <c r="BU83">
        <f t="shared" si="40"/>
        <v>0</v>
      </c>
      <c r="BV83">
        <f t="shared" si="41"/>
        <v>0</v>
      </c>
      <c r="BW83">
        <f t="shared" si="42"/>
        <v>0</v>
      </c>
      <c r="BX83">
        <f t="shared" si="43"/>
        <v>0</v>
      </c>
      <c r="BY83">
        <f t="shared" si="44"/>
        <v>0</v>
      </c>
      <c r="BZ83">
        <f t="shared" si="45"/>
        <v>0</v>
      </c>
      <c r="CA83">
        <f t="shared" si="46"/>
        <v>1</v>
      </c>
      <c r="CB83">
        <f t="shared" si="47"/>
        <v>0</v>
      </c>
      <c r="CC83">
        <f t="shared" si="48"/>
        <v>0</v>
      </c>
      <c r="CD83">
        <f t="shared" si="49"/>
        <v>0</v>
      </c>
      <c r="CE83">
        <f t="shared" si="50"/>
        <v>0</v>
      </c>
      <c r="CF83">
        <f t="shared" si="51"/>
        <v>0</v>
      </c>
      <c r="CG83">
        <f t="shared" si="52"/>
        <v>82</v>
      </c>
      <c r="CH8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8455.7673472729057</v>
      </c>
      <c r="CI83" s="79">
        <f>Table6[[#This Row],[sales]]-CH83</f>
        <v>-107.14368011035185</v>
      </c>
      <c r="CJ83">
        <f>ABS(Table6[[#This Row],[sales]]-CH83)/Table6[[#This Row],[sales]]</f>
        <v>1.283369383767741E-2</v>
      </c>
      <c r="CK8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7199.0337775643711</v>
      </c>
      <c r="CL83" s="79">
        <f>Table6[[#This Row],[sales]]-CK83</f>
        <v>1149.5898895981827</v>
      </c>
      <c r="CM83">
        <f>ABS(Table6[[#This Row],[sales]]-CK83)/Table6[[#This Row],[sales]]</f>
        <v>0.13769813270178147</v>
      </c>
      <c r="CN8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9276.7609875729449</v>
      </c>
      <c r="CO83" s="79">
        <f>Table6[[#This Row],[sales]]-CN83</f>
        <v>-928.13732041039111</v>
      </c>
      <c r="CP83">
        <f>ABS(Table6[[#This Row],[sales]]-CN83)/Table6[[#This Row],[sales]]</f>
        <v>0.11117249470245161</v>
      </c>
      <c r="CQ8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8985.16829148941</v>
      </c>
      <c r="CR83" s="79">
        <f>Table6[[#This Row],[sales]]-CQ83</f>
        <v>-636.54462432685614</v>
      </c>
      <c r="CS83">
        <f>ABS(Table6[[#This Row],[sales]]-CQ83)/Table6[[#This Row],[sales]]</f>
        <v>7.6245456700912539E-2</v>
      </c>
    </row>
    <row r="84" spans="1:97" x14ac:dyDescent="0.2">
      <c r="A84">
        <v>83</v>
      </c>
      <c r="B84" t="s">
        <v>139</v>
      </c>
      <c r="C84" s="5">
        <v>43310</v>
      </c>
      <c r="D84" s="6">
        <v>2432.6046157245714</v>
      </c>
      <c r="E84" s="8">
        <f>YEAR(Table6[[#This Row],[Date]])</f>
        <v>2018</v>
      </c>
      <c r="F84" s="6">
        <f>Table6[[#This Row],[TV_State]]+Table6[[#This Row],[Radio_State]]+Table6[[#This Row],[Online]]</f>
        <v>3314.7957316241732</v>
      </c>
      <c r="G84" s="6">
        <f t="shared" si="27"/>
        <v>2377.6748341800353</v>
      </c>
      <c r="H84" s="6">
        <f>LN(Table6[[#This Row],[PROF TV LING]])</f>
        <v>7.7738783287000759</v>
      </c>
      <c r="I84" s="6">
        <f t="shared" si="28"/>
        <v>7.7967178206274799</v>
      </c>
      <c r="J84" s="6">
        <v>396.42445589585662</v>
      </c>
      <c r="K84" s="6">
        <f t="shared" si="33"/>
        <v>392.53794162238324</v>
      </c>
      <c r="L84" s="6">
        <f>0.5*J83+0.5*Table6[[#This Row],[Radio_State]]</f>
        <v>394.46195858944145</v>
      </c>
      <c r="M84" s="6">
        <f>LN(Table6[[#This Row],[RADIO LINGERING ]])</f>
        <v>5.9775227062052387</v>
      </c>
      <c r="N84" s="6">
        <f t="shared" si="29"/>
        <v>5.9824854955473681</v>
      </c>
      <c r="O84" s="6">
        <v>485.76666000374502</v>
      </c>
      <c r="P84" s="6">
        <f t="shared" si="30"/>
        <v>473.94405751042348</v>
      </c>
      <c r="Q84" s="6">
        <f>0.3*O83+0.7*Table6[[#This Row],[Online]]</f>
        <v>485.76666000374496</v>
      </c>
      <c r="R84" s="6">
        <f>LN(Table6[[#This Row],[ONLINE LINGERING]])</f>
        <v>6.1857283851552403</v>
      </c>
      <c r="S84" s="6">
        <f t="shared" si="31"/>
        <v>6.1857283851552403</v>
      </c>
      <c r="T84" s="6">
        <v>7979.4294179131939</v>
      </c>
      <c r="U84" s="6">
        <f t="shared" si="32"/>
        <v>8.9846221863728619</v>
      </c>
      <c r="V84" s="8">
        <f>YEAR(Table6[[#This Row],[Date]])</f>
        <v>2018</v>
      </c>
      <c r="W84" s="8">
        <f>WEEKNUM(Table6[[#This Row],[Date]])</f>
        <v>31</v>
      </c>
      <c r="X84" t="s">
        <v>247</v>
      </c>
      <c r="Y84" s="9">
        <f>Table6[[#This Row],[LNTVLING]]+Table6[[#This Row],[LNRADIOLING]]+Table6[[#This Row],[LNONLINELING]]</f>
        <v>19.937129420060554</v>
      </c>
      <c r="Z84">
        <f t="shared" si="53"/>
        <v>1</v>
      </c>
      <c r="AA84">
        <f t="shared" si="34"/>
        <v>1</v>
      </c>
      <c r="AB84">
        <f t="shared" si="35"/>
        <v>0</v>
      </c>
      <c r="AC84">
        <f t="shared" si="36"/>
        <v>0</v>
      </c>
      <c r="AD84">
        <f t="shared" si="37"/>
        <v>0</v>
      </c>
      <c r="AE84">
        <f t="shared" si="38"/>
        <v>0</v>
      </c>
      <c r="AF84">
        <f t="shared" si="39"/>
        <v>0</v>
      </c>
      <c r="AG84" s="9">
        <f>'[1]1'!J$20+'[1]1'!J$21*Table6[[#This Row],[TV_State]]</f>
        <v>3722.0264327082914</v>
      </c>
      <c r="AH84" s="9">
        <f>Table6[[#This Row],[sales]]-Table6[[#This Row],[Pred_1]]</f>
        <v>4257.4029852049025</v>
      </c>
      <c r="AI84">
        <f>ABS(Table6[[#This Row],[Res_1]])/Table6[[#This Row],[sales]]</f>
        <v>0.53354729545540769</v>
      </c>
      <c r="AJ84" s="9">
        <f>'[1]2'!J$20+'[1]2'!J$21*Table6[[#This Row],[Radio_State]]</f>
        <v>3454.606893060487</v>
      </c>
      <c r="AK84" s="9">
        <f>Table6[[#This Row],[sales]]-Table6[[#This Row],[ Pred_2 ]]</f>
        <v>4524.8225248527069</v>
      </c>
      <c r="AL84">
        <f>ABS(Table6[[#This Row],[ Res_2 ]])/Table6[[#This Row],[sales]]</f>
        <v>0.56706091223701216</v>
      </c>
      <c r="AM84" s="10">
        <f>'[1]3'!J$20+'[1]3'!J$21*Data!O84</f>
        <v>4607.1601742161956</v>
      </c>
      <c r="AN84" s="9">
        <f>Table6[[#This Row],[sales]]-Table6[[#This Row],[Pred_3]]</f>
        <v>3372.2692436969983</v>
      </c>
      <c r="AO84" s="9">
        <f>ABS(Table6[[#This Row],[Res_3]])/Table6[[#This Row],[sales]]</f>
        <v>0.42262034878415217</v>
      </c>
      <c r="AP84" s="9">
        <f>'[1]4'!L$21+'[1]4'!L$27*Table6[[#This Row],[TV_State]]+'[1]4'!L$22*Table6[[#This Row],[NJ_DUM]]+'[1]4'!L$23*Table6[[#This Row],[NY_DUM]]+'[1]4'!L$24*Table6[[#This Row],[PA_DUM]]+'[1]4'!L$25*Table6[[#This Row],[CT_DUM]]+'[1]4'!L$26*Table6[[#This Row],[DL_DUM]]</f>
        <v>4917.0859422747835</v>
      </c>
      <c r="AQ84" s="9">
        <f>Table6[[#This Row],[sales]]-Table6[[#This Row],[Pred_4]]</f>
        <v>3062.3434756384104</v>
      </c>
      <c r="AR84">
        <f>ABS(Table6[[#This Row],[Res_4]]/Table6[[#This Row],[sales]])</f>
        <v>0.38377975607675519</v>
      </c>
      <c r="AS84" s="9">
        <f>'[1]5'!L$20+'[1]5'!L$26*Table6[[#This Row],[Radio_State]]+'[1]5'!L$21*Table6[[#This Row],[NJ_DUM]]+'[1]5'!L$22*Table6[[#This Row],[NY_DUM]]+'[1]5'!L$23*Table6[[#This Row],[PA_DUM]]+'[1]5'!L$24*Table6[[#This Row],[CT_DUM]]+'[1]5'!L$25*Table6[[#This Row],[DL_DUM]]</f>
        <v>4325.6823139917533</v>
      </c>
      <c r="AT84" s="9">
        <f>Table6[[#This Row],[sales]]-Table6[[#This Row],[Pred_5]]</f>
        <v>3653.7471039214406</v>
      </c>
      <c r="AU84" s="9">
        <f>ABS(Table6[[#This Row],[Red_5]]/Table6[[#This Row],[sales]])</f>
        <v>0.45789578584642465</v>
      </c>
      <c r="AV84" s="9">
        <f>'[1]6'!L$20+'[1]6'!L$26*Table6[[#This Row],[Online]]+'[1]6'!L$21*Table6[[#This Row],[NJ_DUM]]+'[1]6'!L$22*Table6[[#This Row],[NY_DUM]]+'[1]6'!L$23*Table6[[#This Row],[PA_DUM]]+'[1]6'!L$24*Table6[[#This Row],[CT_DUM]]+'[1]6'!L$25*Table6[[#This Row],[DL_DUM]]</f>
        <v>6074.5726389642969</v>
      </c>
      <c r="AW84" s="9">
        <f>Table6[[#This Row],[sales]]-Table6[[#This Row],[Pred_6]]</f>
        <v>1904.856778948897</v>
      </c>
      <c r="AX84" s="9">
        <f>ABS(Table6[[#This Row],[Red_6]]/Table6[[#This Row],[sales]])</f>
        <v>0.2387209259189188</v>
      </c>
      <c r="AY84" s="9">
        <f>'[1]7'!L$21+'[1]7'!L$27*Table6[[#This Row],[LNTV]]+'[1]7'!L$22*Table6[[#This Row],[NJ_DUM]]+'[1]7'!L$23*Table6[[#This Row],[NY_DUM]]+'[1]7'!L$24*Table6[[#This Row],[PA_DUM]]+'[1]7'!L$25*Table6[[#This Row],[CT_DUM]]+'[1]7'!L$26*Table6[[#This Row],[DL_DUM]]</f>
        <v>8.3254063287528162</v>
      </c>
      <c r="AZ84" s="9">
        <f>Table6[[#This Row],[sales]]-Table6[[#This Row],[Pred_7]]</f>
        <v>7971.1040115844407</v>
      </c>
      <c r="BA84" s="9">
        <f>ABS(Table6[[#This Row],[Red_7]]/Table6[[#This Row],[sales]])</f>
        <v>0.99895664139718265</v>
      </c>
      <c r="BB84" s="9">
        <f>'[1]8'!O$22+'[1]8'!O$28*Table6[[#This Row],[LNRADIOLING]]+'[1]8'!O$23*Table6[[#This Row],[DL_DUM]]+'[1]8'!O$24*Table6[[#This Row],[CT_DUM]]+'[1]8'!O$25*Table6[[#This Row],[PA_DUM]]+'[1]8'!O$26*Table6[[#This Row],[NY_DUM]]+'[1]8'!O$27*Table6[[#This Row],[NJ_DUM]]</f>
        <v>5.9481902544318377</v>
      </c>
      <c r="BC84" s="9">
        <f>Table6[[#This Row],[sales]]-Table6[[#This Row],[Pred_8]]</f>
        <v>7973.4812276587618</v>
      </c>
      <c r="BD84" s="9">
        <f>ABS(Table6[[#This Row],[Red_8]]/Table6[[#This Row],[sales]])</f>
        <v>0.99925455944994279</v>
      </c>
      <c r="BE84" s="9">
        <f>'[1]9'!M$19+'[1]9'!M$21*Table6[[#This Row],[LNONLINE]]+'[1]9'!M$20*Table6[[#This Row],[DL_DUM]]+'[1]9'!M$22*Table6[[#This Row],[CT_DUM]]+'[1]9'!M$23*Table6[[#This Row],[PA_DUM]]+'[1]9'!M$24*Table6[[#This Row],[NY_DUM]]+'[1]9'!M$25*Table6[[#This Row],[NJ_DUM]]</f>
        <v>6.5007596226284754</v>
      </c>
      <c r="BF84" s="9">
        <f>Table6[[#This Row],[sales]]-Table6[[#This Row],[Pred_9]]</f>
        <v>7972.9286582905652</v>
      </c>
      <c r="BG84" s="9">
        <f>ABS(Table6[[#This Row],[Red_9]]/Table6[[#This Row],[sales]])</f>
        <v>0.9991853102167888</v>
      </c>
      <c r="BH84" s="9">
        <f>'[1]10'!P$22+'[1]10'!P$30*Table6[[#This Row],[LNTV]]+'[1]10'!P$29*Table6[[#This Row],[LNRADIOLING]]+'[1]10'!P$24*Table6[[#This Row],[LNONLINELING]]+'[1]10'!P$23*Table6[[#This Row],[DL_DUM]]+'[1]10'!P$25*Table6[[#This Row],[CT_DUM]]+'[1]10'!P$26*Table6[[#This Row],[PA_DUM]]+'[1]10'!P$27*Table6[[#This Row],[NY_DUM]]+'[1]10'!P$28*Table6[[#This Row],[NJ_DUM]]</f>
        <v>6.3909136543006966</v>
      </c>
      <c r="BI84" s="9">
        <f>Table6[[#This Row],[sales]]-Table6[[#This Row],[Pred_10]]</f>
        <v>7973.0385042588932</v>
      </c>
      <c r="BJ84" s="45">
        <f>ABS(Table6[[#This Row],[Red_10]]/Table6[[#This Row],[sales]])</f>
        <v>0.99919907636002725</v>
      </c>
      <c r="BK84" s="9">
        <f>'[1]11'!P$32+'[1]11'!P$40*Table6[[#This Row],[LNONLINELING]]+'[1]11'!P$39*Table6[[#This Row],[LNRADIOLING]]+'[1]11'!P$38*Table6[[#This Row],[LNTVLING]]+'[1]11'!P$33*Table6[[#This Row],[DL_DUM]]+'[1]11'!P$34*Table6[[#This Row],[CT_DUM]]+'[1]11'!P$35*Table6[[#This Row],[PA_DUM]]+'[1]11'!P$36*Table6[[#This Row],[NY_DUM]]+'[1]11'!P$37*Table6[[#This Row],[NJ_DUM]]</f>
        <v>6.3417053792607545</v>
      </c>
      <c r="BL84" s="9">
        <f>Table6[[#This Row],[sales]]-Table6[[#This Row],[ Pred_11]]</f>
        <v>7973.087712533933</v>
      </c>
      <c r="BM84" s="47">
        <f>ABS(Table6[[#This Row],[ Red_11]]/Table6[[#This Row],[sales]])</f>
        <v>0.99920524325147553</v>
      </c>
      <c r="BN84" s="9">
        <f>'[1]12'!K$22+'[1]12'!K$28*Table6[[#This Row],[COMBINE LN LING]]+'[1]12'!K$23*Table6[[#This Row],[DL_DUM]]+'[1]12'!K$24*Table6[[#This Row],[CT_DUM]]+'[1]12'!K$25*Table6[[#This Row],[PA_DUM]]+'[1]12'!K$26*Table6[[#This Row],[NY_DUM]]+'[1]12'!K$27*Table6[[#This Row],[NJ_DUM]]</f>
        <v>6.2898798963120388</v>
      </c>
      <c r="BO84" s="9">
        <f>Table6[[#This Row],[sales]]-Table6[[#This Row],[ Pred_12]]</f>
        <v>7973.1395380168815</v>
      </c>
      <c r="BP84" s="47">
        <f>ABS(Table6[[#This Row],[ Red_12]]/Table6[[#This Row],[sales]])</f>
        <v>0.99921173813729181</v>
      </c>
      <c r="BQ84">
        <f>LN(G84+'2019 Totals and Calculations'!C$18)</f>
        <v>7.9153183579943542</v>
      </c>
      <c r="BR84">
        <f>LN(Table6[[#This Row],[PROF RADIO]]+'2019 Totals and Calculations'!D$18)</f>
        <v>6.1209440403786965</v>
      </c>
      <c r="BS84">
        <f>LN(Table6[[#This Row],[ONLINE LINGERING]]+'2019 Totals and Calculations'!E$18)</f>
        <v>6.2722051282109303</v>
      </c>
      <c r="BT84">
        <f>MONTH(Table6[[#This Row],[Date]])</f>
        <v>7</v>
      </c>
      <c r="BU84">
        <f t="shared" si="40"/>
        <v>0</v>
      </c>
      <c r="BV84">
        <f t="shared" si="41"/>
        <v>0</v>
      </c>
      <c r="BW84">
        <f t="shared" si="42"/>
        <v>0</v>
      </c>
      <c r="BX84">
        <f t="shared" si="43"/>
        <v>0</v>
      </c>
      <c r="BY84">
        <f t="shared" si="44"/>
        <v>0</v>
      </c>
      <c r="BZ84">
        <f t="shared" si="45"/>
        <v>0</v>
      </c>
      <c r="CA84">
        <f t="shared" si="46"/>
        <v>1</v>
      </c>
      <c r="CB84">
        <f t="shared" si="47"/>
        <v>0</v>
      </c>
      <c r="CC84">
        <f t="shared" si="48"/>
        <v>0</v>
      </c>
      <c r="CD84">
        <f t="shared" si="49"/>
        <v>0</v>
      </c>
      <c r="CE84">
        <f t="shared" si="50"/>
        <v>0</v>
      </c>
      <c r="CF84">
        <f t="shared" si="51"/>
        <v>0</v>
      </c>
      <c r="CG84">
        <f t="shared" si="52"/>
        <v>83</v>
      </c>
      <c r="CH8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8500.4990205136364</v>
      </c>
      <c r="CI84" s="79">
        <f>Table6[[#This Row],[sales]]-CH84</f>
        <v>-521.06960260044252</v>
      </c>
      <c r="CJ84">
        <f>ABS(Table6[[#This Row],[sales]]-CH84)/Table6[[#This Row],[sales]]</f>
        <v>6.5301611845914959E-2</v>
      </c>
      <c r="CK8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7234.3522041944552</v>
      </c>
      <c r="CL84" s="79">
        <f>Table6[[#This Row],[sales]]-CK84</f>
        <v>745.07721371873868</v>
      </c>
      <c r="CM84">
        <f>ABS(Table6[[#This Row],[sales]]-CK84)/Table6[[#This Row],[sales]]</f>
        <v>9.3374748330513291E-2</v>
      </c>
      <c r="CN8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9298.6223629786709</v>
      </c>
      <c r="CO84" s="79">
        <f>Table6[[#This Row],[sales]]-CN84</f>
        <v>-1319.192945065477</v>
      </c>
      <c r="CP84">
        <f>ABS(Table6[[#This Row],[sales]]-CN84)/Table6[[#This Row],[sales]]</f>
        <v>0.16532422006315292</v>
      </c>
      <c r="CQ8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9029.3503308720447</v>
      </c>
      <c r="CR84" s="79">
        <f>Table6[[#This Row],[sales]]-CQ84</f>
        <v>-1049.9209129588507</v>
      </c>
      <c r="CS84">
        <f>ABS(Table6[[#This Row],[sales]]-CQ84)/Table6[[#This Row],[sales]]</f>
        <v>0.1315784447697301</v>
      </c>
    </row>
    <row r="85" spans="1:97" x14ac:dyDescent="0.2">
      <c r="A85">
        <v>84</v>
      </c>
      <c r="B85" t="s">
        <v>139</v>
      </c>
      <c r="C85" s="5">
        <v>43317</v>
      </c>
      <c r="D85" s="6">
        <v>2456.9306618818177</v>
      </c>
      <c r="E85" s="8">
        <f>YEAR(Table6[[#This Row],[Date]])</f>
        <v>2018</v>
      </c>
      <c r="F85" s="6">
        <f>Table6[[#This Row],[TV_State]]+Table6[[#This Row],[Radio_State]]+Table6[[#This Row],[Online]]</f>
        <v>3343.0860223403779</v>
      </c>
      <c r="G85" s="6">
        <f t="shared" si="27"/>
        <v>2401.4515824905702</v>
      </c>
      <c r="H85" s="6">
        <f>LN(Table6[[#This Row],[PROF TV LING]])</f>
        <v>7.7838286595402248</v>
      </c>
      <c r="I85" s="6">
        <f t="shared" si="28"/>
        <v>7.8066681514806486</v>
      </c>
      <c r="J85" s="6">
        <v>400.38870045481519</v>
      </c>
      <c r="K85" s="6">
        <f t="shared" si="33"/>
        <v>396.46332103859925</v>
      </c>
      <c r="L85" s="6">
        <f>0.5*J84+0.5*Table6[[#This Row],[Radio_State]]</f>
        <v>398.40657817533588</v>
      </c>
      <c r="M85" s="6">
        <f>LN(Table6[[#This Row],[RADIO LINGERING ]])</f>
        <v>5.9874730370584066</v>
      </c>
      <c r="N85" s="6">
        <f t="shared" si="29"/>
        <v>5.992435826400536</v>
      </c>
      <c r="O85" s="6">
        <v>485.76666000374502</v>
      </c>
      <c r="P85" s="6">
        <f t="shared" si="30"/>
        <v>482.21987925574854</v>
      </c>
      <c r="Q85" s="6">
        <f>0.3*O84+0.7*Table6[[#This Row],[Online]]</f>
        <v>485.76666000374496</v>
      </c>
      <c r="R85" s="6">
        <f>LN(Table6[[#This Row],[ONLINE LINGERING]])</f>
        <v>6.1857283851552403</v>
      </c>
      <c r="S85" s="6">
        <f t="shared" si="31"/>
        <v>6.1857283851552403</v>
      </c>
      <c r="T85" s="6">
        <v>8876.1742224322297</v>
      </c>
      <c r="U85" s="6">
        <f t="shared" si="32"/>
        <v>9.0911259123447774</v>
      </c>
      <c r="V85" s="8">
        <f>YEAR(Table6[[#This Row],[Date]])</f>
        <v>2018</v>
      </c>
      <c r="W85" s="8">
        <f>WEEKNUM(Table6[[#This Row],[Date]])</f>
        <v>32</v>
      </c>
      <c r="X85" t="s">
        <v>248</v>
      </c>
      <c r="Y85" s="9">
        <f>Table6[[#This Row],[LNTVLING]]+Table6[[#This Row],[LNRADIOLING]]+Table6[[#This Row],[LNONLINELING]]</f>
        <v>19.957030081753871</v>
      </c>
      <c r="Z85">
        <f t="shared" si="53"/>
        <v>1</v>
      </c>
      <c r="AA85">
        <f t="shared" si="34"/>
        <v>1</v>
      </c>
      <c r="AB85">
        <f t="shared" si="35"/>
        <v>0</v>
      </c>
      <c r="AC85">
        <f t="shared" si="36"/>
        <v>0</v>
      </c>
      <c r="AD85">
        <f t="shared" si="37"/>
        <v>0</v>
      </c>
      <c r="AE85">
        <f t="shared" si="38"/>
        <v>0</v>
      </c>
      <c r="AF85">
        <f t="shared" si="39"/>
        <v>0</v>
      </c>
      <c r="AG85" s="9">
        <f>'[1]1'!J$20+'[1]1'!J$21*Table6[[#This Row],[TV_State]]</f>
        <v>3745.9493715808121</v>
      </c>
      <c r="AH85" s="9">
        <f>Table6[[#This Row],[sales]]-Table6[[#This Row],[Pred_1]]</f>
        <v>5130.2248508514176</v>
      </c>
      <c r="AI85">
        <f>ABS(Table6[[#This Row],[Res_1]])/Table6[[#This Row],[sales]]</f>
        <v>0.57797703405664391</v>
      </c>
      <c r="AJ85" s="9">
        <f>'[1]2'!J$20+'[1]2'!J$21*Table6[[#This Row],[Radio_State]]</f>
        <v>3472.0101439511168</v>
      </c>
      <c r="AK85" s="9">
        <f>Table6[[#This Row],[sales]]-Table6[[#This Row],[ Pred_2 ]]</f>
        <v>5404.1640784811134</v>
      </c>
      <c r="AL85">
        <f>ABS(Table6[[#This Row],[ Res_2 ]])/Table6[[#This Row],[sales]]</f>
        <v>0.60883934261041084</v>
      </c>
      <c r="AM85" s="10">
        <f>'[1]3'!J$20+'[1]3'!J$21*Data!O85</f>
        <v>4607.1601742161956</v>
      </c>
      <c r="AN85" s="9">
        <f>Table6[[#This Row],[sales]]-Table6[[#This Row],[Pred_3]]</f>
        <v>4269.0140482160341</v>
      </c>
      <c r="AO85" s="9">
        <f>ABS(Table6[[#This Row],[Res_3]])/Table6[[#This Row],[sales]]</f>
        <v>0.48095203420266441</v>
      </c>
      <c r="AP85" s="9">
        <f>'[1]4'!L$21+'[1]4'!L$27*Table6[[#This Row],[TV_State]]+'[1]4'!L$22*Table6[[#This Row],[NJ_DUM]]+'[1]4'!L$23*Table6[[#This Row],[NY_DUM]]+'[1]4'!L$24*Table6[[#This Row],[PA_DUM]]+'[1]4'!L$25*Table6[[#This Row],[CT_DUM]]+'[1]4'!L$26*Table6[[#This Row],[DL_DUM]]</f>
        <v>4922.4517972232334</v>
      </c>
      <c r="AQ85" s="9">
        <f>Table6[[#This Row],[sales]]-Table6[[#This Row],[Pred_4]]</f>
        <v>3953.7224252089964</v>
      </c>
      <c r="AR85">
        <f>ABS(Table6[[#This Row],[Res_4]]/Table6[[#This Row],[sales]])</f>
        <v>0.44543091720946482</v>
      </c>
      <c r="AS85" s="9">
        <f>'[1]5'!L$20+'[1]5'!L$26*Table6[[#This Row],[Radio_State]]+'[1]5'!L$21*Table6[[#This Row],[NJ_DUM]]+'[1]5'!L$22*Table6[[#This Row],[NY_DUM]]+'[1]5'!L$23*Table6[[#This Row],[PA_DUM]]+'[1]5'!L$24*Table6[[#This Row],[CT_DUM]]+'[1]5'!L$25*Table6[[#This Row],[DL_DUM]]</f>
        <v>4332.6657085947991</v>
      </c>
      <c r="AT85" s="9">
        <f>Table6[[#This Row],[sales]]-Table6[[#This Row],[Pred_5]]</f>
        <v>4543.5085138374307</v>
      </c>
      <c r="AU85" s="9">
        <f>ABS(Table6[[#This Row],[Red_5]]/Table6[[#This Row],[sales]])</f>
        <v>0.51187689650738155</v>
      </c>
      <c r="AV85" s="9">
        <f>'[1]6'!L$20+'[1]6'!L$26*Table6[[#This Row],[Online]]+'[1]6'!L$21*Table6[[#This Row],[NJ_DUM]]+'[1]6'!L$22*Table6[[#This Row],[NY_DUM]]+'[1]6'!L$23*Table6[[#This Row],[PA_DUM]]+'[1]6'!L$24*Table6[[#This Row],[CT_DUM]]+'[1]6'!L$25*Table6[[#This Row],[DL_DUM]]</f>
        <v>6074.5726389642969</v>
      </c>
      <c r="AW85" s="9">
        <f>Table6[[#This Row],[sales]]-Table6[[#This Row],[Pred_6]]</f>
        <v>2801.6015834679329</v>
      </c>
      <c r="AX85" s="9">
        <f>ABS(Table6[[#This Row],[Red_6]]/Table6[[#This Row],[sales]])</f>
        <v>0.31563165765579626</v>
      </c>
      <c r="AY85" s="9">
        <f>'[1]7'!L$21+'[1]7'!L$27*Table6[[#This Row],[LNTV]]+'[1]7'!L$22*Table6[[#This Row],[NJ_DUM]]+'[1]7'!L$23*Table6[[#This Row],[NY_DUM]]+'[1]7'!L$24*Table6[[#This Row],[PA_DUM]]+'[1]7'!L$25*Table6[[#This Row],[CT_DUM]]+'[1]7'!L$26*Table6[[#This Row],[DL_DUM]]</f>
        <v>8.3265076760428176</v>
      </c>
      <c r="AZ85" s="9">
        <f>Table6[[#This Row],[sales]]-Table6[[#This Row],[Pred_7]]</f>
        <v>8867.8477147561862</v>
      </c>
      <c r="BA85" s="9">
        <f>ABS(Table6[[#This Row],[Red_7]]/Table6[[#This Row],[sales]])</f>
        <v>0.99906192606551136</v>
      </c>
      <c r="BB85" s="9">
        <f>'[1]8'!O$22+'[1]8'!O$28*Table6[[#This Row],[LNRADIOLING]]+'[1]8'!O$23*Table6[[#This Row],[DL_DUM]]+'[1]8'!O$24*Table6[[#This Row],[CT_DUM]]+'[1]8'!O$25*Table6[[#This Row],[PA_DUM]]+'[1]8'!O$26*Table6[[#This Row],[NY_DUM]]+'[1]8'!O$27*Table6[[#This Row],[NJ_DUM]]</f>
        <v>5.9489001204356136</v>
      </c>
      <c r="BC85" s="9">
        <f>Table6[[#This Row],[sales]]-Table6[[#This Row],[Pred_8]]</f>
        <v>8870.2253223117932</v>
      </c>
      <c r="BD85" s="9">
        <f>ABS(Table6[[#This Row],[Red_8]]/Table6[[#This Row],[sales]])</f>
        <v>0.99932979006818023</v>
      </c>
      <c r="BE85" s="9">
        <f>'[1]9'!M$19+'[1]9'!M$21*Table6[[#This Row],[LNONLINE]]+'[1]9'!M$20*Table6[[#This Row],[DL_DUM]]+'[1]9'!M$22*Table6[[#This Row],[CT_DUM]]+'[1]9'!M$23*Table6[[#This Row],[PA_DUM]]+'[1]9'!M$24*Table6[[#This Row],[NY_DUM]]+'[1]9'!M$25*Table6[[#This Row],[NJ_DUM]]</f>
        <v>6.5007596226284754</v>
      </c>
      <c r="BF85" s="9">
        <f>Table6[[#This Row],[sales]]-Table6[[#This Row],[Pred_9]]</f>
        <v>8869.6734628096019</v>
      </c>
      <c r="BG85" s="9">
        <f>ABS(Table6[[#This Row],[Red_9]]/Table6[[#This Row],[sales]])</f>
        <v>0.99926761694174515</v>
      </c>
      <c r="BH85" s="9">
        <f>'[1]10'!P$22+'[1]10'!P$30*Table6[[#This Row],[LNTV]]+'[1]10'!P$29*Table6[[#This Row],[LNRADIOLING]]+'[1]10'!P$24*Table6[[#This Row],[LNONLINELING]]+'[1]10'!P$23*Table6[[#This Row],[DL_DUM]]+'[1]10'!P$25*Table6[[#This Row],[CT_DUM]]+'[1]10'!P$26*Table6[[#This Row],[PA_DUM]]+'[1]10'!P$27*Table6[[#This Row],[NY_DUM]]+'[1]10'!P$28*Table6[[#This Row],[NJ_DUM]]</f>
        <v>6.3888610389188063</v>
      </c>
      <c r="BI85" s="9">
        <f>Table6[[#This Row],[sales]]-Table6[[#This Row],[Pred_10]]</f>
        <v>8869.7853613933112</v>
      </c>
      <c r="BJ85" s="45">
        <f>ABS(Table6[[#This Row],[Red_10]]/Table6[[#This Row],[sales]])</f>
        <v>0.99928022356492596</v>
      </c>
      <c r="BK85" s="9">
        <f>'[1]11'!P$32+'[1]11'!P$40*Table6[[#This Row],[LNONLINELING]]+'[1]11'!P$39*Table6[[#This Row],[LNRADIOLING]]+'[1]11'!P$38*Table6[[#This Row],[LNTVLING]]+'[1]11'!P$33*Table6[[#This Row],[DL_DUM]]+'[1]11'!P$34*Table6[[#This Row],[CT_DUM]]+'[1]11'!P$35*Table6[[#This Row],[PA_DUM]]+'[1]11'!P$36*Table6[[#This Row],[NY_DUM]]+'[1]11'!P$37*Table6[[#This Row],[NJ_DUM]]</f>
        <v>6.3384625148880955</v>
      </c>
      <c r="BL85" s="9">
        <f>Table6[[#This Row],[sales]]-Table6[[#This Row],[ Pred_11]]</f>
        <v>8869.8357599173414</v>
      </c>
      <c r="BM85" s="47">
        <f>ABS(Table6[[#This Row],[ Red_11]]/Table6[[#This Row],[sales]])</f>
        <v>0.99928590152062702</v>
      </c>
      <c r="BN85" s="9">
        <f>'[1]12'!K$22+'[1]12'!K$28*Table6[[#This Row],[COMBINE LN LING]]+'[1]12'!K$23*Table6[[#This Row],[DL_DUM]]+'[1]12'!K$24*Table6[[#This Row],[CT_DUM]]+'[1]12'!K$25*Table6[[#This Row],[PA_DUM]]+'[1]12'!K$26*Table6[[#This Row],[NY_DUM]]+'[1]12'!K$27*Table6[[#This Row],[NJ_DUM]]</f>
        <v>6.2917950539153509</v>
      </c>
      <c r="BO85" s="9">
        <f>Table6[[#This Row],[sales]]-Table6[[#This Row],[ Pred_12]]</f>
        <v>8869.8824273783139</v>
      </c>
      <c r="BP85" s="47">
        <f>ABS(Table6[[#This Row],[ Red_12]]/Table6[[#This Row],[sales]])</f>
        <v>0.9992911591304714</v>
      </c>
      <c r="BQ85">
        <f>LN(G85+'2019 Totals and Calculations'!C$18)</f>
        <v>7.9239619664861856</v>
      </c>
      <c r="BR85">
        <f>LN(Table6[[#This Row],[PROF RADIO]]+'2019 Totals and Calculations'!D$18)</f>
        <v>6.1295287171448711</v>
      </c>
      <c r="BS85">
        <f>LN(Table6[[#This Row],[ONLINE LINGERING]]+'2019 Totals and Calculations'!E$18)</f>
        <v>6.2722051282109303</v>
      </c>
      <c r="BT85">
        <f>MONTH(Table6[[#This Row],[Date]])</f>
        <v>8</v>
      </c>
      <c r="BU85">
        <f t="shared" si="40"/>
        <v>0</v>
      </c>
      <c r="BV85">
        <f t="shared" si="41"/>
        <v>0</v>
      </c>
      <c r="BW85">
        <f t="shared" si="42"/>
        <v>0</v>
      </c>
      <c r="BX85">
        <f t="shared" si="43"/>
        <v>0</v>
      </c>
      <c r="BY85">
        <f t="shared" si="44"/>
        <v>0</v>
      </c>
      <c r="BZ85">
        <f t="shared" si="45"/>
        <v>0</v>
      </c>
      <c r="CA85">
        <f t="shared" si="46"/>
        <v>0</v>
      </c>
      <c r="CB85">
        <f t="shared" si="47"/>
        <v>1</v>
      </c>
      <c r="CC85">
        <f t="shared" si="48"/>
        <v>0</v>
      </c>
      <c r="CD85">
        <f t="shared" si="49"/>
        <v>0</v>
      </c>
      <c r="CE85">
        <f t="shared" si="50"/>
        <v>0</v>
      </c>
      <c r="CF85">
        <f t="shared" si="51"/>
        <v>0</v>
      </c>
      <c r="CG85">
        <f t="shared" si="52"/>
        <v>84</v>
      </c>
      <c r="CH8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8793.9674251749111</v>
      </c>
      <c r="CI85" s="79">
        <f>Table6[[#This Row],[sales]]-CH85</f>
        <v>82.206797257318613</v>
      </c>
      <c r="CJ85">
        <f>ABS(Table6[[#This Row],[sales]]-CH85)/Table6[[#This Row],[sales]]</f>
        <v>9.2615123585071419E-3</v>
      </c>
      <c r="CK8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7688.8731525265375</v>
      </c>
      <c r="CL85" s="79">
        <f>Table6[[#This Row],[sales]]-CK85</f>
        <v>1187.3010699056922</v>
      </c>
      <c r="CM85">
        <f>ABS(Table6[[#This Row],[sales]]-CK85)/Table6[[#This Row],[sales]]</f>
        <v>0.13376270453379527</v>
      </c>
      <c r="CN8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9231.0864310289708</v>
      </c>
      <c r="CO85" s="79">
        <f>Table6[[#This Row],[sales]]-CN85</f>
        <v>-354.91220859674104</v>
      </c>
      <c r="CP85">
        <f>ABS(Table6[[#This Row],[sales]]-CN85)/Table6[[#This Row],[sales]]</f>
        <v>3.9984817749497574E-2</v>
      </c>
      <c r="CQ8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9054.142012270222</v>
      </c>
      <c r="CR85" s="79">
        <f>Table6[[#This Row],[sales]]-CQ85</f>
        <v>-177.96778983799231</v>
      </c>
      <c r="CS85">
        <f>ABS(Table6[[#This Row],[sales]]-CQ85)/Table6[[#This Row],[sales]]</f>
        <v>2.0050055956340386E-2</v>
      </c>
    </row>
    <row r="86" spans="1:97" x14ac:dyDescent="0.2">
      <c r="A86">
        <v>85</v>
      </c>
      <c r="B86" t="s">
        <v>139</v>
      </c>
      <c r="C86" s="5">
        <v>43324</v>
      </c>
      <c r="D86" s="6">
        <v>2481.499968500636</v>
      </c>
      <c r="E86" s="8">
        <f>YEAR(Table6[[#This Row],[Date]])</f>
        <v>2018</v>
      </c>
      <c r="F86" s="6">
        <f>Table6[[#This Row],[TV_State]]+Table6[[#This Row],[Radio_State]]+Table6[[#This Row],[Online]]</f>
        <v>3371.6592159637444</v>
      </c>
      <c r="G86" s="6">
        <f t="shared" si="27"/>
        <v>2425.4660982935898</v>
      </c>
      <c r="H86" s="6">
        <f>LN(Table6[[#This Row],[PROF TV LING]])</f>
        <v>7.7937789903843688</v>
      </c>
      <c r="I86" s="6">
        <f t="shared" si="28"/>
        <v>7.8166184823338165</v>
      </c>
      <c r="J86" s="6">
        <v>404.39258745936337</v>
      </c>
      <c r="K86" s="6">
        <f t="shared" si="33"/>
        <v>400.42795424898134</v>
      </c>
      <c r="L86" s="6">
        <f>0.5*J85+0.5*Table6[[#This Row],[Radio_State]]</f>
        <v>402.39064395708931</v>
      </c>
      <c r="M86" s="6">
        <f>LN(Table6[[#This Row],[RADIO LINGERING ]])</f>
        <v>5.9974233679115754</v>
      </c>
      <c r="N86" s="6">
        <f t="shared" si="29"/>
        <v>6.0023861572537038</v>
      </c>
      <c r="O86" s="6">
        <v>485.76666000374502</v>
      </c>
      <c r="P86" s="6">
        <f t="shared" si="30"/>
        <v>484.70262577934602</v>
      </c>
      <c r="Q86" s="6">
        <f>0.3*O85+0.7*Table6[[#This Row],[Online]]</f>
        <v>485.76666000374496</v>
      </c>
      <c r="R86" s="6">
        <f>LN(Table6[[#This Row],[ONLINE LINGERING]])</f>
        <v>6.1857283851552403</v>
      </c>
      <c r="S86" s="6">
        <f t="shared" si="31"/>
        <v>6.1857283851552403</v>
      </c>
      <c r="T86" s="6">
        <v>9811.4113237045731</v>
      </c>
      <c r="U86" s="6">
        <f t="shared" si="32"/>
        <v>9.1913014080327713</v>
      </c>
      <c r="V86" s="8">
        <f>YEAR(Table6[[#This Row],[Date]])</f>
        <v>2018</v>
      </c>
      <c r="W86" s="8">
        <f>WEEKNUM(Table6[[#This Row],[Date]])</f>
        <v>33</v>
      </c>
      <c r="X86" t="s">
        <v>249</v>
      </c>
      <c r="Y86" s="9">
        <f>Table6[[#This Row],[LNTVLING]]+Table6[[#This Row],[LNRADIOLING]]+Table6[[#This Row],[LNONLINELING]]</f>
        <v>19.976930743451184</v>
      </c>
      <c r="Z86">
        <f t="shared" si="53"/>
        <v>1</v>
      </c>
      <c r="AA86">
        <f t="shared" si="34"/>
        <v>1</v>
      </c>
      <c r="AB86">
        <f t="shared" si="35"/>
        <v>0</v>
      </c>
      <c r="AC86">
        <f t="shared" si="36"/>
        <v>0</v>
      </c>
      <c r="AD86">
        <f t="shared" si="37"/>
        <v>0</v>
      </c>
      <c r="AE86">
        <f t="shared" si="38"/>
        <v>0</v>
      </c>
      <c r="AF86">
        <f t="shared" si="39"/>
        <v>0</v>
      </c>
      <c r="AG86" s="9">
        <f>'[1]1'!J$20+'[1]1'!J$21*Table6[[#This Row],[TV_State]]</f>
        <v>3770.111539842057</v>
      </c>
      <c r="AH86" s="9">
        <f>Table6[[#This Row],[sales]]-Table6[[#This Row],[Pred_1]]</f>
        <v>6041.2997838625161</v>
      </c>
      <c r="AI86">
        <f>ABS(Table6[[#This Row],[Res_1]])/Table6[[#This Row],[sales]]</f>
        <v>0.61574217862690261</v>
      </c>
      <c r="AJ86" s="9">
        <f>'[1]2'!J$20+'[1]2'!J$21*Table6[[#This Row],[Radio_State]]</f>
        <v>3489.5874273506529</v>
      </c>
      <c r="AK86" s="9">
        <f>Table6[[#This Row],[sales]]-Table6[[#This Row],[ Pred_2 ]]</f>
        <v>6321.8238963539206</v>
      </c>
      <c r="AL86">
        <f>ABS(Table6[[#This Row],[ Res_2 ]])/Table6[[#This Row],[sales]]</f>
        <v>0.64433379539192925</v>
      </c>
      <c r="AM86" s="10">
        <f>'[1]3'!J$20+'[1]3'!J$21*Data!O86</f>
        <v>4607.1601742161956</v>
      </c>
      <c r="AN86" s="9">
        <f>Table6[[#This Row],[sales]]-Table6[[#This Row],[Pred_3]]</f>
        <v>5204.2511494883775</v>
      </c>
      <c r="AO86" s="9">
        <f>ABS(Table6[[#This Row],[Res_3]])/Table6[[#This Row],[sales]]</f>
        <v>0.53042839381474094</v>
      </c>
      <c r="AP86" s="9">
        <f>'[1]4'!L$21+'[1]4'!L$27*Table6[[#This Row],[TV_State]]+'[1]4'!L$22*Table6[[#This Row],[NJ_DUM]]+'[1]4'!L$23*Table6[[#This Row],[NY_DUM]]+'[1]4'!L$24*Table6[[#This Row],[PA_DUM]]+'[1]4'!L$25*Table6[[#This Row],[CT_DUM]]+'[1]4'!L$26*Table6[[#This Row],[DL_DUM]]</f>
        <v>4927.8713107211679</v>
      </c>
      <c r="AQ86" s="9">
        <f>Table6[[#This Row],[sales]]-Table6[[#This Row],[Pred_4]]</f>
        <v>4883.5400129834052</v>
      </c>
      <c r="AR86">
        <f>ABS(Table6[[#This Row],[Res_4]]/Table6[[#This Row],[sales]])</f>
        <v>0.49774082971984585</v>
      </c>
      <c r="AS86" s="9">
        <f>'[1]5'!L$20+'[1]5'!L$26*Table6[[#This Row],[Radio_State]]+'[1]5'!L$21*Table6[[#This Row],[NJ_DUM]]+'[1]5'!L$22*Table6[[#This Row],[NY_DUM]]+'[1]5'!L$23*Table6[[#This Row],[PA_DUM]]+'[1]5'!L$24*Table6[[#This Row],[CT_DUM]]+'[1]5'!L$25*Table6[[#This Row],[DL_DUM]]</f>
        <v>4339.7189371438753</v>
      </c>
      <c r="AT86" s="9">
        <f>Table6[[#This Row],[sales]]-Table6[[#This Row],[Pred_5]]</f>
        <v>5471.6923865606977</v>
      </c>
      <c r="AU86" s="9">
        <f>ABS(Table6[[#This Row],[Red_5]]/Table6[[#This Row],[sales]])</f>
        <v>0.55768657597108129</v>
      </c>
      <c r="AV86" s="9">
        <f>'[1]6'!L$20+'[1]6'!L$26*Table6[[#This Row],[Online]]+'[1]6'!L$21*Table6[[#This Row],[NJ_DUM]]+'[1]6'!L$22*Table6[[#This Row],[NY_DUM]]+'[1]6'!L$23*Table6[[#This Row],[PA_DUM]]+'[1]6'!L$24*Table6[[#This Row],[CT_DUM]]+'[1]6'!L$25*Table6[[#This Row],[DL_DUM]]</f>
        <v>6074.5726389642969</v>
      </c>
      <c r="AW86" s="9">
        <f>Table6[[#This Row],[sales]]-Table6[[#This Row],[Pred_6]]</f>
        <v>3736.8386847402762</v>
      </c>
      <c r="AX86" s="9">
        <f>ABS(Table6[[#This Row],[Red_6]]/Table6[[#This Row],[sales]])</f>
        <v>0.38086658090788594</v>
      </c>
      <c r="AY86" s="9">
        <f>'[1]7'!L$21+'[1]7'!L$27*Table6[[#This Row],[LNTV]]+'[1]7'!L$22*Table6[[#This Row],[NJ_DUM]]+'[1]7'!L$23*Table6[[#This Row],[NY_DUM]]+'[1]7'!L$24*Table6[[#This Row],[PA_DUM]]+'[1]7'!L$25*Table6[[#This Row],[CT_DUM]]+'[1]7'!L$26*Table6[[#This Row],[DL_DUM]]</f>
        <v>8.3276090233328173</v>
      </c>
      <c r="AZ86" s="9">
        <f>Table6[[#This Row],[sales]]-Table6[[#This Row],[Pred_7]]</f>
        <v>9803.083714681241</v>
      </c>
      <c r="BA86" s="9">
        <f>ABS(Table6[[#This Row],[Red_7]]/Table6[[#This Row],[sales]])</f>
        <v>0.99915123229996361</v>
      </c>
      <c r="BB86" s="9">
        <f>'[1]8'!O$22+'[1]8'!O$28*Table6[[#This Row],[LNRADIOLING]]+'[1]8'!O$23*Table6[[#This Row],[DL_DUM]]+'[1]8'!O$24*Table6[[#This Row],[CT_DUM]]+'[1]8'!O$25*Table6[[#This Row],[PA_DUM]]+'[1]8'!O$26*Table6[[#This Row],[NY_DUM]]+'[1]8'!O$27*Table6[[#This Row],[NJ_DUM]]</f>
        <v>5.9496099864393903</v>
      </c>
      <c r="BC86" s="9">
        <f>Table6[[#This Row],[sales]]-Table6[[#This Row],[Pred_8]]</f>
        <v>9805.461713718134</v>
      </c>
      <c r="BD86" s="9">
        <f>ABS(Table6[[#This Row],[Red_8]]/Table6[[#This Row],[sales]])</f>
        <v>0.99939360304138258</v>
      </c>
      <c r="BE86" s="9">
        <f>'[1]9'!M$19+'[1]9'!M$21*Table6[[#This Row],[LNONLINE]]+'[1]9'!M$20*Table6[[#This Row],[DL_DUM]]+'[1]9'!M$22*Table6[[#This Row],[CT_DUM]]+'[1]9'!M$23*Table6[[#This Row],[PA_DUM]]+'[1]9'!M$24*Table6[[#This Row],[NY_DUM]]+'[1]9'!M$25*Table6[[#This Row],[NJ_DUM]]</f>
        <v>6.5007596226284754</v>
      </c>
      <c r="BF86" s="9">
        <f>Table6[[#This Row],[sales]]-Table6[[#This Row],[Pred_9]]</f>
        <v>9804.9105640819453</v>
      </c>
      <c r="BG86" s="9">
        <f>ABS(Table6[[#This Row],[Red_9]]/Table6[[#This Row],[sales]])</f>
        <v>0.99933742869316655</v>
      </c>
      <c r="BH86" s="9">
        <f>'[1]10'!P$22+'[1]10'!P$30*Table6[[#This Row],[LNTV]]+'[1]10'!P$29*Table6[[#This Row],[LNRADIOLING]]+'[1]10'!P$24*Table6[[#This Row],[LNONLINELING]]+'[1]10'!P$23*Table6[[#This Row],[DL_DUM]]+'[1]10'!P$25*Table6[[#This Row],[CT_DUM]]+'[1]10'!P$26*Table6[[#This Row],[PA_DUM]]+'[1]10'!P$27*Table6[[#This Row],[NY_DUM]]+'[1]10'!P$28*Table6[[#This Row],[NJ_DUM]]</f>
        <v>6.386808423536916</v>
      </c>
      <c r="BI86" s="9">
        <f>Table6[[#This Row],[sales]]-Table6[[#This Row],[Pred_10]]</f>
        <v>9805.0245152810367</v>
      </c>
      <c r="BJ86" s="45">
        <f>ABS(Table6[[#This Row],[Red_10]]/Table6[[#This Row],[sales]])</f>
        <v>0.99934904284278592</v>
      </c>
      <c r="BK86" s="9">
        <f>'[1]11'!P$32+'[1]11'!P$40*Table6[[#This Row],[LNONLINELING]]+'[1]11'!P$39*Table6[[#This Row],[LNRADIOLING]]+'[1]11'!P$38*Table6[[#This Row],[LNTVLING]]+'[1]11'!P$33*Table6[[#This Row],[DL_DUM]]+'[1]11'!P$34*Table6[[#This Row],[CT_DUM]]+'[1]11'!P$35*Table6[[#This Row],[PA_DUM]]+'[1]11'!P$36*Table6[[#This Row],[NY_DUM]]+'[1]11'!P$37*Table6[[#This Row],[NJ_DUM]]</f>
        <v>6.3352196505147624</v>
      </c>
      <c r="BL86" s="9">
        <f>Table6[[#This Row],[sales]]-Table6[[#This Row],[ Pred_11]]</f>
        <v>9805.0761040540583</v>
      </c>
      <c r="BM86" s="47">
        <f>ABS(Table6[[#This Row],[ Red_11]]/Table6[[#This Row],[sales]])</f>
        <v>0.99935430088072974</v>
      </c>
      <c r="BN86" s="9">
        <f>'[1]12'!K$22+'[1]12'!K$28*Table6[[#This Row],[COMBINE LN LING]]+'[1]12'!K$23*Table6[[#This Row],[DL_DUM]]+'[1]12'!K$24*Table6[[#This Row],[CT_DUM]]+'[1]12'!K$25*Table6[[#This Row],[PA_DUM]]+'[1]12'!K$26*Table6[[#This Row],[NY_DUM]]+'[1]12'!K$27*Table6[[#This Row],[NJ_DUM]]</f>
        <v>6.2937102115190466</v>
      </c>
      <c r="BO86" s="9">
        <f>Table6[[#This Row],[sales]]-Table6[[#This Row],[ Pred_12]]</f>
        <v>9805.1176134930538</v>
      </c>
      <c r="BP86" s="47">
        <f>ABS(Table6[[#This Row],[ Red_12]]/Table6[[#This Row],[sales]])</f>
        <v>0.9993585316114193</v>
      </c>
      <c r="BQ86">
        <f>LN(G86+'2019 Totals and Calculations'!C$18)</f>
        <v>7.9326168283919829</v>
      </c>
      <c r="BR86">
        <f>LN(Table6[[#This Row],[PROF RADIO]]+'2019 Totals and Calculations'!D$18)</f>
        <v>6.138125075337971</v>
      </c>
      <c r="BS86">
        <f>LN(Table6[[#This Row],[ONLINE LINGERING]]+'2019 Totals and Calculations'!E$18)</f>
        <v>6.2722051282109303</v>
      </c>
      <c r="BT86">
        <f>MONTH(Table6[[#This Row],[Date]])</f>
        <v>8</v>
      </c>
      <c r="BU86">
        <f t="shared" si="40"/>
        <v>0</v>
      </c>
      <c r="BV86">
        <f t="shared" si="41"/>
        <v>0</v>
      </c>
      <c r="BW86">
        <f t="shared" si="42"/>
        <v>0</v>
      </c>
      <c r="BX86">
        <f t="shared" si="43"/>
        <v>0</v>
      </c>
      <c r="BY86">
        <f t="shared" si="44"/>
        <v>0</v>
      </c>
      <c r="BZ86">
        <f t="shared" si="45"/>
        <v>0</v>
      </c>
      <c r="CA86">
        <f t="shared" si="46"/>
        <v>0</v>
      </c>
      <c r="CB86">
        <f t="shared" si="47"/>
        <v>1</v>
      </c>
      <c r="CC86">
        <f t="shared" si="48"/>
        <v>0</v>
      </c>
      <c r="CD86">
        <f t="shared" si="49"/>
        <v>0</v>
      </c>
      <c r="CE86">
        <f t="shared" si="50"/>
        <v>0</v>
      </c>
      <c r="CF86">
        <f t="shared" si="51"/>
        <v>0</v>
      </c>
      <c r="CG86">
        <f t="shared" si="52"/>
        <v>85</v>
      </c>
      <c r="CH8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8840.5477137706112</v>
      </c>
      <c r="CI86" s="79">
        <f>Table6[[#This Row],[sales]]-CH86</f>
        <v>970.86360993396192</v>
      </c>
      <c r="CJ86">
        <f>ABS(Table6[[#This Row],[sales]]-CH86)/Table6[[#This Row],[sales]]</f>
        <v>9.8952492959737126E-2</v>
      </c>
      <c r="CK8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7726.650249605329</v>
      </c>
      <c r="CL86" s="79">
        <f>Table6[[#This Row],[sales]]-CK86</f>
        <v>2084.7610740992441</v>
      </c>
      <c r="CM86">
        <f>ABS(Table6[[#This Row],[sales]]-CK86)/Table6[[#This Row],[sales]]</f>
        <v>0.21248330187344386</v>
      </c>
      <c r="CN8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9252.8401709541213</v>
      </c>
      <c r="CO86" s="79">
        <f>Table6[[#This Row],[sales]]-CN86</f>
        <v>558.5711527504518</v>
      </c>
      <c r="CP86">
        <f>ABS(Table6[[#This Row],[sales]]-CN86)/Table6[[#This Row],[sales]]</f>
        <v>5.6930765036925152E-2</v>
      </c>
      <c r="CQ8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9098.7111478065563</v>
      </c>
      <c r="CR86" s="79">
        <f>Table6[[#This Row],[sales]]-CQ86</f>
        <v>712.70017589801682</v>
      </c>
      <c r="CS86">
        <f>ABS(Table6[[#This Row],[sales]]-CQ86)/Table6[[#This Row],[sales]]</f>
        <v>7.2639924306926007E-2</v>
      </c>
    </row>
    <row r="87" spans="1:97" x14ac:dyDescent="0.2">
      <c r="A87">
        <v>86</v>
      </c>
      <c r="B87" t="s">
        <v>139</v>
      </c>
      <c r="C87" s="5">
        <v>43331</v>
      </c>
      <c r="D87" s="6">
        <v>2506.3149681856421</v>
      </c>
      <c r="E87" s="8">
        <f>YEAR(Table6[[#This Row],[Date]])</f>
        <v>2018</v>
      </c>
      <c r="F87" s="6">
        <f>Table6[[#This Row],[TV_State]]+Table6[[#This Row],[Radio_State]]+Table6[[#This Row],[Online]]</f>
        <v>3400.5181415233442</v>
      </c>
      <c r="G87" s="6">
        <f t="shared" si="27"/>
        <v>2449.7207592612053</v>
      </c>
      <c r="H87" s="6">
        <f>LN(Table6[[#This Row],[PROF TV LING]])</f>
        <v>7.803729321231283</v>
      </c>
      <c r="I87" s="6">
        <f t="shared" si="28"/>
        <v>7.8265688131869844</v>
      </c>
      <c r="J87" s="6">
        <v>408.43651333395701</v>
      </c>
      <c r="K87" s="6">
        <f t="shared" si="33"/>
        <v>404.43223379146917</v>
      </c>
      <c r="L87" s="6">
        <f>0.5*J86+0.5*Table6[[#This Row],[Radio_State]]</f>
        <v>406.41455039666016</v>
      </c>
      <c r="M87" s="6">
        <f>LN(Table6[[#This Row],[RADIO LINGERING ]])</f>
        <v>6.0073736987647433</v>
      </c>
      <c r="N87" s="6">
        <f t="shared" si="29"/>
        <v>6.0123364881068726</v>
      </c>
      <c r="O87" s="6">
        <v>485.76666000374502</v>
      </c>
      <c r="P87" s="6">
        <f t="shared" si="30"/>
        <v>485.44744973642526</v>
      </c>
      <c r="Q87" s="6">
        <f>0.3*O86+0.7*Table6[[#This Row],[Online]]</f>
        <v>485.76666000374496</v>
      </c>
      <c r="R87" s="6">
        <f>LN(Table6[[#This Row],[ONLINE LINGERING]])</f>
        <v>6.1857283851552403</v>
      </c>
      <c r="S87" s="6">
        <f t="shared" si="31"/>
        <v>6.1857283851552403</v>
      </c>
      <c r="T87" s="6">
        <v>10065.887046686852</v>
      </c>
      <c r="U87" s="6">
        <f t="shared" si="32"/>
        <v>9.2169074660024197</v>
      </c>
      <c r="V87" s="8">
        <f>YEAR(Table6[[#This Row],[Date]])</f>
        <v>2018</v>
      </c>
      <c r="W87" s="8">
        <f>WEEKNUM(Table6[[#This Row],[Date]])</f>
        <v>34</v>
      </c>
      <c r="X87" t="s">
        <v>250</v>
      </c>
      <c r="Y87" s="9">
        <f>Table6[[#This Row],[LNTVLING]]+Table6[[#This Row],[LNRADIOLING]]+Table6[[#This Row],[LNONLINELING]]</f>
        <v>19.996831405151266</v>
      </c>
      <c r="Z87">
        <f t="shared" si="53"/>
        <v>1</v>
      </c>
      <c r="AA87">
        <f t="shared" si="34"/>
        <v>1</v>
      </c>
      <c r="AB87">
        <f t="shared" si="35"/>
        <v>0</v>
      </c>
      <c r="AC87">
        <f t="shared" si="36"/>
        <v>0</v>
      </c>
      <c r="AD87">
        <f t="shared" si="37"/>
        <v>0</v>
      </c>
      <c r="AE87">
        <f t="shared" si="38"/>
        <v>0</v>
      </c>
      <c r="AF87">
        <f t="shared" si="39"/>
        <v>0</v>
      </c>
      <c r="AG87" s="9">
        <f>'[1]1'!J$20+'[1]1'!J$21*Table6[[#This Row],[TV_State]]</f>
        <v>3794.5153297859142</v>
      </c>
      <c r="AH87" s="9">
        <f>Table6[[#This Row],[sales]]-Table6[[#This Row],[Pred_1]]</f>
        <v>6271.3717169009378</v>
      </c>
      <c r="AI87">
        <f>ABS(Table6[[#This Row],[Res_1]])/Table6[[#This Row],[sales]]</f>
        <v>0.62303219654795705</v>
      </c>
      <c r="AJ87" s="9">
        <f>'[1]2'!J$20+'[1]2'!J$21*Table6[[#This Row],[Radio_State]]</f>
        <v>3507.3404835841848</v>
      </c>
      <c r="AK87" s="9">
        <f>Table6[[#This Row],[sales]]-Table6[[#This Row],[ Pred_2 ]]</f>
        <v>6558.5465631026673</v>
      </c>
      <c r="AL87">
        <f>ABS(Table6[[#This Row],[ Res_2 ]])/Table6[[#This Row],[sales]]</f>
        <v>0.65156170863862295</v>
      </c>
      <c r="AM87" s="10">
        <f>'[1]3'!J$20+'[1]3'!J$21*Data!O87</f>
        <v>4607.1601742161956</v>
      </c>
      <c r="AN87" s="9">
        <f>Table6[[#This Row],[sales]]-Table6[[#This Row],[Pred_3]]</f>
        <v>5458.7268724706564</v>
      </c>
      <c r="AO87" s="9">
        <f>ABS(Table6[[#This Row],[Res_3]])/Table6[[#This Row],[sales]]</f>
        <v>0.54229963510939405</v>
      </c>
      <c r="AP87" s="9">
        <f>'[1]4'!L$21+'[1]4'!L$27*Table6[[#This Row],[TV_State]]+'[1]4'!L$22*Table6[[#This Row],[NJ_DUM]]+'[1]4'!L$23*Table6[[#This Row],[NY_DUM]]+'[1]4'!L$24*Table6[[#This Row],[PA_DUM]]+'[1]4'!L$25*Table6[[#This Row],[CT_DUM]]+'[1]4'!L$26*Table6[[#This Row],[DL_DUM]]</f>
        <v>4933.3450193540812</v>
      </c>
      <c r="AQ87" s="9">
        <f>Table6[[#This Row],[sales]]-Table6[[#This Row],[Pred_4]]</f>
        <v>5132.5420273327709</v>
      </c>
      <c r="AR87">
        <f>ABS(Table6[[#This Row],[Res_4]]/Table6[[#This Row],[sales]])</f>
        <v>0.50989465742337403</v>
      </c>
      <c r="AS87" s="9">
        <f>'[1]5'!L$20+'[1]5'!L$26*Table6[[#This Row],[Radio_State]]+'[1]5'!L$21*Table6[[#This Row],[NJ_DUM]]+'[1]5'!L$22*Table6[[#This Row],[NY_DUM]]+'[1]5'!L$23*Table6[[#This Row],[PA_DUM]]+'[1]5'!L$24*Table6[[#This Row],[CT_DUM]]+'[1]5'!L$25*Table6[[#This Row],[DL_DUM]]</f>
        <v>4346.8426979784417</v>
      </c>
      <c r="AT87" s="9">
        <f>Table6[[#This Row],[sales]]-Table6[[#This Row],[Pred_5]]</f>
        <v>5719.0443487084103</v>
      </c>
      <c r="AU87" s="9">
        <f>ABS(Table6[[#This Row],[Red_5]]/Table6[[#This Row],[sales]])</f>
        <v>0.56816098990409514</v>
      </c>
      <c r="AV87" s="9">
        <f>'[1]6'!L$20+'[1]6'!L$26*Table6[[#This Row],[Online]]+'[1]6'!L$21*Table6[[#This Row],[NJ_DUM]]+'[1]6'!L$22*Table6[[#This Row],[NY_DUM]]+'[1]6'!L$23*Table6[[#This Row],[PA_DUM]]+'[1]6'!L$24*Table6[[#This Row],[CT_DUM]]+'[1]6'!L$25*Table6[[#This Row],[DL_DUM]]</f>
        <v>6074.5726389642969</v>
      </c>
      <c r="AW87" s="9">
        <f>Table6[[#This Row],[sales]]-Table6[[#This Row],[Pred_6]]</f>
        <v>3991.3144077225552</v>
      </c>
      <c r="AX87" s="9">
        <f>ABS(Table6[[#This Row],[Red_6]]/Table6[[#This Row],[sales]])</f>
        <v>0.39651889487834863</v>
      </c>
      <c r="AY87" s="9">
        <f>'[1]7'!L$21+'[1]7'!L$27*Table6[[#This Row],[LNTV]]+'[1]7'!L$22*Table6[[#This Row],[NJ_DUM]]+'[1]7'!L$23*Table6[[#This Row],[NY_DUM]]+'[1]7'!L$24*Table6[[#This Row],[PA_DUM]]+'[1]7'!L$25*Table6[[#This Row],[CT_DUM]]+'[1]7'!L$26*Table6[[#This Row],[DL_DUM]]</f>
        <v>8.3287103706228187</v>
      </c>
      <c r="AZ87" s="9">
        <f>Table6[[#This Row],[sales]]-Table6[[#This Row],[Pred_7]]</f>
        <v>10057.55833631623</v>
      </c>
      <c r="BA87" s="9">
        <f>ABS(Table6[[#This Row],[Red_7]]/Table6[[#This Row],[sales]])</f>
        <v>0.99917258058509961</v>
      </c>
      <c r="BB87" s="9">
        <f>'[1]8'!O$22+'[1]8'!O$28*Table6[[#This Row],[LNRADIOLING]]+'[1]8'!O$23*Table6[[#This Row],[DL_DUM]]+'[1]8'!O$24*Table6[[#This Row],[CT_DUM]]+'[1]8'!O$25*Table6[[#This Row],[PA_DUM]]+'[1]8'!O$26*Table6[[#This Row],[NY_DUM]]+'[1]8'!O$27*Table6[[#This Row],[NJ_DUM]]</f>
        <v>5.9503198524431662</v>
      </c>
      <c r="BC87" s="9">
        <f>Table6[[#This Row],[sales]]-Table6[[#This Row],[Pred_8]]</f>
        <v>10059.936726834409</v>
      </c>
      <c r="BD87" s="9">
        <f>ABS(Table6[[#This Row],[Red_8]]/Table6[[#This Row],[sales]])</f>
        <v>0.99940886284290242</v>
      </c>
      <c r="BE87" s="9">
        <f>'[1]9'!M$19+'[1]9'!M$21*Table6[[#This Row],[LNONLINE]]+'[1]9'!M$20*Table6[[#This Row],[DL_DUM]]+'[1]9'!M$22*Table6[[#This Row],[CT_DUM]]+'[1]9'!M$23*Table6[[#This Row],[PA_DUM]]+'[1]9'!M$24*Table6[[#This Row],[NY_DUM]]+'[1]9'!M$25*Table6[[#This Row],[NJ_DUM]]</f>
        <v>6.5007596226284754</v>
      </c>
      <c r="BF87" s="9">
        <f>Table6[[#This Row],[sales]]-Table6[[#This Row],[Pred_9]]</f>
        <v>10059.386287064224</v>
      </c>
      <c r="BG87" s="9">
        <f>ABS(Table6[[#This Row],[Red_9]]/Table6[[#This Row],[sales]])</f>
        <v>0.9993541791605175</v>
      </c>
      <c r="BH87" s="9">
        <f>'[1]10'!P$22+'[1]10'!P$30*Table6[[#This Row],[LNTV]]+'[1]10'!P$29*Table6[[#This Row],[LNRADIOLING]]+'[1]10'!P$24*Table6[[#This Row],[LNONLINELING]]+'[1]10'!P$23*Table6[[#This Row],[DL_DUM]]+'[1]10'!P$25*Table6[[#This Row],[CT_DUM]]+'[1]10'!P$26*Table6[[#This Row],[PA_DUM]]+'[1]10'!P$27*Table6[[#This Row],[NY_DUM]]+'[1]10'!P$28*Table6[[#This Row],[NJ_DUM]]</f>
        <v>6.3847558081550257</v>
      </c>
      <c r="BI87" s="9">
        <f>Table6[[#This Row],[sales]]-Table6[[#This Row],[Pred_10]]</f>
        <v>10059.502290878698</v>
      </c>
      <c r="BJ87" s="45">
        <f>ABS(Table6[[#This Row],[Red_10]]/Table6[[#This Row],[sales]])</f>
        <v>0.9993657036107656</v>
      </c>
      <c r="BK87" s="9">
        <f>'[1]11'!P$32+'[1]11'!P$40*Table6[[#This Row],[LNONLINELING]]+'[1]11'!P$39*Table6[[#This Row],[LNRADIOLING]]+'[1]11'!P$38*Table6[[#This Row],[LNTVLING]]+'[1]11'!P$33*Table6[[#This Row],[DL_DUM]]+'[1]11'!P$34*Table6[[#This Row],[CT_DUM]]+'[1]11'!P$35*Table6[[#This Row],[PA_DUM]]+'[1]11'!P$36*Table6[[#This Row],[NY_DUM]]+'[1]11'!P$37*Table6[[#This Row],[NJ_DUM]]</f>
        <v>6.3319767861409613</v>
      </c>
      <c r="BL87" s="9">
        <f>Table6[[#This Row],[sales]]-Table6[[#This Row],[ Pred_11]]</f>
        <v>10059.555069900711</v>
      </c>
      <c r="BM87" s="47">
        <f>ABS(Table6[[#This Row],[ Red_11]]/Table6[[#This Row],[sales]])</f>
        <v>0.99937094696604756</v>
      </c>
      <c r="BN87" s="9">
        <f>'[1]12'!K$22+'[1]12'!K$28*Table6[[#This Row],[COMBINE LN LING]]+'[1]12'!K$23*Table6[[#This Row],[DL_DUM]]+'[1]12'!K$24*Table6[[#This Row],[CT_DUM]]+'[1]12'!K$25*Table6[[#This Row],[PA_DUM]]+'[1]12'!K$26*Table6[[#This Row],[NY_DUM]]+'[1]12'!K$27*Table6[[#This Row],[NJ_DUM]]</f>
        <v>6.2956253691230097</v>
      </c>
      <c r="BO87" s="9">
        <f>Table6[[#This Row],[sales]]-Table6[[#This Row],[ Pred_12]]</f>
        <v>10059.591421317729</v>
      </c>
      <c r="BP87" s="47">
        <f>ABS(Table6[[#This Row],[ Red_12]]/Table6[[#This Row],[sales]])</f>
        <v>0.99937455831364663</v>
      </c>
      <c r="BQ87">
        <f>LN(G87+'2019 Totals and Calculations'!C$18)</f>
        <v>7.941282861196882</v>
      </c>
      <c r="BR87">
        <f>LN(Table6[[#This Row],[PROF RADIO]]+'2019 Totals and Calculations'!D$18)</f>
        <v>6.1467330306627028</v>
      </c>
      <c r="BS87">
        <f>LN(Table6[[#This Row],[ONLINE LINGERING]]+'2019 Totals and Calculations'!E$18)</f>
        <v>6.2722051282109303</v>
      </c>
      <c r="BT87">
        <f>MONTH(Table6[[#This Row],[Date]])</f>
        <v>8</v>
      </c>
      <c r="BU87">
        <f t="shared" si="40"/>
        <v>0</v>
      </c>
      <c r="BV87">
        <f t="shared" si="41"/>
        <v>0</v>
      </c>
      <c r="BW87">
        <f t="shared" si="42"/>
        <v>0</v>
      </c>
      <c r="BX87">
        <f t="shared" si="43"/>
        <v>0</v>
      </c>
      <c r="BY87">
        <f t="shared" si="44"/>
        <v>0</v>
      </c>
      <c r="BZ87">
        <f t="shared" si="45"/>
        <v>0</v>
      </c>
      <c r="CA87">
        <f t="shared" si="46"/>
        <v>0</v>
      </c>
      <c r="CB87">
        <f t="shared" si="47"/>
        <v>1</v>
      </c>
      <c r="CC87">
        <f t="shared" si="48"/>
        <v>0</v>
      </c>
      <c r="CD87">
        <f t="shared" si="49"/>
        <v>0</v>
      </c>
      <c r="CE87">
        <f t="shared" si="50"/>
        <v>0</v>
      </c>
      <c r="CF87">
        <f t="shared" si="51"/>
        <v>0</v>
      </c>
      <c r="CG87">
        <f t="shared" si="52"/>
        <v>86</v>
      </c>
      <c r="CH8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8887.4043156553962</v>
      </c>
      <c r="CI87" s="79">
        <f>Table6[[#This Row],[sales]]-CH87</f>
        <v>1178.4827310314558</v>
      </c>
      <c r="CJ87">
        <f>ABS(Table6[[#This Row],[sales]]-CH87)/Table6[[#This Row],[sales]]</f>
        <v>0.11707688806416211</v>
      </c>
      <c r="CK8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7764.6405493639895</v>
      </c>
      <c r="CL87" s="79">
        <f>Table6[[#This Row],[sales]]-CK87</f>
        <v>2301.2464973228625</v>
      </c>
      <c r="CM87">
        <f>ABS(Table6[[#This Row],[sales]]-CK87)/Table6[[#This Row],[sales]]</f>
        <v>0.22861835093612629</v>
      </c>
      <c r="CN8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9274.6451751810691</v>
      </c>
      <c r="CO87" s="79">
        <f>Table6[[#This Row],[sales]]-CN87</f>
        <v>791.24187150578291</v>
      </c>
      <c r="CP87">
        <f>ABS(Table6[[#This Row],[sales]]-CN87)/Table6[[#This Row],[sales]]</f>
        <v>7.8606273628534021E-2</v>
      </c>
      <c r="CQ8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9143.5235004329261</v>
      </c>
      <c r="CR87" s="79">
        <f>Table6[[#This Row],[sales]]-CQ87</f>
        <v>922.36354625392596</v>
      </c>
      <c r="CS87">
        <f>ABS(Table6[[#This Row],[sales]]-CQ87)/Table6[[#This Row],[sales]]</f>
        <v>9.1632614391149794E-2</v>
      </c>
    </row>
    <row r="88" spans="1:97" x14ac:dyDescent="0.2">
      <c r="A88">
        <v>87</v>
      </c>
      <c r="B88" t="s">
        <v>139</v>
      </c>
      <c r="C88" s="5">
        <v>43338</v>
      </c>
      <c r="D88" s="6">
        <v>2531.378117867499</v>
      </c>
      <c r="E88" s="8">
        <f>YEAR(Table6[[#This Row],[Date]])</f>
        <v>2018</v>
      </c>
      <c r="F88" s="6">
        <f>Table6[[#This Row],[TV_State]]+Table6[[#This Row],[Radio_State]]+Table6[[#This Row],[Online]]</f>
        <v>3429.6656563385404</v>
      </c>
      <c r="G88" s="6">
        <f t="shared" si="27"/>
        <v>2474.2179668430936</v>
      </c>
      <c r="H88" s="6">
        <f>LN(Table6[[#This Row],[PROF TV LING]])</f>
        <v>7.8136796520801175</v>
      </c>
      <c r="I88" s="6">
        <f t="shared" si="28"/>
        <v>7.8365191440401532</v>
      </c>
      <c r="J88" s="6">
        <v>412.52087846729654</v>
      </c>
      <c r="K88" s="6">
        <f t="shared" si="33"/>
        <v>408.47655612938286</v>
      </c>
      <c r="L88" s="6">
        <f>0.5*J87+0.5*Table6[[#This Row],[Radio_State]]</f>
        <v>410.4786959006268</v>
      </c>
      <c r="M88" s="6">
        <f>LN(Table6[[#This Row],[RADIO LINGERING ]])</f>
        <v>6.0173240296179111</v>
      </c>
      <c r="N88" s="6">
        <f t="shared" si="29"/>
        <v>6.0222868189600405</v>
      </c>
      <c r="O88" s="6">
        <v>485.76666000374502</v>
      </c>
      <c r="P88" s="6">
        <f t="shared" si="30"/>
        <v>485.67089692354909</v>
      </c>
      <c r="Q88" s="6">
        <f>0.3*O87+0.7*Table6[[#This Row],[Online]]</f>
        <v>485.76666000374496</v>
      </c>
      <c r="R88" s="6">
        <f>LN(Table6[[#This Row],[ONLINE LINGERING]])</f>
        <v>6.1857283851552403</v>
      </c>
      <c r="S88" s="6">
        <f t="shared" si="31"/>
        <v>6.1857283851552403</v>
      </c>
      <c r="T88" s="6">
        <v>8832.3898193732093</v>
      </c>
      <c r="U88" s="6">
        <f t="shared" si="32"/>
        <v>9.0861809047001536</v>
      </c>
      <c r="V88" s="8">
        <f>YEAR(Table6[[#This Row],[Date]])</f>
        <v>2018</v>
      </c>
      <c r="W88" s="8">
        <f>WEEKNUM(Table6[[#This Row],[Date]])</f>
        <v>35</v>
      </c>
      <c r="X88" t="s">
        <v>251</v>
      </c>
      <c r="Y88" s="9">
        <f>Table6[[#This Row],[LNTVLING]]+Table6[[#This Row],[LNRADIOLING]]+Table6[[#This Row],[LNONLINELING]]</f>
        <v>20.016732066853269</v>
      </c>
      <c r="Z88">
        <f t="shared" si="53"/>
        <v>1</v>
      </c>
      <c r="AA88">
        <f t="shared" si="34"/>
        <v>1</v>
      </c>
      <c r="AB88">
        <f t="shared" si="35"/>
        <v>0</v>
      </c>
      <c r="AC88">
        <f t="shared" si="36"/>
        <v>0</v>
      </c>
      <c r="AD88">
        <f t="shared" si="37"/>
        <v>0</v>
      </c>
      <c r="AE88">
        <f t="shared" si="38"/>
        <v>0</v>
      </c>
      <c r="AF88">
        <f t="shared" si="39"/>
        <v>0</v>
      </c>
      <c r="AG88" s="9">
        <f>'[1]1'!J$20+'[1]1'!J$21*Table6[[#This Row],[TV_State]]</f>
        <v>3819.1631576292102</v>
      </c>
      <c r="AH88" s="9">
        <f>Table6[[#This Row],[sales]]-Table6[[#This Row],[Pred_1]]</f>
        <v>5013.2266617439991</v>
      </c>
      <c r="AI88">
        <f>ABS(Table6[[#This Row],[Res_1]])/Table6[[#This Row],[sales]]</f>
        <v>0.56759572032790584</v>
      </c>
      <c r="AJ88" s="9">
        <f>'[1]2'!J$20+'[1]2'!J$21*Table6[[#This Row],[Radio_State]]</f>
        <v>3525.2710703800512</v>
      </c>
      <c r="AK88" s="9">
        <f>Table6[[#This Row],[sales]]-Table6[[#This Row],[ Pred_2 ]]</f>
        <v>5307.1187489931581</v>
      </c>
      <c r="AL88">
        <f>ABS(Table6[[#This Row],[ Res_2 ]])/Table6[[#This Row],[sales]]</f>
        <v>0.60087007678854665</v>
      </c>
      <c r="AM88" s="10">
        <f>'[1]3'!J$20+'[1]3'!J$21*Data!O88</f>
        <v>4607.1601742161956</v>
      </c>
      <c r="AN88" s="9">
        <f>Table6[[#This Row],[sales]]-Table6[[#This Row],[Pred_3]]</f>
        <v>4225.2296451570137</v>
      </c>
      <c r="AO88" s="9">
        <f>ABS(Table6[[#This Row],[Res_3]])/Table6[[#This Row],[sales]]</f>
        <v>0.47837898140424889</v>
      </c>
      <c r="AP88" s="9">
        <f>'[1]4'!L$21+'[1]4'!L$27*Table6[[#This Row],[TV_State]]+'[1]4'!L$22*Table6[[#This Row],[NJ_DUM]]+'[1]4'!L$23*Table6[[#This Row],[NY_DUM]]+'[1]4'!L$24*Table6[[#This Row],[PA_DUM]]+'[1]4'!L$25*Table6[[#This Row],[CT_DUM]]+'[1]4'!L$26*Table6[[#This Row],[DL_DUM]]</f>
        <v>4938.873465073324</v>
      </c>
      <c r="AQ88" s="9">
        <f>Table6[[#This Row],[sales]]-Table6[[#This Row],[Pred_4]]</f>
        <v>3893.5163542998853</v>
      </c>
      <c r="AR88">
        <f>ABS(Table6[[#This Row],[Res_4]]/Table6[[#This Row],[sales]])</f>
        <v>0.44082252186828735</v>
      </c>
      <c r="AS88" s="9">
        <f>'[1]5'!L$20+'[1]5'!L$26*Table6[[#This Row],[Radio_State]]+'[1]5'!L$21*Table6[[#This Row],[NJ_DUM]]+'[1]5'!L$22*Table6[[#This Row],[NY_DUM]]+'[1]5'!L$23*Table6[[#This Row],[PA_DUM]]+'[1]5'!L$24*Table6[[#This Row],[CT_DUM]]+'[1]5'!L$25*Table6[[#This Row],[DL_DUM]]</f>
        <v>4354.0376964213547</v>
      </c>
      <c r="AT88" s="9">
        <f>Table6[[#This Row],[sales]]-Table6[[#This Row],[Pred_5]]</f>
        <v>4478.3521229518547</v>
      </c>
      <c r="AU88" s="9">
        <f>ABS(Table6[[#This Row],[Red_5]]/Table6[[#This Row],[sales]])</f>
        <v>0.50703741733963248</v>
      </c>
      <c r="AV88" s="9">
        <f>'[1]6'!L$20+'[1]6'!L$26*Table6[[#This Row],[Online]]+'[1]6'!L$21*Table6[[#This Row],[NJ_DUM]]+'[1]6'!L$22*Table6[[#This Row],[NY_DUM]]+'[1]6'!L$23*Table6[[#This Row],[PA_DUM]]+'[1]6'!L$24*Table6[[#This Row],[CT_DUM]]+'[1]6'!L$25*Table6[[#This Row],[DL_DUM]]</f>
        <v>6074.5726389642969</v>
      </c>
      <c r="AW88" s="9">
        <f>Table6[[#This Row],[sales]]-Table6[[#This Row],[Pred_6]]</f>
        <v>2757.8171804089125</v>
      </c>
      <c r="AX88" s="9">
        <f>ABS(Table6[[#This Row],[Red_6]]/Table6[[#This Row],[sales]])</f>
        <v>0.31223906969774362</v>
      </c>
      <c r="AY88" s="9">
        <f>'[1]7'!L$21+'[1]7'!L$27*Table6[[#This Row],[LNTV]]+'[1]7'!L$22*Table6[[#This Row],[NJ_DUM]]+'[1]7'!L$23*Table6[[#This Row],[NY_DUM]]+'[1]7'!L$24*Table6[[#This Row],[PA_DUM]]+'[1]7'!L$25*Table6[[#This Row],[CT_DUM]]+'[1]7'!L$26*Table6[[#This Row],[DL_DUM]]</f>
        <v>8.3298117179128184</v>
      </c>
      <c r="AZ88" s="9">
        <f>Table6[[#This Row],[sales]]-Table6[[#This Row],[Pred_7]]</f>
        <v>8824.0600076552964</v>
      </c>
      <c r="BA88" s="9">
        <f>ABS(Table6[[#This Row],[Red_7]]/Table6[[#This Row],[sales]])</f>
        <v>0.99905690171196448</v>
      </c>
      <c r="BB88" s="9">
        <f>'[1]8'!O$22+'[1]8'!O$28*Table6[[#This Row],[LNRADIOLING]]+'[1]8'!O$23*Table6[[#This Row],[DL_DUM]]+'[1]8'!O$24*Table6[[#This Row],[CT_DUM]]+'[1]8'!O$25*Table6[[#This Row],[PA_DUM]]+'[1]8'!O$26*Table6[[#This Row],[NY_DUM]]+'[1]8'!O$27*Table6[[#This Row],[NJ_DUM]]</f>
        <v>5.951029718446943</v>
      </c>
      <c r="BC88" s="9">
        <f>Table6[[#This Row],[sales]]-Table6[[#This Row],[Pred_8]]</f>
        <v>8826.4387896547632</v>
      </c>
      <c r="BD88" s="9">
        <f>ABS(Table6[[#This Row],[Red_8]]/Table6[[#This Row],[sales]])</f>
        <v>0.99932622655474368</v>
      </c>
      <c r="BE88" s="9">
        <f>'[1]9'!M$19+'[1]9'!M$21*Table6[[#This Row],[LNONLINE]]+'[1]9'!M$20*Table6[[#This Row],[DL_DUM]]+'[1]9'!M$22*Table6[[#This Row],[CT_DUM]]+'[1]9'!M$23*Table6[[#This Row],[PA_DUM]]+'[1]9'!M$24*Table6[[#This Row],[NY_DUM]]+'[1]9'!M$25*Table6[[#This Row],[NJ_DUM]]</f>
        <v>6.5007596226284754</v>
      </c>
      <c r="BF88" s="9">
        <f>Table6[[#This Row],[sales]]-Table6[[#This Row],[Pred_9]]</f>
        <v>8825.8890597505815</v>
      </c>
      <c r="BG88" s="9">
        <f>ABS(Table6[[#This Row],[Red_9]]/Table6[[#This Row],[sales]])</f>
        <v>0.9992639863326267</v>
      </c>
      <c r="BH88" s="9">
        <f>'[1]10'!P$22+'[1]10'!P$30*Table6[[#This Row],[LNTV]]+'[1]10'!P$29*Table6[[#This Row],[LNRADIOLING]]+'[1]10'!P$24*Table6[[#This Row],[LNONLINELING]]+'[1]10'!P$23*Table6[[#This Row],[DL_DUM]]+'[1]10'!P$25*Table6[[#This Row],[CT_DUM]]+'[1]10'!P$26*Table6[[#This Row],[PA_DUM]]+'[1]10'!P$27*Table6[[#This Row],[NY_DUM]]+'[1]10'!P$28*Table6[[#This Row],[NJ_DUM]]</f>
        <v>6.3827031927731372</v>
      </c>
      <c r="BI88" s="9">
        <f>Table6[[#This Row],[sales]]-Table6[[#This Row],[Pred_10]]</f>
        <v>8826.0071161804353</v>
      </c>
      <c r="BJ88" s="45">
        <f>ABS(Table6[[#This Row],[Red_10]]/Table6[[#This Row],[sales]])</f>
        <v>0.99927735263917206</v>
      </c>
      <c r="BK88" s="9">
        <f>'[1]11'!P$32+'[1]11'!P$40*Table6[[#This Row],[LNONLINELING]]+'[1]11'!P$39*Table6[[#This Row],[LNRADIOLING]]+'[1]11'!P$38*Table6[[#This Row],[LNTVLING]]+'[1]11'!P$33*Table6[[#This Row],[DL_DUM]]+'[1]11'!P$34*Table6[[#This Row],[CT_DUM]]+'[1]11'!P$35*Table6[[#This Row],[PA_DUM]]+'[1]11'!P$36*Table6[[#This Row],[NY_DUM]]+'[1]11'!P$37*Table6[[#This Row],[NJ_DUM]]</f>
        <v>6.3287339217668377</v>
      </c>
      <c r="BL88" s="9">
        <f>Table6[[#This Row],[sales]]-Table6[[#This Row],[ Pred_11]]</f>
        <v>8826.0610854514416</v>
      </c>
      <c r="BM88" s="47">
        <f>ABS(Table6[[#This Row],[ Red_11]]/Table6[[#This Row],[sales]])</f>
        <v>0.99928346302063276</v>
      </c>
      <c r="BN88" s="9">
        <f>'[1]12'!K$22+'[1]12'!K$28*Table6[[#This Row],[COMBINE LN LING]]+'[1]12'!K$23*Table6[[#This Row],[DL_DUM]]+'[1]12'!K$24*Table6[[#This Row],[CT_DUM]]+'[1]12'!K$25*Table6[[#This Row],[PA_DUM]]+'[1]12'!K$26*Table6[[#This Row],[NY_DUM]]+'[1]12'!K$27*Table6[[#This Row],[NJ_DUM]]</f>
        <v>6.2975405267271576</v>
      </c>
      <c r="BO88" s="9">
        <f>Table6[[#This Row],[sales]]-Table6[[#This Row],[ Pred_12]]</f>
        <v>8826.0922788464813</v>
      </c>
      <c r="BP88" s="47">
        <f>ABS(Table6[[#This Row],[ Red_12]]/Table6[[#This Row],[sales]])</f>
        <v>0.99928699472560478</v>
      </c>
      <c r="BQ88">
        <f>LN(G88+'2019 Totals and Calculations'!C$18)</f>
        <v>7.9499599827436134</v>
      </c>
      <c r="BR88">
        <f>LN(Table6[[#This Row],[PROF RADIO]]+'2019 Totals and Calculations'!D$18)</f>
        <v>6.155352499165021</v>
      </c>
      <c r="BS88">
        <f>LN(Table6[[#This Row],[ONLINE LINGERING]]+'2019 Totals and Calculations'!E$18)</f>
        <v>6.2722051282109303</v>
      </c>
      <c r="BT88">
        <f>MONTH(Table6[[#This Row],[Date]])</f>
        <v>8</v>
      </c>
      <c r="BU88">
        <f t="shared" si="40"/>
        <v>0</v>
      </c>
      <c r="BV88">
        <f t="shared" si="41"/>
        <v>0</v>
      </c>
      <c r="BW88">
        <f t="shared" si="42"/>
        <v>0</v>
      </c>
      <c r="BX88">
        <f t="shared" si="43"/>
        <v>0</v>
      </c>
      <c r="BY88">
        <f t="shared" si="44"/>
        <v>0</v>
      </c>
      <c r="BZ88">
        <f t="shared" si="45"/>
        <v>0</v>
      </c>
      <c r="CA88">
        <f t="shared" si="46"/>
        <v>0</v>
      </c>
      <c r="CB88">
        <f t="shared" si="47"/>
        <v>1</v>
      </c>
      <c r="CC88">
        <f t="shared" si="48"/>
        <v>0</v>
      </c>
      <c r="CD88">
        <f t="shared" si="49"/>
        <v>0</v>
      </c>
      <c r="CE88">
        <f t="shared" si="50"/>
        <v>0</v>
      </c>
      <c r="CF88">
        <f t="shared" si="51"/>
        <v>0</v>
      </c>
      <c r="CG88">
        <f t="shared" si="52"/>
        <v>87</v>
      </c>
      <c r="CH8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8934.538789388962</v>
      </c>
      <c r="CI88" s="79">
        <f>Table6[[#This Row],[sales]]-CH88</f>
        <v>-102.14897001575264</v>
      </c>
      <c r="CJ88">
        <f>ABS(Table6[[#This Row],[sales]]-CH88)/Table6[[#This Row],[sales]]</f>
        <v>1.1565269661411031E-2</v>
      </c>
      <c r="CK8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7802.8451700218893</v>
      </c>
      <c r="CL88" s="79">
        <f>Table6[[#This Row],[sales]]-CK88</f>
        <v>1029.54464935132</v>
      </c>
      <c r="CM88">
        <f>ABS(Table6[[#This Row],[sales]]-CK88)/Table6[[#This Row],[sales]]</f>
        <v>0.11656467506598137</v>
      </c>
      <c r="CN8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9296.5015645179628</v>
      </c>
      <c r="CO88" s="79">
        <f>Table6[[#This Row],[sales]]-CN88</f>
        <v>-464.11174514475351</v>
      </c>
      <c r="CP88">
        <f>ABS(Table6[[#This Row],[sales]]-CN88)/Table6[[#This Row],[sales]]</f>
        <v>5.2546564931583738E-2</v>
      </c>
      <c r="CQ8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9188.5803277134983</v>
      </c>
      <c r="CR88" s="79">
        <f>Table6[[#This Row],[sales]]-CQ88</f>
        <v>-356.19050834028894</v>
      </c>
      <c r="CS88">
        <f>ABS(Table6[[#This Row],[sales]]-CQ88)/Table6[[#This Row],[sales]]</f>
        <v>4.0327761299553469E-2</v>
      </c>
    </row>
    <row r="89" spans="1:97" x14ac:dyDescent="0.2">
      <c r="A89">
        <v>88</v>
      </c>
      <c r="B89" t="s">
        <v>139</v>
      </c>
      <c r="C89" s="5">
        <v>43345</v>
      </c>
      <c r="D89" s="6">
        <v>2556.6918990461736</v>
      </c>
      <c r="E89" s="8">
        <f>YEAR(Table6[[#This Row],[Date]])</f>
        <v>2018</v>
      </c>
      <c r="F89" s="6">
        <f>Table6[[#This Row],[TV_State]]+Table6[[#This Row],[Radio_State]]+Table6[[#This Row],[Online]]</f>
        <v>3459.1046463018884</v>
      </c>
      <c r="G89" s="6">
        <f t="shared" si="27"/>
        <v>2498.9601465040178</v>
      </c>
      <c r="H89" s="6">
        <f>LN(Table6[[#This Row],[PROF TV LING]])</f>
        <v>7.8236299829302816</v>
      </c>
      <c r="I89" s="6">
        <f t="shared" si="28"/>
        <v>7.846469474893321</v>
      </c>
      <c r="J89" s="6">
        <v>416.6460872519695</v>
      </c>
      <c r="K89" s="6">
        <f t="shared" si="33"/>
        <v>412.56132169067621</v>
      </c>
      <c r="L89" s="6">
        <f>0.5*J88+0.5*Table6[[#This Row],[Radio_State]]</f>
        <v>414.58348285963302</v>
      </c>
      <c r="M89" s="6">
        <f>LN(Table6[[#This Row],[RADIO LINGERING ]])</f>
        <v>6.027274360471079</v>
      </c>
      <c r="N89" s="6">
        <f t="shared" si="29"/>
        <v>6.0322371498132084</v>
      </c>
      <c r="O89" s="6">
        <v>485.76666000374502</v>
      </c>
      <c r="P89" s="6">
        <f t="shared" si="30"/>
        <v>485.73793107968618</v>
      </c>
      <c r="Q89" s="6">
        <f>0.3*O88+0.7*Table6[[#This Row],[Online]]</f>
        <v>485.76666000374496</v>
      </c>
      <c r="R89" s="6">
        <f>LN(Table6[[#This Row],[ONLINE LINGERING]])</f>
        <v>6.1857283851552403</v>
      </c>
      <c r="S89" s="6">
        <f t="shared" si="31"/>
        <v>6.1857283851552403</v>
      </c>
      <c r="T89" s="6">
        <v>9347.9174520206689</v>
      </c>
      <c r="U89" s="6">
        <f t="shared" si="32"/>
        <v>9.1429088650699804</v>
      </c>
      <c r="V89" s="8">
        <f>YEAR(Table6[[#This Row],[Date]])</f>
        <v>2018</v>
      </c>
      <c r="W89" s="8">
        <f>WEEKNUM(Table6[[#This Row],[Date]])</f>
        <v>36</v>
      </c>
      <c r="X89" t="s">
        <v>252</v>
      </c>
      <c r="Y89" s="9">
        <f>Table6[[#This Row],[LNTVLING]]+Table6[[#This Row],[LNRADIOLING]]+Table6[[#This Row],[LNONLINELING]]</f>
        <v>20.036632728556601</v>
      </c>
      <c r="Z89">
        <f t="shared" si="53"/>
        <v>1</v>
      </c>
      <c r="AA89">
        <f t="shared" si="34"/>
        <v>1</v>
      </c>
      <c r="AB89">
        <f t="shared" si="35"/>
        <v>0</v>
      </c>
      <c r="AC89">
        <f t="shared" si="36"/>
        <v>0</v>
      </c>
      <c r="AD89">
        <f t="shared" si="37"/>
        <v>0</v>
      </c>
      <c r="AE89">
        <f t="shared" si="38"/>
        <v>0</v>
      </c>
      <c r="AF89">
        <f t="shared" si="39"/>
        <v>0</v>
      </c>
      <c r="AG89" s="9">
        <f>'[1]1'!J$20+'[1]1'!J$21*Table6[[#This Row],[TV_State]]</f>
        <v>3844.057463750939</v>
      </c>
      <c r="AH89" s="9">
        <f>Table6[[#This Row],[sales]]-Table6[[#This Row],[Pred_1]]</f>
        <v>5503.8599882697299</v>
      </c>
      <c r="AI89">
        <f>ABS(Table6[[#This Row],[Res_1]])/Table6[[#This Row],[sales]]</f>
        <v>0.58877926730942642</v>
      </c>
      <c r="AJ89" s="9">
        <f>'[1]2'!J$20+'[1]2'!J$21*Table6[[#This Row],[Radio_State]]</f>
        <v>3543.3809630438764</v>
      </c>
      <c r="AK89" s="9">
        <f>Table6[[#This Row],[sales]]-Table6[[#This Row],[ Pred_2 ]]</f>
        <v>5804.5364889767925</v>
      </c>
      <c r="AL89">
        <f>ABS(Table6[[#This Row],[ Res_2 ]])/Table6[[#This Row],[sales]]</f>
        <v>0.6209443460288655</v>
      </c>
      <c r="AM89" s="10">
        <f>'[1]3'!J$20+'[1]3'!J$21*Data!O89</f>
        <v>4607.1601742161956</v>
      </c>
      <c r="AN89" s="9">
        <f>Table6[[#This Row],[sales]]-Table6[[#This Row],[Pred_3]]</f>
        <v>4740.7572778044732</v>
      </c>
      <c r="AO89" s="9">
        <f>ABS(Table6[[#This Row],[Res_3]])/Table6[[#This Row],[sales]]</f>
        <v>0.50714582174446776</v>
      </c>
      <c r="AP89" s="9">
        <f>'[1]4'!L$21+'[1]4'!L$27*Table6[[#This Row],[TV_State]]+'[1]4'!L$22*Table6[[#This Row],[NJ_DUM]]+'[1]4'!L$23*Table6[[#This Row],[NY_DUM]]+'[1]4'!L$24*Table6[[#This Row],[PA_DUM]]+'[1]4'!L$25*Table6[[#This Row],[CT_DUM]]+'[1]4'!L$26*Table6[[#This Row],[DL_DUM]]</f>
        <v>4944.457195249759</v>
      </c>
      <c r="AQ89" s="9">
        <f>Table6[[#This Row],[sales]]-Table6[[#This Row],[Pred_4]]</f>
        <v>4403.4602567709098</v>
      </c>
      <c r="AR89">
        <f>ABS(Table6[[#This Row],[Res_4]]/Table6[[#This Row],[sales]])</f>
        <v>0.47106323727955546</v>
      </c>
      <c r="AS89" s="9">
        <f>'[1]5'!L$20+'[1]5'!L$26*Table6[[#This Row],[Radio_State]]+'[1]5'!L$21*Table6[[#This Row],[NJ_DUM]]+'[1]5'!L$22*Table6[[#This Row],[NY_DUM]]+'[1]5'!L$23*Table6[[#This Row],[PA_DUM]]+'[1]5'!L$24*Table6[[#This Row],[CT_DUM]]+'[1]5'!L$25*Table6[[#This Row],[DL_DUM]]</f>
        <v>4361.3046448486966</v>
      </c>
      <c r="AT89" s="9">
        <f>Table6[[#This Row],[sales]]-Table6[[#This Row],[Pred_5]]</f>
        <v>4986.6128071719722</v>
      </c>
      <c r="AU89" s="9">
        <f>ABS(Table6[[#This Row],[Red_5]]/Table6[[#This Row],[sales]])</f>
        <v>0.53344638875625217</v>
      </c>
      <c r="AV89" s="9">
        <f>'[1]6'!L$20+'[1]6'!L$26*Table6[[#This Row],[Online]]+'[1]6'!L$21*Table6[[#This Row],[NJ_DUM]]+'[1]6'!L$22*Table6[[#This Row],[NY_DUM]]+'[1]6'!L$23*Table6[[#This Row],[PA_DUM]]+'[1]6'!L$24*Table6[[#This Row],[CT_DUM]]+'[1]6'!L$25*Table6[[#This Row],[DL_DUM]]</f>
        <v>6074.5726389642969</v>
      </c>
      <c r="AW89" s="9">
        <f>Table6[[#This Row],[sales]]-Table6[[#This Row],[Pred_6]]</f>
        <v>3273.344813056372</v>
      </c>
      <c r="AX89" s="9">
        <f>ABS(Table6[[#This Row],[Red_6]]/Table6[[#This Row],[sales]])</f>
        <v>0.35016834817564607</v>
      </c>
      <c r="AY89" s="9">
        <f>'[1]7'!L$21+'[1]7'!L$27*Table6[[#This Row],[LNTV]]+'[1]7'!L$22*Table6[[#This Row],[NJ_DUM]]+'[1]7'!L$23*Table6[[#This Row],[NY_DUM]]+'[1]7'!L$24*Table6[[#This Row],[PA_DUM]]+'[1]7'!L$25*Table6[[#This Row],[CT_DUM]]+'[1]7'!L$26*Table6[[#This Row],[DL_DUM]]</f>
        <v>8.3309130652028198</v>
      </c>
      <c r="AZ89" s="9">
        <f>Table6[[#This Row],[sales]]-Table6[[#This Row],[Pred_7]]</f>
        <v>9339.5865389554656</v>
      </c>
      <c r="BA89" s="9">
        <f>ABS(Table6[[#This Row],[Red_7]]/Table6[[#This Row],[sales]])</f>
        <v>0.99910879475477155</v>
      </c>
      <c r="BB89" s="9">
        <f>'[1]8'!O$22+'[1]8'!O$28*Table6[[#This Row],[LNRADIOLING]]+'[1]8'!O$23*Table6[[#This Row],[DL_DUM]]+'[1]8'!O$24*Table6[[#This Row],[CT_DUM]]+'[1]8'!O$25*Table6[[#This Row],[PA_DUM]]+'[1]8'!O$26*Table6[[#This Row],[NY_DUM]]+'[1]8'!O$27*Table6[[#This Row],[NJ_DUM]]</f>
        <v>5.9517395844507188</v>
      </c>
      <c r="BC89" s="9">
        <f>Table6[[#This Row],[sales]]-Table6[[#This Row],[Pred_8]]</f>
        <v>9341.9657124362184</v>
      </c>
      <c r="BD89" s="9">
        <f>ABS(Table6[[#This Row],[Red_8]]/Table6[[#This Row],[sales]])</f>
        <v>0.999363308499995</v>
      </c>
      <c r="BE89" s="9">
        <f>'[1]9'!M$19+'[1]9'!M$21*Table6[[#This Row],[LNONLINE]]+'[1]9'!M$20*Table6[[#This Row],[DL_DUM]]+'[1]9'!M$22*Table6[[#This Row],[CT_DUM]]+'[1]9'!M$23*Table6[[#This Row],[PA_DUM]]+'[1]9'!M$24*Table6[[#This Row],[NY_DUM]]+'[1]9'!M$25*Table6[[#This Row],[NJ_DUM]]</f>
        <v>6.5007596226284754</v>
      </c>
      <c r="BF89" s="9">
        <f>Table6[[#This Row],[sales]]-Table6[[#This Row],[Pred_9]]</f>
        <v>9341.4166923980411</v>
      </c>
      <c r="BG89" s="9">
        <f>ABS(Table6[[#This Row],[Red_9]]/Table6[[#This Row],[sales]])</f>
        <v>0.99930457669785877</v>
      </c>
      <c r="BH89" s="9">
        <f>'[1]10'!P$22+'[1]10'!P$30*Table6[[#This Row],[LNTV]]+'[1]10'!P$29*Table6[[#This Row],[LNRADIOLING]]+'[1]10'!P$24*Table6[[#This Row],[LNONLINELING]]+'[1]10'!P$23*Table6[[#This Row],[DL_DUM]]+'[1]10'!P$25*Table6[[#This Row],[CT_DUM]]+'[1]10'!P$26*Table6[[#This Row],[PA_DUM]]+'[1]10'!P$27*Table6[[#This Row],[NY_DUM]]+'[1]10'!P$28*Table6[[#This Row],[NJ_DUM]]</f>
        <v>6.380650577391247</v>
      </c>
      <c r="BI89" s="9">
        <f>Table6[[#This Row],[sales]]-Table6[[#This Row],[Pred_10]]</f>
        <v>9341.536801443277</v>
      </c>
      <c r="BJ89" s="45">
        <f>ABS(Table6[[#This Row],[Red_10]]/Table6[[#This Row],[sales]])</f>
        <v>0.99931742544688251</v>
      </c>
      <c r="BK89" s="9">
        <f>'[1]11'!P$32+'[1]11'!P$40*Table6[[#This Row],[LNONLINELING]]+'[1]11'!P$39*Table6[[#This Row],[LNRADIOLING]]+'[1]11'!P$38*Table6[[#This Row],[LNTVLING]]+'[1]11'!P$33*Table6[[#This Row],[DL_DUM]]+'[1]11'!P$34*Table6[[#This Row],[CT_DUM]]+'[1]11'!P$35*Table6[[#This Row],[PA_DUM]]+'[1]11'!P$36*Table6[[#This Row],[NY_DUM]]+'[1]11'!P$37*Table6[[#This Row],[NJ_DUM]]</f>
        <v>6.3254910573924885</v>
      </c>
      <c r="BL89" s="9">
        <f>Table6[[#This Row],[sales]]-Table6[[#This Row],[ Pred_11]]</f>
        <v>9341.5919609632765</v>
      </c>
      <c r="BM89" s="47">
        <f>ABS(Table6[[#This Row],[ Red_11]]/Table6[[#This Row],[sales]])</f>
        <v>0.99932332617506958</v>
      </c>
      <c r="BN89" s="9">
        <f>'[1]12'!K$22+'[1]12'!K$28*Table6[[#This Row],[COMBINE LN LING]]+'[1]12'!K$23*Table6[[#This Row],[DL_DUM]]+'[1]12'!K$24*Table6[[#This Row],[CT_DUM]]+'[1]12'!K$25*Table6[[#This Row],[PA_DUM]]+'[1]12'!K$26*Table6[[#This Row],[NY_DUM]]+'[1]12'!K$27*Table6[[#This Row],[NJ_DUM]]</f>
        <v>6.2994556843314324</v>
      </c>
      <c r="BO89" s="9">
        <f>Table6[[#This Row],[sales]]-Table6[[#This Row],[ Pred_12]]</f>
        <v>9341.6179963363375</v>
      </c>
      <c r="BP89" s="47">
        <f>ABS(Table6[[#This Row],[ Red_12]]/Table6[[#This Row],[sales]])</f>
        <v>0.99932611132729143</v>
      </c>
      <c r="BQ89">
        <f>LN(G89+'2019 Totals and Calculations'!C$18)</f>
        <v>7.9586481112352416</v>
      </c>
      <c r="BR89">
        <f>LN(Table6[[#This Row],[PROF RADIO]]+'2019 Totals and Calculations'!D$18)</f>
        <v>6.1639833972354552</v>
      </c>
      <c r="BS89">
        <f>LN(Table6[[#This Row],[ONLINE LINGERING]]+'2019 Totals and Calculations'!E$18)</f>
        <v>6.2722051282109303</v>
      </c>
      <c r="BT89">
        <f>MONTH(Table6[[#This Row],[Date]])</f>
        <v>9</v>
      </c>
      <c r="BU89">
        <f t="shared" si="40"/>
        <v>0</v>
      </c>
      <c r="BV89">
        <f t="shared" si="41"/>
        <v>0</v>
      </c>
      <c r="BW89">
        <f t="shared" si="42"/>
        <v>0</v>
      </c>
      <c r="BX89">
        <f t="shared" si="43"/>
        <v>0</v>
      </c>
      <c r="BY89">
        <f t="shared" si="44"/>
        <v>0</v>
      </c>
      <c r="BZ89">
        <f t="shared" si="45"/>
        <v>0</v>
      </c>
      <c r="CA89">
        <f t="shared" si="46"/>
        <v>0</v>
      </c>
      <c r="CB89">
        <f t="shared" si="47"/>
        <v>0</v>
      </c>
      <c r="CC89">
        <f t="shared" si="48"/>
        <v>1</v>
      </c>
      <c r="CD89">
        <f t="shared" si="49"/>
        <v>0</v>
      </c>
      <c r="CE89">
        <f t="shared" si="50"/>
        <v>0</v>
      </c>
      <c r="CF89">
        <f t="shared" si="51"/>
        <v>0</v>
      </c>
      <c r="CG89">
        <f t="shared" si="52"/>
        <v>88</v>
      </c>
      <c r="CH8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8117.3279905042591</v>
      </c>
      <c r="CI89" s="79">
        <f>Table6[[#This Row],[sales]]-CH89</f>
        <v>1230.5894615164098</v>
      </c>
      <c r="CJ89">
        <f>ABS(Table6[[#This Row],[sales]]-CH89)/Table6[[#This Row],[sales]]</f>
        <v>0.13164316735064904</v>
      </c>
      <c r="CK8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7188.8594280756597</v>
      </c>
      <c r="CL89" s="79">
        <f>Table6[[#This Row],[sales]]-CK89</f>
        <v>2159.0580239450092</v>
      </c>
      <c r="CM89">
        <f>ABS(Table6[[#This Row],[sales]]-CK89)/Table6[[#This Row],[sales]]</f>
        <v>0.23096674045600413</v>
      </c>
      <c r="CN8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10025.188546676416</v>
      </c>
      <c r="CO89" s="79">
        <f>Table6[[#This Row],[sales]]-CN89</f>
        <v>-677.27109465574722</v>
      </c>
      <c r="CP89">
        <f>ABS(Table6[[#This Row],[sales]]-CN89)/Table6[[#This Row],[sales]]</f>
        <v>7.24515485007141E-2</v>
      </c>
      <c r="CQ8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9590.8323804180673</v>
      </c>
      <c r="CR89" s="79">
        <f>Table6[[#This Row],[sales]]-CQ89</f>
        <v>-242.9149283973984</v>
      </c>
      <c r="CS89">
        <f>ABS(Table6[[#This Row],[sales]]-CQ89)/Table6[[#This Row],[sales]]</f>
        <v>2.5985994168667943E-2</v>
      </c>
    </row>
    <row r="90" spans="1:97" x14ac:dyDescent="0.2">
      <c r="A90">
        <v>89</v>
      </c>
      <c r="B90" t="s">
        <v>139</v>
      </c>
      <c r="C90" s="5">
        <v>43352</v>
      </c>
      <c r="D90" s="6">
        <v>2582.2588180366356</v>
      </c>
      <c r="E90" s="8">
        <f>YEAR(Table6[[#This Row],[Date]])</f>
        <v>2018</v>
      </c>
      <c r="F90" s="6">
        <f>Table6[[#This Row],[TV_State]]+Table6[[#This Row],[Radio_State]]+Table6[[#This Row],[Online]]</f>
        <v>3055.6729346766861</v>
      </c>
      <c r="G90" s="6">
        <f t="shared" si="27"/>
        <v>2523.949747963803</v>
      </c>
      <c r="H90" s="6">
        <f>LN(Table6[[#This Row],[PROF TV LING]])</f>
        <v>7.8335803137813675</v>
      </c>
      <c r="I90" s="6">
        <f t="shared" si="28"/>
        <v>7.8564198057464889</v>
      </c>
      <c r="J90" s="6">
        <v>420.81254812448913</v>
      </c>
      <c r="K90" s="6">
        <f t="shared" si="33"/>
        <v>416.68693490758267</v>
      </c>
      <c r="L90" s="6">
        <f>0.5*J89+0.5*Table6[[#This Row],[Radio_State]]</f>
        <v>418.72931768822934</v>
      </c>
      <c r="M90" s="6">
        <f>LN(Table6[[#This Row],[RADIO LINGERING ]])</f>
        <v>6.0372246913242478</v>
      </c>
      <c r="N90" s="6">
        <f t="shared" si="29"/>
        <v>6.0421874806663762</v>
      </c>
      <c r="O90" s="6">
        <v>52.601568515561155</v>
      </c>
      <c r="P90" s="6">
        <f t="shared" si="30"/>
        <v>182.54247728479865</v>
      </c>
      <c r="Q90" s="6">
        <f>0.3*O89+0.7*Table6[[#This Row],[Online]]</f>
        <v>182.55109596201632</v>
      </c>
      <c r="R90" s="6">
        <f>LN(Table6[[#This Row],[ONLINE LINGERING]])</f>
        <v>5.2070301117101172</v>
      </c>
      <c r="S90" s="6">
        <f t="shared" si="31"/>
        <v>3.9627459389865405</v>
      </c>
      <c r="T90" s="6">
        <v>7677.8818306519279</v>
      </c>
      <c r="U90" s="6">
        <f t="shared" si="32"/>
        <v>8.9460989848004626</v>
      </c>
      <c r="V90" s="8">
        <f>YEAR(Table6[[#This Row],[Date]])</f>
        <v>2018</v>
      </c>
      <c r="W90" s="8">
        <f>WEEKNUM(Table6[[#This Row],[Date]])</f>
        <v>37</v>
      </c>
      <c r="X90" t="s">
        <v>253</v>
      </c>
      <c r="Y90" s="9">
        <f>Table6[[#This Row],[LNTVLING]]+Table6[[#This Row],[LNRADIOLING]]+Table6[[#This Row],[LNONLINELING]]</f>
        <v>19.077835116815734</v>
      </c>
      <c r="Z90">
        <f t="shared" si="53"/>
        <v>1</v>
      </c>
      <c r="AA90">
        <f t="shared" si="34"/>
        <v>1</v>
      </c>
      <c r="AB90">
        <f t="shared" si="35"/>
        <v>0</v>
      </c>
      <c r="AC90">
        <f t="shared" si="36"/>
        <v>0</v>
      </c>
      <c r="AD90">
        <f t="shared" si="37"/>
        <v>0</v>
      </c>
      <c r="AE90">
        <f t="shared" si="38"/>
        <v>0</v>
      </c>
      <c r="AF90">
        <f t="shared" si="39"/>
        <v>0</v>
      </c>
      <c r="AG90" s="9">
        <f>'[1]1'!J$20+'[1]1'!J$21*Table6[[#This Row],[TV_State]]</f>
        <v>3869.2007129338854</v>
      </c>
      <c r="AH90" s="9">
        <f>Table6[[#This Row],[sales]]-Table6[[#This Row],[Pred_1]]</f>
        <v>3808.6811177180425</v>
      </c>
      <c r="AI90">
        <f>ABS(Table6[[#This Row],[Res_1]])/Table6[[#This Row],[sales]]</f>
        <v>0.49605883520020883</v>
      </c>
      <c r="AJ90" s="9">
        <f>'[1]2'!J$20+'[1]2'!J$21*Table6[[#This Row],[Radio_State]]</f>
        <v>3561.6719546343402</v>
      </c>
      <c r="AK90" s="9">
        <f>Table6[[#This Row],[sales]]-Table6[[#This Row],[ Pred_2 ]]</f>
        <v>4116.2098760175877</v>
      </c>
      <c r="AL90">
        <f>ABS(Table6[[#This Row],[ Res_2 ]])/Table6[[#This Row],[sales]]</f>
        <v>0.53611268925560951</v>
      </c>
      <c r="AM90" s="10">
        <f>'[1]3'!J$20+'[1]3'!J$21*Data!O90</f>
        <v>2104.6263353493555</v>
      </c>
      <c r="AN90" s="9">
        <f>Table6[[#This Row],[sales]]-Table6[[#This Row],[Pred_3]]</f>
        <v>5573.2554953025719</v>
      </c>
      <c r="AO90" s="9">
        <f>ABS(Table6[[#This Row],[Res_3]])/Table6[[#This Row],[sales]]</f>
        <v>0.72588451062802406</v>
      </c>
      <c r="AP90" s="9">
        <f>'[1]4'!L$21+'[1]4'!L$27*Table6[[#This Row],[TV_State]]+'[1]4'!L$22*Table6[[#This Row],[NJ_DUM]]+'[1]4'!L$23*Table6[[#This Row],[NY_DUM]]+'[1]4'!L$24*Table6[[#This Row],[PA_DUM]]+'[1]4'!L$25*Table6[[#This Row],[CT_DUM]]+'[1]4'!L$26*Table6[[#This Row],[DL_DUM]]</f>
        <v>4950.0967627279588</v>
      </c>
      <c r="AQ90" s="9">
        <f>Table6[[#This Row],[sales]]-Table6[[#This Row],[Pred_4]]</f>
        <v>2727.7850679239691</v>
      </c>
      <c r="AR90">
        <f>ABS(Table6[[#This Row],[Res_4]]/Table6[[#This Row],[sales]])</f>
        <v>0.35527833432314671</v>
      </c>
      <c r="AS90" s="9">
        <f>'[1]5'!L$20+'[1]5'!L$26*Table6[[#This Row],[Radio_State]]+'[1]5'!L$21*Table6[[#This Row],[NJ_DUM]]+'[1]5'!L$22*Table6[[#This Row],[NY_DUM]]+'[1]5'!L$23*Table6[[#This Row],[PA_DUM]]+'[1]5'!L$24*Table6[[#This Row],[CT_DUM]]+'[1]5'!L$25*Table6[[#This Row],[DL_DUM]]</f>
        <v>4368.6442627603119</v>
      </c>
      <c r="AT90" s="9">
        <f>Table6[[#This Row],[sales]]-Table6[[#This Row],[Pred_5]]</f>
        <v>3309.237567891616</v>
      </c>
      <c r="AU90" s="9">
        <f>ABS(Table6[[#This Row],[Red_5]]/Table6[[#This Row],[sales]])</f>
        <v>0.43100918207419575</v>
      </c>
      <c r="AV90" s="9">
        <f>'[1]6'!L$20+'[1]6'!L$26*Table6[[#This Row],[Online]]+'[1]6'!L$21*Table6[[#This Row],[NJ_DUM]]+'[1]6'!L$22*Table6[[#This Row],[NY_DUM]]+'[1]6'!L$23*Table6[[#This Row],[PA_DUM]]+'[1]6'!L$24*Table6[[#This Row],[CT_DUM]]+'[1]6'!L$25*Table6[[#This Row],[DL_DUM]]</f>
        <v>4189.326586220719</v>
      </c>
      <c r="AW90" s="9">
        <f>Table6[[#This Row],[sales]]-Table6[[#This Row],[Pred_6]]</f>
        <v>3488.5552444312088</v>
      </c>
      <c r="AX90" s="9">
        <f>ABS(Table6[[#This Row],[Red_6]]/Table6[[#This Row],[sales]])</f>
        <v>0.45436427928651724</v>
      </c>
      <c r="AY90" s="9">
        <f>'[1]7'!L$21+'[1]7'!L$27*Table6[[#This Row],[LNTV]]+'[1]7'!L$22*Table6[[#This Row],[NJ_DUM]]+'[1]7'!L$23*Table6[[#This Row],[NY_DUM]]+'[1]7'!L$24*Table6[[#This Row],[PA_DUM]]+'[1]7'!L$25*Table6[[#This Row],[CT_DUM]]+'[1]7'!L$26*Table6[[#This Row],[DL_DUM]]</f>
        <v>8.3320144124928213</v>
      </c>
      <c r="AZ90" s="9">
        <f>Table6[[#This Row],[sales]]-Table6[[#This Row],[Pred_7]]</f>
        <v>7669.5498162394351</v>
      </c>
      <c r="BA90" s="9">
        <f>ABS(Table6[[#This Row],[Red_7]]/Table6[[#This Row],[sales]])</f>
        <v>0.99891480298912272</v>
      </c>
      <c r="BB90" s="9">
        <f>'[1]8'!O$22+'[1]8'!O$28*Table6[[#This Row],[LNRADIOLING]]+'[1]8'!O$23*Table6[[#This Row],[DL_DUM]]+'[1]8'!O$24*Table6[[#This Row],[CT_DUM]]+'[1]8'!O$25*Table6[[#This Row],[PA_DUM]]+'[1]8'!O$26*Table6[[#This Row],[NY_DUM]]+'[1]8'!O$27*Table6[[#This Row],[NJ_DUM]]</f>
        <v>5.9524494504544956</v>
      </c>
      <c r="BC90" s="9">
        <f>Table6[[#This Row],[sales]]-Table6[[#This Row],[Pred_8]]</f>
        <v>7671.929381201473</v>
      </c>
      <c r="BD90" s="9">
        <f>ABS(Table6[[#This Row],[Red_8]]/Table6[[#This Row],[sales]])</f>
        <v>0.99922472765513382</v>
      </c>
      <c r="BE90" s="9">
        <f>'[1]9'!M$19+'[1]9'!M$21*Table6[[#This Row],[LNONLINE]]+'[1]9'!M$20*Table6[[#This Row],[DL_DUM]]+'[1]9'!M$22*Table6[[#This Row],[CT_DUM]]+'[1]9'!M$23*Table6[[#This Row],[PA_DUM]]+'[1]9'!M$24*Table6[[#This Row],[NY_DUM]]+'[1]9'!M$25*Table6[[#This Row],[NJ_DUM]]</f>
        <v>5.7969246003102768</v>
      </c>
      <c r="BF90" s="9">
        <f>Table6[[#This Row],[sales]]-Table6[[#This Row],[Pred_9]]</f>
        <v>7672.0849060516175</v>
      </c>
      <c r="BG90" s="9">
        <f>ABS(Table6[[#This Row],[Red_9]]/Table6[[#This Row],[sales]])</f>
        <v>0.99924498387339489</v>
      </c>
      <c r="BH90" s="9">
        <f>'[1]10'!P$22+'[1]10'!P$30*Table6[[#This Row],[LNTV]]+'[1]10'!P$29*Table6[[#This Row],[LNRADIOLING]]+'[1]10'!P$24*Table6[[#This Row],[LNONLINELING]]+'[1]10'!P$23*Table6[[#This Row],[DL_DUM]]+'[1]10'!P$25*Table6[[#This Row],[CT_DUM]]+'[1]10'!P$26*Table6[[#This Row],[PA_DUM]]+'[1]10'!P$27*Table6[[#This Row],[NY_DUM]]+'[1]10'!P$28*Table6[[#This Row],[NJ_DUM]]</f>
        <v>5.9985708793321226</v>
      </c>
      <c r="BI90" s="9">
        <f>Table6[[#This Row],[sales]]-Table6[[#This Row],[Pred_10]]</f>
        <v>7671.8832597725959</v>
      </c>
      <c r="BJ90" s="45">
        <f>ABS(Table6[[#This Row],[Red_10]]/Table6[[#This Row],[sales]])</f>
        <v>0.99921872060398431</v>
      </c>
      <c r="BK90" s="9">
        <f>'[1]11'!P$32+'[1]11'!P$40*Table6[[#This Row],[LNONLINELING]]+'[1]11'!P$39*Table6[[#This Row],[LNRADIOLING]]+'[1]11'!P$38*Table6[[#This Row],[LNTVLING]]+'[1]11'!P$33*Table6[[#This Row],[DL_DUM]]+'[1]11'!P$34*Table6[[#This Row],[CT_DUM]]+'[1]11'!P$35*Table6[[#This Row],[PA_DUM]]+'[1]11'!P$36*Table6[[#This Row],[NY_DUM]]+'[1]11'!P$37*Table6[[#This Row],[NJ_DUM]]</f>
        <v>5.8925930805272921</v>
      </c>
      <c r="BL90" s="9">
        <f>Table6[[#This Row],[sales]]-Table6[[#This Row],[ Pred_11]]</f>
        <v>7671.9892375714007</v>
      </c>
      <c r="BM90" s="47">
        <f>ABS(Table6[[#This Row],[ Red_11]]/Table6[[#This Row],[sales]])</f>
        <v>0.99923252360344983</v>
      </c>
      <c r="BN90" s="9">
        <f>'[1]12'!K$22+'[1]12'!K$28*Table6[[#This Row],[COMBINE LN LING]]+'[1]12'!K$23*Table6[[#This Row],[DL_DUM]]+'[1]12'!K$24*Table6[[#This Row],[CT_DUM]]+'[1]12'!K$25*Table6[[#This Row],[PA_DUM]]+'[1]12'!K$26*Table6[[#This Row],[NY_DUM]]+'[1]12'!K$27*Table6[[#This Row],[NJ_DUM]]</f>
        <v>6.2071849566309893</v>
      </c>
      <c r="BO90" s="9">
        <f>Table6[[#This Row],[sales]]-Table6[[#This Row],[ Pred_12]]</f>
        <v>7671.6746456952969</v>
      </c>
      <c r="BP90" s="47">
        <f>ABS(Table6[[#This Row],[ Red_12]]/Table6[[#This Row],[sales]])</f>
        <v>0.99919154981887703</v>
      </c>
      <c r="BQ90">
        <f>LN(G90+'2019 Totals and Calculations'!C$18)</f>
        <v>7.967347165237844</v>
      </c>
      <c r="BR90">
        <f>LN(Table6[[#This Row],[PROF RADIO]]+'2019 Totals and Calculations'!D$18)</f>
        <v>6.172625641612342</v>
      </c>
      <c r="BS90">
        <f>LN(Table6[[#This Row],[ONLINE LINGERING]]+'2019 Totals and Calculations'!E$18)</f>
        <v>5.4224290453200998</v>
      </c>
      <c r="BT90">
        <f>MONTH(Table6[[#This Row],[Date]])</f>
        <v>9</v>
      </c>
      <c r="BU90">
        <f t="shared" si="40"/>
        <v>0</v>
      </c>
      <c r="BV90">
        <f t="shared" si="41"/>
        <v>0</v>
      </c>
      <c r="BW90">
        <f t="shared" si="42"/>
        <v>0</v>
      </c>
      <c r="BX90">
        <f t="shared" si="43"/>
        <v>0</v>
      </c>
      <c r="BY90">
        <f t="shared" si="44"/>
        <v>0</v>
      </c>
      <c r="BZ90">
        <f t="shared" si="45"/>
        <v>0</v>
      </c>
      <c r="CA90">
        <f t="shared" si="46"/>
        <v>0</v>
      </c>
      <c r="CB90">
        <f t="shared" si="47"/>
        <v>0</v>
      </c>
      <c r="CC90">
        <f t="shared" si="48"/>
        <v>1</v>
      </c>
      <c r="CD90">
        <f t="shared" si="49"/>
        <v>0</v>
      </c>
      <c r="CE90">
        <f t="shared" si="50"/>
        <v>0</v>
      </c>
      <c r="CF90">
        <f t="shared" si="51"/>
        <v>0</v>
      </c>
      <c r="CG90">
        <f t="shared" si="52"/>
        <v>89</v>
      </c>
      <c r="CH9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8160.4316875552113</v>
      </c>
      <c r="CI90" s="79">
        <f>Table6[[#This Row],[sales]]-CH90</f>
        <v>-482.5498569032834</v>
      </c>
      <c r="CJ90">
        <f>ABS(Table6[[#This Row],[sales]]-CH90)/Table6[[#This Row],[sales]]</f>
        <v>6.2849346674864123E-2</v>
      </c>
      <c r="CK9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7224.2814376257693</v>
      </c>
      <c r="CL90" s="79">
        <f>Table6[[#This Row],[sales]]-CK90</f>
        <v>453.6003930261586</v>
      </c>
      <c r="CM90">
        <f>ABS(Table6[[#This Row],[sales]]-CK90)/Table6[[#This Row],[sales]]</f>
        <v>5.9078845315810681E-2</v>
      </c>
      <c r="CN9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7613.5345532561969</v>
      </c>
      <c r="CO90" s="79">
        <f>Table6[[#This Row],[sales]]-CN90</f>
        <v>64.347277395730998</v>
      </c>
      <c r="CP90">
        <f>ABS(Table6[[#This Row],[sales]]-CN90)/Table6[[#This Row],[sales]]</f>
        <v>8.3808632139715129E-3</v>
      </c>
      <c r="CQ9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7616.6072730622755</v>
      </c>
      <c r="CR90" s="79">
        <f>Table6[[#This Row],[sales]]-CQ90</f>
        <v>61.274557589652431</v>
      </c>
      <c r="CS90">
        <f>ABS(Table6[[#This Row],[sales]]-CQ90)/Table6[[#This Row],[sales]]</f>
        <v>7.9806591116093825E-3</v>
      </c>
    </row>
    <row r="91" spans="1:97" x14ac:dyDescent="0.2">
      <c r="A91">
        <v>90</v>
      </c>
      <c r="B91" t="s">
        <v>139</v>
      </c>
      <c r="C91" s="5">
        <v>43359</v>
      </c>
      <c r="D91" s="6">
        <v>2608.081406217002</v>
      </c>
      <c r="E91" s="8">
        <f>YEAR(Table6[[#This Row],[Date]])</f>
        <v>2018</v>
      </c>
      <c r="F91" s="6">
        <f>Table6[[#This Row],[TV_State]]+Table6[[#This Row],[Radio_State]]+Table6[[#This Row],[Online]]</f>
        <v>3086.2296640234526</v>
      </c>
      <c r="G91" s="6">
        <f t="shared" si="27"/>
        <v>2549.1892454397625</v>
      </c>
      <c r="H91" s="6">
        <f>LN(Table6[[#This Row],[PROF TV LING]])</f>
        <v>7.8435306446330921</v>
      </c>
      <c r="I91" s="6">
        <f t="shared" si="28"/>
        <v>7.8663701365996568</v>
      </c>
      <c r="J91" s="6">
        <v>425.02067360573403</v>
      </c>
      <c r="K91" s="6">
        <f t="shared" si="33"/>
        <v>420.85380425665835</v>
      </c>
      <c r="L91" s="6">
        <f>0.5*J90+0.5*Table6[[#This Row],[Radio_State]]</f>
        <v>422.91661086511158</v>
      </c>
      <c r="M91" s="6">
        <f>LN(Table6[[#This Row],[RADIO LINGERING ]])</f>
        <v>6.0471750221774156</v>
      </c>
      <c r="N91" s="6">
        <f t="shared" si="29"/>
        <v>6.0521378115195441</v>
      </c>
      <c r="O91" s="6">
        <v>53.127584200716768</v>
      </c>
      <c r="P91" s="6">
        <f t="shared" si="30"/>
        <v>91.952052125941321</v>
      </c>
      <c r="Q91" s="6">
        <f>0.3*O90+0.7*Table6[[#This Row],[Online]]</f>
        <v>52.96977949517008</v>
      </c>
      <c r="R91" s="6">
        <f>LN(Table6[[#This Row],[ONLINE LINGERING]])</f>
        <v>3.9697215527229659</v>
      </c>
      <c r="S91" s="6">
        <f t="shared" si="31"/>
        <v>3.9726962698397088</v>
      </c>
      <c r="T91" s="6">
        <v>7340.9358877957739</v>
      </c>
      <c r="U91" s="6">
        <f t="shared" si="32"/>
        <v>8.9012216186297586</v>
      </c>
      <c r="V91" s="8">
        <f>YEAR(Table6[[#This Row],[Date]])</f>
        <v>2018</v>
      </c>
      <c r="W91" s="8">
        <f>WEEKNUM(Table6[[#This Row],[Date]])</f>
        <v>38</v>
      </c>
      <c r="X91" t="s">
        <v>254</v>
      </c>
      <c r="Y91" s="9">
        <f>Table6[[#This Row],[LNTVLING]]+Table6[[#This Row],[LNRADIOLING]]+Table6[[#This Row],[LNONLINELING]]</f>
        <v>17.860427219533474</v>
      </c>
      <c r="Z91">
        <f t="shared" si="53"/>
        <v>1</v>
      </c>
      <c r="AA91">
        <f t="shared" si="34"/>
        <v>1</v>
      </c>
      <c r="AB91">
        <f t="shared" si="35"/>
        <v>0</v>
      </c>
      <c r="AC91">
        <f t="shared" si="36"/>
        <v>0</v>
      </c>
      <c r="AD91">
        <f t="shared" si="37"/>
        <v>0</v>
      </c>
      <c r="AE91">
        <f t="shared" si="38"/>
        <v>0</v>
      </c>
      <c r="AF91">
        <f t="shared" si="39"/>
        <v>0</v>
      </c>
      <c r="AG91" s="9">
        <f>'[1]1'!J$20+'[1]1'!J$21*Table6[[#This Row],[TV_State]]</f>
        <v>3894.5953946086611</v>
      </c>
      <c r="AH91" s="9">
        <f>Table6[[#This Row],[sales]]-Table6[[#This Row],[Pred_1]]</f>
        <v>3446.3404931871128</v>
      </c>
      <c r="AI91">
        <f>ABS(Table6[[#This Row],[Res_1]])/Table6[[#This Row],[sales]]</f>
        <v>0.46946881785422162</v>
      </c>
      <c r="AJ91" s="9">
        <f>'[1]2'!J$20+'[1]2'!J$21*Table6[[#This Row],[Radio_State]]</f>
        <v>3580.145856140708</v>
      </c>
      <c r="AK91" s="9">
        <f>Table6[[#This Row],[sales]]-Table6[[#This Row],[ Pred_2 ]]</f>
        <v>3760.7900316550658</v>
      </c>
      <c r="AL91">
        <f>ABS(Table6[[#This Row],[ Res_2 ]])/Table6[[#This Row],[sales]]</f>
        <v>0.51230389273761923</v>
      </c>
      <c r="AM91" s="10">
        <f>'[1]3'!J$20+'[1]3'!J$21*Data!O91</f>
        <v>2107.6652968856006</v>
      </c>
      <c r="AN91" s="9">
        <f>Table6[[#This Row],[sales]]-Table6[[#This Row],[Pred_3]]</f>
        <v>5233.2705909101733</v>
      </c>
      <c r="AO91" s="9">
        <f>ABS(Table6[[#This Row],[Res_3]])/Table6[[#This Row],[sales]]</f>
        <v>0.71288874755198839</v>
      </c>
      <c r="AP91" s="9">
        <f>'[1]4'!L$21+'[1]4'!L$27*Table6[[#This Row],[TV_State]]+'[1]4'!L$22*Table6[[#This Row],[NJ_DUM]]+'[1]4'!L$23*Table6[[#This Row],[NY_DUM]]+'[1]4'!L$24*Table6[[#This Row],[PA_DUM]]+'[1]4'!L$25*Table6[[#This Row],[CT_DUM]]+'[1]4'!L$26*Table6[[#This Row],[DL_DUM]]</f>
        <v>4955.7927258809395</v>
      </c>
      <c r="AQ91" s="9">
        <f>Table6[[#This Row],[sales]]-Table6[[#This Row],[Pred_4]]</f>
        <v>2385.1431619148343</v>
      </c>
      <c r="AR91">
        <f>ABS(Table6[[#This Row],[Res_4]]/Table6[[#This Row],[sales]])</f>
        <v>0.3249099567645195</v>
      </c>
      <c r="AS91" s="9">
        <f>'[1]5'!L$20+'[1]5'!L$26*Table6[[#This Row],[Radio_State]]+'[1]5'!L$21*Table6[[#This Row],[NJ_DUM]]+'[1]5'!L$22*Table6[[#This Row],[NY_DUM]]+'[1]5'!L$23*Table6[[#This Row],[PA_DUM]]+'[1]5'!L$24*Table6[[#This Row],[CT_DUM]]+'[1]5'!L$25*Table6[[#This Row],[DL_DUM]]</f>
        <v>4376.0572768510428</v>
      </c>
      <c r="AT91" s="9">
        <f>Table6[[#This Row],[sales]]-Table6[[#This Row],[Pred_5]]</f>
        <v>2964.878610944731</v>
      </c>
      <c r="AU91" s="9">
        <f>ABS(Table6[[#This Row],[Red_5]]/Table6[[#This Row],[sales]])</f>
        <v>0.40388291850822583</v>
      </c>
      <c r="AV91" s="9">
        <f>'[1]6'!L$20+'[1]6'!L$26*Table6[[#This Row],[Online]]+'[1]6'!L$21*Table6[[#This Row],[NJ_DUM]]+'[1]6'!L$22*Table6[[#This Row],[NY_DUM]]+'[1]6'!L$23*Table6[[#This Row],[PA_DUM]]+'[1]6'!L$24*Table6[[#This Row],[CT_DUM]]+'[1]6'!L$25*Table6[[#This Row],[DL_DUM]]</f>
        <v>4191.6159419735432</v>
      </c>
      <c r="AW91" s="9">
        <f>Table6[[#This Row],[sales]]-Table6[[#This Row],[Pred_6]]</f>
        <v>3149.3199458222307</v>
      </c>
      <c r="AX91" s="9">
        <f>ABS(Table6[[#This Row],[Red_6]]/Table6[[#This Row],[sales]])</f>
        <v>0.42900796219429471</v>
      </c>
      <c r="AY91" s="9">
        <f>'[1]7'!L$21+'[1]7'!L$27*Table6[[#This Row],[LNTV]]+'[1]7'!L$22*Table6[[#This Row],[NJ_DUM]]+'[1]7'!L$23*Table6[[#This Row],[NY_DUM]]+'[1]7'!L$24*Table6[[#This Row],[PA_DUM]]+'[1]7'!L$25*Table6[[#This Row],[CT_DUM]]+'[1]7'!L$26*Table6[[#This Row],[DL_DUM]]</f>
        <v>8.3331157597828209</v>
      </c>
      <c r="AZ91" s="9">
        <f>Table6[[#This Row],[sales]]-Table6[[#This Row],[Pred_7]]</f>
        <v>7332.6027720359907</v>
      </c>
      <c r="BA91" s="9">
        <f>ABS(Table6[[#This Row],[Red_7]]/Table6[[#This Row],[sales]])</f>
        <v>0.99886484286375021</v>
      </c>
      <c r="BB91" s="9">
        <f>'[1]8'!O$22+'[1]8'!O$28*Table6[[#This Row],[LNRADIOLING]]+'[1]8'!O$23*Table6[[#This Row],[DL_DUM]]+'[1]8'!O$24*Table6[[#This Row],[CT_DUM]]+'[1]8'!O$25*Table6[[#This Row],[PA_DUM]]+'[1]8'!O$26*Table6[[#This Row],[NY_DUM]]+'[1]8'!O$27*Table6[[#This Row],[NJ_DUM]]</f>
        <v>5.9531593164582723</v>
      </c>
      <c r="BC91" s="9">
        <f>Table6[[#This Row],[sales]]-Table6[[#This Row],[Pred_8]]</f>
        <v>7334.9827284793155</v>
      </c>
      <c r="BD91" s="9">
        <f>ABS(Table6[[#This Row],[Red_8]]/Table6[[#This Row],[sales]])</f>
        <v>0.99918904627319316</v>
      </c>
      <c r="BE91" s="9">
        <f>'[1]9'!M$19+'[1]9'!M$21*Table6[[#This Row],[LNONLINE]]+'[1]9'!M$20*Table6[[#This Row],[DL_DUM]]+'[1]9'!M$22*Table6[[#This Row],[CT_DUM]]+'[1]9'!M$23*Table6[[#This Row],[PA_DUM]]+'[1]9'!M$24*Table6[[#This Row],[NY_DUM]]+'[1]9'!M$25*Table6[[#This Row],[NJ_DUM]]</f>
        <v>5.8000750486416086</v>
      </c>
      <c r="BF91" s="9">
        <f>Table6[[#This Row],[sales]]-Table6[[#This Row],[Pred_9]]</f>
        <v>7335.1358127471321</v>
      </c>
      <c r="BG91" s="9">
        <f>ABS(Table6[[#This Row],[Red_9]]/Table6[[#This Row],[sales]])</f>
        <v>0.99920989978154084</v>
      </c>
      <c r="BH91" s="9">
        <f>'[1]10'!P$22+'[1]10'!P$30*Table6[[#This Row],[LNTV]]+'[1]10'!P$29*Table6[[#This Row],[LNRADIOLING]]+'[1]10'!P$24*Table6[[#This Row],[LNONLINELING]]+'[1]10'!P$23*Table6[[#This Row],[DL_DUM]]+'[1]10'!P$25*Table6[[#This Row],[CT_DUM]]+'[1]10'!P$26*Table6[[#This Row],[PA_DUM]]+'[1]10'!P$27*Table6[[#This Row],[NY_DUM]]+'[1]10'!P$28*Table6[[#This Row],[NJ_DUM]]</f>
        <v>5.5160731923672763</v>
      </c>
      <c r="BI91" s="9">
        <f>Table6[[#This Row],[sales]]-Table6[[#This Row],[Pred_10]]</f>
        <v>7335.4198146034068</v>
      </c>
      <c r="BJ91" s="45">
        <f>ABS(Table6[[#This Row],[Red_10]]/Table6[[#This Row],[sales]])</f>
        <v>0.99924858719968701</v>
      </c>
      <c r="BK91" s="9">
        <f>'[1]11'!P$32+'[1]11'!P$40*Table6[[#This Row],[LNONLINELING]]+'[1]11'!P$39*Table6[[#This Row],[LNRADIOLING]]+'[1]11'!P$38*Table6[[#This Row],[LNTVLING]]+'[1]11'!P$33*Table6[[#This Row],[DL_DUM]]+'[1]11'!P$34*Table6[[#This Row],[CT_DUM]]+'[1]11'!P$35*Table6[[#This Row],[PA_DUM]]+'[1]11'!P$36*Table6[[#This Row],[NY_DUM]]+'[1]11'!P$37*Table6[[#This Row],[NJ_DUM]]</f>
        <v>5.3461634521401358</v>
      </c>
      <c r="BL91" s="9">
        <f>Table6[[#This Row],[sales]]-Table6[[#This Row],[ Pred_11]]</f>
        <v>7335.5897243436339</v>
      </c>
      <c r="BM91" s="47">
        <f>ABS(Table6[[#This Row],[ Red_11]]/Table6[[#This Row],[sales]])</f>
        <v>0.99927173271448566</v>
      </c>
      <c r="BN91" s="9">
        <f>'[1]12'!K$22+'[1]12'!K$28*Table6[[#This Row],[COMBINE LN LING]]+'[1]12'!K$23*Table6[[#This Row],[DL_DUM]]+'[1]12'!K$24*Table6[[#This Row],[CT_DUM]]+'[1]12'!K$25*Table6[[#This Row],[PA_DUM]]+'[1]12'!K$26*Table6[[#This Row],[NY_DUM]]+'[1]12'!K$27*Table6[[#This Row],[NJ_DUM]]</f>
        <v>6.0900266416592377</v>
      </c>
      <c r="BO91" s="9">
        <f>Table6[[#This Row],[sales]]-Table6[[#This Row],[ Pred_12]]</f>
        <v>7334.8458611541146</v>
      </c>
      <c r="BP91" s="47">
        <f>ABS(Table6[[#This Row],[ Red_12]]/Table6[[#This Row],[sales]])</f>
        <v>0.99917040187589923</v>
      </c>
      <c r="BQ91">
        <f>LN(G91+'2019 Totals and Calculations'!C$18)</f>
        <v>7.9760570636831138</v>
      </c>
      <c r="BR91">
        <f>LN(Table6[[#This Row],[PROF RADIO]]+'2019 Totals and Calculations'!D$18)</f>
        <v>6.1812791493849586</v>
      </c>
      <c r="BS91">
        <f>LN(Table6[[#This Row],[ONLINE LINGERING]]+'2019 Totals and Calculations'!E$18)</f>
        <v>4.5731338961128971</v>
      </c>
      <c r="BT91">
        <f>MONTH(Table6[[#This Row],[Date]])</f>
        <v>9</v>
      </c>
      <c r="BU91">
        <f t="shared" si="40"/>
        <v>0</v>
      </c>
      <c r="BV91">
        <f t="shared" si="41"/>
        <v>0</v>
      </c>
      <c r="BW91">
        <f t="shared" si="42"/>
        <v>0</v>
      </c>
      <c r="BX91">
        <f t="shared" si="43"/>
        <v>0</v>
      </c>
      <c r="BY91">
        <f t="shared" si="44"/>
        <v>0</v>
      </c>
      <c r="BZ91">
        <f t="shared" si="45"/>
        <v>0</v>
      </c>
      <c r="CA91">
        <f t="shared" si="46"/>
        <v>0</v>
      </c>
      <c r="CB91">
        <f t="shared" si="47"/>
        <v>0</v>
      </c>
      <c r="CC91">
        <f t="shared" si="48"/>
        <v>1</v>
      </c>
      <c r="CD91">
        <f t="shared" si="49"/>
        <v>0</v>
      </c>
      <c r="CE91">
        <f t="shared" si="50"/>
        <v>0</v>
      </c>
      <c r="CF91">
        <f t="shared" si="51"/>
        <v>0</v>
      </c>
      <c r="CG91">
        <f t="shared" si="52"/>
        <v>90</v>
      </c>
      <c r="CH9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8203.7907798553661</v>
      </c>
      <c r="CI91" s="79">
        <f>Table6[[#This Row],[sales]]-CH91</f>
        <v>-862.8548920595922</v>
      </c>
      <c r="CJ91">
        <f>ABS(Table6[[#This Row],[sales]]-CH91)/Table6[[#This Row],[sales]]</f>
        <v>0.11754017542832366</v>
      </c>
      <c r="CK9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7259.9030430091425</v>
      </c>
      <c r="CL91" s="79">
        <f>Table6[[#This Row],[sales]]-CK91</f>
        <v>81.032844786631358</v>
      </c>
      <c r="CM91">
        <f>ABS(Table6[[#This Row],[sales]]-CK91)/Table6[[#This Row],[sales]]</f>
        <v>1.1038489645625101E-2</v>
      </c>
      <c r="CN9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5782.9349934492402</v>
      </c>
      <c r="CO91" s="79">
        <f>Table6[[#This Row],[sales]]-CN91</f>
        <v>1558.0008943465336</v>
      </c>
      <c r="CP91">
        <f>ABS(Table6[[#This Row],[sales]]-CN91)/Table6[[#This Row],[sales]]</f>
        <v>0.21223464121743565</v>
      </c>
      <c r="CQ9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6049.5877784913919</v>
      </c>
      <c r="CR91" s="79">
        <f>Table6[[#This Row],[sales]]-CQ91</f>
        <v>1291.348109304382</v>
      </c>
      <c r="CS91">
        <f>ABS(Table6[[#This Row],[sales]]-CQ91)/Table6[[#This Row],[sales]]</f>
        <v>0.17591055541722334</v>
      </c>
    </row>
    <row r="92" spans="1:97" x14ac:dyDescent="0.2">
      <c r="A92">
        <v>91</v>
      </c>
      <c r="B92" t="s">
        <v>139</v>
      </c>
      <c r="C92" s="5">
        <v>43366</v>
      </c>
      <c r="D92" s="6">
        <v>2634.1622202791718</v>
      </c>
      <c r="E92" s="8">
        <f>YEAR(Table6[[#This Row],[Date]])</f>
        <v>2018</v>
      </c>
      <c r="F92" s="6">
        <f>Table6[[#This Row],[TV_State]]+Table6[[#This Row],[Radio_State]]+Table6[[#This Row],[Online]]</f>
        <v>3117.0919606636871</v>
      </c>
      <c r="G92" s="6">
        <f t="shared" si="27"/>
        <v>2574.6811378915854</v>
      </c>
      <c r="H92" s="6">
        <f>LN(Table6[[#This Row],[PROF TV LING]])</f>
        <v>7.8534809754852608</v>
      </c>
      <c r="I92" s="6">
        <f t="shared" si="28"/>
        <v>7.8763204674528247</v>
      </c>
      <c r="J92" s="6">
        <v>429.27088034179133</v>
      </c>
      <c r="K92" s="6">
        <f t="shared" si="33"/>
        <v>425.06234229922484</v>
      </c>
      <c r="L92" s="6">
        <f>0.5*J91+0.5*Table6[[#This Row],[Radio_State]]</f>
        <v>427.14577697376268</v>
      </c>
      <c r="M92" s="6">
        <f>LN(Table6[[#This Row],[RADIO LINGERING ]])</f>
        <v>6.0571253530305835</v>
      </c>
      <c r="N92" s="6">
        <f t="shared" si="29"/>
        <v>6.062088142372712</v>
      </c>
      <c r="O92" s="6">
        <v>53.658860042723937</v>
      </c>
      <c r="P92" s="6">
        <f t="shared" si="30"/>
        <v>65.146817667689149</v>
      </c>
      <c r="Q92" s="6">
        <f>0.3*O91+0.7*Table6[[#This Row],[Online]]</f>
        <v>53.499477290121781</v>
      </c>
      <c r="R92" s="6">
        <f>LN(Table6[[#This Row],[ONLINE LINGERING]])</f>
        <v>3.9796718835761338</v>
      </c>
      <c r="S92" s="6">
        <f t="shared" si="31"/>
        <v>3.9826466006928767</v>
      </c>
      <c r="T92" s="6">
        <v>7470.4265868878256</v>
      </c>
      <c r="U92" s="6">
        <f t="shared" si="32"/>
        <v>8.9187073831747625</v>
      </c>
      <c r="V92" s="8">
        <f>YEAR(Table6[[#This Row],[Date]])</f>
        <v>2018</v>
      </c>
      <c r="W92" s="8">
        <f>WEEKNUM(Table6[[#This Row],[Date]])</f>
        <v>39</v>
      </c>
      <c r="X92" t="s">
        <v>255</v>
      </c>
      <c r="Y92" s="9">
        <f>Table6[[#This Row],[LNTVLING]]+Table6[[#This Row],[LNRADIOLING]]+Table6[[#This Row],[LNONLINELING]]</f>
        <v>17.890278212091978</v>
      </c>
      <c r="Z92">
        <f t="shared" si="53"/>
        <v>1</v>
      </c>
      <c r="AA92">
        <f t="shared" si="34"/>
        <v>1</v>
      </c>
      <c r="AB92">
        <f t="shared" si="35"/>
        <v>0</v>
      </c>
      <c r="AC92">
        <f t="shared" si="36"/>
        <v>0</v>
      </c>
      <c r="AD92">
        <f t="shared" si="37"/>
        <v>0</v>
      </c>
      <c r="AE92">
        <f t="shared" si="38"/>
        <v>0</v>
      </c>
      <c r="AF92">
        <f t="shared" si="39"/>
        <v>0</v>
      </c>
      <c r="AG92" s="9">
        <f>'[1]1'!J$20+'[1]1'!J$21*Table6[[#This Row],[TV_State]]</f>
        <v>3920.2440231001838</v>
      </c>
      <c r="AH92" s="9">
        <f>Table6[[#This Row],[sales]]-Table6[[#This Row],[Pred_1]]</f>
        <v>3550.1825637876418</v>
      </c>
      <c r="AI92">
        <f>ABS(Table6[[#This Row],[Res_1]])/Table6[[#This Row],[sales]]</f>
        <v>0.47523157111522402</v>
      </c>
      <c r="AJ92" s="9">
        <f>'[1]2'!J$20+'[1]2'!J$21*Table6[[#This Row],[Radio_State]]</f>
        <v>3598.8044966621401</v>
      </c>
      <c r="AK92" s="9">
        <f>Table6[[#This Row],[sales]]-Table6[[#This Row],[ Pred_2 ]]</f>
        <v>3871.6220902256855</v>
      </c>
      <c r="AL92">
        <f>ABS(Table6[[#This Row],[ Res_2 ]])/Table6[[#This Row],[sales]]</f>
        <v>0.51825984034448569</v>
      </c>
      <c r="AM92" s="10">
        <f>'[1]3'!J$20+'[1]3'!J$21*Data!O92</f>
        <v>2110.734648037208</v>
      </c>
      <c r="AN92" s="9">
        <f>Table6[[#This Row],[sales]]-Table6[[#This Row],[Pred_3]]</f>
        <v>5359.6919388506176</v>
      </c>
      <c r="AO92" s="9">
        <f>ABS(Table6[[#This Row],[Res_3]])/Table6[[#This Row],[sales]]</f>
        <v>0.7174546026940426</v>
      </c>
      <c r="AP92" s="9">
        <f>'[1]4'!L$21+'[1]4'!L$27*Table6[[#This Row],[TV_State]]+'[1]4'!L$22*Table6[[#This Row],[NJ_DUM]]+'[1]4'!L$23*Table6[[#This Row],[NY_DUM]]+'[1]4'!L$24*Table6[[#This Row],[PA_DUM]]+'[1]4'!L$25*Table6[[#This Row],[CT_DUM]]+'[1]4'!L$26*Table6[[#This Row],[DL_DUM]]</f>
        <v>4961.5456486654512</v>
      </c>
      <c r="AQ92" s="9">
        <f>Table6[[#This Row],[sales]]-Table6[[#This Row],[Pred_4]]</f>
        <v>2508.8809382223744</v>
      </c>
      <c r="AR92">
        <f>ABS(Table6[[#This Row],[Res_4]]/Table6[[#This Row],[sales]])</f>
        <v>0.33584172323251121</v>
      </c>
      <c r="AS92" s="9">
        <f>'[1]5'!L$20+'[1]5'!L$26*Table6[[#This Row],[Radio_State]]+'[1]5'!L$21*Table6[[#This Row],[NJ_DUM]]+'[1]5'!L$22*Table6[[#This Row],[NY_DUM]]+'[1]5'!L$23*Table6[[#This Row],[PA_DUM]]+'[1]5'!L$24*Table6[[#This Row],[CT_DUM]]+'[1]5'!L$25*Table6[[#This Row],[DL_DUM]]</f>
        <v>4383.5444210826818</v>
      </c>
      <c r="AT92" s="9">
        <f>Table6[[#This Row],[sales]]-Table6[[#This Row],[Pred_5]]</f>
        <v>3086.8821658051438</v>
      </c>
      <c r="AU92" s="9">
        <f>ABS(Table6[[#This Row],[Red_5]]/Table6[[#This Row],[sales]])</f>
        <v>0.41321364046643244</v>
      </c>
      <c r="AV92" s="9">
        <f>'[1]6'!L$20+'[1]6'!L$26*Table6[[#This Row],[Online]]+'[1]6'!L$21*Table6[[#This Row],[NJ_DUM]]+'[1]6'!L$22*Table6[[#This Row],[NY_DUM]]+'[1]6'!L$23*Table6[[#This Row],[PA_DUM]]+'[1]6'!L$24*Table6[[#This Row],[CT_DUM]]+'[1]6'!L$25*Table6[[#This Row],[DL_DUM]]</f>
        <v>4193.9281912838951</v>
      </c>
      <c r="AW92" s="9">
        <f>Table6[[#This Row],[sales]]-Table6[[#This Row],[Pred_6]]</f>
        <v>3276.4983956039305</v>
      </c>
      <c r="AX92" s="9">
        <f>ABS(Table6[[#This Row],[Red_6]]/Table6[[#This Row],[sales]])</f>
        <v>0.43859588973873009</v>
      </c>
      <c r="AY92" s="9">
        <f>'[1]7'!L$21+'[1]7'!L$27*Table6[[#This Row],[LNTV]]+'[1]7'!L$22*Table6[[#This Row],[NJ_DUM]]+'[1]7'!L$23*Table6[[#This Row],[NY_DUM]]+'[1]7'!L$24*Table6[[#This Row],[PA_DUM]]+'[1]7'!L$25*Table6[[#This Row],[CT_DUM]]+'[1]7'!L$26*Table6[[#This Row],[DL_DUM]]</f>
        <v>8.3342171070728224</v>
      </c>
      <c r="AZ92" s="9">
        <f>Table6[[#This Row],[sales]]-Table6[[#This Row],[Pred_7]]</f>
        <v>7462.092369780753</v>
      </c>
      <c r="BA92" s="9">
        <f>ABS(Table6[[#This Row],[Red_7]]/Table6[[#This Row],[sales]])</f>
        <v>0.99888437199534219</v>
      </c>
      <c r="BB92" s="9">
        <f>'[1]8'!O$22+'[1]8'!O$28*Table6[[#This Row],[LNRADIOLING]]+'[1]8'!O$23*Table6[[#This Row],[DL_DUM]]+'[1]8'!O$24*Table6[[#This Row],[CT_DUM]]+'[1]8'!O$25*Table6[[#This Row],[PA_DUM]]+'[1]8'!O$26*Table6[[#This Row],[NY_DUM]]+'[1]8'!O$27*Table6[[#This Row],[NJ_DUM]]</f>
        <v>5.9538691824620482</v>
      </c>
      <c r="BC92" s="9">
        <f>Table6[[#This Row],[sales]]-Table6[[#This Row],[Pred_8]]</f>
        <v>7464.4727177053637</v>
      </c>
      <c r="BD92" s="9">
        <f>ABS(Table6[[#This Row],[Red_8]]/Table6[[#This Row],[sales]])</f>
        <v>0.99920300813973428</v>
      </c>
      <c r="BE92" s="9">
        <f>'[1]9'!M$19+'[1]9'!M$21*Table6[[#This Row],[LNONLINE]]+'[1]9'!M$20*Table6[[#This Row],[DL_DUM]]+'[1]9'!M$22*Table6[[#This Row],[CT_DUM]]+'[1]9'!M$23*Table6[[#This Row],[PA_DUM]]+'[1]9'!M$24*Table6[[#This Row],[NY_DUM]]+'[1]9'!M$25*Table6[[#This Row],[NJ_DUM]]</f>
        <v>5.8032254969729404</v>
      </c>
      <c r="BF92" s="9">
        <f>Table6[[#This Row],[sales]]-Table6[[#This Row],[Pred_9]]</f>
        <v>7464.6233613908526</v>
      </c>
      <c r="BG92" s="9">
        <f>ABS(Table6[[#This Row],[Red_9]]/Table6[[#This Row],[sales]])</f>
        <v>0.99922317347885337</v>
      </c>
      <c r="BH92" s="9">
        <f>'[1]10'!P$22+'[1]10'!P$30*Table6[[#This Row],[LNTV]]+'[1]10'!P$29*Table6[[#This Row],[LNRADIOLING]]+'[1]10'!P$24*Table6[[#This Row],[LNONLINELING]]+'[1]10'!P$23*Table6[[#This Row],[DL_DUM]]+'[1]10'!P$25*Table6[[#This Row],[CT_DUM]]+'[1]10'!P$26*Table6[[#This Row],[PA_DUM]]+'[1]10'!P$27*Table6[[#This Row],[NY_DUM]]+'[1]10'!P$28*Table6[[#This Row],[NJ_DUM]]</f>
        <v>5.5178842756434943</v>
      </c>
      <c r="BI92" s="9">
        <f>Table6[[#This Row],[sales]]-Table6[[#This Row],[Pred_10]]</f>
        <v>7464.9087026121824</v>
      </c>
      <c r="BJ92" s="45">
        <f>ABS(Table6[[#This Row],[Red_10]]/Table6[[#This Row],[sales]])</f>
        <v>0.99926136958693523</v>
      </c>
      <c r="BK92" s="9">
        <f>'[1]11'!P$32+'[1]11'!P$40*Table6[[#This Row],[LNONLINELING]]+'[1]11'!P$39*Table6[[#This Row],[LNRADIOLING]]+'[1]11'!P$38*Table6[[#This Row],[LNTVLING]]+'[1]11'!P$33*Table6[[#This Row],[DL_DUM]]+'[1]11'!P$34*Table6[[#This Row],[CT_DUM]]+'[1]11'!P$35*Table6[[#This Row],[PA_DUM]]+'[1]11'!P$36*Table6[[#This Row],[NY_DUM]]+'[1]11'!P$37*Table6[[#This Row],[NJ_DUM]]</f>
        <v>5.347288849811104</v>
      </c>
      <c r="BL92" s="9">
        <f>Table6[[#This Row],[sales]]-Table6[[#This Row],[ Pred_11]]</f>
        <v>7465.0792980380147</v>
      </c>
      <c r="BM92" s="47">
        <f>ABS(Table6[[#This Row],[ Red_11]]/Table6[[#This Row],[sales]])</f>
        <v>0.99928420568924448</v>
      </c>
      <c r="BN92" s="9">
        <f>'[1]12'!K$22+'[1]12'!K$28*Table6[[#This Row],[COMBINE LN LING]]+'[1]12'!K$23*Table6[[#This Row],[DL_DUM]]+'[1]12'!K$24*Table6[[#This Row],[CT_DUM]]+'[1]12'!K$25*Table6[[#This Row],[PA_DUM]]+'[1]12'!K$26*Table6[[#This Row],[NY_DUM]]+'[1]12'!K$27*Table6[[#This Row],[NJ_DUM]]</f>
        <v>6.0928993780659884</v>
      </c>
      <c r="BO92" s="9">
        <f>Table6[[#This Row],[sales]]-Table6[[#This Row],[ Pred_12]]</f>
        <v>7464.3336875097593</v>
      </c>
      <c r="BP92" s="47">
        <f>ABS(Table6[[#This Row],[ Red_12]]/Table6[[#This Row],[sales]])</f>
        <v>0.9991843973958916</v>
      </c>
      <c r="BQ92">
        <f>LN(G92+'2019 Totals and Calculations'!C$18)</f>
        <v>7.9847777258708934</v>
      </c>
      <c r="BR92">
        <f>LN(Table6[[#This Row],[PROF RADIO]]+'2019 Totals and Calculations'!D$18)</f>
        <v>6.1899438379965614</v>
      </c>
      <c r="BS92">
        <f>LN(Table6[[#This Row],[ONLINE LINGERING]]+'2019 Totals and Calculations'!E$18)</f>
        <v>4.5785884140849902</v>
      </c>
      <c r="BT92">
        <f>MONTH(Table6[[#This Row],[Date]])</f>
        <v>9</v>
      </c>
      <c r="BU92">
        <f t="shared" si="40"/>
        <v>0</v>
      </c>
      <c r="BV92">
        <f t="shared" si="41"/>
        <v>0</v>
      </c>
      <c r="BW92">
        <f t="shared" si="42"/>
        <v>0</v>
      </c>
      <c r="BX92">
        <f t="shared" si="43"/>
        <v>0</v>
      </c>
      <c r="BY92">
        <f t="shared" si="44"/>
        <v>0</v>
      </c>
      <c r="BZ92">
        <f t="shared" si="45"/>
        <v>0</v>
      </c>
      <c r="CA92">
        <f t="shared" si="46"/>
        <v>0</v>
      </c>
      <c r="CB92">
        <f t="shared" si="47"/>
        <v>0</v>
      </c>
      <c r="CC92">
        <f t="shared" si="48"/>
        <v>1</v>
      </c>
      <c r="CD92">
        <f t="shared" si="49"/>
        <v>0</v>
      </c>
      <c r="CE92">
        <f t="shared" si="50"/>
        <v>0</v>
      </c>
      <c r="CF92">
        <f t="shared" si="51"/>
        <v>0</v>
      </c>
      <c r="CG92">
        <f t="shared" si="52"/>
        <v>91</v>
      </c>
      <c r="CH9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8247.4067070508336</v>
      </c>
      <c r="CI92" s="79">
        <f>Table6[[#This Row],[sales]]-CH92</f>
        <v>-776.980120163008</v>
      </c>
      <c r="CJ92">
        <f>ABS(Table6[[#This Row],[sales]]-CH92)/Table6[[#This Row],[sales]]</f>
        <v>0.10400746344616678</v>
      </c>
      <c r="CK9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7295.7252903338258</v>
      </c>
      <c r="CL92" s="79">
        <f>Table6[[#This Row],[sales]]-CK92</f>
        <v>174.70129655399978</v>
      </c>
      <c r="CM92">
        <f>ABS(Table6[[#This Row],[sales]]-CK92)/Table6[[#This Row],[sales]]</f>
        <v>2.3385718944168115E-2</v>
      </c>
      <c r="CN9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5806.8980076253038</v>
      </c>
      <c r="CO92" s="79">
        <f>Table6[[#This Row],[sales]]-CN92</f>
        <v>1663.5285792625218</v>
      </c>
      <c r="CP92">
        <f>ABS(Table6[[#This Row],[sales]]-CN92)/Table6[[#This Row],[sales]]</f>
        <v>0.22268187230196002</v>
      </c>
      <c r="CQ9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6088.6530561931413</v>
      </c>
      <c r="CR92" s="79">
        <f>Table6[[#This Row],[sales]]-CQ92</f>
        <v>1381.7735306946843</v>
      </c>
      <c r="CS92">
        <f>ABS(Table6[[#This Row],[sales]]-CQ92)/Table6[[#This Row],[sales]]</f>
        <v>0.18496581348111876</v>
      </c>
    </row>
    <row r="93" spans="1:97" x14ac:dyDescent="0.2">
      <c r="A93">
        <v>92</v>
      </c>
      <c r="B93" t="s">
        <v>139</v>
      </c>
      <c r="C93" s="5">
        <v>43373</v>
      </c>
      <c r="D93" s="6">
        <v>2660.5038424819636</v>
      </c>
      <c r="E93" s="8">
        <f>YEAR(Table6[[#This Row],[Date]])</f>
        <v>2018</v>
      </c>
      <c r="F93" s="6">
        <f>Table6[[#This Row],[TV_State]]+Table6[[#This Row],[Radio_State]]+Table6[[#This Row],[Online]]</f>
        <v>3148.2628802703243</v>
      </c>
      <c r="G93" s="6">
        <f t="shared" si="27"/>
        <v>2600.4279492686987</v>
      </c>
      <c r="H93" s="6">
        <f>LN(Table6[[#This Row],[PROF TV LING]])</f>
        <v>7.863431306337735</v>
      </c>
      <c r="I93" s="6">
        <f t="shared" si="28"/>
        <v>7.8862707983059934</v>
      </c>
      <c r="J93" s="6">
        <v>433.56358914520922</v>
      </c>
      <c r="K93" s="6">
        <f t="shared" si="33"/>
        <v>429.31296572221703</v>
      </c>
      <c r="L93" s="6">
        <f>0.5*J92+0.5*Table6[[#This Row],[Radio_State]]</f>
        <v>431.41723474350027</v>
      </c>
      <c r="M93" s="6">
        <f>LN(Table6[[#This Row],[RADIO LINGERING ]])</f>
        <v>6.0670756838837514</v>
      </c>
      <c r="N93" s="6">
        <f t="shared" si="29"/>
        <v>6.0720384732258808</v>
      </c>
      <c r="O93" s="6">
        <v>54.195448643151174</v>
      </c>
      <c r="P93" s="6">
        <f t="shared" si="30"/>
        <v>57.48085935051256</v>
      </c>
      <c r="Q93" s="6">
        <f>0.3*O92+0.7*Table6[[#This Row],[Online]]</f>
        <v>54.034472063023003</v>
      </c>
      <c r="R93" s="6">
        <f>LN(Table6[[#This Row],[ONLINE LINGERING]])</f>
        <v>3.9896222144293021</v>
      </c>
      <c r="S93" s="6">
        <f t="shared" si="31"/>
        <v>3.992596931546045</v>
      </c>
      <c r="T93" s="6">
        <v>6841.3162491089015</v>
      </c>
      <c r="U93" s="6">
        <f t="shared" si="32"/>
        <v>8.8307354261837823</v>
      </c>
      <c r="V93" s="8">
        <f>YEAR(Table6[[#This Row],[Date]])</f>
        <v>2018</v>
      </c>
      <c r="W93" s="8">
        <f>WEEKNUM(Table6[[#This Row],[Date]])</f>
        <v>40</v>
      </c>
      <c r="X93" t="s">
        <v>256</v>
      </c>
      <c r="Y93" s="9">
        <f>Table6[[#This Row],[LNTVLING]]+Table6[[#This Row],[LNRADIOLING]]+Table6[[#This Row],[LNONLINELING]]</f>
        <v>17.920129204650788</v>
      </c>
      <c r="Z93">
        <f t="shared" si="53"/>
        <v>1</v>
      </c>
      <c r="AA93">
        <f t="shared" si="34"/>
        <v>1</v>
      </c>
      <c r="AB93">
        <f t="shared" si="35"/>
        <v>0</v>
      </c>
      <c r="AC93">
        <f t="shared" si="36"/>
        <v>0</v>
      </c>
      <c r="AD93">
        <f t="shared" si="37"/>
        <v>0</v>
      </c>
      <c r="AE93">
        <f t="shared" si="38"/>
        <v>0</v>
      </c>
      <c r="AF93">
        <f t="shared" si="39"/>
        <v>0</v>
      </c>
      <c r="AG93" s="9">
        <f>'[1]1'!J$20+'[1]1'!J$21*Table6[[#This Row],[TV_State]]</f>
        <v>3946.1491378766232</v>
      </c>
      <c r="AH93" s="9">
        <f>Table6[[#This Row],[sales]]-Table6[[#This Row],[Pred_1]]</f>
        <v>2895.1671112322783</v>
      </c>
      <c r="AI93">
        <f>ABS(Table6[[#This Row],[Res_1]])/Table6[[#This Row],[sales]]</f>
        <v>0.42318860959093668</v>
      </c>
      <c r="AJ93" s="9">
        <f>'[1]2'!J$20+'[1]2'!J$21*Table6[[#This Row],[Radio_State]]</f>
        <v>3617.6497235887864</v>
      </c>
      <c r="AK93" s="9">
        <f>Table6[[#This Row],[sales]]-Table6[[#This Row],[ Pred_2 ]]</f>
        <v>3223.6665255201151</v>
      </c>
      <c r="AL93">
        <f>ABS(Table6[[#This Row],[ Res_2 ]])/Table6[[#This Row],[sales]]</f>
        <v>0.47120559964465986</v>
      </c>
      <c r="AM93" s="10">
        <f>'[1]3'!J$20+'[1]3'!J$21*Data!O93</f>
        <v>2113.8346927003313</v>
      </c>
      <c r="AN93" s="9">
        <f>Table6[[#This Row],[sales]]-Table6[[#This Row],[Pred_3]]</f>
        <v>4727.4815564085702</v>
      </c>
      <c r="AO93" s="9">
        <f>ABS(Table6[[#This Row],[Res_3]])/Table6[[#This Row],[sales]]</f>
        <v>0.69101929866556544</v>
      </c>
      <c r="AP93" s="9">
        <f>'[1]4'!L$21+'[1]4'!L$27*Table6[[#This Row],[TV_State]]+'[1]4'!L$22*Table6[[#This Row],[NJ_DUM]]+'[1]4'!L$23*Table6[[#This Row],[NY_DUM]]+'[1]4'!L$24*Table6[[#This Row],[PA_DUM]]+'[1]4'!L$25*Table6[[#This Row],[CT_DUM]]+'[1]4'!L$26*Table6[[#This Row],[DL_DUM]]</f>
        <v>4967.3561006778073</v>
      </c>
      <c r="AQ93" s="9">
        <f>Table6[[#This Row],[sales]]-Table6[[#This Row],[Pred_4]]</f>
        <v>1873.9601484310942</v>
      </c>
      <c r="AR93">
        <f>ABS(Table6[[#This Row],[Res_4]]/Table6[[#This Row],[sales]])</f>
        <v>0.27391807076235986</v>
      </c>
      <c r="AS93" s="9">
        <f>'[1]5'!L$20+'[1]5'!L$26*Table6[[#This Row],[Radio_State]]+'[1]5'!L$21*Table6[[#This Row],[NJ_DUM]]+'[1]5'!L$22*Table6[[#This Row],[NY_DUM]]+'[1]5'!L$23*Table6[[#This Row],[PA_DUM]]+'[1]5'!L$24*Table6[[#This Row],[CT_DUM]]+'[1]5'!L$25*Table6[[#This Row],[DL_DUM]]</f>
        <v>4391.1064367566369</v>
      </c>
      <c r="AT93" s="9">
        <f>Table6[[#This Row],[sales]]-Table6[[#This Row],[Pred_5]]</f>
        <v>2450.2098123522646</v>
      </c>
      <c r="AU93" s="9">
        <f>ABS(Table6[[#This Row],[Red_5]]/Table6[[#This Row],[sales]])</f>
        <v>0.35814888877142764</v>
      </c>
      <c r="AV93" s="9">
        <f>'[1]6'!L$20+'[1]6'!L$26*Table6[[#This Row],[Online]]+'[1]6'!L$21*Table6[[#This Row],[NJ_DUM]]+'[1]6'!L$22*Table6[[#This Row],[NY_DUM]]+'[1]6'!L$23*Table6[[#This Row],[PA_DUM]]+'[1]6'!L$24*Table6[[#This Row],[CT_DUM]]+'[1]6'!L$25*Table6[[#This Row],[DL_DUM]]</f>
        <v>4196.2635630873501</v>
      </c>
      <c r="AW93" s="9">
        <f>Table6[[#This Row],[sales]]-Table6[[#This Row],[Pred_6]]</f>
        <v>2645.0526860215514</v>
      </c>
      <c r="AX93" s="9">
        <f>ABS(Table6[[#This Row],[Red_6]]/Table6[[#This Row],[sales]])</f>
        <v>0.38662920843135645</v>
      </c>
      <c r="AY93" s="9">
        <f>'[1]7'!L$21+'[1]7'!L$27*Table6[[#This Row],[LNTV]]+'[1]7'!L$22*Table6[[#This Row],[NJ_DUM]]+'[1]7'!L$23*Table6[[#This Row],[NY_DUM]]+'[1]7'!L$24*Table6[[#This Row],[PA_DUM]]+'[1]7'!L$25*Table6[[#This Row],[CT_DUM]]+'[1]7'!L$26*Table6[[#This Row],[DL_DUM]]</f>
        <v>8.335318454362822</v>
      </c>
      <c r="AZ93" s="9">
        <f>Table6[[#This Row],[sales]]-Table6[[#This Row],[Pred_7]]</f>
        <v>6832.9809306545385</v>
      </c>
      <c r="BA93" s="9">
        <f>ABS(Table6[[#This Row],[Red_7]]/Table6[[#This Row],[sales]])</f>
        <v>0.99878162064859244</v>
      </c>
      <c r="BB93" s="9">
        <f>'[1]8'!O$22+'[1]8'!O$28*Table6[[#This Row],[LNRADIOLING]]+'[1]8'!O$23*Table6[[#This Row],[DL_DUM]]+'[1]8'!O$24*Table6[[#This Row],[CT_DUM]]+'[1]8'!O$25*Table6[[#This Row],[PA_DUM]]+'[1]8'!O$26*Table6[[#This Row],[NY_DUM]]+'[1]8'!O$27*Table6[[#This Row],[NJ_DUM]]</f>
        <v>5.954579048465825</v>
      </c>
      <c r="BC93" s="9">
        <f>Table6[[#This Row],[sales]]-Table6[[#This Row],[Pred_8]]</f>
        <v>6835.3616700604352</v>
      </c>
      <c r="BD93" s="9">
        <f>ABS(Table6[[#This Row],[Red_8]]/Table6[[#This Row],[sales]])</f>
        <v>0.99912961499927122</v>
      </c>
      <c r="BE93" s="9">
        <f>'[1]9'!M$19+'[1]9'!M$21*Table6[[#This Row],[LNONLINE]]+'[1]9'!M$20*Table6[[#This Row],[DL_DUM]]+'[1]9'!M$22*Table6[[#This Row],[CT_DUM]]+'[1]9'!M$23*Table6[[#This Row],[PA_DUM]]+'[1]9'!M$24*Table6[[#This Row],[NY_DUM]]+'[1]9'!M$25*Table6[[#This Row],[NJ_DUM]]</f>
        <v>5.8063759453042731</v>
      </c>
      <c r="BF93" s="9">
        <f>Table6[[#This Row],[sales]]-Table6[[#This Row],[Pred_9]]</f>
        <v>6835.5098731635971</v>
      </c>
      <c r="BG93" s="9">
        <f>ABS(Table6[[#This Row],[Red_9]]/Table6[[#This Row],[sales]])</f>
        <v>0.9991512779509264</v>
      </c>
      <c r="BH93" s="9">
        <f>'[1]10'!P$22+'[1]10'!P$30*Table6[[#This Row],[LNTV]]+'[1]10'!P$29*Table6[[#This Row],[LNRADIOLING]]+'[1]10'!P$24*Table6[[#This Row],[LNONLINELING]]+'[1]10'!P$23*Table6[[#This Row],[DL_DUM]]+'[1]10'!P$25*Table6[[#This Row],[CT_DUM]]+'[1]10'!P$26*Table6[[#This Row],[PA_DUM]]+'[1]10'!P$27*Table6[[#This Row],[NY_DUM]]+'[1]10'!P$28*Table6[[#This Row],[NJ_DUM]]</f>
        <v>5.5196953589197122</v>
      </c>
      <c r="BI93" s="9">
        <f>Table6[[#This Row],[sales]]-Table6[[#This Row],[Pred_10]]</f>
        <v>6835.7965537499822</v>
      </c>
      <c r="BJ93" s="45">
        <f>ABS(Table6[[#This Row],[Red_10]]/Table6[[#This Row],[sales]])</f>
        <v>0.99919318225354103</v>
      </c>
      <c r="BK93" s="9">
        <f>'[1]11'!P$32+'[1]11'!P$40*Table6[[#This Row],[LNONLINELING]]+'[1]11'!P$39*Table6[[#This Row],[LNRADIOLING]]+'[1]11'!P$38*Table6[[#This Row],[LNTVLING]]+'[1]11'!P$33*Table6[[#This Row],[DL_DUM]]+'[1]11'!P$34*Table6[[#This Row],[CT_DUM]]+'[1]11'!P$35*Table6[[#This Row],[PA_DUM]]+'[1]11'!P$36*Table6[[#This Row],[NY_DUM]]+'[1]11'!P$37*Table6[[#This Row],[NJ_DUM]]</f>
        <v>5.3484142474820198</v>
      </c>
      <c r="BL93" s="9">
        <f>Table6[[#This Row],[sales]]-Table6[[#This Row],[ Pred_11]]</f>
        <v>6835.9678348614198</v>
      </c>
      <c r="BM93" s="47">
        <f>ABS(Table6[[#This Row],[ Red_11]]/Table6[[#This Row],[sales]])</f>
        <v>0.99921821853387083</v>
      </c>
      <c r="BN93" s="9">
        <f>'[1]12'!K$22+'[1]12'!K$28*Table6[[#This Row],[COMBINE LN LING]]+'[1]12'!K$23*Table6[[#This Row],[DL_DUM]]+'[1]12'!K$24*Table6[[#This Row],[CT_DUM]]+'[1]12'!K$25*Table6[[#This Row],[PA_DUM]]+'[1]12'!K$26*Table6[[#This Row],[NY_DUM]]+'[1]12'!K$27*Table6[[#This Row],[NJ_DUM]]</f>
        <v>6.0957721144727683</v>
      </c>
      <c r="BO93" s="9">
        <f>Table6[[#This Row],[sales]]-Table6[[#This Row],[ Pred_12]]</f>
        <v>6835.2204769944283</v>
      </c>
      <c r="BP93" s="47">
        <f>ABS(Table6[[#This Row],[ Red_12]]/Table6[[#This Row],[sales]])</f>
        <v>0.99910897670966936</v>
      </c>
      <c r="BQ93">
        <f>LN(G93+'2019 Totals and Calculations'!C$18)</f>
        <v>7.9935090714716228</v>
      </c>
      <c r="BR93">
        <f>LN(Table6[[#This Row],[PROF RADIO]]+'2019 Totals and Calculations'!D$18)</f>
        <v>6.1986196252473302</v>
      </c>
      <c r="BS93">
        <f>LN(Table6[[#This Row],[ONLINE LINGERING]]+'2019 Totals and Calculations'!E$18)</f>
        <v>4.5840674425477825</v>
      </c>
      <c r="BT93">
        <f>MONTH(Table6[[#This Row],[Date]])</f>
        <v>9</v>
      </c>
      <c r="BU93">
        <f t="shared" si="40"/>
        <v>0</v>
      </c>
      <c r="BV93">
        <f t="shared" si="41"/>
        <v>0</v>
      </c>
      <c r="BW93">
        <f t="shared" si="42"/>
        <v>0</v>
      </c>
      <c r="BX93">
        <f t="shared" si="43"/>
        <v>0</v>
      </c>
      <c r="BY93">
        <f t="shared" si="44"/>
        <v>0</v>
      </c>
      <c r="BZ93">
        <f t="shared" si="45"/>
        <v>0</v>
      </c>
      <c r="CA93">
        <f t="shared" si="46"/>
        <v>0</v>
      </c>
      <c r="CB93">
        <f t="shared" si="47"/>
        <v>0</v>
      </c>
      <c r="CC93">
        <f t="shared" si="48"/>
        <v>1</v>
      </c>
      <c r="CD93">
        <f t="shared" si="49"/>
        <v>0</v>
      </c>
      <c r="CE93">
        <f t="shared" si="50"/>
        <v>0</v>
      </c>
      <c r="CF93">
        <f t="shared" si="51"/>
        <v>0</v>
      </c>
      <c r="CG93">
        <f t="shared" si="52"/>
        <v>92</v>
      </c>
      <c r="CH9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8291.2809166873067</v>
      </c>
      <c r="CI93" s="79">
        <f>Table6[[#This Row],[sales]]-CH93</f>
        <v>-1449.9646675784052</v>
      </c>
      <c r="CJ93">
        <f>ABS(Table6[[#This Row],[sales]]-CH93)/Table6[[#This Row],[sales]]</f>
        <v>0.2119423536029732</v>
      </c>
      <c r="CK9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7331.7492310193165</v>
      </c>
      <c r="CL93" s="79">
        <f>Table6[[#This Row],[sales]]-CK93</f>
        <v>-490.43298191041504</v>
      </c>
      <c r="CM93">
        <f>ABS(Table6[[#This Row],[sales]]-CK93)/Table6[[#This Row],[sales]]</f>
        <v>7.1686933340392667E-2</v>
      </c>
      <c r="CN9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5831.0069945574596</v>
      </c>
      <c r="CO93" s="79">
        <f>Table6[[#This Row],[sales]]-CN93</f>
        <v>1010.3092545514419</v>
      </c>
      <c r="CP93">
        <f>ABS(Table6[[#This Row],[sales]]-CN93)/Table6[[#This Row],[sales]]</f>
        <v>0.14767761316150779</v>
      </c>
      <c r="CQ9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6128.0274824936396</v>
      </c>
      <c r="CR93" s="79">
        <f>Table6[[#This Row],[sales]]-CQ93</f>
        <v>713.28876661526192</v>
      </c>
      <c r="CS93">
        <f>ABS(Table6[[#This Row],[sales]]-CQ93)/Table6[[#This Row],[sales]]</f>
        <v>0.10426191987662747</v>
      </c>
    </row>
    <row r="94" spans="1:97" x14ac:dyDescent="0.2">
      <c r="A94">
        <v>93</v>
      </c>
      <c r="B94" t="s">
        <v>139</v>
      </c>
      <c r="C94" s="5">
        <v>43380</v>
      </c>
      <c r="D94" s="6">
        <v>2687.1088809067833</v>
      </c>
      <c r="E94" s="8">
        <f>YEAR(Table6[[#This Row],[Date]])</f>
        <v>2018</v>
      </c>
      <c r="F94" s="6">
        <f>Table6[[#This Row],[TV_State]]+Table6[[#This Row],[Radio_State]]+Table6[[#This Row],[Online]]</f>
        <v>3179.7455090730273</v>
      </c>
      <c r="G94" s="6">
        <f t="shared" si="27"/>
        <v>2626.432228760124</v>
      </c>
      <c r="H94" s="6">
        <f>LN(Table6[[#This Row],[PROF TV LING]])</f>
        <v>7.8733816371904233</v>
      </c>
      <c r="I94" s="6">
        <f t="shared" si="28"/>
        <v>7.8962211291591613</v>
      </c>
      <c r="J94" s="6">
        <v>437.89922503666128</v>
      </c>
      <c r="K94" s="6">
        <f t="shared" si="33"/>
        <v>433.60609537943913</v>
      </c>
      <c r="L94" s="6">
        <f>0.5*J93+0.5*Table6[[#This Row],[Radio_State]]</f>
        <v>435.73140709093525</v>
      </c>
      <c r="M94" s="6">
        <f>LN(Table6[[#This Row],[RADIO LINGERING ]])</f>
        <v>6.0770260147369193</v>
      </c>
      <c r="N94" s="6">
        <f t="shared" si="29"/>
        <v>6.0819888040790486</v>
      </c>
      <c r="O94" s="6">
        <v>54.737403129582688</v>
      </c>
      <c r="P94" s="6">
        <f t="shared" si="30"/>
        <v>55.560439995861643</v>
      </c>
      <c r="Q94" s="6">
        <f>0.3*O93+0.7*Table6[[#This Row],[Online]]</f>
        <v>54.574816783653233</v>
      </c>
      <c r="R94" s="6">
        <f>LN(Table6[[#This Row],[ONLINE LINGERING]])</f>
        <v>3.99957254528247</v>
      </c>
      <c r="S94" s="6">
        <f t="shared" si="31"/>
        <v>4.0025472623992133</v>
      </c>
      <c r="T94" s="6">
        <v>2441.5881557241955</v>
      </c>
      <c r="U94" s="6">
        <f t="shared" si="32"/>
        <v>7.8004039900479798</v>
      </c>
      <c r="V94" s="8">
        <f>YEAR(Table6[[#This Row],[Date]])</f>
        <v>2018</v>
      </c>
      <c r="W94" s="8">
        <f>WEEKNUM(Table6[[#This Row],[Date]])</f>
        <v>41</v>
      </c>
      <c r="X94" t="s">
        <v>257</v>
      </c>
      <c r="Y94" s="9">
        <f>Table6[[#This Row],[LNTVLING]]+Table6[[#This Row],[LNRADIOLING]]+Table6[[#This Row],[LNONLINELING]]</f>
        <v>17.949980197209811</v>
      </c>
      <c r="Z94">
        <f t="shared" si="53"/>
        <v>1</v>
      </c>
      <c r="AA94">
        <f t="shared" si="34"/>
        <v>1</v>
      </c>
      <c r="AB94">
        <f t="shared" si="35"/>
        <v>0</v>
      </c>
      <c r="AC94">
        <f t="shared" si="36"/>
        <v>0</v>
      </c>
      <c r="AD94">
        <f t="shared" si="37"/>
        <v>0</v>
      </c>
      <c r="AE94">
        <f t="shared" si="38"/>
        <v>0</v>
      </c>
      <c r="AF94">
        <f t="shared" si="39"/>
        <v>0</v>
      </c>
      <c r="AG94" s="9">
        <f>'[1]1'!J$20+'[1]1'!J$21*Table6[[#This Row],[TV_State]]</f>
        <v>3972.3133038008255</v>
      </c>
      <c r="AH94" s="9">
        <f>Table6[[#This Row],[sales]]-Table6[[#This Row],[Pred_1]]</f>
        <v>-1530.7251480766299</v>
      </c>
      <c r="AI94">
        <f>ABS(Table6[[#This Row],[Res_1]])/Table6[[#This Row],[sales]]</f>
        <v>0.62693830836618059</v>
      </c>
      <c r="AJ94" s="9">
        <f>'[1]2'!J$20+'[1]2'!J$21*Table6[[#This Row],[Radio_State]]</f>
        <v>3636.683402784699</v>
      </c>
      <c r="AK94" s="9">
        <f>Table6[[#This Row],[sales]]-Table6[[#This Row],[ Pred_2 ]]</f>
        <v>-1195.0952470605034</v>
      </c>
      <c r="AL94">
        <f>ABS(Table6[[#This Row],[ Res_2 ]])/Table6[[#This Row],[sales]]</f>
        <v>0.48947454314056016</v>
      </c>
      <c r="AM94" s="10">
        <f>'[1]3'!J$20+'[1]3'!J$21*Data!O94</f>
        <v>2116.965737810086</v>
      </c>
      <c r="AN94" s="9">
        <f>Table6[[#This Row],[sales]]-Table6[[#This Row],[Pred_3]]</f>
        <v>324.62241791410952</v>
      </c>
      <c r="AO94" s="9">
        <f>ABS(Table6[[#This Row],[Res_3]])/Table6[[#This Row],[sales]]</f>
        <v>0.13295543605625978</v>
      </c>
      <c r="AP94" s="9">
        <f>'[1]4'!L$21+'[1]4'!L$27*Table6[[#This Row],[TV_State]]+'[1]4'!L$22*Table6[[#This Row],[NJ_DUM]]+'[1]4'!L$23*Table6[[#This Row],[NY_DUM]]+'[1]4'!L$24*Table6[[#This Row],[PA_DUM]]+'[1]4'!L$25*Table6[[#This Row],[CT_DUM]]+'[1]4'!L$26*Table6[[#This Row],[DL_DUM]]</f>
        <v>4973.2246572102868</v>
      </c>
      <c r="AQ94" s="9">
        <f>Table6[[#This Row],[sales]]-Table6[[#This Row],[Pred_4]]</f>
        <v>-2531.6365014860912</v>
      </c>
      <c r="AR94">
        <f>ABS(Table6[[#This Row],[Res_4]]/Table6[[#This Row],[sales]])</f>
        <v>1.0368810544689042</v>
      </c>
      <c r="AS94" s="9">
        <f>'[1]5'!L$20+'[1]5'!L$26*Table6[[#This Row],[Radio_State]]+'[1]5'!L$21*Table6[[#This Row],[NJ_DUM]]+'[1]5'!L$22*Table6[[#This Row],[NY_DUM]]+'[1]5'!L$23*Table6[[#This Row],[PA_DUM]]+'[1]5'!L$24*Table6[[#This Row],[CT_DUM]]+'[1]5'!L$25*Table6[[#This Row],[DL_DUM]]</f>
        <v>4398.7440725873312</v>
      </c>
      <c r="AT94" s="9">
        <f>Table6[[#This Row],[sales]]-Table6[[#This Row],[Pred_5]]</f>
        <v>-1957.1559168631356</v>
      </c>
      <c r="AU94" s="9">
        <f>ABS(Table6[[#This Row],[Red_5]]/Table6[[#This Row],[sales]])</f>
        <v>0.80159133811108563</v>
      </c>
      <c r="AV94" s="9">
        <f>'[1]6'!L$20+'[1]6'!L$26*Table6[[#This Row],[Online]]+'[1]6'!L$21*Table6[[#This Row],[NJ_DUM]]+'[1]6'!L$22*Table6[[#This Row],[NY_DUM]]+'[1]6'!L$23*Table6[[#This Row],[PA_DUM]]+'[1]6'!L$24*Table6[[#This Row],[CT_DUM]]+'[1]6'!L$25*Table6[[#This Row],[DL_DUM]]</f>
        <v>4198.6222886088399</v>
      </c>
      <c r="AW94" s="9">
        <f>Table6[[#This Row],[sales]]-Table6[[#This Row],[Pred_6]]</f>
        <v>-1757.0341328846444</v>
      </c>
      <c r="AX94" s="9">
        <f>ABS(Table6[[#This Row],[Red_6]]/Table6[[#This Row],[sales]])</f>
        <v>0.71962756239841497</v>
      </c>
      <c r="AY94" s="9">
        <f>'[1]7'!L$21+'[1]7'!L$27*Table6[[#This Row],[LNTV]]+'[1]7'!L$22*Table6[[#This Row],[NJ_DUM]]+'[1]7'!L$23*Table6[[#This Row],[NY_DUM]]+'[1]7'!L$24*Table6[[#This Row],[PA_DUM]]+'[1]7'!L$25*Table6[[#This Row],[CT_DUM]]+'[1]7'!L$26*Table6[[#This Row],[DL_DUM]]</f>
        <v>8.3364198016528235</v>
      </c>
      <c r="AZ94" s="9">
        <f>Table6[[#This Row],[sales]]-Table6[[#This Row],[Pred_7]]</f>
        <v>2433.2517359225426</v>
      </c>
      <c r="BA94" s="9">
        <f>ABS(Table6[[#This Row],[Red_7]]/Table6[[#This Row],[sales]])</f>
        <v>0.99658565684711875</v>
      </c>
      <c r="BB94" s="9">
        <f>'[1]8'!O$22+'[1]8'!O$28*Table6[[#This Row],[LNRADIOLING]]+'[1]8'!O$23*Table6[[#This Row],[DL_DUM]]+'[1]8'!O$24*Table6[[#This Row],[CT_DUM]]+'[1]8'!O$25*Table6[[#This Row],[PA_DUM]]+'[1]8'!O$26*Table6[[#This Row],[NY_DUM]]+'[1]8'!O$27*Table6[[#This Row],[NJ_DUM]]</f>
        <v>5.9552889144696008</v>
      </c>
      <c r="BC94" s="9">
        <f>Table6[[#This Row],[sales]]-Table6[[#This Row],[Pred_8]]</f>
        <v>2435.6328668097258</v>
      </c>
      <c r="BD94" s="9">
        <f>ABS(Table6[[#This Row],[Red_8]]/Table6[[#This Row],[sales]])</f>
        <v>0.99756089539486503</v>
      </c>
      <c r="BE94" s="9">
        <f>'[1]9'!M$19+'[1]9'!M$21*Table6[[#This Row],[LNONLINE]]+'[1]9'!M$20*Table6[[#This Row],[DL_DUM]]+'[1]9'!M$22*Table6[[#This Row],[CT_DUM]]+'[1]9'!M$23*Table6[[#This Row],[PA_DUM]]+'[1]9'!M$24*Table6[[#This Row],[NY_DUM]]+'[1]9'!M$25*Table6[[#This Row],[NJ_DUM]]</f>
        <v>5.8095263936356059</v>
      </c>
      <c r="BF94" s="9">
        <f>Table6[[#This Row],[sales]]-Table6[[#This Row],[Pred_9]]</f>
        <v>2435.7786293305599</v>
      </c>
      <c r="BG94" s="9">
        <f>ABS(Table6[[#This Row],[Red_9]]/Table6[[#This Row],[sales]])</f>
        <v>0.99762059527524516</v>
      </c>
      <c r="BH94" s="9">
        <f>'[1]10'!P$22+'[1]10'!P$30*Table6[[#This Row],[LNTV]]+'[1]10'!P$29*Table6[[#This Row],[LNRADIOLING]]+'[1]10'!P$24*Table6[[#This Row],[LNONLINELING]]+'[1]10'!P$23*Table6[[#This Row],[DL_DUM]]+'[1]10'!P$25*Table6[[#This Row],[CT_DUM]]+'[1]10'!P$26*Table6[[#This Row],[PA_DUM]]+'[1]10'!P$27*Table6[[#This Row],[NY_DUM]]+'[1]10'!P$28*Table6[[#This Row],[NJ_DUM]]</f>
        <v>5.5215064421959301</v>
      </c>
      <c r="BI94" s="9">
        <f>Table6[[#This Row],[sales]]-Table6[[#This Row],[Pred_10]]</f>
        <v>2436.0666492819996</v>
      </c>
      <c r="BJ94" s="45">
        <f>ABS(Table6[[#This Row],[Red_10]]/Table6[[#This Row],[sales]])</f>
        <v>0.9977385594580106</v>
      </c>
      <c r="BK94" s="9">
        <f>'[1]11'!P$32+'[1]11'!P$40*Table6[[#This Row],[LNONLINELING]]+'[1]11'!P$39*Table6[[#This Row],[LNRADIOLING]]+'[1]11'!P$38*Table6[[#This Row],[LNTVLING]]+'[1]11'!P$33*Table6[[#This Row],[DL_DUM]]+'[1]11'!P$34*Table6[[#This Row],[CT_DUM]]+'[1]11'!P$35*Table6[[#This Row],[PA_DUM]]+'[1]11'!P$36*Table6[[#This Row],[NY_DUM]]+'[1]11'!P$37*Table6[[#This Row],[NJ_DUM]]</f>
        <v>5.3495396451528991</v>
      </c>
      <c r="BL94" s="9">
        <f>Table6[[#This Row],[sales]]-Table6[[#This Row],[ Pred_11]]</f>
        <v>2436.2386160790425</v>
      </c>
      <c r="BM94" s="47">
        <f>ABS(Table6[[#This Row],[ Red_11]]/Table6[[#This Row],[sales]])</f>
        <v>0.99780899181026439</v>
      </c>
      <c r="BN94" s="9">
        <f>'[1]12'!K$22+'[1]12'!K$28*Table6[[#This Row],[COMBINE LN LING]]+'[1]12'!K$23*Table6[[#This Row],[DL_DUM]]+'[1]12'!K$24*Table6[[#This Row],[CT_DUM]]+'[1]12'!K$25*Table6[[#This Row],[PA_DUM]]+'[1]12'!K$26*Table6[[#This Row],[NY_DUM]]+'[1]12'!K$27*Table6[[#This Row],[NJ_DUM]]</f>
        <v>6.0986448508795696</v>
      </c>
      <c r="BO94" s="9">
        <f>Table6[[#This Row],[sales]]-Table6[[#This Row],[ Pred_12]]</f>
        <v>2435.4895108733158</v>
      </c>
      <c r="BP94" s="47">
        <f>ABS(Table6[[#This Row],[ Red_12]]/Table6[[#This Row],[sales]])</f>
        <v>0.99750218117802469</v>
      </c>
      <c r="BQ94">
        <f>LN(G94+'2019 Totals and Calculations'!C$18)</f>
        <v>8.002251020528707</v>
      </c>
      <c r="BR94">
        <f>LN(Table6[[#This Row],[PROF RADIO]]+'2019 Totals and Calculations'!D$18)</f>
        <v>6.2073064292972164</v>
      </c>
      <c r="BS94">
        <f>LN(Table6[[#This Row],[ONLINE LINGERING]]+'2019 Totals and Calculations'!E$18)</f>
        <v>4.5895709568141587</v>
      </c>
      <c r="BT94">
        <f>MONTH(Table6[[#This Row],[Date]])</f>
        <v>10</v>
      </c>
      <c r="BU94">
        <f t="shared" si="40"/>
        <v>0</v>
      </c>
      <c r="BV94">
        <f t="shared" si="41"/>
        <v>0</v>
      </c>
      <c r="BW94">
        <f t="shared" si="42"/>
        <v>0</v>
      </c>
      <c r="BX94">
        <f t="shared" si="43"/>
        <v>0</v>
      </c>
      <c r="BY94">
        <f t="shared" si="44"/>
        <v>0</v>
      </c>
      <c r="BZ94">
        <f t="shared" si="45"/>
        <v>0</v>
      </c>
      <c r="CA94">
        <f t="shared" si="46"/>
        <v>0</v>
      </c>
      <c r="CB94">
        <f t="shared" si="47"/>
        <v>0</v>
      </c>
      <c r="CC94">
        <f t="shared" si="48"/>
        <v>0</v>
      </c>
      <c r="CD94">
        <f t="shared" si="49"/>
        <v>1</v>
      </c>
      <c r="CE94">
        <f t="shared" si="50"/>
        <v>0</v>
      </c>
      <c r="CF94">
        <f t="shared" si="51"/>
        <v>0</v>
      </c>
      <c r="CG94">
        <f t="shared" si="52"/>
        <v>93</v>
      </c>
      <c r="CH9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2857.7848179608445</v>
      </c>
      <c r="CI94" s="79">
        <f>Table6[[#This Row],[sales]]-CH94</f>
        <v>-416.19666223664899</v>
      </c>
      <c r="CJ94">
        <f>ABS(Table6[[#This Row],[sales]]-CH94)/Table6[[#This Row],[sales]]</f>
        <v>0.17046145201060806</v>
      </c>
      <c r="CK9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2463.2342919969642</v>
      </c>
      <c r="CL94" s="79">
        <f>Table6[[#This Row],[sales]]-CK94</f>
        <v>-21.646136272768672</v>
      </c>
      <c r="CM94">
        <f>ABS(Table6[[#This Row],[sales]]-CK94)/Table6[[#This Row],[sales]]</f>
        <v>8.8655968542525332E-3</v>
      </c>
      <c r="CN9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2113.2076917681288</v>
      </c>
      <c r="CO94" s="79">
        <f>Table6[[#This Row],[sales]]-CN94</f>
        <v>328.38046395606671</v>
      </c>
      <c r="CP94">
        <f>ABS(Table6[[#This Row],[sales]]-CN94)/Table6[[#This Row],[sales]]</f>
        <v>0.13449461703284937</v>
      </c>
      <c r="CQ9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2178.0316299170695</v>
      </c>
      <c r="CR94" s="79">
        <f>Table6[[#This Row],[sales]]-CQ94</f>
        <v>263.55652580712604</v>
      </c>
      <c r="CS94">
        <f>ABS(Table6[[#This Row],[sales]]-CQ94)/Table6[[#This Row],[sales]]</f>
        <v>0.10794471016302623</v>
      </c>
    </row>
    <row r="95" spans="1:97" x14ac:dyDescent="0.2">
      <c r="A95">
        <v>94</v>
      </c>
      <c r="B95" t="s">
        <v>139</v>
      </c>
      <c r="C95" s="5">
        <v>43387</v>
      </c>
      <c r="D95" s="6">
        <v>2713.979969715851</v>
      </c>
      <c r="E95" s="8">
        <f>YEAR(Table6[[#This Row],[Date]])</f>
        <v>2018</v>
      </c>
      <c r="F95" s="6">
        <f>Table6[[#This Row],[TV_State]]+Table6[[#This Row],[Radio_State]]+Table6[[#This Row],[Online]]</f>
        <v>3211.5429641637575</v>
      </c>
      <c r="G95" s="6">
        <f t="shared" si="27"/>
        <v>2652.6965510468422</v>
      </c>
      <c r="H95" s="6">
        <f>LN(Table6[[#This Row],[PROF TV LING]])</f>
        <v>7.8833319680432581</v>
      </c>
      <c r="I95" s="6">
        <f t="shared" si="28"/>
        <v>7.9061714600123292</v>
      </c>
      <c r="J95" s="6">
        <v>442.27821728702793</v>
      </c>
      <c r="K95" s="6">
        <f t="shared" si="33"/>
        <v>437.94215633323353</v>
      </c>
      <c r="L95" s="6">
        <f>0.5*J94+0.5*Table6[[#This Row],[Radio_State]]</f>
        <v>440.0887211618446</v>
      </c>
      <c r="M95" s="6">
        <f>LN(Table6[[#This Row],[RADIO LINGERING ]])</f>
        <v>6.0869763455900872</v>
      </c>
      <c r="N95" s="6">
        <f t="shared" si="29"/>
        <v>6.0919391349322165</v>
      </c>
      <c r="O95" s="6">
        <v>55.284777160878505</v>
      </c>
      <c r="P95" s="6">
        <f t="shared" si="30"/>
        <v>55.367476011373441</v>
      </c>
      <c r="Q95" s="6">
        <f>0.3*O94+0.7*Table6[[#This Row],[Online]]</f>
        <v>55.120564951489754</v>
      </c>
      <c r="R95" s="6">
        <f>LN(Table6[[#This Row],[ONLINE LINGERING]])</f>
        <v>4.0095228761356383</v>
      </c>
      <c r="S95" s="6">
        <f t="shared" si="31"/>
        <v>4.0124975932523812</v>
      </c>
      <c r="T95" s="6">
        <v>1893.8593758198008</v>
      </c>
      <c r="U95" s="6">
        <f t="shared" si="32"/>
        <v>7.5463720237983294</v>
      </c>
      <c r="V95" s="8">
        <f>YEAR(Table6[[#This Row],[Date]])</f>
        <v>2018</v>
      </c>
      <c r="W95" s="8">
        <f>WEEKNUM(Table6[[#This Row],[Date]])</f>
        <v>42</v>
      </c>
      <c r="X95" t="s">
        <v>258</v>
      </c>
      <c r="Y95" s="9">
        <f>Table6[[#This Row],[LNTVLING]]+Table6[[#This Row],[LNRADIOLING]]+Table6[[#This Row],[LNONLINELING]]</f>
        <v>17.979831189768984</v>
      </c>
      <c r="Z95">
        <f t="shared" si="53"/>
        <v>1</v>
      </c>
      <c r="AA95">
        <f t="shared" si="34"/>
        <v>1</v>
      </c>
      <c r="AB95">
        <f t="shared" si="35"/>
        <v>0</v>
      </c>
      <c r="AC95">
        <f t="shared" si="36"/>
        <v>0</v>
      </c>
      <c r="AD95">
        <f t="shared" si="37"/>
        <v>0</v>
      </c>
      <c r="AE95">
        <f t="shared" si="38"/>
        <v>0</v>
      </c>
      <c r="AF95">
        <f t="shared" si="39"/>
        <v>0</v>
      </c>
      <c r="AG95" s="9">
        <f>'[1]1'!J$20+'[1]1'!J$21*Table6[[#This Row],[TV_State]]</f>
        <v>3998.7391113842705</v>
      </c>
      <c r="AH95" s="9">
        <f>Table6[[#This Row],[sales]]-Table6[[#This Row],[Pred_1]]</f>
        <v>-2104.8797355644697</v>
      </c>
      <c r="AI95">
        <f>ABS(Table6[[#This Row],[Res_1]])/Table6[[#This Row],[sales]]</f>
        <v>1.111423457538036</v>
      </c>
      <c r="AJ95" s="9">
        <f>'[1]2'!J$20+'[1]2'!J$21*Table6[[#This Row],[Radio_State]]</f>
        <v>3655.907418772571</v>
      </c>
      <c r="AK95" s="9">
        <f>Table6[[#This Row],[sales]]-Table6[[#This Row],[ Pred_2 ]]</f>
        <v>-1762.0480429527702</v>
      </c>
      <c r="AL95">
        <f>ABS(Table6[[#This Row],[ Res_2 ]])/Table6[[#This Row],[sales]]</f>
        <v>0.93040067570488272</v>
      </c>
      <c r="AM95" s="10">
        <f>'[1]3'!J$20+'[1]3'!J$21*Data!O95</f>
        <v>2120.1280933709386</v>
      </c>
      <c r="AN95" s="9">
        <f>Table6[[#This Row],[sales]]-Table6[[#This Row],[Pred_3]]</f>
        <v>-226.2687175511378</v>
      </c>
      <c r="AO95" s="9">
        <f>ABS(Table6[[#This Row],[Res_3]])/Table6[[#This Row],[sales]]</f>
        <v>0.11947493063110462</v>
      </c>
      <c r="AP95" s="9">
        <f>'[1]4'!L$21+'[1]4'!L$27*Table6[[#This Row],[TV_State]]+'[1]4'!L$22*Table6[[#This Row],[NJ_DUM]]+'[1]4'!L$23*Table6[[#This Row],[NY_DUM]]+'[1]4'!L$24*Table6[[#This Row],[PA_DUM]]+'[1]4'!L$25*Table6[[#This Row],[CT_DUM]]+'[1]4'!L$26*Table6[[#This Row],[DL_DUM]]</f>
        <v>4979.1518993080917</v>
      </c>
      <c r="AQ95" s="9">
        <f>Table6[[#This Row],[sales]]-Table6[[#This Row],[Pred_4]]</f>
        <v>-3085.292523488291</v>
      </c>
      <c r="AR95">
        <f>ABS(Table6[[#This Row],[Res_4]]/Table6[[#This Row],[sales]])</f>
        <v>1.6291032813102877</v>
      </c>
      <c r="AS95" s="9">
        <f>'[1]5'!L$20+'[1]5'!L$26*Table6[[#This Row],[Radio_State]]+'[1]5'!L$21*Table6[[#This Row],[NJ_DUM]]+'[1]5'!L$22*Table6[[#This Row],[NY_DUM]]+'[1]5'!L$23*Table6[[#This Row],[PA_DUM]]+'[1]5'!L$24*Table6[[#This Row],[CT_DUM]]+'[1]5'!L$25*Table6[[#This Row],[DL_DUM]]</f>
        <v>4406.4580847763327</v>
      </c>
      <c r="AT95" s="9">
        <f>Table6[[#This Row],[sales]]-Table6[[#This Row],[Pred_5]]</f>
        <v>-2512.5987089565319</v>
      </c>
      <c r="AU95" s="9">
        <f>ABS(Table6[[#This Row],[Red_5]]/Table6[[#This Row],[sales]])</f>
        <v>1.3267081711750091</v>
      </c>
      <c r="AV95" s="9">
        <f>'[1]6'!L$20+'[1]6'!L$26*Table6[[#This Row],[Online]]+'[1]6'!L$21*Table6[[#This Row],[NJ_DUM]]+'[1]6'!L$22*Table6[[#This Row],[NY_DUM]]+'[1]6'!L$23*Table6[[#This Row],[PA_DUM]]+'[1]6'!L$24*Table6[[#This Row],[CT_DUM]]+'[1]6'!L$25*Table6[[#This Row],[DL_DUM]]</f>
        <v>4201.0046013855444</v>
      </c>
      <c r="AW95" s="9">
        <f>Table6[[#This Row],[sales]]-Table6[[#This Row],[Pred_6]]</f>
        <v>-2307.1452255657437</v>
      </c>
      <c r="AX95" s="9">
        <f>ABS(Table6[[#This Row],[Red_6]]/Table6[[#This Row],[sales]])</f>
        <v>1.2182241485416743</v>
      </c>
      <c r="AY95" s="9">
        <f>'[1]7'!L$21+'[1]7'!L$27*Table6[[#This Row],[LNTV]]+'[1]7'!L$22*Table6[[#This Row],[NJ_DUM]]+'[1]7'!L$23*Table6[[#This Row],[NY_DUM]]+'[1]7'!L$24*Table6[[#This Row],[PA_DUM]]+'[1]7'!L$25*Table6[[#This Row],[CT_DUM]]+'[1]7'!L$26*Table6[[#This Row],[DL_DUM]]</f>
        <v>8.3375211489428231</v>
      </c>
      <c r="AZ95" s="9">
        <f>Table6[[#This Row],[sales]]-Table6[[#This Row],[Pred_7]]</f>
        <v>1885.5218546708579</v>
      </c>
      <c r="BA95" s="9">
        <f>ABS(Table6[[#This Row],[Red_7]]/Table6[[#This Row],[sales]])</f>
        <v>0.99559760283398346</v>
      </c>
      <c r="BB95" s="9">
        <f>'[1]8'!O$22+'[1]8'!O$28*Table6[[#This Row],[LNRADIOLING]]+'[1]8'!O$23*Table6[[#This Row],[DL_DUM]]+'[1]8'!O$24*Table6[[#This Row],[CT_DUM]]+'[1]8'!O$25*Table6[[#This Row],[PA_DUM]]+'[1]8'!O$26*Table6[[#This Row],[NY_DUM]]+'[1]8'!O$27*Table6[[#This Row],[NJ_DUM]]</f>
        <v>5.9559987804733776</v>
      </c>
      <c r="BC95" s="9">
        <f>Table6[[#This Row],[sales]]-Table6[[#This Row],[Pred_8]]</f>
        <v>1887.9033770393273</v>
      </c>
      <c r="BD95" s="9">
        <f>ABS(Table6[[#This Row],[Red_8]]/Table6[[#This Row],[sales]])</f>
        <v>0.99685509977323672</v>
      </c>
      <c r="BE95" s="9">
        <f>'[1]9'!M$19+'[1]9'!M$21*Table6[[#This Row],[LNONLINE]]+'[1]9'!M$20*Table6[[#This Row],[DL_DUM]]+'[1]9'!M$22*Table6[[#This Row],[CT_DUM]]+'[1]9'!M$23*Table6[[#This Row],[PA_DUM]]+'[1]9'!M$24*Table6[[#This Row],[NY_DUM]]+'[1]9'!M$25*Table6[[#This Row],[NJ_DUM]]</f>
        <v>5.8126768419669377</v>
      </c>
      <c r="BF95" s="9">
        <f>Table6[[#This Row],[sales]]-Table6[[#This Row],[Pred_9]]</f>
        <v>1888.0466989778338</v>
      </c>
      <c r="BG95" s="9">
        <f>ABS(Table6[[#This Row],[Red_9]]/Table6[[#This Row],[sales]])</f>
        <v>0.99693077695409626</v>
      </c>
      <c r="BH95" s="9">
        <f>'[1]10'!P$22+'[1]10'!P$30*Table6[[#This Row],[LNTV]]+'[1]10'!P$29*Table6[[#This Row],[LNRADIOLING]]+'[1]10'!P$24*Table6[[#This Row],[LNONLINELING]]+'[1]10'!P$23*Table6[[#This Row],[DL_DUM]]+'[1]10'!P$25*Table6[[#This Row],[CT_DUM]]+'[1]10'!P$26*Table6[[#This Row],[PA_DUM]]+'[1]10'!P$27*Table6[[#This Row],[NY_DUM]]+'[1]10'!P$28*Table6[[#This Row],[NJ_DUM]]</f>
        <v>5.5233175254721489</v>
      </c>
      <c r="BI95" s="9">
        <f>Table6[[#This Row],[sales]]-Table6[[#This Row],[Pred_10]]</f>
        <v>1888.3360582943287</v>
      </c>
      <c r="BJ95" s="45">
        <f>ABS(Table6[[#This Row],[Red_10]]/Table6[[#This Row],[sales]])</f>
        <v>0.99708356512843976</v>
      </c>
      <c r="BK95" s="9">
        <f>'[1]11'!P$32+'[1]11'!P$40*Table6[[#This Row],[LNONLINELING]]+'[1]11'!P$39*Table6[[#This Row],[LNRADIOLING]]+'[1]11'!P$38*Table6[[#This Row],[LNTVLING]]+'[1]11'!P$33*Table6[[#This Row],[DL_DUM]]+'[1]11'!P$34*Table6[[#This Row],[CT_DUM]]+'[1]11'!P$35*Table6[[#This Row],[PA_DUM]]+'[1]11'!P$36*Table6[[#This Row],[NY_DUM]]+'[1]11'!P$37*Table6[[#This Row],[NJ_DUM]]</f>
        <v>5.3506650428237545</v>
      </c>
      <c r="BL95" s="9">
        <f>Table6[[#This Row],[sales]]-Table6[[#This Row],[ Pred_11]]</f>
        <v>1888.5087107769771</v>
      </c>
      <c r="BM95" s="47">
        <f>ABS(Table6[[#This Row],[ Red_11]]/Table6[[#This Row],[sales]])</f>
        <v>0.997174729490933</v>
      </c>
      <c r="BN95" s="9">
        <f>'[1]12'!K$22+'[1]12'!K$28*Table6[[#This Row],[COMBINE LN LING]]+'[1]12'!K$23*Table6[[#This Row],[DL_DUM]]+'[1]12'!K$24*Table6[[#This Row],[CT_DUM]]+'[1]12'!K$25*Table6[[#This Row],[PA_DUM]]+'[1]12'!K$26*Table6[[#This Row],[NY_DUM]]+'[1]12'!K$27*Table6[[#This Row],[NJ_DUM]]</f>
        <v>6.1015175872863843</v>
      </c>
      <c r="BO95" s="9">
        <f>Table6[[#This Row],[sales]]-Table6[[#This Row],[ Pred_12]]</f>
        <v>1887.7578582325143</v>
      </c>
      <c r="BP95" s="47">
        <f>ABS(Table6[[#This Row],[ Red_12]]/Table6[[#This Row],[sales]])</f>
        <v>0.99677826259690205</v>
      </c>
      <c r="BQ95">
        <f>LN(G95+'2019 Totals and Calculations'!C$18)</f>
        <v>8.0110034934608016</v>
      </c>
      <c r="BR95">
        <f>LN(Table6[[#This Row],[PROF RADIO]]+'2019 Totals and Calculations'!D$18)</f>
        <v>6.2160041686687038</v>
      </c>
      <c r="BS95">
        <f>LN(Table6[[#This Row],[ONLINE LINGERING]]+'2019 Totals and Calculations'!E$18)</f>
        <v>4.5950989310240065</v>
      </c>
      <c r="BT95">
        <f>MONTH(Table6[[#This Row],[Date]])</f>
        <v>10</v>
      </c>
      <c r="BU95">
        <f t="shared" si="40"/>
        <v>0</v>
      </c>
      <c r="BV95">
        <f t="shared" si="41"/>
        <v>0</v>
      </c>
      <c r="BW95">
        <f t="shared" si="42"/>
        <v>0</v>
      </c>
      <c r="BX95">
        <f t="shared" si="43"/>
        <v>0</v>
      </c>
      <c r="BY95">
        <f t="shared" si="44"/>
        <v>0</v>
      </c>
      <c r="BZ95">
        <f t="shared" si="45"/>
        <v>0</v>
      </c>
      <c r="CA95">
        <f t="shared" si="46"/>
        <v>0</v>
      </c>
      <c r="CB95">
        <f t="shared" si="47"/>
        <v>0</v>
      </c>
      <c r="CC95">
        <f t="shared" si="48"/>
        <v>0</v>
      </c>
      <c r="CD95">
        <f t="shared" si="49"/>
        <v>1</v>
      </c>
      <c r="CE95">
        <f t="shared" si="50"/>
        <v>0</v>
      </c>
      <c r="CF95">
        <f t="shared" si="51"/>
        <v>0</v>
      </c>
      <c r="CG95">
        <f t="shared" si="52"/>
        <v>94</v>
      </c>
      <c r="CH9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2873.0056299853572</v>
      </c>
      <c r="CI95" s="79">
        <f>Table6[[#This Row],[sales]]-CH95</f>
        <v>-979.14625416555646</v>
      </c>
      <c r="CJ95">
        <f>ABS(Table6[[#This Row],[sales]]-CH95)/Table6[[#This Row],[sales]]</f>
        <v>0.51701106569314859</v>
      </c>
      <c r="CK9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2475.4136022168013</v>
      </c>
      <c r="CL95" s="79">
        <f>Table6[[#This Row],[sales]]-CK95</f>
        <v>-581.55422639700055</v>
      </c>
      <c r="CM95">
        <f>ABS(Table6[[#This Row],[sales]]-CK95)/Table6[[#This Row],[sales]]</f>
        <v>0.30707360526452043</v>
      </c>
      <c r="CN9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2122.0151942917937</v>
      </c>
      <c r="CO95" s="79">
        <f>Table6[[#This Row],[sales]]-CN95</f>
        <v>-228.15581847199292</v>
      </c>
      <c r="CP95">
        <f>ABS(Table6[[#This Row],[sales]]-CN95)/Table6[[#This Row],[sales]]</f>
        <v>0.12047136201611083</v>
      </c>
      <c r="CQ9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2192.1571716429194</v>
      </c>
      <c r="CR95" s="79">
        <f>Table6[[#This Row],[sales]]-CQ95</f>
        <v>-298.29779582311858</v>
      </c>
      <c r="CS95">
        <f>ABS(Table6[[#This Row],[sales]]-CQ95)/Table6[[#This Row],[sales]]</f>
        <v>0.15750789083481634</v>
      </c>
    </row>
    <row r="96" spans="1:97" x14ac:dyDescent="0.2">
      <c r="A96">
        <v>95</v>
      </c>
      <c r="B96" t="s">
        <v>139</v>
      </c>
      <c r="C96" s="5">
        <v>43394</v>
      </c>
      <c r="D96" s="6">
        <v>2741.1197694130096</v>
      </c>
      <c r="E96" s="8">
        <f>YEAR(Table6[[#This Row],[Date]])</f>
        <v>2018</v>
      </c>
      <c r="F96" s="6">
        <f>Table6[[#This Row],[TV_State]]+Table6[[#This Row],[Radio_State]]+Table6[[#This Row],[Online]]</f>
        <v>3243.6583938053955</v>
      </c>
      <c r="G96" s="6">
        <f t="shared" si="27"/>
        <v>2679.2235165566922</v>
      </c>
      <c r="H96" s="6">
        <f>LN(Table6[[#This Row],[PROF TV LING]])</f>
        <v>7.8932822988961959</v>
      </c>
      <c r="I96" s="6">
        <f t="shared" si="28"/>
        <v>7.9161217908654971</v>
      </c>
      <c r="J96" s="6">
        <v>446.70099945989824</v>
      </c>
      <c r="K96" s="6">
        <f t="shared" si="33"/>
        <v>442.32157789656588</v>
      </c>
      <c r="L96" s="6">
        <f>0.5*J95+0.5*Table6[[#This Row],[Radio_State]]</f>
        <v>444.48960837346306</v>
      </c>
      <c r="M96" s="6">
        <f>LN(Table6[[#This Row],[RADIO LINGERING ]])</f>
        <v>6.0969266764432559</v>
      </c>
      <c r="N96" s="6">
        <f t="shared" si="29"/>
        <v>6.1018894657853844</v>
      </c>
      <c r="O96" s="6">
        <v>55.837624932487287</v>
      </c>
      <c r="P96" s="6">
        <f t="shared" si="30"/>
        <v>55.696580256153126</v>
      </c>
      <c r="Q96" s="6">
        <f>0.3*O95+0.7*Table6[[#This Row],[Online]]</f>
        <v>55.671770601004653</v>
      </c>
      <c r="R96" s="6">
        <f>LN(Table6[[#This Row],[ONLINE LINGERING]])</f>
        <v>4.0194732069888062</v>
      </c>
      <c r="S96" s="6">
        <f t="shared" si="31"/>
        <v>4.0224479241055491</v>
      </c>
      <c r="T96" s="6">
        <v>1906.6630829996811</v>
      </c>
      <c r="U96" s="6">
        <f t="shared" si="32"/>
        <v>7.5531099161583457</v>
      </c>
      <c r="V96" s="8">
        <f>YEAR(Table6[[#This Row],[Date]])</f>
        <v>2018</v>
      </c>
      <c r="W96" s="8">
        <f>WEEKNUM(Table6[[#This Row],[Date]])</f>
        <v>43</v>
      </c>
      <c r="X96" t="s">
        <v>259</v>
      </c>
      <c r="Y96" s="9">
        <f>Table6[[#This Row],[LNTVLING]]+Table6[[#This Row],[LNRADIOLING]]+Table6[[#This Row],[LNONLINELING]]</f>
        <v>18.009682182328259</v>
      </c>
      <c r="Z96">
        <f t="shared" si="53"/>
        <v>1</v>
      </c>
      <c r="AA96">
        <f t="shared" si="34"/>
        <v>1</v>
      </c>
      <c r="AB96">
        <f t="shared" si="35"/>
        <v>0</v>
      </c>
      <c r="AC96">
        <f t="shared" si="36"/>
        <v>0</v>
      </c>
      <c r="AD96">
        <f t="shared" si="37"/>
        <v>0</v>
      </c>
      <c r="AE96">
        <f t="shared" si="38"/>
        <v>0</v>
      </c>
      <c r="AF96">
        <f t="shared" si="39"/>
        <v>0</v>
      </c>
      <c r="AG96" s="9">
        <f>'[1]1'!J$20+'[1]1'!J$21*Table6[[#This Row],[TV_State]]</f>
        <v>4025.4291770435502</v>
      </c>
      <c r="AH96" s="9">
        <f>Table6[[#This Row],[sales]]-Table6[[#This Row],[Pred_1]]</f>
        <v>-2118.7660940438691</v>
      </c>
      <c r="AI96">
        <f>ABS(Table6[[#This Row],[Res_1]])/Table6[[#This Row],[sales]]</f>
        <v>1.1112430470466204</v>
      </c>
      <c r="AJ96" s="9">
        <f>'[1]2'!J$20+'[1]2'!J$21*Table6[[#This Row],[Radio_State]]</f>
        <v>3675.3236749203215</v>
      </c>
      <c r="AK96" s="9">
        <f>Table6[[#This Row],[sales]]-Table6[[#This Row],[ Pred_2 ]]</f>
        <v>-1768.6605919206404</v>
      </c>
      <c r="AL96">
        <f>ABS(Table6[[#This Row],[ Res_2 ]])/Table6[[#This Row],[sales]]</f>
        <v>0.92762093507263665</v>
      </c>
      <c r="AM96" s="10">
        <f>'[1]3'!J$20+'[1]3'!J$21*Data!O96</f>
        <v>2123.3220724873991</v>
      </c>
      <c r="AN96" s="9">
        <f>Table6[[#This Row],[sales]]-Table6[[#This Row],[Pred_3]]</f>
        <v>-216.65898948771792</v>
      </c>
      <c r="AO96" s="9">
        <f>ABS(Table6[[#This Row],[Res_3]])/Table6[[#This Row],[sales]]</f>
        <v>0.1136325507214712</v>
      </c>
      <c r="AP96" s="9">
        <f>'[1]4'!L$21+'[1]4'!L$27*Table6[[#This Row],[TV_State]]+'[1]4'!L$22*Table6[[#This Row],[NJ_DUM]]+'[1]4'!L$23*Table6[[#This Row],[NY_DUM]]+'[1]4'!L$24*Table6[[#This Row],[PA_DUM]]+'[1]4'!L$25*Table6[[#This Row],[CT_DUM]]+'[1]4'!L$26*Table6[[#This Row],[DL_DUM]]</f>
        <v>4985.138413826875</v>
      </c>
      <c r="AQ96" s="9">
        <f>Table6[[#This Row],[sales]]-Table6[[#This Row],[Pred_4]]</f>
        <v>-3078.4753308271938</v>
      </c>
      <c r="AR96">
        <f>ABS(Table6[[#This Row],[Res_4]]/Table6[[#This Row],[sales]])</f>
        <v>1.6145879984123597</v>
      </c>
      <c r="AS96" s="9">
        <f>'[1]5'!L$20+'[1]5'!L$26*Table6[[#This Row],[Radio_State]]+'[1]5'!L$21*Table6[[#This Row],[NJ_DUM]]+'[1]5'!L$22*Table6[[#This Row],[NY_DUM]]+'[1]5'!L$23*Table6[[#This Row],[PA_DUM]]+'[1]5'!L$24*Table6[[#This Row],[CT_DUM]]+'[1]5'!L$25*Table6[[#This Row],[DL_DUM]]</f>
        <v>4414.2492370872242</v>
      </c>
      <c r="AT96" s="9">
        <f>Table6[[#This Row],[sales]]-Table6[[#This Row],[Pred_5]]</f>
        <v>-2507.586154087543</v>
      </c>
      <c r="AU96" s="9">
        <f>ABS(Table6[[#This Row],[Red_5]]/Table6[[#This Row],[sales]])</f>
        <v>1.3151700352547091</v>
      </c>
      <c r="AV96" s="9">
        <f>'[1]6'!L$20+'[1]6'!L$26*Table6[[#This Row],[Online]]+'[1]6'!L$21*Table6[[#This Row],[NJ_DUM]]+'[1]6'!L$22*Table6[[#This Row],[NY_DUM]]+'[1]6'!L$23*Table6[[#This Row],[PA_DUM]]+'[1]6'!L$24*Table6[[#This Row],[CT_DUM]]+'[1]6'!L$25*Table6[[#This Row],[DL_DUM]]</f>
        <v>4203.4107372900162</v>
      </c>
      <c r="AW96" s="9">
        <f>Table6[[#This Row],[sales]]-Table6[[#This Row],[Pred_6]]</f>
        <v>-2296.747654290335</v>
      </c>
      <c r="AX96" s="9">
        <f>ABS(Table6[[#This Row],[Red_6]]/Table6[[#This Row],[sales]])</f>
        <v>1.2045901946540805</v>
      </c>
      <c r="AY96" s="9">
        <f>'[1]7'!L$21+'[1]7'!L$27*Table6[[#This Row],[LNTV]]+'[1]7'!L$22*Table6[[#This Row],[NJ_DUM]]+'[1]7'!L$23*Table6[[#This Row],[NY_DUM]]+'[1]7'!L$24*Table6[[#This Row],[PA_DUM]]+'[1]7'!L$25*Table6[[#This Row],[CT_DUM]]+'[1]7'!L$26*Table6[[#This Row],[DL_DUM]]</f>
        <v>8.3386224962328246</v>
      </c>
      <c r="AZ96" s="9">
        <f>Table6[[#This Row],[sales]]-Table6[[#This Row],[Pred_7]]</f>
        <v>1898.3244605034483</v>
      </c>
      <c r="BA96" s="9">
        <f>ABS(Table6[[#This Row],[Red_7]]/Table6[[#This Row],[sales]])</f>
        <v>0.99562658837285822</v>
      </c>
      <c r="BB96" s="9">
        <f>'[1]8'!O$22+'[1]8'!O$28*Table6[[#This Row],[LNRADIOLING]]+'[1]8'!O$23*Table6[[#This Row],[DL_DUM]]+'[1]8'!O$24*Table6[[#This Row],[CT_DUM]]+'[1]8'!O$25*Table6[[#This Row],[PA_DUM]]+'[1]8'!O$26*Table6[[#This Row],[NY_DUM]]+'[1]8'!O$27*Table6[[#This Row],[NJ_DUM]]</f>
        <v>5.9567086464771544</v>
      </c>
      <c r="BC96" s="9">
        <f>Table6[[#This Row],[sales]]-Table6[[#This Row],[Pred_8]]</f>
        <v>1900.706374353204</v>
      </c>
      <c r="BD96" s="9">
        <f>ABS(Table6[[#This Row],[Red_8]]/Table6[[#This Row],[sales]])</f>
        <v>0.99687584623650149</v>
      </c>
      <c r="BE96" s="9">
        <f>'[1]9'!M$19+'[1]9'!M$21*Table6[[#This Row],[LNONLINE]]+'[1]9'!M$20*Table6[[#This Row],[DL_DUM]]+'[1]9'!M$22*Table6[[#This Row],[CT_DUM]]+'[1]9'!M$23*Table6[[#This Row],[PA_DUM]]+'[1]9'!M$24*Table6[[#This Row],[NY_DUM]]+'[1]9'!M$25*Table6[[#This Row],[NJ_DUM]]</f>
        <v>5.8158272902982695</v>
      </c>
      <c r="BF96" s="9">
        <f>Table6[[#This Row],[sales]]-Table6[[#This Row],[Pred_9]]</f>
        <v>1900.8472557093828</v>
      </c>
      <c r="BG96" s="9">
        <f>ABS(Table6[[#This Row],[Red_9]]/Table6[[#This Row],[sales]])</f>
        <v>0.9969497351985499</v>
      </c>
      <c r="BH96" s="9">
        <f>'[1]10'!P$22+'[1]10'!P$30*Table6[[#This Row],[LNTV]]+'[1]10'!P$29*Table6[[#This Row],[LNRADIOLING]]+'[1]10'!P$24*Table6[[#This Row],[LNONLINELING]]+'[1]10'!P$23*Table6[[#This Row],[DL_DUM]]+'[1]10'!P$25*Table6[[#This Row],[CT_DUM]]+'[1]10'!P$26*Table6[[#This Row],[PA_DUM]]+'[1]10'!P$27*Table6[[#This Row],[NY_DUM]]+'[1]10'!P$28*Table6[[#This Row],[NJ_DUM]]</f>
        <v>5.525128608748366</v>
      </c>
      <c r="BI96" s="9">
        <f>Table6[[#This Row],[sales]]-Table6[[#This Row],[Pred_10]]</f>
        <v>1901.1379543909327</v>
      </c>
      <c r="BJ96" s="45">
        <f>ABS(Table6[[#This Row],[Red_10]]/Table6[[#This Row],[sales]])</f>
        <v>0.99710219982858428</v>
      </c>
      <c r="BK96" s="9">
        <f>'[1]11'!P$32+'[1]11'!P$40*Table6[[#This Row],[LNONLINELING]]+'[1]11'!P$39*Table6[[#This Row],[LNRADIOLING]]+'[1]11'!P$38*Table6[[#This Row],[LNTVLING]]+'[1]11'!P$33*Table6[[#This Row],[DL_DUM]]+'[1]11'!P$34*Table6[[#This Row],[CT_DUM]]+'[1]11'!P$35*Table6[[#This Row],[PA_DUM]]+'[1]11'!P$36*Table6[[#This Row],[NY_DUM]]+'[1]11'!P$37*Table6[[#This Row],[NJ_DUM]]</f>
        <v>5.3517904404945913</v>
      </c>
      <c r="BL96" s="9">
        <f>Table6[[#This Row],[sales]]-Table6[[#This Row],[ Pred_11]]</f>
        <v>1901.3112925591865</v>
      </c>
      <c r="BM96" s="47">
        <f>ABS(Table6[[#This Row],[ Red_11]]/Table6[[#This Row],[sales]])</f>
        <v>0.99719311162616375</v>
      </c>
      <c r="BN96" s="9">
        <f>'[1]12'!K$22+'[1]12'!K$28*Table6[[#This Row],[COMBINE LN LING]]+'[1]12'!K$23*Table6[[#This Row],[DL_DUM]]+'[1]12'!K$24*Table6[[#This Row],[CT_DUM]]+'[1]12'!K$25*Table6[[#This Row],[PA_DUM]]+'[1]12'!K$26*Table6[[#This Row],[NY_DUM]]+'[1]12'!K$27*Table6[[#This Row],[NJ_DUM]]</f>
        <v>6.1043903236932096</v>
      </c>
      <c r="BO96" s="9">
        <f>Table6[[#This Row],[sales]]-Table6[[#This Row],[ Pred_12]]</f>
        <v>1900.5586926759879</v>
      </c>
      <c r="BP96" s="47">
        <f>ABS(Table6[[#This Row],[ Red_12]]/Table6[[#This Row],[sales]])</f>
        <v>0.99679839066580689</v>
      </c>
      <c r="BQ96">
        <f>LN(G96+'2019 Totals and Calculations'!C$18)</f>
        <v>8.0197664110640119</v>
      </c>
      <c r="BR96">
        <f>LN(Table6[[#This Row],[PROF RADIO]]+'2019 Totals and Calculations'!D$18)</f>
        <v>6.2247127622494673</v>
      </c>
      <c r="BS96">
        <f>LN(Table6[[#This Row],[ONLINE LINGERING]]+'2019 Totals and Calculations'!E$18)</f>
        <v>4.6006513381492589</v>
      </c>
      <c r="BT96">
        <f>MONTH(Table6[[#This Row],[Date]])</f>
        <v>10</v>
      </c>
      <c r="BU96">
        <f t="shared" si="40"/>
        <v>0</v>
      </c>
      <c r="BV96">
        <f t="shared" si="41"/>
        <v>0</v>
      </c>
      <c r="BW96">
        <f t="shared" si="42"/>
        <v>0</v>
      </c>
      <c r="BX96">
        <f t="shared" si="43"/>
        <v>0</v>
      </c>
      <c r="BY96">
        <f t="shared" si="44"/>
        <v>0</v>
      </c>
      <c r="BZ96">
        <f t="shared" si="45"/>
        <v>0</v>
      </c>
      <c r="CA96">
        <f t="shared" si="46"/>
        <v>0</v>
      </c>
      <c r="CB96">
        <f t="shared" si="47"/>
        <v>0</v>
      </c>
      <c r="CC96">
        <f t="shared" si="48"/>
        <v>0</v>
      </c>
      <c r="CD96">
        <f t="shared" si="49"/>
        <v>1</v>
      </c>
      <c r="CE96">
        <f t="shared" si="50"/>
        <v>0</v>
      </c>
      <c r="CF96">
        <f t="shared" si="51"/>
        <v>0</v>
      </c>
      <c r="CG96">
        <f t="shared" si="52"/>
        <v>95</v>
      </c>
      <c r="CH9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2888.3164990518499</v>
      </c>
      <c r="CI96" s="79">
        <f>Table6[[#This Row],[sales]]-CH96</f>
        <v>-981.65341605216872</v>
      </c>
      <c r="CJ96">
        <f>ABS(Table6[[#This Row],[sales]]-CH96)/Table6[[#This Row],[sales]]</f>
        <v>0.51485415792902978</v>
      </c>
      <c r="CK9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2487.6614070928567</v>
      </c>
      <c r="CL96" s="79">
        <f>Table6[[#This Row],[sales]]-CK96</f>
        <v>-580.9983240931756</v>
      </c>
      <c r="CM96">
        <f>ABS(Table6[[#This Row],[sales]]-CK96)/Table6[[#This Row],[sales]]</f>
        <v>0.30471997348326108</v>
      </c>
      <c r="CN9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2130.8764083168039</v>
      </c>
      <c r="CO96" s="79">
        <f>Table6[[#This Row],[sales]]-CN96</f>
        <v>-224.21332531712278</v>
      </c>
      <c r="CP96">
        <f>ABS(Table6[[#This Row],[sales]]-CN96)/Table6[[#This Row],[sales]]</f>
        <v>0.11759462241455707</v>
      </c>
      <c r="CQ9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2206.394635900499</v>
      </c>
      <c r="CR96" s="79">
        <f>Table6[[#This Row],[sales]]-CQ96</f>
        <v>-299.73155290081786</v>
      </c>
      <c r="CS96">
        <f>ABS(Table6[[#This Row],[sales]]-CQ96)/Table6[[#This Row],[sales]]</f>
        <v>0.15720215887814931</v>
      </c>
    </row>
    <row r="97" spans="1:97" x14ac:dyDescent="0.2">
      <c r="A97">
        <v>96</v>
      </c>
      <c r="B97" t="s">
        <v>139</v>
      </c>
      <c r="C97" s="5">
        <v>43401</v>
      </c>
      <c r="D97" s="6">
        <v>2768.53096710714</v>
      </c>
      <c r="E97" s="8">
        <f>YEAR(Table6[[#This Row],[Date]])</f>
        <v>2018</v>
      </c>
      <c r="F97" s="6">
        <f>Table6[[#This Row],[TV_State]]+Table6[[#This Row],[Radio_State]]+Table6[[#This Row],[Online]]</f>
        <v>3276.0949777434494</v>
      </c>
      <c r="G97" s="6">
        <f t="shared" si="27"/>
        <v>2706.0157517218263</v>
      </c>
      <c r="H97" s="6">
        <f>LN(Table6[[#This Row],[PROF TV LING]])</f>
        <v>7.9032326297492039</v>
      </c>
      <c r="I97" s="6">
        <f t="shared" si="28"/>
        <v>7.9260721217186658</v>
      </c>
      <c r="J97" s="6">
        <v>451.16800945449722</v>
      </c>
      <c r="K97" s="6">
        <f t="shared" si="33"/>
        <v>446.74479367553158</v>
      </c>
      <c r="L97" s="6">
        <f>0.5*J96+0.5*Table6[[#This Row],[Radio_State]]</f>
        <v>448.9345044571977</v>
      </c>
      <c r="M97" s="6">
        <f>LN(Table6[[#This Row],[RADIO LINGERING ]])</f>
        <v>6.1068770072964238</v>
      </c>
      <c r="N97" s="6">
        <f t="shared" si="29"/>
        <v>6.1118397966385531</v>
      </c>
      <c r="O97" s="6">
        <v>56.396001181812167</v>
      </c>
      <c r="P97" s="6">
        <f t="shared" si="30"/>
        <v>56.186174904114452</v>
      </c>
      <c r="Q97" s="6">
        <f>0.3*O96+0.7*Table6[[#This Row],[Online]]</f>
        <v>56.2284883070147</v>
      </c>
      <c r="R97" s="6">
        <f>LN(Table6[[#This Row],[ONLINE LINGERING]])</f>
        <v>4.029423537841974</v>
      </c>
      <c r="S97" s="6">
        <f t="shared" si="31"/>
        <v>4.032398254958717</v>
      </c>
      <c r="T97" s="6">
        <v>1924.5322034194699</v>
      </c>
      <c r="U97" s="6">
        <f t="shared" si="32"/>
        <v>7.5624382059792108</v>
      </c>
      <c r="V97" s="8">
        <f>YEAR(Table6[[#This Row],[Date]])</f>
        <v>2018</v>
      </c>
      <c r="W97" s="8">
        <f>WEEKNUM(Table6[[#This Row],[Date]])</f>
        <v>44</v>
      </c>
      <c r="X97" t="s">
        <v>260</v>
      </c>
      <c r="Y97" s="9">
        <f>Table6[[#This Row],[LNTVLING]]+Table6[[#This Row],[LNRADIOLING]]+Table6[[#This Row],[LNONLINELING]]</f>
        <v>18.039533174887602</v>
      </c>
      <c r="Z97">
        <f t="shared" si="53"/>
        <v>1</v>
      </c>
      <c r="AA97">
        <f t="shared" si="34"/>
        <v>1</v>
      </c>
      <c r="AB97">
        <f t="shared" si="35"/>
        <v>0</v>
      </c>
      <c r="AC97">
        <f t="shared" si="36"/>
        <v>0</v>
      </c>
      <c r="AD97">
        <f t="shared" si="37"/>
        <v>0</v>
      </c>
      <c r="AE97">
        <f t="shared" si="38"/>
        <v>0</v>
      </c>
      <c r="AF97">
        <f t="shared" si="39"/>
        <v>0</v>
      </c>
      <c r="AG97" s="9">
        <f>'[1]1'!J$20+'[1]1'!J$21*Table6[[#This Row],[TV_State]]</f>
        <v>4052.3861433594229</v>
      </c>
      <c r="AH97" s="9">
        <f>Table6[[#This Row],[sales]]-Table6[[#This Row],[Pred_1]]</f>
        <v>-2127.8539399399533</v>
      </c>
      <c r="AI97">
        <f>ABS(Table6[[#This Row],[Res_1]])/Table6[[#This Row],[sales]]</f>
        <v>1.1056473548009358</v>
      </c>
      <c r="AJ97" s="9">
        <f>'[1]2'!J$20+'[1]2'!J$21*Table6[[#This Row],[Radio_State]]</f>
        <v>3694.9340936295498</v>
      </c>
      <c r="AK97" s="9">
        <f>Table6[[#This Row],[sales]]-Table6[[#This Row],[ Pred_2 ]]</f>
        <v>-1770.40189021008</v>
      </c>
      <c r="AL97">
        <f>ABS(Table6[[#This Row],[ Res_2 ]])/Table6[[#This Row],[sales]]</f>
        <v>0.91991284274924878</v>
      </c>
      <c r="AM97" s="10">
        <f>'[1]3'!J$20+'[1]3'!J$21*Data!O97</f>
        <v>2126.5479913950248</v>
      </c>
      <c r="AN97" s="9">
        <f>Table6[[#This Row],[sales]]-Table6[[#This Row],[Pred_3]]</f>
        <v>-202.01578797555499</v>
      </c>
      <c r="AO97" s="9">
        <f>ABS(Table6[[#This Row],[Res_3]])/Table6[[#This Row],[sales]]</f>
        <v>0.10496877506991954</v>
      </c>
      <c r="AP97" s="9">
        <f>'[1]4'!L$21+'[1]4'!L$27*Table6[[#This Row],[TV_State]]+'[1]4'!L$22*Table6[[#This Row],[NJ_DUM]]+'[1]4'!L$23*Table6[[#This Row],[NY_DUM]]+'[1]4'!L$24*Table6[[#This Row],[PA_DUM]]+'[1]4'!L$25*Table6[[#This Row],[CT_DUM]]+'[1]4'!L$26*Table6[[#This Row],[DL_DUM]]</f>
        <v>4991.1847934908455</v>
      </c>
      <c r="AQ97" s="9">
        <f>Table6[[#This Row],[sales]]-Table6[[#This Row],[Pred_4]]</f>
        <v>-3066.6525900713759</v>
      </c>
      <c r="AR97">
        <f>ABS(Table6[[#This Row],[Res_4]]/Table6[[#This Row],[sales]])</f>
        <v>1.5934535076225846</v>
      </c>
      <c r="AS97" s="9">
        <f>'[1]5'!L$20+'[1]5'!L$26*Table6[[#This Row],[Radio_State]]+'[1]5'!L$21*Table6[[#This Row],[NJ_DUM]]+'[1]5'!L$22*Table6[[#This Row],[NY_DUM]]+'[1]5'!L$23*Table6[[#This Row],[PA_DUM]]+'[1]5'!L$24*Table6[[#This Row],[CT_DUM]]+'[1]5'!L$25*Table6[[#This Row],[DL_DUM]]</f>
        <v>4422.1183009212255</v>
      </c>
      <c r="AT97" s="9">
        <f>Table6[[#This Row],[sales]]-Table6[[#This Row],[Pred_5]]</f>
        <v>-2497.5860975017558</v>
      </c>
      <c r="AU97" s="9">
        <f>ABS(Table6[[#This Row],[Red_5]]/Table6[[#This Row],[sales]])</f>
        <v>1.2977626942610239</v>
      </c>
      <c r="AV97" s="9">
        <f>'[1]6'!L$20+'[1]6'!L$26*Table6[[#This Row],[Online]]+'[1]6'!L$21*Table6[[#This Row],[NJ_DUM]]+'[1]6'!L$22*Table6[[#This Row],[NY_DUM]]+'[1]6'!L$23*Table6[[#This Row],[PA_DUM]]+'[1]6'!L$24*Table6[[#This Row],[CT_DUM]]+'[1]6'!L$25*Table6[[#This Row],[DL_DUM]]</f>
        <v>4205.8409345535329</v>
      </c>
      <c r="AW97" s="9">
        <f>Table6[[#This Row],[sales]]-Table6[[#This Row],[Pred_6]]</f>
        <v>-2281.3087311340632</v>
      </c>
      <c r="AX97" s="9">
        <f>ABS(Table6[[#This Row],[Red_6]]/Table6[[#This Row],[sales]])</f>
        <v>1.1853835062259181</v>
      </c>
      <c r="AY97" s="9">
        <f>'[1]7'!L$21+'[1]7'!L$27*Table6[[#This Row],[LNTV]]+'[1]7'!L$22*Table6[[#This Row],[NJ_DUM]]+'[1]7'!L$23*Table6[[#This Row],[NY_DUM]]+'[1]7'!L$24*Table6[[#This Row],[PA_DUM]]+'[1]7'!L$25*Table6[[#This Row],[CT_DUM]]+'[1]7'!L$26*Table6[[#This Row],[DL_DUM]]</f>
        <v>8.339723843522826</v>
      </c>
      <c r="AZ97" s="9">
        <f>Table6[[#This Row],[sales]]-Table6[[#This Row],[Pred_7]]</f>
        <v>1916.1924795759471</v>
      </c>
      <c r="BA97" s="9">
        <f>ABS(Table6[[#This Row],[Red_7]]/Table6[[#This Row],[sales]])</f>
        <v>0.99566662286621921</v>
      </c>
      <c r="BB97" s="9">
        <f>'[1]8'!O$22+'[1]8'!O$28*Table6[[#This Row],[LNRADIOLING]]+'[1]8'!O$23*Table6[[#This Row],[DL_DUM]]+'[1]8'!O$24*Table6[[#This Row],[CT_DUM]]+'[1]8'!O$25*Table6[[#This Row],[PA_DUM]]+'[1]8'!O$26*Table6[[#This Row],[NY_DUM]]+'[1]8'!O$27*Table6[[#This Row],[NJ_DUM]]</f>
        <v>5.9574185124809302</v>
      </c>
      <c r="BC97" s="9">
        <f>Table6[[#This Row],[sales]]-Table6[[#This Row],[Pred_8]]</f>
        <v>1918.574784906989</v>
      </c>
      <c r="BD97" s="9">
        <f>ABS(Table6[[#This Row],[Red_8]]/Table6[[#This Row],[sales]])</f>
        <v>0.99690448489149941</v>
      </c>
      <c r="BE97" s="9">
        <f>'[1]9'!M$19+'[1]9'!M$21*Table6[[#This Row],[LNONLINE]]+'[1]9'!M$20*Table6[[#This Row],[DL_DUM]]+'[1]9'!M$22*Table6[[#This Row],[CT_DUM]]+'[1]9'!M$23*Table6[[#This Row],[PA_DUM]]+'[1]9'!M$24*Table6[[#This Row],[NY_DUM]]+'[1]9'!M$25*Table6[[#This Row],[NJ_DUM]]</f>
        <v>5.8189777386296022</v>
      </c>
      <c r="BF97" s="9">
        <f>Table6[[#This Row],[sales]]-Table6[[#This Row],[Pred_9]]</f>
        <v>1918.7132256808402</v>
      </c>
      <c r="BG97" s="9">
        <f>ABS(Table6[[#This Row],[Red_9]]/Table6[[#This Row],[sales]])</f>
        <v>0.99697641965757156</v>
      </c>
      <c r="BH97" s="9">
        <f>'[1]10'!P$22+'[1]10'!P$30*Table6[[#This Row],[LNTV]]+'[1]10'!P$29*Table6[[#This Row],[LNRADIOLING]]+'[1]10'!P$24*Table6[[#This Row],[LNONLINELING]]+'[1]10'!P$23*Table6[[#This Row],[DL_DUM]]+'[1]10'!P$25*Table6[[#This Row],[CT_DUM]]+'[1]10'!P$26*Table6[[#This Row],[PA_DUM]]+'[1]10'!P$27*Table6[[#This Row],[NY_DUM]]+'[1]10'!P$28*Table6[[#This Row],[NJ_DUM]]</f>
        <v>5.5269396920245857</v>
      </c>
      <c r="BI97" s="9">
        <f>Table6[[#This Row],[sales]]-Table6[[#This Row],[Pred_10]]</f>
        <v>1919.0052637274453</v>
      </c>
      <c r="BJ97" s="45">
        <f>ABS(Table6[[#This Row],[Red_10]]/Table6[[#This Row],[sales]])</f>
        <v>0.99712816460945453</v>
      </c>
      <c r="BK97" s="9">
        <f>'[1]11'!P$32+'[1]11'!P$40*Table6[[#This Row],[LNONLINELING]]+'[1]11'!P$39*Table6[[#This Row],[LNRADIOLING]]+'[1]11'!P$38*Table6[[#This Row],[LNTVLING]]+'[1]11'!P$33*Table6[[#This Row],[DL_DUM]]+'[1]11'!P$34*Table6[[#This Row],[CT_DUM]]+'[1]11'!P$35*Table6[[#This Row],[PA_DUM]]+'[1]11'!P$36*Table6[[#This Row],[NY_DUM]]+'[1]11'!P$37*Table6[[#This Row],[NJ_DUM]]</f>
        <v>5.3529158381654174</v>
      </c>
      <c r="BL97" s="9">
        <f>Table6[[#This Row],[sales]]-Table6[[#This Row],[ Pred_11]]</f>
        <v>1919.1792875813044</v>
      </c>
      <c r="BM97" s="47">
        <f>ABS(Table6[[#This Row],[ Red_11]]/Table6[[#This Row],[sales]])</f>
        <v>0.99721858858549906</v>
      </c>
      <c r="BN97" s="9">
        <f>'[1]12'!K$22+'[1]12'!K$28*Table6[[#This Row],[COMBINE LN LING]]+'[1]12'!K$23*Table6[[#This Row],[DL_DUM]]+'[1]12'!K$24*Table6[[#This Row],[CT_DUM]]+'[1]12'!K$25*Table6[[#This Row],[PA_DUM]]+'[1]12'!K$26*Table6[[#This Row],[NY_DUM]]+'[1]12'!K$27*Table6[[#This Row],[NJ_DUM]]</f>
        <v>6.1072630601000402</v>
      </c>
      <c r="BO97" s="9">
        <f>Table6[[#This Row],[sales]]-Table6[[#This Row],[ Pred_12]]</f>
        <v>1918.4249403593699</v>
      </c>
      <c r="BP97" s="47">
        <f>ABS(Table6[[#This Row],[ Red_12]]/Table6[[#This Row],[sales]])</f>
        <v>0.99682662464714866</v>
      </c>
      <c r="BQ97">
        <f>LN(G97+'2019 Totals and Calculations'!C$18)</f>
        <v>8.0285396945140146</v>
      </c>
      <c r="BR97">
        <f>LN(Table6[[#This Row],[PROF RADIO]]+'2019 Totals and Calculations'!D$18)</f>
        <v>6.2334321292949531</v>
      </c>
      <c r="BS97">
        <f>LN(Table6[[#This Row],[ONLINE LINGERING]]+'2019 Totals and Calculations'!E$18)</f>
        <v>4.6062281499991409</v>
      </c>
      <c r="BT97">
        <f>MONTH(Table6[[#This Row],[Date]])</f>
        <v>10</v>
      </c>
      <c r="BU97">
        <f t="shared" si="40"/>
        <v>0</v>
      </c>
      <c r="BV97">
        <f t="shared" si="41"/>
        <v>0</v>
      </c>
      <c r="BW97">
        <f t="shared" si="42"/>
        <v>0</v>
      </c>
      <c r="BX97">
        <f t="shared" si="43"/>
        <v>0</v>
      </c>
      <c r="BY97">
        <f t="shared" si="44"/>
        <v>0</v>
      </c>
      <c r="BZ97">
        <f t="shared" si="45"/>
        <v>0</v>
      </c>
      <c r="CA97">
        <f t="shared" si="46"/>
        <v>0</v>
      </c>
      <c r="CB97">
        <f t="shared" si="47"/>
        <v>0</v>
      </c>
      <c r="CC97">
        <f t="shared" si="48"/>
        <v>0</v>
      </c>
      <c r="CD97">
        <f t="shared" si="49"/>
        <v>1</v>
      </c>
      <c r="CE97">
        <f t="shared" si="50"/>
        <v>0</v>
      </c>
      <c r="CF97">
        <f t="shared" si="51"/>
        <v>0</v>
      </c>
      <c r="CG97">
        <f t="shared" si="52"/>
        <v>96</v>
      </c>
      <c r="CH9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2903.7179324503909</v>
      </c>
      <c r="CI97" s="79">
        <f>Table6[[#This Row],[sales]]-CH97</f>
        <v>-979.18572903092104</v>
      </c>
      <c r="CJ97">
        <f>ABS(Table6[[#This Row],[sales]]-CH97)/Table6[[#This Row],[sales]]</f>
        <v>0.50879155323622216</v>
      </c>
      <c r="CK9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2499.9780653430344</v>
      </c>
      <c r="CL97" s="79">
        <f>Table6[[#This Row],[sales]]-CK97</f>
        <v>-575.44586192356451</v>
      </c>
      <c r="CM97">
        <f>ABS(Table6[[#This Row],[sales]]-CK97)/Table6[[#This Row],[sales]]</f>
        <v>0.29900557699222907</v>
      </c>
      <c r="CN9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2139.7916801457482</v>
      </c>
      <c r="CO97" s="79">
        <f>Table6[[#This Row],[sales]]-CN97</f>
        <v>-215.25947672627831</v>
      </c>
      <c r="CP97">
        <f>ABS(Table6[[#This Row],[sales]]-CN97)/Table6[[#This Row],[sales]]</f>
        <v>0.11185028566620482</v>
      </c>
      <c r="CQ9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2220.7449547417091</v>
      </c>
      <c r="CR97" s="79">
        <f>Table6[[#This Row],[sales]]-CQ97</f>
        <v>-296.21275132223923</v>
      </c>
      <c r="CS97">
        <f>ABS(Table6[[#This Row],[sales]]-CQ97)/Table6[[#This Row],[sales]]</f>
        <v>0.15391415679921303</v>
      </c>
    </row>
    <row r="98" spans="1:97" x14ac:dyDescent="0.2">
      <c r="A98">
        <v>97</v>
      </c>
      <c r="B98" t="s">
        <v>139</v>
      </c>
      <c r="C98" s="5">
        <v>43408</v>
      </c>
      <c r="D98" s="6">
        <v>2796.2162767782115</v>
      </c>
      <c r="E98" s="8">
        <f>YEAR(Table6[[#This Row],[Date]])</f>
        <v>2018</v>
      </c>
      <c r="F98" s="6">
        <f>Table6[[#This Row],[TV_State]]+Table6[[#This Row],[Radio_State]]+Table6[[#This Row],[Online]]</f>
        <v>3308.8559275208836</v>
      </c>
      <c r="G98" s="6">
        <f t="shared" si="27"/>
        <v>2733.0759092387416</v>
      </c>
      <c r="H98" s="6">
        <f>LN(Table6[[#This Row],[PROF TV LING]])</f>
        <v>7.9131829606022608</v>
      </c>
      <c r="I98" s="6">
        <f t="shared" si="28"/>
        <v>7.9360224525718337</v>
      </c>
      <c r="J98" s="6">
        <v>455.67968954904217</v>
      </c>
      <c r="K98" s="6">
        <f t="shared" si="33"/>
        <v>451.2122416122869</v>
      </c>
      <c r="L98" s="6">
        <f>0.5*J97+0.5*Table6[[#This Row],[Radio_State]]</f>
        <v>453.42384950176972</v>
      </c>
      <c r="M98" s="6">
        <f>LN(Table6[[#This Row],[RADIO LINGERING ]])</f>
        <v>6.1168273381495917</v>
      </c>
      <c r="N98" s="6">
        <f t="shared" si="29"/>
        <v>6.121790127491721</v>
      </c>
      <c r="O98" s="6">
        <v>56.959961193630292</v>
      </c>
      <c r="P98" s="6">
        <f t="shared" si="30"/>
        <v>56.727825306775536</v>
      </c>
      <c r="Q98" s="6">
        <f>0.3*O97+0.7*Table6[[#This Row],[Online]]</f>
        <v>56.790773190084849</v>
      </c>
      <c r="R98" s="6">
        <f>LN(Table6[[#This Row],[ONLINE LINGERING]])</f>
        <v>4.0393738686951419</v>
      </c>
      <c r="S98" s="6">
        <f t="shared" si="31"/>
        <v>4.0423485858118848</v>
      </c>
      <c r="T98" s="6">
        <v>2257.8640573062917</v>
      </c>
      <c r="U98" s="6">
        <f t="shared" si="32"/>
        <v>7.7221745379841504</v>
      </c>
      <c r="V98" s="8">
        <f>YEAR(Table6[[#This Row],[Date]])</f>
        <v>2018</v>
      </c>
      <c r="W98" s="8">
        <f>WEEKNUM(Table6[[#This Row],[Date]])</f>
        <v>45</v>
      </c>
      <c r="X98" t="s">
        <v>261</v>
      </c>
      <c r="Y98" s="9">
        <f>Table6[[#This Row],[LNTVLING]]+Table6[[#This Row],[LNRADIOLING]]+Table6[[#This Row],[LNONLINELING]]</f>
        <v>18.069384167446994</v>
      </c>
      <c r="Z98">
        <f t="shared" si="53"/>
        <v>1</v>
      </c>
      <c r="AA98">
        <f t="shared" si="34"/>
        <v>1</v>
      </c>
      <c r="AB98">
        <f t="shared" si="35"/>
        <v>0</v>
      </c>
      <c r="AC98">
        <f t="shared" si="36"/>
        <v>0</v>
      </c>
      <c r="AD98">
        <f t="shared" si="37"/>
        <v>0</v>
      </c>
      <c r="AE98">
        <f t="shared" si="38"/>
        <v>0</v>
      </c>
      <c r="AF98">
        <f t="shared" si="39"/>
        <v>0</v>
      </c>
      <c r="AG98" s="9">
        <f>'[1]1'!J$20+'[1]1'!J$21*Table6[[#This Row],[TV_State]]</f>
        <v>4079.6126793384537</v>
      </c>
      <c r="AH98" s="9">
        <f>Table6[[#This Row],[sales]]-Table6[[#This Row],[Pred_1]]</f>
        <v>-1821.7486220321621</v>
      </c>
      <c r="AI98">
        <f>ABS(Table6[[#This Row],[Res_1]])/Table6[[#This Row],[sales]]</f>
        <v>0.8068460172068862</v>
      </c>
      <c r="AJ98" s="9">
        <f>'[1]2'!J$20+'[1]2'!J$21*Table6[[#This Row],[Radio_State]]</f>
        <v>3714.7406165258699</v>
      </c>
      <c r="AK98" s="9">
        <f>Table6[[#This Row],[sales]]-Table6[[#This Row],[ Pred_2 ]]</f>
        <v>-1456.8765592195782</v>
      </c>
      <c r="AL98">
        <f>ABS(Table6[[#This Row],[ Res_2 ]])/Table6[[#This Row],[sales]]</f>
        <v>0.64524547193407267</v>
      </c>
      <c r="AM98" s="10">
        <f>'[1]3'!J$20+'[1]3'!J$21*Data!O98</f>
        <v>2129.8061694917265</v>
      </c>
      <c r="AN98" s="9">
        <f>Table6[[#This Row],[sales]]-Table6[[#This Row],[Pred_3]]</f>
        <v>128.05788781456522</v>
      </c>
      <c r="AO98" s="9">
        <f>ABS(Table6[[#This Row],[Res_3]])/Table6[[#This Row],[sales]]</f>
        <v>5.6716385293516129E-2</v>
      </c>
      <c r="AP98" s="9">
        <f>'[1]4'!L$21+'[1]4'!L$27*Table6[[#This Row],[TV_State]]+'[1]4'!L$22*Table6[[#This Row],[NJ_DUM]]+'[1]4'!L$23*Table6[[#This Row],[NY_DUM]]+'[1]4'!L$24*Table6[[#This Row],[PA_DUM]]+'[1]4'!L$25*Table6[[#This Row],[CT_DUM]]+'[1]4'!L$26*Table6[[#This Row],[DL_DUM]]</f>
        <v>4997.2916369514551</v>
      </c>
      <c r="AQ98" s="9">
        <f>Table6[[#This Row],[sales]]-Table6[[#This Row],[Pred_4]]</f>
        <v>-2739.4275796451634</v>
      </c>
      <c r="AR98">
        <f>ABS(Table6[[#This Row],[Res_4]]/Table6[[#This Row],[sales]])</f>
        <v>1.2132827797052552</v>
      </c>
      <c r="AS98" s="9">
        <f>'[1]5'!L$20+'[1]5'!L$26*Table6[[#This Row],[Radio_State]]+'[1]5'!L$21*Table6[[#This Row],[NJ_DUM]]+'[1]5'!L$22*Table6[[#This Row],[NY_DUM]]+'[1]5'!L$23*Table6[[#This Row],[PA_DUM]]+'[1]5'!L$24*Table6[[#This Row],[CT_DUM]]+'[1]5'!L$25*Table6[[#This Row],[DL_DUM]]</f>
        <v>4430.0660553935659</v>
      </c>
      <c r="AT98" s="9">
        <f>Table6[[#This Row],[sales]]-Table6[[#This Row],[Pred_5]]</f>
        <v>-2172.2019980872742</v>
      </c>
      <c r="AU98" s="9">
        <f>ABS(Table6[[#This Row],[Red_5]]/Table6[[#This Row],[sales]])</f>
        <v>0.96206057714510274</v>
      </c>
      <c r="AV98" s="9">
        <f>'[1]6'!L$20+'[1]6'!L$26*Table6[[#This Row],[Online]]+'[1]6'!L$21*Table6[[#This Row],[NJ_DUM]]+'[1]6'!L$22*Table6[[#This Row],[NY_DUM]]+'[1]6'!L$23*Table6[[#This Row],[PA_DUM]]+'[1]6'!L$24*Table6[[#This Row],[CT_DUM]]+'[1]6'!L$25*Table6[[#This Row],[DL_DUM]]</f>
        <v>4208.2954337896845</v>
      </c>
      <c r="AW98" s="9">
        <f>Table6[[#This Row],[sales]]-Table6[[#This Row],[Pred_6]]</f>
        <v>-1950.4313764833928</v>
      </c>
      <c r="AX98" s="9">
        <f>ABS(Table6[[#This Row],[Red_6]]/Table6[[#This Row],[sales]])</f>
        <v>0.86383915372226772</v>
      </c>
      <c r="AY98" s="9">
        <f>'[1]7'!L$21+'[1]7'!L$27*Table6[[#This Row],[LNTV]]+'[1]7'!L$22*Table6[[#This Row],[NJ_DUM]]+'[1]7'!L$23*Table6[[#This Row],[NY_DUM]]+'[1]7'!L$24*Table6[[#This Row],[PA_DUM]]+'[1]7'!L$25*Table6[[#This Row],[CT_DUM]]+'[1]7'!L$26*Table6[[#This Row],[DL_DUM]]</f>
        <v>8.3408251908128257</v>
      </c>
      <c r="AZ98" s="9">
        <f>Table6[[#This Row],[sales]]-Table6[[#This Row],[Pred_7]]</f>
        <v>2249.523232115479</v>
      </c>
      <c r="BA98" s="9">
        <f>ABS(Table6[[#This Row],[Red_7]]/Table6[[#This Row],[sales]])</f>
        <v>0.99630587804264725</v>
      </c>
      <c r="BB98" s="9">
        <f>'[1]8'!O$22+'[1]8'!O$28*Table6[[#This Row],[LNRADIOLING]]+'[1]8'!O$23*Table6[[#This Row],[DL_DUM]]+'[1]8'!O$24*Table6[[#This Row],[CT_DUM]]+'[1]8'!O$25*Table6[[#This Row],[PA_DUM]]+'[1]8'!O$26*Table6[[#This Row],[NY_DUM]]+'[1]8'!O$27*Table6[[#This Row],[NJ_DUM]]</f>
        <v>5.958128378484707</v>
      </c>
      <c r="BC98" s="9">
        <f>Table6[[#This Row],[sales]]-Table6[[#This Row],[Pred_8]]</f>
        <v>2251.9059289278071</v>
      </c>
      <c r="BD98" s="9">
        <f>ABS(Table6[[#This Row],[Red_8]]/Table6[[#This Row],[sales]])</f>
        <v>0.99736116602804115</v>
      </c>
      <c r="BE98" s="9">
        <f>'[1]9'!M$19+'[1]9'!M$21*Table6[[#This Row],[LNONLINE]]+'[1]9'!M$20*Table6[[#This Row],[DL_DUM]]+'[1]9'!M$22*Table6[[#This Row],[CT_DUM]]+'[1]9'!M$23*Table6[[#This Row],[PA_DUM]]+'[1]9'!M$24*Table6[[#This Row],[NY_DUM]]+'[1]9'!M$25*Table6[[#This Row],[NJ_DUM]]</f>
        <v>5.822128186960934</v>
      </c>
      <c r="BF98" s="9">
        <f>Table6[[#This Row],[sales]]-Table6[[#This Row],[Pred_9]]</f>
        <v>2252.0419291193307</v>
      </c>
      <c r="BG98" s="9">
        <f>ABS(Table6[[#This Row],[Red_9]]/Table6[[#This Row],[sales]])</f>
        <v>0.99742140003153823</v>
      </c>
      <c r="BH98" s="9">
        <f>'[1]10'!P$22+'[1]10'!P$30*Table6[[#This Row],[LNTV]]+'[1]10'!P$29*Table6[[#This Row],[LNRADIOLING]]+'[1]10'!P$24*Table6[[#This Row],[LNONLINELING]]+'[1]10'!P$23*Table6[[#This Row],[DL_DUM]]+'[1]10'!P$25*Table6[[#This Row],[CT_DUM]]+'[1]10'!P$26*Table6[[#This Row],[PA_DUM]]+'[1]10'!P$27*Table6[[#This Row],[NY_DUM]]+'[1]10'!P$28*Table6[[#This Row],[NJ_DUM]]</f>
        <v>5.5287507753008027</v>
      </c>
      <c r="BI98" s="9">
        <f>Table6[[#This Row],[sales]]-Table6[[#This Row],[Pred_10]]</f>
        <v>2252.3353065309907</v>
      </c>
      <c r="BJ98" s="45">
        <f>ABS(Table6[[#This Row],[Red_10]]/Table6[[#This Row],[sales]])</f>
        <v>0.99755133584884781</v>
      </c>
      <c r="BK98" s="9">
        <f>'[1]11'!P$32+'[1]11'!P$40*Table6[[#This Row],[LNONLINELING]]+'[1]11'!P$39*Table6[[#This Row],[LNRADIOLING]]+'[1]11'!P$38*Table6[[#This Row],[LNTVLING]]+'[1]11'!P$33*Table6[[#This Row],[DL_DUM]]+'[1]11'!P$34*Table6[[#This Row],[CT_DUM]]+'[1]11'!P$35*Table6[[#This Row],[PA_DUM]]+'[1]11'!P$36*Table6[[#This Row],[NY_DUM]]+'[1]11'!P$37*Table6[[#This Row],[NJ_DUM]]</f>
        <v>5.3540412358362346</v>
      </c>
      <c r="BL98" s="9">
        <f>Table6[[#This Row],[sales]]-Table6[[#This Row],[ Pred_11]]</f>
        <v>2252.5100160704555</v>
      </c>
      <c r="BM98" s="47">
        <f>ABS(Table6[[#This Row],[ Red_11]]/Table6[[#This Row],[sales]])</f>
        <v>0.99762871408554876</v>
      </c>
      <c r="BN98" s="9">
        <f>'[1]12'!K$22+'[1]12'!K$28*Table6[[#This Row],[COMBINE LN LING]]+'[1]12'!K$23*Table6[[#This Row],[DL_DUM]]+'[1]12'!K$24*Table6[[#This Row],[CT_DUM]]+'[1]12'!K$25*Table6[[#This Row],[PA_DUM]]+'[1]12'!K$26*Table6[[#This Row],[NY_DUM]]+'[1]12'!K$27*Table6[[#This Row],[NJ_DUM]]</f>
        <v>6.110135796506877</v>
      </c>
      <c r="BO98" s="9">
        <f>Table6[[#This Row],[sales]]-Table6[[#This Row],[ Pred_12]]</f>
        <v>2251.753921509785</v>
      </c>
      <c r="BP98" s="47">
        <f>ABS(Table6[[#This Row],[ Red_12]]/Table6[[#This Row],[sales]])</f>
        <v>0.99729384248058039</v>
      </c>
      <c r="BQ98">
        <f>LN(G98+'2019 Totals and Calculations'!C$18)</f>
        <v>8.0373232653680891</v>
      </c>
      <c r="BR98">
        <f>LN(Table6[[#This Row],[PROF RADIO]]+'2019 Totals and Calculations'!D$18)</f>
        <v>6.2421621894308572</v>
      </c>
      <c r="BS98">
        <f>LN(Table6[[#This Row],[ONLINE LINGERING]]+'2019 Totals and Calculations'!E$18)</f>
        <v>4.6118293372256396</v>
      </c>
      <c r="BT98">
        <f>MONTH(Table6[[#This Row],[Date]])</f>
        <v>11</v>
      </c>
      <c r="BU98">
        <f t="shared" si="40"/>
        <v>0</v>
      </c>
      <c r="BV98">
        <f t="shared" si="41"/>
        <v>0</v>
      </c>
      <c r="BW98">
        <f t="shared" si="42"/>
        <v>0</v>
      </c>
      <c r="BX98">
        <f t="shared" si="43"/>
        <v>0</v>
      </c>
      <c r="BY98">
        <f t="shared" si="44"/>
        <v>0</v>
      </c>
      <c r="BZ98">
        <f t="shared" si="45"/>
        <v>0</v>
      </c>
      <c r="CA98">
        <f t="shared" si="46"/>
        <v>0</v>
      </c>
      <c r="CB98">
        <f t="shared" si="47"/>
        <v>0</v>
      </c>
      <c r="CC98">
        <f t="shared" si="48"/>
        <v>0</v>
      </c>
      <c r="CD98">
        <f t="shared" si="49"/>
        <v>0</v>
      </c>
      <c r="CE98">
        <f t="shared" si="50"/>
        <v>1</v>
      </c>
      <c r="CF98">
        <f t="shared" si="51"/>
        <v>0</v>
      </c>
      <c r="CG98">
        <f t="shared" si="52"/>
        <v>97</v>
      </c>
      <c r="CH9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2800.1645394718416</v>
      </c>
      <c r="CI98" s="79">
        <f>Table6[[#This Row],[sales]]-CH98</f>
        <v>-542.30048216554997</v>
      </c>
      <c r="CJ98">
        <f>ABS(Table6[[#This Row],[sales]]-CH98)/Table6[[#This Row],[sales]]</f>
        <v>0.24018296425362864</v>
      </c>
      <c r="CK9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2432.8087714779572</v>
      </c>
      <c r="CL98" s="79">
        <f>Table6[[#This Row],[sales]]-CK98</f>
        <v>-174.94471417166551</v>
      </c>
      <c r="CM98">
        <f>ABS(Table6[[#This Row],[sales]]-CK98)/Table6[[#This Row],[sales]]</f>
        <v>7.7482394746289762E-2</v>
      </c>
      <c r="CN9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2166.1892006450644</v>
      </c>
      <c r="CO98" s="79">
        <f>Table6[[#This Row],[sales]]-CN98</f>
        <v>91.674856661227295</v>
      </c>
      <c r="CP98">
        <f>ABS(Table6[[#This Row],[sales]]-CN98)/Table6[[#This Row],[sales]]</f>
        <v>4.0602469561696511E-2</v>
      </c>
      <c r="CQ9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2235.2090677482165</v>
      </c>
      <c r="CR98" s="79">
        <f>Table6[[#This Row],[sales]]-CQ98</f>
        <v>22.654989558075158</v>
      </c>
      <c r="CS98">
        <f>ABS(Table6[[#This Row],[sales]]-CQ98)/Table6[[#This Row],[sales]]</f>
        <v>1.0033814695249336E-2</v>
      </c>
    </row>
    <row r="99" spans="1:97" x14ac:dyDescent="0.2">
      <c r="A99">
        <v>98</v>
      </c>
      <c r="B99" t="s">
        <v>139</v>
      </c>
      <c r="C99" s="5">
        <v>43415</v>
      </c>
      <c r="D99" s="6">
        <v>2824.1784395459936</v>
      </c>
      <c r="E99" s="8">
        <f>YEAR(Table6[[#This Row],[Date]])</f>
        <v>2018</v>
      </c>
      <c r="F99" s="6">
        <f>Table6[[#This Row],[TV_State]]+Table6[[#This Row],[Radio_State]]+Table6[[#This Row],[Online]]</f>
        <v>3341.9444867960929</v>
      </c>
      <c r="G99" s="6">
        <f t="shared" si="27"/>
        <v>2760.406668330917</v>
      </c>
      <c r="H99" s="6">
        <f>LN(Table6[[#This Row],[PROF TV LING]])</f>
        <v>7.9231332914553523</v>
      </c>
      <c r="I99" s="6">
        <f t="shared" si="28"/>
        <v>7.9459727834250016</v>
      </c>
      <c r="J99" s="6">
        <v>460.2364864445326</v>
      </c>
      <c r="K99" s="6">
        <f t="shared" si="33"/>
        <v>455.72436402840975</v>
      </c>
      <c r="L99" s="6">
        <f>0.5*J98+0.5*Table6[[#This Row],[Radio_State]]</f>
        <v>457.95808799678741</v>
      </c>
      <c r="M99" s="6">
        <f>LN(Table6[[#This Row],[RADIO LINGERING ]])</f>
        <v>6.1267776690027596</v>
      </c>
      <c r="N99" s="6">
        <f t="shared" si="29"/>
        <v>6.1317404583448889</v>
      </c>
      <c r="O99" s="6">
        <v>57.529560805566589</v>
      </c>
      <c r="P99" s="6">
        <f t="shared" si="30"/>
        <v>57.289040155929271</v>
      </c>
      <c r="Q99" s="6">
        <f>0.3*O98+0.7*Table6[[#This Row],[Online]]</f>
        <v>57.358680921985695</v>
      </c>
      <c r="R99" s="6">
        <f>LN(Table6[[#This Row],[ONLINE LINGERING]])</f>
        <v>4.0493241995483107</v>
      </c>
      <c r="S99" s="6">
        <f t="shared" si="31"/>
        <v>4.0522989166650536</v>
      </c>
      <c r="T99" s="6">
        <v>2471.9118350234435</v>
      </c>
      <c r="U99" s="6">
        <f t="shared" si="32"/>
        <v>7.8127471524979635</v>
      </c>
      <c r="V99" s="8">
        <f>YEAR(Table6[[#This Row],[Date]])</f>
        <v>2018</v>
      </c>
      <c r="W99" s="8">
        <f>WEEKNUM(Table6[[#This Row],[Date]])</f>
        <v>46</v>
      </c>
      <c r="X99" t="s">
        <v>262</v>
      </c>
      <c r="Y99" s="9">
        <f>Table6[[#This Row],[LNTVLING]]+Table6[[#This Row],[LNRADIOLING]]+Table6[[#This Row],[LNONLINELING]]</f>
        <v>18.099235160006423</v>
      </c>
      <c r="Z99">
        <f t="shared" si="53"/>
        <v>1</v>
      </c>
      <c r="AA99">
        <f t="shared" si="34"/>
        <v>1</v>
      </c>
      <c r="AB99">
        <f t="shared" si="35"/>
        <v>0</v>
      </c>
      <c r="AC99">
        <f t="shared" si="36"/>
        <v>0</v>
      </c>
      <c r="AD99">
        <f t="shared" si="37"/>
        <v>0</v>
      </c>
      <c r="AE99">
        <f t="shared" si="38"/>
        <v>0</v>
      </c>
      <c r="AF99">
        <f t="shared" si="39"/>
        <v>0</v>
      </c>
      <c r="AG99" s="9">
        <f>'[1]1'!J$20+'[1]1'!J$21*Table6[[#This Row],[TV_State]]</f>
        <v>4107.1114806772748</v>
      </c>
      <c r="AH99" s="9">
        <f>Table6[[#This Row],[sales]]-Table6[[#This Row],[Pred_1]]</f>
        <v>-1635.1996456538313</v>
      </c>
      <c r="AI99">
        <f>ABS(Table6[[#This Row],[Res_1]])/Table6[[#This Row],[sales]]</f>
        <v>0.66151212291854378</v>
      </c>
      <c r="AJ99" s="9">
        <f>'[1]2'!J$20+'[1]2'!J$21*Table6[[#This Row],[Radio_State]]</f>
        <v>3734.7452046511539</v>
      </c>
      <c r="AK99" s="9">
        <f>Table6[[#This Row],[sales]]-Table6[[#This Row],[ Pred_2 ]]</f>
        <v>-1262.8333696277105</v>
      </c>
      <c r="AL99">
        <f>ABS(Table6[[#This Row],[ Res_2 ]])/Table6[[#This Row],[sales]]</f>
        <v>0.51087314350583779</v>
      </c>
      <c r="AM99" s="10">
        <f>'[1]3'!J$20+'[1]3'!J$21*Data!O99</f>
        <v>2133.0969293693952</v>
      </c>
      <c r="AN99" s="9">
        <f>Table6[[#This Row],[sales]]-Table6[[#This Row],[Pred_3]]</f>
        <v>338.81490565404829</v>
      </c>
      <c r="AO99" s="9">
        <f>ABS(Table6[[#This Row],[Res_3]])/Table6[[#This Row],[sales]]</f>
        <v>0.13706593449391166</v>
      </c>
      <c r="AP99" s="9">
        <f>'[1]4'!L$21+'[1]4'!L$27*Table6[[#This Row],[TV_State]]+'[1]4'!L$22*Table6[[#This Row],[NJ_DUM]]+'[1]4'!L$23*Table6[[#This Row],[NY_DUM]]+'[1]4'!L$24*Table6[[#This Row],[PA_DUM]]+'[1]4'!L$25*Table6[[#This Row],[CT_DUM]]+'[1]4'!L$26*Table6[[#This Row],[DL_DUM]]</f>
        <v>5003.4595488466721</v>
      </c>
      <c r="AQ99" s="9">
        <f>Table6[[#This Row],[sales]]-Table6[[#This Row],[Pred_4]]</f>
        <v>-2531.5477138232286</v>
      </c>
      <c r="AR99">
        <f>ABS(Table6[[#This Row],[Res_4]]/Table6[[#This Row],[sales]])</f>
        <v>1.0241254068833809</v>
      </c>
      <c r="AS99" s="9">
        <f>'[1]5'!L$20+'[1]5'!L$26*Table6[[#This Row],[Radio_State]]+'[1]5'!L$21*Table6[[#This Row],[NJ_DUM]]+'[1]5'!L$22*Table6[[#This Row],[NY_DUM]]+'[1]5'!L$23*Table6[[#This Row],[PA_DUM]]+'[1]5'!L$24*Table6[[#This Row],[CT_DUM]]+'[1]5'!L$25*Table6[[#This Row],[DL_DUM]]</f>
        <v>4438.0932874106293</v>
      </c>
      <c r="AT99" s="9">
        <f>Table6[[#This Row],[sales]]-Table6[[#This Row],[Pred_5]]</f>
        <v>-1966.1814523871858</v>
      </c>
      <c r="AU99" s="9">
        <f>ABS(Table6[[#This Row],[Red_5]]/Table6[[#This Row],[sales]])</f>
        <v>0.795409215057437</v>
      </c>
      <c r="AV99" s="9">
        <f>'[1]6'!L$20+'[1]6'!L$26*Table6[[#This Row],[Online]]+'[1]6'!L$21*Table6[[#This Row],[NJ_DUM]]+'[1]6'!L$22*Table6[[#This Row],[NY_DUM]]+'[1]6'!L$23*Table6[[#This Row],[PA_DUM]]+'[1]6'!L$24*Table6[[#This Row],[CT_DUM]]+'[1]6'!L$25*Table6[[#This Row],[DL_DUM]]</f>
        <v>4210.7744780181984</v>
      </c>
      <c r="AW99" s="9">
        <f>Table6[[#This Row],[sales]]-Table6[[#This Row],[Pred_6]]</f>
        <v>-1738.8626429947549</v>
      </c>
      <c r="AX99" s="9">
        <f>ABS(Table6[[#This Row],[Red_6]]/Table6[[#This Row],[sales]])</f>
        <v>0.70344848807209326</v>
      </c>
      <c r="AY99" s="9">
        <f>'[1]7'!L$21+'[1]7'!L$27*Table6[[#This Row],[LNTV]]+'[1]7'!L$22*Table6[[#This Row],[NJ_DUM]]+'[1]7'!L$23*Table6[[#This Row],[NY_DUM]]+'[1]7'!L$24*Table6[[#This Row],[PA_DUM]]+'[1]7'!L$25*Table6[[#This Row],[CT_DUM]]+'[1]7'!L$26*Table6[[#This Row],[DL_DUM]]</f>
        <v>8.3419265381028271</v>
      </c>
      <c r="AZ99" s="9">
        <f>Table6[[#This Row],[sales]]-Table6[[#This Row],[Pred_7]]</f>
        <v>2463.5699084853404</v>
      </c>
      <c r="BA99" s="9">
        <f>ABS(Table6[[#This Row],[Red_7]]/Table6[[#This Row],[sales]])</f>
        <v>0.99662531388866304</v>
      </c>
      <c r="BB99" s="9">
        <f>'[1]8'!O$22+'[1]8'!O$28*Table6[[#This Row],[LNRADIOLING]]+'[1]8'!O$23*Table6[[#This Row],[DL_DUM]]+'[1]8'!O$24*Table6[[#This Row],[CT_DUM]]+'[1]8'!O$25*Table6[[#This Row],[PA_DUM]]+'[1]8'!O$26*Table6[[#This Row],[NY_DUM]]+'[1]8'!O$27*Table6[[#This Row],[NJ_DUM]]</f>
        <v>5.9588382444884829</v>
      </c>
      <c r="BC99" s="9">
        <f>Table6[[#This Row],[sales]]-Table6[[#This Row],[Pred_8]]</f>
        <v>2465.9529967789549</v>
      </c>
      <c r="BD99" s="9">
        <f>ABS(Table6[[#This Row],[Red_8]]/Table6[[#This Row],[sales]])</f>
        <v>0.99758938075377113</v>
      </c>
      <c r="BE99" s="9">
        <f>'[1]9'!M$19+'[1]9'!M$21*Table6[[#This Row],[LNONLINE]]+'[1]9'!M$20*Table6[[#This Row],[DL_DUM]]+'[1]9'!M$22*Table6[[#This Row],[CT_DUM]]+'[1]9'!M$23*Table6[[#This Row],[PA_DUM]]+'[1]9'!M$24*Table6[[#This Row],[NY_DUM]]+'[1]9'!M$25*Table6[[#This Row],[NJ_DUM]]</f>
        <v>5.8252786352922667</v>
      </c>
      <c r="BF99" s="9">
        <f>Table6[[#This Row],[sales]]-Table6[[#This Row],[Pred_9]]</f>
        <v>2466.0865563881512</v>
      </c>
      <c r="BG99" s="9">
        <f>ABS(Table6[[#This Row],[Red_9]]/Table6[[#This Row],[sales]])</f>
        <v>0.99764341164892834</v>
      </c>
      <c r="BH99" s="9">
        <f>'[1]10'!P$22+'[1]10'!P$30*Table6[[#This Row],[LNTV]]+'[1]10'!P$29*Table6[[#This Row],[LNRADIOLING]]+'[1]10'!P$24*Table6[[#This Row],[LNONLINELING]]+'[1]10'!P$23*Table6[[#This Row],[DL_DUM]]+'[1]10'!P$25*Table6[[#This Row],[CT_DUM]]+'[1]10'!P$26*Table6[[#This Row],[PA_DUM]]+'[1]10'!P$27*Table6[[#This Row],[NY_DUM]]+'[1]10'!P$28*Table6[[#This Row],[NJ_DUM]]</f>
        <v>5.5305618585770215</v>
      </c>
      <c r="BI99" s="9">
        <f>Table6[[#This Row],[sales]]-Table6[[#This Row],[Pred_10]]</f>
        <v>2466.3812731648663</v>
      </c>
      <c r="BJ99" s="45">
        <f>ABS(Table6[[#This Row],[Red_10]]/Table6[[#This Row],[sales]])</f>
        <v>0.99776263789823849</v>
      </c>
      <c r="BK99" s="9">
        <f>'[1]11'!P$32+'[1]11'!P$40*Table6[[#This Row],[LNONLINELING]]+'[1]11'!P$39*Table6[[#This Row],[LNRADIOLING]]+'[1]11'!P$38*Table6[[#This Row],[LNTVLING]]+'[1]11'!P$33*Table6[[#This Row],[DL_DUM]]+'[1]11'!P$34*Table6[[#This Row],[CT_DUM]]+'[1]11'!P$35*Table6[[#This Row],[PA_DUM]]+'[1]11'!P$36*Table6[[#This Row],[NY_DUM]]+'[1]11'!P$37*Table6[[#This Row],[NJ_DUM]]</f>
        <v>5.3551666335070474</v>
      </c>
      <c r="BL99" s="9">
        <f>Table6[[#This Row],[sales]]-Table6[[#This Row],[ Pred_11]]</f>
        <v>2466.5566683899365</v>
      </c>
      <c r="BM99" s="47">
        <f>ABS(Table6[[#This Row],[ Red_11]]/Table6[[#This Row],[sales]])</f>
        <v>0.99783359318984122</v>
      </c>
      <c r="BN99" s="9">
        <f>'[1]12'!K$22+'[1]12'!K$28*Table6[[#This Row],[COMBINE LN LING]]+'[1]12'!K$23*Table6[[#This Row],[DL_DUM]]+'[1]12'!K$24*Table6[[#This Row],[CT_DUM]]+'[1]12'!K$25*Table6[[#This Row],[PA_DUM]]+'[1]12'!K$26*Table6[[#This Row],[NY_DUM]]+'[1]12'!K$27*Table6[[#This Row],[NJ_DUM]]</f>
        <v>6.1130085329137165</v>
      </c>
      <c r="BO99" s="9">
        <f>Table6[[#This Row],[sales]]-Table6[[#This Row],[ Pred_12]]</f>
        <v>2465.7988264905298</v>
      </c>
      <c r="BP99" s="47">
        <f>ABS(Table6[[#This Row],[ Red_12]]/Table6[[#This Row],[sales]])</f>
        <v>0.99752701190782733</v>
      </c>
      <c r="BQ99">
        <f>LN(G99+'2019 Totals and Calculations'!C$18)</f>
        <v>8.046117045567069</v>
      </c>
      <c r="BR99">
        <f>LN(Table6[[#This Row],[PROF RADIO]]+'2019 Totals and Calculations'!D$18)</f>
        <v>6.2509028626555212</v>
      </c>
      <c r="BS99">
        <f>LN(Table6[[#This Row],[ONLINE LINGERING]]+'2019 Totals and Calculations'!E$18)</f>
        <v>4.6174548693291904</v>
      </c>
      <c r="BT99">
        <f>MONTH(Table6[[#This Row],[Date]])</f>
        <v>11</v>
      </c>
      <c r="BU99">
        <f t="shared" si="40"/>
        <v>0</v>
      </c>
      <c r="BV99">
        <f t="shared" si="41"/>
        <v>0</v>
      </c>
      <c r="BW99">
        <f t="shared" si="42"/>
        <v>0</v>
      </c>
      <c r="BX99">
        <f t="shared" si="43"/>
        <v>0</v>
      </c>
      <c r="BY99">
        <f t="shared" si="44"/>
        <v>0</v>
      </c>
      <c r="BZ99">
        <f t="shared" si="45"/>
        <v>0</v>
      </c>
      <c r="CA99">
        <f t="shared" si="46"/>
        <v>0</v>
      </c>
      <c r="CB99">
        <f t="shared" si="47"/>
        <v>0</v>
      </c>
      <c r="CC99">
        <f t="shared" si="48"/>
        <v>0</v>
      </c>
      <c r="CD99">
        <f t="shared" si="49"/>
        <v>0</v>
      </c>
      <c r="CE99">
        <f t="shared" si="50"/>
        <v>1</v>
      </c>
      <c r="CF99">
        <f t="shared" si="51"/>
        <v>0</v>
      </c>
      <c r="CG99">
        <f t="shared" si="52"/>
        <v>98</v>
      </c>
      <c r="CH9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2815.1131125294892</v>
      </c>
      <c r="CI99" s="79">
        <f>Table6[[#This Row],[sales]]-CH99</f>
        <v>-343.2012775060457</v>
      </c>
      <c r="CJ99">
        <f>ABS(Table6[[#This Row],[sales]]-CH99)/Table6[[#This Row],[sales]]</f>
        <v>0.13884042005195174</v>
      </c>
      <c r="CK9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2444.8698124249854</v>
      </c>
      <c r="CL99" s="79">
        <f>Table6[[#This Row],[sales]]-CK99</f>
        <v>27.042022598458061</v>
      </c>
      <c r="CM99">
        <f>ABS(Table6[[#This Row],[sales]]-CK99)/Table6[[#This Row],[sales]]</f>
        <v>1.0939719700076437E-2</v>
      </c>
      <c r="CN9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2175.2868277166381</v>
      </c>
      <c r="CO99" s="79">
        <f>Table6[[#This Row],[sales]]-CN99</f>
        <v>296.6250073068054</v>
      </c>
      <c r="CP99">
        <f>ABS(Table6[[#This Row],[sales]]-CN99)/Table6[[#This Row],[sales]]</f>
        <v>0.11999821478422276</v>
      </c>
      <c r="CQ9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2249.7879220882282</v>
      </c>
      <c r="CR99" s="79">
        <f>Table6[[#This Row],[sales]]-CQ99</f>
        <v>222.12391293521523</v>
      </c>
      <c r="CS99">
        <f>ABS(Table6[[#This Row],[sales]]-CQ99)/Table6[[#This Row],[sales]]</f>
        <v>8.9859156701318443E-2</v>
      </c>
    </row>
    <row r="100" spans="1:97" x14ac:dyDescent="0.2">
      <c r="A100">
        <v>99</v>
      </c>
      <c r="B100" t="s">
        <v>139</v>
      </c>
      <c r="C100" s="5">
        <v>43422</v>
      </c>
      <c r="D100" s="6">
        <v>2852.4202239414535</v>
      </c>
      <c r="E100" s="8">
        <f>YEAR(Table6[[#This Row],[Date]])</f>
        <v>2018</v>
      </c>
      <c r="F100" s="6">
        <f>Table6[[#This Row],[TV_State]]+Table6[[#This Row],[Radio_State]]+Table6[[#This Row],[Online]]</f>
        <v>3375.3639316640538</v>
      </c>
      <c r="G100" s="6">
        <f t="shared" si="27"/>
        <v>2788.0107350140779</v>
      </c>
      <c r="H100" s="6">
        <f>LN(Table6[[#This Row],[PROF TV LING]])</f>
        <v>7.9330836223084669</v>
      </c>
      <c r="I100" s="6">
        <f t="shared" si="28"/>
        <v>7.9559231142781695</v>
      </c>
      <c r="J100" s="6">
        <v>464.83885130897795</v>
      </c>
      <c r="K100" s="6">
        <f t="shared" si="33"/>
        <v>460.28160766869382</v>
      </c>
      <c r="L100" s="6">
        <f>0.5*J99+0.5*Table6[[#This Row],[Radio_State]]</f>
        <v>462.53766887675528</v>
      </c>
      <c r="M100" s="6">
        <f>LN(Table6[[#This Row],[RADIO LINGERING ]])</f>
        <v>6.1367279998559283</v>
      </c>
      <c r="N100" s="6">
        <f t="shared" si="29"/>
        <v>6.1416907891980568</v>
      </c>
      <c r="O100" s="6">
        <v>58.104856413622265</v>
      </c>
      <c r="P100" s="6">
        <f t="shared" si="30"/>
        <v>57.860111536314363</v>
      </c>
      <c r="Q100" s="6">
        <f>0.3*O99+0.7*Table6[[#This Row],[Online]]</f>
        <v>57.932267731205556</v>
      </c>
      <c r="R100" s="6">
        <f>LN(Table6[[#This Row],[ONLINE LINGERING]])</f>
        <v>4.0592745304014786</v>
      </c>
      <c r="S100" s="6">
        <f t="shared" si="31"/>
        <v>4.0622492475182215</v>
      </c>
      <c r="T100" s="6">
        <v>2233.2417786896685</v>
      </c>
      <c r="U100" s="6">
        <f t="shared" si="32"/>
        <v>7.7112095212540792</v>
      </c>
      <c r="V100" s="8">
        <f>YEAR(Table6[[#This Row],[Date]])</f>
        <v>2018</v>
      </c>
      <c r="W100" s="8">
        <f>WEEKNUM(Table6[[#This Row],[Date]])</f>
        <v>47</v>
      </c>
      <c r="X100" t="s">
        <v>263</v>
      </c>
      <c r="Y100" s="9">
        <f>Table6[[#This Row],[LNTVLING]]+Table6[[#This Row],[LNRADIOLING]]+Table6[[#This Row],[LNONLINELING]]</f>
        <v>18.129086152565872</v>
      </c>
      <c r="Z100">
        <f t="shared" si="53"/>
        <v>1</v>
      </c>
      <c r="AA100">
        <f t="shared" si="34"/>
        <v>1</v>
      </c>
      <c r="AB100">
        <f t="shared" si="35"/>
        <v>0</v>
      </c>
      <c r="AC100">
        <f t="shared" si="36"/>
        <v>0</v>
      </c>
      <c r="AD100">
        <f t="shared" si="37"/>
        <v>0</v>
      </c>
      <c r="AE100">
        <f t="shared" si="38"/>
        <v>0</v>
      </c>
      <c r="AF100">
        <f t="shared" si="39"/>
        <v>0</v>
      </c>
      <c r="AG100" s="9">
        <f>'[1]1'!J$20+'[1]1'!J$21*Table6[[#This Row],[TV_State]]</f>
        <v>4134.8852700294847</v>
      </c>
      <c r="AH100" s="9">
        <f>Table6[[#This Row],[sales]]-Table6[[#This Row],[Pred_1]]</f>
        <v>-1901.6434913398161</v>
      </c>
      <c r="AI100">
        <f>ABS(Table6[[#This Row],[Res_1]])/Table6[[#This Row],[sales]]</f>
        <v>0.85151706791710913</v>
      </c>
      <c r="AJ100" s="9">
        <f>'[1]2'!J$20+'[1]2'!J$21*Table6[[#This Row],[Radio_State]]</f>
        <v>3754.9498386576906</v>
      </c>
      <c r="AK100" s="9">
        <f>Table6[[#This Row],[sales]]-Table6[[#This Row],[ Pred_2 ]]</f>
        <v>-1521.7080599680221</v>
      </c>
      <c r="AL100">
        <f>ABS(Table6[[#This Row],[ Res_2 ]])/Table6[[#This Row],[sales]]</f>
        <v>0.68138975120771228</v>
      </c>
      <c r="AM100" s="10">
        <f>'[1]3'!J$20+'[1]3'!J$21*Data!O100</f>
        <v>2136.4205968458405</v>
      </c>
      <c r="AN100" s="9">
        <f>Table6[[#This Row],[sales]]-Table6[[#This Row],[Pred_3]]</f>
        <v>96.821181843828072</v>
      </c>
      <c r="AO100" s="9">
        <f>ABS(Table6[[#This Row],[Res_3]])/Table6[[#This Row],[sales]]</f>
        <v>4.3354545292734449E-2</v>
      </c>
      <c r="AP100" s="9">
        <f>'[1]4'!L$21+'[1]4'!L$27*Table6[[#This Row],[TV_State]]+'[1]4'!L$22*Table6[[#This Row],[NJ_DUM]]+'[1]4'!L$23*Table6[[#This Row],[NY_DUM]]+'[1]4'!L$24*Table6[[#This Row],[PA_DUM]]+'[1]4'!L$25*Table6[[#This Row],[CT_DUM]]+'[1]4'!L$26*Table6[[#This Row],[DL_DUM]]</f>
        <v>5009.6891398608404</v>
      </c>
      <c r="AQ100" s="9">
        <f>Table6[[#This Row],[sales]]-Table6[[#This Row],[Pred_4]]</f>
        <v>-2776.4473611711719</v>
      </c>
      <c r="AR100">
        <f>ABS(Table6[[#This Row],[Res_4]]/Table6[[#This Row],[sales]])</f>
        <v>1.2432363515965672</v>
      </c>
      <c r="AS100" s="9">
        <f>'[1]5'!L$20+'[1]5'!L$26*Table6[[#This Row],[Radio_State]]+'[1]5'!L$21*Table6[[#This Row],[NJ_DUM]]+'[1]5'!L$22*Table6[[#This Row],[NY_DUM]]+'[1]5'!L$23*Table6[[#This Row],[PA_DUM]]+'[1]5'!L$24*Table6[[#This Row],[CT_DUM]]+'[1]5'!L$25*Table6[[#This Row],[DL_DUM]]</f>
        <v>4446.2007917478641</v>
      </c>
      <c r="AT100" s="9">
        <f>Table6[[#This Row],[sales]]-Table6[[#This Row],[Pred_5]]</f>
        <v>-2212.9590130581955</v>
      </c>
      <c r="AU100" s="9">
        <f>ABS(Table6[[#This Row],[Red_5]]/Table6[[#This Row],[sales]])</f>
        <v>0.99091779232100263</v>
      </c>
      <c r="AV100" s="9">
        <f>'[1]6'!L$20+'[1]6'!L$26*Table6[[#This Row],[Online]]+'[1]6'!L$21*Table6[[#This Row],[NJ_DUM]]+'[1]6'!L$22*Table6[[#This Row],[NY_DUM]]+'[1]6'!L$23*Table6[[#This Row],[PA_DUM]]+'[1]6'!L$24*Table6[[#This Row],[CT_DUM]]+'[1]6'!L$25*Table6[[#This Row],[DL_DUM]]</f>
        <v>4213.2783126889963</v>
      </c>
      <c r="AW100" s="9">
        <f>Table6[[#This Row],[sales]]-Table6[[#This Row],[Pred_6]]</f>
        <v>-1980.0365339993277</v>
      </c>
      <c r="AX100" s="9">
        <f>ABS(Table6[[#This Row],[Red_6]]/Table6[[#This Row],[sales]])</f>
        <v>0.88661986932784931</v>
      </c>
      <c r="AY100" s="9">
        <f>'[1]7'!L$21+'[1]7'!L$27*Table6[[#This Row],[LNTV]]+'[1]7'!L$22*Table6[[#This Row],[NJ_DUM]]+'[1]7'!L$23*Table6[[#This Row],[NY_DUM]]+'[1]7'!L$24*Table6[[#This Row],[PA_DUM]]+'[1]7'!L$25*Table6[[#This Row],[CT_DUM]]+'[1]7'!L$26*Table6[[#This Row],[DL_DUM]]</f>
        <v>8.3430278853928268</v>
      </c>
      <c r="AZ100" s="9">
        <f>Table6[[#This Row],[sales]]-Table6[[#This Row],[Pred_7]]</f>
        <v>2224.8987508042756</v>
      </c>
      <c r="BA100" s="9">
        <f>ABS(Table6[[#This Row],[Red_7]]/Table6[[#This Row],[sales]])</f>
        <v>0.99626416272299534</v>
      </c>
      <c r="BB100" s="9">
        <f>'[1]8'!O$22+'[1]8'!O$28*Table6[[#This Row],[LNRADIOLING]]+'[1]8'!O$23*Table6[[#This Row],[DL_DUM]]+'[1]8'!O$24*Table6[[#This Row],[CT_DUM]]+'[1]8'!O$25*Table6[[#This Row],[PA_DUM]]+'[1]8'!O$26*Table6[[#This Row],[NY_DUM]]+'[1]8'!O$27*Table6[[#This Row],[NJ_DUM]]</f>
        <v>5.9595481104922596</v>
      </c>
      <c r="BC100" s="9">
        <f>Table6[[#This Row],[sales]]-Table6[[#This Row],[Pred_8]]</f>
        <v>2227.2822305791765</v>
      </c>
      <c r="BD100" s="9">
        <f>ABS(Table6[[#This Row],[Red_8]]/Table6[[#This Row],[sales]])</f>
        <v>0.99733143622541898</v>
      </c>
      <c r="BE100" s="9">
        <f>'[1]9'!M$19+'[1]9'!M$21*Table6[[#This Row],[LNONLINE]]+'[1]9'!M$20*Table6[[#This Row],[DL_DUM]]+'[1]9'!M$22*Table6[[#This Row],[CT_DUM]]+'[1]9'!M$23*Table6[[#This Row],[PA_DUM]]+'[1]9'!M$24*Table6[[#This Row],[NY_DUM]]+'[1]9'!M$25*Table6[[#This Row],[NJ_DUM]]</f>
        <v>5.8284290836235986</v>
      </c>
      <c r="BF100" s="9">
        <f>Table6[[#This Row],[sales]]-Table6[[#This Row],[Pred_9]]</f>
        <v>2227.4133496060449</v>
      </c>
      <c r="BG100" s="9">
        <f>ABS(Table6[[#This Row],[Red_9]]/Table6[[#This Row],[sales]])</f>
        <v>0.99739014864434272</v>
      </c>
      <c r="BH100" s="9">
        <f>'[1]10'!P$22+'[1]10'!P$30*Table6[[#This Row],[LNTV]]+'[1]10'!P$29*Table6[[#This Row],[LNRADIOLING]]+'[1]10'!P$24*Table6[[#This Row],[LNONLINELING]]+'[1]10'!P$23*Table6[[#This Row],[DL_DUM]]+'[1]10'!P$25*Table6[[#This Row],[CT_DUM]]+'[1]10'!P$26*Table6[[#This Row],[PA_DUM]]+'[1]10'!P$27*Table6[[#This Row],[NY_DUM]]+'[1]10'!P$28*Table6[[#This Row],[NJ_DUM]]</f>
        <v>5.5323729418532395</v>
      </c>
      <c r="BI100" s="9">
        <f>Table6[[#This Row],[sales]]-Table6[[#This Row],[Pred_10]]</f>
        <v>2227.7094057478153</v>
      </c>
      <c r="BJ100" s="45">
        <f>ABS(Table6[[#This Row],[Red_10]]/Table6[[#This Row],[sales]])</f>
        <v>0.99752271653045133</v>
      </c>
      <c r="BK100" s="9">
        <f>'[1]11'!P$32+'[1]11'!P$40*Table6[[#This Row],[LNONLINELING]]+'[1]11'!P$39*Table6[[#This Row],[LNRADIOLING]]+'[1]11'!P$38*Table6[[#This Row],[LNTVLING]]+'[1]11'!P$33*Table6[[#This Row],[DL_DUM]]+'[1]11'!P$34*Table6[[#This Row],[CT_DUM]]+'[1]11'!P$35*Table6[[#This Row],[PA_DUM]]+'[1]11'!P$36*Table6[[#This Row],[NY_DUM]]+'[1]11'!P$37*Table6[[#This Row],[NJ_DUM]]</f>
        <v>5.3562920311778548</v>
      </c>
      <c r="BL100" s="9">
        <f>Table6[[#This Row],[sales]]-Table6[[#This Row],[ Pred_11]]</f>
        <v>2227.8854866584907</v>
      </c>
      <c r="BM100" s="47">
        <f>ABS(Table6[[#This Row],[ Red_11]]/Table6[[#This Row],[sales]])</f>
        <v>0.99760156196149952</v>
      </c>
      <c r="BN100" s="9">
        <f>'[1]12'!K$22+'[1]12'!K$28*Table6[[#This Row],[COMBINE LN LING]]+'[1]12'!K$23*Table6[[#This Row],[DL_DUM]]+'[1]12'!K$24*Table6[[#This Row],[CT_DUM]]+'[1]12'!K$25*Table6[[#This Row],[PA_DUM]]+'[1]12'!K$26*Table6[[#This Row],[NY_DUM]]+'[1]12'!K$27*Table6[[#This Row],[NJ_DUM]]</f>
        <v>6.1158812693205586</v>
      </c>
      <c r="BO100" s="9">
        <f>Table6[[#This Row],[sales]]-Table6[[#This Row],[ Pred_12]]</f>
        <v>2227.1258974203479</v>
      </c>
      <c r="BP100" s="47">
        <f>ABS(Table6[[#This Row],[ Red_12]]/Table6[[#This Row],[sales]])</f>
        <v>0.9972614334338179</v>
      </c>
      <c r="BQ100">
        <f>LN(G100+'2019 Totals and Calculations'!C$18)</f>
        <v>8.0549209574372131</v>
      </c>
      <c r="BR100">
        <f>LN(Table6[[#This Row],[PROF RADIO]]+'2019 Totals and Calculations'!D$18)</f>
        <v>6.2596540693422416</v>
      </c>
      <c r="BS100">
        <f>LN(Table6[[#This Row],[ONLINE LINGERING]]+'2019 Totals and Calculations'!E$18)</f>
        <v>4.6231047146645698</v>
      </c>
      <c r="BT100">
        <f>MONTH(Table6[[#This Row],[Date]])</f>
        <v>11</v>
      </c>
      <c r="BU100">
        <f t="shared" si="40"/>
        <v>0</v>
      </c>
      <c r="BV100">
        <f t="shared" si="41"/>
        <v>0</v>
      </c>
      <c r="BW100">
        <f t="shared" si="42"/>
        <v>0</v>
      </c>
      <c r="BX100">
        <f t="shared" si="43"/>
        <v>0</v>
      </c>
      <c r="BY100">
        <f t="shared" si="44"/>
        <v>0</v>
      </c>
      <c r="BZ100">
        <f t="shared" si="45"/>
        <v>0</v>
      </c>
      <c r="CA100">
        <f t="shared" si="46"/>
        <v>0</v>
      </c>
      <c r="CB100">
        <f t="shared" si="47"/>
        <v>0</v>
      </c>
      <c r="CC100">
        <f t="shared" si="48"/>
        <v>0</v>
      </c>
      <c r="CD100">
        <f t="shared" si="49"/>
        <v>0</v>
      </c>
      <c r="CE100">
        <f t="shared" si="50"/>
        <v>1</v>
      </c>
      <c r="CF100">
        <f t="shared" si="51"/>
        <v>0</v>
      </c>
      <c r="CG100">
        <f t="shared" si="52"/>
        <v>99</v>
      </c>
      <c r="CH10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2830.1500326370397</v>
      </c>
      <c r="CI100" s="79">
        <f>Table6[[#This Row],[sales]]-CH100</f>
        <v>-596.90825394737112</v>
      </c>
      <c r="CJ100">
        <f>ABS(Table6[[#This Row],[sales]]-CH100)/Table6[[#This Row],[sales]]</f>
        <v>0.26728330969054359</v>
      </c>
      <c r="CK10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2456.9985792251291</v>
      </c>
      <c r="CL100" s="79">
        <f>Table6[[#This Row],[sales]]-CK100</f>
        <v>-223.75680053546057</v>
      </c>
      <c r="CM100">
        <f>ABS(Table6[[#This Row],[sales]]-CK100)/Table6[[#This Row],[sales]]</f>
        <v>0.10019371958317363</v>
      </c>
      <c r="CN10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2184.4400085821549</v>
      </c>
      <c r="CO100" s="79">
        <f>Table6[[#This Row],[sales]]-CN100</f>
        <v>48.801770107513676</v>
      </c>
      <c r="CP100">
        <f>ABS(Table6[[#This Row],[sales]]-CN100)/Table6[[#This Row],[sales]]</f>
        <v>2.1852434686291607E-2</v>
      </c>
      <c r="CQ10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2264.4824725736676</v>
      </c>
      <c r="CR100" s="79">
        <f>Table6[[#This Row],[sales]]-CQ100</f>
        <v>-31.240693883999029</v>
      </c>
      <c r="CS100">
        <f>ABS(Table6[[#This Row],[sales]]-CQ100)/Table6[[#This Row],[sales]]</f>
        <v>1.3988943867210465E-2</v>
      </c>
    </row>
    <row r="101" spans="1:97" x14ac:dyDescent="0.2">
      <c r="A101">
        <v>100</v>
      </c>
      <c r="B101" t="s">
        <v>139</v>
      </c>
      <c r="C101" s="5">
        <v>43429</v>
      </c>
      <c r="D101" s="6">
        <v>2880.944426180868</v>
      </c>
      <c r="E101" s="8">
        <f>YEAR(Table6[[#This Row],[Date]])</f>
        <v>2018</v>
      </c>
      <c r="F101" s="6">
        <f>Table6[[#This Row],[TV_State]]+Table6[[#This Row],[Radio_State]]+Table6[[#This Row],[Online]]</f>
        <v>3409.1175709806944</v>
      </c>
      <c r="G101" s="6">
        <f t="shared" si="27"/>
        <v>2815.8908423641146</v>
      </c>
      <c r="H101" s="6">
        <f>LN(Table6[[#This Row],[PROF TV LING]])</f>
        <v>7.9430339531615983</v>
      </c>
      <c r="I101" s="6">
        <f t="shared" si="28"/>
        <v>7.9658734451313382</v>
      </c>
      <c r="J101" s="6">
        <v>469.48723982206775</v>
      </c>
      <c r="K101" s="6">
        <f t="shared" si="33"/>
        <v>464.88442374538079</v>
      </c>
      <c r="L101" s="6">
        <f>0.5*J100+0.5*Table6[[#This Row],[Radio_State]]</f>
        <v>467.16304556552285</v>
      </c>
      <c r="M101" s="6">
        <f>LN(Table6[[#This Row],[RADIO LINGERING ]])</f>
        <v>6.1466783307090962</v>
      </c>
      <c r="N101" s="6">
        <f t="shared" si="29"/>
        <v>6.1516411200512255</v>
      </c>
      <c r="O101" s="6">
        <v>58.68590497775849</v>
      </c>
      <c r="P101" s="6">
        <f t="shared" si="30"/>
        <v>58.43816694532525</v>
      </c>
      <c r="Q101" s="6">
        <f>0.3*O100+0.7*Table6[[#This Row],[Online]]</f>
        <v>58.51159040851762</v>
      </c>
      <c r="R101" s="6">
        <f>LN(Table6[[#This Row],[ONLINE LINGERING]])</f>
        <v>4.0692248612546464</v>
      </c>
      <c r="S101" s="6">
        <f t="shared" si="31"/>
        <v>4.0721995783713894</v>
      </c>
      <c r="T101" s="6">
        <v>2260.6398825823876</v>
      </c>
      <c r="U101" s="6">
        <f t="shared" si="32"/>
        <v>7.7234031860775092</v>
      </c>
      <c r="V101" s="8">
        <f>YEAR(Table6[[#This Row],[Date]])</f>
        <v>2018</v>
      </c>
      <c r="W101" s="8">
        <f>WEEKNUM(Table6[[#This Row],[Date]])</f>
        <v>48</v>
      </c>
      <c r="X101" t="s">
        <v>264</v>
      </c>
      <c r="Y101" s="9">
        <f>Table6[[#This Row],[LNTVLING]]+Table6[[#This Row],[LNRADIOLING]]+Table6[[#This Row],[LNONLINELING]]</f>
        <v>18.158937145125343</v>
      </c>
      <c r="Z101">
        <f t="shared" si="53"/>
        <v>1</v>
      </c>
      <c r="AA101">
        <f t="shared" si="34"/>
        <v>1</v>
      </c>
      <c r="AB101">
        <f t="shared" si="35"/>
        <v>0</v>
      </c>
      <c r="AC101">
        <f t="shared" si="36"/>
        <v>0</v>
      </c>
      <c r="AD101">
        <f t="shared" si="37"/>
        <v>0</v>
      </c>
      <c r="AE101">
        <f t="shared" si="38"/>
        <v>0</v>
      </c>
      <c r="AF101">
        <f t="shared" si="39"/>
        <v>0</v>
      </c>
      <c r="AG101" s="9">
        <f>'[1]1'!J$20+'[1]1'!J$21*Table6[[#This Row],[TV_State]]</f>
        <v>4162.9367972752161</v>
      </c>
      <c r="AH101" s="9">
        <f>Table6[[#This Row],[sales]]-Table6[[#This Row],[Pred_1]]</f>
        <v>-1902.2969146928285</v>
      </c>
      <c r="AI101">
        <f>ABS(Table6[[#This Row],[Res_1]])/Table6[[#This Row],[sales]]</f>
        <v>0.84148604532261251</v>
      </c>
      <c r="AJ101" s="9">
        <f>'[1]2'!J$20+'[1]2'!J$21*Table6[[#This Row],[Radio_State]]</f>
        <v>3775.3565190042927</v>
      </c>
      <c r="AK101" s="9">
        <f>Table6[[#This Row],[sales]]-Table6[[#This Row],[ Pred_2 ]]</f>
        <v>-1514.7166364219052</v>
      </c>
      <c r="AL101">
        <f>ABS(Table6[[#This Row],[ Res_2 ]])/Table6[[#This Row],[sales]]</f>
        <v>0.6700388894721282</v>
      </c>
      <c r="AM101" s="10">
        <f>'[1]3'!J$20+'[1]3'!J$21*Data!O101</f>
        <v>2139.7775009970505</v>
      </c>
      <c r="AN101" s="9">
        <f>Table6[[#This Row],[sales]]-Table6[[#This Row],[Pred_3]]</f>
        <v>120.86238158533706</v>
      </c>
      <c r="AO101" s="9">
        <f>ABS(Table6[[#This Row],[Res_3]])/Table6[[#This Row],[sales]]</f>
        <v>5.3463792493686713E-2</v>
      </c>
      <c r="AP101" s="9">
        <f>'[1]4'!L$21+'[1]4'!L$27*Table6[[#This Row],[TV_State]]+'[1]4'!L$22*Table6[[#This Row],[NJ_DUM]]+'[1]4'!L$23*Table6[[#This Row],[NY_DUM]]+'[1]4'!L$24*Table6[[#This Row],[PA_DUM]]+'[1]4'!L$25*Table6[[#This Row],[CT_DUM]]+'[1]4'!L$26*Table6[[#This Row],[DL_DUM]]</f>
        <v>5015.9810267851508</v>
      </c>
      <c r="AQ101" s="9">
        <f>Table6[[#This Row],[sales]]-Table6[[#This Row],[Pred_4]]</f>
        <v>-2755.3411442027632</v>
      </c>
      <c r="AR101">
        <f>ABS(Table6[[#This Row],[Res_4]]/Table6[[#This Row],[sales]])</f>
        <v>1.2188324046797163</v>
      </c>
      <c r="AS101" s="9">
        <f>'[1]5'!L$20+'[1]5'!L$26*Table6[[#This Row],[Radio_State]]+'[1]5'!L$21*Table6[[#This Row],[NJ_DUM]]+'[1]5'!L$22*Table6[[#This Row],[NY_DUM]]+'[1]5'!L$23*Table6[[#This Row],[PA_DUM]]+'[1]5'!L$24*Table6[[#This Row],[CT_DUM]]+'[1]5'!L$25*Table6[[#This Row],[DL_DUM]]</f>
        <v>4454.3893711284709</v>
      </c>
      <c r="AT101" s="9">
        <f>Table6[[#This Row],[sales]]-Table6[[#This Row],[Pred_5]]</f>
        <v>-2193.7494885460833</v>
      </c>
      <c r="AU101" s="9">
        <f>ABS(Table6[[#This Row],[Red_5]]/Table6[[#This Row],[sales]])</f>
        <v>0.97041085820361017</v>
      </c>
      <c r="AV101" s="9">
        <f>'[1]6'!L$20+'[1]6'!L$26*Table6[[#This Row],[Online]]+'[1]6'!L$21*Table6[[#This Row],[NJ_DUM]]+'[1]6'!L$22*Table6[[#This Row],[NY_DUM]]+'[1]6'!L$23*Table6[[#This Row],[PA_DUM]]+'[1]6'!L$24*Table6[[#This Row],[CT_DUM]]+'[1]6'!L$25*Table6[[#This Row],[DL_DUM]]</f>
        <v>4215.8071857065024</v>
      </c>
      <c r="AW101" s="9">
        <f>Table6[[#This Row],[sales]]-Table6[[#This Row],[Pred_6]]</f>
        <v>-1955.1673031241148</v>
      </c>
      <c r="AX101" s="9">
        <f>ABS(Table6[[#This Row],[Red_6]]/Table6[[#This Row],[sales]])</f>
        <v>0.86487340075177144</v>
      </c>
      <c r="AY101" s="9">
        <f>'[1]7'!L$21+'[1]7'!L$27*Table6[[#This Row],[LNTV]]+'[1]7'!L$22*Table6[[#This Row],[NJ_DUM]]+'[1]7'!L$23*Table6[[#This Row],[NY_DUM]]+'[1]7'!L$24*Table6[[#This Row],[PA_DUM]]+'[1]7'!L$25*Table6[[#This Row],[CT_DUM]]+'[1]7'!L$26*Table6[[#This Row],[DL_DUM]]</f>
        <v>8.3441292326828282</v>
      </c>
      <c r="AZ101" s="9">
        <f>Table6[[#This Row],[sales]]-Table6[[#This Row],[Pred_7]]</f>
        <v>2252.2957533497047</v>
      </c>
      <c r="BA101" s="9">
        <f>ABS(Table6[[#This Row],[Red_7]]/Table6[[#This Row],[sales]])</f>
        <v>0.99630895247979467</v>
      </c>
      <c r="BB101" s="9">
        <f>'[1]8'!O$22+'[1]8'!O$28*Table6[[#This Row],[LNRADIOLING]]+'[1]8'!O$23*Table6[[#This Row],[DL_DUM]]+'[1]8'!O$24*Table6[[#This Row],[CT_DUM]]+'[1]8'!O$25*Table6[[#This Row],[PA_DUM]]+'[1]8'!O$26*Table6[[#This Row],[NY_DUM]]+'[1]8'!O$27*Table6[[#This Row],[NJ_DUM]]</f>
        <v>5.9602579764960355</v>
      </c>
      <c r="BC101" s="9">
        <f>Table6[[#This Row],[sales]]-Table6[[#This Row],[Pred_8]]</f>
        <v>2254.6796246058916</v>
      </c>
      <c r="BD101" s="9">
        <f>ABS(Table6[[#This Row],[Red_8]]/Table6[[#This Row],[sales]])</f>
        <v>0.99736346420214106</v>
      </c>
      <c r="BE101" s="9">
        <f>'[1]9'!M$19+'[1]9'!M$21*Table6[[#This Row],[LNONLINE]]+'[1]9'!M$20*Table6[[#This Row],[DL_DUM]]+'[1]9'!M$22*Table6[[#This Row],[CT_DUM]]+'[1]9'!M$23*Table6[[#This Row],[PA_DUM]]+'[1]9'!M$24*Table6[[#This Row],[NY_DUM]]+'[1]9'!M$25*Table6[[#This Row],[NJ_DUM]]</f>
        <v>5.8315795319549313</v>
      </c>
      <c r="BF101" s="9">
        <f>Table6[[#This Row],[sales]]-Table6[[#This Row],[Pred_9]]</f>
        <v>2254.8083030504326</v>
      </c>
      <c r="BG101" s="9">
        <f>ABS(Table6[[#This Row],[Red_9]]/Table6[[#This Row],[sales]])</f>
        <v>0.99742038545064804</v>
      </c>
      <c r="BH101" s="9">
        <f>'[1]10'!P$22+'[1]10'!P$30*Table6[[#This Row],[LNTV]]+'[1]10'!P$29*Table6[[#This Row],[LNRADIOLING]]+'[1]10'!P$24*Table6[[#This Row],[LNONLINELING]]+'[1]10'!P$23*Table6[[#This Row],[DL_DUM]]+'[1]10'!P$25*Table6[[#This Row],[CT_DUM]]+'[1]10'!P$26*Table6[[#This Row],[PA_DUM]]+'[1]10'!P$27*Table6[[#This Row],[NY_DUM]]+'[1]10'!P$28*Table6[[#This Row],[NJ_DUM]]</f>
        <v>5.5341840251294574</v>
      </c>
      <c r="BI101" s="9">
        <f>Table6[[#This Row],[sales]]-Table6[[#This Row],[Pred_10]]</f>
        <v>2255.1056985572582</v>
      </c>
      <c r="BJ101" s="45">
        <f>ABS(Table6[[#This Row],[Red_10]]/Table6[[#This Row],[sales]])</f>
        <v>0.99755193913556561</v>
      </c>
      <c r="BK101" s="9">
        <f>'[1]11'!P$32+'[1]11'!P$40*Table6[[#This Row],[LNONLINELING]]+'[1]11'!P$39*Table6[[#This Row],[LNRADIOLING]]+'[1]11'!P$38*Table6[[#This Row],[LNTVLING]]+'[1]11'!P$33*Table6[[#This Row],[DL_DUM]]+'[1]11'!P$34*Table6[[#This Row],[CT_DUM]]+'[1]11'!P$35*Table6[[#This Row],[PA_DUM]]+'[1]11'!P$36*Table6[[#This Row],[NY_DUM]]+'[1]11'!P$37*Table6[[#This Row],[NJ_DUM]]</f>
        <v>5.3574174288486596</v>
      </c>
      <c r="BL101" s="9">
        <f>Table6[[#This Row],[sales]]-Table6[[#This Row],[ Pred_11]]</f>
        <v>2255.2824651535389</v>
      </c>
      <c r="BM101" s="47">
        <f>ABS(Table6[[#This Row],[ Red_11]]/Table6[[#This Row],[sales]])</f>
        <v>0.99763013230451869</v>
      </c>
      <c r="BN101" s="9">
        <f>'[1]12'!K$22+'[1]12'!K$28*Table6[[#This Row],[COMBINE LN LING]]+'[1]12'!K$23*Table6[[#This Row],[DL_DUM]]+'[1]12'!K$24*Table6[[#This Row],[CT_DUM]]+'[1]12'!K$25*Table6[[#This Row],[PA_DUM]]+'[1]12'!K$26*Table6[[#This Row],[NY_DUM]]+'[1]12'!K$27*Table6[[#This Row],[NJ_DUM]]</f>
        <v>6.1187540057274026</v>
      </c>
      <c r="BO101" s="9">
        <f>Table6[[#This Row],[sales]]-Table6[[#This Row],[ Pred_12]]</f>
        <v>2254.52112857666</v>
      </c>
      <c r="BP101" s="47">
        <f>ABS(Table6[[#This Row],[ Red_12]]/Table6[[#This Row],[sales]])</f>
        <v>0.99729335306659372</v>
      </c>
      <c r="BQ101">
        <f>LN(G101+'2019 Totals and Calculations'!C$18)</f>
        <v>8.063734923691996</v>
      </c>
      <c r="BR101">
        <f>LN(Table6[[#This Row],[PROF RADIO]]+'2019 Totals and Calculations'!D$18)</f>
        <v>6.2684157302414851</v>
      </c>
      <c r="BS101">
        <f>LN(Table6[[#This Row],[ONLINE LINGERING]]+'2019 Totals and Calculations'!E$18)</f>
        <v>4.6287788404470014</v>
      </c>
      <c r="BT101">
        <f>MONTH(Table6[[#This Row],[Date]])</f>
        <v>11</v>
      </c>
      <c r="BU101">
        <f t="shared" si="40"/>
        <v>0</v>
      </c>
      <c r="BV101">
        <f t="shared" si="41"/>
        <v>0</v>
      </c>
      <c r="BW101">
        <f t="shared" si="42"/>
        <v>0</v>
      </c>
      <c r="BX101">
        <f t="shared" si="43"/>
        <v>0</v>
      </c>
      <c r="BY101">
        <f t="shared" si="44"/>
        <v>0</v>
      </c>
      <c r="BZ101">
        <f t="shared" si="45"/>
        <v>0</v>
      </c>
      <c r="CA101">
        <f t="shared" si="46"/>
        <v>0</v>
      </c>
      <c r="CB101">
        <f t="shared" si="47"/>
        <v>0</v>
      </c>
      <c r="CC101">
        <f t="shared" si="48"/>
        <v>0</v>
      </c>
      <c r="CD101">
        <f t="shared" si="49"/>
        <v>0</v>
      </c>
      <c r="CE101">
        <f t="shared" si="50"/>
        <v>1</v>
      </c>
      <c r="CF101">
        <f t="shared" si="51"/>
        <v>0</v>
      </c>
      <c r="CG101">
        <f t="shared" si="52"/>
        <v>100</v>
      </c>
      <c r="CH10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2845.2757972114518</v>
      </c>
      <c r="CI101" s="79">
        <f>Table6[[#This Row],[sales]]-CH101</f>
        <v>-584.63591462906425</v>
      </c>
      <c r="CJ101">
        <f>ABS(Table6[[#This Row],[sales]]-CH101)/Table6[[#This Row],[sales]]</f>
        <v>0.25861523506398526</v>
      </c>
      <c r="CK10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2469.1954263905604</v>
      </c>
      <c r="CL101" s="79">
        <f>Table6[[#This Row],[sales]]-CK101</f>
        <v>-208.55554380817284</v>
      </c>
      <c r="CM101">
        <f>ABS(Table6[[#This Row],[sales]]-CK101)/Table6[[#This Row],[sales]]</f>
        <v>9.2255093531276838E-2</v>
      </c>
      <c r="CN10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2193.6490991800301</v>
      </c>
      <c r="CO101" s="79">
        <f>Table6[[#This Row],[sales]]-CN101</f>
        <v>66.990783402357465</v>
      </c>
      <c r="CP101">
        <f>ABS(Table6[[#This Row],[sales]]-CN101)/Table6[[#This Row],[sales]]</f>
        <v>2.9633549296596569E-2</v>
      </c>
      <c r="CQ10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2279.2936817177979</v>
      </c>
      <c r="CR101" s="79">
        <f>Table6[[#This Row],[sales]]-CQ101</f>
        <v>-18.653799135410281</v>
      </c>
      <c r="CS101">
        <f>ABS(Table6[[#This Row],[sales]]-CQ101)/Table6[[#This Row],[sales]]</f>
        <v>8.251557127312804E-3</v>
      </c>
    </row>
    <row r="102" spans="1:97" x14ac:dyDescent="0.2">
      <c r="A102">
        <v>101</v>
      </c>
      <c r="B102" t="s">
        <v>139</v>
      </c>
      <c r="C102" s="5">
        <v>43436</v>
      </c>
      <c r="D102" s="6">
        <v>2909.753870442677</v>
      </c>
      <c r="E102" s="8">
        <f>YEAR(Table6[[#This Row],[Date]])</f>
        <v>2018</v>
      </c>
      <c r="F102" s="6">
        <f>Table6[[#This Row],[TV_State]]+Table6[[#This Row],[Radio_State]]+Table6[[#This Row],[Online]]</f>
        <v>3443.2087466905014</v>
      </c>
      <c r="G102" s="6">
        <f t="shared" si="27"/>
        <v>2844.049750787683</v>
      </c>
      <c r="H102" s="6">
        <f>LN(Table6[[#This Row],[PROF TV LING]])</f>
        <v>7.9529842840147404</v>
      </c>
      <c r="I102" s="6">
        <f t="shared" si="28"/>
        <v>7.9758237759845061</v>
      </c>
      <c r="J102" s="6">
        <v>474.18211222028839</v>
      </c>
      <c r="K102" s="6">
        <f t="shared" si="33"/>
        <v>469.53326798283456</v>
      </c>
      <c r="L102" s="6">
        <f>0.5*J101+0.5*Table6[[#This Row],[Radio_State]]</f>
        <v>471.8346760211781</v>
      </c>
      <c r="M102" s="6">
        <f>LN(Table6[[#This Row],[RADIO LINGERING ]])</f>
        <v>6.1566286615622641</v>
      </c>
      <c r="N102" s="6">
        <f t="shared" si="29"/>
        <v>6.1615914509043934</v>
      </c>
      <c r="O102" s="6">
        <v>59.27276402753607</v>
      </c>
      <c r="P102" s="6">
        <f t="shared" si="30"/>
        <v>59.022384902872815</v>
      </c>
      <c r="Q102" s="6">
        <f>0.3*O101+0.7*Table6[[#This Row],[Online]]</f>
        <v>59.096706312602791</v>
      </c>
      <c r="R102" s="6">
        <f>LN(Table6[[#This Row],[ONLINE LINGERING]])</f>
        <v>4.0791751921078143</v>
      </c>
      <c r="S102" s="6">
        <f t="shared" si="31"/>
        <v>4.0821499092245572</v>
      </c>
      <c r="T102" s="6">
        <v>2298.5526048471575</v>
      </c>
      <c r="U102" s="6">
        <f t="shared" si="32"/>
        <v>7.7400349015831083</v>
      </c>
      <c r="V102" s="8">
        <f>YEAR(Table6[[#This Row],[Date]])</f>
        <v>2018</v>
      </c>
      <c r="W102" s="8">
        <f>WEEKNUM(Table6[[#This Row],[Date]])</f>
        <v>49</v>
      </c>
      <c r="X102" t="s">
        <v>265</v>
      </c>
      <c r="Y102" s="9">
        <f>Table6[[#This Row],[LNTVLING]]+Table6[[#This Row],[LNRADIOLING]]+Table6[[#This Row],[LNONLINELING]]</f>
        <v>18.188788137684821</v>
      </c>
      <c r="Z102">
        <f t="shared" si="53"/>
        <v>1</v>
      </c>
      <c r="AA102">
        <f t="shared" si="34"/>
        <v>1</v>
      </c>
      <c r="AB102">
        <f t="shared" si="35"/>
        <v>0</v>
      </c>
      <c r="AC102">
        <f t="shared" si="36"/>
        <v>0</v>
      </c>
      <c r="AD102">
        <f t="shared" si="37"/>
        <v>0</v>
      </c>
      <c r="AE102">
        <f t="shared" si="38"/>
        <v>0</v>
      </c>
      <c r="AF102">
        <f t="shared" si="39"/>
        <v>0</v>
      </c>
      <c r="AG102" s="9">
        <f>'[1]1'!J$20+'[1]1'!J$21*Table6[[#This Row],[TV_State]]</f>
        <v>4191.2688397934053</v>
      </c>
      <c r="AH102" s="9">
        <f>Table6[[#This Row],[sales]]-Table6[[#This Row],[Pred_1]]</f>
        <v>-1892.7162349462478</v>
      </c>
      <c r="AI102">
        <f>ABS(Table6[[#This Row],[Res_1]])/Table6[[#This Row],[sales]]</f>
        <v>0.82343829371357991</v>
      </c>
      <c r="AJ102" s="9">
        <f>'[1]2'!J$20+'[1]2'!J$21*Table6[[#This Row],[Radio_State]]</f>
        <v>3795.96726615436</v>
      </c>
      <c r="AK102" s="9">
        <f>Table6[[#This Row],[sales]]-Table6[[#This Row],[ Pred_2 ]]</f>
        <v>-1497.4146613072026</v>
      </c>
      <c r="AL102">
        <f>ABS(Table6[[#This Row],[ Res_2 ]])/Table6[[#This Row],[sales]]</f>
        <v>0.65145981786515317</v>
      </c>
      <c r="AM102" s="10">
        <f>'[1]3'!J$20+'[1]3'!J$21*Data!O102</f>
        <v>2143.1679741897724</v>
      </c>
      <c r="AN102" s="9">
        <f>Table6[[#This Row],[sales]]-Table6[[#This Row],[Pred_3]]</f>
        <v>155.38463065738506</v>
      </c>
      <c r="AO102" s="9">
        <f>ABS(Table6[[#This Row],[Res_3]])/Table6[[#This Row],[sales]]</f>
        <v>6.7601076577369607E-2</v>
      </c>
      <c r="AP102" s="9">
        <f>'[1]4'!L$21+'[1]4'!L$27*Table6[[#This Row],[TV_State]]+'[1]4'!L$22*Table6[[#This Row],[NJ_DUM]]+'[1]4'!L$23*Table6[[#This Row],[NY_DUM]]+'[1]4'!L$24*Table6[[#This Row],[PA_DUM]]+'[1]4'!L$25*Table6[[#This Row],[CT_DUM]]+'[1]4'!L$26*Table6[[#This Row],[DL_DUM]]</f>
        <v>5022.335832578704</v>
      </c>
      <c r="AQ102" s="9">
        <f>Table6[[#This Row],[sales]]-Table6[[#This Row],[Pred_4]]</f>
        <v>-2723.7832277315465</v>
      </c>
      <c r="AR102">
        <f>ABS(Table6[[#This Row],[Res_4]]/Table6[[#This Row],[sales]])</f>
        <v>1.184999299988901</v>
      </c>
      <c r="AS102" s="9">
        <f>'[1]5'!L$20+'[1]5'!L$26*Table6[[#This Row],[Radio_State]]+'[1]5'!L$21*Table6[[#This Row],[NJ_DUM]]+'[1]5'!L$22*Table6[[#This Row],[NY_DUM]]+'[1]5'!L$23*Table6[[#This Row],[PA_DUM]]+'[1]5'!L$24*Table6[[#This Row],[CT_DUM]]+'[1]5'!L$25*Table6[[#This Row],[DL_DUM]]</f>
        <v>4462.6598363028843</v>
      </c>
      <c r="AT102" s="9">
        <f>Table6[[#This Row],[sales]]-Table6[[#This Row],[Pred_5]]</f>
        <v>-2164.1072314557268</v>
      </c>
      <c r="AU102" s="9">
        <f>ABS(Table6[[#This Row],[Red_5]]/Table6[[#This Row],[sales]])</f>
        <v>0.94150868111179442</v>
      </c>
      <c r="AV102" s="9">
        <f>'[1]6'!L$20+'[1]6'!L$26*Table6[[#This Row],[Online]]+'[1]6'!L$21*Table6[[#This Row],[NJ_DUM]]+'[1]6'!L$22*Table6[[#This Row],[NY_DUM]]+'[1]6'!L$23*Table6[[#This Row],[PA_DUM]]+'[1]6'!L$24*Table6[[#This Row],[CT_DUM]]+'[1]6'!L$25*Table6[[#This Row],[DL_DUM]]</f>
        <v>4218.3613474541844</v>
      </c>
      <c r="AW102" s="9">
        <f>Table6[[#This Row],[sales]]-Table6[[#This Row],[Pred_6]]</f>
        <v>-1919.8087426070269</v>
      </c>
      <c r="AX102" s="9">
        <f>ABS(Table6[[#This Row],[Red_6]]/Table6[[#This Row],[sales]])</f>
        <v>0.83522506231032501</v>
      </c>
      <c r="AY102" s="9">
        <f>'[1]7'!L$21+'[1]7'!L$27*Table6[[#This Row],[LNTV]]+'[1]7'!L$22*Table6[[#This Row],[NJ_DUM]]+'[1]7'!L$23*Table6[[#This Row],[NY_DUM]]+'[1]7'!L$24*Table6[[#This Row],[PA_DUM]]+'[1]7'!L$25*Table6[[#This Row],[CT_DUM]]+'[1]7'!L$26*Table6[[#This Row],[DL_DUM]]</f>
        <v>8.3452305799728279</v>
      </c>
      <c r="AZ102" s="9">
        <f>Table6[[#This Row],[sales]]-Table6[[#This Row],[Pred_7]]</f>
        <v>2290.2073742671846</v>
      </c>
      <c r="BA102" s="9">
        <f>ABS(Table6[[#This Row],[Red_7]]/Table6[[#This Row],[sales]])</f>
        <v>0.99636935410467675</v>
      </c>
      <c r="BB102" s="9">
        <f>'[1]8'!O$22+'[1]8'!O$28*Table6[[#This Row],[LNRADIOLING]]+'[1]8'!O$23*Table6[[#This Row],[DL_DUM]]+'[1]8'!O$24*Table6[[#This Row],[CT_DUM]]+'[1]8'!O$25*Table6[[#This Row],[PA_DUM]]+'[1]8'!O$26*Table6[[#This Row],[NY_DUM]]+'[1]8'!O$27*Table6[[#This Row],[NJ_DUM]]</f>
        <v>5.9609678424998123</v>
      </c>
      <c r="BC102" s="9">
        <f>Table6[[#This Row],[sales]]-Table6[[#This Row],[Pred_8]]</f>
        <v>2292.5916370046575</v>
      </c>
      <c r="BD102" s="9">
        <f>ABS(Table6[[#This Row],[Red_8]]/Table6[[#This Row],[sales]])</f>
        <v>0.99740664284561964</v>
      </c>
      <c r="BE102" s="9">
        <f>'[1]9'!M$19+'[1]9'!M$21*Table6[[#This Row],[LNONLINE]]+'[1]9'!M$20*Table6[[#This Row],[DL_DUM]]+'[1]9'!M$22*Table6[[#This Row],[CT_DUM]]+'[1]9'!M$23*Table6[[#This Row],[PA_DUM]]+'[1]9'!M$24*Table6[[#This Row],[NY_DUM]]+'[1]9'!M$25*Table6[[#This Row],[NJ_DUM]]</f>
        <v>5.8347299802862631</v>
      </c>
      <c r="BF102" s="9">
        <f>Table6[[#This Row],[sales]]-Table6[[#This Row],[Pred_9]]</f>
        <v>2292.7178748668712</v>
      </c>
      <c r="BG102" s="9">
        <f>ABS(Table6[[#This Row],[Red_9]]/Table6[[#This Row],[sales]])</f>
        <v>0.99746156343431858</v>
      </c>
      <c r="BH102" s="9">
        <f>'[1]10'!P$22+'[1]10'!P$30*Table6[[#This Row],[LNTV]]+'[1]10'!P$29*Table6[[#This Row],[LNRADIOLING]]+'[1]10'!P$24*Table6[[#This Row],[LNONLINELING]]+'[1]10'!P$23*Table6[[#This Row],[DL_DUM]]+'[1]10'!P$25*Table6[[#This Row],[CT_DUM]]+'[1]10'!P$26*Table6[[#This Row],[PA_DUM]]+'[1]10'!P$27*Table6[[#This Row],[NY_DUM]]+'[1]10'!P$28*Table6[[#This Row],[NJ_DUM]]</f>
        <v>5.5359951084056744</v>
      </c>
      <c r="BI102" s="9">
        <f>Table6[[#This Row],[sales]]-Table6[[#This Row],[Pred_10]]</f>
        <v>2293.0166097387519</v>
      </c>
      <c r="BJ102" s="45">
        <f>ABS(Table6[[#This Row],[Red_10]]/Table6[[#This Row],[sales]])</f>
        <v>0.99759152994944233</v>
      </c>
      <c r="BK102" s="9">
        <f>'[1]11'!P$32+'[1]11'!P$40*Table6[[#This Row],[LNONLINELING]]+'[1]11'!P$39*Table6[[#This Row],[LNRADIOLING]]+'[1]11'!P$38*Table6[[#This Row],[LNTVLING]]+'[1]11'!P$33*Table6[[#This Row],[DL_DUM]]+'[1]11'!P$34*Table6[[#This Row],[CT_DUM]]+'[1]11'!P$35*Table6[[#This Row],[PA_DUM]]+'[1]11'!P$36*Table6[[#This Row],[NY_DUM]]+'[1]11'!P$37*Table6[[#This Row],[NJ_DUM]]</f>
        <v>5.3585428265194635</v>
      </c>
      <c r="BL102" s="9">
        <f>Table6[[#This Row],[sales]]-Table6[[#This Row],[ Pred_11]]</f>
        <v>2293.1940620206378</v>
      </c>
      <c r="BM102" s="47">
        <f>ABS(Table6[[#This Row],[ Red_11]]/Table6[[#This Row],[sales]])</f>
        <v>0.99766873169871351</v>
      </c>
      <c r="BN102" s="9">
        <f>'[1]12'!K$22+'[1]12'!K$28*Table6[[#This Row],[COMBINE LN LING]]+'[1]12'!K$23*Table6[[#This Row],[DL_DUM]]+'[1]12'!K$24*Table6[[#This Row],[CT_DUM]]+'[1]12'!K$25*Table6[[#This Row],[PA_DUM]]+'[1]12'!K$26*Table6[[#This Row],[NY_DUM]]+'[1]12'!K$27*Table6[[#This Row],[NJ_DUM]]</f>
        <v>6.1216267421342465</v>
      </c>
      <c r="BO102" s="9">
        <f>Table6[[#This Row],[sales]]-Table6[[#This Row],[ Pred_12]]</f>
        <v>2292.4309781050233</v>
      </c>
      <c r="BP102" s="47">
        <f>ABS(Table6[[#This Row],[ Red_12]]/Table6[[#This Row],[sales]])</f>
        <v>0.99733674716461784</v>
      </c>
      <c r="BQ102">
        <f>LN(G102+'2019 Totals and Calculations'!C$18)</f>
        <v>8.0725588674338074</v>
      </c>
      <c r="BR102">
        <f>LN(Table6[[#This Row],[PROF RADIO]]+'2019 Totals and Calculations'!D$18)</f>
        <v>6.2771877664830251</v>
      </c>
      <c r="BS102">
        <f>LN(Table6[[#This Row],[ONLINE LINGERING]]+'2019 Totals and Calculations'!E$18)</f>
        <v>4.6344772127584708</v>
      </c>
      <c r="BT102">
        <f>MONTH(Table6[[#This Row],[Date]])</f>
        <v>12</v>
      </c>
      <c r="BU102">
        <f t="shared" si="40"/>
        <v>0</v>
      </c>
      <c r="BV102">
        <f t="shared" si="41"/>
        <v>0</v>
      </c>
      <c r="BW102">
        <f t="shared" si="42"/>
        <v>0</v>
      </c>
      <c r="BX102">
        <f t="shared" si="43"/>
        <v>0</v>
      </c>
      <c r="BY102">
        <f t="shared" si="44"/>
        <v>0</v>
      </c>
      <c r="BZ102">
        <f t="shared" si="45"/>
        <v>0</v>
      </c>
      <c r="CA102">
        <f t="shared" si="46"/>
        <v>0</v>
      </c>
      <c r="CB102">
        <f t="shared" si="47"/>
        <v>0</v>
      </c>
      <c r="CC102">
        <f t="shared" si="48"/>
        <v>0</v>
      </c>
      <c r="CD102">
        <f t="shared" si="49"/>
        <v>0</v>
      </c>
      <c r="CE102">
        <f t="shared" si="50"/>
        <v>0</v>
      </c>
      <c r="CF102">
        <f t="shared" si="51"/>
        <v>1</v>
      </c>
      <c r="CG102">
        <f t="shared" si="52"/>
        <v>101</v>
      </c>
      <c r="CH10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2871.2895713898852</v>
      </c>
      <c r="CI102" s="79">
        <f>Table6[[#This Row],[sales]]-CH102</f>
        <v>-572.73696654272771</v>
      </c>
      <c r="CJ102">
        <f>ABS(Table6[[#This Row],[sales]]-CH102)/Table6[[#This Row],[sales]]</f>
        <v>0.24917287745990566</v>
      </c>
      <c r="CK10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2495.2163152798025</v>
      </c>
      <c r="CL102" s="79">
        <f>Table6[[#This Row],[sales]]-CK102</f>
        <v>-196.66371043264508</v>
      </c>
      <c r="CM102">
        <f>ABS(Table6[[#This Row],[sales]]-CK102)/Table6[[#This Row],[sales]]</f>
        <v>8.5559804034035694E-2</v>
      </c>
      <c r="CN10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2219.3442445332976</v>
      </c>
      <c r="CO102" s="79">
        <f>Table6[[#This Row],[sales]]-CN102</f>
        <v>79.208360313859885</v>
      </c>
      <c r="CP102">
        <f>ABS(Table6[[#This Row],[sales]]-CN102)/Table6[[#This Row],[sales]]</f>
        <v>3.4460103348005325E-2</v>
      </c>
      <c r="CQ10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2294.2225197933294</v>
      </c>
      <c r="CR102" s="79">
        <f>Table6[[#This Row],[sales]]-CQ102</f>
        <v>4.3300850538280429</v>
      </c>
      <c r="CS102">
        <f>ABS(Table6[[#This Row],[sales]]-CQ102)/Table6[[#This Row],[sales]]</f>
        <v>1.8838311747561558E-3</v>
      </c>
    </row>
    <row r="103" spans="1:97" x14ac:dyDescent="0.2">
      <c r="A103">
        <v>102</v>
      </c>
      <c r="B103" t="s">
        <v>139</v>
      </c>
      <c r="C103" s="5">
        <v>43443</v>
      </c>
      <c r="D103" s="6">
        <v>2938.8514091471034</v>
      </c>
      <c r="E103" s="8">
        <f>YEAR(Table6[[#This Row],[Date]])</f>
        <v>2018</v>
      </c>
      <c r="F103" s="6">
        <f>Table6[[#This Row],[TV_State]]+Table6[[#This Row],[Radio_State]]+Table6[[#This Row],[Online]]</f>
        <v>3477.6408341574061</v>
      </c>
      <c r="G103" s="6">
        <f t="shared" si="27"/>
        <v>2872.490248295509</v>
      </c>
      <c r="H103" s="6">
        <f>LN(Table6[[#This Row],[PROF TV LING]])</f>
        <v>7.9629346148678914</v>
      </c>
      <c r="I103" s="6">
        <f t="shared" si="28"/>
        <v>7.985774106837674</v>
      </c>
      <c r="J103" s="6">
        <v>478.9239333424913</v>
      </c>
      <c r="K103" s="6">
        <f t="shared" si="33"/>
        <v>474.22860066266293</v>
      </c>
      <c r="L103" s="6">
        <f>0.5*J102+0.5*Table6[[#This Row],[Radio_State]]</f>
        <v>476.55302278138981</v>
      </c>
      <c r="M103" s="6">
        <f>LN(Table6[[#This Row],[RADIO LINGERING ]])</f>
        <v>6.1665789924154319</v>
      </c>
      <c r="N103" s="6">
        <f t="shared" si="29"/>
        <v>6.1715417817575613</v>
      </c>
      <c r="O103" s="6">
        <v>59.86549166781144</v>
      </c>
      <c r="P103" s="6">
        <f t="shared" si="30"/>
        <v>59.612559638329849</v>
      </c>
      <c r="Q103" s="6">
        <f>0.3*O102+0.7*Table6[[#This Row],[Online]]</f>
        <v>59.687673375728821</v>
      </c>
      <c r="R103" s="6">
        <f>LN(Table6[[#This Row],[ONLINE LINGERING]])</f>
        <v>4.0891255229609831</v>
      </c>
      <c r="S103" s="6">
        <f t="shared" si="31"/>
        <v>4.092100240077726</v>
      </c>
      <c r="T103" s="6">
        <v>2025.4923970201394</v>
      </c>
      <c r="U103" s="6">
        <f t="shared" si="32"/>
        <v>7.613568109004567</v>
      </c>
      <c r="V103" s="8">
        <f>YEAR(Table6[[#This Row],[Date]])</f>
        <v>2018</v>
      </c>
      <c r="W103" s="8">
        <f>WEEKNUM(Table6[[#This Row],[Date]])</f>
        <v>50</v>
      </c>
      <c r="X103" t="s">
        <v>266</v>
      </c>
      <c r="Y103" s="9">
        <f>Table6[[#This Row],[LNTVLING]]+Table6[[#This Row],[LNRADIOLING]]+Table6[[#This Row],[LNONLINELING]]</f>
        <v>18.218639130244306</v>
      </c>
      <c r="Z103">
        <f t="shared" si="53"/>
        <v>1</v>
      </c>
      <c r="AA103">
        <f t="shared" si="34"/>
        <v>1</v>
      </c>
      <c r="AB103">
        <f t="shared" si="35"/>
        <v>0</v>
      </c>
      <c r="AC103">
        <f t="shared" si="36"/>
        <v>0</v>
      </c>
      <c r="AD103">
        <f t="shared" si="37"/>
        <v>0</v>
      </c>
      <c r="AE103">
        <f t="shared" si="38"/>
        <v>0</v>
      </c>
      <c r="AF103">
        <f t="shared" si="39"/>
        <v>0</v>
      </c>
      <c r="AG103" s="9">
        <f>'[1]1'!J$20+'[1]1'!J$21*Table6[[#This Row],[TV_State]]</f>
        <v>4219.8842027367764</v>
      </c>
      <c r="AH103" s="9">
        <f>Table6[[#This Row],[sales]]-Table6[[#This Row],[Pred_1]]</f>
        <v>-2194.391805716637</v>
      </c>
      <c r="AI103">
        <f>ABS(Table6[[#This Row],[Res_1]])/Table6[[#This Row],[sales]]</f>
        <v>1.0833868391433998</v>
      </c>
      <c r="AJ103" s="9">
        <f>'[1]2'!J$20+'[1]2'!J$21*Table6[[#This Row],[Radio_State]]</f>
        <v>3816.7841207759284</v>
      </c>
      <c r="AK103" s="9">
        <f>Table6[[#This Row],[sales]]-Table6[[#This Row],[ Pred_2 ]]</f>
        <v>-1791.291723755789</v>
      </c>
      <c r="AL103">
        <f>ABS(Table6[[#This Row],[ Res_2 ]])/Table6[[#This Row],[sales]]</f>
        <v>0.8843734621720124</v>
      </c>
      <c r="AM103" s="10">
        <f>'[1]3'!J$20+'[1]3'!J$21*Data!O103</f>
        <v>2146.5923521144218</v>
      </c>
      <c r="AN103" s="9">
        <f>Table6[[#This Row],[sales]]-Table6[[#This Row],[Pred_3]]</f>
        <v>-121.09995509428245</v>
      </c>
      <c r="AO103" s="9">
        <f>ABS(Table6[[#This Row],[Res_3]])/Table6[[#This Row],[sales]]</f>
        <v>5.9787908990644491E-2</v>
      </c>
      <c r="AP103" s="9">
        <f>'[1]4'!L$21+'[1]4'!L$27*Table6[[#This Row],[TV_State]]+'[1]4'!L$22*Table6[[#This Row],[NJ_DUM]]+'[1]4'!L$23*Table6[[#This Row],[NY_DUM]]+'[1]4'!L$24*Table6[[#This Row],[PA_DUM]]+'[1]4'!L$25*Table6[[#This Row],[CT_DUM]]+'[1]4'!L$26*Table6[[#This Row],[DL_DUM]]</f>
        <v>5028.7541864301929</v>
      </c>
      <c r="AQ103" s="9">
        <f>Table6[[#This Row],[sales]]-Table6[[#This Row],[Pred_4]]</f>
        <v>-3003.2617894100536</v>
      </c>
      <c r="AR103">
        <f>ABS(Table6[[#This Row],[Res_4]]/Table6[[#This Row],[sales]])</f>
        <v>1.4827317020929762</v>
      </c>
      <c r="AS103" s="9">
        <f>'[1]5'!L$20+'[1]5'!L$26*Table6[[#This Row],[Radio_State]]+'[1]5'!L$21*Table6[[#This Row],[NJ_DUM]]+'[1]5'!L$22*Table6[[#This Row],[NY_DUM]]+'[1]5'!L$23*Table6[[#This Row],[PA_DUM]]+'[1]5'!L$24*Table6[[#This Row],[CT_DUM]]+'[1]5'!L$25*Table6[[#This Row],[DL_DUM]]</f>
        <v>4471.0130061290411</v>
      </c>
      <c r="AT103" s="9">
        <f>Table6[[#This Row],[sales]]-Table6[[#This Row],[Pred_5]]</f>
        <v>-2445.5206091089017</v>
      </c>
      <c r="AU103" s="9">
        <f>ABS(Table6[[#This Row],[Red_5]]/Table6[[#This Row],[sales]])</f>
        <v>1.2073709151941023</v>
      </c>
      <c r="AV103" s="9">
        <f>'[1]6'!L$20+'[1]6'!L$26*Table6[[#This Row],[Online]]+'[1]6'!L$21*Table6[[#This Row],[NJ_DUM]]+'[1]6'!L$22*Table6[[#This Row],[NY_DUM]]+'[1]6'!L$23*Table6[[#This Row],[PA_DUM]]+'[1]6'!L$24*Table6[[#This Row],[CT_DUM]]+'[1]6'!L$25*Table6[[#This Row],[DL_DUM]]</f>
        <v>4220.9410508193423</v>
      </c>
      <c r="AW103" s="9">
        <f>Table6[[#This Row],[sales]]-Table6[[#This Row],[Pred_6]]</f>
        <v>-2195.4486537992029</v>
      </c>
      <c r="AX103" s="9">
        <f>ABS(Table6[[#This Row],[Red_6]]/Table6[[#This Row],[sales]])</f>
        <v>1.0839086125571735</v>
      </c>
      <c r="AY103" s="9">
        <f>'[1]7'!L$21+'[1]7'!L$27*Table6[[#This Row],[LNTV]]+'[1]7'!L$22*Table6[[#This Row],[NJ_DUM]]+'[1]7'!L$23*Table6[[#This Row],[NY_DUM]]+'[1]7'!L$24*Table6[[#This Row],[PA_DUM]]+'[1]7'!L$25*Table6[[#This Row],[CT_DUM]]+'[1]7'!L$26*Table6[[#This Row],[DL_DUM]]</f>
        <v>8.3463319272628294</v>
      </c>
      <c r="AZ103" s="9">
        <f>Table6[[#This Row],[sales]]-Table6[[#This Row],[Pred_7]]</f>
        <v>2017.1460650928766</v>
      </c>
      <c r="BA103" s="9">
        <f>ABS(Table6[[#This Row],[Red_7]]/Table6[[#This Row],[sales]])</f>
        <v>0.99587935657544713</v>
      </c>
      <c r="BB103" s="9">
        <f>'[1]8'!O$22+'[1]8'!O$28*Table6[[#This Row],[LNRADIOLING]]+'[1]8'!O$23*Table6[[#This Row],[DL_DUM]]+'[1]8'!O$24*Table6[[#This Row],[CT_DUM]]+'[1]8'!O$25*Table6[[#This Row],[PA_DUM]]+'[1]8'!O$26*Table6[[#This Row],[NY_DUM]]+'[1]8'!O$27*Table6[[#This Row],[NJ_DUM]]</f>
        <v>5.961677708503589</v>
      </c>
      <c r="BC103" s="9">
        <f>Table6[[#This Row],[sales]]-Table6[[#This Row],[Pred_8]]</f>
        <v>2019.5307193116357</v>
      </c>
      <c r="BD103" s="9">
        <f>ABS(Table6[[#This Row],[Red_8]]/Table6[[#This Row],[sales]])</f>
        <v>0.9970566773208952</v>
      </c>
      <c r="BE103" s="9">
        <f>'[1]9'!M$19+'[1]9'!M$21*Table6[[#This Row],[LNONLINE]]+'[1]9'!M$20*Table6[[#This Row],[DL_DUM]]+'[1]9'!M$22*Table6[[#This Row],[CT_DUM]]+'[1]9'!M$23*Table6[[#This Row],[PA_DUM]]+'[1]9'!M$24*Table6[[#This Row],[NY_DUM]]+'[1]9'!M$25*Table6[[#This Row],[NJ_DUM]]</f>
        <v>5.8378804286175949</v>
      </c>
      <c r="BF103" s="9">
        <f>Table6[[#This Row],[sales]]-Table6[[#This Row],[Pred_9]]</f>
        <v>2019.6545165915218</v>
      </c>
      <c r="BG103" s="9">
        <f>ABS(Table6[[#This Row],[Red_9]]/Table6[[#This Row],[sales]])</f>
        <v>0.9971177969183167</v>
      </c>
      <c r="BH103" s="9">
        <f>'[1]10'!P$22+'[1]10'!P$30*Table6[[#This Row],[LNTV]]+'[1]10'!P$29*Table6[[#This Row],[LNRADIOLING]]+'[1]10'!P$24*Table6[[#This Row],[LNONLINELING]]+'[1]10'!P$23*Table6[[#This Row],[DL_DUM]]+'[1]10'!P$25*Table6[[#This Row],[CT_DUM]]+'[1]10'!P$26*Table6[[#This Row],[PA_DUM]]+'[1]10'!P$27*Table6[[#This Row],[NY_DUM]]+'[1]10'!P$28*Table6[[#This Row],[NJ_DUM]]</f>
        <v>5.5378061916818933</v>
      </c>
      <c r="BI103" s="9">
        <f>Table6[[#This Row],[sales]]-Table6[[#This Row],[Pred_10]]</f>
        <v>2019.9545908284574</v>
      </c>
      <c r="BJ103" s="45">
        <f>ABS(Table6[[#This Row],[Red_10]]/Table6[[#This Row],[sales]])</f>
        <v>0.99726594570296634</v>
      </c>
      <c r="BK103" s="9">
        <f>'[1]11'!P$32+'[1]11'!P$40*Table6[[#This Row],[LNONLINELING]]+'[1]11'!P$39*Table6[[#This Row],[LNRADIOLING]]+'[1]11'!P$38*Table6[[#This Row],[LNTVLING]]+'[1]11'!P$33*Table6[[#This Row],[DL_DUM]]+'[1]11'!P$34*Table6[[#This Row],[CT_DUM]]+'[1]11'!P$35*Table6[[#This Row],[PA_DUM]]+'[1]11'!P$36*Table6[[#This Row],[NY_DUM]]+'[1]11'!P$37*Table6[[#This Row],[NJ_DUM]]</f>
        <v>5.3596682241902656</v>
      </c>
      <c r="BL103" s="9">
        <f>Table6[[#This Row],[sales]]-Table6[[#This Row],[ Pred_11]]</f>
        <v>2020.1327287959491</v>
      </c>
      <c r="BM103" s="47">
        <f>ABS(Table6[[#This Row],[ Red_11]]/Table6[[#This Row],[sales]])</f>
        <v>0.99735389368428373</v>
      </c>
      <c r="BN103" s="9">
        <f>'[1]12'!K$22+'[1]12'!K$28*Table6[[#This Row],[COMBINE LN LING]]+'[1]12'!K$23*Table6[[#This Row],[DL_DUM]]+'[1]12'!K$24*Table6[[#This Row],[CT_DUM]]+'[1]12'!K$25*Table6[[#This Row],[PA_DUM]]+'[1]12'!K$26*Table6[[#This Row],[NY_DUM]]+'[1]12'!K$27*Table6[[#This Row],[NJ_DUM]]</f>
        <v>6.1244994785410922</v>
      </c>
      <c r="BO103" s="9">
        <f>Table6[[#This Row],[sales]]-Table6[[#This Row],[ Pred_12]]</f>
        <v>2019.3678975415983</v>
      </c>
      <c r="BP103" s="47">
        <f>ABS(Table6[[#This Row],[ Red_12]]/Table6[[#This Row],[sales]])</f>
        <v>0.99697629105517682</v>
      </c>
      <c r="BQ103">
        <f>LN(G103+'2019 Totals and Calculations'!C$18)</f>
        <v>8.0813927121555924</v>
      </c>
      <c r="BR103">
        <f>LN(Table6[[#This Row],[PROF RADIO]]+'2019 Totals and Calculations'!D$18)</f>
        <v>6.2859700995779866</v>
      </c>
      <c r="BS103">
        <f>LN(Table6[[#This Row],[ONLINE LINGERING]]+'2019 Totals and Calculations'!E$18)</f>
        <v>4.6401997965542403</v>
      </c>
      <c r="BT103">
        <f>MONTH(Table6[[#This Row],[Date]])</f>
        <v>12</v>
      </c>
      <c r="BU103">
        <f t="shared" si="40"/>
        <v>0</v>
      </c>
      <c r="BV103">
        <f t="shared" si="41"/>
        <v>0</v>
      </c>
      <c r="BW103">
        <f t="shared" si="42"/>
        <v>0</v>
      </c>
      <c r="BX103">
        <f t="shared" si="43"/>
        <v>0</v>
      </c>
      <c r="BY103">
        <f t="shared" si="44"/>
        <v>0</v>
      </c>
      <c r="BZ103">
        <f t="shared" si="45"/>
        <v>0</v>
      </c>
      <c r="CA103">
        <f t="shared" si="46"/>
        <v>0</v>
      </c>
      <c r="CB103">
        <f t="shared" si="47"/>
        <v>0</v>
      </c>
      <c r="CC103">
        <f t="shared" si="48"/>
        <v>0</v>
      </c>
      <c r="CD103">
        <f t="shared" si="49"/>
        <v>0</v>
      </c>
      <c r="CE103">
        <f t="shared" si="50"/>
        <v>0</v>
      </c>
      <c r="CF103">
        <f t="shared" si="51"/>
        <v>1</v>
      </c>
      <c r="CG103">
        <f t="shared" si="52"/>
        <v>102</v>
      </c>
      <c r="CH10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2886.6523060262475</v>
      </c>
      <c r="CI103" s="79">
        <f>Table6[[#This Row],[sales]]-CH103</f>
        <v>-861.15990900610814</v>
      </c>
      <c r="CJ103">
        <f>ABS(Table6[[#This Row],[sales]]-CH103)/Table6[[#This Row],[sales]]</f>
        <v>0.42516077091823595</v>
      </c>
      <c r="CK10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2507.618766098637</v>
      </c>
      <c r="CL103" s="79">
        <f>Table6[[#This Row],[sales]]-CK103</f>
        <v>-482.12636907849765</v>
      </c>
      <c r="CM103">
        <f>ABS(Table6[[#This Row],[sales]]-CK103)/Table6[[#This Row],[sales]]</f>
        <v>0.23802921688957784</v>
      </c>
      <c r="CN10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2228.735754573991</v>
      </c>
      <c r="CO103" s="79">
        <f>Table6[[#This Row],[sales]]-CN103</f>
        <v>-203.24335755385164</v>
      </c>
      <c r="CP103">
        <f>ABS(Table6[[#This Row],[sales]]-CN103)/Table6[[#This Row],[sales]]</f>
        <v>0.10034269091943217</v>
      </c>
      <c r="CQ10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2309.2699648909511</v>
      </c>
      <c r="CR103" s="79">
        <f>Table6[[#This Row],[sales]]-CQ103</f>
        <v>-283.77756787081171</v>
      </c>
      <c r="CS103">
        <f>ABS(Table6[[#This Row],[sales]]-CQ103)/Table6[[#This Row],[sales]]</f>
        <v>0.14010300324419836</v>
      </c>
    </row>
    <row r="104" spans="1:97" x14ac:dyDescent="0.2">
      <c r="A104">
        <v>103</v>
      </c>
      <c r="B104" t="s">
        <v>139</v>
      </c>
      <c r="C104" s="5">
        <v>43450</v>
      </c>
      <c r="D104" s="6">
        <v>2968.2399232385746</v>
      </c>
      <c r="E104" s="8">
        <f>YEAR(Table6[[#This Row],[Date]])</f>
        <v>2018</v>
      </c>
      <c r="F104" s="6">
        <f>Table6[[#This Row],[TV_State]]+Table6[[#This Row],[Radio_State]]+Table6[[#This Row],[Online]]</f>
        <v>3512.4172424989806</v>
      </c>
      <c r="G104" s="6">
        <f t="shared" si="27"/>
        <v>2901.2151507784288</v>
      </c>
      <c r="H104" s="6">
        <f>LN(Table6[[#This Row],[PROF TV LING]])</f>
        <v>7.9728849457210469</v>
      </c>
      <c r="I104" s="6">
        <f t="shared" si="28"/>
        <v>7.9957244376908418</v>
      </c>
      <c r="J104" s="6">
        <v>483.71317267591621</v>
      </c>
      <c r="K104" s="6">
        <f t="shared" si="33"/>
        <v>478.9708866692896</v>
      </c>
      <c r="L104" s="6">
        <f>0.5*J103+0.5*Table6[[#This Row],[Radio_State]]</f>
        <v>481.31855300920375</v>
      </c>
      <c r="M104" s="6">
        <f>LN(Table6[[#This Row],[RADIO LINGERING ]])</f>
        <v>6.1765293232686007</v>
      </c>
      <c r="N104" s="6">
        <f t="shared" si="29"/>
        <v>6.1814921126107292</v>
      </c>
      <c r="O104" s="6">
        <v>60.464146584489555</v>
      </c>
      <c r="P104" s="6">
        <f t="shared" si="30"/>
        <v>60.208670500641638</v>
      </c>
      <c r="Q104" s="6">
        <f>0.3*O103+0.7*Table6[[#This Row],[Online]]</f>
        <v>60.284550109486119</v>
      </c>
      <c r="R104" s="6">
        <f>LN(Table6[[#This Row],[ONLINE LINGERING]])</f>
        <v>4.099075853814151</v>
      </c>
      <c r="S104" s="6">
        <f t="shared" si="31"/>
        <v>4.1020505709308939</v>
      </c>
      <c r="T104" s="6">
        <v>2014.0280606796712</v>
      </c>
      <c r="U104" s="6">
        <f t="shared" si="32"/>
        <v>7.6078920059916113</v>
      </c>
      <c r="V104" s="8">
        <f>YEAR(Table6[[#This Row],[Date]])</f>
        <v>2018</v>
      </c>
      <c r="W104" s="8">
        <f>WEEKNUM(Table6[[#This Row],[Date]])</f>
        <v>51</v>
      </c>
      <c r="X104" t="s">
        <v>267</v>
      </c>
      <c r="Y104" s="9">
        <f>Table6[[#This Row],[LNTVLING]]+Table6[[#This Row],[LNRADIOLING]]+Table6[[#This Row],[LNONLINELING]]</f>
        <v>18.248490122803801</v>
      </c>
      <c r="Z104">
        <f t="shared" si="53"/>
        <v>1</v>
      </c>
      <c r="AA104">
        <f t="shared" si="34"/>
        <v>1</v>
      </c>
      <c r="AB104">
        <f t="shared" si="35"/>
        <v>0</v>
      </c>
      <c r="AC104">
        <f t="shared" si="36"/>
        <v>0</v>
      </c>
      <c r="AD104">
        <f t="shared" si="37"/>
        <v>0</v>
      </c>
      <c r="AE104">
        <f t="shared" si="38"/>
        <v>0</v>
      </c>
      <c r="AF104">
        <f t="shared" si="39"/>
        <v>0</v>
      </c>
      <c r="AG104" s="9">
        <f>'[1]1'!J$20+'[1]1'!J$21*Table6[[#This Row],[TV_State]]</f>
        <v>4248.7857193095806</v>
      </c>
      <c r="AH104" s="9">
        <f>Table6[[#This Row],[sales]]-Table6[[#This Row],[Pred_1]]</f>
        <v>-2234.7576586299092</v>
      </c>
      <c r="AI104">
        <f>ABS(Table6[[#This Row],[Res_1]])/Table6[[#This Row],[sales]]</f>
        <v>1.1095960886839624</v>
      </c>
      <c r="AJ104" s="9">
        <f>'[1]2'!J$20+'[1]2'!J$21*Table6[[#This Row],[Radio_State]]</f>
        <v>3837.809143943713</v>
      </c>
      <c r="AK104" s="9">
        <f>Table6[[#This Row],[sales]]-Table6[[#This Row],[ Pred_2 ]]</f>
        <v>-1823.7810832640419</v>
      </c>
      <c r="AL104">
        <f>ABS(Table6[[#This Row],[ Res_2 ]])/Table6[[#This Row],[sales]]</f>
        <v>0.90553906316904698</v>
      </c>
      <c r="AM104" s="10">
        <f>'[1]3'!J$20+'[1]3'!J$21*Data!O104</f>
        <v>2150.0509738183173</v>
      </c>
      <c r="AN104" s="9">
        <f>Table6[[#This Row],[sales]]-Table6[[#This Row],[Pred_3]]</f>
        <v>-136.02291313864612</v>
      </c>
      <c r="AO104" s="9">
        <f>ABS(Table6[[#This Row],[Res_3]])/Table6[[#This Row],[sales]]</f>
        <v>6.7537744778363551E-2</v>
      </c>
      <c r="AP104" s="9">
        <f>'[1]4'!L$21+'[1]4'!L$27*Table6[[#This Row],[TV_State]]+'[1]4'!L$22*Table6[[#This Row],[NJ_DUM]]+'[1]4'!L$23*Table6[[#This Row],[NY_DUM]]+'[1]4'!L$24*Table6[[#This Row],[PA_DUM]]+'[1]4'!L$25*Table6[[#This Row],[CT_DUM]]+'[1]4'!L$26*Table6[[#This Row],[DL_DUM]]</f>
        <v>5035.2367238201969</v>
      </c>
      <c r="AQ104" s="9">
        <f>Table6[[#This Row],[sales]]-Table6[[#This Row],[Pred_4]]</f>
        <v>-3021.2086631405255</v>
      </c>
      <c r="AR104">
        <f>ABS(Table6[[#This Row],[Res_4]]/Table6[[#This Row],[sales]])</f>
        <v>1.5000827059584079</v>
      </c>
      <c r="AS104" s="9">
        <f>'[1]5'!L$20+'[1]5'!L$26*Table6[[#This Row],[Radio_State]]+'[1]5'!L$21*Table6[[#This Row],[NJ_DUM]]+'[1]5'!L$22*Table6[[#This Row],[NY_DUM]]+'[1]5'!L$23*Table6[[#This Row],[PA_DUM]]+'[1]5'!L$24*Table6[[#This Row],[CT_DUM]]+'[1]5'!L$25*Table6[[#This Row],[DL_DUM]]</f>
        <v>4479.4497076534599</v>
      </c>
      <c r="AT104" s="9">
        <f>Table6[[#This Row],[sales]]-Table6[[#This Row],[Pred_5]]</f>
        <v>-2465.4216469737885</v>
      </c>
      <c r="AU104" s="9">
        <f>ABS(Table6[[#This Row],[Red_5]]/Table6[[#This Row],[sales]])</f>
        <v>1.2241247751740789</v>
      </c>
      <c r="AV104" s="9">
        <f>'[1]6'!L$20+'[1]6'!L$26*Table6[[#This Row],[Online]]+'[1]6'!L$21*Table6[[#This Row],[NJ_DUM]]+'[1]6'!L$22*Table6[[#This Row],[NY_DUM]]+'[1]6'!L$23*Table6[[#This Row],[PA_DUM]]+'[1]6'!L$24*Table6[[#This Row],[CT_DUM]]+'[1]6'!L$25*Table6[[#This Row],[DL_DUM]]</f>
        <v>4223.5465512181527</v>
      </c>
      <c r="AW104" s="9">
        <f>Table6[[#This Row],[sales]]-Table6[[#This Row],[Pred_6]]</f>
        <v>-2209.5184905384813</v>
      </c>
      <c r="AX104" s="9">
        <f>ABS(Table6[[#This Row],[Red_6]]/Table6[[#This Row],[sales]])</f>
        <v>1.0970644022669864</v>
      </c>
      <c r="AY104" s="9">
        <f>'[1]7'!L$21+'[1]7'!L$27*Table6[[#This Row],[LNTV]]+'[1]7'!L$22*Table6[[#This Row],[NJ_DUM]]+'[1]7'!L$23*Table6[[#This Row],[NY_DUM]]+'[1]7'!L$24*Table6[[#This Row],[PA_DUM]]+'[1]7'!L$25*Table6[[#This Row],[CT_DUM]]+'[1]7'!L$26*Table6[[#This Row],[DL_DUM]]</f>
        <v>8.347433274552829</v>
      </c>
      <c r="AZ104" s="9">
        <f>Table6[[#This Row],[sales]]-Table6[[#This Row],[Pred_7]]</f>
        <v>2005.6806274051182</v>
      </c>
      <c r="BA104" s="9">
        <f>ABS(Table6[[#This Row],[Red_7]]/Table6[[#This Row],[sales]])</f>
        <v>0.99585535403526804</v>
      </c>
      <c r="BB104" s="9">
        <f>'[1]8'!O$22+'[1]8'!O$28*Table6[[#This Row],[LNRADIOLING]]+'[1]8'!O$23*Table6[[#This Row],[DL_DUM]]+'[1]8'!O$24*Table6[[#This Row],[CT_DUM]]+'[1]8'!O$25*Table6[[#This Row],[PA_DUM]]+'[1]8'!O$26*Table6[[#This Row],[NY_DUM]]+'[1]8'!O$27*Table6[[#This Row],[NJ_DUM]]</f>
        <v>5.9623875745073649</v>
      </c>
      <c r="BC104" s="9">
        <f>Table6[[#This Row],[sales]]-Table6[[#This Row],[Pred_8]]</f>
        <v>2008.0656731051638</v>
      </c>
      <c r="BD104" s="9">
        <f>ABS(Table6[[#This Row],[Red_8]]/Table6[[#This Row],[sales]])</f>
        <v>0.99703957075330163</v>
      </c>
      <c r="BE104" s="9">
        <f>'[1]9'!M$19+'[1]9'!M$21*Table6[[#This Row],[LNONLINE]]+'[1]9'!M$20*Table6[[#This Row],[DL_DUM]]+'[1]9'!M$22*Table6[[#This Row],[CT_DUM]]+'[1]9'!M$23*Table6[[#This Row],[PA_DUM]]+'[1]9'!M$24*Table6[[#This Row],[NY_DUM]]+'[1]9'!M$25*Table6[[#This Row],[NJ_DUM]]</f>
        <v>5.8410308769489276</v>
      </c>
      <c r="BF104" s="9">
        <f>Table6[[#This Row],[sales]]-Table6[[#This Row],[Pred_9]]</f>
        <v>2008.1870298027222</v>
      </c>
      <c r="BG104" s="9">
        <f>ABS(Table6[[#This Row],[Red_9]]/Table6[[#This Row],[sales]])</f>
        <v>0.99709982646667905</v>
      </c>
      <c r="BH104" s="9">
        <f>'[1]10'!P$22+'[1]10'!P$30*Table6[[#This Row],[LNTV]]+'[1]10'!P$29*Table6[[#This Row],[LNRADIOLING]]+'[1]10'!P$24*Table6[[#This Row],[LNONLINELING]]+'[1]10'!P$23*Table6[[#This Row],[DL_DUM]]+'[1]10'!P$25*Table6[[#This Row],[CT_DUM]]+'[1]10'!P$26*Table6[[#This Row],[PA_DUM]]+'[1]10'!P$27*Table6[[#This Row],[NY_DUM]]+'[1]10'!P$28*Table6[[#This Row],[NJ_DUM]]</f>
        <v>5.5396172749581112</v>
      </c>
      <c r="BI104" s="9">
        <f>Table6[[#This Row],[sales]]-Table6[[#This Row],[Pred_10]]</f>
        <v>2008.4884434047131</v>
      </c>
      <c r="BJ104" s="45">
        <f>ABS(Table6[[#This Row],[Red_10]]/Table6[[#This Row],[sales]])</f>
        <v>0.99724948356822363</v>
      </c>
      <c r="BK104" s="9">
        <f>'[1]11'!P$32+'[1]11'!P$40*Table6[[#This Row],[LNONLINELING]]+'[1]11'!P$39*Table6[[#This Row],[LNRADIOLING]]+'[1]11'!P$38*Table6[[#This Row],[LNTVLING]]+'[1]11'!P$33*Table6[[#This Row],[DL_DUM]]+'[1]11'!P$34*Table6[[#This Row],[CT_DUM]]+'[1]11'!P$35*Table6[[#This Row],[PA_DUM]]+'[1]11'!P$36*Table6[[#This Row],[NY_DUM]]+'[1]11'!P$37*Table6[[#This Row],[NJ_DUM]]</f>
        <v>5.3607936218610668</v>
      </c>
      <c r="BL104" s="9">
        <f>Table6[[#This Row],[sales]]-Table6[[#This Row],[ Pred_11]]</f>
        <v>2008.66726705781</v>
      </c>
      <c r="BM104" s="47">
        <f>ABS(Table6[[#This Row],[ Red_11]]/Table6[[#This Row],[sales]])</f>
        <v>0.99733827262562968</v>
      </c>
      <c r="BN104" s="9">
        <f>'[1]12'!K$22+'[1]12'!K$28*Table6[[#This Row],[COMBINE LN LING]]+'[1]12'!K$23*Table6[[#This Row],[DL_DUM]]+'[1]12'!K$24*Table6[[#This Row],[CT_DUM]]+'[1]12'!K$25*Table6[[#This Row],[PA_DUM]]+'[1]12'!K$26*Table6[[#This Row],[NY_DUM]]+'[1]12'!K$27*Table6[[#This Row],[NJ_DUM]]</f>
        <v>6.1273722149479379</v>
      </c>
      <c r="BO104" s="9">
        <f>Table6[[#This Row],[sales]]-Table6[[#This Row],[ Pred_12]]</f>
        <v>2007.9006884647233</v>
      </c>
      <c r="BP104" s="47">
        <f>ABS(Table6[[#This Row],[ Red_12]]/Table6[[#This Row],[sales]])</f>
        <v>0.99695765300664174</v>
      </c>
      <c r="BQ104">
        <f>LN(G104+'2019 Totals and Calculations'!C$18)</f>
        <v>8.0902363817423915</v>
      </c>
      <c r="BR104">
        <f>LN(Table6[[#This Row],[PROF RADIO]]+'2019 Totals and Calculations'!D$18)</f>
        <v>6.2947626514208146</v>
      </c>
      <c r="BS104">
        <f>LN(Table6[[#This Row],[ONLINE LINGERING]]+'2019 Totals and Calculations'!E$18)</f>
        <v>4.6459465556695667</v>
      </c>
      <c r="BT104">
        <f>MONTH(Table6[[#This Row],[Date]])</f>
        <v>12</v>
      </c>
      <c r="BU104">
        <f t="shared" si="40"/>
        <v>0</v>
      </c>
      <c r="BV104">
        <f t="shared" si="41"/>
        <v>0</v>
      </c>
      <c r="BW104">
        <f t="shared" si="42"/>
        <v>0</v>
      </c>
      <c r="BX104">
        <f t="shared" si="43"/>
        <v>0</v>
      </c>
      <c r="BY104">
        <f t="shared" si="44"/>
        <v>0</v>
      </c>
      <c r="BZ104">
        <f t="shared" si="45"/>
        <v>0</v>
      </c>
      <c r="CA104">
        <f t="shared" si="46"/>
        <v>0</v>
      </c>
      <c r="CB104">
        <f t="shared" si="47"/>
        <v>0</v>
      </c>
      <c r="CC104">
        <f t="shared" si="48"/>
        <v>0</v>
      </c>
      <c r="CD104">
        <f t="shared" si="49"/>
        <v>0</v>
      </c>
      <c r="CE104">
        <f t="shared" si="50"/>
        <v>0</v>
      </c>
      <c r="CF104">
        <f t="shared" si="51"/>
        <v>1</v>
      </c>
      <c r="CG104">
        <f t="shared" si="52"/>
        <v>103</v>
      </c>
      <c r="CH10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2902.1057350117894</v>
      </c>
      <c r="CI104" s="79">
        <f>Table6[[#This Row],[sales]]-CH104</f>
        <v>-888.07767433211825</v>
      </c>
      <c r="CJ104">
        <f>ABS(Table6[[#This Row],[sales]]-CH104)/Table6[[#This Row],[sales]]</f>
        <v>0.44094602834501717</v>
      </c>
      <c r="CK10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2520.0907551041992</v>
      </c>
      <c r="CL104" s="79">
        <f>Table6[[#This Row],[sales]]-CK104</f>
        <v>-506.06269442452799</v>
      </c>
      <c r="CM104">
        <f>ABS(Table6[[#This Row],[sales]]-CK104)/Table6[[#This Row],[sales]]</f>
        <v>0.2512689392489138</v>
      </c>
      <c r="CN10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2238.1846775403951</v>
      </c>
      <c r="CO104" s="79">
        <f>Table6[[#This Row],[sales]]-CN104</f>
        <v>-224.15661686072394</v>
      </c>
      <c r="CP104">
        <f>ABS(Table6[[#This Row],[sales]]-CN104)/Table6[[#This Row],[sales]]</f>
        <v>0.11129766324361842</v>
      </c>
      <c r="CQ10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2324.4370029783236</v>
      </c>
      <c r="CR104" s="79">
        <f>Table6[[#This Row],[sales]]-CQ104</f>
        <v>-310.40894229865239</v>
      </c>
      <c r="CS104">
        <f>ABS(Table6[[#This Row],[sales]]-CQ104)/Table6[[#This Row],[sales]]</f>
        <v>0.15412344463259323</v>
      </c>
    </row>
    <row r="105" spans="1:97" x14ac:dyDescent="0.2">
      <c r="A105">
        <v>104</v>
      </c>
      <c r="B105" t="s">
        <v>139</v>
      </c>
      <c r="C105" s="5">
        <v>43457</v>
      </c>
      <c r="D105" s="6">
        <v>2997.9223224709604</v>
      </c>
      <c r="E105" s="8">
        <f>YEAR(Table6[[#This Row],[Date]])</f>
        <v>2018</v>
      </c>
      <c r="F105" s="6">
        <f>Table6[[#This Row],[TV_State]]+Table6[[#This Row],[Radio_State]]+Table6[[#This Row],[Online]]</f>
        <v>3547.5414149239705</v>
      </c>
      <c r="G105" s="6">
        <f t="shared" si="27"/>
        <v>2930.2273022861882</v>
      </c>
      <c r="H105" s="6">
        <f>LN(Table6[[#This Row],[PROF TV LING]])</f>
        <v>7.9828352765742068</v>
      </c>
      <c r="I105" s="6">
        <f t="shared" si="28"/>
        <v>8.0056747685440097</v>
      </c>
      <c r="J105" s="6">
        <v>488.55030440267535</v>
      </c>
      <c r="K105" s="6">
        <f t="shared" si="33"/>
        <v>483.76059553598247</v>
      </c>
      <c r="L105" s="6">
        <f>0.5*J104+0.5*Table6[[#This Row],[Radio_State]]</f>
        <v>486.13173853929578</v>
      </c>
      <c r="M105" s="6">
        <f>LN(Table6[[#This Row],[RADIO LINGERING ]])</f>
        <v>6.1864796541217686</v>
      </c>
      <c r="N105" s="6">
        <f t="shared" si="29"/>
        <v>6.191442443463897</v>
      </c>
      <c r="O105" s="6">
        <v>61.068788050334454</v>
      </c>
      <c r="P105" s="6">
        <f t="shared" si="30"/>
        <v>60.810752785426608</v>
      </c>
      <c r="Q105" s="6">
        <f>0.3*O104+0.7*Table6[[#This Row],[Online]]</f>
        <v>60.887395610580981</v>
      </c>
      <c r="R105" s="6">
        <f>LN(Table6[[#This Row],[ONLINE LINGERING]])</f>
        <v>4.1090261846673188</v>
      </c>
      <c r="S105" s="6">
        <f t="shared" si="31"/>
        <v>4.1120009017840617</v>
      </c>
      <c r="T105" s="6">
        <v>2419.5874225143953</v>
      </c>
      <c r="U105" s="6">
        <f t="shared" si="32"/>
        <v>7.7913523180519464</v>
      </c>
      <c r="V105" s="8">
        <f>YEAR(Table6[[#This Row],[Date]])</f>
        <v>2018</v>
      </c>
      <c r="W105" s="8">
        <f>WEEKNUM(Table6[[#This Row],[Date]])</f>
        <v>52</v>
      </c>
      <c r="X105" t="s">
        <v>268</v>
      </c>
      <c r="Y105" s="9">
        <f>Table6[[#This Row],[LNTVLING]]+Table6[[#This Row],[LNRADIOLING]]+Table6[[#This Row],[LNONLINELING]]</f>
        <v>18.278341115363293</v>
      </c>
      <c r="Z105">
        <f t="shared" si="53"/>
        <v>1</v>
      </c>
      <c r="AA105">
        <f t="shared" si="34"/>
        <v>1</v>
      </c>
      <c r="AB105">
        <f t="shared" si="35"/>
        <v>0</v>
      </c>
      <c r="AC105">
        <f t="shared" si="36"/>
        <v>0</v>
      </c>
      <c r="AD105">
        <f t="shared" si="37"/>
        <v>0</v>
      </c>
      <c r="AE105">
        <f t="shared" si="38"/>
        <v>0</v>
      </c>
      <c r="AF105">
        <f t="shared" si="39"/>
        <v>0</v>
      </c>
      <c r="AG105" s="9">
        <f>'[1]1'!J$20+'[1]1'!J$21*Table6[[#This Row],[TV_State]]</f>
        <v>4277.9762510481132</v>
      </c>
      <c r="AH105" s="9">
        <f>Table6[[#This Row],[sales]]-Table6[[#This Row],[Pred_1]]</f>
        <v>-1858.388828533718</v>
      </c>
      <c r="AI105">
        <f>ABS(Table6[[#This Row],[Res_1]])/Table6[[#This Row],[sales]]</f>
        <v>0.76806021193584773</v>
      </c>
      <c r="AJ105" s="9">
        <f>'[1]2'!J$20+'[1]2'!J$21*Table6[[#This Row],[Radio_State]]</f>
        <v>3859.0444173431752</v>
      </c>
      <c r="AK105" s="9">
        <f>Table6[[#This Row],[sales]]-Table6[[#This Row],[ Pred_2 ]]</f>
        <v>-1439.4569948287799</v>
      </c>
      <c r="AL105">
        <f>ABS(Table6[[#This Row],[ Res_2 ]])/Table6[[#This Row],[sales]]</f>
        <v>0.59491836560008238</v>
      </c>
      <c r="AM105" s="10">
        <f>'[1]3'!J$20+'[1]3'!J$21*Data!O105</f>
        <v>2153.5441817392521</v>
      </c>
      <c r="AN105" s="9">
        <f>Table6[[#This Row],[sales]]-Table6[[#This Row],[Pred_3]]</f>
        <v>266.0432407751432</v>
      </c>
      <c r="AO105" s="9">
        <f>ABS(Table6[[#This Row],[Res_3]])/Table6[[#This Row],[sales]]</f>
        <v>0.10995396913523194</v>
      </c>
      <c r="AP105" s="9">
        <f>'[1]4'!L$21+'[1]4'!L$27*Table6[[#This Row],[TV_State]]+'[1]4'!L$22*Table6[[#This Row],[NJ_DUM]]+'[1]4'!L$23*Table6[[#This Row],[NY_DUM]]+'[1]4'!L$24*Table6[[#This Row],[PA_DUM]]+'[1]4'!L$25*Table6[[#This Row],[CT_DUM]]+'[1]4'!L$26*Table6[[#This Row],[DL_DUM]]</f>
        <v>5041.7840865840999</v>
      </c>
      <c r="AQ105" s="9">
        <f>Table6[[#This Row],[sales]]-Table6[[#This Row],[Pred_4]]</f>
        <v>-2622.1966640697046</v>
      </c>
      <c r="AR105">
        <f>ABS(Table6[[#This Row],[Res_4]]/Table6[[#This Row],[sales]])</f>
        <v>1.0837371031399896</v>
      </c>
      <c r="AS105" s="9">
        <f>'[1]5'!L$20+'[1]5'!L$26*Table6[[#This Row],[Radio_State]]+'[1]5'!L$21*Table6[[#This Row],[NJ_DUM]]+'[1]5'!L$22*Table6[[#This Row],[NY_DUM]]+'[1]5'!L$23*Table6[[#This Row],[PA_DUM]]+'[1]5'!L$24*Table6[[#This Row],[CT_DUM]]+'[1]5'!L$25*Table6[[#This Row],[DL_DUM]]</f>
        <v>4487.9707761931222</v>
      </c>
      <c r="AT105" s="9">
        <f>Table6[[#This Row],[sales]]-Table6[[#This Row],[Pred_5]]</f>
        <v>-2068.383353678727</v>
      </c>
      <c r="AU105" s="9">
        <f>ABS(Table6[[#This Row],[Red_5]]/Table6[[#This Row],[sales]])</f>
        <v>0.85484960552873812</v>
      </c>
      <c r="AV105" s="9">
        <f>'[1]6'!L$20+'[1]6'!L$26*Table6[[#This Row],[Online]]+'[1]6'!L$21*Table6[[#This Row],[NJ_DUM]]+'[1]6'!L$22*Table6[[#This Row],[NY_DUM]]+'[1]6'!L$23*Table6[[#This Row],[PA_DUM]]+'[1]6'!L$24*Table6[[#This Row],[CT_DUM]]+'[1]6'!L$25*Table6[[#This Row],[DL_DUM]]</f>
        <v>4226.1781066209505</v>
      </c>
      <c r="AW105" s="9">
        <f>Table6[[#This Row],[sales]]-Table6[[#This Row],[Pred_6]]</f>
        <v>-1806.5906841065553</v>
      </c>
      <c r="AX105" s="9">
        <f>ABS(Table6[[#This Row],[Red_6]]/Table6[[#This Row],[sales]])</f>
        <v>0.74665237027442311</v>
      </c>
      <c r="AY105" s="9">
        <f>'[1]7'!L$21+'[1]7'!L$27*Table6[[#This Row],[LNTV]]+'[1]7'!L$22*Table6[[#This Row],[NJ_DUM]]+'[1]7'!L$23*Table6[[#This Row],[NY_DUM]]+'[1]7'!L$24*Table6[[#This Row],[PA_DUM]]+'[1]7'!L$25*Table6[[#This Row],[CT_DUM]]+'[1]7'!L$26*Table6[[#This Row],[DL_DUM]]</f>
        <v>8.3485346218428305</v>
      </c>
      <c r="AZ105" s="9">
        <f>Table6[[#This Row],[sales]]-Table6[[#This Row],[Pred_7]]</f>
        <v>2411.2388878925526</v>
      </c>
      <c r="BA105" s="9">
        <f>ABS(Table6[[#This Row],[Red_7]]/Table6[[#This Row],[sales]])</f>
        <v>0.99654960405887427</v>
      </c>
      <c r="BB105" s="9">
        <f>'[1]8'!O$22+'[1]8'!O$28*Table6[[#This Row],[LNRADIOLING]]+'[1]8'!O$23*Table6[[#This Row],[DL_DUM]]+'[1]8'!O$24*Table6[[#This Row],[CT_DUM]]+'[1]8'!O$25*Table6[[#This Row],[PA_DUM]]+'[1]8'!O$26*Table6[[#This Row],[NY_DUM]]+'[1]8'!O$27*Table6[[#This Row],[NJ_DUM]]</f>
        <v>5.9630974405111417</v>
      </c>
      <c r="BC105" s="9">
        <f>Table6[[#This Row],[sales]]-Table6[[#This Row],[Pred_8]]</f>
        <v>2413.6243250738839</v>
      </c>
      <c r="BD105" s="9">
        <f>ABS(Table6[[#This Row],[Red_8]]/Table6[[#This Row],[sales]])</f>
        <v>0.99753548998270347</v>
      </c>
      <c r="BE105" s="9">
        <f>'[1]9'!M$19+'[1]9'!M$21*Table6[[#This Row],[LNONLINE]]+'[1]9'!M$20*Table6[[#This Row],[DL_DUM]]+'[1]9'!M$22*Table6[[#This Row],[CT_DUM]]+'[1]9'!M$23*Table6[[#This Row],[PA_DUM]]+'[1]9'!M$24*Table6[[#This Row],[NY_DUM]]+'[1]9'!M$25*Table6[[#This Row],[NJ_DUM]]</f>
        <v>5.8441813252802595</v>
      </c>
      <c r="BF105" s="9">
        <f>Table6[[#This Row],[sales]]-Table6[[#This Row],[Pred_9]]</f>
        <v>2413.743241189115</v>
      </c>
      <c r="BG105" s="9">
        <f>ABS(Table6[[#This Row],[Red_9]]/Table6[[#This Row],[sales]])</f>
        <v>0.997584637252244</v>
      </c>
      <c r="BH105" s="9">
        <f>'[1]10'!P$22+'[1]10'!P$30*Table6[[#This Row],[LNTV]]+'[1]10'!P$29*Table6[[#This Row],[LNRADIOLING]]+'[1]10'!P$24*Table6[[#This Row],[LNONLINELING]]+'[1]10'!P$23*Table6[[#This Row],[DL_DUM]]+'[1]10'!P$25*Table6[[#This Row],[CT_DUM]]+'[1]10'!P$26*Table6[[#This Row],[PA_DUM]]+'[1]10'!P$27*Table6[[#This Row],[NY_DUM]]+'[1]10'!P$28*Table6[[#This Row],[NJ_DUM]]</f>
        <v>5.5414283582343291</v>
      </c>
      <c r="BI105" s="9">
        <f>Table6[[#This Row],[sales]]-Table6[[#This Row],[Pred_10]]</f>
        <v>2414.0459941561608</v>
      </c>
      <c r="BJ105" s="45">
        <f>ABS(Table6[[#This Row],[Red_10]]/Table6[[#This Row],[sales]])</f>
        <v>0.99770976311635973</v>
      </c>
      <c r="BK105" s="9">
        <f>'[1]11'!P$32+'[1]11'!P$40*Table6[[#This Row],[LNONLINELING]]+'[1]11'!P$39*Table6[[#This Row],[LNRADIOLING]]+'[1]11'!P$38*Table6[[#This Row],[LNTVLING]]+'[1]11'!P$33*Table6[[#This Row],[DL_DUM]]+'[1]11'!P$34*Table6[[#This Row],[CT_DUM]]+'[1]11'!P$35*Table6[[#This Row],[PA_DUM]]+'[1]11'!P$36*Table6[[#This Row],[NY_DUM]]+'[1]11'!P$37*Table6[[#This Row],[NJ_DUM]]</f>
        <v>5.3619190195318662</v>
      </c>
      <c r="BL105" s="9">
        <f>Table6[[#This Row],[sales]]-Table6[[#This Row],[ Pred_11]]</f>
        <v>2414.2255034948635</v>
      </c>
      <c r="BM105" s="47">
        <f>ABS(Table6[[#This Row],[ Red_11]]/Table6[[#This Row],[sales]])</f>
        <v>0.9977839531774555</v>
      </c>
      <c r="BN105" s="9">
        <f>'[1]12'!K$22+'[1]12'!K$28*Table6[[#This Row],[COMBINE LN LING]]+'[1]12'!K$23*Table6[[#This Row],[DL_DUM]]+'[1]12'!K$24*Table6[[#This Row],[CT_DUM]]+'[1]12'!K$25*Table6[[#This Row],[PA_DUM]]+'[1]12'!K$26*Table6[[#This Row],[NY_DUM]]+'[1]12'!K$27*Table6[[#This Row],[NJ_DUM]]</f>
        <v>6.1302449513547836</v>
      </c>
      <c r="BO105" s="9">
        <f>Table6[[#This Row],[sales]]-Table6[[#This Row],[ Pred_12]]</f>
        <v>2413.4571775630407</v>
      </c>
      <c r="BP105" s="47">
        <f>ABS(Table6[[#This Row],[ Red_12]]/Table6[[#This Row],[sales]])</f>
        <v>0.99746640898596495</v>
      </c>
      <c r="BQ105">
        <f>LN(G105+'2019 Totals and Calculations'!C$18)</f>
        <v>8.0990898004728162</v>
      </c>
      <c r="BR105">
        <f>LN(Table6[[#This Row],[PROF RADIO]]+'2019 Totals and Calculations'!D$18)</f>
        <v>6.3035653442911519</v>
      </c>
      <c r="BS105">
        <f>LN(Table6[[#This Row],[ONLINE LINGERING]]+'2019 Totals and Calculations'!E$18)</f>
        <v>4.6517174528266239</v>
      </c>
      <c r="BT105">
        <f>MONTH(Table6[[#This Row],[Date]])</f>
        <v>12</v>
      </c>
      <c r="BU105">
        <f t="shared" si="40"/>
        <v>0</v>
      </c>
      <c r="BV105">
        <f t="shared" si="41"/>
        <v>0</v>
      </c>
      <c r="BW105">
        <f t="shared" si="42"/>
        <v>0</v>
      </c>
      <c r="BX105">
        <f t="shared" si="43"/>
        <v>0</v>
      </c>
      <c r="BY105">
        <f t="shared" si="44"/>
        <v>0</v>
      </c>
      <c r="BZ105">
        <f t="shared" si="45"/>
        <v>0</v>
      </c>
      <c r="CA105">
        <f t="shared" si="46"/>
        <v>0</v>
      </c>
      <c r="CB105">
        <f t="shared" si="47"/>
        <v>0</v>
      </c>
      <c r="CC105">
        <f t="shared" si="48"/>
        <v>0</v>
      </c>
      <c r="CD105">
        <f t="shared" si="49"/>
        <v>0</v>
      </c>
      <c r="CE105">
        <f t="shared" si="50"/>
        <v>0</v>
      </c>
      <c r="CF105">
        <f t="shared" si="51"/>
        <v>1</v>
      </c>
      <c r="CG105">
        <f t="shared" si="52"/>
        <v>104</v>
      </c>
      <c r="CH10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2917.6503687647942</v>
      </c>
      <c r="CI105" s="79">
        <f>Table6[[#This Row],[sales]]-CH105</f>
        <v>-498.06294625039891</v>
      </c>
      <c r="CJ105">
        <f>ABS(Table6[[#This Row],[sales]]-CH105)/Table6[[#This Row],[sales]]</f>
        <v>0.20584622883054174</v>
      </c>
      <c r="CK10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2532.63264614126</v>
      </c>
      <c r="CL105" s="79">
        <f>Table6[[#This Row],[sales]]-CK105</f>
        <v>-113.04522362686475</v>
      </c>
      <c r="CM105">
        <f>ABS(Table6[[#This Row],[sales]]-CK105)/Table6[[#This Row],[sales]]</f>
        <v>4.6720867605349853E-2</v>
      </c>
      <c r="CN10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2247.6913789977289</v>
      </c>
      <c r="CO105" s="79">
        <f>Table6[[#This Row],[sales]]-CN105</f>
        <v>171.8960435166664</v>
      </c>
      <c r="CP105">
        <f>ABS(Table6[[#This Row],[sales]]-CN105)/Table6[[#This Row],[sales]]</f>
        <v>7.1043534908953557E-2</v>
      </c>
      <c r="CQ10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2339.7246279595511</v>
      </c>
      <c r="CR105" s="79">
        <f>Table6[[#This Row],[sales]]-CQ105</f>
        <v>79.862794554844186</v>
      </c>
      <c r="CS105">
        <f>ABS(Table6[[#This Row],[sales]]-CQ105)/Table6[[#This Row],[sales]]</f>
        <v>3.3006781987588649E-2</v>
      </c>
    </row>
    <row r="106" spans="1:97" x14ac:dyDescent="0.2">
      <c r="A106">
        <v>105</v>
      </c>
      <c r="B106" t="s">
        <v>139</v>
      </c>
      <c r="C106" s="5">
        <v>43464</v>
      </c>
      <c r="D106" s="6">
        <v>3027.9015456956699</v>
      </c>
      <c r="E106" s="8">
        <f>YEAR(Table6[[#This Row],[Date]])</f>
        <v>2018</v>
      </c>
      <c r="F106" s="6">
        <f>Table6[[#This Row],[TV_State]]+Table6[[#This Row],[Radio_State]]+Table6[[#This Row],[Online]]</f>
        <v>3583.0168290732099</v>
      </c>
      <c r="G106" s="6">
        <f t="shared" si="27"/>
        <v>2959.5295753090322</v>
      </c>
      <c r="H106" s="6">
        <f>LN(Table6[[#This Row],[PROF TV LING]])</f>
        <v>7.9927856074273684</v>
      </c>
      <c r="I106" s="6">
        <f t="shared" si="28"/>
        <v>8.0156250993971785</v>
      </c>
      <c r="J106" s="6">
        <v>493.43580744670214</v>
      </c>
      <c r="K106" s="6">
        <f t="shared" si="33"/>
        <v>488.59820149134231</v>
      </c>
      <c r="L106" s="6">
        <f>0.5*J105+0.5*Table6[[#This Row],[Radio_State]]</f>
        <v>490.99305592468875</v>
      </c>
      <c r="M106" s="6">
        <f>LN(Table6[[#This Row],[RADIO LINGERING ]])</f>
        <v>6.1964299849749365</v>
      </c>
      <c r="N106" s="6">
        <f t="shared" si="29"/>
        <v>6.2013927743170658</v>
      </c>
      <c r="O106" s="6">
        <v>61.679475930837796</v>
      </c>
      <c r="P106" s="6">
        <f t="shared" si="30"/>
        <v>61.418858987214435</v>
      </c>
      <c r="Q106" s="6">
        <f>0.3*O105+0.7*Table6[[#This Row],[Online]]</f>
        <v>61.496269566686792</v>
      </c>
      <c r="R106" s="6">
        <f>LN(Table6[[#This Row],[ONLINE LINGERING]])</f>
        <v>4.1189765155204876</v>
      </c>
      <c r="S106" s="6">
        <f t="shared" si="31"/>
        <v>4.1219512326372305</v>
      </c>
      <c r="T106" s="6">
        <v>2382.4958143300873</v>
      </c>
      <c r="U106" s="6">
        <f t="shared" si="32"/>
        <v>7.7759038786873962</v>
      </c>
      <c r="V106" s="8">
        <f>YEAR(Table6[[#This Row],[Date]])</f>
        <v>2018</v>
      </c>
      <c r="W106" s="8">
        <f>WEEKNUM(Table6[[#This Row],[Date]])</f>
        <v>53</v>
      </c>
      <c r="X106" t="s">
        <v>269</v>
      </c>
      <c r="Y106" s="9">
        <f>Table6[[#This Row],[LNTVLING]]+Table6[[#This Row],[LNRADIOLING]]+Table6[[#This Row],[LNONLINELING]]</f>
        <v>18.308192107922793</v>
      </c>
      <c r="Z106">
        <f t="shared" si="53"/>
        <v>1</v>
      </c>
      <c r="AA106">
        <f t="shared" si="34"/>
        <v>1</v>
      </c>
      <c r="AB106">
        <f t="shared" si="35"/>
        <v>0</v>
      </c>
      <c r="AC106">
        <f t="shared" si="36"/>
        <v>0</v>
      </c>
      <c r="AD106">
        <f t="shared" si="37"/>
        <v>0</v>
      </c>
      <c r="AE106">
        <f t="shared" si="38"/>
        <v>0</v>
      </c>
      <c r="AF106">
        <f t="shared" si="39"/>
        <v>0</v>
      </c>
      <c r="AG106" s="9">
        <f>'[1]1'!J$20+'[1]1'!J$21*Table6[[#This Row],[TV_State]]</f>
        <v>4307.4586881040314</v>
      </c>
      <c r="AH106" s="9">
        <f>Table6[[#This Row],[sales]]-Table6[[#This Row],[Pred_1]]</f>
        <v>-1924.962873773944</v>
      </c>
      <c r="AI106">
        <f>ABS(Table6[[#This Row],[Res_1]])/Table6[[#This Row],[sales]]</f>
        <v>0.80796065294041541</v>
      </c>
      <c r="AJ106" s="9">
        <f>'[1]2'!J$20+'[1]2'!J$21*Table6[[#This Row],[Radio_State]]</f>
        <v>3880.4920434766318</v>
      </c>
      <c r="AK106" s="9">
        <f>Table6[[#This Row],[sales]]-Table6[[#This Row],[ Pred_2 ]]</f>
        <v>-1497.9962291465445</v>
      </c>
      <c r="AL106">
        <f>ABS(Table6[[#This Row],[ Res_2 ]])/Table6[[#This Row],[sales]]</f>
        <v>0.62875083353200034</v>
      </c>
      <c r="AM106" s="10">
        <f>'[1]3'!J$20+'[1]3'!J$21*Data!O106</f>
        <v>2157.0723217393961</v>
      </c>
      <c r="AN106" s="9">
        <f>Table6[[#This Row],[sales]]-Table6[[#This Row],[Pred_3]]</f>
        <v>225.42349259069124</v>
      </c>
      <c r="AO106" s="9">
        <f>ABS(Table6[[#This Row],[Res_3]])/Table6[[#This Row],[sales]]</f>
        <v>9.4616532476081622E-2</v>
      </c>
      <c r="AP106" s="9">
        <f>'[1]4'!L$21+'[1]4'!L$27*Table6[[#This Row],[TV_State]]+'[1]4'!L$22*Table6[[#This Row],[NJ_DUM]]+'[1]4'!L$23*Table6[[#This Row],[NY_DUM]]+'[1]4'!L$24*Table6[[#This Row],[PA_DUM]]+'[1]4'!L$25*Table6[[#This Row],[CT_DUM]]+'[1]4'!L$26*Table6[[#This Row],[DL_DUM]]</f>
        <v>5048.3969229756431</v>
      </c>
      <c r="AQ106" s="9">
        <f>Table6[[#This Row],[sales]]-Table6[[#This Row],[Pred_4]]</f>
        <v>-2665.9011086455557</v>
      </c>
      <c r="AR106">
        <f>ABS(Table6[[#This Row],[Res_4]]/Table6[[#This Row],[sales]])</f>
        <v>1.1189531132062687</v>
      </c>
      <c r="AS106" s="9">
        <f>'[1]5'!L$20+'[1]5'!L$26*Table6[[#This Row],[Radio_State]]+'[1]5'!L$21*Table6[[#This Row],[NJ_DUM]]+'[1]5'!L$22*Table6[[#This Row],[NY_DUM]]+'[1]5'!L$23*Table6[[#This Row],[PA_DUM]]+'[1]5'!L$24*Table6[[#This Row],[CT_DUM]]+'[1]5'!L$25*Table6[[#This Row],[DL_DUM]]</f>
        <v>4496.5770554181818</v>
      </c>
      <c r="AT106" s="9">
        <f>Table6[[#This Row],[sales]]-Table6[[#This Row],[Pred_5]]</f>
        <v>-2114.0812410880944</v>
      </c>
      <c r="AU106" s="9">
        <f>ABS(Table6[[#This Row],[Red_5]]/Table6[[#This Row],[sales]])</f>
        <v>0.88733891089018935</v>
      </c>
      <c r="AV106" s="9">
        <f>'[1]6'!L$20+'[1]6'!L$26*Table6[[#This Row],[Online]]+'[1]6'!L$21*Table6[[#This Row],[NJ_DUM]]+'[1]6'!L$22*Table6[[#This Row],[NY_DUM]]+'[1]6'!L$23*Table6[[#This Row],[PA_DUM]]+'[1]6'!L$24*Table6[[#This Row],[CT_DUM]]+'[1]6'!L$25*Table6[[#This Row],[DL_DUM]]</f>
        <v>4228.8359775777762</v>
      </c>
      <c r="AW106" s="9">
        <f>Table6[[#This Row],[sales]]-Table6[[#This Row],[Pred_6]]</f>
        <v>-1846.3401632476889</v>
      </c>
      <c r="AX106" s="9">
        <f>ABS(Table6[[#This Row],[Red_6]]/Table6[[#This Row],[sales]])</f>
        <v>0.77496050660086668</v>
      </c>
      <c r="AY106" s="9">
        <f>'[1]7'!L$21+'[1]7'!L$27*Table6[[#This Row],[LNTV]]+'[1]7'!L$22*Table6[[#This Row],[NJ_DUM]]+'[1]7'!L$23*Table6[[#This Row],[NY_DUM]]+'[1]7'!L$24*Table6[[#This Row],[PA_DUM]]+'[1]7'!L$25*Table6[[#This Row],[CT_DUM]]+'[1]7'!L$26*Table6[[#This Row],[DL_DUM]]</f>
        <v>8.3496359691328319</v>
      </c>
      <c r="AZ106" s="9">
        <f>Table6[[#This Row],[sales]]-Table6[[#This Row],[Pred_7]]</f>
        <v>2374.1461783609543</v>
      </c>
      <c r="BA106" s="9">
        <f>ABS(Table6[[#This Row],[Red_7]]/Table6[[#This Row],[sales]])</f>
        <v>0.99649542470592722</v>
      </c>
      <c r="BB106" s="9">
        <f>'[1]8'!O$22+'[1]8'!O$28*Table6[[#This Row],[LNRADIOLING]]+'[1]8'!O$23*Table6[[#This Row],[DL_DUM]]+'[1]8'!O$24*Table6[[#This Row],[CT_DUM]]+'[1]8'!O$25*Table6[[#This Row],[PA_DUM]]+'[1]8'!O$26*Table6[[#This Row],[NY_DUM]]+'[1]8'!O$27*Table6[[#This Row],[NJ_DUM]]</f>
        <v>5.9638073065149175</v>
      </c>
      <c r="BC106" s="9">
        <f>Table6[[#This Row],[sales]]-Table6[[#This Row],[Pred_8]]</f>
        <v>2376.5320070235725</v>
      </c>
      <c r="BD106" s="9">
        <f>ABS(Table6[[#This Row],[Red_8]]/Table6[[#This Row],[sales]])</f>
        <v>0.99749682359538927</v>
      </c>
      <c r="BE106" s="9">
        <f>'[1]9'!M$19+'[1]9'!M$21*Table6[[#This Row],[LNONLINE]]+'[1]9'!M$20*Table6[[#This Row],[DL_DUM]]+'[1]9'!M$22*Table6[[#This Row],[CT_DUM]]+'[1]9'!M$23*Table6[[#This Row],[PA_DUM]]+'[1]9'!M$24*Table6[[#This Row],[NY_DUM]]+'[1]9'!M$25*Table6[[#This Row],[NJ_DUM]]</f>
        <v>5.8473317736115922</v>
      </c>
      <c r="BF106" s="9">
        <f>Table6[[#This Row],[sales]]-Table6[[#This Row],[Pred_9]]</f>
        <v>2376.6484825564758</v>
      </c>
      <c r="BG106" s="9">
        <f>ABS(Table6[[#This Row],[Red_9]]/Table6[[#This Row],[sales]])</f>
        <v>0.99754571162793171</v>
      </c>
      <c r="BH106" s="9">
        <f>'[1]10'!P$22+'[1]10'!P$30*Table6[[#This Row],[LNTV]]+'[1]10'!P$29*Table6[[#This Row],[LNRADIOLING]]+'[1]10'!P$24*Table6[[#This Row],[LNONLINELING]]+'[1]10'!P$23*Table6[[#This Row],[DL_DUM]]+'[1]10'!P$25*Table6[[#This Row],[CT_DUM]]+'[1]10'!P$26*Table6[[#This Row],[PA_DUM]]+'[1]10'!P$27*Table6[[#This Row],[NY_DUM]]+'[1]10'!P$28*Table6[[#This Row],[NJ_DUM]]</f>
        <v>5.5432394415105479</v>
      </c>
      <c r="BI106" s="9">
        <f>Table6[[#This Row],[sales]]-Table6[[#This Row],[Pred_10]]</f>
        <v>2376.9525748885767</v>
      </c>
      <c r="BJ106" s="45">
        <f>ABS(Table6[[#This Row],[Red_10]]/Table6[[#This Row],[sales]])</f>
        <v>0.99767334766836968</v>
      </c>
      <c r="BK106" s="9">
        <f>'[1]11'!P$32+'[1]11'!P$40*Table6[[#This Row],[LNONLINELING]]+'[1]11'!P$39*Table6[[#This Row],[LNRADIOLING]]+'[1]11'!P$38*Table6[[#This Row],[LNTVLING]]+'[1]11'!P$33*Table6[[#This Row],[DL_DUM]]+'[1]11'!P$34*Table6[[#This Row],[CT_DUM]]+'[1]11'!P$35*Table6[[#This Row],[PA_DUM]]+'[1]11'!P$36*Table6[[#This Row],[NY_DUM]]+'[1]11'!P$37*Table6[[#This Row],[NJ_DUM]]</f>
        <v>5.3630444172026657</v>
      </c>
      <c r="BL106" s="9">
        <f>Table6[[#This Row],[sales]]-Table6[[#This Row],[ Pred_11]]</f>
        <v>2377.1327699128847</v>
      </c>
      <c r="BM106" s="47">
        <f>ABS(Table6[[#This Row],[ Red_11]]/Table6[[#This Row],[sales]])</f>
        <v>0.99774898055016703</v>
      </c>
      <c r="BN106" s="9">
        <f>'[1]12'!K$22+'[1]12'!K$28*Table6[[#This Row],[COMBINE LN LING]]+'[1]12'!K$23*Table6[[#This Row],[DL_DUM]]+'[1]12'!K$24*Table6[[#This Row],[CT_DUM]]+'[1]12'!K$25*Table6[[#This Row],[PA_DUM]]+'[1]12'!K$26*Table6[[#This Row],[NY_DUM]]+'[1]12'!K$27*Table6[[#This Row],[NJ_DUM]]</f>
        <v>6.1331176877616302</v>
      </c>
      <c r="BO106" s="9">
        <f>Table6[[#This Row],[sales]]-Table6[[#This Row],[ Pred_12]]</f>
        <v>2376.3626966423258</v>
      </c>
      <c r="BP106" s="47">
        <f>ABS(Table6[[#This Row],[ Red_12]]/Table6[[#This Row],[sales]])</f>
        <v>0.99742575930212662</v>
      </c>
      <c r="BQ106">
        <f>LN(G106+'2019 Totals and Calculations'!C$18)</f>
        <v>8.1079528930204479</v>
      </c>
      <c r="BR106">
        <f>LN(Table6[[#This Row],[PROF RADIO]]+'2019 Totals and Calculations'!D$18)</f>
        <v>6.3123781008556401</v>
      </c>
      <c r="BS106">
        <f>LN(Table6[[#This Row],[ONLINE LINGERING]]+'2019 Totals and Calculations'!E$18)</f>
        <v>4.6575124496416134</v>
      </c>
      <c r="BT106">
        <f>MONTH(Table6[[#This Row],[Date]])</f>
        <v>12</v>
      </c>
      <c r="BU106">
        <f t="shared" si="40"/>
        <v>0</v>
      </c>
      <c r="BV106">
        <f t="shared" si="41"/>
        <v>0</v>
      </c>
      <c r="BW106">
        <f t="shared" si="42"/>
        <v>0</v>
      </c>
      <c r="BX106">
        <f t="shared" si="43"/>
        <v>0</v>
      </c>
      <c r="BY106">
        <f t="shared" si="44"/>
        <v>0</v>
      </c>
      <c r="BZ106">
        <f t="shared" si="45"/>
        <v>0</v>
      </c>
      <c r="CA106">
        <f t="shared" si="46"/>
        <v>0</v>
      </c>
      <c r="CB106">
        <f t="shared" si="47"/>
        <v>0</v>
      </c>
      <c r="CC106">
        <f t="shared" si="48"/>
        <v>0</v>
      </c>
      <c r="CD106">
        <f t="shared" si="49"/>
        <v>0</v>
      </c>
      <c r="CE106">
        <f t="shared" si="50"/>
        <v>0</v>
      </c>
      <c r="CF106">
        <f t="shared" si="51"/>
        <v>1</v>
      </c>
      <c r="CG106">
        <f t="shared" si="52"/>
        <v>105</v>
      </c>
      <c r="CH10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2933.286720527025</v>
      </c>
      <c r="CI106" s="79">
        <f>Table6[[#This Row],[sales]]-CH106</f>
        <v>-550.79090619693761</v>
      </c>
      <c r="CJ106">
        <f>ABS(Table6[[#This Row],[sales]]-CH106)/Table6[[#This Row],[sales]]</f>
        <v>0.23118231850988985</v>
      </c>
      <c r="CK10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2545.2448049241184</v>
      </c>
      <c r="CL106" s="79">
        <f>Table6[[#This Row],[sales]]-CK106</f>
        <v>-162.74899059403106</v>
      </c>
      <c r="CM106">
        <f>ABS(Table6[[#This Row],[sales]]-CK106)/Table6[[#This Row],[sales]]</f>
        <v>6.8310294446327496E-2</v>
      </c>
      <c r="CN10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2257.2562262696174</v>
      </c>
      <c r="CO106" s="79">
        <f>Table6[[#This Row],[sales]]-CN106</f>
        <v>125.23958806046994</v>
      </c>
      <c r="CP106">
        <f>ABS(Table6[[#This Row],[sales]]-CN106)/Table6[[#This Row],[sales]]</f>
        <v>5.2566551138174794E-2</v>
      </c>
      <c r="CQ10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2355.1338417351153</v>
      </c>
      <c r="CR106" s="79">
        <f>Table6[[#This Row],[sales]]-CQ106</f>
        <v>27.36197259497203</v>
      </c>
      <c r="CS106">
        <f>ABS(Table6[[#This Row],[sales]]-CQ106)/Table6[[#This Row],[sales]]</f>
        <v>1.1484583700167254E-2</v>
      </c>
    </row>
    <row r="107" spans="1:97" x14ac:dyDescent="0.2">
      <c r="A107">
        <v>106</v>
      </c>
      <c r="B107" t="s">
        <v>139</v>
      </c>
      <c r="C107" s="5">
        <v>43471</v>
      </c>
      <c r="D107" s="6">
        <v>3058.180561152627</v>
      </c>
      <c r="E107" s="8">
        <f>YEAR(Table6[[#This Row],[Date]])</f>
        <v>2019</v>
      </c>
      <c r="F107" s="6">
        <f>Table6[[#This Row],[TV_State]]+Table6[[#This Row],[Radio_State]]+Table6[[#This Row],[Online]]</f>
        <v>3618.8469973639426</v>
      </c>
      <c r="G107" s="6">
        <f t="shared" si="27"/>
        <v>2989.1248710621103</v>
      </c>
      <c r="H107" s="6">
        <f>LN(Table6[[#This Row],[PROF TV LING]])</f>
        <v>8.0027359382805319</v>
      </c>
      <c r="I107" s="6">
        <f t="shared" si="28"/>
        <v>8.0255754302503473</v>
      </c>
      <c r="J107" s="6">
        <v>498.37016552116921</v>
      </c>
      <c r="K107" s="6">
        <f t="shared" si="33"/>
        <v>493.48418350625576</v>
      </c>
      <c r="L107" s="6">
        <f>0.5*J106+0.5*Table6[[#This Row],[Radio_State]]</f>
        <v>495.90298648393571</v>
      </c>
      <c r="M107" s="6">
        <f>LN(Table6[[#This Row],[RADIO LINGERING ]])</f>
        <v>6.2063803158281043</v>
      </c>
      <c r="N107" s="6">
        <f t="shared" si="29"/>
        <v>6.2113431051702337</v>
      </c>
      <c r="O107" s="6">
        <v>62.296270690146173</v>
      </c>
      <c r="P107" s="6">
        <f t="shared" si="30"/>
        <v>62.033047179266646</v>
      </c>
      <c r="Q107" s="6">
        <f>0.3*O106+0.7*Table6[[#This Row],[Online]]</f>
        <v>62.111232262353653</v>
      </c>
      <c r="R107" s="6">
        <f>LN(Table6[[#This Row],[ONLINE LINGERING]])</f>
        <v>4.1289268463736555</v>
      </c>
      <c r="S107" s="6">
        <f t="shared" si="31"/>
        <v>4.1319015634903984</v>
      </c>
      <c r="T107" s="6">
        <v>2157.4321206117679</v>
      </c>
      <c r="U107" s="6">
        <f t="shared" si="32"/>
        <v>7.6766739604055241</v>
      </c>
      <c r="V107" s="8">
        <f>YEAR(Table6[[#This Row],[Date]])</f>
        <v>2019</v>
      </c>
      <c r="W107" s="8">
        <f>WEEKNUM(Table6[[#This Row],[Date]])</f>
        <v>2</v>
      </c>
      <c r="X107" t="s">
        <v>270</v>
      </c>
      <c r="Y107" s="9">
        <f>Table6[[#This Row],[LNTVLING]]+Table6[[#This Row],[LNRADIOLING]]+Table6[[#This Row],[LNONLINELING]]</f>
        <v>18.338043100482292</v>
      </c>
      <c r="Z107">
        <f>IF(V107&lt;2019,1,IF(W107&lt;41,1,0))</f>
        <v>1</v>
      </c>
      <c r="AA107">
        <f t="shared" si="34"/>
        <v>1</v>
      </c>
      <c r="AB107">
        <f t="shared" si="35"/>
        <v>0</v>
      </c>
      <c r="AC107">
        <f t="shared" si="36"/>
        <v>0</v>
      </c>
      <c r="AD107">
        <f t="shared" si="37"/>
        <v>0</v>
      </c>
      <c r="AE107">
        <f t="shared" si="38"/>
        <v>0</v>
      </c>
      <c r="AF107">
        <f t="shared" si="39"/>
        <v>0</v>
      </c>
      <c r="AG107" s="9">
        <f>'[1]1'!J$20+'[1]1'!J$21*Table6[[#This Row],[TV_State]]</f>
        <v>4337.2359495305082</v>
      </c>
      <c r="AH107" s="9">
        <f>Table6[[#This Row],[sales]]-Table6[[#This Row],[Pred_1]]</f>
        <v>-2179.8038289187402</v>
      </c>
      <c r="AI107">
        <f>ABS(Table6[[#This Row],[Res_1]])/Table6[[#This Row],[sales]]</f>
        <v>1.0103696000876397</v>
      </c>
      <c r="AJ107" s="9">
        <f>'[1]2'!J$20+'[1]2'!J$21*Table6[[#This Row],[Radio_State]]</f>
        <v>3902.1541458714228</v>
      </c>
      <c r="AK107" s="9">
        <f>Table6[[#This Row],[sales]]-Table6[[#This Row],[ Pred_2 ]]</f>
        <v>-1744.7220252596549</v>
      </c>
      <c r="AL107">
        <f>ABS(Table6[[#This Row],[ Res_2 ]])/Table6[[#This Row],[sales]]</f>
        <v>0.80870309132364093</v>
      </c>
      <c r="AM107" s="10">
        <f>'[1]3'!J$20+'[1]3'!J$21*Data!O107</f>
        <v>2160.6357431395413</v>
      </c>
      <c r="AN107" s="9">
        <f>Table6[[#This Row],[sales]]-Table6[[#This Row],[Pred_3]]</f>
        <v>-3.2036225277734047</v>
      </c>
      <c r="AO107" s="9">
        <f>ABS(Table6[[#This Row],[Res_3]])/Table6[[#This Row],[sales]]</f>
        <v>1.4849239042871837E-3</v>
      </c>
      <c r="AP107" s="9">
        <f>'[1]4'!L$21+'[1]4'!L$27*Table6[[#This Row],[TV_State]]+'[1]4'!L$22*Table6[[#This Row],[NJ_DUM]]+'[1]4'!L$23*Table6[[#This Row],[NY_DUM]]+'[1]4'!L$24*Table6[[#This Row],[PA_DUM]]+'[1]4'!L$25*Table6[[#This Row],[CT_DUM]]+'[1]4'!L$26*Table6[[#This Row],[DL_DUM]]</f>
        <v>5055.0758877311009</v>
      </c>
      <c r="AQ107" s="9">
        <f>Table6[[#This Row],[sales]]-Table6[[#This Row],[Pred_4]]</f>
        <v>-2897.643767119333</v>
      </c>
      <c r="AR107">
        <f>ABS(Table6[[#This Row],[Res_4]]/Table6[[#This Row],[sales]])</f>
        <v>1.3430984638801375</v>
      </c>
      <c r="AS107" s="9">
        <f>'[1]5'!L$20+'[1]5'!L$26*Table6[[#This Row],[Radio_State]]+'[1]5'!L$21*Table6[[#This Row],[NJ_DUM]]+'[1]5'!L$22*Table6[[#This Row],[NY_DUM]]+'[1]5'!L$23*Table6[[#This Row],[PA_DUM]]+'[1]5'!L$24*Table6[[#This Row],[CT_DUM]]+'[1]5'!L$25*Table6[[#This Row],[DL_DUM]]</f>
        <v>4505.2693974354925</v>
      </c>
      <c r="AT107" s="9">
        <f>Table6[[#This Row],[sales]]-Table6[[#This Row],[Pred_5]]</f>
        <v>-2347.8372768237246</v>
      </c>
      <c r="AU107" s="9">
        <f>ABS(Table6[[#This Row],[Red_5]]/Table6[[#This Row],[sales]])</f>
        <v>1.0882554562865991</v>
      </c>
      <c r="AV107" s="9">
        <f>'[1]6'!L$20+'[1]6'!L$26*Table6[[#This Row],[Online]]+'[1]6'!L$21*Table6[[#This Row],[NJ_DUM]]+'[1]6'!L$22*Table6[[#This Row],[NY_DUM]]+'[1]6'!L$23*Table6[[#This Row],[PA_DUM]]+'[1]6'!L$24*Table6[[#This Row],[CT_DUM]]+'[1]6'!L$25*Table6[[#This Row],[DL_DUM]]</f>
        <v>4231.5204272441706</v>
      </c>
      <c r="AW107" s="9">
        <f>Table6[[#This Row],[sales]]-Table6[[#This Row],[Pred_6]]</f>
        <v>-2074.0883066324027</v>
      </c>
      <c r="AX107" s="9">
        <f>ABS(Table6[[#This Row],[Red_6]]/Table6[[#This Row],[sales]])</f>
        <v>0.96136897509631403</v>
      </c>
      <c r="AY107" s="9">
        <f>'[1]7'!L$21+'[1]7'!L$27*Table6[[#This Row],[LNTV]]+'[1]7'!L$22*Table6[[#This Row],[NJ_DUM]]+'[1]7'!L$23*Table6[[#This Row],[NY_DUM]]+'[1]7'!L$24*Table6[[#This Row],[PA_DUM]]+'[1]7'!L$25*Table6[[#This Row],[CT_DUM]]+'[1]7'!L$26*Table6[[#This Row],[DL_DUM]]</f>
        <v>8.3507373164228316</v>
      </c>
      <c r="AZ107" s="9">
        <f>Table6[[#This Row],[sales]]-Table6[[#This Row],[Pred_7]]</f>
        <v>2149.0813832953449</v>
      </c>
      <c r="BA107" s="9">
        <f>ABS(Table6[[#This Row],[Red_7]]/Table6[[#This Row],[sales]])</f>
        <v>0.99612931631236912</v>
      </c>
      <c r="BB107" s="9">
        <f>'[1]8'!O$22+'[1]8'!O$28*Table6[[#This Row],[LNRADIOLING]]+'[1]8'!O$23*Table6[[#This Row],[DL_DUM]]+'[1]8'!O$24*Table6[[#This Row],[CT_DUM]]+'[1]8'!O$25*Table6[[#This Row],[PA_DUM]]+'[1]8'!O$26*Table6[[#This Row],[NY_DUM]]+'[1]8'!O$27*Table6[[#This Row],[NJ_DUM]]</f>
        <v>5.9645171725186943</v>
      </c>
      <c r="BC107" s="9">
        <f>Table6[[#This Row],[sales]]-Table6[[#This Row],[Pred_8]]</f>
        <v>2151.4676034392492</v>
      </c>
      <c r="BD107" s="9">
        <f>ABS(Table6[[#This Row],[Red_8]]/Table6[[#This Row],[sales]])</f>
        <v>0.99723536276505076</v>
      </c>
      <c r="BE107" s="9">
        <f>'[1]9'!M$19+'[1]9'!M$21*Table6[[#This Row],[LNONLINE]]+'[1]9'!M$20*Table6[[#This Row],[DL_DUM]]+'[1]9'!M$22*Table6[[#This Row],[CT_DUM]]+'[1]9'!M$23*Table6[[#This Row],[PA_DUM]]+'[1]9'!M$24*Table6[[#This Row],[NY_DUM]]+'[1]9'!M$25*Table6[[#This Row],[NJ_DUM]]</f>
        <v>5.850482221942924</v>
      </c>
      <c r="BF107" s="9">
        <f>Table6[[#This Row],[sales]]-Table6[[#This Row],[Pred_9]]</f>
        <v>2151.581638389825</v>
      </c>
      <c r="BG107" s="9">
        <f>ABS(Table6[[#This Row],[Red_9]]/Table6[[#This Row],[sales]])</f>
        <v>0.99728821956155733</v>
      </c>
      <c r="BH107" s="9">
        <f>'[1]10'!P$22+'[1]10'!P$30*Table6[[#This Row],[LNTV]]+'[1]10'!P$29*Table6[[#This Row],[LNRADIOLING]]+'[1]10'!P$24*Table6[[#This Row],[LNONLINELING]]+'[1]10'!P$23*Table6[[#This Row],[DL_DUM]]+'[1]10'!P$25*Table6[[#This Row],[CT_DUM]]+'[1]10'!P$26*Table6[[#This Row],[PA_DUM]]+'[1]10'!P$27*Table6[[#This Row],[NY_DUM]]+'[1]10'!P$28*Table6[[#This Row],[NJ_DUM]]</f>
        <v>5.5450505247867667</v>
      </c>
      <c r="BI107" s="9">
        <f>Table6[[#This Row],[sales]]-Table6[[#This Row],[Pred_10]]</f>
        <v>2151.8870700869811</v>
      </c>
      <c r="BJ107" s="45">
        <f>ABS(Table6[[#This Row],[Red_10]]/Table6[[#This Row],[sales]])</f>
        <v>0.99742979143037214</v>
      </c>
      <c r="BK107" s="9">
        <f>'[1]11'!P$32+'[1]11'!P$40*Table6[[#This Row],[LNONLINELING]]+'[1]11'!P$39*Table6[[#This Row],[LNRADIOLING]]+'[1]11'!P$38*Table6[[#This Row],[LNTVLING]]+'[1]11'!P$33*Table6[[#This Row],[DL_DUM]]+'[1]11'!P$34*Table6[[#This Row],[CT_DUM]]+'[1]11'!P$35*Table6[[#This Row],[PA_DUM]]+'[1]11'!P$36*Table6[[#This Row],[NY_DUM]]+'[1]11'!P$37*Table6[[#This Row],[NJ_DUM]]</f>
        <v>5.364169814873466</v>
      </c>
      <c r="BL107" s="9">
        <f>Table6[[#This Row],[sales]]-Table6[[#This Row],[ Pred_11]]</f>
        <v>2152.0679507968944</v>
      </c>
      <c r="BM107" s="47">
        <f>ABS(Table6[[#This Row],[ Red_11]]/Table6[[#This Row],[sales]])</f>
        <v>0.9975136321724215</v>
      </c>
      <c r="BN107" s="9">
        <f>'[1]12'!K$22+'[1]12'!K$28*Table6[[#This Row],[COMBINE LN LING]]+'[1]12'!K$23*Table6[[#This Row],[DL_DUM]]+'[1]12'!K$24*Table6[[#This Row],[CT_DUM]]+'[1]12'!K$25*Table6[[#This Row],[PA_DUM]]+'[1]12'!K$26*Table6[[#This Row],[NY_DUM]]+'[1]12'!K$27*Table6[[#This Row],[NJ_DUM]]</f>
        <v>6.1359904241684768</v>
      </c>
      <c r="BO107" s="9">
        <f>Table6[[#This Row],[sales]]-Table6[[#This Row],[ Pred_12]]</f>
        <v>2151.2961301875994</v>
      </c>
      <c r="BP107" s="47">
        <f>ABS(Table6[[#This Row],[ Red_12]]/Table6[[#This Row],[sales]])</f>
        <v>0.997155882511646</v>
      </c>
      <c r="BQ107">
        <f>LN(G107+'2019 Totals and Calculations'!C$18)</f>
        <v>8.1168255844551567</v>
      </c>
      <c r="BR107">
        <f>LN(Table6[[#This Row],[PROF RADIO]]+'2019 Totals and Calculations'!D$18)</f>
        <v>6.3212008441696375</v>
      </c>
      <c r="BS107">
        <f>LN(Table6[[#This Row],[ONLINE LINGERING]]+'2019 Totals and Calculations'!E$18)</f>
        <v>4.663331506632078</v>
      </c>
      <c r="BT107">
        <f>MONTH(Table6[[#This Row],[Date]])</f>
        <v>1</v>
      </c>
      <c r="BU107">
        <f t="shared" si="40"/>
        <v>1</v>
      </c>
      <c r="BV107">
        <f t="shared" si="41"/>
        <v>0</v>
      </c>
      <c r="BW107">
        <f t="shared" si="42"/>
        <v>0</v>
      </c>
      <c r="BX107">
        <f t="shared" si="43"/>
        <v>0</v>
      </c>
      <c r="BY107">
        <f t="shared" si="44"/>
        <v>0</v>
      </c>
      <c r="BZ107">
        <f t="shared" si="45"/>
        <v>0</v>
      </c>
      <c r="CA107">
        <f t="shared" si="46"/>
        <v>0</v>
      </c>
      <c r="CB107">
        <f t="shared" si="47"/>
        <v>0</v>
      </c>
      <c r="CC107">
        <f t="shared" si="48"/>
        <v>0</v>
      </c>
      <c r="CD107">
        <f t="shared" si="49"/>
        <v>0</v>
      </c>
      <c r="CE107">
        <f t="shared" si="50"/>
        <v>0</v>
      </c>
      <c r="CF107">
        <f t="shared" si="51"/>
        <v>0</v>
      </c>
      <c r="CG107">
        <f t="shared" si="52"/>
        <v>106</v>
      </c>
      <c r="CH10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2968.3741867380504</v>
      </c>
      <c r="CI107" s="79">
        <f>Table6[[#This Row],[sales]]-CH107</f>
        <v>-810.9420661262825</v>
      </c>
      <c r="CJ107">
        <f>ABS(Table6[[#This Row],[sales]]-CH107)/Table6[[#This Row],[sales]]</f>
        <v>0.37588300386309692</v>
      </c>
      <c r="CK10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2486.5457502889008</v>
      </c>
      <c r="CL107" s="79">
        <f>Table6[[#This Row],[sales]]-CK107</f>
        <v>-329.11362967713285</v>
      </c>
      <c r="CM107">
        <f>ABS(Table6[[#This Row],[sales]]-CK107)/Table6[[#This Row],[sales]]</f>
        <v>0.15254877617368948</v>
      </c>
      <c r="CN10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2195.1187067702767</v>
      </c>
      <c r="CO107" s="79">
        <f>Table6[[#This Row],[sales]]-CN107</f>
        <v>-37.686586158508817</v>
      </c>
      <c r="CP107">
        <f>ABS(Table6[[#This Row],[sales]]-CN107)/Table6[[#This Row],[sales]]</f>
        <v>1.7468260437237901E-2</v>
      </c>
      <c r="CQ10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2370.6656542622795</v>
      </c>
      <c r="CR107" s="79">
        <f>Table6[[#This Row],[sales]]-CQ107</f>
        <v>-213.23353365051162</v>
      </c>
      <c r="CS107">
        <f>ABS(Table6[[#This Row],[sales]]-CQ107)/Table6[[#This Row],[sales]]</f>
        <v>9.8836728911798385E-2</v>
      </c>
    </row>
    <row r="108" spans="1:97" x14ac:dyDescent="0.2">
      <c r="A108">
        <v>107</v>
      </c>
      <c r="B108" t="s">
        <v>139</v>
      </c>
      <c r="C108" s="5">
        <v>43478</v>
      </c>
      <c r="D108" s="6">
        <v>3088.7623667641537</v>
      </c>
      <c r="E108" s="8">
        <f>YEAR(Table6[[#This Row],[Date]])</f>
        <v>2019</v>
      </c>
      <c r="F108" s="6">
        <f>Table6[[#This Row],[TV_State]]+Table6[[#This Row],[Radio_State]]+Table6[[#This Row],[Online]]</f>
        <v>3655.0354673375823</v>
      </c>
      <c r="G108" s="6">
        <f t="shared" si="27"/>
        <v>3019.0161197727234</v>
      </c>
      <c r="H108" s="6">
        <f>LN(Table6[[#This Row],[PROF TV LING]])</f>
        <v>8.0126862691336989</v>
      </c>
      <c r="I108" s="6">
        <f t="shared" si="28"/>
        <v>8.0355257611035142</v>
      </c>
      <c r="J108" s="6">
        <v>503.35386717638096</v>
      </c>
      <c r="K108" s="6">
        <f t="shared" si="33"/>
        <v>498.41902534131839</v>
      </c>
      <c r="L108" s="6">
        <f>0.5*J107+0.5*Table6[[#This Row],[Radio_State]]</f>
        <v>500.86201634877511</v>
      </c>
      <c r="M108" s="6">
        <f>LN(Table6[[#This Row],[RADIO LINGERING ]])</f>
        <v>6.2163306466812731</v>
      </c>
      <c r="N108" s="6">
        <f t="shared" si="29"/>
        <v>6.2212934360234016</v>
      </c>
      <c r="O108" s="6">
        <v>62.919233397047634</v>
      </c>
      <c r="P108" s="6">
        <f t="shared" si="30"/>
        <v>62.653377531713332</v>
      </c>
      <c r="Q108" s="6">
        <f>0.3*O107+0.7*Table6[[#This Row],[Online]]</f>
        <v>62.732344584977199</v>
      </c>
      <c r="R108" s="6">
        <f>LN(Table6[[#This Row],[ONLINE LINGERING]])</f>
        <v>4.1388771772268234</v>
      </c>
      <c r="S108" s="6">
        <f t="shared" si="31"/>
        <v>4.1418518943435663</v>
      </c>
      <c r="T108" s="6">
        <v>2220.0479960962539</v>
      </c>
      <c r="U108" s="6">
        <f t="shared" si="32"/>
        <v>7.7052840944957968</v>
      </c>
      <c r="V108" s="8">
        <f>YEAR(Table6[[#This Row],[Date]])</f>
        <v>2019</v>
      </c>
      <c r="W108" s="8">
        <f>WEEKNUM(Table6[[#This Row],[Date]])</f>
        <v>3</v>
      </c>
      <c r="X108" t="s">
        <v>271</v>
      </c>
      <c r="Y108" s="9">
        <f>Table6[[#This Row],[LNTVLING]]+Table6[[#This Row],[LNRADIOLING]]+Table6[[#This Row],[LNONLINELING]]</f>
        <v>18.367894093041794</v>
      </c>
      <c r="Z108">
        <f t="shared" si="53"/>
        <v>1</v>
      </c>
      <c r="AA108">
        <f t="shared" si="34"/>
        <v>1</v>
      </c>
      <c r="AB108">
        <f t="shared" si="35"/>
        <v>0</v>
      </c>
      <c r="AC108">
        <f t="shared" si="36"/>
        <v>0</v>
      </c>
      <c r="AD108">
        <f t="shared" si="37"/>
        <v>0</v>
      </c>
      <c r="AE108">
        <f t="shared" si="38"/>
        <v>0</v>
      </c>
      <c r="AF108">
        <f t="shared" si="39"/>
        <v>0</v>
      </c>
      <c r="AG108" s="9">
        <f>'[1]1'!J$20+'[1]1'!J$21*Table6[[#This Row],[TV_State]]</f>
        <v>4367.3109835712512</v>
      </c>
      <c r="AH108" s="9">
        <f>Table6[[#This Row],[sales]]-Table6[[#This Row],[Pred_1]]</f>
        <v>-2147.2629874749973</v>
      </c>
      <c r="AI108">
        <f>ABS(Table6[[#This Row],[Res_1]])/Table6[[#This Row],[sales]]</f>
        <v>0.96721466889488783</v>
      </c>
      <c r="AJ108" s="9">
        <f>'[1]2'!J$20+'[1]2'!J$21*Table6[[#This Row],[Radio_State]]</f>
        <v>3924.0328692901621</v>
      </c>
      <c r="AK108" s="9">
        <f>Table6[[#This Row],[sales]]-Table6[[#This Row],[ Pred_2 ]]</f>
        <v>-1703.9848731939082</v>
      </c>
      <c r="AL108">
        <f>ABS(Table6[[#This Row],[ Res_2 ]])/Table6[[#This Row],[sales]]</f>
        <v>0.76754415949123878</v>
      </c>
      <c r="AM108" s="10">
        <f>'[1]3'!J$20+'[1]3'!J$21*Data!O108</f>
        <v>2164.2347987536882</v>
      </c>
      <c r="AN108" s="9">
        <f>Table6[[#This Row],[sales]]-Table6[[#This Row],[Pred_3]]</f>
        <v>55.813197342565672</v>
      </c>
      <c r="AO108" s="9">
        <f>ABS(Table6[[#This Row],[Res_3]])/Table6[[#This Row],[sales]]</f>
        <v>2.5140536349082518E-2</v>
      </c>
      <c r="AP108" s="9">
        <f>'[1]4'!L$21+'[1]4'!L$27*Table6[[#This Row],[TV_State]]+'[1]4'!L$22*Table6[[#This Row],[NJ_DUM]]+'[1]4'!L$23*Table6[[#This Row],[NY_DUM]]+'[1]4'!L$24*Table6[[#This Row],[PA_DUM]]+'[1]4'!L$25*Table6[[#This Row],[CT_DUM]]+'[1]4'!L$26*Table6[[#This Row],[DL_DUM]]</f>
        <v>5061.821642134114</v>
      </c>
      <c r="AQ108" s="9">
        <f>Table6[[#This Row],[sales]]-Table6[[#This Row],[Pred_4]]</f>
        <v>-2841.7736460378601</v>
      </c>
      <c r="AR108">
        <f>ABS(Table6[[#This Row],[Res_4]]/Table6[[#This Row],[sales]])</f>
        <v>1.2800505444183425</v>
      </c>
      <c r="AS108" s="9">
        <f>'[1]5'!L$20+'[1]5'!L$26*Table6[[#This Row],[Radio_State]]+'[1]5'!L$21*Table6[[#This Row],[NJ_DUM]]+'[1]5'!L$22*Table6[[#This Row],[NY_DUM]]+'[1]5'!L$23*Table6[[#This Row],[PA_DUM]]+'[1]5'!L$24*Table6[[#This Row],[CT_DUM]]+'[1]5'!L$25*Table6[[#This Row],[DL_DUM]]</f>
        <v>4514.0486628729759</v>
      </c>
      <c r="AT108" s="9">
        <f>Table6[[#This Row],[sales]]-Table6[[#This Row],[Pred_5]]</f>
        <v>-2294.000666776722</v>
      </c>
      <c r="AU108" s="9">
        <f>ABS(Table6[[#This Row],[Red_5]]/Table6[[#This Row],[sales]])</f>
        <v>1.03331129363442</v>
      </c>
      <c r="AV108" s="9">
        <f>'[1]6'!L$20+'[1]6'!L$26*Table6[[#This Row],[Online]]+'[1]6'!L$21*Table6[[#This Row],[NJ_DUM]]+'[1]6'!L$22*Table6[[#This Row],[NY_DUM]]+'[1]6'!L$23*Table6[[#This Row],[PA_DUM]]+'[1]6'!L$24*Table6[[#This Row],[CT_DUM]]+'[1]6'!L$25*Table6[[#This Row],[DL_DUM]]</f>
        <v>4234.2317214072282</v>
      </c>
      <c r="AW108" s="9">
        <f>Table6[[#This Row],[sales]]-Table6[[#This Row],[Pred_6]]</f>
        <v>-2014.1837253109743</v>
      </c>
      <c r="AX108" s="9">
        <f>ABS(Table6[[#This Row],[Red_6]]/Table6[[#This Row],[sales]])</f>
        <v>0.90727035129543476</v>
      </c>
      <c r="AY108" s="9">
        <f>'[1]7'!L$21+'[1]7'!L$27*Table6[[#This Row],[LNTV]]+'[1]7'!L$22*Table6[[#This Row],[NJ_DUM]]+'[1]7'!L$23*Table6[[#This Row],[NY_DUM]]+'[1]7'!L$24*Table6[[#This Row],[PA_DUM]]+'[1]7'!L$25*Table6[[#This Row],[CT_DUM]]+'[1]7'!L$26*Table6[[#This Row],[DL_DUM]]</f>
        <v>8.351838663712833</v>
      </c>
      <c r="AZ108" s="9">
        <f>Table6[[#This Row],[sales]]-Table6[[#This Row],[Pred_7]]</f>
        <v>2211.696157432541</v>
      </c>
      <c r="BA108" s="9">
        <f>ABS(Table6[[#This Row],[Red_7]]/Table6[[#This Row],[sales]])</f>
        <v>0.99623799184594264</v>
      </c>
      <c r="BB108" s="9">
        <f>'[1]8'!O$22+'[1]8'!O$28*Table6[[#This Row],[LNRADIOLING]]+'[1]8'!O$23*Table6[[#This Row],[DL_DUM]]+'[1]8'!O$24*Table6[[#This Row],[CT_DUM]]+'[1]8'!O$25*Table6[[#This Row],[PA_DUM]]+'[1]8'!O$26*Table6[[#This Row],[NY_DUM]]+'[1]8'!O$27*Table6[[#This Row],[NJ_DUM]]</f>
        <v>5.965227038522471</v>
      </c>
      <c r="BC108" s="9">
        <f>Table6[[#This Row],[sales]]-Table6[[#This Row],[Pred_8]]</f>
        <v>2214.0827690577316</v>
      </c>
      <c r="BD108" s="9">
        <f>ABS(Table6[[#This Row],[Red_8]]/Table6[[#This Row],[sales]])</f>
        <v>0.99731301888562252</v>
      </c>
      <c r="BE108" s="9">
        <f>'[1]9'!M$19+'[1]9'!M$21*Table6[[#This Row],[LNONLINE]]+'[1]9'!M$20*Table6[[#This Row],[DL_DUM]]+'[1]9'!M$22*Table6[[#This Row],[CT_DUM]]+'[1]9'!M$23*Table6[[#This Row],[PA_DUM]]+'[1]9'!M$24*Table6[[#This Row],[NY_DUM]]+'[1]9'!M$25*Table6[[#This Row],[NJ_DUM]]</f>
        <v>5.8536326702742567</v>
      </c>
      <c r="BF108" s="9">
        <f>Table6[[#This Row],[sales]]-Table6[[#This Row],[Pred_9]]</f>
        <v>2214.1943634259796</v>
      </c>
      <c r="BG108" s="9">
        <f>ABS(Table6[[#This Row],[Red_9]]/Table6[[#This Row],[sales]])</f>
        <v>0.99736328553230957</v>
      </c>
      <c r="BH108" s="9">
        <f>'[1]10'!P$22+'[1]10'!P$30*Table6[[#This Row],[LNTV]]+'[1]10'!P$29*Table6[[#This Row],[LNRADIOLING]]+'[1]10'!P$24*Table6[[#This Row],[LNONLINELING]]+'[1]10'!P$23*Table6[[#This Row],[DL_DUM]]+'[1]10'!P$25*Table6[[#This Row],[CT_DUM]]+'[1]10'!P$26*Table6[[#This Row],[PA_DUM]]+'[1]10'!P$27*Table6[[#This Row],[NY_DUM]]+'[1]10'!P$28*Table6[[#This Row],[NJ_DUM]]</f>
        <v>5.5468616080629847</v>
      </c>
      <c r="BI108" s="9">
        <f>Table6[[#This Row],[sales]]-Table6[[#This Row],[Pred_10]]</f>
        <v>2214.5011344881909</v>
      </c>
      <c r="BJ108" s="45">
        <f>ABS(Table6[[#This Row],[Red_10]]/Table6[[#This Row],[sales]])</f>
        <v>0.99750146770798798</v>
      </c>
      <c r="BK108" s="9">
        <f>'[1]11'!P$32+'[1]11'!P$40*Table6[[#This Row],[LNONLINELING]]+'[1]11'!P$39*Table6[[#This Row],[LNRADIOLING]]+'[1]11'!P$38*Table6[[#This Row],[LNTVLING]]+'[1]11'!P$33*Table6[[#This Row],[DL_DUM]]+'[1]11'!P$34*Table6[[#This Row],[CT_DUM]]+'[1]11'!P$35*Table6[[#This Row],[PA_DUM]]+'[1]11'!P$36*Table6[[#This Row],[NY_DUM]]+'[1]11'!P$37*Table6[[#This Row],[NJ_DUM]]</f>
        <v>5.3652952125442646</v>
      </c>
      <c r="BL108" s="9">
        <f>Table6[[#This Row],[sales]]-Table6[[#This Row],[ Pred_11]]</f>
        <v>2214.6827008837095</v>
      </c>
      <c r="BM108" s="47">
        <f>ABS(Table6[[#This Row],[ Red_11]]/Table6[[#This Row],[sales]])</f>
        <v>0.99758325260445779</v>
      </c>
      <c r="BN108" s="9">
        <f>'[1]12'!K$22+'[1]12'!K$28*Table6[[#This Row],[COMBINE LN LING]]+'[1]12'!K$23*Table6[[#This Row],[DL_DUM]]+'[1]12'!K$24*Table6[[#This Row],[CT_DUM]]+'[1]12'!K$25*Table6[[#This Row],[PA_DUM]]+'[1]12'!K$26*Table6[[#This Row],[NY_DUM]]+'[1]12'!K$27*Table6[[#This Row],[NJ_DUM]]</f>
        <v>6.1388631605753243</v>
      </c>
      <c r="BO108" s="9">
        <f>Table6[[#This Row],[sales]]-Table6[[#This Row],[ Pred_12]]</f>
        <v>2213.9091329356784</v>
      </c>
      <c r="BP108" s="47">
        <f>ABS(Table6[[#This Row],[ Red_12]]/Table6[[#This Row],[sales]])</f>
        <v>0.99723480610717874</v>
      </c>
      <c r="BQ108">
        <f>LN(G108+'2019 Totals and Calculations'!C$18)</f>
        <v>8.1257078002443404</v>
      </c>
      <c r="BR108">
        <f>LN(Table6[[#This Row],[PROF RADIO]]+'2019 Totals and Calculations'!D$18)</f>
        <v>6.3300334976788584</v>
      </c>
      <c r="BS108">
        <f>LN(Table6[[#This Row],[ONLINE LINGERING]]+'2019 Totals and Calculations'!E$18)</f>
        <v>4.6691745832243958</v>
      </c>
      <c r="BT108">
        <f>MONTH(Table6[[#This Row],[Date]])</f>
        <v>1</v>
      </c>
      <c r="BU108">
        <f t="shared" si="40"/>
        <v>1</v>
      </c>
      <c r="BV108">
        <f t="shared" si="41"/>
        <v>0</v>
      </c>
      <c r="BW108">
        <f t="shared" si="42"/>
        <v>0</v>
      </c>
      <c r="BX108">
        <f t="shared" si="43"/>
        <v>0</v>
      </c>
      <c r="BY108">
        <f t="shared" si="44"/>
        <v>0</v>
      </c>
      <c r="BZ108">
        <f t="shared" si="45"/>
        <v>0</v>
      </c>
      <c r="CA108">
        <f t="shared" si="46"/>
        <v>0</v>
      </c>
      <c r="CB108">
        <f t="shared" si="47"/>
        <v>0</v>
      </c>
      <c r="CC108">
        <f t="shared" si="48"/>
        <v>0</v>
      </c>
      <c r="CD108">
        <f t="shared" si="49"/>
        <v>0</v>
      </c>
      <c r="CE108">
        <f t="shared" si="50"/>
        <v>0</v>
      </c>
      <c r="CF108">
        <f t="shared" si="51"/>
        <v>0</v>
      </c>
      <c r="CG108">
        <f t="shared" si="52"/>
        <v>107</v>
      </c>
      <c r="CH10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2984.2993851756069</v>
      </c>
      <c r="CI108" s="79">
        <f>Table6[[#This Row],[sales]]-CH108</f>
        <v>-764.25138907935298</v>
      </c>
      <c r="CJ108">
        <f>ABS(Table6[[#This Row],[sales]]-CH108)/Table6[[#This Row],[sales]]</f>
        <v>0.34424993983157903</v>
      </c>
      <c r="CK10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2498.9436401252024</v>
      </c>
      <c r="CL108" s="79">
        <f>Table6[[#This Row],[sales]]-CK108</f>
        <v>-278.89564402894848</v>
      </c>
      <c r="CM108">
        <f>ABS(Table6[[#This Row],[sales]]-CK108)/Table6[[#This Row],[sales]]</f>
        <v>0.12562595246560448</v>
      </c>
      <c r="CN10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2204.4944511544772</v>
      </c>
      <c r="CO108" s="79">
        <f>Table6[[#This Row],[sales]]-CN108</f>
        <v>15.553544941776636</v>
      </c>
      <c r="CP108">
        <f>ABS(Table6[[#This Row],[sales]]-CN108)/Table6[[#This Row],[sales]]</f>
        <v>7.0059498574472651E-3</v>
      </c>
      <c r="CQ10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2386.3210836159828</v>
      </c>
      <c r="CR108" s="79">
        <f>Table6[[#This Row],[sales]]-CQ108</f>
        <v>-166.27308751972896</v>
      </c>
      <c r="CS108">
        <f>ABS(Table6[[#This Row],[sales]]-CQ108)/Table6[[#This Row],[sales]]</f>
        <v>7.4896167926146007E-2</v>
      </c>
    </row>
    <row r="109" spans="1:97" x14ac:dyDescent="0.2">
      <c r="A109">
        <v>108</v>
      </c>
      <c r="B109" t="s">
        <v>139</v>
      </c>
      <c r="C109" s="5">
        <v>43485</v>
      </c>
      <c r="D109" s="6">
        <v>3119.6499904317943</v>
      </c>
      <c r="E109" s="8">
        <f>YEAR(Table6[[#This Row],[Date]])</f>
        <v>2019</v>
      </c>
      <c r="F109" s="6">
        <f>Table6[[#This Row],[TV_State]]+Table6[[#This Row],[Radio_State]]+Table6[[#This Row],[Online]]</f>
        <v>3691.5858220109571</v>
      </c>
      <c r="G109" s="6">
        <f t="shared" si="27"/>
        <v>3049.2062809704444</v>
      </c>
      <c r="H109" s="6">
        <f>LN(Table6[[#This Row],[PROF TV LING]])</f>
        <v>8.0226365999868641</v>
      </c>
      <c r="I109" s="6">
        <f t="shared" si="28"/>
        <v>8.045476091956683</v>
      </c>
      <c r="J109" s="6">
        <v>508.38740584814479</v>
      </c>
      <c r="K109" s="6">
        <f t="shared" si="33"/>
        <v>503.40321559473159</v>
      </c>
      <c r="L109" s="6">
        <f>0.5*J108+0.5*Table6[[#This Row],[Radio_State]]</f>
        <v>505.87063651226288</v>
      </c>
      <c r="M109" s="6">
        <f>LN(Table6[[#This Row],[RADIO LINGERING ]])</f>
        <v>6.226280977534441</v>
      </c>
      <c r="N109" s="6">
        <f t="shared" si="29"/>
        <v>6.2312437668765703</v>
      </c>
      <c r="O109" s="6">
        <v>63.548425731018114</v>
      </c>
      <c r="P109" s="6">
        <f t="shared" si="30"/>
        <v>63.279911271226673</v>
      </c>
      <c r="Q109" s="6">
        <f>0.3*O108+0.7*Table6[[#This Row],[Online]]</f>
        <v>63.359668030826967</v>
      </c>
      <c r="R109" s="6">
        <f>LN(Table6[[#This Row],[ONLINE LINGERING]])</f>
        <v>4.1488275080799912</v>
      </c>
      <c r="S109" s="6">
        <f t="shared" si="31"/>
        <v>4.1518022251967341</v>
      </c>
      <c r="T109" s="6">
        <v>2106.6953971886282</v>
      </c>
      <c r="U109" s="6">
        <f t="shared" si="32"/>
        <v>7.6528758362857925</v>
      </c>
      <c r="V109" s="8">
        <f>YEAR(Table6[[#This Row],[Date]])</f>
        <v>2019</v>
      </c>
      <c r="W109" s="8">
        <f>WEEKNUM(Table6[[#This Row],[Date]])</f>
        <v>4</v>
      </c>
      <c r="X109" t="s">
        <v>272</v>
      </c>
      <c r="Y109" s="9">
        <f>Table6[[#This Row],[LNTVLING]]+Table6[[#This Row],[LNRADIOLING]]+Table6[[#This Row],[LNONLINELING]]</f>
        <v>18.397745085601294</v>
      </c>
      <c r="Z109">
        <f t="shared" si="53"/>
        <v>1</v>
      </c>
      <c r="AA109">
        <f t="shared" si="34"/>
        <v>1</v>
      </c>
      <c r="AB109">
        <f t="shared" si="35"/>
        <v>0</v>
      </c>
      <c r="AC109">
        <f t="shared" si="36"/>
        <v>0</v>
      </c>
      <c r="AD109">
        <f t="shared" si="37"/>
        <v>0</v>
      </c>
      <c r="AE109">
        <f t="shared" si="38"/>
        <v>0</v>
      </c>
      <c r="AF109">
        <f t="shared" si="39"/>
        <v>0</v>
      </c>
      <c r="AG109" s="9">
        <f>'[1]1'!J$20+'[1]1'!J$21*Table6[[#This Row],[TV_State]]</f>
        <v>4397.6867679523994</v>
      </c>
      <c r="AH109" s="9">
        <f>Table6[[#This Row],[sales]]-Table6[[#This Row],[Pred_1]]</f>
        <v>-2290.9913707637711</v>
      </c>
      <c r="AI109">
        <f>ABS(Table6[[#This Row],[Res_1]])/Table6[[#This Row],[sales]]</f>
        <v>1.0874810728789195</v>
      </c>
      <c r="AJ109" s="9">
        <f>'[1]2'!J$20+'[1]2'!J$21*Table6[[#This Row],[Radio_State]]</f>
        <v>3946.1303799430889</v>
      </c>
      <c r="AK109" s="9">
        <f>Table6[[#This Row],[sales]]-Table6[[#This Row],[ Pred_2 ]]</f>
        <v>-1839.4349827544606</v>
      </c>
      <c r="AL109">
        <f>ABS(Table6[[#This Row],[ Res_2 ]])/Table6[[#This Row],[sales]]</f>
        <v>0.87313760936164531</v>
      </c>
      <c r="AM109" s="10">
        <f>'[1]3'!J$20+'[1]3'!J$21*Data!O109</f>
        <v>2167.8698449239764</v>
      </c>
      <c r="AN109" s="9">
        <f>Table6[[#This Row],[sales]]-Table6[[#This Row],[Pred_3]]</f>
        <v>-61.174447735348167</v>
      </c>
      <c r="AO109" s="9">
        <f>ABS(Table6[[#This Row],[Res_3]])/Table6[[#This Row],[sales]]</f>
        <v>2.9038107652860058E-2</v>
      </c>
      <c r="AP109" s="9">
        <f>'[1]4'!L$21+'[1]4'!L$27*Table6[[#This Row],[TV_State]]+'[1]4'!L$22*Table6[[#This Row],[NJ_DUM]]+'[1]4'!L$23*Table6[[#This Row],[NY_DUM]]+'[1]4'!L$24*Table6[[#This Row],[PA_DUM]]+'[1]4'!L$25*Table6[[#This Row],[CT_DUM]]+'[1]4'!L$26*Table6[[#This Row],[DL_DUM]]</f>
        <v>5068.6348540811568</v>
      </c>
      <c r="AQ109" s="9">
        <f>Table6[[#This Row],[sales]]-Table6[[#This Row],[Pred_4]]</f>
        <v>-2961.9394568925286</v>
      </c>
      <c r="AR109">
        <f>ABS(Table6[[#This Row],[Res_4]]/Table6[[#This Row],[sales]])</f>
        <v>1.4059647449959867</v>
      </c>
      <c r="AS109" s="9">
        <f>'[1]5'!L$20+'[1]5'!L$26*Table6[[#This Row],[Radio_State]]+'[1]5'!L$21*Table6[[#This Row],[NJ_DUM]]+'[1]5'!L$22*Table6[[#This Row],[NY_DUM]]+'[1]5'!L$23*Table6[[#This Row],[PA_DUM]]+'[1]5'!L$24*Table6[[#This Row],[CT_DUM]]+'[1]5'!L$25*Table6[[#This Row],[DL_DUM]]</f>
        <v>4522.9157209648338</v>
      </c>
      <c r="AT109" s="9">
        <f>Table6[[#This Row],[sales]]-Table6[[#This Row],[Pred_5]]</f>
        <v>-2416.2203237762055</v>
      </c>
      <c r="AU109" s="9">
        <f>ABS(Table6[[#This Row],[Red_5]]/Table6[[#This Row],[sales]])</f>
        <v>1.1469243854620066</v>
      </c>
      <c r="AV109" s="9">
        <f>'[1]6'!L$20+'[1]6'!L$26*Table6[[#This Row],[Online]]+'[1]6'!L$21*Table6[[#This Row],[NJ_DUM]]+'[1]6'!L$22*Table6[[#This Row],[NY_DUM]]+'[1]6'!L$23*Table6[[#This Row],[PA_DUM]]+'[1]6'!L$24*Table6[[#This Row],[CT_DUM]]+'[1]6'!L$25*Table6[[#This Row],[DL_DUM]]</f>
        <v>4236.9701285119172</v>
      </c>
      <c r="AW109" s="9">
        <f>Table6[[#This Row],[sales]]-Table6[[#This Row],[Pred_6]]</f>
        <v>-2130.274731323289</v>
      </c>
      <c r="AX109" s="9">
        <f>ABS(Table6[[#This Row],[Red_6]]/Table6[[#This Row],[sales]])</f>
        <v>1.011192569256157</v>
      </c>
      <c r="AY109" s="9">
        <f>'[1]7'!L$21+'[1]7'!L$27*Table6[[#This Row],[LNTV]]+'[1]7'!L$22*Table6[[#This Row],[NJ_DUM]]+'[1]7'!L$23*Table6[[#This Row],[NY_DUM]]+'[1]7'!L$24*Table6[[#This Row],[PA_DUM]]+'[1]7'!L$25*Table6[[#This Row],[CT_DUM]]+'[1]7'!L$26*Table6[[#This Row],[DL_DUM]]</f>
        <v>8.3529400110028327</v>
      </c>
      <c r="AZ109" s="9">
        <f>Table6[[#This Row],[sales]]-Table6[[#This Row],[Pred_7]]</f>
        <v>2098.3424571776254</v>
      </c>
      <c r="BA109" s="9">
        <f>ABS(Table6[[#This Row],[Red_7]]/Table6[[#This Row],[sales]])</f>
        <v>0.99603505090382327</v>
      </c>
      <c r="BB109" s="9">
        <f>'[1]8'!O$22+'[1]8'!O$28*Table6[[#This Row],[LNRADIOLING]]+'[1]8'!O$23*Table6[[#This Row],[DL_DUM]]+'[1]8'!O$24*Table6[[#This Row],[CT_DUM]]+'[1]8'!O$25*Table6[[#This Row],[PA_DUM]]+'[1]8'!O$26*Table6[[#This Row],[NY_DUM]]+'[1]8'!O$27*Table6[[#This Row],[NJ_DUM]]</f>
        <v>5.9659369045262469</v>
      </c>
      <c r="BC109" s="9">
        <f>Table6[[#This Row],[sales]]-Table6[[#This Row],[Pred_8]]</f>
        <v>2100.7294602841021</v>
      </c>
      <c r="BD109" s="9">
        <f>ABS(Table6[[#This Row],[Red_8]]/Table6[[#This Row],[sales]])</f>
        <v>0.99716810654616339</v>
      </c>
      <c r="BE109" s="9">
        <f>'[1]9'!M$19+'[1]9'!M$21*Table6[[#This Row],[LNONLINE]]+'[1]9'!M$20*Table6[[#This Row],[DL_DUM]]+'[1]9'!M$22*Table6[[#This Row],[CT_DUM]]+'[1]9'!M$23*Table6[[#This Row],[PA_DUM]]+'[1]9'!M$24*Table6[[#This Row],[NY_DUM]]+'[1]9'!M$25*Table6[[#This Row],[NJ_DUM]]</f>
        <v>5.8567831186055885</v>
      </c>
      <c r="BF109" s="9">
        <f>Table6[[#This Row],[sales]]-Table6[[#This Row],[Pred_9]]</f>
        <v>2100.8386140700227</v>
      </c>
      <c r="BG109" s="9">
        <f>ABS(Table6[[#This Row],[Red_9]]/Table6[[#This Row],[sales]])</f>
        <v>0.99721991934552023</v>
      </c>
      <c r="BH109" s="9">
        <f>'[1]10'!P$22+'[1]10'!P$30*Table6[[#This Row],[LNTV]]+'[1]10'!P$29*Table6[[#This Row],[LNRADIOLING]]+'[1]10'!P$24*Table6[[#This Row],[LNONLINELING]]+'[1]10'!P$23*Table6[[#This Row],[DL_DUM]]+'[1]10'!P$25*Table6[[#This Row],[CT_DUM]]+'[1]10'!P$26*Table6[[#This Row],[PA_DUM]]+'[1]10'!P$27*Table6[[#This Row],[NY_DUM]]+'[1]10'!P$28*Table6[[#This Row],[NJ_DUM]]</f>
        <v>5.5486726913392026</v>
      </c>
      <c r="BI109" s="9">
        <f>Table6[[#This Row],[sales]]-Table6[[#This Row],[Pred_10]]</f>
        <v>2101.1467244972891</v>
      </c>
      <c r="BJ109" s="45">
        <f>ABS(Table6[[#This Row],[Red_10]]/Table6[[#This Row],[sales]])</f>
        <v>0.99736617230058799</v>
      </c>
      <c r="BK109" s="9">
        <f>'[1]11'!P$32+'[1]11'!P$40*Table6[[#This Row],[LNONLINELING]]+'[1]11'!P$39*Table6[[#This Row],[LNRADIOLING]]+'[1]11'!P$38*Table6[[#This Row],[LNTVLING]]+'[1]11'!P$33*Table6[[#This Row],[DL_DUM]]+'[1]11'!P$34*Table6[[#This Row],[CT_DUM]]+'[1]11'!P$35*Table6[[#This Row],[PA_DUM]]+'[1]11'!P$36*Table6[[#This Row],[NY_DUM]]+'[1]11'!P$37*Table6[[#This Row],[NJ_DUM]]</f>
        <v>5.366420610215064</v>
      </c>
      <c r="BL109" s="9">
        <f>Table6[[#This Row],[sales]]-Table6[[#This Row],[ Pred_11]]</f>
        <v>2101.3289765784134</v>
      </c>
      <c r="BM109" s="47">
        <f>ABS(Table6[[#This Row],[ Red_11]]/Table6[[#This Row],[sales]])</f>
        <v>0.99745268318458558</v>
      </c>
      <c r="BN109" s="9">
        <f>'[1]12'!K$22+'[1]12'!K$28*Table6[[#This Row],[COMBINE LN LING]]+'[1]12'!K$23*Table6[[#This Row],[DL_DUM]]+'[1]12'!K$24*Table6[[#This Row],[CT_DUM]]+'[1]12'!K$25*Table6[[#This Row],[PA_DUM]]+'[1]12'!K$26*Table6[[#This Row],[NY_DUM]]+'[1]12'!K$27*Table6[[#This Row],[NJ_DUM]]</f>
        <v>6.1417358969821709</v>
      </c>
      <c r="BO109" s="9">
        <f>Table6[[#This Row],[sales]]-Table6[[#This Row],[ Pred_12]]</f>
        <v>2100.5536612916462</v>
      </c>
      <c r="BP109" s="47">
        <f>ABS(Table6[[#This Row],[ Red_12]]/Table6[[#This Row],[sales]])</f>
        <v>0.99708465879539199</v>
      </c>
      <c r="BQ109">
        <f>LN(G109+'2019 Totals and Calculations'!C$18)</f>
        <v>8.1345994662541123</v>
      </c>
      <c r="BR109">
        <f>LN(Table6[[#This Row],[PROF RADIO]]+'2019 Totals and Calculations'!D$18)</f>
        <v>6.3388759852209322</v>
      </c>
      <c r="BS109">
        <f>LN(Table6[[#This Row],[ONLINE LINGERING]]+'2019 Totals and Calculations'!E$18)</f>
        <v>4.6750416377614705</v>
      </c>
      <c r="BT109">
        <f>MONTH(Table6[[#This Row],[Date]])</f>
        <v>1</v>
      </c>
      <c r="BU109">
        <f t="shared" si="40"/>
        <v>1</v>
      </c>
      <c r="BV109">
        <f t="shared" si="41"/>
        <v>0</v>
      </c>
      <c r="BW109">
        <f t="shared" si="42"/>
        <v>0</v>
      </c>
      <c r="BX109">
        <f t="shared" si="43"/>
        <v>0</v>
      </c>
      <c r="BY109">
        <f t="shared" si="44"/>
        <v>0</v>
      </c>
      <c r="BZ109">
        <f t="shared" si="45"/>
        <v>0</v>
      </c>
      <c r="CA109">
        <f t="shared" si="46"/>
        <v>0</v>
      </c>
      <c r="CB109">
        <f t="shared" si="47"/>
        <v>0</v>
      </c>
      <c r="CC109">
        <f t="shared" si="48"/>
        <v>0</v>
      </c>
      <c r="CD109">
        <f t="shared" si="49"/>
        <v>0</v>
      </c>
      <c r="CE109">
        <f t="shared" si="50"/>
        <v>0</v>
      </c>
      <c r="CF109">
        <f t="shared" si="51"/>
        <v>0</v>
      </c>
      <c r="CG109">
        <f t="shared" si="52"/>
        <v>108</v>
      </c>
      <c r="CH10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3000.3184707663545</v>
      </c>
      <c r="CI109" s="79">
        <f>Table6[[#This Row],[sales]]-CH109</f>
        <v>-893.62307357772625</v>
      </c>
      <c r="CJ109">
        <f>ABS(Table6[[#This Row],[sales]]-CH109)/Table6[[#This Row],[sales]]</f>
        <v>0.42418238287806609</v>
      </c>
      <c r="CK10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2511.4109143454589</v>
      </c>
      <c r="CL109" s="79">
        <f>Table6[[#This Row],[sales]]-CK109</f>
        <v>-404.71551715683063</v>
      </c>
      <c r="CM109">
        <f>ABS(Table6[[#This Row],[sales]]-CK109)/Table6[[#This Row],[sales]]</f>
        <v>0.19210917615186368</v>
      </c>
      <c r="CN10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2213.9275780405419</v>
      </c>
      <c r="CO109" s="79">
        <f>Table6[[#This Row],[sales]]-CN109</f>
        <v>-107.23218085191365</v>
      </c>
      <c r="CP109">
        <f>ABS(Table6[[#This Row],[sales]]-CN109)/Table6[[#This Row],[sales]]</f>
        <v>5.0900657491830252E-2</v>
      </c>
      <c r="CQ10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2402.1011560502002</v>
      </c>
      <c r="CR109" s="79">
        <f>Table6[[#This Row],[sales]]-CQ109</f>
        <v>-295.40575886157194</v>
      </c>
      <c r="CS109">
        <f>ABS(Table6[[#This Row],[sales]]-CQ109)/Table6[[#This Row],[sales]]</f>
        <v>0.14022234028506878</v>
      </c>
    </row>
    <row r="110" spans="1:97" x14ac:dyDescent="0.2">
      <c r="A110">
        <v>109</v>
      </c>
      <c r="B110" t="s">
        <v>139</v>
      </c>
      <c r="C110" s="5">
        <v>43492</v>
      </c>
      <c r="D110" s="6">
        <v>3150.8464903361123</v>
      </c>
      <c r="E110" s="8">
        <f>YEAR(Table6[[#This Row],[Date]])</f>
        <v>2019</v>
      </c>
      <c r="F110" s="6">
        <f>Table6[[#This Row],[TV_State]]+Table6[[#This Row],[Radio_State]]+Table6[[#This Row],[Online]]</f>
        <v>3728.5016802310665</v>
      </c>
      <c r="G110" s="6">
        <f t="shared" si="27"/>
        <v>3079.6983437801446</v>
      </c>
      <c r="H110" s="6">
        <f>LN(Table6[[#This Row],[PROF TV LING]])</f>
        <v>8.0325869308400311</v>
      </c>
      <c r="I110" s="6">
        <f t="shared" si="28"/>
        <v>8.05542642280985</v>
      </c>
      <c r="J110" s="6">
        <v>513.47127990662625</v>
      </c>
      <c r="K110" s="6">
        <f t="shared" si="33"/>
        <v>508.43724775067892</v>
      </c>
      <c r="L110" s="6">
        <f>0.5*J109+0.5*Table6[[#This Row],[Radio_State]]</f>
        <v>510.92934287738552</v>
      </c>
      <c r="M110" s="6">
        <f>LN(Table6[[#This Row],[RADIO LINGERING ]])</f>
        <v>6.2362313083876089</v>
      </c>
      <c r="N110" s="6">
        <f t="shared" si="29"/>
        <v>6.2411940977297382</v>
      </c>
      <c r="O110" s="6">
        <v>64.183909988328296</v>
      </c>
      <c r="P110" s="6">
        <f t="shared" si="30"/>
        <v>63.912710373197804</v>
      </c>
      <c r="Q110" s="6">
        <f>0.3*O109+0.7*Table6[[#This Row],[Online]]</f>
        <v>63.99326471113524</v>
      </c>
      <c r="R110" s="6">
        <f>LN(Table6[[#This Row],[ONLINE LINGERING]])</f>
        <v>4.15877783893316</v>
      </c>
      <c r="S110" s="6">
        <f t="shared" si="31"/>
        <v>4.1617525560499029</v>
      </c>
      <c r="T110" s="6">
        <v>2511.5403853023877</v>
      </c>
      <c r="U110" s="6">
        <f t="shared" si="32"/>
        <v>7.8286515432130699</v>
      </c>
      <c r="V110" s="8">
        <f>YEAR(Table6[[#This Row],[Date]])</f>
        <v>2019</v>
      </c>
      <c r="W110" s="8">
        <f>WEEKNUM(Table6[[#This Row],[Date]])</f>
        <v>5</v>
      </c>
      <c r="X110" t="s">
        <v>273</v>
      </c>
      <c r="Y110" s="9">
        <f>Table6[[#This Row],[LNTVLING]]+Table6[[#This Row],[LNRADIOLING]]+Table6[[#This Row],[LNONLINELING]]</f>
        <v>18.4275960781608</v>
      </c>
      <c r="Z110">
        <f t="shared" si="53"/>
        <v>1</v>
      </c>
      <c r="AA110">
        <f t="shared" si="34"/>
        <v>1</v>
      </c>
      <c r="AB110">
        <f t="shared" si="35"/>
        <v>0</v>
      </c>
      <c r="AC110">
        <f t="shared" si="36"/>
        <v>0</v>
      </c>
      <c r="AD110">
        <f t="shared" si="37"/>
        <v>0</v>
      </c>
      <c r="AE110">
        <f t="shared" si="38"/>
        <v>0</v>
      </c>
      <c r="AF110">
        <f t="shared" si="39"/>
        <v>0</v>
      </c>
      <c r="AG110" s="9">
        <f>'[1]1'!J$20+'[1]1'!J$21*Table6[[#This Row],[TV_State]]</f>
        <v>4428.36631017736</v>
      </c>
      <c r="AH110" s="9">
        <f>Table6[[#This Row],[sales]]-Table6[[#This Row],[Pred_1]]</f>
        <v>-1916.8259248749723</v>
      </c>
      <c r="AI110">
        <f>ABS(Table6[[#This Row],[Res_1]])/Table6[[#This Row],[sales]]</f>
        <v>0.76320728748472333</v>
      </c>
      <c r="AJ110" s="9">
        <f>'[1]2'!J$20+'[1]2'!J$21*Table6[[#This Row],[Radio_State]]</f>
        <v>3968.4488657025449</v>
      </c>
      <c r="AK110" s="9">
        <f>Table6[[#This Row],[sales]]-Table6[[#This Row],[ Pred_2 ]]</f>
        <v>-1456.9084804001573</v>
      </c>
      <c r="AL110">
        <f>ABS(Table6[[#This Row],[ Res_2 ]])/Table6[[#This Row],[sales]]</f>
        <v>0.58008562750017123</v>
      </c>
      <c r="AM110" s="10">
        <f>'[1]3'!J$20+'[1]3'!J$21*Data!O110</f>
        <v>2171.5412415559676</v>
      </c>
      <c r="AN110" s="9">
        <f>Table6[[#This Row],[sales]]-Table6[[#This Row],[Pred_3]]</f>
        <v>339.99914374642003</v>
      </c>
      <c r="AO110" s="9">
        <f>ABS(Table6[[#This Row],[Res_3]])/Table6[[#This Row],[sales]]</f>
        <v>0.13537474680323899</v>
      </c>
      <c r="AP110" s="9">
        <f>'[1]4'!L$21+'[1]4'!L$27*Table6[[#This Row],[TV_State]]+'[1]4'!L$22*Table6[[#This Row],[NJ_DUM]]+'[1]4'!L$23*Table6[[#This Row],[NY_DUM]]+'[1]4'!L$24*Table6[[#This Row],[PA_DUM]]+'[1]4'!L$25*Table6[[#This Row],[CT_DUM]]+'[1]4'!L$26*Table6[[#This Row],[DL_DUM]]</f>
        <v>5075.5161981476704</v>
      </c>
      <c r="AQ110" s="9">
        <f>Table6[[#This Row],[sales]]-Table6[[#This Row],[Pred_4]]</f>
        <v>-2563.9758128452827</v>
      </c>
      <c r="AR110">
        <f>ABS(Table6[[#This Row],[Res_4]]/Table6[[#This Row],[sales]])</f>
        <v>1.0208777958936073</v>
      </c>
      <c r="AS110" s="9">
        <f>'[1]5'!L$20+'[1]5'!L$26*Table6[[#This Row],[Radio_State]]+'[1]5'!L$21*Table6[[#This Row],[NJ_DUM]]+'[1]5'!L$22*Table6[[#This Row],[NY_DUM]]+'[1]5'!L$23*Table6[[#This Row],[PA_DUM]]+'[1]5'!L$24*Table6[[#This Row],[CT_DUM]]+'[1]5'!L$25*Table6[[#This Row],[DL_DUM]]</f>
        <v>4531.8714496376106</v>
      </c>
      <c r="AT110" s="9">
        <f>Table6[[#This Row],[sales]]-Table6[[#This Row],[Pred_5]]</f>
        <v>-2020.3310643352229</v>
      </c>
      <c r="AU110" s="9">
        <f>ABS(Table6[[#This Row],[Red_5]]/Table6[[#This Row],[sales]])</f>
        <v>0.8044191031759883</v>
      </c>
      <c r="AV110" s="9">
        <f>'[1]6'!L$20+'[1]6'!L$26*Table6[[#This Row],[Online]]+'[1]6'!L$21*Table6[[#This Row],[NJ_DUM]]+'[1]6'!L$22*Table6[[#This Row],[NY_DUM]]+'[1]6'!L$23*Table6[[#This Row],[PA_DUM]]+'[1]6'!L$24*Table6[[#This Row],[CT_DUM]]+'[1]6'!L$25*Table6[[#This Row],[DL_DUM]]</f>
        <v>4239.7359196876523</v>
      </c>
      <c r="AW110" s="9">
        <f>Table6[[#This Row],[sales]]-Table6[[#This Row],[Pred_6]]</f>
        <v>-1728.1955343852646</v>
      </c>
      <c r="AX110" s="9">
        <f>ABS(Table6[[#This Row],[Red_6]]/Table6[[#This Row],[sales]])</f>
        <v>0.68810182965749567</v>
      </c>
      <c r="AY110" s="9">
        <f>'[1]7'!L$21+'[1]7'!L$27*Table6[[#This Row],[LNTV]]+'[1]7'!L$22*Table6[[#This Row],[NJ_DUM]]+'[1]7'!L$23*Table6[[#This Row],[NY_DUM]]+'[1]7'!L$24*Table6[[#This Row],[PA_DUM]]+'[1]7'!L$25*Table6[[#This Row],[CT_DUM]]+'[1]7'!L$26*Table6[[#This Row],[DL_DUM]]</f>
        <v>8.3540413582928341</v>
      </c>
      <c r="AZ110" s="9">
        <f>Table6[[#This Row],[sales]]-Table6[[#This Row],[Pred_7]]</f>
        <v>2503.1863439440949</v>
      </c>
      <c r="BA110" s="9">
        <f>ABS(Table6[[#This Row],[Red_7]]/Table6[[#This Row],[sales]])</f>
        <v>0.99667373799474579</v>
      </c>
      <c r="BB110" s="9">
        <f>'[1]8'!O$22+'[1]8'!O$28*Table6[[#This Row],[LNRADIOLING]]+'[1]8'!O$23*Table6[[#This Row],[DL_DUM]]+'[1]8'!O$24*Table6[[#This Row],[CT_DUM]]+'[1]8'!O$25*Table6[[#This Row],[PA_DUM]]+'[1]8'!O$26*Table6[[#This Row],[NY_DUM]]+'[1]8'!O$27*Table6[[#This Row],[NJ_DUM]]</f>
        <v>5.9666467705300237</v>
      </c>
      <c r="BC110" s="9">
        <f>Table6[[#This Row],[sales]]-Table6[[#This Row],[Pred_8]]</f>
        <v>2505.5737385318575</v>
      </c>
      <c r="BD110" s="9">
        <f>ABS(Table6[[#This Row],[Red_8]]/Table6[[#This Row],[sales]])</f>
        <v>0.99762430785288303</v>
      </c>
      <c r="BE110" s="9">
        <f>'[1]9'!M$19+'[1]9'!M$21*Table6[[#This Row],[LNONLINE]]+'[1]9'!M$20*Table6[[#This Row],[DL_DUM]]+'[1]9'!M$22*Table6[[#This Row],[CT_DUM]]+'[1]9'!M$23*Table6[[#This Row],[PA_DUM]]+'[1]9'!M$24*Table6[[#This Row],[NY_DUM]]+'[1]9'!M$25*Table6[[#This Row],[NJ_DUM]]</f>
        <v>5.8599335669369212</v>
      </c>
      <c r="BF110" s="9">
        <f>Table6[[#This Row],[sales]]-Table6[[#This Row],[Pred_9]]</f>
        <v>2505.6804517354508</v>
      </c>
      <c r="BG110" s="9">
        <f>ABS(Table6[[#This Row],[Red_9]]/Table6[[#This Row],[sales]])</f>
        <v>0.99766679699787852</v>
      </c>
      <c r="BH110" s="9">
        <f>'[1]10'!P$22+'[1]10'!P$30*Table6[[#This Row],[LNTV]]+'[1]10'!P$29*Table6[[#This Row],[LNRADIOLING]]+'[1]10'!P$24*Table6[[#This Row],[LNONLINELING]]+'[1]10'!P$23*Table6[[#This Row],[DL_DUM]]+'[1]10'!P$25*Table6[[#This Row],[CT_DUM]]+'[1]10'!P$26*Table6[[#This Row],[PA_DUM]]+'[1]10'!P$27*Table6[[#This Row],[NY_DUM]]+'[1]10'!P$28*Table6[[#This Row],[NJ_DUM]]</f>
        <v>5.5504837746154205</v>
      </c>
      <c r="BI110" s="9">
        <f>Table6[[#This Row],[sales]]-Table6[[#This Row],[Pred_10]]</f>
        <v>2505.9899015277724</v>
      </c>
      <c r="BJ110" s="45">
        <f>ABS(Table6[[#This Row],[Red_10]]/Table6[[#This Row],[sales]])</f>
        <v>0.99779000815312513</v>
      </c>
      <c r="BK110" s="9">
        <f>'[1]11'!P$32+'[1]11'!P$40*Table6[[#This Row],[LNONLINELING]]+'[1]11'!P$39*Table6[[#This Row],[LNRADIOLING]]+'[1]11'!P$38*Table6[[#This Row],[LNTVLING]]+'[1]11'!P$33*Table6[[#This Row],[DL_DUM]]+'[1]11'!P$34*Table6[[#This Row],[CT_DUM]]+'[1]11'!P$35*Table6[[#This Row],[PA_DUM]]+'[1]11'!P$36*Table6[[#This Row],[NY_DUM]]+'[1]11'!P$37*Table6[[#This Row],[NJ_DUM]]</f>
        <v>5.3675460078858634</v>
      </c>
      <c r="BL110" s="9">
        <f>Table6[[#This Row],[sales]]-Table6[[#This Row],[ Pred_11]]</f>
        <v>2506.172839294502</v>
      </c>
      <c r="BM110" s="47">
        <f>ABS(Table6[[#This Row],[ Red_11]]/Table6[[#This Row],[sales]])</f>
        <v>0.99786284702436134</v>
      </c>
      <c r="BN110" s="9">
        <f>'[1]12'!K$22+'[1]12'!K$28*Table6[[#This Row],[COMBINE LN LING]]+'[1]12'!K$23*Table6[[#This Row],[DL_DUM]]+'[1]12'!K$24*Table6[[#This Row],[CT_DUM]]+'[1]12'!K$25*Table6[[#This Row],[PA_DUM]]+'[1]12'!K$26*Table6[[#This Row],[NY_DUM]]+'[1]12'!K$27*Table6[[#This Row],[NJ_DUM]]</f>
        <v>6.1446086333890175</v>
      </c>
      <c r="BO110" s="9">
        <f>Table6[[#This Row],[sales]]-Table6[[#This Row],[ Pred_12]]</f>
        <v>2505.3957766689987</v>
      </c>
      <c r="BP110" s="47">
        <f>ABS(Table6[[#This Row],[ Red_12]]/Table6[[#This Row],[sales]])</f>
        <v>0.99755345019759689</v>
      </c>
      <c r="BQ110">
        <f>LN(G110+'2019 Totals and Calculations'!C$18)</f>
        <v>8.1435005087503818</v>
      </c>
      <c r="BR110">
        <f>LN(Table6[[#This Row],[PROF RADIO]]+'2019 Totals and Calculations'!D$18)</f>
        <v>6.3477282310268848</v>
      </c>
      <c r="BS110">
        <f>LN(Table6[[#This Row],[ONLINE LINGERING]]+'2019 Totals and Calculations'!E$18)</f>
        <v>4.6809326275106029</v>
      </c>
      <c r="BT110">
        <f>MONTH(Table6[[#This Row],[Date]])</f>
        <v>1</v>
      </c>
      <c r="BU110">
        <f t="shared" si="40"/>
        <v>1</v>
      </c>
      <c r="BV110">
        <f t="shared" si="41"/>
        <v>0</v>
      </c>
      <c r="BW110">
        <f t="shared" si="42"/>
        <v>0</v>
      </c>
      <c r="BX110">
        <f t="shared" si="43"/>
        <v>0</v>
      </c>
      <c r="BY110">
        <f t="shared" si="44"/>
        <v>0</v>
      </c>
      <c r="BZ110">
        <f t="shared" si="45"/>
        <v>0</v>
      </c>
      <c r="CA110">
        <f t="shared" si="46"/>
        <v>0</v>
      </c>
      <c r="CB110">
        <f t="shared" si="47"/>
        <v>0</v>
      </c>
      <c r="CC110">
        <f t="shared" si="48"/>
        <v>0</v>
      </c>
      <c r="CD110">
        <f t="shared" si="49"/>
        <v>0</v>
      </c>
      <c r="CE110">
        <f t="shared" si="50"/>
        <v>0</v>
      </c>
      <c r="CF110">
        <f t="shared" si="51"/>
        <v>0</v>
      </c>
      <c r="CG110">
        <f t="shared" si="52"/>
        <v>109</v>
      </c>
      <c r="CH11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3016.4319716637115</v>
      </c>
      <c r="CI110" s="79">
        <f>Table6[[#This Row],[sales]]-CH110</f>
        <v>-504.89158636132379</v>
      </c>
      <c r="CJ110">
        <f>ABS(Table6[[#This Row],[sales]]-CH110)/Table6[[#This Row],[sales]]</f>
        <v>0.2010286552889872</v>
      </c>
      <c r="CK11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2523.947935836688</v>
      </c>
      <c r="CL110" s="79">
        <f>Table6[[#This Row],[sales]]-CK110</f>
        <v>-12.407550534300299</v>
      </c>
      <c r="CM110">
        <f>ABS(Table6[[#This Row],[sales]]-CK110)/Table6[[#This Row],[sales]]</f>
        <v>4.9402154179600975E-3</v>
      </c>
      <c r="CN11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2223.4184499974222</v>
      </c>
      <c r="CO110" s="79">
        <f>Table6[[#This Row],[sales]]-CN110</f>
        <v>288.12193530496552</v>
      </c>
      <c r="CP110">
        <f>ABS(Table6[[#This Row],[sales]]-CN110)/Table6[[#This Row],[sales]]</f>
        <v>0.11471921255619222</v>
      </c>
      <c r="CQ11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2418.0069060597934</v>
      </c>
      <c r="CR110" s="79">
        <f>Table6[[#This Row],[sales]]-CQ110</f>
        <v>93.53347924259424</v>
      </c>
      <c r="CS110">
        <f>ABS(Table6[[#This Row],[sales]]-CQ110)/Table6[[#This Row],[sales]]</f>
        <v>3.7241479288947554E-2</v>
      </c>
    </row>
    <row r="111" spans="1:97" x14ac:dyDescent="0.2">
      <c r="A111">
        <v>110</v>
      </c>
      <c r="B111" t="s">
        <v>139</v>
      </c>
      <c r="C111" s="5">
        <v>43499</v>
      </c>
      <c r="D111" s="6">
        <v>3182.3549552394743</v>
      </c>
      <c r="E111" s="8">
        <f>YEAR(Table6[[#This Row],[Date]])</f>
        <v>2019</v>
      </c>
      <c r="F111" s="6">
        <f>Table6[[#This Row],[TV_State]]+Table6[[#This Row],[Radio_State]]+Table6[[#This Row],[Online]]</f>
        <v>3765.786697033378</v>
      </c>
      <c r="G111" s="6">
        <f t="shared" si="27"/>
        <v>3110.4953272179432</v>
      </c>
      <c r="H111" s="6">
        <f>LN(Table6[[#This Row],[PROF TV LING]])</f>
        <v>8.042537261693198</v>
      </c>
      <c r="I111" s="6">
        <f t="shared" si="28"/>
        <v>8.0653767536630188</v>
      </c>
      <c r="J111" s="6">
        <v>518.60599270569242</v>
      </c>
      <c r="K111" s="6">
        <f t="shared" si="33"/>
        <v>513.52162022818561</v>
      </c>
      <c r="L111" s="6">
        <f>0.5*J110+0.5*Table6[[#This Row],[Radio_State]]</f>
        <v>516.03863630615933</v>
      </c>
      <c r="M111" s="6">
        <f>LN(Table6[[#This Row],[RADIO LINGERING ]])</f>
        <v>6.2461816392407767</v>
      </c>
      <c r="N111" s="6">
        <f t="shared" si="29"/>
        <v>6.2511444285829061</v>
      </c>
      <c r="O111" s="6">
        <v>64.82574908821158</v>
      </c>
      <c r="P111" s="6">
        <f t="shared" si="30"/>
        <v>64.551837473707451</v>
      </c>
      <c r="Q111" s="6">
        <f>0.3*O110+0.7*Table6[[#This Row],[Online]]</f>
        <v>64.633197358246591</v>
      </c>
      <c r="R111" s="6">
        <f>LN(Table6[[#This Row],[ONLINE LINGERING]])</f>
        <v>4.1687281697863279</v>
      </c>
      <c r="S111" s="6">
        <f t="shared" si="31"/>
        <v>4.1717028869030708</v>
      </c>
      <c r="T111" s="6">
        <v>2432.6237374497955</v>
      </c>
      <c r="U111" s="6">
        <f t="shared" si="32"/>
        <v>7.7967256811938652</v>
      </c>
      <c r="V111" s="8">
        <f>YEAR(Table6[[#This Row],[Date]])</f>
        <v>2019</v>
      </c>
      <c r="W111" s="8">
        <f>WEEKNUM(Table6[[#This Row],[Date]])</f>
        <v>6</v>
      </c>
      <c r="X111" t="s">
        <v>274</v>
      </c>
      <c r="Y111" s="9">
        <f>Table6[[#This Row],[LNTVLING]]+Table6[[#This Row],[LNRADIOLING]]+Table6[[#This Row],[LNONLINELING]]</f>
        <v>18.457447070720303</v>
      </c>
      <c r="Z111">
        <f t="shared" si="53"/>
        <v>1</v>
      </c>
      <c r="AA111">
        <f t="shared" si="34"/>
        <v>1</v>
      </c>
      <c r="AB111">
        <f t="shared" si="35"/>
        <v>0</v>
      </c>
      <c r="AC111">
        <f t="shared" si="36"/>
        <v>0</v>
      </c>
      <c r="AD111">
        <f t="shared" si="37"/>
        <v>0</v>
      </c>
      <c r="AE111">
        <f t="shared" si="38"/>
        <v>0</v>
      </c>
      <c r="AF111">
        <f t="shared" si="39"/>
        <v>0</v>
      </c>
      <c r="AG111" s="9">
        <f>'[1]1'!J$20+'[1]1'!J$21*Table6[[#This Row],[TV_State]]</f>
        <v>4459.3526478245712</v>
      </c>
      <c r="AH111" s="9">
        <f>Table6[[#This Row],[sales]]-Table6[[#This Row],[Pred_1]]</f>
        <v>-2026.7289103747758</v>
      </c>
      <c r="AI111">
        <f>ABS(Table6[[#This Row],[Res_1]])/Table6[[#This Row],[sales]]</f>
        <v>0.83314524937566647</v>
      </c>
      <c r="AJ111" s="9">
        <f>'[1]2'!J$20+'[1]2'!J$21*Table6[[#This Row],[Radio_State]]</f>
        <v>3990.9905363195949</v>
      </c>
      <c r="AK111" s="9">
        <f>Table6[[#This Row],[sales]]-Table6[[#This Row],[ Pred_2 ]]</f>
        <v>-1558.3667988697994</v>
      </c>
      <c r="AL111">
        <f>ABS(Table6[[#This Row],[ Res_2 ]])/Table6[[#This Row],[sales]]</f>
        <v>0.640611523631472</v>
      </c>
      <c r="AM111" s="10">
        <f>'[1]3'!J$20+'[1]3'!J$21*Data!O111</f>
        <v>2175.2493521542792</v>
      </c>
      <c r="AN111" s="9">
        <f>Table6[[#This Row],[sales]]-Table6[[#This Row],[Pred_3]]</f>
        <v>257.37438529551628</v>
      </c>
      <c r="AO111" s="9">
        <f>ABS(Table6[[#This Row],[Res_3]])/Table6[[#This Row],[sales]]</f>
        <v>0.1058011485020412</v>
      </c>
      <c r="AP111" s="9">
        <f>'[1]4'!L$21+'[1]4'!L$27*Table6[[#This Row],[TV_State]]+'[1]4'!L$22*Table6[[#This Row],[NJ_DUM]]+'[1]4'!L$23*Table6[[#This Row],[NY_DUM]]+'[1]4'!L$24*Table6[[#This Row],[PA_DUM]]+'[1]4'!L$25*Table6[[#This Row],[CT_DUM]]+'[1]4'!L$26*Table6[[#This Row],[DL_DUM]]</f>
        <v>5082.4663556548494</v>
      </c>
      <c r="AQ111" s="9">
        <f>Table6[[#This Row],[sales]]-Table6[[#This Row],[Pred_4]]</f>
        <v>-2649.8426182050539</v>
      </c>
      <c r="AR111">
        <f>ABS(Table6[[#This Row],[Res_4]]/Table6[[#This Row],[sales]])</f>
        <v>1.0892940726554681</v>
      </c>
      <c r="AS111" s="9">
        <f>'[1]5'!L$20+'[1]5'!L$26*Table6[[#This Row],[Radio_State]]+'[1]5'!L$21*Table6[[#This Row],[NJ_DUM]]+'[1]5'!L$22*Table6[[#This Row],[NY_DUM]]+'[1]5'!L$23*Table6[[#This Row],[PA_DUM]]+'[1]5'!L$24*Table6[[#This Row],[CT_DUM]]+'[1]5'!L$25*Table6[[#This Row],[DL_DUM]]</f>
        <v>4540.9167355971149</v>
      </c>
      <c r="AT111" s="9">
        <f>Table6[[#This Row],[sales]]-Table6[[#This Row],[Pred_5]]</f>
        <v>-2108.2929981473194</v>
      </c>
      <c r="AU111" s="9">
        <f>ABS(Table6[[#This Row],[Red_5]]/Table6[[#This Row],[sales]])</f>
        <v>0.86667451512970795</v>
      </c>
      <c r="AV111" s="9">
        <f>'[1]6'!L$20+'[1]6'!L$26*Table6[[#This Row],[Online]]+'[1]6'!L$21*Table6[[#This Row],[NJ_DUM]]+'[1]6'!L$22*Table6[[#This Row],[NY_DUM]]+'[1]6'!L$23*Table6[[#This Row],[PA_DUM]]+'[1]6'!L$24*Table6[[#This Row],[CT_DUM]]+'[1]6'!L$25*Table6[[#This Row],[DL_DUM]]</f>
        <v>4242.5293687751455</v>
      </c>
      <c r="AW111" s="9">
        <f>Table6[[#This Row],[sales]]-Table6[[#This Row],[Pred_6]]</f>
        <v>-1809.90563132535</v>
      </c>
      <c r="AX111" s="9">
        <f>ABS(Table6[[#This Row],[Red_6]]/Table6[[#This Row],[sales]])</f>
        <v>0.7440138001870924</v>
      </c>
      <c r="AY111" s="9">
        <f>'[1]7'!L$21+'[1]7'!L$27*Table6[[#This Row],[LNTV]]+'[1]7'!L$22*Table6[[#This Row],[NJ_DUM]]+'[1]7'!L$23*Table6[[#This Row],[NY_DUM]]+'[1]7'!L$24*Table6[[#This Row],[PA_DUM]]+'[1]7'!L$25*Table6[[#This Row],[CT_DUM]]+'[1]7'!L$26*Table6[[#This Row],[DL_DUM]]</f>
        <v>8.3551427055828338</v>
      </c>
      <c r="AZ111" s="9">
        <f>Table6[[#This Row],[sales]]-Table6[[#This Row],[Pred_7]]</f>
        <v>2424.2685947442128</v>
      </c>
      <c r="BA111" s="9">
        <f>ABS(Table6[[#This Row],[Red_7]]/Table6[[#This Row],[sales]])</f>
        <v>0.99656537812364621</v>
      </c>
      <c r="BB111" s="9">
        <f>'[1]8'!O$22+'[1]8'!O$28*Table6[[#This Row],[LNRADIOLING]]+'[1]8'!O$23*Table6[[#This Row],[DL_DUM]]+'[1]8'!O$24*Table6[[#This Row],[CT_DUM]]+'[1]8'!O$25*Table6[[#This Row],[PA_DUM]]+'[1]8'!O$26*Table6[[#This Row],[NY_DUM]]+'[1]8'!O$27*Table6[[#This Row],[NJ_DUM]]</f>
        <v>5.9673566365337996</v>
      </c>
      <c r="BC111" s="9">
        <f>Table6[[#This Row],[sales]]-Table6[[#This Row],[Pred_8]]</f>
        <v>2426.6563808132619</v>
      </c>
      <c r="BD111" s="9">
        <f>ABS(Table6[[#This Row],[Red_8]]/Table6[[#This Row],[sales]])</f>
        <v>0.99754694630958862</v>
      </c>
      <c r="BE111" s="9">
        <f>'[1]9'!M$19+'[1]9'!M$21*Table6[[#This Row],[LNONLINE]]+'[1]9'!M$20*Table6[[#This Row],[DL_DUM]]+'[1]9'!M$22*Table6[[#This Row],[CT_DUM]]+'[1]9'!M$23*Table6[[#This Row],[PA_DUM]]+'[1]9'!M$24*Table6[[#This Row],[NY_DUM]]+'[1]9'!M$25*Table6[[#This Row],[NJ_DUM]]</f>
        <v>5.8630840152682531</v>
      </c>
      <c r="BF111" s="9">
        <f>Table6[[#This Row],[sales]]-Table6[[#This Row],[Pred_9]]</f>
        <v>2426.7606534345273</v>
      </c>
      <c r="BG111" s="9">
        <f>ABS(Table6[[#This Row],[Red_9]]/Table6[[#This Row],[sales]])</f>
        <v>0.99758981057160334</v>
      </c>
      <c r="BH111" s="9">
        <f>'[1]10'!P$22+'[1]10'!P$30*Table6[[#This Row],[LNTV]]+'[1]10'!P$29*Table6[[#This Row],[LNRADIOLING]]+'[1]10'!P$24*Table6[[#This Row],[LNONLINELING]]+'[1]10'!P$23*Table6[[#This Row],[DL_DUM]]+'[1]10'!P$25*Table6[[#This Row],[CT_DUM]]+'[1]10'!P$26*Table6[[#This Row],[PA_DUM]]+'[1]10'!P$27*Table6[[#This Row],[NY_DUM]]+'[1]10'!P$28*Table6[[#This Row],[NJ_DUM]]</f>
        <v>5.5522948578916385</v>
      </c>
      <c r="BI111" s="9">
        <f>Table6[[#This Row],[sales]]-Table6[[#This Row],[Pred_10]]</f>
        <v>2427.0714425919041</v>
      </c>
      <c r="BJ111" s="45">
        <f>ABS(Table6[[#This Row],[Red_10]]/Table6[[#This Row],[sales]])</f>
        <v>0.9977175693994863</v>
      </c>
      <c r="BK111" s="9">
        <f>'[1]11'!P$32+'[1]11'!P$40*Table6[[#This Row],[LNONLINELING]]+'[1]11'!P$39*Table6[[#This Row],[LNRADIOLING]]+'[1]11'!P$38*Table6[[#This Row],[LNTVLING]]+'[1]11'!P$33*Table6[[#This Row],[DL_DUM]]+'[1]11'!P$34*Table6[[#This Row],[CT_DUM]]+'[1]11'!P$35*Table6[[#This Row],[PA_DUM]]+'[1]11'!P$36*Table6[[#This Row],[NY_DUM]]+'[1]11'!P$37*Table6[[#This Row],[NJ_DUM]]</f>
        <v>5.368671405556662</v>
      </c>
      <c r="BL111" s="9">
        <f>Table6[[#This Row],[sales]]-Table6[[#This Row],[ Pred_11]]</f>
        <v>2427.2550660442389</v>
      </c>
      <c r="BM111" s="47">
        <f>ABS(Table6[[#This Row],[ Red_11]]/Table6[[#This Row],[sales]])</f>
        <v>0.99779305310438815</v>
      </c>
      <c r="BN111" s="9">
        <f>'[1]12'!K$22+'[1]12'!K$28*Table6[[#This Row],[COMBINE LN LING]]+'[1]12'!K$23*Table6[[#This Row],[DL_DUM]]+'[1]12'!K$24*Table6[[#This Row],[CT_DUM]]+'[1]12'!K$25*Table6[[#This Row],[PA_DUM]]+'[1]12'!K$26*Table6[[#This Row],[NY_DUM]]+'[1]12'!K$27*Table6[[#This Row],[NJ_DUM]]</f>
        <v>6.1474813697958641</v>
      </c>
      <c r="BO111" s="9">
        <f>Table6[[#This Row],[sales]]-Table6[[#This Row],[ Pred_12]]</f>
        <v>2426.4762560799995</v>
      </c>
      <c r="BP111" s="47">
        <f>ABS(Table6[[#This Row],[ Red_12]]/Table6[[#This Row],[sales]])</f>
        <v>0.9974729008538572</v>
      </c>
      <c r="BQ111">
        <f>LN(G111+'2019 Totals and Calculations'!C$18)</f>
        <v>8.1524108543999017</v>
      </c>
      <c r="BR111">
        <f>LN(Table6[[#This Row],[PROF RADIO]]+'2019 Totals and Calculations'!D$18)</f>
        <v>6.3565901597225452</v>
      </c>
      <c r="BS111">
        <f>LN(Table6[[#This Row],[ONLINE LINGERING]]+'2019 Totals and Calculations'!E$18)</f>
        <v>4.6868475086715424</v>
      </c>
      <c r="BT111">
        <f>MONTH(Table6[[#This Row],[Date]])</f>
        <v>2</v>
      </c>
      <c r="BU111">
        <f t="shared" si="40"/>
        <v>0</v>
      </c>
      <c r="BV111">
        <f t="shared" si="41"/>
        <v>1</v>
      </c>
      <c r="BW111">
        <f t="shared" si="42"/>
        <v>0</v>
      </c>
      <c r="BX111">
        <f t="shared" si="43"/>
        <v>0</v>
      </c>
      <c r="BY111">
        <f t="shared" si="44"/>
        <v>0</v>
      </c>
      <c r="BZ111">
        <f t="shared" si="45"/>
        <v>0</v>
      </c>
      <c r="CA111">
        <f t="shared" si="46"/>
        <v>0</v>
      </c>
      <c r="CB111">
        <f t="shared" si="47"/>
        <v>0</v>
      </c>
      <c r="CC111">
        <f t="shared" si="48"/>
        <v>0</v>
      </c>
      <c r="CD111">
        <f t="shared" si="49"/>
        <v>0</v>
      </c>
      <c r="CE111">
        <f t="shared" si="50"/>
        <v>0</v>
      </c>
      <c r="CF111">
        <f t="shared" si="51"/>
        <v>0</v>
      </c>
      <c r="CG111">
        <f t="shared" si="52"/>
        <v>110</v>
      </c>
      <c r="CH11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3032.640418950743</v>
      </c>
      <c r="CI111" s="79">
        <f>Table6[[#This Row],[sales]]-CH111</f>
        <v>-600.01668150094747</v>
      </c>
      <c r="CJ111">
        <f>ABS(Table6[[#This Row],[sales]]-CH111)/Table6[[#This Row],[sales]]</f>
        <v>0.24665412585752614</v>
      </c>
      <c r="CK11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2536.5550693580371</v>
      </c>
      <c r="CL111" s="79">
        <f>Table6[[#This Row],[sales]]-CK111</f>
        <v>-103.93133190824165</v>
      </c>
      <c r="CM111">
        <f>ABS(Table6[[#This Row],[sales]]-CK111)/Table6[[#This Row],[sales]]</f>
        <v>4.2723965201949599E-2</v>
      </c>
      <c r="CN11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2232.9674313284918</v>
      </c>
      <c r="CO111" s="79">
        <f>Table6[[#This Row],[sales]]-CN111</f>
        <v>199.65630612130371</v>
      </c>
      <c r="CP111">
        <f>ABS(Table6[[#This Row],[sales]]-CN111)/Table6[[#This Row],[sales]]</f>
        <v>8.2074470888214873E-2</v>
      </c>
      <c r="CQ11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2434.0393764429014</v>
      </c>
      <c r="CR111" s="79">
        <f>Table6[[#This Row],[sales]]-CQ111</f>
        <v>-1.4156389931058584</v>
      </c>
      <c r="CS111">
        <f>ABS(Table6[[#This Row],[sales]]-CQ111)/Table6[[#This Row],[sales]]</f>
        <v>5.8193915125975143E-4</v>
      </c>
    </row>
    <row r="112" spans="1:97" x14ac:dyDescent="0.2">
      <c r="A112">
        <v>111</v>
      </c>
      <c r="B112" t="s">
        <v>139</v>
      </c>
      <c r="C112" s="5">
        <v>43506</v>
      </c>
      <c r="D112" s="6">
        <v>596.69155410740143</v>
      </c>
      <c r="E112" s="8">
        <f>YEAR(Table6[[#This Row],[Date]])</f>
        <v>2019</v>
      </c>
      <c r="F112" s="6">
        <f>Table6[[#This Row],[TV_State]]+Table6[[#This Row],[Radio_State]]+Table6[[#This Row],[Online]]</f>
        <v>1185.9576133192443</v>
      </c>
      <c r="G112" s="6">
        <f t="shared" si="27"/>
        <v>2356.3541952847804</v>
      </c>
      <c r="H112" s="6">
        <f>LN(Table6[[#This Row],[PROF TV LING]])</f>
        <v>7.7648708710291263</v>
      </c>
      <c r="I112" s="6">
        <f t="shared" si="28"/>
        <v>6.3914003200913472</v>
      </c>
      <c r="J112" s="6">
        <v>523.79205263274935</v>
      </c>
      <c r="K112" s="6">
        <f t="shared" si="33"/>
        <v>518.65683643046748</v>
      </c>
      <c r="L112" s="6">
        <f>0.5*J111+0.5*Table6[[#This Row],[Radio_State]]</f>
        <v>521.19902266922088</v>
      </c>
      <c r="M112" s="6">
        <f>LN(Table6[[#This Row],[RADIO LINGERING ]])</f>
        <v>6.2561319700939455</v>
      </c>
      <c r="N112" s="6">
        <f t="shared" si="29"/>
        <v>6.261094759436074</v>
      </c>
      <c r="O112" s="6">
        <v>65.474006579093697</v>
      </c>
      <c r="P112" s="6">
        <f t="shared" si="30"/>
        <v>65.197355847477823</v>
      </c>
      <c r="Q112" s="6">
        <f>0.3*O111+0.7*Table6[[#This Row],[Online]]</f>
        <v>65.279529331829053</v>
      </c>
      <c r="R112" s="6">
        <f>LN(Table6[[#This Row],[ONLINE LINGERING]])</f>
        <v>4.1786785006394958</v>
      </c>
      <c r="S112" s="6">
        <f t="shared" si="31"/>
        <v>4.1816532177562387</v>
      </c>
      <c r="T112" s="6">
        <v>2097.5896789666444</v>
      </c>
      <c r="U112" s="6">
        <f t="shared" si="32"/>
        <v>7.6485441925962263</v>
      </c>
      <c r="V112" s="8">
        <f>YEAR(Table6[[#This Row],[Date]])</f>
        <v>2019</v>
      </c>
      <c r="W112" s="8">
        <f>WEEKNUM(Table6[[#This Row],[Date]])</f>
        <v>7</v>
      </c>
      <c r="X112" t="s">
        <v>275</v>
      </c>
      <c r="Y112" s="9">
        <f>Table6[[#This Row],[LNTVLING]]+Table6[[#This Row],[LNRADIOLING]]+Table6[[#This Row],[LNONLINELING]]</f>
        <v>18.199681341762567</v>
      </c>
      <c r="Z112">
        <f t="shared" si="53"/>
        <v>1</v>
      </c>
      <c r="AA112">
        <f t="shared" si="34"/>
        <v>1</v>
      </c>
      <c r="AB112">
        <f t="shared" si="35"/>
        <v>0</v>
      </c>
      <c r="AC112">
        <f t="shared" si="36"/>
        <v>0</v>
      </c>
      <c r="AD112">
        <f t="shared" si="37"/>
        <v>0</v>
      </c>
      <c r="AE112">
        <f t="shared" si="38"/>
        <v>0</v>
      </c>
      <c r="AF112">
        <f t="shared" si="39"/>
        <v>0</v>
      </c>
      <c r="AG112" s="9">
        <f>'[1]1'!J$20+'[1]1'!J$21*Table6[[#This Row],[TV_State]]</f>
        <v>1916.5363146503701</v>
      </c>
      <c r="AH112" s="9">
        <f>Table6[[#This Row],[sales]]-Table6[[#This Row],[Pred_1]]</f>
        <v>181.05336431627438</v>
      </c>
      <c r="AI112">
        <f>ABS(Table6[[#This Row],[Res_1]])/Table6[[#This Row],[sales]]</f>
        <v>8.631495765438188E-2</v>
      </c>
      <c r="AJ112" s="9">
        <f>'[1]2'!J$20+'[1]2'!J$21*Table6[[#This Row],[Radio_State]]</f>
        <v>4013.7576236428158</v>
      </c>
      <c r="AK112" s="9">
        <f>Table6[[#This Row],[sales]]-Table6[[#This Row],[ Pred_2 ]]</f>
        <v>-1916.1679446761714</v>
      </c>
      <c r="AL112">
        <f>ABS(Table6[[#This Row],[ Res_2 ]])/Table6[[#This Row],[sales]]</f>
        <v>0.91350942650525979</v>
      </c>
      <c r="AM112" s="10">
        <f>'[1]3'!J$20+'[1]3'!J$21*Data!O112</f>
        <v>2178.9945438585733</v>
      </c>
      <c r="AN112" s="9">
        <f>Table6[[#This Row],[sales]]-Table6[[#This Row],[Pred_3]]</f>
        <v>-81.40486489192881</v>
      </c>
      <c r="AO112" s="9">
        <f>ABS(Table6[[#This Row],[Res_3]])/Table6[[#This Row],[sales]]</f>
        <v>3.8808764987836926E-2</v>
      </c>
      <c r="AP112" s="9">
        <f>'[1]4'!L$21+'[1]4'!L$27*Table6[[#This Row],[TV_State]]+'[1]4'!L$22*Table6[[#This Row],[NJ_DUM]]+'[1]4'!L$23*Table6[[#This Row],[NY_DUM]]+'[1]4'!L$24*Table6[[#This Row],[PA_DUM]]+'[1]4'!L$25*Table6[[#This Row],[CT_DUM]]+'[1]4'!L$26*Table6[[#This Row],[DL_DUM]]</f>
        <v>4512.1190552220123</v>
      </c>
      <c r="AQ112" s="9">
        <f>Table6[[#This Row],[sales]]-Table6[[#This Row],[Pred_4]]</f>
        <v>-2414.5293762553679</v>
      </c>
      <c r="AR112">
        <f>ABS(Table6[[#This Row],[Res_4]]/Table6[[#This Row],[sales]])</f>
        <v>1.1510970903732043</v>
      </c>
      <c r="AS112" s="9">
        <f>'[1]5'!L$20+'[1]5'!L$26*Table6[[#This Row],[Radio_State]]+'[1]5'!L$21*Table6[[#This Row],[NJ_DUM]]+'[1]5'!L$22*Table6[[#This Row],[NY_DUM]]+'[1]5'!L$23*Table6[[#This Row],[PA_DUM]]+'[1]5'!L$24*Table6[[#This Row],[CT_DUM]]+'[1]5'!L$25*Table6[[#This Row],[DL_DUM]]</f>
        <v>4550.052474416214</v>
      </c>
      <c r="AT112" s="9">
        <f>Table6[[#This Row],[sales]]-Table6[[#This Row],[Pred_5]]</f>
        <v>-2452.4627954495695</v>
      </c>
      <c r="AU112" s="9">
        <f>ABS(Table6[[#This Row],[Red_5]]/Table6[[#This Row],[sales]])</f>
        <v>1.1691813799626196</v>
      </c>
      <c r="AV112" s="9">
        <f>'[1]6'!L$20+'[1]6'!L$26*Table6[[#This Row],[Online]]+'[1]6'!L$21*Table6[[#This Row],[NJ_DUM]]+'[1]6'!L$22*Table6[[#This Row],[NY_DUM]]+'[1]6'!L$23*Table6[[#This Row],[PA_DUM]]+'[1]6'!L$24*Table6[[#This Row],[CT_DUM]]+'[1]6'!L$25*Table6[[#This Row],[DL_DUM]]</f>
        <v>4245.3507523535136</v>
      </c>
      <c r="AW112" s="9">
        <f>Table6[[#This Row],[sales]]-Table6[[#This Row],[Pred_6]]</f>
        <v>-2147.7610733868692</v>
      </c>
      <c r="AX112" s="9">
        <f>ABS(Table6[[#This Row],[Red_6]]/Table6[[#This Row],[sales]])</f>
        <v>1.0239185932898665</v>
      </c>
      <c r="AY112" s="9">
        <f>'[1]7'!L$21+'[1]7'!L$27*Table6[[#This Row],[LNTV]]+'[1]7'!L$22*Table6[[#This Row],[NJ_DUM]]+'[1]7'!L$23*Table6[[#This Row],[NY_DUM]]+'[1]7'!L$24*Table6[[#This Row],[PA_DUM]]+'[1]7'!L$25*Table6[[#This Row],[CT_DUM]]+'[1]7'!L$26*Table6[[#This Row],[DL_DUM]]</f>
        <v>8.1698594787389602</v>
      </c>
      <c r="AZ112" s="9">
        <f>Table6[[#This Row],[sales]]-Table6[[#This Row],[Pred_7]]</f>
        <v>2089.4198194879054</v>
      </c>
      <c r="BA112" s="9">
        <f>ABS(Table6[[#This Row],[Red_7]]/Table6[[#This Row],[sales]])</f>
        <v>0.99610512029084552</v>
      </c>
      <c r="BB112" s="9">
        <f>'[1]8'!O$22+'[1]8'!O$28*Table6[[#This Row],[LNRADIOLING]]+'[1]8'!O$23*Table6[[#This Row],[DL_DUM]]+'[1]8'!O$24*Table6[[#This Row],[CT_DUM]]+'[1]8'!O$25*Table6[[#This Row],[PA_DUM]]+'[1]8'!O$26*Table6[[#This Row],[NY_DUM]]+'[1]8'!O$27*Table6[[#This Row],[NJ_DUM]]</f>
        <v>5.9680665025375763</v>
      </c>
      <c r="BC112" s="9">
        <f>Table6[[#This Row],[sales]]-Table6[[#This Row],[Pred_8]]</f>
        <v>2091.6216124641069</v>
      </c>
      <c r="BD112" s="9">
        <f>ABS(Table6[[#This Row],[Red_8]]/Table6[[#This Row],[sales]])</f>
        <v>0.99715479792717243</v>
      </c>
      <c r="BE112" s="9">
        <f>'[1]9'!M$19+'[1]9'!M$21*Table6[[#This Row],[LNONLINE]]+'[1]9'!M$20*Table6[[#This Row],[DL_DUM]]+'[1]9'!M$22*Table6[[#This Row],[CT_DUM]]+'[1]9'!M$23*Table6[[#This Row],[PA_DUM]]+'[1]9'!M$24*Table6[[#This Row],[NY_DUM]]+'[1]9'!M$25*Table6[[#This Row],[NJ_DUM]]</f>
        <v>5.8662344635995858</v>
      </c>
      <c r="BF112" s="9">
        <f>Table6[[#This Row],[sales]]-Table6[[#This Row],[Pred_9]]</f>
        <v>2091.7234445030449</v>
      </c>
      <c r="BG112" s="9">
        <f>ABS(Table6[[#This Row],[Red_9]]/Table6[[#This Row],[sales]])</f>
        <v>0.99720334509536224</v>
      </c>
      <c r="BH112" s="9">
        <f>'[1]10'!P$22+'[1]10'!P$30*Table6[[#This Row],[LNTV]]+'[1]10'!P$29*Table6[[#This Row],[LNRADIOLING]]+'[1]10'!P$24*Table6[[#This Row],[LNONLINELING]]+'[1]10'!P$23*Table6[[#This Row],[DL_DUM]]+'[1]10'!P$25*Table6[[#This Row],[CT_DUM]]+'[1]10'!P$26*Table6[[#This Row],[PA_DUM]]+'[1]10'!P$27*Table6[[#This Row],[NY_DUM]]+'[1]10'!P$28*Table6[[#This Row],[NJ_DUM]]</f>
        <v>5.504549124645516</v>
      </c>
      <c r="BI112" s="9">
        <f>Table6[[#This Row],[sales]]-Table6[[#This Row],[Pred_10]]</f>
        <v>2092.0851298419989</v>
      </c>
      <c r="BJ112" s="45">
        <f>ABS(Table6[[#This Row],[Red_10]]/Table6[[#This Row],[sales]])</f>
        <v>0.99737577411834077</v>
      </c>
      <c r="BK112" s="9">
        <f>'[1]11'!P$32+'[1]11'!P$40*Table6[[#This Row],[LNONLINELING]]+'[1]11'!P$39*Table6[[#This Row],[LNRADIOLING]]+'[1]11'!P$38*Table6[[#This Row],[LNTVLING]]+'[1]11'!P$33*Table6[[#This Row],[DL_DUM]]+'[1]11'!P$34*Table6[[#This Row],[CT_DUM]]+'[1]11'!P$35*Table6[[#This Row],[PA_DUM]]+'[1]11'!P$36*Table6[[#This Row],[NY_DUM]]+'[1]11'!P$37*Table6[[#This Row],[NJ_DUM]]</f>
        <v>5.418311125060935</v>
      </c>
      <c r="BL112" s="9">
        <f>Table6[[#This Row],[sales]]-Table6[[#This Row],[ Pred_11]]</f>
        <v>2092.1713678415836</v>
      </c>
      <c r="BM112" s="47">
        <f>ABS(Table6[[#This Row],[ Red_11]]/Table6[[#This Row],[sales]])</f>
        <v>0.99741688702066356</v>
      </c>
      <c r="BN112" s="9">
        <f>'[1]12'!K$22+'[1]12'!K$28*Table6[[#This Row],[COMBINE LN LING]]+'[1]12'!K$23*Table6[[#This Row],[DL_DUM]]+'[1]12'!K$24*Table6[[#This Row],[CT_DUM]]+'[1]12'!K$25*Table6[[#This Row],[PA_DUM]]+'[1]12'!K$26*Table6[[#This Row],[NY_DUM]]+'[1]12'!K$27*Table6[[#This Row],[NJ_DUM]]</f>
        <v>6.1226750591668875</v>
      </c>
      <c r="BO112" s="9">
        <f>Table6[[#This Row],[sales]]-Table6[[#This Row],[ Pred_12]]</f>
        <v>2091.4670039074776</v>
      </c>
      <c r="BP112" s="47">
        <f>ABS(Table6[[#This Row],[ Red_12]]/Table6[[#This Row],[sales]])</f>
        <v>0.99708109020531455</v>
      </c>
      <c r="BQ112">
        <f>LN(G112+'2019 Totals and Calculations'!C$18)</f>
        <v>7.9075035739172534</v>
      </c>
      <c r="BR112">
        <f>LN(Table6[[#This Row],[PROF RADIO]]+'2019 Totals and Calculations'!D$18)</f>
        <v>6.3654616963298745</v>
      </c>
      <c r="BS112">
        <f>LN(Table6[[#This Row],[ONLINE LINGERING]]+'2019 Totals and Calculations'!E$18)</f>
        <v>4.6927862363847233</v>
      </c>
      <c r="BT112">
        <f>MONTH(Table6[[#This Row],[Date]])</f>
        <v>2</v>
      </c>
      <c r="BU112">
        <f t="shared" si="40"/>
        <v>0</v>
      </c>
      <c r="BV112">
        <f t="shared" si="41"/>
        <v>1</v>
      </c>
      <c r="BW112">
        <f t="shared" si="42"/>
        <v>0</v>
      </c>
      <c r="BX112">
        <f t="shared" si="43"/>
        <v>0</v>
      </c>
      <c r="BY112">
        <f t="shared" si="44"/>
        <v>0</v>
      </c>
      <c r="BZ112">
        <f t="shared" si="45"/>
        <v>0</v>
      </c>
      <c r="CA112">
        <f t="shared" si="46"/>
        <v>0</v>
      </c>
      <c r="CB112">
        <f t="shared" si="47"/>
        <v>0</v>
      </c>
      <c r="CC112">
        <f t="shared" si="48"/>
        <v>0</v>
      </c>
      <c r="CD112">
        <f t="shared" si="49"/>
        <v>0</v>
      </c>
      <c r="CE112">
        <f t="shared" si="50"/>
        <v>0</v>
      </c>
      <c r="CF112">
        <f t="shared" si="51"/>
        <v>0</v>
      </c>
      <c r="CG112">
        <f t="shared" si="52"/>
        <v>111</v>
      </c>
      <c r="CH11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2826.8330909891206</v>
      </c>
      <c r="CI112" s="79">
        <f>Table6[[#This Row],[sales]]-CH112</f>
        <v>-729.24341202247615</v>
      </c>
      <c r="CJ112">
        <f>ABS(Table6[[#This Row],[sales]]-CH112)/Table6[[#This Row],[sales]]</f>
        <v>0.34765779948999859</v>
      </c>
      <c r="CK11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2549.2326815518695</v>
      </c>
      <c r="CL112" s="79">
        <f>Table6[[#This Row],[sales]]-CK112</f>
        <v>-451.64300258522508</v>
      </c>
      <c r="CM112">
        <f>ABS(Table6[[#This Row],[sales]]-CK112)/Table6[[#This Row],[sales]]</f>
        <v>0.21531522924336768</v>
      </c>
      <c r="CN11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2242.5748880781716</v>
      </c>
      <c r="CO112" s="79">
        <f>Table6[[#This Row],[sales]]-CN112</f>
        <v>-144.98520911152718</v>
      </c>
      <c r="CP112">
        <f>ABS(Table6[[#This Row],[sales]]-CN112)/Table6[[#This Row],[sales]]</f>
        <v>6.9119909658857892E-2</v>
      </c>
      <c r="CQ11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2393.33005816074</v>
      </c>
      <c r="CR112" s="79">
        <f>Table6[[#This Row],[sales]]-CQ112</f>
        <v>-295.74037919409557</v>
      </c>
      <c r="CS112">
        <f>ABS(Table6[[#This Row],[sales]]-CQ112)/Table6[[#This Row],[sales]]</f>
        <v>0.14099057702257048</v>
      </c>
    </row>
    <row r="113" spans="1:97" x14ac:dyDescent="0.2">
      <c r="A113">
        <v>112</v>
      </c>
      <c r="B113" t="s">
        <v>139</v>
      </c>
      <c r="C113" s="5">
        <v>43513</v>
      </c>
      <c r="D113" s="6">
        <v>447.5186655805511</v>
      </c>
      <c r="E113" s="8">
        <f>YEAR(Table6[[#This Row],[Date]])</f>
        <v>2019</v>
      </c>
      <c r="F113" s="6">
        <f>Table6[[#This Row],[TV_State]]+Table6[[#This Row],[Radio_State]]+Table6[[#This Row],[Online]]</f>
        <v>1042.6773853845127</v>
      </c>
      <c r="G113" s="6">
        <f t="shared" si="27"/>
        <v>1783.7035363735115</v>
      </c>
      <c r="H113" s="6">
        <f>LN(Table6[[#This Row],[PROF TV LING]])</f>
        <v>7.4864471201678375</v>
      </c>
      <c r="I113" s="6">
        <f t="shared" si="28"/>
        <v>6.1037182476395664</v>
      </c>
      <c r="J113" s="6">
        <v>529.02997315907692</v>
      </c>
      <c r="K113" s="6">
        <f t="shared" si="33"/>
        <v>523.84340479477214</v>
      </c>
      <c r="L113" s="6">
        <f>0.5*J112+0.5*Table6[[#This Row],[Radio_State]]</f>
        <v>526.41101289591313</v>
      </c>
      <c r="M113" s="6">
        <f>LN(Table6[[#This Row],[RADIO LINGERING ]])</f>
        <v>6.2660823009471134</v>
      </c>
      <c r="N113" s="6">
        <f t="shared" si="29"/>
        <v>6.2710450902892427</v>
      </c>
      <c r="O113" s="6">
        <v>66.128746644884629</v>
      </c>
      <c r="P113" s="6">
        <f t="shared" si="30"/>
        <v>65.849329405662587</v>
      </c>
      <c r="Q113" s="6">
        <f>0.3*O112+0.7*Table6[[#This Row],[Online]]</f>
        <v>65.932324625147345</v>
      </c>
      <c r="R113" s="6">
        <f>LN(Table6[[#This Row],[ONLINE LINGERING]])</f>
        <v>4.1886288314926636</v>
      </c>
      <c r="S113" s="6">
        <f t="shared" si="31"/>
        <v>4.1916035486094065</v>
      </c>
      <c r="T113" s="6">
        <v>2531.2441416483102</v>
      </c>
      <c r="U113" s="6">
        <f t="shared" si="32"/>
        <v>7.836466216441627</v>
      </c>
      <c r="V113" s="8">
        <f>YEAR(Table6[[#This Row],[Date]])</f>
        <v>2019</v>
      </c>
      <c r="W113" s="8">
        <f>WEEKNUM(Table6[[#This Row],[Date]])</f>
        <v>8</v>
      </c>
      <c r="X113" t="s">
        <v>276</v>
      </c>
      <c r="Y113" s="9">
        <f>Table6[[#This Row],[LNTVLING]]+Table6[[#This Row],[LNRADIOLING]]+Table6[[#This Row],[LNONLINELING]]</f>
        <v>17.941158252607615</v>
      </c>
      <c r="Z113">
        <f t="shared" si="53"/>
        <v>1</v>
      </c>
      <c r="AA113">
        <f t="shared" si="34"/>
        <v>1</v>
      </c>
      <c r="AB113">
        <f t="shared" si="35"/>
        <v>0</v>
      </c>
      <c r="AC113">
        <f t="shared" si="36"/>
        <v>0</v>
      </c>
      <c r="AD113">
        <f t="shared" si="37"/>
        <v>0</v>
      </c>
      <c r="AE113">
        <f t="shared" si="38"/>
        <v>0</v>
      </c>
      <c r="AF113">
        <f t="shared" si="39"/>
        <v>0</v>
      </c>
      <c r="AG113" s="9">
        <f>'[1]1'!J$20+'[1]1'!J$21*Table6[[#This Row],[TV_State]]</f>
        <v>1769.8353723518585</v>
      </c>
      <c r="AH113" s="9">
        <f>Table6[[#This Row],[sales]]-Table6[[#This Row],[Pred_1]]</f>
        <v>761.40876929645174</v>
      </c>
      <c r="AI113">
        <f>ABS(Table6[[#This Row],[Res_1]])/Table6[[#This Row],[sales]]</f>
        <v>0.30080416059773402</v>
      </c>
      <c r="AJ113" s="9">
        <f>'[1]2'!J$20+'[1]2'!J$21*Table6[[#This Row],[Radio_State]]</f>
        <v>4036.7523818392692</v>
      </c>
      <c r="AK113" s="9">
        <f>Table6[[#This Row],[sales]]-Table6[[#This Row],[ Pred_2 ]]</f>
        <v>-1505.508240190959</v>
      </c>
      <c r="AL113">
        <f>ABS(Table6[[#This Row],[ Res_2 ]])/Table6[[#This Row],[sales]]</f>
        <v>0.59477006402495547</v>
      </c>
      <c r="AM113" s="10">
        <f>'[1]3'!J$20+'[1]3'!J$21*Data!O113</f>
        <v>2182.7771874799105</v>
      </c>
      <c r="AN113" s="9">
        <f>Table6[[#This Row],[sales]]-Table6[[#This Row],[Pred_3]]</f>
        <v>348.46695416839975</v>
      </c>
      <c r="AO113" s="9">
        <f>ABS(Table6[[#This Row],[Res_3]])/Table6[[#This Row],[sales]]</f>
        <v>0.1376662758186111</v>
      </c>
      <c r="AP113" s="9">
        <f>'[1]4'!L$21+'[1]4'!L$27*Table6[[#This Row],[TV_State]]+'[1]4'!L$22*Table6[[#This Row],[NJ_DUM]]+'[1]4'!L$23*Table6[[#This Row],[NY_DUM]]+'[1]4'!L$24*Table6[[#This Row],[PA_DUM]]+'[1]4'!L$25*Table6[[#This Row],[CT_DUM]]+'[1]4'!L$26*Table6[[#This Row],[DL_DUM]]</f>
        <v>4479.2144032739643</v>
      </c>
      <c r="AQ113" s="9">
        <f>Table6[[#This Row],[sales]]-Table6[[#This Row],[Pred_4]]</f>
        <v>-1947.9702616256541</v>
      </c>
      <c r="AR113">
        <f>ABS(Table6[[#This Row],[Res_4]]/Table6[[#This Row],[sales]])</f>
        <v>0.76957027952158086</v>
      </c>
      <c r="AS113" s="9">
        <f>'[1]5'!L$20+'[1]5'!L$26*Table6[[#This Row],[Radio_State]]+'[1]5'!L$21*Table6[[#This Row],[NJ_DUM]]+'[1]5'!L$22*Table6[[#This Row],[NY_DUM]]+'[1]5'!L$23*Table6[[#This Row],[PA_DUM]]+'[1]5'!L$24*Table6[[#This Row],[CT_DUM]]+'[1]5'!L$25*Table6[[#This Row],[DL_DUM]]</f>
        <v>4559.2795706235047</v>
      </c>
      <c r="AT113" s="9">
        <f>Table6[[#This Row],[sales]]-Table6[[#This Row],[Pred_5]]</f>
        <v>-2028.0354289751945</v>
      </c>
      <c r="AU113" s="9">
        <f>ABS(Table6[[#This Row],[Red_5]]/Table6[[#This Row],[sales]])</f>
        <v>0.80120103612548677</v>
      </c>
      <c r="AV113" s="9">
        <f>'[1]6'!L$20+'[1]6'!L$26*Table6[[#This Row],[Online]]+'[1]6'!L$21*Table6[[#This Row],[NJ_DUM]]+'[1]6'!L$22*Table6[[#This Row],[NY_DUM]]+'[1]6'!L$23*Table6[[#This Row],[PA_DUM]]+'[1]6'!L$24*Table6[[#This Row],[CT_DUM]]+'[1]6'!L$25*Table6[[#This Row],[DL_DUM]]</f>
        <v>4248.2003497676651</v>
      </c>
      <c r="AW113" s="9">
        <f>Table6[[#This Row],[sales]]-Table6[[#This Row],[Pred_6]]</f>
        <v>-1716.9562081193549</v>
      </c>
      <c r="AX113" s="9">
        <f>ABS(Table6[[#This Row],[Red_6]]/Table6[[#This Row],[sales]])</f>
        <v>0.67830525703510269</v>
      </c>
      <c r="AY113" s="9">
        <f>'[1]7'!L$21+'[1]7'!L$27*Table6[[#This Row],[LNTV]]+'[1]7'!L$22*Table6[[#This Row],[NJ_DUM]]+'[1]7'!L$23*Table6[[#This Row],[NY_DUM]]+'[1]7'!L$24*Table6[[#This Row],[PA_DUM]]+'[1]7'!L$25*Table6[[#This Row],[CT_DUM]]+'[1]7'!L$26*Table6[[#This Row],[DL_DUM]]</f>
        <v>8.138017535435571</v>
      </c>
      <c r="AZ113" s="9">
        <f>Table6[[#This Row],[sales]]-Table6[[#This Row],[Pred_7]]</f>
        <v>2523.1061241128746</v>
      </c>
      <c r="BA113" s="9">
        <f>ABS(Table6[[#This Row],[Red_7]]/Table6[[#This Row],[sales]])</f>
        <v>0.9967849732858497</v>
      </c>
      <c r="BB113" s="9">
        <f>'[1]8'!O$22+'[1]8'!O$28*Table6[[#This Row],[LNRADIOLING]]+'[1]8'!O$23*Table6[[#This Row],[DL_DUM]]+'[1]8'!O$24*Table6[[#This Row],[CT_DUM]]+'[1]8'!O$25*Table6[[#This Row],[PA_DUM]]+'[1]8'!O$26*Table6[[#This Row],[NY_DUM]]+'[1]8'!O$27*Table6[[#This Row],[NJ_DUM]]</f>
        <v>5.9687763685413522</v>
      </c>
      <c r="BC113" s="9">
        <f>Table6[[#This Row],[sales]]-Table6[[#This Row],[Pred_8]]</f>
        <v>2525.2753652797687</v>
      </c>
      <c r="BD113" s="9">
        <f>ABS(Table6[[#This Row],[Red_8]]/Table6[[#This Row],[sales]])</f>
        <v>0.99764195943396639</v>
      </c>
      <c r="BE113" s="9">
        <f>'[1]9'!M$19+'[1]9'!M$21*Table6[[#This Row],[LNONLINE]]+'[1]9'!M$20*Table6[[#This Row],[DL_DUM]]+'[1]9'!M$22*Table6[[#This Row],[CT_DUM]]+'[1]9'!M$23*Table6[[#This Row],[PA_DUM]]+'[1]9'!M$24*Table6[[#This Row],[NY_DUM]]+'[1]9'!M$25*Table6[[#This Row],[NJ_DUM]]</f>
        <v>5.8693849119309176</v>
      </c>
      <c r="BF113" s="9">
        <f>Table6[[#This Row],[sales]]-Table6[[#This Row],[Pred_9]]</f>
        <v>2525.3747567363794</v>
      </c>
      <c r="BG113" s="9">
        <f>ABS(Table6[[#This Row],[Red_9]]/Table6[[#This Row],[sales]])</f>
        <v>0.99768122528548009</v>
      </c>
      <c r="BH113" s="9">
        <f>'[1]10'!P$22+'[1]10'!P$30*Table6[[#This Row],[LNTV]]+'[1]10'!P$29*Table6[[#This Row],[LNRADIOLING]]+'[1]10'!P$24*Table6[[#This Row],[LNONLINELING]]+'[1]10'!P$23*Table6[[#This Row],[DL_DUM]]+'[1]10'!P$25*Table6[[#This Row],[CT_DUM]]+'[1]10'!P$26*Table6[[#This Row],[PA_DUM]]+'[1]10'!P$27*Table6[[#This Row],[NY_DUM]]+'[1]10'!P$28*Table6[[#This Row],[NJ_DUM]]</f>
        <v>5.4976010892276834</v>
      </c>
      <c r="BI113" s="9">
        <f>Table6[[#This Row],[sales]]-Table6[[#This Row],[Pred_10]]</f>
        <v>2525.7465405590824</v>
      </c>
      <c r="BJ113" s="45">
        <f>ABS(Table6[[#This Row],[Red_10]]/Table6[[#This Row],[sales]])</f>
        <v>0.99782810318500215</v>
      </c>
      <c r="BK113" s="9">
        <f>'[1]11'!P$32+'[1]11'!P$40*Table6[[#This Row],[LNONLINELING]]+'[1]11'!P$39*Table6[[#This Row],[LNRADIOLING]]+'[1]11'!P$38*Table6[[#This Row],[LNTVLING]]+'[1]11'!P$33*Table6[[#This Row],[DL_DUM]]+'[1]11'!P$34*Table6[[#This Row],[CT_DUM]]+'[1]11'!P$35*Table6[[#This Row],[PA_DUM]]+'[1]11'!P$36*Table6[[#This Row],[NY_DUM]]+'[1]11'!P$37*Table6[[#This Row],[NJ_DUM]]</f>
        <v>5.4680785938009171</v>
      </c>
      <c r="BL113" s="9">
        <f>Table6[[#This Row],[sales]]-Table6[[#This Row],[ Pred_11]]</f>
        <v>2525.7760630545095</v>
      </c>
      <c r="BM113" s="47">
        <f>ABS(Table6[[#This Row],[ Red_11]]/Table6[[#This Row],[sales]])</f>
        <v>0.99783976642006567</v>
      </c>
      <c r="BN113" s="9">
        <f>'[1]12'!K$22+'[1]12'!K$28*Table6[[#This Row],[COMBINE LN LING]]+'[1]12'!K$23*Table6[[#This Row],[DL_DUM]]+'[1]12'!K$24*Table6[[#This Row],[CT_DUM]]+'[1]12'!K$25*Table6[[#This Row],[PA_DUM]]+'[1]12'!K$26*Table6[[#This Row],[NY_DUM]]+'[1]12'!K$27*Table6[[#This Row],[NJ_DUM]]</f>
        <v>6.0977958633161773</v>
      </c>
      <c r="BO113" s="9">
        <f>Table6[[#This Row],[sales]]-Table6[[#This Row],[ Pred_12]]</f>
        <v>2525.1463457849941</v>
      </c>
      <c r="BP113" s="47">
        <f>ABS(Table6[[#This Row],[ Red_12]]/Table6[[#This Row],[sales]])</f>
        <v>0.99759098865139684</v>
      </c>
      <c r="BQ113">
        <f>LN(G113+'2019 Totals and Calculations'!C$18)</f>
        <v>7.6708701459038302</v>
      </c>
      <c r="BR113">
        <f>LN(Table6[[#This Row],[PROF RADIO]]+'2019 Totals and Calculations'!D$18)</f>
        <v>6.3743427662682208</v>
      </c>
      <c r="BS113">
        <f>LN(Table6[[#This Row],[ONLINE LINGERING]]+'2019 Totals and Calculations'!E$18)</f>
        <v>4.6987487647396655</v>
      </c>
      <c r="BT113">
        <f>MONTH(Table6[[#This Row],[Date]])</f>
        <v>2</v>
      </c>
      <c r="BU113">
        <f t="shared" si="40"/>
        <v>0</v>
      </c>
      <c r="BV113">
        <f t="shared" si="41"/>
        <v>1</v>
      </c>
      <c r="BW113">
        <f t="shared" si="42"/>
        <v>0</v>
      </c>
      <c r="BX113">
        <f t="shared" si="43"/>
        <v>0</v>
      </c>
      <c r="BY113">
        <f t="shared" si="44"/>
        <v>0</v>
      </c>
      <c r="BZ113">
        <f t="shared" si="45"/>
        <v>0</v>
      </c>
      <c r="CA113">
        <f t="shared" si="46"/>
        <v>0</v>
      </c>
      <c r="CB113">
        <f t="shared" si="47"/>
        <v>0</v>
      </c>
      <c r="CC113">
        <f t="shared" si="48"/>
        <v>0</v>
      </c>
      <c r="CD113">
        <f t="shared" si="49"/>
        <v>0</v>
      </c>
      <c r="CE113">
        <f t="shared" si="50"/>
        <v>0</v>
      </c>
      <c r="CF113">
        <f t="shared" si="51"/>
        <v>0</v>
      </c>
      <c r="CG113">
        <f t="shared" si="52"/>
        <v>112</v>
      </c>
      <c r="CH11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2641.4973871515772</v>
      </c>
      <c r="CI113" s="79">
        <f>Table6[[#This Row],[sales]]-CH113</f>
        <v>-110.25324550326695</v>
      </c>
      <c r="CJ113">
        <f>ABS(Table6[[#This Row],[sales]]-CH113)/Table6[[#This Row],[sales]]</f>
        <v>4.3556938538323535E-2</v>
      </c>
      <c r="CK11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2561.9811409549361</v>
      </c>
      <c r="CL113" s="79">
        <f>Table6[[#This Row],[sales]]-CK113</f>
        <v>-30.736999306625876</v>
      </c>
      <c r="CM113">
        <f>ABS(Table6[[#This Row],[sales]]-CK113)/Table6[[#This Row],[sales]]</f>
        <v>1.2143040175733652E-2</v>
      </c>
      <c r="CN11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2252.2411880386471</v>
      </c>
      <c r="CO113" s="79">
        <f>Table6[[#This Row],[sales]]-CN113</f>
        <v>279.00295360966311</v>
      </c>
      <c r="CP113">
        <f>ABS(Table6[[#This Row],[sales]]-CN113)/Table6[[#This Row],[sales]]</f>
        <v>0.11022364418312504</v>
      </c>
      <c r="CQ11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2355.1222868666759</v>
      </c>
      <c r="CR113" s="79">
        <f>Table6[[#This Row],[sales]]-CQ113</f>
        <v>176.12185478163428</v>
      </c>
      <c r="CS113">
        <f>ABS(Table6[[#This Row],[sales]]-CQ113)/Table6[[#This Row],[sales]]</f>
        <v>6.9579165392930548E-2</v>
      </c>
    </row>
    <row r="114" spans="1:97" x14ac:dyDescent="0.2">
      <c r="A114">
        <v>113</v>
      </c>
      <c r="B114" t="s">
        <v>139</v>
      </c>
      <c r="C114" s="5">
        <v>43520</v>
      </c>
      <c r="D114" s="6">
        <v>335.63899918541324</v>
      </c>
      <c r="E114" s="8">
        <f>YEAR(Table6[[#This Row],[Date]])</f>
        <v>2019</v>
      </c>
      <c r="F114" s="6">
        <f>Table6[[#This Row],[TV_State]]+Table6[[#This Row],[Radio_State]]+Table6[[#This Row],[Online]]</f>
        <v>936.74930618741439</v>
      </c>
      <c r="G114" s="6">
        <f t="shared" si="27"/>
        <v>1349.2841752170821</v>
      </c>
      <c r="H114" s="6">
        <f>LN(Table6[[#This Row],[PROF TV LING]])</f>
        <v>7.2073294902252867</v>
      </c>
      <c r="I114" s="6">
        <f t="shared" si="28"/>
        <v>5.8160361751877856</v>
      </c>
      <c r="J114" s="6">
        <v>534.32027289066764</v>
      </c>
      <c r="K114" s="6">
        <f t="shared" si="33"/>
        <v>529.08183884271989</v>
      </c>
      <c r="L114" s="6">
        <f>0.5*J113+0.5*Table6[[#This Row],[Radio_State]]</f>
        <v>531.67512302487228</v>
      </c>
      <c r="M114" s="6">
        <f>LN(Table6[[#This Row],[RADIO LINGERING ]])</f>
        <v>6.2760326318002813</v>
      </c>
      <c r="N114" s="6">
        <f t="shared" si="29"/>
        <v>6.2809954211424106</v>
      </c>
      <c r="O114" s="6">
        <v>66.790034111333469</v>
      </c>
      <c r="P114" s="6">
        <f t="shared" si="30"/>
        <v>66.5078226996322</v>
      </c>
      <c r="Q114" s="6">
        <f>0.3*O113+0.7*Table6[[#This Row],[Online]]</f>
        <v>66.591647871398806</v>
      </c>
      <c r="R114" s="6">
        <f>LN(Table6[[#This Row],[ONLINE LINGERING]])</f>
        <v>4.1985791623458315</v>
      </c>
      <c r="S114" s="6">
        <f t="shared" si="31"/>
        <v>4.2015538794625744</v>
      </c>
      <c r="T114" s="6">
        <v>2063.8464607900387</v>
      </c>
      <c r="U114" s="6">
        <f t="shared" si="32"/>
        <v>7.63232673468233</v>
      </c>
      <c r="V114" s="8">
        <f>YEAR(Table6[[#This Row],[Date]])</f>
        <v>2019</v>
      </c>
      <c r="W114" s="8">
        <f>WEEKNUM(Table6[[#This Row],[Date]])</f>
        <v>9</v>
      </c>
      <c r="X114" t="s">
        <v>277</v>
      </c>
      <c r="Y114" s="9">
        <f>Table6[[#This Row],[LNTVLING]]+Table6[[#This Row],[LNRADIOLING]]+Table6[[#This Row],[LNONLINELING]]</f>
        <v>17.681941284371398</v>
      </c>
      <c r="Z114">
        <f t="shared" si="53"/>
        <v>1</v>
      </c>
      <c r="AA114">
        <f t="shared" si="34"/>
        <v>1</v>
      </c>
      <c r="AB114">
        <f t="shared" si="35"/>
        <v>0</v>
      </c>
      <c r="AC114">
        <f t="shared" si="36"/>
        <v>0</v>
      </c>
      <c r="AD114">
        <f t="shared" si="37"/>
        <v>0</v>
      </c>
      <c r="AE114">
        <f t="shared" si="38"/>
        <v>0</v>
      </c>
      <c r="AF114">
        <f t="shared" si="39"/>
        <v>0</v>
      </c>
      <c r="AG114" s="9">
        <f>'[1]1'!J$20+'[1]1'!J$21*Table6[[#This Row],[TV_State]]</f>
        <v>1659.8096656279747</v>
      </c>
      <c r="AH114" s="9">
        <f>Table6[[#This Row],[sales]]-Table6[[#This Row],[Pred_1]]</f>
        <v>404.03679516206398</v>
      </c>
      <c r="AI114">
        <f>ABS(Table6[[#This Row],[Res_1]])/Table6[[#This Row],[sales]]</f>
        <v>0.19576882429877998</v>
      </c>
      <c r="AJ114" s="9">
        <f>'[1]2'!J$20+'[1]2'!J$21*Table6[[#This Row],[Radio_State]]</f>
        <v>4059.9770876176863</v>
      </c>
      <c r="AK114" s="9">
        <f>Table6[[#This Row],[sales]]-Table6[[#This Row],[ Pred_2 ]]</f>
        <v>-1996.1306268276476</v>
      </c>
      <c r="AL114">
        <f>ABS(Table6[[#This Row],[ Res_2 ]])/Table6[[#This Row],[sales]]</f>
        <v>0.96718950016443106</v>
      </c>
      <c r="AM114" s="10">
        <f>'[1]3'!J$20+'[1]3'!J$21*Data!O114</f>
        <v>2186.5976575374611</v>
      </c>
      <c r="AN114" s="9">
        <f>Table6[[#This Row],[sales]]-Table6[[#This Row],[Pred_3]]</f>
        <v>-122.75119674742245</v>
      </c>
      <c r="AO114" s="9">
        <f>ABS(Table6[[#This Row],[Res_3]])/Table6[[#This Row],[sales]]</f>
        <v>5.9476903480714063E-2</v>
      </c>
      <c r="AP114" s="9">
        <f>'[1]4'!L$21+'[1]4'!L$27*Table6[[#This Row],[TV_State]]+'[1]4'!L$22*Table6[[#This Row],[NJ_DUM]]+'[1]4'!L$23*Table6[[#This Row],[NY_DUM]]+'[1]4'!L$24*Table6[[#This Row],[PA_DUM]]+'[1]4'!L$25*Table6[[#This Row],[CT_DUM]]+'[1]4'!L$26*Table6[[#This Row],[DL_DUM]]</f>
        <v>4454.5359143129281</v>
      </c>
      <c r="AQ114" s="9">
        <f>Table6[[#This Row],[sales]]-Table6[[#This Row],[Pred_4]]</f>
        <v>-2390.6894535228894</v>
      </c>
      <c r="AR114">
        <f>ABS(Table6[[#This Row],[Res_4]]/Table6[[#This Row],[sales]])</f>
        <v>1.1583659438540479</v>
      </c>
      <c r="AS114" s="9">
        <f>'[1]5'!L$20+'[1]5'!L$26*Table6[[#This Row],[Radio_State]]+'[1]5'!L$21*Table6[[#This Row],[NJ_DUM]]+'[1]5'!L$22*Table6[[#This Row],[NY_DUM]]+'[1]5'!L$23*Table6[[#This Row],[PA_DUM]]+'[1]5'!L$24*Table6[[#This Row],[CT_DUM]]+'[1]5'!L$25*Table6[[#This Row],[DL_DUM]]</f>
        <v>4568.5989377928672</v>
      </c>
      <c r="AT114" s="9">
        <f>Table6[[#This Row],[sales]]-Table6[[#This Row],[Pred_5]]</f>
        <v>-2504.7524770028285</v>
      </c>
      <c r="AU114" s="9">
        <f>ABS(Table6[[#This Row],[Red_5]]/Table6[[#This Row],[sales]])</f>
        <v>1.2136331479057854</v>
      </c>
      <c r="AV114" s="9">
        <f>'[1]6'!L$20+'[1]6'!L$26*Table6[[#This Row],[Online]]+'[1]6'!L$21*Table6[[#This Row],[NJ_DUM]]+'[1]6'!L$22*Table6[[#This Row],[NY_DUM]]+'[1]6'!L$23*Table6[[#This Row],[PA_DUM]]+'[1]6'!L$24*Table6[[#This Row],[CT_DUM]]+'[1]6'!L$25*Table6[[#This Row],[DL_DUM]]</f>
        <v>4251.0784431559578</v>
      </c>
      <c r="AW114" s="9">
        <f>Table6[[#This Row],[sales]]-Table6[[#This Row],[Pred_6]]</f>
        <v>-2187.2319823659191</v>
      </c>
      <c r="AX114" s="9">
        <f>ABS(Table6[[#This Row],[Red_6]]/Table6[[#This Row],[sales]])</f>
        <v>1.0597842542650429</v>
      </c>
      <c r="AY114" s="9">
        <f>'[1]7'!L$21+'[1]7'!L$27*Table6[[#This Row],[LNTV]]+'[1]7'!L$22*Table6[[#This Row],[NJ_DUM]]+'[1]7'!L$23*Table6[[#This Row],[NY_DUM]]+'[1]7'!L$24*Table6[[#This Row],[PA_DUM]]+'[1]7'!L$25*Table6[[#This Row],[CT_DUM]]+'[1]7'!L$26*Table6[[#This Row],[DL_DUM]]</f>
        <v>8.1061755921321819</v>
      </c>
      <c r="AZ114" s="9">
        <f>Table6[[#This Row],[sales]]-Table6[[#This Row],[Pred_7]]</f>
        <v>2055.7402851979064</v>
      </c>
      <c r="BA114" s="9">
        <f>ABS(Table6[[#This Row],[Red_7]]/Table6[[#This Row],[sales]])</f>
        <v>0.99607229716641354</v>
      </c>
      <c r="BB114" s="9">
        <f>'[1]8'!O$22+'[1]8'!O$28*Table6[[#This Row],[LNRADIOLING]]+'[1]8'!O$23*Table6[[#This Row],[DL_DUM]]+'[1]8'!O$24*Table6[[#This Row],[CT_DUM]]+'[1]8'!O$25*Table6[[#This Row],[PA_DUM]]+'[1]8'!O$26*Table6[[#This Row],[NY_DUM]]+'[1]8'!O$27*Table6[[#This Row],[NJ_DUM]]</f>
        <v>5.9694862345451289</v>
      </c>
      <c r="BC114" s="9">
        <f>Table6[[#This Row],[sales]]-Table6[[#This Row],[Pred_8]]</f>
        <v>2057.8769745554937</v>
      </c>
      <c r="BD114" s="9">
        <f>ABS(Table6[[#This Row],[Red_8]]/Table6[[#This Row],[sales]])</f>
        <v>0.99710759189311982</v>
      </c>
      <c r="BE114" s="9">
        <f>'[1]9'!M$19+'[1]9'!M$21*Table6[[#This Row],[LNONLINE]]+'[1]9'!M$20*Table6[[#This Row],[DL_DUM]]+'[1]9'!M$22*Table6[[#This Row],[CT_DUM]]+'[1]9'!M$23*Table6[[#This Row],[PA_DUM]]+'[1]9'!M$24*Table6[[#This Row],[NY_DUM]]+'[1]9'!M$25*Table6[[#This Row],[NJ_DUM]]</f>
        <v>5.8725353602622494</v>
      </c>
      <c r="BF114" s="9">
        <f>Table6[[#This Row],[sales]]-Table6[[#This Row],[Pred_9]]</f>
        <v>2057.9739254297765</v>
      </c>
      <c r="BG114" s="9">
        <f>ABS(Table6[[#This Row],[Red_9]]/Table6[[#This Row],[sales]])</f>
        <v>0.99715456771042255</v>
      </c>
      <c r="BH114" s="9">
        <f>'[1]10'!P$22+'[1]10'!P$30*Table6[[#This Row],[LNTV]]+'[1]10'!P$29*Table6[[#This Row],[LNRADIOLING]]+'[1]10'!P$24*Table6[[#This Row],[LNONLINELING]]+'[1]10'!P$23*Table6[[#This Row],[DL_DUM]]+'[1]10'!P$25*Table6[[#This Row],[CT_DUM]]+'[1]10'!P$26*Table6[[#This Row],[PA_DUM]]+'[1]10'!P$27*Table6[[#This Row],[NY_DUM]]+'[1]10'!P$28*Table6[[#This Row],[NJ_DUM]]</f>
        <v>5.4906530538098508</v>
      </c>
      <c r="BI114" s="9">
        <f>Table6[[#This Row],[sales]]-Table6[[#This Row],[Pred_10]]</f>
        <v>2058.3558077362291</v>
      </c>
      <c r="BJ114" s="45">
        <f>ABS(Table6[[#This Row],[Red_10]]/Table6[[#This Row],[sales]])</f>
        <v>0.99733960197227667</v>
      </c>
      <c r="BK114" s="9">
        <f>'[1]11'!P$32+'[1]11'!P$40*Table6[[#This Row],[LNONLINELING]]+'[1]11'!P$39*Table6[[#This Row],[LNRADIOLING]]+'[1]11'!P$38*Table6[[#This Row],[LNTVLING]]+'[1]11'!P$33*Table6[[#This Row],[DL_DUM]]+'[1]11'!P$34*Table6[[#This Row],[CT_DUM]]+'[1]11'!P$35*Table6[[#This Row],[PA_DUM]]+'[1]11'!P$36*Table6[[#This Row],[NY_DUM]]+'[1]11'!P$37*Table6[[#This Row],[NJ_DUM]]</f>
        <v>5.5179631039732771</v>
      </c>
      <c r="BL114" s="9">
        <f>Table6[[#This Row],[sales]]-Table6[[#This Row],[ Pred_11]]</f>
        <v>2058.3284976860655</v>
      </c>
      <c r="BM114" s="47">
        <f>ABS(Table6[[#This Row],[ Red_11]]/Table6[[#This Row],[sales]])</f>
        <v>0.99732636937446362</v>
      </c>
      <c r="BN114" s="9">
        <f>'[1]12'!K$22+'[1]12'!K$28*Table6[[#This Row],[COMBINE LN LING]]+'[1]12'!K$23*Table6[[#This Row],[DL_DUM]]+'[1]12'!K$24*Table6[[#This Row],[CT_DUM]]+'[1]12'!K$25*Table6[[#This Row],[PA_DUM]]+'[1]12'!K$26*Table6[[#This Row],[NY_DUM]]+'[1]12'!K$27*Table6[[#This Row],[NJ_DUM]]</f>
        <v>6.0728498914045135</v>
      </c>
      <c r="BO114" s="9">
        <f>Table6[[#This Row],[sales]]-Table6[[#This Row],[ Pred_12]]</f>
        <v>2057.7736108986342</v>
      </c>
      <c r="BP114" s="47">
        <f>ABS(Table6[[#This Row],[ Red_12]]/Table6[[#This Row],[sales]])</f>
        <v>0.99705750887637257</v>
      </c>
      <c r="BQ114">
        <f>LN(G114+'2019 Totals and Calculations'!C$18)</f>
        <v>7.4445571920616107</v>
      </c>
      <c r="BR114">
        <f>LN(Table6[[#This Row],[PROF RADIO]]+'2019 Totals and Calculations'!D$18)</f>
        <v>6.3832332953555007</v>
      </c>
      <c r="BS114">
        <f>LN(Table6[[#This Row],[ONLINE LINGERING]]+'2019 Totals and Calculations'!E$18)</f>
        <v>4.7047350467835614</v>
      </c>
      <c r="BT114">
        <f>MONTH(Table6[[#This Row],[Date]])</f>
        <v>2</v>
      </c>
      <c r="BU114">
        <f t="shared" si="40"/>
        <v>0</v>
      </c>
      <c r="BV114">
        <f t="shared" si="41"/>
        <v>1</v>
      </c>
      <c r="BW114">
        <f t="shared" si="42"/>
        <v>0</v>
      </c>
      <c r="BX114">
        <f t="shared" si="43"/>
        <v>0</v>
      </c>
      <c r="BY114">
        <f t="shared" si="44"/>
        <v>0</v>
      </c>
      <c r="BZ114">
        <f t="shared" si="45"/>
        <v>0</v>
      </c>
      <c r="CA114">
        <f t="shared" si="46"/>
        <v>0</v>
      </c>
      <c r="CB114">
        <f t="shared" si="47"/>
        <v>0</v>
      </c>
      <c r="CC114">
        <f t="shared" si="48"/>
        <v>0</v>
      </c>
      <c r="CD114">
        <f t="shared" si="49"/>
        <v>0</v>
      </c>
      <c r="CE114">
        <f t="shared" si="50"/>
        <v>0</v>
      </c>
      <c r="CF114">
        <f t="shared" si="51"/>
        <v>0</v>
      </c>
      <c r="CG114">
        <f t="shared" si="52"/>
        <v>113</v>
      </c>
      <c r="CH11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2475.9156321834334</v>
      </c>
      <c r="CI114" s="79">
        <f>Table6[[#This Row],[sales]]-CH114</f>
        <v>-412.06917139339475</v>
      </c>
      <c r="CJ114">
        <f>ABS(Table6[[#This Row],[sales]]-CH114)/Table6[[#This Row],[sales]]</f>
        <v>0.19966076896808255</v>
      </c>
      <c r="CK11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2574.8008180095808</v>
      </c>
      <c r="CL114" s="79">
        <f>Table6[[#This Row],[sales]]-CK114</f>
        <v>-510.95435721954209</v>
      </c>
      <c r="CM114">
        <f>ABS(Table6[[#This Row],[sales]]-CK114)/Table6[[#This Row],[sales]]</f>
        <v>0.24757382243635953</v>
      </c>
      <c r="CN11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2261.9667007566859</v>
      </c>
      <c r="CO114" s="79">
        <f>Table6[[#This Row],[sales]]-CN114</f>
        <v>-198.1202399666472</v>
      </c>
      <c r="CP114">
        <f>ABS(Table6[[#This Row],[sales]]-CN114)/Table6[[#This Row],[sales]]</f>
        <v>9.5995629389410558E-2</v>
      </c>
      <c r="CQ11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2319.7566319573179</v>
      </c>
      <c r="CR114" s="79">
        <f>Table6[[#This Row],[sales]]-CQ114</f>
        <v>-255.91017116727926</v>
      </c>
      <c r="CS114">
        <f>ABS(Table6[[#This Row],[sales]]-CQ114)/Table6[[#This Row],[sales]]</f>
        <v>0.12399671004078329</v>
      </c>
    </row>
    <row r="115" spans="1:97" x14ac:dyDescent="0.2">
      <c r="A115">
        <v>114</v>
      </c>
      <c r="B115" t="s">
        <v>139</v>
      </c>
      <c r="C115" s="5">
        <v>43527</v>
      </c>
      <c r="D115" s="6">
        <v>251.72924938905999</v>
      </c>
      <c r="E115" s="8">
        <f>YEAR(Table6[[#This Row],[Date]])</f>
        <v>2019</v>
      </c>
      <c r="F115" s="6">
        <f>Table6[[#This Row],[TV_State]]+Table6[[#This Row],[Radio_State]]+Table6[[#This Row],[Online]]</f>
        <v>858.85065946108114</v>
      </c>
      <c r="G115" s="6">
        <f t="shared" si="27"/>
        <v>1020.0176974686754</v>
      </c>
      <c r="H115" s="6">
        <f>LN(Table6[[#This Row],[PROF TV LING]])</f>
        <v>6.9275752565872848</v>
      </c>
      <c r="I115" s="6">
        <f t="shared" si="28"/>
        <v>5.5283541027360048</v>
      </c>
      <c r="J115" s="6">
        <v>539.66347561957434</v>
      </c>
      <c r="K115" s="6">
        <f t="shared" si="33"/>
        <v>534.37265723114706</v>
      </c>
      <c r="L115" s="6">
        <f>0.5*J114+0.5*Table6[[#This Row],[Radio_State]]</f>
        <v>536.99187425512105</v>
      </c>
      <c r="M115" s="6">
        <f>LN(Table6[[#This Row],[RADIO LINGERING ]])</f>
        <v>6.28598296265345</v>
      </c>
      <c r="N115" s="6">
        <f t="shared" si="29"/>
        <v>6.2909457519955785</v>
      </c>
      <c r="O115" s="6">
        <v>67.457934452446807</v>
      </c>
      <c r="P115" s="6">
        <f t="shared" si="30"/>
        <v>67.172900926602424</v>
      </c>
      <c r="Q115" s="6">
        <f>0.3*O114+0.7*Table6[[#This Row],[Online]]</f>
        <v>67.257564350112801</v>
      </c>
      <c r="R115" s="6">
        <f>LN(Table6[[#This Row],[ONLINE LINGERING]])</f>
        <v>4.2085294931990003</v>
      </c>
      <c r="S115" s="6">
        <f t="shared" si="31"/>
        <v>4.2115042103157432</v>
      </c>
      <c r="T115" s="6">
        <v>2166.1790681602247</v>
      </c>
      <c r="U115" s="6">
        <f t="shared" si="32"/>
        <v>7.6807200964245768</v>
      </c>
      <c r="V115" s="8">
        <f>YEAR(Table6[[#This Row],[Date]])</f>
        <v>2019</v>
      </c>
      <c r="W115" s="8">
        <f>WEEKNUM(Table6[[#This Row],[Date]])</f>
        <v>10</v>
      </c>
      <c r="X115" t="s">
        <v>278</v>
      </c>
      <c r="Y115" s="9">
        <f>Table6[[#This Row],[LNTVLING]]+Table6[[#This Row],[LNRADIOLING]]+Table6[[#This Row],[LNONLINELING]]</f>
        <v>17.422087712439733</v>
      </c>
      <c r="Z115">
        <f t="shared" si="53"/>
        <v>1</v>
      </c>
      <c r="AA115">
        <f t="shared" si="34"/>
        <v>1</v>
      </c>
      <c r="AB115">
        <f t="shared" si="35"/>
        <v>0</v>
      </c>
      <c r="AC115">
        <f t="shared" si="36"/>
        <v>0</v>
      </c>
      <c r="AD115">
        <f t="shared" si="37"/>
        <v>0</v>
      </c>
      <c r="AE115">
        <f t="shared" si="38"/>
        <v>0</v>
      </c>
      <c r="AF115">
        <f t="shared" si="39"/>
        <v>0</v>
      </c>
      <c r="AG115" s="9">
        <f>'[1]1'!J$20+'[1]1'!J$21*Table6[[#This Row],[TV_State]]</f>
        <v>1577.2903855850618</v>
      </c>
      <c r="AH115" s="9">
        <f>Table6[[#This Row],[sales]]-Table6[[#This Row],[Pred_1]]</f>
        <v>588.88868257516287</v>
      </c>
      <c r="AI115">
        <f>ABS(Table6[[#This Row],[Res_1]])/Table6[[#This Row],[sales]]</f>
        <v>0.27185595652316813</v>
      </c>
      <c r="AJ115" s="9">
        <f>'[1]2'!J$20+'[1]2'!J$21*Table6[[#This Row],[Radio_State]]</f>
        <v>4083.4340404538889</v>
      </c>
      <c r="AK115" s="9">
        <f>Table6[[#This Row],[sales]]-Table6[[#This Row],[ Pred_2 ]]</f>
        <v>-1917.2549722936642</v>
      </c>
      <c r="AL115">
        <f>ABS(Table6[[#This Row],[ Res_2 ]])/Table6[[#This Row],[sales]]</f>
        <v>0.88508609490074319</v>
      </c>
      <c r="AM115" s="10">
        <f>'[1]3'!J$20+'[1]3'!J$21*Data!O115</f>
        <v>2190.4563322955869</v>
      </c>
      <c r="AN115" s="9">
        <f>Table6[[#This Row],[sales]]-Table6[[#This Row],[Pred_3]]</f>
        <v>-24.277264135362202</v>
      </c>
      <c r="AO115" s="9">
        <f>ABS(Table6[[#This Row],[Res_3]])/Table6[[#This Row],[sales]]</f>
        <v>1.1207413316933822E-2</v>
      </c>
      <c r="AP115" s="9">
        <f>'[1]4'!L$21+'[1]4'!L$27*Table6[[#This Row],[TV_State]]+'[1]4'!L$22*Table6[[#This Row],[NJ_DUM]]+'[1]4'!L$23*Table6[[#This Row],[NY_DUM]]+'[1]4'!L$24*Table6[[#This Row],[PA_DUM]]+'[1]4'!L$25*Table6[[#This Row],[CT_DUM]]+'[1]4'!L$26*Table6[[#This Row],[DL_DUM]]</f>
        <v>4436.0270475921507</v>
      </c>
      <c r="AQ115" s="9">
        <f>Table6[[#This Row],[sales]]-Table6[[#This Row],[Pred_4]]</f>
        <v>-2269.847979431926</v>
      </c>
      <c r="AR115">
        <f>ABS(Table6[[#This Row],[Res_4]]/Table6[[#This Row],[sales]])</f>
        <v>1.0478579600345548</v>
      </c>
      <c r="AS115" s="9">
        <f>'[1]5'!L$20+'[1]5'!L$26*Table6[[#This Row],[Radio_State]]+'[1]5'!L$21*Table6[[#This Row],[NJ_DUM]]+'[1]5'!L$22*Table6[[#This Row],[NY_DUM]]+'[1]5'!L$23*Table6[[#This Row],[PA_DUM]]+'[1]5'!L$24*Table6[[#This Row],[CT_DUM]]+'[1]5'!L$25*Table6[[#This Row],[DL_DUM]]</f>
        <v>4578.0114986339249</v>
      </c>
      <c r="AT115" s="9">
        <f>Table6[[#This Row],[sales]]-Table6[[#This Row],[Pred_5]]</f>
        <v>-2411.8324304737002</v>
      </c>
      <c r="AU115" s="9">
        <f>ABS(Table6[[#This Row],[Red_5]]/Table6[[#This Row],[sales]])</f>
        <v>1.1134039959688622</v>
      </c>
      <c r="AV115" s="9">
        <f>'[1]6'!L$20+'[1]6'!L$26*Table6[[#This Row],[Online]]+'[1]6'!L$21*Table6[[#This Row],[NJ_DUM]]+'[1]6'!L$22*Table6[[#This Row],[NY_DUM]]+'[1]6'!L$23*Table6[[#This Row],[PA_DUM]]+'[1]6'!L$24*Table6[[#This Row],[CT_DUM]]+'[1]6'!L$25*Table6[[#This Row],[DL_DUM]]</f>
        <v>4253.9853174781338</v>
      </c>
      <c r="AW115" s="9">
        <f>Table6[[#This Row],[sales]]-Table6[[#This Row],[Pred_6]]</f>
        <v>-2087.8062493179091</v>
      </c>
      <c r="AX115" s="9">
        <f>ABS(Table6[[#This Row],[Red_6]]/Table6[[#This Row],[sales]])</f>
        <v>0.96381978757237319</v>
      </c>
      <c r="AY115" s="9">
        <f>'[1]7'!L$21+'[1]7'!L$27*Table6[[#This Row],[LNTV]]+'[1]7'!L$22*Table6[[#This Row],[NJ_DUM]]+'[1]7'!L$23*Table6[[#This Row],[NY_DUM]]+'[1]7'!L$24*Table6[[#This Row],[PA_DUM]]+'[1]7'!L$25*Table6[[#This Row],[CT_DUM]]+'[1]7'!L$26*Table6[[#This Row],[DL_DUM]]</f>
        <v>8.0743336488287927</v>
      </c>
      <c r="AZ115" s="9">
        <f>Table6[[#This Row],[sales]]-Table6[[#This Row],[Pred_7]]</f>
        <v>2158.1047345113957</v>
      </c>
      <c r="BA115" s="9">
        <f>ABS(Table6[[#This Row],[Red_7]]/Table6[[#This Row],[sales]])</f>
        <v>0.99627254562306955</v>
      </c>
      <c r="BB115" s="9">
        <f>'[1]8'!O$22+'[1]8'!O$28*Table6[[#This Row],[LNRADIOLING]]+'[1]8'!O$23*Table6[[#This Row],[DL_DUM]]+'[1]8'!O$24*Table6[[#This Row],[CT_DUM]]+'[1]8'!O$25*Table6[[#This Row],[PA_DUM]]+'[1]8'!O$26*Table6[[#This Row],[NY_DUM]]+'[1]8'!O$27*Table6[[#This Row],[NJ_DUM]]</f>
        <v>5.9701961005489057</v>
      </c>
      <c r="BC115" s="9">
        <f>Table6[[#This Row],[sales]]-Table6[[#This Row],[Pred_8]]</f>
        <v>2160.2088720596757</v>
      </c>
      <c r="BD115" s="9">
        <f>ABS(Table6[[#This Row],[Red_8]]/Table6[[#This Row],[sales]])</f>
        <v>0.99724390462990686</v>
      </c>
      <c r="BE115" s="9">
        <f>'[1]9'!M$19+'[1]9'!M$21*Table6[[#This Row],[LNONLINE]]+'[1]9'!M$20*Table6[[#This Row],[DL_DUM]]+'[1]9'!M$22*Table6[[#This Row],[CT_DUM]]+'[1]9'!M$23*Table6[[#This Row],[PA_DUM]]+'[1]9'!M$24*Table6[[#This Row],[NY_DUM]]+'[1]9'!M$25*Table6[[#This Row],[NJ_DUM]]</f>
        <v>5.8756858085935821</v>
      </c>
      <c r="BF115" s="9">
        <f>Table6[[#This Row],[sales]]-Table6[[#This Row],[Pred_9]]</f>
        <v>2160.3033823516312</v>
      </c>
      <c r="BG115" s="9">
        <f>ABS(Table6[[#This Row],[Red_9]]/Table6[[#This Row],[sales]])</f>
        <v>0.99728753458337871</v>
      </c>
      <c r="BH115" s="9">
        <f>'[1]10'!P$22+'[1]10'!P$30*Table6[[#This Row],[LNTV]]+'[1]10'!P$29*Table6[[#This Row],[LNRADIOLING]]+'[1]10'!P$24*Table6[[#This Row],[LNONLINELING]]+'[1]10'!P$23*Table6[[#This Row],[DL_DUM]]+'[1]10'!P$25*Table6[[#This Row],[CT_DUM]]+'[1]10'!P$26*Table6[[#This Row],[PA_DUM]]+'[1]10'!P$27*Table6[[#This Row],[NY_DUM]]+'[1]10'!P$28*Table6[[#This Row],[NJ_DUM]]</f>
        <v>5.4837050183920191</v>
      </c>
      <c r="BI115" s="9">
        <f>Table6[[#This Row],[sales]]-Table6[[#This Row],[Pred_10]]</f>
        <v>2160.6953631418328</v>
      </c>
      <c r="BJ115" s="45">
        <f>ABS(Table6[[#This Row],[Red_10]]/Table6[[#This Row],[sales]])</f>
        <v>0.99746848951732814</v>
      </c>
      <c r="BK115" s="9">
        <f>'[1]11'!P$32+'[1]11'!P$40*Table6[[#This Row],[LNONLINELING]]+'[1]11'!P$39*Table6[[#This Row],[LNRADIOLING]]+'[1]11'!P$38*Table6[[#This Row],[LNTVLING]]+'[1]11'!P$33*Table6[[#This Row],[DL_DUM]]+'[1]11'!P$34*Table6[[#This Row],[CT_DUM]]+'[1]11'!P$35*Table6[[#This Row],[PA_DUM]]+'[1]11'!P$36*Table6[[#This Row],[NY_DUM]]+'[1]11'!P$37*Table6[[#This Row],[NJ_DUM]]</f>
        <v>5.567954994538538</v>
      </c>
      <c r="BL115" s="9">
        <f>Table6[[#This Row],[sales]]-Table6[[#This Row],[ Pred_11]]</f>
        <v>2160.6111131656862</v>
      </c>
      <c r="BM115" s="47">
        <f>ABS(Table6[[#This Row],[ Red_11]]/Table6[[#This Row],[sales]])</f>
        <v>0.99742959616017923</v>
      </c>
      <c r="BN115" s="9">
        <f>'[1]12'!K$22+'[1]12'!K$28*Table6[[#This Row],[COMBINE LN LING]]+'[1]12'!K$23*Table6[[#This Row],[DL_DUM]]+'[1]12'!K$24*Table6[[#This Row],[CT_DUM]]+'[1]12'!K$25*Table6[[#This Row],[PA_DUM]]+'[1]12'!K$26*Table6[[#This Row],[NY_DUM]]+'[1]12'!K$27*Table6[[#This Row],[NJ_DUM]]</f>
        <v>6.0478426553787994</v>
      </c>
      <c r="BO115" s="9">
        <f>Table6[[#This Row],[sales]]-Table6[[#This Row],[ Pred_12]]</f>
        <v>2160.131225504846</v>
      </c>
      <c r="BP115" s="47">
        <f>ABS(Table6[[#This Row],[ Red_12]]/Table6[[#This Row],[sales]])</f>
        <v>0.99720805969170634</v>
      </c>
      <c r="BQ115">
        <f>LN(G115+'2019 Totals and Calculations'!C$18)</f>
        <v>7.2307522821132535</v>
      </c>
      <c r="BR115">
        <f>LN(Table6[[#This Row],[PROF RADIO]]+'2019 Totals and Calculations'!D$18)</f>
        <v>6.3921332098093062</v>
      </c>
      <c r="BS115">
        <f>LN(Table6[[#This Row],[ONLINE LINGERING]]+'2019 Totals and Calculations'!E$18)</f>
        <v>4.7107450345300155</v>
      </c>
      <c r="BT115">
        <f>MONTH(Table6[[#This Row],[Date]])</f>
        <v>3</v>
      </c>
      <c r="BU115">
        <f t="shared" si="40"/>
        <v>0</v>
      </c>
      <c r="BV115">
        <f t="shared" si="41"/>
        <v>0</v>
      </c>
      <c r="BW115">
        <f t="shared" si="42"/>
        <v>1</v>
      </c>
      <c r="BX115">
        <f t="shared" si="43"/>
        <v>0</v>
      </c>
      <c r="BY115">
        <f t="shared" si="44"/>
        <v>0</v>
      </c>
      <c r="BZ115">
        <f t="shared" si="45"/>
        <v>0</v>
      </c>
      <c r="CA115">
        <f t="shared" si="46"/>
        <v>0</v>
      </c>
      <c r="CB115">
        <f t="shared" si="47"/>
        <v>0</v>
      </c>
      <c r="CC115">
        <f t="shared" si="48"/>
        <v>0</v>
      </c>
      <c r="CD115">
        <f t="shared" si="49"/>
        <v>0</v>
      </c>
      <c r="CE115">
        <f t="shared" si="50"/>
        <v>0</v>
      </c>
      <c r="CF115">
        <f t="shared" si="51"/>
        <v>0</v>
      </c>
      <c r="CG115">
        <f t="shared" si="52"/>
        <v>114</v>
      </c>
      <c r="CH11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2329.3794668462342</v>
      </c>
      <c r="CI115" s="79">
        <f>Table6[[#This Row],[sales]]-CH115</f>
        <v>-163.20039868600952</v>
      </c>
      <c r="CJ115">
        <f>ABS(Table6[[#This Row],[sales]]-CH115)/Table6[[#This Row],[sales]]</f>
        <v>7.5340215905889352E-2</v>
      </c>
      <c r="CK11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2587.6920850750103</v>
      </c>
      <c r="CL115" s="79">
        <f>Table6[[#This Row],[sales]]-CK115</f>
        <v>-421.51301691478557</v>
      </c>
      <c r="CM115">
        <f>ABS(Table6[[#This Row],[sales]]-CK115)/Table6[[#This Row],[sales]]</f>
        <v>0.1945882605507698</v>
      </c>
      <c r="CN11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2271.7517975405617</v>
      </c>
      <c r="CO115" s="79">
        <f>Table6[[#This Row],[sales]]-CN115</f>
        <v>-105.57272938033702</v>
      </c>
      <c r="CP115">
        <f>ABS(Table6[[#This Row],[sales]]-CN115)/Table6[[#This Row],[sales]]</f>
        <v>4.8736843104112283E-2</v>
      </c>
      <c r="CQ11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2287.5856881510608</v>
      </c>
      <c r="CR115" s="79">
        <f>Table6[[#This Row],[sales]]-CQ115</f>
        <v>-121.40661999083613</v>
      </c>
      <c r="CS115">
        <f>ABS(Table6[[#This Row],[sales]]-CQ115)/Table6[[#This Row],[sales]]</f>
        <v>5.60464376077408E-2</v>
      </c>
    </row>
    <row r="116" spans="1:97" x14ac:dyDescent="0.2">
      <c r="A116">
        <v>115</v>
      </c>
      <c r="B116" t="s">
        <v>139</v>
      </c>
      <c r="C116" s="5">
        <v>43534</v>
      </c>
      <c r="D116" s="6">
        <v>188.79693704179493</v>
      </c>
      <c r="E116" s="8">
        <f>YEAR(Table6[[#This Row],[Date]])</f>
        <v>2019</v>
      </c>
      <c r="F116" s="6">
        <f>Table6[[#This Row],[TV_State]]+Table6[[#This Row],[Radio_State]]+Table6[[#This Row],[Online]]</f>
        <v>801.98956121453637</v>
      </c>
      <c r="G116" s="6">
        <f t="shared" si="27"/>
        <v>770.65146934061124</v>
      </c>
      <c r="H116" s="6">
        <f>LN(Table6[[#This Row],[PROF TV LING]])</f>
        <v>6.6472362212159828</v>
      </c>
      <c r="I116" s="6">
        <f t="shared" si="28"/>
        <v>5.2406720302842231</v>
      </c>
      <c r="J116" s="6">
        <v>545.06011037577014</v>
      </c>
      <c r="K116" s="6">
        <f t="shared" si="33"/>
        <v>539.7163838034586</v>
      </c>
      <c r="L116" s="6">
        <f>0.5*J115+0.5*Table6[[#This Row],[Radio_State]]</f>
        <v>542.36179299767218</v>
      </c>
      <c r="M116" s="6">
        <f>LN(Table6[[#This Row],[RADIO LINGERING ]])</f>
        <v>6.2959332935066179</v>
      </c>
      <c r="N116" s="6">
        <f t="shared" si="29"/>
        <v>6.3008960828487464</v>
      </c>
      <c r="O116" s="6">
        <v>68.132513796971281</v>
      </c>
      <c r="P116" s="6">
        <f t="shared" si="30"/>
        <v>67.844629935860624</v>
      </c>
      <c r="Q116" s="6">
        <f>0.3*O115+0.7*Table6[[#This Row],[Online]]</f>
        <v>67.930139993613935</v>
      </c>
      <c r="R116" s="6">
        <f>LN(Table6[[#This Row],[ONLINE LINGERING]])</f>
        <v>4.2184798240521681</v>
      </c>
      <c r="S116" s="6">
        <f t="shared" si="31"/>
        <v>4.2214545411689111</v>
      </c>
      <c r="T116" s="6">
        <v>2462.3427029978379</v>
      </c>
      <c r="U116" s="6">
        <f t="shared" si="32"/>
        <v>7.8088684940508317</v>
      </c>
      <c r="V116" s="8">
        <f>YEAR(Table6[[#This Row],[Date]])</f>
        <v>2019</v>
      </c>
      <c r="W116" s="8">
        <f>WEEKNUM(Table6[[#This Row],[Date]])</f>
        <v>11</v>
      </c>
      <c r="X116" t="s">
        <v>279</v>
      </c>
      <c r="Y116" s="9">
        <f>Table6[[#This Row],[LNTVLING]]+Table6[[#This Row],[LNRADIOLING]]+Table6[[#This Row],[LNONLINELING]]</f>
        <v>17.161649338774769</v>
      </c>
      <c r="Z116">
        <f t="shared" si="53"/>
        <v>1</v>
      </c>
      <c r="AA116">
        <f t="shared" si="34"/>
        <v>1</v>
      </c>
      <c r="AB116">
        <f t="shared" si="35"/>
        <v>0</v>
      </c>
      <c r="AC116">
        <f t="shared" si="36"/>
        <v>0</v>
      </c>
      <c r="AD116">
        <f t="shared" si="37"/>
        <v>0</v>
      </c>
      <c r="AE116">
        <f t="shared" si="38"/>
        <v>0</v>
      </c>
      <c r="AF116">
        <f t="shared" si="39"/>
        <v>0</v>
      </c>
      <c r="AG116" s="9">
        <f>'[1]1'!J$20+'[1]1'!J$21*Table6[[#This Row],[TV_State]]</f>
        <v>1515.4009255528772</v>
      </c>
      <c r="AH116" s="9">
        <f>Table6[[#This Row],[sales]]-Table6[[#This Row],[Pred_1]]</f>
        <v>946.94177744496074</v>
      </c>
      <c r="AI116">
        <f>ABS(Table6[[#This Row],[Res_1]])/Table6[[#This Row],[sales]]</f>
        <v>0.38456944936709414</v>
      </c>
      <c r="AJ116" s="9">
        <f>'[1]2'!J$20+'[1]2'!J$21*Table6[[#This Row],[Radio_State]]</f>
        <v>4107.1255628184526</v>
      </c>
      <c r="AK116" s="9">
        <f>Table6[[#This Row],[sales]]-Table6[[#This Row],[ Pred_2 ]]</f>
        <v>-1644.7828598206147</v>
      </c>
      <c r="AL116">
        <f>ABS(Table6[[#This Row],[ Res_2 ]])/Table6[[#This Row],[sales]]</f>
        <v>0.66797479401146498</v>
      </c>
      <c r="AM116" s="10">
        <f>'[1]3'!J$20+'[1]3'!J$21*Data!O116</f>
        <v>2194.3535938012947</v>
      </c>
      <c r="AN116" s="9">
        <f>Table6[[#This Row],[sales]]-Table6[[#This Row],[Pred_3]]</f>
        <v>267.98910919654327</v>
      </c>
      <c r="AO116" s="9">
        <f>ABS(Table6[[#This Row],[Res_3]])/Table6[[#This Row],[sales]]</f>
        <v>0.10883501669782746</v>
      </c>
      <c r="AP116" s="9">
        <f>'[1]4'!L$21+'[1]4'!L$27*Table6[[#This Row],[TV_State]]+'[1]4'!L$22*Table6[[#This Row],[NJ_DUM]]+'[1]4'!L$23*Table6[[#This Row],[NY_DUM]]+'[1]4'!L$24*Table6[[#This Row],[PA_DUM]]+'[1]4'!L$25*Table6[[#This Row],[CT_DUM]]+'[1]4'!L$26*Table6[[#This Row],[DL_DUM]]</f>
        <v>4422.1453975515678</v>
      </c>
      <c r="AQ116" s="9">
        <f>Table6[[#This Row],[sales]]-Table6[[#This Row],[Pred_4]]</f>
        <v>-1959.8026945537299</v>
      </c>
      <c r="AR116">
        <f>ABS(Table6[[#This Row],[Res_4]]/Table6[[#This Row],[sales]])</f>
        <v>0.79590980255011667</v>
      </c>
      <c r="AS116" s="9">
        <f>'[1]5'!L$20+'[1]5'!L$26*Table6[[#This Row],[Radio_State]]+'[1]5'!L$21*Table6[[#This Row],[NJ_DUM]]+'[1]5'!L$22*Table6[[#This Row],[NY_DUM]]+'[1]5'!L$23*Table6[[#This Row],[PA_DUM]]+'[1]5'!L$24*Table6[[#This Row],[CT_DUM]]+'[1]5'!L$25*Table6[[#This Row],[DL_DUM]]</f>
        <v>4587.5181850833924</v>
      </c>
      <c r="AT116" s="9">
        <f>Table6[[#This Row],[sales]]-Table6[[#This Row],[Pred_5]]</f>
        <v>-2125.1754820855544</v>
      </c>
      <c r="AU116" s="9">
        <f>ABS(Table6[[#This Row],[Red_5]]/Table6[[#This Row],[sales]])</f>
        <v>0.86307055451631842</v>
      </c>
      <c r="AV116" s="9">
        <f>'[1]6'!L$20+'[1]6'!L$26*Table6[[#This Row],[Online]]+'[1]6'!L$21*Table6[[#This Row],[NJ_DUM]]+'[1]6'!L$22*Table6[[#This Row],[NY_DUM]]+'[1]6'!L$23*Table6[[#This Row],[PA_DUM]]+'[1]6'!L$24*Table6[[#This Row],[CT_DUM]]+'[1]6'!L$25*Table6[[#This Row],[DL_DUM]]</f>
        <v>4256.9212605435314</v>
      </c>
      <c r="AW116" s="9">
        <f>Table6[[#This Row],[sales]]-Table6[[#This Row],[Pred_6]]</f>
        <v>-1794.5785575456935</v>
      </c>
      <c r="AX116" s="9">
        <f>ABS(Table6[[#This Row],[Red_6]]/Table6[[#This Row],[sales]])</f>
        <v>0.72880942013507743</v>
      </c>
      <c r="AY116" s="9">
        <f>'[1]7'!L$21+'[1]7'!L$27*Table6[[#This Row],[LNTV]]+'[1]7'!L$22*Table6[[#This Row],[NJ_DUM]]+'[1]7'!L$23*Table6[[#This Row],[NY_DUM]]+'[1]7'!L$24*Table6[[#This Row],[PA_DUM]]+'[1]7'!L$25*Table6[[#This Row],[CT_DUM]]+'[1]7'!L$26*Table6[[#This Row],[DL_DUM]]</f>
        <v>8.0424917055254035</v>
      </c>
      <c r="AZ116" s="9">
        <f>Table6[[#This Row],[sales]]-Table6[[#This Row],[Pred_7]]</f>
        <v>2454.3002112923127</v>
      </c>
      <c r="BA116" s="9">
        <f>ABS(Table6[[#This Row],[Red_7]]/Table6[[#This Row],[sales]])</f>
        <v>0.99673380488599994</v>
      </c>
      <c r="BB116" s="9">
        <f>'[1]8'!O$22+'[1]8'!O$28*Table6[[#This Row],[LNRADIOLING]]+'[1]8'!O$23*Table6[[#This Row],[DL_DUM]]+'[1]8'!O$24*Table6[[#This Row],[CT_DUM]]+'[1]8'!O$25*Table6[[#This Row],[PA_DUM]]+'[1]8'!O$26*Table6[[#This Row],[NY_DUM]]+'[1]8'!O$27*Table6[[#This Row],[NJ_DUM]]</f>
        <v>5.9709059665526816</v>
      </c>
      <c r="BC116" s="9">
        <f>Table6[[#This Row],[sales]]-Table6[[#This Row],[Pred_8]]</f>
        <v>2456.371797031285</v>
      </c>
      <c r="BD116" s="9">
        <f>ABS(Table6[[#This Row],[Red_8]]/Table6[[#This Row],[sales]])</f>
        <v>0.99757511171808722</v>
      </c>
      <c r="BE116" s="9">
        <f>'[1]9'!M$19+'[1]9'!M$21*Table6[[#This Row],[LNONLINE]]+'[1]9'!M$20*Table6[[#This Row],[DL_DUM]]+'[1]9'!M$22*Table6[[#This Row],[CT_DUM]]+'[1]9'!M$23*Table6[[#This Row],[PA_DUM]]+'[1]9'!M$24*Table6[[#This Row],[NY_DUM]]+'[1]9'!M$25*Table6[[#This Row],[NJ_DUM]]</f>
        <v>5.8788362569249148</v>
      </c>
      <c r="BF116" s="9">
        <f>Table6[[#This Row],[sales]]-Table6[[#This Row],[Pred_9]]</f>
        <v>2456.4638667409131</v>
      </c>
      <c r="BG116" s="9">
        <f>ABS(Table6[[#This Row],[Red_9]]/Table6[[#This Row],[sales]])</f>
        <v>0.99761250282108682</v>
      </c>
      <c r="BH116" s="9">
        <f>'[1]10'!P$22+'[1]10'!P$30*Table6[[#This Row],[LNTV]]+'[1]10'!P$29*Table6[[#This Row],[LNRADIOLING]]+'[1]10'!P$24*Table6[[#This Row],[LNONLINELING]]+'[1]10'!P$23*Table6[[#This Row],[DL_DUM]]+'[1]10'!P$25*Table6[[#This Row],[CT_DUM]]+'[1]10'!P$26*Table6[[#This Row],[PA_DUM]]+'[1]10'!P$27*Table6[[#This Row],[NY_DUM]]+'[1]10'!P$28*Table6[[#This Row],[NJ_DUM]]</f>
        <v>5.4767569829741856</v>
      </c>
      <c r="BI116" s="9">
        <f>Table6[[#This Row],[sales]]-Table6[[#This Row],[Pred_10]]</f>
        <v>2456.8659460148638</v>
      </c>
      <c r="BJ116" s="45">
        <f>ABS(Table6[[#This Row],[Red_10]]/Table6[[#This Row],[sales]])</f>
        <v>0.99777579417507301</v>
      </c>
      <c r="BK116" s="9">
        <f>'[1]11'!P$32+'[1]11'!P$40*Table6[[#This Row],[LNONLINELING]]+'[1]11'!P$39*Table6[[#This Row],[LNRADIOLING]]+'[1]11'!P$38*Table6[[#This Row],[LNTVLING]]+'[1]11'!P$33*Table6[[#This Row],[DL_DUM]]+'[1]11'!P$34*Table6[[#This Row],[CT_DUM]]+'[1]11'!P$35*Table6[[#This Row],[PA_DUM]]+'[1]11'!P$36*Table6[[#This Row],[NY_DUM]]+'[1]11'!P$37*Table6[[#This Row],[NJ_DUM]]</f>
        <v>5.6180455276978334</v>
      </c>
      <c r="BL116" s="9">
        <f>Table6[[#This Row],[sales]]-Table6[[#This Row],[ Pred_11]]</f>
        <v>2456.7246574701403</v>
      </c>
      <c r="BM116" s="47">
        <f>ABS(Table6[[#This Row],[ Red_11]]/Table6[[#This Row],[sales]])</f>
        <v>0.99771841445106002</v>
      </c>
      <c r="BN116" s="9">
        <f>'[1]12'!K$22+'[1]12'!K$28*Table6[[#This Row],[COMBINE LN LING]]+'[1]12'!K$23*Table6[[#This Row],[DL_DUM]]+'[1]12'!K$24*Table6[[#This Row],[CT_DUM]]+'[1]12'!K$25*Table6[[#This Row],[PA_DUM]]+'[1]12'!K$26*Table6[[#This Row],[NY_DUM]]+'[1]12'!K$27*Table6[[#This Row],[NJ_DUM]]</f>
        <v>6.0227791404462234</v>
      </c>
      <c r="BO116" s="9">
        <f>Table6[[#This Row],[sales]]-Table6[[#This Row],[ Pred_12]]</f>
        <v>2456.3199238573916</v>
      </c>
      <c r="BP116" s="47">
        <f>ABS(Table6[[#This Row],[ Red_12]]/Table6[[#This Row],[sales]])</f>
        <v>0.9975540451241357</v>
      </c>
      <c r="BQ116">
        <f>LN(G116+'2019 Totals and Calculations'!C$18)</f>
        <v>7.0316484835343918</v>
      </c>
      <c r="BR116">
        <f>LN(Table6[[#This Row],[PROF RADIO]]+'2019 Totals and Calculations'!D$18)</f>
        <v>6.4010424362479474</v>
      </c>
      <c r="BS116">
        <f>LN(Table6[[#This Row],[ONLINE LINGERING]]+'2019 Totals and Calculations'!E$18)</f>
        <v>4.7167786789679642</v>
      </c>
      <c r="BT116">
        <f>MONTH(Table6[[#This Row],[Date]])</f>
        <v>3</v>
      </c>
      <c r="BU116">
        <f t="shared" si="40"/>
        <v>0</v>
      </c>
      <c r="BV116">
        <f t="shared" si="41"/>
        <v>0</v>
      </c>
      <c r="BW116">
        <f t="shared" si="42"/>
        <v>1</v>
      </c>
      <c r="BX116">
        <f t="shared" si="43"/>
        <v>0</v>
      </c>
      <c r="BY116">
        <f t="shared" si="44"/>
        <v>0</v>
      </c>
      <c r="BZ116">
        <f t="shared" si="45"/>
        <v>0</v>
      </c>
      <c r="CA116">
        <f t="shared" si="46"/>
        <v>0</v>
      </c>
      <c r="CB116">
        <f t="shared" si="47"/>
        <v>0</v>
      </c>
      <c r="CC116">
        <f t="shared" si="48"/>
        <v>0</v>
      </c>
      <c r="CD116">
        <f t="shared" si="49"/>
        <v>0</v>
      </c>
      <c r="CE116">
        <f t="shared" si="50"/>
        <v>0</v>
      </c>
      <c r="CF116">
        <f t="shared" si="51"/>
        <v>0</v>
      </c>
      <c r="CG116">
        <f t="shared" si="52"/>
        <v>115</v>
      </c>
      <c r="CH11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2201.1376749422616</v>
      </c>
      <c r="CI116" s="79">
        <f>Table6[[#This Row],[sales]]-CH116</f>
        <v>261.20502805557635</v>
      </c>
      <c r="CJ116">
        <f>ABS(Table6[[#This Row],[sales]]-CH116)/Table6[[#This Row],[sales]]</f>
        <v>0.10607988389981868</v>
      </c>
      <c r="CK11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2600.6553164386005</v>
      </c>
      <c r="CL116" s="79">
        <f>Table6[[#This Row],[sales]]-CK116</f>
        <v>-138.31261344076256</v>
      </c>
      <c r="CM116">
        <f>ABS(Table6[[#This Row],[sales]]-CK116)/Table6[[#This Row],[sales]]</f>
        <v>5.6171146799497314E-2</v>
      </c>
      <c r="CN11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2281.5968514670944</v>
      </c>
      <c r="CO116" s="79">
        <f>Table6[[#This Row],[sales]]-CN116</f>
        <v>180.74585153074349</v>
      </c>
      <c r="CP116">
        <f>ABS(Table6[[#This Row],[sales]]-CN116)/Table6[[#This Row],[sales]]</f>
        <v>7.3404019396118236E-2</v>
      </c>
      <c r="CQ11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2258.9489054560067</v>
      </c>
      <c r="CR116" s="79">
        <f>Table6[[#This Row],[sales]]-CQ116</f>
        <v>203.39379754183119</v>
      </c>
      <c r="CS116">
        <f>ABS(Table6[[#This Row],[sales]]-CQ116)/Table6[[#This Row],[sales]]</f>
        <v>8.2601742354630234E-2</v>
      </c>
    </row>
    <row r="117" spans="1:97" x14ac:dyDescent="0.2">
      <c r="A117">
        <v>116</v>
      </c>
      <c r="B117" t="s">
        <v>139</v>
      </c>
      <c r="C117" s="5">
        <v>43541</v>
      </c>
      <c r="D117" s="6">
        <v>141.59770278134621</v>
      </c>
      <c r="E117" s="8">
        <f>YEAR(Table6[[#This Row],[Date]])</f>
        <v>2019</v>
      </c>
      <c r="F117" s="6">
        <f>Table6[[#This Row],[TV_State]]+Table6[[#This Row],[Radio_State]]+Table6[[#This Row],[Online]]</f>
        <v>760.92225319581507</v>
      </c>
      <c r="G117" s="6">
        <f t="shared" si="27"/>
        <v>581.93533937283178</v>
      </c>
      <c r="H117" s="6">
        <f>LN(Table6[[#This Row],[PROF TV LING]])</f>
        <v>6.3663593408253281</v>
      </c>
      <c r="I117" s="6">
        <f t="shared" si="28"/>
        <v>4.9529899578324423</v>
      </c>
      <c r="J117" s="6">
        <v>550.5107114795278</v>
      </c>
      <c r="K117" s="6">
        <f t="shared" si="33"/>
        <v>545.11354764149314</v>
      </c>
      <c r="L117" s="6">
        <f>0.5*J116+0.5*Table6[[#This Row],[Radio_State]]</f>
        <v>547.78541092764897</v>
      </c>
      <c r="M117" s="6">
        <f>LN(Table6[[#This Row],[RADIO LINGERING ]])</f>
        <v>6.3058836243597858</v>
      </c>
      <c r="N117" s="6">
        <f t="shared" si="29"/>
        <v>6.3108464137019151</v>
      </c>
      <c r="O117" s="6">
        <v>68.813838934940989</v>
      </c>
      <c r="P117" s="6">
        <f t="shared" si="30"/>
        <v>68.523076235216877</v>
      </c>
      <c r="Q117" s="6">
        <f>0.3*O116+0.7*Table6[[#This Row],[Online]]</f>
        <v>68.609441393550071</v>
      </c>
      <c r="R117" s="6">
        <f>LN(Table6[[#This Row],[ONLINE LINGERING]])</f>
        <v>4.228430154905336</v>
      </c>
      <c r="S117" s="6">
        <f t="shared" si="31"/>
        <v>4.2314048720220789</v>
      </c>
      <c r="T117" s="6">
        <v>2181.6155444897404</v>
      </c>
      <c r="U117" s="6">
        <f t="shared" si="32"/>
        <v>7.6878209567763189</v>
      </c>
      <c r="V117" s="8">
        <f>YEAR(Table6[[#This Row],[Date]])</f>
        <v>2019</v>
      </c>
      <c r="W117" s="8">
        <f>WEEKNUM(Table6[[#This Row],[Date]])</f>
        <v>12</v>
      </c>
      <c r="X117" t="s">
        <v>280</v>
      </c>
      <c r="Y117" s="9">
        <f>Table6[[#This Row],[LNTVLING]]+Table6[[#This Row],[LNRADIOLING]]+Table6[[#This Row],[LNONLINELING]]</f>
        <v>16.900673120090449</v>
      </c>
      <c r="Z117">
        <f t="shared" si="53"/>
        <v>1</v>
      </c>
      <c r="AA117">
        <f t="shared" si="34"/>
        <v>1</v>
      </c>
      <c r="AB117">
        <f t="shared" si="35"/>
        <v>0</v>
      </c>
      <c r="AC117">
        <f t="shared" si="36"/>
        <v>0</v>
      </c>
      <c r="AD117">
        <f t="shared" si="37"/>
        <v>0</v>
      </c>
      <c r="AE117">
        <f t="shared" si="38"/>
        <v>0</v>
      </c>
      <c r="AF117">
        <f t="shared" si="39"/>
        <v>0</v>
      </c>
      <c r="AG117" s="9">
        <f>'[1]1'!J$20+'[1]1'!J$21*Table6[[#This Row],[TV_State]]</f>
        <v>1468.983830528739</v>
      </c>
      <c r="AH117" s="9">
        <f>Table6[[#This Row],[sales]]-Table6[[#This Row],[Pred_1]]</f>
        <v>712.63171396100142</v>
      </c>
      <c r="AI117">
        <f>ABS(Table6[[#This Row],[Res_1]])/Table6[[#This Row],[sales]]</f>
        <v>0.32665320695983552</v>
      </c>
      <c r="AJ117" s="9">
        <f>'[1]2'!J$20+'[1]2'!J$21*Table6[[#This Row],[Radio_State]]</f>
        <v>4131.0540004066615</v>
      </c>
      <c r="AK117" s="9">
        <f>Table6[[#This Row],[sales]]-Table6[[#This Row],[ Pred_2 ]]</f>
        <v>-1949.4384559169212</v>
      </c>
      <c r="AL117">
        <f>ABS(Table6[[#This Row],[ Res_2 ]])/Table6[[#This Row],[sales]]</f>
        <v>0.89357561685914588</v>
      </c>
      <c r="AM117" s="10">
        <f>'[1]3'!J$20+'[1]3'!J$21*Data!O117</f>
        <v>2198.289827922059</v>
      </c>
      <c r="AN117" s="9">
        <f>Table6[[#This Row],[sales]]-Table6[[#This Row],[Pred_3]]</f>
        <v>-16.674283432318589</v>
      </c>
      <c r="AO117" s="9">
        <f>ABS(Table6[[#This Row],[Res_3]])/Table6[[#This Row],[sales]]</f>
        <v>7.6430897618207745E-3</v>
      </c>
      <c r="AP117" s="9">
        <f>'[1]4'!L$21+'[1]4'!L$27*Table6[[#This Row],[TV_State]]+'[1]4'!L$22*Table6[[#This Row],[NJ_DUM]]+'[1]4'!L$23*Table6[[#This Row],[NY_DUM]]+'[1]4'!L$24*Table6[[#This Row],[PA_DUM]]+'[1]4'!L$25*Table6[[#This Row],[CT_DUM]]+'[1]4'!L$26*Table6[[#This Row],[DL_DUM]]</f>
        <v>4411.7341600211312</v>
      </c>
      <c r="AQ117" s="9">
        <f>Table6[[#This Row],[sales]]-Table6[[#This Row],[Pred_4]]</f>
        <v>-2230.1186155313908</v>
      </c>
      <c r="AR117">
        <f>ABS(Table6[[#This Row],[Res_4]]/Table6[[#This Row],[sales]])</f>
        <v>1.0222326390936103</v>
      </c>
      <c r="AS117" s="9">
        <f>'[1]5'!L$20+'[1]5'!L$26*Table6[[#This Row],[Radio_State]]+'[1]5'!L$21*Table6[[#This Row],[NJ_DUM]]+'[1]5'!L$22*Table6[[#This Row],[NY_DUM]]+'[1]5'!L$23*Table6[[#This Row],[PA_DUM]]+'[1]5'!L$24*Table6[[#This Row],[CT_DUM]]+'[1]5'!L$25*Table6[[#This Row],[DL_DUM]]</f>
        <v>4597.1199383973544</v>
      </c>
      <c r="AT117" s="9">
        <f>Table6[[#This Row],[sales]]-Table6[[#This Row],[Pred_5]]</f>
        <v>-2415.504393907614</v>
      </c>
      <c r="AU117" s="9">
        <f>ABS(Table6[[#This Row],[Red_5]]/Table6[[#This Row],[sales]])</f>
        <v>1.1072090130676888</v>
      </c>
      <c r="AV117" s="9">
        <f>'[1]6'!L$20+'[1]6'!L$26*Table6[[#This Row],[Online]]+'[1]6'!L$21*Table6[[#This Row],[NJ_DUM]]+'[1]6'!L$22*Table6[[#This Row],[NY_DUM]]+'[1]6'!L$23*Table6[[#This Row],[PA_DUM]]+'[1]6'!L$24*Table6[[#This Row],[CT_DUM]]+'[1]6'!L$25*Table6[[#This Row],[DL_DUM]]</f>
        <v>4259.8865630395831</v>
      </c>
      <c r="AW117" s="9">
        <f>Table6[[#This Row],[sales]]-Table6[[#This Row],[Pred_6]]</f>
        <v>-2078.2710185498427</v>
      </c>
      <c r="AX117" s="9">
        <f>ABS(Table6[[#This Row],[Red_6]]/Table6[[#This Row],[sales]])</f>
        <v>0.95262935937501814</v>
      </c>
      <c r="AY117" s="9">
        <f>'[1]7'!L$21+'[1]7'!L$27*Table6[[#This Row],[LNTV]]+'[1]7'!L$22*Table6[[#This Row],[NJ_DUM]]+'[1]7'!L$23*Table6[[#This Row],[NY_DUM]]+'[1]7'!L$24*Table6[[#This Row],[PA_DUM]]+'[1]7'!L$25*Table6[[#This Row],[CT_DUM]]+'[1]7'!L$26*Table6[[#This Row],[DL_DUM]]</f>
        <v>8.0106497622220143</v>
      </c>
      <c r="AZ117" s="9">
        <f>Table6[[#This Row],[sales]]-Table6[[#This Row],[Pred_7]]</f>
        <v>2173.6048947275185</v>
      </c>
      <c r="BA117" s="9">
        <f>ABS(Table6[[#This Row],[Red_7]]/Table6[[#This Row],[sales]])</f>
        <v>0.99632811116401565</v>
      </c>
      <c r="BB117" s="9">
        <f>'[1]8'!O$22+'[1]8'!O$28*Table6[[#This Row],[LNRADIOLING]]+'[1]8'!O$23*Table6[[#This Row],[DL_DUM]]+'[1]8'!O$24*Table6[[#This Row],[CT_DUM]]+'[1]8'!O$25*Table6[[#This Row],[PA_DUM]]+'[1]8'!O$26*Table6[[#This Row],[NY_DUM]]+'[1]8'!O$27*Table6[[#This Row],[NJ_DUM]]</f>
        <v>5.9716158325564583</v>
      </c>
      <c r="BC117" s="9">
        <f>Table6[[#This Row],[sales]]-Table6[[#This Row],[Pred_8]]</f>
        <v>2175.643928657184</v>
      </c>
      <c r="BD117" s="9">
        <f>ABS(Table6[[#This Row],[Red_8]]/Table6[[#This Row],[sales]])</f>
        <v>0.99726275518725593</v>
      </c>
      <c r="BE117" s="9">
        <f>'[1]9'!M$19+'[1]9'!M$21*Table6[[#This Row],[LNONLINE]]+'[1]9'!M$20*Table6[[#This Row],[DL_DUM]]+'[1]9'!M$22*Table6[[#This Row],[CT_DUM]]+'[1]9'!M$23*Table6[[#This Row],[PA_DUM]]+'[1]9'!M$24*Table6[[#This Row],[NY_DUM]]+'[1]9'!M$25*Table6[[#This Row],[NJ_DUM]]</f>
        <v>5.8819867052562467</v>
      </c>
      <c r="BF117" s="9">
        <f>Table6[[#This Row],[sales]]-Table6[[#This Row],[Pred_9]]</f>
        <v>2175.7335577844842</v>
      </c>
      <c r="BG117" s="9">
        <f>ABS(Table6[[#This Row],[Red_9]]/Table6[[#This Row],[sales]])</f>
        <v>0.99730383901961428</v>
      </c>
      <c r="BH117" s="9">
        <f>'[1]10'!P$22+'[1]10'!P$30*Table6[[#This Row],[LNTV]]+'[1]10'!P$29*Table6[[#This Row],[LNRADIOLING]]+'[1]10'!P$24*Table6[[#This Row],[LNONLINELING]]+'[1]10'!P$23*Table6[[#This Row],[DL_DUM]]+'[1]10'!P$25*Table6[[#This Row],[CT_DUM]]+'[1]10'!P$26*Table6[[#This Row],[PA_DUM]]+'[1]10'!P$27*Table6[[#This Row],[NY_DUM]]+'[1]10'!P$28*Table6[[#This Row],[NJ_DUM]]</f>
        <v>5.4698089475563529</v>
      </c>
      <c r="BI117" s="9">
        <f>Table6[[#This Row],[sales]]-Table6[[#This Row],[Pred_10]]</f>
        <v>2176.145735542184</v>
      </c>
      <c r="BJ117" s="45">
        <f>ABS(Table6[[#This Row],[Red_10]]/Table6[[#This Row],[sales]])</f>
        <v>0.99749277137240244</v>
      </c>
      <c r="BK117" s="9">
        <f>'[1]11'!P$32+'[1]11'!P$40*Table6[[#This Row],[LNONLINELING]]+'[1]11'!P$39*Table6[[#This Row],[LNRADIOLING]]+'[1]11'!P$38*Table6[[#This Row],[LNTVLING]]+'[1]11'!P$33*Table6[[#This Row],[DL_DUM]]+'[1]11'!P$34*Table6[[#This Row],[CT_DUM]]+'[1]11'!P$35*Table6[[#This Row],[PA_DUM]]+'[1]11'!P$36*Table6[[#This Row],[NY_DUM]]+'[1]11'!P$37*Table6[[#This Row],[NJ_DUM]]</f>
        <v>5.6682267829341617</v>
      </c>
      <c r="BL117" s="9">
        <f>Table6[[#This Row],[sales]]-Table6[[#This Row],[ Pred_11]]</f>
        <v>2175.9473177068062</v>
      </c>
      <c r="BM117" s="47">
        <f>ABS(Table6[[#This Row],[ Red_11]]/Table6[[#This Row],[sales]])</f>
        <v>0.99740182141750378</v>
      </c>
      <c r="BN117" s="9">
        <f>'[1]12'!K$22+'[1]12'!K$28*Table6[[#This Row],[COMBINE LN LING]]+'[1]12'!K$23*Table6[[#This Row],[DL_DUM]]+'[1]12'!K$24*Table6[[#This Row],[CT_DUM]]+'[1]12'!K$25*Table6[[#This Row],[PA_DUM]]+'[1]12'!K$26*Table6[[#This Row],[NY_DUM]]+'[1]12'!K$27*Table6[[#This Row],[NJ_DUM]]</f>
        <v>5.9976638655272652</v>
      </c>
      <c r="BO117" s="9">
        <f>Table6[[#This Row],[sales]]-Table6[[#This Row],[ Pred_12]]</f>
        <v>2175.6178806242133</v>
      </c>
      <c r="BP117" s="47">
        <f>ABS(Table6[[#This Row],[ Red_12]]/Table6[[#This Row],[sales]])</f>
        <v>0.99725081539656435</v>
      </c>
      <c r="BQ117">
        <f>LN(G117+'2019 Totals and Calculations'!C$18)</f>
        <v>6.8492559288539718</v>
      </c>
      <c r="BR117">
        <f>LN(Table6[[#This Row],[PROF RADIO]]+'2019 Totals and Calculations'!D$18)</f>
        <v>6.409960901691413</v>
      </c>
      <c r="BS117">
        <f>LN(Table6[[#This Row],[ONLINE LINGERING]]+'2019 Totals and Calculations'!E$18)</f>
        <v>4.7228359300707456</v>
      </c>
      <c r="BT117">
        <f>MONTH(Table6[[#This Row],[Date]])</f>
        <v>3</v>
      </c>
      <c r="BU117">
        <f t="shared" si="40"/>
        <v>0</v>
      </c>
      <c r="BV117">
        <f t="shared" si="41"/>
        <v>0</v>
      </c>
      <c r="BW117">
        <f t="shared" si="42"/>
        <v>1</v>
      </c>
      <c r="BX117">
        <f t="shared" si="43"/>
        <v>0</v>
      </c>
      <c r="BY117">
        <f t="shared" si="44"/>
        <v>0</v>
      </c>
      <c r="BZ117">
        <f t="shared" si="45"/>
        <v>0</v>
      </c>
      <c r="CA117">
        <f t="shared" si="46"/>
        <v>0</v>
      </c>
      <c r="CB117">
        <f t="shared" si="47"/>
        <v>0</v>
      </c>
      <c r="CC117">
        <f t="shared" si="48"/>
        <v>0</v>
      </c>
      <c r="CD117">
        <f t="shared" si="49"/>
        <v>0</v>
      </c>
      <c r="CE117">
        <f t="shared" si="50"/>
        <v>0</v>
      </c>
      <c r="CF117">
        <f t="shared" si="51"/>
        <v>0</v>
      </c>
      <c r="CG117">
        <f t="shared" si="52"/>
        <v>116</v>
      </c>
      <c r="CH11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2090.3397485794076</v>
      </c>
      <c r="CI117" s="79">
        <f>Table6[[#This Row],[sales]]-CH117</f>
        <v>91.275795910332818</v>
      </c>
      <c r="CJ117">
        <f>ABS(Table6[[#This Row],[sales]]-CH117)/Table6[[#This Row],[sales]]</f>
        <v>4.183862557308711E-2</v>
      </c>
      <c r="CK11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2613.690888327269</v>
      </c>
      <c r="CL117" s="79">
        <f>Table6[[#This Row],[sales]]-CK117</f>
        <v>-432.07534383752864</v>
      </c>
      <c r="CM117">
        <f>ABS(Table6[[#This Row],[sales]]-CK117)/Table6[[#This Row],[sales]]</f>
        <v>0.19805292684536085</v>
      </c>
      <c r="CN11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2291.5022373887509</v>
      </c>
      <c r="CO117" s="79">
        <f>Table6[[#This Row],[sales]]-CN117</f>
        <v>-109.88669289901054</v>
      </c>
      <c r="CP117">
        <f>ABS(Table6[[#This Row],[sales]]-CN117)/Table6[[#This Row],[sales]]</f>
        <v>5.0369412326823154E-2</v>
      </c>
      <c r="CQ11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2234.1395348249448</v>
      </c>
      <c r="CR117" s="79">
        <f>Table6[[#This Row],[sales]]-CQ117</f>
        <v>-52.523990335204417</v>
      </c>
      <c r="CS117">
        <f>ABS(Table6[[#This Row],[sales]]-CQ117)/Table6[[#This Row],[sales]]</f>
        <v>2.4075731614522068E-2</v>
      </c>
    </row>
    <row r="118" spans="1:97" x14ac:dyDescent="0.2">
      <c r="A118">
        <v>117</v>
      </c>
      <c r="B118" t="s">
        <v>139</v>
      </c>
      <c r="C118" s="5">
        <v>43548</v>
      </c>
      <c r="D118" s="6">
        <v>106.19827708600965</v>
      </c>
      <c r="E118" s="8">
        <f>YEAR(Table6[[#This Row],[Date]])</f>
        <v>2019</v>
      </c>
      <c r="F118" s="6">
        <f>Table6[[#This Row],[TV_State]]+Table6[[#This Row],[Radio_State]]+Table6[[#This Row],[Online]]</f>
        <v>731.71607300462301</v>
      </c>
      <c r="G118" s="6">
        <f t="shared" si="27"/>
        <v>439.21422068678515</v>
      </c>
      <c r="H118" s="6">
        <f>LN(Table6[[#This Row],[PROF TV LING]])</f>
        <v>6.0849872682840438</v>
      </c>
      <c r="I118" s="6">
        <f t="shared" si="28"/>
        <v>4.6653078853806615</v>
      </c>
      <c r="J118" s="6">
        <v>556.01581859432304</v>
      </c>
      <c r="K118" s="6">
        <f t="shared" si="33"/>
        <v>550.56468311790809</v>
      </c>
      <c r="L118" s="6">
        <f>0.5*J117+0.5*Table6[[#This Row],[Radio_State]]</f>
        <v>553.26326503692542</v>
      </c>
      <c r="M118" s="6">
        <f>LN(Table6[[#This Row],[RADIO LINGERING ]])</f>
        <v>6.3158339552129537</v>
      </c>
      <c r="N118" s="6">
        <f t="shared" si="29"/>
        <v>6.320796744555083</v>
      </c>
      <c r="O118" s="6">
        <v>69.501977324290394</v>
      </c>
      <c r="P118" s="6">
        <f t="shared" si="30"/>
        <v>69.208306997568343</v>
      </c>
      <c r="Q118" s="6">
        <f>0.3*O117+0.7*Table6[[#This Row],[Online]]</f>
        <v>69.295535807485578</v>
      </c>
      <c r="R118" s="6">
        <f>LN(Table6[[#This Row],[ONLINE LINGERING]])</f>
        <v>4.2383804857585039</v>
      </c>
      <c r="S118" s="6">
        <f t="shared" si="31"/>
        <v>4.2413552028752468</v>
      </c>
      <c r="T118" s="6">
        <v>2277.4092418357427</v>
      </c>
      <c r="U118" s="6">
        <f t="shared" si="32"/>
        <v>7.7307937784326173</v>
      </c>
      <c r="V118" s="8">
        <f>YEAR(Table6[[#This Row],[Date]])</f>
        <v>2019</v>
      </c>
      <c r="W118" s="8">
        <f>WEEKNUM(Table6[[#This Row],[Date]])</f>
        <v>13</v>
      </c>
      <c r="X118" t="s">
        <v>281</v>
      </c>
      <c r="Y118" s="9">
        <f>Table6[[#This Row],[LNTVLING]]+Table6[[#This Row],[LNRADIOLING]]+Table6[[#This Row],[LNONLINELING]]</f>
        <v>16.639201709255502</v>
      </c>
      <c r="Z118">
        <f t="shared" si="53"/>
        <v>1</v>
      </c>
      <c r="AA118">
        <f t="shared" si="34"/>
        <v>1</v>
      </c>
      <c r="AB118">
        <f t="shared" si="35"/>
        <v>0</v>
      </c>
      <c r="AC118">
        <f t="shared" si="36"/>
        <v>0</v>
      </c>
      <c r="AD118">
        <f t="shared" si="37"/>
        <v>0</v>
      </c>
      <c r="AE118">
        <f t="shared" si="38"/>
        <v>0</v>
      </c>
      <c r="AF118">
        <f t="shared" si="39"/>
        <v>0</v>
      </c>
      <c r="AG118" s="9">
        <f>'[1]1'!J$20+'[1]1'!J$21*Table6[[#This Row],[TV_State]]</f>
        <v>1434.1710092606349</v>
      </c>
      <c r="AH118" s="9">
        <f>Table6[[#This Row],[sales]]-Table6[[#This Row],[Pred_1]]</f>
        <v>843.23823257510776</v>
      </c>
      <c r="AI118">
        <f>ABS(Table6[[#This Row],[Res_1]])/Table6[[#This Row],[sales]]</f>
        <v>0.37026205790550049</v>
      </c>
      <c r="AJ118" s="9">
        <f>'[1]2'!J$20+'[1]2'!J$21*Table6[[#This Row],[Radio_State]]</f>
        <v>4155.221722370753</v>
      </c>
      <c r="AK118" s="9">
        <f>Table6[[#This Row],[sales]]-Table6[[#This Row],[ Pred_2 ]]</f>
        <v>-1877.8124805350103</v>
      </c>
      <c r="AL118">
        <f>ABS(Table6[[#This Row],[ Res_2 ]])/Table6[[#This Row],[sales]]</f>
        <v>0.82453888657331043</v>
      </c>
      <c r="AM118" s="10">
        <f>'[1]3'!J$20+'[1]3'!J$21*Data!O118</f>
        <v>2202.2654243840307</v>
      </c>
      <c r="AN118" s="9">
        <f>Table6[[#This Row],[sales]]-Table6[[#This Row],[Pred_3]]</f>
        <v>75.143817451712039</v>
      </c>
      <c r="AO118" s="9">
        <f>ABS(Table6[[#This Row],[Res_3]])/Table6[[#This Row],[sales]]</f>
        <v>3.2995307154870923E-2</v>
      </c>
      <c r="AP118" s="9">
        <f>'[1]4'!L$21+'[1]4'!L$27*Table6[[#This Row],[TV_State]]+'[1]4'!L$22*Table6[[#This Row],[NJ_DUM]]+'[1]4'!L$23*Table6[[#This Row],[NY_DUM]]+'[1]4'!L$24*Table6[[#This Row],[PA_DUM]]+'[1]4'!L$25*Table6[[#This Row],[CT_DUM]]+'[1]4'!L$26*Table6[[#This Row],[DL_DUM]]</f>
        <v>4403.9257318733025</v>
      </c>
      <c r="AQ118" s="9">
        <f>Table6[[#This Row],[sales]]-Table6[[#This Row],[Pred_4]]</f>
        <v>-2126.5164900375598</v>
      </c>
      <c r="AR118">
        <f>ABS(Table6[[#This Row],[Res_4]]/Table6[[#This Row],[sales]])</f>
        <v>0.93374368162458443</v>
      </c>
      <c r="AS118" s="9">
        <f>'[1]5'!L$20+'[1]5'!L$26*Table6[[#This Row],[Radio_State]]+'[1]5'!L$21*Table6[[#This Row],[NJ_DUM]]+'[1]5'!L$22*Table6[[#This Row],[NY_DUM]]+'[1]5'!L$23*Table6[[#This Row],[PA_DUM]]+'[1]5'!L$24*Table6[[#This Row],[CT_DUM]]+'[1]5'!L$25*Table6[[#This Row],[DL_DUM]]</f>
        <v>4606.8177092444566</v>
      </c>
      <c r="AT118" s="9">
        <f>Table6[[#This Row],[sales]]-Table6[[#This Row],[Pred_5]]</f>
        <v>-2329.4084674087139</v>
      </c>
      <c r="AU118" s="9">
        <f>ABS(Table6[[#This Row],[Red_5]]/Table6[[#This Row],[sales]])</f>
        <v>1.0228326225334259</v>
      </c>
      <c r="AV118" s="9">
        <f>'[1]6'!L$20+'[1]6'!L$26*Table6[[#This Row],[Online]]+'[1]6'!L$21*Table6[[#This Row],[NJ_DUM]]+'[1]6'!L$22*Table6[[#This Row],[NY_DUM]]+'[1]6'!L$23*Table6[[#This Row],[PA_DUM]]+'[1]6'!L$24*Table6[[#This Row],[CT_DUM]]+'[1]6'!L$25*Table6[[#This Row],[DL_DUM]]</f>
        <v>4262.8815185605954</v>
      </c>
      <c r="AW118" s="9">
        <f>Table6[[#This Row],[sales]]-Table6[[#This Row],[Pred_6]]</f>
        <v>-1985.4722767248527</v>
      </c>
      <c r="AX118" s="9">
        <f>ABS(Table6[[#This Row],[Red_6]]/Table6[[#This Row],[sales]])</f>
        <v>0.87181181153213838</v>
      </c>
      <c r="AY118" s="9">
        <f>'[1]7'!L$21+'[1]7'!L$27*Table6[[#This Row],[LNTV]]+'[1]7'!L$22*Table6[[#This Row],[NJ_DUM]]+'[1]7'!L$23*Table6[[#This Row],[NY_DUM]]+'[1]7'!L$24*Table6[[#This Row],[PA_DUM]]+'[1]7'!L$25*Table6[[#This Row],[CT_DUM]]+'[1]7'!L$26*Table6[[#This Row],[DL_DUM]]</f>
        <v>7.9788078189186251</v>
      </c>
      <c r="AZ118" s="9">
        <f>Table6[[#This Row],[sales]]-Table6[[#This Row],[Pred_7]]</f>
        <v>2269.4304340168242</v>
      </c>
      <c r="BA118" s="9">
        <f>ABS(Table6[[#This Row],[Red_7]]/Table6[[#This Row],[sales]])</f>
        <v>0.99649654191598558</v>
      </c>
      <c r="BB118" s="9">
        <f>'[1]8'!O$22+'[1]8'!O$28*Table6[[#This Row],[LNRADIOLING]]+'[1]8'!O$23*Table6[[#This Row],[DL_DUM]]+'[1]8'!O$24*Table6[[#This Row],[CT_DUM]]+'[1]8'!O$25*Table6[[#This Row],[PA_DUM]]+'[1]8'!O$26*Table6[[#This Row],[NY_DUM]]+'[1]8'!O$27*Table6[[#This Row],[NJ_DUM]]</f>
        <v>5.9723256985602342</v>
      </c>
      <c r="BC118" s="9">
        <f>Table6[[#This Row],[sales]]-Table6[[#This Row],[Pred_8]]</f>
        <v>2271.4369161371824</v>
      </c>
      <c r="BD118" s="9">
        <f>ABS(Table6[[#This Row],[Red_8]]/Table6[[#This Row],[sales]])</f>
        <v>0.99737757905393132</v>
      </c>
      <c r="BE118" s="9">
        <f>'[1]9'!M$19+'[1]9'!M$21*Table6[[#This Row],[LNONLINE]]+'[1]9'!M$20*Table6[[#This Row],[DL_DUM]]+'[1]9'!M$22*Table6[[#This Row],[CT_DUM]]+'[1]9'!M$23*Table6[[#This Row],[PA_DUM]]+'[1]9'!M$24*Table6[[#This Row],[NY_DUM]]+'[1]9'!M$25*Table6[[#This Row],[NJ_DUM]]</f>
        <v>5.8851371535875785</v>
      </c>
      <c r="BF118" s="9">
        <f>Table6[[#This Row],[sales]]-Table6[[#This Row],[Pred_9]]</f>
        <v>2271.5241046821552</v>
      </c>
      <c r="BG118" s="9">
        <f>ABS(Table6[[#This Row],[Red_9]]/Table6[[#This Row],[sales]])</f>
        <v>0.99741586314594755</v>
      </c>
      <c r="BH118" s="9">
        <f>'[1]10'!P$22+'[1]10'!P$30*Table6[[#This Row],[LNTV]]+'[1]10'!P$29*Table6[[#This Row],[LNRADIOLING]]+'[1]10'!P$24*Table6[[#This Row],[LNONLINELING]]+'[1]10'!P$23*Table6[[#This Row],[DL_DUM]]+'[1]10'!P$25*Table6[[#This Row],[CT_DUM]]+'[1]10'!P$26*Table6[[#This Row],[PA_DUM]]+'[1]10'!P$27*Table6[[#This Row],[NY_DUM]]+'[1]10'!P$28*Table6[[#This Row],[NJ_DUM]]</f>
        <v>5.4628609121385203</v>
      </c>
      <c r="BI118" s="9">
        <f>Table6[[#This Row],[sales]]-Table6[[#This Row],[Pred_10]]</f>
        <v>2271.946380923604</v>
      </c>
      <c r="BJ118" s="45">
        <f>ABS(Table6[[#This Row],[Red_10]]/Table6[[#This Row],[sales]])</f>
        <v>0.99760128271555826</v>
      </c>
      <c r="BK118" s="9">
        <f>'[1]11'!P$32+'[1]11'!P$40*Table6[[#This Row],[LNONLINELING]]+'[1]11'!P$39*Table6[[#This Row],[LNRADIOLING]]+'[1]11'!P$38*Table6[[#This Row],[LNTVLING]]+'[1]11'!P$33*Table6[[#This Row],[DL_DUM]]+'[1]11'!P$34*Table6[[#This Row],[CT_DUM]]+'[1]11'!P$35*Table6[[#This Row],[PA_DUM]]+'[1]11'!P$36*Table6[[#This Row],[NY_DUM]]+'[1]11'!P$37*Table6[[#This Row],[NJ_DUM]]</f>
        <v>5.7184915656901634</v>
      </c>
      <c r="BL118" s="9">
        <f>Table6[[#This Row],[sales]]-Table6[[#This Row],[ Pred_11]]</f>
        <v>2271.6907502700524</v>
      </c>
      <c r="BM118" s="47">
        <f>ABS(Table6[[#This Row],[ Red_11]]/Table6[[#This Row],[sales]])</f>
        <v>0.99748903646273046</v>
      </c>
      <c r="BN118" s="9">
        <f>'[1]12'!K$22+'[1]12'!K$28*Table6[[#This Row],[COMBINE LN LING]]+'[1]12'!K$23*Table6[[#This Row],[DL_DUM]]+'[1]12'!K$24*Table6[[#This Row],[CT_DUM]]+'[1]12'!K$25*Table6[[#This Row],[PA_DUM]]+'[1]12'!K$26*Table6[[#This Row],[NY_DUM]]+'[1]12'!K$27*Table6[[#This Row],[NJ_DUM]]</f>
        <v>5.9725009353580951</v>
      </c>
      <c r="BO118" s="9">
        <f>Table6[[#This Row],[sales]]-Table6[[#This Row],[ Pred_12]]</f>
        <v>2271.4367409003844</v>
      </c>
      <c r="BP118" s="47">
        <f>ABS(Table6[[#This Row],[ Red_12]]/Table6[[#This Row],[sales]])</f>
        <v>0.99737750210825349</v>
      </c>
      <c r="BQ118">
        <f>LN(G118+'2019 Totals and Calculations'!C$18)</f>
        <v>6.6851837323655348</v>
      </c>
      <c r="BR118">
        <f>LN(Table6[[#This Row],[PROF RADIO]]+'2019 Totals and Calculations'!D$18)</f>
        <v>6.4188885335622725</v>
      </c>
      <c r="BS118">
        <f>LN(Table6[[#This Row],[ONLINE LINGERING]]+'2019 Totals and Calculations'!E$18)</f>
        <v>4.7289167368053366</v>
      </c>
      <c r="BT118">
        <f>MONTH(Table6[[#This Row],[Date]])</f>
        <v>3</v>
      </c>
      <c r="BU118">
        <f t="shared" si="40"/>
        <v>0</v>
      </c>
      <c r="BV118">
        <f t="shared" si="41"/>
        <v>0</v>
      </c>
      <c r="BW118">
        <f t="shared" si="42"/>
        <v>1</v>
      </c>
      <c r="BX118">
        <f t="shared" si="43"/>
        <v>0</v>
      </c>
      <c r="BY118">
        <f t="shared" si="44"/>
        <v>0</v>
      </c>
      <c r="BZ118">
        <f t="shared" si="45"/>
        <v>0</v>
      </c>
      <c r="CA118">
        <f t="shared" si="46"/>
        <v>0</v>
      </c>
      <c r="CB118">
        <f t="shared" si="47"/>
        <v>0</v>
      </c>
      <c r="CC118">
        <f t="shared" si="48"/>
        <v>0</v>
      </c>
      <c r="CD118">
        <f t="shared" si="49"/>
        <v>0</v>
      </c>
      <c r="CE118">
        <f t="shared" si="50"/>
        <v>0</v>
      </c>
      <c r="CF118">
        <f t="shared" si="51"/>
        <v>0</v>
      </c>
      <c r="CG118">
        <f t="shared" si="52"/>
        <v>117</v>
      </c>
      <c r="CH11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1995.9860577109469</v>
      </c>
      <c r="CI118" s="79">
        <f>Table6[[#This Row],[sales]]-CH118</f>
        <v>281.42318412479585</v>
      </c>
      <c r="CJ118">
        <f>ABS(Table6[[#This Row],[sales]]-CH118)/Table6[[#This Row],[sales]]</f>
        <v>0.12357163524020397</v>
      </c>
      <c r="CK11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2626.7991789188995</v>
      </c>
      <c r="CL118" s="79">
        <f>Table6[[#This Row],[sales]]-CK118</f>
        <v>-349.38993708315684</v>
      </c>
      <c r="CM118">
        <f>ABS(Table6[[#This Row],[sales]]-CK118)/Table6[[#This Row],[sales]]</f>
        <v>0.15341552614475445</v>
      </c>
      <c r="CN11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2301.4683319409091</v>
      </c>
      <c r="CO118" s="79">
        <f>Table6[[#This Row],[sales]]-CN118</f>
        <v>-24.059090105166433</v>
      </c>
      <c r="CP118">
        <f>ABS(Table6[[#This Row],[sales]]-CN118)/Table6[[#This Row],[sales]]</f>
        <v>1.0564236617294664E-2</v>
      </c>
      <c r="CQ11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2213.3682364168785</v>
      </c>
      <c r="CR118" s="79">
        <f>Table6[[#This Row],[sales]]-CQ118</f>
        <v>64.041005418864188</v>
      </c>
      <c r="CS118">
        <f>ABS(Table6[[#This Row],[sales]]-CQ118)/Table6[[#This Row],[sales]]</f>
        <v>2.8120113083954509E-2</v>
      </c>
    </row>
    <row r="119" spans="1:97" x14ac:dyDescent="0.2">
      <c r="A119">
        <v>118</v>
      </c>
      <c r="B119" t="s">
        <v>139</v>
      </c>
      <c r="C119" s="5">
        <v>43555</v>
      </c>
      <c r="D119" s="6">
        <v>79.648707814507247</v>
      </c>
      <c r="E119" s="8">
        <f>YEAR(Table6[[#This Row],[Date]])</f>
        <v>2019</v>
      </c>
      <c r="F119" s="6">
        <f>Table6[[#This Row],[TV_State]]+Table6[[#This Row],[Radio_State]]+Table6[[#This Row],[Online]]</f>
        <v>711.42168169230683</v>
      </c>
      <c r="G119" s="6">
        <f t="shared" si="27"/>
        <v>331.34456682510177</v>
      </c>
      <c r="H119" s="6">
        <f>LN(Table6[[#This Row],[PROF TV LING]])</f>
        <v>5.8031588213124374</v>
      </c>
      <c r="I119" s="6">
        <f t="shared" si="28"/>
        <v>4.3776258129288808</v>
      </c>
      <c r="J119" s="6">
        <v>561.57597678026627</v>
      </c>
      <c r="K119" s="6">
        <f t="shared" si="33"/>
        <v>556.07032994908718</v>
      </c>
      <c r="L119" s="6">
        <f>0.5*J118+0.5*Table6[[#This Row],[Radio_State]]</f>
        <v>558.79589768729466</v>
      </c>
      <c r="M119" s="6">
        <f>LN(Table6[[#This Row],[RADIO LINGERING ]])</f>
        <v>6.3257842860661215</v>
      </c>
      <c r="N119" s="6">
        <f t="shared" si="29"/>
        <v>6.3307470754082509</v>
      </c>
      <c r="O119" s="6">
        <v>70.196997097533298</v>
      </c>
      <c r="P119" s="6">
        <f t="shared" si="30"/>
        <v>69.90039006754381</v>
      </c>
      <c r="Q119" s="6">
        <f>0.3*O118+0.7*Table6[[#This Row],[Online]]</f>
        <v>69.988491165560418</v>
      </c>
      <c r="R119" s="6">
        <f>LN(Table6[[#This Row],[ONLINE LINGERING]])</f>
        <v>4.2483308166116718</v>
      </c>
      <c r="S119" s="6">
        <f t="shared" si="31"/>
        <v>4.2513055337284147</v>
      </c>
      <c r="T119" s="6">
        <v>2243.1185265536701</v>
      </c>
      <c r="U119" s="6">
        <f t="shared" si="32"/>
        <v>7.7156223759924059</v>
      </c>
      <c r="V119" s="8">
        <f>YEAR(Table6[[#This Row],[Date]])</f>
        <v>2019</v>
      </c>
      <c r="W119" s="8">
        <f>WEEKNUM(Table6[[#This Row],[Date]])</f>
        <v>14</v>
      </c>
      <c r="X119" t="s">
        <v>282</v>
      </c>
      <c r="Y119" s="9">
        <f>Table6[[#This Row],[LNTVLING]]+Table6[[#This Row],[LNRADIOLING]]+Table6[[#This Row],[LNONLINELING]]</f>
        <v>16.377273923990231</v>
      </c>
      <c r="Z119">
        <f t="shared" si="53"/>
        <v>1</v>
      </c>
      <c r="AA119">
        <f t="shared" si="34"/>
        <v>1</v>
      </c>
      <c r="AB119">
        <f t="shared" si="35"/>
        <v>0</v>
      </c>
      <c r="AC119">
        <f t="shared" si="36"/>
        <v>0</v>
      </c>
      <c r="AD119">
        <f t="shared" si="37"/>
        <v>0</v>
      </c>
      <c r="AE119">
        <f t="shared" si="38"/>
        <v>0</v>
      </c>
      <c r="AF119">
        <f t="shared" si="39"/>
        <v>0</v>
      </c>
      <c r="AG119" s="9">
        <f>'[1]1'!J$20+'[1]1'!J$21*Table6[[#This Row],[TV_State]]</f>
        <v>1408.0613933095572</v>
      </c>
      <c r="AH119" s="9">
        <f>Table6[[#This Row],[sales]]-Table6[[#This Row],[Pred_1]]</f>
        <v>835.05713324411295</v>
      </c>
      <c r="AI119">
        <f>ABS(Table6[[#This Row],[Res_1]])/Table6[[#This Row],[sales]]</f>
        <v>0.37227508192672087</v>
      </c>
      <c r="AJ119" s="9">
        <f>'[1]2'!J$20+'[1]2'!J$21*Table6[[#This Row],[Radio_State]]</f>
        <v>4179.6311215544856</v>
      </c>
      <c r="AK119" s="9">
        <f>Table6[[#This Row],[sales]]-Table6[[#This Row],[ Pred_2 ]]</f>
        <v>-1936.5125950008155</v>
      </c>
      <c r="AL119">
        <f>ABS(Table6[[#This Row],[ Res_2 ]])/Table6[[#This Row],[sales]]</f>
        <v>0.86331264802849084</v>
      </c>
      <c r="AM119" s="10">
        <f>'[1]3'!J$20+'[1]3'!J$21*Data!O119</f>
        <v>2206.2807768106227</v>
      </c>
      <c r="AN119" s="9">
        <f>Table6[[#This Row],[sales]]-Table6[[#This Row],[Pred_3]]</f>
        <v>36.837749743047425</v>
      </c>
      <c r="AO119" s="9">
        <f>ABS(Table6[[#This Row],[Res_3]])/Table6[[#This Row],[sales]]</f>
        <v>1.6422560514287664E-2</v>
      </c>
      <c r="AP119" s="9">
        <f>'[1]4'!L$21+'[1]4'!L$27*Table6[[#This Row],[TV_State]]+'[1]4'!L$22*Table6[[#This Row],[NJ_DUM]]+'[1]4'!L$23*Table6[[#This Row],[NY_DUM]]+'[1]4'!L$24*Table6[[#This Row],[PA_DUM]]+'[1]4'!L$25*Table6[[#This Row],[CT_DUM]]+'[1]4'!L$26*Table6[[#This Row],[DL_DUM]]</f>
        <v>4398.0694107624322</v>
      </c>
      <c r="AQ119" s="9">
        <f>Table6[[#This Row],[sales]]-Table6[[#This Row],[Pred_4]]</f>
        <v>-2154.9508842087621</v>
      </c>
      <c r="AR119">
        <f>ABS(Table6[[#This Row],[Res_4]]/Table6[[#This Row],[sales]])</f>
        <v>0.96069416693714849</v>
      </c>
      <c r="AS119" s="9">
        <f>'[1]5'!L$20+'[1]5'!L$26*Table6[[#This Row],[Radio_State]]+'[1]5'!L$21*Table6[[#This Row],[NJ_DUM]]+'[1]5'!L$22*Table6[[#This Row],[NY_DUM]]+'[1]5'!L$23*Table6[[#This Row],[PA_DUM]]+'[1]5'!L$24*Table6[[#This Row],[CT_DUM]]+'[1]5'!L$25*Table6[[#This Row],[DL_DUM]]</f>
        <v>4616.612457800029</v>
      </c>
      <c r="AT119" s="9">
        <f>Table6[[#This Row],[sales]]-Table6[[#This Row],[Pred_5]]</f>
        <v>-2373.4939312463589</v>
      </c>
      <c r="AU119" s="9">
        <f>ABS(Table6[[#This Row],[Red_5]]/Table6[[#This Row],[sales]])</f>
        <v>1.0581223877157298</v>
      </c>
      <c r="AV119" s="9">
        <f>'[1]6'!L$20+'[1]6'!L$26*Table6[[#This Row],[Online]]+'[1]6'!L$21*Table6[[#This Row],[NJ_DUM]]+'[1]6'!L$22*Table6[[#This Row],[NY_DUM]]+'[1]6'!L$23*Table6[[#This Row],[PA_DUM]]+'[1]6'!L$24*Table6[[#This Row],[CT_DUM]]+'[1]6'!L$25*Table6[[#This Row],[DL_DUM]]</f>
        <v>4265.9064236368176</v>
      </c>
      <c r="AW119" s="9">
        <f>Table6[[#This Row],[sales]]-Table6[[#This Row],[Pred_6]]</f>
        <v>-2022.7878970831475</v>
      </c>
      <c r="AX119" s="9">
        <f>ABS(Table6[[#This Row],[Red_6]]/Table6[[#This Row],[sales]])</f>
        <v>0.90177486081886238</v>
      </c>
      <c r="AY119" s="9">
        <f>'[1]7'!L$21+'[1]7'!L$27*Table6[[#This Row],[LNTV]]+'[1]7'!L$22*Table6[[#This Row],[NJ_DUM]]+'[1]7'!L$23*Table6[[#This Row],[NY_DUM]]+'[1]7'!L$24*Table6[[#This Row],[PA_DUM]]+'[1]7'!L$25*Table6[[#This Row],[CT_DUM]]+'[1]7'!L$26*Table6[[#This Row],[DL_DUM]]</f>
        <v>7.9469658756152342</v>
      </c>
      <c r="AZ119" s="9">
        <f>Table6[[#This Row],[sales]]-Table6[[#This Row],[Pred_7]]</f>
        <v>2235.1715606780549</v>
      </c>
      <c r="BA119" s="9">
        <f>ABS(Table6[[#This Row],[Red_7]]/Table6[[#This Row],[sales]])</f>
        <v>0.99645717968910674</v>
      </c>
      <c r="BB119" s="9">
        <f>'[1]8'!O$22+'[1]8'!O$28*Table6[[#This Row],[LNRADIOLING]]+'[1]8'!O$23*Table6[[#This Row],[DL_DUM]]+'[1]8'!O$24*Table6[[#This Row],[CT_DUM]]+'[1]8'!O$25*Table6[[#This Row],[PA_DUM]]+'[1]8'!O$26*Table6[[#This Row],[NY_DUM]]+'[1]8'!O$27*Table6[[#This Row],[NJ_DUM]]</f>
        <v>5.973035564564011</v>
      </c>
      <c r="BC119" s="9">
        <f>Table6[[#This Row],[sales]]-Table6[[#This Row],[Pred_8]]</f>
        <v>2237.1454909891063</v>
      </c>
      <c r="BD119" s="9">
        <f>ABS(Table6[[#This Row],[Red_8]]/Table6[[#This Row],[sales]])</f>
        <v>0.99733717345122164</v>
      </c>
      <c r="BE119" s="9">
        <f>'[1]9'!M$19+'[1]9'!M$21*Table6[[#This Row],[LNONLINE]]+'[1]9'!M$20*Table6[[#This Row],[DL_DUM]]+'[1]9'!M$22*Table6[[#This Row],[CT_DUM]]+'[1]9'!M$23*Table6[[#This Row],[PA_DUM]]+'[1]9'!M$24*Table6[[#This Row],[NY_DUM]]+'[1]9'!M$25*Table6[[#This Row],[NJ_DUM]]</f>
        <v>5.8882876019189112</v>
      </c>
      <c r="BF119" s="9">
        <f>Table6[[#This Row],[sales]]-Table6[[#This Row],[Pred_9]]</f>
        <v>2237.2302389517513</v>
      </c>
      <c r="BG119" s="9">
        <f>ABS(Table6[[#This Row],[Red_9]]/Table6[[#This Row],[sales]])</f>
        <v>0.9973749547639974</v>
      </c>
      <c r="BH119" s="9">
        <f>'[1]10'!P$22+'[1]10'!P$30*Table6[[#This Row],[LNTV]]+'[1]10'!P$29*Table6[[#This Row],[LNRADIOLING]]+'[1]10'!P$24*Table6[[#This Row],[LNONLINELING]]+'[1]10'!P$23*Table6[[#This Row],[DL_DUM]]+'[1]10'!P$25*Table6[[#This Row],[CT_DUM]]+'[1]10'!P$26*Table6[[#This Row],[PA_DUM]]+'[1]10'!P$27*Table6[[#This Row],[NY_DUM]]+'[1]10'!P$28*Table6[[#This Row],[NJ_DUM]]</f>
        <v>5.4559128767206877</v>
      </c>
      <c r="BI119" s="9">
        <f>Table6[[#This Row],[sales]]-Table6[[#This Row],[Pred_10]]</f>
        <v>2237.6626136769496</v>
      </c>
      <c r="BJ119" s="45">
        <f>ABS(Table6[[#This Row],[Red_10]]/Table6[[#This Row],[sales]])</f>
        <v>0.99756771084000495</v>
      </c>
      <c r="BK119" s="9">
        <f>'[1]11'!P$32+'[1]11'!P$40*Table6[[#This Row],[LNONLINELING]]+'[1]11'!P$39*Table6[[#This Row],[LNRADIOLING]]+'[1]11'!P$38*Table6[[#This Row],[LNTVLING]]+'[1]11'!P$33*Table6[[#This Row],[DL_DUM]]+'[1]11'!P$34*Table6[[#This Row],[CT_DUM]]+'[1]11'!P$35*Table6[[#This Row],[PA_DUM]]+'[1]11'!P$36*Table6[[#This Row],[NY_DUM]]+'[1]11'!P$37*Table6[[#This Row],[NJ_DUM]]</f>
        <v>5.7688333283097579</v>
      </c>
      <c r="BL119" s="9">
        <f>Table6[[#This Row],[sales]]-Table6[[#This Row],[ Pred_11]]</f>
        <v>2237.3496932253602</v>
      </c>
      <c r="BM119" s="47">
        <f>ABS(Table6[[#This Row],[ Red_11]]/Table6[[#This Row],[sales]])</f>
        <v>0.99742820842500324</v>
      </c>
      <c r="BN119" s="9">
        <f>'[1]12'!K$22+'[1]12'!K$28*Table6[[#This Row],[COMBINE LN LING]]+'[1]12'!K$23*Table6[[#This Row],[DL_DUM]]+'[1]12'!K$24*Table6[[#This Row],[CT_DUM]]+'[1]12'!K$25*Table6[[#This Row],[PA_DUM]]+'[1]12'!K$26*Table6[[#This Row],[NY_DUM]]+'[1]12'!K$27*Table6[[#This Row],[NJ_DUM]]</f>
        <v>5.9472940855960168</v>
      </c>
      <c r="BO119" s="9">
        <f>Table6[[#This Row],[sales]]-Table6[[#This Row],[ Pred_12]]</f>
        <v>2237.1712324680739</v>
      </c>
      <c r="BP119" s="47">
        <f>ABS(Table6[[#This Row],[ Red_12]]/Table6[[#This Row],[sales]])</f>
        <v>0.99734864920636468</v>
      </c>
      <c r="BQ119">
        <f>LN(G119+'2019 Totals and Calculations'!C$18)</f>
        <v>6.5404354224600159</v>
      </c>
      <c r="BR119">
        <f>LN(Table6[[#This Row],[PROF RADIO]]+'2019 Totals and Calculations'!D$18)</f>
        <v>6.4278252596865029</v>
      </c>
      <c r="BS119">
        <f>LN(Table6[[#This Row],[ONLINE LINGERING]]+'2019 Totals and Calculations'!E$18)</f>
        <v>4.7350210471417382</v>
      </c>
      <c r="BT119">
        <f>MONTH(Table6[[#This Row],[Date]])</f>
        <v>3</v>
      </c>
      <c r="BU119">
        <f t="shared" si="40"/>
        <v>0</v>
      </c>
      <c r="BV119">
        <f t="shared" si="41"/>
        <v>0</v>
      </c>
      <c r="BW119">
        <f t="shared" si="42"/>
        <v>1</v>
      </c>
      <c r="BX119">
        <f t="shared" si="43"/>
        <v>0</v>
      </c>
      <c r="BY119">
        <f t="shared" si="44"/>
        <v>0</v>
      </c>
      <c r="BZ119">
        <f t="shared" si="45"/>
        <v>0</v>
      </c>
      <c r="CA119">
        <f t="shared" si="46"/>
        <v>0</v>
      </c>
      <c r="CB119">
        <f t="shared" si="47"/>
        <v>0</v>
      </c>
      <c r="CC119">
        <f t="shared" si="48"/>
        <v>0</v>
      </c>
      <c r="CD119">
        <f t="shared" si="49"/>
        <v>0</v>
      </c>
      <c r="CE119">
        <f t="shared" si="50"/>
        <v>0</v>
      </c>
      <c r="CF119">
        <f t="shared" si="51"/>
        <v>0</v>
      </c>
      <c r="CG119">
        <f t="shared" si="52"/>
        <v>118</v>
      </c>
      <c r="CH11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1916.8977760863227</v>
      </c>
      <c r="CI119" s="79">
        <f>Table6[[#This Row],[sales]]-CH119</f>
        <v>326.22075046734744</v>
      </c>
      <c r="CJ119">
        <f>ABS(Table6[[#This Row],[sales]]-CH119)/Table6[[#This Row],[sales]]</f>
        <v>0.14543179355241356</v>
      </c>
      <c r="CK11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2639.9805683537979</v>
      </c>
      <c r="CL119" s="79">
        <f>Table6[[#This Row],[sales]]-CK119</f>
        <v>-396.86204180012783</v>
      </c>
      <c r="CM119">
        <f>ABS(Table6[[#This Row],[sales]]-CK119)/Table6[[#This Row],[sales]]</f>
        <v>0.17692424056158421</v>
      </c>
      <c r="CN11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2311.4955135491737</v>
      </c>
      <c r="CO119" s="79">
        <f>Table6[[#This Row],[sales]]-CN119</f>
        <v>-68.376986995503557</v>
      </c>
      <c r="CP119">
        <f>ABS(Table6[[#This Row],[sales]]-CN119)/Table6[[#This Row],[sales]]</f>
        <v>3.0483002207002428E-2</v>
      </c>
      <c r="CQ11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2196.7308932367218</v>
      </c>
      <c r="CR119" s="79">
        <f>Table6[[#This Row],[sales]]-CQ119</f>
        <v>46.387633316948268</v>
      </c>
      <c r="CS119">
        <f>ABS(Table6[[#This Row],[sales]]-CQ119)/Table6[[#This Row],[sales]]</f>
        <v>2.0679974226871678E-2</v>
      </c>
    </row>
    <row r="120" spans="1:97" x14ac:dyDescent="0.2">
      <c r="A120">
        <v>119</v>
      </c>
      <c r="B120" t="s">
        <v>139</v>
      </c>
      <c r="C120" s="5">
        <v>43562</v>
      </c>
      <c r="D120" s="6">
        <v>59.736530860880436</v>
      </c>
      <c r="E120" s="8">
        <f>YEAR(Table6[[#This Row],[Date]])</f>
        <v>2019</v>
      </c>
      <c r="F120" s="6">
        <f>Table6[[#This Row],[TV_State]]+Table6[[#This Row],[Radio_State]]+Table6[[#This Row],[Online]]</f>
        <v>697.82723447745798</v>
      </c>
      <c r="G120" s="6">
        <f t="shared" si="27"/>
        <v>249.86215603583534</v>
      </c>
      <c r="H120" s="6">
        <f>LN(Table6[[#This Row],[PROF TV LING]])</f>
        <v>5.5209093899420214</v>
      </c>
      <c r="I120" s="6">
        <f t="shared" si="28"/>
        <v>4.0899437404771</v>
      </c>
      <c r="J120" s="6">
        <v>567.191736548069</v>
      </c>
      <c r="K120" s="6">
        <f t="shared" si="33"/>
        <v>561.63103324857809</v>
      </c>
      <c r="L120" s="6">
        <f>0.5*J119+0.5*Table6[[#This Row],[Radio_State]]</f>
        <v>564.38385666416764</v>
      </c>
      <c r="M120" s="6">
        <f>LN(Table6[[#This Row],[RADIO LINGERING ]])</f>
        <v>6.3357346169192903</v>
      </c>
      <c r="N120" s="6">
        <f t="shared" si="29"/>
        <v>6.3406974062614188</v>
      </c>
      <c r="O120" s="6">
        <v>70.898967068508625</v>
      </c>
      <c r="P120" s="6">
        <f t="shared" si="30"/>
        <v>70.599393968219175</v>
      </c>
      <c r="Q120" s="6">
        <f>0.3*O119+0.7*Table6[[#This Row],[Online]]</f>
        <v>70.68837607721602</v>
      </c>
      <c r="R120" s="6">
        <f>LN(Table6[[#This Row],[ONLINE LINGERING]])</f>
        <v>4.2582811474648405</v>
      </c>
      <c r="S120" s="6">
        <f t="shared" si="31"/>
        <v>4.2612558645815835</v>
      </c>
      <c r="T120" s="6">
        <v>1968.6332444129291</v>
      </c>
      <c r="U120" s="6">
        <f t="shared" si="32"/>
        <v>7.5850947963901874</v>
      </c>
      <c r="V120" s="8">
        <f>YEAR(Table6[[#This Row],[Date]])</f>
        <v>2019</v>
      </c>
      <c r="W120" s="8">
        <f>WEEKNUM(Table6[[#This Row],[Date]])</f>
        <v>15</v>
      </c>
      <c r="X120" t="s">
        <v>283</v>
      </c>
      <c r="Y120" s="9">
        <f>Table6[[#This Row],[LNTVLING]]+Table6[[#This Row],[LNRADIOLING]]+Table6[[#This Row],[LNONLINELING]]</f>
        <v>16.114925154326151</v>
      </c>
      <c r="Z120">
        <f t="shared" si="53"/>
        <v>1</v>
      </c>
      <c r="AA120">
        <f t="shared" si="34"/>
        <v>1</v>
      </c>
      <c r="AB120">
        <f t="shared" si="35"/>
        <v>0</v>
      </c>
      <c r="AC120">
        <f t="shared" si="36"/>
        <v>0</v>
      </c>
      <c r="AD120">
        <f t="shared" si="37"/>
        <v>0</v>
      </c>
      <c r="AE120">
        <f t="shared" si="38"/>
        <v>0</v>
      </c>
      <c r="AF120">
        <f t="shared" si="39"/>
        <v>0</v>
      </c>
      <c r="AG120" s="9">
        <f>'[1]1'!J$20+'[1]1'!J$21*Table6[[#This Row],[TV_State]]</f>
        <v>1388.4791813462489</v>
      </c>
      <c r="AH120" s="9">
        <f>Table6[[#This Row],[sales]]-Table6[[#This Row],[Pred_1]]</f>
        <v>580.15406306668024</v>
      </c>
      <c r="AI120">
        <f>ABS(Table6[[#This Row],[Res_1]])/Table6[[#This Row],[sales]]</f>
        <v>0.29469890580847596</v>
      </c>
      <c r="AJ120" s="9">
        <f>'[1]2'!J$20+'[1]2'!J$21*Table6[[#This Row],[Radio_State]]</f>
        <v>4204.2846147300561</v>
      </c>
      <c r="AK120" s="9">
        <f>Table6[[#This Row],[sales]]-Table6[[#This Row],[ Pred_2 ]]</f>
        <v>-2235.6513703171267</v>
      </c>
      <c r="AL120">
        <f>ABS(Table6[[#This Row],[ Res_2 ]])/Table6[[#This Row],[sales]]</f>
        <v>1.1356362982602306</v>
      </c>
      <c r="AM120" s="10">
        <f>'[1]3'!J$20+'[1]3'!J$21*Data!O120</f>
        <v>2210.3362827614801</v>
      </c>
      <c r="AN120" s="9">
        <f>Table6[[#This Row],[sales]]-Table6[[#This Row],[Pred_3]]</f>
        <v>-241.70303834855099</v>
      </c>
      <c r="AO120" s="9">
        <f>ABS(Table6[[#This Row],[Res_3]])/Table6[[#This Row],[sales]]</f>
        <v>0.12277707848047127</v>
      </c>
      <c r="AP120" s="9">
        <f>'[1]4'!L$21+'[1]4'!L$27*Table6[[#This Row],[TV_State]]+'[1]4'!L$22*Table6[[#This Row],[NJ_DUM]]+'[1]4'!L$23*Table6[[#This Row],[NY_DUM]]+'[1]4'!L$24*Table6[[#This Row],[PA_DUM]]+'[1]4'!L$25*Table6[[#This Row],[CT_DUM]]+'[1]4'!L$26*Table6[[#This Row],[DL_DUM]]</f>
        <v>4393.6771699292785</v>
      </c>
      <c r="AQ120" s="9">
        <f>Table6[[#This Row],[sales]]-Table6[[#This Row],[Pred_4]]</f>
        <v>-2425.0439255163492</v>
      </c>
      <c r="AR120">
        <f>ABS(Table6[[#This Row],[Res_4]]/Table6[[#This Row],[sales]])</f>
        <v>1.2318413967653621</v>
      </c>
      <c r="AS120" s="9">
        <f>'[1]5'!L$20+'[1]5'!L$26*Table6[[#This Row],[Radio_State]]+'[1]5'!L$21*Table6[[#This Row],[NJ_DUM]]+'[1]5'!L$22*Table6[[#This Row],[NY_DUM]]+'[1]5'!L$23*Table6[[#This Row],[PA_DUM]]+'[1]5'!L$24*Table6[[#This Row],[CT_DUM]]+'[1]5'!L$25*Table6[[#This Row],[DL_DUM]]</f>
        <v>4626.5051538411572</v>
      </c>
      <c r="AT120" s="9">
        <f>Table6[[#This Row],[sales]]-Table6[[#This Row],[Pred_5]]</f>
        <v>-2657.8719094282278</v>
      </c>
      <c r="AU120" s="9">
        <f>ABS(Table6[[#This Row],[Red_5]]/Table6[[#This Row],[sales]])</f>
        <v>1.350110243729445</v>
      </c>
      <c r="AV120" s="9">
        <f>'[1]6'!L$20+'[1]6'!L$26*Table6[[#This Row],[Online]]+'[1]6'!L$21*Table6[[#This Row],[NJ_DUM]]+'[1]6'!L$22*Table6[[#This Row],[NY_DUM]]+'[1]6'!L$23*Table6[[#This Row],[PA_DUM]]+'[1]6'!L$24*Table6[[#This Row],[CT_DUM]]+'[1]6'!L$25*Table6[[#This Row],[DL_DUM]]</f>
        <v>4268.9615777638028</v>
      </c>
      <c r="AW120" s="9">
        <f>Table6[[#This Row],[sales]]-Table6[[#This Row],[Pred_6]]</f>
        <v>-2300.3283333508734</v>
      </c>
      <c r="AX120" s="9">
        <f>ABS(Table6[[#This Row],[Red_6]]/Table6[[#This Row],[sales]])</f>
        <v>1.1684900373796441</v>
      </c>
      <c r="AY120" s="9">
        <f>'[1]7'!L$21+'[1]7'!L$27*Table6[[#This Row],[LNTV]]+'[1]7'!L$22*Table6[[#This Row],[NJ_DUM]]+'[1]7'!L$23*Table6[[#This Row],[NY_DUM]]+'[1]7'!L$24*Table6[[#This Row],[PA_DUM]]+'[1]7'!L$25*Table6[[#This Row],[CT_DUM]]+'[1]7'!L$26*Table6[[#This Row],[DL_DUM]]</f>
        <v>7.915123932311845</v>
      </c>
      <c r="AZ120" s="9">
        <f>Table6[[#This Row],[sales]]-Table6[[#This Row],[Pred_7]]</f>
        <v>1960.7181204806172</v>
      </c>
      <c r="BA120" s="9">
        <f>ABS(Table6[[#This Row],[Red_7]]/Table6[[#This Row],[sales]])</f>
        <v>0.99597938114944706</v>
      </c>
      <c r="BB120" s="9">
        <f>'[1]8'!O$22+'[1]8'!O$28*Table6[[#This Row],[LNRADIOLING]]+'[1]8'!O$23*Table6[[#This Row],[DL_DUM]]+'[1]8'!O$24*Table6[[#This Row],[CT_DUM]]+'[1]8'!O$25*Table6[[#This Row],[PA_DUM]]+'[1]8'!O$26*Table6[[#This Row],[NY_DUM]]+'[1]8'!O$27*Table6[[#This Row],[NJ_DUM]]</f>
        <v>5.9737454305677868</v>
      </c>
      <c r="BC120" s="9">
        <f>Table6[[#This Row],[sales]]-Table6[[#This Row],[Pred_8]]</f>
        <v>1962.6594989823614</v>
      </c>
      <c r="BD120" s="9">
        <f>ABS(Table6[[#This Row],[Red_8]]/Table6[[#This Row],[sales]])</f>
        <v>0.99696553664959098</v>
      </c>
      <c r="BE120" s="9">
        <f>'[1]9'!M$19+'[1]9'!M$21*Table6[[#This Row],[LNONLINE]]+'[1]9'!M$20*Table6[[#This Row],[DL_DUM]]+'[1]9'!M$22*Table6[[#This Row],[CT_DUM]]+'[1]9'!M$23*Table6[[#This Row],[PA_DUM]]+'[1]9'!M$24*Table6[[#This Row],[NY_DUM]]+'[1]9'!M$25*Table6[[#This Row],[NJ_DUM]]</f>
        <v>5.891438050250243</v>
      </c>
      <c r="BF120" s="9">
        <f>Table6[[#This Row],[sales]]-Table6[[#This Row],[Pred_9]]</f>
        <v>1962.741806362679</v>
      </c>
      <c r="BG120" s="9">
        <f>ABS(Table6[[#This Row],[Red_9]]/Table6[[#This Row],[sales]])</f>
        <v>0.99700734605240959</v>
      </c>
      <c r="BH120" s="9">
        <f>'[1]10'!P$22+'[1]10'!P$30*Table6[[#This Row],[LNTV]]+'[1]10'!P$29*Table6[[#This Row],[LNRADIOLING]]+'[1]10'!P$24*Table6[[#This Row],[LNONLINELING]]+'[1]10'!P$23*Table6[[#This Row],[DL_DUM]]+'[1]10'!P$25*Table6[[#This Row],[CT_DUM]]+'[1]10'!P$26*Table6[[#This Row],[PA_DUM]]+'[1]10'!P$27*Table6[[#This Row],[NY_DUM]]+'[1]10'!P$28*Table6[[#This Row],[NJ_DUM]]</f>
        <v>5.4489648413028551</v>
      </c>
      <c r="BI120" s="9">
        <f>Table6[[#This Row],[sales]]-Table6[[#This Row],[Pred_10]]</f>
        <v>1963.1842795716263</v>
      </c>
      <c r="BJ120" s="45">
        <f>ABS(Table6[[#This Row],[Red_10]]/Table6[[#This Row],[sales]])</f>
        <v>0.99723210767837678</v>
      </c>
      <c r="BK120" s="9">
        <f>'[1]11'!P$32+'[1]11'!P$40*Table6[[#This Row],[LNONLINELING]]+'[1]11'!P$39*Table6[[#This Row],[LNRADIOLING]]+'[1]11'!P$38*Table6[[#This Row],[LNTVLING]]+'[1]11'!P$33*Table6[[#This Row],[DL_DUM]]+'[1]11'!P$34*Table6[[#This Row],[CT_DUM]]+'[1]11'!P$35*Table6[[#This Row],[PA_DUM]]+'[1]11'!P$36*Table6[[#This Row],[NY_DUM]]+'[1]11'!P$37*Table6[[#This Row],[NJ_DUM]]</f>
        <v>5.819246101309079</v>
      </c>
      <c r="BL120" s="9">
        <f>Table6[[#This Row],[sales]]-Table6[[#This Row],[ Pred_11]]</f>
        <v>1962.81399831162</v>
      </c>
      <c r="BM120" s="47">
        <f>ABS(Table6[[#This Row],[ Red_11]]/Table6[[#This Row],[sales]])</f>
        <v>0.99704401715361435</v>
      </c>
      <c r="BN120" s="9">
        <f>'[1]12'!K$22+'[1]12'!K$28*Table6[[#This Row],[COMBINE LN LING]]+'[1]12'!K$23*Table6[[#This Row],[DL_DUM]]+'[1]12'!K$24*Table6[[#This Row],[CT_DUM]]+'[1]12'!K$25*Table6[[#This Row],[PA_DUM]]+'[1]12'!K$26*Table6[[#This Row],[NY_DUM]]+'[1]12'!K$27*Table6[[#This Row],[NJ_DUM]]</f>
        <v>5.9220467220317001</v>
      </c>
      <c r="BO120" s="9">
        <f>Table6[[#This Row],[sales]]-Table6[[#This Row],[ Pred_12]]</f>
        <v>1962.7111976908975</v>
      </c>
      <c r="BP120" s="47">
        <f>ABS(Table6[[#This Row],[ Red_12]]/Table6[[#This Row],[sales]])</f>
        <v>0.99699179786847614</v>
      </c>
      <c r="BQ120">
        <f>LN(G120+'2019 Totals and Calculations'!C$18)</f>
        <v>6.4152698902211762</v>
      </c>
      <c r="BR120">
        <f>LN(Table6[[#This Row],[PROF RADIO]]+'2019 Totals and Calculations'!D$18)</f>
        <v>6.4367710082942526</v>
      </c>
      <c r="BS120">
        <f>LN(Table6[[#This Row],[ONLINE LINGERING]]+'2019 Totals and Calculations'!E$18)</f>
        <v>4.7411488080625137</v>
      </c>
      <c r="BT120">
        <f>MONTH(Table6[[#This Row],[Date]])</f>
        <v>4</v>
      </c>
      <c r="BU120">
        <f t="shared" si="40"/>
        <v>0</v>
      </c>
      <c r="BV120">
        <f t="shared" si="41"/>
        <v>0</v>
      </c>
      <c r="BW120">
        <f t="shared" si="42"/>
        <v>0</v>
      </c>
      <c r="BX120">
        <f t="shared" si="43"/>
        <v>1</v>
      </c>
      <c r="BY120">
        <f t="shared" si="44"/>
        <v>0</v>
      </c>
      <c r="BZ120">
        <f t="shared" si="45"/>
        <v>0</v>
      </c>
      <c r="CA120">
        <f t="shared" si="46"/>
        <v>0</v>
      </c>
      <c r="CB120">
        <f t="shared" si="47"/>
        <v>0</v>
      </c>
      <c r="CC120">
        <f t="shared" si="48"/>
        <v>0</v>
      </c>
      <c r="CD120">
        <f t="shared" si="49"/>
        <v>0</v>
      </c>
      <c r="CE120">
        <f t="shared" si="50"/>
        <v>0</v>
      </c>
      <c r="CF120">
        <f t="shared" si="51"/>
        <v>0</v>
      </c>
      <c r="CG120">
        <f t="shared" si="52"/>
        <v>119</v>
      </c>
      <c r="CH12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1851.717513757493</v>
      </c>
      <c r="CI120" s="79">
        <f>Table6[[#This Row],[sales]]-CH120</f>
        <v>116.91573065543616</v>
      </c>
      <c r="CJ120">
        <f>ABS(Table6[[#This Row],[sales]]-CH120)/Table6[[#This Row],[sales]]</f>
        <v>5.9389289999672787E-2</v>
      </c>
      <c r="CK12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2653.2354387462433</v>
      </c>
      <c r="CL120" s="79">
        <f>Table6[[#This Row],[sales]]-CK120</f>
        <v>-684.60219433331417</v>
      </c>
      <c r="CM120">
        <f>ABS(Table6[[#This Row],[sales]]-CK120)/Table6[[#This Row],[sales]]</f>
        <v>0.34775507132994243</v>
      </c>
      <c r="CN12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2321.5841624368327</v>
      </c>
      <c r="CO120" s="79">
        <f>Table6[[#This Row],[sales]]-CN120</f>
        <v>-352.95091802390357</v>
      </c>
      <c r="CP120">
        <f>ABS(Table6[[#This Row],[sales]]-CN120)/Table6[[#This Row],[sales]]</f>
        <v>0.17928728930368029</v>
      </c>
      <c r="CQ12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2184.1891179124941</v>
      </c>
      <c r="CR120" s="79">
        <f>Table6[[#This Row],[sales]]-CQ120</f>
        <v>-215.555873499565</v>
      </c>
      <c r="CS120">
        <f>ABS(Table6[[#This Row],[sales]]-CQ120)/Table6[[#This Row],[sales]]</f>
        <v>0.10949519119994666</v>
      </c>
    </row>
    <row r="121" spans="1:97" x14ac:dyDescent="0.2">
      <c r="A121">
        <v>120</v>
      </c>
      <c r="B121" t="s">
        <v>139</v>
      </c>
      <c r="C121" s="5">
        <v>43569</v>
      </c>
      <c r="D121" s="6">
        <v>44.80239814566032</v>
      </c>
      <c r="E121" s="8">
        <f>YEAR(Table6[[#This Row],[Date]])</f>
        <v>2019</v>
      </c>
      <c r="F121" s="6">
        <f>Table6[[#This Row],[TV_State]]+Table6[[#This Row],[Radio_State]]+Table6[[#This Row],[Online]]</f>
        <v>689.27400879840366</v>
      </c>
      <c r="G121" s="6">
        <f t="shared" si="27"/>
        <v>188.34422866878282</v>
      </c>
      <c r="H121" s="6">
        <f>LN(Table6[[#This Row],[PROF TV LING]])</f>
        <v>5.2382712921436774</v>
      </c>
      <c r="I121" s="6">
        <f t="shared" si="28"/>
        <v>3.8022616680253187</v>
      </c>
      <c r="J121" s="6">
        <v>572.86365391354968</v>
      </c>
      <c r="K121" s="6">
        <f t="shared" si="33"/>
        <v>567.24734358106389</v>
      </c>
      <c r="L121" s="6">
        <f>0.5*J120+0.5*Table6[[#This Row],[Radio_State]]</f>
        <v>570.02769523080929</v>
      </c>
      <c r="M121" s="6">
        <f>LN(Table6[[#This Row],[RADIO LINGERING ]])</f>
        <v>6.3456849477724582</v>
      </c>
      <c r="N121" s="6">
        <f t="shared" si="29"/>
        <v>6.3506477371145875</v>
      </c>
      <c r="O121" s="6">
        <v>71.60795673919371</v>
      </c>
      <c r="P121" s="6">
        <f t="shared" si="30"/>
        <v>71.305387907901348</v>
      </c>
      <c r="Q121" s="6">
        <f>0.3*O120+0.7*Table6[[#This Row],[Online]]</f>
        <v>71.395259837988178</v>
      </c>
      <c r="R121" s="6">
        <f>LN(Table6[[#This Row],[ONLINE LINGERING]])</f>
        <v>4.2682314783180084</v>
      </c>
      <c r="S121" s="6">
        <f t="shared" si="31"/>
        <v>4.2712061954347513</v>
      </c>
      <c r="T121" s="6">
        <v>2391.9138205790637</v>
      </c>
      <c r="U121" s="6">
        <f t="shared" si="32"/>
        <v>7.7798490862354814</v>
      </c>
      <c r="V121" s="8">
        <f>YEAR(Table6[[#This Row],[Date]])</f>
        <v>2019</v>
      </c>
      <c r="W121" s="8">
        <f>WEEKNUM(Table6[[#This Row],[Date]])</f>
        <v>16</v>
      </c>
      <c r="X121" t="s">
        <v>284</v>
      </c>
      <c r="Y121" s="9">
        <f>Table6[[#This Row],[LNTVLING]]+Table6[[#This Row],[LNRADIOLING]]+Table6[[#This Row],[LNONLINELING]]</f>
        <v>15.852187718234145</v>
      </c>
      <c r="Z121">
        <f t="shared" si="53"/>
        <v>1</v>
      </c>
      <c r="AA121">
        <f t="shared" si="34"/>
        <v>1</v>
      </c>
      <c r="AB121">
        <f t="shared" si="35"/>
        <v>0</v>
      </c>
      <c r="AC121">
        <f t="shared" si="36"/>
        <v>0</v>
      </c>
      <c r="AD121">
        <f t="shared" si="37"/>
        <v>0</v>
      </c>
      <c r="AE121">
        <f t="shared" si="38"/>
        <v>0</v>
      </c>
      <c r="AF121">
        <f t="shared" si="39"/>
        <v>0</v>
      </c>
      <c r="AG121" s="9">
        <f>'[1]1'!J$20+'[1]1'!J$21*Table6[[#This Row],[TV_State]]</f>
        <v>1373.7925223737675</v>
      </c>
      <c r="AH121" s="9">
        <f>Table6[[#This Row],[sales]]-Table6[[#This Row],[Pred_1]]</f>
        <v>1018.1212982052962</v>
      </c>
      <c r="AI121">
        <f>ABS(Table6[[#This Row],[Res_1]])/Table6[[#This Row],[sales]]</f>
        <v>0.42565132967826447</v>
      </c>
      <c r="AJ121" s="9">
        <f>'[1]2'!J$20+'[1]2'!J$21*Table6[[#This Row],[Radio_State]]</f>
        <v>4229.184642837381</v>
      </c>
      <c r="AK121" s="9">
        <f>Table6[[#This Row],[sales]]-Table6[[#This Row],[ Pred_2 ]]</f>
        <v>-1837.2708222583174</v>
      </c>
      <c r="AL121">
        <f>ABS(Table6[[#This Row],[ Res_2 ]])/Table6[[#This Row],[sales]]</f>
        <v>0.76811748251595802</v>
      </c>
      <c r="AM121" s="10">
        <f>'[1]3'!J$20+'[1]3'!J$21*Data!O121</f>
        <v>2214.4323437718467</v>
      </c>
      <c r="AN121" s="9">
        <f>Table6[[#This Row],[sales]]-Table6[[#This Row],[Pred_3]]</f>
        <v>177.48147680721695</v>
      </c>
      <c r="AO121" s="9">
        <f>ABS(Table6[[#This Row],[Res_3]])/Table6[[#This Row],[sales]]</f>
        <v>7.4200615122600899E-2</v>
      </c>
      <c r="AP121" s="9">
        <f>'[1]4'!L$21+'[1]4'!L$27*Table6[[#This Row],[TV_State]]+'[1]4'!L$22*Table6[[#This Row],[NJ_DUM]]+'[1]4'!L$23*Table6[[#This Row],[NY_DUM]]+'[1]4'!L$24*Table6[[#This Row],[PA_DUM]]+'[1]4'!L$25*Table6[[#This Row],[CT_DUM]]+'[1]4'!L$26*Table6[[#This Row],[DL_DUM]]</f>
        <v>4390.382989304414</v>
      </c>
      <c r="AQ121" s="9">
        <f>Table6[[#This Row],[sales]]-Table6[[#This Row],[Pred_4]]</f>
        <v>-1998.4691687253503</v>
      </c>
      <c r="AR121">
        <f>ABS(Table6[[#This Row],[Res_4]]/Table6[[#This Row],[sales]])</f>
        <v>0.83551052363648137</v>
      </c>
      <c r="AS121" s="9">
        <f>'[1]5'!L$20+'[1]5'!L$26*Table6[[#This Row],[Radio_State]]+'[1]5'!L$21*Table6[[#This Row],[NJ_DUM]]+'[1]5'!L$22*Table6[[#This Row],[NY_DUM]]+'[1]5'!L$23*Table6[[#This Row],[PA_DUM]]+'[1]5'!L$24*Table6[[#This Row],[CT_DUM]]+'[1]5'!L$25*Table6[[#This Row],[DL_DUM]]</f>
        <v>4636.4967768426977</v>
      </c>
      <c r="AT121" s="9">
        <f>Table6[[#This Row],[sales]]-Table6[[#This Row],[Pred_5]]</f>
        <v>-2244.5829562636341</v>
      </c>
      <c r="AU121" s="9">
        <f>ABS(Table6[[#This Row],[Red_5]]/Table6[[#This Row],[sales]])</f>
        <v>0.9384046101294059</v>
      </c>
      <c r="AV121" s="9">
        <f>'[1]6'!L$20+'[1]6'!L$26*Table6[[#This Row],[Online]]+'[1]6'!L$21*Table6[[#This Row],[NJ_DUM]]+'[1]6'!L$22*Table6[[#This Row],[NY_DUM]]+'[1]6'!L$23*Table6[[#This Row],[PA_DUM]]+'[1]6'!L$24*Table6[[#This Row],[CT_DUM]]+'[1]6'!L$25*Table6[[#This Row],[DL_DUM]]</f>
        <v>4272.0472834320572</v>
      </c>
      <c r="AW121" s="9">
        <f>Table6[[#This Row],[sales]]-Table6[[#This Row],[Pred_6]]</f>
        <v>-1880.1334628529935</v>
      </c>
      <c r="AX121" s="9">
        <f>ABS(Table6[[#This Row],[Red_6]]/Table6[[#This Row],[sales]])</f>
        <v>0.78603729226240593</v>
      </c>
      <c r="AY121" s="9">
        <f>'[1]7'!L$21+'[1]7'!L$27*Table6[[#This Row],[LNTV]]+'[1]7'!L$22*Table6[[#This Row],[NJ_DUM]]+'[1]7'!L$23*Table6[[#This Row],[NY_DUM]]+'[1]7'!L$24*Table6[[#This Row],[PA_DUM]]+'[1]7'!L$25*Table6[[#This Row],[CT_DUM]]+'[1]7'!L$26*Table6[[#This Row],[DL_DUM]]</f>
        <v>7.8832819890084558</v>
      </c>
      <c r="AZ121" s="9">
        <f>Table6[[#This Row],[sales]]-Table6[[#This Row],[Pred_7]]</f>
        <v>2384.0305385900551</v>
      </c>
      <c r="BA121" s="9">
        <f>ABS(Table6[[#This Row],[Red_7]]/Table6[[#This Row],[sales]])</f>
        <v>0.9967041948078631</v>
      </c>
      <c r="BB121" s="9">
        <f>'[1]8'!O$22+'[1]8'!O$28*Table6[[#This Row],[LNRADIOLING]]+'[1]8'!O$23*Table6[[#This Row],[DL_DUM]]+'[1]8'!O$24*Table6[[#This Row],[CT_DUM]]+'[1]8'!O$25*Table6[[#This Row],[PA_DUM]]+'[1]8'!O$26*Table6[[#This Row],[NY_DUM]]+'[1]8'!O$27*Table6[[#This Row],[NJ_DUM]]</f>
        <v>5.9744552965715636</v>
      </c>
      <c r="BC121" s="9">
        <f>Table6[[#This Row],[sales]]-Table6[[#This Row],[Pred_8]]</f>
        <v>2385.939365282492</v>
      </c>
      <c r="BD121" s="9">
        <f>ABS(Table6[[#This Row],[Red_8]]/Table6[[#This Row],[sales]])</f>
        <v>0.99750222802963473</v>
      </c>
      <c r="BE121" s="9">
        <f>'[1]9'!M$19+'[1]9'!M$21*Table6[[#This Row],[LNONLINE]]+'[1]9'!M$20*Table6[[#This Row],[DL_DUM]]+'[1]9'!M$22*Table6[[#This Row],[CT_DUM]]+'[1]9'!M$23*Table6[[#This Row],[PA_DUM]]+'[1]9'!M$24*Table6[[#This Row],[NY_DUM]]+'[1]9'!M$25*Table6[[#This Row],[NJ_DUM]]</f>
        <v>5.8945884985815757</v>
      </c>
      <c r="BF121" s="9">
        <f>Table6[[#This Row],[sales]]-Table6[[#This Row],[Pred_9]]</f>
        <v>2386.0192320804822</v>
      </c>
      <c r="BG121" s="9">
        <f>ABS(Table6[[#This Row],[Red_9]]/Table6[[#This Row],[sales]])</f>
        <v>0.99753561836222238</v>
      </c>
      <c r="BH121" s="9">
        <f>'[1]10'!P$22+'[1]10'!P$30*Table6[[#This Row],[LNTV]]+'[1]10'!P$29*Table6[[#This Row],[LNRADIOLING]]+'[1]10'!P$24*Table6[[#This Row],[LNONLINELING]]+'[1]10'!P$23*Table6[[#This Row],[DL_DUM]]+'[1]10'!P$25*Table6[[#This Row],[CT_DUM]]+'[1]10'!P$26*Table6[[#This Row],[PA_DUM]]+'[1]10'!P$27*Table6[[#This Row],[NY_DUM]]+'[1]10'!P$28*Table6[[#This Row],[NJ_DUM]]</f>
        <v>5.4420168058850216</v>
      </c>
      <c r="BI121" s="9">
        <f>Table6[[#This Row],[sales]]-Table6[[#This Row],[Pred_10]]</f>
        <v>2386.4718037731786</v>
      </c>
      <c r="BJ121" s="45">
        <f>ABS(Table6[[#This Row],[Red_10]]/Table6[[#This Row],[sales]])</f>
        <v>0.99772482739174628</v>
      </c>
      <c r="BK121" s="9">
        <f>'[1]11'!P$32+'[1]11'!P$40*Table6[[#This Row],[LNONLINELING]]+'[1]11'!P$39*Table6[[#This Row],[LNRADIOLING]]+'[1]11'!P$38*Table6[[#This Row],[LNTVLING]]+'[1]11'!P$33*Table6[[#This Row],[DL_DUM]]+'[1]11'!P$34*Table6[[#This Row],[CT_DUM]]+'[1]11'!P$35*Table6[[#This Row],[PA_DUM]]+'[1]11'!P$36*Table6[[#This Row],[NY_DUM]]+'[1]11'!P$37*Table6[[#This Row],[NJ_DUM]]</f>
        <v>5.8697244333901901</v>
      </c>
      <c r="BL121" s="9">
        <f>Table6[[#This Row],[sales]]-Table6[[#This Row],[ Pred_11]]</f>
        <v>2386.0440961456734</v>
      </c>
      <c r="BM121" s="47">
        <f>ABS(Table6[[#This Row],[ Red_11]]/Table6[[#This Row],[sales]])</f>
        <v>0.99754601341282045</v>
      </c>
      <c r="BN121" s="9">
        <f>'[1]12'!K$22+'[1]12'!K$28*Table6[[#This Row],[COMBINE LN LING]]+'[1]12'!K$23*Table6[[#This Row],[DL_DUM]]+'[1]12'!K$24*Table6[[#This Row],[CT_DUM]]+'[1]12'!K$25*Table6[[#This Row],[PA_DUM]]+'[1]12'!K$26*Table6[[#This Row],[NY_DUM]]+'[1]12'!K$27*Table6[[#This Row],[NJ_DUM]]</f>
        <v>5.8967619548133703</v>
      </c>
      <c r="BO121" s="9">
        <f>Table6[[#This Row],[sales]]-Table6[[#This Row],[ Pred_12]]</f>
        <v>2386.0170586242502</v>
      </c>
      <c r="BP121" s="47">
        <f>ABS(Table6[[#This Row],[ Red_12]]/Table6[[#This Row],[sales]])</f>
        <v>0.99753470969393632</v>
      </c>
      <c r="BQ121">
        <f>LN(G121+'2019 Totals and Calculations'!C$18)</f>
        <v>6.3091684383319109</v>
      </c>
      <c r="BR121">
        <f>LN(Table6[[#This Row],[PROF RADIO]]+'2019 Totals and Calculations'!D$18)</f>
        <v>6.4457257080205341</v>
      </c>
      <c r="BS121">
        <f>LN(Table6[[#This Row],[ONLINE LINGERING]]+'2019 Totals and Calculations'!E$18)</f>
        <v>4.7472999655724797</v>
      </c>
      <c r="BT121">
        <f>MONTH(Table6[[#This Row],[Date]])</f>
        <v>4</v>
      </c>
      <c r="BU121">
        <f t="shared" si="40"/>
        <v>0</v>
      </c>
      <c r="BV121">
        <f t="shared" si="41"/>
        <v>0</v>
      </c>
      <c r="BW121">
        <f t="shared" si="42"/>
        <v>0</v>
      </c>
      <c r="BX121">
        <f t="shared" si="43"/>
        <v>1</v>
      </c>
      <c r="BY121">
        <f t="shared" si="44"/>
        <v>0</v>
      </c>
      <c r="BZ121">
        <f t="shared" si="45"/>
        <v>0</v>
      </c>
      <c r="CA121">
        <f t="shared" si="46"/>
        <v>0</v>
      </c>
      <c r="CB121">
        <f t="shared" si="47"/>
        <v>0</v>
      </c>
      <c r="CC121">
        <f t="shared" si="48"/>
        <v>0</v>
      </c>
      <c r="CD121">
        <f t="shared" si="49"/>
        <v>0</v>
      </c>
      <c r="CE121">
        <f t="shared" si="50"/>
        <v>0</v>
      </c>
      <c r="CF121">
        <f t="shared" si="51"/>
        <v>0</v>
      </c>
      <c r="CG121">
        <f t="shared" si="52"/>
        <v>120</v>
      </c>
      <c r="CH12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1798.9443032521774</v>
      </c>
      <c r="CI121" s="79">
        <f>Table6[[#This Row],[sales]]-CH121</f>
        <v>592.96951732688626</v>
      </c>
      <c r="CJ121">
        <f>ABS(Table6[[#This Row],[sales]]-CH121)/Table6[[#This Row],[sales]]</f>
        <v>0.24790588700362665</v>
      </c>
      <c r="CK12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2666.564174196043</v>
      </c>
      <c r="CL121" s="79">
        <f>Table6[[#This Row],[sales]]-CK121</f>
        <v>-274.65035361697937</v>
      </c>
      <c r="CM121">
        <f>ABS(Table6[[#This Row],[sales]]-CK121)/Table6[[#This Row],[sales]]</f>
        <v>0.11482451886602196</v>
      </c>
      <c r="CN12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2331.7346606324095</v>
      </c>
      <c r="CO121" s="79">
        <f>Table6[[#This Row],[sales]]-CN121</f>
        <v>60.179159946654181</v>
      </c>
      <c r="CP121">
        <f>ABS(Table6[[#This Row],[sales]]-CN121)/Table6[[#This Row],[sales]]</f>
        <v>2.5159418131580208E-2</v>
      </c>
      <c r="CQ12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2175.5695169822607</v>
      </c>
      <c r="CR121" s="79">
        <f>Table6[[#This Row],[sales]]-CQ121</f>
        <v>216.344303596803</v>
      </c>
      <c r="CS121">
        <f>ABS(Table6[[#This Row],[sales]]-CQ121)/Table6[[#This Row],[sales]]</f>
        <v>9.0448201659885777E-2</v>
      </c>
    </row>
    <row r="122" spans="1:97" x14ac:dyDescent="0.2">
      <c r="A122">
        <v>121</v>
      </c>
      <c r="B122" t="s">
        <v>139</v>
      </c>
      <c r="C122" s="5">
        <v>43576</v>
      </c>
      <c r="D122" s="6">
        <v>33.601798609245243</v>
      </c>
      <c r="E122" s="8">
        <f>YEAR(Table6[[#This Row],[Date]])</f>
        <v>2019</v>
      </c>
      <c r="F122" s="6">
        <f>Table6[[#This Row],[TV_State]]+Table6[[#This Row],[Radio_State]]+Table6[[#This Row],[Online]]</f>
        <v>684.51812536851605</v>
      </c>
      <c r="G122" s="6">
        <f t="shared" si="27"/>
        <v>141.92149965092156</v>
      </c>
      <c r="H122" s="6">
        <f>LN(Table6[[#This Row],[PROF TV LING]])</f>
        <v>4.9552740853805926</v>
      </c>
      <c r="I122" s="6">
        <f t="shared" si="28"/>
        <v>3.5145795955735379</v>
      </c>
      <c r="J122" s="6">
        <v>578.59229045268512</v>
      </c>
      <c r="K122" s="6">
        <f t="shared" si="33"/>
        <v>572.9198170168745</v>
      </c>
      <c r="L122" s="6">
        <f>0.5*J121+0.5*Table6[[#This Row],[Radio_State]]</f>
        <v>575.72797218311734</v>
      </c>
      <c r="M122" s="6">
        <f>LN(Table6[[#This Row],[RADIO LINGERING ]])</f>
        <v>6.3556352786256261</v>
      </c>
      <c r="N122" s="6">
        <f t="shared" si="29"/>
        <v>6.3605980679677554</v>
      </c>
      <c r="O122" s="6">
        <v>72.324036306585654</v>
      </c>
      <c r="P122" s="6">
        <f t="shared" si="30"/>
        <v>72.018441786980361</v>
      </c>
      <c r="Q122" s="6">
        <f>0.3*O121+0.7*Table6[[#This Row],[Online]]</f>
        <v>72.109212436368068</v>
      </c>
      <c r="R122" s="6">
        <f>LN(Table6[[#This Row],[ONLINE LINGERING]])</f>
        <v>4.2781818091711763</v>
      </c>
      <c r="S122" s="6">
        <f t="shared" si="31"/>
        <v>4.2811565262879192</v>
      </c>
      <c r="T122" s="6">
        <v>2093.102551882218</v>
      </c>
      <c r="U122" s="6">
        <f t="shared" si="32"/>
        <v>7.6464027188004691</v>
      </c>
      <c r="V122" s="8">
        <f>YEAR(Table6[[#This Row],[Date]])</f>
        <v>2019</v>
      </c>
      <c r="W122" s="8">
        <f>WEEKNUM(Table6[[#This Row],[Date]])</f>
        <v>17</v>
      </c>
      <c r="X122" t="s">
        <v>285</v>
      </c>
      <c r="Y122" s="9">
        <f>Table6[[#This Row],[LNTVLING]]+Table6[[#This Row],[LNRADIOLING]]+Table6[[#This Row],[LNONLINELING]]</f>
        <v>15.589091173177394</v>
      </c>
      <c r="Z122">
        <f t="shared" si="53"/>
        <v>1</v>
      </c>
      <c r="AA122">
        <f t="shared" si="34"/>
        <v>1</v>
      </c>
      <c r="AB122">
        <f t="shared" si="35"/>
        <v>0</v>
      </c>
      <c r="AC122">
        <f t="shared" si="36"/>
        <v>0</v>
      </c>
      <c r="AD122">
        <f t="shared" si="37"/>
        <v>0</v>
      </c>
      <c r="AE122">
        <f t="shared" si="38"/>
        <v>0</v>
      </c>
      <c r="AF122">
        <f t="shared" si="39"/>
        <v>0</v>
      </c>
      <c r="AG122" s="9">
        <f>'[1]1'!J$20+'[1]1'!J$21*Table6[[#This Row],[TV_State]]</f>
        <v>1362.7775281444065</v>
      </c>
      <c r="AH122" s="9">
        <f>Table6[[#This Row],[sales]]-Table6[[#This Row],[Pred_1]]</f>
        <v>730.32502373781153</v>
      </c>
      <c r="AI122">
        <f>ABS(Table6[[#This Row],[Res_1]])/Table6[[#This Row],[sales]]</f>
        <v>0.34891984775474488</v>
      </c>
      <c r="AJ122" s="9">
        <f>'[1]2'!J$20+'[1]2'!J$21*Table6[[#This Row],[Radio_State]]</f>
        <v>4254.3336712257797</v>
      </c>
      <c r="AK122" s="9">
        <f>Table6[[#This Row],[sales]]-Table6[[#This Row],[ Pred_2 ]]</f>
        <v>-2161.2311193435617</v>
      </c>
      <c r="AL122">
        <f>ABS(Table6[[#This Row],[ Res_2 ]])/Table6[[#This Row],[sales]]</f>
        <v>1.0325490824136061</v>
      </c>
      <c r="AM122" s="10">
        <f>'[1]3'!J$20+'[1]3'!J$21*Data!O122</f>
        <v>2218.5693653923163</v>
      </c>
      <c r="AN122" s="9">
        <f>Table6[[#This Row],[sales]]-Table6[[#This Row],[Pred_3]]</f>
        <v>-125.46681351009829</v>
      </c>
      <c r="AO122" s="9">
        <f>ABS(Table6[[#This Row],[Res_3]])/Table6[[#This Row],[sales]]</f>
        <v>5.9942984349845893E-2</v>
      </c>
      <c r="AP122" s="9">
        <f>'[1]4'!L$21+'[1]4'!L$27*Table6[[#This Row],[TV_State]]+'[1]4'!L$22*Table6[[#This Row],[NJ_DUM]]+'[1]4'!L$23*Table6[[#This Row],[NY_DUM]]+'[1]4'!L$24*Table6[[#This Row],[PA_DUM]]+'[1]4'!L$25*Table6[[#This Row],[CT_DUM]]+'[1]4'!L$26*Table6[[#This Row],[DL_DUM]]</f>
        <v>4387.9123538357653</v>
      </c>
      <c r="AQ122" s="9">
        <f>Table6[[#This Row],[sales]]-Table6[[#This Row],[Pred_4]]</f>
        <v>-2294.8098019535473</v>
      </c>
      <c r="AR122">
        <f>ABS(Table6[[#This Row],[Res_4]]/Table6[[#This Row],[sales]])</f>
        <v>1.0963675907279098</v>
      </c>
      <c r="AS122" s="9">
        <f>'[1]5'!L$20+'[1]5'!L$26*Table6[[#This Row],[Radio_State]]+'[1]5'!L$21*Table6[[#This Row],[NJ_DUM]]+'[1]5'!L$22*Table6[[#This Row],[NY_DUM]]+'[1]5'!L$23*Table6[[#This Row],[PA_DUM]]+'[1]5'!L$24*Table6[[#This Row],[CT_DUM]]+'[1]5'!L$25*Table6[[#This Row],[DL_DUM]]</f>
        <v>4646.5883160742524</v>
      </c>
      <c r="AT122" s="9">
        <f>Table6[[#This Row],[sales]]-Table6[[#This Row],[Pred_5]]</f>
        <v>-2553.4857641920344</v>
      </c>
      <c r="AU122" s="9">
        <f>ABS(Table6[[#This Row],[Red_5]]/Table6[[#This Row],[sales]])</f>
        <v>1.219952535003991</v>
      </c>
      <c r="AV122" s="9">
        <f>'[1]6'!L$20+'[1]6'!L$26*Table6[[#This Row],[Online]]+'[1]6'!L$21*Table6[[#This Row],[NJ_DUM]]+'[1]6'!L$22*Table6[[#This Row],[NY_DUM]]+'[1]6'!L$23*Table6[[#This Row],[PA_DUM]]+'[1]6'!L$24*Table6[[#This Row],[CT_DUM]]+'[1]6'!L$25*Table6[[#This Row],[DL_DUM]]</f>
        <v>4275.1638461569937</v>
      </c>
      <c r="AW122" s="9">
        <f>Table6[[#This Row],[sales]]-Table6[[#This Row],[Pred_6]]</f>
        <v>-2182.0612942747757</v>
      </c>
      <c r="AX122" s="9">
        <f>ABS(Table6[[#This Row],[Red_6]]/Table6[[#This Row],[sales]])</f>
        <v>1.0425009000694025</v>
      </c>
      <c r="AY122" s="9">
        <f>'[1]7'!L$21+'[1]7'!L$27*Table6[[#This Row],[LNTV]]+'[1]7'!L$22*Table6[[#This Row],[NJ_DUM]]+'[1]7'!L$23*Table6[[#This Row],[NY_DUM]]+'[1]7'!L$24*Table6[[#This Row],[PA_DUM]]+'[1]7'!L$25*Table6[[#This Row],[CT_DUM]]+'[1]7'!L$26*Table6[[#This Row],[DL_DUM]]</f>
        <v>7.8514400457050666</v>
      </c>
      <c r="AZ122" s="9">
        <f>Table6[[#This Row],[sales]]-Table6[[#This Row],[Pred_7]]</f>
        <v>2085.2511118365128</v>
      </c>
      <c r="BA122" s="9">
        <f>ABS(Table6[[#This Row],[Red_7]]/Table6[[#This Row],[sales]])</f>
        <v>0.9962488985364597</v>
      </c>
      <c r="BB122" s="9">
        <f>'[1]8'!O$22+'[1]8'!O$28*Table6[[#This Row],[LNRADIOLING]]+'[1]8'!O$23*Table6[[#This Row],[DL_DUM]]+'[1]8'!O$24*Table6[[#This Row],[CT_DUM]]+'[1]8'!O$25*Table6[[#This Row],[PA_DUM]]+'[1]8'!O$26*Table6[[#This Row],[NY_DUM]]+'[1]8'!O$27*Table6[[#This Row],[NJ_DUM]]</f>
        <v>5.9751651625753404</v>
      </c>
      <c r="BC122" s="9">
        <f>Table6[[#This Row],[sales]]-Table6[[#This Row],[Pred_8]]</f>
        <v>2087.1273867196428</v>
      </c>
      <c r="BD122" s="9">
        <f>ABS(Table6[[#This Row],[Red_8]]/Table6[[#This Row],[sales]])</f>
        <v>0.99714530701938042</v>
      </c>
      <c r="BE122" s="9">
        <f>'[1]9'!M$19+'[1]9'!M$21*Table6[[#This Row],[LNONLINE]]+'[1]9'!M$20*Table6[[#This Row],[DL_DUM]]+'[1]9'!M$22*Table6[[#This Row],[CT_DUM]]+'[1]9'!M$23*Table6[[#This Row],[PA_DUM]]+'[1]9'!M$24*Table6[[#This Row],[NY_DUM]]+'[1]9'!M$25*Table6[[#This Row],[NJ_DUM]]</f>
        <v>5.8977389469129076</v>
      </c>
      <c r="BF122" s="9">
        <f>Table6[[#This Row],[sales]]-Table6[[#This Row],[Pred_9]]</f>
        <v>2087.2048129353052</v>
      </c>
      <c r="BG122" s="9">
        <f>ABS(Table6[[#This Row],[Red_9]]/Table6[[#This Row],[sales]])</f>
        <v>0.99718229814319925</v>
      </c>
      <c r="BH122" s="9">
        <f>'[1]10'!P$22+'[1]10'!P$30*Table6[[#This Row],[LNTV]]+'[1]10'!P$29*Table6[[#This Row],[LNRADIOLING]]+'[1]10'!P$24*Table6[[#This Row],[LNONLINELING]]+'[1]10'!P$23*Table6[[#This Row],[DL_DUM]]+'[1]10'!P$25*Table6[[#This Row],[CT_DUM]]+'[1]10'!P$26*Table6[[#This Row],[PA_DUM]]+'[1]10'!P$27*Table6[[#This Row],[NY_DUM]]+'[1]10'!P$28*Table6[[#This Row],[NJ_DUM]]</f>
        <v>5.4350687704671889</v>
      </c>
      <c r="BI122" s="9">
        <f>Table6[[#This Row],[sales]]-Table6[[#This Row],[Pred_10]]</f>
        <v>2087.6674831117507</v>
      </c>
      <c r="BJ122" s="45">
        <f>ABS(Table6[[#This Row],[Red_10]]/Table6[[#This Row],[sales]])</f>
        <v>0.99740334329745106</v>
      </c>
      <c r="BK122" s="9">
        <f>'[1]11'!P$32+'[1]11'!P$40*Table6[[#This Row],[LNONLINELING]]+'[1]11'!P$39*Table6[[#This Row],[LNRADIOLING]]+'[1]11'!P$38*Table6[[#This Row],[LNTVLING]]+'[1]11'!P$33*Table6[[#This Row],[DL_DUM]]+'[1]11'!P$34*Table6[[#This Row],[CT_DUM]]+'[1]11'!P$35*Table6[[#This Row],[PA_DUM]]+'[1]11'!P$36*Table6[[#This Row],[NY_DUM]]+'[1]11'!P$37*Table6[[#This Row],[NJ_DUM]]</f>
        <v>5.920263338889276</v>
      </c>
      <c r="BL122" s="9">
        <f>Table6[[#This Row],[sales]]-Table6[[#This Row],[ Pred_11]]</f>
        <v>2087.1822885433289</v>
      </c>
      <c r="BM122" s="47">
        <f>ABS(Table6[[#This Row],[ Red_11]]/Table6[[#This Row],[sales]])</f>
        <v>0.99717153689695459</v>
      </c>
      <c r="BN122" s="9">
        <f>'[1]12'!K$22+'[1]12'!K$28*Table6[[#This Row],[COMBINE LN LING]]+'[1]12'!K$23*Table6[[#This Row],[DL_DUM]]+'[1]12'!K$24*Table6[[#This Row],[CT_DUM]]+'[1]12'!K$25*Table6[[#This Row],[PA_DUM]]+'[1]12'!K$26*Table6[[#This Row],[NY_DUM]]+'[1]12'!K$27*Table6[[#This Row],[NJ_DUM]]</f>
        <v>5.8714426284293779</v>
      </c>
      <c r="BO122" s="9">
        <f>Table6[[#This Row],[sales]]-Table6[[#This Row],[ Pred_12]]</f>
        <v>2087.2311092537884</v>
      </c>
      <c r="BP122" s="47">
        <f>ABS(Table6[[#This Row],[ Red_12]]/Table6[[#This Row],[sales]])</f>
        <v>0.99719486146383529</v>
      </c>
      <c r="BQ122">
        <f>LN(G122+'2019 Totals and Calculations'!C$18)</f>
        <v>6.2209181751926907</v>
      </c>
      <c r="BR122">
        <f>LN(Table6[[#This Row],[PROF RADIO]]+'2019 Totals and Calculations'!D$18)</f>
        <v>6.4546892879058584</v>
      </c>
      <c r="BS122">
        <f>LN(Table6[[#This Row],[ONLINE LINGERING]]+'2019 Totals and Calculations'!E$18)</f>
        <v>4.753474464708531</v>
      </c>
      <c r="BT122">
        <f>MONTH(Table6[[#This Row],[Date]])</f>
        <v>4</v>
      </c>
      <c r="BU122">
        <f t="shared" si="40"/>
        <v>0</v>
      </c>
      <c r="BV122">
        <f t="shared" si="41"/>
        <v>0</v>
      </c>
      <c r="BW122">
        <f t="shared" si="42"/>
        <v>0</v>
      </c>
      <c r="BX122">
        <f t="shared" si="43"/>
        <v>1</v>
      </c>
      <c r="BY122">
        <f t="shared" si="44"/>
        <v>0</v>
      </c>
      <c r="BZ122">
        <f t="shared" si="45"/>
        <v>0</v>
      </c>
      <c r="CA122">
        <f t="shared" si="46"/>
        <v>0</v>
      </c>
      <c r="CB122">
        <f t="shared" si="47"/>
        <v>0</v>
      </c>
      <c r="CC122">
        <f t="shared" si="48"/>
        <v>0</v>
      </c>
      <c r="CD122">
        <f t="shared" si="49"/>
        <v>0</v>
      </c>
      <c r="CE122">
        <f t="shared" si="50"/>
        <v>0</v>
      </c>
      <c r="CF122">
        <f t="shared" si="51"/>
        <v>0</v>
      </c>
      <c r="CG122">
        <f t="shared" si="52"/>
        <v>121</v>
      </c>
      <c r="CH12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1756.9966577692428</v>
      </c>
      <c r="CI122" s="79">
        <f>Table6[[#This Row],[sales]]-CH122</f>
        <v>336.10589411297519</v>
      </c>
      <c r="CJ122">
        <f>ABS(Table6[[#This Row],[sales]]-CH122)/Table6[[#This Row],[sales]]</f>
        <v>0.16057784355130267</v>
      </c>
      <c r="CK12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2679.9671608001718</v>
      </c>
      <c r="CL122" s="79">
        <f>Table6[[#This Row],[sales]]-CK122</f>
        <v>-586.86460891795377</v>
      </c>
      <c r="CM122">
        <f>ABS(Table6[[#This Row],[sales]]-CK122)/Table6[[#This Row],[sales]]</f>
        <v>0.2803802462474746</v>
      </c>
      <c r="CN12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2341.94739197731</v>
      </c>
      <c r="CO122" s="79">
        <f>Table6[[#This Row],[sales]]-CN122</f>
        <v>-248.84484009509197</v>
      </c>
      <c r="CP122">
        <f>ABS(Table6[[#This Row],[sales]]-CN122)/Table6[[#This Row],[sales]]</f>
        <v>0.11888803053214893</v>
      </c>
      <c r="CQ12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2170.5824661678125</v>
      </c>
      <c r="CR122" s="79">
        <f>Table6[[#This Row],[sales]]-CQ122</f>
        <v>-77.479914285594532</v>
      </c>
      <c r="CS122">
        <f>ABS(Table6[[#This Row],[sales]]-CQ122)/Table6[[#This Row],[sales]]</f>
        <v>3.7016778855828582E-2</v>
      </c>
    </row>
    <row r="123" spans="1:97" x14ac:dyDescent="0.2">
      <c r="A123">
        <v>122</v>
      </c>
      <c r="B123" t="s">
        <v>139</v>
      </c>
      <c r="C123" s="5">
        <v>43583</v>
      </c>
      <c r="D123" s="6">
        <v>25.201348956933927</v>
      </c>
      <c r="E123" s="8">
        <f>YEAR(Table6[[#This Row],[Date]])</f>
        <v>2019</v>
      </c>
      <c r="F123" s="6">
        <f>Table6[[#This Row],[TV_State]]+Table6[[#This Row],[Radio_State]]+Table6[[#This Row],[Online]]</f>
        <v>682.62683898379737</v>
      </c>
      <c r="G123" s="6">
        <f t="shared" si="27"/>
        <v>106.90545444272527</v>
      </c>
      <c r="H123" s="6">
        <f>LN(Table6[[#This Row],[PROF TV LING]])</f>
        <v>4.6719448405153479</v>
      </c>
      <c r="I123" s="6">
        <f t="shared" si="28"/>
        <v>3.2268975231217567</v>
      </c>
      <c r="J123" s="6">
        <v>584.37821335721196</v>
      </c>
      <c r="K123" s="6">
        <f t="shared" si="33"/>
        <v>578.64901518704323</v>
      </c>
      <c r="L123" s="6">
        <f>0.5*J122+0.5*Table6[[#This Row],[Radio_State]]</f>
        <v>581.48525190494854</v>
      </c>
      <c r="M123" s="6">
        <f>LN(Table6[[#This Row],[RADIO LINGERING ]])</f>
        <v>6.3655856094787939</v>
      </c>
      <c r="N123" s="6">
        <f t="shared" si="29"/>
        <v>6.3705483988209233</v>
      </c>
      <c r="O123" s="6">
        <v>73.047276669651509</v>
      </c>
      <c r="P123" s="6">
        <f t="shared" si="30"/>
        <v>72.738626204850164</v>
      </c>
      <c r="Q123" s="6">
        <f>0.3*O122+0.7*Table6[[#This Row],[Online]]</f>
        <v>72.830304560731747</v>
      </c>
      <c r="R123" s="6">
        <f>LN(Table6[[#This Row],[ONLINE LINGERING]])</f>
        <v>4.2881321400243442</v>
      </c>
      <c r="S123" s="6">
        <f t="shared" si="31"/>
        <v>4.2911068571410871</v>
      </c>
      <c r="T123" s="6">
        <v>2395.922047309019</v>
      </c>
      <c r="U123" s="6">
        <f t="shared" si="32"/>
        <v>7.7815234241939857</v>
      </c>
      <c r="V123" s="8">
        <f>YEAR(Table6[[#This Row],[Date]])</f>
        <v>2019</v>
      </c>
      <c r="W123" s="8">
        <f>WEEKNUM(Table6[[#This Row],[Date]])</f>
        <v>18</v>
      </c>
      <c r="X123" t="s">
        <v>286</v>
      </c>
      <c r="Y123" s="9">
        <f>Table6[[#This Row],[LNTVLING]]+Table6[[#This Row],[LNRADIOLING]]+Table6[[#This Row],[LNONLINELING]]</f>
        <v>15.325662590018485</v>
      </c>
      <c r="Z123">
        <f t="shared" si="53"/>
        <v>1</v>
      </c>
      <c r="AA123">
        <f t="shared" si="34"/>
        <v>1</v>
      </c>
      <c r="AB123">
        <f t="shared" si="35"/>
        <v>0</v>
      </c>
      <c r="AC123">
        <f t="shared" si="36"/>
        <v>0</v>
      </c>
      <c r="AD123">
        <f t="shared" si="37"/>
        <v>0</v>
      </c>
      <c r="AE123">
        <f t="shared" si="38"/>
        <v>0</v>
      </c>
      <c r="AF123">
        <f t="shared" si="39"/>
        <v>0</v>
      </c>
      <c r="AG123" s="9">
        <f>'[1]1'!J$20+'[1]1'!J$21*Table6[[#This Row],[TV_State]]</f>
        <v>1354.5162824723857</v>
      </c>
      <c r="AH123" s="9">
        <f>Table6[[#This Row],[sales]]-Table6[[#This Row],[Pred_1]]</f>
        <v>1041.4057648366334</v>
      </c>
      <c r="AI123">
        <f>ABS(Table6[[#This Row],[Res_1]])/Table6[[#This Row],[sales]]</f>
        <v>0.43465761584617862</v>
      </c>
      <c r="AJ123" s="9">
        <f>'[1]2'!J$20+'[1]2'!J$21*Table6[[#This Row],[Radio_State]]</f>
        <v>4279.7341898980621</v>
      </c>
      <c r="AK123" s="9">
        <f>Table6[[#This Row],[sales]]-Table6[[#This Row],[ Pred_2 ]]</f>
        <v>-1883.8121425890431</v>
      </c>
      <c r="AL123">
        <f>ABS(Table6[[#This Row],[ Res_2 ]])/Table6[[#This Row],[sales]]</f>
        <v>0.78625769344409502</v>
      </c>
      <c r="AM123" s="10">
        <f>'[1]3'!J$20+'[1]3'!J$21*Data!O123</f>
        <v>2222.7477572289913</v>
      </c>
      <c r="AN123" s="9">
        <f>Table6[[#This Row],[sales]]-Table6[[#This Row],[Pred_3]]</f>
        <v>173.17429008002773</v>
      </c>
      <c r="AO123" s="9">
        <f>ABS(Table6[[#This Row],[Res_3]])/Table6[[#This Row],[sales]]</f>
        <v>7.2278766445898576E-2</v>
      </c>
      <c r="AP123" s="9">
        <f>'[1]4'!L$21+'[1]4'!L$27*Table6[[#This Row],[TV_State]]+'[1]4'!L$22*Table6[[#This Row],[NJ_DUM]]+'[1]4'!L$23*Table6[[#This Row],[NY_DUM]]+'[1]4'!L$24*Table6[[#This Row],[PA_DUM]]+'[1]4'!L$25*Table6[[#This Row],[CT_DUM]]+'[1]4'!L$26*Table6[[#This Row],[DL_DUM]]</f>
        <v>4386.0593772342791</v>
      </c>
      <c r="AQ123" s="9">
        <f>Table6[[#This Row],[sales]]-Table6[[#This Row],[Pred_4]]</f>
        <v>-1990.13732992526</v>
      </c>
      <c r="AR123">
        <f>ABS(Table6[[#This Row],[Res_4]]/Table6[[#This Row],[sales]])</f>
        <v>0.83063525883927802</v>
      </c>
      <c r="AS123" s="9">
        <f>'[1]5'!L$20+'[1]5'!L$26*Table6[[#This Row],[Radio_State]]+'[1]5'!L$21*Table6[[#This Row],[NJ_DUM]]+'[1]5'!L$22*Table6[[#This Row],[NY_DUM]]+'[1]5'!L$23*Table6[[#This Row],[PA_DUM]]+'[1]5'!L$24*Table6[[#This Row],[CT_DUM]]+'[1]5'!L$25*Table6[[#This Row],[DL_DUM]]</f>
        <v>4656.7807706981239</v>
      </c>
      <c r="AT123" s="9">
        <f>Table6[[#This Row],[sales]]-Table6[[#This Row],[Pred_5]]</f>
        <v>-2260.8587233891049</v>
      </c>
      <c r="AU123" s="9">
        <f>ABS(Table6[[#This Row],[Red_5]]/Table6[[#This Row],[sales]])</f>
        <v>0.9436278304331267</v>
      </c>
      <c r="AV123" s="9">
        <f>'[1]6'!L$20+'[1]6'!L$26*Table6[[#This Row],[Online]]+'[1]6'!L$21*Table6[[#This Row],[NJ_DUM]]+'[1]6'!L$22*Table6[[#This Row],[NY_DUM]]+'[1]6'!L$23*Table6[[#This Row],[PA_DUM]]+'[1]6'!L$24*Table6[[#This Row],[CT_DUM]]+'[1]6'!L$25*Table6[[#This Row],[DL_DUM]]</f>
        <v>4278.31157450918</v>
      </c>
      <c r="AW123" s="9">
        <f>Table6[[#This Row],[sales]]-Table6[[#This Row],[Pred_6]]</f>
        <v>-1882.389527200161</v>
      </c>
      <c r="AX123" s="9">
        <f>ABS(Table6[[#This Row],[Red_6]]/Table6[[#This Row],[sales]])</f>
        <v>0.78566392813754837</v>
      </c>
      <c r="AY123" s="9">
        <f>'[1]7'!L$21+'[1]7'!L$27*Table6[[#This Row],[LNTV]]+'[1]7'!L$22*Table6[[#This Row],[NJ_DUM]]+'[1]7'!L$23*Table6[[#This Row],[NY_DUM]]+'[1]7'!L$24*Table6[[#This Row],[PA_DUM]]+'[1]7'!L$25*Table6[[#This Row],[CT_DUM]]+'[1]7'!L$26*Table6[[#This Row],[DL_DUM]]</f>
        <v>7.8195981024016774</v>
      </c>
      <c r="AZ123" s="9">
        <f>Table6[[#This Row],[sales]]-Table6[[#This Row],[Pred_7]]</f>
        <v>2388.1024492066172</v>
      </c>
      <c r="BA123" s="9">
        <f>ABS(Table6[[#This Row],[Red_7]]/Table6[[#This Row],[sales]])</f>
        <v>0.99673628859871111</v>
      </c>
      <c r="BB123" s="9">
        <f>'[1]8'!O$22+'[1]8'!O$28*Table6[[#This Row],[LNRADIOLING]]+'[1]8'!O$23*Table6[[#This Row],[DL_DUM]]+'[1]8'!O$24*Table6[[#This Row],[CT_DUM]]+'[1]8'!O$25*Table6[[#This Row],[PA_DUM]]+'[1]8'!O$26*Table6[[#This Row],[NY_DUM]]+'[1]8'!O$27*Table6[[#This Row],[NJ_DUM]]</f>
        <v>5.9758750285791162</v>
      </c>
      <c r="BC123" s="9">
        <f>Table6[[#This Row],[sales]]-Table6[[#This Row],[Pred_8]]</f>
        <v>2389.9461722804399</v>
      </c>
      <c r="BD123" s="9">
        <f>ABS(Table6[[#This Row],[Red_8]]/Table6[[#This Row],[sales]])</f>
        <v>0.99750581408302041</v>
      </c>
      <c r="BE123" s="9">
        <f>'[1]9'!M$19+'[1]9'!M$21*Table6[[#This Row],[LNONLINE]]+'[1]9'!M$20*Table6[[#This Row],[DL_DUM]]+'[1]9'!M$22*Table6[[#This Row],[CT_DUM]]+'[1]9'!M$23*Table6[[#This Row],[PA_DUM]]+'[1]9'!M$24*Table6[[#This Row],[NY_DUM]]+'[1]9'!M$25*Table6[[#This Row],[NJ_DUM]]</f>
        <v>5.9008893952442403</v>
      </c>
      <c r="BF123" s="9">
        <f>Table6[[#This Row],[sales]]-Table6[[#This Row],[Pred_9]]</f>
        <v>2390.0211579137749</v>
      </c>
      <c r="BG123" s="9">
        <f>ABS(Table6[[#This Row],[Red_9]]/Table6[[#This Row],[sales]])</f>
        <v>0.9975371112754392</v>
      </c>
      <c r="BH123" s="9">
        <f>'[1]10'!P$22+'[1]10'!P$30*Table6[[#This Row],[LNTV]]+'[1]10'!P$29*Table6[[#This Row],[LNRADIOLING]]+'[1]10'!P$24*Table6[[#This Row],[LNONLINELING]]+'[1]10'!P$23*Table6[[#This Row],[DL_DUM]]+'[1]10'!P$25*Table6[[#This Row],[CT_DUM]]+'[1]10'!P$26*Table6[[#This Row],[PA_DUM]]+'[1]10'!P$27*Table6[[#This Row],[NY_DUM]]+'[1]10'!P$28*Table6[[#This Row],[NJ_DUM]]</f>
        <v>5.4281207350493554</v>
      </c>
      <c r="BI123" s="9">
        <f>Table6[[#This Row],[sales]]-Table6[[#This Row],[Pred_10]]</f>
        <v>2390.4939265739695</v>
      </c>
      <c r="BJ123" s="45">
        <f>ABS(Table6[[#This Row],[Red_10]]/Table6[[#This Row],[sales]])</f>
        <v>0.99773443349663815</v>
      </c>
      <c r="BK123" s="9">
        <f>'[1]11'!P$32+'[1]11'!P$40*Table6[[#This Row],[LNONLINELING]]+'[1]11'!P$39*Table6[[#This Row],[LNRADIOLING]]+'[1]11'!P$38*Table6[[#This Row],[LNTVLING]]+'[1]11'!P$33*Table6[[#This Row],[DL_DUM]]+'[1]11'!P$34*Table6[[#This Row],[CT_DUM]]+'[1]11'!P$35*Table6[[#This Row],[PA_DUM]]+'[1]11'!P$36*Table6[[#This Row],[NY_DUM]]+'[1]11'!P$37*Table6[[#This Row],[NJ_DUM]]</f>
        <v>5.970858251574815</v>
      </c>
      <c r="BL123" s="9">
        <f>Table6[[#This Row],[sales]]-Table6[[#This Row],[ Pred_11]]</f>
        <v>2389.951189057444</v>
      </c>
      <c r="BM123" s="47">
        <f>ABS(Table6[[#This Row],[ Red_11]]/Table6[[#This Row],[sales]])</f>
        <v>0.99750790796458455</v>
      </c>
      <c r="BN123" s="9">
        <f>'[1]12'!K$22+'[1]12'!K$28*Table6[[#This Row],[COMBINE LN LING]]+'[1]12'!K$23*Table6[[#This Row],[DL_DUM]]+'[1]12'!K$24*Table6[[#This Row],[CT_DUM]]+'[1]12'!K$25*Table6[[#This Row],[PA_DUM]]+'[1]12'!K$26*Table6[[#This Row],[NY_DUM]]+'[1]12'!K$27*Table6[[#This Row],[NJ_DUM]]</f>
        <v>5.8460913480678887</v>
      </c>
      <c r="BO123" s="9">
        <f>Table6[[#This Row],[sales]]-Table6[[#This Row],[ Pred_12]]</f>
        <v>2390.075955960951</v>
      </c>
      <c r="BP123" s="47">
        <f>ABS(Table6[[#This Row],[ Red_12]]/Table6[[#This Row],[sales]])</f>
        <v>0.99755998265693402</v>
      </c>
      <c r="BQ123">
        <f>LN(G123+'2019 Totals and Calculations'!C$18)</f>
        <v>6.1487865538467084</v>
      </c>
      <c r="BR123">
        <f>LN(Table6[[#This Row],[PROF RADIO]]+'2019 Totals and Calculations'!D$18)</f>
        <v>6.4636616773967983</v>
      </c>
      <c r="BS123">
        <f>LN(Table6[[#This Row],[ONLINE LINGERING]]+'2019 Totals and Calculations'!E$18)</f>
        <v>4.7596722495496175</v>
      </c>
      <c r="BT123">
        <f>MONTH(Table6[[#This Row],[Date]])</f>
        <v>4</v>
      </c>
      <c r="BU123">
        <f t="shared" si="40"/>
        <v>0</v>
      </c>
      <c r="BV123">
        <f t="shared" si="41"/>
        <v>0</v>
      </c>
      <c r="BW123">
        <f t="shared" si="42"/>
        <v>0</v>
      </c>
      <c r="BX123">
        <f t="shared" si="43"/>
        <v>1</v>
      </c>
      <c r="BY123">
        <f t="shared" si="44"/>
        <v>0</v>
      </c>
      <c r="BZ123">
        <f t="shared" si="45"/>
        <v>0</v>
      </c>
      <c r="CA123">
        <f t="shared" si="46"/>
        <v>0</v>
      </c>
      <c r="CB123">
        <f t="shared" si="47"/>
        <v>0</v>
      </c>
      <c r="CC123">
        <f t="shared" si="48"/>
        <v>0</v>
      </c>
      <c r="CD123">
        <f t="shared" si="49"/>
        <v>0</v>
      </c>
      <c r="CE123">
        <f t="shared" si="50"/>
        <v>0</v>
      </c>
      <c r="CF123">
        <f t="shared" si="51"/>
        <v>0</v>
      </c>
      <c r="CG123">
        <f t="shared" si="52"/>
        <v>122</v>
      </c>
      <c r="CH12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1724.2894386340256</v>
      </c>
      <c r="CI123" s="79">
        <f>Table6[[#This Row],[sales]]-CH123</f>
        <v>671.63260867499343</v>
      </c>
      <c r="CJ123">
        <f>ABS(Table6[[#This Row],[sales]]-CH123)/Table6[[#This Row],[sales]]</f>
        <v>0.28032323064489428</v>
      </c>
      <c r="CK12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2693.4447866644678</v>
      </c>
      <c r="CL123" s="79">
        <f>Table6[[#This Row],[sales]]-CK123</f>
        <v>-297.52273935544872</v>
      </c>
      <c r="CM123">
        <f>ABS(Table6[[#This Row],[sales]]-CK123)/Table6[[#This Row],[sales]]</f>
        <v>0.1241788061049864</v>
      </c>
      <c r="CN12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2352.2227421336179</v>
      </c>
      <c r="CO123" s="79">
        <f>Table6[[#This Row],[sales]]-CN123</f>
        <v>43.69930517540115</v>
      </c>
      <c r="CP123">
        <f>ABS(Table6[[#This Row],[sales]]-CN123)/Table6[[#This Row],[sales]]</f>
        <v>1.8239034623218249E-2</v>
      </c>
      <c r="CQ12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2168.855359248038</v>
      </c>
      <c r="CR123" s="79">
        <f>Table6[[#This Row],[sales]]-CQ123</f>
        <v>227.06668806098105</v>
      </c>
      <c r="CS123">
        <f>ABS(Table6[[#This Row],[sales]]-CQ123)/Table6[[#This Row],[sales]]</f>
        <v>9.4772151838583854E-2</v>
      </c>
    </row>
    <row r="124" spans="1:97" x14ac:dyDescent="0.2">
      <c r="A124">
        <v>123</v>
      </c>
      <c r="B124" t="s">
        <v>139</v>
      </c>
      <c r="C124" s="5">
        <v>43590</v>
      </c>
      <c r="D124" s="6">
        <v>1222.4390357974039</v>
      </c>
      <c r="E124" s="8">
        <f>YEAR(Table6[[#This Row],[Date]])</f>
        <v>2019</v>
      </c>
      <c r="F124" s="6">
        <f>Table6[[#This Row],[TV_State]]+Table6[[#This Row],[Radio_State]]+Table6[[#This Row],[Online]]</f>
        <v>1886.4387807245362</v>
      </c>
      <c r="G124" s="6">
        <f t="shared" si="27"/>
        <v>441.56552884912884</v>
      </c>
      <c r="H124" s="6">
        <f>LN(Table6[[#This Row],[PROF TV LING]])</f>
        <v>6.0903264322447139</v>
      </c>
      <c r="I124" s="6">
        <f t="shared" si="28"/>
        <v>7.1086033516371723</v>
      </c>
      <c r="J124" s="6">
        <v>590.22199549078414</v>
      </c>
      <c r="K124" s="6">
        <f t="shared" si="33"/>
        <v>584.43550533891369</v>
      </c>
      <c r="L124" s="6">
        <f>0.5*J123+0.5*Table6[[#This Row],[Radio_State]]</f>
        <v>587.30010442399805</v>
      </c>
      <c r="M124" s="6">
        <f>LN(Table6[[#This Row],[RADIO LINGERING ]])</f>
        <v>6.3755359403319627</v>
      </c>
      <c r="N124" s="6">
        <f t="shared" si="29"/>
        <v>6.3804987296740912</v>
      </c>
      <c r="O124" s="6">
        <v>73.777749436348032</v>
      </c>
      <c r="P124" s="6">
        <f t="shared" si="30"/>
        <v>73.466012466898661</v>
      </c>
      <c r="Q124" s="6">
        <f>0.3*O123+0.7*Table6[[#This Row],[Online]]</f>
        <v>73.558607606339066</v>
      </c>
      <c r="R124" s="6">
        <f>LN(Table6[[#This Row],[ONLINE LINGERING]])</f>
        <v>4.2980824708775129</v>
      </c>
      <c r="S124" s="6">
        <f t="shared" si="31"/>
        <v>4.3010571879942558</v>
      </c>
      <c r="T124" s="6">
        <v>6140.5576598312637</v>
      </c>
      <c r="U124" s="6">
        <f t="shared" si="32"/>
        <v>8.7226708410936844</v>
      </c>
      <c r="V124" s="8">
        <f>YEAR(Table6[[#This Row],[Date]])</f>
        <v>2019</v>
      </c>
      <c r="W124" s="8">
        <f>WEEKNUM(Table6[[#This Row],[Date]])</f>
        <v>19</v>
      </c>
      <c r="X124" t="s">
        <v>287</v>
      </c>
      <c r="Y124" s="9">
        <f>Table6[[#This Row],[LNTVLING]]+Table6[[#This Row],[LNRADIOLING]]+Table6[[#This Row],[LNONLINELING]]</f>
        <v>16.76394484345419</v>
      </c>
      <c r="Z124">
        <f t="shared" si="53"/>
        <v>1</v>
      </c>
      <c r="AA124">
        <f t="shared" si="34"/>
        <v>1</v>
      </c>
      <c r="AB124">
        <f t="shared" si="35"/>
        <v>0</v>
      </c>
      <c r="AC124">
        <f t="shared" si="36"/>
        <v>0</v>
      </c>
      <c r="AD124">
        <f t="shared" si="37"/>
        <v>0</v>
      </c>
      <c r="AE124">
        <f t="shared" si="38"/>
        <v>0</v>
      </c>
      <c r="AF124">
        <f t="shared" si="39"/>
        <v>0</v>
      </c>
      <c r="AG124" s="9">
        <f>'[1]1'!J$20+'[1]1'!J$21*Table6[[#This Row],[TV_State]]</f>
        <v>2531.9145252045009</v>
      </c>
      <c r="AH124" s="9">
        <f>Table6[[#This Row],[sales]]-Table6[[#This Row],[Pred_1]]</f>
        <v>3608.6431346267627</v>
      </c>
      <c r="AI124">
        <f>ABS(Table6[[#This Row],[Res_1]])/Table6[[#This Row],[sales]]</f>
        <v>0.58767351998546735</v>
      </c>
      <c r="AJ124" s="9">
        <f>'[1]2'!J$20+'[1]2'!J$21*Table6[[#This Row],[Radio_State]]</f>
        <v>4305.3887137570682</v>
      </c>
      <c r="AK124" s="9">
        <f>Table6[[#This Row],[sales]]-Table6[[#This Row],[ Pred_2 ]]</f>
        <v>1835.1689460741954</v>
      </c>
      <c r="AL124">
        <f>ABS(Table6[[#This Row],[ Res_2 ]])/Table6[[#This Row],[sales]]</f>
        <v>0.29886030678924103</v>
      </c>
      <c r="AM124" s="10">
        <f>'[1]3'!J$20+'[1]3'!J$21*Data!O124</f>
        <v>2226.9679329840324</v>
      </c>
      <c r="AN124" s="9">
        <f>Table6[[#This Row],[sales]]-Table6[[#This Row],[Pred_3]]</f>
        <v>3913.5897268472313</v>
      </c>
      <c r="AO124" s="9">
        <f>ABS(Table6[[#This Row],[Res_3]])/Table6[[#This Row],[sales]]</f>
        <v>0.63733457833124119</v>
      </c>
      <c r="AP124" s="9">
        <f>'[1]4'!L$21+'[1]4'!L$27*Table6[[#This Row],[TV_State]]+'[1]4'!L$22*Table6[[#This Row],[NJ_DUM]]+'[1]4'!L$23*Table6[[#This Row],[NY_DUM]]+'[1]4'!L$24*Table6[[#This Row],[PA_DUM]]+'[1]4'!L$25*Table6[[#This Row],[CT_DUM]]+'[1]4'!L$26*Table6[[#This Row],[DL_DUM]]</f>
        <v>4650.1468382576086</v>
      </c>
      <c r="AQ124" s="9">
        <f>Table6[[#This Row],[sales]]-Table6[[#This Row],[Pred_4]]</f>
        <v>1490.4108215736551</v>
      </c>
      <c r="AR124">
        <f>ABS(Table6[[#This Row],[Res_4]]/Table6[[#This Row],[sales]])</f>
        <v>0.24271587437786718</v>
      </c>
      <c r="AS124" s="9">
        <f>'[1]5'!L$20+'[1]5'!L$26*Table6[[#This Row],[Radio_State]]+'[1]5'!L$21*Table6[[#This Row],[NJ_DUM]]+'[1]5'!L$22*Table6[[#This Row],[NY_DUM]]+'[1]5'!L$23*Table6[[#This Row],[PA_DUM]]+'[1]5'!L$24*Table6[[#This Row],[CT_DUM]]+'[1]5'!L$25*Table6[[#This Row],[DL_DUM]]</f>
        <v>4667.075149868233</v>
      </c>
      <c r="AT124" s="9">
        <f>Table6[[#This Row],[sales]]-Table6[[#This Row],[Pred_5]]</f>
        <v>1473.4825099630307</v>
      </c>
      <c r="AU124" s="9">
        <f>ABS(Table6[[#This Row],[Red_5]]/Table6[[#This Row],[sales]])</f>
        <v>0.2399590707537661</v>
      </c>
      <c r="AV124" s="9">
        <f>'[1]6'!L$20+'[1]6'!L$26*Table6[[#This Row],[Online]]+'[1]6'!L$21*Table6[[#This Row],[NJ_DUM]]+'[1]6'!L$22*Table6[[#This Row],[NY_DUM]]+'[1]6'!L$23*Table6[[#This Row],[PA_DUM]]+'[1]6'!L$24*Table6[[#This Row],[CT_DUM]]+'[1]6'!L$25*Table6[[#This Row],[DL_DUM]]</f>
        <v>4281.490780144888</v>
      </c>
      <c r="AW124" s="9">
        <f>Table6[[#This Row],[sales]]-Table6[[#This Row],[Pred_6]]</f>
        <v>1859.0668796863756</v>
      </c>
      <c r="AX124" s="9">
        <f>ABS(Table6[[#This Row],[Red_6]]/Table6[[#This Row],[sales]])</f>
        <v>0.3027521249165277</v>
      </c>
      <c r="AY124" s="9">
        <f>'[1]7'!L$21+'[1]7'!L$27*Table6[[#This Row],[LNTV]]+'[1]7'!L$22*Table6[[#This Row],[NJ_DUM]]+'[1]7'!L$23*Table6[[#This Row],[NY_DUM]]+'[1]7'!L$24*Table6[[#This Row],[PA_DUM]]+'[1]7'!L$25*Table6[[#This Row],[CT_DUM]]+'[1]7'!L$26*Table6[[#This Row],[DL_DUM]]</f>
        <v>8.2492427300930355</v>
      </c>
      <c r="AZ124" s="9">
        <f>Table6[[#This Row],[sales]]-Table6[[#This Row],[Pred_7]]</f>
        <v>6132.3084171011706</v>
      </c>
      <c r="BA124" s="9">
        <f>ABS(Table6[[#This Row],[Red_7]]/Table6[[#This Row],[sales]])</f>
        <v>0.99865659713871657</v>
      </c>
      <c r="BB124" s="9">
        <f>'[1]8'!O$22+'[1]8'!O$28*Table6[[#This Row],[LNRADIOLING]]+'[1]8'!O$23*Table6[[#This Row],[DL_DUM]]+'[1]8'!O$24*Table6[[#This Row],[CT_DUM]]+'[1]8'!O$25*Table6[[#This Row],[PA_DUM]]+'[1]8'!O$26*Table6[[#This Row],[NY_DUM]]+'[1]8'!O$27*Table6[[#This Row],[NJ_DUM]]</f>
        <v>5.976584894582893</v>
      </c>
      <c r="BC124" s="9">
        <f>Table6[[#This Row],[sales]]-Table6[[#This Row],[Pred_8]]</f>
        <v>6134.581074936681</v>
      </c>
      <c r="BD124" s="9">
        <f>ABS(Table6[[#This Row],[Red_8]]/Table6[[#This Row],[sales]])</f>
        <v>0.99902670323679577</v>
      </c>
      <c r="BE124" s="9">
        <f>'[1]9'!M$19+'[1]9'!M$21*Table6[[#This Row],[LNONLINE]]+'[1]9'!M$20*Table6[[#This Row],[DL_DUM]]+'[1]9'!M$22*Table6[[#This Row],[CT_DUM]]+'[1]9'!M$23*Table6[[#This Row],[PA_DUM]]+'[1]9'!M$24*Table6[[#This Row],[NY_DUM]]+'[1]9'!M$25*Table6[[#This Row],[NJ_DUM]]</f>
        <v>5.9040398435755721</v>
      </c>
      <c r="BF124" s="9">
        <f>Table6[[#This Row],[sales]]-Table6[[#This Row],[Pred_9]]</f>
        <v>6134.6536199876882</v>
      </c>
      <c r="BG124" s="9">
        <f>ABS(Table6[[#This Row],[Red_9]]/Table6[[#This Row],[sales]])</f>
        <v>0.99903851731867988</v>
      </c>
      <c r="BH124" s="9">
        <f>'[1]10'!P$22+'[1]10'!P$30*Table6[[#This Row],[LNTV]]+'[1]10'!P$29*Table6[[#This Row],[LNRADIOLING]]+'[1]10'!P$24*Table6[[#This Row],[LNONLINELING]]+'[1]10'!P$23*Table6[[#This Row],[DL_DUM]]+'[1]10'!P$25*Table6[[#This Row],[CT_DUM]]+'[1]10'!P$26*Table6[[#This Row],[PA_DUM]]+'[1]10'!P$27*Table6[[#This Row],[NY_DUM]]+'[1]10'!P$28*Table6[[#This Row],[NJ_DUM]]</f>
        <v>5.5438749427360605</v>
      </c>
      <c r="BI124" s="9">
        <f>Table6[[#This Row],[sales]]-Table6[[#This Row],[Pred_10]]</f>
        <v>6135.0137848885279</v>
      </c>
      <c r="BJ124" s="45">
        <f>ABS(Table6[[#This Row],[Red_10]]/Table6[[#This Row],[sales]])</f>
        <v>0.99909717077017268</v>
      </c>
      <c r="BK124" s="9">
        <f>'[1]11'!P$32+'[1]11'!P$40*Table6[[#This Row],[LNONLINELING]]+'[1]11'!P$39*Table6[[#This Row],[LNRADIOLING]]+'[1]11'!P$38*Table6[[#This Row],[LNTVLING]]+'[1]11'!P$33*Table6[[#This Row],[DL_DUM]]+'[1]11'!P$34*Table6[[#This Row],[CT_DUM]]+'[1]11'!P$35*Table6[[#This Row],[PA_DUM]]+'[1]11'!P$36*Table6[[#This Row],[NY_DUM]]+'[1]11'!P$37*Table6[[#This Row],[NJ_DUM]]</f>
        <v>5.7344137085619797</v>
      </c>
      <c r="BL124" s="9">
        <f>Table6[[#This Row],[sales]]-Table6[[#This Row],[ Pred_11]]</f>
        <v>6134.8232461227017</v>
      </c>
      <c r="BM124" s="47">
        <f>ABS(Table6[[#This Row],[ Red_11]]/Table6[[#This Row],[sales]])</f>
        <v>0.99906614121611892</v>
      </c>
      <c r="BN124" s="9">
        <f>'[1]12'!K$22+'[1]12'!K$28*Table6[[#This Row],[COMBINE LN LING]]+'[1]12'!K$23*Table6[[#This Row],[DL_DUM]]+'[1]12'!K$24*Table6[[#This Row],[CT_DUM]]+'[1]12'!K$25*Table6[[#This Row],[PA_DUM]]+'[1]12'!K$26*Table6[[#This Row],[NY_DUM]]+'[1]12'!K$27*Table6[[#This Row],[NJ_DUM]]</f>
        <v>5.9845057001042736</v>
      </c>
      <c r="BO124" s="9">
        <f>Table6[[#This Row],[sales]]-Table6[[#This Row],[ Pred_12]]</f>
        <v>6134.5731541311598</v>
      </c>
      <c r="BP124" s="47">
        <f>ABS(Table6[[#This Row],[ Red_12]]/Table6[[#This Row],[sales]])</f>
        <v>0.99902541332047867</v>
      </c>
      <c r="BQ124">
        <f>LN(G124+'2019 Totals and Calculations'!C$18)</f>
        <v>6.6881168809608074</v>
      </c>
      <c r="BR124">
        <f>LN(Table6[[#This Row],[PROF RADIO]]+'2019 Totals and Calculations'!D$18)</f>
        <v>6.4726428063464931</v>
      </c>
      <c r="BS124">
        <f>LN(Table6[[#This Row],[ONLINE LINGERING]]+'2019 Totals and Calculations'!E$18)</f>
        <v>4.7658932632268476</v>
      </c>
      <c r="BT124">
        <f>MONTH(Table6[[#This Row],[Date]])</f>
        <v>5</v>
      </c>
      <c r="BU124">
        <f t="shared" si="40"/>
        <v>0</v>
      </c>
      <c r="BV124">
        <f t="shared" si="41"/>
        <v>0</v>
      </c>
      <c r="BW124">
        <f t="shared" si="42"/>
        <v>0</v>
      </c>
      <c r="BX124">
        <f t="shared" si="43"/>
        <v>0</v>
      </c>
      <c r="BY124">
        <f t="shared" si="44"/>
        <v>1</v>
      </c>
      <c r="BZ124">
        <f t="shared" si="45"/>
        <v>0</v>
      </c>
      <c r="CA124">
        <f t="shared" si="46"/>
        <v>0</v>
      </c>
      <c r="CB124">
        <f t="shared" si="47"/>
        <v>0</v>
      </c>
      <c r="CC124">
        <f t="shared" si="48"/>
        <v>0</v>
      </c>
      <c r="CD124">
        <f t="shared" si="49"/>
        <v>0</v>
      </c>
      <c r="CE124">
        <f t="shared" si="50"/>
        <v>0</v>
      </c>
      <c r="CF124">
        <f t="shared" si="51"/>
        <v>0</v>
      </c>
      <c r="CG124">
        <f t="shared" si="52"/>
        <v>123</v>
      </c>
      <c r="CH12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5481.4458118870816</v>
      </c>
      <c r="CI124" s="79">
        <f>Table6[[#This Row],[sales]]-CH124</f>
        <v>659.11184794418205</v>
      </c>
      <c r="CJ124">
        <f>ABS(Table6[[#This Row],[sales]]-CH124)/Table6[[#This Row],[sales]]</f>
        <v>0.1073374576800723</v>
      </c>
      <c r="CK12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7143.9615447657443</v>
      </c>
      <c r="CL124" s="79">
        <f>Table6[[#This Row],[sales]]-CK124</f>
        <v>-1003.4038849344806</v>
      </c>
      <c r="CM124">
        <f>ABS(Table6[[#This Row],[sales]]-CK124)/Table6[[#This Row],[sales]]</f>
        <v>0.16340598696732264</v>
      </c>
      <c r="CN12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6273.6821335443447</v>
      </c>
      <c r="CO124" s="79">
        <f>Table6[[#This Row],[sales]]-CN124</f>
        <v>-133.12447371308099</v>
      </c>
      <c r="CP124">
        <f>ABS(Table6[[#This Row],[sales]]-CN124)/Table6[[#This Row],[sales]]</f>
        <v>2.1679541352395526E-2</v>
      </c>
      <c r="CQ12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6166.5115892944741</v>
      </c>
      <c r="CR124" s="79">
        <f>Table6[[#This Row],[sales]]-CQ124</f>
        <v>-25.953929463210443</v>
      </c>
      <c r="CS124">
        <f>ABS(Table6[[#This Row],[sales]]-CQ124)/Table6[[#This Row],[sales]]</f>
        <v>4.2266404618247055E-3</v>
      </c>
    </row>
    <row r="125" spans="1:97" x14ac:dyDescent="0.2">
      <c r="A125">
        <v>124</v>
      </c>
      <c r="B125" t="s">
        <v>139</v>
      </c>
      <c r="C125" s="5">
        <v>43597</v>
      </c>
      <c r="D125" s="6">
        <v>1234.6634261553777</v>
      </c>
      <c r="E125" s="8">
        <f>YEAR(Table6[[#This Row],[Date]])</f>
        <v>2019</v>
      </c>
      <c r="F125" s="6">
        <f>Table6[[#This Row],[TV_State]]+Table6[[#This Row],[Radio_State]]+Table6[[#This Row],[Online]]</f>
        <v>3693.0326334870338</v>
      </c>
      <c r="G125" s="6">
        <f t="shared" si="27"/>
        <v>679.49489804100347</v>
      </c>
      <c r="H125" s="6">
        <f>LN(Table6[[#This Row],[PROF TV LING]])</f>
        <v>6.5213497251612491</v>
      </c>
      <c r="I125" s="6">
        <f t="shared" si="28"/>
        <v>7.1185536824903402</v>
      </c>
      <c r="J125" s="6">
        <v>2134.7164813156219</v>
      </c>
      <c r="K125" s="6">
        <f t="shared" si="33"/>
        <v>1359.5759933272677</v>
      </c>
      <c r="L125" s="6">
        <f>0.5*J124+0.5*Table6[[#This Row],[Radio_State]]</f>
        <v>1362.469238403203</v>
      </c>
      <c r="M125" s="6">
        <f>LN(Table6[[#This Row],[RADIO LINGERING ]])</f>
        <v>7.2170539489637777</v>
      </c>
      <c r="N125" s="6">
        <f t="shared" si="29"/>
        <v>7.666089121207893</v>
      </c>
      <c r="O125" s="6">
        <v>323.65272601603431</v>
      </c>
      <c r="P125" s="6">
        <f t="shared" si="30"/>
        <v>248.5967119512936</v>
      </c>
      <c r="Q125" s="6">
        <f>0.3*O124+0.7*Table6[[#This Row],[Online]]</f>
        <v>248.6902330421284</v>
      </c>
      <c r="R125" s="6">
        <f>LN(Table6[[#This Row],[ONLINE LINGERING]])</f>
        <v>5.5162080779920659</v>
      </c>
      <c r="S125" s="6">
        <f t="shared" si="31"/>
        <v>5.7796711076844103</v>
      </c>
      <c r="T125" s="6">
        <v>8723.5182858073858</v>
      </c>
      <c r="U125" s="6">
        <f t="shared" si="32"/>
        <v>9.0737779086726729</v>
      </c>
      <c r="V125" s="8">
        <f>YEAR(Table6[[#This Row],[Date]])</f>
        <v>2019</v>
      </c>
      <c r="W125" s="8">
        <f>WEEKNUM(Table6[[#This Row],[Date]])</f>
        <v>20</v>
      </c>
      <c r="X125" t="s">
        <v>288</v>
      </c>
      <c r="Y125" s="9">
        <f>Table6[[#This Row],[LNTVLING]]+Table6[[#This Row],[LNRADIOLING]]+Table6[[#This Row],[LNONLINELING]]</f>
        <v>19.254611752117093</v>
      </c>
      <c r="Z125">
        <f t="shared" si="53"/>
        <v>1</v>
      </c>
      <c r="AA125">
        <f t="shared" si="34"/>
        <v>1</v>
      </c>
      <c r="AB125">
        <f t="shared" si="35"/>
        <v>0</v>
      </c>
      <c r="AC125">
        <f t="shared" si="36"/>
        <v>0</v>
      </c>
      <c r="AD125">
        <f t="shared" si="37"/>
        <v>0</v>
      </c>
      <c r="AE125">
        <f t="shared" si="38"/>
        <v>0</v>
      </c>
      <c r="AF125">
        <f t="shared" si="39"/>
        <v>0</v>
      </c>
      <c r="AG125" s="9">
        <f>'[1]1'!J$20+'[1]1'!J$21*Table6[[#This Row],[TV_State]]</f>
        <v>2543.9363450019823</v>
      </c>
      <c r="AH125" s="9">
        <f>Table6[[#This Row],[sales]]-Table6[[#This Row],[Pred_1]]</f>
        <v>6179.5819408054031</v>
      </c>
      <c r="AI125">
        <f>ABS(Table6[[#This Row],[Res_1]])/Table6[[#This Row],[sales]]</f>
        <v>0.70838184071433574</v>
      </c>
      <c r="AJ125" s="9">
        <f>'[1]2'!J$20+'[1]2'!J$21*Table6[[#This Row],[Radio_State]]</f>
        <v>11085.804158929619</v>
      </c>
      <c r="AK125" s="9">
        <f>Table6[[#This Row],[sales]]-Table6[[#This Row],[ Pred_2 ]]</f>
        <v>-2362.2858731222332</v>
      </c>
      <c r="AL125">
        <f>ABS(Table6[[#This Row],[ Res_2 ]])/Table6[[#This Row],[sales]]</f>
        <v>0.27079508470401481</v>
      </c>
      <c r="AM125" s="10">
        <f>'[1]3'!J$20+'[1]3'!J$21*Data!O125</f>
        <v>3670.575916786167</v>
      </c>
      <c r="AN125" s="9">
        <f>Table6[[#This Row],[sales]]-Table6[[#This Row],[Pred_3]]</f>
        <v>5052.9423690212188</v>
      </c>
      <c r="AO125" s="9">
        <f>ABS(Table6[[#This Row],[Res_3]])/Table6[[#This Row],[sales]]</f>
        <v>0.57923216338550443</v>
      </c>
      <c r="AP125" s="9">
        <f>'[1]4'!L$21+'[1]4'!L$27*Table6[[#This Row],[TV_State]]+'[1]4'!L$22*Table6[[#This Row],[NJ_DUM]]+'[1]4'!L$23*Table6[[#This Row],[NY_DUM]]+'[1]4'!L$24*Table6[[#This Row],[PA_DUM]]+'[1]4'!L$25*Table6[[#This Row],[CT_DUM]]+'[1]4'!L$26*Table6[[#This Row],[DL_DUM]]</f>
        <v>4652.8433021658866</v>
      </c>
      <c r="AQ125" s="9">
        <f>Table6[[#This Row],[sales]]-Table6[[#This Row],[Pred_4]]</f>
        <v>4070.6749836414992</v>
      </c>
      <c r="AR125">
        <f>ABS(Table6[[#This Row],[Res_4]]/Table6[[#This Row],[sales]])</f>
        <v>0.46663225206557207</v>
      </c>
      <c r="AS125" s="9">
        <f>'[1]5'!L$20+'[1]5'!L$26*Table6[[#This Row],[Radio_State]]+'[1]5'!L$21*Table6[[#This Row],[NJ_DUM]]+'[1]5'!L$22*Table6[[#This Row],[NY_DUM]]+'[1]5'!L$23*Table6[[#This Row],[PA_DUM]]+'[1]5'!L$24*Table6[[#This Row],[CT_DUM]]+'[1]5'!L$25*Table6[[#This Row],[DL_DUM]]</f>
        <v>7387.8493847395212</v>
      </c>
      <c r="AT125" s="9">
        <f>Table6[[#This Row],[sales]]-Table6[[#This Row],[Pred_5]]</f>
        <v>1335.6689010678647</v>
      </c>
      <c r="AU125" s="9">
        <f>ABS(Table6[[#This Row],[Red_5]]/Table6[[#This Row],[sales]])</f>
        <v>0.1531112628308367</v>
      </c>
      <c r="AV125" s="9">
        <f>'[1]6'!L$20+'[1]6'!L$26*Table6[[#This Row],[Online]]+'[1]6'!L$21*Table6[[#This Row],[NJ_DUM]]+'[1]6'!L$22*Table6[[#This Row],[NY_DUM]]+'[1]6'!L$23*Table6[[#This Row],[PA_DUM]]+'[1]6'!L$24*Table6[[#This Row],[CT_DUM]]+'[1]6'!L$25*Table6[[#This Row],[DL_DUM]]</f>
        <v>5369.0110409715799</v>
      </c>
      <c r="AW125" s="9">
        <f>Table6[[#This Row],[sales]]-Table6[[#This Row],[Pred_6]]</f>
        <v>3354.507244835806</v>
      </c>
      <c r="AX125" s="9">
        <f>ABS(Table6[[#This Row],[Red_6]]/Table6[[#This Row],[sales]])</f>
        <v>0.38453604783443601</v>
      </c>
      <c r="AY125" s="9">
        <f>'[1]7'!L$21+'[1]7'!L$27*Table6[[#This Row],[LNTV]]+'[1]7'!L$22*Table6[[#This Row],[NJ_DUM]]+'[1]7'!L$23*Table6[[#This Row],[NY_DUM]]+'[1]7'!L$24*Table6[[#This Row],[PA_DUM]]+'[1]7'!L$25*Table6[[#This Row],[CT_DUM]]+'[1]7'!L$26*Table6[[#This Row],[DL_DUM]]</f>
        <v>8.250344077383037</v>
      </c>
      <c r="AZ125" s="9">
        <f>Table6[[#This Row],[sales]]-Table6[[#This Row],[Pred_7]]</f>
        <v>8715.2679417300023</v>
      </c>
      <c r="BA125" s="9">
        <f>ABS(Table6[[#This Row],[Red_7]]/Table6[[#This Row],[sales]])</f>
        <v>0.99905424121242381</v>
      </c>
      <c r="BB125" s="9">
        <f>'[1]8'!O$22+'[1]8'!O$28*Table6[[#This Row],[LNRADIOLING]]+'[1]8'!O$23*Table6[[#This Row],[DL_DUM]]+'[1]8'!O$24*Table6[[#This Row],[CT_DUM]]+'[1]8'!O$25*Table6[[#This Row],[PA_DUM]]+'[1]8'!O$26*Table6[[#This Row],[NY_DUM]]+'[1]8'!O$27*Table6[[#This Row],[NJ_DUM]]</f>
        <v>6.0366195843543524</v>
      </c>
      <c r="BC125" s="9">
        <f>Table6[[#This Row],[sales]]-Table6[[#This Row],[Pred_8]]</f>
        <v>8717.4816662230314</v>
      </c>
      <c r="BD125" s="9">
        <f>ABS(Table6[[#This Row],[Red_8]]/Table6[[#This Row],[sales]])</f>
        <v>0.99930800631275396</v>
      </c>
      <c r="BE125" s="9">
        <f>'[1]9'!M$19+'[1]9'!M$21*Table6[[#This Row],[LNONLINE]]+'[1]9'!M$20*Table6[[#This Row],[DL_DUM]]+'[1]9'!M$22*Table6[[#This Row],[CT_DUM]]+'[1]9'!M$23*Table6[[#This Row],[PA_DUM]]+'[1]9'!M$24*Table6[[#This Row],[NY_DUM]]+'[1]9'!M$25*Table6[[#This Row],[NJ_DUM]]</f>
        <v>6.3721948049243498</v>
      </c>
      <c r="BF125" s="9">
        <f>Table6[[#This Row],[sales]]-Table6[[#This Row],[Pred_9]]</f>
        <v>8717.1460910024616</v>
      </c>
      <c r="BG125" s="9">
        <f>ABS(Table6[[#This Row],[Red_9]]/Table6[[#This Row],[sales]])</f>
        <v>0.99926953843665445</v>
      </c>
      <c r="BH125" s="9">
        <f>'[1]10'!P$22+'[1]10'!P$30*Table6[[#This Row],[LNTV]]+'[1]10'!P$29*Table6[[#This Row],[LNRADIOLING]]+'[1]10'!P$24*Table6[[#This Row],[LNONLINELING]]+'[1]10'!P$23*Table6[[#This Row],[DL_DUM]]+'[1]10'!P$25*Table6[[#This Row],[CT_DUM]]+'[1]10'!P$26*Table6[[#This Row],[PA_DUM]]+'[1]10'!P$27*Table6[[#This Row],[NY_DUM]]+'[1]10'!P$28*Table6[[#This Row],[NJ_DUM]]</f>
        <v>5.8188053279006624</v>
      </c>
      <c r="BI125" s="9">
        <f>Table6[[#This Row],[sales]]-Table6[[#This Row],[Pred_10]]</f>
        <v>8717.6994804794849</v>
      </c>
      <c r="BJ125" s="45">
        <f>ABS(Table6[[#This Row],[Red_10]]/Table6[[#This Row],[sales]])</f>
        <v>0.99933297493771889</v>
      </c>
      <c r="BK125" s="9">
        <f>'[1]11'!P$32+'[1]11'!P$40*Table6[[#This Row],[LNONLINELING]]+'[1]11'!P$39*Table6[[#This Row],[LNRADIOLING]]+'[1]11'!P$38*Table6[[#This Row],[LNTVLING]]+'[1]11'!P$33*Table6[[#This Row],[DL_DUM]]+'[1]11'!P$34*Table6[[#This Row],[CT_DUM]]+'[1]11'!P$35*Table6[[#This Row],[PA_DUM]]+'[1]11'!P$36*Table6[[#This Row],[NY_DUM]]+'[1]11'!P$37*Table6[[#This Row],[NJ_DUM]]</f>
        <v>6.0641649608360186</v>
      </c>
      <c r="BL125" s="9">
        <f>Table6[[#This Row],[sales]]-Table6[[#This Row],[ Pred_11]]</f>
        <v>8717.4541208465507</v>
      </c>
      <c r="BM125" s="47">
        <f>ABS(Table6[[#This Row],[ Red_11]]/Table6[[#This Row],[sales]])</f>
        <v>0.99930484871331082</v>
      </c>
      <c r="BN125" s="9">
        <f>'[1]12'!K$22+'[1]12'!K$28*Table6[[#This Row],[COMBINE LN LING]]+'[1]12'!K$23*Table6[[#This Row],[DL_DUM]]+'[1]12'!K$24*Table6[[#This Row],[CT_DUM]]+'[1]12'!K$25*Table6[[#This Row],[PA_DUM]]+'[1]12'!K$26*Table6[[#This Row],[NY_DUM]]+'[1]12'!K$27*Table6[[#This Row],[NJ_DUM]]</f>
        <v>6.2241972109169348</v>
      </c>
      <c r="BO125" s="9">
        <f>Table6[[#This Row],[sales]]-Table6[[#This Row],[ Pred_12]]</f>
        <v>8717.294088596469</v>
      </c>
      <c r="BP125" s="47">
        <f>ABS(Table6[[#This Row],[ Red_12]]/Table6[[#This Row],[sales]])</f>
        <v>0.99928650379273654</v>
      </c>
      <c r="BQ125">
        <f>LN(G125+'2019 Totals and Calculations'!C$18)</f>
        <v>6.9476857517474357</v>
      </c>
      <c r="BR125">
        <f>LN(Table6[[#This Row],[PROF RADIO]]+'2019 Totals and Calculations'!D$18)</f>
        <v>7.2600533099148858</v>
      </c>
      <c r="BS125">
        <f>LN(Table6[[#This Row],[ONLINE LINGERING]]+'2019 Totals and Calculations'!E$18)</f>
        <v>5.6786957412382888</v>
      </c>
      <c r="BT125">
        <f>MONTH(Table6[[#This Row],[Date]])</f>
        <v>5</v>
      </c>
      <c r="BU125">
        <f t="shared" si="40"/>
        <v>0</v>
      </c>
      <c r="BV125">
        <f t="shared" si="41"/>
        <v>0</v>
      </c>
      <c r="BW125">
        <f t="shared" si="42"/>
        <v>0</v>
      </c>
      <c r="BX125">
        <f t="shared" si="43"/>
        <v>0</v>
      </c>
      <c r="BY125">
        <f t="shared" si="44"/>
        <v>1</v>
      </c>
      <c r="BZ125">
        <f t="shared" si="45"/>
        <v>0</v>
      </c>
      <c r="CA125">
        <f t="shared" si="46"/>
        <v>0</v>
      </c>
      <c r="CB125">
        <f t="shared" si="47"/>
        <v>0</v>
      </c>
      <c r="CC125">
        <f t="shared" si="48"/>
        <v>0</v>
      </c>
      <c r="CD125">
        <f t="shared" si="49"/>
        <v>0</v>
      </c>
      <c r="CE125">
        <f t="shared" si="50"/>
        <v>0</v>
      </c>
      <c r="CF125">
        <f t="shared" si="51"/>
        <v>0</v>
      </c>
      <c r="CG125">
        <f t="shared" si="52"/>
        <v>124</v>
      </c>
      <c r="CH12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5938.2955088054932</v>
      </c>
      <c r="CI125" s="79">
        <f>Table6[[#This Row],[sales]]-CH125</f>
        <v>2785.2227770018926</v>
      </c>
      <c r="CJ125">
        <f>ABS(Table6[[#This Row],[sales]]-CH125)/Table6[[#This Row],[sales]]</f>
        <v>0.3192774618852206</v>
      </c>
      <c r="CK12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9114.2713977923268</v>
      </c>
      <c r="CL125" s="79">
        <f>Table6[[#This Row],[sales]]-CK125</f>
        <v>-390.75311198494092</v>
      </c>
      <c r="CM125">
        <f>ABS(Table6[[#This Row],[sales]]-CK125)/Table6[[#This Row],[sales]]</f>
        <v>4.4793063897243336E-2</v>
      </c>
      <c r="CN12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8472.5200917056463</v>
      </c>
      <c r="CO125" s="79">
        <f>Table6[[#This Row],[sales]]-CN125</f>
        <v>250.9981941017395</v>
      </c>
      <c r="CP125">
        <f>ABS(Table6[[#This Row],[sales]]-CN125)/Table6[[#This Row],[sales]]</f>
        <v>2.8772587604945787E-2</v>
      </c>
      <c r="CQ12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9076.539779581135</v>
      </c>
      <c r="CR125" s="79">
        <f>Table6[[#This Row],[sales]]-CQ125</f>
        <v>-353.02149377374917</v>
      </c>
      <c r="CS125">
        <f>ABS(Table6[[#This Row],[sales]]-CQ125)/Table6[[#This Row],[sales]]</f>
        <v>4.0467788592601778E-2</v>
      </c>
    </row>
    <row r="126" spans="1:97" x14ac:dyDescent="0.2">
      <c r="A126">
        <v>125</v>
      </c>
      <c r="B126" t="s">
        <v>139</v>
      </c>
      <c r="C126" s="5">
        <v>43604</v>
      </c>
      <c r="D126" s="6">
        <v>1247.010060416932</v>
      </c>
      <c r="E126" s="8">
        <f>YEAR(Table6[[#This Row],[Date]])</f>
        <v>2019</v>
      </c>
      <c r="F126" s="6">
        <f>Table6[[#This Row],[TV_State]]+Table6[[#This Row],[Radio_State]]+Table6[[#This Row],[Online]]</f>
        <v>3655.2478829758579</v>
      </c>
      <c r="G126" s="6">
        <f t="shared" si="27"/>
        <v>849.74944675378197</v>
      </c>
      <c r="H126" s="6">
        <f>LN(Table6[[#This Row],[PROF TV LING]])</f>
        <v>6.7449415375066186</v>
      </c>
      <c r="I126" s="6">
        <f t="shared" si="28"/>
        <v>7.1285040133435089</v>
      </c>
      <c r="J126" s="6">
        <v>2081.3485692827312</v>
      </c>
      <c r="K126" s="6">
        <f t="shared" si="33"/>
        <v>1720.4622813049996</v>
      </c>
      <c r="L126" s="6">
        <f>0.5*J125+0.5*Table6[[#This Row],[Radio_State]]</f>
        <v>2108.0325252991765</v>
      </c>
      <c r="M126" s="6">
        <f>LN(Table6[[#This Row],[RADIO LINGERING ]])</f>
        <v>7.6535103390010324</v>
      </c>
      <c r="N126" s="6">
        <f t="shared" si="29"/>
        <v>7.6407713132236026</v>
      </c>
      <c r="O126" s="6">
        <v>326.88925327619467</v>
      </c>
      <c r="P126" s="6">
        <f t="shared" si="30"/>
        <v>303.4014908787243</v>
      </c>
      <c r="Q126" s="6">
        <f>0.3*O125+0.7*Table6[[#This Row],[Online]]</f>
        <v>325.91829509814653</v>
      </c>
      <c r="R126" s="6">
        <f>LN(Table6[[#This Row],[ONLINE LINGERING]])</f>
        <v>5.7866467214208352</v>
      </c>
      <c r="S126" s="6">
        <f t="shared" si="31"/>
        <v>5.7896214385375782</v>
      </c>
      <c r="T126" s="6">
        <v>10825.130513034301</v>
      </c>
      <c r="U126" s="6">
        <f t="shared" si="32"/>
        <v>9.2896256094293541</v>
      </c>
      <c r="V126" s="8">
        <f>YEAR(Table6[[#This Row],[Date]])</f>
        <v>2019</v>
      </c>
      <c r="W126" s="8">
        <f>WEEKNUM(Table6[[#This Row],[Date]])</f>
        <v>21</v>
      </c>
      <c r="X126" t="s">
        <v>289</v>
      </c>
      <c r="Y126" s="9">
        <f>Table6[[#This Row],[LNTVLING]]+Table6[[#This Row],[LNRADIOLING]]+Table6[[#This Row],[LNONLINELING]]</f>
        <v>20.185098597928487</v>
      </c>
      <c r="Z126">
        <f t="shared" si="53"/>
        <v>1</v>
      </c>
      <c r="AA126">
        <f t="shared" si="34"/>
        <v>1</v>
      </c>
      <c r="AB126">
        <f t="shared" si="35"/>
        <v>0</v>
      </c>
      <c r="AC126">
        <f t="shared" si="36"/>
        <v>0</v>
      </c>
      <c r="AD126">
        <f t="shared" si="37"/>
        <v>0</v>
      </c>
      <c r="AE126">
        <f t="shared" si="38"/>
        <v>0</v>
      </c>
      <c r="AF126">
        <f t="shared" si="39"/>
        <v>0</v>
      </c>
      <c r="AG126" s="9">
        <f>'[1]1'!J$20+'[1]1'!J$21*Table6[[#This Row],[TV_State]]</f>
        <v>2556.0783829974393</v>
      </c>
      <c r="AH126" s="9">
        <f>Table6[[#This Row],[sales]]-Table6[[#This Row],[Pred_1]]</f>
        <v>8269.0521300368619</v>
      </c>
      <c r="AI126">
        <f>ABS(Table6[[#This Row],[Res_1]])/Table6[[#This Row],[sales]]</f>
        <v>0.76387551356358052</v>
      </c>
      <c r="AJ126" s="9">
        <f>'[1]2'!J$20+'[1]2'!J$21*Table6[[#This Row],[Radio_State]]</f>
        <v>10851.516100056315</v>
      </c>
      <c r="AK126" s="9">
        <f>Table6[[#This Row],[sales]]-Table6[[#This Row],[ Pred_2 ]]</f>
        <v>-26.385587022014079</v>
      </c>
      <c r="AL126">
        <f>ABS(Table6[[#This Row],[ Res_2 ]])/Table6[[#This Row],[sales]]</f>
        <v>2.4374382359865108E-3</v>
      </c>
      <c r="AM126" s="10">
        <f>'[1]3'!J$20+'[1]3'!J$21*Data!O126</f>
        <v>3689.2743741367804</v>
      </c>
      <c r="AN126" s="9">
        <f>Table6[[#This Row],[sales]]-Table6[[#This Row],[Pred_3]]</f>
        <v>7135.8561388975204</v>
      </c>
      <c r="AO126" s="9">
        <f>ABS(Table6[[#This Row],[Res_3]])/Table6[[#This Row],[sales]]</f>
        <v>0.65919354323769064</v>
      </c>
      <c r="AP126" s="9">
        <f>'[1]4'!L$21+'[1]4'!L$27*Table6[[#This Row],[TV_State]]+'[1]4'!L$22*Table6[[#This Row],[NJ_DUM]]+'[1]4'!L$23*Table6[[#This Row],[NY_DUM]]+'[1]4'!L$24*Table6[[#This Row],[PA_DUM]]+'[1]4'!L$25*Table6[[#This Row],[CT_DUM]]+'[1]4'!L$26*Table6[[#This Row],[DL_DUM]]</f>
        <v>4655.5667307132471</v>
      </c>
      <c r="AQ126" s="9">
        <f>Table6[[#This Row],[sales]]-Table6[[#This Row],[Pred_4]]</f>
        <v>6169.5637823210536</v>
      </c>
      <c r="AR126">
        <f>ABS(Table6[[#This Row],[Res_4]]/Table6[[#This Row],[sales]])</f>
        <v>0.56992973663388335</v>
      </c>
      <c r="AS126" s="9">
        <f>'[1]5'!L$20+'[1]5'!L$26*Table6[[#This Row],[Radio_State]]+'[1]5'!L$21*Table6[[#This Row],[NJ_DUM]]+'[1]5'!L$22*Table6[[#This Row],[NY_DUM]]+'[1]5'!L$23*Table6[[#This Row],[PA_DUM]]+'[1]5'!L$24*Table6[[#This Row],[CT_DUM]]+'[1]5'!L$25*Table6[[#This Row],[DL_DUM]]</f>
        <v>7293.8367214632126</v>
      </c>
      <c r="AT126" s="9">
        <f>Table6[[#This Row],[sales]]-Table6[[#This Row],[Pred_5]]</f>
        <v>3531.2937915710881</v>
      </c>
      <c r="AU126" s="9">
        <f>ABS(Table6[[#This Row],[Red_5]]/Table6[[#This Row],[sales]])</f>
        <v>0.32621258351750448</v>
      </c>
      <c r="AV126" s="9">
        <f>'[1]6'!L$20+'[1]6'!L$26*Table6[[#This Row],[Online]]+'[1]6'!L$21*Table6[[#This Row],[NJ_DUM]]+'[1]6'!L$22*Table6[[#This Row],[NY_DUM]]+'[1]6'!L$23*Table6[[#This Row],[PA_DUM]]+'[1]6'!L$24*Table6[[#This Row],[CT_DUM]]+'[1]6'!L$25*Table6[[#This Row],[DL_DUM]]</f>
        <v>5383.097241271912</v>
      </c>
      <c r="AW126" s="9">
        <f>Table6[[#This Row],[sales]]-Table6[[#This Row],[Pred_6]]</f>
        <v>5442.0332717623887</v>
      </c>
      <c r="AX126" s="9">
        <f>ABS(Table6[[#This Row],[Red_6]]/Table6[[#This Row],[sales]])</f>
        <v>0.50272218567801619</v>
      </c>
      <c r="AY126" s="9">
        <f>'[1]7'!L$21+'[1]7'!L$27*Table6[[#This Row],[LNTV]]+'[1]7'!L$22*Table6[[#This Row],[NJ_DUM]]+'[1]7'!L$23*Table6[[#This Row],[NY_DUM]]+'[1]7'!L$24*Table6[[#This Row],[PA_DUM]]+'[1]7'!L$25*Table6[[#This Row],[CT_DUM]]+'[1]7'!L$26*Table6[[#This Row],[DL_DUM]]</f>
        <v>8.2514454246730384</v>
      </c>
      <c r="AZ126" s="9">
        <f>Table6[[#This Row],[sales]]-Table6[[#This Row],[Pred_7]]</f>
        <v>10816.879067609627</v>
      </c>
      <c r="BA126" s="9">
        <f>ABS(Table6[[#This Row],[Red_7]]/Table6[[#This Row],[sales]])</f>
        <v>0.9992377509523106</v>
      </c>
      <c r="BB126" s="9">
        <f>'[1]8'!O$22+'[1]8'!O$28*Table6[[#This Row],[LNRADIOLING]]+'[1]8'!O$23*Table6[[#This Row],[DL_DUM]]+'[1]8'!O$24*Table6[[#This Row],[CT_DUM]]+'[1]8'!O$25*Table6[[#This Row],[PA_DUM]]+'[1]8'!O$26*Table6[[#This Row],[NY_DUM]]+'[1]8'!O$27*Table6[[#This Row],[NJ_DUM]]</f>
        <v>6.0677567955677629</v>
      </c>
      <c r="BC126" s="9">
        <f>Table6[[#This Row],[sales]]-Table6[[#This Row],[Pred_8]]</f>
        <v>10819.062756238733</v>
      </c>
      <c r="BD126" s="9">
        <f>ABS(Table6[[#This Row],[Red_8]]/Table6[[#This Row],[sales]])</f>
        <v>0.99943947495244867</v>
      </c>
      <c r="BE126" s="9">
        <f>'[1]9'!M$19+'[1]9'!M$21*Table6[[#This Row],[LNONLINE]]+'[1]9'!M$20*Table6[[#This Row],[DL_DUM]]+'[1]9'!M$22*Table6[[#This Row],[CT_DUM]]+'[1]9'!M$23*Table6[[#This Row],[PA_DUM]]+'[1]9'!M$24*Table6[[#This Row],[NY_DUM]]+'[1]9'!M$25*Table6[[#This Row],[NJ_DUM]]</f>
        <v>6.3753452532556825</v>
      </c>
      <c r="BF126" s="9">
        <f>Table6[[#This Row],[sales]]-Table6[[#This Row],[Pred_9]]</f>
        <v>10818.755167781044</v>
      </c>
      <c r="BG126" s="9">
        <f>ABS(Table6[[#This Row],[Red_9]]/Table6[[#This Row],[sales]])</f>
        <v>0.99941106065690566</v>
      </c>
      <c r="BH126" s="9">
        <f>'[1]10'!P$22+'[1]10'!P$30*Table6[[#This Row],[LNTV]]+'[1]10'!P$29*Table6[[#This Row],[LNRADIOLING]]+'[1]10'!P$24*Table6[[#This Row],[LNONLINELING]]+'[1]10'!P$23*Table6[[#This Row],[DL_DUM]]+'[1]10'!P$25*Table6[[#This Row],[CT_DUM]]+'[1]10'!P$26*Table6[[#This Row],[PA_DUM]]+'[1]10'!P$27*Table6[[#This Row],[NY_DUM]]+'[1]10'!P$28*Table6[[#This Row],[NJ_DUM]]</f>
        <v>5.8212295623831274</v>
      </c>
      <c r="BI126" s="9">
        <f>Table6[[#This Row],[sales]]-Table6[[#This Row],[Pred_10]]</f>
        <v>10819.309283471917</v>
      </c>
      <c r="BJ126" s="45">
        <f>ABS(Table6[[#This Row],[Red_10]]/Table6[[#This Row],[sales]])</f>
        <v>0.99946224855622989</v>
      </c>
      <c r="BK126" s="9">
        <f>'[1]11'!P$32+'[1]11'!P$40*Table6[[#This Row],[LNONLINELING]]+'[1]11'!P$39*Table6[[#This Row],[LNRADIOLING]]+'[1]11'!P$38*Table6[[#This Row],[LNTVLING]]+'[1]11'!P$33*Table6[[#This Row],[DL_DUM]]+'[1]11'!P$34*Table6[[#This Row],[CT_DUM]]+'[1]11'!P$35*Table6[[#This Row],[PA_DUM]]+'[1]11'!P$36*Table6[[#This Row],[NY_DUM]]+'[1]11'!P$37*Table6[[#This Row],[NJ_DUM]]</f>
        <v>6.0765512976944596</v>
      </c>
      <c r="BL126" s="9">
        <f>Table6[[#This Row],[sales]]-Table6[[#This Row],[ Pred_11]]</f>
        <v>10819.053961736607</v>
      </c>
      <c r="BM126" s="47">
        <f>ABS(Table6[[#This Row],[ Red_11]]/Table6[[#This Row],[sales]])</f>
        <v>0.999438662537105</v>
      </c>
      <c r="BN126" s="9">
        <f>'[1]12'!K$22+'[1]12'!K$28*Table6[[#This Row],[COMBINE LN LING]]+'[1]12'!K$23*Table6[[#This Row],[DL_DUM]]+'[1]12'!K$24*Table6[[#This Row],[CT_DUM]]+'[1]12'!K$25*Table6[[#This Row],[PA_DUM]]+'[1]12'!K$26*Table6[[#This Row],[NY_DUM]]+'[1]12'!K$27*Table6[[#This Row],[NJ_DUM]]</f>
        <v>6.3137434272689124</v>
      </c>
      <c r="BO126" s="9">
        <f>Table6[[#This Row],[sales]]-Table6[[#This Row],[ Pred_12]]</f>
        <v>10818.816769607032</v>
      </c>
      <c r="BP126" s="47">
        <f>ABS(Table6[[#This Row],[ Red_12]]/Table6[[#This Row],[sales]])</f>
        <v>0.99941675128815621</v>
      </c>
      <c r="BQ126">
        <f>LN(G126+'2019 Totals and Calculations'!C$18)</f>
        <v>7.0991959307581549</v>
      </c>
      <c r="BR126">
        <f>LN(Table6[[#This Row],[PROF RADIO]]+'2019 Totals and Calculations'!D$18)</f>
        <v>7.4861752393828853</v>
      </c>
      <c r="BS126">
        <f>LN(Table6[[#This Row],[ONLINE LINGERING]]+'2019 Totals and Calculations'!E$18)</f>
        <v>5.9129505805833471</v>
      </c>
      <c r="BT126">
        <f>MONTH(Table6[[#This Row],[Date]])</f>
        <v>5</v>
      </c>
      <c r="BU126">
        <f t="shared" si="40"/>
        <v>0</v>
      </c>
      <c r="BV126">
        <f t="shared" si="41"/>
        <v>0</v>
      </c>
      <c r="BW126">
        <f t="shared" si="42"/>
        <v>0</v>
      </c>
      <c r="BX126">
        <f t="shared" si="43"/>
        <v>0</v>
      </c>
      <c r="BY126">
        <f t="shared" si="44"/>
        <v>1</v>
      </c>
      <c r="BZ126">
        <f t="shared" si="45"/>
        <v>0</v>
      </c>
      <c r="CA126">
        <f t="shared" si="46"/>
        <v>0</v>
      </c>
      <c r="CB126">
        <f t="shared" si="47"/>
        <v>0</v>
      </c>
      <c r="CC126">
        <f t="shared" si="48"/>
        <v>0</v>
      </c>
      <c r="CD126">
        <f t="shared" si="49"/>
        <v>0</v>
      </c>
      <c r="CE126">
        <f t="shared" si="50"/>
        <v>0</v>
      </c>
      <c r="CF126">
        <f t="shared" si="51"/>
        <v>0</v>
      </c>
      <c r="CG126">
        <f t="shared" si="52"/>
        <v>125</v>
      </c>
      <c r="CH12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6229.3671887674873</v>
      </c>
      <c r="CI126" s="79">
        <f>Table6[[#This Row],[sales]]-CH126</f>
        <v>4595.7633242668135</v>
      </c>
      <c r="CJ126">
        <f>ABS(Table6[[#This Row],[sales]]-CH126)/Table6[[#This Row],[sales]]</f>
        <v>0.42454576586704024</v>
      </c>
      <c r="CK12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9790.424617853414</v>
      </c>
      <c r="CL126" s="79">
        <f>Table6[[#This Row],[sales]]-CK126</f>
        <v>1034.7058951808867</v>
      </c>
      <c r="CM126">
        <f>ABS(Table6[[#This Row],[sales]]-CK126)/Table6[[#This Row],[sales]]</f>
        <v>9.558368778418147E-2</v>
      </c>
      <c r="CN12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9167.7026265806744</v>
      </c>
      <c r="CO126" s="79">
        <f>Table6[[#This Row],[sales]]-CN126</f>
        <v>1657.4278864536263</v>
      </c>
      <c r="CP126">
        <f>ABS(Table6[[#This Row],[sales]]-CN126)/Table6[[#This Row],[sales]]</f>
        <v>0.15310927516836439</v>
      </c>
      <c r="CQ12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10157.374166828673</v>
      </c>
      <c r="CR126" s="79">
        <f>Table6[[#This Row],[sales]]-CQ126</f>
        <v>667.75634620562778</v>
      </c>
      <c r="CS126">
        <f>ABS(Table6[[#This Row],[sales]]-CQ126)/Table6[[#This Row],[sales]]</f>
        <v>6.1685754772341735E-2</v>
      </c>
    </row>
    <row r="127" spans="1:97" x14ac:dyDescent="0.2">
      <c r="A127">
        <v>126</v>
      </c>
      <c r="B127" t="s">
        <v>139</v>
      </c>
      <c r="C127" s="5">
        <v>43611</v>
      </c>
      <c r="D127" s="6">
        <v>1259.4801610211011</v>
      </c>
      <c r="E127" s="8">
        <f>YEAR(Table6[[#This Row],[Date]])</f>
        <v>2019</v>
      </c>
      <c r="F127" s="6">
        <f>Table6[[#This Row],[TV_State]]+Table6[[#This Row],[Radio_State]]+Table6[[#This Row],[Online]]</f>
        <v>3618.9531618807205</v>
      </c>
      <c r="G127" s="6">
        <f t="shared" si="27"/>
        <v>972.66866103397774</v>
      </c>
      <c r="H127" s="6">
        <f>LN(Table6[[#This Row],[PROF TV LING]])</f>
        <v>6.8800434908244226</v>
      </c>
      <c r="I127" s="6">
        <f t="shared" si="28"/>
        <v>7.1384543441966768</v>
      </c>
      <c r="J127" s="6">
        <v>2029.3148550506626</v>
      </c>
      <c r="K127" s="6">
        <f t="shared" si="33"/>
        <v>1874.8885681778311</v>
      </c>
      <c r="L127" s="6">
        <f>0.5*J126+0.5*Table6[[#This Row],[Radio_State]]</f>
        <v>2055.3317121666969</v>
      </c>
      <c r="M127" s="6">
        <f>LN(Table6[[#This Row],[RADIO LINGERING ]])</f>
        <v>7.6281925310167429</v>
      </c>
      <c r="N127" s="6">
        <f t="shared" si="29"/>
        <v>7.6154535052393122</v>
      </c>
      <c r="O127" s="6">
        <v>330.15814580895659</v>
      </c>
      <c r="P127" s="6">
        <f t="shared" si="30"/>
        <v>322.13114932988685</v>
      </c>
      <c r="Q127" s="6">
        <f>0.3*O126+0.7*Table6[[#This Row],[Online]]</f>
        <v>329.17747804912801</v>
      </c>
      <c r="R127" s="6">
        <f>LN(Table6[[#This Row],[ONLINE LINGERING]])</f>
        <v>5.7965970522740031</v>
      </c>
      <c r="S127" s="6">
        <f t="shared" si="31"/>
        <v>5.799571769390746</v>
      </c>
      <c r="T127" s="6">
        <v>11253.646020027665</v>
      </c>
      <c r="U127" s="6">
        <f t="shared" si="32"/>
        <v>9.3284474457956552</v>
      </c>
      <c r="V127" s="8">
        <f>YEAR(Table6[[#This Row],[Date]])</f>
        <v>2019</v>
      </c>
      <c r="W127" s="8">
        <f>WEEKNUM(Table6[[#This Row],[Date]])</f>
        <v>22</v>
      </c>
      <c r="X127" t="s">
        <v>290</v>
      </c>
      <c r="Y127" s="9">
        <f>Table6[[#This Row],[LNTVLING]]+Table6[[#This Row],[LNRADIOLING]]+Table6[[#This Row],[LNONLINELING]]</f>
        <v>20.304833074115169</v>
      </c>
      <c r="Z127">
        <f t="shared" si="53"/>
        <v>1</v>
      </c>
      <c r="AA127">
        <f t="shared" si="34"/>
        <v>1</v>
      </c>
      <c r="AB127">
        <f t="shared" si="35"/>
        <v>0</v>
      </c>
      <c r="AC127">
        <f t="shared" si="36"/>
        <v>0</v>
      </c>
      <c r="AD127">
        <f t="shared" si="37"/>
        <v>0</v>
      </c>
      <c r="AE127">
        <f t="shared" si="38"/>
        <v>0</v>
      </c>
      <c r="AF127">
        <f t="shared" si="39"/>
        <v>0</v>
      </c>
      <c r="AG127" s="9">
        <f>'[1]1'!J$20+'[1]1'!J$21*Table6[[#This Row],[TV_State]]</f>
        <v>2568.3418413728505</v>
      </c>
      <c r="AH127" s="9">
        <f>Table6[[#This Row],[sales]]-Table6[[#This Row],[Pred_1]]</f>
        <v>8685.3041786548147</v>
      </c>
      <c r="AI127">
        <f>ABS(Table6[[#This Row],[Res_1]])/Table6[[#This Row],[sales]]</f>
        <v>0.77177691240669244</v>
      </c>
      <c r="AJ127" s="9">
        <f>'[1]2'!J$20+'[1]2'!J$21*Table6[[#This Row],[Radio_State]]</f>
        <v>10623.085242654844</v>
      </c>
      <c r="AK127" s="9">
        <f>Table6[[#This Row],[sales]]-Table6[[#This Row],[ Pred_2 ]]</f>
        <v>630.56077737282067</v>
      </c>
      <c r="AL127">
        <f>ABS(Table6[[#This Row],[ Res_2 ]])/Table6[[#This Row],[sales]]</f>
        <v>5.6031687530480059E-2</v>
      </c>
      <c r="AM127" s="10">
        <f>'[1]3'!J$20+'[1]3'!J$21*Data!O127</f>
        <v>3708.1598160608992</v>
      </c>
      <c r="AN127" s="9">
        <f>Table6[[#This Row],[sales]]-Table6[[#This Row],[Pred_3]]</f>
        <v>7545.486203966766</v>
      </c>
      <c r="AO127" s="9">
        <f>ABS(Table6[[#This Row],[Res_3]])/Table6[[#This Row],[sales]]</f>
        <v>0.67049258440672166</v>
      </c>
      <c r="AP127" s="9">
        <f>'[1]4'!L$21+'[1]4'!L$27*Table6[[#This Row],[TV_State]]+'[1]4'!L$22*Table6[[#This Row],[NJ_DUM]]+'[1]4'!L$23*Table6[[#This Row],[NY_DUM]]+'[1]4'!L$24*Table6[[#This Row],[PA_DUM]]+'[1]4'!L$25*Table6[[#This Row],[CT_DUM]]+'[1]4'!L$26*Table6[[#This Row],[DL_DUM]]</f>
        <v>4658.3173935460809</v>
      </c>
      <c r="AQ127" s="9">
        <f>Table6[[#This Row],[sales]]-Table6[[#This Row],[Pred_4]]</f>
        <v>6595.3286264815843</v>
      </c>
      <c r="AR127">
        <f>ABS(Table6[[#This Row],[Res_4]]/Table6[[#This Row],[sales]])</f>
        <v>0.58606149640251171</v>
      </c>
      <c r="AS127" s="9">
        <f>'[1]5'!L$20+'[1]5'!L$26*Table6[[#This Row],[Radio_State]]+'[1]5'!L$21*Table6[[#This Row],[NJ_DUM]]+'[1]5'!L$22*Table6[[#This Row],[NY_DUM]]+'[1]5'!L$23*Table6[[#This Row],[PA_DUM]]+'[1]5'!L$24*Table6[[#This Row],[CT_DUM]]+'[1]5'!L$25*Table6[[#This Row],[DL_DUM]]</f>
        <v>7202.1743747688106</v>
      </c>
      <c r="AT127" s="9">
        <f>Table6[[#This Row],[sales]]-Table6[[#This Row],[Pred_5]]</f>
        <v>4051.4716452588546</v>
      </c>
      <c r="AU127" s="9">
        <f>ABS(Table6[[#This Row],[Red_5]]/Table6[[#This Row],[sales]])</f>
        <v>0.36001413568976776</v>
      </c>
      <c r="AV127" s="9">
        <f>'[1]6'!L$20+'[1]6'!L$26*Table6[[#This Row],[Online]]+'[1]6'!L$21*Table6[[#This Row],[NJ_DUM]]+'[1]6'!L$22*Table6[[#This Row],[NY_DUM]]+'[1]6'!L$23*Table6[[#This Row],[PA_DUM]]+'[1]6'!L$24*Table6[[#This Row],[CT_DUM]]+'[1]6'!L$25*Table6[[#This Row],[DL_DUM]]</f>
        <v>5397.3243035752475</v>
      </c>
      <c r="AW127" s="9">
        <f>Table6[[#This Row],[sales]]-Table6[[#This Row],[Pred_6]]</f>
        <v>5856.3217164524176</v>
      </c>
      <c r="AX127" s="9">
        <f>ABS(Table6[[#This Row],[Red_6]]/Table6[[#This Row],[sales]])</f>
        <v>0.52039327574638083</v>
      </c>
      <c r="AY127" s="9">
        <f>'[1]7'!L$21+'[1]7'!L$27*Table6[[#This Row],[LNTV]]+'[1]7'!L$22*Table6[[#This Row],[NJ_DUM]]+'[1]7'!L$23*Table6[[#This Row],[NY_DUM]]+'[1]7'!L$24*Table6[[#This Row],[PA_DUM]]+'[1]7'!L$25*Table6[[#This Row],[CT_DUM]]+'[1]7'!L$26*Table6[[#This Row],[DL_DUM]]</f>
        <v>8.2525467719630381</v>
      </c>
      <c r="AZ127" s="9">
        <f>Table6[[#This Row],[sales]]-Table6[[#This Row],[Pred_7]]</f>
        <v>11245.393473255703</v>
      </c>
      <c r="BA127" s="9">
        <f>ABS(Table6[[#This Row],[Red_7]]/Table6[[#This Row],[sales]])</f>
        <v>0.99926667794977064</v>
      </c>
      <c r="BB127" s="9">
        <f>'[1]8'!O$22+'[1]8'!O$28*Table6[[#This Row],[LNRADIOLING]]+'[1]8'!O$23*Table6[[#This Row],[DL_DUM]]+'[1]8'!O$24*Table6[[#This Row],[CT_DUM]]+'[1]8'!O$25*Table6[[#This Row],[PA_DUM]]+'[1]8'!O$26*Table6[[#This Row],[NY_DUM]]+'[1]8'!O$27*Table6[[#This Row],[NJ_DUM]]</f>
        <v>6.0659505992268183</v>
      </c>
      <c r="BC127" s="9">
        <f>Table6[[#This Row],[sales]]-Table6[[#This Row],[Pred_8]]</f>
        <v>11247.580069428439</v>
      </c>
      <c r="BD127" s="9">
        <f>ABS(Table6[[#This Row],[Red_8]]/Table6[[#This Row],[sales]])</f>
        <v>0.9994609790828296</v>
      </c>
      <c r="BE127" s="9">
        <f>'[1]9'!M$19+'[1]9'!M$21*Table6[[#This Row],[LNONLINE]]+'[1]9'!M$20*Table6[[#This Row],[DL_DUM]]+'[1]9'!M$22*Table6[[#This Row],[CT_DUM]]+'[1]9'!M$23*Table6[[#This Row],[PA_DUM]]+'[1]9'!M$24*Table6[[#This Row],[NY_DUM]]+'[1]9'!M$25*Table6[[#This Row],[NJ_DUM]]</f>
        <v>6.3784957015870143</v>
      </c>
      <c r="BF127" s="9">
        <f>Table6[[#This Row],[sales]]-Table6[[#This Row],[Pred_9]]</f>
        <v>11247.267524326078</v>
      </c>
      <c r="BG127" s="9">
        <f>ABS(Table6[[#This Row],[Red_9]]/Table6[[#This Row],[sales]])</f>
        <v>0.99943320629685395</v>
      </c>
      <c r="BH127" s="9">
        <f>'[1]10'!P$22+'[1]10'!P$30*Table6[[#This Row],[LNTV]]+'[1]10'!P$29*Table6[[#This Row],[LNRADIOLING]]+'[1]10'!P$24*Table6[[#This Row],[LNONLINELING]]+'[1]10'!P$23*Table6[[#This Row],[DL_DUM]]+'[1]10'!P$25*Table6[[#This Row],[CT_DUM]]+'[1]10'!P$26*Table6[[#This Row],[PA_DUM]]+'[1]10'!P$27*Table6[[#This Row],[NY_DUM]]+'[1]10'!P$28*Table6[[#This Row],[NJ_DUM]]</f>
        <v>5.8313538913005027</v>
      </c>
      <c r="BI127" s="9">
        <f>Table6[[#This Row],[sales]]-Table6[[#This Row],[Pred_10]]</f>
        <v>11247.814666136364</v>
      </c>
      <c r="BJ127" s="45">
        <f>ABS(Table6[[#This Row],[Red_10]]/Table6[[#This Row],[sales]])</f>
        <v>0.99948182536744778</v>
      </c>
      <c r="BK127" s="9">
        <f>'[1]11'!P$32+'[1]11'!P$40*Table6[[#This Row],[LNONLINELING]]+'[1]11'!P$39*Table6[[#This Row],[LNRADIOLING]]+'[1]11'!P$38*Table6[[#This Row],[LNTVLING]]+'[1]11'!P$33*Table6[[#This Row],[DL_DUM]]+'[1]11'!P$34*Table6[[#This Row],[CT_DUM]]+'[1]11'!P$35*Table6[[#This Row],[PA_DUM]]+'[1]11'!P$36*Table6[[#This Row],[NY_DUM]]+'[1]11'!P$37*Table6[[#This Row],[NJ_DUM]]</f>
        <v>6.0621116426256361</v>
      </c>
      <c r="BL127" s="9">
        <f>Table6[[#This Row],[sales]]-Table6[[#This Row],[ Pred_11]]</f>
        <v>11247.583908385039</v>
      </c>
      <c r="BM127" s="47">
        <f>ABS(Table6[[#This Row],[ Red_11]]/Table6[[#This Row],[sales]])</f>
        <v>0.99946132021285916</v>
      </c>
      <c r="BN127" s="9">
        <f>'[1]12'!K$22+'[1]12'!K$28*Table6[[#This Row],[COMBINE LN LING]]+'[1]12'!K$23*Table6[[#This Row],[DL_DUM]]+'[1]12'!K$24*Table6[[#This Row],[CT_DUM]]+'[1]12'!K$25*Table6[[#This Row],[PA_DUM]]+'[1]12'!K$26*Table6[[#This Row],[NY_DUM]]+'[1]12'!K$27*Table6[[#This Row],[NJ_DUM]]</f>
        <v>6.3252661794256655</v>
      </c>
      <c r="BO127" s="9">
        <f>Table6[[#This Row],[sales]]-Table6[[#This Row],[ Pred_12]]</f>
        <v>11247.32075384824</v>
      </c>
      <c r="BP127" s="47">
        <f>ABS(Table6[[#This Row],[ Red_12]]/Table6[[#This Row],[sales]])</f>
        <v>0.99943793627699251</v>
      </c>
      <c r="BQ127">
        <f>LN(G127+'2019 Totals and Calculations'!C$18)</f>
        <v>7.1958713884806986</v>
      </c>
      <c r="BR127">
        <f>LN(Table6[[#This Row],[PROF RADIO]]+'2019 Totals and Calculations'!D$18)</f>
        <v>7.5692285633059955</v>
      </c>
      <c r="BS127">
        <f>LN(Table6[[#This Row],[ONLINE LINGERING]]+'2019 Totals and Calculations'!E$18)</f>
        <v>5.921725438668032</v>
      </c>
      <c r="BT127">
        <f>MONTH(Table6[[#This Row],[Date]])</f>
        <v>5</v>
      </c>
      <c r="BU127">
        <f t="shared" si="40"/>
        <v>0</v>
      </c>
      <c r="BV127">
        <f t="shared" si="41"/>
        <v>0</v>
      </c>
      <c r="BW127">
        <f t="shared" si="42"/>
        <v>0</v>
      </c>
      <c r="BX127">
        <f t="shared" si="43"/>
        <v>0</v>
      </c>
      <c r="BY127">
        <f t="shared" si="44"/>
        <v>1</v>
      </c>
      <c r="BZ127">
        <f t="shared" si="45"/>
        <v>0</v>
      </c>
      <c r="CA127">
        <f t="shared" si="46"/>
        <v>0</v>
      </c>
      <c r="CB127">
        <f t="shared" si="47"/>
        <v>0</v>
      </c>
      <c r="CC127">
        <f t="shared" si="48"/>
        <v>0</v>
      </c>
      <c r="CD127">
        <f t="shared" si="49"/>
        <v>0</v>
      </c>
      <c r="CE127">
        <f t="shared" si="50"/>
        <v>0</v>
      </c>
      <c r="CF127">
        <f t="shared" si="51"/>
        <v>0</v>
      </c>
      <c r="CG127">
        <f t="shared" si="52"/>
        <v>126</v>
      </c>
      <c r="CH12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6428.7945966913321</v>
      </c>
      <c r="CI127" s="79">
        <f>Table6[[#This Row],[sales]]-CH127</f>
        <v>4824.851423336333</v>
      </c>
      <c r="CJ127">
        <f>ABS(Table6[[#This Row],[sales]]-CH127)/Table6[[#This Row],[sales]]</f>
        <v>0.42873673249982602</v>
      </c>
      <c r="CK12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10065.601824999909</v>
      </c>
      <c r="CL127" s="79">
        <f>Table6[[#This Row],[sales]]-CK127</f>
        <v>1188.0441950277564</v>
      </c>
      <c r="CM127">
        <f>ABS(Table6[[#This Row],[sales]]-CK127)/Table6[[#This Row],[sales]]</f>
        <v>0.1055697142875688</v>
      </c>
      <c r="CN12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9215.6791838923964</v>
      </c>
      <c r="CO127" s="79">
        <f>Table6[[#This Row],[sales]]-CN127</f>
        <v>2037.9668361352687</v>
      </c>
      <c r="CP127">
        <f>ABS(Table6[[#This Row],[sales]]-CN127)/Table6[[#This Row],[sales]]</f>
        <v>0.18109391680779549</v>
      </c>
      <c r="CQ12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10420.534481237455</v>
      </c>
      <c r="CR127" s="79">
        <f>Table6[[#This Row],[sales]]-CQ127</f>
        <v>833.11153879021003</v>
      </c>
      <c r="CS127">
        <f>ABS(Table6[[#This Row],[sales]]-CQ127)/Table6[[#This Row],[sales]]</f>
        <v>7.4030366452574978E-2</v>
      </c>
    </row>
    <row r="128" spans="1:97" x14ac:dyDescent="0.2">
      <c r="A128">
        <v>127</v>
      </c>
      <c r="B128" t="s">
        <v>139</v>
      </c>
      <c r="C128" s="5">
        <v>43618</v>
      </c>
      <c r="D128" s="6">
        <v>1272.0749626313122</v>
      </c>
      <c r="E128" s="8">
        <f>YEAR(Table6[[#This Row],[Date]])</f>
        <v>2019</v>
      </c>
      <c r="F128" s="6">
        <f>Table6[[#This Row],[TV_State]]+Table6[[#This Row],[Radio_State]]+Table6[[#This Row],[Online]]</f>
        <v>3655.1426934995275</v>
      </c>
      <c r="G128" s="6">
        <f t="shared" si="27"/>
        <v>1062.4905515131782</v>
      </c>
      <c r="H128" s="6">
        <f>LN(Table6[[#This Row],[PROF TV LING]])</f>
        <v>6.9683710080655521</v>
      </c>
      <c r="I128" s="6">
        <f t="shared" si="28"/>
        <v>7.1484046750498447</v>
      </c>
      <c r="J128" s="6">
        <v>2049.608003601169</v>
      </c>
      <c r="K128" s="6">
        <f t="shared" si="33"/>
        <v>1962.2482858895</v>
      </c>
      <c r="L128" s="6">
        <f>0.5*J127+0.5*Table6[[#This Row],[Radio_State]]</f>
        <v>2039.4614293259158</v>
      </c>
      <c r="M128" s="6">
        <f>LN(Table6[[#This Row],[RADIO LINGERING ]])</f>
        <v>7.6204410467503516</v>
      </c>
      <c r="N128" s="6">
        <f t="shared" si="29"/>
        <v>7.625403836092481</v>
      </c>
      <c r="O128" s="6">
        <v>333.45972726704611</v>
      </c>
      <c r="P128" s="6">
        <f t="shared" si="30"/>
        <v>330.06115388589831</v>
      </c>
      <c r="Q128" s="6">
        <f>0.3*O127+0.7*Table6[[#This Row],[Online]]</f>
        <v>332.46925282961922</v>
      </c>
      <c r="R128" s="6">
        <f>LN(Table6[[#This Row],[ONLINE LINGERING]])</f>
        <v>5.806547383127171</v>
      </c>
      <c r="S128" s="6">
        <f t="shared" si="31"/>
        <v>5.8095221002439139</v>
      </c>
      <c r="T128" s="6">
        <v>10287.568269112546</v>
      </c>
      <c r="U128" s="6">
        <f t="shared" si="32"/>
        <v>9.2386914810860326</v>
      </c>
      <c r="V128" s="8">
        <f>YEAR(Table6[[#This Row],[Date]])</f>
        <v>2019</v>
      </c>
      <c r="W128" s="8">
        <f>WEEKNUM(Table6[[#This Row],[Date]])</f>
        <v>23</v>
      </c>
      <c r="X128" t="s">
        <v>291</v>
      </c>
      <c r="Y128" s="9">
        <f>Table6[[#This Row],[LNTVLING]]+Table6[[#This Row],[LNRADIOLING]]+Table6[[#This Row],[LNONLINELING]]</f>
        <v>20.395359437943075</v>
      </c>
      <c r="Z128">
        <f t="shared" si="53"/>
        <v>1</v>
      </c>
      <c r="AA128">
        <f t="shared" si="34"/>
        <v>1</v>
      </c>
      <c r="AB128">
        <f t="shared" si="35"/>
        <v>0</v>
      </c>
      <c r="AC128">
        <f t="shared" si="36"/>
        <v>0</v>
      </c>
      <c r="AD128">
        <f t="shared" si="37"/>
        <v>0</v>
      </c>
      <c r="AE128">
        <f t="shared" si="38"/>
        <v>0</v>
      </c>
      <c r="AF128">
        <f t="shared" si="39"/>
        <v>0</v>
      </c>
      <c r="AG128" s="9">
        <f>'[1]1'!J$20+'[1]1'!J$21*Table6[[#This Row],[TV_State]]</f>
        <v>2580.727934332016</v>
      </c>
      <c r="AH128" s="9">
        <f>Table6[[#This Row],[sales]]-Table6[[#This Row],[Pred_1]]</f>
        <v>7706.8403347805297</v>
      </c>
      <c r="AI128">
        <f>ABS(Table6[[#This Row],[Res_1]])/Table6[[#This Row],[sales]]</f>
        <v>0.74914111218290447</v>
      </c>
      <c r="AJ128" s="9">
        <f>'[1]2'!J$20+'[1]2'!J$21*Table6[[#This Row],[Radio_State]]</f>
        <v>10712.173277041416</v>
      </c>
      <c r="AK128" s="9">
        <f>Table6[[#This Row],[sales]]-Table6[[#This Row],[ Pred_2 ]]</f>
        <v>-424.60500792887069</v>
      </c>
      <c r="AL128">
        <f>ABS(Table6[[#This Row],[ Res_2 ]])/Table6[[#This Row],[sales]]</f>
        <v>4.127360293721765E-2</v>
      </c>
      <c r="AM128" s="10">
        <f>'[1]3'!J$20+'[1]3'!J$21*Data!O128</f>
        <v>3727.2341124042596</v>
      </c>
      <c r="AN128" s="9">
        <f>Table6[[#This Row],[sales]]-Table6[[#This Row],[Pred_3]]</f>
        <v>6560.3341567082862</v>
      </c>
      <c r="AO128" s="9">
        <f>ABS(Table6[[#This Row],[Res_3]])/Table6[[#This Row],[sales]]</f>
        <v>0.63769532168307175</v>
      </c>
      <c r="AP128" s="9">
        <f>'[1]4'!L$21+'[1]4'!L$27*Table6[[#This Row],[TV_State]]+'[1]4'!L$22*Table6[[#This Row],[NJ_DUM]]+'[1]4'!L$23*Table6[[#This Row],[NY_DUM]]+'[1]4'!L$24*Table6[[#This Row],[PA_DUM]]+'[1]4'!L$25*Table6[[#This Row],[CT_DUM]]+'[1]4'!L$26*Table6[[#This Row],[DL_DUM]]</f>
        <v>4661.095563007244</v>
      </c>
      <c r="AQ128" s="9">
        <f>Table6[[#This Row],[sales]]-Table6[[#This Row],[Pred_4]]</f>
        <v>5626.4727061053018</v>
      </c>
      <c r="AR128">
        <f>ABS(Table6[[#This Row],[Res_4]]/Table6[[#This Row],[sales]])</f>
        <v>0.54691959838538873</v>
      </c>
      <c r="AS128" s="9">
        <f>'[1]5'!L$20+'[1]5'!L$26*Table6[[#This Row],[Radio_State]]+'[1]5'!L$21*Table6[[#This Row],[NJ_DUM]]+'[1]5'!L$22*Table6[[#This Row],[NY_DUM]]+'[1]5'!L$23*Table6[[#This Row],[PA_DUM]]+'[1]5'!L$24*Table6[[#This Row],[CT_DUM]]+'[1]5'!L$25*Table6[[#This Row],[DL_DUM]]</f>
        <v>7237.9226899796267</v>
      </c>
      <c r="AT128" s="9">
        <f>Table6[[#This Row],[sales]]-Table6[[#This Row],[Pred_5]]</f>
        <v>3049.645579132919</v>
      </c>
      <c r="AU128" s="9">
        <f>ABS(Table6[[#This Row],[Red_5]]/Table6[[#This Row],[sales]])</f>
        <v>0.2964398873822488</v>
      </c>
      <c r="AV128" s="9">
        <f>'[1]6'!L$20+'[1]6'!L$26*Table6[[#This Row],[Online]]+'[1]6'!L$21*Table6[[#This Row],[NJ_DUM]]+'[1]6'!L$22*Table6[[#This Row],[NY_DUM]]+'[1]6'!L$23*Table6[[#This Row],[PA_DUM]]+'[1]6'!L$24*Table6[[#This Row],[CT_DUM]]+'[1]6'!L$25*Table6[[#This Row],[DL_DUM]]</f>
        <v>5411.6936365016154</v>
      </c>
      <c r="AW128" s="9">
        <f>Table6[[#This Row],[sales]]-Table6[[#This Row],[Pred_6]]</f>
        <v>4875.8746326109303</v>
      </c>
      <c r="AX128" s="9">
        <f>ABS(Table6[[#This Row],[Red_6]]/Table6[[#This Row],[sales]])</f>
        <v>0.47395793690626425</v>
      </c>
      <c r="AY128" s="9">
        <f>'[1]7'!L$21+'[1]7'!L$27*Table6[[#This Row],[LNTV]]+'[1]7'!L$22*Table6[[#This Row],[NJ_DUM]]+'[1]7'!L$23*Table6[[#This Row],[NY_DUM]]+'[1]7'!L$24*Table6[[#This Row],[PA_DUM]]+'[1]7'!L$25*Table6[[#This Row],[CT_DUM]]+'[1]7'!L$26*Table6[[#This Row],[DL_DUM]]</f>
        <v>8.2536481192530395</v>
      </c>
      <c r="AZ128" s="9">
        <f>Table6[[#This Row],[sales]]-Table6[[#This Row],[Pred_7]]</f>
        <v>10279.314620993293</v>
      </c>
      <c r="BA128" s="9">
        <f>ABS(Table6[[#This Row],[Red_7]]/Table6[[#This Row],[sales]])</f>
        <v>0.99919770660049634</v>
      </c>
      <c r="BB128" s="9">
        <f>'[1]8'!O$22+'[1]8'!O$28*Table6[[#This Row],[LNRADIOLING]]+'[1]8'!O$23*Table6[[#This Row],[DL_DUM]]+'[1]8'!O$24*Table6[[#This Row],[CT_DUM]]+'[1]8'!O$25*Table6[[#This Row],[PA_DUM]]+'[1]8'!O$26*Table6[[#This Row],[NY_DUM]]+'[1]8'!O$27*Table6[[#This Row],[NJ_DUM]]</f>
        <v>6.0653976010159329</v>
      </c>
      <c r="BC128" s="9">
        <f>Table6[[#This Row],[sales]]-Table6[[#This Row],[Pred_8]]</f>
        <v>10281.50287151153</v>
      </c>
      <c r="BD128" s="9">
        <f>ABS(Table6[[#This Row],[Red_8]]/Table6[[#This Row],[sales]])</f>
        <v>0.99941041483834159</v>
      </c>
      <c r="BE128" s="9">
        <f>'[1]9'!M$19+'[1]9'!M$21*Table6[[#This Row],[LNONLINE]]+'[1]9'!M$20*Table6[[#This Row],[DL_DUM]]+'[1]9'!M$22*Table6[[#This Row],[CT_DUM]]+'[1]9'!M$23*Table6[[#This Row],[PA_DUM]]+'[1]9'!M$24*Table6[[#This Row],[NY_DUM]]+'[1]9'!M$25*Table6[[#This Row],[NJ_DUM]]</f>
        <v>6.3816461499183461</v>
      </c>
      <c r="BF128" s="9">
        <f>Table6[[#This Row],[sales]]-Table6[[#This Row],[Pred_9]]</f>
        <v>10281.186622962627</v>
      </c>
      <c r="BG128" s="9">
        <f>ABS(Table6[[#This Row],[Red_9]]/Table6[[#This Row],[sales]])</f>
        <v>0.99937967399263061</v>
      </c>
      <c r="BH128" s="9">
        <f>'[1]10'!P$22+'[1]10'!P$30*Table6[[#This Row],[LNTV]]+'[1]10'!P$29*Table6[[#This Row],[LNRADIOLING]]+'[1]10'!P$24*Table6[[#This Row],[LNONLINELING]]+'[1]10'!P$23*Table6[[#This Row],[DL_DUM]]+'[1]10'!P$25*Table6[[#This Row],[CT_DUM]]+'[1]10'!P$26*Table6[[#This Row],[PA_DUM]]+'[1]10'!P$27*Table6[[#This Row],[NY_DUM]]+'[1]10'!P$28*Table6[[#This Row],[NJ_DUM]]</f>
        <v>5.8373375661064717</v>
      </c>
      <c r="BI128" s="9">
        <f>Table6[[#This Row],[sales]]-Table6[[#This Row],[Pred_10]]</f>
        <v>10281.730931546439</v>
      </c>
      <c r="BJ128" s="45">
        <f>ABS(Table6[[#This Row],[Red_10]]/Table6[[#This Row],[sales]])</f>
        <v>0.99943258334589791</v>
      </c>
      <c r="BK128" s="9">
        <f>'[1]11'!P$32+'[1]11'!P$40*Table6[[#This Row],[LNONLINELING]]+'[1]11'!P$39*Table6[[#This Row],[LNRADIOLING]]+'[1]11'!P$38*Table6[[#This Row],[LNTVLING]]+'[1]11'!P$33*Table6[[#This Row],[DL_DUM]]+'[1]11'!P$34*Table6[[#This Row],[CT_DUM]]+'[1]11'!P$35*Table6[[#This Row],[PA_DUM]]+'[1]11'!P$36*Table6[[#This Row],[NY_DUM]]+'[1]11'!P$37*Table6[[#This Row],[NJ_DUM]]</f>
        <v>6.0527998371180729</v>
      </c>
      <c r="BL128" s="9">
        <f>Table6[[#This Row],[sales]]-Table6[[#This Row],[ Pred_11]]</f>
        <v>10281.515469275428</v>
      </c>
      <c r="BM128" s="47">
        <f>ABS(Table6[[#This Row],[ Red_11]]/Table6[[#This Row],[sales]])</f>
        <v>0.99941163940021749</v>
      </c>
      <c r="BN128" s="9">
        <f>'[1]12'!K$22+'[1]12'!K$28*Table6[[#This Row],[COMBINE LN LING]]+'[1]12'!K$23*Table6[[#This Row],[DL_DUM]]+'[1]12'!K$24*Table6[[#This Row],[CT_DUM]]+'[1]12'!K$25*Table6[[#This Row],[PA_DUM]]+'[1]12'!K$26*Table6[[#This Row],[NY_DUM]]+'[1]12'!K$27*Table6[[#This Row],[NJ_DUM]]</f>
        <v>6.3339780633146017</v>
      </c>
      <c r="BO128" s="9">
        <f>Table6[[#This Row],[sales]]-Table6[[#This Row],[ Pred_12]]</f>
        <v>10281.234291049232</v>
      </c>
      <c r="BP128" s="47">
        <f>ABS(Table6[[#This Row],[ Red_12]]/Table6[[#This Row],[sales]])</f>
        <v>0.99938430755474728</v>
      </c>
      <c r="BQ128">
        <f>LN(G128+'2019 Totals and Calculations'!C$18)</f>
        <v>7.2610383227656179</v>
      </c>
      <c r="BR128">
        <f>LN(Table6[[#This Row],[PROF RADIO]]+'2019 Totals and Calculations'!D$18)</f>
        <v>7.6133272769006579</v>
      </c>
      <c r="BS128">
        <f>LN(Table6[[#This Row],[ONLINE LINGERING]]+'2019 Totals and Calculations'!E$18)</f>
        <v>5.9305105722222375</v>
      </c>
      <c r="BT128">
        <f>MONTH(Table6[[#This Row],[Date]])</f>
        <v>6</v>
      </c>
      <c r="BU128">
        <f t="shared" si="40"/>
        <v>0</v>
      </c>
      <c r="BV128">
        <f t="shared" si="41"/>
        <v>0</v>
      </c>
      <c r="BW128">
        <f t="shared" si="42"/>
        <v>0</v>
      </c>
      <c r="BX128">
        <f t="shared" si="43"/>
        <v>0</v>
      </c>
      <c r="BY128">
        <f t="shared" si="44"/>
        <v>0</v>
      </c>
      <c r="BZ128">
        <f t="shared" si="45"/>
        <v>1</v>
      </c>
      <c r="CA128">
        <f t="shared" si="46"/>
        <v>0</v>
      </c>
      <c r="CB128">
        <f t="shared" si="47"/>
        <v>0</v>
      </c>
      <c r="CC128">
        <f t="shared" si="48"/>
        <v>0</v>
      </c>
      <c r="CD128">
        <f t="shared" si="49"/>
        <v>0</v>
      </c>
      <c r="CE128">
        <f t="shared" si="50"/>
        <v>0</v>
      </c>
      <c r="CF128">
        <f t="shared" si="51"/>
        <v>0</v>
      </c>
      <c r="CG128">
        <f t="shared" si="52"/>
        <v>127</v>
      </c>
      <c r="CH12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6933.3020091901426</v>
      </c>
      <c r="CI128" s="79">
        <f>Table6[[#This Row],[sales]]-CH128</f>
        <v>3354.2662599224032</v>
      </c>
      <c r="CJ128">
        <f>ABS(Table6[[#This Row],[sales]]-CH128)/Table6[[#This Row],[sales]]</f>
        <v>0.32605044964739349</v>
      </c>
      <c r="CK12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10759.10407902587</v>
      </c>
      <c r="CL128" s="79">
        <f>Table6[[#This Row],[sales]]-CK128</f>
        <v>-471.53580991332456</v>
      </c>
      <c r="CM128">
        <f>ABS(Table6[[#This Row],[sales]]-CK128)/Table6[[#This Row],[sales]]</f>
        <v>4.5835497522681463E-2</v>
      </c>
      <c r="CN12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9315.9972780369644</v>
      </c>
      <c r="CO128" s="79">
        <f>Table6[[#This Row],[sales]]-CN128</f>
        <v>971.57099107558133</v>
      </c>
      <c r="CP128">
        <f>ABS(Table6[[#This Row],[sales]]-CN128)/Table6[[#This Row],[sales]]</f>
        <v>9.4441267912907245E-2</v>
      </c>
      <c r="CQ12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10554.162222949179</v>
      </c>
      <c r="CR128" s="79">
        <f>Table6[[#This Row],[sales]]-CQ128</f>
        <v>-266.59395383663286</v>
      </c>
      <c r="CS128">
        <f>ABS(Table6[[#This Row],[sales]]-CQ128)/Table6[[#This Row],[sales]]</f>
        <v>2.5914185632872646E-2</v>
      </c>
    </row>
    <row r="129" spans="1:97" x14ac:dyDescent="0.2">
      <c r="A129">
        <v>128</v>
      </c>
      <c r="B129" t="s">
        <v>139</v>
      </c>
      <c r="C129" s="5">
        <v>43625</v>
      </c>
      <c r="D129" s="6">
        <v>1284.7957122576249</v>
      </c>
      <c r="E129" s="8">
        <f>YEAR(Table6[[#This Row],[Date]])</f>
        <v>2019</v>
      </c>
      <c r="F129" s="6">
        <f>Table6[[#This Row],[TV_State]]+Table6[[#This Row],[Radio_State]]+Table6[[#This Row],[Online]]</f>
        <v>3691.6941204345221</v>
      </c>
      <c r="G129" s="6">
        <f t="shared" si="27"/>
        <v>1129.1820997365121</v>
      </c>
      <c r="H129" s="6">
        <f>LN(Table6[[#This Row],[PROF TV LING]])</f>
        <v>7.0292488440897767</v>
      </c>
      <c r="I129" s="6">
        <f t="shared" si="28"/>
        <v>7.1583550059030125</v>
      </c>
      <c r="J129" s="6">
        <v>2070.1040836371808</v>
      </c>
      <c r="K129" s="6">
        <f t="shared" si="33"/>
        <v>2016.1761847633404</v>
      </c>
      <c r="L129" s="6">
        <f>0.5*J128+0.5*Table6[[#This Row],[Radio_State]]</f>
        <v>2059.8560436191747</v>
      </c>
      <c r="M129" s="6">
        <f>LN(Table6[[#This Row],[RADIO LINGERING ]])</f>
        <v>7.6303913776035195</v>
      </c>
      <c r="N129" s="6">
        <f t="shared" si="29"/>
        <v>7.6353541669456488</v>
      </c>
      <c r="O129" s="6">
        <v>336.79432453971657</v>
      </c>
      <c r="P129" s="6">
        <f t="shared" si="30"/>
        <v>334.77437334357103</v>
      </c>
      <c r="Q129" s="6">
        <f>0.3*O128+0.7*Table6[[#This Row],[Online]]</f>
        <v>335.79394535791539</v>
      </c>
      <c r="R129" s="6">
        <f>LN(Table6[[#This Row],[ONLINE LINGERING]])</f>
        <v>5.8164977139803389</v>
      </c>
      <c r="S129" s="6">
        <f t="shared" si="31"/>
        <v>5.8194724310970818</v>
      </c>
      <c r="T129" s="6">
        <v>11265.118678524148</v>
      </c>
      <c r="U129" s="6">
        <f t="shared" si="32"/>
        <v>9.3294663879661233</v>
      </c>
      <c r="V129" s="8">
        <f>YEAR(Table6[[#This Row],[Date]])</f>
        <v>2019</v>
      </c>
      <c r="W129" s="8">
        <f>WEEKNUM(Table6[[#This Row],[Date]])</f>
        <v>24</v>
      </c>
      <c r="X129" t="s">
        <v>292</v>
      </c>
      <c r="Y129" s="9">
        <f>Table6[[#This Row],[LNTVLING]]+Table6[[#This Row],[LNRADIOLING]]+Table6[[#This Row],[LNONLINELING]]</f>
        <v>20.476137935673634</v>
      </c>
      <c r="Z129">
        <f t="shared" si="53"/>
        <v>1</v>
      </c>
      <c r="AA129">
        <f t="shared" si="34"/>
        <v>1</v>
      </c>
      <c r="AB129">
        <f t="shared" si="35"/>
        <v>0</v>
      </c>
      <c r="AC129">
        <f t="shared" si="36"/>
        <v>0</v>
      </c>
      <c r="AD129">
        <f t="shared" si="37"/>
        <v>0</v>
      </c>
      <c r="AE129">
        <f t="shared" si="38"/>
        <v>0</v>
      </c>
      <c r="AF129">
        <f t="shared" si="39"/>
        <v>0</v>
      </c>
      <c r="AG129" s="9">
        <f>'[1]1'!J$20+'[1]1'!J$21*Table6[[#This Row],[TV_State]]</f>
        <v>2593.2378882207722</v>
      </c>
      <c r="AH129" s="9">
        <f>Table6[[#This Row],[sales]]-Table6[[#This Row],[Pred_1]]</f>
        <v>8671.8807903033758</v>
      </c>
      <c r="AI129">
        <f>ABS(Table6[[#This Row],[Res_1]])/Table6[[#This Row],[sales]]</f>
        <v>0.7697993281540364</v>
      </c>
      <c r="AJ129" s="9">
        <f>'[1]2'!J$20+'[1]2'!J$21*Table6[[#This Row],[Radio_State]]</f>
        <v>10802.152191771856</v>
      </c>
      <c r="AK129" s="9">
        <f>Table6[[#This Row],[sales]]-Table6[[#This Row],[ Pred_2 ]]</f>
        <v>462.96648675229153</v>
      </c>
      <c r="AL129">
        <f>ABS(Table6[[#This Row],[ Res_2 ]])/Table6[[#This Row],[sales]]</f>
        <v>4.109734659386164E-2</v>
      </c>
      <c r="AM129" s="10">
        <f>'[1]3'!J$20+'[1]3'!J$21*Data!O129</f>
        <v>3746.4991517110534</v>
      </c>
      <c r="AN129" s="9">
        <f>Table6[[#This Row],[sales]]-Table6[[#This Row],[Pred_3]]</f>
        <v>7518.6195268130941</v>
      </c>
      <c r="AO129" s="9">
        <f>ABS(Table6[[#This Row],[Res_3]])/Table6[[#This Row],[sales]]</f>
        <v>0.66742479519071651</v>
      </c>
      <c r="AP129" s="9">
        <f>'[1]4'!L$21+'[1]4'!L$27*Table6[[#This Row],[TV_State]]+'[1]4'!L$22*Table6[[#This Row],[NJ_DUM]]+'[1]4'!L$23*Table6[[#This Row],[NY_DUM]]+'[1]4'!L$24*Table6[[#This Row],[PA_DUM]]+'[1]4'!L$25*Table6[[#This Row],[CT_DUM]]+'[1]4'!L$26*Table6[[#This Row],[DL_DUM]]</f>
        <v>4663.901514163018</v>
      </c>
      <c r="AQ129" s="9">
        <f>Table6[[#This Row],[sales]]-Table6[[#This Row],[Pred_4]]</f>
        <v>6601.21716436113</v>
      </c>
      <c r="AR129">
        <f>ABS(Table6[[#This Row],[Res_4]]/Table6[[#This Row],[sales]])</f>
        <v>0.58598736087403214</v>
      </c>
      <c r="AS129" s="9">
        <f>'[1]5'!L$20+'[1]5'!L$26*Table6[[#This Row],[Radio_State]]+'[1]5'!L$21*Table6[[#This Row],[NJ_DUM]]+'[1]5'!L$22*Table6[[#This Row],[NY_DUM]]+'[1]5'!L$23*Table6[[#This Row],[PA_DUM]]+'[1]5'!L$24*Table6[[#This Row],[CT_DUM]]+'[1]5'!L$25*Table6[[#This Row],[DL_DUM]]</f>
        <v>7274.028488342552</v>
      </c>
      <c r="AT129" s="9">
        <f>Table6[[#This Row],[sales]]-Table6[[#This Row],[Pred_5]]</f>
        <v>3991.090190181596</v>
      </c>
      <c r="AU129" s="9">
        <f>ABS(Table6[[#This Row],[Red_5]]/Table6[[#This Row],[sales]])</f>
        <v>0.35428745174165105</v>
      </c>
      <c r="AV129" s="9">
        <f>'[1]6'!L$20+'[1]6'!L$26*Table6[[#This Row],[Online]]+'[1]6'!L$21*Table6[[#This Row],[NJ_DUM]]+'[1]6'!L$22*Table6[[#This Row],[NY_DUM]]+'[1]6'!L$23*Table6[[#This Row],[PA_DUM]]+'[1]6'!L$24*Table6[[#This Row],[CT_DUM]]+'[1]6'!L$25*Table6[[#This Row],[DL_DUM]]</f>
        <v>5426.2066627572485</v>
      </c>
      <c r="AW129" s="9">
        <f>Table6[[#This Row],[sales]]-Table6[[#This Row],[Pred_6]]</f>
        <v>5838.9120157668995</v>
      </c>
      <c r="AX129" s="9">
        <f>ABS(Table6[[#This Row],[Red_6]]/Table6[[#This Row],[sales]])</f>
        <v>0.51831784310432671</v>
      </c>
      <c r="AY129" s="9">
        <f>'[1]7'!L$21+'[1]7'!L$27*Table6[[#This Row],[LNTV]]+'[1]7'!L$22*Table6[[#This Row],[NJ_DUM]]+'[1]7'!L$23*Table6[[#This Row],[NY_DUM]]+'[1]7'!L$24*Table6[[#This Row],[PA_DUM]]+'[1]7'!L$25*Table6[[#This Row],[CT_DUM]]+'[1]7'!L$26*Table6[[#This Row],[DL_DUM]]</f>
        <v>8.2547494665430392</v>
      </c>
      <c r="AZ129" s="9">
        <f>Table6[[#This Row],[sales]]-Table6[[#This Row],[Pred_7]]</f>
        <v>11256.863929057605</v>
      </c>
      <c r="BA129" s="9">
        <f>ABS(Table6[[#This Row],[Red_7]]/Table6[[#This Row],[sales]])</f>
        <v>0.9992672292496767</v>
      </c>
      <c r="BB129" s="9">
        <f>'[1]8'!O$22+'[1]8'!O$28*Table6[[#This Row],[LNRADIOLING]]+'[1]8'!O$23*Table6[[#This Row],[DL_DUM]]+'[1]8'!O$24*Table6[[#This Row],[CT_DUM]]+'[1]8'!O$25*Table6[[#This Row],[PA_DUM]]+'[1]8'!O$26*Table6[[#This Row],[NY_DUM]]+'[1]8'!O$27*Table6[[#This Row],[NJ_DUM]]</f>
        <v>6.0661074670197088</v>
      </c>
      <c r="BC129" s="9">
        <f>Table6[[#This Row],[sales]]-Table6[[#This Row],[Pred_8]]</f>
        <v>11259.052571057129</v>
      </c>
      <c r="BD129" s="9">
        <f>ABS(Table6[[#This Row],[Red_8]]/Table6[[#This Row],[sales]])</f>
        <v>0.9994615141091604</v>
      </c>
      <c r="BE129" s="9">
        <f>'[1]9'!M$19+'[1]9'!M$21*Table6[[#This Row],[LNONLINE]]+'[1]9'!M$20*Table6[[#This Row],[DL_DUM]]+'[1]9'!M$22*Table6[[#This Row],[CT_DUM]]+'[1]9'!M$23*Table6[[#This Row],[PA_DUM]]+'[1]9'!M$24*Table6[[#This Row],[NY_DUM]]+'[1]9'!M$25*Table6[[#This Row],[NJ_DUM]]</f>
        <v>6.3847965982496788</v>
      </c>
      <c r="BF129" s="9">
        <f>Table6[[#This Row],[sales]]-Table6[[#This Row],[Pred_9]]</f>
        <v>11258.733881925898</v>
      </c>
      <c r="BG129" s="9">
        <f>ABS(Table6[[#This Row],[Red_9]]/Table6[[#This Row],[sales]])</f>
        <v>0.99943322420469294</v>
      </c>
      <c r="BH129" s="9">
        <f>'[1]10'!P$22+'[1]10'!P$30*Table6[[#This Row],[LNTV]]+'[1]10'!P$29*Table6[[#This Row],[LNRADIOLING]]+'[1]10'!P$24*Table6[[#This Row],[LNONLINELING]]+'[1]10'!P$23*Table6[[#This Row],[DL_DUM]]+'[1]10'!P$25*Table6[[#This Row],[CT_DUM]]+'[1]10'!P$26*Table6[[#This Row],[PA_DUM]]+'[1]10'!P$27*Table6[[#This Row],[NY_DUM]]+'[1]10'!P$28*Table6[[#This Row],[NJ_DUM]]</f>
        <v>5.8391486493826905</v>
      </c>
      <c r="BI129" s="9">
        <f>Table6[[#This Row],[sales]]-Table6[[#This Row],[Pred_10]]</f>
        <v>11259.279529874766</v>
      </c>
      <c r="BJ129" s="45">
        <f>ABS(Table6[[#This Row],[Red_10]]/Table6[[#This Row],[sales]])</f>
        <v>0.99948166115102599</v>
      </c>
      <c r="BK129" s="9">
        <f>'[1]11'!P$32+'[1]11'!P$40*Table6[[#This Row],[LNONLINELING]]+'[1]11'!P$39*Table6[[#This Row],[LNRADIOLING]]+'[1]11'!P$38*Table6[[#This Row],[LNTVLING]]+'[1]11'!P$33*Table6[[#This Row],[DL_DUM]]+'[1]11'!P$34*Table6[[#This Row],[CT_DUM]]+'[1]11'!P$35*Table6[[#This Row],[PA_DUM]]+'[1]11'!P$36*Table6[[#This Row],[NY_DUM]]+'[1]11'!P$37*Table6[[#This Row],[NJ_DUM]]</f>
        <v>6.0453349366900326</v>
      </c>
      <c r="BL129" s="9">
        <f>Table6[[#This Row],[sales]]-Table6[[#This Row],[ Pred_11]]</f>
        <v>11259.073343587457</v>
      </c>
      <c r="BM129" s="47">
        <f>ABS(Table6[[#This Row],[ Red_11]]/Table6[[#This Row],[sales]])</f>
        <v>0.99946335807822284</v>
      </c>
      <c r="BN129" s="9">
        <f>'[1]12'!K$22+'[1]12'!K$28*Table6[[#This Row],[COMBINE LN LING]]+'[1]12'!K$23*Table6[[#This Row],[DL_DUM]]+'[1]12'!K$24*Table6[[#This Row],[CT_DUM]]+'[1]12'!K$25*Table6[[#This Row],[PA_DUM]]+'[1]12'!K$26*Table6[[#This Row],[NY_DUM]]+'[1]12'!K$27*Table6[[#This Row],[NJ_DUM]]</f>
        <v>6.3417518527743129</v>
      </c>
      <c r="BO129" s="9">
        <f>Table6[[#This Row],[sales]]-Table6[[#This Row],[ Pred_12]]</f>
        <v>11258.776926671373</v>
      </c>
      <c r="BP129" s="47">
        <f>ABS(Table6[[#This Row],[ Red_12]]/Table6[[#This Row],[sales]])</f>
        <v>0.99943704526922872</v>
      </c>
      <c r="BQ129">
        <f>LN(G129+'2019 Totals and Calculations'!C$18)</f>
        <v>7.3068170049344712</v>
      </c>
      <c r="BR129">
        <f>LN(Table6[[#This Row],[PROF RADIO]]+'2019 Totals and Calculations'!D$18)</f>
        <v>7.639609844346265</v>
      </c>
      <c r="BS129">
        <f>LN(Table6[[#This Row],[ONLINE LINGERING]]+'2019 Totals and Calculations'!E$18)</f>
        <v>5.9393059032454971</v>
      </c>
      <c r="BT129">
        <f>MONTH(Table6[[#This Row],[Date]])</f>
        <v>6</v>
      </c>
      <c r="BU129">
        <f t="shared" si="40"/>
        <v>0</v>
      </c>
      <c r="BV129">
        <f t="shared" si="41"/>
        <v>0</v>
      </c>
      <c r="BW129">
        <f t="shared" si="42"/>
        <v>0</v>
      </c>
      <c r="BX129">
        <f t="shared" si="43"/>
        <v>0</v>
      </c>
      <c r="BY129">
        <f t="shared" si="44"/>
        <v>0</v>
      </c>
      <c r="BZ129">
        <f t="shared" si="45"/>
        <v>1</v>
      </c>
      <c r="CA129">
        <f t="shared" si="46"/>
        <v>0</v>
      </c>
      <c r="CB129">
        <f t="shared" si="47"/>
        <v>0</v>
      </c>
      <c r="CC129">
        <f t="shared" si="48"/>
        <v>0</v>
      </c>
      <c r="CD129">
        <f t="shared" si="49"/>
        <v>0</v>
      </c>
      <c r="CE129">
        <f t="shared" si="50"/>
        <v>0</v>
      </c>
      <c r="CF129">
        <f t="shared" si="51"/>
        <v>0</v>
      </c>
      <c r="CG129">
        <f t="shared" si="52"/>
        <v>128</v>
      </c>
      <c r="CH12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7047.5613505428564</v>
      </c>
      <c r="CI129" s="79">
        <f>Table6[[#This Row],[sales]]-CH129</f>
        <v>4217.5573279812916</v>
      </c>
      <c r="CJ129">
        <f>ABS(Table6[[#This Row],[sales]]-CH129)/Table6[[#This Row],[sales]]</f>
        <v>0.37439084738819967</v>
      </c>
      <c r="CK12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10870.7264613976</v>
      </c>
      <c r="CL129" s="79">
        <f>Table6[[#This Row],[sales]]-CK129</f>
        <v>394.39221712654762</v>
      </c>
      <c r="CM129">
        <f>ABS(Table6[[#This Row],[sales]]-CK129)/Table6[[#This Row],[sales]]</f>
        <v>3.5010036590064339E-2</v>
      </c>
      <c r="CN12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9364.8125081548387</v>
      </c>
      <c r="CO129" s="79">
        <f>Table6[[#This Row],[sales]]-CN129</f>
        <v>1900.3061703693093</v>
      </c>
      <c r="CP129">
        <f>ABS(Table6[[#This Row],[sales]]-CN129)/Table6[[#This Row],[sales]]</f>
        <v>0.16868940528714163</v>
      </c>
      <c r="CQ12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10694.177151681231</v>
      </c>
      <c r="CR129" s="79">
        <f>Table6[[#This Row],[sales]]-CQ129</f>
        <v>570.94152684291657</v>
      </c>
      <c r="CS129">
        <f>ABS(Table6[[#This Row],[sales]]-CQ129)/Table6[[#This Row],[sales]]</f>
        <v>5.0682246955050816E-2</v>
      </c>
    </row>
    <row r="130" spans="1:97" x14ac:dyDescent="0.2">
      <c r="A130">
        <v>129</v>
      </c>
      <c r="B130" t="s">
        <v>139</v>
      </c>
      <c r="C130" s="5">
        <v>43632</v>
      </c>
      <c r="D130" s="6">
        <v>1297.6436693802016</v>
      </c>
      <c r="E130" s="8">
        <f>YEAR(Table6[[#This Row],[Date]])</f>
        <v>2019</v>
      </c>
      <c r="F130" s="6">
        <f>Table6[[#This Row],[TV_State]]+Table6[[#This Row],[Radio_State]]+Table6[[#This Row],[Online]]</f>
        <v>3728.6110616388683</v>
      </c>
      <c r="G130" s="6">
        <f t="shared" ref="G130:G193" si="54">IF(B130=B129, 0.7*G129+0.3*D130,D130)</f>
        <v>1179.7205706296188</v>
      </c>
      <c r="H130" s="6">
        <f>LN(Table6[[#This Row],[PROF TV LING]])</f>
        <v>7.0730328848659152</v>
      </c>
      <c r="I130" s="6">
        <f t="shared" ref="I130:I193" si="55">LN(D130)</f>
        <v>7.1683053367561813</v>
      </c>
      <c r="J130" s="6">
        <v>2090.805124473553</v>
      </c>
      <c r="K130" s="6">
        <f t="shared" si="33"/>
        <v>2053.4906546184466</v>
      </c>
      <c r="L130" s="6">
        <f>0.5*J129+0.5*Table6[[#This Row],[Radio_State]]</f>
        <v>2080.4546040553669</v>
      </c>
      <c r="M130" s="6">
        <f>LN(Table6[[#This Row],[RADIO LINGERING ]])</f>
        <v>7.6403417084566883</v>
      </c>
      <c r="N130" s="6">
        <f t="shared" ref="N130:N193" si="56">LN(J130)</f>
        <v>7.6453044977988167</v>
      </c>
      <c r="O130" s="6">
        <v>340.16226778511373</v>
      </c>
      <c r="P130" s="6">
        <f t="shared" ref="P130:P193" si="57">IF($B130=$B129,0.3*P129+0.7*O130, O130)</f>
        <v>338.54589945265093</v>
      </c>
      <c r="Q130" s="6">
        <f>0.3*O129+0.7*Table6[[#This Row],[Online]]</f>
        <v>339.1518848114946</v>
      </c>
      <c r="R130" s="6">
        <f>LN(Table6[[#This Row],[ONLINE LINGERING]])</f>
        <v>5.8264480448335076</v>
      </c>
      <c r="S130" s="6">
        <f t="shared" ref="S130:S193" si="58">LN(O130)</f>
        <v>5.8294227619502506</v>
      </c>
      <c r="T130" s="6">
        <v>10245.81963197442</v>
      </c>
      <c r="U130" s="6">
        <f t="shared" ref="U130:U193" si="59">LN(T130)</f>
        <v>9.2346250605938991</v>
      </c>
      <c r="V130" s="8">
        <f>YEAR(Table6[[#This Row],[Date]])</f>
        <v>2019</v>
      </c>
      <c r="W130" s="8">
        <f>WEEKNUM(Table6[[#This Row],[Date]])</f>
        <v>25</v>
      </c>
      <c r="X130" t="s">
        <v>293</v>
      </c>
      <c r="Y130" s="9">
        <f>Table6[[#This Row],[LNTVLING]]+Table6[[#This Row],[LNRADIOLING]]+Table6[[#This Row],[LNONLINELING]]</f>
        <v>20.53982263815611</v>
      </c>
      <c r="Z130">
        <f t="shared" si="53"/>
        <v>1</v>
      </c>
      <c r="AA130">
        <f t="shared" si="34"/>
        <v>1</v>
      </c>
      <c r="AB130">
        <f t="shared" si="35"/>
        <v>0</v>
      </c>
      <c r="AC130">
        <f t="shared" si="36"/>
        <v>0</v>
      </c>
      <c r="AD130">
        <f t="shared" si="37"/>
        <v>0</v>
      </c>
      <c r="AE130">
        <f t="shared" si="38"/>
        <v>0</v>
      </c>
      <c r="AF130">
        <f t="shared" si="39"/>
        <v>0</v>
      </c>
      <c r="AG130" s="9">
        <f>'[1]1'!J$20+'[1]1'!J$21*Table6[[#This Row],[TV_State]]</f>
        <v>2605.8729416484171</v>
      </c>
      <c r="AH130" s="9">
        <f>Table6[[#This Row],[sales]]-Table6[[#This Row],[Pred_1]]</f>
        <v>7639.9466903260036</v>
      </c>
      <c r="AI130">
        <f>ABS(Table6[[#This Row],[Res_1]])/Table6[[#This Row],[sales]]</f>
        <v>0.745664765216421</v>
      </c>
      <c r="AJ130" s="9">
        <f>'[1]2'!J$20+'[1]2'!J$21*Table6[[#This Row],[Radio_State]]</f>
        <v>10893.030895649601</v>
      </c>
      <c r="AK130" s="9">
        <f>Table6[[#This Row],[sales]]-Table6[[#This Row],[ Pred_2 ]]</f>
        <v>-647.21126367518082</v>
      </c>
      <c r="AL130">
        <f>ABS(Table6[[#This Row],[ Res_2 ]])/Table6[[#This Row],[sales]]</f>
        <v>6.3168324928872477E-2</v>
      </c>
      <c r="AM130" s="10">
        <f>'[1]3'!J$20+'[1]3'!J$21*Data!O130</f>
        <v>3765.9568414109153</v>
      </c>
      <c r="AN130" s="9">
        <f>Table6[[#This Row],[sales]]-Table6[[#This Row],[Pred_3]]</f>
        <v>6479.8627905635049</v>
      </c>
      <c r="AO130" s="9">
        <f>ABS(Table6[[#This Row],[Res_3]])/Table6[[#This Row],[sales]]</f>
        <v>0.63243967035507953</v>
      </c>
      <c r="AP130" s="9">
        <f>'[1]4'!L$21+'[1]4'!L$27*Table6[[#This Row],[TV_State]]+'[1]4'!L$22*Table6[[#This Row],[NJ_DUM]]+'[1]4'!L$23*Table6[[#This Row],[NY_DUM]]+'[1]4'!L$24*Table6[[#This Row],[PA_DUM]]+'[1]4'!L$25*Table6[[#This Row],[CT_DUM]]+'[1]4'!L$26*Table6[[#This Row],[DL_DUM]]</f>
        <v>4666.7355248303502</v>
      </c>
      <c r="AQ130" s="9">
        <f>Table6[[#This Row],[sales]]-Table6[[#This Row],[Pred_4]]</f>
        <v>5579.08410714407</v>
      </c>
      <c r="AR130">
        <f>ABS(Table6[[#This Row],[Res_4]]/Table6[[#This Row],[sales]])</f>
        <v>0.54452296717514559</v>
      </c>
      <c r="AS130" s="9">
        <f>'[1]5'!L$20+'[1]5'!L$26*Table6[[#This Row],[Radio_State]]+'[1]5'!L$21*Table6[[#This Row],[NJ_DUM]]+'[1]5'!L$22*Table6[[#This Row],[NY_DUM]]+'[1]5'!L$23*Table6[[#This Row],[PA_DUM]]+'[1]5'!L$24*Table6[[#This Row],[CT_DUM]]+'[1]5'!L$25*Table6[[#This Row],[DL_DUM]]</f>
        <v>7310.4953446891059</v>
      </c>
      <c r="AT130" s="9">
        <f>Table6[[#This Row],[sales]]-Table6[[#This Row],[Pred_5]]</f>
        <v>2935.3242872853143</v>
      </c>
      <c r="AU130" s="9">
        <f>ABS(Table6[[#This Row],[Red_5]]/Table6[[#This Row],[sales]])</f>
        <v>0.28648994348143358</v>
      </c>
      <c r="AV130" s="9">
        <f>'[1]6'!L$20+'[1]6'!L$26*Table6[[#This Row],[Online]]+'[1]6'!L$21*Table6[[#This Row],[NJ_DUM]]+'[1]6'!L$22*Table6[[#This Row],[NY_DUM]]+'[1]6'!L$23*Table6[[#This Row],[PA_DUM]]+'[1]6'!L$24*Table6[[#This Row],[CT_DUM]]+'[1]6'!L$25*Table6[[#This Row],[DL_DUM]]</f>
        <v>5440.8648192754372</v>
      </c>
      <c r="AW130" s="9">
        <f>Table6[[#This Row],[sales]]-Table6[[#This Row],[Pred_6]]</f>
        <v>4804.954812698983</v>
      </c>
      <c r="AX130" s="9">
        <f>ABS(Table6[[#This Row],[Red_6]]/Table6[[#This Row],[sales]])</f>
        <v>0.46896734329618922</v>
      </c>
      <c r="AY130" s="9">
        <f>'[1]7'!L$21+'[1]7'!L$27*Table6[[#This Row],[LNTV]]+'[1]7'!L$22*Table6[[#This Row],[NJ_DUM]]+'[1]7'!L$23*Table6[[#This Row],[NY_DUM]]+'[1]7'!L$24*Table6[[#This Row],[PA_DUM]]+'[1]7'!L$25*Table6[[#This Row],[CT_DUM]]+'[1]7'!L$26*Table6[[#This Row],[DL_DUM]]</f>
        <v>8.2558508138330406</v>
      </c>
      <c r="AZ130" s="9">
        <f>Table6[[#This Row],[sales]]-Table6[[#This Row],[Pred_7]]</f>
        <v>10237.563781160587</v>
      </c>
      <c r="BA130" s="9">
        <f>ABS(Table6[[#This Row],[Red_7]]/Table6[[#This Row],[sales]])</f>
        <v>0.99919422251119183</v>
      </c>
      <c r="BB130" s="9">
        <f>'[1]8'!O$22+'[1]8'!O$28*Table6[[#This Row],[LNRADIOLING]]+'[1]8'!O$23*Table6[[#This Row],[DL_DUM]]+'[1]8'!O$24*Table6[[#This Row],[CT_DUM]]+'[1]8'!O$25*Table6[[#This Row],[PA_DUM]]+'[1]8'!O$26*Table6[[#This Row],[NY_DUM]]+'[1]8'!O$27*Table6[[#This Row],[NJ_DUM]]</f>
        <v>6.0668173330234856</v>
      </c>
      <c r="BC130" s="9">
        <f>Table6[[#This Row],[sales]]-Table6[[#This Row],[Pred_8]]</f>
        <v>10239.752814641397</v>
      </c>
      <c r="BD130" s="9">
        <f>ABS(Table6[[#This Row],[Red_8]]/Table6[[#This Row],[sales]])</f>
        <v>0.99940787388896735</v>
      </c>
      <c r="BE130" s="9">
        <f>'[1]9'!M$19+'[1]9'!M$21*Table6[[#This Row],[LNONLINE]]+'[1]9'!M$20*Table6[[#This Row],[DL_DUM]]+'[1]9'!M$22*Table6[[#This Row],[CT_DUM]]+'[1]9'!M$23*Table6[[#This Row],[PA_DUM]]+'[1]9'!M$24*Table6[[#This Row],[NY_DUM]]+'[1]9'!M$25*Table6[[#This Row],[NJ_DUM]]</f>
        <v>6.3879470465810115</v>
      </c>
      <c r="BF130" s="9">
        <f>Table6[[#This Row],[sales]]-Table6[[#This Row],[Pred_9]]</f>
        <v>10239.431684927838</v>
      </c>
      <c r="BG130" s="9">
        <f>ABS(Table6[[#This Row],[Red_9]]/Table6[[#This Row],[sales]])</f>
        <v>0.99937653137806104</v>
      </c>
      <c r="BH130" s="9">
        <f>'[1]10'!P$22+'[1]10'!P$30*Table6[[#This Row],[LNTV]]+'[1]10'!P$29*Table6[[#This Row],[LNRADIOLING]]+'[1]10'!P$24*Table6[[#This Row],[LNONLINELING]]+'[1]10'!P$23*Table6[[#This Row],[DL_DUM]]+'[1]10'!P$25*Table6[[#This Row],[CT_DUM]]+'[1]10'!P$26*Table6[[#This Row],[PA_DUM]]+'[1]10'!P$27*Table6[[#This Row],[NY_DUM]]+'[1]10'!P$28*Table6[[#This Row],[NJ_DUM]]</f>
        <v>5.8409597326589093</v>
      </c>
      <c r="BI130" s="9">
        <f>Table6[[#This Row],[sales]]-Table6[[#This Row],[Pred_10]]</f>
        <v>10239.978672241761</v>
      </c>
      <c r="BJ130" s="45">
        <f>ABS(Table6[[#This Row],[Red_10]]/Table6[[#This Row],[sales]])</f>
        <v>0.99942991776720025</v>
      </c>
      <c r="BK130" s="9">
        <f>'[1]11'!P$32+'[1]11'!P$40*Table6[[#This Row],[LNONLINELING]]+'[1]11'!P$39*Table6[[#This Row],[LNRADIOLING]]+'[1]11'!P$38*Table6[[#This Row],[LNTVLING]]+'[1]11'!P$33*Table6[[#This Row],[DL_DUM]]+'[1]11'!P$34*Table6[[#This Row],[CT_DUM]]+'[1]11'!P$35*Table6[[#This Row],[PA_DUM]]+'[1]11'!P$36*Table6[[#This Row],[NY_DUM]]+'[1]11'!P$37*Table6[[#This Row],[NJ_DUM]]</f>
        <v>6.0407533661311508</v>
      </c>
      <c r="BL130" s="9">
        <f>Table6[[#This Row],[sales]]-Table6[[#This Row],[ Pred_11]]</f>
        <v>10239.778878608289</v>
      </c>
      <c r="BM130" s="47">
        <f>ABS(Table6[[#This Row],[ Red_11]]/Table6[[#This Row],[sales]])</f>
        <v>0.99941041775249684</v>
      </c>
      <c r="BN130" s="9">
        <f>'[1]12'!K$22+'[1]12'!K$28*Table6[[#This Row],[COMBINE LN LING]]+'[1]12'!K$23*Table6[[#This Row],[DL_DUM]]+'[1]12'!K$24*Table6[[#This Row],[CT_DUM]]+'[1]12'!K$25*Table6[[#This Row],[PA_DUM]]+'[1]12'!K$26*Table6[[#This Row],[NY_DUM]]+'[1]12'!K$27*Table6[[#This Row],[NJ_DUM]]</f>
        <v>6.3478806058807944</v>
      </c>
      <c r="BO130" s="9">
        <f>Table6[[#This Row],[sales]]-Table6[[#This Row],[ Pred_12]]</f>
        <v>10239.471751368539</v>
      </c>
      <c r="BP130" s="47">
        <f>ABS(Table6[[#This Row],[ Red_12]]/Table6[[#This Row],[sales]])</f>
        <v>0.9993804418939729</v>
      </c>
      <c r="BQ130">
        <f>LN(G130+'2019 Totals and Calculations'!C$18)</f>
        <v>7.3401635284953839</v>
      </c>
      <c r="BR130">
        <f>LN(Table6[[#This Row],[PROF RADIO]]+'2019 Totals and Calculations'!D$18)</f>
        <v>7.6573995257149088</v>
      </c>
      <c r="BS130">
        <f>LN(Table6[[#This Row],[ONLINE LINGERING]]+'2019 Totals and Calculations'!E$18)</f>
        <v>5.9481113541230428</v>
      </c>
      <c r="BT130">
        <f>MONTH(Table6[[#This Row],[Date]])</f>
        <v>6</v>
      </c>
      <c r="BU130">
        <f t="shared" si="40"/>
        <v>0</v>
      </c>
      <c r="BV130">
        <f t="shared" si="41"/>
        <v>0</v>
      </c>
      <c r="BW130">
        <f t="shared" si="42"/>
        <v>0</v>
      </c>
      <c r="BX130">
        <f t="shared" si="43"/>
        <v>0</v>
      </c>
      <c r="BY130">
        <f t="shared" si="44"/>
        <v>0</v>
      </c>
      <c r="BZ130">
        <f t="shared" si="45"/>
        <v>1</v>
      </c>
      <c r="CA130">
        <f t="shared" si="46"/>
        <v>0</v>
      </c>
      <c r="CB130">
        <f t="shared" si="47"/>
        <v>0</v>
      </c>
      <c r="CC130">
        <f t="shared" si="48"/>
        <v>0</v>
      </c>
      <c r="CD130">
        <f t="shared" si="49"/>
        <v>0</v>
      </c>
      <c r="CE130">
        <f t="shared" si="50"/>
        <v>0</v>
      </c>
      <c r="CF130">
        <f t="shared" si="51"/>
        <v>0</v>
      </c>
      <c r="CG130">
        <f t="shared" si="52"/>
        <v>129</v>
      </c>
      <c r="CH13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7137.2135014694422</v>
      </c>
      <c r="CI130" s="79">
        <f>Table6[[#This Row],[sales]]-CH130</f>
        <v>3108.606130504978</v>
      </c>
      <c r="CJ130">
        <f>ABS(Table6[[#This Row],[sales]]-CH130)/Table6[[#This Row],[sales]]</f>
        <v>0.30340238674550374</v>
      </c>
      <c r="CK13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10954.957265789048</v>
      </c>
      <c r="CL130" s="79">
        <f>Table6[[#This Row],[sales]]-CK130</f>
        <v>-709.13763381462741</v>
      </c>
      <c r="CM130">
        <f>ABS(Table6[[#This Row],[sales]]-CK130)/Table6[[#This Row],[sales]]</f>
        <v>6.9212387030667746E-2</v>
      </c>
      <c r="CN13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9413.9146401534617</v>
      </c>
      <c r="CO130" s="79">
        <f>Table6[[#This Row],[sales]]-CN130</f>
        <v>831.90499182095846</v>
      </c>
      <c r="CP130">
        <f>ABS(Table6[[#This Row],[sales]]-CN130)/Table6[[#This Row],[sales]]</f>
        <v>8.1194577076567784E-2</v>
      </c>
      <c r="CQ13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10811.169023983968</v>
      </c>
      <c r="CR130" s="79">
        <f>Table6[[#This Row],[sales]]-CQ130</f>
        <v>-565.34939200954796</v>
      </c>
      <c r="CS130">
        <f>ABS(Table6[[#This Row],[sales]]-CQ130)/Table6[[#This Row],[sales]]</f>
        <v>5.517854230473139E-2</v>
      </c>
    </row>
    <row r="131" spans="1:97" x14ac:dyDescent="0.2">
      <c r="A131">
        <v>130</v>
      </c>
      <c r="B131" t="s">
        <v>139</v>
      </c>
      <c r="C131" s="5">
        <v>43639</v>
      </c>
      <c r="D131" s="6">
        <v>1310.6201060740034</v>
      </c>
      <c r="E131" s="8">
        <f>YEAR(Table6[[#This Row],[Date]])</f>
        <v>2019</v>
      </c>
      <c r="F131" s="6">
        <f>Table6[[#This Row],[TV_State]]+Table6[[#This Row],[Radio_State]]+Table6[[#This Row],[Online]]</f>
        <v>3765.8971722552569</v>
      </c>
      <c r="G131" s="6">
        <f t="shared" si="54"/>
        <v>1218.9904312629342</v>
      </c>
      <c r="H131" s="6">
        <f>LN(Table6[[#This Row],[PROF TV LING]])</f>
        <v>7.1057782797892113</v>
      </c>
      <c r="I131" s="6">
        <f t="shared" si="55"/>
        <v>7.1782556676093492</v>
      </c>
      <c r="J131" s="6">
        <v>2111.7131757182883</v>
      </c>
      <c r="K131" s="6">
        <f t="shared" ref="K131:K194" si="60">IF($B131=$B130,0.5*K130+0.5*J131, J131)</f>
        <v>2082.6019151683677</v>
      </c>
      <c r="L131" s="6">
        <f>0.5*J130+0.5*Table6[[#This Row],[Radio_State]]</f>
        <v>2101.2591500959206</v>
      </c>
      <c r="M131" s="6">
        <f>LN(Table6[[#This Row],[RADIO LINGERING ]])</f>
        <v>7.6502920393098561</v>
      </c>
      <c r="N131" s="6">
        <f t="shared" si="56"/>
        <v>7.6552548286519846</v>
      </c>
      <c r="O131" s="6">
        <v>343.56389046296493</v>
      </c>
      <c r="P131" s="6">
        <f t="shared" si="57"/>
        <v>342.05849315987069</v>
      </c>
      <c r="Q131" s="6">
        <f>0.3*O130+0.7*Table6[[#This Row],[Online]]</f>
        <v>342.54340365960957</v>
      </c>
      <c r="R131" s="6">
        <f>LN(Table6[[#This Row],[ONLINE LINGERING]])</f>
        <v>5.8363983756866755</v>
      </c>
      <c r="S131" s="6">
        <f t="shared" si="58"/>
        <v>5.8393730928034184</v>
      </c>
      <c r="T131" s="6">
        <v>12161.000617424685</v>
      </c>
      <c r="U131" s="6">
        <f t="shared" si="59"/>
        <v>9.4059894397518793</v>
      </c>
      <c r="V131" s="8">
        <f>YEAR(Table6[[#This Row],[Date]])</f>
        <v>2019</v>
      </c>
      <c r="W131" s="8">
        <f>WEEKNUM(Table6[[#This Row],[Date]])</f>
        <v>26</v>
      </c>
      <c r="X131" t="s">
        <v>294</v>
      </c>
      <c r="Y131" s="9">
        <f>Table6[[#This Row],[LNTVLING]]+Table6[[#This Row],[LNRADIOLING]]+Table6[[#This Row],[LNONLINELING]]</f>
        <v>20.592468694785744</v>
      </c>
      <c r="Z131">
        <f t="shared" si="53"/>
        <v>1</v>
      </c>
      <c r="AA131">
        <f t="shared" ref="AA131:AA194" si="61">IF($B131="NJ",1,0)</f>
        <v>1</v>
      </c>
      <c r="AB131">
        <f t="shared" ref="AB131:AB194" si="62">IF($B131="NY",1,0)</f>
        <v>0</v>
      </c>
      <c r="AC131">
        <f t="shared" ref="AC131:AC194" si="63">IF($B131="PA",1,0)</f>
        <v>0</v>
      </c>
      <c r="AD131">
        <f t="shared" ref="AD131:AD194" si="64">IF($B131="CT",1,0)</f>
        <v>0</v>
      </c>
      <c r="AE131">
        <f t="shared" ref="AE131:AE194" si="65">IF($B131="DL",1,0)</f>
        <v>0</v>
      </c>
      <c r="AF131">
        <f t="shared" ref="AF131:AF194" si="66">IF($B131="MD",1,0)</f>
        <v>0</v>
      </c>
      <c r="AG131" s="9">
        <f>'[1]1'!J$20+'[1]1'!J$21*Table6[[#This Row],[TV_State]]</f>
        <v>2618.6343456103377</v>
      </c>
      <c r="AH131" s="9">
        <f>Table6[[#This Row],[sales]]-Table6[[#This Row],[Pred_1]]</f>
        <v>9542.366271814346</v>
      </c>
      <c r="AI131">
        <f>ABS(Table6[[#This Row],[Res_1]])/Table6[[#This Row],[sales]]</f>
        <v>0.78466949982238532</v>
      </c>
      <c r="AJ131" s="9">
        <f>'[1]2'!J$20+'[1]2'!J$21*Table6[[#This Row],[Radio_State]]</f>
        <v>10984.818386566121</v>
      </c>
      <c r="AK131" s="9">
        <f>Table6[[#This Row],[sales]]-Table6[[#This Row],[ Pred_2 ]]</f>
        <v>1176.1822308585633</v>
      </c>
      <c r="AL131">
        <f>ABS(Table6[[#This Row],[ Res_2 ]])/Table6[[#This Row],[sales]]</f>
        <v>9.6717553749096144E-2</v>
      </c>
      <c r="AM131" s="10">
        <f>'[1]3'!J$20+'[1]3'!J$21*Data!O131</f>
        <v>3785.6091080077767</v>
      </c>
      <c r="AN131" s="9">
        <f>Table6[[#This Row],[sales]]-Table6[[#This Row],[Pred_3]]</f>
        <v>8375.3915094169079</v>
      </c>
      <c r="AO131" s="9">
        <f>ABS(Table6[[#This Row],[Res_3]])/Table6[[#This Row],[sales]]</f>
        <v>0.68870907690082417</v>
      </c>
      <c r="AP131" s="9">
        <f>'[1]4'!L$21+'[1]4'!L$27*Table6[[#This Row],[TV_State]]+'[1]4'!L$22*Table6[[#This Row],[NJ_DUM]]+'[1]4'!L$23*Table6[[#This Row],[NY_DUM]]+'[1]4'!L$24*Table6[[#This Row],[PA_DUM]]+'[1]4'!L$25*Table6[[#This Row],[CT_DUM]]+'[1]4'!L$26*Table6[[#This Row],[DL_DUM]]</f>
        <v>4669.5978756043551</v>
      </c>
      <c r="AQ131" s="9">
        <f>Table6[[#This Row],[sales]]-Table6[[#This Row],[Pred_4]]</f>
        <v>7491.4027418203295</v>
      </c>
      <c r="AR131">
        <f>ABS(Table6[[#This Row],[Res_4]]/Table6[[#This Row],[sales]])</f>
        <v>0.6160186137221636</v>
      </c>
      <c r="AS131" s="9">
        <f>'[1]5'!L$20+'[1]5'!L$26*Table6[[#This Row],[Radio_State]]+'[1]5'!L$21*Table6[[#This Row],[NJ_DUM]]+'[1]5'!L$22*Table6[[#This Row],[NY_DUM]]+'[1]5'!L$23*Table6[[#This Row],[PA_DUM]]+'[1]5'!L$24*Table6[[#This Row],[CT_DUM]]+'[1]5'!L$25*Table6[[#This Row],[DL_DUM]]</f>
        <v>7347.3268695991246</v>
      </c>
      <c r="AT131" s="9">
        <f>Table6[[#This Row],[sales]]-Table6[[#This Row],[Pred_5]]</f>
        <v>4813.67374782556</v>
      </c>
      <c r="AU131" s="9">
        <f>ABS(Table6[[#This Row],[Red_5]]/Table6[[#This Row],[sales]])</f>
        <v>0.39582875614103402</v>
      </c>
      <c r="AV131" s="9">
        <f>'[1]6'!L$20+'[1]6'!L$26*Table6[[#This Row],[Online]]+'[1]6'!L$21*Table6[[#This Row],[NJ_DUM]]+'[1]6'!L$22*Table6[[#This Row],[NY_DUM]]+'[1]6'!L$23*Table6[[#This Row],[PA_DUM]]+'[1]6'!L$24*Table6[[#This Row],[CT_DUM]]+'[1]6'!L$25*Table6[[#This Row],[DL_DUM]]</f>
        <v>5455.6695573588086</v>
      </c>
      <c r="AW131" s="9">
        <f>Table6[[#This Row],[sales]]-Table6[[#This Row],[Pred_6]]</f>
        <v>6705.331060065876</v>
      </c>
      <c r="AX131" s="9">
        <f>ABS(Table6[[#This Row],[Red_6]]/Table6[[#This Row],[sales]])</f>
        <v>0.55137987991368531</v>
      </c>
      <c r="AY131" s="9">
        <f>'[1]7'!L$21+'[1]7'!L$27*Table6[[#This Row],[LNTV]]+'[1]7'!L$22*Table6[[#This Row],[NJ_DUM]]+'[1]7'!L$23*Table6[[#This Row],[NY_DUM]]+'[1]7'!L$24*Table6[[#This Row],[PA_DUM]]+'[1]7'!L$25*Table6[[#This Row],[CT_DUM]]+'[1]7'!L$26*Table6[[#This Row],[DL_DUM]]</f>
        <v>8.2569521611230403</v>
      </c>
      <c r="AZ131" s="9">
        <f>Table6[[#This Row],[sales]]-Table6[[#This Row],[Pred_7]]</f>
        <v>12152.743665263562</v>
      </c>
      <c r="BA131" s="9">
        <f>ABS(Table6[[#This Row],[Red_7]]/Table6[[#This Row],[sales]])</f>
        <v>0.99932103019966212</v>
      </c>
      <c r="BB131" s="9">
        <f>'[1]8'!O$22+'[1]8'!O$28*Table6[[#This Row],[LNRADIOLING]]+'[1]8'!O$23*Table6[[#This Row],[DL_DUM]]+'[1]8'!O$24*Table6[[#This Row],[CT_DUM]]+'[1]8'!O$25*Table6[[#This Row],[PA_DUM]]+'[1]8'!O$26*Table6[[#This Row],[NY_DUM]]+'[1]8'!O$27*Table6[[#This Row],[NJ_DUM]]</f>
        <v>6.0675271990272623</v>
      </c>
      <c r="BC131" s="9">
        <f>Table6[[#This Row],[sales]]-Table6[[#This Row],[Pred_8]]</f>
        <v>12154.933090225657</v>
      </c>
      <c r="BD131" s="9">
        <f>ABS(Table6[[#This Row],[Red_8]]/Table6[[#This Row],[sales]])</f>
        <v>0.99950106677979</v>
      </c>
      <c r="BE131" s="9">
        <f>'[1]9'!M$19+'[1]9'!M$21*Table6[[#This Row],[LNONLINE]]+'[1]9'!M$20*Table6[[#This Row],[DL_DUM]]+'[1]9'!M$22*Table6[[#This Row],[CT_DUM]]+'[1]9'!M$23*Table6[[#This Row],[PA_DUM]]+'[1]9'!M$24*Table6[[#This Row],[NY_DUM]]+'[1]9'!M$25*Table6[[#This Row],[NJ_DUM]]</f>
        <v>6.3910974949123434</v>
      </c>
      <c r="BF131" s="9">
        <f>Table6[[#This Row],[sales]]-Table6[[#This Row],[Pred_9]]</f>
        <v>12154.609519929772</v>
      </c>
      <c r="BG131" s="9">
        <f>ABS(Table6[[#This Row],[Red_9]]/Table6[[#This Row],[sales]])</f>
        <v>0.99947445956990133</v>
      </c>
      <c r="BH131" s="9">
        <f>'[1]10'!P$22+'[1]10'!P$30*Table6[[#This Row],[LNTV]]+'[1]10'!P$29*Table6[[#This Row],[LNRADIOLING]]+'[1]10'!P$24*Table6[[#This Row],[LNONLINELING]]+'[1]10'!P$23*Table6[[#This Row],[DL_DUM]]+'[1]10'!P$25*Table6[[#This Row],[CT_DUM]]+'[1]10'!P$26*Table6[[#This Row],[PA_DUM]]+'[1]10'!P$27*Table6[[#This Row],[NY_DUM]]+'[1]10'!P$28*Table6[[#This Row],[NJ_DUM]]</f>
        <v>5.8427708159351264</v>
      </c>
      <c r="BI131" s="9">
        <f>Table6[[#This Row],[sales]]-Table6[[#This Row],[Pred_10]]</f>
        <v>12155.15784660875</v>
      </c>
      <c r="BJ131" s="45">
        <f>ABS(Table6[[#This Row],[Red_10]]/Table6[[#This Row],[sales]])</f>
        <v>0.99951954851416069</v>
      </c>
      <c r="BK131" s="9">
        <f>'[1]11'!P$32+'[1]11'!P$40*Table6[[#This Row],[LNONLINELING]]+'[1]11'!P$39*Table6[[#This Row],[LNRADIOLING]]+'[1]11'!P$38*Table6[[#This Row],[LNTVLING]]+'[1]11'!P$33*Table6[[#This Row],[DL_DUM]]+'[1]11'!P$34*Table6[[#This Row],[CT_DUM]]+'[1]11'!P$35*Table6[[#This Row],[PA_DUM]]+'[1]11'!P$36*Table6[[#This Row],[NY_DUM]]+'[1]11'!P$37*Table6[[#This Row],[NJ_DUM]]</f>
        <v>6.0380337610890384</v>
      </c>
      <c r="BL131" s="9">
        <f>Table6[[#This Row],[sales]]-Table6[[#This Row],[ Pred_11]]</f>
        <v>12154.962583663595</v>
      </c>
      <c r="BM131" s="47">
        <f>ABS(Table6[[#This Row],[ Red_11]]/Table6[[#This Row],[sales]])</f>
        <v>0.99950349202742095</v>
      </c>
      <c r="BN131" s="9">
        <f>'[1]12'!K$22+'[1]12'!K$28*Table6[[#This Row],[COMBINE LN LING]]+'[1]12'!K$23*Table6[[#This Row],[DL_DUM]]+'[1]12'!K$24*Table6[[#This Row],[CT_DUM]]+'[1]12'!K$25*Table6[[#This Row],[PA_DUM]]+'[1]12'!K$26*Table6[[#This Row],[NY_DUM]]+'[1]12'!K$27*Table6[[#This Row],[NJ_DUM]]</f>
        <v>6.352947045238059</v>
      </c>
      <c r="BO131" s="9">
        <f>Table6[[#This Row],[sales]]-Table6[[#This Row],[ Pred_12]]</f>
        <v>12154.647670379447</v>
      </c>
      <c r="BP131" s="47">
        <f>ABS(Table6[[#This Row],[ Red_12]]/Table6[[#This Row],[sales]])</f>
        <v>0.99947759668426173</v>
      </c>
      <c r="BQ131">
        <f>LN(G131+'2019 Totals and Calculations'!C$18)</f>
        <v>7.3653281816646281</v>
      </c>
      <c r="BR131">
        <f>LN(Table6[[#This Row],[PROF RADIO]]+'2019 Totals and Calculations'!D$18)</f>
        <v>7.6710618483875397</v>
      </c>
      <c r="BS131">
        <f>LN(Table6[[#This Row],[ONLINE LINGERING]]+'2019 Totals and Calculations'!E$18)</f>
        <v>5.9569268476275825</v>
      </c>
      <c r="BT131">
        <f>MONTH(Table6[[#This Row],[Date]])</f>
        <v>6</v>
      </c>
      <c r="BU131">
        <f t="shared" ref="BU131:BU194" si="67">IF($BT131=1,1,0)</f>
        <v>0</v>
      </c>
      <c r="BV131">
        <f t="shared" ref="BV131:BV194" si="68">IF($BT131=2,1,0)</f>
        <v>0</v>
      </c>
      <c r="BW131">
        <f t="shared" ref="BW131:BW194" si="69">IF($BT131=3,1,0)</f>
        <v>0</v>
      </c>
      <c r="BX131">
        <f t="shared" ref="BX131:BX194" si="70">IF($BT131=4,1,0)</f>
        <v>0</v>
      </c>
      <c r="BY131">
        <f t="shared" ref="BY131:BY194" si="71">IF($BT131=5,1,0)</f>
        <v>0</v>
      </c>
      <c r="BZ131">
        <f t="shared" ref="BZ131:BZ194" si="72">IF($BT131=6,1,0)</f>
        <v>1</v>
      </c>
      <c r="CA131">
        <f t="shared" ref="CA131:CA194" si="73">IF($BT131=7,1,0)</f>
        <v>0</v>
      </c>
      <c r="CB131">
        <f t="shared" ref="CB131:CB194" si="74">IF($BT131=8,1,0)</f>
        <v>0</v>
      </c>
      <c r="CC131">
        <f t="shared" ref="CC131:CC194" si="75">IF($BT131=9,1,0)</f>
        <v>0</v>
      </c>
      <c r="CD131">
        <f t="shared" ref="CD131:CD194" si="76">IF($BT131=10,1,0)</f>
        <v>0</v>
      </c>
      <c r="CE131">
        <f t="shared" ref="CE131:CE194" si="77">IF($BT131=11,1,0)</f>
        <v>0</v>
      </c>
      <c r="CF131">
        <f t="shared" ref="CF131:CF194" si="78">IF($BT131=12,1,0)</f>
        <v>0</v>
      </c>
      <c r="CG131">
        <f t="shared" ref="CG131:CG194" si="79">IF(B131=B130,1+CG130,1)</f>
        <v>130</v>
      </c>
      <c r="CH13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7210.4047509939792</v>
      </c>
      <c r="CI131" s="79">
        <f>Table6[[#This Row],[sales]]-CH131</f>
        <v>4950.5958664307054</v>
      </c>
      <c r="CJ131">
        <f>ABS(Table6[[#This Row],[sales]]-CH131)/Table6[[#This Row],[sales]]</f>
        <v>0.40708787230364313</v>
      </c>
      <c r="CK13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11025.885734622212</v>
      </c>
      <c r="CL131" s="79">
        <f>Table6[[#This Row],[sales]]-CK131</f>
        <v>1135.1148828024725</v>
      </c>
      <c r="CM131">
        <f>ABS(Table6[[#This Row],[sales]]-CK131)/Table6[[#This Row],[sales]]</f>
        <v>9.3340582614233433E-2</v>
      </c>
      <c r="CN13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9463.3052650735917</v>
      </c>
      <c r="CO131" s="79">
        <f>Table6[[#This Row],[sales]]-CN131</f>
        <v>2697.6953523510929</v>
      </c>
      <c r="CP131">
        <f>ABS(Table6[[#This Row],[sales]]-CN131)/Table6[[#This Row],[sales]]</f>
        <v>0.22183169273799275</v>
      </c>
      <c r="CQ13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10915.09203069574</v>
      </c>
      <c r="CR131" s="79">
        <f>Table6[[#This Row],[sales]]-CQ131</f>
        <v>1245.908586728945</v>
      </c>
      <c r="CS131">
        <f>ABS(Table6[[#This Row],[sales]]-CQ131)/Table6[[#This Row],[sales]]</f>
        <v>0.10245115726281322</v>
      </c>
    </row>
    <row r="132" spans="1:97" x14ac:dyDescent="0.2">
      <c r="A132">
        <v>131</v>
      </c>
      <c r="B132" t="s">
        <v>139</v>
      </c>
      <c r="C132" s="5">
        <v>43646</v>
      </c>
      <c r="D132" s="6">
        <v>1323.7263071347436</v>
      </c>
      <c r="E132" s="8">
        <f>YEAR(Table6[[#This Row],[Date]])</f>
        <v>2019</v>
      </c>
      <c r="F132" s="6">
        <f>Table6[[#This Row],[TV_State]]+Table6[[#This Row],[Radio_State]]+Table6[[#This Row],[Online]]</f>
        <v>3803.5561439778094</v>
      </c>
      <c r="G132" s="6">
        <f t="shared" si="54"/>
        <v>1250.411194024477</v>
      </c>
      <c r="H132" s="6">
        <f>LN(Table6[[#This Row],[PROF TV LING]])</f>
        <v>7.1312277314220225</v>
      </c>
      <c r="I132" s="6">
        <f t="shared" si="55"/>
        <v>7.1882059984625171</v>
      </c>
      <c r="J132" s="6">
        <v>2132.8303074754713</v>
      </c>
      <c r="K132" s="6">
        <f t="shared" si="60"/>
        <v>2107.7161113219195</v>
      </c>
      <c r="L132" s="6">
        <f>0.5*J131+0.5*Table6[[#This Row],[Radio_State]]</f>
        <v>2122.27174159688</v>
      </c>
      <c r="M132" s="6">
        <f>LN(Table6[[#This Row],[RADIO LINGERING ]])</f>
        <v>7.660242370163024</v>
      </c>
      <c r="N132" s="6">
        <f t="shared" si="56"/>
        <v>7.6652051595051534</v>
      </c>
      <c r="O132" s="6">
        <v>346.99952936759462</v>
      </c>
      <c r="P132" s="6">
        <f t="shared" si="57"/>
        <v>345.51721850527741</v>
      </c>
      <c r="Q132" s="6">
        <f>0.3*O131+0.7*Table6[[#This Row],[Online]]</f>
        <v>345.9688376962057</v>
      </c>
      <c r="R132" s="6">
        <f>LN(Table6[[#This Row],[ONLINE LINGERING]])</f>
        <v>5.8463487065398434</v>
      </c>
      <c r="S132" s="6">
        <f t="shared" si="58"/>
        <v>5.8493234236565863</v>
      </c>
      <c r="T132" s="6">
        <v>10153.481942250108</v>
      </c>
      <c r="U132" s="6">
        <f t="shared" si="59"/>
        <v>9.2255719741397986</v>
      </c>
      <c r="V132" s="8">
        <f>YEAR(Table6[[#This Row],[Date]])</f>
        <v>2019</v>
      </c>
      <c r="W132" s="8">
        <f>WEEKNUM(Table6[[#This Row],[Date]])</f>
        <v>27</v>
      </c>
      <c r="X132" t="s">
        <v>295</v>
      </c>
      <c r="Y132" s="9">
        <f>Table6[[#This Row],[LNTVLING]]+Table6[[#This Row],[LNRADIOLING]]+Table6[[#This Row],[LNONLINELING]]</f>
        <v>20.637818808124891</v>
      </c>
      <c r="Z132">
        <f t="shared" ref="Z132:Z195" si="80">IF(V132&lt;2019,1,IF(W132&lt;41,1,0))</f>
        <v>1</v>
      </c>
      <c r="AA132">
        <f t="shared" si="61"/>
        <v>1</v>
      </c>
      <c r="AB132">
        <f t="shared" si="62"/>
        <v>0</v>
      </c>
      <c r="AC132">
        <f t="shared" si="63"/>
        <v>0</v>
      </c>
      <c r="AD132">
        <f t="shared" si="64"/>
        <v>0</v>
      </c>
      <c r="AE132">
        <f t="shared" si="65"/>
        <v>0</v>
      </c>
      <c r="AF132">
        <f t="shared" si="66"/>
        <v>0</v>
      </c>
      <c r="AG132" s="9">
        <f>'[1]1'!J$20+'[1]1'!J$21*Table6[[#This Row],[TV_State]]</f>
        <v>2631.5233636118783</v>
      </c>
      <c r="AH132" s="9">
        <f>Table6[[#This Row],[sales]]-Table6[[#This Row],[Pred_1]]</f>
        <v>7521.9585786382295</v>
      </c>
      <c r="AI132">
        <f>ABS(Table6[[#This Row],[Res_1]])/Table6[[#This Row],[sales]]</f>
        <v>0.74082552383712541</v>
      </c>
      <c r="AJ132" s="9">
        <f>'[1]2'!J$20+'[1]2'!J$21*Table6[[#This Row],[Radio_State]]</f>
        <v>11077.523752391808</v>
      </c>
      <c r="AK132" s="9">
        <f>Table6[[#This Row],[sales]]-Table6[[#This Row],[ Pred_2 ]]</f>
        <v>-924.0418101416999</v>
      </c>
      <c r="AL132">
        <f>ABS(Table6[[#This Row],[ Res_2 ]])/Table6[[#This Row],[sales]]</f>
        <v>9.1007382038729809E-2</v>
      </c>
      <c r="AM132" s="10">
        <f>'[1]3'!J$20+'[1]3'!J$21*Data!O132</f>
        <v>3805.4578972706058</v>
      </c>
      <c r="AN132" s="9">
        <f>Table6[[#This Row],[sales]]-Table6[[#This Row],[Pred_3]]</f>
        <v>6348.0240449795019</v>
      </c>
      <c r="AO132" s="9">
        <f>ABS(Table6[[#This Row],[Res_3]])/Table6[[#This Row],[sales]]</f>
        <v>0.62520661198642169</v>
      </c>
      <c r="AP132" s="9">
        <f>'[1]4'!L$21+'[1]4'!L$27*Table6[[#This Row],[TV_State]]+'[1]4'!L$22*Table6[[#This Row],[NJ_DUM]]+'[1]4'!L$23*Table6[[#This Row],[NY_DUM]]+'[1]4'!L$24*Table6[[#This Row],[PA_DUM]]+'[1]4'!L$25*Table6[[#This Row],[CT_DUM]]+'[1]4'!L$26*Table6[[#This Row],[DL_DUM]]</f>
        <v>4672.488849886101</v>
      </c>
      <c r="AQ132" s="9">
        <f>Table6[[#This Row],[sales]]-Table6[[#This Row],[Pred_4]]</f>
        <v>5480.9930923640068</v>
      </c>
      <c r="AR132">
        <f>ABS(Table6[[#This Row],[Res_4]]/Table6[[#This Row],[sales]])</f>
        <v>0.53981413701607139</v>
      </c>
      <c r="AS132" s="9">
        <f>'[1]5'!L$20+'[1]5'!L$26*Table6[[#This Row],[Radio_State]]+'[1]5'!L$21*Table6[[#This Row],[NJ_DUM]]+'[1]5'!L$22*Table6[[#This Row],[NY_DUM]]+'[1]5'!L$23*Table6[[#This Row],[PA_DUM]]+'[1]5'!L$24*Table6[[#This Row],[CT_DUM]]+'[1]5'!L$25*Table6[[#This Row],[DL_DUM]]</f>
        <v>7384.5267097582446</v>
      </c>
      <c r="AT132" s="9">
        <f>Table6[[#This Row],[sales]]-Table6[[#This Row],[Pred_5]]</f>
        <v>2768.9552324918632</v>
      </c>
      <c r="AU132" s="9">
        <f>ABS(Table6[[#This Row],[Red_5]]/Table6[[#This Row],[sales]])</f>
        <v>0.27270991845367248</v>
      </c>
      <c r="AV132" s="9">
        <f>'[1]6'!L$20+'[1]6'!L$26*Table6[[#This Row],[Online]]+'[1]6'!L$21*Table6[[#This Row],[NJ_DUM]]+'[1]6'!L$22*Table6[[#This Row],[NY_DUM]]+'[1]6'!L$23*Table6[[#This Row],[PA_DUM]]+'[1]6'!L$24*Table6[[#This Row],[CT_DUM]]+'[1]6'!L$25*Table6[[#This Row],[DL_DUM]]</f>
        <v>5470.6223428230132</v>
      </c>
      <c r="AW132" s="9">
        <f>Table6[[#This Row],[sales]]-Table6[[#This Row],[Pred_6]]</f>
        <v>4682.8595994270945</v>
      </c>
      <c r="AX132" s="9">
        <f>ABS(Table6[[#This Row],[Red_6]]/Table6[[#This Row],[sales]])</f>
        <v>0.46120726131801526</v>
      </c>
      <c r="AY132" s="9">
        <f>'[1]7'!L$21+'[1]7'!L$27*Table6[[#This Row],[LNTV]]+'[1]7'!L$22*Table6[[#This Row],[NJ_DUM]]+'[1]7'!L$23*Table6[[#This Row],[NY_DUM]]+'[1]7'!L$24*Table6[[#This Row],[PA_DUM]]+'[1]7'!L$25*Table6[[#This Row],[CT_DUM]]+'[1]7'!L$26*Table6[[#This Row],[DL_DUM]]</f>
        <v>8.2580535084130418</v>
      </c>
      <c r="AZ132" s="9">
        <f>Table6[[#This Row],[sales]]-Table6[[#This Row],[Pred_7]]</f>
        <v>10145.223888741695</v>
      </c>
      <c r="BA132" s="9">
        <f>ABS(Table6[[#This Row],[Red_7]]/Table6[[#This Row],[sales]])</f>
        <v>0.99918667767812241</v>
      </c>
      <c r="BB132" s="9">
        <f>'[1]8'!O$22+'[1]8'!O$28*Table6[[#This Row],[LNRADIOLING]]+'[1]8'!O$23*Table6[[#This Row],[DL_DUM]]+'[1]8'!O$24*Table6[[#This Row],[CT_DUM]]+'[1]8'!O$25*Table6[[#This Row],[PA_DUM]]+'[1]8'!O$26*Table6[[#This Row],[NY_DUM]]+'[1]8'!O$27*Table6[[#This Row],[NJ_DUM]]</f>
        <v>6.0682370650310382</v>
      </c>
      <c r="BC132" s="9">
        <f>Table6[[#This Row],[sales]]-Table6[[#This Row],[Pred_8]]</f>
        <v>10147.413705185078</v>
      </c>
      <c r="BD132" s="9">
        <f>ABS(Table6[[#This Row],[Red_8]]/Table6[[#This Row],[sales]])</f>
        <v>0.99940234915474868</v>
      </c>
      <c r="BE132" s="9">
        <f>'[1]9'!M$19+'[1]9'!M$21*Table6[[#This Row],[LNONLINE]]+'[1]9'!M$20*Table6[[#This Row],[DL_DUM]]+'[1]9'!M$22*Table6[[#This Row],[CT_DUM]]+'[1]9'!M$23*Table6[[#This Row],[PA_DUM]]+'[1]9'!M$24*Table6[[#This Row],[NY_DUM]]+'[1]9'!M$25*Table6[[#This Row],[NJ_DUM]]</f>
        <v>6.3942479432436752</v>
      </c>
      <c r="BF132" s="9">
        <f>Table6[[#This Row],[sales]]-Table6[[#This Row],[Pred_9]]</f>
        <v>10147.087694306863</v>
      </c>
      <c r="BG132" s="9">
        <f>ABS(Table6[[#This Row],[Red_9]]/Table6[[#This Row],[sales]])</f>
        <v>0.99937024087110082</v>
      </c>
      <c r="BH132" s="9">
        <f>'[1]10'!P$22+'[1]10'!P$30*Table6[[#This Row],[LNTV]]+'[1]10'!P$29*Table6[[#This Row],[LNRADIOLING]]+'[1]10'!P$24*Table6[[#This Row],[LNONLINELING]]+'[1]10'!P$23*Table6[[#This Row],[DL_DUM]]+'[1]10'!P$25*Table6[[#This Row],[CT_DUM]]+'[1]10'!P$26*Table6[[#This Row],[PA_DUM]]+'[1]10'!P$27*Table6[[#This Row],[NY_DUM]]+'[1]10'!P$28*Table6[[#This Row],[NJ_DUM]]</f>
        <v>5.8445818992113452</v>
      </c>
      <c r="BI132" s="9">
        <f>Table6[[#This Row],[sales]]-Table6[[#This Row],[Pred_10]]</f>
        <v>10147.637360350896</v>
      </c>
      <c r="BJ132" s="45">
        <f>ABS(Table6[[#This Row],[Red_10]]/Table6[[#This Row],[sales]])</f>
        <v>0.9994243765899764</v>
      </c>
      <c r="BK132" s="9">
        <f>'[1]11'!P$32+'[1]11'!P$40*Table6[[#This Row],[LNONLINELING]]+'[1]11'!P$39*Table6[[#This Row],[LNRADIOLING]]+'[1]11'!P$38*Table6[[#This Row],[LNTVLING]]+'[1]11'!P$33*Table6[[#This Row],[DL_DUM]]+'[1]11'!P$34*Table6[[#This Row],[CT_DUM]]+'[1]11'!P$35*Table6[[#This Row],[PA_DUM]]+'[1]11'!P$36*Table6[[#This Row],[NY_DUM]]+'[1]11'!P$37*Table6[[#This Row],[NJ_DUM]]</f>
        <v>6.0365448137743547</v>
      </c>
      <c r="BL132" s="9">
        <f>Table6[[#This Row],[sales]]-Table6[[#This Row],[ Pred_11]]</f>
        <v>10147.445397436333</v>
      </c>
      <c r="BM132" s="47">
        <f>ABS(Table6[[#This Row],[ Red_11]]/Table6[[#This Row],[sales]])</f>
        <v>0.99940547047327133</v>
      </c>
      <c r="BN132" s="9">
        <f>'[1]12'!K$22+'[1]12'!K$28*Table6[[#This Row],[COMBINE LN LING]]+'[1]12'!K$23*Table6[[#This Row],[DL_DUM]]+'[1]12'!K$24*Table6[[#This Row],[CT_DUM]]+'[1]12'!K$25*Table6[[#This Row],[PA_DUM]]+'[1]12'!K$26*Table6[[#This Row],[NY_DUM]]+'[1]12'!K$27*Table6[[#This Row],[NJ_DUM]]</f>
        <v>6.3573113531043486</v>
      </c>
      <c r="BO132" s="9">
        <f>Table6[[#This Row],[sales]]-Table6[[#This Row],[ Pred_12]]</f>
        <v>10147.124630897004</v>
      </c>
      <c r="BP132" s="47">
        <f>ABS(Table6[[#This Row],[ Red_12]]/Table6[[#This Row],[sales]])</f>
        <v>0.99937387869607075</v>
      </c>
      <c r="BQ132">
        <f>LN(G132+'2019 Totals and Calculations'!C$18)</f>
        <v>7.3850166991275277</v>
      </c>
      <c r="BR132">
        <f>LN(Table6[[#This Row],[PROF RADIO]]+'2019 Totals and Calculations'!D$18)</f>
        <v>7.6827001544435429</v>
      </c>
      <c r="BS132">
        <f>LN(Table6[[#This Row],[ONLINE LINGERING]]+'2019 Totals and Calculations'!E$18)</f>
        <v>5.9657523069209981</v>
      </c>
      <c r="BT132">
        <f>MONTH(Table6[[#This Row],[Date]])</f>
        <v>6</v>
      </c>
      <c r="BU132">
        <f t="shared" si="67"/>
        <v>0</v>
      </c>
      <c r="BV132">
        <f t="shared" si="68"/>
        <v>0</v>
      </c>
      <c r="BW132">
        <f t="shared" si="69"/>
        <v>0</v>
      </c>
      <c r="BX132">
        <f t="shared" si="70"/>
        <v>0</v>
      </c>
      <c r="BY132">
        <f t="shared" si="71"/>
        <v>0</v>
      </c>
      <c r="BZ132">
        <f t="shared" si="72"/>
        <v>1</v>
      </c>
      <c r="CA132">
        <f t="shared" si="73"/>
        <v>0</v>
      </c>
      <c r="CB132">
        <f t="shared" si="74"/>
        <v>0</v>
      </c>
      <c r="CC132">
        <f t="shared" si="75"/>
        <v>0</v>
      </c>
      <c r="CD132">
        <f t="shared" si="76"/>
        <v>0</v>
      </c>
      <c r="CE132">
        <f t="shared" si="77"/>
        <v>0</v>
      </c>
      <c r="CF132">
        <f t="shared" si="78"/>
        <v>0</v>
      </c>
      <c r="CG132">
        <f t="shared" si="79"/>
        <v>131</v>
      </c>
      <c r="CH13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7272.4693385055125</v>
      </c>
      <c r="CI132" s="79">
        <f>Table6[[#This Row],[sales]]-CH132</f>
        <v>2881.0126037445953</v>
      </c>
      <c r="CJ132">
        <f>ABS(Table6[[#This Row],[sales]]-CH132)/Table6[[#This Row],[sales]]</f>
        <v>0.28374626754948812</v>
      </c>
      <c r="CK13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11090.392223603949</v>
      </c>
      <c r="CL132" s="79">
        <f>Table6[[#This Row],[sales]]-CK132</f>
        <v>-936.91028135384113</v>
      </c>
      <c r="CM132">
        <f>ABS(Table6[[#This Row],[sales]]-CK132)/Table6[[#This Row],[sales]]</f>
        <v>9.2274776936887223E-2</v>
      </c>
      <c r="CN13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9512.9859826200573</v>
      </c>
      <c r="CO132" s="79">
        <f>Table6[[#This Row],[sales]]-CN132</f>
        <v>640.49595963005049</v>
      </c>
      <c r="CP132">
        <f>ABS(Table6[[#This Row],[sales]]-CN132)/Table6[[#This Row],[sales]]</f>
        <v>6.3081410226855691E-2</v>
      </c>
      <c r="CQ13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11011.440820245763</v>
      </c>
      <c r="CR132" s="79">
        <f>Table6[[#This Row],[sales]]-CQ132</f>
        <v>-857.95887799565571</v>
      </c>
      <c r="CS132">
        <f>ABS(Table6[[#This Row],[sales]]-CQ132)/Table6[[#This Row],[sales]]</f>
        <v>8.4498981026948472E-2</v>
      </c>
    </row>
    <row r="133" spans="1:97" x14ac:dyDescent="0.2">
      <c r="A133">
        <v>132</v>
      </c>
      <c r="B133" t="s">
        <v>139</v>
      </c>
      <c r="C133" s="5">
        <v>43653</v>
      </c>
      <c r="D133" s="6">
        <v>1336.9635702060912</v>
      </c>
      <c r="E133" s="8">
        <f>YEAR(Table6[[#This Row],[Date]])</f>
        <v>2019</v>
      </c>
      <c r="F133" s="6">
        <f>Table6[[#This Row],[TV_State]]+Table6[[#This Row],[Radio_State]]+Table6[[#This Row],[Online]]</f>
        <v>3841.5917054175875</v>
      </c>
      <c r="G133" s="6">
        <f t="shared" si="54"/>
        <v>1276.3769068789611</v>
      </c>
      <c r="H133" s="6">
        <f>LN(Table6[[#This Row],[PROF TV LING]])</f>
        <v>7.1517808018547733</v>
      </c>
      <c r="I133" s="6">
        <f t="shared" si="55"/>
        <v>7.1981563293156849</v>
      </c>
      <c r="J133" s="6">
        <v>2154.1586105502261</v>
      </c>
      <c r="K133" s="6">
        <f t="shared" si="60"/>
        <v>2130.9373609360728</v>
      </c>
      <c r="L133" s="6">
        <f>0.5*J132+0.5*Table6[[#This Row],[Radio_State]]</f>
        <v>2143.4944590128489</v>
      </c>
      <c r="M133" s="6">
        <f>LN(Table6[[#This Row],[RADIO LINGERING ]])</f>
        <v>7.6701927010161919</v>
      </c>
      <c r="N133" s="6">
        <f t="shared" si="56"/>
        <v>7.6751554903583212</v>
      </c>
      <c r="O133" s="6">
        <v>350.4695246612705</v>
      </c>
      <c r="P133" s="6">
        <f t="shared" si="57"/>
        <v>348.98383281447252</v>
      </c>
      <c r="Q133" s="6">
        <f>0.3*O132+0.7*Table6[[#This Row],[Online]]</f>
        <v>349.42852607316769</v>
      </c>
      <c r="R133" s="6">
        <f>LN(Table6[[#This Row],[ONLINE LINGERING]])</f>
        <v>5.8562990373930122</v>
      </c>
      <c r="S133" s="6">
        <f t="shared" si="58"/>
        <v>5.8592737545097551</v>
      </c>
      <c r="T133" s="6">
        <v>10494.330710170163</v>
      </c>
      <c r="U133" s="6">
        <f t="shared" si="59"/>
        <v>9.2585904579648997</v>
      </c>
      <c r="V133" s="8">
        <f>YEAR(Table6[[#This Row],[Date]])</f>
        <v>2019</v>
      </c>
      <c r="W133" s="8">
        <f>WEEKNUM(Table6[[#This Row],[Date]])</f>
        <v>28</v>
      </c>
      <c r="X133" t="s">
        <v>296</v>
      </c>
      <c r="Y133" s="9">
        <f>Table6[[#This Row],[LNTVLING]]+Table6[[#This Row],[LNRADIOLING]]+Table6[[#This Row],[LNONLINELING]]</f>
        <v>20.678272540263976</v>
      </c>
      <c r="Z133">
        <f t="shared" si="80"/>
        <v>1</v>
      </c>
      <c r="AA133">
        <f t="shared" si="61"/>
        <v>1</v>
      </c>
      <c r="AB133">
        <f t="shared" si="62"/>
        <v>0</v>
      </c>
      <c r="AC133">
        <f t="shared" si="63"/>
        <v>0</v>
      </c>
      <c r="AD133">
        <f t="shared" si="64"/>
        <v>0</v>
      </c>
      <c r="AE133">
        <f t="shared" si="65"/>
        <v>0</v>
      </c>
      <c r="AF133">
        <f t="shared" si="66"/>
        <v>0</v>
      </c>
      <c r="AG133" s="9">
        <f>'[1]1'!J$20+'[1]1'!J$21*Table6[[#This Row],[TV_State]]</f>
        <v>2644.5412717934341</v>
      </c>
      <c r="AH133" s="9">
        <f>Table6[[#This Row],[sales]]-Table6[[#This Row],[Pred_1]]</f>
        <v>7849.7894383767289</v>
      </c>
      <c r="AI133">
        <f>ABS(Table6[[#This Row],[Res_1]])/Table6[[#This Row],[sales]]</f>
        <v>0.7480028650869005</v>
      </c>
      <c r="AJ133" s="9">
        <f>'[1]2'!J$20+'[1]2'!J$21*Table6[[#This Row],[Radio_State]]</f>
        <v>11171.156171875751</v>
      </c>
      <c r="AK133" s="9">
        <f>Table6[[#This Row],[sales]]-Table6[[#This Row],[ Pred_2 ]]</f>
        <v>-676.82546170558817</v>
      </c>
      <c r="AL133">
        <f>ABS(Table6[[#This Row],[ Res_2 ]])/Table6[[#This Row],[sales]]</f>
        <v>6.4494390390200843E-2</v>
      </c>
      <c r="AM133" s="10">
        <f>'[1]3'!J$20+'[1]3'!J$21*Data!O133</f>
        <v>3825.5051744260627</v>
      </c>
      <c r="AN133" s="9">
        <f>Table6[[#This Row],[sales]]-Table6[[#This Row],[Pred_3]]</f>
        <v>6668.8255357441003</v>
      </c>
      <c r="AO133" s="9">
        <f>ABS(Table6[[#This Row],[Res_3]])/Table6[[#This Row],[sales]]</f>
        <v>0.63546935196937082</v>
      </c>
      <c r="AP133" s="9">
        <f>'[1]4'!L$21+'[1]4'!L$27*Table6[[#This Row],[TV_State]]+'[1]4'!L$22*Table6[[#This Row],[NJ_DUM]]+'[1]4'!L$23*Table6[[#This Row],[NY_DUM]]+'[1]4'!L$24*Table6[[#This Row],[PA_DUM]]+'[1]4'!L$25*Table6[[#This Row],[CT_DUM]]+'[1]4'!L$26*Table6[[#This Row],[DL_DUM]]</f>
        <v>4675.4087339106636</v>
      </c>
      <c r="AQ133" s="9">
        <f>Table6[[#This Row],[sales]]-Table6[[#This Row],[Pred_4]]</f>
        <v>5818.9219762594994</v>
      </c>
      <c r="AR133">
        <f>ABS(Table6[[#This Row],[Res_4]]/Table6[[#This Row],[sales]])</f>
        <v>0.55448242836680595</v>
      </c>
      <c r="AS133" s="9">
        <f>'[1]5'!L$20+'[1]5'!L$26*Table6[[#This Row],[Radio_State]]+'[1]5'!L$21*Table6[[#This Row],[NJ_DUM]]+'[1]5'!L$22*Table6[[#This Row],[NY_DUM]]+'[1]5'!L$23*Table6[[#This Row],[PA_DUM]]+'[1]5'!L$24*Table6[[#This Row],[CT_DUM]]+'[1]5'!L$25*Table6[[#This Row],[DL_DUM]]</f>
        <v>7422.0985483189552</v>
      </c>
      <c r="AT133" s="9">
        <f>Table6[[#This Row],[sales]]-Table6[[#This Row],[Pred_5]]</f>
        <v>3072.2321618512078</v>
      </c>
      <c r="AU133" s="9">
        <f>ABS(Table6[[#This Row],[Red_5]]/Table6[[#This Row],[sales]])</f>
        <v>0.29275160529045235</v>
      </c>
      <c r="AV133" s="9">
        <f>'[1]6'!L$20+'[1]6'!L$26*Table6[[#This Row],[Online]]+'[1]6'!L$21*Table6[[#This Row],[NJ_DUM]]+'[1]6'!L$22*Table6[[#This Row],[NY_DUM]]+'[1]6'!L$23*Table6[[#This Row],[PA_DUM]]+'[1]6'!L$24*Table6[[#This Row],[CT_DUM]]+'[1]6'!L$25*Table6[[#This Row],[DL_DUM]]</f>
        <v>5485.7246561418597</v>
      </c>
      <c r="AW133" s="9">
        <f>Table6[[#This Row],[sales]]-Table6[[#This Row],[Pred_6]]</f>
        <v>5008.6060540283033</v>
      </c>
      <c r="AX133" s="9">
        <f>ABS(Table6[[#This Row],[Red_6]]/Table6[[#This Row],[sales]])</f>
        <v>0.47726779271158398</v>
      </c>
      <c r="AY133" s="9">
        <f>'[1]7'!L$21+'[1]7'!L$27*Table6[[#This Row],[LNTV]]+'[1]7'!L$22*Table6[[#This Row],[NJ_DUM]]+'[1]7'!L$23*Table6[[#This Row],[NY_DUM]]+'[1]7'!L$24*Table6[[#This Row],[PA_DUM]]+'[1]7'!L$25*Table6[[#This Row],[CT_DUM]]+'[1]7'!L$26*Table6[[#This Row],[DL_DUM]]</f>
        <v>8.2591548557030414</v>
      </c>
      <c r="AZ133" s="9">
        <f>Table6[[#This Row],[sales]]-Table6[[#This Row],[Pred_7]]</f>
        <v>10486.07155531446</v>
      </c>
      <c r="BA133" s="9">
        <f>ABS(Table6[[#This Row],[Red_7]]/Table6[[#This Row],[sales]])</f>
        <v>0.99921298889049692</v>
      </c>
      <c r="BB133" s="9">
        <f>'[1]8'!O$22+'[1]8'!O$28*Table6[[#This Row],[LNRADIOLING]]+'[1]8'!O$23*Table6[[#This Row],[DL_DUM]]+'[1]8'!O$24*Table6[[#This Row],[CT_DUM]]+'[1]8'!O$25*Table6[[#This Row],[PA_DUM]]+'[1]8'!O$26*Table6[[#This Row],[NY_DUM]]+'[1]8'!O$27*Table6[[#This Row],[NJ_DUM]]</f>
        <v>6.068946931034815</v>
      </c>
      <c r="BC133" s="9">
        <f>Table6[[#This Row],[sales]]-Table6[[#This Row],[Pred_8]]</f>
        <v>10488.261763239128</v>
      </c>
      <c r="BD133" s="9">
        <f>ABS(Table6[[#This Row],[Red_8]]/Table6[[#This Row],[sales]])</f>
        <v>0.99942169280741711</v>
      </c>
      <c r="BE133" s="9">
        <f>'[1]9'!M$19+'[1]9'!M$21*Table6[[#This Row],[LNONLINE]]+'[1]9'!M$20*Table6[[#This Row],[DL_DUM]]+'[1]9'!M$22*Table6[[#This Row],[CT_DUM]]+'[1]9'!M$23*Table6[[#This Row],[PA_DUM]]+'[1]9'!M$24*Table6[[#This Row],[NY_DUM]]+'[1]9'!M$25*Table6[[#This Row],[NJ_DUM]]</f>
        <v>6.3973983915750079</v>
      </c>
      <c r="BF133" s="9">
        <f>Table6[[#This Row],[sales]]-Table6[[#This Row],[Pred_9]]</f>
        <v>10487.933311778588</v>
      </c>
      <c r="BG133" s="9">
        <f>ABS(Table6[[#This Row],[Red_9]]/Table6[[#This Row],[sales]])</f>
        <v>0.9993903948171392</v>
      </c>
      <c r="BH133" s="9">
        <f>'[1]10'!P$22+'[1]10'!P$30*Table6[[#This Row],[LNTV]]+'[1]10'!P$29*Table6[[#This Row],[LNRADIOLING]]+'[1]10'!P$24*Table6[[#This Row],[LNONLINELING]]+'[1]10'!P$23*Table6[[#This Row],[DL_DUM]]+'[1]10'!P$25*Table6[[#This Row],[CT_DUM]]+'[1]10'!P$26*Table6[[#This Row],[PA_DUM]]+'[1]10'!P$27*Table6[[#This Row],[NY_DUM]]+'[1]10'!P$28*Table6[[#This Row],[NJ_DUM]]</f>
        <v>5.8463929824875631</v>
      </c>
      <c r="BI133" s="9">
        <f>Table6[[#This Row],[sales]]-Table6[[#This Row],[Pred_10]]</f>
        <v>10488.484317187675</v>
      </c>
      <c r="BJ133" s="45">
        <f>ABS(Table6[[#This Row],[Red_10]]/Table6[[#This Row],[sales]])</f>
        <v>0.9994428998719449</v>
      </c>
      <c r="BK133" s="9">
        <f>'[1]11'!P$32+'[1]11'!P$40*Table6[[#This Row],[LNONLINELING]]+'[1]11'!P$39*Table6[[#This Row],[LNRADIOLING]]+'[1]11'!P$38*Table6[[#This Row],[LNTVLING]]+'[1]11'!P$33*Table6[[#This Row],[DL_DUM]]+'[1]11'!P$34*Table6[[#This Row],[CT_DUM]]+'[1]11'!P$35*Table6[[#This Row],[PA_DUM]]+'[1]11'!P$36*Table6[[#This Row],[NY_DUM]]+'[1]11'!P$37*Table6[[#This Row],[NJ_DUM]]</f>
        <v>6.0358817732849275</v>
      </c>
      <c r="BL133" s="9">
        <f>Table6[[#This Row],[sales]]-Table6[[#This Row],[ Pred_11]]</f>
        <v>10488.294828396878</v>
      </c>
      <c r="BM133" s="47">
        <f>ABS(Table6[[#This Row],[ Red_11]]/Table6[[#This Row],[sales]])</f>
        <v>0.99942484357125938</v>
      </c>
      <c r="BN133" s="9">
        <f>'[1]12'!K$22+'[1]12'!K$28*Table6[[#This Row],[COMBINE LN LING]]+'[1]12'!K$23*Table6[[#This Row],[DL_DUM]]+'[1]12'!K$24*Table6[[#This Row],[CT_DUM]]+'[1]12'!K$25*Table6[[#This Row],[PA_DUM]]+'[1]12'!K$26*Table6[[#This Row],[NY_DUM]]+'[1]12'!K$27*Table6[[#This Row],[NJ_DUM]]</f>
        <v>6.3612044534385213</v>
      </c>
      <c r="BO133" s="9">
        <f>Table6[[#This Row],[sales]]-Table6[[#This Row],[ Pred_12]]</f>
        <v>10487.969505716725</v>
      </c>
      <c r="BP133" s="47">
        <f>ABS(Table6[[#This Row],[ Red_12]]/Table6[[#This Row],[sales]])</f>
        <v>0.99939384372104134</v>
      </c>
      <c r="BQ133">
        <f>LN(G133+'2019 Totals and Calculations'!C$18)</f>
        <v>7.4009995042564878</v>
      </c>
      <c r="BR133">
        <f>LN(Table6[[#This Row],[PROF RADIO]]+'2019 Totals and Calculations'!D$18)</f>
        <v>7.6933420354690831</v>
      </c>
      <c r="BS133">
        <f>LN(Table6[[#This Row],[ONLINE LINGERING]]+'2019 Totals and Calculations'!E$18)</f>
        <v>5.9745876555559585</v>
      </c>
      <c r="BT133">
        <f>MONTH(Table6[[#This Row],[Date]])</f>
        <v>7</v>
      </c>
      <c r="BU133">
        <f t="shared" si="67"/>
        <v>0</v>
      </c>
      <c r="BV133">
        <f t="shared" si="68"/>
        <v>0</v>
      </c>
      <c r="BW133">
        <f t="shared" si="69"/>
        <v>0</v>
      </c>
      <c r="BX133">
        <f t="shared" si="70"/>
        <v>0</v>
      </c>
      <c r="BY133">
        <f t="shared" si="71"/>
        <v>0</v>
      </c>
      <c r="BZ133">
        <f t="shared" si="72"/>
        <v>0</v>
      </c>
      <c r="CA133">
        <f t="shared" si="73"/>
        <v>1</v>
      </c>
      <c r="CB133">
        <f t="shared" si="74"/>
        <v>0</v>
      </c>
      <c r="CC133">
        <f t="shared" si="75"/>
        <v>0</v>
      </c>
      <c r="CD133">
        <f t="shared" si="76"/>
        <v>0</v>
      </c>
      <c r="CE133">
        <f t="shared" si="77"/>
        <v>0</v>
      </c>
      <c r="CF133">
        <f t="shared" si="78"/>
        <v>0</v>
      </c>
      <c r="CG133">
        <f t="shared" si="79"/>
        <v>132</v>
      </c>
      <c r="CH13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8325.7033030024122</v>
      </c>
      <c r="CI133" s="79">
        <f>Table6[[#This Row],[sales]]-CH133</f>
        <v>2168.6274071677508</v>
      </c>
      <c r="CJ133">
        <f>ABS(Table6[[#This Row],[sales]]-CH133)/Table6[[#This Row],[sales]]</f>
        <v>0.2066475192235091</v>
      </c>
      <c r="CK13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13089.163543420484</v>
      </c>
      <c r="CL133" s="79">
        <f>Table6[[#This Row],[sales]]-CK133</f>
        <v>-2594.8328332503206</v>
      </c>
      <c r="CM133">
        <f>ABS(Table6[[#This Row],[sales]]-CK133)/Table6[[#This Row],[sales]]</f>
        <v>0.24726044041433168</v>
      </c>
      <c r="CN13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9468.8182901395248</v>
      </c>
      <c r="CO133" s="79">
        <f>Table6[[#This Row],[sales]]-CN133</f>
        <v>1025.5124200306382</v>
      </c>
      <c r="CP133">
        <f>ABS(Table6[[#This Row],[sales]]-CN133)/Table6[[#This Row],[sales]]</f>
        <v>9.7720612047874911E-2</v>
      </c>
      <c r="CQ13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11334.88842146402</v>
      </c>
      <c r="CR133" s="79">
        <f>Table6[[#This Row],[sales]]-CQ133</f>
        <v>-840.55771129385721</v>
      </c>
      <c r="CS133">
        <f>ABS(Table6[[#This Row],[sales]]-CQ133)/Table6[[#This Row],[sales]]</f>
        <v>8.0096361979450886E-2</v>
      </c>
    </row>
    <row r="134" spans="1:97" x14ac:dyDescent="0.2">
      <c r="A134">
        <v>133</v>
      </c>
      <c r="B134" t="s">
        <v>139</v>
      </c>
      <c r="C134" s="5">
        <v>43660</v>
      </c>
      <c r="D134" s="6">
        <v>1350.333205908152</v>
      </c>
      <c r="E134" s="8">
        <f>YEAR(Table6[[#This Row],[Date]])</f>
        <v>2019</v>
      </c>
      <c r="F134" s="6">
        <f>Table6[[#This Row],[TV_State]]+Table6[[#This Row],[Radio_State]]+Table6[[#This Row],[Online]]</f>
        <v>1650.4072516655192</v>
      </c>
      <c r="G134" s="6">
        <f t="shared" si="54"/>
        <v>1298.5637965877183</v>
      </c>
      <c r="H134" s="6">
        <f>LN(Table6[[#This Row],[PROF TV LING]])</f>
        <v>7.1690141608837621</v>
      </c>
      <c r="I134" s="6">
        <f t="shared" si="55"/>
        <v>7.2081066601688537</v>
      </c>
      <c r="J134" s="6">
        <v>200.04936383824474</v>
      </c>
      <c r="K134" s="6">
        <f t="shared" si="60"/>
        <v>1165.4933623871589</v>
      </c>
      <c r="L134" s="6">
        <f>0.5*J133+0.5*Table6[[#This Row],[Radio_State]]</f>
        <v>1177.1039871942353</v>
      </c>
      <c r="M134" s="6">
        <f>LN(Table6[[#This Row],[RADIO LINGERING ]])</f>
        <v>7.0708124527155913</v>
      </c>
      <c r="N134" s="6">
        <f t="shared" si="56"/>
        <v>5.2985641552844154</v>
      </c>
      <c r="O134" s="6">
        <v>100.02468191912237</v>
      </c>
      <c r="P134" s="6">
        <f t="shared" si="57"/>
        <v>174.71242718772743</v>
      </c>
      <c r="Q134" s="6">
        <f>0.3*O133+0.7*Table6[[#This Row],[Online]]</f>
        <v>175.15813474176679</v>
      </c>
      <c r="R134" s="6">
        <f>LN(Table6[[#This Row],[ONLINE LINGERING]])</f>
        <v>5.1656891929941438</v>
      </c>
      <c r="S134" s="6">
        <f t="shared" si="58"/>
        <v>4.60541697472447</v>
      </c>
      <c r="T134" s="6">
        <v>7998.9462250275537</v>
      </c>
      <c r="U134" s="6">
        <f t="shared" si="59"/>
        <v>8.9870650901143296</v>
      </c>
      <c r="V134" s="8">
        <f>YEAR(Table6[[#This Row],[Date]])</f>
        <v>2019</v>
      </c>
      <c r="W134" s="8">
        <f>WEEKNUM(Table6[[#This Row],[Date]])</f>
        <v>29</v>
      </c>
      <c r="X134" t="s">
        <v>297</v>
      </c>
      <c r="Y134" s="9">
        <f>Table6[[#This Row],[LNTVLING]]+Table6[[#This Row],[LNRADIOLING]]+Table6[[#This Row],[LNONLINELING]]</f>
        <v>19.405515806593499</v>
      </c>
      <c r="Z134">
        <f t="shared" si="80"/>
        <v>1</v>
      </c>
      <c r="AA134">
        <f t="shared" si="61"/>
        <v>1</v>
      </c>
      <c r="AB134">
        <f t="shared" si="62"/>
        <v>0</v>
      </c>
      <c r="AC134">
        <f t="shared" si="63"/>
        <v>0</v>
      </c>
      <c r="AD134">
        <f t="shared" si="64"/>
        <v>0</v>
      </c>
      <c r="AE134">
        <f t="shared" si="65"/>
        <v>0</v>
      </c>
      <c r="AF134">
        <f t="shared" si="66"/>
        <v>0</v>
      </c>
      <c r="AG134" s="9">
        <f>'[1]1'!J$20+'[1]1'!J$21*Table6[[#This Row],[TV_State]]</f>
        <v>2657.6893590568052</v>
      </c>
      <c r="AH134" s="9">
        <f>Table6[[#This Row],[sales]]-Table6[[#This Row],[Pred_1]]</f>
        <v>5341.2568659707485</v>
      </c>
      <c r="AI134">
        <f>ABS(Table6[[#This Row],[Res_1]])/Table6[[#This Row],[sales]]</f>
        <v>0.66774506487601115</v>
      </c>
      <c r="AJ134" s="9">
        <f>'[1]2'!J$20+'[1]2'!J$21*Table6[[#This Row],[Radio_State]]</f>
        <v>2592.5094757793095</v>
      </c>
      <c r="AK134" s="9">
        <f>Table6[[#This Row],[sales]]-Table6[[#This Row],[ Pred_2 ]]</f>
        <v>5406.4367492482443</v>
      </c>
      <c r="AL134">
        <f>ABS(Table6[[#This Row],[ Res_2 ]])/Table6[[#This Row],[sales]]</f>
        <v>0.67589362362910754</v>
      </c>
      <c r="AM134" s="10">
        <f>'[1]3'!J$20+'[1]3'!J$21*Data!O134</f>
        <v>2378.6048907982745</v>
      </c>
      <c r="AN134" s="9">
        <f>Table6[[#This Row],[sales]]-Table6[[#This Row],[Pred_3]]</f>
        <v>5620.3413342292788</v>
      </c>
      <c r="AO134" s="9">
        <f>ABS(Table6[[#This Row],[Res_3]])/Table6[[#This Row],[sales]]</f>
        <v>0.70263521920475447</v>
      </c>
      <c r="AP134" s="9">
        <f>'[1]4'!L$21+'[1]4'!L$27*Table6[[#This Row],[TV_State]]+'[1]4'!L$22*Table6[[#This Row],[NJ_DUM]]+'[1]4'!L$23*Table6[[#This Row],[NY_DUM]]+'[1]4'!L$24*Table6[[#This Row],[PA_DUM]]+'[1]4'!L$25*Table6[[#This Row],[CT_DUM]]+'[1]4'!L$26*Table6[[#This Row],[DL_DUM]]</f>
        <v>4678.3578167754722</v>
      </c>
      <c r="AQ134" s="9">
        <f>Table6[[#This Row],[sales]]-Table6[[#This Row],[Pred_4]]</f>
        <v>3320.5884082520815</v>
      </c>
      <c r="AR134">
        <f>ABS(Table6[[#This Row],[Res_4]]/Table6[[#This Row],[sales]])</f>
        <v>0.41512823249923064</v>
      </c>
      <c r="AS134" s="9">
        <f>'[1]5'!L$20+'[1]5'!L$26*Table6[[#This Row],[Radio_State]]+'[1]5'!L$21*Table6[[#This Row],[NJ_DUM]]+'[1]5'!L$22*Table6[[#This Row],[NY_DUM]]+'[1]5'!L$23*Table6[[#This Row],[PA_DUM]]+'[1]5'!L$24*Table6[[#This Row],[CT_DUM]]+'[1]5'!L$25*Table6[[#This Row],[DL_DUM]]</f>
        <v>3979.7488737985441</v>
      </c>
      <c r="AT134" s="9">
        <f>Table6[[#This Row],[sales]]-Table6[[#This Row],[Pred_5]]</f>
        <v>4019.1973512290097</v>
      </c>
      <c r="AU134" s="9">
        <f>ABS(Table6[[#This Row],[Red_5]]/Table6[[#This Row],[sales]])</f>
        <v>0.50246585464639315</v>
      </c>
      <c r="AV134" s="9">
        <f>'[1]6'!L$20+'[1]6'!L$26*Table6[[#This Row],[Online]]+'[1]6'!L$21*Table6[[#This Row],[NJ_DUM]]+'[1]6'!L$22*Table6[[#This Row],[NY_DUM]]+'[1]6'!L$23*Table6[[#This Row],[PA_DUM]]+'[1]6'!L$24*Table6[[#This Row],[CT_DUM]]+'[1]6'!L$25*Table6[[#This Row],[DL_DUM]]</f>
        <v>4395.7241909901095</v>
      </c>
      <c r="AW134" s="9">
        <f>Table6[[#This Row],[sales]]-Table6[[#This Row],[Pred_6]]</f>
        <v>3603.2220340374442</v>
      </c>
      <c r="AX134" s="9">
        <f>ABS(Table6[[#This Row],[Red_6]]/Table6[[#This Row],[sales]])</f>
        <v>0.45046208996423553</v>
      </c>
      <c r="AY134" s="9">
        <f>'[1]7'!L$21+'[1]7'!L$27*Table6[[#This Row],[LNTV]]+'[1]7'!L$22*Table6[[#This Row],[NJ_DUM]]+'[1]7'!L$23*Table6[[#This Row],[NY_DUM]]+'[1]7'!L$24*Table6[[#This Row],[PA_DUM]]+'[1]7'!L$25*Table6[[#This Row],[CT_DUM]]+'[1]7'!L$26*Table6[[#This Row],[DL_DUM]]</f>
        <v>8.2602562029930429</v>
      </c>
      <c r="AZ134" s="9">
        <f>Table6[[#This Row],[sales]]-Table6[[#This Row],[Pred_7]]</f>
        <v>7990.6859688245604</v>
      </c>
      <c r="BA134" s="9">
        <f>ABS(Table6[[#This Row],[Red_7]]/Table6[[#This Row],[sales]])</f>
        <v>0.99896733194965759</v>
      </c>
      <c r="BB134" s="9">
        <f>'[1]8'!O$22+'[1]8'!O$28*Table6[[#This Row],[LNRADIOLING]]+'[1]8'!O$23*Table6[[#This Row],[DL_DUM]]+'[1]8'!O$24*Table6[[#This Row],[CT_DUM]]+'[1]8'!O$25*Table6[[#This Row],[PA_DUM]]+'[1]8'!O$26*Table6[[#This Row],[NY_DUM]]+'[1]8'!O$27*Table6[[#This Row],[NJ_DUM]]</f>
        <v>6.0261865778483497</v>
      </c>
      <c r="BC134" s="9">
        <f>Table6[[#This Row],[sales]]-Table6[[#This Row],[Pred_8]]</f>
        <v>7992.9200384497053</v>
      </c>
      <c r="BD134" s="9">
        <f>ABS(Table6[[#This Row],[Red_8]]/Table6[[#This Row],[sales]])</f>
        <v>0.99924662744212567</v>
      </c>
      <c r="BE134" s="9">
        <f>'[1]9'!M$19+'[1]9'!M$21*Table6[[#This Row],[LNONLINE]]+'[1]9'!M$20*Table6[[#This Row],[DL_DUM]]+'[1]9'!M$22*Table6[[#This Row],[CT_DUM]]+'[1]9'!M$23*Table6[[#This Row],[PA_DUM]]+'[1]9'!M$24*Table6[[#This Row],[NY_DUM]]+'[1]9'!M$25*Table6[[#This Row],[NJ_DUM]]</f>
        <v>6.0004054616015843</v>
      </c>
      <c r="BF134" s="9">
        <f>Table6[[#This Row],[sales]]-Table6[[#This Row],[Pred_9]]</f>
        <v>7992.9458195659518</v>
      </c>
      <c r="BG134" s="9">
        <f>ABS(Table6[[#This Row],[Red_9]]/Table6[[#This Row],[sales]])</f>
        <v>0.99924985050620452</v>
      </c>
      <c r="BH134" s="9">
        <f>'[1]10'!P$22+'[1]10'!P$30*Table6[[#This Row],[LNTV]]+'[1]10'!P$29*Table6[[#This Row],[LNRADIOLING]]+'[1]10'!P$24*Table6[[#This Row],[LNONLINELING]]+'[1]10'!P$23*Table6[[#This Row],[DL_DUM]]+'[1]10'!P$25*Table6[[#This Row],[CT_DUM]]+'[1]10'!P$26*Table6[[#This Row],[PA_DUM]]+'[1]10'!P$27*Table6[[#This Row],[NY_DUM]]+'[1]10'!P$28*Table6[[#This Row],[NJ_DUM]]</f>
        <v>5.7198062315721447</v>
      </c>
      <c r="BI134" s="9">
        <f>Table6[[#This Row],[sales]]-Table6[[#This Row],[Pred_10]]</f>
        <v>7993.2264187959818</v>
      </c>
      <c r="BJ134" s="45">
        <f>ABS(Table6[[#This Row],[Red_10]]/Table6[[#This Row],[sales]])</f>
        <v>0.99928493003069885</v>
      </c>
      <c r="BK134" s="9">
        <f>'[1]11'!P$32+'[1]11'!P$40*Table6[[#This Row],[LNONLINELING]]+'[1]11'!P$39*Table6[[#This Row],[LNRADIOLING]]+'[1]11'!P$38*Table6[[#This Row],[LNTVLING]]+'[1]11'!P$33*Table6[[#This Row],[DL_DUM]]+'[1]11'!P$34*Table6[[#This Row],[CT_DUM]]+'[1]11'!P$35*Table6[[#This Row],[PA_DUM]]+'[1]11'!P$36*Table6[[#This Row],[NY_DUM]]+'[1]11'!P$37*Table6[[#This Row],[NJ_DUM]]</f>
        <v>5.8240320182744707</v>
      </c>
      <c r="BL134" s="9">
        <f>Table6[[#This Row],[sales]]-Table6[[#This Row],[ Pred_11]]</f>
        <v>7993.1221930092788</v>
      </c>
      <c r="BM134" s="47">
        <f>ABS(Table6[[#This Row],[ Red_11]]/Table6[[#This Row],[sales]])</f>
        <v>0.99927190009103295</v>
      </c>
      <c r="BN134" s="9">
        <f>'[1]12'!K$22+'[1]12'!K$28*Table6[[#This Row],[COMBINE LN LING]]+'[1]12'!K$23*Table6[[#This Row],[DL_DUM]]+'[1]12'!K$24*Table6[[#This Row],[CT_DUM]]+'[1]12'!K$25*Table6[[#This Row],[PA_DUM]]+'[1]12'!K$26*Table6[[#This Row],[NY_DUM]]+'[1]12'!K$27*Table6[[#This Row],[NJ_DUM]]</f>
        <v>6.2387195947328511</v>
      </c>
      <c r="BO134" s="9">
        <f>Table6[[#This Row],[sales]]-Table6[[#This Row],[ Pred_12]]</f>
        <v>7992.7075054328207</v>
      </c>
      <c r="BP134" s="47">
        <f>ABS(Table6[[#This Row],[ Red_12]]/Table6[[#This Row],[sales]])</f>
        <v>0.99922005731514818</v>
      </c>
      <c r="BQ134">
        <f>LN(G134+'2019 Totals and Calculations'!C$18)</f>
        <v>7.4144567966369506</v>
      </c>
      <c r="BR134">
        <f>LN(Table6[[#This Row],[PROF RADIO]]+'2019 Totals and Calculations'!D$18)</f>
        <v>7.1133454501303861</v>
      </c>
      <c r="BS134">
        <f>LN(Table6[[#This Row],[ONLINE LINGERING]]+'2019 Totals and Calculations'!E$18)</f>
        <v>5.3892338117489658</v>
      </c>
      <c r="BT134">
        <f>MONTH(Table6[[#This Row],[Date]])</f>
        <v>7</v>
      </c>
      <c r="BU134">
        <f t="shared" si="67"/>
        <v>0</v>
      </c>
      <c r="BV134">
        <f t="shared" si="68"/>
        <v>0</v>
      </c>
      <c r="BW134">
        <f t="shared" si="69"/>
        <v>0</v>
      </c>
      <c r="BX134">
        <f t="shared" si="70"/>
        <v>0</v>
      </c>
      <c r="BY134">
        <f t="shared" si="71"/>
        <v>0</v>
      </c>
      <c r="BZ134">
        <f t="shared" si="72"/>
        <v>0</v>
      </c>
      <c r="CA134">
        <f t="shared" si="73"/>
        <v>1</v>
      </c>
      <c r="CB134">
        <f t="shared" si="74"/>
        <v>0</v>
      </c>
      <c r="CC134">
        <f t="shared" si="75"/>
        <v>0</v>
      </c>
      <c r="CD134">
        <f t="shared" si="76"/>
        <v>0</v>
      </c>
      <c r="CE134">
        <f t="shared" si="77"/>
        <v>0</v>
      </c>
      <c r="CF134">
        <f t="shared" si="78"/>
        <v>0</v>
      </c>
      <c r="CG134">
        <f t="shared" si="79"/>
        <v>133</v>
      </c>
      <c r="CH13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8381.7897517222791</v>
      </c>
      <c r="CI134" s="79">
        <f>Table6[[#This Row],[sales]]-CH134</f>
        <v>-382.84352669472537</v>
      </c>
      <c r="CJ134">
        <f>ABS(Table6[[#This Row],[sales]]-CH134)/Table6[[#This Row],[sales]]</f>
        <v>4.786174527550429E-2</v>
      </c>
      <c r="CK13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10982.549497952721</v>
      </c>
      <c r="CL134" s="79">
        <f>Table6[[#This Row],[sales]]-CK134</f>
        <v>-2983.6032729251674</v>
      </c>
      <c r="CM134">
        <f>ABS(Table6[[#This Row],[sales]]-CK134)/Table6[[#This Row],[sales]]</f>
        <v>0.37299954131331714</v>
      </c>
      <c r="CN13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7839.6023313344567</v>
      </c>
      <c r="CO134" s="79">
        <f>Table6[[#This Row],[sales]]-CN134</f>
        <v>159.34389369309702</v>
      </c>
      <c r="CP134">
        <f>ABS(Table6[[#This Row],[sales]]-CN134)/Table6[[#This Row],[sales]]</f>
        <v>1.9920610691759981E-2</v>
      </c>
      <c r="CQ13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8946.8282457305377</v>
      </c>
      <c r="CR134" s="79">
        <f>Table6[[#This Row],[sales]]-CQ134</f>
        <v>-947.88202070298394</v>
      </c>
      <c r="CS134">
        <f>ABS(Table6[[#This Row],[sales]]-CQ134)/Table6[[#This Row],[sales]]</f>
        <v>0.11850086174316278</v>
      </c>
    </row>
    <row r="135" spans="1:97" x14ac:dyDescent="0.2">
      <c r="A135">
        <v>134</v>
      </c>
      <c r="B135" t="s">
        <v>139</v>
      </c>
      <c r="C135" s="5">
        <v>43667</v>
      </c>
      <c r="D135" s="6">
        <v>253.18747610777848</v>
      </c>
      <c r="E135" s="8">
        <f>YEAR(Table6[[#This Row],[Date]])</f>
        <v>2019</v>
      </c>
      <c r="F135" s="6">
        <f>Table6[[#This Row],[TV_State]]+Table6[[#This Row],[Radio_State]]+Table6[[#This Row],[Online]]</f>
        <v>556.26226232271927</v>
      </c>
      <c r="G135" s="6">
        <f t="shared" si="54"/>
        <v>984.95090044373637</v>
      </c>
      <c r="H135" s="6">
        <f>LN(Table6[[#This Row],[PROF TV LING]])</f>
        <v>6.8925917926644305</v>
      </c>
      <c r="I135" s="6">
        <f t="shared" si="55"/>
        <v>5.5341302265971821</v>
      </c>
      <c r="J135" s="6">
        <v>202.04985747662721</v>
      </c>
      <c r="K135" s="6">
        <f t="shared" si="60"/>
        <v>683.77160993189307</v>
      </c>
      <c r="L135" s="6">
        <f>0.5*J134+0.5*Table6[[#This Row],[Radio_State]]</f>
        <v>201.04961065743598</v>
      </c>
      <c r="M135" s="6">
        <f>LN(Table6[[#This Row],[RADIO LINGERING ]])</f>
        <v>5.3035516967954539</v>
      </c>
      <c r="N135" s="6">
        <f t="shared" si="56"/>
        <v>5.3085144861375833</v>
      </c>
      <c r="O135" s="6">
        <v>101.02492873831359</v>
      </c>
      <c r="P135" s="6">
        <f t="shared" si="57"/>
        <v>123.13117827313773</v>
      </c>
      <c r="Q135" s="6">
        <f>0.3*O134+0.7*Table6[[#This Row],[Online]]</f>
        <v>100.72485469255622</v>
      </c>
      <c r="R135" s="6">
        <f>LN(Table6[[#This Row],[ONLINE LINGERING]])</f>
        <v>4.6123925884608949</v>
      </c>
      <c r="S135" s="6">
        <f t="shared" si="58"/>
        <v>4.6153673055776379</v>
      </c>
      <c r="T135" s="6">
        <v>7522.2918274029635</v>
      </c>
      <c r="U135" s="6">
        <f t="shared" si="59"/>
        <v>8.9256261347949941</v>
      </c>
      <c r="V135" s="8">
        <f>YEAR(Table6[[#This Row],[Date]])</f>
        <v>2019</v>
      </c>
      <c r="W135" s="8">
        <f>WEEKNUM(Table6[[#This Row],[Date]])</f>
        <v>30</v>
      </c>
      <c r="X135" t="s">
        <v>298</v>
      </c>
      <c r="Y135" s="9">
        <f>Table6[[#This Row],[LNTVLING]]+Table6[[#This Row],[LNRADIOLING]]+Table6[[#This Row],[LNONLINELING]]</f>
        <v>16.808536077920781</v>
      </c>
      <c r="Z135">
        <f t="shared" si="80"/>
        <v>1</v>
      </c>
      <c r="AA135">
        <f t="shared" si="61"/>
        <v>1</v>
      </c>
      <c r="AB135">
        <f t="shared" si="62"/>
        <v>0</v>
      </c>
      <c r="AC135">
        <f t="shared" si="63"/>
        <v>0</v>
      </c>
      <c r="AD135">
        <f t="shared" si="64"/>
        <v>0</v>
      </c>
      <c r="AE135">
        <f t="shared" si="65"/>
        <v>0</v>
      </c>
      <c r="AF135">
        <f t="shared" si="66"/>
        <v>0</v>
      </c>
      <c r="AG135" s="9">
        <f>'[1]1'!J$20+'[1]1'!J$21*Table6[[#This Row],[TV_State]]</f>
        <v>1578.7244480064137</v>
      </c>
      <c r="AH135" s="9">
        <f>Table6[[#This Row],[sales]]-Table6[[#This Row],[Pred_1]]</f>
        <v>5943.5673793965498</v>
      </c>
      <c r="AI135">
        <f>ABS(Table6[[#This Row],[Res_1]])/Table6[[#This Row],[sales]]</f>
        <v>0.79012720003027836</v>
      </c>
      <c r="AJ135" s="9">
        <f>'[1]2'!J$20+'[1]2'!J$21*Table6[[#This Row],[Radio_State]]</f>
        <v>2601.2917524971276</v>
      </c>
      <c r="AK135" s="9">
        <f>Table6[[#This Row],[sales]]-Table6[[#This Row],[ Pred_2 ]]</f>
        <v>4921.0000749058363</v>
      </c>
      <c r="AL135">
        <f>ABS(Table6[[#This Row],[ Res_2 ]])/Table6[[#This Row],[sales]]</f>
        <v>0.65418893441213233</v>
      </c>
      <c r="AM135" s="10">
        <f>'[1]3'!J$20+'[1]3'!J$21*Data!O135</f>
        <v>2384.3836378890087</v>
      </c>
      <c r="AN135" s="9">
        <f>Table6[[#This Row],[sales]]-Table6[[#This Row],[Pred_3]]</f>
        <v>5137.9081895139552</v>
      </c>
      <c r="AO135" s="9">
        <f>ABS(Table6[[#This Row],[Res_3]])/Table6[[#This Row],[sales]]</f>
        <v>0.68302431059601609</v>
      </c>
      <c r="AP135" s="9">
        <f>'[1]4'!L$21+'[1]4'!L$27*Table6[[#This Row],[TV_State]]+'[1]4'!L$22*Table6[[#This Row],[NJ_DUM]]+'[1]4'!L$23*Table6[[#This Row],[NY_DUM]]+'[1]4'!L$24*Table6[[#This Row],[PA_DUM]]+'[1]4'!L$25*Table6[[#This Row],[CT_DUM]]+'[1]4'!L$26*Table6[[#This Row],[DL_DUM]]</f>
        <v>4436.348704182129</v>
      </c>
      <c r="AQ135" s="9">
        <f>Table6[[#This Row],[sales]]-Table6[[#This Row],[Pred_4]]</f>
        <v>3085.9431232208344</v>
      </c>
      <c r="AR135">
        <f>ABS(Table6[[#This Row],[Res_4]]/Table6[[#This Row],[sales]])</f>
        <v>0.41023975060088064</v>
      </c>
      <c r="AS135" s="9">
        <f>'[1]5'!L$20+'[1]5'!L$26*Table6[[#This Row],[Radio_State]]+'[1]5'!L$21*Table6[[#This Row],[NJ_DUM]]+'[1]5'!L$22*Table6[[#This Row],[NY_DUM]]+'[1]5'!L$23*Table6[[#This Row],[PA_DUM]]+'[1]5'!L$24*Table6[[#This Row],[CT_DUM]]+'[1]5'!L$25*Table6[[#This Row],[DL_DUM]]</f>
        <v>3983.2729339996577</v>
      </c>
      <c r="AT135" s="9">
        <f>Table6[[#This Row],[sales]]-Table6[[#This Row],[Pred_5]]</f>
        <v>3539.0188934033058</v>
      </c>
      <c r="AU135" s="9">
        <f>ABS(Table6[[#This Row],[Red_5]]/Table6[[#This Row],[sales]])</f>
        <v>0.47047083184289806</v>
      </c>
      <c r="AV135" s="9">
        <f>'[1]6'!L$20+'[1]6'!L$26*Table6[[#This Row],[Online]]+'[1]6'!L$21*Table6[[#This Row],[NJ_DUM]]+'[1]6'!L$22*Table6[[#This Row],[NY_DUM]]+'[1]6'!L$23*Table6[[#This Row],[PA_DUM]]+'[1]6'!L$24*Table6[[#This Row],[CT_DUM]]+'[1]6'!L$25*Table6[[#This Row],[DL_DUM]]</f>
        <v>4400.077522790627</v>
      </c>
      <c r="AW135" s="9">
        <f>Table6[[#This Row],[sales]]-Table6[[#This Row],[Pred_6]]</f>
        <v>3122.2143046123365</v>
      </c>
      <c r="AX135" s="9">
        <f>ABS(Table6[[#This Row],[Red_6]]/Table6[[#This Row],[sales]])</f>
        <v>0.41506157647838376</v>
      </c>
      <c r="AY135" s="9">
        <f>'[1]7'!L$21+'[1]7'!L$27*Table6[[#This Row],[LNTV]]+'[1]7'!L$22*Table6[[#This Row],[NJ_DUM]]+'[1]7'!L$23*Table6[[#This Row],[NY_DUM]]+'[1]7'!L$24*Table6[[#This Row],[PA_DUM]]+'[1]7'!L$25*Table6[[#This Row],[CT_DUM]]+'[1]7'!L$26*Table6[[#This Row],[DL_DUM]]</f>
        <v>8.0749729761491693</v>
      </c>
      <c r="AZ135" s="9">
        <f>Table6[[#This Row],[sales]]-Table6[[#This Row],[Pred_7]]</f>
        <v>7514.2168544268143</v>
      </c>
      <c r="BA135" s="9">
        <f>ABS(Table6[[#This Row],[Red_7]]/Table6[[#This Row],[sales]])</f>
        <v>0.99892652755816613</v>
      </c>
      <c r="BB135" s="9">
        <f>'[1]8'!O$22+'[1]8'!O$28*Table6[[#This Row],[LNRADIOLING]]+'[1]8'!O$23*Table6[[#This Row],[DL_DUM]]+'[1]8'!O$24*Table6[[#This Row],[CT_DUM]]+'[1]8'!O$25*Table6[[#This Row],[PA_DUM]]+'[1]8'!O$26*Table6[[#This Row],[NY_DUM]]+'[1]8'!O$27*Table6[[#This Row],[NJ_DUM]]</f>
        <v>5.9001085258771999</v>
      </c>
      <c r="BC135" s="9">
        <f>Table6[[#This Row],[sales]]-Table6[[#This Row],[Pred_8]]</f>
        <v>7516.3917188770865</v>
      </c>
      <c r="BD135" s="9">
        <f>ABS(Table6[[#This Row],[Red_8]]/Table6[[#This Row],[sales]])</f>
        <v>0.99921565014210389</v>
      </c>
      <c r="BE135" s="9">
        <f>'[1]9'!M$19+'[1]9'!M$21*Table6[[#This Row],[LNONLINE]]+'[1]9'!M$20*Table6[[#This Row],[DL_DUM]]+'[1]9'!M$22*Table6[[#This Row],[CT_DUM]]+'[1]9'!M$23*Table6[[#This Row],[PA_DUM]]+'[1]9'!M$24*Table6[[#This Row],[NY_DUM]]+'[1]9'!M$25*Table6[[#This Row],[NJ_DUM]]</f>
        <v>6.0035559099329161</v>
      </c>
      <c r="BF135" s="9">
        <f>Table6[[#This Row],[sales]]-Table6[[#This Row],[Pred_9]]</f>
        <v>7516.2882714930302</v>
      </c>
      <c r="BG135" s="9">
        <f>ABS(Table6[[#This Row],[Red_9]]/Table6[[#This Row],[sales]])</f>
        <v>0.9992018980321844</v>
      </c>
      <c r="BH135" s="9">
        <f>'[1]10'!P$22+'[1]10'!P$30*Table6[[#This Row],[LNTV]]+'[1]10'!P$29*Table6[[#This Row],[LNRADIOLING]]+'[1]10'!P$24*Table6[[#This Row],[LNONLINELING]]+'[1]10'!P$23*Table6[[#This Row],[DL_DUM]]+'[1]10'!P$25*Table6[[#This Row],[CT_DUM]]+'[1]10'!P$26*Table6[[#This Row],[PA_DUM]]+'[1]10'!P$27*Table6[[#This Row],[NY_DUM]]+'[1]10'!P$28*Table6[[#This Row],[NJ_DUM]]</f>
        <v>5.8722686842224094</v>
      </c>
      <c r="BI135" s="9">
        <f>Table6[[#This Row],[sales]]-Table6[[#This Row],[Pred_10]]</f>
        <v>7516.4195587187414</v>
      </c>
      <c r="BJ135" s="45">
        <f>ABS(Table6[[#This Row],[Red_10]]/Table6[[#This Row],[sales]])</f>
        <v>0.99921935112078075</v>
      </c>
      <c r="BK135" s="9">
        <f>'[1]11'!P$32+'[1]11'!P$40*Table6[[#This Row],[LNONLINELING]]+'[1]11'!P$39*Table6[[#This Row],[LNRADIOLING]]+'[1]11'!P$38*Table6[[#This Row],[LNTVLING]]+'[1]11'!P$33*Table6[[#This Row],[DL_DUM]]+'[1]11'!P$34*Table6[[#This Row],[CT_DUM]]+'[1]11'!P$35*Table6[[#This Row],[PA_DUM]]+'[1]11'!P$36*Table6[[#This Row],[NY_DUM]]+'[1]11'!P$37*Table6[[#This Row],[NJ_DUM]]</f>
        <v>5.905620403879654</v>
      </c>
      <c r="BL135" s="9">
        <f>Table6[[#This Row],[sales]]-Table6[[#This Row],[ Pred_11]]</f>
        <v>7516.3862069990837</v>
      </c>
      <c r="BM135" s="47">
        <f>ABS(Table6[[#This Row],[ Red_11]]/Table6[[#This Row],[sales]])</f>
        <v>0.99921491740291624</v>
      </c>
      <c r="BN135" s="9">
        <f>'[1]12'!K$22+'[1]12'!K$28*Table6[[#This Row],[COMBINE LN LING]]+'[1]12'!K$23*Table6[[#This Row],[DL_DUM]]+'[1]12'!K$24*Table6[[#This Row],[CT_DUM]]+'[1]12'!K$25*Table6[[#This Row],[PA_DUM]]+'[1]12'!K$26*Table6[[#This Row],[NY_DUM]]+'[1]12'!K$27*Table6[[#This Row],[NJ_DUM]]</f>
        <v>5.9887969765977802</v>
      </c>
      <c r="BO135" s="9">
        <f>Table6[[#This Row],[sales]]-Table6[[#This Row],[ Pred_12]]</f>
        <v>7516.3030304263657</v>
      </c>
      <c r="BP135" s="47">
        <f>ABS(Table6[[#This Row],[ Red_12]]/Table6[[#This Row],[sales]])</f>
        <v>0.99920386005834272</v>
      </c>
      <c r="BQ135">
        <f>LN(G135+'2019 Totals and Calculations'!C$18)</f>
        <v>7.2050369384191004</v>
      </c>
      <c r="BR135">
        <f>LN(Table6[[#This Row],[PROF RADIO]]+'2019 Totals and Calculations'!D$18)</f>
        <v>6.6154330927696838</v>
      </c>
      <c r="BS135">
        <f>LN(Table6[[#This Row],[ONLINE LINGERING]]+'2019 Totals and Calculations'!E$18)</f>
        <v>4.9739866538032107</v>
      </c>
      <c r="BT135">
        <f>MONTH(Table6[[#This Row],[Date]])</f>
        <v>7</v>
      </c>
      <c r="BU135">
        <f t="shared" si="67"/>
        <v>0</v>
      </c>
      <c r="BV135">
        <f t="shared" si="68"/>
        <v>0</v>
      </c>
      <c r="BW135">
        <f t="shared" si="69"/>
        <v>0</v>
      </c>
      <c r="BX135">
        <f t="shared" si="70"/>
        <v>0</v>
      </c>
      <c r="BY135">
        <f t="shared" si="71"/>
        <v>0</v>
      </c>
      <c r="BZ135">
        <f t="shared" si="72"/>
        <v>0</v>
      </c>
      <c r="CA135">
        <f t="shared" si="73"/>
        <v>1</v>
      </c>
      <c r="CB135">
        <f t="shared" si="74"/>
        <v>0</v>
      </c>
      <c r="CC135">
        <f t="shared" si="75"/>
        <v>0</v>
      </c>
      <c r="CD135">
        <f t="shared" si="76"/>
        <v>0</v>
      </c>
      <c r="CE135">
        <f t="shared" si="77"/>
        <v>0</v>
      </c>
      <c r="CF135">
        <f t="shared" si="78"/>
        <v>0</v>
      </c>
      <c r="CG135">
        <f t="shared" si="79"/>
        <v>134</v>
      </c>
      <c r="CH13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7896.0276601948417</v>
      </c>
      <c r="CI135" s="79">
        <f>Table6[[#This Row],[sales]]-CH135</f>
        <v>-373.73583279187824</v>
      </c>
      <c r="CJ135">
        <f>ABS(Table6[[#This Row],[sales]]-CH135)/Table6[[#This Row],[sales]]</f>
        <v>4.9683772095944968E-2</v>
      </c>
      <c r="CK13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9449.7264408037554</v>
      </c>
      <c r="CL135" s="79">
        <f>Table6[[#This Row],[sales]]-CK135</f>
        <v>-1927.4346134007919</v>
      </c>
      <c r="CM135">
        <f>ABS(Table6[[#This Row],[sales]]-CK135)/Table6[[#This Row],[sales]]</f>
        <v>0.25622970467316075</v>
      </c>
      <c r="CN13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6861.5062300057425</v>
      </c>
      <c r="CO135" s="79">
        <f>Table6[[#This Row],[sales]]-CN135</f>
        <v>660.78559739722095</v>
      </c>
      <c r="CP135">
        <f>ABS(Table6[[#This Row],[sales]]-CN135)/Table6[[#This Row],[sales]]</f>
        <v>8.7843653577762637E-2</v>
      </c>
      <c r="CQ13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7332.6826676014562</v>
      </c>
      <c r="CR135" s="79">
        <f>Table6[[#This Row],[sales]]-CQ135</f>
        <v>189.6091598015073</v>
      </c>
      <c r="CS135">
        <f>ABS(Table6[[#This Row],[sales]]-CQ135)/Table6[[#This Row],[sales]]</f>
        <v>2.5206302035608339E-2</v>
      </c>
    </row>
    <row r="136" spans="1:97" x14ac:dyDescent="0.2">
      <c r="A136">
        <v>135</v>
      </c>
      <c r="B136" t="s">
        <v>139</v>
      </c>
      <c r="C136" s="5">
        <v>43674</v>
      </c>
      <c r="D136" s="6">
        <v>1377.4749033469056</v>
      </c>
      <c r="E136" s="8">
        <f>YEAR(Table6[[#This Row],[Date]])</f>
        <v>2019</v>
      </c>
      <c r="F136" s="6">
        <f>Table6[[#This Row],[TV_State]]+Table6[[#This Row],[Radio_State]]+Table6[[#This Row],[Online]]</f>
        <v>1683.5804374239958</v>
      </c>
      <c r="G136" s="6">
        <f t="shared" si="54"/>
        <v>1102.7081013146872</v>
      </c>
      <c r="H136" s="6">
        <f>LN(Table6[[#This Row],[PROF TV LING]])</f>
        <v>7.0055243435361279</v>
      </c>
      <c r="I136" s="6">
        <f t="shared" si="55"/>
        <v>7.2280073218751895</v>
      </c>
      <c r="J136" s="6">
        <v>204.07035605139347</v>
      </c>
      <c r="K136" s="6">
        <f t="shared" si="60"/>
        <v>443.92098299164326</v>
      </c>
      <c r="L136" s="6">
        <f>0.5*J135+0.5*Table6[[#This Row],[Radio_State]]</f>
        <v>203.06010676401036</v>
      </c>
      <c r="M136" s="6">
        <f>LN(Table6[[#This Row],[RADIO LINGERING ]])</f>
        <v>5.3135020276486227</v>
      </c>
      <c r="N136" s="6">
        <f t="shared" si="56"/>
        <v>5.3184648169907511</v>
      </c>
      <c r="O136" s="6">
        <v>102.03517802569675</v>
      </c>
      <c r="P136" s="6">
        <f t="shared" si="57"/>
        <v>108.36397809992903</v>
      </c>
      <c r="Q136" s="6">
        <f>0.3*O135+0.7*Table6[[#This Row],[Online]]</f>
        <v>101.7321032394818</v>
      </c>
      <c r="R136" s="6">
        <f>LN(Table6[[#This Row],[ONLINE LINGERING]])</f>
        <v>4.6223429193140628</v>
      </c>
      <c r="S136" s="6">
        <f t="shared" si="58"/>
        <v>4.6253176364308057</v>
      </c>
      <c r="T136" s="6">
        <v>7026.1640476758766</v>
      </c>
      <c r="U136" s="6">
        <f t="shared" si="59"/>
        <v>8.8573961812118753</v>
      </c>
      <c r="V136" s="8">
        <f>YEAR(Table6[[#This Row],[Date]])</f>
        <v>2019</v>
      </c>
      <c r="W136" s="8">
        <f>WEEKNUM(Table6[[#This Row],[Date]])</f>
        <v>31</v>
      </c>
      <c r="X136" t="s">
        <v>299</v>
      </c>
      <c r="Y136" s="9">
        <f>Table6[[#This Row],[LNTVLING]]+Table6[[#This Row],[LNRADIOLING]]+Table6[[#This Row],[LNONLINELING]]</f>
        <v>16.941369290498812</v>
      </c>
      <c r="Z136">
        <f t="shared" si="80"/>
        <v>1</v>
      </c>
      <c r="AA136">
        <f t="shared" si="61"/>
        <v>1</v>
      </c>
      <c r="AB136">
        <f t="shared" si="62"/>
        <v>0</v>
      </c>
      <c r="AC136">
        <f t="shared" si="63"/>
        <v>0</v>
      </c>
      <c r="AD136">
        <f t="shared" si="64"/>
        <v>0</v>
      </c>
      <c r="AE136">
        <f t="shared" si="65"/>
        <v>0</v>
      </c>
      <c r="AF136">
        <f t="shared" si="66"/>
        <v>0</v>
      </c>
      <c r="AG136" s="9">
        <f>'[1]1'!J$20+'[1]1'!J$21*Table6[[#This Row],[TV_State]]</f>
        <v>2684.3812910101742</v>
      </c>
      <c r="AH136" s="9">
        <f>Table6[[#This Row],[sales]]-Table6[[#This Row],[Pred_1]]</f>
        <v>4341.7827566657024</v>
      </c>
      <c r="AI136">
        <f>ABS(Table6[[#This Row],[Res_1]])/Table6[[#This Row],[sales]]</f>
        <v>0.61794497355948907</v>
      </c>
      <c r="AJ136" s="9">
        <f>'[1]2'!J$20+'[1]2'!J$21*Table6[[#This Row],[Radio_State]]</f>
        <v>2610.1618519821236</v>
      </c>
      <c r="AK136" s="9">
        <f>Table6[[#This Row],[sales]]-Table6[[#This Row],[ Pred_2 ]]</f>
        <v>4416.0021956937526</v>
      </c>
      <c r="AL136">
        <f>ABS(Table6[[#This Row],[ Res_2 ]])/Table6[[#This Row],[sales]]</f>
        <v>0.62850826791533332</v>
      </c>
      <c r="AM136" s="10">
        <f>'[1]3'!J$20+'[1]3'!J$21*Data!O136</f>
        <v>2390.2201724506504</v>
      </c>
      <c r="AN136" s="9">
        <f>Table6[[#This Row],[sales]]-Table6[[#This Row],[Pred_3]]</f>
        <v>4635.9438752252263</v>
      </c>
      <c r="AO136" s="9">
        <f>ABS(Table6[[#This Row],[Res_3]])/Table6[[#This Row],[sales]]</f>
        <v>0.65981150507846587</v>
      </c>
      <c r="AP136" s="9">
        <f>'[1]4'!L$21+'[1]4'!L$27*Table6[[#This Row],[TV_State]]+'[1]4'!L$22*Table6[[#This Row],[NJ_DUM]]+'[1]4'!L$23*Table6[[#This Row],[NY_DUM]]+'[1]4'!L$24*Table6[[#This Row],[PA_DUM]]+'[1]4'!L$25*Table6[[#This Row],[CT_DUM]]+'[1]4'!L$26*Table6[[#This Row],[DL_DUM]]</f>
        <v>4684.3447498993191</v>
      </c>
      <c r="AQ136" s="9">
        <f>Table6[[#This Row],[sales]]-Table6[[#This Row],[Pred_4]]</f>
        <v>2341.8192977765575</v>
      </c>
      <c r="AR136">
        <f>ABS(Table6[[#This Row],[Res_4]]/Table6[[#This Row],[sales]])</f>
        <v>0.33329983215395992</v>
      </c>
      <c r="AS136" s="9">
        <f>'[1]5'!L$20+'[1]5'!L$26*Table6[[#This Row],[Radio_State]]+'[1]5'!L$21*Table6[[#This Row],[NJ_DUM]]+'[1]5'!L$22*Table6[[#This Row],[NY_DUM]]+'[1]5'!L$23*Table6[[#This Row],[PA_DUM]]+'[1]5'!L$24*Table6[[#This Row],[CT_DUM]]+'[1]5'!L$25*Table6[[#This Row],[DL_DUM]]</f>
        <v>3986.8322348027823</v>
      </c>
      <c r="AT136" s="9">
        <f>Table6[[#This Row],[sales]]-Table6[[#This Row],[Pred_5]]</f>
        <v>3039.3318128730943</v>
      </c>
      <c r="AU136" s="9">
        <f>ABS(Table6[[#This Row],[Red_5]]/Table6[[#This Row],[sales]])</f>
        <v>0.43257342018344253</v>
      </c>
      <c r="AV136" s="9">
        <f>'[1]6'!L$20+'[1]6'!L$26*Table6[[#This Row],[Online]]+'[1]6'!L$21*Table6[[#This Row],[NJ_DUM]]+'[1]6'!L$22*Table6[[#This Row],[NY_DUM]]+'[1]6'!L$23*Table6[[#This Row],[PA_DUM]]+'[1]6'!L$24*Table6[[#This Row],[CT_DUM]]+'[1]6'!L$25*Table6[[#This Row],[DL_DUM]]</f>
        <v>4404.4743879091493</v>
      </c>
      <c r="AW136" s="9">
        <f>Table6[[#This Row],[sales]]-Table6[[#This Row],[Pred_6]]</f>
        <v>2621.6896597667273</v>
      </c>
      <c r="AX136" s="9">
        <f>ABS(Table6[[#This Row],[Red_6]]/Table6[[#This Row],[sales]])</f>
        <v>0.37313242929958818</v>
      </c>
      <c r="AY136" s="9">
        <f>'[1]7'!L$21+'[1]7'!L$27*Table6[[#This Row],[LNTV]]+'[1]7'!L$22*Table6[[#This Row],[NJ_DUM]]+'[1]7'!L$23*Table6[[#This Row],[NY_DUM]]+'[1]7'!L$24*Table6[[#This Row],[PA_DUM]]+'[1]7'!L$25*Table6[[#This Row],[CT_DUM]]+'[1]7'!L$26*Table6[[#This Row],[DL_DUM]]</f>
        <v>8.262458897573044</v>
      </c>
      <c r="AZ136" s="9">
        <f>Table6[[#This Row],[sales]]-Table6[[#This Row],[Pred_7]]</f>
        <v>7017.9015887783034</v>
      </c>
      <c r="BA136" s="9">
        <f>ABS(Table6[[#This Row],[Red_7]]/Table6[[#This Row],[sales]])</f>
        <v>0.99882404412400438</v>
      </c>
      <c r="BB136" s="9">
        <f>'[1]8'!O$22+'[1]8'!O$28*Table6[[#This Row],[LNRADIOLING]]+'[1]8'!O$23*Table6[[#This Row],[DL_DUM]]+'[1]8'!O$24*Table6[[#This Row],[CT_DUM]]+'[1]8'!O$25*Table6[[#This Row],[PA_DUM]]+'[1]8'!O$26*Table6[[#This Row],[NY_DUM]]+'[1]8'!O$27*Table6[[#This Row],[NJ_DUM]]</f>
        <v>5.9008183918809767</v>
      </c>
      <c r="BC136" s="9">
        <f>Table6[[#This Row],[sales]]-Table6[[#This Row],[Pred_8]]</f>
        <v>7020.2632292839953</v>
      </c>
      <c r="BD136" s="9">
        <f>ABS(Table6[[#This Row],[Red_8]]/Table6[[#This Row],[sales]])</f>
        <v>0.99916016501296556</v>
      </c>
      <c r="BE136" s="9">
        <f>'[1]9'!M$19+'[1]9'!M$21*Table6[[#This Row],[LNONLINE]]+'[1]9'!M$20*Table6[[#This Row],[DL_DUM]]+'[1]9'!M$22*Table6[[#This Row],[CT_DUM]]+'[1]9'!M$23*Table6[[#This Row],[PA_DUM]]+'[1]9'!M$24*Table6[[#This Row],[NY_DUM]]+'[1]9'!M$25*Table6[[#This Row],[NJ_DUM]]</f>
        <v>6.0067063582642479</v>
      </c>
      <c r="BF136" s="9">
        <f>Table6[[#This Row],[sales]]-Table6[[#This Row],[Pred_9]]</f>
        <v>7020.157341317612</v>
      </c>
      <c r="BG136" s="9">
        <f>ABS(Table6[[#This Row],[Red_9]]/Table6[[#This Row],[sales]])</f>
        <v>0.99914509449003663</v>
      </c>
      <c r="BH136" s="9">
        <f>'[1]10'!P$22+'[1]10'!P$30*Table6[[#This Row],[LNTV]]+'[1]10'!P$29*Table6[[#This Row],[LNRADIOLING]]+'[1]10'!P$24*Table6[[#This Row],[LNONLINELING]]+'[1]10'!P$23*Table6[[#This Row],[DL_DUM]]+'[1]10'!P$25*Table6[[#This Row],[CT_DUM]]+'[1]10'!P$26*Table6[[#This Row],[PA_DUM]]+'[1]10'!P$27*Table6[[#This Row],[NY_DUM]]+'[1]10'!P$28*Table6[[#This Row],[NJ_DUM]]</f>
        <v>5.9236365840209668</v>
      </c>
      <c r="BI136" s="9">
        <f>Table6[[#This Row],[sales]]-Table6[[#This Row],[Pred_10]]</f>
        <v>7020.240411091856</v>
      </c>
      <c r="BJ136" s="45">
        <f>ABS(Table6[[#This Row],[Red_10]]/Table6[[#This Row],[sales]])</f>
        <v>0.99915691740986601</v>
      </c>
      <c r="BK136" s="9">
        <f>'[1]11'!P$32+'[1]11'!P$40*Table6[[#This Row],[LNONLINELING]]+'[1]11'!P$39*Table6[[#This Row],[LNRADIOLING]]+'[1]11'!P$38*Table6[[#This Row],[LNTVLING]]+'[1]11'!P$33*Table6[[#This Row],[DL_DUM]]+'[1]11'!P$34*Table6[[#This Row],[CT_DUM]]+'[1]11'!P$35*Table6[[#This Row],[PA_DUM]]+'[1]11'!P$36*Table6[[#This Row],[NY_DUM]]+'[1]11'!P$37*Table6[[#This Row],[NJ_DUM]]</f>
        <v>5.8893750710214725</v>
      </c>
      <c r="BL136" s="9">
        <f>Table6[[#This Row],[sales]]-Table6[[#This Row],[ Pred_11]]</f>
        <v>7020.2746726048554</v>
      </c>
      <c r="BM136" s="47">
        <f>ABS(Table6[[#This Row],[ Red_11]]/Table6[[#This Row],[sales]])</f>
        <v>0.99916179368556457</v>
      </c>
      <c r="BN136" s="9">
        <f>'[1]12'!K$22+'[1]12'!K$28*Table6[[#This Row],[COMBINE LN LING]]+'[1]12'!K$23*Table6[[#This Row],[DL_DUM]]+'[1]12'!K$24*Table6[[#This Row],[CT_DUM]]+'[1]12'!K$25*Table6[[#This Row],[PA_DUM]]+'[1]12'!K$26*Table6[[#This Row],[NY_DUM]]+'[1]12'!K$27*Table6[[#This Row],[NJ_DUM]]</f>
        <v>6.0015802971205634</v>
      </c>
      <c r="BO136" s="9">
        <f>Table6[[#This Row],[sales]]-Table6[[#This Row],[ Pred_12]]</f>
        <v>7020.1624673787564</v>
      </c>
      <c r="BP136" s="47">
        <f>ABS(Table6[[#This Row],[ Red_12]]/Table6[[#This Row],[sales]])</f>
        <v>0.99914582405756591</v>
      </c>
      <c r="BQ136">
        <f>LN(G136+'2019 Totals and Calculations'!C$18)</f>
        <v>7.2888946443075469</v>
      </c>
      <c r="BR136">
        <f>LN(Table6[[#This Row],[PROF RADIO]]+'2019 Totals and Calculations'!D$18)</f>
        <v>6.227874409018745</v>
      </c>
      <c r="BS136">
        <f>LN(Table6[[#This Row],[ONLINE LINGERING]]+'2019 Totals and Calculations'!E$18)</f>
        <v>4.9809281564351373</v>
      </c>
      <c r="BT136">
        <f>MONTH(Table6[[#This Row],[Date]])</f>
        <v>7</v>
      </c>
      <c r="BU136">
        <f t="shared" si="67"/>
        <v>0</v>
      </c>
      <c r="BV136">
        <f t="shared" si="68"/>
        <v>0</v>
      </c>
      <c r="BW136">
        <f t="shared" si="69"/>
        <v>0</v>
      </c>
      <c r="BX136">
        <f t="shared" si="70"/>
        <v>0</v>
      </c>
      <c r="BY136">
        <f t="shared" si="71"/>
        <v>0</v>
      </c>
      <c r="BZ136">
        <f t="shared" si="72"/>
        <v>0</v>
      </c>
      <c r="CA136">
        <f t="shared" si="73"/>
        <v>1</v>
      </c>
      <c r="CB136">
        <f t="shared" si="74"/>
        <v>0</v>
      </c>
      <c r="CC136">
        <f t="shared" si="75"/>
        <v>0</v>
      </c>
      <c r="CD136">
        <f t="shared" si="76"/>
        <v>0</v>
      </c>
      <c r="CE136">
        <f t="shared" si="77"/>
        <v>0</v>
      </c>
      <c r="CF136">
        <f t="shared" si="78"/>
        <v>0</v>
      </c>
      <c r="CG136">
        <f t="shared" si="79"/>
        <v>135</v>
      </c>
      <c r="CH13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8117.7459211066935</v>
      </c>
      <c r="CI136" s="79">
        <f>Table6[[#This Row],[sales]]-CH136</f>
        <v>-1091.5818734308168</v>
      </c>
      <c r="CJ136">
        <f>ABS(Table6[[#This Row],[sales]]-CH136)/Table6[[#This Row],[sales]]</f>
        <v>0.15535957686497395</v>
      </c>
      <c r="CK13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8410.5141394942584</v>
      </c>
      <c r="CL136" s="79">
        <f>Table6[[#This Row],[sales]]-CK136</f>
        <v>-1384.3500918183818</v>
      </c>
      <c r="CM136">
        <f>ABS(Table6[[#This Row],[sales]]-CK136)/Table6[[#This Row],[sales]]</f>
        <v>0.19702786362870348</v>
      </c>
      <c r="CN13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6893.2853568853425</v>
      </c>
      <c r="CO136" s="79">
        <f>Table6[[#This Row],[sales]]-CN136</f>
        <v>132.87869079053416</v>
      </c>
      <c r="CP136">
        <f>ABS(Table6[[#This Row],[sales]]-CN136)/Table6[[#This Row],[sales]]</f>
        <v>1.8911982397349227E-2</v>
      </c>
      <c r="CQ13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7045.7763604406209</v>
      </c>
      <c r="CR136" s="79">
        <f>Table6[[#This Row],[sales]]-CQ136</f>
        <v>-19.612312764744274</v>
      </c>
      <c r="CS136">
        <f>ABS(Table6[[#This Row],[sales]]-CQ136)/Table6[[#This Row],[sales]]</f>
        <v>2.7913257691772313E-3</v>
      </c>
    </row>
    <row r="137" spans="1:97" x14ac:dyDescent="0.2">
      <c r="A137">
        <v>136</v>
      </c>
      <c r="B137" t="s">
        <v>139</v>
      </c>
      <c r="C137" s="5">
        <v>43681</v>
      </c>
      <c r="D137" s="6">
        <v>1391.2496523803752</v>
      </c>
      <c r="E137" s="8">
        <f>YEAR(Table6[[#This Row],[Date]])</f>
        <v>2019</v>
      </c>
      <c r="F137" s="6">
        <f>Table6[[#This Row],[TV_State]]+Table6[[#This Row],[Radio_State]]+Table6[[#This Row],[Online]]</f>
        <v>1700.4162417982363</v>
      </c>
      <c r="G137" s="6">
        <f t="shared" si="54"/>
        <v>1189.2705666343936</v>
      </c>
      <c r="H137" s="6">
        <f>LN(Table6[[#This Row],[PROF TV LING]])</f>
        <v>7.0810954289483448</v>
      </c>
      <c r="I137" s="6">
        <f t="shared" si="55"/>
        <v>7.2379576527283582</v>
      </c>
      <c r="J137" s="6">
        <v>206.11105961190742</v>
      </c>
      <c r="K137" s="6">
        <f t="shared" si="60"/>
        <v>325.01602130177537</v>
      </c>
      <c r="L137" s="6">
        <f>0.5*J136+0.5*Table6[[#This Row],[Radio_State]]</f>
        <v>205.09070783165043</v>
      </c>
      <c r="M137" s="6">
        <f>LN(Table6[[#This Row],[RADIO LINGERING ]])</f>
        <v>5.3234523585017905</v>
      </c>
      <c r="N137" s="6">
        <f t="shared" si="56"/>
        <v>5.328415147843919</v>
      </c>
      <c r="O137" s="6">
        <v>103.05552980595371</v>
      </c>
      <c r="P137" s="6">
        <f t="shared" si="57"/>
        <v>104.64806429414629</v>
      </c>
      <c r="Q137" s="6">
        <f>0.3*O136+0.7*Table6[[#This Row],[Online]]</f>
        <v>102.74942427187661</v>
      </c>
      <c r="R137" s="6">
        <f>LN(Table6[[#This Row],[ONLINE LINGERING]])</f>
        <v>4.6322932501672307</v>
      </c>
      <c r="S137" s="6">
        <f t="shared" si="58"/>
        <v>4.6352679672839736</v>
      </c>
      <c r="T137" s="6">
        <v>8227.4076471303524</v>
      </c>
      <c r="U137" s="6">
        <f t="shared" si="59"/>
        <v>9.0152262558539</v>
      </c>
      <c r="V137" s="8">
        <f>YEAR(Table6[[#This Row],[Date]])</f>
        <v>2019</v>
      </c>
      <c r="W137" s="8">
        <f>WEEKNUM(Table6[[#This Row],[Date]])</f>
        <v>32</v>
      </c>
      <c r="X137" t="s">
        <v>300</v>
      </c>
      <c r="Y137" s="9">
        <f>Table6[[#This Row],[LNTVLING]]+Table6[[#This Row],[LNRADIOLING]]+Table6[[#This Row],[LNONLINELING]]</f>
        <v>17.036841037617364</v>
      </c>
      <c r="Z137">
        <f t="shared" si="80"/>
        <v>1</v>
      </c>
      <c r="AA137">
        <f t="shared" si="61"/>
        <v>1</v>
      </c>
      <c r="AB137">
        <f t="shared" si="62"/>
        <v>0</v>
      </c>
      <c r="AC137">
        <f t="shared" si="63"/>
        <v>0</v>
      </c>
      <c r="AD137">
        <f t="shared" si="64"/>
        <v>0</v>
      </c>
      <c r="AE137">
        <f t="shared" si="65"/>
        <v>0</v>
      </c>
      <c r="AF137">
        <f t="shared" si="66"/>
        <v>0</v>
      </c>
      <c r="AG137" s="9">
        <f>'[1]1'!J$20+'[1]1'!J$21*Table6[[#This Row],[TV_State]]</f>
        <v>2697.9277784657133</v>
      </c>
      <c r="AH137" s="9">
        <f>Table6[[#This Row],[sales]]-Table6[[#This Row],[Pred_1]]</f>
        <v>5529.4798686646391</v>
      </c>
      <c r="AI137">
        <f>ABS(Table6[[#This Row],[Res_1]])/Table6[[#This Row],[sales]]</f>
        <v>0.67208045423557849</v>
      </c>
      <c r="AJ137" s="9">
        <f>'[1]2'!J$20+'[1]2'!J$21*Table6[[#This Row],[Radio_State]]</f>
        <v>2619.1206524619697</v>
      </c>
      <c r="AK137" s="9">
        <f>Table6[[#This Row],[sales]]-Table6[[#This Row],[ Pred_2 ]]</f>
        <v>5608.2869946683822</v>
      </c>
      <c r="AL137">
        <f>ABS(Table6[[#This Row],[ Res_2 ]])/Table6[[#This Row],[sales]]</f>
        <v>0.68165906385160135</v>
      </c>
      <c r="AM137" s="10">
        <f>'[1]3'!J$20+'[1]3'!J$21*Data!O137</f>
        <v>2396.1150723579085</v>
      </c>
      <c r="AN137" s="9">
        <f>Table6[[#This Row],[sales]]-Table6[[#This Row],[Pred_3]]</f>
        <v>5831.2925747724439</v>
      </c>
      <c r="AO137" s="9">
        <f>ABS(Table6[[#This Row],[Res_3]])/Table6[[#This Row],[sales]]</f>
        <v>0.7087642699710337</v>
      </c>
      <c r="AP137" s="9">
        <f>'[1]4'!L$21+'[1]4'!L$27*Table6[[#This Row],[TV_State]]+'[1]4'!L$22*Table6[[#This Row],[NJ_DUM]]+'[1]4'!L$23*Table6[[#This Row],[NY_DUM]]+'[1]4'!L$24*Table6[[#This Row],[PA_DUM]]+'[1]4'!L$25*Table6[[#This Row],[CT_DUM]]+'[1]4'!L$26*Table6[[#This Row],[DL_DUM]]</f>
        <v>4687.383192924015</v>
      </c>
      <c r="AQ137" s="9">
        <f>Table6[[#This Row],[sales]]-Table6[[#This Row],[Pred_4]]</f>
        <v>3540.0244542063374</v>
      </c>
      <c r="AR137">
        <f>ABS(Table6[[#This Row],[Res_4]]/Table6[[#This Row],[sales]])</f>
        <v>0.43027215935277824</v>
      </c>
      <c r="AS137" s="9">
        <f>'[1]5'!L$20+'[1]5'!L$26*Table6[[#This Row],[Radio_State]]+'[1]5'!L$21*Table6[[#This Row],[NJ_DUM]]+'[1]5'!L$22*Table6[[#This Row],[NY_DUM]]+'[1]5'!L$23*Table6[[#This Row],[PA_DUM]]+'[1]5'!L$24*Table6[[#This Row],[CT_DUM]]+'[1]5'!L$25*Table6[[#This Row],[DL_DUM]]</f>
        <v>3990.4271286139387</v>
      </c>
      <c r="AT137" s="9">
        <f>Table6[[#This Row],[sales]]-Table6[[#This Row],[Pred_5]]</f>
        <v>4236.9805185164132</v>
      </c>
      <c r="AU137" s="9">
        <f>ABS(Table6[[#This Row],[Red_5]]/Table6[[#This Row],[sales]])</f>
        <v>0.5149836619550795</v>
      </c>
      <c r="AV137" s="9">
        <f>'[1]6'!L$20+'[1]6'!L$26*Table6[[#This Row],[Online]]+'[1]6'!L$21*Table6[[#This Row],[NJ_DUM]]+'[1]6'!L$22*Table6[[#This Row],[NY_DUM]]+'[1]6'!L$23*Table6[[#This Row],[PA_DUM]]+'[1]6'!L$24*Table6[[#This Row],[CT_DUM]]+'[1]6'!L$25*Table6[[#This Row],[DL_DUM]]</f>
        <v>4408.9152216788571</v>
      </c>
      <c r="AW137" s="9">
        <f>Table6[[#This Row],[sales]]-Table6[[#This Row],[Pred_6]]</f>
        <v>3818.4924254514954</v>
      </c>
      <c r="AX137" s="9">
        <f>ABS(Table6[[#This Row],[Red_6]]/Table6[[#This Row],[sales]])</f>
        <v>0.46411854003409592</v>
      </c>
      <c r="AY137" s="9">
        <f>'[1]7'!L$21+'[1]7'!L$27*Table6[[#This Row],[LNTV]]+'[1]7'!L$22*Table6[[#This Row],[NJ_DUM]]+'[1]7'!L$23*Table6[[#This Row],[NY_DUM]]+'[1]7'!L$24*Table6[[#This Row],[PA_DUM]]+'[1]7'!L$25*Table6[[#This Row],[CT_DUM]]+'[1]7'!L$26*Table6[[#This Row],[DL_DUM]]</f>
        <v>8.2635602448630454</v>
      </c>
      <c r="AZ137" s="9">
        <f>Table6[[#This Row],[sales]]-Table6[[#This Row],[Pred_7]]</f>
        <v>8219.1440868854897</v>
      </c>
      <c r="BA137" s="9">
        <f>ABS(Table6[[#This Row],[Red_7]]/Table6[[#This Row],[sales]])</f>
        <v>0.99899560583366198</v>
      </c>
      <c r="BB137" s="9">
        <f>'[1]8'!O$22+'[1]8'!O$28*Table6[[#This Row],[LNRADIOLING]]+'[1]8'!O$23*Table6[[#This Row],[DL_DUM]]+'[1]8'!O$24*Table6[[#This Row],[CT_DUM]]+'[1]8'!O$25*Table6[[#This Row],[PA_DUM]]+'[1]8'!O$26*Table6[[#This Row],[NY_DUM]]+'[1]8'!O$27*Table6[[#This Row],[NJ_DUM]]</f>
        <v>5.9015282578847525</v>
      </c>
      <c r="BC137" s="9">
        <f>Table6[[#This Row],[sales]]-Table6[[#This Row],[Pred_8]]</f>
        <v>8221.5061188724685</v>
      </c>
      <c r="BD137" s="9">
        <f>ABS(Table6[[#This Row],[Red_8]]/Table6[[#This Row],[sales]])</f>
        <v>0.99928269893616584</v>
      </c>
      <c r="BE137" s="9">
        <f>'[1]9'!M$19+'[1]9'!M$21*Table6[[#This Row],[LNONLINE]]+'[1]9'!M$20*Table6[[#This Row],[DL_DUM]]+'[1]9'!M$22*Table6[[#This Row],[CT_DUM]]+'[1]9'!M$23*Table6[[#This Row],[PA_DUM]]+'[1]9'!M$24*Table6[[#This Row],[NY_DUM]]+'[1]9'!M$25*Table6[[#This Row],[NJ_DUM]]</f>
        <v>6.0098568065955806</v>
      </c>
      <c r="BF137" s="9">
        <f>Table6[[#This Row],[sales]]-Table6[[#This Row],[Pred_9]]</f>
        <v>8221.3977903237574</v>
      </c>
      <c r="BG137" s="9">
        <f>ABS(Table6[[#This Row],[Red_9]]/Table6[[#This Row],[sales]])</f>
        <v>0.99926953214616865</v>
      </c>
      <c r="BH137" s="9">
        <f>'[1]10'!P$22+'[1]10'!P$30*Table6[[#This Row],[LNTV]]+'[1]10'!P$29*Table6[[#This Row],[LNRADIOLING]]+'[1]10'!P$24*Table6[[#This Row],[LNONLINELING]]+'[1]10'!P$23*Table6[[#This Row],[DL_DUM]]+'[1]10'!P$25*Table6[[#This Row],[CT_DUM]]+'[1]10'!P$26*Table6[[#This Row],[PA_DUM]]+'[1]10'!P$27*Table6[[#This Row],[NY_DUM]]+'[1]10'!P$28*Table6[[#This Row],[NJ_DUM]]</f>
        <v>5.9254476672971848</v>
      </c>
      <c r="BI137" s="9">
        <f>Table6[[#This Row],[sales]]-Table6[[#This Row],[Pred_10]]</f>
        <v>8221.4821994630547</v>
      </c>
      <c r="BJ137" s="45">
        <f>ABS(Table6[[#This Row],[Red_10]]/Table6[[#This Row],[sales]])</f>
        <v>0.99927979165231173</v>
      </c>
      <c r="BK137" s="9">
        <f>'[1]11'!P$32+'[1]11'!P$40*Table6[[#This Row],[LNONLINELING]]+'[1]11'!P$39*Table6[[#This Row],[LNRADIOLING]]+'[1]11'!P$38*Table6[[#This Row],[LNTVLING]]+'[1]11'!P$33*Table6[[#This Row],[DL_DUM]]+'[1]11'!P$34*Table6[[#This Row],[CT_DUM]]+'[1]11'!P$35*Table6[[#This Row],[PA_DUM]]+'[1]11'!P$36*Table6[[#This Row],[NY_DUM]]+'[1]11'!P$37*Table6[[#This Row],[NJ_DUM]]</f>
        <v>5.8794317575657455</v>
      </c>
      <c r="BL137" s="9">
        <f>Table6[[#This Row],[sales]]-Table6[[#This Row],[ Pred_11]]</f>
        <v>8221.5282153727858</v>
      </c>
      <c r="BM137" s="47">
        <f>ABS(Table6[[#This Row],[ Red_11]]/Table6[[#This Row],[sales]])</f>
        <v>0.99928538465459193</v>
      </c>
      <c r="BN137" s="9">
        <f>'[1]12'!K$22+'[1]12'!K$28*Table6[[#This Row],[COMBINE LN LING]]+'[1]12'!K$23*Table6[[#This Row],[DL_DUM]]+'[1]12'!K$24*Table6[[#This Row],[CT_DUM]]+'[1]12'!K$25*Table6[[#This Row],[PA_DUM]]+'[1]12'!K$26*Table6[[#This Row],[NY_DUM]]+'[1]12'!K$27*Table6[[#This Row],[NJ_DUM]]</f>
        <v>6.0107681043007117</v>
      </c>
      <c r="BO137" s="9">
        <f>Table6[[#This Row],[sales]]-Table6[[#This Row],[ Pred_12]]</f>
        <v>8221.3968790260515</v>
      </c>
      <c r="BP137" s="47">
        <f>ABS(Table6[[#This Row],[ Red_12]]/Table6[[#This Row],[sales]])</f>
        <v>0.99926942138251806</v>
      </c>
      <c r="BQ137">
        <f>LN(G137+'2019 Totals and Calculations'!C$18)</f>
        <v>7.3463418198320012</v>
      </c>
      <c r="BR137">
        <f>LN(Table6[[#This Row],[PROF RADIO]]+'2019 Totals and Calculations'!D$18)</f>
        <v>5.9604185375186329</v>
      </c>
      <c r="BS137">
        <f>LN(Table6[[#This Row],[ONLINE LINGERING]]+'2019 Totals and Calculations'!E$18)</f>
        <v>4.9878905036603891</v>
      </c>
      <c r="BT137">
        <f>MONTH(Table6[[#This Row],[Date]])</f>
        <v>8</v>
      </c>
      <c r="BU137">
        <f t="shared" si="67"/>
        <v>0</v>
      </c>
      <c r="BV137">
        <f t="shared" si="68"/>
        <v>0</v>
      </c>
      <c r="BW137">
        <f t="shared" si="69"/>
        <v>0</v>
      </c>
      <c r="BX137">
        <f t="shared" si="70"/>
        <v>0</v>
      </c>
      <c r="BY137">
        <f t="shared" si="71"/>
        <v>0</v>
      </c>
      <c r="BZ137">
        <f t="shared" si="72"/>
        <v>0</v>
      </c>
      <c r="CA137">
        <f t="shared" si="73"/>
        <v>0</v>
      </c>
      <c r="CB137">
        <f t="shared" si="74"/>
        <v>1</v>
      </c>
      <c r="CC137">
        <f t="shared" si="75"/>
        <v>0</v>
      </c>
      <c r="CD137">
        <f t="shared" si="76"/>
        <v>0</v>
      </c>
      <c r="CE137">
        <f t="shared" si="77"/>
        <v>0</v>
      </c>
      <c r="CF137">
        <f t="shared" si="78"/>
        <v>0</v>
      </c>
      <c r="CG137">
        <f t="shared" si="79"/>
        <v>136</v>
      </c>
      <c r="CH13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8521.0254361466468</v>
      </c>
      <c r="CI137" s="79">
        <f>Table6[[#This Row],[sales]]-CH137</f>
        <v>-293.61778901629441</v>
      </c>
      <c r="CJ137">
        <f>ABS(Table6[[#This Row],[sales]]-CH137)/Table6[[#This Row],[sales]]</f>
        <v>3.5687764799001508E-2</v>
      </c>
      <c r="CK13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8213.84829247161</v>
      </c>
      <c r="CL137" s="79">
        <f>Table6[[#This Row],[sales]]-CK137</f>
        <v>13.55935465874245</v>
      </c>
      <c r="CM137">
        <f>ABS(Table6[[#This Row],[sales]]-CK137)/Table6[[#This Row],[sales]]</f>
        <v>1.6480713294268134E-3</v>
      </c>
      <c r="CN13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6858.7973656998302</v>
      </c>
      <c r="CO137" s="79">
        <f>Table6[[#This Row],[sales]]-CN137</f>
        <v>1368.6102814305223</v>
      </c>
      <c r="CP137">
        <f>ABS(Table6[[#This Row],[sales]]-CN137)/Table6[[#This Row],[sales]]</f>
        <v>0.16634769299511754</v>
      </c>
      <c r="CQ13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6849.6200483521634</v>
      </c>
      <c r="CR137" s="79">
        <f>Table6[[#This Row],[sales]]-CQ137</f>
        <v>1377.787598778189</v>
      </c>
      <c r="CS137">
        <f>ABS(Table6[[#This Row],[sales]]-CQ137)/Table6[[#This Row],[sales]]</f>
        <v>0.16746314973936527</v>
      </c>
    </row>
    <row r="138" spans="1:97" x14ac:dyDescent="0.2">
      <c r="A138">
        <v>137</v>
      </c>
      <c r="B138" t="s">
        <v>139</v>
      </c>
      <c r="C138" s="5">
        <v>43688</v>
      </c>
      <c r="D138" s="6">
        <v>1405.1621489041786</v>
      </c>
      <c r="E138" s="8">
        <f>YEAR(Table6[[#This Row],[Date]])</f>
        <v>2019</v>
      </c>
      <c r="F138" s="6">
        <f>Table6[[#This Row],[TV_State]]+Table6[[#This Row],[Radio_State]]+Table6[[#This Row],[Online]]</f>
        <v>1717.4204042162182</v>
      </c>
      <c r="G138" s="6">
        <f t="shared" si="54"/>
        <v>1254.0380413153289</v>
      </c>
      <c r="H138" s="6">
        <f>LN(Table6[[#This Row],[PROF TV LING]])</f>
        <v>7.1341240567098758</v>
      </c>
      <c r="I138" s="6">
        <f t="shared" si="55"/>
        <v>7.2479079835815261</v>
      </c>
      <c r="J138" s="6">
        <v>208.17217020802644</v>
      </c>
      <c r="K138" s="6">
        <f t="shared" si="60"/>
        <v>266.59409575490088</v>
      </c>
      <c r="L138" s="6">
        <f>0.5*J137+0.5*Table6[[#This Row],[Radio_State]]</f>
        <v>207.14161490996693</v>
      </c>
      <c r="M138" s="6">
        <f>LN(Table6[[#This Row],[RADIO LINGERING ]])</f>
        <v>5.3334026893549584</v>
      </c>
      <c r="N138" s="6">
        <f t="shared" si="56"/>
        <v>5.3383654786970869</v>
      </c>
      <c r="O138" s="6">
        <v>104.08608510401322</v>
      </c>
      <c r="P138" s="6">
        <f t="shared" si="57"/>
        <v>104.25467886105315</v>
      </c>
      <c r="Q138" s="6">
        <f>0.3*O137+0.7*Table6[[#This Row],[Online]]</f>
        <v>103.77691851459537</v>
      </c>
      <c r="R138" s="6">
        <f>LN(Table6[[#This Row],[ONLINE LINGERING]])</f>
        <v>4.6422435810203995</v>
      </c>
      <c r="S138" s="6">
        <f t="shared" si="58"/>
        <v>4.6452182981371415</v>
      </c>
      <c r="T138" s="6">
        <v>7628.4271232294877</v>
      </c>
      <c r="U138" s="6">
        <f t="shared" si="59"/>
        <v>8.9396369592834635</v>
      </c>
      <c r="V138" s="8">
        <f>YEAR(Table6[[#This Row],[Date]])</f>
        <v>2019</v>
      </c>
      <c r="W138" s="8">
        <f>WEEKNUM(Table6[[#This Row],[Date]])</f>
        <v>33</v>
      </c>
      <c r="X138" t="s">
        <v>301</v>
      </c>
      <c r="Y138" s="9">
        <f>Table6[[#This Row],[LNTVLING]]+Table6[[#This Row],[LNRADIOLING]]+Table6[[#This Row],[LNONLINELING]]</f>
        <v>17.109770327085233</v>
      </c>
      <c r="Z138">
        <f t="shared" si="80"/>
        <v>1</v>
      </c>
      <c r="AA138">
        <f t="shared" si="61"/>
        <v>1</v>
      </c>
      <c r="AB138">
        <f t="shared" si="62"/>
        <v>0</v>
      </c>
      <c r="AC138">
        <f t="shared" si="63"/>
        <v>0</v>
      </c>
      <c r="AD138">
        <f t="shared" si="64"/>
        <v>0</v>
      </c>
      <c r="AE138">
        <f t="shared" si="65"/>
        <v>0</v>
      </c>
      <c r="AF138">
        <f t="shared" si="66"/>
        <v>0</v>
      </c>
      <c r="AG138" s="9">
        <f>'[1]1'!J$20+'[1]1'!J$21*Table6[[#This Row],[TV_State]]</f>
        <v>2711.6097307958071</v>
      </c>
      <c r="AH138" s="9">
        <f>Table6[[#This Row],[sales]]-Table6[[#This Row],[Pred_1]]</f>
        <v>4916.8173924336807</v>
      </c>
      <c r="AI138">
        <f>ABS(Table6[[#This Row],[Res_1]])/Table6[[#This Row],[sales]]</f>
        <v>0.6445388168501176</v>
      </c>
      <c r="AJ138" s="9">
        <f>'[1]2'!J$20+'[1]2'!J$21*Table6[[#This Row],[Radio_State]]</f>
        <v>2628.1690409466141</v>
      </c>
      <c r="AK138" s="9">
        <f>Table6[[#This Row],[sales]]-Table6[[#This Row],[ Pred_2 ]]</f>
        <v>5000.2580822828731</v>
      </c>
      <c r="AL138">
        <f>ABS(Table6[[#This Row],[ Res_2 ]])/Table6[[#This Row],[sales]]</f>
        <v>0.65547694190542627</v>
      </c>
      <c r="AM138" s="10">
        <f>'[1]3'!J$20+'[1]3'!J$21*Data!O138</f>
        <v>2402.0689212642387</v>
      </c>
      <c r="AN138" s="9">
        <f>Table6[[#This Row],[sales]]-Table6[[#This Row],[Pred_3]]</f>
        <v>5226.3582019652495</v>
      </c>
      <c r="AO138" s="9">
        <f>ABS(Table6[[#This Row],[Res_3]])/Table6[[#This Row],[sales]]</f>
        <v>0.6851160950401366</v>
      </c>
      <c r="AP138" s="9">
        <f>'[1]4'!L$21+'[1]4'!L$27*Table6[[#This Row],[TV_State]]+'[1]4'!L$22*Table6[[#This Row],[NJ_DUM]]+'[1]4'!L$23*Table6[[#This Row],[NY_DUM]]+'[1]4'!L$24*Table6[[#This Row],[PA_DUM]]+'[1]4'!L$25*Table6[[#This Row],[CT_DUM]]+'[1]4'!L$26*Table6[[#This Row],[DL_DUM]]</f>
        <v>4690.4520203789561</v>
      </c>
      <c r="AQ138" s="9">
        <f>Table6[[#This Row],[sales]]-Table6[[#This Row],[Pred_4]]</f>
        <v>2937.9751028505316</v>
      </c>
      <c r="AR138">
        <f>ABS(Table6[[#This Row],[Res_4]]/Table6[[#This Row],[sales]])</f>
        <v>0.38513510785257948</v>
      </c>
      <c r="AS138" s="9">
        <f>'[1]5'!L$20+'[1]5'!L$26*Table6[[#This Row],[Radio_State]]+'[1]5'!L$21*Table6[[#This Row],[NJ_DUM]]+'[1]5'!L$22*Table6[[#This Row],[NY_DUM]]+'[1]5'!L$23*Table6[[#This Row],[PA_DUM]]+'[1]5'!L$24*Table6[[#This Row],[CT_DUM]]+'[1]5'!L$25*Table6[[#This Row],[DL_DUM]]</f>
        <v>3994.057971363206</v>
      </c>
      <c r="AT138" s="9">
        <f>Table6[[#This Row],[sales]]-Table6[[#This Row],[Pred_5]]</f>
        <v>3634.3691518662818</v>
      </c>
      <c r="AU138" s="9">
        <f>ABS(Table6[[#This Row],[Red_5]]/Table6[[#This Row],[sales]])</f>
        <v>0.47642444414251345</v>
      </c>
      <c r="AV138" s="9">
        <f>'[1]6'!L$20+'[1]6'!L$26*Table6[[#This Row],[Online]]+'[1]6'!L$21*Table6[[#This Row],[NJ_DUM]]+'[1]6'!L$22*Table6[[#This Row],[NY_DUM]]+'[1]6'!L$23*Table6[[#This Row],[PA_DUM]]+'[1]6'!L$24*Table6[[#This Row],[CT_DUM]]+'[1]6'!L$25*Table6[[#This Row],[DL_DUM]]</f>
        <v>4413.4004637862618</v>
      </c>
      <c r="AW138" s="9">
        <f>Table6[[#This Row],[sales]]-Table6[[#This Row],[Pred_6]]</f>
        <v>3215.026659443226</v>
      </c>
      <c r="AX138" s="9">
        <f>ABS(Table6[[#This Row],[Red_6]]/Table6[[#This Row],[sales]])</f>
        <v>0.42145341464337766</v>
      </c>
      <c r="AY138" s="9">
        <f>'[1]7'!L$21+'[1]7'!L$27*Table6[[#This Row],[LNTV]]+'[1]7'!L$22*Table6[[#This Row],[NJ_DUM]]+'[1]7'!L$23*Table6[[#This Row],[NY_DUM]]+'[1]7'!L$24*Table6[[#This Row],[PA_DUM]]+'[1]7'!L$25*Table6[[#This Row],[CT_DUM]]+'[1]7'!L$26*Table6[[#This Row],[DL_DUM]]</f>
        <v>8.2646615921530451</v>
      </c>
      <c r="AZ138" s="9">
        <f>Table6[[#This Row],[sales]]-Table6[[#This Row],[Pred_7]]</f>
        <v>7620.1624616373347</v>
      </c>
      <c r="BA138" s="9">
        <f>ABS(Table6[[#This Row],[Red_7]]/Table6[[#This Row],[sales]])</f>
        <v>0.99891659690016754</v>
      </c>
      <c r="BB138" s="9">
        <f>'[1]8'!O$22+'[1]8'!O$28*Table6[[#This Row],[LNRADIOLING]]+'[1]8'!O$23*Table6[[#This Row],[DL_DUM]]+'[1]8'!O$24*Table6[[#This Row],[CT_DUM]]+'[1]8'!O$25*Table6[[#This Row],[PA_DUM]]+'[1]8'!O$26*Table6[[#This Row],[NY_DUM]]+'[1]8'!O$27*Table6[[#This Row],[NJ_DUM]]</f>
        <v>5.9022381238885293</v>
      </c>
      <c r="BC138" s="9">
        <f>Table6[[#This Row],[sales]]-Table6[[#This Row],[Pred_8]]</f>
        <v>7622.5248851055994</v>
      </c>
      <c r="BD138" s="9">
        <f>ABS(Table6[[#This Row],[Red_8]]/Table6[[#This Row],[sales]])</f>
        <v>0.99922628373732314</v>
      </c>
      <c r="BE138" s="9">
        <f>'[1]9'!M$19+'[1]9'!M$21*Table6[[#This Row],[LNONLINE]]+'[1]9'!M$20*Table6[[#This Row],[DL_DUM]]+'[1]9'!M$22*Table6[[#This Row],[CT_DUM]]+'[1]9'!M$23*Table6[[#This Row],[PA_DUM]]+'[1]9'!M$24*Table6[[#This Row],[NY_DUM]]+'[1]9'!M$25*Table6[[#This Row],[NJ_DUM]]</f>
        <v>6.0130072549269125</v>
      </c>
      <c r="BF138" s="9">
        <f>Table6[[#This Row],[sales]]-Table6[[#This Row],[Pred_9]]</f>
        <v>7622.4141159745604</v>
      </c>
      <c r="BG138" s="9">
        <f>ABS(Table6[[#This Row],[Red_9]]/Table6[[#This Row],[sales]])</f>
        <v>0.99921176316456939</v>
      </c>
      <c r="BH138" s="9">
        <f>'[1]10'!P$22+'[1]10'!P$30*Table6[[#This Row],[LNTV]]+'[1]10'!P$29*Table6[[#This Row],[LNRADIOLING]]+'[1]10'!P$24*Table6[[#This Row],[LNONLINELING]]+'[1]10'!P$23*Table6[[#This Row],[DL_DUM]]+'[1]10'!P$25*Table6[[#This Row],[CT_DUM]]+'[1]10'!P$26*Table6[[#This Row],[PA_DUM]]+'[1]10'!P$27*Table6[[#This Row],[NY_DUM]]+'[1]10'!P$28*Table6[[#This Row],[NJ_DUM]]</f>
        <v>5.9272587505734036</v>
      </c>
      <c r="BI138" s="9">
        <f>Table6[[#This Row],[sales]]-Table6[[#This Row],[Pred_10]]</f>
        <v>7622.4998644789139</v>
      </c>
      <c r="BJ138" s="45">
        <f>ABS(Table6[[#This Row],[Red_10]]/Table6[[#This Row],[sales]])</f>
        <v>0.99922300381784801</v>
      </c>
      <c r="BK138" s="9">
        <f>'[1]11'!P$32+'[1]11'!P$40*Table6[[#This Row],[LNONLINELING]]+'[1]11'!P$39*Table6[[#This Row],[LNRADIOLING]]+'[1]11'!P$38*Table6[[#This Row],[LNTVLING]]+'[1]11'!P$33*Table6[[#This Row],[DL_DUM]]+'[1]11'!P$34*Table6[[#This Row],[CT_DUM]]+'[1]11'!P$35*Table6[[#This Row],[PA_DUM]]+'[1]11'!P$36*Table6[[#This Row],[NY_DUM]]+'[1]11'!P$37*Table6[[#This Row],[NJ_DUM]]</f>
        <v>5.8732908379333448</v>
      </c>
      <c r="BL138" s="9">
        <f>Table6[[#This Row],[sales]]-Table6[[#This Row],[ Pred_11]]</f>
        <v>7622.5538323915544</v>
      </c>
      <c r="BM138" s="47">
        <f>ABS(Table6[[#This Row],[ Red_11]]/Table6[[#This Row],[sales]])</f>
        <v>0.99923007839715106</v>
      </c>
      <c r="BN138" s="9">
        <f>'[1]12'!K$22+'[1]12'!K$28*Table6[[#This Row],[COMBINE LN LING]]+'[1]12'!K$23*Table6[[#This Row],[DL_DUM]]+'[1]12'!K$24*Table6[[#This Row],[CT_DUM]]+'[1]12'!K$25*Table6[[#This Row],[PA_DUM]]+'[1]12'!K$26*Table6[[#This Row],[NY_DUM]]+'[1]12'!K$27*Table6[[#This Row],[NJ_DUM]]</f>
        <v>6.0177865183304027</v>
      </c>
      <c r="BO138" s="9">
        <f>Table6[[#This Row],[sales]]-Table6[[#This Row],[ Pred_12]]</f>
        <v>7622.4093367111573</v>
      </c>
      <c r="BP138" s="47">
        <f>ABS(Table6[[#This Row],[ Red_12]]/Table6[[#This Row],[sales]])</f>
        <v>0.99921113665751549</v>
      </c>
      <c r="BQ138">
        <f>LN(G138+'2019 Totals and Calculations'!C$18)</f>
        <v>7.3872645581009344</v>
      </c>
      <c r="BR138">
        <f>LN(Table6[[#This Row],[PROF RADIO]]+'2019 Totals and Calculations'!D$18)</f>
        <v>5.7971224179239815</v>
      </c>
      <c r="BS138">
        <f>LN(Table6[[#This Row],[ONLINE LINGERING]]+'2019 Totals and Calculations'!E$18)</f>
        <v>4.9948736128002409</v>
      </c>
      <c r="BT138">
        <f>MONTH(Table6[[#This Row],[Date]])</f>
        <v>8</v>
      </c>
      <c r="BU138">
        <f t="shared" si="67"/>
        <v>0</v>
      </c>
      <c r="BV138">
        <f t="shared" si="68"/>
        <v>0</v>
      </c>
      <c r="BW138">
        <f t="shared" si="69"/>
        <v>0</v>
      </c>
      <c r="BX138">
        <f t="shared" si="70"/>
        <v>0</v>
      </c>
      <c r="BY138">
        <f t="shared" si="71"/>
        <v>0</v>
      </c>
      <c r="BZ138">
        <f t="shared" si="72"/>
        <v>0</v>
      </c>
      <c r="CA138">
        <f t="shared" si="73"/>
        <v>0</v>
      </c>
      <c r="CB138">
        <f t="shared" si="74"/>
        <v>1</v>
      </c>
      <c r="CC138">
        <f t="shared" si="75"/>
        <v>0</v>
      </c>
      <c r="CD138">
        <f t="shared" si="76"/>
        <v>0</v>
      </c>
      <c r="CE138">
        <f t="shared" si="77"/>
        <v>0</v>
      </c>
      <c r="CF138">
        <f t="shared" si="78"/>
        <v>0</v>
      </c>
      <c r="CG138">
        <f t="shared" si="79"/>
        <v>137</v>
      </c>
      <c r="CH13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8648.9257850655667</v>
      </c>
      <c r="CI138" s="79">
        <f>Table6[[#This Row],[sales]]-CH138</f>
        <v>-1020.498661836079</v>
      </c>
      <c r="CJ138">
        <f>ABS(Table6[[#This Row],[sales]]-CH138)/Table6[[#This Row],[sales]]</f>
        <v>0.13377576338489708</v>
      </c>
      <c r="CK13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7830.6469248987696</v>
      </c>
      <c r="CL138" s="79">
        <f>Table6[[#This Row],[sales]]-CK138</f>
        <v>-202.21980166928188</v>
      </c>
      <c r="CM138">
        <f>ABS(Table6[[#This Row],[sales]]-CK138)/Table6[[#This Row],[sales]]</f>
        <v>2.6508715152236035E-2</v>
      </c>
      <c r="CN13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6890.657577482576</v>
      </c>
      <c r="CO138" s="79">
        <f>Table6[[#This Row],[sales]]-CN138</f>
        <v>737.76954574691172</v>
      </c>
      <c r="CP138">
        <f>ABS(Table6[[#This Row],[sales]]-CN138)/Table6[[#This Row],[sales]]</f>
        <v>9.6713193143094178E-2</v>
      </c>
      <c r="CQ13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6757.9601696483587</v>
      </c>
      <c r="CR138" s="79">
        <f>Table6[[#This Row],[sales]]-CQ138</f>
        <v>870.46695358112902</v>
      </c>
      <c r="CS138">
        <f>ABS(Table6[[#This Row],[sales]]-CQ138)/Table6[[#This Row],[sales]]</f>
        <v>0.11410831348581038</v>
      </c>
    </row>
    <row r="139" spans="1:97" x14ac:dyDescent="0.2">
      <c r="A139">
        <v>138</v>
      </c>
      <c r="B139" t="s">
        <v>139</v>
      </c>
      <c r="C139" s="5">
        <v>43695</v>
      </c>
      <c r="D139" s="6">
        <v>1419.2137703932203</v>
      </c>
      <c r="E139" s="8">
        <f>YEAR(Table6[[#This Row],[Date]])</f>
        <v>2019</v>
      </c>
      <c r="F139" s="6">
        <f>Table6[[#This Row],[TV_State]]+Table6[[#This Row],[Radio_State]]+Table6[[#This Row],[Online]]</f>
        <v>1734.5946082583805</v>
      </c>
      <c r="G139" s="6">
        <f t="shared" si="54"/>
        <v>1303.5907600386963</v>
      </c>
      <c r="H139" s="6">
        <f>LN(Table6[[#This Row],[PROF TV LING]])</f>
        <v>7.1728778589041475</v>
      </c>
      <c r="I139" s="6">
        <f t="shared" si="55"/>
        <v>7.257858314434694</v>
      </c>
      <c r="J139" s="6">
        <v>210.25389191010677</v>
      </c>
      <c r="K139" s="6">
        <f t="shared" si="60"/>
        <v>238.42399383250381</v>
      </c>
      <c r="L139" s="6">
        <f>0.5*J138+0.5*Table6[[#This Row],[Radio_State]]</f>
        <v>209.21303105906662</v>
      </c>
      <c r="M139" s="6">
        <f>LN(Table6[[#This Row],[RADIO LINGERING ]])</f>
        <v>5.3433530202081263</v>
      </c>
      <c r="N139" s="6">
        <f t="shared" si="56"/>
        <v>5.3483158095502557</v>
      </c>
      <c r="O139" s="6">
        <v>105.12694595505339</v>
      </c>
      <c r="P139" s="6">
        <f t="shared" si="57"/>
        <v>104.8652658268533</v>
      </c>
      <c r="Q139" s="6">
        <f>0.3*O138+0.7*Table6[[#This Row],[Online]]</f>
        <v>104.81468769974133</v>
      </c>
      <c r="R139" s="6">
        <f>LN(Table6[[#This Row],[ONLINE LINGERING]])</f>
        <v>4.6521939118735673</v>
      </c>
      <c r="S139" s="6">
        <f t="shared" si="58"/>
        <v>4.6551686289903103</v>
      </c>
      <c r="T139" s="6">
        <v>6280.7243712062591</v>
      </c>
      <c r="U139" s="6">
        <f t="shared" si="59"/>
        <v>8.7452405985439174</v>
      </c>
      <c r="V139" s="8">
        <f>YEAR(Table6[[#This Row],[Date]])</f>
        <v>2019</v>
      </c>
      <c r="W139" s="8">
        <f>WEEKNUM(Table6[[#This Row],[Date]])</f>
        <v>34</v>
      </c>
      <c r="X139" t="s">
        <v>302</v>
      </c>
      <c r="Y139" s="9">
        <f>Table6[[#This Row],[LNTVLING]]+Table6[[#This Row],[LNRADIOLING]]+Table6[[#This Row],[LNONLINELING]]</f>
        <v>17.168424790985842</v>
      </c>
      <c r="Z139">
        <f t="shared" si="80"/>
        <v>1</v>
      </c>
      <c r="AA139">
        <f t="shared" si="61"/>
        <v>1</v>
      </c>
      <c r="AB139">
        <f t="shared" si="62"/>
        <v>0</v>
      </c>
      <c r="AC139">
        <f t="shared" si="63"/>
        <v>0</v>
      </c>
      <c r="AD139">
        <f t="shared" si="64"/>
        <v>0</v>
      </c>
      <c r="AE139">
        <f t="shared" si="65"/>
        <v>0</v>
      </c>
      <c r="AF139">
        <f t="shared" si="66"/>
        <v>0</v>
      </c>
      <c r="AG139" s="9">
        <f>'[1]1'!J$20+'[1]1'!J$21*Table6[[#This Row],[TV_State]]</f>
        <v>2725.4285026492016</v>
      </c>
      <c r="AH139" s="9">
        <f>Table6[[#This Row],[sales]]-Table6[[#This Row],[Pred_1]]</f>
        <v>3555.2958685570575</v>
      </c>
      <c r="AI139">
        <f>ABS(Table6[[#This Row],[Res_1]])/Table6[[#This Row],[sales]]</f>
        <v>0.56606462223627829</v>
      </c>
      <c r="AJ139" s="9">
        <f>'[1]2'!J$20+'[1]2'!J$21*Table6[[#This Row],[Radio_State]]</f>
        <v>2637.3079133161054</v>
      </c>
      <c r="AK139" s="9">
        <f>Table6[[#This Row],[sales]]-Table6[[#This Row],[ Pred_2 ]]</f>
        <v>3643.4164578901537</v>
      </c>
      <c r="AL139">
        <f>ABS(Table6[[#This Row],[ Res_2 ]])/Table6[[#This Row],[sales]]</f>
        <v>0.58009494487503022</v>
      </c>
      <c r="AM139" s="10">
        <f>'[1]3'!J$20+'[1]3'!J$21*Data!O139</f>
        <v>2408.0823086596329</v>
      </c>
      <c r="AN139" s="9">
        <f>Table6[[#This Row],[sales]]-Table6[[#This Row],[Pred_3]]</f>
        <v>3872.6420625466262</v>
      </c>
      <c r="AO139" s="9">
        <f>ABS(Table6[[#This Row],[Res_3]])/Table6[[#This Row],[sales]]</f>
        <v>0.6165916275996135</v>
      </c>
      <c r="AP139" s="9">
        <f>'[1]4'!L$21+'[1]4'!L$27*Table6[[#This Row],[TV_State]]+'[1]4'!L$22*Table6[[#This Row],[NJ_DUM]]+'[1]4'!L$23*Table6[[#This Row],[NY_DUM]]+'[1]4'!L$24*Table6[[#This Row],[PA_DUM]]+'[1]4'!L$25*Table6[[#This Row],[CT_DUM]]+'[1]4'!L$26*Table6[[#This Row],[DL_DUM]]</f>
        <v>4693.5515361084481</v>
      </c>
      <c r="AQ139" s="9">
        <f>Table6[[#This Row],[sales]]-Table6[[#This Row],[Pred_4]]</f>
        <v>1587.172835097811</v>
      </c>
      <c r="AR139">
        <f>ABS(Table6[[#This Row],[Res_4]]/Table6[[#This Row],[sales]])</f>
        <v>0.25270537939447624</v>
      </c>
      <c r="AS139" s="9">
        <f>'[1]5'!L$20+'[1]5'!L$26*Table6[[#This Row],[Radio_State]]+'[1]5'!L$21*Table6[[#This Row],[NJ_DUM]]+'[1]5'!L$22*Table6[[#This Row],[NY_DUM]]+'[1]5'!L$23*Table6[[#This Row],[PA_DUM]]+'[1]5'!L$24*Table6[[#This Row],[CT_DUM]]+'[1]5'!L$25*Table6[[#This Row],[DL_DUM]]</f>
        <v>3997.7251225399668</v>
      </c>
      <c r="AT139" s="9">
        <f>Table6[[#This Row],[sales]]-Table6[[#This Row],[Pred_5]]</f>
        <v>2282.9992486662923</v>
      </c>
      <c r="AU139" s="9">
        <f>ABS(Table6[[#This Row],[Red_5]]/Table6[[#This Row],[sales]])</f>
        <v>0.36349298484305648</v>
      </c>
      <c r="AV139" s="9">
        <f>'[1]6'!L$20+'[1]6'!L$26*Table6[[#This Row],[Online]]+'[1]6'!L$21*Table6[[#This Row],[NJ_DUM]]+'[1]6'!L$22*Table6[[#This Row],[NY_DUM]]+'[1]6'!L$23*Table6[[#This Row],[PA_DUM]]+'[1]6'!L$24*Table6[[#This Row],[CT_DUM]]+'[1]6'!L$25*Table6[[#This Row],[DL_DUM]]</f>
        <v>4417.9305583147416</v>
      </c>
      <c r="AW139" s="9">
        <f>Table6[[#This Row],[sales]]-Table6[[#This Row],[Pred_6]]</f>
        <v>1862.7938128915175</v>
      </c>
      <c r="AX139" s="9">
        <f>ABS(Table6[[#This Row],[Red_6]]/Table6[[#This Row],[sales]])</f>
        <v>0.29658900833659008</v>
      </c>
      <c r="AY139" s="9">
        <f>'[1]7'!L$21+'[1]7'!L$27*Table6[[#This Row],[LNTV]]+'[1]7'!L$22*Table6[[#This Row],[NJ_DUM]]+'[1]7'!L$23*Table6[[#This Row],[NY_DUM]]+'[1]7'!L$24*Table6[[#This Row],[PA_DUM]]+'[1]7'!L$25*Table6[[#This Row],[CT_DUM]]+'[1]7'!L$26*Table6[[#This Row],[DL_DUM]]</f>
        <v>8.2657629394430465</v>
      </c>
      <c r="AZ139" s="9">
        <f>Table6[[#This Row],[sales]]-Table6[[#This Row],[Pred_7]]</f>
        <v>6272.4586082668156</v>
      </c>
      <c r="BA139" s="9">
        <f>ABS(Table6[[#This Row],[Red_7]]/Table6[[#This Row],[sales]])</f>
        <v>0.99868394751131928</v>
      </c>
      <c r="BB139" s="9">
        <f>'[1]8'!O$22+'[1]8'!O$28*Table6[[#This Row],[LNRADIOLING]]+'[1]8'!O$23*Table6[[#This Row],[DL_DUM]]+'[1]8'!O$24*Table6[[#This Row],[CT_DUM]]+'[1]8'!O$25*Table6[[#This Row],[PA_DUM]]+'[1]8'!O$26*Table6[[#This Row],[NY_DUM]]+'[1]8'!O$27*Table6[[#This Row],[NJ_DUM]]</f>
        <v>5.9029479898923052</v>
      </c>
      <c r="BC139" s="9">
        <f>Table6[[#This Row],[sales]]-Table6[[#This Row],[Pred_8]]</f>
        <v>6274.8214232163664</v>
      </c>
      <c r="BD139" s="9">
        <f>ABS(Table6[[#This Row],[Red_8]]/Table6[[#This Row],[sales]])</f>
        <v>0.99906014853685432</v>
      </c>
      <c r="BE139" s="9">
        <f>'[1]9'!M$19+'[1]9'!M$21*Table6[[#This Row],[LNONLINE]]+'[1]9'!M$20*Table6[[#This Row],[DL_DUM]]+'[1]9'!M$22*Table6[[#This Row],[CT_DUM]]+'[1]9'!M$23*Table6[[#This Row],[PA_DUM]]+'[1]9'!M$24*Table6[[#This Row],[NY_DUM]]+'[1]9'!M$25*Table6[[#This Row],[NJ_DUM]]</f>
        <v>6.0161577032582452</v>
      </c>
      <c r="BF139" s="9">
        <f>Table6[[#This Row],[sales]]-Table6[[#This Row],[Pred_9]]</f>
        <v>6274.7082135030005</v>
      </c>
      <c r="BG139" s="9">
        <f>ABS(Table6[[#This Row],[Red_9]]/Table6[[#This Row],[sales]])</f>
        <v>0.99904212359153355</v>
      </c>
      <c r="BH139" s="9">
        <f>'[1]10'!P$22+'[1]10'!P$30*Table6[[#This Row],[LNTV]]+'[1]10'!P$29*Table6[[#This Row],[LNRADIOLING]]+'[1]10'!P$24*Table6[[#This Row],[LNONLINELING]]+'[1]10'!P$23*Table6[[#This Row],[DL_DUM]]+'[1]10'!P$25*Table6[[#This Row],[CT_DUM]]+'[1]10'!P$26*Table6[[#This Row],[PA_DUM]]+'[1]10'!P$27*Table6[[#This Row],[NY_DUM]]+'[1]10'!P$28*Table6[[#This Row],[NJ_DUM]]</f>
        <v>5.9290698338496215</v>
      </c>
      <c r="BI139" s="9">
        <f>Table6[[#This Row],[sales]]-Table6[[#This Row],[Pred_10]]</f>
        <v>6274.7953013724091</v>
      </c>
      <c r="BJ139" s="45">
        <f>ABS(Table6[[#This Row],[Red_10]]/Table6[[#This Row],[sales]])</f>
        <v>0.99905598948729046</v>
      </c>
      <c r="BK139" s="9">
        <f>'[1]11'!P$32+'[1]11'!P$40*Table6[[#This Row],[LNONLINELING]]+'[1]11'!P$39*Table6[[#This Row],[LNRADIOLING]]+'[1]11'!P$38*Table6[[#This Row],[LNTVLING]]+'[1]11'!P$33*Table6[[#This Row],[DL_DUM]]+'[1]11'!P$34*Table6[[#This Row],[CT_DUM]]+'[1]11'!P$35*Table6[[#This Row],[PA_DUM]]+'[1]11'!P$36*Table6[[#This Row],[NY_DUM]]+'[1]11'!P$37*Table6[[#This Row],[NJ_DUM]]</f>
        <v>5.8695577528594969</v>
      </c>
      <c r="BL139" s="9">
        <f>Table6[[#This Row],[sales]]-Table6[[#This Row],[ Pred_11]]</f>
        <v>6274.8548134533994</v>
      </c>
      <c r="BM139" s="47">
        <f>ABS(Table6[[#This Row],[ Red_11]]/Table6[[#This Row],[sales]])</f>
        <v>0.9990654648403664</v>
      </c>
      <c r="BN139" s="9">
        <f>'[1]12'!K$22+'[1]12'!K$28*Table6[[#This Row],[COMBINE LN LING]]+'[1]12'!K$23*Table6[[#This Row],[DL_DUM]]+'[1]12'!K$24*Table6[[#This Row],[CT_DUM]]+'[1]12'!K$25*Table6[[#This Row],[PA_DUM]]+'[1]12'!K$26*Table6[[#This Row],[NY_DUM]]+'[1]12'!K$27*Table6[[#This Row],[NJ_DUM]]</f>
        <v>6.0234311820224224</v>
      </c>
      <c r="BO139" s="9">
        <f>Table6[[#This Row],[sales]]-Table6[[#This Row],[ Pred_12]]</f>
        <v>6274.7009400242368</v>
      </c>
      <c r="BP139" s="47">
        <f>ABS(Table6[[#This Row],[ Red_12]]/Table6[[#This Row],[sales]])</f>
        <v>0.99904096552785593</v>
      </c>
      <c r="BQ139">
        <f>LN(G139+'2019 Totals and Calculations'!C$18)</f>
        <v>7.417480862331888</v>
      </c>
      <c r="BR139">
        <f>LN(Table6[[#This Row],[PROF RADIO]]+'2019 Totals and Calculations'!D$18)</f>
        <v>5.7077092882963978</v>
      </c>
      <c r="BS139">
        <f>LN(Table6[[#This Row],[ONLINE LINGERING]]+'2019 Totals and Calculations'!E$18)</f>
        <v>5.0018774006452347</v>
      </c>
      <c r="BT139">
        <f>MONTH(Table6[[#This Row],[Date]])</f>
        <v>8</v>
      </c>
      <c r="BU139">
        <f t="shared" si="67"/>
        <v>0</v>
      </c>
      <c r="BV139">
        <f t="shared" si="68"/>
        <v>0</v>
      </c>
      <c r="BW139">
        <f t="shared" si="69"/>
        <v>0</v>
      </c>
      <c r="BX139">
        <f t="shared" si="70"/>
        <v>0</v>
      </c>
      <c r="BY139">
        <f t="shared" si="71"/>
        <v>0</v>
      </c>
      <c r="BZ139">
        <f t="shared" si="72"/>
        <v>0</v>
      </c>
      <c r="CA139">
        <f t="shared" si="73"/>
        <v>0</v>
      </c>
      <c r="CB139">
        <f t="shared" si="74"/>
        <v>1</v>
      </c>
      <c r="CC139">
        <f t="shared" si="75"/>
        <v>0</v>
      </c>
      <c r="CD139">
        <f t="shared" si="76"/>
        <v>0</v>
      </c>
      <c r="CE139">
        <f t="shared" si="77"/>
        <v>0</v>
      </c>
      <c r="CF139">
        <f t="shared" si="78"/>
        <v>0</v>
      </c>
      <c r="CG139">
        <f t="shared" si="79"/>
        <v>138</v>
      </c>
      <c r="CH13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8750.782554364001</v>
      </c>
      <c r="CI139" s="79">
        <f>Table6[[#This Row],[sales]]-CH139</f>
        <v>-2470.058183157742</v>
      </c>
      <c r="CJ139">
        <f>ABS(Table6[[#This Row],[sales]]-CH139)/Table6[[#This Row],[sales]]</f>
        <v>0.3932760040357175</v>
      </c>
      <c r="CK13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7636.2805694222843</v>
      </c>
      <c r="CL139" s="79">
        <f>Table6[[#This Row],[sales]]-CK139</f>
        <v>-1355.5561982160252</v>
      </c>
      <c r="CM139">
        <f>ABS(Table6[[#This Row],[sales]]-CK139)/Table6[[#This Row],[sales]]</f>
        <v>0.21582800296579177</v>
      </c>
      <c r="CN13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6922.7125369207961</v>
      </c>
      <c r="CO139" s="79">
        <f>Table6[[#This Row],[sales]]-CN139</f>
        <v>-641.98816571453699</v>
      </c>
      <c r="CP139">
        <f>ABS(Table6[[#This Row],[sales]]-CN139)/Table6[[#This Row],[sales]]</f>
        <v>0.10221562478648279</v>
      </c>
      <c r="CQ13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6728.0140365225325</v>
      </c>
      <c r="CR139" s="79">
        <f>Table6[[#This Row],[sales]]-CQ139</f>
        <v>-447.28966531627339</v>
      </c>
      <c r="CS139">
        <f>ABS(Table6[[#This Row],[sales]]-CQ139)/Table6[[#This Row],[sales]]</f>
        <v>7.121625450829458E-2</v>
      </c>
    </row>
    <row r="140" spans="1:97" x14ac:dyDescent="0.2">
      <c r="A140">
        <v>139</v>
      </c>
      <c r="B140" t="s">
        <v>139</v>
      </c>
      <c r="C140" s="5">
        <v>43702</v>
      </c>
      <c r="D140" s="6">
        <v>1433.4059080971529</v>
      </c>
      <c r="E140" s="8">
        <f>YEAR(Table6[[#This Row],[Date]])</f>
        <v>2019</v>
      </c>
      <c r="F140" s="6">
        <f>Table6[[#This Row],[TV_State]]+Table6[[#This Row],[Radio_State]]+Table6[[#This Row],[Online]]</f>
        <v>1751.9405543409646</v>
      </c>
      <c r="G140" s="6">
        <f t="shared" si="54"/>
        <v>1342.5353044562332</v>
      </c>
      <c r="H140" s="6">
        <f>LN(Table6[[#This Row],[PROF TV LING]])</f>
        <v>7.2023151235837881</v>
      </c>
      <c r="I140" s="6">
        <f t="shared" si="55"/>
        <v>7.2678086452878619</v>
      </c>
      <c r="J140" s="6">
        <v>212.35643082920782</v>
      </c>
      <c r="K140" s="6">
        <f t="shared" si="60"/>
        <v>225.39021233085583</v>
      </c>
      <c r="L140" s="6">
        <f>0.5*J139+0.5*Table6[[#This Row],[Radio_State]]</f>
        <v>211.3051613696573</v>
      </c>
      <c r="M140" s="6">
        <f>LN(Table6[[#This Row],[RADIO LINGERING ]])</f>
        <v>5.3533033510612942</v>
      </c>
      <c r="N140" s="6">
        <f t="shared" si="56"/>
        <v>5.3582661404034235</v>
      </c>
      <c r="O140" s="6">
        <v>106.1782154146039</v>
      </c>
      <c r="P140" s="6">
        <f t="shared" si="57"/>
        <v>105.78433053827871</v>
      </c>
      <c r="Q140" s="6">
        <f>0.3*O139+0.7*Table6[[#This Row],[Online]]</f>
        <v>105.86283457673873</v>
      </c>
      <c r="R140" s="6">
        <f>LN(Table6[[#This Row],[ONLINE LINGERING]])</f>
        <v>4.6621442427267352</v>
      </c>
      <c r="S140" s="6">
        <f t="shared" si="58"/>
        <v>4.6651189598434781</v>
      </c>
      <c r="T140" s="6">
        <v>6442.1736391407539</v>
      </c>
      <c r="U140" s="6">
        <f t="shared" si="59"/>
        <v>8.770621283756503</v>
      </c>
      <c r="V140" s="8">
        <f>YEAR(Table6[[#This Row],[Date]])</f>
        <v>2019</v>
      </c>
      <c r="W140" s="8">
        <f>WEEKNUM(Table6[[#This Row],[Date]])</f>
        <v>35</v>
      </c>
      <c r="X140" t="s">
        <v>303</v>
      </c>
      <c r="Y140" s="9">
        <f>Table6[[#This Row],[LNTVLING]]+Table6[[#This Row],[LNRADIOLING]]+Table6[[#This Row],[LNONLINELING]]</f>
        <v>17.217762717371819</v>
      </c>
      <c r="Z140">
        <f t="shared" si="80"/>
        <v>1</v>
      </c>
      <c r="AA140">
        <f t="shared" si="61"/>
        <v>1</v>
      </c>
      <c r="AB140">
        <f t="shared" si="62"/>
        <v>0</v>
      </c>
      <c r="AC140">
        <f t="shared" si="63"/>
        <v>0</v>
      </c>
      <c r="AD140">
        <f t="shared" si="64"/>
        <v>0</v>
      </c>
      <c r="AE140">
        <f t="shared" si="65"/>
        <v>0</v>
      </c>
      <c r="AF140">
        <f t="shared" si="66"/>
        <v>0</v>
      </c>
      <c r="AG140" s="9">
        <f>'[1]1'!J$20+'[1]1'!J$21*Table6[[#This Row],[TV_State]]</f>
        <v>2739.3854622211311</v>
      </c>
      <c r="AH140" s="9">
        <f>Table6[[#This Row],[sales]]-Table6[[#This Row],[Pred_1]]</f>
        <v>3702.7881769196229</v>
      </c>
      <c r="AI140">
        <f>ABS(Table6[[#This Row],[Res_1]])/Table6[[#This Row],[sales]]</f>
        <v>0.57477310987437069</v>
      </c>
      <c r="AJ140" s="9">
        <f>'[1]2'!J$20+'[1]2'!J$21*Table6[[#This Row],[Radio_State]]</f>
        <v>2646.5381744092915</v>
      </c>
      <c r="AK140" s="9">
        <f>Table6[[#This Row],[sales]]-Table6[[#This Row],[ Pred_2 ]]</f>
        <v>3795.6354647314624</v>
      </c>
      <c r="AL140">
        <f>ABS(Table6[[#This Row],[ Res_2 ]])/Table6[[#This Row],[sales]]</f>
        <v>0.58918552608863206</v>
      </c>
      <c r="AM140" s="10">
        <f>'[1]3'!J$20+'[1]3'!J$21*Data!O140</f>
        <v>2414.1558299289804</v>
      </c>
      <c r="AN140" s="9">
        <f>Table6[[#This Row],[sales]]-Table6[[#This Row],[Pred_3]]</f>
        <v>4028.0178092117735</v>
      </c>
      <c r="AO140" s="9">
        <f>ABS(Table6[[#This Row],[Res_3]])/Table6[[#This Row],[sales]]</f>
        <v>0.62525756597722248</v>
      </c>
      <c r="AP140" s="9">
        <f>'[1]4'!L$21+'[1]4'!L$27*Table6[[#This Row],[TV_State]]+'[1]4'!L$22*Table6[[#This Row],[NJ_DUM]]+'[1]4'!L$23*Table6[[#This Row],[NY_DUM]]+'[1]4'!L$24*Table6[[#This Row],[PA_DUM]]+'[1]4'!L$25*Table6[[#This Row],[CT_DUM]]+'[1]4'!L$26*Table6[[#This Row],[DL_DUM]]</f>
        <v>4696.6820469952345</v>
      </c>
      <c r="AQ140" s="9">
        <f>Table6[[#This Row],[sales]]-Table6[[#This Row],[Pred_4]]</f>
        <v>1745.4915921455195</v>
      </c>
      <c r="AR140">
        <f>ABS(Table6[[#This Row],[Res_4]]/Table6[[#This Row],[sales]])</f>
        <v>0.27094761642878196</v>
      </c>
      <c r="AS140" s="9">
        <f>'[1]5'!L$20+'[1]5'!L$26*Table6[[#This Row],[Radio_State]]+'[1]5'!L$21*Table6[[#This Row],[NJ_DUM]]+'[1]5'!L$22*Table6[[#This Row],[NY_DUM]]+'[1]5'!L$23*Table6[[#This Row],[PA_DUM]]+'[1]5'!L$24*Table6[[#This Row],[CT_DUM]]+'[1]5'!L$25*Table6[[#This Row],[DL_DUM]]</f>
        <v>4001.4289452284947</v>
      </c>
      <c r="AT140" s="9">
        <f>Table6[[#This Row],[sales]]-Table6[[#This Row],[Pred_5]]</f>
        <v>2440.7446939122592</v>
      </c>
      <c r="AU140" s="9">
        <f>ABS(Table6[[#This Row],[Red_5]]/Table6[[#This Row],[sales]])</f>
        <v>0.37886974655309069</v>
      </c>
      <c r="AV140" s="9">
        <f>'[1]6'!L$20+'[1]6'!L$26*Table6[[#This Row],[Online]]+'[1]6'!L$21*Table6[[#This Row],[NJ_DUM]]+'[1]6'!L$22*Table6[[#This Row],[NY_DUM]]+'[1]6'!L$23*Table6[[#This Row],[PA_DUM]]+'[1]6'!L$24*Table6[[#This Row],[CT_DUM]]+'[1]6'!L$25*Table6[[#This Row],[DL_DUM]]</f>
        <v>4422.5059537885054</v>
      </c>
      <c r="AW140" s="9">
        <f>Table6[[#This Row],[sales]]-Table6[[#This Row],[Pred_6]]</f>
        <v>2019.6676853522486</v>
      </c>
      <c r="AX140" s="9">
        <f>ABS(Table6[[#This Row],[Red_6]]/Table6[[#This Row],[sales]])</f>
        <v>0.31350717917339904</v>
      </c>
      <c r="AY140" s="9">
        <f>'[1]7'!L$21+'[1]7'!L$27*Table6[[#This Row],[LNTV]]+'[1]7'!L$22*Table6[[#This Row],[NJ_DUM]]+'[1]7'!L$23*Table6[[#This Row],[NY_DUM]]+'[1]7'!L$24*Table6[[#This Row],[PA_DUM]]+'[1]7'!L$25*Table6[[#This Row],[CT_DUM]]+'[1]7'!L$26*Table6[[#This Row],[DL_DUM]]</f>
        <v>8.2668642867330462</v>
      </c>
      <c r="AZ140" s="9">
        <f>Table6[[#This Row],[sales]]-Table6[[#This Row],[Pred_7]]</f>
        <v>6433.906774854021</v>
      </c>
      <c r="BA140" s="9">
        <f>ABS(Table6[[#This Row],[Red_7]]/Table6[[#This Row],[sales]])</f>
        <v>0.99871675854303188</v>
      </c>
      <c r="BB140" s="9">
        <f>'[1]8'!O$22+'[1]8'!O$28*Table6[[#This Row],[LNRADIOLING]]+'[1]8'!O$23*Table6[[#This Row],[DL_DUM]]+'[1]8'!O$24*Table6[[#This Row],[CT_DUM]]+'[1]8'!O$25*Table6[[#This Row],[PA_DUM]]+'[1]8'!O$26*Table6[[#This Row],[NY_DUM]]+'[1]8'!O$27*Table6[[#This Row],[NJ_DUM]]</f>
        <v>5.9036578558960819</v>
      </c>
      <c r="BC140" s="9">
        <f>Table6[[#This Row],[sales]]-Table6[[#This Row],[Pred_8]]</f>
        <v>6436.2699812848577</v>
      </c>
      <c r="BD140" s="9">
        <f>ABS(Table6[[#This Row],[Red_8]]/Table6[[#This Row],[sales]])</f>
        <v>0.99908359224904664</v>
      </c>
      <c r="BE140" s="9">
        <f>'[1]9'!M$19+'[1]9'!M$21*Table6[[#This Row],[LNONLINE]]+'[1]9'!M$20*Table6[[#This Row],[DL_DUM]]+'[1]9'!M$22*Table6[[#This Row],[CT_DUM]]+'[1]9'!M$23*Table6[[#This Row],[PA_DUM]]+'[1]9'!M$24*Table6[[#This Row],[NY_DUM]]+'[1]9'!M$25*Table6[[#This Row],[NJ_DUM]]</f>
        <v>6.019308151589577</v>
      </c>
      <c r="BF140" s="9">
        <f>Table6[[#This Row],[sales]]-Table6[[#This Row],[Pred_9]]</f>
        <v>6436.154330989164</v>
      </c>
      <c r="BG140" s="9">
        <f>ABS(Table6[[#This Row],[Red_9]]/Table6[[#This Row],[sales]])</f>
        <v>0.99906564018780586</v>
      </c>
      <c r="BH140" s="9">
        <f>'[1]10'!P$22+'[1]10'!P$30*Table6[[#This Row],[LNTV]]+'[1]10'!P$29*Table6[[#This Row],[LNRADIOLING]]+'[1]10'!P$24*Table6[[#This Row],[LNONLINELING]]+'[1]10'!P$23*Table6[[#This Row],[DL_DUM]]+'[1]10'!P$25*Table6[[#This Row],[CT_DUM]]+'[1]10'!P$26*Table6[[#This Row],[PA_DUM]]+'[1]10'!P$27*Table6[[#This Row],[NY_DUM]]+'[1]10'!P$28*Table6[[#This Row],[NJ_DUM]]</f>
        <v>5.9308809171258394</v>
      </c>
      <c r="BI140" s="9">
        <f>Table6[[#This Row],[sales]]-Table6[[#This Row],[Pred_10]]</f>
        <v>6436.2427582236278</v>
      </c>
      <c r="BJ140" s="45">
        <f>ABS(Table6[[#This Row],[Red_10]]/Table6[[#This Row],[sales]])</f>
        <v>0.99907936649191009</v>
      </c>
      <c r="BK140" s="9">
        <f>'[1]11'!P$32+'[1]11'!P$40*Table6[[#This Row],[LNONLINELING]]+'[1]11'!P$39*Table6[[#This Row],[LNRADIOLING]]+'[1]11'!P$38*Table6[[#This Row],[LNTVLING]]+'[1]11'!P$33*Table6[[#This Row],[DL_DUM]]+'[1]11'!P$34*Table6[[#This Row],[CT_DUM]]+'[1]11'!P$35*Table6[[#This Row],[PA_DUM]]+'[1]11'!P$36*Table6[[#This Row],[NY_DUM]]+'[1]11'!P$37*Table6[[#This Row],[NJ_DUM]]</f>
        <v>5.8673961532576131</v>
      </c>
      <c r="BL140" s="9">
        <f>Table6[[#This Row],[sales]]-Table6[[#This Row],[ Pred_11]]</f>
        <v>6436.3062429874963</v>
      </c>
      <c r="BM140" s="47">
        <f>ABS(Table6[[#This Row],[ Red_11]]/Table6[[#This Row],[sales]])</f>
        <v>0.99908922104837272</v>
      </c>
      <c r="BN140" s="9">
        <f>'[1]12'!K$22+'[1]12'!K$28*Table6[[#This Row],[COMBINE LN LING]]+'[1]12'!K$23*Table6[[#This Row],[DL_DUM]]+'[1]12'!K$24*Table6[[#This Row],[CT_DUM]]+'[1]12'!K$25*Table6[[#This Row],[PA_DUM]]+'[1]12'!K$26*Table6[[#This Row],[NY_DUM]]+'[1]12'!K$27*Table6[[#This Row],[NJ_DUM]]</f>
        <v>6.0281792605690505</v>
      </c>
      <c r="BO140" s="9">
        <f>Table6[[#This Row],[sales]]-Table6[[#This Row],[ Pred_12]]</f>
        <v>6436.1454598801847</v>
      </c>
      <c r="BP140" s="47">
        <f>ABS(Table6[[#This Row],[ Red_12]]/Table6[[#This Row],[sales]])</f>
        <v>0.99906426315119112</v>
      </c>
      <c r="BQ140">
        <f>LN(G140+'2019 Totals and Calculations'!C$18)</f>
        <v>7.440603897572454</v>
      </c>
      <c r="BR140">
        <f>LN(Table6[[#This Row],[PROF RADIO]]+'2019 Totals and Calculations'!D$18)</f>
        <v>5.6634693041378368</v>
      </c>
      <c r="BS140">
        <f>LN(Table6[[#This Row],[ONLINE LINGERING]]+'2019 Totals and Calculations'!E$18)</f>
        <v>5.0089017834676319</v>
      </c>
      <c r="BT140">
        <f>MONTH(Table6[[#This Row],[Date]])</f>
        <v>8</v>
      </c>
      <c r="BU140">
        <f t="shared" si="67"/>
        <v>0</v>
      </c>
      <c r="BV140">
        <f t="shared" si="68"/>
        <v>0</v>
      </c>
      <c r="BW140">
        <f t="shared" si="69"/>
        <v>0</v>
      </c>
      <c r="BX140">
        <f t="shared" si="70"/>
        <v>0</v>
      </c>
      <c r="BY140">
        <f t="shared" si="71"/>
        <v>0</v>
      </c>
      <c r="BZ140">
        <f t="shared" si="72"/>
        <v>0</v>
      </c>
      <c r="CA140">
        <f t="shared" si="73"/>
        <v>0</v>
      </c>
      <c r="CB140">
        <f t="shared" si="74"/>
        <v>1</v>
      </c>
      <c r="CC140">
        <f t="shared" si="75"/>
        <v>0</v>
      </c>
      <c r="CD140">
        <f t="shared" si="76"/>
        <v>0</v>
      </c>
      <c r="CE140">
        <f t="shared" si="77"/>
        <v>0</v>
      </c>
      <c r="CF140">
        <f t="shared" si="78"/>
        <v>0</v>
      </c>
      <c r="CG140">
        <f t="shared" si="79"/>
        <v>139</v>
      </c>
      <c r="CH14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8835.1439446456789</v>
      </c>
      <c r="CI140" s="79">
        <f>Table6[[#This Row],[sales]]-CH140</f>
        <v>-2392.9703055049249</v>
      </c>
      <c r="CJ140">
        <f>ABS(Table6[[#This Row],[sales]]-CH140)/Table6[[#This Row],[sales]]</f>
        <v>0.37145386627984389</v>
      </c>
      <c r="CK14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7550.5452724498027</v>
      </c>
      <c r="CL140" s="79">
        <f>Table6[[#This Row],[sales]]-CK140</f>
        <v>-1108.3716333090488</v>
      </c>
      <c r="CM140">
        <f>ABS(Table6[[#This Row],[sales]]-CK140)/Table6[[#This Row],[sales]]</f>
        <v>0.17204932611175031</v>
      </c>
      <c r="CN14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6954.9633937599156</v>
      </c>
      <c r="CO140" s="79">
        <f>Table6[[#This Row],[sales]]-CN140</f>
        <v>-512.78975461916161</v>
      </c>
      <c r="CP140">
        <f>ABS(Table6[[#This Row],[sales]]-CN140)/Table6[[#This Row],[sales]]</f>
        <v>7.9598871955825864E-2</v>
      </c>
      <c r="CQ14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6734.9621378652473</v>
      </c>
      <c r="CR140" s="79">
        <f>Table6[[#This Row],[sales]]-CQ140</f>
        <v>-292.78849872449337</v>
      </c>
      <c r="CS140">
        <f>ABS(Table6[[#This Row],[sales]]-CQ140)/Table6[[#This Row],[sales]]</f>
        <v>4.5448712674491805E-2</v>
      </c>
    </row>
    <row r="141" spans="1:97" x14ac:dyDescent="0.2">
      <c r="A141">
        <v>140</v>
      </c>
      <c r="B141" t="s">
        <v>139</v>
      </c>
      <c r="C141" s="5">
        <v>43709</v>
      </c>
      <c r="D141" s="6">
        <v>1447.7399671781243</v>
      </c>
      <c r="E141" s="8">
        <f>YEAR(Table6[[#This Row],[Date]])</f>
        <v>2019</v>
      </c>
      <c r="F141" s="6">
        <f>Table6[[#This Row],[TV_State]]+Table6[[#This Row],[Radio_State]]+Table6[[#This Row],[Online]]</f>
        <v>1769.459959884374</v>
      </c>
      <c r="G141" s="6">
        <f t="shared" si="54"/>
        <v>1374.0967032728006</v>
      </c>
      <c r="H141" s="6">
        <f>LN(Table6[[#This Row],[PROF TV LING]])</f>
        <v>7.2255518511446901</v>
      </c>
      <c r="I141" s="6">
        <f t="shared" si="55"/>
        <v>7.2777589761410297</v>
      </c>
      <c r="J141" s="6">
        <v>214.47999513749991</v>
      </c>
      <c r="K141" s="6">
        <f t="shared" si="60"/>
        <v>219.93510373417786</v>
      </c>
      <c r="L141" s="6">
        <f>0.5*J140+0.5*Table6[[#This Row],[Radio_State]]</f>
        <v>213.41821298335387</v>
      </c>
      <c r="M141" s="6">
        <f>LN(Table6[[#This Row],[RADIO LINGERING ]])</f>
        <v>5.3632536819144629</v>
      </c>
      <c r="N141" s="6">
        <f t="shared" si="56"/>
        <v>5.3682164712565914</v>
      </c>
      <c r="O141" s="6">
        <v>107.23999756874996</v>
      </c>
      <c r="P141" s="6">
        <f t="shared" si="57"/>
        <v>106.80329745960857</v>
      </c>
      <c r="Q141" s="6">
        <f>0.3*O140+0.7*Table6[[#This Row],[Online]]</f>
        <v>106.92146292250612</v>
      </c>
      <c r="R141" s="6">
        <f>LN(Table6[[#This Row],[ONLINE LINGERING]])</f>
        <v>4.6720945735799031</v>
      </c>
      <c r="S141" s="6">
        <f t="shared" si="58"/>
        <v>4.675069290696646</v>
      </c>
      <c r="T141" s="6">
        <v>6537.0478166951352</v>
      </c>
      <c r="U141" s="6">
        <f t="shared" si="59"/>
        <v>8.7852409383626533</v>
      </c>
      <c r="V141" s="8">
        <f>YEAR(Table6[[#This Row],[Date]])</f>
        <v>2019</v>
      </c>
      <c r="W141" s="8">
        <f>WEEKNUM(Table6[[#This Row],[Date]])</f>
        <v>36</v>
      </c>
      <c r="X141" t="s">
        <v>304</v>
      </c>
      <c r="Y141" s="9">
        <f>Table6[[#This Row],[LNTVLING]]+Table6[[#This Row],[LNRADIOLING]]+Table6[[#This Row],[LNONLINELING]]</f>
        <v>17.260900106639056</v>
      </c>
      <c r="Z141">
        <f t="shared" si="80"/>
        <v>1</v>
      </c>
      <c r="AA141">
        <f t="shared" si="61"/>
        <v>1</v>
      </c>
      <c r="AB141">
        <f t="shared" si="62"/>
        <v>0</v>
      </c>
      <c r="AC141">
        <f t="shared" si="63"/>
        <v>0</v>
      </c>
      <c r="AD141">
        <f t="shared" si="64"/>
        <v>0</v>
      </c>
      <c r="AE141">
        <f t="shared" si="65"/>
        <v>0</v>
      </c>
      <c r="AF141">
        <f t="shared" si="66"/>
        <v>0</v>
      </c>
      <c r="AG141" s="9">
        <f>'[1]1'!J$20+'[1]1'!J$21*Table6[[#This Row],[TV_State]]</f>
        <v>2753.4819913887786</v>
      </c>
      <c r="AH141" s="9">
        <f>Table6[[#This Row],[sales]]-Table6[[#This Row],[Pred_1]]</f>
        <v>3783.5658253063566</v>
      </c>
      <c r="AI141">
        <f>ABS(Table6[[#This Row],[Res_1]])/Table6[[#This Row],[sales]]</f>
        <v>0.57878815199170031</v>
      </c>
      <c r="AJ141" s="9">
        <f>'[1]2'!J$20+'[1]2'!J$21*Table6[[#This Row],[Radio_State]]</f>
        <v>2655.8607381134093</v>
      </c>
      <c r="AK141" s="9">
        <f>Table6[[#This Row],[sales]]-Table6[[#This Row],[ Pred_2 ]]</f>
        <v>3881.1870785817259</v>
      </c>
      <c r="AL141">
        <f>ABS(Table6[[#This Row],[ Res_2 ]])/Table6[[#This Row],[sales]]</f>
        <v>0.59372169019009802</v>
      </c>
      <c r="AM141" s="10">
        <f>'[1]3'!J$20+'[1]3'!J$21*Data!O141</f>
        <v>2420.290086411022</v>
      </c>
      <c r="AN141" s="9">
        <f>Table6[[#This Row],[sales]]-Table6[[#This Row],[Pred_3]]</f>
        <v>4116.7577302841128</v>
      </c>
      <c r="AO141" s="9">
        <f>ABS(Table6[[#This Row],[Res_3]])/Table6[[#This Row],[sales]]</f>
        <v>0.62975793442572336</v>
      </c>
      <c r="AP141" s="9">
        <f>'[1]4'!L$21+'[1]4'!L$27*Table6[[#This Row],[TV_State]]+'[1]4'!L$22*Table6[[#This Row],[NJ_DUM]]+'[1]4'!L$23*Table6[[#This Row],[NY_DUM]]+'[1]4'!L$24*Table6[[#This Row],[PA_DUM]]+'[1]4'!L$25*Table6[[#This Row],[CT_DUM]]+'[1]4'!L$26*Table6[[#This Row],[DL_DUM]]</f>
        <v>4699.8438629908887</v>
      </c>
      <c r="AQ141" s="9">
        <f>Table6[[#This Row],[sales]]-Table6[[#This Row],[Pred_4]]</f>
        <v>1837.2039537042465</v>
      </c>
      <c r="AR141">
        <f>ABS(Table6[[#This Row],[Res_4]]/Table6[[#This Row],[sales]])</f>
        <v>0.28104490057609244</v>
      </c>
      <c r="AS141" s="9">
        <f>'[1]5'!L$20+'[1]5'!L$26*Table6[[#This Row],[Radio_State]]+'[1]5'!L$21*Table6[[#This Row],[NJ_DUM]]+'[1]5'!L$22*Table6[[#This Row],[NY_DUM]]+'[1]5'!L$23*Table6[[#This Row],[PA_DUM]]+'[1]5'!L$24*Table6[[#This Row],[CT_DUM]]+'[1]5'!L$25*Table6[[#This Row],[DL_DUM]]</f>
        <v>4005.1698061439079</v>
      </c>
      <c r="AT141" s="9">
        <f>Table6[[#This Row],[sales]]-Table6[[#This Row],[Pred_5]]</f>
        <v>2531.8780105512274</v>
      </c>
      <c r="AU141" s="9">
        <f>ABS(Table6[[#This Row],[Red_5]]/Table6[[#This Row],[sales]])</f>
        <v>0.38731214480105203</v>
      </c>
      <c r="AV141" s="9">
        <f>'[1]6'!L$20+'[1]6'!L$26*Table6[[#This Row],[Online]]+'[1]6'!L$21*Table6[[#This Row],[NJ_DUM]]+'[1]6'!L$22*Table6[[#This Row],[NY_DUM]]+'[1]6'!L$23*Table6[[#This Row],[PA_DUM]]+'[1]6'!L$24*Table6[[#This Row],[CT_DUM]]+'[1]6'!L$25*Table6[[#This Row],[DL_DUM]]</f>
        <v>4427.1271032170062</v>
      </c>
      <c r="AW141" s="9">
        <f>Table6[[#This Row],[sales]]-Table6[[#This Row],[Pred_6]]</f>
        <v>2109.9207134781291</v>
      </c>
      <c r="AX141" s="9">
        <f>ABS(Table6[[#This Row],[Red_6]]/Table6[[#This Row],[sales]])</f>
        <v>0.32276354290839787</v>
      </c>
      <c r="AY141" s="9">
        <f>'[1]7'!L$21+'[1]7'!L$27*Table6[[#This Row],[LNTV]]+'[1]7'!L$22*Table6[[#This Row],[NJ_DUM]]+'[1]7'!L$23*Table6[[#This Row],[NY_DUM]]+'[1]7'!L$24*Table6[[#This Row],[PA_DUM]]+'[1]7'!L$25*Table6[[#This Row],[CT_DUM]]+'[1]7'!L$26*Table6[[#This Row],[DL_DUM]]</f>
        <v>8.2679656340230476</v>
      </c>
      <c r="AZ141" s="9">
        <f>Table6[[#This Row],[sales]]-Table6[[#This Row],[Pred_7]]</f>
        <v>6528.7798510611119</v>
      </c>
      <c r="BA141" s="9">
        <f>ABS(Table6[[#This Row],[Red_7]]/Table6[[#This Row],[sales]])</f>
        <v>0.99873521414163324</v>
      </c>
      <c r="BB141" s="9">
        <f>'[1]8'!O$22+'[1]8'!O$28*Table6[[#This Row],[LNRADIOLING]]+'[1]8'!O$23*Table6[[#This Row],[DL_DUM]]+'[1]8'!O$24*Table6[[#This Row],[CT_DUM]]+'[1]8'!O$25*Table6[[#This Row],[PA_DUM]]+'[1]8'!O$26*Table6[[#This Row],[NY_DUM]]+'[1]8'!O$27*Table6[[#This Row],[NJ_DUM]]</f>
        <v>5.9043677218998587</v>
      </c>
      <c r="BC141" s="9">
        <f>Table6[[#This Row],[sales]]-Table6[[#This Row],[Pred_8]]</f>
        <v>6531.1434489732355</v>
      </c>
      <c r="BD141" s="9">
        <f>ABS(Table6[[#This Row],[Red_8]]/Table6[[#This Row],[sales]])</f>
        <v>0.99909678376425204</v>
      </c>
      <c r="BE141" s="9">
        <f>'[1]9'!M$19+'[1]9'!M$21*Table6[[#This Row],[LNONLINE]]+'[1]9'!M$20*Table6[[#This Row],[DL_DUM]]+'[1]9'!M$22*Table6[[#This Row],[CT_DUM]]+'[1]9'!M$23*Table6[[#This Row],[PA_DUM]]+'[1]9'!M$24*Table6[[#This Row],[NY_DUM]]+'[1]9'!M$25*Table6[[#This Row],[NJ_DUM]]</f>
        <v>6.0224585999209097</v>
      </c>
      <c r="BF141" s="9">
        <f>Table6[[#This Row],[sales]]-Table6[[#This Row],[Pred_9]]</f>
        <v>6531.025358095214</v>
      </c>
      <c r="BG141" s="9">
        <f>ABS(Table6[[#This Row],[Red_9]]/Table6[[#This Row],[sales]])</f>
        <v>0.99907871890051958</v>
      </c>
      <c r="BH141" s="9">
        <f>'[1]10'!P$22+'[1]10'!P$30*Table6[[#This Row],[LNTV]]+'[1]10'!P$29*Table6[[#This Row],[LNRADIOLING]]+'[1]10'!P$24*Table6[[#This Row],[LNONLINELING]]+'[1]10'!P$23*Table6[[#This Row],[DL_DUM]]+'[1]10'!P$25*Table6[[#This Row],[CT_DUM]]+'[1]10'!P$26*Table6[[#This Row],[PA_DUM]]+'[1]10'!P$27*Table6[[#This Row],[NY_DUM]]+'[1]10'!P$28*Table6[[#This Row],[NJ_DUM]]</f>
        <v>5.9326920004020574</v>
      </c>
      <c r="BI141" s="9">
        <f>Table6[[#This Row],[sales]]-Table6[[#This Row],[Pred_10]]</f>
        <v>6531.1151246947329</v>
      </c>
      <c r="BJ141" s="45">
        <f>ABS(Table6[[#This Row],[Red_10]]/Table6[[#This Row],[sales]])</f>
        <v>0.99909245087893483</v>
      </c>
      <c r="BK141" s="9">
        <f>'[1]11'!P$32+'[1]11'!P$40*Table6[[#This Row],[LNONLINELING]]+'[1]11'!P$39*Table6[[#This Row],[LNRADIOLING]]+'[1]11'!P$38*Table6[[#This Row],[LNTVLING]]+'[1]11'!P$33*Table6[[#This Row],[DL_DUM]]+'[1]11'!P$34*Table6[[#This Row],[CT_DUM]]+'[1]11'!P$35*Table6[[#This Row],[PA_DUM]]+'[1]11'!P$36*Table6[[#This Row],[NY_DUM]]+'[1]11'!P$37*Table6[[#This Row],[NJ_DUM]]</f>
        <v>5.8662804415711882</v>
      </c>
      <c r="BL141" s="9">
        <f>Table6[[#This Row],[sales]]-Table6[[#This Row],[ Pred_11]]</f>
        <v>6531.1815362535644</v>
      </c>
      <c r="BM141" s="47">
        <f>ABS(Table6[[#This Row],[ Red_11]]/Table6[[#This Row],[sales]])</f>
        <v>0.99910261013747081</v>
      </c>
      <c r="BN141" s="9">
        <f>'[1]12'!K$22+'[1]12'!K$28*Table6[[#This Row],[COMBINE LN LING]]+'[1]12'!K$23*Table6[[#This Row],[DL_DUM]]+'[1]12'!K$24*Table6[[#This Row],[CT_DUM]]+'[1]12'!K$25*Table6[[#This Row],[PA_DUM]]+'[1]12'!K$26*Table6[[#This Row],[NY_DUM]]+'[1]12'!K$27*Table6[[#This Row],[NJ_DUM]]</f>
        <v>6.0323306249967921</v>
      </c>
      <c r="BO141" s="9">
        <f>Table6[[#This Row],[sales]]-Table6[[#This Row],[ Pred_12]]</f>
        <v>6531.0154860701386</v>
      </c>
      <c r="BP141" s="47">
        <f>ABS(Table6[[#This Row],[ Red_12]]/Table6[[#This Row],[sales]])</f>
        <v>0.99907720873486794</v>
      </c>
      <c r="BQ141">
        <f>LN(G141+'2019 Totals and Calculations'!C$18)</f>
        <v>7.4589587637887185</v>
      </c>
      <c r="BR141">
        <f>LN(Table6[[#This Row],[PROF RADIO]]+'2019 Totals and Calculations'!D$18)</f>
        <v>5.6443560909300627</v>
      </c>
      <c r="BS141">
        <f>LN(Table6[[#This Row],[ONLINE LINGERING]]+'2019 Totals and Calculations'!E$18)</f>
        <v>5.0159466770338561</v>
      </c>
      <c r="BT141">
        <f>MONTH(Table6[[#This Row],[Date]])</f>
        <v>9</v>
      </c>
      <c r="BU141">
        <f t="shared" si="67"/>
        <v>0</v>
      </c>
      <c r="BV141">
        <f t="shared" si="68"/>
        <v>0</v>
      </c>
      <c r="BW141">
        <f t="shared" si="69"/>
        <v>0</v>
      </c>
      <c r="BX141">
        <f t="shared" si="70"/>
        <v>0</v>
      </c>
      <c r="BY141">
        <f t="shared" si="71"/>
        <v>0</v>
      </c>
      <c r="BZ141">
        <f t="shared" si="72"/>
        <v>0</v>
      </c>
      <c r="CA141">
        <f t="shared" si="73"/>
        <v>0</v>
      </c>
      <c r="CB141">
        <f t="shared" si="74"/>
        <v>0</v>
      </c>
      <c r="CC141">
        <f t="shared" si="75"/>
        <v>1</v>
      </c>
      <c r="CD141">
        <f t="shared" si="76"/>
        <v>0</v>
      </c>
      <c r="CE141">
        <f t="shared" si="77"/>
        <v>0</v>
      </c>
      <c r="CF141">
        <f t="shared" si="78"/>
        <v>0</v>
      </c>
      <c r="CG141">
        <f t="shared" si="79"/>
        <v>140</v>
      </c>
      <c r="CH14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8050.1805108720373</v>
      </c>
      <c r="CI141" s="79">
        <f>Table6[[#This Row],[sales]]-CH141</f>
        <v>-1513.1326941769021</v>
      </c>
      <c r="CJ141">
        <f>ABS(Table6[[#This Row],[sales]]-CH141)/Table6[[#This Row],[sales]]</f>
        <v>0.23147034205753755</v>
      </c>
      <c r="CK14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6897.5171014459638</v>
      </c>
      <c r="CL141" s="79">
        <f>Table6[[#This Row],[sales]]-CK141</f>
        <v>-360.46928475082859</v>
      </c>
      <c r="CM141">
        <f>ABS(Table6[[#This Row],[sales]]-CK141)/Table6[[#This Row],[sales]]</f>
        <v>5.5142519201131862E-2</v>
      </c>
      <c r="CN14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7517.3897507552037</v>
      </c>
      <c r="CO141" s="79">
        <f>Table6[[#This Row],[sales]]-CN141</f>
        <v>-980.34193406006852</v>
      </c>
      <c r="CP141">
        <f>ABS(Table6[[#This Row],[sales]]-CN141)/Table6[[#This Row],[sales]]</f>
        <v>0.14996707405999815</v>
      </c>
      <c r="CQ14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7023.3703628687881</v>
      </c>
      <c r="CR141" s="79">
        <f>Table6[[#This Row],[sales]]-CQ141</f>
        <v>-486.32254617365288</v>
      </c>
      <c r="CS141">
        <f>ABS(Table6[[#This Row],[sales]]-CQ141)/Table6[[#This Row],[sales]]</f>
        <v>7.4394827728140697E-2</v>
      </c>
    </row>
    <row r="142" spans="1:97" x14ac:dyDescent="0.2">
      <c r="A142">
        <v>141</v>
      </c>
      <c r="B142" t="s">
        <v>139</v>
      </c>
      <c r="C142" s="5">
        <v>43716</v>
      </c>
      <c r="D142" s="6">
        <v>1462.2173668499054</v>
      </c>
      <c r="E142" s="8">
        <f>YEAR(Table6[[#This Row],[Date]])</f>
        <v>2019</v>
      </c>
      <c r="F142" s="6">
        <f>Table6[[#This Row],[TV_State]]+Table6[[#This Row],[Radio_State]]+Table6[[#This Row],[Online]]</f>
        <v>1787.1545594832178</v>
      </c>
      <c r="G142" s="6">
        <f t="shared" si="54"/>
        <v>1400.5329023459319</v>
      </c>
      <c r="H142" s="6">
        <f>LN(Table6[[#This Row],[PROF TV LING]])</f>
        <v>7.2446080877094072</v>
      </c>
      <c r="I142" s="6">
        <f t="shared" si="55"/>
        <v>7.2877093069941976</v>
      </c>
      <c r="J142" s="6">
        <v>216.62479508887492</v>
      </c>
      <c r="K142" s="6">
        <f t="shared" si="60"/>
        <v>218.27994941152639</v>
      </c>
      <c r="L142" s="6">
        <f>0.5*J141+0.5*Table6[[#This Row],[Radio_State]]</f>
        <v>215.5523951131874</v>
      </c>
      <c r="M142" s="6">
        <f>LN(Table6[[#This Row],[RADIO LINGERING ]])</f>
        <v>5.3732040127676308</v>
      </c>
      <c r="N142" s="6">
        <f t="shared" si="56"/>
        <v>5.3781668021097602</v>
      </c>
      <c r="O142" s="6">
        <v>108.31239754443746</v>
      </c>
      <c r="P142" s="6">
        <f t="shared" si="57"/>
        <v>107.85966751898879</v>
      </c>
      <c r="Q142" s="6">
        <f>0.3*O141+0.7*Table6[[#This Row],[Online]]</f>
        <v>107.99067755173121</v>
      </c>
      <c r="R142" s="6">
        <f>LN(Table6[[#This Row],[ONLINE LINGERING]])</f>
        <v>4.6820449044330719</v>
      </c>
      <c r="S142" s="6">
        <f t="shared" si="58"/>
        <v>4.6850196215498148</v>
      </c>
      <c r="T142" s="6">
        <v>6836.3592527266783</v>
      </c>
      <c r="U142" s="6">
        <f t="shared" si="59"/>
        <v>8.8300105959158639</v>
      </c>
      <c r="V142" s="8">
        <f>YEAR(Table6[[#This Row],[Date]])</f>
        <v>2019</v>
      </c>
      <c r="W142" s="8">
        <f>WEEKNUM(Table6[[#This Row],[Date]])</f>
        <v>37</v>
      </c>
      <c r="X142" t="s">
        <v>305</v>
      </c>
      <c r="Y142" s="9">
        <f>Table6[[#This Row],[LNTVLING]]+Table6[[#This Row],[LNRADIOLING]]+Table6[[#This Row],[LNONLINELING]]</f>
        <v>17.299857004910109</v>
      </c>
      <c r="Z142">
        <f t="shared" si="80"/>
        <v>1</v>
      </c>
      <c r="AA142">
        <f t="shared" si="61"/>
        <v>1</v>
      </c>
      <c r="AB142">
        <f t="shared" si="62"/>
        <v>0</v>
      </c>
      <c r="AC142">
        <f t="shared" si="63"/>
        <v>0</v>
      </c>
      <c r="AD142">
        <f t="shared" si="64"/>
        <v>0</v>
      </c>
      <c r="AE142">
        <f t="shared" si="65"/>
        <v>0</v>
      </c>
      <c r="AF142">
        <f t="shared" si="66"/>
        <v>0</v>
      </c>
      <c r="AG142" s="9">
        <f>'[1]1'!J$20+'[1]1'!J$21*Table6[[#This Row],[TV_State]]</f>
        <v>2767.7194858481034</v>
      </c>
      <c r="AH142" s="9">
        <f>Table6[[#This Row],[sales]]-Table6[[#This Row],[Pred_1]]</f>
        <v>4068.6397668785748</v>
      </c>
      <c r="AI142">
        <f>ABS(Table6[[#This Row],[Res_1]])/Table6[[#This Row],[sales]]</f>
        <v>0.59514715603276702</v>
      </c>
      <c r="AJ142" s="9">
        <f>'[1]2'!J$20+'[1]2'!J$21*Table6[[#This Row],[Radio_State]]</f>
        <v>2665.2765274545682</v>
      </c>
      <c r="AK142" s="9">
        <f>Table6[[#This Row],[sales]]-Table6[[#This Row],[ Pred_2 ]]</f>
        <v>4171.0827252721101</v>
      </c>
      <c r="AL142">
        <f>ABS(Table6[[#This Row],[ Res_2 ]])/Table6[[#This Row],[sales]]</f>
        <v>0.6101321728533321</v>
      </c>
      <c r="AM142" s="10">
        <f>'[1]3'!J$20+'[1]3'!J$21*Data!O142</f>
        <v>2426.4856854578838</v>
      </c>
      <c r="AN142" s="9">
        <f>Table6[[#This Row],[sales]]-Table6[[#This Row],[Pred_3]]</f>
        <v>4409.8735672687944</v>
      </c>
      <c r="AO142" s="9">
        <f>ABS(Table6[[#This Row],[Res_3]])/Table6[[#This Row],[sales]]</f>
        <v>0.64506170671325069</v>
      </c>
      <c r="AP142" s="9">
        <f>'[1]4'!L$21+'[1]4'!L$27*Table6[[#This Row],[TV_State]]+'[1]4'!L$22*Table6[[#This Row],[NJ_DUM]]+'[1]4'!L$23*Table6[[#This Row],[NY_DUM]]+'[1]4'!L$24*Table6[[#This Row],[PA_DUM]]+'[1]4'!L$25*Table6[[#This Row],[CT_DUM]]+'[1]4'!L$26*Table6[[#This Row],[DL_DUM]]</f>
        <v>4703.0372971464985</v>
      </c>
      <c r="AQ142" s="9">
        <f>Table6[[#This Row],[sales]]-Table6[[#This Row],[Pred_4]]</f>
        <v>2133.3219555801797</v>
      </c>
      <c r="AR142">
        <f>ABS(Table6[[#This Row],[Res_4]]/Table6[[#This Row],[sales]])</f>
        <v>0.31205527338682582</v>
      </c>
      <c r="AS142" s="9">
        <f>'[1]5'!L$20+'[1]5'!L$26*Table6[[#This Row],[Radio_State]]+'[1]5'!L$21*Table6[[#This Row],[NJ_DUM]]+'[1]5'!L$22*Table6[[#This Row],[NY_DUM]]+'[1]5'!L$23*Table6[[#This Row],[PA_DUM]]+'[1]5'!L$24*Table6[[#This Row],[CT_DUM]]+'[1]5'!L$25*Table6[[#This Row],[DL_DUM]]</f>
        <v>4008.9480756684752</v>
      </c>
      <c r="AT142" s="9">
        <f>Table6[[#This Row],[sales]]-Table6[[#This Row],[Pred_5]]</f>
        <v>2827.4111770582031</v>
      </c>
      <c r="AU142" s="9">
        <f>ABS(Table6[[#This Row],[Red_5]]/Table6[[#This Row],[sales]])</f>
        <v>0.41358434695053387</v>
      </c>
      <c r="AV142" s="9">
        <f>'[1]6'!L$20+'[1]6'!L$26*Table6[[#This Row],[Online]]+'[1]6'!L$21*Table6[[#This Row],[NJ_DUM]]+'[1]6'!L$22*Table6[[#This Row],[NY_DUM]]+'[1]6'!L$23*Table6[[#This Row],[PA_DUM]]+'[1]6'!L$24*Table6[[#This Row],[CT_DUM]]+'[1]6'!L$25*Table6[[#This Row],[DL_DUM]]</f>
        <v>4431.7944641397935</v>
      </c>
      <c r="AW142" s="9">
        <f>Table6[[#This Row],[sales]]-Table6[[#This Row],[Pred_6]]</f>
        <v>2404.5647885868848</v>
      </c>
      <c r="AX142" s="9">
        <f>ABS(Table6[[#This Row],[Red_6]]/Table6[[#This Row],[sales]])</f>
        <v>0.3517317770606958</v>
      </c>
      <c r="AY142" s="9">
        <f>'[1]7'!L$21+'[1]7'!L$27*Table6[[#This Row],[LNTV]]+'[1]7'!L$22*Table6[[#This Row],[NJ_DUM]]+'[1]7'!L$23*Table6[[#This Row],[NY_DUM]]+'[1]7'!L$24*Table6[[#This Row],[PA_DUM]]+'[1]7'!L$25*Table6[[#This Row],[CT_DUM]]+'[1]7'!L$26*Table6[[#This Row],[DL_DUM]]</f>
        <v>8.2690669813130491</v>
      </c>
      <c r="AZ142" s="9">
        <f>Table6[[#This Row],[sales]]-Table6[[#This Row],[Pred_7]]</f>
        <v>6828.0901857453655</v>
      </c>
      <c r="BA142" s="9">
        <f>ABS(Table6[[#This Row],[Red_7]]/Table6[[#This Row],[sales]])</f>
        <v>0.99879042825638298</v>
      </c>
      <c r="BB142" s="9">
        <f>'[1]8'!O$22+'[1]8'!O$28*Table6[[#This Row],[LNRADIOLING]]+'[1]8'!O$23*Table6[[#This Row],[DL_DUM]]+'[1]8'!O$24*Table6[[#This Row],[CT_DUM]]+'[1]8'!O$25*Table6[[#This Row],[PA_DUM]]+'[1]8'!O$26*Table6[[#This Row],[NY_DUM]]+'[1]8'!O$27*Table6[[#This Row],[NJ_DUM]]</f>
        <v>5.9050775879036346</v>
      </c>
      <c r="BC142" s="9">
        <f>Table6[[#This Row],[sales]]-Table6[[#This Row],[Pred_8]]</f>
        <v>6830.4541751387742</v>
      </c>
      <c r="BD142" s="9">
        <f>ABS(Table6[[#This Row],[Red_8]]/Table6[[#This Row],[sales]])</f>
        <v>0.99913622479896025</v>
      </c>
      <c r="BE142" s="9">
        <f>'[1]9'!M$19+'[1]9'!M$21*Table6[[#This Row],[LNONLINE]]+'[1]9'!M$20*Table6[[#This Row],[DL_DUM]]+'[1]9'!M$22*Table6[[#This Row],[CT_DUM]]+'[1]9'!M$23*Table6[[#This Row],[PA_DUM]]+'[1]9'!M$24*Table6[[#This Row],[NY_DUM]]+'[1]9'!M$25*Table6[[#This Row],[NJ_DUM]]</f>
        <v>6.0256090482522424</v>
      </c>
      <c r="BF142" s="9">
        <f>Table6[[#This Row],[sales]]-Table6[[#This Row],[Pred_9]]</f>
        <v>6830.3336436784257</v>
      </c>
      <c r="BG142" s="9">
        <f>ABS(Table6[[#This Row],[Red_9]]/Table6[[#This Row],[sales]])</f>
        <v>0.99911859385595492</v>
      </c>
      <c r="BH142" s="9">
        <f>'[1]10'!P$22+'[1]10'!P$30*Table6[[#This Row],[LNTV]]+'[1]10'!P$29*Table6[[#This Row],[LNRADIOLING]]+'[1]10'!P$24*Table6[[#This Row],[LNONLINELING]]+'[1]10'!P$23*Table6[[#This Row],[DL_DUM]]+'[1]10'!P$25*Table6[[#This Row],[CT_DUM]]+'[1]10'!P$26*Table6[[#This Row],[PA_DUM]]+'[1]10'!P$27*Table6[[#This Row],[NY_DUM]]+'[1]10'!P$28*Table6[[#This Row],[NJ_DUM]]</f>
        <v>5.9345030836782753</v>
      </c>
      <c r="BI142" s="9">
        <f>Table6[[#This Row],[sales]]-Table6[[#This Row],[Pred_10]]</f>
        <v>6830.4247496429998</v>
      </c>
      <c r="BJ142" s="45">
        <f>ABS(Table6[[#This Row],[Red_10]]/Table6[[#This Row],[sales]])</f>
        <v>0.99913192053485023</v>
      </c>
      <c r="BK142" s="9">
        <f>'[1]11'!P$32+'[1]11'!P$40*Table6[[#This Row],[LNONLINELING]]+'[1]11'!P$39*Table6[[#This Row],[LNRADIOLING]]+'[1]11'!P$38*Table6[[#This Row],[LNTVLING]]+'[1]11'!P$33*Table6[[#This Row],[DL_DUM]]+'[1]11'!P$34*Table6[[#This Row],[CT_DUM]]+'[1]11'!P$35*Table6[[#This Row],[PA_DUM]]+'[1]11'!P$36*Table6[[#This Row],[NY_DUM]]+'[1]11'!P$37*Table6[[#This Row],[NJ_DUM]]</f>
        <v>5.8658698825078144</v>
      </c>
      <c r="BL142" s="9">
        <f>Table6[[#This Row],[sales]]-Table6[[#This Row],[ Pred_11]]</f>
        <v>6830.4933828441708</v>
      </c>
      <c r="BM142" s="47">
        <f>ABS(Table6[[#This Row],[ Red_11]]/Table6[[#This Row],[sales]])</f>
        <v>0.99914195997231015</v>
      </c>
      <c r="BN142" s="9">
        <f>'[1]12'!K$22+'[1]12'!K$28*Table6[[#This Row],[COMBINE LN LING]]+'[1]12'!K$23*Table6[[#This Row],[DL_DUM]]+'[1]12'!K$24*Table6[[#This Row],[CT_DUM]]+'[1]12'!K$25*Table6[[#This Row],[PA_DUM]]+'[1]12'!K$26*Table6[[#This Row],[NY_DUM]]+'[1]12'!K$27*Table6[[#This Row],[NJ_DUM]]</f>
        <v>6.0360796762130295</v>
      </c>
      <c r="BO142" s="9">
        <f>Table6[[#This Row],[sales]]-Table6[[#This Row],[ Pred_12]]</f>
        <v>6830.3231730504649</v>
      </c>
      <c r="BP142" s="47">
        <f>ABS(Table6[[#This Row],[ Red_12]]/Table6[[#This Row],[sales]])</f>
        <v>0.99911706224715946</v>
      </c>
      <c r="BQ142">
        <f>LN(G142+'2019 Totals and Calculations'!C$18)</f>
        <v>7.474077906457107</v>
      </c>
      <c r="BR142">
        <f>LN(Table6[[#This Row],[PROF RADIO]]+'2019 Totals and Calculations'!D$18)</f>
        <v>5.6384838982837087</v>
      </c>
      <c r="BS142">
        <f>LN(Table6[[#This Row],[ONLINE LINGERING]]+'2019 Totals and Calculations'!E$18)</f>
        <v>5.0230119966169298</v>
      </c>
      <c r="BT142">
        <f>MONTH(Table6[[#This Row],[Date]])</f>
        <v>9</v>
      </c>
      <c r="BU142">
        <f t="shared" si="67"/>
        <v>0</v>
      </c>
      <c r="BV142">
        <f t="shared" si="68"/>
        <v>0</v>
      </c>
      <c r="BW142">
        <f t="shared" si="69"/>
        <v>0</v>
      </c>
      <c r="BX142">
        <f t="shared" si="70"/>
        <v>0</v>
      </c>
      <c r="BY142">
        <f t="shared" si="71"/>
        <v>0</v>
      </c>
      <c r="BZ142">
        <f t="shared" si="72"/>
        <v>0</v>
      </c>
      <c r="CA142">
        <f t="shared" si="73"/>
        <v>0</v>
      </c>
      <c r="CB142">
        <f t="shared" si="74"/>
        <v>0</v>
      </c>
      <c r="CC142">
        <f t="shared" si="75"/>
        <v>1</v>
      </c>
      <c r="CD142">
        <f t="shared" si="76"/>
        <v>0</v>
      </c>
      <c r="CE142">
        <f t="shared" si="77"/>
        <v>0</v>
      </c>
      <c r="CF142">
        <f t="shared" si="78"/>
        <v>0</v>
      </c>
      <c r="CG142">
        <f t="shared" si="79"/>
        <v>141</v>
      </c>
      <c r="CH14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8108.4253339292509</v>
      </c>
      <c r="CI142" s="79">
        <f>Table6[[#This Row],[sales]]-CH142</f>
        <v>-1272.0660812025726</v>
      </c>
      <c r="CJ142">
        <f>ABS(Table6[[#This Row],[sales]]-CH142)/Table6[[#This Row],[sales]]</f>
        <v>0.18607361523536226</v>
      </c>
      <c r="CK14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6900.7403834122979</v>
      </c>
      <c r="CL142" s="79">
        <f>Table6[[#This Row],[sales]]-CK142</f>
        <v>-64.38113068561961</v>
      </c>
      <c r="CM142">
        <f>ABS(Table6[[#This Row],[sales]]-CK142)/Table6[[#This Row],[sales]]</f>
        <v>9.4174586655815708E-3</v>
      </c>
      <c r="CN14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7552.5120041330738</v>
      </c>
      <c r="CO142" s="79">
        <f>Table6[[#This Row],[sales]]-CN142</f>
        <v>-716.15275140639551</v>
      </c>
      <c r="CP142">
        <f>ABS(Table6[[#This Row],[sales]]-CN142)/Table6[[#This Row],[sales]]</f>
        <v>0.1047564536812132</v>
      </c>
      <c r="CQ14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7062.1354975324266</v>
      </c>
      <c r="CR142" s="79">
        <f>Table6[[#This Row],[sales]]-CQ142</f>
        <v>-225.77624480574832</v>
      </c>
      <c r="CS142">
        <f>ABS(Table6[[#This Row],[sales]]-CQ142)/Table6[[#This Row],[sales]]</f>
        <v>3.3025801667122393E-2</v>
      </c>
    </row>
    <row r="143" spans="1:97" x14ac:dyDescent="0.2">
      <c r="A143">
        <v>142</v>
      </c>
      <c r="B143" t="s">
        <v>139</v>
      </c>
      <c r="C143" s="5">
        <v>43723</v>
      </c>
      <c r="D143" s="6">
        <v>1476.8395405184049</v>
      </c>
      <c r="E143" s="8">
        <f>YEAR(Table6[[#This Row],[Date]])</f>
        <v>2019</v>
      </c>
      <c r="F143" s="6">
        <f>Table6[[#This Row],[TV_State]]+Table6[[#This Row],[Radio_State]]+Table6[[#This Row],[Online]]</f>
        <v>1805.0261050780505</v>
      </c>
      <c r="G143" s="6">
        <f t="shared" si="54"/>
        <v>1423.4248937976736</v>
      </c>
      <c r="H143" s="6">
        <f>LN(Table6[[#This Row],[PROF TV LING]])</f>
        <v>7.260821143680678</v>
      </c>
      <c r="I143" s="6">
        <f t="shared" si="55"/>
        <v>7.2976596378473664</v>
      </c>
      <c r="J143" s="6">
        <v>218.79104303976368</v>
      </c>
      <c r="K143" s="6">
        <f t="shared" si="60"/>
        <v>218.53549622564503</v>
      </c>
      <c r="L143" s="6">
        <f>0.5*J142+0.5*Table6[[#This Row],[Radio_State]]</f>
        <v>217.7079190643193</v>
      </c>
      <c r="M143" s="6">
        <f>LN(Table6[[#This Row],[RADIO LINGERING ]])</f>
        <v>5.3831543436207987</v>
      </c>
      <c r="N143" s="6">
        <f t="shared" si="56"/>
        <v>5.388117132962928</v>
      </c>
      <c r="O143" s="6">
        <v>109.39552151988184</v>
      </c>
      <c r="P143" s="6">
        <f t="shared" si="57"/>
        <v>108.93476531961392</v>
      </c>
      <c r="Q143" s="6">
        <f>0.3*O142+0.7*Table6[[#This Row],[Online]]</f>
        <v>109.07058432724853</v>
      </c>
      <c r="R143" s="6">
        <f>LN(Table6[[#This Row],[ONLINE LINGERING]])</f>
        <v>4.6919952352862397</v>
      </c>
      <c r="S143" s="6">
        <f t="shared" si="58"/>
        <v>4.6949699524029826</v>
      </c>
      <c r="T143" s="6">
        <v>6768.4305678260316</v>
      </c>
      <c r="U143" s="6">
        <f t="shared" si="59"/>
        <v>8.820024517440114</v>
      </c>
      <c r="V143" s="8">
        <f>YEAR(Table6[[#This Row],[Date]])</f>
        <v>2019</v>
      </c>
      <c r="W143" s="8">
        <f>WEEKNUM(Table6[[#This Row],[Date]])</f>
        <v>38</v>
      </c>
      <c r="X143" t="s">
        <v>306</v>
      </c>
      <c r="Y143" s="9">
        <f>Table6[[#This Row],[LNTVLING]]+Table6[[#This Row],[LNRADIOLING]]+Table6[[#This Row],[LNONLINELING]]</f>
        <v>17.335970722587717</v>
      </c>
      <c r="Z143">
        <f t="shared" si="80"/>
        <v>1</v>
      </c>
      <c r="AA143">
        <f t="shared" si="61"/>
        <v>1</v>
      </c>
      <c r="AB143">
        <f t="shared" si="62"/>
        <v>0</v>
      </c>
      <c r="AC143">
        <f t="shared" si="63"/>
        <v>0</v>
      </c>
      <c r="AD143">
        <f t="shared" si="64"/>
        <v>0</v>
      </c>
      <c r="AE143">
        <f t="shared" si="65"/>
        <v>0</v>
      </c>
      <c r="AF143">
        <f t="shared" si="66"/>
        <v>0</v>
      </c>
      <c r="AG143" s="9">
        <f>'[1]1'!J$20+'[1]1'!J$21*Table6[[#This Row],[TV_State]]</f>
        <v>2782.0993552520213</v>
      </c>
      <c r="AH143" s="9">
        <f>Table6[[#This Row],[sales]]-Table6[[#This Row],[Pred_1]]</f>
        <v>3986.3312125740104</v>
      </c>
      <c r="AI143">
        <f>ABS(Table6[[#This Row],[Res_1]])/Table6[[#This Row],[sales]]</f>
        <v>0.58895946004427868</v>
      </c>
      <c r="AJ143" s="9">
        <f>'[1]2'!J$20+'[1]2'!J$21*Table6[[#This Row],[Radio_State]]</f>
        <v>2674.7864746891391</v>
      </c>
      <c r="AK143" s="9">
        <f>Table6[[#This Row],[sales]]-Table6[[#This Row],[ Pred_2 ]]</f>
        <v>4093.6440931368925</v>
      </c>
      <c r="AL143">
        <f>ABS(Table6[[#This Row],[ Res_2 ]])/Table6[[#This Row],[sales]]</f>
        <v>0.60481437345256539</v>
      </c>
      <c r="AM143" s="10">
        <f>'[1]3'!J$20+'[1]3'!J$21*Data!O143</f>
        <v>2432.7432404952137</v>
      </c>
      <c r="AN143" s="9">
        <f>Table6[[#This Row],[sales]]-Table6[[#This Row],[Pred_3]]</f>
        <v>4335.6873273308174</v>
      </c>
      <c r="AO143" s="9">
        <f>ABS(Table6[[#This Row],[Res_3]])/Table6[[#This Row],[sales]]</f>
        <v>0.64057498764051102</v>
      </c>
      <c r="AP143" s="9">
        <f>'[1]4'!L$21+'[1]4'!L$27*Table6[[#This Row],[TV_State]]+'[1]4'!L$22*Table6[[#This Row],[NJ_DUM]]+'[1]4'!L$23*Table6[[#This Row],[NY_DUM]]+'[1]4'!L$24*Table6[[#This Row],[PA_DUM]]+'[1]4'!L$25*Table6[[#This Row],[CT_DUM]]+'[1]4'!L$26*Table6[[#This Row],[DL_DUM]]</f>
        <v>4706.262665643666</v>
      </c>
      <c r="AQ143" s="9">
        <f>Table6[[#This Row],[sales]]-Table6[[#This Row],[Pred_4]]</f>
        <v>2062.1679021823657</v>
      </c>
      <c r="AR143">
        <f>ABS(Table6[[#This Row],[Res_4]]/Table6[[#This Row],[sales]])</f>
        <v>0.30467445614127325</v>
      </c>
      <c r="AS143" s="9">
        <f>'[1]5'!L$20+'[1]5'!L$26*Table6[[#This Row],[Radio_State]]+'[1]5'!L$21*Table6[[#This Row],[NJ_DUM]]+'[1]5'!L$22*Table6[[#This Row],[NY_DUM]]+'[1]5'!L$23*Table6[[#This Row],[PA_DUM]]+'[1]5'!L$24*Table6[[#This Row],[CT_DUM]]+'[1]5'!L$25*Table6[[#This Row],[DL_DUM]]</f>
        <v>4012.7641278882884</v>
      </c>
      <c r="AT143" s="9">
        <f>Table6[[#This Row],[sales]]-Table6[[#This Row],[Pred_5]]</f>
        <v>2755.6664399377432</v>
      </c>
      <c r="AU143" s="9">
        <f>ABS(Table6[[#This Row],[Red_5]]/Table6[[#This Row],[sales]])</f>
        <v>0.40713521581160911</v>
      </c>
      <c r="AV143" s="9">
        <f>'[1]6'!L$20+'[1]6'!L$26*Table6[[#This Row],[Online]]+'[1]6'!L$21*Table6[[#This Row],[NJ_DUM]]+'[1]6'!L$22*Table6[[#This Row],[NY_DUM]]+'[1]6'!L$23*Table6[[#This Row],[PA_DUM]]+'[1]6'!L$24*Table6[[#This Row],[CT_DUM]]+'[1]6'!L$25*Table6[[#This Row],[DL_DUM]]</f>
        <v>4436.5084986718075</v>
      </c>
      <c r="AW143" s="9">
        <f>Table6[[#This Row],[sales]]-Table6[[#This Row],[Pred_6]]</f>
        <v>2331.9220691542241</v>
      </c>
      <c r="AX143" s="9">
        <f>ABS(Table6[[#This Row],[Red_6]]/Table6[[#This Row],[sales]])</f>
        <v>0.3445292148284857</v>
      </c>
      <c r="AY143" s="9">
        <f>'[1]7'!L$21+'[1]7'!L$27*Table6[[#This Row],[LNTV]]+'[1]7'!L$22*Table6[[#This Row],[NJ_DUM]]+'[1]7'!L$23*Table6[[#This Row],[NY_DUM]]+'[1]7'!L$24*Table6[[#This Row],[PA_DUM]]+'[1]7'!L$25*Table6[[#This Row],[CT_DUM]]+'[1]7'!L$26*Table6[[#This Row],[DL_DUM]]</f>
        <v>8.2701683286030487</v>
      </c>
      <c r="AZ143" s="9">
        <f>Table6[[#This Row],[sales]]-Table6[[#This Row],[Pred_7]]</f>
        <v>6760.1603994974284</v>
      </c>
      <c r="BA143" s="9">
        <f>ABS(Table6[[#This Row],[Red_7]]/Table6[[#This Row],[sales]])</f>
        <v>0.99877812614819217</v>
      </c>
      <c r="BB143" s="9">
        <f>'[1]8'!O$22+'[1]8'!O$28*Table6[[#This Row],[LNRADIOLING]]+'[1]8'!O$23*Table6[[#This Row],[DL_DUM]]+'[1]8'!O$24*Table6[[#This Row],[CT_DUM]]+'[1]8'!O$25*Table6[[#This Row],[PA_DUM]]+'[1]8'!O$26*Table6[[#This Row],[NY_DUM]]+'[1]8'!O$27*Table6[[#This Row],[NJ_DUM]]</f>
        <v>5.9057874539074113</v>
      </c>
      <c r="BC143" s="9">
        <f>Table6[[#This Row],[sales]]-Table6[[#This Row],[Pred_8]]</f>
        <v>6762.524780372124</v>
      </c>
      <c r="BD143" s="9">
        <f>ABS(Table6[[#This Row],[Red_8]]/Table6[[#This Row],[sales]])</f>
        <v>0.99912745098073685</v>
      </c>
      <c r="BE143" s="9">
        <f>'[1]9'!M$19+'[1]9'!M$21*Table6[[#This Row],[LNONLINE]]+'[1]9'!M$20*Table6[[#This Row],[DL_DUM]]+'[1]9'!M$22*Table6[[#This Row],[CT_DUM]]+'[1]9'!M$23*Table6[[#This Row],[PA_DUM]]+'[1]9'!M$24*Table6[[#This Row],[NY_DUM]]+'[1]9'!M$25*Table6[[#This Row],[NJ_DUM]]</f>
        <v>6.0287594965835742</v>
      </c>
      <c r="BF143" s="9">
        <f>Table6[[#This Row],[sales]]-Table6[[#This Row],[Pred_9]]</f>
        <v>6762.4018083294477</v>
      </c>
      <c r="BG143" s="9">
        <f>ABS(Table6[[#This Row],[Red_9]]/Table6[[#This Row],[sales]])</f>
        <v>0.99910928250852693</v>
      </c>
      <c r="BH143" s="9">
        <f>'[1]10'!P$22+'[1]10'!P$30*Table6[[#This Row],[LNTV]]+'[1]10'!P$29*Table6[[#This Row],[LNRADIOLING]]+'[1]10'!P$24*Table6[[#This Row],[LNONLINELING]]+'[1]10'!P$23*Table6[[#This Row],[DL_DUM]]+'[1]10'!P$25*Table6[[#This Row],[CT_DUM]]+'[1]10'!P$26*Table6[[#This Row],[PA_DUM]]+'[1]10'!P$27*Table6[[#This Row],[NY_DUM]]+'[1]10'!P$28*Table6[[#This Row],[NJ_DUM]]</f>
        <v>5.9363141669544941</v>
      </c>
      <c r="BI143" s="9">
        <f>Table6[[#This Row],[sales]]-Table6[[#This Row],[Pred_10]]</f>
        <v>6762.494253659077</v>
      </c>
      <c r="BJ143" s="45">
        <f>ABS(Table6[[#This Row],[Red_10]]/Table6[[#This Row],[sales]])</f>
        <v>0.9991229408195198</v>
      </c>
      <c r="BK143" s="9">
        <f>'[1]11'!P$32+'[1]11'!P$40*Table6[[#This Row],[LNONLINELING]]+'[1]11'!P$39*Table6[[#This Row],[LNRADIOLING]]+'[1]11'!P$38*Table6[[#This Row],[LNTVLING]]+'[1]11'!P$33*Table6[[#This Row],[DL_DUM]]+'[1]11'!P$34*Table6[[#This Row],[CT_DUM]]+'[1]11'!P$35*Table6[[#This Row],[PA_DUM]]+'[1]11'!P$36*Table6[[#This Row],[NY_DUM]]+'[1]11'!P$37*Table6[[#This Row],[NJ_DUM]]</f>
        <v>5.8659389025788293</v>
      </c>
      <c r="BL143" s="9">
        <f>Table6[[#This Row],[sales]]-Table6[[#This Row],[ Pred_11]]</f>
        <v>6762.5646289234528</v>
      </c>
      <c r="BM143" s="47">
        <f>ABS(Table6[[#This Row],[ Red_11]]/Table6[[#This Row],[sales]])</f>
        <v>0.99913333839450713</v>
      </c>
      <c r="BN143" s="9">
        <f>'[1]12'!K$22+'[1]12'!K$28*Table6[[#This Row],[COMBINE LN LING]]+'[1]12'!K$23*Table6[[#This Row],[DL_DUM]]+'[1]12'!K$24*Table6[[#This Row],[CT_DUM]]+'[1]12'!K$25*Table6[[#This Row],[PA_DUM]]+'[1]12'!K$26*Table6[[#This Row],[NY_DUM]]+'[1]12'!K$27*Table6[[#This Row],[NJ_DUM]]</f>
        <v>6.0395551114553339</v>
      </c>
      <c r="BO143" s="9">
        <f>Table6[[#This Row],[sales]]-Table6[[#This Row],[ Pred_12]]</f>
        <v>6762.3910127145764</v>
      </c>
      <c r="BP143" s="47">
        <f>ABS(Table6[[#This Row],[ Red_12]]/Table6[[#This Row],[sales]])</f>
        <v>0.99910768751323764</v>
      </c>
      <c r="BQ143">
        <f>LN(G143+'2019 Totals and Calculations'!C$18)</f>
        <v>7.486987911001747</v>
      </c>
      <c r="BR143">
        <f>LN(Table6[[#This Row],[PROF RADIO]]+'2019 Totals and Calculations'!D$18)</f>
        <v>5.6393927868709355</v>
      </c>
      <c r="BS143">
        <f>LN(Table6[[#This Row],[ONLINE LINGERING]]+'2019 Totals and Calculations'!E$18)</f>
        <v>5.0300976570088958</v>
      </c>
      <c r="BT143">
        <f>MONTH(Table6[[#This Row],[Date]])</f>
        <v>9</v>
      </c>
      <c r="BU143">
        <f t="shared" si="67"/>
        <v>0</v>
      </c>
      <c r="BV143">
        <f t="shared" si="68"/>
        <v>0</v>
      </c>
      <c r="BW143">
        <f t="shared" si="69"/>
        <v>0</v>
      </c>
      <c r="BX143">
        <f t="shared" si="70"/>
        <v>0</v>
      </c>
      <c r="BY143">
        <f t="shared" si="71"/>
        <v>0</v>
      </c>
      <c r="BZ143">
        <f t="shared" si="72"/>
        <v>0</v>
      </c>
      <c r="CA143">
        <f t="shared" si="73"/>
        <v>0</v>
      </c>
      <c r="CB143">
        <f t="shared" si="74"/>
        <v>0</v>
      </c>
      <c r="CC143">
        <f t="shared" si="75"/>
        <v>1</v>
      </c>
      <c r="CD143">
        <f t="shared" si="76"/>
        <v>0</v>
      </c>
      <c r="CE143">
        <f t="shared" si="77"/>
        <v>0</v>
      </c>
      <c r="CF143">
        <f t="shared" si="78"/>
        <v>0</v>
      </c>
      <c r="CG143">
        <f t="shared" si="79"/>
        <v>142</v>
      </c>
      <c r="CH14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8161.7168986972238</v>
      </c>
      <c r="CI143" s="79">
        <f>Table6[[#This Row],[sales]]-CH143</f>
        <v>-1393.2863308711921</v>
      </c>
      <c r="CJ143">
        <f>ABS(Table6[[#This Row],[sales]]-CH143)/Table6[[#This Row],[sales]]</f>
        <v>0.20585072372526458</v>
      </c>
      <c r="CK14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6918.3272738644428</v>
      </c>
      <c r="CL143" s="79">
        <f>Table6[[#This Row],[sales]]-CK143</f>
        <v>-149.89670603841114</v>
      </c>
      <c r="CM143">
        <f>ABS(Table6[[#This Row],[sales]]-CK143)/Table6[[#This Row],[sales]]</f>
        <v>2.2146449540451859E-2</v>
      </c>
      <c r="CN14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7587.8487598586216</v>
      </c>
      <c r="CO143" s="79">
        <f>Table6[[#This Row],[sales]]-CN143</f>
        <v>-819.41819203259001</v>
      </c>
      <c r="CP143">
        <f>ABS(Table6[[#This Row],[sales]]-CN143)/Table6[[#This Row],[sales]]</f>
        <v>0.12106472598355705</v>
      </c>
      <c r="CQ14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7106.2328866986363</v>
      </c>
      <c r="CR143" s="79">
        <f>Table6[[#This Row],[sales]]-CQ143</f>
        <v>-337.8023188726047</v>
      </c>
      <c r="CS143">
        <f>ABS(Table6[[#This Row],[sales]]-CQ143)/Table6[[#This Row],[sales]]</f>
        <v>4.9908515051976701E-2</v>
      </c>
    </row>
    <row r="144" spans="1:97" x14ac:dyDescent="0.2">
      <c r="A144">
        <v>143</v>
      </c>
      <c r="B144" t="s">
        <v>139</v>
      </c>
      <c r="C144" s="5">
        <v>43730</v>
      </c>
      <c r="D144" s="6">
        <v>1491.6079359235891</v>
      </c>
      <c r="E144" s="8">
        <f>YEAR(Table6[[#This Row],[Date]])</f>
        <v>2019</v>
      </c>
      <c r="F144" s="6">
        <f>Table6[[#This Row],[TV_State]]+Table6[[#This Row],[Radio_State]]+Table6[[#This Row],[Online]]</f>
        <v>1823.0763661288311</v>
      </c>
      <c r="G144" s="6">
        <f t="shared" si="54"/>
        <v>1443.8798064354482</v>
      </c>
      <c r="H144" s="6">
        <f>LN(Table6[[#This Row],[PROF TV LING]])</f>
        <v>7.27508907944787</v>
      </c>
      <c r="I144" s="6">
        <f t="shared" si="55"/>
        <v>7.3076099687005343</v>
      </c>
      <c r="J144" s="6">
        <v>220.97895347016134</v>
      </c>
      <c r="K144" s="6">
        <f t="shared" si="60"/>
        <v>219.75722484790319</v>
      </c>
      <c r="L144" s="6">
        <f>0.5*J143+0.5*Table6[[#This Row],[Radio_State]]</f>
        <v>219.88499825496251</v>
      </c>
      <c r="M144" s="6">
        <f>LN(Table6[[#This Row],[RADIO LINGERING ]])</f>
        <v>5.3931046744739675</v>
      </c>
      <c r="N144" s="6">
        <f t="shared" si="56"/>
        <v>5.3980674638160959</v>
      </c>
      <c r="O144" s="6">
        <v>110.48947673508067</v>
      </c>
      <c r="P144" s="6">
        <f t="shared" si="57"/>
        <v>110.02306331044065</v>
      </c>
      <c r="Q144" s="6">
        <f>0.3*O143+0.7*Table6[[#This Row],[Online]]</f>
        <v>110.16129017052103</v>
      </c>
      <c r="R144" s="6">
        <f>LN(Table6[[#This Row],[ONLINE LINGERING]])</f>
        <v>4.7019455661394076</v>
      </c>
      <c r="S144" s="6">
        <f t="shared" si="58"/>
        <v>4.7049202832561505</v>
      </c>
      <c r="T144" s="6">
        <v>6593.1750443702995</v>
      </c>
      <c r="U144" s="6">
        <f t="shared" si="59"/>
        <v>8.7937903087942679</v>
      </c>
      <c r="V144" s="8">
        <f>YEAR(Table6[[#This Row],[Date]])</f>
        <v>2019</v>
      </c>
      <c r="W144" s="8">
        <f>WEEKNUM(Table6[[#This Row],[Date]])</f>
        <v>39</v>
      </c>
      <c r="X144" t="s">
        <v>307</v>
      </c>
      <c r="Y144" s="9">
        <f>Table6[[#This Row],[LNTVLING]]+Table6[[#This Row],[LNRADIOLING]]+Table6[[#This Row],[LNONLINELING]]</f>
        <v>17.370139320061245</v>
      </c>
      <c r="Z144">
        <f t="shared" si="80"/>
        <v>1</v>
      </c>
      <c r="AA144">
        <f t="shared" si="61"/>
        <v>1</v>
      </c>
      <c r="AB144">
        <f t="shared" si="62"/>
        <v>0</v>
      </c>
      <c r="AC144">
        <f t="shared" si="63"/>
        <v>0</v>
      </c>
      <c r="AD144">
        <f t="shared" si="64"/>
        <v>0</v>
      </c>
      <c r="AE144">
        <f t="shared" si="65"/>
        <v>0</v>
      </c>
      <c r="AF144">
        <f t="shared" si="66"/>
        <v>0</v>
      </c>
      <c r="AG144" s="9">
        <f>'[1]1'!J$20+'[1]1'!J$21*Table6[[#This Row],[TV_State]]</f>
        <v>2796.6230233499787</v>
      </c>
      <c r="AH144" s="9">
        <f>Table6[[#This Row],[sales]]-Table6[[#This Row],[Pred_1]]</f>
        <v>3796.5520210203208</v>
      </c>
      <c r="AI144">
        <f>ABS(Table6[[#This Row],[Res_1]])/Table6[[#This Row],[sales]]</f>
        <v>0.57583061202994679</v>
      </c>
      <c r="AJ144" s="9">
        <f>'[1]2'!J$20+'[1]2'!J$21*Table6[[#This Row],[Radio_State]]</f>
        <v>2684.3915213960554</v>
      </c>
      <c r="AK144" s="9">
        <f>Table6[[#This Row],[sales]]-Table6[[#This Row],[ Pred_2 ]]</f>
        <v>3908.7835229742441</v>
      </c>
      <c r="AL144">
        <f>ABS(Table6[[#This Row],[ Res_2 ]])/Table6[[#This Row],[sales]]</f>
        <v>0.59285298762268246</v>
      </c>
      <c r="AM144" s="10">
        <f>'[1]3'!J$20+'[1]3'!J$21*Data!O144</f>
        <v>2439.0633710829175</v>
      </c>
      <c r="AN144" s="9">
        <f>Table6[[#This Row],[sales]]-Table6[[#This Row],[Pred_3]]</f>
        <v>4154.1116732873816</v>
      </c>
      <c r="AO144" s="9">
        <f>ABS(Table6[[#This Row],[Res_3]])/Table6[[#This Row],[sales]]</f>
        <v>0.63006239715028411</v>
      </c>
      <c r="AP144" s="9">
        <f>'[1]4'!L$21+'[1]4'!L$27*Table6[[#This Row],[TV_State]]+'[1]4'!L$22*Table6[[#This Row],[NJ_DUM]]+'[1]4'!L$23*Table6[[#This Row],[NY_DUM]]+'[1]4'!L$24*Table6[[#This Row],[PA_DUM]]+'[1]4'!L$25*Table6[[#This Row],[CT_DUM]]+'[1]4'!L$26*Table6[[#This Row],[DL_DUM]]</f>
        <v>4709.5202878258042</v>
      </c>
      <c r="AQ144" s="9">
        <f>Table6[[#This Row],[sales]]-Table6[[#This Row],[Pred_4]]</f>
        <v>1883.6547565444953</v>
      </c>
      <c r="AR144">
        <f>ABS(Table6[[#This Row],[Res_4]]/Table6[[#This Row],[sales]])</f>
        <v>0.2856976712840178</v>
      </c>
      <c r="AS144" s="9">
        <f>'[1]5'!L$20+'[1]5'!L$26*Table6[[#This Row],[Radio_State]]+'[1]5'!L$21*Table6[[#This Row],[NJ_DUM]]+'[1]5'!L$22*Table6[[#This Row],[NY_DUM]]+'[1]5'!L$23*Table6[[#This Row],[PA_DUM]]+'[1]5'!L$24*Table6[[#This Row],[CT_DUM]]+'[1]5'!L$25*Table6[[#This Row],[DL_DUM]]</f>
        <v>4016.6183406302994</v>
      </c>
      <c r="AT144" s="9">
        <f>Table6[[#This Row],[sales]]-Table6[[#This Row],[Pred_5]]</f>
        <v>2576.5567037400001</v>
      </c>
      <c r="AU144" s="9">
        <f>ABS(Table6[[#This Row],[Red_5]]/Table6[[#This Row],[sales]])</f>
        <v>0.39079149065517971</v>
      </c>
      <c r="AV144" s="9">
        <f>'[1]6'!L$20+'[1]6'!L$26*Table6[[#This Row],[Online]]+'[1]6'!L$21*Table6[[#This Row],[NJ_DUM]]+'[1]6'!L$22*Table6[[#This Row],[NY_DUM]]+'[1]6'!L$23*Table6[[#This Row],[PA_DUM]]+'[1]6'!L$24*Table6[[#This Row],[CT_DUM]]+'[1]6'!L$25*Table6[[#This Row],[DL_DUM]]</f>
        <v>4441.2696735491418</v>
      </c>
      <c r="AW144" s="9">
        <f>Table6[[#This Row],[sales]]-Table6[[#This Row],[Pred_6]]</f>
        <v>2151.9053708211577</v>
      </c>
      <c r="AX144" s="9">
        <f>ABS(Table6[[#This Row],[Red_6]]/Table6[[#This Row],[sales]])</f>
        <v>0.32638377660829748</v>
      </c>
      <c r="AY144" s="9">
        <f>'[1]7'!L$21+'[1]7'!L$27*Table6[[#This Row],[LNTV]]+'[1]7'!L$22*Table6[[#This Row],[NJ_DUM]]+'[1]7'!L$23*Table6[[#This Row],[NY_DUM]]+'[1]7'!L$24*Table6[[#This Row],[PA_DUM]]+'[1]7'!L$25*Table6[[#This Row],[CT_DUM]]+'[1]7'!L$26*Table6[[#This Row],[DL_DUM]]</f>
        <v>8.2712696758930502</v>
      </c>
      <c r="AZ144" s="9">
        <f>Table6[[#This Row],[sales]]-Table6[[#This Row],[Pred_7]]</f>
        <v>6584.9037746944068</v>
      </c>
      <c r="BA144" s="9">
        <f>ABS(Table6[[#This Row],[Red_7]]/Table6[[#This Row],[sales]])</f>
        <v>0.99874548004258501</v>
      </c>
      <c r="BB144" s="9">
        <f>'[1]8'!O$22+'[1]8'!O$28*Table6[[#This Row],[LNRADIOLING]]+'[1]8'!O$23*Table6[[#This Row],[DL_DUM]]+'[1]8'!O$24*Table6[[#This Row],[CT_DUM]]+'[1]8'!O$25*Table6[[#This Row],[PA_DUM]]+'[1]8'!O$26*Table6[[#This Row],[NY_DUM]]+'[1]8'!O$27*Table6[[#This Row],[NJ_DUM]]</f>
        <v>5.9064973199111872</v>
      </c>
      <c r="BC144" s="9">
        <f>Table6[[#This Row],[sales]]-Table6[[#This Row],[Pred_8]]</f>
        <v>6587.2685470503884</v>
      </c>
      <c r="BD144" s="9">
        <f>ABS(Table6[[#This Row],[Red_8]]/Table6[[#This Row],[sales]])</f>
        <v>0.99910414977910311</v>
      </c>
      <c r="BE144" s="9">
        <f>'[1]9'!M$19+'[1]9'!M$21*Table6[[#This Row],[LNONLINE]]+'[1]9'!M$20*Table6[[#This Row],[DL_DUM]]+'[1]9'!M$22*Table6[[#This Row],[CT_DUM]]+'[1]9'!M$23*Table6[[#This Row],[PA_DUM]]+'[1]9'!M$24*Table6[[#This Row],[NY_DUM]]+'[1]9'!M$25*Table6[[#This Row],[NJ_DUM]]</f>
        <v>6.0319099449149061</v>
      </c>
      <c r="BF144" s="9">
        <f>Table6[[#This Row],[sales]]-Table6[[#This Row],[Pred_9]]</f>
        <v>6587.1431344253842</v>
      </c>
      <c r="BG144" s="9">
        <f>ABS(Table6[[#This Row],[Red_9]]/Table6[[#This Row],[sales]])</f>
        <v>0.99908512819630568</v>
      </c>
      <c r="BH144" s="9">
        <f>'[1]10'!P$22+'[1]10'!P$30*Table6[[#This Row],[LNTV]]+'[1]10'!P$29*Table6[[#This Row],[LNRADIOLING]]+'[1]10'!P$24*Table6[[#This Row],[LNONLINELING]]+'[1]10'!P$23*Table6[[#This Row],[DL_DUM]]+'[1]10'!P$25*Table6[[#This Row],[CT_DUM]]+'[1]10'!P$26*Table6[[#This Row],[PA_DUM]]+'[1]10'!P$27*Table6[[#This Row],[NY_DUM]]+'[1]10'!P$28*Table6[[#This Row],[NJ_DUM]]</f>
        <v>5.9381252502307111</v>
      </c>
      <c r="BI144" s="9">
        <f>Table6[[#This Row],[sales]]-Table6[[#This Row],[Pred_10]]</f>
        <v>6587.2369191200687</v>
      </c>
      <c r="BJ144" s="45">
        <f>ABS(Table6[[#This Row],[Red_10]]/Table6[[#This Row],[sales]])</f>
        <v>0.99909935270787309</v>
      </c>
      <c r="BK144" s="9">
        <f>'[1]11'!P$32+'[1]11'!P$40*Table6[[#This Row],[LNONLINELING]]+'[1]11'!P$39*Table6[[#This Row],[LNRADIOLING]]+'[1]11'!P$38*Table6[[#This Row],[LNTVLING]]+'[1]11'!P$33*Table6[[#This Row],[DL_DUM]]+'[1]11'!P$34*Table6[[#This Row],[CT_DUM]]+'[1]11'!P$35*Table6[[#This Row],[PA_DUM]]+'[1]11'!P$36*Table6[[#This Row],[NY_DUM]]+'[1]11'!P$37*Table6[[#This Row],[NJ_DUM]]</f>
        <v>5.8663360196641197</v>
      </c>
      <c r="BL144" s="9">
        <f>Table6[[#This Row],[sales]]-Table6[[#This Row],[ Pred_11]]</f>
        <v>6587.3087083506352</v>
      </c>
      <c r="BM144" s="47">
        <f>ABS(Table6[[#This Row],[ Red_11]]/Table6[[#This Row],[sales]])</f>
        <v>0.99911024112355806</v>
      </c>
      <c r="BN144" s="9">
        <f>'[1]12'!K$22+'[1]12'!K$28*Table6[[#This Row],[COMBINE LN LING]]+'[1]12'!K$23*Table6[[#This Row],[DL_DUM]]+'[1]12'!K$24*Table6[[#This Row],[CT_DUM]]+'[1]12'!K$25*Table6[[#This Row],[PA_DUM]]+'[1]12'!K$26*Table6[[#This Row],[NY_DUM]]+'[1]12'!K$27*Table6[[#This Row],[NJ_DUM]]</f>
        <v>6.0428433563516277</v>
      </c>
      <c r="BO144" s="9">
        <f>Table6[[#This Row],[sales]]-Table6[[#This Row],[ Pred_12]]</f>
        <v>6587.1322010139475</v>
      </c>
      <c r="BP144" s="47">
        <f>ABS(Table6[[#This Row],[ Red_12]]/Table6[[#This Row],[sales]])</f>
        <v>0.99908346990400143</v>
      </c>
      <c r="BQ144">
        <f>LN(G144+'2019 Totals and Calculations'!C$18)</f>
        <v>7.4983841899885473</v>
      </c>
      <c r="BR144">
        <f>LN(Table6[[#This Row],[PROF RADIO]]+'2019 Totals and Calculations'!D$18)</f>
        <v>5.6437266595806896</v>
      </c>
      <c r="BS144">
        <f>LN(Table6[[#This Row],[ONLINE LINGERING]]+'2019 Totals and Calculations'!E$18)</f>
        <v>5.0372035725332216</v>
      </c>
      <c r="BT144">
        <f>MONTH(Table6[[#This Row],[Date]])</f>
        <v>9</v>
      </c>
      <c r="BU144">
        <f t="shared" si="67"/>
        <v>0</v>
      </c>
      <c r="BV144">
        <f t="shared" si="68"/>
        <v>0</v>
      </c>
      <c r="BW144">
        <f t="shared" si="69"/>
        <v>0</v>
      </c>
      <c r="BX144">
        <f t="shared" si="70"/>
        <v>0</v>
      </c>
      <c r="BY144">
        <f t="shared" si="71"/>
        <v>0</v>
      </c>
      <c r="BZ144">
        <f t="shared" si="72"/>
        <v>0</v>
      </c>
      <c r="CA144">
        <f t="shared" si="73"/>
        <v>0</v>
      </c>
      <c r="CB144">
        <f t="shared" si="74"/>
        <v>0</v>
      </c>
      <c r="CC144">
        <f t="shared" si="75"/>
        <v>1</v>
      </c>
      <c r="CD144">
        <f t="shared" si="76"/>
        <v>0</v>
      </c>
      <c r="CE144">
        <f t="shared" si="77"/>
        <v>0</v>
      </c>
      <c r="CF144">
        <f t="shared" si="78"/>
        <v>0</v>
      </c>
      <c r="CG144">
        <f t="shared" si="79"/>
        <v>143</v>
      </c>
      <c r="CH14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8211.6537822091177</v>
      </c>
      <c r="CI144" s="79">
        <f>Table6[[#This Row],[sales]]-CH144</f>
        <v>-1618.4787378388182</v>
      </c>
      <c r="CJ144">
        <f>ABS(Table6[[#This Row],[sales]]-CH144)/Table6[[#This Row],[sales]]</f>
        <v>0.24547789599804198</v>
      </c>
      <c r="CK14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6943.2428549612523</v>
      </c>
      <c r="CL144" s="79">
        <f>Table6[[#This Row],[sales]]-CK144</f>
        <v>-350.06781059095283</v>
      </c>
      <c r="CM144">
        <f>ABS(Table6[[#This Row],[sales]]-CK144)/Table6[[#This Row],[sales]]</f>
        <v>5.3095482561146996E-2</v>
      </c>
      <c r="CN14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7623.4012788262735</v>
      </c>
      <c r="CO144" s="79">
        <f>Table6[[#This Row],[sales]]-CN144</f>
        <v>-1030.226234455974</v>
      </c>
      <c r="CP144">
        <f>ABS(Table6[[#This Row],[sales]]-CN144)/Table6[[#This Row],[sales]]</f>
        <v>0.15625646634934273</v>
      </c>
      <c r="CQ14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7152.9647516315135</v>
      </c>
      <c r="CR144" s="79">
        <f>Table6[[#This Row],[sales]]-CQ144</f>
        <v>-559.78970726121406</v>
      </c>
      <c r="CS144">
        <f>ABS(Table6[[#This Row],[sales]]-CQ144)/Table6[[#This Row],[sales]]</f>
        <v>8.4904420631028224E-2</v>
      </c>
    </row>
    <row r="145" spans="1:97" x14ac:dyDescent="0.2">
      <c r="A145">
        <v>144</v>
      </c>
      <c r="B145" t="s">
        <v>139</v>
      </c>
      <c r="C145" s="5">
        <v>43737</v>
      </c>
      <c r="D145" s="6">
        <v>1506.5240152828244</v>
      </c>
      <c r="E145" s="8">
        <f>YEAR(Table6[[#This Row],[Date]])</f>
        <v>2019</v>
      </c>
      <c r="F145" s="6">
        <f>Table6[[#This Row],[TV_State]]+Table6[[#This Row],[Radio_State]]+Table6[[#This Row],[Online]]</f>
        <v>1841.3071297901188</v>
      </c>
      <c r="G145" s="6">
        <f t="shared" si="54"/>
        <v>1462.6730690896611</v>
      </c>
      <c r="H145" s="6">
        <f>LN(Table6[[#This Row],[PROF TV LING]])</f>
        <v>7.2880209099437261</v>
      </c>
      <c r="I145" s="6">
        <f t="shared" si="55"/>
        <v>7.3175602995537021</v>
      </c>
      <c r="J145" s="6">
        <v>223.18874300486291</v>
      </c>
      <c r="K145" s="6">
        <f t="shared" si="60"/>
        <v>221.47298392638305</v>
      </c>
      <c r="L145" s="6">
        <f>0.5*J144+0.5*Table6[[#This Row],[Radio_State]]</f>
        <v>222.08384823751214</v>
      </c>
      <c r="M145" s="6">
        <f>LN(Table6[[#This Row],[RADIO LINGERING ]])</f>
        <v>5.4030550053271353</v>
      </c>
      <c r="N145" s="6">
        <f t="shared" si="56"/>
        <v>5.4080177946692638</v>
      </c>
      <c r="O145" s="6">
        <v>111.59437150243147</v>
      </c>
      <c r="P145" s="6">
        <f t="shared" si="57"/>
        <v>111.12297904483421</v>
      </c>
      <c r="Q145" s="6">
        <f>0.3*O144+0.7*Table6[[#This Row],[Online]]</f>
        <v>111.26290307222622</v>
      </c>
      <c r="R145" s="6">
        <f>LN(Table6[[#This Row],[ONLINE LINGERING]])</f>
        <v>4.7118958969925755</v>
      </c>
      <c r="S145" s="6">
        <f t="shared" si="58"/>
        <v>4.7148706141093184</v>
      </c>
      <c r="T145" s="6">
        <v>7313.0299163046911</v>
      </c>
      <c r="U145" s="6">
        <f t="shared" si="59"/>
        <v>8.8974129561014585</v>
      </c>
      <c r="V145" s="8">
        <f>YEAR(Table6[[#This Row],[Date]])</f>
        <v>2019</v>
      </c>
      <c r="W145" s="8">
        <f>WEEKNUM(Table6[[#This Row],[Date]])</f>
        <v>40</v>
      </c>
      <c r="X145" t="s">
        <v>308</v>
      </c>
      <c r="Y145" s="9">
        <f>Table6[[#This Row],[LNTVLING]]+Table6[[#This Row],[LNRADIOLING]]+Table6[[#This Row],[LNONLINELING]]</f>
        <v>17.402971812263438</v>
      </c>
      <c r="Z145">
        <f t="shared" si="80"/>
        <v>1</v>
      </c>
      <c r="AA145">
        <f t="shared" si="61"/>
        <v>1</v>
      </c>
      <c r="AB145">
        <f t="shared" si="62"/>
        <v>0</v>
      </c>
      <c r="AC145">
        <f t="shared" si="63"/>
        <v>0</v>
      </c>
      <c r="AD145">
        <f t="shared" si="64"/>
        <v>0</v>
      </c>
      <c r="AE145">
        <f t="shared" si="65"/>
        <v>0</v>
      </c>
      <c r="AF145">
        <f t="shared" si="66"/>
        <v>0</v>
      </c>
      <c r="AG145" s="9">
        <f>'[1]1'!J$20+'[1]1'!J$21*Table6[[#This Row],[TV_State]]</f>
        <v>2811.2919281289146</v>
      </c>
      <c r="AH145" s="9">
        <f>Table6[[#This Row],[sales]]-Table6[[#This Row],[Pred_1]]</f>
        <v>4501.737988175777</v>
      </c>
      <c r="AI145">
        <f>ABS(Table6[[#This Row],[Res_1]])/Table6[[#This Row],[sales]]</f>
        <v>0.61557767979848854</v>
      </c>
      <c r="AJ145" s="9">
        <f>'[1]2'!J$20+'[1]2'!J$21*Table6[[#This Row],[Radio_State]]</f>
        <v>2694.0926185700409</v>
      </c>
      <c r="AK145" s="9">
        <f>Table6[[#This Row],[sales]]-Table6[[#This Row],[ Pred_2 ]]</f>
        <v>4618.9372977346502</v>
      </c>
      <c r="AL145">
        <f>ABS(Table6[[#This Row],[ Res_2 ]])/Table6[[#This Row],[sales]]</f>
        <v>0.63160377444054283</v>
      </c>
      <c r="AM145" s="10">
        <f>'[1]3'!J$20+'[1]3'!J$21*Data!O145</f>
        <v>2445.4467029764983</v>
      </c>
      <c r="AN145" s="9">
        <f>Table6[[#This Row],[sales]]-Table6[[#This Row],[Pred_3]]</f>
        <v>4867.5832133281929</v>
      </c>
      <c r="AO145" s="9">
        <f>ABS(Table6[[#This Row],[Res_3]])/Table6[[#This Row],[sales]]</f>
        <v>0.66560417077957279</v>
      </c>
      <c r="AP145" s="9">
        <f>'[1]4'!L$21+'[1]4'!L$27*Table6[[#This Row],[TV_State]]+'[1]4'!L$22*Table6[[#This Row],[NJ_DUM]]+'[1]4'!L$23*Table6[[#This Row],[NY_DUM]]+'[1]4'!L$24*Table6[[#This Row],[PA_DUM]]+'[1]4'!L$25*Table6[[#This Row],[CT_DUM]]+'[1]4'!L$26*Table6[[#This Row],[DL_DUM]]</f>
        <v>4712.8104862297641</v>
      </c>
      <c r="AQ145" s="9">
        <f>Table6[[#This Row],[sales]]-Table6[[#This Row],[Pred_4]]</f>
        <v>2600.219430074927</v>
      </c>
      <c r="AR145">
        <f>ABS(Table6[[#This Row],[Res_4]]/Table6[[#This Row],[sales]])</f>
        <v>0.35555979666890658</v>
      </c>
      <c r="AS145" s="9">
        <f>'[1]5'!L$20+'[1]5'!L$26*Table6[[#This Row],[Radio_State]]+'[1]5'!L$21*Table6[[#This Row],[NJ_DUM]]+'[1]5'!L$22*Table6[[#This Row],[NY_DUM]]+'[1]5'!L$23*Table6[[#This Row],[PA_DUM]]+'[1]5'!L$24*Table6[[#This Row],[CT_DUM]]+'[1]5'!L$25*Table6[[#This Row],[DL_DUM]]</f>
        <v>4020.5110954997308</v>
      </c>
      <c r="AT145" s="9">
        <f>Table6[[#This Row],[sales]]-Table6[[#This Row],[Pred_5]]</f>
        <v>3292.5188208049603</v>
      </c>
      <c r="AU145" s="9">
        <f>ABS(Table6[[#This Row],[Red_5]]/Table6[[#This Row],[sales]])</f>
        <v>0.45022635740408484</v>
      </c>
      <c r="AV145" s="9">
        <f>'[1]6'!L$20+'[1]6'!L$26*Table6[[#This Row],[Online]]+'[1]6'!L$21*Table6[[#This Row],[NJ_DUM]]+'[1]6'!L$22*Table6[[#This Row],[NY_DUM]]+'[1]6'!L$23*Table6[[#This Row],[PA_DUM]]+'[1]6'!L$24*Table6[[#This Row],[CT_DUM]]+'[1]6'!L$25*Table6[[#This Row],[DL_DUM]]</f>
        <v>4446.0784601752493</v>
      </c>
      <c r="AW145" s="9">
        <f>Table6[[#This Row],[sales]]-Table6[[#This Row],[Pred_6]]</f>
        <v>2866.9514561294418</v>
      </c>
      <c r="AX145" s="9">
        <f>ABS(Table6[[#This Row],[Red_6]]/Table6[[#This Row],[sales]])</f>
        <v>0.39203332803787105</v>
      </c>
      <c r="AY145" s="9">
        <f>'[1]7'!L$21+'[1]7'!L$27*Table6[[#This Row],[LNTV]]+'[1]7'!L$22*Table6[[#This Row],[NJ_DUM]]+'[1]7'!L$23*Table6[[#This Row],[NY_DUM]]+'[1]7'!L$24*Table6[[#This Row],[PA_DUM]]+'[1]7'!L$25*Table6[[#This Row],[CT_DUM]]+'[1]7'!L$26*Table6[[#This Row],[DL_DUM]]</f>
        <v>8.2723710231830498</v>
      </c>
      <c r="AZ145" s="9">
        <f>Table6[[#This Row],[sales]]-Table6[[#This Row],[Pred_7]]</f>
        <v>7304.7575452815081</v>
      </c>
      <c r="BA145" s="9">
        <f>ABS(Table6[[#This Row],[Red_7]]/Table6[[#This Row],[sales]])</f>
        <v>0.99886881756018264</v>
      </c>
      <c r="BB145" s="9">
        <f>'[1]8'!O$22+'[1]8'!O$28*Table6[[#This Row],[LNRADIOLING]]+'[1]8'!O$23*Table6[[#This Row],[DL_DUM]]+'[1]8'!O$24*Table6[[#This Row],[CT_DUM]]+'[1]8'!O$25*Table6[[#This Row],[PA_DUM]]+'[1]8'!O$26*Table6[[#This Row],[NY_DUM]]+'[1]8'!O$27*Table6[[#This Row],[NJ_DUM]]</f>
        <v>5.907207185914964</v>
      </c>
      <c r="BC145" s="9">
        <f>Table6[[#This Row],[sales]]-Table6[[#This Row],[Pred_8]]</f>
        <v>7307.1227091187766</v>
      </c>
      <c r="BD145" s="9">
        <f>ABS(Table6[[#This Row],[Red_8]]/Table6[[#This Row],[sales]])</f>
        <v>0.99919223533152191</v>
      </c>
      <c r="BE145" s="9">
        <f>'[1]9'!M$19+'[1]9'!M$21*Table6[[#This Row],[LNONLINE]]+'[1]9'!M$20*Table6[[#This Row],[DL_DUM]]+'[1]9'!M$22*Table6[[#This Row],[CT_DUM]]+'[1]9'!M$23*Table6[[#This Row],[PA_DUM]]+'[1]9'!M$24*Table6[[#This Row],[NY_DUM]]+'[1]9'!M$25*Table6[[#This Row],[NJ_DUM]]</f>
        <v>6.0350603932462388</v>
      </c>
      <c r="BF145" s="9">
        <f>Table6[[#This Row],[sales]]-Table6[[#This Row],[Pred_9]]</f>
        <v>7306.9948559114446</v>
      </c>
      <c r="BG145" s="9">
        <f>ABS(Table6[[#This Row],[Red_9]]/Table6[[#This Row],[sales]])</f>
        <v>0.99917475239916753</v>
      </c>
      <c r="BH145" s="9">
        <f>'[1]10'!P$22+'[1]10'!P$30*Table6[[#This Row],[LNTV]]+'[1]10'!P$29*Table6[[#This Row],[LNRADIOLING]]+'[1]10'!P$24*Table6[[#This Row],[LNONLINELING]]+'[1]10'!P$23*Table6[[#This Row],[DL_DUM]]+'[1]10'!P$25*Table6[[#This Row],[CT_DUM]]+'[1]10'!P$26*Table6[[#This Row],[PA_DUM]]+'[1]10'!P$27*Table6[[#This Row],[NY_DUM]]+'[1]10'!P$28*Table6[[#This Row],[NJ_DUM]]</f>
        <v>5.93993633350693</v>
      </c>
      <c r="BI145" s="9">
        <f>Table6[[#This Row],[sales]]-Table6[[#This Row],[Pred_10]]</f>
        <v>7307.0899799711842</v>
      </c>
      <c r="BJ145" s="45">
        <f>ABS(Table6[[#This Row],[Red_10]]/Table6[[#This Row],[sales]])</f>
        <v>0.99918775987497832</v>
      </c>
      <c r="BK145" s="9">
        <f>'[1]11'!P$32+'[1]11'!P$40*Table6[[#This Row],[LNONLINELING]]+'[1]11'!P$39*Table6[[#This Row],[LNRADIOLING]]+'[1]11'!P$38*Table6[[#This Row],[LNTVLING]]+'[1]11'!P$33*Table6[[#This Row],[DL_DUM]]+'[1]11'!P$34*Table6[[#This Row],[CT_DUM]]+'[1]11'!P$35*Table6[[#This Row],[PA_DUM]]+'[1]11'!P$36*Table6[[#This Row],[NY_DUM]]+'[1]11'!P$37*Table6[[#This Row],[NJ_DUM]]</f>
        <v>5.8669585069601355</v>
      </c>
      <c r="BL145" s="9">
        <f>Table6[[#This Row],[sales]]-Table6[[#This Row],[ Pred_11]]</f>
        <v>7307.162957797731</v>
      </c>
      <c r="BM145" s="47">
        <f>ABS(Table6[[#This Row],[ Red_11]]/Table6[[#This Row],[sales]])</f>
        <v>0.9991977390255331</v>
      </c>
      <c r="BN145" s="9">
        <f>'[1]12'!K$22+'[1]12'!K$28*Table6[[#This Row],[COMBINE LN LING]]+'[1]12'!K$23*Table6[[#This Row],[DL_DUM]]+'[1]12'!K$24*Table6[[#This Row],[CT_DUM]]+'[1]12'!K$25*Table6[[#This Row],[PA_DUM]]+'[1]12'!K$26*Table6[[#This Row],[NY_DUM]]+'[1]12'!K$27*Table6[[#This Row],[NJ_DUM]]</f>
        <v>6.046003019987225</v>
      </c>
      <c r="BO145" s="9">
        <f>Table6[[#This Row],[sales]]-Table6[[#This Row],[ Pred_12]]</f>
        <v>7306.9839132847037</v>
      </c>
      <c r="BP145" s="47">
        <f>ABS(Table6[[#This Row],[ Red_12]]/Table6[[#This Row],[sales]])</f>
        <v>0.99917325608001306</v>
      </c>
      <c r="BQ145">
        <f>LN(G145+'2019 Totals and Calculations'!C$18)</f>
        <v>7.5087414366179166</v>
      </c>
      <c r="BR145">
        <f>LN(Table6[[#This Row],[PROF RADIO]]+'2019 Totals and Calculations'!D$18)</f>
        <v>5.6497814833647135</v>
      </c>
      <c r="BS145">
        <f>LN(Table6[[#This Row],[ONLINE LINGERING]]+'2019 Totals and Calculations'!E$18)</f>
        <v>5.0443296570571841</v>
      </c>
      <c r="BT145">
        <f>MONTH(Table6[[#This Row],[Date]])</f>
        <v>9</v>
      </c>
      <c r="BU145">
        <f t="shared" si="67"/>
        <v>0</v>
      </c>
      <c r="BV145">
        <f t="shared" si="68"/>
        <v>0</v>
      </c>
      <c r="BW145">
        <f t="shared" si="69"/>
        <v>0</v>
      </c>
      <c r="BX145">
        <f t="shared" si="70"/>
        <v>0</v>
      </c>
      <c r="BY145">
        <f t="shared" si="71"/>
        <v>0</v>
      </c>
      <c r="BZ145">
        <f t="shared" si="72"/>
        <v>0</v>
      </c>
      <c r="CA145">
        <f t="shared" si="73"/>
        <v>0</v>
      </c>
      <c r="CB145">
        <f t="shared" si="74"/>
        <v>0</v>
      </c>
      <c r="CC145">
        <f t="shared" si="75"/>
        <v>1</v>
      </c>
      <c r="CD145">
        <f t="shared" si="76"/>
        <v>0</v>
      </c>
      <c r="CE145">
        <f t="shared" si="77"/>
        <v>0</v>
      </c>
      <c r="CF145">
        <f t="shared" si="78"/>
        <v>0</v>
      </c>
      <c r="CG145">
        <f t="shared" si="79"/>
        <v>144</v>
      </c>
      <c r="CH14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8259.3385209344888</v>
      </c>
      <c r="CI145" s="79">
        <f>Table6[[#This Row],[sales]]-CH145</f>
        <v>-946.30860462979763</v>
      </c>
      <c r="CJ145">
        <f>ABS(Table6[[#This Row],[sales]]-CH145)/Table6[[#This Row],[sales]]</f>
        <v>0.12940034643095949</v>
      </c>
      <c r="CK14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6971.9241692636806</v>
      </c>
      <c r="CL145" s="79">
        <f>Table6[[#This Row],[sales]]-CK145</f>
        <v>341.10574704101055</v>
      </c>
      <c r="CM145">
        <f>ABS(Table6[[#This Row],[sales]]-CK145)/Table6[[#This Row],[sales]]</f>
        <v>4.6643559638734927E-2</v>
      </c>
      <c r="CN14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7659.1708280026332</v>
      </c>
      <c r="CO145" s="79">
        <f>Table6[[#This Row],[sales]]-CN145</f>
        <v>-346.1409116979421</v>
      </c>
      <c r="CP145">
        <f>ABS(Table6[[#This Row],[sales]]-CN145)/Table6[[#This Row],[sales]]</f>
        <v>4.7332079269388351E-2</v>
      </c>
      <c r="CQ14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7201.0318418948173</v>
      </c>
      <c r="CR145" s="79">
        <f>Table6[[#This Row],[sales]]-CQ145</f>
        <v>111.99807440987388</v>
      </c>
      <c r="CS145">
        <f>ABS(Table6[[#This Row],[sales]]-CQ145)/Table6[[#This Row],[sales]]</f>
        <v>1.5314866162405506E-2</v>
      </c>
    </row>
    <row r="146" spans="1:97" x14ac:dyDescent="0.2">
      <c r="A146">
        <v>145</v>
      </c>
      <c r="B146" t="s">
        <v>139</v>
      </c>
      <c r="C146" s="5">
        <v>43744</v>
      </c>
      <c r="D146" s="6">
        <v>1521.5892554356528</v>
      </c>
      <c r="E146" s="8">
        <f>YEAR(Table6[[#This Row],[Date]])</f>
        <v>2019</v>
      </c>
      <c r="F146" s="6">
        <f>Table6[[#This Row],[TV_State]]+Table6[[#This Row],[Radio_State]]+Table6[[#This Row],[Online]]</f>
        <v>1859.7202010880201</v>
      </c>
      <c r="G146" s="6">
        <f t="shared" si="54"/>
        <v>1480.3479249934585</v>
      </c>
      <c r="H146" s="6">
        <f>LN(Table6[[#This Row],[PROF TV LING]])</f>
        <v>7.3000324235851792</v>
      </c>
      <c r="I146" s="6">
        <f t="shared" si="55"/>
        <v>7.3275106304068709</v>
      </c>
      <c r="J146" s="6">
        <v>225.42063043491152</v>
      </c>
      <c r="K146" s="6">
        <f t="shared" si="60"/>
        <v>223.44680718064728</v>
      </c>
      <c r="L146" s="6">
        <f>0.5*J145+0.5*Table6[[#This Row],[Radio_State]]</f>
        <v>224.30468671988723</v>
      </c>
      <c r="M146" s="6">
        <f>LN(Table6[[#This Row],[RADIO LINGERING ]])</f>
        <v>5.4130053361803032</v>
      </c>
      <c r="N146" s="6">
        <f t="shared" si="56"/>
        <v>5.4179681255224317</v>
      </c>
      <c r="O146" s="6">
        <v>112.71031521745576</v>
      </c>
      <c r="P146" s="6">
        <f t="shared" si="57"/>
        <v>112.23411436566929</v>
      </c>
      <c r="Q146" s="6">
        <f>0.3*O145+0.7*Table6[[#This Row],[Online]]</f>
        <v>112.37553210294845</v>
      </c>
      <c r="R146" s="6">
        <f>LN(Table6[[#This Row],[ONLINE LINGERING]])</f>
        <v>4.7218462278457434</v>
      </c>
      <c r="S146" s="6">
        <f t="shared" si="58"/>
        <v>4.7248209449624863</v>
      </c>
      <c r="T146" s="6">
        <v>2728.2961941479816</v>
      </c>
      <c r="U146" s="6">
        <f t="shared" si="59"/>
        <v>7.9114325886368944</v>
      </c>
      <c r="V146" s="8">
        <f>YEAR(Table6[[#This Row],[Date]])</f>
        <v>2019</v>
      </c>
      <c r="W146" s="8">
        <f>WEEKNUM(Table6[[#This Row],[Date]])</f>
        <v>41</v>
      </c>
      <c r="X146" t="s">
        <v>309</v>
      </c>
      <c r="Y146" s="9">
        <f>Table6[[#This Row],[LNTVLING]]+Table6[[#This Row],[LNRADIOLING]]+Table6[[#This Row],[LNONLINELING]]</f>
        <v>17.434883987611226</v>
      </c>
      <c r="Z146">
        <f t="shared" si="80"/>
        <v>0</v>
      </c>
      <c r="AA146">
        <f t="shared" si="61"/>
        <v>1</v>
      </c>
      <c r="AB146">
        <f t="shared" si="62"/>
        <v>0</v>
      </c>
      <c r="AC146">
        <f t="shared" si="63"/>
        <v>0</v>
      </c>
      <c r="AD146">
        <f t="shared" si="64"/>
        <v>0</v>
      </c>
      <c r="AE146">
        <f t="shared" si="65"/>
        <v>0</v>
      </c>
      <c r="AF146">
        <f t="shared" si="66"/>
        <v>0</v>
      </c>
      <c r="AG146" s="9">
        <f>'[1]1'!J$20+'[1]1'!J$21*Table6[[#This Row],[TV_State]]</f>
        <v>2826.1075219556406</v>
      </c>
      <c r="AH146" s="9">
        <f>Table6[[#This Row],[sales]]-Table6[[#This Row],[Pred_1]]</f>
        <v>-97.811327807658927</v>
      </c>
      <c r="AI146">
        <f>ABS(Table6[[#This Row],[Res_1]])/Table6[[#This Row],[sales]]</f>
        <v>3.5850699794786903E-2</v>
      </c>
      <c r="AJ146" s="9">
        <f>'[1]2'!J$20+'[1]2'!J$21*Table6[[#This Row],[Radio_State]]</f>
        <v>2703.890726715766</v>
      </c>
      <c r="AK146" s="9">
        <f>Table6[[#This Row],[sales]]-Table6[[#This Row],[ Pred_2 ]]</f>
        <v>24.405467432215573</v>
      </c>
      <c r="AL146">
        <f>ABS(Table6[[#This Row],[ Res_2 ]])/Table6[[#This Row],[sales]]</f>
        <v>8.9453144730266883E-3</v>
      </c>
      <c r="AM146" s="10">
        <f>'[1]3'!J$20+'[1]3'!J$21*Data!O146</f>
        <v>2451.8938681890145</v>
      </c>
      <c r="AN146" s="9">
        <f>Table6[[#This Row],[sales]]-Table6[[#This Row],[Pred_3]]</f>
        <v>276.40232595896714</v>
      </c>
      <c r="AO146" s="9">
        <f>ABS(Table6[[#This Row],[Res_3]])/Table6[[#This Row],[sales]]</f>
        <v>0.10130950098154012</v>
      </c>
      <c r="AP146" s="9">
        <f>'[1]4'!L$21+'[1]4'!L$27*Table6[[#This Row],[TV_State]]+'[1]4'!L$22*Table6[[#This Row],[NJ_DUM]]+'[1]4'!L$23*Table6[[#This Row],[NY_DUM]]+'[1]4'!L$24*Table6[[#This Row],[PA_DUM]]+'[1]4'!L$25*Table6[[#This Row],[CT_DUM]]+'[1]4'!L$26*Table6[[#This Row],[DL_DUM]]</f>
        <v>4716.1335866177633</v>
      </c>
      <c r="AQ146" s="9">
        <f>Table6[[#This Row],[sales]]-Table6[[#This Row],[Pred_4]]</f>
        <v>-1987.8373924697817</v>
      </c>
      <c r="AR146">
        <f>ABS(Table6[[#This Row],[Res_4]]/Table6[[#This Row],[sales]])</f>
        <v>0.72860028787694087</v>
      </c>
      <c r="AS146" s="9">
        <f>'[1]5'!L$20+'[1]5'!L$26*Table6[[#This Row],[Radio_State]]+'[1]5'!L$21*Table6[[#This Row],[NJ_DUM]]+'[1]5'!L$22*Table6[[#This Row],[NY_DUM]]+'[1]5'!L$23*Table6[[#This Row],[PA_DUM]]+'[1]5'!L$24*Table6[[#This Row],[CT_DUM]]+'[1]5'!L$25*Table6[[#This Row],[DL_DUM]]</f>
        <v>4024.4427779178559</v>
      </c>
      <c r="AT146" s="9">
        <f>Table6[[#This Row],[sales]]-Table6[[#This Row],[Pred_5]]</f>
        <v>-1296.1465837698743</v>
      </c>
      <c r="AU146" s="9">
        <f>ABS(Table6[[#This Row],[Red_5]]/Table6[[#This Row],[sales]])</f>
        <v>0.47507546524824712</v>
      </c>
      <c r="AV146" s="9">
        <f>'[1]6'!L$20+'[1]6'!L$26*Table6[[#This Row],[Online]]+'[1]6'!L$21*Table6[[#This Row],[NJ_DUM]]+'[1]6'!L$22*Table6[[#This Row],[NY_DUM]]+'[1]6'!L$23*Table6[[#This Row],[PA_DUM]]+'[1]6'!L$24*Table6[[#This Row],[CT_DUM]]+'[1]6'!L$25*Table6[[#This Row],[DL_DUM]]</f>
        <v>4450.935334667618</v>
      </c>
      <c r="AW146" s="9">
        <f>Table6[[#This Row],[sales]]-Table6[[#This Row],[Pred_6]]</f>
        <v>-1722.6391405196364</v>
      </c>
      <c r="AX146" s="9">
        <f>ABS(Table6[[#This Row],[Red_6]]/Table6[[#This Row],[sales]])</f>
        <v>0.63139740626937269</v>
      </c>
      <c r="AY146" s="9">
        <f>'[1]7'!L$21+'[1]7'!L$27*Table6[[#This Row],[LNTV]]+'[1]7'!L$22*Table6[[#This Row],[NJ_DUM]]+'[1]7'!L$23*Table6[[#This Row],[NY_DUM]]+'[1]7'!L$24*Table6[[#This Row],[PA_DUM]]+'[1]7'!L$25*Table6[[#This Row],[CT_DUM]]+'[1]7'!L$26*Table6[[#This Row],[DL_DUM]]</f>
        <v>8.2734723704730513</v>
      </c>
      <c r="AZ146" s="9">
        <f>Table6[[#This Row],[sales]]-Table6[[#This Row],[Pred_7]]</f>
        <v>2720.0227217775087</v>
      </c>
      <c r="BA146" s="9">
        <f>ABS(Table6[[#This Row],[Red_7]]/Table6[[#This Row],[sales]])</f>
        <v>0.99696753146222938</v>
      </c>
      <c r="BB146" s="9">
        <f>'[1]8'!O$22+'[1]8'!O$28*Table6[[#This Row],[LNRADIOLING]]+'[1]8'!O$23*Table6[[#This Row],[DL_DUM]]+'[1]8'!O$24*Table6[[#This Row],[CT_DUM]]+'[1]8'!O$25*Table6[[#This Row],[PA_DUM]]+'[1]8'!O$26*Table6[[#This Row],[NY_DUM]]+'[1]8'!O$27*Table6[[#This Row],[NJ_DUM]]</f>
        <v>5.9079170519187407</v>
      </c>
      <c r="BC146" s="9">
        <f>Table6[[#This Row],[sales]]-Table6[[#This Row],[Pred_8]]</f>
        <v>2722.3882770960627</v>
      </c>
      <c r="BD146" s="9">
        <f>ABS(Table6[[#This Row],[Red_8]]/Table6[[#This Row],[sales]])</f>
        <v>0.99783457636872741</v>
      </c>
      <c r="BE146" s="9">
        <f>'[1]9'!M$19+'[1]9'!M$21*Table6[[#This Row],[LNONLINE]]+'[1]9'!M$20*Table6[[#This Row],[DL_DUM]]+'[1]9'!M$22*Table6[[#This Row],[CT_DUM]]+'[1]9'!M$23*Table6[[#This Row],[PA_DUM]]+'[1]9'!M$24*Table6[[#This Row],[NY_DUM]]+'[1]9'!M$25*Table6[[#This Row],[NJ_DUM]]</f>
        <v>6.0382108415775706</v>
      </c>
      <c r="BF146" s="9">
        <f>Table6[[#This Row],[sales]]-Table6[[#This Row],[Pred_9]]</f>
        <v>2722.2579833064042</v>
      </c>
      <c r="BG146" s="9">
        <f>ABS(Table6[[#This Row],[Red_9]]/Table6[[#This Row],[sales]])</f>
        <v>0.99778681990081242</v>
      </c>
      <c r="BH146" s="9">
        <f>'[1]10'!P$22+'[1]10'!P$30*Table6[[#This Row],[LNTV]]+'[1]10'!P$29*Table6[[#This Row],[LNRADIOLING]]+'[1]10'!P$24*Table6[[#This Row],[LNONLINELING]]+'[1]10'!P$23*Table6[[#This Row],[DL_DUM]]+'[1]10'!P$25*Table6[[#This Row],[CT_DUM]]+'[1]10'!P$26*Table6[[#This Row],[PA_DUM]]+'[1]10'!P$27*Table6[[#This Row],[NY_DUM]]+'[1]10'!P$28*Table6[[#This Row],[NJ_DUM]]</f>
        <v>5.9417474167831479</v>
      </c>
      <c r="BI146" s="9">
        <f>Table6[[#This Row],[sales]]-Table6[[#This Row],[Pred_10]]</f>
        <v>2722.3544467311985</v>
      </c>
      <c r="BJ146" s="45">
        <f>ABS(Table6[[#This Row],[Red_10]]/Table6[[#This Row],[sales]])</f>
        <v>0.99782217655490346</v>
      </c>
      <c r="BK146" s="9">
        <f>'[1]11'!P$32+'[1]11'!P$40*Table6[[#This Row],[LNONLINELING]]+'[1]11'!P$39*Table6[[#This Row],[LNRADIOLING]]+'[1]11'!P$38*Table6[[#This Row],[LNTVLING]]+'[1]11'!P$33*Table6[[#This Row],[DL_DUM]]+'[1]11'!P$34*Table6[[#This Row],[CT_DUM]]+'[1]11'!P$35*Table6[[#This Row],[PA_DUM]]+'[1]11'!P$36*Table6[[#This Row],[NY_DUM]]+'[1]11'!P$37*Table6[[#This Row],[NJ_DUM]]</f>
        <v>5.8677362305297169</v>
      </c>
      <c r="BL146" s="9">
        <f>Table6[[#This Row],[sales]]-Table6[[#This Row],[ Pred_11]]</f>
        <v>2722.4284579174519</v>
      </c>
      <c r="BM146" s="47">
        <f>ABS(Table6[[#This Row],[ Red_11]]/Table6[[#This Row],[sales]])</f>
        <v>0.99784930380978587</v>
      </c>
      <c r="BN146" s="9">
        <f>'[1]12'!K$22+'[1]12'!K$28*Table6[[#This Row],[COMBINE LN LING]]+'[1]12'!K$23*Table6[[#This Row],[DL_DUM]]+'[1]12'!K$24*Table6[[#This Row],[CT_DUM]]+'[1]12'!K$25*Table6[[#This Row],[PA_DUM]]+'[1]12'!K$26*Table6[[#This Row],[NY_DUM]]+'[1]12'!K$27*Table6[[#This Row],[NJ_DUM]]</f>
        <v>6.0490741161244985</v>
      </c>
      <c r="BO146" s="9">
        <f>Table6[[#This Row],[sales]]-Table6[[#This Row],[ Pred_12]]</f>
        <v>2722.2471200318573</v>
      </c>
      <c r="BP146" s="47">
        <f>ABS(Table6[[#This Row],[ Red_12]]/Table6[[#This Row],[sales]])</f>
        <v>0.99778283819436497</v>
      </c>
      <c r="BQ146">
        <f>LN(G146+'2019 Totals and Calculations'!C$18)</f>
        <v>7.5183853892629955</v>
      </c>
      <c r="BR146">
        <f>LN(Table6[[#This Row],[PROF RADIO]]+'2019 Totals and Calculations'!D$18)</f>
        <v>5.6567019552877413</v>
      </c>
      <c r="BS146">
        <f>LN(Table6[[#This Row],[ONLINE LINGERING]]+'2019 Totals and Calculations'!E$18)</f>
        <v>5.0514758240042337</v>
      </c>
      <c r="BT146">
        <f>MONTH(Table6[[#This Row],[Date]])</f>
        <v>10</v>
      </c>
      <c r="BU146">
        <f t="shared" si="67"/>
        <v>0</v>
      </c>
      <c r="BV146">
        <f t="shared" si="68"/>
        <v>0</v>
      </c>
      <c r="BW146">
        <f t="shared" si="69"/>
        <v>0</v>
      </c>
      <c r="BX146">
        <f t="shared" si="70"/>
        <v>0</v>
      </c>
      <c r="BY146">
        <f t="shared" si="71"/>
        <v>0</v>
      </c>
      <c r="BZ146">
        <f t="shared" si="72"/>
        <v>0</v>
      </c>
      <c r="CA146">
        <f t="shared" si="73"/>
        <v>0</v>
      </c>
      <c r="CB146">
        <f t="shared" si="74"/>
        <v>0</v>
      </c>
      <c r="CC146">
        <f t="shared" si="75"/>
        <v>0</v>
      </c>
      <c r="CD146">
        <f t="shared" si="76"/>
        <v>1</v>
      </c>
      <c r="CE146">
        <f t="shared" si="77"/>
        <v>0</v>
      </c>
      <c r="CF146">
        <f t="shared" si="78"/>
        <v>0</v>
      </c>
      <c r="CG146">
        <f t="shared" si="79"/>
        <v>145</v>
      </c>
      <c r="CH14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2847.540407776436</v>
      </c>
      <c r="CI146" s="79">
        <f>Table6[[#This Row],[sales]]-CH146</f>
        <v>-119.24421362845442</v>
      </c>
      <c r="CJ146">
        <f>ABS(Table6[[#This Row],[sales]]-CH146)/Table6[[#This Row],[sales]]</f>
        <v>4.3706476549073198E-2</v>
      </c>
      <c r="CK14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2341.0769502525636</v>
      </c>
      <c r="CL146" s="79">
        <f>Table6[[#This Row],[sales]]-CK146</f>
        <v>387.219243895418</v>
      </c>
      <c r="CM146">
        <f>ABS(Table6[[#This Row],[sales]]-CK146)/Table6[[#This Row],[sales]]</f>
        <v>0.14192712826634371</v>
      </c>
      <c r="CN14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2777.2396886402566</v>
      </c>
      <c r="CO146" s="79">
        <f>Table6[[#This Row],[sales]]-CN146</f>
        <v>-48.943494492275022</v>
      </c>
      <c r="CP146">
        <f>ABS(Table6[[#This Row],[sales]]-CN146)/Table6[[#This Row],[sales]]</f>
        <v>1.793921590964194E-2</v>
      </c>
      <c r="CQ14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2560.1657240620984</v>
      </c>
      <c r="CR146" s="79">
        <f>Table6[[#This Row],[sales]]-CQ146</f>
        <v>168.13047008588319</v>
      </c>
      <c r="CS146">
        <f>ABS(Table6[[#This Row],[sales]]-CQ146)/Table6[[#This Row],[sales]]</f>
        <v>6.1624713052238295E-2</v>
      </c>
    </row>
    <row r="147" spans="1:97" x14ac:dyDescent="0.2">
      <c r="A147">
        <v>146</v>
      </c>
      <c r="B147" t="s">
        <v>139</v>
      </c>
      <c r="C147" s="5">
        <v>43751</v>
      </c>
      <c r="D147" s="6">
        <v>1536.8051479900096</v>
      </c>
      <c r="E147" s="8">
        <f>YEAR(Table6[[#This Row],[Date]])</f>
        <v>2019</v>
      </c>
      <c r="F147" s="6">
        <f>Table6[[#This Row],[TV_State]]+Table6[[#This Row],[Radio_State]]+Table6[[#This Row],[Online]]</f>
        <v>1878.3174030989005</v>
      </c>
      <c r="G147" s="6">
        <f t="shared" si="54"/>
        <v>1497.2850918924237</v>
      </c>
      <c r="H147" s="6">
        <f>LN(Table6[[#This Row],[PROF TV LING]])</f>
        <v>7.3114088084337325</v>
      </c>
      <c r="I147" s="6">
        <f t="shared" si="55"/>
        <v>7.3374609612600388</v>
      </c>
      <c r="J147" s="6">
        <v>227.67483673926068</v>
      </c>
      <c r="K147" s="6">
        <f t="shared" si="60"/>
        <v>225.56082195995398</v>
      </c>
      <c r="L147" s="6">
        <f>0.5*J146+0.5*Table6[[#This Row],[Radio_State]]</f>
        <v>226.5477335870861</v>
      </c>
      <c r="M147" s="6">
        <f>LN(Table6[[#This Row],[RADIO LINGERING ]])</f>
        <v>5.4229556670334711</v>
      </c>
      <c r="N147" s="6">
        <f t="shared" si="56"/>
        <v>5.4279184563756004</v>
      </c>
      <c r="O147" s="6">
        <v>113.83741836963034</v>
      </c>
      <c r="P147" s="6">
        <f t="shared" si="57"/>
        <v>113.35642716844202</v>
      </c>
      <c r="Q147" s="6">
        <f>0.3*O146+0.7*Table6[[#This Row],[Online]]</f>
        <v>113.49928742397796</v>
      </c>
      <c r="R147" s="6">
        <f>LN(Table6[[#This Row],[ONLINE LINGERING]])</f>
        <v>4.7317965586989121</v>
      </c>
      <c r="S147" s="6">
        <f t="shared" si="58"/>
        <v>4.734771275815655</v>
      </c>
      <c r="T147" s="6">
        <v>2749.4381943389485</v>
      </c>
      <c r="U147" s="6">
        <f t="shared" si="59"/>
        <v>7.919151876822311</v>
      </c>
      <c r="V147" s="8">
        <f>YEAR(Table6[[#This Row],[Date]])</f>
        <v>2019</v>
      </c>
      <c r="W147" s="8">
        <f>WEEKNUM(Table6[[#This Row],[Date]])</f>
        <v>42</v>
      </c>
      <c r="X147" t="s">
        <v>310</v>
      </c>
      <c r="Y147" s="9">
        <f>Table6[[#This Row],[LNTVLING]]+Table6[[#This Row],[LNRADIOLING]]+Table6[[#This Row],[LNONLINELING]]</f>
        <v>17.466161034166113</v>
      </c>
      <c r="Z147">
        <f t="shared" si="80"/>
        <v>0</v>
      </c>
      <c r="AA147">
        <f t="shared" si="61"/>
        <v>1</v>
      </c>
      <c r="AB147">
        <f t="shared" si="62"/>
        <v>0</v>
      </c>
      <c r="AC147">
        <f t="shared" si="63"/>
        <v>0</v>
      </c>
      <c r="AD147">
        <f t="shared" si="64"/>
        <v>0</v>
      </c>
      <c r="AE147">
        <f t="shared" si="65"/>
        <v>0</v>
      </c>
      <c r="AF147">
        <f t="shared" si="66"/>
        <v>0</v>
      </c>
      <c r="AG147" s="9">
        <f>'[1]1'!J$20+'[1]1'!J$21*Table6[[#This Row],[TV_State]]</f>
        <v>2841.0712717206343</v>
      </c>
      <c r="AH147" s="9">
        <f>Table6[[#This Row],[sales]]-Table6[[#This Row],[Pred_1]]</f>
        <v>-91.63307738168578</v>
      </c>
      <c r="AI147">
        <f>ABS(Table6[[#This Row],[Res_1]])/Table6[[#This Row],[sales]]</f>
        <v>3.332792770914323E-2</v>
      </c>
      <c r="AJ147" s="9">
        <f>'[1]2'!J$20+'[1]2'!J$21*Table6[[#This Row],[Radio_State]]</f>
        <v>2713.786815942949</v>
      </c>
      <c r="AK147" s="9">
        <f>Table6[[#This Row],[sales]]-Table6[[#This Row],[ Pred_2 ]]</f>
        <v>35.651378395999473</v>
      </c>
      <c r="AL147">
        <f>ABS(Table6[[#This Row],[ Res_2 ]])/Table6[[#This Row],[sales]]</f>
        <v>1.2966786621865194E-2</v>
      </c>
      <c r="AM147" s="10">
        <f>'[1]3'!J$20+'[1]3'!J$21*Data!O147</f>
        <v>2458.4055050536563</v>
      </c>
      <c r="AN147" s="9">
        <f>Table6[[#This Row],[sales]]-Table6[[#This Row],[Pred_3]]</f>
        <v>291.03268928529224</v>
      </c>
      <c r="AO147" s="9">
        <f>ABS(Table6[[#This Row],[Res_3]])/Table6[[#This Row],[sales]]</f>
        <v>0.10585169358762969</v>
      </c>
      <c r="AP147" s="9">
        <f>'[1]4'!L$21+'[1]4'!L$27*Table6[[#This Row],[TV_State]]+'[1]4'!L$22*Table6[[#This Row],[NJ_DUM]]+'[1]4'!L$23*Table6[[#This Row],[NY_DUM]]+'[1]4'!L$24*Table6[[#This Row],[PA_DUM]]+'[1]4'!L$25*Table6[[#This Row],[CT_DUM]]+'[1]4'!L$26*Table6[[#This Row],[DL_DUM]]</f>
        <v>4719.4899180096436</v>
      </c>
      <c r="AQ147" s="9">
        <f>Table6[[#This Row],[sales]]-Table6[[#This Row],[Pred_4]]</f>
        <v>-1970.0517236706951</v>
      </c>
      <c r="AR147">
        <f>ABS(Table6[[#This Row],[Res_4]]/Table6[[#This Row],[sales]])</f>
        <v>0.71652882677159346</v>
      </c>
      <c r="AS147" s="9">
        <f>'[1]5'!L$20+'[1]5'!L$26*Table6[[#This Row],[Radio_State]]+'[1]5'!L$21*Table6[[#This Row],[NJ_DUM]]+'[1]5'!L$22*Table6[[#This Row],[NY_DUM]]+'[1]5'!L$23*Table6[[#This Row],[PA_DUM]]+'[1]5'!L$24*Table6[[#This Row],[CT_DUM]]+'[1]5'!L$25*Table6[[#This Row],[DL_DUM]]</f>
        <v>4028.4137771601627</v>
      </c>
      <c r="AT147" s="9">
        <f>Table6[[#This Row],[sales]]-Table6[[#This Row],[Pred_5]]</f>
        <v>-1278.9755828212142</v>
      </c>
      <c r="AU147" s="9">
        <f>ABS(Table6[[#This Row],[Red_5]]/Table6[[#This Row],[sales]])</f>
        <v>0.46517706251939234</v>
      </c>
      <c r="AV147" s="9">
        <f>'[1]6'!L$20+'[1]6'!L$26*Table6[[#This Row],[Online]]+'[1]6'!L$21*Table6[[#This Row],[NJ_DUM]]+'[1]6'!L$22*Table6[[#This Row],[NY_DUM]]+'[1]6'!L$23*Table6[[#This Row],[PA_DUM]]+'[1]6'!L$24*Table6[[#This Row],[CT_DUM]]+'[1]6'!L$25*Table6[[#This Row],[DL_DUM]]</f>
        <v>4455.8407779049112</v>
      </c>
      <c r="AW147" s="9">
        <f>Table6[[#This Row],[sales]]-Table6[[#This Row],[Pred_6]]</f>
        <v>-1706.4025835659627</v>
      </c>
      <c r="AX147" s="9">
        <f>ABS(Table6[[#This Row],[Red_6]]/Table6[[#This Row],[sales]])</f>
        <v>0.62063682212585092</v>
      </c>
      <c r="AY147" s="9">
        <f>'[1]7'!L$21+'[1]7'!L$27*Table6[[#This Row],[LNTV]]+'[1]7'!L$22*Table6[[#This Row],[NJ_DUM]]+'[1]7'!L$23*Table6[[#This Row],[NY_DUM]]+'[1]7'!L$24*Table6[[#This Row],[PA_DUM]]+'[1]7'!L$25*Table6[[#This Row],[CT_DUM]]+'[1]7'!L$26*Table6[[#This Row],[DL_DUM]]</f>
        <v>8.274573717763051</v>
      </c>
      <c r="AZ147" s="9">
        <f>Table6[[#This Row],[sales]]-Table6[[#This Row],[Pred_7]]</f>
        <v>2741.1636206211856</v>
      </c>
      <c r="BA147" s="9">
        <f>ABS(Table6[[#This Row],[Red_7]]/Table6[[#This Row],[sales]])</f>
        <v>0.99699044927258229</v>
      </c>
      <c r="BB147" s="9">
        <f>'[1]8'!O$22+'[1]8'!O$28*Table6[[#This Row],[LNRADIOLING]]+'[1]8'!O$23*Table6[[#This Row],[DL_DUM]]+'[1]8'!O$24*Table6[[#This Row],[CT_DUM]]+'[1]8'!O$25*Table6[[#This Row],[PA_DUM]]+'[1]8'!O$26*Table6[[#This Row],[NY_DUM]]+'[1]8'!O$27*Table6[[#This Row],[NJ_DUM]]</f>
        <v>5.9086269179225166</v>
      </c>
      <c r="BC147" s="9">
        <f>Table6[[#This Row],[sales]]-Table6[[#This Row],[Pred_8]]</f>
        <v>2743.5295674210261</v>
      </c>
      <c r="BD147" s="9">
        <f>ABS(Table6[[#This Row],[Red_8]]/Table6[[#This Row],[sales]])</f>
        <v>0.99785096936163609</v>
      </c>
      <c r="BE147" s="9">
        <f>'[1]9'!M$19+'[1]9'!M$21*Table6[[#This Row],[LNONLINE]]+'[1]9'!M$20*Table6[[#This Row],[DL_DUM]]+'[1]9'!M$22*Table6[[#This Row],[CT_DUM]]+'[1]9'!M$23*Table6[[#This Row],[PA_DUM]]+'[1]9'!M$24*Table6[[#This Row],[NY_DUM]]+'[1]9'!M$25*Table6[[#This Row],[NJ_DUM]]</f>
        <v>6.0413612899089033</v>
      </c>
      <c r="BF147" s="9">
        <f>Table6[[#This Row],[sales]]-Table6[[#This Row],[Pred_9]]</f>
        <v>2743.3968330490397</v>
      </c>
      <c r="BG147" s="9">
        <f>ABS(Table6[[#This Row],[Red_9]]/Table6[[#This Row],[sales]])</f>
        <v>0.99780269245464481</v>
      </c>
      <c r="BH147" s="9">
        <f>'[1]10'!P$22+'[1]10'!P$30*Table6[[#This Row],[LNTV]]+'[1]10'!P$29*Table6[[#This Row],[LNRADIOLING]]+'[1]10'!P$24*Table6[[#This Row],[LNONLINELING]]+'[1]10'!P$23*Table6[[#This Row],[DL_DUM]]+'[1]10'!P$25*Table6[[#This Row],[CT_DUM]]+'[1]10'!P$26*Table6[[#This Row],[PA_DUM]]+'[1]10'!P$27*Table6[[#This Row],[NY_DUM]]+'[1]10'!P$28*Table6[[#This Row],[NJ_DUM]]</f>
        <v>5.9435585000593667</v>
      </c>
      <c r="BI147" s="9">
        <f>Table6[[#This Row],[sales]]-Table6[[#This Row],[Pred_10]]</f>
        <v>2743.4946358388893</v>
      </c>
      <c r="BJ147" s="45">
        <f>ABS(Table6[[#This Row],[Red_10]]/Table6[[#This Row],[sales]])</f>
        <v>0.99783826437259182</v>
      </c>
      <c r="BK147" s="9">
        <f>'[1]11'!P$32+'[1]11'!P$40*Table6[[#This Row],[LNONLINELING]]+'[1]11'!P$39*Table6[[#This Row],[LNRADIOLING]]+'[1]11'!P$38*Table6[[#This Row],[LNTVLING]]+'[1]11'!P$33*Table6[[#This Row],[DL_DUM]]+'[1]11'!P$34*Table6[[#This Row],[CT_DUM]]+'[1]11'!P$35*Table6[[#This Row],[PA_DUM]]+'[1]11'!P$36*Table6[[#This Row],[NY_DUM]]+'[1]11'!P$37*Table6[[#This Row],[NJ_DUM]]</f>
        <v>5.8686210857100827</v>
      </c>
      <c r="BL147" s="9">
        <f>Table6[[#This Row],[sales]]-Table6[[#This Row],[ Pred_11]]</f>
        <v>2743.5695732532386</v>
      </c>
      <c r="BM147" s="47">
        <f>ABS(Table6[[#This Row],[ Red_11]]/Table6[[#This Row],[sales]])</f>
        <v>0.99786551990956063</v>
      </c>
      <c r="BN147" s="9">
        <f>'[1]12'!K$22+'[1]12'!K$28*Table6[[#This Row],[COMBINE LN LING]]+'[1]12'!K$23*Table6[[#This Row],[DL_DUM]]+'[1]12'!K$24*Table6[[#This Row],[CT_DUM]]+'[1]12'!K$25*Table6[[#This Row],[PA_DUM]]+'[1]12'!K$26*Table6[[#This Row],[NY_DUM]]+'[1]12'!K$27*Table6[[#This Row],[NJ_DUM]]</f>
        <v>6.0520840900862609</v>
      </c>
      <c r="BO147" s="9">
        <f>Table6[[#This Row],[sales]]-Table6[[#This Row],[ Pred_12]]</f>
        <v>2743.3861102488622</v>
      </c>
      <c r="BP147" s="47">
        <f>ABS(Table6[[#This Row],[ Red_12]]/Table6[[#This Row],[sales]])</f>
        <v>0.99779879245783831</v>
      </c>
      <c r="BQ147">
        <f>LN(G147+'2019 Totals and Calculations'!C$18)</f>
        <v>7.5275403815286897</v>
      </c>
      <c r="BR147">
        <f>LN(Table6[[#This Row],[PROF RADIO]]+'2019 Totals and Calculations'!D$18)</f>
        <v>5.6640612221174091</v>
      </c>
      <c r="BS147">
        <f>LN(Table6[[#This Row],[ONLINE LINGERING]]+'2019 Totals and Calculations'!E$18)</f>
        <v>5.0586419863663323</v>
      </c>
      <c r="BT147">
        <f>MONTH(Table6[[#This Row],[Date]])</f>
        <v>10</v>
      </c>
      <c r="BU147">
        <f t="shared" si="67"/>
        <v>0</v>
      </c>
      <c r="BV147">
        <f t="shared" si="68"/>
        <v>0</v>
      </c>
      <c r="BW147">
        <f t="shared" si="69"/>
        <v>0</v>
      </c>
      <c r="BX147">
        <f t="shared" si="70"/>
        <v>0</v>
      </c>
      <c r="BY147">
        <f t="shared" si="71"/>
        <v>0</v>
      </c>
      <c r="BZ147">
        <f t="shared" si="72"/>
        <v>0</v>
      </c>
      <c r="CA147">
        <f t="shared" si="73"/>
        <v>0</v>
      </c>
      <c r="CB147">
        <f t="shared" si="74"/>
        <v>0</v>
      </c>
      <c r="CC147">
        <f t="shared" si="75"/>
        <v>0</v>
      </c>
      <c r="CD147">
        <f t="shared" si="76"/>
        <v>1</v>
      </c>
      <c r="CE147">
        <f t="shared" si="77"/>
        <v>0</v>
      </c>
      <c r="CF147">
        <f t="shared" si="78"/>
        <v>0</v>
      </c>
      <c r="CG147">
        <f t="shared" si="79"/>
        <v>146</v>
      </c>
      <c r="CH14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2863.0500524238064</v>
      </c>
      <c r="CI147" s="79">
        <f>Table6[[#This Row],[sales]]-CH147</f>
        <v>-113.61185808485789</v>
      </c>
      <c r="CJ147">
        <f>ABS(Table6[[#This Row],[sales]]-CH147)/Table6[[#This Row],[sales]]</f>
        <v>4.1321844702231526E-2</v>
      </c>
      <c r="CK14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2351.6874388386873</v>
      </c>
      <c r="CL147" s="79">
        <f>Table6[[#This Row],[sales]]-CK147</f>
        <v>397.75075550026122</v>
      </c>
      <c r="CM147">
        <f>ABS(Table6[[#This Row],[sales]]-CK147)/Table6[[#This Row],[sales]]</f>
        <v>0.14466619264954708</v>
      </c>
      <c r="CN14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2790.3072197421457</v>
      </c>
      <c r="CO147" s="79">
        <f>Table6[[#This Row],[sales]]-CN147</f>
        <v>-40.869025403197156</v>
      </c>
      <c r="CP147">
        <f>ABS(Table6[[#This Row],[sales]]-CN147)/Table6[[#This Row],[sales]]</f>
        <v>1.4864500495899801E-2</v>
      </c>
      <c r="CQ14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2577.5674454101122</v>
      </c>
      <c r="CR147" s="79">
        <f>Table6[[#This Row],[sales]]-CQ147</f>
        <v>171.87074892883629</v>
      </c>
      <c r="CS147">
        <f>ABS(Table6[[#This Row],[sales]]-CQ147)/Table6[[#This Row],[sales]]</f>
        <v>6.2511224759558351E-2</v>
      </c>
    </row>
    <row r="148" spans="1:97" x14ac:dyDescent="0.2">
      <c r="A148">
        <v>147</v>
      </c>
      <c r="B148" t="s">
        <v>139</v>
      </c>
      <c r="C148" s="5">
        <v>43758</v>
      </c>
      <c r="D148" s="6">
        <v>1552.1731994699094</v>
      </c>
      <c r="E148" s="8">
        <f>YEAR(Table6[[#This Row],[Date]])</f>
        <v>2019</v>
      </c>
      <c r="F148" s="6">
        <f>Table6[[#This Row],[TV_State]]+Table6[[#This Row],[Radio_State]]+Table6[[#This Row],[Online]]</f>
        <v>1897.1005771298892</v>
      </c>
      <c r="G148" s="6">
        <f t="shared" si="54"/>
        <v>1513.7515241656693</v>
      </c>
      <c r="H148" s="6">
        <f>LN(Table6[[#This Row],[PROF TV LING]])</f>
        <v>7.3223463017475012</v>
      </c>
      <c r="I148" s="6">
        <f t="shared" si="55"/>
        <v>7.3474112921132066</v>
      </c>
      <c r="J148" s="6">
        <v>229.95158510665323</v>
      </c>
      <c r="K148" s="6">
        <f t="shared" si="60"/>
        <v>227.75620353330362</v>
      </c>
      <c r="L148" s="6">
        <f>0.5*J147+0.5*Table6[[#This Row],[Radio_State]]</f>
        <v>228.81321092295696</v>
      </c>
      <c r="M148" s="6">
        <f>LN(Table6[[#This Row],[RADIO LINGERING ]])</f>
        <v>5.432905997886639</v>
      </c>
      <c r="N148" s="6">
        <f t="shared" si="56"/>
        <v>5.4378687872287683</v>
      </c>
      <c r="O148" s="6">
        <v>114.97579255332661</v>
      </c>
      <c r="P148" s="6">
        <f t="shared" si="57"/>
        <v>114.48998293786124</v>
      </c>
      <c r="Q148" s="6">
        <f>0.3*O147+0.7*Table6[[#This Row],[Online]]</f>
        <v>114.63428029821773</v>
      </c>
      <c r="R148" s="6">
        <f>LN(Table6[[#This Row],[ONLINE LINGERING]])</f>
        <v>4.74174688955208</v>
      </c>
      <c r="S148" s="6">
        <f t="shared" si="58"/>
        <v>4.7447216066688229</v>
      </c>
      <c r="T148" s="6">
        <v>2199.7170378797578</v>
      </c>
      <c r="U148" s="6">
        <f t="shared" si="59"/>
        <v>7.6960840119286908</v>
      </c>
      <c r="V148" s="8">
        <f>YEAR(Table6[[#This Row],[Date]])</f>
        <v>2019</v>
      </c>
      <c r="W148" s="8">
        <f>WEEKNUM(Table6[[#This Row],[Date]])</f>
        <v>43</v>
      </c>
      <c r="X148" t="s">
        <v>311</v>
      </c>
      <c r="Y148" s="9">
        <f>Table6[[#This Row],[LNTVLING]]+Table6[[#This Row],[LNRADIOLING]]+Table6[[#This Row],[LNONLINELING]]</f>
        <v>17.496999189186219</v>
      </c>
      <c r="Z148">
        <f t="shared" si="80"/>
        <v>0</v>
      </c>
      <c r="AA148">
        <f t="shared" si="61"/>
        <v>1</v>
      </c>
      <c r="AB148">
        <f t="shared" si="62"/>
        <v>0</v>
      </c>
      <c r="AC148">
        <f t="shared" si="63"/>
        <v>0</v>
      </c>
      <c r="AD148">
        <f t="shared" si="64"/>
        <v>0</v>
      </c>
      <c r="AE148">
        <f t="shared" si="65"/>
        <v>0</v>
      </c>
      <c r="AF148">
        <f t="shared" si="66"/>
        <v>0</v>
      </c>
      <c r="AG148" s="9">
        <f>'[1]1'!J$20+'[1]1'!J$21*Table6[[#This Row],[TV_State]]</f>
        <v>2856.1846589832767</v>
      </c>
      <c r="AH148" s="9">
        <f>Table6[[#This Row],[sales]]-Table6[[#This Row],[Pred_1]]</f>
        <v>-656.46762110351892</v>
      </c>
      <c r="AI148">
        <f>ABS(Table6[[#This Row],[Res_1]])/Table6[[#This Row],[sales]]</f>
        <v>0.29843275739513692</v>
      </c>
      <c r="AJ148" s="9">
        <f>'[1]2'!J$20+'[1]2'!J$21*Table6[[#This Row],[Radio_State]]</f>
        <v>2723.781866062403</v>
      </c>
      <c r="AK148" s="9">
        <f>Table6[[#This Row],[sales]]-Table6[[#This Row],[ Pred_2 ]]</f>
        <v>-524.06482818264521</v>
      </c>
      <c r="AL148">
        <f>ABS(Table6[[#This Row],[ Res_2 ]])/Table6[[#This Row],[sales]]</f>
        <v>0.23824192801078442</v>
      </c>
      <c r="AM148" s="10">
        <f>'[1]3'!J$20+'[1]3'!J$21*Data!O148</f>
        <v>2464.9822582869442</v>
      </c>
      <c r="AN148" s="9">
        <f>Table6[[#This Row],[sales]]-Table6[[#This Row],[Pred_3]]</f>
        <v>-265.26522040718646</v>
      </c>
      <c r="AO148" s="9">
        <f>ABS(Table6[[#This Row],[Res_3]])/Table6[[#This Row],[sales]]</f>
        <v>0.12059061044636349</v>
      </c>
      <c r="AP148" s="9">
        <f>'[1]4'!L$21+'[1]4'!L$27*Table6[[#This Row],[TV_State]]+'[1]4'!L$22*Table6[[#This Row],[NJ_DUM]]+'[1]4'!L$23*Table6[[#This Row],[NY_DUM]]+'[1]4'!L$24*Table6[[#This Row],[PA_DUM]]+'[1]4'!L$25*Table6[[#This Row],[CT_DUM]]+'[1]4'!L$26*Table6[[#This Row],[DL_DUM]]</f>
        <v>4722.8798127154414</v>
      </c>
      <c r="AQ148" s="9">
        <f>Table6[[#This Row],[sales]]-Table6[[#This Row],[Pred_4]]</f>
        <v>-2523.1627748356836</v>
      </c>
      <c r="AR148">
        <f>ABS(Table6[[#This Row],[Res_4]]/Table6[[#This Row],[sales]])</f>
        <v>1.1470397016462106</v>
      </c>
      <c r="AS148" s="9">
        <f>'[1]5'!L$20+'[1]5'!L$26*Table6[[#This Row],[Radio_State]]+'[1]5'!L$21*Table6[[#This Row],[NJ_DUM]]+'[1]5'!L$22*Table6[[#This Row],[NY_DUM]]+'[1]5'!L$23*Table6[[#This Row],[PA_DUM]]+'[1]5'!L$24*Table6[[#This Row],[CT_DUM]]+'[1]5'!L$25*Table6[[#This Row],[DL_DUM]]</f>
        <v>4032.4244863948925</v>
      </c>
      <c r="AT148" s="9">
        <f>Table6[[#This Row],[sales]]-Table6[[#This Row],[Pred_5]]</f>
        <v>-1832.7074485151347</v>
      </c>
      <c r="AU148" s="9">
        <f>ABS(Table6[[#This Row],[Red_5]]/Table6[[#This Row],[sales]])</f>
        <v>0.8331560000470003</v>
      </c>
      <c r="AV148" s="9">
        <f>'[1]6'!L$20+'[1]6'!L$26*Table6[[#This Row],[Online]]+'[1]6'!L$21*Table6[[#This Row],[NJ_DUM]]+'[1]6'!L$22*Table6[[#This Row],[NY_DUM]]+'[1]6'!L$23*Table6[[#This Row],[PA_DUM]]+'[1]6'!L$24*Table6[[#This Row],[CT_DUM]]+'[1]6'!L$25*Table6[[#This Row],[DL_DUM]]</f>
        <v>4460.7952755745764</v>
      </c>
      <c r="AW148" s="9">
        <f>Table6[[#This Row],[sales]]-Table6[[#This Row],[Pred_6]]</f>
        <v>-2261.0782376948187</v>
      </c>
      <c r="AX148" s="9">
        <f>ABS(Table6[[#This Row],[Red_6]]/Table6[[#This Row],[sales]])</f>
        <v>1.0278950422978972</v>
      </c>
      <c r="AY148" s="9">
        <f>'[1]7'!L$21+'[1]7'!L$27*Table6[[#This Row],[LNTV]]+'[1]7'!L$22*Table6[[#This Row],[NJ_DUM]]+'[1]7'!L$23*Table6[[#This Row],[NY_DUM]]+'[1]7'!L$24*Table6[[#This Row],[PA_DUM]]+'[1]7'!L$25*Table6[[#This Row],[CT_DUM]]+'[1]7'!L$26*Table6[[#This Row],[DL_DUM]]</f>
        <v>8.2756750650530524</v>
      </c>
      <c r="AZ148" s="9">
        <f>Table6[[#This Row],[sales]]-Table6[[#This Row],[Pred_7]]</f>
        <v>2191.4413628147049</v>
      </c>
      <c r="BA148" s="9">
        <f>ABS(Table6[[#This Row],[Red_7]]/Table6[[#This Row],[sales]])</f>
        <v>0.99623784563080464</v>
      </c>
      <c r="BB148" s="9">
        <f>'[1]8'!O$22+'[1]8'!O$28*Table6[[#This Row],[LNRADIOLING]]+'[1]8'!O$23*Table6[[#This Row],[DL_DUM]]+'[1]8'!O$24*Table6[[#This Row],[CT_DUM]]+'[1]8'!O$25*Table6[[#This Row],[PA_DUM]]+'[1]8'!O$26*Table6[[#This Row],[NY_DUM]]+'[1]8'!O$27*Table6[[#This Row],[NJ_DUM]]</f>
        <v>5.9093367839262934</v>
      </c>
      <c r="BC148" s="9">
        <f>Table6[[#This Row],[sales]]-Table6[[#This Row],[Pred_8]]</f>
        <v>2193.8077010958314</v>
      </c>
      <c r="BD148" s="9">
        <f>ABS(Table6[[#This Row],[Red_8]]/Table6[[#This Row],[sales]])</f>
        <v>0.99731359230202521</v>
      </c>
      <c r="BE148" s="9">
        <f>'[1]9'!M$19+'[1]9'!M$21*Table6[[#This Row],[LNONLINE]]+'[1]9'!M$20*Table6[[#This Row],[DL_DUM]]+'[1]9'!M$22*Table6[[#This Row],[CT_DUM]]+'[1]9'!M$23*Table6[[#This Row],[PA_DUM]]+'[1]9'!M$24*Table6[[#This Row],[NY_DUM]]+'[1]9'!M$25*Table6[[#This Row],[NJ_DUM]]</f>
        <v>6.0445117382402351</v>
      </c>
      <c r="BF148" s="9">
        <f>Table6[[#This Row],[sales]]-Table6[[#This Row],[Pred_9]]</f>
        <v>2193.6725261415177</v>
      </c>
      <c r="BG148" s="9">
        <f>ABS(Table6[[#This Row],[Red_9]]/Table6[[#This Row],[sales]])</f>
        <v>0.99725214123719008</v>
      </c>
      <c r="BH148" s="9">
        <f>'[1]10'!P$22+'[1]10'!P$30*Table6[[#This Row],[LNTV]]+'[1]10'!P$29*Table6[[#This Row],[LNRADIOLING]]+'[1]10'!P$24*Table6[[#This Row],[LNONLINELING]]+'[1]10'!P$23*Table6[[#This Row],[DL_DUM]]+'[1]10'!P$25*Table6[[#This Row],[CT_DUM]]+'[1]10'!P$26*Table6[[#This Row],[PA_DUM]]+'[1]10'!P$27*Table6[[#This Row],[NY_DUM]]+'[1]10'!P$28*Table6[[#This Row],[NJ_DUM]]</f>
        <v>5.9453695833355846</v>
      </c>
      <c r="BI148" s="9">
        <f>Table6[[#This Row],[sales]]-Table6[[#This Row],[Pred_10]]</f>
        <v>2193.7716682964224</v>
      </c>
      <c r="BJ148" s="45">
        <f>ABS(Table6[[#This Row],[Red_10]]/Table6[[#This Row],[sales]])</f>
        <v>0.99729721164997387</v>
      </c>
      <c r="BK148" s="9">
        <f>'[1]11'!P$32+'[1]11'!P$40*Table6[[#This Row],[LNONLINELING]]+'[1]11'!P$39*Table6[[#This Row],[LNRADIOLING]]+'[1]11'!P$38*Table6[[#This Row],[LNTVLING]]+'[1]11'!P$33*Table6[[#This Row],[DL_DUM]]+'[1]11'!P$34*Table6[[#This Row],[CT_DUM]]+'[1]11'!P$35*Table6[[#This Row],[PA_DUM]]+'[1]11'!P$36*Table6[[#This Row],[NY_DUM]]+'[1]11'!P$37*Table6[[#This Row],[NJ_DUM]]</f>
        <v>5.8695799717919073</v>
      </c>
      <c r="BL148" s="9">
        <f>Table6[[#This Row],[sales]]-Table6[[#This Row],[ Pred_11]]</f>
        <v>2193.8474579079657</v>
      </c>
      <c r="BM148" s="47">
        <f>ABS(Table6[[#This Row],[ Red_11]]/Table6[[#This Row],[sales]])</f>
        <v>0.99733166590487954</v>
      </c>
      <c r="BN148" s="9">
        <f>'[1]12'!K$22+'[1]12'!K$28*Table6[[#This Row],[COMBINE LN LING]]+'[1]12'!K$23*Table6[[#This Row],[DL_DUM]]+'[1]12'!K$24*Table6[[#This Row],[CT_DUM]]+'[1]12'!K$25*Table6[[#This Row],[PA_DUM]]+'[1]12'!K$26*Table6[[#This Row],[NY_DUM]]+'[1]12'!K$27*Table6[[#This Row],[NJ_DUM]]</f>
        <v>6.0550518269368752</v>
      </c>
      <c r="BO148" s="9">
        <f>Table6[[#This Row],[sales]]-Table6[[#This Row],[ Pred_12]]</f>
        <v>2193.6619860528208</v>
      </c>
      <c r="BP148" s="47">
        <f>ABS(Table6[[#This Row],[ Red_12]]/Table6[[#This Row],[sales]])</f>
        <v>0.99724734967149531</v>
      </c>
      <c r="BQ148">
        <f>LN(G148+'2019 Totals and Calculations'!C$18)</f>
        <v>7.5363612920744378</v>
      </c>
      <c r="BR148">
        <f>LN(Table6[[#This Row],[PROF RADIO]]+'2019 Totals and Calculations'!D$18)</f>
        <v>5.6716468449021136</v>
      </c>
      <c r="BS148">
        <f>LN(Table6[[#This Row],[ONLINE LINGERING]]+'2019 Totals and Calculations'!E$18)</f>
        <v>5.0658280567162581</v>
      </c>
      <c r="BT148">
        <f>MONTH(Table6[[#This Row],[Date]])</f>
        <v>10</v>
      </c>
      <c r="BU148">
        <f t="shared" si="67"/>
        <v>0</v>
      </c>
      <c r="BV148">
        <f t="shared" si="68"/>
        <v>0</v>
      </c>
      <c r="BW148">
        <f t="shared" si="69"/>
        <v>0</v>
      </c>
      <c r="BX148">
        <f t="shared" si="70"/>
        <v>0</v>
      </c>
      <c r="BY148">
        <f t="shared" si="71"/>
        <v>0</v>
      </c>
      <c r="BZ148">
        <f t="shared" si="72"/>
        <v>0</v>
      </c>
      <c r="CA148">
        <f t="shared" si="73"/>
        <v>0</v>
      </c>
      <c r="CB148">
        <f t="shared" si="74"/>
        <v>0</v>
      </c>
      <c r="CC148">
        <f t="shared" si="75"/>
        <v>0</v>
      </c>
      <c r="CD148">
        <f t="shared" si="76"/>
        <v>1</v>
      </c>
      <c r="CE148">
        <f t="shared" si="77"/>
        <v>0</v>
      </c>
      <c r="CF148">
        <f t="shared" si="78"/>
        <v>0</v>
      </c>
      <c r="CG148">
        <f t="shared" si="79"/>
        <v>147</v>
      </c>
      <c r="CH14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2878.3576077802122</v>
      </c>
      <c r="CI148" s="79">
        <f>Table6[[#This Row],[sales]]-CH148</f>
        <v>-678.64056990045447</v>
      </c>
      <c r="CJ148">
        <f>ABS(Table6[[#This Row],[sales]]-CH148)/Table6[[#This Row],[sales]]</f>
        <v>0.30851266695400792</v>
      </c>
      <c r="CK14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2362.5098950742981</v>
      </c>
      <c r="CL148" s="79">
        <f>Table6[[#This Row],[sales]]-CK148</f>
        <v>-162.79285719454037</v>
      </c>
      <c r="CM148">
        <f>ABS(Table6[[#This Row],[sales]]-CK148)/Table6[[#This Row],[sales]]</f>
        <v>7.4006271893703013E-2</v>
      </c>
      <c r="CN14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2803.4544637012027</v>
      </c>
      <c r="CO148" s="79">
        <f>Table6[[#This Row],[sales]]-CN148</f>
        <v>-603.73742582144496</v>
      </c>
      <c r="CP148">
        <f>ABS(Table6[[#This Row],[sales]]-CN148)/Table6[[#This Row],[sales]]</f>
        <v>0.27446140363733768</v>
      </c>
      <c r="CQ14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2595.1011798960776</v>
      </c>
      <c r="CR148" s="79">
        <f>Table6[[#This Row],[sales]]-CQ148</f>
        <v>-395.38414201631986</v>
      </c>
      <c r="CS148">
        <f>ABS(Table6[[#This Row],[sales]]-CQ148)/Table6[[#This Row],[sales]]</f>
        <v>0.17974318296748701</v>
      </c>
    </row>
    <row r="149" spans="1:97" x14ac:dyDescent="0.2">
      <c r="A149">
        <v>148</v>
      </c>
      <c r="B149" t="s">
        <v>139</v>
      </c>
      <c r="C149" s="5">
        <v>43765</v>
      </c>
      <c r="D149" s="6">
        <v>1567.6949314646085</v>
      </c>
      <c r="E149" s="8">
        <f>YEAR(Table6[[#This Row],[Date]])</f>
        <v>2019</v>
      </c>
      <c r="F149" s="6">
        <f>Table6[[#This Row],[TV_State]]+Table6[[#This Row],[Radio_State]]+Table6[[#This Row],[Online]]</f>
        <v>1916.0715829011883</v>
      </c>
      <c r="G149" s="6">
        <f t="shared" si="54"/>
        <v>1529.9345463553511</v>
      </c>
      <c r="H149" s="6">
        <f>LN(Table6[[#This Row],[PROF TV LING]])</f>
        <v>7.3329802333114831</v>
      </c>
      <c r="I149" s="6">
        <f t="shared" si="55"/>
        <v>7.3573616229663745</v>
      </c>
      <c r="J149" s="6">
        <v>232.25110095771984</v>
      </c>
      <c r="K149" s="6">
        <f t="shared" si="60"/>
        <v>230.00365224551172</v>
      </c>
      <c r="L149" s="6">
        <f>0.5*J148+0.5*Table6[[#This Row],[Radio_State]]</f>
        <v>231.10134303218655</v>
      </c>
      <c r="M149" s="6">
        <f>LN(Table6[[#This Row],[RADIO LINGERING ]])</f>
        <v>5.4428563287398077</v>
      </c>
      <c r="N149" s="6">
        <f t="shared" si="56"/>
        <v>5.4478191180819362</v>
      </c>
      <c r="O149" s="6">
        <v>116.12555047885992</v>
      </c>
      <c r="P149" s="6">
        <f t="shared" si="57"/>
        <v>115.6348802165603</v>
      </c>
      <c r="Q149" s="6">
        <f>0.3*O148+0.7*Table6[[#This Row],[Online]]</f>
        <v>115.78062310119992</v>
      </c>
      <c r="R149" s="6">
        <f>LN(Table6[[#This Row],[ONLINE LINGERING]])</f>
        <v>4.7516972204052479</v>
      </c>
      <c r="S149" s="6">
        <f t="shared" si="58"/>
        <v>4.7546719375219908</v>
      </c>
      <c r="T149" s="6">
        <v>2719.7088399870886</v>
      </c>
      <c r="U149" s="6">
        <f t="shared" si="59"/>
        <v>7.9082801094380182</v>
      </c>
      <c r="V149" s="8">
        <f>YEAR(Table6[[#This Row],[Date]])</f>
        <v>2019</v>
      </c>
      <c r="W149" s="8">
        <f>WEEKNUM(Table6[[#This Row],[Date]])</f>
        <v>44</v>
      </c>
      <c r="X149" t="s">
        <v>312</v>
      </c>
      <c r="Y149" s="9">
        <f>Table6[[#This Row],[LNTVLING]]+Table6[[#This Row],[LNRADIOLING]]+Table6[[#This Row],[LNONLINELING]]</f>
        <v>17.527533782456537</v>
      </c>
      <c r="Z149">
        <f t="shared" si="80"/>
        <v>0</v>
      </c>
      <c r="AA149">
        <f t="shared" si="61"/>
        <v>1</v>
      </c>
      <c r="AB149">
        <f t="shared" si="62"/>
        <v>0</v>
      </c>
      <c r="AC149">
        <f t="shared" si="63"/>
        <v>0</v>
      </c>
      <c r="AD149">
        <f t="shared" si="64"/>
        <v>0</v>
      </c>
      <c r="AE149">
        <f t="shared" si="65"/>
        <v>0</v>
      </c>
      <c r="AF149">
        <f t="shared" si="66"/>
        <v>0</v>
      </c>
      <c r="AG149" s="9">
        <f>'[1]1'!J$20+'[1]1'!J$21*Table6[[#This Row],[TV_State]]</f>
        <v>2871.4491801185463</v>
      </c>
      <c r="AH149" s="9">
        <f>Table6[[#This Row],[sales]]-Table6[[#This Row],[Pred_1]]</f>
        <v>-151.74034013145774</v>
      </c>
      <c r="AI149">
        <f>ABS(Table6[[#This Row],[Res_1]])/Table6[[#This Row],[sales]]</f>
        <v>5.5792862052166624E-2</v>
      </c>
      <c r="AJ149" s="9">
        <f>'[1]2'!J$20+'[1]2'!J$21*Table6[[#This Row],[Radio_State]]</f>
        <v>2733.876866683052</v>
      </c>
      <c r="AK149" s="9">
        <f>Table6[[#This Row],[sales]]-Table6[[#This Row],[ Pred_2 ]]</f>
        <v>-14.168026695963363</v>
      </c>
      <c r="AL149">
        <f>ABS(Table6[[#This Row],[ Res_2 ]])/Table6[[#This Row],[sales]]</f>
        <v>5.2093909787897085E-3</v>
      </c>
      <c r="AM149" s="10">
        <f>'[1]3'!J$20+'[1]3'!J$21*Data!O149</f>
        <v>2471.6247790525649</v>
      </c>
      <c r="AN149" s="9">
        <f>Table6[[#This Row],[sales]]-Table6[[#This Row],[Pred_3]]</f>
        <v>248.08406093452368</v>
      </c>
      <c r="AO149" s="9">
        <f>ABS(Table6[[#This Row],[Res_3]])/Table6[[#This Row],[sales]]</f>
        <v>9.1217139602230879E-2</v>
      </c>
      <c r="AP149" s="9">
        <f>'[1]4'!L$21+'[1]4'!L$27*Table6[[#This Row],[TV_State]]+'[1]4'!L$22*Table6[[#This Row],[NJ_DUM]]+'[1]4'!L$23*Table6[[#This Row],[NY_DUM]]+'[1]4'!L$24*Table6[[#This Row],[PA_DUM]]+'[1]4'!L$25*Table6[[#This Row],[CT_DUM]]+'[1]4'!L$26*Table6[[#This Row],[DL_DUM]]</f>
        <v>4726.3036063682976</v>
      </c>
      <c r="AQ149" s="9">
        <f>Table6[[#This Row],[sales]]-Table6[[#This Row],[Pred_4]]</f>
        <v>-2006.594766381209</v>
      </c>
      <c r="AR149">
        <f>ABS(Table6[[#This Row],[Res_4]]/Table6[[#This Row],[sales]])</f>
        <v>0.73779764101172496</v>
      </c>
      <c r="AS149" s="9">
        <f>'[1]5'!L$20+'[1]5'!L$26*Table6[[#This Row],[Radio_State]]+'[1]5'!L$21*Table6[[#This Row],[NJ_DUM]]+'[1]5'!L$22*Table6[[#This Row],[NY_DUM]]+'[1]5'!L$23*Table6[[#This Row],[PA_DUM]]+'[1]5'!L$24*Table6[[#This Row],[CT_DUM]]+'[1]5'!L$25*Table6[[#This Row],[DL_DUM]]</f>
        <v>4036.4753027219704</v>
      </c>
      <c r="AT149" s="9">
        <f>Table6[[#This Row],[sales]]-Table6[[#This Row],[Pred_5]]</f>
        <v>-1316.7664627348818</v>
      </c>
      <c r="AU149" s="9">
        <f>ABS(Table6[[#This Row],[Red_5]]/Table6[[#This Row],[sales]])</f>
        <v>0.48415714335845339</v>
      </c>
      <c r="AV149" s="9">
        <f>'[1]6'!L$20+'[1]6'!L$26*Table6[[#This Row],[Online]]+'[1]6'!L$21*Table6[[#This Row],[NJ_DUM]]+'[1]6'!L$22*Table6[[#This Row],[NY_DUM]]+'[1]6'!L$23*Table6[[#This Row],[PA_DUM]]+'[1]6'!L$24*Table6[[#This Row],[CT_DUM]]+'[1]6'!L$25*Table6[[#This Row],[DL_DUM]]</f>
        <v>4465.7993182209384</v>
      </c>
      <c r="AW149" s="9">
        <f>Table6[[#This Row],[sales]]-Table6[[#This Row],[Pred_6]]</f>
        <v>-1746.0904782338498</v>
      </c>
      <c r="AX149" s="9">
        <f>ABS(Table6[[#This Row],[Red_6]]/Table6[[#This Row],[sales]])</f>
        <v>0.64201375256115245</v>
      </c>
      <c r="AY149" s="9">
        <f>'[1]7'!L$21+'[1]7'!L$27*Table6[[#This Row],[LNTV]]+'[1]7'!L$22*Table6[[#This Row],[NJ_DUM]]+'[1]7'!L$23*Table6[[#This Row],[NY_DUM]]+'[1]7'!L$24*Table6[[#This Row],[PA_DUM]]+'[1]7'!L$25*Table6[[#This Row],[CT_DUM]]+'[1]7'!L$26*Table6[[#This Row],[DL_DUM]]</f>
        <v>8.2767764123430521</v>
      </c>
      <c r="AZ149" s="9">
        <f>Table6[[#This Row],[sales]]-Table6[[#This Row],[Pred_7]]</f>
        <v>2711.4320635747454</v>
      </c>
      <c r="BA149" s="9">
        <f>ABS(Table6[[#This Row],[Red_7]]/Table6[[#This Row],[sales]])</f>
        <v>0.99695674173255155</v>
      </c>
      <c r="BB149" s="9">
        <f>'[1]8'!O$22+'[1]8'!O$28*Table6[[#This Row],[LNRADIOLING]]+'[1]8'!O$23*Table6[[#This Row],[DL_DUM]]+'[1]8'!O$24*Table6[[#This Row],[CT_DUM]]+'[1]8'!O$25*Table6[[#This Row],[PA_DUM]]+'[1]8'!O$26*Table6[[#This Row],[NY_DUM]]+'[1]8'!O$27*Table6[[#This Row],[NJ_DUM]]</f>
        <v>5.9100466499300692</v>
      </c>
      <c r="BC149" s="9">
        <f>Table6[[#This Row],[sales]]-Table6[[#This Row],[Pred_8]]</f>
        <v>2713.7987933371587</v>
      </c>
      <c r="BD149" s="9">
        <f>ABS(Table6[[#This Row],[Red_8]]/Table6[[#This Row],[sales]])</f>
        <v>0.99782695612006833</v>
      </c>
      <c r="BE149" s="9">
        <f>'[1]9'!M$19+'[1]9'!M$21*Table6[[#This Row],[LNONLINE]]+'[1]9'!M$20*Table6[[#This Row],[DL_DUM]]+'[1]9'!M$22*Table6[[#This Row],[CT_DUM]]+'[1]9'!M$23*Table6[[#This Row],[PA_DUM]]+'[1]9'!M$24*Table6[[#This Row],[NY_DUM]]+'[1]9'!M$25*Table6[[#This Row],[NJ_DUM]]</f>
        <v>6.0476621865715678</v>
      </c>
      <c r="BF149" s="9">
        <f>Table6[[#This Row],[sales]]-Table6[[#This Row],[Pred_9]]</f>
        <v>2713.6611778005172</v>
      </c>
      <c r="BG149" s="9">
        <f>ABS(Table6[[#This Row],[Red_9]]/Table6[[#This Row],[sales]])</f>
        <v>0.99777635675640919</v>
      </c>
      <c r="BH149" s="9">
        <f>'[1]10'!P$22+'[1]10'!P$30*Table6[[#This Row],[LNTV]]+'[1]10'!P$29*Table6[[#This Row],[LNRADIOLING]]+'[1]10'!P$24*Table6[[#This Row],[LNONLINELING]]+'[1]10'!P$23*Table6[[#This Row],[DL_DUM]]+'[1]10'!P$25*Table6[[#This Row],[CT_DUM]]+'[1]10'!P$26*Table6[[#This Row],[PA_DUM]]+'[1]10'!P$27*Table6[[#This Row],[NY_DUM]]+'[1]10'!P$28*Table6[[#This Row],[NJ_DUM]]</f>
        <v>5.9471806666118026</v>
      </c>
      <c r="BI149" s="9">
        <f>Table6[[#This Row],[sales]]-Table6[[#This Row],[Pred_10]]</f>
        <v>2713.7616593204766</v>
      </c>
      <c r="BJ149" s="45">
        <f>ABS(Table6[[#This Row],[Red_10]]/Table6[[#This Row],[sales]])</f>
        <v>0.99781330244650734</v>
      </c>
      <c r="BK149" s="9">
        <f>'[1]11'!P$32+'[1]11'!P$40*Table6[[#This Row],[LNONLINELING]]+'[1]11'!P$39*Table6[[#This Row],[LNRADIOLING]]+'[1]11'!P$38*Table6[[#This Row],[LNTVLING]]+'[1]11'!P$33*Table6[[#This Row],[DL_DUM]]+'[1]11'!P$34*Table6[[#This Row],[CT_DUM]]+'[1]11'!P$35*Table6[[#This Row],[PA_DUM]]+'[1]11'!P$36*Table6[[#This Row],[NY_DUM]]+'[1]11'!P$37*Table6[[#This Row],[NJ_DUM]]</f>
        <v>5.8705900617548821</v>
      </c>
      <c r="BL149" s="9">
        <f>Table6[[#This Row],[sales]]-Table6[[#This Row],[ Pred_11]]</f>
        <v>2713.8382499253339</v>
      </c>
      <c r="BM149" s="47">
        <f>ABS(Table6[[#This Row],[ Red_11]]/Table6[[#This Row],[sales]])</f>
        <v>0.99784146377162097</v>
      </c>
      <c r="BN149" s="9">
        <f>'[1]12'!K$22+'[1]12'!K$28*Table6[[#This Row],[COMBINE LN LING]]+'[1]12'!K$23*Table6[[#This Row],[DL_DUM]]+'[1]12'!K$24*Table6[[#This Row],[CT_DUM]]+'[1]12'!K$25*Table6[[#This Row],[PA_DUM]]+'[1]12'!K$26*Table6[[#This Row],[NY_DUM]]+'[1]12'!K$27*Table6[[#This Row],[NJ_DUM]]</f>
        <v>6.0579903502566967</v>
      </c>
      <c r="BO149" s="9">
        <f>Table6[[#This Row],[sales]]-Table6[[#This Row],[ Pred_12]]</f>
        <v>2713.6508496368319</v>
      </c>
      <c r="BP149" s="47">
        <f>ABS(Table6[[#This Row],[ Red_12]]/Table6[[#This Row],[sales]])</f>
        <v>0.99777255923090447</v>
      </c>
      <c r="BQ149">
        <f>LN(G149+'2019 Totals and Calculations'!C$18)</f>
        <v>7.5449552262177528</v>
      </c>
      <c r="BR149">
        <f>LN(Table6[[#This Row],[PROF RADIO]]+'2019 Totals and Calculations'!D$18)</f>
        <v>5.6793532239772961</v>
      </c>
      <c r="BS149">
        <f>LN(Table6[[#This Row],[ONLINE LINGERING]]+'2019 Totals and Calculations'!E$18)</f>
        <v>5.0730339472198835</v>
      </c>
      <c r="BT149">
        <f>MONTH(Table6[[#This Row],[Date]])</f>
        <v>10</v>
      </c>
      <c r="BU149">
        <f t="shared" si="67"/>
        <v>0</v>
      </c>
      <c r="BV149">
        <f t="shared" si="68"/>
        <v>0</v>
      </c>
      <c r="BW149">
        <f t="shared" si="69"/>
        <v>0</v>
      </c>
      <c r="BX149">
        <f t="shared" si="70"/>
        <v>0</v>
      </c>
      <c r="BY149">
        <f t="shared" si="71"/>
        <v>0</v>
      </c>
      <c r="BZ149">
        <f t="shared" si="72"/>
        <v>0</v>
      </c>
      <c r="CA149">
        <f t="shared" si="73"/>
        <v>0</v>
      </c>
      <c r="CB149">
        <f t="shared" si="74"/>
        <v>0</v>
      </c>
      <c r="CC149">
        <f t="shared" si="75"/>
        <v>0</v>
      </c>
      <c r="CD149">
        <f t="shared" si="76"/>
        <v>1</v>
      </c>
      <c r="CE149">
        <f t="shared" si="77"/>
        <v>0</v>
      </c>
      <c r="CF149">
        <f t="shared" si="78"/>
        <v>0</v>
      </c>
      <c r="CG149">
        <f t="shared" si="79"/>
        <v>148</v>
      </c>
      <c r="CH14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2893.5512881582035</v>
      </c>
      <c r="CI149" s="79">
        <f>Table6[[#This Row],[sales]]-CH149</f>
        <v>-173.84244817111494</v>
      </c>
      <c r="CJ149">
        <f>ABS(Table6[[#This Row],[sales]]-CH149)/Table6[[#This Row],[sales]]</f>
        <v>6.3919506976320387E-2</v>
      </c>
      <c r="CK14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2373.4699885827549</v>
      </c>
      <c r="CL149" s="79">
        <f>Table6[[#This Row],[sales]]-CK149</f>
        <v>346.23885140433367</v>
      </c>
      <c r="CM149">
        <f>ABS(Table6[[#This Row],[sales]]-CK149)/Table6[[#This Row],[sales]]</f>
        <v>0.12730732286989124</v>
      </c>
      <c r="CN14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2816.6818866693247</v>
      </c>
      <c r="CO149" s="79">
        <f>Table6[[#This Row],[sales]]-CN149</f>
        <v>-96.973046682236145</v>
      </c>
      <c r="CP149">
        <f>ABS(Table6[[#This Row],[sales]]-CN149)/Table6[[#This Row],[sales]]</f>
        <v>3.5655672128012246E-2</v>
      </c>
      <c r="CQ14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2612.7564358549644</v>
      </c>
      <c r="CR149" s="79">
        <f>Table6[[#This Row],[sales]]-CQ149</f>
        <v>106.95240413212423</v>
      </c>
      <c r="CS149">
        <f>ABS(Table6[[#This Row],[sales]]-CQ149)/Table6[[#This Row],[sales]]</f>
        <v>3.9324946317647727E-2</v>
      </c>
    </row>
    <row r="150" spans="1:97" x14ac:dyDescent="0.2">
      <c r="A150">
        <v>149</v>
      </c>
      <c r="B150" t="s">
        <v>139</v>
      </c>
      <c r="C150" s="5">
        <v>43772</v>
      </c>
      <c r="D150" s="6">
        <v>1583.3718807792548</v>
      </c>
      <c r="E150" s="8">
        <f>YEAR(Table6[[#This Row],[Date]])</f>
        <v>2019</v>
      </c>
      <c r="F150" s="6">
        <f>Table6[[#This Row],[TV_State]]+Table6[[#This Row],[Radio_State]]+Table6[[#This Row],[Online]]</f>
        <v>1935.2322987302002</v>
      </c>
      <c r="G150" s="6">
        <f t="shared" si="54"/>
        <v>1545.9657466825222</v>
      </c>
      <c r="H150" s="6">
        <f>LN(Table6[[#This Row],[PROF TV LING]])</f>
        <v>7.3434040728104053</v>
      </c>
      <c r="I150" s="6">
        <f t="shared" si="55"/>
        <v>7.3673119538195433</v>
      </c>
      <c r="J150" s="6">
        <v>234.57361196729698</v>
      </c>
      <c r="K150" s="6">
        <f t="shared" si="60"/>
        <v>232.28863210640435</v>
      </c>
      <c r="L150" s="6">
        <f>0.5*J149+0.5*Table6[[#This Row],[Radio_State]]</f>
        <v>233.4123564625084</v>
      </c>
      <c r="M150" s="6">
        <f>LN(Table6[[#This Row],[RADIO LINGERING ]])</f>
        <v>5.4528066595929756</v>
      </c>
      <c r="N150" s="6">
        <f t="shared" si="56"/>
        <v>5.4577694489351041</v>
      </c>
      <c r="O150" s="6">
        <v>117.28680598364849</v>
      </c>
      <c r="P150" s="6">
        <f t="shared" si="57"/>
        <v>116.79122825352204</v>
      </c>
      <c r="Q150" s="6">
        <f>0.3*O149+0.7*Table6[[#This Row],[Online]]</f>
        <v>116.93842933221191</v>
      </c>
      <c r="R150" s="6">
        <f>LN(Table6[[#This Row],[ONLINE LINGERING]])</f>
        <v>4.7616475512584167</v>
      </c>
      <c r="S150" s="6">
        <f t="shared" si="58"/>
        <v>4.7646222683751587</v>
      </c>
      <c r="T150" s="6">
        <v>2455.698959580131</v>
      </c>
      <c r="U150" s="6">
        <f t="shared" si="59"/>
        <v>7.8061667082934338</v>
      </c>
      <c r="V150" s="8">
        <f>YEAR(Table6[[#This Row],[Date]])</f>
        <v>2019</v>
      </c>
      <c r="W150" s="8">
        <f>WEEKNUM(Table6[[#This Row],[Date]])</f>
        <v>45</v>
      </c>
      <c r="X150" t="s">
        <v>313</v>
      </c>
      <c r="Y150" s="9">
        <f>Table6[[#This Row],[LNTVLING]]+Table6[[#This Row],[LNRADIOLING]]+Table6[[#This Row],[LNONLINELING]]</f>
        <v>17.557858283661798</v>
      </c>
      <c r="Z150">
        <f t="shared" si="80"/>
        <v>0</v>
      </c>
      <c r="AA150">
        <f t="shared" si="61"/>
        <v>1</v>
      </c>
      <c r="AB150">
        <f t="shared" si="62"/>
        <v>0</v>
      </c>
      <c r="AC150">
        <f t="shared" si="63"/>
        <v>0</v>
      </c>
      <c r="AD150">
        <f t="shared" si="64"/>
        <v>0</v>
      </c>
      <c r="AE150">
        <f t="shared" si="65"/>
        <v>0</v>
      </c>
      <c r="AF150">
        <f t="shared" si="66"/>
        <v>0</v>
      </c>
      <c r="AG150" s="9">
        <f>'[1]1'!J$20+'[1]1'!J$21*Table6[[#This Row],[TV_State]]</f>
        <v>2886.866346465169</v>
      </c>
      <c r="AH150" s="9">
        <f>Table6[[#This Row],[sales]]-Table6[[#This Row],[Pred_1]]</f>
        <v>-431.16738688503801</v>
      </c>
      <c r="AI150">
        <f>ABS(Table6[[#This Row],[Res_1]])/Table6[[#This Row],[sales]]</f>
        <v>0.17557827485448702</v>
      </c>
      <c r="AJ150" s="9">
        <f>'[1]2'!J$20+'[1]2'!J$21*Table6[[#This Row],[Radio_State]]</f>
        <v>2744.0728173099074</v>
      </c>
      <c r="AK150" s="9">
        <f>Table6[[#This Row],[sales]]-Table6[[#This Row],[ Pred_2 ]]</f>
        <v>-288.37385772977632</v>
      </c>
      <c r="AL150">
        <f>ABS(Table6[[#This Row],[ Res_2 ]])/Table6[[#This Row],[sales]]</f>
        <v>0.11743045970874286</v>
      </c>
      <c r="AM150" s="10">
        <f>'[1]3'!J$20+'[1]3'!J$21*Data!O150</f>
        <v>2478.3337250258419</v>
      </c>
      <c r="AN150" s="9">
        <f>Table6[[#This Row],[sales]]-Table6[[#This Row],[Pred_3]]</f>
        <v>-22.634765445710855</v>
      </c>
      <c r="AO150" s="9">
        <f>ABS(Table6[[#This Row],[Res_3]])/Table6[[#This Row],[sales]]</f>
        <v>9.2172394981105046E-3</v>
      </c>
      <c r="AP150" s="9">
        <f>'[1]4'!L$21+'[1]4'!L$27*Table6[[#This Row],[TV_State]]+'[1]4'!L$22*Table6[[#This Row],[NJ_DUM]]+'[1]4'!L$23*Table6[[#This Row],[NY_DUM]]+'[1]4'!L$24*Table6[[#This Row],[PA_DUM]]+'[1]4'!L$25*Table6[[#This Row],[CT_DUM]]+'[1]4'!L$26*Table6[[#This Row],[DL_DUM]]</f>
        <v>4729.7616379576821</v>
      </c>
      <c r="AQ150" s="9">
        <f>Table6[[#This Row],[sales]]-Table6[[#This Row],[Pred_4]]</f>
        <v>-2274.062678377551</v>
      </c>
      <c r="AR150">
        <f>ABS(Table6[[#This Row],[Res_4]]/Table6[[#This Row],[sales]])</f>
        <v>0.92603479327383198</v>
      </c>
      <c r="AS150" s="9">
        <f>'[1]5'!L$20+'[1]5'!L$26*Table6[[#This Row],[Radio_State]]+'[1]5'!L$21*Table6[[#This Row],[NJ_DUM]]+'[1]5'!L$22*Table6[[#This Row],[NY_DUM]]+'[1]5'!L$23*Table6[[#This Row],[PA_DUM]]+'[1]5'!L$24*Table6[[#This Row],[CT_DUM]]+'[1]5'!L$25*Table6[[#This Row],[DL_DUM]]</f>
        <v>4040.5666272123181</v>
      </c>
      <c r="AT150" s="9">
        <f>Table6[[#This Row],[sales]]-Table6[[#This Row],[Pred_5]]</f>
        <v>-1584.867667632187</v>
      </c>
      <c r="AU150" s="9">
        <f>ABS(Table6[[#This Row],[Red_5]]/Table6[[#This Row],[sales]])</f>
        <v>0.64538353182474917</v>
      </c>
      <c r="AV150" s="9">
        <f>'[1]6'!L$20+'[1]6'!L$26*Table6[[#This Row],[Online]]+'[1]6'!L$21*Table6[[#This Row],[NJ_DUM]]+'[1]6'!L$22*Table6[[#This Row],[NY_DUM]]+'[1]6'!L$23*Table6[[#This Row],[PA_DUM]]+'[1]6'!L$24*Table6[[#This Row],[CT_DUM]]+'[1]6'!L$25*Table6[[#This Row],[DL_DUM]]</f>
        <v>4470.8534012937644</v>
      </c>
      <c r="AW150" s="9">
        <f>Table6[[#This Row],[sales]]-Table6[[#This Row],[Pred_6]]</f>
        <v>-2015.1544417136333</v>
      </c>
      <c r="AX150" s="9">
        <f>ABS(Table6[[#This Row],[Red_6]]/Table6[[#This Row],[sales]])</f>
        <v>0.82060320702264711</v>
      </c>
      <c r="AY150" s="9">
        <f>'[1]7'!L$21+'[1]7'!L$27*Table6[[#This Row],[LNTV]]+'[1]7'!L$22*Table6[[#This Row],[NJ_DUM]]+'[1]7'!L$23*Table6[[#This Row],[NY_DUM]]+'[1]7'!L$24*Table6[[#This Row],[PA_DUM]]+'[1]7'!L$25*Table6[[#This Row],[CT_DUM]]+'[1]7'!L$26*Table6[[#This Row],[DL_DUM]]</f>
        <v>8.2778777596330535</v>
      </c>
      <c r="AZ150" s="9">
        <f>Table6[[#This Row],[sales]]-Table6[[#This Row],[Pred_7]]</f>
        <v>2447.4210818204979</v>
      </c>
      <c r="BA150" s="9">
        <f>ABS(Table6[[#This Row],[Red_7]]/Table6[[#This Row],[sales]])</f>
        <v>0.99662911541850863</v>
      </c>
      <c r="BB150" s="9">
        <f>'[1]8'!O$22+'[1]8'!O$28*Table6[[#This Row],[LNRADIOLING]]+'[1]8'!O$23*Table6[[#This Row],[DL_DUM]]+'[1]8'!O$24*Table6[[#This Row],[CT_DUM]]+'[1]8'!O$25*Table6[[#This Row],[PA_DUM]]+'[1]8'!O$26*Table6[[#This Row],[NY_DUM]]+'[1]8'!O$27*Table6[[#This Row],[NJ_DUM]]</f>
        <v>5.910756515933846</v>
      </c>
      <c r="BC150" s="9">
        <f>Table6[[#This Row],[sales]]-Table6[[#This Row],[Pred_8]]</f>
        <v>2449.7882030641972</v>
      </c>
      <c r="BD150" s="9">
        <f>ABS(Table6[[#This Row],[Red_8]]/Table6[[#This Row],[sales]])</f>
        <v>0.99759304515202285</v>
      </c>
      <c r="BE150" s="9">
        <f>'[1]9'!M$19+'[1]9'!M$21*Table6[[#This Row],[LNONLINE]]+'[1]9'!M$20*Table6[[#This Row],[DL_DUM]]+'[1]9'!M$22*Table6[[#This Row],[CT_DUM]]+'[1]9'!M$23*Table6[[#This Row],[PA_DUM]]+'[1]9'!M$24*Table6[[#This Row],[NY_DUM]]+'[1]9'!M$25*Table6[[#This Row],[NJ_DUM]]</f>
        <v>6.0508126349028997</v>
      </c>
      <c r="BF150" s="9">
        <f>Table6[[#This Row],[sales]]-Table6[[#This Row],[Pred_9]]</f>
        <v>2449.6481469452283</v>
      </c>
      <c r="BG150" s="9">
        <f>ABS(Table6[[#This Row],[Red_9]]/Table6[[#This Row],[sales]])</f>
        <v>0.99753601205420661</v>
      </c>
      <c r="BH150" s="9">
        <f>'[1]10'!P$22+'[1]10'!P$30*Table6[[#This Row],[LNTV]]+'[1]10'!P$29*Table6[[#This Row],[LNRADIOLING]]+'[1]10'!P$24*Table6[[#This Row],[LNONLINELING]]+'[1]10'!P$23*Table6[[#This Row],[DL_DUM]]+'[1]10'!P$25*Table6[[#This Row],[CT_DUM]]+'[1]10'!P$26*Table6[[#This Row],[PA_DUM]]+'[1]10'!P$27*Table6[[#This Row],[NY_DUM]]+'[1]10'!P$28*Table6[[#This Row],[NJ_DUM]]</f>
        <v>5.9489917498880205</v>
      </c>
      <c r="BI150" s="9">
        <f>Table6[[#This Row],[sales]]-Table6[[#This Row],[Pred_10]]</f>
        <v>2449.7499678302429</v>
      </c>
      <c r="BJ150" s="45">
        <f>ABS(Table6[[#This Row],[Red_10]]/Table6[[#This Row],[sales]])</f>
        <v>0.99757747515155304</v>
      </c>
      <c r="BK150" s="9">
        <f>'[1]11'!P$32+'[1]11'!P$40*Table6[[#This Row],[LNONLINELING]]+'[1]11'!P$39*Table6[[#This Row],[LNRADIOLING]]+'[1]11'!P$38*Table6[[#This Row],[LNTVLING]]+'[1]11'!P$33*Table6[[#This Row],[DL_DUM]]+'[1]11'!P$34*Table6[[#This Row],[CT_DUM]]+'[1]11'!P$35*Table6[[#This Row],[PA_DUM]]+'[1]11'!P$36*Table6[[#This Row],[NY_DUM]]+'[1]11'!P$37*Table6[[#This Row],[NJ_DUM]]</f>
        <v>5.8716355894142644</v>
      </c>
      <c r="BL150" s="9">
        <f>Table6[[#This Row],[sales]]-Table6[[#This Row],[ Pred_11]]</f>
        <v>2449.8273239907166</v>
      </c>
      <c r="BM150" s="47">
        <f>ABS(Table6[[#This Row],[ Red_11]]/Table6[[#This Row],[sales]])</f>
        <v>0.99760897582070962</v>
      </c>
      <c r="BN150" s="9">
        <f>'[1]12'!K$22+'[1]12'!K$28*Table6[[#This Row],[COMBINE LN LING]]+'[1]12'!K$23*Table6[[#This Row],[DL_DUM]]+'[1]12'!K$24*Table6[[#This Row],[CT_DUM]]+'[1]12'!K$25*Table6[[#This Row],[PA_DUM]]+'[1]12'!K$26*Table6[[#This Row],[NY_DUM]]+'[1]12'!K$27*Table6[[#This Row],[NJ_DUM]]</f>
        <v>6.0609086551826774</v>
      </c>
      <c r="BO150" s="9">
        <f>Table6[[#This Row],[sales]]-Table6[[#This Row],[ Pred_12]]</f>
        <v>2449.6380509249484</v>
      </c>
      <c r="BP150" s="47">
        <f>ABS(Table6[[#This Row],[ Red_12]]/Table6[[#This Row],[sales]])</f>
        <v>0.99753190079283216</v>
      </c>
      <c r="BQ150">
        <f>LN(G150+'2019 Totals and Calculations'!C$18)</f>
        <v>7.5533963324876661</v>
      </c>
      <c r="BR150">
        <f>LN(Table6[[#This Row],[PROF RADIO]]+'2019 Totals and Calculations'!D$18)</f>
        <v>5.6871278815760196</v>
      </c>
      <c r="BS150">
        <f>LN(Table6[[#This Row],[ONLINE LINGERING]]+'2019 Totals and Calculations'!E$18)</f>
        <v>5.0802595696484127</v>
      </c>
      <c r="BT150">
        <f>MONTH(Table6[[#This Row],[Date]])</f>
        <v>11</v>
      </c>
      <c r="BU150">
        <f t="shared" si="67"/>
        <v>0</v>
      </c>
      <c r="BV150">
        <f t="shared" si="68"/>
        <v>0</v>
      </c>
      <c r="BW150">
        <f t="shared" si="69"/>
        <v>0</v>
      </c>
      <c r="BX150">
        <f t="shared" si="70"/>
        <v>0</v>
      </c>
      <c r="BY150">
        <f t="shared" si="71"/>
        <v>0</v>
      </c>
      <c r="BZ150">
        <f t="shared" si="72"/>
        <v>0</v>
      </c>
      <c r="CA150">
        <f t="shared" si="73"/>
        <v>0</v>
      </c>
      <c r="CB150">
        <f t="shared" si="74"/>
        <v>0</v>
      </c>
      <c r="CC150">
        <f t="shared" si="75"/>
        <v>0</v>
      </c>
      <c r="CD150">
        <f t="shared" si="76"/>
        <v>0</v>
      </c>
      <c r="CE150">
        <f t="shared" si="77"/>
        <v>1</v>
      </c>
      <c r="CF150">
        <f t="shared" si="78"/>
        <v>0</v>
      </c>
      <c r="CG150">
        <f t="shared" si="79"/>
        <v>149</v>
      </c>
      <c r="CH15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2790.0757150232262</v>
      </c>
      <c r="CI150" s="79">
        <f>Table6[[#This Row],[sales]]-CH150</f>
        <v>-334.37675544309513</v>
      </c>
      <c r="CJ150">
        <f>ABS(Table6[[#This Row],[sales]]-CH150)/Table6[[#This Row],[sales]]</f>
        <v>0.13616357743632632</v>
      </c>
      <c r="CK15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2309.0235509304225</v>
      </c>
      <c r="CL150" s="79">
        <f>Table6[[#This Row],[sales]]-CK150</f>
        <v>146.67540864970852</v>
      </c>
      <c r="CM150">
        <f>ABS(Table6[[#This Row],[sales]]-CK150)/Table6[[#This Row],[sales]]</f>
        <v>5.9728578732136897E-2</v>
      </c>
      <c r="CN15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2852.9430040010011</v>
      </c>
      <c r="CO150" s="79">
        <f>Table6[[#This Row],[sales]]-CN150</f>
        <v>-397.24404442087007</v>
      </c>
      <c r="CP150">
        <f>ABS(Table6[[#This Row],[sales]]-CN150)/Table6[[#This Row],[sales]]</f>
        <v>0.16176414575212827</v>
      </c>
      <c r="CQ15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2630.5333382959316</v>
      </c>
      <c r="CR150" s="79">
        <f>Table6[[#This Row],[sales]]-CQ150</f>
        <v>-174.83437871580054</v>
      </c>
      <c r="CS150">
        <f>ABS(Table6[[#This Row],[sales]]-CQ150)/Table6[[#This Row],[sales]]</f>
        <v>7.1195362946968571E-2</v>
      </c>
    </row>
    <row r="151" spans="1:97" x14ac:dyDescent="0.2">
      <c r="A151">
        <v>150</v>
      </c>
      <c r="B151" t="s">
        <v>139</v>
      </c>
      <c r="C151" s="5">
        <v>43779</v>
      </c>
      <c r="D151" s="6">
        <v>1599.2055995870473</v>
      </c>
      <c r="E151" s="8">
        <f>YEAR(Table6[[#This Row],[Date]])</f>
        <v>2019</v>
      </c>
      <c r="F151" s="6">
        <f>Table6[[#This Row],[TV_State]]+Table6[[#This Row],[Radio_State]]+Table6[[#This Row],[Online]]</f>
        <v>1954.5846217175022</v>
      </c>
      <c r="G151" s="6">
        <f t="shared" si="54"/>
        <v>1561.9377025538797</v>
      </c>
      <c r="H151" s="6">
        <f>LN(Table6[[#This Row],[PROF TV LING]])</f>
        <v>7.3536824464761601</v>
      </c>
      <c r="I151" s="6">
        <f t="shared" si="55"/>
        <v>7.3772622846727112</v>
      </c>
      <c r="J151" s="6">
        <v>236.91934808696996</v>
      </c>
      <c r="K151" s="6">
        <f t="shared" si="60"/>
        <v>234.60399009668714</v>
      </c>
      <c r="L151" s="6">
        <f>0.5*J150+0.5*Table6[[#This Row],[Radio_State]]</f>
        <v>235.74648002713349</v>
      </c>
      <c r="M151" s="6">
        <f>LN(Table6[[#This Row],[RADIO LINGERING ]])</f>
        <v>5.4627569904461435</v>
      </c>
      <c r="N151" s="6">
        <f t="shared" si="56"/>
        <v>5.4677197797882728</v>
      </c>
      <c r="O151" s="6">
        <v>118.45967404348498</v>
      </c>
      <c r="P151" s="6">
        <f t="shared" si="57"/>
        <v>117.9591403064961</v>
      </c>
      <c r="Q151" s="6">
        <f>0.3*O150+0.7*Table6[[#This Row],[Online]]</f>
        <v>118.10781362553402</v>
      </c>
      <c r="R151" s="6">
        <f>LN(Table6[[#This Row],[ONLINE LINGERING]])</f>
        <v>4.7715978821115845</v>
      </c>
      <c r="S151" s="6">
        <f t="shared" si="58"/>
        <v>4.7745725992283274</v>
      </c>
      <c r="T151" s="6">
        <v>2780.5867973695144</v>
      </c>
      <c r="U151" s="6">
        <f t="shared" si="59"/>
        <v>7.9304172626012885</v>
      </c>
      <c r="V151" s="8">
        <f>YEAR(Table6[[#This Row],[Date]])</f>
        <v>2019</v>
      </c>
      <c r="W151" s="8">
        <f>WEEKNUM(Table6[[#This Row],[Date]])</f>
        <v>46</v>
      </c>
      <c r="X151" t="s">
        <v>314</v>
      </c>
      <c r="Y151" s="9">
        <f>Table6[[#This Row],[LNTVLING]]+Table6[[#This Row],[LNRADIOLING]]+Table6[[#This Row],[LNONLINELING]]</f>
        <v>17.588037319033887</v>
      </c>
      <c r="Z151">
        <f t="shared" si="80"/>
        <v>0</v>
      </c>
      <c r="AA151">
        <f t="shared" si="61"/>
        <v>1</v>
      </c>
      <c r="AB151">
        <f t="shared" si="62"/>
        <v>0</v>
      </c>
      <c r="AC151">
        <f t="shared" si="63"/>
        <v>0</v>
      </c>
      <c r="AD151">
        <f t="shared" si="64"/>
        <v>0</v>
      </c>
      <c r="AE151">
        <f t="shared" si="65"/>
        <v>0</v>
      </c>
      <c r="AF151">
        <f t="shared" si="66"/>
        <v>0</v>
      </c>
      <c r="AG151" s="9">
        <f>'[1]1'!J$20+'[1]1'!J$21*Table6[[#This Row],[TV_State]]</f>
        <v>2902.4376844752574</v>
      </c>
      <c r="AH151" s="9">
        <f>Table6[[#This Row],[sales]]-Table6[[#This Row],[Pred_1]]</f>
        <v>-121.85088710574291</v>
      </c>
      <c r="AI151">
        <f>ABS(Table6[[#This Row],[Res_1]])/Table6[[#This Row],[sales]]</f>
        <v>4.3822004485174162E-2</v>
      </c>
      <c r="AJ151" s="9">
        <f>'[1]2'!J$20+'[1]2'!J$21*Table6[[#This Row],[Radio_State]]</f>
        <v>2754.3707274430317</v>
      </c>
      <c r="AK151" s="9">
        <f>Table6[[#This Row],[sales]]-Table6[[#This Row],[ Pred_2 ]]</f>
        <v>26.21606992648276</v>
      </c>
      <c r="AL151">
        <f>ABS(Table6[[#This Row],[ Res_2 ]])/Table6[[#This Row],[sales]]</f>
        <v>9.4282508826135682E-3</v>
      </c>
      <c r="AM151" s="10">
        <f>'[1]3'!J$20+'[1]3'!J$21*Data!O151</f>
        <v>2485.1097604588522</v>
      </c>
      <c r="AN151" s="9">
        <f>Table6[[#This Row],[sales]]-Table6[[#This Row],[Pred_3]]</f>
        <v>295.47703691066226</v>
      </c>
      <c r="AO151" s="9">
        <f>ABS(Table6[[#This Row],[Res_3]])/Table6[[#This Row],[sales]]</f>
        <v>0.10626427385406163</v>
      </c>
      <c r="AP151" s="9">
        <f>'[1]4'!L$21+'[1]4'!L$27*Table6[[#This Row],[TV_State]]+'[1]4'!L$22*Table6[[#This Row],[NJ_DUM]]+'[1]4'!L$23*Table6[[#This Row],[NY_DUM]]+'[1]4'!L$24*Table6[[#This Row],[PA_DUM]]+'[1]4'!L$25*Table6[[#This Row],[CT_DUM]]+'[1]4'!L$26*Table6[[#This Row],[DL_DUM]]</f>
        <v>4733.2542498629609</v>
      </c>
      <c r="AQ151" s="9">
        <f>Table6[[#This Row],[sales]]-Table6[[#This Row],[Pred_4]]</f>
        <v>-1952.6674524934465</v>
      </c>
      <c r="AR151">
        <f>ABS(Table6[[#This Row],[Res_4]]/Table6[[#This Row],[sales]])</f>
        <v>0.70225013451862228</v>
      </c>
      <c r="AS151" s="9">
        <f>'[1]5'!L$20+'[1]5'!L$26*Table6[[#This Row],[Radio_State]]+'[1]5'!L$21*Table6[[#This Row],[NJ_DUM]]+'[1]5'!L$22*Table6[[#This Row],[NY_DUM]]+'[1]5'!L$23*Table6[[#This Row],[PA_DUM]]+'[1]5'!L$24*Table6[[#This Row],[CT_DUM]]+'[1]5'!L$25*Table6[[#This Row],[DL_DUM]]</f>
        <v>4044.6988649475693</v>
      </c>
      <c r="AT151" s="9">
        <f>Table6[[#This Row],[sales]]-Table6[[#This Row],[Pred_5]]</f>
        <v>-1264.1120675780548</v>
      </c>
      <c r="AU151" s="9">
        <f>ABS(Table6[[#This Row],[Red_5]]/Table6[[#This Row],[sales]])</f>
        <v>0.45462061057541087</v>
      </c>
      <c r="AV151" s="9">
        <f>'[1]6'!L$20+'[1]6'!L$26*Table6[[#This Row],[Online]]+'[1]6'!L$21*Table6[[#This Row],[NJ_DUM]]+'[1]6'!L$22*Table6[[#This Row],[NY_DUM]]+'[1]6'!L$23*Table6[[#This Row],[PA_DUM]]+'[1]6'!L$24*Table6[[#This Row],[CT_DUM]]+'[1]6'!L$25*Table6[[#This Row],[DL_DUM]]</f>
        <v>4475.9580251973184</v>
      </c>
      <c r="AW151" s="9">
        <f>Table6[[#This Row],[sales]]-Table6[[#This Row],[Pred_6]]</f>
        <v>-1695.371227827804</v>
      </c>
      <c r="AX151" s="9">
        <f>ABS(Table6[[#This Row],[Red_6]]/Table6[[#This Row],[sales]])</f>
        <v>0.60971706743039134</v>
      </c>
      <c r="AY151" s="9">
        <f>'[1]7'!L$21+'[1]7'!L$27*Table6[[#This Row],[LNTV]]+'[1]7'!L$22*Table6[[#This Row],[NJ_DUM]]+'[1]7'!L$23*Table6[[#This Row],[NY_DUM]]+'[1]7'!L$24*Table6[[#This Row],[PA_DUM]]+'[1]7'!L$25*Table6[[#This Row],[CT_DUM]]+'[1]7'!L$26*Table6[[#This Row],[DL_DUM]]</f>
        <v>8.2789791069230549</v>
      </c>
      <c r="AZ151" s="9">
        <f>Table6[[#This Row],[sales]]-Table6[[#This Row],[Pred_7]]</f>
        <v>2772.3078182625914</v>
      </c>
      <c r="BA151" s="9">
        <f>ABS(Table6[[#This Row],[Red_7]]/Table6[[#This Row],[sales]])</f>
        <v>0.99702257843029563</v>
      </c>
      <c r="BB151" s="9">
        <f>'[1]8'!O$22+'[1]8'!O$28*Table6[[#This Row],[LNRADIOLING]]+'[1]8'!O$23*Table6[[#This Row],[DL_DUM]]+'[1]8'!O$24*Table6[[#This Row],[CT_DUM]]+'[1]8'!O$25*Table6[[#This Row],[PA_DUM]]+'[1]8'!O$26*Table6[[#This Row],[NY_DUM]]+'[1]8'!O$27*Table6[[#This Row],[NJ_DUM]]</f>
        <v>5.9114663819376219</v>
      </c>
      <c r="BC151" s="9">
        <f>Table6[[#This Row],[sales]]-Table6[[#This Row],[Pred_8]]</f>
        <v>2774.6753309875767</v>
      </c>
      <c r="BD151" s="9">
        <f>ABS(Table6[[#This Row],[Red_8]]/Table6[[#This Row],[sales]])</f>
        <v>0.99787402199149833</v>
      </c>
      <c r="BE151" s="9">
        <f>'[1]9'!M$19+'[1]9'!M$21*Table6[[#This Row],[LNONLINE]]+'[1]9'!M$20*Table6[[#This Row],[DL_DUM]]+'[1]9'!M$22*Table6[[#This Row],[CT_DUM]]+'[1]9'!M$23*Table6[[#This Row],[PA_DUM]]+'[1]9'!M$24*Table6[[#This Row],[NY_DUM]]+'[1]9'!M$25*Table6[[#This Row],[NJ_DUM]]</f>
        <v>6.0539630832342315</v>
      </c>
      <c r="BF151" s="9">
        <f>Table6[[#This Row],[sales]]-Table6[[#This Row],[Pred_9]]</f>
        <v>2774.5328342862804</v>
      </c>
      <c r="BG151" s="9">
        <f>ABS(Table6[[#This Row],[Red_9]]/Table6[[#This Row],[sales]])</f>
        <v>0.99782277500239835</v>
      </c>
      <c r="BH151" s="9">
        <f>'[1]10'!P$22+'[1]10'!P$30*Table6[[#This Row],[LNTV]]+'[1]10'!P$29*Table6[[#This Row],[LNRADIOLING]]+'[1]10'!P$24*Table6[[#This Row],[LNONLINELING]]+'[1]10'!P$23*Table6[[#This Row],[DL_DUM]]+'[1]10'!P$25*Table6[[#This Row],[CT_DUM]]+'[1]10'!P$26*Table6[[#This Row],[PA_DUM]]+'[1]10'!P$27*Table6[[#This Row],[NY_DUM]]+'[1]10'!P$28*Table6[[#This Row],[NJ_DUM]]</f>
        <v>5.9508028331642384</v>
      </c>
      <c r="BI151" s="9">
        <f>Table6[[#This Row],[sales]]-Table6[[#This Row],[Pred_10]]</f>
        <v>2774.6359945363502</v>
      </c>
      <c r="BJ151" s="45">
        <f>ABS(Table6[[#This Row],[Red_10]]/Table6[[#This Row],[sales]])</f>
        <v>0.99785987517498331</v>
      </c>
      <c r="BK151" s="9">
        <f>'[1]11'!P$32+'[1]11'!P$40*Table6[[#This Row],[LNONLINELING]]+'[1]11'!P$39*Table6[[#This Row],[LNRADIOLING]]+'[1]11'!P$38*Table6[[#This Row],[LNTVLING]]+'[1]11'!P$33*Table6[[#This Row],[DL_DUM]]+'[1]11'!P$34*Table6[[#This Row],[CT_DUM]]+'[1]11'!P$35*Table6[[#This Row],[PA_DUM]]+'[1]11'!P$36*Table6[[#This Row],[NY_DUM]]+'[1]11'!P$37*Table6[[#This Row],[NJ_DUM]]</f>
        <v>5.872705653812015</v>
      </c>
      <c r="BL151" s="9">
        <f>Table6[[#This Row],[sales]]-Table6[[#This Row],[ Pred_11]]</f>
        <v>2774.7140917157026</v>
      </c>
      <c r="BM151" s="47">
        <f>ABS(Table6[[#This Row],[ Red_11]]/Table6[[#This Row],[sales]])</f>
        <v>0.99788796175707672</v>
      </c>
      <c r="BN151" s="9">
        <f>'[1]12'!K$22+'[1]12'!K$28*Table6[[#This Row],[COMBINE LN LING]]+'[1]12'!K$23*Table6[[#This Row],[DL_DUM]]+'[1]12'!K$24*Table6[[#This Row],[CT_DUM]]+'[1]12'!K$25*Table6[[#This Row],[PA_DUM]]+'[1]12'!K$26*Table6[[#This Row],[NY_DUM]]+'[1]12'!K$27*Table6[[#This Row],[NJ_DUM]]</f>
        <v>6.0638129610768319</v>
      </c>
      <c r="BO151" s="9">
        <f>Table6[[#This Row],[sales]]-Table6[[#This Row],[ Pred_12]]</f>
        <v>2774.5229844084374</v>
      </c>
      <c r="BP151" s="47">
        <f>ABS(Table6[[#This Row],[ Red_12]]/Table6[[#This Row],[sales]])</f>
        <v>0.99781923262858996</v>
      </c>
      <c r="BQ151">
        <f>LN(G151+'2019 Totals and Calculations'!C$18)</f>
        <v>7.561735977511729</v>
      </c>
      <c r="BR151">
        <f>LN(Table6[[#This Row],[PROF RADIO]]+'2019 Totals and Calculations'!D$18)</f>
        <v>5.694944724423066</v>
      </c>
      <c r="BS151">
        <f>LN(Table6[[#This Row],[ONLINE LINGERING]]+'2019 Totals and Calculations'!E$18)</f>
        <v>5.087504835390587</v>
      </c>
      <c r="BT151">
        <f>MONTH(Table6[[#This Row],[Date]])</f>
        <v>11</v>
      </c>
      <c r="BU151">
        <f t="shared" si="67"/>
        <v>0</v>
      </c>
      <c r="BV151">
        <f t="shared" si="68"/>
        <v>0</v>
      </c>
      <c r="BW151">
        <f t="shared" si="69"/>
        <v>0</v>
      </c>
      <c r="BX151">
        <f t="shared" si="70"/>
        <v>0</v>
      </c>
      <c r="BY151">
        <f t="shared" si="71"/>
        <v>0</v>
      </c>
      <c r="BZ151">
        <f t="shared" si="72"/>
        <v>0</v>
      </c>
      <c r="CA151">
        <f t="shared" si="73"/>
        <v>0</v>
      </c>
      <c r="CB151">
        <f t="shared" si="74"/>
        <v>0</v>
      </c>
      <c r="CC151">
        <f t="shared" si="75"/>
        <v>0</v>
      </c>
      <c r="CD151">
        <f t="shared" si="76"/>
        <v>0</v>
      </c>
      <c r="CE151">
        <f t="shared" si="77"/>
        <v>1</v>
      </c>
      <c r="CF151">
        <f t="shared" si="78"/>
        <v>0</v>
      </c>
      <c r="CG151">
        <f t="shared" si="79"/>
        <v>150</v>
      </c>
      <c r="CH15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2804.5908620641617</v>
      </c>
      <c r="CI151" s="79">
        <f>Table6[[#This Row],[sales]]-CH151</f>
        <v>-24.004064694647241</v>
      </c>
      <c r="CJ151">
        <f>ABS(Table6[[#This Row],[sales]]-CH151)/Table6[[#This Row],[sales]]</f>
        <v>8.6327334637981892E-3</v>
      </c>
      <c r="CK15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2319.814041865216</v>
      </c>
      <c r="CL151" s="79">
        <f>Table6[[#This Row],[sales]]-CK151</f>
        <v>460.7727555042984</v>
      </c>
      <c r="CM151">
        <f>ABS(Table6[[#This Row],[sales]]-CK151)/Table6[[#This Row],[sales]]</f>
        <v>0.16571061760783651</v>
      </c>
      <c r="CN15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2866.4407874504077</v>
      </c>
      <c r="CO151" s="79">
        <f>Table6[[#This Row],[sales]]-CN151</f>
        <v>-85.853990080893254</v>
      </c>
      <c r="CP151">
        <f>ABS(Table6[[#This Row],[sales]]-CN151)/Table6[[#This Row],[sales]]</f>
        <v>3.0876212949767539E-2</v>
      </c>
      <c r="CQ15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2648.4358887512726</v>
      </c>
      <c r="CR151" s="79">
        <f>Table6[[#This Row],[sales]]-CQ151</f>
        <v>132.15090861824183</v>
      </c>
      <c r="CS151">
        <f>ABS(Table6[[#This Row],[sales]]-CQ151)/Table6[[#This Row],[sales]]</f>
        <v>4.7526266305824003E-2</v>
      </c>
    </row>
    <row r="152" spans="1:97" x14ac:dyDescent="0.2">
      <c r="A152">
        <v>151</v>
      </c>
      <c r="B152" t="s">
        <v>139</v>
      </c>
      <c r="C152" s="5">
        <v>43786</v>
      </c>
      <c r="D152" s="6">
        <v>1615.1976555829178</v>
      </c>
      <c r="E152" s="8">
        <f>YEAR(Table6[[#This Row],[Date]])</f>
        <v>2019</v>
      </c>
      <c r="F152" s="6">
        <f>Table6[[#This Row],[TV_State]]+Table6[[#This Row],[Radio_State]]+Table6[[#This Row],[Online]]</f>
        <v>1974.1304679346774</v>
      </c>
      <c r="G152" s="6">
        <f t="shared" si="54"/>
        <v>1577.9156884625909</v>
      </c>
      <c r="H152" s="6">
        <f>LN(Table6[[#This Row],[PROF TV LING]])</f>
        <v>7.363860070613776</v>
      </c>
      <c r="I152" s="6">
        <f t="shared" si="55"/>
        <v>7.387212615525879</v>
      </c>
      <c r="J152" s="6">
        <v>239.28854156783967</v>
      </c>
      <c r="K152" s="6">
        <f t="shared" si="60"/>
        <v>236.94626583226341</v>
      </c>
      <c r="L152" s="6">
        <f>0.5*J151+0.5*Table6[[#This Row],[Radio_State]]</f>
        <v>238.1039448274048</v>
      </c>
      <c r="M152" s="6">
        <f>LN(Table6[[#This Row],[RADIO LINGERING ]])</f>
        <v>5.4727073212993114</v>
      </c>
      <c r="N152" s="6">
        <f t="shared" si="56"/>
        <v>5.4776701106414407</v>
      </c>
      <c r="O152" s="6">
        <v>119.64427078391984</v>
      </c>
      <c r="P152" s="6">
        <f t="shared" si="57"/>
        <v>119.1387316406927</v>
      </c>
      <c r="Q152" s="6">
        <f>0.3*O151+0.7*Table6[[#This Row],[Online]]</f>
        <v>119.28889176178936</v>
      </c>
      <c r="R152" s="6">
        <f>LN(Table6[[#This Row],[ONLINE LINGERING]])</f>
        <v>4.7815482129647524</v>
      </c>
      <c r="S152" s="6">
        <f t="shared" si="58"/>
        <v>4.7845229300814953</v>
      </c>
      <c r="T152" s="6">
        <v>2681.0706912663818</v>
      </c>
      <c r="U152" s="6">
        <f t="shared" si="59"/>
        <v>7.8939715053879258</v>
      </c>
      <c r="V152" s="8">
        <f>YEAR(Table6[[#This Row],[Date]])</f>
        <v>2019</v>
      </c>
      <c r="W152" s="8">
        <f>WEEKNUM(Table6[[#This Row],[Date]])</f>
        <v>47</v>
      </c>
      <c r="X152" t="s">
        <v>315</v>
      </c>
      <c r="Y152" s="9">
        <f>Table6[[#This Row],[LNTVLING]]+Table6[[#This Row],[LNRADIOLING]]+Table6[[#This Row],[LNONLINELING]]</f>
        <v>17.61811560487784</v>
      </c>
      <c r="Z152">
        <f t="shared" si="80"/>
        <v>0</v>
      </c>
      <c r="AA152">
        <f t="shared" si="61"/>
        <v>1</v>
      </c>
      <c r="AB152">
        <f t="shared" si="62"/>
        <v>0</v>
      </c>
      <c r="AC152">
        <f t="shared" si="63"/>
        <v>0</v>
      </c>
      <c r="AD152">
        <f t="shared" si="64"/>
        <v>0</v>
      </c>
      <c r="AE152">
        <f t="shared" si="65"/>
        <v>0</v>
      </c>
      <c r="AF152">
        <f t="shared" si="66"/>
        <v>0</v>
      </c>
      <c r="AG152" s="9">
        <f>'[1]1'!J$20+'[1]1'!J$21*Table6[[#This Row],[TV_State]]</f>
        <v>2918.1647358654463</v>
      </c>
      <c r="AH152" s="9">
        <f>Table6[[#This Row],[sales]]-Table6[[#This Row],[Pred_1]]</f>
        <v>-237.09404459906455</v>
      </c>
      <c r="AI152">
        <f>ABS(Table6[[#This Row],[Res_1]])/Table6[[#This Row],[sales]]</f>
        <v>8.8432597234903612E-2</v>
      </c>
      <c r="AJ152" s="9">
        <f>'[1]2'!J$20+'[1]2'!J$21*Table6[[#This Row],[Radio_State]]</f>
        <v>2764.7716166774867</v>
      </c>
      <c r="AK152" s="9">
        <f>Table6[[#This Row],[sales]]-Table6[[#This Row],[ Pred_2 ]]</f>
        <v>-83.70092541110489</v>
      </c>
      <c r="AL152">
        <f>ABS(Table6[[#This Row],[ Res_2 ]])/Table6[[#This Row],[sales]]</f>
        <v>3.1219216145162307E-2</v>
      </c>
      <c r="AM152" s="10">
        <f>'[1]3'!J$20+'[1]3'!J$21*Data!O152</f>
        <v>2491.953556246192</v>
      </c>
      <c r="AN152" s="9">
        <f>Table6[[#This Row],[sales]]-Table6[[#This Row],[Pred_3]]</f>
        <v>189.11713502018983</v>
      </c>
      <c r="AO152" s="9">
        <f>ABS(Table6[[#This Row],[Res_3]])/Table6[[#This Row],[sales]]</f>
        <v>7.0537914437034818E-2</v>
      </c>
      <c r="AP152" s="9">
        <f>'[1]4'!L$21+'[1]4'!L$27*Table6[[#This Row],[TV_State]]+'[1]4'!L$22*Table6[[#This Row],[NJ_DUM]]+'[1]4'!L$23*Table6[[#This Row],[NY_DUM]]+'[1]4'!L$24*Table6[[#This Row],[PA_DUM]]+'[1]4'!L$25*Table6[[#This Row],[CT_DUM]]+'[1]4'!L$26*Table6[[#This Row],[DL_DUM]]</f>
        <v>4736.781787887292</v>
      </c>
      <c r="AQ152" s="9">
        <f>Table6[[#This Row],[sales]]-Table6[[#This Row],[Pred_4]]</f>
        <v>-2055.7110966209102</v>
      </c>
      <c r="AR152">
        <f>ABS(Table6[[#This Row],[Res_4]]/Table6[[#This Row],[sales]])</f>
        <v>0.7667500537443539</v>
      </c>
      <c r="AS152" s="9">
        <f>'[1]5'!L$20+'[1]5'!L$26*Table6[[#This Row],[Radio_State]]+'[1]5'!L$21*Table6[[#This Row],[NJ_DUM]]+'[1]5'!L$22*Table6[[#This Row],[NY_DUM]]+'[1]5'!L$23*Table6[[#This Row],[PA_DUM]]+'[1]5'!L$24*Table6[[#This Row],[CT_DUM]]+'[1]5'!L$25*Table6[[#This Row],[DL_DUM]]</f>
        <v>4048.8724250601736</v>
      </c>
      <c r="AT152" s="9">
        <f>Table6[[#This Row],[sales]]-Table6[[#This Row],[Pred_5]]</f>
        <v>-1367.8017337937918</v>
      </c>
      <c r="AU152" s="9">
        <f>ABS(Table6[[#This Row],[Red_5]]/Table6[[#This Row],[sales]])</f>
        <v>0.51016996241442703</v>
      </c>
      <c r="AV152" s="9">
        <f>'[1]6'!L$20+'[1]6'!L$26*Table6[[#This Row],[Online]]+'[1]6'!L$21*Table6[[#This Row],[NJ_DUM]]+'[1]6'!L$22*Table6[[#This Row],[NY_DUM]]+'[1]6'!L$23*Table6[[#This Row],[PA_DUM]]+'[1]6'!L$24*Table6[[#This Row],[CT_DUM]]+'[1]6'!L$25*Table6[[#This Row],[DL_DUM]]</f>
        <v>4481.1136953399082</v>
      </c>
      <c r="AW152" s="9">
        <f>Table6[[#This Row],[sales]]-Table6[[#This Row],[Pred_6]]</f>
        <v>-1800.0430040735264</v>
      </c>
      <c r="AX152" s="9">
        <f>ABS(Table6[[#This Row],[Red_6]]/Table6[[#This Row],[sales]])</f>
        <v>0.67138960935912173</v>
      </c>
      <c r="AY152" s="9">
        <f>'[1]7'!L$21+'[1]7'!L$27*Table6[[#This Row],[LNTV]]+'[1]7'!L$22*Table6[[#This Row],[NJ_DUM]]+'[1]7'!L$23*Table6[[#This Row],[NY_DUM]]+'[1]7'!L$24*Table6[[#This Row],[PA_DUM]]+'[1]7'!L$25*Table6[[#This Row],[CT_DUM]]+'[1]7'!L$26*Table6[[#This Row],[DL_DUM]]</f>
        <v>8.2800804542130546</v>
      </c>
      <c r="AZ152" s="9">
        <f>Table6[[#This Row],[sales]]-Table6[[#This Row],[Pred_7]]</f>
        <v>2672.7906108121688</v>
      </c>
      <c r="BA152" s="9">
        <f>ABS(Table6[[#This Row],[Red_7]]/Table6[[#This Row],[sales]])</f>
        <v>0.99691165157219264</v>
      </c>
      <c r="BB152" s="9">
        <f>'[1]8'!O$22+'[1]8'!O$28*Table6[[#This Row],[LNRADIOLING]]+'[1]8'!O$23*Table6[[#This Row],[DL_DUM]]+'[1]8'!O$24*Table6[[#This Row],[CT_DUM]]+'[1]8'!O$25*Table6[[#This Row],[PA_DUM]]+'[1]8'!O$26*Table6[[#This Row],[NY_DUM]]+'[1]8'!O$27*Table6[[#This Row],[NJ_DUM]]</f>
        <v>5.9121762479413986</v>
      </c>
      <c r="BC152" s="9">
        <f>Table6[[#This Row],[sales]]-Table6[[#This Row],[Pred_8]]</f>
        <v>2675.1585150184405</v>
      </c>
      <c r="BD152" s="9">
        <f>ABS(Table6[[#This Row],[Red_8]]/Table6[[#This Row],[sales]])</f>
        <v>0.99779484507170946</v>
      </c>
      <c r="BE152" s="9">
        <f>'[1]9'!M$19+'[1]9'!M$21*Table6[[#This Row],[LNONLINE]]+'[1]9'!M$20*Table6[[#This Row],[DL_DUM]]+'[1]9'!M$22*Table6[[#This Row],[CT_DUM]]+'[1]9'!M$23*Table6[[#This Row],[PA_DUM]]+'[1]9'!M$24*Table6[[#This Row],[NY_DUM]]+'[1]9'!M$25*Table6[[#This Row],[NJ_DUM]]</f>
        <v>6.0571135315655642</v>
      </c>
      <c r="BF152" s="9">
        <f>Table6[[#This Row],[sales]]-Table6[[#This Row],[Pred_9]]</f>
        <v>2675.0135777348164</v>
      </c>
      <c r="BG152" s="9">
        <f>ABS(Table6[[#This Row],[Red_9]]/Table6[[#This Row],[sales]])</f>
        <v>0.99774078559312274</v>
      </c>
      <c r="BH152" s="9">
        <f>'[1]10'!P$22+'[1]10'!P$30*Table6[[#This Row],[LNTV]]+'[1]10'!P$29*Table6[[#This Row],[LNRADIOLING]]+'[1]10'!P$24*Table6[[#This Row],[LNONLINELING]]+'[1]10'!P$23*Table6[[#This Row],[DL_DUM]]+'[1]10'!P$25*Table6[[#This Row],[CT_DUM]]+'[1]10'!P$26*Table6[[#This Row],[PA_DUM]]+'[1]10'!P$27*Table6[[#This Row],[NY_DUM]]+'[1]10'!P$28*Table6[[#This Row],[NJ_DUM]]</f>
        <v>5.9526139164404563</v>
      </c>
      <c r="BI152" s="9">
        <f>Table6[[#This Row],[sales]]-Table6[[#This Row],[Pred_10]]</f>
        <v>2675.1180773499414</v>
      </c>
      <c r="BJ152" s="45">
        <f>ABS(Table6[[#This Row],[Red_10]]/Table6[[#This Row],[sales]])</f>
        <v>0.997779762415131</v>
      </c>
      <c r="BK152" s="9">
        <f>'[1]11'!P$32+'[1]11'!P$40*Table6[[#This Row],[LNONLINELING]]+'[1]11'!P$39*Table6[[#This Row],[LNRADIOLING]]+'[1]11'!P$38*Table6[[#This Row],[LNTVLING]]+'[1]11'!P$33*Table6[[#This Row],[DL_DUM]]+'[1]11'!P$34*Table6[[#This Row],[CT_DUM]]+'[1]11'!P$35*Table6[[#This Row],[PA_DUM]]+'[1]11'!P$36*Table6[[#This Row],[NY_DUM]]+'[1]11'!P$37*Table6[[#This Row],[NJ_DUM]]</f>
        <v>5.8737927123365568</v>
      </c>
      <c r="BL152" s="9">
        <f>Table6[[#This Row],[sales]]-Table6[[#This Row],[ Pred_11]]</f>
        <v>2675.1968985540452</v>
      </c>
      <c r="BM152" s="47">
        <f>ABS(Table6[[#This Row],[ Red_11]]/Table6[[#This Row],[sales]])</f>
        <v>0.99780916156688049</v>
      </c>
      <c r="BN152" s="9">
        <f>'[1]12'!K$22+'[1]12'!K$28*Table6[[#This Row],[COMBINE LN LING]]+'[1]12'!K$23*Table6[[#This Row],[DL_DUM]]+'[1]12'!K$24*Table6[[#This Row],[CT_DUM]]+'[1]12'!K$25*Table6[[#This Row],[PA_DUM]]+'[1]12'!K$26*Table6[[#This Row],[NY_DUM]]+'[1]12'!K$27*Table6[[#This Row],[NJ_DUM]]</f>
        <v>6.0667075712519285</v>
      </c>
      <c r="BO152" s="9">
        <f>Table6[[#This Row],[sales]]-Table6[[#This Row],[ Pred_12]]</f>
        <v>2675.00398369513</v>
      </c>
      <c r="BP152" s="47">
        <f>ABS(Table6[[#This Row],[ Red_12]]/Table6[[#This Row],[sales]])</f>
        <v>0.99773720715719505</v>
      </c>
      <c r="BQ152">
        <f>LN(G152+'2019 Totals and Calculations'!C$18)</f>
        <v>7.5700097573051917</v>
      </c>
      <c r="BR152">
        <f>LN(Table6[[#This Row],[PROF RADIO]]+'2019 Totals and Calculations'!D$18)</f>
        <v>5.702790756740324</v>
      </c>
      <c r="BS152">
        <f>LN(Table6[[#This Row],[ONLINE LINGERING]]+'2019 Totals and Calculations'!E$18)</f>
        <v>5.0947696554648427</v>
      </c>
      <c r="BT152">
        <f>MONTH(Table6[[#This Row],[Date]])</f>
        <v>11</v>
      </c>
      <c r="BU152">
        <f t="shared" si="67"/>
        <v>0</v>
      </c>
      <c r="BV152">
        <f t="shared" si="68"/>
        <v>0</v>
      </c>
      <c r="BW152">
        <f t="shared" si="69"/>
        <v>0</v>
      </c>
      <c r="BX152">
        <f t="shared" si="70"/>
        <v>0</v>
      </c>
      <c r="BY152">
        <f t="shared" si="71"/>
        <v>0</v>
      </c>
      <c r="BZ152">
        <f t="shared" si="72"/>
        <v>0</v>
      </c>
      <c r="CA152">
        <f t="shared" si="73"/>
        <v>0</v>
      </c>
      <c r="CB152">
        <f t="shared" si="74"/>
        <v>0</v>
      </c>
      <c r="CC152">
        <f t="shared" si="75"/>
        <v>0</v>
      </c>
      <c r="CD152">
        <f t="shared" si="76"/>
        <v>0</v>
      </c>
      <c r="CE152">
        <f t="shared" si="77"/>
        <v>1</v>
      </c>
      <c r="CF152">
        <f t="shared" si="78"/>
        <v>0</v>
      </c>
      <c r="CG152">
        <f t="shared" si="79"/>
        <v>151</v>
      </c>
      <c r="CH15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2819.1261905869405</v>
      </c>
      <c r="CI152" s="79">
        <f>Table6[[#This Row],[sales]]-CH152</f>
        <v>-138.05549932055874</v>
      </c>
      <c r="CJ152">
        <f>ABS(Table6[[#This Row],[sales]]-CH152)/Table6[[#This Row],[sales]]</f>
        <v>5.1492674091092074E-2</v>
      </c>
      <c r="CK15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2330.6758072673501</v>
      </c>
      <c r="CL152" s="79">
        <f>Table6[[#This Row],[sales]]-CK152</f>
        <v>350.39488399903166</v>
      </c>
      <c r="CM152">
        <f>ABS(Table6[[#This Row],[sales]]-CK152)/Table6[[#This Row],[sales]]</f>
        <v>0.13069214666381121</v>
      </c>
      <c r="CN15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2880.0208237118686</v>
      </c>
      <c r="CO152" s="79">
        <f>Table6[[#This Row],[sales]]-CN152</f>
        <v>-198.95013244548682</v>
      </c>
      <c r="CP152">
        <f>ABS(Table6[[#This Row],[sales]]-CN152)/Table6[[#This Row],[sales]]</f>
        <v>7.420547809260275E-2</v>
      </c>
      <c r="CQ15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2666.4690241508542</v>
      </c>
      <c r="CR152" s="79">
        <f>Table6[[#This Row],[sales]]-CQ152</f>
        <v>14.601667115527562</v>
      </c>
      <c r="CS152">
        <f>ABS(Table6[[#This Row],[sales]]-CQ152)/Table6[[#This Row],[sales]]</f>
        <v>5.4462074286562674E-3</v>
      </c>
    </row>
    <row r="153" spans="1:97" x14ac:dyDescent="0.2">
      <c r="A153">
        <v>152</v>
      </c>
      <c r="B153" t="s">
        <v>139</v>
      </c>
      <c r="C153" s="5">
        <v>43793</v>
      </c>
      <c r="D153" s="6">
        <v>1631.349632138747</v>
      </c>
      <c r="E153" s="8">
        <f>YEAR(Table6[[#This Row],[Date]])</f>
        <v>2019</v>
      </c>
      <c r="F153" s="6">
        <f>Table6[[#This Row],[TV_State]]+Table6[[#This Row],[Radio_State]]+Table6[[#This Row],[Online]]</f>
        <v>1993.8717726140242</v>
      </c>
      <c r="G153" s="6">
        <f t="shared" si="54"/>
        <v>1593.9458715654375</v>
      </c>
      <c r="H153" s="6">
        <f>LN(Table6[[#This Row],[PROF TV LING]])</f>
        <v>7.3739679011609383</v>
      </c>
      <c r="I153" s="6">
        <f t="shared" si="55"/>
        <v>7.3971629463790469</v>
      </c>
      <c r="J153" s="6">
        <v>241.68142698351807</v>
      </c>
      <c r="K153" s="6">
        <f t="shared" si="60"/>
        <v>239.31384640789074</v>
      </c>
      <c r="L153" s="6">
        <f>0.5*J152+0.5*Table6[[#This Row],[Radio_State]]</f>
        <v>240.48498427567887</v>
      </c>
      <c r="M153" s="6">
        <f>LN(Table6[[#This Row],[RADIO LINGERING ]])</f>
        <v>5.4826576521524792</v>
      </c>
      <c r="N153" s="6">
        <f t="shared" si="56"/>
        <v>5.4876204414946086</v>
      </c>
      <c r="O153" s="6">
        <v>120.84071349175903</v>
      </c>
      <c r="P153" s="6">
        <f t="shared" si="57"/>
        <v>120.33011893643913</v>
      </c>
      <c r="Q153" s="6">
        <f>0.3*O152+0.7*Table6[[#This Row],[Online]]</f>
        <v>120.48178067940727</v>
      </c>
      <c r="R153" s="6">
        <f>LN(Table6[[#This Row],[ONLINE LINGERING]])</f>
        <v>4.7914985438179203</v>
      </c>
      <c r="S153" s="6">
        <f t="shared" si="58"/>
        <v>4.7944732609346632</v>
      </c>
      <c r="T153" s="6">
        <v>2412.2346934624925</v>
      </c>
      <c r="U153" s="6">
        <f t="shared" si="59"/>
        <v>7.7883088555440541</v>
      </c>
      <c r="V153" s="8">
        <f>YEAR(Table6[[#This Row],[Date]])</f>
        <v>2019</v>
      </c>
      <c r="W153" s="8">
        <f>WEEKNUM(Table6[[#This Row],[Date]])</f>
        <v>48</v>
      </c>
      <c r="X153" t="s">
        <v>316</v>
      </c>
      <c r="Y153" s="9">
        <f>Table6[[#This Row],[LNTVLING]]+Table6[[#This Row],[LNRADIOLING]]+Table6[[#This Row],[LNONLINELING]]</f>
        <v>17.648124097131337</v>
      </c>
      <c r="Z153">
        <f t="shared" si="80"/>
        <v>0</v>
      </c>
      <c r="AA153">
        <f t="shared" si="61"/>
        <v>1</v>
      </c>
      <c r="AB153">
        <f t="shared" si="62"/>
        <v>0</v>
      </c>
      <c r="AC153">
        <f t="shared" si="63"/>
        <v>0</v>
      </c>
      <c r="AD153">
        <f t="shared" si="64"/>
        <v>0</v>
      </c>
      <c r="AE153">
        <f t="shared" si="65"/>
        <v>0</v>
      </c>
      <c r="AF153">
        <f t="shared" si="66"/>
        <v>0</v>
      </c>
      <c r="AG153" s="9">
        <f>'[1]1'!J$20+'[1]1'!J$21*Table6[[#This Row],[TV_State]]</f>
        <v>2934.0490577695377</v>
      </c>
      <c r="AH153" s="9">
        <f>Table6[[#This Row],[sales]]-Table6[[#This Row],[Pred_1]]</f>
        <v>-521.81436430704525</v>
      </c>
      <c r="AI153">
        <f>ABS(Table6[[#This Row],[Res_1]])/Table6[[#This Row],[sales]]</f>
        <v>0.21631989860739431</v>
      </c>
      <c r="AJ153" s="9">
        <f>'[1]2'!J$20+'[1]2'!J$21*Table6[[#This Row],[Radio_State]]</f>
        <v>2775.2765148042863</v>
      </c>
      <c r="AK153" s="9">
        <f>Table6[[#This Row],[sales]]-Table6[[#This Row],[ Pred_2 ]]</f>
        <v>-363.04182134179382</v>
      </c>
      <c r="AL153">
        <f>ABS(Table6[[#This Row],[ Res_2 ]])/Table6[[#This Row],[sales]]</f>
        <v>0.15050020726660224</v>
      </c>
      <c r="AM153" s="10">
        <f>'[1]3'!J$20+'[1]3'!J$21*Data!O153</f>
        <v>2498.8657899914056</v>
      </c>
      <c r="AN153" s="9">
        <f>Table6[[#This Row],[sales]]-Table6[[#This Row],[Pred_3]]</f>
        <v>-86.631096528913076</v>
      </c>
      <c r="AO153" s="9">
        <f>ABS(Table6[[#This Row],[Res_3]])/Table6[[#This Row],[sales]]</f>
        <v>3.5913212244105423E-2</v>
      </c>
      <c r="AP153" s="9">
        <f>'[1]4'!L$21+'[1]4'!L$27*Table6[[#This Row],[TV_State]]+'[1]4'!L$22*Table6[[#This Row],[NJ_DUM]]+'[1]4'!L$23*Table6[[#This Row],[NY_DUM]]+'[1]4'!L$24*Table6[[#This Row],[PA_DUM]]+'[1]4'!L$25*Table6[[#This Row],[CT_DUM]]+'[1]4'!L$26*Table6[[#This Row],[DL_DUM]]</f>
        <v>4740.3446012918666</v>
      </c>
      <c r="AQ153" s="9">
        <f>Table6[[#This Row],[sales]]-Table6[[#This Row],[Pred_4]]</f>
        <v>-2328.1099078293742</v>
      </c>
      <c r="AR153">
        <f>ABS(Table6[[#This Row],[Res_4]]/Table6[[#This Row],[sales]])</f>
        <v>0.96512578736177335</v>
      </c>
      <c r="AS153" s="9">
        <f>'[1]5'!L$20+'[1]5'!L$26*Table6[[#This Row],[Radio_State]]+'[1]5'!L$21*Table6[[#This Row],[NJ_DUM]]+'[1]5'!L$22*Table6[[#This Row],[NY_DUM]]+'[1]5'!L$23*Table6[[#This Row],[PA_DUM]]+'[1]5'!L$24*Table6[[#This Row],[CT_DUM]]+'[1]5'!L$25*Table6[[#This Row],[DL_DUM]]</f>
        <v>4053.0877207739031</v>
      </c>
      <c r="AT153" s="9">
        <f>Table6[[#This Row],[sales]]-Table6[[#This Row],[Pred_5]]</f>
        <v>-1640.8530273114106</v>
      </c>
      <c r="AU153" s="9">
        <f>ABS(Table6[[#This Row],[Red_5]]/Table6[[#This Row],[sales]])</f>
        <v>0.68022113758597424</v>
      </c>
      <c r="AV153" s="9">
        <f>'[1]6'!L$20+'[1]6'!L$26*Table6[[#This Row],[Online]]+'[1]6'!L$21*Table6[[#This Row],[NJ_DUM]]+'[1]6'!L$22*Table6[[#This Row],[NY_DUM]]+'[1]6'!L$23*Table6[[#This Row],[PA_DUM]]+'[1]6'!L$24*Table6[[#This Row],[CT_DUM]]+'[1]6'!L$25*Table6[[#This Row],[DL_DUM]]</f>
        <v>4486.3209221839234</v>
      </c>
      <c r="AW153" s="9">
        <f>Table6[[#This Row],[sales]]-Table6[[#This Row],[Pred_6]]</f>
        <v>-2074.0862287214309</v>
      </c>
      <c r="AX153" s="9">
        <f>ABS(Table6[[#This Row],[Red_6]]/Table6[[#This Row],[sales]])</f>
        <v>0.85981941738194334</v>
      </c>
      <c r="AY153" s="9">
        <f>'[1]7'!L$21+'[1]7'!L$27*Table6[[#This Row],[LNTV]]+'[1]7'!L$22*Table6[[#This Row],[NJ_DUM]]+'[1]7'!L$23*Table6[[#This Row],[NY_DUM]]+'[1]7'!L$24*Table6[[#This Row],[PA_DUM]]+'[1]7'!L$25*Table6[[#This Row],[CT_DUM]]+'[1]7'!L$26*Table6[[#This Row],[DL_DUM]]</f>
        <v>8.2811818015030561</v>
      </c>
      <c r="AZ153" s="9">
        <f>Table6[[#This Row],[sales]]-Table6[[#This Row],[Pred_7]]</f>
        <v>2403.9535116609895</v>
      </c>
      <c r="BA153" s="9">
        <f>ABS(Table6[[#This Row],[Red_7]]/Table6[[#This Row],[sales]])</f>
        <v>0.99656700825009015</v>
      </c>
      <c r="BB153" s="9">
        <f>'[1]8'!O$22+'[1]8'!O$28*Table6[[#This Row],[LNRADIOLING]]+'[1]8'!O$23*Table6[[#This Row],[DL_DUM]]+'[1]8'!O$24*Table6[[#This Row],[CT_DUM]]+'[1]8'!O$25*Table6[[#This Row],[PA_DUM]]+'[1]8'!O$26*Table6[[#This Row],[NY_DUM]]+'[1]8'!O$27*Table6[[#This Row],[NJ_DUM]]</f>
        <v>5.9128861139451754</v>
      </c>
      <c r="BC153" s="9">
        <f>Table6[[#This Row],[sales]]-Table6[[#This Row],[Pred_8]]</f>
        <v>2406.3218073485473</v>
      </c>
      <c r="BD153" s="9">
        <f>ABS(Table6[[#This Row],[Red_8]]/Table6[[#This Row],[sales]])</f>
        <v>0.99754879318750789</v>
      </c>
      <c r="BE153" s="9">
        <f>'[1]9'!M$19+'[1]9'!M$21*Table6[[#This Row],[LNONLINE]]+'[1]9'!M$20*Table6[[#This Row],[DL_DUM]]+'[1]9'!M$22*Table6[[#This Row],[CT_DUM]]+'[1]9'!M$23*Table6[[#This Row],[PA_DUM]]+'[1]9'!M$24*Table6[[#This Row],[NY_DUM]]+'[1]9'!M$25*Table6[[#This Row],[NJ_DUM]]</f>
        <v>6.0602639798968969</v>
      </c>
      <c r="BF153" s="9">
        <f>Table6[[#This Row],[sales]]-Table6[[#This Row],[Pred_9]]</f>
        <v>2406.1744294825958</v>
      </c>
      <c r="BG153" s="9">
        <f>ABS(Table6[[#This Row],[Red_9]]/Table6[[#This Row],[sales]])</f>
        <v>0.99748769719782204</v>
      </c>
      <c r="BH153" s="9">
        <f>'[1]10'!P$22+'[1]10'!P$30*Table6[[#This Row],[LNTV]]+'[1]10'!P$29*Table6[[#This Row],[LNRADIOLING]]+'[1]10'!P$24*Table6[[#This Row],[LNONLINELING]]+'[1]10'!P$23*Table6[[#This Row],[DL_DUM]]+'[1]10'!P$25*Table6[[#This Row],[CT_DUM]]+'[1]10'!P$26*Table6[[#This Row],[PA_DUM]]+'[1]10'!P$27*Table6[[#This Row],[NY_DUM]]+'[1]10'!P$28*Table6[[#This Row],[NJ_DUM]]</f>
        <v>5.9544249997166752</v>
      </c>
      <c r="BI153" s="9">
        <f>Table6[[#This Row],[sales]]-Table6[[#This Row],[Pred_10]]</f>
        <v>2406.2802684627759</v>
      </c>
      <c r="BJ153" s="45">
        <f>ABS(Table6[[#This Row],[Red_10]]/Table6[[#This Row],[sales]])</f>
        <v>0.99753157310279383</v>
      </c>
      <c r="BK153" s="9">
        <f>'[1]11'!P$32+'[1]11'!P$40*Table6[[#This Row],[LNONLINELING]]+'[1]11'!P$39*Table6[[#This Row],[LNRADIOLING]]+'[1]11'!P$38*Table6[[#This Row],[LNTVLING]]+'[1]11'!P$33*Table6[[#This Row],[DL_DUM]]+'[1]11'!P$34*Table6[[#This Row],[CT_DUM]]+'[1]11'!P$35*Table6[[#This Row],[PA_DUM]]+'[1]11'!P$36*Table6[[#This Row],[NY_DUM]]+'[1]11'!P$37*Table6[[#This Row],[NJ_DUM]]</f>
        <v>5.8748915434336082</v>
      </c>
      <c r="BL153" s="9">
        <f>Table6[[#This Row],[sales]]-Table6[[#This Row],[ Pred_11]]</f>
        <v>2406.359801919059</v>
      </c>
      <c r="BM153" s="47">
        <f>ABS(Table6[[#This Row],[ Red_11]]/Table6[[#This Row],[sales]])</f>
        <v>0.99756454396441807</v>
      </c>
      <c r="BN153" s="9">
        <f>'[1]12'!K$22+'[1]12'!K$28*Table6[[#This Row],[COMBINE LN LING]]+'[1]12'!K$23*Table6[[#This Row],[DL_DUM]]+'[1]12'!K$24*Table6[[#This Row],[CT_DUM]]+'[1]12'!K$25*Table6[[#This Row],[PA_DUM]]+'[1]12'!K$26*Table6[[#This Row],[NY_DUM]]+'[1]12'!K$27*Table6[[#This Row],[NJ_DUM]]</f>
        <v>6.0695954647797361</v>
      </c>
      <c r="BO153" s="9">
        <f>Table6[[#This Row],[sales]]-Table6[[#This Row],[ Pred_12]]</f>
        <v>2406.1650979977126</v>
      </c>
      <c r="BP153" s="47">
        <f>ABS(Table6[[#This Row],[ Red_12]]/Table6[[#This Row],[sales]])</f>
        <v>0.99748382879939945</v>
      </c>
      <c r="BQ153">
        <f>LN(G153+'2019 Totals and Calculations'!C$18)</f>
        <v>7.5782423401253087</v>
      </c>
      <c r="BR153">
        <f>LN(Table6[[#This Row],[PROF RADIO]]+'2019 Totals and Calculations'!D$18)</f>
        <v>5.7106594826632247</v>
      </c>
      <c r="BS153">
        <f>LN(Table6[[#This Row],[ONLINE LINGERING]]+'2019 Totals and Calculations'!E$18)</f>
        <v>5.1020539405314302</v>
      </c>
      <c r="BT153">
        <f>MONTH(Table6[[#This Row],[Date]])</f>
        <v>11</v>
      </c>
      <c r="BU153">
        <f t="shared" si="67"/>
        <v>0</v>
      </c>
      <c r="BV153">
        <f t="shared" si="68"/>
        <v>0</v>
      </c>
      <c r="BW153">
        <f t="shared" si="69"/>
        <v>0</v>
      </c>
      <c r="BX153">
        <f t="shared" si="70"/>
        <v>0</v>
      </c>
      <c r="BY153">
        <f t="shared" si="71"/>
        <v>0</v>
      </c>
      <c r="BZ153">
        <f t="shared" si="72"/>
        <v>0</v>
      </c>
      <c r="CA153">
        <f t="shared" si="73"/>
        <v>0</v>
      </c>
      <c r="CB153">
        <f t="shared" si="74"/>
        <v>0</v>
      </c>
      <c r="CC153">
        <f t="shared" si="75"/>
        <v>0</v>
      </c>
      <c r="CD153">
        <f t="shared" si="76"/>
        <v>0</v>
      </c>
      <c r="CE153">
        <f t="shared" si="77"/>
        <v>1</v>
      </c>
      <c r="CF153">
        <f t="shared" si="78"/>
        <v>0</v>
      </c>
      <c r="CG153">
        <f t="shared" si="79"/>
        <v>152</v>
      </c>
      <c r="CH15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2833.7020634425321</v>
      </c>
      <c r="CI153" s="79">
        <f>Table6[[#This Row],[sales]]-CH153</f>
        <v>-421.46736998003962</v>
      </c>
      <c r="CJ153">
        <f>ABS(Table6[[#This Row],[sales]]-CH153)/Table6[[#This Row],[sales]]</f>
        <v>0.17472071483022678</v>
      </c>
      <c r="CK15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2341.6047141953363</v>
      </c>
      <c r="CL153" s="79">
        <f>Table6[[#This Row],[sales]]-CK153</f>
        <v>70.629979267156159</v>
      </c>
      <c r="CM153">
        <f>ABS(Table6[[#This Row],[sales]]-CK153)/Table6[[#This Row],[sales]]</f>
        <v>2.9279895301470332E-2</v>
      </c>
      <c r="CN15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2893.6835918975426</v>
      </c>
      <c r="CO153" s="79">
        <f>Table6[[#This Row],[sales]]-CN153</f>
        <v>-481.44889843505007</v>
      </c>
      <c r="CP153">
        <f>ABS(Table6[[#This Row],[sales]]-CN153)/Table6[[#This Row],[sales]]</f>
        <v>0.19958625905673555</v>
      </c>
      <c r="CQ15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2684.6374489008017</v>
      </c>
      <c r="CR153" s="79">
        <f>Table6[[#This Row],[sales]]-CQ153</f>
        <v>-272.40275543830921</v>
      </c>
      <c r="CS153">
        <f>ABS(Table6[[#This Row],[sales]]-CQ153)/Table6[[#This Row],[sales]]</f>
        <v>0.11292547784697748</v>
      </c>
    </row>
    <row r="154" spans="1:97" x14ac:dyDescent="0.2">
      <c r="A154">
        <v>153</v>
      </c>
      <c r="B154" t="s">
        <v>139</v>
      </c>
      <c r="C154" s="5">
        <v>43800</v>
      </c>
      <c r="D154" s="6">
        <v>1647.663128460134</v>
      </c>
      <c r="E154" s="8">
        <f>YEAR(Table6[[#This Row],[Date]])</f>
        <v>2019</v>
      </c>
      <c r="F154" s="6">
        <f>Table6[[#This Row],[TV_State]]+Table6[[#This Row],[Radio_State]]+Table6[[#This Row],[Online]]</f>
        <v>2013.8104903401638</v>
      </c>
      <c r="G154" s="6">
        <f t="shared" si="54"/>
        <v>1610.0610486338464</v>
      </c>
      <c r="H154" s="6">
        <f>LN(Table6[[#This Row],[PROF TV LING]])</f>
        <v>7.38402737566574</v>
      </c>
      <c r="I154" s="6">
        <f t="shared" si="55"/>
        <v>7.4071132772322148</v>
      </c>
      <c r="J154" s="6">
        <v>244.09824125335322</v>
      </c>
      <c r="K154" s="6">
        <f t="shared" si="60"/>
        <v>241.70604383062198</v>
      </c>
      <c r="L154" s="6">
        <f>0.5*J153+0.5*Table6[[#This Row],[Radio_State]]</f>
        <v>242.88983411843566</v>
      </c>
      <c r="M154" s="6">
        <f>LN(Table6[[#This Row],[RADIO LINGERING ]])</f>
        <v>5.492607983005648</v>
      </c>
      <c r="N154" s="6">
        <f t="shared" si="56"/>
        <v>5.4975707723477765</v>
      </c>
      <c r="O154" s="6">
        <v>122.04912062667661</v>
      </c>
      <c r="P154" s="6">
        <f t="shared" si="57"/>
        <v>121.53342011960535</v>
      </c>
      <c r="Q154" s="6">
        <f>0.3*O153+0.7*Table6[[#This Row],[Online]]</f>
        <v>121.68659848620132</v>
      </c>
      <c r="R154" s="6">
        <f>LN(Table6[[#This Row],[ONLINE LINGERING]])</f>
        <v>4.8014488746710882</v>
      </c>
      <c r="S154" s="6">
        <f t="shared" si="58"/>
        <v>4.8044235917878311</v>
      </c>
      <c r="T154" s="6">
        <v>2504.1279625109905</v>
      </c>
      <c r="U154" s="6">
        <f t="shared" si="59"/>
        <v>7.8256958341534766</v>
      </c>
      <c r="V154" s="8">
        <f>YEAR(Table6[[#This Row],[Date]])</f>
        <v>2019</v>
      </c>
      <c r="W154" s="8">
        <f>WEEKNUM(Table6[[#This Row],[Date]])</f>
        <v>49</v>
      </c>
      <c r="X154" t="s">
        <v>317</v>
      </c>
      <c r="Y154" s="9">
        <f>Table6[[#This Row],[LNTVLING]]+Table6[[#This Row],[LNRADIOLING]]+Table6[[#This Row],[LNONLINELING]]</f>
        <v>17.678084233342474</v>
      </c>
      <c r="Z154">
        <f t="shared" si="80"/>
        <v>0</v>
      </c>
      <c r="AA154">
        <f t="shared" si="61"/>
        <v>1</v>
      </c>
      <c r="AB154">
        <f t="shared" si="62"/>
        <v>0</v>
      </c>
      <c r="AC154">
        <f t="shared" si="63"/>
        <v>0</v>
      </c>
      <c r="AD154">
        <f t="shared" si="64"/>
        <v>0</v>
      </c>
      <c r="AE154">
        <f t="shared" si="65"/>
        <v>0</v>
      </c>
      <c r="AF154">
        <f t="shared" si="66"/>
        <v>0</v>
      </c>
      <c r="AG154" s="9">
        <f>'[1]1'!J$20+'[1]1'!J$21*Table6[[#This Row],[TV_State]]</f>
        <v>2950.0922228926693</v>
      </c>
      <c r="AH154" s="9">
        <f>Table6[[#This Row],[sales]]-Table6[[#This Row],[Pred_1]]</f>
        <v>-445.96426038167874</v>
      </c>
      <c r="AI154">
        <f>ABS(Table6[[#This Row],[Res_1]])/Table6[[#This Row],[sales]]</f>
        <v>0.17809164190415105</v>
      </c>
      <c r="AJ154" s="9">
        <f>'[1]2'!J$20+'[1]2'!J$21*Table6[[#This Row],[Radio_State]]</f>
        <v>2785.8864619123542</v>
      </c>
      <c r="AK154" s="9">
        <f>Table6[[#This Row],[sales]]-Table6[[#This Row],[ Pred_2 ]]</f>
        <v>-281.75849940136368</v>
      </c>
      <c r="AL154">
        <f>ABS(Table6[[#This Row],[ Res_2 ]])/Table6[[#This Row],[sales]]</f>
        <v>0.1125176123662758</v>
      </c>
      <c r="AM154" s="10">
        <f>'[1]3'!J$20+'[1]3'!J$21*Data!O154</f>
        <v>2505.8471460740711</v>
      </c>
      <c r="AN154" s="9">
        <f>Table6[[#This Row],[sales]]-Table6[[#This Row],[Pred_3]]</f>
        <v>-1.7191835630806054</v>
      </c>
      <c r="AO154" s="9">
        <f>ABS(Table6[[#This Row],[Res_3]])/Table6[[#This Row],[sales]]</f>
        <v>6.8653982097492748E-4</v>
      </c>
      <c r="AP154" s="9">
        <f>'[1]4'!L$21+'[1]4'!L$27*Table6[[#This Row],[TV_State]]+'[1]4'!L$22*Table6[[#This Row],[NJ_DUM]]+'[1]4'!L$23*Table6[[#This Row],[NY_DUM]]+'[1]4'!L$24*Table6[[#This Row],[PA_DUM]]+'[1]4'!L$25*Table6[[#This Row],[CT_DUM]]+'[1]4'!L$26*Table6[[#This Row],[DL_DUM]]</f>
        <v>4743.9430428304877</v>
      </c>
      <c r="AQ154" s="9">
        <f>Table6[[#This Row],[sales]]-Table6[[#This Row],[Pred_4]]</f>
        <v>-2239.8150803194972</v>
      </c>
      <c r="AR154">
        <f>ABS(Table6[[#This Row],[Res_4]]/Table6[[#This Row],[sales]])</f>
        <v>0.89444913113527313</v>
      </c>
      <c r="AS154" s="9">
        <f>'[1]5'!L$20+'[1]5'!L$26*Table6[[#This Row],[Radio_State]]+'[1]5'!L$21*Table6[[#This Row],[NJ_DUM]]+'[1]5'!L$22*Table6[[#This Row],[NY_DUM]]+'[1]5'!L$23*Table6[[#This Row],[PA_DUM]]+'[1]5'!L$24*Table6[[#This Row],[CT_DUM]]+'[1]5'!L$25*Table6[[#This Row],[DL_DUM]]</f>
        <v>4057.3451694447704</v>
      </c>
      <c r="AT154" s="9">
        <f>Table6[[#This Row],[sales]]-Table6[[#This Row],[Pred_5]]</f>
        <v>-1553.2172069337798</v>
      </c>
      <c r="AU154" s="9">
        <f>ABS(Table6[[#This Row],[Red_5]]/Table6[[#This Row],[sales]])</f>
        <v>0.62026271428090518</v>
      </c>
      <c r="AV154" s="9">
        <f>'[1]6'!L$20+'[1]6'!L$26*Table6[[#This Row],[Online]]+'[1]6'!L$21*Table6[[#This Row],[NJ_DUM]]+'[1]6'!L$22*Table6[[#This Row],[NY_DUM]]+'[1]6'!L$23*Table6[[#This Row],[PA_DUM]]+'[1]6'!L$24*Table6[[#This Row],[CT_DUM]]+'[1]6'!L$25*Table6[[#This Row],[DL_DUM]]</f>
        <v>4491.580221296379</v>
      </c>
      <c r="AW154" s="9">
        <f>Table6[[#This Row],[sales]]-Table6[[#This Row],[Pred_6]]</f>
        <v>-1987.4522587853885</v>
      </c>
      <c r="AX154" s="9">
        <f>ABS(Table6[[#This Row],[Red_6]]/Table6[[#This Row],[sales]])</f>
        <v>0.79367040683994827</v>
      </c>
      <c r="AY154" s="9">
        <f>'[1]7'!L$21+'[1]7'!L$27*Table6[[#This Row],[LNTV]]+'[1]7'!L$22*Table6[[#This Row],[NJ_DUM]]+'[1]7'!L$23*Table6[[#This Row],[NY_DUM]]+'[1]7'!L$24*Table6[[#This Row],[PA_DUM]]+'[1]7'!L$25*Table6[[#This Row],[CT_DUM]]+'[1]7'!L$26*Table6[[#This Row],[DL_DUM]]</f>
        <v>8.2822831487930557</v>
      </c>
      <c r="AZ154" s="9">
        <f>Table6[[#This Row],[sales]]-Table6[[#This Row],[Pred_7]]</f>
        <v>2495.8456793621976</v>
      </c>
      <c r="BA154" s="9">
        <f>ABS(Table6[[#This Row],[Red_7]]/Table6[[#This Row],[sales]])</f>
        <v>0.99669254795570117</v>
      </c>
      <c r="BB154" s="9">
        <f>'[1]8'!O$22+'[1]8'!O$28*Table6[[#This Row],[LNRADIOLING]]+'[1]8'!O$23*Table6[[#This Row],[DL_DUM]]+'[1]8'!O$24*Table6[[#This Row],[CT_DUM]]+'[1]8'!O$25*Table6[[#This Row],[PA_DUM]]+'[1]8'!O$26*Table6[[#This Row],[NY_DUM]]+'[1]8'!O$27*Table6[[#This Row],[NJ_DUM]]</f>
        <v>5.9135959799489513</v>
      </c>
      <c r="BC154" s="9">
        <f>Table6[[#This Row],[sales]]-Table6[[#This Row],[Pred_8]]</f>
        <v>2498.2143665310414</v>
      </c>
      <c r="BD154" s="9">
        <f>ABS(Table6[[#This Row],[Red_8]]/Table6[[#This Row],[sales]])</f>
        <v>0.99763846094589381</v>
      </c>
      <c r="BE154" s="9">
        <f>'[1]9'!M$19+'[1]9'!M$21*Table6[[#This Row],[LNONLINE]]+'[1]9'!M$20*Table6[[#This Row],[DL_DUM]]+'[1]9'!M$22*Table6[[#This Row],[CT_DUM]]+'[1]9'!M$23*Table6[[#This Row],[PA_DUM]]+'[1]9'!M$24*Table6[[#This Row],[NY_DUM]]+'[1]9'!M$25*Table6[[#This Row],[NJ_DUM]]</f>
        <v>6.0634144282282287</v>
      </c>
      <c r="BF154" s="9">
        <f>Table6[[#This Row],[sales]]-Table6[[#This Row],[Pred_9]]</f>
        <v>2498.0645480827625</v>
      </c>
      <c r="BG154" s="9">
        <f>ABS(Table6[[#This Row],[Red_9]]/Table6[[#This Row],[sales]])</f>
        <v>0.99757863235465494</v>
      </c>
      <c r="BH154" s="9">
        <f>'[1]10'!P$22+'[1]10'!P$30*Table6[[#This Row],[LNTV]]+'[1]10'!P$29*Table6[[#This Row],[LNRADIOLING]]+'[1]10'!P$24*Table6[[#This Row],[LNONLINELING]]+'[1]10'!P$23*Table6[[#This Row],[DL_DUM]]+'[1]10'!P$25*Table6[[#This Row],[CT_DUM]]+'[1]10'!P$26*Table6[[#This Row],[PA_DUM]]+'[1]10'!P$27*Table6[[#This Row],[NY_DUM]]+'[1]10'!P$28*Table6[[#This Row],[NJ_DUM]]</f>
        <v>5.9562360829928913</v>
      </c>
      <c r="BI154" s="9">
        <f>Table6[[#This Row],[sales]]-Table6[[#This Row],[Pred_10]]</f>
        <v>2498.1717264279978</v>
      </c>
      <c r="BJ154" s="45">
        <f>ABS(Table6[[#This Row],[Red_10]]/Table6[[#This Row],[sales]])</f>
        <v>0.99762143302093065</v>
      </c>
      <c r="BK154" s="9">
        <f>'[1]11'!P$32+'[1]11'!P$40*Table6[[#This Row],[LNONLINELING]]+'[1]11'!P$39*Table6[[#This Row],[LNRADIOLING]]+'[1]11'!P$38*Table6[[#This Row],[LNTVLING]]+'[1]11'!P$33*Table6[[#This Row],[DL_DUM]]+'[1]11'!P$34*Table6[[#This Row],[CT_DUM]]+'[1]11'!P$35*Table6[[#This Row],[PA_DUM]]+'[1]11'!P$36*Table6[[#This Row],[NY_DUM]]+'[1]11'!P$37*Table6[[#This Row],[NJ_DUM]]</f>
        <v>5.8759985310821605</v>
      </c>
      <c r="BL154" s="9">
        <f>Table6[[#This Row],[sales]]-Table6[[#This Row],[ Pred_11]]</f>
        <v>2498.2519639799084</v>
      </c>
      <c r="BM154" s="47">
        <f>ABS(Table6[[#This Row],[ Red_11]]/Table6[[#This Row],[sales]])</f>
        <v>0.99765347513423797</v>
      </c>
      <c r="BN154" s="9">
        <f>'[1]12'!K$22+'[1]12'!K$28*Table6[[#This Row],[COMBINE LN LING]]+'[1]12'!K$23*Table6[[#This Row],[DL_DUM]]+'[1]12'!K$24*Table6[[#This Row],[CT_DUM]]+'[1]12'!K$25*Table6[[#This Row],[PA_DUM]]+'[1]12'!K$26*Table6[[#This Row],[NY_DUM]]+'[1]12'!K$27*Table6[[#This Row],[NJ_DUM]]</f>
        <v>6.0724787047214654</v>
      </c>
      <c r="BO154" s="9">
        <f>Table6[[#This Row],[sales]]-Table6[[#This Row],[ Pred_12]]</f>
        <v>2498.055483806269</v>
      </c>
      <c r="BP154" s="47">
        <f>ABS(Table6[[#This Row],[ Red_12]]/Table6[[#This Row],[sales]])</f>
        <v>0.99757501262090753</v>
      </c>
      <c r="BQ154">
        <f>LN(G154+'2019 Totals and Calculations'!C$18)</f>
        <v>7.5864508170854883</v>
      </c>
      <c r="BR154">
        <f>LN(Table6[[#This Row],[PROF RADIO]]+'2019 Totals and Calculations'!D$18)</f>
        <v>5.7185476315838253</v>
      </c>
      <c r="BS154">
        <f>LN(Table6[[#This Row],[ONLINE LINGERING]]+'2019 Totals and Calculations'!E$18)</f>
        <v>5.1093576009044837</v>
      </c>
      <c r="BT154">
        <f>MONTH(Table6[[#This Row],[Date]])</f>
        <v>12</v>
      </c>
      <c r="BU154">
        <f t="shared" si="67"/>
        <v>0</v>
      </c>
      <c r="BV154">
        <f t="shared" si="68"/>
        <v>0</v>
      </c>
      <c r="BW154">
        <f t="shared" si="69"/>
        <v>0</v>
      </c>
      <c r="BX154">
        <f t="shared" si="70"/>
        <v>0</v>
      </c>
      <c r="BY154">
        <f t="shared" si="71"/>
        <v>0</v>
      </c>
      <c r="BZ154">
        <f t="shared" si="72"/>
        <v>0</v>
      </c>
      <c r="CA154">
        <f t="shared" si="73"/>
        <v>0</v>
      </c>
      <c r="CB154">
        <f t="shared" si="74"/>
        <v>0</v>
      </c>
      <c r="CC154">
        <f t="shared" si="75"/>
        <v>0</v>
      </c>
      <c r="CD154">
        <f t="shared" si="76"/>
        <v>0</v>
      </c>
      <c r="CE154">
        <f t="shared" si="77"/>
        <v>0</v>
      </c>
      <c r="CF154">
        <f t="shared" si="78"/>
        <v>1</v>
      </c>
      <c r="CG154">
        <f t="shared" si="79"/>
        <v>153</v>
      </c>
      <c r="CH15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2859.0856049667768</v>
      </c>
      <c r="CI154" s="79">
        <f>Table6[[#This Row],[sales]]-CH154</f>
        <v>-354.9576424557863</v>
      </c>
      <c r="CJ154">
        <f>ABS(Table6[[#This Row],[sales]]-CH154)/Table6[[#This Row],[sales]]</f>
        <v>0.14174900315391867</v>
      </c>
      <c r="CK15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2365.6401506147477</v>
      </c>
      <c r="CL154" s="79">
        <f>Table6[[#This Row],[sales]]-CK154</f>
        <v>138.48781189624287</v>
      </c>
      <c r="CM154">
        <f>ABS(Table6[[#This Row],[sales]]-CK154)/Table6[[#This Row],[sales]]</f>
        <v>5.5303807940140379E-2</v>
      </c>
      <c r="CN15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2929.1137788932574</v>
      </c>
      <c r="CO154" s="79">
        <f>Table6[[#This Row],[sales]]-CN154</f>
        <v>-424.98581638226688</v>
      </c>
      <c r="CP154">
        <f>ABS(Table6[[#This Row],[sales]]-CN154)/Table6[[#This Row],[sales]]</f>
        <v>0.16971409718060748</v>
      </c>
      <c r="CQ15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2702.9452630756759</v>
      </c>
      <c r="CR154" s="79">
        <f>Table6[[#This Row],[sales]]-CQ154</f>
        <v>-198.81730056468541</v>
      </c>
      <c r="CS154">
        <f>ABS(Table6[[#This Row],[sales]]-CQ154)/Table6[[#This Row],[sales]]</f>
        <v>7.9395823033469606E-2</v>
      </c>
    </row>
    <row r="155" spans="1:97" x14ac:dyDescent="0.2">
      <c r="A155">
        <v>154</v>
      </c>
      <c r="B155" t="s">
        <v>139</v>
      </c>
      <c r="C155" s="5">
        <v>43807</v>
      </c>
      <c r="D155" s="6">
        <v>1664.1397597447358</v>
      </c>
      <c r="E155" s="8">
        <f>YEAR(Table6[[#This Row],[Date]])</f>
        <v>2019</v>
      </c>
      <c r="F155" s="6">
        <f>Table6[[#This Row],[TV_State]]+Table6[[#This Row],[Radio_State]]+Table6[[#This Row],[Online]]</f>
        <v>2033.9485952435659</v>
      </c>
      <c r="G155" s="6">
        <f t="shared" si="54"/>
        <v>1626.2846619671132</v>
      </c>
      <c r="H155" s="6">
        <f>LN(Table6[[#This Row],[PROF TV LING]])</f>
        <v>7.3940533436454547</v>
      </c>
      <c r="I155" s="6">
        <f t="shared" si="55"/>
        <v>7.4170636080853836</v>
      </c>
      <c r="J155" s="6">
        <v>246.53922366588677</v>
      </c>
      <c r="K155" s="6">
        <f t="shared" si="60"/>
        <v>244.12263374825437</v>
      </c>
      <c r="L155" s="6">
        <f>0.5*J154+0.5*Table6[[#This Row],[Radio_State]]</f>
        <v>245.31873245961998</v>
      </c>
      <c r="M155" s="6">
        <f>LN(Table6[[#This Row],[RADIO LINGERING ]])</f>
        <v>5.5025583138588159</v>
      </c>
      <c r="N155" s="6">
        <f t="shared" si="56"/>
        <v>5.5075211032009452</v>
      </c>
      <c r="O155" s="6">
        <v>123.26961183294338</v>
      </c>
      <c r="P155" s="6">
        <f t="shared" si="57"/>
        <v>122.74875431894196</v>
      </c>
      <c r="Q155" s="6">
        <f>0.3*O154+0.7*Table6[[#This Row],[Online]]</f>
        <v>122.90346447106334</v>
      </c>
      <c r="R155" s="6">
        <f>LN(Table6[[#This Row],[ONLINE LINGERING]])</f>
        <v>4.8113992055242569</v>
      </c>
      <c r="S155" s="6">
        <f t="shared" si="58"/>
        <v>4.8143739226409998</v>
      </c>
      <c r="T155" s="6">
        <v>2810.0046577577459</v>
      </c>
      <c r="U155" s="6">
        <f t="shared" si="59"/>
        <v>7.9409414198914519</v>
      </c>
      <c r="V155" s="8">
        <f>YEAR(Table6[[#This Row],[Date]])</f>
        <v>2019</v>
      </c>
      <c r="W155" s="8">
        <f>WEEKNUM(Table6[[#This Row],[Date]])</f>
        <v>50</v>
      </c>
      <c r="X155" t="s">
        <v>318</v>
      </c>
      <c r="Y155" s="9">
        <f>Table6[[#This Row],[LNTVLING]]+Table6[[#This Row],[LNRADIOLING]]+Table6[[#This Row],[LNONLINELING]]</f>
        <v>17.708010863028527</v>
      </c>
      <c r="Z155">
        <f t="shared" si="80"/>
        <v>0</v>
      </c>
      <c r="AA155">
        <f t="shared" si="61"/>
        <v>1</v>
      </c>
      <c r="AB155">
        <f t="shared" si="62"/>
        <v>0</v>
      </c>
      <c r="AC155">
        <f t="shared" si="63"/>
        <v>0</v>
      </c>
      <c r="AD155">
        <f t="shared" si="64"/>
        <v>0</v>
      </c>
      <c r="AE155">
        <f t="shared" si="65"/>
        <v>0</v>
      </c>
      <c r="AF155">
        <f t="shared" si="66"/>
        <v>0</v>
      </c>
      <c r="AG155" s="9">
        <f>'[1]1'!J$20+'[1]1'!J$21*Table6[[#This Row],[TV_State]]</f>
        <v>2966.2958196670334</v>
      </c>
      <c r="AH155" s="9">
        <f>Table6[[#This Row],[sales]]-Table6[[#This Row],[Pred_1]]</f>
        <v>-156.29116190928744</v>
      </c>
      <c r="AI155">
        <f>ABS(Table6[[#This Row],[Res_1]])/Table6[[#This Row],[sales]]</f>
        <v>5.5619538379698123E-2</v>
      </c>
      <c r="AJ155" s="9">
        <f>'[1]2'!J$20+'[1]2'!J$21*Table6[[#This Row],[Radio_State]]</f>
        <v>2796.6025084915027</v>
      </c>
      <c r="AK155" s="9">
        <f>Table6[[#This Row],[sales]]-Table6[[#This Row],[ Pred_2 ]]</f>
        <v>13.402149266243214</v>
      </c>
      <c r="AL155">
        <f>ABS(Table6[[#This Row],[ Res_2 ]])/Table6[[#This Row],[sales]]</f>
        <v>4.7694402317957404E-3</v>
      </c>
      <c r="AM155" s="10">
        <f>'[1]3'!J$20+'[1]3'!J$21*Data!O155</f>
        <v>2512.898315717563</v>
      </c>
      <c r="AN155" s="9">
        <f>Table6[[#This Row],[sales]]-Table6[[#This Row],[Pred_3]]</f>
        <v>297.10634204018288</v>
      </c>
      <c r="AO155" s="9">
        <f>ABS(Table6[[#This Row],[Res_3]])/Table6[[#This Row],[sales]]</f>
        <v>0.10573161906331502</v>
      </c>
      <c r="AP155" s="9">
        <f>'[1]4'!L$21+'[1]4'!L$27*Table6[[#This Row],[TV_State]]+'[1]4'!L$22*Table6[[#This Row],[NJ_DUM]]+'[1]4'!L$23*Table6[[#This Row],[NY_DUM]]+'[1]4'!L$24*Table6[[#This Row],[PA_DUM]]+'[1]4'!L$25*Table6[[#This Row],[CT_DUM]]+'[1]4'!L$26*Table6[[#This Row],[DL_DUM]]</f>
        <v>4747.5774687844942</v>
      </c>
      <c r="AQ155" s="9">
        <f>Table6[[#This Row],[sales]]-Table6[[#This Row],[Pred_4]]</f>
        <v>-1937.5728110267482</v>
      </c>
      <c r="AR155">
        <f>ABS(Table6[[#This Row],[Res_4]]/Table6[[#This Row],[sales]])</f>
        <v>0.68952654782175415</v>
      </c>
      <c r="AS155" s="9">
        <f>'[1]5'!L$20+'[1]5'!L$26*Table6[[#This Row],[Radio_State]]+'[1]5'!L$21*Table6[[#This Row],[NJ_DUM]]+'[1]5'!L$22*Table6[[#This Row],[NY_DUM]]+'[1]5'!L$23*Table6[[#This Row],[PA_DUM]]+'[1]5'!L$24*Table6[[#This Row],[CT_DUM]]+'[1]5'!L$25*Table6[[#This Row],[DL_DUM]]</f>
        <v>4061.6451926023465</v>
      </c>
      <c r="AT155" s="9">
        <f>Table6[[#This Row],[sales]]-Table6[[#This Row],[Pred_5]]</f>
        <v>-1251.6405348446006</v>
      </c>
      <c r="AU155" s="9">
        <f>ABS(Table6[[#This Row],[Red_5]]/Table6[[#This Row],[sales]])</f>
        <v>0.44542293956315077</v>
      </c>
      <c r="AV155" s="9">
        <f>'[1]6'!L$20+'[1]6'!L$26*Table6[[#This Row],[Online]]+'[1]6'!L$21*Table6[[#This Row],[NJ_DUM]]+'[1]6'!L$22*Table6[[#This Row],[NY_DUM]]+'[1]6'!L$23*Table6[[#This Row],[PA_DUM]]+'[1]6'!L$24*Table6[[#This Row],[CT_DUM]]+'[1]6'!L$25*Table6[[#This Row],[DL_DUM]]</f>
        <v>4496.8921133999593</v>
      </c>
      <c r="AW155" s="9">
        <f>Table6[[#This Row],[sales]]-Table6[[#This Row],[Pred_6]]</f>
        <v>-1686.8874556422134</v>
      </c>
      <c r="AX155" s="9">
        <f>ABS(Table6[[#This Row],[Red_6]]/Table6[[#This Row],[sales]])</f>
        <v>0.60031482545237902</v>
      </c>
      <c r="AY155" s="9">
        <f>'[1]7'!L$21+'[1]7'!L$27*Table6[[#This Row],[LNTV]]+'[1]7'!L$22*Table6[[#This Row],[NJ_DUM]]+'[1]7'!L$23*Table6[[#This Row],[NY_DUM]]+'[1]7'!L$24*Table6[[#This Row],[PA_DUM]]+'[1]7'!L$25*Table6[[#This Row],[CT_DUM]]+'[1]7'!L$26*Table6[[#This Row],[DL_DUM]]</f>
        <v>8.2833844960830572</v>
      </c>
      <c r="AZ155" s="9">
        <f>Table6[[#This Row],[sales]]-Table6[[#This Row],[Pred_7]]</f>
        <v>2801.7212732616626</v>
      </c>
      <c r="BA155" s="9">
        <f>ABS(Table6[[#This Row],[Red_7]]/Table6[[#This Row],[sales]])</f>
        <v>0.99705218122211481</v>
      </c>
      <c r="BB155" s="9">
        <f>'[1]8'!O$22+'[1]8'!O$28*Table6[[#This Row],[LNRADIOLING]]+'[1]8'!O$23*Table6[[#This Row],[DL_DUM]]+'[1]8'!O$24*Table6[[#This Row],[CT_DUM]]+'[1]8'!O$25*Table6[[#This Row],[PA_DUM]]+'[1]8'!O$26*Table6[[#This Row],[NY_DUM]]+'[1]8'!O$27*Table6[[#This Row],[NJ_DUM]]</f>
        <v>5.914305845952728</v>
      </c>
      <c r="BC155" s="9">
        <f>Table6[[#This Row],[sales]]-Table6[[#This Row],[Pred_8]]</f>
        <v>2804.0903519117933</v>
      </c>
      <c r="BD155" s="9">
        <f>ABS(Table6[[#This Row],[Red_8]]/Table6[[#This Row],[sales]])</f>
        <v>0.99789526831223407</v>
      </c>
      <c r="BE155" s="9">
        <f>'[1]9'!M$19+'[1]9'!M$21*Table6[[#This Row],[LNONLINE]]+'[1]9'!M$20*Table6[[#This Row],[DL_DUM]]+'[1]9'!M$22*Table6[[#This Row],[CT_DUM]]+'[1]9'!M$23*Table6[[#This Row],[PA_DUM]]+'[1]9'!M$24*Table6[[#This Row],[NY_DUM]]+'[1]9'!M$25*Table6[[#This Row],[NJ_DUM]]</f>
        <v>6.0665648765595606</v>
      </c>
      <c r="BF155" s="9">
        <f>Table6[[#This Row],[sales]]-Table6[[#This Row],[Pred_9]]</f>
        <v>2803.9380928811865</v>
      </c>
      <c r="BG155" s="9">
        <f>ABS(Table6[[#This Row],[Red_9]]/Table6[[#This Row],[sales]])</f>
        <v>0.99784108369364766</v>
      </c>
      <c r="BH155" s="9">
        <f>'[1]10'!P$22+'[1]10'!P$30*Table6[[#This Row],[LNTV]]+'[1]10'!P$29*Table6[[#This Row],[LNRADIOLING]]+'[1]10'!P$24*Table6[[#This Row],[LNONLINELING]]+'[1]10'!P$23*Table6[[#This Row],[DL_DUM]]+'[1]10'!P$25*Table6[[#This Row],[CT_DUM]]+'[1]10'!P$26*Table6[[#This Row],[PA_DUM]]+'[1]10'!P$27*Table6[[#This Row],[NY_DUM]]+'[1]10'!P$28*Table6[[#This Row],[NJ_DUM]]</f>
        <v>5.958047166269111</v>
      </c>
      <c r="BI155" s="9">
        <f>Table6[[#This Row],[sales]]-Table6[[#This Row],[Pred_10]]</f>
        <v>2804.046610591477</v>
      </c>
      <c r="BJ155" s="45">
        <f>ABS(Table6[[#This Row],[Red_10]]/Table6[[#This Row],[sales]])</f>
        <v>0.99787970203187382</v>
      </c>
      <c r="BK155" s="9">
        <f>'[1]11'!P$32+'[1]11'!P$40*Table6[[#This Row],[LNONLINELING]]+'[1]11'!P$39*Table6[[#This Row],[LNRADIOLING]]+'[1]11'!P$38*Table6[[#This Row],[LNTVLING]]+'[1]11'!P$33*Table6[[#This Row],[DL_DUM]]+'[1]11'!P$34*Table6[[#This Row],[CT_DUM]]+'[1]11'!P$35*Table6[[#This Row],[PA_DUM]]+'[1]11'!P$36*Table6[[#This Row],[NY_DUM]]+'[1]11'!P$37*Table6[[#This Row],[NJ_DUM]]</f>
        <v>5.8771111705103918</v>
      </c>
      <c r="BL155" s="9">
        <f>Table6[[#This Row],[sales]]-Table6[[#This Row],[ Pred_11]]</f>
        <v>2804.1275465872354</v>
      </c>
      <c r="BM155" s="47">
        <f>ABS(Table6[[#This Row],[ Red_11]]/Table6[[#This Row],[sales]])</f>
        <v>0.99790850482959692</v>
      </c>
      <c r="BN155" s="9">
        <f>'[1]12'!K$22+'[1]12'!K$28*Table6[[#This Row],[COMBINE LN LING]]+'[1]12'!K$23*Table6[[#This Row],[DL_DUM]]+'[1]12'!K$24*Table6[[#This Row],[CT_DUM]]+'[1]12'!K$25*Table6[[#This Row],[PA_DUM]]+'[1]12'!K$26*Table6[[#This Row],[NY_DUM]]+'[1]12'!K$27*Table6[[#This Row],[NJ_DUM]]</f>
        <v>6.0753587201334138</v>
      </c>
      <c r="BO155" s="9">
        <f>Table6[[#This Row],[sales]]-Table6[[#This Row],[ Pred_12]]</f>
        <v>2803.9292990376125</v>
      </c>
      <c r="BP155" s="47">
        <f>ABS(Table6[[#This Row],[ Red_12]]/Table6[[#This Row],[sales]])</f>
        <v>0.99783795421713595</v>
      </c>
      <c r="BQ155">
        <f>LN(G155+'2019 Totals and Calculations'!C$18)</f>
        <v>7.5946470230011434</v>
      </c>
      <c r="BR155">
        <f>LN(Table6[[#This Row],[PROF RADIO]]+'2019 Totals and Calculations'!D$18)</f>
        <v>5.7264535331461506</v>
      </c>
      <c r="BS155">
        <f>LN(Table6[[#This Row],[ONLINE LINGERING]]+'2019 Totals and Calculations'!E$18)</f>
        <v>5.1166805465640399</v>
      </c>
      <c r="BT155">
        <f>MONTH(Table6[[#This Row],[Date]])</f>
        <v>12</v>
      </c>
      <c r="BU155">
        <f t="shared" si="67"/>
        <v>0</v>
      </c>
      <c r="BV155">
        <f t="shared" si="68"/>
        <v>0</v>
      </c>
      <c r="BW155">
        <f t="shared" si="69"/>
        <v>0</v>
      </c>
      <c r="BX155">
        <f t="shared" si="70"/>
        <v>0</v>
      </c>
      <c r="BY155">
        <f t="shared" si="71"/>
        <v>0</v>
      </c>
      <c r="BZ155">
        <f t="shared" si="72"/>
        <v>0</v>
      </c>
      <c r="CA155">
        <f t="shared" si="73"/>
        <v>0</v>
      </c>
      <c r="CB155">
        <f t="shared" si="74"/>
        <v>0</v>
      </c>
      <c r="CC155">
        <f t="shared" si="75"/>
        <v>0</v>
      </c>
      <c r="CD155">
        <f t="shared" si="76"/>
        <v>0</v>
      </c>
      <c r="CE155">
        <f t="shared" si="77"/>
        <v>0</v>
      </c>
      <c r="CF155">
        <f t="shared" si="78"/>
        <v>1</v>
      </c>
      <c r="CG155">
        <f t="shared" si="79"/>
        <v>154</v>
      </c>
      <c r="CH15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2873.8369293937703</v>
      </c>
      <c r="CI155" s="79">
        <f>Table6[[#This Row],[sales]]-CH155</f>
        <v>-63.832271636024416</v>
      </c>
      <c r="CJ155">
        <f>ABS(Table6[[#This Row],[sales]]-CH155)/Table6[[#This Row],[sales]]</f>
        <v>2.2716073249131063E-2</v>
      </c>
      <c r="CK15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2376.7600884885555</v>
      </c>
      <c r="CL155" s="79">
        <f>Table6[[#This Row],[sales]]-CK155</f>
        <v>433.24456926919038</v>
      </c>
      <c r="CM155">
        <f>ABS(Table6[[#This Row],[sales]]-CK155)/Table6[[#This Row],[sales]]</f>
        <v>0.15417930645527811</v>
      </c>
      <c r="CN15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2943.0466021714897</v>
      </c>
      <c r="CO155" s="79">
        <f>Table6[[#This Row],[sales]]-CN155</f>
        <v>-133.04194441374375</v>
      </c>
      <c r="CP155">
        <f>ABS(Table6[[#This Row],[sales]]-CN155)/Table6[[#This Row],[sales]]</f>
        <v>4.7345809212965891E-2</v>
      </c>
      <c r="CQ15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2721.3959249121681</v>
      </c>
      <c r="CR155" s="79">
        <f>Table6[[#This Row],[sales]]-CQ155</f>
        <v>88.608732845577833</v>
      </c>
      <c r="CS155">
        <f>ABS(Table6[[#This Row],[sales]]-CQ155)/Table6[[#This Row],[sales]]</f>
        <v>3.153330461604413E-2</v>
      </c>
    </row>
    <row r="156" spans="1:97" x14ac:dyDescent="0.2">
      <c r="A156">
        <v>155</v>
      </c>
      <c r="B156" t="s">
        <v>139</v>
      </c>
      <c r="C156" s="5">
        <v>43814</v>
      </c>
      <c r="D156" s="6">
        <v>1680.7811573421827</v>
      </c>
      <c r="E156" s="8">
        <f>YEAR(Table6[[#This Row],[Date]])</f>
        <v>2019</v>
      </c>
      <c r="F156" s="6">
        <f>Table6[[#This Row],[TV_State]]+Table6[[#This Row],[Radio_State]]+Table6[[#This Row],[Online]]</f>
        <v>2054.2880811960013</v>
      </c>
      <c r="G156" s="6">
        <f t="shared" si="54"/>
        <v>1642.633610579634</v>
      </c>
      <c r="H156" s="6">
        <f>LN(Table6[[#This Row],[PROF TV LING]])</f>
        <v>7.4040560929131614</v>
      </c>
      <c r="I156" s="6">
        <f t="shared" si="55"/>
        <v>7.4270139389385514</v>
      </c>
      <c r="J156" s="6">
        <v>249.00461590254562</v>
      </c>
      <c r="K156" s="6">
        <f t="shared" si="60"/>
        <v>246.56362482539998</v>
      </c>
      <c r="L156" s="6">
        <f>0.5*J155+0.5*Table6[[#This Row],[Radio_State]]</f>
        <v>247.77191978421621</v>
      </c>
      <c r="M156" s="6">
        <f>LN(Table6[[#This Row],[RADIO LINGERING ]])</f>
        <v>5.5125086447119838</v>
      </c>
      <c r="N156" s="6">
        <f t="shared" si="56"/>
        <v>5.5174714340541131</v>
      </c>
      <c r="O156" s="6">
        <v>124.50230795127281</v>
      </c>
      <c r="P156" s="6">
        <f t="shared" si="57"/>
        <v>123.97624186157356</v>
      </c>
      <c r="Q156" s="6">
        <f>0.3*O155+0.7*Table6[[#This Row],[Online]]</f>
        <v>124.13249911577398</v>
      </c>
      <c r="R156" s="6">
        <f>LN(Table6[[#This Row],[ONLINE LINGERING]])</f>
        <v>4.8213495363774248</v>
      </c>
      <c r="S156" s="6">
        <f t="shared" si="58"/>
        <v>4.8243242534941677</v>
      </c>
      <c r="T156" s="6">
        <v>2791.86892590356</v>
      </c>
      <c r="U156" s="6">
        <f t="shared" si="59"/>
        <v>7.9344665164706374</v>
      </c>
      <c r="V156" s="8">
        <f>YEAR(Table6[[#This Row],[Date]])</f>
        <v>2019</v>
      </c>
      <c r="W156" s="8">
        <f>WEEKNUM(Table6[[#This Row],[Date]])</f>
        <v>51</v>
      </c>
      <c r="X156" t="s">
        <v>319</v>
      </c>
      <c r="Y156" s="9">
        <f>Table6[[#This Row],[LNTVLING]]+Table6[[#This Row],[LNRADIOLING]]+Table6[[#This Row],[LNONLINELING]]</f>
        <v>17.73791427400257</v>
      </c>
      <c r="Z156">
        <f t="shared" si="80"/>
        <v>0</v>
      </c>
      <c r="AA156">
        <f t="shared" si="61"/>
        <v>1</v>
      </c>
      <c r="AB156">
        <f t="shared" si="62"/>
        <v>0</v>
      </c>
      <c r="AC156">
        <f t="shared" si="63"/>
        <v>0</v>
      </c>
      <c r="AD156">
        <f t="shared" si="64"/>
        <v>0</v>
      </c>
      <c r="AE156">
        <f t="shared" si="65"/>
        <v>0</v>
      </c>
      <c r="AF156">
        <f t="shared" si="66"/>
        <v>0</v>
      </c>
      <c r="AG156" s="9">
        <f>'[1]1'!J$20+'[1]1'!J$21*Table6[[#This Row],[TV_State]]</f>
        <v>2982.6614524091401</v>
      </c>
      <c r="AH156" s="9">
        <f>Table6[[#This Row],[sales]]-Table6[[#This Row],[Pred_1]]</f>
        <v>-190.7925265055801</v>
      </c>
      <c r="AI156">
        <f>ABS(Table6[[#This Row],[Res_1]])/Table6[[#This Row],[sales]]</f>
        <v>6.8338640376475426E-2</v>
      </c>
      <c r="AJ156" s="9">
        <f>'[1]2'!J$20+'[1]2'!J$21*Table6[[#This Row],[Radio_State]]</f>
        <v>2807.4257155364426</v>
      </c>
      <c r="AK156" s="9">
        <f>Table6[[#This Row],[sales]]-Table6[[#This Row],[ Pred_2 ]]</f>
        <v>-15.556789632882555</v>
      </c>
      <c r="AL156">
        <f>ABS(Table6[[#This Row],[ Res_2 ]])/Table6[[#This Row],[sales]]</f>
        <v>5.5721776507999055E-3</v>
      </c>
      <c r="AM156" s="10">
        <f>'[1]3'!J$20+'[1]3'!J$21*Data!O156</f>
        <v>2520.0199970574904</v>
      </c>
      <c r="AN156" s="9">
        <f>Table6[[#This Row],[sales]]-Table6[[#This Row],[Pred_3]]</f>
        <v>271.84892884606961</v>
      </c>
      <c r="AO156" s="9">
        <f>ABS(Table6[[#This Row],[Res_3]])/Table6[[#This Row],[sales]]</f>
        <v>9.7371666099291695E-2</v>
      </c>
      <c r="AP156" s="9">
        <f>'[1]4'!L$21+'[1]4'!L$27*Table6[[#This Row],[TV_State]]+'[1]4'!L$22*Table6[[#This Row],[NJ_DUM]]+'[1]4'!L$23*Table6[[#This Row],[NY_DUM]]+'[1]4'!L$24*Table6[[#This Row],[PA_DUM]]+'[1]4'!L$25*Table6[[#This Row],[CT_DUM]]+'[1]4'!L$26*Table6[[#This Row],[DL_DUM]]</f>
        <v>4751.2482389980414</v>
      </c>
      <c r="AQ156" s="9">
        <f>Table6[[#This Row],[sales]]-Table6[[#This Row],[Pred_4]]</f>
        <v>-1959.3793130944814</v>
      </c>
      <c r="AR156">
        <f>ABS(Table6[[#This Row],[Res_4]]/Table6[[#This Row],[sales]])</f>
        <v>0.70181636928400859</v>
      </c>
      <c r="AS156" s="9">
        <f>'[1]5'!L$20+'[1]5'!L$26*Table6[[#This Row],[Radio_State]]+'[1]5'!L$21*Table6[[#This Row],[NJ_DUM]]+'[1]5'!L$22*Table6[[#This Row],[NY_DUM]]+'[1]5'!L$23*Table6[[#This Row],[PA_DUM]]+'[1]5'!L$24*Table6[[#This Row],[CT_DUM]]+'[1]5'!L$25*Table6[[#This Row],[DL_DUM]]</f>
        <v>4065.9882159914982</v>
      </c>
      <c r="AT156" s="9">
        <f>Table6[[#This Row],[sales]]-Table6[[#This Row],[Pred_5]]</f>
        <v>-1274.1192900879382</v>
      </c>
      <c r="AU156" s="9">
        <f>ABS(Table6[[#This Row],[Red_5]]/Table6[[#This Row],[sales]])</f>
        <v>0.45636787539213808</v>
      </c>
      <c r="AV156" s="9">
        <f>'[1]6'!L$20+'[1]6'!L$26*Table6[[#This Row],[Online]]+'[1]6'!L$21*Table6[[#This Row],[NJ_DUM]]+'[1]6'!L$22*Table6[[#This Row],[NY_DUM]]+'[1]6'!L$23*Table6[[#This Row],[PA_DUM]]+'[1]6'!L$24*Table6[[#This Row],[CT_DUM]]+'[1]6'!L$25*Table6[[#This Row],[DL_DUM]]</f>
        <v>4502.2571244245755</v>
      </c>
      <c r="AW156" s="9">
        <f>Table6[[#This Row],[sales]]-Table6[[#This Row],[Pred_6]]</f>
        <v>-1710.3881985210155</v>
      </c>
      <c r="AX156" s="9">
        <f>ABS(Table6[[#This Row],[Red_6]]/Table6[[#This Row],[sales]])</f>
        <v>0.61263198377676908</v>
      </c>
      <c r="AY156" s="9">
        <f>'[1]7'!L$21+'[1]7'!L$27*Table6[[#This Row],[LNTV]]+'[1]7'!L$22*Table6[[#This Row],[NJ_DUM]]+'[1]7'!L$23*Table6[[#This Row],[NY_DUM]]+'[1]7'!L$24*Table6[[#This Row],[PA_DUM]]+'[1]7'!L$25*Table6[[#This Row],[CT_DUM]]+'[1]7'!L$26*Table6[[#This Row],[DL_DUM]]</f>
        <v>8.2844858433730568</v>
      </c>
      <c r="AZ156" s="9">
        <f>Table6[[#This Row],[sales]]-Table6[[#This Row],[Pred_7]]</f>
        <v>2783.5844400601868</v>
      </c>
      <c r="BA156" s="9">
        <f>ABS(Table6[[#This Row],[Red_7]]/Table6[[#This Row],[sales]])</f>
        <v>0.99703263797003217</v>
      </c>
      <c r="BB156" s="9">
        <f>'[1]8'!O$22+'[1]8'!O$28*Table6[[#This Row],[LNRADIOLING]]+'[1]8'!O$23*Table6[[#This Row],[DL_DUM]]+'[1]8'!O$24*Table6[[#This Row],[CT_DUM]]+'[1]8'!O$25*Table6[[#This Row],[PA_DUM]]+'[1]8'!O$26*Table6[[#This Row],[NY_DUM]]+'[1]8'!O$27*Table6[[#This Row],[NJ_DUM]]</f>
        <v>5.9150157119565039</v>
      </c>
      <c r="BC156" s="9">
        <f>Table6[[#This Row],[sales]]-Table6[[#This Row],[Pred_8]]</f>
        <v>2785.9539101916034</v>
      </c>
      <c r="BD156" s="9">
        <f>ABS(Table6[[#This Row],[Red_8]]/Table6[[#This Row],[sales]])</f>
        <v>0.9978813419007333</v>
      </c>
      <c r="BE156" s="9">
        <f>'[1]9'!M$19+'[1]9'!M$21*Table6[[#This Row],[LNONLINE]]+'[1]9'!M$20*Table6[[#This Row],[DL_DUM]]+'[1]9'!M$22*Table6[[#This Row],[CT_DUM]]+'[1]9'!M$23*Table6[[#This Row],[PA_DUM]]+'[1]9'!M$24*Table6[[#This Row],[NY_DUM]]+'[1]9'!M$25*Table6[[#This Row],[NJ_DUM]]</f>
        <v>6.0697153248908933</v>
      </c>
      <c r="BF156" s="9">
        <f>Table6[[#This Row],[sales]]-Table6[[#This Row],[Pred_9]]</f>
        <v>2785.7992105786693</v>
      </c>
      <c r="BG156" s="9">
        <f>ABS(Table6[[#This Row],[Red_9]]/Table6[[#This Row],[sales]])</f>
        <v>0.99782593112858031</v>
      </c>
      <c r="BH156" s="9">
        <f>'[1]10'!P$22+'[1]10'!P$30*Table6[[#This Row],[LNTV]]+'[1]10'!P$29*Table6[[#This Row],[LNRADIOLING]]+'[1]10'!P$24*Table6[[#This Row],[LNONLINELING]]+'[1]10'!P$23*Table6[[#This Row],[DL_DUM]]+'[1]10'!P$25*Table6[[#This Row],[CT_DUM]]+'[1]10'!P$26*Table6[[#This Row],[PA_DUM]]+'[1]10'!P$27*Table6[[#This Row],[NY_DUM]]+'[1]10'!P$28*Table6[[#This Row],[NJ_DUM]]</f>
        <v>5.9598582495453298</v>
      </c>
      <c r="BI156" s="9">
        <f>Table6[[#This Row],[sales]]-Table6[[#This Row],[Pred_10]]</f>
        <v>2785.9090676540145</v>
      </c>
      <c r="BJ156" s="45">
        <f>ABS(Table6[[#This Row],[Red_10]]/Table6[[#This Row],[sales]])</f>
        <v>0.99786528006589115</v>
      </c>
      <c r="BK156" s="9">
        <f>'[1]11'!P$32+'[1]11'!P$40*Table6[[#This Row],[LNONLINELING]]+'[1]11'!P$39*Table6[[#This Row],[LNRADIOLING]]+'[1]11'!P$38*Table6[[#This Row],[LNTVLING]]+'[1]11'!P$33*Table6[[#This Row],[DL_DUM]]+'[1]11'!P$34*Table6[[#This Row],[CT_DUM]]+'[1]11'!P$35*Table6[[#This Row],[PA_DUM]]+'[1]11'!P$36*Table6[[#This Row],[NY_DUM]]+'[1]11'!P$37*Table6[[#This Row],[NJ_DUM]]</f>
        <v>5.8782277264009926</v>
      </c>
      <c r="BL156" s="9">
        <f>Table6[[#This Row],[sales]]-Table6[[#This Row],[ Pred_11]]</f>
        <v>2785.9906981771592</v>
      </c>
      <c r="BM156" s="47">
        <f>ABS(Table6[[#This Row],[ Red_11]]/Table6[[#This Row],[sales]])</f>
        <v>0.99789451873192847</v>
      </c>
      <c r="BN156" s="9">
        <f>'[1]12'!K$22+'[1]12'!K$28*Table6[[#This Row],[COMBINE LN LING]]+'[1]12'!K$23*Table6[[#This Row],[DL_DUM]]+'[1]12'!K$24*Table6[[#This Row],[CT_DUM]]+'[1]12'!K$25*Table6[[#This Row],[PA_DUM]]+'[1]12'!K$26*Table6[[#This Row],[NY_DUM]]+'[1]12'!K$27*Table6[[#This Row],[NJ_DUM]]</f>
        <v>6.0782365010722827</v>
      </c>
      <c r="BO156" s="9">
        <f>Table6[[#This Row],[sales]]-Table6[[#This Row],[ Pred_12]]</f>
        <v>2785.7906894024877</v>
      </c>
      <c r="BP156" s="47">
        <f>ABS(Table6[[#This Row],[ Red_12]]/Table6[[#This Row],[sales]])</f>
        <v>0.99782287898809396</v>
      </c>
      <c r="BQ156">
        <f>LN(G156+'2019 Totals and Calculations'!C$18)</f>
        <v>7.6028391452309174</v>
      </c>
      <c r="BR156">
        <f>LN(Table6[[#This Row],[PROF RADIO]]+'2019 Totals and Calculations'!D$18)</f>
        <v>5.7343763109527872</v>
      </c>
      <c r="BS156">
        <f>LN(Table6[[#This Row],[ONLINE LINGERING]]+'2019 Totals and Calculations'!E$18)</f>
        <v>5.1240226871680079</v>
      </c>
      <c r="BT156">
        <f>MONTH(Table6[[#This Row],[Date]])</f>
        <v>12</v>
      </c>
      <c r="BU156">
        <f t="shared" si="67"/>
        <v>0</v>
      </c>
      <c r="BV156">
        <f t="shared" si="68"/>
        <v>0</v>
      </c>
      <c r="BW156">
        <f t="shared" si="69"/>
        <v>0</v>
      </c>
      <c r="BX156">
        <f t="shared" si="70"/>
        <v>0</v>
      </c>
      <c r="BY156">
        <f t="shared" si="71"/>
        <v>0</v>
      </c>
      <c r="BZ156">
        <f t="shared" si="72"/>
        <v>0</v>
      </c>
      <c r="CA156">
        <f t="shared" si="73"/>
        <v>0</v>
      </c>
      <c r="CB156">
        <f t="shared" si="74"/>
        <v>0</v>
      </c>
      <c r="CC156">
        <f t="shared" si="75"/>
        <v>0</v>
      </c>
      <c r="CD156">
        <f t="shared" si="76"/>
        <v>0</v>
      </c>
      <c r="CE156">
        <f t="shared" si="77"/>
        <v>0</v>
      </c>
      <c r="CF156">
        <f t="shared" si="78"/>
        <v>1</v>
      </c>
      <c r="CG156">
        <f t="shared" si="79"/>
        <v>155</v>
      </c>
      <c r="CH15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2888.6608473896649</v>
      </c>
      <c r="CI156" s="79">
        <f>Table6[[#This Row],[sales]]-CH156</f>
        <v>-96.791921486104911</v>
      </c>
      <c r="CJ156">
        <f>ABS(Table6[[#This Row],[sales]]-CH156)/Table6[[#This Row],[sales]]</f>
        <v>3.4669221247476435E-2</v>
      </c>
      <c r="CK15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2387.9446468201509</v>
      </c>
      <c r="CL156" s="79">
        <f>Table6[[#This Row],[sales]]-CK156</f>
        <v>403.92427908340915</v>
      </c>
      <c r="CM156">
        <f>ABS(Table6[[#This Row],[sales]]-CK156)/Table6[[#This Row],[sales]]</f>
        <v>0.14467881186531104</v>
      </c>
      <c r="CN15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2957.0642365972749</v>
      </c>
      <c r="CO156" s="79">
        <f>Table6[[#This Row],[sales]]-CN156</f>
        <v>-165.19531069371487</v>
      </c>
      <c r="CP156">
        <f>ABS(Table6[[#This Row],[sales]]-CN156)/Table6[[#This Row],[sales]]</f>
        <v>5.9170152710608034E-2</v>
      </c>
      <c r="CQ15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2739.9923357908565</v>
      </c>
      <c r="CR156" s="79">
        <f>Table6[[#This Row],[sales]]-CQ156</f>
        <v>51.876590112703525</v>
      </c>
      <c r="CS156">
        <f>ABS(Table6[[#This Row],[sales]]-CQ156)/Table6[[#This Row],[sales]]</f>
        <v>1.8581312908848038E-2</v>
      </c>
    </row>
    <row r="157" spans="1:97" x14ac:dyDescent="0.2">
      <c r="A157">
        <v>156</v>
      </c>
      <c r="B157" t="s">
        <v>139</v>
      </c>
      <c r="C157" s="5">
        <v>43821</v>
      </c>
      <c r="D157" s="6">
        <v>1697.5889689156052</v>
      </c>
      <c r="E157" s="8">
        <f>YEAR(Table6[[#This Row],[Date]])</f>
        <v>2019</v>
      </c>
      <c r="F157" s="6">
        <f>Table6[[#This Row],[TV_State]]+Table6[[#This Row],[Radio_State]]+Table6[[#This Row],[Online]]</f>
        <v>2074.8309620079617</v>
      </c>
      <c r="G157" s="6">
        <f t="shared" si="54"/>
        <v>1659.1202180804253</v>
      </c>
      <c r="H157" s="6">
        <f>LN(Table6[[#This Row],[PROF TV LING]])</f>
        <v>7.4140427517485419</v>
      </c>
      <c r="I157" s="6">
        <f t="shared" si="55"/>
        <v>7.4369642697917193</v>
      </c>
      <c r="J157" s="6">
        <v>251.49466206157112</v>
      </c>
      <c r="K157" s="6">
        <f t="shared" si="60"/>
        <v>249.02914344348557</v>
      </c>
      <c r="L157" s="6">
        <f>0.5*J156+0.5*Table6[[#This Row],[Radio_State]]</f>
        <v>250.24963898205837</v>
      </c>
      <c r="M157" s="6">
        <f>LN(Table6[[#This Row],[RADIO LINGERING ]])</f>
        <v>5.5224589755651516</v>
      </c>
      <c r="N157" s="6">
        <f t="shared" si="56"/>
        <v>5.527421764907281</v>
      </c>
      <c r="O157" s="6">
        <v>125.74733103078556</v>
      </c>
      <c r="P157" s="6">
        <f t="shared" si="57"/>
        <v>125.21600428002196</v>
      </c>
      <c r="Q157" s="6">
        <f>0.3*O156+0.7*Table6[[#This Row],[Online]]</f>
        <v>125.37382410693172</v>
      </c>
      <c r="R157" s="6">
        <f>LN(Table6[[#This Row],[ONLINE LINGERING]])</f>
        <v>4.8312998672305927</v>
      </c>
      <c r="S157" s="6">
        <f t="shared" si="58"/>
        <v>4.8342745843473356</v>
      </c>
      <c r="T157" s="6">
        <v>2306.7891488100736</v>
      </c>
      <c r="U157" s="6">
        <f t="shared" si="59"/>
        <v>7.7436118577290118</v>
      </c>
      <c r="V157" s="8">
        <f>YEAR(Table6[[#This Row],[Date]])</f>
        <v>2019</v>
      </c>
      <c r="W157" s="8">
        <f>WEEKNUM(Table6[[#This Row],[Date]])</f>
        <v>52</v>
      </c>
      <c r="X157" t="s">
        <v>320</v>
      </c>
      <c r="Y157" s="9">
        <f>Table6[[#This Row],[LNTVLING]]+Table6[[#This Row],[LNRADIOLING]]+Table6[[#This Row],[LNONLINELING]]</f>
        <v>17.767801594544288</v>
      </c>
      <c r="Z157">
        <f t="shared" si="80"/>
        <v>0</v>
      </c>
      <c r="AA157">
        <f t="shared" si="61"/>
        <v>1</v>
      </c>
      <c r="AB157">
        <f t="shared" si="62"/>
        <v>0</v>
      </c>
      <c r="AC157">
        <f t="shared" si="63"/>
        <v>0</v>
      </c>
      <c r="AD157">
        <f t="shared" si="64"/>
        <v>0</v>
      </c>
      <c r="AE157">
        <f t="shared" si="65"/>
        <v>0</v>
      </c>
      <c r="AF157">
        <f t="shared" si="66"/>
        <v>0</v>
      </c>
      <c r="AG157" s="9">
        <f>'[1]1'!J$20+'[1]1'!J$21*Table6[[#This Row],[TV_State]]</f>
        <v>2999.1907414786688</v>
      </c>
      <c r="AH157" s="9">
        <f>Table6[[#This Row],[sales]]-Table6[[#This Row],[Pred_1]]</f>
        <v>-692.40159266859519</v>
      </c>
      <c r="AI157">
        <f>ABS(Table6[[#This Row],[Res_1]])/Table6[[#This Row],[sales]]</f>
        <v>0.30015816271103984</v>
      </c>
      <c r="AJ157" s="9">
        <f>'[1]2'!J$20+'[1]2'!J$21*Table6[[#This Row],[Radio_State]]</f>
        <v>2818.3571546518324</v>
      </c>
      <c r="AK157" s="9">
        <f>Table6[[#This Row],[sales]]-Table6[[#This Row],[ Pred_2 ]]</f>
        <v>-511.5680058417588</v>
      </c>
      <c r="AL157">
        <f>ABS(Table6[[#This Row],[ Res_2 ]])/Table6[[#This Row],[sales]]</f>
        <v>0.22176626160463966</v>
      </c>
      <c r="AM157" s="10">
        <f>'[1]3'!J$20+'[1]3'!J$21*Data!O157</f>
        <v>2527.2128952108169</v>
      </c>
      <c r="AN157" s="9">
        <f>Table6[[#This Row],[sales]]-Table6[[#This Row],[Pred_3]]</f>
        <v>-220.42374640074331</v>
      </c>
      <c r="AO157" s="9">
        <f>ABS(Table6[[#This Row],[Res_3]])/Table6[[#This Row],[sales]]</f>
        <v>9.555435377110473E-2</v>
      </c>
      <c r="AP157" s="9">
        <f>'[1]4'!L$21+'[1]4'!L$27*Table6[[#This Row],[TV_State]]+'[1]4'!L$22*Table6[[#This Row],[NJ_DUM]]+'[1]4'!L$23*Table6[[#This Row],[NY_DUM]]+'[1]4'!L$24*Table6[[#This Row],[PA_DUM]]+'[1]4'!L$25*Table6[[#This Row],[CT_DUM]]+'[1]4'!L$26*Table6[[#This Row],[DL_DUM]]</f>
        <v>4754.9557169137233</v>
      </c>
      <c r="AQ157" s="9">
        <f>Table6[[#This Row],[sales]]-Table6[[#This Row],[Pred_4]]</f>
        <v>-2448.1665681036498</v>
      </c>
      <c r="AR157">
        <f>ABS(Table6[[#This Row],[Res_4]]/Table6[[#This Row],[sales]])</f>
        <v>1.0612875343923409</v>
      </c>
      <c r="AS157" s="9">
        <f>'[1]5'!L$20+'[1]5'!L$26*Table6[[#This Row],[Radio_State]]+'[1]5'!L$21*Table6[[#This Row],[NJ_DUM]]+'[1]5'!L$22*Table6[[#This Row],[NY_DUM]]+'[1]5'!L$23*Table6[[#This Row],[PA_DUM]]+'[1]5'!L$24*Table6[[#This Row],[CT_DUM]]+'[1]5'!L$25*Table6[[#This Row],[DL_DUM]]</f>
        <v>4070.3746696145417</v>
      </c>
      <c r="AT157" s="9">
        <f>Table6[[#This Row],[sales]]-Table6[[#This Row],[Pred_5]]</f>
        <v>-1763.5855208044682</v>
      </c>
      <c r="AU157" s="9">
        <f>ABS(Table6[[#This Row],[Red_5]]/Table6[[#This Row],[sales]])</f>
        <v>0.76451960150505749</v>
      </c>
      <c r="AV157" s="9">
        <f>'[1]6'!L$20+'[1]6'!L$26*Table6[[#This Row],[Online]]+'[1]6'!L$21*Table6[[#This Row],[NJ_DUM]]+'[1]6'!L$22*Table6[[#This Row],[NY_DUM]]+'[1]6'!L$23*Table6[[#This Row],[PA_DUM]]+'[1]6'!L$24*Table6[[#This Row],[CT_DUM]]+'[1]6'!L$25*Table6[[#This Row],[DL_DUM]]</f>
        <v>4507.6757855594378</v>
      </c>
      <c r="AW157" s="9">
        <f>Table6[[#This Row],[sales]]-Table6[[#This Row],[Pred_6]]</f>
        <v>-2200.8866367493642</v>
      </c>
      <c r="AX157" s="9">
        <f>ABS(Table6[[#This Row],[Red_6]]/Table6[[#This Row],[sales]])</f>
        <v>0.95409094406598116</v>
      </c>
      <c r="AY157" s="9">
        <f>'[1]7'!L$21+'[1]7'!L$27*Table6[[#This Row],[LNTV]]+'[1]7'!L$22*Table6[[#This Row],[NJ_DUM]]+'[1]7'!L$23*Table6[[#This Row],[NY_DUM]]+'[1]7'!L$24*Table6[[#This Row],[PA_DUM]]+'[1]7'!L$25*Table6[[#This Row],[CT_DUM]]+'[1]7'!L$26*Table6[[#This Row],[DL_DUM]]</f>
        <v>8.2855871906630583</v>
      </c>
      <c r="AZ157" s="9">
        <f>Table6[[#This Row],[sales]]-Table6[[#This Row],[Pred_7]]</f>
        <v>2298.5035616194104</v>
      </c>
      <c r="BA157" s="9">
        <f>ABS(Table6[[#This Row],[Red_7]]/Table6[[#This Row],[sales]])</f>
        <v>0.99640817315490793</v>
      </c>
      <c r="BB157" s="9">
        <f>'[1]8'!O$22+'[1]8'!O$28*Table6[[#This Row],[LNRADIOLING]]+'[1]8'!O$23*Table6[[#This Row],[DL_DUM]]+'[1]8'!O$24*Table6[[#This Row],[CT_DUM]]+'[1]8'!O$25*Table6[[#This Row],[PA_DUM]]+'[1]8'!O$26*Table6[[#This Row],[NY_DUM]]+'[1]8'!O$27*Table6[[#This Row],[NJ_DUM]]</f>
        <v>5.9157255779602806</v>
      </c>
      <c r="BC157" s="9">
        <f>Table6[[#This Row],[sales]]-Table6[[#This Row],[Pred_8]]</f>
        <v>2300.8734232321135</v>
      </c>
      <c r="BD157" s="9">
        <f>ABS(Table6[[#This Row],[Red_8]]/Table6[[#This Row],[sales]])</f>
        <v>0.9974355152567751</v>
      </c>
      <c r="BE157" s="9">
        <f>'[1]9'!M$19+'[1]9'!M$21*Table6[[#This Row],[LNONLINE]]+'[1]9'!M$20*Table6[[#This Row],[DL_DUM]]+'[1]9'!M$22*Table6[[#This Row],[CT_DUM]]+'[1]9'!M$23*Table6[[#This Row],[PA_DUM]]+'[1]9'!M$24*Table6[[#This Row],[NY_DUM]]+'[1]9'!M$25*Table6[[#This Row],[NJ_DUM]]</f>
        <v>6.0728657732222251</v>
      </c>
      <c r="BF157" s="9">
        <f>Table6[[#This Row],[sales]]-Table6[[#This Row],[Pred_9]]</f>
        <v>2300.7162830368516</v>
      </c>
      <c r="BG157" s="9">
        <f>ABS(Table6[[#This Row],[Red_9]]/Table6[[#This Row],[sales]])</f>
        <v>0.9973673945118241</v>
      </c>
      <c r="BH157" s="9">
        <f>'[1]10'!P$22+'[1]10'!P$30*Table6[[#This Row],[LNTV]]+'[1]10'!P$29*Table6[[#This Row],[LNRADIOLING]]+'[1]10'!P$24*Table6[[#This Row],[LNONLINELING]]+'[1]10'!P$23*Table6[[#This Row],[DL_DUM]]+'[1]10'!P$25*Table6[[#This Row],[CT_DUM]]+'[1]10'!P$26*Table6[[#This Row],[PA_DUM]]+'[1]10'!P$27*Table6[[#This Row],[NY_DUM]]+'[1]10'!P$28*Table6[[#This Row],[NJ_DUM]]</f>
        <v>5.9616693328215478</v>
      </c>
      <c r="BI157" s="9">
        <f>Table6[[#This Row],[sales]]-Table6[[#This Row],[Pred_10]]</f>
        <v>2300.8274794772519</v>
      </c>
      <c r="BJ157" s="45">
        <f>ABS(Table6[[#This Row],[Red_10]]/Table6[[#This Row],[sales]])</f>
        <v>0.9974155985015376</v>
      </c>
      <c r="BK157" s="9">
        <f>'[1]11'!P$32+'[1]11'!P$40*Table6[[#This Row],[LNONLINELING]]+'[1]11'!P$39*Table6[[#This Row],[LNRADIOLING]]+'[1]11'!P$38*Table6[[#This Row],[LNTVLING]]+'[1]11'!P$33*Table6[[#This Row],[DL_DUM]]+'[1]11'!P$34*Table6[[#This Row],[CT_DUM]]+'[1]11'!P$35*Table6[[#This Row],[PA_DUM]]+'[1]11'!P$36*Table6[[#This Row],[NY_DUM]]+'[1]11'!P$37*Table6[[#This Row],[NJ_DUM]]</f>
        <v>5.8793469963772287</v>
      </c>
      <c r="BL157" s="9">
        <f>Table6[[#This Row],[sales]]-Table6[[#This Row],[ Pred_11]]</f>
        <v>2300.9098018136965</v>
      </c>
      <c r="BM157" s="47">
        <f>ABS(Table6[[#This Row],[ Red_11]]/Table6[[#This Row],[sales]])</f>
        <v>0.99745128548076889</v>
      </c>
      <c r="BN157" s="9">
        <f>'[1]12'!K$22+'[1]12'!K$28*Table6[[#This Row],[COMBINE LN LING]]+'[1]12'!K$23*Table6[[#This Row],[DL_DUM]]+'[1]12'!K$24*Table6[[#This Row],[CT_DUM]]+'[1]12'!K$25*Table6[[#This Row],[PA_DUM]]+'[1]12'!K$26*Table6[[#This Row],[NY_DUM]]+'[1]12'!K$27*Table6[[#This Row],[NJ_DUM]]</f>
        <v>6.0811127335343071</v>
      </c>
      <c r="BO157" s="9">
        <f>Table6[[#This Row],[sales]]-Table6[[#This Row],[ Pred_12]]</f>
        <v>2300.7080360765394</v>
      </c>
      <c r="BP157" s="47">
        <f>ABS(Table6[[#This Row],[ Red_12]]/Table6[[#This Row],[sales]])</f>
        <v>0.99736381942984642</v>
      </c>
      <c r="BQ157">
        <f>LN(G157+'2019 Totals and Calculations'!C$18)</f>
        <v>7.611032839557919</v>
      </c>
      <c r="BR157">
        <f>LN(Table6[[#This Row],[PROF RADIO]]+'2019 Totals and Calculations'!D$18)</f>
        <v>5.7423154825269886</v>
      </c>
      <c r="BS157">
        <f>LN(Table6[[#This Row],[ONLINE LINGERING]]+'2019 Totals and Calculations'!E$18)</f>
        <v>5.1313839320640833</v>
      </c>
      <c r="BT157">
        <f>MONTH(Table6[[#This Row],[Date]])</f>
        <v>12</v>
      </c>
      <c r="BU157">
        <f t="shared" si="67"/>
        <v>0</v>
      </c>
      <c r="BV157">
        <f t="shared" si="68"/>
        <v>0</v>
      </c>
      <c r="BW157">
        <f t="shared" si="69"/>
        <v>0</v>
      </c>
      <c r="BX157">
        <f t="shared" si="70"/>
        <v>0</v>
      </c>
      <c r="BY157">
        <f t="shared" si="71"/>
        <v>0</v>
      </c>
      <c r="BZ157">
        <f t="shared" si="72"/>
        <v>0</v>
      </c>
      <c r="CA157">
        <f t="shared" si="73"/>
        <v>0</v>
      </c>
      <c r="CB157">
        <f t="shared" si="74"/>
        <v>0</v>
      </c>
      <c r="CC157">
        <f t="shared" si="75"/>
        <v>0</v>
      </c>
      <c r="CD157">
        <f t="shared" si="76"/>
        <v>0</v>
      </c>
      <c r="CE157">
        <f t="shared" si="77"/>
        <v>0</v>
      </c>
      <c r="CF157">
        <f t="shared" si="78"/>
        <v>1</v>
      </c>
      <c r="CG157">
        <f t="shared" si="79"/>
        <v>156</v>
      </c>
      <c r="CH15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2903.5625908344355</v>
      </c>
      <c r="CI157" s="79">
        <f>Table6[[#This Row],[sales]]-CH157</f>
        <v>-596.77344202436188</v>
      </c>
      <c r="CJ157">
        <f>ABS(Table6[[#This Row],[sales]]-CH157)/Table6[[#This Row],[sales]]</f>
        <v>0.25870307320120678</v>
      </c>
      <c r="CK15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2399.1938909218575</v>
      </c>
      <c r="CL157" s="79">
        <f>Table6[[#This Row],[sales]]-CK157</f>
        <v>-92.404742111783889</v>
      </c>
      <c r="CM157">
        <f>ABS(Table6[[#This Row],[sales]]-CK157)/Table6[[#This Row],[sales]]</f>
        <v>4.0057732263674657E-2</v>
      </c>
      <c r="CN15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2971.1671743268748</v>
      </c>
      <c r="CO157" s="79">
        <f>Table6[[#This Row],[sales]]-CN157</f>
        <v>-664.37802551680124</v>
      </c>
      <c r="CP157">
        <f>ABS(Table6[[#This Row],[sales]]-CN157)/Table6[[#This Row],[sales]]</f>
        <v>0.28800986247898375</v>
      </c>
      <c r="CQ15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2758.7369552334653</v>
      </c>
      <c r="CR157" s="79">
        <f>Table6[[#This Row],[sales]]-CQ157</f>
        <v>-451.94780642339174</v>
      </c>
      <c r="CS157">
        <f>ABS(Table6[[#This Row],[sales]]-CQ157)/Table6[[#This Row],[sales]]</f>
        <v>0.19592072671944161</v>
      </c>
    </row>
    <row r="158" spans="1:97" x14ac:dyDescent="0.2">
      <c r="A158">
        <v>157</v>
      </c>
      <c r="B158" t="s">
        <v>139</v>
      </c>
      <c r="C158" s="5">
        <v>43828</v>
      </c>
      <c r="D158" s="6">
        <v>1714.564858604761</v>
      </c>
      <c r="E158" s="8">
        <f>YEAR(Table6[[#This Row],[Date]])</f>
        <v>2019</v>
      </c>
      <c r="F158" s="6">
        <f>Table6[[#This Row],[TV_State]]+Table6[[#This Row],[Radio_State]]+Table6[[#This Row],[Online]]</f>
        <v>2095.5792716280412</v>
      </c>
      <c r="G158" s="6">
        <f t="shared" si="54"/>
        <v>1675.7536102377258</v>
      </c>
      <c r="H158" s="6">
        <f>LN(Table6[[#This Row],[PROF TV LING]])</f>
        <v>7.4240182596368953</v>
      </c>
      <c r="I158" s="6">
        <f t="shared" si="55"/>
        <v>7.4469146006448872</v>
      </c>
      <c r="J158" s="6">
        <v>254.00960868218681</v>
      </c>
      <c r="K158" s="6">
        <f t="shared" si="60"/>
        <v>251.51937606283619</v>
      </c>
      <c r="L158" s="6">
        <f>0.5*J157+0.5*Table6[[#This Row],[Radio_State]]</f>
        <v>252.75213537187898</v>
      </c>
      <c r="M158" s="6">
        <f>LN(Table6[[#This Row],[RADIO LINGERING ]])</f>
        <v>5.5324093064183204</v>
      </c>
      <c r="N158" s="6">
        <f t="shared" si="56"/>
        <v>5.5373720957604489</v>
      </c>
      <c r="O158" s="6">
        <v>127.0048043410934</v>
      </c>
      <c r="P158" s="6">
        <f t="shared" si="57"/>
        <v>126.46816432277197</v>
      </c>
      <c r="Q158" s="6">
        <f>0.3*O157+0.7*Table6[[#This Row],[Online]]</f>
        <v>126.62756234800105</v>
      </c>
      <c r="R158" s="6">
        <f>LN(Table6[[#This Row],[ONLINE LINGERING]])</f>
        <v>4.8412501980837606</v>
      </c>
      <c r="S158" s="6">
        <f t="shared" si="58"/>
        <v>4.8442249152005035</v>
      </c>
      <c r="T158" s="6">
        <v>2933.2414561633168</v>
      </c>
      <c r="U158" s="6">
        <f t="shared" si="59"/>
        <v>7.9838633895451458</v>
      </c>
      <c r="V158" s="8">
        <f>YEAR(Table6[[#This Row],[Date]])</f>
        <v>2019</v>
      </c>
      <c r="W158" s="8">
        <f>WEEKNUM(Table6[[#This Row],[Date]])</f>
        <v>53</v>
      </c>
      <c r="X158" t="s">
        <v>321</v>
      </c>
      <c r="Y158" s="9">
        <f>Table6[[#This Row],[LNTVLING]]+Table6[[#This Row],[LNRADIOLING]]+Table6[[#This Row],[LNONLINELING]]</f>
        <v>17.797677764138975</v>
      </c>
      <c r="Z158">
        <f t="shared" si="80"/>
        <v>0</v>
      </c>
      <c r="AA158">
        <f t="shared" si="61"/>
        <v>1</v>
      </c>
      <c r="AB158">
        <f t="shared" si="62"/>
        <v>0</v>
      </c>
      <c r="AC158">
        <f t="shared" si="63"/>
        <v>0</v>
      </c>
      <c r="AD158">
        <f t="shared" si="64"/>
        <v>0</v>
      </c>
      <c r="AE158">
        <f t="shared" si="65"/>
        <v>0</v>
      </c>
      <c r="AF158">
        <f t="shared" si="66"/>
        <v>0</v>
      </c>
      <c r="AG158" s="9">
        <f>'[1]1'!J$20+'[1]1'!J$21*Table6[[#This Row],[TV_State]]</f>
        <v>3015.8853234388921</v>
      </c>
      <c r="AH158" s="9">
        <f>Table6[[#This Row],[sales]]-Table6[[#This Row],[Pred_1]]</f>
        <v>-82.643867275575303</v>
      </c>
      <c r="AI158">
        <f>ABS(Table6[[#This Row],[Res_1]])/Table6[[#This Row],[sales]]</f>
        <v>2.8174928150536089E-2</v>
      </c>
      <c r="AJ158" s="9">
        <f>'[1]2'!J$20+'[1]2'!J$21*Table6[[#This Row],[Radio_State]]</f>
        <v>2829.3979081583752</v>
      </c>
      <c r="AK158" s="9">
        <f>Table6[[#This Row],[sales]]-Table6[[#This Row],[ Pred_2 ]]</f>
        <v>103.84354800494157</v>
      </c>
      <c r="AL158">
        <f>ABS(Table6[[#This Row],[ Res_2 ]])/Table6[[#This Row],[sales]]</f>
        <v>3.5402318410148563E-2</v>
      </c>
      <c r="AM158" s="10">
        <f>'[1]3'!J$20+'[1]3'!J$21*Data!O158</f>
        <v>2534.4777223456763</v>
      </c>
      <c r="AN158" s="9">
        <f>Table6[[#This Row],[sales]]-Table6[[#This Row],[Pred_3]]</f>
        <v>398.76373381764051</v>
      </c>
      <c r="AO158" s="9">
        <f>ABS(Table6[[#This Row],[Res_3]])/Table6[[#This Row],[sales]]</f>
        <v>0.13594644006539575</v>
      </c>
      <c r="AP158" s="9">
        <f>'[1]4'!L$21+'[1]4'!L$27*Table6[[#This Row],[TV_State]]+'[1]4'!L$22*Table6[[#This Row],[NJ_DUM]]+'[1]4'!L$23*Table6[[#This Row],[NY_DUM]]+'[1]4'!L$24*Table6[[#This Row],[PA_DUM]]+'[1]4'!L$25*Table6[[#This Row],[CT_DUM]]+'[1]4'!L$26*Table6[[#This Row],[DL_DUM]]</f>
        <v>4758.7002696085619</v>
      </c>
      <c r="AQ158" s="9">
        <f>Table6[[#This Row],[sales]]-Table6[[#This Row],[Pred_4]]</f>
        <v>-1825.4588134452451</v>
      </c>
      <c r="AR158">
        <f>ABS(Table6[[#This Row],[Res_4]]/Table6[[#This Row],[sales]])</f>
        <v>0.62233499721258789</v>
      </c>
      <c r="AS158" s="9">
        <f>'[1]5'!L$20+'[1]5'!L$26*Table6[[#This Row],[Radio_State]]+'[1]5'!L$21*Table6[[#This Row],[NJ_DUM]]+'[1]5'!L$22*Table6[[#This Row],[NY_DUM]]+'[1]5'!L$23*Table6[[#This Row],[PA_DUM]]+'[1]5'!L$24*Table6[[#This Row],[CT_DUM]]+'[1]5'!L$25*Table6[[#This Row],[DL_DUM]]</f>
        <v>4074.8049877738154</v>
      </c>
      <c r="AT158" s="9">
        <f>Table6[[#This Row],[sales]]-Table6[[#This Row],[Pred_5]]</f>
        <v>-1141.5635316104986</v>
      </c>
      <c r="AU158" s="9">
        <f>ABS(Table6[[#This Row],[Red_5]]/Table6[[#This Row],[sales]])</f>
        <v>0.38918157562918976</v>
      </c>
      <c r="AV158" s="9">
        <f>'[1]6'!L$20+'[1]6'!L$26*Table6[[#This Row],[Online]]+'[1]6'!L$21*Table6[[#This Row],[NJ_DUM]]+'[1]6'!L$22*Table6[[#This Row],[NY_DUM]]+'[1]6'!L$23*Table6[[#This Row],[PA_DUM]]+'[1]6'!L$24*Table6[[#This Row],[CT_DUM]]+'[1]6'!L$25*Table6[[#This Row],[DL_DUM]]</f>
        <v>4513.1486333056482</v>
      </c>
      <c r="AW158" s="9">
        <f>Table6[[#This Row],[sales]]-Table6[[#This Row],[Pred_6]]</f>
        <v>-1579.9071771423314</v>
      </c>
      <c r="AX158" s="9">
        <f>ABS(Table6[[#This Row],[Red_6]]/Table6[[#This Row],[sales]])</f>
        <v>0.53862159005786447</v>
      </c>
      <c r="AY158" s="9">
        <f>'[1]7'!L$21+'[1]7'!L$27*Table6[[#This Row],[LNTV]]+'[1]7'!L$22*Table6[[#This Row],[NJ_DUM]]+'[1]7'!L$23*Table6[[#This Row],[NY_DUM]]+'[1]7'!L$24*Table6[[#This Row],[PA_DUM]]+'[1]7'!L$25*Table6[[#This Row],[CT_DUM]]+'[1]7'!L$26*Table6[[#This Row],[DL_DUM]]</f>
        <v>8.2866885379530597</v>
      </c>
      <c r="AZ158" s="9">
        <f>Table6[[#This Row],[sales]]-Table6[[#This Row],[Pred_7]]</f>
        <v>2924.9547676253637</v>
      </c>
      <c r="BA158" s="9">
        <f>ABS(Table6[[#This Row],[Red_7]]/Table6[[#This Row],[sales]])</f>
        <v>0.99717490405689546</v>
      </c>
      <c r="BB158" s="9">
        <f>'[1]8'!O$22+'[1]8'!O$28*Table6[[#This Row],[LNRADIOLING]]+'[1]8'!O$23*Table6[[#This Row],[DL_DUM]]+'[1]8'!O$24*Table6[[#This Row],[CT_DUM]]+'[1]8'!O$25*Table6[[#This Row],[PA_DUM]]+'[1]8'!O$26*Table6[[#This Row],[NY_DUM]]+'[1]8'!O$27*Table6[[#This Row],[NJ_DUM]]</f>
        <v>5.9164354439640565</v>
      </c>
      <c r="BC158" s="9">
        <f>Table6[[#This Row],[sales]]-Table6[[#This Row],[Pred_8]]</f>
        <v>2927.3250207193528</v>
      </c>
      <c r="BD158" s="9">
        <f>ABS(Table6[[#This Row],[Red_8]]/Table6[[#This Row],[sales]])</f>
        <v>0.99798297019444737</v>
      </c>
      <c r="BE158" s="9">
        <f>'[1]9'!M$19+'[1]9'!M$21*Table6[[#This Row],[LNONLINE]]+'[1]9'!M$20*Table6[[#This Row],[DL_DUM]]+'[1]9'!M$22*Table6[[#This Row],[CT_DUM]]+'[1]9'!M$23*Table6[[#This Row],[PA_DUM]]+'[1]9'!M$24*Table6[[#This Row],[NY_DUM]]+'[1]9'!M$25*Table6[[#This Row],[NJ_DUM]]</f>
        <v>6.0760162215535569</v>
      </c>
      <c r="BF158" s="9">
        <f>Table6[[#This Row],[sales]]-Table6[[#This Row],[Pred_9]]</f>
        <v>2927.1654399417635</v>
      </c>
      <c r="BG158" s="9">
        <f>ABS(Table6[[#This Row],[Red_9]]/Table6[[#This Row],[sales]])</f>
        <v>0.99792856595259605</v>
      </c>
      <c r="BH158" s="9">
        <f>'[1]10'!P$22+'[1]10'!P$30*Table6[[#This Row],[LNTV]]+'[1]10'!P$29*Table6[[#This Row],[LNRADIOLING]]+'[1]10'!P$24*Table6[[#This Row],[LNONLINELING]]+'[1]10'!P$23*Table6[[#This Row],[DL_DUM]]+'[1]10'!P$25*Table6[[#This Row],[CT_DUM]]+'[1]10'!P$26*Table6[[#This Row],[PA_DUM]]+'[1]10'!P$27*Table6[[#This Row],[NY_DUM]]+'[1]10'!P$28*Table6[[#This Row],[NJ_DUM]]</f>
        <v>5.9634804160977648</v>
      </c>
      <c r="BI158" s="9">
        <f>Table6[[#This Row],[sales]]-Table6[[#This Row],[Pred_10]]</f>
        <v>2927.277975747219</v>
      </c>
      <c r="BJ158" s="45">
        <f>ABS(Table6[[#This Row],[Red_10]]/Table6[[#This Row],[sales]])</f>
        <v>0.99796693163340944</v>
      </c>
      <c r="BK158" s="9">
        <f>'[1]11'!P$32+'[1]11'!P$40*Table6[[#This Row],[LNONLINELING]]+'[1]11'!P$39*Table6[[#This Row],[LNRADIOLING]]+'[1]11'!P$38*Table6[[#This Row],[LNTVLING]]+'[1]11'!P$33*Table6[[#This Row],[DL_DUM]]+'[1]11'!P$34*Table6[[#This Row],[CT_DUM]]+'[1]11'!P$35*Table6[[#This Row],[PA_DUM]]+'[1]11'!P$36*Table6[[#This Row],[NY_DUM]]+'[1]11'!P$37*Table6[[#This Row],[NJ_DUM]]</f>
        <v>5.880468147261606</v>
      </c>
      <c r="BL158" s="9">
        <f>Table6[[#This Row],[sales]]-Table6[[#This Row],[ Pred_11]]</f>
        <v>2927.3609880160552</v>
      </c>
      <c r="BM158" s="47">
        <f>ABS(Table6[[#This Row],[ Red_11]]/Table6[[#This Row],[sales]])</f>
        <v>0.99799523215693497</v>
      </c>
      <c r="BN158" s="9">
        <f>'[1]12'!K$22+'[1]12'!K$28*Table6[[#This Row],[COMBINE LN LING]]+'[1]12'!K$23*Table6[[#This Row],[DL_DUM]]+'[1]12'!K$24*Table6[[#This Row],[CT_DUM]]+'[1]12'!K$25*Table6[[#This Row],[PA_DUM]]+'[1]12'!K$26*Table6[[#This Row],[NY_DUM]]+'[1]12'!K$27*Table6[[#This Row],[NJ_DUM]]</f>
        <v>6.0839878928751805</v>
      </c>
      <c r="BO158" s="9">
        <f>Table6[[#This Row],[sales]]-Table6[[#This Row],[ Pred_12]]</f>
        <v>2927.1574682704418</v>
      </c>
      <c r="BP158" s="47">
        <f>ABS(Table6[[#This Row],[ Red_12]]/Table6[[#This Row],[sales]])</f>
        <v>0.99792584825224961</v>
      </c>
      <c r="BQ158">
        <f>LN(G158+'2019 Totals and Calculations'!C$18)</f>
        <v>7.6192320044485555</v>
      </c>
      <c r="BR158">
        <f>LN(Table6[[#This Row],[PROF RADIO]]+'2019 Totals and Calculations'!D$18)</f>
        <v>5.7502707608463668</v>
      </c>
      <c r="BS158">
        <f>LN(Table6[[#This Row],[ONLINE LINGERING]]+'2019 Totals and Calculations'!E$18)</f>
        <v>5.138764190301603</v>
      </c>
      <c r="BT158">
        <f>MONTH(Table6[[#This Row],[Date]])</f>
        <v>12</v>
      </c>
      <c r="BU158">
        <f t="shared" si="67"/>
        <v>0</v>
      </c>
      <c r="BV158">
        <f t="shared" si="68"/>
        <v>0</v>
      </c>
      <c r="BW158">
        <f t="shared" si="69"/>
        <v>0</v>
      </c>
      <c r="BX158">
        <f t="shared" si="70"/>
        <v>0</v>
      </c>
      <c r="BY158">
        <f t="shared" si="71"/>
        <v>0</v>
      </c>
      <c r="BZ158">
        <f t="shared" si="72"/>
        <v>0</v>
      </c>
      <c r="CA158">
        <f t="shared" si="73"/>
        <v>0</v>
      </c>
      <c r="CB158">
        <f t="shared" si="74"/>
        <v>0</v>
      </c>
      <c r="CC158">
        <f t="shared" si="75"/>
        <v>0</v>
      </c>
      <c r="CD158">
        <f t="shared" si="76"/>
        <v>0</v>
      </c>
      <c r="CE158">
        <f t="shared" si="77"/>
        <v>0</v>
      </c>
      <c r="CF158">
        <f t="shared" si="78"/>
        <v>1</v>
      </c>
      <c r="CG158">
        <f t="shared" si="79"/>
        <v>157</v>
      </c>
      <c r="CH15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2918.545965712196</v>
      </c>
      <c r="CI158" s="79">
        <f>Table6[[#This Row],[sales]]-CH158</f>
        <v>14.695490451120804</v>
      </c>
      <c r="CJ158">
        <f>ABS(Table6[[#This Row],[sales]]-CH158)/Table6[[#This Row],[sales]]</f>
        <v>5.009983211659132E-3</v>
      </c>
      <c r="CK15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2410.5080267888325</v>
      </c>
      <c r="CL158" s="79">
        <f>Table6[[#This Row],[sales]]-CK158</f>
        <v>522.73342937448433</v>
      </c>
      <c r="CM158">
        <f>ABS(Table6[[#This Row],[sales]]-CK158)/Table6[[#This Row],[sales]]</f>
        <v>0.17821016005215617</v>
      </c>
      <c r="CN15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2985.3559099200206</v>
      </c>
      <c r="CO158" s="79">
        <f>Table6[[#This Row],[sales]]-CN158</f>
        <v>-52.114453756703824</v>
      </c>
      <c r="CP158">
        <f>ABS(Table6[[#This Row],[sales]]-CN158)/Table6[[#This Row],[sales]]</f>
        <v>1.7766847542400956E-2</v>
      </c>
      <c r="CQ15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2777.6319090849001</v>
      </c>
      <c r="CR158" s="79">
        <f>Table6[[#This Row],[sales]]-CQ158</f>
        <v>155.60954707841665</v>
      </c>
      <c r="CS158">
        <f>ABS(Table6[[#This Row],[sales]]-CQ158)/Table6[[#This Row],[sales]]</f>
        <v>5.3050370862395391E-2</v>
      </c>
    </row>
    <row r="159" spans="1:97" x14ac:dyDescent="0.2">
      <c r="A159">
        <v>158</v>
      </c>
      <c r="B159" t="s">
        <v>322</v>
      </c>
      <c r="C159" s="5">
        <v>42736</v>
      </c>
      <c r="D159" s="6">
        <v>5400</v>
      </c>
      <c r="E159" s="8">
        <f>YEAR(Table6[[#This Row],[Date]])</f>
        <v>2017</v>
      </c>
      <c r="F159" s="6">
        <f>Table6[[#This Row],[TV_State]]+Table6[[#This Row],[Radio_State]]+Table6[[#This Row],[Online]]</f>
        <v>6600</v>
      </c>
      <c r="G159" s="6">
        <f t="shared" si="54"/>
        <v>5400</v>
      </c>
      <c r="H159" s="6">
        <f>LN(Table6[[#This Row],[PROF TV LING]])</f>
        <v>8.5941542325523663</v>
      </c>
      <c r="I159" s="6">
        <f t="shared" si="55"/>
        <v>8.5941542325523663</v>
      </c>
      <c r="J159" s="6">
        <v>800</v>
      </c>
      <c r="K159" s="6">
        <f t="shared" si="60"/>
        <v>800</v>
      </c>
      <c r="L159" s="6">
        <f>0.5*J158+0.5*Table6[[#This Row],[Radio_State]]</f>
        <v>527.0048043410934</v>
      </c>
      <c r="M159" s="6">
        <f>LN(Table6[[#This Row],[RADIO LINGERING ]])</f>
        <v>6.2672096648965701</v>
      </c>
      <c r="N159" s="6">
        <f t="shared" si="56"/>
        <v>6.6846117276679271</v>
      </c>
      <c r="O159" s="6">
        <v>400</v>
      </c>
      <c r="P159" s="6">
        <f t="shared" si="57"/>
        <v>400</v>
      </c>
      <c r="Q159" s="6">
        <f>0.3*O158+0.7*Table6[[#This Row],[Online]]</f>
        <v>318.101441302328</v>
      </c>
      <c r="R159" s="6">
        <f>LN(Table6[[#This Row],[ONLINE LINGERING]])</f>
        <v>5.7623703297172577</v>
      </c>
      <c r="S159" s="6">
        <f t="shared" si="58"/>
        <v>5.9914645471079817</v>
      </c>
      <c r="T159" s="6">
        <v>2474.3100014179799</v>
      </c>
      <c r="U159" s="6">
        <f t="shared" si="59"/>
        <v>7.8137168488285189</v>
      </c>
      <c r="V159" s="8">
        <f>YEAR(Table6[[#This Row],[Date]])</f>
        <v>2017</v>
      </c>
      <c r="W159" s="8">
        <f>WEEKNUM(Table6[[#This Row],[Date]])</f>
        <v>1</v>
      </c>
      <c r="X159" t="s">
        <v>323</v>
      </c>
      <c r="Y159" s="9">
        <f>Table6[[#This Row],[LNTVLING]]+Table6[[#This Row],[LNRADIOLING]]+Table6[[#This Row],[LNONLINELING]]</f>
        <v>20.623734227166192</v>
      </c>
      <c r="Z159">
        <f t="shared" si="80"/>
        <v>1</v>
      </c>
      <c r="AA159">
        <f t="shared" si="61"/>
        <v>0</v>
      </c>
      <c r="AB159">
        <f t="shared" si="62"/>
        <v>1</v>
      </c>
      <c r="AC159">
        <f t="shared" si="63"/>
        <v>0</v>
      </c>
      <c r="AD159">
        <f t="shared" si="64"/>
        <v>0</v>
      </c>
      <c r="AE159">
        <f t="shared" si="65"/>
        <v>0</v>
      </c>
      <c r="AF159">
        <f t="shared" si="66"/>
        <v>0</v>
      </c>
      <c r="AG159" s="9">
        <f>'[1]1'!J$20+'[1]1'!J$21*Table6[[#This Row],[TV_State]]</f>
        <v>6640.2490624665397</v>
      </c>
      <c r="AH159" s="9">
        <f>Table6[[#This Row],[sales]]-Table6[[#This Row],[Pred_1]]</f>
        <v>-4165.9390610485598</v>
      </c>
      <c r="AI159">
        <f>ABS(Table6[[#This Row],[Res_1]])/Table6[[#This Row],[sales]]</f>
        <v>1.6836770892334183</v>
      </c>
      <c r="AJ159" s="9">
        <f>'[1]2'!J$20+'[1]2'!J$21*Table6[[#This Row],[Radio_State]]</f>
        <v>5226.3256513027791</v>
      </c>
      <c r="AK159" s="9">
        <f>Table6[[#This Row],[sales]]-Table6[[#This Row],[ Pred_2 ]]</f>
        <v>-2752.0156498847991</v>
      </c>
      <c r="AL159">
        <f>ABS(Table6[[#This Row],[ Res_2 ]])/Table6[[#This Row],[sales]]</f>
        <v>1.1122355922692271</v>
      </c>
      <c r="AM159" s="10">
        <f>'[1]3'!J$20+'[1]3'!J$21*Data!O159</f>
        <v>4111.6586365263474</v>
      </c>
      <c r="AN159" s="9">
        <f>Table6[[#This Row],[sales]]-Table6[[#This Row],[Pred_3]]</f>
        <v>-1637.3486351083675</v>
      </c>
      <c r="AO159" s="9">
        <f>ABS(Table6[[#This Row],[Res_3]])/Table6[[#This Row],[sales]]</f>
        <v>0.66173948865341614</v>
      </c>
      <c r="AP159" s="9">
        <f>'[1]4'!L$21+'[1]4'!L$27*Table6[[#This Row],[TV_State]]+'[1]4'!L$22*Table6[[#This Row],[NJ_DUM]]+'[1]4'!L$23*Table6[[#This Row],[NY_DUM]]+'[1]4'!L$24*Table6[[#This Row],[PA_DUM]]+'[1]4'!L$25*Table6[[#This Row],[CT_DUM]]+'[1]4'!L$26*Table6[[#This Row],[DL_DUM]]</f>
        <v>1428.965476632058</v>
      </c>
      <c r="AQ159" s="9">
        <f>Table6[[#This Row],[sales]]-Table6[[#This Row],[Pred_4]]</f>
        <v>1045.344524785922</v>
      </c>
      <c r="AR159">
        <f>ABS(Table6[[#This Row],[Res_4]]/Table6[[#This Row],[sales]])</f>
        <v>0.42247920599555228</v>
      </c>
      <c r="AS159" s="9">
        <f>'[1]5'!L$20+'[1]5'!L$26*Table6[[#This Row],[Radio_State]]+'[1]5'!L$21*Table6[[#This Row],[NJ_DUM]]+'[1]5'!L$22*Table6[[#This Row],[NY_DUM]]+'[1]5'!L$23*Table6[[#This Row],[PA_DUM]]+'[1]5'!L$24*Table6[[#This Row],[CT_DUM]]+'[1]5'!L$25*Table6[[#This Row],[DL_DUM]]</f>
        <v>1605.6677723497705</v>
      </c>
      <c r="AT159" s="9">
        <f>Table6[[#This Row],[sales]]-Table6[[#This Row],[Pred_5]]</f>
        <v>868.64222906820942</v>
      </c>
      <c r="AU159" s="9">
        <f>ABS(Table6[[#This Row],[Red_5]]/Table6[[#This Row],[sales]])</f>
        <v>0.35106442950576405</v>
      </c>
      <c r="AV159" s="9">
        <f>'[1]6'!L$20+'[1]6'!L$26*Table6[[#This Row],[Online]]+'[1]6'!L$21*Table6[[#This Row],[NJ_DUM]]+'[1]6'!L$22*Table6[[#This Row],[NY_DUM]]+'[1]6'!L$23*Table6[[#This Row],[PA_DUM]]+'[1]6'!L$24*Table6[[#This Row],[CT_DUM]]+'[1]6'!L$25*Table6[[#This Row],[DL_DUM]]</f>
        <v>1734.9492307421904</v>
      </c>
      <c r="AW159" s="9">
        <f>Table6[[#This Row],[sales]]-Table6[[#This Row],[Pred_6]]</f>
        <v>739.36077067578958</v>
      </c>
      <c r="AX159" s="9">
        <f>ABS(Table6[[#This Row],[Red_6]]/Table6[[#This Row],[sales]])</f>
        <v>0.29881493032484857</v>
      </c>
      <c r="AY159" s="9">
        <f>'[1]7'!L$21+'[1]7'!L$27*Table6[[#This Row],[LNTV]]+'[1]7'!L$22*Table6[[#This Row],[NJ_DUM]]+'[1]7'!L$23*Table6[[#This Row],[NY_DUM]]+'[1]7'!L$24*Table6[[#This Row],[PA_DUM]]+'[1]7'!L$25*Table6[[#This Row],[CT_DUM]]+'[1]7'!L$26*Table6[[#This Row],[DL_DUM]]</f>
        <v>6.096809838471378</v>
      </c>
      <c r="AZ159" s="9">
        <f>Table6[[#This Row],[sales]]-Table6[[#This Row],[Pred_7]]</f>
        <v>2468.2131915795085</v>
      </c>
      <c r="BA159" s="9">
        <f>ABS(Table6[[#This Row],[Red_7]]/Table6[[#This Row],[sales]])</f>
        <v>0.99753595554519137</v>
      </c>
      <c r="BB159" s="9">
        <f>'[1]8'!O$22+'[1]8'!O$28*Table6[[#This Row],[LNRADIOLING]]+'[1]8'!O$23*Table6[[#This Row],[DL_DUM]]+'[1]8'!O$24*Table6[[#This Row],[CT_DUM]]+'[1]8'!O$25*Table6[[#This Row],[PA_DUM]]+'[1]8'!O$26*Table6[[#This Row],[NY_DUM]]+'[1]8'!O$27*Table6[[#This Row],[NJ_DUM]]</f>
        <v>8.5337082090481466</v>
      </c>
      <c r="BC159" s="9">
        <f>Table6[[#This Row],[sales]]-Table6[[#This Row],[Pred_8]]</f>
        <v>2465.7762932089317</v>
      </c>
      <c r="BD159" s="9">
        <f>ABS(Table6[[#This Row],[Red_8]]/Table6[[#This Row],[sales]])</f>
        <v>0.9965510755709035</v>
      </c>
      <c r="BE159" s="9">
        <f>'[1]9'!M$19+'[1]9'!M$21*Table6[[#This Row],[LNONLINE]]+'[1]9'!M$20*Table6[[#This Row],[DL_DUM]]+'[1]9'!M$22*Table6[[#This Row],[CT_DUM]]+'[1]9'!M$23*Table6[[#This Row],[PA_DUM]]+'[1]9'!M$24*Table6[[#This Row],[NY_DUM]]+'[1]9'!M$25*Table6[[#This Row],[NJ_DUM]]</f>
        <v>8.5634949812668015</v>
      </c>
      <c r="BF159" s="9">
        <f>Table6[[#This Row],[sales]]-Table6[[#This Row],[Pred_9]]</f>
        <v>2465.7465064367129</v>
      </c>
      <c r="BG159" s="9">
        <f>ABS(Table6[[#This Row],[Red_9]]/Table6[[#This Row],[sales]])</f>
        <v>0.99653903715526371</v>
      </c>
      <c r="BH159" s="9">
        <f>'[1]10'!P$22+'[1]10'!P$30*Table6[[#This Row],[LNTV]]+'[1]10'!P$29*Table6[[#This Row],[LNRADIOLING]]+'[1]10'!P$24*Table6[[#This Row],[LNONLINELING]]+'[1]10'!P$23*Table6[[#This Row],[DL_DUM]]+'[1]10'!P$25*Table6[[#This Row],[CT_DUM]]+'[1]10'!P$26*Table6[[#This Row],[PA_DUM]]+'[1]10'!P$27*Table6[[#This Row],[NY_DUM]]+'[1]10'!P$28*Table6[[#This Row],[NJ_DUM]]</f>
        <v>8.4794572334016642</v>
      </c>
      <c r="BI159" s="9">
        <f>Table6[[#This Row],[sales]]-Table6[[#This Row],[Pred_10]]</f>
        <v>2465.8305441845782</v>
      </c>
      <c r="BJ159" s="45">
        <f>ABS(Table6[[#This Row],[Red_10]]/Table6[[#This Row],[sales]])</f>
        <v>0.99657300126962978</v>
      </c>
      <c r="BK159" s="9">
        <f>'[1]11'!P$32+'[1]11'!P$40*Table6[[#This Row],[LNONLINELING]]+'[1]11'!P$39*Table6[[#This Row],[LNRADIOLING]]+'[1]11'!P$38*Table6[[#This Row],[LNTVLING]]+'[1]11'!P$33*Table6[[#This Row],[DL_DUM]]+'[1]11'!P$34*Table6[[#This Row],[CT_DUM]]+'[1]11'!P$35*Table6[[#This Row],[PA_DUM]]+'[1]11'!P$36*Table6[[#This Row],[NY_DUM]]+'[1]11'!P$37*Table6[[#This Row],[NJ_DUM]]</f>
        <v>8.421357007363774</v>
      </c>
      <c r="BL159" s="9">
        <f>Table6[[#This Row],[sales]]-Table6[[#This Row],[ Pred_11]]</f>
        <v>2465.8886444106161</v>
      </c>
      <c r="BM159" s="47">
        <f>ABS(Table6[[#This Row],[ Red_11]]/Table6[[#This Row],[sales]])</f>
        <v>0.9965964826547451</v>
      </c>
      <c r="BN159" s="9">
        <f>'[1]12'!K$22+'[1]12'!K$28*Table6[[#This Row],[COMBINE LN LING]]+'[1]12'!K$23*Table6[[#This Row],[DL_DUM]]+'[1]12'!K$24*Table6[[#This Row],[CT_DUM]]+'[1]12'!K$25*Table6[[#This Row],[PA_DUM]]+'[1]12'!K$26*Table6[[#This Row],[NY_DUM]]+'[1]12'!K$27*Table6[[#This Row],[NJ_DUM]]</f>
        <v>8.5471151382020416</v>
      </c>
      <c r="BO159" s="9">
        <f>Table6[[#This Row],[sales]]-Table6[[#This Row],[ Pred_12]]</f>
        <v>2465.7628862797778</v>
      </c>
      <c r="BP159" s="47">
        <f>ABS(Table6[[#This Row],[ Red_12]]/Table6[[#This Row],[sales]])</f>
        <v>0.99654565711923571</v>
      </c>
      <c r="BQ159">
        <f>LN(G159+'2019 Totals and Calculations'!C$18)</f>
        <v>8.6589086182318731</v>
      </c>
      <c r="BR159">
        <f>LN(Table6[[#This Row],[PROF RADIO]]+'2019 Totals and Calculations'!D$18)</f>
        <v>6.760132340994506</v>
      </c>
      <c r="BS159">
        <f>LN(Table6[[#This Row],[ONLINE LINGERING]]+'2019 Totals and Calculations'!E$18)</f>
        <v>5.8915856614392226</v>
      </c>
      <c r="BT159">
        <f>MONTH(Table6[[#This Row],[Date]])</f>
        <v>1</v>
      </c>
      <c r="BU159">
        <f t="shared" si="67"/>
        <v>1</v>
      </c>
      <c r="BV159">
        <f t="shared" si="68"/>
        <v>0</v>
      </c>
      <c r="BW159">
        <f t="shared" si="69"/>
        <v>0</v>
      </c>
      <c r="BX159">
        <f t="shared" si="70"/>
        <v>0</v>
      </c>
      <c r="BY159">
        <f t="shared" si="71"/>
        <v>0</v>
      </c>
      <c r="BZ159">
        <f t="shared" si="72"/>
        <v>0</v>
      </c>
      <c r="CA159">
        <f t="shared" si="73"/>
        <v>0</v>
      </c>
      <c r="CB159">
        <f t="shared" si="74"/>
        <v>0</v>
      </c>
      <c r="CC159">
        <f t="shared" si="75"/>
        <v>0</v>
      </c>
      <c r="CD159">
        <f t="shared" si="76"/>
        <v>0</v>
      </c>
      <c r="CE159">
        <f t="shared" si="77"/>
        <v>0</v>
      </c>
      <c r="CF159">
        <f t="shared" si="78"/>
        <v>0</v>
      </c>
      <c r="CG159">
        <f t="shared" si="79"/>
        <v>1</v>
      </c>
      <c r="CH15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2709.4322942765116</v>
      </c>
      <c r="CI159" s="79">
        <f>Table6[[#This Row],[sales]]-CH159</f>
        <v>-235.12229285853164</v>
      </c>
      <c r="CJ159">
        <f>ABS(Table6[[#This Row],[sales]]-CH159)/Table6[[#This Row],[sales]]</f>
        <v>9.5025398080187007E-2</v>
      </c>
      <c r="CK15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2911.3386532272298</v>
      </c>
      <c r="CL159" s="79">
        <f>Table6[[#This Row],[sales]]-CK159</f>
        <v>-437.02865180924982</v>
      </c>
      <c r="CM159">
        <f>ABS(Table6[[#This Row],[sales]]-CK159)/Table6[[#This Row],[sales]]</f>
        <v>0.1766264742731497</v>
      </c>
      <c r="CN15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2616.6747831277758</v>
      </c>
      <c r="CO159" s="79">
        <f>Table6[[#This Row],[sales]]-CN159</f>
        <v>-142.36478170979581</v>
      </c>
      <c r="CP159">
        <f>ABS(Table6[[#This Row],[sales]]-CN159)/Table6[[#This Row],[sales]]</f>
        <v>5.7537164554243105E-2</v>
      </c>
      <c r="CQ15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2706.6983475708334</v>
      </c>
      <c r="CR159" s="79">
        <f>Table6[[#This Row],[sales]]-CQ159</f>
        <v>-232.3883461528535</v>
      </c>
      <c r="CS159">
        <f>ABS(Table6[[#This Row],[sales]]-CQ159)/Table6[[#This Row],[sales]]</f>
        <v>9.3920465107313222E-2</v>
      </c>
    </row>
    <row r="160" spans="1:97" x14ac:dyDescent="0.2">
      <c r="A160">
        <v>159</v>
      </c>
      <c r="B160" t="s">
        <v>322</v>
      </c>
      <c r="C160" s="5">
        <v>42743</v>
      </c>
      <c r="D160" s="6">
        <v>5670</v>
      </c>
      <c r="E160" s="8">
        <f>YEAR(Table6[[#This Row],[Date]])</f>
        <v>2017</v>
      </c>
      <c r="F160" s="6">
        <f>Table6[[#This Row],[TV_State]]+Table6[[#This Row],[Radio_State]]+Table6[[#This Row],[Online]]</f>
        <v>6930</v>
      </c>
      <c r="G160" s="6">
        <f t="shared" si="54"/>
        <v>5481</v>
      </c>
      <c r="H160" s="6">
        <f>LN(Table6[[#This Row],[PROF TV LING]])</f>
        <v>8.6090428450461172</v>
      </c>
      <c r="I160" s="6">
        <f t="shared" si="55"/>
        <v>8.6429443967217985</v>
      </c>
      <c r="J160" s="6">
        <v>840</v>
      </c>
      <c r="K160" s="6">
        <f t="shared" si="60"/>
        <v>820</v>
      </c>
      <c r="L160" s="6">
        <f>0.5*J159+0.5*Table6[[#This Row],[Radio_State]]</f>
        <v>820</v>
      </c>
      <c r="M160" s="6">
        <f>LN(Table6[[#This Row],[RADIO LINGERING ]])</f>
        <v>6.7093043402582984</v>
      </c>
      <c r="N160" s="6">
        <f t="shared" si="56"/>
        <v>6.7334018918373593</v>
      </c>
      <c r="O160" s="6">
        <v>420</v>
      </c>
      <c r="P160" s="6">
        <f t="shared" si="57"/>
        <v>414</v>
      </c>
      <c r="Q160" s="6">
        <f>0.3*O159+0.7*Table6[[#This Row],[Online]]</f>
        <v>414</v>
      </c>
      <c r="R160" s="6">
        <f>LN(Table6[[#This Row],[ONLINE LINGERING]])</f>
        <v>6.0258659738253142</v>
      </c>
      <c r="S160" s="6">
        <f t="shared" si="58"/>
        <v>6.0402547112774139</v>
      </c>
      <c r="T160" s="6">
        <v>2494.6129524301623</v>
      </c>
      <c r="U160" s="6">
        <f t="shared" si="59"/>
        <v>7.8218888668653186</v>
      </c>
      <c r="V160" s="8">
        <f>YEAR(Table6[[#This Row],[Date]])</f>
        <v>2017</v>
      </c>
      <c r="W160" s="8">
        <f>WEEKNUM(Table6[[#This Row],[Date]])</f>
        <v>2</v>
      </c>
      <c r="X160" t="s">
        <v>324</v>
      </c>
      <c r="Y160" s="9">
        <f>Table6[[#This Row],[LNTVLING]]+Table6[[#This Row],[LNRADIOLING]]+Table6[[#This Row],[LNONLINELING]]</f>
        <v>21.34421315912973</v>
      </c>
      <c r="Z160">
        <f t="shared" si="80"/>
        <v>1</v>
      </c>
      <c r="AA160">
        <f t="shared" si="61"/>
        <v>0</v>
      </c>
      <c r="AB160">
        <f t="shared" si="62"/>
        <v>1</v>
      </c>
      <c r="AC160">
        <f t="shared" si="63"/>
        <v>0</v>
      </c>
      <c r="AD160">
        <f t="shared" si="64"/>
        <v>0</v>
      </c>
      <c r="AE160">
        <f t="shared" si="65"/>
        <v>0</v>
      </c>
      <c r="AF160">
        <f t="shared" si="66"/>
        <v>0</v>
      </c>
      <c r="AG160" s="9">
        <f>'[1]1'!J$20+'[1]1'!J$21*Table6[[#This Row],[TV_State]]</f>
        <v>6905.7748883170507</v>
      </c>
      <c r="AH160" s="9">
        <f>Table6[[#This Row],[sales]]-Table6[[#This Row],[Pred_1]]</f>
        <v>-4411.1619358868884</v>
      </c>
      <c r="AI160">
        <f>ABS(Table6[[#This Row],[Res_1]])/Table6[[#This Row],[sales]]</f>
        <v>1.7682750871591895</v>
      </c>
      <c r="AJ160" s="9">
        <f>'[1]2'!J$20+'[1]2'!J$21*Table6[[#This Row],[Radio_State]]</f>
        <v>5401.9278436680434</v>
      </c>
      <c r="AK160" s="9">
        <f>Table6[[#This Row],[sales]]-Table6[[#This Row],[ Pred_2 ]]</f>
        <v>-2907.3148912378811</v>
      </c>
      <c r="AL160">
        <f>ABS(Table6[[#This Row],[ Res_2 ]])/Table6[[#This Row],[sales]]</f>
        <v>1.1654372628850818</v>
      </c>
      <c r="AM160" s="10">
        <f>'[1]3'!J$20+'[1]3'!J$21*Data!O160</f>
        <v>4227.2050592664218</v>
      </c>
      <c r="AN160" s="9">
        <f>Table6[[#This Row],[sales]]-Table6[[#This Row],[Pred_3]]</f>
        <v>-1732.5921068362595</v>
      </c>
      <c r="AO160" s="9">
        <f>ABS(Table6[[#This Row],[Res_3]])/Table6[[#This Row],[sales]]</f>
        <v>0.69453343659922495</v>
      </c>
      <c r="AP160" s="9">
        <f>'[1]4'!L$21+'[1]4'!L$27*Table6[[#This Row],[TV_State]]+'[1]4'!L$22*Table6[[#This Row],[NJ_DUM]]+'[1]4'!L$23*Table6[[#This Row],[NY_DUM]]+'[1]4'!L$24*Table6[[#This Row],[PA_DUM]]+'[1]4'!L$25*Table6[[#This Row],[CT_DUM]]+'[1]4'!L$26*Table6[[#This Row],[DL_DUM]]</f>
        <v>1488.5222507463698</v>
      </c>
      <c r="AQ160" s="9">
        <f>Table6[[#This Row],[sales]]-Table6[[#This Row],[Pred_4]]</f>
        <v>1006.0907016837925</v>
      </c>
      <c r="AR160">
        <f>ABS(Table6[[#This Row],[Res_4]]/Table6[[#This Row],[sales]])</f>
        <v>0.40330533067412128</v>
      </c>
      <c r="AS160" s="9">
        <f>'[1]5'!L$20+'[1]5'!L$26*Table6[[#This Row],[Radio_State]]+'[1]5'!L$21*Table6[[#This Row],[NJ_DUM]]+'[1]5'!L$22*Table6[[#This Row],[NY_DUM]]+'[1]5'!L$23*Table6[[#This Row],[PA_DUM]]+'[1]5'!L$24*Table6[[#This Row],[CT_DUM]]+'[1]5'!L$25*Table6[[#This Row],[DL_DUM]]</f>
        <v>1676.1315845509066</v>
      </c>
      <c r="AT160" s="9">
        <f>Table6[[#This Row],[sales]]-Table6[[#This Row],[Pred_5]]</f>
        <v>818.48136787925569</v>
      </c>
      <c r="AU160" s="9">
        <f>ABS(Table6[[#This Row],[Red_5]]/Table6[[#This Row],[sales]])</f>
        <v>0.32809954228848226</v>
      </c>
      <c r="AV160" s="9">
        <f>'[1]6'!L$20+'[1]6'!L$26*Table6[[#This Row],[Online]]+'[1]6'!L$21*Table6[[#This Row],[NJ_DUM]]+'[1]6'!L$22*Table6[[#This Row],[NY_DUM]]+'[1]6'!L$23*Table6[[#This Row],[PA_DUM]]+'[1]6'!L$24*Table6[[#This Row],[CT_DUM]]+'[1]6'!L$25*Table6[[#This Row],[DL_DUM]]</f>
        <v>1821.9943823386229</v>
      </c>
      <c r="AW160" s="9">
        <f>Table6[[#This Row],[sales]]-Table6[[#This Row],[Pred_6]]</f>
        <v>672.61857009153937</v>
      </c>
      <c r="AX160" s="9">
        <f>ABS(Table6[[#This Row],[Red_6]]/Table6[[#This Row],[sales]])</f>
        <v>0.26962842850483021</v>
      </c>
      <c r="AY160" s="9">
        <f>'[1]7'!L$21+'[1]7'!L$27*Table6[[#This Row],[LNTV]]+'[1]7'!L$22*Table6[[#This Row],[NJ_DUM]]+'[1]7'!L$23*Table6[[#This Row],[NY_DUM]]+'[1]7'!L$24*Table6[[#This Row],[PA_DUM]]+'[1]7'!L$25*Table6[[#This Row],[CT_DUM]]+'[1]7'!L$26*Table6[[#This Row],[DL_DUM]]</f>
        <v>6.102210152880982</v>
      </c>
      <c r="AZ160" s="9">
        <f>Table6[[#This Row],[sales]]-Table6[[#This Row],[Pred_7]]</f>
        <v>2488.5107422772812</v>
      </c>
      <c r="BA160" s="9">
        <f>ABS(Table6[[#This Row],[Red_7]]/Table6[[#This Row],[sales]])</f>
        <v>0.99755384491733012</v>
      </c>
      <c r="BB160" s="9">
        <f>'[1]8'!O$22+'[1]8'!O$28*Table6[[#This Row],[LNRADIOLING]]+'[1]8'!O$23*Table6[[#This Row],[DL_DUM]]+'[1]8'!O$24*Table6[[#This Row],[CT_DUM]]+'[1]8'!O$25*Table6[[#This Row],[PA_DUM]]+'[1]8'!O$26*Table6[[#This Row],[NY_DUM]]+'[1]8'!O$27*Table6[[#This Row],[NJ_DUM]]</f>
        <v>8.5652476608634522</v>
      </c>
      <c r="BC160" s="9">
        <f>Table6[[#This Row],[sales]]-Table6[[#This Row],[Pred_8]]</f>
        <v>2486.0477047692989</v>
      </c>
      <c r="BD160" s="9">
        <f>ABS(Table6[[#This Row],[Red_8]]/Table6[[#This Row],[sales]])</f>
        <v>0.99656650236962829</v>
      </c>
      <c r="BE160" s="9">
        <f>'[1]9'!M$19+'[1]9'!M$21*Table6[[#This Row],[LNONLINE]]+'[1]9'!M$20*Table6[[#This Row],[DL_DUM]]+'[1]9'!M$22*Table6[[#This Row],[CT_DUM]]+'[1]9'!M$23*Table6[[#This Row],[PA_DUM]]+'[1]9'!M$24*Table6[[#This Row],[NY_DUM]]+'[1]9'!M$25*Table6[[#This Row],[NJ_DUM]]</f>
        <v>8.5789427983857749</v>
      </c>
      <c r="BF160" s="9">
        <f>Table6[[#This Row],[sales]]-Table6[[#This Row],[Pred_9]]</f>
        <v>2486.0340096317764</v>
      </c>
      <c r="BG160" s="9">
        <f>ABS(Table6[[#This Row],[Red_9]]/Table6[[#This Row],[sales]])</f>
        <v>0.99656101248491125</v>
      </c>
      <c r="BH160" s="9">
        <f>'[1]10'!P$22+'[1]10'!P$30*Table6[[#This Row],[LNTV]]+'[1]10'!P$29*Table6[[#This Row],[LNRADIOLING]]+'[1]10'!P$24*Table6[[#This Row],[LNONLINELING]]+'[1]10'!P$23*Table6[[#This Row],[DL_DUM]]+'[1]10'!P$25*Table6[[#This Row],[CT_DUM]]+'[1]10'!P$26*Table6[[#This Row],[PA_DUM]]+'[1]10'!P$27*Table6[[#This Row],[NY_DUM]]+'[1]10'!P$28*Table6[[#This Row],[NJ_DUM]]</f>
        <v>8.4789995103652522</v>
      </c>
      <c r="BI160" s="9">
        <f>Table6[[#This Row],[sales]]-Table6[[#This Row],[Pred_10]]</f>
        <v>2486.1339529197971</v>
      </c>
      <c r="BJ160" s="45">
        <f>ABS(Table6[[#This Row],[Red_10]]/Table6[[#This Row],[sales]])</f>
        <v>0.99660107613002447</v>
      </c>
      <c r="BK160" s="9">
        <f>'[1]11'!P$32+'[1]11'!P$40*Table6[[#This Row],[LNONLINELING]]+'[1]11'!P$39*Table6[[#This Row],[LNRADIOLING]]+'[1]11'!P$38*Table6[[#This Row],[LNTVLING]]+'[1]11'!P$33*Table6[[#This Row],[DL_DUM]]+'[1]11'!P$34*Table6[[#This Row],[CT_DUM]]+'[1]11'!P$35*Table6[[#This Row],[PA_DUM]]+'[1]11'!P$36*Table6[[#This Row],[NY_DUM]]+'[1]11'!P$37*Table6[[#This Row],[NJ_DUM]]</f>
        <v>8.4650122502985479</v>
      </c>
      <c r="BL160" s="9">
        <f>Table6[[#This Row],[sales]]-Table6[[#This Row],[ Pred_11]]</f>
        <v>2486.1479401798638</v>
      </c>
      <c r="BM160" s="47">
        <f>ABS(Table6[[#This Row],[ Red_11]]/Table6[[#This Row],[sales]])</f>
        <v>0.99660668311609135</v>
      </c>
      <c r="BN160" s="9">
        <f>'[1]12'!K$22+'[1]12'!K$28*Table6[[#This Row],[COMBINE LN LING]]+'[1]12'!K$23*Table6[[#This Row],[DL_DUM]]+'[1]12'!K$24*Table6[[#This Row],[CT_DUM]]+'[1]12'!K$25*Table6[[#This Row],[PA_DUM]]+'[1]12'!K$26*Table6[[#This Row],[NY_DUM]]+'[1]12'!K$27*Table6[[#This Row],[NJ_DUM]]</f>
        <v>8.6164510590794485</v>
      </c>
      <c r="BO160" s="9">
        <f>Table6[[#This Row],[sales]]-Table6[[#This Row],[ Pred_12]]</f>
        <v>2485.996501371083</v>
      </c>
      <c r="BP160" s="47">
        <f>ABS(Table6[[#This Row],[ Red_12]]/Table6[[#This Row],[sales]])</f>
        <v>0.99654597678141399</v>
      </c>
      <c r="BQ160">
        <f>LN(G160+'2019 Totals and Calculations'!C$18)</f>
        <v>8.6728701654017968</v>
      </c>
      <c r="BR160">
        <f>LN(Table6[[#This Row],[PROF RADIO]]+'2019 Totals and Calculations'!D$18)</f>
        <v>6.783049246643019</v>
      </c>
      <c r="BS160">
        <f>LN(Table6[[#This Row],[ONLINE LINGERING]]+'2019 Totals and Calculations'!E$18)</f>
        <v>6.1266013842376541</v>
      </c>
      <c r="BT160">
        <f>MONTH(Table6[[#This Row],[Date]])</f>
        <v>1</v>
      </c>
      <c r="BU160">
        <f t="shared" si="67"/>
        <v>1</v>
      </c>
      <c r="BV160">
        <f t="shared" si="68"/>
        <v>0</v>
      </c>
      <c r="BW160">
        <f t="shared" si="69"/>
        <v>0</v>
      </c>
      <c r="BX160">
        <f t="shared" si="70"/>
        <v>0</v>
      </c>
      <c r="BY160">
        <f t="shared" si="71"/>
        <v>0</v>
      </c>
      <c r="BZ160">
        <f t="shared" si="72"/>
        <v>0</v>
      </c>
      <c r="CA160">
        <f t="shared" si="73"/>
        <v>0</v>
      </c>
      <c r="CB160">
        <f t="shared" si="74"/>
        <v>0</v>
      </c>
      <c r="CC160">
        <f t="shared" si="75"/>
        <v>0</v>
      </c>
      <c r="CD160">
        <f t="shared" si="76"/>
        <v>0</v>
      </c>
      <c r="CE160">
        <f t="shared" si="77"/>
        <v>0</v>
      </c>
      <c r="CF160">
        <f t="shared" si="78"/>
        <v>0</v>
      </c>
      <c r="CG160">
        <f t="shared" si="79"/>
        <v>2</v>
      </c>
      <c r="CH16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2728.0944016355611</v>
      </c>
      <c r="CI160" s="79">
        <f>Table6[[#This Row],[sales]]-CH160</f>
        <v>-233.4814492053988</v>
      </c>
      <c r="CJ160">
        <f>ABS(Table6[[#This Row],[sales]]-CH160)/Table6[[#This Row],[sales]]</f>
        <v>9.3594258371002825E-2</v>
      </c>
      <c r="CK16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2938.5104622889567</v>
      </c>
      <c r="CL160" s="79">
        <f>Table6[[#This Row],[sales]]-CK160</f>
        <v>-443.89750985879436</v>
      </c>
      <c r="CM160">
        <f>ABS(Table6[[#This Row],[sales]]-CK160)/Table6[[#This Row],[sales]]</f>
        <v>0.17794243769413823</v>
      </c>
      <c r="CN16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2832.0804084230376</v>
      </c>
      <c r="CO160" s="79">
        <f>Table6[[#This Row],[sales]]-CN160</f>
        <v>-337.46745599287533</v>
      </c>
      <c r="CP160">
        <f>ABS(Table6[[#This Row],[sales]]-CN160)/Table6[[#This Row],[sales]]</f>
        <v>0.1352784830464889</v>
      </c>
      <c r="CQ16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2910.0616835003193</v>
      </c>
      <c r="CR160" s="79">
        <f>Table6[[#This Row],[sales]]-CQ160</f>
        <v>-415.44873107015701</v>
      </c>
      <c r="CS160">
        <f>ABS(Table6[[#This Row],[sales]]-CQ160)/Table6[[#This Row],[sales]]</f>
        <v>0.16653835243877885</v>
      </c>
    </row>
    <row r="161" spans="1:97" x14ac:dyDescent="0.2">
      <c r="A161">
        <v>160</v>
      </c>
      <c r="B161" t="s">
        <v>322</v>
      </c>
      <c r="C161" s="5">
        <v>42750</v>
      </c>
      <c r="D161" s="6">
        <v>5953.5</v>
      </c>
      <c r="E161" s="8">
        <f>YEAR(Table6[[#This Row],[Date]])</f>
        <v>2017</v>
      </c>
      <c r="F161" s="6">
        <f>Table6[[#This Row],[TV_State]]+Table6[[#This Row],[Radio_State]]+Table6[[#This Row],[Online]]</f>
        <v>7276.5</v>
      </c>
      <c r="G161" s="6">
        <f t="shared" si="54"/>
        <v>5622.75</v>
      </c>
      <c r="H161" s="6">
        <f>LN(Table6[[#This Row],[PROF TV LING]])</f>
        <v>8.6345761470512805</v>
      </c>
      <c r="I161" s="6">
        <f t="shared" si="55"/>
        <v>8.6917345608912306</v>
      </c>
      <c r="J161" s="6">
        <v>882</v>
      </c>
      <c r="K161" s="6">
        <f t="shared" si="60"/>
        <v>851</v>
      </c>
      <c r="L161" s="6">
        <f>0.5*J160+0.5*Table6[[#This Row],[Radio_State]]</f>
        <v>861</v>
      </c>
      <c r="M161" s="6">
        <f>LN(Table6[[#This Row],[RADIO LINGERING ]])</f>
        <v>6.7580945044277305</v>
      </c>
      <c r="N161" s="6">
        <f t="shared" si="56"/>
        <v>6.7821920560067914</v>
      </c>
      <c r="O161" s="6">
        <v>441</v>
      </c>
      <c r="P161" s="6">
        <f t="shared" si="57"/>
        <v>432.9</v>
      </c>
      <c r="Q161" s="6">
        <f>0.3*O160+0.7*Table6[[#This Row],[Online]]</f>
        <v>434.7</v>
      </c>
      <c r="R161" s="6">
        <f>LN(Table6[[#This Row],[ONLINE LINGERING]])</f>
        <v>6.0746561379947464</v>
      </c>
      <c r="S161" s="6">
        <f t="shared" si="58"/>
        <v>6.089044875446846</v>
      </c>
      <c r="T161" s="6">
        <v>3214.8189824376855</v>
      </c>
      <c r="U161" s="6">
        <f t="shared" si="59"/>
        <v>8.0755263310236582</v>
      </c>
      <c r="V161" s="8">
        <f>YEAR(Table6[[#This Row],[Date]])</f>
        <v>2017</v>
      </c>
      <c r="W161" s="8">
        <f>WEEKNUM(Table6[[#This Row],[Date]])</f>
        <v>3</v>
      </c>
      <c r="X161" t="s">
        <v>325</v>
      </c>
      <c r="Y161" s="9">
        <f>Table6[[#This Row],[LNTVLING]]+Table6[[#This Row],[LNRADIOLING]]+Table6[[#This Row],[LNONLINELING]]</f>
        <v>21.467326789473759</v>
      </c>
      <c r="Z161">
        <f t="shared" si="80"/>
        <v>1</v>
      </c>
      <c r="AA161">
        <f t="shared" si="61"/>
        <v>0</v>
      </c>
      <c r="AB161">
        <f t="shared" si="62"/>
        <v>1</v>
      </c>
      <c r="AC161">
        <f t="shared" si="63"/>
        <v>0</v>
      </c>
      <c r="AD161">
        <f t="shared" si="64"/>
        <v>0</v>
      </c>
      <c r="AE161">
        <f t="shared" si="65"/>
        <v>0</v>
      </c>
      <c r="AF161">
        <f t="shared" si="66"/>
        <v>0</v>
      </c>
      <c r="AG161" s="9">
        <f>'[1]1'!J$20+'[1]1'!J$21*Table6[[#This Row],[TV_State]]</f>
        <v>7184.5770054600871</v>
      </c>
      <c r="AH161" s="9">
        <f>Table6[[#This Row],[sales]]-Table6[[#This Row],[Pred_1]]</f>
        <v>-3969.7580230224016</v>
      </c>
      <c r="AI161">
        <f>ABS(Table6[[#This Row],[Res_1]])/Table6[[#This Row],[sales]]</f>
        <v>1.2348309639543911</v>
      </c>
      <c r="AJ161" s="9">
        <f>'[1]2'!J$20+'[1]2'!J$21*Table6[[#This Row],[Radio_State]]</f>
        <v>5586.3101456515697</v>
      </c>
      <c r="AK161" s="9">
        <f>Table6[[#This Row],[sales]]-Table6[[#This Row],[ Pred_2 ]]</f>
        <v>-2371.4911632138842</v>
      </c>
      <c r="AL161">
        <f>ABS(Table6[[#This Row],[ Res_2 ]])/Table6[[#This Row],[sales]]</f>
        <v>0.73767486635146873</v>
      </c>
      <c r="AM161" s="10">
        <f>'[1]3'!J$20+'[1]3'!J$21*Data!O161</f>
        <v>4348.5288031435002</v>
      </c>
      <c r="AN161" s="9">
        <f>Table6[[#This Row],[sales]]-Table6[[#This Row],[Pred_3]]</f>
        <v>-1133.7098207058148</v>
      </c>
      <c r="AO161" s="9">
        <f>ABS(Table6[[#This Row],[Res_3]])/Table6[[#This Row],[sales]]</f>
        <v>0.35265121516924791</v>
      </c>
      <c r="AP161" s="9">
        <f>'[1]4'!L$21+'[1]4'!L$27*Table6[[#This Row],[TV_State]]+'[1]4'!L$22*Table6[[#This Row],[NJ_DUM]]+'[1]4'!L$23*Table6[[#This Row],[NY_DUM]]+'[1]4'!L$24*Table6[[#This Row],[PA_DUM]]+'[1]4'!L$25*Table6[[#This Row],[CT_DUM]]+'[1]4'!L$26*Table6[[#This Row],[DL_DUM]]</f>
        <v>1551.0568635663972</v>
      </c>
      <c r="AQ161" s="9">
        <f>Table6[[#This Row],[sales]]-Table6[[#This Row],[Pred_4]]</f>
        <v>1663.7621188712883</v>
      </c>
      <c r="AR161">
        <f>ABS(Table6[[#This Row],[Res_4]]/Table6[[#This Row],[sales]])</f>
        <v>0.51752902043950089</v>
      </c>
      <c r="AS161" s="9">
        <f>'[1]5'!L$20+'[1]5'!L$26*Table6[[#This Row],[Radio_State]]+'[1]5'!L$21*Table6[[#This Row],[NJ_DUM]]+'[1]5'!L$22*Table6[[#This Row],[NY_DUM]]+'[1]5'!L$23*Table6[[#This Row],[PA_DUM]]+'[1]5'!L$24*Table6[[#This Row],[CT_DUM]]+'[1]5'!L$25*Table6[[#This Row],[DL_DUM]]</f>
        <v>1750.1185873620993</v>
      </c>
      <c r="AT161" s="9">
        <f>Table6[[#This Row],[sales]]-Table6[[#This Row],[Pred_5]]</f>
        <v>1464.7003950755861</v>
      </c>
      <c r="AU161" s="9">
        <f>ABS(Table6[[#This Row],[Red_5]]/Table6[[#This Row],[sales]])</f>
        <v>0.45560897925423932</v>
      </c>
      <c r="AV161" s="9">
        <f>'[1]6'!L$20+'[1]6'!L$26*Table6[[#This Row],[Online]]+'[1]6'!L$21*Table6[[#This Row],[NJ_DUM]]+'[1]6'!L$22*Table6[[#This Row],[NY_DUM]]+'[1]6'!L$23*Table6[[#This Row],[PA_DUM]]+'[1]6'!L$24*Table6[[#This Row],[CT_DUM]]+'[1]6'!L$25*Table6[[#This Row],[DL_DUM]]</f>
        <v>1913.391791514877</v>
      </c>
      <c r="AW161" s="9">
        <f>Table6[[#This Row],[sales]]-Table6[[#This Row],[Pred_6]]</f>
        <v>1301.4271909228084</v>
      </c>
      <c r="AX161" s="9">
        <f>ABS(Table6[[#This Row],[Red_6]]/Table6[[#This Row],[sales]])</f>
        <v>0.40482129725885263</v>
      </c>
      <c r="AY161" s="9">
        <f>'[1]7'!L$21+'[1]7'!L$27*Table6[[#This Row],[LNTV]]+'[1]7'!L$22*Table6[[#This Row],[NJ_DUM]]+'[1]7'!L$23*Table6[[#This Row],[NY_DUM]]+'[1]7'!L$24*Table6[[#This Row],[PA_DUM]]+'[1]7'!L$25*Table6[[#This Row],[CT_DUM]]+'[1]7'!L$26*Table6[[#This Row],[DL_DUM]]</f>
        <v>6.107610467290586</v>
      </c>
      <c r="AZ161" s="9">
        <f>Table6[[#This Row],[sales]]-Table6[[#This Row],[Pred_7]]</f>
        <v>3208.7113719703948</v>
      </c>
      <c r="BA161" s="9">
        <f>ABS(Table6[[#This Row],[Red_7]]/Table6[[#This Row],[sales]])</f>
        <v>0.99810016971386073</v>
      </c>
      <c r="BB161" s="9">
        <f>'[1]8'!O$22+'[1]8'!O$28*Table6[[#This Row],[LNRADIOLING]]+'[1]8'!O$23*Table6[[#This Row],[DL_DUM]]+'[1]8'!O$24*Table6[[#This Row],[CT_DUM]]+'[1]8'!O$25*Table6[[#This Row],[PA_DUM]]+'[1]8'!O$26*Table6[[#This Row],[NY_DUM]]+'[1]8'!O$27*Table6[[#This Row],[NJ_DUM]]</f>
        <v>8.5687283972704762</v>
      </c>
      <c r="BC161" s="9">
        <f>Table6[[#This Row],[sales]]-Table6[[#This Row],[Pred_8]]</f>
        <v>3206.2502540404148</v>
      </c>
      <c r="BD161" s="9">
        <f>ABS(Table6[[#This Row],[Red_8]]/Table6[[#This Row],[sales]])</f>
        <v>0.9973346155898416</v>
      </c>
      <c r="BE161" s="9">
        <f>'[1]9'!M$19+'[1]9'!M$21*Table6[[#This Row],[LNONLINE]]+'[1]9'!M$20*Table6[[#This Row],[DL_DUM]]+'[1]9'!M$22*Table6[[#This Row],[CT_DUM]]+'[1]9'!M$23*Table6[[#This Row],[PA_DUM]]+'[1]9'!M$24*Table6[[#This Row],[NY_DUM]]+'[1]9'!M$25*Table6[[#This Row],[NJ_DUM]]</f>
        <v>8.5943906155047483</v>
      </c>
      <c r="BF161" s="9">
        <f>Table6[[#This Row],[sales]]-Table6[[#This Row],[Pred_9]]</f>
        <v>3206.2245918221806</v>
      </c>
      <c r="BG161" s="9">
        <f>ABS(Table6[[#This Row],[Red_9]]/Table6[[#This Row],[sales]])</f>
        <v>0.99732663311295122</v>
      </c>
      <c r="BH161" s="9">
        <f>'[1]10'!P$22+'[1]10'!P$30*Table6[[#This Row],[LNTV]]+'[1]10'!P$29*Table6[[#This Row],[LNRADIOLING]]+'[1]10'!P$24*Table6[[#This Row],[LNONLINELING]]+'[1]10'!P$23*Table6[[#This Row],[DL_DUM]]+'[1]10'!P$25*Table6[[#This Row],[CT_DUM]]+'[1]10'!P$26*Table6[[#This Row],[PA_DUM]]+'[1]10'!P$27*Table6[[#This Row],[NY_DUM]]+'[1]10'!P$28*Table6[[#This Row],[NJ_DUM]]</f>
        <v>8.4878799236575464</v>
      </c>
      <c r="BI161" s="9">
        <f>Table6[[#This Row],[sales]]-Table6[[#This Row],[Pred_10]]</f>
        <v>3206.3311025140279</v>
      </c>
      <c r="BJ161" s="45">
        <f>ABS(Table6[[#This Row],[Red_10]]/Table6[[#This Row],[sales]])</f>
        <v>0.99735976427598994</v>
      </c>
      <c r="BK161" s="9">
        <f>'[1]11'!P$32+'[1]11'!P$40*Table6[[#This Row],[LNONLINELING]]+'[1]11'!P$39*Table6[[#This Row],[LNRADIOLING]]+'[1]11'!P$38*Table6[[#This Row],[LNTVLING]]+'[1]11'!P$33*Table6[[#This Row],[DL_DUM]]+'[1]11'!P$34*Table6[[#This Row],[CT_DUM]]+'[1]11'!P$35*Table6[[#This Row],[PA_DUM]]+'[1]11'!P$36*Table6[[#This Row],[NY_DUM]]+'[1]11'!P$37*Table6[[#This Row],[NJ_DUM]]</f>
        <v>8.4744533900726911</v>
      </c>
      <c r="BL161" s="9">
        <f>Table6[[#This Row],[sales]]-Table6[[#This Row],[ Pred_11]]</f>
        <v>3206.3445290476129</v>
      </c>
      <c r="BM161" s="47">
        <f>ABS(Table6[[#This Row],[ Red_11]]/Table6[[#This Row],[sales]])</f>
        <v>0.99736394072687518</v>
      </c>
      <c r="BN161" s="9">
        <f>'[1]12'!K$22+'[1]12'!K$28*Table6[[#This Row],[COMBINE LN LING]]+'[1]12'!K$23*Table6[[#This Row],[DL_DUM]]+'[1]12'!K$24*Table6[[#This Row],[CT_DUM]]+'[1]12'!K$25*Table6[[#This Row],[PA_DUM]]+'[1]12'!K$26*Table6[[#This Row],[NY_DUM]]+'[1]12'!K$27*Table6[[#This Row],[NJ_DUM]]</f>
        <v>8.6282990070953627</v>
      </c>
      <c r="BO161" s="9">
        <f>Table6[[#This Row],[sales]]-Table6[[#This Row],[ Pred_12]]</f>
        <v>3206.1906834305901</v>
      </c>
      <c r="BP161" s="47">
        <f>ABS(Table6[[#This Row],[ Red_12]]/Table6[[#This Row],[sales]])</f>
        <v>0.99731608558546181</v>
      </c>
      <c r="BQ161">
        <f>LN(G161+'2019 Totals and Calculations'!C$18)</f>
        <v>8.696843435758673</v>
      </c>
      <c r="BR161">
        <f>LN(Table6[[#This Row],[PROF RADIO]]+'2019 Totals and Calculations'!D$18)</f>
        <v>6.8175639782297379</v>
      </c>
      <c r="BS161">
        <f>LN(Table6[[#This Row],[ONLINE LINGERING]]+'2019 Totals and Calculations'!E$18)</f>
        <v>6.1708178782384007</v>
      </c>
      <c r="BT161">
        <f>MONTH(Table6[[#This Row],[Date]])</f>
        <v>1</v>
      </c>
      <c r="BU161">
        <f t="shared" si="67"/>
        <v>1</v>
      </c>
      <c r="BV161">
        <f t="shared" si="68"/>
        <v>0</v>
      </c>
      <c r="BW161">
        <f t="shared" si="69"/>
        <v>0</v>
      </c>
      <c r="BX161">
        <f t="shared" si="70"/>
        <v>0</v>
      </c>
      <c r="BY161">
        <f t="shared" si="71"/>
        <v>0</v>
      </c>
      <c r="BZ161">
        <f t="shared" si="72"/>
        <v>0</v>
      </c>
      <c r="CA161">
        <f t="shared" si="73"/>
        <v>0</v>
      </c>
      <c r="CB161">
        <f t="shared" si="74"/>
        <v>0</v>
      </c>
      <c r="CC161">
        <f t="shared" si="75"/>
        <v>0</v>
      </c>
      <c r="CD161">
        <f t="shared" si="76"/>
        <v>0</v>
      </c>
      <c r="CE161">
        <f t="shared" si="77"/>
        <v>0</v>
      </c>
      <c r="CF161">
        <f t="shared" si="78"/>
        <v>0</v>
      </c>
      <c r="CG161">
        <f t="shared" si="79"/>
        <v>3</v>
      </c>
      <c r="CH16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2755.0923816495265</v>
      </c>
      <c r="CI161" s="79">
        <f>Table6[[#This Row],[sales]]-CH161</f>
        <v>459.72660078815898</v>
      </c>
      <c r="CJ161">
        <f>ABS(Table6[[#This Row],[sales]]-CH161)/Table6[[#This Row],[sales]]</f>
        <v>0.14300232868463539</v>
      </c>
      <c r="CK16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2976.4962474810236</v>
      </c>
      <c r="CL161" s="79">
        <f>Table6[[#This Row],[sales]]-CK161</f>
        <v>238.32273495666186</v>
      </c>
      <c r="CM161">
        <f>ABS(Table6[[#This Row],[sales]]-CK161)/Table6[[#This Row],[sales]]</f>
        <v>7.4132551866404009E-2</v>
      </c>
      <c r="CN16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2880.0451365620679</v>
      </c>
      <c r="CO161" s="79">
        <f>Table6[[#This Row],[sales]]-CN161</f>
        <v>334.77384587561755</v>
      </c>
      <c r="CP161">
        <f>ABS(Table6[[#This Row],[sales]]-CN161)/Table6[[#This Row],[sales]]</f>
        <v>0.10413458664530162</v>
      </c>
      <c r="CQ16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2975.0593747414277</v>
      </c>
      <c r="CR161" s="79">
        <f>Table6[[#This Row],[sales]]-CQ161</f>
        <v>239.75960769625772</v>
      </c>
      <c r="CS161">
        <f>ABS(Table6[[#This Row],[sales]]-CQ161)/Table6[[#This Row],[sales]]</f>
        <v>7.4579504788931023E-2</v>
      </c>
    </row>
    <row r="162" spans="1:97" x14ac:dyDescent="0.2">
      <c r="A162">
        <v>161</v>
      </c>
      <c r="B162" t="s">
        <v>322</v>
      </c>
      <c r="C162" s="5">
        <v>42757</v>
      </c>
      <c r="D162" s="6">
        <v>6251.1749999999993</v>
      </c>
      <c r="E162" s="8">
        <f>YEAR(Table6[[#This Row],[Date]])</f>
        <v>2017</v>
      </c>
      <c r="F162" s="6">
        <f>Table6[[#This Row],[TV_State]]+Table6[[#This Row],[Radio_State]]+Table6[[#This Row],[Online]]</f>
        <v>7640.3249999999998</v>
      </c>
      <c r="G162" s="6">
        <f t="shared" si="54"/>
        <v>5811.2774999999992</v>
      </c>
      <c r="H162" s="6">
        <f>LN(Table6[[#This Row],[PROF TV LING]])</f>
        <v>8.6675557051940704</v>
      </c>
      <c r="I162" s="6">
        <f t="shared" si="55"/>
        <v>8.740524725060661</v>
      </c>
      <c r="J162" s="6">
        <v>926.1</v>
      </c>
      <c r="K162" s="6">
        <f t="shared" si="60"/>
        <v>888.55</v>
      </c>
      <c r="L162" s="6">
        <f>0.5*J161+0.5*Table6[[#This Row],[Radio_State]]</f>
        <v>904.05</v>
      </c>
      <c r="M162" s="6">
        <f>LN(Table6[[#This Row],[RADIO LINGERING ]])</f>
        <v>6.8068846685971627</v>
      </c>
      <c r="N162" s="6">
        <f t="shared" si="56"/>
        <v>6.8309822201762236</v>
      </c>
      <c r="O162" s="6">
        <v>463.05</v>
      </c>
      <c r="P162" s="6">
        <f t="shared" si="57"/>
        <v>454.005</v>
      </c>
      <c r="Q162" s="6">
        <f>0.3*O161+0.7*Table6[[#This Row],[Online]]</f>
        <v>456.43499999999995</v>
      </c>
      <c r="R162" s="6">
        <f>LN(Table6[[#This Row],[ONLINE LINGERING]])</f>
        <v>6.1234463021641785</v>
      </c>
      <c r="S162" s="6">
        <f t="shared" si="58"/>
        <v>6.1378350396162782</v>
      </c>
      <c r="T162" s="6">
        <v>2617.0876330104011</v>
      </c>
      <c r="U162" s="6">
        <f t="shared" si="59"/>
        <v>7.869817388026207</v>
      </c>
      <c r="V162" s="8">
        <f>YEAR(Table6[[#This Row],[Date]])</f>
        <v>2017</v>
      </c>
      <c r="W162" s="8">
        <f>WEEKNUM(Table6[[#This Row],[Date]])</f>
        <v>4</v>
      </c>
      <c r="X162" t="s">
        <v>326</v>
      </c>
      <c r="Y162" s="9">
        <f>Table6[[#This Row],[LNTVLING]]+Table6[[#This Row],[LNRADIOLING]]+Table6[[#This Row],[LNONLINELING]]</f>
        <v>21.597886675955412</v>
      </c>
      <c r="Z162">
        <f t="shared" si="80"/>
        <v>1</v>
      </c>
      <c r="AA162">
        <f t="shared" si="61"/>
        <v>0</v>
      </c>
      <c r="AB162">
        <f t="shared" si="62"/>
        <v>1</v>
      </c>
      <c r="AC162">
        <f t="shared" si="63"/>
        <v>0</v>
      </c>
      <c r="AD162">
        <f t="shared" si="64"/>
        <v>0</v>
      </c>
      <c r="AE162">
        <f t="shared" si="65"/>
        <v>0</v>
      </c>
      <c r="AF162">
        <f t="shared" si="66"/>
        <v>0</v>
      </c>
      <c r="AG162" s="9">
        <f>'[1]1'!J$20+'[1]1'!J$21*Table6[[#This Row],[TV_State]]</f>
        <v>7477.3192284602746</v>
      </c>
      <c r="AH162" s="9">
        <f>Table6[[#This Row],[sales]]-Table6[[#This Row],[Pred_1]]</f>
        <v>-4860.2315954498736</v>
      </c>
      <c r="AI162">
        <f>ABS(Table6[[#This Row],[Res_1]])/Table6[[#This Row],[sales]]</f>
        <v>1.8571145781080376</v>
      </c>
      <c r="AJ162" s="9">
        <f>'[1]2'!J$20+'[1]2'!J$21*Table6[[#This Row],[Radio_State]]</f>
        <v>5779.9115627342726</v>
      </c>
      <c r="AK162" s="9">
        <f>Table6[[#This Row],[sales]]-Table6[[#This Row],[ Pred_2 ]]</f>
        <v>-3162.8239297238715</v>
      </c>
      <c r="AL162">
        <f>ABS(Table6[[#This Row],[ Res_2 ]])/Table6[[#This Row],[sales]]</f>
        <v>1.2085280942945411</v>
      </c>
      <c r="AM162" s="10">
        <f>'[1]3'!J$20+'[1]3'!J$21*Data!O162</f>
        <v>4475.9187342144323</v>
      </c>
      <c r="AN162" s="9">
        <f>Table6[[#This Row],[sales]]-Table6[[#This Row],[Pred_3]]</f>
        <v>-1858.8311012040313</v>
      </c>
      <c r="AO162" s="9">
        <f>ABS(Table6[[#This Row],[Res_3]])/Table6[[#This Row],[sales]]</f>
        <v>0.71026704561124787</v>
      </c>
      <c r="AP162" s="9">
        <f>'[1]4'!L$21+'[1]4'!L$27*Table6[[#This Row],[TV_State]]+'[1]4'!L$22*Table6[[#This Row],[NJ_DUM]]+'[1]4'!L$23*Table6[[#This Row],[NY_DUM]]+'[1]4'!L$24*Table6[[#This Row],[PA_DUM]]+'[1]4'!L$25*Table6[[#This Row],[CT_DUM]]+'[1]4'!L$26*Table6[[#This Row],[DL_DUM]]</f>
        <v>1616.7182070274257</v>
      </c>
      <c r="AQ162" s="9">
        <f>Table6[[#This Row],[sales]]-Table6[[#This Row],[Pred_4]]</f>
        <v>1000.3694259829754</v>
      </c>
      <c r="AR162">
        <f>ABS(Table6[[#This Row],[Res_4]]/Table6[[#This Row],[sales]])</f>
        <v>0.38224529181403977</v>
      </c>
      <c r="AS162" s="9">
        <f>'[1]5'!L$20+'[1]5'!L$26*Table6[[#This Row],[Radio_State]]+'[1]5'!L$21*Table6[[#This Row],[NJ_DUM]]+'[1]5'!L$22*Table6[[#This Row],[NY_DUM]]+'[1]5'!L$23*Table6[[#This Row],[PA_DUM]]+'[1]5'!L$24*Table6[[#This Row],[CT_DUM]]+'[1]5'!L$25*Table6[[#This Row],[DL_DUM]]</f>
        <v>1827.8049403138516</v>
      </c>
      <c r="AT162" s="9">
        <f>Table6[[#This Row],[sales]]-Table6[[#This Row],[Pred_5]]</f>
        <v>789.28269269654947</v>
      </c>
      <c r="AU162" s="9">
        <f>ABS(Table6[[#This Row],[Red_5]]/Table6[[#This Row],[sales]])</f>
        <v>0.30158817868419946</v>
      </c>
      <c r="AV162" s="9">
        <f>'[1]6'!L$20+'[1]6'!L$26*Table6[[#This Row],[Online]]+'[1]6'!L$21*Table6[[#This Row],[NJ_DUM]]+'[1]6'!L$22*Table6[[#This Row],[NY_DUM]]+'[1]6'!L$23*Table6[[#This Row],[PA_DUM]]+'[1]6'!L$24*Table6[[#This Row],[CT_DUM]]+'[1]6'!L$25*Table6[[#This Row],[DL_DUM]]</f>
        <v>2009.3590711499439</v>
      </c>
      <c r="AW162" s="9">
        <f>Table6[[#This Row],[sales]]-Table6[[#This Row],[Pred_6]]</f>
        <v>607.72856186045715</v>
      </c>
      <c r="AX162" s="9">
        <f>ABS(Table6[[#This Row],[Red_6]]/Table6[[#This Row],[sales]])</f>
        <v>0.23221559499763295</v>
      </c>
      <c r="AY162" s="9">
        <f>'[1]7'!L$21+'[1]7'!L$27*Table6[[#This Row],[LNTV]]+'[1]7'!L$22*Table6[[#This Row],[NJ_DUM]]+'[1]7'!L$23*Table6[[#This Row],[NY_DUM]]+'[1]7'!L$24*Table6[[#This Row],[PA_DUM]]+'[1]7'!L$25*Table6[[#This Row],[CT_DUM]]+'[1]7'!L$26*Table6[[#This Row],[DL_DUM]]</f>
        <v>6.11301078170019</v>
      </c>
      <c r="AZ162" s="9">
        <f>Table6[[#This Row],[sales]]-Table6[[#This Row],[Pred_7]]</f>
        <v>2610.9746222287008</v>
      </c>
      <c r="BA162" s="9">
        <f>ABS(Table6[[#This Row],[Red_7]]/Table6[[#This Row],[sales]])</f>
        <v>0.99766419331756628</v>
      </c>
      <c r="BB162" s="9">
        <f>'[1]8'!O$22+'[1]8'!O$28*Table6[[#This Row],[LNRADIOLING]]+'[1]8'!O$23*Table6[[#This Row],[DL_DUM]]+'[1]8'!O$24*Table6[[#This Row],[CT_DUM]]+'[1]8'!O$25*Table6[[#This Row],[PA_DUM]]+'[1]8'!O$26*Table6[[#This Row],[NY_DUM]]+'[1]8'!O$27*Table6[[#This Row],[NJ_DUM]]</f>
        <v>8.5722091336774984</v>
      </c>
      <c r="BC162" s="9">
        <f>Table6[[#This Row],[sales]]-Table6[[#This Row],[Pred_8]]</f>
        <v>2608.5154238767236</v>
      </c>
      <c r="BD162" s="9">
        <f>ABS(Table6[[#This Row],[Red_8]]/Table6[[#This Row],[sales]])</f>
        <v>0.99672452346434537</v>
      </c>
      <c r="BE162" s="9">
        <f>'[1]9'!M$19+'[1]9'!M$21*Table6[[#This Row],[LNONLINE]]+'[1]9'!M$20*Table6[[#This Row],[DL_DUM]]+'[1]9'!M$22*Table6[[#This Row],[CT_DUM]]+'[1]9'!M$23*Table6[[#This Row],[PA_DUM]]+'[1]9'!M$24*Table6[[#This Row],[NY_DUM]]+'[1]9'!M$25*Table6[[#This Row],[NJ_DUM]]</f>
        <v>8.6098384326237198</v>
      </c>
      <c r="BF162" s="9">
        <f>Table6[[#This Row],[sales]]-Table6[[#This Row],[Pred_9]]</f>
        <v>2608.4777945777773</v>
      </c>
      <c r="BG162" s="9">
        <f>ABS(Table6[[#This Row],[Red_9]]/Table6[[#This Row],[sales]])</f>
        <v>0.99671014515371048</v>
      </c>
      <c r="BH162" s="9">
        <f>'[1]10'!P$22+'[1]10'!P$30*Table6[[#This Row],[LNTV]]+'[1]10'!P$29*Table6[[#This Row],[LNRADIOLING]]+'[1]10'!P$24*Table6[[#This Row],[LNONLINELING]]+'[1]10'!P$23*Table6[[#This Row],[DL_DUM]]+'[1]10'!P$25*Table6[[#This Row],[CT_DUM]]+'[1]10'!P$26*Table6[[#This Row],[PA_DUM]]+'[1]10'!P$27*Table6[[#This Row],[NY_DUM]]+'[1]10'!P$28*Table6[[#This Row],[NJ_DUM]]</f>
        <v>8.4967603369498406</v>
      </c>
      <c r="BI162" s="9">
        <f>Table6[[#This Row],[sales]]-Table6[[#This Row],[Pred_10]]</f>
        <v>2608.590872673451</v>
      </c>
      <c r="BJ162" s="45">
        <f>ABS(Table6[[#This Row],[Red_10]]/Table6[[#This Row],[sales]])</f>
        <v>0.99675335276137611</v>
      </c>
      <c r="BK162" s="9">
        <f>'[1]11'!P$32+'[1]11'!P$40*Table6[[#This Row],[LNONLINELING]]+'[1]11'!P$39*Table6[[#This Row],[LNRADIOLING]]+'[1]11'!P$38*Table6[[#This Row],[LNTVLING]]+'[1]11'!P$33*Table6[[#This Row],[DL_DUM]]+'[1]11'!P$34*Table6[[#This Row],[CT_DUM]]+'[1]11'!P$35*Table6[[#This Row],[PA_DUM]]+'[1]11'!P$36*Table6[[#This Row],[NY_DUM]]+'[1]11'!P$37*Table6[[#This Row],[NJ_DUM]]</f>
        <v>8.4826385178013304</v>
      </c>
      <c r="BL162" s="9">
        <f>Table6[[#This Row],[sales]]-Table6[[#This Row],[ Pred_11]]</f>
        <v>2608.6049944925999</v>
      </c>
      <c r="BM162" s="47">
        <f>ABS(Table6[[#This Row],[ Red_11]]/Table6[[#This Row],[sales]])</f>
        <v>0.9967587487668329</v>
      </c>
      <c r="BN162" s="9">
        <f>'[1]12'!K$22+'[1]12'!K$28*Table6[[#This Row],[COMBINE LN LING]]+'[1]12'!K$23*Table6[[#This Row],[DL_DUM]]+'[1]12'!K$24*Table6[[#This Row],[CT_DUM]]+'[1]12'!K$25*Table6[[#This Row],[PA_DUM]]+'[1]12'!K$26*Table6[[#This Row],[NY_DUM]]+'[1]12'!K$27*Table6[[#This Row],[NJ_DUM]]</f>
        <v>8.6408635520907104</v>
      </c>
      <c r="BO162" s="9">
        <f>Table6[[#This Row],[sales]]-Table6[[#This Row],[ Pred_12]]</f>
        <v>2608.4467694583104</v>
      </c>
      <c r="BP162" s="47">
        <f>ABS(Table6[[#This Row],[ Red_12]]/Table6[[#This Row],[sales]])</f>
        <v>0.99669829032734714</v>
      </c>
      <c r="BQ162">
        <f>LN(G162+'2019 Totals and Calculations'!C$18)</f>
        <v>8.7278626256642493</v>
      </c>
      <c r="BR162">
        <f>LN(Table6[[#This Row],[PROF RADIO]]+'2019 Totals and Calculations'!D$18)</f>
        <v>6.8578361623690176</v>
      </c>
      <c r="BS162">
        <f>LN(Table6[[#This Row],[ONLINE LINGERING]]+'2019 Totals and Calculations'!E$18)</f>
        <v>6.2152326315172406</v>
      </c>
      <c r="BT162">
        <f>MONTH(Table6[[#This Row],[Date]])</f>
        <v>1</v>
      </c>
      <c r="BU162">
        <f t="shared" si="67"/>
        <v>1</v>
      </c>
      <c r="BV162">
        <f t="shared" si="68"/>
        <v>0</v>
      </c>
      <c r="BW162">
        <f t="shared" si="69"/>
        <v>0</v>
      </c>
      <c r="BX162">
        <f t="shared" si="70"/>
        <v>0</v>
      </c>
      <c r="BY162">
        <f t="shared" si="71"/>
        <v>0</v>
      </c>
      <c r="BZ162">
        <f t="shared" si="72"/>
        <v>0</v>
      </c>
      <c r="CA162">
        <f t="shared" si="73"/>
        <v>0</v>
      </c>
      <c r="CB162">
        <f t="shared" si="74"/>
        <v>0</v>
      </c>
      <c r="CC162">
        <f t="shared" si="75"/>
        <v>0</v>
      </c>
      <c r="CD162">
        <f t="shared" si="76"/>
        <v>0</v>
      </c>
      <c r="CE162">
        <f t="shared" si="77"/>
        <v>0</v>
      </c>
      <c r="CF162">
        <f t="shared" si="78"/>
        <v>0</v>
      </c>
      <c r="CG162">
        <f t="shared" si="79"/>
        <v>4</v>
      </c>
      <c r="CH16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2788.2055937303758</v>
      </c>
      <c r="CI162" s="79">
        <f>Table6[[#This Row],[sales]]-CH162</f>
        <v>-171.11796071997469</v>
      </c>
      <c r="CJ162">
        <f>ABS(Table6[[#This Row],[sales]]-CH162)/Table6[[#This Row],[sales]]</f>
        <v>6.5384879956480471E-2</v>
      </c>
      <c r="CK16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3020.2974149203633</v>
      </c>
      <c r="CL162" s="79">
        <f>Table6[[#This Row],[sales]]-CK162</f>
        <v>-403.2097819099622</v>
      </c>
      <c r="CM162">
        <f>ABS(Table6[[#This Row],[sales]]-CK162)/Table6[[#This Row],[sales]]</f>
        <v>0.15406812398030223</v>
      </c>
      <c r="CN16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2929.0118507496045</v>
      </c>
      <c r="CO162" s="79">
        <f>Table6[[#This Row],[sales]]-CN162</f>
        <v>-311.92421773920341</v>
      </c>
      <c r="CP162">
        <f>ABS(Table6[[#This Row],[sales]]-CN162)/Table6[[#This Row],[sales]]</f>
        <v>0.11918753266217576</v>
      </c>
      <c r="CQ16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3046.0358231645059</v>
      </c>
      <c r="CR162" s="79">
        <f>Table6[[#This Row],[sales]]-CQ162</f>
        <v>-428.94819015410485</v>
      </c>
      <c r="CS162">
        <f>ABS(Table6[[#This Row],[sales]]-CQ162)/Table6[[#This Row],[sales]]</f>
        <v>0.16390287613743046</v>
      </c>
    </row>
    <row r="163" spans="1:97" x14ac:dyDescent="0.2">
      <c r="A163">
        <v>162</v>
      </c>
      <c r="B163" t="s">
        <v>322</v>
      </c>
      <c r="C163" s="5">
        <v>42764</v>
      </c>
      <c r="D163" s="6">
        <v>6563.7337499999994</v>
      </c>
      <c r="E163" s="8">
        <f>YEAR(Table6[[#This Row],[Date]])</f>
        <v>2017</v>
      </c>
      <c r="F163" s="6">
        <f>Table6[[#This Row],[TV_State]]+Table6[[#This Row],[Radio_State]]+Table6[[#This Row],[Online]]</f>
        <v>8022.3412499999995</v>
      </c>
      <c r="G163" s="6">
        <f t="shared" si="54"/>
        <v>6037.0143749999988</v>
      </c>
      <c r="H163" s="6">
        <f>LN(Table6[[#This Row],[PROF TV LING]])</f>
        <v>8.7056648599431679</v>
      </c>
      <c r="I163" s="6">
        <f t="shared" si="55"/>
        <v>8.7893148892300932</v>
      </c>
      <c r="J163" s="6">
        <v>972.40499999999997</v>
      </c>
      <c r="K163" s="6">
        <f t="shared" si="60"/>
        <v>930.47749999999996</v>
      </c>
      <c r="L163" s="6">
        <f>0.5*J162+0.5*Table6[[#This Row],[Radio_State]]</f>
        <v>949.25250000000005</v>
      </c>
      <c r="M163" s="6">
        <f>LN(Table6[[#This Row],[RADIO LINGERING ]])</f>
        <v>6.8556748327665948</v>
      </c>
      <c r="N163" s="6">
        <f t="shared" si="56"/>
        <v>6.8797723843456549</v>
      </c>
      <c r="O163" s="6">
        <v>486.20249999999999</v>
      </c>
      <c r="P163" s="6">
        <f t="shared" si="57"/>
        <v>476.54324999999994</v>
      </c>
      <c r="Q163" s="6">
        <f>0.3*O162+0.7*Table6[[#This Row],[Online]]</f>
        <v>479.25675000000001</v>
      </c>
      <c r="R163" s="6">
        <f>LN(Table6[[#This Row],[ONLINE LINGERING]])</f>
        <v>6.1722364663336107</v>
      </c>
      <c r="S163" s="6">
        <f t="shared" si="58"/>
        <v>6.1866252037857103</v>
      </c>
      <c r="T163" s="6">
        <v>2707.5524019092363</v>
      </c>
      <c r="U163" s="6">
        <f t="shared" si="59"/>
        <v>7.9038003330402944</v>
      </c>
      <c r="V163" s="8">
        <f>YEAR(Table6[[#This Row],[Date]])</f>
        <v>2017</v>
      </c>
      <c r="W163" s="8">
        <f>WEEKNUM(Table6[[#This Row],[Date]])</f>
        <v>5</v>
      </c>
      <c r="X163" t="s">
        <v>327</v>
      </c>
      <c r="Y163" s="9">
        <f>Table6[[#This Row],[LNTVLING]]+Table6[[#This Row],[LNRADIOLING]]+Table6[[#This Row],[LNONLINELING]]</f>
        <v>21.733576159043373</v>
      </c>
      <c r="Z163">
        <f t="shared" si="80"/>
        <v>1</v>
      </c>
      <c r="AA163">
        <f t="shared" si="61"/>
        <v>0</v>
      </c>
      <c r="AB163">
        <f t="shared" si="62"/>
        <v>1</v>
      </c>
      <c r="AC163">
        <f t="shared" si="63"/>
        <v>0</v>
      </c>
      <c r="AD163">
        <f t="shared" si="64"/>
        <v>0</v>
      </c>
      <c r="AE163">
        <f t="shared" si="65"/>
        <v>0</v>
      </c>
      <c r="AF163">
        <f t="shared" si="66"/>
        <v>0</v>
      </c>
      <c r="AG163" s="9">
        <f>'[1]1'!J$20+'[1]1'!J$21*Table6[[#This Row],[TV_State]]</f>
        <v>7784.6985626104724</v>
      </c>
      <c r="AH163" s="9">
        <f>Table6[[#This Row],[sales]]-Table6[[#This Row],[Pred_1]]</f>
        <v>-5077.1461607012361</v>
      </c>
      <c r="AI163">
        <f>ABS(Table6[[#This Row],[Res_1]])/Table6[[#This Row],[sales]]</f>
        <v>1.8751792789388215</v>
      </c>
      <c r="AJ163" s="9">
        <f>'[1]2'!J$20+'[1]2'!J$21*Table6[[#This Row],[Radio_State]]</f>
        <v>5983.1930506711115</v>
      </c>
      <c r="AK163" s="9">
        <f>Table6[[#This Row],[sales]]-Table6[[#This Row],[ Pred_2 ]]</f>
        <v>-3275.6406487618751</v>
      </c>
      <c r="AL163">
        <f>ABS(Table6[[#This Row],[ Res_2 ]])/Table6[[#This Row],[sales]]</f>
        <v>1.2098161595882873</v>
      </c>
      <c r="AM163" s="10">
        <f>'[1]3'!J$20+'[1]3'!J$21*Data!O163</f>
        <v>4609.6781618389114</v>
      </c>
      <c r="AN163" s="9">
        <f>Table6[[#This Row],[sales]]-Table6[[#This Row],[Pred_3]]</f>
        <v>-1902.125759929675</v>
      </c>
      <c r="AO163" s="9">
        <f>ABS(Table6[[#This Row],[Res_3]])/Table6[[#This Row],[sales]]</f>
        <v>0.70252592658534951</v>
      </c>
      <c r="AP163" s="9">
        <f>'[1]4'!L$21+'[1]4'!L$27*Table6[[#This Row],[TV_State]]+'[1]4'!L$22*Table6[[#This Row],[NJ_DUM]]+'[1]4'!L$23*Table6[[#This Row],[NY_DUM]]+'[1]4'!L$24*Table6[[#This Row],[PA_DUM]]+'[1]4'!L$25*Table6[[#This Row],[CT_DUM]]+'[1]4'!L$26*Table6[[#This Row],[DL_DUM]]</f>
        <v>1685.6626176615057</v>
      </c>
      <c r="AQ163" s="9">
        <f>Table6[[#This Row],[sales]]-Table6[[#This Row],[Pred_4]]</f>
        <v>1021.8897842477306</v>
      </c>
      <c r="AR163">
        <f>ABS(Table6[[#This Row],[Res_4]]/Table6[[#This Row],[sales]])</f>
        <v>0.37742197843600106</v>
      </c>
      <c r="AS163" s="9">
        <f>'[1]5'!L$20+'[1]5'!L$26*Table6[[#This Row],[Radio_State]]+'[1]5'!L$21*Table6[[#This Row],[NJ_DUM]]+'[1]5'!L$22*Table6[[#This Row],[NY_DUM]]+'[1]5'!L$23*Table6[[#This Row],[PA_DUM]]+'[1]5'!L$24*Table6[[#This Row],[CT_DUM]]+'[1]5'!L$25*Table6[[#This Row],[DL_DUM]]</f>
        <v>1909.3756109131918</v>
      </c>
      <c r="AT163" s="9">
        <f>Table6[[#This Row],[sales]]-Table6[[#This Row],[Pred_5]]</f>
        <v>798.17679099604447</v>
      </c>
      <c r="AU163" s="9">
        <f>ABS(Table6[[#This Row],[Red_5]]/Table6[[#This Row],[sales]])</f>
        <v>0.29479643327797034</v>
      </c>
      <c r="AV163" s="9">
        <f>'[1]6'!L$20+'[1]6'!L$26*Table6[[#This Row],[Online]]+'[1]6'!L$21*Table6[[#This Row],[NJ_DUM]]+'[1]6'!L$22*Table6[[#This Row],[NY_DUM]]+'[1]6'!L$23*Table6[[#This Row],[PA_DUM]]+'[1]6'!L$24*Table6[[#This Row],[CT_DUM]]+'[1]6'!L$25*Table6[[#This Row],[DL_DUM]]</f>
        <v>2110.1247147667646</v>
      </c>
      <c r="AW163" s="9">
        <f>Table6[[#This Row],[sales]]-Table6[[#This Row],[Pred_6]]</f>
        <v>597.42768714247177</v>
      </c>
      <c r="AX163" s="9">
        <f>ABS(Table6[[#This Row],[Red_6]]/Table6[[#This Row],[sales]])</f>
        <v>0.22065230823277671</v>
      </c>
      <c r="AY163" s="9">
        <f>'[1]7'!L$21+'[1]7'!L$27*Table6[[#This Row],[LNTV]]+'[1]7'!L$22*Table6[[#This Row],[NJ_DUM]]+'[1]7'!L$23*Table6[[#This Row],[NY_DUM]]+'[1]7'!L$24*Table6[[#This Row],[PA_DUM]]+'[1]7'!L$25*Table6[[#This Row],[CT_DUM]]+'[1]7'!L$26*Table6[[#This Row],[DL_DUM]]</f>
        <v>6.1184110961097939</v>
      </c>
      <c r="AZ163" s="9">
        <f>Table6[[#This Row],[sales]]-Table6[[#This Row],[Pred_7]]</f>
        <v>2701.4339908131265</v>
      </c>
      <c r="BA163" s="9">
        <f>ABS(Table6[[#This Row],[Red_7]]/Table6[[#This Row],[sales]])</f>
        <v>0.99774024277727902</v>
      </c>
      <c r="BB163" s="9">
        <f>'[1]8'!O$22+'[1]8'!O$28*Table6[[#This Row],[LNRADIOLING]]+'[1]8'!O$23*Table6[[#This Row],[DL_DUM]]+'[1]8'!O$24*Table6[[#This Row],[CT_DUM]]+'[1]8'!O$25*Table6[[#This Row],[PA_DUM]]+'[1]8'!O$26*Table6[[#This Row],[NY_DUM]]+'[1]8'!O$27*Table6[[#This Row],[NJ_DUM]]</f>
        <v>8.5756898700845205</v>
      </c>
      <c r="BC163" s="9">
        <f>Table6[[#This Row],[sales]]-Table6[[#This Row],[Pred_8]]</f>
        <v>2698.9767120391516</v>
      </c>
      <c r="BD163" s="9">
        <f>ABS(Table6[[#This Row],[Red_8]]/Table6[[#This Row],[sales]])</f>
        <v>0.99683267815461762</v>
      </c>
      <c r="BE163" s="9">
        <f>'[1]9'!M$19+'[1]9'!M$21*Table6[[#This Row],[LNONLINE]]+'[1]9'!M$20*Table6[[#This Row],[DL_DUM]]+'[1]9'!M$22*Table6[[#This Row],[CT_DUM]]+'[1]9'!M$23*Table6[[#This Row],[PA_DUM]]+'[1]9'!M$24*Table6[[#This Row],[NY_DUM]]+'[1]9'!M$25*Table6[[#This Row],[NJ_DUM]]</f>
        <v>8.6252862497426932</v>
      </c>
      <c r="BF163" s="9">
        <f>Table6[[#This Row],[sales]]-Table6[[#This Row],[Pred_9]]</f>
        <v>2698.9271156594937</v>
      </c>
      <c r="BG163" s="9">
        <f>ABS(Table6[[#This Row],[Red_9]]/Table6[[#This Row],[sales]])</f>
        <v>0.99681436036338189</v>
      </c>
      <c r="BH163" s="9">
        <f>'[1]10'!P$22+'[1]10'!P$30*Table6[[#This Row],[LNTV]]+'[1]10'!P$29*Table6[[#This Row],[LNRADIOLING]]+'[1]10'!P$24*Table6[[#This Row],[LNONLINELING]]+'[1]10'!P$23*Table6[[#This Row],[DL_DUM]]+'[1]10'!P$25*Table6[[#This Row],[CT_DUM]]+'[1]10'!P$26*Table6[[#This Row],[PA_DUM]]+'[1]10'!P$27*Table6[[#This Row],[NY_DUM]]+'[1]10'!P$28*Table6[[#This Row],[NJ_DUM]]</f>
        <v>8.505640750242133</v>
      </c>
      <c r="BI163" s="9">
        <f>Table6[[#This Row],[sales]]-Table6[[#This Row],[Pred_10]]</f>
        <v>2699.0467611589943</v>
      </c>
      <c r="BJ163" s="45">
        <f>ABS(Table6[[#This Row],[Red_10]]/Table6[[#This Row],[sales]])</f>
        <v>0.99685854990498268</v>
      </c>
      <c r="BK163" s="9">
        <f>'[1]11'!P$32+'[1]11'!P$40*Table6[[#This Row],[LNONLINELING]]+'[1]11'!P$39*Table6[[#This Row],[LNRADIOLING]]+'[1]11'!P$38*Table6[[#This Row],[LNTVLING]]+'[1]11'!P$33*Table6[[#This Row],[DL_DUM]]+'[1]11'!P$34*Table6[[#This Row],[CT_DUM]]+'[1]11'!P$35*Table6[[#This Row],[PA_DUM]]+'[1]11'!P$36*Table6[[#This Row],[NY_DUM]]+'[1]11'!P$37*Table6[[#This Row],[NJ_DUM]]</f>
        <v>8.4899584006327959</v>
      </c>
      <c r="BL163" s="9">
        <f>Table6[[#This Row],[sales]]-Table6[[#This Row],[ Pred_11]]</f>
        <v>2699.0624435086033</v>
      </c>
      <c r="BM163" s="47">
        <f>ABS(Table6[[#This Row],[ Red_11]]/Table6[[#This Row],[sales]])</f>
        <v>0.99686434198110208</v>
      </c>
      <c r="BN163" s="9">
        <f>'[1]12'!K$22+'[1]12'!K$28*Table6[[#This Row],[COMBINE LN LING]]+'[1]12'!K$23*Table6[[#This Row],[DL_DUM]]+'[1]12'!K$24*Table6[[#This Row],[CT_DUM]]+'[1]12'!K$25*Table6[[#This Row],[PA_DUM]]+'[1]12'!K$26*Table6[[#This Row],[NY_DUM]]+'[1]12'!K$27*Table6[[#This Row],[NJ_DUM]]</f>
        <v>8.653921748306999</v>
      </c>
      <c r="BO163" s="9">
        <f>Table6[[#This Row],[sales]]-Table6[[#This Row],[ Pred_12]]</f>
        <v>2698.8984801609295</v>
      </c>
      <c r="BP163" s="47">
        <f>ABS(Table6[[#This Row],[ Red_12]]/Table6[[#This Row],[sales]])</f>
        <v>0.99680378420664928</v>
      </c>
      <c r="BQ163">
        <f>LN(G163+'2019 Totals and Calculations'!C$18)</f>
        <v>8.7637810274451748</v>
      </c>
      <c r="BR163">
        <f>LN(Table6[[#This Row],[PROF RADIO]]+'2019 Totals and Calculations'!D$18)</f>
        <v>6.9009661511898974</v>
      </c>
      <c r="BS163">
        <f>LN(Table6[[#This Row],[ONLINE LINGERING]]+'2019 Totals and Calculations'!E$18)</f>
        <v>6.2598378634637264</v>
      </c>
      <c r="BT163">
        <f>MONTH(Table6[[#This Row],[Date]])</f>
        <v>1</v>
      </c>
      <c r="BU163">
        <f t="shared" si="67"/>
        <v>1</v>
      </c>
      <c r="BV163">
        <f t="shared" si="68"/>
        <v>0</v>
      </c>
      <c r="BW163">
        <f t="shared" si="69"/>
        <v>0</v>
      </c>
      <c r="BX163">
        <f t="shared" si="70"/>
        <v>0</v>
      </c>
      <c r="BY163">
        <f t="shared" si="71"/>
        <v>0</v>
      </c>
      <c r="BZ163">
        <f t="shared" si="72"/>
        <v>0</v>
      </c>
      <c r="CA163">
        <f t="shared" si="73"/>
        <v>0</v>
      </c>
      <c r="CB163">
        <f t="shared" si="74"/>
        <v>0</v>
      </c>
      <c r="CC163">
        <f t="shared" si="75"/>
        <v>0</v>
      </c>
      <c r="CD163">
        <f t="shared" si="76"/>
        <v>0</v>
      </c>
      <c r="CE163">
        <f t="shared" si="77"/>
        <v>0</v>
      </c>
      <c r="CF163">
        <f t="shared" si="78"/>
        <v>0</v>
      </c>
      <c r="CG163">
        <f t="shared" si="79"/>
        <v>5</v>
      </c>
      <c r="CH16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2825.8392970268224</v>
      </c>
      <c r="CI163" s="79">
        <f>Table6[[#This Row],[sales]]-CH163</f>
        <v>-118.28689511758603</v>
      </c>
      <c r="CJ163">
        <f>ABS(Table6[[#This Row],[sales]]-CH163)/Table6[[#This Row],[sales]]</f>
        <v>4.3687758373273135E-2</v>
      </c>
      <c r="CK16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3067.4284039540335</v>
      </c>
      <c r="CL163" s="79">
        <f>Table6[[#This Row],[sales]]-CK163</f>
        <v>-359.87600204479713</v>
      </c>
      <c r="CM163">
        <f>ABS(Table6[[#This Row],[sales]]-CK163)/Table6[[#This Row],[sales]]</f>
        <v>0.13291561847188249</v>
      </c>
      <c r="CN16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2978.9964122298247</v>
      </c>
      <c r="CO163" s="79">
        <f>Table6[[#This Row],[sales]]-CN163</f>
        <v>-271.4440103205884</v>
      </c>
      <c r="CP163">
        <f>ABS(Table6[[#This Row],[sales]]-CN163)/Table6[[#This Row],[sales]]</f>
        <v>0.10025438847616729</v>
      </c>
      <c r="CQ16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3121.4932129357153</v>
      </c>
      <c r="CR163" s="79">
        <f>Table6[[#This Row],[sales]]-CQ163</f>
        <v>-413.94081102647897</v>
      </c>
      <c r="CS163">
        <f>ABS(Table6[[#This Row],[sales]]-CQ163)/Table6[[#This Row],[sales]]</f>
        <v>0.1528837671745846</v>
      </c>
    </row>
    <row r="164" spans="1:97" x14ac:dyDescent="0.2">
      <c r="A164">
        <v>163</v>
      </c>
      <c r="B164" t="s">
        <v>322</v>
      </c>
      <c r="C164" s="5">
        <v>42771</v>
      </c>
      <c r="D164" s="6">
        <v>3445.96021875</v>
      </c>
      <c r="E164" s="8">
        <f>YEAR(Table6[[#This Row],[Date]])</f>
        <v>2017</v>
      </c>
      <c r="F164" s="6">
        <f>Table6[[#This Row],[TV_State]]+Table6[[#This Row],[Radio_State]]+Table6[[#This Row],[Online]]</f>
        <v>4211.7291562499995</v>
      </c>
      <c r="G164" s="6">
        <f t="shared" si="54"/>
        <v>5259.6981281249991</v>
      </c>
      <c r="H164" s="6">
        <f>LN(Table6[[#This Row],[PROF TV LING]])</f>
        <v>8.5678289139945765</v>
      </c>
      <c r="I164" s="6">
        <f t="shared" si="55"/>
        <v>8.1449578728395799</v>
      </c>
      <c r="J164" s="6">
        <v>510.51262500000001</v>
      </c>
      <c r="K164" s="6">
        <f t="shared" si="60"/>
        <v>720.49506250000002</v>
      </c>
      <c r="L164" s="6">
        <f>0.5*J163+0.5*Table6[[#This Row],[Radio_State]]</f>
        <v>741.45881250000002</v>
      </c>
      <c r="M164" s="6">
        <f>LN(Table6[[#This Row],[RADIO LINGERING ]])</f>
        <v>6.608619613845085</v>
      </c>
      <c r="N164" s="6">
        <f t="shared" si="56"/>
        <v>6.2354153679551416</v>
      </c>
      <c r="O164" s="6">
        <v>255.25631250000001</v>
      </c>
      <c r="P164" s="6">
        <f t="shared" si="57"/>
        <v>321.64239375</v>
      </c>
      <c r="Q164" s="6">
        <f>0.3*O163+0.7*Table6[[#This Row],[Online]]</f>
        <v>324.54016875000002</v>
      </c>
      <c r="R164" s="6">
        <f>LN(Table6[[#This Row],[ONLINE LINGERING]])</f>
        <v>5.7824093150779774</v>
      </c>
      <c r="S164" s="6">
        <f t="shared" si="58"/>
        <v>5.5422681873951971</v>
      </c>
      <c r="T164" s="6">
        <v>2621.4760857192259</v>
      </c>
      <c r="U164" s="6">
        <f t="shared" si="59"/>
        <v>7.871492829605625</v>
      </c>
      <c r="V164" s="8">
        <f>YEAR(Table6[[#This Row],[Date]])</f>
        <v>2017</v>
      </c>
      <c r="W164" s="8">
        <f>WEEKNUM(Table6[[#This Row],[Date]])</f>
        <v>6</v>
      </c>
      <c r="X164" t="s">
        <v>328</v>
      </c>
      <c r="Y164" s="9">
        <f>Table6[[#This Row],[LNTVLING]]+Table6[[#This Row],[LNRADIOLING]]+Table6[[#This Row],[LNONLINELING]]</f>
        <v>20.958857842917638</v>
      </c>
      <c r="Z164">
        <f t="shared" si="80"/>
        <v>1</v>
      </c>
      <c r="AA164">
        <f t="shared" si="61"/>
        <v>0</v>
      </c>
      <c r="AB164">
        <f t="shared" si="62"/>
        <v>1</v>
      </c>
      <c r="AC164">
        <f t="shared" si="63"/>
        <v>0</v>
      </c>
      <c r="AD164">
        <f t="shared" si="64"/>
        <v>0</v>
      </c>
      <c r="AE164">
        <f t="shared" si="65"/>
        <v>0</v>
      </c>
      <c r="AF164">
        <f t="shared" si="66"/>
        <v>0</v>
      </c>
      <c r="AG164" s="9">
        <f>'[1]1'!J$20+'[1]1'!J$21*Table6[[#This Row],[TV_State]]</f>
        <v>4718.5897044622525</v>
      </c>
      <c r="AH164" s="9">
        <f>Table6[[#This Row],[sales]]-Table6[[#This Row],[Pred_1]]</f>
        <v>-2097.1136187430266</v>
      </c>
      <c r="AI164">
        <f>ABS(Table6[[#This Row],[Res_1]])/Table6[[#This Row],[sales]]</f>
        <v>0.7999743465779755</v>
      </c>
      <c r="AJ164" s="9">
        <f>'[1]2'!J$20+'[1]2'!J$21*Table6[[#This Row],[Radio_State]]</f>
        <v>3955.4602085011493</v>
      </c>
      <c r="AK164" s="9">
        <f>Table6[[#This Row],[sales]]-Table6[[#This Row],[ Pred_2 ]]</f>
        <v>-1333.9841227819234</v>
      </c>
      <c r="AL164">
        <f>ABS(Table6[[#This Row],[ Res_2 ]])/Table6[[#This Row],[sales]]</f>
        <v>0.50886755368433301</v>
      </c>
      <c r="AM164" s="10">
        <f>'[1]3'!J$20+'[1]3'!J$21*Data!O164</f>
        <v>3275.427871284734</v>
      </c>
      <c r="AN164" s="9">
        <f>Table6[[#This Row],[sales]]-Table6[[#This Row],[Pred_3]]</f>
        <v>-653.95178556550809</v>
      </c>
      <c r="AO164" s="9">
        <f>ABS(Table6[[#This Row],[Res_3]])/Table6[[#This Row],[sales]]</f>
        <v>0.249459374864406</v>
      </c>
      <c r="AP164" s="9">
        <f>'[1]4'!L$21+'[1]4'!L$27*Table6[[#This Row],[TV_State]]+'[1]4'!L$22*Table6[[#This Row],[NJ_DUM]]+'[1]4'!L$23*Table6[[#This Row],[NY_DUM]]+'[1]4'!L$24*Table6[[#This Row],[PA_DUM]]+'[1]4'!L$25*Table6[[#This Row],[CT_DUM]]+'[1]4'!L$26*Table6[[#This Row],[DL_DUM]]</f>
        <v>997.9421215865566</v>
      </c>
      <c r="AQ164" s="9">
        <f>Table6[[#This Row],[sales]]-Table6[[#This Row],[Pred_4]]</f>
        <v>1623.5339641326693</v>
      </c>
      <c r="AR164">
        <f>ABS(Table6[[#This Row],[Res_4]]/Table6[[#This Row],[sales]])</f>
        <v>0.61932053203805515</v>
      </c>
      <c r="AS164" s="9">
        <f>'[1]5'!L$20+'[1]5'!L$26*Table6[[#This Row],[Radio_State]]+'[1]5'!L$21*Table6[[#This Row],[NJ_DUM]]+'[1]5'!L$22*Table6[[#This Row],[NY_DUM]]+'[1]5'!L$23*Table6[[#This Row],[PA_DUM]]+'[1]5'!L$24*Table6[[#This Row],[CT_DUM]]+'[1]5'!L$25*Table6[[#This Row],[DL_DUM]]</f>
        <v>1095.7081716847742</v>
      </c>
      <c r="AT164" s="9">
        <f>Table6[[#This Row],[sales]]-Table6[[#This Row],[Pred_5]]</f>
        <v>1525.7679140344517</v>
      </c>
      <c r="AU164" s="9">
        <f>ABS(Table6[[#This Row],[Red_5]]/Table6[[#This Row],[sales]])</f>
        <v>0.58202625701841693</v>
      </c>
      <c r="AV164" s="9">
        <f>'[1]6'!L$20+'[1]6'!L$26*Table6[[#This Row],[Online]]+'[1]6'!L$21*Table6[[#This Row],[NJ_DUM]]+'[1]6'!L$22*Table6[[#This Row],[NY_DUM]]+'[1]6'!L$23*Table6[[#This Row],[PA_DUM]]+'[1]6'!L$24*Table6[[#This Row],[CT_DUM]]+'[1]6'!L$25*Table6[[#This Row],[DL_DUM]]</f>
        <v>1104.9874196889823</v>
      </c>
      <c r="AW164" s="9">
        <f>Table6[[#This Row],[sales]]-Table6[[#This Row],[Pred_6]]</f>
        <v>1516.4886660302436</v>
      </c>
      <c r="AX164" s="9">
        <f>ABS(Table6[[#This Row],[Red_6]]/Table6[[#This Row],[sales]])</f>
        <v>0.57848655354572154</v>
      </c>
      <c r="AY164" s="9">
        <f>'[1]7'!L$21+'[1]7'!L$27*Table6[[#This Row],[LNTV]]+'[1]7'!L$22*Table6[[#This Row],[NJ_DUM]]+'[1]7'!L$23*Table6[[#This Row],[NY_DUM]]+'[1]7'!L$24*Table6[[#This Row],[PA_DUM]]+'[1]7'!L$25*Table6[[#This Row],[CT_DUM]]+'[1]7'!L$26*Table6[[#This Row],[DL_DUM]]</f>
        <v>6.0470907687491557</v>
      </c>
      <c r="AZ164" s="9">
        <f>Table6[[#This Row],[sales]]-Table6[[#This Row],[Pred_7]]</f>
        <v>2615.4289949504769</v>
      </c>
      <c r="BA164" s="9">
        <f>ABS(Table6[[#This Row],[Red_7]]/Table6[[#This Row],[sales]])</f>
        <v>0.99769324969177053</v>
      </c>
      <c r="BB164" s="9">
        <f>'[1]8'!O$22+'[1]8'!O$28*Table6[[#This Row],[LNRADIOLING]]+'[1]8'!O$23*Table6[[#This Row],[DL_DUM]]+'[1]8'!O$24*Table6[[#This Row],[CT_DUM]]+'[1]8'!O$25*Table6[[#This Row],[PA_DUM]]+'[1]8'!O$26*Table6[[#This Row],[NY_DUM]]+'[1]8'!O$27*Table6[[#This Row],[NJ_DUM]]</f>
        <v>8.5580647173578583</v>
      </c>
      <c r="BC164" s="9">
        <f>Table6[[#This Row],[sales]]-Table6[[#This Row],[Pred_8]]</f>
        <v>2612.9180210018681</v>
      </c>
      <c r="BD164" s="9">
        <f>ABS(Table6[[#This Row],[Red_8]]/Table6[[#This Row],[sales]])</f>
        <v>0.99673540233154179</v>
      </c>
      <c r="BE164" s="9">
        <f>'[1]9'!M$19+'[1]9'!M$21*Table6[[#This Row],[LNONLINE]]+'[1]9'!M$20*Table6[[#This Row],[DL_DUM]]+'[1]9'!M$22*Table6[[#This Row],[CT_DUM]]+'[1]9'!M$23*Table6[[#This Row],[PA_DUM]]+'[1]9'!M$24*Table6[[#This Row],[NY_DUM]]+'[1]9'!M$25*Table6[[#This Row],[NJ_DUM]]</f>
        <v>8.4212715775648963</v>
      </c>
      <c r="BF164" s="9">
        <f>Table6[[#This Row],[sales]]-Table6[[#This Row],[Pred_9]]</f>
        <v>2613.0548141416612</v>
      </c>
      <c r="BG164" s="9">
        <f>ABS(Table6[[#This Row],[Red_9]]/Table6[[#This Row],[sales]])</f>
        <v>0.99678758405486112</v>
      </c>
      <c r="BH164" s="9">
        <f>'[1]10'!P$22+'[1]10'!P$30*Table6[[#This Row],[LNTV]]+'[1]10'!P$29*Table6[[#This Row],[LNRADIOLING]]+'[1]10'!P$24*Table6[[#This Row],[LNONLINELING]]+'[1]10'!P$23*Table6[[#This Row],[DL_DUM]]+'[1]10'!P$25*Table6[[#This Row],[CT_DUM]]+'[1]10'!P$26*Table6[[#This Row],[PA_DUM]]+'[1]10'!P$27*Table6[[#This Row],[NY_DUM]]+'[1]10'!P$28*Table6[[#This Row],[NJ_DUM]]</f>
        <v>8.393543195137477</v>
      </c>
      <c r="BI164" s="9">
        <f>Table6[[#This Row],[sales]]-Table6[[#This Row],[Pred_10]]</f>
        <v>2613.0825425240882</v>
      </c>
      <c r="BJ164" s="45">
        <f>ABS(Table6[[#This Row],[Red_10]]/Table6[[#This Row],[sales]])</f>
        <v>0.99679816144771927</v>
      </c>
      <c r="BK164" s="9">
        <f>'[1]11'!P$32+'[1]11'!P$40*Table6[[#This Row],[LNONLINELING]]+'[1]11'!P$39*Table6[[#This Row],[LNRADIOLING]]+'[1]11'!P$38*Table6[[#This Row],[LNTVLING]]+'[1]11'!P$33*Table6[[#This Row],[DL_DUM]]+'[1]11'!P$34*Table6[[#This Row],[CT_DUM]]+'[1]11'!P$35*Table6[[#This Row],[PA_DUM]]+'[1]11'!P$36*Table6[[#This Row],[NY_DUM]]+'[1]11'!P$37*Table6[[#This Row],[NJ_DUM]]</f>
        <v>8.3809154620870867</v>
      </c>
      <c r="BL164" s="9">
        <f>Table6[[#This Row],[sales]]-Table6[[#This Row],[ Pred_11]]</f>
        <v>2613.0951702571388</v>
      </c>
      <c r="BM164" s="47">
        <f>ABS(Table6[[#This Row],[ Red_11]]/Table6[[#This Row],[sales]])</f>
        <v>0.99680297847928379</v>
      </c>
      <c r="BN164" s="9">
        <f>'[1]12'!K$22+'[1]12'!K$28*Table6[[#This Row],[COMBINE LN LING]]+'[1]12'!K$23*Table6[[#This Row],[DL_DUM]]+'[1]12'!K$24*Table6[[#This Row],[CT_DUM]]+'[1]12'!K$25*Table6[[#This Row],[PA_DUM]]+'[1]12'!K$26*Table6[[#This Row],[NY_DUM]]+'[1]12'!K$27*Table6[[#This Row],[NJ_DUM]]</f>
        <v>8.5793660528020936</v>
      </c>
      <c r="BO164" s="9">
        <f>Table6[[#This Row],[sales]]-Table6[[#This Row],[ Pred_12]]</f>
        <v>2612.8967196664239</v>
      </c>
      <c r="BP164" s="47">
        <f>ABS(Table6[[#This Row],[ Red_12]]/Table6[[#This Row],[sales]])</f>
        <v>0.99672727662878979</v>
      </c>
      <c r="BQ164">
        <f>LN(G164+'2019 Totals and Calculations'!C$18)</f>
        <v>8.6342544808270283</v>
      </c>
      <c r="BR164">
        <f>LN(Table6[[#This Row],[PROF RADIO]]+'2019 Totals and Calculations'!D$18)</f>
        <v>6.6634537539862473</v>
      </c>
      <c r="BS164">
        <f>LN(Table6[[#This Row],[ONLINE LINGERING]]+'2019 Totals and Calculations'!E$18)</f>
        <v>5.909216895073409</v>
      </c>
      <c r="BT164">
        <f>MONTH(Table6[[#This Row],[Date]])</f>
        <v>2</v>
      </c>
      <c r="BU164">
        <f t="shared" si="67"/>
        <v>0</v>
      </c>
      <c r="BV164">
        <f t="shared" si="68"/>
        <v>1</v>
      </c>
      <c r="BW164">
        <f t="shared" si="69"/>
        <v>0</v>
      </c>
      <c r="BX164">
        <f t="shared" si="70"/>
        <v>0</v>
      </c>
      <c r="BY164">
        <f t="shared" si="71"/>
        <v>0</v>
      </c>
      <c r="BZ164">
        <f t="shared" si="72"/>
        <v>0</v>
      </c>
      <c r="CA164">
        <f t="shared" si="73"/>
        <v>0</v>
      </c>
      <c r="CB164">
        <f t="shared" si="74"/>
        <v>0</v>
      </c>
      <c r="CC164">
        <f t="shared" si="75"/>
        <v>0</v>
      </c>
      <c r="CD164">
        <f t="shared" si="76"/>
        <v>0</v>
      </c>
      <c r="CE164">
        <f t="shared" si="77"/>
        <v>0</v>
      </c>
      <c r="CF164">
        <f t="shared" si="78"/>
        <v>0</v>
      </c>
      <c r="CG164">
        <f t="shared" si="79"/>
        <v>6</v>
      </c>
      <c r="CH16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2726.2071634486315</v>
      </c>
      <c r="CI164" s="79">
        <f>Table6[[#This Row],[sales]]-CH164</f>
        <v>-104.73107772940557</v>
      </c>
      <c r="CJ164">
        <f>ABS(Table6[[#This Row],[sales]]-CH164)/Table6[[#This Row],[sales]]</f>
        <v>3.995118563161397E-2</v>
      </c>
      <c r="CK16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2858.5630328045991</v>
      </c>
      <c r="CL164" s="79">
        <f>Table6[[#This Row],[sales]]-CK164</f>
        <v>-237.08694708537314</v>
      </c>
      <c r="CM164">
        <f>ABS(Table6[[#This Row],[sales]]-CK164)/Table6[[#This Row],[sales]]</f>
        <v>9.0440247911064267E-2</v>
      </c>
      <c r="CN16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2662.9419592451859</v>
      </c>
      <c r="CO164" s="79">
        <f>Table6[[#This Row],[sales]]-CN164</f>
        <v>-41.465873525959978</v>
      </c>
      <c r="CP164">
        <f>ABS(Table6[[#This Row],[sales]]-CN164)/Table6[[#This Row],[sales]]</f>
        <v>1.5817757694548427E-2</v>
      </c>
      <c r="CQ16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2718.1413506180775</v>
      </c>
      <c r="CR164" s="79">
        <f>Table6[[#This Row],[sales]]-CQ164</f>
        <v>-96.665264898851547</v>
      </c>
      <c r="CS164">
        <f>ABS(Table6[[#This Row],[sales]]-CQ164)/Table6[[#This Row],[sales]]</f>
        <v>3.6874364570955276E-2</v>
      </c>
    </row>
    <row r="165" spans="1:97" x14ac:dyDescent="0.2">
      <c r="A165">
        <v>164</v>
      </c>
      <c r="B165" t="s">
        <v>322</v>
      </c>
      <c r="C165" s="5">
        <v>42778</v>
      </c>
      <c r="D165" s="6">
        <v>3618.2582296875007</v>
      </c>
      <c r="E165" s="8">
        <f>YEAR(Table6[[#This Row],[Date]])</f>
        <v>2017</v>
      </c>
      <c r="F165" s="6">
        <f>Table6[[#This Row],[TV_State]]+Table6[[#This Row],[Radio_State]]+Table6[[#This Row],[Online]]</f>
        <v>4422.3156140625006</v>
      </c>
      <c r="G165" s="6">
        <f t="shared" si="54"/>
        <v>4767.2661585937494</v>
      </c>
      <c r="H165" s="6">
        <f>LN(Table6[[#This Row],[PROF TV LING]])</f>
        <v>8.4695282872089663</v>
      </c>
      <c r="I165" s="6">
        <f t="shared" si="55"/>
        <v>8.1937480370090121</v>
      </c>
      <c r="J165" s="6">
        <v>536.03825625000013</v>
      </c>
      <c r="K165" s="6">
        <f t="shared" si="60"/>
        <v>628.26665937500002</v>
      </c>
      <c r="L165" s="6">
        <f>0.5*J164+0.5*Table6[[#This Row],[Radio_State]]</f>
        <v>523.2754406250001</v>
      </c>
      <c r="M165" s="6">
        <f>LN(Table6[[#This Row],[RADIO LINGERING ]])</f>
        <v>6.2601079805455138</v>
      </c>
      <c r="N165" s="6">
        <f t="shared" si="56"/>
        <v>6.2842055321245747</v>
      </c>
      <c r="O165" s="6">
        <v>268.01912812500007</v>
      </c>
      <c r="P165" s="6">
        <f t="shared" si="57"/>
        <v>284.10610781250006</v>
      </c>
      <c r="Q165" s="6">
        <f>0.3*O164+0.7*Table6[[#This Row],[Online]]</f>
        <v>264.19028343750006</v>
      </c>
      <c r="R165" s="6">
        <f>LN(Table6[[#This Row],[ONLINE LINGERING]])</f>
        <v>5.5766696141125296</v>
      </c>
      <c r="S165" s="6">
        <f t="shared" si="58"/>
        <v>5.5910583515646293</v>
      </c>
      <c r="T165" s="6">
        <v>2803.2617656572684</v>
      </c>
      <c r="U165" s="6">
        <f t="shared" si="59"/>
        <v>7.9385389344809445</v>
      </c>
      <c r="V165" s="8">
        <f>YEAR(Table6[[#This Row],[Date]])</f>
        <v>2017</v>
      </c>
      <c r="W165" s="8">
        <f>WEEKNUM(Table6[[#This Row],[Date]])</f>
        <v>7</v>
      </c>
      <c r="X165" t="s">
        <v>329</v>
      </c>
      <c r="Y165" s="9">
        <f>Table6[[#This Row],[LNTVLING]]+Table6[[#This Row],[LNRADIOLING]]+Table6[[#This Row],[LNONLINELING]]</f>
        <v>20.306305881867008</v>
      </c>
      <c r="Z165">
        <f t="shared" si="80"/>
        <v>1</v>
      </c>
      <c r="AA165">
        <f t="shared" si="61"/>
        <v>0</v>
      </c>
      <c r="AB165">
        <f t="shared" si="62"/>
        <v>1</v>
      </c>
      <c r="AC165">
        <f t="shared" si="63"/>
        <v>0</v>
      </c>
      <c r="AD165">
        <f t="shared" si="64"/>
        <v>0</v>
      </c>
      <c r="AE165">
        <f t="shared" si="65"/>
        <v>0</v>
      </c>
      <c r="AF165">
        <f t="shared" si="66"/>
        <v>0</v>
      </c>
      <c r="AG165" s="9">
        <f>'[1]1'!J$20+'[1]1'!J$21*Table6[[#This Row],[TV_State]]</f>
        <v>4888.0325624125489</v>
      </c>
      <c r="AH165" s="9">
        <f>Table6[[#This Row],[sales]]-Table6[[#This Row],[Pred_1]]</f>
        <v>-2084.7707967552806</v>
      </c>
      <c r="AI165">
        <f>ABS(Table6[[#This Row],[Res_1]])/Table6[[#This Row],[sales]]</f>
        <v>0.74369465680864577</v>
      </c>
      <c r="AJ165" s="9">
        <f>'[1]2'!J$20+'[1]2'!J$21*Table6[[#This Row],[Radio_State]]</f>
        <v>4067.5191287263324</v>
      </c>
      <c r="AK165" s="9">
        <f>Table6[[#This Row],[sales]]-Table6[[#This Row],[ Pred_2 ]]</f>
        <v>-1264.257363069064</v>
      </c>
      <c r="AL165">
        <f>ABS(Table6[[#This Row],[ Res_2 ]])/Table6[[#This Row],[sales]]</f>
        <v>0.45099511524662744</v>
      </c>
      <c r="AM165" s="10">
        <f>'[1]3'!J$20+'[1]3'!J$21*Data!O165</f>
        <v>3349.1627557627285</v>
      </c>
      <c r="AN165" s="9">
        <f>Table6[[#This Row],[sales]]-Table6[[#This Row],[Pred_3]]</f>
        <v>-545.9009901054601</v>
      </c>
      <c r="AO165" s="9">
        <f>ABS(Table6[[#This Row],[Res_3]])/Table6[[#This Row],[sales]]</f>
        <v>0.19473778610092274</v>
      </c>
      <c r="AP165" s="9">
        <f>'[1]4'!L$21+'[1]4'!L$27*Table6[[#This Row],[TV_State]]+'[1]4'!L$22*Table6[[#This Row],[NJ_DUM]]+'[1]4'!L$23*Table6[[#This Row],[NY_DUM]]+'[1]4'!L$24*Table6[[#This Row],[PA_DUM]]+'[1]4'!L$25*Table6[[#This Row],[CT_DUM]]+'[1]4'!L$26*Table6[[#This Row],[DL_DUM]]</f>
        <v>1035.9477279485934</v>
      </c>
      <c r="AQ165" s="9">
        <f>Table6[[#This Row],[sales]]-Table6[[#This Row],[Pred_4]]</f>
        <v>1767.314037708675</v>
      </c>
      <c r="AR165">
        <f>ABS(Table6[[#This Row],[Res_4]]/Table6[[#This Row],[sales]])</f>
        <v>0.63044916438415466</v>
      </c>
      <c r="AS165" s="9">
        <f>'[1]5'!L$20+'[1]5'!L$26*Table6[[#This Row],[Radio_State]]+'[1]5'!L$21*Table6[[#This Row],[NJ_DUM]]+'[1]5'!L$22*Table6[[#This Row],[NY_DUM]]+'[1]5'!L$23*Table6[[#This Row],[PA_DUM]]+'[1]5'!L$24*Table6[[#This Row],[CT_DUM]]+'[1]5'!L$25*Table6[[#This Row],[DL_DUM]]</f>
        <v>1140.6740038526609</v>
      </c>
      <c r="AT165" s="9">
        <f>Table6[[#This Row],[sales]]-Table6[[#This Row],[Pred_5]]</f>
        <v>1662.5877618046075</v>
      </c>
      <c r="AU165" s="9">
        <f>ABS(Table6[[#This Row],[Red_5]]/Table6[[#This Row],[sales]])</f>
        <v>0.59309044277382628</v>
      </c>
      <c r="AV165" s="9">
        <f>'[1]6'!L$20+'[1]6'!L$26*Table6[[#This Row],[Online]]+'[1]6'!L$21*Table6[[#This Row],[NJ_DUM]]+'[1]6'!L$22*Table6[[#This Row],[NY_DUM]]+'[1]6'!L$23*Table6[[#This Row],[PA_DUM]]+'[1]6'!L$24*Table6[[#This Row],[CT_DUM]]+'[1]6'!L$25*Table6[[#This Row],[DL_DUM]]</f>
        <v>1160.5344807327547</v>
      </c>
      <c r="AW165" s="9">
        <f>Table6[[#This Row],[sales]]-Table6[[#This Row],[Pred_6]]</f>
        <v>1642.7272849245137</v>
      </c>
      <c r="AX165" s="9">
        <f>ABS(Table6[[#This Row],[Red_6]]/Table6[[#This Row],[sales]])</f>
        <v>0.58600566848574365</v>
      </c>
      <c r="AY165" s="9">
        <f>'[1]7'!L$21+'[1]7'!L$27*Table6[[#This Row],[LNTV]]+'[1]7'!L$22*Table6[[#This Row],[NJ_DUM]]+'[1]7'!L$23*Table6[[#This Row],[NY_DUM]]+'[1]7'!L$24*Table6[[#This Row],[PA_DUM]]+'[1]7'!L$25*Table6[[#This Row],[CT_DUM]]+'[1]7'!L$26*Table6[[#This Row],[DL_DUM]]</f>
        <v>6.0524910831587606</v>
      </c>
      <c r="AZ165" s="9">
        <f>Table6[[#This Row],[sales]]-Table6[[#This Row],[Pred_7]]</f>
        <v>2797.2092745741097</v>
      </c>
      <c r="BA165" s="9">
        <f>ABS(Table6[[#This Row],[Red_7]]/Table6[[#This Row],[sales]])</f>
        <v>0.99784091119947926</v>
      </c>
      <c r="BB165" s="9">
        <f>'[1]8'!O$22+'[1]8'!O$28*Table6[[#This Row],[LNRADIOLING]]+'[1]8'!O$23*Table6[[#This Row],[DL_DUM]]+'[1]8'!O$24*Table6[[#This Row],[CT_DUM]]+'[1]8'!O$25*Table6[[#This Row],[PA_DUM]]+'[1]8'!O$26*Table6[[#This Row],[NY_DUM]]+'[1]8'!O$27*Table6[[#This Row],[NJ_DUM]]</f>
        <v>8.5332015681771267</v>
      </c>
      <c r="BC165" s="9">
        <f>Table6[[#This Row],[sales]]-Table6[[#This Row],[Pred_8]]</f>
        <v>2794.7285640890914</v>
      </c>
      <c r="BD165" s="9">
        <f>ABS(Table6[[#This Row],[Red_8]]/Table6[[#This Row],[sales]])</f>
        <v>0.99695597404683456</v>
      </c>
      <c r="BE165" s="9">
        <f>'[1]9'!M$19+'[1]9'!M$21*Table6[[#This Row],[LNONLINE]]+'[1]9'!M$20*Table6[[#This Row],[DL_DUM]]+'[1]9'!M$22*Table6[[#This Row],[CT_DUM]]+'[1]9'!M$23*Table6[[#This Row],[PA_DUM]]+'[1]9'!M$24*Table6[[#This Row],[NY_DUM]]+'[1]9'!M$25*Table6[[#This Row],[NJ_DUM]]</f>
        <v>8.4367193946838697</v>
      </c>
      <c r="BF165" s="9">
        <f>Table6[[#This Row],[sales]]-Table6[[#This Row],[Pred_9]]</f>
        <v>2794.8250462625847</v>
      </c>
      <c r="BG165" s="9">
        <f>ABS(Table6[[#This Row],[Red_9]]/Table6[[#This Row],[sales]])</f>
        <v>0.99699039187205352</v>
      </c>
      <c r="BH165" s="9">
        <f>'[1]10'!P$22+'[1]10'!P$30*Table6[[#This Row],[LNTV]]+'[1]10'!P$29*Table6[[#This Row],[LNRADIOLING]]+'[1]10'!P$24*Table6[[#This Row],[LNONLINELING]]+'[1]10'!P$23*Table6[[#This Row],[DL_DUM]]+'[1]10'!P$25*Table6[[#This Row],[CT_DUM]]+'[1]10'!P$26*Table6[[#This Row],[PA_DUM]]+'[1]10'!P$27*Table6[[#This Row],[NY_DUM]]+'[1]10'!P$28*Table6[[#This Row],[NJ_DUM]]</f>
        <v>8.3972402174514045</v>
      </c>
      <c r="BI165" s="9">
        <f>Table6[[#This Row],[sales]]-Table6[[#This Row],[Pred_10]]</f>
        <v>2794.864525439817</v>
      </c>
      <c r="BJ165" s="45">
        <f>ABS(Table6[[#This Row],[Red_10]]/Table6[[#This Row],[sales]])</f>
        <v>0.99700447517234181</v>
      </c>
      <c r="BK165" s="9">
        <f>'[1]11'!P$32+'[1]11'!P$40*Table6[[#This Row],[LNONLINELING]]+'[1]11'!P$39*Table6[[#This Row],[LNRADIOLING]]+'[1]11'!P$38*Table6[[#This Row],[LNTVLING]]+'[1]11'!P$33*Table6[[#This Row],[DL_DUM]]+'[1]11'!P$34*Table6[[#This Row],[CT_DUM]]+'[1]11'!P$35*Table6[[#This Row],[PA_DUM]]+'[1]11'!P$36*Table6[[#This Row],[NY_DUM]]+'[1]11'!P$37*Table6[[#This Row],[NJ_DUM]]</f>
        <v>8.3619712604184571</v>
      </c>
      <c r="BL165" s="9">
        <f>Table6[[#This Row],[sales]]-Table6[[#This Row],[ Pred_11]]</f>
        <v>2794.8997943968498</v>
      </c>
      <c r="BM165" s="47">
        <f>ABS(Table6[[#This Row],[ Red_11]]/Table6[[#This Row],[sales]])</f>
        <v>0.99701705657214712</v>
      </c>
      <c r="BN165" s="9">
        <f>'[1]12'!K$22+'[1]12'!K$28*Table6[[#This Row],[COMBINE LN LING]]+'[1]12'!K$23*Table6[[#This Row],[DL_DUM]]+'[1]12'!K$24*Table6[[#This Row],[CT_DUM]]+'[1]12'!K$25*Table6[[#This Row],[PA_DUM]]+'[1]12'!K$26*Table6[[#This Row],[NY_DUM]]+'[1]12'!K$27*Table6[[#This Row],[NJ_DUM]]</f>
        <v>8.5165671434481496</v>
      </c>
      <c r="BO165" s="9">
        <f>Table6[[#This Row],[sales]]-Table6[[#This Row],[ Pred_12]]</f>
        <v>2794.74519851382</v>
      </c>
      <c r="BP165" s="47">
        <f>ABS(Table6[[#This Row],[ Red_12]]/Table6[[#This Row],[sales]])</f>
        <v>0.99696190800024997</v>
      </c>
      <c r="BQ165">
        <f>LN(G165+'2019 Totals and Calculations'!C$18)</f>
        <v>8.5425703837875631</v>
      </c>
      <c r="BR165">
        <f>LN(Table6[[#This Row],[PROF RADIO]]+'2019 Totals and Calculations'!D$18)</f>
        <v>6.5381731454192726</v>
      </c>
      <c r="BS165">
        <f>LN(Table6[[#This Row],[ONLINE LINGERING]]+'2019 Totals and Calculations'!E$18)</f>
        <v>5.7303193936486965</v>
      </c>
      <c r="BT165">
        <f>MONTH(Table6[[#This Row],[Date]])</f>
        <v>2</v>
      </c>
      <c r="BU165">
        <f t="shared" si="67"/>
        <v>0</v>
      </c>
      <c r="BV165">
        <f t="shared" si="68"/>
        <v>1</v>
      </c>
      <c r="BW165">
        <f t="shared" si="69"/>
        <v>0</v>
      </c>
      <c r="BX165">
        <f t="shared" si="70"/>
        <v>0</v>
      </c>
      <c r="BY165">
        <f t="shared" si="71"/>
        <v>0</v>
      </c>
      <c r="BZ165">
        <f t="shared" si="72"/>
        <v>0</v>
      </c>
      <c r="CA165">
        <f t="shared" si="73"/>
        <v>0</v>
      </c>
      <c r="CB165">
        <f t="shared" si="74"/>
        <v>0</v>
      </c>
      <c r="CC165">
        <f t="shared" si="75"/>
        <v>0</v>
      </c>
      <c r="CD165">
        <f t="shared" si="76"/>
        <v>0</v>
      </c>
      <c r="CE165">
        <f t="shared" si="77"/>
        <v>0</v>
      </c>
      <c r="CF165">
        <f t="shared" si="78"/>
        <v>0</v>
      </c>
      <c r="CG165">
        <f t="shared" si="79"/>
        <v>7</v>
      </c>
      <c r="CH16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2659.9145094682044</v>
      </c>
      <c r="CI165" s="79">
        <f>Table6[[#This Row],[sales]]-CH165</f>
        <v>143.34725618906396</v>
      </c>
      <c r="CJ165">
        <f>ABS(Table6[[#This Row],[sales]]-CH165)/Table6[[#This Row],[sales]]</f>
        <v>5.1135879618953085E-2</v>
      </c>
      <c r="CK16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2757.1368084057649</v>
      </c>
      <c r="CL165" s="79">
        <f>Table6[[#This Row],[sales]]-CK165</f>
        <v>46.124957251503474</v>
      </c>
      <c r="CM165">
        <f>ABS(Table6[[#This Row],[sales]]-CK165)/Table6[[#This Row],[sales]]</f>
        <v>1.6454031448857136E-2</v>
      </c>
      <c r="CN16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2517.7344133532579</v>
      </c>
      <c r="CO165" s="79">
        <f>Table6[[#This Row],[sales]]-CN165</f>
        <v>285.52735230401049</v>
      </c>
      <c r="CP165">
        <f>ABS(Table6[[#This Row],[sales]]-CN165)/Table6[[#This Row],[sales]]</f>
        <v>0.10185540137635493</v>
      </c>
      <c r="CQ16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2529.1167099407107</v>
      </c>
      <c r="CR165" s="79">
        <f>Table6[[#This Row],[sales]]-CQ165</f>
        <v>274.14505571655764</v>
      </c>
      <c r="CS165">
        <f>ABS(Table6[[#This Row],[sales]]-CQ165)/Table6[[#This Row],[sales]]</f>
        <v>9.7795025450389955E-2</v>
      </c>
    </row>
    <row r="166" spans="1:97" x14ac:dyDescent="0.2">
      <c r="A166">
        <v>165</v>
      </c>
      <c r="B166" t="s">
        <v>322</v>
      </c>
      <c r="C166" s="5">
        <v>42785</v>
      </c>
      <c r="D166" s="6">
        <v>3799.1711411718752</v>
      </c>
      <c r="E166" s="8">
        <f>YEAR(Table6[[#This Row],[Date]])</f>
        <v>2017</v>
      </c>
      <c r="F166" s="6">
        <f>Table6[[#This Row],[TV_State]]+Table6[[#This Row],[Radio_State]]+Table6[[#This Row],[Online]]</f>
        <v>4643.4313947656246</v>
      </c>
      <c r="G166" s="6">
        <f t="shared" si="54"/>
        <v>4476.8376533671872</v>
      </c>
      <c r="H166" s="6">
        <f>LN(Table6[[#This Row],[PROF TV LING]])</f>
        <v>8.4066721952129502</v>
      </c>
      <c r="I166" s="6">
        <f t="shared" si="55"/>
        <v>8.2425382011784443</v>
      </c>
      <c r="J166" s="6">
        <v>562.84016906250008</v>
      </c>
      <c r="K166" s="6">
        <f t="shared" si="60"/>
        <v>595.55341421875005</v>
      </c>
      <c r="L166" s="6">
        <f>0.5*J165+0.5*Table6[[#This Row],[Radio_State]]</f>
        <v>549.43921265625011</v>
      </c>
      <c r="M166" s="6">
        <f>LN(Table6[[#This Row],[RADIO LINGERING ]])</f>
        <v>6.3088981447149459</v>
      </c>
      <c r="N166" s="6">
        <f t="shared" si="56"/>
        <v>6.3329956962940059</v>
      </c>
      <c r="O166" s="6">
        <v>281.42008453125004</v>
      </c>
      <c r="P166" s="6">
        <f t="shared" si="57"/>
        <v>282.22589151562505</v>
      </c>
      <c r="Q166" s="6">
        <f>0.3*O165+0.7*Table6[[#This Row],[Online]]</f>
        <v>277.39979760937501</v>
      </c>
      <c r="R166" s="6">
        <f>LN(Table6[[#This Row],[ONLINE LINGERING]])</f>
        <v>5.6254597782819609</v>
      </c>
      <c r="S166" s="6">
        <f t="shared" si="58"/>
        <v>5.6398485157340605</v>
      </c>
      <c r="T166" s="6">
        <v>2508.0855439824359</v>
      </c>
      <c r="U166" s="6">
        <f t="shared" si="59"/>
        <v>7.8272750096170789</v>
      </c>
      <c r="V166" s="8">
        <f>YEAR(Table6[[#This Row],[Date]])</f>
        <v>2017</v>
      </c>
      <c r="W166" s="8">
        <f>WEEKNUM(Table6[[#This Row],[Date]])</f>
        <v>8</v>
      </c>
      <c r="X166" t="s">
        <v>330</v>
      </c>
      <c r="Y166" s="9">
        <f>Table6[[#This Row],[LNTVLING]]+Table6[[#This Row],[LNRADIOLING]]+Table6[[#This Row],[LNONLINELING]]</f>
        <v>20.341030118209858</v>
      </c>
      <c r="Z166">
        <f t="shared" si="80"/>
        <v>1</v>
      </c>
      <c r="AA166">
        <f t="shared" si="61"/>
        <v>0</v>
      </c>
      <c r="AB166">
        <f t="shared" si="62"/>
        <v>1</v>
      </c>
      <c r="AC166">
        <f t="shared" si="63"/>
        <v>0</v>
      </c>
      <c r="AD166">
        <f t="shared" si="64"/>
        <v>0</v>
      </c>
      <c r="AE166">
        <f t="shared" si="65"/>
        <v>0</v>
      </c>
      <c r="AF166">
        <f t="shared" si="66"/>
        <v>0</v>
      </c>
      <c r="AG166" s="9">
        <f>'[1]1'!J$20+'[1]1'!J$21*Table6[[#This Row],[TV_State]]</f>
        <v>5065.9475632603599</v>
      </c>
      <c r="AH166" s="9">
        <f>Table6[[#This Row],[sales]]-Table6[[#This Row],[Pred_1]]</f>
        <v>-2557.862019277924</v>
      </c>
      <c r="AI166">
        <f>ABS(Table6[[#This Row],[Res_1]])/Table6[[#This Row],[sales]]</f>
        <v>1.0198464025339626</v>
      </c>
      <c r="AJ166" s="9">
        <f>'[1]2'!J$20+'[1]2'!J$21*Table6[[#This Row],[Radio_State]]</f>
        <v>4185.1809949627732</v>
      </c>
      <c r="AK166" s="9">
        <f>Table6[[#This Row],[sales]]-Table6[[#This Row],[ Pred_2 ]]</f>
        <v>-1677.0954509803373</v>
      </c>
      <c r="AL166">
        <f>ABS(Table6[[#This Row],[ Res_2 ]])/Table6[[#This Row],[sales]]</f>
        <v>0.66867553820248882</v>
      </c>
      <c r="AM166" s="10">
        <f>'[1]3'!J$20+'[1]3'!J$21*Data!O166</f>
        <v>3426.584384464622</v>
      </c>
      <c r="AN166" s="9">
        <f>Table6[[#This Row],[sales]]-Table6[[#This Row],[Pred_3]]</f>
        <v>-918.4988404821861</v>
      </c>
      <c r="AO166" s="9">
        <f>ABS(Table6[[#This Row],[Res_3]])/Table6[[#This Row],[sales]]</f>
        <v>0.36621511681924446</v>
      </c>
      <c r="AP166" s="9">
        <f>'[1]4'!L$21+'[1]4'!L$27*Table6[[#This Row],[TV_State]]+'[1]4'!L$22*Table6[[#This Row],[NJ_DUM]]+'[1]4'!L$23*Table6[[#This Row],[NY_DUM]]+'[1]4'!L$24*Table6[[#This Row],[PA_DUM]]+'[1]4'!L$25*Table6[[#This Row],[CT_DUM]]+'[1]4'!L$26*Table6[[#This Row],[DL_DUM]]</f>
        <v>1075.853614628732</v>
      </c>
      <c r="AQ166" s="9">
        <f>Table6[[#This Row],[sales]]-Table6[[#This Row],[Pred_4]]</f>
        <v>1432.2319293537039</v>
      </c>
      <c r="AR166">
        <f>ABS(Table6[[#This Row],[Res_4]]/Table6[[#This Row],[sales]])</f>
        <v>0.5710458850935165</v>
      </c>
      <c r="AS166" s="9">
        <f>'[1]5'!L$20+'[1]5'!L$26*Table6[[#This Row],[Radio_State]]+'[1]5'!L$21*Table6[[#This Row],[NJ_DUM]]+'[1]5'!L$22*Table6[[#This Row],[NY_DUM]]+'[1]5'!L$23*Table6[[#This Row],[PA_DUM]]+'[1]5'!L$24*Table6[[#This Row],[CT_DUM]]+'[1]5'!L$25*Table6[[#This Row],[DL_DUM]]</f>
        <v>1187.8881276289412</v>
      </c>
      <c r="AT166" s="9">
        <f>Table6[[#This Row],[sales]]-Table6[[#This Row],[Pred_5]]</f>
        <v>1320.1974163534946</v>
      </c>
      <c r="AU166" s="9">
        <f>ABS(Table6[[#This Row],[Red_5]]/Table6[[#This Row],[sales]])</f>
        <v>0.52637655024207575</v>
      </c>
      <c r="AV166" s="9">
        <f>'[1]6'!L$20+'[1]6'!L$26*Table6[[#This Row],[Online]]+'[1]6'!L$21*Table6[[#This Row],[NJ_DUM]]+'[1]6'!L$22*Table6[[#This Row],[NY_DUM]]+'[1]6'!L$23*Table6[[#This Row],[PA_DUM]]+'[1]6'!L$24*Table6[[#This Row],[CT_DUM]]+'[1]6'!L$25*Table6[[#This Row],[DL_DUM]]</f>
        <v>1218.8588948287154</v>
      </c>
      <c r="AW166" s="9">
        <f>Table6[[#This Row],[sales]]-Table6[[#This Row],[Pred_6]]</f>
        <v>1289.2266491537205</v>
      </c>
      <c r="AX166" s="9">
        <f>ABS(Table6[[#This Row],[Red_6]]/Table6[[#This Row],[sales]])</f>
        <v>0.51402818067626044</v>
      </c>
      <c r="AY166" s="9">
        <f>'[1]7'!L$21+'[1]7'!L$27*Table6[[#This Row],[LNTV]]+'[1]7'!L$22*Table6[[#This Row],[NJ_DUM]]+'[1]7'!L$23*Table6[[#This Row],[NY_DUM]]+'[1]7'!L$24*Table6[[#This Row],[PA_DUM]]+'[1]7'!L$25*Table6[[#This Row],[CT_DUM]]+'[1]7'!L$26*Table6[[#This Row],[DL_DUM]]</f>
        <v>6.0578913975683646</v>
      </c>
      <c r="AZ166" s="9">
        <f>Table6[[#This Row],[sales]]-Table6[[#This Row],[Pred_7]]</f>
        <v>2502.0276525848676</v>
      </c>
      <c r="BA166" s="9">
        <f>ABS(Table6[[#This Row],[Red_7]]/Table6[[#This Row],[sales]])</f>
        <v>0.99758465519164496</v>
      </c>
      <c r="BB166" s="9">
        <f>'[1]8'!O$22+'[1]8'!O$28*Table6[[#This Row],[LNRADIOLING]]+'[1]8'!O$23*Table6[[#This Row],[DL_DUM]]+'[1]8'!O$24*Table6[[#This Row],[CT_DUM]]+'[1]8'!O$25*Table6[[#This Row],[PA_DUM]]+'[1]8'!O$26*Table6[[#This Row],[NY_DUM]]+'[1]8'!O$27*Table6[[#This Row],[NJ_DUM]]</f>
        <v>8.5366823045841507</v>
      </c>
      <c r="BC166" s="9">
        <f>Table6[[#This Row],[sales]]-Table6[[#This Row],[Pred_8]]</f>
        <v>2499.5488616778516</v>
      </c>
      <c r="BD166" s="9">
        <f>ABS(Table6[[#This Row],[Red_8]]/Table6[[#This Row],[sales]])</f>
        <v>0.99659633527051494</v>
      </c>
      <c r="BE166" s="9">
        <f>'[1]9'!M$19+'[1]9'!M$21*Table6[[#This Row],[LNONLINE]]+'[1]9'!M$20*Table6[[#This Row],[DL_DUM]]+'[1]9'!M$22*Table6[[#This Row],[CT_DUM]]+'[1]9'!M$23*Table6[[#This Row],[PA_DUM]]+'[1]9'!M$24*Table6[[#This Row],[NY_DUM]]+'[1]9'!M$25*Table6[[#This Row],[NJ_DUM]]</f>
        <v>8.4521672118028413</v>
      </c>
      <c r="BF166" s="9">
        <f>Table6[[#This Row],[sales]]-Table6[[#This Row],[Pred_9]]</f>
        <v>2499.6333767706328</v>
      </c>
      <c r="BG166" s="9">
        <f>ABS(Table6[[#This Row],[Red_9]]/Table6[[#This Row],[sales]])</f>
        <v>0.99663003232402414</v>
      </c>
      <c r="BH166" s="9">
        <f>'[1]10'!P$22+'[1]10'!P$30*Table6[[#This Row],[LNTV]]+'[1]10'!P$29*Table6[[#This Row],[LNRADIOLING]]+'[1]10'!P$24*Table6[[#This Row],[LNONLINELING]]+'[1]10'!P$23*Table6[[#This Row],[DL_DUM]]+'[1]10'!P$25*Table6[[#This Row],[CT_DUM]]+'[1]10'!P$26*Table6[[#This Row],[PA_DUM]]+'[1]10'!P$27*Table6[[#This Row],[NY_DUM]]+'[1]10'!P$28*Table6[[#This Row],[NJ_DUM]]</f>
        <v>8.4061206307436969</v>
      </c>
      <c r="BI166" s="9">
        <f>Table6[[#This Row],[sales]]-Table6[[#This Row],[Pred_10]]</f>
        <v>2499.6794233516921</v>
      </c>
      <c r="BJ166" s="45">
        <f>ABS(Table6[[#This Row],[Red_10]]/Table6[[#This Row],[sales]])</f>
        <v>0.99664839157862362</v>
      </c>
      <c r="BK166" s="9">
        <f>'[1]11'!P$32+'[1]11'!P$40*Table6[[#This Row],[LNONLINELING]]+'[1]11'!P$39*Table6[[#This Row],[LNRADIOLING]]+'[1]11'!P$38*Table6[[#This Row],[LNTVLING]]+'[1]11'!P$33*Table6[[#This Row],[DL_DUM]]+'[1]11'!P$34*Table6[[#This Row],[CT_DUM]]+'[1]11'!P$35*Table6[[#This Row],[PA_DUM]]+'[1]11'!P$36*Table6[[#This Row],[NY_DUM]]+'[1]11'!P$37*Table6[[#This Row],[NJ_DUM]]</f>
        <v>8.3863216568054249</v>
      </c>
      <c r="BL166" s="9">
        <f>Table6[[#This Row],[sales]]-Table6[[#This Row],[ Pred_11]]</f>
        <v>2499.6992223256302</v>
      </c>
      <c r="BM166" s="47">
        <f>ABS(Table6[[#This Row],[ Red_11]]/Table6[[#This Row],[sales]])</f>
        <v>0.99665628563709607</v>
      </c>
      <c r="BN166" s="9">
        <f>'[1]12'!K$22+'[1]12'!K$28*Table6[[#This Row],[COMBINE LN LING]]+'[1]12'!K$23*Table6[[#This Row],[DL_DUM]]+'[1]12'!K$24*Table6[[#This Row],[CT_DUM]]+'[1]12'!K$25*Table6[[#This Row],[PA_DUM]]+'[1]12'!K$26*Table6[[#This Row],[NY_DUM]]+'[1]12'!K$27*Table6[[#This Row],[NJ_DUM]]</f>
        <v>8.5199088607375568</v>
      </c>
      <c r="BO166" s="9">
        <f>Table6[[#This Row],[sales]]-Table6[[#This Row],[ Pred_12]]</f>
        <v>2499.5656351216985</v>
      </c>
      <c r="BP166" s="47">
        <f>ABS(Table6[[#This Row],[ Red_12]]/Table6[[#This Row],[sales]])</f>
        <v>0.99660302301842185</v>
      </c>
      <c r="BQ166">
        <f>LN(G166+'2019 Totals and Calculations'!C$18)</f>
        <v>8.4842734680733063</v>
      </c>
      <c r="BR166">
        <f>LN(Table6[[#This Row],[PROF RADIO]]+'2019 Totals and Calculations'!D$18)</f>
        <v>6.4896756115541541</v>
      </c>
      <c r="BS166">
        <f>LN(Table6[[#This Row],[ONLINE LINGERING]]+'2019 Totals and Calculations'!E$18)</f>
        <v>5.7723041826355876</v>
      </c>
      <c r="BT166">
        <f>MONTH(Table6[[#This Row],[Date]])</f>
        <v>2</v>
      </c>
      <c r="BU166">
        <f t="shared" si="67"/>
        <v>0</v>
      </c>
      <c r="BV166">
        <f t="shared" si="68"/>
        <v>1</v>
      </c>
      <c r="BW166">
        <f t="shared" si="69"/>
        <v>0</v>
      </c>
      <c r="BX166">
        <f t="shared" si="70"/>
        <v>0</v>
      </c>
      <c r="BY166">
        <f t="shared" si="71"/>
        <v>0</v>
      </c>
      <c r="BZ166">
        <f t="shared" si="72"/>
        <v>0</v>
      </c>
      <c r="CA166">
        <f t="shared" si="73"/>
        <v>0</v>
      </c>
      <c r="CB166">
        <f t="shared" si="74"/>
        <v>0</v>
      </c>
      <c r="CC166">
        <f t="shared" si="75"/>
        <v>0</v>
      </c>
      <c r="CD166">
        <f t="shared" si="76"/>
        <v>0</v>
      </c>
      <c r="CE166">
        <f t="shared" si="77"/>
        <v>0</v>
      </c>
      <c r="CF166">
        <f t="shared" si="78"/>
        <v>0</v>
      </c>
      <c r="CG166">
        <f t="shared" si="79"/>
        <v>8</v>
      </c>
      <c r="CH16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2621.183029791579</v>
      </c>
      <c r="CI166" s="79">
        <f>Table6[[#This Row],[sales]]-CH166</f>
        <v>-113.09748580914311</v>
      </c>
      <c r="CJ166">
        <f>ABS(Table6[[#This Row],[sales]]-CH166)/Table6[[#This Row],[sales]]</f>
        <v>4.5093153254080212E-2</v>
      </c>
      <c r="CK16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2722.6267529935908</v>
      </c>
      <c r="CL166" s="79">
        <f>Table6[[#This Row],[sales]]-CK166</f>
        <v>-214.54120901115493</v>
      </c>
      <c r="CM166">
        <f>ABS(Table6[[#This Row],[sales]]-CK166)/Table6[[#This Row],[sales]]</f>
        <v>8.5539829184015009E-2</v>
      </c>
      <c r="CN16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2558.509862215974</v>
      </c>
      <c r="CO166" s="79">
        <f>Table6[[#This Row],[sales]]-CN166</f>
        <v>-50.424318233538088</v>
      </c>
      <c r="CP166">
        <f>ABS(Table6[[#This Row],[sales]]-CN166)/Table6[[#This Row],[sales]]</f>
        <v>2.0104704305050295E-2</v>
      </c>
      <c r="CQ16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2535.7175795088792</v>
      </c>
      <c r="CR166" s="79">
        <f>Table6[[#This Row],[sales]]-CQ166</f>
        <v>-27.63203552644336</v>
      </c>
      <c r="CS166">
        <f>ABS(Table6[[#This Row],[sales]]-CQ166)/Table6[[#This Row],[sales]]</f>
        <v>1.1017182245932544E-2</v>
      </c>
    </row>
    <row r="167" spans="1:97" x14ac:dyDescent="0.2">
      <c r="A167">
        <v>166</v>
      </c>
      <c r="B167" t="s">
        <v>322</v>
      </c>
      <c r="C167" s="5">
        <v>42792</v>
      </c>
      <c r="D167" s="6">
        <v>3989.1296982304693</v>
      </c>
      <c r="E167" s="8">
        <f>YEAR(Table6[[#This Row],[Date]])</f>
        <v>2017</v>
      </c>
      <c r="F167" s="6">
        <f>Table6[[#This Row],[TV_State]]+Table6[[#This Row],[Radio_State]]+Table6[[#This Row],[Online]]</f>
        <v>4875.6029645039071</v>
      </c>
      <c r="G167" s="6">
        <f t="shared" si="54"/>
        <v>4330.525266826171</v>
      </c>
      <c r="H167" s="6">
        <f>LN(Table6[[#This Row],[PROF TV LING]])</f>
        <v>8.3734441223750622</v>
      </c>
      <c r="I167" s="6">
        <f t="shared" si="55"/>
        <v>8.2913283653478764</v>
      </c>
      <c r="J167" s="6">
        <v>590.98217751562504</v>
      </c>
      <c r="K167" s="6">
        <f t="shared" si="60"/>
        <v>593.26779586718749</v>
      </c>
      <c r="L167" s="6">
        <f>0.5*J166+0.5*Table6[[#This Row],[Radio_State]]</f>
        <v>576.91117328906262</v>
      </c>
      <c r="M167" s="6">
        <f>LN(Table6[[#This Row],[RADIO LINGERING ]])</f>
        <v>6.3576883088843781</v>
      </c>
      <c r="N167" s="6">
        <f t="shared" si="56"/>
        <v>6.3817858604634381</v>
      </c>
      <c r="O167" s="6">
        <v>295.49108875781252</v>
      </c>
      <c r="P167" s="6">
        <f t="shared" si="57"/>
        <v>291.51152958515627</v>
      </c>
      <c r="Q167" s="6">
        <f>0.3*O166+0.7*Table6[[#This Row],[Online]]</f>
        <v>291.26978748984374</v>
      </c>
      <c r="R167" s="6">
        <f>LN(Table6[[#This Row],[ONLINE LINGERING]])</f>
        <v>5.674249942451393</v>
      </c>
      <c r="S167" s="6">
        <f t="shared" si="58"/>
        <v>5.6886386799034927</v>
      </c>
      <c r="T167" s="6">
        <v>2686.4753205129937</v>
      </c>
      <c r="U167" s="6">
        <f t="shared" si="59"/>
        <v>7.8959853236435213</v>
      </c>
      <c r="V167" s="8">
        <f>YEAR(Table6[[#This Row],[Date]])</f>
        <v>2017</v>
      </c>
      <c r="W167" s="8">
        <f>WEEKNUM(Table6[[#This Row],[Date]])</f>
        <v>9</v>
      </c>
      <c r="X167" t="s">
        <v>331</v>
      </c>
      <c r="Y167" s="9">
        <f>Table6[[#This Row],[LNTVLING]]+Table6[[#This Row],[LNRADIOLING]]+Table6[[#This Row],[LNONLINELING]]</f>
        <v>20.405382373710832</v>
      </c>
      <c r="Z167">
        <f t="shared" si="80"/>
        <v>1</v>
      </c>
      <c r="AA167">
        <f t="shared" si="61"/>
        <v>0</v>
      </c>
      <c r="AB167">
        <f t="shared" si="62"/>
        <v>1</v>
      </c>
      <c r="AC167">
        <f t="shared" si="63"/>
        <v>0</v>
      </c>
      <c r="AD167">
        <f t="shared" si="64"/>
        <v>0</v>
      </c>
      <c r="AE167">
        <f t="shared" si="65"/>
        <v>0</v>
      </c>
      <c r="AF167">
        <f t="shared" si="66"/>
        <v>0</v>
      </c>
      <c r="AG167" s="9">
        <f>'[1]1'!J$20+'[1]1'!J$21*Table6[[#This Row],[TV_State]]</f>
        <v>5252.758314150562</v>
      </c>
      <c r="AH167" s="9">
        <f>Table6[[#This Row],[sales]]-Table6[[#This Row],[Pred_1]]</f>
        <v>-2566.2829936375683</v>
      </c>
      <c r="AI167">
        <f>ABS(Table6[[#This Row],[Res_1]])/Table6[[#This Row],[sales]]</f>
        <v>0.95526021551075546</v>
      </c>
      <c r="AJ167" s="9">
        <f>'[1]2'!J$20+'[1]2'!J$21*Table6[[#This Row],[Radio_State]]</f>
        <v>4308.7259545110364</v>
      </c>
      <c r="AK167" s="9">
        <f>Table6[[#This Row],[sales]]-Table6[[#This Row],[ Pred_2 ]]</f>
        <v>-1622.2506339980428</v>
      </c>
      <c r="AL167">
        <f>ABS(Table6[[#This Row],[ Res_2 ]])/Table6[[#This Row],[sales]]</f>
        <v>0.60385837964380307</v>
      </c>
      <c r="AM167" s="10">
        <f>'[1]3'!J$20+'[1]3'!J$21*Data!O167</f>
        <v>3507.8770946016102</v>
      </c>
      <c r="AN167" s="9">
        <f>Table6[[#This Row],[sales]]-Table6[[#This Row],[Pred_3]]</f>
        <v>-821.40177408861655</v>
      </c>
      <c r="AO167" s="9">
        <f>ABS(Table6[[#This Row],[Res_3]])/Table6[[#This Row],[sales]]</f>
        <v>0.30575444628754916</v>
      </c>
      <c r="AP167" s="9">
        <f>'[1]4'!L$21+'[1]4'!L$27*Table6[[#This Row],[TV_State]]+'[1]4'!L$22*Table6[[#This Row],[NJ_DUM]]+'[1]4'!L$23*Table6[[#This Row],[NY_DUM]]+'[1]4'!L$24*Table6[[#This Row],[PA_DUM]]+'[1]4'!L$25*Table6[[#This Row],[CT_DUM]]+'[1]4'!L$26*Table6[[#This Row],[DL_DUM]]</f>
        <v>1117.7547956428775</v>
      </c>
      <c r="AQ167" s="9">
        <f>Table6[[#This Row],[sales]]-Table6[[#This Row],[Pred_4]]</f>
        <v>1568.7205248701162</v>
      </c>
      <c r="AR167">
        <f>ABS(Table6[[#This Row],[Res_4]]/Table6[[#This Row],[sales]])</f>
        <v>0.58393260228073207</v>
      </c>
      <c r="AS167" s="9">
        <f>'[1]5'!L$20+'[1]5'!L$26*Table6[[#This Row],[Radio_State]]+'[1]5'!L$21*Table6[[#This Row],[NJ_DUM]]+'[1]5'!L$22*Table6[[#This Row],[NY_DUM]]+'[1]5'!L$23*Table6[[#This Row],[PA_DUM]]+'[1]5'!L$24*Table6[[#This Row],[CT_DUM]]+'[1]5'!L$25*Table6[[#This Row],[DL_DUM]]</f>
        <v>1237.4629575940357</v>
      </c>
      <c r="AT167" s="9">
        <f>Table6[[#This Row],[sales]]-Table6[[#This Row],[Pred_5]]</f>
        <v>1449.0123629189579</v>
      </c>
      <c r="AU167" s="9">
        <f>ABS(Table6[[#This Row],[Red_5]]/Table6[[#This Row],[sales]])</f>
        <v>0.53937304089667315</v>
      </c>
      <c r="AV167" s="9">
        <f>'[1]6'!L$20+'[1]6'!L$26*Table6[[#This Row],[Online]]+'[1]6'!L$21*Table6[[#This Row],[NJ_DUM]]+'[1]6'!L$22*Table6[[#This Row],[NY_DUM]]+'[1]6'!L$23*Table6[[#This Row],[PA_DUM]]+'[1]6'!L$24*Table6[[#This Row],[CT_DUM]]+'[1]6'!L$25*Table6[[#This Row],[DL_DUM]]</f>
        <v>1280.0995296294741</v>
      </c>
      <c r="AW167" s="9">
        <f>Table6[[#This Row],[sales]]-Table6[[#This Row],[Pred_6]]</f>
        <v>1406.3757908835196</v>
      </c>
      <c r="AX167" s="9">
        <f>ABS(Table6[[#This Row],[Red_6]]/Table6[[#This Row],[sales]])</f>
        <v>0.52350221874175495</v>
      </c>
      <c r="AY167" s="9">
        <f>'[1]7'!L$21+'[1]7'!L$27*Table6[[#This Row],[LNTV]]+'[1]7'!L$22*Table6[[#This Row],[NJ_DUM]]+'[1]7'!L$23*Table6[[#This Row],[NY_DUM]]+'[1]7'!L$24*Table6[[#This Row],[PA_DUM]]+'[1]7'!L$25*Table6[[#This Row],[CT_DUM]]+'[1]7'!L$26*Table6[[#This Row],[DL_DUM]]</f>
        <v>6.0632917119779686</v>
      </c>
      <c r="AZ167" s="9">
        <f>Table6[[#This Row],[sales]]-Table6[[#This Row],[Pred_7]]</f>
        <v>2680.4120288010158</v>
      </c>
      <c r="BA167" s="9">
        <f>ABS(Table6[[#This Row],[Red_7]]/Table6[[#This Row],[sales]])</f>
        <v>0.99774303092766914</v>
      </c>
      <c r="BB167" s="9">
        <f>'[1]8'!O$22+'[1]8'!O$28*Table6[[#This Row],[LNRADIOLING]]+'[1]8'!O$23*Table6[[#This Row],[DL_DUM]]+'[1]8'!O$24*Table6[[#This Row],[CT_DUM]]+'[1]8'!O$25*Table6[[#This Row],[PA_DUM]]+'[1]8'!O$26*Table6[[#This Row],[NY_DUM]]+'[1]8'!O$27*Table6[[#This Row],[NJ_DUM]]</f>
        <v>8.5401630409911746</v>
      </c>
      <c r="BC167" s="9">
        <f>Table6[[#This Row],[sales]]-Table6[[#This Row],[Pred_8]]</f>
        <v>2677.9351574720026</v>
      </c>
      <c r="BD167" s="9">
        <f>ABS(Table6[[#This Row],[Red_8]]/Table6[[#This Row],[sales]])</f>
        <v>0.99682105285844935</v>
      </c>
      <c r="BE167" s="9">
        <f>'[1]9'!M$19+'[1]9'!M$21*Table6[[#This Row],[LNONLINE]]+'[1]9'!M$20*Table6[[#This Row],[DL_DUM]]+'[1]9'!M$22*Table6[[#This Row],[CT_DUM]]+'[1]9'!M$23*Table6[[#This Row],[PA_DUM]]+'[1]9'!M$24*Table6[[#This Row],[NY_DUM]]+'[1]9'!M$25*Table6[[#This Row],[NJ_DUM]]</f>
        <v>8.4676150289218146</v>
      </c>
      <c r="BF167" s="9">
        <f>Table6[[#This Row],[sales]]-Table6[[#This Row],[Pred_9]]</f>
        <v>2678.0077054840717</v>
      </c>
      <c r="BG167" s="9">
        <f>ABS(Table6[[#This Row],[Red_9]]/Table6[[#This Row],[sales]])</f>
        <v>0.99684805776391605</v>
      </c>
      <c r="BH167" s="9">
        <f>'[1]10'!P$22+'[1]10'!P$30*Table6[[#This Row],[LNTV]]+'[1]10'!P$29*Table6[[#This Row],[LNRADIOLING]]+'[1]10'!P$24*Table6[[#This Row],[LNONLINELING]]+'[1]10'!P$23*Table6[[#This Row],[DL_DUM]]+'[1]10'!P$25*Table6[[#This Row],[CT_DUM]]+'[1]10'!P$26*Table6[[#This Row],[PA_DUM]]+'[1]10'!P$27*Table6[[#This Row],[NY_DUM]]+'[1]10'!P$28*Table6[[#This Row],[NJ_DUM]]</f>
        <v>8.415001044035991</v>
      </c>
      <c r="BI167" s="9">
        <f>Table6[[#This Row],[sales]]-Table6[[#This Row],[Pred_10]]</f>
        <v>2678.0603194689575</v>
      </c>
      <c r="BJ167" s="45">
        <f>ABS(Table6[[#This Row],[Red_10]]/Table6[[#This Row],[sales]])</f>
        <v>0.9968676425278199</v>
      </c>
      <c r="BK167" s="9">
        <f>'[1]11'!P$32+'[1]11'!P$40*Table6[[#This Row],[LNONLINELING]]+'[1]11'!P$39*Table6[[#This Row],[LNRADIOLING]]+'[1]11'!P$38*Table6[[#This Row],[LNTVLING]]+'[1]11'!P$33*Table6[[#This Row],[DL_DUM]]+'[1]11'!P$34*Table6[[#This Row],[CT_DUM]]+'[1]11'!P$35*Table6[[#This Row],[PA_DUM]]+'[1]11'!P$36*Table6[[#This Row],[NY_DUM]]+'[1]11'!P$37*Table6[[#This Row],[NJ_DUM]]</f>
        <v>8.4056744882067971</v>
      </c>
      <c r="BL167" s="9">
        <f>Table6[[#This Row],[sales]]-Table6[[#This Row],[ Pred_11]]</f>
        <v>2678.0696460247868</v>
      </c>
      <c r="BM167" s="47">
        <f>ABS(Table6[[#This Row],[ Red_11]]/Table6[[#This Row],[sales]])</f>
        <v>0.9968711141978398</v>
      </c>
      <c r="BN167" s="9">
        <f>'[1]12'!K$22+'[1]12'!K$28*Table6[[#This Row],[COMBINE LN LING]]+'[1]12'!K$23*Table6[[#This Row],[DL_DUM]]+'[1]12'!K$24*Table6[[#This Row],[CT_DUM]]+'[1]12'!K$25*Table6[[#This Row],[PA_DUM]]+'[1]12'!K$26*Table6[[#This Row],[NY_DUM]]+'[1]12'!K$27*Table6[[#This Row],[NJ_DUM]]</f>
        <v>8.5261018563932929</v>
      </c>
      <c r="BO167" s="9">
        <f>Table6[[#This Row],[sales]]-Table6[[#This Row],[ Pred_12]]</f>
        <v>2677.9492186566004</v>
      </c>
      <c r="BP167" s="47">
        <f>ABS(Table6[[#This Row],[ Red_12]]/Table6[[#This Row],[sales]])</f>
        <v>0.99682628692276043</v>
      </c>
      <c r="BQ167">
        <f>LN(G167+'2019 Totals and Calculations'!C$18)</f>
        <v>8.4535649291043153</v>
      </c>
      <c r="BR167">
        <f>LN(Table6[[#This Row],[PROF RADIO]]+'2019 Totals and Calculations'!D$18)</f>
        <v>6.4861976207918079</v>
      </c>
      <c r="BS167">
        <f>LN(Table6[[#This Row],[ONLINE LINGERING]]+'2019 Totals and Calculations'!E$18)</f>
        <v>5.8145696937914746</v>
      </c>
      <c r="BT167">
        <f>MONTH(Table6[[#This Row],[Date]])</f>
        <v>2</v>
      </c>
      <c r="BU167">
        <f t="shared" si="67"/>
        <v>0</v>
      </c>
      <c r="BV167">
        <f t="shared" si="68"/>
        <v>1</v>
      </c>
      <c r="BW167">
        <f t="shared" si="69"/>
        <v>0</v>
      </c>
      <c r="BX167">
        <f t="shared" si="70"/>
        <v>0</v>
      </c>
      <c r="BY167">
        <f t="shared" si="71"/>
        <v>0</v>
      </c>
      <c r="BZ167">
        <f t="shared" si="72"/>
        <v>0</v>
      </c>
      <c r="CA167">
        <f t="shared" si="73"/>
        <v>0</v>
      </c>
      <c r="CB167">
        <f t="shared" si="74"/>
        <v>0</v>
      </c>
      <c r="CC167">
        <f t="shared" si="75"/>
        <v>0</v>
      </c>
      <c r="CD167">
        <f t="shared" si="76"/>
        <v>0</v>
      </c>
      <c r="CE167">
        <f t="shared" si="77"/>
        <v>0</v>
      </c>
      <c r="CF167">
        <f t="shared" si="78"/>
        <v>0</v>
      </c>
      <c r="CG167">
        <f t="shared" si="79"/>
        <v>9</v>
      </c>
      <c r="CH16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2604.338325388032</v>
      </c>
      <c r="CI167" s="79">
        <f>Table6[[#This Row],[sales]]-CH167</f>
        <v>82.136995124961686</v>
      </c>
      <c r="CJ167">
        <f>ABS(Table6[[#This Row],[sales]]-CH167)/Table6[[#This Row],[sales]]</f>
        <v>3.0574260071474353E-2</v>
      </c>
      <c r="CK16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2725.8983755195027</v>
      </c>
      <c r="CL167" s="79">
        <f>Table6[[#This Row],[sales]]-CK167</f>
        <v>-39.423055006509003</v>
      </c>
      <c r="CM167">
        <f>ABS(Table6[[#This Row],[sales]]-CK167)/Table6[[#This Row],[sales]]</f>
        <v>1.4674638812234093E-2</v>
      </c>
      <c r="CN16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2600.1840570147701</v>
      </c>
      <c r="CO167" s="79">
        <f>Table6[[#This Row],[sales]]-CN167</f>
        <v>86.291263498223543</v>
      </c>
      <c r="CP167">
        <f>ABS(Table6[[#This Row],[sales]]-CN167)/Table6[[#This Row],[sales]]</f>
        <v>3.2120623941464636E-2</v>
      </c>
      <c r="CQ16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2564.6356526828795</v>
      </c>
      <c r="CR167" s="79">
        <f>Table6[[#This Row],[sales]]-CQ167</f>
        <v>121.83966783011419</v>
      </c>
      <c r="CS167">
        <f>ABS(Table6[[#This Row],[sales]]-CQ167)/Table6[[#This Row],[sales]]</f>
        <v>4.5352982363094409E-2</v>
      </c>
    </row>
    <row r="168" spans="1:97" x14ac:dyDescent="0.2">
      <c r="A168">
        <v>167</v>
      </c>
      <c r="B168" t="s">
        <v>322</v>
      </c>
      <c r="C168" s="5">
        <v>42799</v>
      </c>
      <c r="D168" s="6">
        <v>4188.5861831419934</v>
      </c>
      <c r="E168" s="8">
        <f>YEAR(Table6[[#This Row],[Date]])</f>
        <v>2017</v>
      </c>
      <c r="F168" s="6">
        <f>Table6[[#This Row],[TV_State]]+Table6[[#This Row],[Radio_State]]+Table6[[#This Row],[Online]]</f>
        <v>5119.3831127291023</v>
      </c>
      <c r="G168" s="6">
        <f t="shared" si="54"/>
        <v>4287.9435417209179</v>
      </c>
      <c r="H168" s="6">
        <f>LN(Table6[[#This Row],[PROF TV LING]])</f>
        <v>8.3635625360876791</v>
      </c>
      <c r="I168" s="6">
        <f t="shared" si="55"/>
        <v>8.3401185295173086</v>
      </c>
      <c r="J168" s="6">
        <v>620.53128639140641</v>
      </c>
      <c r="K168" s="6">
        <f t="shared" si="60"/>
        <v>606.89954112929695</v>
      </c>
      <c r="L168" s="6">
        <f>0.5*J167+0.5*Table6[[#This Row],[Radio_State]]</f>
        <v>605.75673195351578</v>
      </c>
      <c r="M168" s="6">
        <f>LN(Table6[[#This Row],[RADIO LINGERING ]])</f>
        <v>6.4064784730538094</v>
      </c>
      <c r="N168" s="6">
        <f t="shared" si="56"/>
        <v>6.4305760246328703</v>
      </c>
      <c r="O168" s="6">
        <v>310.26564319570321</v>
      </c>
      <c r="P168" s="6">
        <f t="shared" si="57"/>
        <v>304.63940911253911</v>
      </c>
      <c r="Q168" s="6">
        <f>0.3*O167+0.7*Table6[[#This Row],[Online]]</f>
        <v>305.83327686433597</v>
      </c>
      <c r="R168" s="6">
        <f>LN(Table6[[#This Row],[ONLINE LINGERING]])</f>
        <v>5.7230401066208252</v>
      </c>
      <c r="S168" s="6">
        <f t="shared" si="58"/>
        <v>5.7374288440729249</v>
      </c>
      <c r="T168" s="6">
        <v>2710.7329722763275</v>
      </c>
      <c r="U168" s="6">
        <f t="shared" si="59"/>
        <v>7.9049743467781317</v>
      </c>
      <c r="V168" s="8">
        <f>YEAR(Table6[[#This Row],[Date]])</f>
        <v>2017</v>
      </c>
      <c r="W168" s="8">
        <f>WEEKNUM(Table6[[#This Row],[Date]])</f>
        <v>10</v>
      </c>
      <c r="X168" t="s">
        <v>332</v>
      </c>
      <c r="Y168" s="9">
        <f>Table6[[#This Row],[LNTVLING]]+Table6[[#This Row],[LNRADIOLING]]+Table6[[#This Row],[LNONLINELING]]</f>
        <v>20.493081115762315</v>
      </c>
      <c r="Z168">
        <f t="shared" si="80"/>
        <v>1</v>
      </c>
      <c r="AA168">
        <f t="shared" si="61"/>
        <v>0</v>
      </c>
      <c r="AB168">
        <f t="shared" si="62"/>
        <v>1</v>
      </c>
      <c r="AC168">
        <f t="shared" si="63"/>
        <v>0</v>
      </c>
      <c r="AD168">
        <f t="shared" si="64"/>
        <v>0</v>
      </c>
      <c r="AE168">
        <f t="shared" si="65"/>
        <v>0</v>
      </c>
      <c r="AF168">
        <f t="shared" si="66"/>
        <v>0</v>
      </c>
      <c r="AG168" s="9">
        <f>'[1]1'!J$20+'[1]1'!J$21*Table6[[#This Row],[TV_State]]</f>
        <v>5448.9096025852741</v>
      </c>
      <c r="AH168" s="9">
        <f>Table6[[#This Row],[sales]]-Table6[[#This Row],[Pred_1]]</f>
        <v>-2738.1766303089466</v>
      </c>
      <c r="AI168">
        <f>ABS(Table6[[#This Row],[Res_1]])/Table6[[#This Row],[sales]]</f>
        <v>1.0101240728294878</v>
      </c>
      <c r="AJ168" s="9">
        <f>'[1]2'!J$20+'[1]2'!J$21*Table6[[#This Row],[Radio_State]]</f>
        <v>4438.4481620367133</v>
      </c>
      <c r="AK168" s="9">
        <f>Table6[[#This Row],[sales]]-Table6[[#This Row],[ Pred_2 ]]</f>
        <v>-1727.7151897603858</v>
      </c>
      <c r="AL168">
        <f>ABS(Table6[[#This Row],[ Res_2 ]])/Table6[[#This Row],[sales]]</f>
        <v>0.63736089368830151</v>
      </c>
      <c r="AM168" s="10">
        <f>'[1]3'!J$20+'[1]3'!J$21*Data!O168</f>
        <v>3593.2344402454482</v>
      </c>
      <c r="AN168" s="9">
        <f>Table6[[#This Row],[sales]]-Table6[[#This Row],[Pred_3]]</f>
        <v>-882.50146796912077</v>
      </c>
      <c r="AO168" s="9">
        <f>ABS(Table6[[#This Row],[Res_3]])/Table6[[#This Row],[sales]]</f>
        <v>0.32555824457620536</v>
      </c>
      <c r="AP168" s="9">
        <f>'[1]4'!L$21+'[1]4'!L$27*Table6[[#This Row],[TV_State]]+'[1]4'!L$22*Table6[[#This Row],[NJ_DUM]]+'[1]4'!L$23*Table6[[#This Row],[NY_DUM]]+'[1]4'!L$24*Table6[[#This Row],[PA_DUM]]+'[1]4'!L$25*Table6[[#This Row],[CT_DUM]]+'[1]4'!L$26*Table6[[#This Row],[DL_DUM]]</f>
        <v>1161.7510357077304</v>
      </c>
      <c r="AQ168" s="9">
        <f>Table6[[#This Row],[sales]]-Table6[[#This Row],[Pred_4]]</f>
        <v>1548.9819365685971</v>
      </c>
      <c r="AR168">
        <f>ABS(Table6[[#This Row],[Res_4]]/Table6[[#This Row],[sales]])</f>
        <v>0.57142549724027059</v>
      </c>
      <c r="AS168" s="9">
        <f>'[1]5'!L$20+'[1]5'!L$26*Table6[[#This Row],[Radio_State]]+'[1]5'!L$21*Table6[[#This Row],[NJ_DUM]]+'[1]5'!L$22*Table6[[#This Row],[NY_DUM]]+'[1]5'!L$23*Table6[[#This Row],[PA_DUM]]+'[1]5'!L$24*Table6[[#This Row],[CT_DUM]]+'[1]5'!L$25*Table6[[#This Row],[DL_DUM]]</f>
        <v>1289.516529057385</v>
      </c>
      <c r="AT168" s="9">
        <f>Table6[[#This Row],[sales]]-Table6[[#This Row],[Pred_5]]</f>
        <v>1421.2164432189425</v>
      </c>
      <c r="AU168" s="9">
        <f>ABS(Table6[[#This Row],[Red_5]]/Table6[[#This Row],[sales]])</f>
        <v>0.52429230682411387</v>
      </c>
      <c r="AV168" s="9">
        <f>'[1]6'!L$20+'[1]6'!L$26*Table6[[#This Row],[Online]]+'[1]6'!L$21*Table6[[#This Row],[NJ_DUM]]+'[1]6'!L$22*Table6[[#This Row],[NY_DUM]]+'[1]6'!L$23*Table6[[#This Row],[PA_DUM]]+'[1]6'!L$24*Table6[[#This Row],[CT_DUM]]+'[1]6'!L$25*Table6[[#This Row],[DL_DUM]]</f>
        <v>1344.4021961702711</v>
      </c>
      <c r="AW168" s="9">
        <f>Table6[[#This Row],[sales]]-Table6[[#This Row],[Pred_6]]</f>
        <v>1366.3307761060564</v>
      </c>
      <c r="AX168" s="9">
        <f>ABS(Table6[[#This Row],[Red_6]]/Table6[[#This Row],[sales]])</f>
        <v>0.50404476947011323</v>
      </c>
      <c r="AY168" s="9">
        <f>'[1]7'!L$21+'[1]7'!L$27*Table6[[#This Row],[LNTV]]+'[1]7'!L$22*Table6[[#This Row],[NJ_DUM]]+'[1]7'!L$23*Table6[[#This Row],[NY_DUM]]+'[1]7'!L$24*Table6[[#This Row],[PA_DUM]]+'[1]7'!L$25*Table6[[#This Row],[CT_DUM]]+'[1]7'!L$26*Table6[[#This Row],[DL_DUM]]</f>
        <v>6.0686920263875725</v>
      </c>
      <c r="AZ168" s="9">
        <f>Table6[[#This Row],[sales]]-Table6[[#This Row],[Pred_7]]</f>
        <v>2704.66428024994</v>
      </c>
      <c r="BA168" s="9">
        <f>ABS(Table6[[#This Row],[Red_7]]/Table6[[#This Row],[sales]])</f>
        <v>0.99776123576595177</v>
      </c>
      <c r="BB168" s="9">
        <f>'[1]8'!O$22+'[1]8'!O$28*Table6[[#This Row],[LNRADIOLING]]+'[1]8'!O$23*Table6[[#This Row],[DL_DUM]]+'[1]8'!O$24*Table6[[#This Row],[CT_DUM]]+'[1]8'!O$25*Table6[[#This Row],[PA_DUM]]+'[1]8'!O$26*Table6[[#This Row],[NY_DUM]]+'[1]8'!O$27*Table6[[#This Row],[NJ_DUM]]</f>
        <v>8.5436437773981986</v>
      </c>
      <c r="BC168" s="9">
        <f>Table6[[#This Row],[sales]]-Table6[[#This Row],[Pred_8]]</f>
        <v>2702.1893284989292</v>
      </c>
      <c r="BD168" s="9">
        <f>ABS(Table6[[#This Row],[Red_8]]/Table6[[#This Row],[sales]])</f>
        <v>0.99684821638103893</v>
      </c>
      <c r="BE168" s="9">
        <f>'[1]9'!M$19+'[1]9'!M$21*Table6[[#This Row],[LNONLINE]]+'[1]9'!M$20*Table6[[#This Row],[DL_DUM]]+'[1]9'!M$22*Table6[[#This Row],[CT_DUM]]+'[1]9'!M$23*Table6[[#This Row],[PA_DUM]]+'[1]9'!M$24*Table6[[#This Row],[NY_DUM]]+'[1]9'!M$25*Table6[[#This Row],[NJ_DUM]]</f>
        <v>8.483062846040788</v>
      </c>
      <c r="BF168" s="9">
        <f>Table6[[#This Row],[sales]]-Table6[[#This Row],[Pred_9]]</f>
        <v>2702.2499094302866</v>
      </c>
      <c r="BG168" s="9">
        <f>ABS(Table6[[#This Row],[Red_9]]/Table6[[#This Row],[sales]])</f>
        <v>0.99687056492365711</v>
      </c>
      <c r="BH168" s="9">
        <f>'[1]10'!P$22+'[1]10'!P$30*Table6[[#This Row],[LNTV]]+'[1]10'!P$29*Table6[[#This Row],[LNRADIOLING]]+'[1]10'!P$24*Table6[[#This Row],[LNONLINELING]]+'[1]10'!P$23*Table6[[#This Row],[DL_DUM]]+'[1]10'!P$25*Table6[[#This Row],[CT_DUM]]+'[1]10'!P$26*Table6[[#This Row],[PA_DUM]]+'[1]10'!P$27*Table6[[#This Row],[NY_DUM]]+'[1]10'!P$28*Table6[[#This Row],[NJ_DUM]]</f>
        <v>8.4238814573282852</v>
      </c>
      <c r="BI168" s="9">
        <f>Table6[[#This Row],[sales]]-Table6[[#This Row],[Pred_10]]</f>
        <v>2702.3090908189993</v>
      </c>
      <c r="BJ168" s="45">
        <f>ABS(Table6[[#This Row],[Red_10]]/Table6[[#This Row],[sales]])</f>
        <v>0.9968923971695175</v>
      </c>
      <c r="BK168" s="9">
        <f>'[1]11'!P$32+'[1]11'!P$40*Table6[[#This Row],[LNONLINELING]]+'[1]11'!P$39*Table6[[#This Row],[LNRADIOLING]]+'[1]11'!P$38*Table6[[#This Row],[LNTVLING]]+'[1]11'!P$33*Table6[[#This Row],[DL_DUM]]+'[1]11'!P$34*Table6[[#This Row],[CT_DUM]]+'[1]11'!P$35*Table6[[#This Row],[PA_DUM]]+'[1]11'!P$36*Table6[[#This Row],[NY_DUM]]+'[1]11'!P$37*Table6[[#This Row],[NJ_DUM]]</f>
        <v>8.4210893046130177</v>
      </c>
      <c r="BL168" s="9">
        <f>Table6[[#This Row],[sales]]-Table6[[#This Row],[ Pred_11]]</f>
        <v>2702.3118829717146</v>
      </c>
      <c r="BM168" s="47">
        <f>ABS(Table6[[#This Row],[ Red_11]]/Table6[[#This Row],[sales]])</f>
        <v>0.99689342720557927</v>
      </c>
      <c r="BN168" s="9">
        <f>'[1]12'!K$22+'[1]12'!K$28*Table6[[#This Row],[COMBINE LN LING]]+'[1]12'!K$23*Table6[[#This Row],[DL_DUM]]+'[1]12'!K$24*Table6[[#This Row],[CT_DUM]]+'[1]12'!K$25*Table6[[#This Row],[PA_DUM]]+'[1]12'!K$26*Table6[[#This Row],[NY_DUM]]+'[1]12'!K$27*Table6[[#This Row],[NJ_DUM]]</f>
        <v>8.5345416216246761</v>
      </c>
      <c r="BO168" s="9">
        <f>Table6[[#This Row],[sales]]-Table6[[#This Row],[ Pred_12]]</f>
        <v>2702.1984306547029</v>
      </c>
      <c r="BP168" s="47">
        <f>ABS(Table6[[#This Row],[ Red_12]]/Table6[[#This Row],[sales]])</f>
        <v>0.99685157420191861</v>
      </c>
      <c r="BQ168">
        <f>LN(G168+'2019 Totals and Calculations'!C$18)</f>
        <v>8.4444476565647228</v>
      </c>
      <c r="BR168">
        <f>LN(Table6[[#This Row],[PROF RADIO]]+'2019 Totals and Calculations'!D$18)</f>
        <v>6.50676400941623</v>
      </c>
      <c r="BS168">
        <f>LN(Table6[[#This Row],[ONLINE LINGERING]]+'2019 Totals and Calculations'!E$18)</f>
        <v>5.8571060723812201</v>
      </c>
      <c r="BT168">
        <f>MONTH(Table6[[#This Row],[Date]])</f>
        <v>3</v>
      </c>
      <c r="BU168">
        <f t="shared" si="67"/>
        <v>0</v>
      </c>
      <c r="BV168">
        <f t="shared" si="68"/>
        <v>0</v>
      </c>
      <c r="BW168">
        <f t="shared" si="69"/>
        <v>1</v>
      </c>
      <c r="BX168">
        <f t="shared" si="70"/>
        <v>0</v>
      </c>
      <c r="BY168">
        <f t="shared" si="71"/>
        <v>0</v>
      </c>
      <c r="BZ168">
        <f t="shared" si="72"/>
        <v>0</v>
      </c>
      <c r="CA168">
        <f t="shared" si="73"/>
        <v>0</v>
      </c>
      <c r="CB168">
        <f t="shared" si="74"/>
        <v>0</v>
      </c>
      <c r="CC168">
        <f t="shared" si="75"/>
        <v>0</v>
      </c>
      <c r="CD168">
        <f t="shared" si="76"/>
        <v>0</v>
      </c>
      <c r="CE168">
        <f t="shared" si="77"/>
        <v>0</v>
      </c>
      <c r="CF168">
        <f t="shared" si="78"/>
        <v>0</v>
      </c>
      <c r="CG168">
        <f t="shared" si="79"/>
        <v>10</v>
      </c>
      <c r="CH16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2604.3042411456772</v>
      </c>
      <c r="CI168" s="79">
        <f>Table6[[#This Row],[sales]]-CH168</f>
        <v>106.42873113065025</v>
      </c>
      <c r="CJ168">
        <f>ABS(Table6[[#This Row],[sales]]-CH168)/Table6[[#This Row],[sales]]</f>
        <v>3.926197534730879E-2</v>
      </c>
      <c r="CK16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2749.358288832334</v>
      </c>
      <c r="CL168" s="79">
        <f>Table6[[#This Row],[sales]]-CK168</f>
        <v>-38.62531655600651</v>
      </c>
      <c r="CM168">
        <f>ABS(Table6[[#This Row],[sales]]-CK168)/Table6[[#This Row],[sales]]</f>
        <v>1.4249030410240317E-2</v>
      </c>
      <c r="CN16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2642.7708353386101</v>
      </c>
      <c r="CO168" s="79">
        <f>Table6[[#This Row],[sales]]-CN168</f>
        <v>67.962136937717332</v>
      </c>
      <c r="CP168">
        <f>ABS(Table6[[#This Row],[sales]]-CN168)/Table6[[#This Row],[sales]]</f>
        <v>2.5071498237853502E-2</v>
      </c>
      <c r="CQ16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2607.7514796683345</v>
      </c>
      <c r="CR168" s="79">
        <f>Table6[[#This Row],[sales]]-CQ168</f>
        <v>102.981492607993</v>
      </c>
      <c r="CS168">
        <f>ABS(Table6[[#This Row],[sales]]-CQ168)/Table6[[#This Row],[sales]]</f>
        <v>3.7990275567982151E-2</v>
      </c>
    </row>
    <row r="169" spans="1:97" x14ac:dyDescent="0.2">
      <c r="A169">
        <v>168</v>
      </c>
      <c r="B169" t="s">
        <v>322</v>
      </c>
      <c r="C169" s="5">
        <v>42806</v>
      </c>
      <c r="D169" s="6">
        <v>4398.0154922990932</v>
      </c>
      <c r="E169" s="8">
        <f>YEAR(Table6[[#This Row],[Date]])</f>
        <v>2017</v>
      </c>
      <c r="F169" s="6">
        <f>Table6[[#This Row],[TV_State]]+Table6[[#This Row],[Radio_State]]+Table6[[#This Row],[Online]]</f>
        <v>5375.3522683655583</v>
      </c>
      <c r="G169" s="6">
        <f t="shared" si="54"/>
        <v>4320.9651268943708</v>
      </c>
      <c r="H169" s="6">
        <f>LN(Table6[[#This Row],[PROF TV LING]])</f>
        <v>8.3712340652894071</v>
      </c>
      <c r="I169" s="6">
        <f t="shared" si="55"/>
        <v>8.3889086936867407</v>
      </c>
      <c r="J169" s="6">
        <v>651.55785071097671</v>
      </c>
      <c r="K169" s="6">
        <f t="shared" si="60"/>
        <v>629.22869592013683</v>
      </c>
      <c r="L169" s="6">
        <f>0.5*J168+0.5*Table6[[#This Row],[Radio_State]]</f>
        <v>636.04456855119156</v>
      </c>
      <c r="M169" s="6">
        <f>LN(Table6[[#This Row],[RADIO LINGERING ]])</f>
        <v>6.4552686372232415</v>
      </c>
      <c r="N169" s="6">
        <f t="shared" si="56"/>
        <v>6.4793661888023024</v>
      </c>
      <c r="O169" s="6">
        <v>325.77892535548835</v>
      </c>
      <c r="P169" s="6">
        <f t="shared" si="57"/>
        <v>319.43707048260353</v>
      </c>
      <c r="Q169" s="6">
        <f>0.3*O168+0.7*Table6[[#This Row],[Online]]</f>
        <v>321.12494070755281</v>
      </c>
      <c r="R169" s="6">
        <f>LN(Table6[[#This Row],[ONLINE LINGERING]])</f>
        <v>5.7718302707902573</v>
      </c>
      <c r="S169" s="6">
        <f t="shared" si="58"/>
        <v>5.786219008242357</v>
      </c>
      <c r="T169" s="6">
        <v>2766.2497120287844</v>
      </c>
      <c r="U169" s="6">
        <f t="shared" si="59"/>
        <v>7.9252477872635945</v>
      </c>
      <c r="V169" s="8">
        <f>YEAR(Table6[[#This Row],[Date]])</f>
        <v>2017</v>
      </c>
      <c r="W169" s="8">
        <f>WEEKNUM(Table6[[#This Row],[Date]])</f>
        <v>11</v>
      </c>
      <c r="X169" t="s">
        <v>333</v>
      </c>
      <c r="Y169" s="9">
        <f>Table6[[#This Row],[LNTVLING]]+Table6[[#This Row],[LNRADIOLING]]+Table6[[#This Row],[LNONLINELING]]</f>
        <v>20.598332973302906</v>
      </c>
      <c r="Z169">
        <f t="shared" si="80"/>
        <v>1</v>
      </c>
      <c r="AA169">
        <f t="shared" si="61"/>
        <v>0</v>
      </c>
      <c r="AB169">
        <f t="shared" si="62"/>
        <v>1</v>
      </c>
      <c r="AC169">
        <f t="shared" si="63"/>
        <v>0</v>
      </c>
      <c r="AD169">
        <f t="shared" si="64"/>
        <v>0</v>
      </c>
      <c r="AE169">
        <f t="shared" si="65"/>
        <v>0</v>
      </c>
      <c r="AF169">
        <f t="shared" si="66"/>
        <v>0</v>
      </c>
      <c r="AG169" s="9">
        <f>'[1]1'!J$20+'[1]1'!J$21*Table6[[#This Row],[TV_State]]</f>
        <v>5654.8684554417223</v>
      </c>
      <c r="AH169" s="9">
        <f>Table6[[#This Row],[sales]]-Table6[[#This Row],[Pred_1]]</f>
        <v>-2888.6187434129379</v>
      </c>
      <c r="AI169">
        <f>ABS(Table6[[#This Row],[Res_1]])/Table6[[#This Row],[sales]]</f>
        <v>1.0442364370982282</v>
      </c>
      <c r="AJ169" s="9">
        <f>'[1]2'!J$20+'[1]2'!J$21*Table6[[#This Row],[Radio_State]]</f>
        <v>4574.6564799386733</v>
      </c>
      <c r="AK169" s="9">
        <f>Table6[[#This Row],[sales]]-Table6[[#This Row],[ Pred_2 ]]</f>
        <v>-1808.4067679098889</v>
      </c>
      <c r="AL169">
        <f>ABS(Table6[[#This Row],[ Res_2 ]])/Table6[[#This Row],[sales]]</f>
        <v>0.65373952324195361</v>
      </c>
      <c r="AM169" s="10">
        <f>'[1]3'!J$20+'[1]3'!J$21*Data!O169</f>
        <v>3682.8596531714784</v>
      </c>
      <c r="AN169" s="9">
        <f>Table6[[#This Row],[sales]]-Table6[[#This Row],[Pred_3]]</f>
        <v>-916.60994114269397</v>
      </c>
      <c r="AO169" s="9">
        <f>ABS(Table6[[#This Row],[Res_3]])/Table6[[#This Row],[sales]]</f>
        <v>0.33135473531434972</v>
      </c>
      <c r="AP169" s="9">
        <f>'[1]4'!L$21+'[1]4'!L$27*Table6[[#This Row],[TV_State]]+'[1]4'!L$22*Table6[[#This Row],[NJ_DUM]]+'[1]4'!L$23*Table6[[#This Row],[NY_DUM]]+'[1]4'!L$24*Table6[[#This Row],[PA_DUM]]+'[1]4'!L$25*Table6[[#This Row],[CT_DUM]]+'[1]4'!L$26*Table6[[#This Row],[DL_DUM]]</f>
        <v>1207.9470877758256</v>
      </c>
      <c r="AQ169" s="9">
        <f>Table6[[#This Row],[sales]]-Table6[[#This Row],[Pred_4]]</f>
        <v>1558.3026242529588</v>
      </c>
      <c r="AR169">
        <f>ABS(Table6[[#This Row],[Res_4]]/Table6[[#This Row],[sales]])</f>
        <v>0.56332680938991953</v>
      </c>
      <c r="AS169" s="9">
        <f>'[1]5'!L$20+'[1]5'!L$26*Table6[[#This Row],[Radio_State]]+'[1]5'!L$21*Table6[[#This Row],[NJ_DUM]]+'[1]5'!L$22*Table6[[#This Row],[NY_DUM]]+'[1]5'!L$23*Table6[[#This Row],[PA_DUM]]+'[1]5'!L$24*Table6[[#This Row],[CT_DUM]]+'[1]5'!L$25*Table6[[#This Row],[DL_DUM]]</f>
        <v>1344.1727790939021</v>
      </c>
      <c r="AT169" s="9">
        <f>Table6[[#This Row],[sales]]-Table6[[#This Row],[Pred_5]]</f>
        <v>1422.0769329348823</v>
      </c>
      <c r="AU169" s="9">
        <f>ABS(Table6[[#This Row],[Red_5]]/Table6[[#This Row],[sales]])</f>
        <v>0.51408118607337239</v>
      </c>
      <c r="AV169" s="9">
        <f>'[1]6'!L$20+'[1]6'!L$26*Table6[[#This Row],[Online]]+'[1]6'!L$21*Table6[[#This Row],[NJ_DUM]]+'[1]6'!L$22*Table6[[#This Row],[NY_DUM]]+'[1]6'!L$23*Table6[[#This Row],[PA_DUM]]+'[1]6'!L$24*Table6[[#This Row],[CT_DUM]]+'[1]6'!L$25*Table6[[#This Row],[DL_DUM]]</f>
        <v>1411.9199960381077</v>
      </c>
      <c r="AW169" s="9">
        <f>Table6[[#This Row],[sales]]-Table6[[#This Row],[Pred_6]]</f>
        <v>1354.3297159906767</v>
      </c>
      <c r="AX169" s="9">
        <f>ABS(Table6[[#This Row],[Red_6]]/Table6[[#This Row],[sales]])</f>
        <v>0.48959054929187973</v>
      </c>
      <c r="AY169" s="9">
        <f>'[1]7'!L$21+'[1]7'!L$27*Table6[[#This Row],[LNTV]]+'[1]7'!L$22*Table6[[#This Row],[NJ_DUM]]+'[1]7'!L$23*Table6[[#This Row],[NY_DUM]]+'[1]7'!L$24*Table6[[#This Row],[PA_DUM]]+'[1]7'!L$25*Table6[[#This Row],[CT_DUM]]+'[1]7'!L$26*Table6[[#This Row],[DL_DUM]]</f>
        <v>6.0740923407971765</v>
      </c>
      <c r="AZ169" s="9">
        <f>Table6[[#This Row],[sales]]-Table6[[#This Row],[Pred_7]]</f>
        <v>2760.1756196879874</v>
      </c>
      <c r="BA169" s="9">
        <f>ABS(Table6[[#This Row],[Red_7]]/Table6[[#This Row],[sales]])</f>
        <v>0.9978042140178508</v>
      </c>
      <c r="BB169" s="9">
        <f>'[1]8'!O$22+'[1]8'!O$28*Table6[[#This Row],[LNRADIOLING]]+'[1]8'!O$23*Table6[[#This Row],[DL_DUM]]+'[1]8'!O$24*Table6[[#This Row],[CT_DUM]]+'[1]8'!O$25*Table6[[#This Row],[PA_DUM]]+'[1]8'!O$26*Table6[[#This Row],[NY_DUM]]+'[1]8'!O$27*Table6[[#This Row],[NJ_DUM]]</f>
        <v>8.5471245138052208</v>
      </c>
      <c r="BC169" s="9">
        <f>Table6[[#This Row],[sales]]-Table6[[#This Row],[Pred_8]]</f>
        <v>2757.7025875149793</v>
      </c>
      <c r="BD169" s="9">
        <f>ABS(Table6[[#This Row],[Red_8]]/Table6[[#This Row],[sales]])</f>
        <v>0.99691021223549026</v>
      </c>
      <c r="BE169" s="9">
        <f>'[1]9'!M$19+'[1]9'!M$21*Table6[[#This Row],[LNONLINE]]+'[1]9'!M$20*Table6[[#This Row],[DL_DUM]]+'[1]9'!M$22*Table6[[#This Row],[CT_DUM]]+'[1]9'!M$23*Table6[[#This Row],[PA_DUM]]+'[1]9'!M$24*Table6[[#This Row],[NY_DUM]]+'[1]9'!M$25*Table6[[#This Row],[NJ_DUM]]</f>
        <v>8.4985106631597596</v>
      </c>
      <c r="BF169" s="9">
        <f>Table6[[#This Row],[sales]]-Table6[[#This Row],[Pred_9]]</f>
        <v>2757.7512013656246</v>
      </c>
      <c r="BG169" s="9">
        <f>ABS(Table6[[#This Row],[Red_9]]/Table6[[#This Row],[sales]])</f>
        <v>0.99692778615531175</v>
      </c>
      <c r="BH169" s="9">
        <f>'[1]10'!P$22+'[1]10'!P$30*Table6[[#This Row],[LNTV]]+'[1]10'!P$29*Table6[[#This Row],[LNRADIOLING]]+'[1]10'!P$24*Table6[[#This Row],[LNONLINELING]]+'[1]10'!P$23*Table6[[#This Row],[DL_DUM]]+'[1]10'!P$25*Table6[[#This Row],[CT_DUM]]+'[1]10'!P$26*Table6[[#This Row],[PA_DUM]]+'[1]10'!P$27*Table6[[#This Row],[NY_DUM]]+'[1]10'!P$28*Table6[[#This Row],[NJ_DUM]]</f>
        <v>8.4327618706205776</v>
      </c>
      <c r="BI169" s="9">
        <f>Table6[[#This Row],[sales]]-Table6[[#This Row],[Pred_10]]</f>
        <v>2757.8169501581638</v>
      </c>
      <c r="BJ169" s="45">
        <f>ABS(Table6[[#This Row],[Red_10]]/Table6[[#This Row],[sales]])</f>
        <v>0.99695155436114402</v>
      </c>
      <c r="BK169" s="9">
        <f>'[1]11'!P$32+'[1]11'!P$40*Table6[[#This Row],[LNONLINELING]]+'[1]11'!P$39*Table6[[#This Row],[LNRADIOLING]]+'[1]11'!P$38*Table6[[#This Row],[LNTVLING]]+'[1]11'!P$33*Table6[[#This Row],[DL_DUM]]+'[1]11'!P$34*Table6[[#This Row],[CT_DUM]]+'[1]11'!P$35*Table6[[#This Row],[PA_DUM]]+'[1]11'!P$36*Table6[[#This Row],[NY_DUM]]+'[1]11'!P$37*Table6[[#This Row],[NJ_DUM]]</f>
        <v>8.4335433143960099</v>
      </c>
      <c r="BL169" s="9">
        <f>Table6[[#This Row],[sales]]-Table6[[#This Row],[ Pred_11]]</f>
        <v>2757.8161687143884</v>
      </c>
      <c r="BM169" s="47">
        <f>ABS(Table6[[#This Row],[ Red_11]]/Table6[[#This Row],[sales]])</f>
        <v>0.99695127186901333</v>
      </c>
      <c r="BN169" s="9">
        <f>'[1]12'!K$22+'[1]12'!K$28*Table6[[#This Row],[COMBINE LN LING]]+'[1]12'!K$23*Table6[[#This Row],[DL_DUM]]+'[1]12'!K$24*Table6[[#This Row],[CT_DUM]]+'[1]12'!K$25*Table6[[#This Row],[PA_DUM]]+'[1]12'!K$26*Table6[[#This Row],[NY_DUM]]+'[1]12'!K$27*Table6[[#This Row],[NJ_DUM]]</f>
        <v>8.5446706262948684</v>
      </c>
      <c r="BO169" s="9">
        <f>Table6[[#This Row],[sales]]-Table6[[#This Row],[ Pred_12]]</f>
        <v>2757.7050414024898</v>
      </c>
      <c r="BP169" s="47">
        <f>ABS(Table6[[#This Row],[ Red_12]]/Table6[[#This Row],[sales]])</f>
        <v>0.99691109931647204</v>
      </c>
      <c r="BQ169">
        <f>LN(G169+'2019 Totals and Calculations'!C$18)</f>
        <v>8.451525209395955</v>
      </c>
      <c r="BR169">
        <f>LN(Table6[[#This Row],[PROF RADIO]]+'2019 Totals and Calculations'!D$18)</f>
        <v>6.5395643689540695</v>
      </c>
      <c r="BS169">
        <f>LN(Table6[[#This Row],[ONLINE LINGERING]]+'2019 Totals and Calculations'!E$18)</f>
        <v>5.8999036680441357</v>
      </c>
      <c r="BT169">
        <f>MONTH(Table6[[#This Row],[Date]])</f>
        <v>3</v>
      </c>
      <c r="BU169">
        <f t="shared" si="67"/>
        <v>0</v>
      </c>
      <c r="BV169">
        <f t="shared" si="68"/>
        <v>0</v>
      </c>
      <c r="BW169">
        <f t="shared" si="69"/>
        <v>1</v>
      </c>
      <c r="BX169">
        <f t="shared" si="70"/>
        <v>0</v>
      </c>
      <c r="BY169">
        <f t="shared" si="71"/>
        <v>0</v>
      </c>
      <c r="BZ169">
        <f t="shared" si="72"/>
        <v>0</v>
      </c>
      <c r="CA169">
        <f t="shared" si="73"/>
        <v>0</v>
      </c>
      <c r="CB169">
        <f t="shared" si="74"/>
        <v>0</v>
      </c>
      <c r="CC169">
        <f t="shared" si="75"/>
        <v>0</v>
      </c>
      <c r="CD169">
        <f t="shared" si="76"/>
        <v>0</v>
      </c>
      <c r="CE169">
        <f t="shared" si="77"/>
        <v>0</v>
      </c>
      <c r="CF169">
        <f t="shared" si="78"/>
        <v>0</v>
      </c>
      <c r="CG169">
        <f t="shared" si="79"/>
        <v>11</v>
      </c>
      <c r="CH16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2616.8685547561649</v>
      </c>
      <c r="CI169" s="79">
        <f>Table6[[#This Row],[sales]]-CH169</f>
        <v>149.38115727261948</v>
      </c>
      <c r="CJ169">
        <f>ABS(Table6[[#This Row],[sales]]-CH169)/Table6[[#This Row],[sales]]</f>
        <v>5.4001327726506086E-2</v>
      </c>
      <c r="CK16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2783.4361775236234</v>
      </c>
      <c r="CL169" s="79">
        <f>Table6[[#This Row],[sales]]-CK169</f>
        <v>-17.186465494839013</v>
      </c>
      <c r="CM169">
        <f>ABS(Table6[[#This Row],[sales]]-CK169)/Table6[[#This Row],[sales]]</f>
        <v>6.2129118062282072E-3</v>
      </c>
      <c r="CN16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2686.2842741297404</v>
      </c>
      <c r="CO169" s="79">
        <f>Table6[[#This Row],[sales]]-CN169</f>
        <v>79.965437899043991</v>
      </c>
      <c r="CP169">
        <f>ABS(Table6[[#This Row],[sales]]-CN169)/Table6[[#This Row],[sales]]</f>
        <v>2.8907526877028338E-2</v>
      </c>
      <c r="CQ16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2660.1684225910403</v>
      </c>
      <c r="CR169" s="79">
        <f>Table6[[#This Row],[sales]]-CQ169</f>
        <v>106.08128943774409</v>
      </c>
      <c r="CS169">
        <f>ABS(Table6[[#This Row],[sales]]-CQ169)/Table6[[#This Row],[sales]]</f>
        <v>3.8348414091634343E-2</v>
      </c>
    </row>
    <row r="170" spans="1:97" x14ac:dyDescent="0.2">
      <c r="A170">
        <v>169</v>
      </c>
      <c r="B170" t="s">
        <v>322</v>
      </c>
      <c r="C170" s="5">
        <v>42813</v>
      </c>
      <c r="D170" s="6">
        <v>4617.9162669140478</v>
      </c>
      <c r="E170" s="8">
        <f>YEAR(Table6[[#This Row],[Date]])</f>
        <v>2017</v>
      </c>
      <c r="F170" s="6">
        <f>Table6[[#This Row],[TV_State]]+Table6[[#This Row],[Radio_State]]+Table6[[#This Row],[Online]]</f>
        <v>5644.1198817838358</v>
      </c>
      <c r="G170" s="6">
        <f t="shared" si="54"/>
        <v>4410.0504689002737</v>
      </c>
      <c r="H170" s="6">
        <f>LN(Table6[[#This Row],[PROF TV LING]])</f>
        <v>8.3916414125704808</v>
      </c>
      <c r="I170" s="6">
        <f t="shared" si="55"/>
        <v>8.4376988578561729</v>
      </c>
      <c r="J170" s="6">
        <v>684.13574324652552</v>
      </c>
      <c r="K170" s="6">
        <f t="shared" si="60"/>
        <v>656.68221958333118</v>
      </c>
      <c r="L170" s="6">
        <f>0.5*J169+0.5*Table6[[#This Row],[Radio_State]]</f>
        <v>667.84679697875117</v>
      </c>
      <c r="M170" s="6">
        <f>LN(Table6[[#This Row],[RADIO LINGERING ]])</f>
        <v>6.5040588013926737</v>
      </c>
      <c r="N170" s="6">
        <f t="shared" si="56"/>
        <v>6.5281563529717346</v>
      </c>
      <c r="O170" s="6">
        <v>342.06787162326282</v>
      </c>
      <c r="P170" s="6">
        <f t="shared" si="57"/>
        <v>335.27863128106503</v>
      </c>
      <c r="Q170" s="6">
        <f>0.3*O169+0.7*Table6[[#This Row],[Online]]</f>
        <v>337.18118774293049</v>
      </c>
      <c r="R170" s="6">
        <f>LN(Table6[[#This Row],[ONLINE LINGERING]])</f>
        <v>5.8206204349596895</v>
      </c>
      <c r="S170" s="6">
        <f t="shared" si="58"/>
        <v>5.8350091724117892</v>
      </c>
      <c r="T170" s="6">
        <v>2676.5061216340414</v>
      </c>
      <c r="U170" s="6">
        <f t="shared" si="59"/>
        <v>7.892267537009614</v>
      </c>
      <c r="V170" s="8">
        <f>YEAR(Table6[[#This Row],[Date]])</f>
        <v>2017</v>
      </c>
      <c r="W170" s="8">
        <f>WEEKNUM(Table6[[#This Row],[Date]])</f>
        <v>12</v>
      </c>
      <c r="X170" t="s">
        <v>334</v>
      </c>
      <c r="Y170" s="9">
        <f>Table6[[#This Row],[LNTVLING]]+Table6[[#This Row],[LNRADIOLING]]+Table6[[#This Row],[LNONLINELING]]</f>
        <v>20.716320648922846</v>
      </c>
      <c r="Z170">
        <f t="shared" si="80"/>
        <v>1</v>
      </c>
      <c r="AA170">
        <f t="shared" si="61"/>
        <v>0</v>
      </c>
      <c r="AB170">
        <f t="shared" si="62"/>
        <v>1</v>
      </c>
      <c r="AC170">
        <f t="shared" si="63"/>
        <v>0</v>
      </c>
      <c r="AD170">
        <f t="shared" si="64"/>
        <v>0</v>
      </c>
      <c r="AE170">
        <f t="shared" si="65"/>
        <v>0</v>
      </c>
      <c r="AF170">
        <f t="shared" si="66"/>
        <v>0</v>
      </c>
      <c r="AG170" s="9">
        <f>'[1]1'!J$20+'[1]1'!J$21*Table6[[#This Row],[TV_State]]</f>
        <v>5871.1252509409924</v>
      </c>
      <c r="AH170" s="9">
        <f>Table6[[#This Row],[sales]]-Table6[[#This Row],[Pred_1]]</f>
        <v>-3194.619129306951</v>
      </c>
      <c r="AI170">
        <f>ABS(Table6[[#This Row],[Res_1]])/Table6[[#This Row],[sales]]</f>
        <v>1.1935781142008355</v>
      </c>
      <c r="AJ170" s="9">
        <f>'[1]2'!J$20+'[1]2'!J$21*Table6[[#This Row],[Radio_State]]</f>
        <v>4717.6752137357316</v>
      </c>
      <c r="AK170" s="9">
        <f>Table6[[#This Row],[sales]]-Table6[[#This Row],[ Pred_2 ]]</f>
        <v>-2041.1690921016902</v>
      </c>
      <c r="AL170">
        <f>ABS(Table6[[#This Row],[ Res_2 ]])/Table6[[#This Row],[sales]]</f>
        <v>0.76262448107368064</v>
      </c>
      <c r="AM170" s="10">
        <f>'[1]3'!J$20+'[1]3'!J$21*Data!O170</f>
        <v>3776.9661267438096</v>
      </c>
      <c r="AN170" s="9">
        <f>Table6[[#This Row],[sales]]-Table6[[#This Row],[Pred_3]]</f>
        <v>-1100.4600051097682</v>
      </c>
      <c r="AO170" s="9">
        <f>ABS(Table6[[#This Row],[Res_3]])/Table6[[#This Row],[sales]]</f>
        <v>0.41115542244227082</v>
      </c>
      <c r="AP170" s="9">
        <f>'[1]4'!L$21+'[1]4'!L$27*Table6[[#This Row],[TV_State]]+'[1]4'!L$22*Table6[[#This Row],[NJ_DUM]]+'[1]4'!L$23*Table6[[#This Row],[NY_DUM]]+'[1]4'!L$24*Table6[[#This Row],[PA_DUM]]+'[1]4'!L$25*Table6[[#This Row],[CT_DUM]]+'[1]4'!L$26*Table6[[#This Row],[DL_DUM]]</f>
        <v>1256.4529424473258</v>
      </c>
      <c r="AQ170" s="9">
        <f>Table6[[#This Row],[sales]]-Table6[[#This Row],[Pred_4]]</f>
        <v>1420.0531791867156</v>
      </c>
      <c r="AR170">
        <f>ABS(Table6[[#This Row],[Res_4]]/Table6[[#This Row],[sales]])</f>
        <v>0.53056227583733484</v>
      </c>
      <c r="AS170" s="9">
        <f>'[1]5'!L$20+'[1]5'!L$26*Table6[[#This Row],[Radio_State]]+'[1]5'!L$21*Table6[[#This Row],[NJ_DUM]]+'[1]5'!L$22*Table6[[#This Row],[NY_DUM]]+'[1]5'!L$23*Table6[[#This Row],[PA_DUM]]+'[1]5'!L$24*Table6[[#This Row],[CT_DUM]]+'[1]5'!L$25*Table6[[#This Row],[DL_DUM]]</f>
        <v>1401.5618416322445</v>
      </c>
      <c r="AT170" s="9">
        <f>Table6[[#This Row],[sales]]-Table6[[#This Row],[Pred_5]]</f>
        <v>1274.9442800017969</v>
      </c>
      <c r="AU170" s="9">
        <f>ABS(Table6[[#This Row],[Red_5]]/Table6[[#This Row],[sales]])</f>
        <v>0.47634648383446515</v>
      </c>
      <c r="AV170" s="9">
        <f>'[1]6'!L$20+'[1]6'!L$26*Table6[[#This Row],[Online]]+'[1]6'!L$21*Table6[[#This Row],[NJ_DUM]]+'[1]6'!L$22*Table6[[#This Row],[NY_DUM]]+'[1]6'!L$23*Table6[[#This Row],[PA_DUM]]+'[1]6'!L$24*Table6[[#This Row],[CT_DUM]]+'[1]6'!L$25*Table6[[#This Row],[DL_DUM]]</f>
        <v>1482.8136858993362</v>
      </c>
      <c r="AW170" s="9">
        <f>Table6[[#This Row],[sales]]-Table6[[#This Row],[Pred_6]]</f>
        <v>1193.6924357347052</v>
      </c>
      <c r="AX170" s="9">
        <f>ABS(Table6[[#This Row],[Red_6]]/Table6[[#This Row],[sales]])</f>
        <v>0.44598905494224711</v>
      </c>
      <c r="AY170" s="9">
        <f>'[1]7'!L$21+'[1]7'!L$27*Table6[[#This Row],[LNTV]]+'[1]7'!L$22*Table6[[#This Row],[NJ_DUM]]+'[1]7'!L$23*Table6[[#This Row],[NY_DUM]]+'[1]7'!L$24*Table6[[#This Row],[PA_DUM]]+'[1]7'!L$25*Table6[[#This Row],[CT_DUM]]+'[1]7'!L$26*Table6[[#This Row],[DL_DUM]]</f>
        <v>6.0794926552067805</v>
      </c>
      <c r="AZ170" s="9">
        <f>Table6[[#This Row],[sales]]-Table6[[#This Row],[Pred_7]]</f>
        <v>2670.4266289788347</v>
      </c>
      <c r="BA170" s="9">
        <f>ABS(Table6[[#This Row],[Red_7]]/Table6[[#This Row],[sales]])</f>
        <v>0.99772857136172177</v>
      </c>
      <c r="BB170" s="9">
        <f>'[1]8'!O$22+'[1]8'!O$28*Table6[[#This Row],[LNRADIOLING]]+'[1]8'!O$23*Table6[[#This Row],[DL_DUM]]+'[1]8'!O$24*Table6[[#This Row],[CT_DUM]]+'[1]8'!O$25*Table6[[#This Row],[PA_DUM]]+'[1]8'!O$26*Table6[[#This Row],[NY_DUM]]+'[1]8'!O$27*Table6[[#This Row],[NJ_DUM]]</f>
        <v>8.5506052502122429</v>
      </c>
      <c r="BC170" s="9">
        <f>Table6[[#This Row],[sales]]-Table6[[#This Row],[Pred_8]]</f>
        <v>2667.955516383829</v>
      </c>
      <c r="BD170" s="9">
        <f>ABS(Table6[[#This Row],[Red_8]]/Table6[[#This Row],[sales]])</f>
        <v>0.9968053107814332</v>
      </c>
      <c r="BE170" s="9">
        <f>'[1]9'!M$19+'[1]9'!M$21*Table6[[#This Row],[LNONLINE]]+'[1]9'!M$20*Table6[[#This Row],[DL_DUM]]+'[1]9'!M$22*Table6[[#This Row],[CT_DUM]]+'[1]9'!M$23*Table6[[#This Row],[PA_DUM]]+'[1]9'!M$24*Table6[[#This Row],[NY_DUM]]+'[1]9'!M$25*Table6[[#This Row],[NJ_DUM]]</f>
        <v>8.5139584802787329</v>
      </c>
      <c r="BF170" s="9">
        <f>Table6[[#This Row],[sales]]-Table6[[#This Row],[Pred_9]]</f>
        <v>2667.9921631537627</v>
      </c>
      <c r="BG170" s="9">
        <f>ABS(Table6[[#This Row],[Red_9]]/Table6[[#This Row],[sales]])</f>
        <v>0.99681900279941049</v>
      </c>
      <c r="BH170" s="9">
        <f>'[1]10'!P$22+'[1]10'!P$30*Table6[[#This Row],[LNTV]]+'[1]10'!P$29*Table6[[#This Row],[LNRADIOLING]]+'[1]10'!P$24*Table6[[#This Row],[LNONLINELING]]+'[1]10'!P$23*Table6[[#This Row],[DL_DUM]]+'[1]10'!P$25*Table6[[#This Row],[CT_DUM]]+'[1]10'!P$26*Table6[[#This Row],[PA_DUM]]+'[1]10'!P$27*Table6[[#This Row],[NY_DUM]]+'[1]10'!P$28*Table6[[#This Row],[NJ_DUM]]</f>
        <v>8.4416422839128735</v>
      </c>
      <c r="BI170" s="9">
        <f>Table6[[#This Row],[sales]]-Table6[[#This Row],[Pred_10]]</f>
        <v>2668.0644793501283</v>
      </c>
      <c r="BJ170" s="45">
        <f>ABS(Table6[[#This Row],[Red_10]]/Table6[[#This Row],[sales]])</f>
        <v>0.99684602167890457</v>
      </c>
      <c r="BK170" s="9">
        <f>'[1]11'!P$32+'[1]11'!P$40*Table6[[#This Row],[LNONLINELING]]+'[1]11'!P$39*Table6[[#This Row],[LNRADIOLING]]+'[1]11'!P$38*Table6[[#This Row],[LNTVLING]]+'[1]11'!P$33*Table6[[#This Row],[DL_DUM]]+'[1]11'!P$34*Table6[[#This Row],[CT_DUM]]+'[1]11'!P$35*Table6[[#This Row],[PA_DUM]]+'[1]11'!P$36*Table6[[#This Row],[NY_DUM]]+'[1]11'!P$37*Table6[[#This Row],[NJ_DUM]]</f>
        <v>8.4438490847656116</v>
      </c>
      <c r="BL170" s="9">
        <f>Table6[[#This Row],[sales]]-Table6[[#This Row],[ Pred_11]]</f>
        <v>2668.0622725492758</v>
      </c>
      <c r="BM170" s="47">
        <f>ABS(Table6[[#This Row],[ Red_11]]/Table6[[#This Row],[sales]])</f>
        <v>0.99684519717085107</v>
      </c>
      <c r="BN170" s="9">
        <f>'[1]12'!K$22+'[1]12'!K$28*Table6[[#This Row],[COMBINE LN LING]]+'[1]12'!K$23*Table6[[#This Row],[DL_DUM]]+'[1]12'!K$24*Table6[[#This Row],[CT_DUM]]+'[1]12'!K$25*Table6[[#This Row],[PA_DUM]]+'[1]12'!K$26*Table6[[#This Row],[NY_DUM]]+'[1]12'!K$27*Table6[[#This Row],[NJ_DUM]]</f>
        <v>8.5560252735695599</v>
      </c>
      <c r="BO170" s="9">
        <f>Table6[[#This Row],[sales]]-Table6[[#This Row],[ Pred_12]]</f>
        <v>2667.9500963604719</v>
      </c>
      <c r="BP170" s="47">
        <f>ABS(Table6[[#This Row],[ Red_12]]/Table6[[#This Row],[sales]])</f>
        <v>0.99680328574464616</v>
      </c>
      <c r="BQ170">
        <f>LN(G170+'2019 Totals and Calculations'!C$18)</f>
        <v>8.4703728223291925</v>
      </c>
      <c r="BR170">
        <f>LN(Table6[[#This Row],[PROF RADIO]]+'2019 Totals and Calculations'!D$18)</f>
        <v>6.5784711659827506</v>
      </c>
      <c r="BS170">
        <f>LN(Table6[[#This Row],[ONLINE LINGERING]]+'2019 Totals and Calculations'!E$18)</f>
        <v>5.9429530426398598</v>
      </c>
      <c r="BT170">
        <f>MONTH(Table6[[#This Row],[Date]])</f>
        <v>3</v>
      </c>
      <c r="BU170">
        <f t="shared" si="67"/>
        <v>0</v>
      </c>
      <c r="BV170">
        <f t="shared" si="68"/>
        <v>0</v>
      </c>
      <c r="BW170">
        <f t="shared" si="69"/>
        <v>1</v>
      </c>
      <c r="BX170">
        <f t="shared" si="70"/>
        <v>0</v>
      </c>
      <c r="BY170">
        <f t="shared" si="71"/>
        <v>0</v>
      </c>
      <c r="BZ170">
        <f t="shared" si="72"/>
        <v>0</v>
      </c>
      <c r="CA170">
        <f t="shared" si="73"/>
        <v>0</v>
      </c>
      <c r="CB170">
        <f t="shared" si="74"/>
        <v>0</v>
      </c>
      <c r="CC170">
        <f t="shared" si="75"/>
        <v>0</v>
      </c>
      <c r="CD170">
        <f t="shared" si="76"/>
        <v>0</v>
      </c>
      <c r="CE170">
        <f t="shared" si="77"/>
        <v>0</v>
      </c>
      <c r="CF170">
        <f t="shared" si="78"/>
        <v>0</v>
      </c>
      <c r="CG170">
        <f t="shared" si="79"/>
        <v>12</v>
      </c>
      <c r="CH17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2638.7323202561697</v>
      </c>
      <c r="CI170" s="79">
        <f>Table6[[#This Row],[sales]]-CH170</f>
        <v>37.773801377871678</v>
      </c>
      <c r="CJ170">
        <f>ABS(Table6[[#This Row],[sales]]-CH170)/Table6[[#This Row],[sales]]</f>
        <v>1.4113101058334321E-2</v>
      </c>
      <c r="CK17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2823.2147639581558</v>
      </c>
      <c r="CL170" s="79">
        <f>Table6[[#This Row],[sales]]-CK170</f>
        <v>-146.70864232411441</v>
      </c>
      <c r="CM170">
        <f>ABS(Table6[[#This Row],[sales]]-CK170)/Table6[[#This Row],[sales]]</f>
        <v>5.4813490295530093E-2</v>
      </c>
      <c r="CN17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2730.7386994654726</v>
      </c>
      <c r="CO170" s="79">
        <f>Table6[[#This Row],[sales]]-CN170</f>
        <v>-54.232577831431172</v>
      </c>
      <c r="CP170">
        <f>ABS(Table6[[#This Row],[sales]]-CN170)/Table6[[#This Row],[sales]]</f>
        <v>2.0262452378895172E-2</v>
      </c>
      <c r="CQ17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2719.0349895350746</v>
      </c>
      <c r="CR170" s="79">
        <f>Table6[[#This Row],[sales]]-CQ170</f>
        <v>-42.528867901033209</v>
      </c>
      <c r="CS170">
        <f>ABS(Table6[[#This Row],[sales]]-CQ170)/Table6[[#This Row],[sales]]</f>
        <v>1.5889695733282607E-2</v>
      </c>
    </row>
    <row r="171" spans="1:97" x14ac:dyDescent="0.2">
      <c r="A171">
        <v>170</v>
      </c>
      <c r="B171" t="s">
        <v>322</v>
      </c>
      <c r="C171" s="5">
        <v>42820</v>
      </c>
      <c r="D171" s="6">
        <v>4848.8120802597505</v>
      </c>
      <c r="E171" s="8">
        <f>YEAR(Table6[[#This Row],[Date]])</f>
        <v>2017</v>
      </c>
      <c r="F171" s="6">
        <f>Table6[[#This Row],[TV_State]]+Table6[[#This Row],[Radio_State]]+Table6[[#This Row],[Online]]</f>
        <v>5926.3258758730281</v>
      </c>
      <c r="G171" s="6">
        <f t="shared" si="54"/>
        <v>4541.6789523081161</v>
      </c>
      <c r="H171" s="6">
        <f>LN(Table6[[#This Row],[PROF TV LING]])</f>
        <v>8.4210520359550411</v>
      </c>
      <c r="I171" s="6">
        <f t="shared" si="55"/>
        <v>8.4864890220256051</v>
      </c>
      <c r="J171" s="6">
        <v>718.34253040885187</v>
      </c>
      <c r="K171" s="6">
        <f t="shared" si="60"/>
        <v>687.51237499609147</v>
      </c>
      <c r="L171" s="6">
        <f>0.5*J170+0.5*Table6[[#This Row],[Radio_State]]</f>
        <v>701.23913682768875</v>
      </c>
      <c r="M171" s="6">
        <f>LN(Table6[[#This Row],[RADIO LINGERING ]])</f>
        <v>6.5528489655621058</v>
      </c>
      <c r="N171" s="6">
        <f t="shared" si="56"/>
        <v>6.5769465171411667</v>
      </c>
      <c r="O171" s="6">
        <v>359.17126520442594</v>
      </c>
      <c r="P171" s="6">
        <f t="shared" si="57"/>
        <v>352.00347502741761</v>
      </c>
      <c r="Q171" s="6">
        <f>0.3*O170+0.7*Table6[[#This Row],[Online]]</f>
        <v>354.04024713007698</v>
      </c>
      <c r="R171" s="6">
        <f>LN(Table6[[#This Row],[ONLINE LINGERING]])</f>
        <v>5.8694105991291217</v>
      </c>
      <c r="S171" s="6">
        <f t="shared" si="58"/>
        <v>5.8837993365812213</v>
      </c>
      <c r="T171" s="6">
        <v>2429.2481711411338</v>
      </c>
      <c r="U171" s="6">
        <f t="shared" si="59"/>
        <v>7.7953370938700868</v>
      </c>
      <c r="V171" s="8">
        <f>YEAR(Table6[[#This Row],[Date]])</f>
        <v>2017</v>
      </c>
      <c r="W171" s="8">
        <f>WEEKNUM(Table6[[#This Row],[Date]])</f>
        <v>13</v>
      </c>
      <c r="X171" t="s">
        <v>335</v>
      </c>
      <c r="Y171" s="9">
        <f>Table6[[#This Row],[LNTVLING]]+Table6[[#This Row],[LNRADIOLING]]+Table6[[#This Row],[LNONLINELING]]</f>
        <v>20.843311600646267</v>
      </c>
      <c r="Z171">
        <f t="shared" si="80"/>
        <v>1</v>
      </c>
      <c r="AA171">
        <f t="shared" si="61"/>
        <v>0</v>
      </c>
      <c r="AB171">
        <f t="shared" si="62"/>
        <v>1</v>
      </c>
      <c r="AC171">
        <f t="shared" si="63"/>
        <v>0</v>
      </c>
      <c r="AD171">
        <f t="shared" si="64"/>
        <v>0</v>
      </c>
      <c r="AE171">
        <f t="shared" si="65"/>
        <v>0</v>
      </c>
      <c r="AF171">
        <f t="shared" si="66"/>
        <v>0</v>
      </c>
      <c r="AG171" s="9">
        <f>'[1]1'!J$20+'[1]1'!J$21*Table6[[#This Row],[TV_State]]</f>
        <v>6098.1948862152258</v>
      </c>
      <c r="AH171" s="9">
        <f>Table6[[#This Row],[sales]]-Table6[[#This Row],[Pred_1]]</f>
        <v>-3668.946715074092</v>
      </c>
      <c r="AI171">
        <f>ABS(Table6[[#This Row],[Res_1]])/Table6[[#This Row],[sales]]</f>
        <v>1.5103219006852695</v>
      </c>
      <c r="AJ171" s="9">
        <f>'[1]2'!J$20+'[1]2'!J$21*Table6[[#This Row],[Radio_State]]</f>
        <v>4867.8448842226435</v>
      </c>
      <c r="AK171" s="9">
        <f>Table6[[#This Row],[sales]]-Table6[[#This Row],[ Pred_2 ]]</f>
        <v>-2438.5967130815097</v>
      </c>
      <c r="AL171">
        <f>ABS(Table6[[#This Row],[ Res_2 ]])/Table6[[#This Row],[sales]]</f>
        <v>1.0038483272526184</v>
      </c>
      <c r="AM171" s="10">
        <f>'[1]3'!J$20+'[1]3'!J$21*Data!O171</f>
        <v>3875.7779239947577</v>
      </c>
      <c r="AN171" s="9">
        <f>Table6[[#This Row],[sales]]-Table6[[#This Row],[Pred_3]]</f>
        <v>-1446.5297528536239</v>
      </c>
      <c r="AO171" s="9">
        <f>ABS(Table6[[#This Row],[Res_3]])/Table6[[#This Row],[sales]]</f>
        <v>0.5954639670158195</v>
      </c>
      <c r="AP171" s="9">
        <f>'[1]4'!L$21+'[1]4'!L$27*Table6[[#This Row],[TV_State]]+'[1]4'!L$22*Table6[[#This Row],[NJ_DUM]]+'[1]4'!L$23*Table6[[#This Row],[NY_DUM]]+'[1]4'!L$24*Table6[[#This Row],[PA_DUM]]+'[1]4'!L$25*Table6[[#This Row],[CT_DUM]]+'[1]4'!L$26*Table6[[#This Row],[DL_DUM]]</f>
        <v>1307.3840898524008</v>
      </c>
      <c r="AQ171" s="9">
        <f>Table6[[#This Row],[sales]]-Table6[[#This Row],[Pred_4]]</f>
        <v>1121.8640812887329</v>
      </c>
      <c r="AR171">
        <f>ABS(Table6[[#This Row],[Res_4]]/Table6[[#This Row],[sales]])</f>
        <v>0.46181534460587442</v>
      </c>
      <c r="AS171" s="9">
        <f>'[1]5'!L$20+'[1]5'!L$26*Table6[[#This Row],[Radio_State]]+'[1]5'!L$21*Table6[[#This Row],[NJ_DUM]]+'[1]5'!L$22*Table6[[#This Row],[NY_DUM]]+'[1]5'!L$23*Table6[[#This Row],[PA_DUM]]+'[1]5'!L$24*Table6[[#This Row],[CT_DUM]]+'[1]5'!L$25*Table6[[#This Row],[DL_DUM]]</f>
        <v>1461.8203572975044</v>
      </c>
      <c r="AT171" s="9">
        <f>Table6[[#This Row],[sales]]-Table6[[#This Row],[Pred_5]]</f>
        <v>967.42781384362934</v>
      </c>
      <c r="AU171" s="9">
        <f>ABS(Table6[[#This Row],[Red_5]]/Table6[[#This Row],[sales]])</f>
        <v>0.39824165572559939</v>
      </c>
      <c r="AV171" s="9">
        <f>'[1]6'!L$20+'[1]6'!L$26*Table6[[#This Row],[Online]]+'[1]6'!L$21*Table6[[#This Row],[NJ_DUM]]+'[1]6'!L$22*Table6[[#This Row],[NY_DUM]]+'[1]6'!L$23*Table6[[#This Row],[PA_DUM]]+'[1]6'!L$24*Table6[[#This Row],[CT_DUM]]+'[1]6'!L$25*Table6[[#This Row],[DL_DUM]]</f>
        <v>1557.252060253626</v>
      </c>
      <c r="AW171" s="9">
        <f>Table6[[#This Row],[sales]]-Table6[[#This Row],[Pred_6]]</f>
        <v>871.99611088750771</v>
      </c>
      <c r="AX171" s="9">
        <f>ABS(Table6[[#This Row],[Red_6]]/Table6[[#This Row],[sales]])</f>
        <v>0.35895719558281669</v>
      </c>
      <c r="AY171" s="9">
        <f>'[1]7'!L$21+'[1]7'!L$27*Table6[[#This Row],[LNTV]]+'[1]7'!L$22*Table6[[#This Row],[NJ_DUM]]+'[1]7'!L$23*Table6[[#This Row],[NY_DUM]]+'[1]7'!L$24*Table6[[#This Row],[PA_DUM]]+'[1]7'!L$25*Table6[[#This Row],[CT_DUM]]+'[1]7'!L$26*Table6[[#This Row],[DL_DUM]]</f>
        <v>6.0848929696163845</v>
      </c>
      <c r="AZ171" s="9">
        <f>Table6[[#This Row],[sales]]-Table6[[#This Row],[Pred_7]]</f>
        <v>2423.1632781715175</v>
      </c>
      <c r="BA171" s="9">
        <f>ABS(Table6[[#This Row],[Red_7]]/Table6[[#This Row],[sales]])</f>
        <v>0.99749515383322984</v>
      </c>
      <c r="BB171" s="9">
        <f>'[1]8'!O$22+'[1]8'!O$28*Table6[[#This Row],[LNRADIOLING]]+'[1]8'!O$23*Table6[[#This Row],[DL_DUM]]+'[1]8'!O$24*Table6[[#This Row],[CT_DUM]]+'[1]8'!O$25*Table6[[#This Row],[PA_DUM]]+'[1]8'!O$26*Table6[[#This Row],[NY_DUM]]+'[1]8'!O$27*Table6[[#This Row],[NJ_DUM]]</f>
        <v>8.5540859866192669</v>
      </c>
      <c r="BC171" s="9">
        <f>Table6[[#This Row],[sales]]-Table6[[#This Row],[Pred_8]]</f>
        <v>2420.6940851545146</v>
      </c>
      <c r="BD171" s="9">
        <f>ABS(Table6[[#This Row],[Red_8]]/Table6[[#This Row],[sales]])</f>
        <v>0.99647871053758952</v>
      </c>
      <c r="BE171" s="9">
        <f>'[1]9'!M$19+'[1]9'!M$21*Table6[[#This Row],[LNONLINE]]+'[1]9'!M$20*Table6[[#This Row],[DL_DUM]]+'[1]9'!M$22*Table6[[#This Row],[CT_DUM]]+'[1]9'!M$23*Table6[[#This Row],[PA_DUM]]+'[1]9'!M$24*Table6[[#This Row],[NY_DUM]]+'[1]9'!M$25*Table6[[#This Row],[NJ_DUM]]</f>
        <v>8.5294062973977063</v>
      </c>
      <c r="BF171" s="9">
        <f>Table6[[#This Row],[sales]]-Table6[[#This Row],[Pred_9]]</f>
        <v>2420.7187648437362</v>
      </c>
      <c r="BG171" s="9">
        <f>ABS(Table6[[#This Row],[Red_9]]/Table6[[#This Row],[sales]])</f>
        <v>0.99648886993155961</v>
      </c>
      <c r="BH171" s="9">
        <f>'[1]10'!P$22+'[1]10'!P$30*Table6[[#This Row],[LNTV]]+'[1]10'!P$29*Table6[[#This Row],[LNRADIOLING]]+'[1]10'!P$24*Table6[[#This Row],[LNONLINELING]]+'[1]10'!P$23*Table6[[#This Row],[DL_DUM]]+'[1]10'!P$25*Table6[[#This Row],[CT_DUM]]+'[1]10'!P$26*Table6[[#This Row],[PA_DUM]]+'[1]10'!P$27*Table6[[#This Row],[NY_DUM]]+'[1]10'!P$28*Table6[[#This Row],[NJ_DUM]]</f>
        <v>8.4505226972051659</v>
      </c>
      <c r="BI171" s="9">
        <f>Table6[[#This Row],[sales]]-Table6[[#This Row],[Pred_10]]</f>
        <v>2420.7976484439287</v>
      </c>
      <c r="BJ171" s="45">
        <f>ABS(Table6[[#This Row],[Red_10]]/Table6[[#This Row],[sales]])</f>
        <v>0.99652134236526546</v>
      </c>
      <c r="BK171" s="9">
        <f>'[1]11'!P$32+'[1]11'!P$40*Table6[[#This Row],[LNONLINELING]]+'[1]11'!P$39*Table6[[#This Row],[LNRADIOLING]]+'[1]11'!P$38*Table6[[#This Row],[LNTVLING]]+'[1]11'!P$33*Table6[[#This Row],[DL_DUM]]+'[1]11'!P$34*Table6[[#This Row],[CT_DUM]]+'[1]11'!P$35*Table6[[#This Row],[PA_DUM]]+'[1]11'!P$36*Table6[[#This Row],[NY_DUM]]+'[1]11'!P$37*Table6[[#This Row],[NJ_DUM]]</f>
        <v>8.4526362096540471</v>
      </c>
      <c r="BL171" s="9">
        <f>Table6[[#This Row],[sales]]-Table6[[#This Row],[ Pred_11]]</f>
        <v>2420.7955349314798</v>
      </c>
      <c r="BM171" s="47">
        <f>ABS(Table6[[#This Row],[ Red_11]]/Table6[[#This Row],[sales]])</f>
        <v>0.99652047233787422</v>
      </c>
      <c r="BN171" s="9">
        <f>'[1]12'!K$22+'[1]12'!K$28*Table6[[#This Row],[COMBINE LN LING]]+'[1]12'!K$23*Table6[[#This Row],[DL_DUM]]+'[1]12'!K$24*Table6[[#This Row],[CT_DUM]]+'[1]12'!K$25*Table6[[#This Row],[PA_DUM]]+'[1]12'!K$26*Table6[[#This Row],[NY_DUM]]+'[1]12'!K$27*Table6[[#This Row],[NJ_DUM]]</f>
        <v>8.5682463590034494</v>
      </c>
      <c r="BO171" s="9">
        <f>Table6[[#This Row],[sales]]-Table6[[#This Row],[ Pred_12]]</f>
        <v>2420.6799247821305</v>
      </c>
      <c r="BP171" s="47">
        <f>ABS(Table6[[#This Row],[ Red_12]]/Table6[[#This Row],[sales]])</f>
        <v>0.99647288142035384</v>
      </c>
      <c r="BQ171">
        <f>LN(G171+'2019 Totals and Calculations'!C$18)</f>
        <v>8.4975867279998116</v>
      </c>
      <c r="BR171">
        <f>LN(Table6[[#This Row],[PROF RADIO]]+'2019 Totals and Calculations'!D$18)</f>
        <v>6.620431464036435</v>
      </c>
      <c r="BS171">
        <f>LN(Table6[[#This Row],[ONLINE LINGERING]]+'2019 Totals and Calculations'!E$18)</f>
        <v>5.9862449768412089</v>
      </c>
      <c r="BT171">
        <f>MONTH(Table6[[#This Row],[Date]])</f>
        <v>3</v>
      </c>
      <c r="BU171">
        <f t="shared" si="67"/>
        <v>0</v>
      </c>
      <c r="BV171">
        <f t="shared" si="68"/>
        <v>0</v>
      </c>
      <c r="BW171">
        <f t="shared" si="69"/>
        <v>1</v>
      </c>
      <c r="BX171">
        <f t="shared" si="70"/>
        <v>0</v>
      </c>
      <c r="BY171">
        <f t="shared" si="71"/>
        <v>0</v>
      </c>
      <c r="BZ171">
        <f t="shared" si="72"/>
        <v>0</v>
      </c>
      <c r="CA171">
        <f t="shared" si="73"/>
        <v>0</v>
      </c>
      <c r="CB171">
        <f t="shared" si="74"/>
        <v>0</v>
      </c>
      <c r="CC171">
        <f t="shared" si="75"/>
        <v>0</v>
      </c>
      <c r="CD171">
        <f t="shared" si="76"/>
        <v>0</v>
      </c>
      <c r="CE171">
        <f t="shared" si="77"/>
        <v>0</v>
      </c>
      <c r="CF171">
        <f t="shared" si="78"/>
        <v>0</v>
      </c>
      <c r="CG171">
        <f t="shared" si="79"/>
        <v>13</v>
      </c>
      <c r="CH17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2667.4205889410596</v>
      </c>
      <c r="CI171" s="79">
        <f>Table6[[#This Row],[sales]]-CH171</f>
        <v>-238.17241779992582</v>
      </c>
      <c r="CJ171">
        <f>ABS(Table6[[#This Row],[sales]]-CH171)/Table6[[#This Row],[sales]]</f>
        <v>9.8043674841193723E-2</v>
      </c>
      <c r="CK17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2866.2427109488208</v>
      </c>
      <c r="CL171" s="79">
        <f>Table6[[#This Row],[sales]]-CK171</f>
        <v>-436.99453980768703</v>
      </c>
      <c r="CM171">
        <f>ABS(Table6[[#This Row],[sales]]-CK171)/Table6[[#This Row],[sales]]</f>
        <v>0.17988880057586287</v>
      </c>
      <c r="CN17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2776.1486962292329</v>
      </c>
      <c r="CO171" s="79">
        <f>Table6[[#This Row],[sales]]-CN171</f>
        <v>-346.90052508809913</v>
      </c>
      <c r="CP171">
        <f>ABS(Table6[[#This Row],[sales]]-CN171)/Table6[[#This Row],[sales]]</f>
        <v>0.1428015997744452</v>
      </c>
      <c r="CQ17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2782.6947839248664</v>
      </c>
      <c r="CR171" s="79">
        <f>Table6[[#This Row],[sales]]-CQ171</f>
        <v>-353.44661278373269</v>
      </c>
      <c r="CS171">
        <f>ABS(Table6[[#This Row],[sales]]-CQ171)/Table6[[#This Row],[sales]]</f>
        <v>0.14549629674834827</v>
      </c>
    </row>
    <row r="172" spans="1:97" x14ac:dyDescent="0.2">
      <c r="A172">
        <v>171</v>
      </c>
      <c r="B172" t="s">
        <v>322</v>
      </c>
      <c r="C172" s="5">
        <v>42827</v>
      </c>
      <c r="D172" s="6">
        <v>4897.3002010623486</v>
      </c>
      <c r="E172" s="8">
        <f>YEAR(Table6[[#This Row],[Date]])</f>
        <v>2017</v>
      </c>
      <c r="F172" s="6">
        <f>Table6[[#This Row],[TV_State]]+Table6[[#This Row],[Radio_State]]+Table6[[#This Row],[Online]]</f>
        <v>5985.5891346317594</v>
      </c>
      <c r="G172" s="6">
        <f t="shared" si="54"/>
        <v>4648.3653269343858</v>
      </c>
      <c r="H172" s="6">
        <f>LN(Table6[[#This Row],[PROF TV LING]])</f>
        <v>8.4442708941810629</v>
      </c>
      <c r="I172" s="6">
        <f t="shared" si="55"/>
        <v>8.4964393528787738</v>
      </c>
      <c r="J172" s="6">
        <v>725.52595571294046</v>
      </c>
      <c r="K172" s="6">
        <f t="shared" si="60"/>
        <v>706.51916535451596</v>
      </c>
      <c r="L172" s="6">
        <f>0.5*J171+0.5*Table6[[#This Row],[Radio_State]]</f>
        <v>721.93424306089616</v>
      </c>
      <c r="M172" s="6">
        <f>LN(Table6[[#This Row],[RADIO LINGERING ]])</f>
        <v>6.5819340586522053</v>
      </c>
      <c r="N172" s="6">
        <f t="shared" si="56"/>
        <v>6.5868968479943346</v>
      </c>
      <c r="O172" s="6">
        <v>362.76297785647023</v>
      </c>
      <c r="P172" s="6">
        <f t="shared" si="57"/>
        <v>359.53512700775445</v>
      </c>
      <c r="Q172" s="6">
        <f>0.3*O171+0.7*Table6[[#This Row],[Online]]</f>
        <v>361.68546406085693</v>
      </c>
      <c r="R172" s="6">
        <f>LN(Table6[[#This Row],[ONLINE LINGERING]])</f>
        <v>5.8907749503176463</v>
      </c>
      <c r="S172" s="6">
        <f t="shared" si="58"/>
        <v>5.8937496674343892</v>
      </c>
      <c r="T172" s="6">
        <v>2947.7330699970203</v>
      </c>
      <c r="U172" s="6">
        <f t="shared" si="59"/>
        <v>7.9887917030756963</v>
      </c>
      <c r="V172" s="8">
        <f>YEAR(Table6[[#This Row],[Date]])</f>
        <v>2017</v>
      </c>
      <c r="W172" s="8">
        <f>WEEKNUM(Table6[[#This Row],[Date]])</f>
        <v>14</v>
      </c>
      <c r="X172" t="s">
        <v>336</v>
      </c>
      <c r="Y172" s="9">
        <f>Table6[[#This Row],[LNTVLING]]+Table6[[#This Row],[LNRADIOLING]]+Table6[[#This Row],[LNONLINELING]]</f>
        <v>20.916979903150914</v>
      </c>
      <c r="Z172">
        <f t="shared" si="80"/>
        <v>1</v>
      </c>
      <c r="AA172">
        <f t="shared" si="61"/>
        <v>0</v>
      </c>
      <c r="AB172">
        <f t="shared" si="62"/>
        <v>1</v>
      </c>
      <c r="AC172">
        <f t="shared" si="63"/>
        <v>0</v>
      </c>
      <c r="AD172">
        <f t="shared" si="64"/>
        <v>0</v>
      </c>
      <c r="AE172">
        <f t="shared" si="65"/>
        <v>0</v>
      </c>
      <c r="AF172">
        <f t="shared" si="66"/>
        <v>0</v>
      </c>
      <c r="AG172" s="9">
        <f>'[1]1'!J$20+'[1]1'!J$21*Table6[[#This Row],[TV_State]]</f>
        <v>6145.8795096228159</v>
      </c>
      <c r="AH172" s="9">
        <f>Table6[[#This Row],[sales]]-Table6[[#This Row],[Pred_1]]</f>
        <v>-3198.1464396257957</v>
      </c>
      <c r="AI172">
        <f>ABS(Table6[[#This Row],[Res_1]])/Table6[[#This Row],[sales]]</f>
        <v>1.0849511688075029</v>
      </c>
      <c r="AJ172" s="9">
        <f>'[1]2'!J$20+'[1]2'!J$21*Table6[[#This Row],[Radio_State]]</f>
        <v>4899.3805150248945</v>
      </c>
      <c r="AK172" s="9">
        <f>Table6[[#This Row],[sales]]-Table6[[#This Row],[ Pred_2 ]]</f>
        <v>-1951.6474450278743</v>
      </c>
      <c r="AL172">
        <f>ABS(Table6[[#This Row],[ Res_2 ]])/Table6[[#This Row],[sales]]</f>
        <v>0.66208418424733662</v>
      </c>
      <c r="AM172" s="10">
        <f>'[1]3'!J$20+'[1]3'!J$21*Data!O172</f>
        <v>3896.5284014174567</v>
      </c>
      <c r="AN172" s="9">
        <f>Table6[[#This Row],[sales]]-Table6[[#This Row],[Pred_3]]</f>
        <v>-948.79533142043647</v>
      </c>
      <c r="AO172" s="9">
        <f>ABS(Table6[[#This Row],[Res_3]])/Table6[[#This Row],[sales]]</f>
        <v>0.32187287956212246</v>
      </c>
      <c r="AP172" s="9">
        <f>'[1]4'!L$21+'[1]4'!L$27*Table6[[#This Row],[TV_State]]+'[1]4'!L$22*Table6[[#This Row],[NJ_DUM]]+'[1]4'!L$23*Table6[[#This Row],[NY_DUM]]+'[1]4'!L$24*Table6[[#This Row],[PA_DUM]]+'[1]4'!L$25*Table6[[#This Row],[CT_DUM]]+'[1]4'!L$26*Table6[[#This Row],[DL_DUM]]</f>
        <v>1318.0796308074669</v>
      </c>
      <c r="AQ172" s="9">
        <f>Table6[[#This Row],[sales]]-Table6[[#This Row],[Pred_4]]</f>
        <v>1629.6534391895534</v>
      </c>
      <c r="AR172">
        <f>ABS(Table6[[#This Row],[Res_4]]/Table6[[#This Row],[sales]])</f>
        <v>0.55284973248653102</v>
      </c>
      <c r="AS172" s="9">
        <f>'[1]5'!L$20+'[1]5'!L$26*Table6[[#This Row],[Radio_State]]+'[1]5'!L$21*Table6[[#This Row],[NJ_DUM]]+'[1]5'!L$22*Table6[[#This Row],[NY_DUM]]+'[1]5'!L$23*Table6[[#This Row],[PA_DUM]]+'[1]5'!L$24*Table6[[#This Row],[CT_DUM]]+'[1]5'!L$25*Table6[[#This Row],[DL_DUM]]</f>
        <v>1474.4746455872091</v>
      </c>
      <c r="AT172" s="9">
        <f>Table6[[#This Row],[sales]]-Table6[[#This Row],[Pred_5]]</f>
        <v>1473.2584244098111</v>
      </c>
      <c r="AU172" s="9">
        <f>ABS(Table6[[#This Row],[Red_5]]/Table6[[#This Row],[sales]])</f>
        <v>0.49979370228773817</v>
      </c>
      <c r="AV172" s="9">
        <f>'[1]6'!L$20+'[1]6'!L$26*Table6[[#This Row],[Online]]+'[1]6'!L$21*Table6[[#This Row],[NJ_DUM]]+'[1]6'!L$22*Table6[[#This Row],[NY_DUM]]+'[1]6'!L$23*Table6[[#This Row],[PA_DUM]]+'[1]6'!L$24*Table6[[#This Row],[CT_DUM]]+'[1]6'!L$25*Table6[[#This Row],[DL_DUM]]</f>
        <v>1572.8841188680271</v>
      </c>
      <c r="AW172" s="9">
        <f>Table6[[#This Row],[sales]]-Table6[[#This Row],[Pred_6]]</f>
        <v>1374.8489511289931</v>
      </c>
      <c r="AX172" s="9">
        <f>ABS(Table6[[#This Row],[Red_6]]/Table6[[#This Row],[sales]])</f>
        <v>0.46640890422631887</v>
      </c>
      <c r="AY172" s="9">
        <f>'[1]7'!L$21+'[1]7'!L$27*Table6[[#This Row],[LNTV]]+'[1]7'!L$22*Table6[[#This Row],[NJ_DUM]]+'[1]7'!L$23*Table6[[#This Row],[NY_DUM]]+'[1]7'!L$24*Table6[[#This Row],[PA_DUM]]+'[1]7'!L$25*Table6[[#This Row],[CT_DUM]]+'[1]7'!L$26*Table6[[#This Row],[DL_DUM]]</f>
        <v>6.0859943169063859</v>
      </c>
      <c r="AZ172" s="9">
        <f>Table6[[#This Row],[sales]]-Table6[[#This Row],[Pred_7]]</f>
        <v>2941.6470756801141</v>
      </c>
      <c r="BA172" s="9">
        <f>ABS(Table6[[#This Row],[Red_7]]/Table6[[#This Row],[sales]])</f>
        <v>0.99793536450811937</v>
      </c>
      <c r="BB172" s="9">
        <f>'[1]8'!O$22+'[1]8'!O$28*Table6[[#This Row],[LNRADIOLING]]+'[1]8'!O$23*Table6[[#This Row],[DL_DUM]]+'[1]8'!O$24*Table6[[#This Row],[CT_DUM]]+'[1]8'!O$25*Table6[[#This Row],[PA_DUM]]+'[1]8'!O$26*Table6[[#This Row],[NY_DUM]]+'[1]8'!O$27*Table6[[#This Row],[NJ_DUM]]</f>
        <v>8.5561609446388545</v>
      </c>
      <c r="BC172" s="9">
        <f>Table6[[#This Row],[sales]]-Table6[[#This Row],[Pred_8]]</f>
        <v>2939.1769090523812</v>
      </c>
      <c r="BD172" s="9">
        <f>ABS(Table6[[#This Row],[Red_8]]/Table6[[#This Row],[sales]])</f>
        <v>0.99709737593551928</v>
      </c>
      <c r="BE172" s="9">
        <f>'[1]9'!M$19+'[1]9'!M$21*Table6[[#This Row],[LNONLINE]]+'[1]9'!M$20*Table6[[#This Row],[DL_DUM]]+'[1]9'!M$22*Table6[[#This Row],[CT_DUM]]+'[1]9'!M$23*Table6[[#This Row],[PA_DUM]]+'[1]9'!M$24*Table6[[#This Row],[NY_DUM]]+'[1]9'!M$25*Table6[[#This Row],[NJ_DUM]]</f>
        <v>8.5325567457290372</v>
      </c>
      <c r="BF172" s="9">
        <f>Table6[[#This Row],[sales]]-Table6[[#This Row],[Pred_9]]</f>
        <v>2939.2005132512913</v>
      </c>
      <c r="BG172" s="9">
        <f>ABS(Table6[[#This Row],[Red_9]]/Table6[[#This Row],[sales]])</f>
        <v>0.99710538351230782</v>
      </c>
      <c r="BH172" s="9">
        <f>'[1]10'!P$22+'[1]10'!P$30*Table6[[#This Row],[LNTV]]+'[1]10'!P$29*Table6[[#This Row],[LNRADIOLING]]+'[1]10'!P$24*Table6[[#This Row],[LNONLINELING]]+'[1]10'!P$23*Table6[[#This Row],[DL_DUM]]+'[1]10'!P$25*Table6[[#This Row],[CT_DUM]]+'[1]10'!P$26*Table6[[#This Row],[PA_DUM]]+'[1]10'!P$27*Table6[[#This Row],[NY_DUM]]+'[1]10'!P$28*Table6[[#This Row],[NJ_DUM]]</f>
        <v>8.4522554682649691</v>
      </c>
      <c r="BI172" s="9">
        <f>Table6[[#This Row],[sales]]-Table6[[#This Row],[Pred_10]]</f>
        <v>2939.2808145287554</v>
      </c>
      <c r="BJ172" s="45">
        <f>ABS(Table6[[#This Row],[Red_10]]/Table6[[#This Row],[sales]])</f>
        <v>0.99713262521824153</v>
      </c>
      <c r="BK172" s="9">
        <f>'[1]11'!P$32+'[1]11'!P$40*Table6[[#This Row],[LNONLINELING]]+'[1]11'!P$39*Table6[[#This Row],[LNRADIOLING]]+'[1]11'!P$38*Table6[[#This Row],[LNTVLING]]+'[1]11'!P$33*Table6[[#This Row],[DL_DUM]]+'[1]11'!P$34*Table6[[#This Row],[CT_DUM]]+'[1]11'!P$35*Table6[[#This Row],[PA_DUM]]+'[1]11'!P$36*Table6[[#This Row],[NY_DUM]]+'[1]11'!P$37*Table6[[#This Row],[NJ_DUM]]</f>
        <v>8.4535258195534553</v>
      </c>
      <c r="BL172" s="9">
        <f>Table6[[#This Row],[sales]]-Table6[[#This Row],[ Pred_11]]</f>
        <v>2939.279544177467</v>
      </c>
      <c r="BM172" s="47">
        <f>ABS(Table6[[#This Row],[ Red_11]]/Table6[[#This Row],[sales]])</f>
        <v>0.9971321942595156</v>
      </c>
      <c r="BN172" s="9">
        <f>'[1]12'!K$22+'[1]12'!K$28*Table6[[#This Row],[COMBINE LN LING]]+'[1]12'!K$23*Table6[[#This Row],[DL_DUM]]+'[1]12'!K$24*Table6[[#This Row],[CT_DUM]]+'[1]12'!K$25*Table6[[#This Row],[PA_DUM]]+'[1]12'!K$26*Table6[[#This Row],[NY_DUM]]+'[1]12'!K$27*Table6[[#This Row],[NJ_DUM]]</f>
        <v>8.5753358925998224</v>
      </c>
      <c r="BO172" s="9">
        <f>Table6[[#This Row],[sales]]-Table6[[#This Row],[ Pred_12]]</f>
        <v>2939.1577341044203</v>
      </c>
      <c r="BP172" s="47">
        <f>ABS(Table6[[#This Row],[ Red_12]]/Table6[[#This Row],[sales]])</f>
        <v>0.99709087095440141</v>
      </c>
      <c r="BQ172">
        <f>LN(G172+'2019 Totals and Calculations'!C$18)</f>
        <v>8.5191131153634601</v>
      </c>
      <c r="BR172">
        <f>LN(Table6[[#This Row],[PROF RADIO]]+'2019 Totals and Calculations'!D$18)</f>
        <v>6.6454492039333255</v>
      </c>
      <c r="BS172">
        <f>LN(Table6[[#This Row],[ONLINE LINGERING]]+'2019 Totals and Calculations'!E$18)</f>
        <v>6.0052758014772678</v>
      </c>
      <c r="BT172">
        <f>MONTH(Table6[[#This Row],[Date]])</f>
        <v>4</v>
      </c>
      <c r="BU172">
        <f t="shared" si="67"/>
        <v>0</v>
      </c>
      <c r="BV172">
        <f t="shared" si="68"/>
        <v>0</v>
      </c>
      <c r="BW172">
        <f t="shared" si="69"/>
        <v>0</v>
      </c>
      <c r="BX172">
        <f t="shared" si="70"/>
        <v>1</v>
      </c>
      <c r="BY172">
        <f t="shared" si="71"/>
        <v>0</v>
      </c>
      <c r="BZ172">
        <f t="shared" si="72"/>
        <v>0</v>
      </c>
      <c r="CA172">
        <f t="shared" si="73"/>
        <v>0</v>
      </c>
      <c r="CB172">
        <f t="shared" si="74"/>
        <v>0</v>
      </c>
      <c r="CC172">
        <f t="shared" si="75"/>
        <v>0</v>
      </c>
      <c r="CD172">
        <f t="shared" si="76"/>
        <v>0</v>
      </c>
      <c r="CE172">
        <f t="shared" si="77"/>
        <v>0</v>
      </c>
      <c r="CF172">
        <f t="shared" si="78"/>
        <v>0</v>
      </c>
      <c r="CG172">
        <f t="shared" si="79"/>
        <v>14</v>
      </c>
      <c r="CH17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2691.8546381329388</v>
      </c>
      <c r="CI172" s="79">
        <f>Table6[[#This Row],[sales]]-CH172</f>
        <v>255.87843186408145</v>
      </c>
      <c r="CJ172">
        <f>ABS(Table6[[#This Row],[sales]]-CH172)/Table6[[#This Row],[sales]]</f>
        <v>8.6805156975879136E-2</v>
      </c>
      <c r="CK17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2894.8567868635764</v>
      </c>
      <c r="CL172" s="79">
        <f>Table6[[#This Row],[sales]]-CK172</f>
        <v>52.876283133443849</v>
      </c>
      <c r="CM172">
        <f>ABS(Table6[[#This Row],[sales]]-CK172)/Table6[[#This Row],[sales]]</f>
        <v>1.79379482055671E-2</v>
      </c>
      <c r="CN17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2800.0398676720815</v>
      </c>
      <c r="CO172" s="79">
        <f>Table6[[#This Row],[sales]]-CN172</f>
        <v>147.69320232493874</v>
      </c>
      <c r="CP172">
        <f>ABS(Table6[[#This Row],[sales]]-CN172)/Table6[[#This Row],[sales]]</f>
        <v>5.0103994770831821E-2</v>
      </c>
      <c r="CQ17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2820.795641397086</v>
      </c>
      <c r="CR172" s="79">
        <f>Table6[[#This Row],[sales]]-CQ172</f>
        <v>126.93742859993426</v>
      </c>
      <c r="CS172">
        <f>ABS(Table6[[#This Row],[sales]]-CQ172)/Table6[[#This Row],[sales]]</f>
        <v>4.3062728403716208E-2</v>
      </c>
    </row>
    <row r="173" spans="1:97" x14ac:dyDescent="0.2">
      <c r="A173">
        <v>172</v>
      </c>
      <c r="B173" t="s">
        <v>322</v>
      </c>
      <c r="C173" s="5">
        <v>42834</v>
      </c>
      <c r="D173" s="6">
        <v>4946.2732030729712</v>
      </c>
      <c r="E173" s="8">
        <f>YEAR(Table6[[#This Row],[Date]])</f>
        <v>2017</v>
      </c>
      <c r="F173" s="6">
        <f>Table6[[#This Row],[TV_State]]+Table6[[#This Row],[Radio_State]]+Table6[[#This Row],[Online]]</f>
        <v>6045.445025978076</v>
      </c>
      <c r="G173" s="6">
        <f t="shared" si="54"/>
        <v>4737.7376897759614</v>
      </c>
      <c r="H173" s="6">
        <f>LN(Table6[[#This Row],[PROF TV LING]])</f>
        <v>8.4633150201164824</v>
      </c>
      <c r="I173" s="6">
        <f t="shared" si="55"/>
        <v>8.5063896837319408</v>
      </c>
      <c r="J173" s="6">
        <v>732.78121527006999</v>
      </c>
      <c r="K173" s="6">
        <f t="shared" si="60"/>
        <v>719.65019031229303</v>
      </c>
      <c r="L173" s="6">
        <f>0.5*J172+0.5*Table6[[#This Row],[Radio_State]]</f>
        <v>729.15358549150528</v>
      </c>
      <c r="M173" s="6">
        <f>LN(Table6[[#This Row],[RADIO LINGERING ]])</f>
        <v>6.591884389505374</v>
      </c>
      <c r="N173" s="6">
        <f t="shared" si="56"/>
        <v>6.5968471788475025</v>
      </c>
      <c r="O173" s="6">
        <v>366.390607635035</v>
      </c>
      <c r="P173" s="6">
        <f t="shared" si="57"/>
        <v>364.33396344685082</v>
      </c>
      <c r="Q173" s="6">
        <f>0.3*O172+0.7*Table6[[#This Row],[Online]]</f>
        <v>365.30231870146554</v>
      </c>
      <c r="R173" s="6">
        <f>LN(Table6[[#This Row],[ONLINE LINGERING]])</f>
        <v>5.9007252811708142</v>
      </c>
      <c r="S173" s="6">
        <f t="shared" si="58"/>
        <v>5.9036999982875571</v>
      </c>
      <c r="T173" s="6">
        <v>2830.3859888451657</v>
      </c>
      <c r="U173" s="6">
        <f t="shared" si="59"/>
        <v>7.9481683731548447</v>
      </c>
      <c r="V173" s="8">
        <f>YEAR(Table6[[#This Row],[Date]])</f>
        <v>2017</v>
      </c>
      <c r="W173" s="8">
        <f>WEEKNUM(Table6[[#This Row],[Date]])</f>
        <v>15</v>
      </c>
      <c r="X173" t="s">
        <v>337</v>
      </c>
      <c r="Y173" s="9">
        <f>Table6[[#This Row],[LNTVLING]]+Table6[[#This Row],[LNRADIOLING]]+Table6[[#This Row],[LNONLINELING]]</f>
        <v>20.955924690792671</v>
      </c>
      <c r="Z173">
        <f t="shared" si="80"/>
        <v>1</v>
      </c>
      <c r="AA173">
        <f t="shared" si="61"/>
        <v>0</v>
      </c>
      <c r="AB173">
        <f t="shared" si="62"/>
        <v>1</v>
      </c>
      <c r="AC173">
        <f t="shared" si="63"/>
        <v>0</v>
      </c>
      <c r="AD173">
        <f t="shared" si="64"/>
        <v>0</v>
      </c>
      <c r="AE173">
        <f t="shared" si="65"/>
        <v>0</v>
      </c>
      <c r="AF173">
        <f t="shared" si="66"/>
        <v>0</v>
      </c>
      <c r="AG173" s="9">
        <f>'[1]1'!J$20+'[1]1'!J$21*Table6[[#This Row],[TV_State]]</f>
        <v>6194.0409792644796</v>
      </c>
      <c r="AH173" s="9">
        <f>Table6[[#This Row],[sales]]-Table6[[#This Row],[Pred_1]]</f>
        <v>-3363.6549904193139</v>
      </c>
      <c r="AI173">
        <f>ABS(Table6[[#This Row],[Res_1]])/Table6[[#This Row],[sales]]</f>
        <v>1.1884085787860081</v>
      </c>
      <c r="AJ173" s="9">
        <f>'[1]2'!J$20+'[1]2'!J$21*Table6[[#This Row],[Radio_State]]</f>
        <v>4931.2315021351696</v>
      </c>
      <c r="AK173" s="9">
        <f>Table6[[#This Row],[sales]]-Table6[[#This Row],[ Pred_2 ]]</f>
        <v>-2100.845513290004</v>
      </c>
      <c r="AL173">
        <f>ABS(Table6[[#This Row],[ Res_2 ]])/Table6[[#This Row],[sales]]</f>
        <v>0.74224700149366418</v>
      </c>
      <c r="AM173" s="10">
        <f>'[1]3'!J$20+'[1]3'!J$21*Data!O173</f>
        <v>3917.4863836143832</v>
      </c>
      <c r="AN173" s="9">
        <f>Table6[[#This Row],[sales]]-Table6[[#This Row],[Pred_3]]</f>
        <v>-1087.1003947692175</v>
      </c>
      <c r="AO173" s="9">
        <f>ABS(Table6[[#This Row],[Res_3]])/Table6[[#This Row],[sales]]</f>
        <v>0.38408202946650699</v>
      </c>
      <c r="AP173" s="9">
        <f>'[1]4'!L$21+'[1]4'!L$27*Table6[[#This Row],[TV_State]]+'[1]4'!L$22*Table6[[#This Row],[NJ_DUM]]+'[1]4'!L$23*Table6[[#This Row],[NY_DUM]]+'[1]4'!L$24*Table6[[#This Row],[PA_DUM]]+'[1]4'!L$25*Table6[[#This Row],[CT_DUM]]+'[1]4'!L$26*Table6[[#This Row],[DL_DUM]]</f>
        <v>1328.8821271720831</v>
      </c>
      <c r="AQ173" s="9">
        <f>Table6[[#This Row],[sales]]-Table6[[#This Row],[Pred_4]]</f>
        <v>1501.5038616730826</v>
      </c>
      <c r="AR173">
        <f>ABS(Table6[[#This Row],[Res_4]]/Table6[[#This Row],[sales]])</f>
        <v>0.53049438048049258</v>
      </c>
      <c r="AS173" s="9">
        <f>'[1]5'!L$20+'[1]5'!L$26*Table6[[#This Row],[Radio_State]]+'[1]5'!L$21*Table6[[#This Row],[NJ_DUM]]+'[1]5'!L$22*Table6[[#This Row],[NY_DUM]]+'[1]5'!L$23*Table6[[#This Row],[PA_DUM]]+'[1]5'!L$24*Table6[[#This Row],[CT_DUM]]+'[1]5'!L$25*Table6[[#This Row],[DL_DUM]]</f>
        <v>1487.2554767598108</v>
      </c>
      <c r="AT173" s="9">
        <f>Table6[[#This Row],[sales]]-Table6[[#This Row],[Pred_5]]</f>
        <v>1343.1305120853549</v>
      </c>
      <c r="AU173" s="9">
        <f>ABS(Table6[[#This Row],[Red_5]]/Table6[[#This Row],[sales]])</f>
        <v>0.47453969789942663</v>
      </c>
      <c r="AV173" s="9">
        <f>'[1]6'!L$20+'[1]6'!L$26*Table6[[#This Row],[Online]]+'[1]6'!L$21*Table6[[#This Row],[NJ_DUM]]+'[1]6'!L$22*Table6[[#This Row],[NY_DUM]]+'[1]6'!L$23*Table6[[#This Row],[PA_DUM]]+'[1]6'!L$24*Table6[[#This Row],[CT_DUM]]+'[1]6'!L$25*Table6[[#This Row],[DL_DUM]]</f>
        <v>1588.6724980685722</v>
      </c>
      <c r="AW173" s="9">
        <f>Table6[[#This Row],[sales]]-Table6[[#This Row],[Pred_6]]</f>
        <v>1241.7134907765935</v>
      </c>
      <c r="AX173" s="9">
        <f>ABS(Table6[[#This Row],[Red_6]]/Table6[[#This Row],[sales]])</f>
        <v>0.43870818173574577</v>
      </c>
      <c r="AY173" s="9">
        <f>'[1]7'!L$21+'[1]7'!L$27*Table6[[#This Row],[LNTV]]+'[1]7'!L$22*Table6[[#This Row],[NJ_DUM]]+'[1]7'!L$23*Table6[[#This Row],[NY_DUM]]+'[1]7'!L$24*Table6[[#This Row],[PA_DUM]]+'[1]7'!L$25*Table6[[#This Row],[CT_DUM]]+'[1]7'!L$26*Table6[[#This Row],[DL_DUM]]</f>
        <v>6.0870956641963865</v>
      </c>
      <c r="AZ173" s="9">
        <f>Table6[[#This Row],[sales]]-Table6[[#This Row],[Pred_7]]</f>
        <v>2824.2988931809691</v>
      </c>
      <c r="BA173" s="9">
        <f>ABS(Table6[[#This Row],[Red_7]]/Table6[[#This Row],[sales]])</f>
        <v>0.99784937613167024</v>
      </c>
      <c r="BB173" s="9">
        <f>'[1]8'!O$22+'[1]8'!O$28*Table6[[#This Row],[LNRADIOLING]]+'[1]8'!O$23*Table6[[#This Row],[DL_DUM]]+'[1]8'!O$24*Table6[[#This Row],[CT_DUM]]+'[1]8'!O$25*Table6[[#This Row],[PA_DUM]]+'[1]8'!O$26*Table6[[#This Row],[NY_DUM]]+'[1]8'!O$27*Table6[[#This Row],[NJ_DUM]]</f>
        <v>8.5568708106426321</v>
      </c>
      <c r="BC173" s="9">
        <f>Table6[[#This Row],[sales]]-Table6[[#This Row],[Pred_8]]</f>
        <v>2821.8291180345232</v>
      </c>
      <c r="BD173" s="9">
        <f>ABS(Table6[[#This Row],[Red_8]]/Table6[[#This Row],[sales]])</f>
        <v>0.99697678308034099</v>
      </c>
      <c r="BE173" s="9">
        <f>'[1]9'!M$19+'[1]9'!M$21*Table6[[#This Row],[LNONLINE]]+'[1]9'!M$20*Table6[[#This Row],[DL_DUM]]+'[1]9'!M$22*Table6[[#This Row],[CT_DUM]]+'[1]9'!M$23*Table6[[#This Row],[PA_DUM]]+'[1]9'!M$24*Table6[[#This Row],[NY_DUM]]+'[1]9'!M$25*Table6[[#This Row],[NJ_DUM]]</f>
        <v>8.5357071940603699</v>
      </c>
      <c r="BF173" s="9">
        <f>Table6[[#This Row],[sales]]-Table6[[#This Row],[Pred_9]]</f>
        <v>2821.8502816511054</v>
      </c>
      <c r="BG173" s="9">
        <f>ABS(Table6[[#This Row],[Red_9]]/Table6[[#This Row],[sales]])</f>
        <v>0.99698426037024623</v>
      </c>
      <c r="BH173" s="9">
        <f>'[1]10'!P$22+'[1]10'!P$30*Table6[[#This Row],[LNTV]]+'[1]10'!P$29*Table6[[#This Row],[LNRADIOLING]]+'[1]10'!P$24*Table6[[#This Row],[LNONLINELING]]+'[1]10'!P$23*Table6[[#This Row],[DL_DUM]]+'[1]10'!P$25*Table6[[#This Row],[CT_DUM]]+'[1]10'!P$26*Table6[[#This Row],[PA_DUM]]+'[1]10'!P$27*Table6[[#This Row],[NY_DUM]]+'[1]10'!P$28*Table6[[#This Row],[NJ_DUM]]</f>
        <v>8.4540665515411852</v>
      </c>
      <c r="BI173" s="9">
        <f>Table6[[#This Row],[sales]]-Table6[[#This Row],[Pred_10]]</f>
        <v>2821.9319222936247</v>
      </c>
      <c r="BJ173" s="45">
        <f>ABS(Table6[[#This Row],[Red_10]]/Table6[[#This Row],[sales]])</f>
        <v>0.99701310471968863</v>
      </c>
      <c r="BK173" s="9">
        <f>'[1]11'!P$32+'[1]11'!P$40*Table6[[#This Row],[LNONLINELING]]+'[1]11'!P$39*Table6[[#This Row],[LNRADIOLING]]+'[1]11'!P$38*Table6[[#This Row],[LNTVLING]]+'[1]11'!P$33*Table6[[#This Row],[DL_DUM]]+'[1]11'!P$34*Table6[[#This Row],[CT_DUM]]+'[1]11'!P$35*Table6[[#This Row],[PA_DUM]]+'[1]11'!P$36*Table6[[#This Row],[NY_DUM]]+'[1]11'!P$37*Table6[[#This Row],[NJ_DUM]]</f>
        <v>8.4531173032745315</v>
      </c>
      <c r="BL173" s="9">
        <f>Table6[[#This Row],[sales]]-Table6[[#This Row],[ Pred_11]]</f>
        <v>2821.932871541891</v>
      </c>
      <c r="BM173" s="47">
        <f>ABS(Table6[[#This Row],[ Red_11]]/Table6[[#This Row],[sales]])</f>
        <v>0.99701344009736159</v>
      </c>
      <c r="BN173" s="9">
        <f>'[1]12'!K$22+'[1]12'!K$28*Table6[[#This Row],[COMBINE LN LING]]+'[1]12'!K$23*Table6[[#This Row],[DL_DUM]]+'[1]12'!K$24*Table6[[#This Row],[CT_DUM]]+'[1]12'!K$25*Table6[[#This Row],[PA_DUM]]+'[1]12'!K$26*Table6[[#This Row],[NY_DUM]]+'[1]12'!K$27*Table6[[#This Row],[NJ_DUM]]</f>
        <v>8.5790837783390437</v>
      </c>
      <c r="BO173" s="9">
        <f>Table6[[#This Row],[sales]]-Table6[[#This Row],[ Pred_12]]</f>
        <v>2821.8069050668269</v>
      </c>
      <c r="BP173" s="47">
        <f>ABS(Table6[[#This Row],[ Red_12]]/Table6[[#This Row],[sales]])</f>
        <v>0.99696893504555573</v>
      </c>
      <c r="BQ173">
        <f>LN(G173+'2019 Totals and Calculations'!C$18)</f>
        <v>8.5367960347859508</v>
      </c>
      <c r="BR173">
        <f>LN(Table6[[#This Row],[PROF RADIO]]+'2019 Totals and Calculations'!D$18)</f>
        <v>6.6623744987751863</v>
      </c>
      <c r="BS173">
        <f>LN(Table6[[#This Row],[ONLINE LINGERING]]+'2019 Totals and Calculations'!E$18)</f>
        <v>6.0141543817687886</v>
      </c>
      <c r="BT173">
        <f>MONTH(Table6[[#This Row],[Date]])</f>
        <v>4</v>
      </c>
      <c r="BU173">
        <f t="shared" si="67"/>
        <v>0</v>
      </c>
      <c r="BV173">
        <f t="shared" si="68"/>
        <v>0</v>
      </c>
      <c r="BW173">
        <f t="shared" si="69"/>
        <v>0</v>
      </c>
      <c r="BX173">
        <f t="shared" si="70"/>
        <v>1</v>
      </c>
      <c r="BY173">
        <f t="shared" si="71"/>
        <v>0</v>
      </c>
      <c r="BZ173">
        <f t="shared" si="72"/>
        <v>0</v>
      </c>
      <c r="CA173">
        <f t="shared" si="73"/>
        <v>0</v>
      </c>
      <c r="CB173">
        <f t="shared" si="74"/>
        <v>0</v>
      </c>
      <c r="CC173">
        <f t="shared" si="75"/>
        <v>0</v>
      </c>
      <c r="CD173">
        <f t="shared" si="76"/>
        <v>0</v>
      </c>
      <c r="CE173">
        <f t="shared" si="77"/>
        <v>0</v>
      </c>
      <c r="CF173">
        <f t="shared" si="78"/>
        <v>0</v>
      </c>
      <c r="CG173">
        <f t="shared" si="79"/>
        <v>15</v>
      </c>
      <c r="CH17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2713.4030049158055</v>
      </c>
      <c r="CI173" s="79">
        <f>Table6[[#This Row],[sales]]-CH173</f>
        <v>116.98298392936022</v>
      </c>
      <c r="CJ173">
        <f>ABS(Table6[[#This Row],[sales]]-CH173)/Table6[[#This Row],[sales]]</f>
        <v>4.1331106213216805E-2</v>
      </c>
      <c r="CK17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2916.5146346875708</v>
      </c>
      <c r="CL173" s="79">
        <f>Table6[[#This Row],[sales]]-CK173</f>
        <v>-86.128645842405149</v>
      </c>
      <c r="CM173">
        <f>ABS(Table6[[#This Row],[sales]]-CK173)/Table6[[#This Row],[sales]]</f>
        <v>3.0430000071314217E-2</v>
      </c>
      <c r="CN17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2814.7884256883644</v>
      </c>
      <c r="CO173" s="79">
        <f>Table6[[#This Row],[sales]]-CN173</f>
        <v>15.597563156801243</v>
      </c>
      <c r="CP173">
        <f>ABS(Table6[[#This Row],[sales]]-CN173)/Table6[[#This Row],[sales]]</f>
        <v>5.5107547939654876E-3</v>
      </c>
      <c r="CQ17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2847.2489686201998</v>
      </c>
      <c r="CR173" s="79">
        <f>Table6[[#This Row],[sales]]-CQ173</f>
        <v>-16.862979775034091</v>
      </c>
      <c r="CS173">
        <f>ABS(Table6[[#This Row],[sales]]-CQ173)/Table6[[#This Row],[sales]]</f>
        <v>5.9578374968971655E-3</v>
      </c>
    </row>
    <row r="174" spans="1:97" x14ac:dyDescent="0.2">
      <c r="A174">
        <v>173</v>
      </c>
      <c r="B174" t="s">
        <v>322</v>
      </c>
      <c r="C174" s="5">
        <v>42841</v>
      </c>
      <c r="D174" s="6">
        <v>3746.8019513277759</v>
      </c>
      <c r="E174" s="8">
        <f>YEAR(Table6[[#This Row],[Date]])</f>
        <v>2017</v>
      </c>
      <c r="F174" s="6">
        <f>Table6[[#This Row],[TV_State]]+Table6[[#This Row],[Radio_State]]+Table6[[#This Row],[Online]]</f>
        <v>4579.4246071783928</v>
      </c>
      <c r="G174" s="6">
        <f t="shared" si="54"/>
        <v>4440.4569682415058</v>
      </c>
      <c r="H174" s="6">
        <f>LN(Table6[[#This Row],[PROF TV LING]])</f>
        <v>8.3985125709054049</v>
      </c>
      <c r="I174" s="6">
        <f t="shared" si="55"/>
        <v>8.2286579421333279</v>
      </c>
      <c r="J174" s="6">
        <v>555.08177056707791</v>
      </c>
      <c r="K174" s="6">
        <f t="shared" si="60"/>
        <v>637.36598043968547</v>
      </c>
      <c r="L174" s="6">
        <f>0.5*J173+0.5*Table6[[#This Row],[Radio_State]]</f>
        <v>643.93149291857389</v>
      </c>
      <c r="M174" s="6">
        <f>LN(Table6[[#This Row],[RADIO LINGERING ]])</f>
        <v>6.4675923429902404</v>
      </c>
      <c r="N174" s="6">
        <f t="shared" si="56"/>
        <v>6.3191154372488896</v>
      </c>
      <c r="O174" s="6">
        <v>277.54088528353896</v>
      </c>
      <c r="P174" s="6">
        <f t="shared" si="57"/>
        <v>303.57880873253248</v>
      </c>
      <c r="Q174" s="6">
        <f>0.3*O173+0.7*Table6[[#This Row],[Online]]</f>
        <v>304.19580198898774</v>
      </c>
      <c r="R174" s="6">
        <f>LN(Table6[[#This Row],[ONLINE LINGERING]])</f>
        <v>5.7176715795622766</v>
      </c>
      <c r="S174" s="6">
        <f t="shared" si="58"/>
        <v>5.6259682566889442</v>
      </c>
      <c r="T174" s="6">
        <v>2491.8049939672778</v>
      </c>
      <c r="U174" s="6">
        <f t="shared" si="59"/>
        <v>7.8207626240233123</v>
      </c>
      <c r="V174" s="8">
        <f>YEAR(Table6[[#This Row],[Date]])</f>
        <v>2017</v>
      </c>
      <c r="W174" s="8">
        <f>WEEKNUM(Table6[[#This Row],[Date]])</f>
        <v>16</v>
      </c>
      <c r="X174" t="s">
        <v>338</v>
      </c>
      <c r="Y174" s="9">
        <f>Table6[[#This Row],[LNTVLING]]+Table6[[#This Row],[LNRADIOLING]]+Table6[[#This Row],[LNONLINELING]]</f>
        <v>20.583776493457922</v>
      </c>
      <c r="Z174">
        <f t="shared" si="80"/>
        <v>1</v>
      </c>
      <c r="AA174">
        <f t="shared" si="61"/>
        <v>0</v>
      </c>
      <c r="AB174">
        <f t="shared" si="62"/>
        <v>1</v>
      </c>
      <c r="AC174">
        <f t="shared" si="63"/>
        <v>0</v>
      </c>
      <c r="AD174">
        <f t="shared" si="64"/>
        <v>0</v>
      </c>
      <c r="AE174">
        <f t="shared" si="65"/>
        <v>0</v>
      </c>
      <c r="AF174">
        <f t="shared" si="66"/>
        <v>0</v>
      </c>
      <c r="AG174" s="9">
        <f>'[1]1'!J$20+'[1]1'!J$21*Table6[[#This Row],[TV_State]]</f>
        <v>5014.4461840660024</v>
      </c>
      <c r="AH174" s="9">
        <f>Table6[[#This Row],[sales]]-Table6[[#This Row],[Pred_1]]</f>
        <v>-2522.6411900987246</v>
      </c>
      <c r="AI174">
        <f>ABS(Table6[[#This Row],[Res_1]])/Table6[[#This Row],[sales]]</f>
        <v>1.0123750438762671</v>
      </c>
      <c r="AJ174" s="9">
        <f>'[1]2'!J$20+'[1]2'!J$21*Table6[[#This Row],[Radio_State]]</f>
        <v>4151.1212003367855</v>
      </c>
      <c r="AK174" s="9">
        <f>Table6[[#This Row],[sales]]-Table6[[#This Row],[ Pred_2 ]]</f>
        <v>-1659.3162063695077</v>
      </c>
      <c r="AL174">
        <f>ABS(Table6[[#This Row],[ Res_2 ]])/Table6[[#This Row],[sales]]</f>
        <v>0.66590933495468296</v>
      </c>
      <c r="AM174" s="10">
        <f>'[1]3'!J$20+'[1]3'!J$21*Data!O174</f>
        <v>3404.1730046561715</v>
      </c>
      <c r="AN174" s="9">
        <f>Table6[[#This Row],[sales]]-Table6[[#This Row],[Pred_3]]</f>
        <v>-912.36801068889372</v>
      </c>
      <c r="AO174" s="9">
        <f>ABS(Table6[[#This Row],[Res_3]])/Table6[[#This Row],[sales]]</f>
        <v>0.36614743645580594</v>
      </c>
      <c r="AP174" s="9">
        <f>'[1]4'!L$21+'[1]4'!L$27*Table6[[#This Row],[TV_State]]+'[1]4'!L$22*Table6[[#This Row],[NJ_DUM]]+'[1]4'!L$23*Table6[[#This Row],[NY_DUM]]+'[1]4'!L$24*Table6[[#This Row],[PA_DUM]]+'[1]4'!L$25*Table6[[#This Row],[CT_DUM]]+'[1]4'!L$26*Table6[[#This Row],[DL_DUM]]</f>
        <v>1064.3019849617151</v>
      </c>
      <c r="AQ174" s="9">
        <f>Table6[[#This Row],[sales]]-Table6[[#This Row],[Pred_4]]</f>
        <v>1427.5030090055627</v>
      </c>
      <c r="AR174">
        <f>ABS(Table6[[#This Row],[Res_4]]/Table6[[#This Row],[sales]])</f>
        <v>0.57287910268322895</v>
      </c>
      <c r="AS174" s="9">
        <f>'[1]5'!L$20+'[1]5'!L$26*Table6[[#This Row],[Radio_State]]+'[1]5'!L$21*Table6[[#This Row],[NJ_DUM]]+'[1]5'!L$22*Table6[[#This Row],[NY_DUM]]+'[1]5'!L$23*Table6[[#This Row],[PA_DUM]]+'[1]5'!L$24*Table6[[#This Row],[CT_DUM]]+'[1]5'!L$25*Table6[[#This Row],[DL_DUM]]</f>
        <v>1174.2209692648662</v>
      </c>
      <c r="AT174" s="9">
        <f>Table6[[#This Row],[sales]]-Table6[[#This Row],[Pred_5]]</f>
        <v>1317.5840247024116</v>
      </c>
      <c r="AU174" s="9">
        <f>ABS(Table6[[#This Row],[Red_5]]/Table6[[#This Row],[sales]])</f>
        <v>0.52876690908490653</v>
      </c>
      <c r="AV174" s="9">
        <f>'[1]6'!L$20+'[1]6'!L$26*Table6[[#This Row],[Online]]+'[1]6'!L$21*Table6[[#This Row],[NJ_DUM]]+'[1]6'!L$22*Table6[[#This Row],[NY_DUM]]+'[1]6'!L$23*Table6[[#This Row],[PA_DUM]]+'[1]6'!L$24*Table6[[#This Row],[CT_DUM]]+'[1]6'!L$25*Table6[[#This Row],[DL_DUM]]</f>
        <v>1201.9756204992264</v>
      </c>
      <c r="AW174" s="9">
        <f>Table6[[#This Row],[sales]]-Table6[[#This Row],[Pred_6]]</f>
        <v>1289.8293734680515</v>
      </c>
      <c r="AX174" s="9">
        <f>ABS(Table6[[#This Row],[Red_6]]/Table6[[#This Row],[sales]])</f>
        <v>0.51762853698052647</v>
      </c>
      <c r="AY174" s="9">
        <f>'[1]7'!L$21+'[1]7'!L$27*Table6[[#This Row],[LNTV]]+'[1]7'!L$22*Table6[[#This Row],[NJ_DUM]]+'[1]7'!L$23*Table6[[#This Row],[NY_DUM]]+'[1]7'!L$24*Table6[[#This Row],[PA_DUM]]+'[1]7'!L$25*Table6[[#This Row],[CT_DUM]]+'[1]7'!L$26*Table6[[#This Row],[DL_DUM]]</f>
        <v>6.056355068182997</v>
      </c>
      <c r="AZ174" s="9">
        <f>Table6[[#This Row],[sales]]-Table6[[#This Row],[Pred_7]]</f>
        <v>2485.7486388990947</v>
      </c>
      <c r="BA174" s="9">
        <f>ABS(Table6[[#This Row],[Red_7]]/Table6[[#This Row],[sales]])</f>
        <v>0.99756949075756496</v>
      </c>
      <c r="BB174" s="9">
        <f>'[1]8'!O$22+'[1]8'!O$28*Table6[[#This Row],[LNRADIOLING]]+'[1]8'!O$23*Table6[[#This Row],[DL_DUM]]+'[1]8'!O$24*Table6[[#This Row],[CT_DUM]]+'[1]8'!O$25*Table6[[#This Row],[PA_DUM]]+'[1]8'!O$26*Table6[[#This Row],[NY_DUM]]+'[1]8'!O$27*Table6[[#This Row],[NJ_DUM]]</f>
        <v>8.5480036986176273</v>
      </c>
      <c r="BC174" s="9">
        <f>Table6[[#This Row],[sales]]-Table6[[#This Row],[Pred_8]]</f>
        <v>2483.25699026866</v>
      </c>
      <c r="BD174" s="9">
        <f>ABS(Table6[[#This Row],[Red_8]]/Table6[[#This Row],[sales]])</f>
        <v>0.99656955350867638</v>
      </c>
      <c r="BE174" s="9">
        <f>'[1]9'!M$19+'[1]9'!M$21*Table6[[#This Row],[LNONLINE]]+'[1]9'!M$20*Table6[[#This Row],[DL_DUM]]+'[1]9'!M$22*Table6[[#This Row],[CT_DUM]]+'[1]9'!M$23*Table6[[#This Row],[PA_DUM]]+'[1]9'!M$24*Table6[[#This Row],[NY_DUM]]+'[1]9'!M$25*Table6[[#This Row],[NJ_DUM]]</f>
        <v>8.4477724796484601</v>
      </c>
      <c r="BF174" s="9">
        <f>Table6[[#This Row],[sales]]-Table6[[#This Row],[Pred_9]]</f>
        <v>2483.3572214876294</v>
      </c>
      <c r="BG174" s="9">
        <f>ABS(Table6[[#This Row],[Red_9]]/Table6[[#This Row],[sales]])</f>
        <v>0.99660977785175775</v>
      </c>
      <c r="BH174" s="9">
        <f>'[1]10'!P$22+'[1]10'!P$30*Table6[[#This Row],[LNTV]]+'[1]10'!P$29*Table6[[#This Row],[LNRADIOLING]]+'[1]10'!P$24*Table6[[#This Row],[LNONLINELING]]+'[1]10'!P$23*Table6[[#This Row],[DL_DUM]]+'[1]10'!P$25*Table6[[#This Row],[CT_DUM]]+'[1]10'!P$26*Table6[[#This Row],[PA_DUM]]+'[1]10'!P$27*Table6[[#This Row],[NY_DUM]]+'[1]10'!P$28*Table6[[#This Row],[NJ_DUM]]</f>
        <v>8.404111173084992</v>
      </c>
      <c r="BI174" s="9">
        <f>Table6[[#This Row],[sales]]-Table6[[#This Row],[Pred_10]]</f>
        <v>2483.400882794193</v>
      </c>
      <c r="BJ174" s="45">
        <f>ABS(Table6[[#This Row],[Red_10]]/Table6[[#This Row],[sales]])</f>
        <v>0.99662729981140918</v>
      </c>
      <c r="BK174" s="9">
        <f>'[1]11'!P$32+'[1]11'!P$40*Table6[[#This Row],[LNONLINELING]]+'[1]11'!P$39*Table6[[#This Row],[LNRADIOLING]]+'[1]11'!P$38*Table6[[#This Row],[LNTVLING]]+'[1]11'!P$33*Table6[[#This Row],[DL_DUM]]+'[1]11'!P$34*Table6[[#This Row],[CT_DUM]]+'[1]11'!P$35*Table6[[#This Row],[PA_DUM]]+'[1]11'!P$36*Table6[[#This Row],[NY_DUM]]+'[1]11'!P$37*Table6[[#This Row],[NJ_DUM]]</f>
        <v>8.4032283952286146</v>
      </c>
      <c r="BL174" s="9">
        <f>Table6[[#This Row],[sales]]-Table6[[#This Row],[ Pred_11]]</f>
        <v>2483.401765572049</v>
      </c>
      <c r="BM174" s="47">
        <f>ABS(Table6[[#This Row],[ Red_11]]/Table6[[#This Row],[sales]])</f>
        <v>0.99662765408385756</v>
      </c>
      <c r="BN174" s="9">
        <f>'[1]12'!K$22+'[1]12'!K$28*Table6[[#This Row],[COMBINE LN LING]]+'[1]12'!K$23*Table6[[#This Row],[DL_DUM]]+'[1]12'!K$24*Table6[[#This Row],[CT_DUM]]+'[1]12'!K$25*Table6[[#This Row],[PA_DUM]]+'[1]12'!K$26*Table6[[#This Row],[NY_DUM]]+'[1]12'!K$27*Table6[[#This Row],[NJ_DUM]]</f>
        <v>8.5432697707111593</v>
      </c>
      <c r="BO174" s="9">
        <f>Table6[[#This Row],[sales]]-Table6[[#This Row],[ Pred_12]]</f>
        <v>2483.2617241965668</v>
      </c>
      <c r="BP174" s="47">
        <f>ABS(Table6[[#This Row],[ Red_12]]/Table6[[#This Row],[sales]])</f>
        <v>0.99657145330738384</v>
      </c>
      <c r="BQ174">
        <f>LN(G174+'2019 Totals and Calculations'!C$18)</f>
        <v>8.476725401286016</v>
      </c>
      <c r="BR174">
        <f>LN(Table6[[#This Row],[PROF RADIO]]+'2019 Totals and Calculations'!D$18)</f>
        <v>6.5512551007846493</v>
      </c>
      <c r="BS174">
        <f>LN(Table6[[#This Row],[ONLINE LINGERING]]+'2019 Totals and Calculations'!E$18)</f>
        <v>5.852412704995178</v>
      </c>
      <c r="BT174">
        <f>MONTH(Table6[[#This Row],[Date]])</f>
        <v>4</v>
      </c>
      <c r="BU174">
        <f t="shared" si="67"/>
        <v>0</v>
      </c>
      <c r="BV174">
        <f t="shared" si="68"/>
        <v>0</v>
      </c>
      <c r="BW174">
        <f t="shared" si="69"/>
        <v>0</v>
      </c>
      <c r="BX174">
        <f t="shared" si="70"/>
        <v>1</v>
      </c>
      <c r="BY174">
        <f t="shared" si="71"/>
        <v>0</v>
      </c>
      <c r="BZ174">
        <f t="shared" si="72"/>
        <v>0</v>
      </c>
      <c r="CA174">
        <f t="shared" si="73"/>
        <v>0</v>
      </c>
      <c r="CB174">
        <f t="shared" si="74"/>
        <v>0</v>
      </c>
      <c r="CC174">
        <f t="shared" si="75"/>
        <v>0</v>
      </c>
      <c r="CD174">
        <f t="shared" si="76"/>
        <v>0</v>
      </c>
      <c r="CE174">
        <f t="shared" si="77"/>
        <v>0</v>
      </c>
      <c r="CF174">
        <f t="shared" si="78"/>
        <v>0</v>
      </c>
      <c r="CG174">
        <f t="shared" si="79"/>
        <v>16</v>
      </c>
      <c r="CH17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2672.4797473413955</v>
      </c>
      <c r="CI174" s="79">
        <f>Table6[[#This Row],[sales]]-CH174</f>
        <v>-180.6747533741177</v>
      </c>
      <c r="CJ174">
        <f>ABS(Table6[[#This Row],[sales]]-CH174)/Table6[[#This Row],[sales]]</f>
        <v>7.2507581376366051E-2</v>
      </c>
      <c r="CK17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2825.2667182449118</v>
      </c>
      <c r="CL174" s="79">
        <f>Table6[[#This Row],[sales]]-CK174</f>
        <v>-333.46172427763395</v>
      </c>
      <c r="CM174">
        <f>ABS(Table6[[#This Row],[sales]]-CK174)/Table6[[#This Row],[sales]]</f>
        <v>0.13382336301795411</v>
      </c>
      <c r="CN17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2676.2536823980104</v>
      </c>
      <c r="CO174" s="79">
        <f>Table6[[#This Row],[sales]]-CN174</f>
        <v>-184.44868843073255</v>
      </c>
      <c r="CP174">
        <f>ABS(Table6[[#This Row],[sales]]-CN174)/Table6[[#This Row],[sales]]</f>
        <v>7.4022120060473207E-2</v>
      </c>
      <c r="CQ17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2674.7929763004922</v>
      </c>
      <c r="CR174" s="79">
        <f>Table6[[#This Row],[sales]]-CQ174</f>
        <v>-182.9879823332144</v>
      </c>
      <c r="CS174">
        <f>ABS(Table6[[#This Row],[sales]]-CQ174)/Table6[[#This Row],[sales]]</f>
        <v>7.3435916043283034E-2</v>
      </c>
    </row>
    <row r="175" spans="1:97" x14ac:dyDescent="0.2">
      <c r="A175">
        <v>174</v>
      </c>
      <c r="B175" t="s">
        <v>322</v>
      </c>
      <c r="C175" s="5">
        <v>42848</v>
      </c>
      <c r="D175" s="6">
        <v>3784.2699708410541</v>
      </c>
      <c r="E175" s="8">
        <f>YEAR(Table6[[#This Row],[Date]])</f>
        <v>2017</v>
      </c>
      <c r="F175" s="6">
        <f>Table6[[#This Row],[TV_State]]+Table6[[#This Row],[Radio_State]]+Table6[[#This Row],[Online]]</f>
        <v>4625.2188532501777</v>
      </c>
      <c r="G175" s="6">
        <f t="shared" si="54"/>
        <v>4243.6008690213703</v>
      </c>
      <c r="H175" s="6">
        <f>LN(Table6[[#This Row],[PROF TV LING]])</f>
        <v>8.3531674493690922</v>
      </c>
      <c r="I175" s="6">
        <f t="shared" si="55"/>
        <v>8.2386082729864967</v>
      </c>
      <c r="J175" s="6">
        <v>560.63258827274876</v>
      </c>
      <c r="K175" s="6">
        <f t="shared" si="60"/>
        <v>598.99928435621712</v>
      </c>
      <c r="L175" s="6">
        <f>0.5*J174+0.5*Table6[[#This Row],[Radio_State]]</f>
        <v>557.85717941991334</v>
      </c>
      <c r="M175" s="6">
        <f>LN(Table6[[#This Row],[RADIO LINGERING ]])</f>
        <v>6.324102978759929</v>
      </c>
      <c r="N175" s="6">
        <f t="shared" si="56"/>
        <v>6.3290657681020583</v>
      </c>
      <c r="O175" s="6">
        <v>280.31629413637438</v>
      </c>
      <c r="P175" s="6">
        <f t="shared" si="57"/>
        <v>287.29504851522177</v>
      </c>
      <c r="Q175" s="6">
        <f>0.3*O174+0.7*Table6[[#This Row],[Online]]</f>
        <v>279.48367148052375</v>
      </c>
      <c r="R175" s="6">
        <f>LN(Table6[[#This Row],[ONLINE LINGERING]])</f>
        <v>5.63294387042537</v>
      </c>
      <c r="S175" s="6">
        <f t="shared" si="58"/>
        <v>5.6359185875421129</v>
      </c>
      <c r="T175" s="6">
        <v>2523.0601511960795</v>
      </c>
      <c r="U175" s="6">
        <f t="shared" si="59"/>
        <v>7.8332277894968065</v>
      </c>
      <c r="V175" s="8">
        <f>YEAR(Table6[[#This Row],[Date]])</f>
        <v>2017</v>
      </c>
      <c r="W175" s="8">
        <f>WEEKNUM(Table6[[#This Row],[Date]])</f>
        <v>17</v>
      </c>
      <c r="X175" t="s">
        <v>339</v>
      </c>
      <c r="Y175" s="9">
        <f>Table6[[#This Row],[LNTVLING]]+Table6[[#This Row],[LNRADIOLING]]+Table6[[#This Row],[LNONLINELING]]</f>
        <v>20.310214298554392</v>
      </c>
      <c r="Z175">
        <f t="shared" si="80"/>
        <v>1</v>
      </c>
      <c r="AA175">
        <f t="shared" si="61"/>
        <v>0</v>
      </c>
      <c r="AB175">
        <f t="shared" si="62"/>
        <v>1</v>
      </c>
      <c r="AC175">
        <f t="shared" si="63"/>
        <v>0</v>
      </c>
      <c r="AD175">
        <f t="shared" si="64"/>
        <v>0</v>
      </c>
      <c r="AE175">
        <f t="shared" si="65"/>
        <v>0</v>
      </c>
      <c r="AF175">
        <f t="shared" si="66"/>
        <v>0</v>
      </c>
      <c r="AG175" s="9">
        <f>'[1]1'!J$20+'[1]1'!J$21*Table6[[#This Row],[TV_State]]</f>
        <v>5051.2933204520996</v>
      </c>
      <c r="AH175" s="9">
        <f>Table6[[#This Row],[sales]]-Table6[[#This Row],[Pred_1]]</f>
        <v>-2528.2331692560201</v>
      </c>
      <c r="AI175">
        <f>ABS(Table6[[#This Row],[Res_1]])/Table6[[#This Row],[sales]]</f>
        <v>1.0020502951772625</v>
      </c>
      <c r="AJ175" s="9">
        <f>'[1]2'!J$20+'[1]2'!J$21*Table6[[#This Row],[Radio_State]]</f>
        <v>4175.4895943001793</v>
      </c>
      <c r="AK175" s="9">
        <f>Table6[[#This Row],[sales]]-Table6[[#This Row],[ Pred_2 ]]</f>
        <v>-1652.4294431040998</v>
      </c>
      <c r="AL175">
        <f>ABS(Table6[[#This Row],[ Res_2 ]])/Table6[[#This Row],[sales]]</f>
        <v>0.654930657249987</v>
      </c>
      <c r="AM175" s="10">
        <f>'[1]3'!J$20+'[1]3'!J$21*Data!O175</f>
        <v>3420.2074328854851</v>
      </c>
      <c r="AN175" s="9">
        <f>Table6[[#This Row],[sales]]-Table6[[#This Row],[Pred_3]]</f>
        <v>-897.14728168940565</v>
      </c>
      <c r="AO175" s="9">
        <f>ABS(Table6[[#This Row],[Res_3]])/Table6[[#This Row],[sales]]</f>
        <v>0.35557903019636883</v>
      </c>
      <c r="AP175" s="9">
        <f>'[1]4'!L$21+'[1]4'!L$27*Table6[[#This Row],[TV_State]]+'[1]4'!L$22*Table6[[#This Row],[NJ_DUM]]+'[1]4'!L$23*Table6[[#This Row],[NY_DUM]]+'[1]4'!L$24*Table6[[#This Row],[PA_DUM]]+'[1]4'!L$25*Table6[[#This Row],[CT_DUM]]+'[1]4'!L$26*Table6[[#This Row],[DL_DUM]]</f>
        <v>1072.5667048678743</v>
      </c>
      <c r="AQ175" s="9">
        <f>Table6[[#This Row],[sales]]-Table6[[#This Row],[Pred_4]]</f>
        <v>1450.4934463282052</v>
      </c>
      <c r="AR175">
        <f>ABS(Table6[[#This Row],[Res_4]]/Table6[[#This Row],[sales]])</f>
        <v>0.57489451674015213</v>
      </c>
      <c r="AS175" s="9">
        <f>'[1]5'!L$20+'[1]5'!L$26*Table6[[#This Row],[Radio_State]]+'[1]5'!L$21*Table6[[#This Row],[NJ_DUM]]+'[1]5'!L$22*Table6[[#This Row],[NY_DUM]]+'[1]5'!L$23*Table6[[#This Row],[PA_DUM]]+'[1]5'!L$24*Table6[[#This Row],[CT_DUM]]+'[1]5'!L$25*Table6[[#This Row],[DL_DUM]]</f>
        <v>1183.9992636742445</v>
      </c>
      <c r="AT175" s="9">
        <f>Table6[[#This Row],[sales]]-Table6[[#This Row],[Pred_5]]</f>
        <v>1339.060887521835</v>
      </c>
      <c r="AU175" s="9">
        <f>ABS(Table6[[#This Row],[Red_5]]/Table6[[#This Row],[sales]])</f>
        <v>0.53072887972450478</v>
      </c>
      <c r="AV175" s="9">
        <f>'[1]6'!L$20+'[1]6'!L$26*Table6[[#This Row],[Online]]+'[1]6'!L$21*Table6[[#This Row],[NJ_DUM]]+'[1]6'!L$22*Table6[[#This Row],[NY_DUM]]+'[1]6'!L$23*Table6[[#This Row],[PA_DUM]]+'[1]6'!L$24*Table6[[#This Row],[CT_DUM]]+'[1]6'!L$25*Table6[[#This Row],[DL_DUM]]</f>
        <v>1214.0549147160834</v>
      </c>
      <c r="AW175" s="9">
        <f>Table6[[#This Row],[sales]]-Table6[[#This Row],[Pred_6]]</f>
        <v>1309.005236479996</v>
      </c>
      <c r="AX175" s="9">
        <f>ABS(Table6[[#This Row],[Red_6]]/Table6[[#This Row],[sales]])</f>
        <v>0.51881649982044631</v>
      </c>
      <c r="AY175" s="9">
        <f>'[1]7'!L$21+'[1]7'!L$27*Table6[[#This Row],[LNTV]]+'[1]7'!L$22*Table6[[#This Row],[NJ_DUM]]+'[1]7'!L$23*Table6[[#This Row],[NY_DUM]]+'[1]7'!L$24*Table6[[#This Row],[PA_DUM]]+'[1]7'!L$25*Table6[[#This Row],[CT_DUM]]+'[1]7'!L$26*Table6[[#This Row],[DL_DUM]]</f>
        <v>6.0574564154729984</v>
      </c>
      <c r="AZ175" s="9">
        <f>Table6[[#This Row],[sales]]-Table6[[#This Row],[Pred_7]]</f>
        <v>2517.0026947806064</v>
      </c>
      <c r="BA175" s="9">
        <f>ABS(Table6[[#This Row],[Red_7]]/Table6[[#This Row],[sales]])</f>
        <v>0.99759916290041617</v>
      </c>
      <c r="BB175" s="9">
        <f>'[1]8'!O$22+'[1]8'!O$28*Table6[[#This Row],[LNRADIOLING]]+'[1]8'!O$23*Table6[[#This Row],[DL_DUM]]+'[1]8'!O$24*Table6[[#This Row],[CT_DUM]]+'[1]8'!O$25*Table6[[#This Row],[PA_DUM]]+'[1]8'!O$26*Table6[[#This Row],[NY_DUM]]+'[1]8'!O$27*Table6[[#This Row],[NJ_DUM]]</f>
        <v>8.5377670318098957</v>
      </c>
      <c r="BC175" s="9">
        <f>Table6[[#This Row],[sales]]-Table6[[#This Row],[Pred_8]]</f>
        <v>2514.5223841642696</v>
      </c>
      <c r="BD175" s="9">
        <f>ABS(Table6[[#This Row],[Red_8]]/Table6[[#This Row],[sales]])</f>
        <v>0.99661610642625287</v>
      </c>
      <c r="BE175" s="9">
        <f>'[1]9'!M$19+'[1]9'!M$21*Table6[[#This Row],[LNONLINE]]+'[1]9'!M$20*Table6[[#This Row],[DL_DUM]]+'[1]9'!M$22*Table6[[#This Row],[CT_DUM]]+'[1]9'!M$23*Table6[[#This Row],[PA_DUM]]+'[1]9'!M$24*Table6[[#This Row],[NY_DUM]]+'[1]9'!M$25*Table6[[#This Row],[NJ_DUM]]</f>
        <v>8.4509229279797928</v>
      </c>
      <c r="BF175" s="9">
        <f>Table6[[#This Row],[sales]]-Table6[[#This Row],[Pred_9]]</f>
        <v>2514.6092282680997</v>
      </c>
      <c r="BG175" s="9">
        <f>ABS(Table6[[#This Row],[Red_9]]/Table6[[#This Row],[sales]])</f>
        <v>0.99665052657425801</v>
      </c>
      <c r="BH175" s="9">
        <f>'[1]10'!P$22+'[1]10'!P$30*Table6[[#This Row],[LNTV]]+'[1]10'!P$29*Table6[[#This Row],[LNRADIOLING]]+'[1]10'!P$24*Table6[[#This Row],[LNONLINELING]]+'[1]10'!P$23*Table6[[#This Row],[DL_DUM]]+'[1]10'!P$25*Table6[[#This Row],[CT_DUM]]+'[1]10'!P$26*Table6[[#This Row],[PA_DUM]]+'[1]10'!P$27*Table6[[#This Row],[NY_DUM]]+'[1]10'!P$28*Table6[[#This Row],[NJ_DUM]]</f>
        <v>8.4053270229928714</v>
      </c>
      <c r="BI175" s="9">
        <f>Table6[[#This Row],[sales]]-Table6[[#This Row],[Pred_10]]</f>
        <v>2514.6548241730866</v>
      </c>
      <c r="BJ175" s="45">
        <f>ABS(Table6[[#This Row],[Red_10]]/Table6[[#This Row],[sales]])</f>
        <v>0.99666859824209575</v>
      </c>
      <c r="BK175" s="9">
        <f>'[1]11'!P$32+'[1]11'!P$40*Table6[[#This Row],[LNONLINELING]]+'[1]11'!P$39*Table6[[#This Row],[LNRADIOLING]]+'[1]11'!P$38*Table6[[#This Row],[LNTVLING]]+'[1]11'!P$33*Table6[[#This Row],[DL_DUM]]+'[1]11'!P$34*Table6[[#This Row],[CT_DUM]]+'[1]11'!P$35*Table6[[#This Row],[PA_DUM]]+'[1]11'!P$36*Table6[[#This Row],[NY_DUM]]+'[1]11'!P$37*Table6[[#This Row],[NJ_DUM]]</f>
        <v>8.3962416141881455</v>
      </c>
      <c r="BL175" s="9">
        <f>Table6[[#This Row],[sales]]-Table6[[#This Row],[ Pred_11]]</f>
        <v>2514.6639095818914</v>
      </c>
      <c r="BM175" s="47">
        <f>ABS(Table6[[#This Row],[ Red_11]]/Table6[[#This Row],[sales]])</f>
        <v>0.99667219919025407</v>
      </c>
      <c r="BN175" s="9">
        <f>'[1]12'!K$22+'[1]12'!K$28*Table6[[#This Row],[COMBINE LN LING]]+'[1]12'!K$23*Table6[[#This Row],[DL_DUM]]+'[1]12'!K$24*Table6[[#This Row],[CT_DUM]]+'[1]12'!K$25*Table6[[#This Row],[PA_DUM]]+'[1]12'!K$26*Table6[[#This Row],[NY_DUM]]+'[1]12'!K$27*Table6[[#This Row],[NJ_DUM]]</f>
        <v>8.5169432733503161</v>
      </c>
      <c r="BO175" s="9">
        <f>Table6[[#This Row],[sales]]-Table6[[#This Row],[ Pred_12]]</f>
        <v>2514.5432079227289</v>
      </c>
      <c r="BP175" s="47">
        <f>ABS(Table6[[#This Row],[ Red_12]]/Table6[[#This Row],[sales]])</f>
        <v>0.99662435980001784</v>
      </c>
      <c r="BQ175">
        <f>LN(G175+'2019 Totals and Calculations'!C$18)</f>
        <v>8.4348641550659398</v>
      </c>
      <c r="BR175">
        <f>LN(Table6[[#This Row],[PROF RADIO]]+'2019 Totals and Calculations'!D$18)</f>
        <v>6.4948963799843904</v>
      </c>
      <c r="BS175">
        <f>LN(Table6[[#This Row],[ONLINE LINGERING]]+'2019 Totals and Calculations'!E$18)</f>
        <v>5.7787694561450733</v>
      </c>
      <c r="BT175">
        <f>MONTH(Table6[[#This Row],[Date]])</f>
        <v>4</v>
      </c>
      <c r="BU175">
        <f t="shared" si="67"/>
        <v>0</v>
      </c>
      <c r="BV175">
        <f t="shared" si="68"/>
        <v>0</v>
      </c>
      <c r="BW175">
        <f t="shared" si="69"/>
        <v>0</v>
      </c>
      <c r="BX175">
        <f t="shared" si="70"/>
        <v>1</v>
      </c>
      <c r="BY175">
        <f t="shared" si="71"/>
        <v>0</v>
      </c>
      <c r="BZ175">
        <f t="shared" si="72"/>
        <v>0</v>
      </c>
      <c r="CA175">
        <f t="shared" si="73"/>
        <v>0</v>
      </c>
      <c r="CB175">
        <f t="shared" si="74"/>
        <v>0</v>
      </c>
      <c r="CC175">
        <f t="shared" si="75"/>
        <v>0</v>
      </c>
      <c r="CD175">
        <f t="shared" si="76"/>
        <v>0</v>
      </c>
      <c r="CE175">
        <f t="shared" si="77"/>
        <v>0</v>
      </c>
      <c r="CF175">
        <f t="shared" si="78"/>
        <v>0</v>
      </c>
      <c r="CG175">
        <f t="shared" si="79"/>
        <v>17</v>
      </c>
      <c r="CH17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2646.4953495925492</v>
      </c>
      <c r="CI175" s="79">
        <f>Table6[[#This Row],[sales]]-CH175</f>
        <v>-123.43519839646979</v>
      </c>
      <c r="CJ175">
        <f>ABS(Table6[[#This Row],[sales]]-CH175)/Table6[[#This Row],[sales]]</f>
        <v>4.8922812378434266E-2</v>
      </c>
      <c r="CK17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2783.1908004544321</v>
      </c>
      <c r="CL175" s="79">
        <f>Table6[[#This Row],[sales]]-CK175</f>
        <v>-260.13064925835261</v>
      </c>
      <c r="CM175">
        <f>ABS(Table6[[#This Row],[sales]]-CK175)/Table6[[#This Row],[sales]]</f>
        <v>0.10310124756044176</v>
      </c>
      <c r="CN17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2618.8118012483455</v>
      </c>
      <c r="CO175" s="79">
        <f>Table6[[#This Row],[sales]]-CN175</f>
        <v>-95.751650052266086</v>
      </c>
      <c r="CP175">
        <f>ABS(Table6[[#This Row],[sales]]-CN175)/Table6[[#This Row],[sales]]</f>
        <v>3.7950601378597397E-2</v>
      </c>
      <c r="CQ17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2598.4190651992112</v>
      </c>
      <c r="CR175" s="79">
        <f>Table6[[#This Row],[sales]]-CQ175</f>
        <v>-75.358914003131758</v>
      </c>
      <c r="CS175">
        <f>ABS(Table6[[#This Row],[sales]]-CQ175)/Table6[[#This Row],[sales]]</f>
        <v>2.9868060802041199E-2</v>
      </c>
    </row>
    <row r="176" spans="1:97" x14ac:dyDescent="0.2">
      <c r="A176">
        <v>175</v>
      </c>
      <c r="B176" t="s">
        <v>322</v>
      </c>
      <c r="C176" s="5">
        <v>42855</v>
      </c>
      <c r="D176" s="6">
        <v>3822.1126705494648</v>
      </c>
      <c r="E176" s="8">
        <f>YEAR(Table6[[#This Row],[Date]])</f>
        <v>2017</v>
      </c>
      <c r="F176" s="6">
        <f>Table6[[#This Row],[TV_State]]+Table6[[#This Row],[Radio_State]]+Table6[[#This Row],[Online]]</f>
        <v>4671.4710417826791</v>
      </c>
      <c r="G176" s="6">
        <f t="shared" si="54"/>
        <v>4117.1544094797991</v>
      </c>
      <c r="H176" s="6">
        <f>LN(Table6[[#This Row],[PROF TV LING]])</f>
        <v>8.3229175264053872</v>
      </c>
      <c r="I176" s="6">
        <f t="shared" si="55"/>
        <v>8.2485586038396637</v>
      </c>
      <c r="J176" s="6">
        <v>566.23891415547632</v>
      </c>
      <c r="K176" s="6">
        <f t="shared" si="60"/>
        <v>582.61909925584678</v>
      </c>
      <c r="L176" s="6">
        <f>0.5*J175+0.5*Table6[[#This Row],[Radio_State]]</f>
        <v>563.43575121411254</v>
      </c>
      <c r="M176" s="6">
        <f>LN(Table6[[#This Row],[RADIO LINGERING ]])</f>
        <v>6.3340533096130969</v>
      </c>
      <c r="N176" s="6">
        <f t="shared" si="56"/>
        <v>6.3390160989552262</v>
      </c>
      <c r="O176" s="6">
        <v>283.11945707773816</v>
      </c>
      <c r="P176" s="6">
        <f t="shared" si="57"/>
        <v>284.37213450898321</v>
      </c>
      <c r="Q176" s="6">
        <f>0.3*O175+0.7*Table6[[#This Row],[Online]]</f>
        <v>282.27850819532904</v>
      </c>
      <c r="R176" s="6">
        <f>LN(Table6[[#This Row],[ONLINE LINGERING]])</f>
        <v>5.6428942012785379</v>
      </c>
      <c r="S176" s="6">
        <f t="shared" si="58"/>
        <v>5.6458689183952808</v>
      </c>
      <c r="T176" s="6">
        <v>2938.1658000612229</v>
      </c>
      <c r="U176" s="6">
        <f t="shared" si="59"/>
        <v>7.9855407881099643</v>
      </c>
      <c r="V176" s="8">
        <f>YEAR(Table6[[#This Row],[Date]])</f>
        <v>2017</v>
      </c>
      <c r="W176" s="8">
        <f>WEEKNUM(Table6[[#This Row],[Date]])</f>
        <v>18</v>
      </c>
      <c r="X176" t="s">
        <v>340</v>
      </c>
      <c r="Y176" s="9">
        <f>Table6[[#This Row],[LNTVLING]]+Table6[[#This Row],[LNRADIOLING]]+Table6[[#This Row],[LNONLINELING]]</f>
        <v>20.299865037297021</v>
      </c>
      <c r="Z176">
        <f t="shared" si="80"/>
        <v>1</v>
      </c>
      <c r="AA176">
        <f t="shared" si="61"/>
        <v>0</v>
      </c>
      <c r="AB176">
        <f t="shared" si="62"/>
        <v>1</v>
      </c>
      <c r="AC176">
        <f t="shared" si="63"/>
        <v>0</v>
      </c>
      <c r="AD176">
        <f t="shared" si="64"/>
        <v>0</v>
      </c>
      <c r="AE176">
        <f t="shared" si="65"/>
        <v>0</v>
      </c>
      <c r="AF176">
        <f t="shared" si="66"/>
        <v>0</v>
      </c>
      <c r="AG176" s="9">
        <f>'[1]1'!J$20+'[1]1'!J$21*Table6[[#This Row],[TV_State]]</f>
        <v>5088.5089282020572</v>
      </c>
      <c r="AH176" s="9">
        <f>Table6[[#This Row],[sales]]-Table6[[#This Row],[Pred_1]]</f>
        <v>-2150.3431281408343</v>
      </c>
      <c r="AI176">
        <f>ABS(Table6[[#This Row],[Res_1]])/Table6[[#This Row],[sales]]</f>
        <v>0.73186582190018934</v>
      </c>
      <c r="AJ176" s="9">
        <f>'[1]2'!J$20+'[1]2'!J$21*Table6[[#This Row],[Radio_State]]</f>
        <v>4200.1016722032064</v>
      </c>
      <c r="AK176" s="9">
        <f>Table6[[#This Row],[sales]]-Table6[[#This Row],[ Pred_2 ]]</f>
        <v>-1261.9358721419835</v>
      </c>
      <c r="AL176">
        <f>ABS(Table6[[#This Row],[ Res_2 ]])/Table6[[#This Row],[sales]]</f>
        <v>0.42949784253689444</v>
      </c>
      <c r="AM176" s="10">
        <f>'[1]3'!J$20+'[1]3'!J$21*Data!O176</f>
        <v>3436.4022053970916</v>
      </c>
      <c r="AN176" s="9">
        <f>Table6[[#This Row],[sales]]-Table6[[#This Row],[Pred_3]]</f>
        <v>-498.23640533586877</v>
      </c>
      <c r="AO176" s="9">
        <f>ABS(Table6[[#This Row],[Res_3]])/Table6[[#This Row],[sales]]</f>
        <v>0.16957395846261875</v>
      </c>
      <c r="AP176" s="9">
        <f>'[1]4'!L$21+'[1]4'!L$27*Table6[[#This Row],[TV_State]]+'[1]4'!L$22*Table6[[#This Row],[NJ_DUM]]+'[1]4'!L$23*Table6[[#This Row],[NY_DUM]]+'[1]4'!L$24*Table6[[#This Row],[PA_DUM]]+'[1]4'!L$25*Table6[[#This Row],[CT_DUM]]+'[1]4'!L$26*Table6[[#This Row],[DL_DUM]]</f>
        <v>1080.9140719730947</v>
      </c>
      <c r="AQ176" s="9">
        <f>Table6[[#This Row],[sales]]-Table6[[#This Row],[Pred_4]]</f>
        <v>1857.2517280881282</v>
      </c>
      <c r="AR176">
        <f>ABS(Table6[[#This Row],[Res_4]]/Table6[[#This Row],[sales]])</f>
        <v>0.63211263572989262</v>
      </c>
      <c r="AS176" s="9">
        <f>'[1]5'!L$20+'[1]5'!L$26*Table6[[#This Row],[Radio_State]]+'[1]5'!L$21*Table6[[#This Row],[NJ_DUM]]+'[1]5'!L$22*Table6[[#This Row],[NY_DUM]]+'[1]5'!L$23*Table6[[#This Row],[PA_DUM]]+'[1]5'!L$24*Table6[[#This Row],[CT_DUM]]+'[1]5'!L$25*Table6[[#This Row],[DL_DUM]]</f>
        <v>1193.8753410277163</v>
      </c>
      <c r="AT176" s="9">
        <f>Table6[[#This Row],[sales]]-Table6[[#This Row],[Pred_5]]</f>
        <v>1744.2904590335065</v>
      </c>
      <c r="AU176" s="9">
        <f>ABS(Table6[[#This Row],[Red_5]]/Table6[[#This Row],[sales]])</f>
        <v>0.59366644965956672</v>
      </c>
      <c r="AV176" s="9">
        <f>'[1]6'!L$20+'[1]6'!L$26*Table6[[#This Row],[Online]]+'[1]6'!L$21*Table6[[#This Row],[NJ_DUM]]+'[1]6'!L$22*Table6[[#This Row],[NY_DUM]]+'[1]6'!L$23*Table6[[#This Row],[PA_DUM]]+'[1]6'!L$24*Table6[[#This Row],[CT_DUM]]+'[1]6'!L$25*Table6[[#This Row],[DL_DUM]]</f>
        <v>1226.2550018751092</v>
      </c>
      <c r="AW176" s="9">
        <f>Table6[[#This Row],[sales]]-Table6[[#This Row],[Pred_6]]</f>
        <v>1711.9107981861137</v>
      </c>
      <c r="AX176" s="9">
        <f>ABS(Table6[[#This Row],[Red_6]]/Table6[[#This Row],[sales]])</f>
        <v>0.58264608421704533</v>
      </c>
      <c r="AY176" s="9">
        <f>'[1]7'!L$21+'[1]7'!L$27*Table6[[#This Row],[LNTV]]+'[1]7'!L$22*Table6[[#This Row],[NJ_DUM]]+'[1]7'!L$23*Table6[[#This Row],[NY_DUM]]+'[1]7'!L$24*Table6[[#This Row],[PA_DUM]]+'[1]7'!L$25*Table6[[#This Row],[CT_DUM]]+'[1]7'!L$26*Table6[[#This Row],[DL_DUM]]</f>
        <v>6.058557762762999</v>
      </c>
      <c r="AZ176" s="9">
        <f>Table6[[#This Row],[sales]]-Table6[[#This Row],[Pred_7]]</f>
        <v>2932.1072422984598</v>
      </c>
      <c r="BA176" s="9">
        <f>ABS(Table6[[#This Row],[Red_7]]/Table6[[#This Row],[sales]])</f>
        <v>0.99793797961890485</v>
      </c>
      <c r="BB176" s="9">
        <f>'[1]8'!O$22+'[1]8'!O$28*Table6[[#This Row],[LNRADIOLING]]+'[1]8'!O$23*Table6[[#This Row],[DL_DUM]]+'[1]8'!O$24*Table6[[#This Row],[CT_DUM]]+'[1]8'!O$25*Table6[[#This Row],[PA_DUM]]+'[1]8'!O$26*Table6[[#This Row],[NY_DUM]]+'[1]8'!O$27*Table6[[#This Row],[NJ_DUM]]</f>
        <v>8.5384768978136716</v>
      </c>
      <c r="BC176" s="9">
        <f>Table6[[#This Row],[sales]]-Table6[[#This Row],[Pred_8]]</f>
        <v>2929.6273231634091</v>
      </c>
      <c r="BD176" s="9">
        <f>ABS(Table6[[#This Row],[Red_8]]/Table6[[#This Row],[sales]])</f>
        <v>0.99709394313362576</v>
      </c>
      <c r="BE176" s="9">
        <f>'[1]9'!M$19+'[1]9'!M$21*Table6[[#This Row],[LNONLINE]]+'[1]9'!M$20*Table6[[#This Row],[DL_DUM]]+'[1]9'!M$22*Table6[[#This Row],[CT_DUM]]+'[1]9'!M$23*Table6[[#This Row],[PA_DUM]]+'[1]9'!M$24*Table6[[#This Row],[NY_DUM]]+'[1]9'!M$25*Table6[[#This Row],[NJ_DUM]]</f>
        <v>8.4540733763111255</v>
      </c>
      <c r="BF176" s="9">
        <f>Table6[[#This Row],[sales]]-Table6[[#This Row],[Pred_9]]</f>
        <v>2929.7117266849118</v>
      </c>
      <c r="BG176" s="9">
        <f>ABS(Table6[[#This Row],[Red_9]]/Table6[[#This Row],[sales]])</f>
        <v>0.99712266973629093</v>
      </c>
      <c r="BH176" s="9">
        <f>'[1]10'!P$22+'[1]10'!P$30*Table6[[#This Row],[LNTV]]+'[1]10'!P$29*Table6[[#This Row],[LNRADIOLING]]+'[1]10'!P$24*Table6[[#This Row],[LNONLINELING]]+'[1]10'!P$23*Table6[[#This Row],[DL_DUM]]+'[1]10'!P$25*Table6[[#This Row],[CT_DUM]]+'[1]10'!P$26*Table6[[#This Row],[PA_DUM]]+'[1]10'!P$27*Table6[[#This Row],[NY_DUM]]+'[1]10'!P$28*Table6[[#This Row],[NJ_DUM]]</f>
        <v>8.4071381062690893</v>
      </c>
      <c r="BI176" s="9">
        <f>Table6[[#This Row],[sales]]-Table6[[#This Row],[Pred_10]]</f>
        <v>2929.7586619549538</v>
      </c>
      <c r="BJ176" s="45">
        <f>ABS(Table6[[#This Row],[Red_10]]/Table6[[#This Row],[sales]])</f>
        <v>0.99713864407989028</v>
      </c>
      <c r="BK176" s="9">
        <f>'[1]11'!P$32+'[1]11'!P$40*Table6[[#This Row],[LNONLINELING]]+'[1]11'!P$39*Table6[[#This Row],[LNRADIOLING]]+'[1]11'!P$38*Table6[[#This Row],[LNTVLING]]+'[1]11'!P$33*Table6[[#This Row],[DL_DUM]]+'[1]11'!P$34*Table6[[#This Row],[CT_DUM]]+'[1]11'!P$35*Table6[[#This Row],[PA_DUM]]+'[1]11'!P$36*Table6[[#This Row],[NY_DUM]]+'[1]11'!P$37*Table6[[#This Row],[NJ_DUM]]</f>
        <v>8.4041478695266445</v>
      </c>
      <c r="BL176" s="9">
        <f>Table6[[#This Row],[sales]]-Table6[[#This Row],[ Pred_11]]</f>
        <v>2929.7616521916962</v>
      </c>
      <c r="BM176" s="47">
        <f>ABS(Table6[[#This Row],[ Red_11]]/Table6[[#This Row],[sales]])</f>
        <v>0.99713966180215163</v>
      </c>
      <c r="BN176" s="9">
        <f>'[1]12'!K$22+'[1]12'!K$28*Table6[[#This Row],[COMBINE LN LING]]+'[1]12'!K$23*Table6[[#This Row],[DL_DUM]]+'[1]12'!K$24*Table6[[#This Row],[CT_DUM]]+'[1]12'!K$25*Table6[[#This Row],[PA_DUM]]+'[1]12'!K$26*Table6[[#This Row],[NY_DUM]]+'[1]12'!K$27*Table6[[#This Row],[NJ_DUM]]</f>
        <v>8.5159473031312771</v>
      </c>
      <c r="BO176" s="9">
        <f>Table6[[#This Row],[sales]]-Table6[[#This Row],[ Pred_12]]</f>
        <v>2929.6498527580916</v>
      </c>
      <c r="BP176" s="47">
        <f>ABS(Table6[[#This Row],[ Red_12]]/Table6[[#This Row],[sales]])</f>
        <v>0.99710161104490636</v>
      </c>
      <c r="BQ176">
        <f>LN(G176+'2019 Totals and Calculations'!C$18)</f>
        <v>8.4070206550802595</v>
      </c>
      <c r="BR176">
        <f>LN(Table6[[#This Row],[PROF RADIO]]+'2019 Totals and Calculations'!D$18)</f>
        <v>6.4698322645254924</v>
      </c>
      <c r="BS176">
        <f>LN(Table6[[#This Row],[ONLINE LINGERING]]+'2019 Totals and Calculations'!E$18)</f>
        <v>5.78737540290465</v>
      </c>
      <c r="BT176">
        <f>MONTH(Table6[[#This Row],[Date]])</f>
        <v>4</v>
      </c>
      <c r="BU176">
        <f t="shared" si="67"/>
        <v>0</v>
      </c>
      <c r="BV176">
        <f t="shared" si="68"/>
        <v>0</v>
      </c>
      <c r="BW176">
        <f t="shared" si="69"/>
        <v>0</v>
      </c>
      <c r="BX176">
        <f t="shared" si="70"/>
        <v>1</v>
      </c>
      <c r="BY176">
        <f t="shared" si="71"/>
        <v>0</v>
      </c>
      <c r="BZ176">
        <f t="shared" si="72"/>
        <v>0</v>
      </c>
      <c r="CA176">
        <f t="shared" si="73"/>
        <v>0</v>
      </c>
      <c r="CB176">
        <f t="shared" si="74"/>
        <v>0</v>
      </c>
      <c r="CC176">
        <f t="shared" si="75"/>
        <v>0</v>
      </c>
      <c r="CD176">
        <f t="shared" si="76"/>
        <v>0</v>
      </c>
      <c r="CE176">
        <f t="shared" si="77"/>
        <v>0</v>
      </c>
      <c r="CF176">
        <f t="shared" si="78"/>
        <v>0</v>
      </c>
      <c r="CG176">
        <f t="shared" si="79"/>
        <v>18</v>
      </c>
      <c r="CH17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2631.7338857496215</v>
      </c>
      <c r="CI176" s="79">
        <f>Table6[[#This Row],[sales]]-CH176</f>
        <v>306.4319143116013</v>
      </c>
      <c r="CJ176">
        <f>ABS(Table6[[#This Row],[sales]]-CH176)/Table6[[#This Row],[sales]]</f>
        <v>0.10429360872188226</v>
      </c>
      <c r="CK17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2768.162512449629</v>
      </c>
      <c r="CL176" s="79">
        <f>Table6[[#This Row],[sales]]-CK176</f>
        <v>170.00328761159381</v>
      </c>
      <c r="CM176">
        <f>ABS(Table6[[#This Row],[sales]]-CK176)/Table6[[#This Row],[sales]]</f>
        <v>5.7860345256231432E-2</v>
      </c>
      <c r="CN17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2632.3713885683828</v>
      </c>
      <c r="CO176" s="79">
        <f>Table6[[#This Row],[sales]]-CN176</f>
        <v>305.79441149284003</v>
      </c>
      <c r="CP176">
        <f>ABS(Table6[[#This Row],[sales]]-CN176)/Table6[[#This Row],[sales]]</f>
        <v>0.10407663566381045</v>
      </c>
      <c r="CQ17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2596.7422442512561</v>
      </c>
      <c r="CR176" s="79">
        <f>Table6[[#This Row],[sales]]-CQ176</f>
        <v>341.42355580996673</v>
      </c>
      <c r="CS176">
        <f>ABS(Table6[[#This Row],[sales]]-CQ176)/Table6[[#This Row],[sales]]</f>
        <v>0.11620295757402542</v>
      </c>
    </row>
    <row r="177" spans="1:97" x14ac:dyDescent="0.2">
      <c r="A177">
        <v>176</v>
      </c>
      <c r="B177" t="s">
        <v>322</v>
      </c>
      <c r="C177" s="5">
        <v>42862</v>
      </c>
      <c r="D177" s="6">
        <v>3860.3337972549598</v>
      </c>
      <c r="E177" s="8">
        <f>YEAR(Table6[[#This Row],[Date]])</f>
        <v>2017</v>
      </c>
      <c r="F177" s="6">
        <f>Table6[[#This Row],[TV_State]]+Table6[[#This Row],[Radio_State]]+Table6[[#This Row],[Online]]</f>
        <v>4718.1857522005066</v>
      </c>
      <c r="G177" s="6">
        <f t="shared" si="54"/>
        <v>4040.108225812347</v>
      </c>
      <c r="H177" s="6">
        <f>LN(Table6[[#This Row],[PROF TV LING]])</f>
        <v>8.3040267591638006</v>
      </c>
      <c r="I177" s="6">
        <f t="shared" si="55"/>
        <v>8.2585089346928324</v>
      </c>
      <c r="J177" s="6">
        <v>571.90130329703118</v>
      </c>
      <c r="K177" s="6">
        <f t="shared" si="60"/>
        <v>577.26020127643892</v>
      </c>
      <c r="L177" s="6">
        <f>0.5*J176+0.5*Table6[[#This Row],[Radio_State]]</f>
        <v>569.07010872625369</v>
      </c>
      <c r="M177" s="6">
        <f>LN(Table6[[#This Row],[RADIO LINGERING ]])</f>
        <v>6.3440036404662647</v>
      </c>
      <c r="N177" s="6">
        <f t="shared" si="56"/>
        <v>6.3489664298083941</v>
      </c>
      <c r="O177" s="6">
        <v>285.95065164851559</v>
      </c>
      <c r="P177" s="6">
        <f t="shared" si="57"/>
        <v>285.47709650665587</v>
      </c>
      <c r="Q177" s="6">
        <f>0.3*O176+0.7*Table6[[#This Row],[Online]]</f>
        <v>285.10129327728237</v>
      </c>
      <c r="R177" s="6">
        <f>LN(Table6[[#This Row],[ONLINE LINGERING]])</f>
        <v>5.6528445321317058</v>
      </c>
      <c r="S177" s="6">
        <f t="shared" si="58"/>
        <v>5.6558192492484487</v>
      </c>
      <c r="T177" s="6">
        <v>6697.8352525424416</v>
      </c>
      <c r="U177" s="6">
        <f t="shared" si="59"/>
        <v>8.8095396565366375</v>
      </c>
      <c r="V177" s="8">
        <f>YEAR(Table6[[#This Row],[Date]])</f>
        <v>2017</v>
      </c>
      <c r="W177" s="8">
        <f>WEEKNUM(Table6[[#This Row],[Date]])</f>
        <v>19</v>
      </c>
      <c r="X177" t="s">
        <v>341</v>
      </c>
      <c r="Y177" s="9">
        <f>Table6[[#This Row],[LNTVLING]]+Table6[[#This Row],[LNRADIOLING]]+Table6[[#This Row],[LNONLINELING]]</f>
        <v>20.300874931761772</v>
      </c>
      <c r="Z177">
        <f t="shared" si="80"/>
        <v>1</v>
      </c>
      <c r="AA177">
        <f t="shared" si="61"/>
        <v>0</v>
      </c>
      <c r="AB177">
        <f t="shared" si="62"/>
        <v>1</v>
      </c>
      <c r="AC177">
        <f t="shared" si="63"/>
        <v>0</v>
      </c>
      <c r="AD177">
        <f t="shared" si="64"/>
        <v>0</v>
      </c>
      <c r="AE177">
        <f t="shared" si="65"/>
        <v>0</v>
      </c>
      <c r="AF177">
        <f t="shared" si="66"/>
        <v>0</v>
      </c>
      <c r="AG177" s="9">
        <f>'[1]1'!J$20+'[1]1'!J$21*Table6[[#This Row],[TV_State]]</f>
        <v>5126.096692029515</v>
      </c>
      <c r="AH177" s="9">
        <f>Table6[[#This Row],[sales]]-Table6[[#This Row],[Pred_1]]</f>
        <v>1571.7385605129266</v>
      </c>
      <c r="AI177">
        <f>ABS(Table6[[#This Row],[Res_1]])/Table6[[#This Row],[sales]]</f>
        <v>0.23466366389294332</v>
      </c>
      <c r="AJ177" s="9">
        <f>'[1]2'!J$20+'[1]2'!J$21*Table6[[#This Row],[Radio_State]]</f>
        <v>4224.9598708852636</v>
      </c>
      <c r="AK177" s="9">
        <f>Table6[[#This Row],[sales]]-Table6[[#This Row],[ Pred_2 ]]</f>
        <v>2472.875381657178</v>
      </c>
      <c r="AL177">
        <f>ABS(Table6[[#This Row],[ Res_2 ]])/Table6[[#This Row],[sales]]</f>
        <v>0.36920516680646859</v>
      </c>
      <c r="AM177" s="10">
        <f>'[1]3'!J$20+'[1]3'!J$21*Data!O177</f>
        <v>3452.7589256338142</v>
      </c>
      <c r="AN177" s="9">
        <f>Table6[[#This Row],[sales]]-Table6[[#This Row],[Pred_3]]</f>
        <v>3245.0763269086274</v>
      </c>
      <c r="AO177" s="9">
        <f>ABS(Table6[[#This Row],[Res_3]])/Table6[[#This Row],[sales]]</f>
        <v>0.48449628940586792</v>
      </c>
      <c r="AP177" s="9">
        <f>'[1]4'!L$21+'[1]4'!L$27*Table6[[#This Row],[TV_State]]+'[1]4'!L$22*Table6[[#This Row],[NJ_DUM]]+'[1]4'!L$23*Table6[[#This Row],[NY_DUM]]+'[1]4'!L$24*Table6[[#This Row],[PA_DUM]]+'[1]4'!L$25*Table6[[#This Row],[CT_DUM]]+'[1]4'!L$26*Table6[[#This Row],[DL_DUM]]</f>
        <v>1089.3449127493673</v>
      </c>
      <c r="AQ177" s="9">
        <f>Table6[[#This Row],[sales]]-Table6[[#This Row],[Pred_4]]</f>
        <v>5608.4903397930739</v>
      </c>
      <c r="AR177">
        <f>ABS(Table6[[#This Row],[Res_4]]/Table6[[#This Row],[sales]])</f>
        <v>0.83735865818200561</v>
      </c>
      <c r="AS177" s="9">
        <f>'[1]5'!L$20+'[1]5'!L$26*Table6[[#This Row],[Radio_State]]+'[1]5'!L$21*Table6[[#This Row],[NJ_DUM]]+'[1]5'!L$22*Table6[[#This Row],[NY_DUM]]+'[1]5'!L$23*Table6[[#This Row],[PA_DUM]]+'[1]5'!L$24*Table6[[#This Row],[CT_DUM]]+'[1]5'!L$25*Table6[[#This Row],[DL_DUM]]</f>
        <v>1203.8501791547233</v>
      </c>
      <c r="AT177" s="9">
        <f>Table6[[#This Row],[sales]]-Table6[[#This Row],[Pred_5]]</f>
        <v>5493.9850733877183</v>
      </c>
      <c r="AU177" s="9">
        <f>ABS(Table6[[#This Row],[Red_5]]/Table6[[#This Row],[sales]])</f>
        <v>0.82026279629709431</v>
      </c>
      <c r="AV177" s="9">
        <f>'[1]6'!L$20+'[1]6'!L$26*Table6[[#This Row],[Online]]+'[1]6'!L$21*Table6[[#This Row],[NJ_DUM]]+'[1]6'!L$22*Table6[[#This Row],[NY_DUM]]+'[1]6'!L$23*Table6[[#This Row],[PA_DUM]]+'[1]6'!L$24*Table6[[#This Row],[CT_DUM]]+'[1]6'!L$25*Table6[[#This Row],[DL_DUM]]</f>
        <v>1238.577089905725</v>
      </c>
      <c r="AW177" s="9">
        <f>Table6[[#This Row],[sales]]-Table6[[#This Row],[Pred_6]]</f>
        <v>5459.2581626367164</v>
      </c>
      <c r="AX177" s="9">
        <f>ABS(Table6[[#This Row],[Red_6]]/Table6[[#This Row],[sales]])</f>
        <v>0.81507800009927511</v>
      </c>
      <c r="AY177" s="9">
        <f>'[1]7'!L$21+'[1]7'!L$27*Table6[[#This Row],[LNTV]]+'[1]7'!L$22*Table6[[#This Row],[NJ_DUM]]+'[1]7'!L$23*Table6[[#This Row],[NY_DUM]]+'[1]7'!L$24*Table6[[#This Row],[PA_DUM]]+'[1]7'!L$25*Table6[[#This Row],[CT_DUM]]+'[1]7'!L$26*Table6[[#This Row],[DL_DUM]]</f>
        <v>6.0596591100529995</v>
      </c>
      <c r="AZ177" s="9">
        <f>Table6[[#This Row],[sales]]-Table6[[#This Row],[Pred_7]]</f>
        <v>6691.7755934323886</v>
      </c>
      <c r="BA177" s="9">
        <f>ABS(Table6[[#This Row],[Red_7]]/Table6[[#This Row],[sales]])</f>
        <v>0.99909528095547695</v>
      </c>
      <c r="BB177" s="9">
        <f>'[1]8'!O$22+'[1]8'!O$28*Table6[[#This Row],[LNRADIOLING]]+'[1]8'!O$23*Table6[[#This Row],[DL_DUM]]+'[1]8'!O$24*Table6[[#This Row],[CT_DUM]]+'[1]8'!O$25*Table6[[#This Row],[PA_DUM]]+'[1]8'!O$26*Table6[[#This Row],[NY_DUM]]+'[1]8'!O$27*Table6[[#This Row],[NJ_DUM]]</f>
        <v>8.5391867638174475</v>
      </c>
      <c r="BC177" s="9">
        <f>Table6[[#This Row],[sales]]-Table6[[#This Row],[Pred_8]]</f>
        <v>6689.2960657786243</v>
      </c>
      <c r="BD177" s="9">
        <f>ABS(Table6[[#This Row],[Red_8]]/Table6[[#This Row],[sales]])</f>
        <v>0.99872508259133785</v>
      </c>
      <c r="BE177" s="9">
        <f>'[1]9'!M$19+'[1]9'!M$21*Table6[[#This Row],[LNONLINE]]+'[1]9'!M$20*Table6[[#This Row],[DL_DUM]]+'[1]9'!M$22*Table6[[#This Row],[CT_DUM]]+'[1]9'!M$23*Table6[[#This Row],[PA_DUM]]+'[1]9'!M$24*Table6[[#This Row],[NY_DUM]]+'[1]9'!M$25*Table6[[#This Row],[NJ_DUM]]</f>
        <v>8.4572238246424583</v>
      </c>
      <c r="BF177" s="9">
        <f>Table6[[#This Row],[sales]]-Table6[[#This Row],[Pred_9]]</f>
        <v>6689.3780287177988</v>
      </c>
      <c r="BG177" s="9">
        <f>ABS(Table6[[#This Row],[Red_9]]/Table6[[#This Row],[sales]])</f>
        <v>0.99873731981964886</v>
      </c>
      <c r="BH177" s="9">
        <f>'[1]10'!P$22+'[1]10'!P$30*Table6[[#This Row],[LNTV]]+'[1]10'!P$29*Table6[[#This Row],[LNRADIOLING]]+'[1]10'!P$24*Table6[[#This Row],[LNONLINELING]]+'[1]10'!P$23*Table6[[#This Row],[DL_DUM]]+'[1]10'!P$25*Table6[[#This Row],[CT_DUM]]+'[1]10'!P$26*Table6[[#This Row],[PA_DUM]]+'[1]10'!P$27*Table6[[#This Row],[NY_DUM]]+'[1]10'!P$28*Table6[[#This Row],[NJ_DUM]]</f>
        <v>8.4089491895453072</v>
      </c>
      <c r="BI177" s="9">
        <f>Table6[[#This Row],[sales]]-Table6[[#This Row],[Pred_10]]</f>
        <v>6689.426303352896</v>
      </c>
      <c r="BJ177" s="45">
        <f>ABS(Table6[[#This Row],[Red_10]]/Table6[[#This Row],[sales]])</f>
        <v>0.99874452731778474</v>
      </c>
      <c r="BK177" s="9">
        <f>'[1]11'!P$32+'[1]11'!P$40*Table6[[#This Row],[LNONLINELING]]+'[1]11'!P$39*Table6[[#This Row],[LNRADIOLING]]+'[1]11'!P$38*Table6[[#This Row],[LNTVLING]]+'[1]11'!P$33*Table6[[#This Row],[DL_DUM]]+'[1]11'!P$34*Table6[[#This Row],[CT_DUM]]+'[1]11'!P$35*Table6[[#This Row],[PA_DUM]]+'[1]11'!P$36*Table6[[#This Row],[NY_DUM]]+'[1]11'!P$37*Table6[[#This Row],[NJ_DUM]]</f>
        <v>8.4101380967095061</v>
      </c>
      <c r="BL177" s="9">
        <f>Table6[[#This Row],[sales]]-Table6[[#This Row],[ Pred_11]]</f>
        <v>6689.4251144457321</v>
      </c>
      <c r="BM177" s="47">
        <f>ABS(Table6[[#This Row],[ Red_11]]/Table6[[#This Row],[sales]])</f>
        <v>0.99874434981160265</v>
      </c>
      <c r="BN177" s="9">
        <f>'[1]12'!K$22+'[1]12'!K$28*Table6[[#This Row],[COMBINE LN LING]]+'[1]12'!K$23*Table6[[#This Row],[DL_DUM]]+'[1]12'!K$24*Table6[[#This Row],[CT_DUM]]+'[1]12'!K$25*Table6[[#This Row],[PA_DUM]]+'[1]12'!K$26*Table6[[#This Row],[NY_DUM]]+'[1]12'!K$27*Table6[[#This Row],[NJ_DUM]]</f>
        <v>8.5160444912093674</v>
      </c>
      <c r="BO177" s="9">
        <f>Table6[[#This Row],[sales]]-Table6[[#This Row],[ Pred_12]]</f>
        <v>6689.3192080512326</v>
      </c>
      <c r="BP177" s="47">
        <f>ABS(Table6[[#This Row],[ Red_12]]/Table6[[#This Row],[sales]])</f>
        <v>0.99872853777823567</v>
      </c>
      <c r="BQ177">
        <f>LN(G177+'2019 Totals and Calculations'!C$18)</f>
        <v>8.3896669863132747</v>
      </c>
      <c r="BR177">
        <f>LN(Table6[[#This Row],[PROF RADIO]]+'2019 Totals and Calculations'!D$18)</f>
        <v>6.4614940628097859</v>
      </c>
      <c r="BS177">
        <f>LN(Table6[[#This Row],[ONLINE LINGERING]]+'2019 Totals and Calculations'!E$18)</f>
        <v>5.7959928774012814</v>
      </c>
      <c r="BT177">
        <f>MONTH(Table6[[#This Row],[Date]])</f>
        <v>5</v>
      </c>
      <c r="BU177">
        <f t="shared" si="67"/>
        <v>0</v>
      </c>
      <c r="BV177">
        <f t="shared" si="68"/>
        <v>0</v>
      </c>
      <c r="BW177">
        <f t="shared" si="69"/>
        <v>0</v>
      </c>
      <c r="BX177">
        <f t="shared" si="70"/>
        <v>0</v>
      </c>
      <c r="BY177">
        <f t="shared" si="71"/>
        <v>1</v>
      </c>
      <c r="BZ177">
        <f t="shared" si="72"/>
        <v>0</v>
      </c>
      <c r="CA177">
        <f t="shared" si="73"/>
        <v>0</v>
      </c>
      <c r="CB177">
        <f t="shared" si="74"/>
        <v>0</v>
      </c>
      <c r="CC177">
        <f t="shared" si="75"/>
        <v>0</v>
      </c>
      <c r="CD177">
        <f t="shared" si="76"/>
        <v>0</v>
      </c>
      <c r="CE177">
        <f t="shared" si="77"/>
        <v>0</v>
      </c>
      <c r="CF177">
        <f t="shared" si="78"/>
        <v>0</v>
      </c>
      <c r="CG177">
        <f t="shared" si="79"/>
        <v>19</v>
      </c>
      <c r="CH17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7087.3348298457568</v>
      </c>
      <c r="CI177" s="79">
        <f>Table6[[#This Row],[sales]]-CH177</f>
        <v>-389.49957730331516</v>
      </c>
      <c r="CJ177">
        <f>ABS(Table6[[#This Row],[sales]]-CH177)/Table6[[#This Row],[sales]]</f>
        <v>5.8153054325345552E-2</v>
      </c>
      <c r="CK17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7303.2731070967211</v>
      </c>
      <c r="CL177" s="79">
        <f>Table6[[#This Row],[sales]]-CK177</f>
        <v>-605.43785455427951</v>
      </c>
      <c r="CM177">
        <f>ABS(Table6[[#This Row],[sales]]-CK177)/Table6[[#This Row],[sales]]</f>
        <v>9.0393064583734042E-2</v>
      </c>
      <c r="CN17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7026.3718731090721</v>
      </c>
      <c r="CO177" s="79">
        <f>Table6[[#This Row],[sales]]-CN177</f>
        <v>-328.53662056663052</v>
      </c>
      <c r="CP177">
        <f>ABS(Table6[[#This Row],[sales]]-CN177)/Table6[[#This Row],[sales]]</f>
        <v>4.9051164768784183E-2</v>
      </c>
      <c r="CQ17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7000.654451513351</v>
      </c>
      <c r="CR177" s="79">
        <f>Table6[[#This Row],[sales]]-CQ177</f>
        <v>-302.81919897090938</v>
      </c>
      <c r="CS177">
        <f>ABS(Table6[[#This Row],[sales]]-CQ177)/Table6[[#This Row],[sales]]</f>
        <v>4.5211503053312903E-2</v>
      </c>
    </row>
    <row r="178" spans="1:97" x14ac:dyDescent="0.2">
      <c r="A178">
        <v>177</v>
      </c>
      <c r="B178" t="s">
        <v>322</v>
      </c>
      <c r="C178" s="5">
        <v>42869</v>
      </c>
      <c r="D178" s="6">
        <v>3898.9371352275093</v>
      </c>
      <c r="E178" s="8">
        <f>YEAR(Table6[[#This Row],[Date]])</f>
        <v>2017</v>
      </c>
      <c r="F178" s="6">
        <f>Table6[[#This Row],[TV_State]]+Table6[[#This Row],[Radio_State]]+Table6[[#This Row],[Online]]</f>
        <v>4765.3676097225116</v>
      </c>
      <c r="G178" s="6">
        <f t="shared" si="54"/>
        <v>3997.7568986368951</v>
      </c>
      <c r="H178" s="6">
        <f>LN(Table6[[#This Row],[PROF TV LING]])</f>
        <v>8.2934887074679526</v>
      </c>
      <c r="I178" s="6">
        <f t="shared" si="55"/>
        <v>8.2684592655460012</v>
      </c>
      <c r="J178" s="6">
        <v>577.6203163300014</v>
      </c>
      <c r="K178" s="6">
        <f t="shared" si="60"/>
        <v>577.4402588032201</v>
      </c>
      <c r="L178" s="6">
        <f>0.5*J177+0.5*Table6[[#This Row],[Radio_State]]</f>
        <v>574.76080981351629</v>
      </c>
      <c r="M178" s="6">
        <f>LN(Table6[[#This Row],[RADIO LINGERING ]])</f>
        <v>6.3539539713194335</v>
      </c>
      <c r="N178" s="6">
        <f t="shared" si="56"/>
        <v>6.358916760661562</v>
      </c>
      <c r="O178" s="6">
        <v>288.8101581650007</v>
      </c>
      <c r="P178" s="6">
        <f t="shared" si="57"/>
        <v>287.81023966749723</v>
      </c>
      <c r="Q178" s="6">
        <f>0.3*O177+0.7*Table6[[#This Row],[Online]]</f>
        <v>287.95230621005516</v>
      </c>
      <c r="R178" s="6">
        <f>LN(Table6[[#This Row],[ONLINE LINGERING]])</f>
        <v>5.6627948629848746</v>
      </c>
      <c r="S178" s="6">
        <f t="shared" si="58"/>
        <v>5.6657695801016166</v>
      </c>
      <c r="T178" s="6">
        <v>7313.3299379578984</v>
      </c>
      <c r="U178" s="6">
        <f t="shared" si="59"/>
        <v>8.8974539808890665</v>
      </c>
      <c r="V178" s="8">
        <f>YEAR(Table6[[#This Row],[Date]])</f>
        <v>2017</v>
      </c>
      <c r="W178" s="8">
        <f>WEEKNUM(Table6[[#This Row],[Date]])</f>
        <v>20</v>
      </c>
      <c r="X178" t="s">
        <v>342</v>
      </c>
      <c r="Y178" s="9">
        <f>Table6[[#This Row],[LNTVLING]]+Table6[[#This Row],[LNRADIOLING]]+Table6[[#This Row],[LNONLINELING]]</f>
        <v>20.31023754177226</v>
      </c>
      <c r="Z178">
        <f t="shared" si="80"/>
        <v>1</v>
      </c>
      <c r="AA178">
        <f t="shared" si="61"/>
        <v>0</v>
      </c>
      <c r="AB178">
        <f t="shared" si="62"/>
        <v>1</v>
      </c>
      <c r="AC178">
        <f t="shared" si="63"/>
        <v>0</v>
      </c>
      <c r="AD178">
        <f t="shared" si="64"/>
        <v>0</v>
      </c>
      <c r="AE178">
        <f t="shared" si="65"/>
        <v>0</v>
      </c>
      <c r="AF178">
        <f t="shared" si="66"/>
        <v>0</v>
      </c>
      <c r="AG178" s="9">
        <f>'[1]1'!J$20+'[1]1'!J$21*Table6[[#This Row],[TV_State]]</f>
        <v>5164.0603334952466</v>
      </c>
      <c r="AH178" s="9">
        <f>Table6[[#This Row],[sales]]-Table6[[#This Row],[Pred_1]]</f>
        <v>2149.2696044626518</v>
      </c>
      <c r="AI178">
        <f>ABS(Table6[[#This Row],[Res_1]])/Table6[[#This Row],[sales]]</f>
        <v>0.29388385628651026</v>
      </c>
      <c r="AJ178" s="9">
        <f>'[1]2'!J$20+'[1]2'!J$21*Table6[[#This Row],[Radio_State]]</f>
        <v>4250.0666515541407</v>
      </c>
      <c r="AK178" s="9">
        <f>Table6[[#This Row],[sales]]-Table6[[#This Row],[ Pred_2 ]]</f>
        <v>3063.2632864037578</v>
      </c>
      <c r="AL178">
        <f>ABS(Table6[[#This Row],[ Res_2 ]])/Table6[[#This Row],[sales]]</f>
        <v>0.41886026097423862</v>
      </c>
      <c r="AM178" s="10">
        <f>'[1]3'!J$20+'[1]3'!J$21*Data!O178</f>
        <v>3469.279213072904</v>
      </c>
      <c r="AN178" s="9">
        <f>Table6[[#This Row],[sales]]-Table6[[#This Row],[Pred_3]]</f>
        <v>3844.0507248849945</v>
      </c>
      <c r="AO178" s="9">
        <f>ABS(Table6[[#This Row],[Res_3]])/Table6[[#This Row],[sales]]</f>
        <v>0.52562249447183684</v>
      </c>
      <c r="AP178" s="9">
        <f>'[1]4'!L$21+'[1]4'!L$27*Table6[[#This Row],[TV_State]]+'[1]4'!L$22*Table6[[#This Row],[NJ_DUM]]+'[1]4'!L$23*Table6[[#This Row],[NY_DUM]]+'[1]4'!L$24*Table6[[#This Row],[PA_DUM]]+'[1]4'!L$25*Table6[[#This Row],[CT_DUM]]+'[1]4'!L$26*Table6[[#This Row],[DL_DUM]]</f>
        <v>1097.8600619334029</v>
      </c>
      <c r="AQ178" s="9">
        <f>Table6[[#This Row],[sales]]-Table6[[#This Row],[Pred_4]]</f>
        <v>6215.4698760244955</v>
      </c>
      <c r="AR178">
        <f>ABS(Table6[[#This Row],[Res_4]]/Table6[[#This Row],[sales]])</f>
        <v>0.84988232839937228</v>
      </c>
      <c r="AS178" s="9">
        <f>'[1]5'!L$20+'[1]5'!L$26*Table6[[#This Row],[Radio_State]]+'[1]5'!L$21*Table6[[#This Row],[NJ_DUM]]+'[1]5'!L$22*Table6[[#This Row],[NY_DUM]]+'[1]5'!L$23*Table6[[#This Row],[PA_DUM]]+'[1]5'!L$24*Table6[[#This Row],[CT_DUM]]+'[1]5'!L$25*Table6[[#This Row],[DL_DUM]]</f>
        <v>1213.924765663</v>
      </c>
      <c r="AT178" s="9">
        <f>Table6[[#This Row],[sales]]-Table6[[#This Row],[Pred_5]]</f>
        <v>6099.4051722948989</v>
      </c>
      <c r="AU178" s="9">
        <f>ABS(Table6[[#This Row],[Red_5]]/Table6[[#This Row],[sales]])</f>
        <v>0.83401203337450358</v>
      </c>
      <c r="AV178" s="9">
        <f>'[1]6'!L$20+'[1]6'!L$26*Table6[[#This Row],[Online]]+'[1]6'!L$21*Table6[[#This Row],[NJ_DUM]]+'[1]6'!L$22*Table6[[#This Row],[NY_DUM]]+'[1]6'!L$23*Table6[[#This Row],[PA_DUM]]+'[1]6'!L$24*Table6[[#This Row],[CT_DUM]]+'[1]6'!L$25*Table6[[#This Row],[DL_DUM]]</f>
        <v>1251.0223988166467</v>
      </c>
      <c r="AW178" s="9">
        <f>Table6[[#This Row],[sales]]-Table6[[#This Row],[Pred_6]]</f>
        <v>6062.3075391412513</v>
      </c>
      <c r="AX178" s="9">
        <f>ABS(Table6[[#This Row],[Red_6]]/Table6[[#This Row],[sales]])</f>
        <v>0.82893942849158941</v>
      </c>
      <c r="AY178" s="9">
        <f>'[1]7'!L$21+'[1]7'!L$27*Table6[[#This Row],[LNTV]]+'[1]7'!L$22*Table6[[#This Row],[NJ_DUM]]+'[1]7'!L$23*Table6[[#This Row],[NY_DUM]]+'[1]7'!L$24*Table6[[#This Row],[PA_DUM]]+'[1]7'!L$25*Table6[[#This Row],[CT_DUM]]+'[1]7'!L$26*Table6[[#This Row],[DL_DUM]]</f>
        <v>6.0607604573430001</v>
      </c>
      <c r="AZ178" s="9">
        <f>Table6[[#This Row],[sales]]-Table6[[#This Row],[Pred_7]]</f>
        <v>7307.2691775005551</v>
      </c>
      <c r="BA178" s="9">
        <f>ABS(Table6[[#This Row],[Red_7]]/Table6[[#This Row],[sales]])</f>
        <v>0.99917127211424084</v>
      </c>
      <c r="BB178" s="9">
        <f>'[1]8'!O$22+'[1]8'!O$28*Table6[[#This Row],[LNRADIOLING]]+'[1]8'!O$23*Table6[[#This Row],[DL_DUM]]+'[1]8'!O$24*Table6[[#This Row],[CT_DUM]]+'[1]8'!O$25*Table6[[#This Row],[PA_DUM]]+'[1]8'!O$26*Table6[[#This Row],[NY_DUM]]+'[1]8'!O$27*Table6[[#This Row],[NJ_DUM]]</f>
        <v>8.5398966298212251</v>
      </c>
      <c r="BC178" s="9">
        <f>Table6[[#This Row],[sales]]-Table6[[#This Row],[Pred_8]]</f>
        <v>7304.7900413280768</v>
      </c>
      <c r="BD178" s="9">
        <f>ABS(Table6[[#This Row],[Red_8]]/Table6[[#This Row],[sales]])</f>
        <v>0.99883228341914432</v>
      </c>
      <c r="BE178" s="9">
        <f>'[1]9'!M$19+'[1]9'!M$21*Table6[[#This Row],[LNONLINE]]+'[1]9'!M$20*Table6[[#This Row],[DL_DUM]]+'[1]9'!M$22*Table6[[#This Row],[CT_DUM]]+'[1]9'!M$23*Table6[[#This Row],[PA_DUM]]+'[1]9'!M$24*Table6[[#This Row],[NY_DUM]]+'[1]9'!M$25*Table6[[#This Row],[NJ_DUM]]</f>
        <v>8.4603742729737892</v>
      </c>
      <c r="BF178" s="9">
        <f>Table6[[#This Row],[sales]]-Table6[[#This Row],[Pred_9]]</f>
        <v>7304.8695636849243</v>
      </c>
      <c r="BG178" s="9">
        <f>ABS(Table6[[#This Row],[Red_9]]/Table6[[#This Row],[sales]])</f>
        <v>0.9988431570372529</v>
      </c>
      <c r="BH178" s="9">
        <f>'[1]10'!P$22+'[1]10'!P$30*Table6[[#This Row],[LNTV]]+'[1]10'!P$29*Table6[[#This Row],[LNRADIOLING]]+'[1]10'!P$24*Table6[[#This Row],[LNONLINELING]]+'[1]10'!P$23*Table6[[#This Row],[DL_DUM]]+'[1]10'!P$25*Table6[[#This Row],[CT_DUM]]+'[1]10'!P$26*Table6[[#This Row],[PA_DUM]]+'[1]10'!P$27*Table6[[#This Row],[NY_DUM]]+'[1]10'!P$28*Table6[[#This Row],[NJ_DUM]]</f>
        <v>8.4107602728215269</v>
      </c>
      <c r="BI178" s="9">
        <f>Table6[[#This Row],[sales]]-Table6[[#This Row],[Pred_10]]</f>
        <v>7304.9191776850766</v>
      </c>
      <c r="BJ178" s="45">
        <f>ABS(Table6[[#This Row],[Red_10]]/Table6[[#This Row],[sales]])</f>
        <v>0.99884994108782543</v>
      </c>
      <c r="BK178" s="9">
        <f>'[1]11'!P$32+'[1]11'!P$40*Table6[[#This Row],[LNONLINELING]]+'[1]11'!P$39*Table6[[#This Row],[LNRADIOLING]]+'[1]11'!P$38*Table6[[#This Row],[LNTVLING]]+'[1]11'!P$33*Table6[[#This Row],[DL_DUM]]+'[1]11'!P$34*Table6[[#This Row],[CT_DUM]]+'[1]11'!P$35*Table6[[#This Row],[PA_DUM]]+'[1]11'!P$36*Table6[[#This Row],[NY_DUM]]+'[1]11'!P$37*Table6[[#This Row],[NJ_DUM]]</f>
        <v>8.4147194130055727</v>
      </c>
      <c r="BL178" s="9">
        <f>Table6[[#This Row],[sales]]-Table6[[#This Row],[ Pred_11]]</f>
        <v>7304.9152185448929</v>
      </c>
      <c r="BM178" s="47">
        <f>ABS(Table6[[#This Row],[ Red_11]]/Table6[[#This Row],[sales]])</f>
        <v>0.9988493997283876</v>
      </c>
      <c r="BN178" s="9">
        <f>'[1]12'!K$22+'[1]12'!K$28*Table6[[#This Row],[COMBINE LN LING]]+'[1]12'!K$23*Table6[[#This Row],[DL_DUM]]+'[1]12'!K$24*Table6[[#This Row],[CT_DUM]]+'[1]12'!K$25*Table6[[#This Row],[PA_DUM]]+'[1]12'!K$26*Table6[[#This Row],[NY_DUM]]+'[1]12'!K$27*Table6[[#This Row],[NJ_DUM]]</f>
        <v>8.5169455101817384</v>
      </c>
      <c r="BO178" s="9">
        <f>Table6[[#This Row],[sales]]-Table6[[#This Row],[ Pred_12]]</f>
        <v>7304.8129924477171</v>
      </c>
      <c r="BP178" s="47">
        <f>ABS(Table6[[#This Row],[ Red_12]]/Table6[[#This Row],[sales]])</f>
        <v>0.99883542167761685</v>
      </c>
      <c r="BQ178">
        <f>LN(G178+'2019 Totals and Calculations'!C$18)</f>
        <v>8.3799980468951674</v>
      </c>
      <c r="BR178">
        <f>LN(Table6[[#This Row],[PROF RADIO]]+'2019 Totals and Calculations'!D$18)</f>
        <v>6.4617753558459867</v>
      </c>
      <c r="BS178">
        <f>LN(Table6[[#This Row],[ONLINE LINGERING]]+'2019 Totals and Calculations'!E$18)</f>
        <v>5.8046217959654065</v>
      </c>
      <c r="BT178">
        <f>MONTH(Table6[[#This Row],[Date]])</f>
        <v>5</v>
      </c>
      <c r="BU178">
        <f t="shared" si="67"/>
        <v>0</v>
      </c>
      <c r="BV178">
        <f t="shared" si="68"/>
        <v>0</v>
      </c>
      <c r="BW178">
        <f t="shared" si="69"/>
        <v>0</v>
      </c>
      <c r="BX178">
        <f t="shared" si="70"/>
        <v>0</v>
      </c>
      <c r="BY178">
        <f t="shared" si="71"/>
        <v>1</v>
      </c>
      <c r="BZ178">
        <f t="shared" si="72"/>
        <v>0</v>
      </c>
      <c r="CA178">
        <f t="shared" si="73"/>
        <v>0</v>
      </c>
      <c r="CB178">
        <f t="shared" si="74"/>
        <v>0</v>
      </c>
      <c r="CC178">
        <f t="shared" si="75"/>
        <v>0</v>
      </c>
      <c r="CD178">
        <f t="shared" si="76"/>
        <v>0</v>
      </c>
      <c r="CE178">
        <f t="shared" si="77"/>
        <v>0</v>
      </c>
      <c r="CF178">
        <f t="shared" si="78"/>
        <v>0</v>
      </c>
      <c r="CG178">
        <f t="shared" si="79"/>
        <v>20</v>
      </c>
      <c r="CH17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7086.0770819685513</v>
      </c>
      <c r="CI178" s="79">
        <f>Table6[[#This Row],[sales]]-CH178</f>
        <v>227.25285598934715</v>
      </c>
      <c r="CJ178">
        <f>ABS(Table6[[#This Row],[sales]]-CH178)/Table6[[#This Row],[sales]]</f>
        <v>3.1073786895604354E-2</v>
      </c>
      <c r="CK17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7320.4777835512741</v>
      </c>
      <c r="CL178" s="79">
        <f>Table6[[#This Row],[sales]]-CK178</f>
        <v>-7.1478455933756777</v>
      </c>
      <c r="CM178">
        <f>ABS(Table6[[#This Row],[sales]]-CK178)/Table6[[#This Row],[sales]]</f>
        <v>9.773722304359171E-4</v>
      </c>
      <c r="CN17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7062.805749956442</v>
      </c>
      <c r="CO178" s="79">
        <f>Table6[[#This Row],[sales]]-CN178</f>
        <v>250.52418800145642</v>
      </c>
      <c r="CP178">
        <f>ABS(Table6[[#This Row],[sales]]-CN178)/Table6[[#This Row],[sales]]</f>
        <v>3.4255830124821404E-2</v>
      </c>
      <c r="CQ17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7032.0752848979682</v>
      </c>
      <c r="CR178" s="79">
        <f>Table6[[#This Row],[sales]]-CQ178</f>
        <v>281.25465305993021</v>
      </c>
      <c r="CS178">
        <f>ABS(Table6[[#This Row],[sales]]-CQ178)/Table6[[#This Row],[sales]]</f>
        <v>3.8457809977935298E-2</v>
      </c>
    </row>
    <row r="179" spans="1:97" x14ac:dyDescent="0.2">
      <c r="A179">
        <v>178</v>
      </c>
      <c r="B179" t="s">
        <v>322</v>
      </c>
      <c r="C179" s="5">
        <v>42876</v>
      </c>
      <c r="D179" s="6">
        <v>3937.9265065797845</v>
      </c>
      <c r="E179" s="8">
        <f>YEAR(Table6[[#This Row],[Date]])</f>
        <v>2017</v>
      </c>
      <c r="F179" s="6">
        <f>Table6[[#This Row],[TV_State]]+Table6[[#This Row],[Radio_State]]+Table6[[#This Row],[Online]]</f>
        <v>4813.0212858197365</v>
      </c>
      <c r="G179" s="6">
        <f t="shared" si="54"/>
        <v>3979.8077810197619</v>
      </c>
      <c r="H179" s="6">
        <f>LN(Table6[[#This Row],[PROF TV LING]])</f>
        <v>8.288988800885992</v>
      </c>
      <c r="I179" s="6">
        <f t="shared" si="55"/>
        <v>8.2784095963991682</v>
      </c>
      <c r="J179" s="6">
        <v>583.39651949330141</v>
      </c>
      <c r="K179" s="6">
        <f t="shared" si="60"/>
        <v>580.41838914826076</v>
      </c>
      <c r="L179" s="6">
        <f>0.5*J178+0.5*Table6[[#This Row],[Radio_State]]</f>
        <v>580.50841791165135</v>
      </c>
      <c r="M179" s="6">
        <f>LN(Table6[[#This Row],[RADIO LINGERING ]])</f>
        <v>6.3639043021726014</v>
      </c>
      <c r="N179" s="6">
        <f t="shared" si="56"/>
        <v>6.3688670915147307</v>
      </c>
      <c r="O179" s="6">
        <v>291.69825974665071</v>
      </c>
      <c r="P179" s="6">
        <f t="shared" si="57"/>
        <v>290.53185372290466</v>
      </c>
      <c r="Q179" s="6">
        <f>0.3*O178+0.7*Table6[[#This Row],[Online]]</f>
        <v>290.83182927215569</v>
      </c>
      <c r="R179" s="6">
        <f>LN(Table6[[#This Row],[ONLINE LINGERING]])</f>
        <v>5.6727451938380424</v>
      </c>
      <c r="S179" s="6">
        <f t="shared" si="58"/>
        <v>5.6757199109547853</v>
      </c>
      <c r="T179" s="6">
        <v>6437.3077364915334</v>
      </c>
      <c r="U179" s="6">
        <f t="shared" si="59"/>
        <v>8.769865678349916</v>
      </c>
      <c r="V179" s="8">
        <f>YEAR(Table6[[#This Row],[Date]])</f>
        <v>2017</v>
      </c>
      <c r="W179" s="8">
        <f>WEEKNUM(Table6[[#This Row],[Date]])</f>
        <v>21</v>
      </c>
      <c r="X179" t="s">
        <v>343</v>
      </c>
      <c r="Y179" s="9">
        <f>Table6[[#This Row],[LNTVLING]]+Table6[[#This Row],[LNRADIOLING]]+Table6[[#This Row],[LNONLINELING]]</f>
        <v>20.325638296896635</v>
      </c>
      <c r="Z179">
        <f t="shared" si="80"/>
        <v>1</v>
      </c>
      <c r="AA179">
        <f t="shared" si="61"/>
        <v>0</v>
      </c>
      <c r="AB179">
        <f t="shared" si="62"/>
        <v>1</v>
      </c>
      <c r="AC179">
        <f t="shared" si="63"/>
        <v>0</v>
      </c>
      <c r="AD179">
        <f t="shared" si="64"/>
        <v>0</v>
      </c>
      <c r="AE179">
        <f t="shared" si="65"/>
        <v>0</v>
      </c>
      <c r="AF179">
        <f t="shared" si="66"/>
        <v>0</v>
      </c>
      <c r="AG179" s="9">
        <f>'[1]1'!J$20+'[1]1'!J$21*Table6[[#This Row],[TV_State]]</f>
        <v>5202.4036113756365</v>
      </c>
      <c r="AH179" s="9">
        <f>Table6[[#This Row],[sales]]-Table6[[#This Row],[Pred_1]]</f>
        <v>1234.9041251158969</v>
      </c>
      <c r="AI179">
        <f>ABS(Table6[[#This Row],[Res_1]])/Table6[[#This Row],[sales]]</f>
        <v>0.19183549640100714</v>
      </c>
      <c r="AJ179" s="9">
        <f>'[1]2'!J$20+'[1]2'!J$21*Table6[[#This Row],[Radio_State]]</f>
        <v>4275.4245000297069</v>
      </c>
      <c r="AK179" s="9">
        <f>Table6[[#This Row],[sales]]-Table6[[#This Row],[ Pred_2 ]]</f>
        <v>2161.8832364618265</v>
      </c>
      <c r="AL179">
        <f>ABS(Table6[[#This Row],[ Res_2 ]])/Table6[[#This Row],[sales]]</f>
        <v>0.33583655232243065</v>
      </c>
      <c r="AM179" s="10">
        <f>'[1]3'!J$20+'[1]3'!J$21*Data!O179</f>
        <v>3485.9647033863839</v>
      </c>
      <c r="AN179" s="9">
        <f>Table6[[#This Row],[sales]]-Table6[[#This Row],[Pred_3]]</f>
        <v>2951.3430331051495</v>
      </c>
      <c r="AO179" s="9">
        <f>ABS(Table6[[#This Row],[Res_3]])/Table6[[#This Row],[sales]]</f>
        <v>0.45847474657374276</v>
      </c>
      <c r="AP179" s="9">
        <f>'[1]4'!L$21+'[1]4'!L$27*Table6[[#This Row],[TV_State]]+'[1]4'!L$22*Table6[[#This Row],[NJ_DUM]]+'[1]4'!L$23*Table6[[#This Row],[NY_DUM]]+'[1]4'!L$24*Table6[[#This Row],[PA_DUM]]+'[1]4'!L$25*Table6[[#This Row],[CT_DUM]]+'[1]4'!L$26*Table6[[#This Row],[DL_DUM]]</f>
        <v>1106.4603626092785</v>
      </c>
      <c r="AQ179" s="9">
        <f>Table6[[#This Row],[sales]]-Table6[[#This Row],[Pred_4]]</f>
        <v>5330.8473738822549</v>
      </c>
      <c r="AR179">
        <f>ABS(Table6[[#This Row],[Res_4]]/Table6[[#This Row],[sales]])</f>
        <v>0.82811752864679378</v>
      </c>
      <c r="AS179" s="9">
        <f>'[1]5'!L$20+'[1]5'!L$26*Table6[[#This Row],[Radio_State]]+'[1]5'!L$21*Table6[[#This Row],[NJ_DUM]]+'[1]5'!L$22*Table6[[#This Row],[NY_DUM]]+'[1]5'!L$23*Table6[[#This Row],[PA_DUM]]+'[1]5'!L$24*Table6[[#This Row],[CT_DUM]]+'[1]5'!L$25*Table6[[#This Row],[DL_DUM]]</f>
        <v>1224.1000980363592</v>
      </c>
      <c r="AT179" s="9">
        <f>Table6[[#This Row],[sales]]-Table6[[#This Row],[Pred_5]]</f>
        <v>5213.2076384551747</v>
      </c>
      <c r="AU179" s="9">
        <f>ABS(Table6[[#This Row],[Red_5]]/Table6[[#This Row],[sales]])</f>
        <v>0.80984284919342397</v>
      </c>
      <c r="AV179" s="9">
        <f>'[1]6'!L$20+'[1]6'!L$26*Table6[[#This Row],[Online]]+'[1]6'!L$21*Table6[[#This Row],[NJ_DUM]]+'[1]6'!L$22*Table6[[#This Row],[NY_DUM]]+'[1]6'!L$23*Table6[[#This Row],[PA_DUM]]+'[1]6'!L$24*Table6[[#This Row],[CT_DUM]]+'[1]6'!L$25*Table6[[#This Row],[DL_DUM]]</f>
        <v>1263.5921608166777</v>
      </c>
      <c r="AW179" s="9">
        <f>Table6[[#This Row],[sales]]-Table6[[#This Row],[Pred_6]]</f>
        <v>5173.7155756748562</v>
      </c>
      <c r="AX179" s="9">
        <f>ABS(Table6[[#This Row],[Red_6]]/Table6[[#This Row],[sales]])</f>
        <v>0.80370797660430615</v>
      </c>
      <c r="AY179" s="9">
        <f>'[1]7'!L$21+'[1]7'!L$27*Table6[[#This Row],[LNTV]]+'[1]7'!L$22*Table6[[#This Row],[NJ_DUM]]+'[1]7'!L$23*Table6[[#This Row],[NY_DUM]]+'[1]7'!L$24*Table6[[#This Row],[PA_DUM]]+'[1]7'!L$25*Table6[[#This Row],[CT_DUM]]+'[1]7'!L$26*Table6[[#This Row],[DL_DUM]]</f>
        <v>6.0618618046330006</v>
      </c>
      <c r="AZ179" s="9">
        <f>Table6[[#This Row],[sales]]-Table6[[#This Row],[Pred_7]]</f>
        <v>6431.2458746869006</v>
      </c>
      <c r="BA179" s="9">
        <f>ABS(Table6[[#This Row],[Red_7]]/Table6[[#This Row],[sales]])</f>
        <v>0.99905832344005097</v>
      </c>
      <c r="BB179" s="9">
        <f>'[1]8'!O$22+'[1]8'!O$28*Table6[[#This Row],[LNRADIOLING]]+'[1]8'!O$23*Table6[[#This Row],[DL_DUM]]+'[1]8'!O$24*Table6[[#This Row],[CT_DUM]]+'[1]8'!O$25*Table6[[#This Row],[PA_DUM]]+'[1]8'!O$26*Table6[[#This Row],[NY_DUM]]+'[1]8'!O$27*Table6[[#This Row],[NJ_DUM]]</f>
        <v>8.540606495825001</v>
      </c>
      <c r="BC179" s="9">
        <f>Table6[[#This Row],[sales]]-Table6[[#This Row],[Pred_8]]</f>
        <v>6428.7671299957083</v>
      </c>
      <c r="BD179" s="9">
        <f>ABS(Table6[[#This Row],[Red_8]]/Table6[[#This Row],[sales]])</f>
        <v>0.99867326422078428</v>
      </c>
      <c r="BE179" s="9">
        <f>'[1]9'!M$19+'[1]9'!M$21*Table6[[#This Row],[LNONLINE]]+'[1]9'!M$20*Table6[[#This Row],[DL_DUM]]+'[1]9'!M$22*Table6[[#This Row],[CT_DUM]]+'[1]9'!M$23*Table6[[#This Row],[PA_DUM]]+'[1]9'!M$24*Table6[[#This Row],[NY_DUM]]+'[1]9'!M$25*Table6[[#This Row],[NJ_DUM]]</f>
        <v>8.4635247213051219</v>
      </c>
      <c r="BF179" s="9">
        <f>Table6[[#This Row],[sales]]-Table6[[#This Row],[Pred_9]]</f>
        <v>6428.844211770228</v>
      </c>
      <c r="BG179" s="9">
        <f>ABS(Table6[[#This Row],[Red_9]]/Table6[[#This Row],[sales]])</f>
        <v>0.9986852384462952</v>
      </c>
      <c r="BH179" s="9">
        <f>'[1]10'!P$22+'[1]10'!P$30*Table6[[#This Row],[LNTV]]+'[1]10'!P$29*Table6[[#This Row],[LNRADIOLING]]+'[1]10'!P$24*Table6[[#This Row],[LNONLINELING]]+'[1]10'!P$23*Table6[[#This Row],[DL_DUM]]+'[1]10'!P$25*Table6[[#This Row],[CT_DUM]]+'[1]10'!P$26*Table6[[#This Row],[PA_DUM]]+'[1]10'!P$27*Table6[[#This Row],[NY_DUM]]+'[1]10'!P$28*Table6[[#This Row],[NJ_DUM]]</f>
        <v>8.4125713560977431</v>
      </c>
      <c r="BI179" s="9">
        <f>Table6[[#This Row],[sales]]-Table6[[#This Row],[Pred_10]]</f>
        <v>6428.8951651354355</v>
      </c>
      <c r="BJ179" s="45">
        <f>ABS(Table6[[#This Row],[Red_10]]/Table6[[#This Row],[sales]])</f>
        <v>0.99869315376855305</v>
      </c>
      <c r="BK179" s="9">
        <f>'[1]11'!P$32+'[1]11'!P$40*Table6[[#This Row],[LNONLINELING]]+'[1]11'!P$39*Table6[[#This Row],[LNRADIOLING]]+'[1]11'!P$38*Table6[[#This Row],[LNTVLING]]+'[1]11'!P$33*Table6[[#This Row],[DL_DUM]]+'[1]11'!P$34*Table6[[#This Row],[CT_DUM]]+'[1]11'!P$35*Table6[[#This Row],[PA_DUM]]+'[1]11'!P$36*Table6[[#This Row],[NY_DUM]]+'[1]11'!P$37*Table6[[#This Row],[NJ_DUM]]</f>
        <v>8.4182822331801805</v>
      </c>
      <c r="BL179" s="9">
        <f>Table6[[#This Row],[sales]]-Table6[[#This Row],[ Pred_11]]</f>
        <v>6428.889454258353</v>
      </c>
      <c r="BM179" s="47">
        <f>ABS(Table6[[#This Row],[ Red_11]]/Table6[[#This Row],[sales]])</f>
        <v>0.99869226661552013</v>
      </c>
      <c r="BN179" s="9">
        <f>'[1]12'!K$22+'[1]12'!K$28*Table6[[#This Row],[COMBINE LN LING]]+'[1]12'!K$23*Table6[[#This Row],[DL_DUM]]+'[1]12'!K$24*Table6[[#This Row],[CT_DUM]]+'[1]12'!K$25*Table6[[#This Row],[PA_DUM]]+'[1]12'!K$26*Table6[[#This Row],[NY_DUM]]+'[1]12'!K$27*Table6[[#This Row],[NJ_DUM]]</f>
        <v>8.5184276153362184</v>
      </c>
      <c r="BO179" s="9">
        <f>Table6[[#This Row],[sales]]-Table6[[#This Row],[ Pred_12]]</f>
        <v>6428.7893088761975</v>
      </c>
      <c r="BP179" s="47">
        <f>ABS(Table6[[#This Row],[ Red_12]]/Table6[[#This Row],[sales]])</f>
        <v>0.99867670958667287</v>
      </c>
      <c r="BQ179">
        <f>LN(G179+'2019 Totals and Calculations'!C$18)</f>
        <v>8.3758718316296346</v>
      </c>
      <c r="BR179">
        <f>LN(Table6[[#This Row],[PROF RADIO]]+'2019 Totals and Calculations'!D$18)</f>
        <v>6.4664164686774495</v>
      </c>
      <c r="BS179">
        <f>LN(Table6[[#This Row],[ONLINE LINGERING]]+'2019 Totals and Calculations'!E$18)</f>
        <v>5.8132620752747144</v>
      </c>
      <c r="BT179">
        <f>MONTH(Table6[[#This Row],[Date]])</f>
        <v>5</v>
      </c>
      <c r="BU179">
        <f t="shared" si="67"/>
        <v>0</v>
      </c>
      <c r="BV179">
        <f t="shared" si="68"/>
        <v>0</v>
      </c>
      <c r="BW179">
        <f t="shared" si="69"/>
        <v>0</v>
      </c>
      <c r="BX179">
        <f t="shared" si="70"/>
        <v>0</v>
      </c>
      <c r="BY179">
        <f t="shared" si="71"/>
        <v>1</v>
      </c>
      <c r="BZ179">
        <f t="shared" si="72"/>
        <v>0</v>
      </c>
      <c r="CA179">
        <f t="shared" si="73"/>
        <v>0</v>
      </c>
      <c r="CB179">
        <f t="shared" si="74"/>
        <v>0</v>
      </c>
      <c r="CC179">
        <f t="shared" si="75"/>
        <v>0</v>
      </c>
      <c r="CD179">
        <f t="shared" si="76"/>
        <v>0</v>
      </c>
      <c r="CE179">
        <f t="shared" si="77"/>
        <v>0</v>
      </c>
      <c r="CF179">
        <f t="shared" si="78"/>
        <v>0</v>
      </c>
      <c r="CG179">
        <f t="shared" si="79"/>
        <v>21</v>
      </c>
      <c r="CH17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7096.5311351383771</v>
      </c>
      <c r="CI179" s="79">
        <f>Table6[[#This Row],[sales]]-CH179</f>
        <v>-659.22339864684363</v>
      </c>
      <c r="CJ179">
        <f>ABS(Table6[[#This Row],[sales]]-CH179)/Table6[[#This Row],[sales]]</f>
        <v>0.1024066932375885</v>
      </c>
      <c r="CK17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7347.5334449917418</v>
      </c>
      <c r="CL179" s="79">
        <f>Table6[[#This Row],[sales]]-CK179</f>
        <v>-910.22570850020838</v>
      </c>
      <c r="CM179">
        <f>ABS(Table6[[#This Row],[sales]]-CK179)/Table6[[#This Row],[sales]]</f>
        <v>0.14139850784829813</v>
      </c>
      <c r="CN17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7099.4548885198401</v>
      </c>
      <c r="CO179" s="79">
        <f>Table6[[#This Row],[sales]]-CN179</f>
        <v>-662.14715202830666</v>
      </c>
      <c r="CP179">
        <f>ABS(Table6[[#This Row],[sales]]-CN179)/Table6[[#This Row],[sales]]</f>
        <v>0.10286088208502996</v>
      </c>
      <c r="CQ17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7071.4608145770508</v>
      </c>
      <c r="CR179" s="79">
        <f>Table6[[#This Row],[sales]]-CQ179</f>
        <v>-634.15307808551734</v>
      </c>
      <c r="CS179">
        <f>ABS(Table6[[#This Row],[sales]]-CQ179)/Table6[[#This Row],[sales]]</f>
        <v>9.8512158194746166E-2</v>
      </c>
    </row>
    <row r="180" spans="1:97" x14ac:dyDescent="0.2">
      <c r="A180">
        <v>179</v>
      </c>
      <c r="B180" t="s">
        <v>322</v>
      </c>
      <c r="C180" s="5">
        <v>42883</v>
      </c>
      <c r="D180" s="6">
        <v>3977.3057716455833</v>
      </c>
      <c r="E180" s="8">
        <f>YEAR(Table6[[#This Row],[Date]])</f>
        <v>2017</v>
      </c>
      <c r="F180" s="6">
        <f>Table6[[#This Row],[TV_State]]+Table6[[#This Row],[Radio_State]]+Table6[[#This Row],[Online]]</f>
        <v>4861.1514986779348</v>
      </c>
      <c r="G180" s="6">
        <f t="shared" si="54"/>
        <v>3979.0571782075081</v>
      </c>
      <c r="H180" s="6">
        <f>LN(Table6[[#This Row],[PROF TV LING]])</f>
        <v>8.2888001803180291</v>
      </c>
      <c r="I180" s="6">
        <f t="shared" si="55"/>
        <v>8.2883599272523369</v>
      </c>
      <c r="J180" s="6">
        <v>589.23048468823458</v>
      </c>
      <c r="K180" s="6">
        <f t="shared" si="60"/>
        <v>584.82443691824767</v>
      </c>
      <c r="L180" s="6">
        <f>0.5*J179+0.5*Table6[[#This Row],[Radio_State]]</f>
        <v>586.313502090768</v>
      </c>
      <c r="M180" s="6">
        <f>LN(Table6[[#This Row],[RADIO LINGERING ]])</f>
        <v>6.3738546330257693</v>
      </c>
      <c r="N180" s="6">
        <f t="shared" si="56"/>
        <v>6.3788174223678986</v>
      </c>
      <c r="O180" s="6">
        <v>294.61524234411729</v>
      </c>
      <c r="P180" s="6">
        <f t="shared" si="57"/>
        <v>293.39022575775351</v>
      </c>
      <c r="Q180" s="6">
        <f>0.3*O179+0.7*Table6[[#This Row],[Online]]</f>
        <v>293.7401475648773</v>
      </c>
      <c r="R180" s="6">
        <f>LN(Table6[[#This Row],[ONLINE LINGERING]])</f>
        <v>5.6826955246912103</v>
      </c>
      <c r="S180" s="6">
        <f t="shared" si="58"/>
        <v>5.6856702418079532</v>
      </c>
      <c r="T180" s="6">
        <v>7671.4962588536264</v>
      </c>
      <c r="U180" s="6">
        <f t="shared" si="59"/>
        <v>8.9452669547169705</v>
      </c>
      <c r="V180" s="8">
        <f>YEAR(Table6[[#This Row],[Date]])</f>
        <v>2017</v>
      </c>
      <c r="W180" s="8">
        <f>WEEKNUM(Table6[[#This Row],[Date]])</f>
        <v>22</v>
      </c>
      <c r="X180" t="s">
        <v>344</v>
      </c>
      <c r="Y180" s="9">
        <f>Table6[[#This Row],[LNTVLING]]+Table6[[#This Row],[LNRADIOLING]]+Table6[[#This Row],[LNONLINELING]]</f>
        <v>20.345350338035011</v>
      </c>
      <c r="Z180">
        <f t="shared" si="80"/>
        <v>1</v>
      </c>
      <c r="AA180">
        <f t="shared" si="61"/>
        <v>0</v>
      </c>
      <c r="AB180">
        <f t="shared" si="62"/>
        <v>1</v>
      </c>
      <c r="AC180">
        <f t="shared" si="63"/>
        <v>0</v>
      </c>
      <c r="AD180">
        <f t="shared" si="64"/>
        <v>0</v>
      </c>
      <c r="AE180">
        <f t="shared" si="65"/>
        <v>0</v>
      </c>
      <c r="AF180">
        <f t="shared" si="66"/>
        <v>0</v>
      </c>
      <c r="AG180" s="9">
        <f>'[1]1'!J$20+'[1]1'!J$21*Table6[[#This Row],[TV_State]]</f>
        <v>5241.13032203483</v>
      </c>
      <c r="AH180" s="9">
        <f>Table6[[#This Row],[sales]]-Table6[[#This Row],[Pred_1]]</f>
        <v>2430.3659368187964</v>
      </c>
      <c r="AI180">
        <f>ABS(Table6[[#This Row],[Res_1]])/Table6[[#This Row],[sales]]</f>
        <v>0.31680468253033767</v>
      </c>
      <c r="AJ180" s="9">
        <f>'[1]2'!J$20+'[1]2'!J$21*Table6[[#This Row],[Radio_State]]</f>
        <v>4301.0359269900291</v>
      </c>
      <c r="AK180" s="9">
        <f>Table6[[#This Row],[sales]]-Table6[[#This Row],[ Pred_2 ]]</f>
        <v>3370.4603318635973</v>
      </c>
      <c r="AL180">
        <f>ABS(Table6[[#This Row],[ Res_2 ]])/Table6[[#This Row],[sales]]</f>
        <v>0.43934849449659441</v>
      </c>
      <c r="AM180" s="10">
        <f>'[1]3'!J$20+'[1]3'!J$21*Data!O180</f>
        <v>3502.8170486029999</v>
      </c>
      <c r="AN180" s="9">
        <f>Table6[[#This Row],[sales]]-Table6[[#This Row],[Pred_3]]</f>
        <v>4168.6792102506261</v>
      </c>
      <c r="AO180" s="9">
        <f>ABS(Table6[[#This Row],[Res_3]])/Table6[[#This Row],[sales]]</f>
        <v>0.5433984544331335</v>
      </c>
      <c r="AP180" s="9">
        <f>'[1]4'!L$21+'[1]4'!L$27*Table6[[#This Row],[TV_State]]+'[1]4'!L$22*Table6[[#This Row],[NJ_DUM]]+'[1]4'!L$23*Table6[[#This Row],[NY_DUM]]+'[1]4'!L$24*Table6[[#This Row],[PA_DUM]]+'[1]4'!L$25*Table6[[#This Row],[CT_DUM]]+'[1]4'!L$26*Table6[[#This Row],[DL_DUM]]</f>
        <v>1115.1466662919133</v>
      </c>
      <c r="AQ180" s="9">
        <f>Table6[[#This Row],[sales]]-Table6[[#This Row],[Pred_4]]</f>
        <v>6556.3495925617135</v>
      </c>
      <c r="AR180">
        <f>ABS(Table6[[#This Row],[Res_4]]/Table6[[#This Row],[sales]])</f>
        <v>0.85463765754888699</v>
      </c>
      <c r="AS180" s="9">
        <f>'[1]5'!L$20+'[1]5'!L$26*Table6[[#This Row],[Radio_State]]+'[1]5'!L$21*Table6[[#This Row],[NJ_DUM]]+'[1]5'!L$22*Table6[[#This Row],[NY_DUM]]+'[1]5'!L$23*Table6[[#This Row],[PA_DUM]]+'[1]5'!L$24*Table6[[#This Row],[CT_DUM]]+'[1]5'!L$25*Table6[[#This Row],[DL_DUM]]</f>
        <v>1234.377183733453</v>
      </c>
      <c r="AT180" s="9">
        <f>Table6[[#This Row],[sales]]-Table6[[#This Row],[Pred_5]]</f>
        <v>6437.1190751201739</v>
      </c>
      <c r="AU180" s="9">
        <f>ABS(Table6[[#This Row],[Red_5]]/Table6[[#This Row],[sales]])</f>
        <v>0.83909564156941807</v>
      </c>
      <c r="AV180" s="9">
        <f>'[1]6'!L$20+'[1]6'!L$26*Table6[[#This Row],[Online]]+'[1]6'!L$21*Table6[[#This Row],[NJ_DUM]]+'[1]6'!L$22*Table6[[#This Row],[NY_DUM]]+'[1]6'!L$23*Table6[[#This Row],[PA_DUM]]+'[1]6'!L$24*Table6[[#This Row],[CT_DUM]]+'[1]6'!L$25*Table6[[#This Row],[DL_DUM]]</f>
        <v>1276.2876204367094</v>
      </c>
      <c r="AW180" s="9">
        <f>Table6[[#This Row],[sales]]-Table6[[#This Row],[Pred_6]]</f>
        <v>6395.208638416917</v>
      </c>
      <c r="AX180" s="9">
        <f>ABS(Table6[[#This Row],[Red_6]]/Table6[[#This Row],[sales]])</f>
        <v>0.83363250435483771</v>
      </c>
      <c r="AY180" s="9">
        <f>'[1]7'!L$21+'[1]7'!L$27*Table6[[#This Row],[LNTV]]+'[1]7'!L$22*Table6[[#This Row],[NJ_DUM]]+'[1]7'!L$23*Table6[[#This Row],[NY_DUM]]+'[1]7'!L$24*Table6[[#This Row],[PA_DUM]]+'[1]7'!L$25*Table6[[#This Row],[CT_DUM]]+'[1]7'!L$26*Table6[[#This Row],[DL_DUM]]</f>
        <v>6.0629631519230012</v>
      </c>
      <c r="AZ180" s="9">
        <f>Table6[[#This Row],[sales]]-Table6[[#This Row],[Pred_7]]</f>
        <v>7665.4332957017032</v>
      </c>
      <c r="BA180" s="9">
        <f>ABS(Table6[[#This Row],[Red_7]]/Table6[[#This Row],[sales]])</f>
        <v>0.99920967658102866</v>
      </c>
      <c r="BB180" s="9">
        <f>'[1]8'!O$22+'[1]8'!O$28*Table6[[#This Row],[LNRADIOLING]]+'[1]8'!O$23*Table6[[#This Row],[DL_DUM]]+'[1]8'!O$24*Table6[[#This Row],[CT_DUM]]+'[1]8'!O$25*Table6[[#This Row],[PA_DUM]]+'[1]8'!O$26*Table6[[#This Row],[NY_DUM]]+'[1]8'!O$27*Table6[[#This Row],[NJ_DUM]]</f>
        <v>8.5413163618287768</v>
      </c>
      <c r="BC180" s="9">
        <f>Table6[[#This Row],[sales]]-Table6[[#This Row],[Pred_8]]</f>
        <v>7662.9549424917977</v>
      </c>
      <c r="BD180" s="9">
        <f>ABS(Table6[[#This Row],[Red_8]]/Table6[[#This Row],[sales]])</f>
        <v>0.998886616629452</v>
      </c>
      <c r="BE180" s="9">
        <f>'[1]9'!M$19+'[1]9'!M$21*Table6[[#This Row],[LNONLINE]]+'[1]9'!M$20*Table6[[#This Row],[DL_DUM]]+'[1]9'!M$22*Table6[[#This Row],[CT_DUM]]+'[1]9'!M$23*Table6[[#This Row],[PA_DUM]]+'[1]9'!M$24*Table6[[#This Row],[NY_DUM]]+'[1]9'!M$25*Table6[[#This Row],[NJ_DUM]]</f>
        <v>8.4666751696364546</v>
      </c>
      <c r="BF180" s="9">
        <f>Table6[[#This Row],[sales]]-Table6[[#This Row],[Pred_9]]</f>
        <v>7663.0295836839896</v>
      </c>
      <c r="BG180" s="9">
        <f>ABS(Table6[[#This Row],[Red_9]]/Table6[[#This Row],[sales]])</f>
        <v>0.99889634630794932</v>
      </c>
      <c r="BH180" s="9">
        <f>'[1]10'!P$22+'[1]10'!P$30*Table6[[#This Row],[LNTV]]+'[1]10'!P$29*Table6[[#This Row],[LNRADIOLING]]+'[1]10'!P$24*Table6[[#This Row],[LNONLINELING]]+'[1]10'!P$23*Table6[[#This Row],[DL_DUM]]+'[1]10'!P$25*Table6[[#This Row],[CT_DUM]]+'[1]10'!P$26*Table6[[#This Row],[PA_DUM]]+'[1]10'!P$27*Table6[[#This Row],[NY_DUM]]+'[1]10'!P$28*Table6[[#This Row],[NJ_DUM]]</f>
        <v>8.4143824393739628</v>
      </c>
      <c r="BI180" s="9">
        <f>Table6[[#This Row],[sales]]-Table6[[#This Row],[Pred_10]]</f>
        <v>7663.0818764142523</v>
      </c>
      <c r="BJ180" s="45">
        <f>ABS(Table6[[#This Row],[Red_10]]/Table6[[#This Row],[sales]])</f>
        <v>0.99890316280482272</v>
      </c>
      <c r="BK180" s="9">
        <f>'[1]11'!P$32+'[1]11'!P$40*Table6[[#This Row],[LNONLINELING]]+'[1]11'!P$39*Table6[[#This Row],[LNRADIOLING]]+'[1]11'!P$38*Table6[[#This Row],[LNTVLING]]+'[1]11'!P$33*Table6[[#This Row],[DL_DUM]]+'[1]11'!P$34*Table6[[#This Row],[CT_DUM]]+'[1]11'!P$35*Table6[[#This Row],[PA_DUM]]+'[1]11'!P$36*Table6[[#This Row],[NY_DUM]]+'[1]11'!P$37*Table6[[#This Row],[NJ_DUM]]</f>
        <v>8.421117838622294</v>
      </c>
      <c r="BL180" s="9">
        <f>Table6[[#This Row],[sales]]-Table6[[#This Row],[ Pred_11]]</f>
        <v>7663.0751410150042</v>
      </c>
      <c r="BM180" s="47">
        <f>ABS(Table6[[#This Row],[ Red_11]]/Table6[[#This Row],[sales]])</f>
        <v>0.99890228482756493</v>
      </c>
      <c r="BN180" s="9">
        <f>'[1]12'!K$22+'[1]12'!K$28*Table6[[#This Row],[COMBINE LN LING]]+'[1]12'!K$23*Table6[[#This Row],[DL_DUM]]+'[1]12'!K$24*Table6[[#This Row],[CT_DUM]]+'[1]12'!K$25*Table6[[#This Row],[PA_DUM]]+'[1]12'!K$26*Table6[[#This Row],[NY_DUM]]+'[1]12'!K$27*Table6[[#This Row],[NJ_DUM]]</f>
        <v>8.5203246208752663</v>
      </c>
      <c r="BO180" s="9">
        <f>Table6[[#This Row],[sales]]-Table6[[#This Row],[ Pred_12]]</f>
        <v>7662.9759342327516</v>
      </c>
      <c r="BP180" s="47">
        <f>ABS(Table6[[#This Row],[ Red_12]]/Table6[[#This Row],[sales]])</f>
        <v>0.99888935295887793</v>
      </c>
      <c r="BQ180">
        <f>LN(G180+'2019 Totals and Calculations'!C$18)</f>
        <v>8.3756989086067613</v>
      </c>
      <c r="BR180">
        <f>LN(Table6[[#This Row],[PROF RADIO]]+'2019 Totals and Calculations'!D$18)</f>
        <v>6.4732435783562874</v>
      </c>
      <c r="BS180">
        <f>LN(Table6[[#This Row],[ONLINE LINGERING]]+'2019 Totals and Calculations'!E$18)</f>
        <v>5.8219136323572993</v>
      </c>
      <c r="BT180">
        <f>MONTH(Table6[[#This Row],[Date]])</f>
        <v>5</v>
      </c>
      <c r="BU180">
        <f t="shared" si="67"/>
        <v>0</v>
      </c>
      <c r="BV180">
        <f t="shared" si="68"/>
        <v>0</v>
      </c>
      <c r="BW180">
        <f t="shared" si="69"/>
        <v>0</v>
      </c>
      <c r="BX180">
        <f t="shared" si="70"/>
        <v>0</v>
      </c>
      <c r="BY180">
        <f t="shared" si="71"/>
        <v>1</v>
      </c>
      <c r="BZ180">
        <f t="shared" si="72"/>
        <v>0</v>
      </c>
      <c r="CA180">
        <f t="shared" si="73"/>
        <v>0</v>
      </c>
      <c r="CB180">
        <f t="shared" si="74"/>
        <v>0</v>
      </c>
      <c r="CC180">
        <f t="shared" si="75"/>
        <v>0</v>
      </c>
      <c r="CD180">
        <f t="shared" si="76"/>
        <v>0</v>
      </c>
      <c r="CE180">
        <f t="shared" si="77"/>
        <v>0</v>
      </c>
      <c r="CF180">
        <f t="shared" si="78"/>
        <v>0</v>
      </c>
      <c r="CG180">
        <f t="shared" si="79"/>
        <v>22</v>
      </c>
      <c r="CH18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7115.377943555548</v>
      </c>
      <c r="CI180" s="79">
        <f>Table6[[#This Row],[sales]]-CH180</f>
        <v>556.11831529807841</v>
      </c>
      <c r="CJ180">
        <f>ABS(Table6[[#This Row],[sales]]-CH180)/Table6[[#This Row],[sales]]</f>
        <v>7.2491505768026113E-2</v>
      </c>
      <c r="CK18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7379.6311594321296</v>
      </c>
      <c r="CL180" s="79">
        <f>Table6[[#This Row],[sales]]-CK180</f>
        <v>291.86509942149678</v>
      </c>
      <c r="CM180">
        <f>ABS(Table6[[#This Row],[sales]]-CK180)/Table6[[#This Row],[sales]]</f>
        <v>3.8045394219498846E-2</v>
      </c>
      <c r="CN18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7136.3204850858156</v>
      </c>
      <c r="CO180" s="79">
        <f>Table6[[#This Row],[sales]]-CN180</f>
        <v>535.17577376781082</v>
      </c>
      <c r="CP180">
        <f>ABS(Table6[[#This Row],[sales]]-CN180)/Table6[[#This Row],[sales]]</f>
        <v>6.976158961821402E-2</v>
      </c>
      <c r="CQ18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7115.7989277872121</v>
      </c>
      <c r="CR180" s="79">
        <f>Table6[[#This Row],[sales]]-CQ180</f>
        <v>555.69733106641434</v>
      </c>
      <c r="CS180">
        <f>ABS(Table6[[#This Row],[sales]]-CQ180)/Table6[[#This Row],[sales]]</f>
        <v>7.2436629350511317E-2</v>
      </c>
    </row>
    <row r="181" spans="1:97" x14ac:dyDescent="0.2">
      <c r="A181">
        <v>180</v>
      </c>
      <c r="B181" t="s">
        <v>322</v>
      </c>
      <c r="C181" s="5">
        <v>42890</v>
      </c>
      <c r="D181" s="6">
        <v>4017.078829362039</v>
      </c>
      <c r="E181" s="8">
        <f>YEAR(Table6[[#This Row],[Date]])</f>
        <v>2017</v>
      </c>
      <c r="F181" s="6">
        <f>Table6[[#This Row],[TV_State]]+Table6[[#This Row],[Radio_State]]+Table6[[#This Row],[Online]]</f>
        <v>4909.763013664714</v>
      </c>
      <c r="G181" s="6">
        <f t="shared" si="54"/>
        <v>3990.463673553867</v>
      </c>
      <c r="H181" s="6">
        <f>LN(Table6[[#This Row],[PROF TV LING]])</f>
        <v>8.2916627120429212</v>
      </c>
      <c r="I181" s="6">
        <f t="shared" si="55"/>
        <v>8.2983102581055057</v>
      </c>
      <c r="J181" s="6">
        <v>595.12278953511691</v>
      </c>
      <c r="K181" s="6">
        <f t="shared" si="60"/>
        <v>589.97361322668235</v>
      </c>
      <c r="L181" s="6">
        <f>0.5*J180+0.5*Table6[[#This Row],[Radio_State]]</f>
        <v>592.17663711167575</v>
      </c>
      <c r="M181" s="6">
        <f>LN(Table6[[#This Row],[RADIO LINGERING ]])</f>
        <v>6.383804963878938</v>
      </c>
      <c r="N181" s="6">
        <f t="shared" si="56"/>
        <v>6.3887677532210665</v>
      </c>
      <c r="O181" s="6">
        <v>297.56139476755845</v>
      </c>
      <c r="P181" s="6">
        <f t="shared" si="57"/>
        <v>296.31004406461693</v>
      </c>
      <c r="Q181" s="6">
        <f>0.3*O180+0.7*Table6[[#This Row],[Online]]</f>
        <v>296.67754904052606</v>
      </c>
      <c r="R181" s="6">
        <f>LN(Table6[[#This Row],[ONLINE LINGERING]])</f>
        <v>5.6926458555443782</v>
      </c>
      <c r="S181" s="6">
        <f t="shared" si="58"/>
        <v>5.6956205726611211</v>
      </c>
      <c r="T181" s="6">
        <v>6953.4343588062784</v>
      </c>
      <c r="U181" s="6">
        <f t="shared" si="59"/>
        <v>8.8469909688520012</v>
      </c>
      <c r="V181" s="8">
        <f>YEAR(Table6[[#This Row],[Date]])</f>
        <v>2017</v>
      </c>
      <c r="W181" s="8">
        <f>WEEKNUM(Table6[[#This Row],[Date]])</f>
        <v>23</v>
      </c>
      <c r="X181" t="s">
        <v>345</v>
      </c>
      <c r="Y181" s="9">
        <f>Table6[[#This Row],[LNTVLING]]+Table6[[#This Row],[LNRADIOLING]]+Table6[[#This Row],[LNONLINELING]]</f>
        <v>20.368113531466236</v>
      </c>
      <c r="Z181">
        <f t="shared" si="80"/>
        <v>1</v>
      </c>
      <c r="AA181">
        <f t="shared" si="61"/>
        <v>0</v>
      </c>
      <c r="AB181">
        <f t="shared" si="62"/>
        <v>1</v>
      </c>
      <c r="AC181">
        <f t="shared" si="63"/>
        <v>0</v>
      </c>
      <c r="AD181">
        <f t="shared" si="64"/>
        <v>0</v>
      </c>
      <c r="AE181">
        <f t="shared" si="65"/>
        <v>0</v>
      </c>
      <c r="AF181">
        <f t="shared" si="66"/>
        <v>0</v>
      </c>
      <c r="AG181" s="9">
        <f>'[1]1'!J$20+'[1]1'!J$21*Table6[[#This Row],[TV_State]]</f>
        <v>5280.2442998006154</v>
      </c>
      <c r="AH181" s="9">
        <f>Table6[[#This Row],[sales]]-Table6[[#This Row],[Pred_1]]</f>
        <v>1673.190059005663</v>
      </c>
      <c r="AI181">
        <f>ABS(Table6[[#This Row],[Res_1]])/Table6[[#This Row],[sales]]</f>
        <v>0.24062786425626165</v>
      </c>
      <c r="AJ181" s="9">
        <f>'[1]2'!J$20+'[1]2'!J$21*Table6[[#This Row],[Radio_State]]</f>
        <v>4326.9034682199544</v>
      </c>
      <c r="AK181" s="9">
        <f>Table6[[#This Row],[sales]]-Table6[[#This Row],[ Pred_2 ]]</f>
        <v>2626.5308905863239</v>
      </c>
      <c r="AL181">
        <f>ABS(Table6[[#This Row],[ Res_2 ]])/Table6[[#This Row],[sales]]</f>
        <v>0.37773145686777293</v>
      </c>
      <c r="AM181" s="10">
        <f>'[1]3'!J$20+'[1]3'!J$21*Data!O181</f>
        <v>3519.8379172717814</v>
      </c>
      <c r="AN181" s="9">
        <f>Table6[[#This Row],[sales]]-Table6[[#This Row],[Pred_3]]</f>
        <v>3433.596441534497</v>
      </c>
      <c r="AO181" s="9">
        <f>ABS(Table6[[#This Row],[Res_3]])/Table6[[#This Row],[sales]]</f>
        <v>0.49379864170084076</v>
      </c>
      <c r="AP181" s="9">
        <f>'[1]4'!L$21+'[1]4'!L$27*Table6[[#This Row],[TV_State]]+'[1]4'!L$22*Table6[[#This Row],[NJ_DUM]]+'[1]4'!L$23*Table6[[#This Row],[NY_DUM]]+'[1]4'!L$24*Table6[[#This Row],[PA_DUM]]+'[1]4'!L$25*Table6[[#This Row],[CT_DUM]]+'[1]4'!L$26*Table6[[#This Row],[DL_DUM]]</f>
        <v>1123.9198330113743</v>
      </c>
      <c r="AQ181" s="9">
        <f>Table6[[#This Row],[sales]]-Table6[[#This Row],[Pred_4]]</f>
        <v>5829.5145257949043</v>
      </c>
      <c r="AR181">
        <f>ABS(Table6[[#This Row],[Res_4]]/Table6[[#This Row],[sales]])</f>
        <v>0.838364788532451</v>
      </c>
      <c r="AS181" s="9">
        <f>'[1]5'!L$20+'[1]5'!L$26*Table6[[#This Row],[Radio_State]]+'[1]5'!L$21*Table6[[#This Row],[NJ_DUM]]+'[1]5'!L$22*Table6[[#This Row],[NY_DUM]]+'[1]5'!L$23*Table6[[#This Row],[PA_DUM]]+'[1]5'!L$24*Table6[[#This Row],[CT_DUM]]+'[1]5'!L$25*Table6[[#This Row],[DL_DUM]]</f>
        <v>1244.7570402875167</v>
      </c>
      <c r="AT181" s="9">
        <f>Table6[[#This Row],[sales]]-Table6[[#This Row],[Pred_5]]</f>
        <v>5708.6773185187612</v>
      </c>
      <c r="AU181" s="9">
        <f>ABS(Table6[[#This Row],[Red_5]]/Table6[[#This Row],[sales]])</f>
        <v>0.82098672741318446</v>
      </c>
      <c r="AV181" s="9">
        <f>'[1]6'!L$20+'[1]6'!L$26*Table6[[#This Row],[Online]]+'[1]6'!L$21*Table6[[#This Row],[NJ_DUM]]+'[1]6'!L$22*Table6[[#This Row],[NY_DUM]]+'[1]6'!L$23*Table6[[#This Row],[PA_DUM]]+'[1]6'!L$24*Table6[[#This Row],[CT_DUM]]+'[1]6'!L$25*Table6[[#This Row],[DL_DUM]]</f>
        <v>1289.1100346529411</v>
      </c>
      <c r="AW181" s="9">
        <f>Table6[[#This Row],[sales]]-Table6[[#This Row],[Pred_6]]</f>
        <v>5664.3243241533373</v>
      </c>
      <c r="AX181" s="9">
        <f>ABS(Table6[[#This Row],[Red_6]]/Table6[[#This Row],[sales]])</f>
        <v>0.81460815359242889</v>
      </c>
      <c r="AY181" s="9">
        <f>'[1]7'!L$21+'[1]7'!L$27*Table6[[#This Row],[LNTV]]+'[1]7'!L$22*Table6[[#This Row],[NJ_DUM]]+'[1]7'!L$23*Table6[[#This Row],[NY_DUM]]+'[1]7'!L$24*Table6[[#This Row],[PA_DUM]]+'[1]7'!L$25*Table6[[#This Row],[CT_DUM]]+'[1]7'!L$26*Table6[[#This Row],[DL_DUM]]</f>
        <v>6.0640644992130017</v>
      </c>
      <c r="AZ181" s="9">
        <f>Table6[[#This Row],[sales]]-Table6[[#This Row],[Pred_7]]</f>
        <v>6947.3702943070657</v>
      </c>
      <c r="BA181" s="9">
        <f>ABS(Table6[[#This Row],[Red_7]]/Table6[[#This Row],[sales]])</f>
        <v>0.9991279036823677</v>
      </c>
      <c r="BB181" s="9">
        <f>'[1]8'!O$22+'[1]8'!O$28*Table6[[#This Row],[LNRADIOLING]]+'[1]8'!O$23*Table6[[#This Row],[DL_DUM]]+'[1]8'!O$24*Table6[[#This Row],[CT_DUM]]+'[1]8'!O$25*Table6[[#This Row],[PA_DUM]]+'[1]8'!O$26*Table6[[#This Row],[NY_DUM]]+'[1]8'!O$27*Table6[[#This Row],[NJ_DUM]]</f>
        <v>8.5420262278325545</v>
      </c>
      <c r="BC181" s="9">
        <f>Table6[[#This Row],[sales]]-Table6[[#This Row],[Pred_8]]</f>
        <v>6944.8923325784463</v>
      </c>
      <c r="BD181" s="9">
        <f>ABS(Table6[[#This Row],[Red_8]]/Table6[[#This Row],[sales]])</f>
        <v>0.99877153852512979</v>
      </c>
      <c r="BE181" s="9">
        <f>'[1]9'!M$19+'[1]9'!M$21*Table6[[#This Row],[LNONLINE]]+'[1]9'!M$20*Table6[[#This Row],[DL_DUM]]+'[1]9'!M$22*Table6[[#This Row],[CT_DUM]]+'[1]9'!M$23*Table6[[#This Row],[PA_DUM]]+'[1]9'!M$24*Table6[[#This Row],[NY_DUM]]+'[1]9'!M$25*Table6[[#This Row],[NJ_DUM]]</f>
        <v>8.4698256179677855</v>
      </c>
      <c r="BF181" s="9">
        <f>Table6[[#This Row],[sales]]-Table6[[#This Row],[Pred_9]]</f>
        <v>6944.9645331883103</v>
      </c>
      <c r="BG181" s="9">
        <f>ABS(Table6[[#This Row],[Red_9]]/Table6[[#This Row],[sales]])</f>
        <v>0.99878192197108451</v>
      </c>
      <c r="BH181" s="9">
        <f>'[1]10'!P$22+'[1]10'!P$30*Table6[[#This Row],[LNTV]]+'[1]10'!P$29*Table6[[#This Row],[LNRADIOLING]]+'[1]10'!P$24*Table6[[#This Row],[LNONLINELING]]+'[1]10'!P$23*Table6[[#This Row],[DL_DUM]]+'[1]10'!P$25*Table6[[#This Row],[CT_DUM]]+'[1]10'!P$26*Table6[[#This Row],[PA_DUM]]+'[1]10'!P$27*Table6[[#This Row],[NY_DUM]]+'[1]10'!P$28*Table6[[#This Row],[NJ_DUM]]</f>
        <v>8.4161935226501807</v>
      </c>
      <c r="BI181" s="9">
        <f>Table6[[#This Row],[sales]]-Table6[[#This Row],[Pred_10]]</f>
        <v>6945.0181652836282</v>
      </c>
      <c r="BJ181" s="45">
        <f>ABS(Table6[[#This Row],[Red_10]]/Table6[[#This Row],[sales]])</f>
        <v>0.9987896350079164</v>
      </c>
      <c r="BK181" s="9">
        <f>'[1]11'!P$32+'[1]11'!P$40*Table6[[#This Row],[LNONLINELING]]+'[1]11'!P$39*Table6[[#This Row],[LNRADIOLING]]+'[1]11'!P$38*Table6[[#This Row],[LNTVLING]]+'[1]11'!P$33*Table6[[#This Row],[DL_DUM]]+'[1]11'!P$34*Table6[[#This Row],[CT_DUM]]+'[1]11'!P$35*Table6[[#This Row],[PA_DUM]]+'[1]11'!P$36*Table6[[#This Row],[NY_DUM]]+'[1]11'!P$37*Table6[[#This Row],[NJ_DUM]]</f>
        <v>8.4234387848904984</v>
      </c>
      <c r="BL181" s="9">
        <f>Table6[[#This Row],[sales]]-Table6[[#This Row],[ Pred_11]]</f>
        <v>6945.0109200213883</v>
      </c>
      <c r="BM181" s="47">
        <f>ABS(Table6[[#This Row],[ Red_11]]/Table6[[#This Row],[sales]])</f>
        <v>0.99878859303903222</v>
      </c>
      <c r="BN181" s="9">
        <f>'[1]12'!K$22+'[1]12'!K$28*Table6[[#This Row],[COMBINE LN LING]]+'[1]12'!K$23*Table6[[#This Row],[DL_DUM]]+'[1]12'!K$24*Table6[[#This Row],[CT_DUM]]+'[1]12'!K$25*Table6[[#This Row],[PA_DUM]]+'[1]12'!K$26*Table6[[#This Row],[NY_DUM]]+'[1]12'!K$27*Table6[[#This Row],[NJ_DUM]]</f>
        <v>8.5225152567268427</v>
      </c>
      <c r="BO181" s="9">
        <f>Table6[[#This Row],[sales]]-Table6[[#This Row],[ Pred_12]]</f>
        <v>6944.9118435495511</v>
      </c>
      <c r="BP181" s="47">
        <f>ABS(Table6[[#This Row],[ Red_12]]/Table6[[#This Row],[sales]])</f>
        <v>0.99877434447253621</v>
      </c>
      <c r="BQ181">
        <f>LN(G181+'2019 Totals and Calculations'!C$18)</f>
        <v>8.3783235039941619</v>
      </c>
      <c r="BR181">
        <f>LN(Table6[[#This Row],[PROF RADIO]]+'2019 Totals and Calculations'!D$18)</f>
        <v>6.4811635360963322</v>
      </c>
      <c r="BS181">
        <f>LN(Table6[[#This Row],[ONLINE LINGERING]]+'2019 Totals and Calculations'!E$18)</f>
        <v>5.8305763845947114</v>
      </c>
      <c r="BT181">
        <f>MONTH(Table6[[#This Row],[Date]])</f>
        <v>6</v>
      </c>
      <c r="BU181">
        <f t="shared" si="67"/>
        <v>0</v>
      </c>
      <c r="BV181">
        <f t="shared" si="68"/>
        <v>0</v>
      </c>
      <c r="BW181">
        <f t="shared" si="69"/>
        <v>0</v>
      </c>
      <c r="BX181">
        <f t="shared" si="70"/>
        <v>0</v>
      </c>
      <c r="BY181">
        <f t="shared" si="71"/>
        <v>0</v>
      </c>
      <c r="BZ181">
        <f t="shared" si="72"/>
        <v>1</v>
      </c>
      <c r="CA181">
        <f t="shared" si="73"/>
        <v>0</v>
      </c>
      <c r="CB181">
        <f t="shared" si="74"/>
        <v>0</v>
      </c>
      <c r="CC181">
        <f t="shared" si="75"/>
        <v>0</v>
      </c>
      <c r="CD181">
        <f t="shared" si="76"/>
        <v>0</v>
      </c>
      <c r="CE181">
        <f t="shared" si="77"/>
        <v>0</v>
      </c>
      <c r="CF181">
        <f t="shared" si="78"/>
        <v>0</v>
      </c>
      <c r="CG181">
        <f t="shared" si="79"/>
        <v>23</v>
      </c>
      <c r="CH18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7532.0734023542436</v>
      </c>
      <c r="CI181" s="79">
        <f>Table6[[#This Row],[sales]]-CH181</f>
        <v>-578.63904354796523</v>
      </c>
      <c r="CJ181">
        <f>ABS(Table6[[#This Row],[sales]]-CH181)/Table6[[#This Row],[sales]]</f>
        <v>8.3216294810511779E-2</v>
      </c>
      <c r="CK18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7801.100959706293</v>
      </c>
      <c r="CL181" s="79">
        <f>Table6[[#This Row],[sales]]-CK181</f>
        <v>-847.6666009000146</v>
      </c>
      <c r="CM181">
        <f>ABS(Table6[[#This Row],[sales]]-CK181)/Table6[[#This Row],[sales]]</f>
        <v>0.12190617717221633</v>
      </c>
      <c r="CN18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7213.7152095835363</v>
      </c>
      <c r="CO181" s="79">
        <f>Table6[[#This Row],[sales]]-CN181</f>
        <v>-260.28085077725791</v>
      </c>
      <c r="CP181">
        <f>ABS(Table6[[#This Row],[sales]]-CN181)/Table6[[#This Row],[sales]]</f>
        <v>3.7431985023001109E-2</v>
      </c>
      <c r="CQ18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7130.167533395912</v>
      </c>
      <c r="CR181" s="79">
        <f>Table6[[#This Row],[sales]]-CQ181</f>
        <v>-176.73317458963356</v>
      </c>
      <c r="CS181">
        <f>ABS(Table6[[#This Row],[sales]]-CQ181)/Table6[[#This Row],[sales]]</f>
        <v>2.5416674044791587E-2</v>
      </c>
    </row>
    <row r="182" spans="1:97" x14ac:dyDescent="0.2">
      <c r="A182">
        <v>181</v>
      </c>
      <c r="B182" t="s">
        <v>322</v>
      </c>
      <c r="C182" s="5">
        <v>42897</v>
      </c>
      <c r="D182" s="6">
        <v>4057.2496176556583</v>
      </c>
      <c r="E182" s="8">
        <f>YEAR(Table6[[#This Row],[Date]])</f>
        <v>2017</v>
      </c>
      <c r="F182" s="6">
        <f>Table6[[#This Row],[TV_State]]+Table6[[#This Row],[Radio_State]]+Table6[[#This Row],[Online]]</f>
        <v>4958.8606438013603</v>
      </c>
      <c r="G182" s="6">
        <f t="shared" si="54"/>
        <v>4010.4994567844042</v>
      </c>
      <c r="H182" s="6">
        <f>LN(Table6[[#This Row],[PROF TV LING]])</f>
        <v>8.2966710653586233</v>
      </c>
      <c r="I182" s="6">
        <f t="shared" si="55"/>
        <v>8.3082605889586727</v>
      </c>
      <c r="J182" s="6">
        <v>601.07401743046796</v>
      </c>
      <c r="K182" s="6">
        <f t="shared" si="60"/>
        <v>595.52381532857521</v>
      </c>
      <c r="L182" s="6">
        <f>0.5*J181+0.5*Table6[[#This Row],[Radio_State]]</f>
        <v>598.09840348279249</v>
      </c>
      <c r="M182" s="6">
        <f>LN(Table6[[#This Row],[RADIO LINGERING ]])</f>
        <v>6.3937552947321059</v>
      </c>
      <c r="N182" s="6">
        <f t="shared" si="56"/>
        <v>6.3987180840742344</v>
      </c>
      <c r="O182" s="6">
        <v>300.53700871523398</v>
      </c>
      <c r="P182" s="6">
        <f t="shared" si="57"/>
        <v>299.26891932004884</v>
      </c>
      <c r="Q182" s="6">
        <f>0.3*O181+0.7*Table6[[#This Row],[Online]]</f>
        <v>299.64432453093127</v>
      </c>
      <c r="R182" s="6">
        <f>LN(Table6[[#This Row],[ONLINE LINGERING]])</f>
        <v>5.7025961863975461</v>
      </c>
      <c r="S182" s="6">
        <f t="shared" si="58"/>
        <v>5.705570903514289</v>
      </c>
      <c r="T182" s="6">
        <v>7621.3506038938494</v>
      </c>
      <c r="U182" s="6">
        <f t="shared" si="59"/>
        <v>8.9387088775802148</v>
      </c>
      <c r="V182" s="8">
        <f>YEAR(Table6[[#This Row],[Date]])</f>
        <v>2017</v>
      </c>
      <c r="W182" s="8">
        <f>WEEKNUM(Table6[[#This Row],[Date]])</f>
        <v>24</v>
      </c>
      <c r="X182" t="s">
        <v>346</v>
      </c>
      <c r="Y182" s="9">
        <f>Table6[[#This Row],[LNTVLING]]+Table6[[#This Row],[LNRADIOLING]]+Table6[[#This Row],[LNONLINELING]]</f>
        <v>20.393022546488275</v>
      </c>
      <c r="Z182">
        <f t="shared" si="80"/>
        <v>1</v>
      </c>
      <c r="AA182">
        <f t="shared" si="61"/>
        <v>0</v>
      </c>
      <c r="AB182">
        <f t="shared" si="62"/>
        <v>1</v>
      </c>
      <c r="AC182">
        <f t="shared" si="63"/>
        <v>0</v>
      </c>
      <c r="AD182">
        <f t="shared" si="64"/>
        <v>0</v>
      </c>
      <c r="AE182">
        <f t="shared" si="65"/>
        <v>0</v>
      </c>
      <c r="AF182">
        <f t="shared" si="66"/>
        <v>0</v>
      </c>
      <c r="AG182" s="9">
        <f>'[1]1'!J$20+'[1]1'!J$21*Table6[[#This Row],[TV_State]]</f>
        <v>5319.7494173440573</v>
      </c>
      <c r="AH182" s="9">
        <f>Table6[[#This Row],[sales]]-Table6[[#This Row],[Pred_1]]</f>
        <v>2301.6011865497921</v>
      </c>
      <c r="AI182">
        <f>ABS(Table6[[#This Row],[Res_1]])/Table6[[#This Row],[sales]]</f>
        <v>0.30199387302479869</v>
      </c>
      <c r="AJ182" s="9">
        <f>'[1]2'!J$20+'[1]2'!J$21*Table6[[#This Row],[Radio_State]]</f>
        <v>4353.0296848621783</v>
      </c>
      <c r="AK182" s="9">
        <f>Table6[[#This Row],[sales]]-Table6[[#This Row],[ Pred_2 ]]</f>
        <v>3268.3209190316711</v>
      </c>
      <c r="AL182">
        <f>ABS(Table6[[#This Row],[ Res_2 ]])/Table6[[#This Row],[sales]]</f>
        <v>0.42883749730157311</v>
      </c>
      <c r="AM182" s="10">
        <f>'[1]3'!J$20+'[1]3'!J$21*Data!O182</f>
        <v>3537.0289946272505</v>
      </c>
      <c r="AN182" s="9">
        <f>Table6[[#This Row],[sales]]-Table6[[#This Row],[Pred_3]]</f>
        <v>4084.3216092665989</v>
      </c>
      <c r="AO182" s="9">
        <f>ABS(Table6[[#This Row],[Res_3]])/Table6[[#This Row],[sales]]</f>
        <v>0.5359052248796774</v>
      </c>
      <c r="AP182" s="9">
        <f>'[1]4'!L$21+'[1]4'!L$27*Table6[[#This Row],[TV_State]]+'[1]4'!L$22*Table6[[#This Row],[NJ_DUM]]+'[1]4'!L$23*Table6[[#This Row],[NY_DUM]]+'[1]4'!L$24*Table6[[#This Row],[PA_DUM]]+'[1]4'!L$25*Table6[[#This Row],[CT_DUM]]+'[1]4'!L$26*Table6[[#This Row],[DL_DUM]]</f>
        <v>1132.7807313980297</v>
      </c>
      <c r="AQ182" s="9">
        <f>Table6[[#This Row],[sales]]-Table6[[#This Row],[Pred_4]]</f>
        <v>6488.5698724958202</v>
      </c>
      <c r="AR182">
        <f>ABS(Table6[[#This Row],[Res_4]]/Table6[[#This Row],[sales]])</f>
        <v>0.85136745568176897</v>
      </c>
      <c r="AS182" s="9">
        <f>'[1]5'!L$20+'[1]5'!L$26*Table6[[#This Row],[Radio_State]]+'[1]5'!L$21*Table6[[#This Row],[NJ_DUM]]+'[1]5'!L$22*Table6[[#This Row],[NY_DUM]]+'[1]5'!L$23*Table6[[#This Row],[PA_DUM]]+'[1]5'!L$24*Table6[[#This Row],[CT_DUM]]+'[1]5'!L$25*Table6[[#This Row],[DL_DUM]]</f>
        <v>1255.2406954071212</v>
      </c>
      <c r="AT182" s="9">
        <f>Table6[[#This Row],[sales]]-Table6[[#This Row],[Pred_5]]</f>
        <v>6366.1099084867283</v>
      </c>
      <c r="AU182" s="9">
        <f>ABS(Table6[[#This Row],[Red_5]]/Table6[[#This Row],[sales]])</f>
        <v>0.83529944223195796</v>
      </c>
      <c r="AV182" s="9">
        <f>'[1]6'!L$20+'[1]6'!L$26*Table6[[#This Row],[Online]]+'[1]6'!L$21*Table6[[#This Row],[NJ_DUM]]+'[1]6'!L$22*Table6[[#This Row],[NY_DUM]]+'[1]6'!L$23*Table6[[#This Row],[PA_DUM]]+'[1]6'!L$24*Table6[[#This Row],[CT_DUM]]+'[1]6'!L$25*Table6[[#This Row],[DL_DUM]]</f>
        <v>1302.060673011335</v>
      </c>
      <c r="AW182" s="9">
        <f>Table6[[#This Row],[sales]]-Table6[[#This Row],[Pred_6]]</f>
        <v>6319.2899308825145</v>
      </c>
      <c r="AX182" s="9">
        <f>ABS(Table6[[#This Row],[Red_6]]/Table6[[#This Row],[sales]])</f>
        <v>0.82915617707626588</v>
      </c>
      <c r="AY182" s="9">
        <f>'[1]7'!L$21+'[1]7'!L$27*Table6[[#This Row],[LNTV]]+'[1]7'!L$22*Table6[[#This Row],[NJ_DUM]]+'[1]7'!L$23*Table6[[#This Row],[NY_DUM]]+'[1]7'!L$24*Table6[[#This Row],[PA_DUM]]+'[1]7'!L$25*Table6[[#This Row],[CT_DUM]]+'[1]7'!L$26*Table6[[#This Row],[DL_DUM]]</f>
        <v>6.0651658465030032</v>
      </c>
      <c r="AZ182" s="9">
        <f>Table6[[#This Row],[sales]]-Table6[[#This Row],[Pred_7]]</f>
        <v>7615.2854380473464</v>
      </c>
      <c r="BA182" s="9">
        <f>ABS(Table6[[#This Row],[Red_7]]/Table6[[#This Row],[sales]])</f>
        <v>0.99920418753030416</v>
      </c>
      <c r="BB182" s="9">
        <f>'[1]8'!O$22+'[1]8'!O$28*Table6[[#This Row],[LNRADIOLING]]+'[1]8'!O$23*Table6[[#This Row],[DL_DUM]]+'[1]8'!O$24*Table6[[#This Row],[CT_DUM]]+'[1]8'!O$25*Table6[[#This Row],[PA_DUM]]+'[1]8'!O$26*Table6[[#This Row],[NY_DUM]]+'[1]8'!O$27*Table6[[#This Row],[NJ_DUM]]</f>
        <v>8.5427360938363304</v>
      </c>
      <c r="BC182" s="9">
        <f>Table6[[#This Row],[sales]]-Table6[[#This Row],[Pred_8]]</f>
        <v>7612.8078678000129</v>
      </c>
      <c r="BD182" s="9">
        <f>ABS(Table6[[#This Row],[Red_8]]/Table6[[#This Row],[sales]])</f>
        <v>0.99887910469707664</v>
      </c>
      <c r="BE182" s="9">
        <f>'[1]9'!M$19+'[1]9'!M$21*Table6[[#This Row],[LNONLINE]]+'[1]9'!M$20*Table6[[#This Row],[DL_DUM]]+'[1]9'!M$22*Table6[[#This Row],[CT_DUM]]+'[1]9'!M$23*Table6[[#This Row],[PA_DUM]]+'[1]9'!M$24*Table6[[#This Row],[NY_DUM]]+'[1]9'!M$25*Table6[[#This Row],[NJ_DUM]]</f>
        <v>8.4729760662991183</v>
      </c>
      <c r="BF182" s="9">
        <f>Table6[[#This Row],[sales]]-Table6[[#This Row],[Pred_9]]</f>
        <v>7612.87762782755</v>
      </c>
      <c r="BG182" s="9">
        <f>ABS(Table6[[#This Row],[Red_9]]/Table6[[#This Row],[sales]])</f>
        <v>0.99888825793397162</v>
      </c>
      <c r="BH182" s="9">
        <f>'[1]10'!P$22+'[1]10'!P$30*Table6[[#This Row],[LNTV]]+'[1]10'!P$29*Table6[[#This Row],[LNRADIOLING]]+'[1]10'!P$24*Table6[[#This Row],[LNONLINELING]]+'[1]10'!P$23*Table6[[#This Row],[DL_DUM]]+'[1]10'!P$25*Table6[[#This Row],[CT_DUM]]+'[1]10'!P$26*Table6[[#This Row],[PA_DUM]]+'[1]10'!P$27*Table6[[#This Row],[NY_DUM]]+'[1]10'!P$28*Table6[[#This Row],[NJ_DUM]]</f>
        <v>8.4180046059263987</v>
      </c>
      <c r="BI182" s="9">
        <f>Table6[[#This Row],[sales]]-Table6[[#This Row],[Pred_10]]</f>
        <v>7612.932599287923</v>
      </c>
      <c r="BJ182" s="45">
        <f>ABS(Table6[[#This Row],[Red_10]]/Table6[[#This Row],[sales]])</f>
        <v>0.99889547075794871</v>
      </c>
      <c r="BK182" s="9">
        <f>'[1]11'!P$32+'[1]11'!P$40*Table6[[#This Row],[LNONLINELING]]+'[1]11'!P$39*Table6[[#This Row],[LNRADIOLING]]+'[1]11'!P$38*Table6[[#This Row],[LNTVLING]]+'[1]11'!P$33*Table6[[#This Row],[DL_DUM]]+'[1]11'!P$34*Table6[[#This Row],[CT_DUM]]+'[1]11'!P$35*Table6[[#This Row],[PA_DUM]]+'[1]11'!P$36*Table6[[#This Row],[NY_DUM]]+'[1]11'!P$37*Table6[[#This Row],[NJ_DUM]]</f>
        <v>8.4253977804393401</v>
      </c>
      <c r="BL182" s="9">
        <f>Table6[[#This Row],[sales]]-Table6[[#This Row],[ Pred_11]]</f>
        <v>7612.9252061134102</v>
      </c>
      <c r="BM182" s="47">
        <f>ABS(Table6[[#This Row],[ Red_11]]/Table6[[#This Row],[sales]])</f>
        <v>0.99889450069701102</v>
      </c>
      <c r="BN182" s="9">
        <f>'[1]12'!K$22+'[1]12'!K$28*Table6[[#This Row],[COMBINE LN LING]]+'[1]12'!K$23*Table6[[#This Row],[DL_DUM]]+'[1]12'!K$24*Table6[[#This Row],[CT_DUM]]+'[1]12'!K$25*Table6[[#This Row],[PA_DUM]]+'[1]12'!K$26*Table6[[#This Row],[NY_DUM]]+'[1]12'!K$27*Table6[[#This Row],[NJ_DUM]]</f>
        <v>8.5249123975981185</v>
      </c>
      <c r="BO182" s="9">
        <f>Table6[[#This Row],[sales]]-Table6[[#This Row],[ Pred_12]]</f>
        <v>7612.8256914962512</v>
      </c>
      <c r="BP182" s="47">
        <f>ABS(Table6[[#This Row],[ Red_12]]/Table6[[#This Row],[sales]])</f>
        <v>0.99888144335031082</v>
      </c>
      <c r="BQ182">
        <f>LN(G182+'2019 Totals and Calculations'!C$18)</f>
        <v>8.3829170577138044</v>
      </c>
      <c r="BR182">
        <f>LN(Table6[[#This Row],[PROF RADIO]]+'2019 Totals and Calculations'!D$18)</f>
        <v>6.4896306485952495</v>
      </c>
      <c r="BS182">
        <f>LN(Table6[[#This Row],[ONLINE LINGERING]]+'2019 Totals and Calculations'!E$18)</f>
        <v>5.8392502497249197</v>
      </c>
      <c r="BT182">
        <f>MONTH(Table6[[#This Row],[Date]])</f>
        <v>6</v>
      </c>
      <c r="BU182">
        <f t="shared" si="67"/>
        <v>0</v>
      </c>
      <c r="BV182">
        <f t="shared" si="68"/>
        <v>0</v>
      </c>
      <c r="BW182">
        <f t="shared" si="69"/>
        <v>0</v>
      </c>
      <c r="BX182">
        <f t="shared" si="70"/>
        <v>0</v>
      </c>
      <c r="BY182">
        <f t="shared" si="71"/>
        <v>0</v>
      </c>
      <c r="BZ182">
        <f t="shared" si="72"/>
        <v>1</v>
      </c>
      <c r="CA182">
        <f t="shared" si="73"/>
        <v>0</v>
      </c>
      <c r="CB182">
        <f t="shared" si="74"/>
        <v>0</v>
      </c>
      <c r="CC182">
        <f t="shared" si="75"/>
        <v>0</v>
      </c>
      <c r="CD182">
        <f t="shared" si="76"/>
        <v>0</v>
      </c>
      <c r="CE182">
        <f t="shared" si="77"/>
        <v>0</v>
      </c>
      <c r="CF182">
        <f t="shared" si="78"/>
        <v>0</v>
      </c>
      <c r="CG182">
        <f t="shared" si="79"/>
        <v>24</v>
      </c>
      <c r="CH18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7562.8112947889613</v>
      </c>
      <c r="CI182" s="79">
        <f>Table6[[#This Row],[sales]]-CH182</f>
        <v>58.539309104888162</v>
      </c>
      <c r="CJ182">
        <f>ABS(Table6[[#This Row],[sales]]-CH182)/Table6[[#This Row],[sales]]</f>
        <v>7.680962620323444E-3</v>
      </c>
      <c r="CK18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7839.118956654248</v>
      </c>
      <c r="CL182" s="79">
        <f>Table6[[#This Row],[sales]]-CK182</f>
        <v>-217.76835276039856</v>
      </c>
      <c r="CM182">
        <f>ABS(Table6[[#This Row],[sales]]-CK182)/Table6[[#This Row],[sales]]</f>
        <v>2.8573459492748938E-2</v>
      </c>
      <c r="CN18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7251.2269588473355</v>
      </c>
      <c r="CO182" s="79">
        <f>Table6[[#This Row],[sales]]-CN182</f>
        <v>370.12364504651396</v>
      </c>
      <c r="CP182">
        <f>ABS(Table6[[#This Row],[sales]]-CN182)/Table6[[#This Row],[sales]]</f>
        <v>4.8564049114524777E-2</v>
      </c>
      <c r="CQ18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7179.6788727178046</v>
      </c>
      <c r="CR182" s="79">
        <f>Table6[[#This Row],[sales]]-CQ182</f>
        <v>441.67173117604489</v>
      </c>
      <c r="CS182">
        <f>ABS(Table6[[#This Row],[sales]]-CQ182)/Table6[[#This Row],[sales]]</f>
        <v>5.7951897784414869E-2</v>
      </c>
    </row>
    <row r="183" spans="1:97" x14ac:dyDescent="0.2">
      <c r="A183">
        <v>182</v>
      </c>
      <c r="B183" t="s">
        <v>322</v>
      </c>
      <c r="C183" s="5">
        <v>42904</v>
      </c>
      <c r="D183" s="6">
        <v>4097.822113832216</v>
      </c>
      <c r="E183" s="8">
        <f>YEAR(Table6[[#This Row],[Date]])</f>
        <v>2017</v>
      </c>
      <c r="F183" s="6">
        <f>Table6[[#This Row],[TV_State]]+Table6[[#This Row],[Radio_State]]+Table6[[#This Row],[Online]]</f>
        <v>5008.449250239375</v>
      </c>
      <c r="G183" s="6">
        <f t="shared" si="54"/>
        <v>4036.6962538987473</v>
      </c>
      <c r="H183" s="6">
        <f>LN(Table6[[#This Row],[PROF TV LING]])</f>
        <v>8.3031818774720048</v>
      </c>
      <c r="I183" s="6">
        <f t="shared" si="55"/>
        <v>8.3182109198118415</v>
      </c>
      <c r="J183" s="6">
        <v>607.08475760477279</v>
      </c>
      <c r="K183" s="6">
        <f t="shared" si="60"/>
        <v>601.30428646667406</v>
      </c>
      <c r="L183" s="6">
        <f>0.5*J182+0.5*Table6[[#This Row],[Radio_State]]</f>
        <v>604.07938751762038</v>
      </c>
      <c r="M183" s="6">
        <f>LN(Table6[[#This Row],[RADIO LINGERING ]])</f>
        <v>6.4037056255852738</v>
      </c>
      <c r="N183" s="6">
        <f t="shared" si="56"/>
        <v>6.4086684149274031</v>
      </c>
      <c r="O183" s="6">
        <v>303.54237880238639</v>
      </c>
      <c r="P183" s="6">
        <f t="shared" si="57"/>
        <v>302.26034095768512</v>
      </c>
      <c r="Q183" s="6">
        <f>0.3*O182+0.7*Table6[[#This Row],[Online]]</f>
        <v>302.64076777624064</v>
      </c>
      <c r="R183" s="6">
        <f>LN(Table6[[#This Row],[ONLINE LINGERING]])</f>
        <v>5.7125465172507148</v>
      </c>
      <c r="S183" s="6">
        <f t="shared" si="58"/>
        <v>5.7155212343674577</v>
      </c>
      <c r="T183" s="6">
        <v>6643.3405865742352</v>
      </c>
      <c r="U183" s="6">
        <f t="shared" si="59"/>
        <v>8.801370216345596</v>
      </c>
      <c r="V183" s="8">
        <f>YEAR(Table6[[#This Row],[Date]])</f>
        <v>2017</v>
      </c>
      <c r="W183" s="8">
        <f>WEEKNUM(Table6[[#This Row],[Date]])</f>
        <v>25</v>
      </c>
      <c r="X183" t="s">
        <v>347</v>
      </c>
      <c r="Y183" s="9">
        <f>Table6[[#This Row],[LNTVLING]]+Table6[[#This Row],[LNRADIOLING]]+Table6[[#This Row],[LNONLINELING]]</f>
        <v>20.419434020307992</v>
      </c>
      <c r="Z183">
        <f t="shared" si="80"/>
        <v>1</v>
      </c>
      <c r="AA183">
        <f t="shared" si="61"/>
        <v>0</v>
      </c>
      <c r="AB183">
        <f t="shared" si="62"/>
        <v>1</v>
      </c>
      <c r="AC183">
        <f t="shared" si="63"/>
        <v>0</v>
      </c>
      <c r="AD183">
        <f t="shared" si="64"/>
        <v>0</v>
      </c>
      <c r="AE183">
        <f t="shared" si="65"/>
        <v>0</v>
      </c>
      <c r="AF183">
        <f t="shared" si="66"/>
        <v>0</v>
      </c>
      <c r="AG183" s="9">
        <f>'[1]1'!J$20+'[1]1'!J$21*Table6[[#This Row],[TV_State]]</f>
        <v>5359.6495860629357</v>
      </c>
      <c r="AH183" s="9">
        <f>Table6[[#This Row],[sales]]-Table6[[#This Row],[Pred_1]]</f>
        <v>1283.6910005112995</v>
      </c>
      <c r="AI183">
        <f>ABS(Table6[[#This Row],[Res_1]])/Table6[[#This Row],[sales]]</f>
        <v>0.19322974394923492</v>
      </c>
      <c r="AJ183" s="9">
        <f>'[1]2'!J$20+'[1]2'!J$21*Table6[[#This Row],[Radio_State]]</f>
        <v>4379.4171636708261</v>
      </c>
      <c r="AK183" s="9">
        <f>Table6[[#This Row],[sales]]-Table6[[#This Row],[ Pred_2 ]]</f>
        <v>2263.9234229034091</v>
      </c>
      <c r="AL183">
        <f>ABS(Table6[[#This Row],[ Res_2 ]])/Table6[[#This Row],[sales]]</f>
        <v>0.34078087573571841</v>
      </c>
      <c r="AM183" s="10">
        <f>'[1]3'!J$20+'[1]3'!J$21*Data!O183</f>
        <v>3554.391982756275</v>
      </c>
      <c r="AN183" s="9">
        <f>Table6[[#This Row],[sales]]-Table6[[#This Row],[Pred_3]]</f>
        <v>3088.9486038179602</v>
      </c>
      <c r="AO183" s="9">
        <f>ABS(Table6[[#This Row],[Res_3]])/Table6[[#This Row],[sales]]</f>
        <v>0.46496917681151662</v>
      </c>
      <c r="AP183" s="9">
        <f>'[1]4'!L$21+'[1]4'!L$27*Table6[[#This Row],[TV_State]]+'[1]4'!L$22*Table6[[#This Row],[NJ_DUM]]+'[1]4'!L$23*Table6[[#This Row],[NY_DUM]]+'[1]4'!L$24*Table6[[#This Row],[PA_DUM]]+'[1]4'!L$25*Table6[[#This Row],[CT_DUM]]+'[1]4'!L$26*Table6[[#This Row],[DL_DUM]]</f>
        <v>1141.7302387685518</v>
      </c>
      <c r="AQ183" s="9">
        <f>Table6[[#This Row],[sales]]-Table6[[#This Row],[Pred_4]]</f>
        <v>5501.610347805683</v>
      </c>
      <c r="AR183">
        <f>ABS(Table6[[#This Row],[Res_4]]/Table6[[#This Row],[sales]])</f>
        <v>0.82813913815047868</v>
      </c>
      <c r="AS183" s="9">
        <f>'[1]5'!L$20+'[1]5'!L$26*Table6[[#This Row],[Radio_State]]+'[1]5'!L$21*Table6[[#This Row],[NJ_DUM]]+'[1]5'!L$22*Table6[[#This Row],[NY_DUM]]+'[1]5'!L$23*Table6[[#This Row],[PA_DUM]]+'[1]5'!L$24*Table6[[#This Row],[CT_DUM]]+'[1]5'!L$25*Table6[[#This Row],[DL_DUM]]</f>
        <v>1265.8291870779221</v>
      </c>
      <c r="AT183" s="9">
        <f>Table6[[#This Row],[sales]]-Table6[[#This Row],[Pred_5]]</f>
        <v>5377.5113994963131</v>
      </c>
      <c r="AU183" s="9">
        <f>ABS(Table6[[#This Row],[Red_5]]/Table6[[#This Row],[sales]])</f>
        <v>0.80945893551866333</v>
      </c>
      <c r="AV183" s="9">
        <f>'[1]6'!L$20+'[1]6'!L$26*Table6[[#This Row],[Online]]+'[1]6'!L$21*Table6[[#This Row],[NJ_DUM]]+'[1]6'!L$22*Table6[[#This Row],[NY_DUM]]+'[1]6'!L$23*Table6[[#This Row],[PA_DUM]]+'[1]6'!L$24*Table6[[#This Row],[CT_DUM]]+'[1]6'!L$25*Table6[[#This Row],[DL_DUM]]</f>
        <v>1315.1408177533131</v>
      </c>
      <c r="AW183" s="9">
        <f>Table6[[#This Row],[sales]]-Table6[[#This Row],[Pred_6]]</f>
        <v>5328.1997688209221</v>
      </c>
      <c r="AX183" s="9">
        <f>ABS(Table6[[#This Row],[Red_6]]/Table6[[#This Row],[sales]])</f>
        <v>0.80203621948705628</v>
      </c>
      <c r="AY183" s="9">
        <f>'[1]7'!L$21+'[1]7'!L$27*Table6[[#This Row],[LNTV]]+'[1]7'!L$22*Table6[[#This Row],[NJ_DUM]]+'[1]7'!L$23*Table6[[#This Row],[NY_DUM]]+'[1]7'!L$24*Table6[[#This Row],[PA_DUM]]+'[1]7'!L$25*Table6[[#This Row],[CT_DUM]]+'[1]7'!L$26*Table6[[#This Row],[DL_DUM]]</f>
        <v>6.0662671937930037</v>
      </c>
      <c r="AZ183" s="9">
        <f>Table6[[#This Row],[sales]]-Table6[[#This Row],[Pred_7]]</f>
        <v>6637.2743193804426</v>
      </c>
      <c r="BA183" s="9">
        <f>ABS(Table6[[#This Row],[Red_7]]/Table6[[#This Row],[sales]])</f>
        <v>0.9990868649417054</v>
      </c>
      <c r="BB183" s="9">
        <f>'[1]8'!O$22+'[1]8'!O$28*Table6[[#This Row],[LNRADIOLING]]+'[1]8'!O$23*Table6[[#This Row],[DL_DUM]]+'[1]8'!O$24*Table6[[#This Row],[CT_DUM]]+'[1]8'!O$25*Table6[[#This Row],[PA_DUM]]+'[1]8'!O$26*Table6[[#This Row],[NY_DUM]]+'[1]8'!O$27*Table6[[#This Row],[NJ_DUM]]</f>
        <v>8.5434459598401062</v>
      </c>
      <c r="BC183" s="9">
        <f>Table6[[#This Row],[sales]]-Table6[[#This Row],[Pred_8]]</f>
        <v>6634.7971406143952</v>
      </c>
      <c r="BD183" s="9">
        <f>ABS(Table6[[#This Row],[Red_8]]/Table6[[#This Row],[sales]])</f>
        <v>0.99871398344725759</v>
      </c>
      <c r="BE183" s="9">
        <f>'[1]9'!M$19+'[1]9'!M$21*Table6[[#This Row],[LNONLINE]]+'[1]9'!M$20*Table6[[#This Row],[DL_DUM]]+'[1]9'!M$22*Table6[[#This Row],[CT_DUM]]+'[1]9'!M$23*Table6[[#This Row],[PA_DUM]]+'[1]9'!M$24*Table6[[#This Row],[NY_DUM]]+'[1]9'!M$25*Table6[[#This Row],[NJ_DUM]]</f>
        <v>8.476126514630451</v>
      </c>
      <c r="BF183" s="9">
        <f>Table6[[#This Row],[sales]]-Table6[[#This Row],[Pred_9]]</f>
        <v>6634.8644600596044</v>
      </c>
      <c r="BG183" s="9">
        <f>ABS(Table6[[#This Row],[Red_9]]/Table6[[#This Row],[sales]])</f>
        <v>0.99872411681981799</v>
      </c>
      <c r="BH183" s="9">
        <f>'[1]10'!P$22+'[1]10'!P$30*Table6[[#This Row],[LNTV]]+'[1]10'!P$29*Table6[[#This Row],[LNRADIOLING]]+'[1]10'!P$24*Table6[[#This Row],[LNONLINELING]]+'[1]10'!P$23*Table6[[#This Row],[DL_DUM]]+'[1]10'!P$25*Table6[[#This Row],[CT_DUM]]+'[1]10'!P$26*Table6[[#This Row],[PA_DUM]]+'[1]10'!P$27*Table6[[#This Row],[NY_DUM]]+'[1]10'!P$28*Table6[[#This Row],[NJ_DUM]]</f>
        <v>8.4198156892026166</v>
      </c>
      <c r="BI183" s="9">
        <f>Table6[[#This Row],[sales]]-Table6[[#This Row],[Pred_10]]</f>
        <v>6634.9207708850327</v>
      </c>
      <c r="BJ183" s="45">
        <f>ABS(Table6[[#This Row],[Red_10]]/Table6[[#This Row],[sales]])</f>
        <v>0.99873259310139562</v>
      </c>
      <c r="BK183" s="9">
        <f>'[1]11'!P$32+'[1]11'!P$40*Table6[[#This Row],[LNONLINELING]]+'[1]11'!P$39*Table6[[#This Row],[LNRADIOLING]]+'[1]11'!P$38*Table6[[#This Row],[LNTVLING]]+'[1]11'!P$33*Table6[[#This Row],[DL_DUM]]+'[1]11'!P$34*Table6[[#This Row],[CT_DUM]]+'[1]11'!P$35*Table6[[#This Row],[PA_DUM]]+'[1]11'!P$36*Table6[[#This Row],[NY_DUM]]+'[1]11'!P$37*Table6[[#This Row],[NJ_DUM]]</f>
        <v>8.4271033457659481</v>
      </c>
      <c r="BL183" s="9">
        <f>Table6[[#This Row],[sales]]-Table6[[#This Row],[ Pred_11]]</f>
        <v>6634.913483228469</v>
      </c>
      <c r="BM183" s="47">
        <f>ABS(Table6[[#This Row],[ Red_11]]/Table6[[#This Row],[sales]])</f>
        <v>0.99873149611465095</v>
      </c>
      <c r="BN183" s="9">
        <f>'[1]12'!K$22+'[1]12'!K$28*Table6[[#This Row],[COMBINE LN LING]]+'[1]12'!K$23*Table6[[#This Row],[DL_DUM]]+'[1]12'!K$24*Table6[[#This Row],[CT_DUM]]+'[1]12'!K$25*Table6[[#This Row],[PA_DUM]]+'[1]12'!K$26*Table6[[#This Row],[NY_DUM]]+'[1]12'!K$27*Table6[[#This Row],[NJ_DUM]]</f>
        <v>8.5274541289073582</v>
      </c>
      <c r="BO183" s="9">
        <f>Table6[[#This Row],[sales]]-Table6[[#This Row],[ Pred_12]]</f>
        <v>6634.8131324453279</v>
      </c>
      <c r="BP183" s="47">
        <f>ABS(Table6[[#This Row],[ Red_12]]/Table6[[#This Row],[sales]])</f>
        <v>0.99871639064446871</v>
      </c>
      <c r="BQ183">
        <f>LN(G183+'2019 Totals and Calculations'!C$18)</f>
        <v>8.388891475675484</v>
      </c>
      <c r="BR183">
        <f>LN(Table6[[#This Row],[PROF RADIO]]+'2019 Totals and Calculations'!D$18)</f>
        <v>6.4983734897875447</v>
      </c>
      <c r="BS183">
        <f>LN(Table6[[#This Row],[ONLINE LINGERING]]+'2019 Totals and Calculations'!E$18)</f>
        <v>5.8479351458451792</v>
      </c>
      <c r="BT183">
        <f>MONTH(Table6[[#This Row],[Date]])</f>
        <v>6</v>
      </c>
      <c r="BU183">
        <f t="shared" si="67"/>
        <v>0</v>
      </c>
      <c r="BV183">
        <f t="shared" si="68"/>
        <v>0</v>
      </c>
      <c r="BW183">
        <f t="shared" si="69"/>
        <v>0</v>
      </c>
      <c r="BX183">
        <f t="shared" si="70"/>
        <v>0</v>
      </c>
      <c r="BY183">
        <f t="shared" si="71"/>
        <v>0</v>
      </c>
      <c r="BZ183">
        <f t="shared" si="72"/>
        <v>1</v>
      </c>
      <c r="CA183">
        <f t="shared" si="73"/>
        <v>0</v>
      </c>
      <c r="CB183">
        <f t="shared" si="74"/>
        <v>0</v>
      </c>
      <c r="CC183">
        <f t="shared" si="75"/>
        <v>0</v>
      </c>
      <c r="CD183">
        <f t="shared" si="76"/>
        <v>0</v>
      </c>
      <c r="CE183">
        <f t="shared" si="77"/>
        <v>0</v>
      </c>
      <c r="CF183">
        <f t="shared" si="78"/>
        <v>0</v>
      </c>
      <c r="CG183">
        <f t="shared" si="79"/>
        <v>25</v>
      </c>
      <c r="CH18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7596.7999643341882</v>
      </c>
      <c r="CI183" s="79">
        <f>Table6[[#This Row],[sales]]-CH183</f>
        <v>-953.45937775995299</v>
      </c>
      <c r="CJ183">
        <f>ABS(Table6[[#This Row],[sales]]-CH183)/Table6[[#This Row],[sales]]</f>
        <v>0.14352107427501656</v>
      </c>
      <c r="CK18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7877.9878843125498</v>
      </c>
      <c r="CL183" s="79">
        <f>Table6[[#This Row],[sales]]-CK183</f>
        <v>-1234.6472977383146</v>
      </c>
      <c r="CM183">
        <f>ABS(Table6[[#This Row],[sales]]-CK183)/Table6[[#This Row],[sales]]</f>
        <v>0.18584735821515119</v>
      </c>
      <c r="CN18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7288.9600305604727</v>
      </c>
      <c r="CO183" s="79">
        <f>Table6[[#This Row],[sales]]-CN183</f>
        <v>-645.61944398623746</v>
      </c>
      <c r="CP183">
        <f>ABS(Table6[[#This Row],[sales]]-CN183)/Table6[[#This Row],[sales]]</f>
        <v>9.718295119340907E-2</v>
      </c>
      <c r="CQ18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7230.7500554015051</v>
      </c>
      <c r="CR183" s="79">
        <f>Table6[[#This Row],[sales]]-CQ183</f>
        <v>-587.40946882726985</v>
      </c>
      <c r="CS183">
        <f>ABS(Table6[[#This Row],[sales]]-CQ183)/Table6[[#This Row],[sales]]</f>
        <v>8.8420796912683758E-2</v>
      </c>
    </row>
    <row r="184" spans="1:97" x14ac:dyDescent="0.2">
      <c r="A184">
        <v>183</v>
      </c>
      <c r="B184" t="s">
        <v>322</v>
      </c>
      <c r="C184" s="5">
        <v>42911</v>
      </c>
      <c r="D184" s="6">
        <v>4138.8003349705377</v>
      </c>
      <c r="E184" s="8">
        <f>YEAR(Table6[[#This Row],[Date]])</f>
        <v>2017</v>
      </c>
      <c r="F184" s="6">
        <f>Table6[[#This Row],[TV_State]]+Table6[[#This Row],[Radio_State]]+Table6[[#This Row],[Online]]</f>
        <v>5058.533742741768</v>
      </c>
      <c r="G184" s="6">
        <f t="shared" si="54"/>
        <v>4067.3274782202843</v>
      </c>
      <c r="H184" s="6">
        <f>LN(Table6[[#This Row],[PROF TV LING]])</f>
        <v>8.3107414234967454</v>
      </c>
      <c r="I184" s="6">
        <f t="shared" si="55"/>
        <v>8.3281612506650102</v>
      </c>
      <c r="J184" s="6">
        <v>613.15560518082043</v>
      </c>
      <c r="K184" s="6">
        <f t="shared" si="60"/>
        <v>607.22994582374724</v>
      </c>
      <c r="L184" s="6">
        <f>0.5*J183+0.5*Table6[[#This Row],[Radio_State]]</f>
        <v>610.12018139279667</v>
      </c>
      <c r="M184" s="6">
        <f>LN(Table6[[#This Row],[RADIO LINGERING ]])</f>
        <v>6.4136559564384417</v>
      </c>
      <c r="N184" s="6">
        <f t="shared" si="56"/>
        <v>6.418618745780571</v>
      </c>
      <c r="O184" s="6">
        <v>306.57780259041022</v>
      </c>
      <c r="P184" s="6">
        <f t="shared" si="57"/>
        <v>305.28256410059271</v>
      </c>
      <c r="Q184" s="6">
        <f>0.3*O183+0.7*Table6[[#This Row],[Online]]</f>
        <v>305.66717545400309</v>
      </c>
      <c r="R184" s="6">
        <f>LN(Table6[[#This Row],[ONLINE LINGERING]])</f>
        <v>5.7224968481038827</v>
      </c>
      <c r="S184" s="6">
        <f t="shared" si="58"/>
        <v>5.7254715652206256</v>
      </c>
      <c r="T184" s="6">
        <v>7863.3266857698882</v>
      </c>
      <c r="U184" s="6">
        <f t="shared" si="59"/>
        <v>8.9699650383457872</v>
      </c>
      <c r="V184" s="8">
        <f>YEAR(Table6[[#This Row],[Date]])</f>
        <v>2017</v>
      </c>
      <c r="W184" s="8">
        <f>WEEKNUM(Table6[[#This Row],[Date]])</f>
        <v>26</v>
      </c>
      <c r="X184" t="s">
        <v>348</v>
      </c>
      <c r="Y184" s="9">
        <f>Table6[[#This Row],[LNTVLING]]+Table6[[#This Row],[LNRADIOLING]]+Table6[[#This Row],[LNONLINELING]]</f>
        <v>20.446894228039071</v>
      </c>
      <c r="Z184">
        <f t="shared" si="80"/>
        <v>1</v>
      </c>
      <c r="AA184">
        <f t="shared" si="61"/>
        <v>0</v>
      </c>
      <c r="AB184">
        <f t="shared" si="62"/>
        <v>1</v>
      </c>
      <c r="AC184">
        <f t="shared" si="63"/>
        <v>0</v>
      </c>
      <c r="AD184">
        <f t="shared" si="64"/>
        <v>0</v>
      </c>
      <c r="AE184">
        <f t="shared" si="65"/>
        <v>0</v>
      </c>
      <c r="AF184">
        <f t="shared" si="66"/>
        <v>0</v>
      </c>
      <c r="AG184" s="9">
        <f>'[1]1'!J$20+'[1]1'!J$21*Table6[[#This Row],[TV_State]]</f>
        <v>5399.9487564690007</v>
      </c>
      <c r="AH184" s="9">
        <f>Table6[[#This Row],[sales]]-Table6[[#This Row],[Pred_1]]</f>
        <v>2463.3779293008874</v>
      </c>
      <c r="AI184">
        <f>ABS(Table6[[#This Row],[Res_1]])/Table6[[#This Row],[sales]]</f>
        <v>0.3132742702600434</v>
      </c>
      <c r="AJ184" s="9">
        <f>'[1]2'!J$20+'[1]2'!J$21*Table6[[#This Row],[Radio_State]]</f>
        <v>4406.0685172675585</v>
      </c>
      <c r="AK184" s="9">
        <f>Table6[[#This Row],[sales]]-Table6[[#This Row],[ Pred_2 ]]</f>
        <v>3457.2581685023297</v>
      </c>
      <c r="AL184">
        <f>ABS(Table6[[#This Row],[ Res_2 ]])/Table6[[#This Row],[sales]]</f>
        <v>0.43966864237738762</v>
      </c>
      <c r="AM184" s="10">
        <f>'[1]3'!J$20+'[1]3'!J$21*Data!O184</f>
        <v>3571.9286007665887</v>
      </c>
      <c r="AN184" s="9">
        <f>Table6[[#This Row],[sales]]-Table6[[#This Row],[Pred_3]]</f>
        <v>4291.3980850032995</v>
      </c>
      <c r="AO184" s="9">
        <f>ABS(Table6[[#This Row],[Res_3]])/Table6[[#This Row],[sales]]</f>
        <v>0.54574841622304215</v>
      </c>
      <c r="AP184" s="9">
        <f>'[1]4'!L$21+'[1]4'!L$27*Table6[[#This Row],[TV_State]]+'[1]4'!L$22*Table6[[#This Row],[NJ_DUM]]+'[1]4'!L$23*Table6[[#This Row],[NY_DUM]]+'[1]4'!L$24*Table6[[#This Row],[PA_DUM]]+'[1]4'!L$25*Table6[[#This Row],[CT_DUM]]+'[1]4'!L$26*Table6[[#This Row],[DL_DUM]]</f>
        <v>1150.769241212779</v>
      </c>
      <c r="AQ184" s="9">
        <f>Table6[[#This Row],[sales]]-Table6[[#This Row],[Pred_4]]</f>
        <v>6712.5574445571092</v>
      </c>
      <c r="AR184">
        <f>ABS(Table6[[#This Row],[Res_4]]/Table6[[#This Row],[sales]])</f>
        <v>0.85365363958548179</v>
      </c>
      <c r="AS184" s="9">
        <f>'[1]5'!L$20+'[1]5'!L$26*Table6[[#This Row],[Radio_State]]+'[1]5'!L$21*Table6[[#This Row],[NJ_DUM]]+'[1]5'!L$22*Table6[[#This Row],[NY_DUM]]+'[1]5'!L$23*Table6[[#This Row],[PA_DUM]]+'[1]5'!L$24*Table6[[#This Row],[CT_DUM]]+'[1]5'!L$25*Table6[[#This Row],[DL_DUM]]</f>
        <v>1276.5235636654306</v>
      </c>
      <c r="AT184" s="9">
        <f>Table6[[#This Row],[sales]]-Table6[[#This Row],[Pred_5]]</f>
        <v>6586.8031221044575</v>
      </c>
      <c r="AU184" s="9">
        <f>ABS(Table6[[#This Row],[Red_5]]/Table6[[#This Row],[sales]])</f>
        <v>0.83766113062865222</v>
      </c>
      <c r="AV184" s="9">
        <f>'[1]6'!L$20+'[1]6'!L$26*Table6[[#This Row],[Online]]+'[1]6'!L$21*Table6[[#This Row],[NJ_DUM]]+'[1]6'!L$22*Table6[[#This Row],[NY_DUM]]+'[1]6'!L$23*Table6[[#This Row],[PA_DUM]]+'[1]6'!L$24*Table6[[#This Row],[CT_DUM]]+'[1]6'!L$25*Table6[[#This Row],[DL_DUM]]</f>
        <v>1328.3517639427107</v>
      </c>
      <c r="AW184" s="9">
        <f>Table6[[#This Row],[sales]]-Table6[[#This Row],[Pred_6]]</f>
        <v>6534.9749218271772</v>
      </c>
      <c r="AX184" s="9">
        <f>ABS(Table6[[#This Row],[Red_6]]/Table6[[#This Row],[sales]])</f>
        <v>0.83107000166397715</v>
      </c>
      <c r="AY184" s="9">
        <f>'[1]7'!L$21+'[1]7'!L$27*Table6[[#This Row],[LNTV]]+'[1]7'!L$22*Table6[[#This Row],[NJ_DUM]]+'[1]7'!L$23*Table6[[#This Row],[NY_DUM]]+'[1]7'!L$24*Table6[[#This Row],[PA_DUM]]+'[1]7'!L$25*Table6[[#This Row],[CT_DUM]]+'[1]7'!L$26*Table6[[#This Row],[DL_DUM]]</f>
        <v>6.0673685410830043</v>
      </c>
      <c r="AZ184" s="9">
        <f>Table6[[#This Row],[sales]]-Table6[[#This Row],[Pred_7]]</f>
        <v>7857.2593172288052</v>
      </c>
      <c r="BA184" s="9">
        <f>ABS(Table6[[#This Row],[Red_7]]/Table6[[#This Row],[sales]])</f>
        <v>0.99922839673543473</v>
      </c>
      <c r="BB184" s="9">
        <f>'[1]8'!O$22+'[1]8'!O$28*Table6[[#This Row],[LNRADIOLING]]+'[1]8'!O$23*Table6[[#This Row],[DL_DUM]]+'[1]8'!O$24*Table6[[#This Row],[CT_DUM]]+'[1]8'!O$25*Table6[[#This Row],[PA_DUM]]+'[1]8'!O$26*Table6[[#This Row],[NY_DUM]]+'[1]8'!O$27*Table6[[#This Row],[NJ_DUM]]</f>
        <v>8.5441558258438839</v>
      </c>
      <c r="BC184" s="9">
        <f>Table6[[#This Row],[sales]]-Table6[[#This Row],[Pred_8]]</f>
        <v>7854.7825299440447</v>
      </c>
      <c r="BD184" s="9">
        <f>ABS(Table6[[#This Row],[Red_8]]/Table6[[#This Row],[sales]])</f>
        <v>0.99891341716206372</v>
      </c>
      <c r="BE184" s="9">
        <f>'[1]9'!M$19+'[1]9'!M$21*Table6[[#This Row],[LNONLINE]]+'[1]9'!M$20*Table6[[#This Row],[DL_DUM]]+'[1]9'!M$22*Table6[[#This Row],[CT_DUM]]+'[1]9'!M$23*Table6[[#This Row],[PA_DUM]]+'[1]9'!M$24*Table6[[#This Row],[NY_DUM]]+'[1]9'!M$25*Table6[[#This Row],[NJ_DUM]]</f>
        <v>8.4792769629617837</v>
      </c>
      <c r="BF184" s="9">
        <f>Table6[[#This Row],[sales]]-Table6[[#This Row],[Pred_9]]</f>
        <v>7854.8474088069261</v>
      </c>
      <c r="BG184" s="9">
        <f>ABS(Table6[[#This Row],[Red_9]]/Table6[[#This Row],[sales]])</f>
        <v>0.99892166797822268</v>
      </c>
      <c r="BH184" s="9">
        <f>'[1]10'!P$22+'[1]10'!P$30*Table6[[#This Row],[LNTV]]+'[1]10'!P$29*Table6[[#This Row],[LNRADIOLING]]+'[1]10'!P$24*Table6[[#This Row],[LNONLINELING]]+'[1]10'!P$23*Table6[[#This Row],[DL_DUM]]+'[1]10'!P$25*Table6[[#This Row],[CT_DUM]]+'[1]10'!P$26*Table6[[#This Row],[PA_DUM]]+'[1]10'!P$27*Table6[[#This Row],[NY_DUM]]+'[1]10'!P$28*Table6[[#This Row],[NJ_DUM]]</f>
        <v>8.4216267724788345</v>
      </c>
      <c r="BI184" s="9">
        <f>Table6[[#This Row],[sales]]-Table6[[#This Row],[Pred_10]]</f>
        <v>7854.9050589974095</v>
      </c>
      <c r="BJ184" s="45">
        <f>ABS(Table6[[#This Row],[Red_10]]/Table6[[#This Row],[sales]])</f>
        <v>0.99892899950504166</v>
      </c>
      <c r="BK184" s="9">
        <f>'[1]11'!P$32+'[1]11'!P$40*Table6[[#This Row],[LNONLINELING]]+'[1]11'!P$39*Table6[[#This Row],[LNRADIOLING]]+'[1]11'!P$38*Table6[[#This Row],[LNTVLING]]+'[1]11'!P$33*Table6[[#This Row],[DL_DUM]]+'[1]11'!P$34*Table6[[#This Row],[CT_DUM]]+'[1]11'!P$35*Table6[[#This Row],[PA_DUM]]+'[1]11'!P$36*Table6[[#This Row],[NY_DUM]]+'[1]11'!P$37*Table6[[#This Row],[NJ_DUM]]</f>
        <v>8.4286320138168165</v>
      </c>
      <c r="BL184" s="9">
        <f>Table6[[#This Row],[sales]]-Table6[[#This Row],[ Pred_11]]</f>
        <v>7854.898053756071</v>
      </c>
      <c r="BM184" s="47">
        <f>ABS(Table6[[#This Row],[ Red_11]]/Table6[[#This Row],[sales]])</f>
        <v>0.99892810863001913</v>
      </c>
      <c r="BN184" s="9">
        <f>'[1]12'!K$22+'[1]12'!K$28*Table6[[#This Row],[COMBINE LN LING]]+'[1]12'!K$23*Table6[[#This Row],[DL_DUM]]+'[1]12'!K$24*Table6[[#This Row],[CT_DUM]]+'[1]12'!K$25*Table6[[#This Row],[PA_DUM]]+'[1]12'!K$26*Table6[[#This Row],[NY_DUM]]+'[1]12'!K$27*Table6[[#This Row],[NJ_DUM]]</f>
        <v>8.5300967860428418</v>
      </c>
      <c r="BO184" s="9">
        <f>Table6[[#This Row],[sales]]-Table6[[#This Row],[ Pred_12]]</f>
        <v>7854.7965889838451</v>
      </c>
      <c r="BP184" s="47">
        <f>ABS(Table6[[#This Row],[ Red_12]]/Table6[[#This Row],[sales]])</f>
        <v>0.99891520508724641</v>
      </c>
      <c r="BQ184">
        <f>LN(G184+'2019 Totals and Calculations'!C$18)</f>
        <v>8.3958322358747406</v>
      </c>
      <c r="BR184">
        <f>LN(Table6[[#This Row],[PROF RADIO]]+'2019 Totals and Calculations'!D$18)</f>
        <v>6.5072572824653205</v>
      </c>
      <c r="BS184">
        <f>LN(Table6[[#This Row],[ONLINE LINGERING]]+'2019 Totals and Calculations'!E$18)</f>
        <v>5.8566309914148</v>
      </c>
      <c r="BT184">
        <f>MONTH(Table6[[#This Row],[Date]])</f>
        <v>6</v>
      </c>
      <c r="BU184">
        <f t="shared" si="67"/>
        <v>0</v>
      </c>
      <c r="BV184">
        <f t="shared" si="68"/>
        <v>0</v>
      </c>
      <c r="BW184">
        <f t="shared" si="69"/>
        <v>0</v>
      </c>
      <c r="BX184">
        <f t="shared" si="70"/>
        <v>0</v>
      </c>
      <c r="BY184">
        <f t="shared" si="71"/>
        <v>0</v>
      </c>
      <c r="BZ184">
        <f t="shared" si="72"/>
        <v>1</v>
      </c>
      <c r="CA184">
        <f t="shared" si="73"/>
        <v>0</v>
      </c>
      <c r="CB184">
        <f t="shared" si="74"/>
        <v>0</v>
      </c>
      <c r="CC184">
        <f t="shared" si="75"/>
        <v>0</v>
      </c>
      <c r="CD184">
        <f t="shared" si="76"/>
        <v>0</v>
      </c>
      <c r="CE184">
        <f t="shared" si="77"/>
        <v>0</v>
      </c>
      <c r="CF184">
        <f t="shared" si="78"/>
        <v>0</v>
      </c>
      <c r="CG184">
        <f t="shared" si="79"/>
        <v>26</v>
      </c>
      <c r="CH18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7633.1391249318003</v>
      </c>
      <c r="CI184" s="79">
        <f>Table6[[#This Row],[sales]]-CH184</f>
        <v>230.18756083808785</v>
      </c>
      <c r="CJ184">
        <f>ABS(Table6[[#This Row],[sales]]-CH184)/Table6[[#This Row],[sales]]</f>
        <v>2.9273559402619487E-2</v>
      </c>
      <c r="CK18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7917.3915254160038</v>
      </c>
      <c r="CL184" s="79">
        <f>Table6[[#This Row],[sales]]-CK184</f>
        <v>-54.064839646115615</v>
      </c>
      <c r="CM184">
        <f>ABS(Table6[[#This Row],[sales]]-CK184)/Table6[[#This Row],[sales]]</f>
        <v>6.8755682940091654E-3</v>
      </c>
      <c r="CN18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7326.915653878531</v>
      </c>
      <c r="CO184" s="79">
        <f>Table6[[#This Row],[sales]]-CN184</f>
        <v>536.4110318913572</v>
      </c>
      <c r="CP184">
        <f>ABS(Table6[[#This Row],[sales]]-CN184)/Table6[[#This Row],[sales]]</f>
        <v>6.8216806108550715E-2</v>
      </c>
      <c r="CQ18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7282.9968653282885</v>
      </c>
      <c r="CR184" s="79">
        <f>Table6[[#This Row],[sales]]-CQ184</f>
        <v>580.32982044159962</v>
      </c>
      <c r="CS184">
        <f>ABS(Table6[[#This Row],[sales]]-CQ184)/Table6[[#This Row],[sales]]</f>
        <v>7.3802074316944175E-2</v>
      </c>
    </row>
    <row r="185" spans="1:97" x14ac:dyDescent="0.2">
      <c r="A185">
        <v>184</v>
      </c>
      <c r="B185" t="s">
        <v>322</v>
      </c>
      <c r="C185" s="5">
        <v>42918</v>
      </c>
      <c r="D185" s="6">
        <v>4180.1883383202439</v>
      </c>
      <c r="E185" s="8">
        <f>YEAR(Table6[[#This Row],[Date]])</f>
        <v>2017</v>
      </c>
      <c r="F185" s="6">
        <f>Table6[[#This Row],[TV_State]]+Table6[[#This Row],[Radio_State]]+Table6[[#This Row],[Online]]</f>
        <v>5109.1190801691873</v>
      </c>
      <c r="G185" s="6">
        <f t="shared" si="54"/>
        <v>4101.1857362502724</v>
      </c>
      <c r="H185" s="6">
        <f>LN(Table6[[#This Row],[PROF TV LING]])</f>
        <v>8.3190314148444759</v>
      </c>
      <c r="I185" s="6">
        <f t="shared" si="55"/>
        <v>8.3381115815181772</v>
      </c>
      <c r="J185" s="6">
        <v>619.2871612326287</v>
      </c>
      <c r="K185" s="6">
        <f t="shared" si="60"/>
        <v>613.25855352818803</v>
      </c>
      <c r="L185" s="6">
        <f>0.5*J184+0.5*Table6[[#This Row],[Radio_State]]</f>
        <v>616.22138320672457</v>
      </c>
      <c r="M185" s="6">
        <f>LN(Table6[[#This Row],[RADIO LINGERING ]])</f>
        <v>6.4236062872916104</v>
      </c>
      <c r="N185" s="6">
        <f t="shared" si="56"/>
        <v>6.4285690766337389</v>
      </c>
      <c r="O185" s="6">
        <v>309.64358061631435</v>
      </c>
      <c r="P185" s="6">
        <f t="shared" si="57"/>
        <v>308.33527566159785</v>
      </c>
      <c r="Q185" s="6">
        <f>0.3*O184+0.7*Table6[[#This Row],[Online]]</f>
        <v>308.72384720854308</v>
      </c>
      <c r="R185" s="6">
        <f>LN(Table6[[#This Row],[ONLINE LINGERING]])</f>
        <v>5.7324471789570506</v>
      </c>
      <c r="S185" s="6">
        <f t="shared" si="58"/>
        <v>5.7354218960737935</v>
      </c>
      <c r="T185" s="6">
        <v>6743.1988685990491</v>
      </c>
      <c r="U185" s="6">
        <f t="shared" si="59"/>
        <v>8.8162897008992758</v>
      </c>
      <c r="V185" s="8">
        <f>YEAR(Table6[[#This Row],[Date]])</f>
        <v>2017</v>
      </c>
      <c r="W185" s="8">
        <f>WEEKNUM(Table6[[#This Row],[Date]])</f>
        <v>27</v>
      </c>
      <c r="X185" t="s">
        <v>349</v>
      </c>
      <c r="Y185" s="9">
        <f>Table6[[#This Row],[LNTVLING]]+Table6[[#This Row],[LNRADIOLING]]+Table6[[#This Row],[LNONLINELING]]</f>
        <v>20.475084881093139</v>
      </c>
      <c r="Z185">
        <f t="shared" si="80"/>
        <v>1</v>
      </c>
      <c r="AA185">
        <f t="shared" si="61"/>
        <v>0</v>
      </c>
      <c r="AB185">
        <f t="shared" si="62"/>
        <v>1</v>
      </c>
      <c r="AC185">
        <f t="shared" si="63"/>
        <v>0</v>
      </c>
      <c r="AD185">
        <f t="shared" si="64"/>
        <v>0</v>
      </c>
      <c r="AE185">
        <f t="shared" si="65"/>
        <v>0</v>
      </c>
      <c r="AF185">
        <f t="shared" si="66"/>
        <v>0</v>
      </c>
      <c r="AG185" s="9">
        <f>'[1]1'!J$20+'[1]1'!J$21*Table6[[#This Row],[TV_State]]</f>
        <v>5440.6509185791283</v>
      </c>
      <c r="AH185" s="9">
        <f>Table6[[#This Row],[sales]]-Table6[[#This Row],[Pred_1]]</f>
        <v>1302.5479500199208</v>
      </c>
      <c r="AI185">
        <f>ABS(Table6[[#This Row],[Res_1]])/Table6[[#This Row],[sales]]</f>
        <v>0.19316469459109029</v>
      </c>
      <c r="AJ185" s="9">
        <f>'[1]2'!J$20+'[1]2'!J$21*Table6[[#This Row],[Radio_State]]</f>
        <v>4432.9863844002593</v>
      </c>
      <c r="AK185" s="9">
        <f>Table6[[#This Row],[sales]]-Table6[[#This Row],[ Pred_2 ]]</f>
        <v>2310.2124841987898</v>
      </c>
      <c r="AL185">
        <f>ABS(Table6[[#This Row],[ Res_2 ]])/Table6[[#This Row],[sales]]</f>
        <v>0.34259889545253081</v>
      </c>
      <c r="AM185" s="10">
        <f>'[1]3'!J$20+'[1]3'!J$21*Data!O185</f>
        <v>3589.6405849570065</v>
      </c>
      <c r="AN185" s="9">
        <f>Table6[[#This Row],[sales]]-Table6[[#This Row],[Pred_3]]</f>
        <v>3153.5582836420426</v>
      </c>
      <c r="AO185" s="9">
        <f>ABS(Table6[[#This Row],[Res_3]])/Table6[[#This Row],[sales]]</f>
        <v>0.46766502739926136</v>
      </c>
      <c r="AP185" s="9">
        <f>'[1]4'!L$21+'[1]4'!L$27*Table6[[#This Row],[TV_State]]+'[1]4'!L$22*Table6[[#This Row],[NJ_DUM]]+'[1]4'!L$23*Table6[[#This Row],[NY_DUM]]+'[1]4'!L$24*Table6[[#This Row],[PA_DUM]]+'[1]4'!L$25*Table6[[#This Row],[CT_DUM]]+'[1]4'!L$26*Table6[[#This Row],[DL_DUM]]</f>
        <v>1159.8986336814487</v>
      </c>
      <c r="AQ185" s="9">
        <f>Table6[[#This Row],[sales]]-Table6[[#This Row],[Pred_4]]</f>
        <v>5583.3002349176004</v>
      </c>
      <c r="AR185">
        <f>ABS(Table6[[#This Row],[Res_4]]/Table6[[#This Row],[sales]])</f>
        <v>0.82798985225206234</v>
      </c>
      <c r="AS185" s="9">
        <f>'[1]5'!L$20+'[1]5'!L$26*Table6[[#This Row],[Radio_State]]+'[1]5'!L$21*Table6[[#This Row],[NJ_DUM]]+'[1]5'!L$22*Table6[[#This Row],[NY_DUM]]+'[1]5'!L$23*Table6[[#This Row],[PA_DUM]]+'[1]5'!L$24*Table6[[#This Row],[CT_DUM]]+'[1]5'!L$25*Table6[[#This Row],[DL_DUM]]</f>
        <v>1287.3248840188148</v>
      </c>
      <c r="AT185" s="9">
        <f>Table6[[#This Row],[sales]]-Table6[[#This Row],[Pred_5]]</f>
        <v>5455.8739845802338</v>
      </c>
      <c r="AU185" s="9">
        <f>ABS(Table6[[#This Row],[Red_5]]/Table6[[#This Row],[sales]])</f>
        <v>0.8090928490907362</v>
      </c>
      <c r="AV185" s="9">
        <f>'[1]6'!L$20+'[1]6'!L$26*Table6[[#This Row],[Online]]+'[1]6'!L$21*Table6[[#This Row],[NJ_DUM]]+'[1]6'!L$22*Table6[[#This Row],[NY_DUM]]+'[1]6'!L$23*Table6[[#This Row],[PA_DUM]]+'[1]6'!L$24*Table6[[#This Row],[CT_DUM]]+'[1]6'!L$25*Table6[[#This Row],[DL_DUM]]</f>
        <v>1341.6948195940026</v>
      </c>
      <c r="AW185" s="9">
        <f>Table6[[#This Row],[sales]]-Table6[[#This Row],[Pred_6]]</f>
        <v>5401.5040490050469</v>
      </c>
      <c r="AX185" s="9">
        <f>ABS(Table6[[#This Row],[Red_6]]/Table6[[#This Row],[sales]])</f>
        <v>0.80102991981419203</v>
      </c>
      <c r="AY185" s="9">
        <f>'[1]7'!L$21+'[1]7'!L$27*Table6[[#This Row],[LNTV]]+'[1]7'!L$22*Table6[[#This Row],[NJ_DUM]]+'[1]7'!L$23*Table6[[#This Row],[NY_DUM]]+'[1]7'!L$24*Table6[[#This Row],[PA_DUM]]+'[1]7'!L$25*Table6[[#This Row],[CT_DUM]]+'[1]7'!L$26*Table6[[#This Row],[DL_DUM]]</f>
        <v>6.0684698883730048</v>
      </c>
      <c r="AZ185" s="9">
        <f>Table6[[#This Row],[sales]]-Table6[[#This Row],[Pred_7]]</f>
        <v>6737.1303987106758</v>
      </c>
      <c r="BA185" s="9">
        <f>ABS(Table6[[#This Row],[Red_7]]/Table6[[#This Row],[sales]])</f>
        <v>0.99910006066755164</v>
      </c>
      <c r="BB185" s="9">
        <f>'[1]8'!O$22+'[1]8'!O$28*Table6[[#This Row],[LNRADIOLING]]+'[1]8'!O$23*Table6[[#This Row],[DL_DUM]]+'[1]8'!O$24*Table6[[#This Row],[CT_DUM]]+'[1]8'!O$25*Table6[[#This Row],[PA_DUM]]+'[1]8'!O$26*Table6[[#This Row],[NY_DUM]]+'[1]8'!O$27*Table6[[#This Row],[NJ_DUM]]</f>
        <v>8.544865691847658</v>
      </c>
      <c r="BC185" s="9">
        <f>Table6[[#This Row],[sales]]-Table6[[#This Row],[Pred_8]]</f>
        <v>6734.6540029072012</v>
      </c>
      <c r="BD185" s="9">
        <f>ABS(Table6[[#This Row],[Red_8]]/Table6[[#This Row],[sales]])</f>
        <v>0.99873281718982976</v>
      </c>
      <c r="BE185" s="9">
        <f>'[1]9'!M$19+'[1]9'!M$21*Table6[[#This Row],[LNONLINE]]+'[1]9'!M$20*Table6[[#This Row],[DL_DUM]]+'[1]9'!M$22*Table6[[#This Row],[CT_DUM]]+'[1]9'!M$23*Table6[[#This Row],[PA_DUM]]+'[1]9'!M$24*Table6[[#This Row],[NY_DUM]]+'[1]9'!M$25*Table6[[#This Row],[NJ_DUM]]</f>
        <v>8.4824274112931146</v>
      </c>
      <c r="BF185" s="9">
        <f>Table6[[#This Row],[sales]]-Table6[[#This Row],[Pred_9]]</f>
        <v>6734.7164411877557</v>
      </c>
      <c r="BG185" s="9">
        <f>ABS(Table6[[#This Row],[Red_9]]/Table6[[#This Row],[sales]])</f>
        <v>0.99874207663505321</v>
      </c>
      <c r="BH185" s="9">
        <f>'[1]10'!P$22+'[1]10'!P$30*Table6[[#This Row],[LNTV]]+'[1]10'!P$29*Table6[[#This Row],[LNRADIOLING]]+'[1]10'!P$24*Table6[[#This Row],[LNONLINELING]]+'[1]10'!P$23*Table6[[#This Row],[DL_DUM]]+'[1]10'!P$25*Table6[[#This Row],[CT_DUM]]+'[1]10'!P$26*Table6[[#This Row],[PA_DUM]]+'[1]10'!P$27*Table6[[#This Row],[NY_DUM]]+'[1]10'!P$28*Table6[[#This Row],[NJ_DUM]]</f>
        <v>8.4234378557550524</v>
      </c>
      <c r="BI185" s="9">
        <f>Table6[[#This Row],[sales]]-Table6[[#This Row],[Pred_10]]</f>
        <v>6734.7754307432942</v>
      </c>
      <c r="BJ185" s="45">
        <f>ABS(Table6[[#This Row],[Red_10]]/Table6[[#This Row],[sales]])</f>
        <v>0.99875082464274034</v>
      </c>
      <c r="BK185" s="9">
        <f>'[1]11'!P$32+'[1]11'!P$40*Table6[[#This Row],[LNONLINELING]]+'[1]11'!P$39*Table6[[#This Row],[LNRADIOLING]]+'[1]11'!P$38*Table6[[#This Row],[LNTVLING]]+'[1]11'!P$33*Table6[[#This Row],[DL_DUM]]+'[1]11'!P$34*Table6[[#This Row],[CT_DUM]]+'[1]11'!P$35*Table6[[#This Row],[PA_DUM]]+'[1]11'!P$36*Table6[[#This Row],[NY_DUM]]+'[1]11'!P$37*Table6[[#This Row],[NJ_DUM]]</f>
        <v>8.4300374725518505</v>
      </c>
      <c r="BL185" s="9">
        <f>Table6[[#This Row],[sales]]-Table6[[#This Row],[ Pred_11]]</f>
        <v>6734.7688311264974</v>
      </c>
      <c r="BM185" s="47">
        <f>ABS(Table6[[#This Row],[ Red_11]]/Table6[[#This Row],[sales]])</f>
        <v>0.99874984593561256</v>
      </c>
      <c r="BN185" s="9">
        <f>'[1]12'!K$22+'[1]12'!K$28*Table6[[#This Row],[COMBINE LN LING]]+'[1]12'!K$23*Table6[[#This Row],[DL_DUM]]+'[1]12'!K$24*Table6[[#This Row],[CT_DUM]]+'[1]12'!K$25*Table6[[#This Row],[PA_DUM]]+'[1]12'!K$26*Table6[[#This Row],[NY_DUM]]+'[1]12'!K$27*Table6[[#This Row],[NJ_DUM]]</f>
        <v>8.5328097382235697</v>
      </c>
      <c r="BO185" s="9">
        <f>Table6[[#This Row],[sales]]-Table6[[#This Row],[ Pred_12]]</f>
        <v>6734.6660588608256</v>
      </c>
      <c r="BP185" s="47">
        <f>ABS(Table6[[#This Row],[ Red_12]]/Table6[[#This Row],[sales]])</f>
        <v>0.99873460505844514</v>
      </c>
      <c r="BQ185">
        <f>LN(G185+'2019 Totals and Calculations'!C$18)</f>
        <v>8.4034485716702871</v>
      </c>
      <c r="BR185">
        <f>LN(Table6[[#This Row],[PROF RADIO]]+'2019 Totals and Calculations'!D$18)</f>
        <v>6.5162151465066129</v>
      </c>
      <c r="BS185">
        <f>LN(Table6[[#This Row],[ONLINE LINGERING]]+'2019 Totals and Calculations'!E$18)</f>
        <v>5.8653377052578328</v>
      </c>
      <c r="BT185">
        <f>MONTH(Table6[[#This Row],[Date]])</f>
        <v>7</v>
      </c>
      <c r="BU185">
        <f t="shared" si="67"/>
        <v>0</v>
      </c>
      <c r="BV185">
        <f t="shared" si="68"/>
        <v>0</v>
      </c>
      <c r="BW185">
        <f t="shared" si="69"/>
        <v>0</v>
      </c>
      <c r="BX185">
        <f t="shared" si="70"/>
        <v>0</v>
      </c>
      <c r="BY185">
        <f t="shared" si="71"/>
        <v>0</v>
      </c>
      <c r="BZ185">
        <f t="shared" si="72"/>
        <v>0</v>
      </c>
      <c r="CA185">
        <f t="shared" si="73"/>
        <v>1</v>
      </c>
      <c r="CB185">
        <f t="shared" si="74"/>
        <v>0</v>
      </c>
      <c r="CC185">
        <f t="shared" si="75"/>
        <v>0</v>
      </c>
      <c r="CD185">
        <f t="shared" si="76"/>
        <v>0</v>
      </c>
      <c r="CE185">
        <f t="shared" si="77"/>
        <v>0</v>
      </c>
      <c r="CF185">
        <f t="shared" si="78"/>
        <v>0</v>
      </c>
      <c r="CG185">
        <f t="shared" si="79"/>
        <v>27</v>
      </c>
      <c r="CH18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8716.8475767401178</v>
      </c>
      <c r="CI185" s="79">
        <f>Table6[[#This Row],[sales]]-CH185</f>
        <v>-1973.6487081410687</v>
      </c>
      <c r="CJ185">
        <f>ABS(Table6[[#This Row],[sales]]-CH185)/Table6[[#This Row],[sales]]</f>
        <v>0.29268730562459433</v>
      </c>
      <c r="CK18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9339.4861046284332</v>
      </c>
      <c r="CL185" s="79">
        <f>Table6[[#This Row],[sales]]-CK185</f>
        <v>-2596.2872360293841</v>
      </c>
      <c r="CM185">
        <f>ABS(Table6[[#This Row],[sales]]-CK185)/Table6[[#This Row],[sales]]</f>
        <v>0.38502308572263455</v>
      </c>
      <c r="CN18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7292.5912599805606</v>
      </c>
      <c r="CO185" s="79">
        <f>Table6[[#This Row],[sales]]-CN185</f>
        <v>-549.39239138151152</v>
      </c>
      <c r="CP185">
        <f>ABS(Table6[[#This Row],[sales]]-CN185)/Table6[[#This Row],[sales]]</f>
        <v>8.1473556109973061E-2</v>
      </c>
      <c r="CQ18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7489.1483622133055</v>
      </c>
      <c r="CR185" s="79">
        <f>Table6[[#This Row],[sales]]-CQ185</f>
        <v>-745.94949361425643</v>
      </c>
      <c r="CS185">
        <f>ABS(Table6[[#This Row],[sales]]-CQ185)/Table6[[#This Row],[sales]]</f>
        <v>0.11062249655544167</v>
      </c>
    </row>
    <row r="186" spans="1:97" x14ac:dyDescent="0.2">
      <c r="A186">
        <v>185</v>
      </c>
      <c r="B186" t="s">
        <v>322</v>
      </c>
      <c r="C186" s="5">
        <v>42925</v>
      </c>
      <c r="D186" s="6">
        <v>4221.990221703446</v>
      </c>
      <c r="E186" s="8">
        <f>YEAR(Table6[[#This Row],[Date]])</f>
        <v>2017</v>
      </c>
      <c r="F186" s="6">
        <f>Table6[[#This Row],[TV_State]]+Table6[[#This Row],[Radio_State]]+Table6[[#This Row],[Online]]</f>
        <v>5160.2102709708779</v>
      </c>
      <c r="G186" s="6">
        <f t="shared" si="54"/>
        <v>4137.4270818862242</v>
      </c>
      <c r="H186" s="6">
        <f>LN(Table6[[#This Row],[PROF TV LING]])</f>
        <v>8.3278293958167193</v>
      </c>
      <c r="I186" s="6">
        <f t="shared" si="55"/>
        <v>8.348061912371346</v>
      </c>
      <c r="J186" s="6">
        <v>625.48003284495496</v>
      </c>
      <c r="K186" s="6">
        <f t="shared" si="60"/>
        <v>619.36929318657144</v>
      </c>
      <c r="L186" s="6">
        <f>0.5*J185+0.5*Table6[[#This Row],[Radio_State]]</f>
        <v>622.38359703879178</v>
      </c>
      <c r="M186" s="6">
        <f>LN(Table6[[#This Row],[RADIO LINGERING ]])</f>
        <v>6.4335566181447783</v>
      </c>
      <c r="N186" s="6">
        <f t="shared" si="56"/>
        <v>6.4385194074869068</v>
      </c>
      <c r="O186" s="6">
        <v>312.74001642247748</v>
      </c>
      <c r="P186" s="6">
        <f t="shared" si="57"/>
        <v>311.4185941942136</v>
      </c>
      <c r="Q186" s="6">
        <f>0.3*O185+0.7*Table6[[#This Row],[Online]]</f>
        <v>311.81108568062854</v>
      </c>
      <c r="R186" s="6">
        <f>LN(Table6[[#This Row],[ONLINE LINGERING]])</f>
        <v>5.7423975098102193</v>
      </c>
      <c r="S186" s="6">
        <f t="shared" si="58"/>
        <v>5.7453722269269623</v>
      </c>
      <c r="T186" s="6">
        <v>7935.0594966055851</v>
      </c>
      <c r="U186" s="6">
        <f t="shared" si="59"/>
        <v>8.9790461309293228</v>
      </c>
      <c r="V186" s="8">
        <f>YEAR(Table6[[#This Row],[Date]])</f>
        <v>2017</v>
      </c>
      <c r="W186" s="8">
        <f>WEEKNUM(Table6[[#This Row],[Date]])</f>
        <v>28</v>
      </c>
      <c r="X186" t="s">
        <v>350</v>
      </c>
      <c r="Y186" s="9">
        <f>Table6[[#This Row],[LNTVLING]]+Table6[[#This Row],[LNRADIOLING]]+Table6[[#This Row],[LNONLINELING]]</f>
        <v>20.503783523771716</v>
      </c>
      <c r="Z186">
        <f t="shared" si="80"/>
        <v>1</v>
      </c>
      <c r="AA186">
        <f t="shared" si="61"/>
        <v>0</v>
      </c>
      <c r="AB186">
        <f t="shared" si="62"/>
        <v>1</v>
      </c>
      <c r="AC186">
        <f t="shared" si="63"/>
        <v>0</v>
      </c>
      <c r="AD186">
        <f t="shared" si="64"/>
        <v>0</v>
      </c>
      <c r="AE186">
        <f t="shared" si="65"/>
        <v>0</v>
      </c>
      <c r="AF186">
        <f t="shared" si="66"/>
        <v>0</v>
      </c>
      <c r="AG186" s="9">
        <f>'[1]1'!J$20+'[1]1'!J$21*Table6[[#This Row],[TV_State]]</f>
        <v>5481.7601023103562</v>
      </c>
      <c r="AH186" s="9">
        <f>Table6[[#This Row],[sales]]-Table6[[#This Row],[Pred_1]]</f>
        <v>2453.2993942952289</v>
      </c>
      <c r="AI186">
        <f>ABS(Table6[[#This Row],[Res_1]])/Table6[[#This Row],[sales]]</f>
        <v>0.30917214865807718</v>
      </c>
      <c r="AJ186" s="9">
        <f>'[1]2'!J$20+'[1]2'!J$21*Table6[[#This Row],[Radio_State]]</f>
        <v>4460.1734302042869</v>
      </c>
      <c r="AK186" s="9">
        <f>Table6[[#This Row],[sales]]-Table6[[#This Row],[ Pred_2 ]]</f>
        <v>3474.8860664012982</v>
      </c>
      <c r="AL186">
        <f>ABS(Table6[[#This Row],[ Res_2 ]])/Table6[[#This Row],[sales]]</f>
        <v>0.43791556545830129</v>
      </c>
      <c r="AM186" s="10">
        <f>'[1]3'!J$20+'[1]3'!J$21*Data!O186</f>
        <v>3607.529688989328</v>
      </c>
      <c r="AN186" s="9">
        <f>Table6[[#This Row],[sales]]-Table6[[#This Row],[Pred_3]]</f>
        <v>4327.5298076162571</v>
      </c>
      <c r="AO186" s="9">
        <f>ABS(Table6[[#This Row],[Res_3]])/Table6[[#This Row],[sales]]</f>
        <v>0.54536828734144505</v>
      </c>
      <c r="AP186" s="9">
        <f>'[1]4'!L$21+'[1]4'!L$27*Table6[[#This Row],[TV_State]]+'[1]4'!L$22*Table6[[#This Row],[NJ_DUM]]+'[1]4'!L$23*Table6[[#This Row],[NY_DUM]]+'[1]4'!L$24*Table6[[#This Row],[PA_DUM]]+'[1]4'!L$25*Table6[[#This Row],[CT_DUM]]+'[1]4'!L$26*Table6[[#This Row],[DL_DUM]]</f>
        <v>1169.1193200748048</v>
      </c>
      <c r="AQ186" s="9">
        <f>Table6[[#This Row],[sales]]-Table6[[#This Row],[Pred_4]]</f>
        <v>6765.9401765307803</v>
      </c>
      <c r="AR186">
        <f>ABS(Table6[[#This Row],[Res_4]]/Table6[[#This Row],[sales]])</f>
        <v>0.85266407635948738</v>
      </c>
      <c r="AS186" s="9">
        <f>'[1]5'!L$20+'[1]5'!L$26*Table6[[#This Row],[Radio_State]]+'[1]5'!L$21*Table6[[#This Row],[NJ_DUM]]+'[1]5'!L$22*Table6[[#This Row],[NY_DUM]]+'[1]5'!L$23*Table6[[#This Row],[PA_DUM]]+'[1]5'!L$24*Table6[[#This Row],[CT_DUM]]+'[1]5'!L$25*Table6[[#This Row],[DL_DUM]]</f>
        <v>1298.2342175757321</v>
      </c>
      <c r="AT186" s="9">
        <f>Table6[[#This Row],[sales]]-Table6[[#This Row],[Pred_5]]</f>
        <v>6636.8252790298529</v>
      </c>
      <c r="AU186" s="9">
        <f>ABS(Table6[[#This Row],[Red_5]]/Table6[[#This Row],[sales]])</f>
        <v>0.83639262967957795</v>
      </c>
      <c r="AV186" s="9">
        <f>'[1]6'!L$20+'[1]6'!L$26*Table6[[#This Row],[Online]]+'[1]6'!L$21*Table6[[#This Row],[NJ_DUM]]+'[1]6'!L$22*Table6[[#This Row],[NY_DUM]]+'[1]6'!L$23*Table6[[#This Row],[PA_DUM]]+'[1]6'!L$24*Table6[[#This Row],[CT_DUM]]+'[1]6'!L$25*Table6[[#This Row],[DL_DUM]]</f>
        <v>1355.1713058018072</v>
      </c>
      <c r="AW186" s="9">
        <f>Table6[[#This Row],[sales]]-Table6[[#This Row],[Pred_6]]</f>
        <v>6579.8881908037783</v>
      </c>
      <c r="AX186" s="9">
        <f>ABS(Table6[[#This Row],[Red_6]]/Table6[[#This Row],[sales]])</f>
        <v>0.82921724703116417</v>
      </c>
      <c r="AY186" s="9">
        <f>'[1]7'!L$21+'[1]7'!L$27*Table6[[#This Row],[LNTV]]+'[1]7'!L$22*Table6[[#This Row],[NJ_DUM]]+'[1]7'!L$23*Table6[[#This Row],[NY_DUM]]+'[1]7'!L$24*Table6[[#This Row],[PA_DUM]]+'[1]7'!L$25*Table6[[#This Row],[CT_DUM]]+'[1]7'!L$26*Table6[[#This Row],[DL_DUM]]</f>
        <v>6.0695712356630054</v>
      </c>
      <c r="AZ186" s="9">
        <f>Table6[[#This Row],[sales]]-Table6[[#This Row],[Pred_7]]</f>
        <v>7928.9899253699223</v>
      </c>
      <c r="BA186" s="9">
        <f>ABS(Table6[[#This Row],[Red_7]]/Table6[[#This Row],[sales]])</f>
        <v>0.99923509442641745</v>
      </c>
      <c r="BB186" s="9">
        <f>'[1]8'!O$22+'[1]8'!O$28*Table6[[#This Row],[LNRADIOLING]]+'[1]8'!O$23*Table6[[#This Row],[DL_DUM]]+'[1]8'!O$24*Table6[[#This Row],[CT_DUM]]+'[1]8'!O$25*Table6[[#This Row],[PA_DUM]]+'[1]8'!O$26*Table6[[#This Row],[NY_DUM]]+'[1]8'!O$27*Table6[[#This Row],[NJ_DUM]]</f>
        <v>8.5455755578514356</v>
      </c>
      <c r="BC186" s="9">
        <f>Table6[[#This Row],[sales]]-Table6[[#This Row],[Pred_8]]</f>
        <v>7926.5139210477337</v>
      </c>
      <c r="BD186" s="9">
        <f>ABS(Table6[[#This Row],[Red_8]]/Table6[[#This Row],[sales]])</f>
        <v>0.99892306093463989</v>
      </c>
      <c r="BE186" s="9">
        <f>'[1]9'!M$19+'[1]9'!M$21*Table6[[#This Row],[LNONLINE]]+'[1]9'!M$20*Table6[[#This Row],[DL_DUM]]+'[1]9'!M$22*Table6[[#This Row],[CT_DUM]]+'[1]9'!M$23*Table6[[#This Row],[PA_DUM]]+'[1]9'!M$24*Table6[[#This Row],[NY_DUM]]+'[1]9'!M$25*Table6[[#This Row],[NJ_DUM]]</f>
        <v>8.4855778596244473</v>
      </c>
      <c r="BF186" s="9">
        <f>Table6[[#This Row],[sales]]-Table6[[#This Row],[Pred_9]]</f>
        <v>7926.5739187459603</v>
      </c>
      <c r="BG186" s="9">
        <f>ABS(Table6[[#This Row],[Red_9]]/Table6[[#This Row],[sales]])</f>
        <v>0.9989306220245413</v>
      </c>
      <c r="BH186" s="9">
        <f>'[1]10'!P$22+'[1]10'!P$30*Table6[[#This Row],[LNTV]]+'[1]10'!P$29*Table6[[#This Row],[LNRADIOLING]]+'[1]10'!P$24*Table6[[#This Row],[LNONLINELING]]+'[1]10'!P$23*Table6[[#This Row],[DL_DUM]]+'[1]10'!P$25*Table6[[#This Row],[CT_DUM]]+'[1]10'!P$26*Table6[[#This Row],[PA_DUM]]+'[1]10'!P$27*Table6[[#This Row],[NY_DUM]]+'[1]10'!P$28*Table6[[#This Row],[NJ_DUM]]</f>
        <v>8.4252489390312704</v>
      </c>
      <c r="BI186" s="9">
        <f>Table6[[#This Row],[sales]]-Table6[[#This Row],[Pred_10]]</f>
        <v>7926.6342476665541</v>
      </c>
      <c r="BJ186" s="45">
        <f>ABS(Table6[[#This Row],[Red_10]]/Table6[[#This Row],[sales]])</f>
        <v>0.99893822485607886</v>
      </c>
      <c r="BK186" s="9">
        <f>'[1]11'!P$32+'[1]11'!P$40*Table6[[#This Row],[LNONLINELING]]+'[1]11'!P$39*Table6[[#This Row],[LNRADIOLING]]+'[1]11'!P$38*Table6[[#This Row],[LNTVLING]]+'[1]11'!P$33*Table6[[#This Row],[DL_DUM]]+'[1]11'!P$34*Table6[[#This Row],[CT_DUM]]+'[1]11'!P$35*Table6[[#This Row],[PA_DUM]]+'[1]11'!P$36*Table6[[#This Row],[NY_DUM]]+'[1]11'!P$37*Table6[[#This Row],[NJ_DUM]]</f>
        <v>8.4313572451278826</v>
      </c>
      <c r="BL186" s="9">
        <f>Table6[[#This Row],[sales]]-Table6[[#This Row],[ Pred_11]]</f>
        <v>7926.6281393604568</v>
      </c>
      <c r="BM186" s="47">
        <f>ABS(Table6[[#This Row],[ Red_11]]/Table6[[#This Row],[sales]])</f>
        <v>0.99893745506902187</v>
      </c>
      <c r="BN186" s="9">
        <f>'[1]12'!K$22+'[1]12'!K$28*Table6[[#This Row],[COMBINE LN LING]]+'[1]12'!K$23*Table6[[#This Row],[DL_DUM]]+'[1]12'!K$24*Table6[[#This Row],[CT_DUM]]+'[1]12'!K$25*Table6[[#This Row],[PA_DUM]]+'[1]12'!K$26*Table6[[#This Row],[NY_DUM]]+'[1]12'!K$27*Table6[[#This Row],[NJ_DUM]]</f>
        <v>8.5355715772306144</v>
      </c>
      <c r="BO186" s="9">
        <f>Table6[[#This Row],[sales]]-Table6[[#This Row],[ Pred_12]]</f>
        <v>7926.5239250283548</v>
      </c>
      <c r="BP186" s="47">
        <f>ABS(Table6[[#This Row],[ Red_12]]/Table6[[#This Row],[sales]])</f>
        <v>0.99892432166628597</v>
      </c>
      <c r="BQ186">
        <f>LN(G186+'2019 Totals and Calculations'!C$18)</f>
        <v>8.4115372089697829</v>
      </c>
      <c r="BR186">
        <f>LN(Table6[[#This Row],[PROF RADIO]]+'2019 Totals and Calculations'!D$18)</f>
        <v>6.5252138922736806</v>
      </c>
      <c r="BS186">
        <f>LN(Table6[[#This Row],[ONLINE LINGERING]]+'2019 Totals and Calculations'!E$18)</f>
        <v>5.8740552065656537</v>
      </c>
      <c r="BT186">
        <f>MONTH(Table6[[#This Row],[Date]])</f>
        <v>7</v>
      </c>
      <c r="BU186">
        <f t="shared" si="67"/>
        <v>0</v>
      </c>
      <c r="BV186">
        <f t="shared" si="68"/>
        <v>0</v>
      </c>
      <c r="BW186">
        <f t="shared" si="69"/>
        <v>0</v>
      </c>
      <c r="BX186">
        <f t="shared" si="70"/>
        <v>0</v>
      </c>
      <c r="BY186">
        <f t="shared" si="71"/>
        <v>0</v>
      </c>
      <c r="BZ186">
        <f t="shared" si="72"/>
        <v>0</v>
      </c>
      <c r="CA186">
        <f t="shared" si="73"/>
        <v>1</v>
      </c>
      <c r="CB186">
        <f t="shared" si="74"/>
        <v>0</v>
      </c>
      <c r="CC186">
        <f t="shared" si="75"/>
        <v>0</v>
      </c>
      <c r="CD186">
        <f t="shared" si="76"/>
        <v>0</v>
      </c>
      <c r="CE186">
        <f t="shared" si="77"/>
        <v>0</v>
      </c>
      <c r="CF186">
        <f t="shared" si="78"/>
        <v>0</v>
      </c>
      <c r="CG186">
        <f t="shared" si="79"/>
        <v>28</v>
      </c>
      <c r="CH18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8761.5409102187296</v>
      </c>
      <c r="CI186" s="79">
        <f>Table6[[#This Row],[sales]]-CH186</f>
        <v>-826.48141361314447</v>
      </c>
      <c r="CJ186">
        <f>ABS(Table6[[#This Row],[sales]]-CH186)/Table6[[#This Row],[sales]]</f>
        <v>0.10415566688147607</v>
      </c>
      <c r="CK18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9386.530442964915</v>
      </c>
      <c r="CL186" s="79">
        <f>Table6[[#This Row],[sales]]-CK186</f>
        <v>-1451.4709463593299</v>
      </c>
      <c r="CM186">
        <f>ABS(Table6[[#This Row],[sales]]-CK186)/Table6[[#This Row],[sales]]</f>
        <v>0.18291872253512806</v>
      </c>
      <c r="CN18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7330.617637823676</v>
      </c>
      <c r="CO186" s="79">
        <f>Table6[[#This Row],[sales]]-CN186</f>
        <v>604.4418587819091</v>
      </c>
      <c r="CP186">
        <f>ABS(Table6[[#This Row],[sales]]-CN186)/Table6[[#This Row],[sales]]</f>
        <v>7.6173576145266944E-2</v>
      </c>
      <c r="CQ18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7544.2262248853103</v>
      </c>
      <c r="CR186" s="79">
        <f>Table6[[#This Row],[sales]]-CQ186</f>
        <v>390.83327172027475</v>
      </c>
      <c r="CS186">
        <f>ABS(Table6[[#This Row],[sales]]-CQ186)/Table6[[#This Row],[sales]]</f>
        <v>4.9253981257161739E-2</v>
      </c>
    </row>
    <row r="187" spans="1:97" x14ac:dyDescent="0.2">
      <c r="A187">
        <v>186</v>
      </c>
      <c r="B187" t="s">
        <v>322</v>
      </c>
      <c r="C187" s="5">
        <v>42932</v>
      </c>
      <c r="D187" s="6">
        <v>4264.2101239204803</v>
      </c>
      <c r="E187" s="8">
        <f>YEAR(Table6[[#This Row],[Date]])</f>
        <v>2017</v>
      </c>
      <c r="F187" s="6">
        <f>Table6[[#This Row],[TV_State]]+Table6[[#This Row],[Radio_State]]+Table6[[#This Row],[Online]]</f>
        <v>5211.8123736805874</v>
      </c>
      <c r="G187" s="6">
        <f t="shared" si="54"/>
        <v>4175.4619944965007</v>
      </c>
      <c r="H187" s="6">
        <f>LN(Table6[[#This Row],[PROF TV LING]])</f>
        <v>8.3369802885273128</v>
      </c>
      <c r="I187" s="6">
        <f t="shared" si="55"/>
        <v>8.358012243224513</v>
      </c>
      <c r="J187" s="6">
        <v>631.73483317340447</v>
      </c>
      <c r="K187" s="6">
        <f t="shared" si="60"/>
        <v>625.55206317998795</v>
      </c>
      <c r="L187" s="6">
        <f>0.5*J186+0.5*Table6[[#This Row],[Radio_State]]</f>
        <v>628.60743300917966</v>
      </c>
      <c r="M187" s="6">
        <f>LN(Table6[[#This Row],[RADIO LINGERING ]])</f>
        <v>6.4435069489979462</v>
      </c>
      <c r="N187" s="6">
        <f t="shared" si="56"/>
        <v>6.4484697383400755</v>
      </c>
      <c r="O187" s="6">
        <v>315.86741658670223</v>
      </c>
      <c r="P187" s="6">
        <f t="shared" si="57"/>
        <v>314.53276986895565</v>
      </c>
      <c r="Q187" s="6">
        <f>0.3*O186+0.7*Table6[[#This Row],[Online]]</f>
        <v>314.92919653743479</v>
      </c>
      <c r="R187" s="6">
        <f>LN(Table6[[#This Row],[ONLINE LINGERING]])</f>
        <v>5.7523478406633872</v>
      </c>
      <c r="S187" s="6">
        <f t="shared" si="58"/>
        <v>5.7553225577801301</v>
      </c>
      <c r="T187" s="6">
        <v>6743.059707647717</v>
      </c>
      <c r="U187" s="6">
        <f t="shared" si="59"/>
        <v>8.8162690634555325</v>
      </c>
      <c r="V187" s="8">
        <f>YEAR(Table6[[#This Row],[Date]])</f>
        <v>2017</v>
      </c>
      <c r="W187" s="8">
        <f>WEEKNUM(Table6[[#This Row],[Date]])</f>
        <v>29</v>
      </c>
      <c r="X187" t="s">
        <v>351</v>
      </c>
      <c r="Y187" s="9">
        <f>Table6[[#This Row],[LNTVLING]]+Table6[[#This Row],[LNRADIOLING]]+Table6[[#This Row],[LNONLINELING]]</f>
        <v>20.532835078188647</v>
      </c>
      <c r="Z187">
        <f t="shared" si="80"/>
        <v>1</v>
      </c>
      <c r="AA187">
        <f t="shared" si="61"/>
        <v>0</v>
      </c>
      <c r="AB187">
        <f t="shared" si="62"/>
        <v>1</v>
      </c>
      <c r="AC187">
        <f t="shared" si="63"/>
        <v>0</v>
      </c>
      <c r="AD187">
        <f t="shared" si="64"/>
        <v>0</v>
      </c>
      <c r="AE187">
        <f t="shared" si="65"/>
        <v>0</v>
      </c>
      <c r="AF187">
        <f t="shared" si="66"/>
        <v>0</v>
      </c>
      <c r="AG187" s="9">
        <f>'[1]1'!J$20+'[1]1'!J$21*Table6[[#This Row],[TV_State]]</f>
        <v>5523.2803778788966</v>
      </c>
      <c r="AH187" s="9">
        <f>Table6[[#This Row],[sales]]-Table6[[#This Row],[Pred_1]]</f>
        <v>1219.7793297688204</v>
      </c>
      <c r="AI187">
        <f>ABS(Table6[[#This Row],[Res_1]])/Table6[[#This Row],[sales]]</f>
        <v>0.18089404256429673</v>
      </c>
      <c r="AJ187" s="9">
        <f>'[1]2'!J$20+'[1]2'!J$21*Table6[[#This Row],[Radio_State]]</f>
        <v>4487.6323464663546</v>
      </c>
      <c r="AK187" s="9">
        <f>Table6[[#This Row],[sales]]-Table6[[#This Row],[ Pred_2 ]]</f>
        <v>2255.4273611813624</v>
      </c>
      <c r="AL187">
        <f>ABS(Table6[[#This Row],[ Res_2 ]])/Table6[[#This Row],[sales]]</f>
        <v>0.33448129765532758</v>
      </c>
      <c r="AM187" s="10">
        <f>'[1]3'!J$20+'[1]3'!J$21*Data!O187</f>
        <v>3625.5976840619724</v>
      </c>
      <c r="AN187" s="9">
        <f>Table6[[#This Row],[sales]]-Table6[[#This Row],[Pred_3]]</f>
        <v>3117.4620235857446</v>
      </c>
      <c r="AO187" s="9">
        <f>ABS(Table6[[#This Row],[Res_3]])/Table6[[#This Row],[sales]]</f>
        <v>0.46232158081739066</v>
      </c>
      <c r="AP187" s="9">
        <f>'[1]4'!L$21+'[1]4'!L$27*Table6[[#This Row],[TV_State]]+'[1]4'!L$22*Table6[[#This Row],[NJ_DUM]]+'[1]4'!L$23*Table6[[#This Row],[NY_DUM]]+'[1]4'!L$24*Table6[[#This Row],[PA_DUM]]+'[1]4'!L$25*Table6[[#This Row],[CT_DUM]]+'[1]4'!L$26*Table6[[#This Row],[DL_DUM]]</f>
        <v>1178.4322133320948</v>
      </c>
      <c r="AQ187" s="9">
        <f>Table6[[#This Row],[sales]]-Table6[[#This Row],[Pred_4]]</f>
        <v>5564.6274943156222</v>
      </c>
      <c r="AR187">
        <f>ABS(Table6[[#This Row],[Res_4]]/Table6[[#This Row],[sales]])</f>
        <v>0.82523776083495703</v>
      </c>
      <c r="AS187" s="9">
        <f>'[1]5'!L$20+'[1]5'!L$26*Table6[[#This Row],[Radio_State]]+'[1]5'!L$21*Table6[[#This Row],[NJ_DUM]]+'[1]5'!L$22*Table6[[#This Row],[NY_DUM]]+'[1]5'!L$23*Table6[[#This Row],[PA_DUM]]+'[1]5'!L$24*Table6[[#This Row],[CT_DUM]]+'[1]5'!L$25*Table6[[#This Row],[DL_DUM]]</f>
        <v>1309.2526444682189</v>
      </c>
      <c r="AT187" s="9">
        <f>Table6[[#This Row],[sales]]-Table6[[#This Row],[Pred_5]]</f>
        <v>5433.8070631794981</v>
      </c>
      <c r="AU187" s="9">
        <f>ABS(Table6[[#This Row],[Red_5]]/Table6[[#This Row],[sales]])</f>
        <v>0.80583700853437268</v>
      </c>
      <c r="AV187" s="9">
        <f>'[1]6'!L$20+'[1]6'!L$26*Table6[[#This Row],[Online]]+'[1]6'!L$21*Table6[[#This Row],[NJ_DUM]]+'[1]6'!L$22*Table6[[#This Row],[NY_DUM]]+'[1]6'!L$23*Table6[[#This Row],[PA_DUM]]+'[1]6'!L$24*Table6[[#This Row],[CT_DUM]]+'[1]6'!L$25*Table6[[#This Row],[DL_DUM]]</f>
        <v>1368.7825568716896</v>
      </c>
      <c r="AW187" s="9">
        <f>Table6[[#This Row],[sales]]-Table6[[#This Row],[Pred_6]]</f>
        <v>5374.2771507760272</v>
      </c>
      <c r="AX187" s="9">
        <f>ABS(Table6[[#This Row],[Red_6]]/Table6[[#This Row],[sales]])</f>
        <v>0.79700868504556321</v>
      </c>
      <c r="AY187" s="9">
        <f>'[1]7'!L$21+'[1]7'!L$27*Table6[[#This Row],[LNTV]]+'[1]7'!L$22*Table6[[#This Row],[NJ_DUM]]+'[1]7'!L$23*Table6[[#This Row],[NY_DUM]]+'[1]7'!L$24*Table6[[#This Row],[PA_DUM]]+'[1]7'!L$25*Table6[[#This Row],[CT_DUM]]+'[1]7'!L$26*Table6[[#This Row],[DL_DUM]]</f>
        <v>6.0706725829530059</v>
      </c>
      <c r="AZ187" s="9">
        <f>Table6[[#This Row],[sales]]-Table6[[#This Row],[Pred_7]]</f>
        <v>6736.9890350647638</v>
      </c>
      <c r="BA187" s="9">
        <f>ABS(Table6[[#This Row],[Red_7]]/Table6[[#This Row],[sales]])</f>
        <v>0.99909971543391973</v>
      </c>
      <c r="BB187" s="9">
        <f>'[1]8'!O$22+'[1]8'!O$28*Table6[[#This Row],[LNRADIOLING]]+'[1]8'!O$23*Table6[[#This Row],[DL_DUM]]+'[1]8'!O$24*Table6[[#This Row],[CT_DUM]]+'[1]8'!O$25*Table6[[#This Row],[PA_DUM]]+'[1]8'!O$26*Table6[[#This Row],[NY_DUM]]+'[1]8'!O$27*Table6[[#This Row],[NJ_DUM]]</f>
        <v>8.5462854238552133</v>
      </c>
      <c r="BC187" s="9">
        <f>Table6[[#This Row],[sales]]-Table6[[#This Row],[Pred_8]]</f>
        <v>6734.5134222238621</v>
      </c>
      <c r="BD187" s="9">
        <f>ABS(Table6[[#This Row],[Red_8]]/Table6[[#This Row],[sales]])</f>
        <v>0.99873258049099545</v>
      </c>
      <c r="BE187" s="9">
        <f>'[1]9'!M$19+'[1]9'!M$21*Table6[[#This Row],[LNONLINE]]+'[1]9'!M$20*Table6[[#This Row],[DL_DUM]]+'[1]9'!M$22*Table6[[#This Row],[CT_DUM]]+'[1]9'!M$23*Table6[[#This Row],[PA_DUM]]+'[1]9'!M$24*Table6[[#This Row],[NY_DUM]]+'[1]9'!M$25*Table6[[#This Row],[NJ_DUM]]</f>
        <v>8.48872830795578</v>
      </c>
      <c r="BF187" s="9">
        <f>Table6[[#This Row],[sales]]-Table6[[#This Row],[Pred_9]]</f>
        <v>6734.5709793397609</v>
      </c>
      <c r="BG187" s="9">
        <f>ABS(Table6[[#This Row],[Red_9]]/Table6[[#This Row],[sales]])</f>
        <v>0.9987411162475206</v>
      </c>
      <c r="BH187" s="9">
        <f>'[1]10'!P$22+'[1]10'!P$30*Table6[[#This Row],[LNTV]]+'[1]10'!P$29*Table6[[#This Row],[LNRADIOLING]]+'[1]10'!P$24*Table6[[#This Row],[LNONLINELING]]+'[1]10'!P$23*Table6[[#This Row],[DL_DUM]]+'[1]10'!P$25*Table6[[#This Row],[CT_DUM]]+'[1]10'!P$26*Table6[[#This Row],[PA_DUM]]+'[1]10'!P$27*Table6[[#This Row],[NY_DUM]]+'[1]10'!P$28*Table6[[#This Row],[NJ_DUM]]</f>
        <v>8.4270600223074883</v>
      </c>
      <c r="BI187" s="9">
        <f>Table6[[#This Row],[sales]]-Table6[[#This Row],[Pred_10]]</f>
        <v>6734.6326476254098</v>
      </c>
      <c r="BJ187" s="45">
        <f>ABS(Table6[[#This Row],[Red_10]]/Table6[[#This Row],[sales]])</f>
        <v>0.99875026169310799</v>
      </c>
      <c r="BK187" s="9">
        <f>'[1]11'!P$32+'[1]11'!P$40*Table6[[#This Row],[LNONLINELING]]+'[1]11'!P$39*Table6[[#This Row],[LNRADIOLING]]+'[1]11'!P$38*Table6[[#This Row],[LNTVLING]]+'[1]11'!P$33*Table6[[#This Row],[DL_DUM]]+'[1]11'!P$34*Table6[[#This Row],[CT_DUM]]+'[1]11'!P$35*Table6[[#This Row],[PA_DUM]]+'[1]11'!P$36*Table6[[#This Row],[NY_DUM]]+'[1]11'!P$37*Table6[[#This Row],[NJ_DUM]]</f>
        <v>8.4326174896154082</v>
      </c>
      <c r="BL187" s="9">
        <f>Table6[[#This Row],[sales]]-Table6[[#This Row],[ Pred_11]]</f>
        <v>6734.627090158102</v>
      </c>
      <c r="BM187" s="47">
        <f>ABS(Table6[[#This Row],[ Red_11]]/Table6[[#This Row],[sales]])</f>
        <v>0.99874943751720735</v>
      </c>
      <c r="BN187" s="9">
        <f>'[1]12'!K$22+'[1]12'!K$28*Table6[[#This Row],[COMBINE LN LING]]+'[1]12'!K$23*Table6[[#This Row],[DL_DUM]]+'[1]12'!K$24*Table6[[#This Row],[CT_DUM]]+'[1]12'!K$25*Table6[[#This Row],[PA_DUM]]+'[1]12'!K$26*Table6[[#This Row],[NY_DUM]]+'[1]12'!K$27*Table6[[#This Row],[NJ_DUM]]</f>
        <v>8.5383673790078127</v>
      </c>
      <c r="BO187" s="9">
        <f>Table6[[#This Row],[sales]]-Table6[[#This Row],[ Pred_12]]</f>
        <v>6734.5213402687095</v>
      </c>
      <c r="BP187" s="47">
        <f>ABS(Table6[[#This Row],[ Red_12]]/Table6[[#This Row],[sales]])</f>
        <v>0.99873375474203152</v>
      </c>
      <c r="BQ187">
        <f>LN(G187+'2019 Totals and Calculations'!C$18)</f>
        <v>8.4199563686898706</v>
      </c>
      <c r="BR187">
        <f>LN(Table6[[#This Row],[PROF RADIO]]+'2019 Totals and Calculations'!D$18)</f>
        <v>6.5342370360965356</v>
      </c>
      <c r="BS187">
        <f>LN(Table6[[#This Row],[ONLINE LINGERING]]+'2019 Totals and Calculations'!E$18)</f>
        <v>5.8827834148994667</v>
      </c>
      <c r="BT187">
        <f>MONTH(Table6[[#This Row],[Date]])</f>
        <v>7</v>
      </c>
      <c r="BU187">
        <f t="shared" si="67"/>
        <v>0</v>
      </c>
      <c r="BV187">
        <f t="shared" si="68"/>
        <v>0</v>
      </c>
      <c r="BW187">
        <f t="shared" si="69"/>
        <v>0</v>
      </c>
      <c r="BX187">
        <f t="shared" si="70"/>
        <v>0</v>
      </c>
      <c r="BY187">
        <f t="shared" si="71"/>
        <v>0</v>
      </c>
      <c r="BZ187">
        <f t="shared" si="72"/>
        <v>0</v>
      </c>
      <c r="CA187">
        <f t="shared" si="73"/>
        <v>1</v>
      </c>
      <c r="CB187">
        <f t="shared" si="74"/>
        <v>0</v>
      </c>
      <c r="CC187">
        <f t="shared" si="75"/>
        <v>0</v>
      </c>
      <c r="CD187">
        <f t="shared" si="76"/>
        <v>0</v>
      </c>
      <c r="CE187">
        <f t="shared" si="77"/>
        <v>0</v>
      </c>
      <c r="CF187">
        <f t="shared" si="78"/>
        <v>0</v>
      </c>
      <c r="CG187">
        <f t="shared" si="79"/>
        <v>29</v>
      </c>
      <c r="CH18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8807.3308150754201</v>
      </c>
      <c r="CI187" s="79">
        <f>Table6[[#This Row],[sales]]-CH187</f>
        <v>-2064.2711074277031</v>
      </c>
      <c r="CJ187">
        <f>ABS(Table6[[#This Row],[sales]]-CH187)/Table6[[#This Row],[sales]]</f>
        <v>0.3061327048737959</v>
      </c>
      <c r="CK18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9433.882286801454</v>
      </c>
      <c r="CL187" s="79">
        <f>Table6[[#This Row],[sales]]-CK187</f>
        <v>-2690.822579153737</v>
      </c>
      <c r="CM187">
        <f>ABS(Table6[[#This Row],[sales]]-CK187)/Table6[[#This Row],[sales]]</f>
        <v>0.39905068260064647</v>
      </c>
      <c r="CN18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7368.8680671846378</v>
      </c>
      <c r="CO187" s="79">
        <f>Table6[[#This Row],[sales]]-CN187</f>
        <v>-625.80835953692076</v>
      </c>
      <c r="CP187">
        <f>ABS(Table6[[#This Row],[sales]]-CN187)/Table6[[#This Row],[sales]]</f>
        <v>9.2807773721349851E-2</v>
      </c>
      <c r="CQ18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7599.9892270402006</v>
      </c>
      <c r="CR187" s="79">
        <f>Table6[[#This Row],[sales]]-CQ187</f>
        <v>-856.9295193924836</v>
      </c>
      <c r="CS187">
        <f>ABS(Table6[[#This Row],[sales]]-CQ187)/Table6[[#This Row],[sales]]</f>
        <v>0.12708318723925688</v>
      </c>
    </row>
    <row r="188" spans="1:97" x14ac:dyDescent="0.2">
      <c r="A188">
        <v>187</v>
      </c>
      <c r="B188" t="s">
        <v>322</v>
      </c>
      <c r="C188" s="5">
        <v>42939</v>
      </c>
      <c r="D188" s="6">
        <v>4306.8522251596851</v>
      </c>
      <c r="E188" s="8">
        <f>YEAR(Table6[[#This Row],[Date]])</f>
        <v>2017</v>
      </c>
      <c r="F188" s="6">
        <f>Table6[[#This Row],[TV_State]]+Table6[[#This Row],[Radio_State]]+Table6[[#This Row],[Online]]</f>
        <v>5263.9304974173929</v>
      </c>
      <c r="G188" s="6">
        <f t="shared" si="54"/>
        <v>4214.8790636954554</v>
      </c>
      <c r="H188" s="6">
        <f>LN(Table6[[#This Row],[PROF TV LING]])</f>
        <v>8.3463761781371364</v>
      </c>
      <c r="I188" s="6">
        <f t="shared" si="55"/>
        <v>8.3679625740776817</v>
      </c>
      <c r="J188" s="6">
        <v>638.05218150513861</v>
      </c>
      <c r="K188" s="6">
        <f t="shared" si="60"/>
        <v>631.80212234256328</v>
      </c>
      <c r="L188" s="6">
        <f>0.5*J187+0.5*Table6[[#This Row],[Radio_State]]</f>
        <v>634.89350733927154</v>
      </c>
      <c r="M188" s="6">
        <f>LN(Table6[[#This Row],[RADIO LINGERING ]])</f>
        <v>6.4534572798511141</v>
      </c>
      <c r="N188" s="6">
        <f t="shared" si="56"/>
        <v>6.4584200691932434</v>
      </c>
      <c r="O188" s="6">
        <v>319.0260907525693</v>
      </c>
      <c r="P188" s="6">
        <f t="shared" si="57"/>
        <v>317.67809448748517</v>
      </c>
      <c r="Q188" s="6">
        <f>0.3*O187+0.7*Table6[[#This Row],[Online]]</f>
        <v>318.07848850280914</v>
      </c>
      <c r="R188" s="6">
        <f>LN(Table6[[#This Row],[ONLINE LINGERING]])</f>
        <v>5.7622981715165551</v>
      </c>
      <c r="S188" s="6">
        <f t="shared" si="58"/>
        <v>5.765272888633298</v>
      </c>
      <c r="T188" s="6">
        <v>7139.7360238451947</v>
      </c>
      <c r="U188" s="6">
        <f t="shared" si="59"/>
        <v>8.8734310831999164</v>
      </c>
      <c r="V188" s="8">
        <f>YEAR(Table6[[#This Row],[Date]])</f>
        <v>2017</v>
      </c>
      <c r="W188" s="8">
        <f>WEEKNUM(Table6[[#This Row],[Date]])</f>
        <v>30</v>
      </c>
      <c r="X188" t="s">
        <v>352</v>
      </c>
      <c r="Y188" s="9">
        <f>Table6[[#This Row],[LNTVLING]]+Table6[[#This Row],[LNRADIOLING]]+Table6[[#This Row],[LNONLINELING]]</f>
        <v>20.562131629504805</v>
      </c>
      <c r="Z188">
        <f t="shared" si="80"/>
        <v>1</v>
      </c>
      <c r="AA188">
        <f t="shared" si="61"/>
        <v>0</v>
      </c>
      <c r="AB188">
        <f t="shared" si="62"/>
        <v>1</v>
      </c>
      <c r="AC188">
        <f t="shared" si="63"/>
        <v>0</v>
      </c>
      <c r="AD188">
        <f t="shared" si="64"/>
        <v>0</v>
      </c>
      <c r="AE188">
        <f t="shared" si="65"/>
        <v>0</v>
      </c>
      <c r="AF188">
        <f t="shared" si="66"/>
        <v>0</v>
      </c>
      <c r="AG188" s="9">
        <f>'[1]1'!J$20+'[1]1'!J$21*Table6[[#This Row],[TV_State]]</f>
        <v>5565.2158562031218</v>
      </c>
      <c r="AH188" s="9">
        <f>Table6[[#This Row],[sales]]-Table6[[#This Row],[Pred_1]]</f>
        <v>1574.5201676420729</v>
      </c>
      <c r="AI188">
        <f>ABS(Table6[[#This Row],[Res_1]])/Table6[[#This Row],[sales]]</f>
        <v>0.22052918516644196</v>
      </c>
      <c r="AJ188" s="9">
        <f>'[1]2'!J$20+'[1]2'!J$21*Table6[[#This Row],[Radio_State]]</f>
        <v>4515.3658518910433</v>
      </c>
      <c r="AK188" s="9">
        <f>Table6[[#This Row],[sales]]-Table6[[#This Row],[ Pred_2 ]]</f>
        <v>2624.3701719541514</v>
      </c>
      <c r="AL188">
        <f>ABS(Table6[[#This Row],[ Res_2 ]])/Table6[[#This Row],[sales]]</f>
        <v>0.36757243729870615</v>
      </c>
      <c r="AM188" s="10">
        <f>'[1]3'!J$20+'[1]3'!J$21*Data!O188</f>
        <v>3643.8463590853435</v>
      </c>
      <c r="AN188" s="9">
        <f>Table6[[#This Row],[sales]]-Table6[[#This Row],[Pred_3]]</f>
        <v>3495.8896647598513</v>
      </c>
      <c r="AO188" s="9">
        <f>ABS(Table6[[#This Row],[Res_3]])/Table6[[#This Row],[sales]]</f>
        <v>0.48963850387245772</v>
      </c>
      <c r="AP188" s="9">
        <f>'[1]4'!L$21+'[1]4'!L$27*Table6[[#This Row],[TV_State]]+'[1]4'!L$22*Table6[[#This Row],[NJ_DUM]]+'[1]4'!L$23*Table6[[#This Row],[NY_DUM]]+'[1]4'!L$24*Table6[[#This Row],[PA_DUM]]+'[1]4'!L$25*Table6[[#This Row],[CT_DUM]]+'[1]4'!L$26*Table6[[#This Row],[DL_DUM]]</f>
        <v>1187.8382355219574</v>
      </c>
      <c r="AQ188" s="9">
        <f>Table6[[#This Row],[sales]]-Table6[[#This Row],[Pred_4]]</f>
        <v>5951.8977883232374</v>
      </c>
      <c r="AR188">
        <f>ABS(Table6[[#This Row],[Res_4]]/Table6[[#This Row],[sales]])</f>
        <v>0.83362995052550526</v>
      </c>
      <c r="AS188" s="9">
        <f>'[1]5'!L$20+'[1]5'!L$26*Table6[[#This Row],[Radio_State]]+'[1]5'!L$21*Table6[[#This Row],[NJ_DUM]]+'[1]5'!L$22*Table6[[#This Row],[NY_DUM]]+'[1]5'!L$23*Table6[[#This Row],[PA_DUM]]+'[1]5'!L$24*Table6[[#This Row],[CT_DUM]]+'[1]5'!L$25*Table6[[#This Row],[DL_DUM]]</f>
        <v>1320.3812556296311</v>
      </c>
      <c r="AT188" s="9">
        <f>Table6[[#This Row],[sales]]-Table6[[#This Row],[Pred_5]]</f>
        <v>5819.354768215564</v>
      </c>
      <c r="AU188" s="9">
        <f>ABS(Table6[[#This Row],[Red_5]]/Table6[[#This Row],[sales]])</f>
        <v>0.81506581598817673</v>
      </c>
      <c r="AV188" s="9">
        <f>'[1]6'!L$20+'[1]6'!L$26*Table6[[#This Row],[Online]]+'[1]6'!L$21*Table6[[#This Row],[NJ_DUM]]+'[1]6'!L$22*Table6[[#This Row],[NY_DUM]]+'[1]6'!L$23*Table6[[#This Row],[PA_DUM]]+'[1]6'!L$24*Table6[[#This Row],[CT_DUM]]+'[1]6'!L$25*Table6[[#This Row],[DL_DUM]]</f>
        <v>1382.5299204522714</v>
      </c>
      <c r="AW188" s="9">
        <f>Table6[[#This Row],[sales]]-Table6[[#This Row],[Pred_6]]</f>
        <v>5757.2061033929231</v>
      </c>
      <c r="AX188" s="9">
        <f>ABS(Table6[[#This Row],[Red_6]]/Table6[[#This Row],[sales]])</f>
        <v>0.80636119937278961</v>
      </c>
      <c r="AY188" s="9">
        <f>'[1]7'!L$21+'[1]7'!L$27*Table6[[#This Row],[LNTV]]+'[1]7'!L$22*Table6[[#This Row],[NJ_DUM]]+'[1]7'!L$23*Table6[[#This Row],[NY_DUM]]+'[1]7'!L$24*Table6[[#This Row],[PA_DUM]]+'[1]7'!L$25*Table6[[#This Row],[CT_DUM]]+'[1]7'!L$26*Table6[[#This Row],[DL_DUM]]</f>
        <v>6.0717739302430065</v>
      </c>
      <c r="AZ188" s="9">
        <f>Table6[[#This Row],[sales]]-Table6[[#This Row],[Pred_7]]</f>
        <v>7133.6642499149521</v>
      </c>
      <c r="BA188" s="9">
        <f>ABS(Table6[[#This Row],[Red_7]]/Table6[[#This Row],[sales]])</f>
        <v>0.99914958005310506</v>
      </c>
      <c r="BB188" s="9">
        <f>'[1]8'!O$22+'[1]8'!O$28*Table6[[#This Row],[LNRADIOLING]]+'[1]8'!O$23*Table6[[#This Row],[DL_DUM]]+'[1]8'!O$24*Table6[[#This Row],[CT_DUM]]+'[1]8'!O$25*Table6[[#This Row],[PA_DUM]]+'[1]8'!O$26*Table6[[#This Row],[NY_DUM]]+'[1]8'!O$27*Table6[[#This Row],[NJ_DUM]]</f>
        <v>8.5469952898589874</v>
      </c>
      <c r="BC188" s="9">
        <f>Table6[[#This Row],[sales]]-Table6[[#This Row],[Pred_8]]</f>
        <v>7131.1890285553354</v>
      </c>
      <c r="BD188" s="9">
        <f>ABS(Table6[[#This Row],[Red_8]]/Table6[[#This Row],[sales]])</f>
        <v>0.99880289757754148</v>
      </c>
      <c r="BE188" s="9">
        <f>'[1]9'!M$19+'[1]9'!M$21*Table6[[#This Row],[LNONLINE]]+'[1]9'!M$20*Table6[[#This Row],[DL_DUM]]+'[1]9'!M$22*Table6[[#This Row],[CT_DUM]]+'[1]9'!M$23*Table6[[#This Row],[PA_DUM]]+'[1]9'!M$24*Table6[[#This Row],[NY_DUM]]+'[1]9'!M$25*Table6[[#This Row],[NJ_DUM]]</f>
        <v>8.4918787562871128</v>
      </c>
      <c r="BF188" s="9">
        <f>Table6[[#This Row],[sales]]-Table6[[#This Row],[Pred_9]]</f>
        <v>7131.2441450889073</v>
      </c>
      <c r="BG188" s="9">
        <f>ABS(Table6[[#This Row],[Red_9]]/Table6[[#This Row],[sales]])</f>
        <v>0.99881061726541065</v>
      </c>
      <c r="BH188" s="9">
        <f>'[1]10'!P$22+'[1]10'!P$30*Table6[[#This Row],[LNTV]]+'[1]10'!P$29*Table6[[#This Row],[LNRADIOLING]]+'[1]10'!P$24*Table6[[#This Row],[LNONLINELING]]+'[1]10'!P$23*Table6[[#This Row],[DL_DUM]]+'[1]10'!P$25*Table6[[#This Row],[CT_DUM]]+'[1]10'!P$26*Table6[[#This Row],[PA_DUM]]+'[1]10'!P$27*Table6[[#This Row],[NY_DUM]]+'[1]10'!P$28*Table6[[#This Row],[NJ_DUM]]</f>
        <v>8.4288711055837062</v>
      </c>
      <c r="BI188" s="9">
        <f>Table6[[#This Row],[sales]]-Table6[[#This Row],[Pred_10]]</f>
        <v>7131.3071527396114</v>
      </c>
      <c r="BJ188" s="45">
        <f>ABS(Table6[[#This Row],[Red_10]]/Table6[[#This Row],[sales]])</f>
        <v>0.99881944219261987</v>
      </c>
      <c r="BK188" s="9">
        <f>'[1]11'!P$32+'[1]11'!P$40*Table6[[#This Row],[LNONLINELING]]+'[1]11'!P$39*Table6[[#This Row],[LNRADIOLING]]+'[1]11'!P$38*Table6[[#This Row],[LNTVLING]]+'[1]11'!P$33*Table6[[#This Row],[DL_DUM]]+'[1]11'!P$34*Table6[[#This Row],[CT_DUM]]+'[1]11'!P$35*Table6[[#This Row],[PA_DUM]]+'[1]11'!P$36*Table6[[#This Row],[NY_DUM]]+'[1]11'!P$37*Table6[[#This Row],[NJ_DUM]]</f>
        <v>8.4338364087642912</v>
      </c>
      <c r="BL188" s="9">
        <f>Table6[[#This Row],[sales]]-Table6[[#This Row],[ Pred_11]]</f>
        <v>7131.3021874364304</v>
      </c>
      <c r="BM188" s="47">
        <f>ABS(Table6[[#This Row],[ Red_11]]/Table6[[#This Row],[sales]])</f>
        <v>0.99881874674629467</v>
      </c>
      <c r="BN188" s="9">
        <f>'[1]12'!K$22+'[1]12'!K$28*Table6[[#This Row],[COMBINE LN LING]]+'[1]12'!K$23*Table6[[#This Row],[DL_DUM]]+'[1]12'!K$24*Table6[[#This Row],[CT_DUM]]+'[1]12'!K$25*Table6[[#This Row],[PA_DUM]]+'[1]12'!K$26*Table6[[#This Row],[NY_DUM]]+'[1]12'!K$27*Table6[[#This Row],[NJ_DUM]]</f>
        <v>8.5411867582761332</v>
      </c>
      <c r="BO188" s="9">
        <f>Table6[[#This Row],[sales]]-Table6[[#This Row],[ Pred_12]]</f>
        <v>7131.1948370869186</v>
      </c>
      <c r="BP188" s="47">
        <f>ABS(Table6[[#This Row],[ Red_12]]/Table6[[#This Row],[sales]])</f>
        <v>0.99880371112744915</v>
      </c>
      <c r="BQ188">
        <f>LN(G188+'2019 Totals and Calculations'!C$18)</f>
        <v>8.4286073197785463</v>
      </c>
      <c r="BR188">
        <f>LN(Table6[[#This Row],[PROF RADIO]]+'2019 Totals and Calculations'!D$18)</f>
        <v>6.5432763755129288</v>
      </c>
      <c r="BS188">
        <f>LN(Table6[[#This Row],[ONLINE LINGERING]]+'2019 Totals and Calculations'!E$18)</f>
        <v>5.891522250192712</v>
      </c>
      <c r="BT188">
        <f>MONTH(Table6[[#This Row],[Date]])</f>
        <v>7</v>
      </c>
      <c r="BU188">
        <f t="shared" si="67"/>
        <v>0</v>
      </c>
      <c r="BV188">
        <f t="shared" si="68"/>
        <v>0</v>
      </c>
      <c r="BW188">
        <f t="shared" si="69"/>
        <v>0</v>
      </c>
      <c r="BX188">
        <f t="shared" si="70"/>
        <v>0</v>
      </c>
      <c r="BY188">
        <f t="shared" si="71"/>
        <v>0</v>
      </c>
      <c r="BZ188">
        <f t="shared" si="72"/>
        <v>0</v>
      </c>
      <c r="CA188">
        <f t="shared" si="73"/>
        <v>1</v>
      </c>
      <c r="CB188">
        <f t="shared" si="74"/>
        <v>0</v>
      </c>
      <c r="CC188">
        <f t="shared" si="75"/>
        <v>0</v>
      </c>
      <c r="CD188">
        <f t="shared" si="76"/>
        <v>0</v>
      </c>
      <c r="CE188">
        <f t="shared" si="77"/>
        <v>0</v>
      </c>
      <c r="CF188">
        <f t="shared" si="78"/>
        <v>0</v>
      </c>
      <c r="CG188">
        <f t="shared" si="79"/>
        <v>30</v>
      </c>
      <c r="CH18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8853.971569129104</v>
      </c>
      <c r="CI188" s="79">
        <f>Table6[[#This Row],[sales]]-CH188</f>
        <v>-1714.2355452839092</v>
      </c>
      <c r="CJ188">
        <f>ABS(Table6[[#This Row],[sales]]-CH188)/Table6[[#This Row],[sales]]</f>
        <v>0.24009788871167342</v>
      </c>
      <c r="CK18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9481.5200635581878</v>
      </c>
      <c r="CL188" s="79">
        <f>Table6[[#This Row],[sales]]-CK188</f>
        <v>-2341.784039712993</v>
      </c>
      <c r="CM188">
        <f>ABS(Table6[[#This Row],[sales]]-CK188)/Table6[[#This Row],[sales]]</f>
        <v>0.32799308432299656</v>
      </c>
      <c r="CN18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7407.3437916545008</v>
      </c>
      <c r="CO188" s="79">
        <f>Table6[[#This Row],[sales]]-CN188</f>
        <v>-267.6077678093061</v>
      </c>
      <c r="CP188">
        <f>ABS(Table6[[#This Row],[sales]]-CN188)/Table6[[#This Row],[sales]]</f>
        <v>3.7481465269241503E-2</v>
      </c>
      <c r="CQ18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7656.3679374944386</v>
      </c>
      <c r="CR188" s="79">
        <f>Table6[[#This Row],[sales]]-CQ188</f>
        <v>-516.63191364924387</v>
      </c>
      <c r="CS188">
        <f>ABS(Table6[[#This Row],[sales]]-CQ188)/Table6[[#This Row],[sales]]</f>
        <v>7.2360086132568988E-2</v>
      </c>
    </row>
    <row r="189" spans="1:97" x14ac:dyDescent="0.2">
      <c r="A189">
        <v>188</v>
      </c>
      <c r="B189" t="s">
        <v>322</v>
      </c>
      <c r="C189" s="5">
        <v>42946</v>
      </c>
      <c r="D189" s="6">
        <v>4349.9207474112818</v>
      </c>
      <c r="E189" s="8">
        <f>YEAR(Table6[[#This Row],[Date]])</f>
        <v>2017</v>
      </c>
      <c r="F189" s="6">
        <f>Table6[[#This Row],[TV_State]]+Table6[[#This Row],[Radio_State]]+Table6[[#This Row],[Online]]</f>
        <v>5316.5698023915666</v>
      </c>
      <c r="G189" s="6">
        <f t="shared" si="54"/>
        <v>4255.3915688102034</v>
      </c>
      <c r="H189" s="6">
        <f>LN(Table6[[#This Row],[PROF TV LING]])</f>
        <v>8.3559420623456973</v>
      </c>
      <c r="I189" s="6">
        <f t="shared" si="55"/>
        <v>8.3779129049308505</v>
      </c>
      <c r="J189" s="6">
        <v>644.43270332018994</v>
      </c>
      <c r="K189" s="6">
        <f t="shared" si="60"/>
        <v>638.11741283137667</v>
      </c>
      <c r="L189" s="6">
        <f>0.5*J188+0.5*Table6[[#This Row],[Radio_State]]</f>
        <v>641.24244241266433</v>
      </c>
      <c r="M189" s="6">
        <f>LN(Table6[[#This Row],[RADIO LINGERING ]])</f>
        <v>6.4634076107042828</v>
      </c>
      <c r="N189" s="6">
        <f t="shared" si="56"/>
        <v>6.4683704000464113</v>
      </c>
      <c r="O189" s="6">
        <v>322.21635166009497</v>
      </c>
      <c r="P189" s="6">
        <f t="shared" si="57"/>
        <v>320.85487450831204</v>
      </c>
      <c r="Q189" s="6">
        <f>0.3*O188+0.7*Table6[[#This Row],[Online]]</f>
        <v>321.25927338783725</v>
      </c>
      <c r="R189" s="6">
        <f>LN(Table6[[#This Row],[ONLINE LINGERING]])</f>
        <v>5.772248502369723</v>
      </c>
      <c r="S189" s="6">
        <f t="shared" si="58"/>
        <v>5.7752232194864659</v>
      </c>
      <c r="T189" s="6">
        <v>7862.6213570774426</v>
      </c>
      <c r="U189" s="6">
        <f t="shared" si="59"/>
        <v>8.969875335811988</v>
      </c>
      <c r="V189" s="8">
        <f>YEAR(Table6[[#This Row],[Date]])</f>
        <v>2017</v>
      </c>
      <c r="W189" s="8">
        <f>WEEKNUM(Table6[[#This Row],[Date]])</f>
        <v>31</v>
      </c>
      <c r="X189" t="s">
        <v>353</v>
      </c>
      <c r="Y189" s="9">
        <f>Table6[[#This Row],[LNTVLING]]+Table6[[#This Row],[LNRADIOLING]]+Table6[[#This Row],[LNONLINELING]]</f>
        <v>20.591598175419705</v>
      </c>
      <c r="Z189">
        <f t="shared" si="80"/>
        <v>1</v>
      </c>
      <c r="AA189">
        <f t="shared" si="61"/>
        <v>0</v>
      </c>
      <c r="AB189">
        <f t="shared" si="62"/>
        <v>1</v>
      </c>
      <c r="AC189">
        <f t="shared" si="63"/>
        <v>0</v>
      </c>
      <c r="AD189">
        <f t="shared" si="64"/>
        <v>0</v>
      </c>
      <c r="AE189">
        <f t="shared" si="65"/>
        <v>0</v>
      </c>
      <c r="AF189">
        <f t="shared" si="66"/>
        <v>0</v>
      </c>
      <c r="AG189" s="9">
        <f>'[1]1'!J$20+'[1]1'!J$21*Table6[[#This Row],[TV_State]]</f>
        <v>5607.5706893105898</v>
      </c>
      <c r="AH189" s="9">
        <f>Table6[[#This Row],[sales]]-Table6[[#This Row],[Pred_1]]</f>
        <v>2255.0506677668527</v>
      </c>
      <c r="AI189">
        <f>ABS(Table6[[#This Row],[Res_1]])/Table6[[#This Row],[sales]]</f>
        <v>0.28680646890581807</v>
      </c>
      <c r="AJ189" s="9">
        <f>'[1]2'!J$20+'[1]2'!J$21*Table6[[#This Row],[Radio_State]]</f>
        <v>4543.3766923699786</v>
      </c>
      <c r="AK189" s="9">
        <f>Table6[[#This Row],[sales]]-Table6[[#This Row],[ Pred_2 ]]</f>
        <v>3319.2446647074639</v>
      </c>
      <c r="AL189">
        <f>ABS(Table6[[#This Row],[ Res_2 ]])/Table6[[#This Row],[sales]]</f>
        <v>0.42215496765842431</v>
      </c>
      <c r="AM189" s="10">
        <f>'[1]3'!J$20+'[1]3'!J$21*Data!O189</f>
        <v>3662.2775208589483</v>
      </c>
      <c r="AN189" s="9">
        <f>Table6[[#This Row],[sales]]-Table6[[#This Row],[Pred_3]]</f>
        <v>4200.3438362184943</v>
      </c>
      <c r="AO189" s="9">
        <f>ABS(Table6[[#This Row],[Res_3]])/Table6[[#This Row],[sales]]</f>
        <v>0.53421672562644851</v>
      </c>
      <c r="AP189" s="9">
        <f>'[1]4'!L$21+'[1]4'!L$27*Table6[[#This Row],[TV_State]]+'[1]4'!L$22*Table6[[#This Row],[NJ_DUM]]+'[1]4'!L$23*Table6[[#This Row],[NY_DUM]]+'[1]4'!L$24*Table6[[#This Row],[PA_DUM]]+'[1]4'!L$25*Table6[[#This Row],[CT_DUM]]+'[1]4'!L$26*Table6[[#This Row],[DL_DUM]]</f>
        <v>1197.3383179337188</v>
      </c>
      <c r="AQ189" s="9">
        <f>Table6[[#This Row],[sales]]-Table6[[#This Row],[Pred_4]]</f>
        <v>6665.2830391437237</v>
      </c>
      <c r="AR189">
        <f>ABS(Table6[[#This Row],[Res_4]]/Table6[[#This Row],[sales]])</f>
        <v>0.84771766773991353</v>
      </c>
      <c r="AS189" s="9">
        <f>'[1]5'!L$20+'[1]5'!L$26*Table6[[#This Row],[Radio_State]]+'[1]5'!L$21*Table6[[#This Row],[NJ_DUM]]+'[1]5'!L$22*Table6[[#This Row],[NY_DUM]]+'[1]5'!L$23*Table6[[#This Row],[PA_DUM]]+'[1]5'!L$24*Table6[[#This Row],[CT_DUM]]+'[1]5'!L$25*Table6[[#This Row],[DL_DUM]]</f>
        <v>1331.6211529026568</v>
      </c>
      <c r="AT189" s="9">
        <f>Table6[[#This Row],[sales]]-Table6[[#This Row],[Pred_5]]</f>
        <v>6531.0002041747857</v>
      </c>
      <c r="AU189" s="9">
        <f>ABS(Table6[[#This Row],[Red_5]]/Table6[[#This Row],[sales]])</f>
        <v>0.83063903341803247</v>
      </c>
      <c r="AV189" s="9">
        <f>'[1]6'!L$20+'[1]6'!L$26*Table6[[#This Row],[Online]]+'[1]6'!L$21*Table6[[#This Row],[NJ_DUM]]+'[1]6'!L$22*Table6[[#This Row],[NY_DUM]]+'[1]6'!L$23*Table6[[#This Row],[PA_DUM]]+'[1]6'!L$24*Table6[[#This Row],[CT_DUM]]+'[1]6'!L$25*Table6[[#This Row],[DL_DUM]]</f>
        <v>1396.4147576686587</v>
      </c>
      <c r="AW189" s="9">
        <f>Table6[[#This Row],[sales]]-Table6[[#This Row],[Pred_6]]</f>
        <v>6466.2065994087843</v>
      </c>
      <c r="AX189" s="9">
        <f>ABS(Table6[[#This Row],[Red_6]]/Table6[[#This Row],[sales]])</f>
        <v>0.82239832057896411</v>
      </c>
      <c r="AY189" s="9">
        <f>'[1]7'!L$21+'[1]7'!L$27*Table6[[#This Row],[LNTV]]+'[1]7'!L$22*Table6[[#This Row],[NJ_DUM]]+'[1]7'!L$23*Table6[[#This Row],[NY_DUM]]+'[1]7'!L$24*Table6[[#This Row],[PA_DUM]]+'[1]7'!L$25*Table6[[#This Row],[CT_DUM]]+'[1]7'!L$26*Table6[[#This Row],[DL_DUM]]</f>
        <v>6.0728752775330079</v>
      </c>
      <c r="AZ189" s="9">
        <f>Table6[[#This Row],[sales]]-Table6[[#This Row],[Pred_7]]</f>
        <v>7856.5484817999095</v>
      </c>
      <c r="BA189" s="9">
        <f>ABS(Table6[[#This Row],[Red_7]]/Table6[[#This Row],[sales]])</f>
        <v>0.99922762714853786</v>
      </c>
      <c r="BB189" s="9">
        <f>'[1]8'!O$22+'[1]8'!O$28*Table6[[#This Row],[LNRADIOLING]]+'[1]8'!O$23*Table6[[#This Row],[DL_DUM]]+'[1]8'!O$24*Table6[[#This Row],[CT_DUM]]+'[1]8'!O$25*Table6[[#This Row],[PA_DUM]]+'[1]8'!O$26*Table6[[#This Row],[NY_DUM]]+'[1]8'!O$27*Table6[[#This Row],[NJ_DUM]]</f>
        <v>8.547705155862765</v>
      </c>
      <c r="BC189" s="9">
        <f>Table6[[#This Row],[sales]]-Table6[[#This Row],[Pred_8]]</f>
        <v>7854.0736519215798</v>
      </c>
      <c r="BD189" s="9">
        <f>ABS(Table6[[#This Row],[Red_8]]/Table6[[#This Row],[sales]])</f>
        <v>0.99891286827030423</v>
      </c>
      <c r="BE189" s="9">
        <f>'[1]9'!M$19+'[1]9'!M$21*Table6[[#This Row],[LNONLINE]]+'[1]9'!M$20*Table6[[#This Row],[DL_DUM]]+'[1]9'!M$22*Table6[[#This Row],[CT_DUM]]+'[1]9'!M$23*Table6[[#This Row],[PA_DUM]]+'[1]9'!M$24*Table6[[#This Row],[NY_DUM]]+'[1]9'!M$25*Table6[[#This Row],[NJ_DUM]]</f>
        <v>8.4950292046184437</v>
      </c>
      <c r="BF189" s="9">
        <f>Table6[[#This Row],[sales]]-Table6[[#This Row],[Pred_9]]</f>
        <v>7854.1263278728238</v>
      </c>
      <c r="BG189" s="9">
        <f>ABS(Table6[[#This Row],[Red_9]]/Table6[[#This Row],[sales]])</f>
        <v>0.99891956781093472</v>
      </c>
      <c r="BH189" s="9">
        <f>'[1]10'!P$22+'[1]10'!P$30*Table6[[#This Row],[LNTV]]+'[1]10'!P$29*Table6[[#This Row],[LNRADIOLING]]+'[1]10'!P$24*Table6[[#This Row],[LNONLINELING]]+'[1]10'!P$23*Table6[[#This Row],[DL_DUM]]+'[1]10'!P$25*Table6[[#This Row],[CT_DUM]]+'[1]10'!P$26*Table6[[#This Row],[PA_DUM]]+'[1]10'!P$27*Table6[[#This Row],[NY_DUM]]+'[1]10'!P$28*Table6[[#This Row],[NJ_DUM]]</f>
        <v>8.4306821888599259</v>
      </c>
      <c r="BI189" s="9">
        <f>Table6[[#This Row],[sales]]-Table6[[#This Row],[Pred_10]]</f>
        <v>7854.1906748885822</v>
      </c>
      <c r="BJ189" s="45">
        <f>ABS(Table6[[#This Row],[Red_10]]/Table6[[#This Row],[sales]])</f>
        <v>0.99892775172477666</v>
      </c>
      <c r="BK189" s="9">
        <f>'[1]11'!P$32+'[1]11'!P$40*Table6[[#This Row],[LNONLINELING]]+'[1]11'!P$39*Table6[[#This Row],[LNRADIOLING]]+'[1]11'!P$38*Table6[[#This Row],[LNTVLING]]+'[1]11'!P$33*Table6[[#This Row],[DL_DUM]]+'[1]11'!P$34*Table6[[#This Row],[CT_DUM]]+'[1]11'!P$35*Table6[[#This Row],[PA_DUM]]+'[1]11'!P$36*Table6[[#This Row],[NY_DUM]]+'[1]11'!P$37*Table6[[#This Row],[NJ_DUM]]</f>
        <v>8.4350266537365464</v>
      </c>
      <c r="BL189" s="9">
        <f>Table6[[#This Row],[sales]]-Table6[[#This Row],[ Pred_11]]</f>
        <v>7854.1863304237058</v>
      </c>
      <c r="BM189" s="47">
        <f>ABS(Table6[[#This Row],[ Red_11]]/Table6[[#This Row],[sales]])</f>
        <v>0.99892719917815398</v>
      </c>
      <c r="BN189" s="9">
        <f>'[1]12'!K$22+'[1]12'!K$28*Table6[[#This Row],[COMBINE LN LING]]+'[1]12'!K$23*Table6[[#This Row],[DL_DUM]]+'[1]12'!K$24*Table6[[#This Row],[CT_DUM]]+'[1]12'!K$25*Table6[[#This Row],[PA_DUM]]+'[1]12'!K$26*Table6[[#This Row],[NY_DUM]]+'[1]12'!K$27*Table6[[#This Row],[NJ_DUM]]</f>
        <v>8.5440224971235104</v>
      </c>
      <c r="BO189" s="9">
        <f>Table6[[#This Row],[sales]]-Table6[[#This Row],[ Pred_12]]</f>
        <v>7854.0773345803191</v>
      </c>
      <c r="BP189" s="47">
        <f>ABS(Table6[[#This Row],[ Red_12]]/Table6[[#This Row],[sales]])</f>
        <v>0.99891333664574444</v>
      </c>
      <c r="BQ189">
        <f>LN(G189+'2019 Totals and Calculations'!C$18)</f>
        <v>8.4374213816493615</v>
      </c>
      <c r="BR189">
        <f>LN(Table6[[#This Row],[PROF RADIO]]+'2019 Totals and Calculations'!D$18)</f>
        <v>6.5523278124787137</v>
      </c>
      <c r="BS189">
        <f>LN(Table6[[#This Row],[ONLINE LINGERING]]+'2019 Totals and Calculations'!E$18)</f>
        <v>5.9002716327533893</v>
      </c>
      <c r="BT189">
        <f>MONTH(Table6[[#This Row],[Date]])</f>
        <v>7</v>
      </c>
      <c r="BU189">
        <f t="shared" si="67"/>
        <v>0</v>
      </c>
      <c r="BV189">
        <f t="shared" si="68"/>
        <v>0</v>
      </c>
      <c r="BW189">
        <f t="shared" si="69"/>
        <v>0</v>
      </c>
      <c r="BX189">
        <f t="shared" si="70"/>
        <v>0</v>
      </c>
      <c r="BY189">
        <f t="shared" si="71"/>
        <v>0</v>
      </c>
      <c r="BZ189">
        <f t="shared" si="72"/>
        <v>0</v>
      </c>
      <c r="CA189">
        <f t="shared" si="73"/>
        <v>1</v>
      </c>
      <c r="CB189">
        <f t="shared" si="74"/>
        <v>0</v>
      </c>
      <c r="CC189">
        <f t="shared" si="75"/>
        <v>0</v>
      </c>
      <c r="CD189">
        <f t="shared" si="76"/>
        <v>0</v>
      </c>
      <c r="CE189">
        <f t="shared" si="77"/>
        <v>0</v>
      </c>
      <c r="CF189">
        <f t="shared" si="78"/>
        <v>0</v>
      </c>
      <c r="CG189">
        <f t="shared" si="79"/>
        <v>31</v>
      </c>
      <c r="CH18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8901.2919605392817</v>
      </c>
      <c r="CI189" s="79">
        <f>Table6[[#This Row],[sales]]-CH189</f>
        <v>-1038.6706034618392</v>
      </c>
      <c r="CJ189">
        <f>ABS(Table6[[#This Row],[sales]]-CH189)/Table6[[#This Row],[sales]]</f>
        <v>0.13210233029050705</v>
      </c>
      <c r="CK18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9529.4337233994574</v>
      </c>
      <c r="CL189" s="79">
        <f>Table6[[#This Row],[sales]]-CK189</f>
        <v>-1666.8123663220149</v>
      </c>
      <c r="CM189">
        <f>ABS(Table6[[#This Row],[sales]]-CK189)/Table6[[#This Row],[sales]]</f>
        <v>0.21199194144350525</v>
      </c>
      <c r="CN18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7446.0460615608417</v>
      </c>
      <c r="CO189" s="79">
        <f>Table6[[#This Row],[sales]]-CN189</f>
        <v>416.57529551660082</v>
      </c>
      <c r="CP189">
        <f>ABS(Table6[[#This Row],[sales]]-CN189)/Table6[[#This Row],[sales]]</f>
        <v>5.2981731740347086E-2</v>
      </c>
      <c r="CQ18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7713.3164645884981</v>
      </c>
      <c r="CR189" s="79">
        <f>Table6[[#This Row],[sales]]-CQ189</f>
        <v>149.30489248894446</v>
      </c>
      <c r="CS189">
        <f>ABS(Table6[[#This Row],[sales]]-CQ189)/Table6[[#This Row],[sales]]</f>
        <v>1.898920038347637E-2</v>
      </c>
    </row>
    <row r="190" spans="1:97" x14ac:dyDescent="0.2">
      <c r="A190">
        <v>189</v>
      </c>
      <c r="B190" t="s">
        <v>322</v>
      </c>
      <c r="C190" s="5">
        <v>42953</v>
      </c>
      <c r="D190" s="6">
        <v>4393.4199548853958</v>
      </c>
      <c r="E190" s="8">
        <f>YEAR(Table6[[#This Row],[Date]])</f>
        <v>2017</v>
      </c>
      <c r="F190" s="6">
        <f>Table6[[#This Row],[TV_State]]+Table6[[#This Row],[Radio_State]]+Table6[[#This Row],[Online]]</f>
        <v>5369.7355004154833</v>
      </c>
      <c r="G190" s="6">
        <f t="shared" si="54"/>
        <v>4296.8000846327614</v>
      </c>
      <c r="H190" s="6">
        <f>LN(Table6[[#This Row],[PROF TV LING]])</f>
        <v>8.3656258582879452</v>
      </c>
      <c r="I190" s="6">
        <f t="shared" si="55"/>
        <v>8.3878632357840175</v>
      </c>
      <c r="J190" s="6">
        <v>650.87703035339189</v>
      </c>
      <c r="K190" s="6">
        <f t="shared" si="60"/>
        <v>644.49722159238422</v>
      </c>
      <c r="L190" s="6">
        <f>0.5*J189+0.5*Table6[[#This Row],[Radio_State]]</f>
        <v>647.65486683679092</v>
      </c>
      <c r="M190" s="6">
        <f>LN(Table6[[#This Row],[RADIO LINGERING ]])</f>
        <v>6.4733579415574507</v>
      </c>
      <c r="N190" s="6">
        <f t="shared" si="56"/>
        <v>6.4783207308995792</v>
      </c>
      <c r="O190" s="6">
        <v>325.43851517669594</v>
      </c>
      <c r="P190" s="6">
        <f t="shared" si="57"/>
        <v>324.06342297618073</v>
      </c>
      <c r="Q190" s="6">
        <f>0.3*O189+0.7*Table6[[#This Row],[Online]]</f>
        <v>324.47186612171561</v>
      </c>
      <c r="R190" s="6">
        <f>LN(Table6[[#This Row],[ONLINE LINGERING]])</f>
        <v>5.7821988332228909</v>
      </c>
      <c r="S190" s="6">
        <f t="shared" si="58"/>
        <v>5.7851735503396347</v>
      </c>
      <c r="T190" s="6">
        <v>7973.9068740942985</v>
      </c>
      <c r="U190" s="6">
        <f t="shared" si="59"/>
        <v>8.9839298491791357</v>
      </c>
      <c r="V190" s="8">
        <f>YEAR(Table6[[#This Row],[Date]])</f>
        <v>2017</v>
      </c>
      <c r="W190" s="8">
        <f>WEEKNUM(Table6[[#This Row],[Date]])</f>
        <v>32</v>
      </c>
      <c r="X190" t="s">
        <v>354</v>
      </c>
      <c r="Y190" s="9">
        <f>Table6[[#This Row],[LNTVLING]]+Table6[[#This Row],[LNRADIOLING]]+Table6[[#This Row],[LNONLINELING]]</f>
        <v>20.621182633068287</v>
      </c>
      <c r="Z190">
        <f t="shared" si="80"/>
        <v>1</v>
      </c>
      <c r="AA190">
        <f t="shared" si="61"/>
        <v>0</v>
      </c>
      <c r="AB190">
        <f t="shared" si="62"/>
        <v>1</v>
      </c>
      <c r="AC190">
        <f t="shared" si="63"/>
        <v>0</v>
      </c>
      <c r="AD190">
        <f t="shared" si="64"/>
        <v>0</v>
      </c>
      <c r="AE190">
        <f t="shared" si="65"/>
        <v>0</v>
      </c>
      <c r="AF190">
        <f t="shared" si="66"/>
        <v>0</v>
      </c>
      <c r="AG190" s="9">
        <f>'[1]1'!J$20+'[1]1'!J$21*Table6[[#This Row],[TV_State]]</f>
        <v>5650.3490707491337</v>
      </c>
      <c r="AH190" s="9">
        <f>Table6[[#This Row],[sales]]-Table6[[#This Row],[Pred_1]]</f>
        <v>2323.5578033451648</v>
      </c>
      <c r="AI190">
        <f>ABS(Table6[[#This Row],[Res_1]])/Table6[[#This Row],[sales]]</f>
        <v>0.29139515171589986</v>
      </c>
      <c r="AJ190" s="9">
        <f>'[1]2'!J$20+'[1]2'!J$21*Table6[[#This Row],[Radio_State]]</f>
        <v>4571.6676412537036</v>
      </c>
      <c r="AK190" s="9">
        <f>Table6[[#This Row],[sales]]-Table6[[#This Row],[ Pred_2 ]]</f>
        <v>3402.2392328405949</v>
      </c>
      <c r="AL190">
        <f>ABS(Table6[[#This Row],[ Res_2 ]])/Table6[[#This Row],[sales]]</f>
        <v>0.42667155342556368</v>
      </c>
      <c r="AM190" s="10">
        <f>'[1]3'!J$20+'[1]3'!J$21*Data!O190</f>
        <v>3680.8929942502896</v>
      </c>
      <c r="AN190" s="9">
        <f>Table6[[#This Row],[sales]]-Table6[[#This Row],[Pred_3]]</f>
        <v>4293.0138798440094</v>
      </c>
      <c r="AO190" s="9">
        <f>ABS(Table6[[#This Row],[Res_3]])/Table6[[#This Row],[sales]]</f>
        <v>0.53838274607785952</v>
      </c>
      <c r="AP190" s="9">
        <f>'[1]4'!L$21+'[1]4'!L$27*Table6[[#This Row],[TV_State]]+'[1]4'!L$22*Table6[[#This Row],[NJ_DUM]]+'[1]4'!L$23*Table6[[#This Row],[NY_DUM]]+'[1]4'!L$24*Table6[[#This Row],[PA_DUM]]+'[1]4'!L$25*Table6[[#This Row],[CT_DUM]]+'[1]4'!L$26*Table6[[#This Row],[DL_DUM]]</f>
        <v>1206.933401169598</v>
      </c>
      <c r="AQ190" s="9">
        <f>Table6[[#This Row],[sales]]-Table6[[#This Row],[Pred_4]]</f>
        <v>6766.9734729247002</v>
      </c>
      <c r="AR190">
        <f>ABS(Table6[[#This Row],[Res_4]]/Table6[[#This Row],[sales]])</f>
        <v>0.8486396417431592</v>
      </c>
      <c r="AS190" s="9">
        <f>'[1]5'!L$20+'[1]5'!L$26*Table6[[#This Row],[Radio_State]]+'[1]5'!L$21*Table6[[#This Row],[NJ_DUM]]+'[1]5'!L$22*Table6[[#This Row],[NY_DUM]]+'[1]5'!L$23*Table6[[#This Row],[PA_DUM]]+'[1]5'!L$24*Table6[[#This Row],[CT_DUM]]+'[1]5'!L$25*Table6[[#This Row],[DL_DUM]]</f>
        <v>1342.9734491484128</v>
      </c>
      <c r="AT190" s="9">
        <f>Table6[[#This Row],[sales]]-Table6[[#This Row],[Pred_5]]</f>
        <v>6630.9334249458861</v>
      </c>
      <c r="AU190" s="9">
        <f>ABS(Table6[[#This Row],[Red_5]]/Table6[[#This Row],[sales]])</f>
        <v>0.83157899002915658</v>
      </c>
      <c r="AV190" s="9">
        <f>'[1]6'!L$20+'[1]6'!L$26*Table6[[#This Row],[Online]]+'[1]6'!L$21*Table6[[#This Row],[NJ_DUM]]+'[1]6'!L$22*Table6[[#This Row],[NY_DUM]]+'[1]6'!L$23*Table6[[#This Row],[PA_DUM]]+'[1]6'!L$24*Table6[[#This Row],[CT_DUM]]+'[1]6'!L$25*Table6[[#This Row],[DL_DUM]]</f>
        <v>1410.4384432572099</v>
      </c>
      <c r="AW190" s="9">
        <f>Table6[[#This Row],[sales]]-Table6[[#This Row],[Pred_6]]</f>
        <v>6563.4684308370888</v>
      </c>
      <c r="AX190" s="9">
        <f>ABS(Table6[[#This Row],[Red_6]]/Table6[[#This Row],[sales]])</f>
        <v>0.82311826993622728</v>
      </c>
      <c r="AY190" s="9">
        <f>'[1]7'!L$21+'[1]7'!L$27*Table6[[#This Row],[LNTV]]+'[1]7'!L$22*Table6[[#This Row],[NJ_DUM]]+'[1]7'!L$23*Table6[[#This Row],[NY_DUM]]+'[1]7'!L$24*Table6[[#This Row],[PA_DUM]]+'[1]7'!L$25*Table6[[#This Row],[CT_DUM]]+'[1]7'!L$26*Table6[[#This Row],[DL_DUM]]</f>
        <v>6.0739766248230076</v>
      </c>
      <c r="AZ190" s="9">
        <f>Table6[[#This Row],[sales]]-Table6[[#This Row],[Pred_7]]</f>
        <v>7967.832897469475</v>
      </c>
      <c r="BA190" s="9">
        <f>ABS(Table6[[#This Row],[Red_7]]/Table6[[#This Row],[sales]])</f>
        <v>0.99923826842716756</v>
      </c>
      <c r="BB190" s="9">
        <f>'[1]8'!O$22+'[1]8'!O$28*Table6[[#This Row],[LNRADIOLING]]+'[1]8'!O$23*Table6[[#This Row],[DL_DUM]]+'[1]8'!O$24*Table6[[#This Row],[CT_DUM]]+'[1]8'!O$25*Table6[[#This Row],[PA_DUM]]+'[1]8'!O$26*Table6[[#This Row],[NY_DUM]]+'[1]8'!O$27*Table6[[#This Row],[NJ_DUM]]</f>
        <v>8.5484150218665409</v>
      </c>
      <c r="BC190" s="9">
        <f>Table6[[#This Row],[sales]]-Table6[[#This Row],[Pred_8]]</f>
        <v>7965.3584590724322</v>
      </c>
      <c r="BD190" s="9">
        <f>ABS(Table6[[#This Row],[Red_8]]/Table6[[#This Row],[sales]])</f>
        <v>0.99892795148515734</v>
      </c>
      <c r="BE190" s="9">
        <f>'[1]9'!M$19+'[1]9'!M$21*Table6[[#This Row],[LNONLINE]]+'[1]9'!M$20*Table6[[#This Row],[DL_DUM]]+'[1]9'!M$22*Table6[[#This Row],[CT_DUM]]+'[1]9'!M$23*Table6[[#This Row],[PA_DUM]]+'[1]9'!M$24*Table6[[#This Row],[NY_DUM]]+'[1]9'!M$25*Table6[[#This Row],[NJ_DUM]]</f>
        <v>8.4981796529497764</v>
      </c>
      <c r="BF190" s="9">
        <f>Table6[[#This Row],[sales]]-Table6[[#This Row],[Pred_9]]</f>
        <v>7965.4086944413484</v>
      </c>
      <c r="BG190" s="9">
        <f>ABS(Table6[[#This Row],[Red_9]]/Table6[[#This Row],[sales]])</f>
        <v>0.99893425145450854</v>
      </c>
      <c r="BH190" s="9">
        <f>'[1]10'!P$22+'[1]10'!P$30*Table6[[#This Row],[LNTV]]+'[1]10'!P$29*Table6[[#This Row],[LNRADIOLING]]+'[1]10'!P$24*Table6[[#This Row],[LNONLINELING]]+'[1]10'!P$23*Table6[[#This Row],[DL_DUM]]+'[1]10'!P$25*Table6[[#This Row],[CT_DUM]]+'[1]10'!P$26*Table6[[#This Row],[PA_DUM]]+'[1]10'!P$27*Table6[[#This Row],[NY_DUM]]+'[1]10'!P$28*Table6[[#This Row],[NJ_DUM]]</f>
        <v>8.4324932721361439</v>
      </c>
      <c r="BI190" s="9">
        <f>Table6[[#This Row],[sales]]-Table6[[#This Row],[Pred_10]]</f>
        <v>7965.4743808221619</v>
      </c>
      <c r="BJ190" s="45">
        <f>ABS(Table6[[#This Row],[Red_10]]/Table6[[#This Row],[sales]])</f>
        <v>0.99894248912041694</v>
      </c>
      <c r="BK190" s="9">
        <f>'[1]11'!P$32+'[1]11'!P$40*Table6[[#This Row],[LNONLINELING]]+'[1]11'!P$39*Table6[[#This Row],[LNRADIOLING]]+'[1]11'!P$38*Table6[[#This Row],[LNTVLING]]+'[1]11'!P$33*Table6[[#This Row],[DL_DUM]]+'[1]11'!P$34*Table6[[#This Row],[CT_DUM]]+'[1]11'!P$35*Table6[[#This Row],[PA_DUM]]+'[1]11'!P$36*Table6[[#This Row],[NY_DUM]]+'[1]11'!P$37*Table6[[#This Row],[NJ_DUM]]</f>
        <v>8.4361970097128989</v>
      </c>
      <c r="BL190" s="9">
        <f>Table6[[#This Row],[sales]]-Table6[[#This Row],[ Pred_11]]</f>
        <v>7965.470677084586</v>
      </c>
      <c r="BM190" s="47">
        <f>ABS(Table6[[#This Row],[ Red_11]]/Table6[[#This Row],[sales]])</f>
        <v>0.998942024638246</v>
      </c>
      <c r="BN190" s="9">
        <f>'[1]12'!K$22+'[1]12'!K$28*Table6[[#This Row],[COMBINE LN LING]]+'[1]12'!K$23*Table6[[#This Row],[DL_DUM]]+'[1]12'!K$24*Table6[[#This Row],[CT_DUM]]+'[1]12'!K$25*Table6[[#This Row],[PA_DUM]]+'[1]12'!K$26*Table6[[#This Row],[NY_DUM]]+'[1]12'!K$27*Table6[[#This Row],[NJ_DUM]]</f>
        <v>8.5468695833098227</v>
      </c>
      <c r="BO190" s="9">
        <f>Table6[[#This Row],[sales]]-Table6[[#This Row],[ Pred_12]]</f>
        <v>7965.3600045109888</v>
      </c>
      <c r="BP190" s="47">
        <f>ABS(Table6[[#This Row],[ Red_12]]/Table6[[#This Row],[sales]])</f>
        <v>0.99892814529712193</v>
      </c>
      <c r="BQ190">
        <f>LN(G190+'2019 Totals and Calculations'!C$18)</f>
        <v>8.4463508103413947</v>
      </c>
      <c r="BR190">
        <f>LN(Table6[[#This Row],[PROF RADIO]]+'2019 Totals and Calculations'!D$18)</f>
        <v>6.561389283144794</v>
      </c>
      <c r="BS190">
        <f>LN(Table6[[#This Row],[ONLINE LINGERING]]+'2019 Totals and Calculations'!E$18)</f>
        <v>5.9090314832662871</v>
      </c>
      <c r="BT190">
        <f>MONTH(Table6[[#This Row],[Date]])</f>
        <v>8</v>
      </c>
      <c r="BU190">
        <f t="shared" si="67"/>
        <v>0</v>
      </c>
      <c r="BV190">
        <f t="shared" si="68"/>
        <v>0</v>
      </c>
      <c r="BW190">
        <f t="shared" si="69"/>
        <v>0</v>
      </c>
      <c r="BX190">
        <f t="shared" si="70"/>
        <v>0</v>
      </c>
      <c r="BY190">
        <f t="shared" si="71"/>
        <v>0</v>
      </c>
      <c r="BZ190">
        <f t="shared" si="72"/>
        <v>0</v>
      </c>
      <c r="CA190">
        <f t="shared" si="73"/>
        <v>0</v>
      </c>
      <c r="CB190">
        <f t="shared" si="74"/>
        <v>1</v>
      </c>
      <c r="CC190">
        <f t="shared" si="75"/>
        <v>0</v>
      </c>
      <c r="CD190">
        <f t="shared" si="76"/>
        <v>0</v>
      </c>
      <c r="CE190">
        <f t="shared" si="77"/>
        <v>0</v>
      </c>
      <c r="CF190">
        <f t="shared" si="78"/>
        <v>0</v>
      </c>
      <c r="CG190">
        <f t="shared" si="79"/>
        <v>32</v>
      </c>
      <c r="CH19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9209.3815568694608</v>
      </c>
      <c r="CI190" s="79">
        <f>Table6[[#This Row],[sales]]-CH190</f>
        <v>-1235.4746827751624</v>
      </c>
      <c r="CJ190">
        <f>ABS(Table6[[#This Row],[sales]]-CH190)/Table6[[#This Row],[sales]]</f>
        <v>0.15493969296142443</v>
      </c>
      <c r="CK19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10129.630392209838</v>
      </c>
      <c r="CL190" s="79">
        <f>Table6[[#This Row],[sales]]-CK190</f>
        <v>-2155.7235181155393</v>
      </c>
      <c r="CM190">
        <f>ABS(Table6[[#This Row],[sales]]-CK190)/Table6[[#This Row],[sales]]</f>
        <v>0.27034721525518107</v>
      </c>
      <c r="CN19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7413.1431003653315</v>
      </c>
      <c r="CO190" s="79">
        <f>Table6[[#This Row],[sales]]-CN190</f>
        <v>560.76377372896695</v>
      </c>
      <c r="CP190">
        <f>ABS(Table6[[#This Row],[sales]]-CN190)/Table6[[#This Row],[sales]]</f>
        <v>7.0324846099066127E-2</v>
      </c>
      <c r="CQ19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7753.9920664908386</v>
      </c>
      <c r="CR190" s="79">
        <f>Table6[[#This Row],[sales]]-CQ190</f>
        <v>219.91480760345985</v>
      </c>
      <c r="CS190">
        <f>ABS(Table6[[#This Row],[sales]]-CQ190)/Table6[[#This Row],[sales]]</f>
        <v>2.7579304734285409E-2</v>
      </c>
    </row>
    <row r="191" spans="1:97" x14ac:dyDescent="0.2">
      <c r="A191">
        <v>190</v>
      </c>
      <c r="B191" t="s">
        <v>322</v>
      </c>
      <c r="C191" s="5">
        <v>42960</v>
      </c>
      <c r="D191" s="6">
        <v>4437.3541544342479</v>
      </c>
      <c r="E191" s="8">
        <f>YEAR(Table6[[#This Row],[Date]])</f>
        <v>2017</v>
      </c>
      <c r="F191" s="6">
        <f>Table6[[#This Row],[TV_State]]+Table6[[#This Row],[Radio_State]]+Table6[[#This Row],[Online]]</f>
        <v>5423.4328554196363</v>
      </c>
      <c r="G191" s="6">
        <f t="shared" si="54"/>
        <v>4338.9663055732071</v>
      </c>
      <c r="H191" s="6">
        <f>LN(Table6[[#This Row],[PROF TV LING]])</f>
        <v>8.3753914202861086</v>
      </c>
      <c r="I191" s="6">
        <f t="shared" si="55"/>
        <v>8.3978135666371863</v>
      </c>
      <c r="J191" s="6">
        <v>657.38580065692565</v>
      </c>
      <c r="K191" s="6">
        <f t="shared" si="60"/>
        <v>650.94151112465488</v>
      </c>
      <c r="L191" s="6">
        <f>0.5*J190+0.5*Table6[[#This Row],[Radio_State]]</f>
        <v>654.13141550515877</v>
      </c>
      <c r="M191" s="6">
        <f>LN(Table6[[#This Row],[RADIO LINGERING ]])</f>
        <v>6.4833082724106186</v>
      </c>
      <c r="N191" s="6">
        <f t="shared" si="56"/>
        <v>6.488271061752747</v>
      </c>
      <c r="O191" s="6">
        <v>328.69290032846277</v>
      </c>
      <c r="P191" s="6">
        <f t="shared" si="57"/>
        <v>327.30405712277815</v>
      </c>
      <c r="Q191" s="6">
        <f>0.3*O190+0.7*Table6[[#This Row],[Online]]</f>
        <v>327.71658478293273</v>
      </c>
      <c r="R191" s="6">
        <f>LN(Table6[[#This Row],[ONLINE LINGERING]])</f>
        <v>5.7921491640760596</v>
      </c>
      <c r="S191" s="6">
        <f t="shared" si="58"/>
        <v>5.7951238811928016</v>
      </c>
      <c r="T191" s="6">
        <v>7001.5826684212388</v>
      </c>
      <c r="U191" s="6">
        <f t="shared" si="59"/>
        <v>8.8538914979704657</v>
      </c>
      <c r="V191" s="8">
        <f>YEAR(Table6[[#This Row],[Date]])</f>
        <v>2017</v>
      </c>
      <c r="W191" s="8">
        <f>WEEKNUM(Table6[[#This Row],[Date]])</f>
        <v>33</v>
      </c>
      <c r="X191" t="s">
        <v>355</v>
      </c>
      <c r="Y191" s="9">
        <f>Table6[[#This Row],[LNTVLING]]+Table6[[#This Row],[LNRADIOLING]]+Table6[[#This Row],[LNONLINELING]]</f>
        <v>20.650848856772789</v>
      </c>
      <c r="Z191">
        <f t="shared" si="80"/>
        <v>1</v>
      </c>
      <c r="AA191">
        <f t="shared" si="61"/>
        <v>0</v>
      </c>
      <c r="AB191">
        <f t="shared" si="62"/>
        <v>1</v>
      </c>
      <c r="AC191">
        <f t="shared" si="63"/>
        <v>0</v>
      </c>
      <c r="AD191">
        <f t="shared" si="64"/>
        <v>0</v>
      </c>
      <c r="AE191">
        <f t="shared" si="65"/>
        <v>0</v>
      </c>
      <c r="AF191">
        <f t="shared" si="66"/>
        <v>0</v>
      </c>
      <c r="AG191" s="9">
        <f>'[1]1'!J$20+'[1]1'!J$21*Table6[[#This Row],[TV_State]]</f>
        <v>5693.5552360020602</v>
      </c>
      <c r="AH191" s="9">
        <f>Table6[[#This Row],[sales]]-Table6[[#This Row],[Pred_1]]</f>
        <v>1308.0274324191787</v>
      </c>
      <c r="AI191">
        <f>ABS(Table6[[#This Row],[Res_1]])/Table6[[#This Row],[sales]]</f>
        <v>0.18681882288110169</v>
      </c>
      <c r="AJ191" s="9">
        <f>'[1]2'!J$20+'[1]2'!J$21*Table6[[#This Row],[Radio_State]]</f>
        <v>4600.2414996262651</v>
      </c>
      <c r="AK191" s="9">
        <f>Table6[[#This Row],[sales]]-Table6[[#This Row],[ Pred_2 ]]</f>
        <v>2401.3411687949738</v>
      </c>
      <c r="AL191">
        <f>ABS(Table6[[#This Row],[ Res_2 ]])/Table6[[#This Row],[sales]]</f>
        <v>0.34297119415951183</v>
      </c>
      <c r="AM191" s="10">
        <f>'[1]3'!J$20+'[1]3'!J$21*Data!O191</f>
        <v>3699.6946223755431</v>
      </c>
      <c r="AN191" s="9">
        <f>Table6[[#This Row],[sales]]-Table6[[#This Row],[Pred_3]]</f>
        <v>3301.8880460456958</v>
      </c>
      <c r="AO191" s="9">
        <f>ABS(Table6[[#This Row],[Res_3]])/Table6[[#This Row],[sales]]</f>
        <v>0.47159166754367932</v>
      </c>
      <c r="AP191" s="9">
        <f>'[1]4'!L$21+'[1]4'!L$27*Table6[[#This Row],[TV_State]]+'[1]4'!L$22*Table6[[#This Row],[NJ_DUM]]+'[1]4'!L$23*Table6[[#This Row],[NY_DUM]]+'[1]4'!L$24*Table6[[#This Row],[PA_DUM]]+'[1]4'!L$25*Table6[[#This Row],[CT_DUM]]+'[1]4'!L$26*Table6[[#This Row],[DL_DUM]]</f>
        <v>1216.6244352378353</v>
      </c>
      <c r="AQ191" s="9">
        <f>Table6[[#This Row],[sales]]-Table6[[#This Row],[Pred_4]]</f>
        <v>5784.9582331834035</v>
      </c>
      <c r="AR191">
        <f>ABS(Table6[[#This Row],[Res_4]]/Table6[[#This Row],[sales]])</f>
        <v>0.82623579655424284</v>
      </c>
      <c r="AS191" s="9">
        <f>'[1]5'!L$20+'[1]5'!L$26*Table6[[#This Row],[Radio_State]]+'[1]5'!L$21*Table6[[#This Row],[NJ_DUM]]+'[1]5'!L$22*Table6[[#This Row],[NY_DUM]]+'[1]5'!L$23*Table6[[#This Row],[PA_DUM]]+'[1]5'!L$24*Table6[[#This Row],[CT_DUM]]+'[1]5'!L$25*Table6[[#This Row],[DL_DUM]]</f>
        <v>1354.4392683566261</v>
      </c>
      <c r="AT191" s="9">
        <f>Table6[[#This Row],[sales]]-Table6[[#This Row],[Pred_5]]</f>
        <v>5647.1434000646132</v>
      </c>
      <c r="AU191" s="9">
        <f>ABS(Table6[[#This Row],[Red_5]]/Table6[[#This Row],[sales]])</f>
        <v>0.80655241357565333</v>
      </c>
      <c r="AV191" s="9">
        <f>'[1]6'!L$20+'[1]6'!L$26*Table6[[#This Row],[Online]]+'[1]6'!L$21*Table6[[#This Row],[NJ_DUM]]+'[1]6'!L$22*Table6[[#This Row],[NY_DUM]]+'[1]6'!L$23*Table6[[#This Row],[PA_DUM]]+'[1]6'!L$24*Table6[[#This Row],[CT_DUM]]+'[1]6'!L$25*Table6[[#This Row],[DL_DUM]]</f>
        <v>1424.602365701646</v>
      </c>
      <c r="AW191" s="9">
        <f>Table6[[#This Row],[sales]]-Table6[[#This Row],[Pred_6]]</f>
        <v>5576.9803027195931</v>
      </c>
      <c r="AX191" s="9">
        <f>ABS(Table6[[#This Row],[Red_6]]/Table6[[#This Row],[sales]])</f>
        <v>0.79653137966549581</v>
      </c>
      <c r="AY191" s="9">
        <f>'[1]7'!L$21+'[1]7'!L$27*Table6[[#This Row],[LNTV]]+'[1]7'!L$22*Table6[[#This Row],[NJ_DUM]]+'[1]7'!L$23*Table6[[#This Row],[NY_DUM]]+'[1]7'!L$24*Table6[[#This Row],[PA_DUM]]+'[1]7'!L$25*Table6[[#This Row],[CT_DUM]]+'[1]7'!L$26*Table6[[#This Row],[DL_DUM]]</f>
        <v>6.075077972113009</v>
      </c>
      <c r="AZ191" s="9">
        <f>Table6[[#This Row],[sales]]-Table6[[#This Row],[Pred_7]]</f>
        <v>6995.5075904491259</v>
      </c>
      <c r="BA191" s="9">
        <f>ABS(Table6[[#This Row],[Red_7]]/Table6[[#This Row],[sales]])</f>
        <v>0.99913232789501827</v>
      </c>
      <c r="BB191" s="9">
        <f>'[1]8'!O$22+'[1]8'!O$28*Table6[[#This Row],[LNRADIOLING]]+'[1]8'!O$23*Table6[[#This Row],[DL_DUM]]+'[1]8'!O$24*Table6[[#This Row],[CT_DUM]]+'[1]8'!O$25*Table6[[#This Row],[PA_DUM]]+'[1]8'!O$26*Table6[[#This Row],[NY_DUM]]+'[1]8'!O$27*Table6[[#This Row],[NJ_DUM]]</f>
        <v>8.5491248878703168</v>
      </c>
      <c r="BC191" s="9">
        <f>Table6[[#This Row],[sales]]-Table6[[#This Row],[Pred_8]]</f>
        <v>6993.0335435333682</v>
      </c>
      <c r="BD191" s="9">
        <f>ABS(Table6[[#This Row],[Red_8]]/Table6[[#This Row],[sales]])</f>
        <v>0.99877897251339631</v>
      </c>
      <c r="BE191" s="9">
        <f>'[1]9'!M$19+'[1]9'!M$21*Table6[[#This Row],[LNONLINE]]+'[1]9'!M$20*Table6[[#This Row],[DL_DUM]]+'[1]9'!M$22*Table6[[#This Row],[CT_DUM]]+'[1]9'!M$23*Table6[[#This Row],[PA_DUM]]+'[1]9'!M$24*Table6[[#This Row],[NY_DUM]]+'[1]9'!M$25*Table6[[#This Row],[NJ_DUM]]</f>
        <v>8.5013301012811091</v>
      </c>
      <c r="BF191" s="9">
        <f>Table6[[#This Row],[sales]]-Table6[[#This Row],[Pred_9]]</f>
        <v>6993.0813383199575</v>
      </c>
      <c r="BG191" s="9">
        <f>ABS(Table6[[#This Row],[Red_9]]/Table6[[#This Row],[sales]])</f>
        <v>0.99878579879666007</v>
      </c>
      <c r="BH191" s="9">
        <f>'[1]10'!P$22+'[1]10'!P$30*Table6[[#This Row],[LNTV]]+'[1]10'!P$29*Table6[[#This Row],[LNRADIOLING]]+'[1]10'!P$24*Table6[[#This Row],[LNONLINELING]]+'[1]10'!P$23*Table6[[#This Row],[DL_DUM]]+'[1]10'!P$25*Table6[[#This Row],[CT_DUM]]+'[1]10'!P$26*Table6[[#This Row],[PA_DUM]]+'[1]10'!P$27*Table6[[#This Row],[NY_DUM]]+'[1]10'!P$28*Table6[[#This Row],[NJ_DUM]]</f>
        <v>8.4343043554123618</v>
      </c>
      <c r="BI191" s="9">
        <f>Table6[[#This Row],[sales]]-Table6[[#This Row],[Pred_10]]</f>
        <v>6993.1483640658262</v>
      </c>
      <c r="BJ191" s="45">
        <f>ABS(Table6[[#This Row],[Red_10]]/Table6[[#This Row],[sales]])</f>
        <v>0.99879537173881361</v>
      </c>
      <c r="BK191" s="9">
        <f>'[1]11'!P$32+'[1]11'!P$40*Table6[[#This Row],[LNONLINELING]]+'[1]11'!P$39*Table6[[#This Row],[LNRADIOLING]]+'[1]11'!P$38*Table6[[#This Row],[LNTVLING]]+'[1]11'!P$33*Table6[[#This Row],[DL_DUM]]+'[1]11'!P$34*Table6[[#This Row],[CT_DUM]]+'[1]11'!P$35*Table6[[#This Row],[PA_DUM]]+'[1]11'!P$36*Table6[[#This Row],[NY_DUM]]+'[1]11'!P$37*Table6[[#This Row],[NJ_DUM]]</f>
        <v>8.4373535736373455</v>
      </c>
      <c r="BL191" s="9">
        <f>Table6[[#This Row],[sales]]-Table6[[#This Row],[ Pred_11]]</f>
        <v>6993.1453148476012</v>
      </c>
      <c r="BM191" s="47">
        <f>ABS(Table6[[#This Row],[ Red_11]]/Table6[[#This Row],[sales]])</f>
        <v>0.99879493623467563</v>
      </c>
      <c r="BN191" s="9">
        <f>'[1]12'!K$22+'[1]12'!K$28*Table6[[#This Row],[COMBINE LN LING]]+'[1]12'!K$23*Table6[[#This Row],[DL_DUM]]+'[1]12'!K$24*Table6[[#This Row],[CT_DUM]]+'[1]12'!K$25*Table6[[#This Row],[PA_DUM]]+'[1]12'!K$26*Table6[[#This Row],[NY_DUM]]+'[1]12'!K$27*Table6[[#This Row],[NJ_DUM]]</f>
        <v>8.5497245383241243</v>
      </c>
      <c r="BO191" s="9">
        <f>Table6[[#This Row],[sales]]-Table6[[#This Row],[ Pred_12]]</f>
        <v>6993.0329438829149</v>
      </c>
      <c r="BP191" s="47">
        <f>ABS(Table6[[#This Row],[ Red_12]]/Table6[[#This Row],[sales]])</f>
        <v>0.99877888686840977</v>
      </c>
      <c r="BQ191">
        <f>LN(G191+'2019 Totals and Calculations'!C$18)</f>
        <v>8.455362429158134</v>
      </c>
      <c r="BR191">
        <f>LN(Table6[[#This Row],[PROF RADIO]]+'2019 Totals and Calculations'!D$18)</f>
        <v>6.5704597318861993</v>
      </c>
      <c r="BS191">
        <f>LN(Table6[[#This Row],[ONLINE LINGERING]]+'2019 Totals and Calculations'!E$18)</f>
        <v>5.9178017227951401</v>
      </c>
      <c r="BT191">
        <f>MONTH(Table6[[#This Row],[Date]])</f>
        <v>8</v>
      </c>
      <c r="BU191">
        <f t="shared" si="67"/>
        <v>0</v>
      </c>
      <c r="BV191">
        <f t="shared" si="68"/>
        <v>0</v>
      </c>
      <c r="BW191">
        <f t="shared" si="69"/>
        <v>0</v>
      </c>
      <c r="BX191">
        <f t="shared" si="70"/>
        <v>0</v>
      </c>
      <c r="BY191">
        <f t="shared" si="71"/>
        <v>0</v>
      </c>
      <c r="BZ191">
        <f t="shared" si="72"/>
        <v>0</v>
      </c>
      <c r="CA191">
        <f t="shared" si="73"/>
        <v>0</v>
      </c>
      <c r="CB191">
        <f t="shared" si="74"/>
        <v>1</v>
      </c>
      <c r="CC191">
        <f t="shared" si="75"/>
        <v>0</v>
      </c>
      <c r="CD191">
        <f t="shared" si="76"/>
        <v>0</v>
      </c>
      <c r="CE191">
        <f t="shared" si="77"/>
        <v>0</v>
      </c>
      <c r="CF191">
        <f t="shared" si="78"/>
        <v>0</v>
      </c>
      <c r="CG191">
        <f t="shared" si="79"/>
        <v>33</v>
      </c>
      <c r="CH19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9259.1465241844835</v>
      </c>
      <c r="CI191" s="79">
        <f>Table6[[#This Row],[sales]]-CH191</f>
        <v>-2257.5638557632446</v>
      </c>
      <c r="CJ191">
        <f>ABS(Table6[[#This Row],[sales]]-CH191)/Table6[[#This Row],[sales]]</f>
        <v>0.32243622087694274</v>
      </c>
      <c r="CK19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10180.87851198787</v>
      </c>
      <c r="CL191" s="79">
        <f>Table6[[#This Row],[sales]]-CK191</f>
        <v>-3179.2958435666314</v>
      </c>
      <c r="CM191">
        <f>ABS(Table6[[#This Row],[sales]]-CK191)/Table6[[#This Row],[sales]]</f>
        <v>0.45408245451503315</v>
      </c>
      <c r="CN19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7451.9264305017878</v>
      </c>
      <c r="CO191" s="79">
        <f>Table6[[#This Row],[sales]]-CN191</f>
        <v>-450.34376208054891</v>
      </c>
      <c r="CP191">
        <f>ABS(Table6[[#This Row],[sales]]-CN191)/Table6[[#This Row],[sales]]</f>
        <v>6.4320280629078866E-2</v>
      </c>
      <c r="CQ19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7811.874775944364</v>
      </c>
      <c r="CR191" s="79">
        <f>Table6[[#This Row],[sales]]-CQ191</f>
        <v>-810.2921075231252</v>
      </c>
      <c r="CS191">
        <f>ABS(Table6[[#This Row],[sales]]-CQ191)/Table6[[#This Row],[sales]]</f>
        <v>0.11572984936359182</v>
      </c>
    </row>
    <row r="192" spans="1:97" x14ac:dyDescent="0.2">
      <c r="A192">
        <v>191</v>
      </c>
      <c r="B192" t="s">
        <v>322</v>
      </c>
      <c r="C192" s="5">
        <v>42967</v>
      </c>
      <c r="D192" s="6">
        <v>4481.7276959785913</v>
      </c>
      <c r="E192" s="8">
        <f>YEAR(Table6[[#This Row],[Date]])</f>
        <v>2017</v>
      </c>
      <c r="F192" s="6">
        <f>Table6[[#This Row],[TV_State]]+Table6[[#This Row],[Radio_State]]+Table6[[#This Row],[Online]]</f>
        <v>5477.6671839738337</v>
      </c>
      <c r="G192" s="6">
        <f t="shared" si="54"/>
        <v>4381.7947226948218</v>
      </c>
      <c r="H192" s="6">
        <f>LN(Table6[[#This Row],[PROF TV LING]])</f>
        <v>8.3852136734841434</v>
      </c>
      <c r="I192" s="6">
        <f t="shared" si="55"/>
        <v>8.4077638974903532</v>
      </c>
      <c r="J192" s="6">
        <v>663.95965866349502</v>
      </c>
      <c r="K192" s="6">
        <f t="shared" si="60"/>
        <v>657.45058489407495</v>
      </c>
      <c r="L192" s="6">
        <f>0.5*J191+0.5*Table6[[#This Row],[Radio_State]]</f>
        <v>660.67272966021028</v>
      </c>
      <c r="M192" s="6">
        <f>LN(Table6[[#This Row],[RADIO LINGERING ]])</f>
        <v>6.4932586032637865</v>
      </c>
      <c r="N192" s="6">
        <f t="shared" si="56"/>
        <v>6.4982213926059158</v>
      </c>
      <c r="O192" s="6">
        <v>331.97982933174751</v>
      </c>
      <c r="P192" s="6">
        <f t="shared" si="57"/>
        <v>330.57709766905668</v>
      </c>
      <c r="Q192" s="6">
        <f>0.3*O191+0.7*Table6[[#This Row],[Online]]</f>
        <v>330.99375063076207</v>
      </c>
      <c r="R192" s="6">
        <f>LN(Table6[[#This Row],[ONLINE LINGERING]])</f>
        <v>5.8020994949292275</v>
      </c>
      <c r="S192" s="6">
        <f t="shared" si="58"/>
        <v>5.8050742120459704</v>
      </c>
      <c r="T192" s="6">
        <v>7472.4493068043503</v>
      </c>
      <c r="U192" s="6">
        <f t="shared" si="59"/>
        <v>8.9189781101677816</v>
      </c>
      <c r="V192" s="8">
        <f>YEAR(Table6[[#This Row],[Date]])</f>
        <v>2017</v>
      </c>
      <c r="W192" s="8">
        <f>WEEKNUM(Table6[[#This Row],[Date]])</f>
        <v>34</v>
      </c>
      <c r="X192" t="s">
        <v>356</v>
      </c>
      <c r="Y192" s="9">
        <f>Table6[[#This Row],[LNTVLING]]+Table6[[#This Row],[LNRADIOLING]]+Table6[[#This Row],[LNONLINELING]]</f>
        <v>20.680571771677158</v>
      </c>
      <c r="Z192">
        <f t="shared" si="80"/>
        <v>1</v>
      </c>
      <c r="AA192">
        <f t="shared" si="61"/>
        <v>0</v>
      </c>
      <c r="AB192">
        <f t="shared" si="62"/>
        <v>1</v>
      </c>
      <c r="AC192">
        <f t="shared" si="63"/>
        <v>0</v>
      </c>
      <c r="AD192">
        <f t="shared" si="64"/>
        <v>0</v>
      </c>
      <c r="AE192">
        <f t="shared" si="65"/>
        <v>0</v>
      </c>
      <c r="AF192">
        <f t="shared" si="66"/>
        <v>0</v>
      </c>
      <c r="AG192" s="9">
        <f>'[1]1'!J$20+'[1]1'!J$21*Table6[[#This Row],[TV_State]]</f>
        <v>5737.1934629075186</v>
      </c>
      <c r="AH192" s="9">
        <f>Table6[[#This Row],[sales]]-Table6[[#This Row],[Pred_1]]</f>
        <v>1735.2558438968317</v>
      </c>
      <c r="AI192">
        <f>ABS(Table6[[#This Row],[Res_1]])/Table6[[#This Row],[sales]]</f>
        <v>0.23222049058489058</v>
      </c>
      <c r="AJ192" s="9">
        <f>'[1]2'!J$20+'[1]2'!J$21*Table6[[#This Row],[Radio_State]]</f>
        <v>4629.1010965825526</v>
      </c>
      <c r="AK192" s="9">
        <f>Table6[[#This Row],[sales]]-Table6[[#This Row],[ Pred_2 ]]</f>
        <v>2843.3482102217977</v>
      </c>
      <c r="AL192">
        <f>ABS(Table6[[#This Row],[ Res_2 ]])/Table6[[#This Row],[sales]]</f>
        <v>0.38051087313936921</v>
      </c>
      <c r="AM192" s="10">
        <f>'[1]3'!J$20+'[1]3'!J$21*Data!O192</f>
        <v>3718.6842667820506</v>
      </c>
      <c r="AN192" s="9">
        <f>Table6[[#This Row],[sales]]-Table6[[#This Row],[Pred_3]]</f>
        <v>3753.7650400222997</v>
      </c>
      <c r="AO192" s="9">
        <f>ABS(Table6[[#This Row],[Res_3]])/Table6[[#This Row],[sales]]</f>
        <v>0.5023473409989081</v>
      </c>
      <c r="AP192" s="9">
        <f>'[1]4'!L$21+'[1]4'!L$27*Table6[[#This Row],[TV_State]]+'[1]4'!L$22*Table6[[#This Row],[NJ_DUM]]+'[1]4'!L$23*Table6[[#This Row],[NY_DUM]]+'[1]4'!L$24*Table6[[#This Row],[PA_DUM]]+'[1]4'!L$25*Table6[[#This Row],[CT_DUM]]+'[1]4'!L$26*Table6[[#This Row],[DL_DUM]]</f>
        <v>1226.4123796467557</v>
      </c>
      <c r="AQ192" s="9">
        <f>Table6[[#This Row],[sales]]-Table6[[#This Row],[Pred_4]]</f>
        <v>6246.0369271575946</v>
      </c>
      <c r="AR192">
        <f>ABS(Table6[[#This Row],[Res_4]]/Table6[[#This Row],[sales]])</f>
        <v>0.83587545003082264</v>
      </c>
      <c r="AS192" s="9">
        <f>'[1]5'!L$20+'[1]5'!L$26*Table6[[#This Row],[Radio_State]]+'[1]5'!L$21*Table6[[#This Row],[NJ_DUM]]+'[1]5'!L$22*Table6[[#This Row],[NY_DUM]]+'[1]5'!L$23*Table6[[#This Row],[PA_DUM]]+'[1]5'!L$24*Table6[[#This Row],[CT_DUM]]+'[1]5'!L$25*Table6[[#This Row],[DL_DUM]]</f>
        <v>1366.019745756922</v>
      </c>
      <c r="AT192" s="9">
        <f>Table6[[#This Row],[sales]]-Table6[[#This Row],[Pred_5]]</f>
        <v>6106.4295610474283</v>
      </c>
      <c r="AU192" s="9">
        <f>ABS(Table6[[#This Row],[Red_5]]/Table6[[#This Row],[sales]])</f>
        <v>0.81719250413475064</v>
      </c>
      <c r="AV192" s="9">
        <f>'[1]6'!L$20+'[1]6'!L$26*Table6[[#This Row],[Online]]+'[1]6'!L$21*Table6[[#This Row],[NJ_DUM]]+'[1]6'!L$22*Table6[[#This Row],[NY_DUM]]+'[1]6'!L$23*Table6[[#This Row],[PA_DUM]]+'[1]6'!L$24*Table6[[#This Row],[CT_DUM]]+'[1]6'!L$25*Table6[[#This Row],[DL_DUM]]</f>
        <v>1438.9079273705277</v>
      </c>
      <c r="AW192" s="9">
        <f>Table6[[#This Row],[sales]]-Table6[[#This Row],[Pred_6]]</f>
        <v>6033.5413794338228</v>
      </c>
      <c r="AX192" s="9">
        <f>ABS(Table6[[#This Row],[Red_6]]/Table6[[#This Row],[sales]])</f>
        <v>0.80743824838526912</v>
      </c>
      <c r="AY192" s="9">
        <f>'[1]7'!L$21+'[1]7'!L$27*Table6[[#This Row],[LNTV]]+'[1]7'!L$22*Table6[[#This Row],[NJ_DUM]]+'[1]7'!L$23*Table6[[#This Row],[NY_DUM]]+'[1]7'!L$24*Table6[[#This Row],[PA_DUM]]+'[1]7'!L$25*Table6[[#This Row],[CT_DUM]]+'[1]7'!L$26*Table6[[#This Row],[DL_DUM]]</f>
        <v>6.0761793194030096</v>
      </c>
      <c r="AZ192" s="9">
        <f>Table6[[#This Row],[sales]]-Table6[[#This Row],[Pred_7]]</f>
        <v>7466.373127484947</v>
      </c>
      <c r="BA192" s="9">
        <f>ABS(Table6[[#This Row],[Red_7]]/Table6[[#This Row],[sales]])</f>
        <v>0.99918685573231381</v>
      </c>
      <c r="BB192" s="9">
        <f>'[1]8'!O$22+'[1]8'!O$28*Table6[[#This Row],[LNRADIOLING]]+'[1]8'!O$23*Table6[[#This Row],[DL_DUM]]+'[1]8'!O$24*Table6[[#This Row],[CT_DUM]]+'[1]8'!O$25*Table6[[#This Row],[PA_DUM]]+'[1]8'!O$26*Table6[[#This Row],[NY_DUM]]+'[1]8'!O$27*Table6[[#This Row],[NJ_DUM]]</f>
        <v>8.5498347538740944</v>
      </c>
      <c r="BC192" s="9">
        <f>Table6[[#This Row],[sales]]-Table6[[#This Row],[Pred_8]]</f>
        <v>7463.8994720504761</v>
      </c>
      <c r="BD192" s="9">
        <f>ABS(Table6[[#This Row],[Red_8]]/Table6[[#This Row],[sales]])</f>
        <v>0.99885581896874309</v>
      </c>
      <c r="BE192" s="9">
        <f>'[1]9'!M$19+'[1]9'!M$21*Table6[[#This Row],[LNONLINE]]+'[1]9'!M$20*Table6[[#This Row],[DL_DUM]]+'[1]9'!M$22*Table6[[#This Row],[CT_DUM]]+'[1]9'!M$23*Table6[[#This Row],[PA_DUM]]+'[1]9'!M$24*Table6[[#This Row],[NY_DUM]]+'[1]9'!M$25*Table6[[#This Row],[NJ_DUM]]</f>
        <v>8.5044805496124418</v>
      </c>
      <c r="BF192" s="9">
        <f>Table6[[#This Row],[sales]]-Table6[[#This Row],[Pred_9]]</f>
        <v>7463.9448262547376</v>
      </c>
      <c r="BG192" s="9">
        <f>ABS(Table6[[#This Row],[Red_9]]/Table6[[#This Row],[sales]])</f>
        <v>0.99886188849192081</v>
      </c>
      <c r="BH192" s="9">
        <f>'[1]10'!P$22+'[1]10'!P$30*Table6[[#This Row],[LNTV]]+'[1]10'!P$29*Table6[[#This Row],[LNRADIOLING]]+'[1]10'!P$24*Table6[[#This Row],[LNONLINELING]]+'[1]10'!P$23*Table6[[#This Row],[DL_DUM]]+'[1]10'!P$25*Table6[[#This Row],[CT_DUM]]+'[1]10'!P$26*Table6[[#This Row],[PA_DUM]]+'[1]10'!P$27*Table6[[#This Row],[NY_DUM]]+'[1]10'!P$28*Table6[[#This Row],[NJ_DUM]]</f>
        <v>8.4361154386885797</v>
      </c>
      <c r="BI192" s="9">
        <f>Table6[[#This Row],[sales]]-Table6[[#This Row],[Pred_10]]</f>
        <v>7464.0131913656614</v>
      </c>
      <c r="BJ192" s="45">
        <f>ABS(Table6[[#This Row],[Red_10]]/Table6[[#This Row],[sales]])</f>
        <v>0.99887103744805505</v>
      </c>
      <c r="BK192" s="9">
        <f>'[1]11'!P$32+'[1]11'!P$40*Table6[[#This Row],[LNONLINELING]]+'[1]11'!P$39*Table6[[#This Row],[LNRADIOLING]]+'[1]11'!P$38*Table6[[#This Row],[LNTVLING]]+'[1]11'!P$33*Table6[[#This Row],[DL_DUM]]+'[1]11'!P$34*Table6[[#This Row],[CT_DUM]]+'[1]11'!P$35*Table6[[#This Row],[PA_DUM]]+'[1]11'!P$36*Table6[[#This Row],[NY_DUM]]+'[1]11'!P$37*Table6[[#This Row],[NJ_DUM]]</f>
        <v>8.4385005750610418</v>
      </c>
      <c r="BL192" s="9">
        <f>Table6[[#This Row],[sales]]-Table6[[#This Row],[ Pred_11]]</f>
        <v>7464.0108062292893</v>
      </c>
      <c r="BM192" s="47">
        <f>ABS(Table6[[#This Row],[ Red_11]]/Table6[[#This Row],[sales]])</f>
        <v>0.99887071825734874</v>
      </c>
      <c r="BN192" s="9">
        <f>'[1]12'!K$22+'[1]12'!K$28*Table6[[#This Row],[COMBINE LN LING]]+'[1]12'!K$23*Table6[[#This Row],[DL_DUM]]+'[1]12'!K$24*Table6[[#This Row],[CT_DUM]]+'[1]12'!K$25*Table6[[#This Row],[PA_DUM]]+'[1]12'!K$26*Table6[[#This Row],[NY_DUM]]+'[1]12'!K$27*Table6[[#This Row],[NJ_DUM]]</f>
        <v>8.5525849490656825</v>
      </c>
      <c r="BO192" s="9">
        <f>Table6[[#This Row],[sales]]-Table6[[#This Row],[ Pred_12]]</f>
        <v>7463.8967218552843</v>
      </c>
      <c r="BP192" s="47">
        <f>ABS(Table6[[#This Row],[ Red_12]]/Table6[[#This Row],[sales]])</f>
        <v>0.99885545092406613</v>
      </c>
      <c r="BQ192">
        <f>LN(G192+'2019 Totals and Calculations'!C$18)</f>
        <v>8.4644331875500889</v>
      </c>
      <c r="BR192">
        <f>LN(Table6[[#This Row],[PROF RADIO]]+'2019 Totals and Calculations'!D$18)</f>
        <v>6.5795386028815495</v>
      </c>
      <c r="BS192">
        <f>LN(Table6[[#This Row],[ONLINE LINGERING]]+'2019 Totals and Calculations'!E$18)</f>
        <v>5.9265822727846835</v>
      </c>
      <c r="BT192">
        <f>MONTH(Table6[[#This Row],[Date]])</f>
        <v>8</v>
      </c>
      <c r="BU192">
        <f t="shared" si="67"/>
        <v>0</v>
      </c>
      <c r="BV192">
        <f t="shared" si="68"/>
        <v>0</v>
      </c>
      <c r="BW192">
        <f t="shared" si="69"/>
        <v>0</v>
      </c>
      <c r="BX192">
        <f t="shared" si="70"/>
        <v>0</v>
      </c>
      <c r="BY192">
        <f t="shared" si="71"/>
        <v>0</v>
      </c>
      <c r="BZ192">
        <f t="shared" si="72"/>
        <v>0</v>
      </c>
      <c r="CA192">
        <f t="shared" si="73"/>
        <v>0</v>
      </c>
      <c r="CB192">
        <f t="shared" si="74"/>
        <v>1</v>
      </c>
      <c r="CC192">
        <f t="shared" si="75"/>
        <v>0</v>
      </c>
      <c r="CD192">
        <f t="shared" si="76"/>
        <v>0</v>
      </c>
      <c r="CE192">
        <f t="shared" si="77"/>
        <v>0</v>
      </c>
      <c r="CF192">
        <f t="shared" si="78"/>
        <v>0</v>
      </c>
      <c r="CG192">
        <f t="shared" si="79"/>
        <v>34</v>
      </c>
      <c r="CH19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9309.3444659736761</v>
      </c>
      <c r="CI192" s="79">
        <f>Table6[[#This Row],[sales]]-CH192</f>
        <v>-1836.8951591693258</v>
      </c>
      <c r="CJ192">
        <f>ABS(Table6[[#This Row],[sales]]-CH192)/Table6[[#This Row],[sales]]</f>
        <v>0.24582236476287156</v>
      </c>
      <c r="CK19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10232.41231813724</v>
      </c>
      <c r="CL192" s="79">
        <f>Table6[[#This Row],[sales]]-CK192</f>
        <v>-2759.9630113328894</v>
      </c>
      <c r="CM192">
        <f>ABS(Table6[[#This Row],[sales]]-CK192)/Table6[[#This Row],[sales]]</f>
        <v>0.3693518547954136</v>
      </c>
      <c r="CN19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7490.937887354421</v>
      </c>
      <c r="CO192" s="79">
        <f>Table6[[#This Row],[sales]]-CN192</f>
        <v>-18.488580550070765</v>
      </c>
      <c r="CP192">
        <f>ABS(Table6[[#This Row],[sales]]-CN192)/Table6[[#This Row],[sales]]</f>
        <v>2.4742329845229218E-3</v>
      </c>
      <c r="CQ19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7870.2640997654862</v>
      </c>
      <c r="CR192" s="79">
        <f>Table6[[#This Row],[sales]]-CQ192</f>
        <v>-397.81479296113594</v>
      </c>
      <c r="CS192">
        <f>ABS(Table6[[#This Row],[sales]]-CQ192)/Table6[[#This Row],[sales]]</f>
        <v>5.3237536532886091E-2</v>
      </c>
    </row>
    <row r="193" spans="1:97" x14ac:dyDescent="0.2">
      <c r="A193">
        <v>192</v>
      </c>
      <c r="B193" t="s">
        <v>322</v>
      </c>
      <c r="C193" s="5">
        <v>42974</v>
      </c>
      <c r="D193" s="6">
        <v>4526.5449729383781</v>
      </c>
      <c r="E193" s="8">
        <f>YEAR(Table6[[#This Row],[Date]])</f>
        <v>2017</v>
      </c>
      <c r="F193" s="6">
        <f>Table6[[#This Row],[TV_State]]+Table6[[#This Row],[Radio_State]]+Table6[[#This Row],[Online]]</f>
        <v>5826.1906846808815</v>
      </c>
      <c r="G193" s="6">
        <f t="shared" si="54"/>
        <v>4425.2197977678888</v>
      </c>
      <c r="H193" s="6">
        <f>LN(Table6[[#This Row],[PROF TV LING]])</f>
        <v>8.395075228020378</v>
      </c>
      <c r="I193" s="6">
        <f t="shared" si="55"/>
        <v>8.417714228343522</v>
      </c>
      <c r="J193" s="6">
        <v>866.43047449500204</v>
      </c>
      <c r="K193" s="6">
        <f t="shared" si="60"/>
        <v>761.94052969453855</v>
      </c>
      <c r="L193" s="6">
        <f>0.5*J192+0.5*Table6[[#This Row],[Radio_State]]</f>
        <v>765.19506657924853</v>
      </c>
      <c r="M193" s="6">
        <f>LN(Table6[[#This Row],[RADIO LINGERING ]])</f>
        <v>6.6401307903148501</v>
      </c>
      <c r="N193" s="6">
        <f t="shared" si="56"/>
        <v>6.7643818687697266</v>
      </c>
      <c r="O193" s="6">
        <v>433.21523724750102</v>
      </c>
      <c r="P193" s="6">
        <f t="shared" si="57"/>
        <v>402.42379537396766</v>
      </c>
      <c r="Q193" s="6">
        <f>0.3*O192+0.7*Table6[[#This Row],[Online]]</f>
        <v>402.84461487277491</v>
      </c>
      <c r="R193" s="6">
        <f>LN(Table6[[#This Row],[ONLINE LINGERING]])</f>
        <v>5.9985509165597612</v>
      </c>
      <c r="S193" s="6">
        <f t="shared" si="58"/>
        <v>6.0712346882097812</v>
      </c>
      <c r="T193" s="6">
        <v>7970.883956917105</v>
      </c>
      <c r="U193" s="6">
        <f t="shared" si="59"/>
        <v>8.9835506761632651</v>
      </c>
      <c r="V193" s="8">
        <f>YEAR(Table6[[#This Row],[Date]])</f>
        <v>2017</v>
      </c>
      <c r="W193" s="8">
        <f>WEEKNUM(Table6[[#This Row],[Date]])</f>
        <v>35</v>
      </c>
      <c r="X193" t="s">
        <v>357</v>
      </c>
      <c r="Y193" s="9">
        <f>Table6[[#This Row],[LNTVLING]]+Table6[[#This Row],[LNRADIOLING]]+Table6[[#This Row],[LNONLINELING]]</f>
        <v>21.033756934894988</v>
      </c>
      <c r="Z193">
        <f t="shared" si="80"/>
        <v>1</v>
      </c>
      <c r="AA193">
        <f t="shared" si="61"/>
        <v>0</v>
      </c>
      <c r="AB193">
        <f t="shared" si="62"/>
        <v>1</v>
      </c>
      <c r="AC193">
        <f t="shared" si="63"/>
        <v>0</v>
      </c>
      <c r="AD193">
        <f t="shared" si="64"/>
        <v>0</v>
      </c>
      <c r="AE193">
        <f t="shared" si="65"/>
        <v>0</v>
      </c>
      <c r="AF193">
        <f t="shared" si="66"/>
        <v>0</v>
      </c>
      <c r="AG193" s="9">
        <f>'[1]1'!J$20+'[1]1'!J$21*Table6[[#This Row],[TV_State]]</f>
        <v>5781.2680720820308</v>
      </c>
      <c r="AH193" s="9">
        <f>Table6[[#This Row],[sales]]-Table6[[#This Row],[Pred_1]]</f>
        <v>2189.6158848350742</v>
      </c>
      <c r="AI193">
        <f>ABS(Table6[[#This Row],[Res_1]])/Table6[[#This Row],[sales]]</f>
        <v>0.27470176415439257</v>
      </c>
      <c r="AJ193" s="9">
        <f>'[1]2'!J$20+'[1]2'!J$21*Table6[[#This Row],[Radio_State]]</f>
        <v>5517.9590753324565</v>
      </c>
      <c r="AK193" s="9">
        <f>Table6[[#This Row],[sales]]-Table6[[#This Row],[ Pred_2 ]]</f>
        <v>2452.9248815846486</v>
      </c>
      <c r="AL193">
        <f>ABS(Table6[[#This Row],[ Res_2 ]])/Table6[[#This Row],[sales]]</f>
        <v>0.30773561562842838</v>
      </c>
      <c r="AM193" s="10">
        <f>'[1]3'!J$20+'[1]3'!J$21*Data!O193</f>
        <v>4303.5537287469288</v>
      </c>
      <c r="AN193" s="9">
        <f>Table6[[#This Row],[sales]]-Table6[[#This Row],[Pred_3]]</f>
        <v>3667.3302281701763</v>
      </c>
      <c r="AO193" s="9">
        <f>ABS(Table6[[#This Row],[Res_3]])/Table6[[#This Row],[sales]]</f>
        <v>0.46009078139792514</v>
      </c>
      <c r="AP193" s="9">
        <f>'[1]4'!L$21+'[1]4'!L$27*Table6[[#This Row],[TV_State]]+'[1]4'!L$22*Table6[[#This Row],[NJ_DUM]]+'[1]4'!L$23*Table6[[#This Row],[NY_DUM]]+'[1]4'!L$24*Table6[[#This Row],[PA_DUM]]+'[1]4'!L$25*Table6[[#This Row],[CT_DUM]]+'[1]4'!L$26*Table6[[#This Row],[DL_DUM]]</f>
        <v>1236.2982034997653</v>
      </c>
      <c r="AQ193" s="9">
        <f>Table6[[#This Row],[sales]]-Table6[[#This Row],[Pred_4]]</f>
        <v>6734.5857534173392</v>
      </c>
      <c r="AR193">
        <f>ABS(Table6[[#This Row],[Res_4]]/Table6[[#This Row],[sales]])</f>
        <v>0.84489823083838644</v>
      </c>
      <c r="AS193" s="9">
        <f>'[1]5'!L$20+'[1]5'!L$26*Table6[[#This Row],[Radio_State]]+'[1]5'!L$21*Table6[[#This Row],[NJ_DUM]]+'[1]5'!L$22*Table6[[#This Row],[NY_DUM]]+'[1]5'!L$23*Table6[[#This Row],[PA_DUM]]+'[1]5'!L$24*Table6[[#This Row],[CT_DUM]]+'[1]5'!L$25*Table6[[#This Row],[DL_DUM]]</f>
        <v>1722.6913843309749</v>
      </c>
      <c r="AT193" s="9">
        <f>Table6[[#This Row],[sales]]-Table6[[#This Row],[Pred_5]]</f>
        <v>6248.1925725861302</v>
      </c>
      <c r="AU193" s="9">
        <f>ABS(Table6[[#This Row],[Red_5]]/Table6[[#This Row],[sales]])</f>
        <v>0.78387699612211403</v>
      </c>
      <c r="AV193" s="9">
        <f>'[1]6'!L$20+'[1]6'!L$26*Table6[[#This Row],[Online]]+'[1]6'!L$21*Table6[[#This Row],[NJ_DUM]]+'[1]6'!L$22*Table6[[#This Row],[NY_DUM]]+'[1]6'!L$23*Table6[[#This Row],[PA_DUM]]+'[1]6'!L$24*Table6[[#This Row],[CT_DUM]]+'[1]6'!L$25*Table6[[#This Row],[DL_DUM]]</f>
        <v>1879.5104988182002</v>
      </c>
      <c r="AW193" s="9">
        <f>Table6[[#This Row],[sales]]-Table6[[#This Row],[Pred_6]]</f>
        <v>6091.3734580989048</v>
      </c>
      <c r="AX193" s="9">
        <f>ABS(Table6[[#This Row],[Red_6]]/Table6[[#This Row],[sales]])</f>
        <v>0.76420300320804846</v>
      </c>
      <c r="AY193" s="9">
        <f>'[1]7'!L$21+'[1]7'!L$27*Table6[[#This Row],[LNTV]]+'[1]7'!L$22*Table6[[#This Row],[NJ_DUM]]+'[1]7'!L$23*Table6[[#This Row],[NY_DUM]]+'[1]7'!L$24*Table6[[#This Row],[PA_DUM]]+'[1]7'!L$25*Table6[[#This Row],[CT_DUM]]+'[1]7'!L$26*Table6[[#This Row],[DL_DUM]]</f>
        <v>6.0772806666930101</v>
      </c>
      <c r="AZ193" s="9">
        <f>Table6[[#This Row],[sales]]-Table6[[#This Row],[Pred_7]]</f>
        <v>7964.8066762504122</v>
      </c>
      <c r="BA193" s="9">
        <f>ABS(Table6[[#This Row],[Red_7]]/Table6[[#This Row],[sales]])</f>
        <v>0.99923756503048589</v>
      </c>
      <c r="BB193" s="9">
        <f>'[1]8'!O$22+'[1]8'!O$28*Table6[[#This Row],[LNRADIOLING]]+'[1]8'!O$23*Table6[[#This Row],[DL_DUM]]+'[1]8'!O$24*Table6[[#This Row],[CT_DUM]]+'[1]8'!O$25*Table6[[#This Row],[PA_DUM]]+'[1]8'!O$26*Table6[[#This Row],[NY_DUM]]+'[1]8'!O$27*Table6[[#This Row],[NJ_DUM]]</f>
        <v>8.5603127544578275</v>
      </c>
      <c r="BC193" s="9">
        <f>Table6[[#This Row],[sales]]-Table6[[#This Row],[Pred_8]]</f>
        <v>7962.3236441626468</v>
      </c>
      <c r="BD193" s="9">
        <f>ABS(Table6[[#This Row],[Red_8]]/Table6[[#This Row],[sales]])</f>
        <v>0.99892605226713538</v>
      </c>
      <c r="BE193" s="9">
        <f>'[1]9'!M$19+'[1]9'!M$21*Table6[[#This Row],[LNONLINE]]+'[1]9'!M$20*Table6[[#This Row],[DL_DUM]]+'[1]9'!M$22*Table6[[#This Row],[CT_DUM]]+'[1]9'!M$23*Table6[[#This Row],[PA_DUM]]+'[1]9'!M$24*Table6[[#This Row],[NY_DUM]]+'[1]9'!M$25*Table6[[#This Row],[NJ_DUM]]</f>
        <v>8.5887515995273187</v>
      </c>
      <c r="BF193" s="9">
        <f>Table6[[#This Row],[sales]]-Table6[[#This Row],[Pred_9]]</f>
        <v>7962.2952053175777</v>
      </c>
      <c r="BG193" s="9">
        <f>ABS(Table6[[#This Row],[Red_9]]/Table6[[#This Row],[sales]])</f>
        <v>0.99892248442632592</v>
      </c>
      <c r="BH193" s="9">
        <f>'[1]10'!P$22+'[1]10'!P$30*Table6[[#This Row],[LNTV]]+'[1]10'!P$29*Table6[[#This Row],[LNRADIOLING]]+'[1]10'!P$24*Table6[[#This Row],[LNONLINELING]]+'[1]10'!P$23*Table6[[#This Row],[DL_DUM]]+'[1]10'!P$25*Table6[[#This Row],[CT_DUM]]+'[1]10'!P$26*Table6[[#This Row],[PA_DUM]]+'[1]10'!P$27*Table6[[#This Row],[NY_DUM]]+'[1]10'!P$28*Table6[[#This Row],[NJ_DUM]]</f>
        <v>8.4780700192897136</v>
      </c>
      <c r="BI193" s="9">
        <f>Table6[[#This Row],[sales]]-Table6[[#This Row],[Pred_10]]</f>
        <v>7962.4058868978154</v>
      </c>
      <c r="BJ193" s="45">
        <f>ABS(Table6[[#This Row],[Red_10]]/Table6[[#This Row],[sales]])</f>
        <v>0.99893637016106196</v>
      </c>
      <c r="BK193" s="9">
        <f>'[1]11'!P$32+'[1]11'!P$40*Table6[[#This Row],[LNONLINELING]]+'[1]11'!P$39*Table6[[#This Row],[LNRADIOLING]]+'[1]11'!P$38*Table6[[#This Row],[LNTVLING]]+'[1]11'!P$33*Table6[[#This Row],[DL_DUM]]+'[1]11'!P$34*Table6[[#This Row],[CT_DUM]]+'[1]11'!P$35*Table6[[#This Row],[PA_DUM]]+'[1]11'!P$36*Table6[[#This Row],[NY_DUM]]+'[1]11'!P$37*Table6[[#This Row],[NJ_DUM]]</f>
        <v>8.4999882019643174</v>
      </c>
      <c r="BL193" s="9">
        <f>Table6[[#This Row],[sales]]-Table6[[#This Row],[ Pred_11]]</f>
        <v>7962.3839687151403</v>
      </c>
      <c r="BM193" s="47">
        <f>ABS(Table6[[#This Row],[ Red_11]]/Table6[[#This Row],[sales]])</f>
        <v>0.99893362038038602</v>
      </c>
      <c r="BN193" s="9">
        <f>'[1]12'!K$22+'[1]12'!K$28*Table6[[#This Row],[COMBINE LN LING]]+'[1]12'!K$23*Table6[[#This Row],[DL_DUM]]+'[1]12'!K$24*Table6[[#This Row],[CT_DUM]]+'[1]12'!K$25*Table6[[#This Row],[PA_DUM]]+'[1]12'!K$26*Table6[[#This Row],[NY_DUM]]+'[1]12'!K$27*Table6[[#This Row],[NJ_DUM]]</f>
        <v>8.5865740325010673</v>
      </c>
      <c r="BO193" s="9">
        <f>Table6[[#This Row],[sales]]-Table6[[#This Row],[ Pred_12]]</f>
        <v>7962.2973828846043</v>
      </c>
      <c r="BP193" s="47">
        <f>ABS(Table6[[#This Row],[ Red_12]]/Table6[[#This Row],[sales]])</f>
        <v>0.9989227576164813</v>
      </c>
      <c r="BQ193">
        <f>LN(G193+'2019 Totals and Calculations'!C$18)</f>
        <v>8.4735470694118522</v>
      </c>
      <c r="BR193">
        <f>LN(Table6[[#This Row],[PROF RADIO]]+'2019 Totals and Calculations'!D$18)</f>
        <v>6.7150159199961887</v>
      </c>
      <c r="BS193">
        <f>LN(Table6[[#This Row],[ONLINE LINGERING]]+'2019 Totals and Calculations'!E$18)</f>
        <v>6.1019364300825014</v>
      </c>
      <c r="BT193">
        <f>MONTH(Table6[[#This Row],[Date]])</f>
        <v>8</v>
      </c>
      <c r="BU193">
        <f t="shared" si="67"/>
        <v>0</v>
      </c>
      <c r="BV193">
        <f t="shared" si="68"/>
        <v>0</v>
      </c>
      <c r="BW193">
        <f t="shared" si="69"/>
        <v>0</v>
      </c>
      <c r="BX193">
        <f t="shared" si="70"/>
        <v>0</v>
      </c>
      <c r="BY193">
        <f t="shared" si="71"/>
        <v>0</v>
      </c>
      <c r="BZ193">
        <f t="shared" si="72"/>
        <v>0</v>
      </c>
      <c r="CA193">
        <f t="shared" si="73"/>
        <v>0</v>
      </c>
      <c r="CB193">
        <f t="shared" si="74"/>
        <v>1</v>
      </c>
      <c r="CC193">
        <f t="shared" si="75"/>
        <v>0</v>
      </c>
      <c r="CD193">
        <f t="shared" si="76"/>
        <v>0</v>
      </c>
      <c r="CE193">
        <f t="shared" si="77"/>
        <v>0</v>
      </c>
      <c r="CF193">
        <f t="shared" si="78"/>
        <v>0</v>
      </c>
      <c r="CG193">
        <f t="shared" si="79"/>
        <v>35</v>
      </c>
      <c r="CH19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9359.9348316818323</v>
      </c>
      <c r="CI193" s="79">
        <f>Table6[[#This Row],[sales]]-CH193</f>
        <v>-1389.0508747647273</v>
      </c>
      <c r="CJ193">
        <f>ABS(Table6[[#This Row],[sales]]-CH193)/Table6[[#This Row],[sales]]</f>
        <v>0.17426559993503779</v>
      </c>
      <c r="CK19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10690.388513556349</v>
      </c>
      <c r="CL193" s="79">
        <f>Table6[[#This Row],[sales]]-CK193</f>
        <v>-2719.5045566392437</v>
      </c>
      <c r="CM193">
        <f>ABS(Table6[[#This Row],[sales]]-CK193)/Table6[[#This Row],[sales]]</f>
        <v>0.34117979528221171</v>
      </c>
      <c r="CN19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7951.1490527725955</v>
      </c>
      <c r="CO193" s="79">
        <f>Table6[[#This Row],[sales]]-CN193</f>
        <v>19.734904144509528</v>
      </c>
      <c r="CP193">
        <f>ABS(Table6[[#This Row],[sales]]-CN193)/Table6[[#This Row],[sales]]</f>
        <v>2.4758739747281918E-3</v>
      </c>
      <c r="CQ19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8447.0728502016827</v>
      </c>
      <c r="CR193" s="79">
        <f>Table6[[#This Row],[sales]]-CQ193</f>
        <v>-476.18889328457772</v>
      </c>
      <c r="CS193">
        <f>ABS(Table6[[#This Row],[sales]]-CQ193)/Table6[[#This Row],[sales]]</f>
        <v>5.9741039495543359E-2</v>
      </c>
    </row>
    <row r="194" spans="1:97" x14ac:dyDescent="0.2">
      <c r="A194">
        <v>193</v>
      </c>
      <c r="B194" t="s">
        <v>322</v>
      </c>
      <c r="C194" s="5">
        <v>42981</v>
      </c>
      <c r="D194" s="6">
        <v>4571.8104226677615</v>
      </c>
      <c r="E194" s="8">
        <f>YEAR(Table6[[#This Row],[Date]])</f>
        <v>2017</v>
      </c>
      <c r="F194" s="6">
        <f>Table6[[#This Row],[TV_State]]+Table6[[#This Row],[Radio_State]]+Table6[[#This Row],[Online]]</f>
        <v>5884.4525915276899</v>
      </c>
      <c r="G194" s="6">
        <f t="shared" ref="G194:G257" si="81">IF(B194=B193, 0.7*G193+0.3*D194,D194)</f>
        <v>4469.1969852378506</v>
      </c>
      <c r="H194" s="6">
        <f>LN(Table6[[#This Row],[PROF TV LING]])</f>
        <v>8.4049640261087948</v>
      </c>
      <c r="I194" s="6">
        <f t="shared" ref="I194:I257" si="82">LN(D194)</f>
        <v>8.4276645591966908</v>
      </c>
      <c r="J194" s="6">
        <v>875.09477923995223</v>
      </c>
      <c r="K194" s="6">
        <f t="shared" si="60"/>
        <v>818.51765446724539</v>
      </c>
      <c r="L194" s="6">
        <f>0.5*J193+0.5*Table6[[#This Row],[Radio_State]]</f>
        <v>870.76262686747714</v>
      </c>
      <c r="M194" s="6">
        <f>LN(Table6[[#This Row],[RADIO LINGERING ]])</f>
        <v>6.769369410280766</v>
      </c>
      <c r="N194" s="6">
        <f t="shared" ref="N194:N257" si="83">LN(J194)</f>
        <v>6.7743321996228945</v>
      </c>
      <c r="O194" s="6">
        <v>437.54738961997612</v>
      </c>
      <c r="P194" s="6">
        <f t="shared" ref="P194:P257" si="84">IF($B194=$B193,0.3*P193+0.7*O194, O194)</f>
        <v>427.01031134617352</v>
      </c>
      <c r="Q194" s="6">
        <f>0.3*O193+0.7*Table6[[#This Row],[Online]]</f>
        <v>436.24774390823353</v>
      </c>
      <c r="R194" s="6">
        <f>LN(Table6[[#This Row],[ONLINE LINGERING]])</f>
        <v>6.0782103019462062</v>
      </c>
      <c r="S194" s="6">
        <f t="shared" ref="S194:S257" si="85">LN(O194)</f>
        <v>6.0811850190629499</v>
      </c>
      <c r="T194" s="6">
        <v>7850.0576102050263</v>
      </c>
      <c r="U194" s="6">
        <f t="shared" ref="U194:U257" si="86">LN(T194)</f>
        <v>8.9682761496291459</v>
      </c>
      <c r="V194" s="8">
        <f>YEAR(Table6[[#This Row],[Date]])</f>
        <v>2017</v>
      </c>
      <c r="W194" s="8">
        <f>WEEKNUM(Table6[[#This Row],[Date]])</f>
        <v>36</v>
      </c>
      <c r="X194" t="s">
        <v>358</v>
      </c>
      <c r="Y194" s="9">
        <f>Table6[[#This Row],[LNTVLING]]+Table6[[#This Row],[LNRADIOLING]]+Table6[[#This Row],[LNONLINELING]]</f>
        <v>21.252543738335767</v>
      </c>
      <c r="Z194">
        <f t="shared" si="80"/>
        <v>1</v>
      </c>
      <c r="AA194">
        <f t="shared" si="61"/>
        <v>0</v>
      </c>
      <c r="AB194">
        <f t="shared" si="62"/>
        <v>1</v>
      </c>
      <c r="AC194">
        <f t="shared" si="63"/>
        <v>0</v>
      </c>
      <c r="AD194">
        <f t="shared" si="64"/>
        <v>0</v>
      </c>
      <c r="AE194">
        <f t="shared" si="65"/>
        <v>0</v>
      </c>
      <c r="AF194">
        <f t="shared" si="66"/>
        <v>0</v>
      </c>
      <c r="AG194" s="9">
        <f>'[1]1'!J$20+'[1]1'!J$21*Table6[[#This Row],[TV_State]]</f>
        <v>5825.7834273482877</v>
      </c>
      <c r="AH194" s="9">
        <f>Table6[[#This Row],[sales]]-Table6[[#This Row],[Pred_1]]</f>
        <v>2024.2741828567387</v>
      </c>
      <c r="AI194">
        <f>ABS(Table6[[#This Row],[Res_1]])/Table6[[#This Row],[sales]]</f>
        <v>0.25786743019888092</v>
      </c>
      <c r="AJ194" s="9">
        <f>'[1]2'!J$20+'[1]2'!J$21*Table6[[#This Row],[Radio_State]]</f>
        <v>5555.9958480458072</v>
      </c>
      <c r="AK194" s="9">
        <f>Table6[[#This Row],[sales]]-Table6[[#This Row],[ Pred_2 ]]</f>
        <v>2294.0617621592191</v>
      </c>
      <c r="AL194">
        <f>ABS(Table6[[#This Row],[ Res_2 ]])/Table6[[#This Row],[sales]]</f>
        <v>0.29223502247638961</v>
      </c>
      <c r="AM194" s="10">
        <f>'[1]3'!J$20+'[1]3'!J$21*Data!O194</f>
        <v>4328.58196421715</v>
      </c>
      <c r="AN194" s="9">
        <f>Table6[[#This Row],[sales]]-Table6[[#This Row],[Pred_3]]</f>
        <v>3521.4756459878763</v>
      </c>
      <c r="AO194" s="9">
        <f>ABS(Table6[[#This Row],[Res_3]])/Table6[[#This Row],[sales]]</f>
        <v>0.44859233152760303</v>
      </c>
      <c r="AP194" s="9">
        <f>'[1]4'!L$21+'[1]4'!L$27*Table6[[#This Row],[TV_State]]+'[1]4'!L$22*Table6[[#This Row],[NJ_DUM]]+'[1]4'!L$23*Table6[[#This Row],[NY_DUM]]+'[1]4'!L$24*Table6[[#This Row],[PA_DUM]]+'[1]4'!L$25*Table6[[#This Row],[CT_DUM]]+'[1]4'!L$26*Table6[[#This Row],[DL_DUM]]</f>
        <v>1246.2828855913044</v>
      </c>
      <c r="AQ194" s="9">
        <f>Table6[[#This Row],[sales]]-Table6[[#This Row],[Pred_4]]</f>
        <v>6603.7747246137224</v>
      </c>
      <c r="AR194">
        <f>ABS(Table6[[#This Row],[Res_4]]/Table6[[#This Row],[sales]])</f>
        <v>0.84123901409702473</v>
      </c>
      <c r="AS194" s="9">
        <f>'[1]5'!L$20+'[1]5'!L$26*Table6[[#This Row],[Radio_State]]+'[1]5'!L$21*Table6[[#This Row],[NJ_DUM]]+'[1]5'!L$22*Table6[[#This Row],[NY_DUM]]+'[1]5'!L$23*Table6[[#This Row],[PA_DUM]]+'[1]5'!L$24*Table6[[#This Row],[CT_DUM]]+'[1]5'!L$25*Table6[[#This Row],[DL_DUM]]</f>
        <v>1737.9543828910146</v>
      </c>
      <c r="AT194" s="9">
        <f>Table6[[#This Row],[sales]]-Table6[[#This Row],[Pred_5]]</f>
        <v>6112.1032273140117</v>
      </c>
      <c r="AU194" s="9">
        <f>ABS(Table6[[#This Row],[Red_5]]/Table6[[#This Row],[sales]])</f>
        <v>0.77860616199406174</v>
      </c>
      <c r="AV194" s="9">
        <f>'[1]6'!L$20+'[1]6'!L$26*Table6[[#This Row],[Online]]+'[1]6'!L$21*Table6[[#This Row],[NJ_DUM]]+'[1]6'!L$22*Table6[[#This Row],[NY_DUM]]+'[1]6'!L$23*Table6[[#This Row],[PA_DUM]]+'[1]6'!L$24*Table6[[#This Row],[CT_DUM]]+'[1]6'!L$25*Table6[[#This Row],[DL_DUM]]</f>
        <v>1898.3651418182474</v>
      </c>
      <c r="AW194" s="9">
        <f>Table6[[#This Row],[sales]]-Table6[[#This Row],[Pred_6]]</f>
        <v>5951.6924683867792</v>
      </c>
      <c r="AX194" s="9">
        <f>ABS(Table6[[#This Row],[Red_6]]/Table6[[#This Row],[sales]])</f>
        <v>0.75817182037614805</v>
      </c>
      <c r="AY194" s="9">
        <f>'[1]7'!L$21+'[1]7'!L$27*Table6[[#This Row],[LNTV]]+'[1]7'!L$22*Table6[[#This Row],[NJ_DUM]]+'[1]7'!L$23*Table6[[#This Row],[NY_DUM]]+'[1]7'!L$24*Table6[[#This Row],[PA_DUM]]+'[1]7'!L$25*Table6[[#This Row],[CT_DUM]]+'[1]7'!L$26*Table6[[#This Row],[DL_DUM]]</f>
        <v>6.0783820139830107</v>
      </c>
      <c r="AZ194" s="9">
        <f>Table6[[#This Row],[sales]]-Table6[[#This Row],[Pred_7]]</f>
        <v>7843.9792281910431</v>
      </c>
      <c r="BA194" s="9">
        <f>ABS(Table6[[#This Row],[Red_7]]/Table6[[#This Row],[sales]])</f>
        <v>0.99922568950244628</v>
      </c>
      <c r="BB194" s="9">
        <f>'[1]8'!O$22+'[1]8'!O$28*Table6[[#This Row],[LNRADIOLING]]+'[1]8'!O$23*Table6[[#This Row],[DL_DUM]]+'[1]8'!O$24*Table6[[#This Row],[CT_DUM]]+'[1]8'!O$25*Table6[[#This Row],[PA_DUM]]+'[1]8'!O$26*Table6[[#This Row],[NY_DUM]]+'[1]8'!O$27*Table6[[#This Row],[NJ_DUM]]</f>
        <v>8.5695327597061528</v>
      </c>
      <c r="BC194" s="9">
        <f>Table6[[#This Row],[sales]]-Table6[[#This Row],[Pred_8]]</f>
        <v>7841.4880774453204</v>
      </c>
      <c r="BD194" s="9">
        <f>ABS(Table6[[#This Row],[Red_8]]/Table6[[#This Row],[sales]])</f>
        <v>0.99890834778733784</v>
      </c>
      <c r="BE194" s="9">
        <f>'[1]9'!M$19+'[1]9'!M$21*Table6[[#This Row],[LNONLINE]]+'[1]9'!M$20*Table6[[#This Row],[DL_DUM]]+'[1]9'!M$22*Table6[[#This Row],[CT_DUM]]+'[1]9'!M$23*Table6[[#This Row],[PA_DUM]]+'[1]9'!M$24*Table6[[#This Row],[NY_DUM]]+'[1]9'!M$25*Table6[[#This Row],[NJ_DUM]]</f>
        <v>8.5919020478586514</v>
      </c>
      <c r="BF194" s="9">
        <f>Table6[[#This Row],[sales]]-Table6[[#This Row],[Pred_9]]</f>
        <v>7841.4657081571677</v>
      </c>
      <c r="BG194" s="9">
        <f>ABS(Table6[[#This Row],[Red_9]]/Table6[[#This Row],[sales]])</f>
        <v>0.99890549821740304</v>
      </c>
      <c r="BH194" s="9">
        <f>'[1]10'!P$22+'[1]10'!P$30*Table6[[#This Row],[LNTV]]+'[1]10'!P$29*Table6[[#This Row],[LNRADIOLING]]+'[1]10'!P$24*Table6[[#This Row],[LNONLINELING]]+'[1]10'!P$23*Table6[[#This Row],[DL_DUM]]+'[1]10'!P$25*Table6[[#This Row],[CT_DUM]]+'[1]10'!P$26*Table6[[#This Row],[PA_DUM]]+'[1]10'!P$27*Table6[[#This Row],[NY_DUM]]+'[1]10'!P$28*Table6[[#This Row],[NJ_DUM]]</f>
        <v>8.4788309304880229</v>
      </c>
      <c r="BI194" s="9">
        <f>Table6[[#This Row],[sales]]-Table6[[#This Row],[Pred_10]]</f>
        <v>7841.5787792745386</v>
      </c>
      <c r="BJ194" s="45">
        <f>ABS(Table6[[#This Row],[Red_10]]/Table6[[#This Row],[sales]])</f>
        <v>0.99891990207569115</v>
      </c>
      <c r="BK194" s="9">
        <f>'[1]11'!P$32+'[1]11'!P$40*Table6[[#This Row],[LNONLINELING]]+'[1]11'!P$39*Table6[[#This Row],[LNRADIOLING]]+'[1]11'!P$38*Table6[[#This Row],[LNTVLING]]+'[1]11'!P$33*Table6[[#This Row],[DL_DUM]]+'[1]11'!P$34*Table6[[#This Row],[CT_DUM]]+'[1]11'!P$35*Table6[[#This Row],[PA_DUM]]+'[1]11'!P$36*Table6[[#This Row],[NY_DUM]]+'[1]11'!P$37*Table6[[#This Row],[NJ_DUM]]</f>
        <v>8.5129712394293993</v>
      </c>
      <c r="BL194" s="9">
        <f>Table6[[#This Row],[sales]]-Table6[[#This Row],[ Pred_11]]</f>
        <v>7841.5446389655972</v>
      </c>
      <c r="BM194" s="47">
        <f>ABS(Table6[[#This Row],[ Red_11]]/Table6[[#This Row],[sales]])</f>
        <v>0.99891555302366664</v>
      </c>
      <c r="BN194" s="9">
        <f>'[1]12'!K$22+'[1]12'!K$28*Table6[[#This Row],[COMBINE LN LING]]+'[1]12'!K$23*Table6[[#This Row],[DL_DUM]]+'[1]12'!K$24*Table6[[#This Row],[CT_DUM]]+'[1]12'!K$25*Table6[[#This Row],[PA_DUM]]+'[1]12'!K$26*Table6[[#This Row],[NY_DUM]]+'[1]12'!K$27*Table6[[#This Row],[NJ_DUM]]</f>
        <v>8.6076291721025093</v>
      </c>
      <c r="BO194" s="9">
        <f>Table6[[#This Row],[sales]]-Table6[[#This Row],[ Pred_12]]</f>
        <v>7841.4499810329235</v>
      </c>
      <c r="BP194" s="47">
        <f>ABS(Table6[[#This Row],[ Red_12]]/Table6[[#This Row],[sales]])</f>
        <v>0.9989034947767883</v>
      </c>
      <c r="BQ194">
        <f>LN(G194+'2019 Totals and Calculations'!C$18)</f>
        <v>8.4826929431526583</v>
      </c>
      <c r="BR194">
        <f>LN(Table6[[#This Row],[PROF RADIO]]+'2019 Totals and Calculations'!D$18)</f>
        <v>6.7813686113290421</v>
      </c>
      <c r="BS194">
        <f>LN(Table6[[#This Row],[ONLINE LINGERING]]+'2019 Totals and Calculations'!E$18)</f>
        <v>6.1740467115792592</v>
      </c>
      <c r="BT194">
        <f>MONTH(Table6[[#This Row],[Date]])</f>
        <v>9</v>
      </c>
      <c r="BU194">
        <f t="shared" si="67"/>
        <v>0</v>
      </c>
      <c r="BV194">
        <f t="shared" si="68"/>
        <v>0</v>
      </c>
      <c r="BW194">
        <f t="shared" si="69"/>
        <v>0</v>
      </c>
      <c r="BX194">
        <f t="shared" si="70"/>
        <v>0</v>
      </c>
      <c r="BY194">
        <f t="shared" si="71"/>
        <v>0</v>
      </c>
      <c r="BZ194">
        <f t="shared" si="72"/>
        <v>0</v>
      </c>
      <c r="CA194">
        <f t="shared" si="73"/>
        <v>0</v>
      </c>
      <c r="CB194">
        <f t="shared" si="74"/>
        <v>0</v>
      </c>
      <c r="CC194">
        <f t="shared" si="75"/>
        <v>1</v>
      </c>
      <c r="CD194">
        <f t="shared" si="76"/>
        <v>0</v>
      </c>
      <c r="CE194">
        <f t="shared" si="77"/>
        <v>0</v>
      </c>
      <c r="CF194">
        <f t="shared" si="78"/>
        <v>0</v>
      </c>
      <c r="CG194">
        <f t="shared" si="79"/>
        <v>36</v>
      </c>
      <c r="CH19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8504.9745920222995</v>
      </c>
      <c r="CI194" s="79">
        <f>Table6[[#This Row],[sales]]-CH194</f>
        <v>-654.91698181727315</v>
      </c>
      <c r="CJ194">
        <f>ABS(Table6[[#This Row],[sales]]-CH194)/Table6[[#This Row],[sales]]</f>
        <v>8.3428302610911428E-2</v>
      </c>
      <c r="CK19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10024.964104702491</v>
      </c>
      <c r="CL194" s="79">
        <f>Table6[[#This Row],[sales]]-CK194</f>
        <v>-2174.9064944974643</v>
      </c>
      <c r="CM194">
        <f>ABS(Table6[[#This Row],[sales]]-CK194)/Table6[[#This Row],[sales]]</f>
        <v>0.27705611888377729</v>
      </c>
      <c r="CN19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8778.7099437502602</v>
      </c>
      <c r="CO194" s="79">
        <f>Table6[[#This Row],[sales]]-CN194</f>
        <v>-928.65233354523389</v>
      </c>
      <c r="CP194">
        <f>ABS(Table6[[#This Row],[sales]]-CN194)/Table6[[#This Row],[sales]]</f>
        <v>0.11829879214363874</v>
      </c>
      <c r="CQ19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9065.7979459397138</v>
      </c>
      <c r="CR194" s="79">
        <f>Table6[[#This Row],[sales]]-CQ194</f>
        <v>-1215.7403357346875</v>
      </c>
      <c r="CS194">
        <f>ABS(Table6[[#This Row],[sales]]-CQ194)/Table6[[#This Row],[sales]]</f>
        <v>0.15487024377429187</v>
      </c>
    </row>
    <row r="195" spans="1:97" x14ac:dyDescent="0.2">
      <c r="A195">
        <v>194</v>
      </c>
      <c r="B195" t="s">
        <v>322</v>
      </c>
      <c r="C195" s="5">
        <v>42988</v>
      </c>
      <c r="D195" s="6">
        <v>4617.5285268944399</v>
      </c>
      <c r="E195" s="8">
        <f>YEAR(Table6[[#This Row],[Date]])</f>
        <v>2017</v>
      </c>
      <c r="F195" s="6">
        <f>Table6[[#This Row],[TV_State]]+Table6[[#This Row],[Radio_State]]+Table6[[#This Row],[Online]]</f>
        <v>5943.2971174429676</v>
      </c>
      <c r="G195" s="6">
        <f t="shared" si="81"/>
        <v>4513.6964477348274</v>
      </c>
      <c r="H195" s="6">
        <f>LN(Table6[[#This Row],[PROF TV LING]])</f>
        <v>8.4148717082697946</v>
      </c>
      <c r="I195" s="6">
        <f t="shared" si="82"/>
        <v>8.4376148900498578</v>
      </c>
      <c r="J195" s="6">
        <v>883.84572703235176</v>
      </c>
      <c r="K195" s="6">
        <f t="shared" ref="K195:K258" si="87">IF($B195=$B194,0.5*K194+0.5*J195, J195)</f>
        <v>851.18169074979858</v>
      </c>
      <c r="L195" s="6">
        <f>0.5*J194+0.5*Table6[[#This Row],[Radio_State]]</f>
        <v>879.470253136152</v>
      </c>
      <c r="M195" s="6">
        <f>LN(Table6[[#This Row],[RADIO LINGERING ]])</f>
        <v>6.7793197411339339</v>
      </c>
      <c r="N195" s="6">
        <f t="shared" si="83"/>
        <v>6.7842825304760632</v>
      </c>
      <c r="O195" s="6">
        <v>441.92286351617588</v>
      </c>
      <c r="P195" s="6">
        <f t="shared" si="84"/>
        <v>437.44909786517519</v>
      </c>
      <c r="Q195" s="6">
        <f>0.3*O194+0.7*Table6[[#This Row],[Online]]</f>
        <v>440.61022134731593</v>
      </c>
      <c r="R195" s="6">
        <f>LN(Table6[[#This Row],[ONLINE LINGERING]])</f>
        <v>6.0881606327993749</v>
      </c>
      <c r="S195" s="6">
        <f t="shared" si="85"/>
        <v>6.0911353499161178</v>
      </c>
      <c r="T195" s="6">
        <v>9901.3758702442319</v>
      </c>
      <c r="U195" s="6">
        <f t="shared" si="86"/>
        <v>9.2004290032586482</v>
      </c>
      <c r="V195" s="8">
        <f>YEAR(Table6[[#This Row],[Date]])</f>
        <v>2017</v>
      </c>
      <c r="W195" s="8">
        <f>WEEKNUM(Table6[[#This Row],[Date]])</f>
        <v>37</v>
      </c>
      <c r="X195" t="s">
        <v>359</v>
      </c>
      <c r="Y195" s="9">
        <f>Table6[[#This Row],[LNTVLING]]+Table6[[#This Row],[LNRADIOLING]]+Table6[[#This Row],[LNONLINELING]]</f>
        <v>21.282352082203104</v>
      </c>
      <c r="Z195">
        <f t="shared" si="80"/>
        <v>1</v>
      </c>
      <c r="AA195">
        <f t="shared" ref="AA195:AA258" si="88">IF($B195="NJ",1,0)</f>
        <v>0</v>
      </c>
      <c r="AB195">
        <f t="shared" ref="AB195:AB258" si="89">IF($B195="NY",1,0)</f>
        <v>1</v>
      </c>
      <c r="AC195">
        <f t="shared" ref="AC195:AC258" si="90">IF($B195="PA",1,0)</f>
        <v>0</v>
      </c>
      <c r="AD195">
        <f t="shared" ref="AD195:AD258" si="91">IF($B195="CT",1,0)</f>
        <v>0</v>
      </c>
      <c r="AE195">
        <f t="shared" ref="AE195:AE258" si="92">IF($B195="DL",1,0)</f>
        <v>0</v>
      </c>
      <c r="AF195">
        <f t="shared" ref="AF195:AF258" si="93">IF($B195="MD",1,0)</f>
        <v>0</v>
      </c>
      <c r="AG195" s="9">
        <f>'[1]1'!J$20+'[1]1'!J$21*Table6[[#This Row],[TV_State]]</f>
        <v>5870.7439361672077</v>
      </c>
      <c r="AH195" s="9">
        <f>Table6[[#This Row],[sales]]-Table6[[#This Row],[Pred_1]]</f>
        <v>4030.6319340770242</v>
      </c>
      <c r="AI195">
        <f>ABS(Table6[[#This Row],[Res_1]])/Table6[[#This Row],[sales]]</f>
        <v>0.40707796440593086</v>
      </c>
      <c r="AJ195" s="9">
        <f>'[1]2'!J$20+'[1]2'!J$21*Table6[[#This Row],[Radio_State]]</f>
        <v>5594.4129884862896</v>
      </c>
      <c r="AK195" s="9">
        <f>Table6[[#This Row],[sales]]-Table6[[#This Row],[ Pred_2 ]]</f>
        <v>4306.9628817579423</v>
      </c>
      <c r="AL195">
        <f>ABS(Table6[[#This Row],[ Res_2 ]])/Table6[[#This Row],[sales]]</f>
        <v>0.43498630273205707</v>
      </c>
      <c r="AM195" s="10">
        <f>'[1]3'!J$20+'[1]3'!J$21*Data!O195</f>
        <v>4353.8604820420724</v>
      </c>
      <c r="AN195" s="9">
        <f>Table6[[#This Row],[sales]]-Table6[[#This Row],[Pred_3]]</f>
        <v>5547.5153882021596</v>
      </c>
      <c r="AO195" s="9">
        <f>ABS(Table6[[#This Row],[Res_3]])/Table6[[#This Row],[sales]]</f>
        <v>0.56027722418594761</v>
      </c>
      <c r="AP195" s="9">
        <f>'[1]4'!L$21+'[1]4'!L$27*Table6[[#This Row],[TV_State]]+'[1]4'!L$22*Table6[[#This Row],[NJ_DUM]]+'[1]4'!L$23*Table6[[#This Row],[NY_DUM]]+'[1]4'!L$24*Table6[[#This Row],[PA_DUM]]+'[1]4'!L$25*Table6[[#This Row],[CT_DUM]]+'[1]4'!L$26*Table6[[#This Row],[DL_DUM]]</f>
        <v>1256.3674145037594</v>
      </c>
      <c r="AQ195" s="9">
        <f>Table6[[#This Row],[sales]]-Table6[[#This Row],[Pred_4]]</f>
        <v>8645.0084557404734</v>
      </c>
      <c r="AR195">
        <f>ABS(Table6[[#This Row],[Res_4]]/Table6[[#This Row],[sales]])</f>
        <v>0.8731118350653253</v>
      </c>
      <c r="AS195" s="9">
        <f>'[1]5'!L$20+'[1]5'!L$26*Table6[[#This Row],[Radio_State]]+'[1]5'!L$21*Table6[[#This Row],[NJ_DUM]]+'[1]5'!L$22*Table6[[#This Row],[NY_DUM]]+'[1]5'!L$23*Table6[[#This Row],[PA_DUM]]+'[1]5'!L$24*Table6[[#This Row],[CT_DUM]]+'[1]5'!L$25*Table6[[#This Row],[DL_DUM]]</f>
        <v>1753.3700114366543</v>
      </c>
      <c r="AT195" s="9">
        <f>Table6[[#This Row],[sales]]-Table6[[#This Row],[Pred_5]]</f>
        <v>8148.0058588075772</v>
      </c>
      <c r="AU195" s="9">
        <f>ABS(Table6[[#This Row],[Red_5]]/Table6[[#This Row],[sales]])</f>
        <v>0.82291652852954411</v>
      </c>
      <c r="AV195" s="9">
        <f>'[1]6'!L$20+'[1]6'!L$26*Table6[[#This Row],[Online]]+'[1]6'!L$21*Table6[[#This Row],[NJ_DUM]]+'[1]6'!L$22*Table6[[#This Row],[NY_DUM]]+'[1]6'!L$23*Table6[[#This Row],[PA_DUM]]+'[1]6'!L$24*Table6[[#This Row],[CT_DUM]]+'[1]6'!L$25*Table6[[#This Row],[DL_DUM]]</f>
        <v>1917.4083312482944</v>
      </c>
      <c r="AW195" s="9">
        <f>Table6[[#This Row],[sales]]-Table6[[#This Row],[Pred_6]]</f>
        <v>7983.9675389959375</v>
      </c>
      <c r="AX195" s="9">
        <f>ABS(Table6[[#This Row],[Red_6]]/Table6[[#This Row],[sales]])</f>
        <v>0.8063493037356031</v>
      </c>
      <c r="AY195" s="9">
        <f>'[1]7'!L$21+'[1]7'!L$27*Table6[[#This Row],[LNTV]]+'[1]7'!L$22*Table6[[#This Row],[NJ_DUM]]+'[1]7'!L$23*Table6[[#This Row],[NY_DUM]]+'[1]7'!L$24*Table6[[#This Row],[PA_DUM]]+'[1]7'!L$25*Table6[[#This Row],[CT_DUM]]+'[1]7'!L$26*Table6[[#This Row],[DL_DUM]]</f>
        <v>6.0794833612730113</v>
      </c>
      <c r="AZ195" s="9">
        <f>Table6[[#This Row],[sales]]-Table6[[#This Row],[Pred_7]]</f>
        <v>9895.2963868829593</v>
      </c>
      <c r="BA195" s="9">
        <f>ABS(Table6[[#This Row],[Red_7]]/Table6[[#This Row],[sales]])</f>
        <v>0.99938599610388057</v>
      </c>
      <c r="BB195" s="9">
        <f>'[1]8'!O$22+'[1]8'!O$28*Table6[[#This Row],[LNRADIOLING]]+'[1]8'!O$23*Table6[[#This Row],[DL_DUM]]+'[1]8'!O$24*Table6[[#This Row],[CT_DUM]]+'[1]8'!O$25*Table6[[#This Row],[PA_DUM]]+'[1]8'!O$26*Table6[[#This Row],[NY_DUM]]+'[1]8'!O$27*Table6[[#This Row],[NJ_DUM]]</f>
        <v>8.5702426257099287</v>
      </c>
      <c r="BC195" s="9">
        <f>Table6[[#This Row],[sales]]-Table6[[#This Row],[Pred_8]]</f>
        <v>9892.8056276185216</v>
      </c>
      <c r="BD195" s="9">
        <f>ABS(Table6[[#This Row],[Red_8]]/Table6[[#This Row],[sales]])</f>
        <v>0.9991344392195568</v>
      </c>
      <c r="BE195" s="9">
        <f>'[1]9'!M$19+'[1]9'!M$21*Table6[[#This Row],[LNONLINE]]+'[1]9'!M$20*Table6[[#This Row],[DL_DUM]]+'[1]9'!M$22*Table6[[#This Row],[CT_DUM]]+'[1]9'!M$23*Table6[[#This Row],[PA_DUM]]+'[1]9'!M$24*Table6[[#This Row],[NY_DUM]]+'[1]9'!M$25*Table6[[#This Row],[NJ_DUM]]</f>
        <v>8.5950524961899823</v>
      </c>
      <c r="BF195" s="9">
        <f>Table6[[#This Row],[sales]]-Table6[[#This Row],[Pred_9]]</f>
        <v>9892.780817748042</v>
      </c>
      <c r="BG195" s="9">
        <f>ABS(Table6[[#This Row],[Red_9]]/Table6[[#This Row],[sales]])</f>
        <v>0.99913193352026763</v>
      </c>
      <c r="BH195" s="9">
        <f>'[1]10'!P$22+'[1]10'!P$30*Table6[[#This Row],[LNTV]]+'[1]10'!P$29*Table6[[#This Row],[LNRADIOLING]]+'[1]10'!P$24*Table6[[#This Row],[LNONLINELING]]+'[1]10'!P$23*Table6[[#This Row],[DL_DUM]]+'[1]10'!P$25*Table6[[#This Row],[CT_DUM]]+'[1]10'!P$26*Table6[[#This Row],[PA_DUM]]+'[1]10'!P$27*Table6[[#This Row],[NY_DUM]]+'[1]10'!P$28*Table6[[#This Row],[NJ_DUM]]</f>
        <v>8.4806420137642391</v>
      </c>
      <c r="BI195" s="9">
        <f>Table6[[#This Row],[sales]]-Table6[[#This Row],[Pred_10]]</f>
        <v>9892.8952282304672</v>
      </c>
      <c r="BJ195" s="45">
        <f>ABS(Table6[[#This Row],[Red_10]]/Table6[[#This Row],[sales]])</f>
        <v>0.99914348852877599</v>
      </c>
      <c r="BK195" s="9">
        <f>'[1]11'!P$32+'[1]11'!P$40*Table6[[#This Row],[LNONLINELING]]+'[1]11'!P$39*Table6[[#This Row],[LNRADIOLING]]+'[1]11'!P$38*Table6[[#This Row],[LNTVLING]]+'[1]11'!P$33*Table6[[#This Row],[DL_DUM]]+'[1]11'!P$34*Table6[[#This Row],[CT_DUM]]+'[1]11'!P$35*Table6[[#This Row],[PA_DUM]]+'[1]11'!P$36*Table6[[#This Row],[NY_DUM]]+'[1]11'!P$37*Table6[[#This Row],[NJ_DUM]]</f>
        <v>8.5141038309530686</v>
      </c>
      <c r="BL195" s="9">
        <f>Table6[[#This Row],[sales]]-Table6[[#This Row],[ Pred_11]]</f>
        <v>9892.861766413278</v>
      </c>
      <c r="BM195" s="47">
        <f>ABS(Table6[[#This Row],[ Red_11]]/Table6[[#This Row],[sales]])</f>
        <v>0.99914010901691541</v>
      </c>
      <c r="BN195" s="9">
        <f>'[1]12'!K$22+'[1]12'!K$28*Table6[[#This Row],[COMBINE LN LING]]+'[1]12'!K$23*Table6[[#This Row],[DL_DUM]]+'[1]12'!K$24*Table6[[#This Row],[CT_DUM]]+'[1]12'!K$25*Table6[[#This Row],[PA_DUM]]+'[1]12'!K$26*Table6[[#This Row],[NY_DUM]]+'[1]12'!K$27*Table6[[#This Row],[NJ_DUM]]</f>
        <v>8.6104978041751234</v>
      </c>
      <c r="BO195" s="9">
        <f>Table6[[#This Row],[sales]]-Table6[[#This Row],[ Pred_12]]</f>
        <v>9892.765372440057</v>
      </c>
      <c r="BP195" s="47">
        <f>ABS(Table6[[#This Row],[ Red_12]]/Table6[[#This Row],[sales]])</f>
        <v>0.99913037360493995</v>
      </c>
      <c r="BQ195">
        <f>LN(G195+'2019 Totals and Calculations'!C$18)</f>
        <v>8.4918630678087954</v>
      </c>
      <c r="BR195">
        <f>LN(Table6[[#This Row],[PROF RADIO]]+'2019 Totals and Calculations'!D$18)</f>
        <v>6.8177627978443107</v>
      </c>
      <c r="BS195">
        <f>LN(Table6[[#This Row],[ONLINE LINGERING]]+'2019 Totals and Calculations'!E$18)</f>
        <v>6.1830918075258365</v>
      </c>
      <c r="BT195">
        <f>MONTH(Table6[[#This Row],[Date]])</f>
        <v>9</v>
      </c>
      <c r="BU195">
        <f t="shared" ref="BU195:BU258" si="94">IF($BT195=1,1,0)</f>
        <v>0</v>
      </c>
      <c r="BV195">
        <f t="shared" ref="BV195:BV258" si="95">IF($BT195=2,1,0)</f>
        <v>0</v>
      </c>
      <c r="BW195">
        <f t="shared" ref="BW195:BW258" si="96">IF($BT195=3,1,0)</f>
        <v>0</v>
      </c>
      <c r="BX195">
        <f t="shared" ref="BX195:BX258" si="97">IF($BT195=4,1,0)</f>
        <v>0</v>
      </c>
      <c r="BY195">
        <f t="shared" ref="BY195:BY258" si="98">IF($BT195=5,1,0)</f>
        <v>0</v>
      </c>
      <c r="BZ195">
        <f t="shared" ref="BZ195:BZ258" si="99">IF($BT195=6,1,0)</f>
        <v>0</v>
      </c>
      <c r="CA195">
        <f t="shared" ref="CA195:CA258" si="100">IF($BT195=7,1,0)</f>
        <v>0</v>
      </c>
      <c r="CB195">
        <f t="shared" ref="CB195:CB258" si="101">IF($BT195=8,1,0)</f>
        <v>0</v>
      </c>
      <c r="CC195">
        <f t="shared" ref="CC195:CC258" si="102">IF($BT195=9,1,0)</f>
        <v>1</v>
      </c>
      <c r="CD195">
        <f t="shared" ref="CD195:CD258" si="103">IF($BT195=10,1,0)</f>
        <v>0</v>
      </c>
      <c r="CE195">
        <f t="shared" ref="CE195:CE258" si="104">IF($BT195=11,1,0)</f>
        <v>0</v>
      </c>
      <c r="CF195">
        <f t="shared" ref="CF195:CF258" si="105">IF($BT195=12,1,0)</f>
        <v>0</v>
      </c>
      <c r="CG195">
        <f t="shared" ref="CG195:CG258" si="106">IF(B195=B194,1+CG194,1)</f>
        <v>37</v>
      </c>
      <c r="CH19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8551.337037495503</v>
      </c>
      <c r="CI195" s="79">
        <f>Table6[[#This Row],[sales]]-CH195</f>
        <v>1350.038832748729</v>
      </c>
      <c r="CJ195">
        <f>ABS(Table6[[#This Row],[sales]]-CH195)/Table6[[#This Row],[sales]]</f>
        <v>0.13634860957110886</v>
      </c>
      <c r="CK19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10160.406077429949</v>
      </c>
      <c r="CL195" s="79">
        <f>Table6[[#This Row],[sales]]-CK195</f>
        <v>-259.03020718571679</v>
      </c>
      <c r="CM195">
        <f>ABS(Table6[[#This Row],[sales]]-CK195)/Table6[[#This Row],[sales]]</f>
        <v>2.6161031616238142E-2</v>
      </c>
      <c r="CN19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8825.4296865284614</v>
      </c>
      <c r="CO195" s="79">
        <f>Table6[[#This Row],[sales]]-CN195</f>
        <v>1075.9461837157705</v>
      </c>
      <c r="CP195">
        <f>ABS(Table6[[#This Row],[sales]]-CN195)/Table6[[#This Row],[sales]]</f>
        <v>0.10866633060049974</v>
      </c>
      <c r="CQ19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9168.1996041664497</v>
      </c>
      <c r="CR195" s="79">
        <f>Table6[[#This Row],[sales]]-CQ195</f>
        <v>733.1762660777822</v>
      </c>
      <c r="CS195">
        <f>ABS(Table6[[#This Row],[sales]]-CQ195)/Table6[[#This Row],[sales]]</f>
        <v>7.4047917752636264E-2</v>
      </c>
    </row>
    <row r="196" spans="1:97" x14ac:dyDescent="0.2">
      <c r="A196">
        <v>195</v>
      </c>
      <c r="B196" t="s">
        <v>322</v>
      </c>
      <c r="C196" s="5">
        <v>42995</v>
      </c>
      <c r="D196" s="6">
        <v>4663.7038121633841</v>
      </c>
      <c r="E196" s="8">
        <f>YEAR(Table6[[#This Row],[Date]])</f>
        <v>2017</v>
      </c>
      <c r="F196" s="6">
        <f>Table6[[#This Row],[TV_State]]+Table6[[#This Row],[Radio_State]]+Table6[[#This Row],[Online]]</f>
        <v>6002.7300886173971</v>
      </c>
      <c r="G196" s="6">
        <f t="shared" si="81"/>
        <v>4558.6986570633944</v>
      </c>
      <c r="H196" s="6">
        <f>LN(Table6[[#This Row],[PROF TV LING]])</f>
        <v>8.4247924795562366</v>
      </c>
      <c r="I196" s="6">
        <f t="shared" si="82"/>
        <v>8.4475652209030265</v>
      </c>
      <c r="J196" s="6">
        <v>892.68418430267525</v>
      </c>
      <c r="K196" s="6">
        <f t="shared" si="87"/>
        <v>871.93293752623686</v>
      </c>
      <c r="L196" s="6">
        <f>0.5*J195+0.5*Table6[[#This Row],[Radio_State]]</f>
        <v>888.2649556675135</v>
      </c>
      <c r="M196" s="6">
        <f>LN(Table6[[#This Row],[RADIO LINGERING ]])</f>
        <v>6.7892700719871018</v>
      </c>
      <c r="N196" s="6">
        <f t="shared" si="83"/>
        <v>6.7942328613292311</v>
      </c>
      <c r="O196" s="6">
        <v>446.34209215133762</v>
      </c>
      <c r="P196" s="6">
        <f t="shared" si="84"/>
        <v>443.67419386548886</v>
      </c>
      <c r="Q196" s="6">
        <f>0.3*O195+0.7*Table6[[#This Row],[Online]]</f>
        <v>445.01632356078903</v>
      </c>
      <c r="R196" s="6">
        <f>LN(Table6[[#This Row],[ONLINE LINGERING]])</f>
        <v>6.0981109636525428</v>
      </c>
      <c r="S196" s="6">
        <f t="shared" si="85"/>
        <v>6.1010856807692857</v>
      </c>
      <c r="T196" s="6">
        <v>10025.237148295226</v>
      </c>
      <c r="U196" s="6">
        <f t="shared" si="86"/>
        <v>9.2128609075852754</v>
      </c>
      <c r="V196" s="8">
        <f>YEAR(Table6[[#This Row],[Date]])</f>
        <v>2017</v>
      </c>
      <c r="W196" s="8">
        <f>WEEKNUM(Table6[[#This Row],[Date]])</f>
        <v>38</v>
      </c>
      <c r="X196" t="s">
        <v>360</v>
      </c>
      <c r="Y196" s="9">
        <f>Table6[[#This Row],[LNTVLING]]+Table6[[#This Row],[LNRADIOLING]]+Table6[[#This Row],[LNONLINELING]]</f>
        <v>21.31217351519588</v>
      </c>
      <c r="Z196">
        <f t="shared" ref="Z196:Z259" si="107">IF(V196&lt;2019,1,IF(W196&lt;41,1,0))</f>
        <v>1</v>
      </c>
      <c r="AA196">
        <f t="shared" si="88"/>
        <v>0</v>
      </c>
      <c r="AB196">
        <f t="shared" si="89"/>
        <v>1</v>
      </c>
      <c r="AC196">
        <f t="shared" si="90"/>
        <v>0</v>
      </c>
      <c r="AD196">
        <f t="shared" si="91"/>
        <v>0</v>
      </c>
      <c r="AE196">
        <f t="shared" si="92"/>
        <v>0</v>
      </c>
      <c r="AF196">
        <f t="shared" si="93"/>
        <v>0</v>
      </c>
      <c r="AG196" s="9">
        <f>'[1]1'!J$20+'[1]1'!J$21*Table6[[#This Row],[TV_State]]</f>
        <v>5916.1540500743167</v>
      </c>
      <c r="AH196" s="9">
        <f>Table6[[#This Row],[sales]]-Table6[[#This Row],[Pred_1]]</f>
        <v>4109.0830982209091</v>
      </c>
      <c r="AI196">
        <f>ABS(Table6[[#This Row],[Res_1]])/Table6[[#This Row],[sales]]</f>
        <v>0.40987390496988407</v>
      </c>
      <c r="AJ196" s="9">
        <f>'[1]2'!J$20+'[1]2'!J$21*Table6[[#This Row],[Radio_State]]</f>
        <v>5633.2143003311776</v>
      </c>
      <c r="AK196" s="9">
        <f>Table6[[#This Row],[sales]]-Table6[[#This Row],[ Pred_2 ]]</f>
        <v>4392.0228479640482</v>
      </c>
      <c r="AL196">
        <f>ABS(Table6[[#This Row],[ Res_2 ]])/Table6[[#This Row],[sales]]</f>
        <v>0.43809665377450985</v>
      </c>
      <c r="AM196" s="10">
        <f>'[1]3'!J$20+'[1]3'!J$21*Data!O196</f>
        <v>4379.3917850452444</v>
      </c>
      <c r="AN196" s="9">
        <f>Table6[[#This Row],[sales]]-Table6[[#This Row],[Pred_3]]</f>
        <v>5645.8453632499813</v>
      </c>
      <c r="AO196" s="9">
        <f>ABS(Table6[[#This Row],[Res_3]])/Table6[[#This Row],[sales]]</f>
        <v>0.5631632728219349</v>
      </c>
      <c r="AP196" s="9">
        <f>'[1]4'!L$21+'[1]4'!L$27*Table6[[#This Row],[TV_State]]+'[1]4'!L$22*Table6[[#This Row],[NJ_DUM]]+'[1]4'!L$23*Table6[[#This Row],[NY_DUM]]+'[1]4'!L$24*Table6[[#This Row],[PA_DUM]]+'[1]4'!L$25*Table6[[#This Row],[CT_DUM]]+'[1]4'!L$26*Table6[[#This Row],[DL_DUM]]</f>
        <v>1266.5527887053388</v>
      </c>
      <c r="AQ196" s="9">
        <f>Table6[[#This Row],[sales]]-Table6[[#This Row],[Pred_4]]</f>
        <v>8758.6843595898863</v>
      </c>
      <c r="AR196">
        <f>ABS(Table6[[#This Row],[Res_4]]/Table6[[#This Row],[sales]])</f>
        <v>0.87366355828094155</v>
      </c>
      <c r="AS196" s="9">
        <f>'[1]5'!L$20+'[1]5'!L$26*Table6[[#This Row],[Radio_State]]+'[1]5'!L$21*Table6[[#This Row],[NJ_DUM]]+'[1]5'!L$22*Table6[[#This Row],[NY_DUM]]+'[1]5'!L$23*Table6[[#This Row],[PA_DUM]]+'[1]5'!L$24*Table6[[#This Row],[CT_DUM]]+'[1]5'!L$25*Table6[[#This Row],[DL_DUM]]</f>
        <v>1768.9397962677499</v>
      </c>
      <c r="AT196" s="9">
        <f>Table6[[#This Row],[sales]]-Table6[[#This Row],[Pred_5]]</f>
        <v>8256.2973520274754</v>
      </c>
      <c r="AU196" s="9">
        <f>ABS(Table6[[#This Row],[Red_5]]/Table6[[#This Row],[sales]])</f>
        <v>0.82355132650716845</v>
      </c>
      <c r="AV196" s="9">
        <f>'[1]6'!L$20+'[1]6'!L$26*Table6[[#This Row],[Online]]+'[1]6'!L$21*Table6[[#This Row],[NJ_DUM]]+'[1]6'!L$22*Table6[[#This Row],[NY_DUM]]+'[1]6'!L$23*Table6[[#This Row],[PA_DUM]]+'[1]6'!L$24*Table6[[#This Row],[CT_DUM]]+'[1]6'!L$25*Table6[[#This Row],[DL_DUM]]</f>
        <v>1936.6419525726419</v>
      </c>
      <c r="AW196" s="9">
        <f>Table6[[#This Row],[sales]]-Table6[[#This Row],[Pred_6]]</f>
        <v>8088.5951957225843</v>
      </c>
      <c r="AX196" s="9">
        <f>ABS(Table6[[#This Row],[Red_6]]/Table6[[#This Row],[sales]])</f>
        <v>0.80682332757565101</v>
      </c>
      <c r="AY196" s="9">
        <f>'[1]7'!L$21+'[1]7'!L$27*Table6[[#This Row],[LNTV]]+'[1]7'!L$22*Table6[[#This Row],[NJ_DUM]]+'[1]7'!L$23*Table6[[#This Row],[NY_DUM]]+'[1]7'!L$24*Table6[[#This Row],[PA_DUM]]+'[1]7'!L$25*Table6[[#This Row],[CT_DUM]]+'[1]7'!L$26*Table6[[#This Row],[DL_DUM]]</f>
        <v>6.0805847085630118</v>
      </c>
      <c r="AZ196" s="9">
        <f>Table6[[#This Row],[sales]]-Table6[[#This Row],[Pred_7]]</f>
        <v>10019.156563586663</v>
      </c>
      <c r="BA196" s="9">
        <f>ABS(Table6[[#This Row],[Red_7]]/Table6[[#This Row],[sales]])</f>
        <v>0.9993934722322656</v>
      </c>
      <c r="BB196" s="9">
        <f>'[1]8'!O$22+'[1]8'!O$28*Table6[[#This Row],[LNRADIOLING]]+'[1]8'!O$23*Table6[[#This Row],[DL_DUM]]+'[1]8'!O$24*Table6[[#This Row],[CT_DUM]]+'[1]8'!O$25*Table6[[#This Row],[PA_DUM]]+'[1]8'!O$26*Table6[[#This Row],[NY_DUM]]+'[1]8'!O$27*Table6[[#This Row],[NJ_DUM]]</f>
        <v>8.5709524917137045</v>
      </c>
      <c r="BC196" s="9">
        <f>Table6[[#This Row],[sales]]-Table6[[#This Row],[Pred_8]]</f>
        <v>10016.666195803513</v>
      </c>
      <c r="BD196" s="9">
        <f>ABS(Table6[[#This Row],[Red_8]]/Table6[[#This Row],[sales]])</f>
        <v>0.99914506236960487</v>
      </c>
      <c r="BE196" s="9">
        <f>'[1]9'!M$19+'[1]9'!M$21*Table6[[#This Row],[LNONLINE]]+'[1]9'!M$20*Table6[[#This Row],[DL_DUM]]+'[1]9'!M$22*Table6[[#This Row],[CT_DUM]]+'[1]9'!M$23*Table6[[#This Row],[PA_DUM]]+'[1]9'!M$24*Table6[[#This Row],[NY_DUM]]+'[1]9'!M$25*Table6[[#This Row],[NJ_DUM]]</f>
        <v>8.5982029445213151</v>
      </c>
      <c r="BF196" s="9">
        <f>Table6[[#This Row],[sales]]-Table6[[#This Row],[Pred_9]]</f>
        <v>10016.638945350704</v>
      </c>
      <c r="BG196" s="9">
        <f>ABS(Table6[[#This Row],[Red_9]]/Table6[[#This Row],[sales]])</f>
        <v>0.99914234418424863</v>
      </c>
      <c r="BH196" s="9">
        <f>'[1]10'!P$22+'[1]10'!P$30*Table6[[#This Row],[LNTV]]+'[1]10'!P$29*Table6[[#This Row],[LNRADIOLING]]+'[1]10'!P$24*Table6[[#This Row],[LNONLINELING]]+'[1]10'!P$23*Table6[[#This Row],[DL_DUM]]+'[1]10'!P$25*Table6[[#This Row],[CT_DUM]]+'[1]10'!P$26*Table6[[#This Row],[PA_DUM]]+'[1]10'!P$27*Table6[[#This Row],[NY_DUM]]+'[1]10'!P$28*Table6[[#This Row],[NJ_DUM]]</f>
        <v>8.4824530970404588</v>
      </c>
      <c r="BI196" s="9">
        <f>Table6[[#This Row],[sales]]-Table6[[#This Row],[Pred_10]]</f>
        <v>10016.754695198186</v>
      </c>
      <c r="BJ196" s="45">
        <f>ABS(Table6[[#This Row],[Red_10]]/Table6[[#This Row],[sales]])</f>
        <v>0.9991538900305732</v>
      </c>
      <c r="BK196" s="9">
        <f>'[1]11'!P$32+'[1]11'!P$40*Table6[[#This Row],[LNONLINELING]]+'[1]11'!P$39*Table6[[#This Row],[LNRADIOLING]]+'[1]11'!P$38*Table6[[#This Row],[LNTVLING]]+'[1]11'!P$33*Table6[[#This Row],[DL_DUM]]+'[1]11'!P$34*Table6[[#This Row],[CT_DUM]]+'[1]11'!P$35*Table6[[#This Row],[PA_DUM]]+'[1]11'!P$36*Table6[[#This Row],[NY_DUM]]+'[1]11'!P$37*Table6[[#This Row],[NJ_DUM]]</f>
        <v>8.5152342146425024</v>
      </c>
      <c r="BL196" s="9">
        <f>Table6[[#This Row],[sales]]-Table6[[#This Row],[ Pred_11]]</f>
        <v>10016.721914080583</v>
      </c>
      <c r="BM196" s="47">
        <f>ABS(Table6[[#This Row],[ Red_11]]/Table6[[#This Row],[sales]])</f>
        <v>0.99915062017100598</v>
      </c>
      <c r="BN196" s="9">
        <f>'[1]12'!K$22+'[1]12'!K$28*Table6[[#This Row],[COMBINE LN LING]]+'[1]12'!K$23*Table6[[#This Row],[DL_DUM]]+'[1]12'!K$24*Table6[[#This Row],[CT_DUM]]+'[1]12'!K$25*Table6[[#This Row],[PA_DUM]]+'[1]12'!K$26*Table6[[#This Row],[NY_DUM]]+'[1]12'!K$27*Table6[[#This Row],[NJ_DUM]]</f>
        <v>8.6133676958911849</v>
      </c>
      <c r="BO196" s="9">
        <f>Table6[[#This Row],[sales]]-Table6[[#This Row],[ Pred_12]]</f>
        <v>10016.623780599335</v>
      </c>
      <c r="BP196" s="47">
        <f>ABS(Table6[[#This Row],[ Red_12]]/Table6[[#This Row],[sales]])</f>
        <v>0.99914083152662825</v>
      </c>
      <c r="BQ196">
        <f>LN(G196+'2019 Totals and Calculations'!C$18)</f>
        <v>8.501052055562683</v>
      </c>
      <c r="BR196">
        <f>LN(Table6[[#This Row],[PROF RADIO]]+'2019 Totals and Calculations'!D$18)</f>
        <v>6.8402141786611139</v>
      </c>
      <c r="BS196">
        <f>LN(Table6[[#This Row],[ONLINE LINGERING]]+'2019 Totals and Calculations'!E$18)</f>
        <v>6.1921450581472142</v>
      </c>
      <c r="BT196">
        <f>MONTH(Table6[[#This Row],[Date]])</f>
        <v>9</v>
      </c>
      <c r="BU196">
        <f t="shared" si="94"/>
        <v>0</v>
      </c>
      <c r="BV196">
        <f t="shared" si="95"/>
        <v>0</v>
      </c>
      <c r="BW196">
        <f t="shared" si="96"/>
        <v>0</v>
      </c>
      <c r="BX196">
        <f t="shared" si="97"/>
        <v>0</v>
      </c>
      <c r="BY196">
        <f t="shared" si="98"/>
        <v>0</v>
      </c>
      <c r="BZ196">
        <f t="shared" si="99"/>
        <v>0</v>
      </c>
      <c r="CA196">
        <f t="shared" si="100"/>
        <v>0</v>
      </c>
      <c r="CB196">
        <f t="shared" si="101"/>
        <v>0</v>
      </c>
      <c r="CC196">
        <f t="shared" si="102"/>
        <v>1</v>
      </c>
      <c r="CD196">
        <f t="shared" si="103"/>
        <v>0</v>
      </c>
      <c r="CE196">
        <f t="shared" si="104"/>
        <v>0</v>
      </c>
      <c r="CF196">
        <f t="shared" si="105"/>
        <v>0</v>
      </c>
      <c r="CG196">
        <f t="shared" si="106"/>
        <v>38</v>
      </c>
      <c r="CH19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8598.0005443074187</v>
      </c>
      <c r="CI196" s="79">
        <f>Table6[[#This Row],[sales]]-CH196</f>
        <v>1427.236603987807</v>
      </c>
      <c r="CJ196">
        <f>ABS(Table6[[#This Row],[sales]]-CH196)/Table6[[#This Row],[sales]]</f>
        <v>0.14236437331864077</v>
      </c>
      <c r="CK19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10253.771203150307</v>
      </c>
      <c r="CL196" s="79">
        <f>Table6[[#This Row],[sales]]-CK196</f>
        <v>-228.53405485508119</v>
      </c>
      <c r="CM196">
        <f>ABS(Table6[[#This Row],[sales]]-CK196)/Table6[[#This Row],[sales]]</f>
        <v>2.2795875197220948E-2</v>
      </c>
      <c r="CN19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8872.4216980452784</v>
      </c>
      <c r="CO196" s="79">
        <f>Table6[[#This Row],[sales]]-CN196</f>
        <v>1152.8154502499474</v>
      </c>
      <c r="CP196">
        <f>ABS(Table6[[#This Row],[sales]]-CN196)/Table6[[#This Row],[sales]]</f>
        <v>0.11499133967578828</v>
      </c>
      <c r="CQ19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9254.2866814601912</v>
      </c>
      <c r="CR196" s="79">
        <f>Table6[[#This Row],[sales]]-CQ196</f>
        <v>770.9504668350346</v>
      </c>
      <c r="CS196">
        <f>ABS(Table6[[#This Row],[sales]]-CQ196)/Table6[[#This Row],[sales]]</f>
        <v>7.6900970563687207E-2</v>
      </c>
    </row>
    <row r="197" spans="1:97" x14ac:dyDescent="0.2">
      <c r="A197">
        <v>196</v>
      </c>
      <c r="B197" t="s">
        <v>322</v>
      </c>
      <c r="C197" s="5">
        <v>43002</v>
      </c>
      <c r="D197" s="6">
        <v>4710.340850285017</v>
      </c>
      <c r="E197" s="8">
        <f>YEAR(Table6[[#This Row],[Date]])</f>
        <v>2017</v>
      </c>
      <c r="F197" s="6">
        <f>Table6[[#This Row],[TV_State]]+Table6[[#This Row],[Radio_State]]+Table6[[#This Row],[Online]]</f>
        <v>6062.7573895035694</v>
      </c>
      <c r="G197" s="6">
        <f t="shared" si="81"/>
        <v>4604.1913150298806</v>
      </c>
      <c r="H197" s="6">
        <f>LN(Table6[[#This Row],[PROF TV LING]])</f>
        <v>8.4347223230683213</v>
      </c>
      <c r="I197" s="6">
        <f t="shared" si="82"/>
        <v>8.4575155517561953</v>
      </c>
      <c r="J197" s="6">
        <v>901.61102614570189</v>
      </c>
      <c r="K197" s="6">
        <f t="shared" si="87"/>
        <v>886.77198183596943</v>
      </c>
      <c r="L197" s="6">
        <f>0.5*J196+0.5*Table6[[#This Row],[Radio_State]]</f>
        <v>897.14760522418851</v>
      </c>
      <c r="M197" s="6">
        <f>LN(Table6[[#This Row],[RADIO LINGERING ]])</f>
        <v>6.7992204028402696</v>
      </c>
      <c r="N197" s="6">
        <f t="shared" si="83"/>
        <v>6.804183192182399</v>
      </c>
      <c r="O197" s="6">
        <v>450.80551307285089</v>
      </c>
      <c r="P197" s="6">
        <f t="shared" si="84"/>
        <v>448.66611731064222</v>
      </c>
      <c r="Q197" s="6">
        <f>0.3*O196+0.7*Table6[[#This Row],[Online]]</f>
        <v>449.46648679639691</v>
      </c>
      <c r="R197" s="6">
        <f>LN(Table6[[#This Row],[ONLINE LINGERING]])</f>
        <v>6.1080612945057107</v>
      </c>
      <c r="S197" s="6">
        <f t="shared" si="85"/>
        <v>6.1110360116224536</v>
      </c>
      <c r="T197" s="6">
        <v>9140.1136806253126</v>
      </c>
      <c r="U197" s="6">
        <f t="shared" si="86"/>
        <v>9.1204281020760245</v>
      </c>
      <c r="V197" s="8">
        <f>YEAR(Table6[[#This Row],[Date]])</f>
        <v>2017</v>
      </c>
      <c r="W197" s="8">
        <f>WEEKNUM(Table6[[#This Row],[Date]])</f>
        <v>39</v>
      </c>
      <c r="X197" t="s">
        <v>361</v>
      </c>
      <c r="Y197" s="9">
        <f>Table6[[#This Row],[LNTVLING]]+Table6[[#This Row],[LNRADIOLING]]+Table6[[#This Row],[LNONLINELING]]</f>
        <v>21.342004020414301</v>
      </c>
      <c r="Z197">
        <f t="shared" si="107"/>
        <v>1</v>
      </c>
      <c r="AA197">
        <f t="shared" si="88"/>
        <v>0</v>
      </c>
      <c r="AB197">
        <f t="shared" si="89"/>
        <v>1</v>
      </c>
      <c r="AC197">
        <f t="shared" si="90"/>
        <v>0</v>
      </c>
      <c r="AD197">
        <f t="shared" si="91"/>
        <v>0</v>
      </c>
      <c r="AE197">
        <f t="shared" si="92"/>
        <v>0</v>
      </c>
      <c r="AF197">
        <f t="shared" si="93"/>
        <v>0</v>
      </c>
      <c r="AG197" s="9">
        <f>'[1]1'!J$20+'[1]1'!J$21*Table6[[#This Row],[TV_State]]</f>
        <v>5962.0182651204959</v>
      </c>
      <c r="AH197" s="9">
        <f>Table6[[#This Row],[sales]]-Table6[[#This Row],[Pred_1]]</f>
        <v>3178.0954155048166</v>
      </c>
      <c r="AI197">
        <f>ABS(Table6[[#This Row],[Res_1]])/Table6[[#This Row],[sales]]</f>
        <v>0.3477085216392396</v>
      </c>
      <c r="AJ197" s="9">
        <f>'[1]2'!J$20+'[1]2'!J$21*Table6[[#This Row],[Radio_State]]</f>
        <v>5672.4036252945134</v>
      </c>
      <c r="AK197" s="9">
        <f>Table6[[#This Row],[sales]]-Table6[[#This Row],[ Pred_2 ]]</f>
        <v>3467.7100553307992</v>
      </c>
      <c r="AL197">
        <f>ABS(Table6[[#This Row],[ Res_2 ]])/Table6[[#This Row],[sales]]</f>
        <v>0.37939463079999231</v>
      </c>
      <c r="AM197" s="10">
        <f>'[1]3'!J$20+'[1]3'!J$21*Data!O197</f>
        <v>4405.1784010784477</v>
      </c>
      <c r="AN197" s="9">
        <f>Table6[[#This Row],[sales]]-Table6[[#This Row],[Pred_3]]</f>
        <v>4734.9352795468649</v>
      </c>
      <c r="AO197" s="9">
        <f>ABS(Table6[[#This Row],[Res_3]])/Table6[[#This Row],[sales]]</f>
        <v>0.51803899218274585</v>
      </c>
      <c r="AP197" s="9">
        <f>'[1]4'!L$21+'[1]4'!L$27*Table6[[#This Row],[TV_State]]+'[1]4'!L$22*Table6[[#This Row],[NJ_DUM]]+'[1]4'!L$23*Table6[[#This Row],[NY_DUM]]+'[1]4'!L$24*Table6[[#This Row],[PA_DUM]]+'[1]4'!L$25*Table6[[#This Row],[CT_DUM]]+'[1]4'!L$26*Table6[[#This Row],[DL_DUM]]</f>
        <v>1276.8400166489339</v>
      </c>
      <c r="AQ197" s="9">
        <f>Table6[[#This Row],[sales]]-Table6[[#This Row],[Pred_4]]</f>
        <v>7863.2736639763789</v>
      </c>
      <c r="AR197">
        <f>ABS(Table6[[#This Row],[Res_4]]/Table6[[#This Row],[sales]])</f>
        <v>0.86030370504521125</v>
      </c>
      <c r="AS197" s="9">
        <f>'[1]5'!L$20+'[1]5'!L$26*Table6[[#This Row],[Radio_State]]+'[1]5'!L$21*Table6[[#This Row],[NJ_DUM]]+'[1]5'!L$22*Table6[[#This Row],[NY_DUM]]+'[1]5'!L$23*Table6[[#This Row],[PA_DUM]]+'[1]5'!L$24*Table6[[#This Row],[CT_DUM]]+'[1]5'!L$25*Table6[[#This Row],[DL_DUM]]</f>
        <v>1784.6652789471568</v>
      </c>
      <c r="AT197" s="9">
        <f>Table6[[#This Row],[sales]]-Table6[[#This Row],[Pred_5]]</f>
        <v>7355.4484016781553</v>
      </c>
      <c r="AU197" s="9">
        <f>ABS(Table6[[#This Row],[Red_5]]/Table6[[#This Row],[sales]])</f>
        <v>0.80474364528636133</v>
      </c>
      <c r="AV197" s="9">
        <f>'[1]6'!L$20+'[1]6'!L$26*Table6[[#This Row],[Online]]+'[1]6'!L$21*Table6[[#This Row],[NJ_DUM]]+'[1]6'!L$22*Table6[[#This Row],[NY_DUM]]+'[1]6'!L$23*Table6[[#This Row],[PA_DUM]]+'[1]6'!L$24*Table6[[#This Row],[CT_DUM]]+'[1]6'!L$25*Table6[[#This Row],[DL_DUM]]</f>
        <v>1956.0679101102323</v>
      </c>
      <c r="AW197" s="9">
        <f>Table6[[#This Row],[sales]]-Table6[[#This Row],[Pred_6]]</f>
        <v>7184.0457705150802</v>
      </c>
      <c r="AX197" s="9">
        <f>ABS(Table6[[#This Row],[Red_6]]/Table6[[#This Row],[sales]])</f>
        <v>0.78599085542485181</v>
      </c>
      <c r="AY197" s="9">
        <f>'[1]7'!L$21+'[1]7'!L$27*Table6[[#This Row],[LNTV]]+'[1]7'!L$22*Table6[[#This Row],[NJ_DUM]]+'[1]7'!L$23*Table6[[#This Row],[NY_DUM]]+'[1]7'!L$24*Table6[[#This Row],[PA_DUM]]+'[1]7'!L$25*Table6[[#This Row],[CT_DUM]]+'[1]7'!L$26*Table6[[#This Row],[DL_DUM]]</f>
        <v>6.0816860558530124</v>
      </c>
      <c r="AZ197" s="9">
        <f>Table6[[#This Row],[sales]]-Table6[[#This Row],[Pred_7]]</f>
        <v>9134.0319945694591</v>
      </c>
      <c r="BA197" s="9">
        <f>ABS(Table6[[#This Row],[Red_7]]/Table6[[#This Row],[sales]])</f>
        <v>0.99933461592838335</v>
      </c>
      <c r="BB197" s="9">
        <f>'[1]8'!O$22+'[1]8'!O$28*Table6[[#This Row],[LNRADIOLING]]+'[1]8'!O$23*Table6[[#This Row],[DL_DUM]]+'[1]8'!O$24*Table6[[#This Row],[CT_DUM]]+'[1]8'!O$25*Table6[[#This Row],[PA_DUM]]+'[1]8'!O$26*Table6[[#This Row],[NY_DUM]]+'[1]8'!O$27*Table6[[#This Row],[NJ_DUM]]</f>
        <v>8.5716623577174822</v>
      </c>
      <c r="BC197" s="9">
        <f>Table6[[#This Row],[sales]]-Table6[[#This Row],[Pred_8]]</f>
        <v>9131.5420182675953</v>
      </c>
      <c r="BD197" s="9">
        <f>ABS(Table6[[#This Row],[Red_8]]/Table6[[#This Row],[sales]])</f>
        <v>0.99906219302546673</v>
      </c>
      <c r="BE197" s="9">
        <f>'[1]9'!M$19+'[1]9'!M$21*Table6[[#This Row],[LNONLINE]]+'[1]9'!M$20*Table6[[#This Row],[DL_DUM]]+'[1]9'!M$22*Table6[[#This Row],[CT_DUM]]+'[1]9'!M$23*Table6[[#This Row],[PA_DUM]]+'[1]9'!M$24*Table6[[#This Row],[NY_DUM]]+'[1]9'!M$25*Table6[[#This Row],[NJ_DUM]]</f>
        <v>8.6013533928526478</v>
      </c>
      <c r="BF197" s="9">
        <f>Table6[[#This Row],[sales]]-Table6[[#This Row],[Pred_9]]</f>
        <v>9131.5123272324599</v>
      </c>
      <c r="BG197" s="9">
        <f>ABS(Table6[[#This Row],[Red_9]]/Table6[[#This Row],[sales]])</f>
        <v>0.99905894459375433</v>
      </c>
      <c r="BH197" s="9">
        <f>'[1]10'!P$22+'[1]10'!P$30*Table6[[#This Row],[LNTV]]+'[1]10'!P$29*Table6[[#This Row],[LNRADIOLING]]+'[1]10'!P$24*Table6[[#This Row],[LNONLINELING]]+'[1]10'!P$23*Table6[[#This Row],[DL_DUM]]+'[1]10'!P$25*Table6[[#This Row],[CT_DUM]]+'[1]10'!P$26*Table6[[#This Row],[PA_DUM]]+'[1]10'!P$27*Table6[[#This Row],[NY_DUM]]+'[1]10'!P$28*Table6[[#This Row],[NJ_DUM]]</f>
        <v>8.4842641803166767</v>
      </c>
      <c r="BI197" s="9">
        <f>Table6[[#This Row],[sales]]-Table6[[#This Row],[Pred_10]]</f>
        <v>9131.6294164449955</v>
      </c>
      <c r="BJ197" s="45">
        <f>ABS(Table6[[#This Row],[Red_10]]/Table6[[#This Row],[sales]])</f>
        <v>0.99907175507036616</v>
      </c>
      <c r="BK197" s="9">
        <f>'[1]11'!P$32+'[1]11'!P$40*Table6[[#This Row],[LNONLINELING]]+'[1]11'!P$39*Table6[[#This Row],[LNRADIOLING]]+'[1]11'!P$38*Table6[[#This Row],[LNTVLING]]+'[1]11'!P$33*Table6[[#This Row],[DL_DUM]]+'[1]11'!P$34*Table6[[#This Row],[CT_DUM]]+'[1]11'!P$35*Table6[[#This Row],[PA_DUM]]+'[1]11'!P$36*Table6[[#This Row],[NY_DUM]]+'[1]11'!P$37*Table6[[#This Row],[NJ_DUM]]</f>
        <v>8.5163630680562559</v>
      </c>
      <c r="BL197" s="9">
        <f>Table6[[#This Row],[sales]]-Table6[[#This Row],[ Pred_11]]</f>
        <v>9131.5973175572562</v>
      </c>
      <c r="BM197" s="47">
        <f>ABS(Table6[[#This Row],[ Red_11]]/Table6[[#This Row],[sales]])</f>
        <v>0.9990682432007264</v>
      </c>
      <c r="BN197" s="9">
        <f>'[1]12'!K$22+'[1]12'!K$28*Table6[[#This Row],[COMBINE LN LING]]+'[1]12'!K$23*Table6[[#This Row],[DL_DUM]]+'[1]12'!K$24*Table6[[#This Row],[CT_DUM]]+'[1]12'!K$25*Table6[[#This Row],[PA_DUM]]+'[1]12'!K$26*Table6[[#This Row],[NY_DUM]]+'[1]12'!K$27*Table6[[#This Row],[NJ_DUM]]</f>
        <v>8.6162384606808224</v>
      </c>
      <c r="BO197" s="9">
        <f>Table6[[#This Row],[sales]]-Table6[[#This Row],[ Pred_12]]</f>
        <v>9131.4974421646311</v>
      </c>
      <c r="BP197" s="47">
        <f>ABS(Table6[[#This Row],[ Red_12]]/Table6[[#This Row],[sales]])</f>
        <v>0.99905731605078985</v>
      </c>
      <c r="BQ197">
        <f>LN(G197+'2019 Totals and Calculations'!C$18)</f>
        <v>8.5102561514968134</v>
      </c>
      <c r="BR197">
        <f>LN(Table6[[#This Row],[PROF RADIO]]+'2019 Totals and Calculations'!D$18)</f>
        <v>6.855965385631678</v>
      </c>
      <c r="BS197">
        <f>LN(Table6[[#This Row],[ONLINE LINGERING]]+'2019 Totals and Calculations'!E$18)</f>
        <v>6.2012063972032445</v>
      </c>
      <c r="BT197">
        <f>MONTH(Table6[[#This Row],[Date]])</f>
        <v>9</v>
      </c>
      <c r="BU197">
        <f t="shared" si="94"/>
        <v>0</v>
      </c>
      <c r="BV197">
        <f t="shared" si="95"/>
        <v>0</v>
      </c>
      <c r="BW197">
        <f t="shared" si="96"/>
        <v>0</v>
      </c>
      <c r="BX197">
        <f t="shared" si="97"/>
        <v>0</v>
      </c>
      <c r="BY197">
        <f t="shared" si="98"/>
        <v>0</v>
      </c>
      <c r="BZ197">
        <f t="shared" si="99"/>
        <v>0</v>
      </c>
      <c r="CA197">
        <f t="shared" si="100"/>
        <v>0</v>
      </c>
      <c r="CB197">
        <f t="shared" si="101"/>
        <v>0</v>
      </c>
      <c r="CC197">
        <f t="shared" si="102"/>
        <v>1</v>
      </c>
      <c r="CD197">
        <f t="shared" si="103"/>
        <v>0</v>
      </c>
      <c r="CE197">
        <f t="shared" si="104"/>
        <v>0</v>
      </c>
      <c r="CF197">
        <f t="shared" si="105"/>
        <v>0</v>
      </c>
      <c r="CG197">
        <f t="shared" si="106"/>
        <v>39</v>
      </c>
      <c r="CH19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8644.9576081833875</v>
      </c>
      <c r="CI197" s="79">
        <f>Table6[[#This Row],[sales]]-CH197</f>
        <v>495.15607244192506</v>
      </c>
      <c r="CJ197">
        <f>ABS(Table6[[#This Row],[sales]]-CH197)/Table6[[#This Row],[sales]]</f>
        <v>5.4173951194012873E-2</v>
      </c>
      <c r="CK19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10326.768396892387</v>
      </c>
      <c r="CL197" s="79">
        <f>Table6[[#This Row],[sales]]-CK197</f>
        <v>-1186.654716267074</v>
      </c>
      <c r="CM197">
        <f>ABS(Table6[[#This Row],[sales]]-CK197)/Table6[[#This Row],[sales]]</f>
        <v>0.12982931697911773</v>
      </c>
      <c r="CN19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8919.6874860318876</v>
      </c>
      <c r="CO197" s="79">
        <f>Table6[[#This Row],[sales]]-CN197</f>
        <v>220.42619459342495</v>
      </c>
      <c r="CP197">
        <f>ABS(Table6[[#This Row],[sales]]-CN197)/Table6[[#This Row],[sales]]</f>
        <v>2.4116351535175294E-2</v>
      </c>
      <c r="CQ19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9332.7353284475375</v>
      </c>
      <c r="CR197" s="79">
        <f>Table6[[#This Row],[sales]]-CQ197</f>
        <v>-192.62164782222499</v>
      </c>
      <c r="CS197">
        <f>ABS(Table6[[#This Row],[sales]]-CQ197)/Table6[[#This Row],[sales]]</f>
        <v>2.1074316420214036E-2</v>
      </c>
    </row>
    <row r="198" spans="1:97" x14ac:dyDescent="0.2">
      <c r="A198">
        <v>197</v>
      </c>
      <c r="B198" t="s">
        <v>322</v>
      </c>
      <c r="C198" s="5">
        <v>43009</v>
      </c>
      <c r="D198" s="6">
        <v>883.18890942844087</v>
      </c>
      <c r="E198" s="8">
        <f>YEAR(Table6[[#This Row],[Date]])</f>
        <v>2017</v>
      </c>
      <c r="F198" s="6">
        <f>Table6[[#This Row],[TV_State]]+Table6[[#This Row],[Radio_State]]+Table6[[#This Row],[Online]]</f>
        <v>2249.1296140391796</v>
      </c>
      <c r="G198" s="6">
        <f t="shared" si="81"/>
        <v>3487.8905933494484</v>
      </c>
      <c r="H198" s="6">
        <f>LN(Table6[[#This Row],[PROF TV LING]])</f>
        <v>8.1570524179513342</v>
      </c>
      <c r="I198" s="6">
        <f t="shared" si="82"/>
        <v>6.7835391181845228</v>
      </c>
      <c r="J198" s="6">
        <v>910.62713640715924</v>
      </c>
      <c r="K198" s="6">
        <f t="shared" si="87"/>
        <v>898.69955912156433</v>
      </c>
      <c r="L198" s="6">
        <f>0.5*J197+0.5*Table6[[#This Row],[Radio_State]]</f>
        <v>906.11908127643051</v>
      </c>
      <c r="M198" s="6">
        <f>LN(Table6[[#This Row],[RADIO LINGERING ]])</f>
        <v>6.8091707336934384</v>
      </c>
      <c r="N198" s="6">
        <f t="shared" si="83"/>
        <v>6.8141335230355677</v>
      </c>
      <c r="O198" s="6">
        <v>455.31356820357939</v>
      </c>
      <c r="P198" s="6">
        <f t="shared" si="84"/>
        <v>453.31933293569818</v>
      </c>
      <c r="Q198" s="6">
        <f>0.3*O197+0.7*Table6[[#This Row],[Online]]</f>
        <v>453.96115166436084</v>
      </c>
      <c r="R198" s="6">
        <f>LN(Table6[[#This Row],[ONLINE LINGERING]])</f>
        <v>6.1180116253588785</v>
      </c>
      <c r="S198" s="6">
        <f t="shared" si="85"/>
        <v>6.1209863424756215</v>
      </c>
      <c r="T198" s="6">
        <v>3345.1729255415712</v>
      </c>
      <c r="U198" s="6">
        <f t="shared" si="86"/>
        <v>8.1152736679500368</v>
      </c>
      <c r="V198" s="8">
        <f>YEAR(Table6[[#This Row],[Date]])</f>
        <v>2017</v>
      </c>
      <c r="W198" s="8">
        <f>WEEKNUM(Table6[[#This Row],[Date]])</f>
        <v>40</v>
      </c>
      <c r="X198" t="s">
        <v>362</v>
      </c>
      <c r="Y198" s="9">
        <f>Table6[[#This Row],[LNTVLING]]+Table6[[#This Row],[LNRADIOLING]]+Table6[[#This Row],[LNONLINELING]]</f>
        <v>21.084234777003651</v>
      </c>
      <c r="Z198">
        <f t="shared" si="107"/>
        <v>1</v>
      </c>
      <c r="AA198">
        <f t="shared" si="88"/>
        <v>0</v>
      </c>
      <c r="AB198">
        <f t="shared" si="89"/>
        <v>1</v>
      </c>
      <c r="AC198">
        <f t="shared" si="90"/>
        <v>0</v>
      </c>
      <c r="AD198">
        <f t="shared" si="91"/>
        <v>0</v>
      </c>
      <c r="AE198">
        <f t="shared" si="92"/>
        <v>0</v>
      </c>
      <c r="AF198">
        <f t="shared" si="93"/>
        <v>0</v>
      </c>
      <c r="AG198" s="9">
        <f>'[1]1'!J$20+'[1]1'!J$21*Table6[[#This Row],[TV_State]]</f>
        <v>2198.2861178933563</v>
      </c>
      <c r="AH198" s="9">
        <f>Table6[[#This Row],[sales]]-Table6[[#This Row],[Pred_1]]</f>
        <v>1146.8868076482149</v>
      </c>
      <c r="AI198">
        <f>ABS(Table6[[#This Row],[Res_1]])/Table6[[#This Row],[sales]]</f>
        <v>0.34284828712181992</v>
      </c>
      <c r="AJ198" s="9">
        <f>'[1]2'!J$20+'[1]2'!J$21*Table6[[#This Row],[Radio_State]]</f>
        <v>5711.9848435074855</v>
      </c>
      <c r="AK198" s="9">
        <f>Table6[[#This Row],[sales]]-Table6[[#This Row],[ Pred_2 ]]</f>
        <v>-2366.8119179659143</v>
      </c>
      <c r="AL198">
        <f>ABS(Table6[[#This Row],[ Res_2 ]])/Table6[[#This Row],[sales]]</f>
        <v>0.70753051356313246</v>
      </c>
      <c r="AM198" s="10">
        <f>'[1]3'!J$20+'[1]3'!J$21*Data!O198</f>
        <v>4431.2228832719838</v>
      </c>
      <c r="AN198" s="9">
        <f>Table6[[#This Row],[sales]]-Table6[[#This Row],[Pred_3]]</f>
        <v>-1086.0499577304126</v>
      </c>
      <c r="AO198" s="9">
        <f>ABS(Table6[[#This Row],[Res_3]])/Table6[[#This Row],[sales]]</f>
        <v>0.32466182822359929</v>
      </c>
      <c r="AP198" s="9">
        <f>'[1]4'!L$21+'[1]4'!L$27*Table6[[#This Row],[TV_State]]+'[1]4'!L$22*Table6[[#This Row],[NJ_DUM]]+'[1]4'!L$23*Table6[[#This Row],[NY_DUM]]+'[1]4'!L$24*Table6[[#This Row],[PA_DUM]]+'[1]4'!L$25*Table6[[#This Row],[CT_DUM]]+'[1]4'!L$26*Table6[[#This Row],[DL_DUM]]</f>
        <v>432.64437352765651</v>
      </c>
      <c r="AQ198" s="9">
        <f>Table6[[#This Row],[sales]]-Table6[[#This Row],[Pred_4]]</f>
        <v>2912.5285520139146</v>
      </c>
      <c r="AR198">
        <f>ABS(Table6[[#This Row],[Res_4]]/Table6[[#This Row],[sales]])</f>
        <v>0.87066606625198217</v>
      </c>
      <c r="AS198" s="9">
        <f>'[1]5'!L$20+'[1]5'!L$26*Table6[[#This Row],[Radio_State]]+'[1]5'!L$21*Table6[[#This Row],[NJ_DUM]]+'[1]5'!L$22*Table6[[#This Row],[NY_DUM]]+'[1]5'!L$23*Table6[[#This Row],[PA_DUM]]+'[1]5'!L$24*Table6[[#This Row],[CT_DUM]]+'[1]5'!L$25*Table6[[#This Row],[DL_DUM]]</f>
        <v>1800.5480164533587</v>
      </c>
      <c r="AT198" s="9">
        <f>Table6[[#This Row],[sales]]-Table6[[#This Row],[Pred_5]]</f>
        <v>1544.6249090882125</v>
      </c>
      <c r="AU198" s="9">
        <f>ABS(Table6[[#This Row],[Red_5]]/Table6[[#This Row],[sales]])</f>
        <v>0.46174740244202572</v>
      </c>
      <c r="AV198" s="9">
        <f>'[1]6'!L$20+'[1]6'!L$26*Table6[[#This Row],[Online]]+'[1]6'!L$21*Table6[[#This Row],[NJ_DUM]]+'[1]6'!L$22*Table6[[#This Row],[NY_DUM]]+'[1]6'!L$23*Table6[[#This Row],[PA_DUM]]+'[1]6'!L$24*Table6[[#This Row],[CT_DUM]]+'[1]6'!L$25*Table6[[#This Row],[DL_DUM]]</f>
        <v>1975.6881272231992</v>
      </c>
      <c r="AW198" s="9">
        <f>Table6[[#This Row],[sales]]-Table6[[#This Row],[Pred_6]]</f>
        <v>1369.484798318372</v>
      </c>
      <c r="AX198" s="9">
        <f>ABS(Table6[[#This Row],[Red_6]]/Table6[[#This Row],[sales]])</f>
        <v>0.40939133156969976</v>
      </c>
      <c r="AY198" s="9">
        <f>'[1]7'!L$21+'[1]7'!L$27*Table6[[#This Row],[LNTV]]+'[1]7'!L$22*Table6[[#This Row],[NJ_DUM]]+'[1]7'!L$23*Table6[[#This Row],[NY_DUM]]+'[1]7'!L$24*Table6[[#This Row],[PA_DUM]]+'[1]7'!L$25*Table6[[#This Row],[CT_DUM]]+'[1]7'!L$26*Table6[[#This Row],[DL_DUM]]</f>
        <v>5.8964028290091388</v>
      </c>
      <c r="AZ198" s="9">
        <f>Table6[[#This Row],[sales]]-Table6[[#This Row],[Pred_7]]</f>
        <v>3339.2765227125619</v>
      </c>
      <c r="BA198" s="9">
        <f>ABS(Table6[[#This Row],[Red_7]]/Table6[[#This Row],[sales]])</f>
        <v>0.99823733990431762</v>
      </c>
      <c r="BB198" s="9">
        <f>'[1]8'!O$22+'[1]8'!O$28*Table6[[#This Row],[LNRADIOLING]]+'[1]8'!O$23*Table6[[#This Row],[DL_DUM]]+'[1]8'!O$24*Table6[[#This Row],[CT_DUM]]+'[1]8'!O$25*Table6[[#This Row],[PA_DUM]]+'[1]8'!O$26*Table6[[#This Row],[NY_DUM]]+'[1]8'!O$27*Table6[[#This Row],[NJ_DUM]]</f>
        <v>8.5723722237212581</v>
      </c>
      <c r="BC198" s="9">
        <f>Table6[[#This Row],[sales]]-Table6[[#This Row],[Pred_8]]</f>
        <v>3336.60055331785</v>
      </c>
      <c r="BD198" s="9">
        <f>ABS(Table6[[#This Row],[Red_8]]/Table6[[#This Row],[sales]])</f>
        <v>0.99743739040864876</v>
      </c>
      <c r="BE198" s="9">
        <f>'[1]9'!M$19+'[1]9'!M$21*Table6[[#This Row],[LNONLINE]]+'[1]9'!M$20*Table6[[#This Row],[DL_DUM]]+'[1]9'!M$22*Table6[[#This Row],[CT_DUM]]+'[1]9'!M$23*Table6[[#This Row],[PA_DUM]]+'[1]9'!M$24*Table6[[#This Row],[NY_DUM]]+'[1]9'!M$25*Table6[[#This Row],[NJ_DUM]]</f>
        <v>8.6045038411839787</v>
      </c>
      <c r="BF198" s="9">
        <f>Table6[[#This Row],[sales]]-Table6[[#This Row],[Pred_9]]</f>
        <v>3336.5684217003873</v>
      </c>
      <c r="BG198" s="9">
        <f>ABS(Table6[[#This Row],[Red_9]]/Table6[[#This Row],[sales]])</f>
        <v>0.99742778504050256</v>
      </c>
      <c r="BH198" s="9">
        <f>'[1]10'!P$22+'[1]10'!P$30*Table6[[#This Row],[LNTV]]+'[1]10'!P$29*Table6[[#This Row],[LNRADIOLING]]+'[1]10'!P$24*Table6[[#This Row],[LNONLINELING]]+'[1]10'!P$23*Table6[[#This Row],[DL_DUM]]+'[1]10'!P$25*Table6[[#This Row],[CT_DUM]]+'[1]10'!P$26*Table6[[#This Row],[PA_DUM]]+'[1]10'!P$27*Table6[[#This Row],[NY_DUM]]+'[1]10'!P$28*Table6[[#This Row],[NJ_DUM]]</f>
        <v>8.4365184470705543</v>
      </c>
      <c r="BI198" s="9">
        <f>Table6[[#This Row],[sales]]-Table6[[#This Row],[Pred_10]]</f>
        <v>3336.7364070945005</v>
      </c>
      <c r="BJ198" s="45">
        <f>ABS(Table6[[#This Row],[Red_10]]/Table6[[#This Row],[sales]])</f>
        <v>0.99747800229319838</v>
      </c>
      <c r="BK198" s="9">
        <f>'[1]11'!P$32+'[1]11'!P$40*Table6[[#This Row],[LNONLINELING]]+'[1]11'!P$39*Table6[[#This Row],[LNRADIOLING]]+'[1]11'!P$38*Table6[[#This Row],[LNTVLING]]+'[1]11'!P$33*Table6[[#This Row],[DL_DUM]]+'[1]11'!P$34*Table6[[#This Row],[CT_DUM]]+'[1]11'!P$35*Table6[[#This Row],[PA_DUM]]+'[1]11'!P$36*Table6[[#This Row],[NY_DUM]]+'[1]11'!P$37*Table6[[#This Row],[NJ_DUM]]</f>
        <v>8.5660033803678566</v>
      </c>
      <c r="BL198" s="9">
        <f>Table6[[#This Row],[sales]]-Table6[[#This Row],[ Pred_11]]</f>
        <v>3336.6069221612033</v>
      </c>
      <c r="BM198" s="47">
        <f>ABS(Table6[[#This Row],[ Red_11]]/Table6[[#This Row],[sales]])</f>
        <v>0.99743929429926825</v>
      </c>
      <c r="BN198" s="9">
        <f>'[1]12'!K$22+'[1]12'!K$28*Table6[[#This Row],[COMBINE LN LING]]+'[1]12'!K$23*Table6[[#This Row],[DL_DUM]]+'[1]12'!K$24*Table6[[#This Row],[CT_DUM]]+'[1]12'!K$25*Table6[[#This Row],[PA_DUM]]+'[1]12'!K$26*Table6[[#This Row],[NY_DUM]]+'[1]12'!K$27*Table6[[#This Row],[NJ_DUM]]</f>
        <v>8.5914318118353918</v>
      </c>
      <c r="BO198" s="9">
        <f>Table6[[#This Row],[sales]]-Table6[[#This Row],[ Pred_12]]</f>
        <v>3336.5814937297359</v>
      </c>
      <c r="BP198" s="47">
        <f>ABS(Table6[[#This Row],[ Red_12]]/Table6[[#This Row],[sales]])</f>
        <v>0.9974316927695317</v>
      </c>
      <c r="BQ198">
        <f>LN(G198+'2019 Totals and Calculations'!C$18)</f>
        <v>8.2556034947971835</v>
      </c>
      <c r="BR198">
        <f>LN(Table6[[#This Row],[PROF RADIO]]+'2019 Totals and Calculations'!D$18)</f>
        <v>6.8684487245517021</v>
      </c>
      <c r="BS198">
        <f>LN(Table6[[#This Row],[ONLINE LINGERING]]+'2019 Totals and Calculations'!E$18)</f>
        <v>6.2102757588620641</v>
      </c>
      <c r="BT198">
        <f>MONTH(Table6[[#This Row],[Date]])</f>
        <v>10</v>
      </c>
      <c r="BU198">
        <f t="shared" si="94"/>
        <v>0</v>
      </c>
      <c r="BV198">
        <f t="shared" si="95"/>
        <v>0</v>
      </c>
      <c r="BW198">
        <f t="shared" si="96"/>
        <v>0</v>
      </c>
      <c r="BX198">
        <f t="shared" si="97"/>
        <v>0</v>
      </c>
      <c r="BY198">
        <f t="shared" si="98"/>
        <v>0</v>
      </c>
      <c r="BZ198">
        <f t="shared" si="99"/>
        <v>0</v>
      </c>
      <c r="CA198">
        <f t="shared" si="100"/>
        <v>0</v>
      </c>
      <c r="CB198">
        <f t="shared" si="101"/>
        <v>0</v>
      </c>
      <c r="CC198">
        <f t="shared" si="102"/>
        <v>0</v>
      </c>
      <c r="CD198">
        <f t="shared" si="103"/>
        <v>1</v>
      </c>
      <c r="CE198">
        <f t="shared" si="104"/>
        <v>0</v>
      </c>
      <c r="CF198">
        <f t="shared" si="105"/>
        <v>0</v>
      </c>
      <c r="CG198">
        <f t="shared" si="106"/>
        <v>40</v>
      </c>
      <c r="CH19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2754.7564572321326</v>
      </c>
      <c r="CI198" s="79">
        <f>Table6[[#This Row],[sales]]-CH198</f>
        <v>590.41646830943864</v>
      </c>
      <c r="CJ198">
        <f>ABS(Table6[[#This Row],[sales]]-CH198)/Table6[[#This Row],[sales]]</f>
        <v>0.17649804104337966</v>
      </c>
      <c r="CK19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3473.5043481058869</v>
      </c>
      <c r="CL198" s="79">
        <f>Table6[[#This Row],[sales]]-CK198</f>
        <v>-128.33142256431574</v>
      </c>
      <c r="CM198">
        <f>ABS(Table6[[#This Row],[sales]]-CK198)/Table6[[#This Row],[sales]]</f>
        <v>3.8363165498698205E-2</v>
      </c>
      <c r="CN19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3236.3391199943189</v>
      </c>
      <c r="CO198" s="79">
        <f>Table6[[#This Row],[sales]]-CN198</f>
        <v>108.83380554725227</v>
      </c>
      <c r="CP198">
        <f>ABS(Table6[[#This Row],[sales]]-CN198)/Table6[[#This Row],[sales]]</f>
        <v>3.2534582806248345E-2</v>
      </c>
      <c r="CQ19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3242.0643040181471</v>
      </c>
      <c r="CR198" s="79">
        <f>Table6[[#This Row],[sales]]-CQ198</f>
        <v>103.10862152342406</v>
      </c>
      <c r="CS198">
        <f>ABS(Table6[[#This Row],[sales]]-CQ198)/Table6[[#This Row],[sales]]</f>
        <v>3.082310655337232E-2</v>
      </c>
    </row>
    <row r="199" spans="1:97" x14ac:dyDescent="0.2">
      <c r="A199">
        <v>198</v>
      </c>
      <c r="B199" t="s">
        <v>322</v>
      </c>
      <c r="C199" s="5">
        <v>43016</v>
      </c>
      <c r="D199" s="6">
        <v>4805.0187013757468</v>
      </c>
      <c r="E199" s="8">
        <f>YEAR(Table6[[#This Row],[Date]])</f>
        <v>2017</v>
      </c>
      <c r="F199" s="6">
        <f>Table6[[#This Row],[TV_State]]+Table6[[#This Row],[Radio_State]]+Table6[[#This Row],[Online]]</f>
        <v>5872.8006350148016</v>
      </c>
      <c r="G199" s="6">
        <f t="shared" si="81"/>
        <v>3883.0290257573379</v>
      </c>
      <c r="H199" s="6">
        <f>LN(Table6[[#This Row],[PROF TV LING]])</f>
        <v>8.2643708047893174</v>
      </c>
      <c r="I199" s="6">
        <f t="shared" si="82"/>
        <v>8.477416213462531</v>
      </c>
      <c r="J199" s="6">
        <v>711.85462242603649</v>
      </c>
      <c r="K199" s="6">
        <f t="shared" si="87"/>
        <v>805.27709077380041</v>
      </c>
      <c r="L199" s="6">
        <f>0.5*J198+0.5*Table6[[#This Row],[Radio_State]]</f>
        <v>811.24087941659786</v>
      </c>
      <c r="M199" s="6">
        <f>LN(Table6[[#This Row],[RADIO LINGERING ]])</f>
        <v>6.6985650253253297</v>
      </c>
      <c r="N199" s="6">
        <f t="shared" si="83"/>
        <v>6.5678737085780927</v>
      </c>
      <c r="O199" s="6">
        <v>355.92731121301824</v>
      </c>
      <c r="P199" s="6">
        <f t="shared" si="84"/>
        <v>385.14491772982217</v>
      </c>
      <c r="Q199" s="6">
        <f>0.3*O198+0.7*Table6[[#This Row],[Online]]</f>
        <v>385.74318831018655</v>
      </c>
      <c r="R199" s="6">
        <f>LN(Table6[[#This Row],[ONLINE LINGERING]])</f>
        <v>5.955171832785835</v>
      </c>
      <c r="S199" s="6">
        <f t="shared" si="85"/>
        <v>5.8747265280181473</v>
      </c>
      <c r="T199" s="6">
        <v>3541.0322759543642</v>
      </c>
      <c r="U199" s="6">
        <f t="shared" si="86"/>
        <v>8.1721735669967579</v>
      </c>
      <c r="V199" s="8">
        <f>YEAR(Table6[[#This Row],[Date]])</f>
        <v>2017</v>
      </c>
      <c r="W199" s="8">
        <f>WEEKNUM(Table6[[#This Row],[Date]])</f>
        <v>41</v>
      </c>
      <c r="X199" t="s">
        <v>363</v>
      </c>
      <c r="Y199" s="9">
        <f>Table6[[#This Row],[LNTVLING]]+Table6[[#This Row],[LNRADIOLING]]+Table6[[#This Row],[LNONLINELING]]</f>
        <v>20.918107662900482</v>
      </c>
      <c r="Z199">
        <f t="shared" si="107"/>
        <v>1</v>
      </c>
      <c r="AA199">
        <f t="shared" si="88"/>
        <v>0</v>
      </c>
      <c r="AB199">
        <f t="shared" si="89"/>
        <v>1</v>
      </c>
      <c r="AC199">
        <f t="shared" si="90"/>
        <v>0</v>
      </c>
      <c r="AD199">
        <f t="shared" si="91"/>
        <v>0</v>
      </c>
      <c r="AE199">
        <f t="shared" si="92"/>
        <v>0</v>
      </c>
      <c r="AF199">
        <f t="shared" si="93"/>
        <v>0</v>
      </c>
      <c r="AG199" s="9">
        <f>'[1]1'!J$20+'[1]1'!J$21*Table6[[#This Row],[TV_State]]</f>
        <v>6055.127208085747</v>
      </c>
      <c r="AH199" s="9">
        <f>Table6[[#This Row],[sales]]-Table6[[#This Row],[Pred_1]]</f>
        <v>-2514.0949321313828</v>
      </c>
      <c r="AI199">
        <f>ABS(Table6[[#This Row],[Res_1]])/Table6[[#This Row],[sales]]</f>
        <v>0.70998927324202221</v>
      </c>
      <c r="AJ199" s="9">
        <f>'[1]2'!J$20+'[1]2'!J$21*Table6[[#This Row],[Radio_State]]</f>
        <v>4839.3626125814808</v>
      </c>
      <c r="AK199" s="9">
        <f>Table6[[#This Row],[sales]]-Table6[[#This Row],[ Pred_2 ]]</f>
        <v>-1298.3303366271166</v>
      </c>
      <c r="AL199">
        <f>ABS(Table6[[#This Row],[ Res_2 ]])/Table6[[#This Row],[sales]]</f>
        <v>0.36665306482618715</v>
      </c>
      <c r="AM199" s="10">
        <f>'[1]3'!J$20+'[1]3'!J$21*Data!O199</f>
        <v>3857.0365600327295</v>
      </c>
      <c r="AN199" s="9">
        <f>Table6[[#This Row],[sales]]-Table6[[#This Row],[Pred_3]]</f>
        <v>-316.00428407836534</v>
      </c>
      <c r="AO199" s="9">
        <f>ABS(Table6[[#This Row],[Res_3]])/Table6[[#This Row],[sales]]</f>
        <v>8.9240724018308251E-2</v>
      </c>
      <c r="AP199" s="9">
        <f>'[1]4'!L$21+'[1]4'!L$27*Table6[[#This Row],[TV_State]]+'[1]4'!L$22*Table6[[#This Row],[NJ_DUM]]+'[1]4'!L$23*Table6[[#This Row],[NY_DUM]]+'[1]4'!L$24*Table6[[#This Row],[PA_DUM]]+'[1]4'!L$25*Table6[[#This Row],[CT_DUM]]+'[1]4'!L$26*Table6[[#This Row],[DL_DUM]]</f>
        <v>1297.7241180972264</v>
      </c>
      <c r="AQ199" s="9">
        <f>Table6[[#This Row],[sales]]-Table6[[#This Row],[Pred_4]]</f>
        <v>2243.3081578571378</v>
      </c>
      <c r="AR199">
        <f>ABS(Table6[[#This Row],[Res_4]]/Table6[[#This Row],[sales]])</f>
        <v>0.63351813342411023</v>
      </c>
      <c r="AS199" s="9">
        <f>'[1]5'!L$20+'[1]5'!L$26*Table6[[#This Row],[Radio_State]]+'[1]5'!L$21*Table6[[#This Row],[NJ_DUM]]+'[1]5'!L$22*Table6[[#This Row],[NY_DUM]]+'[1]5'!L$23*Table6[[#This Row],[PA_DUM]]+'[1]5'!L$24*Table6[[#This Row],[CT_DUM]]+'[1]5'!L$25*Table6[[#This Row],[DL_DUM]]</f>
        <v>1450.3912890555207</v>
      </c>
      <c r="AT199" s="9">
        <f>Table6[[#This Row],[sales]]-Table6[[#This Row],[Pred_5]]</f>
        <v>2090.6409868988435</v>
      </c>
      <c r="AU199" s="9">
        <f>ABS(Table6[[#This Row],[Red_5]]/Table6[[#This Row],[sales]])</f>
        <v>0.59040438605869039</v>
      </c>
      <c r="AV199" s="9">
        <f>'[1]6'!L$20+'[1]6'!L$26*Table6[[#This Row],[Online]]+'[1]6'!L$21*Table6[[#This Row],[NJ_DUM]]+'[1]6'!L$22*Table6[[#This Row],[NY_DUM]]+'[1]6'!L$23*Table6[[#This Row],[PA_DUM]]+'[1]6'!L$24*Table6[[#This Row],[CT_DUM]]+'[1]6'!L$25*Table6[[#This Row],[DL_DUM]]</f>
        <v>1543.1335369059293</v>
      </c>
      <c r="AW199" s="9">
        <f>Table6[[#This Row],[sales]]-Table6[[#This Row],[Pred_6]]</f>
        <v>1997.8987390484349</v>
      </c>
      <c r="AX199" s="9">
        <f>ABS(Table6[[#This Row],[Red_6]]/Table6[[#This Row],[sales]])</f>
        <v>0.56421364826728937</v>
      </c>
      <c r="AY199" s="9">
        <f>'[1]7'!L$21+'[1]7'!L$27*Table6[[#This Row],[LNTV]]+'[1]7'!L$22*Table6[[#This Row],[NJ_DUM]]+'[1]7'!L$23*Table6[[#This Row],[NY_DUM]]+'[1]7'!L$24*Table6[[#This Row],[PA_DUM]]+'[1]7'!L$25*Table6[[#This Row],[CT_DUM]]+'[1]7'!L$26*Table6[[#This Row],[DL_DUM]]</f>
        <v>6.0838887504330144</v>
      </c>
      <c r="AZ199" s="9">
        <f>Table6[[#This Row],[sales]]-Table6[[#This Row],[Pred_7]]</f>
        <v>3534.9483872039314</v>
      </c>
      <c r="BA199" s="9">
        <f>ABS(Table6[[#This Row],[Red_7]]/Table6[[#This Row],[sales]])</f>
        <v>0.99828188836578924</v>
      </c>
      <c r="BB199" s="9">
        <f>'[1]8'!O$22+'[1]8'!O$28*Table6[[#This Row],[LNRADIOLING]]+'[1]8'!O$23*Table6[[#This Row],[DL_DUM]]+'[1]8'!O$24*Table6[[#This Row],[CT_DUM]]+'[1]8'!O$25*Table6[[#This Row],[PA_DUM]]+'[1]8'!O$26*Table6[[#This Row],[NY_DUM]]+'[1]8'!O$27*Table6[[#This Row],[NJ_DUM]]</f>
        <v>8.5644815079900187</v>
      </c>
      <c r="BC199" s="9">
        <f>Table6[[#This Row],[sales]]-Table6[[#This Row],[Pred_8]]</f>
        <v>3532.4677944463742</v>
      </c>
      <c r="BD199" s="9">
        <f>ABS(Table6[[#This Row],[Red_8]]/Table6[[#This Row],[sales]])</f>
        <v>0.99758136022477184</v>
      </c>
      <c r="BE199" s="9">
        <f>'[1]9'!M$19+'[1]9'!M$21*Table6[[#This Row],[LNONLINE]]+'[1]9'!M$20*Table6[[#This Row],[DL_DUM]]+'[1]9'!M$22*Table6[[#This Row],[CT_DUM]]+'[1]9'!M$23*Table6[[#This Row],[PA_DUM]]+'[1]9'!M$24*Table6[[#This Row],[NY_DUM]]+'[1]9'!M$25*Table6[[#This Row],[NJ_DUM]]</f>
        <v>8.5265336879317672</v>
      </c>
      <c r="BF199" s="9">
        <f>Table6[[#This Row],[sales]]-Table6[[#This Row],[Pred_9]]</f>
        <v>3532.5057422664322</v>
      </c>
      <c r="BG199" s="9">
        <f>ABS(Table6[[#This Row],[Red_9]]/Table6[[#This Row],[sales]])</f>
        <v>0.99759207682295581</v>
      </c>
      <c r="BH199" s="9">
        <f>'[1]10'!P$22+'[1]10'!P$30*Table6[[#This Row],[LNTV]]+'[1]10'!P$29*Table6[[#This Row],[LNRADIOLING]]+'[1]10'!P$24*Table6[[#This Row],[LNONLINELING]]+'[1]10'!P$23*Table6[[#This Row],[DL_DUM]]+'[1]10'!P$25*Table6[[#This Row],[CT_DUM]]+'[1]10'!P$26*Table6[[#This Row],[PA_DUM]]+'[1]10'!P$27*Table6[[#This Row],[NY_DUM]]+'[1]10'!P$28*Table6[[#This Row],[NJ_DUM]]</f>
        <v>8.4492091216461347</v>
      </c>
      <c r="BI199" s="9">
        <f>Table6[[#This Row],[sales]]-Table6[[#This Row],[Pred_10]]</f>
        <v>3532.583066832718</v>
      </c>
      <c r="BJ199" s="45">
        <f>ABS(Table6[[#This Row],[Red_10]]/Table6[[#This Row],[sales]])</f>
        <v>0.99761391355311246</v>
      </c>
      <c r="BK199" s="9">
        <f>'[1]11'!P$32+'[1]11'!P$40*Table6[[#This Row],[LNONLINELING]]+'[1]11'!P$39*Table6[[#This Row],[LNRADIOLING]]+'[1]11'!P$38*Table6[[#This Row],[LNTVLING]]+'[1]11'!P$33*Table6[[#This Row],[DL_DUM]]+'[1]11'!P$34*Table6[[#This Row],[CT_DUM]]+'[1]11'!P$35*Table6[[#This Row],[PA_DUM]]+'[1]11'!P$36*Table6[[#This Row],[NY_DUM]]+'[1]11'!P$37*Table6[[#This Row],[NJ_DUM]]</f>
        <v>8.4938038119333577</v>
      </c>
      <c r="BL199" s="9">
        <f>Table6[[#This Row],[sales]]-Table6[[#This Row],[ Pred_11]]</f>
        <v>3532.5384721424307</v>
      </c>
      <c r="BM199" s="47">
        <f>ABS(Table6[[#This Row],[ Red_11]]/Table6[[#This Row],[sales]])</f>
        <v>0.99760131985533951</v>
      </c>
      <c r="BN199" s="9">
        <f>'[1]12'!K$22+'[1]12'!K$28*Table6[[#This Row],[COMBINE LN LING]]+'[1]12'!K$23*Table6[[#This Row],[DL_DUM]]+'[1]12'!K$24*Table6[[#This Row],[CT_DUM]]+'[1]12'!K$25*Table6[[#This Row],[PA_DUM]]+'[1]12'!K$26*Table6[[#This Row],[NY_DUM]]+'[1]12'!K$27*Table6[[#This Row],[NJ_DUM]]</f>
        <v>8.5754444235468021</v>
      </c>
      <c r="BO199" s="9">
        <f>Table6[[#This Row],[sales]]-Table6[[#This Row],[ Pred_12]]</f>
        <v>3532.4568315308175</v>
      </c>
      <c r="BP199" s="47">
        <f>ABS(Table6[[#This Row],[ Red_12]]/Table6[[#This Row],[sales]])</f>
        <v>0.99757826425876461</v>
      </c>
      <c r="BQ199">
        <f>LN(G199+'2019 Totals and Calculations'!C$18)</f>
        <v>8.3533257153273688</v>
      </c>
      <c r="BR199">
        <f>LN(Table6[[#This Row],[PROF RADIO]]+'2019 Totals and Calculations'!D$18)</f>
        <v>6.7662302588987115</v>
      </c>
      <c r="BS199">
        <f>LN(Table6[[#This Row],[ONLINE LINGERING]]+'2019 Totals and Calculations'!E$18)</f>
        <v>6.0629023828054684</v>
      </c>
      <c r="BT199">
        <f>MONTH(Table6[[#This Row],[Date]])</f>
        <v>10</v>
      </c>
      <c r="BU199">
        <f t="shared" si="94"/>
        <v>0</v>
      </c>
      <c r="BV199">
        <f t="shared" si="95"/>
        <v>0</v>
      </c>
      <c r="BW199">
        <f t="shared" si="96"/>
        <v>0</v>
      </c>
      <c r="BX199">
        <f t="shared" si="97"/>
        <v>0</v>
      </c>
      <c r="BY199">
        <f t="shared" si="98"/>
        <v>0</v>
      </c>
      <c r="BZ199">
        <f t="shared" si="99"/>
        <v>0</v>
      </c>
      <c r="CA199">
        <f t="shared" si="100"/>
        <v>0</v>
      </c>
      <c r="CB199">
        <f t="shared" si="101"/>
        <v>0</v>
      </c>
      <c r="CC199">
        <f t="shared" si="102"/>
        <v>0</v>
      </c>
      <c r="CD199">
        <f t="shared" si="103"/>
        <v>1</v>
      </c>
      <c r="CE199">
        <f t="shared" si="104"/>
        <v>0</v>
      </c>
      <c r="CF199">
        <f t="shared" si="105"/>
        <v>0</v>
      </c>
      <c r="CG199">
        <f t="shared" si="106"/>
        <v>41</v>
      </c>
      <c r="CH19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2843.8343583079873</v>
      </c>
      <c r="CI199" s="79">
        <f>Table6[[#This Row],[sales]]-CH199</f>
        <v>697.19791764637694</v>
      </c>
      <c r="CJ199">
        <f>ABS(Table6[[#This Row],[sales]]-CH199)/Table6[[#This Row],[sales]]</f>
        <v>0.19689115018260347</v>
      </c>
      <c r="CK19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3374.0210466877861</v>
      </c>
      <c r="CL199" s="79">
        <f>Table6[[#This Row],[sales]]-CK199</f>
        <v>167.01122926657808</v>
      </c>
      <c r="CM199">
        <f>ABS(Table6[[#This Row],[sales]]-CK199)/Table6[[#This Row],[sales]]</f>
        <v>4.7164560007170765E-2</v>
      </c>
      <c r="CN19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3091.5301069189263</v>
      </c>
      <c r="CO199" s="79">
        <f>Table6[[#This Row],[sales]]-CN199</f>
        <v>449.50216903543787</v>
      </c>
      <c r="CP199">
        <f>ABS(Table6[[#This Row],[sales]]-CN199)/Table6[[#This Row],[sales]]</f>
        <v>0.12694099742829651</v>
      </c>
      <c r="CQ19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3106.5557079220694</v>
      </c>
      <c r="CR199" s="79">
        <f>Table6[[#This Row],[sales]]-CQ199</f>
        <v>434.47656803229484</v>
      </c>
      <c r="CS199">
        <f>ABS(Table6[[#This Row],[sales]]-CQ199)/Table6[[#This Row],[sales]]</f>
        <v>0.12269771472647663</v>
      </c>
    </row>
    <row r="200" spans="1:97" x14ac:dyDescent="0.2">
      <c r="A200">
        <v>199</v>
      </c>
      <c r="B200" t="s">
        <v>322</v>
      </c>
      <c r="C200" s="5">
        <v>43023</v>
      </c>
      <c r="D200" s="6">
        <v>4853.0688883895036</v>
      </c>
      <c r="E200" s="8">
        <f>YEAR(Table6[[#This Row],[Date]])</f>
        <v>2017</v>
      </c>
      <c r="F200" s="6">
        <f>Table6[[#This Row],[TV_State]]+Table6[[#This Row],[Radio_State]]+Table6[[#This Row],[Online]]</f>
        <v>5931.5286413649483</v>
      </c>
      <c r="G200" s="6">
        <f t="shared" si="81"/>
        <v>4174.0409845469876</v>
      </c>
      <c r="H200" s="6">
        <f>LN(Table6[[#This Row],[PROF TV LING]])</f>
        <v>8.3366399065987604</v>
      </c>
      <c r="I200" s="6">
        <f t="shared" si="82"/>
        <v>8.487366544315698</v>
      </c>
      <c r="J200" s="6">
        <v>718.97316865029688</v>
      </c>
      <c r="K200" s="6">
        <f t="shared" si="87"/>
        <v>762.12512971204865</v>
      </c>
      <c r="L200" s="6">
        <f>0.5*J199+0.5*Table6[[#This Row],[Radio_State]]</f>
        <v>715.41389553816668</v>
      </c>
      <c r="M200" s="6">
        <f>LN(Table6[[#This Row],[RADIO LINGERING ]])</f>
        <v>6.5728612500891312</v>
      </c>
      <c r="N200" s="6">
        <f t="shared" si="83"/>
        <v>6.5778240394312606</v>
      </c>
      <c r="O200" s="6">
        <v>359.48658432514844</v>
      </c>
      <c r="P200" s="6">
        <f t="shared" si="84"/>
        <v>367.18408434655055</v>
      </c>
      <c r="Q200" s="6">
        <f>0.3*O199+0.7*Table6[[#This Row],[Online]]</f>
        <v>358.41880239150936</v>
      </c>
      <c r="R200" s="6">
        <f>LN(Table6[[#This Row],[ONLINE LINGERING]])</f>
        <v>5.8817021417545723</v>
      </c>
      <c r="S200" s="6">
        <f t="shared" si="85"/>
        <v>5.8846768588713152</v>
      </c>
      <c r="T200" s="6">
        <v>3449.3209376741556</v>
      </c>
      <c r="U200" s="6">
        <f t="shared" si="86"/>
        <v>8.1459326609922407</v>
      </c>
      <c r="V200" s="8">
        <f>YEAR(Table6[[#This Row],[Date]])</f>
        <v>2017</v>
      </c>
      <c r="W200" s="8">
        <f>WEEKNUM(Table6[[#This Row],[Date]])</f>
        <v>42</v>
      </c>
      <c r="X200" t="s">
        <v>364</v>
      </c>
      <c r="Y200" s="9">
        <f>Table6[[#This Row],[LNTVLING]]+Table6[[#This Row],[LNRADIOLING]]+Table6[[#This Row],[LNONLINELING]]</f>
        <v>20.791203298442465</v>
      </c>
      <c r="Z200">
        <f t="shared" si="107"/>
        <v>1</v>
      </c>
      <c r="AA200">
        <f t="shared" si="88"/>
        <v>0</v>
      </c>
      <c r="AB200">
        <f t="shared" si="89"/>
        <v>1</v>
      </c>
      <c r="AC200">
        <f t="shared" si="90"/>
        <v>0</v>
      </c>
      <c r="AD200">
        <f t="shared" si="91"/>
        <v>0</v>
      </c>
      <c r="AE200">
        <f t="shared" si="92"/>
        <v>0</v>
      </c>
      <c r="AF200">
        <f t="shared" si="93"/>
        <v>0</v>
      </c>
      <c r="AG200" s="9">
        <f>'[1]1'!J$20+'[1]1'!J$21*Table6[[#This Row],[TV_State]]</f>
        <v>6102.3811547120404</v>
      </c>
      <c r="AH200" s="9">
        <f>Table6[[#This Row],[sales]]-Table6[[#This Row],[Pred_1]]</f>
        <v>-2653.0602170378847</v>
      </c>
      <c r="AI200">
        <f>ABS(Table6[[#This Row],[Res_1]])/Table6[[#This Row],[sales]]</f>
        <v>0.76915435384995456</v>
      </c>
      <c r="AJ200" s="9">
        <f>'[1]2'!J$20+'[1]2'!J$21*Table6[[#This Row],[Radio_State]]</f>
        <v>4870.6134206673214</v>
      </c>
      <c r="AK200" s="9">
        <f>Table6[[#This Row],[sales]]-Table6[[#This Row],[ Pred_2 ]]</f>
        <v>-1421.2924829931658</v>
      </c>
      <c r="AL200">
        <f>ABS(Table6[[#This Row],[ Res_2 ]])/Table6[[#This Row],[sales]]</f>
        <v>0.41204993929951028</v>
      </c>
      <c r="AM200" s="10">
        <f>'[1]3'!J$20+'[1]3'!J$21*Data!O200</f>
        <v>3877.5996238158086</v>
      </c>
      <c r="AN200" s="9">
        <f>Table6[[#This Row],[sales]]-Table6[[#This Row],[Pred_3]]</f>
        <v>-428.278686141653</v>
      </c>
      <c r="AO200" s="9">
        <f>ABS(Table6[[#This Row],[Res_3]])/Table6[[#This Row],[sales]]</f>
        <v>0.12416318860443216</v>
      </c>
      <c r="AP200" s="9">
        <f>'[1]4'!L$21+'[1]4'!L$27*Table6[[#This Row],[TV_State]]+'[1]4'!L$22*Table6[[#This Row],[NJ_DUM]]+'[1]4'!L$23*Table6[[#This Row],[NY_DUM]]+'[1]4'!L$24*Table6[[#This Row],[PA_DUM]]+'[1]4'!L$25*Table6[[#This Row],[CT_DUM]]+'[1]4'!L$26*Table6[[#This Row],[DL_DUM]]</f>
        <v>1308.3230593347405</v>
      </c>
      <c r="AQ200" s="9">
        <f>Table6[[#This Row],[sales]]-Table6[[#This Row],[Pred_4]]</f>
        <v>2140.9978783394154</v>
      </c>
      <c r="AR200">
        <f>ABS(Table6[[#This Row],[Res_4]]/Table6[[#This Row],[sales]])</f>
        <v>0.62070126759009847</v>
      </c>
      <c r="AS200" s="9">
        <f>'[1]5'!L$20+'[1]5'!L$26*Table6[[#This Row],[Radio_State]]+'[1]5'!L$21*Table6[[#This Row],[NJ_DUM]]+'[1]5'!L$22*Table6[[#This Row],[NY_DUM]]+'[1]5'!L$23*Table6[[#This Row],[PA_DUM]]+'[1]5'!L$24*Table6[[#This Row],[CT_DUM]]+'[1]5'!L$25*Table6[[#This Row],[DL_DUM]]</f>
        <v>1462.9312866628052</v>
      </c>
      <c r="AT200" s="9">
        <f>Table6[[#This Row],[sales]]-Table6[[#This Row],[Pred_5]]</f>
        <v>1986.3896510113505</v>
      </c>
      <c r="AU200" s="9">
        <f>ABS(Table6[[#This Row],[Red_5]]/Table6[[#This Row],[sales]])</f>
        <v>0.57587846619768412</v>
      </c>
      <c r="AV200" s="9">
        <f>'[1]6'!L$20+'[1]6'!L$26*Table6[[#This Row],[Online]]+'[1]6'!L$21*Table6[[#This Row],[NJ_DUM]]+'[1]6'!L$22*Table6[[#This Row],[NY_DUM]]+'[1]6'!L$23*Table6[[#This Row],[PA_DUM]]+'[1]6'!L$24*Table6[[#This Row],[CT_DUM]]+'[1]6'!L$25*Table6[[#This Row],[DL_DUM]]</f>
        <v>1558.6244102868532</v>
      </c>
      <c r="AW200" s="9">
        <f>Table6[[#This Row],[sales]]-Table6[[#This Row],[Pred_6]]</f>
        <v>1890.6965273873025</v>
      </c>
      <c r="AX200" s="9">
        <f>ABS(Table6[[#This Row],[Red_6]]/Table6[[#This Row],[sales]])</f>
        <v>0.54813586834925865</v>
      </c>
      <c r="AY200" s="9">
        <f>'[1]7'!L$21+'[1]7'!L$27*Table6[[#This Row],[LNTV]]+'[1]7'!L$22*Table6[[#This Row],[NJ_DUM]]+'[1]7'!L$23*Table6[[#This Row],[NY_DUM]]+'[1]7'!L$24*Table6[[#This Row],[PA_DUM]]+'[1]7'!L$25*Table6[[#This Row],[CT_DUM]]+'[1]7'!L$26*Table6[[#This Row],[DL_DUM]]</f>
        <v>6.0849900977230149</v>
      </c>
      <c r="AZ200" s="9">
        <f>Table6[[#This Row],[sales]]-Table6[[#This Row],[Pred_7]]</f>
        <v>3443.2359475764324</v>
      </c>
      <c r="BA200" s="9">
        <f>ABS(Table6[[#This Row],[Red_7]]/Table6[[#This Row],[sales]])</f>
        <v>0.998235887524625</v>
      </c>
      <c r="BB200" s="9">
        <f>'[1]8'!O$22+'[1]8'!O$28*Table6[[#This Row],[LNRADIOLING]]+'[1]8'!O$23*Table6[[#This Row],[DL_DUM]]+'[1]8'!O$24*Table6[[#This Row],[CT_DUM]]+'[1]8'!O$25*Table6[[#This Row],[PA_DUM]]+'[1]8'!O$26*Table6[[#This Row],[NY_DUM]]+'[1]8'!O$27*Table6[[#This Row],[NJ_DUM]]</f>
        <v>8.5555136819043049</v>
      </c>
      <c r="BC200" s="9">
        <f>Table6[[#This Row],[sales]]-Table6[[#This Row],[Pred_8]]</f>
        <v>3440.7654239922513</v>
      </c>
      <c r="BD200" s="9">
        <f>ABS(Table6[[#This Row],[Red_8]]/Table6[[#This Row],[sales]])</f>
        <v>0.99751965275586296</v>
      </c>
      <c r="BE200" s="9">
        <f>'[1]9'!M$19+'[1]9'!M$21*Table6[[#This Row],[LNONLINE]]+'[1]9'!M$20*Table6[[#This Row],[DL_DUM]]+'[1]9'!M$22*Table6[[#This Row],[CT_DUM]]+'[1]9'!M$23*Table6[[#This Row],[PA_DUM]]+'[1]9'!M$24*Table6[[#This Row],[NY_DUM]]+'[1]9'!M$25*Table6[[#This Row],[NJ_DUM]]</f>
        <v>8.5296841362630982</v>
      </c>
      <c r="BF200" s="9">
        <f>Table6[[#This Row],[sales]]-Table6[[#This Row],[Pred_9]]</f>
        <v>3440.7912535378923</v>
      </c>
      <c r="BG200" s="9">
        <f>ABS(Table6[[#This Row],[Red_9]]/Table6[[#This Row],[sales]])</f>
        <v>0.99752714105460571</v>
      </c>
      <c r="BH200" s="9">
        <f>'[1]10'!P$22+'[1]10'!P$30*Table6[[#This Row],[LNTV]]+'[1]10'!P$29*Table6[[#This Row],[LNRADIOLING]]+'[1]10'!P$24*Table6[[#This Row],[LNONLINELING]]+'[1]10'!P$23*Table6[[#This Row],[DL_DUM]]+'[1]10'!P$25*Table6[[#This Row],[CT_DUM]]+'[1]10'!P$26*Table6[[#This Row],[PA_DUM]]+'[1]10'!P$27*Table6[[#This Row],[NY_DUM]]+'[1]10'!P$28*Table6[[#This Row],[NJ_DUM]]</f>
        <v>8.4506041048983249</v>
      </c>
      <c r="BI200" s="9">
        <f>Table6[[#This Row],[sales]]-Table6[[#This Row],[Pred_10]]</f>
        <v>3440.8703335692571</v>
      </c>
      <c r="BJ200" s="45">
        <f>ABS(Table6[[#This Row],[Red_10]]/Table6[[#This Row],[sales]])</f>
        <v>0.99755006731539553</v>
      </c>
      <c r="BK200" s="9">
        <f>'[1]11'!P$32+'[1]11'!P$40*Table6[[#This Row],[LNONLINELING]]+'[1]11'!P$39*Table6[[#This Row],[LNRADIOLING]]+'[1]11'!P$38*Table6[[#This Row],[LNTVLING]]+'[1]11'!P$33*Table6[[#This Row],[DL_DUM]]+'[1]11'!P$34*Table6[[#This Row],[CT_DUM]]+'[1]11'!P$35*Table6[[#This Row],[PA_DUM]]+'[1]11'!P$36*Table6[[#This Row],[NY_DUM]]+'[1]11'!P$37*Table6[[#This Row],[NJ_DUM]]</f>
        <v>8.4691241676240399</v>
      </c>
      <c r="BL200" s="9">
        <f>Table6[[#This Row],[sales]]-Table6[[#This Row],[ Pred_11]]</f>
        <v>3440.8518135065315</v>
      </c>
      <c r="BM200" s="47">
        <f>ABS(Table6[[#This Row],[ Red_11]]/Table6[[#This Row],[sales]])</f>
        <v>0.99754469812445612</v>
      </c>
      <c r="BN200" s="9">
        <f>'[1]12'!K$22+'[1]12'!K$28*Table6[[#This Row],[COMBINE LN LING]]+'[1]12'!K$23*Table6[[#This Row],[DL_DUM]]+'[1]12'!K$24*Table6[[#This Row],[CT_DUM]]+'[1]12'!K$25*Table6[[#This Row],[PA_DUM]]+'[1]12'!K$26*Table6[[#This Row],[NY_DUM]]+'[1]12'!K$27*Table6[[#This Row],[NJ_DUM]]</f>
        <v>8.5632316709142167</v>
      </c>
      <c r="BO200" s="9">
        <f>Table6[[#This Row],[sales]]-Table6[[#This Row],[ Pred_12]]</f>
        <v>3440.7577060032413</v>
      </c>
      <c r="BP200" s="47">
        <f>ABS(Table6[[#This Row],[ Red_12]]/Table6[[#This Row],[sales]])</f>
        <v>0.99751741521718518</v>
      </c>
      <c r="BQ200">
        <f>LN(G200+'2019 Totals and Calculations'!C$18)</f>
        <v>8.4196430945438365</v>
      </c>
      <c r="BR200">
        <f>LN(Table6[[#This Row],[PROF RADIO]]+'2019 Totals and Calculations'!D$18)</f>
        <v>6.7152397347832666</v>
      </c>
      <c r="BS200">
        <f>LN(Table6[[#This Row],[ONLINE LINGERING]]+'2019 Totals and Calculations'!E$18)</f>
        <v>5.9971885498766184</v>
      </c>
      <c r="BT200">
        <f>MONTH(Table6[[#This Row],[Date]])</f>
        <v>10</v>
      </c>
      <c r="BU200">
        <f t="shared" si="94"/>
        <v>0</v>
      </c>
      <c r="BV200">
        <f t="shared" si="95"/>
        <v>0</v>
      </c>
      <c r="BW200">
        <f t="shared" si="96"/>
        <v>0</v>
      </c>
      <c r="BX200">
        <f t="shared" si="97"/>
        <v>0</v>
      </c>
      <c r="BY200">
        <f t="shared" si="98"/>
        <v>0</v>
      </c>
      <c r="BZ200">
        <f t="shared" si="99"/>
        <v>0</v>
      </c>
      <c r="CA200">
        <f t="shared" si="100"/>
        <v>0</v>
      </c>
      <c r="CB200">
        <f t="shared" si="101"/>
        <v>0</v>
      </c>
      <c r="CC200">
        <f t="shared" si="102"/>
        <v>0</v>
      </c>
      <c r="CD200">
        <f t="shared" si="103"/>
        <v>1</v>
      </c>
      <c r="CE200">
        <f t="shared" si="104"/>
        <v>0</v>
      </c>
      <c r="CF200">
        <f t="shared" si="105"/>
        <v>0</v>
      </c>
      <c r="CG200">
        <f t="shared" si="106"/>
        <v>42</v>
      </c>
      <c r="CH20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2908.4465435084621</v>
      </c>
      <c r="CI200" s="79">
        <f>Table6[[#This Row],[sales]]-CH200</f>
        <v>540.8743941656935</v>
      </c>
      <c r="CJ200">
        <f>ABS(Table6[[#This Row],[sales]]-CH200)/Table6[[#This Row],[sales]]</f>
        <v>0.15680605079630541</v>
      </c>
      <c r="CK20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3329.2451869447764</v>
      </c>
      <c r="CL200" s="79">
        <f>Table6[[#This Row],[sales]]-CK200</f>
        <v>120.07575072937925</v>
      </c>
      <c r="CM200">
        <f>ABS(Table6[[#This Row],[sales]]-CK200)/Table6[[#This Row],[sales]]</f>
        <v>3.4811417348234688E-2</v>
      </c>
      <c r="CN20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3033.0192372107258</v>
      </c>
      <c r="CO200" s="79">
        <f>Table6[[#This Row],[sales]]-CN200</f>
        <v>416.30170046342982</v>
      </c>
      <c r="CP200">
        <f>ABS(Table6[[#This Row],[sales]]-CN200)/Table6[[#This Row],[sales]]</f>
        <v>0.12069091510636239</v>
      </c>
      <c r="CQ20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3057.1364465284159</v>
      </c>
      <c r="CR200" s="79">
        <f>Table6[[#This Row],[sales]]-CQ200</f>
        <v>392.18449114573968</v>
      </c>
      <c r="CS200">
        <f>ABS(Table6[[#This Row],[sales]]-CQ200)/Table6[[#This Row],[sales]]</f>
        <v>0.11369904344423977</v>
      </c>
    </row>
    <row r="201" spans="1:97" x14ac:dyDescent="0.2">
      <c r="A201">
        <v>200</v>
      </c>
      <c r="B201" t="s">
        <v>322</v>
      </c>
      <c r="C201" s="5">
        <v>43030</v>
      </c>
      <c r="D201" s="6">
        <v>4901.5995772733986</v>
      </c>
      <c r="E201" s="8">
        <f>YEAR(Table6[[#This Row],[Date]])</f>
        <v>2017</v>
      </c>
      <c r="F201" s="6">
        <f>Table6[[#This Row],[TV_State]]+Table6[[#This Row],[Radio_State]]+Table6[[#This Row],[Online]]</f>
        <v>5990.8439277785983</v>
      </c>
      <c r="G201" s="6">
        <f t="shared" si="81"/>
        <v>4392.3085623649104</v>
      </c>
      <c r="H201" s="6">
        <f>LN(Table6[[#This Row],[PROF TV LING]])</f>
        <v>8.3876102362691274</v>
      </c>
      <c r="I201" s="6">
        <f t="shared" si="82"/>
        <v>8.4973168751688668</v>
      </c>
      <c r="J201" s="6">
        <v>726.16290033679979</v>
      </c>
      <c r="K201" s="6">
        <f t="shared" si="87"/>
        <v>744.14401502442422</v>
      </c>
      <c r="L201" s="6">
        <f>0.5*J200+0.5*Table6[[#This Row],[Radio_State]]</f>
        <v>722.56803449354834</v>
      </c>
      <c r="M201" s="6">
        <f>LN(Table6[[#This Row],[RADIO LINGERING ]])</f>
        <v>6.5828115809422991</v>
      </c>
      <c r="N201" s="6">
        <f t="shared" si="83"/>
        <v>6.5877743702844285</v>
      </c>
      <c r="O201" s="6">
        <v>363.0814501683999</v>
      </c>
      <c r="P201" s="6">
        <f t="shared" si="84"/>
        <v>364.3122404218451</v>
      </c>
      <c r="Q201" s="6">
        <f>0.3*O200+0.7*Table6[[#This Row],[Online]]</f>
        <v>362.00299041542445</v>
      </c>
      <c r="R201" s="6">
        <f>LN(Table6[[#This Row],[ONLINE LINGERING]])</f>
        <v>5.8916524726077402</v>
      </c>
      <c r="S201" s="6">
        <f t="shared" si="85"/>
        <v>5.8946271897244831</v>
      </c>
      <c r="T201" s="6">
        <v>3061.0615128362315</v>
      </c>
      <c r="U201" s="6">
        <f t="shared" si="86"/>
        <v>8.0265170344103485</v>
      </c>
      <c r="V201" s="8">
        <f>YEAR(Table6[[#This Row],[Date]])</f>
        <v>2017</v>
      </c>
      <c r="W201" s="8">
        <f>WEEKNUM(Table6[[#This Row],[Date]])</f>
        <v>43</v>
      </c>
      <c r="X201" t="s">
        <v>365</v>
      </c>
      <c r="Y201" s="9">
        <f>Table6[[#This Row],[LNTVLING]]+Table6[[#This Row],[LNRADIOLING]]+Table6[[#This Row],[LNONLINELING]]</f>
        <v>20.862074289819169</v>
      </c>
      <c r="Z201">
        <f t="shared" si="107"/>
        <v>1</v>
      </c>
      <c r="AA201">
        <f t="shared" si="88"/>
        <v>0</v>
      </c>
      <c r="AB201">
        <f t="shared" si="89"/>
        <v>1</v>
      </c>
      <c r="AC201">
        <f t="shared" si="90"/>
        <v>0</v>
      </c>
      <c r="AD201">
        <f t="shared" si="91"/>
        <v>0</v>
      </c>
      <c r="AE201">
        <f t="shared" si="92"/>
        <v>0</v>
      </c>
      <c r="AF201">
        <f t="shared" si="93"/>
        <v>0</v>
      </c>
      <c r="AG201" s="9">
        <f>'[1]1'!J$20+'[1]1'!J$21*Table6[[#This Row],[TV_State]]</f>
        <v>6150.1076408045974</v>
      </c>
      <c r="AH201" s="9">
        <f>Table6[[#This Row],[sales]]-Table6[[#This Row],[Pred_1]]</f>
        <v>-3089.0461279683659</v>
      </c>
      <c r="AI201">
        <f>ABS(Table6[[#This Row],[Res_1]])/Table6[[#This Row],[sales]]</f>
        <v>1.0091421276621799</v>
      </c>
      <c r="AJ201" s="9">
        <f>'[1]2'!J$20+'[1]2'!J$21*Table6[[#This Row],[Radio_State]]</f>
        <v>4902.1767368340188</v>
      </c>
      <c r="AK201" s="9">
        <f>Table6[[#This Row],[sales]]-Table6[[#This Row],[ Pred_2 ]]</f>
        <v>-1841.1152239977873</v>
      </c>
      <c r="AL201">
        <f>ABS(Table6[[#This Row],[ Res_2 ]])/Table6[[#This Row],[sales]]</f>
        <v>0.60146299454528085</v>
      </c>
      <c r="AM201" s="10">
        <f>'[1]3'!J$20+'[1]3'!J$21*Data!O201</f>
        <v>3898.3683182367186</v>
      </c>
      <c r="AN201" s="9">
        <f>Table6[[#This Row],[sales]]-Table6[[#This Row],[Pred_3]]</f>
        <v>-837.30680540048706</v>
      </c>
      <c r="AO201" s="9">
        <f>ABS(Table6[[#This Row],[Res_3]])/Table6[[#This Row],[sales]]</f>
        <v>0.27353478585429636</v>
      </c>
      <c r="AP201" s="9">
        <f>'[1]4'!L$21+'[1]4'!L$27*Table6[[#This Row],[TV_State]]+'[1]4'!L$22*Table6[[#This Row],[NJ_DUM]]+'[1]4'!L$23*Table6[[#This Row],[NY_DUM]]+'[1]4'!L$24*Table6[[#This Row],[PA_DUM]]+'[1]4'!L$25*Table6[[#This Row],[CT_DUM]]+'[1]4'!L$26*Table6[[#This Row],[DL_DUM]]</f>
        <v>1319.0279899846296</v>
      </c>
      <c r="AQ201" s="9">
        <f>Table6[[#This Row],[sales]]-Table6[[#This Row],[Pred_4]]</f>
        <v>1742.0335228516019</v>
      </c>
      <c r="AR201">
        <f>ABS(Table6[[#This Row],[Res_4]]/Table6[[#This Row],[sales]])</f>
        <v>0.56909458223775389</v>
      </c>
      <c r="AS201" s="9">
        <f>'[1]5'!L$20+'[1]5'!L$26*Table6[[#This Row],[Radio_State]]+'[1]5'!L$21*Table6[[#This Row],[NJ_DUM]]+'[1]5'!L$22*Table6[[#This Row],[NY_DUM]]+'[1]5'!L$23*Table6[[#This Row],[PA_DUM]]+'[1]5'!L$24*Table6[[#This Row],[CT_DUM]]+'[1]5'!L$25*Table6[[#This Row],[DL_DUM]]</f>
        <v>1475.5966842461626</v>
      </c>
      <c r="AT201" s="9">
        <f>Table6[[#This Row],[sales]]-Table6[[#This Row],[Pred_5]]</f>
        <v>1585.4648285900689</v>
      </c>
      <c r="AU201" s="9">
        <f>ABS(Table6[[#This Row],[Red_5]]/Table6[[#This Row],[sales]])</f>
        <v>0.51794608567700884</v>
      </c>
      <c r="AV201" s="9">
        <f>'[1]6'!L$20+'[1]6'!L$26*Table6[[#This Row],[Online]]+'[1]6'!L$21*Table6[[#This Row],[NJ_DUM]]+'[1]6'!L$22*Table6[[#This Row],[NY_DUM]]+'[1]6'!L$23*Table6[[#This Row],[PA_DUM]]+'[1]6'!L$24*Table6[[#This Row],[CT_DUM]]+'[1]6'!L$25*Table6[[#This Row],[DL_DUM]]</f>
        <v>1574.2701924015862</v>
      </c>
      <c r="AW201" s="9">
        <f>Table6[[#This Row],[sales]]-Table6[[#This Row],[Pred_6]]</f>
        <v>1486.7913204346453</v>
      </c>
      <c r="AX201" s="9">
        <f>ABS(Table6[[#This Row],[Red_6]]/Table6[[#This Row],[sales]])</f>
        <v>0.48571102351257761</v>
      </c>
      <c r="AY201" s="9">
        <f>'[1]7'!L$21+'[1]7'!L$27*Table6[[#This Row],[LNTV]]+'[1]7'!L$22*Table6[[#This Row],[NJ_DUM]]+'[1]7'!L$23*Table6[[#This Row],[NY_DUM]]+'[1]7'!L$24*Table6[[#This Row],[PA_DUM]]+'[1]7'!L$25*Table6[[#This Row],[CT_DUM]]+'[1]7'!L$26*Table6[[#This Row],[DL_DUM]]</f>
        <v>6.0860914450130155</v>
      </c>
      <c r="AZ201" s="9">
        <f>Table6[[#This Row],[sales]]-Table6[[#This Row],[Pred_7]]</f>
        <v>3054.9754213912183</v>
      </c>
      <c r="BA201" s="9">
        <f>ABS(Table6[[#This Row],[Red_7]]/Table6[[#This Row],[sales]])</f>
        <v>0.99801177094302362</v>
      </c>
      <c r="BB201" s="9">
        <f>'[1]8'!O$22+'[1]8'!O$28*Table6[[#This Row],[LNRADIOLING]]+'[1]8'!O$23*Table6[[#This Row],[DL_DUM]]+'[1]8'!O$24*Table6[[#This Row],[CT_DUM]]+'[1]8'!O$25*Table6[[#This Row],[PA_DUM]]+'[1]8'!O$26*Table6[[#This Row],[NY_DUM]]+'[1]8'!O$27*Table6[[#This Row],[NJ_DUM]]</f>
        <v>8.5562235479080826</v>
      </c>
      <c r="BC201" s="9">
        <f>Table6[[#This Row],[sales]]-Table6[[#This Row],[Pred_8]]</f>
        <v>3052.5052892883232</v>
      </c>
      <c r="BD201" s="9">
        <f>ABS(Table6[[#This Row],[Red_8]]/Table6[[#This Row],[sales]])</f>
        <v>0.99720481816127227</v>
      </c>
      <c r="BE201" s="9">
        <f>'[1]9'!M$19+'[1]9'!M$21*Table6[[#This Row],[LNONLINE]]+'[1]9'!M$20*Table6[[#This Row],[DL_DUM]]+'[1]9'!M$22*Table6[[#This Row],[CT_DUM]]+'[1]9'!M$23*Table6[[#This Row],[PA_DUM]]+'[1]9'!M$24*Table6[[#This Row],[NY_DUM]]+'[1]9'!M$25*Table6[[#This Row],[NJ_DUM]]</f>
        <v>8.5328345845944309</v>
      </c>
      <c r="BF201" s="9">
        <f>Table6[[#This Row],[sales]]-Table6[[#This Row],[Pred_9]]</f>
        <v>3052.5286782516368</v>
      </c>
      <c r="BG201" s="9">
        <f>ABS(Table6[[#This Row],[Red_9]]/Table6[[#This Row],[sales]])</f>
        <v>0.99721245896274446</v>
      </c>
      <c r="BH201" s="9">
        <f>'[1]10'!P$22+'[1]10'!P$30*Table6[[#This Row],[LNTV]]+'[1]10'!P$29*Table6[[#This Row],[LNRADIOLING]]+'[1]10'!P$24*Table6[[#This Row],[LNONLINELING]]+'[1]10'!P$23*Table6[[#This Row],[DL_DUM]]+'[1]10'!P$25*Table6[[#This Row],[CT_DUM]]+'[1]10'!P$26*Table6[[#This Row],[PA_DUM]]+'[1]10'!P$27*Table6[[#This Row],[NY_DUM]]+'[1]10'!P$28*Table6[[#This Row],[NJ_DUM]]</f>
        <v>8.4524151881745428</v>
      </c>
      <c r="BI201" s="9">
        <f>Table6[[#This Row],[sales]]-Table6[[#This Row],[Pred_10]]</f>
        <v>3052.6090976480568</v>
      </c>
      <c r="BJ201" s="45">
        <f>ABS(Table6[[#This Row],[Red_10]]/Table6[[#This Row],[sales]])</f>
        <v>0.99723873069759283</v>
      </c>
      <c r="BK201" s="9">
        <f>'[1]11'!P$32+'[1]11'!P$40*Table6[[#This Row],[LNONLINELING]]+'[1]11'!P$39*Table6[[#This Row],[LNRADIOLING]]+'[1]11'!P$38*Table6[[#This Row],[LNTVLING]]+'[1]11'!P$33*Table6[[#This Row],[DL_DUM]]+'[1]11'!P$34*Table6[[#This Row],[CT_DUM]]+'[1]11'!P$35*Table6[[#This Row],[PA_DUM]]+'[1]11'!P$36*Table6[[#This Row],[NY_DUM]]+'[1]11'!P$37*Table6[[#This Row],[NJ_DUM]]</f>
        <v>8.4633304355108407</v>
      </c>
      <c r="BL201" s="9">
        <f>Table6[[#This Row],[sales]]-Table6[[#This Row],[ Pred_11]]</f>
        <v>3052.5981824007208</v>
      </c>
      <c r="BM201" s="47">
        <f>ABS(Table6[[#This Row],[ Red_11]]/Table6[[#This Row],[sales]])</f>
        <v>0.99723516486028763</v>
      </c>
      <c r="BN201" s="9">
        <f>'[1]12'!K$22+'[1]12'!K$28*Table6[[#This Row],[COMBINE LN LING]]+'[1]12'!K$23*Table6[[#This Row],[DL_DUM]]+'[1]12'!K$24*Table6[[#This Row],[CT_DUM]]+'[1]12'!K$25*Table6[[#This Row],[PA_DUM]]+'[1]12'!K$26*Table6[[#This Row],[NY_DUM]]+'[1]12'!K$27*Table6[[#This Row],[NJ_DUM]]</f>
        <v>8.5700520028248359</v>
      </c>
      <c r="BO201" s="9">
        <f>Table6[[#This Row],[sales]]-Table6[[#This Row],[ Pred_12]]</f>
        <v>3052.4914608334066</v>
      </c>
      <c r="BP201" s="47">
        <f>ABS(Table6[[#This Row],[ Red_12]]/Table6[[#This Row],[sales]])</f>
        <v>0.99720030062548981</v>
      </c>
      <c r="BQ201">
        <f>LN(G201+'2019 Totals and Calculations'!C$18)</f>
        <v>8.4666474231060516</v>
      </c>
      <c r="BR201">
        <f>LN(Table6[[#This Row],[PROF RADIO]]+'2019 Totals and Calculations'!D$18)</f>
        <v>6.693200217396555</v>
      </c>
      <c r="BS201">
        <f>LN(Table6[[#This Row],[ONLINE LINGERING]]+'2019 Totals and Calculations'!E$18)</f>
        <v>6.0060584228057126</v>
      </c>
      <c r="BT201">
        <f>MONTH(Table6[[#This Row],[Date]])</f>
        <v>10</v>
      </c>
      <c r="BU201">
        <f t="shared" si="94"/>
        <v>0</v>
      </c>
      <c r="BV201">
        <f t="shared" si="95"/>
        <v>0</v>
      </c>
      <c r="BW201">
        <f t="shared" si="96"/>
        <v>0</v>
      </c>
      <c r="BX201">
        <f t="shared" si="97"/>
        <v>0</v>
      </c>
      <c r="BY201">
        <f t="shared" si="98"/>
        <v>0</v>
      </c>
      <c r="BZ201">
        <f t="shared" si="99"/>
        <v>0</v>
      </c>
      <c r="CA201">
        <f t="shared" si="100"/>
        <v>0</v>
      </c>
      <c r="CB201">
        <f t="shared" si="101"/>
        <v>0</v>
      </c>
      <c r="CC201">
        <f t="shared" si="102"/>
        <v>0</v>
      </c>
      <c r="CD201">
        <f t="shared" si="103"/>
        <v>1</v>
      </c>
      <c r="CE201">
        <f t="shared" si="104"/>
        <v>0</v>
      </c>
      <c r="CF201">
        <f t="shared" si="105"/>
        <v>0</v>
      </c>
      <c r="CG201">
        <f t="shared" si="106"/>
        <v>43</v>
      </c>
      <c r="CH20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2957.4570867319408</v>
      </c>
      <c r="CI201" s="79">
        <f>Table6[[#This Row],[sales]]-CH201</f>
        <v>103.60442610429072</v>
      </c>
      <c r="CJ201">
        <f>ABS(Table6[[#This Row],[sales]]-CH201)/Table6[[#This Row],[sales]]</f>
        <v>3.3845914454785284E-2</v>
      </c>
      <c r="CK20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3314.3390554683083</v>
      </c>
      <c r="CL201" s="79">
        <f>Table6[[#This Row],[sales]]-CK201</f>
        <v>-253.2775426320768</v>
      </c>
      <c r="CM201">
        <f>ABS(Table6[[#This Row],[sales]]-CK201)/Table6[[#This Row],[sales]]</f>
        <v>8.2741735692009044E-2</v>
      </c>
      <c r="CN20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3048.9862893191189</v>
      </c>
      <c r="CO201" s="79">
        <f>Table6[[#This Row],[sales]]-CN201</f>
        <v>12.07522351711259</v>
      </c>
      <c r="CP201">
        <f>ABS(Table6[[#This Row],[sales]]-CN201)/Table6[[#This Row],[sales]]</f>
        <v>3.9447830324468953E-3</v>
      </c>
      <c r="CQ20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3077.8802058903098</v>
      </c>
      <c r="CR201" s="79">
        <f>Table6[[#This Row],[sales]]-CQ201</f>
        <v>-16.818693054078267</v>
      </c>
      <c r="CS201">
        <f>ABS(Table6[[#This Row],[sales]]-CQ201)/Table6[[#This Row],[sales]]</f>
        <v>5.4943989147395083E-3</v>
      </c>
    </row>
    <row r="202" spans="1:97" x14ac:dyDescent="0.2">
      <c r="A202">
        <v>201</v>
      </c>
      <c r="B202" t="s">
        <v>322</v>
      </c>
      <c r="C202" s="5">
        <v>43037</v>
      </c>
      <c r="D202" s="6">
        <v>4950.6155730461332</v>
      </c>
      <c r="E202" s="8">
        <f>YEAR(Table6[[#This Row],[Date]])</f>
        <v>2017</v>
      </c>
      <c r="F202" s="6">
        <f>Table6[[#This Row],[TV_State]]+Table6[[#This Row],[Radio_State]]+Table6[[#This Row],[Online]]</f>
        <v>6050.7523670563851</v>
      </c>
      <c r="G202" s="6">
        <f t="shared" si="81"/>
        <v>4559.800665569277</v>
      </c>
      <c r="H202" s="6">
        <f>LN(Table6[[#This Row],[PROF TV LING]])</f>
        <v>8.4250341878620123</v>
      </c>
      <c r="I202" s="6">
        <f t="shared" si="82"/>
        <v>8.5072672060220356</v>
      </c>
      <c r="J202" s="6">
        <v>733.42452934016796</v>
      </c>
      <c r="K202" s="6">
        <f t="shared" si="87"/>
        <v>738.78427218229604</v>
      </c>
      <c r="L202" s="6">
        <f>0.5*J201+0.5*Table6[[#This Row],[Radio_State]]</f>
        <v>729.79371483848388</v>
      </c>
      <c r="M202" s="6">
        <f>LN(Table6[[#This Row],[RADIO LINGERING ]])</f>
        <v>6.5927619117954679</v>
      </c>
      <c r="N202" s="6">
        <f t="shared" si="83"/>
        <v>6.5977247011375972</v>
      </c>
      <c r="O202" s="6">
        <v>366.71226467008398</v>
      </c>
      <c r="P202" s="6">
        <f t="shared" si="84"/>
        <v>365.99225739561228</v>
      </c>
      <c r="Q202" s="6">
        <f>0.3*O201+0.7*Table6[[#This Row],[Online]]</f>
        <v>365.6230203195787</v>
      </c>
      <c r="R202" s="6">
        <f>LN(Table6[[#This Row],[ONLINE LINGERING]])</f>
        <v>5.901602803460908</v>
      </c>
      <c r="S202" s="6">
        <f t="shared" si="85"/>
        <v>5.9045775205776518</v>
      </c>
      <c r="T202" s="6">
        <v>3051.1093622569229</v>
      </c>
      <c r="U202" s="6">
        <f t="shared" si="86"/>
        <v>8.0232605287995735</v>
      </c>
      <c r="V202" s="8">
        <f>YEAR(Table6[[#This Row],[Date]])</f>
        <v>2017</v>
      </c>
      <c r="W202" s="8">
        <f>WEEKNUM(Table6[[#This Row],[Date]])</f>
        <v>44</v>
      </c>
      <c r="X202" t="s">
        <v>366</v>
      </c>
      <c r="Y202" s="9">
        <f>Table6[[#This Row],[LNTVLING]]+Table6[[#This Row],[LNRADIOLING]]+Table6[[#This Row],[LNONLINELING]]</f>
        <v>20.919398903118388</v>
      </c>
      <c r="Z202">
        <f t="shared" si="107"/>
        <v>1</v>
      </c>
      <c r="AA202">
        <f t="shared" si="88"/>
        <v>0</v>
      </c>
      <c r="AB202">
        <f t="shared" si="89"/>
        <v>1</v>
      </c>
      <c r="AC202">
        <f t="shared" si="90"/>
        <v>0</v>
      </c>
      <c r="AD202">
        <f t="shared" si="91"/>
        <v>0</v>
      </c>
      <c r="AE202">
        <f t="shared" si="92"/>
        <v>0</v>
      </c>
      <c r="AF202">
        <f t="shared" si="93"/>
        <v>0</v>
      </c>
      <c r="AG202" s="9">
        <f>'[1]1'!J$20+'[1]1'!J$21*Table6[[#This Row],[TV_State]]</f>
        <v>6198.3113917580804</v>
      </c>
      <c r="AH202" s="9">
        <f>Table6[[#This Row],[sales]]-Table6[[#This Row],[Pred_1]]</f>
        <v>-3147.2020295011575</v>
      </c>
      <c r="AI202">
        <f>ABS(Table6[[#This Row],[Res_1]])/Table6[[#This Row],[sales]]</f>
        <v>1.0314943372508794</v>
      </c>
      <c r="AJ202" s="9">
        <f>'[1]2'!J$20+'[1]2'!J$21*Table6[[#This Row],[Radio_State]]</f>
        <v>4934.0556861623845</v>
      </c>
      <c r="AK202" s="9">
        <f>Table6[[#This Row],[sales]]-Table6[[#This Row],[ Pred_2 ]]</f>
        <v>-1882.9463239054617</v>
      </c>
      <c r="AL202">
        <f>ABS(Table6[[#This Row],[ Res_2 ]])/Table6[[#This Row],[sales]]</f>
        <v>0.61713498283543522</v>
      </c>
      <c r="AM202" s="10">
        <f>'[1]3'!J$20+'[1]3'!J$21*Data!O202</f>
        <v>3919.3446996018374</v>
      </c>
      <c r="AN202" s="9">
        <f>Table6[[#This Row],[sales]]-Table6[[#This Row],[Pred_3]]</f>
        <v>-868.23533734491457</v>
      </c>
      <c r="AO202" s="9">
        <f>ABS(Table6[[#This Row],[Res_3]])/Table6[[#This Row],[sales]]</f>
        <v>0.28456382065003266</v>
      </c>
      <c r="AP202" s="9">
        <f>'[1]4'!L$21+'[1]4'!L$27*Table6[[#This Row],[TV_State]]+'[1]4'!L$22*Table6[[#This Row],[NJ_DUM]]+'[1]4'!L$23*Table6[[#This Row],[NY_DUM]]+'[1]4'!L$24*Table6[[#This Row],[PA_DUM]]+'[1]4'!L$25*Table6[[#This Row],[CT_DUM]]+'[1]4'!L$26*Table6[[#This Row],[DL_DUM]]</f>
        <v>1329.8399699410177</v>
      </c>
      <c r="AQ202" s="9">
        <f>Table6[[#This Row],[sales]]-Table6[[#This Row],[Pred_4]]</f>
        <v>1721.2693923159052</v>
      </c>
      <c r="AR202">
        <f>ABS(Table6[[#This Row],[Res_4]]/Table6[[#This Row],[sales]])</f>
        <v>0.56414542644996257</v>
      </c>
      <c r="AS202" s="9">
        <f>'[1]5'!L$20+'[1]5'!L$26*Table6[[#This Row],[Radio_State]]+'[1]5'!L$21*Table6[[#This Row],[NJ_DUM]]+'[1]5'!L$22*Table6[[#This Row],[NY_DUM]]+'[1]5'!L$23*Table6[[#This Row],[PA_DUM]]+'[1]5'!L$24*Table6[[#This Row],[CT_DUM]]+'[1]5'!L$25*Table6[[#This Row],[DL_DUM]]</f>
        <v>1488.3887358053544</v>
      </c>
      <c r="AT202" s="9">
        <f>Table6[[#This Row],[sales]]-Table6[[#This Row],[Pred_5]]</f>
        <v>1562.7206264515685</v>
      </c>
      <c r="AU202" s="9">
        <f>ABS(Table6[[#This Row],[Red_5]]/Table6[[#This Row],[sales]])</f>
        <v>0.51218112525983506</v>
      </c>
      <c r="AV202" s="9">
        <f>'[1]6'!L$20+'[1]6'!L$26*Table6[[#This Row],[Online]]+'[1]6'!L$21*Table6[[#This Row],[NJ_DUM]]+'[1]6'!L$22*Table6[[#This Row],[NY_DUM]]+'[1]6'!L$23*Table6[[#This Row],[PA_DUM]]+'[1]6'!L$24*Table6[[#This Row],[CT_DUM]]+'[1]6'!L$25*Table6[[#This Row],[DL_DUM]]</f>
        <v>1590.072432337467</v>
      </c>
      <c r="AW202" s="9">
        <f>Table6[[#This Row],[sales]]-Table6[[#This Row],[Pred_6]]</f>
        <v>1461.0369299194558</v>
      </c>
      <c r="AX202" s="9">
        <f>ABS(Table6[[#This Row],[Red_6]]/Table6[[#This Row],[sales]])</f>
        <v>0.47885433016360923</v>
      </c>
      <c r="AY202" s="9">
        <f>'[1]7'!L$21+'[1]7'!L$27*Table6[[#This Row],[LNTV]]+'[1]7'!L$22*Table6[[#This Row],[NJ_DUM]]+'[1]7'!L$23*Table6[[#This Row],[NY_DUM]]+'[1]7'!L$24*Table6[[#This Row],[PA_DUM]]+'[1]7'!L$25*Table6[[#This Row],[CT_DUM]]+'[1]7'!L$26*Table6[[#This Row],[DL_DUM]]</f>
        <v>6.087192792303016</v>
      </c>
      <c r="AZ202" s="9">
        <f>Table6[[#This Row],[sales]]-Table6[[#This Row],[Pred_7]]</f>
        <v>3045.0221694646198</v>
      </c>
      <c r="BA202" s="9">
        <f>ABS(Table6[[#This Row],[Red_7]]/Table6[[#This Row],[sales]])</f>
        <v>0.99800492474389702</v>
      </c>
      <c r="BB202" s="9">
        <f>'[1]8'!O$22+'[1]8'!O$28*Table6[[#This Row],[LNRADIOLING]]+'[1]8'!O$23*Table6[[#This Row],[DL_DUM]]+'[1]8'!O$24*Table6[[#This Row],[CT_DUM]]+'[1]8'!O$25*Table6[[#This Row],[PA_DUM]]+'[1]8'!O$26*Table6[[#This Row],[NY_DUM]]+'[1]8'!O$27*Table6[[#This Row],[NJ_DUM]]</f>
        <v>8.5569334139118567</v>
      </c>
      <c r="BC202" s="9">
        <f>Table6[[#This Row],[sales]]-Table6[[#This Row],[Pred_8]]</f>
        <v>3042.5524288430111</v>
      </c>
      <c r="BD202" s="9">
        <f>ABS(Table6[[#This Row],[Red_8]]/Table6[[#This Row],[sales]])</f>
        <v>0.99719546814028903</v>
      </c>
      <c r="BE202" s="9">
        <f>'[1]9'!M$19+'[1]9'!M$21*Table6[[#This Row],[LNONLINE]]+'[1]9'!M$20*Table6[[#This Row],[DL_DUM]]+'[1]9'!M$22*Table6[[#This Row],[CT_DUM]]+'[1]9'!M$23*Table6[[#This Row],[PA_DUM]]+'[1]9'!M$24*Table6[[#This Row],[NY_DUM]]+'[1]9'!M$25*Table6[[#This Row],[NJ_DUM]]</f>
        <v>8.5359850329257636</v>
      </c>
      <c r="BF202" s="9">
        <f>Table6[[#This Row],[sales]]-Table6[[#This Row],[Pred_9]]</f>
        <v>3042.5733772239969</v>
      </c>
      <c r="BG202" s="9">
        <f>ABS(Table6[[#This Row],[Red_9]]/Table6[[#This Row],[sales]])</f>
        <v>0.99720233396464952</v>
      </c>
      <c r="BH202" s="9">
        <f>'[1]10'!P$22+'[1]10'!P$30*Table6[[#This Row],[LNTV]]+'[1]10'!P$29*Table6[[#This Row],[LNRADIOLING]]+'[1]10'!P$24*Table6[[#This Row],[LNONLINELING]]+'[1]10'!P$23*Table6[[#This Row],[DL_DUM]]+'[1]10'!P$25*Table6[[#This Row],[CT_DUM]]+'[1]10'!P$26*Table6[[#This Row],[PA_DUM]]+'[1]10'!P$27*Table6[[#This Row],[NY_DUM]]+'[1]10'!P$28*Table6[[#This Row],[NJ_DUM]]</f>
        <v>8.4542262714507608</v>
      </c>
      <c r="BI202" s="9">
        <f>Table6[[#This Row],[sales]]-Table6[[#This Row],[Pred_10]]</f>
        <v>3042.655135985472</v>
      </c>
      <c r="BJ202" s="45">
        <f>ABS(Table6[[#This Row],[Red_10]]/Table6[[#This Row],[sales]])</f>
        <v>0.99722913036942173</v>
      </c>
      <c r="BK202" s="9">
        <f>'[1]11'!P$32+'[1]11'!P$40*Table6[[#This Row],[LNONLINELING]]+'[1]11'!P$39*Table6[[#This Row],[LNRADIOLING]]+'[1]11'!P$38*Table6[[#This Row],[LNTVLING]]+'[1]11'!P$33*Table6[[#This Row],[DL_DUM]]+'[1]11'!P$34*Table6[[#This Row],[CT_DUM]]+'[1]11'!P$35*Table6[[#This Row],[PA_DUM]]+'[1]11'!P$36*Table6[[#This Row],[NY_DUM]]+'[1]11'!P$37*Table6[[#This Row],[NJ_DUM]]</f>
        <v>8.459821665628839</v>
      </c>
      <c r="BL202" s="9">
        <f>Table6[[#This Row],[sales]]-Table6[[#This Row],[ Pred_11]]</f>
        <v>3042.6495405912942</v>
      </c>
      <c r="BM202" s="47">
        <f>ABS(Table6[[#This Row],[ Red_11]]/Table6[[#This Row],[sales]])</f>
        <v>0.99722729648098529</v>
      </c>
      <c r="BN202" s="9">
        <f>'[1]12'!K$22+'[1]12'!K$28*Table6[[#This Row],[COMBINE LN LING]]+'[1]12'!K$23*Table6[[#This Row],[DL_DUM]]+'[1]12'!K$24*Table6[[#This Row],[CT_DUM]]+'[1]12'!K$25*Table6[[#This Row],[PA_DUM]]+'[1]12'!K$26*Table6[[#This Row],[NY_DUM]]+'[1]12'!K$27*Table6[[#This Row],[NJ_DUM]]</f>
        <v>8.5755686871797963</v>
      </c>
      <c r="BO202" s="9">
        <f>Table6[[#This Row],[sales]]-Table6[[#This Row],[ Pred_12]]</f>
        <v>3042.533793569743</v>
      </c>
      <c r="BP202" s="47">
        <f>ABS(Table6[[#This Row],[ Red_12]]/Table6[[#This Row],[sales]])</f>
        <v>0.99718936043615414</v>
      </c>
      <c r="BQ202">
        <f>LN(G202+'2019 Totals and Calculations'!C$18)</f>
        <v>8.5012760185824927</v>
      </c>
      <c r="BR202">
        <f>LN(Table6[[#This Row],[PROF RADIO]]+'2019 Totals and Calculations'!D$18)</f>
        <v>6.6865356737613562</v>
      </c>
      <c r="BS202">
        <f>LN(Table6[[#This Row],[ONLINE LINGERING]]+'2019 Totals and Calculations'!E$18)</f>
        <v>6.0149378419930564</v>
      </c>
      <c r="BT202">
        <f>MONTH(Table6[[#This Row],[Date]])</f>
        <v>10</v>
      </c>
      <c r="BU202">
        <f t="shared" si="94"/>
        <v>0</v>
      </c>
      <c r="BV202">
        <f t="shared" si="95"/>
        <v>0</v>
      </c>
      <c r="BW202">
        <f t="shared" si="96"/>
        <v>0</v>
      </c>
      <c r="BX202">
        <f t="shared" si="97"/>
        <v>0</v>
      </c>
      <c r="BY202">
        <f t="shared" si="98"/>
        <v>0</v>
      </c>
      <c r="BZ202">
        <f t="shared" si="99"/>
        <v>0</v>
      </c>
      <c r="CA202">
        <f t="shared" si="100"/>
        <v>0</v>
      </c>
      <c r="CB202">
        <f t="shared" si="101"/>
        <v>0</v>
      </c>
      <c r="CC202">
        <f t="shared" si="102"/>
        <v>0</v>
      </c>
      <c r="CD202">
        <f t="shared" si="103"/>
        <v>1</v>
      </c>
      <c r="CE202">
        <f t="shared" si="104"/>
        <v>0</v>
      </c>
      <c r="CF202">
        <f t="shared" si="105"/>
        <v>0</v>
      </c>
      <c r="CG202">
        <f t="shared" si="106"/>
        <v>44</v>
      </c>
      <c r="CH20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2996.2234300968739</v>
      </c>
      <c r="CI202" s="79">
        <f>Table6[[#This Row],[sales]]-CH202</f>
        <v>54.885932160048924</v>
      </c>
      <c r="CJ202">
        <f>ABS(Table6[[#This Row],[sales]]-CH202)/Table6[[#This Row],[sales]]</f>
        <v>1.7988844595019527E-2</v>
      </c>
      <c r="CK20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3315.0828104205493</v>
      </c>
      <c r="CL202" s="79">
        <f>Table6[[#This Row],[sales]]-CK202</f>
        <v>-263.97344816362647</v>
      </c>
      <c r="CM202">
        <f>ABS(Table6[[#This Row],[sales]]-CK202)/Table6[[#This Row],[sales]]</f>
        <v>8.6517203030822804E-2</v>
      </c>
      <c r="CN20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3065.0469543865934</v>
      </c>
      <c r="CO202" s="79">
        <f>Table6[[#This Row],[sales]]-CN202</f>
        <v>-13.93759212967052</v>
      </c>
      <c r="CP202">
        <f>ABS(Table6[[#This Row],[sales]]-CN202)/Table6[[#This Row],[sales]]</f>
        <v>4.5680408254395724E-3</v>
      </c>
      <c r="CQ20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3101.6849381119678</v>
      </c>
      <c r="CR202" s="79">
        <f>Table6[[#This Row],[sales]]-CQ202</f>
        <v>-50.575575855044917</v>
      </c>
      <c r="CS202">
        <f>ABS(Table6[[#This Row],[sales]]-CQ202)/Table6[[#This Row],[sales]]</f>
        <v>1.6576126860832638E-2</v>
      </c>
    </row>
    <row r="203" spans="1:97" x14ac:dyDescent="0.2">
      <c r="A203">
        <v>202</v>
      </c>
      <c r="B203" t="s">
        <v>322</v>
      </c>
      <c r="C203" s="5">
        <v>43044</v>
      </c>
      <c r="D203" s="6">
        <v>5000.121728776594</v>
      </c>
      <c r="E203" s="8">
        <f>YEAR(Table6[[#This Row],[Date]])</f>
        <v>2017</v>
      </c>
      <c r="F203" s="6">
        <f>Table6[[#This Row],[TV_State]]+Table6[[#This Row],[Radio_State]]+Table6[[#This Row],[Online]]</f>
        <v>6111.2598907269485</v>
      </c>
      <c r="G203" s="6">
        <f t="shared" si="81"/>
        <v>4691.8969845314714</v>
      </c>
      <c r="H203" s="6">
        <f>LN(Table6[[#This Row],[PROF TV LING]])</f>
        <v>8.453592253976387</v>
      </c>
      <c r="I203" s="6">
        <f t="shared" si="82"/>
        <v>8.5172175368752026</v>
      </c>
      <c r="J203" s="6">
        <v>740.7587746335696</v>
      </c>
      <c r="K203" s="6">
        <f t="shared" si="87"/>
        <v>739.77152340793282</v>
      </c>
      <c r="L203" s="6">
        <f>0.5*J202+0.5*Table6[[#This Row],[Radio_State]]</f>
        <v>737.09165198686878</v>
      </c>
      <c r="M203" s="6">
        <f>LN(Table6[[#This Row],[RADIO LINGERING ]])</f>
        <v>6.6027122426486358</v>
      </c>
      <c r="N203" s="6">
        <f t="shared" si="83"/>
        <v>6.6076750319907651</v>
      </c>
      <c r="O203" s="6">
        <v>370.3793873167848</v>
      </c>
      <c r="P203" s="6">
        <f t="shared" si="84"/>
        <v>369.06324834043306</v>
      </c>
      <c r="Q203" s="6">
        <f>0.3*O202+0.7*Table6[[#This Row],[Online]]</f>
        <v>369.27925052277453</v>
      </c>
      <c r="R203" s="6">
        <f>LN(Table6[[#This Row],[ONLINE LINGERING]])</f>
        <v>5.9115531343140768</v>
      </c>
      <c r="S203" s="6">
        <f t="shared" si="85"/>
        <v>5.9145278514308197</v>
      </c>
      <c r="T203" s="6">
        <v>3203.9147090586807</v>
      </c>
      <c r="U203" s="6">
        <f t="shared" si="86"/>
        <v>8.0721286876899452</v>
      </c>
      <c r="V203" s="8">
        <f>YEAR(Table6[[#This Row],[Date]])</f>
        <v>2017</v>
      </c>
      <c r="W203" s="8">
        <f>WEEKNUM(Table6[[#This Row],[Date]])</f>
        <v>45</v>
      </c>
      <c r="X203" t="s">
        <v>367</v>
      </c>
      <c r="Y203" s="9">
        <f>Table6[[#This Row],[LNTVLING]]+Table6[[#This Row],[LNRADIOLING]]+Table6[[#This Row],[LNONLINELING]]</f>
        <v>20.9678576309391</v>
      </c>
      <c r="Z203">
        <f t="shared" si="107"/>
        <v>1</v>
      </c>
      <c r="AA203">
        <f t="shared" si="88"/>
        <v>0</v>
      </c>
      <c r="AB203">
        <f t="shared" si="89"/>
        <v>1</v>
      </c>
      <c r="AC203">
        <f t="shared" si="90"/>
        <v>0</v>
      </c>
      <c r="AD203">
        <f t="shared" si="91"/>
        <v>0</v>
      </c>
      <c r="AE203">
        <f t="shared" si="92"/>
        <v>0</v>
      </c>
      <c r="AF203">
        <f t="shared" si="93"/>
        <v>0</v>
      </c>
      <c r="AG203" s="9">
        <f>'[1]1'!J$20+'[1]1'!J$21*Table6[[#This Row],[TV_State]]</f>
        <v>6246.9971802210976</v>
      </c>
      <c r="AH203" s="9">
        <f>Table6[[#This Row],[sales]]-Table6[[#This Row],[Pred_1]]</f>
        <v>-3043.0824711624168</v>
      </c>
      <c r="AI203">
        <f>ABS(Table6[[#This Row],[Res_1]])/Table6[[#This Row],[sales]]</f>
        <v>0.94980133602135841</v>
      </c>
      <c r="AJ203" s="9">
        <f>'[1]2'!J$20+'[1]2'!J$21*Table6[[#This Row],[Radio_State]]</f>
        <v>4966.2534249840337</v>
      </c>
      <c r="AK203" s="9">
        <f>Table6[[#This Row],[sales]]-Table6[[#This Row],[ Pred_2 ]]</f>
        <v>-1762.338715925353</v>
      </c>
      <c r="AL203">
        <f>ABS(Table6[[#This Row],[ Res_2 ]])/Table6[[#This Row],[sales]]</f>
        <v>0.55005793722989993</v>
      </c>
      <c r="AM203" s="10">
        <f>'[1]3'!J$20+'[1]3'!J$21*Data!O203</f>
        <v>3940.5308447806074</v>
      </c>
      <c r="AN203" s="9">
        <f>Table6[[#This Row],[sales]]-Table6[[#This Row],[Pred_3]]</f>
        <v>-736.61613572192664</v>
      </c>
      <c r="AO203" s="9">
        <f>ABS(Table6[[#This Row],[Res_3]])/Table6[[#This Row],[sales]]</f>
        <v>0.22991128123330928</v>
      </c>
      <c r="AP203" s="9">
        <f>'[1]4'!L$21+'[1]4'!L$27*Table6[[#This Row],[TV_State]]+'[1]4'!L$22*Table6[[#This Row],[NJ_DUM]]+'[1]4'!L$23*Table6[[#This Row],[NY_DUM]]+'[1]4'!L$24*Table6[[#This Row],[PA_DUM]]+'[1]4'!L$25*Table6[[#This Row],[CT_DUM]]+'[1]4'!L$26*Table6[[#This Row],[DL_DUM]]</f>
        <v>1340.7600696969696</v>
      </c>
      <c r="AQ203" s="9">
        <f>Table6[[#This Row],[sales]]-Table6[[#This Row],[Pred_4]]</f>
        <v>1863.1546393617111</v>
      </c>
      <c r="AR203">
        <f>ABS(Table6[[#This Row],[Res_4]]/Table6[[#This Row],[sales]])</f>
        <v>0.58152441889101081</v>
      </c>
      <c r="AS203" s="9">
        <f>'[1]5'!L$20+'[1]5'!L$26*Table6[[#This Row],[Radio_State]]+'[1]5'!L$21*Table6[[#This Row],[NJ_DUM]]+'[1]5'!L$22*Table6[[#This Row],[NY_DUM]]+'[1]5'!L$23*Table6[[#This Row],[PA_DUM]]+'[1]5'!L$24*Table6[[#This Row],[CT_DUM]]+'[1]5'!L$25*Table6[[#This Row],[DL_DUM]]</f>
        <v>1501.3087078801373</v>
      </c>
      <c r="AT203" s="9">
        <f>Table6[[#This Row],[sales]]-Table6[[#This Row],[Pred_5]]</f>
        <v>1702.6060011785435</v>
      </c>
      <c r="AU203" s="9">
        <f>ABS(Table6[[#This Row],[Red_5]]/Table6[[#This Row],[sales]])</f>
        <v>0.53141427153620269</v>
      </c>
      <c r="AV203" s="9">
        <f>'[1]6'!L$20+'[1]6'!L$26*Table6[[#This Row],[Online]]+'[1]6'!L$21*Table6[[#This Row],[NJ_DUM]]+'[1]6'!L$22*Table6[[#This Row],[NY_DUM]]+'[1]6'!L$23*Table6[[#This Row],[PA_DUM]]+'[1]6'!L$24*Table6[[#This Row],[CT_DUM]]+'[1]6'!L$25*Table6[[#This Row],[DL_DUM]]</f>
        <v>1606.0326946727064</v>
      </c>
      <c r="AW203" s="9">
        <f>Table6[[#This Row],[sales]]-Table6[[#This Row],[Pred_6]]</f>
        <v>1597.8820143859743</v>
      </c>
      <c r="AX203" s="9">
        <f>ABS(Table6[[#This Row],[Red_6]]/Table6[[#This Row],[sales]])</f>
        <v>0.49872801228701769</v>
      </c>
      <c r="AY203" s="9">
        <f>'[1]7'!L$21+'[1]7'!L$27*Table6[[#This Row],[LNTV]]+'[1]7'!L$22*Table6[[#This Row],[NJ_DUM]]+'[1]7'!L$23*Table6[[#This Row],[NY_DUM]]+'[1]7'!L$24*Table6[[#This Row],[PA_DUM]]+'[1]7'!L$25*Table6[[#This Row],[CT_DUM]]+'[1]7'!L$26*Table6[[#This Row],[DL_DUM]]</f>
        <v>6.0882941395930166</v>
      </c>
      <c r="AZ203" s="9">
        <f>Table6[[#This Row],[sales]]-Table6[[#This Row],[Pred_7]]</f>
        <v>3197.8264149190877</v>
      </c>
      <c r="BA203" s="9">
        <f>ABS(Table6[[#This Row],[Red_7]]/Table6[[#This Row],[sales]])</f>
        <v>0.99809973276679964</v>
      </c>
      <c r="BB203" s="9">
        <f>'[1]8'!O$22+'[1]8'!O$28*Table6[[#This Row],[LNRADIOLING]]+'[1]8'!O$23*Table6[[#This Row],[DL_DUM]]+'[1]8'!O$24*Table6[[#This Row],[CT_DUM]]+'[1]8'!O$25*Table6[[#This Row],[PA_DUM]]+'[1]8'!O$26*Table6[[#This Row],[NY_DUM]]+'[1]8'!O$27*Table6[[#This Row],[NJ_DUM]]</f>
        <v>8.5576432799156343</v>
      </c>
      <c r="BC203" s="9">
        <f>Table6[[#This Row],[sales]]-Table6[[#This Row],[Pred_8]]</f>
        <v>3195.357065778765</v>
      </c>
      <c r="BD203" s="9">
        <f>ABS(Table6[[#This Row],[Red_8]]/Table6[[#This Row],[sales]])</f>
        <v>0.99732900402881508</v>
      </c>
      <c r="BE203" s="9">
        <f>'[1]9'!M$19+'[1]9'!M$21*Table6[[#This Row],[LNONLINE]]+'[1]9'!M$20*Table6[[#This Row],[DL_DUM]]+'[1]9'!M$22*Table6[[#This Row],[CT_DUM]]+'[1]9'!M$23*Table6[[#This Row],[PA_DUM]]+'[1]9'!M$24*Table6[[#This Row],[NY_DUM]]+'[1]9'!M$25*Table6[[#This Row],[NJ_DUM]]</f>
        <v>8.5391354812570963</v>
      </c>
      <c r="BF203" s="9">
        <f>Table6[[#This Row],[sales]]-Table6[[#This Row],[Pred_9]]</f>
        <v>3195.3755735774234</v>
      </c>
      <c r="BG203" s="9">
        <f>ABS(Table6[[#This Row],[Red_9]]/Table6[[#This Row],[sales]])</f>
        <v>0.9973347806490872</v>
      </c>
      <c r="BH203" s="9">
        <f>'[1]10'!P$22+'[1]10'!P$30*Table6[[#This Row],[LNTV]]+'[1]10'!P$29*Table6[[#This Row],[LNRADIOLING]]+'[1]10'!P$24*Table6[[#This Row],[LNONLINELING]]+'[1]10'!P$23*Table6[[#This Row],[DL_DUM]]+'[1]10'!P$25*Table6[[#This Row],[CT_DUM]]+'[1]10'!P$26*Table6[[#This Row],[PA_DUM]]+'[1]10'!P$27*Table6[[#This Row],[NY_DUM]]+'[1]10'!P$28*Table6[[#This Row],[NJ_DUM]]</f>
        <v>8.4560373547269787</v>
      </c>
      <c r="BI203" s="9">
        <f>Table6[[#This Row],[sales]]-Table6[[#This Row],[Pred_10]]</f>
        <v>3195.4586717039538</v>
      </c>
      <c r="BJ203" s="45">
        <f>ABS(Table6[[#This Row],[Red_10]]/Table6[[#This Row],[sales]])</f>
        <v>0.99736071708437857</v>
      </c>
      <c r="BK203" s="9">
        <f>'[1]11'!P$32+'[1]11'!P$40*Table6[[#This Row],[LNONLINELING]]+'[1]11'!P$39*Table6[[#This Row],[LNRADIOLING]]+'[1]11'!P$38*Table6[[#This Row],[LNTVLING]]+'[1]11'!P$33*Table6[[#This Row],[DL_DUM]]+'[1]11'!P$34*Table6[[#This Row],[CT_DUM]]+'[1]11'!P$35*Table6[[#This Row],[PA_DUM]]+'[1]11'!P$36*Table6[[#This Row],[NY_DUM]]+'[1]11'!P$37*Table6[[#This Row],[NJ_DUM]]</f>
        <v>8.4578083665914221</v>
      </c>
      <c r="BL203" s="9">
        <f>Table6[[#This Row],[sales]]-Table6[[#This Row],[ Pred_11]]</f>
        <v>3195.4569006920892</v>
      </c>
      <c r="BM203" s="47">
        <f>ABS(Table6[[#This Row],[ Red_11]]/Table6[[#This Row],[sales]])</f>
        <v>0.997360164319394</v>
      </c>
      <c r="BN203" s="9">
        <f>'[1]12'!K$22+'[1]12'!K$28*Table6[[#This Row],[COMBINE LN LING]]+'[1]12'!K$23*Table6[[#This Row],[DL_DUM]]+'[1]12'!K$24*Table6[[#This Row],[CT_DUM]]+'[1]12'!K$25*Table6[[#This Row],[PA_DUM]]+'[1]12'!K$26*Table6[[#This Row],[NY_DUM]]+'[1]12'!K$27*Table6[[#This Row],[NJ_DUM]]</f>
        <v>8.5802321552826619</v>
      </c>
      <c r="BO203" s="9">
        <f>Table6[[#This Row],[sales]]-Table6[[#This Row],[ Pred_12]]</f>
        <v>3195.3344769033979</v>
      </c>
      <c r="BP203" s="47">
        <f>ABS(Table6[[#This Row],[ Red_12]]/Table6[[#This Row],[sales]])</f>
        <v>0.9973219536303437</v>
      </c>
      <c r="BQ203">
        <f>LN(G203+'2019 Totals and Calculations'!C$18)</f>
        <v>8.527765209873392</v>
      </c>
      <c r="BR203">
        <f>LN(Table6[[#This Row],[PROF RADIO]]+'2019 Totals and Calculations'!D$18)</f>
        <v>6.6877666078928852</v>
      </c>
      <c r="BS203">
        <f>LN(Table6[[#This Row],[ONLINE LINGERING]]+'2019 Totals and Calculations'!E$18)</f>
        <v>6.0238267331872484</v>
      </c>
      <c r="BT203">
        <f>MONTH(Table6[[#This Row],[Date]])</f>
        <v>11</v>
      </c>
      <c r="BU203">
        <f t="shared" si="94"/>
        <v>0</v>
      </c>
      <c r="BV203">
        <f t="shared" si="95"/>
        <v>0</v>
      </c>
      <c r="BW203">
        <f t="shared" si="96"/>
        <v>0</v>
      </c>
      <c r="BX203">
        <f t="shared" si="97"/>
        <v>0</v>
      </c>
      <c r="BY203">
        <f t="shared" si="98"/>
        <v>0</v>
      </c>
      <c r="BZ203">
        <f t="shared" si="99"/>
        <v>0</v>
      </c>
      <c r="CA203">
        <f t="shared" si="100"/>
        <v>0</v>
      </c>
      <c r="CB203">
        <f t="shared" si="101"/>
        <v>0</v>
      </c>
      <c r="CC203">
        <f t="shared" si="102"/>
        <v>0</v>
      </c>
      <c r="CD203">
        <f t="shared" si="103"/>
        <v>0</v>
      </c>
      <c r="CE203">
        <f t="shared" si="104"/>
        <v>1</v>
      </c>
      <c r="CF203">
        <f t="shared" si="105"/>
        <v>0</v>
      </c>
      <c r="CG203">
        <f t="shared" si="106"/>
        <v>45</v>
      </c>
      <c r="CH20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2904.6560695164667</v>
      </c>
      <c r="CI203" s="79">
        <f>Table6[[#This Row],[sales]]-CH203</f>
        <v>299.25863954221404</v>
      </c>
      <c r="CJ203">
        <f>ABS(Table6[[#This Row],[sales]]-CH203)/Table6[[#This Row],[sales]]</f>
        <v>9.3404059320335991E-2</v>
      </c>
      <c r="CK20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3218.6079462077732</v>
      </c>
      <c r="CL203" s="79">
        <f>Table6[[#This Row],[sales]]-CK203</f>
        <v>-14.693237149092511</v>
      </c>
      <c r="CM203">
        <f>ABS(Table6[[#This Row],[sales]]-CK203)/Table6[[#This Row],[sales]]</f>
        <v>4.5860263094860678E-3</v>
      </c>
      <c r="CN20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3106.1922881132418</v>
      </c>
      <c r="CO203" s="79">
        <f>Table6[[#This Row],[sales]]-CN203</f>
        <v>97.722420945438898</v>
      </c>
      <c r="CP203">
        <f>ABS(Table6[[#This Row],[sales]]-CN203)/Table6[[#This Row],[sales]]</f>
        <v>3.0500943320725921E-2</v>
      </c>
      <c r="CQ20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3126.6738813000152</v>
      </c>
      <c r="CR203" s="79">
        <f>Table6[[#This Row],[sales]]-CQ203</f>
        <v>77.240827758665546</v>
      </c>
      <c r="CS203">
        <f>ABS(Table6[[#This Row],[sales]]-CQ203)/Table6[[#This Row],[sales]]</f>
        <v>2.4108265909912167E-2</v>
      </c>
    </row>
    <row r="204" spans="1:97" x14ac:dyDescent="0.2">
      <c r="A204">
        <v>203</v>
      </c>
      <c r="B204" t="s">
        <v>322</v>
      </c>
      <c r="C204" s="5">
        <v>43051</v>
      </c>
      <c r="D204" s="6">
        <v>5050.1229460643599</v>
      </c>
      <c r="E204" s="8">
        <f>YEAR(Table6[[#This Row],[Date]])</f>
        <v>2017</v>
      </c>
      <c r="F204" s="6">
        <f>Table6[[#This Row],[TV_State]]+Table6[[#This Row],[Radio_State]]+Table6[[#This Row],[Online]]</f>
        <v>6172.3724896342173</v>
      </c>
      <c r="G204" s="6">
        <f t="shared" si="81"/>
        <v>4799.3647729913373</v>
      </c>
      <c r="H204" s="6">
        <f>LN(Table6[[#This Row],[PROF TV LING]])</f>
        <v>8.4762388491782712</v>
      </c>
      <c r="I204" s="6">
        <f t="shared" si="82"/>
        <v>8.5271678677283713</v>
      </c>
      <c r="J204" s="6">
        <v>748.16636237990519</v>
      </c>
      <c r="K204" s="6">
        <f t="shared" si="87"/>
        <v>743.96894289391901</v>
      </c>
      <c r="L204" s="6">
        <f>0.5*J203+0.5*Table6[[#This Row],[Radio_State]]</f>
        <v>744.4625685067374</v>
      </c>
      <c r="M204" s="6">
        <f>LN(Table6[[#This Row],[RADIO LINGERING ]])</f>
        <v>6.6126625735018036</v>
      </c>
      <c r="N204" s="6">
        <f t="shared" si="83"/>
        <v>6.617625362843933</v>
      </c>
      <c r="O204" s="6">
        <v>374.0831811899526</v>
      </c>
      <c r="P204" s="6">
        <f t="shared" si="84"/>
        <v>372.57720133509673</v>
      </c>
      <c r="Q204" s="6">
        <f>0.3*O203+0.7*Table6[[#This Row],[Online]]</f>
        <v>372.97204302800225</v>
      </c>
      <c r="R204" s="6">
        <f>LN(Table6[[#This Row],[ONLINE LINGERING]])</f>
        <v>5.9215034651672447</v>
      </c>
      <c r="S204" s="6">
        <f t="shared" si="85"/>
        <v>5.9244781822839876</v>
      </c>
      <c r="T204" s="6">
        <v>3080.9018404491626</v>
      </c>
      <c r="U204" s="6">
        <f t="shared" si="86"/>
        <v>8.0329776384491396</v>
      </c>
      <c r="V204" s="8">
        <f>YEAR(Table6[[#This Row],[Date]])</f>
        <v>2017</v>
      </c>
      <c r="W204" s="8">
        <f>WEEKNUM(Table6[[#This Row],[Date]])</f>
        <v>46</v>
      </c>
      <c r="X204" t="s">
        <v>368</v>
      </c>
      <c r="Y204" s="9">
        <f>Table6[[#This Row],[LNTVLING]]+Table6[[#This Row],[LNRADIOLING]]+Table6[[#This Row],[LNONLINELING]]</f>
        <v>21.010404887847319</v>
      </c>
      <c r="Z204">
        <f t="shared" si="107"/>
        <v>1</v>
      </c>
      <c r="AA204">
        <f t="shared" si="88"/>
        <v>0</v>
      </c>
      <c r="AB204">
        <f t="shared" si="89"/>
        <v>1</v>
      </c>
      <c r="AC204">
        <f t="shared" si="90"/>
        <v>0</v>
      </c>
      <c r="AD204">
        <f t="shared" si="91"/>
        <v>0</v>
      </c>
      <c r="AE204">
        <f t="shared" si="92"/>
        <v>0</v>
      </c>
      <c r="AF204">
        <f t="shared" si="93"/>
        <v>0</v>
      </c>
      <c r="AG204" s="9">
        <f>'[1]1'!J$20+'[1]1'!J$21*Table6[[#This Row],[TV_State]]</f>
        <v>6296.1698265687455</v>
      </c>
      <c r="AH204" s="9">
        <f>Table6[[#This Row],[sales]]-Table6[[#This Row],[Pred_1]]</f>
        <v>-3215.2679861195829</v>
      </c>
      <c r="AI204">
        <f>ABS(Table6[[#This Row],[Res_1]])/Table6[[#This Row],[sales]]</f>
        <v>1.0436126019681404</v>
      </c>
      <c r="AJ204" s="9">
        <f>'[1]2'!J$20+'[1]2'!J$21*Table6[[#This Row],[Radio_State]]</f>
        <v>4998.7731411938985</v>
      </c>
      <c r="AK204" s="9">
        <f>Table6[[#This Row],[sales]]-Table6[[#This Row],[ Pred_2 ]]</f>
        <v>-1917.8713007447359</v>
      </c>
      <c r="AL204">
        <f>ABS(Table6[[#This Row],[ Res_2 ]])/Table6[[#This Row],[sales]]</f>
        <v>0.62250321498887184</v>
      </c>
      <c r="AM204" s="10">
        <f>'[1]3'!J$20+'[1]3'!J$21*Data!O204</f>
        <v>3961.928851411164</v>
      </c>
      <c r="AN204" s="9">
        <f>Table6[[#This Row],[sales]]-Table6[[#This Row],[Pred_3]]</f>
        <v>-881.02701096200144</v>
      </c>
      <c r="AO204" s="9">
        <f>ABS(Table6[[#This Row],[Res_3]])/Table6[[#This Row],[sales]]</f>
        <v>0.2859639990456681</v>
      </c>
      <c r="AP204" s="9">
        <f>'[1]4'!L$21+'[1]4'!L$27*Table6[[#This Row],[TV_State]]+'[1]4'!L$22*Table6[[#This Row],[NJ_DUM]]+'[1]4'!L$23*Table6[[#This Row],[NY_DUM]]+'[1]4'!L$24*Table6[[#This Row],[PA_DUM]]+'[1]4'!L$25*Table6[[#This Row],[CT_DUM]]+'[1]4'!L$26*Table6[[#This Row],[DL_DUM]]</f>
        <v>1351.7893704504811</v>
      </c>
      <c r="AQ204" s="9">
        <f>Table6[[#This Row],[sales]]-Table6[[#This Row],[Pred_4]]</f>
        <v>1729.1124699986815</v>
      </c>
      <c r="AR204">
        <f>ABS(Table6[[#This Row],[Res_4]]/Table6[[#This Row],[sales]])</f>
        <v>0.56123581975159431</v>
      </c>
      <c r="AS204" s="9">
        <f>'[1]5'!L$20+'[1]5'!L$26*Table6[[#This Row],[Radio_State]]+'[1]5'!L$21*Table6[[#This Row],[NJ_DUM]]+'[1]5'!L$22*Table6[[#This Row],[NY_DUM]]+'[1]5'!L$23*Table6[[#This Row],[PA_DUM]]+'[1]5'!L$24*Table6[[#This Row],[CT_DUM]]+'[1]5'!L$25*Table6[[#This Row],[DL_DUM]]</f>
        <v>1514.3578796756678</v>
      </c>
      <c r="AT204" s="9">
        <f>Table6[[#This Row],[sales]]-Table6[[#This Row],[Pred_5]]</f>
        <v>1566.5439607734947</v>
      </c>
      <c r="AU204" s="9">
        <f>ABS(Table6[[#This Row],[Red_5]]/Table6[[#This Row],[sales]])</f>
        <v>0.50846928655964885</v>
      </c>
      <c r="AV204" s="9">
        <f>'[1]6'!L$20+'[1]6'!L$26*Table6[[#This Row],[Online]]+'[1]6'!L$21*Table6[[#This Row],[NJ_DUM]]+'[1]6'!L$22*Table6[[#This Row],[NY_DUM]]+'[1]6'!L$23*Table6[[#This Row],[PA_DUM]]+'[1]6'!L$24*Table6[[#This Row],[CT_DUM]]+'[1]6'!L$25*Table6[[#This Row],[DL_DUM]]</f>
        <v>1622.1525596312977</v>
      </c>
      <c r="AW204" s="9">
        <f>Table6[[#This Row],[sales]]-Table6[[#This Row],[Pred_6]]</f>
        <v>1458.7492808178649</v>
      </c>
      <c r="AX204" s="9">
        <f>ABS(Table6[[#This Row],[Red_6]]/Table6[[#This Row],[sales]])</f>
        <v>0.47348125852824796</v>
      </c>
      <c r="AY204" s="9">
        <f>'[1]7'!L$21+'[1]7'!L$27*Table6[[#This Row],[LNTV]]+'[1]7'!L$22*Table6[[#This Row],[NJ_DUM]]+'[1]7'!L$23*Table6[[#This Row],[NY_DUM]]+'[1]7'!L$24*Table6[[#This Row],[PA_DUM]]+'[1]7'!L$25*Table6[[#This Row],[CT_DUM]]+'[1]7'!L$26*Table6[[#This Row],[DL_DUM]]</f>
        <v>6.0893954868830171</v>
      </c>
      <c r="AZ204" s="9">
        <f>Table6[[#This Row],[sales]]-Table6[[#This Row],[Pred_7]]</f>
        <v>3074.8124449622796</v>
      </c>
      <c r="BA204" s="9">
        <f>ABS(Table6[[#This Row],[Red_7]]/Table6[[#This Row],[sales]])</f>
        <v>0.99802350227231029</v>
      </c>
      <c r="BB204" s="9">
        <f>'[1]8'!O$22+'[1]8'!O$28*Table6[[#This Row],[LNRADIOLING]]+'[1]8'!O$23*Table6[[#This Row],[DL_DUM]]+'[1]8'!O$24*Table6[[#This Row],[CT_DUM]]+'[1]8'!O$25*Table6[[#This Row],[PA_DUM]]+'[1]8'!O$26*Table6[[#This Row],[NY_DUM]]+'[1]8'!O$27*Table6[[#This Row],[NJ_DUM]]</f>
        <v>8.5583531459194102</v>
      </c>
      <c r="BC204" s="9">
        <f>Table6[[#This Row],[sales]]-Table6[[#This Row],[Pred_8]]</f>
        <v>3072.3434873032434</v>
      </c>
      <c r="BD204" s="9">
        <f>ABS(Table6[[#This Row],[Red_8]]/Table6[[#This Row],[sales]])</f>
        <v>0.99722212728962778</v>
      </c>
      <c r="BE204" s="9">
        <f>'[1]9'!M$19+'[1]9'!M$21*Table6[[#This Row],[LNONLINE]]+'[1]9'!M$20*Table6[[#This Row],[DL_DUM]]+'[1]9'!M$22*Table6[[#This Row],[CT_DUM]]+'[1]9'!M$23*Table6[[#This Row],[PA_DUM]]+'[1]9'!M$24*Table6[[#This Row],[NY_DUM]]+'[1]9'!M$25*Table6[[#This Row],[NJ_DUM]]</f>
        <v>8.5422859295884273</v>
      </c>
      <c r="BF204" s="9">
        <f>Table6[[#This Row],[sales]]-Table6[[#This Row],[Pred_9]]</f>
        <v>3072.359554519574</v>
      </c>
      <c r="BG204" s="9">
        <f>ABS(Table6[[#This Row],[Red_9]]/Table6[[#This Row],[sales]])</f>
        <v>0.99722734239129696</v>
      </c>
      <c r="BH204" s="9">
        <f>'[1]10'!P$22+'[1]10'!P$30*Table6[[#This Row],[LNTV]]+'[1]10'!P$29*Table6[[#This Row],[LNRADIOLING]]+'[1]10'!P$24*Table6[[#This Row],[LNONLINELING]]+'[1]10'!P$23*Table6[[#This Row],[DL_DUM]]+'[1]10'!P$25*Table6[[#This Row],[CT_DUM]]+'[1]10'!P$26*Table6[[#This Row],[PA_DUM]]+'[1]10'!P$27*Table6[[#This Row],[NY_DUM]]+'[1]10'!P$28*Table6[[#This Row],[NJ_DUM]]</f>
        <v>8.4578484380031966</v>
      </c>
      <c r="BI204" s="9">
        <f>Table6[[#This Row],[sales]]-Table6[[#This Row],[Pred_10]]</f>
        <v>3072.4439920111595</v>
      </c>
      <c r="BJ204" s="45">
        <f>ABS(Table6[[#This Row],[Red_10]]/Table6[[#This Row],[sales]])</f>
        <v>0.99725474913645085</v>
      </c>
      <c r="BK204" s="9">
        <f>'[1]11'!P$32+'[1]11'!P$40*Table6[[#This Row],[LNONLINELING]]+'[1]11'!P$39*Table6[[#This Row],[LNRADIOLING]]+'[1]11'!P$38*Table6[[#This Row],[LNTVLING]]+'[1]11'!P$33*Table6[[#This Row],[DL_DUM]]+'[1]11'!P$34*Table6[[#This Row],[CT_DUM]]+'[1]11'!P$35*Table6[[#This Row],[PA_DUM]]+'[1]11'!P$36*Table6[[#This Row],[NY_DUM]]+'[1]11'!P$37*Table6[[#This Row],[NJ_DUM]]</f>
        <v>8.4567921966529127</v>
      </c>
      <c r="BL204" s="9">
        <f>Table6[[#This Row],[sales]]-Table6[[#This Row],[ Pred_11]]</f>
        <v>3072.4450482525099</v>
      </c>
      <c r="BM204" s="47">
        <f>ABS(Table6[[#This Row],[ Red_11]]/Table6[[#This Row],[sales]])</f>
        <v>0.99725509197157036</v>
      </c>
      <c r="BN204" s="9">
        <f>'[1]12'!K$22+'[1]12'!K$28*Table6[[#This Row],[COMBINE LN LING]]+'[1]12'!K$23*Table6[[#This Row],[DL_DUM]]+'[1]12'!K$24*Table6[[#This Row],[CT_DUM]]+'[1]12'!K$25*Table6[[#This Row],[PA_DUM]]+'[1]12'!K$26*Table6[[#This Row],[NY_DUM]]+'[1]12'!K$27*Table6[[#This Row],[NJ_DUM]]</f>
        <v>8.5843267278061042</v>
      </c>
      <c r="BO204" s="9">
        <f>Table6[[#This Row],[sales]]-Table6[[#This Row],[ Pred_12]]</f>
        <v>3072.3175137213566</v>
      </c>
      <c r="BP204" s="47">
        <f>ABS(Table6[[#This Row],[ Red_12]]/Table6[[#This Row],[sales]])</f>
        <v>0.9972136967769949</v>
      </c>
      <c r="BQ204">
        <f>LN(G204+'2019 Totals and Calculations'!C$18)</f>
        <v>8.548809736598125</v>
      </c>
      <c r="BR204">
        <f>LN(Table6[[#This Row],[PROF RADIO]]+'2019 Totals and Calculations'!D$18)</f>
        <v>6.6929832251507975</v>
      </c>
      <c r="BS204">
        <f>LN(Table6[[#This Row],[ONLINE LINGERING]]+'2019 Totals and Calculations'!E$18)</f>
        <v>6.0327250225363747</v>
      </c>
      <c r="BT204">
        <f>MONTH(Table6[[#This Row],[Date]])</f>
        <v>11</v>
      </c>
      <c r="BU204">
        <f t="shared" si="94"/>
        <v>0</v>
      </c>
      <c r="BV204">
        <f t="shared" si="95"/>
        <v>0</v>
      </c>
      <c r="BW204">
        <f t="shared" si="96"/>
        <v>0</v>
      </c>
      <c r="BX204">
        <f t="shared" si="97"/>
        <v>0</v>
      </c>
      <c r="BY204">
        <f t="shared" si="98"/>
        <v>0</v>
      </c>
      <c r="BZ204">
        <f t="shared" si="99"/>
        <v>0</v>
      </c>
      <c r="CA204">
        <f t="shared" si="100"/>
        <v>0</v>
      </c>
      <c r="CB204">
        <f t="shared" si="101"/>
        <v>0</v>
      </c>
      <c r="CC204">
        <f t="shared" si="102"/>
        <v>0</v>
      </c>
      <c r="CD204">
        <f t="shared" si="103"/>
        <v>0</v>
      </c>
      <c r="CE204">
        <f t="shared" si="104"/>
        <v>1</v>
      </c>
      <c r="CF204">
        <f t="shared" si="105"/>
        <v>0</v>
      </c>
      <c r="CG204">
        <f t="shared" si="106"/>
        <v>46</v>
      </c>
      <c r="CH20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2930.8423663875237</v>
      </c>
      <c r="CI204" s="79">
        <f>Table6[[#This Row],[sales]]-CH204</f>
        <v>150.05947406163887</v>
      </c>
      <c r="CJ204">
        <f>ABS(Table6[[#This Row],[sales]]-CH204)/Table6[[#This Row],[sales]]</f>
        <v>4.8706346983051492E-2</v>
      </c>
      <c r="CK20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3231.0733637893923</v>
      </c>
      <c r="CL204" s="79">
        <f>Table6[[#This Row],[sales]]-CK204</f>
        <v>-150.17152334022967</v>
      </c>
      <c r="CM204">
        <f>ABS(Table6[[#This Row],[sales]]-CK204)/Table6[[#This Row],[sales]]</f>
        <v>4.8742715969924008E-2</v>
      </c>
      <c r="CN20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3122.5735318794018</v>
      </c>
      <c r="CO204" s="79">
        <f>Table6[[#This Row],[sales]]-CN204</f>
        <v>-41.671691430239207</v>
      </c>
      <c r="CP204">
        <f>ABS(Table6[[#This Row],[sales]]-CN204)/Table6[[#This Row],[sales]]</f>
        <v>1.3525809515620244E-2</v>
      </c>
      <c r="CQ20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3151.987647140144</v>
      </c>
      <c r="CR204" s="79">
        <f>Table6[[#This Row],[sales]]-CQ204</f>
        <v>-71.085806690981372</v>
      </c>
      <c r="CS204">
        <f>ABS(Table6[[#This Row],[sales]]-CQ204)/Table6[[#This Row],[sales]]</f>
        <v>2.3073051454511065E-2</v>
      </c>
    </row>
    <row r="205" spans="1:97" x14ac:dyDescent="0.2">
      <c r="A205">
        <v>204</v>
      </c>
      <c r="B205" t="s">
        <v>322</v>
      </c>
      <c r="C205" s="5">
        <v>43058</v>
      </c>
      <c r="D205" s="6">
        <v>5100.624175525003</v>
      </c>
      <c r="E205" s="8">
        <f>YEAR(Table6[[#This Row],[Date]])</f>
        <v>2017</v>
      </c>
      <c r="F205" s="6">
        <f>Table6[[#This Row],[TV_State]]+Table6[[#This Row],[Radio_State]]+Table6[[#This Row],[Online]]</f>
        <v>6234.0962145305593</v>
      </c>
      <c r="G205" s="6">
        <f t="shared" si="81"/>
        <v>4889.7425937514372</v>
      </c>
      <c r="H205" s="6">
        <f>LN(Table6[[#This Row],[PROF TV LING]])</f>
        <v>8.494894941768786</v>
      </c>
      <c r="I205" s="6">
        <f t="shared" si="82"/>
        <v>8.5371181985815401</v>
      </c>
      <c r="J205" s="6">
        <v>755.64802600370433</v>
      </c>
      <c r="K205" s="6">
        <f t="shared" si="87"/>
        <v>749.80848444881167</v>
      </c>
      <c r="L205" s="6">
        <f>0.5*J204+0.5*Table6[[#This Row],[Radio_State]]</f>
        <v>751.90719419180482</v>
      </c>
      <c r="M205" s="6">
        <f>LN(Table6[[#This Row],[RADIO LINGERING ]])</f>
        <v>6.6226129043549724</v>
      </c>
      <c r="N205" s="6">
        <f t="shared" si="83"/>
        <v>6.6275756936971009</v>
      </c>
      <c r="O205" s="6">
        <v>377.82401300185211</v>
      </c>
      <c r="P205" s="6">
        <f t="shared" si="84"/>
        <v>376.24996950182549</v>
      </c>
      <c r="Q205" s="6">
        <f>0.3*O204+0.7*Table6[[#This Row],[Online]]</f>
        <v>376.70176345828224</v>
      </c>
      <c r="R205" s="6">
        <f>LN(Table6[[#This Row],[ONLINE LINGERING]])</f>
        <v>5.9314537960204126</v>
      </c>
      <c r="S205" s="6">
        <f t="shared" si="85"/>
        <v>5.9344285131371555</v>
      </c>
      <c r="T205" s="6">
        <v>3566.7487835671027</v>
      </c>
      <c r="U205" s="6">
        <f t="shared" si="86"/>
        <v>8.1794097549468816</v>
      </c>
      <c r="V205" s="8">
        <f>YEAR(Table6[[#This Row],[Date]])</f>
        <v>2017</v>
      </c>
      <c r="W205" s="8">
        <f>WEEKNUM(Table6[[#This Row],[Date]])</f>
        <v>47</v>
      </c>
      <c r="X205" t="s">
        <v>369</v>
      </c>
      <c r="Y205" s="9">
        <f>Table6[[#This Row],[LNTVLING]]+Table6[[#This Row],[LNRADIOLING]]+Table6[[#This Row],[LNONLINELING]]</f>
        <v>21.048961642144171</v>
      </c>
      <c r="Z205">
        <f t="shared" si="107"/>
        <v>1</v>
      </c>
      <c r="AA205">
        <f t="shared" si="88"/>
        <v>0</v>
      </c>
      <c r="AB205">
        <f t="shared" si="89"/>
        <v>1</v>
      </c>
      <c r="AC205">
        <f t="shared" si="90"/>
        <v>0</v>
      </c>
      <c r="AD205">
        <f t="shared" si="91"/>
        <v>0</v>
      </c>
      <c r="AE205">
        <f t="shared" si="92"/>
        <v>0</v>
      </c>
      <c r="AF205">
        <f t="shared" si="93"/>
        <v>0</v>
      </c>
      <c r="AG205" s="9">
        <f>'[1]1'!J$20+'[1]1'!J$21*Table6[[#This Row],[TV_State]]</f>
        <v>6345.8341993798695</v>
      </c>
      <c r="AH205" s="9">
        <f>Table6[[#This Row],[sales]]-Table6[[#This Row],[Pred_1]]</f>
        <v>-2779.0854158127668</v>
      </c>
      <c r="AI205">
        <f>ABS(Table6[[#This Row],[Res_1]])/Table6[[#This Row],[sales]]</f>
        <v>0.77916488781511706</v>
      </c>
      <c r="AJ205" s="9">
        <f>'[1]2'!J$20+'[1]2'!J$21*Table6[[#This Row],[Radio_State]]</f>
        <v>5031.6180545658626</v>
      </c>
      <c r="AK205" s="9">
        <f>Table6[[#This Row],[sales]]-Table6[[#This Row],[ Pred_2 ]]</f>
        <v>-1464.8692709987599</v>
      </c>
      <c r="AL205">
        <f>ABS(Table6[[#This Row],[ Res_2 ]])/Table6[[#This Row],[sales]]</f>
        <v>0.4107015548018903</v>
      </c>
      <c r="AM205" s="10">
        <f>'[1]3'!J$20+'[1]3'!J$21*Data!O205</f>
        <v>3983.5408381080269</v>
      </c>
      <c r="AN205" s="9">
        <f>Table6[[#This Row],[sales]]-Table6[[#This Row],[Pred_3]]</f>
        <v>-416.79205454092425</v>
      </c>
      <c r="AO205" s="9">
        <f>ABS(Table6[[#This Row],[Res_3]])/Table6[[#This Row],[sales]]</f>
        <v>0.11685489498480767</v>
      </c>
      <c r="AP205" s="9">
        <f>'[1]4'!L$21+'[1]4'!L$27*Table6[[#This Row],[TV_State]]+'[1]4'!L$22*Table6[[#This Row],[NJ_DUM]]+'[1]4'!L$23*Table6[[#This Row],[NY_DUM]]+'[1]4'!L$24*Table6[[#This Row],[PA_DUM]]+'[1]4'!L$25*Table6[[#This Row],[CT_DUM]]+'[1]4'!L$26*Table6[[#This Row],[DL_DUM]]</f>
        <v>1362.9289642115275</v>
      </c>
      <c r="AQ205" s="9">
        <f>Table6[[#This Row],[sales]]-Table6[[#This Row],[Pred_4]]</f>
        <v>2203.8198193555754</v>
      </c>
      <c r="AR205">
        <f>ABS(Table6[[#This Row],[Res_4]]/Table6[[#This Row],[sales]])</f>
        <v>0.61787918159785193</v>
      </c>
      <c r="AS205" s="9">
        <f>'[1]5'!L$20+'[1]5'!L$26*Table6[[#This Row],[Radio_State]]+'[1]5'!L$21*Table6[[#This Row],[NJ_DUM]]+'[1]5'!L$22*Table6[[#This Row],[NY_DUM]]+'[1]5'!L$23*Table6[[#This Row],[PA_DUM]]+'[1]5'!L$24*Table6[[#This Row],[CT_DUM]]+'[1]5'!L$25*Table6[[#This Row],[DL_DUM]]</f>
        <v>1527.5375431891543</v>
      </c>
      <c r="AT205" s="9">
        <f>Table6[[#This Row],[sales]]-Table6[[#This Row],[Pred_5]]</f>
        <v>2039.2112403779483</v>
      </c>
      <c r="AU205" s="9">
        <f>ABS(Table6[[#This Row],[Red_5]]/Table6[[#This Row],[sales]])</f>
        <v>0.57172830611819392</v>
      </c>
      <c r="AV205" s="9">
        <f>'[1]6'!L$20+'[1]6'!L$26*Table6[[#This Row],[Online]]+'[1]6'!L$21*Table6[[#This Row],[NJ_DUM]]+'[1]6'!L$22*Table6[[#This Row],[NY_DUM]]+'[1]6'!L$23*Table6[[#This Row],[PA_DUM]]+'[1]6'!L$24*Table6[[#This Row],[CT_DUM]]+'[1]6'!L$25*Table6[[#This Row],[DL_DUM]]</f>
        <v>1638.4336232394753</v>
      </c>
      <c r="AW205" s="9">
        <f>Table6[[#This Row],[sales]]-Table6[[#This Row],[Pred_6]]</f>
        <v>1928.3151603276274</v>
      </c>
      <c r="AX205" s="9">
        <f>ABS(Table6[[#This Row],[Red_6]]/Table6[[#This Row],[sales]])</f>
        <v>0.54063666306184899</v>
      </c>
      <c r="AY205" s="9">
        <f>'[1]7'!L$21+'[1]7'!L$27*Table6[[#This Row],[LNTV]]+'[1]7'!L$22*Table6[[#This Row],[NJ_DUM]]+'[1]7'!L$23*Table6[[#This Row],[NY_DUM]]+'[1]7'!L$24*Table6[[#This Row],[PA_DUM]]+'[1]7'!L$25*Table6[[#This Row],[CT_DUM]]+'[1]7'!L$26*Table6[[#This Row],[DL_DUM]]</f>
        <v>6.0904968341730186</v>
      </c>
      <c r="AZ205" s="9">
        <f>Table6[[#This Row],[sales]]-Table6[[#This Row],[Pred_7]]</f>
        <v>3560.6582867329298</v>
      </c>
      <c r="BA205" s="9">
        <f>ABS(Table6[[#This Row],[Red_7]]/Table6[[#This Row],[sales]])</f>
        <v>0.99829242337945601</v>
      </c>
      <c r="BB205" s="9">
        <f>'[1]8'!O$22+'[1]8'!O$28*Table6[[#This Row],[LNRADIOLING]]+'[1]8'!O$23*Table6[[#This Row],[DL_DUM]]+'[1]8'!O$24*Table6[[#This Row],[CT_DUM]]+'[1]8'!O$25*Table6[[#This Row],[PA_DUM]]+'[1]8'!O$26*Table6[[#This Row],[NY_DUM]]+'[1]8'!O$27*Table6[[#This Row],[NJ_DUM]]</f>
        <v>8.5590630119231861</v>
      </c>
      <c r="BC205" s="9">
        <f>Table6[[#This Row],[sales]]-Table6[[#This Row],[Pred_8]]</f>
        <v>3558.1897205551795</v>
      </c>
      <c r="BD205" s="9">
        <f>ABS(Table6[[#This Row],[Red_8]]/Table6[[#This Row],[sales]])</f>
        <v>0.99760031795584903</v>
      </c>
      <c r="BE205" s="9">
        <f>'[1]9'!M$19+'[1]9'!M$21*Table6[[#This Row],[LNONLINE]]+'[1]9'!M$20*Table6[[#This Row],[DL_DUM]]+'[1]9'!M$22*Table6[[#This Row],[CT_DUM]]+'[1]9'!M$23*Table6[[#This Row],[PA_DUM]]+'[1]9'!M$24*Table6[[#This Row],[NY_DUM]]+'[1]9'!M$25*Table6[[#This Row],[NJ_DUM]]</f>
        <v>8.54543637791976</v>
      </c>
      <c r="BF205" s="9">
        <f>Table6[[#This Row],[sales]]-Table6[[#This Row],[Pred_9]]</f>
        <v>3558.2033471891828</v>
      </c>
      <c r="BG205" s="9">
        <f>ABS(Table6[[#This Row],[Red_9]]/Table6[[#This Row],[sales]])</f>
        <v>0.99760413841947859</v>
      </c>
      <c r="BH205" s="9">
        <f>'[1]10'!P$22+'[1]10'!P$30*Table6[[#This Row],[LNTV]]+'[1]10'!P$29*Table6[[#This Row],[LNRADIOLING]]+'[1]10'!P$24*Table6[[#This Row],[LNONLINELING]]+'[1]10'!P$23*Table6[[#This Row],[DL_DUM]]+'[1]10'!P$25*Table6[[#This Row],[CT_DUM]]+'[1]10'!P$26*Table6[[#This Row],[PA_DUM]]+'[1]10'!P$27*Table6[[#This Row],[NY_DUM]]+'[1]10'!P$28*Table6[[#This Row],[NJ_DUM]]</f>
        <v>8.4596595212794146</v>
      </c>
      <c r="BI205" s="9">
        <f>Table6[[#This Row],[sales]]-Table6[[#This Row],[Pred_10]]</f>
        <v>3558.2891240458234</v>
      </c>
      <c r="BJ205" s="45">
        <f>ABS(Table6[[#This Row],[Red_10]]/Table6[[#This Row],[sales]])</f>
        <v>0.99762818745176141</v>
      </c>
      <c r="BK205" s="9">
        <f>'[1]11'!P$32+'[1]11'!P$40*Table6[[#This Row],[LNONLINELING]]+'[1]11'!P$39*Table6[[#This Row],[LNRADIOLING]]+'[1]11'!P$38*Table6[[#This Row],[LNTVLING]]+'[1]11'!P$33*Table6[[#This Row],[DL_DUM]]+'[1]11'!P$34*Table6[[#This Row],[CT_DUM]]+'[1]11'!P$35*Table6[[#This Row],[PA_DUM]]+'[1]11'!P$36*Table6[[#This Row],[NY_DUM]]+'[1]11'!P$37*Table6[[#This Row],[NJ_DUM]]</f>
        <v>8.4564491326692472</v>
      </c>
      <c r="BL205" s="9">
        <f>Table6[[#This Row],[sales]]-Table6[[#This Row],[ Pred_11]]</f>
        <v>3558.2923344344335</v>
      </c>
      <c r="BM205" s="47">
        <f>ABS(Table6[[#This Row],[ Red_11]]/Table6[[#This Row],[sales]])</f>
        <v>0.99762908753999435</v>
      </c>
      <c r="BN205" s="9">
        <f>'[1]12'!K$22+'[1]12'!K$28*Table6[[#This Row],[COMBINE LN LING]]+'[1]12'!K$23*Table6[[#This Row],[DL_DUM]]+'[1]12'!K$24*Table6[[#This Row],[CT_DUM]]+'[1]12'!K$25*Table6[[#This Row],[PA_DUM]]+'[1]12'!K$26*Table6[[#This Row],[NY_DUM]]+'[1]12'!K$27*Table6[[#This Row],[NJ_DUM]]</f>
        <v>8.5880372708166135</v>
      </c>
      <c r="BO205" s="9">
        <f>Table6[[#This Row],[sales]]-Table6[[#This Row],[ Pred_12]]</f>
        <v>3558.1607462962861</v>
      </c>
      <c r="BP205" s="47">
        <f>ABS(Table6[[#This Row],[ Red_12]]/Table6[[#This Row],[sales]])</f>
        <v>0.99759219451888959</v>
      </c>
      <c r="BQ205">
        <f>LN(G205+'2019 Totals and Calculations'!C$18)</f>
        <v>8.566171167990376</v>
      </c>
      <c r="BR205">
        <f>LN(Table6[[#This Row],[PROF RADIO]]+'2019 Totals and Calculations'!D$18)</f>
        <v>6.7001957272879045</v>
      </c>
      <c r="BS205">
        <f>LN(Table6[[#This Row],[ONLINE LINGERING]]+'2019 Totals and Calculations'!E$18)</f>
        <v>6.0416326365890614</v>
      </c>
      <c r="BT205">
        <f>MONTH(Table6[[#This Row],[Date]])</f>
        <v>11</v>
      </c>
      <c r="BU205">
        <f t="shared" si="94"/>
        <v>0</v>
      </c>
      <c r="BV205">
        <f t="shared" si="95"/>
        <v>0</v>
      </c>
      <c r="BW205">
        <f t="shared" si="96"/>
        <v>0</v>
      </c>
      <c r="BX205">
        <f t="shared" si="97"/>
        <v>0</v>
      </c>
      <c r="BY205">
        <f t="shared" si="98"/>
        <v>0</v>
      </c>
      <c r="BZ205">
        <f t="shared" si="99"/>
        <v>0</v>
      </c>
      <c r="CA205">
        <f t="shared" si="100"/>
        <v>0</v>
      </c>
      <c r="CB205">
        <f t="shared" si="101"/>
        <v>0</v>
      </c>
      <c r="CC205">
        <f t="shared" si="102"/>
        <v>0</v>
      </c>
      <c r="CD205">
        <f t="shared" si="103"/>
        <v>0</v>
      </c>
      <c r="CE205">
        <f t="shared" si="104"/>
        <v>1</v>
      </c>
      <c r="CF205">
        <f t="shared" si="105"/>
        <v>0</v>
      </c>
      <c r="CG205">
        <f t="shared" si="106"/>
        <v>47</v>
      </c>
      <c r="CH20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2954.0208248670706</v>
      </c>
      <c r="CI205" s="79">
        <f>Table6[[#This Row],[sales]]-CH205</f>
        <v>612.7279587000321</v>
      </c>
      <c r="CJ205">
        <f>ABS(Table6[[#This Row],[sales]]-CH205)/Table6[[#This Row],[sales]]</f>
        <v>0.17178893044641158</v>
      </c>
      <c r="CK20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3245.5716133842598</v>
      </c>
      <c r="CL205" s="79">
        <f>Table6[[#This Row],[sales]]-CK205</f>
        <v>321.17717018284293</v>
      </c>
      <c r="CM205">
        <f>ABS(Table6[[#This Row],[sales]]-CK205)/Table6[[#This Row],[sales]]</f>
        <v>9.00476006784066E-2</v>
      </c>
      <c r="CN20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3139.0507254942477</v>
      </c>
      <c r="CO205" s="79">
        <f>Table6[[#This Row],[sales]]-CN205</f>
        <v>427.69805807285502</v>
      </c>
      <c r="CP205">
        <f>ABS(Table6[[#This Row],[sales]]-CN205)/Table6[[#This Row],[sales]]</f>
        <v>0.11991258258595788</v>
      </c>
      <c r="CQ20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3177.2915500896738</v>
      </c>
      <c r="CR205" s="79">
        <f>Table6[[#This Row],[sales]]-CQ205</f>
        <v>389.45723347742887</v>
      </c>
      <c r="CS205">
        <f>ABS(Table6[[#This Row],[sales]]-CQ205)/Table6[[#This Row],[sales]]</f>
        <v>0.10919110290911294</v>
      </c>
    </row>
    <row r="206" spans="1:97" x14ac:dyDescent="0.2">
      <c r="A206">
        <v>205</v>
      </c>
      <c r="B206" t="s">
        <v>322</v>
      </c>
      <c r="C206" s="5">
        <v>43065</v>
      </c>
      <c r="D206" s="6">
        <v>5151.6304172802529</v>
      </c>
      <c r="E206" s="8">
        <f>YEAR(Table6[[#This Row],[Date]])</f>
        <v>2017</v>
      </c>
      <c r="F206" s="6">
        <f>Table6[[#This Row],[TV_State]]+Table6[[#This Row],[Radio_State]]+Table6[[#This Row],[Online]]</f>
        <v>6296.437176675865</v>
      </c>
      <c r="G206" s="6">
        <f t="shared" si="81"/>
        <v>4968.3089408100823</v>
      </c>
      <c r="H206" s="6">
        <f>LN(Table6[[#This Row],[PROF TV LING]])</f>
        <v>8.5108348078332341</v>
      </c>
      <c r="I206" s="6">
        <f t="shared" si="82"/>
        <v>8.5470685294347071</v>
      </c>
      <c r="J206" s="6">
        <v>763.20450626374134</v>
      </c>
      <c r="K206" s="6">
        <f t="shared" si="87"/>
        <v>756.50649535627645</v>
      </c>
      <c r="L206" s="6">
        <f>0.5*J205+0.5*Table6[[#This Row],[Radio_State]]</f>
        <v>759.42626613372283</v>
      </c>
      <c r="M206" s="6">
        <f>LN(Table6[[#This Row],[RADIO LINGERING ]])</f>
        <v>6.6325632352081403</v>
      </c>
      <c r="N206" s="6">
        <f t="shared" si="83"/>
        <v>6.6375260245502687</v>
      </c>
      <c r="O206" s="6">
        <v>381.60225313187073</v>
      </c>
      <c r="P206" s="6">
        <f t="shared" si="84"/>
        <v>379.99656804285712</v>
      </c>
      <c r="Q206" s="6">
        <f>0.3*O205+0.7*Table6[[#This Row],[Online]]</f>
        <v>380.46878109286513</v>
      </c>
      <c r="R206" s="6">
        <f>LN(Table6[[#This Row],[ONLINE LINGERING]])</f>
        <v>5.9414041268735813</v>
      </c>
      <c r="S206" s="6">
        <f t="shared" si="85"/>
        <v>5.9443788439903242</v>
      </c>
      <c r="T206" s="6">
        <v>3129.8361210653784</v>
      </c>
      <c r="U206" s="6">
        <f t="shared" si="86"/>
        <v>8.0487359246763983</v>
      </c>
      <c r="V206" s="8">
        <f>YEAR(Table6[[#This Row],[Date]])</f>
        <v>2017</v>
      </c>
      <c r="W206" s="8">
        <f>WEEKNUM(Table6[[#This Row],[Date]])</f>
        <v>48</v>
      </c>
      <c r="X206" t="s">
        <v>370</v>
      </c>
      <c r="Y206" s="9">
        <f>Table6[[#This Row],[LNTVLING]]+Table6[[#This Row],[LNRADIOLING]]+Table6[[#This Row],[LNONLINELING]]</f>
        <v>21.084802169914955</v>
      </c>
      <c r="Z206">
        <f t="shared" si="107"/>
        <v>1</v>
      </c>
      <c r="AA206">
        <f t="shared" si="88"/>
        <v>0</v>
      </c>
      <c r="AB206">
        <f t="shared" si="89"/>
        <v>1</v>
      </c>
      <c r="AC206">
        <f t="shared" si="90"/>
        <v>0</v>
      </c>
      <c r="AD206">
        <f t="shared" si="91"/>
        <v>0</v>
      </c>
      <c r="AE206">
        <f t="shared" si="92"/>
        <v>0</v>
      </c>
      <c r="AF206">
        <f t="shared" si="93"/>
        <v>0</v>
      </c>
      <c r="AG206" s="9">
        <f>'[1]1'!J$20+'[1]1'!J$21*Table6[[#This Row],[TV_State]]</f>
        <v>6395.9952159191043</v>
      </c>
      <c r="AH206" s="9">
        <f>Table6[[#This Row],[sales]]-Table6[[#This Row],[Pred_1]]</f>
        <v>-3266.1590948537259</v>
      </c>
      <c r="AI206">
        <f>ABS(Table6[[#This Row],[Res_1]])/Table6[[#This Row],[sales]]</f>
        <v>1.0435559462269686</v>
      </c>
      <c r="AJ206" s="9">
        <f>'[1]2'!J$20+'[1]2'!J$21*Table6[[#This Row],[Radio_State]]</f>
        <v>5064.7914170715458</v>
      </c>
      <c r="AK206" s="9">
        <f>Table6[[#This Row],[sales]]-Table6[[#This Row],[ Pred_2 ]]</f>
        <v>-1934.9552960061674</v>
      </c>
      <c r="AL206">
        <f>ABS(Table6[[#This Row],[ Res_2 ]])/Table6[[#This Row],[sales]]</f>
        <v>0.61822894910789117</v>
      </c>
      <c r="AM206" s="10">
        <f>'[1]3'!J$20+'[1]3'!J$21*Data!O206</f>
        <v>4005.3689446718599</v>
      </c>
      <c r="AN206" s="9">
        <f>Table6[[#This Row],[sales]]-Table6[[#This Row],[Pred_3]]</f>
        <v>-875.53282360648154</v>
      </c>
      <c r="AO206" s="9">
        <f>ABS(Table6[[#This Row],[Res_3]])/Table6[[#This Row],[sales]]</f>
        <v>0.27973759319655855</v>
      </c>
      <c r="AP206" s="9">
        <f>'[1]4'!L$21+'[1]4'!L$27*Table6[[#This Row],[TV_State]]+'[1]4'!L$22*Table6[[#This Row],[NJ_DUM]]+'[1]4'!L$23*Table6[[#This Row],[NY_DUM]]+'[1]4'!L$24*Table6[[#This Row],[PA_DUM]]+'[1]4'!L$25*Table6[[#This Row],[CT_DUM]]+'[1]4'!L$26*Table6[[#This Row],[DL_DUM]]</f>
        <v>1374.1799539101846</v>
      </c>
      <c r="AQ206" s="9">
        <f>Table6[[#This Row],[sales]]-Table6[[#This Row],[Pred_4]]</f>
        <v>1755.6561671551938</v>
      </c>
      <c r="AR206">
        <f>ABS(Table6[[#This Row],[Res_4]]/Table6[[#This Row],[sales]])</f>
        <v>0.56094188297551451</v>
      </c>
      <c r="AS206" s="9">
        <f>'[1]5'!L$20+'[1]5'!L$26*Table6[[#This Row],[Radio_State]]+'[1]5'!L$21*Table6[[#This Row],[NJ_DUM]]+'[1]5'!L$22*Table6[[#This Row],[NY_DUM]]+'[1]5'!L$23*Table6[[#This Row],[PA_DUM]]+'[1]5'!L$24*Table6[[#This Row],[CT_DUM]]+'[1]5'!L$25*Table6[[#This Row],[DL_DUM]]</f>
        <v>1540.8490033377752</v>
      </c>
      <c r="AT206" s="9">
        <f>Table6[[#This Row],[sales]]-Table6[[#This Row],[Pred_5]]</f>
        <v>1588.9871177276032</v>
      </c>
      <c r="AU206" s="9">
        <f>ABS(Table6[[#This Row],[Red_5]]/Table6[[#This Row],[sales]])</f>
        <v>0.50769019727036735</v>
      </c>
      <c r="AV206" s="9">
        <f>'[1]6'!L$20+'[1]6'!L$26*Table6[[#This Row],[Online]]+'[1]6'!L$21*Table6[[#This Row],[NJ_DUM]]+'[1]6'!L$22*Table6[[#This Row],[NY_DUM]]+'[1]6'!L$23*Table6[[#This Row],[PA_DUM]]+'[1]6'!L$24*Table6[[#This Row],[CT_DUM]]+'[1]6'!L$25*Table6[[#This Row],[DL_DUM]]</f>
        <v>1654.8774974837349</v>
      </c>
      <c r="AW206" s="9">
        <f>Table6[[#This Row],[sales]]-Table6[[#This Row],[Pred_6]]</f>
        <v>1474.9586235816435</v>
      </c>
      <c r="AX206" s="9">
        <f>ABS(Table6[[#This Row],[Red_6]]/Table6[[#This Row],[sales]])</f>
        <v>0.47125746094321896</v>
      </c>
      <c r="AY206" s="9">
        <f>'[1]7'!L$21+'[1]7'!L$27*Table6[[#This Row],[LNTV]]+'[1]7'!L$22*Table6[[#This Row],[NJ_DUM]]+'[1]7'!L$23*Table6[[#This Row],[NY_DUM]]+'[1]7'!L$24*Table6[[#This Row],[PA_DUM]]+'[1]7'!L$25*Table6[[#This Row],[CT_DUM]]+'[1]7'!L$26*Table6[[#This Row],[DL_DUM]]</f>
        <v>6.0915981814630182</v>
      </c>
      <c r="AZ206" s="9">
        <f>Table6[[#This Row],[sales]]-Table6[[#This Row],[Pred_7]]</f>
        <v>3123.7445228839156</v>
      </c>
      <c r="BA206" s="9">
        <f>ABS(Table6[[#This Row],[Red_7]]/Table6[[#This Row],[sales]])</f>
        <v>0.9980537005945892</v>
      </c>
      <c r="BB206" s="9">
        <f>'[1]8'!O$22+'[1]8'!O$28*Table6[[#This Row],[LNRADIOLING]]+'[1]8'!O$23*Table6[[#This Row],[DL_DUM]]+'[1]8'!O$24*Table6[[#This Row],[CT_DUM]]+'[1]8'!O$25*Table6[[#This Row],[PA_DUM]]+'[1]8'!O$26*Table6[[#This Row],[NY_DUM]]+'[1]8'!O$27*Table6[[#This Row],[NJ_DUM]]</f>
        <v>8.5597728779269637</v>
      </c>
      <c r="BC206" s="9">
        <f>Table6[[#This Row],[sales]]-Table6[[#This Row],[Pred_8]]</f>
        <v>3121.2763481874513</v>
      </c>
      <c r="BD206" s="9">
        <f>ABS(Table6[[#This Row],[Red_8]]/Table6[[#This Row],[sales]])</f>
        <v>0.99726510508958743</v>
      </c>
      <c r="BE206" s="9">
        <f>'[1]9'!M$19+'[1]9'!M$21*Table6[[#This Row],[LNONLINE]]+'[1]9'!M$20*Table6[[#This Row],[DL_DUM]]+'[1]9'!M$22*Table6[[#This Row],[CT_DUM]]+'[1]9'!M$23*Table6[[#This Row],[PA_DUM]]+'[1]9'!M$24*Table6[[#This Row],[NY_DUM]]+'[1]9'!M$25*Table6[[#This Row],[NJ_DUM]]</f>
        <v>8.5485868262510927</v>
      </c>
      <c r="BF206" s="9">
        <f>Table6[[#This Row],[sales]]-Table6[[#This Row],[Pred_9]]</f>
        <v>3121.2875342391271</v>
      </c>
      <c r="BG206" s="9">
        <f>ABS(Table6[[#This Row],[Red_9]]/Table6[[#This Row],[sales]])</f>
        <v>0.99726867909514016</v>
      </c>
      <c r="BH206" s="9">
        <f>'[1]10'!P$22+'[1]10'!P$30*Table6[[#This Row],[LNTV]]+'[1]10'!P$29*Table6[[#This Row],[LNRADIOLING]]+'[1]10'!P$24*Table6[[#This Row],[LNONLINELING]]+'[1]10'!P$23*Table6[[#This Row],[DL_DUM]]+'[1]10'!P$25*Table6[[#This Row],[CT_DUM]]+'[1]10'!P$26*Table6[[#This Row],[PA_DUM]]+'[1]10'!P$27*Table6[[#This Row],[NY_DUM]]+'[1]10'!P$28*Table6[[#This Row],[NJ_DUM]]</f>
        <v>8.4614706045556325</v>
      </c>
      <c r="BI206" s="9">
        <f>Table6[[#This Row],[sales]]-Table6[[#This Row],[Pred_10]]</f>
        <v>3121.374650460823</v>
      </c>
      <c r="BJ206" s="45">
        <f>ABS(Table6[[#This Row],[Red_10]]/Table6[[#This Row],[sales]])</f>
        <v>0.99729651321115331</v>
      </c>
      <c r="BK206" s="9">
        <f>'[1]11'!P$32+'[1]11'!P$40*Table6[[#This Row],[LNONLINELING]]+'[1]11'!P$39*Table6[[#This Row],[LNRADIOLING]]+'[1]11'!P$38*Table6[[#This Row],[LNTVLING]]+'[1]11'!P$33*Table6[[#This Row],[DL_DUM]]+'[1]11'!P$34*Table6[[#This Row],[CT_DUM]]+'[1]11'!P$35*Table6[[#This Row],[PA_DUM]]+'[1]11'!P$36*Table6[[#This Row],[NY_DUM]]+'[1]11'!P$37*Table6[[#This Row],[NJ_DUM]]</f>
        <v>8.456564233590468</v>
      </c>
      <c r="BL206" s="9">
        <f>Table6[[#This Row],[sales]]-Table6[[#This Row],[ Pred_11]]</f>
        <v>3121.3795568317878</v>
      </c>
      <c r="BM206" s="47">
        <f>ABS(Table6[[#This Row],[ Red_11]]/Table6[[#This Row],[sales]])</f>
        <v>0.99729808082388927</v>
      </c>
      <c r="BN206" s="9">
        <f>'[1]12'!K$22+'[1]12'!K$28*Table6[[#This Row],[COMBINE LN LING]]+'[1]12'!K$23*Table6[[#This Row],[DL_DUM]]+'[1]12'!K$24*Table6[[#This Row],[CT_DUM]]+'[1]12'!K$25*Table6[[#This Row],[PA_DUM]]+'[1]12'!K$26*Table6[[#This Row],[NY_DUM]]+'[1]12'!K$27*Table6[[#This Row],[NJ_DUM]]</f>
        <v>8.5914864153890278</v>
      </c>
      <c r="BO206" s="9">
        <f>Table6[[#This Row],[sales]]-Table6[[#This Row],[ Pred_12]]</f>
        <v>3121.2446346499892</v>
      </c>
      <c r="BP206" s="47">
        <f>ABS(Table6[[#This Row],[ Red_12]]/Table6[[#This Row],[sales]])</f>
        <v>0.99725497243847239</v>
      </c>
      <c r="BQ206">
        <f>LN(G206+'2019 Totals and Calculations'!C$18)</f>
        <v>8.5810225464265848</v>
      </c>
      <c r="BR206">
        <f>LN(Table6[[#This Row],[PROF RADIO]]+'2019 Totals and Calculations'!D$18)</f>
        <v>6.7084049867247275</v>
      </c>
      <c r="BS206">
        <f>LN(Table6[[#This Row],[ONLINE LINGERING]]+'2019 Totals and Calculations'!E$18)</f>
        <v>6.0505495022954552</v>
      </c>
      <c r="BT206">
        <f>MONTH(Table6[[#This Row],[Date]])</f>
        <v>11</v>
      </c>
      <c r="BU206">
        <f t="shared" si="94"/>
        <v>0</v>
      </c>
      <c r="BV206">
        <f t="shared" si="95"/>
        <v>0</v>
      </c>
      <c r="BW206">
        <f t="shared" si="96"/>
        <v>0</v>
      </c>
      <c r="BX206">
        <f t="shared" si="97"/>
        <v>0</v>
      </c>
      <c r="BY206">
        <f t="shared" si="98"/>
        <v>0</v>
      </c>
      <c r="BZ206">
        <f t="shared" si="99"/>
        <v>0</v>
      </c>
      <c r="CA206">
        <f t="shared" si="100"/>
        <v>0</v>
      </c>
      <c r="CB206">
        <f t="shared" si="101"/>
        <v>0</v>
      </c>
      <c r="CC206">
        <f t="shared" si="102"/>
        <v>0</v>
      </c>
      <c r="CD206">
        <f t="shared" si="103"/>
        <v>0</v>
      </c>
      <c r="CE206">
        <f t="shared" si="104"/>
        <v>1</v>
      </c>
      <c r="CF206">
        <f t="shared" si="105"/>
        <v>0</v>
      </c>
      <c r="CG206">
        <f t="shared" si="106"/>
        <v>48</v>
      </c>
      <c r="CH20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2975.1564119808404</v>
      </c>
      <c r="CI206" s="79">
        <f>Table6[[#This Row],[sales]]-CH206</f>
        <v>154.67970908453799</v>
      </c>
      <c r="CJ206">
        <f>ABS(Table6[[#This Row],[sales]]-CH206)/Table6[[#This Row],[sales]]</f>
        <v>4.9421024967877841E-2</v>
      </c>
      <c r="CK20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3261.1309211229641</v>
      </c>
      <c r="CL206" s="79">
        <f>Table6[[#This Row],[sales]]-CK206</f>
        <v>-131.29480005758569</v>
      </c>
      <c r="CM206">
        <f>ABS(Table6[[#This Row],[sales]]-CK206)/Table6[[#This Row],[sales]]</f>
        <v>4.1949416831732929E-2</v>
      </c>
      <c r="CN20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3155.6244006036609</v>
      </c>
      <c r="CO206" s="79">
        <f>Table6[[#This Row],[sales]]-CN206</f>
        <v>-25.788279538282495</v>
      </c>
      <c r="CP206">
        <f>ABS(Table6[[#This Row],[sales]]-CN206)/Table6[[#This Row],[sales]]</f>
        <v>8.23949834456646E-3</v>
      </c>
      <c r="CQ20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3202.4958101544121</v>
      </c>
      <c r="CR206" s="79">
        <f>Table6[[#This Row],[sales]]-CQ206</f>
        <v>-72.659689089033691</v>
      </c>
      <c r="CS206">
        <f>ABS(Table6[[#This Row],[sales]]-CQ206)/Table6[[#This Row],[sales]]</f>
        <v>2.3215173663565729E-2</v>
      </c>
    </row>
    <row r="207" spans="1:97" x14ac:dyDescent="0.2">
      <c r="A207">
        <v>206</v>
      </c>
      <c r="B207" t="s">
        <v>322</v>
      </c>
      <c r="C207" s="5">
        <v>43072</v>
      </c>
      <c r="D207" s="6">
        <v>5203.1467214530567</v>
      </c>
      <c r="E207" s="8">
        <f>YEAR(Table6[[#This Row],[Date]])</f>
        <v>2017</v>
      </c>
      <c r="F207" s="6">
        <f>Table6[[#This Row],[TV_State]]+Table6[[#This Row],[Radio_State]]+Table6[[#This Row],[Online]]</f>
        <v>6359.4015484426245</v>
      </c>
      <c r="G207" s="6">
        <f t="shared" si="81"/>
        <v>5038.7602750029746</v>
      </c>
      <c r="H207" s="6">
        <f>LN(Table6[[#This Row],[PROF TV LING]])</f>
        <v>8.5249153536261151</v>
      </c>
      <c r="I207" s="6">
        <f t="shared" si="82"/>
        <v>8.5570188602878758</v>
      </c>
      <c r="J207" s="6">
        <v>770.83655132637864</v>
      </c>
      <c r="K207" s="6">
        <f t="shared" si="87"/>
        <v>763.67152334132754</v>
      </c>
      <c r="L207" s="6">
        <f>0.5*J206+0.5*Table6[[#This Row],[Radio_State]]</f>
        <v>767.02052879506005</v>
      </c>
      <c r="M207" s="6">
        <f>LN(Table6[[#This Row],[RADIO LINGERING ]])</f>
        <v>6.6425135660613082</v>
      </c>
      <c r="N207" s="6">
        <f t="shared" si="83"/>
        <v>6.6474763554034366</v>
      </c>
      <c r="O207" s="6">
        <v>385.41827566318932</v>
      </c>
      <c r="P207" s="6">
        <f t="shared" si="84"/>
        <v>383.79176337708964</v>
      </c>
      <c r="Q207" s="6">
        <f>0.3*O206+0.7*Table6[[#This Row],[Online]]</f>
        <v>384.27346890379368</v>
      </c>
      <c r="R207" s="6">
        <f>LN(Table6[[#This Row],[ONLINE LINGERING]])</f>
        <v>5.9513544577267483</v>
      </c>
      <c r="S207" s="6">
        <f t="shared" si="85"/>
        <v>5.9543291748434912</v>
      </c>
      <c r="T207" s="6">
        <v>3267.3015704143991</v>
      </c>
      <c r="U207" s="6">
        <f t="shared" si="86"/>
        <v>8.0917197153955502</v>
      </c>
      <c r="V207" s="8">
        <f>YEAR(Table6[[#This Row],[Date]])</f>
        <v>2017</v>
      </c>
      <c r="W207" s="8">
        <f>WEEKNUM(Table6[[#This Row],[Date]])</f>
        <v>49</v>
      </c>
      <c r="X207" t="s">
        <v>371</v>
      </c>
      <c r="Y207" s="9">
        <f>Table6[[#This Row],[LNTVLING]]+Table6[[#This Row],[LNRADIOLING]]+Table6[[#This Row],[LNONLINELING]]</f>
        <v>21.118783377414172</v>
      </c>
      <c r="Z207">
        <f t="shared" si="107"/>
        <v>1</v>
      </c>
      <c r="AA207">
        <f t="shared" si="88"/>
        <v>0</v>
      </c>
      <c r="AB207">
        <f t="shared" si="89"/>
        <v>1</v>
      </c>
      <c r="AC207">
        <f t="shared" si="90"/>
        <v>0</v>
      </c>
      <c r="AD207">
        <f t="shared" si="91"/>
        <v>0</v>
      </c>
      <c r="AE207">
        <f t="shared" si="92"/>
        <v>0</v>
      </c>
      <c r="AF207">
        <f t="shared" si="93"/>
        <v>0</v>
      </c>
      <c r="AG207" s="9">
        <f>'[1]1'!J$20+'[1]1'!J$21*Table6[[#This Row],[TV_State]]</f>
        <v>6446.6578426237338</v>
      </c>
      <c r="AH207" s="9">
        <f>Table6[[#This Row],[sales]]-Table6[[#This Row],[Pred_1]]</f>
        <v>-3179.3562722093347</v>
      </c>
      <c r="AI207">
        <f>ABS(Table6[[#This Row],[Res_1]])/Table6[[#This Row],[sales]]</f>
        <v>0.97308320144016891</v>
      </c>
      <c r="AJ207" s="9">
        <f>'[1]2'!J$20+'[1]2'!J$21*Table6[[#This Row],[Radio_State]]</f>
        <v>5098.2965132022855</v>
      </c>
      <c r="AK207" s="9">
        <f>Table6[[#This Row],[sales]]-Table6[[#This Row],[ Pred_2 ]]</f>
        <v>-1830.9949427878864</v>
      </c>
      <c r="AL207">
        <f>ABS(Table6[[#This Row],[ Res_2 ]])/Table6[[#This Row],[sales]]</f>
        <v>0.56039973762068662</v>
      </c>
      <c r="AM207" s="10">
        <f>'[1]3'!J$20+'[1]3'!J$21*Data!O207</f>
        <v>4027.4153323013288</v>
      </c>
      <c r="AN207" s="9">
        <f>Table6[[#This Row],[sales]]-Table6[[#This Row],[Pred_3]]</f>
        <v>-760.11376188692975</v>
      </c>
      <c r="AO207" s="9">
        <f>ABS(Table6[[#This Row],[Res_3]])/Table6[[#This Row],[sales]]</f>
        <v>0.23264267026031601</v>
      </c>
      <c r="AP207" s="9">
        <f>'[1]4'!L$21+'[1]4'!L$27*Table6[[#This Row],[TV_State]]+'[1]4'!L$22*Table6[[#This Row],[NJ_DUM]]+'[1]4'!L$23*Table6[[#This Row],[NY_DUM]]+'[1]4'!L$24*Table6[[#This Row],[PA_DUM]]+'[1]4'!L$25*Table6[[#This Row],[CT_DUM]]+'[1]4'!L$26*Table6[[#This Row],[DL_DUM]]</f>
        <v>1385.5434535058284</v>
      </c>
      <c r="AQ207" s="9">
        <f>Table6[[#This Row],[sales]]-Table6[[#This Row],[Pred_4]]</f>
        <v>1881.7581169085706</v>
      </c>
      <c r="AR207">
        <f>ABS(Table6[[#This Row],[Res_4]]/Table6[[#This Row],[sales]])</f>
        <v>0.57593646510869922</v>
      </c>
      <c r="AS207" s="9">
        <f>'[1]5'!L$20+'[1]5'!L$26*Table6[[#This Row],[Radio_State]]+'[1]5'!L$21*Table6[[#This Row],[NJ_DUM]]+'[1]5'!L$22*Table6[[#This Row],[NY_DUM]]+'[1]5'!L$23*Table6[[#This Row],[PA_DUM]]+'[1]5'!L$24*Table6[[#This Row],[CT_DUM]]+'[1]5'!L$25*Table6[[#This Row],[DL_DUM]]</f>
        <v>1554.2935780878825</v>
      </c>
      <c r="AT207" s="9">
        <f>Table6[[#This Row],[sales]]-Table6[[#This Row],[Pred_5]]</f>
        <v>1713.0079923265166</v>
      </c>
      <c r="AU207" s="9">
        <f>ABS(Table6[[#This Row],[Red_5]]/Table6[[#This Row],[sales]])</f>
        <v>0.5242883019547081</v>
      </c>
      <c r="AV207" s="9">
        <f>'[1]6'!L$20+'[1]6'!L$26*Table6[[#This Row],[Online]]+'[1]6'!L$21*Table6[[#This Row],[NJ_DUM]]+'[1]6'!L$22*Table6[[#This Row],[NY_DUM]]+'[1]6'!L$23*Table6[[#This Row],[PA_DUM]]+'[1]6'!L$24*Table6[[#This Row],[CT_DUM]]+'[1]6'!L$25*Table6[[#This Row],[DL_DUM]]</f>
        <v>1671.4858104704365</v>
      </c>
      <c r="AW207" s="9">
        <f>Table6[[#This Row],[sales]]-Table6[[#This Row],[Pred_6]]</f>
        <v>1595.8157599439626</v>
      </c>
      <c r="AX207" s="9">
        <f>ABS(Table6[[#This Row],[Red_6]]/Table6[[#This Row],[sales]])</f>
        <v>0.48842010005876552</v>
      </c>
      <c r="AY207" s="9">
        <f>'[1]7'!L$21+'[1]7'!L$27*Table6[[#This Row],[LNTV]]+'[1]7'!L$22*Table6[[#This Row],[NJ_DUM]]+'[1]7'!L$23*Table6[[#This Row],[NY_DUM]]+'[1]7'!L$24*Table6[[#This Row],[PA_DUM]]+'[1]7'!L$25*Table6[[#This Row],[CT_DUM]]+'[1]7'!L$26*Table6[[#This Row],[DL_DUM]]</f>
        <v>6.0926995287530197</v>
      </c>
      <c r="AZ207" s="9">
        <f>Table6[[#This Row],[sales]]-Table6[[#This Row],[Pred_7]]</f>
        <v>3261.2088708856459</v>
      </c>
      <c r="BA207" s="9">
        <f>ABS(Table6[[#This Row],[Red_7]]/Table6[[#This Row],[sales]])</f>
        <v>0.99813525032891881</v>
      </c>
      <c r="BB207" s="9">
        <f>'[1]8'!O$22+'[1]8'!O$28*Table6[[#This Row],[LNRADIOLING]]+'[1]8'!O$23*Table6[[#This Row],[DL_DUM]]+'[1]8'!O$24*Table6[[#This Row],[CT_DUM]]+'[1]8'!O$25*Table6[[#This Row],[PA_DUM]]+'[1]8'!O$26*Table6[[#This Row],[NY_DUM]]+'[1]8'!O$27*Table6[[#This Row],[NJ_DUM]]</f>
        <v>8.5604827439307396</v>
      </c>
      <c r="BC207" s="9">
        <f>Table6[[#This Row],[sales]]-Table6[[#This Row],[Pred_8]]</f>
        <v>3258.7410876704685</v>
      </c>
      <c r="BD207" s="9">
        <f>ABS(Table6[[#This Row],[Red_8]]/Table6[[#This Row],[sales]])</f>
        <v>0.99737995328577989</v>
      </c>
      <c r="BE207" s="9">
        <f>'[1]9'!M$19+'[1]9'!M$21*Table6[[#This Row],[LNONLINE]]+'[1]9'!M$20*Table6[[#This Row],[DL_DUM]]+'[1]9'!M$22*Table6[[#This Row],[CT_DUM]]+'[1]9'!M$23*Table6[[#This Row],[PA_DUM]]+'[1]9'!M$24*Table6[[#This Row],[NY_DUM]]+'[1]9'!M$25*Table6[[#This Row],[NJ_DUM]]</f>
        <v>8.5517372745824236</v>
      </c>
      <c r="BF207" s="9">
        <f>Table6[[#This Row],[sales]]-Table6[[#This Row],[Pred_9]]</f>
        <v>3258.7498331398165</v>
      </c>
      <c r="BG207" s="9">
        <f>ABS(Table6[[#This Row],[Red_9]]/Table6[[#This Row],[sales]])</f>
        <v>0.99738262995004223</v>
      </c>
      <c r="BH207" s="9">
        <f>'[1]10'!P$22+'[1]10'!P$30*Table6[[#This Row],[LNTV]]+'[1]10'!P$29*Table6[[#This Row],[LNRADIOLING]]+'[1]10'!P$24*Table6[[#This Row],[LNONLINELING]]+'[1]10'!P$23*Table6[[#This Row],[DL_DUM]]+'[1]10'!P$25*Table6[[#This Row],[CT_DUM]]+'[1]10'!P$26*Table6[[#This Row],[PA_DUM]]+'[1]10'!P$27*Table6[[#This Row],[NY_DUM]]+'[1]10'!P$28*Table6[[#This Row],[NJ_DUM]]</f>
        <v>8.4632816878318522</v>
      </c>
      <c r="BI207" s="9">
        <f>Table6[[#This Row],[sales]]-Table6[[#This Row],[Pred_10]]</f>
        <v>3258.838288726567</v>
      </c>
      <c r="BJ207" s="45">
        <f>ABS(Table6[[#This Row],[Red_10]]/Table6[[#This Row],[sales]])</f>
        <v>0.99740970292902631</v>
      </c>
      <c r="BK207" s="9">
        <f>'[1]11'!P$32+'[1]11'!P$40*Table6[[#This Row],[LNONLINELING]]+'[1]11'!P$39*Table6[[#This Row],[LNRADIOLING]]+'[1]11'!P$38*Table6[[#This Row],[LNTVLING]]+'[1]11'!P$33*Table6[[#This Row],[DL_DUM]]+'[1]11'!P$34*Table6[[#This Row],[CT_DUM]]+'[1]11'!P$35*Table6[[#This Row],[PA_DUM]]+'[1]11'!P$36*Table6[[#This Row],[NY_DUM]]+'[1]11'!P$37*Table6[[#This Row],[NJ_DUM]]</f>
        <v>8.4569929590519131</v>
      </c>
      <c r="BL207" s="9">
        <f>Table6[[#This Row],[sales]]-Table6[[#This Row],[ Pred_11]]</f>
        <v>3258.844577455347</v>
      </c>
      <c r="BM207" s="47">
        <f>ABS(Table6[[#This Row],[ Red_11]]/Table6[[#This Row],[sales]])</f>
        <v>0.9974116276759909</v>
      </c>
      <c r="BN207" s="9">
        <f>'[1]12'!K$22+'[1]12'!K$28*Table6[[#This Row],[COMBINE LN LING]]+'[1]12'!K$23*Table6[[#This Row],[DL_DUM]]+'[1]12'!K$24*Table6[[#This Row],[CT_DUM]]+'[1]12'!K$25*Table6[[#This Row],[PA_DUM]]+'[1]12'!K$26*Table6[[#This Row],[NY_DUM]]+'[1]12'!K$27*Table6[[#This Row],[NJ_DUM]]</f>
        <v>8.5947566266470616</v>
      </c>
      <c r="BO207" s="9">
        <f>Table6[[#This Row],[sales]]-Table6[[#This Row],[ Pred_12]]</f>
        <v>3258.7068137877518</v>
      </c>
      <c r="BP207" s="47">
        <f>ABS(Table6[[#This Row],[ Red_12]]/Table6[[#This Row],[sales]])</f>
        <v>0.99736946331967846</v>
      </c>
      <c r="BQ207">
        <f>LN(G207+'2019 Totals and Calculations'!C$18)</f>
        <v>8.5941549342141528</v>
      </c>
      <c r="BR207">
        <f>LN(Table6[[#This Row],[PROF RADIO]]+'2019 Totals and Calculations'!D$18)</f>
        <v>6.7171126655554358</v>
      </c>
      <c r="BS207">
        <f>LN(Table6[[#This Row],[ONLINE LINGERING]]+'2019 Totals and Calculations'!E$18)</f>
        <v>6.0594755470081285</v>
      </c>
      <c r="BT207">
        <f>MONTH(Table6[[#This Row],[Date]])</f>
        <v>12</v>
      </c>
      <c r="BU207">
        <f t="shared" si="94"/>
        <v>0</v>
      </c>
      <c r="BV207">
        <f t="shared" si="95"/>
        <v>0</v>
      </c>
      <c r="BW207">
        <f t="shared" si="96"/>
        <v>0</v>
      </c>
      <c r="BX207">
        <f t="shared" si="97"/>
        <v>0</v>
      </c>
      <c r="BY207">
        <f t="shared" si="98"/>
        <v>0</v>
      </c>
      <c r="BZ207">
        <f t="shared" si="99"/>
        <v>0</v>
      </c>
      <c r="CA207">
        <f t="shared" si="100"/>
        <v>0</v>
      </c>
      <c r="CB207">
        <f t="shared" si="101"/>
        <v>0</v>
      </c>
      <c r="CC207">
        <f t="shared" si="102"/>
        <v>0</v>
      </c>
      <c r="CD207">
        <f t="shared" si="103"/>
        <v>0</v>
      </c>
      <c r="CE207">
        <f t="shared" si="104"/>
        <v>0</v>
      </c>
      <c r="CF207">
        <f t="shared" si="105"/>
        <v>1</v>
      </c>
      <c r="CG207">
        <f t="shared" si="106"/>
        <v>49</v>
      </c>
      <c r="CH20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3006.2148064170906</v>
      </c>
      <c r="CI207" s="79">
        <f>Table6[[#This Row],[sales]]-CH207</f>
        <v>261.08676399730848</v>
      </c>
      <c r="CJ207">
        <f>ABS(Table6[[#This Row],[sales]]-CH207)/Table6[[#This Row],[sales]]</f>
        <v>7.990898861661988E-2</v>
      </c>
      <c r="CK20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3295.4323933543928</v>
      </c>
      <c r="CL207" s="79">
        <f>Table6[[#This Row],[sales]]-CK207</f>
        <v>-28.130822939993777</v>
      </c>
      <c r="CM207">
        <f>ABS(Table6[[#This Row],[sales]]-CK207)/Table6[[#This Row],[sales]]</f>
        <v>8.6098030236082188E-3</v>
      </c>
      <c r="CN20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3195.9547185144793</v>
      </c>
      <c r="CO207" s="79">
        <f>Table6[[#This Row],[sales]]-CN207</f>
        <v>71.346851899919784</v>
      </c>
      <c r="CP207">
        <f>ABS(Table6[[#This Row],[sales]]-CN207)/Table6[[#This Row],[sales]]</f>
        <v>2.183662890073251E-2</v>
      </c>
      <c r="CQ20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3227.6129650066623</v>
      </c>
      <c r="CR207" s="79">
        <f>Table6[[#This Row],[sales]]-CQ207</f>
        <v>39.688605407736759</v>
      </c>
      <c r="CS207">
        <f>ABS(Table6[[#This Row],[sales]]-CQ207)/Table6[[#This Row],[sales]]</f>
        <v>1.2147212172613428E-2</v>
      </c>
    </row>
    <row r="208" spans="1:97" x14ac:dyDescent="0.2">
      <c r="A208">
        <v>207</v>
      </c>
      <c r="B208" t="s">
        <v>322</v>
      </c>
      <c r="C208" s="5">
        <v>43079</v>
      </c>
      <c r="D208" s="6">
        <v>5255.1781886675863</v>
      </c>
      <c r="E208" s="8">
        <f>YEAR(Table6[[#This Row],[Date]])</f>
        <v>2017</v>
      </c>
      <c r="F208" s="6">
        <f>Table6[[#This Row],[TV_State]]+Table6[[#This Row],[Radio_State]]+Table6[[#This Row],[Online]]</f>
        <v>6422.9955639270502</v>
      </c>
      <c r="G208" s="6">
        <f t="shared" si="81"/>
        <v>5103.6856491023582</v>
      </c>
      <c r="H208" s="6">
        <f>LN(Table6[[#This Row],[PROF TV LING]])</f>
        <v>8.5377182340022237</v>
      </c>
      <c r="I208" s="6">
        <f t="shared" si="82"/>
        <v>8.5669691911410428</v>
      </c>
      <c r="J208" s="6">
        <v>778.54491683964238</v>
      </c>
      <c r="K208" s="6">
        <f t="shared" si="87"/>
        <v>771.10822009048502</v>
      </c>
      <c r="L208" s="6">
        <f>0.5*J207+0.5*Table6[[#This Row],[Radio_State]]</f>
        <v>774.69073408301051</v>
      </c>
      <c r="M208" s="6">
        <f>LN(Table6[[#This Row],[RADIO LINGERING ]])</f>
        <v>6.652463896914476</v>
      </c>
      <c r="N208" s="6">
        <f t="shared" si="83"/>
        <v>6.6574266862566054</v>
      </c>
      <c r="O208" s="6">
        <v>389.27245841982119</v>
      </c>
      <c r="P208" s="6">
        <f t="shared" si="84"/>
        <v>387.6282499070017</v>
      </c>
      <c r="Q208" s="6">
        <f>0.3*O207+0.7*Table6[[#This Row],[Online]]</f>
        <v>388.1162035928316</v>
      </c>
      <c r="R208" s="6">
        <f>LN(Table6[[#This Row],[ONLINE LINGERING]])</f>
        <v>5.9613047885799171</v>
      </c>
      <c r="S208" s="6">
        <f t="shared" si="85"/>
        <v>5.96427950569666</v>
      </c>
      <c r="T208" s="6">
        <v>3293.6683273415842</v>
      </c>
      <c r="U208" s="6">
        <f t="shared" si="86"/>
        <v>8.0997572157292108</v>
      </c>
      <c r="V208" s="8">
        <f>YEAR(Table6[[#This Row],[Date]])</f>
        <v>2017</v>
      </c>
      <c r="W208" s="8">
        <f>WEEKNUM(Table6[[#This Row],[Date]])</f>
        <v>50</v>
      </c>
      <c r="X208" t="s">
        <v>372</v>
      </c>
      <c r="Y208" s="9">
        <f>Table6[[#This Row],[LNTVLING]]+Table6[[#This Row],[LNRADIOLING]]+Table6[[#This Row],[LNONLINELING]]</f>
        <v>21.151486919496616</v>
      </c>
      <c r="Z208">
        <f t="shared" si="107"/>
        <v>1</v>
      </c>
      <c r="AA208">
        <f t="shared" si="88"/>
        <v>0</v>
      </c>
      <c r="AB208">
        <f t="shared" si="89"/>
        <v>1</v>
      </c>
      <c r="AC208">
        <f t="shared" si="90"/>
        <v>0</v>
      </c>
      <c r="AD208">
        <f t="shared" si="91"/>
        <v>0</v>
      </c>
      <c r="AE208">
        <f t="shared" si="92"/>
        <v>0</v>
      </c>
      <c r="AF208">
        <f t="shared" si="93"/>
        <v>0</v>
      </c>
      <c r="AG208" s="9">
        <f>'[1]1'!J$20+'[1]1'!J$21*Table6[[#This Row],[TV_State]]</f>
        <v>6497.8270955954067</v>
      </c>
      <c r="AH208" s="9">
        <f>Table6[[#This Row],[sales]]-Table6[[#This Row],[Pred_1]]</f>
        <v>-3204.1587682538225</v>
      </c>
      <c r="AI208">
        <f>ABS(Table6[[#This Row],[Res_1]])/Table6[[#This Row],[sales]]</f>
        <v>0.97282374841913499</v>
      </c>
      <c r="AJ208" s="9">
        <f>'[1]2'!J$20+'[1]2'!J$21*Table6[[#This Row],[Radio_State]]</f>
        <v>5132.1366602943335</v>
      </c>
      <c r="AK208" s="9">
        <f>Table6[[#This Row],[sales]]-Table6[[#This Row],[ Pred_2 ]]</f>
        <v>-1838.4683329527493</v>
      </c>
      <c r="AL208">
        <f>ABS(Table6[[#This Row],[ Res_2 ]])/Table6[[#This Row],[sales]]</f>
        <v>0.55818259467450104</v>
      </c>
      <c r="AM208" s="10">
        <f>'[1]3'!J$20+'[1]3'!J$21*Data!O208</f>
        <v>4049.6821838070937</v>
      </c>
      <c r="AN208" s="9">
        <f>Table6[[#This Row],[sales]]-Table6[[#This Row],[Pred_3]]</f>
        <v>-756.01385646550943</v>
      </c>
      <c r="AO208" s="9">
        <f>ABS(Table6[[#This Row],[Res_3]])/Table6[[#This Row],[sales]]</f>
        <v>0.2295355152155561</v>
      </c>
      <c r="AP208" s="9">
        <f>'[1]4'!L$21+'[1]4'!L$27*Table6[[#This Row],[TV_State]]+'[1]4'!L$22*Table6[[#This Row],[NJ_DUM]]+'[1]4'!L$23*Table6[[#This Row],[NY_DUM]]+'[1]4'!L$24*Table6[[#This Row],[PA_DUM]]+'[1]4'!L$25*Table6[[#This Row],[CT_DUM]]+'[1]4'!L$26*Table6[[#This Row],[DL_DUM]]</f>
        <v>1397.0205880974283</v>
      </c>
      <c r="AQ208" s="9">
        <f>Table6[[#This Row],[sales]]-Table6[[#This Row],[Pred_4]]</f>
        <v>1896.6477392441559</v>
      </c>
      <c r="AR208">
        <f>ABS(Table6[[#This Row],[Res_4]]/Table6[[#This Row],[sales]])</f>
        <v>0.57584660953854927</v>
      </c>
      <c r="AS208" s="9">
        <f>'[1]5'!L$20+'[1]5'!L$26*Table6[[#This Row],[Radio_State]]+'[1]5'!L$21*Table6[[#This Row],[NJ_DUM]]+'[1]5'!L$22*Table6[[#This Row],[NY_DUM]]+'[1]5'!L$23*Table6[[#This Row],[PA_DUM]]+'[1]5'!L$24*Table6[[#This Row],[CT_DUM]]+'[1]5'!L$25*Table6[[#This Row],[DL_DUM]]</f>
        <v>1567.8725985854903</v>
      </c>
      <c r="AT208" s="9">
        <f>Table6[[#This Row],[sales]]-Table6[[#This Row],[Pred_5]]</f>
        <v>1725.7957287560939</v>
      </c>
      <c r="AU208" s="9">
        <f>ABS(Table6[[#This Row],[Red_5]]/Table6[[#This Row],[sales]])</f>
        <v>0.52397374514908546</v>
      </c>
      <c r="AV208" s="9">
        <f>'[1]6'!L$20+'[1]6'!L$26*Table6[[#This Row],[Online]]+'[1]6'!L$21*Table6[[#This Row],[NJ_DUM]]+'[1]6'!L$22*Table6[[#This Row],[NY_DUM]]+'[1]6'!L$23*Table6[[#This Row],[PA_DUM]]+'[1]6'!L$24*Table6[[#This Row],[CT_DUM]]+'[1]6'!L$25*Table6[[#This Row],[DL_DUM]]</f>
        <v>1688.2602065870053</v>
      </c>
      <c r="AW208" s="9">
        <f>Table6[[#This Row],[sales]]-Table6[[#This Row],[Pred_6]]</f>
        <v>1605.4081207545789</v>
      </c>
      <c r="AX208" s="9">
        <f>ABS(Table6[[#This Row],[Red_6]]/Table6[[#This Row],[sales]])</f>
        <v>0.48742252139587794</v>
      </c>
      <c r="AY208" s="9">
        <f>'[1]7'!L$21+'[1]7'!L$27*Table6[[#This Row],[LNTV]]+'[1]7'!L$22*Table6[[#This Row],[NJ_DUM]]+'[1]7'!L$23*Table6[[#This Row],[NY_DUM]]+'[1]7'!L$24*Table6[[#This Row],[PA_DUM]]+'[1]7'!L$25*Table6[[#This Row],[CT_DUM]]+'[1]7'!L$26*Table6[[#This Row],[DL_DUM]]</f>
        <v>6.0938008760430202</v>
      </c>
      <c r="AZ208" s="9">
        <f>Table6[[#This Row],[sales]]-Table6[[#This Row],[Pred_7]]</f>
        <v>3287.5745264655411</v>
      </c>
      <c r="BA208" s="9">
        <f>ABS(Table6[[#This Row],[Red_7]]/Table6[[#This Row],[sales]])</f>
        <v>0.99814984380016136</v>
      </c>
      <c r="BB208" s="9">
        <f>'[1]8'!O$22+'[1]8'!O$28*Table6[[#This Row],[LNRADIOLING]]+'[1]8'!O$23*Table6[[#This Row],[DL_DUM]]+'[1]8'!O$24*Table6[[#This Row],[CT_DUM]]+'[1]8'!O$25*Table6[[#This Row],[PA_DUM]]+'[1]8'!O$26*Table6[[#This Row],[NY_DUM]]+'[1]8'!O$27*Table6[[#This Row],[NJ_DUM]]</f>
        <v>8.5611926099345155</v>
      </c>
      <c r="BC208" s="9">
        <f>Table6[[#This Row],[sales]]-Table6[[#This Row],[Pred_8]]</f>
        <v>3285.1071347316497</v>
      </c>
      <c r="BD208" s="9">
        <f>ABS(Table6[[#This Row],[Red_8]]/Table6[[#This Row],[sales]])</f>
        <v>0.99740071198460822</v>
      </c>
      <c r="BE208" s="9">
        <f>'[1]9'!M$19+'[1]9'!M$21*Table6[[#This Row],[LNONLINE]]+'[1]9'!M$20*Table6[[#This Row],[DL_DUM]]+'[1]9'!M$22*Table6[[#This Row],[CT_DUM]]+'[1]9'!M$23*Table6[[#This Row],[PA_DUM]]+'[1]9'!M$24*Table6[[#This Row],[NY_DUM]]+'[1]9'!M$25*Table6[[#This Row],[NJ_DUM]]</f>
        <v>8.5548877229137563</v>
      </c>
      <c r="BF208" s="9">
        <f>Table6[[#This Row],[sales]]-Table6[[#This Row],[Pred_9]]</f>
        <v>3285.1134396186703</v>
      </c>
      <c r="BG208" s="9">
        <f>ABS(Table6[[#This Row],[Red_9]]/Table6[[#This Row],[sales]])</f>
        <v>0.99740262622927223</v>
      </c>
      <c r="BH208" s="9">
        <f>'[1]10'!P$22+'[1]10'!P$30*Table6[[#This Row],[LNTV]]+'[1]10'!P$29*Table6[[#This Row],[LNRADIOLING]]+'[1]10'!P$24*Table6[[#This Row],[LNONLINELING]]+'[1]10'!P$23*Table6[[#This Row],[DL_DUM]]+'[1]10'!P$25*Table6[[#This Row],[CT_DUM]]+'[1]10'!P$26*Table6[[#This Row],[PA_DUM]]+'[1]10'!P$27*Table6[[#This Row],[NY_DUM]]+'[1]10'!P$28*Table6[[#This Row],[NJ_DUM]]</f>
        <v>8.4650927711080683</v>
      </c>
      <c r="BI208" s="9">
        <f>Table6[[#This Row],[sales]]-Table6[[#This Row],[Pred_10]]</f>
        <v>3285.2032345704761</v>
      </c>
      <c r="BJ208" s="45">
        <f>ABS(Table6[[#This Row],[Red_10]]/Table6[[#This Row],[sales]])</f>
        <v>0.99742988912974717</v>
      </c>
      <c r="BK208" s="9">
        <f>'[1]11'!P$32+'[1]11'!P$40*Table6[[#This Row],[LNONLINELING]]+'[1]11'!P$39*Table6[[#This Row],[LNRADIOLING]]+'[1]11'!P$38*Table6[[#This Row],[LNTVLING]]+'[1]11'!P$33*Table6[[#This Row],[DL_DUM]]+'[1]11'!P$34*Table6[[#This Row],[CT_DUM]]+'[1]11'!P$35*Table6[[#This Row],[PA_DUM]]+'[1]11'!P$36*Table6[[#This Row],[NY_DUM]]+'[1]11'!P$37*Table6[[#This Row],[NJ_DUM]]</f>
        <v>8.4576371972655284</v>
      </c>
      <c r="BL208" s="9">
        <f>Table6[[#This Row],[sales]]-Table6[[#This Row],[ Pred_11]]</f>
        <v>3285.2106901443185</v>
      </c>
      <c r="BM208" s="47">
        <f>ABS(Table6[[#This Row],[ Red_11]]/Table6[[#This Row],[sales]])</f>
        <v>0.9974321527377068</v>
      </c>
      <c r="BN208" s="9">
        <f>'[1]12'!K$22+'[1]12'!K$28*Table6[[#This Row],[COMBINE LN LING]]+'[1]12'!K$23*Table6[[#This Row],[DL_DUM]]+'[1]12'!K$24*Table6[[#This Row],[CT_DUM]]+'[1]12'!K$25*Table6[[#This Row],[PA_DUM]]+'[1]12'!K$26*Table6[[#This Row],[NY_DUM]]+'[1]12'!K$27*Table6[[#This Row],[NJ_DUM]]</f>
        <v>8.5979038806549752</v>
      </c>
      <c r="BO208" s="9">
        <f>Table6[[#This Row],[sales]]-Table6[[#This Row],[ Pred_12]]</f>
        <v>3285.0704234609293</v>
      </c>
      <c r="BP208" s="47">
        <f>ABS(Table6[[#This Row],[ Red_12]]/Table6[[#This Row],[sales]])</f>
        <v>0.99738956597138773</v>
      </c>
      <c r="BQ208">
        <f>LN(G208+'2019 Totals and Calculations'!C$18)</f>
        <v>8.6061064386006247</v>
      </c>
      <c r="BR208">
        <f>LN(Table6[[#This Row],[PROF RADIO]]+'2019 Totals and Calculations'!D$18)</f>
        <v>6.726071022701503</v>
      </c>
      <c r="BS208">
        <f>LN(Table6[[#This Row],[ONLINE LINGERING]]+'2019 Totals and Calculations'!E$18)</f>
        <v>6.068410698482924</v>
      </c>
      <c r="BT208">
        <f>MONTH(Table6[[#This Row],[Date]])</f>
        <v>12</v>
      </c>
      <c r="BU208">
        <f t="shared" si="94"/>
        <v>0</v>
      </c>
      <c r="BV208">
        <f t="shared" si="95"/>
        <v>0</v>
      </c>
      <c r="BW208">
        <f t="shared" si="96"/>
        <v>0</v>
      </c>
      <c r="BX208">
        <f t="shared" si="97"/>
        <v>0</v>
      </c>
      <c r="BY208">
        <f t="shared" si="98"/>
        <v>0</v>
      </c>
      <c r="BZ208">
        <f t="shared" si="99"/>
        <v>0</v>
      </c>
      <c r="CA208">
        <f t="shared" si="100"/>
        <v>0</v>
      </c>
      <c r="CB208">
        <f t="shared" si="101"/>
        <v>0</v>
      </c>
      <c r="CC208">
        <f t="shared" si="102"/>
        <v>0</v>
      </c>
      <c r="CD208">
        <f t="shared" si="103"/>
        <v>0</v>
      </c>
      <c r="CE208">
        <f t="shared" si="104"/>
        <v>0</v>
      </c>
      <c r="CF208">
        <f t="shared" si="105"/>
        <v>1</v>
      </c>
      <c r="CG208">
        <f t="shared" si="106"/>
        <v>50</v>
      </c>
      <c r="CH20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3025.1085886922424</v>
      </c>
      <c r="CI208" s="79">
        <f>Table6[[#This Row],[sales]]-CH208</f>
        <v>268.55973864934185</v>
      </c>
      <c r="CJ208">
        <f>ABS(Table6[[#This Row],[sales]]-CH208)/Table6[[#This Row],[sales]]</f>
        <v>8.1538185378278283E-2</v>
      </c>
      <c r="CK20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3311.9909675752865</v>
      </c>
      <c r="CL208" s="79">
        <f>Table6[[#This Row],[sales]]-CK208</f>
        <v>-18.322640233702259</v>
      </c>
      <c r="CM208">
        <f>ABS(Table6[[#This Row],[sales]]-CK208)/Table6[[#This Row],[sales]]</f>
        <v>5.5629888661227148E-3</v>
      </c>
      <c r="CN20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3212.8480242292781</v>
      </c>
      <c r="CO208" s="79">
        <f>Table6[[#This Row],[sales]]-CN208</f>
        <v>80.820303112306192</v>
      </c>
      <c r="CP208">
        <f>ABS(Table6[[#This Row],[sales]]-CN208)/Table6[[#This Row],[sales]]</f>
        <v>2.4538081883168431E-2</v>
      </c>
      <c r="CQ20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3252.6904764748738</v>
      </c>
      <c r="CR208" s="79">
        <f>Table6[[#This Row],[sales]]-CQ208</f>
        <v>40.977850866710469</v>
      </c>
      <c r="CS208">
        <f>ABS(Table6[[#This Row],[sales]]-CQ208)/Table6[[#This Row],[sales]]</f>
        <v>1.2441401742410685E-2</v>
      </c>
    </row>
    <row r="209" spans="1:97" x14ac:dyDescent="0.2">
      <c r="A209">
        <v>208</v>
      </c>
      <c r="B209" t="s">
        <v>322</v>
      </c>
      <c r="C209" s="5">
        <v>43086</v>
      </c>
      <c r="D209" s="6">
        <v>5307.7299705542637</v>
      </c>
      <c r="E209" s="8">
        <f>YEAR(Table6[[#This Row],[Date]])</f>
        <v>2017</v>
      </c>
      <c r="F209" s="6">
        <f>Table6[[#This Row],[TV_State]]+Table6[[#This Row],[Radio_State]]+Table6[[#This Row],[Online]]</f>
        <v>6487.225519566322</v>
      </c>
      <c r="G209" s="6">
        <f t="shared" si="81"/>
        <v>5164.8989455379296</v>
      </c>
      <c r="H209" s="6">
        <f>LN(Table6[[#This Row],[PROF TV LING]])</f>
        <v>8.5496408161228263</v>
      </c>
      <c r="I209" s="6">
        <f t="shared" si="82"/>
        <v>8.5769195219942116</v>
      </c>
      <c r="J209" s="6">
        <v>786.33036600803894</v>
      </c>
      <c r="K209" s="6">
        <f t="shared" si="87"/>
        <v>778.71929304926198</v>
      </c>
      <c r="L209" s="6">
        <f>0.5*J208+0.5*Table6[[#This Row],[Radio_State]]</f>
        <v>782.43764142384066</v>
      </c>
      <c r="M209" s="6">
        <f>LN(Table6[[#This Row],[RADIO LINGERING ]])</f>
        <v>6.6624142277676439</v>
      </c>
      <c r="N209" s="6">
        <f t="shared" si="83"/>
        <v>6.6673770171097733</v>
      </c>
      <c r="O209" s="6">
        <v>393.16518300401947</v>
      </c>
      <c r="P209" s="6">
        <f t="shared" si="84"/>
        <v>391.5041030749141</v>
      </c>
      <c r="Q209" s="6">
        <f>0.3*O208+0.7*Table6[[#This Row],[Online]]</f>
        <v>391.99736562875995</v>
      </c>
      <c r="R209" s="6">
        <f>LN(Table6[[#This Row],[ONLINE LINGERING]])</f>
        <v>5.971255119433085</v>
      </c>
      <c r="S209" s="6">
        <f t="shared" si="85"/>
        <v>5.9742298365498279</v>
      </c>
      <c r="T209" s="6">
        <v>3393.4121691611849</v>
      </c>
      <c r="U209" s="6">
        <f t="shared" si="86"/>
        <v>8.1295912337287675</v>
      </c>
      <c r="V209" s="8">
        <f>YEAR(Table6[[#This Row],[Date]])</f>
        <v>2017</v>
      </c>
      <c r="W209" s="8">
        <f>WEEKNUM(Table6[[#This Row],[Date]])</f>
        <v>51</v>
      </c>
      <c r="X209" t="s">
        <v>373</v>
      </c>
      <c r="Y209" s="9">
        <f>Table6[[#This Row],[LNTVLING]]+Table6[[#This Row],[LNRADIOLING]]+Table6[[#This Row],[LNONLINELING]]</f>
        <v>21.183310163323554</v>
      </c>
      <c r="Z209">
        <f t="shared" si="107"/>
        <v>1</v>
      </c>
      <c r="AA209">
        <f t="shared" si="88"/>
        <v>0</v>
      </c>
      <c r="AB209">
        <f t="shared" si="89"/>
        <v>1</v>
      </c>
      <c r="AC209">
        <f t="shared" si="90"/>
        <v>0</v>
      </c>
      <c r="AD209">
        <f t="shared" si="91"/>
        <v>0</v>
      </c>
      <c r="AE209">
        <f t="shared" si="92"/>
        <v>0</v>
      </c>
      <c r="AF209">
        <f t="shared" si="93"/>
        <v>0</v>
      </c>
      <c r="AG209" s="9">
        <f>'[1]1'!J$20+'[1]1'!J$21*Table6[[#This Row],[TV_State]]</f>
        <v>6549.5080410967994</v>
      </c>
      <c r="AH209" s="9">
        <f>Table6[[#This Row],[sales]]-Table6[[#This Row],[Pred_1]]</f>
        <v>-3156.0958719356145</v>
      </c>
      <c r="AI209">
        <f>ABS(Table6[[#This Row],[Res_1]])/Table6[[#This Row],[sales]]</f>
        <v>0.93006558431590924</v>
      </c>
      <c r="AJ209" s="9">
        <f>'[1]2'!J$20+'[1]2'!J$21*Table6[[#This Row],[Radio_State]]</f>
        <v>5166.3152088573024</v>
      </c>
      <c r="AK209" s="9">
        <f>Table6[[#This Row],[sales]]-Table6[[#This Row],[ Pred_2 ]]</f>
        <v>-1772.9030396961175</v>
      </c>
      <c r="AL209">
        <f>ABS(Table6[[#This Row],[ Res_2 ]])/Table6[[#This Row],[sales]]</f>
        <v>0.52245437669139971</v>
      </c>
      <c r="AM209" s="10">
        <f>'[1]3'!J$20+'[1]3'!J$21*Data!O209</f>
        <v>4072.1717038279166</v>
      </c>
      <c r="AN209" s="9">
        <f>Table6[[#This Row],[sales]]-Table6[[#This Row],[Pred_3]]</f>
        <v>-678.75953466673172</v>
      </c>
      <c r="AO209" s="9">
        <f>ABS(Table6[[#This Row],[Res_3]])/Table6[[#This Row],[sales]]</f>
        <v>0.20002272073967184</v>
      </c>
      <c r="AP209" s="9">
        <f>'[1]4'!L$21+'[1]4'!L$27*Table6[[#This Row],[TV_State]]+'[1]4'!L$22*Table6[[#This Row],[NJ_DUM]]+'[1]4'!L$23*Table6[[#This Row],[NY_DUM]]+'[1]4'!L$24*Table6[[#This Row],[PA_DUM]]+'[1]4'!L$25*Table6[[#This Row],[CT_DUM]]+'[1]4'!L$26*Table6[[#This Row],[DL_DUM]]</f>
        <v>1408.6124940349446</v>
      </c>
      <c r="AQ209" s="9">
        <f>Table6[[#This Row],[sales]]-Table6[[#This Row],[Pred_4]]</f>
        <v>1984.7996751262403</v>
      </c>
      <c r="AR209">
        <f>ABS(Table6[[#This Row],[Res_4]]/Table6[[#This Row],[sales]])</f>
        <v>0.58489790693974597</v>
      </c>
      <c r="AS209" s="9">
        <f>'[1]5'!L$20+'[1]5'!L$26*Table6[[#This Row],[Radio_State]]+'[1]5'!L$21*Table6[[#This Row],[NJ_DUM]]+'[1]5'!L$22*Table6[[#This Row],[NY_DUM]]+'[1]5'!L$23*Table6[[#This Row],[PA_DUM]]+'[1]5'!L$24*Table6[[#This Row],[CT_DUM]]+'[1]5'!L$25*Table6[[#This Row],[DL_DUM]]</f>
        <v>1581.5874092880749</v>
      </c>
      <c r="AT209" s="9">
        <f>Table6[[#This Row],[sales]]-Table6[[#This Row],[Pred_5]]</f>
        <v>1811.82475987311</v>
      </c>
      <c r="AU209" s="9">
        <f>ABS(Table6[[#This Row],[Red_5]]/Table6[[#This Row],[sales]])</f>
        <v>0.53392416528080455</v>
      </c>
      <c r="AV209" s="9">
        <f>'[1]6'!L$20+'[1]6'!L$26*Table6[[#This Row],[Online]]+'[1]6'!L$21*Table6[[#This Row],[NJ_DUM]]+'[1]6'!L$22*Table6[[#This Row],[NY_DUM]]+'[1]6'!L$23*Table6[[#This Row],[PA_DUM]]+'[1]6'!L$24*Table6[[#This Row],[CT_DUM]]+'[1]6'!L$25*Table6[[#This Row],[DL_DUM]]</f>
        <v>1705.2023466647404</v>
      </c>
      <c r="AW209" s="9">
        <f>Table6[[#This Row],[sales]]-Table6[[#This Row],[Pred_6]]</f>
        <v>1688.2098224964445</v>
      </c>
      <c r="AX209" s="9">
        <f>ABS(Table6[[#This Row],[Red_6]]/Table6[[#This Row],[sales]])</f>
        <v>0.49749624812412691</v>
      </c>
      <c r="AY209" s="9">
        <f>'[1]7'!L$21+'[1]7'!L$27*Table6[[#This Row],[LNTV]]+'[1]7'!L$22*Table6[[#This Row],[NJ_DUM]]+'[1]7'!L$23*Table6[[#This Row],[NY_DUM]]+'[1]7'!L$24*Table6[[#This Row],[PA_DUM]]+'[1]7'!L$25*Table6[[#This Row],[CT_DUM]]+'[1]7'!L$26*Table6[[#This Row],[DL_DUM]]</f>
        <v>6.0949022233330208</v>
      </c>
      <c r="AZ209" s="9">
        <f>Table6[[#This Row],[sales]]-Table6[[#This Row],[Pred_7]]</f>
        <v>3387.3172669378519</v>
      </c>
      <c r="BA209" s="9">
        <f>ABS(Table6[[#This Row],[Red_7]]/Table6[[#This Row],[sales]])</f>
        <v>0.99820390158356753</v>
      </c>
      <c r="BB209" s="9">
        <f>'[1]8'!O$22+'[1]8'!O$28*Table6[[#This Row],[LNRADIOLING]]+'[1]8'!O$23*Table6[[#This Row],[DL_DUM]]+'[1]8'!O$24*Table6[[#This Row],[CT_DUM]]+'[1]8'!O$25*Table6[[#This Row],[PA_DUM]]+'[1]8'!O$26*Table6[[#This Row],[NY_DUM]]+'[1]8'!O$27*Table6[[#This Row],[NJ_DUM]]</f>
        <v>8.5619024759382931</v>
      </c>
      <c r="BC209" s="9">
        <f>Table6[[#This Row],[sales]]-Table6[[#This Row],[Pred_8]]</f>
        <v>3384.8502666852464</v>
      </c>
      <c r="BD209" s="9">
        <f>ABS(Table6[[#This Row],[Red_8]]/Table6[[#This Row],[sales]])</f>
        <v>0.9974769046466716</v>
      </c>
      <c r="BE209" s="9">
        <f>'[1]9'!M$19+'[1]9'!M$21*Table6[[#This Row],[LNONLINE]]+'[1]9'!M$20*Table6[[#This Row],[DL_DUM]]+'[1]9'!M$22*Table6[[#This Row],[CT_DUM]]+'[1]9'!M$23*Table6[[#This Row],[PA_DUM]]+'[1]9'!M$24*Table6[[#This Row],[NY_DUM]]+'[1]9'!M$25*Table6[[#This Row],[NJ_DUM]]</f>
        <v>8.558038171245089</v>
      </c>
      <c r="BF209" s="9">
        <f>Table6[[#This Row],[sales]]-Table6[[#This Row],[Pred_9]]</f>
        <v>3384.8541309899397</v>
      </c>
      <c r="BG209" s="9">
        <f>ABS(Table6[[#This Row],[Red_9]]/Table6[[#This Row],[sales]])</f>
        <v>0.99747804341334678</v>
      </c>
      <c r="BH209" s="9">
        <f>'[1]10'!P$22+'[1]10'!P$30*Table6[[#This Row],[LNTV]]+'[1]10'!P$29*Table6[[#This Row],[LNRADIOLING]]+'[1]10'!P$24*Table6[[#This Row],[LNONLINELING]]+'[1]10'!P$23*Table6[[#This Row],[DL_DUM]]+'[1]10'!P$25*Table6[[#This Row],[CT_DUM]]+'[1]10'!P$26*Table6[[#This Row],[PA_DUM]]+'[1]10'!P$27*Table6[[#This Row],[NY_DUM]]+'[1]10'!P$28*Table6[[#This Row],[NJ_DUM]]</f>
        <v>8.4669038543842881</v>
      </c>
      <c r="BI209" s="9">
        <f>Table6[[#This Row],[sales]]-Table6[[#This Row],[Pred_10]]</f>
        <v>3384.9452653068006</v>
      </c>
      <c r="BJ209" s="45">
        <f>ABS(Table6[[#This Row],[Red_10]]/Table6[[#This Row],[sales]])</f>
        <v>0.99750489966078093</v>
      </c>
      <c r="BK209" s="9">
        <f>'[1]11'!P$32+'[1]11'!P$40*Table6[[#This Row],[LNONLINELING]]+'[1]11'!P$39*Table6[[#This Row],[LNRADIOLING]]+'[1]11'!P$38*Table6[[#This Row],[LNTVLING]]+'[1]11'!P$33*Table6[[#This Row],[DL_DUM]]+'[1]11'!P$34*Table6[[#This Row],[CT_DUM]]+'[1]11'!P$35*Table6[[#This Row],[PA_DUM]]+'[1]11'!P$36*Table6[[#This Row],[NY_DUM]]+'[1]11'!P$37*Table6[[#This Row],[NJ_DUM]]</f>
        <v>8.4584299215360463</v>
      </c>
      <c r="BL209" s="9">
        <f>Table6[[#This Row],[sales]]-Table6[[#This Row],[ Pred_11]]</f>
        <v>3384.9537392396487</v>
      </c>
      <c r="BM209" s="47">
        <f>ABS(Table6[[#This Row],[ Red_11]]/Table6[[#This Row],[sales]])</f>
        <v>0.99750739683248468</v>
      </c>
      <c r="BN209" s="9">
        <f>'[1]12'!K$22+'[1]12'!K$28*Table6[[#This Row],[COMBINE LN LING]]+'[1]12'!K$23*Table6[[#This Row],[DL_DUM]]+'[1]12'!K$24*Table6[[#This Row],[CT_DUM]]+'[1]12'!K$25*Table6[[#This Row],[PA_DUM]]+'[1]12'!K$26*Table6[[#This Row],[NY_DUM]]+'[1]12'!K$27*Table6[[#This Row],[NJ_DUM]]</f>
        <v>8.6009664183894721</v>
      </c>
      <c r="BO209" s="9">
        <f>Table6[[#This Row],[sales]]-Table6[[#This Row],[ Pred_12]]</f>
        <v>3384.8112027427956</v>
      </c>
      <c r="BP209" s="47">
        <f>ABS(Table6[[#This Row],[ Red_12]]/Table6[[#This Row],[sales]])</f>
        <v>0.99746539294679448</v>
      </c>
      <c r="BQ209">
        <f>LN(G209+'2019 Totals and Calculations'!C$18)</f>
        <v>8.6172452850117143</v>
      </c>
      <c r="BR209">
        <f>LN(Table6[[#This Row],[PROF RADIO]]+'2019 Totals and Calculations'!D$18)</f>
        <v>6.7351570878639029</v>
      </c>
      <c r="BS209">
        <f>LN(Table6[[#This Row],[ONLINE LINGERING]]+'2019 Totals and Calculations'!E$18)</f>
        <v>6.0773548848797274</v>
      </c>
      <c r="BT209">
        <f>MONTH(Table6[[#This Row],[Date]])</f>
        <v>12</v>
      </c>
      <c r="BU209">
        <f t="shared" si="94"/>
        <v>0</v>
      </c>
      <c r="BV209">
        <f t="shared" si="95"/>
        <v>0</v>
      </c>
      <c r="BW209">
        <f t="shared" si="96"/>
        <v>0</v>
      </c>
      <c r="BX209">
        <f t="shared" si="97"/>
        <v>0</v>
      </c>
      <c r="BY209">
        <f t="shared" si="98"/>
        <v>0</v>
      </c>
      <c r="BZ209">
        <f t="shared" si="99"/>
        <v>0</v>
      </c>
      <c r="CA209">
        <f t="shared" si="100"/>
        <v>0</v>
      </c>
      <c r="CB209">
        <f t="shared" si="101"/>
        <v>0</v>
      </c>
      <c r="CC209">
        <f t="shared" si="102"/>
        <v>0</v>
      </c>
      <c r="CD209">
        <f t="shared" si="103"/>
        <v>0</v>
      </c>
      <c r="CE209">
        <f t="shared" si="104"/>
        <v>0</v>
      </c>
      <c r="CF209">
        <f t="shared" si="105"/>
        <v>1</v>
      </c>
      <c r="CG209">
        <f t="shared" si="106"/>
        <v>51</v>
      </c>
      <c r="CH20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3043.3840244922771</v>
      </c>
      <c r="CI209" s="79">
        <f>Table6[[#This Row],[sales]]-CH209</f>
        <v>350.02814466890777</v>
      </c>
      <c r="CJ209">
        <f>ABS(Table6[[#This Row],[sales]]-CH209)/Table6[[#This Row],[sales]]</f>
        <v>0.10314931615142731</v>
      </c>
      <c r="CK20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3328.7630189190786</v>
      </c>
      <c r="CL209" s="79">
        <f>Table6[[#This Row],[sales]]-CK209</f>
        <v>64.649150242106316</v>
      </c>
      <c r="CM209">
        <f>ABS(Table6[[#This Row],[sales]]-CK209)/Table6[[#This Row],[sales]]</f>
        <v>1.9051369836422461E-2</v>
      </c>
      <c r="CN20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3229.840155536584</v>
      </c>
      <c r="CO209" s="79">
        <f>Table6[[#This Row],[sales]]-CN209</f>
        <v>163.57201362460091</v>
      </c>
      <c r="CP209">
        <f>ABS(Table6[[#This Row],[sales]]-CN209)/Table6[[#This Row],[sales]]</f>
        <v>4.8202813413330263E-2</v>
      </c>
      <c r="CQ20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3277.781333396867</v>
      </c>
      <c r="CR209" s="79">
        <f>Table6[[#This Row],[sales]]-CQ209</f>
        <v>115.63083576431791</v>
      </c>
      <c r="CS209">
        <f>ABS(Table6[[#This Row],[sales]]-CQ209)/Table6[[#This Row],[sales]]</f>
        <v>3.4075093151121873E-2</v>
      </c>
    </row>
    <row r="210" spans="1:97" x14ac:dyDescent="0.2">
      <c r="A210">
        <v>209</v>
      </c>
      <c r="B210" t="s">
        <v>322</v>
      </c>
      <c r="C210" s="5">
        <v>43093</v>
      </c>
      <c r="D210" s="6">
        <v>5360.8072702598038</v>
      </c>
      <c r="E210" s="8">
        <f>YEAR(Table6[[#This Row],[Date]])</f>
        <v>2017</v>
      </c>
      <c r="F210" s="6">
        <f>Table6[[#This Row],[TV_State]]+Table6[[#This Row],[Radio_State]]+Table6[[#This Row],[Online]]</f>
        <v>6552.0977747619827</v>
      </c>
      <c r="G210" s="6">
        <f t="shared" si="81"/>
        <v>5223.6714429544918</v>
      </c>
      <c r="H210" s="6">
        <f>LN(Table6[[#This Row],[PROF TV LING]])</f>
        <v>8.560955775210088</v>
      </c>
      <c r="I210" s="6">
        <f t="shared" si="82"/>
        <v>8.5868698528473786</v>
      </c>
      <c r="J210" s="6">
        <v>794.19366966811924</v>
      </c>
      <c r="K210" s="6">
        <f t="shared" si="87"/>
        <v>786.45648135869055</v>
      </c>
      <c r="L210" s="6">
        <f>0.5*J209+0.5*Table6[[#This Row],[Radio_State]]</f>
        <v>790.26201783807915</v>
      </c>
      <c r="M210" s="6">
        <f>LN(Table6[[#This Row],[RADIO LINGERING ]])</f>
        <v>6.6723645586208127</v>
      </c>
      <c r="N210" s="6">
        <f t="shared" si="83"/>
        <v>6.6773273479629411</v>
      </c>
      <c r="O210" s="6">
        <v>397.09683483405962</v>
      </c>
      <c r="P210" s="6">
        <f t="shared" si="84"/>
        <v>395.41901530631594</v>
      </c>
      <c r="Q210" s="6">
        <f>0.3*O209+0.7*Table6[[#This Row],[Online]]</f>
        <v>395.91733928504755</v>
      </c>
      <c r="R210" s="6">
        <f>LN(Table6[[#This Row],[ONLINE LINGERING]])</f>
        <v>5.9812054502862528</v>
      </c>
      <c r="S210" s="6">
        <f t="shared" si="85"/>
        <v>5.9841801674029957</v>
      </c>
      <c r="T210" s="6">
        <v>3031.9730640741482</v>
      </c>
      <c r="U210" s="6">
        <f t="shared" si="86"/>
        <v>8.0169688628422424</v>
      </c>
      <c r="V210" s="8">
        <f>YEAR(Table6[[#This Row],[Date]])</f>
        <v>2017</v>
      </c>
      <c r="W210" s="8">
        <f>WEEKNUM(Table6[[#This Row],[Date]])</f>
        <v>52</v>
      </c>
      <c r="X210" t="s">
        <v>374</v>
      </c>
      <c r="Y210" s="9">
        <f>Table6[[#This Row],[LNTVLING]]+Table6[[#This Row],[LNRADIOLING]]+Table6[[#This Row],[LNONLINELING]]</f>
        <v>21.214525784117154</v>
      </c>
      <c r="Z210">
        <f t="shared" si="107"/>
        <v>1</v>
      </c>
      <c r="AA210">
        <f t="shared" si="88"/>
        <v>0</v>
      </c>
      <c r="AB210">
        <f t="shared" si="89"/>
        <v>1</v>
      </c>
      <c r="AC210">
        <f t="shared" si="90"/>
        <v>0</v>
      </c>
      <c r="AD210">
        <f t="shared" si="91"/>
        <v>0</v>
      </c>
      <c r="AE210">
        <f t="shared" si="92"/>
        <v>0</v>
      </c>
      <c r="AF210">
        <f t="shared" si="93"/>
        <v>0</v>
      </c>
      <c r="AG210" s="9">
        <f>'[1]1'!J$20+'[1]1'!J$21*Table6[[#This Row],[TV_State]]</f>
        <v>6601.7057960532011</v>
      </c>
      <c r="AH210" s="9">
        <f>Table6[[#This Row],[sales]]-Table6[[#This Row],[Pred_1]]</f>
        <v>-3569.7327319790529</v>
      </c>
      <c r="AI210">
        <f>ABS(Table6[[#This Row],[Res_1]])/Table6[[#This Row],[sales]]</f>
        <v>1.1773629437137221</v>
      </c>
      <c r="AJ210" s="9">
        <f>'[1]2'!J$20+'[1]2'!J$21*Table6[[#This Row],[Radio_State]]</f>
        <v>5200.8355429059002</v>
      </c>
      <c r="AK210" s="9">
        <f>Table6[[#This Row],[sales]]-Table6[[#This Row],[ Pred_2 ]]</f>
        <v>-2168.862478831752</v>
      </c>
      <c r="AL210">
        <f>ABS(Table6[[#This Row],[ Res_2 ]])/Table6[[#This Row],[sales]]</f>
        <v>0.7153303914637652</v>
      </c>
      <c r="AM210" s="10">
        <f>'[1]3'!J$20+'[1]3'!J$21*Data!O210</f>
        <v>4094.886119048947</v>
      </c>
      <c r="AN210" s="9">
        <f>Table6[[#This Row],[sales]]-Table6[[#This Row],[Pred_3]]</f>
        <v>-1062.9130549747988</v>
      </c>
      <c r="AO210" s="9">
        <f>ABS(Table6[[#This Row],[Res_3]])/Table6[[#This Row],[sales]]</f>
        <v>0.35056810615148815</v>
      </c>
      <c r="AP210" s="9">
        <f>'[1]4'!L$21+'[1]4'!L$27*Table6[[#This Row],[TV_State]]+'[1]4'!L$22*Table6[[#This Row],[NJ_DUM]]+'[1]4'!L$23*Table6[[#This Row],[NY_DUM]]+'[1]4'!L$24*Table6[[#This Row],[PA_DUM]]+'[1]4'!L$25*Table6[[#This Row],[CT_DUM]]+'[1]4'!L$26*Table6[[#This Row],[DL_DUM]]</f>
        <v>1420.3203190318352</v>
      </c>
      <c r="AQ210" s="9">
        <f>Table6[[#This Row],[sales]]-Table6[[#This Row],[Pred_4]]</f>
        <v>1611.652745042313</v>
      </c>
      <c r="AR210">
        <f>ABS(Table6[[#This Row],[Res_4]]/Table6[[#This Row],[sales]])</f>
        <v>0.53155246137862766</v>
      </c>
      <c r="AS210" s="9">
        <f>'[1]5'!L$20+'[1]5'!L$26*Table6[[#This Row],[Radio_State]]+'[1]5'!L$21*Table6[[#This Row],[NJ_DUM]]+'[1]5'!L$22*Table6[[#This Row],[NY_DUM]]+'[1]5'!L$23*Table6[[#This Row],[PA_DUM]]+'[1]5'!L$24*Table6[[#This Row],[CT_DUM]]+'[1]5'!L$25*Table6[[#This Row],[DL_DUM]]</f>
        <v>1595.439368097685</v>
      </c>
      <c r="AT210" s="9">
        <f>Table6[[#This Row],[sales]]-Table6[[#This Row],[Pred_5]]</f>
        <v>1436.5336959764632</v>
      </c>
      <c r="AU210" s="9">
        <f>ABS(Table6[[#This Row],[Red_5]]/Table6[[#This Row],[sales]])</f>
        <v>0.47379500596425222</v>
      </c>
      <c r="AV210" s="9">
        <f>'[1]6'!L$20+'[1]6'!L$26*Table6[[#This Row],[Online]]+'[1]6'!L$21*Table6[[#This Row],[NJ_DUM]]+'[1]6'!L$22*Table6[[#This Row],[NY_DUM]]+'[1]6'!L$23*Table6[[#This Row],[PA_DUM]]+'[1]6'!L$24*Table6[[#This Row],[CT_DUM]]+'[1]6'!L$25*Table6[[#This Row],[DL_DUM]]</f>
        <v>1722.3139081432521</v>
      </c>
      <c r="AW210" s="9">
        <f>Table6[[#This Row],[sales]]-Table6[[#This Row],[Pred_6]]</f>
        <v>1309.6591559308961</v>
      </c>
      <c r="AX210" s="9">
        <f>ABS(Table6[[#This Row],[Red_6]]/Table6[[#This Row],[sales]])</f>
        <v>0.43194946929082212</v>
      </c>
      <c r="AY210" s="9">
        <f>'[1]7'!L$21+'[1]7'!L$27*Table6[[#This Row],[LNTV]]+'[1]7'!L$22*Table6[[#This Row],[NJ_DUM]]+'[1]7'!L$23*Table6[[#This Row],[NY_DUM]]+'[1]7'!L$24*Table6[[#This Row],[PA_DUM]]+'[1]7'!L$25*Table6[[#This Row],[CT_DUM]]+'[1]7'!L$26*Table6[[#This Row],[DL_DUM]]</f>
        <v>6.0960035706230213</v>
      </c>
      <c r="AZ210" s="9">
        <f>Table6[[#This Row],[sales]]-Table6[[#This Row],[Pred_7]]</f>
        <v>3025.8770605035252</v>
      </c>
      <c r="BA210" s="9">
        <f>ABS(Table6[[#This Row],[Red_7]]/Table6[[#This Row],[sales]])</f>
        <v>0.9979894268709526</v>
      </c>
      <c r="BB210" s="9">
        <f>'[1]8'!O$22+'[1]8'!O$28*Table6[[#This Row],[LNRADIOLING]]+'[1]8'!O$23*Table6[[#This Row],[DL_DUM]]+'[1]8'!O$24*Table6[[#This Row],[CT_DUM]]+'[1]8'!O$25*Table6[[#This Row],[PA_DUM]]+'[1]8'!O$26*Table6[[#This Row],[NY_DUM]]+'[1]8'!O$27*Table6[[#This Row],[NJ_DUM]]</f>
        <v>8.562612341942069</v>
      </c>
      <c r="BC210" s="9">
        <f>Table6[[#This Row],[sales]]-Table6[[#This Row],[Pred_8]]</f>
        <v>3023.4104517322062</v>
      </c>
      <c r="BD210" s="9">
        <f>ABS(Table6[[#This Row],[Red_8]]/Table6[[#This Row],[sales]])</f>
        <v>0.9971758943232707</v>
      </c>
      <c r="BE210" s="9">
        <f>'[1]9'!M$19+'[1]9'!M$21*Table6[[#This Row],[LNONLINE]]+'[1]9'!M$20*Table6[[#This Row],[DL_DUM]]+'[1]9'!M$22*Table6[[#This Row],[CT_DUM]]+'[1]9'!M$23*Table6[[#This Row],[PA_DUM]]+'[1]9'!M$24*Table6[[#This Row],[NY_DUM]]+'[1]9'!M$25*Table6[[#This Row],[NJ_DUM]]</f>
        <v>8.5611886195764217</v>
      </c>
      <c r="BF210" s="9">
        <f>Table6[[#This Row],[sales]]-Table6[[#This Row],[Pred_9]]</f>
        <v>3023.4118754545716</v>
      </c>
      <c r="BG210" s="9">
        <f>ABS(Table6[[#This Row],[Red_9]]/Table6[[#This Row],[sales]])</f>
        <v>0.99717636389286635</v>
      </c>
      <c r="BH210" s="9">
        <f>'[1]10'!P$22+'[1]10'!P$30*Table6[[#This Row],[LNTV]]+'[1]10'!P$29*Table6[[#This Row],[LNRADIOLING]]+'[1]10'!P$24*Table6[[#This Row],[LNONLINELING]]+'[1]10'!P$23*Table6[[#This Row],[DL_DUM]]+'[1]10'!P$25*Table6[[#This Row],[CT_DUM]]+'[1]10'!P$26*Table6[[#This Row],[PA_DUM]]+'[1]10'!P$27*Table6[[#This Row],[NY_DUM]]+'[1]10'!P$28*Table6[[#This Row],[NJ_DUM]]</f>
        <v>8.4687149376605042</v>
      </c>
      <c r="BI210" s="9">
        <f>Table6[[#This Row],[sales]]-Table6[[#This Row],[Pred_10]]</f>
        <v>3023.5043491364877</v>
      </c>
      <c r="BJ210" s="45">
        <f>ABS(Table6[[#This Row],[Red_10]]/Table6[[#This Row],[sales]])</f>
        <v>0.99720686339928077</v>
      </c>
      <c r="BK210" s="9">
        <f>'[1]11'!P$32+'[1]11'!P$40*Table6[[#This Row],[LNONLINELING]]+'[1]11'!P$39*Table6[[#This Row],[LNRADIOLING]]+'[1]11'!P$38*Table6[[#This Row],[LNTVLING]]+'[1]11'!P$33*Table6[[#This Row],[DL_DUM]]+'[1]11'!P$34*Table6[[#This Row],[CT_DUM]]+'[1]11'!P$35*Table6[[#This Row],[PA_DUM]]+'[1]11'!P$36*Table6[[#This Row],[NY_DUM]]+'[1]11'!P$37*Table6[[#This Row],[NJ_DUM]]</f>
        <v>8.4593251378287171</v>
      </c>
      <c r="BL210" s="9">
        <f>Table6[[#This Row],[sales]]-Table6[[#This Row],[ Pred_11]]</f>
        <v>3023.5137389363194</v>
      </c>
      <c r="BM210" s="47">
        <f>ABS(Table6[[#This Row],[ Red_11]]/Table6[[#This Row],[sales]])</f>
        <v>0.99720996032647413</v>
      </c>
      <c r="BN210" s="9">
        <f>'[1]12'!K$22+'[1]12'!K$28*Table6[[#This Row],[COMBINE LN LING]]+'[1]12'!K$23*Table6[[#This Row],[DL_DUM]]+'[1]12'!K$24*Table6[[#This Row],[CT_DUM]]+'[1]12'!K$25*Table6[[#This Row],[PA_DUM]]+'[1]12'!K$26*Table6[[#This Row],[NY_DUM]]+'[1]12'!K$27*Table6[[#This Row],[NJ_DUM]]</f>
        <v>8.6039704809893109</v>
      </c>
      <c r="BO210" s="9">
        <f>Table6[[#This Row],[sales]]-Table6[[#This Row],[ Pred_12]]</f>
        <v>3023.3690935931591</v>
      </c>
      <c r="BP210" s="47">
        <f>ABS(Table6[[#This Row],[ Red_12]]/Table6[[#This Row],[sales]])</f>
        <v>0.99716225365490951</v>
      </c>
      <c r="BQ210">
        <f>LN(G210+'2019 Totals and Calculations'!C$18)</f>
        <v>8.627824484337502</v>
      </c>
      <c r="BR210">
        <f>LN(Table6[[#This Row],[PROF RADIO]]+'2019 Totals and Calculations'!D$18)</f>
        <v>6.7443098588109507</v>
      </c>
      <c r="BS210">
        <f>LN(Table6[[#This Row],[ONLINE LINGERING]]+'2019 Totals and Calculations'!E$18)</f>
        <v>6.0863080347631726</v>
      </c>
      <c r="BT210">
        <f>MONTH(Table6[[#This Row],[Date]])</f>
        <v>12</v>
      </c>
      <c r="BU210">
        <f t="shared" si="94"/>
        <v>0</v>
      </c>
      <c r="BV210">
        <f t="shared" si="95"/>
        <v>0</v>
      </c>
      <c r="BW210">
        <f t="shared" si="96"/>
        <v>0</v>
      </c>
      <c r="BX210">
        <f t="shared" si="97"/>
        <v>0</v>
      </c>
      <c r="BY210">
        <f t="shared" si="98"/>
        <v>0</v>
      </c>
      <c r="BZ210">
        <f t="shared" si="99"/>
        <v>0</v>
      </c>
      <c r="CA210">
        <f t="shared" si="100"/>
        <v>0</v>
      </c>
      <c r="CB210">
        <f t="shared" si="101"/>
        <v>0</v>
      </c>
      <c r="CC210">
        <f t="shared" si="102"/>
        <v>0</v>
      </c>
      <c r="CD210">
        <f t="shared" si="103"/>
        <v>0</v>
      </c>
      <c r="CE210">
        <f t="shared" si="104"/>
        <v>0</v>
      </c>
      <c r="CF210">
        <f t="shared" si="105"/>
        <v>1</v>
      </c>
      <c r="CG210">
        <f t="shared" si="106"/>
        <v>52</v>
      </c>
      <c r="CH21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3061.259296847018</v>
      </c>
      <c r="CI210" s="79">
        <f>Table6[[#This Row],[sales]]-CH210</f>
        <v>-29.28623277286988</v>
      </c>
      <c r="CJ210">
        <f>ABS(Table6[[#This Row],[sales]]-CH210)/Table6[[#This Row],[sales]]</f>
        <v>9.6591335588968388E-3</v>
      </c>
      <c r="CK21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3345.6883979050504</v>
      </c>
      <c r="CL210" s="79">
        <f>Table6[[#This Row],[sales]]-CK210</f>
        <v>-313.71533383090218</v>
      </c>
      <c r="CM210">
        <f>ABS(Table6[[#This Row],[sales]]-CK210)/Table6[[#This Row],[sales]]</f>
        <v>0.10346903722467574</v>
      </c>
      <c r="CN21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3246.9316598977553</v>
      </c>
      <c r="CO210" s="79">
        <f>Table6[[#This Row],[sales]]-CN210</f>
        <v>-214.95859582360708</v>
      </c>
      <c r="CP210">
        <f>ABS(Table6[[#This Row],[sales]]-CN210)/Table6[[#This Row],[sales]]</f>
        <v>7.089726434929508E-2</v>
      </c>
      <c r="CQ21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3302.9327855649722</v>
      </c>
      <c r="CR210" s="79">
        <f>Table6[[#This Row],[sales]]-CQ210</f>
        <v>-270.95972149082399</v>
      </c>
      <c r="CS210">
        <f>ABS(Table6[[#This Row],[sales]]-CQ210)/Table6[[#This Row],[sales]]</f>
        <v>8.9367456690636865E-2</v>
      </c>
    </row>
    <row r="211" spans="1:97" x14ac:dyDescent="0.2">
      <c r="A211">
        <v>210</v>
      </c>
      <c r="B211" t="s">
        <v>322</v>
      </c>
      <c r="C211" s="5">
        <v>43100</v>
      </c>
      <c r="D211" s="6">
        <v>5414.4153429624021</v>
      </c>
      <c r="E211" s="8">
        <f>YEAR(Table6[[#This Row],[Date]])</f>
        <v>2017</v>
      </c>
      <c r="F211" s="6">
        <f>Table6[[#This Row],[TV_State]]+Table6[[#This Row],[Radio_State]]+Table6[[#This Row],[Online]]</f>
        <v>6617.6187525096029</v>
      </c>
      <c r="G211" s="6">
        <f t="shared" si="81"/>
        <v>5280.8946129568649</v>
      </c>
      <c r="H211" s="6">
        <f>LN(Table6[[#This Row],[PROF TV LING]])</f>
        <v>8.5718507966200761</v>
      </c>
      <c r="I211" s="6">
        <f t="shared" si="82"/>
        <v>8.5968201837005473</v>
      </c>
      <c r="J211" s="6">
        <v>802.13560636480054</v>
      </c>
      <c r="K211" s="6">
        <f t="shared" si="87"/>
        <v>794.2960438617456</v>
      </c>
      <c r="L211" s="6">
        <f>0.5*J210+0.5*Table6[[#This Row],[Radio_State]]</f>
        <v>798.16463801645989</v>
      </c>
      <c r="M211" s="6">
        <f>LN(Table6[[#This Row],[RADIO LINGERING ]])</f>
        <v>6.6823148894739806</v>
      </c>
      <c r="N211" s="6">
        <f t="shared" si="83"/>
        <v>6.687277678816109</v>
      </c>
      <c r="O211" s="6">
        <v>401.06780318240027</v>
      </c>
      <c r="P211" s="6">
        <f t="shared" si="84"/>
        <v>399.37316681957492</v>
      </c>
      <c r="Q211" s="6">
        <f>0.3*O210+0.7*Table6[[#This Row],[Online]]</f>
        <v>399.87651267789806</v>
      </c>
      <c r="R211" s="6">
        <f>LN(Table6[[#This Row],[ONLINE LINGERING]])</f>
        <v>5.9911557811394216</v>
      </c>
      <c r="S211" s="6">
        <f t="shared" si="85"/>
        <v>5.9941304982561645</v>
      </c>
      <c r="T211" s="6">
        <v>3006.2241734015806</v>
      </c>
      <c r="U211" s="6">
        <f t="shared" si="86"/>
        <v>8.0084401428488796</v>
      </c>
      <c r="V211" s="8">
        <f>YEAR(Table6[[#This Row],[Date]])</f>
        <v>2017</v>
      </c>
      <c r="W211" s="8">
        <f>WEEKNUM(Table6[[#This Row],[Date]])</f>
        <v>53</v>
      </c>
      <c r="X211" t="s">
        <v>375</v>
      </c>
      <c r="Y211" s="9">
        <f>Table6[[#This Row],[LNTVLING]]+Table6[[#This Row],[LNRADIOLING]]+Table6[[#This Row],[LNONLINELING]]</f>
        <v>21.245321467233477</v>
      </c>
      <c r="Z211">
        <f t="shared" si="107"/>
        <v>1</v>
      </c>
      <c r="AA211">
        <f t="shared" si="88"/>
        <v>0</v>
      </c>
      <c r="AB211">
        <f t="shared" si="89"/>
        <v>1</v>
      </c>
      <c r="AC211">
        <f t="shared" si="90"/>
        <v>0</v>
      </c>
      <c r="AD211">
        <f t="shared" si="91"/>
        <v>0</v>
      </c>
      <c r="AE211">
        <f t="shared" si="92"/>
        <v>0</v>
      </c>
      <c r="AF211">
        <f t="shared" si="93"/>
        <v>0</v>
      </c>
      <c r="AG211" s="9">
        <f>'[1]1'!J$20+'[1]1'!J$21*Table6[[#This Row],[TV_State]]</f>
        <v>6654.4255285591707</v>
      </c>
      <c r="AH211" s="9">
        <f>Table6[[#This Row],[sales]]-Table6[[#This Row],[Pred_1]]</f>
        <v>-3648.2013551575901</v>
      </c>
      <c r="AI211">
        <f>ABS(Table6[[#This Row],[Res_1]])/Table6[[#This Row],[sales]]</f>
        <v>1.2135493378824123</v>
      </c>
      <c r="AJ211" s="9">
        <f>'[1]2'!J$20+'[1]2'!J$21*Table6[[#This Row],[Radio_State]]</f>
        <v>5235.7010802949844</v>
      </c>
      <c r="AK211" s="9">
        <f>Table6[[#This Row],[sales]]-Table6[[#This Row],[ Pred_2 ]]</f>
        <v>-2229.4769068934038</v>
      </c>
      <c r="AL211">
        <f>ABS(Table6[[#This Row],[ Res_2 ]])/Table6[[#This Row],[sales]]</f>
        <v>0.74162031115953753</v>
      </c>
      <c r="AM211" s="10">
        <f>'[1]3'!J$20+'[1]3'!J$21*Data!O211</f>
        <v>4117.827678422188</v>
      </c>
      <c r="AN211" s="9">
        <f>Table6[[#This Row],[sales]]-Table6[[#This Row],[Pred_3]]</f>
        <v>-1111.6035050206074</v>
      </c>
      <c r="AO211" s="9">
        <f>ABS(Table6[[#This Row],[Res_3]])/Table6[[#This Row],[sales]]</f>
        <v>0.36976733633367531</v>
      </c>
      <c r="AP211" s="9">
        <f>'[1]4'!L$21+'[1]4'!L$27*Table6[[#This Row],[TV_State]]+'[1]4'!L$22*Table6[[#This Row],[NJ_DUM]]+'[1]4'!L$23*Table6[[#This Row],[NY_DUM]]+'[1]4'!L$24*Table6[[#This Row],[PA_DUM]]+'[1]4'!L$25*Table6[[#This Row],[CT_DUM]]+'[1]4'!L$26*Table6[[#This Row],[DL_DUM]]</f>
        <v>1432.1452222786954</v>
      </c>
      <c r="AQ211" s="9">
        <f>Table6[[#This Row],[sales]]-Table6[[#This Row],[Pred_4]]</f>
        <v>1574.0789511228852</v>
      </c>
      <c r="AR211">
        <f>ABS(Table6[[#This Row],[Res_4]]/Table6[[#This Row],[sales]])</f>
        <v>0.52360664419173875</v>
      </c>
      <c r="AS211" s="9">
        <f>'[1]5'!L$20+'[1]5'!L$26*Table6[[#This Row],[Radio_State]]+'[1]5'!L$21*Table6[[#This Row],[NJ_DUM]]+'[1]5'!L$22*Table6[[#This Row],[NY_DUM]]+'[1]5'!L$23*Table6[[#This Row],[PA_DUM]]+'[1]5'!L$24*Table6[[#This Row],[CT_DUM]]+'[1]5'!L$25*Table6[[#This Row],[DL_DUM]]</f>
        <v>1609.4298464953918</v>
      </c>
      <c r="AT211" s="9">
        <f>Table6[[#This Row],[sales]]-Table6[[#This Row],[Pred_5]]</f>
        <v>1396.7943269061889</v>
      </c>
      <c r="AU211" s="9">
        <f>ABS(Table6[[#This Row],[Red_5]]/Table6[[#This Row],[sales]])</f>
        <v>0.46463412118920538</v>
      </c>
      <c r="AV211" s="9">
        <f>'[1]6'!L$20+'[1]6'!L$26*Table6[[#This Row],[Online]]+'[1]6'!L$21*Table6[[#This Row],[NJ_DUM]]+'[1]6'!L$22*Table6[[#This Row],[NY_DUM]]+'[1]6'!L$23*Table6[[#This Row],[PA_DUM]]+'[1]6'!L$24*Table6[[#This Row],[CT_DUM]]+'[1]6'!L$25*Table6[[#This Row],[DL_DUM]]</f>
        <v>1739.5965852365496</v>
      </c>
      <c r="AW211" s="9">
        <f>Table6[[#This Row],[sales]]-Table6[[#This Row],[Pred_6]]</f>
        <v>1266.6275881650311</v>
      </c>
      <c r="AX211" s="9">
        <f>ABS(Table6[[#This Row],[Red_6]]/Table6[[#This Row],[sales]])</f>
        <v>0.42133504193462257</v>
      </c>
      <c r="AY211" s="9">
        <f>'[1]7'!L$21+'[1]7'!L$27*Table6[[#This Row],[LNTV]]+'[1]7'!L$22*Table6[[#This Row],[NJ_DUM]]+'[1]7'!L$23*Table6[[#This Row],[NY_DUM]]+'[1]7'!L$24*Table6[[#This Row],[PA_DUM]]+'[1]7'!L$25*Table6[[#This Row],[CT_DUM]]+'[1]7'!L$26*Table6[[#This Row],[DL_DUM]]</f>
        <v>6.0971049179130219</v>
      </c>
      <c r="AZ211" s="9">
        <f>Table6[[#This Row],[sales]]-Table6[[#This Row],[Pred_7]]</f>
        <v>3000.1270684836677</v>
      </c>
      <c r="BA211" s="9">
        <f>ABS(Table6[[#This Row],[Red_7]]/Table6[[#This Row],[sales]])</f>
        <v>0.99797183956810043</v>
      </c>
      <c r="BB211" s="9">
        <f>'[1]8'!O$22+'[1]8'!O$28*Table6[[#This Row],[LNRADIOLING]]+'[1]8'!O$23*Table6[[#This Row],[DL_DUM]]+'[1]8'!O$24*Table6[[#This Row],[CT_DUM]]+'[1]8'!O$25*Table6[[#This Row],[PA_DUM]]+'[1]8'!O$26*Table6[[#This Row],[NY_DUM]]+'[1]8'!O$27*Table6[[#This Row],[NJ_DUM]]</f>
        <v>8.5633222079458449</v>
      </c>
      <c r="BC211" s="9">
        <f>Table6[[#This Row],[sales]]-Table6[[#This Row],[Pred_8]]</f>
        <v>2997.6608511936347</v>
      </c>
      <c r="BD211" s="9">
        <f>ABS(Table6[[#This Row],[Red_8]]/Table6[[#This Row],[sales]])</f>
        <v>0.9971514691806046</v>
      </c>
      <c r="BE211" s="9">
        <f>'[1]9'!M$19+'[1]9'!M$21*Table6[[#This Row],[LNONLINE]]+'[1]9'!M$20*Table6[[#This Row],[DL_DUM]]+'[1]9'!M$22*Table6[[#This Row],[CT_DUM]]+'[1]9'!M$23*Table6[[#This Row],[PA_DUM]]+'[1]9'!M$24*Table6[[#This Row],[NY_DUM]]+'[1]9'!M$25*Table6[[#This Row],[NJ_DUM]]</f>
        <v>8.5643390679077527</v>
      </c>
      <c r="BF211" s="9">
        <f>Table6[[#This Row],[sales]]-Table6[[#This Row],[Pred_9]]</f>
        <v>2997.6598343336727</v>
      </c>
      <c r="BG211" s="9">
        <f>ABS(Table6[[#This Row],[Red_9]]/Table6[[#This Row],[sales]])</f>
        <v>0.99715113092906271</v>
      </c>
      <c r="BH211" s="9">
        <f>'[1]10'!P$22+'[1]10'!P$30*Table6[[#This Row],[LNTV]]+'[1]10'!P$29*Table6[[#This Row],[LNRADIOLING]]+'[1]10'!P$24*Table6[[#This Row],[LNONLINELING]]+'[1]10'!P$23*Table6[[#This Row],[DL_DUM]]+'[1]10'!P$25*Table6[[#This Row],[CT_DUM]]+'[1]10'!P$26*Table6[[#This Row],[PA_DUM]]+'[1]10'!P$27*Table6[[#This Row],[NY_DUM]]+'[1]10'!P$28*Table6[[#This Row],[NJ_DUM]]</f>
        <v>8.4705260209367239</v>
      </c>
      <c r="BI211" s="9">
        <f>Table6[[#This Row],[sales]]-Table6[[#This Row],[Pred_10]]</f>
        <v>2997.753647380644</v>
      </c>
      <c r="BJ211" s="45">
        <f>ABS(Table6[[#This Row],[Red_10]]/Table6[[#This Row],[sales]])</f>
        <v>0.99718233720030525</v>
      </c>
      <c r="BK211" s="9">
        <f>'[1]11'!P$32+'[1]11'!P$40*Table6[[#This Row],[LNONLINELING]]+'[1]11'!P$39*Table6[[#This Row],[LNRADIOLING]]+'[1]11'!P$38*Table6[[#This Row],[LNTVLING]]+'[1]11'!P$33*Table6[[#This Row],[DL_DUM]]+'[1]11'!P$34*Table6[[#This Row],[CT_DUM]]+'[1]11'!P$35*Table6[[#This Row],[PA_DUM]]+'[1]11'!P$36*Table6[[#This Row],[NY_DUM]]+'[1]11'!P$37*Table6[[#This Row],[NJ_DUM]]</f>
        <v>8.4602911879432785</v>
      </c>
      <c r="BL211" s="9">
        <f>Table6[[#This Row],[sales]]-Table6[[#This Row],[ Pred_11]]</f>
        <v>2997.7638822136373</v>
      </c>
      <c r="BM211" s="47">
        <f>ABS(Table6[[#This Row],[ Red_11]]/Table6[[#This Row],[sales]])</f>
        <v>0.99718574174780505</v>
      </c>
      <c r="BN211" s="9">
        <f>'[1]12'!K$22+'[1]12'!K$28*Table6[[#This Row],[COMBINE LN LING]]+'[1]12'!K$23*Table6[[#This Row],[DL_DUM]]+'[1]12'!K$24*Table6[[#This Row],[CT_DUM]]+'[1]12'!K$25*Table6[[#This Row],[PA_DUM]]+'[1]12'!K$26*Table6[[#This Row],[NY_DUM]]+'[1]12'!K$27*Table6[[#This Row],[NJ_DUM]]</f>
        <v>8.6069341305190754</v>
      </c>
      <c r="BO211" s="9">
        <f>Table6[[#This Row],[sales]]-Table6[[#This Row],[ Pred_12]]</f>
        <v>2997.6172392710614</v>
      </c>
      <c r="BP211" s="47">
        <f>ABS(Table6[[#This Row],[ Red_12]]/Table6[[#This Row],[sales]])</f>
        <v>0.99713696197154178</v>
      </c>
      <c r="BQ211">
        <f>LN(G211+'2019 Totals and Calculations'!C$18)</f>
        <v>8.6380183731709632</v>
      </c>
      <c r="BR211">
        <f>LN(Table6[[#This Row],[PROF RADIO]]+'2019 Totals and Calculations'!D$18)</f>
        <v>6.75349907207399</v>
      </c>
      <c r="BS211">
        <f>LN(Table6[[#This Row],[ONLINE LINGERING]]+'2019 Totals and Calculations'!E$18)</f>
        <v>6.0952700771032884</v>
      </c>
      <c r="BT211">
        <f>MONTH(Table6[[#This Row],[Date]])</f>
        <v>12</v>
      </c>
      <c r="BU211">
        <f t="shared" si="94"/>
        <v>0</v>
      </c>
      <c r="BV211">
        <f t="shared" si="95"/>
        <v>0</v>
      </c>
      <c r="BW211">
        <f t="shared" si="96"/>
        <v>0</v>
      </c>
      <c r="BX211">
        <f t="shared" si="97"/>
        <v>0</v>
      </c>
      <c r="BY211">
        <f t="shared" si="98"/>
        <v>0</v>
      </c>
      <c r="BZ211">
        <f t="shared" si="99"/>
        <v>0</v>
      </c>
      <c r="CA211">
        <f t="shared" si="100"/>
        <v>0</v>
      </c>
      <c r="CB211">
        <f t="shared" si="101"/>
        <v>0</v>
      </c>
      <c r="CC211">
        <f t="shared" si="102"/>
        <v>0</v>
      </c>
      <c r="CD211">
        <f t="shared" si="103"/>
        <v>0</v>
      </c>
      <c r="CE211">
        <f t="shared" si="104"/>
        <v>0</v>
      </c>
      <c r="CF211">
        <f t="shared" si="105"/>
        <v>1</v>
      </c>
      <c r="CG211">
        <f t="shared" si="106"/>
        <v>53</v>
      </c>
      <c r="CH21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3078.8860230494679</v>
      </c>
      <c r="CI211" s="79">
        <f>Table6[[#This Row],[sales]]-CH211</f>
        <v>-72.661849647887266</v>
      </c>
      <c r="CJ211">
        <f>ABS(Table6[[#This Row],[sales]]-CH211)/Table6[[#This Row],[sales]]</f>
        <v>2.4170469484871938E-2</v>
      </c>
      <c r="CK21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3362.7373902374925</v>
      </c>
      <c r="CL211" s="79">
        <f>Table6[[#This Row],[sales]]-CK211</f>
        <v>-356.51321683591186</v>
      </c>
      <c r="CM211">
        <f>ABS(Table6[[#This Row],[sales]]-CK211)/Table6[[#This Row],[sales]]</f>
        <v>0.11859169385645404</v>
      </c>
      <c r="CN21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3264.1230877816265</v>
      </c>
      <c r="CO211" s="79">
        <f>Table6[[#This Row],[sales]]-CN211</f>
        <v>-257.89891438004588</v>
      </c>
      <c r="CP211">
        <f>ABS(Table6[[#This Row],[sales]]-CN211)/Table6[[#This Row],[sales]]</f>
        <v>8.5788317671675829E-2</v>
      </c>
      <c r="CQ21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3328.1832271157955</v>
      </c>
      <c r="CR211" s="79">
        <f>Table6[[#This Row],[sales]]-CQ211</f>
        <v>-321.95905371421486</v>
      </c>
      <c r="CS211">
        <f>ABS(Table6[[#This Row],[sales]]-CQ211)/Table6[[#This Row],[sales]]</f>
        <v>0.10709748679517607</v>
      </c>
    </row>
    <row r="212" spans="1:97" x14ac:dyDescent="0.2">
      <c r="A212">
        <v>211</v>
      </c>
      <c r="B212" t="s">
        <v>322</v>
      </c>
      <c r="C212" s="5">
        <v>43107</v>
      </c>
      <c r="D212" s="6">
        <v>5468.5594963920266</v>
      </c>
      <c r="E212" s="8">
        <f>YEAR(Table6[[#This Row],[Date]])</f>
        <v>2018</v>
      </c>
      <c r="F212" s="6">
        <f>Table6[[#This Row],[TV_State]]+Table6[[#This Row],[Radio_State]]+Table6[[#This Row],[Online]]</f>
        <v>6683.7949400346988</v>
      </c>
      <c r="G212" s="6">
        <f t="shared" si="81"/>
        <v>5337.194077987413</v>
      </c>
      <c r="H212" s="6">
        <f>LN(Table6[[#This Row],[PROF TV LING]])</f>
        <v>8.5824553402947306</v>
      </c>
      <c r="I212" s="6">
        <f t="shared" si="82"/>
        <v>8.6067705145537161</v>
      </c>
      <c r="J212" s="6">
        <v>810.15696242844842</v>
      </c>
      <c r="K212" s="6">
        <f t="shared" si="87"/>
        <v>802.22650314509701</v>
      </c>
      <c r="L212" s="6">
        <f>0.5*J211+0.5*Table6[[#This Row],[Radio_State]]</f>
        <v>806.14628439662442</v>
      </c>
      <c r="M212" s="6">
        <f>LN(Table6[[#This Row],[RADIO LINGERING ]])</f>
        <v>6.6922652203271484</v>
      </c>
      <c r="N212" s="6">
        <f t="shared" si="83"/>
        <v>6.6972280096692778</v>
      </c>
      <c r="O212" s="6">
        <v>405.07848121422421</v>
      </c>
      <c r="P212" s="6">
        <f t="shared" si="84"/>
        <v>403.36688689582934</v>
      </c>
      <c r="Q212" s="6">
        <f>0.3*O211+0.7*Table6[[#This Row],[Online]]</f>
        <v>403.87527780467701</v>
      </c>
      <c r="R212" s="6">
        <f>LN(Table6[[#This Row],[ONLINE LINGERING]])</f>
        <v>6.0011061119925895</v>
      </c>
      <c r="S212" s="6">
        <f t="shared" si="85"/>
        <v>6.0040808291093324</v>
      </c>
      <c r="T212" s="6">
        <v>3673.8160973941249</v>
      </c>
      <c r="U212" s="6">
        <f t="shared" si="86"/>
        <v>8.2089862093764143</v>
      </c>
      <c r="V212" s="8">
        <f>YEAR(Table6[[#This Row],[Date]])</f>
        <v>2018</v>
      </c>
      <c r="W212" s="8">
        <f>WEEKNUM(Table6[[#This Row],[Date]])</f>
        <v>2</v>
      </c>
      <c r="X212" t="s">
        <v>376</v>
      </c>
      <c r="Y212" s="9">
        <f>Table6[[#This Row],[LNTVLING]]+Table6[[#This Row],[LNRADIOLING]]+Table6[[#This Row],[LNONLINELING]]</f>
        <v>21.275826672614471</v>
      </c>
      <c r="Z212">
        <f t="shared" si="107"/>
        <v>1</v>
      </c>
      <c r="AA212">
        <f t="shared" si="88"/>
        <v>0</v>
      </c>
      <c r="AB212">
        <f t="shared" si="89"/>
        <v>1</v>
      </c>
      <c r="AC212">
        <f t="shared" si="90"/>
        <v>0</v>
      </c>
      <c r="AD212">
        <f t="shared" si="91"/>
        <v>0</v>
      </c>
      <c r="AE212">
        <f t="shared" si="92"/>
        <v>0</v>
      </c>
      <c r="AF212">
        <f t="shared" si="93"/>
        <v>0</v>
      </c>
      <c r="AG212" s="9">
        <f>'[1]1'!J$20+'[1]1'!J$21*Table6[[#This Row],[TV_State]]</f>
        <v>6707.6724583901996</v>
      </c>
      <c r="AH212" s="9">
        <f>Table6[[#This Row],[sales]]-Table6[[#This Row],[Pred_1]]</f>
        <v>-3033.8563609960747</v>
      </c>
      <c r="AI212">
        <f>ABS(Table6[[#This Row],[Res_1]])/Table6[[#This Row],[sales]]</f>
        <v>0.82580517929245834</v>
      </c>
      <c r="AJ212" s="9">
        <f>'[1]2'!J$20+'[1]2'!J$21*Table6[[#This Row],[Radio_State]]</f>
        <v>5270.9152730579581</v>
      </c>
      <c r="AK212" s="9">
        <f>Table6[[#This Row],[sales]]-Table6[[#This Row],[ Pred_2 ]]</f>
        <v>-1597.0991756638332</v>
      </c>
      <c r="AL212">
        <f>ABS(Table6[[#This Row],[ Res_2 ]])/Table6[[#This Row],[sales]]</f>
        <v>0.43472485647734843</v>
      </c>
      <c r="AM212" s="10">
        <f>'[1]3'!J$20+'[1]3'!J$21*Data!O212</f>
        <v>4140.9986533891606</v>
      </c>
      <c r="AN212" s="9">
        <f>Table6[[#This Row],[sales]]-Table6[[#This Row],[Pred_3]]</f>
        <v>-467.18255599503573</v>
      </c>
      <c r="AO212" s="9">
        <f>ABS(Table6[[#This Row],[Res_3]])/Table6[[#This Row],[sales]]</f>
        <v>0.1271654714362031</v>
      </c>
      <c r="AP212" s="9">
        <f>'[1]4'!L$21+'[1]4'!L$27*Table6[[#This Row],[TV_State]]+'[1]4'!L$22*Table6[[#This Row],[NJ_DUM]]+'[1]4'!L$23*Table6[[#This Row],[NY_DUM]]+'[1]4'!L$24*Table6[[#This Row],[PA_DUM]]+'[1]4'!L$25*Table6[[#This Row],[CT_DUM]]+'[1]4'!L$26*Table6[[#This Row],[DL_DUM]]</f>
        <v>1444.0883745580243</v>
      </c>
      <c r="AQ212" s="9">
        <f>Table6[[#This Row],[sales]]-Table6[[#This Row],[Pred_4]]</f>
        <v>2229.7277228361008</v>
      </c>
      <c r="AR212">
        <f>ABS(Table6[[#This Row],[Res_4]]/Table6[[#This Row],[sales]])</f>
        <v>0.60692415290402513</v>
      </c>
      <c r="AS212" s="9">
        <f>'[1]5'!L$20+'[1]5'!L$26*Table6[[#This Row],[Radio_State]]+'[1]5'!L$21*Table6[[#This Row],[NJ_DUM]]+'[1]5'!L$22*Table6[[#This Row],[NY_DUM]]+'[1]5'!L$23*Table6[[#This Row],[PA_DUM]]+'[1]5'!L$24*Table6[[#This Row],[CT_DUM]]+'[1]5'!L$25*Table6[[#This Row],[DL_DUM]]</f>
        <v>1623.5602296770749</v>
      </c>
      <c r="AT212" s="9">
        <f>Table6[[#This Row],[sales]]-Table6[[#This Row],[Pred_5]]</f>
        <v>2050.25586771705</v>
      </c>
      <c r="AU212" s="9">
        <f>ABS(Table6[[#This Row],[Red_5]]/Table6[[#This Row],[sales]])</f>
        <v>0.5580725363937834</v>
      </c>
      <c r="AV212" s="9">
        <f>'[1]6'!L$20+'[1]6'!L$26*Table6[[#This Row],[Online]]+'[1]6'!L$21*Table6[[#This Row],[NJ_DUM]]+'[1]6'!L$22*Table6[[#This Row],[NY_DUM]]+'[1]6'!L$23*Table6[[#This Row],[PA_DUM]]+'[1]6'!L$24*Table6[[#This Row],[CT_DUM]]+'[1]6'!L$25*Table6[[#This Row],[DL_DUM]]</f>
        <v>1757.0520891007793</v>
      </c>
      <c r="AW212" s="9">
        <f>Table6[[#This Row],[sales]]-Table6[[#This Row],[Pred_6]]</f>
        <v>1916.7640082933456</v>
      </c>
      <c r="AX212" s="9">
        <f>ABS(Table6[[#This Row],[Red_6]]/Table6[[#This Row],[sales]])</f>
        <v>0.52173651524171982</v>
      </c>
      <c r="AY212" s="9">
        <f>'[1]7'!L$21+'[1]7'!L$27*Table6[[#This Row],[LNTV]]+'[1]7'!L$22*Table6[[#This Row],[NJ_DUM]]+'[1]7'!L$23*Table6[[#This Row],[NY_DUM]]+'[1]7'!L$24*Table6[[#This Row],[PA_DUM]]+'[1]7'!L$25*Table6[[#This Row],[CT_DUM]]+'[1]7'!L$26*Table6[[#This Row],[DL_DUM]]</f>
        <v>6.0982062652030224</v>
      </c>
      <c r="AZ212" s="9">
        <f>Table6[[#This Row],[sales]]-Table6[[#This Row],[Pred_7]]</f>
        <v>3667.717891128922</v>
      </c>
      <c r="BA212" s="9">
        <f>ABS(Table6[[#This Row],[Red_7]]/Table6[[#This Row],[sales]])</f>
        <v>0.99834008940471231</v>
      </c>
      <c r="BB212" s="9">
        <f>'[1]8'!O$22+'[1]8'!O$28*Table6[[#This Row],[LNRADIOLING]]+'[1]8'!O$23*Table6[[#This Row],[DL_DUM]]+'[1]8'!O$24*Table6[[#This Row],[CT_DUM]]+'[1]8'!O$25*Table6[[#This Row],[PA_DUM]]+'[1]8'!O$26*Table6[[#This Row],[NY_DUM]]+'[1]8'!O$27*Table6[[#This Row],[NJ_DUM]]</f>
        <v>8.5640320739496225</v>
      </c>
      <c r="BC212" s="9">
        <f>Table6[[#This Row],[sales]]-Table6[[#This Row],[Pred_8]]</f>
        <v>3665.2520653201755</v>
      </c>
      <c r="BD212" s="9">
        <f>ABS(Table6[[#This Row],[Red_8]]/Table6[[#This Row],[sales]])</f>
        <v>0.99766890017167054</v>
      </c>
      <c r="BE212" s="9">
        <f>'[1]9'!M$19+'[1]9'!M$21*Table6[[#This Row],[LNONLINE]]+'[1]9'!M$20*Table6[[#This Row],[DL_DUM]]+'[1]9'!M$22*Table6[[#This Row],[CT_DUM]]+'[1]9'!M$23*Table6[[#This Row],[PA_DUM]]+'[1]9'!M$24*Table6[[#This Row],[NY_DUM]]+'[1]9'!M$25*Table6[[#This Row],[NJ_DUM]]</f>
        <v>8.5674895162390854</v>
      </c>
      <c r="BF212" s="9">
        <f>Table6[[#This Row],[sales]]-Table6[[#This Row],[Pred_9]]</f>
        <v>3665.2486078778857</v>
      </c>
      <c r="BG212" s="9">
        <f>ABS(Table6[[#This Row],[Red_9]]/Table6[[#This Row],[sales]])</f>
        <v>0.99766795906787054</v>
      </c>
      <c r="BH212" s="9">
        <f>'[1]10'!P$22+'[1]10'!P$30*Table6[[#This Row],[LNTV]]+'[1]10'!P$29*Table6[[#This Row],[LNRADIOLING]]+'[1]10'!P$24*Table6[[#This Row],[LNONLINELING]]+'[1]10'!P$23*Table6[[#This Row],[DL_DUM]]+'[1]10'!P$25*Table6[[#This Row],[CT_DUM]]+'[1]10'!P$26*Table6[[#This Row],[PA_DUM]]+'[1]10'!P$27*Table6[[#This Row],[NY_DUM]]+'[1]10'!P$28*Table6[[#This Row],[NJ_DUM]]</f>
        <v>8.4723371042129418</v>
      </c>
      <c r="BI212" s="9">
        <f>Table6[[#This Row],[sales]]-Table6[[#This Row],[Pred_10]]</f>
        <v>3665.3437602899121</v>
      </c>
      <c r="BJ212" s="45">
        <f>ABS(Table6[[#This Row],[Red_10]]/Table6[[#This Row],[sales]])</f>
        <v>0.99769385922441178</v>
      </c>
      <c r="BK212" s="9">
        <f>'[1]11'!P$32+'[1]11'!P$40*Table6[[#This Row],[LNONLINELING]]+'[1]11'!P$39*Table6[[#This Row],[LNRADIOLING]]+'[1]11'!P$38*Table6[[#This Row],[LNTVLING]]+'[1]11'!P$33*Table6[[#This Row],[DL_DUM]]+'[1]11'!P$34*Table6[[#This Row],[CT_DUM]]+'[1]11'!P$35*Table6[[#This Row],[PA_DUM]]+'[1]11'!P$36*Table6[[#This Row],[NY_DUM]]+'[1]11'!P$37*Table6[[#This Row],[NJ_DUM]]</f>
        <v>8.4613062349668642</v>
      </c>
      <c r="BL212" s="9">
        <f>Table6[[#This Row],[sales]]-Table6[[#This Row],[ Pred_11]]</f>
        <v>3665.3547911591581</v>
      </c>
      <c r="BM212" s="47">
        <f>ABS(Table6[[#This Row],[ Red_11]]/Table6[[#This Row],[sales]])</f>
        <v>0.99769686178876282</v>
      </c>
      <c r="BN212" s="9">
        <f>'[1]12'!K$22+'[1]12'!K$28*Table6[[#This Row],[COMBINE LN LING]]+'[1]12'!K$23*Table6[[#This Row],[DL_DUM]]+'[1]12'!K$24*Table6[[#This Row],[CT_DUM]]+'[1]12'!K$25*Table6[[#This Row],[PA_DUM]]+'[1]12'!K$26*Table6[[#This Row],[NY_DUM]]+'[1]12'!K$27*Table6[[#This Row],[NJ_DUM]]</f>
        <v>8.6098698256696355</v>
      </c>
      <c r="BO212" s="9">
        <f>Table6[[#This Row],[sales]]-Table6[[#This Row],[ Pred_12]]</f>
        <v>3665.2062275684552</v>
      </c>
      <c r="BP212" s="47">
        <f>ABS(Table6[[#This Row],[ Red_12]]/Table6[[#This Row],[sales]])</f>
        <v>0.99765642329462911</v>
      </c>
      <c r="BQ212">
        <f>LN(G212+'2019 Totals and Calculations'!C$18)</f>
        <v>8.6479473095747554</v>
      </c>
      <c r="BR212">
        <f>LN(Table6[[#This Row],[PROF RADIO]]+'2019 Totals and Calculations'!D$18)</f>
        <v>6.7627097025912413</v>
      </c>
      <c r="BS212">
        <f>LN(Table6[[#This Row],[ONLINE LINGERING]]+'2019 Totals and Calculations'!E$18)</f>
        <v>6.1042409412760685</v>
      </c>
      <c r="BT212">
        <f>MONTH(Table6[[#This Row],[Date]])</f>
        <v>1</v>
      </c>
      <c r="BU212">
        <f t="shared" si="94"/>
        <v>1</v>
      </c>
      <c r="BV212">
        <f t="shared" si="95"/>
        <v>0</v>
      </c>
      <c r="BW212">
        <f t="shared" si="96"/>
        <v>0</v>
      </c>
      <c r="BX212">
        <f t="shared" si="97"/>
        <v>0</v>
      </c>
      <c r="BY212">
        <f t="shared" si="98"/>
        <v>0</v>
      </c>
      <c r="BZ212">
        <f t="shared" si="99"/>
        <v>0</v>
      </c>
      <c r="CA212">
        <f t="shared" si="100"/>
        <v>0</v>
      </c>
      <c r="CB212">
        <f t="shared" si="101"/>
        <v>0</v>
      </c>
      <c r="CC212">
        <f t="shared" si="102"/>
        <v>0</v>
      </c>
      <c r="CD212">
        <f t="shared" si="103"/>
        <v>0</v>
      </c>
      <c r="CE212">
        <f t="shared" si="104"/>
        <v>0</v>
      </c>
      <c r="CF212">
        <f t="shared" si="105"/>
        <v>0</v>
      </c>
      <c r="CG212">
        <f t="shared" si="106"/>
        <v>54</v>
      </c>
      <c r="CH21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3116.6959565420025</v>
      </c>
      <c r="CI212" s="79">
        <f>Table6[[#This Row],[sales]]-CH212</f>
        <v>557.1201408521224</v>
      </c>
      <c r="CJ212">
        <f>ABS(Table6[[#This Row],[sales]]-CH212)/Table6[[#This Row],[sales]]</f>
        <v>0.15164617010832235</v>
      </c>
      <c r="CK21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3285.5756580666216</v>
      </c>
      <c r="CL212" s="79">
        <f>Table6[[#This Row],[sales]]-CK212</f>
        <v>388.24043932750328</v>
      </c>
      <c r="CM212">
        <f>ABS(Table6[[#This Row],[sales]]-CK212)/Table6[[#This Row],[sales]]</f>
        <v>0.10567770107025394</v>
      </c>
      <c r="CN21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3177.5377359398635</v>
      </c>
      <c r="CO212" s="79">
        <f>Table6[[#This Row],[sales]]-CN212</f>
        <v>496.27836145426136</v>
      </c>
      <c r="CP212">
        <f>ABS(Table6[[#This Row],[sales]]-CN212)/Table6[[#This Row],[sales]]</f>
        <v>0.13508524877069286</v>
      </c>
      <c r="CQ21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3353.5624297719833</v>
      </c>
      <c r="CR212" s="79">
        <f>Table6[[#This Row],[sales]]-CQ212</f>
        <v>320.25366762214162</v>
      </c>
      <c r="CS212">
        <f>ABS(Table6[[#This Row],[sales]]-CQ212)/Table6[[#This Row],[sales]]</f>
        <v>8.7171937607138469E-2</v>
      </c>
    </row>
    <row r="213" spans="1:97" x14ac:dyDescent="0.2">
      <c r="A213">
        <v>212</v>
      </c>
      <c r="B213" t="s">
        <v>322</v>
      </c>
      <c r="C213" s="5">
        <v>43114</v>
      </c>
      <c r="D213" s="6">
        <v>5523.245091355946</v>
      </c>
      <c r="E213" s="8">
        <f>YEAR(Table6[[#This Row],[Date]])</f>
        <v>2018</v>
      </c>
      <c r="F213" s="6">
        <f>Table6[[#This Row],[TV_State]]+Table6[[#This Row],[Radio_State]]+Table6[[#This Row],[Online]]</f>
        <v>6750.6328894350454</v>
      </c>
      <c r="G213" s="6">
        <f t="shared" si="81"/>
        <v>5393.0093819979729</v>
      </c>
      <c r="H213" s="6">
        <f>LN(Table6[[#This Row],[PROF TV LING]])</f>
        <v>8.5928588349978643</v>
      </c>
      <c r="I213" s="6">
        <f t="shared" si="82"/>
        <v>8.6167208454068831</v>
      </c>
      <c r="J213" s="6">
        <v>818.2585320527329</v>
      </c>
      <c r="K213" s="6">
        <f t="shared" si="87"/>
        <v>810.2425175989149</v>
      </c>
      <c r="L213" s="6">
        <f>0.5*J212+0.5*Table6[[#This Row],[Radio_State]]</f>
        <v>814.20774724059061</v>
      </c>
      <c r="M213" s="6">
        <f>LN(Table6[[#This Row],[RADIO LINGERING ]])</f>
        <v>6.7022155511803163</v>
      </c>
      <c r="N213" s="6">
        <f t="shared" si="83"/>
        <v>6.7071783405224457</v>
      </c>
      <c r="O213" s="6">
        <v>409.12926602636645</v>
      </c>
      <c r="P213" s="6">
        <f t="shared" si="84"/>
        <v>407.4005522872053</v>
      </c>
      <c r="Q213" s="6">
        <f>0.3*O212+0.7*Table6[[#This Row],[Online]]</f>
        <v>407.91403058272374</v>
      </c>
      <c r="R213" s="6">
        <f>LN(Table6[[#This Row],[ONLINE LINGERING]])</f>
        <v>6.0110564428457574</v>
      </c>
      <c r="S213" s="6">
        <f t="shared" si="85"/>
        <v>6.0140311599625003</v>
      </c>
      <c r="T213" s="6">
        <v>3827.221359275693</v>
      </c>
      <c r="U213" s="6">
        <f t="shared" si="86"/>
        <v>8.2498943252151111</v>
      </c>
      <c r="V213" s="8">
        <f>YEAR(Table6[[#This Row],[Date]])</f>
        <v>2018</v>
      </c>
      <c r="W213" s="8">
        <f>WEEKNUM(Table6[[#This Row],[Date]])</f>
        <v>3</v>
      </c>
      <c r="X213" t="s">
        <v>377</v>
      </c>
      <c r="Y213" s="9">
        <f>Table6[[#This Row],[LNTVLING]]+Table6[[#This Row],[LNRADIOLING]]+Table6[[#This Row],[LNONLINELING]]</f>
        <v>21.306130829023939</v>
      </c>
      <c r="Z213">
        <f t="shared" si="107"/>
        <v>1</v>
      </c>
      <c r="AA213">
        <f t="shared" si="88"/>
        <v>0</v>
      </c>
      <c r="AB213">
        <f t="shared" si="89"/>
        <v>1</v>
      </c>
      <c r="AC213">
        <f t="shared" si="90"/>
        <v>0</v>
      </c>
      <c r="AD213">
        <f t="shared" si="91"/>
        <v>0</v>
      </c>
      <c r="AE213">
        <f t="shared" si="92"/>
        <v>0</v>
      </c>
      <c r="AF213">
        <f t="shared" si="93"/>
        <v>0</v>
      </c>
      <c r="AG213" s="9">
        <f>'[1]1'!J$20+'[1]1'!J$21*Table6[[#This Row],[TV_State]]</f>
        <v>6761.451857519537</v>
      </c>
      <c r="AH213" s="9">
        <f>Table6[[#This Row],[sales]]-Table6[[#This Row],[Pred_1]]</f>
        <v>-2934.2304982438441</v>
      </c>
      <c r="AI213">
        <f>ABS(Table6[[#This Row],[Res_1]])/Table6[[#This Row],[sales]]</f>
        <v>0.76667384057428845</v>
      </c>
      <c r="AJ213" s="9">
        <f>'[1]2'!J$20+'[1]2'!J$21*Table6[[#This Row],[Radio_State]]</f>
        <v>5306.481607748563</v>
      </c>
      <c r="AK213" s="9">
        <f>Table6[[#This Row],[sales]]-Table6[[#This Row],[ Pred_2 ]]</f>
        <v>-1479.26024847287</v>
      </c>
      <c r="AL213">
        <f>ABS(Table6[[#This Row],[ Res_2 ]])/Table6[[#This Row],[sales]]</f>
        <v>0.38651024061822808</v>
      </c>
      <c r="AM213" s="10">
        <f>'[1]3'!J$20+'[1]3'!J$21*Data!O213</f>
        <v>4164.4013381058039</v>
      </c>
      <c r="AN213" s="9">
        <f>Table6[[#This Row],[sales]]-Table6[[#This Row],[Pred_3]]</f>
        <v>-337.17997883011094</v>
      </c>
      <c r="AO213" s="9">
        <f>ABS(Table6[[#This Row],[Res_3]])/Table6[[#This Row],[sales]]</f>
        <v>8.810046432587916E-2</v>
      </c>
      <c r="AP213" s="9">
        <f>'[1]4'!L$21+'[1]4'!L$27*Table6[[#This Row],[TV_State]]+'[1]4'!L$22*Table6[[#This Row],[NJ_DUM]]+'[1]4'!L$23*Table6[[#This Row],[NY_DUM]]+'[1]4'!L$24*Table6[[#This Row],[PA_DUM]]+'[1]4'!L$25*Table6[[#This Row],[CT_DUM]]+'[1]4'!L$26*Table6[[#This Row],[DL_DUM]]</f>
        <v>1456.1509583601462</v>
      </c>
      <c r="AQ213" s="9">
        <f>Table6[[#This Row],[sales]]-Table6[[#This Row],[Pred_4]]</f>
        <v>2371.070400915547</v>
      </c>
      <c r="AR213">
        <f>ABS(Table6[[#This Row],[Res_4]]/Table6[[#This Row],[sales]])</f>
        <v>0.61952789722209212</v>
      </c>
      <c r="AS213" s="9">
        <f>'[1]5'!L$20+'[1]5'!L$26*Table6[[#This Row],[Radio_State]]+'[1]5'!L$21*Table6[[#This Row],[NJ_DUM]]+'[1]5'!L$22*Table6[[#This Row],[NY_DUM]]+'[1]5'!L$23*Table6[[#This Row],[PA_DUM]]+'[1]5'!L$24*Table6[[#This Row],[CT_DUM]]+'[1]5'!L$25*Table6[[#This Row],[DL_DUM]]</f>
        <v>1637.8319166905753</v>
      </c>
      <c r="AT213" s="9">
        <f>Table6[[#This Row],[sales]]-Table6[[#This Row],[Pred_5]]</f>
        <v>2189.3894425851176</v>
      </c>
      <c r="AU213" s="9">
        <f>ABS(Table6[[#This Row],[Red_5]]/Table6[[#This Row],[sales]])</f>
        <v>0.57205717596628969</v>
      </c>
      <c r="AV213" s="9">
        <f>'[1]6'!L$20+'[1]6'!L$26*Table6[[#This Row],[Online]]+'[1]6'!L$21*Table6[[#This Row],[NJ_DUM]]+'[1]6'!L$22*Table6[[#This Row],[NY_DUM]]+'[1]6'!L$23*Table6[[#This Row],[PA_DUM]]+'[1]6'!L$24*Table6[[#This Row],[CT_DUM]]+'[1]6'!L$25*Table6[[#This Row],[DL_DUM]]</f>
        <v>1774.6821480036517</v>
      </c>
      <c r="AW213" s="9">
        <f>Table6[[#This Row],[sales]]-Table6[[#This Row],[Pred_6]]</f>
        <v>2052.539211272041</v>
      </c>
      <c r="AX213" s="9">
        <f>ABS(Table6[[#This Row],[Red_6]]/Table6[[#This Row],[sales]])</f>
        <v>0.53630010354574498</v>
      </c>
      <c r="AY213" s="9">
        <f>'[1]7'!L$21+'[1]7'!L$27*Table6[[#This Row],[LNTV]]+'[1]7'!L$22*Table6[[#This Row],[NJ_DUM]]+'[1]7'!L$23*Table6[[#This Row],[NY_DUM]]+'[1]7'!L$24*Table6[[#This Row],[PA_DUM]]+'[1]7'!L$25*Table6[[#This Row],[CT_DUM]]+'[1]7'!L$26*Table6[[#This Row],[DL_DUM]]</f>
        <v>6.099307612493023</v>
      </c>
      <c r="AZ213" s="9">
        <f>Table6[[#This Row],[sales]]-Table6[[#This Row],[Pred_7]]</f>
        <v>3821.1220516631997</v>
      </c>
      <c r="BA213" s="9">
        <f>ABS(Table6[[#This Row],[Red_7]]/Table6[[#This Row],[sales]])</f>
        <v>0.99840633529134371</v>
      </c>
      <c r="BB213" s="9">
        <f>'[1]8'!O$22+'[1]8'!O$28*Table6[[#This Row],[LNRADIOLING]]+'[1]8'!O$23*Table6[[#This Row],[DL_DUM]]+'[1]8'!O$24*Table6[[#This Row],[CT_DUM]]+'[1]8'!O$25*Table6[[#This Row],[PA_DUM]]+'[1]8'!O$26*Table6[[#This Row],[NY_DUM]]+'[1]8'!O$27*Table6[[#This Row],[NJ_DUM]]</f>
        <v>8.5647419399533984</v>
      </c>
      <c r="BC213" s="9">
        <f>Table6[[#This Row],[sales]]-Table6[[#This Row],[Pred_8]]</f>
        <v>3818.6566173357396</v>
      </c>
      <c r="BD213" s="9">
        <f>ABS(Table6[[#This Row],[Red_8]]/Table6[[#This Row],[sales]])</f>
        <v>0.99776215140543267</v>
      </c>
      <c r="BE213" s="9">
        <f>'[1]9'!M$19+'[1]9'!M$21*Table6[[#This Row],[LNONLINE]]+'[1]9'!M$20*Table6[[#This Row],[DL_DUM]]+'[1]9'!M$22*Table6[[#This Row],[CT_DUM]]+'[1]9'!M$23*Table6[[#This Row],[PA_DUM]]+'[1]9'!M$24*Table6[[#This Row],[NY_DUM]]+'[1]9'!M$25*Table6[[#This Row],[NJ_DUM]]</f>
        <v>8.5706399645704181</v>
      </c>
      <c r="BF213" s="9">
        <f>Table6[[#This Row],[sales]]-Table6[[#This Row],[Pred_9]]</f>
        <v>3818.6507193111224</v>
      </c>
      <c r="BG213" s="9">
        <f>ABS(Table6[[#This Row],[Red_9]]/Table6[[#This Row],[sales]])</f>
        <v>0.9977606103331863</v>
      </c>
      <c r="BH213" s="9">
        <f>'[1]10'!P$22+'[1]10'!P$30*Table6[[#This Row],[LNTV]]+'[1]10'!P$29*Table6[[#This Row],[LNRADIOLING]]+'[1]10'!P$24*Table6[[#This Row],[LNONLINELING]]+'[1]10'!P$23*Table6[[#This Row],[DL_DUM]]+'[1]10'!P$25*Table6[[#This Row],[CT_DUM]]+'[1]10'!P$26*Table6[[#This Row],[PA_DUM]]+'[1]10'!P$27*Table6[[#This Row],[NY_DUM]]+'[1]10'!P$28*Table6[[#This Row],[NJ_DUM]]</f>
        <v>8.4741481874891598</v>
      </c>
      <c r="BI213" s="9">
        <f>Table6[[#This Row],[sales]]-Table6[[#This Row],[Pred_10]]</f>
        <v>3818.747211088204</v>
      </c>
      <c r="BJ213" s="45">
        <f>ABS(Table6[[#This Row],[Red_10]]/Table6[[#This Row],[sales]])</f>
        <v>0.99778582229978652</v>
      </c>
      <c r="BK213" s="9">
        <f>'[1]11'!P$32+'[1]11'!P$40*Table6[[#This Row],[LNONLINELING]]+'[1]11'!P$39*Table6[[#This Row],[LNRADIOLING]]+'[1]11'!P$38*Table6[[#This Row],[LNTVLING]]+'[1]11'!P$33*Table6[[#This Row],[DL_DUM]]+'[1]11'!P$34*Table6[[#This Row],[CT_DUM]]+'[1]11'!P$35*Table6[[#This Row],[PA_DUM]]+'[1]11'!P$36*Table6[[#This Row],[NY_DUM]]+'[1]11'!P$37*Table6[[#This Row],[NJ_DUM]]</f>
        <v>8.4623551943250881</v>
      </c>
      <c r="BL213" s="9">
        <f>Table6[[#This Row],[sales]]-Table6[[#This Row],[ Pred_11]]</f>
        <v>3818.7590040813679</v>
      </c>
      <c r="BM213" s="47">
        <f>ABS(Table6[[#This Row],[ Red_11]]/Table6[[#This Row],[sales]])</f>
        <v>0.99778890364577022</v>
      </c>
      <c r="BN213" s="9">
        <f>'[1]12'!K$22+'[1]12'!K$28*Table6[[#This Row],[COMBINE LN LING]]+'[1]12'!K$23*Table6[[#This Row],[DL_DUM]]+'[1]12'!K$24*Table6[[#This Row],[CT_DUM]]+'[1]12'!K$25*Table6[[#This Row],[PA_DUM]]+'[1]12'!K$26*Table6[[#This Row],[NY_DUM]]+'[1]12'!K$27*Table6[[#This Row],[NJ_DUM]]</f>
        <v>8.6127861726963779</v>
      </c>
      <c r="BO213" s="9">
        <f>Table6[[#This Row],[sales]]-Table6[[#This Row],[ Pred_12]]</f>
        <v>3818.6085731029966</v>
      </c>
      <c r="BP213" s="47">
        <f>ABS(Table6[[#This Row],[ Red_12]]/Table6[[#This Row],[sales]])</f>
        <v>0.99774959811200303</v>
      </c>
      <c r="BQ213">
        <f>LN(G213+'2019 Totals and Calculations'!C$18)</f>
        <v>8.657694494478644</v>
      </c>
      <c r="BR213">
        <f>LN(Table6[[#This Row],[PROF RADIO]]+'2019 Totals and Calculations'!D$18)</f>
        <v>6.7719342773379791</v>
      </c>
      <c r="BS213">
        <f>LN(Table6[[#This Row],[ONLINE LINGERING]]+'2019 Totals and Calculations'!E$18)</f>
        <v>6.1132205570639933</v>
      </c>
      <c r="BT213">
        <f>MONTH(Table6[[#This Row],[Date]])</f>
        <v>1</v>
      </c>
      <c r="BU213">
        <f t="shared" si="94"/>
        <v>1</v>
      </c>
      <c r="BV213">
        <f t="shared" si="95"/>
        <v>0</v>
      </c>
      <c r="BW213">
        <f t="shared" si="96"/>
        <v>0</v>
      </c>
      <c r="BX213">
        <f t="shared" si="97"/>
        <v>0</v>
      </c>
      <c r="BY213">
        <f t="shared" si="98"/>
        <v>0</v>
      </c>
      <c r="BZ213">
        <f t="shared" si="99"/>
        <v>0</v>
      </c>
      <c r="CA213">
        <f t="shared" si="100"/>
        <v>0</v>
      </c>
      <c r="CB213">
        <f t="shared" si="101"/>
        <v>0</v>
      </c>
      <c r="CC213">
        <f t="shared" si="102"/>
        <v>0</v>
      </c>
      <c r="CD213">
        <f t="shared" si="103"/>
        <v>0</v>
      </c>
      <c r="CE213">
        <f t="shared" si="104"/>
        <v>0</v>
      </c>
      <c r="CF213">
        <f t="shared" si="105"/>
        <v>0</v>
      </c>
      <c r="CG213">
        <f t="shared" si="106"/>
        <v>55</v>
      </c>
      <c r="CH21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3134.2246493404054</v>
      </c>
      <c r="CI213" s="79">
        <f>Table6[[#This Row],[sales]]-CH213</f>
        <v>692.99670993528753</v>
      </c>
      <c r="CJ213">
        <f>ABS(Table6[[#This Row],[sales]]-CH213)/Table6[[#This Row],[sales]]</f>
        <v>0.18107045422280935</v>
      </c>
      <c r="CK21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3302.3541139380018</v>
      </c>
      <c r="CL213" s="79">
        <f>Table6[[#This Row],[sales]]-CK213</f>
        <v>524.8672453376912</v>
      </c>
      <c r="CM213">
        <f>ABS(Table6[[#This Row],[sales]]-CK213)/Table6[[#This Row],[sales]]</f>
        <v>0.13714055082432522</v>
      </c>
      <c r="CN21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3194.3800793824203</v>
      </c>
      <c r="CO213" s="79">
        <f>Table6[[#This Row],[sales]]-CN213</f>
        <v>632.84127989327271</v>
      </c>
      <c r="CP213">
        <f>ABS(Table6[[#This Row],[sales]]-CN213)/Table6[[#This Row],[sales]]</f>
        <v>0.16535267247072399</v>
      </c>
      <c r="CQ21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3379.0929209139472</v>
      </c>
      <c r="CR213" s="79">
        <f>Table6[[#This Row],[sales]]-CQ213</f>
        <v>448.12843836174579</v>
      </c>
      <c r="CS213">
        <f>ABS(Table6[[#This Row],[sales]]-CQ213)/Table6[[#This Row],[sales]]</f>
        <v>0.11708976207390176</v>
      </c>
    </row>
    <row r="214" spans="1:97" x14ac:dyDescent="0.2">
      <c r="A214">
        <v>213</v>
      </c>
      <c r="B214" t="s">
        <v>322</v>
      </c>
      <c r="C214" s="5">
        <v>43121</v>
      </c>
      <c r="D214" s="6">
        <v>5578.4775422695056</v>
      </c>
      <c r="E214" s="8">
        <f>YEAR(Table6[[#This Row],[Date]])</f>
        <v>2018</v>
      </c>
      <c r="F214" s="6">
        <f>Table6[[#This Row],[TV_State]]+Table6[[#This Row],[Radio_State]]+Table6[[#This Row],[Online]]</f>
        <v>6818.1392183293965</v>
      </c>
      <c r="G214" s="6">
        <f t="shared" si="81"/>
        <v>5448.6498300794328</v>
      </c>
      <c r="H214" s="6">
        <f>LN(Table6[[#This Row],[PROF TV LING]])</f>
        <v>8.6031231193651578</v>
      </c>
      <c r="I214" s="6">
        <f t="shared" si="82"/>
        <v>8.6266711762600519</v>
      </c>
      <c r="J214" s="6">
        <v>826.44111737326023</v>
      </c>
      <c r="K214" s="6">
        <f t="shared" si="87"/>
        <v>818.34181748608762</v>
      </c>
      <c r="L214" s="6">
        <f>0.5*J213+0.5*Table6[[#This Row],[Radio_State]]</f>
        <v>822.34982471299656</v>
      </c>
      <c r="M214" s="6">
        <f>LN(Table6[[#This Row],[RADIO LINGERING ]])</f>
        <v>6.7121658820334842</v>
      </c>
      <c r="N214" s="6">
        <f t="shared" si="83"/>
        <v>6.7171286713756135</v>
      </c>
      <c r="O214" s="6">
        <v>413.22055868663017</v>
      </c>
      <c r="P214" s="6">
        <f t="shared" si="84"/>
        <v>411.47455676680266</v>
      </c>
      <c r="Q214" s="6">
        <f>0.3*O213+0.7*Table6[[#This Row],[Online]]</f>
        <v>411.99317088855105</v>
      </c>
      <c r="R214" s="6">
        <f>LN(Table6[[#This Row],[ONLINE LINGERING]])</f>
        <v>6.0210067736989252</v>
      </c>
      <c r="S214" s="6">
        <f t="shared" si="85"/>
        <v>6.0239814908156681</v>
      </c>
      <c r="T214" s="6">
        <v>3743.4559628954589</v>
      </c>
      <c r="U214" s="6">
        <f t="shared" si="86"/>
        <v>8.2277645179833989</v>
      </c>
      <c r="V214" s="8">
        <f>YEAR(Table6[[#This Row],[Date]])</f>
        <v>2018</v>
      </c>
      <c r="W214" s="8">
        <f>WEEKNUM(Table6[[#This Row],[Date]])</f>
        <v>4</v>
      </c>
      <c r="X214" t="s">
        <v>378</v>
      </c>
      <c r="Y214" s="9">
        <f>Table6[[#This Row],[LNTVLING]]+Table6[[#This Row],[LNRADIOLING]]+Table6[[#This Row],[LNONLINELING]]</f>
        <v>21.336295775097568</v>
      </c>
      <c r="Z214">
        <f t="shared" si="107"/>
        <v>1</v>
      </c>
      <c r="AA214">
        <f t="shared" si="88"/>
        <v>0</v>
      </c>
      <c r="AB214">
        <f t="shared" si="89"/>
        <v>1</v>
      </c>
      <c r="AC214">
        <f t="shared" si="90"/>
        <v>0</v>
      </c>
      <c r="AD214">
        <f t="shared" si="91"/>
        <v>0</v>
      </c>
      <c r="AE214">
        <f t="shared" si="92"/>
        <v>0</v>
      </c>
      <c r="AF214">
        <f t="shared" si="93"/>
        <v>0</v>
      </c>
      <c r="AG214" s="9">
        <f>'[1]1'!J$20+'[1]1'!J$21*Table6[[#This Row],[TV_State]]</f>
        <v>6815.7690506401696</v>
      </c>
      <c r="AH214" s="9">
        <f>Table6[[#This Row],[sales]]-Table6[[#This Row],[Pred_1]]</f>
        <v>-3072.3130877447106</v>
      </c>
      <c r="AI214">
        <f>ABS(Table6[[#This Row],[Res_1]])/Table6[[#This Row],[sales]]</f>
        <v>0.82071570179988496</v>
      </c>
      <c r="AJ214" s="9">
        <f>'[1]2'!J$20+'[1]2'!J$21*Table6[[#This Row],[Radio_State]]</f>
        <v>5342.4036057860731</v>
      </c>
      <c r="AK214" s="9">
        <f>Table6[[#This Row],[sales]]-Table6[[#This Row],[ Pred_2 ]]</f>
        <v>-1598.9476428906141</v>
      </c>
      <c r="AL214">
        <f>ABS(Table6[[#This Row],[ Res_2 ]])/Table6[[#This Row],[sales]]</f>
        <v>0.42713141512525571</v>
      </c>
      <c r="AM214" s="10">
        <f>'[1]3'!J$20+'[1]3'!J$21*Data!O214</f>
        <v>4188.0380496696143</v>
      </c>
      <c r="AN214" s="9">
        <f>Table6[[#This Row],[sales]]-Table6[[#This Row],[Pred_3]]</f>
        <v>-444.58208677415541</v>
      </c>
      <c r="AO214" s="9">
        <f>ABS(Table6[[#This Row],[Res_3]])/Table6[[#This Row],[sales]]</f>
        <v>0.11876247274731758</v>
      </c>
      <c r="AP214" s="9">
        <f>'[1]4'!L$21+'[1]4'!L$27*Table6[[#This Row],[TV_State]]+'[1]4'!L$22*Table6[[#This Row],[NJ_DUM]]+'[1]4'!L$23*Table6[[#This Row],[NY_DUM]]+'[1]4'!L$24*Table6[[#This Row],[PA_DUM]]+'[1]4'!L$25*Table6[[#This Row],[CT_DUM]]+'[1]4'!L$26*Table6[[#This Row],[DL_DUM]]</f>
        <v>1468.3341680002893</v>
      </c>
      <c r="AQ214" s="9">
        <f>Table6[[#This Row],[sales]]-Table6[[#This Row],[Pred_4]]</f>
        <v>2275.1217948951698</v>
      </c>
      <c r="AR214">
        <f>ABS(Table6[[#This Row],[Res_4]]/Table6[[#This Row],[sales]])</f>
        <v>0.60775973256953353</v>
      </c>
      <c r="AS214" s="9">
        <f>'[1]5'!L$20+'[1]5'!L$26*Table6[[#This Row],[Radio_State]]+'[1]5'!L$21*Table6[[#This Row],[NJ_DUM]]+'[1]5'!L$22*Table6[[#This Row],[NY_DUM]]+'[1]5'!L$23*Table6[[#This Row],[PA_DUM]]+'[1]5'!L$24*Table6[[#This Row],[CT_DUM]]+'[1]5'!L$25*Table6[[#This Row],[DL_DUM]]</f>
        <v>1652.2463205742106</v>
      </c>
      <c r="AT214" s="9">
        <f>Table6[[#This Row],[sales]]-Table6[[#This Row],[Pred_5]]</f>
        <v>2091.2096423212483</v>
      </c>
      <c r="AU214" s="9">
        <f>ABS(Table6[[#This Row],[Red_5]]/Table6[[#This Row],[sales]])</f>
        <v>0.55863075806126372</v>
      </c>
      <c r="AV214" s="9">
        <f>'[1]6'!L$20+'[1]6'!L$26*Table6[[#This Row],[Online]]+'[1]6'!L$21*Table6[[#This Row],[NJ_DUM]]+'[1]6'!L$22*Table6[[#This Row],[NY_DUM]]+'[1]6'!L$23*Table6[[#This Row],[PA_DUM]]+'[1]6'!L$24*Table6[[#This Row],[CT_DUM]]+'[1]6'!L$25*Table6[[#This Row],[DL_DUM]]</f>
        <v>1792.4885074955532</v>
      </c>
      <c r="AW214" s="9">
        <f>Table6[[#This Row],[sales]]-Table6[[#This Row],[Pred_6]]</f>
        <v>1950.9674553999057</v>
      </c>
      <c r="AX214" s="9">
        <f>ABS(Table6[[#This Row],[Red_6]]/Table6[[#This Row],[sales]])</f>
        <v>0.52116746523468827</v>
      </c>
      <c r="AY214" s="9">
        <f>'[1]7'!L$21+'[1]7'!L$27*Table6[[#This Row],[LNTV]]+'[1]7'!L$22*Table6[[#This Row],[NJ_DUM]]+'[1]7'!L$23*Table6[[#This Row],[NY_DUM]]+'[1]7'!L$24*Table6[[#This Row],[PA_DUM]]+'[1]7'!L$25*Table6[[#This Row],[CT_DUM]]+'[1]7'!L$26*Table6[[#This Row],[DL_DUM]]</f>
        <v>6.1004089597830244</v>
      </c>
      <c r="AZ214" s="9">
        <f>Table6[[#This Row],[sales]]-Table6[[#This Row],[Pred_7]]</f>
        <v>3737.3555539356757</v>
      </c>
      <c r="BA214" s="9">
        <f>ABS(Table6[[#This Row],[Red_7]]/Table6[[#This Row],[sales]])</f>
        <v>0.99837038046653959</v>
      </c>
      <c r="BB214" s="9">
        <f>'[1]8'!O$22+'[1]8'!O$28*Table6[[#This Row],[LNRADIOLING]]+'[1]8'!O$23*Table6[[#This Row],[DL_DUM]]+'[1]8'!O$24*Table6[[#This Row],[CT_DUM]]+'[1]8'!O$25*Table6[[#This Row],[PA_DUM]]+'[1]8'!O$26*Table6[[#This Row],[NY_DUM]]+'[1]8'!O$27*Table6[[#This Row],[NJ_DUM]]</f>
        <v>8.5654518059571743</v>
      </c>
      <c r="BC214" s="9">
        <f>Table6[[#This Row],[sales]]-Table6[[#This Row],[Pred_8]]</f>
        <v>3734.8905110895016</v>
      </c>
      <c r="BD214" s="9">
        <f>ABS(Table6[[#This Row],[Red_8]]/Table6[[#This Row],[sales]])</f>
        <v>0.99771188658532206</v>
      </c>
      <c r="BE214" s="9">
        <f>'[1]9'!M$19+'[1]9'!M$21*Table6[[#This Row],[LNONLINE]]+'[1]9'!M$20*Table6[[#This Row],[DL_DUM]]+'[1]9'!M$22*Table6[[#This Row],[CT_DUM]]+'[1]9'!M$23*Table6[[#This Row],[PA_DUM]]+'[1]9'!M$24*Table6[[#This Row],[NY_DUM]]+'[1]9'!M$25*Table6[[#This Row],[NJ_DUM]]</f>
        <v>8.5737904129017508</v>
      </c>
      <c r="BF214" s="9">
        <f>Table6[[#This Row],[sales]]-Table6[[#This Row],[Pred_9]]</f>
        <v>3734.8821724825571</v>
      </c>
      <c r="BG214" s="9">
        <f>ABS(Table6[[#This Row],[Red_9]]/Table6[[#This Row],[sales]])</f>
        <v>0.99770965906961806</v>
      </c>
      <c r="BH214" s="9">
        <f>'[1]10'!P$22+'[1]10'!P$30*Table6[[#This Row],[LNTV]]+'[1]10'!P$29*Table6[[#This Row],[LNRADIOLING]]+'[1]10'!P$24*Table6[[#This Row],[LNONLINELING]]+'[1]10'!P$23*Table6[[#This Row],[DL_DUM]]+'[1]10'!P$25*Table6[[#This Row],[CT_DUM]]+'[1]10'!P$26*Table6[[#This Row],[PA_DUM]]+'[1]10'!P$27*Table6[[#This Row],[NY_DUM]]+'[1]10'!P$28*Table6[[#This Row],[NJ_DUM]]</f>
        <v>8.4759592707653777</v>
      </c>
      <c r="BI214" s="9">
        <f>Table6[[#This Row],[sales]]-Table6[[#This Row],[Pred_10]]</f>
        <v>3734.9800036246934</v>
      </c>
      <c r="BJ214" s="45">
        <f>ABS(Table6[[#This Row],[Red_10]]/Table6[[#This Row],[sales]])</f>
        <v>0.99773579297986192</v>
      </c>
      <c r="BK214" s="9">
        <f>'[1]11'!P$32+'[1]11'!P$40*Table6[[#This Row],[LNONLINELING]]+'[1]11'!P$39*Table6[[#This Row],[LNRADIOLING]]+'[1]11'!P$38*Table6[[#This Row],[LNTVLING]]+'[1]11'!P$33*Table6[[#This Row],[DL_DUM]]+'[1]11'!P$34*Table6[[#This Row],[CT_DUM]]+'[1]11'!P$35*Table6[[#This Row],[PA_DUM]]+'[1]11'!P$36*Table6[[#This Row],[NY_DUM]]+'[1]11'!P$37*Table6[[#This Row],[NJ_DUM]]</f>
        <v>8.4634276352632458</v>
      </c>
      <c r="BL214" s="9">
        <f>Table6[[#This Row],[sales]]-Table6[[#This Row],[ Pred_11]]</f>
        <v>3734.9925352601958</v>
      </c>
      <c r="BM214" s="47">
        <f>ABS(Table6[[#This Row],[ Red_11]]/Table6[[#This Row],[sales]])</f>
        <v>0.99773914059116731</v>
      </c>
      <c r="BN214" s="9">
        <f>'[1]12'!K$22+'[1]12'!K$28*Table6[[#This Row],[COMBINE LN LING]]+'[1]12'!K$23*Table6[[#This Row],[DL_DUM]]+'[1]12'!K$24*Table6[[#This Row],[CT_DUM]]+'[1]12'!K$25*Table6[[#This Row],[PA_DUM]]+'[1]12'!K$26*Table6[[#This Row],[NY_DUM]]+'[1]12'!K$27*Table6[[#This Row],[NJ_DUM]]</f>
        <v>8.6156891226945582</v>
      </c>
      <c r="BO214" s="9">
        <f>Table6[[#This Row],[sales]]-Table6[[#This Row],[ Pred_12]]</f>
        <v>3734.8402737727642</v>
      </c>
      <c r="BP214" s="47">
        <f>ABS(Table6[[#This Row],[ Red_12]]/Table6[[#This Row],[sales]])</f>
        <v>0.99769846654853378</v>
      </c>
      <c r="BQ214">
        <f>LN(G214+'2019 Totals and Calculations'!C$18)</f>
        <v>8.667317492371339</v>
      </c>
      <c r="BR214">
        <f>LN(Table6[[#This Row],[PROF RADIO]]+'2019 Totals and Calculations'!D$18)</f>
        <v>6.7811690655335592</v>
      </c>
      <c r="BS214">
        <f>LN(Table6[[#This Row],[ONLINE LINGERING]]+'2019 Totals and Calculations'!E$18)</f>
        <v>6.122208854656475</v>
      </c>
      <c r="BT214">
        <f>MONTH(Table6[[#This Row],[Date]])</f>
        <v>1</v>
      </c>
      <c r="BU214">
        <f t="shared" si="94"/>
        <v>1</v>
      </c>
      <c r="BV214">
        <f t="shared" si="95"/>
        <v>0</v>
      </c>
      <c r="BW214">
        <f t="shared" si="96"/>
        <v>0</v>
      </c>
      <c r="BX214">
        <f t="shared" si="97"/>
        <v>0</v>
      </c>
      <c r="BY214">
        <f t="shared" si="98"/>
        <v>0</v>
      </c>
      <c r="BZ214">
        <f t="shared" si="99"/>
        <v>0</v>
      </c>
      <c r="CA214">
        <f t="shared" si="100"/>
        <v>0</v>
      </c>
      <c r="CB214">
        <f t="shared" si="101"/>
        <v>0</v>
      </c>
      <c r="CC214">
        <f t="shared" si="102"/>
        <v>0</v>
      </c>
      <c r="CD214">
        <f t="shared" si="103"/>
        <v>0</v>
      </c>
      <c r="CE214">
        <f t="shared" si="104"/>
        <v>0</v>
      </c>
      <c r="CF214">
        <f t="shared" si="105"/>
        <v>0</v>
      </c>
      <c r="CG214">
        <f t="shared" si="106"/>
        <v>56</v>
      </c>
      <c r="CH21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3151.7352881239626</v>
      </c>
      <c r="CI214" s="79">
        <f>Table6[[#This Row],[sales]]-CH214</f>
        <v>591.72067477149631</v>
      </c>
      <c r="CJ214">
        <f>ABS(Table6[[#This Row],[sales]]-CH214)/Table6[[#This Row],[sales]]</f>
        <v>0.15806802073713105</v>
      </c>
      <c r="CK21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3319.2286414869031</v>
      </c>
      <c r="CL214" s="79">
        <f>Table6[[#This Row],[sales]]-CK214</f>
        <v>424.22732140855578</v>
      </c>
      <c r="CM214">
        <f>ABS(Table6[[#This Row],[sales]]-CK214)/Table6[[#This Row],[sales]]</f>
        <v>0.11332504659155326</v>
      </c>
      <c r="CN21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3211.3207999236975</v>
      </c>
      <c r="CO214" s="79">
        <f>Table6[[#This Row],[sales]]-CN214</f>
        <v>532.13516297176147</v>
      </c>
      <c r="CP214">
        <f>ABS(Table6[[#This Row],[sales]]-CN214)/Table6[[#This Row],[sales]]</f>
        <v>0.14215077410986016</v>
      </c>
      <c r="CQ21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3404.7915569262104</v>
      </c>
      <c r="CR214" s="79">
        <f>Table6[[#This Row],[sales]]-CQ214</f>
        <v>338.66440596924849</v>
      </c>
      <c r="CS214">
        <f>ABS(Table6[[#This Row],[sales]]-CQ214)/Table6[[#This Row],[sales]]</f>
        <v>9.0468382512319173E-2</v>
      </c>
    </row>
    <row r="215" spans="1:97" x14ac:dyDescent="0.2">
      <c r="A215">
        <v>214</v>
      </c>
      <c r="B215" t="s">
        <v>322</v>
      </c>
      <c r="C215" s="5">
        <v>43128</v>
      </c>
      <c r="D215" s="6">
        <v>5634.2623176922007</v>
      </c>
      <c r="E215" s="8">
        <f>YEAR(Table6[[#This Row],[Date]])</f>
        <v>2018</v>
      </c>
      <c r="F215" s="6">
        <f>Table6[[#This Row],[TV_State]]+Table6[[#This Row],[Radio_State]]+Table6[[#This Row],[Online]]</f>
        <v>6886.3206105126901</v>
      </c>
      <c r="G215" s="6">
        <f t="shared" si="81"/>
        <v>5504.3335763632631</v>
      </c>
      <c r="H215" s="6">
        <f>LN(Table6[[#This Row],[PROF TV LING]])</f>
        <v>8.6132909839473513</v>
      </c>
      <c r="I215" s="6">
        <f t="shared" si="82"/>
        <v>8.6366215071132206</v>
      </c>
      <c r="J215" s="6">
        <v>834.70552854699292</v>
      </c>
      <c r="K215" s="6">
        <f t="shared" si="87"/>
        <v>826.52367301654022</v>
      </c>
      <c r="L215" s="6">
        <f>0.5*J214+0.5*Table6[[#This Row],[Radio_State]]</f>
        <v>830.57332296012657</v>
      </c>
      <c r="M215" s="6">
        <f>LN(Table6[[#This Row],[RADIO LINGERING ]])</f>
        <v>6.722116212886653</v>
      </c>
      <c r="N215" s="6">
        <f t="shared" si="83"/>
        <v>6.7270790022287814</v>
      </c>
      <c r="O215" s="6">
        <v>417.35276427349646</v>
      </c>
      <c r="P215" s="6">
        <f t="shared" si="84"/>
        <v>415.58930202148827</v>
      </c>
      <c r="Q215" s="6">
        <f>0.3*O214+0.7*Table6[[#This Row],[Online]]</f>
        <v>416.11310259743652</v>
      </c>
      <c r="R215" s="6">
        <f>LN(Table6[[#This Row],[ONLINE LINGERING]])</f>
        <v>6.0309571045520931</v>
      </c>
      <c r="S215" s="6">
        <f t="shared" si="85"/>
        <v>6.033931821668836</v>
      </c>
      <c r="T215" s="6">
        <v>3297.6723270515477</v>
      </c>
      <c r="U215" s="6">
        <f t="shared" si="86"/>
        <v>8.1009721431354595</v>
      </c>
      <c r="V215" s="8">
        <f>YEAR(Table6[[#This Row],[Date]])</f>
        <v>2018</v>
      </c>
      <c r="W215" s="8">
        <f>WEEKNUM(Table6[[#This Row],[Date]])</f>
        <v>5</v>
      </c>
      <c r="X215" t="s">
        <v>379</v>
      </c>
      <c r="Y215" s="9">
        <f>Table6[[#This Row],[LNTVLING]]+Table6[[#This Row],[LNRADIOLING]]+Table6[[#This Row],[LNONLINELING]]</f>
        <v>21.366364301386099</v>
      </c>
      <c r="Z215">
        <f t="shared" si="107"/>
        <v>1</v>
      </c>
      <c r="AA215">
        <f t="shared" si="88"/>
        <v>0</v>
      </c>
      <c r="AB215">
        <f t="shared" si="89"/>
        <v>1</v>
      </c>
      <c r="AC215">
        <f t="shared" si="90"/>
        <v>0</v>
      </c>
      <c r="AD215">
        <f t="shared" si="91"/>
        <v>0</v>
      </c>
      <c r="AE215">
        <f t="shared" si="92"/>
        <v>0</v>
      </c>
      <c r="AF215">
        <f t="shared" si="93"/>
        <v>0</v>
      </c>
      <c r="AG215" s="9">
        <f>'[1]1'!J$20+'[1]1'!J$21*Table6[[#This Row],[TV_State]]</f>
        <v>6870.6294156920076</v>
      </c>
      <c r="AH215" s="9">
        <f>Table6[[#This Row],[sales]]-Table6[[#This Row],[Pred_1]]</f>
        <v>-3572.9570886404599</v>
      </c>
      <c r="AI215">
        <f>ABS(Table6[[#This Row],[Res_1]])/Table6[[#This Row],[sales]]</f>
        <v>1.0834785067426771</v>
      </c>
      <c r="AJ215" s="9">
        <f>'[1]2'!J$20+'[1]2'!J$21*Table6[[#This Row],[Radio_State]]</f>
        <v>5378.6848238039593</v>
      </c>
      <c r="AK215" s="9">
        <f>Table6[[#This Row],[sales]]-Table6[[#This Row],[ Pred_2 ]]</f>
        <v>-2081.0124967524116</v>
      </c>
      <c r="AL215">
        <f>ABS(Table6[[#This Row],[ Res_2 ]])/Table6[[#This Row],[sales]]</f>
        <v>0.63105496555294416</v>
      </c>
      <c r="AM215" s="10">
        <f>'[1]3'!J$20+'[1]3'!J$21*Data!O215</f>
        <v>4211.9111283490611</v>
      </c>
      <c r="AN215" s="9">
        <f>Table6[[#This Row],[sales]]-Table6[[#This Row],[Pred_3]]</f>
        <v>-914.23880129751342</v>
      </c>
      <c r="AO215" s="9">
        <f>ABS(Table6[[#This Row],[Res_3]])/Table6[[#This Row],[sales]]</f>
        <v>0.27723761205678532</v>
      </c>
      <c r="AP215" s="9">
        <f>'[1]4'!L$21+'[1]4'!L$27*Table6[[#This Row],[TV_State]]+'[1]4'!L$22*Table6[[#This Row],[NJ_DUM]]+'[1]4'!L$23*Table6[[#This Row],[NY_DUM]]+'[1]4'!L$24*Table6[[#This Row],[PA_DUM]]+'[1]4'!L$25*Table6[[#This Row],[CT_DUM]]+'[1]4'!L$26*Table6[[#This Row],[DL_DUM]]</f>
        <v>1480.6392097368341</v>
      </c>
      <c r="AQ215" s="9">
        <f>Table6[[#This Row],[sales]]-Table6[[#This Row],[Pred_4]]</f>
        <v>1817.0331173147135</v>
      </c>
      <c r="AR215">
        <f>ABS(Table6[[#This Row],[Res_4]]/Table6[[#This Row],[sales]])</f>
        <v>0.55100475035350915</v>
      </c>
      <c r="AS215" s="9">
        <f>'[1]5'!L$20+'[1]5'!L$26*Table6[[#This Row],[Radio_State]]+'[1]5'!L$21*Table6[[#This Row],[NJ_DUM]]+'[1]5'!L$22*Table6[[#This Row],[NY_DUM]]+'[1]5'!L$23*Table6[[#This Row],[PA_DUM]]+'[1]5'!L$24*Table6[[#This Row],[CT_DUM]]+'[1]5'!L$25*Table6[[#This Row],[DL_DUM]]</f>
        <v>1666.804868496682</v>
      </c>
      <c r="AT215" s="9">
        <f>Table6[[#This Row],[sales]]-Table6[[#This Row],[Pred_5]]</f>
        <v>1630.8674585548656</v>
      </c>
      <c r="AU215" s="9">
        <f>ABS(Table6[[#This Row],[Red_5]]/Table6[[#This Row],[sales]])</f>
        <v>0.49455109447245355</v>
      </c>
      <c r="AV215" s="9">
        <f>'[1]6'!L$20+'[1]6'!L$26*Table6[[#This Row],[Online]]+'[1]6'!L$21*Table6[[#This Row],[NJ_DUM]]+'[1]6'!L$22*Table6[[#This Row],[NY_DUM]]+'[1]6'!L$23*Table6[[#This Row],[PA_DUM]]+'[1]6'!L$24*Table6[[#This Row],[CT_DUM]]+'[1]6'!L$25*Table6[[#This Row],[DL_DUM]]</f>
        <v>1810.4729305823732</v>
      </c>
      <c r="AW215" s="9">
        <f>Table6[[#This Row],[sales]]-Table6[[#This Row],[Pred_6]]</f>
        <v>1487.1993964691744</v>
      </c>
      <c r="AX215" s="9">
        <f>ABS(Table6[[#This Row],[Red_6]]/Table6[[#This Row],[sales]])</f>
        <v>0.45098458821070347</v>
      </c>
      <c r="AY215" s="9">
        <f>'[1]7'!L$21+'[1]7'!L$27*Table6[[#This Row],[LNTV]]+'[1]7'!L$22*Table6[[#This Row],[NJ_DUM]]+'[1]7'!L$23*Table6[[#This Row],[NY_DUM]]+'[1]7'!L$24*Table6[[#This Row],[PA_DUM]]+'[1]7'!L$25*Table6[[#This Row],[CT_DUM]]+'[1]7'!L$26*Table6[[#This Row],[DL_DUM]]</f>
        <v>6.101510307073025</v>
      </c>
      <c r="AZ215" s="9">
        <f>Table6[[#This Row],[sales]]-Table6[[#This Row],[Pred_7]]</f>
        <v>3291.5708167444745</v>
      </c>
      <c r="BA215" s="9">
        <f>ABS(Table6[[#This Row],[Red_7]]/Table6[[#This Row],[sales]])</f>
        <v>0.99814975240049741</v>
      </c>
      <c r="BB215" s="9">
        <f>'[1]8'!O$22+'[1]8'!O$28*Table6[[#This Row],[LNRADIOLING]]+'[1]8'!O$23*Table6[[#This Row],[DL_DUM]]+'[1]8'!O$24*Table6[[#This Row],[CT_DUM]]+'[1]8'!O$25*Table6[[#This Row],[PA_DUM]]+'[1]8'!O$26*Table6[[#This Row],[NY_DUM]]+'[1]8'!O$27*Table6[[#This Row],[NJ_DUM]]</f>
        <v>8.5661616719609519</v>
      </c>
      <c r="BC215" s="9">
        <f>Table6[[#This Row],[sales]]-Table6[[#This Row],[Pred_8]]</f>
        <v>3289.1061653795869</v>
      </c>
      <c r="BD215" s="9">
        <f>ABS(Table6[[#This Row],[Red_8]]/Table6[[#This Row],[sales]])</f>
        <v>0.99740236117406489</v>
      </c>
      <c r="BE215" s="9">
        <f>'[1]9'!M$19+'[1]9'!M$21*Table6[[#This Row],[LNONLINE]]+'[1]9'!M$20*Table6[[#This Row],[DL_DUM]]+'[1]9'!M$22*Table6[[#This Row],[CT_DUM]]+'[1]9'!M$23*Table6[[#This Row],[PA_DUM]]+'[1]9'!M$24*Table6[[#This Row],[NY_DUM]]+'[1]9'!M$25*Table6[[#This Row],[NJ_DUM]]</f>
        <v>8.5769408612330817</v>
      </c>
      <c r="BF215" s="9">
        <f>Table6[[#This Row],[sales]]-Table6[[#This Row],[Pred_9]]</f>
        <v>3289.0953861903145</v>
      </c>
      <c r="BG215" s="9">
        <f>ABS(Table6[[#This Row],[Red_9]]/Table6[[#This Row],[sales]])</f>
        <v>0.99739909244745917</v>
      </c>
      <c r="BH215" s="9">
        <f>'[1]10'!P$22+'[1]10'!P$30*Table6[[#This Row],[LNTV]]+'[1]10'!P$29*Table6[[#This Row],[LNRADIOLING]]+'[1]10'!P$24*Table6[[#This Row],[LNONLINELING]]+'[1]10'!P$23*Table6[[#This Row],[DL_DUM]]+'[1]10'!P$25*Table6[[#This Row],[CT_DUM]]+'[1]10'!P$26*Table6[[#This Row],[PA_DUM]]+'[1]10'!P$27*Table6[[#This Row],[NY_DUM]]+'[1]10'!P$28*Table6[[#This Row],[NJ_DUM]]</f>
        <v>8.4777703540415956</v>
      </c>
      <c r="BI215" s="9">
        <f>Table6[[#This Row],[sales]]-Table6[[#This Row],[Pred_10]]</f>
        <v>3289.194556697506</v>
      </c>
      <c r="BJ215" s="45">
        <f>ABS(Table6[[#This Row],[Red_10]]/Table6[[#This Row],[sales]])</f>
        <v>0.99742916532837522</v>
      </c>
      <c r="BK215" s="9">
        <f>'[1]11'!P$32+'[1]11'!P$40*Table6[[#This Row],[LNONLINELING]]+'[1]11'!P$39*Table6[[#This Row],[LNRADIOLING]]+'[1]11'!P$38*Table6[[#This Row],[LNTVLING]]+'[1]11'!P$33*Table6[[#This Row],[DL_DUM]]+'[1]11'!P$34*Table6[[#This Row],[CT_DUM]]+'[1]11'!P$35*Table6[[#This Row],[PA_DUM]]+'[1]11'!P$36*Table6[[#This Row],[NY_DUM]]+'[1]11'!P$37*Table6[[#This Row],[NJ_DUM]]</f>
        <v>8.4645163400001824</v>
      </c>
      <c r="BL215" s="9">
        <f>Table6[[#This Row],[sales]]-Table6[[#This Row],[ Pred_11]]</f>
        <v>3289.2078107115476</v>
      </c>
      <c r="BM215" s="47">
        <f>ABS(Table6[[#This Row],[ Red_11]]/Table6[[#This Row],[sales]])</f>
        <v>0.9974331845312332</v>
      </c>
      <c r="BN215" s="9">
        <f>'[1]12'!K$22+'[1]12'!K$28*Table6[[#This Row],[COMBINE LN LING]]+'[1]12'!K$23*Table6[[#This Row],[DL_DUM]]+'[1]12'!K$24*Table6[[#This Row],[CT_DUM]]+'[1]12'!K$25*Table6[[#This Row],[PA_DUM]]+'[1]12'!K$26*Table6[[#This Row],[NY_DUM]]+'[1]12'!K$27*Table6[[#This Row],[NJ_DUM]]</f>
        <v>8.6185827936502939</v>
      </c>
      <c r="BO215" s="9">
        <f>Table6[[#This Row],[sales]]-Table6[[#This Row],[ Pred_12]]</f>
        <v>3289.0537442578975</v>
      </c>
      <c r="BP215" s="47">
        <f>ABS(Table6[[#This Row],[ Red_12]]/Table6[[#This Row],[sales]])</f>
        <v>0.99738646477306125</v>
      </c>
      <c r="BQ215">
        <f>LN(G215+'2019 Totals and Calculations'!C$18)</f>
        <v>8.6768561518711316</v>
      </c>
      <c r="BR215">
        <f>LN(Table6[[#This Row],[PROF RADIO]]+'2019 Totals and Calculations'!D$18)</f>
        <v>6.7904121907319244</v>
      </c>
      <c r="BS215">
        <f>LN(Table6[[#This Row],[ONLINE LINGERING]]+'2019 Totals and Calculations'!E$18)</f>
        <v>6.1312057646502538</v>
      </c>
      <c r="BT215">
        <f>MONTH(Table6[[#This Row],[Date]])</f>
        <v>1</v>
      </c>
      <c r="BU215">
        <f t="shared" si="94"/>
        <v>1</v>
      </c>
      <c r="BV215">
        <f t="shared" si="95"/>
        <v>0</v>
      </c>
      <c r="BW215">
        <f t="shared" si="96"/>
        <v>0</v>
      </c>
      <c r="BX215">
        <f t="shared" si="97"/>
        <v>0</v>
      </c>
      <c r="BY215">
        <f t="shared" si="98"/>
        <v>0</v>
      </c>
      <c r="BZ215">
        <f t="shared" si="99"/>
        <v>0</v>
      </c>
      <c r="CA215">
        <f t="shared" si="100"/>
        <v>0</v>
      </c>
      <c r="CB215">
        <f t="shared" si="101"/>
        <v>0</v>
      </c>
      <c r="CC215">
        <f t="shared" si="102"/>
        <v>0</v>
      </c>
      <c r="CD215">
        <f t="shared" si="103"/>
        <v>0</v>
      </c>
      <c r="CE215">
        <f t="shared" si="104"/>
        <v>0</v>
      </c>
      <c r="CF215">
        <f t="shared" si="105"/>
        <v>0</v>
      </c>
      <c r="CG215">
        <f t="shared" si="106"/>
        <v>57</v>
      </c>
      <c r="CH21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3169.2641058333434</v>
      </c>
      <c r="CI215" s="79">
        <f>Table6[[#This Row],[sales]]-CH215</f>
        <v>128.40822121820429</v>
      </c>
      <c r="CJ215">
        <f>ABS(Table6[[#This Row],[sales]]-CH215)/Table6[[#This Row],[sales]]</f>
        <v>3.8939048056667966E-2</v>
      </c>
      <c r="CK21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3336.1979190494294</v>
      </c>
      <c r="CL215" s="79">
        <f>Table6[[#This Row],[sales]]-CK215</f>
        <v>-38.525591997881747</v>
      </c>
      <c r="CM215">
        <f>ABS(Table6[[#This Row],[sales]]-CK215)/Table6[[#This Row],[sales]]</f>
        <v>1.1682662246896895E-2</v>
      </c>
      <c r="CN21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3228.360442432418</v>
      </c>
      <c r="CO215" s="79">
        <f>Table6[[#This Row],[sales]]-CN215</f>
        <v>69.311884619129614</v>
      </c>
      <c r="CP215">
        <f>ABS(Table6[[#This Row],[sales]]-CN215)/Table6[[#This Row],[sales]]</f>
        <v>2.101842686144061E-2</v>
      </c>
      <c r="CQ21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3430.6709286750611</v>
      </c>
      <c r="CR215" s="79">
        <f>Table6[[#This Row],[sales]]-CQ215</f>
        <v>-132.99860162351342</v>
      </c>
      <c r="CS215">
        <f>ABS(Table6[[#This Row],[sales]]-CQ215)/Table6[[#This Row],[sales]]</f>
        <v>4.0331054281074558E-2</v>
      </c>
    </row>
    <row r="216" spans="1:97" x14ac:dyDescent="0.2">
      <c r="A216">
        <v>215</v>
      </c>
      <c r="B216" t="s">
        <v>322</v>
      </c>
      <c r="C216" s="5">
        <v>43135</v>
      </c>
      <c r="D216" s="6">
        <v>5690.6049408691233</v>
      </c>
      <c r="E216" s="8">
        <f>YEAR(Table6[[#This Row],[Date]])</f>
        <v>2018</v>
      </c>
      <c r="F216" s="6">
        <f>Table6[[#This Row],[TV_State]]+Table6[[#This Row],[Radio_State]]+Table6[[#This Row],[Online]]</f>
        <v>6955.1838166178177</v>
      </c>
      <c r="G216" s="6">
        <f t="shared" si="81"/>
        <v>5560.2149857150207</v>
      </c>
      <c r="H216" s="6">
        <f>LN(Table6[[#This Row],[PROF TV LING]])</f>
        <v>8.6233920529926049</v>
      </c>
      <c r="I216" s="6">
        <f t="shared" si="82"/>
        <v>8.6465718379663876</v>
      </c>
      <c r="J216" s="6">
        <v>843.05258383246269</v>
      </c>
      <c r="K216" s="6">
        <f t="shared" si="87"/>
        <v>834.78812842450145</v>
      </c>
      <c r="L216" s="6">
        <f>0.5*J215+0.5*Table6[[#This Row],[Radio_State]]</f>
        <v>838.87905618972786</v>
      </c>
      <c r="M216" s="6">
        <f>LN(Table6[[#This Row],[RADIO LINGERING ]])</f>
        <v>6.7320665437398208</v>
      </c>
      <c r="N216" s="6">
        <f t="shared" si="83"/>
        <v>6.7370293330819493</v>
      </c>
      <c r="O216" s="6">
        <v>421.52629191623134</v>
      </c>
      <c r="P216" s="6">
        <f t="shared" si="84"/>
        <v>419.74519494780839</v>
      </c>
      <c r="Q216" s="6">
        <f>0.3*O215+0.7*Table6[[#This Row],[Online]]</f>
        <v>420.27423362341085</v>
      </c>
      <c r="R216" s="6">
        <f>LN(Table6[[#This Row],[ONLINE LINGERING]])</f>
        <v>6.0409074354052619</v>
      </c>
      <c r="S216" s="6">
        <f t="shared" si="85"/>
        <v>6.0438821525220039</v>
      </c>
      <c r="T216" s="6">
        <v>3533.0251224637309</v>
      </c>
      <c r="U216" s="6">
        <f t="shared" si="86"/>
        <v>8.1699097581359386</v>
      </c>
      <c r="V216" s="8">
        <f>YEAR(Table6[[#This Row],[Date]])</f>
        <v>2018</v>
      </c>
      <c r="W216" s="8">
        <f>WEEKNUM(Table6[[#This Row],[Date]])</f>
        <v>6</v>
      </c>
      <c r="X216" t="s">
        <v>380</v>
      </c>
      <c r="Y216" s="9">
        <f>Table6[[#This Row],[LNTVLING]]+Table6[[#This Row],[LNRADIOLING]]+Table6[[#This Row],[LNONLINELING]]</f>
        <v>21.396366032137689</v>
      </c>
      <c r="Z216">
        <f t="shared" si="107"/>
        <v>1</v>
      </c>
      <c r="AA216">
        <f t="shared" si="88"/>
        <v>0</v>
      </c>
      <c r="AB216">
        <f t="shared" si="89"/>
        <v>1</v>
      </c>
      <c r="AC216">
        <f t="shared" si="90"/>
        <v>0</v>
      </c>
      <c r="AD216">
        <f t="shared" si="91"/>
        <v>0</v>
      </c>
      <c r="AE216">
        <f t="shared" si="92"/>
        <v>0</v>
      </c>
      <c r="AF216">
        <f t="shared" si="93"/>
        <v>0</v>
      </c>
      <c r="AG216" s="9">
        <f>'[1]1'!J$20+'[1]1'!J$21*Table6[[#This Row],[TV_State]]</f>
        <v>6926.0383843943655</v>
      </c>
      <c r="AH216" s="9">
        <f>Table6[[#This Row],[sales]]-Table6[[#This Row],[Pred_1]]</f>
        <v>-3393.0132619306346</v>
      </c>
      <c r="AI216">
        <f>ABS(Table6[[#This Row],[Res_1]])/Table6[[#This Row],[sales]]</f>
        <v>0.96037054487870155</v>
      </c>
      <c r="AJ216" s="9">
        <f>'[1]2'!J$20+'[1]2'!J$21*Table6[[#This Row],[Radio_State]]</f>
        <v>5415.328854002023</v>
      </c>
      <c r="AK216" s="9">
        <f>Table6[[#This Row],[sales]]-Table6[[#This Row],[ Pred_2 ]]</f>
        <v>-1882.3037315382921</v>
      </c>
      <c r="AL216">
        <f>ABS(Table6[[#This Row],[ Res_2 ]])/Table6[[#This Row],[sales]]</f>
        <v>0.53277394479031626</v>
      </c>
      <c r="AM216" s="10">
        <f>'[1]3'!J$20+'[1]3'!J$21*Data!O216</f>
        <v>4236.0229378153026</v>
      </c>
      <c r="AN216" s="9">
        <f>Table6[[#This Row],[sales]]-Table6[[#This Row],[Pred_3]]</f>
        <v>-702.99781535157172</v>
      </c>
      <c r="AO216" s="9">
        <f>ABS(Table6[[#This Row],[Res_3]])/Table6[[#This Row],[sales]]</f>
        <v>0.19897900269142185</v>
      </c>
      <c r="AP216" s="9">
        <f>'[1]4'!L$21+'[1]4'!L$27*Table6[[#This Row],[TV_State]]+'[1]4'!L$22*Table6[[#This Row],[NJ_DUM]]+'[1]4'!L$23*Table6[[#This Row],[NY_DUM]]+'[1]4'!L$24*Table6[[#This Row],[PA_DUM]]+'[1]4'!L$25*Table6[[#This Row],[CT_DUM]]+'[1]4'!L$26*Table6[[#This Row],[DL_DUM]]</f>
        <v>1493.0673018907444</v>
      </c>
      <c r="AQ216" s="9">
        <f>Table6[[#This Row],[sales]]-Table6[[#This Row],[Pred_4]]</f>
        <v>2039.9578205729865</v>
      </c>
      <c r="AR216">
        <f>ABS(Table6[[#This Row],[Res_4]]/Table6[[#This Row],[sales]])</f>
        <v>0.57739691903193602</v>
      </c>
      <c r="AS216" s="9">
        <f>'[1]5'!L$20+'[1]5'!L$26*Table6[[#This Row],[Radio_State]]+'[1]5'!L$21*Table6[[#This Row],[NJ_DUM]]+'[1]5'!L$22*Table6[[#This Row],[NY_DUM]]+'[1]5'!L$23*Table6[[#This Row],[PA_DUM]]+'[1]5'!L$24*Table6[[#This Row],[CT_DUM]]+'[1]5'!L$25*Table6[[#This Row],[DL_DUM]]</f>
        <v>1681.5090018983783</v>
      </c>
      <c r="AT216" s="9">
        <f>Table6[[#This Row],[sales]]-Table6[[#This Row],[Pred_5]]</f>
        <v>1851.5161205653526</v>
      </c>
      <c r="AU216" s="9">
        <f>ABS(Table6[[#This Row],[Red_5]]/Table6[[#This Row],[sales]])</f>
        <v>0.52405970984837225</v>
      </c>
      <c r="AV216" s="9">
        <f>'[1]6'!L$20+'[1]6'!L$26*Table6[[#This Row],[Online]]+'[1]6'!L$21*Table6[[#This Row],[NJ_DUM]]+'[1]6'!L$22*Table6[[#This Row],[NY_DUM]]+'[1]6'!L$23*Table6[[#This Row],[PA_DUM]]+'[1]6'!L$24*Table6[[#This Row],[CT_DUM]]+'[1]6'!L$25*Table6[[#This Row],[DL_DUM]]</f>
        <v>1828.6371979000612</v>
      </c>
      <c r="AW216" s="9">
        <f>Table6[[#This Row],[sales]]-Table6[[#This Row],[Pred_6]]</f>
        <v>1704.3879245636697</v>
      </c>
      <c r="AX216" s="9">
        <f>ABS(Table6[[#This Row],[Red_6]]/Table6[[#This Row],[sales]])</f>
        <v>0.4824160218184711</v>
      </c>
      <c r="AY216" s="9">
        <f>'[1]7'!L$21+'[1]7'!L$27*Table6[[#This Row],[LNTV]]+'[1]7'!L$22*Table6[[#This Row],[NJ_DUM]]+'[1]7'!L$23*Table6[[#This Row],[NY_DUM]]+'[1]7'!L$24*Table6[[#This Row],[PA_DUM]]+'[1]7'!L$25*Table6[[#This Row],[CT_DUM]]+'[1]7'!L$26*Table6[[#This Row],[DL_DUM]]</f>
        <v>6.1026116543630256</v>
      </c>
      <c r="AZ216" s="9">
        <f>Table6[[#This Row],[sales]]-Table6[[#This Row],[Pred_7]]</f>
        <v>3526.9225108093679</v>
      </c>
      <c r="BA216" s="9">
        <f>ABS(Table6[[#This Row],[Red_7]]/Table6[[#This Row],[sales]])</f>
        <v>0.99827269508627003</v>
      </c>
      <c r="BB216" s="9">
        <f>'[1]8'!O$22+'[1]8'!O$28*Table6[[#This Row],[LNRADIOLING]]+'[1]8'!O$23*Table6[[#This Row],[DL_DUM]]+'[1]8'!O$24*Table6[[#This Row],[CT_DUM]]+'[1]8'!O$25*Table6[[#This Row],[PA_DUM]]+'[1]8'!O$26*Table6[[#This Row],[NY_DUM]]+'[1]8'!O$27*Table6[[#This Row],[NJ_DUM]]</f>
        <v>8.566871537964726</v>
      </c>
      <c r="BC216" s="9">
        <f>Table6[[#This Row],[sales]]-Table6[[#This Row],[Pred_8]]</f>
        <v>3524.4582509257662</v>
      </c>
      <c r="BD216" s="9">
        <f>ABS(Table6[[#This Row],[Red_8]]/Table6[[#This Row],[sales]])</f>
        <v>0.99757520220179163</v>
      </c>
      <c r="BE216" s="9">
        <f>'[1]9'!M$19+'[1]9'!M$21*Table6[[#This Row],[LNONLINE]]+'[1]9'!M$20*Table6[[#This Row],[DL_DUM]]+'[1]9'!M$22*Table6[[#This Row],[CT_DUM]]+'[1]9'!M$23*Table6[[#This Row],[PA_DUM]]+'[1]9'!M$24*Table6[[#This Row],[NY_DUM]]+'[1]9'!M$25*Table6[[#This Row],[NJ_DUM]]</f>
        <v>8.5800913095644145</v>
      </c>
      <c r="BF216" s="9">
        <f>Table6[[#This Row],[sales]]-Table6[[#This Row],[Pred_9]]</f>
        <v>3524.4450311541664</v>
      </c>
      <c r="BG216" s="9">
        <f>ABS(Table6[[#This Row],[Red_9]]/Table6[[#This Row],[sales]])</f>
        <v>0.99757146043060652</v>
      </c>
      <c r="BH216" s="9">
        <f>'[1]10'!P$22+'[1]10'!P$30*Table6[[#This Row],[LNTV]]+'[1]10'!P$29*Table6[[#This Row],[LNRADIOLING]]+'[1]10'!P$24*Table6[[#This Row],[LNONLINELING]]+'[1]10'!P$23*Table6[[#This Row],[DL_DUM]]+'[1]10'!P$25*Table6[[#This Row],[CT_DUM]]+'[1]10'!P$26*Table6[[#This Row],[PA_DUM]]+'[1]10'!P$27*Table6[[#This Row],[NY_DUM]]+'[1]10'!P$28*Table6[[#This Row],[NJ_DUM]]</f>
        <v>8.4795814373178136</v>
      </c>
      <c r="BI216" s="9">
        <f>Table6[[#This Row],[sales]]-Table6[[#This Row],[Pred_10]]</f>
        <v>3524.545541026413</v>
      </c>
      <c r="BJ216" s="45">
        <f>ABS(Table6[[#This Row],[Red_10]]/Table6[[#This Row],[sales]])</f>
        <v>0.99759990910242813</v>
      </c>
      <c r="BK216" s="9">
        <f>'[1]11'!P$32+'[1]11'!P$40*Table6[[#This Row],[LNONLINELING]]+'[1]11'!P$39*Table6[[#This Row],[LNRADIOLING]]+'[1]11'!P$38*Table6[[#This Row],[LNTVLING]]+'[1]11'!P$33*Table6[[#This Row],[DL_DUM]]+'[1]11'!P$34*Table6[[#This Row],[CT_DUM]]+'[1]11'!P$35*Table6[[#This Row],[PA_DUM]]+'[1]11'!P$36*Table6[[#This Row],[NY_DUM]]+'[1]11'!P$37*Table6[[#This Row],[NJ_DUM]]</f>
        <v>8.4656163116070022</v>
      </c>
      <c r="BL216" s="9">
        <f>Table6[[#This Row],[sales]]-Table6[[#This Row],[ Pred_11]]</f>
        <v>3524.559506152124</v>
      </c>
      <c r="BM216" s="47">
        <f>ABS(Table6[[#This Row],[ Red_11]]/Table6[[#This Row],[sales]])</f>
        <v>0.99760386184129268</v>
      </c>
      <c r="BN216" s="9">
        <f>'[1]12'!K$22+'[1]12'!K$28*Table6[[#This Row],[COMBINE LN LING]]+'[1]12'!K$23*Table6[[#This Row],[DL_DUM]]+'[1]12'!K$24*Table6[[#This Row],[CT_DUM]]+'[1]12'!K$25*Table6[[#This Row],[PA_DUM]]+'[1]12'!K$26*Table6[[#This Row],[NY_DUM]]+'[1]12'!K$27*Table6[[#This Row],[NJ_DUM]]</f>
        <v>8.621470036479046</v>
      </c>
      <c r="BO216" s="9">
        <f>Table6[[#This Row],[sales]]-Table6[[#This Row],[ Pred_12]]</f>
        <v>3524.4036524272519</v>
      </c>
      <c r="BP216" s="47">
        <f>ABS(Table6[[#This Row],[ Red_12]]/Table6[[#This Row],[sales]])</f>
        <v>0.99755974844852879</v>
      </c>
      <c r="BQ216">
        <f>LN(G216+'2019 Totals and Calculations'!C$18)</f>
        <v>8.6863380657247689</v>
      </c>
      <c r="BR216">
        <f>LN(Table6[[#This Row],[PROF RADIO]]+'2019 Totals and Calculations'!D$18)</f>
        <v>6.7996626953947228</v>
      </c>
      <c r="BS216">
        <f>LN(Table6[[#This Row],[ONLINE LINGERING]]+'2019 Totals and Calculations'!E$18)</f>
        <v>6.140211218049723</v>
      </c>
      <c r="BT216">
        <f>MONTH(Table6[[#This Row],[Date]])</f>
        <v>2</v>
      </c>
      <c r="BU216">
        <f t="shared" si="94"/>
        <v>0</v>
      </c>
      <c r="BV216">
        <f t="shared" si="95"/>
        <v>1</v>
      </c>
      <c r="BW216">
        <f t="shared" si="96"/>
        <v>0</v>
      </c>
      <c r="BX216">
        <f t="shared" si="97"/>
        <v>0</v>
      </c>
      <c r="BY216">
        <f t="shared" si="98"/>
        <v>0</v>
      </c>
      <c r="BZ216">
        <f t="shared" si="99"/>
        <v>0</v>
      </c>
      <c r="CA216">
        <f t="shared" si="100"/>
        <v>0</v>
      </c>
      <c r="CB216">
        <f t="shared" si="101"/>
        <v>0</v>
      </c>
      <c r="CC216">
        <f t="shared" si="102"/>
        <v>0</v>
      </c>
      <c r="CD216">
        <f t="shared" si="103"/>
        <v>0</v>
      </c>
      <c r="CE216">
        <f t="shared" si="104"/>
        <v>0</v>
      </c>
      <c r="CF216">
        <f t="shared" si="105"/>
        <v>0</v>
      </c>
      <c r="CG216">
        <f t="shared" si="106"/>
        <v>58</v>
      </c>
      <c r="CH21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3186.8365234555731</v>
      </c>
      <c r="CI216" s="79">
        <f>Table6[[#This Row],[sales]]-CH216</f>
        <v>346.18859900815778</v>
      </c>
      <c r="CJ216">
        <f>ABS(Table6[[#This Row],[sales]]-CH216)/Table6[[#This Row],[sales]]</f>
        <v>9.7986452688099066E-2</v>
      </c>
      <c r="CK21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3353.26153396467</v>
      </c>
      <c r="CL216" s="79">
        <f>Table6[[#This Row],[sales]]-CK216</f>
        <v>179.76358849906092</v>
      </c>
      <c r="CM216">
        <f>ABS(Table6[[#This Row],[sales]]-CK216)/Table6[[#This Row],[sales]]</f>
        <v>5.0880925628319341E-2</v>
      </c>
      <c r="CN21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3245.4995547783033</v>
      </c>
      <c r="CO216" s="79">
        <f>Table6[[#This Row],[sales]]-CN216</f>
        <v>287.52556768542763</v>
      </c>
      <c r="CP216">
        <f>ABS(Table6[[#This Row],[sales]]-CN216)/Table6[[#This Row],[sales]]</f>
        <v>8.1382259598800605E-2</v>
      </c>
      <c r="CQ21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3456.7404969300419</v>
      </c>
      <c r="CR216" s="79">
        <f>Table6[[#This Row],[sales]]-CQ216</f>
        <v>76.284625533688995</v>
      </c>
      <c r="CS216">
        <f>ABS(Table6[[#This Row],[sales]]-CQ216)/Table6[[#This Row],[sales]]</f>
        <v>2.1591871806587223E-2</v>
      </c>
    </row>
    <row r="217" spans="1:97" x14ac:dyDescent="0.2">
      <c r="A217">
        <v>216</v>
      </c>
      <c r="B217" t="s">
        <v>322</v>
      </c>
      <c r="C217" s="5">
        <v>43142</v>
      </c>
      <c r="D217" s="6">
        <v>5747.5109902778149</v>
      </c>
      <c r="E217" s="8">
        <f>YEAR(Table6[[#This Row],[Date]])</f>
        <v>2018</v>
      </c>
      <c r="F217" s="6">
        <f>Table6[[#This Row],[TV_State]]+Table6[[#This Row],[Radio_State]]+Table6[[#This Row],[Online]]</f>
        <v>7024.7356547839963</v>
      </c>
      <c r="G217" s="6">
        <f t="shared" si="81"/>
        <v>5616.4037870838583</v>
      </c>
      <c r="H217" s="6">
        <f>LN(Table6[[#This Row],[PROF TV LING]])</f>
        <v>8.6334468425305282</v>
      </c>
      <c r="I217" s="6">
        <f t="shared" si="82"/>
        <v>8.6565221688195564</v>
      </c>
      <c r="J217" s="6">
        <v>851.48310967078737</v>
      </c>
      <c r="K217" s="6">
        <f t="shared" si="87"/>
        <v>843.13561904764447</v>
      </c>
      <c r="L217" s="6">
        <f>0.5*J216+0.5*Table6[[#This Row],[Radio_State]]</f>
        <v>847.26784675162503</v>
      </c>
      <c r="M217" s="6">
        <f>LN(Table6[[#This Row],[RADIO LINGERING ]])</f>
        <v>6.7420168745929887</v>
      </c>
      <c r="N217" s="6">
        <f t="shared" si="83"/>
        <v>6.7469796639351181</v>
      </c>
      <c r="O217" s="6">
        <v>425.74155483539369</v>
      </c>
      <c r="P217" s="6">
        <f t="shared" si="84"/>
        <v>423.94264686911805</v>
      </c>
      <c r="Q217" s="6">
        <f>0.3*O216+0.7*Table6[[#This Row],[Online]]</f>
        <v>424.47697595964496</v>
      </c>
      <c r="R217" s="6">
        <f>LN(Table6[[#This Row],[ONLINE LINGERING]])</f>
        <v>6.0508577662584297</v>
      </c>
      <c r="S217" s="6">
        <f t="shared" si="85"/>
        <v>6.0538324833751727</v>
      </c>
      <c r="T217" s="6">
        <v>3218.3042844237311</v>
      </c>
      <c r="U217" s="6">
        <f t="shared" si="86"/>
        <v>8.0766098800813921</v>
      </c>
      <c r="V217" s="8">
        <f>YEAR(Table6[[#This Row],[Date]])</f>
        <v>2018</v>
      </c>
      <c r="W217" s="8">
        <f>WEEKNUM(Table6[[#This Row],[Date]])</f>
        <v>7</v>
      </c>
      <c r="X217" t="s">
        <v>381</v>
      </c>
      <c r="Y217" s="9">
        <f>Table6[[#This Row],[LNTVLING]]+Table6[[#This Row],[LNRADIOLING]]+Table6[[#This Row],[LNONLINELING]]</f>
        <v>21.426321483381948</v>
      </c>
      <c r="Z217">
        <f t="shared" si="107"/>
        <v>1</v>
      </c>
      <c r="AA217">
        <f t="shared" si="88"/>
        <v>0</v>
      </c>
      <c r="AB217">
        <f t="shared" si="89"/>
        <v>1</v>
      </c>
      <c r="AC217">
        <f t="shared" si="90"/>
        <v>0</v>
      </c>
      <c r="AD217">
        <f t="shared" si="91"/>
        <v>0</v>
      </c>
      <c r="AE217">
        <f t="shared" si="92"/>
        <v>0</v>
      </c>
      <c r="AF217">
        <f t="shared" si="93"/>
        <v>0</v>
      </c>
      <c r="AG217" s="9">
        <f>'[1]1'!J$20+'[1]1'!J$21*Table6[[#This Row],[TV_State]]</f>
        <v>6982.0014427837459</v>
      </c>
      <c r="AH217" s="9">
        <f>Table6[[#This Row],[sales]]-Table6[[#This Row],[Pred_1]]</f>
        <v>-3763.6971583600148</v>
      </c>
      <c r="AI217">
        <f>ABS(Table6[[#This Row],[Res_1]])/Table6[[#This Row],[sales]]</f>
        <v>1.169465913020074</v>
      </c>
      <c r="AJ217" s="9">
        <f>'[1]2'!J$20+'[1]2'!J$21*Table6[[#This Row],[Radio_State]]</f>
        <v>5452.3393245020688</v>
      </c>
      <c r="AK217" s="9">
        <f>Table6[[#This Row],[sales]]-Table6[[#This Row],[ Pred_2 ]]</f>
        <v>-2234.0350400783377</v>
      </c>
      <c r="AL217">
        <f>ABS(Table6[[#This Row],[ Res_2 ]])/Table6[[#This Row],[sales]]</f>
        <v>0.69416526302091519</v>
      </c>
      <c r="AM217" s="10">
        <f>'[1]3'!J$20+'[1]3'!J$21*Data!O217</f>
        <v>4260.3758653762079</v>
      </c>
      <c r="AN217" s="9">
        <f>Table6[[#This Row],[sales]]-Table6[[#This Row],[Pred_3]]</f>
        <v>-1042.0715809524768</v>
      </c>
      <c r="AO217" s="9">
        <f>ABS(Table6[[#This Row],[Res_3]])/Table6[[#This Row],[sales]]</f>
        <v>0.32379523154351764</v>
      </c>
      <c r="AP217" s="9">
        <f>'[1]4'!L$21+'[1]4'!L$27*Table6[[#This Row],[TV_State]]+'[1]4'!L$22*Table6[[#This Row],[NJ_DUM]]+'[1]4'!L$23*Table6[[#This Row],[NY_DUM]]+'[1]4'!L$24*Table6[[#This Row],[PA_DUM]]+'[1]4'!L$25*Table6[[#This Row],[CT_DUM]]+'[1]4'!L$26*Table6[[#This Row],[DL_DUM]]</f>
        <v>1505.6196749661935</v>
      </c>
      <c r="AQ217" s="9">
        <f>Table6[[#This Row],[sales]]-Table6[[#This Row],[Pred_4]]</f>
        <v>1712.6846094575376</v>
      </c>
      <c r="AR217">
        <f>ABS(Table6[[#This Row],[Res_4]]/Table6[[#This Row],[sales]])</f>
        <v>0.53216988143313815</v>
      </c>
      <c r="AS217" s="9">
        <f>'[1]5'!L$20+'[1]5'!L$26*Table6[[#This Row],[Radio_State]]+'[1]5'!L$21*Table6[[#This Row],[NJ_DUM]]+'[1]5'!L$22*Table6[[#This Row],[NY_DUM]]+'[1]5'!L$23*Table6[[#This Row],[PA_DUM]]+'[1]5'!L$24*Table6[[#This Row],[CT_DUM]]+'[1]5'!L$25*Table6[[#This Row],[DL_DUM]]</f>
        <v>1696.3601766340917</v>
      </c>
      <c r="AT217" s="9">
        <f>Table6[[#This Row],[sales]]-Table6[[#This Row],[Pred_5]]</f>
        <v>1521.9441077896395</v>
      </c>
      <c r="AU217" s="9">
        <f>ABS(Table6[[#This Row],[Red_5]]/Table6[[#This Row],[sales]])</f>
        <v>0.47290248941210927</v>
      </c>
      <c r="AV217" s="9">
        <f>'[1]6'!L$20+'[1]6'!L$26*Table6[[#This Row],[Online]]+'[1]6'!L$21*Table6[[#This Row],[NJ_DUM]]+'[1]6'!L$22*Table6[[#This Row],[NY_DUM]]+'[1]6'!L$23*Table6[[#This Row],[PA_DUM]]+'[1]6'!L$24*Table6[[#This Row],[CT_DUM]]+'[1]6'!L$25*Table6[[#This Row],[DL_DUM]]</f>
        <v>1846.9831078909265</v>
      </c>
      <c r="AW217" s="9">
        <f>Table6[[#This Row],[sales]]-Table6[[#This Row],[Pred_6]]</f>
        <v>1371.3211765328047</v>
      </c>
      <c r="AX217" s="9">
        <f>ABS(Table6[[#This Row],[Red_6]]/Table6[[#This Row],[sales]])</f>
        <v>0.42610053473497245</v>
      </c>
      <c r="AY217" s="9">
        <f>'[1]7'!L$21+'[1]7'!L$27*Table6[[#This Row],[LNTV]]+'[1]7'!L$22*Table6[[#This Row],[NJ_DUM]]+'[1]7'!L$23*Table6[[#This Row],[NY_DUM]]+'[1]7'!L$24*Table6[[#This Row],[PA_DUM]]+'[1]7'!L$25*Table6[[#This Row],[CT_DUM]]+'[1]7'!L$26*Table6[[#This Row],[DL_DUM]]</f>
        <v>6.1037130016530261</v>
      </c>
      <c r="AZ217" s="9">
        <f>Table6[[#This Row],[sales]]-Table6[[#This Row],[Pred_7]]</f>
        <v>3212.2005714220782</v>
      </c>
      <c r="BA217" s="9">
        <f>ABS(Table6[[#This Row],[Red_7]]/Table6[[#This Row],[sales]])</f>
        <v>0.99810343818911273</v>
      </c>
      <c r="BB217" s="9">
        <f>'[1]8'!O$22+'[1]8'!O$28*Table6[[#This Row],[LNRADIOLING]]+'[1]8'!O$23*Table6[[#This Row],[DL_DUM]]+'[1]8'!O$24*Table6[[#This Row],[CT_DUM]]+'[1]8'!O$25*Table6[[#This Row],[PA_DUM]]+'[1]8'!O$26*Table6[[#This Row],[NY_DUM]]+'[1]8'!O$27*Table6[[#This Row],[NJ_DUM]]</f>
        <v>8.5675814039685037</v>
      </c>
      <c r="BC217" s="9">
        <f>Table6[[#This Row],[sales]]-Table6[[#This Row],[Pred_8]]</f>
        <v>3209.7367030197624</v>
      </c>
      <c r="BD217" s="9">
        <f>ABS(Table6[[#This Row],[Red_8]]/Table6[[#This Row],[sales]])</f>
        <v>0.99733785849727297</v>
      </c>
      <c r="BE217" s="9">
        <f>'[1]9'!M$19+'[1]9'!M$21*Table6[[#This Row],[LNONLINE]]+'[1]9'!M$20*Table6[[#This Row],[DL_DUM]]+'[1]9'!M$22*Table6[[#This Row],[CT_DUM]]+'[1]9'!M$23*Table6[[#This Row],[PA_DUM]]+'[1]9'!M$24*Table6[[#This Row],[NY_DUM]]+'[1]9'!M$25*Table6[[#This Row],[NJ_DUM]]</f>
        <v>8.5832417578957472</v>
      </c>
      <c r="BF217" s="9">
        <f>Table6[[#This Row],[sales]]-Table6[[#This Row],[Pred_9]]</f>
        <v>3209.7210426658353</v>
      </c>
      <c r="BG217" s="9">
        <f>ABS(Table6[[#This Row],[Red_9]]/Table6[[#This Row],[sales]])</f>
        <v>0.99733299247077478</v>
      </c>
      <c r="BH217" s="9">
        <f>'[1]10'!P$22+'[1]10'!P$30*Table6[[#This Row],[LNTV]]+'[1]10'!P$29*Table6[[#This Row],[LNRADIOLING]]+'[1]10'!P$24*Table6[[#This Row],[LNONLINELING]]+'[1]10'!P$23*Table6[[#This Row],[DL_DUM]]+'[1]10'!P$25*Table6[[#This Row],[CT_DUM]]+'[1]10'!P$26*Table6[[#This Row],[PA_DUM]]+'[1]10'!P$27*Table6[[#This Row],[NY_DUM]]+'[1]10'!P$28*Table6[[#This Row],[NJ_DUM]]</f>
        <v>8.4813925205940315</v>
      </c>
      <c r="BI217" s="9">
        <f>Table6[[#This Row],[sales]]-Table6[[#This Row],[Pred_10]]</f>
        <v>3209.8228919031371</v>
      </c>
      <c r="BJ217" s="45">
        <f>ABS(Table6[[#This Row],[Red_10]]/Table6[[#This Row],[sales]])</f>
        <v>0.99736463933455788</v>
      </c>
      <c r="BK217" s="9">
        <f>'[1]11'!P$32+'[1]11'!P$40*Table6[[#This Row],[LNONLINELING]]+'[1]11'!P$39*Table6[[#This Row],[LNRADIOLING]]+'[1]11'!P$38*Table6[[#This Row],[LNTVLING]]+'[1]11'!P$33*Table6[[#This Row],[DL_DUM]]+'[1]11'!P$34*Table6[[#This Row],[CT_DUM]]+'[1]11'!P$35*Table6[[#This Row],[PA_DUM]]+'[1]11'!P$36*Table6[[#This Row],[NY_DUM]]+'[1]11'!P$37*Table6[[#This Row],[NJ_DUM]]</f>
        <v>8.4667240895016498</v>
      </c>
      <c r="BL217" s="9">
        <f>Table6[[#This Row],[sales]]-Table6[[#This Row],[ Pred_11]]</f>
        <v>3209.8375603342297</v>
      </c>
      <c r="BM217" s="47">
        <f>ABS(Table6[[#This Row],[ Red_11]]/Table6[[#This Row],[sales]])</f>
        <v>0.9973691971481754</v>
      </c>
      <c r="BN217" s="9">
        <f>'[1]12'!K$22+'[1]12'!K$28*Table6[[#This Row],[COMBINE LN LING]]+'[1]12'!K$23*Table6[[#This Row],[DL_DUM]]+'[1]12'!K$24*Table6[[#This Row],[CT_DUM]]+'[1]12'!K$25*Table6[[#This Row],[PA_DUM]]+'[1]12'!K$26*Table6[[#This Row],[NY_DUM]]+'[1]12'!K$27*Table6[[#This Row],[NJ_DUM]]</f>
        <v>8.6243528255588835</v>
      </c>
      <c r="BO217" s="9">
        <f>Table6[[#This Row],[sales]]-Table6[[#This Row],[ Pred_12]]</f>
        <v>3209.6799315981721</v>
      </c>
      <c r="BP217" s="47">
        <f>ABS(Table6[[#This Row],[ Red_12]]/Table6[[#This Row],[sales]])</f>
        <v>0.99732021833134299</v>
      </c>
      <c r="BQ217">
        <f>LN(G217+'2019 Totals and Calculations'!C$18)</f>
        <v>8.6957823416145299</v>
      </c>
      <c r="BR217">
        <f>LN(Table6[[#This Row],[PROF RADIO]]+'2019 Totals and Calculations'!D$18)</f>
        <v>6.8089200774316962</v>
      </c>
      <c r="BS217">
        <f>LN(Table6[[#This Row],[ONLINE LINGERING]]+'2019 Totals and Calculations'!E$18)</f>
        <v>6.1492251462672041</v>
      </c>
      <c r="BT217">
        <f>MONTH(Table6[[#This Row],[Date]])</f>
        <v>2</v>
      </c>
      <c r="BU217">
        <f t="shared" si="94"/>
        <v>0</v>
      </c>
      <c r="BV217">
        <f t="shared" si="95"/>
        <v>1</v>
      </c>
      <c r="BW217">
        <f t="shared" si="96"/>
        <v>0</v>
      </c>
      <c r="BX217">
        <f t="shared" si="97"/>
        <v>0</v>
      </c>
      <c r="BY217">
        <f t="shared" si="98"/>
        <v>0</v>
      </c>
      <c r="BZ217">
        <f t="shared" si="99"/>
        <v>0</v>
      </c>
      <c r="CA217">
        <f t="shared" si="100"/>
        <v>0</v>
      </c>
      <c r="CB217">
        <f t="shared" si="101"/>
        <v>0</v>
      </c>
      <c r="CC217">
        <f t="shared" si="102"/>
        <v>0</v>
      </c>
      <c r="CD217">
        <f t="shared" si="103"/>
        <v>0</v>
      </c>
      <c r="CE217">
        <f t="shared" si="104"/>
        <v>0</v>
      </c>
      <c r="CF217">
        <f t="shared" si="105"/>
        <v>0</v>
      </c>
      <c r="CG217">
        <f t="shared" si="106"/>
        <v>59</v>
      </c>
      <c r="CH21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3204.4704328040384</v>
      </c>
      <c r="CI217" s="79">
        <f>Table6[[#This Row],[sales]]-CH217</f>
        <v>13.833851619692723</v>
      </c>
      <c r="CJ217">
        <f>ABS(Table6[[#This Row],[sales]]-CH217)/Table6[[#This Row],[sales]]</f>
        <v>4.2984908812529546E-3</v>
      </c>
      <c r="CK21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3370.4195275116817</v>
      </c>
      <c r="CL217" s="79">
        <f>Table6[[#This Row],[sales]]-CK217</f>
        <v>-152.1152430879506</v>
      </c>
      <c r="CM217">
        <f>ABS(Table6[[#This Row],[sales]]-CK217)/Table6[[#This Row],[sales]]</f>
        <v>4.726564974734461E-2</v>
      </c>
      <c r="CN21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3262.7386878500965</v>
      </c>
      <c r="CO217" s="79">
        <f>Table6[[#This Row],[sales]]-CN217</f>
        <v>-44.434403426365407</v>
      </c>
      <c r="CP217">
        <f>ABS(Table6[[#This Row],[sales]]-CN217)/Table6[[#This Row],[sales]]</f>
        <v>1.3806775090044607E-2</v>
      </c>
      <c r="CQ21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3483.0074625182674</v>
      </c>
      <c r="CR217" s="79">
        <f>Table6[[#This Row],[sales]]-CQ217</f>
        <v>-264.70317809453627</v>
      </c>
      <c r="CS217">
        <f>ABS(Table6[[#This Row],[sales]]-CQ217)/Table6[[#This Row],[sales]]</f>
        <v>8.2249270019517109E-2</v>
      </c>
    </row>
    <row r="218" spans="1:97" x14ac:dyDescent="0.2">
      <c r="A218">
        <v>217</v>
      </c>
      <c r="B218" t="s">
        <v>322</v>
      </c>
      <c r="C218" s="5">
        <v>43149</v>
      </c>
      <c r="D218" s="6">
        <v>5804.9861001805939</v>
      </c>
      <c r="E218" s="8">
        <f>YEAR(Table6[[#This Row],[Date]])</f>
        <v>2018</v>
      </c>
      <c r="F218" s="6">
        <f>Table6[[#This Row],[TV_State]]+Table6[[#This Row],[Radio_State]]+Table6[[#This Row],[Online]]</f>
        <v>7094.9830113318367</v>
      </c>
      <c r="G218" s="6">
        <f t="shared" si="81"/>
        <v>5672.9784810128785</v>
      </c>
      <c r="H218" s="6">
        <f>LN(Table6[[#This Row],[PROF TV LING]])</f>
        <v>8.6434695640905481</v>
      </c>
      <c r="I218" s="6">
        <f t="shared" si="82"/>
        <v>8.6664724996727251</v>
      </c>
      <c r="J218" s="6">
        <v>859.99794076749527</v>
      </c>
      <c r="K218" s="6">
        <f t="shared" si="87"/>
        <v>851.56677990756987</v>
      </c>
      <c r="L218" s="6">
        <f>0.5*J217+0.5*Table6[[#This Row],[Radio_State]]</f>
        <v>855.74052521914132</v>
      </c>
      <c r="M218" s="6">
        <f>LN(Table6[[#This Row],[RADIO LINGERING ]])</f>
        <v>6.7519672054461566</v>
      </c>
      <c r="N218" s="6">
        <f t="shared" si="83"/>
        <v>6.7569299947882859</v>
      </c>
      <c r="O218" s="6">
        <v>429.99897038374763</v>
      </c>
      <c r="P218" s="6">
        <f t="shared" si="84"/>
        <v>428.18207332935867</v>
      </c>
      <c r="Q218" s="6">
        <f>0.3*O217+0.7*Table6[[#This Row],[Online]]</f>
        <v>428.72174571924143</v>
      </c>
      <c r="R218" s="6">
        <f>LN(Table6[[#This Row],[ONLINE LINGERING]])</f>
        <v>6.0608080971115976</v>
      </c>
      <c r="S218" s="6">
        <f t="shared" si="85"/>
        <v>6.0637828142283405</v>
      </c>
      <c r="T218" s="6">
        <v>3222.084131095372</v>
      </c>
      <c r="U218" s="6">
        <f t="shared" si="86"/>
        <v>8.0777836748470992</v>
      </c>
      <c r="V218" s="8">
        <f>YEAR(Table6[[#This Row],[Date]])</f>
        <v>2018</v>
      </c>
      <c r="W218" s="8">
        <f>WEEKNUM(Table6[[#This Row],[Date]])</f>
        <v>8</v>
      </c>
      <c r="X218" t="s">
        <v>382</v>
      </c>
      <c r="Y218" s="9">
        <f>Table6[[#This Row],[LNTVLING]]+Table6[[#This Row],[LNRADIOLING]]+Table6[[#This Row],[LNONLINELING]]</f>
        <v>21.456244866648301</v>
      </c>
      <c r="Z218">
        <f t="shared" si="107"/>
        <v>1</v>
      </c>
      <c r="AA218">
        <f t="shared" si="88"/>
        <v>0</v>
      </c>
      <c r="AB218">
        <f t="shared" si="89"/>
        <v>1</v>
      </c>
      <c r="AC218">
        <f t="shared" si="90"/>
        <v>0</v>
      </c>
      <c r="AD218">
        <f t="shared" si="91"/>
        <v>0</v>
      </c>
      <c r="AE218">
        <f t="shared" si="92"/>
        <v>0</v>
      </c>
      <c r="AF218">
        <f t="shared" si="93"/>
        <v>0</v>
      </c>
      <c r="AG218" s="9">
        <f>'[1]1'!J$20+'[1]1'!J$21*Table6[[#This Row],[TV_State]]</f>
        <v>7038.5241317570217</v>
      </c>
      <c r="AH218" s="9">
        <f>Table6[[#This Row],[sales]]-Table6[[#This Row],[Pred_1]]</f>
        <v>-3816.4400006616497</v>
      </c>
      <c r="AI218">
        <f>ABS(Table6[[#This Row],[Res_1]])/Table6[[#This Row],[sales]]</f>
        <v>1.1844631751946906</v>
      </c>
      <c r="AJ218" s="9">
        <f>'[1]2'!J$20+'[1]2'!J$21*Table6[[#This Row],[Radio_State]]</f>
        <v>5489.7198997071146</v>
      </c>
      <c r="AK218" s="9">
        <f>Table6[[#This Row],[sales]]-Table6[[#This Row],[ Pred_2 ]]</f>
        <v>-2267.6357686117426</v>
      </c>
      <c r="AL218">
        <f>ABS(Table6[[#This Row],[ Res_2 ]])/Table6[[#This Row],[sales]]</f>
        <v>0.70377919270557432</v>
      </c>
      <c r="AM218" s="10">
        <f>'[1]3'!J$20+'[1]3'!J$21*Data!O218</f>
        <v>4284.9723222127213</v>
      </c>
      <c r="AN218" s="9">
        <f>Table6[[#This Row],[sales]]-Table6[[#This Row],[Pred_3]]</f>
        <v>-1062.8881911173494</v>
      </c>
      <c r="AO218" s="9">
        <f>ABS(Table6[[#This Row],[Res_3]])/Table6[[#This Row],[sales]]</f>
        <v>0.32987598953724789</v>
      </c>
      <c r="AP218" s="9">
        <f>'[1]4'!L$21+'[1]4'!L$27*Table6[[#This Row],[TV_State]]+'[1]4'!L$22*Table6[[#This Row],[NJ_DUM]]+'[1]4'!L$23*Table6[[#This Row],[NY_DUM]]+'[1]4'!L$24*Table6[[#This Row],[PA_DUM]]+'[1]4'!L$25*Table6[[#This Row],[CT_DUM]]+'[1]4'!L$26*Table6[[#This Row],[DL_DUM]]</f>
        <v>1518.2975717723975</v>
      </c>
      <c r="AQ218" s="9">
        <f>Table6[[#This Row],[sales]]-Table6[[#This Row],[Pred_4]]</f>
        <v>1703.7865593229744</v>
      </c>
      <c r="AR218">
        <f>ABS(Table6[[#This Row],[Res_4]]/Table6[[#This Row],[sales]])</f>
        <v>0.52878400749385746</v>
      </c>
      <c r="AS218" s="9">
        <f>'[1]5'!L$20+'[1]5'!L$26*Table6[[#This Row],[Radio_State]]+'[1]5'!L$21*Table6[[#This Row],[NJ_DUM]]+'[1]5'!L$22*Table6[[#This Row],[NY_DUM]]+'[1]5'!L$23*Table6[[#This Row],[PA_DUM]]+'[1]5'!L$24*Table6[[#This Row],[CT_DUM]]+'[1]5'!L$25*Table6[[#This Row],[DL_DUM]]</f>
        <v>1711.3598631171621</v>
      </c>
      <c r="AT218" s="9">
        <f>Table6[[#This Row],[sales]]-Table6[[#This Row],[Pred_5]]</f>
        <v>1510.7242679782098</v>
      </c>
      <c r="AU218" s="9">
        <f>ABS(Table6[[#This Row],[Red_5]]/Table6[[#This Row],[sales]])</f>
        <v>0.46886555611588815</v>
      </c>
      <c r="AV218" s="9">
        <f>'[1]6'!L$20+'[1]6'!L$26*Table6[[#This Row],[Online]]+'[1]6'!L$21*Table6[[#This Row],[NJ_DUM]]+'[1]6'!L$22*Table6[[#This Row],[NY_DUM]]+'[1]6'!L$23*Table6[[#This Row],[PA_DUM]]+'[1]6'!L$24*Table6[[#This Row],[CT_DUM]]+'[1]6'!L$25*Table6[[#This Row],[DL_DUM]]</f>
        <v>1865.5124769817005</v>
      </c>
      <c r="AW218" s="9">
        <f>Table6[[#This Row],[sales]]-Table6[[#This Row],[Pred_6]]</f>
        <v>1356.5716541136715</v>
      </c>
      <c r="AX218" s="9">
        <f>ABS(Table6[[#This Row],[Red_6]]/Table6[[#This Row],[sales]])</f>
        <v>0.42102303941160424</v>
      </c>
      <c r="AY218" s="9">
        <f>'[1]7'!L$21+'[1]7'!L$27*Table6[[#This Row],[LNTV]]+'[1]7'!L$22*Table6[[#This Row],[NJ_DUM]]+'[1]7'!L$23*Table6[[#This Row],[NY_DUM]]+'[1]7'!L$24*Table6[[#This Row],[PA_DUM]]+'[1]7'!L$25*Table6[[#This Row],[CT_DUM]]+'[1]7'!L$26*Table6[[#This Row],[DL_DUM]]</f>
        <v>6.1048143489430267</v>
      </c>
      <c r="AZ218" s="9">
        <f>Table6[[#This Row],[sales]]-Table6[[#This Row],[Pred_7]]</f>
        <v>3215.979316746429</v>
      </c>
      <c r="BA218" s="9">
        <f>ABS(Table6[[#This Row],[Red_7]]/Table6[[#This Row],[sales]])</f>
        <v>0.99810532124533091</v>
      </c>
      <c r="BB218" s="9">
        <f>'[1]8'!O$22+'[1]8'!O$28*Table6[[#This Row],[LNRADIOLING]]+'[1]8'!O$23*Table6[[#This Row],[DL_DUM]]+'[1]8'!O$24*Table6[[#This Row],[CT_DUM]]+'[1]8'!O$25*Table6[[#This Row],[PA_DUM]]+'[1]8'!O$26*Table6[[#This Row],[NY_DUM]]+'[1]8'!O$27*Table6[[#This Row],[NJ_DUM]]</f>
        <v>8.5682912699722795</v>
      </c>
      <c r="BC218" s="9">
        <f>Table6[[#This Row],[sales]]-Table6[[#This Row],[Pred_8]]</f>
        <v>3213.5158398253998</v>
      </c>
      <c r="BD218" s="9">
        <f>ABS(Table6[[#This Row],[Red_8]]/Table6[[#This Row],[sales]])</f>
        <v>0.99734076115912607</v>
      </c>
      <c r="BE218" s="9">
        <f>'[1]9'!M$19+'[1]9'!M$21*Table6[[#This Row],[LNONLINE]]+'[1]9'!M$20*Table6[[#This Row],[DL_DUM]]+'[1]9'!M$22*Table6[[#This Row],[CT_DUM]]+'[1]9'!M$23*Table6[[#This Row],[PA_DUM]]+'[1]9'!M$24*Table6[[#This Row],[NY_DUM]]+'[1]9'!M$25*Table6[[#This Row],[NJ_DUM]]</f>
        <v>8.5863922062270781</v>
      </c>
      <c r="BF218" s="9">
        <f>Table6[[#This Row],[sales]]-Table6[[#This Row],[Pred_9]]</f>
        <v>3213.4977388891448</v>
      </c>
      <c r="BG218" s="9">
        <f>ABS(Table6[[#This Row],[Red_9]]/Table6[[#This Row],[sales]])</f>
        <v>0.99733514338643037</v>
      </c>
      <c r="BH218" s="9">
        <f>'[1]10'!P$22+'[1]10'!P$30*Table6[[#This Row],[LNTV]]+'[1]10'!P$29*Table6[[#This Row],[LNRADIOLING]]+'[1]10'!P$24*Table6[[#This Row],[LNONLINELING]]+'[1]10'!P$23*Table6[[#This Row],[DL_DUM]]+'[1]10'!P$25*Table6[[#This Row],[CT_DUM]]+'[1]10'!P$26*Table6[[#This Row],[PA_DUM]]+'[1]10'!P$27*Table6[[#This Row],[NY_DUM]]+'[1]10'!P$28*Table6[[#This Row],[NJ_DUM]]</f>
        <v>8.4832036038702512</v>
      </c>
      <c r="BI218" s="9">
        <f>Table6[[#This Row],[sales]]-Table6[[#This Row],[Pred_10]]</f>
        <v>3213.6009274915018</v>
      </c>
      <c r="BJ218" s="45">
        <f>ABS(Table6[[#This Row],[Red_10]]/Table6[[#This Row],[sales]])</f>
        <v>0.99736716880791498</v>
      </c>
      <c r="BK218" s="9">
        <f>'[1]11'!P$32+'[1]11'!P$40*Table6[[#This Row],[LNONLINELING]]+'[1]11'!P$39*Table6[[#This Row],[LNRADIOLING]]+'[1]11'!P$38*Table6[[#This Row],[LNTVLING]]+'[1]11'!P$33*Table6[[#This Row],[DL_DUM]]+'[1]11'!P$34*Table6[[#This Row],[CT_DUM]]+'[1]11'!P$35*Table6[[#This Row],[PA_DUM]]+'[1]11'!P$36*Table6[[#This Row],[NY_DUM]]+'[1]11'!P$37*Table6[[#This Row],[NJ_DUM]]</f>
        <v>8.4678372765261702</v>
      </c>
      <c r="BL218" s="9">
        <f>Table6[[#This Row],[sales]]-Table6[[#This Row],[ Pred_11]]</f>
        <v>3213.6162938188459</v>
      </c>
      <c r="BM218" s="47">
        <f>ABS(Table6[[#This Row],[ Red_11]]/Table6[[#This Row],[sales]])</f>
        <v>0.99737193787250755</v>
      </c>
      <c r="BN218" s="9">
        <f>'[1]12'!K$22+'[1]12'!K$28*Table6[[#This Row],[COMBINE LN LING]]+'[1]12'!K$23*Table6[[#This Row],[DL_DUM]]+'[1]12'!K$24*Table6[[#This Row],[CT_DUM]]+'[1]12'!K$25*Table6[[#This Row],[PA_DUM]]+'[1]12'!K$26*Table6[[#This Row],[NY_DUM]]+'[1]12'!K$27*Table6[[#This Row],[NJ_DUM]]</f>
        <v>8.6272325285487916</v>
      </c>
      <c r="BO218" s="9">
        <f>Table6[[#This Row],[sales]]-Table6[[#This Row],[ Pred_12]]</f>
        <v>3213.4568985668234</v>
      </c>
      <c r="BP218" s="47">
        <f>ABS(Table6[[#This Row],[ Red_12]]/Table6[[#This Row],[sales]])</f>
        <v>0.99732246826043747</v>
      </c>
      <c r="BQ218">
        <f>LN(G218+'2019 Totals and Calculations'!C$18)</f>
        <v>8.7052022097258526</v>
      </c>
      <c r="BR218">
        <f>LN(Table6[[#This Row],[PROF RADIO]]+'2019 Totals and Calculations'!D$18)</f>
        <v>6.8181840605859723</v>
      </c>
      <c r="BS218">
        <f>LN(Table6[[#This Row],[ONLINE LINGERING]]+'2019 Totals and Calculations'!E$18)</f>
        <v>6.1582474811231567</v>
      </c>
      <c r="BT218">
        <f>MONTH(Table6[[#This Row],[Date]])</f>
        <v>2</v>
      </c>
      <c r="BU218">
        <f t="shared" si="94"/>
        <v>0</v>
      </c>
      <c r="BV218">
        <f t="shared" si="95"/>
        <v>1</v>
      </c>
      <c r="BW218">
        <f t="shared" si="96"/>
        <v>0</v>
      </c>
      <c r="BX218">
        <f t="shared" si="97"/>
        <v>0</v>
      </c>
      <c r="BY218">
        <f t="shared" si="98"/>
        <v>0</v>
      </c>
      <c r="BZ218">
        <f t="shared" si="99"/>
        <v>0</v>
      </c>
      <c r="CA218">
        <f t="shared" si="100"/>
        <v>0</v>
      </c>
      <c r="CB218">
        <f t="shared" si="101"/>
        <v>0</v>
      </c>
      <c r="CC218">
        <f t="shared" si="102"/>
        <v>0</v>
      </c>
      <c r="CD218">
        <f t="shared" si="103"/>
        <v>0</v>
      </c>
      <c r="CE218">
        <f t="shared" si="104"/>
        <v>0</v>
      </c>
      <c r="CF218">
        <f t="shared" si="105"/>
        <v>0</v>
      </c>
      <c r="CG218">
        <f t="shared" si="106"/>
        <v>60</v>
      </c>
      <c r="CH21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3222.1784808656812</v>
      </c>
      <c r="CI218" s="79">
        <f>Table6[[#This Row],[sales]]-CH218</f>
        <v>-9.4349770309236192E-2</v>
      </c>
      <c r="CJ218">
        <f>ABS(Table6[[#This Row],[sales]]-CH218)/Table6[[#This Row],[sales]]</f>
        <v>2.9282218114261737E-5</v>
      </c>
      <c r="CK21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3387.6721683148689</v>
      </c>
      <c r="CL218" s="79">
        <f>Table6[[#This Row],[sales]]-CK218</f>
        <v>-165.58803721949698</v>
      </c>
      <c r="CM218">
        <f>ABS(Table6[[#This Row],[sales]]-CK218)/Table6[[#This Row],[sales]]</f>
        <v>5.1391593292507878E-2</v>
      </c>
      <c r="CN21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3280.0783955736824</v>
      </c>
      <c r="CO218" s="79">
        <f>Table6[[#This Row],[sales]]-CN218</f>
        <v>-57.99426447831047</v>
      </c>
      <c r="CP218">
        <f>ABS(Table6[[#This Row],[sales]]-CN218)/Table6[[#This Row],[sales]]</f>
        <v>1.7998991372889721E-2</v>
      </c>
      <c r="CQ21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3509.4774127806659</v>
      </c>
      <c r="CR218" s="79">
        <f>Table6[[#This Row],[sales]]-CQ218</f>
        <v>-287.39328168529391</v>
      </c>
      <c r="CS218">
        <f>ABS(Table6[[#This Row],[sales]]-CQ218)/Table6[[#This Row],[sales]]</f>
        <v>8.9194840976294557E-2</v>
      </c>
    </row>
    <row r="219" spans="1:97" x14ac:dyDescent="0.2">
      <c r="A219">
        <v>218</v>
      </c>
      <c r="B219" t="s">
        <v>322</v>
      </c>
      <c r="C219" s="5">
        <v>43156</v>
      </c>
      <c r="D219" s="6">
        <v>5863.0359611823978</v>
      </c>
      <c r="E219" s="8">
        <f>YEAR(Table6[[#This Row],[Date]])</f>
        <v>2018</v>
      </c>
      <c r="F219" s="6">
        <f>Table6[[#This Row],[TV_State]]+Table6[[#This Row],[Radio_State]]+Table6[[#This Row],[Online]]</f>
        <v>7165.9328414451529</v>
      </c>
      <c r="G219" s="6">
        <f t="shared" si="81"/>
        <v>5729.9957250637335</v>
      </c>
      <c r="H219" s="6">
        <f>LN(Table6[[#This Row],[PROF TV LING]])</f>
        <v>8.6534700636463313</v>
      </c>
      <c r="I219" s="6">
        <f t="shared" si="82"/>
        <v>8.6764228305258921</v>
      </c>
      <c r="J219" s="6">
        <v>868.59792017517009</v>
      </c>
      <c r="K219" s="6">
        <f t="shared" si="87"/>
        <v>860.08235004136998</v>
      </c>
      <c r="L219" s="6">
        <f>0.5*J218+0.5*Table6[[#This Row],[Radio_State]]</f>
        <v>864.29793047133262</v>
      </c>
      <c r="M219" s="6">
        <f>LN(Table6[[#This Row],[RADIO LINGERING ]])</f>
        <v>6.7619175362993245</v>
      </c>
      <c r="N219" s="6">
        <f t="shared" si="83"/>
        <v>6.7668803256414538</v>
      </c>
      <c r="O219" s="6">
        <v>434.29896008758504</v>
      </c>
      <c r="P219" s="6">
        <f t="shared" si="84"/>
        <v>432.46389406011713</v>
      </c>
      <c r="Q219" s="6">
        <f>0.3*O218+0.7*Table6[[#This Row],[Online]]</f>
        <v>433.00896317643378</v>
      </c>
      <c r="R219" s="6">
        <f>LN(Table6[[#This Row],[ONLINE LINGERING]])</f>
        <v>6.0707584279647655</v>
      </c>
      <c r="S219" s="6">
        <f t="shared" si="85"/>
        <v>6.0737331450815084</v>
      </c>
      <c r="T219" s="6">
        <v>3224.0621571117231</v>
      </c>
      <c r="U219" s="6">
        <f t="shared" si="86"/>
        <v>8.0783973829418265</v>
      </c>
      <c r="V219" s="8">
        <f>YEAR(Table6[[#This Row],[Date]])</f>
        <v>2018</v>
      </c>
      <c r="W219" s="8">
        <f>WEEKNUM(Table6[[#This Row],[Date]])</f>
        <v>9</v>
      </c>
      <c r="X219" t="s">
        <v>383</v>
      </c>
      <c r="Y219" s="9">
        <f>Table6[[#This Row],[LNTVLING]]+Table6[[#This Row],[LNRADIOLING]]+Table6[[#This Row],[LNONLINELING]]</f>
        <v>21.486146027910422</v>
      </c>
      <c r="Z219">
        <f t="shared" si="107"/>
        <v>1</v>
      </c>
      <c r="AA219">
        <f t="shared" si="88"/>
        <v>0</v>
      </c>
      <c r="AB219">
        <f t="shared" si="89"/>
        <v>1</v>
      </c>
      <c r="AC219">
        <f t="shared" si="90"/>
        <v>0</v>
      </c>
      <c r="AD219">
        <f t="shared" si="91"/>
        <v>0</v>
      </c>
      <c r="AE219">
        <f t="shared" si="92"/>
        <v>0</v>
      </c>
      <c r="AF219">
        <f t="shared" si="93"/>
        <v>0</v>
      </c>
      <c r="AG219" s="9">
        <f>'[1]1'!J$20+'[1]1'!J$21*Table6[[#This Row],[TV_State]]</f>
        <v>7095.6120476200258</v>
      </c>
      <c r="AH219" s="9">
        <f>Table6[[#This Row],[sales]]-Table6[[#This Row],[Pred_1]]</f>
        <v>-3871.5498905083027</v>
      </c>
      <c r="AI219">
        <f>ABS(Table6[[#This Row],[Res_1]])/Table6[[#This Row],[sales]]</f>
        <v>1.2008297923066817</v>
      </c>
      <c r="AJ219" s="9">
        <f>'[1]2'!J$20+'[1]2'!J$21*Table6[[#This Row],[Radio_State]]</f>
        <v>5527.4742806642098</v>
      </c>
      <c r="AK219" s="9">
        <f>Table6[[#This Row],[sales]]-Table6[[#This Row],[ Pred_2 ]]</f>
        <v>-2303.4121235524867</v>
      </c>
      <c r="AL219">
        <f>ABS(Table6[[#This Row],[ Res_2 ]])/Table6[[#This Row],[sales]]</f>
        <v>0.71444408057442632</v>
      </c>
      <c r="AM219" s="10">
        <f>'[1]3'!J$20+'[1]3'!J$21*Data!O219</f>
        <v>4309.8147436175996</v>
      </c>
      <c r="AN219" s="9">
        <f>Table6[[#This Row],[sales]]-Table6[[#This Row],[Pred_3]]</f>
        <v>-1085.7525865058765</v>
      </c>
      <c r="AO219" s="9">
        <f>ABS(Table6[[#This Row],[Res_3]])/Table6[[#This Row],[sales]]</f>
        <v>0.33676540140855976</v>
      </c>
      <c r="AP219" s="9">
        <f>'[1]4'!L$21+'[1]4'!L$27*Table6[[#This Row],[TV_State]]+'[1]4'!L$22*Table6[[#This Row],[NJ_DUM]]+'[1]4'!L$23*Table6[[#This Row],[NY_DUM]]+'[1]4'!L$24*Table6[[#This Row],[PA_DUM]]+'[1]4'!L$25*Table6[[#This Row],[CT_DUM]]+'[1]4'!L$26*Table6[[#This Row],[DL_DUM]]</f>
        <v>1531.1022475466627</v>
      </c>
      <c r="AQ219" s="9">
        <f>Table6[[#This Row],[sales]]-Table6[[#This Row],[Pred_4]]</f>
        <v>1692.9599095650603</v>
      </c>
      <c r="AR219">
        <f>ABS(Table6[[#This Row],[Res_4]]/Table6[[#This Row],[sales]])</f>
        <v>0.52510151078529421</v>
      </c>
      <c r="AS219" s="9">
        <f>'[1]5'!L$20+'[1]5'!L$26*Table6[[#This Row],[Radio_State]]+'[1]5'!L$21*Table6[[#This Row],[NJ_DUM]]+'[1]5'!L$22*Table6[[#This Row],[NY_DUM]]+'[1]5'!L$23*Table6[[#This Row],[PA_DUM]]+'[1]5'!L$24*Table6[[#This Row],[CT_DUM]]+'[1]5'!L$25*Table6[[#This Row],[DL_DUM]]</f>
        <v>1726.5095464650631</v>
      </c>
      <c r="AT219" s="9">
        <f>Table6[[#This Row],[sales]]-Table6[[#This Row],[Pred_5]]</f>
        <v>1497.55261064666</v>
      </c>
      <c r="AU219" s="9">
        <f>ABS(Table6[[#This Row],[Red_5]]/Table6[[#This Row],[sales]])</f>
        <v>0.46449247491811474</v>
      </c>
      <c r="AV219" s="9">
        <f>'[1]6'!L$20+'[1]6'!L$26*Table6[[#This Row],[Online]]+'[1]6'!L$21*Table6[[#This Row],[NJ_DUM]]+'[1]6'!L$22*Table6[[#This Row],[NY_DUM]]+'[1]6'!L$23*Table6[[#This Row],[PA_DUM]]+'[1]6'!L$24*Table6[[#This Row],[CT_DUM]]+'[1]6'!L$25*Table6[[#This Row],[DL_DUM]]</f>
        <v>1884.2271397633817</v>
      </c>
      <c r="AW219" s="9">
        <f>Table6[[#This Row],[sales]]-Table6[[#This Row],[Pred_6]]</f>
        <v>1339.8350173483414</v>
      </c>
      <c r="AX219" s="9">
        <f>ABS(Table6[[#This Row],[Red_6]]/Table6[[#This Row],[sales]])</f>
        <v>0.41557356901227765</v>
      </c>
      <c r="AY219" s="9">
        <f>'[1]7'!L$21+'[1]7'!L$27*Table6[[#This Row],[LNTV]]+'[1]7'!L$22*Table6[[#This Row],[NJ_DUM]]+'[1]7'!L$23*Table6[[#This Row],[NY_DUM]]+'[1]7'!L$24*Table6[[#This Row],[PA_DUM]]+'[1]7'!L$25*Table6[[#This Row],[CT_DUM]]+'[1]7'!L$26*Table6[[#This Row],[DL_DUM]]</f>
        <v>6.1059156962330272</v>
      </c>
      <c r="AZ219" s="9">
        <f>Table6[[#This Row],[sales]]-Table6[[#This Row],[Pred_7]]</f>
        <v>3217.9562414154902</v>
      </c>
      <c r="BA219" s="9">
        <f>ABS(Table6[[#This Row],[Red_7]]/Table6[[#This Row],[sales]])</f>
        <v>0.99810614206591386</v>
      </c>
      <c r="BB219" s="9">
        <f>'[1]8'!O$22+'[1]8'!O$28*Table6[[#This Row],[LNRADIOLING]]+'[1]8'!O$23*Table6[[#This Row],[DL_DUM]]+'[1]8'!O$24*Table6[[#This Row],[CT_DUM]]+'[1]8'!O$25*Table6[[#This Row],[PA_DUM]]+'[1]8'!O$26*Table6[[#This Row],[NY_DUM]]+'[1]8'!O$27*Table6[[#This Row],[NJ_DUM]]</f>
        <v>8.5690011359760554</v>
      </c>
      <c r="BC219" s="9">
        <f>Table6[[#This Row],[sales]]-Table6[[#This Row],[Pred_8]]</f>
        <v>3215.493155975747</v>
      </c>
      <c r="BD219" s="9">
        <f>ABS(Table6[[#This Row],[Red_8]]/Table6[[#This Row],[sales]])</f>
        <v>0.99734217247732826</v>
      </c>
      <c r="BE219" s="9">
        <f>'[1]9'!M$19+'[1]9'!M$21*Table6[[#This Row],[LNONLINE]]+'[1]9'!M$20*Table6[[#This Row],[DL_DUM]]+'[1]9'!M$22*Table6[[#This Row],[CT_DUM]]+'[1]9'!M$23*Table6[[#This Row],[PA_DUM]]+'[1]9'!M$24*Table6[[#This Row],[NY_DUM]]+'[1]9'!M$25*Table6[[#This Row],[NJ_DUM]]</f>
        <v>8.5895426545584108</v>
      </c>
      <c r="BF219" s="9">
        <f>Table6[[#This Row],[sales]]-Table6[[#This Row],[Pred_9]]</f>
        <v>3215.4726144571646</v>
      </c>
      <c r="BG219" s="9">
        <f>ABS(Table6[[#This Row],[Red_9]]/Table6[[#This Row],[sales]])</f>
        <v>0.99733580116139775</v>
      </c>
      <c r="BH219" s="9">
        <f>'[1]10'!P$22+'[1]10'!P$30*Table6[[#This Row],[LNTV]]+'[1]10'!P$29*Table6[[#This Row],[LNRADIOLING]]+'[1]10'!P$24*Table6[[#This Row],[LNONLINELING]]+'[1]10'!P$23*Table6[[#This Row],[DL_DUM]]+'[1]10'!P$25*Table6[[#This Row],[CT_DUM]]+'[1]10'!P$26*Table6[[#This Row],[PA_DUM]]+'[1]10'!P$27*Table6[[#This Row],[NY_DUM]]+'[1]10'!P$28*Table6[[#This Row],[NJ_DUM]]</f>
        <v>8.4850146871464673</v>
      </c>
      <c r="BI219" s="9">
        <f>Table6[[#This Row],[sales]]-Table6[[#This Row],[Pred_10]]</f>
        <v>3215.5771424245768</v>
      </c>
      <c r="BJ219" s="45">
        <f>ABS(Table6[[#This Row],[Red_10]]/Table6[[#This Row],[sales]])</f>
        <v>0.99736822236245359</v>
      </c>
      <c r="BK219" s="9">
        <f>'[1]11'!P$32+'[1]11'!P$40*Table6[[#This Row],[LNONLINELING]]+'[1]11'!P$39*Table6[[#This Row],[LNRADIOLING]]+'[1]11'!P$38*Table6[[#This Row],[LNTVLING]]+'[1]11'!P$33*Table6[[#This Row],[DL_DUM]]+'[1]11'!P$34*Table6[[#This Row],[CT_DUM]]+'[1]11'!P$35*Table6[[#This Row],[PA_DUM]]+'[1]11'!P$36*Table6[[#This Row],[NY_DUM]]+'[1]11'!P$37*Table6[[#This Row],[NJ_DUM]]</f>
        <v>8.4689542118913987</v>
      </c>
      <c r="BL219" s="9">
        <f>Table6[[#This Row],[sales]]-Table6[[#This Row],[ Pred_11]]</f>
        <v>3215.5932028998318</v>
      </c>
      <c r="BM219" s="47">
        <f>ABS(Table6[[#This Row],[ Red_11]]/Table6[[#This Row],[sales]])</f>
        <v>0.99737320380340366</v>
      </c>
      <c r="BN219" s="9">
        <f>'[1]12'!K$22+'[1]12'!K$28*Table6[[#This Row],[COMBINE LN LING]]+'[1]12'!K$23*Table6[[#This Row],[DL_DUM]]+'[1]12'!K$24*Table6[[#This Row],[CT_DUM]]+'[1]12'!K$25*Table6[[#This Row],[PA_DUM]]+'[1]12'!K$26*Table6[[#This Row],[NY_DUM]]+'[1]12'!K$27*Table6[[#This Row],[NJ_DUM]]</f>
        <v>8.6301100929846619</v>
      </c>
      <c r="BO219" s="9">
        <f>Table6[[#This Row],[sales]]-Table6[[#This Row],[ Pred_12]]</f>
        <v>3215.4320470187386</v>
      </c>
      <c r="BP219" s="47">
        <f>ABS(Table6[[#This Row],[ Red_12]]/Table6[[#This Row],[sales]])</f>
        <v>0.99732321845162075</v>
      </c>
      <c r="BQ219">
        <f>LN(G219+'2019 Totals and Calculations'!C$18)</f>
        <v>8.7146068275295594</v>
      </c>
      <c r="BR219">
        <f>LN(Table6[[#This Row],[PROF RADIO]]+'2019 Totals and Calculations'!D$18)</f>
        <v>6.8274544806766011</v>
      </c>
      <c r="BS219">
        <f>LN(Table6[[#This Row],[ONLINE LINGERING]]+'2019 Totals and Calculations'!E$18)</f>
        <v>6.1672781548463362</v>
      </c>
      <c r="BT219">
        <f>MONTH(Table6[[#This Row],[Date]])</f>
        <v>2</v>
      </c>
      <c r="BU219">
        <f t="shared" si="94"/>
        <v>0</v>
      </c>
      <c r="BV219">
        <f t="shared" si="95"/>
        <v>1</v>
      </c>
      <c r="BW219">
        <f t="shared" si="96"/>
        <v>0</v>
      </c>
      <c r="BX219">
        <f t="shared" si="97"/>
        <v>0</v>
      </c>
      <c r="BY219">
        <f t="shared" si="98"/>
        <v>0</v>
      </c>
      <c r="BZ219">
        <f t="shared" si="99"/>
        <v>0</v>
      </c>
      <c r="CA219">
        <f t="shared" si="100"/>
        <v>0</v>
      </c>
      <c r="CB219">
        <f t="shared" si="101"/>
        <v>0</v>
      </c>
      <c r="CC219">
        <f t="shared" si="102"/>
        <v>0</v>
      </c>
      <c r="CD219">
        <f t="shared" si="103"/>
        <v>0</v>
      </c>
      <c r="CE219">
        <f t="shared" si="104"/>
        <v>0</v>
      </c>
      <c r="CF219">
        <f t="shared" si="105"/>
        <v>0</v>
      </c>
      <c r="CG219">
        <f t="shared" si="106"/>
        <v>61</v>
      </c>
      <c r="CH21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3239.9696604206088</v>
      </c>
      <c r="CI219" s="79">
        <f>Table6[[#This Row],[sales]]-CH219</f>
        <v>-15.90750330888568</v>
      </c>
      <c r="CJ219">
        <f>ABS(Table6[[#This Row],[sales]]-CH219)/Table6[[#This Row],[sales]]</f>
        <v>4.9339939907164882E-3</v>
      </c>
      <c r="CK21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3405.0198395185157</v>
      </c>
      <c r="CL219" s="79">
        <f>Table6[[#This Row],[sales]]-CK219</f>
        <v>-180.95768240679263</v>
      </c>
      <c r="CM219">
        <f>ABS(Table6[[#This Row],[sales]]-CK219)/Table6[[#This Row],[sales]]</f>
        <v>5.6127231296590016E-2</v>
      </c>
      <c r="CN21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3297.5192349302929</v>
      </c>
      <c r="CO219" s="79">
        <f>Table6[[#This Row],[sales]]-CN219</f>
        <v>-73.457077818569815</v>
      </c>
      <c r="CP219">
        <f>ABS(Table6[[#This Row],[sales]]-CN219)/Table6[[#This Row],[sales]]</f>
        <v>2.2784014153243361E-2</v>
      </c>
      <c r="CQ21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3536.154792528343</v>
      </c>
      <c r="CR219" s="79">
        <f>Table6[[#This Row],[sales]]-CQ219</f>
        <v>-312.09263541661994</v>
      </c>
      <c r="CS219">
        <f>ABS(Table6[[#This Row],[sales]]-CQ219)/Table6[[#This Row],[sales]]</f>
        <v>9.6801060341903652E-2</v>
      </c>
    </row>
    <row r="220" spans="1:97" x14ac:dyDescent="0.2">
      <c r="A220">
        <v>219</v>
      </c>
      <c r="B220" t="s">
        <v>322</v>
      </c>
      <c r="C220" s="5">
        <v>43163</v>
      </c>
      <c r="D220" s="6">
        <v>5921.6663207942229</v>
      </c>
      <c r="E220" s="8">
        <f>YEAR(Table6[[#This Row],[Date]])</f>
        <v>2018</v>
      </c>
      <c r="F220" s="6">
        <f>Table6[[#This Row],[TV_State]]+Table6[[#This Row],[Radio_State]]+Table6[[#This Row],[Online]]</f>
        <v>7237.5921698596057</v>
      </c>
      <c r="G220" s="6">
        <f t="shared" si="81"/>
        <v>5787.4969037828796</v>
      </c>
      <c r="H220" s="6">
        <f>LN(Table6[[#This Row],[PROF TV LING]])</f>
        <v>8.663455163410827</v>
      </c>
      <c r="I220" s="6">
        <f t="shared" si="82"/>
        <v>8.6863731613790609</v>
      </c>
      <c r="J220" s="6">
        <v>877.28389937692191</v>
      </c>
      <c r="K220" s="6">
        <f t="shared" si="87"/>
        <v>868.68312470914589</v>
      </c>
      <c r="L220" s="6">
        <f>0.5*J219+0.5*Table6[[#This Row],[Radio_State]]</f>
        <v>872.94090977604606</v>
      </c>
      <c r="M220" s="6">
        <f>LN(Table6[[#This Row],[RADIO LINGERING ]])</f>
        <v>6.7718678671524932</v>
      </c>
      <c r="N220" s="6">
        <f t="shared" si="83"/>
        <v>6.7768306564946217</v>
      </c>
      <c r="O220" s="6">
        <v>438.64194968846095</v>
      </c>
      <c r="P220" s="6">
        <f t="shared" si="84"/>
        <v>436.78853299995774</v>
      </c>
      <c r="Q220" s="6">
        <f>0.3*O219+0.7*Table6[[#This Row],[Online]]</f>
        <v>437.33905280819818</v>
      </c>
      <c r="R220" s="6">
        <f>LN(Table6[[#This Row],[ONLINE LINGERING]])</f>
        <v>6.0807087588179334</v>
      </c>
      <c r="S220" s="6">
        <f t="shared" si="85"/>
        <v>6.0836834759346763</v>
      </c>
      <c r="T220" s="6">
        <v>3305.4852596090991</v>
      </c>
      <c r="U220" s="6">
        <f t="shared" si="86"/>
        <v>8.1033385674108231</v>
      </c>
      <c r="V220" s="8">
        <f>YEAR(Table6[[#This Row],[Date]])</f>
        <v>2018</v>
      </c>
      <c r="W220" s="8">
        <f>WEEKNUM(Table6[[#This Row],[Date]])</f>
        <v>10</v>
      </c>
      <c r="X220" t="s">
        <v>384</v>
      </c>
      <c r="Y220" s="9">
        <f>Table6[[#This Row],[LNTVLING]]+Table6[[#This Row],[LNRADIOLING]]+Table6[[#This Row],[LNONLINELING]]</f>
        <v>21.516031789381255</v>
      </c>
      <c r="Z220">
        <f t="shared" si="107"/>
        <v>1</v>
      </c>
      <c r="AA220">
        <f t="shared" si="88"/>
        <v>0</v>
      </c>
      <c r="AB220">
        <f t="shared" si="89"/>
        <v>1</v>
      </c>
      <c r="AC220">
        <f t="shared" si="90"/>
        <v>0</v>
      </c>
      <c r="AD220">
        <f t="shared" si="91"/>
        <v>0</v>
      </c>
      <c r="AE220">
        <f t="shared" si="92"/>
        <v>0</v>
      </c>
      <c r="AF220">
        <f t="shared" si="93"/>
        <v>0</v>
      </c>
      <c r="AG220" s="9">
        <f>'[1]1'!J$20+'[1]1'!J$21*Table6[[#This Row],[TV_State]]</f>
        <v>7153.2708426416648</v>
      </c>
      <c r="AH220" s="9">
        <f>Table6[[#This Row],[sales]]-Table6[[#This Row],[Pred_1]]</f>
        <v>-3847.7855830325657</v>
      </c>
      <c r="AI220">
        <f>ABS(Table6[[#This Row],[Res_1]])/Table6[[#This Row],[sales]]</f>
        <v>1.164060729615112</v>
      </c>
      <c r="AJ220" s="9">
        <f>'[1]2'!J$20+'[1]2'!J$21*Table6[[#This Row],[Radio_State]]</f>
        <v>5565.6062054308777</v>
      </c>
      <c r="AK220" s="9">
        <f>Table6[[#This Row],[sales]]-Table6[[#This Row],[ Pred_2 ]]</f>
        <v>-2260.1209458217786</v>
      </c>
      <c r="AL220">
        <f>ABS(Table6[[#This Row],[ Res_2 ]])/Table6[[#This Row],[sales]]</f>
        <v>0.68374860824188233</v>
      </c>
      <c r="AM220" s="10">
        <f>'[1]3'!J$20+'[1]3'!J$21*Data!O220</f>
        <v>4334.9055892365277</v>
      </c>
      <c r="AN220" s="9">
        <f>Table6[[#This Row],[sales]]-Table6[[#This Row],[Pred_3]]</f>
        <v>-1029.4203296274286</v>
      </c>
      <c r="AO220" s="9">
        <f>ABS(Table6[[#This Row],[Res_3]])/Table6[[#This Row],[sales]]</f>
        <v>0.31142789901570034</v>
      </c>
      <c r="AP220" s="9">
        <f>'[1]4'!L$21+'[1]4'!L$27*Table6[[#This Row],[TV_State]]+'[1]4'!L$22*Table6[[#This Row],[NJ_DUM]]+'[1]4'!L$23*Table6[[#This Row],[NY_DUM]]+'[1]4'!L$24*Table6[[#This Row],[PA_DUM]]+'[1]4'!L$25*Table6[[#This Row],[CT_DUM]]+'[1]4'!L$26*Table6[[#This Row],[DL_DUM]]</f>
        <v>1544.0349700786714</v>
      </c>
      <c r="AQ220" s="9">
        <f>Table6[[#This Row],[sales]]-Table6[[#This Row],[Pred_4]]</f>
        <v>1761.4502895304277</v>
      </c>
      <c r="AR220">
        <f>ABS(Table6[[#This Row],[Res_4]]/Table6[[#This Row],[sales]])</f>
        <v>0.53288705021747207</v>
      </c>
      <c r="AS220" s="9">
        <f>'[1]5'!L$20+'[1]5'!L$26*Table6[[#This Row],[Radio_State]]+'[1]5'!L$21*Table6[[#This Row],[NJ_DUM]]+'[1]5'!L$22*Table6[[#This Row],[NY_DUM]]+'[1]5'!L$23*Table6[[#This Row],[PA_DUM]]+'[1]5'!L$24*Table6[[#This Row],[CT_DUM]]+'[1]5'!L$25*Table6[[#This Row],[DL_DUM]]</f>
        <v>1741.8107266464435</v>
      </c>
      <c r="AT220" s="9">
        <f>Table6[[#This Row],[sales]]-Table6[[#This Row],[Pred_5]]</f>
        <v>1563.6745329626556</v>
      </c>
      <c r="AU220" s="9">
        <f>ABS(Table6[[#This Row],[Red_5]]/Table6[[#This Row],[sales]])</f>
        <v>0.47305445650287758</v>
      </c>
      <c r="AV220" s="9">
        <f>'[1]6'!L$20+'[1]6'!L$26*Table6[[#This Row],[Online]]+'[1]6'!L$21*Table6[[#This Row],[NJ_DUM]]+'[1]6'!L$22*Table6[[#This Row],[NY_DUM]]+'[1]6'!L$23*Table6[[#This Row],[PA_DUM]]+'[1]6'!L$24*Table6[[#This Row],[CT_DUM]]+'[1]6'!L$25*Table6[[#This Row],[DL_DUM]]</f>
        <v>1903.1289491728805</v>
      </c>
      <c r="AW220" s="9">
        <f>Table6[[#This Row],[sales]]-Table6[[#This Row],[Pred_6]]</f>
        <v>1402.3563104362186</v>
      </c>
      <c r="AX220" s="9">
        <f>ABS(Table6[[#This Row],[Red_6]]/Table6[[#This Row],[sales]])</f>
        <v>0.42425126730169077</v>
      </c>
      <c r="AY220" s="9">
        <f>'[1]7'!L$21+'[1]7'!L$27*Table6[[#This Row],[LNTV]]+'[1]7'!L$22*Table6[[#This Row],[NJ_DUM]]+'[1]7'!L$23*Table6[[#This Row],[NY_DUM]]+'[1]7'!L$24*Table6[[#This Row],[PA_DUM]]+'[1]7'!L$25*Table6[[#This Row],[CT_DUM]]+'[1]7'!L$26*Table6[[#This Row],[DL_DUM]]</f>
        <v>6.1070170435230278</v>
      </c>
      <c r="AZ220" s="9">
        <f>Table6[[#This Row],[sales]]-Table6[[#This Row],[Pred_7]]</f>
        <v>3299.3782425655759</v>
      </c>
      <c r="BA220" s="9">
        <f>ABS(Table6[[#This Row],[Red_7]]/Table6[[#This Row],[sales]])</f>
        <v>0.99815245975586486</v>
      </c>
      <c r="BB220" s="9">
        <f>'[1]8'!O$22+'[1]8'!O$28*Table6[[#This Row],[LNRADIOLING]]+'[1]8'!O$23*Table6[[#This Row],[DL_DUM]]+'[1]8'!O$24*Table6[[#This Row],[CT_DUM]]+'[1]8'!O$25*Table6[[#This Row],[PA_DUM]]+'[1]8'!O$26*Table6[[#This Row],[NY_DUM]]+'[1]8'!O$27*Table6[[#This Row],[NJ_DUM]]</f>
        <v>8.569711001979833</v>
      </c>
      <c r="BC220" s="9">
        <f>Table6[[#This Row],[sales]]-Table6[[#This Row],[Pred_8]]</f>
        <v>3296.9155486071195</v>
      </c>
      <c r="BD220" s="9">
        <f>ABS(Table6[[#This Row],[Red_8]]/Table6[[#This Row],[sales]])</f>
        <v>0.99740742725230214</v>
      </c>
      <c r="BE220" s="9">
        <f>'[1]9'!M$19+'[1]9'!M$21*Table6[[#This Row],[LNONLINE]]+'[1]9'!M$20*Table6[[#This Row],[DL_DUM]]+'[1]9'!M$22*Table6[[#This Row],[CT_DUM]]+'[1]9'!M$23*Table6[[#This Row],[PA_DUM]]+'[1]9'!M$24*Table6[[#This Row],[NY_DUM]]+'[1]9'!M$25*Table6[[#This Row],[NJ_DUM]]</f>
        <v>8.5926931028897435</v>
      </c>
      <c r="BF220" s="9">
        <f>Table6[[#This Row],[sales]]-Table6[[#This Row],[Pred_9]]</f>
        <v>3296.8925665062093</v>
      </c>
      <c r="BG220" s="9">
        <f>ABS(Table6[[#This Row],[Red_9]]/Table6[[#This Row],[sales]])</f>
        <v>0.99740047453610303</v>
      </c>
      <c r="BH220" s="9">
        <f>'[1]10'!P$22+'[1]10'!P$30*Table6[[#This Row],[LNTV]]+'[1]10'!P$29*Table6[[#This Row],[LNRADIOLING]]+'[1]10'!P$24*Table6[[#This Row],[LNONLINELING]]+'[1]10'!P$23*Table6[[#This Row],[DL_DUM]]+'[1]10'!P$25*Table6[[#This Row],[CT_DUM]]+'[1]10'!P$26*Table6[[#This Row],[PA_DUM]]+'[1]10'!P$27*Table6[[#This Row],[NY_DUM]]+'[1]10'!P$28*Table6[[#This Row],[NJ_DUM]]</f>
        <v>8.486825770422687</v>
      </c>
      <c r="BI220" s="9">
        <f>Table6[[#This Row],[sales]]-Table6[[#This Row],[Pred_10]]</f>
        <v>3296.9984338386762</v>
      </c>
      <c r="BJ220" s="45">
        <f>ABS(Table6[[#This Row],[Red_10]]/Table6[[#This Row],[sales]])</f>
        <v>0.99743250230938063</v>
      </c>
      <c r="BK220" s="9">
        <f>'[1]11'!P$32+'[1]11'!P$40*Table6[[#This Row],[LNONLINELING]]+'[1]11'!P$39*Table6[[#This Row],[LNRADIOLING]]+'[1]11'!P$38*Table6[[#This Row],[LNTVLING]]+'[1]11'!P$33*Table6[[#This Row],[DL_DUM]]+'[1]11'!P$34*Table6[[#This Row],[CT_DUM]]+'[1]11'!P$35*Table6[[#This Row],[PA_DUM]]+'[1]11'!P$36*Table6[[#This Row],[NY_DUM]]+'[1]11'!P$37*Table6[[#This Row],[NJ_DUM]]</f>
        <v>8.4700737448470136</v>
      </c>
      <c r="BL220" s="9">
        <f>Table6[[#This Row],[sales]]-Table6[[#This Row],[ Pred_11]]</f>
        <v>3297.0151858642521</v>
      </c>
      <c r="BM220" s="47">
        <f>ABS(Table6[[#This Row],[ Red_11]]/Table6[[#This Row],[sales]])</f>
        <v>0.99743757025682556</v>
      </c>
      <c r="BN220" s="9">
        <f>'[1]12'!K$22+'[1]12'!K$28*Table6[[#This Row],[COMBINE LN LING]]+'[1]12'!K$23*Table6[[#This Row],[DL_DUM]]+'[1]12'!K$24*Table6[[#This Row],[CT_DUM]]+'[1]12'!K$25*Table6[[#This Row],[PA_DUM]]+'[1]12'!K$26*Table6[[#This Row],[NY_DUM]]+'[1]12'!K$27*Table6[[#This Row],[NJ_DUM]]</f>
        <v>8.632986175408135</v>
      </c>
      <c r="BO220" s="9">
        <f>Table6[[#This Row],[sales]]-Table6[[#This Row],[ Pred_12]]</f>
        <v>3296.8522734336912</v>
      </c>
      <c r="BP220" s="47">
        <f>ABS(Table6[[#This Row],[ Red_12]]/Table6[[#This Row],[sales]])</f>
        <v>0.99738828477594577</v>
      </c>
      <c r="BQ220">
        <f>LN(G220+'2019 Totals and Calculations'!C$18)</f>
        <v>8.7240025297029504</v>
      </c>
      <c r="BR220">
        <f>LN(Table6[[#This Row],[PROF RADIO]]+'2019 Totals and Calculations'!D$18)</f>
        <v>6.8367312292404074</v>
      </c>
      <c r="BS220">
        <f>LN(Table6[[#This Row],[ONLINE LINGERING]]+'2019 Totals and Calculations'!E$18)</f>
        <v>6.1763171000738923</v>
      </c>
      <c r="BT220">
        <f>MONTH(Table6[[#This Row],[Date]])</f>
        <v>3</v>
      </c>
      <c r="BU220">
        <f t="shared" si="94"/>
        <v>0</v>
      </c>
      <c r="BV220">
        <f t="shared" si="95"/>
        <v>0</v>
      </c>
      <c r="BW220">
        <f t="shared" si="96"/>
        <v>1</v>
      </c>
      <c r="BX220">
        <f t="shared" si="97"/>
        <v>0</v>
      </c>
      <c r="BY220">
        <f t="shared" si="98"/>
        <v>0</v>
      </c>
      <c r="BZ220">
        <f t="shared" si="99"/>
        <v>0</v>
      </c>
      <c r="CA220">
        <f t="shared" si="100"/>
        <v>0</v>
      </c>
      <c r="CB220">
        <f t="shared" si="101"/>
        <v>0</v>
      </c>
      <c r="CC220">
        <f t="shared" si="102"/>
        <v>0</v>
      </c>
      <c r="CD220">
        <f t="shared" si="103"/>
        <v>0</v>
      </c>
      <c r="CE220">
        <f t="shared" si="104"/>
        <v>0</v>
      </c>
      <c r="CF220">
        <f t="shared" si="105"/>
        <v>0</v>
      </c>
      <c r="CG220">
        <f t="shared" si="106"/>
        <v>62</v>
      </c>
      <c r="CH22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3257.8504181123967</v>
      </c>
      <c r="CI220" s="79">
        <f>Table6[[#This Row],[sales]]-CH220</f>
        <v>47.634841496702393</v>
      </c>
      <c r="CJ220">
        <f>ABS(Table6[[#This Row],[sales]]-CH220)/Table6[[#This Row],[sales]]</f>
        <v>1.4410846745792358E-2</v>
      </c>
      <c r="CK22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3422.4629826131663</v>
      </c>
      <c r="CL220" s="79">
        <f>Table6[[#This Row],[sales]]-CK220</f>
        <v>-116.97772300406723</v>
      </c>
      <c r="CM220">
        <f>ABS(Table6[[#This Row],[sales]]-CK220)/Table6[[#This Row],[sales]]</f>
        <v>3.5388971305804824E-2</v>
      </c>
      <c r="CN22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3315.0617659747909</v>
      </c>
      <c r="CO220" s="79">
        <f>Table6[[#This Row],[sales]]-CN220</f>
        <v>-9.5765063656917846</v>
      </c>
      <c r="CP220">
        <f>ABS(Table6[[#This Row],[sales]]-CN220)/Table6[[#This Row],[sales]]</f>
        <v>2.8971559736509869E-3</v>
      </c>
      <c r="CQ22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3563.0432427666324</v>
      </c>
      <c r="CR220" s="79">
        <f>Table6[[#This Row],[sales]]-CQ220</f>
        <v>-257.55798315753327</v>
      </c>
      <c r="CS220">
        <f>ABS(Table6[[#This Row],[sales]]-CQ220)/Table6[[#This Row],[sales]]</f>
        <v>7.7918357798997306E-2</v>
      </c>
    </row>
    <row r="221" spans="1:97" x14ac:dyDescent="0.2">
      <c r="A221">
        <v>220</v>
      </c>
      <c r="B221" t="s">
        <v>322</v>
      </c>
      <c r="C221" s="5">
        <v>43170</v>
      </c>
      <c r="D221" s="6">
        <v>1110.3124351489168</v>
      </c>
      <c r="E221" s="8">
        <f>YEAR(Table6[[#This Row],[Date]])</f>
        <v>2018</v>
      </c>
      <c r="F221" s="6">
        <f>Table6[[#This Row],[TV_State]]+Table6[[#This Row],[Radio_State]]+Table6[[#This Row],[Online]]</f>
        <v>2439.3975427049536</v>
      </c>
      <c r="G221" s="6">
        <f t="shared" si="81"/>
        <v>4384.341563192691</v>
      </c>
      <c r="H221" s="6">
        <f>LN(Table6[[#This Row],[PROF TV LING]])</f>
        <v>8.3857947369051242</v>
      </c>
      <c r="I221" s="6">
        <f t="shared" si="82"/>
        <v>7.0123967278073893</v>
      </c>
      <c r="J221" s="6">
        <v>886.05673837069116</v>
      </c>
      <c r="K221" s="6">
        <f t="shared" si="87"/>
        <v>877.36993153991853</v>
      </c>
      <c r="L221" s="6">
        <f>0.5*J220+0.5*Table6[[#This Row],[Radio_State]]</f>
        <v>881.67031887380654</v>
      </c>
      <c r="M221" s="6">
        <f>LN(Table6[[#This Row],[RADIO LINGERING ]])</f>
        <v>6.7818181980056611</v>
      </c>
      <c r="N221" s="6">
        <f t="shared" si="83"/>
        <v>6.7867809873477905</v>
      </c>
      <c r="O221" s="6">
        <v>443.02836918534558</v>
      </c>
      <c r="P221" s="6">
        <f t="shared" si="84"/>
        <v>441.15641832972921</v>
      </c>
      <c r="Q221" s="6">
        <f>0.3*O220+0.7*Table6[[#This Row],[Online]]</f>
        <v>441.71244333628022</v>
      </c>
      <c r="R221" s="6">
        <f>LN(Table6[[#This Row],[ONLINE LINGERING]])</f>
        <v>6.0906590896711021</v>
      </c>
      <c r="S221" s="6">
        <f t="shared" si="85"/>
        <v>6.0936338067878451</v>
      </c>
      <c r="T221" s="6">
        <v>3979.8652612145115</v>
      </c>
      <c r="U221" s="6">
        <f t="shared" si="86"/>
        <v>8.2890032437392218</v>
      </c>
      <c r="V221" s="8">
        <f>YEAR(Table6[[#This Row],[Date]])</f>
        <v>2018</v>
      </c>
      <c r="W221" s="8">
        <f>WEEKNUM(Table6[[#This Row],[Date]])</f>
        <v>11</v>
      </c>
      <c r="X221" t="s">
        <v>385</v>
      </c>
      <c r="Y221" s="9">
        <f>Table6[[#This Row],[LNTVLING]]+Table6[[#This Row],[LNRADIOLING]]+Table6[[#This Row],[LNONLINELING]]</f>
        <v>21.258272024581888</v>
      </c>
      <c r="Z221">
        <f t="shared" si="107"/>
        <v>1</v>
      </c>
      <c r="AA221">
        <f t="shared" si="88"/>
        <v>0</v>
      </c>
      <c r="AB221">
        <f t="shared" si="89"/>
        <v>1</v>
      </c>
      <c r="AC221">
        <f t="shared" si="90"/>
        <v>0</v>
      </c>
      <c r="AD221">
        <f t="shared" si="91"/>
        <v>0</v>
      </c>
      <c r="AE221">
        <f t="shared" si="92"/>
        <v>0</v>
      </c>
      <c r="AF221">
        <f t="shared" si="93"/>
        <v>0</v>
      </c>
      <c r="AG221" s="9">
        <f>'[1]1'!J$20+'[1]1'!J$21*Table6[[#This Row],[TV_State]]</f>
        <v>2421.645976178575</v>
      </c>
      <c r="AH221" s="9">
        <f>Table6[[#This Row],[sales]]-Table6[[#This Row],[Pred_1]]</f>
        <v>1558.2192850359365</v>
      </c>
      <c r="AI221">
        <f>ABS(Table6[[#This Row],[Res_1]])/Table6[[#This Row],[sales]]</f>
        <v>0.39152563787057054</v>
      </c>
      <c r="AJ221" s="9">
        <f>'[1]2'!J$20+'[1]2'!J$21*Table6[[#This Row],[Radio_State]]</f>
        <v>5604.1194494452111</v>
      </c>
      <c r="AK221" s="9">
        <f>Table6[[#This Row],[sales]]-Table6[[#This Row],[ Pred_2 ]]</f>
        <v>-1624.2541882306996</v>
      </c>
      <c r="AL221">
        <f>ABS(Table6[[#This Row],[ Res_2 ]])/Table6[[#This Row],[sales]]</f>
        <v>0.40811788380369335</v>
      </c>
      <c r="AM221" s="10">
        <f>'[1]3'!J$20+'[1]3'!J$21*Data!O221</f>
        <v>4360.2473433116438</v>
      </c>
      <c r="AN221" s="9">
        <f>Table6[[#This Row],[sales]]-Table6[[#This Row],[Pred_3]]</f>
        <v>-380.3820820971323</v>
      </c>
      <c r="AO221" s="9">
        <f>ABS(Table6[[#This Row],[Res_3]])/Table6[[#This Row],[sales]]</f>
        <v>9.557662310935959E-2</v>
      </c>
      <c r="AP221" s="9">
        <f>'[1]4'!L$21+'[1]4'!L$27*Table6[[#This Row],[TV_State]]+'[1]4'!L$22*Table6[[#This Row],[NJ_DUM]]+'[1]4'!L$23*Table6[[#This Row],[NY_DUM]]+'[1]4'!L$24*Table6[[#This Row],[PA_DUM]]+'[1]4'!L$25*Table6[[#This Row],[CT_DUM]]+'[1]4'!L$26*Table6[[#This Row],[DL_DUM]]</f>
        <v>482.74342729573232</v>
      </c>
      <c r="AQ221" s="9">
        <f>Table6[[#This Row],[sales]]-Table6[[#This Row],[Pred_4]]</f>
        <v>3497.121833918779</v>
      </c>
      <c r="AR221">
        <f>ABS(Table6[[#This Row],[Res_4]]/Table6[[#This Row],[sales]])</f>
        <v>0.87870357521892173</v>
      </c>
      <c r="AS221" s="9">
        <f>'[1]5'!L$20+'[1]5'!L$26*Table6[[#This Row],[Radio_State]]+'[1]5'!L$21*Table6[[#This Row],[NJ_DUM]]+'[1]5'!L$22*Table6[[#This Row],[NY_DUM]]+'[1]5'!L$23*Table6[[#This Row],[PA_DUM]]+'[1]5'!L$24*Table6[[#This Row],[CT_DUM]]+'[1]5'!L$25*Table6[[#This Row],[DL_DUM]]</f>
        <v>1757.2649186296371</v>
      </c>
      <c r="AT221" s="9">
        <f>Table6[[#This Row],[sales]]-Table6[[#This Row],[Pred_5]]</f>
        <v>2222.6003425848744</v>
      </c>
      <c r="AU221" s="9">
        <f>ABS(Table6[[#This Row],[Red_5]]/Table6[[#This Row],[sales]])</f>
        <v>0.55846120325857884</v>
      </c>
      <c r="AV221" s="9">
        <f>'[1]6'!L$20+'[1]6'!L$26*Table6[[#This Row],[Online]]+'[1]6'!L$21*Table6[[#This Row],[NJ_DUM]]+'[1]6'!L$22*Table6[[#This Row],[NY_DUM]]+'[1]6'!L$23*Table6[[#This Row],[PA_DUM]]+'[1]6'!L$24*Table6[[#This Row],[CT_DUM]]+'[1]6'!L$25*Table6[[#This Row],[DL_DUM]]</f>
        <v>1922.2197766764739</v>
      </c>
      <c r="AW221" s="9">
        <f>Table6[[#This Row],[sales]]-Table6[[#This Row],[Pred_6]]</f>
        <v>2057.6454845380376</v>
      </c>
      <c r="AX221" s="9">
        <f>ABS(Table6[[#This Row],[Red_6]]/Table6[[#This Row],[sales]])</f>
        <v>0.5170138558686076</v>
      </c>
      <c r="AY221" s="9">
        <f>'[1]7'!L$21+'[1]7'!L$27*Table6[[#This Row],[LNTV]]+'[1]7'!L$22*Table6[[#This Row],[NJ_DUM]]+'[1]7'!L$23*Table6[[#This Row],[NY_DUM]]+'[1]7'!L$24*Table6[[#This Row],[PA_DUM]]+'[1]7'!L$25*Table6[[#This Row],[CT_DUM]]+'[1]7'!L$26*Table6[[#This Row],[DL_DUM]]</f>
        <v>5.9217338166791542</v>
      </c>
      <c r="AZ221" s="9">
        <f>Table6[[#This Row],[sales]]-Table6[[#This Row],[Pred_7]]</f>
        <v>3973.9435273978324</v>
      </c>
      <c r="BA221" s="9">
        <f>ABS(Table6[[#This Row],[Red_7]]/Table6[[#This Row],[sales]])</f>
        <v>0.99851207680963749</v>
      </c>
      <c r="BB221" s="9">
        <f>'[1]8'!O$22+'[1]8'!O$28*Table6[[#This Row],[LNRADIOLING]]+'[1]8'!O$23*Table6[[#This Row],[DL_DUM]]+'[1]8'!O$24*Table6[[#This Row],[CT_DUM]]+'[1]8'!O$25*Table6[[#This Row],[PA_DUM]]+'[1]8'!O$26*Table6[[#This Row],[NY_DUM]]+'[1]8'!O$27*Table6[[#This Row],[NJ_DUM]]</f>
        <v>8.5704208679836089</v>
      </c>
      <c r="BC221" s="9">
        <f>Table6[[#This Row],[sales]]-Table6[[#This Row],[Pred_8]]</f>
        <v>3971.294840346528</v>
      </c>
      <c r="BD221" s="9">
        <f>ABS(Table6[[#This Row],[Red_8]]/Table6[[#This Row],[sales]])</f>
        <v>0.99784655501996367</v>
      </c>
      <c r="BE221" s="9">
        <f>'[1]9'!M$19+'[1]9'!M$21*Table6[[#This Row],[LNONLINE]]+'[1]9'!M$20*Table6[[#This Row],[DL_DUM]]+'[1]9'!M$22*Table6[[#This Row],[CT_DUM]]+'[1]9'!M$23*Table6[[#This Row],[PA_DUM]]+'[1]9'!M$24*Table6[[#This Row],[NY_DUM]]+'[1]9'!M$25*Table6[[#This Row],[NJ_DUM]]</f>
        <v>8.5958435512210762</v>
      </c>
      <c r="BF221" s="9">
        <f>Table6[[#This Row],[sales]]-Table6[[#This Row],[Pred_9]]</f>
        <v>3971.2694176632904</v>
      </c>
      <c r="BG221" s="9">
        <f>ABS(Table6[[#This Row],[Red_9]]/Table6[[#This Row],[sales]])</f>
        <v>0.99784016719485669</v>
      </c>
      <c r="BH221" s="9">
        <f>'[1]10'!P$22+'[1]10'!P$30*Table6[[#This Row],[LNTV]]+'[1]10'!P$29*Table6[[#This Row],[LNRADIOLING]]+'[1]10'!P$24*Table6[[#This Row],[LNONLINELING]]+'[1]10'!P$23*Table6[[#This Row],[DL_DUM]]+'[1]10'!P$25*Table6[[#This Row],[CT_DUM]]+'[1]10'!P$26*Table6[[#This Row],[PA_DUM]]+'[1]10'!P$27*Table6[[#This Row],[NY_DUM]]+'[1]10'!P$28*Table6[[#This Row],[NJ_DUM]]</f>
        <v>8.4390800371765646</v>
      </c>
      <c r="BI221" s="9">
        <f>Table6[[#This Row],[sales]]-Table6[[#This Row],[Pred_10]]</f>
        <v>3971.4261811773349</v>
      </c>
      <c r="BJ221" s="45">
        <f>ABS(Table6[[#This Row],[Red_10]]/Table6[[#This Row],[sales]])</f>
        <v>0.99787955634593484</v>
      </c>
      <c r="BK221" s="9">
        <f>'[1]11'!P$32+'[1]11'!P$40*Table6[[#This Row],[LNONLINELING]]+'[1]11'!P$39*Table6[[#This Row],[LNRADIOLING]]+'[1]11'!P$38*Table6[[#This Row],[LNTVLING]]+'[1]11'!P$33*Table6[[#This Row],[DL_DUM]]+'[1]11'!P$34*Table6[[#This Row],[CT_DUM]]+'[1]11'!P$35*Table6[[#This Row],[PA_DUM]]+'[1]11'!P$36*Table6[[#This Row],[NY_DUM]]+'[1]11'!P$37*Table6[[#This Row],[NJ_DUM]]</f>
        <v>8.5197124583350252</v>
      </c>
      <c r="BL221" s="9">
        <f>Table6[[#This Row],[sales]]-Table6[[#This Row],[ Pred_11]]</f>
        <v>3971.3455487561764</v>
      </c>
      <c r="BM221" s="47">
        <f>ABS(Table6[[#This Row],[ Red_11]]/Table6[[#This Row],[sales]])</f>
        <v>0.99785929625774938</v>
      </c>
      <c r="BN221" s="9">
        <f>'[1]12'!K$22+'[1]12'!K$28*Table6[[#This Row],[COMBINE LN LING]]+'[1]12'!K$23*Table6[[#This Row],[DL_DUM]]+'[1]12'!K$24*Table6[[#This Row],[CT_DUM]]+'[1]12'!K$25*Table6[[#This Row],[PA_DUM]]+'[1]12'!K$26*Table6[[#This Row],[NY_DUM]]+'[1]12'!K$27*Table6[[#This Row],[NJ_DUM]]</f>
        <v>8.6081804387451619</v>
      </c>
      <c r="BO221" s="9">
        <f>Table6[[#This Row],[sales]]-Table6[[#This Row],[ Pred_12]]</f>
        <v>3971.2570807757666</v>
      </c>
      <c r="BP221" s="47">
        <f>ABS(Table6[[#This Row],[ Red_12]]/Table6[[#This Row],[sales]])</f>
        <v>0.99783706736943201</v>
      </c>
      <c r="BQ221">
        <f>LN(G221+'2019 Totals and Calculations'!C$18)</f>
        <v>8.4649700073762748</v>
      </c>
      <c r="BR221">
        <f>LN(Table6[[#This Row],[PROF RADIO]]+'2019 Totals and Calculations'!D$18)</f>
        <v>6.846014225610765</v>
      </c>
      <c r="BS221">
        <f>LN(Table6[[#This Row],[ONLINE LINGERING]]+'2019 Totals and Calculations'!E$18)</f>
        <v>6.1853642498514114</v>
      </c>
      <c r="BT221">
        <f>MONTH(Table6[[#This Row],[Date]])</f>
        <v>3</v>
      </c>
      <c r="BU221">
        <f t="shared" si="94"/>
        <v>0</v>
      </c>
      <c r="BV221">
        <f t="shared" si="95"/>
        <v>0</v>
      </c>
      <c r="BW221">
        <f t="shared" si="96"/>
        <v>1</v>
      </c>
      <c r="BX221">
        <f t="shared" si="97"/>
        <v>0</v>
      </c>
      <c r="BY221">
        <f t="shared" si="98"/>
        <v>0</v>
      </c>
      <c r="BZ221">
        <f t="shared" si="99"/>
        <v>0</v>
      </c>
      <c r="CA221">
        <f t="shared" si="100"/>
        <v>0</v>
      </c>
      <c r="CB221">
        <f t="shared" si="101"/>
        <v>0</v>
      </c>
      <c r="CC221">
        <f t="shared" si="102"/>
        <v>0</v>
      </c>
      <c r="CD221">
        <f t="shared" si="103"/>
        <v>0</v>
      </c>
      <c r="CE221">
        <f t="shared" si="104"/>
        <v>0</v>
      </c>
      <c r="CF221">
        <f t="shared" si="105"/>
        <v>0</v>
      </c>
      <c r="CG221">
        <f t="shared" si="106"/>
        <v>63</v>
      </c>
      <c r="CH22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3024.0039302681671</v>
      </c>
      <c r="CI221" s="79">
        <f>Table6[[#This Row],[sales]]-CH221</f>
        <v>955.86133094634442</v>
      </c>
      <c r="CJ221">
        <f>ABS(Table6[[#This Row],[sales]]-CH221)/Table6[[#This Row],[sales]]</f>
        <v>0.2401742944068036</v>
      </c>
      <c r="CK22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3440.0020694718542</v>
      </c>
      <c r="CL221" s="79">
        <f>Table6[[#This Row],[sales]]-CK221</f>
        <v>539.86319174265736</v>
      </c>
      <c r="CM221">
        <f>ABS(Table6[[#This Row],[sales]]-CK221)/Table6[[#This Row],[sales]]</f>
        <v>0.13564861026926087</v>
      </c>
      <c r="CN22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3332.7065518540808</v>
      </c>
      <c r="CO221" s="79">
        <f>Table6[[#This Row],[sales]]-CN221</f>
        <v>647.15870936043075</v>
      </c>
      <c r="CP221">
        <f>ABS(Table6[[#This Row],[sales]]-CN221)/Table6[[#This Row],[sales]]</f>
        <v>0.16260819572644056</v>
      </c>
      <c r="CQ22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3502.0852328637538</v>
      </c>
      <c r="CR221" s="79">
        <f>Table6[[#This Row],[sales]]-CQ221</f>
        <v>477.78002835075768</v>
      </c>
      <c r="CS221">
        <f>ABS(Table6[[#This Row],[sales]]-CQ221)/Table6[[#This Row],[sales]]</f>
        <v>0.12004929739881606</v>
      </c>
    </row>
    <row r="222" spans="1:97" x14ac:dyDescent="0.2">
      <c r="A222">
        <v>221</v>
      </c>
      <c r="B222" t="s">
        <v>322</v>
      </c>
      <c r="C222" s="5">
        <v>43177</v>
      </c>
      <c r="D222" s="6">
        <v>6040.6918138421861</v>
      </c>
      <c r="E222" s="8">
        <f>YEAR(Table6[[#This Row],[Date]])</f>
        <v>2018</v>
      </c>
      <c r="F222" s="6">
        <f>Table6[[#This Row],[TV_State]]+Table6[[#This Row],[Radio_State]]+Table6[[#This Row],[Online]]</f>
        <v>6624.6005014719176</v>
      </c>
      <c r="G222" s="6">
        <f t="shared" si="81"/>
        <v>4881.2466383875399</v>
      </c>
      <c r="H222" s="6">
        <f>LN(Table6[[#This Row],[PROF TV LING]])</f>
        <v>8.4931559249091499</v>
      </c>
      <c r="I222" s="6">
        <f t="shared" si="82"/>
        <v>8.7062738230853967</v>
      </c>
      <c r="J222" s="6">
        <v>389.27245841982119</v>
      </c>
      <c r="K222" s="6">
        <f t="shared" si="87"/>
        <v>633.32119497986992</v>
      </c>
      <c r="L222" s="6">
        <f>0.5*J221+0.5*Table6[[#This Row],[Radio_State]]</f>
        <v>637.66459839525623</v>
      </c>
      <c r="M222" s="6">
        <f>LN(Table6[[#This Row],[RADIO LINGERING ]])</f>
        <v>6.4578124372675463</v>
      </c>
      <c r="N222" s="6">
        <f t="shared" si="83"/>
        <v>5.96427950569666</v>
      </c>
      <c r="O222" s="6">
        <v>194.6362292099106</v>
      </c>
      <c r="P222" s="6">
        <f t="shared" si="84"/>
        <v>268.59228594585613</v>
      </c>
      <c r="Q222" s="6">
        <f>0.3*O221+0.7*Table6[[#This Row],[Online]]</f>
        <v>269.15387120254104</v>
      </c>
      <c r="R222" s="6">
        <f>LN(Table6[[#This Row],[ONLINE LINGERING]])</f>
        <v>5.5952832279707465</v>
      </c>
      <c r="S222" s="6">
        <f t="shared" si="85"/>
        <v>5.2711323251367146</v>
      </c>
      <c r="T222" s="6">
        <v>3167.2215485208608</v>
      </c>
      <c r="U222" s="6">
        <f t="shared" si="86"/>
        <v>8.0606099994189595</v>
      </c>
      <c r="V222" s="8">
        <f>YEAR(Table6[[#This Row],[Date]])</f>
        <v>2018</v>
      </c>
      <c r="W222" s="8">
        <f>WEEKNUM(Table6[[#This Row],[Date]])</f>
        <v>12</v>
      </c>
      <c r="X222" t="s">
        <v>386</v>
      </c>
      <c r="Y222" s="9">
        <f>Table6[[#This Row],[LNTVLING]]+Table6[[#This Row],[LNRADIOLING]]+Table6[[#This Row],[LNONLINELING]]</f>
        <v>20.546251590147442</v>
      </c>
      <c r="Z222">
        <f t="shared" si="107"/>
        <v>1</v>
      </c>
      <c r="AA222">
        <f t="shared" si="88"/>
        <v>0</v>
      </c>
      <c r="AB222">
        <f t="shared" si="89"/>
        <v>1</v>
      </c>
      <c r="AC222">
        <f t="shared" si="90"/>
        <v>0</v>
      </c>
      <c r="AD222">
        <f t="shared" si="91"/>
        <v>0</v>
      </c>
      <c r="AE222">
        <f t="shared" si="92"/>
        <v>0</v>
      </c>
      <c r="AF222">
        <f t="shared" si="93"/>
        <v>0</v>
      </c>
      <c r="AG222" s="9">
        <f>'[1]1'!J$20+'[1]1'!J$21*Table6[[#This Row],[TV_State]]</f>
        <v>7270.3239624150892</v>
      </c>
      <c r="AH222" s="9">
        <f>Table6[[#This Row],[sales]]-Table6[[#This Row],[Pred_1]]</f>
        <v>-4103.1024138942284</v>
      </c>
      <c r="AI222">
        <f>ABS(Table6[[#This Row],[Res_1]])/Table6[[#This Row],[sales]]</f>
        <v>1.2954895485004634</v>
      </c>
      <c r="AJ222" s="9">
        <f>'[1]2'!J$20+'[1]2'!J$21*Table6[[#This Row],[Radio_State]]</f>
        <v>3423.2092321459204</v>
      </c>
      <c r="AK222" s="9">
        <f>Table6[[#This Row],[sales]]-Table6[[#This Row],[ Pred_2 ]]</f>
        <v>-255.98768362505962</v>
      </c>
      <c r="AL222">
        <f>ABS(Table6[[#This Row],[ Res_2 ]])/Table6[[#This Row],[sales]]</f>
        <v>8.0824053418242767E-2</v>
      </c>
      <c r="AM222" s="10">
        <f>'[1]3'!J$20+'[1]3'!J$21*Data!O222</f>
        <v>2925.2061827659736</v>
      </c>
      <c r="AN222" s="9">
        <f>Table6[[#This Row],[sales]]-Table6[[#This Row],[Pred_3]]</f>
        <v>242.01536575488717</v>
      </c>
      <c r="AO222" s="9">
        <f>ABS(Table6[[#This Row],[Res_3]])/Table6[[#This Row],[sales]]</f>
        <v>7.6412515527343489E-2</v>
      </c>
      <c r="AP222" s="9">
        <f>'[1]4'!L$21+'[1]4'!L$27*Table6[[#This Row],[TV_State]]+'[1]4'!L$22*Table6[[#This Row],[NJ_DUM]]+'[1]4'!L$23*Table6[[#This Row],[NY_DUM]]+'[1]4'!L$24*Table6[[#This Row],[PA_DUM]]+'[1]4'!L$25*Table6[[#This Row],[CT_DUM]]+'[1]4'!L$26*Table6[[#This Row],[DL_DUM]]</f>
        <v>1570.2896900909016</v>
      </c>
      <c r="AQ222" s="9">
        <f>Table6[[#This Row],[sales]]-Table6[[#This Row],[Pred_4]]</f>
        <v>1596.9318584299592</v>
      </c>
      <c r="AR222">
        <f>ABS(Table6[[#This Row],[Res_4]]/Table6[[#This Row],[sales]])</f>
        <v>0.50420592117269158</v>
      </c>
      <c r="AS222" s="9">
        <f>'[1]5'!L$20+'[1]5'!L$26*Table6[[#This Row],[Radio_State]]+'[1]5'!L$21*Table6[[#This Row],[NJ_DUM]]+'[1]5'!L$22*Table6[[#This Row],[NY_DUM]]+'[1]5'!L$23*Table6[[#This Row],[PA_DUM]]+'[1]5'!L$24*Table6[[#This Row],[CT_DUM]]+'[1]5'!L$25*Table6[[#This Row],[DL_DUM]]</f>
        <v>882.13206345627009</v>
      </c>
      <c r="AT222" s="9">
        <f>Table6[[#This Row],[sales]]-Table6[[#This Row],[Pred_5]]</f>
        <v>2285.0894850645909</v>
      </c>
      <c r="AU222" s="9">
        <f>ABS(Table6[[#This Row],[Red_5]]/Table6[[#This Row],[sales]])</f>
        <v>0.72148078372722657</v>
      </c>
      <c r="AV222" s="9">
        <f>'[1]6'!L$20+'[1]6'!L$26*Table6[[#This Row],[Online]]+'[1]6'!L$21*Table6[[#This Row],[NJ_DUM]]+'[1]6'!L$22*Table6[[#This Row],[NY_DUM]]+'[1]6'!L$23*Table6[[#This Row],[PA_DUM]]+'[1]6'!L$24*Table6[[#This Row],[CT_DUM]]+'[1]6'!L$25*Table6[[#This Row],[DL_DUM]]</f>
        <v>841.15320270027223</v>
      </c>
      <c r="AW222" s="9">
        <f>Table6[[#This Row],[sales]]-Table6[[#This Row],[Pred_6]]</f>
        <v>2326.0683458205885</v>
      </c>
      <c r="AX222" s="9">
        <f>ABS(Table6[[#This Row],[Red_6]]/Table6[[#This Row],[sales]])</f>
        <v>0.73441920945091343</v>
      </c>
      <c r="AY222" s="9">
        <f>'[1]7'!L$21+'[1]7'!L$27*Table6[[#This Row],[LNTV]]+'[1]7'!L$22*Table6[[#This Row],[NJ_DUM]]+'[1]7'!L$23*Table6[[#This Row],[NY_DUM]]+'[1]7'!L$24*Table6[[#This Row],[PA_DUM]]+'[1]7'!L$25*Table6[[#This Row],[CT_DUM]]+'[1]7'!L$26*Table6[[#This Row],[DL_DUM]]</f>
        <v>6.1092197381030298</v>
      </c>
      <c r="AZ222" s="9">
        <f>Table6[[#This Row],[sales]]-Table6[[#This Row],[Pred_7]]</f>
        <v>3161.1123287827577</v>
      </c>
      <c r="BA222" s="9">
        <f>ABS(Table6[[#This Row],[Red_7]]/Table6[[#This Row],[sales]])</f>
        <v>0.99807111070554688</v>
      </c>
      <c r="BB222" s="9">
        <f>'[1]8'!O$22+'[1]8'!O$28*Table6[[#This Row],[LNRADIOLING]]+'[1]8'!O$23*Table6[[#This Row],[DL_DUM]]+'[1]8'!O$24*Table6[[#This Row],[CT_DUM]]+'[1]8'!O$25*Table6[[#This Row],[PA_DUM]]+'[1]8'!O$26*Table6[[#This Row],[NY_DUM]]+'[1]8'!O$27*Table6[[#This Row],[NJ_DUM]]</f>
        <v>8.5473059909036717</v>
      </c>
      <c r="BC222" s="9">
        <f>Table6[[#This Row],[sales]]-Table6[[#This Row],[Pred_8]]</f>
        <v>3158.6742425299572</v>
      </c>
      <c r="BD222" s="9">
        <f>ABS(Table6[[#This Row],[Red_8]]/Table6[[#This Row],[sales]])</f>
        <v>0.99730132361757406</v>
      </c>
      <c r="BE222" s="9">
        <f>'[1]9'!M$19+'[1]9'!M$21*Table6[[#This Row],[LNONLINE]]+'[1]9'!M$20*Table6[[#This Row],[DL_DUM]]+'[1]9'!M$22*Table6[[#This Row],[CT_DUM]]+'[1]9'!M$23*Table6[[#This Row],[PA_DUM]]+'[1]9'!M$24*Table6[[#This Row],[NY_DUM]]+'[1]9'!M$25*Table6[[#This Row],[NJ_DUM]]</f>
        <v>8.3354252336169861</v>
      </c>
      <c r="BF222" s="9">
        <f>Table6[[#This Row],[sales]]-Table6[[#This Row],[Pred_9]]</f>
        <v>3158.8861232872437</v>
      </c>
      <c r="BG222" s="9">
        <f>ABS(Table6[[#This Row],[Red_9]]/Table6[[#This Row],[sales]])</f>
        <v>0.9973682216081442</v>
      </c>
      <c r="BH222" s="9">
        <f>'[1]10'!P$22+'[1]10'!P$30*Table6[[#This Row],[LNTV]]+'[1]10'!P$29*Table6[[#This Row],[LNRADIOLING]]+'[1]10'!P$24*Table6[[#This Row],[LNONLINELING]]+'[1]10'!P$23*Table6[[#This Row],[DL_DUM]]+'[1]10'!P$25*Table6[[#This Row],[CT_DUM]]+'[1]10'!P$26*Table6[[#This Row],[PA_DUM]]+'[1]10'!P$27*Table6[[#This Row],[NY_DUM]]+'[1]10'!P$28*Table6[[#This Row],[NJ_DUM]]</f>
        <v>8.3729491430695457</v>
      </c>
      <c r="BI222" s="9">
        <f>Table6[[#This Row],[sales]]-Table6[[#This Row],[Pred_10]]</f>
        <v>3158.8485993777913</v>
      </c>
      <c r="BJ222" s="45">
        <f>ABS(Table6[[#This Row],[Red_10]]/Table6[[#This Row],[sales]])</f>
        <v>0.99735637402852995</v>
      </c>
      <c r="BK222" s="9">
        <f>'[1]11'!P$32+'[1]11'!P$40*Table6[[#This Row],[LNONLINELING]]+'[1]11'!P$39*Table6[[#This Row],[LNRADIOLING]]+'[1]11'!P$38*Table6[[#This Row],[LNTVLING]]+'[1]11'!P$33*Table6[[#This Row],[DL_DUM]]+'[1]11'!P$34*Table6[[#This Row],[CT_DUM]]+'[1]11'!P$35*Table6[[#This Row],[PA_DUM]]+'[1]11'!P$36*Table6[[#This Row],[NY_DUM]]+'[1]11'!P$37*Table6[[#This Row],[NJ_DUM]]</f>
        <v>8.3350726084087281</v>
      </c>
      <c r="BL222" s="9">
        <f>Table6[[#This Row],[sales]]-Table6[[#This Row],[ Pred_11]]</f>
        <v>3158.8864759124522</v>
      </c>
      <c r="BM222" s="47">
        <f>ABS(Table6[[#This Row],[ Red_11]]/Table6[[#This Row],[sales]])</f>
        <v>0.99736833294396432</v>
      </c>
      <c r="BN222" s="9">
        <f>'[1]12'!K$22+'[1]12'!K$28*Table6[[#This Row],[COMBINE LN LING]]+'[1]12'!K$23*Table6[[#This Row],[DL_DUM]]+'[1]12'!K$24*Table6[[#This Row],[CT_DUM]]+'[1]12'!K$25*Table6[[#This Row],[PA_DUM]]+'[1]12'!K$26*Table6[[#This Row],[NY_DUM]]+'[1]12'!K$27*Table6[[#This Row],[NJ_DUM]]</f>
        <v>8.5396585287838249</v>
      </c>
      <c r="BO222" s="9">
        <f>Table6[[#This Row],[sales]]-Table6[[#This Row],[ Pred_12]]</f>
        <v>3158.6818899920768</v>
      </c>
      <c r="BP222" s="47">
        <f>ABS(Table6[[#This Row],[ Red_12]]/Table6[[#This Row],[sales]])</f>
        <v>0.99730373818251772</v>
      </c>
      <c r="BQ222">
        <f>LN(G222+'2019 Totals and Calculations'!C$18)</f>
        <v>8.5645518843498092</v>
      </c>
      <c r="BR222">
        <f>LN(Table6[[#This Row],[PROF RADIO]]+'2019 Totals and Calculations'!D$18)</f>
        <v>6.5454610927028316</v>
      </c>
      <c r="BS222">
        <f>LN(Table6[[#This Row],[ONLINE LINGERING]]+'2019 Totals and Calculations'!E$18)</f>
        <v>5.7463029787904212</v>
      </c>
      <c r="BT222">
        <f>MONTH(Table6[[#This Row],[Date]])</f>
        <v>3</v>
      </c>
      <c r="BU222">
        <f t="shared" si="94"/>
        <v>0</v>
      </c>
      <c r="BV222">
        <f t="shared" si="95"/>
        <v>0</v>
      </c>
      <c r="BW222">
        <f t="shared" si="96"/>
        <v>1</v>
      </c>
      <c r="BX222">
        <f t="shared" si="97"/>
        <v>0</v>
      </c>
      <c r="BY222">
        <f t="shared" si="98"/>
        <v>0</v>
      </c>
      <c r="BZ222">
        <f t="shared" si="99"/>
        <v>0</v>
      </c>
      <c r="CA222">
        <f t="shared" si="100"/>
        <v>0</v>
      </c>
      <c r="CB222">
        <f t="shared" si="101"/>
        <v>0</v>
      </c>
      <c r="CC222">
        <f t="shared" si="102"/>
        <v>0</v>
      </c>
      <c r="CD222">
        <f t="shared" si="103"/>
        <v>0</v>
      </c>
      <c r="CE222">
        <f t="shared" si="104"/>
        <v>0</v>
      </c>
      <c r="CF222">
        <f t="shared" si="105"/>
        <v>0</v>
      </c>
      <c r="CG222">
        <f t="shared" si="106"/>
        <v>64</v>
      </c>
      <c r="CH22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3123.5186853471664</v>
      </c>
      <c r="CI222" s="79">
        <f>Table6[[#This Row],[sales]]-CH222</f>
        <v>43.702863173694368</v>
      </c>
      <c r="CJ222">
        <f>ABS(Table6[[#This Row],[sales]]-CH222)/Table6[[#This Row],[sales]]</f>
        <v>1.3798486308639902E-2</v>
      </c>
      <c r="CK22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3144.4290187430843</v>
      </c>
      <c r="CL222" s="79">
        <f>Table6[[#This Row],[sales]]-CK222</f>
        <v>22.792529777776508</v>
      </c>
      <c r="CM222">
        <f>ABS(Table6[[#This Row],[sales]]-CK222)/Table6[[#This Row],[sales]]</f>
        <v>7.1963799906643588E-3</v>
      </c>
      <c r="CN22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2894.3084713401963</v>
      </c>
      <c r="CO222" s="79">
        <f>Table6[[#This Row],[sales]]-CN222</f>
        <v>272.91307718066446</v>
      </c>
      <c r="CP222">
        <f>ABS(Table6[[#This Row],[sales]]-CN222)/Table6[[#This Row],[sales]]</f>
        <v>8.6167978147319343E-2</v>
      </c>
      <c r="CQ22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3013.6359494805811</v>
      </c>
      <c r="CR222" s="79">
        <f>Table6[[#This Row],[sales]]-CQ222</f>
        <v>153.5855990402797</v>
      </c>
      <c r="CS222">
        <f>ABS(Table6[[#This Row],[sales]]-CQ222)/Table6[[#This Row],[sales]]</f>
        <v>4.849221839628063E-2</v>
      </c>
    </row>
    <row r="223" spans="1:97" x14ac:dyDescent="0.2">
      <c r="A223">
        <v>222</v>
      </c>
      <c r="B223" t="s">
        <v>322</v>
      </c>
      <c r="C223" s="5">
        <v>43184</v>
      </c>
      <c r="D223" s="6">
        <v>6101.0987319806072</v>
      </c>
      <c r="E223" s="8">
        <f>YEAR(Table6[[#This Row],[Date]])</f>
        <v>2018</v>
      </c>
      <c r="F223" s="6">
        <f>Table6[[#This Row],[TV_State]]+Table6[[#This Row],[Radio_State]]+Table6[[#This Row],[Online]]</f>
        <v>6690.8465064866359</v>
      </c>
      <c r="G223" s="6">
        <f t="shared" si="81"/>
        <v>5247.2022664654596</v>
      </c>
      <c r="H223" s="6">
        <f>LN(Table6[[#This Row],[PROF TV LING]])</f>
        <v>8.5654503119175054</v>
      </c>
      <c r="I223" s="6">
        <f t="shared" si="82"/>
        <v>8.7162241539385636</v>
      </c>
      <c r="J223" s="6">
        <v>393.16518300401947</v>
      </c>
      <c r="K223" s="6">
        <f t="shared" si="87"/>
        <v>513.24318899194463</v>
      </c>
      <c r="L223" s="6">
        <f>0.5*J222+0.5*Table6[[#This Row],[Radio_State]]</f>
        <v>391.21882071192033</v>
      </c>
      <c r="M223" s="6">
        <f>LN(Table6[[#This Row],[RADIO LINGERING ]])</f>
        <v>5.9692670472076985</v>
      </c>
      <c r="N223" s="6">
        <f t="shared" si="83"/>
        <v>5.9742298365498279</v>
      </c>
      <c r="O223" s="6">
        <v>196.58259150200973</v>
      </c>
      <c r="P223" s="6">
        <f t="shared" si="84"/>
        <v>218.18549983516363</v>
      </c>
      <c r="Q223" s="6">
        <f>0.3*O222+0.7*Table6[[#This Row],[Online]]</f>
        <v>195.99868281437998</v>
      </c>
      <c r="R223" s="6">
        <f>LN(Table6[[#This Row],[ONLINE LINGERING]])</f>
        <v>5.2781079388731396</v>
      </c>
      <c r="S223" s="6">
        <f t="shared" si="85"/>
        <v>5.2810826559898825</v>
      </c>
      <c r="T223" s="6">
        <v>3325.6888518914607</v>
      </c>
      <c r="U223" s="6">
        <f t="shared" si="86"/>
        <v>8.1094321051336795</v>
      </c>
      <c r="V223" s="8">
        <f>YEAR(Table6[[#This Row],[Date]])</f>
        <v>2018</v>
      </c>
      <c r="W223" s="8">
        <f>WEEKNUM(Table6[[#This Row],[Date]])</f>
        <v>13</v>
      </c>
      <c r="X223" t="s">
        <v>387</v>
      </c>
      <c r="Y223" s="9">
        <f>Table6[[#This Row],[LNTVLING]]+Table6[[#This Row],[LNRADIOLING]]+Table6[[#This Row],[LNONLINELING]]</f>
        <v>19.812825297998344</v>
      </c>
      <c r="Z223">
        <f t="shared" si="107"/>
        <v>1</v>
      </c>
      <c r="AA223">
        <f t="shared" si="88"/>
        <v>0</v>
      </c>
      <c r="AB223">
        <f t="shared" si="89"/>
        <v>1</v>
      </c>
      <c r="AC223">
        <f t="shared" si="90"/>
        <v>0</v>
      </c>
      <c r="AD223">
        <f t="shared" si="91"/>
        <v>0</v>
      </c>
      <c r="AE223">
        <f t="shared" si="92"/>
        <v>0</v>
      </c>
      <c r="AF223">
        <f t="shared" si="93"/>
        <v>0</v>
      </c>
      <c r="AG223" s="9">
        <f>'[1]1'!J$20+'[1]1'!J$21*Table6[[#This Row],[TV_State]]</f>
        <v>7329.7298765846763</v>
      </c>
      <c r="AH223" s="9">
        <f>Table6[[#This Row],[sales]]-Table6[[#This Row],[Pred_1]]</f>
        <v>-4004.0410246932156</v>
      </c>
      <c r="AI223">
        <f>ABS(Table6[[#This Row],[Res_1]])/Table6[[#This Row],[sales]]</f>
        <v>1.2039734331778955</v>
      </c>
      <c r="AJ223" s="9">
        <f>'[1]2'!J$20+'[1]2'!J$21*Table6[[#This Row],[Radio_State]]</f>
        <v>3440.2985064274053</v>
      </c>
      <c r="AK223" s="9">
        <f>Table6[[#This Row],[sales]]-Table6[[#This Row],[ Pred_2 ]]</f>
        <v>-114.60965453594463</v>
      </c>
      <c r="AL223">
        <f>ABS(Table6[[#This Row],[ Res_2 ]])/Table6[[#This Row],[sales]]</f>
        <v>3.4461929434788E-2</v>
      </c>
      <c r="AM223" s="10">
        <f>'[1]3'!J$20+'[1]3'!J$21*Data!O223</f>
        <v>2936.4509427763851</v>
      </c>
      <c r="AN223" s="9">
        <f>Table6[[#This Row],[sales]]-Table6[[#This Row],[Pred_3]]</f>
        <v>389.23790911507558</v>
      </c>
      <c r="AO223" s="9">
        <f>ABS(Table6[[#This Row],[Res_3]])/Table6[[#This Row],[sales]]</f>
        <v>0.11703978527447011</v>
      </c>
      <c r="AP223" s="9">
        <f>'[1]4'!L$21+'[1]4'!L$27*Table6[[#This Row],[TV_State]]+'[1]4'!L$22*Table6[[#This Row],[NJ_DUM]]+'[1]4'!L$23*Table6[[#This Row],[NY_DUM]]+'[1]4'!L$24*Table6[[#This Row],[PA_DUM]]+'[1]4'!L$25*Table6[[#This Row],[CT_DUM]]+'[1]4'!L$26*Table6[[#This Row],[DL_DUM]]</f>
        <v>1583.614287048352</v>
      </c>
      <c r="AQ223" s="9">
        <f>Table6[[#This Row],[sales]]-Table6[[#This Row],[Pred_4]]</f>
        <v>1742.0745648431086</v>
      </c>
      <c r="AR223">
        <f>ABS(Table6[[#This Row],[Res_4]]/Table6[[#This Row],[sales]])</f>
        <v>0.52382367756752612</v>
      </c>
      <c r="AS223" s="9">
        <f>'[1]5'!L$20+'[1]5'!L$26*Table6[[#This Row],[Radio_State]]+'[1]5'!L$21*Table6[[#This Row],[NJ_DUM]]+'[1]5'!L$22*Table6[[#This Row],[NY_DUM]]+'[1]5'!L$23*Table6[[#This Row],[PA_DUM]]+'[1]5'!L$24*Table6[[#This Row],[CT_DUM]]+'[1]5'!L$25*Table6[[#This Row],[DL_DUM]]</f>
        <v>888.98946880756239</v>
      </c>
      <c r="AT223" s="9">
        <f>Table6[[#This Row],[sales]]-Table6[[#This Row],[Pred_5]]</f>
        <v>2436.6993830838983</v>
      </c>
      <c r="AU223" s="9">
        <f>ABS(Table6[[#This Row],[Red_5]]/Table6[[#This Row],[sales]])</f>
        <v>0.73269012574584169</v>
      </c>
      <c r="AV223" s="9">
        <f>'[1]6'!L$20+'[1]6'!L$26*Table6[[#This Row],[Online]]+'[1]6'!L$21*Table6[[#This Row],[NJ_DUM]]+'[1]6'!L$22*Table6[[#This Row],[NY_DUM]]+'[1]6'!L$23*Table6[[#This Row],[PA_DUM]]+'[1]6'!L$24*Table6[[#This Row],[CT_DUM]]+'[1]6'!L$25*Table6[[#This Row],[DL_DUM]]</f>
        <v>849.62427273913977</v>
      </c>
      <c r="AW223" s="9">
        <f>Table6[[#This Row],[sales]]-Table6[[#This Row],[Pred_6]]</f>
        <v>2476.0645791523211</v>
      </c>
      <c r="AX223" s="9">
        <f>ABS(Table6[[#This Row],[Red_6]]/Table6[[#This Row],[sales]])</f>
        <v>0.74452683020664367</v>
      </c>
      <c r="AY223" s="9">
        <f>'[1]7'!L$21+'[1]7'!L$27*Table6[[#This Row],[LNTV]]+'[1]7'!L$22*Table6[[#This Row],[NJ_DUM]]+'[1]7'!L$23*Table6[[#This Row],[NY_DUM]]+'[1]7'!L$24*Table6[[#This Row],[PA_DUM]]+'[1]7'!L$25*Table6[[#This Row],[CT_DUM]]+'[1]7'!L$26*Table6[[#This Row],[DL_DUM]]</f>
        <v>6.1103210853930303</v>
      </c>
      <c r="AZ223" s="9">
        <f>Table6[[#This Row],[sales]]-Table6[[#This Row],[Pred_7]]</f>
        <v>3319.5785308060676</v>
      </c>
      <c r="BA223" s="9">
        <f>ABS(Table6[[#This Row],[Red_7]]/Table6[[#This Row],[sales]])</f>
        <v>0.99816269008992897</v>
      </c>
      <c r="BB223" s="9">
        <f>'[1]8'!O$22+'[1]8'!O$28*Table6[[#This Row],[LNRADIOLING]]+'[1]8'!O$23*Table6[[#This Row],[DL_DUM]]+'[1]8'!O$24*Table6[[#This Row],[CT_DUM]]+'[1]8'!O$25*Table6[[#This Row],[PA_DUM]]+'[1]8'!O$26*Table6[[#This Row],[NY_DUM]]+'[1]8'!O$27*Table6[[#This Row],[NJ_DUM]]</f>
        <v>8.5124527012168514</v>
      </c>
      <c r="BC223" s="9">
        <f>Table6[[#This Row],[sales]]-Table6[[#This Row],[Pred_8]]</f>
        <v>3317.176399190244</v>
      </c>
      <c r="BD223" s="9">
        <f>ABS(Table6[[#This Row],[Red_8]]/Table6[[#This Row],[sales]])</f>
        <v>0.99744039413176755</v>
      </c>
      <c r="BE223" s="9">
        <f>'[1]9'!M$19+'[1]9'!M$21*Table6[[#This Row],[LNONLINE]]+'[1]9'!M$20*Table6[[#This Row],[DL_DUM]]+'[1]9'!M$22*Table6[[#This Row],[CT_DUM]]+'[1]9'!M$23*Table6[[#This Row],[PA_DUM]]+'[1]9'!M$24*Table6[[#This Row],[NY_DUM]]+'[1]9'!M$25*Table6[[#This Row],[NJ_DUM]]</f>
        <v>8.3385756819483188</v>
      </c>
      <c r="BF223" s="9">
        <f>Table6[[#This Row],[sales]]-Table6[[#This Row],[Pred_9]]</f>
        <v>3317.3502762095122</v>
      </c>
      <c r="BG223" s="9">
        <f>ABS(Table6[[#This Row],[Red_9]]/Table6[[#This Row],[sales]])</f>
        <v>0.99749267714049494</v>
      </c>
      <c r="BH223" s="9">
        <f>'[1]10'!P$22+'[1]10'!P$30*Table6[[#This Row],[LNTV]]+'[1]10'!P$29*Table6[[#This Row],[LNRADIOLING]]+'[1]10'!P$24*Table6[[#This Row],[LNONLINELING]]+'[1]10'!P$23*Table6[[#This Row],[DL_DUM]]+'[1]10'!P$25*Table6[[#This Row],[CT_DUM]]+'[1]10'!P$26*Table6[[#This Row],[PA_DUM]]+'[1]10'!P$27*Table6[[#This Row],[NY_DUM]]+'[1]10'!P$28*Table6[[#This Row],[NJ_DUM]]</f>
        <v>8.3652409842589179</v>
      </c>
      <c r="BI223" s="9">
        <f>Table6[[#This Row],[sales]]-Table6[[#This Row],[Pred_10]]</f>
        <v>3317.3236109072018</v>
      </c>
      <c r="BJ223" s="45">
        <f>ABS(Table6[[#This Row],[Red_10]]/Table6[[#This Row],[sales]])</f>
        <v>0.99748465916181506</v>
      </c>
      <c r="BK223" s="9">
        <f>'[1]11'!P$32+'[1]11'!P$40*Table6[[#This Row],[LNONLINELING]]+'[1]11'!P$39*Table6[[#This Row],[LNRADIOLING]]+'[1]11'!P$38*Table6[[#This Row],[LNTVLING]]+'[1]11'!P$33*Table6[[#This Row],[DL_DUM]]+'[1]11'!P$34*Table6[[#This Row],[CT_DUM]]+'[1]11'!P$35*Table6[[#This Row],[PA_DUM]]+'[1]11'!P$36*Table6[[#This Row],[NY_DUM]]+'[1]11'!P$37*Table6[[#This Row],[NJ_DUM]]</f>
        <v>8.2604492373182801</v>
      </c>
      <c r="BL223" s="9">
        <f>Table6[[#This Row],[sales]]-Table6[[#This Row],[ Pred_11]]</f>
        <v>3317.4284026541422</v>
      </c>
      <c r="BM223" s="47">
        <f>ABS(Table6[[#This Row],[ Red_11]]/Table6[[#This Row],[sales]])</f>
        <v>0.99751616894869155</v>
      </c>
      <c r="BN223" s="9">
        <f>'[1]12'!K$22+'[1]12'!K$28*Table6[[#This Row],[COMBINE LN LING]]+'[1]12'!K$23*Table6[[#This Row],[DL_DUM]]+'[1]12'!K$24*Table6[[#This Row],[CT_DUM]]+'[1]12'!K$25*Table6[[#This Row],[PA_DUM]]+'[1]12'!K$26*Table6[[#This Row],[NY_DUM]]+'[1]12'!K$27*Table6[[#This Row],[NJ_DUM]]</f>
        <v>8.4690766073620978</v>
      </c>
      <c r="BO223" s="9">
        <f>Table6[[#This Row],[sales]]-Table6[[#This Row],[ Pred_12]]</f>
        <v>3317.2197752840984</v>
      </c>
      <c r="BP223" s="47">
        <f>ABS(Table6[[#This Row],[ Red_12]]/Table6[[#This Row],[sales]])</f>
        <v>0.99745343687141819</v>
      </c>
      <c r="BQ223">
        <f>LN(G223+'2019 Totals and Calculations'!C$18)</f>
        <v>8.6320289156475294</v>
      </c>
      <c r="BR223">
        <f>LN(Table6[[#This Row],[PROF RADIO]]+'2019 Totals and Calculations'!D$18)</f>
        <v>6.3561068885807082</v>
      </c>
      <c r="BS223">
        <f>LN(Table6[[#This Row],[ONLINE LINGERING]]+'2019 Totals and Calculations'!E$18)</f>
        <v>5.4801223186439429</v>
      </c>
      <c r="BT223">
        <f>MONTH(Table6[[#This Row],[Date]])</f>
        <v>3</v>
      </c>
      <c r="BU223">
        <f t="shared" si="94"/>
        <v>0</v>
      </c>
      <c r="BV223">
        <f t="shared" si="95"/>
        <v>0</v>
      </c>
      <c r="BW223">
        <f t="shared" si="96"/>
        <v>1</v>
      </c>
      <c r="BX223">
        <f t="shared" si="97"/>
        <v>0</v>
      </c>
      <c r="BY223">
        <f t="shared" si="98"/>
        <v>0</v>
      </c>
      <c r="BZ223">
        <f t="shared" si="99"/>
        <v>0</v>
      </c>
      <c r="CA223">
        <f t="shared" si="100"/>
        <v>0</v>
      </c>
      <c r="CB223">
        <f t="shared" si="101"/>
        <v>0</v>
      </c>
      <c r="CC223">
        <f t="shared" si="102"/>
        <v>0</v>
      </c>
      <c r="CD223">
        <f t="shared" si="103"/>
        <v>0</v>
      </c>
      <c r="CE223">
        <f t="shared" si="104"/>
        <v>0</v>
      </c>
      <c r="CF223">
        <f t="shared" si="105"/>
        <v>0</v>
      </c>
      <c r="CG223">
        <f t="shared" si="106"/>
        <v>65</v>
      </c>
      <c r="CH22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3195.5894245716536</v>
      </c>
      <c r="CI223" s="79">
        <f>Table6[[#This Row],[sales]]-CH223</f>
        <v>130.09942731980709</v>
      </c>
      <c r="CJ223">
        <f>ABS(Table6[[#This Row],[sales]]-CH223)/Table6[[#This Row],[sales]]</f>
        <v>3.9119542781584637E-2</v>
      </c>
      <c r="CK22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2973.8881217901026</v>
      </c>
      <c r="CL223" s="79">
        <f>Table6[[#This Row],[sales]]-CK223</f>
        <v>351.80073010135811</v>
      </c>
      <c r="CM223">
        <f>ABS(Table6[[#This Row],[sales]]-CK223)/Table6[[#This Row],[sales]]</f>
        <v>0.10578281546130633</v>
      </c>
      <c r="CN22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2659.5807142296285</v>
      </c>
      <c r="CO223" s="79">
        <f>Table6[[#This Row],[sales]]-CN223</f>
        <v>666.10813766183219</v>
      </c>
      <c r="CP223">
        <f>ABS(Table6[[#This Row],[sales]]-CN223)/Table6[[#This Row],[sales]]</f>
        <v>0.20029177933557679</v>
      </c>
      <c r="CQ22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2753.6576361790312</v>
      </c>
      <c r="CR223" s="79">
        <f>Table6[[#This Row],[sales]]-CQ223</f>
        <v>572.03121571242946</v>
      </c>
      <c r="CS223">
        <f>ABS(Table6[[#This Row],[sales]]-CQ223)/Table6[[#This Row],[sales]]</f>
        <v>0.17200382873674155</v>
      </c>
    </row>
    <row r="224" spans="1:97" x14ac:dyDescent="0.2">
      <c r="A224">
        <v>223</v>
      </c>
      <c r="B224" t="s">
        <v>322</v>
      </c>
      <c r="C224" s="5">
        <v>43191</v>
      </c>
      <c r="D224" s="6">
        <v>6162.1097193004134</v>
      </c>
      <c r="E224" s="8">
        <f>YEAR(Table6[[#This Row],[Date]])</f>
        <v>2018</v>
      </c>
      <c r="F224" s="6">
        <f>Table6[[#This Row],[TV_State]]+Table6[[#This Row],[Radio_State]]+Table6[[#This Row],[Online]]</f>
        <v>6757.7549715515024</v>
      </c>
      <c r="G224" s="6">
        <f t="shared" si="81"/>
        <v>5521.6745023159456</v>
      </c>
      <c r="H224" s="6">
        <f>LN(Table6[[#This Row],[PROF TV LING]])</f>
        <v>8.6164364451380973</v>
      </c>
      <c r="I224" s="6">
        <f t="shared" si="82"/>
        <v>8.7261744847917324</v>
      </c>
      <c r="J224" s="6">
        <v>397.09683483405962</v>
      </c>
      <c r="K224" s="6">
        <f t="shared" si="87"/>
        <v>455.1700119130021</v>
      </c>
      <c r="L224" s="6">
        <f>0.5*J223+0.5*Table6[[#This Row],[Radio_State]]</f>
        <v>395.13100891903957</v>
      </c>
      <c r="M224" s="6">
        <f>LN(Table6[[#This Row],[RADIO LINGERING ]])</f>
        <v>5.9792173780608673</v>
      </c>
      <c r="N224" s="6">
        <f t="shared" si="83"/>
        <v>5.9841801674029957</v>
      </c>
      <c r="O224" s="6">
        <v>198.54841741702981</v>
      </c>
      <c r="P224" s="6">
        <f t="shared" si="84"/>
        <v>204.43954214246995</v>
      </c>
      <c r="Q224" s="6">
        <f>0.3*O223+0.7*Table6[[#This Row],[Online]]</f>
        <v>197.95866964252377</v>
      </c>
      <c r="R224" s="6">
        <f>LN(Table6[[#This Row],[ONLINE LINGERING]])</f>
        <v>5.2880582697263074</v>
      </c>
      <c r="S224" s="6">
        <f t="shared" si="85"/>
        <v>5.2910329868430503</v>
      </c>
      <c r="T224" s="6">
        <v>2993.7002349208433</v>
      </c>
      <c r="U224" s="6">
        <f t="shared" si="86"/>
        <v>8.0042654380301119</v>
      </c>
      <c r="V224" s="8">
        <f>YEAR(Table6[[#This Row],[Date]])</f>
        <v>2018</v>
      </c>
      <c r="W224" s="8">
        <f>WEEKNUM(Table6[[#This Row],[Date]])</f>
        <v>14</v>
      </c>
      <c r="X224" t="s">
        <v>388</v>
      </c>
      <c r="Y224" s="9">
        <f>Table6[[#This Row],[LNTVLING]]+Table6[[#This Row],[LNRADIOLING]]+Table6[[#This Row],[LNONLINELING]]</f>
        <v>19.883712092925272</v>
      </c>
      <c r="Z224">
        <f t="shared" si="107"/>
        <v>1</v>
      </c>
      <c r="AA224">
        <f t="shared" si="88"/>
        <v>0</v>
      </c>
      <c r="AB224">
        <f t="shared" si="89"/>
        <v>1</v>
      </c>
      <c r="AC224">
        <f t="shared" si="90"/>
        <v>0</v>
      </c>
      <c r="AD224">
        <f t="shared" si="91"/>
        <v>0</v>
      </c>
      <c r="AE224">
        <f t="shared" si="92"/>
        <v>0</v>
      </c>
      <c r="AF224">
        <f t="shared" si="93"/>
        <v>0</v>
      </c>
      <c r="AG224" s="9">
        <f>'[1]1'!J$20+'[1]1'!J$21*Table6[[#This Row],[TV_State]]</f>
        <v>7389.7298498959599</v>
      </c>
      <c r="AH224" s="9">
        <f>Table6[[#This Row],[sales]]-Table6[[#This Row],[Pred_1]]</f>
        <v>-4396.0296149751166</v>
      </c>
      <c r="AI224">
        <f>ABS(Table6[[#This Row],[Res_1]])/Table6[[#This Row],[sales]]</f>
        <v>1.468426786254821</v>
      </c>
      <c r="AJ224" s="9">
        <f>'[1]2'!J$20+'[1]2'!J$21*Table6[[#This Row],[Radio_State]]</f>
        <v>3457.5586734517037</v>
      </c>
      <c r="AK224" s="9">
        <f>Table6[[#This Row],[sales]]-Table6[[#This Row],[ Pred_2 ]]</f>
        <v>-463.85843853086044</v>
      </c>
      <c r="AL224">
        <f>ABS(Table6[[#This Row],[ Res_2 ]])/Table6[[#This Row],[sales]]</f>
        <v>0.15494485156531557</v>
      </c>
      <c r="AM224" s="10">
        <f>'[1]3'!J$20+'[1]3'!J$21*Data!O224</f>
        <v>2947.8081503869003</v>
      </c>
      <c r="AN224" s="9">
        <f>Table6[[#This Row],[sales]]-Table6[[#This Row],[Pred_3]]</f>
        <v>45.892084533943034</v>
      </c>
      <c r="AO224" s="9">
        <f>ABS(Table6[[#This Row],[Res_3]])/Table6[[#This Row],[sales]]</f>
        <v>1.5329552370882741E-2</v>
      </c>
      <c r="AP224" s="9">
        <f>'[1]4'!L$21+'[1]4'!L$27*Table6[[#This Row],[TV_State]]+'[1]4'!L$22*Table6[[#This Row],[NJ_DUM]]+'[1]4'!L$23*Table6[[#This Row],[NY_DUM]]+'[1]4'!L$24*Table6[[#This Row],[PA_DUM]]+'[1]4'!L$25*Table6[[#This Row],[CT_DUM]]+'[1]4'!L$26*Table6[[#This Row],[DL_DUM]]</f>
        <v>1597.0721299753775</v>
      </c>
      <c r="AQ224" s="9">
        <f>Table6[[#This Row],[sales]]-Table6[[#This Row],[Pred_4]]</f>
        <v>1396.6281049454658</v>
      </c>
      <c r="AR224">
        <f>ABS(Table6[[#This Row],[Res_4]]/Table6[[#This Row],[sales]])</f>
        <v>0.46652236207690789</v>
      </c>
      <c r="AS224" s="9">
        <f>'[1]5'!L$20+'[1]5'!L$26*Table6[[#This Row],[Radio_State]]+'[1]5'!L$21*Table6[[#This Row],[NJ_DUM]]+'[1]5'!L$22*Table6[[#This Row],[NY_DUM]]+'[1]5'!L$23*Table6[[#This Row],[PA_DUM]]+'[1]5'!L$24*Table6[[#This Row],[CT_DUM]]+'[1]5'!L$25*Table6[[#This Row],[DL_DUM]]</f>
        <v>895.91544821236744</v>
      </c>
      <c r="AT224" s="9">
        <f>Table6[[#This Row],[sales]]-Table6[[#This Row],[Pred_5]]</f>
        <v>2097.7847867084756</v>
      </c>
      <c r="AU224" s="9">
        <f>ABS(Table6[[#This Row],[Red_5]]/Table6[[#This Row],[sales]])</f>
        <v>0.7007330801655709</v>
      </c>
      <c r="AV224" s="9">
        <f>'[1]6'!L$20+'[1]6'!L$26*Table6[[#This Row],[Online]]+'[1]6'!L$21*Table6[[#This Row],[NJ_DUM]]+'[1]6'!L$22*Table6[[#This Row],[NY_DUM]]+'[1]6'!L$23*Table6[[#This Row],[PA_DUM]]+'[1]6'!L$24*Table6[[#This Row],[CT_DUM]]+'[1]6'!L$25*Table6[[#This Row],[DL_DUM]]</f>
        <v>858.18005347839562</v>
      </c>
      <c r="AW224" s="9">
        <f>Table6[[#This Row],[sales]]-Table6[[#This Row],[Pred_6]]</f>
        <v>2135.5201814424477</v>
      </c>
      <c r="AX224" s="9">
        <f>ABS(Table6[[#This Row],[Red_6]]/Table6[[#This Row],[sales]])</f>
        <v>0.71333801445184208</v>
      </c>
      <c r="AY224" s="9">
        <f>'[1]7'!L$21+'[1]7'!L$27*Table6[[#This Row],[LNTV]]+'[1]7'!L$22*Table6[[#This Row],[NJ_DUM]]+'[1]7'!L$23*Table6[[#This Row],[NY_DUM]]+'[1]7'!L$24*Table6[[#This Row],[PA_DUM]]+'[1]7'!L$25*Table6[[#This Row],[CT_DUM]]+'[1]7'!L$26*Table6[[#This Row],[DL_DUM]]</f>
        <v>6.1114224326830309</v>
      </c>
      <c r="AZ224" s="9">
        <f>Table6[[#This Row],[sales]]-Table6[[#This Row],[Pred_7]]</f>
        <v>2987.5888124881603</v>
      </c>
      <c r="BA224" s="9">
        <f>ABS(Table6[[#This Row],[Red_7]]/Table6[[#This Row],[sales]])</f>
        <v>0.99795857235090057</v>
      </c>
      <c r="BB224" s="9">
        <f>'[1]8'!O$22+'[1]8'!O$28*Table6[[#This Row],[LNRADIOLING]]+'[1]8'!O$23*Table6[[#This Row],[DL_DUM]]+'[1]8'!O$24*Table6[[#This Row],[CT_DUM]]+'[1]8'!O$25*Table6[[#This Row],[PA_DUM]]+'[1]8'!O$26*Table6[[#This Row],[NY_DUM]]+'[1]8'!O$27*Table6[[#This Row],[NJ_DUM]]</f>
        <v>8.513162567220629</v>
      </c>
      <c r="BC224" s="9">
        <f>Table6[[#This Row],[sales]]-Table6[[#This Row],[Pred_8]]</f>
        <v>2985.1870723536226</v>
      </c>
      <c r="BD224" s="9">
        <f>ABS(Table6[[#This Row],[Red_8]]/Table6[[#This Row],[sales]])</f>
        <v>0.99715630761292784</v>
      </c>
      <c r="BE224" s="9">
        <f>'[1]9'!M$19+'[1]9'!M$21*Table6[[#This Row],[LNONLINE]]+'[1]9'!M$20*Table6[[#This Row],[DL_DUM]]+'[1]9'!M$22*Table6[[#This Row],[CT_DUM]]+'[1]9'!M$23*Table6[[#This Row],[PA_DUM]]+'[1]9'!M$24*Table6[[#This Row],[NY_DUM]]+'[1]9'!M$25*Table6[[#This Row],[NJ_DUM]]</f>
        <v>8.3417261302796515</v>
      </c>
      <c r="BF224" s="9">
        <f>Table6[[#This Row],[sales]]-Table6[[#This Row],[Pred_9]]</f>
        <v>2985.3585087905635</v>
      </c>
      <c r="BG224" s="9">
        <f>ABS(Table6[[#This Row],[Red_9]]/Table6[[#This Row],[sales]])</f>
        <v>0.99721357334546212</v>
      </c>
      <c r="BH224" s="9">
        <f>'[1]10'!P$22+'[1]10'!P$30*Table6[[#This Row],[LNTV]]+'[1]10'!P$29*Table6[[#This Row],[LNRADIOLING]]+'[1]10'!P$24*Table6[[#This Row],[LNONLINELING]]+'[1]10'!P$23*Table6[[#This Row],[DL_DUM]]+'[1]10'!P$25*Table6[[#This Row],[CT_DUM]]+'[1]10'!P$26*Table6[[#This Row],[PA_DUM]]+'[1]10'!P$27*Table6[[#This Row],[NY_DUM]]+'[1]10'!P$28*Table6[[#This Row],[NJ_DUM]]</f>
        <v>8.3670520675351376</v>
      </c>
      <c r="BI224" s="9">
        <f>Table6[[#This Row],[sales]]-Table6[[#This Row],[Pred_10]]</f>
        <v>2985.3331828533082</v>
      </c>
      <c r="BJ224" s="45">
        <f>ABS(Table6[[#This Row],[Red_10]]/Table6[[#This Row],[sales]])</f>
        <v>0.99720511360157738</v>
      </c>
      <c r="BK224" s="9">
        <f>'[1]11'!P$32+'[1]11'!P$40*Table6[[#This Row],[LNONLINELING]]+'[1]11'!P$39*Table6[[#This Row],[LNRADIOLING]]+'[1]11'!P$38*Table6[[#This Row],[LNTVLING]]+'[1]11'!P$33*Table6[[#This Row],[DL_DUM]]+'[1]11'!P$34*Table6[[#This Row],[CT_DUM]]+'[1]11'!P$35*Table6[[#This Row],[PA_DUM]]+'[1]11'!P$36*Table6[[#This Row],[NY_DUM]]+'[1]11'!P$37*Table6[[#This Row],[NJ_DUM]]</f>
        <v>8.254652839509852</v>
      </c>
      <c r="BL224" s="9">
        <f>Table6[[#This Row],[sales]]-Table6[[#This Row],[ Pred_11]]</f>
        <v>2985.4455820813332</v>
      </c>
      <c r="BM224" s="47">
        <f>ABS(Table6[[#This Row],[ Red_11]]/Table6[[#This Row],[sales]])</f>
        <v>0.99724265885300689</v>
      </c>
      <c r="BN224" s="9">
        <f>'[1]12'!K$22+'[1]12'!K$28*Table6[[#This Row],[COMBINE LN LING]]+'[1]12'!K$23*Table6[[#This Row],[DL_DUM]]+'[1]12'!K$24*Table6[[#This Row],[CT_DUM]]+'[1]12'!K$25*Table6[[#This Row],[PA_DUM]]+'[1]12'!K$26*Table6[[#This Row],[NY_DUM]]+'[1]12'!K$27*Table6[[#This Row],[NJ_DUM]]</f>
        <v>8.4758984601412077</v>
      </c>
      <c r="BO224" s="9">
        <f>Table6[[#This Row],[sales]]-Table6[[#This Row],[ Pred_12]]</f>
        <v>2985.224336460702</v>
      </c>
      <c r="BP224" s="47">
        <f>ABS(Table6[[#This Row],[ Red_12]]/Table6[[#This Row],[sales]])</f>
        <v>0.99716875512074599</v>
      </c>
      <c r="BQ224">
        <f>LN(G224+'2019 Totals and Calculations'!C$18)</f>
        <v>8.6798081790692319</v>
      </c>
      <c r="BR224">
        <f>LN(Table6[[#This Row],[PROF RADIO]]+'2019 Totals and Calculations'!D$18)</f>
        <v>6.2498331050984044</v>
      </c>
      <c r="BS224">
        <f>LN(Table6[[#This Row],[ONLINE LINGERING]]+'2019 Totals and Calculations'!E$18)</f>
        <v>5.4882599499097697</v>
      </c>
      <c r="BT224">
        <f>MONTH(Table6[[#This Row],[Date]])</f>
        <v>4</v>
      </c>
      <c r="BU224">
        <f t="shared" si="94"/>
        <v>0</v>
      </c>
      <c r="BV224">
        <f t="shared" si="95"/>
        <v>0</v>
      </c>
      <c r="BW224">
        <f t="shared" si="96"/>
        <v>0</v>
      </c>
      <c r="BX224">
        <f t="shared" si="97"/>
        <v>1</v>
      </c>
      <c r="BY224">
        <f t="shared" si="98"/>
        <v>0</v>
      </c>
      <c r="BZ224">
        <f t="shared" si="99"/>
        <v>0</v>
      </c>
      <c r="CA224">
        <f t="shared" si="100"/>
        <v>0</v>
      </c>
      <c r="CB224">
        <f t="shared" si="101"/>
        <v>0</v>
      </c>
      <c r="CC224">
        <f t="shared" si="102"/>
        <v>0</v>
      </c>
      <c r="CD224">
        <f t="shared" si="103"/>
        <v>0</v>
      </c>
      <c r="CE224">
        <f t="shared" si="104"/>
        <v>0</v>
      </c>
      <c r="CF224">
        <f t="shared" si="105"/>
        <v>0</v>
      </c>
      <c r="CG224">
        <f t="shared" si="106"/>
        <v>66</v>
      </c>
      <c r="CH22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3250.1891044822605</v>
      </c>
      <c r="CI224" s="79">
        <f>Table6[[#This Row],[sales]]-CH224</f>
        <v>-256.48886956141723</v>
      </c>
      <c r="CJ224">
        <f>ABS(Table6[[#This Row],[sales]]-CH224)/Table6[[#This Row],[sales]]</f>
        <v>8.567620317142377E-2</v>
      </c>
      <c r="CK22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2885.1263319875284</v>
      </c>
      <c r="CL224" s="79">
        <f>Table6[[#This Row],[sales]]-CK224</f>
        <v>108.57390293331491</v>
      </c>
      <c r="CM224">
        <f>ABS(Table6[[#This Row],[sales]]-CK224)/Table6[[#This Row],[sales]]</f>
        <v>3.626745980336462E-2</v>
      </c>
      <c r="CN22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2672.942545033502</v>
      </c>
      <c r="CO224" s="79">
        <f>Table6[[#This Row],[sales]]-CN224</f>
        <v>320.75768988734126</v>
      </c>
      <c r="CP224">
        <f>ABS(Table6[[#This Row],[sales]]-CN224)/Table6[[#This Row],[sales]]</f>
        <v>0.10714422444364155</v>
      </c>
      <c r="CQ22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2740.5052418139926</v>
      </c>
      <c r="CR224" s="79">
        <f>Table6[[#This Row],[sales]]-CQ224</f>
        <v>253.19499310685069</v>
      </c>
      <c r="CS224">
        <f>ABS(Table6[[#This Row],[sales]]-CQ224)/Table6[[#This Row],[sales]]</f>
        <v>8.4575933873868789E-2</v>
      </c>
    </row>
    <row r="225" spans="1:97" x14ac:dyDescent="0.2">
      <c r="A225">
        <v>224</v>
      </c>
      <c r="B225" t="s">
        <v>322</v>
      </c>
      <c r="C225" s="5">
        <v>43198</v>
      </c>
      <c r="D225" s="6">
        <v>6223.7308164934175</v>
      </c>
      <c r="E225" s="8">
        <f>YEAR(Table6[[#This Row],[Date]])</f>
        <v>2018</v>
      </c>
      <c r="F225" s="6">
        <f>Table6[[#This Row],[TV_State]]+Table6[[#This Row],[Radio_State]]+Table6[[#This Row],[Online]]</f>
        <v>6825.3325212670179</v>
      </c>
      <c r="G225" s="6">
        <f t="shared" si="81"/>
        <v>5732.2913965691869</v>
      </c>
      <c r="H225" s="6">
        <f>LN(Table6[[#This Row],[PROF TV LING]])</f>
        <v>8.6538706244614261</v>
      </c>
      <c r="I225" s="6">
        <f t="shared" si="82"/>
        <v>8.7361248156449012</v>
      </c>
      <c r="J225" s="6">
        <v>401.06780318240027</v>
      </c>
      <c r="K225" s="6">
        <f t="shared" si="87"/>
        <v>428.11890754770116</v>
      </c>
      <c r="L225" s="6">
        <f>0.5*J224+0.5*Table6[[#This Row],[Radio_State]]</f>
        <v>399.08231900822994</v>
      </c>
      <c r="M225" s="6">
        <f>LN(Table6[[#This Row],[RADIO LINGERING ]])</f>
        <v>5.9891677089140352</v>
      </c>
      <c r="N225" s="6">
        <f t="shared" si="83"/>
        <v>5.9941304982561645</v>
      </c>
      <c r="O225" s="6">
        <v>200.53390159120013</v>
      </c>
      <c r="P225" s="6">
        <f t="shared" si="84"/>
        <v>201.70559375658107</v>
      </c>
      <c r="Q225" s="6">
        <f>0.3*O224+0.7*Table6[[#This Row],[Online]]</f>
        <v>199.93825633894903</v>
      </c>
      <c r="R225" s="6">
        <f>LN(Table6[[#This Row],[ONLINE LINGERING]])</f>
        <v>5.2980086005794762</v>
      </c>
      <c r="S225" s="6">
        <f t="shared" si="85"/>
        <v>5.3009833176962191</v>
      </c>
      <c r="T225" s="6">
        <v>2882.5738068212831</v>
      </c>
      <c r="U225" s="6">
        <f t="shared" si="86"/>
        <v>7.9664388569572235</v>
      </c>
      <c r="V225" s="8">
        <f>YEAR(Table6[[#This Row],[Date]])</f>
        <v>2018</v>
      </c>
      <c r="W225" s="8">
        <f>WEEKNUM(Table6[[#This Row],[Date]])</f>
        <v>15</v>
      </c>
      <c r="X225" t="s">
        <v>389</v>
      </c>
      <c r="Y225" s="9">
        <f>Table6[[#This Row],[LNTVLING]]+Table6[[#This Row],[LNRADIOLING]]+Table6[[#This Row],[LNONLINELING]]</f>
        <v>19.941046933954937</v>
      </c>
      <c r="Z225">
        <f t="shared" si="107"/>
        <v>1</v>
      </c>
      <c r="AA225">
        <f t="shared" si="88"/>
        <v>0</v>
      </c>
      <c r="AB225">
        <f t="shared" si="89"/>
        <v>1</v>
      </c>
      <c r="AC225">
        <f t="shared" si="90"/>
        <v>0</v>
      </c>
      <c r="AD225">
        <f t="shared" si="91"/>
        <v>0</v>
      </c>
      <c r="AE225">
        <f t="shared" si="92"/>
        <v>0</v>
      </c>
      <c r="AF225">
        <f t="shared" si="93"/>
        <v>0</v>
      </c>
      <c r="AG225" s="9">
        <f>'[1]1'!J$20+'[1]1'!J$21*Table6[[#This Row],[TV_State]]</f>
        <v>7450.3298229403563</v>
      </c>
      <c r="AH225" s="9">
        <f>Table6[[#This Row],[sales]]-Table6[[#This Row],[Pred_1]]</f>
        <v>-4567.7560161190731</v>
      </c>
      <c r="AI225">
        <f>ABS(Table6[[#This Row],[Res_1]])/Table6[[#This Row],[sales]]</f>
        <v>1.5846102553592896</v>
      </c>
      <c r="AJ225" s="9">
        <f>'[1]2'!J$20+'[1]2'!J$21*Table6[[#This Row],[Radio_State]]</f>
        <v>3474.9914421462463</v>
      </c>
      <c r="AK225" s="9">
        <f>Table6[[#This Row],[sales]]-Table6[[#This Row],[ Pred_2 ]]</f>
        <v>-592.41763532496316</v>
      </c>
      <c r="AL225">
        <f>ABS(Table6[[#This Row],[ Res_2 ]])/Table6[[#This Row],[sales]]</f>
        <v>0.2055169008762496</v>
      </c>
      <c r="AM225" s="10">
        <f>'[1]3'!J$20+'[1]3'!J$21*Data!O225</f>
        <v>2959.2789300735212</v>
      </c>
      <c r="AN225" s="9">
        <f>Table6[[#This Row],[sales]]-Table6[[#This Row],[Pred_3]]</f>
        <v>-76.705123252238081</v>
      </c>
      <c r="AO225" s="9">
        <f>ABS(Table6[[#This Row],[Res_3]])/Table6[[#This Row],[sales]]</f>
        <v>2.6609942500248954E-2</v>
      </c>
      <c r="AP225" s="9">
        <f>'[1]4'!L$21+'[1]4'!L$27*Table6[[#This Row],[TV_State]]+'[1]4'!L$22*Table6[[#This Row],[NJ_DUM]]+'[1]4'!L$23*Table6[[#This Row],[NY_DUM]]+'[1]4'!L$24*Table6[[#This Row],[PA_DUM]]+'[1]4'!L$25*Table6[[#This Row],[CT_DUM]]+'[1]4'!L$26*Table6[[#This Row],[DL_DUM]]</f>
        <v>1610.664551331673</v>
      </c>
      <c r="AQ225" s="9">
        <f>Table6[[#This Row],[sales]]-Table6[[#This Row],[Pred_4]]</f>
        <v>1271.9092554896101</v>
      </c>
      <c r="AR225">
        <f>ABS(Table6[[#This Row],[Res_4]]/Table6[[#This Row],[sales]])</f>
        <v>0.44124082876205339</v>
      </c>
      <c r="AS225" s="9">
        <f>'[1]5'!L$20+'[1]5'!L$26*Table6[[#This Row],[Radio_State]]+'[1]5'!L$21*Table6[[#This Row],[NJ_DUM]]+'[1]5'!L$22*Table6[[#This Row],[NY_DUM]]+'[1]5'!L$23*Table6[[#This Row],[PA_DUM]]+'[1]5'!L$24*Table6[[#This Row],[CT_DUM]]+'[1]5'!L$25*Table6[[#This Row],[DL_DUM]]</f>
        <v>902.91068741122081</v>
      </c>
      <c r="AT225" s="9">
        <f>Table6[[#This Row],[sales]]-Table6[[#This Row],[Pred_5]]</f>
        <v>1979.6631194100623</v>
      </c>
      <c r="AU225" s="9">
        <f>ABS(Table6[[#This Row],[Red_5]]/Table6[[#This Row],[sales]])</f>
        <v>0.68676927360035489</v>
      </c>
      <c r="AV225" s="9">
        <f>'[1]6'!L$20+'[1]6'!L$26*Table6[[#This Row],[Online]]+'[1]6'!L$21*Table6[[#This Row],[NJ_DUM]]+'[1]6'!L$22*Table6[[#This Row],[NY_DUM]]+'[1]6'!L$23*Table6[[#This Row],[PA_DUM]]+'[1]6'!L$24*Table6[[#This Row],[CT_DUM]]+'[1]6'!L$25*Table6[[#This Row],[DL_DUM]]</f>
        <v>866.82139202504436</v>
      </c>
      <c r="AW225" s="9">
        <f>Table6[[#This Row],[sales]]-Table6[[#This Row],[Pred_6]]</f>
        <v>2015.7524147962388</v>
      </c>
      <c r="AX225" s="9">
        <f>ABS(Table6[[#This Row],[Red_6]]/Table6[[#This Row],[sales]])</f>
        <v>0.69928909019647301</v>
      </c>
      <c r="AY225" s="9">
        <f>'[1]7'!L$21+'[1]7'!L$27*Table6[[#This Row],[LNTV]]+'[1]7'!L$22*Table6[[#This Row],[NJ_DUM]]+'[1]7'!L$23*Table6[[#This Row],[NY_DUM]]+'[1]7'!L$24*Table6[[#This Row],[PA_DUM]]+'[1]7'!L$25*Table6[[#This Row],[CT_DUM]]+'[1]7'!L$26*Table6[[#This Row],[DL_DUM]]</f>
        <v>6.1125237799730314</v>
      </c>
      <c r="AZ225" s="9">
        <f>Table6[[#This Row],[sales]]-Table6[[#This Row],[Pred_7]]</f>
        <v>2876.4612830413103</v>
      </c>
      <c r="BA225" s="9">
        <f>ABS(Table6[[#This Row],[Red_7]]/Table6[[#This Row],[sales]])</f>
        <v>0.99787949097243989</v>
      </c>
      <c r="BB225" s="9">
        <f>'[1]8'!O$22+'[1]8'!O$28*Table6[[#This Row],[LNRADIOLING]]+'[1]8'!O$23*Table6[[#This Row],[DL_DUM]]+'[1]8'!O$24*Table6[[#This Row],[CT_DUM]]+'[1]8'!O$25*Table6[[#This Row],[PA_DUM]]+'[1]8'!O$26*Table6[[#This Row],[NY_DUM]]+'[1]8'!O$27*Table6[[#This Row],[NJ_DUM]]</f>
        <v>8.5138724332244049</v>
      </c>
      <c r="BC225" s="9">
        <f>Table6[[#This Row],[sales]]-Table6[[#This Row],[Pred_8]]</f>
        <v>2874.0599343880585</v>
      </c>
      <c r="BD225" s="9">
        <f>ABS(Table6[[#This Row],[Red_8]]/Table6[[#This Row],[sales]])</f>
        <v>0.99704643384565639</v>
      </c>
      <c r="BE225" s="9">
        <f>'[1]9'!M$19+'[1]9'!M$21*Table6[[#This Row],[LNONLINE]]+'[1]9'!M$20*Table6[[#This Row],[DL_DUM]]+'[1]9'!M$22*Table6[[#This Row],[CT_DUM]]+'[1]9'!M$23*Table6[[#This Row],[PA_DUM]]+'[1]9'!M$24*Table6[[#This Row],[NY_DUM]]+'[1]9'!M$25*Table6[[#This Row],[NJ_DUM]]</f>
        <v>8.3448765786109842</v>
      </c>
      <c r="BF225" s="9">
        <f>Table6[[#This Row],[sales]]-Table6[[#This Row],[Pred_9]]</f>
        <v>2874.228930242672</v>
      </c>
      <c r="BG225" s="9">
        <f>ABS(Table6[[#This Row],[Red_9]]/Table6[[#This Row],[sales]])</f>
        <v>0.99710506056814097</v>
      </c>
      <c r="BH225" s="9">
        <f>'[1]10'!P$22+'[1]10'!P$30*Table6[[#This Row],[LNTV]]+'[1]10'!P$29*Table6[[#This Row],[LNRADIOLING]]+'[1]10'!P$24*Table6[[#This Row],[LNONLINELING]]+'[1]10'!P$23*Table6[[#This Row],[DL_DUM]]+'[1]10'!P$25*Table6[[#This Row],[CT_DUM]]+'[1]10'!P$26*Table6[[#This Row],[PA_DUM]]+'[1]10'!P$27*Table6[[#This Row],[NY_DUM]]+'[1]10'!P$28*Table6[[#This Row],[NJ_DUM]]</f>
        <v>8.3688631508113556</v>
      </c>
      <c r="BI225" s="9">
        <f>Table6[[#This Row],[sales]]-Table6[[#This Row],[Pred_10]]</f>
        <v>2874.2049436704719</v>
      </c>
      <c r="BJ225" s="45">
        <f>ABS(Table6[[#This Row],[Red_10]]/Table6[[#This Row],[sales]])</f>
        <v>0.99709673933378318</v>
      </c>
      <c r="BK225" s="9">
        <f>'[1]11'!P$32+'[1]11'!P$40*Table6[[#This Row],[LNONLINELING]]+'[1]11'!P$39*Table6[[#This Row],[LNRADIOLING]]+'[1]11'!P$38*Table6[[#This Row],[LNTVLING]]+'[1]11'!P$33*Table6[[#This Row],[DL_DUM]]+'[1]11'!P$34*Table6[[#This Row],[CT_DUM]]+'[1]11'!P$35*Table6[[#This Row],[PA_DUM]]+'[1]11'!P$36*Table6[[#This Row],[NY_DUM]]+'[1]11'!P$37*Table6[[#This Row],[NJ_DUM]]</f>
        <v>8.2511423444451033</v>
      </c>
      <c r="BL225" s="9">
        <f>Table6[[#This Row],[sales]]-Table6[[#This Row],[ Pred_11]]</f>
        <v>2874.3226644768379</v>
      </c>
      <c r="BM225" s="47">
        <f>ABS(Table6[[#This Row],[ Red_11]]/Table6[[#This Row],[sales]])</f>
        <v>0.99713757811684822</v>
      </c>
      <c r="BN225" s="9">
        <f>'[1]12'!K$22+'[1]12'!K$28*Table6[[#This Row],[COMBINE LN LING]]+'[1]12'!K$23*Table6[[#This Row],[DL_DUM]]+'[1]12'!K$24*Table6[[#This Row],[CT_DUM]]+'[1]12'!K$25*Table6[[#This Row],[PA_DUM]]+'[1]12'!K$26*Table6[[#This Row],[NY_DUM]]+'[1]12'!K$27*Table6[[#This Row],[NJ_DUM]]</f>
        <v>8.4814161287707641</v>
      </c>
      <c r="BO225" s="9">
        <f>Table6[[#This Row],[sales]]-Table6[[#This Row],[ Pred_12]]</f>
        <v>2874.0923906925123</v>
      </c>
      <c r="BP225" s="47">
        <f>ABS(Table6[[#This Row],[ Red_12]]/Table6[[#This Row],[sales]])</f>
        <v>0.99705769333340211</v>
      </c>
      <c r="BQ225">
        <f>LN(G225+'2019 Totals and Calculations'!C$18)</f>
        <v>8.7149836373915122</v>
      </c>
      <c r="BR225">
        <f>LN(Table6[[#This Row],[PROF RADIO]]+'2019 Totals and Calculations'!D$18)</f>
        <v>6.1961900707133122</v>
      </c>
      <c r="BS225">
        <f>LN(Table6[[#This Row],[ONLINE LINGERING]]+'2019 Totals and Calculations'!E$18)</f>
        <v>5.4964122856148068</v>
      </c>
      <c r="BT225">
        <f>MONTH(Table6[[#This Row],[Date]])</f>
        <v>4</v>
      </c>
      <c r="BU225">
        <f t="shared" si="94"/>
        <v>0</v>
      </c>
      <c r="BV225">
        <f t="shared" si="95"/>
        <v>0</v>
      </c>
      <c r="BW225">
        <f t="shared" si="96"/>
        <v>0</v>
      </c>
      <c r="BX225">
        <f t="shared" si="97"/>
        <v>1</v>
      </c>
      <c r="BY225">
        <f t="shared" si="98"/>
        <v>0</v>
      </c>
      <c r="BZ225">
        <f t="shared" si="99"/>
        <v>0</v>
      </c>
      <c r="CA225">
        <f t="shared" si="100"/>
        <v>0</v>
      </c>
      <c r="CB225">
        <f t="shared" si="101"/>
        <v>0</v>
      </c>
      <c r="CC225">
        <f t="shared" si="102"/>
        <v>0</v>
      </c>
      <c r="CD225">
        <f t="shared" si="103"/>
        <v>0</v>
      </c>
      <c r="CE225">
        <f t="shared" si="104"/>
        <v>0</v>
      </c>
      <c r="CF225">
        <f t="shared" si="105"/>
        <v>0</v>
      </c>
      <c r="CG225">
        <f t="shared" si="106"/>
        <v>67</v>
      </c>
      <c r="CH22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3293.3292184553507</v>
      </c>
      <c r="CI225" s="79">
        <f>Table6[[#This Row],[sales]]-CH225</f>
        <v>-410.75541163406751</v>
      </c>
      <c r="CJ225">
        <f>ABS(Table6[[#This Row],[sales]]-CH225)/Table6[[#This Row],[sales]]</f>
        <v>0.14249606052135128</v>
      </c>
      <c r="CK22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2844.5252853419529</v>
      </c>
      <c r="CL225" s="79">
        <f>Table6[[#This Row],[sales]]-CK225</f>
        <v>38.048521479330248</v>
      </c>
      <c r="CM225">
        <f>ABS(Table6[[#This Row],[sales]]-CK225)/Table6[[#This Row],[sales]]</f>
        <v>1.3199496016127236E-2</v>
      </c>
      <c r="CN22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2686.3844069571819</v>
      </c>
      <c r="CO225" s="79">
        <f>Table6[[#This Row],[sales]]-CN225</f>
        <v>196.18939986410123</v>
      </c>
      <c r="CP225">
        <f>ABS(Table6[[#This Row],[sales]]-CN225)/Table6[[#This Row],[sales]]</f>
        <v>6.8060494895166718E-2</v>
      </c>
      <c r="CQ22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2743.7546724962549</v>
      </c>
      <c r="CR225" s="79">
        <f>Table6[[#This Row],[sales]]-CQ225</f>
        <v>138.81913432502824</v>
      </c>
      <c r="CS225">
        <f>ABS(Table6[[#This Row],[sales]]-CQ225)/Table6[[#This Row],[sales]]</f>
        <v>4.8158050280110276E-2</v>
      </c>
    </row>
    <row r="226" spans="1:97" x14ac:dyDescent="0.2">
      <c r="A226">
        <v>225</v>
      </c>
      <c r="B226" t="s">
        <v>322</v>
      </c>
      <c r="C226" s="5">
        <v>43205</v>
      </c>
      <c r="D226" s="6">
        <v>6285.9681246583532</v>
      </c>
      <c r="E226" s="8">
        <f>YEAR(Table6[[#This Row],[Date]])</f>
        <v>2018</v>
      </c>
      <c r="F226" s="6">
        <f>Table6[[#This Row],[TV_State]]+Table6[[#This Row],[Radio_State]]+Table6[[#This Row],[Online]]</f>
        <v>6893.5858464796902</v>
      </c>
      <c r="G226" s="6">
        <f t="shared" si="81"/>
        <v>5898.3944149959361</v>
      </c>
      <c r="H226" s="6">
        <f>LN(Table6[[#This Row],[PROF TV LING]])</f>
        <v>8.6824354598073565</v>
      </c>
      <c r="I226" s="6">
        <f t="shared" si="82"/>
        <v>8.7460751464980682</v>
      </c>
      <c r="J226" s="6">
        <v>405.07848121422421</v>
      </c>
      <c r="K226" s="6">
        <f t="shared" si="87"/>
        <v>416.59869438096268</v>
      </c>
      <c r="L226" s="6">
        <f>0.5*J225+0.5*Table6[[#This Row],[Radio_State]]</f>
        <v>403.07314219831221</v>
      </c>
      <c r="M226" s="6">
        <f>LN(Table6[[#This Row],[RADIO LINGERING ]])</f>
        <v>5.999118039767203</v>
      </c>
      <c r="N226" s="6">
        <f t="shared" si="83"/>
        <v>6.0040808291093324</v>
      </c>
      <c r="O226" s="6">
        <v>202.53924060711211</v>
      </c>
      <c r="P226" s="6">
        <f t="shared" si="84"/>
        <v>202.28914655195277</v>
      </c>
      <c r="Q226" s="6">
        <f>0.3*O225+0.7*Table6[[#This Row],[Online]]</f>
        <v>201.93763890233851</v>
      </c>
      <c r="R226" s="6">
        <f>LN(Table6[[#This Row],[ONLINE LINGERING]])</f>
        <v>5.3079589314326441</v>
      </c>
      <c r="S226" s="6">
        <f t="shared" si="85"/>
        <v>5.310933648549387</v>
      </c>
      <c r="T226" s="6">
        <v>3155.9485198008829</v>
      </c>
      <c r="U226" s="6">
        <f t="shared" si="86"/>
        <v>8.0570443699825613</v>
      </c>
      <c r="V226" s="8">
        <f>YEAR(Table6[[#This Row],[Date]])</f>
        <v>2018</v>
      </c>
      <c r="W226" s="8">
        <f>WEEKNUM(Table6[[#This Row],[Date]])</f>
        <v>16</v>
      </c>
      <c r="X226" t="s">
        <v>390</v>
      </c>
      <c r="Y226" s="9">
        <f>Table6[[#This Row],[LNTVLING]]+Table6[[#This Row],[LNRADIOLING]]+Table6[[#This Row],[LNONLINELING]]</f>
        <v>19.989512431007203</v>
      </c>
      <c r="Z226">
        <f t="shared" si="107"/>
        <v>1</v>
      </c>
      <c r="AA226">
        <f t="shared" si="88"/>
        <v>0</v>
      </c>
      <c r="AB226">
        <f t="shared" si="89"/>
        <v>1</v>
      </c>
      <c r="AC226">
        <f t="shared" si="90"/>
        <v>0</v>
      </c>
      <c r="AD226">
        <f t="shared" si="91"/>
        <v>0</v>
      </c>
      <c r="AE226">
        <f t="shared" si="92"/>
        <v>0</v>
      </c>
      <c r="AF226">
        <f t="shared" si="93"/>
        <v>0</v>
      </c>
      <c r="AG226" s="9">
        <f>'[1]1'!J$20+'[1]1'!J$21*Table6[[#This Row],[TV_State]]</f>
        <v>7511.5357957151973</v>
      </c>
      <c r="AH226" s="9">
        <f>Table6[[#This Row],[sales]]-Table6[[#This Row],[Pred_1]]</f>
        <v>-4355.5872759143149</v>
      </c>
      <c r="AI226">
        <f>ABS(Table6[[#This Row],[Res_1]])/Table6[[#This Row],[sales]]</f>
        <v>1.3801198747656125</v>
      </c>
      <c r="AJ226" s="9">
        <f>'[1]2'!J$20+'[1]2'!J$21*Table6[[#This Row],[Radio_State]]</f>
        <v>3492.5985385277331</v>
      </c>
      <c r="AK226" s="9">
        <f>Table6[[#This Row],[sales]]-Table6[[#This Row],[ Pred_2 ]]</f>
        <v>-336.65001872685025</v>
      </c>
      <c r="AL226">
        <f>ABS(Table6[[#This Row],[ Res_2 ]])/Table6[[#This Row],[sales]]</f>
        <v>0.10667158117905244</v>
      </c>
      <c r="AM226" s="10">
        <f>'[1]3'!J$20+'[1]3'!J$21*Data!O226</f>
        <v>2970.8644175570071</v>
      </c>
      <c r="AN226" s="9">
        <f>Table6[[#This Row],[sales]]-Table6[[#This Row],[Pred_3]]</f>
        <v>185.0841022438758</v>
      </c>
      <c r="AO226" s="9">
        <f>ABS(Table6[[#This Row],[Res_3]])/Table6[[#This Row],[sales]]</f>
        <v>5.8646109428791712E-2</v>
      </c>
      <c r="AP226" s="9">
        <f>'[1]4'!L$21+'[1]4'!L$27*Table6[[#This Row],[TV_State]]+'[1]4'!L$22*Table6[[#This Row],[NJ_DUM]]+'[1]4'!L$23*Table6[[#This Row],[NY_DUM]]+'[1]4'!L$24*Table6[[#This Row],[PA_DUM]]+'[1]4'!L$25*Table6[[#This Row],[CT_DUM]]+'[1]4'!L$26*Table6[[#This Row],[DL_DUM]]</f>
        <v>1624.3928969015319</v>
      </c>
      <c r="AQ226" s="9">
        <f>Table6[[#This Row],[sales]]-Table6[[#This Row],[Pred_4]]</f>
        <v>1531.555622899351</v>
      </c>
      <c r="AR226">
        <f>ABS(Table6[[#This Row],[Res_4]]/Table6[[#This Row],[sales]])</f>
        <v>0.48529170019414031</v>
      </c>
      <c r="AS226" s="9">
        <f>'[1]5'!L$20+'[1]5'!L$26*Table6[[#This Row],[Radio_State]]+'[1]5'!L$21*Table6[[#This Row],[NJ_DUM]]+'[1]5'!L$22*Table6[[#This Row],[NY_DUM]]+'[1]5'!L$23*Table6[[#This Row],[PA_DUM]]+'[1]5'!L$24*Table6[[#This Row],[CT_DUM]]+'[1]5'!L$25*Table6[[#This Row],[DL_DUM]]</f>
        <v>909.97587900206236</v>
      </c>
      <c r="AT226" s="9">
        <f>Table6[[#This Row],[sales]]-Table6[[#This Row],[Pred_5]]</f>
        <v>2245.9726407988205</v>
      </c>
      <c r="AU226" s="9">
        <f>ABS(Table6[[#This Row],[Red_5]]/Table6[[#This Row],[sales]])</f>
        <v>0.71166326912725586</v>
      </c>
      <c r="AV226" s="9">
        <f>'[1]6'!L$20+'[1]6'!L$26*Table6[[#This Row],[Online]]+'[1]6'!L$21*Table6[[#This Row],[NJ_DUM]]+'[1]6'!L$22*Table6[[#This Row],[NY_DUM]]+'[1]6'!L$23*Table6[[#This Row],[PA_DUM]]+'[1]6'!L$24*Table6[[#This Row],[CT_DUM]]+'[1]6'!L$25*Table6[[#This Row],[DL_DUM]]</f>
        <v>875.54914395715923</v>
      </c>
      <c r="AW226" s="9">
        <f>Table6[[#This Row],[sales]]-Table6[[#This Row],[Pred_6]]</f>
        <v>2280.3993758437236</v>
      </c>
      <c r="AX226" s="9">
        <f>ABS(Table6[[#This Row],[Red_6]]/Table6[[#This Row],[sales]])</f>
        <v>0.72257179150298689</v>
      </c>
      <c r="AY226" s="9">
        <f>'[1]7'!L$21+'[1]7'!L$27*Table6[[#This Row],[LNTV]]+'[1]7'!L$22*Table6[[#This Row],[NJ_DUM]]+'[1]7'!L$23*Table6[[#This Row],[NY_DUM]]+'[1]7'!L$24*Table6[[#This Row],[PA_DUM]]+'[1]7'!L$25*Table6[[#This Row],[CT_DUM]]+'[1]7'!L$26*Table6[[#This Row],[DL_DUM]]</f>
        <v>6.113625127263032</v>
      </c>
      <c r="AZ226" s="9">
        <f>Table6[[#This Row],[sales]]-Table6[[#This Row],[Pred_7]]</f>
        <v>3149.8348946736201</v>
      </c>
      <c r="BA226" s="9">
        <f>ABS(Table6[[#This Row],[Red_7]]/Table6[[#This Row],[sales]])</f>
        <v>0.99806282482464304</v>
      </c>
      <c r="BB226" s="9">
        <f>'[1]8'!O$22+'[1]8'!O$28*Table6[[#This Row],[LNRADIOLING]]+'[1]8'!O$23*Table6[[#This Row],[DL_DUM]]+'[1]8'!O$24*Table6[[#This Row],[CT_DUM]]+'[1]8'!O$25*Table6[[#This Row],[PA_DUM]]+'[1]8'!O$26*Table6[[#This Row],[NY_DUM]]+'[1]8'!O$27*Table6[[#This Row],[NJ_DUM]]</f>
        <v>8.5145822992281808</v>
      </c>
      <c r="BC226" s="9">
        <f>Table6[[#This Row],[sales]]-Table6[[#This Row],[Pred_8]]</f>
        <v>3147.4339375016548</v>
      </c>
      <c r="BD226" s="9">
        <f>ABS(Table6[[#This Row],[Red_8]]/Table6[[#This Row],[sales]])</f>
        <v>0.99730205285485285</v>
      </c>
      <c r="BE226" s="9">
        <f>'[1]9'!M$19+'[1]9'!M$21*Table6[[#This Row],[LNONLINE]]+'[1]9'!M$20*Table6[[#This Row],[DL_DUM]]+'[1]9'!M$22*Table6[[#This Row],[CT_DUM]]+'[1]9'!M$23*Table6[[#This Row],[PA_DUM]]+'[1]9'!M$24*Table6[[#This Row],[NY_DUM]]+'[1]9'!M$25*Table6[[#This Row],[NJ_DUM]]</f>
        <v>8.3480270269423151</v>
      </c>
      <c r="BF226" s="9">
        <f>Table6[[#This Row],[sales]]-Table6[[#This Row],[Pred_9]]</f>
        <v>3147.6004927739405</v>
      </c>
      <c r="BG226" s="9">
        <f>ABS(Table6[[#This Row],[Red_9]]/Table6[[#This Row],[sales]])</f>
        <v>0.99735482788310215</v>
      </c>
      <c r="BH226" s="9">
        <f>'[1]10'!P$22+'[1]10'!P$30*Table6[[#This Row],[LNTV]]+'[1]10'!P$29*Table6[[#This Row],[LNRADIOLING]]+'[1]10'!P$24*Table6[[#This Row],[LNONLINELING]]+'[1]10'!P$23*Table6[[#This Row],[DL_DUM]]+'[1]10'!P$25*Table6[[#This Row],[CT_DUM]]+'[1]10'!P$26*Table6[[#This Row],[PA_DUM]]+'[1]10'!P$27*Table6[[#This Row],[NY_DUM]]+'[1]10'!P$28*Table6[[#This Row],[NJ_DUM]]</f>
        <v>8.3706742340875753</v>
      </c>
      <c r="BI226" s="9">
        <f>Table6[[#This Row],[sales]]-Table6[[#This Row],[Pred_10]]</f>
        <v>3147.5778455667951</v>
      </c>
      <c r="BJ226" s="45">
        <f>ABS(Table6[[#This Row],[Red_10]]/Table6[[#This Row],[sales]])</f>
        <v>0.99734765184489893</v>
      </c>
      <c r="BK226" s="9">
        <f>'[1]11'!P$32+'[1]11'!P$40*Table6[[#This Row],[LNONLINELING]]+'[1]11'!P$39*Table6[[#This Row],[LNRADIOLING]]+'[1]11'!P$38*Table6[[#This Row],[LNTVLING]]+'[1]11'!P$33*Table6[[#This Row],[DL_DUM]]+'[1]11'!P$34*Table6[[#This Row],[CT_DUM]]+'[1]11'!P$35*Table6[[#This Row],[PA_DUM]]+'[1]11'!P$36*Table6[[#This Row],[NY_DUM]]+'[1]11'!P$37*Table6[[#This Row],[NJ_DUM]]</f>
        <v>8.2491279035941059</v>
      </c>
      <c r="BL226" s="9">
        <f>Table6[[#This Row],[sales]]-Table6[[#This Row],[ Pred_11]]</f>
        <v>3147.6993918972889</v>
      </c>
      <c r="BM226" s="47">
        <f>ABS(Table6[[#This Row],[ Red_11]]/Table6[[#This Row],[sales]])</f>
        <v>0.99738616525211432</v>
      </c>
      <c r="BN226" s="9">
        <f>'[1]12'!K$22+'[1]12'!K$28*Table6[[#This Row],[COMBINE LN LING]]+'[1]12'!K$23*Table6[[#This Row],[DL_DUM]]+'[1]12'!K$24*Table6[[#This Row],[CT_DUM]]+'[1]12'!K$25*Table6[[#This Row],[PA_DUM]]+'[1]12'!K$26*Table6[[#This Row],[NY_DUM]]+'[1]12'!K$27*Table6[[#This Row],[NJ_DUM]]</f>
        <v>8.4860802483165543</v>
      </c>
      <c r="BO226" s="9">
        <f>Table6[[#This Row],[sales]]-Table6[[#This Row],[ Pred_12]]</f>
        <v>3147.4624395525661</v>
      </c>
      <c r="BP226" s="47">
        <f>ABS(Table6[[#This Row],[ Red_12]]/Table6[[#This Row],[sales]])</f>
        <v>0.99731108407026481</v>
      </c>
      <c r="BQ226">
        <f>LN(G226+'2019 Totals and Calculations'!C$18)</f>
        <v>8.7418776235984037</v>
      </c>
      <c r="BR226">
        <f>LN(Table6[[#This Row],[PROF RADIO]]+'2019 Totals and Calculations'!D$18)</f>
        <v>6.1724415767862384</v>
      </c>
      <c r="BS226">
        <f>LN(Table6[[#This Row],[ONLINE LINGERING]]+'2019 Totals and Calculations'!E$18)</f>
        <v>5.5045792326189567</v>
      </c>
      <c r="BT226">
        <f>MONTH(Table6[[#This Row],[Date]])</f>
        <v>4</v>
      </c>
      <c r="BU226">
        <f t="shared" si="94"/>
        <v>0</v>
      </c>
      <c r="BV226">
        <f t="shared" si="95"/>
        <v>0</v>
      </c>
      <c r="BW226">
        <f t="shared" si="96"/>
        <v>0</v>
      </c>
      <c r="BX226">
        <f t="shared" si="97"/>
        <v>1</v>
      </c>
      <c r="BY226">
        <f t="shared" si="98"/>
        <v>0</v>
      </c>
      <c r="BZ226">
        <f t="shared" si="99"/>
        <v>0</v>
      </c>
      <c r="CA226">
        <f t="shared" si="100"/>
        <v>0</v>
      </c>
      <c r="CB226">
        <f t="shared" si="101"/>
        <v>0</v>
      </c>
      <c r="CC226">
        <f t="shared" si="102"/>
        <v>0</v>
      </c>
      <c r="CD226">
        <f t="shared" si="103"/>
        <v>0</v>
      </c>
      <c r="CE226">
        <f t="shared" si="104"/>
        <v>0</v>
      </c>
      <c r="CF226">
        <f t="shared" si="105"/>
        <v>0</v>
      </c>
      <c r="CG226">
        <f t="shared" si="106"/>
        <v>68</v>
      </c>
      <c r="CH22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3328.8168946758105</v>
      </c>
      <c r="CI226" s="79">
        <f>Table6[[#This Row],[sales]]-CH226</f>
        <v>-172.86837487492767</v>
      </c>
      <c r="CJ226">
        <f>ABS(Table6[[#This Row],[sales]]-CH226)/Table6[[#This Row],[sales]]</f>
        <v>5.4775410242063893E-2</v>
      </c>
      <c r="CK22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2830.3067079111179</v>
      </c>
      <c r="CL226" s="79">
        <f>Table6[[#This Row],[sales]]-CK226</f>
        <v>325.64181188976499</v>
      </c>
      <c r="CM226">
        <f>ABS(Table6[[#This Row],[sales]]-CK226)/Table6[[#This Row],[sales]]</f>
        <v>0.10318349930191846</v>
      </c>
      <c r="CN22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2699.9067497677806</v>
      </c>
      <c r="CO226" s="79">
        <f>Table6[[#This Row],[sales]]-CN226</f>
        <v>456.04177003310224</v>
      </c>
      <c r="CP226">
        <f>ABS(Table6[[#This Row],[sales]]-CN226)/Table6[[#This Row],[sales]]</f>
        <v>0.14450228423303785</v>
      </c>
      <c r="CQ22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2756.0617571657735</v>
      </c>
      <c r="CR226" s="79">
        <f>Table6[[#This Row],[sales]]-CQ226</f>
        <v>399.88676263510933</v>
      </c>
      <c r="CS226">
        <f>ABS(Table6[[#This Row],[sales]]-CQ226)/Table6[[#This Row],[sales]]</f>
        <v>0.12670889912372185</v>
      </c>
    </row>
    <row r="227" spans="1:97" x14ac:dyDescent="0.2">
      <c r="A227">
        <v>226</v>
      </c>
      <c r="B227" t="s">
        <v>322</v>
      </c>
      <c r="C227" s="5">
        <v>43212</v>
      </c>
      <c r="D227" s="6">
        <v>6348.8278059049371</v>
      </c>
      <c r="E227" s="8">
        <f>YEAR(Table6[[#This Row],[Date]])</f>
        <v>2018</v>
      </c>
      <c r="F227" s="6">
        <f>Table6[[#This Row],[TV_State]]+Table6[[#This Row],[Radio_State]]+Table6[[#This Row],[Online]]</f>
        <v>6962.5217049444864</v>
      </c>
      <c r="G227" s="6">
        <f t="shared" si="81"/>
        <v>6033.5244322686358</v>
      </c>
      <c r="H227" s="6">
        <f>LN(Table6[[#This Row],[PROF TV LING]])</f>
        <v>8.7050866019408808</v>
      </c>
      <c r="I227" s="6">
        <f t="shared" si="82"/>
        <v>8.7560254773512369</v>
      </c>
      <c r="J227" s="6">
        <v>409.12926602636645</v>
      </c>
      <c r="K227" s="6">
        <f t="shared" si="87"/>
        <v>412.8639802036646</v>
      </c>
      <c r="L227" s="6">
        <f>0.5*J226+0.5*Table6[[#This Row],[Radio_State]]</f>
        <v>407.1038736202953</v>
      </c>
      <c r="M227" s="6">
        <f>LN(Table6[[#This Row],[RADIO LINGERING ]])</f>
        <v>6.0090683706203709</v>
      </c>
      <c r="N227" s="6">
        <f t="shared" si="83"/>
        <v>6.0140311599625003</v>
      </c>
      <c r="O227" s="6">
        <v>204.56463301318323</v>
      </c>
      <c r="P227" s="6">
        <f t="shared" si="84"/>
        <v>203.88198707481408</v>
      </c>
      <c r="Q227" s="6">
        <f>0.3*O226+0.7*Table6[[#This Row],[Online]]</f>
        <v>203.95701529136187</v>
      </c>
      <c r="R227" s="6">
        <f>LN(Table6[[#This Row],[ONLINE LINGERING]])</f>
        <v>5.317909262285812</v>
      </c>
      <c r="S227" s="6">
        <f t="shared" si="85"/>
        <v>5.3208839794025549</v>
      </c>
      <c r="T227" s="6">
        <v>2703.3267255134797</v>
      </c>
      <c r="U227" s="6">
        <f t="shared" si="86"/>
        <v>7.9022384141153577</v>
      </c>
      <c r="V227" s="8">
        <f>YEAR(Table6[[#This Row],[Date]])</f>
        <v>2018</v>
      </c>
      <c r="W227" s="8">
        <f>WEEKNUM(Table6[[#This Row],[Date]])</f>
        <v>17</v>
      </c>
      <c r="X227" t="s">
        <v>391</v>
      </c>
      <c r="Y227" s="9">
        <f>Table6[[#This Row],[LNTVLING]]+Table6[[#This Row],[LNRADIOLING]]+Table6[[#This Row],[LNONLINELING]]</f>
        <v>20.032064234847063</v>
      </c>
      <c r="Z227">
        <f t="shared" si="107"/>
        <v>1</v>
      </c>
      <c r="AA227">
        <f t="shared" si="88"/>
        <v>0</v>
      </c>
      <c r="AB227">
        <f t="shared" si="89"/>
        <v>1</v>
      </c>
      <c r="AC227">
        <f t="shared" si="90"/>
        <v>0</v>
      </c>
      <c r="AD227">
        <f t="shared" si="91"/>
        <v>0</v>
      </c>
      <c r="AE227">
        <f t="shared" si="92"/>
        <v>0</v>
      </c>
      <c r="AF227">
        <f t="shared" si="93"/>
        <v>0</v>
      </c>
      <c r="AG227" s="9">
        <f>'[1]1'!J$20+'[1]1'!J$21*Table6[[#This Row],[TV_State]]</f>
        <v>7573.3538282177869</v>
      </c>
      <c r="AH227" s="9">
        <f>Table6[[#This Row],[sales]]-Table6[[#This Row],[Pred_1]]</f>
        <v>-4870.0271027043073</v>
      </c>
      <c r="AI227">
        <f>ABS(Table6[[#This Row],[Res_1]])/Table6[[#This Row],[sales]]</f>
        <v>1.8014940838419287</v>
      </c>
      <c r="AJ227" s="9">
        <f>'[1]2'!J$20+'[1]2'!J$21*Table6[[#This Row],[Radio_State]]</f>
        <v>3510.3817058730356</v>
      </c>
      <c r="AK227" s="9">
        <f>Table6[[#This Row],[sales]]-Table6[[#This Row],[ Pred_2 ]]</f>
        <v>-807.05498035955588</v>
      </c>
      <c r="AL227">
        <f>ABS(Table6[[#This Row],[ Res_2 ]])/Table6[[#This Row],[sales]]</f>
        <v>0.29854141297192294</v>
      </c>
      <c r="AM227" s="10">
        <f>'[1]3'!J$20+'[1]3'!J$21*Data!O227</f>
        <v>2982.5657599153292</v>
      </c>
      <c r="AN227" s="9">
        <f>Table6[[#This Row],[sales]]-Table6[[#This Row],[Pred_3]]</f>
        <v>-279.23903440184949</v>
      </c>
      <c r="AO227" s="9">
        <f>ABS(Table6[[#This Row],[Res_3]])/Table6[[#This Row],[sales]]</f>
        <v>0.10329459320120095</v>
      </c>
      <c r="AP227" s="9">
        <f>'[1]4'!L$21+'[1]4'!L$27*Table6[[#This Row],[TV_State]]+'[1]4'!L$22*Table6[[#This Row],[NJ_DUM]]+'[1]4'!L$23*Table6[[#This Row],[NY_DUM]]+'[1]4'!L$24*Table6[[#This Row],[PA_DUM]]+'[1]4'!L$25*Table6[[#This Row],[CT_DUM]]+'[1]4'!L$26*Table6[[#This Row],[DL_DUM]]</f>
        <v>1638.2585259270891</v>
      </c>
      <c r="AQ227" s="9">
        <f>Table6[[#This Row],[sales]]-Table6[[#This Row],[Pred_4]]</f>
        <v>1065.0681995863906</v>
      </c>
      <c r="AR227">
        <f>ABS(Table6[[#This Row],[Res_4]]/Table6[[#This Row],[sales]])</f>
        <v>0.39398426743407705</v>
      </c>
      <c r="AS227" s="9">
        <f>'[1]5'!L$20+'[1]5'!L$26*Table6[[#This Row],[Radio_State]]+'[1]5'!L$21*Table6[[#This Row],[NJ_DUM]]+'[1]5'!L$22*Table6[[#This Row],[NY_DUM]]+'[1]5'!L$23*Table6[[#This Row],[PA_DUM]]+'[1]5'!L$24*Table6[[#This Row],[CT_DUM]]+'[1]5'!L$25*Table6[[#This Row],[DL_DUM]]</f>
        <v>917.11172250881248</v>
      </c>
      <c r="AT227" s="9">
        <f>Table6[[#This Row],[sales]]-Table6[[#This Row],[Pred_5]]</f>
        <v>1786.2150030046673</v>
      </c>
      <c r="AU227" s="9">
        <f>ABS(Table6[[#This Row],[Red_5]]/Table6[[#This Row],[sales]])</f>
        <v>0.66074699226945544</v>
      </c>
      <c r="AV227" s="9">
        <f>'[1]6'!L$20+'[1]6'!L$26*Table6[[#This Row],[Online]]+'[1]6'!L$21*Table6[[#This Row],[NJ_DUM]]+'[1]6'!L$22*Table6[[#This Row],[NY_DUM]]+'[1]6'!L$23*Table6[[#This Row],[PA_DUM]]+'[1]6'!L$24*Table6[[#This Row],[CT_DUM]]+'[1]6'!L$25*Table6[[#This Row],[DL_DUM]]</f>
        <v>884.36417340859543</v>
      </c>
      <c r="AW227" s="9">
        <f>Table6[[#This Row],[sales]]-Table6[[#This Row],[Pred_6]]</f>
        <v>1818.9625521048843</v>
      </c>
      <c r="AX227" s="9">
        <f>ABS(Table6[[#This Row],[Red_6]]/Table6[[#This Row],[sales]])</f>
        <v>0.67286078850102138</v>
      </c>
      <c r="AY227" s="9">
        <f>'[1]7'!L$21+'[1]7'!L$27*Table6[[#This Row],[LNTV]]+'[1]7'!L$22*Table6[[#This Row],[NJ_DUM]]+'[1]7'!L$23*Table6[[#This Row],[NY_DUM]]+'[1]7'!L$24*Table6[[#This Row],[PA_DUM]]+'[1]7'!L$25*Table6[[#This Row],[CT_DUM]]+'[1]7'!L$26*Table6[[#This Row],[DL_DUM]]</f>
        <v>6.1147264745530325</v>
      </c>
      <c r="AZ227" s="9">
        <f>Table6[[#This Row],[sales]]-Table6[[#This Row],[Pred_7]]</f>
        <v>2697.2119990389265</v>
      </c>
      <c r="BA227" s="9">
        <f>ABS(Table6[[#This Row],[Red_7]]/Table6[[#This Row],[sales]])</f>
        <v>0.99773807345710619</v>
      </c>
      <c r="BB227" s="9">
        <f>'[1]8'!O$22+'[1]8'!O$28*Table6[[#This Row],[LNRADIOLING]]+'[1]8'!O$23*Table6[[#This Row],[DL_DUM]]+'[1]8'!O$24*Table6[[#This Row],[CT_DUM]]+'[1]8'!O$25*Table6[[#This Row],[PA_DUM]]+'[1]8'!O$26*Table6[[#This Row],[NY_DUM]]+'[1]8'!O$27*Table6[[#This Row],[NJ_DUM]]</f>
        <v>8.5152921652319584</v>
      </c>
      <c r="BC227" s="9">
        <f>Table6[[#This Row],[sales]]-Table6[[#This Row],[Pred_8]]</f>
        <v>2694.8114333482476</v>
      </c>
      <c r="BD227" s="9">
        <f>ABS(Table6[[#This Row],[Red_8]]/Table6[[#This Row],[sales]])</f>
        <v>0.99685006918147689</v>
      </c>
      <c r="BE227" s="9">
        <f>'[1]9'!M$19+'[1]9'!M$21*Table6[[#This Row],[LNONLINE]]+'[1]9'!M$20*Table6[[#This Row],[DL_DUM]]+'[1]9'!M$22*Table6[[#This Row],[CT_DUM]]+'[1]9'!M$23*Table6[[#This Row],[PA_DUM]]+'[1]9'!M$24*Table6[[#This Row],[NY_DUM]]+'[1]9'!M$25*Table6[[#This Row],[NJ_DUM]]</f>
        <v>8.3511774752736478</v>
      </c>
      <c r="BF227" s="9">
        <f>Table6[[#This Row],[sales]]-Table6[[#This Row],[Pred_9]]</f>
        <v>2694.9755480382059</v>
      </c>
      <c r="BG227" s="9">
        <f>ABS(Table6[[#This Row],[Red_9]]/Table6[[#This Row],[sales]])</f>
        <v>0.99691077759988944</v>
      </c>
      <c r="BH227" s="9">
        <f>'[1]10'!P$22+'[1]10'!P$30*Table6[[#This Row],[LNTV]]+'[1]10'!P$29*Table6[[#This Row],[LNRADIOLING]]+'[1]10'!P$24*Table6[[#This Row],[LNONLINELING]]+'[1]10'!P$23*Table6[[#This Row],[DL_DUM]]+'[1]10'!P$25*Table6[[#This Row],[CT_DUM]]+'[1]10'!P$26*Table6[[#This Row],[PA_DUM]]+'[1]10'!P$27*Table6[[#This Row],[NY_DUM]]+'[1]10'!P$28*Table6[[#This Row],[NJ_DUM]]</f>
        <v>8.3724853173637932</v>
      </c>
      <c r="BI227" s="9">
        <f>Table6[[#This Row],[sales]]-Table6[[#This Row],[Pred_10]]</f>
        <v>2694.9542401961157</v>
      </c>
      <c r="BJ227" s="45">
        <f>ABS(Table6[[#This Row],[Red_10]]/Table6[[#This Row],[sales]])</f>
        <v>0.99690289551819766</v>
      </c>
      <c r="BK227" s="9">
        <f>'[1]11'!P$32+'[1]11'!P$40*Table6[[#This Row],[LNONLINELING]]+'[1]11'!P$39*Table6[[#This Row],[LNRADIOLING]]+'[1]11'!P$38*Table6[[#This Row],[LNTVLING]]+'[1]11'!P$33*Table6[[#This Row],[DL_DUM]]+'[1]11'!P$34*Table6[[#This Row],[CT_DUM]]+'[1]11'!P$35*Table6[[#This Row],[PA_DUM]]+'[1]11'!P$36*Table6[[#This Row],[NY_DUM]]+'[1]11'!P$37*Table6[[#This Row],[NJ_DUM]]</f>
        <v>8.2481109666928702</v>
      </c>
      <c r="BL227" s="9">
        <f>Table6[[#This Row],[sales]]-Table6[[#This Row],[ Pred_11]]</f>
        <v>2695.0786145467869</v>
      </c>
      <c r="BM227" s="47">
        <f>ABS(Table6[[#This Row],[ Red_11]]/Table6[[#This Row],[sales]])</f>
        <v>0.99694890340525666</v>
      </c>
      <c r="BN227" s="9">
        <f>'[1]12'!K$22+'[1]12'!K$28*Table6[[#This Row],[COMBINE LN LING]]+'[1]12'!K$23*Table6[[#This Row],[DL_DUM]]+'[1]12'!K$24*Table6[[#This Row],[CT_DUM]]+'[1]12'!K$25*Table6[[#This Row],[PA_DUM]]+'[1]12'!K$26*Table6[[#This Row],[NY_DUM]]+'[1]12'!K$27*Table6[[#This Row],[NJ_DUM]]</f>
        <v>8.4901752584179455</v>
      </c>
      <c r="BO227" s="9">
        <f>Table6[[#This Row],[sales]]-Table6[[#This Row],[ Pred_12]]</f>
        <v>2694.8365502550619</v>
      </c>
      <c r="BP227" s="47">
        <f>ABS(Table6[[#This Row],[ Red_12]]/Table6[[#This Row],[sales]])</f>
        <v>0.99685936029178823</v>
      </c>
      <c r="BQ227">
        <f>LN(G227+'2019 Totals and Calculations'!C$18)</f>
        <v>8.7632354266056414</v>
      </c>
      <c r="BR227">
        <f>LN(Table6[[#This Row],[PROF RADIO]]+'2019 Totals and Calculations'!D$18)</f>
        <v>6.164619944544004</v>
      </c>
      <c r="BS227">
        <f>LN(Table6[[#This Row],[ONLINE LINGERING]]+'2019 Totals and Calculations'!E$18)</f>
        <v>5.5127606979478161</v>
      </c>
      <c r="BT227">
        <f>MONTH(Table6[[#This Row],[Date]])</f>
        <v>4</v>
      </c>
      <c r="BU227">
        <f t="shared" si="94"/>
        <v>0</v>
      </c>
      <c r="BV227">
        <f t="shared" si="95"/>
        <v>0</v>
      </c>
      <c r="BW227">
        <f t="shared" si="96"/>
        <v>0</v>
      </c>
      <c r="BX227">
        <f t="shared" si="97"/>
        <v>1</v>
      </c>
      <c r="BY227">
        <f t="shared" si="98"/>
        <v>0</v>
      </c>
      <c r="BZ227">
        <f t="shared" si="99"/>
        <v>0</v>
      </c>
      <c r="CA227">
        <f t="shared" si="100"/>
        <v>0</v>
      </c>
      <c r="CB227">
        <f t="shared" si="101"/>
        <v>0</v>
      </c>
      <c r="CC227">
        <f t="shared" si="102"/>
        <v>0</v>
      </c>
      <c r="CD227">
        <f t="shared" si="103"/>
        <v>0</v>
      </c>
      <c r="CE227">
        <f t="shared" si="104"/>
        <v>0</v>
      </c>
      <c r="CF227">
        <f t="shared" si="105"/>
        <v>0</v>
      </c>
      <c r="CG227">
        <f t="shared" si="106"/>
        <v>69</v>
      </c>
      <c r="CH22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3359.1406955049974</v>
      </c>
      <c r="CI227" s="79">
        <f>Table6[[#This Row],[sales]]-CH227</f>
        <v>-655.81396999151775</v>
      </c>
      <c r="CJ227">
        <f>ABS(Table6[[#This Row],[sales]]-CH227)/Table6[[#This Row],[sales]]</f>
        <v>0.24259515647963348</v>
      </c>
      <c r="CK22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2829.9381763364386</v>
      </c>
      <c r="CL227" s="79">
        <f>Table6[[#This Row],[sales]]-CK227</f>
        <v>-126.61145082295889</v>
      </c>
      <c r="CM227">
        <f>ABS(Table6[[#This Row],[sales]]-CK227)/Table6[[#This Row],[sales]]</f>
        <v>4.6835423046731377E-2</v>
      </c>
      <c r="CN22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2713.5100255637717</v>
      </c>
      <c r="CO227" s="79">
        <f>Table6[[#This Row],[sales]]-CN227</f>
        <v>-10.183300050292019</v>
      </c>
      <c r="CP227">
        <f>ABS(Table6[[#This Row],[sales]]-CN227)/Table6[[#This Row],[sales]]</f>
        <v>3.7669512731050908E-3</v>
      </c>
      <c r="CQ22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2772.9982620032656</v>
      </c>
      <c r="CR227" s="79">
        <f>Table6[[#This Row],[sales]]-CQ227</f>
        <v>-69.671536489785922</v>
      </c>
      <c r="CS227">
        <f>ABS(Table6[[#This Row],[sales]]-CQ227)/Table6[[#This Row],[sales]]</f>
        <v>2.5772517924762595E-2</v>
      </c>
    </row>
    <row r="228" spans="1:97" x14ac:dyDescent="0.2">
      <c r="A228">
        <v>227</v>
      </c>
      <c r="B228" t="s">
        <v>322</v>
      </c>
      <c r="C228" s="5">
        <v>43219</v>
      </c>
      <c r="D228" s="6">
        <v>6412.3160839639859</v>
      </c>
      <c r="E228" s="8">
        <f>YEAR(Table6[[#This Row],[Date]])</f>
        <v>2018</v>
      </c>
      <c r="F228" s="6">
        <f>Table6[[#This Row],[TV_State]]+Table6[[#This Row],[Radio_State]]+Table6[[#This Row],[Online]]</f>
        <v>7032.1469219939308</v>
      </c>
      <c r="G228" s="6">
        <f t="shared" si="81"/>
        <v>6147.1619277772406</v>
      </c>
      <c r="H228" s="6">
        <f>LN(Table6[[#This Row],[PROF TV LING]])</f>
        <v>8.7237457791299615</v>
      </c>
      <c r="I228" s="6">
        <f t="shared" si="82"/>
        <v>8.7659758082044057</v>
      </c>
      <c r="J228" s="6">
        <v>413.22055868663011</v>
      </c>
      <c r="K228" s="6">
        <f t="shared" si="87"/>
        <v>413.04226944514733</v>
      </c>
      <c r="L228" s="6">
        <f>0.5*J227+0.5*Table6[[#This Row],[Radio_State]]</f>
        <v>411.17491235649828</v>
      </c>
      <c r="M228" s="6">
        <f>LN(Table6[[#This Row],[RADIO LINGERING ]])</f>
        <v>6.0190187014735388</v>
      </c>
      <c r="N228" s="6">
        <f t="shared" si="83"/>
        <v>6.0239814908156681</v>
      </c>
      <c r="O228" s="6">
        <v>206.61027934331509</v>
      </c>
      <c r="P228" s="6">
        <f t="shared" si="84"/>
        <v>205.79179166276475</v>
      </c>
      <c r="Q228" s="6">
        <f>0.3*O227+0.7*Table6[[#This Row],[Online]]</f>
        <v>205.99658544427552</v>
      </c>
      <c r="R228" s="6">
        <f>LN(Table6[[#This Row],[ONLINE LINGERING]])</f>
        <v>5.3278595931389798</v>
      </c>
      <c r="S228" s="6">
        <f t="shared" si="85"/>
        <v>5.3308343102557227</v>
      </c>
      <c r="T228" s="6">
        <v>3151.4630180329627</v>
      </c>
      <c r="U228" s="6">
        <f t="shared" si="86"/>
        <v>8.055622074165278</v>
      </c>
      <c r="V228" s="8">
        <f>YEAR(Table6[[#This Row],[Date]])</f>
        <v>2018</v>
      </c>
      <c r="W228" s="8">
        <f>WEEKNUM(Table6[[#This Row],[Date]])</f>
        <v>18</v>
      </c>
      <c r="X228" t="s">
        <v>392</v>
      </c>
      <c r="Y228" s="9">
        <f>Table6[[#This Row],[LNTVLING]]+Table6[[#This Row],[LNRADIOLING]]+Table6[[#This Row],[LNONLINELING]]</f>
        <v>20.070624073742479</v>
      </c>
      <c r="Z228">
        <f t="shared" si="107"/>
        <v>1</v>
      </c>
      <c r="AA228">
        <f t="shared" si="88"/>
        <v>0</v>
      </c>
      <c r="AB228">
        <f t="shared" si="89"/>
        <v>1</v>
      </c>
      <c r="AC228">
        <f t="shared" si="90"/>
        <v>0</v>
      </c>
      <c r="AD228">
        <f t="shared" si="91"/>
        <v>0</v>
      </c>
      <c r="AE228">
        <f t="shared" si="92"/>
        <v>0</v>
      </c>
      <c r="AF228">
        <f t="shared" si="93"/>
        <v>0</v>
      </c>
      <c r="AG228" s="9">
        <f>'[1]1'!J$20+'[1]1'!J$21*Table6[[#This Row],[TV_State]]</f>
        <v>7635.7900410454013</v>
      </c>
      <c r="AH228" s="9">
        <f>Table6[[#This Row],[sales]]-Table6[[#This Row],[Pred_1]]</f>
        <v>-4484.3270230124381</v>
      </c>
      <c r="AI228">
        <f>ABS(Table6[[#This Row],[Res_1]])/Table6[[#This Row],[sales]]</f>
        <v>1.4229349979208719</v>
      </c>
      <c r="AJ228" s="9">
        <f>'[1]2'!J$20+'[1]2'!J$21*Table6[[#This Row],[Radio_State]]</f>
        <v>3528.3427048917906</v>
      </c>
      <c r="AK228" s="9">
        <f>Table6[[#This Row],[sales]]-Table6[[#This Row],[ Pred_2 ]]</f>
        <v>-376.87968685882788</v>
      </c>
      <c r="AL228">
        <f>ABS(Table6[[#This Row],[ Res_2 ]])/Table6[[#This Row],[sales]]</f>
        <v>0.11958880199522808</v>
      </c>
      <c r="AM228" s="10">
        <f>'[1]3'!J$20+'[1]3'!J$21*Data!O228</f>
        <v>2994.3841156972339</v>
      </c>
      <c r="AN228" s="9">
        <f>Table6[[#This Row],[sales]]-Table6[[#This Row],[Pred_3]]</f>
        <v>157.0789023357288</v>
      </c>
      <c r="AO228" s="9">
        <f>ABS(Table6[[#This Row],[Res_3]])/Table6[[#This Row],[sales]]</f>
        <v>4.9843168533759974E-2</v>
      </c>
      <c r="AP228" s="9">
        <f>'[1]4'!L$21+'[1]4'!L$27*Table6[[#This Row],[TV_State]]+'[1]4'!L$22*Table6[[#This Row],[NJ_DUM]]+'[1]4'!L$23*Table6[[#This Row],[NY_DUM]]+'[1]4'!L$24*Table6[[#This Row],[PA_DUM]]+'[1]4'!L$25*Table6[[#This Row],[CT_DUM]]+'[1]4'!L$26*Table6[[#This Row],[DL_DUM]]</f>
        <v>1652.2628112429015</v>
      </c>
      <c r="AQ228" s="9">
        <f>Table6[[#This Row],[sales]]-Table6[[#This Row],[Pred_4]]</f>
        <v>1499.2002067900612</v>
      </c>
      <c r="AR228">
        <f>ABS(Table6[[#This Row],[Res_4]]/Table6[[#This Row],[sales]])</f>
        <v>0.47571562738052103</v>
      </c>
      <c r="AS228" s="9">
        <f>'[1]5'!L$20+'[1]5'!L$26*Table6[[#This Row],[Radio_State]]+'[1]5'!L$21*Table6[[#This Row],[NJ_DUM]]+'[1]5'!L$22*Table6[[#This Row],[NY_DUM]]+'[1]5'!L$23*Table6[[#This Row],[PA_DUM]]+'[1]5'!L$24*Table6[[#This Row],[CT_DUM]]+'[1]5'!L$25*Table6[[#This Row],[DL_DUM]]</f>
        <v>924.31892445063011</v>
      </c>
      <c r="AT228" s="9">
        <f>Table6[[#This Row],[sales]]-Table6[[#This Row],[Pred_5]]</f>
        <v>2227.1440935823325</v>
      </c>
      <c r="AU228" s="9">
        <f>ABS(Table6[[#This Row],[Red_5]]/Table6[[#This Row],[sales]])</f>
        <v>0.70670164328072649</v>
      </c>
      <c r="AV228" s="9">
        <f>'[1]6'!L$20+'[1]6'!L$26*Table6[[#This Row],[Online]]+'[1]6'!L$21*Table6[[#This Row],[NJ_DUM]]+'[1]6'!L$22*Table6[[#This Row],[NY_DUM]]+'[1]6'!L$23*Table6[[#This Row],[PA_DUM]]+'[1]6'!L$24*Table6[[#This Row],[CT_DUM]]+'[1]6'!L$25*Table6[[#This Row],[DL_DUM]]</f>
        <v>893.26735315454619</v>
      </c>
      <c r="AW228" s="9">
        <f>Table6[[#This Row],[sales]]-Table6[[#This Row],[Pred_6]]</f>
        <v>2258.1956648784167</v>
      </c>
      <c r="AX228" s="9">
        <f>ABS(Table6[[#This Row],[Red_6]]/Table6[[#This Row],[sales]])</f>
        <v>0.71655470870412008</v>
      </c>
      <c r="AY228" s="9">
        <f>'[1]7'!L$21+'[1]7'!L$27*Table6[[#This Row],[LNTV]]+'[1]7'!L$22*Table6[[#This Row],[NJ_DUM]]+'[1]7'!L$23*Table6[[#This Row],[NY_DUM]]+'[1]7'!L$24*Table6[[#This Row],[PA_DUM]]+'[1]7'!L$25*Table6[[#This Row],[CT_DUM]]+'[1]7'!L$26*Table6[[#This Row],[DL_DUM]]</f>
        <v>6.1158278218430331</v>
      </c>
      <c r="AZ228" s="9">
        <f>Table6[[#This Row],[sales]]-Table6[[#This Row],[Pred_7]]</f>
        <v>3145.3471902111196</v>
      </c>
      <c r="BA228" s="9">
        <f>ABS(Table6[[#This Row],[Red_7]]/Table6[[#This Row],[sales]])</f>
        <v>0.99805936868468781</v>
      </c>
      <c r="BB228" s="9">
        <f>'[1]8'!O$22+'[1]8'!O$28*Table6[[#This Row],[LNRADIOLING]]+'[1]8'!O$23*Table6[[#This Row],[DL_DUM]]+'[1]8'!O$24*Table6[[#This Row],[CT_DUM]]+'[1]8'!O$25*Table6[[#This Row],[PA_DUM]]+'[1]8'!O$26*Table6[[#This Row],[NY_DUM]]+'[1]8'!O$27*Table6[[#This Row],[NJ_DUM]]</f>
        <v>8.5160020312357343</v>
      </c>
      <c r="BC228" s="9">
        <f>Table6[[#This Row],[sales]]-Table6[[#This Row],[Pred_8]]</f>
        <v>3142.9470160017272</v>
      </c>
      <c r="BD228" s="9">
        <f>ABS(Table6[[#This Row],[Red_8]]/Table6[[#This Row],[sales]])</f>
        <v>0.99729776234640666</v>
      </c>
      <c r="BE228" s="9">
        <f>'[1]9'!M$19+'[1]9'!M$21*Table6[[#This Row],[LNONLINE]]+'[1]9'!M$20*Table6[[#This Row],[DL_DUM]]+'[1]9'!M$22*Table6[[#This Row],[CT_DUM]]+'[1]9'!M$23*Table6[[#This Row],[PA_DUM]]+'[1]9'!M$24*Table6[[#This Row],[NY_DUM]]+'[1]9'!M$25*Table6[[#This Row],[NJ_DUM]]</f>
        <v>8.3543279236049806</v>
      </c>
      <c r="BF228" s="9">
        <f>Table6[[#This Row],[sales]]-Table6[[#This Row],[Pred_9]]</f>
        <v>3143.1086901093577</v>
      </c>
      <c r="BG228" s="9">
        <f>ABS(Table6[[#This Row],[Red_9]]/Table6[[#This Row],[sales]])</f>
        <v>0.99734906363304887</v>
      </c>
      <c r="BH228" s="9">
        <f>'[1]10'!P$22+'[1]10'!P$30*Table6[[#This Row],[LNTV]]+'[1]10'!P$29*Table6[[#This Row],[LNRADIOLING]]+'[1]10'!P$24*Table6[[#This Row],[LNONLINELING]]+'[1]10'!P$23*Table6[[#This Row],[DL_DUM]]+'[1]10'!P$25*Table6[[#This Row],[CT_DUM]]+'[1]10'!P$26*Table6[[#This Row],[PA_DUM]]+'[1]10'!P$27*Table6[[#This Row],[NY_DUM]]+'[1]10'!P$28*Table6[[#This Row],[NJ_DUM]]</f>
        <v>8.3742964006400094</v>
      </c>
      <c r="BI228" s="9">
        <f>Table6[[#This Row],[sales]]-Table6[[#This Row],[Pred_10]]</f>
        <v>3143.0887216323226</v>
      </c>
      <c r="BJ228" s="45">
        <f>ABS(Table6[[#This Row],[Red_10]]/Table6[[#This Row],[sales]])</f>
        <v>0.99734272737686536</v>
      </c>
      <c r="BK228" s="9">
        <f>'[1]11'!P$32+'[1]11'!P$40*Table6[[#This Row],[LNONLINELING]]+'[1]11'!P$39*Table6[[#This Row],[LNRADIOLING]]+'[1]11'!P$38*Table6[[#This Row],[LNTVLING]]+'[1]11'!P$33*Table6[[#This Row],[DL_DUM]]+'[1]11'!P$34*Table6[[#This Row],[CT_DUM]]+'[1]11'!P$35*Table6[[#This Row],[PA_DUM]]+'[1]11'!P$36*Table6[[#This Row],[NY_DUM]]+'[1]11'!P$37*Table6[[#This Row],[NJ_DUM]]</f>
        <v>8.2477673824084121</v>
      </c>
      <c r="BL228" s="9">
        <f>Table6[[#This Row],[sales]]-Table6[[#This Row],[ Pred_11]]</f>
        <v>3143.2152506505545</v>
      </c>
      <c r="BM228" s="47">
        <f>ABS(Table6[[#This Row],[ Red_11]]/Table6[[#This Row],[sales]])</f>
        <v>0.99738287667181436</v>
      </c>
      <c r="BN228" s="9">
        <f>'[1]12'!K$22+'[1]12'!K$28*Table6[[#This Row],[COMBINE LN LING]]+'[1]12'!K$23*Table6[[#This Row],[DL_DUM]]+'[1]12'!K$24*Table6[[#This Row],[CT_DUM]]+'[1]12'!K$25*Table6[[#This Row],[PA_DUM]]+'[1]12'!K$26*Table6[[#This Row],[NY_DUM]]+'[1]12'!K$27*Table6[[#This Row],[NJ_DUM]]</f>
        <v>8.4938860982774997</v>
      </c>
      <c r="BO228" s="9">
        <f>Table6[[#This Row],[sales]]-Table6[[#This Row],[ Pred_12]]</f>
        <v>3142.9691319346853</v>
      </c>
      <c r="BP228" s="47">
        <f>ABS(Table6[[#This Row],[ Red_12]]/Table6[[#This Row],[sales]])</f>
        <v>0.9973047800181456</v>
      </c>
      <c r="BQ228">
        <f>LN(G228+'2019 Totals and Calculations'!C$18)</f>
        <v>8.7808497653764928</v>
      </c>
      <c r="BR228">
        <f>LN(Table6[[#This Row],[PROF RADIO]]+'2019 Totals and Calculations'!D$18)</f>
        <v>6.1649947305150796</v>
      </c>
      <c r="BS228">
        <f>LN(Table6[[#This Row],[ONLINE LINGERING]]+'2019 Totals and Calculations'!E$18)</f>
        <v>5.5209565887997192</v>
      </c>
      <c r="BT228">
        <f>MONTH(Table6[[#This Row],[Date]])</f>
        <v>4</v>
      </c>
      <c r="BU228">
        <f t="shared" si="94"/>
        <v>0</v>
      </c>
      <c r="BV228">
        <f t="shared" si="95"/>
        <v>0</v>
      </c>
      <c r="BW228">
        <f t="shared" si="96"/>
        <v>0</v>
      </c>
      <c r="BX228">
        <f t="shared" si="97"/>
        <v>1</v>
      </c>
      <c r="BY228">
        <f t="shared" si="98"/>
        <v>0</v>
      </c>
      <c r="BZ228">
        <f t="shared" si="99"/>
        <v>0</v>
      </c>
      <c r="CA228">
        <f t="shared" si="100"/>
        <v>0</v>
      </c>
      <c r="CB228">
        <f t="shared" si="101"/>
        <v>0</v>
      </c>
      <c r="CC228">
        <f t="shared" si="102"/>
        <v>0</v>
      </c>
      <c r="CD228">
        <f t="shared" si="103"/>
        <v>0</v>
      </c>
      <c r="CE228">
        <f t="shared" si="104"/>
        <v>0</v>
      </c>
      <c r="CF228">
        <f t="shared" si="105"/>
        <v>0</v>
      </c>
      <c r="CG228">
        <f t="shared" si="106"/>
        <v>70</v>
      </c>
      <c r="CH22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3385.9615067635168</v>
      </c>
      <c r="CI228" s="79">
        <f>Table6[[#This Row],[sales]]-CH228</f>
        <v>-234.49848873055407</v>
      </c>
      <c r="CJ228">
        <f>ABS(Table6[[#This Row],[sales]]-CH228)/Table6[[#This Row],[sales]]</f>
        <v>7.440940521552436E-2</v>
      </c>
      <c r="CK22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2836.6860738964938</v>
      </c>
      <c r="CL228" s="79">
        <f>Table6[[#This Row],[sales]]-CK228</f>
        <v>314.77694413646896</v>
      </c>
      <c r="CM228">
        <f>ABS(Table6[[#This Row],[sales]]-CK228)/Table6[[#This Row],[sales]]</f>
        <v>9.9882798032306319E-2</v>
      </c>
      <c r="CN22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2727.1946887898102</v>
      </c>
      <c r="CO228" s="79">
        <f>Table6[[#This Row],[sales]]-CN228</f>
        <v>424.26832924315249</v>
      </c>
      <c r="CP228">
        <f>ABS(Table6[[#This Row],[sales]]-CN228)/Table6[[#This Row],[sales]]</f>
        <v>0.13462583149967169</v>
      </c>
      <c r="CQ22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2792.1846192899279</v>
      </c>
      <c r="CR228" s="79">
        <f>Table6[[#This Row],[sales]]-CQ228</f>
        <v>359.27839874303481</v>
      </c>
      <c r="CS228">
        <f>ABS(Table6[[#This Row],[sales]]-CQ228)/Table6[[#This Row],[sales]]</f>
        <v>0.11400368549058346</v>
      </c>
    </row>
    <row r="229" spans="1:97" x14ac:dyDescent="0.2">
      <c r="A229">
        <v>228</v>
      </c>
      <c r="B229" t="s">
        <v>322</v>
      </c>
      <c r="C229" s="5">
        <v>43226</v>
      </c>
      <c r="D229" s="6">
        <v>6476.4392448036251</v>
      </c>
      <c r="E229" s="8">
        <f>YEAR(Table6[[#This Row],[Date]])</f>
        <v>2018</v>
      </c>
      <c r="F229" s="6">
        <f>Table6[[#This Row],[TV_State]]+Table6[[#This Row],[Radio_State]]+Table6[[#This Row],[Online]]</f>
        <v>7102.4683912138698</v>
      </c>
      <c r="G229" s="6">
        <f t="shared" si="81"/>
        <v>6245.9451228851558</v>
      </c>
      <c r="H229" s="6">
        <f>LN(Table6[[#This Row],[PROF TV LING]])</f>
        <v>8.7396877518430376</v>
      </c>
      <c r="I229" s="6">
        <f t="shared" si="82"/>
        <v>8.7759261390575727</v>
      </c>
      <c r="J229" s="6">
        <v>417.35276427349646</v>
      </c>
      <c r="K229" s="6">
        <f t="shared" si="87"/>
        <v>415.19751685932192</v>
      </c>
      <c r="L229" s="6">
        <f>0.5*J228+0.5*Table6[[#This Row],[Radio_State]]</f>
        <v>415.28666148006329</v>
      </c>
      <c r="M229" s="6">
        <f>LN(Table6[[#This Row],[RADIO LINGERING ]])</f>
        <v>6.0289690323267076</v>
      </c>
      <c r="N229" s="6">
        <f t="shared" si="83"/>
        <v>6.033931821668836</v>
      </c>
      <c r="O229" s="6">
        <v>208.67638213674823</v>
      </c>
      <c r="P229" s="6">
        <f t="shared" si="84"/>
        <v>207.81100499455317</v>
      </c>
      <c r="Q229" s="6">
        <f>0.3*O228+0.7*Table6[[#This Row],[Online]]</f>
        <v>208.05655129871826</v>
      </c>
      <c r="R229" s="6">
        <f>LN(Table6[[#This Row],[ONLINE LINGERING]])</f>
        <v>5.3378099239921477</v>
      </c>
      <c r="S229" s="6">
        <f t="shared" si="85"/>
        <v>5.3407846411088915</v>
      </c>
      <c r="T229" s="6">
        <v>7087.1726827623452</v>
      </c>
      <c r="U229" s="6">
        <f t="shared" si="86"/>
        <v>8.8660417646432705</v>
      </c>
      <c r="V229" s="8">
        <f>YEAR(Table6[[#This Row],[Date]])</f>
        <v>2018</v>
      </c>
      <c r="W229" s="8">
        <f>WEEKNUM(Table6[[#This Row],[Date]])</f>
        <v>19</v>
      </c>
      <c r="X229" t="s">
        <v>393</v>
      </c>
      <c r="Y229" s="9">
        <f>Table6[[#This Row],[LNTVLING]]+Table6[[#This Row],[LNRADIOLING]]+Table6[[#This Row],[LNONLINELING]]</f>
        <v>20.106466708161893</v>
      </c>
      <c r="Z229">
        <f t="shared" si="107"/>
        <v>1</v>
      </c>
      <c r="AA229">
        <f t="shared" si="88"/>
        <v>0</v>
      </c>
      <c r="AB229">
        <f t="shared" si="89"/>
        <v>1</v>
      </c>
      <c r="AC229">
        <f t="shared" si="90"/>
        <v>0</v>
      </c>
      <c r="AD229">
        <f t="shared" si="91"/>
        <v>0</v>
      </c>
      <c r="AE229">
        <f t="shared" si="92"/>
        <v>0</v>
      </c>
      <c r="AF229">
        <f t="shared" si="93"/>
        <v>0</v>
      </c>
      <c r="AG229" s="9">
        <f>'[1]1'!J$20+'[1]1'!J$21*Table6[[#This Row],[TV_State]]</f>
        <v>7698.8506160012912</v>
      </c>
      <c r="AH229" s="9">
        <f>Table6[[#This Row],[sales]]-Table6[[#This Row],[Pred_1]]</f>
        <v>-611.67793323894603</v>
      </c>
      <c r="AI229">
        <f>ABS(Table6[[#This Row],[Res_1]])/Table6[[#This Row],[sales]]</f>
        <v>8.6307750723598031E-2</v>
      </c>
      <c r="AJ229" s="9">
        <f>'[1]2'!J$20+'[1]2'!J$21*Table6[[#This Row],[Radio_State]]</f>
        <v>3546.4833139007337</v>
      </c>
      <c r="AK229" s="9">
        <f>Table6[[#This Row],[sales]]-Table6[[#This Row],[ Pred_2 ]]</f>
        <v>3540.6893688616115</v>
      </c>
      <c r="AL229">
        <f>ABS(Table6[[#This Row],[ Res_2 ]])/Table6[[#This Row],[sales]]</f>
        <v>0.49959123720427934</v>
      </c>
      <c r="AM229" s="10">
        <f>'[1]3'!J$20+'[1]3'!J$21*Data!O229</f>
        <v>3006.3206550369578</v>
      </c>
      <c r="AN229" s="9">
        <f>Table6[[#This Row],[sales]]-Table6[[#This Row],[Pred_3]]</f>
        <v>4080.8520277253874</v>
      </c>
      <c r="AO229" s="9">
        <f>ABS(Table6[[#This Row],[Res_3]])/Table6[[#This Row],[sales]]</f>
        <v>0.57580818337486961</v>
      </c>
      <c r="AP229" s="9">
        <f>'[1]4'!L$21+'[1]4'!L$27*Table6[[#This Row],[TV_State]]+'[1]4'!L$22*Table6[[#This Row],[NJ_DUM]]+'[1]4'!L$23*Table6[[#This Row],[NY_DUM]]+'[1]4'!L$24*Table6[[#This Row],[PA_DUM]]+'[1]4'!L$25*Table6[[#This Row],[CT_DUM]]+'[1]4'!L$26*Table6[[#This Row],[DL_DUM]]</f>
        <v>1666.4071394118721</v>
      </c>
      <c r="AQ229" s="9">
        <f>Table6[[#This Row],[sales]]-Table6[[#This Row],[Pred_4]]</f>
        <v>5420.7655433504733</v>
      </c>
      <c r="AR229">
        <f>ABS(Table6[[#This Row],[Res_4]]/Table6[[#This Row],[sales]])</f>
        <v>0.76486996803888208</v>
      </c>
      <c r="AS229" s="9">
        <f>'[1]5'!L$20+'[1]5'!L$26*Table6[[#This Row],[Radio_State]]+'[1]5'!L$21*Table6[[#This Row],[NJ_DUM]]+'[1]5'!L$22*Table6[[#This Row],[NY_DUM]]+'[1]5'!L$23*Table6[[#This Row],[PA_DUM]]+'[1]5'!L$24*Table6[[#This Row],[CT_DUM]]+'[1]5'!L$25*Table6[[#This Row],[DL_DUM]]</f>
        <v>931.59819841186595</v>
      </c>
      <c r="AT229" s="9">
        <f>Table6[[#This Row],[sales]]-Table6[[#This Row],[Pred_5]]</f>
        <v>6155.574484350479</v>
      </c>
      <c r="AU229" s="9">
        <f>ABS(Table6[[#This Row],[Red_5]]/Table6[[#This Row],[sales]])</f>
        <v>0.86855150281892668</v>
      </c>
      <c r="AV229" s="9">
        <f>'[1]6'!L$20+'[1]6'!L$26*Table6[[#This Row],[Online]]+'[1]6'!L$21*Table6[[#This Row],[NJ_DUM]]+'[1]6'!L$22*Table6[[#This Row],[NY_DUM]]+'[1]6'!L$23*Table6[[#This Row],[PA_DUM]]+'[1]6'!L$24*Table6[[#This Row],[CT_DUM]]+'[1]6'!L$25*Table6[[#This Row],[DL_DUM]]</f>
        <v>902.25956469795619</v>
      </c>
      <c r="AW229" s="9">
        <f>Table6[[#This Row],[sales]]-Table6[[#This Row],[Pred_6]]</f>
        <v>6184.913118064389</v>
      </c>
      <c r="AX229" s="9">
        <f>ABS(Table6[[#This Row],[Red_6]]/Table6[[#This Row],[sales]])</f>
        <v>0.87269118376465393</v>
      </c>
      <c r="AY229" s="9">
        <f>'[1]7'!L$21+'[1]7'!L$27*Table6[[#This Row],[LNTV]]+'[1]7'!L$22*Table6[[#This Row],[NJ_DUM]]+'[1]7'!L$23*Table6[[#This Row],[NY_DUM]]+'[1]7'!L$24*Table6[[#This Row],[PA_DUM]]+'[1]7'!L$25*Table6[[#This Row],[CT_DUM]]+'[1]7'!L$26*Table6[[#This Row],[DL_DUM]]</f>
        <v>6.1169291691330336</v>
      </c>
      <c r="AZ229" s="9">
        <f>Table6[[#This Row],[sales]]-Table6[[#This Row],[Pred_7]]</f>
        <v>7081.0557535932121</v>
      </c>
      <c r="BA229" s="9">
        <f>ABS(Table6[[#This Row],[Red_7]]/Table6[[#This Row],[sales]])</f>
        <v>0.99913690135080091</v>
      </c>
      <c r="BB229" s="9">
        <f>'[1]8'!O$22+'[1]8'!O$28*Table6[[#This Row],[LNRADIOLING]]+'[1]8'!O$23*Table6[[#This Row],[DL_DUM]]+'[1]8'!O$24*Table6[[#This Row],[CT_DUM]]+'[1]8'!O$25*Table6[[#This Row],[PA_DUM]]+'[1]8'!O$26*Table6[[#This Row],[NY_DUM]]+'[1]8'!O$27*Table6[[#This Row],[NJ_DUM]]</f>
        <v>8.5167118972395102</v>
      </c>
      <c r="BC229" s="9">
        <f>Table6[[#This Row],[sales]]-Table6[[#This Row],[Pred_8]]</f>
        <v>7078.6559708651057</v>
      </c>
      <c r="BD229" s="9">
        <f>ABS(Table6[[#This Row],[Red_8]]/Table6[[#This Row],[sales]])</f>
        <v>0.99879829203005677</v>
      </c>
      <c r="BE229" s="9">
        <f>'[1]9'!M$19+'[1]9'!M$21*Table6[[#This Row],[LNONLINE]]+'[1]9'!M$20*Table6[[#This Row],[DL_DUM]]+'[1]9'!M$22*Table6[[#This Row],[CT_DUM]]+'[1]9'!M$23*Table6[[#This Row],[PA_DUM]]+'[1]9'!M$24*Table6[[#This Row],[NY_DUM]]+'[1]9'!M$25*Table6[[#This Row],[NJ_DUM]]</f>
        <v>8.3574783719363133</v>
      </c>
      <c r="BF229" s="9">
        <f>Table6[[#This Row],[sales]]-Table6[[#This Row],[Pred_9]]</f>
        <v>7078.8152043904092</v>
      </c>
      <c r="BG229" s="9">
        <f>ABS(Table6[[#This Row],[Red_9]]/Table6[[#This Row],[sales]])</f>
        <v>0.99882075987900465</v>
      </c>
      <c r="BH229" s="9">
        <f>'[1]10'!P$22+'[1]10'!P$30*Table6[[#This Row],[LNTV]]+'[1]10'!P$29*Table6[[#This Row],[LNRADIOLING]]+'[1]10'!P$24*Table6[[#This Row],[LNONLINELING]]+'[1]10'!P$23*Table6[[#This Row],[DL_DUM]]+'[1]10'!P$25*Table6[[#This Row],[CT_DUM]]+'[1]10'!P$26*Table6[[#This Row],[PA_DUM]]+'[1]10'!P$27*Table6[[#This Row],[NY_DUM]]+'[1]10'!P$28*Table6[[#This Row],[NJ_DUM]]</f>
        <v>8.3761074839162291</v>
      </c>
      <c r="BI229" s="9">
        <f>Table6[[#This Row],[sales]]-Table6[[#This Row],[Pred_10]]</f>
        <v>7078.7965752784294</v>
      </c>
      <c r="BJ229" s="45">
        <f>ABS(Table6[[#This Row],[Red_10]]/Table6[[#This Row],[sales]])</f>
        <v>0.99881813131147656</v>
      </c>
      <c r="BK229" s="9">
        <f>'[1]11'!P$32+'[1]11'!P$40*Table6[[#This Row],[LNONLINELING]]+'[1]11'!P$39*Table6[[#This Row],[LNRADIOLING]]+'[1]11'!P$38*Table6[[#This Row],[LNTVLING]]+'[1]11'!P$33*Table6[[#This Row],[DL_DUM]]+'[1]11'!P$34*Table6[[#This Row],[CT_DUM]]+'[1]11'!P$35*Table6[[#This Row],[PA_DUM]]+'[1]11'!P$36*Table6[[#This Row],[NY_DUM]]+'[1]11'!P$37*Table6[[#This Row],[NJ_DUM]]</f>
        <v>8.2478821279864913</v>
      </c>
      <c r="BL229" s="9">
        <f>Table6[[#This Row],[sales]]-Table6[[#This Row],[ Pred_11]]</f>
        <v>7078.9248006343587</v>
      </c>
      <c r="BM229" s="47">
        <f>ABS(Table6[[#This Row],[ Red_11]]/Table6[[#This Row],[sales]])</f>
        <v>0.99883622390801241</v>
      </c>
      <c r="BN229" s="9">
        <f>'[1]12'!K$22+'[1]12'!K$28*Table6[[#This Row],[COMBINE LN LING]]+'[1]12'!K$23*Table6[[#This Row],[DL_DUM]]+'[1]12'!K$24*Table6[[#This Row],[CT_DUM]]+'[1]12'!K$25*Table6[[#This Row],[PA_DUM]]+'[1]12'!K$26*Table6[[#This Row],[NY_DUM]]+'[1]12'!K$27*Table6[[#This Row],[NJ_DUM]]</f>
        <v>8.4973354455850867</v>
      </c>
      <c r="BO229" s="9">
        <f>Table6[[#This Row],[sales]]-Table6[[#This Row],[ Pred_12]]</f>
        <v>7078.6753473167601</v>
      </c>
      <c r="BP229" s="47">
        <f>ABS(Table6[[#This Row],[ Red_12]]/Table6[[#This Row],[sales]])</f>
        <v>0.998801026047206</v>
      </c>
      <c r="BQ229">
        <f>LN(G229+'2019 Totals and Calculations'!C$18)</f>
        <v>8.7959135226828788</v>
      </c>
      <c r="BR229">
        <f>LN(Table6[[#This Row],[PROF RADIO]]+'2019 Totals and Calculations'!D$18)</f>
        <v>6.1695142490278778</v>
      </c>
      <c r="BS229">
        <f>LN(Table6[[#This Row],[ONLINE LINGERING]]+'2019 Totals and Calculations'!E$18)</f>
        <v>5.5291668125526634</v>
      </c>
      <c r="BT229">
        <f>MONTH(Table6[[#This Row],[Date]])</f>
        <v>5</v>
      </c>
      <c r="BU229">
        <f t="shared" si="94"/>
        <v>0</v>
      </c>
      <c r="BV229">
        <f t="shared" si="95"/>
        <v>0</v>
      </c>
      <c r="BW229">
        <f t="shared" si="96"/>
        <v>0</v>
      </c>
      <c r="BX229">
        <f t="shared" si="97"/>
        <v>0</v>
      </c>
      <c r="BY229">
        <f t="shared" si="98"/>
        <v>1</v>
      </c>
      <c r="BZ229">
        <f t="shared" si="99"/>
        <v>0</v>
      </c>
      <c r="CA229">
        <f t="shared" si="100"/>
        <v>0</v>
      </c>
      <c r="CB229">
        <f t="shared" si="101"/>
        <v>0</v>
      </c>
      <c r="CC229">
        <f t="shared" si="102"/>
        <v>0</v>
      </c>
      <c r="CD229">
        <f t="shared" si="103"/>
        <v>0</v>
      </c>
      <c r="CE229">
        <f t="shared" si="104"/>
        <v>0</v>
      </c>
      <c r="CF229">
        <f t="shared" si="105"/>
        <v>0</v>
      </c>
      <c r="CG229">
        <f t="shared" si="106"/>
        <v>71</v>
      </c>
      <c r="CH22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9207.0041308935142</v>
      </c>
      <c r="CI229" s="79">
        <f>Table6[[#This Row],[sales]]-CH229</f>
        <v>-2119.8314481311691</v>
      </c>
      <c r="CJ229">
        <f>ABS(Table6[[#This Row],[sales]]-CH229)/Table6[[#This Row],[sales]]</f>
        <v>0.29910819772842462</v>
      </c>
      <c r="CK22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7513.6074362247446</v>
      </c>
      <c r="CL229" s="79">
        <f>Table6[[#This Row],[sales]]-CK229</f>
        <v>-426.43475346239939</v>
      </c>
      <c r="CM229">
        <f>ABS(Table6[[#This Row],[sales]]-CK229)/Table6[[#This Row],[sales]]</f>
        <v>6.0169939770141068E-2</v>
      </c>
      <c r="CN22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7278.5077583435796</v>
      </c>
      <c r="CO229" s="79">
        <f>Table6[[#This Row],[sales]]-CN229</f>
        <v>-191.33507558123438</v>
      </c>
      <c r="CP229">
        <f>ABS(Table6[[#This Row],[sales]]-CN229)/Table6[[#This Row],[sales]]</f>
        <v>2.6997377395164345E-2</v>
      </c>
      <c r="CQ22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7562.4840474317234</v>
      </c>
      <c r="CR229" s="79">
        <f>Table6[[#This Row],[sales]]-CQ229</f>
        <v>-475.31136466937824</v>
      </c>
      <c r="CS229">
        <f>ABS(Table6[[#This Row],[sales]]-CQ229)/Table6[[#This Row],[sales]]</f>
        <v>6.7066429159465271E-2</v>
      </c>
    </row>
    <row r="230" spans="1:97" x14ac:dyDescent="0.2">
      <c r="A230">
        <v>229</v>
      </c>
      <c r="B230" t="s">
        <v>322</v>
      </c>
      <c r="C230" s="5">
        <v>43233</v>
      </c>
      <c r="D230" s="6">
        <v>6541.2036372516613</v>
      </c>
      <c r="E230" s="8">
        <f>YEAR(Table6[[#This Row],[Date]])</f>
        <v>2018</v>
      </c>
      <c r="F230" s="6">
        <f>Table6[[#This Row],[TV_State]]+Table6[[#This Row],[Radio_State]]+Table6[[#This Row],[Online]]</f>
        <v>7173.4930751260081</v>
      </c>
      <c r="G230" s="6">
        <f t="shared" si="81"/>
        <v>6334.5226771951075</v>
      </c>
      <c r="H230" s="6">
        <f>LN(Table6[[#This Row],[PROF TV LING]])</f>
        <v>8.7537697429859893</v>
      </c>
      <c r="I230" s="6">
        <f t="shared" si="82"/>
        <v>8.7858764699107414</v>
      </c>
      <c r="J230" s="6">
        <v>421.52629191623134</v>
      </c>
      <c r="K230" s="6">
        <f t="shared" si="87"/>
        <v>418.36190438777663</v>
      </c>
      <c r="L230" s="6">
        <f>0.5*J229+0.5*Table6[[#This Row],[Radio_State]]</f>
        <v>419.43952809486393</v>
      </c>
      <c r="M230" s="6">
        <f>LN(Table6[[#This Row],[RADIO LINGERING ]])</f>
        <v>6.0389193631798754</v>
      </c>
      <c r="N230" s="6">
        <f t="shared" si="83"/>
        <v>6.0438821525220039</v>
      </c>
      <c r="O230" s="6">
        <v>210.76314595811567</v>
      </c>
      <c r="P230" s="6">
        <f t="shared" si="84"/>
        <v>209.87750366904692</v>
      </c>
      <c r="Q230" s="6">
        <f>0.3*O229+0.7*Table6[[#This Row],[Online]]</f>
        <v>210.13711681170543</v>
      </c>
      <c r="R230" s="6">
        <f>LN(Table6[[#This Row],[ONLINE LINGERING]])</f>
        <v>5.3477602548453165</v>
      </c>
      <c r="S230" s="6">
        <f t="shared" si="85"/>
        <v>5.3507349719620594</v>
      </c>
      <c r="T230" s="6">
        <v>7698.2257907978028</v>
      </c>
      <c r="U230" s="6">
        <f t="shared" si="86"/>
        <v>8.9487451645122444</v>
      </c>
      <c r="V230" s="8">
        <f>YEAR(Table6[[#This Row],[Date]])</f>
        <v>2018</v>
      </c>
      <c r="W230" s="8">
        <f>WEEKNUM(Table6[[#This Row],[Date]])</f>
        <v>20</v>
      </c>
      <c r="X230" t="s">
        <v>394</v>
      </c>
      <c r="Y230" s="9">
        <f>Table6[[#This Row],[LNTVLING]]+Table6[[#This Row],[LNRADIOLING]]+Table6[[#This Row],[LNONLINELING]]</f>
        <v>20.140449361011182</v>
      </c>
      <c r="Z230">
        <f t="shared" si="107"/>
        <v>1</v>
      </c>
      <c r="AA230">
        <f t="shared" si="88"/>
        <v>0</v>
      </c>
      <c r="AB230">
        <f t="shared" si="89"/>
        <v>1</v>
      </c>
      <c r="AC230">
        <f t="shared" si="90"/>
        <v>0</v>
      </c>
      <c r="AD230">
        <f t="shared" si="91"/>
        <v>0</v>
      </c>
      <c r="AE230">
        <f t="shared" si="92"/>
        <v>0</v>
      </c>
      <c r="AF230">
        <f t="shared" si="93"/>
        <v>0</v>
      </c>
      <c r="AG230" s="9">
        <f>'[1]1'!J$20+'[1]1'!J$21*Table6[[#This Row],[TV_State]]</f>
        <v>7762.5417967067406</v>
      </c>
      <c r="AH230" s="9">
        <f>Table6[[#This Row],[sales]]-Table6[[#This Row],[Pred_1]]</f>
        <v>-64.316005908937768</v>
      </c>
      <c r="AI230">
        <f>ABS(Table6[[#This Row],[Res_1]])/Table6[[#This Row],[sales]]</f>
        <v>8.354653092381226E-3</v>
      </c>
      <c r="AJ230" s="9">
        <f>'[1]2'!J$20+'[1]2'!J$21*Table6[[#This Row],[Radio_State]]</f>
        <v>3564.8053289997656</v>
      </c>
      <c r="AK230" s="9">
        <f>Table6[[#This Row],[sales]]-Table6[[#This Row],[ Pred_2 ]]</f>
        <v>4133.4204617980376</v>
      </c>
      <c r="AL230">
        <f>ABS(Table6[[#This Row],[ Res_2 ]])/Table6[[#This Row],[sales]]</f>
        <v>0.53693157022478966</v>
      </c>
      <c r="AM230" s="10">
        <f>'[1]3'!J$20+'[1]3'!J$21*Data!O230</f>
        <v>3018.3765597700785</v>
      </c>
      <c r="AN230" s="9">
        <f>Table6[[#This Row],[sales]]-Table6[[#This Row],[Pred_3]]</f>
        <v>4679.8492310277243</v>
      </c>
      <c r="AO230" s="9">
        <f>ABS(Table6[[#This Row],[Res_3]])/Table6[[#This Row],[sales]]</f>
        <v>0.60791270069291248</v>
      </c>
      <c r="AP230" s="9">
        <f>'[1]4'!L$21+'[1]4'!L$27*Table6[[#This Row],[TV_State]]+'[1]4'!L$22*Table6[[#This Row],[NJ_DUM]]+'[1]4'!L$23*Table6[[#This Row],[NY_DUM]]+'[1]4'!L$24*Table6[[#This Row],[PA_DUM]]+'[1]4'!L$25*Table6[[#This Row],[CT_DUM]]+'[1]4'!L$26*Table6[[#This Row],[DL_DUM]]</f>
        <v>1680.6929108625327</v>
      </c>
      <c r="AQ230" s="9">
        <f>Table6[[#This Row],[sales]]-Table6[[#This Row],[Pred_4]]</f>
        <v>6017.5328799352701</v>
      </c>
      <c r="AR230">
        <f>ABS(Table6[[#This Row],[Res_4]]/Table6[[#This Row],[sales]])</f>
        <v>0.78167788831660723</v>
      </c>
      <c r="AS230" s="9">
        <f>'[1]5'!L$20+'[1]5'!L$26*Table6[[#This Row],[Radio_State]]+'[1]5'!L$21*Table6[[#This Row],[NJ_DUM]]+'[1]5'!L$22*Table6[[#This Row],[NY_DUM]]+'[1]5'!L$23*Table6[[#This Row],[PA_DUM]]+'[1]5'!L$24*Table6[[#This Row],[CT_DUM]]+'[1]5'!L$25*Table6[[#This Row],[DL_DUM]]</f>
        <v>938.95026511271396</v>
      </c>
      <c r="AT230" s="9">
        <f>Table6[[#This Row],[sales]]-Table6[[#This Row],[Pred_5]]</f>
        <v>6759.2755256850887</v>
      </c>
      <c r="AU230" s="9">
        <f>ABS(Table6[[#This Row],[Red_5]]/Table6[[#This Row],[sales]])</f>
        <v>0.87803030326349962</v>
      </c>
      <c r="AV230" s="9">
        <f>'[1]6'!L$20+'[1]6'!L$26*Table6[[#This Row],[Online]]+'[1]6'!L$21*Table6[[#This Row],[NJ_DUM]]+'[1]6'!L$22*Table6[[#This Row],[NY_DUM]]+'[1]6'!L$23*Table6[[#This Row],[PA_DUM]]+'[1]6'!L$24*Table6[[#This Row],[CT_DUM]]+'[1]6'!L$25*Table6[[#This Row],[DL_DUM]]</f>
        <v>911.34169835680018</v>
      </c>
      <c r="AW230" s="9">
        <f>Table6[[#This Row],[sales]]-Table6[[#This Row],[Pred_6]]</f>
        <v>6786.8840924410024</v>
      </c>
      <c r="AX230" s="9">
        <f>ABS(Table6[[#This Row],[Red_6]]/Table6[[#This Row],[sales]])</f>
        <v>0.88161665776987375</v>
      </c>
      <c r="AY230" s="9">
        <f>'[1]7'!L$21+'[1]7'!L$27*Table6[[#This Row],[LNTV]]+'[1]7'!L$22*Table6[[#This Row],[NJ_DUM]]+'[1]7'!L$23*Table6[[#This Row],[NY_DUM]]+'[1]7'!L$24*Table6[[#This Row],[PA_DUM]]+'[1]7'!L$25*Table6[[#This Row],[CT_DUM]]+'[1]7'!L$26*Table6[[#This Row],[DL_DUM]]</f>
        <v>6.1180305164230351</v>
      </c>
      <c r="AZ230" s="9">
        <f>Table6[[#This Row],[sales]]-Table6[[#This Row],[Pred_7]]</f>
        <v>7692.1077602813793</v>
      </c>
      <c r="BA230" s="9">
        <f>ABS(Table6[[#This Row],[Red_7]]/Table6[[#This Row],[sales]])</f>
        <v>0.99920526746257088</v>
      </c>
      <c r="BB230" s="9">
        <f>'[1]8'!O$22+'[1]8'!O$28*Table6[[#This Row],[LNRADIOLING]]+'[1]8'!O$23*Table6[[#This Row],[DL_DUM]]+'[1]8'!O$24*Table6[[#This Row],[CT_DUM]]+'[1]8'!O$25*Table6[[#This Row],[PA_DUM]]+'[1]8'!O$26*Table6[[#This Row],[NY_DUM]]+'[1]8'!O$27*Table6[[#This Row],[NJ_DUM]]</f>
        <v>8.5174217632432878</v>
      </c>
      <c r="BC230" s="9">
        <f>Table6[[#This Row],[sales]]-Table6[[#This Row],[Pred_8]]</f>
        <v>7689.7083690345598</v>
      </c>
      <c r="BD230" s="9">
        <f>ABS(Table6[[#This Row],[Red_8]]/Table6[[#This Row],[sales]])</f>
        <v>0.99889358639318893</v>
      </c>
      <c r="BE230" s="9">
        <f>'[1]9'!M$19+'[1]9'!M$21*Table6[[#This Row],[LNONLINE]]+'[1]9'!M$20*Table6[[#This Row],[DL_DUM]]+'[1]9'!M$22*Table6[[#This Row],[CT_DUM]]+'[1]9'!M$23*Table6[[#This Row],[PA_DUM]]+'[1]9'!M$24*Table6[[#This Row],[NY_DUM]]+'[1]9'!M$25*Table6[[#This Row],[NJ_DUM]]</f>
        <v>8.3606288202676442</v>
      </c>
      <c r="BF230" s="9">
        <f>Table6[[#This Row],[sales]]-Table6[[#This Row],[Pred_9]]</f>
        <v>7689.8651619775355</v>
      </c>
      <c r="BG230" s="9">
        <f>ABS(Table6[[#This Row],[Red_9]]/Table6[[#This Row],[sales]])</f>
        <v>0.99891395380604953</v>
      </c>
      <c r="BH230" s="9">
        <f>'[1]10'!P$22+'[1]10'!P$30*Table6[[#This Row],[LNTV]]+'[1]10'!P$29*Table6[[#This Row],[LNRADIOLING]]+'[1]10'!P$24*Table6[[#This Row],[LNONLINELING]]+'[1]10'!P$23*Table6[[#This Row],[DL_DUM]]+'[1]10'!P$25*Table6[[#This Row],[CT_DUM]]+'[1]10'!P$26*Table6[[#This Row],[PA_DUM]]+'[1]10'!P$27*Table6[[#This Row],[NY_DUM]]+'[1]10'!P$28*Table6[[#This Row],[NJ_DUM]]</f>
        <v>8.377918567192447</v>
      </c>
      <c r="BI230" s="9">
        <f>Table6[[#This Row],[sales]]-Table6[[#This Row],[Pred_10]]</f>
        <v>7689.8478722306099</v>
      </c>
      <c r="BJ230" s="45">
        <f>ABS(Table6[[#This Row],[Red_10]]/Table6[[#This Row],[sales]])</f>
        <v>0.99891170786686878</v>
      </c>
      <c r="BK230" s="9">
        <f>'[1]11'!P$32+'[1]11'!P$40*Table6[[#This Row],[LNONLINELING]]+'[1]11'!P$39*Table6[[#This Row],[LNRADIOLING]]+'[1]11'!P$38*Table6[[#This Row],[LNTVLING]]+'[1]11'!P$33*Table6[[#This Row],[DL_DUM]]+'[1]11'!P$34*Table6[[#This Row],[CT_DUM]]+'[1]11'!P$35*Table6[[#This Row],[PA_DUM]]+'[1]11'!P$36*Table6[[#This Row],[NY_DUM]]+'[1]11'!P$37*Table6[[#This Row],[NJ_DUM]]</f>
        <v>8.2483106096506429</v>
      </c>
      <c r="BL230" s="9">
        <f>Table6[[#This Row],[sales]]-Table6[[#This Row],[ Pred_11]]</f>
        <v>7689.9774801881522</v>
      </c>
      <c r="BM230" s="47">
        <f>ABS(Table6[[#This Row],[ Red_11]]/Table6[[#This Row],[sales]])</f>
        <v>0.99892854394846275</v>
      </c>
      <c r="BN230" s="9">
        <f>'[1]12'!K$22+'[1]12'!K$28*Table6[[#This Row],[COMBINE LN LING]]+'[1]12'!K$23*Table6[[#This Row],[DL_DUM]]+'[1]12'!K$24*Table6[[#This Row],[CT_DUM]]+'[1]12'!K$25*Table6[[#This Row],[PA_DUM]]+'[1]12'!K$26*Table6[[#This Row],[NY_DUM]]+'[1]12'!K$27*Table6[[#This Row],[NJ_DUM]]</f>
        <v>8.500605795937652</v>
      </c>
      <c r="BO230" s="9">
        <f>Table6[[#This Row],[sales]]-Table6[[#This Row],[ Pred_12]]</f>
        <v>7689.7251850018647</v>
      </c>
      <c r="BP230" s="47">
        <f>ABS(Table6[[#This Row],[ Red_12]]/Table6[[#This Row],[sales]])</f>
        <v>0.998895770788368</v>
      </c>
      <c r="BQ230">
        <f>LN(G230+'2019 Totals and Calculations'!C$18)</f>
        <v>8.809230693872566</v>
      </c>
      <c r="BR230">
        <f>LN(Table6[[#This Row],[PROF RADIO]]+'2019 Totals and Calculations'!D$18)</f>
        <v>6.1761131248241687</v>
      </c>
      <c r="BS230">
        <f>LN(Table6[[#This Row],[ONLINE LINGERING]]+'2019 Totals and Calculations'!E$18)</f>
        <v>5.5373912767711246</v>
      </c>
      <c r="BT230">
        <f>MONTH(Table6[[#This Row],[Date]])</f>
        <v>5</v>
      </c>
      <c r="BU230">
        <f t="shared" si="94"/>
        <v>0</v>
      </c>
      <c r="BV230">
        <f t="shared" si="95"/>
        <v>0</v>
      </c>
      <c r="BW230">
        <f t="shared" si="96"/>
        <v>0</v>
      </c>
      <c r="BX230">
        <f t="shared" si="97"/>
        <v>0</v>
      </c>
      <c r="BY230">
        <f t="shared" si="98"/>
        <v>1</v>
      </c>
      <c r="BZ230">
        <f t="shared" si="99"/>
        <v>0</v>
      </c>
      <c r="CA230">
        <f t="shared" si="100"/>
        <v>0</v>
      </c>
      <c r="CB230">
        <f t="shared" si="101"/>
        <v>0</v>
      </c>
      <c r="CC230">
        <f t="shared" si="102"/>
        <v>0</v>
      </c>
      <c r="CD230">
        <f t="shared" si="103"/>
        <v>0</v>
      </c>
      <c r="CE230">
        <f t="shared" si="104"/>
        <v>0</v>
      </c>
      <c r="CF230">
        <f t="shared" si="105"/>
        <v>0</v>
      </c>
      <c r="CG230">
        <f t="shared" si="106"/>
        <v>72</v>
      </c>
      <c r="CH23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9268.6404793827405</v>
      </c>
      <c r="CI230" s="79">
        <f>Table6[[#This Row],[sales]]-CH230</f>
        <v>-1570.4146885849377</v>
      </c>
      <c r="CJ230">
        <f>ABS(Table6[[#This Row],[sales]]-CH230)/Table6[[#This Row],[sales]]</f>
        <v>0.20399696387993166</v>
      </c>
      <c r="CK23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7545.9028376052665</v>
      </c>
      <c r="CL230" s="79">
        <f>Table6[[#This Row],[sales]]-CK230</f>
        <v>152.32295319253626</v>
      </c>
      <c r="CM230">
        <f>ABS(Table6[[#This Row],[sales]]-CK230)/Table6[[#This Row],[sales]]</f>
        <v>1.9786760915043299E-2</v>
      </c>
      <c r="CN23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7315.282696116461</v>
      </c>
      <c r="CO230" s="79">
        <f>Table6[[#This Row],[sales]]-CN230</f>
        <v>382.94309468134179</v>
      </c>
      <c r="CP230">
        <f>ABS(Table6[[#This Row],[sales]]-CN230)/Table6[[#This Row],[sales]]</f>
        <v>4.9744331367767743E-2</v>
      </c>
      <c r="CQ23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7618.2675287028869</v>
      </c>
      <c r="CR230" s="79">
        <f>Table6[[#This Row],[sales]]-CQ230</f>
        <v>79.958262094915881</v>
      </c>
      <c r="CS230">
        <f>ABS(Table6[[#This Row],[sales]]-CQ230)/Table6[[#This Row],[sales]]</f>
        <v>1.0386583125490456E-2</v>
      </c>
    </row>
    <row r="231" spans="1:97" x14ac:dyDescent="0.2">
      <c r="A231">
        <v>230</v>
      </c>
      <c r="B231" t="s">
        <v>322</v>
      </c>
      <c r="C231" s="5">
        <v>43240</v>
      </c>
      <c r="D231" s="6">
        <v>6606.6156736241792</v>
      </c>
      <c r="E231" s="8">
        <f>YEAR(Table6[[#This Row],[Date]])</f>
        <v>2018</v>
      </c>
      <c r="F231" s="6">
        <f>Table6[[#This Row],[TV_State]]+Table6[[#This Row],[Radio_State]]+Table6[[#This Row],[Online]]</f>
        <v>7245.2280058772694</v>
      </c>
      <c r="G231" s="6">
        <f t="shared" si="81"/>
        <v>6416.1505761238286</v>
      </c>
      <c r="H231" s="6">
        <f>LN(Table6[[#This Row],[PROF TV LING]])</f>
        <v>8.7665736181181924</v>
      </c>
      <c r="I231" s="6">
        <f t="shared" si="82"/>
        <v>8.7958268007639102</v>
      </c>
      <c r="J231" s="6">
        <v>425.74155483539369</v>
      </c>
      <c r="K231" s="6">
        <f t="shared" si="87"/>
        <v>422.05172961158519</v>
      </c>
      <c r="L231" s="6">
        <f>0.5*J230+0.5*Table6[[#This Row],[Radio_State]]</f>
        <v>423.63392337581251</v>
      </c>
      <c r="M231" s="6">
        <f>LN(Table6[[#This Row],[RADIO LINGERING ]])</f>
        <v>6.0488696940330433</v>
      </c>
      <c r="N231" s="6">
        <f t="shared" si="83"/>
        <v>6.0538324833751727</v>
      </c>
      <c r="O231" s="6">
        <v>212.87077741769684</v>
      </c>
      <c r="P231" s="6">
        <f t="shared" si="84"/>
        <v>211.97279529310185</v>
      </c>
      <c r="Q231" s="6">
        <f>0.3*O230+0.7*Table6[[#This Row],[Online]]</f>
        <v>212.23848797982248</v>
      </c>
      <c r="R231" s="6">
        <f>LN(Table6[[#This Row],[ONLINE LINGERING]])</f>
        <v>5.3577105856984844</v>
      </c>
      <c r="S231" s="6">
        <f t="shared" si="85"/>
        <v>5.3606853028152273</v>
      </c>
      <c r="T231" s="6">
        <v>7556.0470686080462</v>
      </c>
      <c r="U231" s="6">
        <f t="shared" si="86"/>
        <v>8.9301034579042806</v>
      </c>
      <c r="V231" s="8">
        <f>YEAR(Table6[[#This Row],[Date]])</f>
        <v>2018</v>
      </c>
      <c r="W231" s="8">
        <f>WEEKNUM(Table6[[#This Row],[Date]])</f>
        <v>21</v>
      </c>
      <c r="X231" t="s">
        <v>395</v>
      </c>
      <c r="Y231" s="9">
        <f>Table6[[#This Row],[LNTVLING]]+Table6[[#This Row],[LNRADIOLING]]+Table6[[#This Row],[LNONLINELING]]</f>
        <v>20.173153897849719</v>
      </c>
      <c r="Z231">
        <f t="shared" si="107"/>
        <v>1</v>
      </c>
      <c r="AA231">
        <f t="shared" si="88"/>
        <v>0</v>
      </c>
      <c r="AB231">
        <f t="shared" si="89"/>
        <v>1</v>
      </c>
      <c r="AC231">
        <f t="shared" si="90"/>
        <v>0</v>
      </c>
      <c r="AD231">
        <f t="shared" si="91"/>
        <v>0</v>
      </c>
      <c r="AE231">
        <f t="shared" si="92"/>
        <v>0</v>
      </c>
      <c r="AF231">
        <f t="shared" si="93"/>
        <v>0</v>
      </c>
      <c r="AG231" s="9">
        <f>'[1]1'!J$20+'[1]1'!J$21*Table6[[#This Row],[TV_State]]</f>
        <v>7826.869889219246</v>
      </c>
      <c r="AH231" s="9">
        <f>Table6[[#This Row],[sales]]-Table6[[#This Row],[Pred_1]]</f>
        <v>-270.82282061119986</v>
      </c>
      <c r="AI231">
        <f>ABS(Table6[[#This Row],[Res_1]])/Table6[[#This Row],[sales]]</f>
        <v>3.584186521764085E-2</v>
      </c>
      <c r="AJ231" s="9">
        <f>'[1]2'!J$20+'[1]2'!J$21*Table6[[#This Row],[Radio_State]]</f>
        <v>3583.3105642497885</v>
      </c>
      <c r="AK231" s="9">
        <f>Table6[[#This Row],[sales]]-Table6[[#This Row],[ Pred_2 ]]</f>
        <v>3972.7365043582577</v>
      </c>
      <c r="AL231">
        <f>ABS(Table6[[#This Row],[ Res_2 ]])/Table6[[#This Row],[sales]]</f>
        <v>0.5257691579057493</v>
      </c>
      <c r="AM231" s="10">
        <f>'[1]3'!J$20+'[1]3'!J$21*Data!O231</f>
        <v>3030.5530235505307</v>
      </c>
      <c r="AN231" s="9">
        <f>Table6[[#This Row],[sales]]-Table6[[#This Row],[Pred_3]]</f>
        <v>4525.4940450575159</v>
      </c>
      <c r="AO231" s="9">
        <f>ABS(Table6[[#This Row],[Res_3]])/Table6[[#This Row],[sales]]</f>
        <v>0.59892348525181827</v>
      </c>
      <c r="AP231" s="9">
        <f>'[1]4'!L$21+'[1]4'!L$27*Table6[[#This Row],[TV_State]]+'[1]4'!L$22*Table6[[#This Row],[NJ_DUM]]+'[1]4'!L$23*Table6[[#This Row],[NY_DUM]]+'[1]4'!L$24*Table6[[#This Row],[PA_DUM]]+'[1]4'!L$25*Table6[[#This Row],[CT_DUM]]+'[1]4'!L$26*Table6[[#This Row],[DL_DUM]]</f>
        <v>1695.1215400276999</v>
      </c>
      <c r="AQ231" s="9">
        <f>Table6[[#This Row],[sales]]-Table6[[#This Row],[Pred_4]]</f>
        <v>5860.9255285803465</v>
      </c>
      <c r="AR231">
        <f>ABS(Table6[[#This Row],[Res_4]]/Table6[[#This Row],[sales]])</f>
        <v>0.77566027254248293</v>
      </c>
      <c r="AS231" s="9">
        <f>'[1]5'!L$20+'[1]5'!L$26*Table6[[#This Row],[Radio_State]]+'[1]5'!L$21*Table6[[#This Row],[NJ_DUM]]+'[1]5'!L$22*Table6[[#This Row],[NY_DUM]]+'[1]5'!L$23*Table6[[#This Row],[PA_DUM]]+'[1]5'!L$24*Table6[[#This Row],[CT_DUM]]+'[1]5'!L$25*Table6[[#This Row],[DL_DUM]]</f>
        <v>946.37585248057064</v>
      </c>
      <c r="AT231" s="9">
        <f>Table6[[#This Row],[sales]]-Table6[[#This Row],[Pred_5]]</f>
        <v>6609.6712161274754</v>
      </c>
      <c r="AU231" s="9">
        <f>ABS(Table6[[#This Row],[Red_5]]/Table6[[#This Row],[sales]])</f>
        <v>0.87475252021492378</v>
      </c>
      <c r="AV231" s="9">
        <f>'[1]6'!L$20+'[1]6'!L$26*Table6[[#This Row],[Online]]+'[1]6'!L$21*Table6[[#This Row],[NJ_DUM]]+'[1]6'!L$22*Table6[[#This Row],[NY_DUM]]+'[1]6'!L$23*Table6[[#This Row],[PA_DUM]]+'[1]6'!L$24*Table6[[#This Row],[CT_DUM]]+'[1]6'!L$25*Table6[[#This Row],[DL_DUM]]</f>
        <v>920.51465335223281</v>
      </c>
      <c r="AW231" s="9">
        <f>Table6[[#This Row],[sales]]-Table6[[#This Row],[Pred_6]]</f>
        <v>6635.5324152558132</v>
      </c>
      <c r="AX231" s="9">
        <f>ABS(Table6[[#This Row],[Red_6]]/Table6[[#This Row],[sales]])</f>
        <v>0.87817510333193205</v>
      </c>
      <c r="AY231" s="9">
        <f>'[1]7'!L$21+'[1]7'!L$27*Table6[[#This Row],[LNTV]]+'[1]7'!L$22*Table6[[#This Row],[NJ_DUM]]+'[1]7'!L$23*Table6[[#This Row],[NY_DUM]]+'[1]7'!L$24*Table6[[#This Row],[PA_DUM]]+'[1]7'!L$25*Table6[[#This Row],[CT_DUM]]+'[1]7'!L$26*Table6[[#This Row],[DL_DUM]]</f>
        <v>6.1191318637130356</v>
      </c>
      <c r="AZ231" s="9">
        <f>Table6[[#This Row],[sales]]-Table6[[#This Row],[Pred_7]]</f>
        <v>7549.9279367443332</v>
      </c>
      <c r="BA231" s="9">
        <f>ABS(Table6[[#This Row],[Red_7]]/Table6[[#This Row],[sales]])</f>
        <v>0.99919016758257961</v>
      </c>
      <c r="BB231" s="9">
        <f>'[1]8'!O$22+'[1]8'!O$28*Table6[[#This Row],[LNRADIOLING]]+'[1]8'!O$23*Table6[[#This Row],[DL_DUM]]+'[1]8'!O$24*Table6[[#This Row],[CT_DUM]]+'[1]8'!O$25*Table6[[#This Row],[PA_DUM]]+'[1]8'!O$26*Table6[[#This Row],[NY_DUM]]+'[1]8'!O$27*Table6[[#This Row],[NJ_DUM]]</f>
        <v>8.5181316292470637</v>
      </c>
      <c r="BC231" s="9">
        <f>Table6[[#This Row],[sales]]-Table6[[#This Row],[Pred_8]]</f>
        <v>7547.5289369787988</v>
      </c>
      <c r="BD231" s="9">
        <f>ABS(Table6[[#This Row],[Red_8]]/Table6[[#This Row],[sales]])</f>
        <v>0.99887267356173093</v>
      </c>
      <c r="BE231" s="9">
        <f>'[1]9'!M$19+'[1]9'!M$21*Table6[[#This Row],[LNONLINE]]+'[1]9'!M$20*Table6[[#This Row],[DL_DUM]]+'[1]9'!M$22*Table6[[#This Row],[CT_DUM]]+'[1]9'!M$23*Table6[[#This Row],[PA_DUM]]+'[1]9'!M$24*Table6[[#This Row],[NY_DUM]]+'[1]9'!M$25*Table6[[#This Row],[NJ_DUM]]</f>
        <v>8.3637792685989769</v>
      </c>
      <c r="BF231" s="9">
        <f>Table6[[#This Row],[sales]]-Table6[[#This Row],[Pred_9]]</f>
        <v>7547.6832893394476</v>
      </c>
      <c r="BG231" s="9">
        <f>ABS(Table6[[#This Row],[Red_9]]/Table6[[#This Row],[sales]])</f>
        <v>0.99889310122175567</v>
      </c>
      <c r="BH231" s="9">
        <f>'[1]10'!P$22+'[1]10'!P$30*Table6[[#This Row],[LNTV]]+'[1]10'!P$29*Table6[[#This Row],[LNRADIOLING]]+'[1]10'!P$24*Table6[[#This Row],[LNONLINELING]]+'[1]10'!P$23*Table6[[#This Row],[DL_DUM]]+'[1]10'!P$25*Table6[[#This Row],[CT_DUM]]+'[1]10'!P$26*Table6[[#This Row],[PA_DUM]]+'[1]10'!P$27*Table6[[#This Row],[NY_DUM]]+'[1]10'!P$28*Table6[[#This Row],[NJ_DUM]]</f>
        <v>8.3797296504686649</v>
      </c>
      <c r="BI231" s="9">
        <f>Table6[[#This Row],[sales]]-Table6[[#This Row],[Pred_10]]</f>
        <v>7547.6673389575772</v>
      </c>
      <c r="BJ231" s="45">
        <f>ABS(Table6[[#This Row],[Red_10]]/Table6[[#This Row],[sales]])</f>
        <v>0.99889099027912587</v>
      </c>
      <c r="BK231" s="9">
        <f>'[1]11'!P$32+'[1]11'!P$40*Table6[[#This Row],[LNONLINELING]]+'[1]11'!P$39*Table6[[#This Row],[LNRADIOLING]]+'[1]11'!P$38*Table6[[#This Row],[LNTVLING]]+'[1]11'!P$33*Table6[[#This Row],[DL_DUM]]+'[1]11'!P$34*Table6[[#This Row],[CT_DUM]]+'[1]11'!P$35*Table6[[#This Row],[PA_DUM]]+'[1]11'!P$36*Table6[[#This Row],[NY_DUM]]+'[1]11'!P$37*Table6[[#This Row],[NJ_DUM]]</f>
        <v>8.2489546800717992</v>
      </c>
      <c r="BL231" s="9">
        <f>Table6[[#This Row],[sales]]-Table6[[#This Row],[ Pred_11]]</f>
        <v>7547.7981139279746</v>
      </c>
      <c r="BM231" s="47">
        <f>ABS(Table6[[#This Row],[ Red_11]]/Table6[[#This Row],[sales]])</f>
        <v>0.99890829760519328</v>
      </c>
      <c r="BN231" s="9">
        <f>'[1]12'!K$22+'[1]12'!K$28*Table6[[#This Row],[COMBINE LN LING]]+'[1]12'!K$23*Table6[[#This Row],[DL_DUM]]+'[1]12'!K$24*Table6[[#This Row],[CT_DUM]]+'[1]12'!K$25*Table6[[#This Row],[PA_DUM]]+'[1]12'!K$26*Table6[[#This Row],[NY_DUM]]+'[1]12'!K$27*Table6[[#This Row],[NJ_DUM]]</f>
        <v>8.5037531456767894</v>
      </c>
      <c r="BO231" s="9">
        <f>Table6[[#This Row],[sales]]-Table6[[#This Row],[ Pred_12]]</f>
        <v>7547.5433154623697</v>
      </c>
      <c r="BP231" s="47">
        <f>ABS(Table6[[#This Row],[ Red_12]]/Table6[[#This Row],[sales]])</f>
        <v>0.99887457647253075</v>
      </c>
      <c r="BQ231">
        <f>LN(G231+'2019 Totals and Calculations'!C$18)</f>
        <v>8.8213479545588509</v>
      </c>
      <c r="BR231">
        <f>LN(Table6[[#This Row],[PROF RADIO]]+'2019 Totals and Calculations'!D$18)</f>
        <v>6.1837531340411385</v>
      </c>
      <c r="BS231">
        <f>LN(Table6[[#This Row],[ONLINE LINGERING]]+'2019 Totals and Calculations'!E$18)</f>
        <v>5.5456298892127505</v>
      </c>
      <c r="BT231">
        <f>MONTH(Table6[[#This Row],[Date]])</f>
        <v>5</v>
      </c>
      <c r="BU231">
        <f t="shared" si="94"/>
        <v>0</v>
      </c>
      <c r="BV231">
        <f t="shared" si="95"/>
        <v>0</v>
      </c>
      <c r="BW231">
        <f t="shared" si="96"/>
        <v>0</v>
      </c>
      <c r="BX231">
        <f t="shared" si="97"/>
        <v>0</v>
      </c>
      <c r="BY231">
        <f t="shared" si="98"/>
        <v>1</v>
      </c>
      <c r="BZ231">
        <f t="shared" si="99"/>
        <v>0</v>
      </c>
      <c r="CA231">
        <f t="shared" si="100"/>
        <v>0</v>
      </c>
      <c r="CB231">
        <f t="shared" si="101"/>
        <v>0</v>
      </c>
      <c r="CC231">
        <f t="shared" si="102"/>
        <v>0</v>
      </c>
      <c r="CD231">
        <f t="shared" si="103"/>
        <v>0</v>
      </c>
      <c r="CE231">
        <f t="shared" si="104"/>
        <v>0</v>
      </c>
      <c r="CF231">
        <f t="shared" si="105"/>
        <v>0</v>
      </c>
      <c r="CG231">
        <f t="shared" si="106"/>
        <v>73</v>
      </c>
      <c r="CH23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9327.3537327949998</v>
      </c>
      <c r="CI231" s="79">
        <f>Table6[[#This Row],[sales]]-CH231</f>
        <v>-1771.3066641869536</v>
      </c>
      <c r="CJ231">
        <f>ABS(Table6[[#This Row],[sales]]-CH231)/Table6[[#This Row],[sales]]</f>
        <v>0.23442239680400229</v>
      </c>
      <c r="CK23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7580.7554004963295</v>
      </c>
      <c r="CL231" s="79">
        <f>Table6[[#This Row],[sales]]-CK231</f>
        <v>-24.708331888283283</v>
      </c>
      <c r="CM231">
        <f>ABS(Table6[[#This Row],[sales]]-CK231)/Table6[[#This Row],[sales]]</f>
        <v>3.270007672521683E-3</v>
      </c>
      <c r="CN23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7352.2774128587316</v>
      </c>
      <c r="CO231" s="79">
        <f>Table6[[#This Row],[sales]]-CN231</f>
        <v>203.76965574931455</v>
      </c>
      <c r="CP231">
        <f>ABS(Table6[[#This Row],[sales]]-CN231)/Table6[[#This Row],[sales]]</f>
        <v>2.6967758921974585E-2</v>
      </c>
      <c r="CQ23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7674.7237646028761</v>
      </c>
      <c r="CR231" s="79">
        <f>Table6[[#This Row],[sales]]-CQ231</f>
        <v>-118.67669599482997</v>
      </c>
      <c r="CS231">
        <f>ABS(Table6[[#This Row],[sales]]-CQ231)/Table6[[#This Row],[sales]]</f>
        <v>1.5706188026260174E-2</v>
      </c>
    </row>
    <row r="232" spans="1:97" x14ac:dyDescent="0.2">
      <c r="A232">
        <v>231</v>
      </c>
      <c r="B232" t="s">
        <v>322</v>
      </c>
      <c r="C232" s="5">
        <v>43247</v>
      </c>
      <c r="D232" s="6">
        <v>6672.6818303604196</v>
      </c>
      <c r="E232" s="8">
        <f>YEAR(Table6[[#This Row],[Date]])</f>
        <v>2018</v>
      </c>
      <c r="F232" s="6">
        <f>Table6[[#This Row],[TV_State]]+Table6[[#This Row],[Radio_State]]+Table6[[#This Row],[Online]]</f>
        <v>7317.6802859360405</v>
      </c>
      <c r="G232" s="6">
        <f t="shared" si="81"/>
        <v>6493.1099523948051</v>
      </c>
      <c r="H232" s="6">
        <f>LN(Table6[[#This Row],[PROF TV LING]])</f>
        <v>8.778496886354759</v>
      </c>
      <c r="I232" s="6">
        <f t="shared" si="82"/>
        <v>8.8057771316170772</v>
      </c>
      <c r="J232" s="6">
        <v>429.99897038374763</v>
      </c>
      <c r="K232" s="6">
        <f t="shared" si="87"/>
        <v>426.02534999766641</v>
      </c>
      <c r="L232" s="6">
        <f>0.5*J231+0.5*Table6[[#This Row],[Radio_State]]</f>
        <v>427.87026260957066</v>
      </c>
      <c r="M232" s="6">
        <f>LN(Table6[[#This Row],[RADIO LINGERING ]])</f>
        <v>6.0588200248862112</v>
      </c>
      <c r="N232" s="6">
        <f t="shared" si="83"/>
        <v>6.0637828142283405</v>
      </c>
      <c r="O232" s="6">
        <v>214.99948519187382</v>
      </c>
      <c r="P232" s="6">
        <f t="shared" si="84"/>
        <v>214.09147822224219</v>
      </c>
      <c r="Q232" s="6">
        <f>0.3*O231+0.7*Table6[[#This Row],[Online]]</f>
        <v>214.36087285962071</v>
      </c>
      <c r="R232" s="6">
        <f>LN(Table6[[#This Row],[ONLINE LINGERING]])</f>
        <v>5.3676609165516522</v>
      </c>
      <c r="S232" s="6">
        <f t="shared" si="85"/>
        <v>5.3706356336683951</v>
      </c>
      <c r="T232" s="6">
        <v>7261.6646730011162</v>
      </c>
      <c r="U232" s="6">
        <f t="shared" si="86"/>
        <v>8.8903643753368424</v>
      </c>
      <c r="V232" s="8">
        <f>YEAR(Table6[[#This Row],[Date]])</f>
        <v>2018</v>
      </c>
      <c r="W232" s="8">
        <f>WEEKNUM(Table6[[#This Row],[Date]])</f>
        <v>22</v>
      </c>
      <c r="X232" t="s">
        <v>396</v>
      </c>
      <c r="Y232" s="9">
        <f>Table6[[#This Row],[LNTVLING]]+Table6[[#This Row],[LNRADIOLING]]+Table6[[#This Row],[LNONLINELING]]</f>
        <v>20.204977827792622</v>
      </c>
      <c r="Z232">
        <f t="shared" si="107"/>
        <v>1</v>
      </c>
      <c r="AA232">
        <f t="shared" si="88"/>
        <v>0</v>
      </c>
      <c r="AB232">
        <f t="shared" si="89"/>
        <v>1</v>
      </c>
      <c r="AC232">
        <f t="shared" si="90"/>
        <v>0</v>
      </c>
      <c r="AD232">
        <f t="shared" si="91"/>
        <v>0</v>
      </c>
      <c r="AE232">
        <f t="shared" si="92"/>
        <v>0</v>
      </c>
      <c r="AF232">
        <f t="shared" si="93"/>
        <v>0</v>
      </c>
      <c r="AG232" s="9">
        <f>'[1]1'!J$20+'[1]1'!J$21*Table6[[#This Row],[TV_State]]</f>
        <v>7891.8412626568743</v>
      </c>
      <c r="AH232" s="9">
        <f>Table6[[#This Row],[sales]]-Table6[[#This Row],[Pred_1]]</f>
        <v>-630.17658965575811</v>
      </c>
      <c r="AI232">
        <f>ABS(Table6[[#This Row],[Res_1]])/Table6[[#This Row],[sales]]</f>
        <v>8.678128473747293E-2</v>
      </c>
      <c r="AJ232" s="9">
        <f>'[1]2'!J$20+'[1]2'!J$21*Table6[[#This Row],[Radio_State]]</f>
        <v>3602.0008518523109</v>
      </c>
      <c r="AK232" s="9">
        <f>Table6[[#This Row],[sales]]-Table6[[#This Row],[ Pred_2 ]]</f>
        <v>3659.6638211488053</v>
      </c>
      <c r="AL232">
        <f>ABS(Table6[[#This Row],[ Res_2 ]])/Table6[[#This Row],[sales]]</f>
        <v>0.50397036849628196</v>
      </c>
      <c r="AM232" s="10">
        <f>'[1]3'!J$20+'[1]3'!J$21*Data!O232</f>
        <v>3042.8512519687874</v>
      </c>
      <c r="AN232" s="9">
        <f>Table6[[#This Row],[sales]]-Table6[[#This Row],[Pred_3]]</f>
        <v>4218.8134210323287</v>
      </c>
      <c r="AO232" s="9">
        <f>ABS(Table6[[#This Row],[Res_3]])/Table6[[#This Row],[sales]]</f>
        <v>0.58097056405232883</v>
      </c>
      <c r="AP232" s="9">
        <f>'[1]4'!L$21+'[1]4'!L$27*Table6[[#This Row],[TV_State]]+'[1]4'!L$22*Table6[[#This Row],[NJ_DUM]]+'[1]4'!L$23*Table6[[#This Row],[NY_DUM]]+'[1]4'!L$24*Table6[[#This Row],[PA_DUM]]+'[1]4'!L$25*Table6[[#This Row],[CT_DUM]]+'[1]4'!L$26*Table6[[#This Row],[DL_DUM]]</f>
        <v>1709.6944554845184</v>
      </c>
      <c r="AQ232" s="9">
        <f>Table6[[#This Row],[sales]]-Table6[[#This Row],[Pred_4]]</f>
        <v>5551.9702175165976</v>
      </c>
      <c r="AR232">
        <f>ABS(Table6[[#This Row],[Res_4]]/Table6[[#This Row],[sales]])</f>
        <v>0.76455888112801929</v>
      </c>
      <c r="AS232" s="9">
        <f>'[1]5'!L$20+'[1]5'!L$26*Table6[[#This Row],[Radio_State]]+'[1]5'!L$21*Table6[[#This Row],[NJ_DUM]]+'[1]5'!L$22*Table6[[#This Row],[NY_DUM]]+'[1]5'!L$23*Table6[[#This Row],[PA_DUM]]+'[1]5'!L$24*Table6[[#This Row],[CT_DUM]]+'[1]5'!L$25*Table6[[#This Row],[DL_DUM]]</f>
        <v>953.87569572210589</v>
      </c>
      <c r="AT232" s="9">
        <f>Table6[[#This Row],[sales]]-Table6[[#This Row],[Pred_5]]</f>
        <v>6307.7889772790104</v>
      </c>
      <c r="AU232" s="9">
        <f>ABS(Table6[[#This Row],[Red_5]]/Table6[[#This Row],[sales]])</f>
        <v>0.86864228263408838</v>
      </c>
      <c r="AV232" s="9">
        <f>'[1]6'!L$20+'[1]6'!L$26*Table6[[#This Row],[Online]]+'[1]6'!L$21*Table6[[#This Row],[NJ_DUM]]+'[1]6'!L$22*Table6[[#This Row],[NY_DUM]]+'[1]6'!L$23*Table6[[#This Row],[PA_DUM]]+'[1]6'!L$24*Table6[[#This Row],[CT_DUM]]+'[1]6'!L$25*Table6[[#This Row],[DL_DUM]]</f>
        <v>929.77933789761983</v>
      </c>
      <c r="AW232" s="9">
        <f>Table6[[#This Row],[sales]]-Table6[[#This Row],[Pred_6]]</f>
        <v>6331.8853351034959</v>
      </c>
      <c r="AX232" s="9">
        <f>ABS(Table6[[#This Row],[Red_6]]/Table6[[#This Row],[sales]])</f>
        <v>0.87196057932080762</v>
      </c>
      <c r="AY232" s="9">
        <f>'[1]7'!L$21+'[1]7'!L$27*Table6[[#This Row],[LNTV]]+'[1]7'!L$22*Table6[[#This Row],[NJ_DUM]]+'[1]7'!L$23*Table6[[#This Row],[NY_DUM]]+'[1]7'!L$24*Table6[[#This Row],[PA_DUM]]+'[1]7'!L$25*Table6[[#This Row],[CT_DUM]]+'[1]7'!L$26*Table6[[#This Row],[DL_DUM]]</f>
        <v>6.1202332110030362</v>
      </c>
      <c r="AZ232" s="9">
        <f>Table6[[#This Row],[sales]]-Table6[[#This Row],[Pred_7]]</f>
        <v>7255.5444397901128</v>
      </c>
      <c r="BA232" s="9">
        <f>ABS(Table6[[#This Row],[Red_7]]/Table6[[#This Row],[sales]])</f>
        <v>0.99915718592270475</v>
      </c>
      <c r="BB232" s="9">
        <f>'[1]8'!O$22+'[1]8'!O$28*Table6[[#This Row],[LNRADIOLING]]+'[1]8'!O$23*Table6[[#This Row],[DL_DUM]]+'[1]8'!O$24*Table6[[#This Row],[CT_DUM]]+'[1]8'!O$25*Table6[[#This Row],[PA_DUM]]+'[1]8'!O$26*Table6[[#This Row],[NY_DUM]]+'[1]8'!O$27*Table6[[#This Row],[NJ_DUM]]</f>
        <v>8.5188414952508396</v>
      </c>
      <c r="BC232" s="9">
        <f>Table6[[#This Row],[sales]]-Table6[[#This Row],[Pred_8]]</f>
        <v>7253.1458315058653</v>
      </c>
      <c r="BD232" s="9">
        <f>ABS(Table6[[#This Row],[Red_8]]/Table6[[#This Row],[sales]])</f>
        <v>0.99882687484497545</v>
      </c>
      <c r="BE232" s="9">
        <f>'[1]9'!M$19+'[1]9'!M$21*Table6[[#This Row],[LNONLINE]]+'[1]9'!M$20*Table6[[#This Row],[DL_DUM]]+'[1]9'!M$22*Table6[[#This Row],[CT_DUM]]+'[1]9'!M$23*Table6[[#This Row],[PA_DUM]]+'[1]9'!M$24*Table6[[#This Row],[NY_DUM]]+'[1]9'!M$25*Table6[[#This Row],[NJ_DUM]]</f>
        <v>8.3669297169303096</v>
      </c>
      <c r="BF232" s="9">
        <f>Table6[[#This Row],[sales]]-Table6[[#This Row],[Pred_9]]</f>
        <v>7253.2977432841863</v>
      </c>
      <c r="BG232" s="9">
        <f>ABS(Table6[[#This Row],[Red_9]]/Table6[[#This Row],[sales]])</f>
        <v>0.99884779453559203</v>
      </c>
      <c r="BH232" s="9">
        <f>'[1]10'!P$22+'[1]10'!P$30*Table6[[#This Row],[LNTV]]+'[1]10'!P$29*Table6[[#This Row],[LNRADIOLING]]+'[1]10'!P$24*Table6[[#This Row],[LNONLINELING]]+'[1]10'!P$23*Table6[[#This Row],[DL_DUM]]+'[1]10'!P$25*Table6[[#This Row],[CT_DUM]]+'[1]10'!P$26*Table6[[#This Row],[PA_DUM]]+'[1]10'!P$27*Table6[[#This Row],[NY_DUM]]+'[1]10'!P$28*Table6[[#This Row],[NJ_DUM]]</f>
        <v>8.3815407337448811</v>
      </c>
      <c r="BI232" s="9">
        <f>Table6[[#This Row],[sales]]-Table6[[#This Row],[Pred_10]]</f>
        <v>7253.283132267371</v>
      </c>
      <c r="BJ232" s="45">
        <f>ABS(Table6[[#This Row],[Red_10]]/Table6[[#This Row],[sales]])</f>
        <v>0.99884578246019706</v>
      </c>
      <c r="BK232" s="9">
        <f>'[1]11'!P$32+'[1]11'!P$40*Table6[[#This Row],[LNONLINELING]]+'[1]11'!P$39*Table6[[#This Row],[LNRADIOLING]]+'[1]11'!P$38*Table6[[#This Row],[LNTVLING]]+'[1]11'!P$33*Table6[[#This Row],[DL_DUM]]+'[1]11'!P$34*Table6[[#This Row],[CT_DUM]]+'[1]11'!P$35*Table6[[#This Row],[PA_DUM]]+'[1]11'!P$36*Table6[[#This Row],[NY_DUM]]+'[1]11'!P$37*Table6[[#This Row],[NJ_DUM]]</f>
        <v>8.2497472886103438</v>
      </c>
      <c r="BL232" s="9">
        <f>Table6[[#This Row],[sales]]-Table6[[#This Row],[ Pred_11]]</f>
        <v>7253.4149257125055</v>
      </c>
      <c r="BM232" s="47">
        <f>ABS(Table6[[#This Row],[ Red_11]]/Table6[[#This Row],[sales]])</f>
        <v>0.99886393166579512</v>
      </c>
      <c r="BN232" s="9">
        <f>'[1]12'!K$22+'[1]12'!K$28*Table6[[#This Row],[COMBINE LN LING]]+'[1]12'!K$23*Table6[[#This Row],[DL_DUM]]+'[1]12'!K$24*Table6[[#This Row],[CT_DUM]]+'[1]12'!K$25*Table6[[#This Row],[PA_DUM]]+'[1]12'!K$26*Table6[[#This Row],[NY_DUM]]+'[1]12'!K$27*Table6[[#This Row],[NJ_DUM]]</f>
        <v>8.5068157494402552</v>
      </c>
      <c r="BO232" s="9">
        <f>Table6[[#This Row],[sales]]-Table6[[#This Row],[ Pred_12]]</f>
        <v>7253.1578572516755</v>
      </c>
      <c r="BP232" s="47">
        <f>ABS(Table6[[#This Row],[ Red_12]]/Table6[[#This Row],[sales]])</f>
        <v>0.9988285309040682</v>
      </c>
      <c r="BQ232">
        <f>LN(G232+'2019 Totals and Calculations'!C$18)</f>
        <v>8.8326392719199429</v>
      </c>
      <c r="BR232">
        <f>LN(Table6[[#This Row],[PROF RADIO]]+'2019 Totals and Calculations'!D$18)</f>
        <v>6.1919160018131638</v>
      </c>
      <c r="BS232">
        <f>LN(Table6[[#This Row],[ONLINE LINGERING]]+'2019 Totals and Calculations'!E$18)</f>
        <v>5.5538825578349389</v>
      </c>
      <c r="BT232">
        <f>MONTH(Table6[[#This Row],[Date]])</f>
        <v>5</v>
      </c>
      <c r="BU232">
        <f t="shared" si="94"/>
        <v>0</v>
      </c>
      <c r="BV232">
        <f t="shared" si="95"/>
        <v>0</v>
      </c>
      <c r="BW232">
        <f t="shared" si="96"/>
        <v>0</v>
      </c>
      <c r="BX232">
        <f t="shared" si="97"/>
        <v>0</v>
      </c>
      <c r="BY232">
        <f t="shared" si="98"/>
        <v>1</v>
      </c>
      <c r="BZ232">
        <f t="shared" si="99"/>
        <v>0</v>
      </c>
      <c r="CA232">
        <f t="shared" si="100"/>
        <v>0</v>
      </c>
      <c r="CB232">
        <f t="shared" si="101"/>
        <v>0</v>
      </c>
      <c r="CC232">
        <f t="shared" si="102"/>
        <v>0</v>
      </c>
      <c r="CD232">
        <f t="shared" si="103"/>
        <v>0</v>
      </c>
      <c r="CE232">
        <f t="shared" si="104"/>
        <v>0</v>
      </c>
      <c r="CF232">
        <f t="shared" si="105"/>
        <v>0</v>
      </c>
      <c r="CG232">
        <f t="shared" si="106"/>
        <v>74</v>
      </c>
      <c r="CH23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9384.1289634339682</v>
      </c>
      <c r="CI232" s="79">
        <f>Table6[[#This Row],[sales]]-CH232</f>
        <v>-2122.4642904328521</v>
      </c>
      <c r="CJ232">
        <f>ABS(Table6[[#This Row],[sales]]-CH232)/Table6[[#This Row],[sales]]</f>
        <v>0.29228343444777594</v>
      </c>
      <c r="CK23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7616.9893375084603</v>
      </c>
      <c r="CL232" s="79">
        <f>Table6[[#This Row],[sales]]-CK232</f>
        <v>-355.3246645073441</v>
      </c>
      <c r="CM232">
        <f>ABS(Table6[[#This Row],[sales]]-CK232)/Table6[[#This Row],[sales]]</f>
        <v>4.8931571548386406E-2</v>
      </c>
      <c r="CN23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7389.4931406484038</v>
      </c>
      <c r="CO232" s="79">
        <f>Table6[[#This Row],[sales]]-CN232</f>
        <v>-127.82846764728765</v>
      </c>
      <c r="CP232">
        <f>ABS(Table6[[#This Row],[sales]]-CN232)/Table6[[#This Row],[sales]]</f>
        <v>1.7603190646155027E-2</v>
      </c>
      <c r="CQ23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7731.5856883437546</v>
      </c>
      <c r="CR232" s="79">
        <f>Table6[[#This Row],[sales]]-CQ232</f>
        <v>-469.92101534263838</v>
      </c>
      <c r="CS232">
        <f>ABS(Table6[[#This Row],[sales]]-CQ232)/Table6[[#This Row],[sales]]</f>
        <v>6.4712574389424182E-2</v>
      </c>
    </row>
    <row r="233" spans="1:97" x14ac:dyDescent="0.2">
      <c r="A233">
        <v>232</v>
      </c>
      <c r="B233" t="s">
        <v>322</v>
      </c>
      <c r="C233" s="5">
        <v>43254</v>
      </c>
      <c r="D233" s="6">
        <v>6739.4086486640226</v>
      </c>
      <c r="E233" s="8">
        <f>YEAR(Table6[[#This Row],[Date]])</f>
        <v>2018</v>
      </c>
      <c r="F233" s="6">
        <f>Table6[[#This Row],[TV_State]]+Table6[[#This Row],[Radio_State]]+Table6[[#This Row],[Online]]</f>
        <v>7390.8570887954002</v>
      </c>
      <c r="G233" s="6">
        <f t="shared" si="81"/>
        <v>6566.9995612755702</v>
      </c>
      <c r="H233" s="6">
        <f>LN(Table6[[#This Row],[PROF TV LING]])</f>
        <v>8.7898123193835342</v>
      </c>
      <c r="I233" s="6">
        <f t="shared" si="82"/>
        <v>8.815727462470246</v>
      </c>
      <c r="J233" s="6">
        <v>434.29896008758504</v>
      </c>
      <c r="K233" s="6">
        <f t="shared" si="87"/>
        <v>430.16215504262573</v>
      </c>
      <c r="L233" s="6">
        <f>0.5*J232+0.5*Table6[[#This Row],[Radio_State]]</f>
        <v>432.14896523566631</v>
      </c>
      <c r="M233" s="6">
        <f>LN(Table6[[#This Row],[RADIO LINGERING ]])</f>
        <v>6.0687703557393791</v>
      </c>
      <c r="N233" s="6">
        <f t="shared" si="83"/>
        <v>6.0737331450815084</v>
      </c>
      <c r="O233" s="6">
        <v>217.14948004379252</v>
      </c>
      <c r="P233" s="6">
        <f t="shared" si="84"/>
        <v>216.23207949732739</v>
      </c>
      <c r="Q233" s="6">
        <f>0.3*O232+0.7*Table6[[#This Row],[Online]]</f>
        <v>216.50448158821689</v>
      </c>
      <c r="R233" s="6">
        <f>LN(Table6[[#This Row],[ONLINE LINGERING]])</f>
        <v>5.3776112474048201</v>
      </c>
      <c r="S233" s="6">
        <f t="shared" si="85"/>
        <v>5.380585964521563</v>
      </c>
      <c r="T233" s="6">
        <v>8328.4687536630536</v>
      </c>
      <c r="U233" s="6">
        <f t="shared" si="86"/>
        <v>9.027434895173684</v>
      </c>
      <c r="V233" s="8">
        <f>YEAR(Table6[[#This Row],[Date]])</f>
        <v>2018</v>
      </c>
      <c r="W233" s="8">
        <f>WEEKNUM(Table6[[#This Row],[Date]])</f>
        <v>23</v>
      </c>
      <c r="X233" t="s">
        <v>397</v>
      </c>
      <c r="Y233" s="9">
        <f>Table6[[#This Row],[LNTVLING]]+Table6[[#This Row],[LNRADIOLING]]+Table6[[#This Row],[LNONLINELING]]</f>
        <v>20.236193922527733</v>
      </c>
      <c r="Z233">
        <f t="shared" si="107"/>
        <v>1</v>
      </c>
      <c r="AA233">
        <f t="shared" si="88"/>
        <v>0</v>
      </c>
      <c r="AB233">
        <f t="shared" si="89"/>
        <v>1</v>
      </c>
      <c r="AC233">
        <f t="shared" si="90"/>
        <v>0</v>
      </c>
      <c r="AD233">
        <f t="shared" si="91"/>
        <v>0</v>
      </c>
      <c r="AE233">
        <f t="shared" si="92"/>
        <v>0</v>
      </c>
      <c r="AF233">
        <f t="shared" si="93"/>
        <v>0</v>
      </c>
      <c r="AG233" s="9">
        <f>'[1]1'!J$20+'[1]1'!J$21*Table6[[#This Row],[TV_State]]</f>
        <v>7957.4623498288784</v>
      </c>
      <c r="AH233" s="9">
        <f>Table6[[#This Row],[sales]]-Table6[[#This Row],[Pred_1]]</f>
        <v>371.00640383417522</v>
      </c>
      <c r="AI233">
        <f>ABS(Table6[[#This Row],[Res_1]])/Table6[[#This Row],[sales]]</f>
        <v>4.4546772619036119E-2</v>
      </c>
      <c r="AJ233" s="9">
        <f>'[1]2'!J$20+'[1]2'!J$21*Table6[[#This Row],[Radio_State]]</f>
        <v>3620.878042330859</v>
      </c>
      <c r="AK233" s="9">
        <f>Table6[[#This Row],[sales]]-Table6[[#This Row],[ Pred_2 ]]</f>
        <v>4707.5907113321946</v>
      </c>
      <c r="AL233">
        <f>ABS(Table6[[#This Row],[ Res_2 ]])/Table6[[#This Row],[sales]]</f>
        <v>0.56524084445435263</v>
      </c>
      <c r="AM233" s="10">
        <f>'[1]3'!J$20+'[1]3'!J$21*Data!O233</f>
        <v>3055.272462671227</v>
      </c>
      <c r="AN233" s="9">
        <f>Table6[[#This Row],[sales]]-Table6[[#This Row],[Pred_3]]</f>
        <v>5273.1962909918266</v>
      </c>
      <c r="AO233" s="9">
        <f>ABS(Table6[[#This Row],[Res_3]])/Table6[[#This Row],[sales]]</f>
        <v>0.63315315779657011</v>
      </c>
      <c r="AP233" s="9">
        <f>'[1]4'!L$21+'[1]4'!L$27*Table6[[#This Row],[TV_State]]+'[1]4'!L$22*Table6[[#This Row],[NJ_DUM]]+'[1]4'!L$23*Table6[[#This Row],[NY_DUM]]+'[1]4'!L$24*Table6[[#This Row],[PA_DUM]]+'[1]4'!L$25*Table6[[#This Row],[CT_DUM]]+'[1]4'!L$26*Table6[[#This Row],[DL_DUM]]</f>
        <v>1724.4131000959051</v>
      </c>
      <c r="AQ233" s="9">
        <f>Table6[[#This Row],[sales]]-Table6[[#This Row],[Pred_4]]</f>
        <v>6604.0556535671485</v>
      </c>
      <c r="AR233">
        <f>ABS(Table6[[#This Row],[Res_4]]/Table6[[#This Row],[sales]])</f>
        <v>0.79294956238654701</v>
      </c>
      <c r="AS233" s="9">
        <f>'[1]5'!L$20+'[1]5'!L$26*Table6[[#This Row],[Radio_State]]+'[1]5'!L$21*Table6[[#This Row],[NJ_DUM]]+'[1]5'!L$22*Table6[[#This Row],[NY_DUM]]+'[1]5'!L$23*Table6[[#This Row],[PA_DUM]]+'[1]5'!L$24*Table6[[#This Row],[CT_DUM]]+'[1]5'!L$25*Table6[[#This Row],[DL_DUM]]</f>
        <v>961.45053739605635</v>
      </c>
      <c r="AT233" s="9">
        <f>Table6[[#This Row],[sales]]-Table6[[#This Row],[Pred_5]]</f>
        <v>7367.0182162669971</v>
      </c>
      <c r="AU233" s="9">
        <f>ABS(Table6[[#This Row],[Red_5]]/Table6[[#This Row],[sales]])</f>
        <v>0.88455854661480382</v>
      </c>
      <c r="AV233" s="9">
        <f>'[1]6'!L$20+'[1]6'!L$26*Table6[[#This Row],[Online]]+'[1]6'!L$21*Table6[[#This Row],[NJ_DUM]]+'[1]6'!L$22*Table6[[#This Row],[NY_DUM]]+'[1]6'!L$23*Table6[[#This Row],[PA_DUM]]+'[1]6'!L$24*Table6[[#This Row],[CT_DUM]]+'[1]6'!L$25*Table6[[#This Row],[DL_DUM]]</f>
        <v>939.13666928846044</v>
      </c>
      <c r="AW233" s="9">
        <f>Table6[[#This Row],[sales]]-Table6[[#This Row],[Pred_6]]</f>
        <v>7389.3320843745933</v>
      </c>
      <c r="AX233" s="9">
        <f>ABS(Table6[[#This Row],[Red_6]]/Table6[[#This Row],[sales]])</f>
        <v>0.88723777478598254</v>
      </c>
      <c r="AY233" s="9">
        <f>'[1]7'!L$21+'[1]7'!L$27*Table6[[#This Row],[LNTV]]+'[1]7'!L$22*Table6[[#This Row],[NJ_DUM]]+'[1]7'!L$23*Table6[[#This Row],[NY_DUM]]+'[1]7'!L$24*Table6[[#This Row],[PA_DUM]]+'[1]7'!L$25*Table6[[#This Row],[CT_DUM]]+'[1]7'!L$26*Table6[[#This Row],[DL_DUM]]</f>
        <v>6.1213345582930367</v>
      </c>
      <c r="AZ233" s="9">
        <f>Table6[[#This Row],[sales]]-Table6[[#This Row],[Pred_7]]</f>
        <v>8322.3474191047608</v>
      </c>
      <c r="BA233" s="9">
        <f>ABS(Table6[[#This Row],[Red_7]]/Table6[[#This Row],[sales]])</f>
        <v>0.99926501080338437</v>
      </c>
      <c r="BB233" s="9">
        <f>'[1]8'!O$22+'[1]8'!O$28*Table6[[#This Row],[LNRADIOLING]]+'[1]8'!O$23*Table6[[#This Row],[DL_DUM]]+'[1]8'!O$24*Table6[[#This Row],[CT_DUM]]+'[1]8'!O$25*Table6[[#This Row],[PA_DUM]]+'[1]8'!O$26*Table6[[#This Row],[NY_DUM]]+'[1]8'!O$27*Table6[[#This Row],[NJ_DUM]]</f>
        <v>8.5195513612546172</v>
      </c>
      <c r="BC233" s="9">
        <f>Table6[[#This Row],[sales]]-Table6[[#This Row],[Pred_8]]</f>
        <v>8319.9492023017992</v>
      </c>
      <c r="BD233" s="9">
        <f>ABS(Table6[[#This Row],[Red_8]]/Table6[[#This Row],[sales]])</f>
        <v>0.99897705669394421</v>
      </c>
      <c r="BE233" s="9">
        <f>'[1]9'!M$19+'[1]9'!M$21*Table6[[#This Row],[LNONLINE]]+'[1]9'!M$20*Table6[[#This Row],[DL_DUM]]+'[1]9'!M$22*Table6[[#This Row],[CT_DUM]]+'[1]9'!M$23*Table6[[#This Row],[PA_DUM]]+'[1]9'!M$24*Table6[[#This Row],[NY_DUM]]+'[1]9'!M$25*Table6[[#This Row],[NJ_DUM]]</f>
        <v>8.3700801652616406</v>
      </c>
      <c r="BF233" s="9">
        <f>Table6[[#This Row],[sales]]-Table6[[#This Row],[Pred_9]]</f>
        <v>8320.0986734977923</v>
      </c>
      <c r="BG233" s="9">
        <f>ABS(Table6[[#This Row],[Red_9]]/Table6[[#This Row],[sales]])</f>
        <v>0.9989950037140285</v>
      </c>
      <c r="BH233" s="9">
        <f>'[1]10'!P$22+'[1]10'!P$30*Table6[[#This Row],[LNTV]]+'[1]10'!P$29*Table6[[#This Row],[LNRADIOLING]]+'[1]10'!P$24*Table6[[#This Row],[LNONLINELING]]+'[1]10'!P$23*Table6[[#This Row],[DL_DUM]]+'[1]10'!P$25*Table6[[#This Row],[CT_DUM]]+'[1]10'!P$26*Table6[[#This Row],[PA_DUM]]+'[1]10'!P$27*Table6[[#This Row],[NY_DUM]]+'[1]10'!P$28*Table6[[#This Row],[NJ_DUM]]</f>
        <v>8.3833518170211008</v>
      </c>
      <c r="BI233" s="9">
        <f>Table6[[#This Row],[sales]]-Table6[[#This Row],[Pred_10]]</f>
        <v>8320.0854018460323</v>
      </c>
      <c r="BJ233" s="45">
        <f>ABS(Table6[[#This Row],[Red_10]]/Table6[[#This Row],[sales]])</f>
        <v>0.99899341018559573</v>
      </c>
      <c r="BK233" s="9">
        <f>'[1]11'!P$32+'[1]11'!P$40*Table6[[#This Row],[LNONLINELING]]+'[1]11'!P$39*Table6[[#This Row],[LNRADIOLING]]+'[1]11'!P$38*Table6[[#This Row],[LNTVLING]]+'[1]11'!P$33*Table6[[#This Row],[DL_DUM]]+'[1]11'!P$34*Table6[[#This Row],[CT_DUM]]+'[1]11'!P$35*Table6[[#This Row],[PA_DUM]]+'[1]11'!P$36*Table6[[#This Row],[NY_DUM]]+'[1]11'!P$37*Table6[[#This Row],[NJ_DUM]]</f>
        <v>8.2506424249599863</v>
      </c>
      <c r="BL233" s="9">
        <f>Table6[[#This Row],[sales]]-Table6[[#This Row],[ Pred_11]]</f>
        <v>8320.2181112380931</v>
      </c>
      <c r="BM233" s="47">
        <f>ABS(Table6[[#This Row],[ Red_11]]/Table6[[#This Row],[sales]])</f>
        <v>0.99900934461435886</v>
      </c>
      <c r="BN233" s="9">
        <f>'[1]12'!K$22+'[1]12'!K$28*Table6[[#This Row],[COMBINE LN LING]]+'[1]12'!K$23*Table6[[#This Row],[DL_DUM]]+'[1]12'!K$24*Table6[[#This Row],[CT_DUM]]+'[1]12'!K$25*Table6[[#This Row],[PA_DUM]]+'[1]12'!K$26*Table6[[#This Row],[NY_DUM]]+'[1]12'!K$27*Table6[[#This Row],[NJ_DUM]]</f>
        <v>8.509819857650271</v>
      </c>
      <c r="BO233" s="9">
        <f>Table6[[#This Row],[sales]]-Table6[[#This Row],[ Pred_12]]</f>
        <v>8319.9589338054029</v>
      </c>
      <c r="BP233" s="47">
        <f>ABS(Table6[[#This Row],[ Red_12]]/Table6[[#This Row],[sales]])</f>
        <v>0.99897822515646617</v>
      </c>
      <c r="BQ233">
        <f>LN(G233+'2019 Totals and Calculations'!C$18)</f>
        <v>8.843361535545883</v>
      </c>
      <c r="BR233">
        <f>LN(Table6[[#This Row],[PROF RADIO]]+'2019 Totals and Calculations'!D$18)</f>
        <v>6.2003438892125198</v>
      </c>
      <c r="BS233">
        <f>LN(Table6[[#This Row],[ONLINE LINGERING]]+'2019 Totals and Calculations'!E$18)</f>
        <v>5.5621491908013025</v>
      </c>
      <c r="BT233">
        <f>MONTH(Table6[[#This Row],[Date]])</f>
        <v>6</v>
      </c>
      <c r="BU233">
        <f t="shared" si="94"/>
        <v>0</v>
      </c>
      <c r="BV233">
        <f t="shared" si="95"/>
        <v>0</v>
      </c>
      <c r="BW233">
        <f t="shared" si="96"/>
        <v>0</v>
      </c>
      <c r="BX233">
        <f t="shared" si="97"/>
        <v>0</v>
      </c>
      <c r="BY233">
        <f t="shared" si="98"/>
        <v>0</v>
      </c>
      <c r="BZ233">
        <f t="shared" si="99"/>
        <v>1</v>
      </c>
      <c r="CA233">
        <f t="shared" si="100"/>
        <v>0</v>
      </c>
      <c r="CB233">
        <f t="shared" si="101"/>
        <v>0</v>
      </c>
      <c r="CC233">
        <f t="shared" si="102"/>
        <v>0</v>
      </c>
      <c r="CD233">
        <f t="shared" si="103"/>
        <v>0</v>
      </c>
      <c r="CE233">
        <f t="shared" si="104"/>
        <v>0</v>
      </c>
      <c r="CF233">
        <f t="shared" si="105"/>
        <v>0</v>
      </c>
      <c r="CG233">
        <f t="shared" si="106"/>
        <v>75</v>
      </c>
      <c r="CH23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9957.6878539866411</v>
      </c>
      <c r="CI233" s="79">
        <f>Table6[[#This Row],[sales]]-CH233</f>
        <v>-1629.2191003235876</v>
      </c>
      <c r="CJ233">
        <f>ABS(Table6[[#This Row],[sales]]-CH233)/Table6[[#This Row],[sales]]</f>
        <v>0.19562048541120108</v>
      </c>
      <c r="CK23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8053.2687383372477</v>
      </c>
      <c r="CL233" s="79">
        <f>Table6[[#This Row],[sales]]-CK233</f>
        <v>275.20001532580591</v>
      </c>
      <c r="CM233">
        <f>ABS(Table6[[#This Row],[sales]]-CK233)/Table6[[#This Row],[sales]]</f>
        <v>3.3043290845603111E-2</v>
      </c>
      <c r="CN23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7468.6673008344615</v>
      </c>
      <c r="CO233" s="79">
        <f>Table6[[#This Row],[sales]]-CN233</f>
        <v>859.80145282859212</v>
      </c>
      <c r="CP233">
        <f>ABS(Table6[[#This Row],[sales]]-CN233)/Table6[[#This Row],[sales]]</f>
        <v>0.10323643856506413</v>
      </c>
      <c r="CQ23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7752.6871182855803</v>
      </c>
      <c r="CR233" s="79">
        <f>Table6[[#This Row],[sales]]-CQ233</f>
        <v>575.78163537747332</v>
      </c>
      <c r="CS233">
        <f>ABS(Table6[[#This Row],[sales]]-CQ233)/Table6[[#This Row],[sales]]</f>
        <v>6.9134153276883131E-2</v>
      </c>
    </row>
    <row r="234" spans="1:97" x14ac:dyDescent="0.2">
      <c r="A234">
        <v>233</v>
      </c>
      <c r="B234" t="s">
        <v>322</v>
      </c>
      <c r="C234" s="5">
        <v>43261</v>
      </c>
      <c r="D234" s="6">
        <v>6806.8027351506644</v>
      </c>
      <c r="E234" s="8">
        <f>YEAR(Table6[[#This Row],[Date]])</f>
        <v>2018</v>
      </c>
      <c r="F234" s="6">
        <f>Table6[[#This Row],[TV_State]]+Table6[[#This Row],[Radio_State]]+Table6[[#This Row],[Online]]</f>
        <v>7464.7656596833558</v>
      </c>
      <c r="G234" s="6">
        <f t="shared" si="81"/>
        <v>6638.9405134380986</v>
      </c>
      <c r="H234" s="6">
        <f>LN(Table6[[#This Row],[PROF TV LING]])</f>
        <v>8.8007076685100305</v>
      </c>
      <c r="I234" s="6">
        <f t="shared" si="82"/>
        <v>8.825677793323413</v>
      </c>
      <c r="J234" s="6">
        <v>438.64194968846095</v>
      </c>
      <c r="K234" s="6">
        <f t="shared" si="87"/>
        <v>434.40205236554334</v>
      </c>
      <c r="L234" s="6">
        <f>0.5*J233+0.5*Table6[[#This Row],[Radio_State]]</f>
        <v>436.47045488802303</v>
      </c>
      <c r="M234" s="6">
        <f>LN(Table6[[#This Row],[RADIO LINGERING ]])</f>
        <v>6.0787206865925478</v>
      </c>
      <c r="N234" s="6">
        <f t="shared" si="83"/>
        <v>6.0836834759346763</v>
      </c>
      <c r="O234" s="6">
        <v>219.32097484423048</v>
      </c>
      <c r="P234" s="6">
        <f t="shared" si="84"/>
        <v>218.39430624015955</v>
      </c>
      <c r="Q234" s="6">
        <f>0.3*O233+0.7*Table6[[#This Row],[Online]]</f>
        <v>218.66952640409909</v>
      </c>
      <c r="R234" s="6">
        <f>LN(Table6[[#This Row],[ONLINE LINGERING]])</f>
        <v>5.3875615782579889</v>
      </c>
      <c r="S234" s="6">
        <f t="shared" si="85"/>
        <v>5.3905362953747318</v>
      </c>
      <c r="T234" s="6">
        <v>8871.8429562556812</v>
      </c>
      <c r="U234" s="6">
        <f t="shared" si="86"/>
        <v>9.0906378278203004</v>
      </c>
      <c r="V234" s="8">
        <f>YEAR(Table6[[#This Row],[Date]])</f>
        <v>2018</v>
      </c>
      <c r="W234" s="8">
        <f>WEEKNUM(Table6[[#This Row],[Date]])</f>
        <v>24</v>
      </c>
      <c r="X234" t="s">
        <v>398</v>
      </c>
      <c r="Y234" s="9">
        <f>Table6[[#This Row],[LNTVLING]]+Table6[[#This Row],[LNRADIOLING]]+Table6[[#This Row],[LNONLINELING]]</f>
        <v>20.26698993336057</v>
      </c>
      <c r="Z234">
        <f t="shared" si="107"/>
        <v>1</v>
      </c>
      <c r="AA234">
        <f t="shared" si="88"/>
        <v>0</v>
      </c>
      <c r="AB234">
        <f t="shared" si="89"/>
        <v>1</v>
      </c>
      <c r="AC234">
        <f t="shared" si="90"/>
        <v>0</v>
      </c>
      <c r="AD234">
        <f t="shared" si="91"/>
        <v>0</v>
      </c>
      <c r="AE234">
        <f t="shared" si="92"/>
        <v>0</v>
      </c>
      <c r="AF234">
        <f t="shared" si="93"/>
        <v>0</v>
      </c>
      <c r="AG234" s="9">
        <f>'[1]1'!J$20+'[1]1'!J$21*Table6[[#This Row],[TV_State]]</f>
        <v>8023.739647872605</v>
      </c>
      <c r="AH234" s="9">
        <f>Table6[[#This Row],[sales]]-Table6[[#This Row],[Pred_1]]</f>
        <v>848.10330838307618</v>
      </c>
      <c r="AI234">
        <f>ABS(Table6[[#This Row],[Res_1]])/Table6[[#This Row],[sales]]</f>
        <v>9.5594941498041819E-2</v>
      </c>
      <c r="AJ234" s="9">
        <f>'[1]2'!J$20+'[1]2'!J$21*Table6[[#This Row],[Radio_State]]</f>
        <v>3639.9440047141925</v>
      </c>
      <c r="AK234" s="9">
        <f>Table6[[#This Row],[sales]]-Table6[[#This Row],[ Pred_2 ]]</f>
        <v>5231.8989515414887</v>
      </c>
      <c r="AL234">
        <f>ABS(Table6[[#This Row],[ Res_2 ]])/Table6[[#This Row],[sales]]</f>
        <v>0.58971951795566802</v>
      </c>
      <c r="AM234" s="10">
        <f>'[1]3'!J$20+'[1]3'!J$21*Data!O234</f>
        <v>3067.8178854806906</v>
      </c>
      <c r="AN234" s="9">
        <f>Table6[[#This Row],[sales]]-Table6[[#This Row],[Pred_3]]</f>
        <v>5804.025070774991</v>
      </c>
      <c r="AO234" s="9">
        <f>ABS(Table6[[#This Row],[Res_3]])/Table6[[#This Row],[sales]]</f>
        <v>0.65420737262740636</v>
      </c>
      <c r="AP234" s="9">
        <f>'[1]4'!L$21+'[1]4'!L$27*Table6[[#This Row],[TV_State]]+'[1]4'!L$22*Table6[[#This Row],[NJ_DUM]]+'[1]4'!L$23*Table6[[#This Row],[NY_DUM]]+'[1]4'!L$24*Table6[[#This Row],[PA_DUM]]+'[1]4'!L$25*Table6[[#This Row],[CT_DUM]]+'[1]4'!L$26*Table6[[#This Row],[DL_DUM]]</f>
        <v>1739.2789311534063</v>
      </c>
      <c r="AQ234" s="9">
        <f>Table6[[#This Row],[sales]]-Table6[[#This Row],[Pred_4]]</f>
        <v>7132.5640251022751</v>
      </c>
      <c r="AR234">
        <f>ABS(Table6[[#This Row],[Res_4]]/Table6[[#This Row],[sales]])</f>
        <v>0.80395517146445739</v>
      </c>
      <c r="AS234" s="9">
        <f>'[1]5'!L$20+'[1]5'!L$26*Table6[[#This Row],[Radio_State]]+'[1]5'!L$21*Table6[[#This Row],[NJ_DUM]]+'[1]5'!L$22*Table6[[#This Row],[NY_DUM]]+'[1]5'!L$23*Table6[[#This Row],[PA_DUM]]+'[1]5'!L$24*Table6[[#This Row],[CT_DUM]]+'[1]5'!L$25*Table6[[#This Row],[DL_DUM]]</f>
        <v>969.10112748674658</v>
      </c>
      <c r="AT234" s="9">
        <f>Table6[[#This Row],[sales]]-Table6[[#This Row],[Pred_5]]</f>
        <v>7902.7418287689343</v>
      </c>
      <c r="AU234" s="9">
        <f>ABS(Table6[[#This Row],[Red_5]]/Table6[[#This Row],[sales]])</f>
        <v>0.89076664992098198</v>
      </c>
      <c r="AV234" s="9">
        <f>'[1]6'!L$20+'[1]6'!L$26*Table6[[#This Row],[Online]]+'[1]6'!L$21*Table6[[#This Row],[NJ_DUM]]+'[1]6'!L$22*Table6[[#This Row],[NY_DUM]]+'[1]6'!L$23*Table6[[#This Row],[PA_DUM]]+'[1]6'!L$24*Table6[[#This Row],[CT_DUM]]+'[1]6'!L$25*Table6[[#This Row],[DL_DUM]]</f>
        <v>948.58757399320984</v>
      </c>
      <c r="AW234" s="9">
        <f>Table6[[#This Row],[sales]]-Table6[[#This Row],[Pred_6]]</f>
        <v>7923.2553822624714</v>
      </c>
      <c r="AX234" s="9">
        <f>ABS(Table6[[#This Row],[Red_6]]/Table6[[#This Row],[sales]])</f>
        <v>0.8930788587365216</v>
      </c>
      <c r="AY234" s="9">
        <f>'[1]7'!L$21+'[1]7'!L$27*Table6[[#This Row],[LNTV]]+'[1]7'!L$22*Table6[[#This Row],[NJ_DUM]]+'[1]7'!L$23*Table6[[#This Row],[NY_DUM]]+'[1]7'!L$24*Table6[[#This Row],[PA_DUM]]+'[1]7'!L$25*Table6[[#This Row],[CT_DUM]]+'[1]7'!L$26*Table6[[#This Row],[DL_DUM]]</f>
        <v>6.1224359055830373</v>
      </c>
      <c r="AZ234" s="9">
        <f>Table6[[#This Row],[sales]]-Table6[[#This Row],[Pred_7]]</f>
        <v>8865.720520350098</v>
      </c>
      <c r="BA234" s="9">
        <f>ABS(Table6[[#This Row],[Red_7]]/Table6[[#This Row],[sales]])</f>
        <v>0.99930990258328833</v>
      </c>
      <c r="BB234" s="9">
        <f>'[1]8'!O$22+'[1]8'!O$28*Table6[[#This Row],[LNRADIOLING]]+'[1]8'!O$23*Table6[[#This Row],[DL_DUM]]+'[1]8'!O$24*Table6[[#This Row],[CT_DUM]]+'[1]8'!O$25*Table6[[#This Row],[PA_DUM]]+'[1]8'!O$26*Table6[[#This Row],[NY_DUM]]+'[1]8'!O$27*Table6[[#This Row],[NJ_DUM]]</f>
        <v>8.5202612272583913</v>
      </c>
      <c r="BC234" s="9">
        <f>Table6[[#This Row],[sales]]-Table6[[#This Row],[Pred_8]]</f>
        <v>8863.3226950284225</v>
      </c>
      <c r="BD234" s="9">
        <f>ABS(Table6[[#This Row],[Red_8]]/Table6[[#This Row],[sales]])</f>
        <v>0.9990396289396386</v>
      </c>
      <c r="BE234" s="9">
        <f>'[1]9'!M$19+'[1]9'!M$21*Table6[[#This Row],[LNONLINE]]+'[1]9'!M$20*Table6[[#This Row],[DL_DUM]]+'[1]9'!M$22*Table6[[#This Row],[CT_DUM]]+'[1]9'!M$23*Table6[[#This Row],[PA_DUM]]+'[1]9'!M$24*Table6[[#This Row],[NY_DUM]]+'[1]9'!M$25*Table6[[#This Row],[NJ_DUM]]</f>
        <v>8.3732306135929733</v>
      </c>
      <c r="BF234" s="9">
        <f>Table6[[#This Row],[sales]]-Table6[[#This Row],[Pred_9]]</f>
        <v>8863.4697256420877</v>
      </c>
      <c r="BG234" s="9">
        <f>ABS(Table6[[#This Row],[Red_9]]/Table6[[#This Row],[sales]])</f>
        <v>0.99905620166465081</v>
      </c>
      <c r="BH234" s="9">
        <f>'[1]10'!P$22+'[1]10'!P$30*Table6[[#This Row],[LNTV]]+'[1]10'!P$29*Table6[[#This Row],[LNRADIOLING]]+'[1]10'!P$24*Table6[[#This Row],[LNONLINELING]]+'[1]10'!P$23*Table6[[#This Row],[DL_DUM]]+'[1]10'!P$25*Table6[[#This Row],[CT_DUM]]+'[1]10'!P$26*Table6[[#This Row],[PA_DUM]]+'[1]10'!P$27*Table6[[#This Row],[NY_DUM]]+'[1]10'!P$28*Table6[[#This Row],[NJ_DUM]]</f>
        <v>8.3851629002973187</v>
      </c>
      <c r="BI234" s="9">
        <f>Table6[[#This Row],[sales]]-Table6[[#This Row],[Pred_10]]</f>
        <v>8863.4577933553846</v>
      </c>
      <c r="BJ234" s="45">
        <f>ABS(Table6[[#This Row],[Red_10]]/Table6[[#This Row],[sales]])</f>
        <v>0.99905485670320793</v>
      </c>
      <c r="BK234" s="9">
        <f>'[1]11'!P$32+'[1]11'!P$40*Table6[[#This Row],[LNONLINELING]]+'[1]11'!P$39*Table6[[#This Row],[LNRADIOLING]]+'[1]11'!P$38*Table6[[#This Row],[LNTVLING]]+'[1]11'!P$33*Table6[[#This Row],[DL_DUM]]+'[1]11'!P$34*Table6[[#This Row],[CT_DUM]]+'[1]11'!P$35*Table6[[#This Row],[PA_DUM]]+'[1]11'!P$36*Table6[[#This Row],[NY_DUM]]+'[1]11'!P$37*Table6[[#This Row],[NJ_DUM]]</f>
        <v>8.2516084197963178</v>
      </c>
      <c r="BL234" s="9">
        <f>Table6[[#This Row],[sales]]-Table6[[#This Row],[ Pred_11]]</f>
        <v>8863.5913478358852</v>
      </c>
      <c r="BM234" s="47">
        <f>ABS(Table6[[#This Row],[ Red_11]]/Table6[[#This Row],[sales]])</f>
        <v>0.99906991045034477</v>
      </c>
      <c r="BN234" s="9">
        <f>'[1]12'!K$22+'[1]12'!K$28*Table6[[#This Row],[COMBINE LN LING]]+'[1]12'!K$23*Table6[[#This Row],[DL_DUM]]+'[1]12'!K$24*Table6[[#This Row],[CT_DUM]]+'[1]12'!K$25*Table6[[#This Row],[PA_DUM]]+'[1]12'!K$26*Table6[[#This Row],[NY_DUM]]+'[1]12'!K$27*Table6[[#This Row],[NJ_DUM]]</f>
        <v>8.5127835387181214</v>
      </c>
      <c r="BO234" s="9">
        <f>Table6[[#This Row],[sales]]-Table6[[#This Row],[ Pred_12]]</f>
        <v>8863.3301727169637</v>
      </c>
      <c r="BP234" s="47">
        <f>ABS(Table6[[#This Row],[ Red_12]]/Table6[[#This Row],[sales]])</f>
        <v>0.9990404717959176</v>
      </c>
      <c r="BQ234">
        <f>LN(G234+'2019 Totals and Calculations'!C$18)</f>
        <v>8.8536917173218992</v>
      </c>
      <c r="BR234">
        <f>LN(Table6[[#This Row],[PROF RADIO]]+'2019 Totals and Calculations'!D$18)</f>
        <v>6.2089087250761796</v>
      </c>
      <c r="BS234">
        <f>LN(Table6[[#This Row],[ONLINE LINGERING]]+'2019 Totals and Calculations'!E$18)</f>
        <v>5.5704296964880164</v>
      </c>
      <c r="BT234">
        <f>MONTH(Table6[[#This Row],[Date]])</f>
        <v>6</v>
      </c>
      <c r="BU234">
        <f t="shared" si="94"/>
        <v>0</v>
      </c>
      <c r="BV234">
        <f t="shared" si="95"/>
        <v>0</v>
      </c>
      <c r="BW234">
        <f t="shared" si="96"/>
        <v>0</v>
      </c>
      <c r="BX234">
        <f t="shared" si="97"/>
        <v>0</v>
      </c>
      <c r="BY234">
        <f t="shared" si="98"/>
        <v>0</v>
      </c>
      <c r="BZ234">
        <f t="shared" si="99"/>
        <v>1</v>
      </c>
      <c r="CA234">
        <f t="shared" si="100"/>
        <v>0</v>
      </c>
      <c r="CB234">
        <f t="shared" si="101"/>
        <v>0</v>
      </c>
      <c r="CC234">
        <f t="shared" si="102"/>
        <v>0</v>
      </c>
      <c r="CD234">
        <f t="shared" si="103"/>
        <v>0</v>
      </c>
      <c r="CE234">
        <f t="shared" si="104"/>
        <v>0</v>
      </c>
      <c r="CF234">
        <f t="shared" si="105"/>
        <v>0</v>
      </c>
      <c r="CG234">
        <f t="shared" si="106"/>
        <v>76</v>
      </c>
      <c r="CH23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10015.430965498514</v>
      </c>
      <c r="CI234" s="79">
        <f>Table6[[#This Row],[sales]]-CH234</f>
        <v>-1143.5880092428324</v>
      </c>
      <c r="CJ234">
        <f>ABS(Table6[[#This Row],[sales]]-CH234)/Table6[[#This Row],[sales]]</f>
        <v>0.12890083998122057</v>
      </c>
      <c r="CK23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8092.7580114789716</v>
      </c>
      <c r="CL234" s="79">
        <f>Table6[[#This Row],[sales]]-CK234</f>
        <v>779.08494477670956</v>
      </c>
      <c r="CM234">
        <f>ABS(Table6[[#This Row],[sales]]-CK234)/Table6[[#This Row],[sales]]</f>
        <v>8.7815457128596272E-2</v>
      </c>
      <c r="CN23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7506.5404141132149</v>
      </c>
      <c r="CO234" s="79">
        <f>Table6[[#This Row],[sales]]-CN234</f>
        <v>1365.3025421424663</v>
      </c>
      <c r="CP234">
        <f>ABS(Table6[[#This Row],[sales]]-CN234)/Table6[[#This Row],[sales]]</f>
        <v>0.15389164899270102</v>
      </c>
      <c r="CQ23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7809.9179886424527</v>
      </c>
      <c r="CR234" s="79">
        <f>Table6[[#This Row],[sales]]-CQ234</f>
        <v>1061.9249676132285</v>
      </c>
      <c r="CS234">
        <f>ABS(Table6[[#This Row],[sales]]-CQ234)/Table6[[#This Row],[sales]]</f>
        <v>0.1196960961605444</v>
      </c>
    </row>
    <row r="235" spans="1:97" x14ac:dyDescent="0.2">
      <c r="A235">
        <v>234</v>
      </c>
      <c r="B235" t="s">
        <v>322</v>
      </c>
      <c r="C235" s="5">
        <v>43268</v>
      </c>
      <c r="D235" s="6">
        <v>6874.8707625021707</v>
      </c>
      <c r="E235" s="8">
        <f>YEAR(Table6[[#This Row],[Date]])</f>
        <v>2018</v>
      </c>
      <c r="F235" s="6">
        <f>Table6[[#This Row],[TV_State]]+Table6[[#This Row],[Radio_State]]+Table6[[#This Row],[Online]]</f>
        <v>7539.4133162801891</v>
      </c>
      <c r="G235" s="6">
        <f t="shared" si="81"/>
        <v>6709.7195881573207</v>
      </c>
      <c r="H235" s="6">
        <f>LN(Table6[[#This Row],[PROF TV LING]])</f>
        <v>8.8113124389520063</v>
      </c>
      <c r="I235" s="6">
        <f t="shared" si="82"/>
        <v>8.8356281241765817</v>
      </c>
      <c r="J235" s="6">
        <v>443.02836918534558</v>
      </c>
      <c r="K235" s="6">
        <f t="shared" si="87"/>
        <v>438.71521077544446</v>
      </c>
      <c r="L235" s="6">
        <f>0.5*J234+0.5*Table6[[#This Row],[Radio_State]]</f>
        <v>440.83515943690327</v>
      </c>
      <c r="M235" s="6">
        <f>LN(Table6[[#This Row],[RADIO LINGERING ]])</f>
        <v>6.0886710174457157</v>
      </c>
      <c r="N235" s="6">
        <f t="shared" si="83"/>
        <v>6.0936338067878451</v>
      </c>
      <c r="O235" s="6">
        <v>221.51418459267279</v>
      </c>
      <c r="P235" s="6">
        <f t="shared" si="84"/>
        <v>220.5782210869188</v>
      </c>
      <c r="Q235" s="6">
        <f>0.3*O234+0.7*Table6[[#This Row],[Online]]</f>
        <v>220.85622166814011</v>
      </c>
      <c r="R235" s="6">
        <f>LN(Table6[[#This Row],[ONLINE LINGERING]])</f>
        <v>5.3975119091111567</v>
      </c>
      <c r="S235" s="6">
        <f t="shared" si="85"/>
        <v>5.4004866262278997</v>
      </c>
      <c r="T235" s="6">
        <v>7932.5391588349248</v>
      </c>
      <c r="U235" s="6">
        <f t="shared" si="86"/>
        <v>8.9787284599513022</v>
      </c>
      <c r="V235" s="8">
        <f>YEAR(Table6[[#This Row],[Date]])</f>
        <v>2018</v>
      </c>
      <c r="W235" s="8">
        <f>WEEKNUM(Table6[[#This Row],[Date]])</f>
        <v>25</v>
      </c>
      <c r="X235" t="s">
        <v>399</v>
      </c>
      <c r="Y235" s="9">
        <f>Table6[[#This Row],[LNTVLING]]+Table6[[#This Row],[LNRADIOLING]]+Table6[[#This Row],[LNONLINELING]]</f>
        <v>20.29749536550888</v>
      </c>
      <c r="Z235">
        <f t="shared" si="107"/>
        <v>1</v>
      </c>
      <c r="AA235">
        <f t="shared" si="88"/>
        <v>0</v>
      </c>
      <c r="AB235">
        <f t="shared" si="89"/>
        <v>1</v>
      </c>
      <c r="AC235">
        <f t="shared" si="90"/>
        <v>0</v>
      </c>
      <c r="AD235">
        <f t="shared" si="91"/>
        <v>0</v>
      </c>
      <c r="AE235">
        <f t="shared" si="92"/>
        <v>0</v>
      </c>
      <c r="AF235">
        <f t="shared" si="93"/>
        <v>0</v>
      </c>
      <c r="AG235" s="9">
        <f>'[1]1'!J$20+'[1]1'!J$21*Table6[[#This Row],[TV_State]]</f>
        <v>8090.6797188967676</v>
      </c>
      <c r="AH235" s="9">
        <f>Table6[[#This Row],[sales]]-Table6[[#This Row],[Pred_1]]</f>
        <v>-158.14056006184273</v>
      </c>
      <c r="AI235">
        <f>ABS(Table6[[#This Row],[Res_1]])/Table6[[#This Row],[sales]]</f>
        <v>1.9935679723145458E-2</v>
      </c>
      <c r="AJ235" s="9">
        <f>'[1]2'!J$20+'[1]2'!J$21*Table6[[#This Row],[Radio_State]]</f>
        <v>3659.2006267213596</v>
      </c>
      <c r="AK235" s="9">
        <f>Table6[[#This Row],[sales]]-Table6[[#This Row],[ Pred_2 ]]</f>
        <v>4273.3385321135647</v>
      </c>
      <c r="AL235">
        <f>ABS(Table6[[#This Row],[ Res_2 ]])/Table6[[#This Row],[sales]]</f>
        <v>0.5387100456168693</v>
      </c>
      <c r="AM235" s="10">
        <f>'[1]3'!J$20+'[1]3'!J$21*Data!O235</f>
        <v>3080.4887625182491</v>
      </c>
      <c r="AN235" s="9">
        <f>Table6[[#This Row],[sales]]-Table6[[#This Row],[Pred_3]]</f>
        <v>4852.0503963166757</v>
      </c>
      <c r="AO235" s="9">
        <f>ABS(Table6[[#This Row],[Res_3]])/Table6[[#This Row],[sales]]</f>
        <v>0.61166422240886997</v>
      </c>
      <c r="AP235" s="9">
        <f>'[1]4'!L$21+'[1]4'!L$27*Table6[[#This Row],[TV_State]]+'[1]4'!L$22*Table6[[#This Row],[NJ_DUM]]+'[1]4'!L$23*Table6[[#This Row],[NY_DUM]]+'[1]4'!L$24*Table6[[#This Row],[PA_DUM]]+'[1]4'!L$25*Table6[[#This Row],[CT_DUM]]+'[1]4'!L$26*Table6[[#This Row],[DL_DUM]]</f>
        <v>1754.2934205214822</v>
      </c>
      <c r="AQ235" s="9">
        <f>Table6[[#This Row],[sales]]-Table6[[#This Row],[Pred_4]]</f>
        <v>6178.2457383134424</v>
      </c>
      <c r="AR235">
        <f>ABS(Table6[[#This Row],[Res_4]]/Table6[[#This Row],[sales]])</f>
        <v>0.77884843864052977</v>
      </c>
      <c r="AS235" s="9">
        <f>'[1]5'!L$20+'[1]5'!L$26*Table6[[#This Row],[Radio_State]]+'[1]5'!L$21*Table6[[#This Row],[NJ_DUM]]+'[1]5'!L$22*Table6[[#This Row],[NY_DUM]]+'[1]5'!L$23*Table6[[#This Row],[PA_DUM]]+'[1]5'!L$24*Table6[[#This Row],[CT_DUM]]+'[1]5'!L$25*Table6[[#This Row],[DL_DUM]]</f>
        <v>976.82822347834349</v>
      </c>
      <c r="AT235" s="9">
        <f>Table6[[#This Row],[sales]]-Table6[[#This Row],[Pred_5]]</f>
        <v>6955.7109353565811</v>
      </c>
      <c r="AU235" s="9">
        <f>ABS(Table6[[#This Row],[Red_5]]/Table6[[#This Row],[sales]])</f>
        <v>0.8768580647483607</v>
      </c>
      <c r="AV235" s="9">
        <f>'[1]6'!L$20+'[1]6'!L$26*Table6[[#This Row],[Online]]+'[1]6'!L$21*Table6[[#This Row],[NJ_DUM]]+'[1]6'!L$22*Table6[[#This Row],[NY_DUM]]+'[1]6'!L$23*Table6[[#This Row],[PA_DUM]]+'[1]6'!L$24*Table6[[#This Row],[CT_DUM]]+'[1]6'!L$25*Table6[[#This Row],[DL_DUM]]</f>
        <v>958.13298774500652</v>
      </c>
      <c r="AW235" s="9">
        <f>Table6[[#This Row],[sales]]-Table6[[#This Row],[Pred_6]]</f>
        <v>6974.4061710899186</v>
      </c>
      <c r="AX235" s="9">
        <f>ABS(Table6[[#This Row],[Red_6]]/Table6[[#This Row],[sales]])</f>
        <v>0.87921484299540098</v>
      </c>
      <c r="AY235" s="9">
        <f>'[1]7'!L$21+'[1]7'!L$27*Table6[[#This Row],[LNTV]]+'[1]7'!L$22*Table6[[#This Row],[NJ_DUM]]+'[1]7'!L$23*Table6[[#This Row],[NY_DUM]]+'[1]7'!L$24*Table6[[#This Row],[PA_DUM]]+'[1]7'!L$25*Table6[[#This Row],[CT_DUM]]+'[1]7'!L$26*Table6[[#This Row],[DL_DUM]]</f>
        <v>6.1235372528730379</v>
      </c>
      <c r="AZ235" s="9">
        <f>Table6[[#This Row],[sales]]-Table6[[#This Row],[Pred_7]]</f>
        <v>7926.4156215820522</v>
      </c>
      <c r="BA235" s="9">
        <f>ABS(Table6[[#This Row],[Red_7]]/Table6[[#This Row],[sales]])</f>
        <v>0.99922804827933909</v>
      </c>
      <c r="BB235" s="9">
        <f>'[1]8'!O$22+'[1]8'!O$28*Table6[[#This Row],[LNRADIOLING]]+'[1]8'!O$23*Table6[[#This Row],[DL_DUM]]+'[1]8'!O$24*Table6[[#This Row],[CT_DUM]]+'[1]8'!O$25*Table6[[#This Row],[PA_DUM]]+'[1]8'!O$26*Table6[[#This Row],[NY_DUM]]+'[1]8'!O$27*Table6[[#This Row],[NJ_DUM]]</f>
        <v>8.5209710932621689</v>
      </c>
      <c r="BC235" s="9">
        <f>Table6[[#This Row],[sales]]-Table6[[#This Row],[Pred_8]]</f>
        <v>7924.0181877416626</v>
      </c>
      <c r="BD235" s="9">
        <f>ABS(Table6[[#This Row],[Red_8]]/Table6[[#This Row],[sales]])</f>
        <v>0.99892582048160805</v>
      </c>
      <c r="BE235" s="9">
        <f>'[1]9'!M$19+'[1]9'!M$21*Table6[[#This Row],[LNONLINE]]+'[1]9'!M$20*Table6[[#This Row],[DL_DUM]]+'[1]9'!M$22*Table6[[#This Row],[CT_DUM]]+'[1]9'!M$23*Table6[[#This Row],[PA_DUM]]+'[1]9'!M$24*Table6[[#This Row],[NY_DUM]]+'[1]9'!M$25*Table6[[#This Row],[NJ_DUM]]</f>
        <v>8.376381061924306</v>
      </c>
      <c r="BF235" s="9">
        <f>Table6[[#This Row],[sales]]-Table6[[#This Row],[Pred_9]]</f>
        <v>7924.1627777730009</v>
      </c>
      <c r="BG235" s="9">
        <f>ABS(Table6[[#This Row],[Red_9]]/Table6[[#This Row],[sales]])</f>
        <v>0.99894404794048897</v>
      </c>
      <c r="BH235" s="9">
        <f>'[1]10'!P$22+'[1]10'!P$30*Table6[[#This Row],[LNTV]]+'[1]10'!P$29*Table6[[#This Row],[LNRADIOLING]]+'[1]10'!P$24*Table6[[#This Row],[LNONLINELING]]+'[1]10'!P$23*Table6[[#This Row],[DL_DUM]]+'[1]10'!P$25*Table6[[#This Row],[CT_DUM]]+'[1]10'!P$26*Table6[[#This Row],[PA_DUM]]+'[1]10'!P$27*Table6[[#This Row],[NY_DUM]]+'[1]10'!P$28*Table6[[#This Row],[NJ_DUM]]</f>
        <v>8.3869739835735366</v>
      </c>
      <c r="BI235" s="9">
        <f>Table6[[#This Row],[sales]]-Table6[[#This Row],[Pred_10]]</f>
        <v>7924.1521848513512</v>
      </c>
      <c r="BJ235" s="45">
        <f>ABS(Table6[[#This Row],[Red_10]]/Table6[[#This Row],[sales]])</f>
        <v>0.998942712564585</v>
      </c>
      <c r="BK235" s="9">
        <f>'[1]11'!P$32+'[1]11'!P$40*Table6[[#This Row],[LNONLINELING]]+'[1]11'!P$39*Table6[[#This Row],[LNRADIOLING]]+'[1]11'!P$38*Table6[[#This Row],[LNTVLING]]+'[1]11'!P$33*Table6[[#This Row],[DL_DUM]]+'[1]11'!P$34*Table6[[#This Row],[CT_DUM]]+'[1]11'!P$35*Table6[[#This Row],[PA_DUM]]+'[1]11'!P$36*Table6[[#This Row],[NY_DUM]]+'[1]11'!P$37*Table6[[#This Row],[NJ_DUM]]</f>
        <v>8.2526234285694713</v>
      </c>
      <c r="BL235" s="9">
        <f>Table6[[#This Row],[sales]]-Table6[[#This Row],[ Pred_11]]</f>
        <v>7924.2865354063551</v>
      </c>
      <c r="BM235" s="47">
        <f>ABS(Table6[[#This Row],[ Red_11]]/Table6[[#This Row],[sales]])</f>
        <v>0.99895964920395275</v>
      </c>
      <c r="BN235" s="9">
        <f>'[1]12'!K$22+'[1]12'!K$28*Table6[[#This Row],[COMBINE LN LING]]+'[1]12'!K$23*Table6[[#This Row],[DL_DUM]]+'[1]12'!K$24*Table6[[#This Row],[CT_DUM]]+'[1]12'!K$25*Table6[[#This Row],[PA_DUM]]+'[1]12'!K$26*Table6[[#This Row],[NY_DUM]]+'[1]12'!K$27*Table6[[#This Row],[NJ_DUM]]</f>
        <v>8.5157192556918329</v>
      </c>
      <c r="BO235" s="9">
        <f>Table6[[#This Row],[sales]]-Table6[[#This Row],[ Pred_12]]</f>
        <v>7924.0234395792331</v>
      </c>
      <c r="BP235" s="47">
        <f>ABS(Table6[[#This Row],[ Red_12]]/Table6[[#This Row],[sales]])</f>
        <v>0.99892648254421701</v>
      </c>
      <c r="BQ235">
        <f>LN(G235+'2019 Totals and Calculations'!C$18)</f>
        <v>8.8637519733936703</v>
      </c>
      <c r="BR235">
        <f>LN(Table6[[#This Row],[PROF RADIO]]+'2019 Totals and Calculations'!D$18)</f>
        <v>6.2175469299141488</v>
      </c>
      <c r="BS235">
        <f>LN(Table6[[#This Row],[ONLINE LINGERING]]+'2019 Totals and Calculations'!E$18)</f>
        <v>5.5787239834900477</v>
      </c>
      <c r="BT235">
        <f>MONTH(Table6[[#This Row],[Date]])</f>
        <v>6</v>
      </c>
      <c r="BU235">
        <f t="shared" si="94"/>
        <v>0</v>
      </c>
      <c r="BV235">
        <f t="shared" si="95"/>
        <v>0</v>
      </c>
      <c r="BW235">
        <f t="shared" si="96"/>
        <v>0</v>
      </c>
      <c r="BX235">
        <f t="shared" si="97"/>
        <v>0</v>
      </c>
      <c r="BY235">
        <f t="shared" si="98"/>
        <v>0</v>
      </c>
      <c r="BZ235">
        <f t="shared" si="99"/>
        <v>1</v>
      </c>
      <c r="CA235">
        <f t="shared" si="100"/>
        <v>0</v>
      </c>
      <c r="CB235">
        <f t="shared" si="101"/>
        <v>0</v>
      </c>
      <c r="CC235">
        <f t="shared" si="102"/>
        <v>0</v>
      </c>
      <c r="CD235">
        <f t="shared" si="103"/>
        <v>0</v>
      </c>
      <c r="CE235">
        <f t="shared" si="104"/>
        <v>0</v>
      </c>
      <c r="CF235">
        <f t="shared" si="105"/>
        <v>0</v>
      </c>
      <c r="CG235">
        <f t="shared" si="106"/>
        <v>77</v>
      </c>
      <c r="CH23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10072.698683270082</v>
      </c>
      <c r="CI235" s="79">
        <f>Table6[[#This Row],[sales]]-CH235</f>
        <v>-2140.1595244351574</v>
      </c>
      <c r="CJ235">
        <f>ABS(Table6[[#This Row],[sales]]-CH235)/Table6[[#This Row],[sales]]</f>
        <v>0.26979501538943412</v>
      </c>
      <c r="CK23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8132.6237758448124</v>
      </c>
      <c r="CL235" s="79">
        <f>Table6[[#This Row],[sales]]-CK235</f>
        <v>-200.08461700988755</v>
      </c>
      <c r="CM235">
        <f>ABS(Table6[[#This Row],[sales]]-CK235)/Table6[[#This Row],[sales]]</f>
        <v>2.5223275045171609E-2</v>
      </c>
      <c r="CN23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7544.6395363974689</v>
      </c>
      <c r="CO235" s="79">
        <f>Table6[[#This Row],[sales]]-CN235</f>
        <v>387.89962243745595</v>
      </c>
      <c r="CP235">
        <f>ABS(Table6[[#This Row],[sales]]-CN235)/Table6[[#This Row],[sales]]</f>
        <v>4.8899805556639434E-2</v>
      </c>
      <c r="CQ23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7867.4831501677872</v>
      </c>
      <c r="CR235" s="79">
        <f>Table6[[#This Row],[sales]]-CQ235</f>
        <v>65.056008667137576</v>
      </c>
      <c r="CS235">
        <f>ABS(Table6[[#This Row],[sales]]-CQ235)/Table6[[#This Row],[sales]]</f>
        <v>8.2011582123336837E-3</v>
      </c>
    </row>
    <row r="236" spans="1:97" x14ac:dyDescent="0.2">
      <c r="A236">
        <v>235</v>
      </c>
      <c r="B236" t="s">
        <v>322</v>
      </c>
      <c r="C236" s="5">
        <v>43275</v>
      </c>
      <c r="D236" s="6">
        <v>6943.6194701271916</v>
      </c>
      <c r="E236" s="8">
        <f>YEAR(Table6[[#This Row],[Date]])</f>
        <v>2018</v>
      </c>
      <c r="F236" s="6">
        <f>Table6[[#This Row],[TV_State]]+Table6[[#This Row],[Radio_State]]+Table6[[#This Row],[Online]]</f>
        <v>7448.1711183520747</v>
      </c>
      <c r="G236" s="6">
        <f t="shared" si="81"/>
        <v>6779.8895527482819</v>
      </c>
      <c r="H236" s="6">
        <f>LN(Table6[[#This Row],[PROF TV LING]])</f>
        <v>8.8217160906466354</v>
      </c>
      <c r="I236" s="6">
        <f t="shared" si="82"/>
        <v>8.8455784550297487</v>
      </c>
      <c r="J236" s="6">
        <v>194.6362292099106</v>
      </c>
      <c r="K236" s="6">
        <f t="shared" si="87"/>
        <v>316.6757199926775</v>
      </c>
      <c r="L236" s="6">
        <f>0.5*J235+0.5*Table6[[#This Row],[Radio_State]]</f>
        <v>318.83229919762812</v>
      </c>
      <c r="M236" s="6">
        <f>LN(Table6[[#This Row],[RADIO LINGERING ]])</f>
        <v>5.7646652567076009</v>
      </c>
      <c r="N236" s="6">
        <f t="shared" si="83"/>
        <v>5.2711323251367146</v>
      </c>
      <c r="O236" s="6">
        <v>309.9154190149726</v>
      </c>
      <c r="P236" s="6">
        <f t="shared" si="84"/>
        <v>283.11425963655643</v>
      </c>
      <c r="Q236" s="6">
        <f>0.3*O235+0.7*Table6[[#This Row],[Online]]</f>
        <v>283.39504868828266</v>
      </c>
      <c r="R236" s="6">
        <f>LN(Table6[[#This Row],[ONLINE LINGERING]])</f>
        <v>5.6468418559969811</v>
      </c>
      <c r="S236" s="6">
        <f t="shared" si="85"/>
        <v>5.7362994183638873</v>
      </c>
      <c r="T236" s="6">
        <v>8520.8740909573389</v>
      </c>
      <c r="U236" s="6">
        <f t="shared" si="86"/>
        <v>9.0502742073964448</v>
      </c>
      <c r="V236" s="8">
        <f>YEAR(Table6[[#This Row],[Date]])</f>
        <v>2018</v>
      </c>
      <c r="W236" s="8">
        <f>WEEKNUM(Table6[[#This Row],[Date]])</f>
        <v>26</v>
      </c>
      <c r="X236" t="s">
        <v>400</v>
      </c>
      <c r="Y236" s="9">
        <f>Table6[[#This Row],[LNTVLING]]+Table6[[#This Row],[LNRADIOLING]]+Table6[[#This Row],[LNONLINELING]]</f>
        <v>20.233223203351219</v>
      </c>
      <c r="Z236">
        <f t="shared" si="107"/>
        <v>1</v>
      </c>
      <c r="AA236">
        <f t="shared" si="88"/>
        <v>0</v>
      </c>
      <c r="AB236">
        <f t="shared" si="89"/>
        <v>1</v>
      </c>
      <c r="AC236">
        <f t="shared" si="90"/>
        <v>0</v>
      </c>
      <c r="AD236">
        <f t="shared" si="91"/>
        <v>0</v>
      </c>
      <c r="AE236">
        <f t="shared" si="92"/>
        <v>0</v>
      </c>
      <c r="AF236">
        <f t="shared" si="93"/>
        <v>0</v>
      </c>
      <c r="AG236" s="9">
        <f>'[1]1'!J$20+'[1]1'!J$21*Table6[[#This Row],[TV_State]]</f>
        <v>8158.2891906311716</v>
      </c>
      <c r="AH236" s="9">
        <f>Table6[[#This Row],[sales]]-Table6[[#This Row],[Pred_1]]</f>
        <v>362.58490032616737</v>
      </c>
      <c r="AI236">
        <f>ABS(Table6[[#This Row],[Res_1]])/Table6[[#This Row],[sales]]</f>
        <v>4.2552547597312307E-2</v>
      </c>
      <c r="AJ236" s="9">
        <f>'[1]2'!J$20+'[1]2'!J$21*Table6[[#This Row],[Radio_State]]</f>
        <v>2568.7455180717143</v>
      </c>
      <c r="AK236" s="9">
        <f>Table6[[#This Row],[sales]]-Table6[[#This Row],[ Pred_2 ]]</f>
        <v>5952.1285728856246</v>
      </c>
      <c r="AL236">
        <f>ABS(Table6[[#This Row],[ Res_2 ]])/Table6[[#This Row],[sales]]</f>
        <v>0.69853497532632713</v>
      </c>
      <c r="AM236" s="10">
        <f>'[1]3'!J$20+'[1]3'!J$21*Data!O236</f>
        <v>3591.2110826834237</v>
      </c>
      <c r="AN236" s="9">
        <f>Table6[[#This Row],[sales]]-Table6[[#This Row],[Pred_3]]</f>
        <v>4929.6630082739157</v>
      </c>
      <c r="AO236" s="9">
        <f>ABS(Table6[[#This Row],[Res_3]])/Table6[[#This Row],[sales]]</f>
        <v>0.57853959061611449</v>
      </c>
      <c r="AP236" s="9">
        <f>'[1]4'!L$21+'[1]4'!L$27*Table6[[#This Row],[TV_State]]+'[1]4'!L$22*Table6[[#This Row],[NJ_DUM]]+'[1]4'!L$23*Table6[[#This Row],[NY_DUM]]+'[1]4'!L$24*Table6[[#This Row],[PA_DUM]]+'[1]4'!L$25*Table6[[#This Row],[CT_DUM]]+'[1]4'!L$26*Table6[[#This Row],[DL_DUM]]</f>
        <v>1769.4580547832384</v>
      </c>
      <c r="AQ236" s="9">
        <f>Table6[[#This Row],[sales]]-Table6[[#This Row],[Pred_4]]</f>
        <v>6751.4160361741006</v>
      </c>
      <c r="AR236">
        <f>ABS(Table6[[#This Row],[Res_4]]/Table6[[#This Row],[sales]])</f>
        <v>0.79233843430909845</v>
      </c>
      <c r="AS236" s="9">
        <f>'[1]5'!L$20+'[1]5'!L$26*Table6[[#This Row],[Radio_State]]+'[1]5'!L$21*Table6[[#This Row],[NJ_DUM]]+'[1]5'!L$22*Table6[[#This Row],[NY_DUM]]+'[1]5'!L$23*Table6[[#This Row],[PA_DUM]]+'[1]5'!L$24*Table6[[#This Row],[CT_DUM]]+'[1]5'!L$25*Table6[[#This Row],[DL_DUM]]</f>
        <v>539.26179589165986</v>
      </c>
      <c r="AT236" s="9">
        <f>Table6[[#This Row],[sales]]-Table6[[#This Row],[Pred_5]]</f>
        <v>7981.6122950656791</v>
      </c>
      <c r="AU236" s="9">
        <f>ABS(Table6[[#This Row],[Red_5]]/Table6[[#This Row],[sales]])</f>
        <v>0.93671285479221622</v>
      </c>
      <c r="AV236" s="9">
        <f>'[1]6'!L$20+'[1]6'!L$26*Table6[[#This Row],[Online]]+'[1]6'!L$21*Table6[[#This Row],[NJ_DUM]]+'[1]6'!L$22*Table6[[#This Row],[NY_DUM]]+'[1]6'!L$23*Table6[[#This Row],[PA_DUM]]+'[1]6'!L$24*Table6[[#This Row],[CT_DUM]]+'[1]6'!L$25*Table6[[#This Row],[DL_DUM]]</f>
        <v>1342.8779303250494</v>
      </c>
      <c r="AW236" s="9">
        <f>Table6[[#This Row],[sales]]-Table6[[#This Row],[Pred_6]]</f>
        <v>7177.9961606322895</v>
      </c>
      <c r="AX236" s="9">
        <f>ABS(Table6[[#This Row],[Red_6]]/Table6[[#This Row],[sales]])</f>
        <v>0.84240138793387875</v>
      </c>
      <c r="AY236" s="9">
        <f>'[1]7'!L$21+'[1]7'!L$27*Table6[[#This Row],[LNTV]]+'[1]7'!L$22*Table6[[#This Row],[NJ_DUM]]+'[1]7'!L$23*Table6[[#This Row],[NY_DUM]]+'[1]7'!L$24*Table6[[#This Row],[PA_DUM]]+'[1]7'!L$25*Table6[[#This Row],[CT_DUM]]+'[1]7'!L$26*Table6[[#This Row],[DL_DUM]]</f>
        <v>6.1246386001630384</v>
      </c>
      <c r="AZ236" s="9">
        <f>Table6[[#This Row],[sales]]-Table6[[#This Row],[Pred_7]]</f>
        <v>8514.7494523571768</v>
      </c>
      <c r="BA236" s="9">
        <f>ABS(Table6[[#This Row],[Red_7]]/Table6[[#This Row],[sales]])</f>
        <v>0.99928121944594139</v>
      </c>
      <c r="BB236" s="9">
        <f>'[1]8'!O$22+'[1]8'!O$28*Table6[[#This Row],[LNRADIOLING]]+'[1]8'!O$23*Table6[[#This Row],[DL_DUM]]+'[1]8'!O$24*Table6[[#This Row],[CT_DUM]]+'[1]8'!O$25*Table6[[#This Row],[PA_DUM]]+'[1]8'!O$26*Table6[[#This Row],[NY_DUM]]+'[1]8'!O$27*Table6[[#This Row],[NJ_DUM]]</f>
        <v>8.4978562161822317</v>
      </c>
      <c r="BC236" s="9">
        <f>Table6[[#This Row],[sales]]-Table6[[#This Row],[Pred_8]]</f>
        <v>8512.3762347411575</v>
      </c>
      <c r="BD236" s="9">
        <f>ABS(Table6[[#This Row],[Red_8]]/Table6[[#This Row],[sales]])</f>
        <v>0.99900270135135549</v>
      </c>
      <c r="BE236" s="9">
        <f>'[1]9'!M$19+'[1]9'!M$21*Table6[[#This Row],[LNONLINE]]+'[1]9'!M$20*Table6[[#This Row],[DL_DUM]]+'[1]9'!M$22*Table6[[#This Row],[CT_DUM]]+'[1]9'!M$23*Table6[[#This Row],[PA_DUM]]+'[1]9'!M$24*Table6[[#This Row],[NY_DUM]]+'[1]9'!M$25*Table6[[#This Row],[NJ_DUM]]</f>
        <v>8.4827052501585083</v>
      </c>
      <c r="BF236" s="9">
        <f>Table6[[#This Row],[sales]]-Table6[[#This Row],[Pred_9]]</f>
        <v>8512.3913857071802</v>
      </c>
      <c r="BG236" s="9">
        <f>ABS(Table6[[#This Row],[Red_9]]/Table6[[#This Row],[sales]])</f>
        <v>0.99900447945133219</v>
      </c>
      <c r="BH236" s="9">
        <f>'[1]10'!P$22+'[1]10'!P$30*Table6[[#This Row],[LNTV]]+'[1]10'!P$29*Table6[[#This Row],[LNRADIOLING]]+'[1]10'!P$24*Table6[[#This Row],[LNONLINELING]]+'[1]10'!P$23*Table6[[#This Row],[DL_DUM]]+'[1]10'!P$25*Table6[[#This Row],[CT_DUM]]+'[1]10'!P$26*Table6[[#This Row],[PA_DUM]]+'[1]10'!P$27*Table6[[#This Row],[NY_DUM]]+'[1]10'!P$28*Table6[[#This Row],[NJ_DUM]]</f>
        <v>8.5604544298405578</v>
      </c>
      <c r="BI236" s="9">
        <f>Table6[[#This Row],[sales]]-Table6[[#This Row],[Pred_10]]</f>
        <v>8512.3136365274986</v>
      </c>
      <c r="BJ236" s="45">
        <f>ABS(Table6[[#This Row],[Red_10]]/Table6[[#This Row],[sales]])</f>
        <v>0.99899535489687319</v>
      </c>
      <c r="BK236" s="9">
        <f>'[1]11'!P$32+'[1]11'!P$40*Table6[[#This Row],[LNONLINELING]]+'[1]11'!P$39*Table6[[#This Row],[LNRADIOLING]]+'[1]11'!P$38*Table6[[#This Row],[LNTVLING]]+'[1]11'!P$33*Table6[[#This Row],[DL_DUM]]+'[1]11'!P$34*Table6[[#This Row],[CT_DUM]]+'[1]11'!P$35*Table6[[#This Row],[PA_DUM]]+'[1]11'!P$36*Table6[[#This Row],[NY_DUM]]+'[1]11'!P$37*Table6[[#This Row],[NJ_DUM]]</f>
        <v>8.4112689331992652</v>
      </c>
      <c r="BL236" s="9">
        <f>Table6[[#This Row],[sales]]-Table6[[#This Row],[ Pred_11]]</f>
        <v>8512.4628220241393</v>
      </c>
      <c r="BM236" s="47">
        <f>ABS(Table6[[#This Row],[ Red_11]]/Table6[[#This Row],[sales]])</f>
        <v>0.99901286313547033</v>
      </c>
      <c r="BN236" s="9">
        <f>'[1]12'!K$22+'[1]12'!K$28*Table6[[#This Row],[COMBINE LN LING]]+'[1]12'!K$23*Table6[[#This Row],[DL_DUM]]+'[1]12'!K$24*Table6[[#This Row],[CT_DUM]]+'[1]12'!K$25*Table6[[#This Row],[PA_DUM]]+'[1]12'!K$26*Table6[[#This Row],[NY_DUM]]+'[1]12'!K$27*Table6[[#This Row],[NJ_DUM]]</f>
        <v>8.5095339678891229</v>
      </c>
      <c r="BO236" s="9">
        <f>Table6[[#This Row],[sales]]-Table6[[#This Row],[ Pred_12]]</f>
        <v>8512.3645569894506</v>
      </c>
      <c r="BP236" s="47">
        <f>ABS(Table6[[#This Row],[ Red_12]]/Table6[[#This Row],[sales]])</f>
        <v>0.99900133086382314</v>
      </c>
      <c r="BQ236">
        <f>LN(G236+'2019 Totals and Calculations'!C$18)</f>
        <v>8.8736267355612242</v>
      </c>
      <c r="BR236">
        <f>LN(Table6[[#This Row],[PROF RADIO]]+'2019 Totals and Calculations'!D$18)</f>
        <v>5.9386756249912951</v>
      </c>
      <c r="BS236">
        <f>LN(Table6[[#This Row],[ONLINE LINGERING]]+'2019 Totals and Calculations'!E$18)</f>
        <v>5.7907928906541395</v>
      </c>
      <c r="BT236">
        <f>MONTH(Table6[[#This Row],[Date]])</f>
        <v>6</v>
      </c>
      <c r="BU236">
        <f t="shared" si="94"/>
        <v>0</v>
      </c>
      <c r="BV236">
        <f t="shared" si="95"/>
        <v>0</v>
      </c>
      <c r="BW236">
        <f t="shared" si="96"/>
        <v>0</v>
      </c>
      <c r="BX236">
        <f t="shared" si="97"/>
        <v>0</v>
      </c>
      <c r="BY236">
        <f t="shared" si="98"/>
        <v>0</v>
      </c>
      <c r="BZ236">
        <f t="shared" si="99"/>
        <v>1</v>
      </c>
      <c r="CA236">
        <f t="shared" si="100"/>
        <v>0</v>
      </c>
      <c r="CB236">
        <f t="shared" si="101"/>
        <v>0</v>
      </c>
      <c r="CC236">
        <f t="shared" si="102"/>
        <v>0</v>
      </c>
      <c r="CD236">
        <f t="shared" si="103"/>
        <v>0</v>
      </c>
      <c r="CE236">
        <f t="shared" si="104"/>
        <v>0</v>
      </c>
      <c r="CF236">
        <f t="shared" si="105"/>
        <v>0</v>
      </c>
      <c r="CG236">
        <f t="shared" si="106"/>
        <v>78</v>
      </c>
      <c r="CH23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10129.733911248382</v>
      </c>
      <c r="CI236" s="79">
        <f>Table6[[#This Row],[sales]]-CH236</f>
        <v>-1608.8598202910434</v>
      </c>
      <c r="CJ236">
        <f>ABS(Table6[[#This Row],[sales]]-CH236)/Table6[[#This Row],[sales]]</f>
        <v>0.18881394128313947</v>
      </c>
      <c r="CK23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7483.4086461111856</v>
      </c>
      <c r="CL236" s="79">
        <f>Table6[[#This Row],[sales]]-CK236</f>
        <v>1037.4654448461533</v>
      </c>
      <c r="CM236">
        <f>ABS(Table6[[#This Row],[sales]]-CK236)/Table6[[#This Row],[sales]]</f>
        <v>0.1217557534322857</v>
      </c>
      <c r="CN23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8104.7505236395964</v>
      </c>
      <c r="CO236" s="79">
        <f>Table6[[#This Row],[sales]]-CN236</f>
        <v>416.12356731774253</v>
      </c>
      <c r="CP236">
        <f>ABS(Table6[[#This Row],[sales]]-CN236)/Table6[[#This Row],[sales]]</f>
        <v>4.8835784084563343E-2</v>
      </c>
      <c r="CQ23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8065.025569919685</v>
      </c>
      <c r="CR236" s="79">
        <f>Table6[[#This Row],[sales]]-CQ236</f>
        <v>455.84852103765388</v>
      </c>
      <c r="CS236">
        <f>ABS(Table6[[#This Row],[sales]]-CQ236)/Table6[[#This Row],[sales]]</f>
        <v>5.3497859042585416E-2</v>
      </c>
    </row>
    <row r="237" spans="1:97" x14ac:dyDescent="0.2">
      <c r="A237">
        <v>236</v>
      </c>
      <c r="B237" t="s">
        <v>322</v>
      </c>
      <c r="C237" s="5">
        <v>43282</v>
      </c>
      <c r="D237" s="6">
        <v>7013.0556648284655</v>
      </c>
      <c r="E237" s="8">
        <f>YEAR(Table6[[#This Row],[Date]])</f>
        <v>2018</v>
      </c>
      <c r="F237" s="6">
        <f>Table6[[#This Row],[TV_State]]+Table6[[#This Row],[Radio_State]]+Table6[[#This Row],[Online]]</f>
        <v>10308.792446480202</v>
      </c>
      <c r="G237" s="6">
        <f t="shared" si="81"/>
        <v>6849.8393863723368</v>
      </c>
      <c r="H237" s="6">
        <f>LN(Table6[[#This Row],[PROF TV LING]])</f>
        <v>8.8319804837364657</v>
      </c>
      <c r="I237" s="6">
        <f t="shared" si="82"/>
        <v>8.8555287858829175</v>
      </c>
      <c r="J237" s="6">
        <v>196.58259150200973</v>
      </c>
      <c r="K237" s="6">
        <f t="shared" si="87"/>
        <v>256.62915574734359</v>
      </c>
      <c r="L237" s="6">
        <f>0.5*J236+0.5*Table6[[#This Row],[Radio_State]]</f>
        <v>195.60941035596016</v>
      </c>
      <c r="M237" s="6">
        <f>LN(Table6[[#This Row],[RADIO LINGERING ]])</f>
        <v>5.2761198666477531</v>
      </c>
      <c r="N237" s="6">
        <f t="shared" si="83"/>
        <v>5.2810826559898825</v>
      </c>
      <c r="O237" s="6">
        <v>3099.1541901497258</v>
      </c>
      <c r="P237" s="6">
        <f t="shared" si="84"/>
        <v>2254.3422109957746</v>
      </c>
      <c r="Q237" s="6">
        <f>0.3*O236+0.7*Table6[[#This Row],[Online]]</f>
        <v>2262.3825588092996</v>
      </c>
      <c r="R237" s="6">
        <f>LN(Table6[[#This Row],[ONLINE LINGERING]])</f>
        <v>7.7241737665182324</v>
      </c>
      <c r="S237" s="6">
        <f t="shared" si="85"/>
        <v>8.0388845113579332</v>
      </c>
      <c r="T237" s="6">
        <v>14866.398850380318</v>
      </c>
      <c r="U237" s="6">
        <f t="shared" si="86"/>
        <v>9.6068588346293726</v>
      </c>
      <c r="V237" s="8">
        <f>YEAR(Table6[[#This Row],[Date]])</f>
        <v>2018</v>
      </c>
      <c r="W237" s="8">
        <f>WEEKNUM(Table6[[#This Row],[Date]])</f>
        <v>27</v>
      </c>
      <c r="X237" t="s">
        <v>401</v>
      </c>
      <c r="Y237" s="9">
        <f>Table6[[#This Row],[LNTVLING]]+Table6[[#This Row],[LNRADIOLING]]+Table6[[#This Row],[LNONLINELING]]</f>
        <v>21.832274116902454</v>
      </c>
      <c r="Z237">
        <f t="shared" si="107"/>
        <v>1</v>
      </c>
      <c r="AA237">
        <f t="shared" si="88"/>
        <v>0</v>
      </c>
      <c r="AB237">
        <f t="shared" si="89"/>
        <v>1</v>
      </c>
      <c r="AC237">
        <f t="shared" si="90"/>
        <v>0</v>
      </c>
      <c r="AD237">
        <f t="shared" si="91"/>
        <v>0</v>
      </c>
      <c r="AE237">
        <f t="shared" si="92"/>
        <v>0</v>
      </c>
      <c r="AF237">
        <f t="shared" si="93"/>
        <v>0</v>
      </c>
      <c r="AG237" s="9">
        <f>'[1]1'!J$20+'[1]1'!J$21*Table6[[#This Row],[TV_State]]</f>
        <v>8226.5747570829226</v>
      </c>
      <c r="AH237" s="9">
        <f>Table6[[#This Row],[sales]]-Table6[[#This Row],[Pred_1]]</f>
        <v>6639.8240932973949</v>
      </c>
      <c r="AI237">
        <f>ABS(Table6[[#This Row],[Res_1]])/Table6[[#This Row],[sales]]</f>
        <v>0.4466329849025632</v>
      </c>
      <c r="AJ237" s="9">
        <f>'[1]2'!J$20+'[1]2'!J$21*Table6[[#This Row],[Radio_State]]</f>
        <v>2577.2901552124567</v>
      </c>
      <c r="AK237" s="9">
        <f>Table6[[#This Row],[sales]]-Table6[[#This Row],[ Pred_2 ]]</f>
        <v>12289.108695167861</v>
      </c>
      <c r="AL237">
        <f>ABS(Table6[[#This Row],[ Res_2 ]])/Table6[[#This Row],[sales]]</f>
        <v>0.82663655259413926</v>
      </c>
      <c r="AM237" s="10">
        <f>'[1]3'!J$20+'[1]3'!J$21*Data!O237</f>
        <v>19705.539191310552</v>
      </c>
      <c r="AN237" s="9">
        <f>Table6[[#This Row],[sales]]-Table6[[#This Row],[Pred_3]]</f>
        <v>-4839.1403409302347</v>
      </c>
      <c r="AO237" s="9">
        <f>ABS(Table6[[#This Row],[Res_3]])/Table6[[#This Row],[sales]]</f>
        <v>0.32550857740551192</v>
      </c>
      <c r="AP237" s="9">
        <f>'[1]4'!L$21+'[1]4'!L$27*Table6[[#This Row],[TV_State]]+'[1]4'!L$22*Table6[[#This Row],[NJ_DUM]]+'[1]4'!L$23*Table6[[#This Row],[NY_DUM]]+'[1]4'!L$24*Table6[[#This Row],[PA_DUM]]+'[1]4'!L$25*Table6[[#This Row],[CT_DUM]]+'[1]4'!L$26*Table6[[#This Row],[DL_DUM]]</f>
        <v>1784.7743353876131</v>
      </c>
      <c r="AQ237" s="9">
        <f>Table6[[#This Row],[sales]]-Table6[[#This Row],[Pred_4]]</f>
        <v>13081.624514992705</v>
      </c>
      <c r="AR237">
        <f>ABS(Table6[[#This Row],[Res_4]]/Table6[[#This Row],[sales]])</f>
        <v>0.87994575193696267</v>
      </c>
      <c r="AS237" s="9">
        <f>'[1]5'!L$20+'[1]5'!L$26*Table6[[#This Row],[Radio_State]]+'[1]5'!L$21*Table6[[#This Row],[NJ_DUM]]+'[1]5'!L$22*Table6[[#This Row],[NY_DUM]]+'[1]5'!L$23*Table6[[#This Row],[PA_DUM]]+'[1]5'!L$24*Table6[[#This Row],[CT_DUM]]+'[1]5'!L$25*Table6[[#This Row],[DL_DUM]]</f>
        <v>542.69049856730612</v>
      </c>
      <c r="AT237" s="9">
        <f>Table6[[#This Row],[sales]]-Table6[[#This Row],[Pred_5]]</f>
        <v>14323.708351813011</v>
      </c>
      <c r="AU237" s="9">
        <f>ABS(Table6[[#This Row],[Red_5]]/Table6[[#This Row],[sales]])</f>
        <v>0.96349549719275673</v>
      </c>
      <c r="AV237" s="9">
        <f>'[1]6'!L$20+'[1]6'!L$26*Table6[[#This Row],[Online]]+'[1]6'!L$21*Table6[[#This Row],[NJ_DUM]]+'[1]6'!L$22*Table6[[#This Row],[NY_DUM]]+'[1]6'!L$23*Table6[[#This Row],[PA_DUM]]+'[1]6'!L$24*Table6[[#This Row],[CT_DUM]]+'[1]6'!L$25*Table6[[#This Row],[DL_DUM]]</f>
        <v>13482.363513928642</v>
      </c>
      <c r="AW237" s="9">
        <f>Table6[[#This Row],[sales]]-Table6[[#This Row],[Pred_6]]</f>
        <v>1384.0353364516759</v>
      </c>
      <c r="AX237" s="9">
        <f>ABS(Table6[[#This Row],[Red_6]]/Table6[[#This Row],[sales]])</f>
        <v>9.3098224417426351E-2</v>
      </c>
      <c r="AY237" s="9">
        <f>'[1]7'!L$21+'[1]7'!L$27*Table6[[#This Row],[LNTV]]+'[1]7'!L$22*Table6[[#This Row],[NJ_DUM]]+'[1]7'!L$23*Table6[[#This Row],[NY_DUM]]+'[1]7'!L$24*Table6[[#This Row],[PA_DUM]]+'[1]7'!L$25*Table6[[#This Row],[CT_DUM]]+'[1]7'!L$26*Table6[[#This Row],[DL_DUM]]</f>
        <v>6.125739947453039</v>
      </c>
      <c r="AZ237" s="9">
        <f>Table6[[#This Row],[sales]]-Table6[[#This Row],[Pred_7]]</f>
        <v>14860.273110432865</v>
      </c>
      <c r="BA237" s="9">
        <f>ABS(Table6[[#This Row],[Red_7]]/Table6[[#This Row],[sales]])</f>
        <v>0.99958794728911127</v>
      </c>
      <c r="BB237" s="9">
        <f>'[1]8'!O$22+'[1]8'!O$28*Table6[[#This Row],[LNRADIOLING]]+'[1]8'!O$23*Table6[[#This Row],[DL_DUM]]+'[1]8'!O$24*Table6[[#This Row],[CT_DUM]]+'[1]8'!O$25*Table6[[#This Row],[PA_DUM]]+'[1]8'!O$26*Table6[[#This Row],[NY_DUM]]+'[1]8'!O$27*Table6[[#This Row],[NJ_DUM]]</f>
        <v>8.4630029264954132</v>
      </c>
      <c r="BC237" s="9">
        <f>Table6[[#This Row],[sales]]-Table6[[#This Row],[Pred_8]]</f>
        <v>14857.935847453822</v>
      </c>
      <c r="BD237" s="9">
        <f>ABS(Table6[[#This Row],[Red_8]]/Table6[[#This Row],[sales]])</f>
        <v>0.99943072945831268</v>
      </c>
      <c r="BE237" s="9">
        <f>'[1]9'!M$19+'[1]9'!M$21*Table6[[#This Row],[LNONLINE]]+'[1]9'!M$20*Table6[[#This Row],[DL_DUM]]+'[1]9'!M$22*Table6[[#This Row],[CT_DUM]]+'[1]9'!M$23*Table6[[#This Row],[PA_DUM]]+'[1]9'!M$24*Table6[[#This Row],[NY_DUM]]+'[1]9'!M$25*Table6[[#This Row],[NJ_DUM]]</f>
        <v>9.211743859127365</v>
      </c>
      <c r="BF237" s="9">
        <f>Table6[[#This Row],[sales]]-Table6[[#This Row],[Pred_9]]</f>
        <v>14857.187106521191</v>
      </c>
      <c r="BG237" s="9">
        <f>ABS(Table6[[#This Row],[Red_9]]/Table6[[#This Row],[sales]])</f>
        <v>0.99938036481115322</v>
      </c>
      <c r="BH237" s="9">
        <f>'[1]10'!P$22+'[1]10'!P$30*Table6[[#This Row],[LNTV]]+'[1]10'!P$29*Table6[[#This Row],[LNRADIOLING]]+'[1]10'!P$24*Table6[[#This Row],[LNONLINELING]]+'[1]10'!P$23*Table6[[#This Row],[DL_DUM]]+'[1]10'!P$25*Table6[[#This Row],[CT_DUM]]+'[1]10'!P$26*Table6[[#This Row],[PA_DUM]]+'[1]10'!P$27*Table6[[#This Row],[NY_DUM]]+'[1]10'!P$28*Table6[[#This Row],[NJ_DUM]]</f>
        <v>9.4825298521509733</v>
      </c>
      <c r="BI237" s="9">
        <f>Table6[[#This Row],[sales]]-Table6[[#This Row],[Pred_10]]</f>
        <v>14856.916320528166</v>
      </c>
      <c r="BJ237" s="45">
        <f>ABS(Table6[[#This Row],[Red_10]]/Table6[[#This Row],[sales]])</f>
        <v>0.99936215017856123</v>
      </c>
      <c r="BK237" s="9">
        <f>'[1]11'!P$32+'[1]11'!P$40*Table6[[#This Row],[LNONLINELING]]+'[1]11'!P$39*Table6[[#This Row],[LNRADIOLING]]+'[1]11'!P$38*Table6[[#This Row],[LNTVLING]]+'[1]11'!P$33*Table6[[#This Row],[DL_DUM]]+'[1]11'!P$34*Table6[[#This Row],[CT_DUM]]+'[1]11'!P$35*Table6[[#This Row],[PA_DUM]]+'[1]11'!P$36*Table6[[#This Row],[NY_DUM]]+'[1]11'!P$37*Table6[[#This Row],[NJ_DUM]]</f>
        <v>9.3983133306040934</v>
      </c>
      <c r="BL237" s="9">
        <f>Table6[[#This Row],[sales]]-Table6[[#This Row],[ Pred_11]]</f>
        <v>14857.000537049713</v>
      </c>
      <c r="BM237" s="47">
        <f>ABS(Table6[[#This Row],[ Red_11]]/Table6[[#This Row],[sales]])</f>
        <v>0.99936781506905659</v>
      </c>
      <c r="BN237" s="9">
        <f>'[1]12'!K$22+'[1]12'!K$28*Table6[[#This Row],[COMBINE LN LING]]+'[1]12'!K$23*Table6[[#This Row],[DL_DUM]]+'[1]12'!K$24*Table6[[#This Row],[CT_DUM]]+'[1]12'!K$25*Table6[[#This Row],[PA_DUM]]+'[1]12'!K$26*Table6[[#This Row],[NY_DUM]]+'[1]12'!K$27*Table6[[#This Row],[NJ_DUM]]</f>
        <v>8.6634200327026711</v>
      </c>
      <c r="BO237" s="9">
        <f>Table6[[#This Row],[sales]]-Table6[[#This Row],[ Pred_12]]</f>
        <v>14857.735430347615</v>
      </c>
      <c r="BP237" s="47">
        <f>ABS(Table6[[#This Row],[ Red_12]]/Table6[[#This Row],[sales]])</f>
        <v>0.99941724824418521</v>
      </c>
      <c r="BQ237">
        <f>LN(G237+'2019 Totals and Calculations'!C$18)</f>
        <v>8.8833744132234891</v>
      </c>
      <c r="BR237">
        <f>LN(Table6[[#This Row],[PROF RADIO]]+'2019 Totals and Calculations'!D$18)</f>
        <v>5.7663989060660752</v>
      </c>
      <c r="BS237">
        <f>LN(Table6[[#This Row],[ONLINE LINGERING]]+'2019 Totals and Calculations'!E$18)</f>
        <v>7.7433824103866371</v>
      </c>
      <c r="BT237">
        <f>MONTH(Table6[[#This Row],[Date]])</f>
        <v>7</v>
      </c>
      <c r="BU237">
        <f t="shared" si="94"/>
        <v>0</v>
      </c>
      <c r="BV237">
        <f t="shared" si="95"/>
        <v>0</v>
      </c>
      <c r="BW237">
        <f t="shared" si="96"/>
        <v>0</v>
      </c>
      <c r="BX237">
        <f t="shared" si="97"/>
        <v>0</v>
      </c>
      <c r="BY237">
        <f t="shared" si="98"/>
        <v>0</v>
      </c>
      <c r="BZ237">
        <f t="shared" si="99"/>
        <v>0</v>
      </c>
      <c r="CA237">
        <f t="shared" si="100"/>
        <v>1</v>
      </c>
      <c r="CB237">
        <f t="shared" si="101"/>
        <v>0</v>
      </c>
      <c r="CC237">
        <f t="shared" si="102"/>
        <v>0</v>
      </c>
      <c r="CD237">
        <f t="shared" si="103"/>
        <v>0</v>
      </c>
      <c r="CE237">
        <f t="shared" si="104"/>
        <v>0</v>
      </c>
      <c r="CF237">
        <f t="shared" si="105"/>
        <v>0</v>
      </c>
      <c r="CG237">
        <f t="shared" si="106"/>
        <v>79</v>
      </c>
      <c r="CH23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11575.24365784934</v>
      </c>
      <c r="CI237" s="79">
        <f>Table6[[#This Row],[sales]]-CH237</f>
        <v>3291.1551925309777</v>
      </c>
      <c r="CJ237">
        <f>ABS(Table6[[#This Row],[sales]]-CH237)/Table6[[#This Row],[sales]]</f>
        <v>0.22138214006324619</v>
      </c>
      <c r="CK23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8350.6323440787091</v>
      </c>
      <c r="CL237" s="79">
        <f>Table6[[#This Row],[sales]]-CK237</f>
        <v>6515.7665063016084</v>
      </c>
      <c r="CM237">
        <f>ABS(Table6[[#This Row],[sales]]-CK237)/Table6[[#This Row],[sales]]</f>
        <v>0.43828815383457304</v>
      </c>
      <c r="CN23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15219.908598906997</v>
      </c>
      <c r="CO237" s="79">
        <f>Table6[[#This Row],[sales]]-CN237</f>
        <v>-353.50974852667969</v>
      </c>
      <c r="CP237">
        <f>ABS(Table6[[#This Row],[sales]]-CN237)/Table6[[#This Row],[sales]]</f>
        <v>2.3779111006270094E-2</v>
      </c>
      <c r="CQ23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13867.598240365614</v>
      </c>
      <c r="CR237" s="79">
        <f>Table6[[#This Row],[sales]]-CQ237</f>
        <v>998.80061001470312</v>
      </c>
      <c r="CS237">
        <f>ABS(Table6[[#This Row],[sales]]-CQ237)/Table6[[#This Row],[sales]]</f>
        <v>6.718510784399892E-2</v>
      </c>
    </row>
    <row r="238" spans="1:97" x14ac:dyDescent="0.2">
      <c r="A238">
        <v>237</v>
      </c>
      <c r="B238" t="s">
        <v>322</v>
      </c>
      <c r="C238" s="5">
        <v>43289</v>
      </c>
      <c r="D238" s="6">
        <v>7083.1862214767489</v>
      </c>
      <c r="E238" s="8">
        <f>YEAR(Table6[[#This Row],[Date]])</f>
        <v>2018</v>
      </c>
      <c r="F238" s="6">
        <f>Table6[[#This Row],[TV_State]]+Table6[[#This Row],[Radio_State]]+Table6[[#This Row],[Online]]</f>
        <v>10380.888829043504</v>
      </c>
      <c r="G238" s="6">
        <f t="shared" si="81"/>
        <v>6919.8434369036604</v>
      </c>
      <c r="H238" s="6">
        <f>LN(Table6[[#This Row],[PROF TV LING]])</f>
        <v>8.8421484236308672</v>
      </c>
      <c r="I238" s="6">
        <f t="shared" si="82"/>
        <v>8.8654791167360862</v>
      </c>
      <c r="J238" s="6">
        <v>198.54841741702981</v>
      </c>
      <c r="K238" s="6">
        <f t="shared" si="87"/>
        <v>227.58878658218669</v>
      </c>
      <c r="L238" s="6">
        <f>0.5*J237+0.5*Table6[[#This Row],[Radio_State]]</f>
        <v>197.56550445951979</v>
      </c>
      <c r="M238" s="6">
        <f>LN(Table6[[#This Row],[RADIO LINGERING ]])</f>
        <v>5.2860701975009219</v>
      </c>
      <c r="N238" s="6">
        <f t="shared" si="83"/>
        <v>5.2910329868430503</v>
      </c>
      <c r="O238" s="6">
        <v>3099.1541901497258</v>
      </c>
      <c r="P238" s="6">
        <f t="shared" si="84"/>
        <v>2845.71059640354</v>
      </c>
      <c r="Q238" s="6">
        <f>0.3*O237+0.7*Table6[[#This Row],[Online]]</f>
        <v>3099.1541901497258</v>
      </c>
      <c r="R238" s="6">
        <f>LN(Table6[[#This Row],[ONLINE LINGERING]])</f>
        <v>8.0388845113579332</v>
      </c>
      <c r="S238" s="6">
        <f t="shared" si="85"/>
        <v>8.0388845113579332</v>
      </c>
      <c r="T238" s="6">
        <v>16663.995069620287</v>
      </c>
      <c r="U238" s="6">
        <f t="shared" si="86"/>
        <v>9.7210056870706421</v>
      </c>
      <c r="V238" s="8">
        <f>YEAR(Table6[[#This Row],[Date]])</f>
        <v>2018</v>
      </c>
      <c r="W238" s="8">
        <f>WEEKNUM(Table6[[#This Row],[Date]])</f>
        <v>28</v>
      </c>
      <c r="X238" t="s">
        <v>402</v>
      </c>
      <c r="Y238" s="9">
        <f>Table6[[#This Row],[LNTVLING]]+Table6[[#This Row],[LNRADIOLING]]+Table6[[#This Row],[LNONLINELING]]</f>
        <v>22.167103132489721</v>
      </c>
      <c r="Z238">
        <f t="shared" si="107"/>
        <v>1</v>
      </c>
      <c r="AA238">
        <f t="shared" si="88"/>
        <v>0</v>
      </c>
      <c r="AB238">
        <f t="shared" si="89"/>
        <v>1</v>
      </c>
      <c r="AC238">
        <f t="shared" si="90"/>
        <v>0</v>
      </c>
      <c r="AD238">
        <f t="shared" si="91"/>
        <v>0</v>
      </c>
      <c r="AE238">
        <f t="shared" si="92"/>
        <v>0</v>
      </c>
      <c r="AF238">
        <f t="shared" si="93"/>
        <v>0</v>
      </c>
      <c r="AG238" s="9">
        <f>'[1]1'!J$20+'[1]1'!J$21*Table6[[#This Row],[TV_State]]</f>
        <v>8295.5431791991869</v>
      </c>
      <c r="AH238" s="9">
        <f>Table6[[#This Row],[sales]]-Table6[[#This Row],[Pred_1]]</f>
        <v>8368.4518904211</v>
      </c>
      <c r="AI238">
        <f>ABS(Table6[[#This Row],[Res_1]])/Table6[[#This Row],[sales]]</f>
        <v>0.50218761200172313</v>
      </c>
      <c r="AJ238" s="9">
        <f>'[1]2'!J$20+'[1]2'!J$21*Table6[[#This Row],[Radio_State]]</f>
        <v>2585.920238724606</v>
      </c>
      <c r="AK238" s="9">
        <f>Table6[[#This Row],[sales]]-Table6[[#This Row],[ Pred_2 ]]</f>
        <v>14078.074830895681</v>
      </c>
      <c r="AL238">
        <f>ABS(Table6[[#This Row],[ Res_2 ]])/Table6[[#This Row],[sales]]</f>
        <v>0.84481991095647091</v>
      </c>
      <c r="AM238" s="10">
        <f>'[1]3'!J$20+'[1]3'!J$21*Data!O238</f>
        <v>19705.539191310552</v>
      </c>
      <c r="AN238" s="9">
        <f>Table6[[#This Row],[sales]]-Table6[[#This Row],[Pred_3]]</f>
        <v>-3041.5441216902655</v>
      </c>
      <c r="AO238" s="9">
        <f>ABS(Table6[[#This Row],[Res_3]])/Table6[[#This Row],[sales]]</f>
        <v>0.18252190480032177</v>
      </c>
      <c r="AP238" s="9">
        <f>'[1]4'!L$21+'[1]4'!L$27*Table6[[#This Row],[TV_State]]+'[1]4'!L$22*Table6[[#This Row],[NJ_DUM]]+'[1]4'!L$23*Table6[[#This Row],[NY_DUM]]+'[1]4'!L$24*Table6[[#This Row],[PA_DUM]]+'[1]4'!L$25*Table6[[#This Row],[CT_DUM]]+'[1]4'!L$26*Table6[[#This Row],[DL_DUM]]</f>
        <v>1800.2437787980307</v>
      </c>
      <c r="AQ238" s="9">
        <f>Table6[[#This Row],[sales]]-Table6[[#This Row],[Pred_4]]</f>
        <v>14863.751290822256</v>
      </c>
      <c r="AR238">
        <f>ABS(Table6[[#This Row],[Res_4]]/Table6[[#This Row],[sales]])</f>
        <v>0.8919680562028004</v>
      </c>
      <c r="AS238" s="9">
        <f>'[1]5'!L$20+'[1]5'!L$26*Table6[[#This Row],[Radio_State]]+'[1]5'!L$21*Table6[[#This Row],[NJ_DUM]]+'[1]5'!L$22*Table6[[#This Row],[NY_DUM]]+'[1]5'!L$23*Table6[[#This Row],[PA_DUM]]+'[1]5'!L$24*Table6[[#This Row],[CT_DUM]]+'[1]5'!L$25*Table6[[#This Row],[DL_DUM]]</f>
        <v>546.15348826970853</v>
      </c>
      <c r="AT238" s="9">
        <f>Table6[[#This Row],[sales]]-Table6[[#This Row],[Pred_5]]</f>
        <v>16117.841581350578</v>
      </c>
      <c r="AU238" s="9">
        <f>ABS(Table6[[#This Row],[Red_5]]/Table6[[#This Row],[sales]])</f>
        <v>0.9672255370943198</v>
      </c>
      <c r="AV238" s="9">
        <f>'[1]6'!L$20+'[1]6'!L$26*Table6[[#This Row],[Online]]+'[1]6'!L$21*Table6[[#This Row],[NJ_DUM]]+'[1]6'!L$22*Table6[[#This Row],[NY_DUM]]+'[1]6'!L$23*Table6[[#This Row],[PA_DUM]]+'[1]6'!L$24*Table6[[#This Row],[CT_DUM]]+'[1]6'!L$25*Table6[[#This Row],[DL_DUM]]</f>
        <v>13482.363513928642</v>
      </c>
      <c r="AW238" s="9">
        <f>Table6[[#This Row],[sales]]-Table6[[#This Row],[Pred_6]]</f>
        <v>3181.6315556916452</v>
      </c>
      <c r="AX238" s="9">
        <f>ABS(Table6[[#This Row],[Red_6]]/Table6[[#This Row],[sales]])</f>
        <v>0.19092849838223958</v>
      </c>
      <c r="AY238" s="9">
        <f>'[1]7'!L$21+'[1]7'!L$27*Table6[[#This Row],[LNTV]]+'[1]7'!L$22*Table6[[#This Row],[NJ_DUM]]+'[1]7'!L$23*Table6[[#This Row],[NY_DUM]]+'[1]7'!L$24*Table6[[#This Row],[PA_DUM]]+'[1]7'!L$25*Table6[[#This Row],[CT_DUM]]+'[1]7'!L$26*Table6[[#This Row],[DL_DUM]]</f>
        <v>6.1268412947430404</v>
      </c>
      <c r="AZ238" s="9">
        <f>Table6[[#This Row],[sales]]-Table6[[#This Row],[Pred_7]]</f>
        <v>16657.868228325544</v>
      </c>
      <c r="BA238" s="9">
        <f>ABS(Table6[[#This Row],[Red_7]]/Table6[[#This Row],[sales]])</f>
        <v>0.9996323305864443</v>
      </c>
      <c r="BB238" s="9">
        <f>'[1]8'!O$22+'[1]8'!O$28*Table6[[#This Row],[LNRADIOLING]]+'[1]8'!O$23*Table6[[#This Row],[DL_DUM]]+'[1]8'!O$24*Table6[[#This Row],[CT_DUM]]+'[1]8'!O$25*Table6[[#This Row],[PA_DUM]]+'[1]8'!O$26*Table6[[#This Row],[NY_DUM]]+'[1]8'!O$27*Table6[[#This Row],[NJ_DUM]]</f>
        <v>8.4637127924991873</v>
      </c>
      <c r="BC238" s="9">
        <f>Table6[[#This Row],[sales]]-Table6[[#This Row],[Pred_8]]</f>
        <v>16655.531356827789</v>
      </c>
      <c r="BD238" s="9">
        <f>ABS(Table6[[#This Row],[Red_8]]/Table6[[#This Row],[sales]])</f>
        <v>0.99949209581753129</v>
      </c>
      <c r="BE238" s="9">
        <f>'[1]9'!M$19+'[1]9'!M$21*Table6[[#This Row],[LNONLINE]]+'[1]9'!M$20*Table6[[#This Row],[DL_DUM]]+'[1]9'!M$22*Table6[[#This Row],[CT_DUM]]+'[1]9'!M$23*Table6[[#This Row],[PA_DUM]]+'[1]9'!M$24*Table6[[#This Row],[NY_DUM]]+'[1]9'!M$25*Table6[[#This Row],[NJ_DUM]]</f>
        <v>9.211743859127365</v>
      </c>
      <c r="BF238" s="9">
        <f>Table6[[#This Row],[sales]]-Table6[[#This Row],[Pred_9]]</f>
        <v>16654.78332576116</v>
      </c>
      <c r="BG238" s="9">
        <f>ABS(Table6[[#This Row],[Red_9]]/Table6[[#This Row],[sales]])</f>
        <v>0.9994472067580048</v>
      </c>
      <c r="BH238" s="9">
        <f>'[1]10'!P$22+'[1]10'!P$30*Table6[[#This Row],[LNTV]]+'[1]10'!P$29*Table6[[#This Row],[LNRADIOLING]]+'[1]10'!P$24*Table6[[#This Row],[LNONLINELING]]+'[1]10'!P$23*Table6[[#This Row],[DL_DUM]]+'[1]10'!P$25*Table6[[#This Row],[CT_DUM]]+'[1]10'!P$26*Table6[[#This Row],[PA_DUM]]+'[1]10'!P$27*Table6[[#This Row],[NY_DUM]]+'[1]10'!P$28*Table6[[#This Row],[NJ_DUM]]</f>
        <v>9.6026789505083023</v>
      </c>
      <c r="BI238" s="9">
        <f>Table6[[#This Row],[sales]]-Table6[[#This Row],[Pred_10]]</f>
        <v>16654.392390669778</v>
      </c>
      <c r="BJ238" s="45">
        <f>ABS(Table6[[#This Row],[Red_10]]/Table6[[#This Row],[sales]])</f>
        <v>0.99942374689200342</v>
      </c>
      <c r="BK238" s="9">
        <f>'[1]11'!P$32+'[1]11'!P$40*Table6[[#This Row],[LNONLINELING]]+'[1]11'!P$39*Table6[[#This Row],[LNRADIOLING]]+'[1]11'!P$38*Table6[[#This Row],[LNTVLING]]+'[1]11'!P$33*Table6[[#This Row],[DL_DUM]]+'[1]11'!P$34*Table6[[#This Row],[CT_DUM]]+'[1]11'!P$35*Table6[[#This Row],[PA_DUM]]+'[1]11'!P$36*Table6[[#This Row],[NY_DUM]]+'[1]11'!P$37*Table6[[#This Row],[NJ_DUM]]</f>
        <v>9.5331938903734645</v>
      </c>
      <c r="BL238" s="9">
        <f>Table6[[#This Row],[sales]]-Table6[[#This Row],[ Pred_11]]</f>
        <v>16654.461875729914</v>
      </c>
      <c r="BM238" s="47">
        <f>ABS(Table6[[#This Row],[ Red_11]]/Table6[[#This Row],[sales]])</f>
        <v>0.99942791666400854</v>
      </c>
      <c r="BN238" s="9">
        <f>'[1]12'!K$22+'[1]12'!K$28*Table6[[#This Row],[COMBINE LN LING]]+'[1]12'!K$23*Table6[[#This Row],[DL_DUM]]+'[1]12'!K$24*Table6[[#This Row],[CT_DUM]]+'[1]12'!K$25*Table6[[#This Row],[PA_DUM]]+'[1]12'!K$26*Table6[[#This Row],[NY_DUM]]+'[1]12'!K$27*Table6[[#This Row],[NJ_DUM]]</f>
        <v>8.6956425961979704</v>
      </c>
      <c r="BO238" s="9">
        <f>Table6[[#This Row],[sales]]-Table6[[#This Row],[ Pred_12]]</f>
        <v>16655.299427024089</v>
      </c>
      <c r="BP238" s="47">
        <f>ABS(Table6[[#This Row],[ Red_12]]/Table6[[#This Row],[sales]])</f>
        <v>0.99947817779830894</v>
      </c>
      <c r="BQ238">
        <f>LN(G238+'2019 Totals and Calculations'!C$18)</f>
        <v>8.8930354364846007</v>
      </c>
      <c r="BR238">
        <f>LN(Table6[[#This Row],[PROF RADIO]]+'2019 Totals and Calculations'!D$18)</f>
        <v>5.6710703975236143</v>
      </c>
      <c r="BS238">
        <f>LN(Table6[[#This Row],[ONLINE LINGERING]]+'2019 Totals and Calculations'!E$18)</f>
        <v>8.0529430762724505</v>
      </c>
      <c r="BT238">
        <f>MONTH(Table6[[#This Row],[Date]])</f>
        <v>7</v>
      </c>
      <c r="BU238">
        <f t="shared" si="94"/>
        <v>0</v>
      </c>
      <c r="BV238">
        <f t="shared" si="95"/>
        <v>0</v>
      </c>
      <c r="BW238">
        <f t="shared" si="96"/>
        <v>0</v>
      </c>
      <c r="BX238">
        <f t="shared" si="97"/>
        <v>0</v>
      </c>
      <c r="BY238">
        <f t="shared" si="98"/>
        <v>0</v>
      </c>
      <c r="BZ238">
        <f t="shared" si="99"/>
        <v>0</v>
      </c>
      <c r="CA238">
        <f t="shared" si="100"/>
        <v>1</v>
      </c>
      <c r="CB238">
        <f t="shared" si="101"/>
        <v>0</v>
      </c>
      <c r="CC238">
        <f t="shared" si="102"/>
        <v>0</v>
      </c>
      <c r="CD238">
        <f t="shared" si="103"/>
        <v>0</v>
      </c>
      <c r="CE238">
        <f t="shared" si="104"/>
        <v>0</v>
      </c>
      <c r="CF238">
        <f t="shared" si="105"/>
        <v>0</v>
      </c>
      <c r="CG238">
        <f t="shared" si="106"/>
        <v>80</v>
      </c>
      <c r="CH23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11640.045426601739</v>
      </c>
      <c r="CI238" s="79">
        <f>Table6[[#This Row],[sales]]-CH238</f>
        <v>5023.9496430185482</v>
      </c>
      <c r="CJ238">
        <f>ABS(Table6[[#This Row],[sales]]-CH238)/Table6[[#This Row],[sales]]</f>
        <v>0.3014853054162015</v>
      </c>
      <c r="CK23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8128.6103355001005</v>
      </c>
      <c r="CL238" s="79">
        <f>Table6[[#This Row],[sales]]-CK238</f>
        <v>8535.3847341201872</v>
      </c>
      <c r="CM238">
        <f>ABS(Table6[[#This Row],[sales]]-CK238)/Table6[[#This Row],[sales]]</f>
        <v>0.51220518839931928</v>
      </c>
      <c r="CN23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16878.77791335998</v>
      </c>
      <c r="CO238" s="79">
        <f>Table6[[#This Row],[sales]]-CN238</f>
        <v>-214.78284373969291</v>
      </c>
      <c r="CP238">
        <f>ABS(Table6[[#This Row],[sales]]-CN238)/Table6[[#This Row],[sales]]</f>
        <v>1.2889036683121573E-2</v>
      </c>
      <c r="CQ23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14972.600870194779</v>
      </c>
      <c r="CR238" s="79">
        <f>Table6[[#This Row],[sales]]-CQ238</f>
        <v>1691.3941994255074</v>
      </c>
      <c r="CS238">
        <f>ABS(Table6[[#This Row],[sales]]-CQ238)/Table6[[#This Row],[sales]]</f>
        <v>0.10149992197903646</v>
      </c>
    </row>
    <row r="239" spans="1:97" x14ac:dyDescent="0.2">
      <c r="A239">
        <v>238</v>
      </c>
      <c r="B239" t="s">
        <v>322</v>
      </c>
      <c r="C239" s="5">
        <v>43296</v>
      </c>
      <c r="D239" s="6">
        <v>7154.0180836915169</v>
      </c>
      <c r="E239" s="8">
        <f>YEAR(Table6[[#This Row],[Date]])</f>
        <v>2018</v>
      </c>
      <c r="F239" s="6">
        <f>Table6[[#This Row],[TV_State]]+Table6[[#This Row],[Radio_State]]+Table6[[#This Row],[Online]]</f>
        <v>10453.706175432442</v>
      </c>
      <c r="G239" s="6">
        <f t="shared" si="81"/>
        <v>6990.0958309400166</v>
      </c>
      <c r="H239" s="6">
        <f>LN(Table6[[#This Row],[PROF TV LING]])</f>
        <v>8.8522495448534801</v>
      </c>
      <c r="I239" s="6">
        <f t="shared" si="82"/>
        <v>8.8754294475892532</v>
      </c>
      <c r="J239" s="6">
        <v>200.53390159120013</v>
      </c>
      <c r="K239" s="6">
        <f t="shared" si="87"/>
        <v>214.0613440866934</v>
      </c>
      <c r="L239" s="6">
        <f>0.5*J238+0.5*Table6[[#This Row],[Radio_State]]</f>
        <v>199.54115950411497</v>
      </c>
      <c r="M239" s="6">
        <f>LN(Table6[[#This Row],[RADIO LINGERING ]])</f>
        <v>5.2960205283540898</v>
      </c>
      <c r="N239" s="6">
        <f t="shared" si="83"/>
        <v>5.3009833176962191</v>
      </c>
      <c r="O239" s="6">
        <v>3099.1541901497258</v>
      </c>
      <c r="P239" s="6">
        <f t="shared" si="84"/>
        <v>3023.1211120258699</v>
      </c>
      <c r="Q239" s="6">
        <f>0.3*O238+0.7*Table6[[#This Row],[Online]]</f>
        <v>3099.1541901497258</v>
      </c>
      <c r="R239" s="6">
        <f>LN(Table6[[#This Row],[ONLINE LINGERING]])</f>
        <v>8.0388845113579332</v>
      </c>
      <c r="S239" s="6">
        <f t="shared" si="85"/>
        <v>8.0388845113579332</v>
      </c>
      <c r="T239" s="6">
        <v>14211.12812698975</v>
      </c>
      <c r="U239" s="6">
        <f t="shared" si="86"/>
        <v>9.5617806075944056</v>
      </c>
      <c r="V239" s="8">
        <f>YEAR(Table6[[#This Row],[Date]])</f>
        <v>2018</v>
      </c>
      <c r="W239" s="8">
        <f>WEEKNUM(Table6[[#This Row],[Date]])</f>
        <v>29</v>
      </c>
      <c r="X239" t="s">
        <v>403</v>
      </c>
      <c r="Y239" s="9">
        <f>Table6[[#This Row],[LNTVLING]]+Table6[[#This Row],[LNRADIOLING]]+Table6[[#This Row],[LNONLINELING]]</f>
        <v>22.187154584565505</v>
      </c>
      <c r="Z239">
        <f t="shared" si="107"/>
        <v>1</v>
      </c>
      <c r="AA239">
        <f t="shared" si="88"/>
        <v>0</v>
      </c>
      <c r="AB239">
        <f t="shared" si="89"/>
        <v>1</v>
      </c>
      <c r="AC239">
        <f t="shared" si="90"/>
        <v>0</v>
      </c>
      <c r="AD239">
        <f t="shared" si="91"/>
        <v>0</v>
      </c>
      <c r="AE239">
        <f t="shared" si="92"/>
        <v>0</v>
      </c>
      <c r="AF239">
        <f t="shared" si="93"/>
        <v>0</v>
      </c>
      <c r="AG239" s="9">
        <f>'[1]1'!J$20+'[1]1'!J$21*Table6[[#This Row],[TV_State]]</f>
        <v>8365.2012855366156</v>
      </c>
      <c r="AH239" s="9">
        <f>Table6[[#This Row],[sales]]-Table6[[#This Row],[Pred_1]]</f>
        <v>5845.9268414531343</v>
      </c>
      <c r="AI239">
        <f>ABS(Table6[[#This Row],[Res_1]])/Table6[[#This Row],[sales]]</f>
        <v>0.4113626159172093</v>
      </c>
      <c r="AJ239" s="9">
        <f>'[1]2'!J$20+'[1]2'!J$21*Table6[[#This Row],[Radio_State]]</f>
        <v>2594.6366230718768</v>
      </c>
      <c r="AK239" s="9">
        <f>Table6[[#This Row],[sales]]-Table6[[#This Row],[ Pred_2 ]]</f>
        <v>11616.491503917874</v>
      </c>
      <c r="AL239">
        <f>ABS(Table6[[#This Row],[ Res_2 ]])/Table6[[#This Row],[sales]]</f>
        <v>0.81742219196911281</v>
      </c>
      <c r="AM239" s="10">
        <f>'[1]3'!J$20+'[1]3'!J$21*Data!O239</f>
        <v>19705.539191310552</v>
      </c>
      <c r="AN239" s="9">
        <f>Table6[[#This Row],[sales]]-Table6[[#This Row],[Pred_3]]</f>
        <v>-5494.4110643208023</v>
      </c>
      <c r="AO239" s="9">
        <f>ABS(Table6[[#This Row],[Res_3]])/Table6[[#This Row],[sales]]</f>
        <v>0.38662736801913894</v>
      </c>
      <c r="AP239" s="9">
        <f>'[1]4'!L$21+'[1]4'!L$27*Table6[[#This Row],[TV_State]]+'[1]4'!L$22*Table6[[#This Row],[NJ_DUM]]+'[1]4'!L$23*Table6[[#This Row],[NY_DUM]]+'[1]4'!L$24*Table6[[#This Row],[PA_DUM]]+'[1]4'!L$25*Table6[[#This Row],[CT_DUM]]+'[1]4'!L$26*Table6[[#This Row],[DL_DUM]]</f>
        <v>1815.8679166425529</v>
      </c>
      <c r="AQ239" s="9">
        <f>Table6[[#This Row],[sales]]-Table6[[#This Row],[Pred_4]]</f>
        <v>12395.260210347196</v>
      </c>
      <c r="AR239">
        <f>ABS(Table6[[#This Row],[Res_4]]/Table6[[#This Row],[sales]])</f>
        <v>0.87222211351441825</v>
      </c>
      <c r="AS239" s="9">
        <f>'[1]5'!L$20+'[1]5'!L$26*Table6[[#This Row],[Radio_State]]+'[1]5'!L$21*Table6[[#This Row],[NJ_DUM]]+'[1]5'!L$22*Table6[[#This Row],[NY_DUM]]+'[1]5'!L$23*Table6[[#This Row],[PA_DUM]]+'[1]5'!L$24*Table6[[#This Row],[CT_DUM]]+'[1]5'!L$25*Table6[[#This Row],[DL_DUM]]</f>
        <v>549.65110786913533</v>
      </c>
      <c r="AT239" s="9">
        <f>Table6[[#This Row],[sales]]-Table6[[#This Row],[Pred_5]]</f>
        <v>13661.477019120615</v>
      </c>
      <c r="AU239" s="9">
        <f>ABS(Table6[[#This Row],[Red_5]]/Table6[[#This Row],[sales]])</f>
        <v>0.96132248594499414</v>
      </c>
      <c r="AV239" s="9">
        <f>'[1]6'!L$20+'[1]6'!L$26*Table6[[#This Row],[Online]]+'[1]6'!L$21*Table6[[#This Row],[NJ_DUM]]+'[1]6'!L$22*Table6[[#This Row],[NY_DUM]]+'[1]6'!L$23*Table6[[#This Row],[PA_DUM]]+'[1]6'!L$24*Table6[[#This Row],[CT_DUM]]+'[1]6'!L$25*Table6[[#This Row],[DL_DUM]]</f>
        <v>13482.363513928642</v>
      </c>
      <c r="AW239" s="9">
        <f>Table6[[#This Row],[sales]]-Table6[[#This Row],[Pred_6]]</f>
        <v>728.76461306110832</v>
      </c>
      <c r="AX239" s="9">
        <f>ABS(Table6[[#This Row],[Red_6]]/Table6[[#This Row],[sales]])</f>
        <v>5.1281263988960865E-2</v>
      </c>
      <c r="AY239" s="9">
        <f>'[1]7'!L$21+'[1]7'!L$27*Table6[[#This Row],[LNTV]]+'[1]7'!L$22*Table6[[#This Row],[NJ_DUM]]+'[1]7'!L$23*Table6[[#This Row],[NY_DUM]]+'[1]7'!L$24*Table6[[#This Row],[PA_DUM]]+'[1]7'!L$25*Table6[[#This Row],[CT_DUM]]+'[1]7'!L$26*Table6[[#This Row],[DL_DUM]]</f>
        <v>6.127942642033041</v>
      </c>
      <c r="AZ239" s="9">
        <f>Table6[[#This Row],[sales]]-Table6[[#This Row],[Pred_7]]</f>
        <v>14205.000184347717</v>
      </c>
      <c r="BA239" s="9">
        <f>ABS(Table6[[#This Row],[Red_7]]/Table6[[#This Row],[sales]])</f>
        <v>0.99956879266816301</v>
      </c>
      <c r="BB239" s="9">
        <f>'[1]8'!O$22+'[1]8'!O$28*Table6[[#This Row],[LNRADIOLING]]+'[1]8'!O$23*Table6[[#This Row],[DL_DUM]]+'[1]8'!O$24*Table6[[#This Row],[CT_DUM]]+'[1]8'!O$25*Table6[[#This Row],[PA_DUM]]+'[1]8'!O$26*Table6[[#This Row],[NY_DUM]]+'[1]8'!O$27*Table6[[#This Row],[NJ_DUM]]</f>
        <v>8.4644226585029649</v>
      </c>
      <c r="BC239" s="9">
        <f>Table6[[#This Row],[sales]]-Table6[[#This Row],[Pred_8]]</f>
        <v>14202.663704331248</v>
      </c>
      <c r="BD239" s="9">
        <f>ABS(Table6[[#This Row],[Red_8]]/Table6[[#This Row],[sales]])</f>
        <v>0.99940438066683623</v>
      </c>
      <c r="BE239" s="9">
        <f>'[1]9'!M$19+'[1]9'!M$21*Table6[[#This Row],[LNONLINE]]+'[1]9'!M$20*Table6[[#This Row],[DL_DUM]]+'[1]9'!M$22*Table6[[#This Row],[CT_DUM]]+'[1]9'!M$23*Table6[[#This Row],[PA_DUM]]+'[1]9'!M$24*Table6[[#This Row],[NY_DUM]]+'[1]9'!M$25*Table6[[#This Row],[NJ_DUM]]</f>
        <v>9.211743859127365</v>
      </c>
      <c r="BF239" s="9">
        <f>Table6[[#This Row],[sales]]-Table6[[#This Row],[Pred_9]]</f>
        <v>14201.916383130623</v>
      </c>
      <c r="BG239" s="9">
        <f>ABS(Table6[[#This Row],[Red_9]]/Table6[[#This Row],[sales]])</f>
        <v>0.9993517936242069</v>
      </c>
      <c r="BH239" s="9">
        <f>'[1]10'!P$22+'[1]10'!P$30*Table6[[#This Row],[LNTV]]+'[1]10'!P$29*Table6[[#This Row],[LNRADIOLING]]+'[1]10'!P$24*Table6[[#This Row],[LNONLINELING]]+'[1]10'!P$23*Table6[[#This Row],[DL_DUM]]+'[1]10'!P$25*Table6[[#This Row],[CT_DUM]]+'[1]10'!P$26*Table6[[#This Row],[PA_DUM]]+'[1]10'!P$27*Table6[[#This Row],[NY_DUM]]+'[1]10'!P$28*Table6[[#This Row],[NJ_DUM]]</f>
        <v>9.6006263351264138</v>
      </c>
      <c r="BI239" s="9">
        <f>Table6[[#This Row],[sales]]-Table6[[#This Row],[Pred_10]]</f>
        <v>14201.527500654624</v>
      </c>
      <c r="BJ239" s="45">
        <f>ABS(Table6[[#This Row],[Red_10]]/Table6[[#This Row],[sales]])</f>
        <v>0.99932442897922413</v>
      </c>
      <c r="BK239" s="9">
        <f>'[1]11'!P$32+'[1]11'!P$40*Table6[[#This Row],[LNONLINELING]]+'[1]11'!P$39*Table6[[#This Row],[LNRADIOLING]]+'[1]11'!P$38*Table6[[#This Row],[LNTVLING]]+'[1]11'!P$33*Table6[[#This Row],[DL_DUM]]+'[1]11'!P$34*Table6[[#This Row],[CT_DUM]]+'[1]11'!P$35*Table6[[#This Row],[PA_DUM]]+'[1]11'!P$36*Table6[[#This Row],[NY_DUM]]+'[1]11'!P$37*Table6[[#This Row],[NJ_DUM]]</f>
        <v>9.529925591133507</v>
      </c>
      <c r="BL239" s="9">
        <f>Table6[[#This Row],[sales]]-Table6[[#This Row],[ Pred_11]]</f>
        <v>14201.598201398616</v>
      </c>
      <c r="BM239" s="47">
        <f>ABS(Table6[[#This Row],[ Red_11]]/Table6[[#This Row],[sales]])</f>
        <v>0.99932940400607362</v>
      </c>
      <c r="BN239" s="9">
        <f>'[1]12'!K$22+'[1]12'!K$28*Table6[[#This Row],[COMBINE LN LING]]+'[1]12'!K$23*Table6[[#This Row],[DL_DUM]]+'[1]12'!K$24*Table6[[#This Row],[CT_DUM]]+'[1]12'!K$25*Table6[[#This Row],[PA_DUM]]+'[1]12'!K$26*Table6[[#This Row],[NY_DUM]]+'[1]12'!K$27*Table6[[#This Row],[NJ_DUM]]</f>
        <v>8.6975722652457712</v>
      </c>
      <c r="BO239" s="9">
        <f>Table6[[#This Row],[sales]]-Table6[[#This Row],[ Pred_12]]</f>
        <v>14202.430554724504</v>
      </c>
      <c r="BP239" s="47">
        <f>ABS(Table6[[#This Row],[ Red_12]]/Table6[[#This Row],[sales]])</f>
        <v>0.99938797453745232</v>
      </c>
      <c r="BQ239">
        <f>LN(G239+'2019 Totals and Calculations'!C$18)</f>
        <v>8.9026377994036974</v>
      </c>
      <c r="BR239">
        <f>LN(Table6[[#This Row],[PROF RADIO]]+'2019 Totals and Calculations'!D$18)</f>
        <v>5.6233592041987981</v>
      </c>
      <c r="BS239">
        <f>LN(Table6[[#This Row],[ONLINE LINGERING]]+'2019 Totals and Calculations'!E$18)</f>
        <v>8.0529430762724505</v>
      </c>
      <c r="BT239">
        <f>MONTH(Table6[[#This Row],[Date]])</f>
        <v>7</v>
      </c>
      <c r="BU239">
        <f t="shared" si="94"/>
        <v>0</v>
      </c>
      <c r="BV239">
        <f t="shared" si="95"/>
        <v>0</v>
      </c>
      <c r="BW239">
        <f t="shared" si="96"/>
        <v>0</v>
      </c>
      <c r="BX239">
        <f t="shared" si="97"/>
        <v>0</v>
      </c>
      <c r="BY239">
        <f t="shared" si="98"/>
        <v>0</v>
      </c>
      <c r="BZ239">
        <f t="shared" si="99"/>
        <v>0</v>
      </c>
      <c r="CA239">
        <f t="shared" si="100"/>
        <v>1</v>
      </c>
      <c r="CB239">
        <f t="shared" si="101"/>
        <v>0</v>
      </c>
      <c r="CC239">
        <f t="shared" si="102"/>
        <v>0</v>
      </c>
      <c r="CD239">
        <f t="shared" si="103"/>
        <v>0</v>
      </c>
      <c r="CE239">
        <f t="shared" si="104"/>
        <v>0</v>
      </c>
      <c r="CF239">
        <f t="shared" si="105"/>
        <v>0</v>
      </c>
      <c r="CG239">
        <f t="shared" si="106"/>
        <v>81</v>
      </c>
      <c r="CH23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11705.005366597534</v>
      </c>
      <c r="CI239" s="79">
        <f>Table6[[#This Row],[sales]]-CH239</f>
        <v>2506.1227603922162</v>
      </c>
      <c r="CJ239">
        <f>ABS(Table6[[#This Row],[sales]]-CH239)/Table6[[#This Row],[sales]]</f>
        <v>0.17634931850572735</v>
      </c>
      <c r="CK23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8028.8020871580702</v>
      </c>
      <c r="CL239" s="79">
        <f>Table6[[#This Row],[sales]]-CK239</f>
        <v>6182.3260398316797</v>
      </c>
      <c r="CM239">
        <f>ABS(Table6[[#This Row],[sales]]-CK239)/Table6[[#This Row],[sales]]</f>
        <v>0.43503414961759557</v>
      </c>
      <c r="CN23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16918.554005559421</v>
      </c>
      <c r="CO239" s="79">
        <f>Table6[[#This Row],[sales]]-CN239</f>
        <v>-2707.4258785696711</v>
      </c>
      <c r="CP239">
        <f>ABS(Table6[[#This Row],[sales]]-CN239)/Table6[[#This Row],[sales]]</f>
        <v>0.19051449359799469</v>
      </c>
      <c r="CQ23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14933.197931336283</v>
      </c>
      <c r="CR239" s="79">
        <f>Table6[[#This Row],[sales]]-CQ239</f>
        <v>-722.06980434653269</v>
      </c>
      <c r="CS239">
        <f>ABS(Table6[[#This Row],[sales]]-CQ239)/Table6[[#This Row],[sales]]</f>
        <v>5.0810167770930087E-2</v>
      </c>
    </row>
    <row r="240" spans="1:97" x14ac:dyDescent="0.2">
      <c r="A240">
        <v>239</v>
      </c>
      <c r="B240" t="s">
        <v>322</v>
      </c>
      <c r="C240" s="5">
        <v>43303</v>
      </c>
      <c r="D240" s="6">
        <v>7225.5582645284312</v>
      </c>
      <c r="E240" s="8">
        <f>YEAR(Table6[[#This Row],[Date]])</f>
        <v>2018</v>
      </c>
      <c r="F240" s="6">
        <f>Table6[[#This Row],[TV_State]]+Table6[[#This Row],[Radio_State]]+Table6[[#This Row],[Online]]</f>
        <v>10527.251695285269</v>
      </c>
      <c r="G240" s="6">
        <f t="shared" si="81"/>
        <v>7060.7345610165412</v>
      </c>
      <c r="H240" s="6">
        <f>LN(Table6[[#This Row],[PROF TV LING]])</f>
        <v>8.8623043705446989</v>
      </c>
      <c r="I240" s="6">
        <f t="shared" si="82"/>
        <v>8.885379778442422</v>
      </c>
      <c r="J240" s="6">
        <v>202.53924060711211</v>
      </c>
      <c r="K240" s="6">
        <f t="shared" si="87"/>
        <v>208.30029234690275</v>
      </c>
      <c r="L240" s="6">
        <f>0.5*J239+0.5*Table6[[#This Row],[Radio_State]]</f>
        <v>201.53657109915611</v>
      </c>
      <c r="M240" s="6">
        <f>LN(Table6[[#This Row],[RADIO LINGERING ]])</f>
        <v>5.3059708592072576</v>
      </c>
      <c r="N240" s="6">
        <f t="shared" si="83"/>
        <v>5.310933648549387</v>
      </c>
      <c r="O240" s="6">
        <v>3099.1541901497258</v>
      </c>
      <c r="P240" s="6">
        <f t="shared" si="84"/>
        <v>3076.3442667125687</v>
      </c>
      <c r="Q240" s="6">
        <f>0.3*O239+0.7*Table6[[#This Row],[Online]]</f>
        <v>3099.1541901497258</v>
      </c>
      <c r="R240" s="6">
        <f>LN(Table6[[#This Row],[ONLINE LINGERING]])</f>
        <v>8.0388845113579332</v>
      </c>
      <c r="S240" s="6">
        <f t="shared" si="85"/>
        <v>8.0388845113579332</v>
      </c>
      <c r="T240" s="6">
        <v>16381.121396438079</v>
      </c>
      <c r="U240" s="6">
        <f t="shared" si="86"/>
        <v>9.7038848163846971</v>
      </c>
      <c r="V240" s="8">
        <f>YEAR(Table6[[#This Row],[Date]])</f>
        <v>2018</v>
      </c>
      <c r="W240" s="8">
        <f>WEEKNUM(Table6[[#This Row],[Date]])</f>
        <v>30</v>
      </c>
      <c r="X240" t="s">
        <v>404</v>
      </c>
      <c r="Y240" s="9">
        <f>Table6[[#This Row],[LNTVLING]]+Table6[[#This Row],[LNRADIOLING]]+Table6[[#This Row],[LNONLINELING]]</f>
        <v>22.207159741109891</v>
      </c>
      <c r="Z240">
        <f t="shared" si="107"/>
        <v>1</v>
      </c>
      <c r="AA240">
        <f t="shared" si="88"/>
        <v>0</v>
      </c>
      <c r="AB240">
        <f t="shared" si="89"/>
        <v>1</v>
      </c>
      <c r="AC240">
        <f t="shared" si="90"/>
        <v>0</v>
      </c>
      <c r="AD240">
        <f t="shared" si="91"/>
        <v>0</v>
      </c>
      <c r="AE240">
        <f t="shared" si="92"/>
        <v>0</v>
      </c>
      <c r="AF240">
        <f t="shared" si="93"/>
        <v>0</v>
      </c>
      <c r="AG240" s="9">
        <f>'[1]1'!J$20+'[1]1'!J$21*Table6[[#This Row],[TV_State]]</f>
        <v>8435.5559729374181</v>
      </c>
      <c r="AH240" s="9">
        <f>Table6[[#This Row],[sales]]-Table6[[#This Row],[Pred_1]]</f>
        <v>7945.5654235006605</v>
      </c>
      <c r="AI240">
        <f>ABS(Table6[[#This Row],[Res_1]])/Table6[[#This Row],[sales]]</f>
        <v>0.48504404742573665</v>
      </c>
      <c r="AJ240" s="9">
        <f>'[1]2'!J$20+'[1]2'!J$21*Table6[[#This Row],[Radio_State]]</f>
        <v>2603.4401712626204</v>
      </c>
      <c r="AK240" s="9">
        <f>Table6[[#This Row],[sales]]-Table6[[#This Row],[ Pred_2 ]]</f>
        <v>13777.681225175458</v>
      </c>
      <c r="AL240">
        <f>ABS(Table6[[#This Row],[ Res_2 ]])/Table6[[#This Row],[sales]]</f>
        <v>0.8410706991141208</v>
      </c>
      <c r="AM240" s="10">
        <f>'[1]3'!J$20+'[1]3'!J$21*Data!O240</f>
        <v>19705.539191310552</v>
      </c>
      <c r="AN240" s="9">
        <f>Table6[[#This Row],[sales]]-Table6[[#This Row],[Pred_3]]</f>
        <v>-3324.4177948724737</v>
      </c>
      <c r="AO240" s="9">
        <f>ABS(Table6[[#This Row],[Res_3]])/Table6[[#This Row],[sales]]</f>
        <v>0.20294201565439451</v>
      </c>
      <c r="AP240" s="9">
        <f>'[1]4'!L$21+'[1]4'!L$27*Table6[[#This Row],[TV_State]]+'[1]4'!L$22*Table6[[#This Row],[NJ_DUM]]+'[1]4'!L$23*Table6[[#This Row],[NY_DUM]]+'[1]4'!L$24*Table6[[#This Row],[PA_DUM]]+'[1]4'!L$25*Table6[[#This Row],[CT_DUM]]+'[1]4'!L$26*Table6[[#This Row],[DL_DUM]]</f>
        <v>1831.6482958655199</v>
      </c>
      <c r="AQ240" s="9">
        <f>Table6[[#This Row],[sales]]-Table6[[#This Row],[Pred_4]]</f>
        <v>14549.473100572559</v>
      </c>
      <c r="AR240">
        <f>ABS(Table6[[#This Row],[Res_4]]/Table6[[#This Row],[sales]])</f>
        <v>0.88818541468938783</v>
      </c>
      <c r="AS240" s="9">
        <f>'[1]5'!L$20+'[1]5'!L$26*Table6[[#This Row],[Radio_State]]+'[1]5'!L$21*Table6[[#This Row],[NJ_DUM]]+'[1]5'!L$22*Table6[[#This Row],[NY_DUM]]+'[1]5'!L$23*Table6[[#This Row],[PA_DUM]]+'[1]5'!L$24*Table6[[#This Row],[CT_DUM]]+'[1]5'!L$25*Table6[[#This Row],[DL_DUM]]</f>
        <v>553.18370366455611</v>
      </c>
      <c r="AT240" s="9">
        <f>Table6[[#This Row],[sales]]-Table6[[#This Row],[Pred_5]]</f>
        <v>15827.937692773523</v>
      </c>
      <c r="AU240" s="9">
        <f>ABS(Table6[[#This Row],[Red_5]]/Table6[[#This Row],[sales]])</f>
        <v>0.96623041302991375</v>
      </c>
      <c r="AV240" s="9">
        <f>'[1]6'!L$20+'[1]6'!L$26*Table6[[#This Row],[Online]]+'[1]6'!L$21*Table6[[#This Row],[NJ_DUM]]+'[1]6'!L$22*Table6[[#This Row],[NY_DUM]]+'[1]6'!L$23*Table6[[#This Row],[PA_DUM]]+'[1]6'!L$24*Table6[[#This Row],[CT_DUM]]+'[1]6'!L$25*Table6[[#This Row],[DL_DUM]]</f>
        <v>13482.363513928642</v>
      </c>
      <c r="AW240" s="9">
        <f>Table6[[#This Row],[sales]]-Table6[[#This Row],[Pred_6]]</f>
        <v>2898.757882509437</v>
      </c>
      <c r="AX240" s="9">
        <f>ABS(Table6[[#This Row],[Red_6]]/Table6[[#This Row],[sales]])</f>
        <v>0.176957230970753</v>
      </c>
      <c r="AY240" s="9">
        <f>'[1]7'!L$21+'[1]7'!L$27*Table6[[#This Row],[LNTV]]+'[1]7'!L$22*Table6[[#This Row],[NJ_DUM]]+'[1]7'!L$23*Table6[[#This Row],[NY_DUM]]+'[1]7'!L$24*Table6[[#This Row],[PA_DUM]]+'[1]7'!L$25*Table6[[#This Row],[CT_DUM]]+'[1]7'!L$26*Table6[[#This Row],[DL_DUM]]</f>
        <v>6.1290439893230415</v>
      </c>
      <c r="AZ240" s="9">
        <f>Table6[[#This Row],[sales]]-Table6[[#This Row],[Pred_7]]</f>
        <v>16374.992352448755</v>
      </c>
      <c r="BA240" s="9">
        <f>ABS(Table6[[#This Row],[Red_7]]/Table6[[#This Row],[sales]])</f>
        <v>0.99962584710527469</v>
      </c>
      <c r="BB240" s="9">
        <f>'[1]8'!O$22+'[1]8'!O$28*Table6[[#This Row],[LNRADIOLING]]+'[1]8'!O$23*Table6[[#This Row],[DL_DUM]]+'[1]8'!O$24*Table6[[#This Row],[CT_DUM]]+'[1]8'!O$25*Table6[[#This Row],[PA_DUM]]+'[1]8'!O$26*Table6[[#This Row],[NY_DUM]]+'[1]8'!O$27*Table6[[#This Row],[NJ_DUM]]</f>
        <v>8.4651325245067426</v>
      </c>
      <c r="BC240" s="9">
        <f>Table6[[#This Row],[sales]]-Table6[[#This Row],[Pred_8]]</f>
        <v>16372.656263913572</v>
      </c>
      <c r="BD240" s="9">
        <f>ABS(Table6[[#This Row],[Red_8]]/Table6[[#This Row],[sales]])</f>
        <v>0.99948323852075549</v>
      </c>
      <c r="BE240" s="9">
        <f>'[1]9'!M$19+'[1]9'!M$21*Table6[[#This Row],[LNONLINE]]+'[1]9'!M$20*Table6[[#This Row],[DL_DUM]]+'[1]9'!M$22*Table6[[#This Row],[CT_DUM]]+'[1]9'!M$23*Table6[[#This Row],[PA_DUM]]+'[1]9'!M$24*Table6[[#This Row],[NY_DUM]]+'[1]9'!M$25*Table6[[#This Row],[NJ_DUM]]</f>
        <v>9.211743859127365</v>
      </c>
      <c r="BF240" s="9">
        <f>Table6[[#This Row],[sales]]-Table6[[#This Row],[Pred_9]]</f>
        <v>16371.909652578952</v>
      </c>
      <c r="BG240" s="9">
        <f>ABS(Table6[[#This Row],[Red_9]]/Table6[[#This Row],[sales]])</f>
        <v>0.9994376609734954</v>
      </c>
      <c r="BH240" s="9">
        <f>'[1]10'!P$22+'[1]10'!P$30*Table6[[#This Row],[LNTV]]+'[1]10'!P$29*Table6[[#This Row],[LNRADIOLING]]+'[1]10'!P$24*Table6[[#This Row],[LNONLINELING]]+'[1]10'!P$23*Table6[[#This Row],[DL_DUM]]+'[1]10'!P$25*Table6[[#This Row],[CT_DUM]]+'[1]10'!P$26*Table6[[#This Row],[PA_DUM]]+'[1]10'!P$27*Table6[[#This Row],[NY_DUM]]+'[1]10'!P$28*Table6[[#This Row],[NJ_DUM]]</f>
        <v>9.5985737197445218</v>
      </c>
      <c r="BI240" s="9">
        <f>Table6[[#This Row],[sales]]-Table6[[#This Row],[Pred_10]]</f>
        <v>16371.522822718334</v>
      </c>
      <c r="BJ240" s="45">
        <f>ABS(Table6[[#This Row],[Red_10]]/Table6[[#This Row],[sales]])</f>
        <v>0.9994140466035597</v>
      </c>
      <c r="BK240" s="9">
        <f>'[1]11'!P$32+'[1]11'!P$40*Table6[[#This Row],[LNONLINELING]]+'[1]11'!P$39*Table6[[#This Row],[LNRADIOLING]]+'[1]11'!P$38*Table6[[#This Row],[LNTVLING]]+'[1]11'!P$33*Table6[[#This Row],[DL_DUM]]+'[1]11'!P$34*Table6[[#This Row],[CT_DUM]]+'[1]11'!P$35*Table6[[#This Row],[PA_DUM]]+'[1]11'!P$36*Table6[[#This Row],[NY_DUM]]+'[1]11'!P$37*Table6[[#This Row],[NJ_DUM]]</f>
        <v>9.5266651008842729</v>
      </c>
      <c r="BL240" s="9">
        <f>Table6[[#This Row],[sales]]-Table6[[#This Row],[ Pred_11]]</f>
        <v>16371.594731337194</v>
      </c>
      <c r="BM240" s="47">
        <f>ABS(Table6[[#This Row],[ Red_11]]/Table6[[#This Row],[sales]])</f>
        <v>0.99941843632860472</v>
      </c>
      <c r="BN240" s="9">
        <f>'[1]12'!K$22+'[1]12'!K$28*Table6[[#This Row],[COMBINE LN LING]]+'[1]12'!K$23*Table6[[#This Row],[DL_DUM]]+'[1]12'!K$24*Table6[[#This Row],[CT_DUM]]+'[1]12'!K$25*Table6[[#This Row],[PA_DUM]]+'[1]12'!K$26*Table6[[#This Row],[NY_DUM]]+'[1]12'!K$27*Table6[[#This Row],[NJ_DUM]]</f>
        <v>8.6994974790025736</v>
      </c>
      <c r="BO240" s="9">
        <f>Table6[[#This Row],[sales]]-Table6[[#This Row],[ Pred_12]]</f>
        <v>16372.421898959075</v>
      </c>
      <c r="BP240" s="47">
        <f>ABS(Table6[[#This Row],[ Red_12]]/Table6[[#This Row],[sales]])</f>
        <v>0.99946893150545268</v>
      </c>
      <c r="BQ240">
        <f>LN(G240+'2019 Totals and Calculations'!C$18)</f>
        <v>8.912200887559127</v>
      </c>
      <c r="BR240">
        <f>LN(Table6[[#This Row],[PROF RADIO]]+'2019 Totals and Calculations'!D$18)</f>
        <v>5.602327871413773</v>
      </c>
      <c r="BS240">
        <f>LN(Table6[[#This Row],[ONLINE LINGERING]]+'2019 Totals and Calculations'!E$18)</f>
        <v>8.0529430762724505</v>
      </c>
      <c r="BT240">
        <f>MONTH(Table6[[#This Row],[Date]])</f>
        <v>7</v>
      </c>
      <c r="BU240">
        <f t="shared" si="94"/>
        <v>0</v>
      </c>
      <c r="BV240">
        <f t="shared" si="95"/>
        <v>0</v>
      </c>
      <c r="BW240">
        <f t="shared" si="96"/>
        <v>0</v>
      </c>
      <c r="BX240">
        <f t="shared" si="97"/>
        <v>0</v>
      </c>
      <c r="BY240">
        <f t="shared" si="98"/>
        <v>0</v>
      </c>
      <c r="BZ240">
        <f t="shared" si="99"/>
        <v>0</v>
      </c>
      <c r="CA240">
        <f t="shared" si="100"/>
        <v>1</v>
      </c>
      <c r="CB240">
        <f t="shared" si="101"/>
        <v>0</v>
      </c>
      <c r="CC240">
        <f t="shared" si="102"/>
        <v>0</v>
      </c>
      <c r="CD240">
        <f t="shared" si="103"/>
        <v>0</v>
      </c>
      <c r="CE240">
        <f t="shared" si="104"/>
        <v>0</v>
      </c>
      <c r="CF240">
        <f t="shared" si="105"/>
        <v>0</v>
      </c>
      <c r="CG240">
        <f t="shared" si="106"/>
        <v>82</v>
      </c>
      <c r="CH24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11770.19007641276</v>
      </c>
      <c r="CI240" s="79">
        <f>Table6[[#This Row],[sales]]-CH240</f>
        <v>4610.9313200253182</v>
      </c>
      <c r="CJ240">
        <f>ABS(Table6[[#This Row],[sales]]-CH240)/Table6[[#This Row],[sales]]</f>
        <v>0.28147836820426236</v>
      </c>
      <c r="CK24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7995.3243789327826</v>
      </c>
      <c r="CL240" s="79">
        <f>Table6[[#This Row],[sales]]-CK240</f>
        <v>8385.797017505296</v>
      </c>
      <c r="CM240">
        <f>ABS(Table6[[#This Row],[sales]]-CK240)/Table6[[#This Row],[sales]]</f>
        <v>0.51191837326403733</v>
      </c>
      <c r="CN24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16958.423833070698</v>
      </c>
      <c r="CO240" s="79">
        <f>Table6[[#This Row],[sales]]-CN240</f>
        <v>-577.30243663261899</v>
      </c>
      <c r="CP240">
        <f>ABS(Table6[[#This Row],[sales]]-CN240)/Table6[[#This Row],[sales]]</f>
        <v>3.5241936291257082E-2</v>
      </c>
      <c r="CQ24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14947.810308547305</v>
      </c>
      <c r="CR240" s="79">
        <f>Table6[[#This Row],[sales]]-CQ240</f>
        <v>1433.3110878907737</v>
      </c>
      <c r="CS240">
        <f>ABS(Table6[[#This Row],[sales]]-CQ240)/Table6[[#This Row],[sales]]</f>
        <v>8.7497739208649894E-2</v>
      </c>
    </row>
    <row r="241" spans="1:97" x14ac:dyDescent="0.2">
      <c r="A241">
        <v>240</v>
      </c>
      <c r="B241" t="s">
        <v>322</v>
      </c>
      <c r="C241" s="5">
        <v>43310</v>
      </c>
      <c r="D241" s="6">
        <v>7297.8138471737157</v>
      </c>
      <c r="E241" s="8">
        <f>YEAR(Table6[[#This Row],[Date]])</f>
        <v>2018</v>
      </c>
      <c r="F241" s="6">
        <f>Table6[[#This Row],[TV_State]]+Table6[[#This Row],[Radio_State]]+Table6[[#This Row],[Online]]</f>
        <v>10601.532670336625</v>
      </c>
      <c r="G241" s="6">
        <f t="shared" si="81"/>
        <v>7131.8583468636934</v>
      </c>
      <c r="H241" s="6">
        <f>LN(Table6[[#This Row],[PROF TV LING]])</f>
        <v>8.8723271171570275</v>
      </c>
      <c r="I241" s="6">
        <f t="shared" si="82"/>
        <v>8.8953301092955908</v>
      </c>
      <c r="J241" s="6">
        <v>204.56463301318323</v>
      </c>
      <c r="K241" s="6">
        <f t="shared" si="87"/>
        <v>206.43246268004299</v>
      </c>
      <c r="L241" s="6">
        <f>0.5*J240+0.5*Table6[[#This Row],[Radio_State]]</f>
        <v>203.55193681014765</v>
      </c>
      <c r="M241" s="6">
        <f>LN(Table6[[#This Row],[RADIO LINGERING ]])</f>
        <v>5.3159211900604255</v>
      </c>
      <c r="N241" s="6">
        <f t="shared" si="83"/>
        <v>5.3208839794025549</v>
      </c>
      <c r="O241" s="6">
        <v>3099.1541901497258</v>
      </c>
      <c r="P241" s="6">
        <f t="shared" si="84"/>
        <v>3092.3112131185785</v>
      </c>
      <c r="Q241" s="6">
        <f>0.3*O240+0.7*Table6[[#This Row],[Online]]</f>
        <v>3099.1541901497258</v>
      </c>
      <c r="R241" s="6">
        <f>LN(Table6[[#This Row],[ONLINE LINGERING]])</f>
        <v>8.0388845113579332</v>
      </c>
      <c r="S241" s="6">
        <f t="shared" si="85"/>
        <v>8.0388845113579332</v>
      </c>
      <c r="T241" s="6">
        <v>13743.795777672283</v>
      </c>
      <c r="U241" s="6">
        <f t="shared" si="86"/>
        <v>9.5283427850967808</v>
      </c>
      <c r="V241" s="8">
        <f>YEAR(Table6[[#This Row],[Date]])</f>
        <v>2018</v>
      </c>
      <c r="W241" s="8">
        <f>WEEKNUM(Table6[[#This Row],[Date]])</f>
        <v>31</v>
      </c>
      <c r="X241" t="s">
        <v>405</v>
      </c>
      <c r="Y241" s="9">
        <f>Table6[[#This Row],[LNTVLING]]+Table6[[#This Row],[LNRADIOLING]]+Table6[[#This Row],[LNONLINELING]]</f>
        <v>22.227132818575384</v>
      </c>
      <c r="Z241">
        <f t="shared" si="107"/>
        <v>1</v>
      </c>
      <c r="AA241">
        <f t="shared" si="88"/>
        <v>0</v>
      </c>
      <c r="AB241">
        <f t="shared" si="89"/>
        <v>1</v>
      </c>
      <c r="AC241">
        <f t="shared" si="90"/>
        <v>0</v>
      </c>
      <c r="AD241">
        <f t="shared" si="91"/>
        <v>0</v>
      </c>
      <c r="AE241">
        <f t="shared" si="92"/>
        <v>0</v>
      </c>
      <c r="AF241">
        <f t="shared" si="93"/>
        <v>0</v>
      </c>
      <c r="AG241" s="9">
        <f>'[1]1'!J$20+'[1]1'!J$21*Table6[[#This Row],[TV_State]]</f>
        <v>8506.6142072122293</v>
      </c>
      <c r="AH241" s="9">
        <f>Table6[[#This Row],[sales]]-Table6[[#This Row],[Pred_1]]</f>
        <v>5237.181570460054</v>
      </c>
      <c r="AI241">
        <f>ABS(Table6[[#This Row],[Res_1]])/Table6[[#This Row],[sales]]</f>
        <v>0.38105787187031737</v>
      </c>
      <c r="AJ241" s="9">
        <f>'[1]2'!J$20+'[1]2'!J$21*Table6[[#This Row],[Radio_State]]</f>
        <v>2612.3317549352714</v>
      </c>
      <c r="AK241" s="9">
        <f>Table6[[#This Row],[sales]]-Table6[[#This Row],[ Pred_2 ]]</f>
        <v>11131.464022737011</v>
      </c>
      <c r="AL241">
        <f>ABS(Table6[[#This Row],[ Res_2 ]])/Table6[[#This Row],[sales]]</f>
        <v>0.80992647175540977</v>
      </c>
      <c r="AM241" s="10">
        <f>'[1]3'!J$20+'[1]3'!J$21*Data!O241</f>
        <v>19705.539191310552</v>
      </c>
      <c r="AN241" s="9">
        <f>Table6[[#This Row],[sales]]-Table6[[#This Row],[Pred_3]]</f>
        <v>-5961.743413638269</v>
      </c>
      <c r="AO241" s="9">
        <f>ABS(Table6[[#This Row],[Res_3]])/Table6[[#This Row],[sales]]</f>
        <v>0.43377706639991848</v>
      </c>
      <c r="AP241" s="9">
        <f>'[1]4'!L$21+'[1]4'!L$27*Table6[[#This Row],[TV_State]]+'[1]4'!L$22*Table6[[#This Row],[NJ_DUM]]+'[1]4'!L$23*Table6[[#This Row],[NY_DUM]]+'[1]4'!L$24*Table6[[#This Row],[PA_DUM]]+'[1]4'!L$25*Table6[[#This Row],[CT_DUM]]+'[1]4'!L$26*Table6[[#This Row],[DL_DUM]]</f>
        <v>1847.5864788807169</v>
      </c>
      <c r="AQ241" s="9">
        <f>Table6[[#This Row],[sales]]-Table6[[#This Row],[Pred_4]]</f>
        <v>11896.209298791566</v>
      </c>
      <c r="AR241">
        <f>ABS(Table6[[#This Row],[Res_4]]/Table6[[#This Row],[sales]])</f>
        <v>0.86556941701052881</v>
      </c>
      <c r="AS241" s="9">
        <f>'[1]5'!L$20+'[1]5'!L$26*Table6[[#This Row],[Radio_State]]+'[1]5'!L$21*Table6[[#This Row],[NJ_DUM]]+'[1]5'!L$22*Table6[[#This Row],[NY_DUM]]+'[1]5'!L$23*Table6[[#This Row],[PA_DUM]]+'[1]5'!L$24*Table6[[#This Row],[CT_DUM]]+'[1]5'!L$25*Table6[[#This Row],[DL_DUM]]</f>
        <v>556.75162541793111</v>
      </c>
      <c r="AT241" s="9">
        <f>Table6[[#This Row],[sales]]-Table6[[#This Row],[Pred_5]]</f>
        <v>13187.044152254352</v>
      </c>
      <c r="AU241" s="9">
        <f>ABS(Table6[[#This Row],[Red_5]]/Table6[[#This Row],[sales]])</f>
        <v>0.95949069424311351</v>
      </c>
      <c r="AV241" s="9">
        <f>'[1]6'!L$20+'[1]6'!L$26*Table6[[#This Row],[Online]]+'[1]6'!L$21*Table6[[#This Row],[NJ_DUM]]+'[1]6'!L$22*Table6[[#This Row],[NY_DUM]]+'[1]6'!L$23*Table6[[#This Row],[PA_DUM]]+'[1]6'!L$24*Table6[[#This Row],[CT_DUM]]+'[1]6'!L$25*Table6[[#This Row],[DL_DUM]]</f>
        <v>13482.363513928642</v>
      </c>
      <c r="AW241" s="9">
        <f>Table6[[#This Row],[sales]]-Table6[[#This Row],[Pred_6]]</f>
        <v>261.43226374364167</v>
      </c>
      <c r="AX241" s="9">
        <f>ABS(Table6[[#This Row],[Red_6]]/Table6[[#This Row],[sales]])</f>
        <v>1.9021838506095665E-2</v>
      </c>
      <c r="AY241" s="9">
        <f>'[1]7'!L$21+'[1]7'!L$27*Table6[[#This Row],[LNTV]]+'[1]7'!L$22*Table6[[#This Row],[NJ_DUM]]+'[1]7'!L$23*Table6[[#This Row],[NY_DUM]]+'[1]7'!L$24*Table6[[#This Row],[PA_DUM]]+'[1]7'!L$25*Table6[[#This Row],[CT_DUM]]+'[1]7'!L$26*Table6[[#This Row],[DL_DUM]]</f>
        <v>6.1301453366130421</v>
      </c>
      <c r="AZ241" s="9">
        <f>Table6[[#This Row],[sales]]-Table6[[#This Row],[Pred_7]]</f>
        <v>13737.665632335671</v>
      </c>
      <c r="BA241" s="9">
        <f>ABS(Table6[[#This Row],[Red_7]]/Table6[[#This Row],[sales]])</f>
        <v>0.99955396999229496</v>
      </c>
      <c r="BB241" s="9">
        <f>'[1]8'!O$22+'[1]8'!O$28*Table6[[#This Row],[LNRADIOLING]]+'[1]8'!O$23*Table6[[#This Row],[DL_DUM]]+'[1]8'!O$24*Table6[[#This Row],[CT_DUM]]+'[1]8'!O$25*Table6[[#This Row],[PA_DUM]]+'[1]8'!O$26*Table6[[#This Row],[NY_DUM]]+'[1]8'!O$27*Table6[[#This Row],[NJ_DUM]]</f>
        <v>8.4658423905105167</v>
      </c>
      <c r="BC241" s="9">
        <f>Table6[[#This Row],[sales]]-Table6[[#This Row],[Pred_8]]</f>
        <v>13735.329935281772</v>
      </c>
      <c r="BD241" s="9">
        <f>ABS(Table6[[#This Row],[Red_8]]/Table6[[#This Row],[sales]])</f>
        <v>0.99938402443346364</v>
      </c>
      <c r="BE241" s="9">
        <f>'[1]9'!M$19+'[1]9'!M$21*Table6[[#This Row],[LNONLINE]]+'[1]9'!M$20*Table6[[#This Row],[DL_DUM]]+'[1]9'!M$22*Table6[[#This Row],[CT_DUM]]+'[1]9'!M$23*Table6[[#This Row],[PA_DUM]]+'[1]9'!M$24*Table6[[#This Row],[NY_DUM]]+'[1]9'!M$25*Table6[[#This Row],[NJ_DUM]]</f>
        <v>9.211743859127365</v>
      </c>
      <c r="BF241" s="9">
        <f>Table6[[#This Row],[sales]]-Table6[[#This Row],[Pred_9]]</f>
        <v>13734.584033813157</v>
      </c>
      <c r="BG241" s="9">
        <f>ABS(Table6[[#This Row],[Red_9]]/Table6[[#This Row],[sales]])</f>
        <v>0.99932975256558365</v>
      </c>
      <c r="BH241" s="9">
        <f>'[1]10'!P$22+'[1]10'!P$30*Table6[[#This Row],[LNTV]]+'[1]10'!P$29*Table6[[#This Row],[LNRADIOLING]]+'[1]10'!P$24*Table6[[#This Row],[LNONLINELING]]+'[1]10'!P$23*Table6[[#This Row],[DL_DUM]]+'[1]10'!P$25*Table6[[#This Row],[CT_DUM]]+'[1]10'!P$26*Table6[[#This Row],[PA_DUM]]+'[1]10'!P$27*Table6[[#This Row],[NY_DUM]]+'[1]10'!P$28*Table6[[#This Row],[NJ_DUM]]</f>
        <v>9.5965211043626333</v>
      </c>
      <c r="BI241" s="9">
        <f>Table6[[#This Row],[sales]]-Table6[[#This Row],[Pred_10]]</f>
        <v>13734.199256567921</v>
      </c>
      <c r="BJ241" s="45">
        <f>ABS(Table6[[#This Row],[Red_10]]/Table6[[#This Row],[sales]])</f>
        <v>0.99930175613348737</v>
      </c>
      <c r="BK241" s="9">
        <f>'[1]11'!P$32+'[1]11'!P$40*Table6[[#This Row],[LNONLINELING]]+'[1]11'!P$39*Table6[[#This Row],[LNRADIOLING]]+'[1]11'!P$38*Table6[[#This Row],[LNTVLING]]+'[1]11'!P$33*Table6[[#This Row],[DL_DUM]]+'[1]11'!P$34*Table6[[#This Row],[CT_DUM]]+'[1]11'!P$35*Table6[[#This Row],[PA_DUM]]+'[1]11'!P$36*Table6[[#This Row],[NY_DUM]]+'[1]11'!P$37*Table6[[#This Row],[NJ_DUM]]</f>
        <v>9.5234100216373925</v>
      </c>
      <c r="BL241" s="9">
        <f>Table6[[#This Row],[sales]]-Table6[[#This Row],[ Pred_11]]</f>
        <v>13734.272367650647</v>
      </c>
      <c r="BM241" s="47">
        <f>ABS(Table6[[#This Row],[ Red_11]]/Table6[[#This Row],[sales]])</f>
        <v>0.99930707570341604</v>
      </c>
      <c r="BN241" s="9">
        <f>'[1]12'!K$22+'[1]12'!K$28*Table6[[#This Row],[COMBINE LN LING]]+'[1]12'!K$23*Table6[[#This Row],[DL_DUM]]+'[1]12'!K$24*Table6[[#This Row],[CT_DUM]]+'[1]12'!K$25*Table6[[#This Row],[PA_DUM]]+'[1]12'!K$26*Table6[[#This Row],[NY_DUM]]+'[1]12'!K$27*Table6[[#This Row],[NJ_DUM]]</f>
        <v>8.7014196056011279</v>
      </c>
      <c r="BO241" s="9">
        <f>Table6[[#This Row],[sales]]-Table6[[#This Row],[ Pred_12]]</f>
        <v>13735.094358066683</v>
      </c>
      <c r="BP241" s="47">
        <f>ABS(Table6[[#This Row],[ Red_12]]/Table6[[#This Row],[sales]])</f>
        <v>0.9993668838109675</v>
      </c>
      <c r="BQ241">
        <f>LN(G241+'2019 Totals and Calculations'!C$18)</f>
        <v>8.9217381244045288</v>
      </c>
      <c r="BR241">
        <f>LN(Table6[[#This Row],[PROF RADIO]]+'2019 Totals and Calculations'!D$18)</f>
        <v>5.5954130996952909</v>
      </c>
      <c r="BS241">
        <f>LN(Table6[[#This Row],[ONLINE LINGERING]]+'2019 Totals and Calculations'!E$18)</f>
        <v>8.0529430762724505</v>
      </c>
      <c r="BT241">
        <f>MONTH(Table6[[#This Row],[Date]])</f>
        <v>7</v>
      </c>
      <c r="BU241">
        <f t="shared" si="94"/>
        <v>0</v>
      </c>
      <c r="BV241">
        <f t="shared" si="95"/>
        <v>0</v>
      </c>
      <c r="BW241">
        <f t="shared" si="96"/>
        <v>0</v>
      </c>
      <c r="BX241">
        <f t="shared" si="97"/>
        <v>0</v>
      </c>
      <c r="BY241">
        <f t="shared" si="98"/>
        <v>0</v>
      </c>
      <c r="BZ241">
        <f t="shared" si="99"/>
        <v>0</v>
      </c>
      <c r="CA241">
        <f t="shared" si="100"/>
        <v>1</v>
      </c>
      <c r="CB241">
        <f t="shared" si="101"/>
        <v>0</v>
      </c>
      <c r="CC241">
        <f t="shared" si="102"/>
        <v>0</v>
      </c>
      <c r="CD241">
        <f t="shared" si="103"/>
        <v>0</v>
      </c>
      <c r="CE241">
        <f t="shared" si="104"/>
        <v>0</v>
      </c>
      <c r="CF241">
        <f t="shared" si="105"/>
        <v>0</v>
      </c>
      <c r="CG241">
        <f t="shared" si="106"/>
        <v>83</v>
      </c>
      <c r="CH24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11835.646621218752</v>
      </c>
      <c r="CI241" s="79">
        <f>Table6[[#This Row],[sales]]-CH241</f>
        <v>1908.1491564535318</v>
      </c>
      <c r="CJ241">
        <f>ABS(Table6[[#This Row],[sales]]-CH241)/Table6[[#This Row],[sales]]</f>
        <v>0.13883712966351319</v>
      </c>
      <c r="CK24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7996.5053432430104</v>
      </c>
      <c r="CL241" s="79">
        <f>Table6[[#This Row],[sales]]-CK241</f>
        <v>5747.2904344292729</v>
      </c>
      <c r="CM241">
        <f>ABS(Table6[[#This Row],[sales]]-CK241)/Table6[[#This Row],[sales]]</f>
        <v>0.41817344548775465</v>
      </c>
      <c r="CN24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16998.387616787968</v>
      </c>
      <c r="CO241" s="79">
        <f>Table6[[#This Row],[sales]]-CN241</f>
        <v>-3254.5918391156847</v>
      </c>
      <c r="CP241">
        <f>ABS(Table6[[#This Row],[sales]]-CN241)/Table6[[#This Row],[sales]]</f>
        <v>0.23680443829083864</v>
      </c>
      <c r="CQ24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14991.061975769155</v>
      </c>
      <c r="CR241" s="79">
        <f>Table6[[#This Row],[sales]]-CQ241</f>
        <v>-1247.2661980968714</v>
      </c>
      <c r="CS241">
        <f>ABS(Table6[[#This Row],[sales]]-CQ241)/Table6[[#This Row],[sales]]</f>
        <v>9.0751217369159323E-2</v>
      </c>
    </row>
    <row r="242" spans="1:97" x14ac:dyDescent="0.2">
      <c r="A242">
        <v>241</v>
      </c>
      <c r="B242" t="s">
        <v>322</v>
      </c>
      <c r="C242" s="5">
        <v>43317</v>
      </c>
      <c r="D242" s="6">
        <v>7370.7919856454537</v>
      </c>
      <c r="E242" s="8">
        <f>YEAR(Table6[[#This Row],[Date]])</f>
        <v>2018</v>
      </c>
      <c r="F242" s="6">
        <f>Table6[[#This Row],[TV_State]]+Table6[[#This Row],[Radio_State]]+Table6[[#This Row],[Online]]</f>
        <v>10676.556455138494</v>
      </c>
      <c r="G242" s="6">
        <f t="shared" si="81"/>
        <v>7203.5384384982208</v>
      </c>
      <c r="H242" s="6">
        <f>LN(Table6[[#This Row],[PROF TV LING]])</f>
        <v>8.8823276340736683</v>
      </c>
      <c r="I242" s="6">
        <f t="shared" si="82"/>
        <v>8.9052804401487577</v>
      </c>
      <c r="J242" s="6">
        <v>206.61027934331506</v>
      </c>
      <c r="K242" s="6">
        <f t="shared" si="87"/>
        <v>206.52137101167904</v>
      </c>
      <c r="L242" s="6">
        <f>0.5*J241+0.5*Table6[[#This Row],[Radio_State]]</f>
        <v>205.58745617824914</v>
      </c>
      <c r="M242" s="6">
        <f>LN(Table6[[#This Row],[RADIO LINGERING ]])</f>
        <v>5.3258715209135943</v>
      </c>
      <c r="N242" s="6">
        <f t="shared" si="83"/>
        <v>5.3308343102557227</v>
      </c>
      <c r="O242" s="6">
        <v>3099.1541901497258</v>
      </c>
      <c r="P242" s="6">
        <f t="shared" si="84"/>
        <v>3097.1012970403813</v>
      </c>
      <c r="Q242" s="6">
        <f>0.3*O241+0.7*Table6[[#This Row],[Online]]</f>
        <v>3099.1541901497258</v>
      </c>
      <c r="R242" s="6">
        <f>LN(Table6[[#This Row],[ONLINE LINGERING]])</f>
        <v>8.0388845113579332</v>
      </c>
      <c r="S242" s="6">
        <f t="shared" si="85"/>
        <v>8.0388845113579332</v>
      </c>
      <c r="T242" s="6">
        <v>14349.393761304829</v>
      </c>
      <c r="U242" s="6">
        <f t="shared" si="86"/>
        <v>9.5714629736963879</v>
      </c>
      <c r="V242" s="8">
        <f>YEAR(Table6[[#This Row],[Date]])</f>
        <v>2018</v>
      </c>
      <c r="W242" s="8">
        <f>WEEKNUM(Table6[[#This Row],[Date]])</f>
        <v>32</v>
      </c>
      <c r="X242" t="s">
        <v>406</v>
      </c>
      <c r="Y242" s="9">
        <f>Table6[[#This Row],[LNTVLING]]+Table6[[#This Row],[LNRADIOLING]]+Table6[[#This Row],[LNONLINELING]]</f>
        <v>22.247083666345198</v>
      </c>
      <c r="Z242">
        <f t="shared" si="107"/>
        <v>1</v>
      </c>
      <c r="AA242">
        <f t="shared" si="88"/>
        <v>0</v>
      </c>
      <c r="AB242">
        <f t="shared" si="89"/>
        <v>1</v>
      </c>
      <c r="AC242">
        <f t="shared" si="90"/>
        <v>0</v>
      </c>
      <c r="AD242">
        <f t="shared" si="91"/>
        <v>0</v>
      </c>
      <c r="AE242">
        <f t="shared" si="92"/>
        <v>0</v>
      </c>
      <c r="AF242">
        <f t="shared" si="93"/>
        <v>0</v>
      </c>
      <c r="AG242" s="9">
        <f>'[1]1'!J$20+'[1]1'!J$21*Table6[[#This Row],[TV_State]]</f>
        <v>8578.3830238297887</v>
      </c>
      <c r="AH242" s="9">
        <f>Table6[[#This Row],[sales]]-Table6[[#This Row],[Pred_1]]</f>
        <v>5771.0107374750405</v>
      </c>
      <c r="AI242">
        <f>ABS(Table6[[#This Row],[Res_1]])/Table6[[#This Row],[sales]]</f>
        <v>0.40217801765517003</v>
      </c>
      <c r="AJ242" s="9">
        <f>'[1]2'!J$20+'[1]2'!J$21*Table6[[#This Row],[Radio_State]]</f>
        <v>2621.3122544446492</v>
      </c>
      <c r="AK242" s="9">
        <f>Table6[[#This Row],[sales]]-Table6[[#This Row],[ Pred_2 ]]</f>
        <v>11728.081506860181</v>
      </c>
      <c r="AL242">
        <f>ABS(Table6[[#This Row],[ Res_2 ]])/Table6[[#This Row],[sales]]</f>
        <v>0.81732243897903278</v>
      </c>
      <c r="AM242" s="10">
        <f>'[1]3'!J$20+'[1]3'!J$21*Data!O242</f>
        <v>19705.539191310552</v>
      </c>
      <c r="AN242" s="9">
        <f>Table6[[#This Row],[sales]]-Table6[[#This Row],[Pred_3]]</f>
        <v>-5356.145430005723</v>
      </c>
      <c r="AO242" s="9">
        <f>ABS(Table6[[#This Row],[Res_3]])/Table6[[#This Row],[sales]]</f>
        <v>0.37326632184624603</v>
      </c>
      <c r="AP242" s="9">
        <f>'[1]4'!L$21+'[1]4'!L$27*Table6[[#This Row],[TV_State]]+'[1]4'!L$22*Table6[[#This Row],[NJ_DUM]]+'[1]4'!L$23*Table6[[#This Row],[NY_DUM]]+'[1]4'!L$24*Table6[[#This Row],[PA_DUM]]+'[1]4'!L$25*Table6[[#This Row],[CT_DUM]]+'[1]4'!L$26*Table6[[#This Row],[DL_DUM]]</f>
        <v>1863.6840437260662</v>
      </c>
      <c r="AQ242" s="9">
        <f>Table6[[#This Row],[sales]]-Table6[[#This Row],[Pred_4]]</f>
        <v>12485.709717578764</v>
      </c>
      <c r="AR242">
        <f>ABS(Table6[[#This Row],[Res_4]]/Table6[[#This Row],[sales]])</f>
        <v>0.87012106053206562</v>
      </c>
      <c r="AS242" s="9">
        <f>'[1]5'!L$20+'[1]5'!L$26*Table6[[#This Row],[Radio_State]]+'[1]5'!L$21*Table6[[#This Row],[NJ_DUM]]+'[1]5'!L$22*Table6[[#This Row],[NY_DUM]]+'[1]5'!L$23*Table6[[#This Row],[PA_DUM]]+'[1]5'!L$24*Table6[[#This Row],[CT_DUM]]+'[1]5'!L$25*Table6[[#This Row],[DL_DUM]]</f>
        <v>560.35522638883992</v>
      </c>
      <c r="AT242" s="9">
        <f>Table6[[#This Row],[sales]]-Table6[[#This Row],[Pred_5]]</f>
        <v>13789.03853491599</v>
      </c>
      <c r="AU242" s="9">
        <f>ABS(Table6[[#This Row],[Red_5]]/Table6[[#This Row],[sales]])</f>
        <v>0.96094920554066077</v>
      </c>
      <c r="AV242" s="9">
        <f>'[1]6'!L$20+'[1]6'!L$26*Table6[[#This Row],[Online]]+'[1]6'!L$21*Table6[[#This Row],[NJ_DUM]]+'[1]6'!L$22*Table6[[#This Row],[NY_DUM]]+'[1]6'!L$23*Table6[[#This Row],[PA_DUM]]+'[1]6'!L$24*Table6[[#This Row],[CT_DUM]]+'[1]6'!L$25*Table6[[#This Row],[DL_DUM]]</f>
        <v>13482.363513928642</v>
      </c>
      <c r="AW242" s="9">
        <f>Table6[[#This Row],[sales]]-Table6[[#This Row],[Pred_6]]</f>
        <v>867.03024737618762</v>
      </c>
      <c r="AX242" s="9">
        <f>ABS(Table6[[#This Row],[Red_6]]/Table6[[#This Row],[sales]])</f>
        <v>6.0422778954903125E-2</v>
      </c>
      <c r="AY242" s="9">
        <f>'[1]7'!L$21+'[1]7'!L$27*Table6[[#This Row],[LNTV]]+'[1]7'!L$22*Table6[[#This Row],[NJ_DUM]]+'[1]7'!L$23*Table6[[#This Row],[NY_DUM]]+'[1]7'!L$24*Table6[[#This Row],[PA_DUM]]+'[1]7'!L$25*Table6[[#This Row],[CT_DUM]]+'[1]7'!L$26*Table6[[#This Row],[DL_DUM]]</f>
        <v>6.1312466839030426</v>
      </c>
      <c r="AZ242" s="9">
        <f>Table6[[#This Row],[sales]]-Table6[[#This Row],[Pred_7]]</f>
        <v>14343.262514620927</v>
      </c>
      <c r="BA242" s="9">
        <f>ABS(Table6[[#This Row],[Red_7]]/Table6[[#This Row],[sales]])</f>
        <v>0.99957271737148667</v>
      </c>
      <c r="BB242" s="9">
        <f>'[1]8'!O$22+'[1]8'!O$28*Table6[[#This Row],[LNRADIOLING]]+'[1]8'!O$23*Table6[[#This Row],[DL_DUM]]+'[1]8'!O$24*Table6[[#This Row],[CT_DUM]]+'[1]8'!O$25*Table6[[#This Row],[PA_DUM]]+'[1]8'!O$26*Table6[[#This Row],[NY_DUM]]+'[1]8'!O$27*Table6[[#This Row],[NJ_DUM]]</f>
        <v>8.4665522565142943</v>
      </c>
      <c r="BC242" s="9">
        <f>Table6[[#This Row],[sales]]-Table6[[#This Row],[Pred_8]]</f>
        <v>14340.927209048315</v>
      </c>
      <c r="BD242" s="9">
        <f>ABS(Table6[[#This Row],[Red_8]]/Table6[[#This Row],[sales]])</f>
        <v>0.99940997143173083</v>
      </c>
      <c r="BE242" s="9">
        <f>'[1]9'!M$19+'[1]9'!M$21*Table6[[#This Row],[LNONLINE]]+'[1]9'!M$20*Table6[[#This Row],[DL_DUM]]+'[1]9'!M$22*Table6[[#This Row],[CT_DUM]]+'[1]9'!M$23*Table6[[#This Row],[PA_DUM]]+'[1]9'!M$24*Table6[[#This Row],[NY_DUM]]+'[1]9'!M$25*Table6[[#This Row],[NJ_DUM]]</f>
        <v>9.211743859127365</v>
      </c>
      <c r="BF242" s="9">
        <f>Table6[[#This Row],[sales]]-Table6[[#This Row],[Pred_9]]</f>
        <v>14340.182017445703</v>
      </c>
      <c r="BG242" s="9">
        <f>ABS(Table6[[#This Row],[Red_9]]/Table6[[#This Row],[sales]])</f>
        <v>0.99935803950937863</v>
      </c>
      <c r="BH242" s="9">
        <f>'[1]10'!P$22+'[1]10'!P$30*Table6[[#This Row],[LNTV]]+'[1]10'!P$29*Table6[[#This Row],[LNRADIOLING]]+'[1]10'!P$24*Table6[[#This Row],[LNONLINELING]]+'[1]10'!P$23*Table6[[#This Row],[DL_DUM]]+'[1]10'!P$25*Table6[[#This Row],[CT_DUM]]+'[1]10'!P$26*Table6[[#This Row],[PA_DUM]]+'[1]10'!P$27*Table6[[#This Row],[NY_DUM]]+'[1]10'!P$28*Table6[[#This Row],[NJ_DUM]]</f>
        <v>9.5944684889807412</v>
      </c>
      <c r="BI242" s="9">
        <f>Table6[[#This Row],[sales]]-Table6[[#This Row],[Pred_10]]</f>
        <v>14339.799292815849</v>
      </c>
      <c r="BJ242" s="45">
        <f>ABS(Table6[[#This Row],[Red_10]]/Table6[[#This Row],[sales]])</f>
        <v>0.9993313676766713</v>
      </c>
      <c r="BK242" s="9">
        <f>'[1]11'!P$32+'[1]11'!P$40*Table6[[#This Row],[LNONLINELING]]+'[1]11'!P$39*Table6[[#This Row],[LNRADIOLING]]+'[1]11'!P$38*Table6[[#This Row],[LNTVLING]]+'[1]11'!P$33*Table6[[#This Row],[DL_DUM]]+'[1]11'!P$34*Table6[[#This Row],[CT_DUM]]+'[1]11'!P$35*Table6[[#This Row],[PA_DUM]]+'[1]11'!P$36*Table6[[#This Row],[NY_DUM]]+'[1]11'!P$37*Table6[[#This Row],[NJ_DUM]]</f>
        <v>9.5201586920285894</v>
      </c>
      <c r="BL242" s="9">
        <f>Table6[[#This Row],[sales]]-Table6[[#This Row],[ Pred_11]]</f>
        <v>14339.873602612801</v>
      </c>
      <c r="BM242" s="47">
        <f>ABS(Table6[[#This Row],[ Red_11]]/Table6[[#This Row],[sales]])</f>
        <v>0.99933654627851243</v>
      </c>
      <c r="BN242" s="9">
        <f>'[1]12'!K$22+'[1]12'!K$28*Table6[[#This Row],[COMBINE LN LING]]+'[1]12'!K$23*Table6[[#This Row],[DL_DUM]]+'[1]12'!K$24*Table6[[#This Row],[CT_DUM]]+'[1]12'!K$25*Table6[[#This Row],[PA_DUM]]+'[1]12'!K$26*Table6[[#This Row],[NY_DUM]]+'[1]12'!K$27*Table6[[#This Row],[NJ_DUM]]</f>
        <v>8.7033395929054542</v>
      </c>
      <c r="BO242" s="9">
        <f>Table6[[#This Row],[sales]]-Table6[[#This Row],[ Pred_12]]</f>
        <v>14340.690421711925</v>
      </c>
      <c r="BP242" s="47">
        <f>ABS(Table6[[#This Row],[ Red_12]]/Table6[[#This Row],[sales]])</f>
        <v>0.99939346987491728</v>
      </c>
      <c r="BQ242">
        <f>LN(G242+'2019 Totals and Calculations'!C$18)</f>
        <v>8.9312588026041819</v>
      </c>
      <c r="BR242">
        <f>LN(Table6[[#This Row],[PROF RADIO]]+'2019 Totals and Calculations'!D$18)</f>
        <v>5.5957433275609363</v>
      </c>
      <c r="BS242">
        <f>LN(Table6[[#This Row],[ONLINE LINGERING]]+'2019 Totals and Calculations'!E$18)</f>
        <v>8.0529430762724505</v>
      </c>
      <c r="BT242">
        <f>MONTH(Table6[[#This Row],[Date]])</f>
        <v>8</v>
      </c>
      <c r="BU242">
        <f t="shared" si="94"/>
        <v>0</v>
      </c>
      <c r="BV242">
        <f t="shared" si="95"/>
        <v>0</v>
      </c>
      <c r="BW242">
        <f t="shared" si="96"/>
        <v>0</v>
      </c>
      <c r="BX242">
        <f t="shared" si="97"/>
        <v>0</v>
      </c>
      <c r="BY242">
        <f t="shared" si="98"/>
        <v>0</v>
      </c>
      <c r="BZ242">
        <f t="shared" si="99"/>
        <v>0</v>
      </c>
      <c r="CA242">
        <f t="shared" si="100"/>
        <v>0</v>
      </c>
      <c r="CB242">
        <f t="shared" si="101"/>
        <v>1</v>
      </c>
      <c r="CC242">
        <f t="shared" si="102"/>
        <v>0</v>
      </c>
      <c r="CD242">
        <f t="shared" si="103"/>
        <v>0</v>
      </c>
      <c r="CE242">
        <f t="shared" si="104"/>
        <v>0</v>
      </c>
      <c r="CF242">
        <f t="shared" si="105"/>
        <v>0</v>
      </c>
      <c r="CG242">
        <f t="shared" si="106"/>
        <v>84</v>
      </c>
      <c r="CH24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12247.457128256163</v>
      </c>
      <c r="CI242" s="79">
        <f>Table6[[#This Row],[sales]]-CH242</f>
        <v>2101.9366330486664</v>
      </c>
      <c r="CJ242">
        <f>ABS(Table6[[#This Row],[sales]]-CH242)/Table6[[#This Row],[sales]]</f>
        <v>0.14648260881353997</v>
      </c>
      <c r="CK24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8477.4390199348563</v>
      </c>
      <c r="CL242" s="79">
        <f>Table6[[#This Row],[sales]]-CK242</f>
        <v>5871.9547413699729</v>
      </c>
      <c r="CM242">
        <f>ABS(Table6[[#This Row],[sales]]-CK242)/Table6[[#This Row],[sales]]</f>
        <v>0.40921274020680443</v>
      </c>
      <c r="CN24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16874.928258559521</v>
      </c>
      <c r="CO242" s="79">
        <f>Table6[[#This Row],[sales]]-CN242</f>
        <v>-2525.5344972546918</v>
      </c>
      <c r="CP242">
        <f>ABS(Table6[[#This Row],[sales]]-CN242)/Table6[[#This Row],[sales]]</f>
        <v>0.17600287087146169</v>
      </c>
      <c r="CQ24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15016.629420584084</v>
      </c>
      <c r="CR242" s="79">
        <f>Table6[[#This Row],[sales]]-CQ242</f>
        <v>-667.23565927925483</v>
      </c>
      <c r="CS242">
        <f>ABS(Table6[[#This Row],[sales]]-CQ242)/Table6[[#This Row],[sales]]</f>
        <v>4.6499222920382201E-2</v>
      </c>
    </row>
    <row r="243" spans="1:97" x14ac:dyDescent="0.2">
      <c r="A243">
        <v>242</v>
      </c>
      <c r="B243" t="s">
        <v>322</v>
      </c>
      <c r="C243" s="5">
        <v>43324</v>
      </c>
      <c r="D243" s="6">
        <v>7444.499905501908</v>
      </c>
      <c r="E243" s="8">
        <f>YEAR(Table6[[#This Row],[Date]])</f>
        <v>2018</v>
      </c>
      <c r="F243" s="6">
        <f>Table6[[#This Row],[TV_State]]+Table6[[#This Row],[Radio_State]]+Table6[[#This Row],[Online]]</f>
        <v>10752.330477788382</v>
      </c>
      <c r="G243" s="6">
        <f t="shared" si="81"/>
        <v>7275.8268785993259</v>
      </c>
      <c r="H243" s="6">
        <f>LN(Table6[[#This Row],[PROF TV LING]])</f>
        <v>8.89231274586942</v>
      </c>
      <c r="I243" s="6">
        <f t="shared" si="82"/>
        <v>8.9152307710019265</v>
      </c>
      <c r="J243" s="6">
        <v>208.67638213674823</v>
      </c>
      <c r="K243" s="6">
        <f t="shared" si="87"/>
        <v>207.59887657421365</v>
      </c>
      <c r="L243" s="6">
        <f>0.5*J242+0.5*Table6[[#This Row],[Radio_State]]</f>
        <v>207.64333074003164</v>
      </c>
      <c r="M243" s="6">
        <f>LN(Table6[[#This Row],[RADIO LINGERING ]])</f>
        <v>5.3358218517667622</v>
      </c>
      <c r="N243" s="6">
        <f t="shared" si="83"/>
        <v>5.3407846411088915</v>
      </c>
      <c r="O243" s="6">
        <v>3099.1541901497258</v>
      </c>
      <c r="P243" s="6">
        <f t="shared" si="84"/>
        <v>3098.5383222169221</v>
      </c>
      <c r="Q243" s="6">
        <f>0.3*O242+0.7*Table6[[#This Row],[Online]]</f>
        <v>3099.1541901497258</v>
      </c>
      <c r="R243" s="6">
        <f>LN(Table6[[#This Row],[ONLINE LINGERING]])</f>
        <v>8.0388845113579332</v>
      </c>
      <c r="S243" s="6">
        <f t="shared" si="85"/>
        <v>8.0388845113579332</v>
      </c>
      <c r="T243" s="6">
        <v>13927.090784949209</v>
      </c>
      <c r="U243" s="6">
        <f t="shared" si="86"/>
        <v>9.5415911996610703</v>
      </c>
      <c r="V243" s="8">
        <f>YEAR(Table6[[#This Row],[Date]])</f>
        <v>2018</v>
      </c>
      <c r="W243" s="8">
        <f>WEEKNUM(Table6[[#This Row],[Date]])</f>
        <v>33</v>
      </c>
      <c r="X243" t="s">
        <v>407</v>
      </c>
      <c r="Y243" s="9">
        <f>Table6[[#This Row],[LNTVLING]]+Table6[[#This Row],[LNRADIOLING]]+Table6[[#This Row],[LNONLINELING]]</f>
        <v>22.267019108994113</v>
      </c>
      <c r="Z243">
        <f t="shared" si="107"/>
        <v>1</v>
      </c>
      <c r="AA243">
        <f t="shared" si="88"/>
        <v>0</v>
      </c>
      <c r="AB243">
        <f t="shared" si="89"/>
        <v>1</v>
      </c>
      <c r="AC243">
        <f t="shared" si="90"/>
        <v>0</v>
      </c>
      <c r="AD243">
        <f t="shared" si="91"/>
        <v>0</v>
      </c>
      <c r="AE243">
        <f t="shared" si="92"/>
        <v>0</v>
      </c>
      <c r="AF243">
        <f t="shared" si="93"/>
        <v>0</v>
      </c>
      <c r="AG243" s="9">
        <f>'[1]1'!J$20+'[1]1'!J$21*Table6[[#This Row],[TV_State]]</f>
        <v>8650.8695286135244</v>
      </c>
      <c r="AH243" s="9">
        <f>Table6[[#This Row],[sales]]-Table6[[#This Row],[Pred_1]]</f>
        <v>5276.2212563356843</v>
      </c>
      <c r="AI243">
        <f>ABS(Table6[[#This Row],[Res_1]])/Table6[[#This Row],[sales]]</f>
        <v>0.37884590097148035</v>
      </c>
      <c r="AJ243" s="9">
        <f>'[1]2'!J$20+'[1]2'!J$21*Table6[[#This Row],[Radio_State]]</f>
        <v>2630.3825589491207</v>
      </c>
      <c r="AK243" s="9">
        <f>Table6[[#This Row],[sales]]-Table6[[#This Row],[ Pred_2 ]]</f>
        <v>11296.708226000088</v>
      </c>
      <c r="AL243">
        <f>ABS(Table6[[#This Row],[ Res_2 ]])/Table6[[#This Row],[sales]]</f>
        <v>0.81113194423980239</v>
      </c>
      <c r="AM243" s="10">
        <f>'[1]3'!J$20+'[1]3'!J$21*Data!O243</f>
        <v>19705.539191310552</v>
      </c>
      <c r="AN243" s="9">
        <f>Table6[[#This Row],[sales]]-Table6[[#This Row],[Pred_3]]</f>
        <v>-5778.4484063613436</v>
      </c>
      <c r="AO243" s="9">
        <f>ABS(Table6[[#This Row],[Res_3]])/Table6[[#This Row],[sales]]</f>
        <v>0.41490706821599982</v>
      </c>
      <c r="AP243" s="9">
        <f>'[1]4'!L$21+'[1]4'!L$27*Table6[[#This Row],[TV_State]]+'[1]4'!L$22*Table6[[#This Row],[NJ_DUM]]+'[1]4'!L$23*Table6[[#This Row],[NY_DUM]]+'[1]4'!L$24*Table6[[#This Row],[PA_DUM]]+'[1]4'!L$25*Table6[[#This Row],[CT_DUM]]+'[1]4'!L$26*Table6[[#This Row],[DL_DUM]]</f>
        <v>1879.9425842198684</v>
      </c>
      <c r="AQ243" s="9">
        <f>Table6[[#This Row],[sales]]-Table6[[#This Row],[Pred_4]]</f>
        <v>12047.14820072934</v>
      </c>
      <c r="AR243">
        <f>ABS(Table6[[#This Row],[Res_4]]/Table6[[#This Row],[sales]])</f>
        <v>0.86501541396919068</v>
      </c>
      <c r="AS243" s="9">
        <f>'[1]5'!L$20+'[1]5'!L$26*Table6[[#This Row],[Radio_State]]+'[1]5'!L$21*Table6[[#This Row],[NJ_DUM]]+'[1]5'!L$22*Table6[[#This Row],[NY_DUM]]+'[1]5'!L$23*Table6[[#This Row],[PA_DUM]]+'[1]5'!L$24*Table6[[#This Row],[CT_DUM]]+'[1]5'!L$25*Table6[[#This Row],[DL_DUM]]</f>
        <v>563.99486336945779</v>
      </c>
      <c r="AT243" s="9">
        <f>Table6[[#This Row],[sales]]-Table6[[#This Row],[Pred_5]]</f>
        <v>13363.09592157975</v>
      </c>
      <c r="AU243" s="9">
        <f>ABS(Table6[[#This Row],[Red_5]]/Table6[[#This Row],[sales]])</f>
        <v>0.95950375623465034</v>
      </c>
      <c r="AV243" s="9">
        <f>'[1]6'!L$20+'[1]6'!L$26*Table6[[#This Row],[Online]]+'[1]6'!L$21*Table6[[#This Row],[NJ_DUM]]+'[1]6'!L$22*Table6[[#This Row],[NY_DUM]]+'[1]6'!L$23*Table6[[#This Row],[PA_DUM]]+'[1]6'!L$24*Table6[[#This Row],[CT_DUM]]+'[1]6'!L$25*Table6[[#This Row],[DL_DUM]]</f>
        <v>13482.363513928642</v>
      </c>
      <c r="AW243" s="9">
        <f>Table6[[#This Row],[sales]]-Table6[[#This Row],[Pred_6]]</f>
        <v>444.72727102056706</v>
      </c>
      <c r="AX243" s="9">
        <f>ABS(Table6[[#This Row],[Red_6]]/Table6[[#This Row],[sales]])</f>
        <v>3.1932531918380032E-2</v>
      </c>
      <c r="AY243" s="9">
        <f>'[1]7'!L$21+'[1]7'!L$27*Table6[[#This Row],[LNTV]]+'[1]7'!L$22*Table6[[#This Row],[NJ_DUM]]+'[1]7'!L$23*Table6[[#This Row],[NY_DUM]]+'[1]7'!L$24*Table6[[#This Row],[PA_DUM]]+'[1]7'!L$25*Table6[[#This Row],[CT_DUM]]+'[1]7'!L$26*Table6[[#This Row],[DL_DUM]]</f>
        <v>6.1323480311930432</v>
      </c>
      <c r="AZ243" s="9">
        <f>Table6[[#This Row],[sales]]-Table6[[#This Row],[Pred_7]]</f>
        <v>13920.958436918016</v>
      </c>
      <c r="BA243" s="9">
        <f>ABS(Table6[[#This Row],[Red_7]]/Table6[[#This Row],[sales]])</f>
        <v>0.99955968205234791</v>
      </c>
      <c r="BB243" s="9">
        <f>'[1]8'!O$22+'[1]8'!O$28*Table6[[#This Row],[LNRADIOLING]]+'[1]8'!O$23*Table6[[#This Row],[DL_DUM]]+'[1]8'!O$24*Table6[[#This Row],[CT_DUM]]+'[1]8'!O$25*Table6[[#This Row],[PA_DUM]]+'[1]8'!O$26*Table6[[#This Row],[NY_DUM]]+'[1]8'!O$27*Table6[[#This Row],[NJ_DUM]]</f>
        <v>8.4672621225180702</v>
      </c>
      <c r="BC243" s="9">
        <f>Table6[[#This Row],[sales]]-Table6[[#This Row],[Pred_8]]</f>
        <v>13918.623522826691</v>
      </c>
      <c r="BD243" s="9">
        <f>ABS(Table6[[#This Row],[Red_8]]/Table6[[#This Row],[sales]])</f>
        <v>0.9993920293725902</v>
      </c>
      <c r="BE243" s="9">
        <f>'[1]9'!M$19+'[1]9'!M$21*Table6[[#This Row],[LNONLINE]]+'[1]9'!M$20*Table6[[#This Row],[DL_DUM]]+'[1]9'!M$22*Table6[[#This Row],[CT_DUM]]+'[1]9'!M$23*Table6[[#This Row],[PA_DUM]]+'[1]9'!M$24*Table6[[#This Row],[NY_DUM]]+'[1]9'!M$25*Table6[[#This Row],[NJ_DUM]]</f>
        <v>9.211743859127365</v>
      </c>
      <c r="BF243" s="9">
        <f>Table6[[#This Row],[sales]]-Table6[[#This Row],[Pred_9]]</f>
        <v>13917.879041090082</v>
      </c>
      <c r="BG243" s="9">
        <f>ABS(Table6[[#This Row],[Red_9]]/Table6[[#This Row],[sales]])</f>
        <v>0.99933857371928081</v>
      </c>
      <c r="BH243" s="9">
        <f>'[1]10'!P$22+'[1]10'!P$30*Table6[[#This Row],[LNTV]]+'[1]10'!P$29*Table6[[#This Row],[LNRADIOLING]]+'[1]10'!P$24*Table6[[#This Row],[LNONLINELING]]+'[1]10'!P$23*Table6[[#This Row],[DL_DUM]]+'[1]10'!P$25*Table6[[#This Row],[CT_DUM]]+'[1]10'!P$26*Table6[[#This Row],[PA_DUM]]+'[1]10'!P$27*Table6[[#This Row],[NY_DUM]]+'[1]10'!P$28*Table6[[#This Row],[NJ_DUM]]</f>
        <v>9.5924158735988527</v>
      </c>
      <c r="BI243" s="9">
        <f>Table6[[#This Row],[sales]]-Table6[[#This Row],[Pred_10]]</f>
        <v>13917.498369075609</v>
      </c>
      <c r="BJ243" s="45">
        <f>ABS(Table6[[#This Row],[Red_10]]/Table6[[#This Row],[sales]])</f>
        <v>0.99931124051521469</v>
      </c>
      <c r="BK243" s="9">
        <f>'[1]11'!P$32+'[1]11'!P$40*Table6[[#This Row],[LNONLINELING]]+'[1]11'!P$39*Table6[[#This Row],[LNRADIOLING]]+'[1]11'!P$38*Table6[[#This Row],[LNTVLING]]+'[1]11'!P$33*Table6[[#This Row],[DL_DUM]]+'[1]11'!P$34*Table6[[#This Row],[CT_DUM]]+'[1]11'!P$35*Table6[[#This Row],[PA_DUM]]+'[1]11'!P$36*Table6[[#This Row],[NY_DUM]]+'[1]11'!P$37*Table6[[#This Row],[NJ_DUM]]</f>
        <v>9.5169099609091532</v>
      </c>
      <c r="BL243" s="9">
        <f>Table6[[#This Row],[sales]]-Table6[[#This Row],[ Pred_11]]</f>
        <v>13917.5738749883</v>
      </c>
      <c r="BM243" s="47">
        <f>ABS(Table6[[#This Row],[ Red_11]]/Table6[[#This Row],[sales]])</f>
        <v>0.99931666202885727</v>
      </c>
      <c r="BN243" s="9">
        <f>'[1]12'!K$22+'[1]12'!K$28*Table6[[#This Row],[COMBINE LN LING]]+'[1]12'!K$23*Table6[[#This Row],[DL_DUM]]+'[1]12'!K$24*Table6[[#This Row],[CT_DUM]]+'[1]12'!K$25*Table6[[#This Row],[PA_DUM]]+'[1]12'!K$26*Table6[[#This Row],[NY_DUM]]+'[1]12'!K$27*Table6[[#This Row],[NJ_DUM]]</f>
        <v>8.7052580976844851</v>
      </c>
      <c r="BO243" s="9">
        <f>Table6[[#This Row],[sales]]-Table6[[#This Row],[ Pred_12]]</f>
        <v>13918.385526851524</v>
      </c>
      <c r="BP243" s="47">
        <f>ABS(Table6[[#This Row],[ Red_12]]/Table6[[#This Row],[sales]])</f>
        <v>0.99937494066549115</v>
      </c>
      <c r="BQ243">
        <f>LN(G243+'2019 Totals and Calculations'!C$18)</f>
        <v>8.9407693521526141</v>
      </c>
      <c r="BR243">
        <f>LN(Table6[[#This Row],[PROF RADIO]]+'2019 Totals and Calculations'!D$18)</f>
        <v>5.599736808442251</v>
      </c>
      <c r="BS243">
        <f>LN(Table6[[#This Row],[ONLINE LINGERING]]+'2019 Totals and Calculations'!E$18)</f>
        <v>8.0529430762724505</v>
      </c>
      <c r="BT243">
        <f>MONTH(Table6[[#This Row],[Date]])</f>
        <v>8</v>
      </c>
      <c r="BU243">
        <f t="shared" si="94"/>
        <v>0</v>
      </c>
      <c r="BV243">
        <f t="shared" si="95"/>
        <v>0</v>
      </c>
      <c r="BW243">
        <f t="shared" si="96"/>
        <v>0</v>
      </c>
      <c r="BX243">
        <f t="shared" si="97"/>
        <v>0</v>
      </c>
      <c r="BY243">
        <f t="shared" si="98"/>
        <v>0</v>
      </c>
      <c r="BZ243">
        <f t="shared" si="99"/>
        <v>0</v>
      </c>
      <c r="CA243">
        <f t="shared" si="100"/>
        <v>0</v>
      </c>
      <c r="CB243">
        <f t="shared" si="101"/>
        <v>1</v>
      </c>
      <c r="CC243">
        <f t="shared" si="102"/>
        <v>0</v>
      </c>
      <c r="CD243">
        <f t="shared" si="103"/>
        <v>0</v>
      </c>
      <c r="CE243">
        <f t="shared" si="104"/>
        <v>0</v>
      </c>
      <c r="CF243">
        <f t="shared" si="105"/>
        <v>0</v>
      </c>
      <c r="CG243">
        <f t="shared" si="106"/>
        <v>85</v>
      </c>
      <c r="CH24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12315.469916814847</v>
      </c>
      <c r="CI243" s="79">
        <f>Table6[[#This Row],[sales]]-CH243</f>
        <v>1611.6208681343614</v>
      </c>
      <c r="CJ243">
        <f>ABS(Table6[[#This Row],[sales]]-CH243)/Table6[[#This Row],[sales]]</f>
        <v>0.11571841478020774</v>
      </c>
      <c r="CK24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8507.0821017958006</v>
      </c>
      <c r="CL243" s="79">
        <f>Table6[[#This Row],[sales]]-CK243</f>
        <v>5420.0086831534081</v>
      </c>
      <c r="CM243">
        <f>ABS(Table6[[#This Row],[sales]]-CK243)/Table6[[#This Row],[sales]]</f>
        <v>0.38917019834542382</v>
      </c>
      <c r="CN24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16914.695278761861</v>
      </c>
      <c r="CO243" s="79">
        <f>Table6[[#This Row],[sales]]-CN243</f>
        <v>-2987.6044938126524</v>
      </c>
      <c r="CP243">
        <f>ABS(Table6[[#This Row],[sales]]-CN243)/Table6[[#This Row],[sales]]</f>
        <v>0.21451748537758583</v>
      </c>
      <c r="CQ24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15082.329677102036</v>
      </c>
      <c r="CR243" s="79">
        <f>Table6[[#This Row],[sales]]-CQ243</f>
        <v>-1155.2388921528272</v>
      </c>
      <c r="CS243">
        <f>ABS(Table6[[#This Row],[sales]]-CQ243)/Table6[[#This Row],[sales]]</f>
        <v>8.2949045855382514E-2</v>
      </c>
    </row>
    <row r="244" spans="1:97" x14ac:dyDescent="0.2">
      <c r="A244">
        <v>243</v>
      </c>
      <c r="B244" t="s">
        <v>322</v>
      </c>
      <c r="C244" s="5">
        <v>43331</v>
      </c>
      <c r="D244" s="6">
        <v>7518.9449045569263</v>
      </c>
      <c r="E244" s="8">
        <f>YEAR(Table6[[#This Row],[Date]])</f>
        <v>2018</v>
      </c>
      <c r="F244" s="6">
        <f>Table6[[#This Row],[TV_State]]+Table6[[#This Row],[Radio_State]]+Table6[[#This Row],[Online]]</f>
        <v>10828.862240664766</v>
      </c>
      <c r="G244" s="6">
        <f t="shared" si="81"/>
        <v>7348.7622863866054</v>
      </c>
      <c r="H244" s="6">
        <f>LN(Table6[[#This Row],[PROF TV LING]])</f>
        <v>8.9022871816166287</v>
      </c>
      <c r="I244" s="6">
        <f t="shared" si="82"/>
        <v>8.9251811018550935</v>
      </c>
      <c r="J244" s="6">
        <v>210.76314595811567</v>
      </c>
      <c r="K244" s="6">
        <f t="shared" si="87"/>
        <v>209.18101126616466</v>
      </c>
      <c r="L244" s="6">
        <f>0.5*J243+0.5*Table6[[#This Row],[Radio_State]]</f>
        <v>209.71976404743197</v>
      </c>
      <c r="M244" s="6">
        <f>LN(Table6[[#This Row],[RADIO LINGERING ]])</f>
        <v>5.34577218261993</v>
      </c>
      <c r="N244" s="6">
        <f t="shared" si="83"/>
        <v>5.3507349719620594</v>
      </c>
      <c r="O244" s="6">
        <v>3099.1541901497258</v>
      </c>
      <c r="P244" s="6">
        <f t="shared" si="84"/>
        <v>3098.9694297698843</v>
      </c>
      <c r="Q244" s="6">
        <f>0.3*O243+0.7*Table6[[#This Row],[Online]]</f>
        <v>3099.1541901497258</v>
      </c>
      <c r="R244" s="6">
        <f>LN(Table6[[#This Row],[ONLINE LINGERING]])</f>
        <v>8.0388845113579332</v>
      </c>
      <c r="S244" s="6">
        <f t="shared" si="85"/>
        <v>8.0388845113579332</v>
      </c>
      <c r="T244" s="6">
        <v>14538.123891313524</v>
      </c>
      <c r="U244" s="6">
        <f t="shared" si="86"/>
        <v>9.5845297119035457</v>
      </c>
      <c r="V244" s="8">
        <f>YEAR(Table6[[#This Row],[Date]])</f>
        <v>2018</v>
      </c>
      <c r="W244" s="8">
        <f>WEEKNUM(Table6[[#This Row],[Date]])</f>
        <v>34</v>
      </c>
      <c r="X244" t="s">
        <v>408</v>
      </c>
      <c r="Y244" s="9">
        <f>Table6[[#This Row],[LNTVLING]]+Table6[[#This Row],[LNRADIOLING]]+Table6[[#This Row],[LNONLINELING]]</f>
        <v>22.286943875594492</v>
      </c>
      <c r="Z244">
        <f t="shared" si="107"/>
        <v>1</v>
      </c>
      <c r="AA244">
        <f t="shared" si="88"/>
        <v>0</v>
      </c>
      <c r="AB244">
        <f t="shared" si="89"/>
        <v>1</v>
      </c>
      <c r="AC244">
        <f t="shared" si="90"/>
        <v>0</v>
      </c>
      <c r="AD244">
        <f t="shared" si="91"/>
        <v>0</v>
      </c>
      <c r="AE244">
        <f t="shared" si="92"/>
        <v>0</v>
      </c>
      <c r="AF244">
        <f t="shared" si="93"/>
        <v>0</v>
      </c>
      <c r="AG244" s="9">
        <f>'[1]1'!J$20+'[1]1'!J$21*Table6[[#This Row],[TV_State]]</f>
        <v>8724.080898445096</v>
      </c>
      <c r="AH244" s="9">
        <f>Table6[[#This Row],[sales]]-Table6[[#This Row],[Pred_1]]</f>
        <v>5814.042992868428</v>
      </c>
      <c r="AI244">
        <f>ABS(Table6[[#This Row],[Res_1]])/Table6[[#This Row],[sales]]</f>
        <v>0.39991700692152565</v>
      </c>
      <c r="AJ244" s="9">
        <f>'[1]2'!J$20+'[1]2'!J$21*Table6[[#This Row],[Radio_State]]</f>
        <v>2639.5435664986367</v>
      </c>
      <c r="AK244" s="9">
        <f>Table6[[#This Row],[sales]]-Table6[[#This Row],[ Pred_2 ]]</f>
        <v>11898.580324814888</v>
      </c>
      <c r="AL244">
        <f>ABS(Table6[[#This Row],[ Res_2 ]])/Table6[[#This Row],[sales]]</f>
        <v>0.81843987668341756</v>
      </c>
      <c r="AM244" s="10">
        <f>'[1]3'!J$20+'[1]3'!J$21*Data!O244</f>
        <v>19705.539191310552</v>
      </c>
      <c r="AN244" s="9">
        <f>Table6[[#This Row],[sales]]-Table6[[#This Row],[Pred_3]]</f>
        <v>-5167.4152999970283</v>
      </c>
      <c r="AO244" s="9">
        <f>ABS(Table6[[#This Row],[Res_3]])/Table6[[#This Row],[sales]]</f>
        <v>0.35543893686891331</v>
      </c>
      <c r="AP244" s="9">
        <f>'[1]4'!L$21+'[1]4'!L$27*Table6[[#This Row],[TV_State]]+'[1]4'!L$22*Table6[[#This Row],[NJ_DUM]]+'[1]4'!L$23*Table6[[#This Row],[NY_DUM]]+'[1]4'!L$24*Table6[[#This Row],[PA_DUM]]+'[1]4'!L$25*Table6[[#This Row],[CT_DUM]]+'[1]4'!L$26*Table6[[#This Row],[DL_DUM]]</f>
        <v>1896.3637101186089</v>
      </c>
      <c r="AQ244" s="9">
        <f>Table6[[#This Row],[sales]]-Table6[[#This Row],[Pred_4]]</f>
        <v>12641.760181194915</v>
      </c>
      <c r="AR244">
        <f>ABS(Table6[[#This Row],[Res_4]]/Table6[[#This Row],[sales]])</f>
        <v>0.86955925508024601</v>
      </c>
      <c r="AS244" s="9">
        <f>'[1]5'!L$20+'[1]5'!L$26*Table6[[#This Row],[Radio_State]]+'[1]5'!L$21*Table6[[#This Row],[NJ_DUM]]+'[1]5'!L$22*Table6[[#This Row],[NY_DUM]]+'[1]5'!L$23*Table6[[#This Row],[PA_DUM]]+'[1]5'!L$24*Table6[[#This Row],[CT_DUM]]+'[1]5'!L$25*Table6[[#This Row],[DL_DUM]]</f>
        <v>567.67089671988185</v>
      </c>
      <c r="AT244" s="9">
        <f>Table6[[#This Row],[sales]]-Table6[[#This Row],[Pred_5]]</f>
        <v>13970.452994593643</v>
      </c>
      <c r="AU244" s="9">
        <f>ABS(Table6[[#This Row],[Red_5]]/Table6[[#This Row],[sales]])</f>
        <v>0.96095294682011467</v>
      </c>
      <c r="AV244" s="9">
        <f>'[1]6'!L$20+'[1]6'!L$26*Table6[[#This Row],[Online]]+'[1]6'!L$21*Table6[[#This Row],[NJ_DUM]]+'[1]6'!L$22*Table6[[#This Row],[NY_DUM]]+'[1]6'!L$23*Table6[[#This Row],[PA_DUM]]+'[1]6'!L$24*Table6[[#This Row],[CT_DUM]]+'[1]6'!L$25*Table6[[#This Row],[DL_DUM]]</f>
        <v>13482.363513928642</v>
      </c>
      <c r="AW244" s="9">
        <f>Table6[[#This Row],[sales]]-Table6[[#This Row],[Pred_6]]</f>
        <v>1055.7603773848823</v>
      </c>
      <c r="AX244" s="9">
        <f>ABS(Table6[[#This Row],[Red_6]]/Table6[[#This Row],[sales]])</f>
        <v>7.2620125215447862E-2</v>
      </c>
      <c r="AY244" s="9">
        <f>'[1]7'!L$21+'[1]7'!L$27*Table6[[#This Row],[LNTV]]+'[1]7'!L$22*Table6[[#This Row],[NJ_DUM]]+'[1]7'!L$23*Table6[[#This Row],[NY_DUM]]+'[1]7'!L$24*Table6[[#This Row],[PA_DUM]]+'[1]7'!L$25*Table6[[#This Row],[CT_DUM]]+'[1]7'!L$26*Table6[[#This Row],[DL_DUM]]</f>
        <v>6.1334493784830437</v>
      </c>
      <c r="AZ244" s="9">
        <f>Table6[[#This Row],[sales]]-Table6[[#This Row],[Pred_7]]</f>
        <v>14531.990441935041</v>
      </c>
      <c r="BA244" s="9">
        <f>ABS(Table6[[#This Row],[Red_7]]/Table6[[#This Row],[sales]])</f>
        <v>0.9995781127314407</v>
      </c>
      <c r="BB244" s="9">
        <f>'[1]8'!O$22+'[1]8'!O$28*Table6[[#This Row],[LNRADIOLING]]+'[1]8'!O$23*Table6[[#This Row],[DL_DUM]]+'[1]8'!O$24*Table6[[#This Row],[CT_DUM]]+'[1]8'!O$25*Table6[[#This Row],[PA_DUM]]+'[1]8'!O$26*Table6[[#This Row],[NY_DUM]]+'[1]8'!O$27*Table6[[#This Row],[NJ_DUM]]</f>
        <v>8.4679719885218461</v>
      </c>
      <c r="BC244" s="9">
        <f>Table6[[#This Row],[sales]]-Table6[[#This Row],[Pred_8]]</f>
        <v>14529.655919325001</v>
      </c>
      <c r="BD244" s="9">
        <f>ABS(Table6[[#This Row],[Red_8]]/Table6[[#This Row],[sales]])</f>
        <v>0.99941753337281836</v>
      </c>
      <c r="BE244" s="9">
        <f>'[1]9'!M$19+'[1]9'!M$21*Table6[[#This Row],[LNONLINE]]+'[1]9'!M$20*Table6[[#This Row],[DL_DUM]]+'[1]9'!M$22*Table6[[#This Row],[CT_DUM]]+'[1]9'!M$23*Table6[[#This Row],[PA_DUM]]+'[1]9'!M$24*Table6[[#This Row],[NY_DUM]]+'[1]9'!M$25*Table6[[#This Row],[NJ_DUM]]</f>
        <v>9.211743859127365</v>
      </c>
      <c r="BF244" s="9">
        <f>Table6[[#This Row],[sales]]-Table6[[#This Row],[Pred_9]]</f>
        <v>14528.912147454397</v>
      </c>
      <c r="BG244" s="9">
        <f>ABS(Table6[[#This Row],[Red_9]]/Table6[[#This Row],[sales]])</f>
        <v>0.99936637327292066</v>
      </c>
      <c r="BH244" s="9">
        <f>'[1]10'!P$22+'[1]10'!P$30*Table6[[#This Row],[LNTV]]+'[1]10'!P$29*Table6[[#This Row],[LNRADIOLING]]+'[1]10'!P$24*Table6[[#This Row],[LNONLINELING]]+'[1]10'!P$23*Table6[[#This Row],[DL_DUM]]+'[1]10'!P$25*Table6[[#This Row],[CT_DUM]]+'[1]10'!P$26*Table6[[#This Row],[PA_DUM]]+'[1]10'!P$27*Table6[[#This Row],[NY_DUM]]+'[1]10'!P$28*Table6[[#This Row],[NJ_DUM]]</f>
        <v>9.5903632582169607</v>
      </c>
      <c r="BI244" s="9">
        <f>Table6[[#This Row],[sales]]-Table6[[#This Row],[Pred_10]]</f>
        <v>14528.533528055306</v>
      </c>
      <c r="BJ244" s="45">
        <f>ABS(Table6[[#This Row],[Red_10]]/Table6[[#This Row],[sales]])</f>
        <v>0.99934033006391232</v>
      </c>
      <c r="BK244" s="9">
        <f>'[1]11'!P$32+'[1]11'!P$40*Table6[[#This Row],[LNONLINELING]]+'[1]11'!P$39*Table6[[#This Row],[LNRADIOLING]]+'[1]11'!P$38*Table6[[#This Row],[LNTVLING]]+'[1]11'!P$33*Table6[[#This Row],[DL_DUM]]+'[1]11'!P$34*Table6[[#This Row],[CT_DUM]]+'[1]11'!P$35*Table6[[#This Row],[PA_DUM]]+'[1]11'!P$36*Table6[[#This Row],[NY_DUM]]+'[1]11'!P$37*Table6[[#This Row],[NJ_DUM]]</f>
        <v>9.5136630305934133</v>
      </c>
      <c r="BL244" s="9">
        <f>Table6[[#This Row],[sales]]-Table6[[#This Row],[ Pred_11]]</f>
        <v>14528.610228282931</v>
      </c>
      <c r="BM244" s="47">
        <f>ABS(Table6[[#This Row],[ Red_11]]/Table6[[#This Row],[sales]])</f>
        <v>0.99934560586347199</v>
      </c>
      <c r="BN244" s="9">
        <f>'[1]12'!K$22+'[1]12'!K$28*Table6[[#This Row],[COMBINE LN LING]]+'[1]12'!K$23*Table6[[#This Row],[DL_DUM]]+'[1]12'!K$24*Table6[[#This Row],[CT_DUM]]+'[1]12'!K$25*Table6[[#This Row],[PA_DUM]]+'[1]12'!K$26*Table6[[#This Row],[NY_DUM]]+'[1]12'!K$27*Table6[[#This Row],[NJ_DUM]]</f>
        <v>8.7071755750446336</v>
      </c>
      <c r="BO244" s="9">
        <f>Table6[[#This Row],[sales]]-Table6[[#This Row],[ Pred_12]]</f>
        <v>14529.41671573848</v>
      </c>
      <c r="BP244" s="47">
        <f>ABS(Table6[[#This Row],[ Red_12]]/Table6[[#This Row],[sales]])</f>
        <v>0.99940107983394977</v>
      </c>
      <c r="BQ244">
        <f>LN(G244+'2019 Totals and Calculations'!C$18)</f>
        <v>8.9502742188733837</v>
      </c>
      <c r="BR244">
        <f>LN(Table6[[#This Row],[PROF RADIO]]+'2019 Totals and Calculations'!D$18)</f>
        <v>5.6055718101421936</v>
      </c>
      <c r="BS244">
        <f>LN(Table6[[#This Row],[ONLINE LINGERING]]+'2019 Totals and Calculations'!E$18)</f>
        <v>8.0529430762724505</v>
      </c>
      <c r="BT244">
        <f>MONTH(Table6[[#This Row],[Date]])</f>
        <v>8</v>
      </c>
      <c r="BU244">
        <f t="shared" si="94"/>
        <v>0</v>
      </c>
      <c r="BV244">
        <f t="shared" si="95"/>
        <v>0</v>
      </c>
      <c r="BW244">
        <f t="shared" si="96"/>
        <v>0</v>
      </c>
      <c r="BX244">
        <f t="shared" si="97"/>
        <v>0</v>
      </c>
      <c r="BY244">
        <f t="shared" si="98"/>
        <v>0</v>
      </c>
      <c r="BZ244">
        <f t="shared" si="99"/>
        <v>0</v>
      </c>
      <c r="CA244">
        <f t="shared" si="100"/>
        <v>0</v>
      </c>
      <c r="CB244">
        <f t="shared" si="101"/>
        <v>1</v>
      </c>
      <c r="CC244">
        <f t="shared" si="102"/>
        <v>0</v>
      </c>
      <c r="CD244">
        <f t="shared" si="103"/>
        <v>0</v>
      </c>
      <c r="CE244">
        <f t="shared" si="104"/>
        <v>0</v>
      </c>
      <c r="CF244">
        <f t="shared" si="105"/>
        <v>0</v>
      </c>
      <c r="CG244">
        <f t="shared" si="106"/>
        <v>86</v>
      </c>
      <c r="CH24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12383.83942388144</v>
      </c>
      <c r="CI244" s="79">
        <f>Table6[[#This Row],[sales]]-CH244</f>
        <v>2154.2844674320841</v>
      </c>
      <c r="CJ244">
        <f>ABS(Table6[[#This Row],[sales]]-CH244)/Table6[[#This Row],[sales]]</f>
        <v>0.14818173813467508</v>
      </c>
      <c r="CK24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8541.6479251691344</v>
      </c>
      <c r="CL244" s="79">
        <f>Table6[[#This Row],[sales]]-CK244</f>
        <v>5996.4759661443895</v>
      </c>
      <c r="CM244">
        <f>ABS(Table6[[#This Row],[sales]]-CK244)/Table6[[#This Row],[sales]]</f>
        <v>0.41246559810425487</v>
      </c>
      <c r="CN24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16954.556012897174</v>
      </c>
      <c r="CO244" s="79">
        <f>Table6[[#This Row],[sales]]-CN244</f>
        <v>-2416.4321215836499</v>
      </c>
      <c r="CP244">
        <f>ABS(Table6[[#This Row],[sales]]-CN244)/Table6[[#This Row],[sales]]</f>
        <v>0.16621347703794567</v>
      </c>
      <c r="CQ24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15152.091554810633</v>
      </c>
      <c r="CR244" s="79">
        <f>Table6[[#This Row],[sales]]-CQ244</f>
        <v>-613.96766349710924</v>
      </c>
      <c r="CS244">
        <f>ABS(Table6[[#This Row],[sales]]-CQ244)/Table6[[#This Row],[sales]]</f>
        <v>4.2231560831858965E-2</v>
      </c>
    </row>
    <row r="245" spans="1:97" x14ac:dyDescent="0.2">
      <c r="A245">
        <v>244</v>
      </c>
      <c r="B245" t="s">
        <v>322</v>
      </c>
      <c r="C245" s="5">
        <v>43338</v>
      </c>
      <c r="D245" s="6">
        <v>7594.134353602497</v>
      </c>
      <c r="E245" s="8">
        <f>YEAR(Table6[[#This Row],[Date]])</f>
        <v>2018</v>
      </c>
      <c r="F245" s="6">
        <f>Table6[[#This Row],[TV_State]]+Table6[[#This Row],[Radio_State]]+Table6[[#This Row],[Online]]</f>
        <v>8276.5269908278769</v>
      </c>
      <c r="G245" s="6">
        <f t="shared" si="81"/>
        <v>7422.3739065513728</v>
      </c>
      <c r="H245" s="6">
        <f>LN(Table6[[#This Row],[PROF TV LING]])</f>
        <v>8.9122542184911069</v>
      </c>
      <c r="I245" s="6">
        <f t="shared" si="82"/>
        <v>8.9351314327082623</v>
      </c>
      <c r="J245" s="6">
        <v>212.87077741769684</v>
      </c>
      <c r="K245" s="6">
        <f t="shared" si="87"/>
        <v>211.02589434193075</v>
      </c>
      <c r="L245" s="6">
        <f>0.5*J244+0.5*Table6[[#This Row],[Radio_State]]</f>
        <v>211.81696168790626</v>
      </c>
      <c r="M245" s="6">
        <f>LN(Table6[[#This Row],[RADIO LINGERING ]])</f>
        <v>5.3557225134730979</v>
      </c>
      <c r="N245" s="6">
        <f t="shared" si="83"/>
        <v>5.3606853028152273</v>
      </c>
      <c r="O245" s="6">
        <v>469.52185980768354</v>
      </c>
      <c r="P245" s="6">
        <f t="shared" si="84"/>
        <v>1258.3561307963437</v>
      </c>
      <c r="Q245" s="6">
        <f>0.3*O244+0.7*Table6[[#This Row],[Online]]</f>
        <v>1258.4115589102962</v>
      </c>
      <c r="R245" s="6">
        <f>LN(Table6[[#This Row],[ONLINE LINGERING]])</f>
        <v>7.137605537104216</v>
      </c>
      <c r="S245" s="6">
        <f t="shared" si="85"/>
        <v>6.1517148573252198</v>
      </c>
      <c r="T245" s="6">
        <v>13599.151700308101</v>
      </c>
      <c r="U245" s="6">
        <f t="shared" si="86"/>
        <v>9.517762694801398</v>
      </c>
      <c r="V245" s="8">
        <f>YEAR(Table6[[#This Row],[Date]])</f>
        <v>2018</v>
      </c>
      <c r="W245" s="8">
        <f>WEEKNUM(Table6[[#This Row],[Date]])</f>
        <v>35</v>
      </c>
      <c r="X245" t="s">
        <v>409</v>
      </c>
      <c r="Y245" s="9">
        <f>Table6[[#This Row],[LNTVLING]]+Table6[[#This Row],[LNRADIOLING]]+Table6[[#This Row],[LNONLINELING]]</f>
        <v>21.405582269068418</v>
      </c>
      <c r="Z245">
        <f t="shared" si="107"/>
        <v>1</v>
      </c>
      <c r="AA245">
        <f t="shared" si="88"/>
        <v>0</v>
      </c>
      <c r="AB245">
        <f t="shared" si="89"/>
        <v>1</v>
      </c>
      <c r="AC245">
        <f t="shared" si="90"/>
        <v>0</v>
      </c>
      <c r="AD245">
        <f t="shared" si="91"/>
        <v>0</v>
      </c>
      <c r="AE245">
        <f t="shared" si="92"/>
        <v>0</v>
      </c>
      <c r="AF245">
        <f t="shared" si="93"/>
        <v>0</v>
      </c>
      <c r="AG245" s="9">
        <f>'[1]1'!J$20+'[1]1'!J$21*Table6[[#This Row],[TV_State]]</f>
        <v>8798.0243819749849</v>
      </c>
      <c r="AH245" s="9">
        <f>Table6[[#This Row],[sales]]-Table6[[#This Row],[Pred_1]]</f>
        <v>4801.1273183331159</v>
      </c>
      <c r="AI245">
        <f>ABS(Table6[[#This Row],[Res_1]])/Table6[[#This Row],[sales]]</f>
        <v>0.35304608876628252</v>
      </c>
      <c r="AJ245" s="9">
        <f>'[1]2'!J$20+'[1]2'!J$21*Table6[[#This Row],[Radio_State]]</f>
        <v>2648.7961841236483</v>
      </c>
      <c r="AK245" s="9">
        <f>Table6[[#This Row],[sales]]-Table6[[#This Row],[ Pred_2 ]]</f>
        <v>10950.355516184452</v>
      </c>
      <c r="AL245">
        <f>ABS(Table6[[#This Row],[ Res_2 ]])/Table6[[#This Row],[sales]]</f>
        <v>0.80522342551236947</v>
      </c>
      <c r="AM245" s="10">
        <f>'[1]3'!J$20+'[1]3'!J$21*Data!O245</f>
        <v>4513.3087466770876</v>
      </c>
      <c r="AN245" s="9">
        <f>Table6[[#This Row],[sales]]-Table6[[#This Row],[Pred_3]]</f>
        <v>9085.8429536310141</v>
      </c>
      <c r="AO245" s="9">
        <f>ABS(Table6[[#This Row],[Res_3]])/Table6[[#This Row],[sales]]</f>
        <v>0.66811836163465743</v>
      </c>
      <c r="AP245" s="9">
        <f>'[1]4'!L$21+'[1]4'!L$27*Table6[[#This Row],[TV_State]]+'[1]4'!L$22*Table6[[#This Row],[NJ_DUM]]+'[1]4'!L$23*Table6[[#This Row],[NY_DUM]]+'[1]4'!L$24*Table6[[#This Row],[PA_DUM]]+'[1]4'!L$25*Table6[[#This Row],[CT_DUM]]+'[1]4'!L$26*Table6[[#This Row],[DL_DUM]]</f>
        <v>1912.9490472763368</v>
      </c>
      <c r="AQ245" s="9">
        <f>Table6[[#This Row],[sales]]-Table6[[#This Row],[Pred_4]]</f>
        <v>11686.202653031763</v>
      </c>
      <c r="AR245">
        <f>ABS(Table6[[#This Row],[Res_4]]/Table6[[#This Row],[sales]])</f>
        <v>0.85933320772993527</v>
      </c>
      <c r="AS245" s="9">
        <f>'[1]5'!L$20+'[1]5'!L$26*Table6[[#This Row],[Radio_State]]+'[1]5'!L$21*Table6[[#This Row],[NJ_DUM]]+'[1]5'!L$22*Table6[[#This Row],[NY_DUM]]+'[1]5'!L$23*Table6[[#This Row],[PA_DUM]]+'[1]5'!L$24*Table6[[#This Row],[CT_DUM]]+'[1]5'!L$25*Table6[[#This Row],[DL_DUM]]</f>
        <v>571.38369040381019</v>
      </c>
      <c r="AT245" s="9">
        <f>Table6[[#This Row],[sales]]-Table6[[#This Row],[Pred_5]]</f>
        <v>13027.76800990429</v>
      </c>
      <c r="AU245" s="9">
        <f>ABS(Table6[[#This Row],[Red_5]]/Table6[[#This Row],[sales]])</f>
        <v>0.95798387259766615</v>
      </c>
      <c r="AV245" s="9">
        <f>'[1]6'!L$20+'[1]6'!L$26*Table6[[#This Row],[Online]]+'[1]6'!L$21*Table6[[#This Row],[NJ_DUM]]+'[1]6'!L$22*Table6[[#This Row],[NY_DUM]]+'[1]6'!L$23*Table6[[#This Row],[PA_DUM]]+'[1]6'!L$24*Table6[[#This Row],[CT_DUM]]+'[1]6'!L$25*Table6[[#This Row],[DL_DUM]]</f>
        <v>2037.5262720534777</v>
      </c>
      <c r="AW245" s="9">
        <f>Table6[[#This Row],[sales]]-Table6[[#This Row],[Pred_6]]</f>
        <v>11561.625428254623</v>
      </c>
      <c r="AX245" s="9">
        <f>ABS(Table6[[#This Row],[Red_6]]/Table6[[#This Row],[sales]])</f>
        <v>0.85017254627674199</v>
      </c>
      <c r="AY245" s="9">
        <f>'[1]7'!L$21+'[1]7'!L$27*Table6[[#This Row],[LNTV]]+'[1]7'!L$22*Table6[[#This Row],[NJ_DUM]]+'[1]7'!L$23*Table6[[#This Row],[NY_DUM]]+'[1]7'!L$24*Table6[[#This Row],[PA_DUM]]+'[1]7'!L$25*Table6[[#This Row],[CT_DUM]]+'[1]7'!L$26*Table6[[#This Row],[DL_DUM]]</f>
        <v>6.1345507257730443</v>
      </c>
      <c r="AZ245" s="9">
        <f>Table6[[#This Row],[sales]]-Table6[[#This Row],[Pred_7]]</f>
        <v>13593.017149582327</v>
      </c>
      <c r="BA245" s="9">
        <f>ABS(Table6[[#This Row],[Red_7]]/Table6[[#This Row],[sales]])</f>
        <v>0.99954890195646284</v>
      </c>
      <c r="BB245" s="9">
        <f>'[1]8'!O$22+'[1]8'!O$28*Table6[[#This Row],[LNRADIOLING]]+'[1]8'!O$23*Table6[[#This Row],[DL_DUM]]+'[1]8'!O$24*Table6[[#This Row],[CT_DUM]]+'[1]8'!O$25*Table6[[#This Row],[PA_DUM]]+'[1]8'!O$26*Table6[[#This Row],[NY_DUM]]+'[1]8'!O$27*Table6[[#This Row],[NJ_DUM]]</f>
        <v>8.4686818545256237</v>
      </c>
      <c r="BC245" s="9">
        <f>Table6[[#This Row],[sales]]-Table6[[#This Row],[Pred_8]]</f>
        <v>13590.683018453576</v>
      </c>
      <c r="BD245" s="9">
        <f>ABS(Table6[[#This Row],[Red_8]]/Table6[[#This Row],[sales]])</f>
        <v>0.99937726396166804</v>
      </c>
      <c r="BE245" s="9">
        <f>'[1]9'!M$19+'[1]9'!M$21*Table6[[#This Row],[LNONLINE]]+'[1]9'!M$20*Table6[[#This Row],[DL_DUM]]+'[1]9'!M$22*Table6[[#This Row],[CT_DUM]]+'[1]9'!M$23*Table6[[#This Row],[PA_DUM]]+'[1]9'!M$24*Table6[[#This Row],[NY_DUM]]+'[1]9'!M$25*Table6[[#This Row],[NJ_DUM]]</f>
        <v>8.6142330250433687</v>
      </c>
      <c r="BF245" s="9">
        <f>Table6[[#This Row],[sales]]-Table6[[#This Row],[Pred_9]]</f>
        <v>13590.537467283057</v>
      </c>
      <c r="BG245" s="9">
        <f>ABS(Table6[[#This Row],[Red_9]]/Table6[[#This Row],[sales]])</f>
        <v>0.99936656100212129</v>
      </c>
      <c r="BH245" s="9">
        <f>'[1]10'!P$22+'[1]10'!P$30*Table6[[#This Row],[LNTV]]+'[1]10'!P$29*Table6[[#This Row],[LNRADIOLING]]+'[1]10'!P$24*Table6[[#This Row],[LNONLINELING]]+'[1]10'!P$23*Table6[[#This Row],[DL_DUM]]+'[1]10'!P$25*Table6[[#This Row],[CT_DUM]]+'[1]10'!P$26*Table6[[#This Row],[PA_DUM]]+'[1]10'!P$27*Table6[[#This Row],[NY_DUM]]+'[1]10'!P$28*Table6[[#This Row],[NJ_DUM]]</f>
        <v>9.2383453587866029</v>
      </c>
      <c r="BI245" s="9">
        <f>Table6[[#This Row],[sales]]-Table6[[#This Row],[Pred_10]]</f>
        <v>13589.913354949314</v>
      </c>
      <c r="BJ245" s="45">
        <f>ABS(Table6[[#This Row],[Red_10]]/Table6[[#This Row],[sales]])</f>
        <v>0.99932066752674165</v>
      </c>
      <c r="BK245" s="9">
        <f>'[1]11'!P$32+'[1]11'!P$40*Table6[[#This Row],[LNONLINELING]]+'[1]11'!P$39*Table6[[#This Row],[LNRADIOLING]]+'[1]11'!P$38*Table6[[#This Row],[LNTVLING]]+'[1]11'!P$33*Table6[[#This Row],[DL_DUM]]+'[1]11'!P$34*Table6[[#This Row],[CT_DUM]]+'[1]11'!P$35*Table6[[#This Row],[PA_DUM]]+'[1]11'!P$36*Table6[[#This Row],[NY_DUM]]+'[1]11'!P$37*Table6[[#This Row],[NJ_DUM]]</f>
        <v>9.11474982790266</v>
      </c>
      <c r="BL245" s="9">
        <f>Table6[[#This Row],[sales]]-Table6[[#This Row],[ Pred_11]]</f>
        <v>13590.036950480198</v>
      </c>
      <c r="BM245" s="47">
        <f>ABS(Table6[[#This Row],[ Red_11]]/Table6[[#This Row],[sales]])</f>
        <v>0.99932975600031759</v>
      </c>
      <c r="BN245" s="9">
        <f>'[1]12'!K$22+'[1]12'!K$28*Table6[[#This Row],[COMBINE LN LING]]+'[1]12'!K$23*Table6[[#This Row],[DL_DUM]]+'[1]12'!K$24*Table6[[#This Row],[CT_DUM]]+'[1]12'!K$25*Table6[[#This Row],[PA_DUM]]+'[1]12'!K$26*Table6[[#This Row],[NY_DUM]]+'[1]12'!K$27*Table6[[#This Row],[NJ_DUM]]</f>
        <v>8.6223569691099193</v>
      </c>
      <c r="BO245" s="9">
        <f>Table6[[#This Row],[sales]]-Table6[[#This Row],[ Pred_12]]</f>
        <v>13590.529343338991</v>
      </c>
      <c r="BP245" s="47">
        <f>ABS(Table6[[#This Row],[ Red_12]]/Table6[[#This Row],[sales]])</f>
        <v>0.99936596361603092</v>
      </c>
      <c r="BQ245">
        <f>LN(G245+'2019 Totals and Calculations'!C$18)</f>
        <v>8.9597764731876914</v>
      </c>
      <c r="BR245">
        <f>LN(Table6[[#This Row],[PROF RADIO]]+'2019 Totals and Calculations'!D$18)</f>
        <v>5.6123331211710887</v>
      </c>
      <c r="BS245">
        <f>LN(Table6[[#This Row],[ONLINE LINGERING]]+'2019 Totals and Calculations'!E$18)</f>
        <v>7.1718787052080204</v>
      </c>
      <c r="BT245">
        <f>MONTH(Table6[[#This Row],[Date]])</f>
        <v>8</v>
      </c>
      <c r="BU245">
        <f t="shared" si="94"/>
        <v>0</v>
      </c>
      <c r="BV245">
        <f t="shared" si="95"/>
        <v>0</v>
      </c>
      <c r="BW245">
        <f t="shared" si="96"/>
        <v>0</v>
      </c>
      <c r="BX245">
        <f t="shared" si="97"/>
        <v>0</v>
      </c>
      <c r="BY245">
        <f t="shared" si="98"/>
        <v>0</v>
      </c>
      <c r="BZ245">
        <f t="shared" si="99"/>
        <v>0</v>
      </c>
      <c r="CA245">
        <f t="shared" si="100"/>
        <v>0</v>
      </c>
      <c r="CB245">
        <f t="shared" si="101"/>
        <v>1</v>
      </c>
      <c r="CC245">
        <f t="shared" si="102"/>
        <v>0</v>
      </c>
      <c r="CD245">
        <f t="shared" si="103"/>
        <v>0</v>
      </c>
      <c r="CE245">
        <f t="shared" si="104"/>
        <v>0</v>
      </c>
      <c r="CF245">
        <f t="shared" si="105"/>
        <v>0</v>
      </c>
      <c r="CG245">
        <f t="shared" si="106"/>
        <v>87</v>
      </c>
      <c r="CH24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12452.578791201491</v>
      </c>
      <c r="CI245" s="79">
        <f>Table6[[#This Row],[sales]]-CH245</f>
        <v>1146.5729091066096</v>
      </c>
      <c r="CJ245">
        <f>ABS(Table6[[#This Row],[sales]]-CH245)/Table6[[#This Row],[sales]]</f>
        <v>8.4312090516692514E-2</v>
      </c>
      <c r="CK24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8578.7891428802486</v>
      </c>
      <c r="CL245" s="79">
        <f>Table6[[#This Row],[sales]]-CK245</f>
        <v>5020.3625574278522</v>
      </c>
      <c r="CM245">
        <f>ABS(Table6[[#This Row],[sales]]-CK245)/Table6[[#This Row],[sales]]</f>
        <v>0.36916733249722566</v>
      </c>
      <c r="CN24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12745.075228816777</v>
      </c>
      <c r="CO245" s="79">
        <f>Table6[[#This Row],[sales]]-CN245</f>
        <v>854.0764714913239</v>
      </c>
      <c r="CP245">
        <f>ABS(Table6[[#This Row],[sales]]-CN245)/Table6[[#This Row],[sales]]</f>
        <v>6.2803657927573087E-2</v>
      </c>
      <c r="CQ24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11927.111077767113</v>
      </c>
      <c r="CR245" s="79">
        <f>Table6[[#This Row],[sales]]-CQ245</f>
        <v>1672.0406225409879</v>
      </c>
      <c r="CS245">
        <f>ABS(Table6[[#This Row],[sales]]-CQ245)/Table6[[#This Row],[sales]]</f>
        <v>0.12295183253990073</v>
      </c>
    </row>
    <row r="246" spans="1:97" x14ac:dyDescent="0.2">
      <c r="A246">
        <v>245</v>
      </c>
      <c r="B246" t="s">
        <v>322</v>
      </c>
      <c r="C246" s="5">
        <v>43345</v>
      </c>
      <c r="D246" s="6">
        <v>7670.0756971385217</v>
      </c>
      <c r="E246" s="8">
        <f>YEAR(Table6[[#This Row],[Date]])</f>
        <v>2018</v>
      </c>
      <c r="F246" s="6">
        <f>Table6[[#This Row],[TV_State]]+Table6[[#This Row],[Radio_State]]+Table6[[#This Row],[Online]]</f>
        <v>8359.2922607361561</v>
      </c>
      <c r="G246" s="6">
        <f t="shared" si="81"/>
        <v>7496.6844437275167</v>
      </c>
      <c r="H246" s="6">
        <f>LN(Table6[[#This Row],[PROF TV LING]])</f>
        <v>8.9222161276111436</v>
      </c>
      <c r="I246" s="6">
        <f t="shared" si="82"/>
        <v>8.945081763561431</v>
      </c>
      <c r="J246" s="6">
        <v>214.99948519187382</v>
      </c>
      <c r="K246" s="6">
        <f t="shared" si="87"/>
        <v>213.01268976690227</v>
      </c>
      <c r="L246" s="6">
        <f>0.5*J245+0.5*Table6[[#This Row],[Radio_State]]</f>
        <v>213.93513130478533</v>
      </c>
      <c r="M246" s="6">
        <f>LN(Table6[[#This Row],[RADIO LINGERING ]])</f>
        <v>5.3656728443262658</v>
      </c>
      <c r="N246" s="6">
        <f t="shared" si="83"/>
        <v>5.3706356336683951</v>
      </c>
      <c r="O246" s="6">
        <v>474.21707840576016</v>
      </c>
      <c r="P246" s="6">
        <f t="shared" si="84"/>
        <v>709.45879412293516</v>
      </c>
      <c r="Q246" s="6">
        <f>0.3*O245+0.7*Table6[[#This Row],[Online]]</f>
        <v>472.80851282633716</v>
      </c>
      <c r="R246" s="6">
        <f>LN(Table6[[#This Row],[ONLINE LINGERING]])</f>
        <v>6.1586904710616448</v>
      </c>
      <c r="S246" s="6">
        <f t="shared" si="85"/>
        <v>6.1616651881783877</v>
      </c>
      <c r="T246" s="6">
        <v>11012.577430324593</v>
      </c>
      <c r="U246" s="6">
        <f t="shared" si="86"/>
        <v>9.3067933013502131</v>
      </c>
      <c r="V246" s="8">
        <f>YEAR(Table6[[#This Row],[Date]])</f>
        <v>2018</v>
      </c>
      <c r="W246" s="8">
        <f>WEEKNUM(Table6[[#This Row],[Date]])</f>
        <v>36</v>
      </c>
      <c r="X246" t="s">
        <v>410</v>
      </c>
      <c r="Y246" s="9">
        <f>Table6[[#This Row],[LNTVLING]]+Table6[[#This Row],[LNRADIOLING]]+Table6[[#This Row],[LNONLINELING]]</f>
        <v>20.446579442999052</v>
      </c>
      <c r="Z246">
        <f t="shared" si="107"/>
        <v>1</v>
      </c>
      <c r="AA246">
        <f t="shared" si="88"/>
        <v>0</v>
      </c>
      <c r="AB246">
        <f t="shared" si="89"/>
        <v>1</v>
      </c>
      <c r="AC246">
        <f t="shared" si="90"/>
        <v>0</v>
      </c>
      <c r="AD246">
        <f t="shared" si="91"/>
        <v>0</v>
      </c>
      <c r="AE246">
        <f t="shared" si="92"/>
        <v>0</v>
      </c>
      <c r="AF246">
        <f t="shared" si="93"/>
        <v>0</v>
      </c>
      <c r="AG246" s="9">
        <f>'[1]1'!J$20+'[1]1'!J$21*Table6[[#This Row],[TV_State]]</f>
        <v>8872.7073003401711</v>
      </c>
      <c r="AH246" s="9">
        <f>Table6[[#This Row],[sales]]-Table6[[#This Row],[Pred_1]]</f>
        <v>2139.8701299844215</v>
      </c>
      <c r="AI246">
        <f>ABS(Table6[[#This Row],[Res_1]])/Table6[[#This Row],[sales]]</f>
        <v>0.19431147190774845</v>
      </c>
      <c r="AJ246" s="9">
        <f>'[1]2'!J$20+'[1]2'!J$21*Table6[[#This Row],[Radio_State]]</f>
        <v>2658.1413279249095</v>
      </c>
      <c r="AK246" s="9">
        <f>Table6[[#This Row],[sales]]-Table6[[#This Row],[ Pred_2 ]]</f>
        <v>8354.4361023996826</v>
      </c>
      <c r="AL246">
        <f>ABS(Table6[[#This Row],[ Res_2 ]])/Table6[[#This Row],[sales]]</f>
        <v>0.75862677518113375</v>
      </c>
      <c r="AM246" s="10">
        <f>'[1]3'!J$20+'[1]3'!J$21*Data!O246</f>
        <v>4540.4345323266089</v>
      </c>
      <c r="AN246" s="9">
        <f>Table6[[#This Row],[sales]]-Table6[[#This Row],[Pred_3]]</f>
        <v>6472.1428979979837</v>
      </c>
      <c r="AO246" s="9">
        <f>ABS(Table6[[#This Row],[Res_3]])/Table6[[#This Row],[sales]]</f>
        <v>0.58770464398062527</v>
      </c>
      <c r="AP246" s="9">
        <f>'[1]4'!L$21+'[1]4'!L$27*Table6[[#This Row],[TV_State]]+'[1]4'!L$22*Table6[[#This Row],[NJ_DUM]]+'[1]4'!L$23*Table6[[#This Row],[NY_DUM]]+'[1]4'!L$24*Table6[[#This Row],[PA_DUM]]+'[1]4'!L$25*Table6[[#This Row],[CT_DUM]]+'[1]4'!L$26*Table6[[#This Row],[DL_DUM]]</f>
        <v>1929.700237805642</v>
      </c>
      <c r="AQ246" s="9">
        <f>Table6[[#This Row],[sales]]-Table6[[#This Row],[Pred_4]]</f>
        <v>9082.8771925189503</v>
      </c>
      <c r="AR246">
        <f>ABS(Table6[[#This Row],[Res_4]]/Table6[[#This Row],[sales]])</f>
        <v>0.82477306061958244</v>
      </c>
      <c r="AS246" s="9">
        <f>'[1]5'!L$20+'[1]5'!L$26*Table6[[#This Row],[Radio_State]]+'[1]5'!L$21*Table6[[#This Row],[NJ_DUM]]+'[1]5'!L$22*Table6[[#This Row],[NY_DUM]]+'[1]5'!L$23*Table6[[#This Row],[PA_DUM]]+'[1]5'!L$24*Table6[[#This Row],[CT_DUM]]+'[1]5'!L$25*Table6[[#This Row],[DL_DUM]]</f>
        <v>575.13361202457781</v>
      </c>
      <c r="AT246" s="9">
        <f>Table6[[#This Row],[sales]]-Table6[[#This Row],[Pred_5]]</f>
        <v>10437.443818300015</v>
      </c>
      <c r="AU246" s="9">
        <f>ABS(Table6[[#This Row],[Red_5]]/Table6[[#This Row],[sales]])</f>
        <v>0.94777484057084849</v>
      </c>
      <c r="AV246" s="9">
        <f>'[1]6'!L$20+'[1]6'!L$26*Table6[[#This Row],[Online]]+'[1]6'!L$21*Table6[[#This Row],[NJ_DUM]]+'[1]6'!L$22*Table6[[#This Row],[NY_DUM]]+'[1]6'!L$23*Table6[[#This Row],[PA_DUM]]+'[1]6'!L$24*Table6[[#This Row],[CT_DUM]]+'[1]6'!L$25*Table6[[#This Row],[DL_DUM]]</f>
        <v>2057.9610727858762</v>
      </c>
      <c r="AW246" s="9">
        <f>Table6[[#This Row],[sales]]-Table6[[#This Row],[Pred_6]]</f>
        <v>8954.6163575387163</v>
      </c>
      <c r="AX246" s="9">
        <f>ABS(Table6[[#This Row],[Red_6]]/Table6[[#This Row],[sales]])</f>
        <v>0.81312630164860344</v>
      </c>
      <c r="AY246" s="9">
        <f>'[1]7'!L$21+'[1]7'!L$27*Table6[[#This Row],[LNTV]]+'[1]7'!L$22*Table6[[#This Row],[NJ_DUM]]+'[1]7'!L$23*Table6[[#This Row],[NY_DUM]]+'[1]7'!L$24*Table6[[#This Row],[PA_DUM]]+'[1]7'!L$25*Table6[[#This Row],[CT_DUM]]+'[1]7'!L$26*Table6[[#This Row],[DL_DUM]]</f>
        <v>6.1356520730630457</v>
      </c>
      <c r="AZ246" s="9">
        <f>Table6[[#This Row],[sales]]-Table6[[#This Row],[Pred_7]]</f>
        <v>11006.44177825153</v>
      </c>
      <c r="BA246" s="9">
        <f>ABS(Table6[[#This Row],[Red_7]]/Table6[[#This Row],[sales]])</f>
        <v>0.99944285049418435</v>
      </c>
      <c r="BB246" s="9">
        <f>'[1]8'!O$22+'[1]8'!O$28*Table6[[#This Row],[LNRADIOLING]]+'[1]8'!O$23*Table6[[#This Row],[DL_DUM]]+'[1]8'!O$24*Table6[[#This Row],[CT_DUM]]+'[1]8'!O$25*Table6[[#This Row],[PA_DUM]]+'[1]8'!O$26*Table6[[#This Row],[NY_DUM]]+'[1]8'!O$27*Table6[[#This Row],[NJ_DUM]]</f>
        <v>8.4693917205293996</v>
      </c>
      <c r="BC246" s="9">
        <f>Table6[[#This Row],[sales]]-Table6[[#This Row],[Pred_8]]</f>
        <v>11004.108038604063</v>
      </c>
      <c r="BD246" s="9">
        <f>ABS(Table6[[#This Row],[Red_8]]/Table6[[#This Row],[sales]])</f>
        <v>0.99923093464957546</v>
      </c>
      <c r="BE246" s="9">
        <f>'[1]9'!M$19+'[1]9'!M$21*Table6[[#This Row],[LNONLINE]]+'[1]9'!M$20*Table6[[#This Row],[DL_DUM]]+'[1]9'!M$22*Table6[[#This Row],[CT_DUM]]+'[1]9'!M$23*Table6[[#This Row],[PA_DUM]]+'[1]9'!M$24*Table6[[#This Row],[NY_DUM]]+'[1]9'!M$25*Table6[[#This Row],[NJ_DUM]]</f>
        <v>8.6173834733747015</v>
      </c>
      <c r="BF246" s="9">
        <f>Table6[[#This Row],[sales]]-Table6[[#This Row],[Pred_9]]</f>
        <v>11003.960046851218</v>
      </c>
      <c r="BG246" s="9">
        <f>ABS(Table6[[#This Row],[Red_9]]/Table6[[#This Row],[sales]])</f>
        <v>0.99921749621940048</v>
      </c>
      <c r="BH246" s="9">
        <f>'[1]10'!P$22+'[1]10'!P$30*Table6[[#This Row],[LNTV]]+'[1]10'!P$29*Table6[[#This Row],[LNRADIOLING]]+'[1]10'!P$24*Table6[[#This Row],[LNONLINELING]]+'[1]10'!P$23*Table6[[#This Row],[DL_DUM]]+'[1]10'!P$25*Table6[[#This Row],[CT_DUM]]+'[1]10'!P$26*Table6[[#This Row],[PA_DUM]]+'[1]10'!P$27*Table6[[#This Row],[NY_DUM]]+'[1]10'!P$28*Table6[[#This Row],[NJ_DUM]]</f>
        <v>8.8561814804846115</v>
      </c>
      <c r="BI246" s="9">
        <f>Table6[[#This Row],[sales]]-Table6[[#This Row],[Pred_10]]</f>
        <v>11003.721248844107</v>
      </c>
      <c r="BJ246" s="45">
        <f>ABS(Table6[[#This Row],[Red_10]]/Table6[[#This Row],[sales]])</f>
        <v>0.99919581210334119</v>
      </c>
      <c r="BK246" s="9">
        <f>'[1]11'!P$32+'[1]11'!P$40*Table6[[#This Row],[LNONLINELING]]+'[1]11'!P$39*Table6[[#This Row],[LNRADIOLING]]+'[1]11'!P$38*Table6[[#This Row],[LNTVLING]]+'[1]11'!P$33*Table6[[#This Row],[DL_DUM]]+'[1]11'!P$34*Table6[[#This Row],[CT_DUM]]+'[1]11'!P$35*Table6[[#This Row],[PA_DUM]]+'[1]11'!P$36*Table6[[#This Row],[NY_DUM]]+'[1]11'!P$37*Table6[[#This Row],[NJ_DUM]]</f>
        <v>8.6817547246442413</v>
      </c>
      <c r="BL246" s="9">
        <f>Table6[[#This Row],[sales]]-Table6[[#This Row],[ Pred_11]]</f>
        <v>11003.895675599948</v>
      </c>
      <c r="BM246" s="47">
        <f>ABS(Table6[[#This Row],[ Red_11]]/Table6[[#This Row],[sales]])</f>
        <v>0.99921165097094</v>
      </c>
      <c r="BN246" s="9">
        <f>'[1]12'!K$22+'[1]12'!K$28*Table6[[#This Row],[COMBINE LN LING]]+'[1]12'!K$23*Table6[[#This Row],[DL_DUM]]+'[1]12'!K$24*Table6[[#This Row],[CT_DUM]]+'[1]12'!K$25*Table6[[#This Row],[PA_DUM]]+'[1]12'!K$26*Table6[[#This Row],[NY_DUM]]+'[1]12'!K$27*Table6[[#This Row],[NJ_DUM]]</f>
        <v>8.5300664924288867</v>
      </c>
      <c r="BO246" s="9">
        <f>Table6[[#This Row],[sales]]-Table6[[#This Row],[ Pred_12]]</f>
        <v>11004.047363832164</v>
      </c>
      <c r="BP246" s="47">
        <f>ABS(Table6[[#This Row],[ Red_12]]/Table6[[#This Row],[sales]])</f>
        <v>0.99922542506089984</v>
      </c>
      <c r="BQ246">
        <f>LN(G246+'2019 Totals and Calculations'!C$18)</f>
        <v>8.9692782320564657</v>
      </c>
      <c r="BR246">
        <f>LN(Table6[[#This Row],[PROF RADIO]]+'2019 Totals and Calculations'!D$18)</f>
        <v>5.6195637619536258</v>
      </c>
      <c r="BS246">
        <f>LN(Table6[[#This Row],[ONLINE LINGERING]]+'2019 Totals and Calculations'!E$18)</f>
        <v>6.247435101659585</v>
      </c>
      <c r="BT246">
        <f>MONTH(Table6[[#This Row],[Date]])</f>
        <v>9</v>
      </c>
      <c r="BU246">
        <f t="shared" si="94"/>
        <v>0</v>
      </c>
      <c r="BV246">
        <f t="shared" si="95"/>
        <v>0</v>
      </c>
      <c r="BW246">
        <f t="shared" si="96"/>
        <v>0</v>
      </c>
      <c r="BX246">
        <f t="shared" si="97"/>
        <v>0</v>
      </c>
      <c r="BY246">
        <f t="shared" si="98"/>
        <v>0</v>
      </c>
      <c r="BZ246">
        <f t="shared" si="99"/>
        <v>0</v>
      </c>
      <c r="CA246">
        <f t="shared" si="100"/>
        <v>0</v>
      </c>
      <c r="CB246">
        <f t="shared" si="101"/>
        <v>0</v>
      </c>
      <c r="CC246">
        <f t="shared" si="102"/>
        <v>1</v>
      </c>
      <c r="CD246">
        <f t="shared" si="103"/>
        <v>0</v>
      </c>
      <c r="CE246">
        <f t="shared" si="104"/>
        <v>0</v>
      </c>
      <c r="CF246">
        <f t="shared" si="105"/>
        <v>0</v>
      </c>
      <c r="CG246">
        <f t="shared" si="106"/>
        <v>88</v>
      </c>
      <c r="CH24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11316.328634590987</v>
      </c>
      <c r="CI246" s="79">
        <f>Table6[[#This Row],[sales]]-CH246</f>
        <v>-303.75120426639478</v>
      </c>
      <c r="CJ246">
        <f>ABS(Table6[[#This Row],[sales]]-CH246)/Table6[[#This Row],[sales]]</f>
        <v>2.7582208269426152E-2</v>
      </c>
      <c r="CK24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7900.355458763629</v>
      </c>
      <c r="CL246" s="79">
        <f>Table6[[#This Row],[sales]]-CK246</f>
        <v>3112.2219715609635</v>
      </c>
      <c r="CM246">
        <f>ABS(Table6[[#This Row],[sales]]-CK246)/Table6[[#This Row],[sales]]</f>
        <v>0.28260613750519908</v>
      </c>
      <c r="CN24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10162.403312561251</v>
      </c>
      <c r="CO246" s="79">
        <f>Table6[[#This Row],[sales]]-CN246</f>
        <v>850.1741177633412</v>
      </c>
      <c r="CP246">
        <f>ABS(Table6[[#This Row],[sales]]-CN246)/Table6[[#This Row],[sales]]</f>
        <v>7.7200285141448721E-2</v>
      </c>
      <c r="CQ24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9635.6003779086241</v>
      </c>
      <c r="CR246" s="79">
        <f>Table6[[#This Row],[sales]]-CQ246</f>
        <v>1376.9770524159685</v>
      </c>
      <c r="CS246">
        <f>ABS(Table6[[#This Row],[sales]]-CQ246)/Table6[[#This Row],[sales]]</f>
        <v>0.12503676465640817</v>
      </c>
    </row>
    <row r="247" spans="1:97" x14ac:dyDescent="0.2">
      <c r="A247">
        <v>246</v>
      </c>
      <c r="B247" t="s">
        <v>322</v>
      </c>
      <c r="C247" s="5">
        <v>43352</v>
      </c>
      <c r="D247" s="6">
        <v>7746.7764541099077</v>
      </c>
      <c r="E247" s="8">
        <f>YEAR(Table6[[#This Row],[Date]])</f>
        <v>2018</v>
      </c>
      <c r="F247" s="6">
        <f>Table6[[#This Row],[TV_State]]+Table6[[#This Row],[Radio_State]]+Table6[[#This Row],[Online]]</f>
        <v>8442.8851833435183</v>
      </c>
      <c r="G247" s="6">
        <f t="shared" si="81"/>
        <v>7571.7120468422336</v>
      </c>
      <c r="H247" s="6">
        <f>LN(Table6[[#This Row],[PROF TV LING]])</f>
        <v>8.9321744829270546</v>
      </c>
      <c r="I247" s="6">
        <f t="shared" si="82"/>
        <v>8.955032094414598</v>
      </c>
      <c r="J247" s="6">
        <v>217.14948004379252</v>
      </c>
      <c r="K247" s="6">
        <f t="shared" si="87"/>
        <v>215.08108490534738</v>
      </c>
      <c r="L247" s="6">
        <f>0.5*J246+0.5*Table6[[#This Row],[Radio_State]]</f>
        <v>216.07448261783316</v>
      </c>
      <c r="M247" s="6">
        <f>LN(Table6[[#This Row],[RADIO LINGERING ]])</f>
        <v>5.3756231751794346</v>
      </c>
      <c r="N247" s="6">
        <f t="shared" si="83"/>
        <v>5.380585964521563</v>
      </c>
      <c r="O247" s="6">
        <v>478.95924918981785</v>
      </c>
      <c r="P247" s="6">
        <f t="shared" si="84"/>
        <v>548.10911266975302</v>
      </c>
      <c r="Q247" s="6">
        <f>0.3*O246+0.7*Table6[[#This Row],[Online]]</f>
        <v>477.53659795460055</v>
      </c>
      <c r="R247" s="6">
        <f>LN(Table6[[#This Row],[ONLINE LINGERING]])</f>
        <v>6.1686408019148127</v>
      </c>
      <c r="S247" s="6">
        <f t="shared" si="85"/>
        <v>6.1716155190315556</v>
      </c>
      <c r="T247" s="6">
        <v>10593.931315340185</v>
      </c>
      <c r="U247" s="6">
        <f t="shared" si="86"/>
        <v>9.2680365987287434</v>
      </c>
      <c r="V247" s="8">
        <f>YEAR(Table6[[#This Row],[Date]])</f>
        <v>2018</v>
      </c>
      <c r="W247" s="8">
        <f>WEEKNUM(Table6[[#This Row],[Date]])</f>
        <v>37</v>
      </c>
      <c r="X247" t="s">
        <v>411</v>
      </c>
      <c r="Y247" s="9">
        <f>Table6[[#This Row],[LNTVLING]]+Table6[[#This Row],[LNRADIOLING]]+Table6[[#This Row],[LNONLINELING]]</f>
        <v>20.476438460021303</v>
      </c>
      <c r="Z247">
        <f t="shared" si="107"/>
        <v>1</v>
      </c>
      <c r="AA247">
        <f t="shared" si="88"/>
        <v>0</v>
      </c>
      <c r="AB247">
        <f t="shared" si="89"/>
        <v>1</v>
      </c>
      <c r="AC247">
        <f t="shared" si="90"/>
        <v>0</v>
      </c>
      <c r="AD247">
        <f t="shared" si="91"/>
        <v>0</v>
      </c>
      <c r="AE247">
        <f t="shared" si="92"/>
        <v>0</v>
      </c>
      <c r="AF247">
        <f t="shared" si="93"/>
        <v>0</v>
      </c>
      <c r="AG247" s="9">
        <f>'[1]1'!J$20+'[1]1'!J$21*Table6[[#This Row],[TV_State]]</f>
        <v>8948.1370478890094</v>
      </c>
      <c r="AH247" s="9">
        <f>Table6[[#This Row],[sales]]-Table6[[#This Row],[Pred_1]]</f>
        <v>1645.794267451176</v>
      </c>
      <c r="AI247">
        <f>ABS(Table6[[#This Row],[Res_1]])/Table6[[#This Row],[sales]]</f>
        <v>0.15535255217938207</v>
      </c>
      <c r="AJ247" s="9">
        <f>'[1]2'!J$20+'[1]2'!J$21*Table6[[#This Row],[Radio_State]]</f>
        <v>2667.5799231641836</v>
      </c>
      <c r="AK247" s="9">
        <f>Table6[[#This Row],[sales]]-Table6[[#This Row],[ Pred_2 ]]</f>
        <v>7926.3513921760023</v>
      </c>
      <c r="AL247">
        <f>ABS(Table6[[#This Row],[ Res_2 ]])/Table6[[#This Row],[sales]]</f>
        <v>0.74819735528193543</v>
      </c>
      <c r="AM247" s="10">
        <f>'[1]3'!J$20+'[1]3'!J$21*Data!O247</f>
        <v>4567.8315758326271</v>
      </c>
      <c r="AN247" s="9">
        <f>Table6[[#This Row],[sales]]-Table6[[#This Row],[Pred_3]]</f>
        <v>6026.0997395075583</v>
      </c>
      <c r="AO247" s="9">
        <f>ABS(Table6[[#This Row],[Res_3]])/Table6[[#This Row],[sales]]</f>
        <v>0.56882563801236541</v>
      </c>
      <c r="AP247" s="9">
        <f>'[1]4'!L$21+'[1]4'!L$27*Table6[[#This Row],[TV_State]]+'[1]4'!L$22*Table6[[#This Row],[NJ_DUM]]+'[1]4'!L$23*Table6[[#This Row],[NY_DUM]]+'[1]4'!L$24*Table6[[#This Row],[PA_DUM]]+'[1]4'!L$25*Table6[[#This Row],[CT_DUM]]+'[1]4'!L$26*Table6[[#This Row],[DL_DUM]]</f>
        <v>1946.6189402402404</v>
      </c>
      <c r="AQ247" s="9">
        <f>Table6[[#This Row],[sales]]-Table6[[#This Row],[Pred_4]]</f>
        <v>8647.3123750999457</v>
      </c>
      <c r="AR247">
        <f>ABS(Table6[[#This Row],[Res_4]]/Table6[[#This Row],[sales]])</f>
        <v>0.81625150453623352</v>
      </c>
      <c r="AS247" s="9">
        <f>'[1]5'!L$20+'[1]5'!L$26*Table6[[#This Row],[Radio_State]]+'[1]5'!L$21*Table6[[#This Row],[NJ_DUM]]+'[1]5'!L$22*Table6[[#This Row],[NY_DUM]]+'[1]5'!L$23*Table6[[#This Row],[PA_DUM]]+'[1]5'!L$24*Table6[[#This Row],[CT_DUM]]+'[1]5'!L$25*Table6[[#This Row],[DL_DUM]]</f>
        <v>578.92103286155304</v>
      </c>
      <c r="AT247" s="9">
        <f>Table6[[#This Row],[sales]]-Table6[[#This Row],[Pred_5]]</f>
        <v>10015.010282478632</v>
      </c>
      <c r="AU247" s="9">
        <f>ABS(Table6[[#This Row],[Red_5]]/Table6[[#This Row],[sales]])</f>
        <v>0.94535352216006285</v>
      </c>
      <c r="AV247" s="9">
        <f>'[1]6'!L$20+'[1]6'!L$26*Table6[[#This Row],[Online]]+'[1]6'!L$21*Table6[[#This Row],[NJ_DUM]]+'[1]6'!L$22*Table6[[#This Row],[NY_DUM]]+'[1]6'!L$23*Table6[[#This Row],[PA_DUM]]+'[1]6'!L$24*Table6[[#This Row],[CT_DUM]]+'[1]6'!L$25*Table6[[#This Row],[DL_DUM]]</f>
        <v>2078.6002215255994</v>
      </c>
      <c r="AW247" s="9">
        <f>Table6[[#This Row],[sales]]-Table6[[#This Row],[Pred_6]]</f>
        <v>8515.331093814586</v>
      </c>
      <c r="AX247" s="9">
        <f>ABS(Table6[[#This Row],[Red_6]]/Table6[[#This Row],[sales]])</f>
        <v>0.80379330772932689</v>
      </c>
      <c r="AY247" s="9">
        <f>'[1]7'!L$21+'[1]7'!L$27*Table6[[#This Row],[LNTV]]+'[1]7'!L$22*Table6[[#This Row],[NJ_DUM]]+'[1]7'!L$23*Table6[[#This Row],[NY_DUM]]+'[1]7'!L$24*Table6[[#This Row],[PA_DUM]]+'[1]7'!L$25*Table6[[#This Row],[CT_DUM]]+'[1]7'!L$26*Table6[[#This Row],[DL_DUM]]</f>
        <v>6.1367534203530463</v>
      </c>
      <c r="AZ247" s="9">
        <f>Table6[[#This Row],[sales]]-Table6[[#This Row],[Pred_7]]</f>
        <v>10587.794561919833</v>
      </c>
      <c r="BA247" s="9">
        <f>ABS(Table6[[#This Row],[Red_7]]/Table6[[#This Row],[sales]])</f>
        <v>0.9994207293555446</v>
      </c>
      <c r="BB247" s="9">
        <f>'[1]8'!O$22+'[1]8'!O$28*Table6[[#This Row],[LNRADIOLING]]+'[1]8'!O$23*Table6[[#This Row],[DL_DUM]]+'[1]8'!O$24*Table6[[#This Row],[CT_DUM]]+'[1]8'!O$25*Table6[[#This Row],[PA_DUM]]+'[1]8'!O$26*Table6[[#This Row],[NY_DUM]]+'[1]8'!O$27*Table6[[#This Row],[NJ_DUM]]</f>
        <v>8.4701015865331755</v>
      </c>
      <c r="BC247" s="9">
        <f>Table6[[#This Row],[sales]]-Table6[[#This Row],[Pred_8]]</f>
        <v>10585.461213753651</v>
      </c>
      <c r="BD247" s="9">
        <f>ABS(Table6[[#This Row],[Red_8]]/Table6[[#This Row],[sales]])</f>
        <v>0.99920047607121365</v>
      </c>
      <c r="BE247" s="9">
        <f>'[1]9'!M$19+'[1]9'!M$21*Table6[[#This Row],[LNONLINE]]+'[1]9'!M$20*Table6[[#This Row],[DL_DUM]]+'[1]9'!M$22*Table6[[#This Row],[CT_DUM]]+'[1]9'!M$23*Table6[[#This Row],[PA_DUM]]+'[1]9'!M$24*Table6[[#This Row],[NY_DUM]]+'[1]9'!M$25*Table6[[#This Row],[NJ_DUM]]</f>
        <v>8.6205339217060342</v>
      </c>
      <c r="BF247" s="9">
        <f>Table6[[#This Row],[sales]]-Table6[[#This Row],[Pred_9]]</f>
        <v>10585.310781418479</v>
      </c>
      <c r="BG247" s="9">
        <f>ABS(Table6[[#This Row],[Red_9]]/Table6[[#This Row],[sales]])</f>
        <v>0.99918627621181344</v>
      </c>
      <c r="BH247" s="9">
        <f>'[1]10'!P$22+'[1]10'!P$30*Table6[[#This Row],[LNTV]]+'[1]10'!P$29*Table6[[#This Row],[LNRADIOLING]]+'[1]10'!P$24*Table6[[#This Row],[LNONLINELING]]+'[1]10'!P$23*Table6[[#This Row],[DL_DUM]]+'[1]10'!P$25*Table6[[#This Row],[CT_DUM]]+'[1]10'!P$26*Table6[[#This Row],[PA_DUM]]+'[1]10'!P$27*Table6[[#This Row],[NY_DUM]]+'[1]10'!P$28*Table6[[#This Row],[NJ_DUM]]</f>
        <v>8.8579925637608277</v>
      </c>
      <c r="BI247" s="9">
        <f>Table6[[#This Row],[sales]]-Table6[[#This Row],[Pred_10]]</f>
        <v>10585.073322776425</v>
      </c>
      <c r="BJ247" s="45">
        <f>ABS(Table6[[#This Row],[Red_10]]/Table6[[#This Row],[sales]])</f>
        <v>0.99916386162038506</v>
      </c>
      <c r="BK247" s="9">
        <f>'[1]11'!P$32+'[1]11'!P$40*Table6[[#This Row],[LNONLINELING]]+'[1]11'!P$39*Table6[[#This Row],[LNRADIOLING]]+'[1]11'!P$38*Table6[[#This Row],[LNTVLING]]+'[1]11'!P$33*Table6[[#This Row],[DL_DUM]]+'[1]11'!P$34*Table6[[#This Row],[CT_DUM]]+'[1]11'!P$35*Table6[[#This Row],[PA_DUM]]+'[1]11'!P$36*Table6[[#This Row],[NY_DUM]]+'[1]11'!P$37*Table6[[#This Row],[NJ_DUM]]</f>
        <v>8.6828787687728468</v>
      </c>
      <c r="BL247" s="9">
        <f>Table6[[#This Row],[sales]]-Table6[[#This Row],[ Pred_11]]</f>
        <v>10585.248436571412</v>
      </c>
      <c r="BM247" s="47">
        <f>ABS(Table6[[#This Row],[ Red_11]]/Table6[[#This Row],[sales]])</f>
        <v>0.99918039125322622</v>
      </c>
      <c r="BN247" s="9">
        <f>'[1]12'!K$22+'[1]12'!K$28*Table6[[#This Row],[COMBINE LN LING]]+'[1]12'!K$23*Table6[[#This Row],[DL_DUM]]+'[1]12'!K$24*Table6[[#This Row],[CT_DUM]]+'[1]12'!K$25*Table6[[#This Row],[PA_DUM]]+'[1]12'!K$26*Table6[[#This Row],[NY_DUM]]+'[1]12'!K$27*Table6[[#This Row],[NJ_DUM]]</f>
        <v>8.5329400010769305</v>
      </c>
      <c r="BO247" s="9">
        <f>Table6[[#This Row],[sales]]-Table6[[#This Row],[ Pred_12]]</f>
        <v>10585.398375339108</v>
      </c>
      <c r="BP247" s="47">
        <f>ABS(Table6[[#This Row],[ Red_12]]/Table6[[#This Row],[sales]])</f>
        <v>0.99919454452298351</v>
      </c>
      <c r="BQ247">
        <f>LN(G247+'2019 Totals and Calculations'!C$18)</f>
        <v>8.9787809514729062</v>
      </c>
      <c r="BR247">
        <f>LN(Table6[[#This Row],[PROF RADIO]]+'2019 Totals and Calculations'!D$18)</f>
        <v>5.6270362346794753</v>
      </c>
      <c r="BS247">
        <f>LN(Table6[[#This Row],[ONLINE LINGERING]]+'2019 Totals and Calculations'!E$18)</f>
        <v>6.2565442791094714</v>
      </c>
      <c r="BT247">
        <f>MONTH(Table6[[#This Row],[Date]])</f>
        <v>9</v>
      </c>
      <c r="BU247">
        <f t="shared" si="94"/>
        <v>0</v>
      </c>
      <c r="BV247">
        <f t="shared" si="95"/>
        <v>0</v>
      </c>
      <c r="BW247">
        <f t="shared" si="96"/>
        <v>0</v>
      </c>
      <c r="BX247">
        <f t="shared" si="97"/>
        <v>0</v>
      </c>
      <c r="BY247">
        <f t="shared" si="98"/>
        <v>0</v>
      </c>
      <c r="BZ247">
        <f t="shared" si="99"/>
        <v>0</v>
      </c>
      <c r="CA247">
        <f t="shared" si="100"/>
        <v>0</v>
      </c>
      <c r="CB247">
        <f t="shared" si="101"/>
        <v>0</v>
      </c>
      <c r="CC247">
        <f t="shared" si="102"/>
        <v>1</v>
      </c>
      <c r="CD247">
        <f t="shared" si="103"/>
        <v>0</v>
      </c>
      <c r="CE247">
        <f t="shared" si="104"/>
        <v>0</v>
      </c>
      <c r="CF247">
        <f t="shared" si="105"/>
        <v>0</v>
      </c>
      <c r="CG247">
        <f t="shared" si="106"/>
        <v>89</v>
      </c>
      <c r="CH24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11379.144113280836</v>
      </c>
      <c r="CI247" s="79">
        <f>Table6[[#This Row],[sales]]-CH247</f>
        <v>-785.21279794065049</v>
      </c>
      <c r="CJ247">
        <f>ABS(Table6[[#This Row],[sales]]-CH247)/Table6[[#This Row],[sales]]</f>
        <v>7.4119113534712983E-2</v>
      </c>
      <c r="CK24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7936.4376576760933</v>
      </c>
      <c r="CL247" s="79">
        <f>Table6[[#This Row],[sales]]-CK247</f>
        <v>2657.4936576640921</v>
      </c>
      <c r="CM247">
        <f>ABS(Table6[[#This Row],[sales]]-CK247)/Table6[[#This Row],[sales]]</f>
        <v>0.25085056515478799</v>
      </c>
      <c r="CN24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10216.700800242685</v>
      </c>
      <c r="CO247" s="79">
        <f>Table6[[#This Row],[sales]]-CN247</f>
        <v>377.23051509750076</v>
      </c>
      <c r="CP247">
        <f>ABS(Table6[[#This Row],[sales]]-CN247)/Table6[[#This Row],[sales]]</f>
        <v>3.5608170741230391E-2</v>
      </c>
      <c r="CQ24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9706.7787138570566</v>
      </c>
      <c r="CR247" s="79">
        <f>Table6[[#This Row],[sales]]-CQ247</f>
        <v>887.15260148312882</v>
      </c>
      <c r="CS247">
        <f>ABS(Table6[[#This Row],[sales]]-CQ247)/Table6[[#This Row],[sales]]</f>
        <v>8.3741585165699295E-2</v>
      </c>
    </row>
    <row r="248" spans="1:97" x14ac:dyDescent="0.2">
      <c r="A248">
        <v>247</v>
      </c>
      <c r="B248" t="s">
        <v>322</v>
      </c>
      <c r="C248" s="5">
        <v>43359</v>
      </c>
      <c r="D248" s="6">
        <v>7824.2442186510052</v>
      </c>
      <c r="E248" s="8">
        <f>YEAR(Table6[[#This Row],[Date]])</f>
        <v>2018</v>
      </c>
      <c r="F248" s="6">
        <f>Table6[[#This Row],[TV_State]]+Table6[[#This Row],[Radio_State]]+Table6[[#This Row],[Online]]</f>
        <v>8527.3140351769525</v>
      </c>
      <c r="G248" s="6">
        <f t="shared" si="81"/>
        <v>7647.4716983848648</v>
      </c>
      <c r="H248" s="6">
        <f>LN(Table6[[#This Row],[PROF TV LING]])</f>
        <v>8.942130375251276</v>
      </c>
      <c r="I248" s="6">
        <f t="shared" si="82"/>
        <v>8.9649824252677668</v>
      </c>
      <c r="J248" s="6">
        <v>219.32097484423048</v>
      </c>
      <c r="K248" s="6">
        <f t="shared" si="87"/>
        <v>217.20102987478893</v>
      </c>
      <c r="L248" s="6">
        <f>0.5*J247+0.5*Table6[[#This Row],[Radio_State]]</f>
        <v>218.23522744401151</v>
      </c>
      <c r="M248" s="6">
        <f>LN(Table6[[#This Row],[RADIO LINGERING ]])</f>
        <v>5.3855735060326024</v>
      </c>
      <c r="N248" s="6">
        <f t="shared" si="83"/>
        <v>5.3905362953747318</v>
      </c>
      <c r="O248" s="6">
        <v>483.74884168171604</v>
      </c>
      <c r="P248" s="6">
        <f t="shared" si="84"/>
        <v>503.05692297812709</v>
      </c>
      <c r="Q248" s="6">
        <f>0.3*O247+0.7*Table6[[#This Row],[Online]]</f>
        <v>482.31196393414655</v>
      </c>
      <c r="R248" s="6">
        <f>LN(Table6[[#This Row],[ONLINE LINGERING]])</f>
        <v>6.1785911327679806</v>
      </c>
      <c r="S248" s="6">
        <f t="shared" si="85"/>
        <v>6.1815658498847235</v>
      </c>
      <c r="T248" s="6">
        <v>9459.2135328486002</v>
      </c>
      <c r="U248" s="6">
        <f t="shared" si="86"/>
        <v>9.1547445225274142</v>
      </c>
      <c r="V248" s="8">
        <f>YEAR(Table6[[#This Row],[Date]])</f>
        <v>2018</v>
      </c>
      <c r="W248" s="8">
        <f>WEEKNUM(Table6[[#This Row],[Date]])</f>
        <v>38</v>
      </c>
      <c r="X248" t="s">
        <v>412</v>
      </c>
      <c r="Y248" s="9">
        <f>Table6[[#This Row],[LNTVLING]]+Table6[[#This Row],[LNRADIOLING]]+Table6[[#This Row],[LNONLINELING]]</f>
        <v>20.506295014051858</v>
      </c>
      <c r="Z248">
        <f t="shared" si="107"/>
        <v>1</v>
      </c>
      <c r="AA248">
        <f t="shared" si="88"/>
        <v>0</v>
      </c>
      <c r="AB248">
        <f t="shared" si="89"/>
        <v>1</v>
      </c>
      <c r="AC248">
        <f t="shared" si="90"/>
        <v>0</v>
      </c>
      <c r="AD248">
        <f t="shared" si="91"/>
        <v>0</v>
      </c>
      <c r="AE248">
        <f t="shared" si="92"/>
        <v>0</v>
      </c>
      <c r="AF248">
        <f t="shared" si="93"/>
        <v>0</v>
      </c>
      <c r="AG248" s="9">
        <f>'[1]1'!J$20+'[1]1'!J$21*Table6[[#This Row],[TV_State]]</f>
        <v>9024.3210929133347</v>
      </c>
      <c r="AH248" s="9">
        <f>Table6[[#This Row],[sales]]-Table6[[#This Row],[Pred_1]]</f>
        <v>434.89243993526543</v>
      </c>
      <c r="AI248">
        <f>ABS(Table6[[#This Row],[Res_1]])/Table6[[#This Row],[sales]]</f>
        <v>4.597553892033765E-2</v>
      </c>
      <c r="AJ248" s="9">
        <f>'[1]2'!J$20+'[1]2'!J$21*Table6[[#This Row],[Radio_State]]</f>
        <v>2677.1129043558503</v>
      </c>
      <c r="AK248" s="9">
        <f>Table6[[#This Row],[sales]]-Table6[[#This Row],[ Pred_2 ]]</f>
        <v>6782.1006284927498</v>
      </c>
      <c r="AL248">
        <f>ABS(Table6[[#This Row],[ Res_2 ]])/Table6[[#This Row],[sales]]</f>
        <v>0.71698356369066452</v>
      </c>
      <c r="AM248" s="10">
        <f>'[1]3'!J$20+'[1]3'!J$21*Data!O248</f>
        <v>4595.5025897737041</v>
      </c>
      <c r="AN248" s="9">
        <f>Table6[[#This Row],[sales]]-Table6[[#This Row],[Pred_3]]</f>
        <v>4863.710943074896</v>
      </c>
      <c r="AO248" s="9">
        <f>ABS(Table6[[#This Row],[Res_3]])/Table6[[#This Row],[sales]]</f>
        <v>0.51417709582143356</v>
      </c>
      <c r="AP248" s="9">
        <f>'[1]4'!L$21+'[1]4'!L$27*Table6[[#This Row],[TV_State]]+'[1]4'!L$22*Table6[[#This Row],[NJ_DUM]]+'[1]4'!L$23*Table6[[#This Row],[NY_DUM]]+'[1]4'!L$24*Table6[[#This Row],[PA_DUM]]+'[1]4'!L$25*Table6[[#This Row],[CT_DUM]]+'[1]4'!L$26*Table6[[#This Row],[DL_DUM]]</f>
        <v>1963.7068296991843</v>
      </c>
      <c r="AQ248" s="9">
        <f>Table6[[#This Row],[sales]]-Table6[[#This Row],[Pred_4]]</f>
        <v>7495.5067031494164</v>
      </c>
      <c r="AR248">
        <f>ABS(Table6[[#This Row],[Res_4]]/Table6[[#This Row],[sales]])</f>
        <v>0.79240273804160311</v>
      </c>
      <c r="AS248" s="9">
        <f>'[1]5'!L$20+'[1]5'!L$26*Table6[[#This Row],[Radio_State]]+'[1]5'!L$21*Table6[[#This Row],[NJ_DUM]]+'[1]5'!L$22*Table6[[#This Row],[NY_DUM]]+'[1]5'!L$23*Table6[[#This Row],[PA_DUM]]+'[1]5'!L$24*Table6[[#This Row],[CT_DUM]]+'[1]5'!L$25*Table6[[#This Row],[DL_DUM]]</f>
        <v>582.74632790689816</v>
      </c>
      <c r="AT248" s="9">
        <f>Table6[[#This Row],[sales]]-Table6[[#This Row],[Pred_5]]</f>
        <v>8876.4672049417022</v>
      </c>
      <c r="AU248" s="9">
        <f>ABS(Table6[[#This Row],[Red_5]]/Table6[[#This Row],[sales]])</f>
        <v>0.93839378655707262</v>
      </c>
      <c r="AV248" s="9">
        <f>'[1]6'!L$20+'[1]6'!L$26*Table6[[#This Row],[Online]]+'[1]6'!L$21*Table6[[#This Row],[NJ_DUM]]+'[1]6'!L$22*Table6[[#This Row],[NY_DUM]]+'[1]6'!L$23*Table6[[#This Row],[PA_DUM]]+'[1]6'!L$24*Table6[[#This Row],[CT_DUM]]+'[1]6'!L$25*Table6[[#This Row],[DL_DUM]]</f>
        <v>2099.4457617527205</v>
      </c>
      <c r="AW248" s="9">
        <f>Table6[[#This Row],[sales]]-Table6[[#This Row],[Pred_6]]</f>
        <v>7359.7677710958797</v>
      </c>
      <c r="AX248" s="9">
        <f>ABS(Table6[[#This Row],[Red_6]]/Table6[[#This Row],[sales]])</f>
        <v>0.77805282072742454</v>
      </c>
      <c r="AY248" s="9">
        <f>'[1]7'!L$21+'[1]7'!L$27*Table6[[#This Row],[LNTV]]+'[1]7'!L$22*Table6[[#This Row],[NJ_DUM]]+'[1]7'!L$23*Table6[[#This Row],[NY_DUM]]+'[1]7'!L$24*Table6[[#This Row],[PA_DUM]]+'[1]7'!L$25*Table6[[#This Row],[CT_DUM]]+'[1]7'!L$26*Table6[[#This Row],[DL_DUM]]</f>
        <v>6.1378547676430468</v>
      </c>
      <c r="AZ248" s="9">
        <f>Table6[[#This Row],[sales]]-Table6[[#This Row],[Pred_7]]</f>
        <v>9453.075678080957</v>
      </c>
      <c r="BA248" s="9">
        <f>ABS(Table6[[#This Row],[Red_7]]/Table6[[#This Row],[sales]])</f>
        <v>0.999351124197976</v>
      </c>
      <c r="BB248" s="9">
        <f>'[1]8'!O$22+'[1]8'!O$28*Table6[[#This Row],[LNRADIOLING]]+'[1]8'!O$23*Table6[[#This Row],[DL_DUM]]+'[1]8'!O$24*Table6[[#This Row],[CT_DUM]]+'[1]8'!O$25*Table6[[#This Row],[PA_DUM]]+'[1]8'!O$26*Table6[[#This Row],[NY_DUM]]+'[1]8'!O$27*Table6[[#This Row],[NJ_DUM]]</f>
        <v>8.4708114525369531</v>
      </c>
      <c r="BC248" s="9">
        <f>Table6[[#This Row],[sales]]-Table6[[#This Row],[Pred_8]]</f>
        <v>9450.7427213960636</v>
      </c>
      <c r="BD248" s="9">
        <f>ABS(Table6[[#This Row],[Red_8]]/Table6[[#This Row],[sales]])</f>
        <v>0.99910449093646947</v>
      </c>
      <c r="BE248" s="9">
        <f>'[1]9'!M$19+'[1]9'!M$21*Table6[[#This Row],[LNONLINE]]+'[1]9'!M$20*Table6[[#This Row],[DL_DUM]]+'[1]9'!M$22*Table6[[#This Row],[CT_DUM]]+'[1]9'!M$23*Table6[[#This Row],[PA_DUM]]+'[1]9'!M$24*Table6[[#This Row],[NY_DUM]]+'[1]9'!M$25*Table6[[#This Row],[NJ_DUM]]</f>
        <v>8.6236843700373651</v>
      </c>
      <c r="BF248" s="9">
        <f>Table6[[#This Row],[sales]]-Table6[[#This Row],[Pred_9]]</f>
        <v>9450.589848478563</v>
      </c>
      <c r="BG248" s="9">
        <f>ABS(Table6[[#This Row],[Red_9]]/Table6[[#This Row],[sales]])</f>
        <v>0.99908832966503081</v>
      </c>
      <c r="BH248" s="9">
        <f>'[1]10'!P$22+'[1]10'!P$30*Table6[[#This Row],[LNTV]]+'[1]10'!P$29*Table6[[#This Row],[LNRADIOLING]]+'[1]10'!P$24*Table6[[#This Row],[LNONLINELING]]+'[1]10'!P$23*Table6[[#This Row],[DL_DUM]]+'[1]10'!P$25*Table6[[#This Row],[CT_DUM]]+'[1]10'!P$26*Table6[[#This Row],[PA_DUM]]+'[1]10'!P$27*Table6[[#This Row],[NY_DUM]]+'[1]10'!P$28*Table6[[#This Row],[NJ_DUM]]</f>
        <v>8.8598036470370474</v>
      </c>
      <c r="BI248" s="9">
        <f>Table6[[#This Row],[sales]]-Table6[[#This Row],[Pred_10]]</f>
        <v>9450.3537292015626</v>
      </c>
      <c r="BJ248" s="45">
        <f>ABS(Table6[[#This Row],[Red_10]]/Table6[[#This Row],[sales]])</f>
        <v>0.99906336783536276</v>
      </c>
      <c r="BK248" s="9">
        <f>'[1]11'!P$32+'[1]11'!P$40*Table6[[#This Row],[LNONLINELING]]+'[1]11'!P$39*Table6[[#This Row],[LNRADIOLING]]+'[1]11'!P$38*Table6[[#This Row],[LNTVLING]]+'[1]11'!P$33*Table6[[#This Row],[DL_DUM]]+'[1]11'!P$34*Table6[[#This Row],[CT_DUM]]+'[1]11'!P$35*Table6[[#This Row],[PA_DUM]]+'[1]11'!P$36*Table6[[#This Row],[NY_DUM]]+'[1]11'!P$37*Table6[[#This Row],[NJ_DUM]]</f>
        <v>8.6840032283514681</v>
      </c>
      <c r="BL248" s="9">
        <f>Table6[[#This Row],[sales]]-Table6[[#This Row],[ Pred_11]]</f>
        <v>9450.5295296202494</v>
      </c>
      <c r="BM248" s="47">
        <f>ABS(Table6[[#This Row],[ Red_11]]/Table6[[#This Row],[sales]])</f>
        <v>0.99908195293422708</v>
      </c>
      <c r="BN248" s="9">
        <f>'[1]12'!K$22+'[1]12'!K$28*Table6[[#This Row],[COMBINE LN LING]]+'[1]12'!K$23*Table6[[#This Row],[DL_DUM]]+'[1]12'!K$24*Table6[[#This Row],[CT_DUM]]+'[1]12'!K$25*Table6[[#This Row],[PA_DUM]]+'[1]12'!K$26*Table6[[#This Row],[NY_DUM]]+'[1]12'!K$27*Table6[[#This Row],[NJ_DUM]]</f>
        <v>8.5358132726968137</v>
      </c>
      <c r="BO248" s="9">
        <f>Table6[[#This Row],[sales]]-Table6[[#This Row],[ Pred_12]]</f>
        <v>9450.6777195759041</v>
      </c>
      <c r="BP248" s="47">
        <f>ABS(Table6[[#This Row],[ Red_12]]/Table6[[#This Row],[sales]])</f>
        <v>0.99909761913682849</v>
      </c>
      <c r="BQ248">
        <f>LN(G248+'2019 Totals and Calculations'!C$18)</f>
        <v>8.9882856292393338</v>
      </c>
      <c r="BR248">
        <f>LN(Table6[[#This Row],[PROF RADIO]]+'2019 Totals and Calculations'!D$18)</f>
        <v>5.6346374349660779</v>
      </c>
      <c r="BS248">
        <f>LN(Table6[[#This Row],[ONLINE LINGERING]]+'2019 Totals and Calculations'!E$18)</f>
        <v>6.2656610871621572</v>
      </c>
      <c r="BT248">
        <f>MONTH(Table6[[#This Row],[Date]])</f>
        <v>9</v>
      </c>
      <c r="BU248">
        <f t="shared" si="94"/>
        <v>0</v>
      </c>
      <c r="BV248">
        <f t="shared" si="95"/>
        <v>0</v>
      </c>
      <c r="BW248">
        <f t="shared" si="96"/>
        <v>0</v>
      </c>
      <c r="BX248">
        <f t="shared" si="97"/>
        <v>0</v>
      </c>
      <c r="BY248">
        <f t="shared" si="98"/>
        <v>0</v>
      </c>
      <c r="BZ248">
        <f t="shared" si="99"/>
        <v>0</v>
      </c>
      <c r="CA248">
        <f t="shared" si="100"/>
        <v>0</v>
      </c>
      <c r="CB248">
        <f t="shared" si="101"/>
        <v>0</v>
      </c>
      <c r="CC248">
        <f t="shared" si="102"/>
        <v>1</v>
      </c>
      <c r="CD248">
        <f t="shared" si="103"/>
        <v>0</v>
      </c>
      <c r="CE248">
        <f t="shared" si="104"/>
        <v>0</v>
      </c>
      <c r="CF248">
        <f t="shared" si="105"/>
        <v>0</v>
      </c>
      <c r="CG248">
        <f t="shared" si="106"/>
        <v>90</v>
      </c>
      <c r="CH24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11442.314950000409</v>
      </c>
      <c r="CI248" s="79">
        <f>Table6[[#This Row],[sales]]-CH248</f>
        <v>-1983.1014171518091</v>
      </c>
      <c r="CJ248">
        <f>ABS(Table6[[#This Row],[sales]]-CH248)/Table6[[#This Row],[sales]]</f>
        <v>0.20964760022227841</v>
      </c>
      <c r="CK24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7972.9991738479112</v>
      </c>
      <c r="CL248" s="79">
        <f>Table6[[#This Row],[sales]]-CK248</f>
        <v>1486.214359000689</v>
      </c>
      <c r="CM248">
        <f>ABS(Table6[[#This Row],[sales]]-CK248)/Table6[[#This Row],[sales]]</f>
        <v>0.15711817413145152</v>
      </c>
      <c r="CN24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10271.313994923083</v>
      </c>
      <c r="CO248" s="79">
        <f>Table6[[#This Row],[sales]]-CN248</f>
        <v>-812.10046207448249</v>
      </c>
      <c r="CP248">
        <f>ABS(Table6[[#This Row],[sales]]-CN248)/Table6[[#This Row],[sales]]</f>
        <v>8.5852852275121655E-2</v>
      </c>
      <c r="CQ24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9778.6759300184294</v>
      </c>
      <c r="CR248" s="79">
        <f>Table6[[#This Row],[sales]]-CQ248</f>
        <v>-319.46239716982927</v>
      </c>
      <c r="CS248">
        <f>ABS(Table6[[#This Row],[sales]]-CQ248)/Table6[[#This Row],[sales]]</f>
        <v>3.3772617148396751E-2</v>
      </c>
    </row>
    <row r="249" spans="1:97" x14ac:dyDescent="0.2">
      <c r="A249">
        <v>248</v>
      </c>
      <c r="B249" t="s">
        <v>322</v>
      </c>
      <c r="C249" s="5">
        <v>43366</v>
      </c>
      <c r="D249" s="6">
        <v>3951.243330418758</v>
      </c>
      <c r="E249" s="8">
        <f>YEAR(Table6[[#This Row],[Date]])</f>
        <v>2018</v>
      </c>
      <c r="F249" s="6">
        <f>Table6[[#This Row],[TV_State]]+Table6[[#This Row],[Radio_State]]+Table6[[#This Row],[Online]]</f>
        <v>5025.1990428015515</v>
      </c>
      <c r="G249" s="6">
        <f t="shared" si="81"/>
        <v>6538.6031879950315</v>
      </c>
      <c r="H249" s="6">
        <f>LN(Table6[[#This Row],[PROF TV LING]])</f>
        <v>8.7854788418225542</v>
      </c>
      <c r="I249" s="6">
        <f t="shared" si="82"/>
        <v>8.2817855755609902</v>
      </c>
      <c r="J249" s="6">
        <v>585.36938228426038</v>
      </c>
      <c r="K249" s="6">
        <f t="shared" si="87"/>
        <v>401.28520607952464</v>
      </c>
      <c r="L249" s="6">
        <f>0.5*J248+0.5*Table6[[#This Row],[Radio_State]]</f>
        <v>402.34517856424543</v>
      </c>
      <c r="M249" s="6">
        <f>LN(Table6[[#This Row],[RADIO LINGERING ]])</f>
        <v>5.9973103733321871</v>
      </c>
      <c r="N249" s="6">
        <f t="shared" si="83"/>
        <v>6.3722430706765509</v>
      </c>
      <c r="O249" s="6">
        <v>488.58633009853315</v>
      </c>
      <c r="P249" s="6">
        <f t="shared" si="84"/>
        <v>492.92750796241125</v>
      </c>
      <c r="Q249" s="6">
        <f>0.3*O248+0.7*Table6[[#This Row],[Online]]</f>
        <v>487.13508357348798</v>
      </c>
      <c r="R249" s="6">
        <f>LN(Table6[[#This Row],[ONLINE LINGERING]])</f>
        <v>6.1885414636211493</v>
      </c>
      <c r="S249" s="6">
        <f t="shared" si="85"/>
        <v>6.1915161807378922</v>
      </c>
      <c r="T249" s="6">
        <v>10450.366680430481</v>
      </c>
      <c r="U249" s="6">
        <f t="shared" si="86"/>
        <v>9.2543923458137609</v>
      </c>
      <c r="V249" s="8">
        <f>YEAR(Table6[[#This Row],[Date]])</f>
        <v>2018</v>
      </c>
      <c r="W249" s="8">
        <f>WEEKNUM(Table6[[#This Row],[Date]])</f>
        <v>39</v>
      </c>
      <c r="X249" t="s">
        <v>413</v>
      </c>
      <c r="Y249" s="9">
        <f>Table6[[#This Row],[LNTVLING]]+Table6[[#This Row],[LNRADIOLING]]+Table6[[#This Row],[LNONLINELING]]</f>
        <v>20.971330678775892</v>
      </c>
      <c r="Z249">
        <f t="shared" si="107"/>
        <v>1</v>
      </c>
      <c r="AA249">
        <f t="shared" si="88"/>
        <v>0</v>
      </c>
      <c r="AB249">
        <f t="shared" si="89"/>
        <v>1</v>
      </c>
      <c r="AC249">
        <f t="shared" si="90"/>
        <v>0</v>
      </c>
      <c r="AD249">
        <f t="shared" si="91"/>
        <v>0</v>
      </c>
      <c r="AE249">
        <f t="shared" si="92"/>
        <v>0</v>
      </c>
      <c r="AF249">
        <f t="shared" si="93"/>
        <v>0</v>
      </c>
      <c r="AG249" s="9">
        <f>'[1]1'!J$20+'[1]1'!J$21*Table6[[#This Row],[TV_State]]</f>
        <v>5215.4997619221149</v>
      </c>
      <c r="AH249" s="9">
        <f>Table6[[#This Row],[sales]]-Table6[[#This Row],[Pred_1]]</f>
        <v>5234.8669185083663</v>
      </c>
      <c r="AI249">
        <f>ABS(Table6[[#This Row],[Res_1]])/Table6[[#This Row],[sales]]</f>
        <v>0.50092662569546575</v>
      </c>
      <c r="AJ249" s="9">
        <f>'[1]2'!J$20+'[1]2'!J$21*Table6[[#This Row],[Radio_State]]</f>
        <v>4284.0854758129135</v>
      </c>
      <c r="AK249" s="9">
        <f>Table6[[#This Row],[sales]]-Table6[[#This Row],[ Pred_2 ]]</f>
        <v>6166.2812046175677</v>
      </c>
      <c r="AL249">
        <f>ABS(Table6[[#This Row],[ Res_2 ]])/Table6[[#This Row],[sales]]</f>
        <v>0.59005405199461958</v>
      </c>
      <c r="AM249" s="10">
        <f>'[1]3'!J$20+'[1]3'!J$21*Data!O249</f>
        <v>4623.4503138541932</v>
      </c>
      <c r="AN249" s="9">
        <f>Table6[[#This Row],[sales]]-Table6[[#This Row],[Pred_3]]</f>
        <v>5826.9163665762881</v>
      </c>
      <c r="AO249" s="9">
        <f>ABS(Table6[[#This Row],[Res_3]])/Table6[[#This Row],[sales]]</f>
        <v>0.55758008735596443</v>
      </c>
      <c r="AP249" s="9">
        <f>'[1]4'!L$21+'[1]4'!L$27*Table6[[#This Row],[TV_State]]+'[1]4'!L$22*Table6[[#This Row],[NJ_DUM]]+'[1]4'!L$23*Table6[[#This Row],[NY_DUM]]+'[1]4'!L$24*Table6[[#This Row],[PA_DUM]]+'[1]4'!L$25*Table6[[#This Row],[CT_DUM]]+'[1]4'!L$26*Table6[[#This Row],[DL_DUM]]</f>
        <v>1109.3977961992705</v>
      </c>
      <c r="AQ249" s="9">
        <f>Table6[[#This Row],[sales]]-Table6[[#This Row],[Pred_4]]</f>
        <v>9340.9688842312098</v>
      </c>
      <c r="AR249">
        <f>ABS(Table6[[#This Row],[Res_4]]/Table6[[#This Row],[sales]])</f>
        <v>0.89384125647220136</v>
      </c>
      <c r="AS249" s="9">
        <f>'[1]5'!L$20+'[1]5'!L$26*Table6[[#This Row],[Radio_State]]+'[1]5'!L$21*Table6[[#This Row],[NJ_DUM]]+'[1]5'!L$22*Table6[[#This Row],[NY_DUM]]+'[1]5'!L$23*Table6[[#This Row],[PA_DUM]]+'[1]5'!L$24*Table6[[#This Row],[CT_DUM]]+'[1]5'!L$25*Table6[[#This Row],[DL_DUM]]</f>
        <v>1227.5754838663779</v>
      </c>
      <c r="AT249" s="9">
        <f>Table6[[#This Row],[sales]]-Table6[[#This Row],[Pred_5]]</f>
        <v>9222.7911965641033</v>
      </c>
      <c r="AU249" s="9">
        <f>ABS(Table6[[#This Row],[Red_5]]/Table6[[#This Row],[sales]])</f>
        <v>0.88253278364240029</v>
      </c>
      <c r="AV249" s="9">
        <f>'[1]6'!L$20+'[1]6'!L$26*Table6[[#This Row],[Online]]+'[1]6'!L$21*Table6[[#This Row],[NJ_DUM]]+'[1]6'!L$22*Table6[[#This Row],[NY_DUM]]+'[1]6'!L$23*Table6[[#This Row],[PA_DUM]]+'[1]6'!L$24*Table6[[#This Row],[CT_DUM]]+'[1]6'!L$25*Table6[[#This Row],[DL_DUM]]</f>
        <v>2120.499757382112</v>
      </c>
      <c r="AW249" s="9">
        <f>Table6[[#This Row],[sales]]-Table6[[#This Row],[Pred_6]]</f>
        <v>8329.8669230483683</v>
      </c>
      <c r="AX249" s="9">
        <f>ABS(Table6[[#This Row],[Red_6]]/Table6[[#This Row],[sales]])</f>
        <v>0.79708848289955281</v>
      </c>
      <c r="AY249" s="9">
        <f>'[1]7'!L$21+'[1]7'!L$27*Table6[[#This Row],[LNTV]]+'[1]7'!L$22*Table6[[#This Row],[NJ_DUM]]+'[1]7'!L$23*Table6[[#This Row],[NY_DUM]]+'[1]7'!L$24*Table6[[#This Row],[PA_DUM]]+'[1]7'!L$25*Table6[[#This Row],[CT_DUM]]+'[1]7'!L$26*Table6[[#This Row],[DL_DUM]]</f>
        <v>6.0622354731628052</v>
      </c>
      <c r="AZ249" s="9">
        <f>Table6[[#This Row],[sales]]-Table6[[#This Row],[Pred_7]]</f>
        <v>10444.304444957319</v>
      </c>
      <c r="BA249" s="9">
        <f>ABS(Table6[[#This Row],[Red_7]]/Table6[[#This Row],[sales]])</f>
        <v>0.99941990212797849</v>
      </c>
      <c r="BB249" s="9">
        <f>'[1]8'!O$22+'[1]8'!O$28*Table6[[#This Row],[LNRADIOLING]]+'[1]8'!O$23*Table6[[#This Row],[DL_DUM]]+'[1]8'!O$24*Table6[[#This Row],[CT_DUM]]+'[1]8'!O$25*Table6[[#This Row],[PA_DUM]]+'[1]8'!O$26*Table6[[#This Row],[NY_DUM]]+'[1]8'!O$27*Table6[[#This Row],[NJ_DUM]]</f>
        <v>8.5144533385968906</v>
      </c>
      <c r="BC249" s="9">
        <f>Table6[[#This Row],[sales]]-Table6[[#This Row],[Pred_8]]</f>
        <v>10441.852227091884</v>
      </c>
      <c r="BD249" s="9">
        <f>ABS(Table6[[#This Row],[Red_8]]/Table6[[#This Row],[sales]])</f>
        <v>0.99918524836506051</v>
      </c>
      <c r="BE249" s="9">
        <f>'[1]9'!M$19+'[1]9'!M$21*Table6[[#This Row],[LNONLINE]]+'[1]9'!M$20*Table6[[#This Row],[DL_DUM]]+'[1]9'!M$22*Table6[[#This Row],[CT_DUM]]+'[1]9'!M$23*Table6[[#This Row],[PA_DUM]]+'[1]9'!M$24*Table6[[#This Row],[NY_DUM]]+'[1]9'!M$25*Table6[[#This Row],[NJ_DUM]]</f>
        <v>8.6268348183686978</v>
      </c>
      <c r="BF249" s="9">
        <f>Table6[[#This Row],[sales]]-Table6[[#This Row],[Pred_9]]</f>
        <v>10441.739845612112</v>
      </c>
      <c r="BG249" s="9">
        <f>ABS(Table6[[#This Row],[Red_9]]/Table6[[#This Row],[sales]])</f>
        <v>0.99917449453381146</v>
      </c>
      <c r="BH249" s="9">
        <f>'[1]10'!P$22+'[1]10'!P$30*Table6[[#This Row],[LNTV]]+'[1]10'!P$29*Table6[[#This Row],[LNRADIOLING]]+'[1]10'!P$24*Table6[[#This Row],[LNONLINELING]]+'[1]10'!P$23*Table6[[#This Row],[DL_DUM]]+'[1]10'!P$25*Table6[[#This Row],[CT_DUM]]+'[1]10'!P$26*Table6[[#This Row],[PA_DUM]]+'[1]10'!P$27*Table6[[#This Row],[NY_DUM]]+'[1]10'!P$28*Table6[[#This Row],[NJ_DUM]]</f>
        <v>8.6993654899146957</v>
      </c>
      <c r="BI249" s="9">
        <f>Table6[[#This Row],[sales]]-Table6[[#This Row],[Pred_10]]</f>
        <v>10441.667314940567</v>
      </c>
      <c r="BJ249" s="45">
        <f>ABS(Table6[[#This Row],[Red_10]]/Table6[[#This Row],[sales]])</f>
        <v>0.99916755404322755</v>
      </c>
      <c r="BK249" s="9">
        <f>'[1]11'!P$32+'[1]11'!P$40*Table6[[#This Row],[LNONLINELING]]+'[1]11'!P$39*Table6[[#This Row],[LNRADIOLING]]+'[1]11'!P$38*Table6[[#This Row],[LNTVLING]]+'[1]11'!P$33*Table6[[#This Row],[DL_DUM]]+'[1]11'!P$34*Table6[[#This Row],[CT_DUM]]+'[1]11'!P$35*Table6[[#This Row],[PA_DUM]]+'[1]11'!P$36*Table6[[#This Row],[NY_DUM]]+'[1]11'!P$37*Table6[[#This Row],[NJ_DUM]]</f>
        <v>8.6186127159565586</v>
      </c>
      <c r="BL249" s="9">
        <f>Table6[[#This Row],[sales]]-Table6[[#This Row],[ Pred_11]]</f>
        <v>10441.748067714525</v>
      </c>
      <c r="BM249" s="47">
        <f>ABS(Table6[[#This Row],[ Red_11]]/Table6[[#This Row],[sales]])</f>
        <v>0.99917528131026301</v>
      </c>
      <c r="BN249" s="9">
        <f>'[1]12'!K$22+'[1]12'!K$28*Table6[[#This Row],[COMBINE LN LING]]+'[1]12'!K$23*Table6[[#This Row],[DL_DUM]]+'[1]12'!K$24*Table6[[#This Row],[CT_DUM]]+'[1]12'!K$25*Table6[[#This Row],[PA_DUM]]+'[1]12'!K$26*Table6[[#This Row],[NY_DUM]]+'[1]12'!K$27*Table6[[#This Row],[NJ_DUM]]</f>
        <v>8.5805663870822748</v>
      </c>
      <c r="BO249" s="9">
        <f>Table6[[#This Row],[sales]]-Table6[[#This Row],[ Pred_12]]</f>
        <v>10441.7861140434</v>
      </c>
      <c r="BP249" s="47">
        <f>ABS(Table6[[#This Row],[ Red_12]]/Table6[[#This Row],[sales]])</f>
        <v>0.99917892197953684</v>
      </c>
      <c r="BQ249">
        <f>LN(G249+'2019 Totals and Calculations'!C$18)</f>
        <v>8.8392544732323213</v>
      </c>
      <c r="BR249">
        <f>LN(Table6[[#This Row],[PROF RADIO]]+'2019 Totals and Calculations'!D$18)</f>
        <v>6.1399741437934274</v>
      </c>
      <c r="BS249">
        <f>LN(Table6[[#This Row],[ONLINE LINGERING]]+'2019 Totals and Calculations'!E$18)</f>
        <v>6.2747854628724777</v>
      </c>
      <c r="BT249">
        <f>MONTH(Table6[[#This Row],[Date]])</f>
        <v>9</v>
      </c>
      <c r="BU249">
        <f t="shared" si="94"/>
        <v>0</v>
      </c>
      <c r="BV249">
        <f t="shared" si="95"/>
        <v>0</v>
      </c>
      <c r="BW249">
        <f t="shared" si="96"/>
        <v>0</v>
      </c>
      <c r="BX249">
        <f t="shared" si="97"/>
        <v>0</v>
      </c>
      <c r="BY249">
        <f t="shared" si="98"/>
        <v>0</v>
      </c>
      <c r="BZ249">
        <f t="shared" si="99"/>
        <v>0</v>
      </c>
      <c r="CA249">
        <f t="shared" si="100"/>
        <v>0</v>
      </c>
      <c r="CB249">
        <f t="shared" si="101"/>
        <v>0</v>
      </c>
      <c r="CC249">
        <f t="shared" si="102"/>
        <v>1</v>
      </c>
      <c r="CD249">
        <f t="shared" si="103"/>
        <v>0</v>
      </c>
      <c r="CE249">
        <f t="shared" si="104"/>
        <v>0</v>
      </c>
      <c r="CF249">
        <f t="shared" si="105"/>
        <v>0</v>
      </c>
      <c r="CG249">
        <f t="shared" si="106"/>
        <v>91</v>
      </c>
      <c r="CH24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10974.912784826478</v>
      </c>
      <c r="CI249" s="79">
        <f>Table6[[#This Row],[sales]]-CH249</f>
        <v>-524.54610439599674</v>
      </c>
      <c r="CJ249">
        <f>ABS(Table6[[#This Row],[sales]]-CH249)/Table6[[#This Row],[sales]]</f>
        <v>5.0194038203297681E-2</v>
      </c>
      <c r="CK24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9329.5924425412595</v>
      </c>
      <c r="CL249" s="79">
        <f>Table6[[#This Row],[sales]]-CK249</f>
        <v>1120.7742378892217</v>
      </c>
      <c r="CM249">
        <f>ABS(Table6[[#This Row],[sales]]-CK249)/Table6[[#This Row],[sales]]</f>
        <v>0.10724736003646657</v>
      </c>
      <c r="CN24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10326.244644857677</v>
      </c>
      <c r="CO249" s="79">
        <f>Table6[[#This Row],[sales]]-CN249</f>
        <v>124.12203557280372</v>
      </c>
      <c r="CP249">
        <f>ABS(Table6[[#This Row],[sales]]-CN249)/Table6[[#This Row],[sales]]</f>
        <v>1.1877289990717414E-2</v>
      </c>
      <c r="CQ24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10385.316278687646</v>
      </c>
      <c r="CR249" s="79">
        <f>Table6[[#This Row],[sales]]-CQ249</f>
        <v>65.050401742835675</v>
      </c>
      <c r="CS249">
        <f>ABS(Table6[[#This Row],[sales]]-CQ249)/Table6[[#This Row],[sales]]</f>
        <v>6.2247004083263472E-3</v>
      </c>
    </row>
    <row r="250" spans="1:97" x14ac:dyDescent="0.2">
      <c r="A250">
        <v>249</v>
      </c>
      <c r="B250" t="s">
        <v>322</v>
      </c>
      <c r="C250" s="5">
        <v>43373</v>
      </c>
      <c r="D250" s="6">
        <v>3990.7557637229456</v>
      </c>
      <c r="E250" s="8">
        <f>YEAR(Table6[[#This Row],[Date]])</f>
        <v>2018</v>
      </c>
      <c r="F250" s="6">
        <f>Table6[[#This Row],[TV_State]]+Table6[[#This Row],[Radio_State]]+Table6[[#This Row],[Online]]</f>
        <v>5075.4510332295677</v>
      </c>
      <c r="G250" s="6">
        <f t="shared" si="81"/>
        <v>5774.2489607134057</v>
      </c>
      <c r="H250" s="6">
        <f>LN(Table6[[#This Row],[PROF TV LING]])</f>
        <v>8.6611634768398318</v>
      </c>
      <c r="I250" s="6">
        <f t="shared" si="82"/>
        <v>8.2917359064141571</v>
      </c>
      <c r="J250" s="6">
        <v>591.223076107103</v>
      </c>
      <c r="K250" s="6">
        <f t="shared" si="87"/>
        <v>496.25414109331382</v>
      </c>
      <c r="L250" s="6">
        <f>0.5*J249+0.5*Table6[[#This Row],[Radio_State]]</f>
        <v>588.29622919568169</v>
      </c>
      <c r="M250" s="6">
        <f>LN(Table6[[#This Row],[RADIO LINGERING ]])</f>
        <v>6.3772306121875904</v>
      </c>
      <c r="N250" s="6">
        <f t="shared" si="83"/>
        <v>6.3821934015297188</v>
      </c>
      <c r="O250" s="6">
        <v>493.47219339951857</v>
      </c>
      <c r="P250" s="6">
        <f t="shared" si="84"/>
        <v>493.30878776838631</v>
      </c>
      <c r="Q250" s="6">
        <f>0.3*O249+0.7*Table6[[#This Row],[Online]]</f>
        <v>492.00643440922289</v>
      </c>
      <c r="R250" s="6">
        <f>LN(Table6[[#This Row],[ONLINE LINGERING]])</f>
        <v>6.1984917944743172</v>
      </c>
      <c r="S250" s="6">
        <f t="shared" si="85"/>
        <v>6.2014665115910601</v>
      </c>
      <c r="T250" s="6">
        <v>10760.92448958786</v>
      </c>
      <c r="U250" s="6">
        <f t="shared" si="86"/>
        <v>9.2836767491316188</v>
      </c>
      <c r="V250" s="8">
        <f>YEAR(Table6[[#This Row],[Date]])</f>
        <v>2018</v>
      </c>
      <c r="W250" s="8">
        <f>WEEKNUM(Table6[[#This Row],[Date]])</f>
        <v>40</v>
      </c>
      <c r="X250" t="s">
        <v>414</v>
      </c>
      <c r="Y250" s="9">
        <f>Table6[[#This Row],[LNTVLING]]+Table6[[#This Row],[LNRADIOLING]]+Table6[[#This Row],[LNONLINELING]]</f>
        <v>21.236885883501738</v>
      </c>
      <c r="Z250">
        <f t="shared" si="107"/>
        <v>1</v>
      </c>
      <c r="AA250">
        <f t="shared" si="88"/>
        <v>0</v>
      </c>
      <c r="AB250">
        <f t="shared" si="89"/>
        <v>1</v>
      </c>
      <c r="AC250">
        <f t="shared" si="90"/>
        <v>0</v>
      </c>
      <c r="AD250">
        <f t="shared" si="91"/>
        <v>0</v>
      </c>
      <c r="AE250">
        <f t="shared" si="92"/>
        <v>0</v>
      </c>
      <c r="AF250">
        <f t="shared" si="93"/>
        <v>0</v>
      </c>
      <c r="AG250" s="9">
        <f>'[1]1'!J$20+'[1]1'!J$21*Table6[[#This Row],[TV_State]]</f>
        <v>5254.3574340867726</v>
      </c>
      <c r="AH250" s="9">
        <f>Table6[[#This Row],[sales]]-Table6[[#This Row],[Pred_1]]</f>
        <v>5506.5670555010875</v>
      </c>
      <c r="AI250">
        <f>ABS(Table6[[#This Row],[Res_1]])/Table6[[#This Row],[sales]]</f>
        <v>0.51171877108041919</v>
      </c>
      <c r="AJ250" s="9">
        <f>'[1]2'!J$20+'[1]2'!J$21*Table6[[#This Row],[Radio_State]]</f>
        <v>4309.7835125310676</v>
      </c>
      <c r="AK250" s="9">
        <f>Table6[[#This Row],[sales]]-Table6[[#This Row],[ Pred_2 ]]</f>
        <v>6451.1409770567925</v>
      </c>
      <c r="AL250">
        <f>ABS(Table6[[#This Row],[ Res_2 ]])/Table6[[#This Row],[sales]]</f>
        <v>0.59949690970314296</v>
      </c>
      <c r="AM250" s="10">
        <f>'[1]3'!J$20+'[1]3'!J$21*Data!O250</f>
        <v>4651.6775151754864</v>
      </c>
      <c r="AN250" s="9">
        <f>Table6[[#This Row],[sales]]-Table6[[#This Row],[Pred_3]]</f>
        <v>6109.2469744123737</v>
      </c>
      <c r="AO250" s="9">
        <f>ABS(Table6[[#This Row],[Res_3]])/Table6[[#This Row],[sales]]</f>
        <v>0.56772510394656206</v>
      </c>
      <c r="AP250" s="9">
        <f>'[1]4'!L$21+'[1]4'!L$27*Table6[[#This Row],[TV_State]]+'[1]4'!L$22*Table6[[#This Row],[NJ_DUM]]+'[1]4'!L$23*Table6[[#This Row],[NY_DUM]]+'[1]4'!L$24*Table6[[#This Row],[PA_DUM]]+'[1]4'!L$25*Table6[[#This Row],[CT_DUM]]+'[1]4'!L$26*Table6[[#This Row],[DL_DUM]]</f>
        <v>1118.1134742178051</v>
      </c>
      <c r="AQ250" s="9">
        <f>Table6[[#This Row],[sales]]-Table6[[#This Row],[Pred_4]]</f>
        <v>9642.8110153700545</v>
      </c>
      <c r="AR250">
        <f>ABS(Table6[[#This Row],[Res_4]]/Table6[[#This Row],[sales]])</f>
        <v>0.89609503576577654</v>
      </c>
      <c r="AS250" s="9">
        <f>'[1]5'!L$20+'[1]5'!L$26*Table6[[#This Row],[Radio_State]]+'[1]5'!L$21*Table6[[#This Row],[NJ_DUM]]+'[1]5'!L$22*Table6[[#This Row],[NY_DUM]]+'[1]5'!L$23*Table6[[#This Row],[PA_DUM]]+'[1]5'!L$24*Table6[[#This Row],[CT_DUM]]+'[1]5'!L$25*Table6[[#This Row],[DL_DUM]]</f>
        <v>1237.8873234217713</v>
      </c>
      <c r="AT250" s="9">
        <f>Table6[[#This Row],[sales]]-Table6[[#This Row],[Pred_5]]</f>
        <v>9523.0371661660884</v>
      </c>
      <c r="AU250" s="9">
        <f>ABS(Table6[[#This Row],[Red_5]]/Table6[[#This Row],[sales]])</f>
        <v>0.88496459345853262</v>
      </c>
      <c r="AV250" s="9">
        <f>'[1]6'!L$20+'[1]6'!L$26*Table6[[#This Row],[Online]]+'[1]6'!L$21*Table6[[#This Row],[NJ_DUM]]+'[1]6'!L$22*Table6[[#This Row],[NY_DUM]]+'[1]6'!L$23*Table6[[#This Row],[PA_DUM]]+'[1]6'!L$24*Table6[[#This Row],[CT_DUM]]+'[1]6'!L$25*Table6[[#This Row],[DL_DUM]]</f>
        <v>2141.7642929677977</v>
      </c>
      <c r="AW250" s="9">
        <f>Table6[[#This Row],[sales]]-Table6[[#This Row],[Pred_6]]</f>
        <v>8619.1601966200615</v>
      </c>
      <c r="AX250" s="9">
        <f>ABS(Table6[[#This Row],[Red_6]]/Table6[[#This Row],[sales]])</f>
        <v>0.80096837450721414</v>
      </c>
      <c r="AY250" s="9">
        <f>'[1]7'!L$21+'[1]7'!L$27*Table6[[#This Row],[LNTV]]+'[1]7'!L$22*Table6[[#This Row],[NJ_DUM]]+'[1]7'!L$23*Table6[[#This Row],[NY_DUM]]+'[1]7'!L$24*Table6[[#This Row],[PA_DUM]]+'[1]7'!L$25*Table6[[#This Row],[CT_DUM]]+'[1]7'!L$26*Table6[[#This Row],[DL_DUM]]</f>
        <v>6.0633368204528058</v>
      </c>
      <c r="AZ250" s="9">
        <f>Table6[[#This Row],[sales]]-Table6[[#This Row],[Pred_7]]</f>
        <v>10754.861152767407</v>
      </c>
      <c r="BA250" s="9">
        <f>ABS(Table6[[#This Row],[Red_7]]/Table6[[#This Row],[sales]])</f>
        <v>0.99943654127242321</v>
      </c>
      <c r="BB250" s="9">
        <f>'[1]8'!O$22+'[1]8'!O$28*Table6[[#This Row],[LNRADIOLING]]+'[1]8'!O$23*Table6[[#This Row],[DL_DUM]]+'[1]8'!O$24*Table6[[#This Row],[CT_DUM]]+'[1]8'!O$25*Table6[[#This Row],[PA_DUM]]+'[1]8'!O$26*Table6[[#This Row],[NY_DUM]]+'[1]8'!O$27*Table6[[#This Row],[NJ_DUM]]</f>
        <v>8.5415572073716852</v>
      </c>
      <c r="BC250" s="9">
        <f>Table6[[#This Row],[sales]]-Table6[[#This Row],[Pred_8]]</f>
        <v>10752.382932380488</v>
      </c>
      <c r="BD250" s="9">
        <f>ABS(Table6[[#This Row],[Red_8]]/Table6[[#This Row],[sales]])</f>
        <v>0.99920624317960438</v>
      </c>
      <c r="BE250" s="9">
        <f>'[1]9'!M$19+'[1]9'!M$21*Table6[[#This Row],[LNONLINE]]+'[1]9'!M$20*Table6[[#This Row],[DL_DUM]]+'[1]9'!M$22*Table6[[#This Row],[CT_DUM]]+'[1]9'!M$23*Table6[[#This Row],[PA_DUM]]+'[1]9'!M$24*Table6[[#This Row],[NY_DUM]]+'[1]9'!M$25*Table6[[#This Row],[NJ_DUM]]</f>
        <v>8.6299852667000305</v>
      </c>
      <c r="BF250" s="9">
        <f>Table6[[#This Row],[sales]]-Table6[[#This Row],[Pred_9]]</f>
        <v>10752.29450432116</v>
      </c>
      <c r="BG250" s="9">
        <f>ABS(Table6[[#This Row],[Red_9]]/Table6[[#This Row],[sales]])</f>
        <v>0.99919802566451887</v>
      </c>
      <c r="BH250" s="9">
        <f>'[1]10'!P$22+'[1]10'!P$30*Table6[[#This Row],[LNTV]]+'[1]10'!P$29*Table6[[#This Row],[LNRADIOLING]]+'[1]10'!P$24*Table6[[#This Row],[LNONLINELING]]+'[1]10'!P$23*Table6[[#This Row],[DL_DUM]]+'[1]10'!P$25*Table6[[#This Row],[CT_DUM]]+'[1]10'!P$26*Table6[[#This Row],[PA_DUM]]+'[1]10'!P$27*Table6[[#This Row],[NY_DUM]]+'[1]10'!P$28*Table6[[#This Row],[NJ_DUM]]</f>
        <v>8.613968945387418</v>
      </c>
      <c r="BI250" s="9">
        <f>Table6[[#This Row],[sales]]-Table6[[#This Row],[Pred_10]]</f>
        <v>10752.310520642473</v>
      </c>
      <c r="BJ250" s="45">
        <f>ABS(Table6[[#This Row],[Red_10]]/Table6[[#This Row],[sales]])</f>
        <v>0.99919951404233698</v>
      </c>
      <c r="BK250" s="9">
        <f>'[1]11'!P$32+'[1]11'!P$40*Table6[[#This Row],[LNONLINELING]]+'[1]11'!P$39*Table6[[#This Row],[LNRADIOLING]]+'[1]11'!P$38*Table6[[#This Row],[LNTVLING]]+'[1]11'!P$33*Table6[[#This Row],[DL_DUM]]+'[1]11'!P$34*Table6[[#This Row],[CT_DUM]]+'[1]11'!P$35*Table6[[#This Row],[PA_DUM]]+'[1]11'!P$36*Table6[[#This Row],[NY_DUM]]+'[1]11'!P$37*Table6[[#This Row],[NJ_DUM]]</f>
        <v>8.5842159460095377</v>
      </c>
      <c r="BL250" s="9">
        <f>Table6[[#This Row],[sales]]-Table6[[#This Row],[ Pred_11]]</f>
        <v>10752.34027364185</v>
      </c>
      <c r="BM250" s="47">
        <f>ABS(Table6[[#This Row],[ Red_11]]/Table6[[#This Row],[sales]])</f>
        <v>0.99920227895341929</v>
      </c>
      <c r="BN250" s="9">
        <f>'[1]12'!K$22+'[1]12'!K$28*Table6[[#This Row],[COMBINE LN LING]]+'[1]12'!K$23*Table6[[#This Row],[DL_DUM]]+'[1]12'!K$24*Table6[[#This Row],[CT_DUM]]+'[1]12'!K$25*Table6[[#This Row],[PA_DUM]]+'[1]12'!K$26*Table6[[#This Row],[NY_DUM]]+'[1]12'!K$27*Table6[[#This Row],[NJ_DUM]]</f>
        <v>8.6061223247323539</v>
      </c>
      <c r="BO250" s="9">
        <f>Table6[[#This Row],[sales]]-Table6[[#This Row],[ Pred_12]]</f>
        <v>10752.318367263128</v>
      </c>
      <c r="BP250" s="47">
        <f>ABS(Table6[[#This Row],[ Red_12]]/Table6[[#This Row],[sales]])</f>
        <v>0.9992002432195245</v>
      </c>
      <c r="BQ250">
        <f>LN(G250+'2019 Totals and Calculations'!C$18)</f>
        <v>8.7218456268956661</v>
      </c>
      <c r="BR250">
        <f>LN(Table6[[#This Row],[PROF RADIO]]+'2019 Totals and Calculations'!D$18)</f>
        <v>6.326168269692567</v>
      </c>
      <c r="BS250">
        <f>LN(Table6[[#This Row],[ONLINE LINGERING]]+'2019 Totals and Calculations'!E$18)</f>
        <v>6.283917343700911</v>
      </c>
      <c r="BT250">
        <f>MONTH(Table6[[#This Row],[Date]])</f>
        <v>9</v>
      </c>
      <c r="BU250">
        <f t="shared" si="94"/>
        <v>0</v>
      </c>
      <c r="BV250">
        <f t="shared" si="95"/>
        <v>0</v>
      </c>
      <c r="BW250">
        <f t="shared" si="96"/>
        <v>0</v>
      </c>
      <c r="BX250">
        <f t="shared" si="97"/>
        <v>0</v>
      </c>
      <c r="BY250">
        <f t="shared" si="98"/>
        <v>0</v>
      </c>
      <c r="BZ250">
        <f t="shared" si="99"/>
        <v>0</v>
      </c>
      <c r="CA250">
        <f t="shared" si="100"/>
        <v>0</v>
      </c>
      <c r="CB250">
        <f t="shared" si="101"/>
        <v>0</v>
      </c>
      <c r="CC250">
        <f t="shared" si="102"/>
        <v>1</v>
      </c>
      <c r="CD250">
        <f t="shared" si="103"/>
        <v>0</v>
      </c>
      <c r="CE250">
        <f t="shared" si="104"/>
        <v>0</v>
      </c>
      <c r="CF250">
        <f t="shared" si="105"/>
        <v>0</v>
      </c>
      <c r="CG250">
        <f t="shared" si="106"/>
        <v>92</v>
      </c>
      <c r="CH25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10626.266410433163</v>
      </c>
      <c r="CI250" s="79">
        <f>Table6[[#This Row],[sales]]-CH250</f>
        <v>134.65807915469668</v>
      </c>
      <c r="CJ250">
        <f>ABS(Table6[[#This Row],[sales]]-CH250)/Table6[[#This Row],[sales]]</f>
        <v>1.251361621252804E-2</v>
      </c>
      <c r="CK25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9899.8395074417276</v>
      </c>
      <c r="CL250" s="79">
        <f>Table6[[#This Row],[sales]]-CK250</f>
        <v>861.08498214613246</v>
      </c>
      <c r="CM250">
        <f>ABS(Table6[[#This Row],[sales]]-CK250)/Table6[[#This Row],[sales]]</f>
        <v>8.0019610116148276E-2</v>
      </c>
      <c r="CN25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10381.494507997641</v>
      </c>
      <c r="CO250" s="79">
        <f>Table6[[#This Row],[sales]]-CN250</f>
        <v>379.42998159021954</v>
      </c>
      <c r="CP250">
        <f>ABS(Table6[[#This Row],[sales]]-CN250)/Table6[[#This Row],[sales]]</f>
        <v>3.5259979935492659E-2</v>
      </c>
      <c r="CQ25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10593.551332477031</v>
      </c>
      <c r="CR250" s="79">
        <f>Table6[[#This Row],[sales]]-CQ250</f>
        <v>167.3731571108292</v>
      </c>
      <c r="CS250">
        <f>ABS(Table6[[#This Row],[sales]]-CQ250)/Table6[[#This Row],[sales]]</f>
        <v>1.5553789757820291E-2</v>
      </c>
    </row>
    <row r="251" spans="1:97" x14ac:dyDescent="0.2">
      <c r="A251">
        <v>250</v>
      </c>
      <c r="B251" t="s">
        <v>322</v>
      </c>
      <c r="C251" s="5">
        <v>43380</v>
      </c>
      <c r="D251" s="6">
        <v>4030.6633213601754</v>
      </c>
      <c r="E251" s="8">
        <f>YEAR(Table6[[#This Row],[Date]])</f>
        <v>2018</v>
      </c>
      <c r="F251" s="6">
        <f>Table6[[#This Row],[TV_State]]+Table6[[#This Row],[Radio_State]]+Table6[[#This Row],[Online]]</f>
        <v>5126.2055435618631</v>
      </c>
      <c r="G251" s="6">
        <f t="shared" si="81"/>
        <v>5251.1732689074361</v>
      </c>
      <c r="H251" s="6">
        <f>LN(Table6[[#This Row],[PROF TV LING]])</f>
        <v>8.5662068104096729</v>
      </c>
      <c r="I251" s="6">
        <f t="shared" si="82"/>
        <v>8.3016862372673259</v>
      </c>
      <c r="J251" s="6">
        <v>597.1353068681741</v>
      </c>
      <c r="K251" s="6">
        <f t="shared" si="87"/>
        <v>546.6947239807439</v>
      </c>
      <c r="L251" s="6">
        <f>0.5*J250+0.5*Table6[[#This Row],[Radio_State]]</f>
        <v>594.17919148763849</v>
      </c>
      <c r="M251" s="6">
        <f>LN(Table6[[#This Row],[RADIO LINGERING ]])</f>
        <v>6.3871809430407582</v>
      </c>
      <c r="N251" s="6">
        <f t="shared" si="83"/>
        <v>6.3921437323828876</v>
      </c>
      <c r="O251" s="6">
        <v>498.40691533351378</v>
      </c>
      <c r="P251" s="6">
        <f t="shared" si="84"/>
        <v>496.8774770639755</v>
      </c>
      <c r="Q251" s="6">
        <f>0.3*O250+0.7*Table6[[#This Row],[Online]]</f>
        <v>496.92649875331517</v>
      </c>
      <c r="R251" s="6">
        <f>LN(Table6[[#This Row],[ONLINE LINGERING]])</f>
        <v>6.2084421253274851</v>
      </c>
      <c r="S251" s="6">
        <f t="shared" si="85"/>
        <v>6.211416842444228</v>
      </c>
      <c r="T251" s="6">
        <v>3419.1154144777074</v>
      </c>
      <c r="U251" s="6">
        <f t="shared" si="86"/>
        <v>8.1371371458632673</v>
      </c>
      <c r="V251" s="8">
        <f>YEAR(Table6[[#This Row],[Date]])</f>
        <v>2018</v>
      </c>
      <c r="W251" s="8">
        <f>WEEKNUM(Table6[[#This Row],[Date]])</f>
        <v>41</v>
      </c>
      <c r="X251" t="s">
        <v>415</v>
      </c>
      <c r="Y251" s="9">
        <f>Table6[[#This Row],[LNTVLING]]+Table6[[#This Row],[LNRADIOLING]]+Table6[[#This Row],[LNONLINELING]]</f>
        <v>21.161829878777915</v>
      </c>
      <c r="Z251">
        <f t="shared" si="107"/>
        <v>1</v>
      </c>
      <c r="AA251">
        <f t="shared" si="88"/>
        <v>0</v>
      </c>
      <c r="AB251">
        <f t="shared" si="89"/>
        <v>1</v>
      </c>
      <c r="AC251">
        <f t="shared" si="90"/>
        <v>0</v>
      </c>
      <c r="AD251">
        <f t="shared" si="91"/>
        <v>0</v>
      </c>
      <c r="AE251">
        <f t="shared" si="92"/>
        <v>0</v>
      </c>
      <c r="AF251">
        <f t="shared" si="93"/>
        <v>0</v>
      </c>
      <c r="AG251" s="9">
        <f>'[1]1'!J$20+'[1]1'!J$21*Table6[[#This Row],[TV_State]]</f>
        <v>5293.6036829730774</v>
      </c>
      <c r="AH251" s="9">
        <f>Table6[[#This Row],[sales]]-Table6[[#This Row],[Pred_1]]</f>
        <v>-1874.48826849537</v>
      </c>
      <c r="AI251">
        <f>ABS(Table6[[#This Row],[Res_1]])/Table6[[#This Row],[sales]]</f>
        <v>0.54823778704811887</v>
      </c>
      <c r="AJ251" s="9">
        <f>'[1]2'!J$20+'[1]2'!J$21*Table6[[#This Row],[Radio_State]]</f>
        <v>4335.738529616403</v>
      </c>
      <c r="AK251" s="9">
        <f>Table6[[#This Row],[sales]]-Table6[[#This Row],[ Pred_2 ]]</f>
        <v>-916.62311513869554</v>
      </c>
      <c r="AL251">
        <f>ABS(Table6[[#This Row],[ Res_2 ]])/Table6[[#This Row],[sales]]</f>
        <v>0.26808779582502507</v>
      </c>
      <c r="AM251" s="10">
        <f>'[1]3'!J$20+'[1]3'!J$21*Data!O251</f>
        <v>4680.1869885099932</v>
      </c>
      <c r="AN251" s="9">
        <f>Table6[[#This Row],[sales]]-Table6[[#This Row],[Pred_3]]</f>
        <v>-1261.0715740322858</v>
      </c>
      <c r="AO251" s="9">
        <f>ABS(Table6[[#This Row],[Res_3]])/Table6[[#This Row],[sales]]</f>
        <v>0.3688297764657128</v>
      </c>
      <c r="AP251" s="9">
        <f>'[1]4'!L$21+'[1]4'!L$27*Table6[[#This Row],[TV_State]]+'[1]4'!L$22*Table6[[#This Row],[NJ_DUM]]+'[1]4'!L$23*Table6[[#This Row],[NY_DUM]]+'[1]4'!L$24*Table6[[#This Row],[PA_DUM]]+'[1]4'!L$25*Table6[[#This Row],[CT_DUM]]+'[1]4'!L$26*Table6[[#This Row],[DL_DUM]]</f>
        <v>1126.916309016525</v>
      </c>
      <c r="AQ251" s="9">
        <f>Table6[[#This Row],[sales]]-Table6[[#This Row],[Pred_4]]</f>
        <v>2292.1991054611826</v>
      </c>
      <c r="AR251">
        <f>ABS(Table6[[#This Row],[Res_4]]/Table6[[#This Row],[sales]])</f>
        <v>0.67040705784754306</v>
      </c>
      <c r="AS251" s="9">
        <f>'[1]5'!L$20+'[1]5'!L$26*Table6[[#This Row],[Radio_State]]+'[1]5'!L$21*Table6[[#This Row],[NJ_DUM]]+'[1]5'!L$22*Table6[[#This Row],[NY_DUM]]+'[1]5'!L$23*Table6[[#This Row],[PA_DUM]]+'[1]5'!L$24*Table6[[#This Row],[CT_DUM]]+'[1]5'!L$25*Table6[[#This Row],[DL_DUM]]</f>
        <v>1248.3022813727184</v>
      </c>
      <c r="AT251" s="9">
        <f>Table6[[#This Row],[sales]]-Table6[[#This Row],[Pred_5]]</f>
        <v>2170.813133104989</v>
      </c>
      <c r="AU251" s="9">
        <f>ABS(Table6[[#This Row],[Red_5]]/Table6[[#This Row],[sales]])</f>
        <v>0.63490490081528739</v>
      </c>
      <c r="AV251" s="9">
        <f>'[1]6'!L$20+'[1]6'!L$26*Table6[[#This Row],[Online]]+'[1]6'!L$21*Table6[[#This Row],[NJ_DUM]]+'[1]6'!L$22*Table6[[#This Row],[NY_DUM]]+'[1]6'!L$23*Table6[[#This Row],[PA_DUM]]+'[1]6'!L$24*Table6[[#This Row],[CT_DUM]]+'[1]6'!L$25*Table6[[#This Row],[DL_DUM]]</f>
        <v>2163.241473909341</v>
      </c>
      <c r="AW251" s="9">
        <f>Table6[[#This Row],[sales]]-Table6[[#This Row],[Pred_6]]</f>
        <v>1255.8739405683664</v>
      </c>
      <c r="AX251" s="9">
        <f>ABS(Table6[[#This Row],[Red_6]]/Table6[[#This Row],[sales]])</f>
        <v>0.36730960740622132</v>
      </c>
      <c r="AY251" s="9">
        <f>'[1]7'!L$21+'[1]7'!L$27*Table6[[#This Row],[LNTV]]+'[1]7'!L$22*Table6[[#This Row],[NJ_DUM]]+'[1]7'!L$23*Table6[[#This Row],[NY_DUM]]+'[1]7'!L$24*Table6[[#This Row],[PA_DUM]]+'[1]7'!L$25*Table6[[#This Row],[CT_DUM]]+'[1]7'!L$26*Table6[[#This Row],[DL_DUM]]</f>
        <v>6.0644381677428063</v>
      </c>
      <c r="AZ251" s="9">
        <f>Table6[[#This Row],[sales]]-Table6[[#This Row],[Pred_7]]</f>
        <v>3413.0509763099644</v>
      </c>
      <c r="BA251" s="9">
        <f>ABS(Table6[[#This Row],[Red_7]]/Table6[[#This Row],[sales]])</f>
        <v>0.99822631370030268</v>
      </c>
      <c r="BB251" s="9">
        <f>'[1]8'!O$22+'[1]8'!O$28*Table6[[#This Row],[LNRADIOLING]]+'[1]8'!O$23*Table6[[#This Row],[DL_DUM]]+'[1]8'!O$24*Table6[[#This Row],[CT_DUM]]+'[1]8'!O$25*Table6[[#This Row],[PA_DUM]]+'[1]8'!O$26*Table6[[#This Row],[NY_DUM]]+'[1]8'!O$27*Table6[[#This Row],[NJ_DUM]]</f>
        <v>8.5422670733754593</v>
      </c>
      <c r="BC251" s="9">
        <f>Table6[[#This Row],[sales]]-Table6[[#This Row],[Pred_8]]</f>
        <v>3410.5731474043318</v>
      </c>
      <c r="BD251" s="9">
        <f>ABS(Table6[[#This Row],[Red_8]]/Table6[[#This Row],[sales]])</f>
        <v>0.99750161488050249</v>
      </c>
      <c r="BE251" s="9">
        <f>'[1]9'!M$19+'[1]9'!M$21*Table6[[#This Row],[LNONLINE]]+'[1]9'!M$20*Table6[[#This Row],[DL_DUM]]+'[1]9'!M$22*Table6[[#This Row],[CT_DUM]]+'[1]9'!M$23*Table6[[#This Row],[PA_DUM]]+'[1]9'!M$24*Table6[[#This Row],[NY_DUM]]+'[1]9'!M$25*Table6[[#This Row],[NJ_DUM]]</f>
        <v>8.6331357150313632</v>
      </c>
      <c r="BF251" s="9">
        <f>Table6[[#This Row],[sales]]-Table6[[#This Row],[Pred_9]]</f>
        <v>3410.4822787626758</v>
      </c>
      <c r="BG251" s="9">
        <f>ABS(Table6[[#This Row],[Red_9]]/Table6[[#This Row],[sales]])</f>
        <v>0.99747503822816985</v>
      </c>
      <c r="BH251" s="9">
        <f>'[1]10'!P$22+'[1]10'!P$30*Table6[[#This Row],[LNTV]]+'[1]10'!P$29*Table6[[#This Row],[LNRADIOLING]]+'[1]10'!P$24*Table6[[#This Row],[LNONLINELING]]+'[1]10'!P$23*Table6[[#This Row],[DL_DUM]]+'[1]10'!P$25*Table6[[#This Row],[CT_DUM]]+'[1]10'!P$26*Table6[[#This Row],[PA_DUM]]+'[1]10'!P$27*Table6[[#This Row],[NY_DUM]]+'[1]10'!P$28*Table6[[#This Row],[NJ_DUM]]</f>
        <v>8.6157800286636359</v>
      </c>
      <c r="BI251" s="9">
        <f>Table6[[#This Row],[sales]]-Table6[[#This Row],[Pred_10]]</f>
        <v>3410.4996344490437</v>
      </c>
      <c r="BJ251" s="45">
        <f>ABS(Table6[[#This Row],[Red_10]]/Table6[[#This Row],[sales]])</f>
        <v>0.99748011430319616</v>
      </c>
      <c r="BK251" s="9">
        <f>'[1]11'!P$32+'[1]11'!P$40*Table6[[#This Row],[LNONLINELING]]+'[1]11'!P$39*Table6[[#This Row],[LNRADIOLING]]+'[1]11'!P$38*Table6[[#This Row],[LNTVLING]]+'[1]11'!P$33*Table6[[#This Row],[DL_DUM]]+'[1]11'!P$34*Table6[[#This Row],[CT_DUM]]+'[1]11'!P$35*Table6[[#This Row],[PA_DUM]]+'[1]11'!P$36*Table6[[#This Row],[NY_DUM]]+'[1]11'!P$37*Table6[[#This Row],[NJ_DUM]]</f>
        <v>8.6030367398378988</v>
      </c>
      <c r="BL251" s="9">
        <f>Table6[[#This Row],[sales]]-Table6[[#This Row],[ Pred_11]]</f>
        <v>3410.5123777378694</v>
      </c>
      <c r="BM251" s="47">
        <f>ABS(Table6[[#This Row],[ Red_11]]/Table6[[#This Row],[sales]])</f>
        <v>0.99748384137504986</v>
      </c>
      <c r="BN251" s="9">
        <f>'[1]12'!K$22+'[1]12'!K$28*Table6[[#This Row],[COMBINE LN LING]]+'[1]12'!K$23*Table6[[#This Row],[DL_DUM]]+'[1]12'!K$24*Table6[[#This Row],[CT_DUM]]+'[1]12'!K$25*Table6[[#This Row],[PA_DUM]]+'[1]12'!K$26*Table6[[#This Row],[NY_DUM]]+'[1]12'!K$27*Table6[[#This Row],[NJ_DUM]]</f>
        <v>8.5988992443978312</v>
      </c>
      <c r="BO251" s="9">
        <f>Table6[[#This Row],[sales]]-Table6[[#This Row],[ Pred_12]]</f>
        <v>3410.5165152333097</v>
      </c>
      <c r="BP251" s="47">
        <f>ABS(Table6[[#This Row],[ Red_12]]/Table6[[#This Row],[sales]])</f>
        <v>0.99748505148203337</v>
      </c>
      <c r="BQ251">
        <f>LN(G251+'2019 Totals and Calculations'!C$18)</f>
        <v>8.6327367048367023</v>
      </c>
      <c r="BR251">
        <f>LN(Table6[[#This Row],[PROF RADIO]]+'2019 Totals and Calculations'!D$18)</f>
        <v>6.4125587000093027</v>
      </c>
      <c r="BS251">
        <f>LN(Table6[[#This Row],[ONLINE LINGERING]]+'2019 Totals and Calculations'!E$18)</f>
        <v>6.293056667513043</v>
      </c>
      <c r="BT251">
        <f>MONTH(Table6[[#This Row],[Date]])</f>
        <v>10</v>
      </c>
      <c r="BU251">
        <f t="shared" si="94"/>
        <v>0</v>
      </c>
      <c r="BV251">
        <f t="shared" si="95"/>
        <v>0</v>
      </c>
      <c r="BW251">
        <f t="shared" si="96"/>
        <v>0</v>
      </c>
      <c r="BX251">
        <f t="shared" si="97"/>
        <v>0</v>
      </c>
      <c r="BY251">
        <f t="shared" si="98"/>
        <v>0</v>
      </c>
      <c r="BZ251">
        <f t="shared" si="99"/>
        <v>0</v>
      </c>
      <c r="CA251">
        <f t="shared" si="100"/>
        <v>0</v>
      </c>
      <c r="CB251">
        <f t="shared" si="101"/>
        <v>0</v>
      </c>
      <c r="CC251">
        <f t="shared" si="102"/>
        <v>0</v>
      </c>
      <c r="CD251">
        <f t="shared" si="103"/>
        <v>1</v>
      </c>
      <c r="CE251">
        <f t="shared" si="104"/>
        <v>0</v>
      </c>
      <c r="CF251">
        <f t="shared" si="105"/>
        <v>0</v>
      </c>
      <c r="CG251">
        <f t="shared" si="106"/>
        <v>93</v>
      </c>
      <c r="CH25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3557.3377245200468</v>
      </c>
      <c r="CI251" s="79">
        <f>Table6[[#This Row],[sales]]-CH251</f>
        <v>-138.22231004233936</v>
      </c>
      <c r="CJ251">
        <f>ABS(Table6[[#This Row],[sales]]-CH251)/Table6[[#This Row],[sales]]</f>
        <v>4.0426336431071817E-2</v>
      </c>
      <c r="CK25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3406.1834971994422</v>
      </c>
      <c r="CL251" s="79">
        <f>Table6[[#This Row],[sales]]-CK251</f>
        <v>12.931917278265246</v>
      </c>
      <c r="CM251">
        <f>ABS(Table6[[#This Row],[sales]]-CK251)/Table6[[#This Row],[sales]]</f>
        <v>3.7822406413972084E-3</v>
      </c>
      <c r="CN25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3766.8140882183043</v>
      </c>
      <c r="CO251" s="79">
        <f>Table6[[#This Row],[sales]]-CN251</f>
        <v>-347.69867374059686</v>
      </c>
      <c r="CP251">
        <f>ABS(Table6[[#This Row],[sales]]-CN251)/Table6[[#This Row],[sales]]</f>
        <v>0.10169258173278428</v>
      </c>
      <c r="CQ25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3774.5529405579437</v>
      </c>
      <c r="CR251" s="79">
        <f>Table6[[#This Row],[sales]]-CQ251</f>
        <v>-355.43752608023624</v>
      </c>
      <c r="CS251">
        <f>ABS(Table6[[#This Row],[sales]]-CQ251)/Table6[[#This Row],[sales]]</f>
        <v>0.10395598948640103</v>
      </c>
    </row>
    <row r="252" spans="1:97" x14ac:dyDescent="0.2">
      <c r="A252">
        <v>251</v>
      </c>
      <c r="B252" t="s">
        <v>322</v>
      </c>
      <c r="C252" s="5">
        <v>43387</v>
      </c>
      <c r="D252" s="6">
        <v>4070.9699545737767</v>
      </c>
      <c r="E252" s="8">
        <f>YEAR(Table6[[#This Row],[Date]])</f>
        <v>2018</v>
      </c>
      <c r="F252" s="6">
        <f>Table6[[#This Row],[TV_State]]+Table6[[#This Row],[Radio_State]]+Table6[[#This Row],[Online]]</f>
        <v>5371.3863072943213</v>
      </c>
      <c r="G252" s="6">
        <f t="shared" si="81"/>
        <v>4897.1122746073379</v>
      </c>
      <c r="H252" s="6">
        <f>LN(Table6[[#This Row],[PROF TV LING]])</f>
        <v>8.4964009786617378</v>
      </c>
      <c r="I252" s="6">
        <f t="shared" si="82"/>
        <v>8.3116365681204929</v>
      </c>
      <c r="J252" s="6">
        <v>603.10665993685575</v>
      </c>
      <c r="K252" s="6">
        <f t="shared" si="87"/>
        <v>574.90069195879983</v>
      </c>
      <c r="L252" s="6">
        <f>0.5*J251+0.5*Table6[[#This Row],[Radio_State]]</f>
        <v>600.12098340251487</v>
      </c>
      <c r="M252" s="6">
        <f>LN(Table6[[#This Row],[RADIO LINGERING ]])</f>
        <v>6.3971312738939261</v>
      </c>
      <c r="N252" s="6">
        <f t="shared" si="83"/>
        <v>6.4020940632360555</v>
      </c>
      <c r="O252" s="6">
        <v>697.30969278368832</v>
      </c>
      <c r="P252" s="6">
        <f t="shared" si="84"/>
        <v>637.1800280677744</v>
      </c>
      <c r="Q252" s="6">
        <f>0.3*O251+0.7*Table6[[#This Row],[Online]]</f>
        <v>637.63885954863588</v>
      </c>
      <c r="R252" s="6">
        <f>LN(Table6[[#This Row],[ONLINE LINGERING]])</f>
        <v>6.4577720722133103</v>
      </c>
      <c r="S252" s="6">
        <f t="shared" si="85"/>
        <v>6.5472296345802157</v>
      </c>
      <c r="T252" s="6">
        <v>3677.2824470469536</v>
      </c>
      <c r="U252" s="6">
        <f t="shared" si="86"/>
        <v>8.209929292886665</v>
      </c>
      <c r="V252" s="8">
        <f>YEAR(Table6[[#This Row],[Date]])</f>
        <v>2018</v>
      </c>
      <c r="W252" s="8">
        <f>WEEKNUM(Table6[[#This Row],[Date]])</f>
        <v>42</v>
      </c>
      <c r="X252" t="s">
        <v>416</v>
      </c>
      <c r="Y252" s="9">
        <f>Table6[[#This Row],[LNTVLING]]+Table6[[#This Row],[LNRADIOLING]]+Table6[[#This Row],[LNONLINELING]]</f>
        <v>21.351304324768975</v>
      </c>
      <c r="Z252">
        <f t="shared" si="107"/>
        <v>1</v>
      </c>
      <c r="AA252">
        <f t="shared" si="88"/>
        <v>0</v>
      </c>
      <c r="AB252">
        <f t="shared" si="89"/>
        <v>1</v>
      </c>
      <c r="AC252">
        <f t="shared" si="90"/>
        <v>0</v>
      </c>
      <c r="AD252">
        <f t="shared" si="91"/>
        <v>0</v>
      </c>
      <c r="AE252">
        <f t="shared" si="92"/>
        <v>0</v>
      </c>
      <c r="AF252">
        <f t="shared" si="93"/>
        <v>0</v>
      </c>
      <c r="AG252" s="9">
        <f>'[1]1'!J$20+'[1]1'!J$21*Table6[[#This Row],[TV_State]]</f>
        <v>5333.2423943482445</v>
      </c>
      <c r="AH252" s="9">
        <f>Table6[[#This Row],[sales]]-Table6[[#This Row],[Pred_1]]</f>
        <v>-1655.9599473012909</v>
      </c>
      <c r="AI252">
        <f>ABS(Table6[[#This Row],[Res_1]])/Table6[[#This Row],[sales]]</f>
        <v>0.45032166311595445</v>
      </c>
      <c r="AJ252" s="9">
        <f>'[1]2'!J$20+'[1]2'!J$21*Table6[[#This Row],[Radio_State]]</f>
        <v>4361.9530968725912</v>
      </c>
      <c r="AK252" s="9">
        <f>Table6[[#This Row],[sales]]-Table6[[#This Row],[ Pred_2 ]]</f>
        <v>-684.67064982563761</v>
      </c>
      <c r="AL252">
        <f>ABS(Table6[[#This Row],[ Res_2 ]])/Table6[[#This Row],[sales]]</f>
        <v>0.18618930138898176</v>
      </c>
      <c r="AM252" s="10">
        <f>'[1]3'!J$20+'[1]3'!J$21*Data!O252</f>
        <v>5829.3122088816363</v>
      </c>
      <c r="AN252" s="9">
        <f>Table6[[#This Row],[sales]]-Table6[[#This Row],[Pred_3]]</f>
        <v>-2152.0297618346826</v>
      </c>
      <c r="AO252" s="9">
        <f>ABS(Table6[[#This Row],[Res_3]])/Table6[[#This Row],[sales]]</f>
        <v>0.58522286303106064</v>
      </c>
      <c r="AP252" s="9">
        <f>'[1]4'!L$21+'[1]4'!L$27*Table6[[#This Row],[TV_State]]+'[1]4'!L$22*Table6[[#This Row],[NJ_DUM]]+'[1]4'!L$23*Table6[[#This Row],[NY_DUM]]+'[1]4'!L$24*Table6[[#This Row],[PA_DUM]]+'[1]4'!L$25*Table6[[#This Row],[CT_DUM]]+'[1]4'!L$26*Table6[[#This Row],[DL_DUM]]</f>
        <v>1135.8071721632318</v>
      </c>
      <c r="AQ252" s="9">
        <f>Table6[[#This Row],[sales]]-Table6[[#This Row],[Pred_4]]</f>
        <v>2541.4752748837218</v>
      </c>
      <c r="AR252">
        <f>ABS(Table6[[#This Row],[Res_4]]/Table6[[#This Row],[sales]])</f>
        <v>0.69112865587049388</v>
      </c>
      <c r="AS252" s="9">
        <f>'[1]5'!L$20+'[1]5'!L$26*Table6[[#This Row],[Radio_State]]+'[1]5'!L$21*Table6[[#This Row],[NJ_DUM]]+'[1]5'!L$22*Table6[[#This Row],[NY_DUM]]+'[1]5'!L$23*Table6[[#This Row],[PA_DUM]]+'[1]5'!L$24*Table6[[#This Row],[CT_DUM]]+'[1]5'!L$25*Table6[[#This Row],[DL_DUM]]</f>
        <v>1258.8213889031749</v>
      </c>
      <c r="AT252" s="9">
        <f>Table6[[#This Row],[sales]]-Table6[[#This Row],[Pred_5]]</f>
        <v>2418.4610581437787</v>
      </c>
      <c r="AU252" s="9">
        <f>ABS(Table6[[#This Row],[Red_5]]/Table6[[#This Row],[sales]])</f>
        <v>0.65767617608104234</v>
      </c>
      <c r="AV252" s="9">
        <f>'[1]6'!L$20+'[1]6'!L$26*Table6[[#This Row],[Online]]+'[1]6'!L$21*Table6[[#This Row],[NJ_DUM]]+'[1]6'!L$22*Table6[[#This Row],[NY_DUM]]+'[1]6'!L$23*Table6[[#This Row],[PA_DUM]]+'[1]6'!L$24*Table6[[#This Row],[CT_DUM]]+'[1]6'!L$25*Table6[[#This Row],[DL_DUM]]</f>
        <v>3028.9175947144377</v>
      </c>
      <c r="AW252" s="9">
        <f>Table6[[#This Row],[sales]]-Table6[[#This Row],[Pred_6]]</f>
        <v>648.36485233251597</v>
      </c>
      <c r="AX252" s="9">
        <f>ABS(Table6[[#This Row],[Red_6]]/Table6[[#This Row],[sales]])</f>
        <v>0.17631630468124257</v>
      </c>
      <c r="AY252" s="9">
        <f>'[1]7'!L$21+'[1]7'!L$27*Table6[[#This Row],[LNTV]]+'[1]7'!L$22*Table6[[#This Row],[NJ_DUM]]+'[1]7'!L$23*Table6[[#This Row],[NY_DUM]]+'[1]7'!L$24*Table6[[#This Row],[PA_DUM]]+'[1]7'!L$25*Table6[[#This Row],[CT_DUM]]+'[1]7'!L$26*Table6[[#This Row],[DL_DUM]]</f>
        <v>6.0655395150328069</v>
      </c>
      <c r="AZ252" s="9">
        <f>Table6[[#This Row],[sales]]-Table6[[#This Row],[Pred_7]]</f>
        <v>3671.2169075319207</v>
      </c>
      <c r="BA252" s="9">
        <f>ABS(Table6[[#This Row],[Red_7]]/Table6[[#This Row],[sales]])</f>
        <v>0.99835053749545299</v>
      </c>
      <c r="BB252" s="9">
        <f>'[1]8'!O$22+'[1]8'!O$28*Table6[[#This Row],[LNRADIOLING]]+'[1]8'!O$23*Table6[[#This Row],[DL_DUM]]+'[1]8'!O$24*Table6[[#This Row],[CT_DUM]]+'[1]8'!O$25*Table6[[#This Row],[PA_DUM]]+'[1]8'!O$26*Table6[[#This Row],[NY_DUM]]+'[1]8'!O$27*Table6[[#This Row],[NJ_DUM]]</f>
        <v>8.542976939379237</v>
      </c>
      <c r="BC252" s="9">
        <f>Table6[[#This Row],[sales]]-Table6[[#This Row],[Pred_8]]</f>
        <v>3668.7394701075746</v>
      </c>
      <c r="BD252" s="9">
        <f>ABS(Table6[[#This Row],[Red_8]]/Table6[[#This Row],[sales]])</f>
        <v>0.99767682328937246</v>
      </c>
      <c r="BE252" s="9">
        <f>'[1]9'!M$19+'[1]9'!M$21*Table6[[#This Row],[LNONLINE]]+'[1]9'!M$20*Table6[[#This Row],[DL_DUM]]+'[1]9'!M$22*Table6[[#This Row],[CT_DUM]]+'[1]9'!M$23*Table6[[#This Row],[PA_DUM]]+'[1]9'!M$24*Table6[[#This Row],[NY_DUM]]+'[1]9'!M$25*Table6[[#This Row],[NJ_DUM]]</f>
        <v>8.7394599032655655</v>
      </c>
      <c r="BF252" s="9">
        <f>Table6[[#This Row],[sales]]-Table6[[#This Row],[Pred_9]]</f>
        <v>3668.5429871436882</v>
      </c>
      <c r="BG252" s="9">
        <f>ABS(Table6[[#This Row],[Red_9]]/Table6[[#This Row],[sales]])</f>
        <v>0.99762339172225301</v>
      </c>
      <c r="BH252" s="9">
        <f>'[1]10'!P$22+'[1]10'!P$30*Table6[[#This Row],[LNTV]]+'[1]10'!P$29*Table6[[#This Row],[LNRADIOLING]]+'[1]10'!P$24*Table6[[#This Row],[LNONLINELING]]+'[1]10'!P$23*Table6[[#This Row],[DL_DUM]]+'[1]10'!P$25*Table6[[#This Row],[CT_DUM]]+'[1]10'!P$26*Table6[[#This Row],[PA_DUM]]+'[1]10'!P$27*Table6[[#This Row],[NY_DUM]]+'[1]10'!P$28*Table6[[#This Row],[NJ_DUM]]</f>
        <v>8.7105418605020848</v>
      </c>
      <c r="BI252" s="9">
        <f>Table6[[#This Row],[sales]]-Table6[[#This Row],[Pred_10]]</f>
        <v>3668.5719051864517</v>
      </c>
      <c r="BJ252" s="45">
        <f>ABS(Table6[[#This Row],[Red_10]]/Table6[[#This Row],[sales]])</f>
        <v>0.99763125569331856</v>
      </c>
      <c r="BK252" s="9">
        <f>'[1]11'!P$32+'[1]11'!P$40*Table6[[#This Row],[LNONLINELING]]+'[1]11'!P$39*Table6[[#This Row],[LNRADIOLING]]+'[1]11'!P$38*Table6[[#This Row],[LNTVLING]]+'[1]11'!P$33*Table6[[#This Row],[DL_DUM]]+'[1]11'!P$34*Table6[[#This Row],[CT_DUM]]+'[1]11'!P$35*Table6[[#This Row],[PA_DUM]]+'[1]11'!P$36*Table6[[#This Row],[NY_DUM]]+'[1]11'!P$37*Table6[[#This Row],[NJ_DUM]]</f>
        <v>8.7227044251687449</v>
      </c>
      <c r="BL252" s="9">
        <f>Table6[[#This Row],[sales]]-Table6[[#This Row],[ Pred_11]]</f>
        <v>3668.5597426217851</v>
      </c>
      <c r="BM252" s="47">
        <f>ABS(Table6[[#This Row],[ Red_11]]/Table6[[#This Row],[sales]])</f>
        <v>0.99762794820610712</v>
      </c>
      <c r="BN252" s="9">
        <f>'[1]12'!K$22+'[1]12'!K$28*Table6[[#This Row],[COMBINE LN LING]]+'[1]12'!K$23*Table6[[#This Row],[DL_DUM]]+'[1]12'!K$24*Table6[[#This Row],[CT_DUM]]+'[1]12'!K$25*Table6[[#This Row],[PA_DUM]]+'[1]12'!K$26*Table6[[#This Row],[NY_DUM]]+'[1]12'!K$27*Table6[[#This Row],[NJ_DUM]]</f>
        <v>8.617133483613852</v>
      </c>
      <c r="BO252" s="9">
        <f>Table6[[#This Row],[sales]]-Table6[[#This Row],[ Pred_12]]</f>
        <v>3668.6653135633396</v>
      </c>
      <c r="BP252" s="47">
        <f>ABS(Table6[[#This Row],[ Red_12]]/Table6[[#This Row],[sales]])</f>
        <v>0.99765665716253749</v>
      </c>
      <c r="BQ252">
        <f>LN(G252+'2019 Totals and Calculations'!C$18)</f>
        <v>8.5675736691434725</v>
      </c>
      <c r="BR252">
        <f>LN(Table6[[#This Row],[PROF RADIO]]+'2019 Totals and Calculations'!D$18)</f>
        <v>6.4578006125384109</v>
      </c>
      <c r="BS252">
        <f>LN(Table6[[#This Row],[ONLINE LINGERING]]+'2019 Totals and Calculations'!E$18)</f>
        <v>6.5243200566153181</v>
      </c>
      <c r="BT252">
        <f>MONTH(Table6[[#This Row],[Date]])</f>
        <v>10</v>
      </c>
      <c r="BU252">
        <f t="shared" si="94"/>
        <v>0</v>
      </c>
      <c r="BV252">
        <f t="shared" si="95"/>
        <v>0</v>
      </c>
      <c r="BW252">
        <f t="shared" si="96"/>
        <v>0</v>
      </c>
      <c r="BX252">
        <f t="shared" si="97"/>
        <v>0</v>
      </c>
      <c r="BY252">
        <f t="shared" si="98"/>
        <v>0</v>
      </c>
      <c r="BZ252">
        <f t="shared" si="99"/>
        <v>0</v>
      </c>
      <c r="CA252">
        <f t="shared" si="100"/>
        <v>0</v>
      </c>
      <c r="CB252">
        <f t="shared" si="101"/>
        <v>0</v>
      </c>
      <c r="CC252">
        <f t="shared" si="102"/>
        <v>0</v>
      </c>
      <c r="CD252">
        <f t="shared" si="103"/>
        <v>1</v>
      </c>
      <c r="CE252">
        <f t="shared" si="104"/>
        <v>0</v>
      </c>
      <c r="CF252">
        <f t="shared" si="105"/>
        <v>0</v>
      </c>
      <c r="CG252">
        <f t="shared" si="106"/>
        <v>94</v>
      </c>
      <c r="CH25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3498.373537379317</v>
      </c>
      <c r="CI252" s="79">
        <f>Table6[[#This Row],[sales]]-CH252</f>
        <v>178.90890966763664</v>
      </c>
      <c r="CJ252">
        <f>ABS(Table6[[#This Row],[sales]]-CH252)/Table6[[#This Row],[sales]]</f>
        <v>4.8652479716729313E-2</v>
      </c>
      <c r="CK25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3461.5757951560099</v>
      </c>
      <c r="CL252" s="79">
        <f>Table6[[#This Row],[sales]]-CK252</f>
        <v>215.7066518909437</v>
      </c>
      <c r="CM252">
        <f>ABS(Table6[[#This Row],[sales]]-CK252)/Table6[[#This Row],[sales]]</f>
        <v>5.8659255849157634E-2</v>
      </c>
      <c r="CN25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4071.9065483530794</v>
      </c>
      <c r="CO252" s="79">
        <f>Table6[[#This Row],[sales]]-CN252</f>
        <v>-394.62410130612579</v>
      </c>
      <c r="CP252">
        <f>ABS(Table6[[#This Row],[sales]]-CN252)/Table6[[#This Row],[sales]]</f>
        <v>0.10731405786439635</v>
      </c>
      <c r="CQ25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4036.5612524472313</v>
      </c>
      <c r="CR252" s="79">
        <f>Table6[[#This Row],[sales]]-CQ252</f>
        <v>-359.27880540027763</v>
      </c>
      <c r="CS252">
        <f>ABS(Table6[[#This Row],[sales]]-CQ252)/Table6[[#This Row],[sales]]</f>
        <v>9.7702259909025188E-2</v>
      </c>
    </row>
    <row r="253" spans="1:97" x14ac:dyDescent="0.2">
      <c r="A253">
        <v>252</v>
      </c>
      <c r="B253" t="s">
        <v>322</v>
      </c>
      <c r="C253" s="5">
        <v>43394</v>
      </c>
      <c r="D253" s="6">
        <v>4111.6796541195145</v>
      </c>
      <c r="E253" s="8">
        <f>YEAR(Table6[[#This Row],[Date]])</f>
        <v>2018</v>
      </c>
      <c r="F253" s="6">
        <f>Table6[[#This Row],[TV_State]]+Table6[[#This Row],[Radio_State]]+Table6[[#This Row],[Online]]</f>
        <v>5425.1001703672646</v>
      </c>
      <c r="G253" s="6">
        <f t="shared" si="81"/>
        <v>4661.4824884609907</v>
      </c>
      <c r="H253" s="6">
        <f>LN(Table6[[#This Row],[PROF TV LING]])</f>
        <v>8.44708880709792</v>
      </c>
      <c r="I253" s="6">
        <f t="shared" si="82"/>
        <v>8.3215868989736617</v>
      </c>
      <c r="J253" s="6">
        <v>609.13772653622436</v>
      </c>
      <c r="K253" s="6">
        <f t="shared" si="87"/>
        <v>592.01920924751209</v>
      </c>
      <c r="L253" s="6">
        <f>0.5*J252+0.5*Table6[[#This Row],[Radio_State]]</f>
        <v>606.12219323654006</v>
      </c>
      <c r="M253" s="6">
        <f>LN(Table6[[#This Row],[RADIO LINGERING ]])</f>
        <v>6.407081604747094</v>
      </c>
      <c r="N253" s="6">
        <f t="shared" si="83"/>
        <v>6.4120443940892233</v>
      </c>
      <c r="O253" s="6">
        <v>704.28278971152531</v>
      </c>
      <c r="P253" s="6">
        <f t="shared" si="84"/>
        <v>684.15196121839995</v>
      </c>
      <c r="Q253" s="6">
        <f>0.3*O252+0.7*Table6[[#This Row],[Online]]</f>
        <v>702.19086063317422</v>
      </c>
      <c r="R253" s="6">
        <f>LN(Table6[[#This Row],[ONLINE LINGERING]])</f>
        <v>6.5542052483166415</v>
      </c>
      <c r="S253" s="6">
        <f t="shared" si="85"/>
        <v>6.5571799654333844</v>
      </c>
      <c r="T253" s="6">
        <v>3841.1282568707593</v>
      </c>
      <c r="U253" s="6">
        <f t="shared" si="86"/>
        <v>8.253521419319469</v>
      </c>
      <c r="V253" s="8">
        <f>YEAR(Table6[[#This Row],[Date]])</f>
        <v>2018</v>
      </c>
      <c r="W253" s="8">
        <f>WEEKNUM(Table6[[#This Row],[Date]])</f>
        <v>43</v>
      </c>
      <c r="X253" t="s">
        <v>417</v>
      </c>
      <c r="Y253" s="9">
        <f>Table6[[#This Row],[LNTVLING]]+Table6[[#This Row],[LNRADIOLING]]+Table6[[#This Row],[LNONLINELING]]</f>
        <v>21.408375660161656</v>
      </c>
      <c r="Z253">
        <f t="shared" si="107"/>
        <v>1</v>
      </c>
      <c r="AA253">
        <f t="shared" si="88"/>
        <v>0</v>
      </c>
      <c r="AB253">
        <f t="shared" si="89"/>
        <v>1</v>
      </c>
      <c r="AC253">
        <f t="shared" si="90"/>
        <v>0</v>
      </c>
      <c r="AD253">
        <f t="shared" si="91"/>
        <v>0</v>
      </c>
      <c r="AE253">
        <f t="shared" si="92"/>
        <v>0</v>
      </c>
      <c r="AF253">
        <f t="shared" si="93"/>
        <v>0</v>
      </c>
      <c r="AG253" s="9">
        <f>'[1]1'!J$20+'[1]1'!J$21*Table6[[#This Row],[TV_State]]</f>
        <v>5373.2774928371637</v>
      </c>
      <c r="AH253" s="9">
        <f>Table6[[#This Row],[sales]]-Table6[[#This Row],[Pred_1]]</f>
        <v>-1532.1492359664044</v>
      </c>
      <c r="AI253">
        <f>ABS(Table6[[#This Row],[Res_1]])/Table6[[#This Row],[sales]]</f>
        <v>0.39887999918404077</v>
      </c>
      <c r="AJ253" s="9">
        <f>'[1]2'!J$20+'[1]2'!J$21*Table6[[#This Row],[Radio_State]]</f>
        <v>4388.4298098013423</v>
      </c>
      <c r="AK253" s="9">
        <f>Table6[[#This Row],[sales]]-Table6[[#This Row],[ Pred_2 ]]</f>
        <v>-547.30155293058306</v>
      </c>
      <c r="AL253">
        <f>ABS(Table6[[#This Row],[ Res_2 ]])/Table6[[#This Row],[sales]]</f>
        <v>0.14248458169851677</v>
      </c>
      <c r="AM253" s="10">
        <f>'[1]3'!J$20+'[1]3'!J$21*Data!O253</f>
        <v>5869.5980291532042</v>
      </c>
      <c r="AN253" s="9">
        <f>Table6[[#This Row],[sales]]-Table6[[#This Row],[Pred_3]]</f>
        <v>-2028.4697722824449</v>
      </c>
      <c r="AO253" s="9">
        <f>ABS(Table6[[#This Row],[Res_3]])/Table6[[#This Row],[sales]]</f>
        <v>0.52809217412984077</v>
      </c>
      <c r="AP253" s="9">
        <f>'[1]4'!L$21+'[1]4'!L$27*Table6[[#This Row],[TV_State]]+'[1]4'!L$22*Table6[[#This Row],[NJ_DUM]]+'[1]4'!L$23*Table6[[#This Row],[NY_DUM]]+'[1]4'!L$24*Table6[[#This Row],[PA_DUM]]+'[1]4'!L$25*Table6[[#This Row],[CT_DUM]]+'[1]4'!L$26*Table6[[#This Row],[DL_DUM]]</f>
        <v>1144.786943941406</v>
      </c>
      <c r="AQ253" s="9">
        <f>Table6[[#This Row],[sales]]-Table6[[#This Row],[Pred_4]]</f>
        <v>2696.3413129293531</v>
      </c>
      <c r="AR253">
        <f>ABS(Table6[[#This Row],[Res_4]]/Table6[[#This Row],[sales]])</f>
        <v>0.70196596744883843</v>
      </c>
      <c r="AS253" s="9">
        <f>'[1]5'!L$20+'[1]5'!L$26*Table6[[#This Row],[Radio_State]]+'[1]5'!L$21*Table6[[#This Row],[NJ_DUM]]+'[1]5'!L$22*Table6[[#This Row],[NY_DUM]]+'[1]5'!L$23*Table6[[#This Row],[PA_DUM]]+'[1]5'!L$24*Table6[[#This Row],[CT_DUM]]+'[1]5'!L$25*Table6[[#This Row],[DL_DUM]]</f>
        <v>1269.4456875089363</v>
      </c>
      <c r="AT253" s="9">
        <f>Table6[[#This Row],[sales]]-Table6[[#This Row],[Pred_5]]</f>
        <v>2571.682569361823</v>
      </c>
      <c r="AU253" s="9">
        <f>ABS(Table6[[#This Row],[Red_5]]/Table6[[#This Row],[sales]])</f>
        <v>0.66951228841728083</v>
      </c>
      <c r="AV253" s="9">
        <f>'[1]6'!L$20+'[1]6'!L$26*Table6[[#This Row],[Online]]+'[1]6'!L$21*Table6[[#This Row],[NJ_DUM]]+'[1]6'!L$22*Table6[[#This Row],[NY_DUM]]+'[1]6'!L$23*Table6[[#This Row],[PA_DUM]]+'[1]6'!L$24*Table6[[#This Row],[CT_DUM]]+'[1]6'!L$25*Table6[[#This Row],[DL_DUM]]</f>
        <v>3059.2663086734465</v>
      </c>
      <c r="AW253" s="9">
        <f>Table6[[#This Row],[sales]]-Table6[[#This Row],[Pred_6]]</f>
        <v>781.86194819731281</v>
      </c>
      <c r="AX253" s="9">
        <f>ABS(Table6[[#This Row],[Red_6]]/Table6[[#This Row],[sales]])</f>
        <v>0.20355007589209478</v>
      </c>
      <c r="AY253" s="9">
        <f>'[1]7'!L$21+'[1]7'!L$27*Table6[[#This Row],[LNTV]]+'[1]7'!L$22*Table6[[#This Row],[NJ_DUM]]+'[1]7'!L$23*Table6[[#This Row],[NY_DUM]]+'[1]7'!L$24*Table6[[#This Row],[PA_DUM]]+'[1]7'!L$25*Table6[[#This Row],[CT_DUM]]+'[1]7'!L$26*Table6[[#This Row],[DL_DUM]]</f>
        <v>6.0666408623228074</v>
      </c>
      <c r="AZ253" s="9">
        <f>Table6[[#This Row],[sales]]-Table6[[#This Row],[Pred_7]]</f>
        <v>3835.0616160084364</v>
      </c>
      <c r="BA253" s="9">
        <f>ABS(Table6[[#This Row],[Red_7]]/Table6[[#This Row],[sales]])</f>
        <v>0.99842060966033319</v>
      </c>
      <c r="BB253" s="9">
        <f>'[1]8'!O$22+'[1]8'!O$28*Table6[[#This Row],[LNRADIOLING]]+'[1]8'!O$23*Table6[[#This Row],[DL_DUM]]+'[1]8'!O$24*Table6[[#This Row],[CT_DUM]]+'[1]8'!O$25*Table6[[#This Row],[PA_DUM]]+'[1]8'!O$26*Table6[[#This Row],[NY_DUM]]+'[1]8'!O$27*Table6[[#This Row],[NJ_DUM]]</f>
        <v>8.5436868053830128</v>
      </c>
      <c r="BC253" s="9">
        <f>Table6[[#This Row],[sales]]-Table6[[#This Row],[Pred_8]]</f>
        <v>3832.5845700653763</v>
      </c>
      <c r="BD253" s="9">
        <f>ABS(Table6[[#This Row],[Red_8]]/Table6[[#This Row],[sales]])</f>
        <v>0.9977757350877049</v>
      </c>
      <c r="BE253" s="9">
        <f>'[1]9'!M$19+'[1]9'!M$21*Table6[[#This Row],[LNONLINE]]+'[1]9'!M$20*Table6[[#This Row],[DL_DUM]]+'[1]9'!M$22*Table6[[#This Row],[CT_DUM]]+'[1]9'!M$23*Table6[[#This Row],[PA_DUM]]+'[1]9'!M$24*Table6[[#This Row],[NY_DUM]]+'[1]9'!M$25*Table6[[#This Row],[NJ_DUM]]</f>
        <v>8.7426103515968983</v>
      </c>
      <c r="BF253" s="9">
        <f>Table6[[#This Row],[sales]]-Table6[[#This Row],[Pred_9]]</f>
        <v>3832.3856465191625</v>
      </c>
      <c r="BG253" s="9">
        <f>ABS(Table6[[#This Row],[Red_9]]/Table6[[#This Row],[sales]])</f>
        <v>0.99772394729700609</v>
      </c>
      <c r="BH253" s="9">
        <f>'[1]10'!P$22+'[1]10'!P$30*Table6[[#This Row],[LNTV]]+'[1]10'!P$29*Table6[[#This Row],[LNRADIOLING]]+'[1]10'!P$24*Table6[[#This Row],[LNONLINELING]]+'[1]10'!P$23*Table6[[#This Row],[DL_DUM]]+'[1]10'!P$25*Table6[[#This Row],[CT_DUM]]+'[1]10'!P$26*Table6[[#This Row],[PA_DUM]]+'[1]10'!P$27*Table6[[#This Row],[NY_DUM]]+'[1]10'!P$28*Table6[[#This Row],[NJ_DUM]]</f>
        <v>8.7459341038495833</v>
      </c>
      <c r="BI253" s="9">
        <f>Table6[[#This Row],[sales]]-Table6[[#This Row],[Pred_10]]</f>
        <v>3832.3823227669095</v>
      </c>
      <c r="BJ253" s="45">
        <f>ABS(Table6[[#This Row],[Red_10]]/Table6[[#This Row],[sales]])</f>
        <v>0.9977230819907652</v>
      </c>
      <c r="BK253" s="9">
        <f>'[1]11'!P$32+'[1]11'!P$40*Table6[[#This Row],[LNONLINELING]]+'[1]11'!P$39*Table6[[#This Row],[LNRADIOLING]]+'[1]11'!P$38*Table6[[#This Row],[LNTVLING]]+'[1]11'!P$33*Table6[[#This Row],[DL_DUM]]+'[1]11'!P$34*Table6[[#This Row],[CT_DUM]]+'[1]11'!P$35*Table6[[#This Row],[PA_DUM]]+'[1]11'!P$36*Table6[[#This Row],[NY_DUM]]+'[1]11'!P$37*Table6[[#This Row],[NJ_DUM]]</f>
        <v>8.771792592819402</v>
      </c>
      <c r="BL253" s="9">
        <f>Table6[[#This Row],[sales]]-Table6[[#This Row],[ Pred_11]]</f>
        <v>3832.3564642779397</v>
      </c>
      <c r="BM253" s="47">
        <f>ABS(Table6[[#This Row],[ Red_11]]/Table6[[#This Row],[sales]])</f>
        <v>0.99771634998723902</v>
      </c>
      <c r="BN253" s="9">
        <f>'[1]12'!K$22+'[1]12'!K$28*Table6[[#This Row],[COMBINE LN LING]]+'[1]12'!K$23*Table6[[#This Row],[DL_DUM]]+'[1]12'!K$24*Table6[[#This Row],[CT_DUM]]+'[1]12'!K$25*Table6[[#This Row],[PA_DUM]]+'[1]12'!K$26*Table6[[#This Row],[NY_DUM]]+'[1]12'!K$27*Table6[[#This Row],[NJ_DUM]]</f>
        <v>8.6226257935477051</v>
      </c>
      <c r="BO253" s="9">
        <f>Table6[[#This Row],[sales]]-Table6[[#This Row],[ Pred_12]]</f>
        <v>3832.5056310772115</v>
      </c>
      <c r="BP253" s="47">
        <f>ABS(Table6[[#This Row],[ Red_12]]/Table6[[#This Row],[sales]])</f>
        <v>0.99775518409776498</v>
      </c>
      <c r="BQ253">
        <f>LN(G253+'2019 Totals and Calculations'!C$18)</f>
        <v>8.5217280936723299</v>
      </c>
      <c r="BR253">
        <f>LN(Table6[[#This Row],[PROF RADIO]]+'2019 Totals and Calculations'!D$18)</f>
        <v>6.4842925441253509</v>
      </c>
      <c r="BS253">
        <f>LN(Table6[[#This Row],[ONLINE LINGERING]]+'2019 Totals and Calculations'!E$18)</f>
        <v>6.6148170500588224</v>
      </c>
      <c r="BT253">
        <f>MONTH(Table6[[#This Row],[Date]])</f>
        <v>10</v>
      </c>
      <c r="BU253">
        <f t="shared" si="94"/>
        <v>0</v>
      </c>
      <c r="BV253">
        <f t="shared" si="95"/>
        <v>0</v>
      </c>
      <c r="BW253">
        <f t="shared" si="96"/>
        <v>0</v>
      </c>
      <c r="BX253">
        <f t="shared" si="97"/>
        <v>0</v>
      </c>
      <c r="BY253">
        <f t="shared" si="98"/>
        <v>0</v>
      </c>
      <c r="BZ253">
        <f t="shared" si="99"/>
        <v>0</v>
      </c>
      <c r="CA253">
        <f t="shared" si="100"/>
        <v>0</v>
      </c>
      <c r="CB253">
        <f t="shared" si="101"/>
        <v>0</v>
      </c>
      <c r="CC253">
        <f t="shared" si="102"/>
        <v>0</v>
      </c>
      <c r="CD253">
        <f t="shared" si="103"/>
        <v>1</v>
      </c>
      <c r="CE253">
        <f t="shared" si="104"/>
        <v>0</v>
      </c>
      <c r="CF253">
        <f t="shared" si="105"/>
        <v>0</v>
      </c>
      <c r="CG253">
        <f t="shared" si="106"/>
        <v>95</v>
      </c>
      <c r="CH25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3460.2482254076858</v>
      </c>
      <c r="CI253" s="79">
        <f>Table6[[#This Row],[sales]]-CH253</f>
        <v>380.88003146307346</v>
      </c>
      <c r="CJ253">
        <f>ABS(Table6[[#This Row],[sales]]-CH253)/Table6[[#This Row],[sales]]</f>
        <v>9.9158373788165013E-2</v>
      </c>
      <c r="CK25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3497.7129848116374</v>
      </c>
      <c r="CL253" s="79">
        <f>Table6[[#This Row],[sales]]-CK253</f>
        <v>343.41527205912189</v>
      </c>
      <c r="CM253">
        <f>ABS(Table6[[#This Row],[sales]]-CK253)/Table6[[#This Row],[sales]]</f>
        <v>8.9404791793880639E-2</v>
      </c>
      <c r="CN25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4203.9325309934875</v>
      </c>
      <c r="CO253" s="79">
        <f>Table6[[#This Row],[sales]]-CN253</f>
        <v>-362.8042741227282</v>
      </c>
      <c r="CP253">
        <f>ABS(Table6[[#This Row],[sales]]-CN253)/Table6[[#This Row],[sales]]</f>
        <v>9.4452527971115682E-2</v>
      </c>
      <c r="CQ25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4148.5377677758806</v>
      </c>
      <c r="CR253" s="79">
        <f>Table6[[#This Row],[sales]]-CQ253</f>
        <v>-307.40951090512135</v>
      </c>
      <c r="CS253">
        <f>ABS(Table6[[#This Row],[sales]]-CQ253)/Table6[[#This Row],[sales]]</f>
        <v>8.0031045658328984E-2</v>
      </c>
    </row>
    <row r="254" spans="1:97" x14ac:dyDescent="0.2">
      <c r="A254">
        <v>253</v>
      </c>
      <c r="B254" t="s">
        <v>322</v>
      </c>
      <c r="C254" s="5">
        <v>43401</v>
      </c>
      <c r="D254" s="6">
        <v>4152.7964506607095</v>
      </c>
      <c r="E254" s="8">
        <f>YEAR(Table6[[#This Row],[Date]])</f>
        <v>2018</v>
      </c>
      <c r="F254" s="6">
        <f>Table6[[#This Row],[TV_State]]+Table6[[#This Row],[Radio_State]]+Table6[[#This Row],[Online]]</f>
        <v>5479.3511720709366</v>
      </c>
      <c r="G254" s="6">
        <f t="shared" si="81"/>
        <v>4508.8766771209066</v>
      </c>
      <c r="H254" s="6">
        <f>LN(Table6[[#This Row],[PROF TV LING]])</f>
        <v>8.4138033276635795</v>
      </c>
      <c r="I254" s="6">
        <f t="shared" si="82"/>
        <v>8.3315372298268304</v>
      </c>
      <c r="J254" s="6">
        <v>615.22910380158669</v>
      </c>
      <c r="K254" s="6">
        <f t="shared" si="87"/>
        <v>603.62415652454933</v>
      </c>
      <c r="L254" s="6">
        <f>0.5*J253+0.5*Table6[[#This Row],[Radio_State]]</f>
        <v>612.18341516890553</v>
      </c>
      <c r="M254" s="6">
        <f>LN(Table6[[#This Row],[RADIO LINGERING ]])</f>
        <v>6.4170319356002627</v>
      </c>
      <c r="N254" s="6">
        <f t="shared" si="83"/>
        <v>6.4219947249423912</v>
      </c>
      <c r="O254" s="6">
        <v>711.32561760864041</v>
      </c>
      <c r="P254" s="6">
        <f t="shared" si="84"/>
        <v>703.17352069156823</v>
      </c>
      <c r="Q254" s="6">
        <f>0.3*O253+0.7*Table6[[#This Row],[Online]]</f>
        <v>709.21276923950586</v>
      </c>
      <c r="R254" s="6">
        <f>LN(Table6[[#This Row],[ONLINE LINGERING]])</f>
        <v>6.5641555791698094</v>
      </c>
      <c r="S254" s="6">
        <f t="shared" si="85"/>
        <v>6.5671302962865523</v>
      </c>
      <c r="T254" s="6">
        <v>4051.8780579779664</v>
      </c>
      <c r="U254" s="6">
        <f t="shared" si="86"/>
        <v>8.306935770635862</v>
      </c>
      <c r="V254" s="8">
        <f>YEAR(Table6[[#This Row],[Date]])</f>
        <v>2018</v>
      </c>
      <c r="W254" s="8">
        <f>WEEKNUM(Table6[[#This Row],[Date]])</f>
        <v>44</v>
      </c>
      <c r="X254" t="s">
        <v>418</v>
      </c>
      <c r="Y254" s="9">
        <f>Table6[[#This Row],[LNTVLING]]+Table6[[#This Row],[LNRADIOLING]]+Table6[[#This Row],[LNONLINELING]]</f>
        <v>21.394990842433653</v>
      </c>
      <c r="Z254">
        <f t="shared" si="107"/>
        <v>1</v>
      </c>
      <c r="AA254">
        <f t="shared" si="88"/>
        <v>0</v>
      </c>
      <c r="AB254">
        <f t="shared" si="89"/>
        <v>1</v>
      </c>
      <c r="AC254">
        <f t="shared" si="90"/>
        <v>0</v>
      </c>
      <c r="AD254">
        <f t="shared" si="91"/>
        <v>0</v>
      </c>
      <c r="AE254">
        <f t="shared" si="92"/>
        <v>0</v>
      </c>
      <c r="AF254">
        <f t="shared" si="93"/>
        <v>0</v>
      </c>
      <c r="AG254" s="9">
        <f>'[1]1'!J$20+'[1]1'!J$21*Table6[[#This Row],[TV_State]]</f>
        <v>5413.7129423109718</v>
      </c>
      <c r="AH254" s="9">
        <f>Table6[[#This Row],[sales]]-Table6[[#This Row],[Pred_1]]</f>
        <v>-1361.8348843330054</v>
      </c>
      <c r="AI254">
        <f>ABS(Table6[[#This Row],[Res_1]])/Table6[[#This Row],[sales]]</f>
        <v>0.33609967152185483</v>
      </c>
      <c r="AJ254" s="9">
        <f>'[1]2'!J$20+'[1]2'!J$21*Table6[[#This Row],[Radio_State]]</f>
        <v>4415.1712898593814</v>
      </c>
      <c r="AK254" s="9">
        <f>Table6[[#This Row],[sales]]-Table6[[#This Row],[ Pred_2 ]]</f>
        <v>-363.29323188141507</v>
      </c>
      <c r="AL254">
        <f>ABS(Table6[[#This Row],[ Res_2 ]])/Table6[[#This Row],[sales]]</f>
        <v>8.9660455394531671E-2</v>
      </c>
      <c r="AM254" s="10">
        <f>'[1]3'!J$20+'[1]3'!J$21*Data!O254</f>
        <v>5910.286707627487</v>
      </c>
      <c r="AN254" s="9">
        <f>Table6[[#This Row],[sales]]-Table6[[#This Row],[Pred_3]]</f>
        <v>-1858.4086496495206</v>
      </c>
      <c r="AO254" s="9">
        <f>ABS(Table6[[#This Row],[Res_3]])/Table6[[#This Row],[sales]]</f>
        <v>0.45865364728595354</v>
      </c>
      <c r="AP254" s="9">
        <f>'[1]4'!L$21+'[1]4'!L$27*Table6[[#This Row],[TV_State]]+'[1]4'!L$22*Table6[[#This Row],[NJ_DUM]]+'[1]4'!L$23*Table6[[#This Row],[NY_DUM]]+'[1]4'!L$24*Table6[[#This Row],[PA_DUM]]+'[1]4'!L$25*Table6[[#This Row],[CT_DUM]]+'[1]4'!L$26*Table6[[#This Row],[DL_DUM]]</f>
        <v>1153.8565134373619</v>
      </c>
      <c r="AQ254" s="9">
        <f>Table6[[#This Row],[sales]]-Table6[[#This Row],[Pred_4]]</f>
        <v>2898.0215445406047</v>
      </c>
      <c r="AR254">
        <f>ABS(Table6[[#This Row],[Res_4]]/Table6[[#This Row],[sales]])</f>
        <v>0.71522921052239719</v>
      </c>
      <c r="AS254" s="9">
        <f>'[1]5'!L$20+'[1]5'!L$26*Table6[[#This Row],[Radio_State]]+'[1]5'!L$21*Table6[[#This Row],[NJ_DUM]]+'[1]5'!L$22*Table6[[#This Row],[NY_DUM]]+'[1]5'!L$23*Table6[[#This Row],[PA_DUM]]+'[1]5'!L$24*Table6[[#This Row],[CT_DUM]]+'[1]5'!L$25*Table6[[#This Row],[DL_DUM]]</f>
        <v>1280.1762291007553</v>
      </c>
      <c r="AT254" s="9">
        <f>Table6[[#This Row],[sales]]-Table6[[#This Row],[Pred_5]]</f>
        <v>2771.701828877211</v>
      </c>
      <c r="AU254" s="9">
        <f>ABS(Table6[[#This Row],[Red_5]]/Table6[[#This Row],[sales]])</f>
        <v>0.6840536139580643</v>
      </c>
      <c r="AV254" s="9">
        <f>'[1]6'!L$20+'[1]6'!L$26*Table6[[#This Row],[Online]]+'[1]6'!L$21*Table6[[#This Row],[NJ_DUM]]+'[1]6'!L$22*Table6[[#This Row],[NY_DUM]]+'[1]6'!L$23*Table6[[#This Row],[PA_DUM]]+'[1]6'!L$24*Table6[[#This Row],[CT_DUM]]+'[1]6'!L$25*Table6[[#This Row],[DL_DUM]]</f>
        <v>3089.9185097720456</v>
      </c>
      <c r="AW254" s="9">
        <f>Table6[[#This Row],[sales]]-Table6[[#This Row],[Pred_6]]</f>
        <v>961.95954820592078</v>
      </c>
      <c r="AX254" s="9">
        <f>ABS(Table6[[#This Row],[Red_6]]/Table6[[#This Row],[sales]])</f>
        <v>0.23741078444151731</v>
      </c>
      <c r="AY254" s="9">
        <f>'[1]7'!L$21+'[1]7'!L$27*Table6[[#This Row],[LNTV]]+'[1]7'!L$22*Table6[[#This Row],[NJ_DUM]]+'[1]7'!L$23*Table6[[#This Row],[NY_DUM]]+'[1]7'!L$24*Table6[[#This Row],[PA_DUM]]+'[1]7'!L$25*Table6[[#This Row],[CT_DUM]]+'[1]7'!L$26*Table6[[#This Row],[DL_DUM]]</f>
        <v>6.067742209612808</v>
      </c>
      <c r="AZ254" s="9">
        <f>Table6[[#This Row],[sales]]-Table6[[#This Row],[Pred_7]]</f>
        <v>4045.8103157683536</v>
      </c>
      <c r="BA254" s="9">
        <f>ABS(Table6[[#This Row],[Red_7]]/Table6[[#This Row],[sales]])</f>
        <v>0.99850248647101669</v>
      </c>
      <c r="BB254" s="9">
        <f>'[1]8'!O$22+'[1]8'!O$28*Table6[[#This Row],[LNRADIOLING]]+'[1]8'!O$23*Table6[[#This Row],[DL_DUM]]+'[1]8'!O$24*Table6[[#This Row],[CT_DUM]]+'[1]8'!O$25*Table6[[#This Row],[PA_DUM]]+'[1]8'!O$26*Table6[[#This Row],[NY_DUM]]+'[1]8'!O$27*Table6[[#This Row],[NJ_DUM]]</f>
        <v>8.5443966713867887</v>
      </c>
      <c r="BC254" s="9">
        <f>Table6[[#This Row],[sales]]-Table6[[#This Row],[Pred_8]]</f>
        <v>4043.3336613065794</v>
      </c>
      <c r="BD254" s="9">
        <f>ABS(Table6[[#This Row],[Red_8]]/Table6[[#This Row],[sales]])</f>
        <v>0.99789125029205572</v>
      </c>
      <c r="BE254" s="9">
        <f>'[1]9'!M$19+'[1]9'!M$21*Table6[[#This Row],[LNONLINE]]+'[1]9'!M$20*Table6[[#This Row],[DL_DUM]]+'[1]9'!M$22*Table6[[#This Row],[CT_DUM]]+'[1]9'!M$23*Table6[[#This Row],[PA_DUM]]+'[1]9'!M$24*Table6[[#This Row],[NY_DUM]]+'[1]9'!M$25*Table6[[#This Row],[NJ_DUM]]</f>
        <v>8.7457607999282292</v>
      </c>
      <c r="BF254" s="9">
        <f>Table6[[#This Row],[sales]]-Table6[[#This Row],[Pred_9]]</f>
        <v>4043.1322971780382</v>
      </c>
      <c r="BG254" s="9">
        <f>ABS(Table6[[#This Row],[Red_9]]/Table6[[#This Row],[sales]])</f>
        <v>0.9978415537993035</v>
      </c>
      <c r="BH254" s="9">
        <f>'[1]10'!P$22+'[1]10'!P$30*Table6[[#This Row],[LNTV]]+'[1]10'!P$29*Table6[[#This Row],[LNRADIOLING]]+'[1]10'!P$24*Table6[[#This Row],[LNONLINELING]]+'[1]10'!P$23*Table6[[#This Row],[DL_DUM]]+'[1]10'!P$25*Table6[[#This Row],[CT_DUM]]+'[1]10'!P$26*Table6[[#This Row],[PA_DUM]]+'[1]10'!P$27*Table6[[#This Row],[NY_DUM]]+'[1]10'!P$28*Table6[[#This Row],[NJ_DUM]]</f>
        <v>8.7477451871258012</v>
      </c>
      <c r="BI254" s="9">
        <f>Table6[[#This Row],[sales]]-Table6[[#This Row],[Pred_10]]</f>
        <v>4043.1303127908404</v>
      </c>
      <c r="BJ254" s="45">
        <f>ABS(Table6[[#This Row],[Red_10]]/Table6[[#This Row],[sales]])</f>
        <v>0.99784106405425943</v>
      </c>
      <c r="BK254" s="9">
        <f>'[1]11'!P$32+'[1]11'!P$40*Table6[[#This Row],[LNONLINELING]]+'[1]11'!P$39*Table6[[#This Row],[LNRADIOLING]]+'[1]11'!P$38*Table6[[#This Row],[LNTVLING]]+'[1]11'!P$33*Table6[[#This Row],[DL_DUM]]+'[1]11'!P$34*Table6[[#This Row],[CT_DUM]]+'[1]11'!P$35*Table6[[#This Row],[PA_DUM]]+'[1]11'!P$36*Table6[[#This Row],[NY_DUM]]+'[1]11'!P$37*Table6[[#This Row],[NJ_DUM]]</f>
        <v>8.7802108766755165</v>
      </c>
      <c r="BL254" s="9">
        <f>Table6[[#This Row],[sales]]-Table6[[#This Row],[ Pred_11]]</f>
        <v>4043.0978471012909</v>
      </c>
      <c r="BM254" s="47">
        <f>ABS(Table6[[#This Row],[ Red_11]]/Table6[[#This Row],[sales]])</f>
        <v>0.99783305155016011</v>
      </c>
      <c r="BN254" s="9">
        <f>'[1]12'!K$22+'[1]12'!K$28*Table6[[#This Row],[COMBINE LN LING]]+'[1]12'!K$23*Table6[[#This Row],[DL_DUM]]+'[1]12'!K$24*Table6[[#This Row],[CT_DUM]]+'[1]12'!K$25*Table6[[#This Row],[PA_DUM]]+'[1]12'!K$26*Table6[[#This Row],[NY_DUM]]+'[1]12'!K$27*Table6[[#This Row],[NJ_DUM]]</f>
        <v>8.6213376938937447</v>
      </c>
      <c r="BO254" s="9">
        <f>Table6[[#This Row],[sales]]-Table6[[#This Row],[ Pred_12]]</f>
        <v>4043.2567202840728</v>
      </c>
      <c r="BP254" s="47">
        <f>ABS(Table6[[#This Row],[ Red_12]]/Table6[[#This Row],[sales]])</f>
        <v>0.99787226131425188</v>
      </c>
      <c r="BQ254">
        <f>LN(G254+'2019 Totals and Calculations'!C$18)</f>
        <v>8.490873895667967</v>
      </c>
      <c r="BR254">
        <f>LN(Table6[[#This Row],[PROF RADIO]]+'2019 Totals and Calculations'!D$18)</f>
        <v>6.5018608629261472</v>
      </c>
      <c r="BS254">
        <f>LN(Table6[[#This Row],[ONLINE LINGERING]]+'2019 Totals and Calculations'!E$18)</f>
        <v>6.6241849195976732</v>
      </c>
      <c r="BT254">
        <f>MONTH(Table6[[#This Row],[Date]])</f>
        <v>10</v>
      </c>
      <c r="BU254">
        <f t="shared" si="94"/>
        <v>0</v>
      </c>
      <c r="BV254">
        <f t="shared" si="95"/>
        <v>0</v>
      </c>
      <c r="BW254">
        <f t="shared" si="96"/>
        <v>0</v>
      </c>
      <c r="BX254">
        <f t="shared" si="97"/>
        <v>0</v>
      </c>
      <c r="BY254">
        <f t="shared" si="98"/>
        <v>0</v>
      </c>
      <c r="BZ254">
        <f t="shared" si="99"/>
        <v>0</v>
      </c>
      <c r="CA254">
        <f t="shared" si="100"/>
        <v>0</v>
      </c>
      <c r="CB254">
        <f t="shared" si="101"/>
        <v>0</v>
      </c>
      <c r="CC254">
        <f t="shared" si="102"/>
        <v>0</v>
      </c>
      <c r="CD254">
        <f t="shared" si="103"/>
        <v>1</v>
      </c>
      <c r="CE254">
        <f t="shared" si="104"/>
        <v>0</v>
      </c>
      <c r="CF254">
        <f t="shared" si="105"/>
        <v>0</v>
      </c>
      <c r="CG254">
        <f t="shared" si="106"/>
        <v>96</v>
      </c>
      <c r="CH25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3437.8621491894241</v>
      </c>
      <c r="CI254" s="79">
        <f>Table6[[#This Row],[sales]]-CH254</f>
        <v>614.01590878854222</v>
      </c>
      <c r="CJ254">
        <f>ABS(Table6[[#This Row],[sales]]-CH254)/Table6[[#This Row],[sales]]</f>
        <v>0.15153859519033955</v>
      </c>
      <c r="CK25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3524.575577387021</v>
      </c>
      <c r="CL254" s="79">
        <f>Table6[[#This Row],[sales]]-CK254</f>
        <v>527.30248059094538</v>
      </c>
      <c r="CM254">
        <f>ABS(Table6[[#This Row],[sales]]-CK254)/Table6[[#This Row],[sales]]</f>
        <v>0.13013779611474496</v>
      </c>
      <c r="CN25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4226.7511316047858</v>
      </c>
      <c r="CO254" s="79">
        <f>Table6[[#This Row],[sales]]-CN254</f>
        <v>-174.87307362681941</v>
      </c>
      <c r="CP254">
        <f>ABS(Table6[[#This Row],[sales]]-CN254)/Table6[[#This Row],[sales]]</f>
        <v>4.3158523313035581E-2</v>
      </c>
      <c r="CQ25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4169.6091548121549</v>
      </c>
      <c r="CR254" s="79">
        <f>Table6[[#This Row],[sales]]-CQ254</f>
        <v>-117.73109683418852</v>
      </c>
      <c r="CS254">
        <f>ABS(Table6[[#This Row],[sales]]-CQ254)/Table6[[#This Row],[sales]]</f>
        <v>2.9055932866089408E-2</v>
      </c>
    </row>
    <row r="255" spans="1:97" x14ac:dyDescent="0.2">
      <c r="A255">
        <v>254</v>
      </c>
      <c r="B255" t="s">
        <v>322</v>
      </c>
      <c r="C255" s="5">
        <v>43408</v>
      </c>
      <c r="D255" s="6">
        <v>4194.3244151673171</v>
      </c>
      <c r="E255" s="8">
        <f>YEAR(Table6[[#This Row],[Date]])</f>
        <v>2018</v>
      </c>
      <c r="F255" s="6">
        <f>Table6[[#This Row],[TV_State]]+Table6[[#This Row],[Radio_State]]+Table6[[#This Row],[Online]]</f>
        <v>5126.3965074267207</v>
      </c>
      <c r="G255" s="6">
        <f t="shared" si="81"/>
        <v>4414.5109985348299</v>
      </c>
      <c r="H255" s="6">
        <f>LN(Table6[[#This Row],[PROF TV LING]])</f>
        <v>8.3926523477950585</v>
      </c>
      <c r="I255" s="6">
        <f t="shared" si="82"/>
        <v>8.3414875606799974</v>
      </c>
      <c r="J255" s="6">
        <v>621.38139483960254</v>
      </c>
      <c r="K255" s="6">
        <f t="shared" si="87"/>
        <v>612.50277568207594</v>
      </c>
      <c r="L255" s="6">
        <f>0.5*J254+0.5*Table6[[#This Row],[Radio_State]]</f>
        <v>618.30524932059461</v>
      </c>
      <c r="M255" s="6">
        <f>LN(Table6[[#This Row],[RADIO LINGERING ]])</f>
        <v>6.4269822664534306</v>
      </c>
      <c r="N255" s="6">
        <f t="shared" si="83"/>
        <v>6.43194505579556</v>
      </c>
      <c r="O255" s="6">
        <v>310.69069741980127</v>
      </c>
      <c r="P255" s="6">
        <f t="shared" si="84"/>
        <v>428.4355444013313</v>
      </c>
      <c r="Q255" s="6">
        <f>0.3*O254+0.7*Table6[[#This Row],[Online]]</f>
        <v>430.881173476453</v>
      </c>
      <c r="R255" s="6">
        <f>LN(Table6[[#This Row],[ONLINE LINGERING]])</f>
        <v>6.0658323525010323</v>
      </c>
      <c r="S255" s="6">
        <f t="shared" si="85"/>
        <v>5.7387978752356146</v>
      </c>
      <c r="T255" s="6">
        <v>3260.6912602667248</v>
      </c>
      <c r="U255" s="6">
        <f t="shared" si="86"/>
        <v>8.0896944949094109</v>
      </c>
      <c r="V255" s="8">
        <f>YEAR(Table6[[#This Row],[Date]])</f>
        <v>2018</v>
      </c>
      <c r="W255" s="8">
        <f>WEEKNUM(Table6[[#This Row],[Date]])</f>
        <v>45</v>
      </c>
      <c r="X255" t="s">
        <v>419</v>
      </c>
      <c r="Y255" s="9">
        <f>Table6[[#This Row],[LNTVLING]]+Table6[[#This Row],[LNRADIOLING]]+Table6[[#This Row],[LNONLINELING]]</f>
        <v>20.885466966749522</v>
      </c>
      <c r="Z255">
        <f t="shared" si="107"/>
        <v>1</v>
      </c>
      <c r="AA255">
        <f t="shared" si="88"/>
        <v>0</v>
      </c>
      <c r="AB255">
        <f t="shared" si="89"/>
        <v>1</v>
      </c>
      <c r="AC255">
        <f t="shared" si="90"/>
        <v>0</v>
      </c>
      <c r="AD255">
        <f t="shared" si="91"/>
        <v>0</v>
      </c>
      <c r="AE255">
        <f t="shared" si="92"/>
        <v>0</v>
      </c>
      <c r="AF255">
        <f t="shared" si="93"/>
        <v>0</v>
      </c>
      <c r="AG255" s="9">
        <f>'[1]1'!J$20+'[1]1'!J$21*Table6[[#This Row],[TV_State]]</f>
        <v>5454.5527462795189</v>
      </c>
      <c r="AH255" s="9">
        <f>Table6[[#This Row],[sales]]-Table6[[#This Row],[Pred_1]]</f>
        <v>-2193.8614860127941</v>
      </c>
      <c r="AI255">
        <f>ABS(Table6[[#This Row],[Res_1]])/Table6[[#This Row],[sales]]</f>
        <v>0.67282097901944138</v>
      </c>
      <c r="AJ255" s="9">
        <f>'[1]2'!J$20+'[1]2'!J$21*Table6[[#This Row],[Radio_State]]</f>
        <v>4442.1801847180004</v>
      </c>
      <c r="AK255" s="9">
        <f>Table6[[#This Row],[sales]]-Table6[[#This Row],[ Pred_2 ]]</f>
        <v>-1181.4889244512756</v>
      </c>
      <c r="AL255">
        <f>ABS(Table6[[#This Row],[ Res_2 ]])/Table6[[#This Row],[sales]]</f>
        <v>0.36234308315183134</v>
      </c>
      <c r="AM255" s="10">
        <f>'[1]3'!J$20+'[1]3'!J$21*Data!O255</f>
        <v>3595.6901149987029</v>
      </c>
      <c r="AN255" s="9">
        <f>Table6[[#This Row],[sales]]-Table6[[#This Row],[Pred_3]]</f>
        <v>-334.9988547319781</v>
      </c>
      <c r="AO255" s="9">
        <f>ABS(Table6[[#This Row],[Res_3]])/Table6[[#This Row],[sales]]</f>
        <v>0.10273859988344164</v>
      </c>
      <c r="AP255" s="9">
        <f>'[1]4'!L$21+'[1]4'!L$27*Table6[[#This Row],[TV_State]]+'[1]4'!L$22*Table6[[#This Row],[NJ_DUM]]+'[1]4'!L$23*Table6[[#This Row],[NY_DUM]]+'[1]4'!L$24*Table6[[#This Row],[PA_DUM]]+'[1]4'!L$25*Table6[[#This Row],[CT_DUM]]+'[1]4'!L$26*Table6[[#This Row],[DL_DUM]]</f>
        <v>1163.0167786282773</v>
      </c>
      <c r="AQ255" s="9">
        <f>Table6[[#This Row],[sales]]-Table6[[#This Row],[Pred_4]]</f>
        <v>2097.6744816384476</v>
      </c>
      <c r="AR255">
        <f>ABS(Table6[[#This Row],[Res_4]]/Table6[[#This Row],[sales]])</f>
        <v>0.64332201800266664</v>
      </c>
      <c r="AS255" s="9">
        <f>'[1]5'!L$20+'[1]5'!L$26*Table6[[#This Row],[Radio_State]]+'[1]5'!L$21*Table6[[#This Row],[NJ_DUM]]+'[1]5'!L$22*Table6[[#This Row],[NY_DUM]]+'[1]5'!L$23*Table6[[#This Row],[PA_DUM]]+'[1]5'!L$24*Table6[[#This Row],[CT_DUM]]+'[1]5'!L$25*Table6[[#This Row],[DL_DUM]]</f>
        <v>1291.0140761084926</v>
      </c>
      <c r="AT255" s="9">
        <f>Table6[[#This Row],[sales]]-Table6[[#This Row],[Pred_5]]</f>
        <v>1969.6771841582322</v>
      </c>
      <c r="AU255" s="9">
        <f>ABS(Table6[[#This Row],[Red_5]]/Table6[[#This Row],[sales]])</f>
        <v>0.60406736699049279</v>
      </c>
      <c r="AV255" s="9">
        <f>'[1]6'!L$20+'[1]6'!L$26*Table6[[#This Row],[Online]]+'[1]6'!L$21*Table6[[#This Row],[NJ_DUM]]+'[1]6'!L$22*Table6[[#This Row],[NY_DUM]]+'[1]6'!L$23*Table6[[#This Row],[PA_DUM]]+'[1]6'!L$24*Table6[[#This Row],[CT_DUM]]+'[1]6'!L$25*Table6[[#This Row],[DL_DUM]]</f>
        <v>1346.252141638937</v>
      </c>
      <c r="AW255" s="9">
        <f>Table6[[#This Row],[sales]]-Table6[[#This Row],[Pred_6]]</f>
        <v>1914.4391186277878</v>
      </c>
      <c r="AX255" s="9">
        <f>ABS(Table6[[#This Row],[Red_6]]/Table6[[#This Row],[sales]])</f>
        <v>0.58712676724603063</v>
      </c>
      <c r="AY255" s="9">
        <f>'[1]7'!L$21+'[1]7'!L$27*Table6[[#This Row],[LNTV]]+'[1]7'!L$22*Table6[[#This Row],[NJ_DUM]]+'[1]7'!L$23*Table6[[#This Row],[NY_DUM]]+'[1]7'!L$24*Table6[[#This Row],[PA_DUM]]+'[1]7'!L$25*Table6[[#This Row],[CT_DUM]]+'[1]7'!L$26*Table6[[#This Row],[DL_DUM]]</f>
        <v>6.0688435569028094</v>
      </c>
      <c r="AZ255" s="9">
        <f>Table6[[#This Row],[sales]]-Table6[[#This Row],[Pred_7]]</f>
        <v>3254.6224167098221</v>
      </c>
      <c r="BA255" s="9">
        <f>ABS(Table6[[#This Row],[Red_7]]/Table6[[#This Row],[sales]])</f>
        <v>0.99813878620436869</v>
      </c>
      <c r="BB255" s="9">
        <f>'[1]8'!O$22+'[1]8'!O$28*Table6[[#This Row],[LNRADIOLING]]+'[1]8'!O$23*Table6[[#This Row],[DL_DUM]]+'[1]8'!O$24*Table6[[#This Row],[CT_DUM]]+'[1]8'!O$25*Table6[[#This Row],[PA_DUM]]+'[1]8'!O$26*Table6[[#This Row],[NY_DUM]]+'[1]8'!O$27*Table6[[#This Row],[NJ_DUM]]</f>
        <v>8.5451065373905664</v>
      </c>
      <c r="BC255" s="9">
        <f>Table6[[#This Row],[sales]]-Table6[[#This Row],[Pred_8]]</f>
        <v>3252.1461537293344</v>
      </c>
      <c r="BD255" s="9">
        <f>ABS(Table6[[#This Row],[Red_8]]/Table6[[#This Row],[sales]])</f>
        <v>0.99737935736464312</v>
      </c>
      <c r="BE255" s="9">
        <f>'[1]9'!M$19+'[1]9'!M$21*Table6[[#This Row],[LNONLINE]]+'[1]9'!M$20*Table6[[#This Row],[DL_DUM]]+'[1]9'!M$22*Table6[[#This Row],[CT_DUM]]+'[1]9'!M$23*Table6[[#This Row],[PA_DUM]]+'[1]9'!M$24*Table6[[#This Row],[NY_DUM]]+'[1]9'!M$25*Table6[[#This Row],[NJ_DUM]]</f>
        <v>8.4834963051896022</v>
      </c>
      <c r="BF255" s="9">
        <f>Table6[[#This Row],[sales]]-Table6[[#This Row],[Pred_9]]</f>
        <v>3252.2077639615354</v>
      </c>
      <c r="BG255" s="9">
        <f>ABS(Table6[[#This Row],[Red_9]]/Table6[[#This Row],[sales]])</f>
        <v>0.997398252202358</v>
      </c>
      <c r="BH255" s="9">
        <f>'[1]10'!P$22+'[1]10'!P$30*Table6[[#This Row],[LNTV]]+'[1]10'!P$29*Table6[[#This Row],[LNRADIOLING]]+'[1]10'!P$24*Table6[[#This Row],[LNONLINELING]]+'[1]10'!P$23*Table6[[#This Row],[DL_DUM]]+'[1]10'!P$25*Table6[[#This Row],[CT_DUM]]+'[1]10'!P$26*Table6[[#This Row],[PA_DUM]]+'[1]10'!P$27*Table6[[#This Row],[NY_DUM]]+'[1]10'!P$28*Table6[[#This Row],[NJ_DUM]]</f>
        <v>8.5521944046381115</v>
      </c>
      <c r="BI255" s="9">
        <f>Table6[[#This Row],[sales]]-Table6[[#This Row],[Pred_10]]</f>
        <v>3252.1390658620867</v>
      </c>
      <c r="BJ255" s="45">
        <f>ABS(Table6[[#This Row],[Red_10]]/Table6[[#This Row],[sales]])</f>
        <v>0.99737718363316052</v>
      </c>
      <c r="BK255" s="9">
        <f>'[1]11'!P$32+'[1]11'!P$40*Table6[[#This Row],[LNONLINELING]]+'[1]11'!P$39*Table6[[#This Row],[LNRADIOLING]]+'[1]11'!P$38*Table6[[#This Row],[LNTVLING]]+'[1]11'!P$33*Table6[[#This Row],[DL_DUM]]+'[1]11'!P$34*Table6[[#This Row],[CT_DUM]]+'[1]11'!P$35*Table6[[#This Row],[PA_DUM]]+'[1]11'!P$36*Table6[[#This Row],[NY_DUM]]+'[1]11'!P$37*Table6[[#This Row],[NJ_DUM]]</f>
        <v>8.5634468456884374</v>
      </c>
      <c r="BL255" s="9">
        <f>Table6[[#This Row],[sales]]-Table6[[#This Row],[ Pred_11]]</f>
        <v>3252.1278134210365</v>
      </c>
      <c r="BM255" s="47">
        <f>ABS(Table6[[#This Row],[ Red_11]]/Table6[[#This Row],[sales]])</f>
        <v>0.99737373269587393</v>
      </c>
      <c r="BN255" s="9">
        <f>'[1]12'!K$22+'[1]12'!K$28*Table6[[#This Row],[COMBINE LN LING]]+'[1]12'!K$23*Table6[[#This Row],[DL_DUM]]+'[1]12'!K$24*Table6[[#This Row],[CT_DUM]]+'[1]12'!K$25*Table6[[#This Row],[PA_DUM]]+'[1]12'!K$26*Table6[[#This Row],[NY_DUM]]+'[1]12'!K$27*Table6[[#This Row],[NJ_DUM]]</f>
        <v>8.5723032175721343</v>
      </c>
      <c r="BO255" s="9">
        <f>Table6[[#This Row],[sales]]-Table6[[#This Row],[ Pred_12]]</f>
        <v>3252.1189570491529</v>
      </c>
      <c r="BP255" s="47">
        <f>ABS(Table6[[#This Row],[ Red_12]]/Table6[[#This Row],[sales]])</f>
        <v>0.99737101659331251</v>
      </c>
      <c r="BQ255">
        <f>LN(G255+'2019 Totals and Calculations'!C$18)</f>
        <v>8.4713072535225145</v>
      </c>
      <c r="BR255">
        <f>LN(Table6[[#This Row],[PROF RADIO]]+'2019 Totals and Calculations'!D$18)</f>
        <v>6.5150965311993048</v>
      </c>
      <c r="BS255">
        <f>LN(Table6[[#This Row],[ONLINE LINGERING]]+'2019 Totals and Calculations'!E$18)</f>
        <v>6.1628063327948945</v>
      </c>
      <c r="BT255">
        <f>MONTH(Table6[[#This Row],[Date]])</f>
        <v>11</v>
      </c>
      <c r="BU255">
        <f t="shared" si="94"/>
        <v>0</v>
      </c>
      <c r="BV255">
        <f t="shared" si="95"/>
        <v>0</v>
      </c>
      <c r="BW255">
        <f t="shared" si="96"/>
        <v>0</v>
      </c>
      <c r="BX255">
        <f t="shared" si="97"/>
        <v>0</v>
      </c>
      <c r="BY255">
        <f t="shared" si="98"/>
        <v>0</v>
      </c>
      <c r="BZ255">
        <f t="shared" si="99"/>
        <v>0</v>
      </c>
      <c r="CA255">
        <f t="shared" si="100"/>
        <v>0</v>
      </c>
      <c r="CB255">
        <f t="shared" si="101"/>
        <v>0</v>
      </c>
      <c r="CC255">
        <f t="shared" si="102"/>
        <v>0</v>
      </c>
      <c r="CD255">
        <f t="shared" si="103"/>
        <v>0</v>
      </c>
      <c r="CE255">
        <f t="shared" si="104"/>
        <v>1</v>
      </c>
      <c r="CF255">
        <f t="shared" si="105"/>
        <v>0</v>
      </c>
      <c r="CG255">
        <f t="shared" si="106"/>
        <v>97</v>
      </c>
      <c r="CH25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3287.3701234856649</v>
      </c>
      <c r="CI255" s="79">
        <f>Table6[[#This Row],[sales]]-CH255</f>
        <v>-26.678863218940023</v>
      </c>
      <c r="CJ255">
        <f>ABS(Table6[[#This Row],[sales]]-CH255)/Table6[[#This Row],[sales]]</f>
        <v>8.1819654451914248E-3</v>
      </c>
      <c r="CK25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3434.6166016718958</v>
      </c>
      <c r="CL255" s="79">
        <f>Table6[[#This Row],[sales]]-CK255</f>
        <v>-173.92534140517091</v>
      </c>
      <c r="CM255">
        <f>ABS(Table6[[#This Row],[sales]]-CK255)/Table6[[#This Row],[sales]]</f>
        <v>5.334002133981363E-2</v>
      </c>
      <c r="CN25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3673.6453709555904</v>
      </c>
      <c r="CO255" s="79">
        <f>Table6[[#This Row],[sales]]-CN255</f>
        <v>-412.95411068886551</v>
      </c>
      <c r="CP255">
        <f>ABS(Table6[[#This Row],[sales]]-CN255)/Table6[[#This Row],[sales]]</f>
        <v>0.12664618564809654</v>
      </c>
      <c r="CQ25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3680.1137251256005</v>
      </c>
      <c r="CR255" s="79">
        <f>Table6[[#This Row],[sales]]-CQ255</f>
        <v>-419.42246485887563</v>
      </c>
      <c r="CS255">
        <f>ABS(Table6[[#This Row],[sales]]-CQ255)/Table6[[#This Row],[sales]]</f>
        <v>0.12862992273134344</v>
      </c>
    </row>
    <row r="256" spans="1:97" x14ac:dyDescent="0.2">
      <c r="A256">
        <v>255</v>
      </c>
      <c r="B256" t="s">
        <v>322</v>
      </c>
      <c r="C256" s="5">
        <v>43415</v>
      </c>
      <c r="D256" s="6">
        <v>4236.2676593189899</v>
      </c>
      <c r="E256" s="8">
        <f>YEAR(Table6[[#This Row],[Date]])</f>
        <v>2018</v>
      </c>
      <c r="F256" s="6">
        <f>Table6[[#This Row],[TV_State]]+Table6[[#This Row],[Radio_State]]+Table6[[#This Row],[Online]]</f>
        <v>5177.6604725009875</v>
      </c>
      <c r="G256" s="6">
        <f t="shared" si="81"/>
        <v>4361.0379967700774</v>
      </c>
      <c r="H256" s="6">
        <f>LN(Table6[[#This Row],[PROF TV LING]])</f>
        <v>8.3804653806619704</v>
      </c>
      <c r="I256" s="6">
        <f t="shared" si="82"/>
        <v>8.3514378915331662</v>
      </c>
      <c r="J256" s="6">
        <v>627.59520878799856</v>
      </c>
      <c r="K256" s="6">
        <f t="shared" si="87"/>
        <v>620.0489922350373</v>
      </c>
      <c r="L256" s="6">
        <f>0.5*J255+0.5*Table6[[#This Row],[Radio_State]]</f>
        <v>624.48830181380049</v>
      </c>
      <c r="M256" s="6">
        <f>LN(Table6[[#This Row],[RADIO LINGERING ]])</f>
        <v>6.4369325973065985</v>
      </c>
      <c r="N256" s="6">
        <f t="shared" si="83"/>
        <v>6.4418953866487279</v>
      </c>
      <c r="O256" s="6">
        <v>313.79760439399928</v>
      </c>
      <c r="P256" s="6">
        <f t="shared" si="84"/>
        <v>348.18898639619886</v>
      </c>
      <c r="Q256" s="6">
        <f>0.3*O255+0.7*Table6[[#This Row],[Online]]</f>
        <v>312.86553230173985</v>
      </c>
      <c r="R256" s="6">
        <f>LN(Table6[[#This Row],[ONLINE LINGERING]])</f>
        <v>5.7457734889720395</v>
      </c>
      <c r="S256" s="6">
        <f t="shared" si="85"/>
        <v>5.7487482060887825</v>
      </c>
      <c r="T256" s="6">
        <v>3630.848672316868</v>
      </c>
      <c r="U256" s="6">
        <f t="shared" si="86"/>
        <v>8.1972216939600173</v>
      </c>
      <c r="V256" s="8">
        <f>YEAR(Table6[[#This Row],[Date]])</f>
        <v>2018</v>
      </c>
      <c r="W256" s="8">
        <f>WEEKNUM(Table6[[#This Row],[Date]])</f>
        <v>46</v>
      </c>
      <c r="X256" t="s">
        <v>420</v>
      </c>
      <c r="Y256" s="9">
        <f>Table6[[#This Row],[LNTVLING]]+Table6[[#This Row],[LNRADIOLING]]+Table6[[#This Row],[LNONLINELING]]</f>
        <v>20.563171466940609</v>
      </c>
      <c r="Z256">
        <f t="shared" si="107"/>
        <v>1</v>
      </c>
      <c r="AA256">
        <f t="shared" si="88"/>
        <v>0</v>
      </c>
      <c r="AB256">
        <f t="shared" si="89"/>
        <v>1</v>
      </c>
      <c r="AC256">
        <f t="shared" si="90"/>
        <v>0</v>
      </c>
      <c r="AD256">
        <f t="shared" si="91"/>
        <v>0</v>
      </c>
      <c r="AE256">
        <f t="shared" si="92"/>
        <v>0</v>
      </c>
      <c r="AF256">
        <f t="shared" si="93"/>
        <v>0</v>
      </c>
      <c r="AG256" s="9">
        <f>'[1]1'!J$20+'[1]1'!J$21*Table6[[#This Row],[TV_State]]</f>
        <v>5495.8009482877505</v>
      </c>
      <c r="AH256" s="9">
        <f>Table6[[#This Row],[sales]]-Table6[[#This Row],[Pred_1]]</f>
        <v>-1864.9522759708825</v>
      </c>
      <c r="AI256">
        <f>ABS(Table6[[#This Row],[Res_1]])/Table6[[#This Row],[sales]]</f>
        <v>0.51364087140014136</v>
      </c>
      <c r="AJ256" s="9">
        <f>'[1]2'!J$20+'[1]2'!J$21*Table6[[#This Row],[Radio_State]]</f>
        <v>4469.4591685252053</v>
      </c>
      <c r="AK256" s="9">
        <f>Table6[[#This Row],[sales]]-Table6[[#This Row],[ Pred_2 ]]</f>
        <v>-838.61049620833728</v>
      </c>
      <c r="AL256">
        <f>ABS(Table6[[#This Row],[ Res_2 ]])/Table6[[#This Row],[sales]]</f>
        <v>0.23096817628403513</v>
      </c>
      <c r="AM256" s="10">
        <f>'[1]3'!J$20+'[1]3'!J$21*Data!O256</f>
        <v>3613.6397143314416</v>
      </c>
      <c r="AN256" s="9">
        <f>Table6[[#This Row],[sales]]-Table6[[#This Row],[Pred_3]]</f>
        <v>17.208957985426423</v>
      </c>
      <c r="AO256" s="9">
        <f>ABS(Table6[[#This Row],[Res_3]])/Table6[[#This Row],[sales]]</f>
        <v>4.7396516733497667E-3</v>
      </c>
      <c r="AP256" s="9">
        <f>'[1]4'!L$21+'[1]4'!L$27*Table6[[#This Row],[TV_State]]+'[1]4'!L$22*Table6[[#This Row],[NJ_DUM]]+'[1]4'!L$23*Table6[[#This Row],[NY_DUM]]+'[1]4'!L$24*Table6[[#This Row],[PA_DUM]]+'[1]4'!L$25*Table6[[#This Row],[CT_DUM]]+'[1]4'!L$26*Table6[[#This Row],[DL_DUM]]</f>
        <v>1172.2686464711019</v>
      </c>
      <c r="AQ256" s="9">
        <f>Table6[[#This Row],[sales]]-Table6[[#This Row],[Pred_4]]</f>
        <v>2458.5800258457662</v>
      </c>
      <c r="AR256">
        <f>ABS(Table6[[#This Row],[Res_4]]/Table6[[#This Row],[sales]])</f>
        <v>0.67713646250008275</v>
      </c>
      <c r="AS256" s="9">
        <f>'[1]5'!L$20+'[1]5'!L$26*Table6[[#This Row],[Radio_State]]+'[1]5'!L$21*Table6[[#This Row],[NJ_DUM]]+'[1]5'!L$22*Table6[[#This Row],[NY_DUM]]+'[1]5'!L$23*Table6[[#This Row],[PA_DUM]]+'[1]5'!L$24*Table6[[#This Row],[CT_DUM]]+'[1]5'!L$25*Table6[[#This Row],[DL_DUM]]</f>
        <v>1301.9603015863067</v>
      </c>
      <c r="AT256" s="9">
        <f>Table6[[#This Row],[sales]]-Table6[[#This Row],[Pred_5]]</f>
        <v>2328.8883707305613</v>
      </c>
      <c r="AU256" s="9">
        <f>ABS(Table6[[#This Row],[Red_5]]/Table6[[#This Row],[sales]])</f>
        <v>0.64141708479535242</v>
      </c>
      <c r="AV256" s="9">
        <f>'[1]6'!L$20+'[1]6'!L$26*Table6[[#This Row],[Online]]+'[1]6'!L$21*Table6[[#This Row],[NJ_DUM]]+'[1]6'!L$22*Table6[[#This Row],[NY_DUM]]+'[1]6'!L$23*Table6[[#This Row],[PA_DUM]]+'[1]6'!L$24*Table6[[#This Row],[CT_DUM]]+'[1]6'!L$25*Table6[[#This Row],[DL_DUM]]</f>
        <v>1359.7742010671911</v>
      </c>
      <c r="AW256" s="9">
        <f>Table6[[#This Row],[sales]]-Table6[[#This Row],[Pred_6]]</f>
        <v>2271.0744712496771</v>
      </c>
      <c r="AX256" s="9">
        <f>ABS(Table6[[#This Row],[Red_6]]/Table6[[#This Row],[sales]])</f>
        <v>0.62549411341907835</v>
      </c>
      <c r="AY256" s="9">
        <f>'[1]7'!L$21+'[1]7'!L$27*Table6[[#This Row],[LNTV]]+'[1]7'!L$22*Table6[[#This Row],[NJ_DUM]]+'[1]7'!L$23*Table6[[#This Row],[NY_DUM]]+'[1]7'!L$24*Table6[[#This Row],[PA_DUM]]+'[1]7'!L$25*Table6[[#This Row],[CT_DUM]]+'[1]7'!L$26*Table6[[#This Row],[DL_DUM]]</f>
        <v>6.06994490419281</v>
      </c>
      <c r="AZ256" s="9">
        <f>Table6[[#This Row],[sales]]-Table6[[#This Row],[Pred_7]]</f>
        <v>3624.7787274126754</v>
      </c>
      <c r="BA256" s="9">
        <f>ABS(Table6[[#This Row],[Red_7]]/Table6[[#This Row],[sales]])</f>
        <v>0.99832822971927404</v>
      </c>
      <c r="BB256" s="9">
        <f>'[1]8'!O$22+'[1]8'!O$28*Table6[[#This Row],[LNRADIOLING]]+'[1]8'!O$23*Table6[[#This Row],[DL_DUM]]+'[1]8'!O$24*Table6[[#This Row],[CT_DUM]]+'[1]8'!O$25*Table6[[#This Row],[PA_DUM]]+'[1]8'!O$26*Table6[[#This Row],[NY_DUM]]+'[1]8'!O$27*Table6[[#This Row],[NJ_DUM]]</f>
        <v>8.5458164033943422</v>
      </c>
      <c r="BC256" s="9">
        <f>Table6[[#This Row],[sales]]-Table6[[#This Row],[Pred_8]]</f>
        <v>3622.3028559134736</v>
      </c>
      <c r="BD256" s="9">
        <f>ABS(Table6[[#This Row],[Red_8]]/Table6[[#This Row],[sales]])</f>
        <v>0.99764633087890686</v>
      </c>
      <c r="BE256" s="9">
        <f>'[1]9'!M$19+'[1]9'!M$21*Table6[[#This Row],[LNONLINE]]+'[1]9'!M$20*Table6[[#This Row],[DL_DUM]]+'[1]9'!M$22*Table6[[#This Row],[CT_DUM]]+'[1]9'!M$23*Table6[[#This Row],[PA_DUM]]+'[1]9'!M$24*Table6[[#This Row],[NY_DUM]]+'[1]9'!M$25*Table6[[#This Row],[NJ_DUM]]</f>
        <v>8.4866467535209331</v>
      </c>
      <c r="BF256" s="9">
        <f>Table6[[#This Row],[sales]]-Table6[[#This Row],[Pred_9]]</f>
        <v>3622.3620255633473</v>
      </c>
      <c r="BG256" s="9">
        <f>ABS(Table6[[#This Row],[Red_9]]/Table6[[#This Row],[sales]])</f>
        <v>0.99766262724794164</v>
      </c>
      <c r="BH256" s="9">
        <f>'[1]10'!P$22+'[1]10'!P$30*Table6[[#This Row],[LNTV]]+'[1]10'!P$29*Table6[[#This Row],[LNRADIOLING]]+'[1]10'!P$24*Table6[[#This Row],[LNONLINELING]]+'[1]10'!P$23*Table6[[#This Row],[DL_DUM]]+'[1]10'!P$25*Table6[[#This Row],[CT_DUM]]+'[1]10'!P$26*Table6[[#This Row],[PA_DUM]]+'[1]10'!P$27*Table6[[#This Row],[NY_DUM]]+'[1]10'!P$28*Table6[[#This Row],[NJ_DUM]]</f>
        <v>8.425863408991221</v>
      </c>
      <c r="BI256" s="9">
        <f>Table6[[#This Row],[sales]]-Table6[[#This Row],[Pred_10]]</f>
        <v>3622.422808907877</v>
      </c>
      <c r="BJ256" s="45">
        <f>ABS(Table6[[#This Row],[Red_10]]/Table6[[#This Row],[sales]])</f>
        <v>0.99767936805705137</v>
      </c>
      <c r="BK256" s="9">
        <f>'[1]11'!P$32+'[1]11'!P$40*Table6[[#This Row],[LNONLINELING]]+'[1]11'!P$39*Table6[[#This Row],[LNRADIOLING]]+'[1]11'!P$38*Table6[[#This Row],[LNTVLING]]+'[1]11'!P$33*Table6[[#This Row],[DL_DUM]]+'[1]11'!P$34*Table6[[#This Row],[CT_DUM]]+'[1]11'!P$35*Table6[[#This Row],[PA_DUM]]+'[1]11'!P$36*Table6[[#This Row],[NY_DUM]]+'[1]11'!P$37*Table6[[#This Row],[NJ_DUM]]</f>
        <v>8.4234300442352037</v>
      </c>
      <c r="BL256" s="9">
        <f>Table6[[#This Row],[sales]]-Table6[[#This Row],[ Pred_11]]</f>
        <v>3622.4252422726327</v>
      </c>
      <c r="BM256" s="47">
        <f>ABS(Table6[[#This Row],[ Red_11]]/Table6[[#This Row],[sales]])</f>
        <v>0.99768003824878215</v>
      </c>
      <c r="BN256" s="9">
        <f>'[1]12'!K$22+'[1]12'!K$28*Table6[[#This Row],[COMBINE LN LING]]+'[1]12'!K$23*Table6[[#This Row],[DL_DUM]]+'[1]12'!K$24*Table6[[#This Row],[CT_DUM]]+'[1]12'!K$25*Table6[[#This Row],[PA_DUM]]+'[1]12'!K$26*Table6[[#This Row],[NY_DUM]]+'[1]12'!K$27*Table6[[#This Row],[NJ_DUM]]</f>
        <v>8.5412868279422618</v>
      </c>
      <c r="BO256" s="9">
        <f>Table6[[#This Row],[sales]]-Table6[[#This Row],[ Pred_12]]</f>
        <v>3622.3073854889258</v>
      </c>
      <c r="BP256" s="47">
        <f>ABS(Table6[[#This Row],[ Red_12]]/Table6[[#This Row],[sales]])</f>
        <v>0.99764757840417184</v>
      </c>
      <c r="BQ256">
        <f>LN(G256+'2019 Totals and Calculations'!C$18)</f>
        <v>8.4600473327134438</v>
      </c>
      <c r="BR256">
        <f>LN(Table6[[#This Row],[PROF RADIO]]+'2019 Totals and Calculations'!D$18)</f>
        <v>6.5262098387291498</v>
      </c>
      <c r="BS256">
        <f>LN(Table6[[#This Row],[ONLINE LINGERING]]+'2019 Totals and Calculations'!E$18)</f>
        <v>5.8770153441193544</v>
      </c>
      <c r="BT256">
        <f>MONTH(Table6[[#This Row],[Date]])</f>
        <v>11</v>
      </c>
      <c r="BU256">
        <f t="shared" si="94"/>
        <v>0</v>
      </c>
      <c r="BV256">
        <f t="shared" si="95"/>
        <v>0</v>
      </c>
      <c r="BW256">
        <f t="shared" si="96"/>
        <v>0</v>
      </c>
      <c r="BX256">
        <f t="shared" si="97"/>
        <v>0</v>
      </c>
      <c r="BY256">
        <f t="shared" si="98"/>
        <v>0</v>
      </c>
      <c r="BZ256">
        <f t="shared" si="99"/>
        <v>0</v>
      </c>
      <c r="CA256">
        <f t="shared" si="100"/>
        <v>0</v>
      </c>
      <c r="CB256">
        <f t="shared" si="101"/>
        <v>0</v>
      </c>
      <c r="CC256">
        <f t="shared" si="102"/>
        <v>0</v>
      </c>
      <c r="CD256">
        <f t="shared" si="103"/>
        <v>0</v>
      </c>
      <c r="CE256">
        <f t="shared" si="104"/>
        <v>1</v>
      </c>
      <c r="CF256">
        <f t="shared" si="105"/>
        <v>0</v>
      </c>
      <c r="CG256">
        <f t="shared" si="106"/>
        <v>98</v>
      </c>
      <c r="CH25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3285.2288376345778</v>
      </c>
      <c r="CI256" s="79">
        <f>Table6[[#This Row],[sales]]-CH256</f>
        <v>345.61983468229027</v>
      </c>
      <c r="CJ256">
        <f>ABS(Table6[[#This Row],[sales]]-CH256)/Table6[[#This Row],[sales]]</f>
        <v>9.5189820858534432E-2</v>
      </c>
      <c r="CK25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3454.1549028535392</v>
      </c>
      <c r="CL256" s="79">
        <f>Table6[[#This Row],[sales]]-CK256</f>
        <v>176.69376946332886</v>
      </c>
      <c r="CM256">
        <f>ABS(Table6[[#This Row],[sales]]-CK256)/Table6[[#This Row],[sales]]</f>
        <v>4.8664592058192124E-2</v>
      </c>
      <c r="CN25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3354.1628726967779</v>
      </c>
      <c r="CO256" s="79">
        <f>Table6[[#This Row],[sales]]-CN256</f>
        <v>276.68579962009017</v>
      </c>
      <c r="CP256">
        <f>ABS(Table6[[#This Row],[sales]]-CN256)/Table6[[#This Row],[sales]]</f>
        <v>7.6204167287295718E-2</v>
      </c>
      <c r="CQ25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3411.6141355243017</v>
      </c>
      <c r="CR256" s="79">
        <f>Table6[[#This Row],[sales]]-CQ256</f>
        <v>219.23453679256636</v>
      </c>
      <c r="CS256">
        <f>ABS(Table6[[#This Row],[sales]]-CQ256)/Table6[[#This Row],[sales]]</f>
        <v>6.0381072464986918E-2</v>
      </c>
    </row>
    <row r="257" spans="1:97" x14ac:dyDescent="0.2">
      <c r="A257">
        <v>256</v>
      </c>
      <c r="B257" t="s">
        <v>322</v>
      </c>
      <c r="C257" s="5">
        <v>43422</v>
      </c>
      <c r="D257" s="6">
        <v>4278.6303359121803</v>
      </c>
      <c r="E257" s="8">
        <f>YEAR(Table6[[#This Row],[Date]])</f>
        <v>2018</v>
      </c>
      <c r="F257" s="6">
        <f>Table6[[#This Row],[TV_State]]+Table6[[#This Row],[Radio_State]]+Table6[[#This Row],[Online]]</f>
        <v>5229.4370772259981</v>
      </c>
      <c r="G257" s="6">
        <f t="shared" si="81"/>
        <v>4336.315698512708</v>
      </c>
      <c r="H257" s="6">
        <f>LN(Table6[[#This Row],[PROF TV LING]])</f>
        <v>8.3747803491666382</v>
      </c>
      <c r="I257" s="6">
        <f t="shared" si="82"/>
        <v>8.3613882223863349</v>
      </c>
      <c r="J257" s="6">
        <v>633.87116087587856</v>
      </c>
      <c r="K257" s="6">
        <f t="shared" si="87"/>
        <v>626.96007655545793</v>
      </c>
      <c r="L257" s="6">
        <f>0.5*J256+0.5*Table6[[#This Row],[Radio_State]]</f>
        <v>630.73318483193862</v>
      </c>
      <c r="M257" s="6">
        <f>LN(Table6[[#This Row],[RADIO LINGERING ]])</f>
        <v>6.4468829281597673</v>
      </c>
      <c r="N257" s="6">
        <f t="shared" si="83"/>
        <v>6.4518457175018957</v>
      </c>
      <c r="O257" s="6">
        <v>316.93558043793928</v>
      </c>
      <c r="P257" s="6">
        <f t="shared" si="84"/>
        <v>326.31160222541712</v>
      </c>
      <c r="Q257" s="6">
        <f>0.3*O256+0.7*Table6[[#This Row],[Online]]</f>
        <v>315.99418762475727</v>
      </c>
      <c r="R257" s="6">
        <f>LN(Table6[[#This Row],[ONLINE LINGERING]])</f>
        <v>5.7557238198252074</v>
      </c>
      <c r="S257" s="6">
        <f t="shared" si="85"/>
        <v>5.7586985369419503</v>
      </c>
      <c r="T257" s="6">
        <v>3288.5930902346122</v>
      </c>
      <c r="U257" s="6">
        <f t="shared" si="86"/>
        <v>8.0982151201511812</v>
      </c>
      <c r="V257" s="8">
        <f>YEAR(Table6[[#This Row],[Date]])</f>
        <v>2018</v>
      </c>
      <c r="W257" s="8">
        <f>WEEKNUM(Table6[[#This Row],[Date]])</f>
        <v>47</v>
      </c>
      <c r="X257" t="s">
        <v>421</v>
      </c>
      <c r="Y257" s="9">
        <f>Table6[[#This Row],[LNTVLING]]+Table6[[#This Row],[LNRADIOLING]]+Table6[[#This Row],[LNONLINELING]]</f>
        <v>20.577387097151611</v>
      </c>
      <c r="Z257">
        <f t="shared" si="107"/>
        <v>1</v>
      </c>
      <c r="AA257">
        <f t="shared" si="88"/>
        <v>0</v>
      </c>
      <c r="AB257">
        <f t="shared" si="89"/>
        <v>1</v>
      </c>
      <c r="AC257">
        <f t="shared" si="90"/>
        <v>0</v>
      </c>
      <c r="AD257">
        <f t="shared" si="91"/>
        <v>0</v>
      </c>
      <c r="AE257">
        <f t="shared" si="92"/>
        <v>0</v>
      </c>
      <c r="AF257">
        <f t="shared" si="93"/>
        <v>0</v>
      </c>
      <c r="AG257" s="9">
        <f>'[1]1'!J$20+'[1]1'!J$21*Table6[[#This Row],[TV_State]]</f>
        <v>5537.4616323160653</v>
      </c>
      <c r="AH257" s="9">
        <f>Table6[[#This Row],[sales]]-Table6[[#This Row],[Pred_1]]</f>
        <v>-2248.8685420814531</v>
      </c>
      <c r="AI257">
        <f>ABS(Table6[[#This Row],[Res_1]])/Table6[[#This Row],[sales]]</f>
        <v>0.68383910090895927</v>
      </c>
      <c r="AJ257" s="9">
        <f>'[1]2'!J$20+'[1]2'!J$21*Table6[[#This Row],[Radio_State]]</f>
        <v>4497.0109421704819</v>
      </c>
      <c r="AK257" s="9">
        <f>Table6[[#This Row],[sales]]-Table6[[#This Row],[ Pred_2 ]]</f>
        <v>-1208.4178519358697</v>
      </c>
      <c r="AL257">
        <f>ABS(Table6[[#This Row],[ Res_2 ]])/Table6[[#This Row],[sales]]</f>
        <v>0.36745739554225598</v>
      </c>
      <c r="AM257" s="10">
        <f>'[1]3'!J$20+'[1]3'!J$21*Data!O257</f>
        <v>3631.7688096575075</v>
      </c>
      <c r="AN257" s="9">
        <f>Table6[[#This Row],[sales]]-Table6[[#This Row],[Pred_3]]</f>
        <v>-343.17571942289533</v>
      </c>
      <c r="AO257" s="9">
        <f>ABS(Table6[[#This Row],[Res_3]])/Table6[[#This Row],[sales]]</f>
        <v>0.10435335415681141</v>
      </c>
      <c r="AP257" s="9">
        <f>'[1]4'!L$21+'[1]4'!L$27*Table6[[#This Row],[TV_State]]+'[1]4'!L$22*Table6[[#This Row],[NJ_DUM]]+'[1]4'!L$23*Table6[[#This Row],[NY_DUM]]+'[1]4'!L$24*Table6[[#This Row],[PA_DUM]]+'[1]4'!L$25*Table6[[#This Row],[CT_DUM]]+'[1]4'!L$26*Table6[[#This Row],[DL_DUM]]</f>
        <v>1181.6130329923546</v>
      </c>
      <c r="AQ257" s="9">
        <f>Table6[[#This Row],[sales]]-Table6[[#This Row],[Pred_4]]</f>
        <v>2106.9800572422573</v>
      </c>
      <c r="AR257">
        <f>ABS(Table6[[#This Row],[Res_4]]/Table6[[#This Row],[sales]])</f>
        <v>0.64069345140293499</v>
      </c>
      <c r="AS257" s="9">
        <f>'[1]5'!L$20+'[1]5'!L$26*Table6[[#This Row],[Radio_State]]+'[1]5'!L$21*Table6[[#This Row],[NJ_DUM]]+'[1]5'!L$22*Table6[[#This Row],[NY_DUM]]+'[1]5'!L$23*Table6[[#This Row],[PA_DUM]]+'[1]5'!L$24*Table6[[#This Row],[CT_DUM]]+'[1]5'!L$25*Table6[[#This Row],[DL_DUM]]</f>
        <v>1313.0159893188998</v>
      </c>
      <c r="AT257" s="9">
        <f>Table6[[#This Row],[sales]]-Table6[[#This Row],[Pred_5]]</f>
        <v>1975.5771009157124</v>
      </c>
      <c r="AU257" s="9">
        <f>ABS(Table6[[#This Row],[Red_5]]/Table6[[#This Row],[sales]])</f>
        <v>0.6007362561157642</v>
      </c>
      <c r="AV257" s="9">
        <f>'[1]6'!L$20+'[1]6'!L$26*Table6[[#This Row],[Online]]+'[1]6'!L$21*Table6[[#This Row],[NJ_DUM]]+'[1]6'!L$22*Table6[[#This Row],[NY_DUM]]+'[1]6'!L$23*Table6[[#This Row],[PA_DUM]]+'[1]6'!L$24*Table6[[#This Row],[CT_DUM]]+'[1]6'!L$25*Table6[[#This Row],[DL_DUM]]</f>
        <v>1373.4314810897276</v>
      </c>
      <c r="AW257" s="9">
        <f>Table6[[#This Row],[sales]]-Table6[[#This Row],[Pred_6]]</f>
        <v>1915.1616091448846</v>
      </c>
      <c r="AX257" s="9">
        <f>ABS(Table6[[#This Row],[Red_6]]/Table6[[#This Row],[sales]])</f>
        <v>0.5823650286293871</v>
      </c>
      <c r="AY257" s="9">
        <f>'[1]7'!L$21+'[1]7'!L$27*Table6[[#This Row],[LNTV]]+'[1]7'!L$22*Table6[[#This Row],[NJ_DUM]]+'[1]7'!L$23*Table6[[#This Row],[NY_DUM]]+'[1]7'!L$24*Table6[[#This Row],[PA_DUM]]+'[1]7'!L$25*Table6[[#This Row],[CT_DUM]]+'[1]7'!L$26*Table6[[#This Row],[DL_DUM]]</f>
        <v>6.0710462514828105</v>
      </c>
      <c r="AZ257" s="9">
        <f>Table6[[#This Row],[sales]]-Table6[[#This Row],[Pred_7]]</f>
        <v>3282.5220439831296</v>
      </c>
      <c r="BA257" s="9">
        <f>ABS(Table6[[#This Row],[Red_7]]/Table6[[#This Row],[sales]])</f>
        <v>0.99815390773960133</v>
      </c>
      <c r="BB257" s="9">
        <f>'[1]8'!O$22+'[1]8'!O$28*Table6[[#This Row],[LNRADIOLING]]+'[1]8'!O$23*Table6[[#This Row],[DL_DUM]]+'[1]8'!O$24*Table6[[#This Row],[CT_DUM]]+'[1]8'!O$25*Table6[[#This Row],[PA_DUM]]+'[1]8'!O$26*Table6[[#This Row],[NY_DUM]]+'[1]8'!O$27*Table6[[#This Row],[NJ_DUM]]</f>
        <v>8.5465262693981181</v>
      </c>
      <c r="BC257" s="9">
        <f>Table6[[#This Row],[sales]]-Table6[[#This Row],[Pred_8]]</f>
        <v>3280.0465639652139</v>
      </c>
      <c r="BD257" s="9">
        <f>ABS(Table6[[#This Row],[Red_8]]/Table6[[#This Row],[sales]])</f>
        <v>0.99740116030323822</v>
      </c>
      <c r="BE257" s="9">
        <f>'[1]9'!M$19+'[1]9'!M$21*Table6[[#This Row],[LNONLINE]]+'[1]9'!M$20*Table6[[#This Row],[DL_DUM]]+'[1]9'!M$22*Table6[[#This Row],[CT_DUM]]+'[1]9'!M$23*Table6[[#This Row],[PA_DUM]]+'[1]9'!M$24*Table6[[#This Row],[NY_DUM]]+'[1]9'!M$25*Table6[[#This Row],[NJ_DUM]]</f>
        <v>8.4897972018522658</v>
      </c>
      <c r="BF257" s="9">
        <f>Table6[[#This Row],[sales]]-Table6[[#This Row],[Pred_9]]</f>
        <v>3280.1032930327601</v>
      </c>
      <c r="BG257" s="9">
        <f>ABS(Table6[[#This Row],[Red_9]]/Table6[[#This Row],[sales]])</f>
        <v>0.99741841055767522</v>
      </c>
      <c r="BH257" s="9">
        <f>'[1]10'!P$22+'[1]10'!P$30*Table6[[#This Row],[LNTV]]+'[1]10'!P$29*Table6[[#This Row],[LNRADIOLING]]+'[1]10'!P$24*Table6[[#This Row],[LNONLINELING]]+'[1]10'!P$23*Table6[[#This Row],[DL_DUM]]+'[1]10'!P$25*Table6[[#This Row],[CT_DUM]]+'[1]10'!P$26*Table6[[#This Row],[PA_DUM]]+'[1]10'!P$27*Table6[[#This Row],[NY_DUM]]+'[1]10'!P$28*Table6[[#This Row],[NJ_DUM]]</f>
        <v>8.4276744922674389</v>
      </c>
      <c r="BI257" s="9">
        <f>Table6[[#This Row],[sales]]-Table6[[#This Row],[Pred_10]]</f>
        <v>3280.165415742345</v>
      </c>
      <c r="BJ257" s="45">
        <f>ABS(Table6[[#This Row],[Red_10]]/Table6[[#This Row],[sales]])</f>
        <v>0.99743730091834926</v>
      </c>
      <c r="BK257" s="9">
        <f>'[1]11'!P$32+'[1]11'!P$40*Table6[[#This Row],[LNONLINELING]]+'[1]11'!P$39*Table6[[#This Row],[LNRADIOLING]]+'[1]11'!P$38*Table6[[#This Row],[LNTVLING]]+'[1]11'!P$33*Table6[[#This Row],[DL_DUM]]+'[1]11'!P$34*Table6[[#This Row],[CT_DUM]]+'[1]11'!P$35*Table6[[#This Row],[PA_DUM]]+'[1]11'!P$36*Table6[[#This Row],[NY_DUM]]+'[1]11'!P$37*Table6[[#This Row],[NJ_DUM]]</f>
        <v>8.4271927677087479</v>
      </c>
      <c r="BL257" s="9">
        <f>Table6[[#This Row],[sales]]-Table6[[#This Row],[ Pred_11]]</f>
        <v>3280.1658974669035</v>
      </c>
      <c r="BM257" s="47">
        <f>ABS(Table6[[#This Row],[ Red_11]]/Table6[[#This Row],[sales]])</f>
        <v>0.99743744740182871</v>
      </c>
      <c r="BN257" s="9">
        <f>'[1]12'!K$22+'[1]12'!K$28*Table6[[#This Row],[COMBINE LN LING]]+'[1]12'!K$23*Table6[[#This Row],[DL_DUM]]+'[1]12'!K$24*Table6[[#This Row],[CT_DUM]]+'[1]12'!K$25*Table6[[#This Row],[PA_DUM]]+'[1]12'!K$26*Table6[[#This Row],[NY_DUM]]+'[1]12'!K$27*Table6[[#This Row],[NJ_DUM]]</f>
        <v>8.5426548815629921</v>
      </c>
      <c r="BO257" s="9">
        <f>Table6[[#This Row],[sales]]-Table6[[#This Row],[ Pred_12]]</f>
        <v>3280.0504353530491</v>
      </c>
      <c r="BP257" s="47">
        <f>ABS(Table6[[#This Row],[ Red_12]]/Table6[[#This Row],[sales]])</f>
        <v>0.99740233752028173</v>
      </c>
      <c r="BQ257">
        <f>LN(G257+'2019 Totals and Calculations'!C$18)</f>
        <v>8.454798336314024</v>
      </c>
      <c r="BR257">
        <f>LN(Table6[[#This Row],[PROF RADIO]]+'2019 Totals and Calculations'!D$18)</f>
        <v>6.5362805607001704</v>
      </c>
      <c r="BS257">
        <f>LN(Table6[[#This Row],[ONLINE LINGERING]]+'2019 Totals and Calculations'!E$18)</f>
        <v>5.885747166956544</v>
      </c>
      <c r="BT257">
        <f>MONTH(Table6[[#This Row],[Date]])</f>
        <v>11</v>
      </c>
      <c r="BU257">
        <f t="shared" si="94"/>
        <v>0</v>
      </c>
      <c r="BV257">
        <f t="shared" si="95"/>
        <v>0</v>
      </c>
      <c r="BW257">
        <f t="shared" si="96"/>
        <v>0</v>
      </c>
      <c r="BX257">
        <f t="shared" si="97"/>
        <v>0</v>
      </c>
      <c r="BY257">
        <f t="shared" si="98"/>
        <v>0</v>
      </c>
      <c r="BZ257">
        <f t="shared" si="99"/>
        <v>0</v>
      </c>
      <c r="CA257">
        <f t="shared" si="100"/>
        <v>0</v>
      </c>
      <c r="CB257">
        <f t="shared" si="101"/>
        <v>0</v>
      </c>
      <c r="CC257">
        <f t="shared" si="102"/>
        <v>0</v>
      </c>
      <c r="CD257">
        <f t="shared" si="103"/>
        <v>0</v>
      </c>
      <c r="CE257">
        <f t="shared" si="104"/>
        <v>1</v>
      </c>
      <c r="CF257">
        <f t="shared" si="105"/>
        <v>0</v>
      </c>
      <c r="CG257">
        <f t="shared" si="106"/>
        <v>99</v>
      </c>
      <c r="CH25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3288.9749101304783</v>
      </c>
      <c r="CI257" s="79">
        <f>Table6[[#This Row],[sales]]-CH257</f>
        <v>-0.38181989586610143</v>
      </c>
      <c r="CJ257">
        <f>ABS(Table6[[#This Row],[sales]]-CH257)/Table6[[#This Row],[sales]]</f>
        <v>1.1610432953833821E-4</v>
      </c>
      <c r="CK25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3472.6946217073141</v>
      </c>
      <c r="CL257" s="79">
        <f>Table6[[#This Row],[sales]]-CK257</f>
        <v>-184.10153147270194</v>
      </c>
      <c r="CM257">
        <f>ABS(Table6[[#This Row],[sales]]-CK257)/Table6[[#This Row],[sales]]</f>
        <v>5.5981851941301716E-2</v>
      </c>
      <c r="CN25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3371.668539062835</v>
      </c>
      <c r="CO257" s="79">
        <f>Table6[[#This Row],[sales]]-CN257</f>
        <v>-83.075448828222761</v>
      </c>
      <c r="CP257">
        <f>ABS(Table6[[#This Row],[sales]]-CN257)/Table6[[#This Row],[sales]]</f>
        <v>2.5261699014971797E-2</v>
      </c>
      <c r="CQ25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3432.9786056783082</v>
      </c>
      <c r="CR257" s="79">
        <f>Table6[[#This Row],[sales]]-CQ257</f>
        <v>-144.38551544369602</v>
      </c>
      <c r="CS257">
        <f>ABS(Table6[[#This Row],[sales]]-CQ257)/Table6[[#This Row],[sales]]</f>
        <v>4.3904950074986439E-2</v>
      </c>
    </row>
    <row r="258" spans="1:97" x14ac:dyDescent="0.2">
      <c r="A258">
        <v>257</v>
      </c>
      <c r="B258" t="s">
        <v>322</v>
      </c>
      <c r="C258" s="5">
        <v>43429</v>
      </c>
      <c r="D258" s="6">
        <v>4321.4166392713023</v>
      </c>
      <c r="E258" s="8">
        <f>YEAR(Table6[[#This Row],[Date]])</f>
        <v>2018</v>
      </c>
      <c r="F258" s="6">
        <f>Table6[[#This Row],[TV_State]]+Table6[[#This Row],[Radio_State]]+Table6[[#This Row],[Online]]</f>
        <v>5281.7314479982579</v>
      </c>
      <c r="G258" s="6">
        <f t="shared" ref="G258:G321" si="108">IF(B258=B257, 0.7*G257+0.3*D258,D258)</f>
        <v>4331.845980740286</v>
      </c>
      <c r="H258" s="6">
        <f>LN(Table6[[#This Row],[PROF TV LING]])</f>
        <v>8.3737490536430954</v>
      </c>
      <c r="I258" s="6">
        <f t="shared" ref="I258:I321" si="109">LN(D258)</f>
        <v>8.3713385532395019</v>
      </c>
      <c r="J258" s="6">
        <v>640.20987248463734</v>
      </c>
      <c r="K258" s="6">
        <f t="shared" si="87"/>
        <v>633.58497452004758</v>
      </c>
      <c r="L258" s="6">
        <f>0.5*J257+0.5*Table6[[#This Row],[Radio_State]]</f>
        <v>637.04051668025795</v>
      </c>
      <c r="M258" s="6">
        <f>LN(Table6[[#This Row],[RADIO LINGERING ]])</f>
        <v>6.4568332590129351</v>
      </c>
      <c r="N258" s="6">
        <f t="shared" ref="N258:N321" si="110">LN(J258)</f>
        <v>6.4617960483550636</v>
      </c>
      <c r="O258" s="6">
        <v>320.10493624231867</v>
      </c>
      <c r="P258" s="6">
        <f t="shared" ref="P258:P321" si="111">IF($B258=$B257,0.3*P257+0.7*O258, O258)</f>
        <v>321.96693603724816</v>
      </c>
      <c r="Q258" s="6">
        <f>0.3*O257+0.7*Table6[[#This Row],[Online]]</f>
        <v>319.15412950100483</v>
      </c>
      <c r="R258" s="6">
        <f>LN(Table6[[#This Row],[ONLINE LINGERING]])</f>
        <v>5.7656741506783753</v>
      </c>
      <c r="S258" s="6">
        <f t="shared" ref="S258:S321" si="112">LN(O258)</f>
        <v>5.7686488677951182</v>
      </c>
      <c r="T258" s="6">
        <v>3955.6618966949309</v>
      </c>
      <c r="U258" s="6">
        <f t="shared" ref="U258:U321" si="113">LN(T258)</f>
        <v>8.2829032231384438</v>
      </c>
      <c r="V258" s="8">
        <f>YEAR(Table6[[#This Row],[Date]])</f>
        <v>2018</v>
      </c>
      <c r="W258" s="8">
        <f>WEEKNUM(Table6[[#This Row],[Date]])</f>
        <v>48</v>
      </c>
      <c r="X258" t="s">
        <v>422</v>
      </c>
      <c r="Y258" s="9">
        <f>Table6[[#This Row],[LNTVLING]]+Table6[[#This Row],[LNRADIOLING]]+Table6[[#This Row],[LNONLINELING]]</f>
        <v>20.596256463334406</v>
      </c>
      <c r="Z258">
        <f t="shared" si="107"/>
        <v>1</v>
      </c>
      <c r="AA258">
        <f t="shared" si="88"/>
        <v>0</v>
      </c>
      <c r="AB258">
        <f t="shared" si="89"/>
        <v>1</v>
      </c>
      <c r="AC258">
        <f t="shared" si="90"/>
        <v>0</v>
      </c>
      <c r="AD258">
        <f t="shared" si="91"/>
        <v>0</v>
      </c>
      <c r="AE258">
        <f t="shared" si="92"/>
        <v>0</v>
      </c>
      <c r="AF258">
        <f t="shared" si="93"/>
        <v>0</v>
      </c>
      <c r="AG258" s="9">
        <f>'[1]1'!J$20+'[1]1'!J$21*Table6[[#This Row],[TV_State]]</f>
        <v>5579.538923184663</v>
      </c>
      <c r="AH258" s="9">
        <f>Table6[[#This Row],[sales]]-Table6[[#This Row],[Pred_1]]</f>
        <v>-1623.8770264897321</v>
      </c>
      <c r="AI258">
        <f>ABS(Table6[[#This Row],[Res_1]])/Table6[[#This Row],[sales]]</f>
        <v>0.41051967253483618</v>
      </c>
      <c r="AJ258" s="9">
        <f>'[1]2'!J$20+'[1]2'!J$21*Table6[[#This Row],[Radio_State]]</f>
        <v>4524.8382335522119</v>
      </c>
      <c r="AK258" s="9">
        <f>Table6[[#This Row],[sales]]-Table6[[#This Row],[ Pred_2 ]]</f>
        <v>-569.17633685728106</v>
      </c>
      <c r="AL258">
        <f>ABS(Table6[[#This Row],[ Res_2 ]])/Table6[[#This Row],[sales]]</f>
        <v>0.1438890258373306</v>
      </c>
      <c r="AM258" s="10">
        <f>'[1]3'!J$20+'[1]3'!J$21*Data!O258</f>
        <v>3650.0791959368339</v>
      </c>
      <c r="AN258" s="9">
        <f>Table6[[#This Row],[sales]]-Table6[[#This Row],[Pred_3]]</f>
        <v>305.58270075809696</v>
      </c>
      <c r="AO258" s="9">
        <f>ABS(Table6[[#This Row],[Res_3]])/Table6[[#This Row],[sales]]</f>
        <v>7.7251976720614082E-2</v>
      </c>
      <c r="AP258" s="9">
        <f>'[1]4'!L$21+'[1]4'!L$27*Table6[[#This Row],[TV_State]]+'[1]4'!L$22*Table6[[#This Row],[NJ_DUM]]+'[1]4'!L$23*Table6[[#This Row],[NY_DUM]]+'[1]4'!L$24*Table6[[#This Row],[PA_DUM]]+'[1]4'!L$25*Table6[[#This Row],[CT_DUM]]+'[1]4'!L$26*Table6[[#This Row],[DL_DUM]]</f>
        <v>1191.0508633788199</v>
      </c>
      <c r="AQ258" s="9">
        <f>Table6[[#This Row],[sales]]-Table6[[#This Row],[Pred_4]]</f>
        <v>2764.6110333161109</v>
      </c>
      <c r="AR258">
        <f>ABS(Table6[[#This Row],[Res_4]]/Table6[[#This Row],[sales]])</f>
        <v>0.69889973044107301</v>
      </c>
      <c r="AS258" s="9">
        <f>'[1]5'!L$20+'[1]5'!L$26*Table6[[#This Row],[Radio_State]]+'[1]5'!L$21*Table6[[#This Row],[NJ_DUM]]+'[1]5'!L$22*Table6[[#This Row],[NY_DUM]]+'[1]5'!L$23*Table6[[#This Row],[PA_DUM]]+'[1]5'!L$24*Table6[[#This Row],[CT_DUM]]+'[1]5'!L$25*Table6[[#This Row],[DL_DUM]]</f>
        <v>1324.1822339288178</v>
      </c>
      <c r="AT258" s="9">
        <f>Table6[[#This Row],[sales]]-Table6[[#This Row],[Pred_5]]</f>
        <v>2631.4796627661131</v>
      </c>
      <c r="AU258" s="9">
        <f>ABS(Table6[[#This Row],[Red_5]]/Table6[[#This Row],[sales]])</f>
        <v>0.66524382808469806</v>
      </c>
      <c r="AV258" s="9">
        <f>'[1]6'!L$20+'[1]6'!L$26*Table6[[#This Row],[Online]]+'[1]6'!L$21*Table6[[#This Row],[NJ_DUM]]+'[1]6'!L$22*Table6[[#This Row],[NY_DUM]]+'[1]6'!L$23*Table6[[#This Row],[PA_DUM]]+'[1]6'!L$24*Table6[[#This Row],[CT_DUM]]+'[1]6'!L$25*Table6[[#This Row],[DL_DUM]]</f>
        <v>1387.2253339124895</v>
      </c>
      <c r="AW258" s="9">
        <f>Table6[[#This Row],[sales]]-Table6[[#This Row],[Pred_6]]</f>
        <v>2568.4365627824413</v>
      </c>
      <c r="AX258" s="9">
        <f>ABS(Table6[[#This Row],[Red_6]]/Table6[[#This Row],[sales]])</f>
        <v>0.64930639419118297</v>
      </c>
      <c r="AY258" s="9">
        <f>'[1]7'!L$21+'[1]7'!L$27*Table6[[#This Row],[LNTV]]+'[1]7'!L$22*Table6[[#This Row],[NJ_DUM]]+'[1]7'!L$23*Table6[[#This Row],[NY_DUM]]+'[1]7'!L$24*Table6[[#This Row],[PA_DUM]]+'[1]7'!L$25*Table6[[#This Row],[CT_DUM]]+'[1]7'!L$26*Table6[[#This Row],[DL_DUM]]</f>
        <v>6.0721475987728111</v>
      </c>
      <c r="AZ258" s="9">
        <f>Table6[[#This Row],[sales]]-Table6[[#This Row],[Pred_7]]</f>
        <v>3949.5897490961579</v>
      </c>
      <c r="BA258" s="9">
        <f>ABS(Table6[[#This Row],[Red_7]]/Table6[[#This Row],[sales]])</f>
        <v>0.99846494777426598</v>
      </c>
      <c r="BB258" s="9">
        <f>'[1]8'!O$22+'[1]8'!O$28*Table6[[#This Row],[LNRADIOLING]]+'[1]8'!O$23*Table6[[#This Row],[DL_DUM]]+'[1]8'!O$24*Table6[[#This Row],[CT_DUM]]+'[1]8'!O$25*Table6[[#This Row],[PA_DUM]]+'[1]8'!O$26*Table6[[#This Row],[NY_DUM]]+'[1]8'!O$27*Table6[[#This Row],[NJ_DUM]]</f>
        <v>8.5472361354018958</v>
      </c>
      <c r="BC258" s="9">
        <f>Table6[[#This Row],[sales]]-Table6[[#This Row],[Pred_8]]</f>
        <v>3947.1146605595291</v>
      </c>
      <c r="BD258" s="9">
        <f>ABS(Table6[[#This Row],[Red_8]]/Table6[[#This Row],[sales]])</f>
        <v>0.99783923996574553</v>
      </c>
      <c r="BE258" s="9">
        <f>'[1]9'!M$19+'[1]9'!M$21*Table6[[#This Row],[LNONLINE]]+'[1]9'!M$20*Table6[[#This Row],[DL_DUM]]+'[1]9'!M$22*Table6[[#This Row],[CT_DUM]]+'[1]9'!M$23*Table6[[#This Row],[PA_DUM]]+'[1]9'!M$24*Table6[[#This Row],[NY_DUM]]+'[1]9'!M$25*Table6[[#This Row],[NJ_DUM]]</f>
        <v>8.4929476501835985</v>
      </c>
      <c r="BF258" s="9">
        <f>Table6[[#This Row],[sales]]-Table6[[#This Row],[Pred_9]]</f>
        <v>3947.1689490447475</v>
      </c>
      <c r="BG258" s="9">
        <f>ABS(Table6[[#This Row],[Red_9]]/Table6[[#This Row],[sales]])</f>
        <v>0.99785296421383241</v>
      </c>
      <c r="BH258" s="9">
        <f>'[1]10'!P$22+'[1]10'!P$30*Table6[[#This Row],[LNTV]]+'[1]10'!P$29*Table6[[#This Row],[LNRADIOLING]]+'[1]10'!P$24*Table6[[#This Row],[LNONLINELING]]+'[1]10'!P$23*Table6[[#This Row],[DL_DUM]]+'[1]10'!P$25*Table6[[#This Row],[CT_DUM]]+'[1]10'!P$26*Table6[[#This Row],[PA_DUM]]+'[1]10'!P$27*Table6[[#This Row],[NY_DUM]]+'[1]10'!P$28*Table6[[#This Row],[NJ_DUM]]</f>
        <v>8.4294855755436569</v>
      </c>
      <c r="BI258" s="9">
        <f>Table6[[#This Row],[sales]]-Table6[[#This Row],[Pred_10]]</f>
        <v>3947.2324111193871</v>
      </c>
      <c r="BJ258" s="45">
        <f>ABS(Table6[[#This Row],[Red_10]]/Table6[[#This Row],[sales]])</f>
        <v>0.9978690075654375</v>
      </c>
      <c r="BK258" s="9">
        <f>'[1]11'!P$32+'[1]11'!P$40*Table6[[#This Row],[LNONLINELING]]+'[1]11'!P$39*Table6[[#This Row],[LNRADIOLING]]+'[1]11'!P$38*Table6[[#This Row],[LNTVLING]]+'[1]11'!P$33*Table6[[#This Row],[DL_DUM]]+'[1]11'!P$34*Table6[[#This Row],[CT_DUM]]+'[1]11'!P$35*Table6[[#This Row],[PA_DUM]]+'[1]11'!P$36*Table6[[#This Row],[NY_DUM]]+'[1]11'!P$37*Table6[[#This Row],[NJ_DUM]]</f>
        <v>8.4301705130229116</v>
      </c>
      <c r="BL258" s="9">
        <f>Table6[[#This Row],[sales]]-Table6[[#This Row],[ Pred_11]]</f>
        <v>3947.231726181908</v>
      </c>
      <c r="BM258" s="47">
        <f>ABS(Table6[[#This Row],[ Red_11]]/Table6[[#This Row],[sales]])</f>
        <v>0.99786883441174112</v>
      </c>
      <c r="BN258" s="9">
        <f>'[1]12'!K$22+'[1]12'!K$28*Table6[[#This Row],[COMBINE LN LING]]+'[1]12'!K$23*Table6[[#This Row],[DL_DUM]]+'[1]12'!K$24*Table6[[#This Row],[CT_DUM]]+'[1]12'!K$25*Table6[[#This Row],[PA_DUM]]+'[1]12'!K$26*Table6[[#This Row],[NY_DUM]]+'[1]12'!K$27*Table6[[#This Row],[NJ_DUM]]</f>
        <v>8.5444707915398332</v>
      </c>
      <c r="BO258" s="9">
        <f>Table6[[#This Row],[sales]]-Table6[[#This Row],[ Pred_12]]</f>
        <v>3947.117425903391</v>
      </c>
      <c r="BP258" s="47">
        <f>ABS(Table6[[#This Row],[ Red_12]]/Table6[[#This Row],[sales]])</f>
        <v>0.99783993905073665</v>
      </c>
      <c r="BQ258">
        <f>LN(G258+'2019 Totals and Calculations'!C$18)</f>
        <v>8.4538463854426134</v>
      </c>
      <c r="BR258">
        <f>LN(Table6[[#This Row],[PROF RADIO]]+'2019 Totals and Calculations'!D$18)</f>
        <v>6.545839972281307</v>
      </c>
      <c r="BS258">
        <f>LN(Table6[[#This Row],[ONLINE LINGERING]]+'2019 Totals and Calculations'!E$18)</f>
        <v>5.8944895896729204</v>
      </c>
      <c r="BT258">
        <f>MONTH(Table6[[#This Row],[Date]])</f>
        <v>11</v>
      </c>
      <c r="BU258">
        <f t="shared" si="94"/>
        <v>0</v>
      </c>
      <c r="BV258">
        <f t="shared" si="95"/>
        <v>0</v>
      </c>
      <c r="BW258">
        <f t="shared" si="96"/>
        <v>0</v>
      </c>
      <c r="BX258">
        <f t="shared" si="97"/>
        <v>0</v>
      </c>
      <c r="BY258">
        <f t="shared" si="98"/>
        <v>0</v>
      </c>
      <c r="BZ258">
        <f t="shared" si="99"/>
        <v>0</v>
      </c>
      <c r="CA258">
        <f t="shared" si="100"/>
        <v>0</v>
      </c>
      <c r="CB258">
        <f t="shared" si="101"/>
        <v>0</v>
      </c>
      <c r="CC258">
        <f t="shared" si="102"/>
        <v>0</v>
      </c>
      <c r="CD258">
        <f t="shared" si="103"/>
        <v>0</v>
      </c>
      <c r="CE258">
        <f t="shared" si="104"/>
        <v>1</v>
      </c>
      <c r="CF258">
        <f t="shared" si="105"/>
        <v>0</v>
      </c>
      <c r="CG258">
        <f t="shared" si="106"/>
        <v>100</v>
      </c>
      <c r="CH25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3296.9442410671622</v>
      </c>
      <c r="CI258" s="79">
        <f>Table6[[#This Row],[sales]]-CH258</f>
        <v>658.71765562776864</v>
      </c>
      <c r="CJ258">
        <f>ABS(Table6[[#This Row],[sales]]-CH258)/Table6[[#This Row],[sales]]</f>
        <v>0.16652526753566732</v>
      </c>
      <c r="CK25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3490.7868200863895</v>
      </c>
      <c r="CL258" s="79">
        <f>Table6[[#This Row],[sales]]-CK258</f>
        <v>464.87507660854135</v>
      </c>
      <c r="CM258">
        <f>ABS(Table6[[#This Row],[sales]]-CK258)/Table6[[#This Row],[sales]]</f>
        <v>0.11752143857313939</v>
      </c>
      <c r="CN25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3389.2773019905212</v>
      </c>
      <c r="CO258" s="79">
        <f>Table6[[#This Row],[sales]]-CN258</f>
        <v>566.38459470440966</v>
      </c>
      <c r="CP258">
        <f>ABS(Table6[[#This Row],[sales]]-CN258)/Table6[[#This Row],[sales]]</f>
        <v>0.14318326730038283</v>
      </c>
      <c r="CQ25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3455.6211061370136</v>
      </c>
      <c r="CR258" s="79">
        <f>Table6[[#This Row],[sales]]-CQ258</f>
        <v>500.04079055791726</v>
      </c>
      <c r="CS258">
        <f>ABS(Table6[[#This Row],[sales]]-CQ258)/Table6[[#This Row],[sales]]</f>
        <v>0.12641140815794083</v>
      </c>
    </row>
    <row r="259" spans="1:97" x14ac:dyDescent="0.2">
      <c r="A259">
        <v>258</v>
      </c>
      <c r="B259" t="s">
        <v>322</v>
      </c>
      <c r="C259" s="5">
        <v>43436</v>
      </c>
      <c r="D259" s="6">
        <v>4364.6308056640155</v>
      </c>
      <c r="E259" s="8">
        <f>YEAR(Table6[[#This Row],[Date]])</f>
        <v>2018</v>
      </c>
      <c r="F259" s="6">
        <f>Table6[[#This Row],[TV_State]]+Table6[[#This Row],[Radio_State]]+Table6[[#This Row],[Online]]</f>
        <v>5334.5487624782418</v>
      </c>
      <c r="G259" s="6">
        <f t="shared" si="108"/>
        <v>4341.6814282174046</v>
      </c>
      <c r="H259" s="6">
        <f>LN(Table6[[#This Row],[PROF TV LING]])</f>
        <v>8.3760169779209761</v>
      </c>
      <c r="I259" s="6">
        <f t="shared" si="109"/>
        <v>8.3812888840926707</v>
      </c>
      <c r="J259" s="6">
        <v>646.61197120948373</v>
      </c>
      <c r="K259" s="6">
        <f t="shared" ref="K259:K322" si="114">IF($B259=$B258,0.5*K258+0.5*J259, J259)</f>
        <v>640.09847286476565</v>
      </c>
      <c r="L259" s="6">
        <f>0.5*J258+0.5*Table6[[#This Row],[Radio_State]]</f>
        <v>643.41092184706054</v>
      </c>
      <c r="M259" s="6">
        <f>LN(Table6[[#This Row],[RADIO LINGERING ]])</f>
        <v>6.466783589866103</v>
      </c>
      <c r="N259" s="6">
        <f t="shared" si="110"/>
        <v>6.4717463792082324</v>
      </c>
      <c r="O259" s="6">
        <v>323.30598560474186</v>
      </c>
      <c r="P259" s="6">
        <f t="shared" si="111"/>
        <v>322.90427073449371</v>
      </c>
      <c r="Q259" s="6">
        <f>0.3*O258+0.7*Table6[[#This Row],[Online]]</f>
        <v>322.34567079601487</v>
      </c>
      <c r="R259" s="6">
        <f>LN(Table6[[#This Row],[ONLINE LINGERING]])</f>
        <v>5.7756244815315441</v>
      </c>
      <c r="S259" s="6">
        <f t="shared" si="112"/>
        <v>5.778599198648287</v>
      </c>
      <c r="T259" s="6">
        <v>3971.8351213905798</v>
      </c>
      <c r="U259" s="6">
        <f t="shared" si="113"/>
        <v>8.2869835140795676</v>
      </c>
      <c r="V259" s="8">
        <f>YEAR(Table6[[#This Row],[Date]])</f>
        <v>2018</v>
      </c>
      <c r="W259" s="8">
        <f>WEEKNUM(Table6[[#This Row],[Date]])</f>
        <v>49</v>
      </c>
      <c r="X259" t="s">
        <v>423</v>
      </c>
      <c r="Y259" s="9">
        <f>Table6[[#This Row],[LNTVLING]]+Table6[[#This Row],[LNRADIOLING]]+Table6[[#This Row],[LNONLINELING]]</f>
        <v>20.618425049318624</v>
      </c>
      <c r="Z259">
        <f t="shared" si="107"/>
        <v>1</v>
      </c>
      <c r="AA259">
        <f t="shared" ref="AA259:AA322" si="115">IF($B259="NJ",1,0)</f>
        <v>0</v>
      </c>
      <c r="AB259">
        <f t="shared" ref="AB259:AB322" si="116">IF($B259="NY",1,0)</f>
        <v>1</v>
      </c>
      <c r="AC259">
        <f t="shared" ref="AC259:AC322" si="117">IF($B259="PA",1,0)</f>
        <v>0</v>
      </c>
      <c r="AD259">
        <f t="shared" ref="AD259:AD322" si="118">IF($B259="CT",1,0)</f>
        <v>0</v>
      </c>
      <c r="AE259">
        <f t="shared" ref="AE259:AE322" si="119">IF($B259="DL",1,0)</f>
        <v>0</v>
      </c>
      <c r="AF259">
        <f t="shared" ref="AF259:AF322" si="120">IF($B259="MD",1,0)</f>
        <v>0</v>
      </c>
      <c r="AG259" s="9">
        <f>'[1]1'!J$20+'[1]1'!J$21*Table6[[#This Row],[TV_State]]</f>
        <v>5622.0369869619462</v>
      </c>
      <c r="AH259" s="9">
        <f>Table6[[#This Row],[sales]]-Table6[[#This Row],[Pred_1]]</f>
        <v>-1650.2018655713664</v>
      </c>
      <c r="AI259">
        <f>ABS(Table6[[#This Row],[Res_1]])/Table6[[#This Row],[sales]]</f>
        <v>0.41547592363139535</v>
      </c>
      <c r="AJ259" s="9">
        <f>'[1]2'!J$20+'[1]2'!J$21*Table6[[#This Row],[Radio_State]]</f>
        <v>4552.943797847759</v>
      </c>
      <c r="AK259" s="9">
        <f>Table6[[#This Row],[sales]]-Table6[[#This Row],[ Pred_2 ]]</f>
        <v>-581.10867645717917</v>
      </c>
      <c r="AL259">
        <f>ABS(Table6[[#This Row],[ Res_2 ]])/Table6[[#This Row],[sales]]</f>
        <v>0.14630735131163428</v>
      </c>
      <c r="AM259" s="10">
        <f>'[1]3'!J$20+'[1]3'!J$21*Data!O259</f>
        <v>3668.5726860789537</v>
      </c>
      <c r="AN259" s="9">
        <f>Table6[[#This Row],[sales]]-Table6[[#This Row],[Pred_3]]</f>
        <v>303.26243531162618</v>
      </c>
      <c r="AO259" s="9">
        <f>ABS(Table6[[#This Row],[Res_3]])/Table6[[#This Row],[sales]]</f>
        <v>7.6353228682224578E-2</v>
      </c>
      <c r="AP259" s="9">
        <f>'[1]4'!L$21+'[1]4'!L$27*Table6[[#This Row],[TV_State]]+'[1]4'!L$22*Table6[[#This Row],[NJ_DUM]]+'[1]4'!L$23*Table6[[#This Row],[NY_DUM]]+'[1]4'!L$24*Table6[[#This Row],[PA_DUM]]+'[1]4'!L$25*Table6[[#This Row],[CT_DUM]]+'[1]4'!L$26*Table6[[#This Row],[DL_DUM]]</f>
        <v>1200.5830720691501</v>
      </c>
      <c r="AQ259" s="9">
        <f>Table6[[#This Row],[sales]]-Table6[[#This Row],[Pred_4]]</f>
        <v>2771.2520493214297</v>
      </c>
      <c r="AR259">
        <f>ABS(Table6[[#This Row],[Res_4]]/Table6[[#This Row],[sales]])</f>
        <v>0.69772585332071546</v>
      </c>
      <c r="AS259" s="9">
        <f>'[1]5'!L$20+'[1]5'!L$26*Table6[[#This Row],[Radio_State]]+'[1]5'!L$21*Table6[[#This Row],[NJ_DUM]]+'[1]5'!L$22*Table6[[#This Row],[NY_DUM]]+'[1]5'!L$23*Table6[[#This Row],[PA_DUM]]+'[1]5'!L$24*Table6[[#This Row],[CT_DUM]]+'[1]5'!L$25*Table6[[#This Row],[DL_DUM]]</f>
        <v>1335.4601409848356</v>
      </c>
      <c r="AT259" s="9">
        <f>Table6[[#This Row],[sales]]-Table6[[#This Row],[Pred_5]]</f>
        <v>2636.3749804057443</v>
      </c>
      <c r="AU259" s="9">
        <f>ABS(Table6[[#This Row],[Red_5]]/Table6[[#This Row],[sales]])</f>
        <v>0.66376747771008249</v>
      </c>
      <c r="AV259" s="9">
        <f>'[1]6'!L$20+'[1]6'!L$26*Table6[[#This Row],[Online]]+'[1]6'!L$21*Table6[[#This Row],[NJ_DUM]]+'[1]6'!L$22*Table6[[#This Row],[NY_DUM]]+'[1]6'!L$23*Table6[[#This Row],[PA_DUM]]+'[1]6'!L$24*Table6[[#This Row],[CT_DUM]]+'[1]6'!L$25*Table6[[#This Row],[DL_DUM]]</f>
        <v>1401.157125263479</v>
      </c>
      <c r="AW259" s="9">
        <f>Table6[[#This Row],[sales]]-Table6[[#This Row],[Pred_6]]</f>
        <v>2570.6779961271009</v>
      </c>
      <c r="AX259" s="9">
        <f>ABS(Table6[[#This Row],[Red_6]]/Table6[[#This Row],[sales]])</f>
        <v>0.64722676484795283</v>
      </c>
      <c r="AY259" s="9">
        <f>'[1]7'!L$21+'[1]7'!L$27*Table6[[#This Row],[LNTV]]+'[1]7'!L$22*Table6[[#This Row],[NJ_DUM]]+'[1]7'!L$23*Table6[[#This Row],[NY_DUM]]+'[1]7'!L$24*Table6[[#This Row],[PA_DUM]]+'[1]7'!L$25*Table6[[#This Row],[CT_DUM]]+'[1]7'!L$26*Table6[[#This Row],[DL_DUM]]</f>
        <v>6.0732489460628116</v>
      </c>
      <c r="AZ259" s="9">
        <f>Table6[[#This Row],[sales]]-Table6[[#This Row],[Pred_7]]</f>
        <v>3965.7618724445169</v>
      </c>
      <c r="BA259" s="9">
        <f>ABS(Table6[[#This Row],[Red_7]]/Table6[[#This Row],[sales]])</f>
        <v>0.99847092118367275</v>
      </c>
      <c r="BB259" s="9">
        <f>'[1]8'!O$22+'[1]8'!O$28*Table6[[#This Row],[LNRADIOLING]]+'[1]8'!O$23*Table6[[#This Row],[DL_DUM]]+'[1]8'!O$24*Table6[[#This Row],[CT_DUM]]+'[1]8'!O$25*Table6[[#This Row],[PA_DUM]]+'[1]8'!O$26*Table6[[#This Row],[NY_DUM]]+'[1]8'!O$27*Table6[[#This Row],[NJ_DUM]]</f>
        <v>8.5479460014056716</v>
      </c>
      <c r="BC259" s="9">
        <f>Table6[[#This Row],[sales]]-Table6[[#This Row],[Pred_8]]</f>
        <v>3963.2871753891741</v>
      </c>
      <c r="BD259" s="9">
        <f>ABS(Table6[[#This Row],[Red_8]]/Table6[[#This Row],[sales]])</f>
        <v>0.99784785980783286</v>
      </c>
      <c r="BE259" s="9">
        <f>'[1]9'!M$19+'[1]9'!M$21*Table6[[#This Row],[LNONLINE]]+'[1]9'!M$20*Table6[[#This Row],[DL_DUM]]+'[1]9'!M$22*Table6[[#This Row],[CT_DUM]]+'[1]9'!M$23*Table6[[#This Row],[PA_DUM]]+'[1]9'!M$24*Table6[[#This Row],[NY_DUM]]+'[1]9'!M$25*Table6[[#This Row],[NJ_DUM]]</f>
        <v>8.4960980985149313</v>
      </c>
      <c r="BF259" s="9">
        <f>Table6[[#This Row],[sales]]-Table6[[#This Row],[Pred_9]]</f>
        <v>3963.3390232920651</v>
      </c>
      <c r="BG259" s="9">
        <f>ABS(Table6[[#This Row],[Red_9]]/Table6[[#This Row],[sales]])</f>
        <v>0.99786091369886976</v>
      </c>
      <c r="BH259" s="9">
        <f>'[1]10'!P$22+'[1]10'!P$30*Table6[[#This Row],[LNTV]]+'[1]10'!P$29*Table6[[#This Row],[LNRADIOLING]]+'[1]10'!P$24*Table6[[#This Row],[LNONLINELING]]+'[1]10'!P$23*Table6[[#This Row],[DL_DUM]]+'[1]10'!P$25*Table6[[#This Row],[CT_DUM]]+'[1]10'!P$26*Table6[[#This Row],[PA_DUM]]+'[1]10'!P$27*Table6[[#This Row],[NY_DUM]]+'[1]10'!P$28*Table6[[#This Row],[NJ_DUM]]</f>
        <v>8.4312966588198748</v>
      </c>
      <c r="BI259" s="9">
        <f>Table6[[#This Row],[sales]]-Table6[[#This Row],[Pred_10]]</f>
        <v>3963.4038247317599</v>
      </c>
      <c r="BJ259" s="45">
        <f>ABS(Table6[[#This Row],[Red_10]]/Table6[[#This Row],[sales]])</f>
        <v>0.99787722893797559</v>
      </c>
      <c r="BK259" s="9">
        <f>'[1]11'!P$32+'[1]11'!P$40*Table6[[#This Row],[LNONLINELING]]+'[1]11'!P$39*Table6[[#This Row],[LNRADIOLING]]+'[1]11'!P$38*Table6[[#This Row],[LNTVLING]]+'[1]11'!P$33*Table6[[#This Row],[DL_DUM]]+'[1]11'!P$34*Table6[[#This Row],[CT_DUM]]+'[1]11'!P$35*Table6[[#This Row],[PA_DUM]]+'[1]11'!P$36*Table6[[#This Row],[NY_DUM]]+'[1]11'!P$37*Table6[[#This Row],[NJ_DUM]]</f>
        <v>8.4325917558833883</v>
      </c>
      <c r="BL259" s="9">
        <f>Table6[[#This Row],[sales]]-Table6[[#This Row],[ Pred_11]]</f>
        <v>3963.4025296346963</v>
      </c>
      <c r="BM259" s="47">
        <f>ABS(Table6[[#This Row],[ Red_11]]/Table6[[#This Row],[sales]])</f>
        <v>0.99787690286777786</v>
      </c>
      <c r="BN259" s="9">
        <f>'[1]12'!K$22+'[1]12'!K$28*Table6[[#This Row],[COMBINE LN LING]]+'[1]12'!K$23*Table6[[#This Row],[DL_DUM]]+'[1]12'!K$24*Table6[[#This Row],[CT_DUM]]+'[1]12'!K$25*Table6[[#This Row],[PA_DUM]]+'[1]12'!K$26*Table6[[#This Row],[NY_DUM]]+'[1]12'!K$27*Table6[[#This Row],[NJ_DUM]]</f>
        <v>8.546604204823101</v>
      </c>
      <c r="BO259" s="9">
        <f>Table6[[#This Row],[sales]]-Table6[[#This Row],[ Pred_12]]</f>
        <v>3963.2885171857565</v>
      </c>
      <c r="BP259" s="47">
        <f>ABS(Table6[[#This Row],[ Red_12]]/Table6[[#This Row],[sales]])</f>
        <v>0.99784819763569865</v>
      </c>
      <c r="BQ259">
        <f>LN(G259+'2019 Totals and Calculations'!C$18)</f>
        <v>8.4559399222577127</v>
      </c>
      <c r="BR259">
        <f>LN(Table6[[#This Row],[PROF RADIO]]+'2019 Totals and Calculations'!D$18)</f>
        <v>6.5551503827717115</v>
      </c>
      <c r="BS259">
        <f>LN(Table6[[#This Row],[ONLINE LINGERING]]+'2019 Totals and Calculations'!E$18)</f>
        <v>5.9032425327040761</v>
      </c>
      <c r="BT259">
        <f>MONTH(Table6[[#This Row],[Date]])</f>
        <v>12</v>
      </c>
      <c r="BU259">
        <f t="shared" ref="BU259:BU322" si="121">IF($BT259=1,1,0)</f>
        <v>0</v>
      </c>
      <c r="BV259">
        <f t="shared" ref="BV259:BV322" si="122">IF($BT259=2,1,0)</f>
        <v>0</v>
      </c>
      <c r="BW259">
        <f t="shared" ref="BW259:BW322" si="123">IF($BT259=3,1,0)</f>
        <v>0</v>
      </c>
      <c r="BX259">
        <f t="shared" ref="BX259:BX322" si="124">IF($BT259=4,1,0)</f>
        <v>0</v>
      </c>
      <c r="BY259">
        <f t="shared" ref="BY259:BY322" si="125">IF($BT259=5,1,0)</f>
        <v>0</v>
      </c>
      <c r="BZ259">
        <f t="shared" ref="BZ259:BZ322" si="126">IF($BT259=6,1,0)</f>
        <v>0</v>
      </c>
      <c r="CA259">
        <f t="shared" ref="CA259:CA322" si="127">IF($BT259=7,1,0)</f>
        <v>0</v>
      </c>
      <c r="CB259">
        <f t="shared" ref="CB259:CB322" si="128">IF($BT259=8,1,0)</f>
        <v>0</v>
      </c>
      <c r="CC259">
        <f t="shared" ref="CC259:CC322" si="129">IF($BT259=9,1,0)</f>
        <v>0</v>
      </c>
      <c r="CD259">
        <f t="shared" ref="CD259:CD322" si="130">IF($BT259=10,1,0)</f>
        <v>0</v>
      </c>
      <c r="CE259">
        <f t="shared" ref="CE259:CE322" si="131">IF($BT259=11,1,0)</f>
        <v>0</v>
      </c>
      <c r="CF259">
        <f t="shared" ref="CF259:CF322" si="132">IF($BT259=12,1,0)</f>
        <v>1</v>
      </c>
      <c r="CG259">
        <f t="shared" ref="CG259:CG322" si="133">IF(B259=B258,1+CG258,1)</f>
        <v>101</v>
      </c>
      <c r="CH25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3320.4213824451476</v>
      </c>
      <c r="CI259" s="79">
        <f>Table6[[#This Row],[sales]]-CH259</f>
        <v>651.41373894543221</v>
      </c>
      <c r="CJ259">
        <f>ABS(Table6[[#This Row],[sales]]-CH259)/Table6[[#This Row],[sales]]</f>
        <v>0.16400825286961199</v>
      </c>
      <c r="CK25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3528.1555057727878</v>
      </c>
      <c r="CL259" s="79">
        <f>Table6[[#This Row],[sales]]-CK259</f>
        <v>443.67961561779202</v>
      </c>
      <c r="CM259">
        <f>ABS(Table6[[#This Row],[sales]]-CK259)/Table6[[#This Row],[sales]]</f>
        <v>0.11170645358069528</v>
      </c>
      <c r="CN25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3432.3997610839301</v>
      </c>
      <c r="CO259" s="79">
        <f>Table6[[#This Row],[sales]]-CN259</f>
        <v>539.43536030664973</v>
      </c>
      <c r="CP259">
        <f>ABS(Table6[[#This Row],[sales]]-CN259)/Table6[[#This Row],[sales]]</f>
        <v>0.13581514434007722</v>
      </c>
      <c r="CQ25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3479.2858735489281</v>
      </c>
      <c r="CR259" s="79">
        <f>Table6[[#This Row],[sales]]-CQ259</f>
        <v>492.54924784165178</v>
      </c>
      <c r="CS259">
        <f>ABS(Table6[[#This Row],[sales]]-CQ259)/Table6[[#This Row],[sales]]</f>
        <v>0.1240104971097605</v>
      </c>
    </row>
    <row r="260" spans="1:97" x14ac:dyDescent="0.2">
      <c r="A260">
        <v>259</v>
      </c>
      <c r="B260" t="s">
        <v>322</v>
      </c>
      <c r="C260" s="5">
        <v>43443</v>
      </c>
      <c r="D260" s="6">
        <v>4408.2771137206546</v>
      </c>
      <c r="E260" s="8">
        <f>YEAR(Table6[[#This Row],[Date]])</f>
        <v>2018</v>
      </c>
      <c r="F260" s="6">
        <f>Table6[[#This Row],[TV_State]]+Table6[[#This Row],[Radio_State]]+Table6[[#This Row],[Online]]</f>
        <v>5387.8942501030224</v>
      </c>
      <c r="G260" s="6">
        <f t="shared" si="108"/>
        <v>4361.6601338683795</v>
      </c>
      <c r="H260" s="6">
        <f>LN(Table6[[#This Row],[PROF TV LING]])</f>
        <v>8.3806080285193278</v>
      </c>
      <c r="I260" s="6">
        <f t="shared" si="109"/>
        <v>8.3912392149458377</v>
      </c>
      <c r="J260" s="6">
        <v>653.07809092157856</v>
      </c>
      <c r="K260" s="6">
        <f t="shared" si="114"/>
        <v>646.58828189317205</v>
      </c>
      <c r="L260" s="6">
        <f>0.5*J259+0.5*Table6[[#This Row],[Radio_State]]</f>
        <v>649.8450310655312</v>
      </c>
      <c r="M260" s="6">
        <f>LN(Table6[[#This Row],[RADIO LINGERING ]])</f>
        <v>6.4767339207192709</v>
      </c>
      <c r="N260" s="6">
        <f t="shared" si="110"/>
        <v>6.4816967100614002</v>
      </c>
      <c r="O260" s="6">
        <v>326.53904546078928</v>
      </c>
      <c r="P260" s="6">
        <f t="shared" si="111"/>
        <v>325.4486130429006</v>
      </c>
      <c r="Q260" s="6">
        <f>0.3*O259+0.7*Table6[[#This Row],[Online]]</f>
        <v>325.56912750397504</v>
      </c>
      <c r="R260" s="6">
        <f>LN(Table6[[#This Row],[ONLINE LINGERING]])</f>
        <v>5.7855748123847119</v>
      </c>
      <c r="S260" s="6">
        <f t="shared" si="112"/>
        <v>5.7885495295014548</v>
      </c>
      <c r="T260" s="6">
        <v>3905.3027404553986</v>
      </c>
      <c r="U260" s="6">
        <f t="shared" si="113"/>
        <v>8.2700905856337918</v>
      </c>
      <c r="V260" s="8">
        <f>YEAR(Table6[[#This Row],[Date]])</f>
        <v>2018</v>
      </c>
      <c r="W260" s="8">
        <f>WEEKNUM(Table6[[#This Row],[Date]])</f>
        <v>50</v>
      </c>
      <c r="X260" t="s">
        <v>424</v>
      </c>
      <c r="Y260" s="9">
        <f>Table6[[#This Row],[LNTVLING]]+Table6[[#This Row],[LNRADIOLING]]+Table6[[#This Row],[LNONLINELING]]</f>
        <v>20.642916761623312</v>
      </c>
      <c r="Z260">
        <f t="shared" ref="Z260:Z323" si="134">IF(V260&lt;2019,1,IF(W260&lt;41,1,0))</f>
        <v>1</v>
      </c>
      <c r="AA260">
        <f t="shared" si="115"/>
        <v>0</v>
      </c>
      <c r="AB260">
        <f t="shared" si="116"/>
        <v>1</v>
      </c>
      <c r="AC260">
        <f t="shared" si="117"/>
        <v>0</v>
      </c>
      <c r="AD260">
        <f t="shared" si="118"/>
        <v>0</v>
      </c>
      <c r="AE260">
        <f t="shared" si="119"/>
        <v>0</v>
      </c>
      <c r="AF260">
        <f t="shared" si="120"/>
        <v>0</v>
      </c>
      <c r="AG260" s="9">
        <f>'[1]1'!J$20+'[1]1'!J$21*Table6[[#This Row],[TV_State]]</f>
        <v>5664.9600313770015</v>
      </c>
      <c r="AH260" s="9">
        <f>Table6[[#This Row],[sales]]-Table6[[#This Row],[Pred_1]]</f>
        <v>-1759.6572909216029</v>
      </c>
      <c r="AI260">
        <f>ABS(Table6[[#This Row],[Res_1]])/Table6[[#This Row],[sales]]</f>
        <v>0.45058153179602378</v>
      </c>
      <c r="AJ260" s="9">
        <f>'[1]2'!J$20+'[1]2'!J$21*Table6[[#This Row],[Radio_State]]</f>
        <v>4581.330417786261</v>
      </c>
      <c r="AK260" s="9">
        <f>Table6[[#This Row],[sales]]-Table6[[#This Row],[ Pred_2 ]]</f>
        <v>-676.02767733086239</v>
      </c>
      <c r="AL260">
        <f>ABS(Table6[[#This Row],[ Res_2 ]])/Table6[[#This Row],[sales]]</f>
        <v>0.1731050631050515</v>
      </c>
      <c r="AM260" s="10">
        <f>'[1]3'!J$20+'[1]3'!J$21*Data!O260</f>
        <v>3687.2511111224949</v>
      </c>
      <c r="AN260" s="9">
        <f>Table6[[#This Row],[sales]]-Table6[[#This Row],[Pred_3]]</f>
        <v>218.05162933290376</v>
      </c>
      <c r="AO260" s="9">
        <f>ABS(Table6[[#This Row],[Res_3]])/Table6[[#This Row],[sales]]</f>
        <v>5.5834756950872567E-2</v>
      </c>
      <c r="AP260" s="9">
        <f>'[1]4'!L$21+'[1]4'!L$27*Table6[[#This Row],[TV_State]]+'[1]4'!L$22*Table6[[#This Row],[NJ_DUM]]+'[1]4'!L$23*Table6[[#This Row],[NY_DUM]]+'[1]4'!L$24*Table6[[#This Row],[PA_DUM]]+'[1]4'!L$25*Table6[[#This Row],[CT_DUM]]+'[1]4'!L$26*Table6[[#This Row],[DL_DUM]]</f>
        <v>1210.2106028463832</v>
      </c>
      <c r="AQ260" s="9">
        <f>Table6[[#This Row],[sales]]-Table6[[#This Row],[Pred_4]]</f>
        <v>2695.0921376090155</v>
      </c>
      <c r="AR260">
        <f>ABS(Table6[[#This Row],[Res_4]]/Table6[[#This Row],[sales]])</f>
        <v>0.6901109380561723</v>
      </c>
      <c r="AS260" s="9">
        <f>'[1]5'!L$20+'[1]5'!L$26*Table6[[#This Row],[Radio_State]]+'[1]5'!L$21*Table6[[#This Row],[NJ_DUM]]+'[1]5'!L$22*Table6[[#This Row],[NY_DUM]]+'[1]5'!L$23*Table6[[#This Row],[PA_DUM]]+'[1]5'!L$24*Table6[[#This Row],[CT_DUM]]+'[1]5'!L$25*Table6[[#This Row],[DL_DUM]]</f>
        <v>1346.8508271114138</v>
      </c>
      <c r="AT260" s="9">
        <f>Table6[[#This Row],[sales]]-Table6[[#This Row],[Pred_5]]</f>
        <v>2558.4519133439849</v>
      </c>
      <c r="AU260" s="9">
        <f>ABS(Table6[[#This Row],[Red_5]]/Table6[[#This Row],[sales]])</f>
        <v>0.655122556016142</v>
      </c>
      <c r="AV260" s="9">
        <f>'[1]6'!L$20+'[1]6'!L$26*Table6[[#This Row],[Online]]+'[1]6'!L$21*Table6[[#This Row],[NJ_DUM]]+'[1]6'!L$22*Table6[[#This Row],[NY_DUM]]+'[1]6'!L$23*Table6[[#This Row],[PA_DUM]]+'[1]6'!L$24*Table6[[#This Row],[CT_DUM]]+'[1]6'!L$25*Table6[[#This Row],[DL_DUM]]</f>
        <v>1415.2282345279784</v>
      </c>
      <c r="AW260" s="9">
        <f>Table6[[#This Row],[sales]]-Table6[[#This Row],[Pred_6]]</f>
        <v>2490.0745059274204</v>
      </c>
      <c r="AX260" s="9">
        <f>ABS(Table6[[#This Row],[Red_6]]/Table6[[#This Row],[sales]])</f>
        <v>0.63761369384567923</v>
      </c>
      <c r="AY260" s="9">
        <f>'[1]7'!L$21+'[1]7'!L$27*Table6[[#This Row],[LNTV]]+'[1]7'!L$22*Table6[[#This Row],[NJ_DUM]]+'[1]7'!L$23*Table6[[#This Row],[NY_DUM]]+'[1]7'!L$24*Table6[[#This Row],[PA_DUM]]+'[1]7'!L$25*Table6[[#This Row],[CT_DUM]]+'[1]7'!L$26*Table6[[#This Row],[DL_DUM]]</f>
        <v>6.0743502933528122</v>
      </c>
      <c r="AZ260" s="9">
        <f>Table6[[#This Row],[sales]]-Table6[[#This Row],[Pred_7]]</f>
        <v>3899.2283901620458</v>
      </c>
      <c r="BA260" s="9">
        <f>ABS(Table6[[#This Row],[Red_7]]/Table6[[#This Row],[sales]])</f>
        <v>0.9984445891401893</v>
      </c>
      <c r="BB260" s="9">
        <f>'[1]8'!O$22+'[1]8'!O$28*Table6[[#This Row],[LNRADIOLING]]+'[1]8'!O$23*Table6[[#This Row],[DL_DUM]]+'[1]8'!O$24*Table6[[#This Row],[CT_DUM]]+'[1]8'!O$25*Table6[[#This Row],[PA_DUM]]+'[1]8'!O$26*Table6[[#This Row],[NY_DUM]]+'[1]8'!O$27*Table6[[#This Row],[NJ_DUM]]</f>
        <v>8.5486558674094475</v>
      </c>
      <c r="BC260" s="9">
        <f>Table6[[#This Row],[sales]]-Table6[[#This Row],[Pred_8]]</f>
        <v>3896.7540845879894</v>
      </c>
      <c r="BD260" s="9">
        <f>ABS(Table6[[#This Row],[Red_8]]/Table6[[#This Row],[sales]])</f>
        <v>0.997811013272069</v>
      </c>
      <c r="BE260" s="9">
        <f>'[1]9'!M$19+'[1]9'!M$21*Table6[[#This Row],[LNONLINE]]+'[1]9'!M$20*Table6[[#This Row],[DL_DUM]]+'[1]9'!M$22*Table6[[#This Row],[CT_DUM]]+'[1]9'!M$23*Table6[[#This Row],[PA_DUM]]+'[1]9'!M$24*Table6[[#This Row],[NY_DUM]]+'[1]9'!M$25*Table6[[#This Row],[NJ_DUM]]</f>
        <v>8.4992485468462622</v>
      </c>
      <c r="BF260" s="9">
        <f>Table6[[#This Row],[sales]]-Table6[[#This Row],[Pred_9]]</f>
        <v>3896.8034919085526</v>
      </c>
      <c r="BG260" s="9">
        <f>ABS(Table6[[#This Row],[Red_9]]/Table6[[#This Row],[sales]])</f>
        <v>0.99782366461406402</v>
      </c>
      <c r="BH260" s="9">
        <f>'[1]10'!P$22+'[1]10'!P$30*Table6[[#This Row],[LNTV]]+'[1]10'!P$29*Table6[[#This Row],[LNRADIOLING]]+'[1]10'!P$24*Table6[[#This Row],[LNONLINELING]]+'[1]10'!P$23*Table6[[#This Row],[DL_DUM]]+'[1]10'!P$25*Table6[[#This Row],[CT_DUM]]+'[1]10'!P$26*Table6[[#This Row],[PA_DUM]]+'[1]10'!P$27*Table6[[#This Row],[NY_DUM]]+'[1]10'!P$28*Table6[[#This Row],[NJ_DUM]]</f>
        <v>8.4331077420960927</v>
      </c>
      <c r="BI260" s="9">
        <f>Table6[[#This Row],[sales]]-Table6[[#This Row],[Pred_10]]</f>
        <v>3896.8696327133025</v>
      </c>
      <c r="BJ260" s="45">
        <f>ABS(Table6[[#This Row],[Red_10]]/Table6[[#This Row],[sales]])</f>
        <v>0.99784060076707071</v>
      </c>
      <c r="BK260" s="9">
        <f>'[1]11'!P$32+'[1]11'!P$40*Table6[[#This Row],[LNONLINELING]]+'[1]11'!P$39*Table6[[#This Row],[LNRADIOLING]]+'[1]11'!P$38*Table6[[#This Row],[LNTVLING]]+'[1]11'!P$33*Table6[[#This Row],[DL_DUM]]+'[1]11'!P$34*Table6[[#This Row],[CT_DUM]]+'[1]11'!P$35*Table6[[#This Row],[PA_DUM]]+'[1]11'!P$36*Table6[[#This Row],[NY_DUM]]+'[1]11'!P$37*Table6[[#This Row],[NJ_DUM]]</f>
        <v>8.434621140797022</v>
      </c>
      <c r="BL260" s="9">
        <f>Table6[[#This Row],[sales]]-Table6[[#This Row],[ Pred_11]]</f>
        <v>3896.8681193146017</v>
      </c>
      <c r="BM260" s="47">
        <f>ABS(Table6[[#This Row],[ Red_11]]/Table6[[#This Row],[sales]])</f>
        <v>0.99784021324302929</v>
      </c>
      <c r="BN260" s="9">
        <f>'[1]12'!K$22+'[1]12'!K$28*Table6[[#This Row],[COMBINE LN LING]]+'[1]12'!K$23*Table6[[#This Row],[DL_DUM]]+'[1]12'!K$24*Table6[[#This Row],[CT_DUM]]+'[1]12'!K$25*Table6[[#This Row],[PA_DUM]]+'[1]12'!K$26*Table6[[#This Row],[NY_DUM]]+'[1]12'!K$27*Table6[[#This Row],[NJ_DUM]]</f>
        <v>8.548961186201975</v>
      </c>
      <c r="BO260" s="9">
        <f>Table6[[#This Row],[sales]]-Table6[[#This Row],[ Pred_12]]</f>
        <v>3896.7537792691965</v>
      </c>
      <c r="BP260" s="47">
        <f>ABS(Table6[[#This Row],[ Red_12]]/Table6[[#This Row],[sales]])</f>
        <v>0.99781093509149943</v>
      </c>
      <c r="BQ260">
        <f>LN(G260+'2019 Totals and Calculations'!C$18)</f>
        <v>8.4601790690613825</v>
      </c>
      <c r="BR260">
        <f>LN(Table6[[#This Row],[PROF RADIO]]+'2019 Totals and Calculations'!D$18)</f>
        <v>6.5643415130238916</v>
      </c>
      <c r="BS260">
        <f>LN(Table6[[#This Row],[ONLINE LINGERING]]+'2019 Totals and Calculations'!E$18)</f>
        <v>5.9120059168631327</v>
      </c>
      <c r="BT260">
        <f>MONTH(Table6[[#This Row],[Date]])</f>
        <v>12</v>
      </c>
      <c r="BU260">
        <f t="shared" si="121"/>
        <v>0</v>
      </c>
      <c r="BV260">
        <f t="shared" si="122"/>
        <v>0</v>
      </c>
      <c r="BW260">
        <f t="shared" si="123"/>
        <v>0</v>
      </c>
      <c r="BX260">
        <f t="shared" si="124"/>
        <v>0</v>
      </c>
      <c r="BY260">
        <f t="shared" si="125"/>
        <v>0</v>
      </c>
      <c r="BZ260">
        <f t="shared" si="126"/>
        <v>0</v>
      </c>
      <c r="CA260">
        <f t="shared" si="127"/>
        <v>0</v>
      </c>
      <c r="CB260">
        <f t="shared" si="128"/>
        <v>0</v>
      </c>
      <c r="CC260">
        <f t="shared" si="129"/>
        <v>0</v>
      </c>
      <c r="CD260">
        <f t="shared" si="130"/>
        <v>0</v>
      </c>
      <c r="CE260">
        <f t="shared" si="131"/>
        <v>0</v>
      </c>
      <c r="CF260">
        <f t="shared" si="132"/>
        <v>1</v>
      </c>
      <c r="CG260">
        <f t="shared" si="133"/>
        <v>102</v>
      </c>
      <c r="CH26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3333.6197184572306</v>
      </c>
      <c r="CI260" s="79">
        <f>Table6[[#This Row],[sales]]-CH260</f>
        <v>571.68302199816799</v>
      </c>
      <c r="CJ260">
        <f>ABS(Table6[[#This Row],[sales]]-CH260)/Table6[[#This Row],[sales]]</f>
        <v>0.14638635209405143</v>
      </c>
      <c r="CK26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3546.1363990777695</v>
      </c>
      <c r="CL260" s="79">
        <f>Table6[[#This Row],[sales]]-CK260</f>
        <v>359.16634137762912</v>
      </c>
      <c r="CM260">
        <f>ABS(Table6[[#This Row],[sales]]-CK260)/Table6[[#This Row],[sales]]</f>
        <v>9.196888570429923E-2</v>
      </c>
      <c r="CN26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3450.3493170532938</v>
      </c>
      <c r="CO260" s="79">
        <f>Table6[[#This Row],[sales]]-CN260</f>
        <v>454.95342340210482</v>
      </c>
      <c r="CP260">
        <f>ABS(Table6[[#This Row],[sales]]-CN260)/Table6[[#This Row],[sales]]</f>
        <v>0.11649632656879567</v>
      </c>
      <c r="CQ26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3503.7616494629074</v>
      </c>
      <c r="CR260" s="79">
        <f>Table6[[#This Row],[sales]]-CQ260</f>
        <v>401.54109099249126</v>
      </c>
      <c r="CS260">
        <f>ABS(Table6[[#This Row],[sales]]-CQ260)/Table6[[#This Row],[sales]]</f>
        <v>0.1028194528513473</v>
      </c>
    </row>
    <row r="261" spans="1:97" x14ac:dyDescent="0.2">
      <c r="A261">
        <v>260</v>
      </c>
      <c r="B261" t="s">
        <v>322</v>
      </c>
      <c r="C261" s="5">
        <v>43450</v>
      </c>
      <c r="D261" s="6">
        <v>4452.3598848578622</v>
      </c>
      <c r="E261" s="8">
        <f>YEAR(Table6[[#This Row],[Date]])</f>
        <v>2018</v>
      </c>
      <c r="F261" s="6">
        <f>Table6[[#This Row],[TV_State]]+Table6[[#This Row],[Radio_State]]+Table6[[#This Row],[Online]]</f>
        <v>5441.7731926040542</v>
      </c>
      <c r="G261" s="6">
        <f t="shared" si="108"/>
        <v>4388.8700591652241</v>
      </c>
      <c r="H261" s="6">
        <f>LN(Table6[[#This Row],[PROF TV LING]])</f>
        <v>8.386827083227006</v>
      </c>
      <c r="I261" s="6">
        <f t="shared" si="109"/>
        <v>8.4011895457990065</v>
      </c>
      <c r="J261" s="6">
        <v>659.60887183079444</v>
      </c>
      <c r="K261" s="6">
        <f t="shared" si="114"/>
        <v>653.09857686198325</v>
      </c>
      <c r="L261" s="6">
        <f>0.5*J260+0.5*Table6[[#This Row],[Radio_State]]</f>
        <v>656.34348137618645</v>
      </c>
      <c r="M261" s="6">
        <f>LN(Table6[[#This Row],[RADIO LINGERING ]])</f>
        <v>6.4866842515724388</v>
      </c>
      <c r="N261" s="6">
        <f t="shared" si="110"/>
        <v>6.4916470409145681</v>
      </c>
      <c r="O261" s="6">
        <v>329.80443591539722</v>
      </c>
      <c r="P261" s="6">
        <f t="shared" si="111"/>
        <v>328.49768905364823</v>
      </c>
      <c r="Q261" s="6">
        <f>0.3*O260+0.7*Table6[[#This Row],[Online]]</f>
        <v>328.82481877901483</v>
      </c>
      <c r="R261" s="6">
        <f>LN(Table6[[#This Row],[ONLINE LINGERING]])</f>
        <v>5.7955251432378798</v>
      </c>
      <c r="S261" s="6">
        <f t="shared" si="112"/>
        <v>5.7984998603546227</v>
      </c>
      <c r="T261" s="6">
        <v>3686.5300483458573</v>
      </c>
      <c r="U261" s="6">
        <f t="shared" si="113"/>
        <v>8.2124409283108655</v>
      </c>
      <c r="V261" s="8">
        <f>YEAR(Table6[[#This Row],[Date]])</f>
        <v>2018</v>
      </c>
      <c r="W261" s="8">
        <f>WEEKNUM(Table6[[#This Row],[Date]])</f>
        <v>51</v>
      </c>
      <c r="X261" t="s">
        <v>425</v>
      </c>
      <c r="Y261" s="9">
        <f>Table6[[#This Row],[LNTVLING]]+Table6[[#This Row],[LNRADIOLING]]+Table6[[#This Row],[LNONLINELING]]</f>
        <v>20.669036478037327</v>
      </c>
      <c r="Z261">
        <f t="shared" si="134"/>
        <v>1</v>
      </c>
      <c r="AA261">
        <f t="shared" si="115"/>
        <v>0</v>
      </c>
      <c r="AB261">
        <f t="shared" si="116"/>
        <v>1</v>
      </c>
      <c r="AC261">
        <f t="shared" si="117"/>
        <v>0</v>
      </c>
      <c r="AD261">
        <f t="shared" si="118"/>
        <v>0</v>
      </c>
      <c r="AE261">
        <f t="shared" si="119"/>
        <v>0</v>
      </c>
      <c r="AF261">
        <f t="shared" si="120"/>
        <v>0</v>
      </c>
      <c r="AG261" s="9">
        <f>'[1]1'!J$20+'[1]1'!J$21*Table6[[#This Row],[TV_State]]</f>
        <v>5708.3123062362092</v>
      </c>
      <c r="AH261" s="9">
        <f>Table6[[#This Row],[sales]]-Table6[[#This Row],[Pred_1]]</f>
        <v>-2021.782257890352</v>
      </c>
      <c r="AI261">
        <f>ABS(Table6[[#This Row],[Res_1]])/Table6[[#This Row],[sales]]</f>
        <v>0.54842419060100267</v>
      </c>
      <c r="AJ261" s="9">
        <f>'[1]2'!J$20+'[1]2'!J$21*Table6[[#This Row],[Radio_State]]</f>
        <v>4610.0009039241495</v>
      </c>
      <c r="AK261" s="9">
        <f>Table6[[#This Row],[sales]]-Table6[[#This Row],[ Pred_2 ]]</f>
        <v>-923.47085557829223</v>
      </c>
      <c r="AL261">
        <f>ABS(Table6[[#This Row],[ Res_2 ]])/Table6[[#This Row],[sales]]</f>
        <v>0.25049866499600426</v>
      </c>
      <c r="AM261" s="10">
        <f>'[1]3'!J$20+'[1]3'!J$21*Data!O261</f>
        <v>3706.1163204164714</v>
      </c>
      <c r="AN261" s="9">
        <f>Table6[[#This Row],[sales]]-Table6[[#This Row],[Pred_3]]</f>
        <v>-19.586272070614086</v>
      </c>
      <c r="AO261" s="9">
        <f>ABS(Table6[[#This Row],[Res_3]])/Table6[[#This Row],[sales]]</f>
        <v>5.3129289097758551E-3</v>
      </c>
      <c r="AP261" s="9">
        <f>'[1]4'!L$21+'[1]4'!L$27*Table6[[#This Row],[TV_State]]+'[1]4'!L$22*Table6[[#This Row],[NJ_DUM]]+'[1]4'!L$23*Table6[[#This Row],[NY_DUM]]+'[1]4'!L$24*Table6[[#This Row],[PA_DUM]]+'[1]4'!L$25*Table6[[#This Row],[CT_DUM]]+'[1]4'!L$26*Table6[[#This Row],[DL_DUM]]</f>
        <v>1219.9344089313888</v>
      </c>
      <c r="AQ261" s="9">
        <f>Table6[[#This Row],[sales]]-Table6[[#This Row],[Pred_4]]</f>
        <v>2466.5956394144687</v>
      </c>
      <c r="AR261">
        <f>ABS(Table6[[#This Row],[Res_4]]/Table6[[#This Row],[sales]])</f>
        <v>0.66908328619787816</v>
      </c>
      <c r="AS261" s="9">
        <f>'[1]5'!L$20+'[1]5'!L$26*Table6[[#This Row],[Radio_State]]+'[1]5'!L$21*Table6[[#This Row],[NJ_DUM]]+'[1]5'!L$22*Table6[[#This Row],[NY_DUM]]+'[1]5'!L$23*Table6[[#This Row],[PA_DUM]]+'[1]5'!L$24*Table6[[#This Row],[CT_DUM]]+'[1]5'!L$25*Table6[[#This Row],[DL_DUM]]</f>
        <v>1358.3554200992576</v>
      </c>
      <c r="AT261" s="9">
        <f>Table6[[#This Row],[sales]]-Table6[[#This Row],[Pred_5]]</f>
        <v>2328.1746282465997</v>
      </c>
      <c r="AU261" s="9">
        <f>ABS(Table6[[#This Row],[Red_5]]/Table6[[#This Row],[sales]])</f>
        <v>0.63153550838172323</v>
      </c>
      <c r="AV261" s="9">
        <f>'[1]6'!L$20+'[1]6'!L$26*Table6[[#This Row],[Online]]+'[1]6'!L$21*Table6[[#This Row],[NJ_DUM]]+'[1]6'!L$22*Table6[[#This Row],[NY_DUM]]+'[1]6'!L$23*Table6[[#This Row],[PA_DUM]]+'[1]6'!L$24*Table6[[#This Row],[CT_DUM]]+'[1]6'!L$25*Table6[[#This Row],[DL_DUM]]</f>
        <v>1429.4400548851231</v>
      </c>
      <c r="AW261" s="9">
        <f>Table6[[#This Row],[sales]]-Table6[[#This Row],[Pred_6]]</f>
        <v>2257.0899934607341</v>
      </c>
      <c r="AX261" s="9">
        <f>ABS(Table6[[#This Row],[Red_6]]/Table6[[#This Row],[sales]])</f>
        <v>0.61225324732494402</v>
      </c>
      <c r="AY261" s="9">
        <f>'[1]7'!L$21+'[1]7'!L$27*Table6[[#This Row],[LNTV]]+'[1]7'!L$22*Table6[[#This Row],[NJ_DUM]]+'[1]7'!L$23*Table6[[#This Row],[NY_DUM]]+'[1]7'!L$24*Table6[[#This Row],[PA_DUM]]+'[1]7'!L$25*Table6[[#This Row],[CT_DUM]]+'[1]7'!L$26*Table6[[#This Row],[DL_DUM]]</f>
        <v>6.0754516406428127</v>
      </c>
      <c r="AZ261" s="9">
        <f>Table6[[#This Row],[sales]]-Table6[[#This Row],[Pred_7]]</f>
        <v>3680.4545967052145</v>
      </c>
      <c r="BA261" s="9">
        <f>ABS(Table6[[#This Row],[Red_7]]/Table6[[#This Row],[sales]])</f>
        <v>0.99835198640429668</v>
      </c>
      <c r="BB261" s="9">
        <f>'[1]8'!O$22+'[1]8'!O$28*Table6[[#This Row],[LNRADIOLING]]+'[1]8'!O$23*Table6[[#This Row],[DL_DUM]]+'[1]8'!O$24*Table6[[#This Row],[CT_DUM]]+'[1]8'!O$25*Table6[[#This Row],[PA_DUM]]+'[1]8'!O$26*Table6[[#This Row],[NY_DUM]]+'[1]8'!O$27*Table6[[#This Row],[NJ_DUM]]</f>
        <v>8.5493657334132251</v>
      </c>
      <c r="BC261" s="9">
        <f>Table6[[#This Row],[sales]]-Table6[[#This Row],[Pred_8]]</f>
        <v>3677.9806826124441</v>
      </c>
      <c r="BD261" s="9">
        <f>ABS(Table6[[#This Row],[Red_8]]/Table6[[#This Row],[sales]])</f>
        <v>0.99768091793060276</v>
      </c>
      <c r="BE261" s="9">
        <f>'[1]9'!M$19+'[1]9'!M$21*Table6[[#This Row],[LNONLINE]]+'[1]9'!M$20*Table6[[#This Row],[DL_DUM]]+'[1]9'!M$22*Table6[[#This Row],[CT_DUM]]+'[1]9'!M$23*Table6[[#This Row],[PA_DUM]]+'[1]9'!M$24*Table6[[#This Row],[NY_DUM]]+'[1]9'!M$25*Table6[[#This Row],[NJ_DUM]]</f>
        <v>8.5023989951775949</v>
      </c>
      <c r="BF261" s="9">
        <f>Table6[[#This Row],[sales]]-Table6[[#This Row],[Pred_9]]</f>
        <v>3678.0276493506799</v>
      </c>
      <c r="BG261" s="9">
        <f>ABS(Table6[[#This Row],[Red_9]]/Table6[[#This Row],[sales]])</f>
        <v>0.99769365802430054</v>
      </c>
      <c r="BH261" s="9">
        <f>'[1]10'!P$22+'[1]10'!P$30*Table6[[#This Row],[LNTV]]+'[1]10'!P$29*Table6[[#This Row],[LNRADIOLING]]+'[1]10'!P$24*Table6[[#This Row],[LNONLINELING]]+'[1]10'!P$23*Table6[[#This Row],[DL_DUM]]+'[1]10'!P$25*Table6[[#This Row],[CT_DUM]]+'[1]10'!P$26*Table6[[#This Row],[PA_DUM]]+'[1]10'!P$27*Table6[[#This Row],[NY_DUM]]+'[1]10'!P$28*Table6[[#This Row],[NJ_DUM]]</f>
        <v>8.4349188253723106</v>
      </c>
      <c r="BI261" s="9">
        <f>Table6[[#This Row],[sales]]-Table6[[#This Row],[Pred_10]]</f>
        <v>3678.095129520485</v>
      </c>
      <c r="BJ261" s="45">
        <f>ABS(Table6[[#This Row],[Red_10]]/Table6[[#This Row],[sales]])</f>
        <v>0.99771196254614636</v>
      </c>
      <c r="BK261" s="9">
        <f>'[1]11'!P$32+'[1]11'!P$40*Table6[[#This Row],[LNONLINELING]]+'[1]11'!P$39*Table6[[#This Row],[LNRADIOLING]]+'[1]11'!P$38*Table6[[#This Row],[LNTVLING]]+'[1]11'!P$33*Table6[[#This Row],[DL_DUM]]+'[1]11'!P$34*Table6[[#This Row],[CT_DUM]]+'[1]11'!P$35*Table6[[#This Row],[PA_DUM]]+'[1]11'!P$36*Table6[[#This Row],[NY_DUM]]+'[1]11'!P$37*Table6[[#This Row],[NJ_DUM]]</f>
        <v>8.4363759188835949</v>
      </c>
      <c r="BL261" s="9">
        <f>Table6[[#This Row],[sales]]-Table6[[#This Row],[ Pred_11]]</f>
        <v>3678.0936724269736</v>
      </c>
      <c r="BM261" s="47">
        <f>ABS(Table6[[#This Row],[ Red_11]]/Table6[[#This Row],[sales]])</f>
        <v>0.99771156729817811</v>
      </c>
      <c r="BN261" s="9">
        <f>'[1]12'!K$22+'[1]12'!K$28*Table6[[#This Row],[COMBINE LN LING]]+'[1]12'!K$23*Table6[[#This Row],[DL_DUM]]+'[1]12'!K$24*Table6[[#This Row],[CT_DUM]]+'[1]12'!K$25*Table6[[#This Row],[PA_DUM]]+'[1]12'!K$26*Table6[[#This Row],[NY_DUM]]+'[1]12'!K$27*Table6[[#This Row],[NJ_DUM]]</f>
        <v>8.5514748399818128</v>
      </c>
      <c r="BO261" s="9">
        <f>Table6[[#This Row],[sales]]-Table6[[#This Row],[ Pred_12]]</f>
        <v>3677.9785735058754</v>
      </c>
      <c r="BP261" s="47">
        <f>ABS(Table6[[#This Row],[ Red_12]]/Table6[[#This Row],[sales]])</f>
        <v>0.99768034581901244</v>
      </c>
      <c r="BQ261">
        <f>LN(G261+'2019 Totals and Calculations'!C$18)</f>
        <v>8.4659238068769991</v>
      </c>
      <c r="BR261">
        <f>LN(Table6[[#This Row],[PROF RADIO]]+'2019 Totals and Calculations'!D$18)</f>
        <v>6.5734775530445821</v>
      </c>
      <c r="BS261">
        <f>LN(Table6[[#This Row],[ONLINE LINGERING]]+'2019 Totals and Calculations'!E$18)</f>
        <v>5.9207796633428638</v>
      </c>
      <c r="BT261">
        <f>MONTH(Table6[[#This Row],[Date]])</f>
        <v>12</v>
      </c>
      <c r="BU261">
        <f t="shared" si="121"/>
        <v>0</v>
      </c>
      <c r="BV261">
        <f t="shared" si="122"/>
        <v>0</v>
      </c>
      <c r="BW261">
        <f t="shared" si="123"/>
        <v>0</v>
      </c>
      <c r="BX261">
        <f t="shared" si="124"/>
        <v>0</v>
      </c>
      <c r="BY261">
        <f t="shared" si="125"/>
        <v>0</v>
      </c>
      <c r="BZ261">
        <f t="shared" si="126"/>
        <v>0</v>
      </c>
      <c r="CA261">
        <f t="shared" si="127"/>
        <v>0</v>
      </c>
      <c r="CB261">
        <f t="shared" si="128"/>
        <v>0</v>
      </c>
      <c r="CC261">
        <f t="shared" si="129"/>
        <v>0</v>
      </c>
      <c r="CD261">
        <f t="shared" si="130"/>
        <v>0</v>
      </c>
      <c r="CE261">
        <f t="shared" si="131"/>
        <v>0</v>
      </c>
      <c r="CF261">
        <f t="shared" si="132"/>
        <v>1</v>
      </c>
      <c r="CG261">
        <f t="shared" si="133"/>
        <v>103</v>
      </c>
      <c r="CH26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3348.3724406324222</v>
      </c>
      <c r="CI261" s="79">
        <f>Table6[[#This Row],[sales]]-CH261</f>
        <v>338.15760771343503</v>
      </c>
      <c r="CJ261">
        <f>ABS(Table6[[#This Row],[sales]]-CH261)/Table6[[#This Row],[sales]]</f>
        <v>9.1727885919488453E-2</v>
      </c>
      <c r="CK26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3564.1487569991004</v>
      </c>
      <c r="CL261" s="79">
        <f>Table6[[#This Row],[sales]]-CK261</f>
        <v>122.38129134675683</v>
      </c>
      <c r="CM261">
        <f>ABS(Table6[[#This Row],[sales]]-CK261)/Table6[[#This Row],[sales]]</f>
        <v>3.3196878837775702E-2</v>
      </c>
      <c r="CN26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3468.4044770958335</v>
      </c>
      <c r="CO261" s="79">
        <f>Table6[[#This Row],[sales]]-CN261</f>
        <v>218.12557125002377</v>
      </c>
      <c r="CP261">
        <f>ABS(Table6[[#This Row],[sales]]-CN261)/Table6[[#This Row],[sales]]</f>
        <v>5.916826077354137E-2</v>
      </c>
      <c r="CQ26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3528.8849065613508</v>
      </c>
      <c r="CR261" s="79">
        <f>Table6[[#This Row],[sales]]-CQ261</f>
        <v>157.64514178450645</v>
      </c>
      <c r="CS261">
        <f>ABS(Table6[[#This Row],[sales]]-CQ261)/Table6[[#This Row],[sales]]</f>
        <v>4.2762473034837108E-2</v>
      </c>
    </row>
    <row r="262" spans="1:97" x14ac:dyDescent="0.2">
      <c r="A262">
        <v>261</v>
      </c>
      <c r="B262" t="s">
        <v>322</v>
      </c>
      <c r="C262" s="5">
        <v>43457</v>
      </c>
      <c r="D262" s="6">
        <v>4496.8834837064405</v>
      </c>
      <c r="E262" s="8">
        <f>YEAR(Table6[[#This Row],[Date]])</f>
        <v>2018</v>
      </c>
      <c r="F262" s="6">
        <f>Table6[[#This Row],[TV_State]]+Table6[[#This Row],[Radio_State]]+Table6[[#This Row],[Online]]</f>
        <v>5496.190924530094</v>
      </c>
      <c r="G262" s="6">
        <f t="shared" si="108"/>
        <v>4421.2740865275891</v>
      </c>
      <c r="H262" s="6">
        <f>LN(Table6[[#This Row],[PROF TV LING]])</f>
        <v>8.3941831884047868</v>
      </c>
      <c r="I262" s="6">
        <f t="shared" si="109"/>
        <v>8.4111398766521752</v>
      </c>
      <c r="J262" s="6">
        <v>666.20496054910234</v>
      </c>
      <c r="K262" s="6">
        <f t="shared" si="114"/>
        <v>659.65176870554274</v>
      </c>
      <c r="L262" s="6">
        <f>0.5*J261+0.5*Table6[[#This Row],[Radio_State]]</f>
        <v>662.90691618994833</v>
      </c>
      <c r="M262" s="6">
        <f>LN(Table6[[#This Row],[RADIO LINGERING ]])</f>
        <v>6.4966345824256075</v>
      </c>
      <c r="N262" s="6">
        <f t="shared" si="110"/>
        <v>6.501597371767736</v>
      </c>
      <c r="O262" s="6">
        <v>333.10248027455117</v>
      </c>
      <c r="P262" s="6">
        <f t="shared" si="111"/>
        <v>331.72104290828025</v>
      </c>
      <c r="Q262" s="6">
        <f>0.3*O261+0.7*Table6[[#This Row],[Online]]</f>
        <v>332.11306696680492</v>
      </c>
      <c r="R262" s="6">
        <f>LN(Table6[[#This Row],[ONLINE LINGERING]])</f>
        <v>5.8054754740910477</v>
      </c>
      <c r="S262" s="6">
        <f t="shared" si="112"/>
        <v>5.8084501912077906</v>
      </c>
      <c r="T262" s="6">
        <v>3710.8399564588181</v>
      </c>
      <c r="U262" s="6">
        <f t="shared" si="113"/>
        <v>8.2190135333342802</v>
      </c>
      <c r="V262" s="8">
        <f>YEAR(Table6[[#This Row],[Date]])</f>
        <v>2018</v>
      </c>
      <c r="W262" s="8">
        <f>WEEKNUM(Table6[[#This Row],[Date]])</f>
        <v>52</v>
      </c>
      <c r="X262" t="s">
        <v>426</v>
      </c>
      <c r="Y262" s="9">
        <f>Table6[[#This Row],[LNTVLING]]+Table6[[#This Row],[LNRADIOLING]]+Table6[[#This Row],[LNONLINELING]]</f>
        <v>20.696293244921442</v>
      </c>
      <c r="Z262">
        <f t="shared" si="134"/>
        <v>1</v>
      </c>
      <c r="AA262">
        <f t="shared" si="115"/>
        <v>0</v>
      </c>
      <c r="AB262">
        <f t="shared" si="116"/>
        <v>1</v>
      </c>
      <c r="AC262">
        <f t="shared" si="117"/>
        <v>0</v>
      </c>
      <c r="AD262">
        <f t="shared" si="118"/>
        <v>0</v>
      </c>
      <c r="AE262">
        <f t="shared" si="119"/>
        <v>0</v>
      </c>
      <c r="AF262">
        <f t="shared" si="120"/>
        <v>0</v>
      </c>
      <c r="AG262" s="9">
        <f>'[1]1'!J$20+'[1]1'!J$21*Table6[[#This Row],[TV_State]]</f>
        <v>5752.0981038440077</v>
      </c>
      <c r="AH262" s="9">
        <f>Table6[[#This Row],[sales]]-Table6[[#This Row],[Pred_1]]</f>
        <v>-2041.2581473851897</v>
      </c>
      <c r="AI262">
        <f>ABS(Table6[[#This Row],[Res_1]])/Table6[[#This Row],[sales]]</f>
        <v>0.55007981247812221</v>
      </c>
      <c r="AJ262" s="9">
        <f>'[1]2'!J$20+'[1]2'!J$21*Table6[[#This Row],[Radio_State]]</f>
        <v>4638.958094923415</v>
      </c>
      <c r="AK262" s="9">
        <f>Table6[[#This Row],[sales]]-Table6[[#This Row],[ Pred_2 ]]</f>
        <v>-928.118138464597</v>
      </c>
      <c r="AL262">
        <f>ABS(Table6[[#This Row],[ Res_2 ]])/Table6[[#This Row],[sales]]</f>
        <v>0.25010998840011467</v>
      </c>
      <c r="AM262" s="10">
        <f>'[1]3'!J$20+'[1]3'!J$21*Data!O262</f>
        <v>3725.1701818033871</v>
      </c>
      <c r="AN262" s="9">
        <f>Table6[[#This Row],[sales]]-Table6[[#This Row],[Pred_3]]</f>
        <v>-14.330225344569044</v>
      </c>
      <c r="AO262" s="9">
        <f>ABS(Table6[[#This Row],[Res_3]])/Table6[[#This Row],[sales]]</f>
        <v>3.8617201260935266E-3</v>
      </c>
      <c r="AP262" s="9">
        <f>'[1]4'!L$21+'[1]4'!L$27*Table6[[#This Row],[TV_State]]+'[1]4'!L$22*Table6[[#This Row],[NJ_DUM]]+'[1]4'!L$23*Table6[[#This Row],[NY_DUM]]+'[1]4'!L$24*Table6[[#This Row],[PA_DUM]]+'[1]4'!L$25*Table6[[#This Row],[CT_DUM]]+'[1]4'!L$26*Table6[[#This Row],[DL_DUM]]</f>
        <v>1229.7554530772445</v>
      </c>
      <c r="AQ262" s="9">
        <f>Table6[[#This Row],[sales]]-Table6[[#This Row],[Pred_4]]</f>
        <v>2481.0845033815735</v>
      </c>
      <c r="AR262">
        <f>ABS(Table6[[#This Row],[Res_4]]/Table6[[#This Row],[sales]])</f>
        <v>0.66860455651372896</v>
      </c>
      <c r="AS262" s="9">
        <f>'[1]5'!L$20+'[1]5'!L$26*Table6[[#This Row],[Radio_State]]+'[1]5'!L$21*Table6[[#This Row],[NJ_DUM]]+'[1]5'!L$22*Table6[[#This Row],[NY_DUM]]+'[1]5'!L$23*Table6[[#This Row],[PA_DUM]]+'[1]5'!L$24*Table6[[#This Row],[CT_DUM]]+'[1]5'!L$25*Table6[[#This Row],[DL_DUM]]</f>
        <v>1369.9750590169792</v>
      </c>
      <c r="AT262" s="9">
        <f>Table6[[#This Row],[sales]]-Table6[[#This Row],[Pred_5]]</f>
        <v>2340.8648974418388</v>
      </c>
      <c r="AU262" s="9">
        <f>ABS(Table6[[#This Row],[Red_5]]/Table6[[#This Row],[sales]])</f>
        <v>0.63081806946901597</v>
      </c>
      <c r="AV262" s="9">
        <f>'[1]6'!L$20+'[1]6'!L$26*Table6[[#This Row],[Online]]+'[1]6'!L$21*Table6[[#This Row],[NJ_DUM]]+'[1]6'!L$22*Table6[[#This Row],[NY_DUM]]+'[1]6'!L$23*Table6[[#This Row],[PA_DUM]]+'[1]6'!L$24*Table6[[#This Row],[CT_DUM]]+'[1]6'!L$25*Table6[[#This Row],[DL_DUM]]</f>
        <v>1443.7939934458389</v>
      </c>
      <c r="AW262" s="9">
        <f>Table6[[#This Row],[sales]]-Table6[[#This Row],[Pred_6]]</f>
        <v>2267.045963012979</v>
      </c>
      <c r="AX262" s="9">
        <f>ABS(Table6[[#This Row],[Red_6]]/Table6[[#This Row],[sales]])</f>
        <v>0.61092528635386811</v>
      </c>
      <c r="AY262" s="9">
        <f>'[1]7'!L$21+'[1]7'!L$27*Table6[[#This Row],[LNTV]]+'[1]7'!L$22*Table6[[#This Row],[NJ_DUM]]+'[1]7'!L$23*Table6[[#This Row],[NY_DUM]]+'[1]7'!L$24*Table6[[#This Row],[PA_DUM]]+'[1]7'!L$25*Table6[[#This Row],[CT_DUM]]+'[1]7'!L$26*Table6[[#This Row],[DL_DUM]]</f>
        <v>6.0765529879328142</v>
      </c>
      <c r="AZ262" s="9">
        <f>Table6[[#This Row],[sales]]-Table6[[#This Row],[Pred_7]]</f>
        <v>3704.7634034708854</v>
      </c>
      <c r="BA262" s="9">
        <f>ABS(Table6[[#This Row],[Red_7]]/Table6[[#This Row],[sales]])</f>
        <v>0.99836248583629794</v>
      </c>
      <c r="BB262" s="9">
        <f>'[1]8'!O$22+'[1]8'!O$28*Table6[[#This Row],[LNRADIOLING]]+'[1]8'!O$23*Table6[[#This Row],[DL_DUM]]+'[1]8'!O$24*Table6[[#This Row],[CT_DUM]]+'[1]8'!O$25*Table6[[#This Row],[PA_DUM]]+'[1]8'!O$26*Table6[[#This Row],[NY_DUM]]+'[1]8'!O$27*Table6[[#This Row],[NJ_DUM]]</f>
        <v>8.550075599417001</v>
      </c>
      <c r="BC262" s="9">
        <f>Table6[[#This Row],[sales]]-Table6[[#This Row],[Pred_8]]</f>
        <v>3702.2898808594009</v>
      </c>
      <c r="BD262" s="9">
        <f>ABS(Table6[[#This Row],[Red_8]]/Table6[[#This Row],[sales]])</f>
        <v>0.9976959190642174</v>
      </c>
      <c r="BE262" s="9">
        <f>'[1]9'!M$19+'[1]9'!M$21*Table6[[#This Row],[LNONLINE]]+'[1]9'!M$20*Table6[[#This Row],[DL_DUM]]+'[1]9'!M$22*Table6[[#This Row],[CT_DUM]]+'[1]9'!M$23*Table6[[#This Row],[PA_DUM]]+'[1]9'!M$24*Table6[[#This Row],[NY_DUM]]+'[1]9'!M$25*Table6[[#This Row],[NJ_DUM]]</f>
        <v>8.5055494435089276</v>
      </c>
      <c r="BF262" s="9">
        <f>Table6[[#This Row],[sales]]-Table6[[#This Row],[Pred_9]]</f>
        <v>3702.3344070153089</v>
      </c>
      <c r="BG262" s="9">
        <f>ABS(Table6[[#This Row],[Red_9]]/Table6[[#This Row],[sales]])</f>
        <v>0.99770791800689085</v>
      </c>
      <c r="BH262" s="9">
        <f>'[1]10'!P$22+'[1]10'!P$30*Table6[[#This Row],[LNTV]]+'[1]10'!P$29*Table6[[#This Row],[LNRADIOLING]]+'[1]10'!P$24*Table6[[#This Row],[LNONLINELING]]+'[1]10'!P$23*Table6[[#This Row],[DL_DUM]]+'[1]10'!P$25*Table6[[#This Row],[CT_DUM]]+'[1]10'!P$26*Table6[[#This Row],[PA_DUM]]+'[1]10'!P$27*Table6[[#This Row],[NY_DUM]]+'[1]10'!P$28*Table6[[#This Row],[NJ_DUM]]</f>
        <v>8.4367299086485286</v>
      </c>
      <c r="BI262" s="9">
        <f>Table6[[#This Row],[sales]]-Table6[[#This Row],[Pred_10]]</f>
        <v>3702.4032265501696</v>
      </c>
      <c r="BJ262" s="45">
        <f>ABS(Table6[[#This Row],[Red_10]]/Table6[[#This Row],[sales]])</f>
        <v>0.99772646354797268</v>
      </c>
      <c r="BK262" s="9">
        <f>'[1]11'!P$32+'[1]11'!P$40*Table6[[#This Row],[LNONLINELING]]+'[1]11'!P$39*Table6[[#This Row],[LNRADIOLING]]+'[1]11'!P$38*Table6[[#This Row],[LNTVLING]]+'[1]11'!P$33*Table6[[#This Row],[DL_DUM]]+'[1]11'!P$34*Table6[[#This Row],[CT_DUM]]+'[1]11'!P$35*Table6[[#This Row],[PA_DUM]]+'[1]11'!P$36*Table6[[#This Row],[NY_DUM]]+'[1]11'!P$37*Table6[[#This Row],[NJ_DUM]]</f>
        <v>8.437938902723447</v>
      </c>
      <c r="BL262" s="9">
        <f>Table6[[#This Row],[sales]]-Table6[[#This Row],[ Pred_11]]</f>
        <v>3702.4020175560945</v>
      </c>
      <c r="BM262" s="47">
        <f>ABS(Table6[[#This Row],[ Red_11]]/Table6[[#This Row],[sales]])</f>
        <v>0.99772613774732133</v>
      </c>
      <c r="BN262" s="9">
        <f>'[1]12'!K$22+'[1]12'!K$28*Table6[[#This Row],[COMBINE LN LING]]+'[1]12'!K$23*Table6[[#This Row],[DL_DUM]]+'[1]12'!K$24*Table6[[#This Row],[CT_DUM]]+'[1]12'!K$25*Table6[[#This Row],[PA_DUM]]+'[1]12'!K$26*Table6[[#This Row],[NY_DUM]]+'[1]12'!K$27*Table6[[#This Row],[NJ_DUM]]</f>
        <v>8.554097918809255</v>
      </c>
      <c r="BO262" s="9">
        <f>Table6[[#This Row],[sales]]-Table6[[#This Row],[ Pred_12]]</f>
        <v>3702.2858585400086</v>
      </c>
      <c r="BP262" s="47">
        <f>ABS(Table6[[#This Row],[ Red_12]]/Table6[[#This Row],[sales]])</f>
        <v>0.99769483512649992</v>
      </c>
      <c r="BQ262">
        <f>LN(G262+'2019 Totals and Calculations'!C$18)</f>
        <v>8.4727223814957373</v>
      </c>
      <c r="BR262">
        <f>LN(Table6[[#This Row],[PROF RADIO]]+'2019 Totals and Calculations'!D$18)</f>
        <v>6.5825902630795481</v>
      </c>
      <c r="BS262">
        <f>LN(Table6[[#This Row],[ONLINE LINGERING]]+'2019 Totals and Calculations'!E$18)</f>
        <v>5.9295636937177267</v>
      </c>
      <c r="BT262">
        <f>MONTH(Table6[[#This Row],[Date]])</f>
        <v>12</v>
      </c>
      <c r="BU262">
        <f t="shared" si="121"/>
        <v>0</v>
      </c>
      <c r="BV262">
        <f t="shared" si="122"/>
        <v>0</v>
      </c>
      <c r="BW262">
        <f t="shared" si="123"/>
        <v>0</v>
      </c>
      <c r="BX262">
        <f t="shared" si="124"/>
        <v>0</v>
      </c>
      <c r="BY262">
        <f t="shared" si="125"/>
        <v>0</v>
      </c>
      <c r="BZ262">
        <f t="shared" si="126"/>
        <v>0</v>
      </c>
      <c r="CA262">
        <f t="shared" si="127"/>
        <v>0</v>
      </c>
      <c r="CB262">
        <f t="shared" si="128"/>
        <v>0</v>
      </c>
      <c r="CC262">
        <f t="shared" si="129"/>
        <v>0</v>
      </c>
      <c r="CD262">
        <f t="shared" si="130"/>
        <v>0</v>
      </c>
      <c r="CE262">
        <f t="shared" si="131"/>
        <v>0</v>
      </c>
      <c r="CF262">
        <f t="shared" si="132"/>
        <v>1</v>
      </c>
      <c r="CG262">
        <f t="shared" si="133"/>
        <v>104</v>
      </c>
      <c r="CH26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3364.2467752832554</v>
      </c>
      <c r="CI262" s="79">
        <f>Table6[[#This Row],[sales]]-CH262</f>
        <v>346.59318117556268</v>
      </c>
      <c r="CJ262">
        <f>ABS(Table6[[#This Row],[sales]]-CH262)/Table6[[#This Row],[sales]]</f>
        <v>9.3400196516777237E-2</v>
      </c>
      <c r="CK26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3582.2269957717763</v>
      </c>
      <c r="CL262" s="79">
        <f>Table6[[#This Row],[sales]]-CK262</f>
        <v>128.61296068704178</v>
      </c>
      <c r="CM262">
        <f>ABS(Table6[[#This Row],[sales]]-CK262)/Table6[[#This Row],[sales]]</f>
        <v>3.4658719372466444E-2</v>
      </c>
      <c r="CN26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3486.5658270458434</v>
      </c>
      <c r="CO262" s="79">
        <f>Table6[[#This Row],[sales]]-CN262</f>
        <v>224.27412941297462</v>
      </c>
      <c r="CP262">
        <f>ABS(Table6[[#This Row],[sales]]-CN262)/Table6[[#This Row],[sales]]</f>
        <v>6.043756455263434E-2</v>
      </c>
      <c r="CQ26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3554.5337402175892</v>
      </c>
      <c r="CR262" s="79">
        <f>Table6[[#This Row],[sales]]-CQ262</f>
        <v>156.30621624122887</v>
      </c>
      <c r="CS262">
        <f>ABS(Table6[[#This Row],[sales]]-CQ262)/Table6[[#This Row],[sales]]</f>
        <v>4.2121519137243747E-2</v>
      </c>
    </row>
    <row r="263" spans="1:97" x14ac:dyDescent="0.2">
      <c r="A263">
        <v>262</v>
      </c>
      <c r="B263" t="s">
        <v>322</v>
      </c>
      <c r="C263" s="5">
        <v>43464</v>
      </c>
      <c r="D263" s="6">
        <v>4541.852318543506</v>
      </c>
      <c r="E263" s="8">
        <f>YEAR(Table6[[#This Row],[Date]])</f>
        <v>2018</v>
      </c>
      <c r="F263" s="6">
        <f>Table6[[#This Row],[TV_State]]+Table6[[#This Row],[Radio_State]]+Table6[[#This Row],[Online]]</f>
        <v>5551.1528337753962</v>
      </c>
      <c r="G263" s="6">
        <f t="shared" si="108"/>
        <v>4457.4475561323634</v>
      </c>
      <c r="H263" s="6">
        <f>LN(Table6[[#This Row],[PROF TV LING]])</f>
        <v>8.4023315843584623</v>
      </c>
      <c r="I263" s="6">
        <f t="shared" si="109"/>
        <v>8.4210902075053422</v>
      </c>
      <c r="J263" s="6">
        <v>672.86701015459346</v>
      </c>
      <c r="K263" s="6">
        <f t="shared" si="114"/>
        <v>666.25938943006804</v>
      </c>
      <c r="L263" s="6">
        <f>0.5*J262+0.5*Table6[[#This Row],[Radio_State]]</f>
        <v>669.5359853518479</v>
      </c>
      <c r="M263" s="6">
        <f>LN(Table6[[#This Row],[RADIO LINGERING ]])</f>
        <v>6.5065849132787754</v>
      </c>
      <c r="N263" s="6">
        <f t="shared" si="110"/>
        <v>6.5115477026209048</v>
      </c>
      <c r="O263" s="6">
        <v>336.43350507729673</v>
      </c>
      <c r="P263" s="6">
        <f t="shared" si="111"/>
        <v>335.01976642659179</v>
      </c>
      <c r="Q263" s="6">
        <f>0.3*O262+0.7*Table6[[#This Row],[Online]]</f>
        <v>335.43419763647307</v>
      </c>
      <c r="R263" s="6">
        <f>LN(Table6[[#This Row],[ONLINE LINGERING]])</f>
        <v>5.8154258049442165</v>
      </c>
      <c r="S263" s="6">
        <f t="shared" si="112"/>
        <v>5.8184005220609594</v>
      </c>
      <c r="T263" s="6">
        <v>3718.7290688805647</v>
      </c>
      <c r="U263" s="6">
        <f t="shared" si="113"/>
        <v>8.2211372407417809</v>
      </c>
      <c r="V263" s="8">
        <f>YEAR(Table6[[#This Row],[Date]])</f>
        <v>2018</v>
      </c>
      <c r="W263" s="8">
        <f>WEEKNUM(Table6[[#This Row],[Date]])</f>
        <v>53</v>
      </c>
      <c r="X263" t="s">
        <v>427</v>
      </c>
      <c r="Y263" s="9">
        <f>Table6[[#This Row],[LNTVLING]]+Table6[[#This Row],[LNRADIOLING]]+Table6[[#This Row],[LNONLINELING]]</f>
        <v>20.724342302581455</v>
      </c>
      <c r="Z263">
        <f t="shared" si="134"/>
        <v>1</v>
      </c>
      <c r="AA263">
        <f t="shared" si="115"/>
        <v>0</v>
      </c>
      <c r="AB263">
        <f t="shared" si="116"/>
        <v>1</v>
      </c>
      <c r="AC263">
        <f t="shared" si="117"/>
        <v>0</v>
      </c>
      <c r="AD263">
        <f t="shared" si="118"/>
        <v>0</v>
      </c>
      <c r="AE263">
        <f t="shared" si="119"/>
        <v>0</v>
      </c>
      <c r="AF263">
        <f t="shared" si="120"/>
        <v>0</v>
      </c>
      <c r="AG263" s="9">
        <f>'[1]1'!J$20+'[1]1'!J$21*Table6[[#This Row],[TV_State]]</f>
        <v>5796.3217594278858</v>
      </c>
      <c r="AH263" s="9">
        <f>Table6[[#This Row],[sales]]-Table6[[#This Row],[Pred_1]]</f>
        <v>-2077.5926905473211</v>
      </c>
      <c r="AI263">
        <f>ABS(Table6[[#This Row],[Res_1]])/Table6[[#This Row],[sales]]</f>
        <v>0.55868353194461973</v>
      </c>
      <c r="AJ263" s="9">
        <f>'[1]2'!J$20+'[1]2'!J$21*Table6[[#This Row],[Radio_State]]</f>
        <v>4668.2048578326749</v>
      </c>
      <c r="AK263" s="9">
        <f>Table6[[#This Row],[sales]]-Table6[[#This Row],[ Pred_2 ]]</f>
        <v>-949.47578895211018</v>
      </c>
      <c r="AL263">
        <f>ABS(Table6[[#This Row],[ Res_2 ]])/Table6[[#This Row],[sales]]</f>
        <v>0.25532265765140222</v>
      </c>
      <c r="AM263" s="10">
        <f>'[1]3'!J$20+'[1]3'!J$21*Data!O263</f>
        <v>3744.4145818041729</v>
      </c>
      <c r="AN263" s="9">
        <f>Table6[[#This Row],[sales]]-Table6[[#This Row],[Pred_3]]</f>
        <v>-25.685512923608258</v>
      </c>
      <c r="AO263" s="9">
        <f>ABS(Table6[[#This Row],[Res_3]])/Table6[[#This Row],[sales]]</f>
        <v>6.9070675620206646E-3</v>
      </c>
      <c r="AP263" s="9">
        <f>'[1]4'!L$21+'[1]4'!L$27*Table6[[#This Row],[TV_State]]+'[1]4'!L$22*Table6[[#This Row],[NJ_DUM]]+'[1]4'!L$23*Table6[[#This Row],[NY_DUM]]+'[1]4'!L$24*Table6[[#This Row],[PA_DUM]]+'[1]4'!L$25*Table6[[#This Row],[CT_DUM]]+'[1]4'!L$26*Table6[[#This Row],[DL_DUM]]</f>
        <v>1239.6747076645588</v>
      </c>
      <c r="AQ263" s="9">
        <f>Table6[[#This Row],[sales]]-Table6[[#This Row],[Pred_4]]</f>
        <v>2479.0543612160059</v>
      </c>
      <c r="AR263">
        <f>ABS(Table6[[#This Row],[Res_4]]/Table6[[#This Row],[sales]])</f>
        <v>0.66664021909029969</v>
      </c>
      <c r="AS263" s="9">
        <f>'[1]5'!L$20+'[1]5'!L$26*Table6[[#This Row],[Radio_State]]+'[1]5'!L$21*Table6[[#This Row],[NJ_DUM]]+'[1]5'!L$22*Table6[[#This Row],[NY_DUM]]+'[1]5'!L$23*Table6[[#This Row],[PA_DUM]]+'[1]5'!L$24*Table6[[#This Row],[CT_DUM]]+'[1]5'!L$25*Table6[[#This Row],[DL_DUM]]</f>
        <v>1381.7108943238791</v>
      </c>
      <c r="AT263" s="9">
        <f>Table6[[#This Row],[sales]]-Table6[[#This Row],[Pred_5]]</f>
        <v>2337.0181745566856</v>
      </c>
      <c r="AU263" s="9">
        <f>ABS(Table6[[#This Row],[Red_5]]/Table6[[#This Row],[sales]])</f>
        <v>0.62844539929341758</v>
      </c>
      <c r="AV263" s="9">
        <f>'[1]6'!L$20+'[1]6'!L$26*Table6[[#This Row],[Online]]+'[1]6'!L$21*Table6[[#This Row],[NJ_DUM]]+'[1]6'!L$22*Table6[[#This Row],[NY_DUM]]+'[1]6'!L$23*Table6[[#This Row],[PA_DUM]]+'[1]6'!L$24*Table6[[#This Row],[CT_DUM]]+'[1]6'!L$25*Table6[[#This Row],[DL_DUM]]</f>
        <v>1458.2914713921621</v>
      </c>
      <c r="AW263" s="9">
        <f>Table6[[#This Row],[sales]]-Table6[[#This Row],[Pred_6]]</f>
        <v>2260.4375974884024</v>
      </c>
      <c r="AX263" s="9">
        <f>ABS(Table6[[#This Row],[Red_6]]/Table6[[#This Row],[sales]])</f>
        <v>0.60785218702927812</v>
      </c>
      <c r="AY263" s="9">
        <f>'[1]7'!L$21+'[1]7'!L$27*Table6[[#This Row],[LNTV]]+'[1]7'!L$22*Table6[[#This Row],[NJ_DUM]]+'[1]7'!L$23*Table6[[#This Row],[NY_DUM]]+'[1]7'!L$24*Table6[[#This Row],[PA_DUM]]+'[1]7'!L$25*Table6[[#This Row],[CT_DUM]]+'[1]7'!L$26*Table6[[#This Row],[DL_DUM]]</f>
        <v>6.0776543352228147</v>
      </c>
      <c r="AZ263" s="9">
        <f>Table6[[#This Row],[sales]]-Table6[[#This Row],[Pred_7]]</f>
        <v>3712.651414545342</v>
      </c>
      <c r="BA263" s="9">
        <f>ABS(Table6[[#This Row],[Red_7]]/Table6[[#This Row],[sales]])</f>
        <v>0.99836566358488377</v>
      </c>
      <c r="BB263" s="9">
        <f>'[1]8'!O$22+'[1]8'!O$28*Table6[[#This Row],[LNRADIOLING]]+'[1]8'!O$23*Table6[[#This Row],[DL_DUM]]+'[1]8'!O$24*Table6[[#This Row],[CT_DUM]]+'[1]8'!O$25*Table6[[#This Row],[PA_DUM]]+'[1]8'!O$26*Table6[[#This Row],[NY_DUM]]+'[1]8'!O$27*Table6[[#This Row],[NJ_DUM]]</f>
        <v>8.5507854654207769</v>
      </c>
      <c r="BC263" s="9">
        <f>Table6[[#This Row],[sales]]-Table6[[#This Row],[Pred_8]]</f>
        <v>3710.1782834151441</v>
      </c>
      <c r="BD263" s="9">
        <f>ABS(Table6[[#This Row],[Red_8]]/Table6[[#This Row],[sales]])</f>
        <v>0.99770061617637695</v>
      </c>
      <c r="BE263" s="9">
        <f>'[1]9'!M$19+'[1]9'!M$21*Table6[[#This Row],[LNONLINE]]+'[1]9'!M$20*Table6[[#This Row],[DL_DUM]]+'[1]9'!M$22*Table6[[#This Row],[CT_DUM]]+'[1]9'!M$23*Table6[[#This Row],[PA_DUM]]+'[1]9'!M$24*Table6[[#This Row],[NY_DUM]]+'[1]9'!M$25*Table6[[#This Row],[NJ_DUM]]</f>
        <v>8.5086998918402603</v>
      </c>
      <c r="BF263" s="9">
        <f>Table6[[#This Row],[sales]]-Table6[[#This Row],[Pred_9]]</f>
        <v>3710.2203689887242</v>
      </c>
      <c r="BG263" s="9">
        <f>ABS(Table6[[#This Row],[Red_9]]/Table6[[#This Row],[sales]])</f>
        <v>0.99771193336910613</v>
      </c>
      <c r="BH263" s="9">
        <f>'[1]10'!P$22+'[1]10'!P$30*Table6[[#This Row],[LNTV]]+'[1]10'!P$29*Table6[[#This Row],[LNRADIOLING]]+'[1]10'!P$24*Table6[[#This Row],[LNONLINELING]]+'[1]10'!P$23*Table6[[#This Row],[DL_DUM]]+'[1]10'!P$25*Table6[[#This Row],[CT_DUM]]+'[1]10'!P$26*Table6[[#This Row],[PA_DUM]]+'[1]10'!P$27*Table6[[#This Row],[NY_DUM]]+'[1]10'!P$28*Table6[[#This Row],[NJ_DUM]]</f>
        <v>8.4385409919247465</v>
      </c>
      <c r="BI263" s="9">
        <f>Table6[[#This Row],[sales]]-Table6[[#This Row],[Pred_10]]</f>
        <v>3710.2905278886401</v>
      </c>
      <c r="BJ263" s="45">
        <f>ABS(Table6[[#This Row],[Red_10]]/Table6[[#This Row],[sales]])</f>
        <v>0.99773079973409706</v>
      </c>
      <c r="BK263" s="9">
        <f>'[1]11'!P$32+'[1]11'!P$40*Table6[[#This Row],[LNONLINELING]]+'[1]11'!P$39*Table6[[#This Row],[LNRADIOLING]]+'[1]11'!P$38*Table6[[#This Row],[LNTVLING]]+'[1]11'!P$33*Table6[[#This Row],[DL_DUM]]+'[1]11'!P$34*Table6[[#This Row],[CT_DUM]]+'[1]11'!P$35*Table6[[#This Row],[PA_DUM]]+'[1]11'!P$36*Table6[[#This Row],[NY_DUM]]+'[1]11'!P$37*Table6[[#This Row],[NJ_DUM]]</f>
        <v>8.4393682453428429</v>
      </c>
      <c r="BL263" s="9">
        <f>Table6[[#This Row],[sales]]-Table6[[#This Row],[ Pred_11]]</f>
        <v>3710.2897006352218</v>
      </c>
      <c r="BM263" s="47">
        <f>ABS(Table6[[#This Row],[ Red_11]]/Table6[[#This Row],[sales]])</f>
        <v>0.99773057727814429</v>
      </c>
      <c r="BN263" s="9">
        <f>'[1]12'!K$22+'[1]12'!K$28*Table6[[#This Row],[COMBINE LN LING]]+'[1]12'!K$23*Table6[[#This Row],[DL_DUM]]+'[1]12'!K$24*Table6[[#This Row],[CT_DUM]]+'[1]12'!K$25*Table6[[#This Row],[PA_DUM]]+'[1]12'!K$26*Table6[[#This Row],[NY_DUM]]+'[1]12'!K$27*Table6[[#This Row],[NJ_DUM]]</f>
        <v>8.5567972444332518</v>
      </c>
      <c r="BO263" s="9">
        <f>Table6[[#This Row],[sales]]-Table6[[#This Row],[ Pred_12]]</f>
        <v>3710.1722716361314</v>
      </c>
      <c r="BP263" s="47">
        <f>ABS(Table6[[#This Row],[ Red_12]]/Table6[[#This Row],[sales]])</f>
        <v>0.99769899955443409</v>
      </c>
      <c r="BQ263">
        <f>LN(G263+'2019 Totals and Calculations'!C$18)</f>
        <v>8.4802576079459389</v>
      </c>
      <c r="BR263">
        <f>LN(Table6[[#This Row],[PROF RADIO]]+'2019 Totals and Calculations'!D$18)</f>
        <v>6.5916953445322379</v>
      </c>
      <c r="BS263">
        <f>LN(Table6[[#This Row],[ONLINE LINGERING]]+'2019 Totals and Calculations'!E$18)</f>
        <v>5.9383579299458162</v>
      </c>
      <c r="BT263">
        <f>MONTH(Table6[[#This Row],[Date]])</f>
        <v>12</v>
      </c>
      <c r="BU263">
        <f t="shared" si="121"/>
        <v>0</v>
      </c>
      <c r="BV263">
        <f t="shared" si="122"/>
        <v>0</v>
      </c>
      <c r="BW263">
        <f t="shared" si="123"/>
        <v>0</v>
      </c>
      <c r="BX263">
        <f t="shared" si="124"/>
        <v>0</v>
      </c>
      <c r="BY263">
        <f t="shared" si="125"/>
        <v>0</v>
      </c>
      <c r="BZ263">
        <f t="shared" si="126"/>
        <v>0</v>
      </c>
      <c r="CA263">
        <f t="shared" si="127"/>
        <v>0</v>
      </c>
      <c r="CB263">
        <f t="shared" si="128"/>
        <v>0</v>
      </c>
      <c r="CC263">
        <f t="shared" si="129"/>
        <v>0</v>
      </c>
      <c r="CD263">
        <f t="shared" si="130"/>
        <v>0</v>
      </c>
      <c r="CE263">
        <f t="shared" si="131"/>
        <v>0</v>
      </c>
      <c r="CF263">
        <f t="shared" si="132"/>
        <v>1</v>
      </c>
      <c r="CG263">
        <f t="shared" si="133"/>
        <v>105</v>
      </c>
      <c r="CH26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3380.9384586242359</v>
      </c>
      <c r="CI263" s="79">
        <f>Table6[[#This Row],[sales]]-CH263</f>
        <v>337.79061025632882</v>
      </c>
      <c r="CJ263">
        <f>ABS(Table6[[#This Row],[sales]]-CH263)/Table6[[#This Row],[sales]]</f>
        <v>9.0834961084705401E-2</v>
      </c>
      <c r="CK26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3600.3885147091505</v>
      </c>
      <c r="CL263" s="79">
        <f>Table6[[#This Row],[sales]]-CK263</f>
        <v>118.34055417141417</v>
      </c>
      <c r="CM263">
        <f>ABS(Table6[[#This Row],[sales]]-CK263)/Table6[[#This Row],[sales]]</f>
        <v>3.1822849145350024E-2</v>
      </c>
      <c r="CN26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3504.8339559209862</v>
      </c>
      <c r="CO263" s="79">
        <f>Table6[[#This Row],[sales]]-CN263</f>
        <v>213.89511295957846</v>
      </c>
      <c r="CP263">
        <f>ABS(Table6[[#This Row],[sales]]-CN263)/Table6[[#This Row],[sales]]</f>
        <v>5.7518337313012834E-2</v>
      </c>
      <c r="CQ26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3580.619441557822</v>
      </c>
      <c r="CR263" s="79">
        <f>Table6[[#This Row],[sales]]-CQ263</f>
        <v>138.10962732274265</v>
      </c>
      <c r="CS263">
        <f>ABS(Table6[[#This Row],[sales]]-CQ263)/Table6[[#This Row],[sales]]</f>
        <v>3.7138932351508273E-2</v>
      </c>
    </row>
    <row r="264" spans="1:97" x14ac:dyDescent="0.2">
      <c r="A264">
        <v>263</v>
      </c>
      <c r="B264" t="s">
        <v>322</v>
      </c>
      <c r="C264" s="5">
        <v>43471</v>
      </c>
      <c r="D264" s="6">
        <v>4587.2708417289405</v>
      </c>
      <c r="E264" s="8">
        <f>YEAR(Table6[[#This Row],[Date]])</f>
        <v>2019</v>
      </c>
      <c r="F264" s="6">
        <f>Table6[[#This Row],[TV_State]]+Table6[[#This Row],[Radio_State]]+Table6[[#This Row],[Online]]</f>
        <v>5606.6643621131498</v>
      </c>
      <c r="G264" s="6">
        <f t="shared" si="108"/>
        <v>4496.3945418113362</v>
      </c>
      <c r="H264" s="6">
        <f>LN(Table6[[#This Row],[PROF TV LING]])</f>
        <v>8.411031141684969</v>
      </c>
      <c r="I264" s="6">
        <f t="shared" si="109"/>
        <v>8.431040538358511</v>
      </c>
      <c r="J264" s="6">
        <v>679.5956802561393</v>
      </c>
      <c r="K264" s="6">
        <f t="shared" si="114"/>
        <v>672.92753484310367</v>
      </c>
      <c r="L264" s="6">
        <f>0.5*J263+0.5*Table6[[#This Row],[Radio_State]]</f>
        <v>676.23134520536632</v>
      </c>
      <c r="M264" s="6">
        <f>LN(Table6[[#This Row],[RADIO LINGERING ]])</f>
        <v>6.5165352441319433</v>
      </c>
      <c r="N264" s="6">
        <f t="shared" si="110"/>
        <v>6.5214980334740726</v>
      </c>
      <c r="O264" s="6">
        <v>339.79784012806965</v>
      </c>
      <c r="P264" s="6">
        <f t="shared" si="111"/>
        <v>338.36441801762629</v>
      </c>
      <c r="Q264" s="6">
        <f>0.3*O263+0.7*Table6[[#This Row],[Online]]</f>
        <v>338.78853961283778</v>
      </c>
      <c r="R264" s="6">
        <f>LN(Table6[[#This Row],[ONLINE LINGERING]])</f>
        <v>5.8253761357973843</v>
      </c>
      <c r="S264" s="6">
        <f t="shared" si="112"/>
        <v>5.8283508529141272</v>
      </c>
      <c r="T264" s="6">
        <v>3624.7153924541076</v>
      </c>
      <c r="U264" s="6">
        <f t="shared" si="113"/>
        <v>8.1955310517800601</v>
      </c>
      <c r="V264" s="8">
        <f>YEAR(Table6[[#This Row],[Date]])</f>
        <v>2019</v>
      </c>
      <c r="W264" s="8">
        <f>WEEKNUM(Table6[[#This Row],[Date]])</f>
        <v>2</v>
      </c>
      <c r="X264" t="s">
        <v>428</v>
      </c>
      <c r="Y264" s="9">
        <f>Table6[[#This Row],[LNTVLING]]+Table6[[#This Row],[LNRADIOLING]]+Table6[[#This Row],[LNONLINELING]]</f>
        <v>20.752942521614298</v>
      </c>
      <c r="Z264">
        <f t="shared" si="134"/>
        <v>1</v>
      </c>
      <c r="AA264">
        <f t="shared" si="115"/>
        <v>0</v>
      </c>
      <c r="AB264">
        <f t="shared" si="116"/>
        <v>1</v>
      </c>
      <c r="AC264">
        <f t="shared" si="117"/>
        <v>0</v>
      </c>
      <c r="AD264">
        <f t="shared" si="118"/>
        <v>0</v>
      </c>
      <c r="AE264">
        <f t="shared" si="119"/>
        <v>0</v>
      </c>
      <c r="AF264">
        <f t="shared" si="120"/>
        <v>0</v>
      </c>
      <c r="AG264" s="9">
        <f>'[1]1'!J$20+'[1]1'!J$21*Table6[[#This Row],[TV_State]]</f>
        <v>5840.9876515676006</v>
      </c>
      <c r="AH264" s="9">
        <f>Table6[[#This Row],[sales]]-Table6[[#This Row],[Pred_1]]</f>
        <v>-2216.272259113493</v>
      </c>
      <c r="AI264">
        <f>ABS(Table6[[#This Row],[Res_1]])/Table6[[#This Row],[sales]]</f>
        <v>0.61143345591416753</v>
      </c>
      <c r="AJ264" s="9">
        <f>'[1]2'!J$20+'[1]2'!J$21*Table6[[#This Row],[Radio_State]]</f>
        <v>4697.744088371026</v>
      </c>
      <c r="AK264" s="9">
        <f>Table6[[#This Row],[sales]]-Table6[[#This Row],[ Pred_2 ]]</f>
        <v>-1073.0286959169184</v>
      </c>
      <c r="AL264">
        <f>ABS(Table6[[#This Row],[ Res_2 ]])/Table6[[#This Row],[sales]]</f>
        <v>0.29603115823955106</v>
      </c>
      <c r="AM264" s="10">
        <f>'[1]3'!J$20+'[1]3'!J$21*Data!O264</f>
        <v>3763.8514258049659</v>
      </c>
      <c r="AN264" s="9">
        <f>Table6[[#This Row],[sales]]-Table6[[#This Row],[Pred_3]]</f>
        <v>-139.13603335085827</v>
      </c>
      <c r="AO264" s="9">
        <f>ABS(Table6[[#This Row],[Res_3]])/Table6[[#This Row],[sales]]</f>
        <v>3.8385367756185805E-2</v>
      </c>
      <c r="AP264" s="9">
        <f>'[1]4'!L$21+'[1]4'!L$27*Table6[[#This Row],[TV_State]]+'[1]4'!L$22*Table6[[#This Row],[NJ_DUM]]+'[1]4'!L$23*Table6[[#This Row],[NY_DUM]]+'[1]4'!L$24*Table6[[#This Row],[PA_DUM]]+'[1]4'!L$25*Table6[[#This Row],[CT_DUM]]+'[1]4'!L$26*Table6[[#This Row],[DL_DUM]]</f>
        <v>1249.693154797746</v>
      </c>
      <c r="AQ264" s="9">
        <f>Table6[[#This Row],[sales]]-Table6[[#This Row],[Pred_4]]</f>
        <v>2375.0222376563615</v>
      </c>
      <c r="AR264">
        <f>ABS(Table6[[#This Row],[Res_4]]/Table6[[#This Row],[sales]])</f>
        <v>0.65522999201555421</v>
      </c>
      <c r="AS264" s="9">
        <f>'[1]5'!L$20+'[1]5'!L$26*Table6[[#This Row],[Radio_State]]+'[1]5'!L$21*Table6[[#This Row],[NJ_DUM]]+'[1]5'!L$22*Table6[[#This Row],[NY_DUM]]+'[1]5'!L$23*Table6[[#This Row],[PA_DUM]]+'[1]5'!L$24*Table6[[#This Row],[CT_DUM]]+'[1]5'!L$25*Table6[[#This Row],[DL_DUM]]</f>
        <v>1393.564087983847</v>
      </c>
      <c r="AT264" s="9">
        <f>Table6[[#This Row],[sales]]-Table6[[#This Row],[Pred_5]]</f>
        <v>2231.1513044702606</v>
      </c>
      <c r="AU264" s="9">
        <f>ABS(Table6[[#This Row],[Red_5]]/Table6[[#This Row],[sales]])</f>
        <v>0.61553834243511829</v>
      </c>
      <c r="AV264" s="9">
        <f>'[1]6'!L$20+'[1]6'!L$26*Table6[[#This Row],[Online]]+'[1]6'!L$21*Table6[[#This Row],[NJ_DUM]]+'[1]6'!L$22*Table6[[#This Row],[NY_DUM]]+'[1]6'!L$23*Table6[[#This Row],[PA_DUM]]+'[1]6'!L$24*Table6[[#This Row],[CT_DUM]]+'[1]6'!L$25*Table6[[#This Row],[DL_DUM]]</f>
        <v>1472.933924117948</v>
      </c>
      <c r="AW264" s="9">
        <f>Table6[[#This Row],[sales]]-Table6[[#This Row],[Pred_6]]</f>
        <v>2151.7814683361594</v>
      </c>
      <c r="AX264" s="9">
        <f>ABS(Table6[[#This Row],[Red_6]]/Table6[[#This Row],[sales]])</f>
        <v>0.59364149605116978</v>
      </c>
      <c r="AY264" s="9">
        <f>'[1]7'!L$21+'[1]7'!L$27*Table6[[#This Row],[LNTV]]+'[1]7'!L$22*Table6[[#This Row],[NJ_DUM]]+'[1]7'!L$23*Table6[[#This Row],[NY_DUM]]+'[1]7'!L$24*Table6[[#This Row],[PA_DUM]]+'[1]7'!L$25*Table6[[#This Row],[CT_DUM]]+'[1]7'!L$26*Table6[[#This Row],[DL_DUM]]</f>
        <v>6.0787556825128153</v>
      </c>
      <c r="AZ264" s="9">
        <f>Table6[[#This Row],[sales]]-Table6[[#This Row],[Pred_7]]</f>
        <v>3618.6366367715946</v>
      </c>
      <c r="BA264" s="9">
        <f>ABS(Table6[[#This Row],[Red_7]]/Table6[[#This Row],[sales]])</f>
        <v>0.9983229702130082</v>
      </c>
      <c r="BB264" s="9">
        <f>'[1]8'!O$22+'[1]8'!O$28*Table6[[#This Row],[LNRADIOLING]]+'[1]8'!O$23*Table6[[#This Row],[DL_DUM]]+'[1]8'!O$24*Table6[[#This Row],[CT_DUM]]+'[1]8'!O$25*Table6[[#This Row],[PA_DUM]]+'[1]8'!O$26*Table6[[#This Row],[NY_DUM]]+'[1]8'!O$27*Table6[[#This Row],[NJ_DUM]]</f>
        <v>8.5514953314245545</v>
      </c>
      <c r="BC264" s="9">
        <f>Table6[[#This Row],[sales]]-Table6[[#This Row],[Pred_8]]</f>
        <v>3616.163897122683</v>
      </c>
      <c r="BD264" s="9">
        <f>ABS(Table6[[#This Row],[Red_8]]/Table6[[#This Row],[sales]])</f>
        <v>0.9976407815771613</v>
      </c>
      <c r="BE264" s="9">
        <f>'[1]9'!M$19+'[1]9'!M$21*Table6[[#This Row],[LNONLINE]]+'[1]9'!M$20*Table6[[#This Row],[DL_DUM]]+'[1]9'!M$22*Table6[[#This Row],[CT_DUM]]+'[1]9'!M$23*Table6[[#This Row],[PA_DUM]]+'[1]9'!M$24*Table6[[#This Row],[NY_DUM]]+'[1]9'!M$25*Table6[[#This Row],[NJ_DUM]]</f>
        <v>8.5118503401715913</v>
      </c>
      <c r="BF264" s="9">
        <f>Table6[[#This Row],[sales]]-Table6[[#This Row],[Pred_9]]</f>
        <v>3616.2035421139358</v>
      </c>
      <c r="BG264" s="9">
        <f>ABS(Table6[[#This Row],[Red_9]]/Table6[[#This Row],[sales]])</f>
        <v>0.99765171898519489</v>
      </c>
      <c r="BH264" s="9">
        <f>'[1]10'!P$22+'[1]10'!P$30*Table6[[#This Row],[LNTV]]+'[1]10'!P$29*Table6[[#This Row],[LNRADIOLING]]+'[1]10'!P$24*Table6[[#This Row],[LNONLINELING]]+'[1]10'!P$23*Table6[[#This Row],[DL_DUM]]+'[1]10'!P$25*Table6[[#This Row],[CT_DUM]]+'[1]10'!P$26*Table6[[#This Row],[PA_DUM]]+'[1]10'!P$27*Table6[[#This Row],[NY_DUM]]+'[1]10'!P$28*Table6[[#This Row],[NJ_DUM]]</f>
        <v>8.4403520752009644</v>
      </c>
      <c r="BI264" s="9">
        <f>Table6[[#This Row],[sales]]-Table6[[#This Row],[Pred_10]]</f>
        <v>3616.2750403789064</v>
      </c>
      <c r="BJ264" s="45">
        <f>ABS(Table6[[#This Row],[Red_10]]/Table6[[#This Row],[sales]])</f>
        <v>0.99767144419317111</v>
      </c>
      <c r="BK264" s="9">
        <f>'[1]11'!P$32+'[1]11'!P$40*Table6[[#This Row],[LNONLINELING]]+'[1]11'!P$39*Table6[[#This Row],[LNRADIOLING]]+'[1]11'!P$38*Table6[[#This Row],[LNTVLING]]+'[1]11'!P$33*Table6[[#This Row],[DL_DUM]]+'[1]11'!P$34*Table6[[#This Row],[CT_DUM]]+'[1]11'!P$35*Table6[[#This Row],[PA_DUM]]+'[1]11'!P$36*Table6[[#This Row],[NY_DUM]]+'[1]11'!P$37*Table6[[#This Row],[NJ_DUM]]</f>
        <v>8.4407046197228279</v>
      </c>
      <c r="BL264" s="9">
        <f>Table6[[#This Row],[sales]]-Table6[[#This Row],[ Pred_11]]</f>
        <v>3616.2746878343846</v>
      </c>
      <c r="BM264" s="47">
        <f>ABS(Table6[[#This Row],[ Red_11]]/Table6[[#This Row],[sales]])</f>
        <v>0.99767134693187365</v>
      </c>
      <c r="BN264" s="9">
        <f>'[1]12'!K$22+'[1]12'!K$28*Table6[[#This Row],[COMBINE LN LING]]+'[1]12'!K$23*Table6[[#This Row],[DL_DUM]]+'[1]12'!K$24*Table6[[#This Row],[CT_DUM]]+'[1]12'!K$25*Table6[[#This Row],[PA_DUM]]+'[1]12'!K$26*Table6[[#This Row],[NY_DUM]]+'[1]12'!K$27*Table6[[#This Row],[NJ_DUM]]</f>
        <v>8.5595496115545693</v>
      </c>
      <c r="BO264" s="9">
        <f>Table6[[#This Row],[sales]]-Table6[[#This Row],[ Pred_12]]</f>
        <v>3616.1558428425528</v>
      </c>
      <c r="BP264" s="47">
        <f>ABS(Table6[[#This Row],[ Red_12]]/Table6[[#This Row],[sales]])</f>
        <v>0.9976385595323225</v>
      </c>
      <c r="BQ264">
        <f>LN(G264+'2019 Totals and Calculations'!C$18)</f>
        <v>8.4883076020074419</v>
      </c>
      <c r="BR264">
        <f>LN(Table6[[#This Row],[PROF RADIO]]+'2019 Totals and Calculations'!D$18)</f>
        <v>6.6008005442915438</v>
      </c>
      <c r="BS264">
        <f>LN(Table6[[#This Row],[ONLINE LINGERING]]+'2019 Totals and Calculations'!E$18)</f>
        <v>5.9471622943707256</v>
      </c>
      <c r="BT264">
        <f>MONTH(Table6[[#This Row],[Date]])</f>
        <v>1</v>
      </c>
      <c r="BU264">
        <f t="shared" si="121"/>
        <v>1</v>
      </c>
      <c r="BV264">
        <f t="shared" si="122"/>
        <v>0</v>
      </c>
      <c r="BW264">
        <f t="shared" si="123"/>
        <v>0</v>
      </c>
      <c r="BX264">
        <f t="shared" si="124"/>
        <v>0</v>
      </c>
      <c r="BY264">
        <f t="shared" si="125"/>
        <v>0</v>
      </c>
      <c r="BZ264">
        <f t="shared" si="126"/>
        <v>0</v>
      </c>
      <c r="CA264">
        <f t="shared" si="127"/>
        <v>0</v>
      </c>
      <c r="CB264">
        <f t="shared" si="128"/>
        <v>0</v>
      </c>
      <c r="CC264">
        <f t="shared" si="129"/>
        <v>0</v>
      </c>
      <c r="CD264">
        <f t="shared" si="130"/>
        <v>0</v>
      </c>
      <c r="CE264">
        <f t="shared" si="131"/>
        <v>0</v>
      </c>
      <c r="CF264">
        <f t="shared" si="132"/>
        <v>0</v>
      </c>
      <c r="CG264">
        <f t="shared" si="133"/>
        <v>106</v>
      </c>
      <c r="CH26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3420.5419836782858</v>
      </c>
      <c r="CI264" s="79">
        <f>Table6[[#This Row],[sales]]-CH264</f>
        <v>204.17340877582183</v>
      </c>
      <c r="CJ264">
        <f>ABS(Table6[[#This Row],[sales]]-CH264)/Table6[[#This Row],[sales]]</f>
        <v>5.6328121430131529E-2</v>
      </c>
      <c r="CK26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3517.6599570917479</v>
      </c>
      <c r="CL264" s="79">
        <f>Table6[[#This Row],[sales]]-CK264</f>
        <v>107.05543536235973</v>
      </c>
      <c r="CM264">
        <f>ABS(Table6[[#This Row],[sales]]-CK264)/Table6[[#This Row],[sales]]</f>
        <v>2.9534852746018778E-2</v>
      </c>
      <c r="CN26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3411.6778959198468</v>
      </c>
      <c r="CO264" s="79">
        <f>Table6[[#This Row],[sales]]-CN264</f>
        <v>213.03749653426075</v>
      </c>
      <c r="CP264">
        <f>ABS(Table6[[#This Row],[sales]]-CN264)/Table6[[#This Row],[sales]]</f>
        <v>5.8773579017475375E-2</v>
      </c>
      <c r="CQ26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3607.0785414158136</v>
      </c>
      <c r="CR264" s="79">
        <f>Table6[[#This Row],[sales]]-CQ264</f>
        <v>17.636851038294026</v>
      </c>
      <c r="CS264">
        <f>ABS(Table6[[#This Row],[sales]]-CQ264)/Table6[[#This Row],[sales]]</f>
        <v>4.865720236962667E-3</v>
      </c>
    </row>
    <row r="265" spans="1:97" x14ac:dyDescent="0.2">
      <c r="A265">
        <v>264</v>
      </c>
      <c r="B265" t="s">
        <v>322</v>
      </c>
      <c r="C265" s="5">
        <v>43478</v>
      </c>
      <c r="D265" s="6">
        <v>4633.1435501462292</v>
      </c>
      <c r="E265" s="8">
        <f>YEAR(Table6[[#This Row],[Date]])</f>
        <v>2019</v>
      </c>
      <c r="F265" s="6">
        <f>Table6[[#This Row],[TV_State]]+Table6[[#This Row],[Radio_State]]+Table6[[#This Row],[Online]]</f>
        <v>5662.7310057342802</v>
      </c>
      <c r="G265" s="6">
        <f t="shared" si="108"/>
        <v>4537.4192443118036</v>
      </c>
      <c r="H265" s="6">
        <f>LN(Table6[[#This Row],[PROF TV LING]])</f>
        <v>8.4201136810178827</v>
      </c>
      <c r="I265" s="6">
        <f t="shared" si="109"/>
        <v>8.4409908692116797</v>
      </c>
      <c r="J265" s="6">
        <v>686.39163705870067</v>
      </c>
      <c r="K265" s="6">
        <f t="shared" si="114"/>
        <v>679.65958595090217</v>
      </c>
      <c r="L265" s="6">
        <f>0.5*J264+0.5*Table6[[#This Row],[Radio_State]]</f>
        <v>682.99365865741993</v>
      </c>
      <c r="M265" s="6">
        <f>LN(Table6[[#This Row],[RADIO LINGERING ]])</f>
        <v>6.5264855749851112</v>
      </c>
      <c r="N265" s="6">
        <f t="shared" si="110"/>
        <v>6.5314483643272405</v>
      </c>
      <c r="O265" s="6">
        <v>343.19581852935028</v>
      </c>
      <c r="P265" s="6">
        <f t="shared" si="111"/>
        <v>341.74639837583305</v>
      </c>
      <c r="Q265" s="6">
        <f>0.3*O264+0.7*Table6[[#This Row],[Online]]</f>
        <v>342.17642500896608</v>
      </c>
      <c r="R265" s="6">
        <f>LN(Table6[[#This Row],[ONLINE LINGERING]])</f>
        <v>5.8353264666505522</v>
      </c>
      <c r="S265" s="6">
        <f t="shared" si="112"/>
        <v>5.8383011837672951</v>
      </c>
      <c r="T265" s="6">
        <v>3902.7103579981258</v>
      </c>
      <c r="U265" s="6">
        <f t="shared" si="113"/>
        <v>8.2694265543316305</v>
      </c>
      <c r="V265" s="8">
        <f>YEAR(Table6[[#This Row],[Date]])</f>
        <v>2019</v>
      </c>
      <c r="W265" s="8">
        <f>WEEKNUM(Table6[[#This Row],[Date]])</f>
        <v>3</v>
      </c>
      <c r="X265" t="s">
        <v>429</v>
      </c>
      <c r="Y265" s="9">
        <f>Table6[[#This Row],[LNTVLING]]+Table6[[#This Row],[LNRADIOLING]]+Table6[[#This Row],[LNONLINELING]]</f>
        <v>20.781925722653547</v>
      </c>
      <c r="Z265">
        <f t="shared" si="134"/>
        <v>1</v>
      </c>
      <c r="AA265">
        <f t="shared" si="115"/>
        <v>0</v>
      </c>
      <c r="AB265">
        <f t="shared" si="116"/>
        <v>1</v>
      </c>
      <c r="AC265">
        <f t="shared" si="117"/>
        <v>0</v>
      </c>
      <c r="AD265">
        <f t="shared" si="118"/>
        <v>0</v>
      </c>
      <c r="AE265">
        <f t="shared" si="119"/>
        <v>0</v>
      </c>
      <c r="AF265">
        <f t="shared" si="120"/>
        <v>0</v>
      </c>
      <c r="AG265" s="9">
        <f>'[1]1'!J$20+'[1]1'!J$21*Table6[[#This Row],[TV_State]]</f>
        <v>5886.1002026287133</v>
      </c>
      <c r="AH265" s="9">
        <f>Table6[[#This Row],[sales]]-Table6[[#This Row],[Pred_1]]</f>
        <v>-1983.3898446305875</v>
      </c>
      <c r="AI265">
        <f>ABS(Table6[[#This Row],[Res_1]])/Table6[[#This Row],[sales]]</f>
        <v>0.50820831235038322</v>
      </c>
      <c r="AJ265" s="9">
        <f>'[1]2'!J$20+'[1]2'!J$21*Table6[[#This Row],[Radio_State]]</f>
        <v>4727.5787112147609</v>
      </c>
      <c r="AK265" s="9">
        <f>Table6[[#This Row],[sales]]-Table6[[#This Row],[ Pred_2 ]]</f>
        <v>-824.86835321663511</v>
      </c>
      <c r="AL265">
        <f>ABS(Table6[[#This Row],[ Res_2 ]])/Table6[[#This Row],[sales]]</f>
        <v>0.21135781996380251</v>
      </c>
      <c r="AM265" s="10">
        <f>'[1]3'!J$20+'[1]3'!J$21*Data!O265</f>
        <v>3783.4826382457668</v>
      </c>
      <c r="AN265" s="9">
        <f>Table6[[#This Row],[sales]]-Table6[[#This Row],[Pred_3]]</f>
        <v>119.22771975235901</v>
      </c>
      <c r="AO265" s="9">
        <f>ABS(Table6[[#This Row],[Res_3]])/Table6[[#This Row],[sales]]</f>
        <v>3.0549979069806305E-2</v>
      </c>
      <c r="AP265" s="9">
        <f>'[1]4'!L$21+'[1]4'!L$27*Table6[[#This Row],[TV_State]]+'[1]4'!L$22*Table6[[#This Row],[NJ_DUM]]+'[1]4'!L$23*Table6[[#This Row],[NY_DUM]]+'[1]4'!L$24*Table6[[#This Row],[PA_DUM]]+'[1]4'!L$25*Table6[[#This Row],[CT_DUM]]+'[1]4'!L$26*Table6[[#This Row],[DL_DUM]]</f>
        <v>1259.8117864022652</v>
      </c>
      <c r="AQ265" s="9">
        <f>Table6[[#This Row],[sales]]-Table6[[#This Row],[Pred_4]]</f>
        <v>2642.8985715958606</v>
      </c>
      <c r="AR265">
        <f>ABS(Table6[[#This Row],[Res_4]]/Table6[[#This Row],[sales]])</f>
        <v>0.67719567407290793</v>
      </c>
      <c r="AS265" s="9">
        <f>'[1]5'!L$20+'[1]5'!L$26*Table6[[#This Row],[Radio_State]]+'[1]5'!L$21*Table6[[#This Row],[NJ_DUM]]+'[1]5'!L$22*Table6[[#This Row],[NY_DUM]]+'[1]5'!L$23*Table6[[#This Row],[PA_DUM]]+'[1]5'!L$24*Table6[[#This Row],[CT_DUM]]+'[1]5'!L$25*Table6[[#This Row],[DL_DUM]]</f>
        <v>1405.5358135804149</v>
      </c>
      <c r="AT265" s="9">
        <f>Table6[[#This Row],[sales]]-Table6[[#This Row],[Pred_5]]</f>
        <v>2497.1745444177109</v>
      </c>
      <c r="AU265" s="9">
        <f>ABS(Table6[[#This Row],[Red_5]]/Table6[[#This Row],[sales]])</f>
        <v>0.63985648827360664</v>
      </c>
      <c r="AV265" s="9">
        <f>'[1]6'!L$20+'[1]6'!L$26*Table6[[#This Row],[Online]]+'[1]6'!L$21*Table6[[#This Row],[NJ_DUM]]+'[1]6'!L$22*Table6[[#This Row],[NY_DUM]]+'[1]6'!L$23*Table6[[#This Row],[PA_DUM]]+'[1]6'!L$24*Table6[[#This Row],[CT_DUM]]+'[1]6'!L$25*Table6[[#This Row],[DL_DUM]]</f>
        <v>1487.7228013709919</v>
      </c>
      <c r="AW265" s="9">
        <f>Table6[[#This Row],[sales]]-Table6[[#This Row],[Pred_6]]</f>
        <v>2414.9875566271339</v>
      </c>
      <c r="AX265" s="9">
        <f>ABS(Table6[[#This Row],[Red_6]]/Table6[[#This Row],[sales]])</f>
        <v>0.6187975368650952</v>
      </c>
      <c r="AY265" s="9">
        <f>'[1]7'!L$21+'[1]7'!L$27*Table6[[#This Row],[LNTV]]+'[1]7'!L$22*Table6[[#This Row],[NJ_DUM]]+'[1]7'!L$23*Table6[[#This Row],[NY_DUM]]+'[1]7'!L$24*Table6[[#This Row],[PA_DUM]]+'[1]7'!L$25*Table6[[#This Row],[CT_DUM]]+'[1]7'!L$26*Table6[[#This Row],[DL_DUM]]</f>
        <v>6.0798570298028158</v>
      </c>
      <c r="AZ265" s="9">
        <f>Table6[[#This Row],[sales]]-Table6[[#This Row],[Pred_7]]</f>
        <v>3896.6305009683228</v>
      </c>
      <c r="BA265" s="9">
        <f>ABS(Table6[[#This Row],[Red_7]]/Table6[[#This Row],[sales]])</f>
        <v>0.99844214495258587</v>
      </c>
      <c r="BB265" s="9">
        <f>'[1]8'!O$22+'[1]8'!O$28*Table6[[#This Row],[LNRADIOLING]]+'[1]8'!O$23*Table6[[#This Row],[DL_DUM]]+'[1]8'!O$24*Table6[[#This Row],[CT_DUM]]+'[1]8'!O$25*Table6[[#This Row],[PA_DUM]]+'[1]8'!O$26*Table6[[#This Row],[NY_DUM]]+'[1]8'!O$27*Table6[[#This Row],[NJ_DUM]]</f>
        <v>8.5522051974283286</v>
      </c>
      <c r="BC265" s="9">
        <f>Table6[[#This Row],[sales]]-Table6[[#This Row],[Pred_8]]</f>
        <v>3894.1581528006973</v>
      </c>
      <c r="BD265" s="9">
        <f>ABS(Table6[[#This Row],[Red_8]]/Table6[[#This Row],[sales]])</f>
        <v>0.99780864978106776</v>
      </c>
      <c r="BE265" s="9">
        <f>'[1]9'!M$19+'[1]9'!M$21*Table6[[#This Row],[LNONLINE]]+'[1]9'!M$20*Table6[[#This Row],[DL_DUM]]+'[1]9'!M$22*Table6[[#This Row],[CT_DUM]]+'[1]9'!M$23*Table6[[#This Row],[PA_DUM]]+'[1]9'!M$24*Table6[[#This Row],[NY_DUM]]+'[1]9'!M$25*Table6[[#This Row],[NJ_DUM]]</f>
        <v>8.515000788502924</v>
      </c>
      <c r="BF265" s="9">
        <f>Table6[[#This Row],[sales]]-Table6[[#This Row],[Pred_9]]</f>
        <v>3894.1953572096227</v>
      </c>
      <c r="BG265" s="9">
        <f>ABS(Table6[[#This Row],[Red_9]]/Table6[[#This Row],[sales]])</f>
        <v>0.99781818274803491</v>
      </c>
      <c r="BH265" s="9">
        <f>'[1]10'!P$22+'[1]10'!P$30*Table6[[#This Row],[LNTV]]+'[1]10'!P$29*Table6[[#This Row],[LNRADIOLING]]+'[1]10'!P$24*Table6[[#This Row],[LNONLINELING]]+'[1]10'!P$23*Table6[[#This Row],[DL_DUM]]+'[1]10'!P$25*Table6[[#This Row],[CT_DUM]]+'[1]10'!P$26*Table6[[#This Row],[PA_DUM]]+'[1]10'!P$27*Table6[[#This Row],[NY_DUM]]+'[1]10'!P$28*Table6[[#This Row],[NJ_DUM]]</f>
        <v>8.4421631584771823</v>
      </c>
      <c r="BI265" s="9">
        <f>Table6[[#This Row],[sales]]-Table6[[#This Row],[Pred_10]]</f>
        <v>3894.2681948396485</v>
      </c>
      <c r="BJ265" s="45">
        <f>ABS(Table6[[#This Row],[Red_10]]/Table6[[#This Row],[sales]])</f>
        <v>0.99783684609308088</v>
      </c>
      <c r="BK265" s="9">
        <f>'[1]11'!P$32+'[1]11'!P$40*Table6[[#This Row],[LNONLINELING]]+'[1]11'!P$39*Table6[[#This Row],[LNRADIOLING]]+'[1]11'!P$38*Table6[[#This Row],[LNTVLING]]+'[1]11'!P$33*Table6[[#This Row],[DL_DUM]]+'[1]11'!P$34*Table6[[#This Row],[CT_DUM]]+'[1]11'!P$35*Table6[[#This Row],[PA_DUM]]+'[1]11'!P$36*Table6[[#This Row],[NY_DUM]]+'[1]11'!P$37*Table6[[#This Row],[NJ_DUM]]</f>
        <v>8.4419763938521175</v>
      </c>
      <c r="BL265" s="9">
        <f>Table6[[#This Row],[sales]]-Table6[[#This Row],[ Pred_11]]</f>
        <v>3894.2683816042736</v>
      </c>
      <c r="BM265" s="47">
        <f>ABS(Table6[[#This Row],[ Red_11]]/Table6[[#This Row],[sales]])</f>
        <v>0.99783689394818875</v>
      </c>
      <c r="BN265" s="9">
        <f>'[1]12'!K$22+'[1]12'!K$28*Table6[[#This Row],[COMBINE LN LING]]+'[1]12'!K$23*Table6[[#This Row],[DL_DUM]]+'[1]12'!K$24*Table6[[#This Row],[CT_DUM]]+'[1]12'!K$25*Table6[[#This Row],[PA_DUM]]+'[1]12'!K$26*Table6[[#This Row],[NY_DUM]]+'[1]12'!K$27*Table6[[#This Row],[NJ_DUM]]</f>
        <v>8.562338835284617</v>
      </c>
      <c r="BO265" s="9">
        <f>Table6[[#This Row],[sales]]-Table6[[#This Row],[ Pred_12]]</f>
        <v>3894.1480191628411</v>
      </c>
      <c r="BP265" s="47">
        <f>ABS(Table6[[#This Row],[ Red_12]]/Table6[[#This Row],[sales]])</f>
        <v>0.99780605321690419</v>
      </c>
      <c r="BQ265">
        <f>LN(G265+'2019 Totals and Calculations'!C$18)</f>
        <v>8.4967175403802777</v>
      </c>
      <c r="BR265">
        <f>LN(Table6[[#This Row],[PROF RADIO]]+'2019 Totals and Calculations'!D$18)</f>
        <v>6.6099096686074974</v>
      </c>
      <c r="BS265">
        <f>LN(Table6[[#This Row],[ONLINE LINGERING]]+'2019 Totals and Calculations'!E$18)</f>
        <v>5.9559767097233403</v>
      </c>
      <c r="BT265">
        <f>MONTH(Table6[[#This Row],[Date]])</f>
        <v>1</v>
      </c>
      <c r="BU265">
        <f t="shared" si="121"/>
        <v>1</v>
      </c>
      <c r="BV265">
        <f t="shared" si="122"/>
        <v>0</v>
      </c>
      <c r="BW265">
        <f t="shared" si="123"/>
        <v>0</v>
      </c>
      <c r="BX265">
        <f t="shared" si="124"/>
        <v>0</v>
      </c>
      <c r="BY265">
        <f t="shared" si="125"/>
        <v>0</v>
      </c>
      <c r="BZ265">
        <f t="shared" si="126"/>
        <v>0</v>
      </c>
      <c r="CA265">
        <f t="shared" si="127"/>
        <v>0</v>
      </c>
      <c r="CB265">
        <f t="shared" si="128"/>
        <v>0</v>
      </c>
      <c r="CC265">
        <f t="shared" si="129"/>
        <v>0</v>
      </c>
      <c r="CD265">
        <f t="shared" si="130"/>
        <v>0</v>
      </c>
      <c r="CE265">
        <f t="shared" si="131"/>
        <v>0</v>
      </c>
      <c r="CF265">
        <f t="shared" si="132"/>
        <v>0</v>
      </c>
      <c r="CG265">
        <f t="shared" si="133"/>
        <v>107</v>
      </c>
      <c r="CH26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3438.409104457975</v>
      </c>
      <c r="CI265" s="79">
        <f>Table6[[#This Row],[sales]]-CH265</f>
        <v>464.30125354015081</v>
      </c>
      <c r="CJ265">
        <f>ABS(Table6[[#This Row],[sales]]-CH265)/Table6[[#This Row],[sales]]</f>
        <v>0.11896892440112097</v>
      </c>
      <c r="CK26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3535.4985081944828</v>
      </c>
      <c r="CL265" s="79">
        <f>Table6[[#This Row],[sales]]-CK265</f>
        <v>367.21184980364296</v>
      </c>
      <c r="CM265">
        <f>ABS(Table6[[#This Row],[sales]]-CK265)/Table6[[#This Row],[sales]]</f>
        <v>9.4091494402367665E-2</v>
      </c>
      <c r="CN26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3429.5762454959349</v>
      </c>
      <c r="CO265" s="79">
        <f>Table6[[#This Row],[sales]]-CN265</f>
        <v>473.13411250219087</v>
      </c>
      <c r="CP265">
        <f>ABS(Table6[[#This Row],[sales]]-CN265)/Table6[[#This Row],[sales]]</f>
        <v>0.12123218714721183</v>
      </c>
      <c r="CQ26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3633.8662236746295</v>
      </c>
      <c r="CR265" s="79">
        <f>Table6[[#This Row],[sales]]-CQ265</f>
        <v>268.84413432349629</v>
      </c>
      <c r="CS265">
        <f>ABS(Table6[[#This Row],[sales]]-CQ265)/Table6[[#This Row],[sales]]</f>
        <v>6.888651979323375E-2</v>
      </c>
    </row>
    <row r="266" spans="1:97" x14ac:dyDescent="0.2">
      <c r="A266">
        <v>265</v>
      </c>
      <c r="B266" t="s">
        <v>322</v>
      </c>
      <c r="C266" s="5">
        <v>43485</v>
      </c>
      <c r="D266" s="6">
        <v>4679.4749856476919</v>
      </c>
      <c r="E266" s="8">
        <f>YEAR(Table6[[#This Row],[Date]])</f>
        <v>2019</v>
      </c>
      <c r="F266" s="6">
        <f>Table6[[#This Row],[TV_State]]+Table6[[#This Row],[Radio_State]]+Table6[[#This Row],[Online]]</f>
        <v>5719.3583157916237</v>
      </c>
      <c r="G266" s="6">
        <f t="shared" si="108"/>
        <v>4580.0359667125695</v>
      </c>
      <c r="H266" s="6">
        <f>LN(Table6[[#This Row],[PROF TV LING]])</f>
        <v>8.429462130071407</v>
      </c>
      <c r="I266" s="6">
        <f t="shared" si="109"/>
        <v>8.4509412000648467</v>
      </c>
      <c r="J266" s="6">
        <v>693.2555534292876</v>
      </c>
      <c r="K266" s="6">
        <f t="shared" si="114"/>
        <v>686.45756969009494</v>
      </c>
      <c r="L266" s="6">
        <f>0.5*J265+0.5*Table6[[#This Row],[Radio_State]]</f>
        <v>689.82359524399408</v>
      </c>
      <c r="M266" s="6">
        <f>LN(Table6[[#This Row],[RADIO LINGERING ]])</f>
        <v>6.536435905838279</v>
      </c>
      <c r="N266" s="6">
        <f t="shared" si="110"/>
        <v>6.5413986951804084</v>
      </c>
      <c r="O266" s="6">
        <v>346.6277767146438</v>
      </c>
      <c r="P266" s="6">
        <f t="shared" si="111"/>
        <v>345.16336321300054</v>
      </c>
      <c r="Q266" s="6">
        <f>0.3*O265+0.7*Table6[[#This Row],[Online]]</f>
        <v>345.59818925905574</v>
      </c>
      <c r="R266" s="6">
        <f>LN(Table6[[#This Row],[ONLINE LINGERING]])</f>
        <v>5.8452767975037201</v>
      </c>
      <c r="S266" s="6">
        <f t="shared" si="112"/>
        <v>5.848251514620463</v>
      </c>
      <c r="T266" s="6">
        <v>4098.7746676036413</v>
      </c>
      <c r="U266" s="6">
        <f t="shared" si="113"/>
        <v>8.3184433464642957</v>
      </c>
      <c r="V266" s="8">
        <f>YEAR(Table6[[#This Row],[Date]])</f>
        <v>2019</v>
      </c>
      <c r="W266" s="8">
        <f>WEEKNUM(Table6[[#This Row],[Date]])</f>
        <v>4</v>
      </c>
      <c r="X266" t="s">
        <v>430</v>
      </c>
      <c r="Y266" s="9">
        <f>Table6[[#This Row],[LNTVLING]]+Table6[[#This Row],[LNRADIOLING]]+Table6[[#This Row],[LNONLINELING]]</f>
        <v>20.811174833413403</v>
      </c>
      <c r="Z266">
        <f t="shared" si="134"/>
        <v>1</v>
      </c>
      <c r="AA266">
        <f t="shared" si="115"/>
        <v>0</v>
      </c>
      <c r="AB266">
        <f t="shared" si="116"/>
        <v>1</v>
      </c>
      <c r="AC266">
        <f t="shared" si="117"/>
        <v>0</v>
      </c>
      <c r="AD266">
        <f t="shared" si="118"/>
        <v>0</v>
      </c>
      <c r="AE266">
        <f t="shared" si="119"/>
        <v>0</v>
      </c>
      <c r="AF266">
        <f t="shared" si="120"/>
        <v>0</v>
      </c>
      <c r="AG266" s="9">
        <f>'[1]1'!J$20+'[1]1'!J$21*Table6[[#This Row],[TV_State]]</f>
        <v>5931.6638792004369</v>
      </c>
      <c r="AH266" s="9">
        <f>Table6[[#This Row],[sales]]-Table6[[#This Row],[Pred_1]]</f>
        <v>-1832.8892115967956</v>
      </c>
      <c r="AI266">
        <f>ABS(Table6[[#This Row],[Res_1]])/Table6[[#This Row],[sales]]</f>
        <v>0.4471797940208308</v>
      </c>
      <c r="AJ266" s="9">
        <f>'[1]2'!J$20+'[1]2'!J$21*Table6[[#This Row],[Radio_State]]</f>
        <v>4757.7116802869332</v>
      </c>
      <c r="AK266" s="9">
        <f>Table6[[#This Row],[sales]]-Table6[[#This Row],[ Pred_2 ]]</f>
        <v>-658.93701268329187</v>
      </c>
      <c r="AL266">
        <f>ABS(Table6[[#This Row],[ Res_2 ]])/Table6[[#This Row],[sales]]</f>
        <v>0.16076439085355745</v>
      </c>
      <c r="AM266" s="10">
        <f>'[1]3'!J$20+'[1]3'!J$21*Data!O266</f>
        <v>3803.3101628109762</v>
      </c>
      <c r="AN266" s="9">
        <f>Table6[[#This Row],[sales]]-Table6[[#This Row],[Pred_3]]</f>
        <v>295.46450479266514</v>
      </c>
      <c r="AO266" s="9">
        <f>ABS(Table6[[#This Row],[Res_3]])/Table6[[#This Row],[sales]]</f>
        <v>7.2086057115554783E-2</v>
      </c>
      <c r="AP266" s="9">
        <f>'[1]4'!L$21+'[1]4'!L$27*Table6[[#This Row],[TV_State]]+'[1]4'!L$22*Table6[[#This Row],[NJ_DUM]]+'[1]4'!L$23*Table6[[#This Row],[NY_DUM]]+'[1]4'!L$24*Table6[[#This Row],[PA_DUM]]+'[1]4'!L$25*Table6[[#This Row],[CT_DUM]]+'[1]4'!L$26*Table6[[#This Row],[DL_DUM]]</f>
        <v>1270.0316043228297</v>
      </c>
      <c r="AQ266" s="9">
        <f>Table6[[#This Row],[sales]]-Table6[[#This Row],[Pred_4]]</f>
        <v>2828.7430632808118</v>
      </c>
      <c r="AR266">
        <f>ABS(Table6[[#This Row],[Res_4]]/Table6[[#This Row],[sales]])</f>
        <v>0.69014358989747626</v>
      </c>
      <c r="AS266" s="9">
        <f>'[1]5'!L$20+'[1]5'!L$26*Table6[[#This Row],[Radio_State]]+'[1]5'!L$21*Table6[[#This Row],[NJ_DUM]]+'[1]5'!L$22*Table6[[#This Row],[NY_DUM]]+'[1]5'!L$23*Table6[[#This Row],[PA_DUM]]+'[1]5'!L$24*Table6[[#This Row],[CT_DUM]]+'[1]5'!L$25*Table6[[#This Row],[DL_DUM]]</f>
        <v>1417.6272564329483</v>
      </c>
      <c r="AT266" s="9">
        <f>Table6[[#This Row],[sales]]-Table6[[#This Row],[Pred_5]]</f>
        <v>2681.147411170693</v>
      </c>
      <c r="AU266" s="9">
        <f>ABS(Table6[[#This Row],[Red_5]]/Table6[[#This Row],[sales]])</f>
        <v>0.65413388844286779</v>
      </c>
      <c r="AV266" s="9">
        <f>'[1]6'!L$20+'[1]6'!L$26*Table6[[#This Row],[Online]]+'[1]6'!L$21*Table6[[#This Row],[NJ_DUM]]+'[1]6'!L$22*Table6[[#This Row],[NY_DUM]]+'[1]6'!L$23*Table6[[#This Row],[PA_DUM]]+'[1]6'!L$24*Table6[[#This Row],[CT_DUM]]+'[1]6'!L$25*Table6[[#This Row],[DL_DUM]]</f>
        <v>1502.6595673965664</v>
      </c>
      <c r="AW266" s="9">
        <f>Table6[[#This Row],[sales]]-Table6[[#This Row],[Pred_6]]</f>
        <v>2596.1151002070746</v>
      </c>
      <c r="AX266" s="9">
        <f>ABS(Table6[[#This Row],[Red_6]]/Table6[[#This Row],[sales]])</f>
        <v>0.63338810028434667</v>
      </c>
      <c r="AY266" s="9">
        <f>'[1]7'!L$21+'[1]7'!L$27*Table6[[#This Row],[LNTV]]+'[1]7'!L$22*Table6[[#This Row],[NJ_DUM]]+'[1]7'!L$23*Table6[[#This Row],[NY_DUM]]+'[1]7'!L$24*Table6[[#This Row],[PA_DUM]]+'[1]7'!L$25*Table6[[#This Row],[CT_DUM]]+'[1]7'!L$26*Table6[[#This Row],[DL_DUM]]</f>
        <v>6.0809583770928164</v>
      </c>
      <c r="AZ266" s="9">
        <f>Table6[[#This Row],[sales]]-Table6[[#This Row],[Pred_7]]</f>
        <v>4092.6937092265484</v>
      </c>
      <c r="BA266" s="9">
        <f>ABS(Table6[[#This Row],[Red_7]]/Table6[[#This Row],[sales]])</f>
        <v>0.99851639602802367</v>
      </c>
      <c r="BB266" s="9">
        <f>'[1]8'!O$22+'[1]8'!O$28*Table6[[#This Row],[LNRADIOLING]]+'[1]8'!O$23*Table6[[#This Row],[DL_DUM]]+'[1]8'!O$24*Table6[[#This Row],[CT_DUM]]+'[1]8'!O$25*Table6[[#This Row],[PA_DUM]]+'[1]8'!O$26*Table6[[#This Row],[NY_DUM]]+'[1]8'!O$27*Table6[[#This Row],[NJ_DUM]]</f>
        <v>8.5529150634321063</v>
      </c>
      <c r="BC266" s="9">
        <f>Table6[[#This Row],[sales]]-Table6[[#This Row],[Pred_8]]</f>
        <v>4090.2217525402093</v>
      </c>
      <c r="BD266" s="9">
        <f>ABS(Table6[[#This Row],[Red_8]]/Table6[[#This Row],[sales]])</f>
        <v>0.99791329952069985</v>
      </c>
      <c r="BE266" s="9">
        <f>'[1]9'!M$19+'[1]9'!M$21*Table6[[#This Row],[LNONLINE]]+'[1]9'!M$20*Table6[[#This Row],[DL_DUM]]+'[1]9'!M$22*Table6[[#This Row],[CT_DUM]]+'[1]9'!M$23*Table6[[#This Row],[PA_DUM]]+'[1]9'!M$24*Table6[[#This Row],[NY_DUM]]+'[1]9'!M$25*Table6[[#This Row],[NJ_DUM]]</f>
        <v>8.5181512368342567</v>
      </c>
      <c r="BF266" s="9">
        <f>Table6[[#This Row],[sales]]-Table6[[#This Row],[Pred_9]]</f>
        <v>4090.2565163668069</v>
      </c>
      <c r="BG266" s="9">
        <f>ABS(Table6[[#This Row],[Red_9]]/Table6[[#This Row],[sales]])</f>
        <v>0.9979217810375961</v>
      </c>
      <c r="BH266" s="9">
        <f>'[1]10'!P$22+'[1]10'!P$30*Table6[[#This Row],[LNTV]]+'[1]10'!P$29*Table6[[#This Row],[LNRADIOLING]]+'[1]10'!P$24*Table6[[#This Row],[LNONLINELING]]+'[1]10'!P$23*Table6[[#This Row],[DL_DUM]]+'[1]10'!P$25*Table6[[#This Row],[CT_DUM]]+'[1]10'!P$26*Table6[[#This Row],[PA_DUM]]+'[1]10'!P$27*Table6[[#This Row],[NY_DUM]]+'[1]10'!P$28*Table6[[#This Row],[NJ_DUM]]</f>
        <v>8.4439742417534021</v>
      </c>
      <c r="BI266" s="9">
        <f>Table6[[#This Row],[sales]]-Table6[[#This Row],[Pred_10]]</f>
        <v>4090.3306933618878</v>
      </c>
      <c r="BJ266" s="45">
        <f>ABS(Table6[[#This Row],[Red_10]]/Table6[[#This Row],[sales]])</f>
        <v>0.99793987839622067</v>
      </c>
      <c r="BK266" s="9">
        <f>'[1]11'!P$32+'[1]11'!P$40*Table6[[#This Row],[LNONLINELING]]+'[1]11'!P$39*Table6[[#This Row],[LNRADIOLING]]+'[1]11'!P$38*Table6[[#This Row],[LNTVLING]]+'[1]11'!P$33*Table6[[#This Row],[DL_DUM]]+'[1]11'!P$34*Table6[[#This Row],[CT_DUM]]+'[1]11'!P$35*Table6[[#This Row],[PA_DUM]]+'[1]11'!P$36*Table6[[#This Row],[NY_DUM]]+'[1]11'!P$37*Table6[[#This Row],[NJ_DUM]]</f>
        <v>8.4432033151310684</v>
      </c>
      <c r="BL266" s="9">
        <f>Table6[[#This Row],[sales]]-Table6[[#This Row],[ Pred_11]]</f>
        <v>4090.3314642885102</v>
      </c>
      <c r="BM266" s="47">
        <f>ABS(Table6[[#This Row],[ Red_11]]/Table6[[#This Row],[sales]])</f>
        <v>0.99794006648331623</v>
      </c>
      <c r="BN266" s="9">
        <f>'[1]12'!K$22+'[1]12'!K$28*Table6[[#This Row],[COMBINE LN LING]]+'[1]12'!K$23*Table6[[#This Row],[DL_DUM]]+'[1]12'!K$24*Table6[[#This Row],[CT_DUM]]+'[1]12'!K$25*Table6[[#This Row],[PA_DUM]]+'[1]12'!K$26*Table6[[#This Row],[NY_DUM]]+'[1]12'!K$27*Table6[[#This Row],[NJ_DUM]]</f>
        <v>8.5651536490694582</v>
      </c>
      <c r="BO266" s="9">
        <f>Table6[[#This Row],[sales]]-Table6[[#This Row],[ Pred_12]]</f>
        <v>4090.2095139545718</v>
      </c>
      <c r="BP266" s="47">
        <f>ABS(Table6[[#This Row],[ Red_12]]/Table6[[#This Row],[sales]])</f>
        <v>0.99791031360743787</v>
      </c>
      <c r="BQ266">
        <f>LN(G266+'2019 Totals and Calculations'!C$18)</f>
        <v>8.5053795808333348</v>
      </c>
      <c r="BR266">
        <f>LN(Table6[[#This Row],[PROF RADIO]]+'2019 Totals and Calculations'!D$18)</f>
        <v>6.6190245715180991</v>
      </c>
      <c r="BS266">
        <f>LN(Table6[[#This Row],[ONLINE LINGERING]]+'2019 Totals and Calculations'!E$18)</f>
        <v>5.9648010991235365</v>
      </c>
      <c r="BT266">
        <f>MONTH(Table6[[#This Row],[Date]])</f>
        <v>1</v>
      </c>
      <c r="BU266">
        <f t="shared" si="121"/>
        <v>1</v>
      </c>
      <c r="BV266">
        <f t="shared" si="122"/>
        <v>0</v>
      </c>
      <c r="BW266">
        <f t="shared" si="123"/>
        <v>0</v>
      </c>
      <c r="BX266">
        <f t="shared" si="124"/>
        <v>0</v>
      </c>
      <c r="BY266">
        <f t="shared" si="125"/>
        <v>0</v>
      </c>
      <c r="BZ266">
        <f t="shared" si="126"/>
        <v>0</v>
      </c>
      <c r="CA266">
        <f t="shared" si="127"/>
        <v>0</v>
      </c>
      <c r="CB266">
        <f t="shared" si="128"/>
        <v>0</v>
      </c>
      <c r="CC266">
        <f t="shared" si="129"/>
        <v>0</v>
      </c>
      <c r="CD266">
        <f t="shared" si="130"/>
        <v>0</v>
      </c>
      <c r="CE266">
        <f t="shared" si="131"/>
        <v>0</v>
      </c>
      <c r="CF266">
        <f t="shared" si="132"/>
        <v>0</v>
      </c>
      <c r="CG266">
        <f t="shared" si="133"/>
        <v>108</v>
      </c>
      <c r="CH26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3456.6292211986824</v>
      </c>
      <c r="CI266" s="79">
        <f>Table6[[#This Row],[sales]]-CH266</f>
        <v>642.14544640495888</v>
      </c>
      <c r="CJ266">
        <f>ABS(Table6[[#This Row],[sales]]-CH266)/Table6[[#This Row],[sales]]</f>
        <v>0.15666766252861389</v>
      </c>
      <c r="CK26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3553.4338138442936</v>
      </c>
      <c r="CL266" s="79">
        <f>Table6[[#This Row],[sales]]-CK266</f>
        <v>545.34085375934774</v>
      </c>
      <c r="CM266">
        <f>ABS(Table6[[#This Row],[sales]]-CK266)/Table6[[#This Row],[sales]]</f>
        <v>0.13304972778076199</v>
      </c>
      <c r="CN26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3447.5797235779387</v>
      </c>
      <c r="CO266" s="79">
        <f>Table6[[#This Row],[sales]]-CN266</f>
        <v>651.19494402570263</v>
      </c>
      <c r="CP266">
        <f>ABS(Table6[[#This Row],[sales]]-CN266)/Table6[[#This Row],[sales]]</f>
        <v>0.15887551691306451</v>
      </c>
      <c r="CQ26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3660.9512127409403</v>
      </c>
      <c r="CR266" s="79">
        <f>Table6[[#This Row],[sales]]-CQ266</f>
        <v>437.82345486270106</v>
      </c>
      <c r="CS266">
        <f>ABS(Table6[[#This Row],[sales]]-CQ266)/Table6[[#This Row],[sales]]</f>
        <v>0.10681813233677362</v>
      </c>
    </row>
    <row r="267" spans="1:97" x14ac:dyDescent="0.2">
      <c r="A267">
        <v>266</v>
      </c>
      <c r="B267" t="s">
        <v>322</v>
      </c>
      <c r="C267" s="5">
        <v>43492</v>
      </c>
      <c r="D267" s="6">
        <v>4726.2697355041691</v>
      </c>
      <c r="E267" s="8">
        <f>YEAR(Table6[[#This Row],[Date]])</f>
        <v>2019</v>
      </c>
      <c r="F267" s="6">
        <f>Table6[[#This Row],[TV_State]]+Table6[[#This Row],[Radio_State]]+Table6[[#This Row],[Online]]</f>
        <v>5776.5518989495404</v>
      </c>
      <c r="G267" s="6">
        <f t="shared" si="108"/>
        <v>4623.9060973500491</v>
      </c>
      <c r="H267" s="6">
        <f>LN(Table6[[#This Row],[PROF TV LING]])</f>
        <v>8.4389951024794989</v>
      </c>
      <c r="I267" s="6">
        <f t="shared" si="109"/>
        <v>8.4608915309180155</v>
      </c>
      <c r="J267" s="6">
        <v>700.18810896358059</v>
      </c>
      <c r="K267" s="6">
        <f t="shared" si="114"/>
        <v>693.32283932683777</v>
      </c>
      <c r="L267" s="6">
        <f>0.5*J266+0.5*Table6[[#This Row],[Radio_State]]</f>
        <v>696.7218311964341</v>
      </c>
      <c r="M267" s="6">
        <f>LN(Table6[[#This Row],[RADIO LINGERING ]])</f>
        <v>6.5463862366914478</v>
      </c>
      <c r="N267" s="6">
        <f t="shared" si="110"/>
        <v>6.5513490260335772</v>
      </c>
      <c r="O267" s="6">
        <v>350.09405448179029</v>
      </c>
      <c r="P267" s="6">
        <f t="shared" si="111"/>
        <v>348.61484710115337</v>
      </c>
      <c r="Q267" s="6">
        <f>0.3*O266+0.7*Table6[[#This Row],[Online]]</f>
        <v>349.0541711516463</v>
      </c>
      <c r="R267" s="6">
        <f>LN(Table6[[#This Row],[ONLINE LINGERING]])</f>
        <v>5.8552271283568889</v>
      </c>
      <c r="S267" s="6">
        <f t="shared" si="112"/>
        <v>5.8582018454736318</v>
      </c>
      <c r="T267" s="6">
        <v>3659.001906742898</v>
      </c>
      <c r="U267" s="6">
        <f t="shared" si="113"/>
        <v>8.2049456861294559</v>
      </c>
      <c r="V267" s="8">
        <f>YEAR(Table6[[#This Row],[Date]])</f>
        <v>2019</v>
      </c>
      <c r="W267" s="8">
        <f>WEEKNUM(Table6[[#This Row],[Date]])</f>
        <v>5</v>
      </c>
      <c r="X267" t="s">
        <v>431</v>
      </c>
      <c r="Y267" s="9">
        <f>Table6[[#This Row],[LNTVLING]]+Table6[[#This Row],[LNRADIOLING]]+Table6[[#This Row],[LNONLINELING]]</f>
        <v>20.840608467527836</v>
      </c>
      <c r="Z267">
        <f t="shared" si="134"/>
        <v>1</v>
      </c>
      <c r="AA267">
        <f t="shared" si="115"/>
        <v>0</v>
      </c>
      <c r="AB267">
        <f t="shared" si="116"/>
        <v>1</v>
      </c>
      <c r="AC267">
        <f t="shared" si="117"/>
        <v>0</v>
      </c>
      <c r="AD267">
        <f t="shared" si="118"/>
        <v>0</v>
      </c>
      <c r="AE267">
        <f t="shared" si="119"/>
        <v>0</v>
      </c>
      <c r="AF267">
        <f t="shared" si="120"/>
        <v>0</v>
      </c>
      <c r="AG267" s="9">
        <f>'[1]1'!J$20+'[1]1'!J$21*Table6[[#This Row],[TV_State]]</f>
        <v>5977.6831925378783</v>
      </c>
      <c r="AH267" s="9">
        <f>Table6[[#This Row],[sales]]-Table6[[#This Row],[Pred_1]]</f>
        <v>-2318.6812857949803</v>
      </c>
      <c r="AI267">
        <f>ABS(Table6[[#This Row],[Res_1]])/Table6[[#This Row],[sales]]</f>
        <v>0.63369228682883649</v>
      </c>
      <c r="AJ267" s="9">
        <f>'[1]2'!J$20+'[1]2'!J$21*Table6[[#This Row],[Radio_State]]</f>
        <v>4788.1459790498284</v>
      </c>
      <c r="AK267" s="9">
        <f>Table6[[#This Row],[sales]]-Table6[[#This Row],[ Pred_2 ]]</f>
        <v>-1129.1440723069304</v>
      </c>
      <c r="AL267">
        <f>ABS(Table6[[#This Row],[ Res_2 ]])/Table6[[#This Row],[sales]]</f>
        <v>0.30859346376018992</v>
      </c>
      <c r="AM267" s="10">
        <f>'[1]3'!J$20+'[1]3'!J$21*Data!O267</f>
        <v>3823.3359626218376</v>
      </c>
      <c r="AN267" s="9">
        <f>Table6[[#This Row],[sales]]-Table6[[#This Row],[Pred_3]]</f>
        <v>-164.33405587893958</v>
      </c>
      <c r="AO267" s="9">
        <f>ABS(Table6[[#This Row],[Res_3]])/Table6[[#This Row],[sales]]</f>
        <v>4.4912262979721541E-2</v>
      </c>
      <c r="AP267" s="9">
        <f>'[1]4'!L$21+'[1]4'!L$27*Table6[[#This Row],[TV_State]]+'[1]4'!L$22*Table6[[#This Row],[NJ_DUM]]+'[1]4'!L$23*Table6[[#This Row],[NY_DUM]]+'[1]4'!L$24*Table6[[#This Row],[PA_DUM]]+'[1]4'!L$25*Table6[[#This Row],[CT_DUM]]+'[1]4'!L$26*Table6[[#This Row],[DL_DUM]]</f>
        <v>1280.3536204225998</v>
      </c>
      <c r="AQ267" s="9">
        <f>Table6[[#This Row],[sales]]-Table6[[#This Row],[Pred_4]]</f>
        <v>2378.6482863202982</v>
      </c>
      <c r="AR267">
        <f>ABS(Table6[[#This Row],[Res_4]]/Table6[[#This Row],[sales]])</f>
        <v>0.65008118250413238</v>
      </c>
      <c r="AS267" s="9">
        <f>'[1]5'!L$20+'[1]5'!L$26*Table6[[#This Row],[Radio_State]]+'[1]5'!L$21*Table6[[#This Row],[NJ_DUM]]+'[1]5'!L$22*Table6[[#This Row],[NY_DUM]]+'[1]5'!L$23*Table6[[#This Row],[PA_DUM]]+'[1]5'!L$24*Table6[[#This Row],[CT_DUM]]+'[1]5'!L$25*Table6[[#This Row],[DL_DUM]]</f>
        <v>1429.8396137140076</v>
      </c>
      <c r="AT267" s="9">
        <f>Table6[[#This Row],[sales]]-Table6[[#This Row],[Pred_5]]</f>
        <v>2229.1622930288904</v>
      </c>
      <c r="AU267" s="9">
        <f>ABS(Table6[[#This Row],[Red_5]]/Table6[[#This Row],[sales]])</f>
        <v>0.60922687384254592</v>
      </c>
      <c r="AV267" s="9">
        <f>'[1]6'!L$20+'[1]6'!L$26*Table6[[#This Row],[Online]]+'[1]6'!L$21*Table6[[#This Row],[NJ_DUM]]+'[1]6'!L$22*Table6[[#This Row],[NY_DUM]]+'[1]6'!L$23*Table6[[#This Row],[PA_DUM]]+'[1]6'!L$24*Table6[[#This Row],[CT_DUM]]+'[1]6'!L$25*Table6[[#This Row],[DL_DUM]]</f>
        <v>1517.7457010823969</v>
      </c>
      <c r="AW267" s="9">
        <f>Table6[[#This Row],[sales]]-Table6[[#This Row],[Pred_6]]</f>
        <v>2141.2562056605011</v>
      </c>
      <c r="AX267" s="9">
        <f>ABS(Table6[[#This Row],[Red_6]]/Table6[[#This Row],[sales]])</f>
        <v>0.58520226559995558</v>
      </c>
      <c r="AY267" s="9">
        <f>'[1]7'!L$21+'[1]7'!L$27*Table6[[#This Row],[LNTV]]+'[1]7'!L$22*Table6[[#This Row],[NJ_DUM]]+'[1]7'!L$23*Table6[[#This Row],[NY_DUM]]+'[1]7'!L$24*Table6[[#This Row],[PA_DUM]]+'[1]7'!L$25*Table6[[#This Row],[CT_DUM]]+'[1]7'!L$26*Table6[[#This Row],[DL_DUM]]</f>
        <v>6.0820597243828169</v>
      </c>
      <c r="AZ267" s="9">
        <f>Table6[[#This Row],[sales]]-Table6[[#This Row],[Pred_7]]</f>
        <v>3652.9198470185152</v>
      </c>
      <c r="BA267" s="9">
        <f>ABS(Table6[[#This Row],[Red_7]]/Table6[[#This Row],[sales]])</f>
        <v>0.99833778175595522</v>
      </c>
      <c r="BB267" s="9">
        <f>'[1]8'!O$22+'[1]8'!O$28*Table6[[#This Row],[LNRADIOLING]]+'[1]8'!O$23*Table6[[#This Row],[DL_DUM]]+'[1]8'!O$24*Table6[[#This Row],[CT_DUM]]+'[1]8'!O$25*Table6[[#This Row],[PA_DUM]]+'[1]8'!O$26*Table6[[#This Row],[NY_DUM]]+'[1]8'!O$27*Table6[[#This Row],[NJ_DUM]]</f>
        <v>8.5536249294358839</v>
      </c>
      <c r="BC267" s="9">
        <f>Table6[[#This Row],[sales]]-Table6[[#This Row],[Pred_8]]</f>
        <v>3650.448281813462</v>
      </c>
      <c r="BD267" s="9">
        <f>ABS(Table6[[#This Row],[Red_8]]/Table6[[#This Row],[sales]])</f>
        <v>0.9976623065121466</v>
      </c>
      <c r="BE267" s="9">
        <f>'[1]9'!M$19+'[1]9'!M$21*Table6[[#This Row],[LNONLINE]]+'[1]9'!M$20*Table6[[#This Row],[DL_DUM]]+'[1]9'!M$22*Table6[[#This Row],[CT_DUM]]+'[1]9'!M$23*Table6[[#This Row],[PA_DUM]]+'[1]9'!M$24*Table6[[#This Row],[NY_DUM]]+'[1]9'!M$25*Table6[[#This Row],[NJ_DUM]]</f>
        <v>8.5213016851655876</v>
      </c>
      <c r="BF267" s="9">
        <f>Table6[[#This Row],[sales]]-Table6[[#This Row],[Pred_9]]</f>
        <v>3650.4806050577322</v>
      </c>
      <c r="BG267" s="9">
        <f>ABS(Table6[[#This Row],[Red_9]]/Table6[[#This Row],[sales]])</f>
        <v>0.99767114040868288</v>
      </c>
      <c r="BH267" s="9">
        <f>'[1]10'!P$22+'[1]10'!P$30*Table6[[#This Row],[LNTV]]+'[1]10'!P$29*Table6[[#This Row],[LNRADIOLING]]+'[1]10'!P$24*Table6[[#This Row],[LNONLINELING]]+'[1]10'!P$23*Table6[[#This Row],[DL_DUM]]+'[1]10'!P$25*Table6[[#This Row],[CT_DUM]]+'[1]10'!P$26*Table6[[#This Row],[PA_DUM]]+'[1]10'!P$27*Table6[[#This Row],[NY_DUM]]+'[1]10'!P$28*Table6[[#This Row],[NJ_DUM]]</f>
        <v>8.44578532502962</v>
      </c>
      <c r="BI267" s="9">
        <f>Table6[[#This Row],[sales]]-Table6[[#This Row],[Pred_10]]</f>
        <v>3650.5561214178683</v>
      </c>
      <c r="BJ267" s="45">
        <f>ABS(Table6[[#This Row],[Red_10]]/Table6[[#This Row],[sales]])</f>
        <v>0.99769177892215211</v>
      </c>
      <c r="BK267" s="9">
        <f>'[1]11'!P$32+'[1]11'!P$40*Table6[[#This Row],[LNONLINELING]]+'[1]11'!P$39*Table6[[#This Row],[LNRADIOLING]]+'[1]11'!P$38*Table6[[#This Row],[LNTVLING]]+'[1]11'!P$33*Table6[[#This Row],[DL_DUM]]+'[1]11'!P$34*Table6[[#This Row],[CT_DUM]]+'[1]11'!P$35*Table6[[#This Row],[PA_DUM]]+'[1]11'!P$36*Table6[[#This Row],[NY_DUM]]+'[1]11'!P$37*Table6[[#This Row],[NJ_DUM]]</f>
        <v>8.4443991115666464</v>
      </c>
      <c r="BL267" s="9">
        <f>Table6[[#This Row],[sales]]-Table6[[#This Row],[ Pred_11]]</f>
        <v>3650.5575076313312</v>
      </c>
      <c r="BM267" s="47">
        <f>ABS(Table6[[#This Row],[ Red_11]]/Table6[[#This Row],[sales]])</f>
        <v>0.99769215777231346</v>
      </c>
      <c r="BN267" s="9">
        <f>'[1]12'!K$22+'[1]12'!K$28*Table6[[#This Row],[COMBINE LN LING]]+'[1]12'!K$23*Table6[[#This Row],[DL_DUM]]+'[1]12'!K$24*Table6[[#This Row],[CT_DUM]]+'[1]12'!K$25*Table6[[#This Row],[PA_DUM]]+'[1]12'!K$26*Table6[[#This Row],[NY_DUM]]+'[1]12'!K$27*Table6[[#This Row],[NJ_DUM]]</f>
        <v>8.5679862206209005</v>
      </c>
      <c r="BO267" s="9">
        <f>Table6[[#This Row],[sales]]-Table6[[#This Row],[ Pred_12]]</f>
        <v>3650.4339205222773</v>
      </c>
      <c r="BP267" s="47">
        <f>ABS(Table6[[#This Row],[ Red_12]]/Table6[[#This Row],[sales]])</f>
        <v>0.99765838159175824</v>
      </c>
      <c r="BQ267">
        <f>LN(G267+'2019 Totals and Calculations'!C$18)</f>
        <v>8.5142186942468943</v>
      </c>
      <c r="BR267">
        <f>LN(Table6[[#This Row],[PROF RADIO]]+'2019 Totals and Calculations'!D$18)</f>
        <v>6.6281461399994424</v>
      </c>
      <c r="BS267">
        <f>LN(Table6[[#This Row],[ONLINE LINGERING]]+'2019 Totals and Calculations'!E$18)</f>
        <v>5.9736353860818134</v>
      </c>
      <c r="BT267">
        <f>MONTH(Table6[[#This Row],[Date]])</f>
        <v>1</v>
      </c>
      <c r="BU267">
        <f t="shared" si="121"/>
        <v>1</v>
      </c>
      <c r="BV267">
        <f t="shared" si="122"/>
        <v>0</v>
      </c>
      <c r="BW267">
        <f t="shared" si="123"/>
        <v>0</v>
      </c>
      <c r="BX267">
        <f t="shared" si="124"/>
        <v>0</v>
      </c>
      <c r="BY267">
        <f t="shared" si="125"/>
        <v>0</v>
      </c>
      <c r="BZ267">
        <f t="shared" si="126"/>
        <v>0</v>
      </c>
      <c r="CA267">
        <f t="shared" si="127"/>
        <v>0</v>
      </c>
      <c r="CB267">
        <f t="shared" si="128"/>
        <v>0</v>
      </c>
      <c r="CC267">
        <f t="shared" si="129"/>
        <v>0</v>
      </c>
      <c r="CD267">
        <f t="shared" si="130"/>
        <v>0</v>
      </c>
      <c r="CE267">
        <f t="shared" si="131"/>
        <v>0</v>
      </c>
      <c r="CF267">
        <f t="shared" si="132"/>
        <v>0</v>
      </c>
      <c r="CG267">
        <f t="shared" si="133"/>
        <v>109</v>
      </c>
      <c r="CH26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3475.1292512478958</v>
      </c>
      <c r="CI267" s="79">
        <f>Table6[[#This Row],[sales]]-CH267</f>
        <v>183.87265549500216</v>
      </c>
      <c r="CJ267">
        <f>ABS(Table6[[#This Row],[sales]]-CH267)/Table6[[#This Row],[sales]]</f>
        <v>5.025213437472037E-2</v>
      </c>
      <c r="CK26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3571.4673993487841</v>
      </c>
      <c r="CL267" s="79">
        <f>Table6[[#This Row],[sales]]-CK267</f>
        <v>87.534507394113916</v>
      </c>
      <c r="CM267">
        <f>ABS(Table6[[#This Row],[sales]]-CK267)/Table6[[#This Row],[sales]]</f>
        <v>2.3923055965836802E-2</v>
      </c>
      <c r="CN26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3465.6889130579139</v>
      </c>
      <c r="CO267" s="79">
        <f>Table6[[#This Row],[sales]]-CN267</f>
        <v>193.31299368498412</v>
      </c>
      <c r="CP267">
        <f>ABS(Table6[[#This Row],[sales]]-CN267)/Table6[[#This Row],[sales]]</f>
        <v>5.2832165331409699E-2</v>
      </c>
      <c r="CQ26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3688.3119480391251</v>
      </c>
      <c r="CR267" s="79">
        <f>Table6[[#This Row],[sales]]-CQ267</f>
        <v>-29.310041296227155</v>
      </c>
      <c r="CS267">
        <f>ABS(Table6[[#This Row],[sales]]-CQ267)/Table6[[#This Row],[sales]]</f>
        <v>8.0103924630959868E-3</v>
      </c>
    </row>
    <row r="268" spans="1:97" x14ac:dyDescent="0.2">
      <c r="A268">
        <v>267</v>
      </c>
      <c r="B268" t="s">
        <v>322</v>
      </c>
      <c r="C268" s="5">
        <v>43499</v>
      </c>
      <c r="D268" s="6">
        <v>4773.5324328592114</v>
      </c>
      <c r="E268" s="8">
        <f>YEAR(Table6[[#This Row],[Date]])</f>
        <v>2019</v>
      </c>
      <c r="F268" s="6">
        <f>Table6[[#This Row],[TV_State]]+Table6[[#This Row],[Radio_State]]+Table6[[#This Row],[Online]]</f>
        <v>5834.3174179390362</v>
      </c>
      <c r="G268" s="6">
        <f t="shared" si="108"/>
        <v>4668.7939980027977</v>
      </c>
      <c r="H268" s="6">
        <f>LN(Table6[[#This Row],[PROF TV LING]])</f>
        <v>8.4486560727730655</v>
      </c>
      <c r="I268" s="6">
        <f t="shared" si="109"/>
        <v>8.4708418617711843</v>
      </c>
      <c r="J268" s="6">
        <v>707.18999005321643</v>
      </c>
      <c r="K268" s="6">
        <f t="shared" si="114"/>
        <v>700.2564146900271</v>
      </c>
      <c r="L268" s="6">
        <f>0.5*J267+0.5*Table6[[#This Row],[Radio_State]]</f>
        <v>703.68904950839851</v>
      </c>
      <c r="M268" s="6">
        <f>LN(Table6[[#This Row],[RADIO LINGERING ]])</f>
        <v>6.5563365675446157</v>
      </c>
      <c r="N268" s="6">
        <f t="shared" si="110"/>
        <v>6.561299356886745</v>
      </c>
      <c r="O268" s="6">
        <v>353.59499502660822</v>
      </c>
      <c r="P268" s="6">
        <f t="shared" si="111"/>
        <v>352.10095064897172</v>
      </c>
      <c r="Q268" s="6">
        <f>0.3*O267+0.7*Table6[[#This Row],[Online]]</f>
        <v>352.54471286316283</v>
      </c>
      <c r="R268" s="6">
        <f>LN(Table6[[#This Row],[ONLINE LINGERING]])</f>
        <v>5.8651774592100567</v>
      </c>
      <c r="S268" s="6">
        <f t="shared" si="112"/>
        <v>5.8681521763267996</v>
      </c>
      <c r="T268" s="6">
        <v>3405.7028200414697</v>
      </c>
      <c r="U268" s="6">
        <f t="shared" si="113"/>
        <v>8.1332066055197441</v>
      </c>
      <c r="V268" s="8">
        <f>YEAR(Table6[[#This Row],[Date]])</f>
        <v>2019</v>
      </c>
      <c r="W268" s="8">
        <f>WEEKNUM(Table6[[#This Row],[Date]])</f>
        <v>6</v>
      </c>
      <c r="X268" t="s">
        <v>432</v>
      </c>
      <c r="Y268" s="9">
        <f>Table6[[#This Row],[LNTVLING]]+Table6[[#This Row],[LNRADIOLING]]+Table6[[#This Row],[LNONLINELING]]</f>
        <v>20.870170099527737</v>
      </c>
      <c r="Z268">
        <f t="shared" si="134"/>
        <v>1</v>
      </c>
      <c r="AA268">
        <f t="shared" si="115"/>
        <v>0</v>
      </c>
      <c r="AB268">
        <f t="shared" si="116"/>
        <v>1</v>
      </c>
      <c r="AC268">
        <f t="shared" si="117"/>
        <v>0</v>
      </c>
      <c r="AD268">
        <f t="shared" si="118"/>
        <v>0</v>
      </c>
      <c r="AE268">
        <f t="shared" si="119"/>
        <v>0</v>
      </c>
      <c r="AF268">
        <f t="shared" si="120"/>
        <v>0</v>
      </c>
      <c r="AG268" s="9">
        <f>'[1]1'!J$20+'[1]1'!J$21*Table6[[#This Row],[TV_State]]</f>
        <v>6024.1626990086952</v>
      </c>
      <c r="AH268" s="9">
        <f>Table6[[#This Row],[sales]]-Table6[[#This Row],[Pred_1]]</f>
        <v>-2618.4598789672254</v>
      </c>
      <c r="AI268">
        <f>ABS(Table6[[#This Row],[Res_1]])/Table6[[#This Row],[sales]]</f>
        <v>0.76884567366196144</v>
      </c>
      <c r="AJ268" s="9">
        <f>'[1]2'!J$20+'[1]2'!J$21*Table6[[#This Row],[Radio_State]]</f>
        <v>4818.8846208003515</v>
      </c>
      <c r="AK268" s="9">
        <f>Table6[[#This Row],[sales]]-Table6[[#This Row],[ Pred_2 ]]</f>
        <v>-1413.1818007588818</v>
      </c>
      <c r="AL268">
        <f>ABS(Table6[[#This Row],[ Res_2 ]])/Table6[[#This Row],[sales]]</f>
        <v>0.41494571764828092</v>
      </c>
      <c r="AM268" s="10">
        <f>'[1]3'!J$20+'[1]3'!J$21*Data!O268</f>
        <v>3843.5620204308075</v>
      </c>
      <c r="AN268" s="9">
        <f>Table6[[#This Row],[sales]]-Table6[[#This Row],[Pred_3]]</f>
        <v>-437.85920038933773</v>
      </c>
      <c r="AO268" s="9">
        <f>ABS(Table6[[#This Row],[Res_3]])/Table6[[#This Row],[sales]]</f>
        <v>0.12856647321447914</v>
      </c>
      <c r="AP268" s="9">
        <f>'[1]4'!L$21+'[1]4'!L$27*Table6[[#This Row],[TV_State]]+'[1]4'!L$22*Table6[[#This Row],[NJ_DUM]]+'[1]4'!L$23*Table6[[#This Row],[NY_DUM]]+'[1]4'!L$24*Table6[[#This Row],[PA_DUM]]+'[1]4'!L$25*Table6[[#This Row],[CT_DUM]]+'[1]4'!L$26*Table6[[#This Row],[DL_DUM]]</f>
        <v>1290.7788566833678</v>
      </c>
      <c r="AQ268" s="9">
        <f>Table6[[#This Row],[sales]]-Table6[[#This Row],[Pred_4]]</f>
        <v>2114.9239633581019</v>
      </c>
      <c r="AR268">
        <f>ABS(Table6[[#This Row],[Res_4]]/Table6[[#This Row],[sales]])</f>
        <v>0.62099486511637247</v>
      </c>
      <c r="AS268" s="9">
        <f>'[1]5'!L$20+'[1]5'!L$26*Table6[[#This Row],[Radio_State]]+'[1]5'!L$21*Table6[[#This Row],[NJ_DUM]]+'[1]5'!L$22*Table6[[#This Row],[NY_DUM]]+'[1]5'!L$23*Table6[[#This Row],[PA_DUM]]+'[1]5'!L$24*Table6[[#This Row],[CT_DUM]]+'[1]5'!L$25*Table6[[#This Row],[DL_DUM]]</f>
        <v>1442.1740945678771</v>
      </c>
      <c r="AT268" s="9">
        <f>Table6[[#This Row],[sales]]-Table6[[#This Row],[Pred_5]]</f>
        <v>1963.5287254735927</v>
      </c>
      <c r="AU268" s="9">
        <f>ABS(Table6[[#This Row],[Red_5]]/Table6[[#This Row],[sales]])</f>
        <v>0.57654141574504247</v>
      </c>
      <c r="AV268" s="9">
        <f>'[1]6'!L$20+'[1]6'!L$26*Table6[[#This Row],[Online]]+'[1]6'!L$21*Table6[[#This Row],[NJ_DUM]]+'[1]6'!L$22*Table6[[#This Row],[NY_DUM]]+'[1]6'!L$23*Table6[[#This Row],[PA_DUM]]+'[1]6'!L$24*Table6[[#This Row],[CT_DUM]]+'[1]6'!L$25*Table6[[#This Row],[DL_DUM]]</f>
        <v>1532.9826961050856</v>
      </c>
      <c r="AW268" s="9">
        <f>Table6[[#This Row],[sales]]-Table6[[#This Row],[Pred_6]]</f>
        <v>1872.7201239363842</v>
      </c>
      <c r="AX268" s="9">
        <f>ABS(Table6[[#This Row],[Red_6]]/Table6[[#This Row],[sales]])</f>
        <v>0.54987772653445466</v>
      </c>
      <c r="AY268" s="9">
        <f>'[1]7'!L$21+'[1]7'!L$27*Table6[[#This Row],[LNTV]]+'[1]7'!L$22*Table6[[#This Row],[NJ_DUM]]+'[1]7'!L$23*Table6[[#This Row],[NY_DUM]]+'[1]7'!L$24*Table6[[#This Row],[PA_DUM]]+'[1]7'!L$25*Table6[[#This Row],[CT_DUM]]+'[1]7'!L$26*Table6[[#This Row],[DL_DUM]]</f>
        <v>6.0831610716728175</v>
      </c>
      <c r="AZ268" s="9">
        <f>Table6[[#This Row],[sales]]-Table6[[#This Row],[Pred_7]]</f>
        <v>3399.619658969797</v>
      </c>
      <c r="BA268" s="9">
        <f>ABS(Table6[[#This Row],[Red_7]]/Table6[[#This Row],[sales]])</f>
        <v>0.99821383092033888</v>
      </c>
      <c r="BB268" s="9">
        <f>'[1]8'!O$22+'[1]8'!O$28*Table6[[#This Row],[LNRADIOLING]]+'[1]8'!O$23*Table6[[#This Row],[DL_DUM]]+'[1]8'!O$24*Table6[[#This Row],[CT_DUM]]+'[1]8'!O$25*Table6[[#This Row],[PA_DUM]]+'[1]8'!O$26*Table6[[#This Row],[NY_DUM]]+'[1]8'!O$27*Table6[[#This Row],[NJ_DUM]]</f>
        <v>8.554334795439658</v>
      </c>
      <c r="BC268" s="9">
        <f>Table6[[#This Row],[sales]]-Table6[[#This Row],[Pred_8]]</f>
        <v>3397.1484852460303</v>
      </c>
      <c r="BD268" s="9">
        <f>ABS(Table6[[#This Row],[Red_8]]/Table6[[#This Row],[sales]])</f>
        <v>0.99748823216603044</v>
      </c>
      <c r="BE268" s="9">
        <f>'[1]9'!M$19+'[1]9'!M$21*Table6[[#This Row],[LNONLINE]]+'[1]9'!M$20*Table6[[#This Row],[DL_DUM]]+'[1]9'!M$22*Table6[[#This Row],[CT_DUM]]+'[1]9'!M$23*Table6[[#This Row],[PA_DUM]]+'[1]9'!M$24*Table6[[#This Row],[NY_DUM]]+'[1]9'!M$25*Table6[[#This Row],[NJ_DUM]]</f>
        <v>8.5244521334969203</v>
      </c>
      <c r="BF268" s="9">
        <f>Table6[[#This Row],[sales]]-Table6[[#This Row],[Pred_9]]</f>
        <v>3397.1783679079726</v>
      </c>
      <c r="BG268" s="9">
        <f>ABS(Table6[[#This Row],[Red_9]]/Table6[[#This Row],[sales]])</f>
        <v>0.99749700646711348</v>
      </c>
      <c r="BH268" s="9">
        <f>'[1]10'!P$22+'[1]10'!P$30*Table6[[#This Row],[LNTV]]+'[1]10'!P$29*Table6[[#This Row],[LNRADIOLING]]+'[1]10'!P$24*Table6[[#This Row],[LNONLINELING]]+'[1]10'!P$23*Table6[[#This Row],[DL_DUM]]+'[1]10'!P$25*Table6[[#This Row],[CT_DUM]]+'[1]10'!P$26*Table6[[#This Row],[PA_DUM]]+'[1]10'!P$27*Table6[[#This Row],[NY_DUM]]+'[1]10'!P$28*Table6[[#This Row],[NJ_DUM]]</f>
        <v>8.4475964083058379</v>
      </c>
      <c r="BI268" s="9">
        <f>Table6[[#This Row],[sales]]-Table6[[#This Row],[Pred_10]]</f>
        <v>3397.255223633164</v>
      </c>
      <c r="BJ268" s="45">
        <f>ABS(Table6[[#This Row],[Red_10]]/Table6[[#This Row],[sales]])</f>
        <v>0.99751957324091978</v>
      </c>
      <c r="BK268" s="9">
        <f>'[1]11'!P$32+'[1]11'!P$40*Table6[[#This Row],[LNONLINELING]]+'[1]11'!P$39*Table6[[#This Row],[LNRADIOLING]]+'[1]11'!P$38*Table6[[#This Row],[LNTVLING]]+'[1]11'!P$33*Table6[[#This Row],[DL_DUM]]+'[1]11'!P$34*Table6[[#This Row],[CT_DUM]]+'[1]11'!P$35*Table6[[#This Row],[PA_DUM]]+'[1]11'!P$36*Table6[[#This Row],[NY_DUM]]+'[1]11'!P$37*Table6[[#This Row],[NJ_DUM]]</f>
        <v>8.4455733177046319</v>
      </c>
      <c r="BL268" s="9">
        <f>Table6[[#This Row],[sales]]-Table6[[#This Row],[ Pred_11]]</f>
        <v>3397.2572467237651</v>
      </c>
      <c r="BM268" s="47">
        <f>ABS(Table6[[#This Row],[ Red_11]]/Table6[[#This Row],[sales]])</f>
        <v>0.99752016727120019</v>
      </c>
      <c r="BN268" s="9">
        <f>'[1]12'!K$22+'[1]12'!K$28*Table6[[#This Row],[COMBINE LN LING]]+'[1]12'!K$23*Table6[[#This Row],[DL_DUM]]+'[1]12'!K$24*Table6[[#This Row],[CT_DUM]]+'[1]12'!K$25*Table6[[#This Row],[PA_DUM]]+'[1]12'!K$26*Table6[[#This Row],[NY_DUM]]+'[1]12'!K$27*Table6[[#This Row],[NJ_DUM]]</f>
        <v>8.5708311101609276</v>
      </c>
      <c r="BO268" s="9">
        <f>Table6[[#This Row],[sales]]-Table6[[#This Row],[ Pred_12]]</f>
        <v>3397.131988931309</v>
      </c>
      <c r="BP268" s="47">
        <f>ABS(Table6[[#This Row],[ Red_12]]/Table6[[#This Row],[sales]])</f>
        <v>0.99748338843315276</v>
      </c>
      <c r="BQ268">
        <f>LN(G268+'2019 Totals and Calculations'!C$18)</f>
        <v>8.5231827207150435</v>
      </c>
      <c r="BR268">
        <f>LN(Table6[[#This Row],[PROF RADIO]]+'2019 Totals and Calculations'!D$18)</f>
        <v>6.637274782074579</v>
      </c>
      <c r="BS268">
        <f>LN(Table6[[#This Row],[ONLINE LINGERING]]+'2019 Totals and Calculations'!E$18)</f>
        <v>5.9824794945008319</v>
      </c>
      <c r="BT268">
        <f>MONTH(Table6[[#This Row],[Date]])</f>
        <v>2</v>
      </c>
      <c r="BU268">
        <f t="shared" si="121"/>
        <v>0</v>
      </c>
      <c r="BV268">
        <f t="shared" si="122"/>
        <v>1</v>
      </c>
      <c r="BW268">
        <f t="shared" si="123"/>
        <v>0</v>
      </c>
      <c r="BX268">
        <f t="shared" si="124"/>
        <v>0</v>
      </c>
      <c r="BY268">
        <f t="shared" si="125"/>
        <v>0</v>
      </c>
      <c r="BZ268">
        <f t="shared" si="126"/>
        <v>0</v>
      </c>
      <c r="CA268">
        <f t="shared" si="127"/>
        <v>0</v>
      </c>
      <c r="CB268">
        <f t="shared" si="128"/>
        <v>0</v>
      </c>
      <c r="CC268">
        <f t="shared" si="129"/>
        <v>0</v>
      </c>
      <c r="CD268">
        <f t="shared" si="130"/>
        <v>0</v>
      </c>
      <c r="CE268">
        <f t="shared" si="131"/>
        <v>0</v>
      </c>
      <c r="CF268">
        <f t="shared" si="132"/>
        <v>0</v>
      </c>
      <c r="CG268">
        <f t="shared" si="133"/>
        <v>110</v>
      </c>
      <c r="CH26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3493.8583440606089</v>
      </c>
      <c r="CI268" s="79">
        <f>Table6[[#This Row],[sales]]-CH268</f>
        <v>-88.155524019139193</v>
      </c>
      <c r="CJ268">
        <f>ABS(Table6[[#This Row],[sales]]-CH268)/Table6[[#This Row],[sales]]</f>
        <v>2.5884678927466067E-2</v>
      </c>
      <c r="CK26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3589.6002861860807</v>
      </c>
      <c r="CL268" s="79">
        <f>Table6[[#This Row],[sales]]-CK268</f>
        <v>-183.89746614461092</v>
      </c>
      <c r="CM268">
        <f>ABS(Table6[[#This Row],[sales]]-CK268)/Table6[[#This Row],[sales]]</f>
        <v>5.3996921006270203E-2</v>
      </c>
      <c r="CN26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3483.9044000059907</v>
      </c>
      <c r="CO268" s="79">
        <f>Table6[[#This Row],[sales]]-CN268</f>
        <v>-78.201579964520988</v>
      </c>
      <c r="CP268">
        <f>ABS(Table6[[#This Row],[sales]]-CN268)/Table6[[#This Row],[sales]]</f>
        <v>2.2961950615400073E-2</v>
      </c>
      <c r="CQ26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3715.9337853736001</v>
      </c>
      <c r="CR268" s="79">
        <f>Table6[[#This Row],[sales]]-CQ268</f>
        <v>-310.23096533213038</v>
      </c>
      <c r="CS268">
        <f>ABS(Table6[[#This Row],[sales]]-CQ268)/Table6[[#This Row],[sales]]</f>
        <v>9.1091613603665175E-2</v>
      </c>
    </row>
    <row r="269" spans="1:97" x14ac:dyDescent="0.2">
      <c r="A269">
        <v>268</v>
      </c>
      <c r="B269" t="s">
        <v>322</v>
      </c>
      <c r="C269" s="5">
        <v>43506</v>
      </c>
      <c r="D269" s="6">
        <v>895.0373311611022</v>
      </c>
      <c r="E269" s="8">
        <f>YEAR(Table6[[#This Row],[Date]])</f>
        <v>2019</v>
      </c>
      <c r="F269" s="6">
        <f>Table6[[#This Row],[TV_State]]+Table6[[#This Row],[Radio_State]]+Table6[[#This Row],[Online]]</f>
        <v>1458.3074683223983</v>
      </c>
      <c r="G269" s="6">
        <f t="shared" si="108"/>
        <v>3536.666997950289</v>
      </c>
      <c r="H269" s="6">
        <f>LN(Table6[[#This Row],[PROF TV LING]])</f>
        <v>8.1709400366110607</v>
      </c>
      <c r="I269" s="6">
        <f t="shared" si="109"/>
        <v>6.7968654281995118</v>
      </c>
      <c r="J269" s="6">
        <v>346.6277767146438</v>
      </c>
      <c r="K269" s="6">
        <f t="shared" si="114"/>
        <v>523.44209570233545</v>
      </c>
      <c r="L269" s="6">
        <f>0.5*J268+0.5*Table6[[#This Row],[Radio_State]]</f>
        <v>526.90888338393006</v>
      </c>
      <c r="M269" s="6">
        <f>LN(Table6[[#This Row],[RADIO LINGERING ]])</f>
        <v>6.2670276367883</v>
      </c>
      <c r="N269" s="6">
        <f t="shared" si="110"/>
        <v>5.848251514620463</v>
      </c>
      <c r="O269" s="6">
        <v>216.64236044665239</v>
      </c>
      <c r="P269" s="6">
        <f t="shared" si="111"/>
        <v>257.27993750734817</v>
      </c>
      <c r="Q269" s="6">
        <f>0.3*O268+0.7*Table6[[#This Row],[Online]]</f>
        <v>257.72815082063914</v>
      </c>
      <c r="R269" s="6">
        <f>LN(Table6[[#This Row],[ONLINE LINGERING]])</f>
        <v>5.5519053504218858</v>
      </c>
      <c r="S269" s="6">
        <f t="shared" si="112"/>
        <v>5.3782478853747273</v>
      </c>
      <c r="T269" s="6">
        <v>3109.6079885139143</v>
      </c>
      <c r="U269" s="6">
        <f t="shared" si="113"/>
        <v>8.0422519485191213</v>
      </c>
      <c r="V269" s="8">
        <f>YEAR(Table6[[#This Row],[Date]])</f>
        <v>2019</v>
      </c>
      <c r="W269" s="8">
        <f>WEEKNUM(Table6[[#This Row],[Date]])</f>
        <v>7</v>
      </c>
      <c r="X269" t="s">
        <v>433</v>
      </c>
      <c r="Y269" s="9">
        <f>Table6[[#This Row],[LNTVLING]]+Table6[[#This Row],[LNRADIOLING]]+Table6[[#This Row],[LNONLINELING]]</f>
        <v>19.989873023821247</v>
      </c>
      <c r="Z269">
        <f t="shared" si="134"/>
        <v>1</v>
      </c>
      <c r="AA269">
        <f t="shared" si="115"/>
        <v>0</v>
      </c>
      <c r="AB269">
        <f t="shared" si="116"/>
        <v>1</v>
      </c>
      <c r="AC269">
        <f t="shared" si="117"/>
        <v>0</v>
      </c>
      <c r="AD269">
        <f t="shared" si="118"/>
        <v>0</v>
      </c>
      <c r="AE269">
        <f t="shared" si="119"/>
        <v>0</v>
      </c>
      <c r="AF269">
        <f t="shared" si="120"/>
        <v>0</v>
      </c>
      <c r="AG269" s="9">
        <f>'[1]1'!J$20+'[1]1'!J$21*Table6[[#This Row],[TV_State]]</f>
        <v>2209.9381992473932</v>
      </c>
      <c r="AH269" s="9">
        <f>Table6[[#This Row],[sales]]-Table6[[#This Row],[Pred_1]]</f>
        <v>899.66978926652109</v>
      </c>
      <c r="AI269">
        <f>ABS(Table6[[#This Row],[Res_1]])/Table6[[#This Row],[sales]]</f>
        <v>0.28931935877115961</v>
      </c>
      <c r="AJ269" s="9">
        <f>'[1]2'!J$20+'[1]2'!J$21*Table6[[#This Row],[Radio_State]]</f>
        <v>3235.9967421422207</v>
      </c>
      <c r="AK269" s="9">
        <f>Table6[[#This Row],[sales]]-Table6[[#This Row],[ Pred_2 ]]</f>
        <v>-126.3887536283064</v>
      </c>
      <c r="AL269">
        <f>ABS(Table6[[#This Row],[ Res_2 ]])/Table6[[#This Row],[sales]]</f>
        <v>4.06445938186272E-2</v>
      </c>
      <c r="AM269" s="10">
        <f>'[1]3'!J$20+'[1]3'!J$21*Data!O269</f>
        <v>3052.34266990368</v>
      </c>
      <c r="AN269" s="9">
        <f>Table6[[#This Row],[sales]]-Table6[[#This Row],[Pred_3]]</f>
        <v>57.265318610234317</v>
      </c>
      <c r="AO269" s="9">
        <f>ABS(Table6[[#This Row],[Res_3]])/Table6[[#This Row],[sales]]</f>
        <v>1.8415606990256506E-2</v>
      </c>
      <c r="AP269" s="9">
        <f>'[1]4'!L$21+'[1]4'!L$27*Table6[[#This Row],[TV_State]]+'[1]4'!L$22*Table6[[#This Row],[NJ_DUM]]+'[1]4'!L$23*Table6[[#This Row],[NY_DUM]]+'[1]4'!L$24*Table6[[#This Row],[PA_DUM]]+'[1]4'!L$25*Table6[[#This Row],[CT_DUM]]+'[1]4'!L$26*Table6[[#This Row],[DL_DUM]]</f>
        <v>435.25790603411286</v>
      </c>
      <c r="AQ269" s="9">
        <f>Table6[[#This Row],[sales]]-Table6[[#This Row],[Pred_4]]</f>
        <v>2674.3500824798016</v>
      </c>
      <c r="AR269">
        <f>ABS(Table6[[#This Row],[Res_4]]/Table6[[#This Row],[sales]])</f>
        <v>0.86002804609396344</v>
      </c>
      <c r="AS269" s="9">
        <f>'[1]5'!L$20+'[1]5'!L$26*Table6[[#This Row],[Radio_State]]+'[1]5'!L$21*Table6[[#This Row],[NJ_DUM]]+'[1]5'!L$22*Table6[[#This Row],[NY_DUM]]+'[1]5'!L$23*Table6[[#This Row],[PA_DUM]]+'[1]5'!L$24*Table6[[#This Row],[CT_DUM]]+'[1]5'!L$25*Table6[[#This Row],[DL_DUM]]</f>
        <v>807.0093923799991</v>
      </c>
      <c r="AT269" s="9">
        <f>Table6[[#This Row],[sales]]-Table6[[#This Row],[Pred_5]]</f>
        <v>2302.5985961339152</v>
      </c>
      <c r="AU269" s="9">
        <f>ABS(Table6[[#This Row],[Red_5]]/Table6[[#This Row],[sales]])</f>
        <v>0.74047873707525758</v>
      </c>
      <c r="AV269" s="9">
        <f>'[1]6'!L$20+'[1]6'!L$26*Table6[[#This Row],[Online]]+'[1]6'!L$21*Table6[[#This Row],[NJ_DUM]]+'[1]6'!L$22*Table6[[#This Row],[NY_DUM]]+'[1]6'!L$23*Table6[[#This Row],[PA_DUM]]+'[1]6'!L$24*Table6[[#This Row],[CT_DUM]]+'[1]6'!L$25*Table6[[#This Row],[DL_DUM]]</f>
        <v>936.92955417793121</v>
      </c>
      <c r="AW269" s="9">
        <f>Table6[[#This Row],[sales]]-Table6[[#This Row],[Pred_6]]</f>
        <v>2172.6784343359832</v>
      </c>
      <c r="AX269" s="9">
        <f>ABS(Table6[[#This Row],[Red_6]]/Table6[[#This Row],[sales]])</f>
        <v>0.6986984990909767</v>
      </c>
      <c r="AY269" s="9">
        <f>'[1]7'!L$21+'[1]7'!L$27*Table6[[#This Row],[LNTV]]+'[1]7'!L$22*Table6[[#This Row],[NJ_DUM]]+'[1]7'!L$23*Table6[[#This Row],[NY_DUM]]+'[1]7'!L$24*Table6[[#This Row],[PA_DUM]]+'[1]7'!L$25*Table6[[#This Row],[CT_DUM]]+'[1]7'!L$26*Table6[[#This Row],[DL_DUM]]</f>
        <v>5.8978778448289439</v>
      </c>
      <c r="AZ269" s="9">
        <f>Table6[[#This Row],[sales]]-Table6[[#This Row],[Pred_7]]</f>
        <v>3103.7101106690852</v>
      </c>
      <c r="BA269" s="9">
        <f>ABS(Table6[[#This Row],[Red_7]]/Table6[[#This Row],[sales]])</f>
        <v>0.99810333718378197</v>
      </c>
      <c r="BB269" s="9">
        <f>'[1]8'!O$22+'[1]8'!O$28*Table6[[#This Row],[LNRADIOLING]]+'[1]8'!O$23*Table6[[#This Row],[DL_DUM]]+'[1]8'!O$24*Table6[[#This Row],[CT_DUM]]+'[1]8'!O$25*Table6[[#This Row],[PA_DUM]]+'[1]8'!O$26*Table6[[#This Row],[NY_DUM]]+'[1]8'!O$27*Table6[[#This Row],[NJ_DUM]]</f>
        <v>8.5336952229909286</v>
      </c>
      <c r="BC269" s="9">
        <f>Table6[[#This Row],[sales]]-Table6[[#This Row],[Pred_8]]</f>
        <v>3101.0742932909234</v>
      </c>
      <c r="BD269" s="9">
        <f>ABS(Table6[[#This Row],[Red_8]]/Table6[[#This Row],[sales]])</f>
        <v>0.9972557006367001</v>
      </c>
      <c r="BE269" s="9">
        <f>'[1]9'!M$19+'[1]9'!M$21*Table6[[#This Row],[LNONLINE]]+'[1]9'!M$20*Table6[[#This Row],[DL_DUM]]+'[1]9'!M$22*Table6[[#This Row],[CT_DUM]]+'[1]9'!M$23*Table6[[#This Row],[PA_DUM]]+'[1]9'!M$24*Table6[[#This Row],[NY_DUM]]+'[1]9'!M$25*Table6[[#This Row],[NJ_DUM]]</f>
        <v>8.3693398886160342</v>
      </c>
      <c r="BF269" s="9">
        <f>Table6[[#This Row],[sales]]-Table6[[#This Row],[Pred_9]]</f>
        <v>3101.2386486252981</v>
      </c>
      <c r="BG269" s="9">
        <f>ABS(Table6[[#This Row],[Red_9]]/Table6[[#This Row],[sales]])</f>
        <v>0.99730855467328028</v>
      </c>
      <c r="BH269" s="9">
        <f>'[1]10'!P$22+'[1]10'!P$30*Table6[[#This Row],[LNTV]]+'[1]10'!P$29*Table6[[#This Row],[LNRADIOLING]]+'[1]10'!P$24*Table6[[#This Row],[LNONLINELING]]+'[1]10'!P$23*Table6[[#This Row],[DL_DUM]]+'[1]10'!P$25*Table6[[#This Row],[CT_DUM]]+'[1]10'!P$26*Table6[[#This Row],[PA_DUM]]+'[1]10'!P$27*Table6[[#This Row],[NY_DUM]]+'[1]10'!P$28*Table6[[#This Row],[NJ_DUM]]</f>
        <v>8.3448839180179188</v>
      </c>
      <c r="BI269" s="9">
        <f>Table6[[#This Row],[sales]]-Table6[[#This Row],[Pred_10]]</f>
        <v>3101.2631045958965</v>
      </c>
      <c r="BJ269" s="45">
        <f>ABS(Table6[[#This Row],[Red_10]]/Table6[[#This Row],[sales]])</f>
        <v>0.99731641932074988</v>
      </c>
      <c r="BK269" s="9">
        <f>'[1]11'!P$32+'[1]11'!P$40*Table6[[#This Row],[LNONLINELING]]+'[1]11'!P$39*Table6[[#This Row],[LNRADIOLING]]+'[1]11'!P$38*Table6[[#This Row],[LNTVLING]]+'[1]11'!P$33*Table6[[#This Row],[DL_DUM]]+'[1]11'!P$34*Table6[[#This Row],[CT_DUM]]+'[1]11'!P$35*Table6[[#This Row],[PA_DUM]]+'[1]11'!P$36*Table6[[#This Row],[NY_DUM]]+'[1]11'!P$37*Table6[[#This Row],[NJ_DUM]]</f>
        <v>8.4003765836437427</v>
      </c>
      <c r="BL269" s="9">
        <f>Table6[[#This Row],[sales]]-Table6[[#This Row],[ Pred_11]]</f>
        <v>3101.2076119302706</v>
      </c>
      <c r="BM269" s="47">
        <f>ABS(Table6[[#This Row],[ Red_11]]/Table6[[#This Row],[sales]])</f>
        <v>0.99729857377049691</v>
      </c>
      <c r="BN269" s="9">
        <f>'[1]12'!K$22+'[1]12'!K$28*Table6[[#This Row],[COMBINE LN LING]]+'[1]12'!K$23*Table6[[#This Row],[DL_DUM]]+'[1]12'!K$24*Table6[[#This Row],[CT_DUM]]+'[1]12'!K$25*Table6[[#This Row],[PA_DUM]]+'[1]12'!K$26*Table6[[#This Row],[NY_DUM]]+'[1]12'!K$27*Table6[[#This Row],[NJ_DUM]]</f>
        <v>8.4861149502817526</v>
      </c>
      <c r="BO269" s="9">
        <f>Table6[[#This Row],[sales]]-Table6[[#This Row],[ Pred_12]]</f>
        <v>3101.1218735636326</v>
      </c>
      <c r="BP269" s="47">
        <f>ABS(Table6[[#This Row],[ Red_12]]/Table6[[#This Row],[sales]])</f>
        <v>0.99727100168843552</v>
      </c>
      <c r="BQ269">
        <f>LN(G269+'2019 Totals and Calculations'!C$18)</f>
        <v>8.268195922369987</v>
      </c>
      <c r="BR269">
        <f>LN(Table6[[#This Row],[PROF RADIO]]+'2019 Totals and Calculations'!D$18)</f>
        <v>6.3736584045480287</v>
      </c>
      <c r="BS269">
        <f>LN(Table6[[#This Row],[ONLINE LINGERING]]+'2019 Totals and Calculations'!E$18)</f>
        <v>5.7091199214403083</v>
      </c>
      <c r="BT269">
        <f>MONTH(Table6[[#This Row],[Date]])</f>
        <v>2</v>
      </c>
      <c r="BU269">
        <f t="shared" si="121"/>
        <v>0</v>
      </c>
      <c r="BV269">
        <f t="shared" si="122"/>
        <v>1</v>
      </c>
      <c r="BW269">
        <f t="shared" si="123"/>
        <v>0</v>
      </c>
      <c r="BX269">
        <f t="shared" si="124"/>
        <v>0</v>
      </c>
      <c r="BY269">
        <f t="shared" si="125"/>
        <v>0</v>
      </c>
      <c r="BZ269">
        <f t="shared" si="126"/>
        <v>0</v>
      </c>
      <c r="CA269">
        <f t="shared" si="127"/>
        <v>0</v>
      </c>
      <c r="CB269">
        <f t="shared" si="128"/>
        <v>0</v>
      </c>
      <c r="CC269">
        <f t="shared" si="129"/>
        <v>0</v>
      </c>
      <c r="CD269">
        <f t="shared" si="130"/>
        <v>0</v>
      </c>
      <c r="CE269">
        <f t="shared" si="131"/>
        <v>0</v>
      </c>
      <c r="CF269">
        <f t="shared" si="132"/>
        <v>0</v>
      </c>
      <c r="CG269">
        <f t="shared" si="133"/>
        <v>111</v>
      </c>
      <c r="CH26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3246.983536738735</v>
      </c>
      <c r="CI269" s="79">
        <f>Table6[[#This Row],[sales]]-CH269</f>
        <v>-137.3755482248207</v>
      </c>
      <c r="CJ269">
        <f>ABS(Table6[[#This Row],[sales]]-CH269)/Table6[[#This Row],[sales]]</f>
        <v>4.4177770552510272E-2</v>
      </c>
      <c r="CK26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3318.5257089000002</v>
      </c>
      <c r="CL269" s="79">
        <f>Table6[[#This Row],[sales]]-CK269</f>
        <v>-208.91772038608588</v>
      </c>
      <c r="CM269">
        <f>ABS(Table6[[#This Row],[sales]]-CK269)/Table6[[#This Row],[sales]]</f>
        <v>6.7184584409923614E-2</v>
      </c>
      <c r="CN26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3193.8635893568967</v>
      </c>
      <c r="CO269" s="79">
        <f>Table6[[#This Row],[sales]]-CN269</f>
        <v>-84.255600842982403</v>
      </c>
      <c r="CP269">
        <f>ABS(Table6[[#This Row],[sales]]-CN269)/Table6[[#This Row],[sales]]</f>
        <v>2.7095248389572175E-2</v>
      </c>
      <c r="CQ26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3256.0764319864625</v>
      </c>
      <c r="CR269" s="79">
        <f>Table6[[#This Row],[sales]]-CQ269</f>
        <v>-146.46844347254819</v>
      </c>
      <c r="CS269">
        <f>ABS(Table6[[#This Row],[sales]]-CQ269)/Table6[[#This Row],[sales]]</f>
        <v>4.7101899665026793E-2</v>
      </c>
    </row>
    <row r="270" spans="1:97" x14ac:dyDescent="0.2">
      <c r="A270">
        <v>269</v>
      </c>
      <c r="B270" t="s">
        <v>322</v>
      </c>
      <c r="C270" s="5">
        <v>43513</v>
      </c>
      <c r="D270" s="6">
        <v>671.27799837082648</v>
      </c>
      <c r="E270" s="8">
        <f>YEAR(Table6[[#This Row],[Date]])</f>
        <v>2019</v>
      </c>
      <c r="F270" s="6">
        <f>Table6[[#This Row],[TV_State]]+Table6[[#This Row],[Radio_State]]+Table6[[#This Row],[Online]]</f>
        <v>1240.1808369037358</v>
      </c>
      <c r="G270" s="6">
        <f t="shared" si="108"/>
        <v>2677.0502980764504</v>
      </c>
      <c r="H270" s="6">
        <f>LN(Table6[[#This Row],[PROF TV LING]])</f>
        <v>7.8924708323152464</v>
      </c>
      <c r="I270" s="6">
        <f t="shared" si="109"/>
        <v>6.509183355747731</v>
      </c>
      <c r="J270" s="6">
        <v>350.09405448179029</v>
      </c>
      <c r="K270" s="6">
        <f t="shared" si="114"/>
        <v>436.76807509206287</v>
      </c>
      <c r="L270" s="6">
        <f>0.5*J269+0.5*Table6[[#This Row],[Radio_State]]</f>
        <v>348.36091559821705</v>
      </c>
      <c r="M270" s="6">
        <f>LN(Table6[[#This Row],[RADIO LINGERING ]])</f>
        <v>5.8532390561315024</v>
      </c>
      <c r="N270" s="6">
        <f t="shared" si="110"/>
        <v>5.8582018454736318</v>
      </c>
      <c r="O270" s="6">
        <v>218.80878405111895</v>
      </c>
      <c r="P270" s="6">
        <f t="shared" si="111"/>
        <v>230.35013008798768</v>
      </c>
      <c r="Q270" s="6">
        <f>0.3*O269+0.7*Table6[[#This Row],[Online]]</f>
        <v>218.15885696977898</v>
      </c>
      <c r="R270" s="6">
        <f>LN(Table6[[#This Row],[ONLINE LINGERING]])</f>
        <v>5.3852234991111532</v>
      </c>
      <c r="S270" s="6">
        <f t="shared" si="112"/>
        <v>5.3881982162278961</v>
      </c>
      <c r="T270" s="6">
        <v>3265.8964194817349</v>
      </c>
      <c r="U270" s="6">
        <f t="shared" si="113"/>
        <v>8.0912895582331608</v>
      </c>
      <c r="V270" s="8">
        <f>YEAR(Table6[[#This Row],[Date]])</f>
        <v>2019</v>
      </c>
      <c r="W270" s="8">
        <f>WEEKNUM(Table6[[#This Row],[Date]])</f>
        <v>8</v>
      </c>
      <c r="X270" t="s">
        <v>434</v>
      </c>
      <c r="Y270" s="9">
        <f>Table6[[#This Row],[LNTVLING]]+Table6[[#This Row],[LNRADIOLING]]+Table6[[#This Row],[LNONLINELING]]</f>
        <v>19.130933387557903</v>
      </c>
      <c r="Z270">
        <f t="shared" si="134"/>
        <v>1</v>
      </c>
      <c r="AA270">
        <f t="shared" si="115"/>
        <v>0</v>
      </c>
      <c r="AB270">
        <f t="shared" si="116"/>
        <v>1</v>
      </c>
      <c r="AC270">
        <f t="shared" si="117"/>
        <v>0</v>
      </c>
      <c r="AD270">
        <f t="shared" si="118"/>
        <v>0</v>
      </c>
      <c r="AE270">
        <f t="shared" si="119"/>
        <v>0</v>
      </c>
      <c r="AF270">
        <f t="shared" si="120"/>
        <v>0</v>
      </c>
      <c r="AG270" s="9">
        <f>'[1]1'!J$20+'[1]1'!J$21*Table6[[#This Row],[TV_State]]</f>
        <v>1989.8867857996256</v>
      </c>
      <c r="AH270" s="9">
        <f>Table6[[#This Row],[sales]]-Table6[[#This Row],[Pred_1]]</f>
        <v>1276.0096336821093</v>
      </c>
      <c r="AI270">
        <f>ABS(Table6[[#This Row],[Res_1]])/Table6[[#This Row],[sales]]</f>
        <v>0.39070731884528026</v>
      </c>
      <c r="AJ270" s="9">
        <f>'[1]2'!J$20+'[1]2'!J$21*Table6[[#This Row],[Radio_State]]</f>
        <v>3251.2138915236683</v>
      </c>
      <c r="AK270" s="9">
        <f>Table6[[#This Row],[sales]]-Table6[[#This Row],[ Pred_2 ]]</f>
        <v>14.682527958066657</v>
      </c>
      <c r="AL270">
        <f>ABS(Table6[[#This Row],[ Res_2 ]])/Table6[[#This Row],[sales]]</f>
        <v>4.4957114593354519E-3</v>
      </c>
      <c r="AM270" s="10">
        <f>'[1]3'!J$20+'[1]3'!J$21*Data!O270</f>
        <v>3064.8587947854685</v>
      </c>
      <c r="AN270" s="9">
        <f>Table6[[#This Row],[sales]]-Table6[[#This Row],[Pred_3]]</f>
        <v>201.03762469626645</v>
      </c>
      <c r="AO270" s="9">
        <f>ABS(Table6[[#This Row],[Res_3]])/Table6[[#This Row],[sales]]</f>
        <v>6.1556644447458966E-2</v>
      </c>
      <c r="AP270" s="9">
        <f>'[1]4'!L$21+'[1]4'!L$27*Table6[[#This Row],[TV_State]]+'[1]4'!L$22*Table6[[#This Row],[NJ_DUM]]+'[1]4'!L$23*Table6[[#This Row],[NY_DUM]]+'[1]4'!L$24*Table6[[#This Row],[PA_DUM]]+'[1]4'!L$25*Table6[[#This Row],[CT_DUM]]+'[1]4'!L$26*Table6[[#This Row],[DL_DUM]]</f>
        <v>385.90092811204045</v>
      </c>
      <c r="AQ270" s="9">
        <f>Table6[[#This Row],[sales]]-Table6[[#This Row],[Pred_4]]</f>
        <v>2879.9954913696947</v>
      </c>
      <c r="AR270">
        <f>ABS(Table6[[#This Row],[Res_4]]/Table6[[#This Row],[sales]])</f>
        <v>0.8818392016935801</v>
      </c>
      <c r="AS270" s="9">
        <f>'[1]5'!L$20+'[1]5'!L$26*Table6[[#This Row],[Radio_State]]+'[1]5'!L$21*Table6[[#This Row],[NJ_DUM]]+'[1]5'!L$22*Table6[[#This Row],[NY_DUM]]+'[1]5'!L$23*Table6[[#This Row],[PA_DUM]]+'[1]5'!L$24*Table6[[#This Row],[CT_DUM]]+'[1]5'!L$25*Table6[[#This Row],[DL_DUM]]</f>
        <v>813.11557102052871</v>
      </c>
      <c r="AT270" s="9">
        <f>Table6[[#This Row],[sales]]-Table6[[#This Row],[Pred_5]]</f>
        <v>2452.780848461206</v>
      </c>
      <c r="AU270" s="9">
        <f>ABS(Table6[[#This Row],[Red_5]]/Table6[[#This Row],[sales]])</f>
        <v>0.75102836508527049</v>
      </c>
      <c r="AV270" s="9">
        <f>'[1]6'!L$20+'[1]6'!L$26*Table6[[#This Row],[Online]]+'[1]6'!L$21*Table6[[#This Row],[NJ_DUM]]+'[1]6'!L$22*Table6[[#This Row],[NY_DUM]]+'[1]6'!L$23*Table6[[#This Row],[PA_DUM]]+'[1]6'!L$24*Table6[[#This Row],[CT_DUM]]+'[1]6'!L$25*Table6[[#This Row],[DL_DUM]]</f>
        <v>946.35838773157536</v>
      </c>
      <c r="AW270" s="9">
        <f>Table6[[#This Row],[sales]]-Table6[[#This Row],[Pred_6]]</f>
        <v>2319.5380317501595</v>
      </c>
      <c r="AX270" s="9">
        <f>ABS(Table6[[#This Row],[Red_6]]/Table6[[#This Row],[sales]])</f>
        <v>0.71023012791025597</v>
      </c>
      <c r="AY270" s="9">
        <f>'[1]7'!L$21+'[1]7'!L$27*Table6[[#This Row],[LNTV]]+'[1]7'!L$22*Table6[[#This Row],[NJ_DUM]]+'[1]7'!L$23*Table6[[#This Row],[NY_DUM]]+'[1]7'!L$24*Table6[[#This Row],[PA_DUM]]+'[1]7'!L$25*Table6[[#This Row],[CT_DUM]]+'[1]7'!L$26*Table6[[#This Row],[DL_DUM]]</f>
        <v>5.8660359015255548</v>
      </c>
      <c r="AZ270" s="9">
        <f>Table6[[#This Row],[sales]]-Table6[[#This Row],[Pred_7]]</f>
        <v>3260.0303835802092</v>
      </c>
      <c r="BA270" s="9">
        <f>ABS(Table6[[#This Row],[Red_7]]/Table6[[#This Row],[sales]])</f>
        <v>0.99820385121018118</v>
      </c>
      <c r="BB270" s="9">
        <f>'[1]8'!O$22+'[1]8'!O$28*Table6[[#This Row],[LNRADIOLING]]+'[1]8'!O$23*Table6[[#This Row],[DL_DUM]]+'[1]8'!O$24*Table6[[#This Row],[CT_DUM]]+'[1]8'!O$25*Table6[[#This Row],[PA_DUM]]+'[1]8'!O$26*Table6[[#This Row],[NY_DUM]]+'[1]8'!O$27*Table6[[#This Row],[NJ_DUM]]</f>
        <v>8.5041751547144422</v>
      </c>
      <c r="BC270" s="9">
        <f>Table6[[#This Row],[sales]]-Table6[[#This Row],[Pred_8]]</f>
        <v>3257.3922443270203</v>
      </c>
      <c r="BD270" s="9">
        <f>ABS(Table6[[#This Row],[Red_8]]/Table6[[#This Row],[sales]])</f>
        <v>0.99739606709386575</v>
      </c>
      <c r="BE270" s="9">
        <f>'[1]9'!M$19+'[1]9'!M$21*Table6[[#This Row],[LNONLINE]]+'[1]9'!M$20*Table6[[#This Row],[DL_DUM]]+'[1]9'!M$22*Table6[[#This Row],[CT_DUM]]+'[1]9'!M$23*Table6[[#This Row],[PA_DUM]]+'[1]9'!M$24*Table6[[#This Row],[NY_DUM]]+'[1]9'!M$25*Table6[[#This Row],[NJ_DUM]]</f>
        <v>8.3724903369473651</v>
      </c>
      <c r="BF270" s="9">
        <f>Table6[[#This Row],[sales]]-Table6[[#This Row],[Pred_9]]</f>
        <v>3257.5239291447874</v>
      </c>
      <c r="BG270" s="9">
        <f>ABS(Table6[[#This Row],[Red_9]]/Table6[[#This Row],[sales]])</f>
        <v>0.99743638828010472</v>
      </c>
      <c r="BH270" s="9">
        <f>'[1]10'!P$22+'[1]10'!P$30*Table6[[#This Row],[LNTV]]+'[1]10'!P$29*Table6[[#This Row],[LNRADIOLING]]+'[1]10'!P$24*Table6[[#This Row],[LNONLINELING]]+'[1]10'!P$23*Table6[[#This Row],[DL_DUM]]+'[1]10'!P$25*Table6[[#This Row],[CT_DUM]]+'[1]10'!P$26*Table6[[#This Row],[PA_DUM]]+'[1]10'!P$27*Table6[[#This Row],[NY_DUM]]+'[1]10'!P$28*Table6[[#This Row],[NJ_DUM]]</f>
        <v>8.3692316825109803</v>
      </c>
      <c r="BI270" s="9">
        <f>Table6[[#This Row],[sales]]-Table6[[#This Row],[Pred_10]]</f>
        <v>3257.5271877992241</v>
      </c>
      <c r="BJ270" s="45">
        <f>ABS(Table6[[#This Row],[Red_10]]/Table6[[#This Row],[sales]])</f>
        <v>0.99743738606264831</v>
      </c>
      <c r="BK270" s="9">
        <f>'[1]11'!P$32+'[1]11'!P$40*Table6[[#This Row],[LNONLINELING]]+'[1]11'!P$39*Table6[[#This Row],[LNRADIOLING]]+'[1]11'!P$38*Table6[[#This Row],[LNTVLING]]+'[1]11'!P$33*Table6[[#This Row],[DL_DUM]]+'[1]11'!P$34*Table6[[#This Row],[CT_DUM]]+'[1]11'!P$35*Table6[[#This Row],[PA_DUM]]+'[1]11'!P$36*Table6[[#This Row],[NY_DUM]]+'[1]11'!P$37*Table6[[#This Row],[NJ_DUM]]</f>
        <v>8.4392327094522166</v>
      </c>
      <c r="BL270" s="9">
        <f>Table6[[#This Row],[sales]]-Table6[[#This Row],[ Pred_11]]</f>
        <v>3257.4571867722825</v>
      </c>
      <c r="BM270" s="47">
        <f>ABS(Table6[[#This Row],[ Red_11]]/Table6[[#This Row],[sales]])</f>
        <v>0.99741595212294221</v>
      </c>
      <c r="BN270" s="9">
        <f>'[1]12'!K$22+'[1]12'!K$28*Table6[[#This Row],[COMBINE LN LING]]+'[1]12'!K$23*Table6[[#This Row],[DL_DUM]]+'[1]12'!K$24*Table6[[#This Row],[CT_DUM]]+'[1]12'!K$25*Table6[[#This Row],[PA_DUM]]+'[1]12'!K$26*Table6[[#This Row],[NY_DUM]]+'[1]12'!K$27*Table6[[#This Row],[NJ_DUM]]</f>
        <v>8.403454142288215</v>
      </c>
      <c r="BO270" s="9">
        <f>Table6[[#This Row],[sales]]-Table6[[#This Row],[ Pred_12]]</f>
        <v>3257.4929653394465</v>
      </c>
      <c r="BP270" s="47">
        <f>ABS(Table6[[#This Row],[ Red_12]]/Table6[[#This Row],[sales]])</f>
        <v>0.9974269073286709</v>
      </c>
      <c r="BQ270">
        <f>LN(G270+'2019 Totals and Calculations'!C$18)</f>
        <v>8.0190513908060641</v>
      </c>
      <c r="BR270">
        <f>LN(Table6[[#This Row],[PROF RADIO]]+'2019 Totals and Calculations'!D$18)</f>
        <v>6.2136565285470375</v>
      </c>
      <c r="BS270">
        <f>LN(Table6[[#This Row],[ONLINE LINGERING]]+'2019 Totals and Calculations'!E$18)</f>
        <v>5.568482742480505</v>
      </c>
      <c r="BT270">
        <f>MONTH(Table6[[#This Row],[Date]])</f>
        <v>2</v>
      </c>
      <c r="BU270">
        <f t="shared" si="121"/>
        <v>0</v>
      </c>
      <c r="BV270">
        <f t="shared" si="122"/>
        <v>1</v>
      </c>
      <c r="BW270">
        <f t="shared" si="123"/>
        <v>0</v>
      </c>
      <c r="BX270">
        <f t="shared" si="124"/>
        <v>0</v>
      </c>
      <c r="BY270">
        <f t="shared" si="125"/>
        <v>0</v>
      </c>
      <c r="BZ270">
        <f t="shared" si="126"/>
        <v>0</v>
      </c>
      <c r="CA270">
        <f t="shared" si="127"/>
        <v>0</v>
      </c>
      <c r="CB270">
        <f t="shared" si="128"/>
        <v>0</v>
      </c>
      <c r="CC270">
        <f t="shared" si="129"/>
        <v>0</v>
      </c>
      <c r="CD270">
        <f t="shared" si="130"/>
        <v>0</v>
      </c>
      <c r="CE270">
        <f t="shared" si="131"/>
        <v>0</v>
      </c>
      <c r="CF270">
        <f t="shared" si="132"/>
        <v>0</v>
      </c>
      <c r="CG270">
        <f t="shared" si="133"/>
        <v>112</v>
      </c>
      <c r="CH27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3022.8107977600203</v>
      </c>
      <c r="CI270" s="79">
        <f>Table6[[#This Row],[sales]]-CH270</f>
        <v>243.08562172171469</v>
      </c>
      <c r="CJ270">
        <f>ABS(Table6[[#This Row],[sales]]-CH270)/Table6[[#This Row],[sales]]</f>
        <v>7.4431516036962964E-2</v>
      </c>
      <c r="CK27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3166.9017553435115</v>
      </c>
      <c r="CL270" s="79">
        <f>Table6[[#This Row],[sales]]-CK270</f>
        <v>98.99466413822347</v>
      </c>
      <c r="CM270">
        <f>ABS(Table6[[#This Row],[sales]]-CK270)/Table6[[#This Row],[sales]]</f>
        <v>3.0311636201228002E-2</v>
      </c>
      <c r="CN27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3057.6745115563745</v>
      </c>
      <c r="CO270" s="79">
        <f>Table6[[#This Row],[sales]]-CN270</f>
        <v>208.22190792536048</v>
      </c>
      <c r="CP270">
        <f>ABS(Table6[[#This Row],[sales]]-CN270)/Table6[[#This Row],[sales]]</f>
        <v>6.3756433511875807E-2</v>
      </c>
      <c r="CQ27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3003.4699222392424</v>
      </c>
      <c r="CR270" s="79">
        <f>Table6[[#This Row],[sales]]-CQ270</f>
        <v>262.42649724249259</v>
      </c>
      <c r="CS270">
        <f>ABS(Table6[[#This Row],[sales]]-CQ270)/Table6[[#This Row],[sales]]</f>
        <v>8.0353588582009305E-2</v>
      </c>
    </row>
    <row r="271" spans="1:97" x14ac:dyDescent="0.2">
      <c r="A271">
        <v>270</v>
      </c>
      <c r="B271" t="s">
        <v>322</v>
      </c>
      <c r="C271" s="5">
        <v>43520</v>
      </c>
      <c r="D271" s="6">
        <v>1006.9169975562399</v>
      </c>
      <c r="E271" s="8">
        <f>YEAR(Table6[[#This Row],[Date]])</f>
        <v>2019</v>
      </c>
      <c r="F271" s="6">
        <f>Table6[[#This Row],[TV_State]]+Table6[[#This Row],[Radio_State]]+Table6[[#This Row],[Online]]</f>
        <v>1581.5088644744783</v>
      </c>
      <c r="G271" s="6">
        <f t="shared" si="108"/>
        <v>2176.0103079203873</v>
      </c>
      <c r="H271" s="6">
        <f>LN(Table6[[#This Row],[PROF TV LING]])</f>
        <v>7.685248345060379</v>
      </c>
      <c r="I271" s="6">
        <f t="shared" si="109"/>
        <v>6.9146484638558956</v>
      </c>
      <c r="J271" s="6">
        <v>353.59499502660822</v>
      </c>
      <c r="K271" s="6">
        <f t="shared" si="114"/>
        <v>395.18153505933554</v>
      </c>
      <c r="L271" s="6">
        <f>0.5*J270+0.5*Table6[[#This Row],[Radio_State]]</f>
        <v>351.84452475419926</v>
      </c>
      <c r="M271" s="6">
        <f>LN(Table6[[#This Row],[RADIO LINGERING ]])</f>
        <v>5.8631893869846703</v>
      </c>
      <c r="N271" s="6">
        <f t="shared" si="110"/>
        <v>5.8681521763267996</v>
      </c>
      <c r="O271" s="6">
        <v>220.99687189163012</v>
      </c>
      <c r="P271" s="6">
        <f t="shared" si="111"/>
        <v>223.80284935053737</v>
      </c>
      <c r="Q271" s="6">
        <f>0.3*O270+0.7*Table6[[#This Row],[Online]]</f>
        <v>220.34044553947678</v>
      </c>
      <c r="R271" s="6">
        <f>LN(Table6[[#This Row],[ONLINE LINGERING]])</f>
        <v>5.395173829964321</v>
      </c>
      <c r="S271" s="6">
        <f t="shared" si="112"/>
        <v>5.398148547081064</v>
      </c>
      <c r="T271" s="6">
        <v>2960.952520125612</v>
      </c>
      <c r="U271" s="6">
        <f t="shared" si="113"/>
        <v>7.9932662928921809</v>
      </c>
      <c r="V271" s="8">
        <f>YEAR(Table6[[#This Row],[Date]])</f>
        <v>2019</v>
      </c>
      <c r="W271" s="8">
        <f>WEEKNUM(Table6[[#This Row],[Date]])</f>
        <v>9</v>
      </c>
      <c r="X271" t="s">
        <v>435</v>
      </c>
      <c r="Y271" s="9">
        <f>Table6[[#This Row],[LNTVLING]]+Table6[[#This Row],[LNRADIOLING]]+Table6[[#This Row],[LNONLINELING]]</f>
        <v>18.943611562009369</v>
      </c>
      <c r="Z271">
        <f t="shared" si="134"/>
        <v>1</v>
      </c>
      <c r="AA271">
        <f t="shared" si="115"/>
        <v>0</v>
      </c>
      <c r="AB271">
        <f t="shared" si="116"/>
        <v>1</v>
      </c>
      <c r="AC271">
        <f t="shared" si="117"/>
        <v>0</v>
      </c>
      <c r="AD271">
        <f t="shared" si="118"/>
        <v>0</v>
      </c>
      <c r="AE271">
        <f t="shared" si="119"/>
        <v>0</v>
      </c>
      <c r="AF271">
        <f t="shared" si="120"/>
        <v>0</v>
      </c>
      <c r="AG271" s="9">
        <f>'[1]1'!J$20+'[1]1'!J$21*Table6[[#This Row],[TV_State]]</f>
        <v>2319.9639059712772</v>
      </c>
      <c r="AH271" s="9">
        <f>Table6[[#This Row],[sales]]-Table6[[#This Row],[Pred_1]]</f>
        <v>640.98861415433475</v>
      </c>
      <c r="AI271">
        <f>ABS(Table6[[#This Row],[Res_1]])/Table6[[#This Row],[sales]]</f>
        <v>0.21648054462120933</v>
      </c>
      <c r="AJ271" s="9">
        <f>'[1]2'!J$20+'[1]2'!J$21*Table6[[#This Row],[Radio_State]]</f>
        <v>3266.5832123989298</v>
      </c>
      <c r="AK271" s="9">
        <f>Table6[[#This Row],[sales]]-Table6[[#This Row],[ Pred_2 ]]</f>
        <v>-305.63069227331789</v>
      </c>
      <c r="AL271">
        <f>ABS(Table6[[#This Row],[ Res_2 ]])/Table6[[#This Row],[sales]]</f>
        <v>0.10322039620559406</v>
      </c>
      <c r="AM271" s="10">
        <f>'[1]3'!J$20+'[1]3'!J$21*Data!O271</f>
        <v>3077.5000809160747</v>
      </c>
      <c r="AN271" s="9">
        <f>Table6[[#This Row],[sales]]-Table6[[#This Row],[Pred_3]]</f>
        <v>-116.54756079046274</v>
      </c>
      <c r="AO271" s="9">
        <f>ABS(Table6[[#This Row],[Res_3]])/Table6[[#This Row],[sales]]</f>
        <v>3.9361509513674495E-2</v>
      </c>
      <c r="AP271" s="9">
        <f>'[1]4'!L$21+'[1]4'!L$27*Table6[[#This Row],[TV_State]]+'[1]4'!L$22*Table6[[#This Row],[NJ_DUM]]+'[1]4'!L$23*Table6[[#This Row],[NY_DUM]]+'[1]4'!L$24*Table6[[#This Row],[PA_DUM]]+'[1]4'!L$25*Table6[[#This Row],[CT_DUM]]+'[1]4'!L$26*Table6[[#This Row],[DL_DUM]]</f>
        <v>459.93639499514904</v>
      </c>
      <c r="AQ271" s="9">
        <f>Table6[[#This Row],[sales]]-Table6[[#This Row],[Pred_4]]</f>
        <v>2501.016125130463</v>
      </c>
      <c r="AR271">
        <f>ABS(Table6[[#This Row],[Res_4]]/Table6[[#This Row],[sales]])</f>
        <v>0.84466606881773398</v>
      </c>
      <c r="AS271" s="9">
        <f>'[1]5'!L$20+'[1]5'!L$26*Table6[[#This Row],[Radio_State]]+'[1]5'!L$21*Table6[[#This Row],[NJ_DUM]]+'[1]5'!L$22*Table6[[#This Row],[NY_DUM]]+'[1]5'!L$23*Table6[[#This Row],[PA_DUM]]+'[1]5'!L$24*Table6[[#This Row],[CT_DUM]]+'[1]5'!L$25*Table6[[#This Row],[DL_DUM]]</f>
        <v>819.28281144746347</v>
      </c>
      <c r="AT271" s="9">
        <f>Table6[[#This Row],[sales]]-Table6[[#This Row],[Pred_5]]</f>
        <v>2141.6697086781487</v>
      </c>
      <c r="AU271" s="9">
        <f>ABS(Table6[[#This Row],[Red_5]]/Table6[[#This Row],[sales]])</f>
        <v>0.72330430634101928</v>
      </c>
      <c r="AV271" s="9">
        <f>'[1]6'!L$20+'[1]6'!L$26*Table6[[#This Row],[Online]]+'[1]6'!L$21*Table6[[#This Row],[NJ_DUM]]+'[1]6'!L$22*Table6[[#This Row],[NY_DUM]]+'[1]6'!L$23*Table6[[#This Row],[PA_DUM]]+'[1]6'!L$24*Table6[[#This Row],[CT_DUM]]+'[1]6'!L$25*Table6[[#This Row],[DL_DUM]]</f>
        <v>955.88150962075565</v>
      </c>
      <c r="AW271" s="9">
        <f>Table6[[#This Row],[sales]]-Table6[[#This Row],[Pred_6]]</f>
        <v>2005.0710105048563</v>
      </c>
      <c r="AX271" s="9">
        <f>ABS(Table6[[#This Row],[Red_6]]/Table6[[#This Row],[sales]])</f>
        <v>0.67717094309225723</v>
      </c>
      <c r="AY271" s="9">
        <f>'[1]7'!L$21+'[1]7'!L$27*Table6[[#This Row],[LNTV]]+'[1]7'!L$22*Table6[[#This Row],[NJ_DUM]]+'[1]7'!L$23*Table6[[#This Row],[NY_DUM]]+'[1]7'!L$24*Table6[[#This Row],[PA_DUM]]+'[1]7'!L$25*Table6[[#This Row],[CT_DUM]]+'[1]7'!L$26*Table6[[#This Row],[DL_DUM]]</f>
        <v>5.9109145999924078</v>
      </c>
      <c r="AZ271" s="9">
        <f>Table6[[#This Row],[sales]]-Table6[[#This Row],[Pred_7]]</f>
        <v>2955.0416055256196</v>
      </c>
      <c r="BA271" s="9">
        <f>ABS(Table6[[#This Row],[Red_7]]/Table6[[#This Row],[sales]])</f>
        <v>0.9980037117921291</v>
      </c>
      <c r="BB271" s="9">
        <f>'[1]8'!O$22+'[1]8'!O$28*Table6[[#This Row],[LNRADIOLING]]+'[1]8'!O$23*Table6[[#This Row],[DL_DUM]]+'[1]8'!O$24*Table6[[#This Row],[CT_DUM]]+'[1]8'!O$25*Table6[[#This Row],[PA_DUM]]+'[1]8'!O$26*Table6[[#This Row],[NY_DUM]]+'[1]8'!O$27*Table6[[#This Row],[NJ_DUM]]</f>
        <v>8.5048850207182198</v>
      </c>
      <c r="BC271" s="9">
        <f>Table6[[#This Row],[sales]]-Table6[[#This Row],[Pred_8]]</f>
        <v>2952.4476351048938</v>
      </c>
      <c r="BD271" s="9">
        <f>ABS(Table6[[#This Row],[Red_8]]/Table6[[#This Row],[sales]])</f>
        <v>0.99712765234737455</v>
      </c>
      <c r="BE271" s="9">
        <f>'[1]9'!M$19+'[1]9'!M$21*Table6[[#This Row],[LNONLINE]]+'[1]9'!M$20*Table6[[#This Row],[DL_DUM]]+'[1]9'!M$22*Table6[[#This Row],[CT_DUM]]+'[1]9'!M$23*Table6[[#This Row],[PA_DUM]]+'[1]9'!M$24*Table6[[#This Row],[NY_DUM]]+'[1]9'!M$25*Table6[[#This Row],[NJ_DUM]]</f>
        <v>8.3756407852786978</v>
      </c>
      <c r="BF271" s="9">
        <f>Table6[[#This Row],[sales]]-Table6[[#This Row],[Pred_9]]</f>
        <v>2952.5768793403331</v>
      </c>
      <c r="BG271" s="9">
        <f>ABS(Table6[[#This Row],[Red_9]]/Table6[[#This Row],[sales]])</f>
        <v>0.9971713018941204</v>
      </c>
      <c r="BH271" s="9">
        <f>'[1]10'!P$22+'[1]10'!P$30*Table6[[#This Row],[LNTV]]+'[1]10'!P$29*Table6[[#This Row],[LNRADIOLING]]+'[1]10'!P$24*Table6[[#This Row],[LNONLINELING]]+'[1]10'!P$23*Table6[[#This Row],[DL_DUM]]+'[1]10'!P$25*Table6[[#This Row],[CT_DUM]]+'[1]10'!P$26*Table6[[#This Row],[PA_DUM]]+'[1]10'!P$27*Table6[[#This Row],[NY_DUM]]+'[1]10'!P$28*Table6[[#This Row],[NJ_DUM]]</f>
        <v>8.3826824960072912</v>
      </c>
      <c r="BI271" s="9">
        <f>Table6[[#This Row],[sales]]-Table6[[#This Row],[Pred_10]]</f>
        <v>2952.5698376296045</v>
      </c>
      <c r="BJ271" s="45">
        <f>ABS(Table6[[#This Row],[Red_10]]/Table6[[#This Row],[sales]])</f>
        <v>0.99716892370308874</v>
      </c>
      <c r="BK271" s="9">
        <f>'[1]11'!P$32+'[1]11'!P$40*Table6[[#This Row],[LNONLINELING]]+'[1]11'!P$39*Table6[[#This Row],[LNRADIOLING]]+'[1]11'!P$38*Table6[[#This Row],[LNTVLING]]+'[1]11'!P$33*Table6[[#This Row],[DL_DUM]]+'[1]11'!P$34*Table6[[#This Row],[CT_DUM]]+'[1]11'!P$35*Table6[[#This Row],[PA_DUM]]+'[1]11'!P$36*Table6[[#This Row],[NY_DUM]]+'[1]11'!P$37*Table6[[#This Row],[NJ_DUM]]</f>
        <v>8.4769901636167937</v>
      </c>
      <c r="BL271" s="9">
        <f>Table6[[#This Row],[sales]]-Table6[[#This Row],[ Pred_11]]</f>
        <v>2952.4755299619951</v>
      </c>
      <c r="BM271" s="47">
        <f>ABS(Table6[[#This Row],[ Red_11]]/Table6[[#This Row],[sales]])</f>
        <v>0.99713707325396184</v>
      </c>
      <c r="BN271" s="9">
        <f>'[1]12'!K$22+'[1]12'!K$28*Table6[[#This Row],[COMBINE LN LING]]+'[1]12'!K$23*Table6[[#This Row],[DL_DUM]]+'[1]12'!K$24*Table6[[#This Row],[CT_DUM]]+'[1]12'!K$25*Table6[[#This Row],[PA_DUM]]+'[1]12'!K$26*Table6[[#This Row],[NY_DUM]]+'[1]12'!K$27*Table6[[#This Row],[NJ_DUM]]</f>
        <v>8.3854270623853395</v>
      </c>
      <c r="BO271" s="9">
        <f>Table6[[#This Row],[sales]]-Table6[[#This Row],[ Pred_12]]</f>
        <v>2952.5670930632268</v>
      </c>
      <c r="BP271" s="47">
        <f>ABS(Table6[[#This Row],[ Red_12]]/Table6[[#This Row],[sales]])</f>
        <v>0.99716799678299828</v>
      </c>
      <c r="BQ271">
        <f>LN(G271+'2019 Totals and Calculations'!C$18)</f>
        <v>7.8388376026406892</v>
      </c>
      <c r="BR271">
        <f>LN(Table6[[#This Row],[PROF RADIO]]+'2019 Totals and Calculations'!D$18)</f>
        <v>6.1267335883040586</v>
      </c>
      <c r="BS271">
        <f>LN(Table6[[#This Row],[ONLINE LINGERING]]+'2019 Totals and Calculations'!E$18)</f>
        <v>5.5767737994215256</v>
      </c>
      <c r="BT271">
        <f>MONTH(Table6[[#This Row],[Date]])</f>
        <v>2</v>
      </c>
      <c r="BU271">
        <f t="shared" si="121"/>
        <v>0</v>
      </c>
      <c r="BV271">
        <f t="shared" si="122"/>
        <v>1</v>
      </c>
      <c r="BW271">
        <f t="shared" si="123"/>
        <v>0</v>
      </c>
      <c r="BX271">
        <f t="shared" si="124"/>
        <v>0</v>
      </c>
      <c r="BY271">
        <f t="shared" si="125"/>
        <v>0</v>
      </c>
      <c r="BZ271">
        <f t="shared" si="126"/>
        <v>0</v>
      </c>
      <c r="CA271">
        <f t="shared" si="127"/>
        <v>0</v>
      </c>
      <c r="CB271">
        <f t="shared" si="128"/>
        <v>0</v>
      </c>
      <c r="CC271">
        <f t="shared" si="129"/>
        <v>0</v>
      </c>
      <c r="CD271">
        <f t="shared" si="130"/>
        <v>0</v>
      </c>
      <c r="CE271">
        <f t="shared" si="131"/>
        <v>0</v>
      </c>
      <c r="CF271">
        <f t="shared" si="132"/>
        <v>0</v>
      </c>
      <c r="CG271">
        <f t="shared" si="133"/>
        <v>113</v>
      </c>
      <c r="CH27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2872.516978788085</v>
      </c>
      <c r="CI271" s="79">
        <f>Table6[[#This Row],[sales]]-CH271</f>
        <v>88.435541337526956</v>
      </c>
      <c r="CJ271">
        <f>ABS(Table6[[#This Row],[sales]]-CH271)/Table6[[#This Row],[sales]]</f>
        <v>2.9867260868396254E-2</v>
      </c>
      <c r="CK27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3090.6530179003648</v>
      </c>
      <c r="CL271" s="79">
        <f>Table6[[#This Row],[sales]]-CK271</f>
        <v>-129.70049777475288</v>
      </c>
      <c r="CM271">
        <f>ABS(Table6[[#This Row],[sales]]-CK271)/Table6[[#This Row],[sales]]</f>
        <v>4.3803639839942662E-2</v>
      </c>
      <c r="CN27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3073.1903648191596</v>
      </c>
      <c r="CO271" s="79">
        <f>Table6[[#This Row],[sales]]-CN271</f>
        <v>-112.23784469354769</v>
      </c>
      <c r="CP271">
        <f>ABS(Table6[[#This Row],[sales]]-CN271)/Table6[[#This Row],[sales]]</f>
        <v>3.7905992727227604E-2</v>
      </c>
      <c r="CQ27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2934.545507651992</v>
      </c>
      <c r="CR271" s="79">
        <f>Table6[[#This Row],[sales]]-CQ271</f>
        <v>26.407012473619943</v>
      </c>
      <c r="CS271">
        <f>ABS(Table6[[#This Row],[sales]]-CQ271)/Table6[[#This Row],[sales]]</f>
        <v>8.9184180746335242E-3</v>
      </c>
    </row>
    <row r="272" spans="1:97" x14ac:dyDescent="0.2">
      <c r="A272">
        <v>271</v>
      </c>
      <c r="B272" t="s">
        <v>322</v>
      </c>
      <c r="C272" s="5">
        <v>43527</v>
      </c>
      <c r="D272" s="6">
        <v>755.18774816717973</v>
      </c>
      <c r="E272" s="8">
        <f>YEAR(Table6[[#This Row],[Date]])</f>
        <v>2019</v>
      </c>
      <c r="F272" s="6">
        <f>Table6[[#This Row],[TV_State]]+Table6[[#This Row],[Radio_State]]+Table6[[#This Row],[Online]]</f>
        <v>1145.1439969711541</v>
      </c>
      <c r="G272" s="6">
        <f t="shared" si="108"/>
        <v>1749.7635399944249</v>
      </c>
      <c r="H272" s="6">
        <f>LN(Table6[[#This Row],[PROF TV LING]])</f>
        <v>7.4672359377848441</v>
      </c>
      <c r="I272" s="6">
        <f t="shared" si="109"/>
        <v>6.6269663914041139</v>
      </c>
      <c r="J272" s="6">
        <v>173.3138883573219</v>
      </c>
      <c r="K272" s="6">
        <f t="shared" si="114"/>
        <v>284.24771170832872</v>
      </c>
      <c r="L272" s="6">
        <f>0.5*J271+0.5*Table6[[#This Row],[Radio_State]]</f>
        <v>263.45444169196503</v>
      </c>
      <c r="M272" s="6">
        <f>LN(Table6[[#This Row],[RADIO LINGERING ]])</f>
        <v>5.5738804562283546</v>
      </c>
      <c r="N272" s="6">
        <f t="shared" si="110"/>
        <v>5.1551043340605176</v>
      </c>
      <c r="O272" s="6">
        <v>216.64236044665239</v>
      </c>
      <c r="P272" s="6">
        <f t="shared" si="111"/>
        <v>218.79050711781787</v>
      </c>
      <c r="Q272" s="6">
        <f>0.3*O271+0.7*Table6[[#This Row],[Online]]</f>
        <v>217.9487138801457</v>
      </c>
      <c r="R272" s="6">
        <f>LN(Table6[[#This Row],[ONLINE LINGERING]])</f>
        <v>5.3842597776811942</v>
      </c>
      <c r="S272" s="6">
        <f t="shared" si="112"/>
        <v>5.3782478853747273</v>
      </c>
      <c r="T272" s="6">
        <v>3030.2952953751605</v>
      </c>
      <c r="U272" s="6">
        <f t="shared" si="113"/>
        <v>8.0164153509742935</v>
      </c>
      <c r="V272" s="8">
        <f>YEAR(Table6[[#This Row],[Date]])</f>
        <v>2019</v>
      </c>
      <c r="W272" s="8">
        <f>WEEKNUM(Table6[[#This Row],[Date]])</f>
        <v>10</v>
      </c>
      <c r="X272" t="s">
        <v>436</v>
      </c>
      <c r="Y272" s="9">
        <f>Table6[[#This Row],[LNTVLING]]+Table6[[#This Row],[LNRADIOLING]]+Table6[[#This Row],[LNONLINELING]]</f>
        <v>18.425376171694392</v>
      </c>
      <c r="Z272">
        <f t="shared" si="134"/>
        <v>1</v>
      </c>
      <c r="AA272">
        <f t="shared" si="115"/>
        <v>0</v>
      </c>
      <c r="AB272">
        <f t="shared" si="116"/>
        <v>1</v>
      </c>
      <c r="AC272">
        <f t="shared" si="117"/>
        <v>0</v>
      </c>
      <c r="AD272">
        <f t="shared" si="118"/>
        <v>0</v>
      </c>
      <c r="AE272">
        <f t="shared" si="119"/>
        <v>0</v>
      </c>
      <c r="AF272">
        <f t="shared" si="120"/>
        <v>0</v>
      </c>
      <c r="AG272" s="9">
        <f>'[1]1'!J$20+'[1]1'!J$21*Table6[[#This Row],[TV_State]]</f>
        <v>2072.4060658425383</v>
      </c>
      <c r="AH272" s="9">
        <f>Table6[[#This Row],[sales]]-Table6[[#This Row],[Pred_1]]</f>
        <v>957.88922953262227</v>
      </c>
      <c r="AI272">
        <f>ABS(Table6[[#This Row],[Res_1]])/Table6[[#This Row],[sales]]</f>
        <v>0.31610425261015113</v>
      </c>
      <c r="AJ272" s="9">
        <f>'[1]2'!J$20+'[1]2'!J$21*Table6[[#This Row],[Radio_State]]</f>
        <v>2475.1392730698644</v>
      </c>
      <c r="AK272" s="9">
        <f>Table6[[#This Row],[sales]]-Table6[[#This Row],[ Pred_2 ]]</f>
        <v>555.15602230529612</v>
      </c>
      <c r="AL272">
        <f>ABS(Table6[[#This Row],[ Res_2 ]])/Table6[[#This Row],[sales]]</f>
        <v>0.18320195498853717</v>
      </c>
      <c r="AM272" s="10">
        <f>'[1]3'!J$20+'[1]3'!J$21*Data!O272</f>
        <v>3052.34266990368</v>
      </c>
      <c r="AN272" s="9">
        <f>Table6[[#This Row],[sales]]-Table6[[#This Row],[Pred_3]]</f>
        <v>-22.047374528519413</v>
      </c>
      <c r="AO272" s="9">
        <f>ABS(Table6[[#This Row],[Res_3]])/Table6[[#This Row],[sales]]</f>
        <v>7.2756521657041592E-3</v>
      </c>
      <c r="AP272" s="9">
        <f>'[1]4'!L$21+'[1]4'!L$27*Table6[[#This Row],[TV_State]]+'[1]4'!L$22*Table6[[#This Row],[NJ_DUM]]+'[1]4'!L$23*Table6[[#This Row],[NY_DUM]]+'[1]4'!L$24*Table6[[#This Row],[PA_DUM]]+'[1]4'!L$25*Table6[[#This Row],[CT_DUM]]+'[1]4'!L$26*Table6[[#This Row],[DL_DUM]]</f>
        <v>404.40979483281757</v>
      </c>
      <c r="AQ272" s="9">
        <f>Table6[[#This Row],[sales]]-Table6[[#This Row],[Pred_4]]</f>
        <v>2625.8855005423429</v>
      </c>
      <c r="AR272">
        <f>ABS(Table6[[#This Row],[Res_4]]/Table6[[#This Row],[sales]])</f>
        <v>0.86654442705632406</v>
      </c>
      <c r="AS272" s="9">
        <f>'[1]5'!L$20+'[1]5'!L$26*Table6[[#This Row],[Radio_State]]+'[1]5'!L$21*Table6[[#This Row],[NJ_DUM]]+'[1]5'!L$22*Table6[[#This Row],[NY_DUM]]+'[1]5'!L$23*Table6[[#This Row],[PA_DUM]]+'[1]5'!L$24*Table6[[#This Row],[CT_DUM]]+'[1]5'!L$25*Table6[[#This Row],[DL_DUM]]</f>
        <v>501.70046035352442</v>
      </c>
      <c r="AT272" s="9">
        <f>Table6[[#This Row],[sales]]-Table6[[#This Row],[Pred_5]]</f>
        <v>2528.5948350216363</v>
      </c>
      <c r="AU272" s="9">
        <f>ABS(Table6[[#This Row],[Red_5]]/Table6[[#This Row],[sales]])</f>
        <v>0.83443842548308078</v>
      </c>
      <c r="AV272" s="9">
        <f>'[1]6'!L$20+'[1]6'!L$26*Table6[[#This Row],[Online]]+'[1]6'!L$21*Table6[[#This Row],[NJ_DUM]]+'[1]6'!L$22*Table6[[#This Row],[NY_DUM]]+'[1]6'!L$23*Table6[[#This Row],[PA_DUM]]+'[1]6'!L$24*Table6[[#This Row],[CT_DUM]]+'[1]6'!L$25*Table6[[#This Row],[DL_DUM]]</f>
        <v>936.92955417793121</v>
      </c>
      <c r="AW272" s="9">
        <f>Table6[[#This Row],[sales]]-Table6[[#This Row],[Pred_6]]</f>
        <v>2093.3657411972295</v>
      </c>
      <c r="AX272" s="9">
        <f>ABS(Table6[[#This Row],[Red_6]]/Table6[[#This Row],[sales]])</f>
        <v>0.69081245791198176</v>
      </c>
      <c r="AY272" s="9">
        <f>'[1]7'!L$21+'[1]7'!L$27*Table6[[#This Row],[LNTV]]+'[1]7'!L$22*Table6[[#This Row],[NJ_DUM]]+'[1]7'!L$23*Table6[[#This Row],[NY_DUM]]+'[1]7'!L$24*Table6[[#This Row],[PA_DUM]]+'[1]7'!L$25*Table6[[#This Row],[CT_DUM]]+'[1]7'!L$26*Table6[[#This Row],[DL_DUM]]</f>
        <v>5.8790726566890177</v>
      </c>
      <c r="AZ272" s="9">
        <f>Table6[[#This Row],[sales]]-Table6[[#This Row],[Pred_7]]</f>
        <v>3024.4162227184715</v>
      </c>
      <c r="BA272" s="9">
        <f>ABS(Table6[[#This Row],[Red_7]]/Table6[[#This Row],[sales]])</f>
        <v>0.99805990107113929</v>
      </c>
      <c r="BB272" s="9">
        <f>'[1]8'!O$22+'[1]8'!O$28*Table6[[#This Row],[LNRADIOLING]]+'[1]8'!O$23*Table6[[#This Row],[DL_DUM]]+'[1]8'!O$24*Table6[[#This Row],[CT_DUM]]+'[1]8'!O$25*Table6[[#This Row],[PA_DUM]]+'[1]8'!O$26*Table6[[#This Row],[NY_DUM]]+'[1]8'!O$27*Table6[[#This Row],[NJ_DUM]]</f>
        <v>8.4842454482694869</v>
      </c>
      <c r="BC272" s="9">
        <f>Table6[[#This Row],[sales]]-Table6[[#This Row],[Pred_8]]</f>
        <v>3021.811049926891</v>
      </c>
      <c r="BD272" s="9">
        <f>ABS(Table6[[#This Row],[Red_8]]/Table6[[#This Row],[sales]])</f>
        <v>0.99720019185548736</v>
      </c>
      <c r="BE272" s="9">
        <f>'[1]9'!M$19+'[1]9'!M$21*Table6[[#This Row],[LNONLINE]]+'[1]9'!M$20*Table6[[#This Row],[DL_DUM]]+'[1]9'!M$22*Table6[[#This Row],[CT_DUM]]+'[1]9'!M$23*Table6[[#This Row],[PA_DUM]]+'[1]9'!M$24*Table6[[#This Row],[NY_DUM]]+'[1]9'!M$25*Table6[[#This Row],[NJ_DUM]]</f>
        <v>8.3693398886160342</v>
      </c>
      <c r="BF272" s="9">
        <f>Table6[[#This Row],[sales]]-Table6[[#This Row],[Pred_9]]</f>
        <v>3021.9259554865444</v>
      </c>
      <c r="BG272" s="9">
        <f>ABS(Table6[[#This Row],[Red_9]]/Table6[[#This Row],[sales]])</f>
        <v>0.99723811078696212</v>
      </c>
      <c r="BH272" s="9">
        <f>'[1]10'!P$22+'[1]10'!P$30*Table6[[#This Row],[LNTV]]+'[1]10'!P$29*Table6[[#This Row],[LNRADIOLING]]+'[1]10'!P$24*Table6[[#This Row],[LNONLINELING]]+'[1]10'!P$23*Table6[[#This Row],[DL_DUM]]+'[1]10'!P$25*Table6[[#This Row],[CT_DUM]]+'[1]10'!P$26*Table6[[#This Row],[PA_DUM]]+'[1]10'!P$27*Table6[[#This Row],[NY_DUM]]+'[1]10'!P$28*Table6[[#This Row],[NJ_DUM]]</f>
        <v>8.438172886794888</v>
      </c>
      <c r="BI272" s="9">
        <f>Table6[[#This Row],[sales]]-Table6[[#This Row],[Pred_10]]</f>
        <v>3021.8571224883658</v>
      </c>
      <c r="BJ272" s="45">
        <f>ABS(Table6[[#This Row],[Red_10]]/Table6[[#This Row],[sales]])</f>
        <v>0.99721539583958263</v>
      </c>
      <c r="BK272" s="9">
        <f>'[1]11'!P$32+'[1]11'!P$40*Table6[[#This Row],[LNONLINELING]]+'[1]11'!P$39*Table6[[#This Row],[LNRADIOLING]]+'[1]11'!P$38*Table6[[#This Row],[LNTVLING]]+'[1]11'!P$33*Table6[[#This Row],[DL_DUM]]+'[1]11'!P$34*Table6[[#This Row],[CT_DUM]]+'[1]11'!P$35*Table6[[#This Row],[PA_DUM]]+'[1]11'!P$36*Table6[[#This Row],[NY_DUM]]+'[1]11'!P$37*Table6[[#This Row],[NJ_DUM]]</f>
        <v>8.5544600180295518</v>
      </c>
      <c r="BL272" s="9">
        <f>Table6[[#This Row],[sales]]-Table6[[#This Row],[ Pred_11]]</f>
        <v>3021.7408353571309</v>
      </c>
      <c r="BM272" s="47">
        <f>ABS(Table6[[#This Row],[ Red_11]]/Table6[[#This Row],[sales]])</f>
        <v>0.99717702098832228</v>
      </c>
      <c r="BN272" s="9">
        <f>'[1]12'!K$22+'[1]12'!K$28*Table6[[#This Row],[COMBINE LN LING]]+'[1]12'!K$23*Table6[[#This Row],[DL_DUM]]+'[1]12'!K$24*Table6[[#This Row],[CT_DUM]]+'[1]12'!K$25*Table6[[#This Row],[PA_DUM]]+'[1]12'!K$26*Table6[[#This Row],[NY_DUM]]+'[1]12'!K$27*Table6[[#This Row],[NJ_DUM]]</f>
        <v>8.3355542258253248</v>
      </c>
      <c r="BO272" s="9">
        <f>Table6[[#This Row],[sales]]-Table6[[#This Row],[ Pred_12]]</f>
        <v>3021.9597411493351</v>
      </c>
      <c r="BP272" s="47">
        <f>ABS(Table6[[#This Row],[ Red_12]]/Table6[[#This Row],[sales]])</f>
        <v>0.99724926008414194</v>
      </c>
      <c r="BQ272">
        <f>LN(G272+'2019 Totals and Calculations'!C$18)</f>
        <v>7.6549203893711288</v>
      </c>
      <c r="BR272">
        <f>LN(Table6[[#This Row],[PROF RADIO]]+'2019 Totals and Calculations'!D$18)</f>
        <v>5.8493365319763919</v>
      </c>
      <c r="BS272">
        <f>LN(Table6[[#This Row],[ONLINE LINGERING]]+'2019 Totals and Calculations'!E$18)</f>
        <v>5.5676804587456248</v>
      </c>
      <c r="BT272">
        <f>MONTH(Table6[[#This Row],[Date]])</f>
        <v>3</v>
      </c>
      <c r="BU272">
        <f t="shared" si="121"/>
        <v>0</v>
      </c>
      <c r="BV272">
        <f t="shared" si="122"/>
        <v>0</v>
      </c>
      <c r="BW272">
        <f t="shared" si="123"/>
        <v>1</v>
      </c>
      <c r="BX272">
        <f t="shared" si="124"/>
        <v>0</v>
      </c>
      <c r="BY272">
        <f t="shared" si="125"/>
        <v>0</v>
      </c>
      <c r="BZ272">
        <f t="shared" si="126"/>
        <v>0</v>
      </c>
      <c r="CA272">
        <f t="shared" si="127"/>
        <v>0</v>
      </c>
      <c r="CB272">
        <f t="shared" si="128"/>
        <v>0</v>
      </c>
      <c r="CC272">
        <f t="shared" si="129"/>
        <v>0</v>
      </c>
      <c r="CD272">
        <f t="shared" si="130"/>
        <v>0</v>
      </c>
      <c r="CE272">
        <f t="shared" si="131"/>
        <v>0</v>
      </c>
      <c r="CF272">
        <f t="shared" si="132"/>
        <v>0</v>
      </c>
      <c r="CG272">
        <f t="shared" si="133"/>
        <v>114</v>
      </c>
      <c r="CH27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2726.6849454857861</v>
      </c>
      <c r="CI272" s="79">
        <f>Table6[[#This Row],[sales]]-CH272</f>
        <v>303.61034988937445</v>
      </c>
      <c r="CJ272">
        <f>ABS(Table6[[#This Row],[sales]]-CH272)/Table6[[#This Row],[sales]]</f>
        <v>0.10019167120535905</v>
      </c>
      <c r="CK27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2845.2159932736408</v>
      </c>
      <c r="CL272" s="79">
        <f>Table6[[#This Row],[sales]]-CK272</f>
        <v>185.07930210151972</v>
      </c>
      <c r="CM272">
        <f>ABS(Table6[[#This Row],[sales]]-CK272)/Table6[[#This Row],[sales]]</f>
        <v>6.1076325592422598E-2</v>
      </c>
      <c r="CN27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3071.2979292860873</v>
      </c>
      <c r="CO272" s="79">
        <f>Table6[[#This Row],[sales]]-CN272</f>
        <v>-41.002633910926761</v>
      </c>
      <c r="CP272">
        <f>ABS(Table6[[#This Row],[sales]]-CN272)/Table6[[#This Row],[sales]]</f>
        <v>1.3530903728592067E-2</v>
      </c>
      <c r="CQ27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2779.7397501765126</v>
      </c>
      <c r="CR272" s="79">
        <f>Table6[[#This Row],[sales]]-CQ272</f>
        <v>250.55554519864791</v>
      </c>
      <c r="CS272">
        <f>ABS(Table6[[#This Row],[sales]]-CQ272)/Table6[[#This Row],[sales]]</f>
        <v>8.2683540967458197E-2</v>
      </c>
    </row>
    <row r="273" spans="1:97" x14ac:dyDescent="0.2">
      <c r="A273">
        <v>272</v>
      </c>
      <c r="B273" t="s">
        <v>322</v>
      </c>
      <c r="C273" s="5">
        <v>43534</v>
      </c>
      <c r="D273" s="6">
        <v>566.39081112538486</v>
      </c>
      <c r="E273" s="8">
        <f>YEAR(Table6[[#This Row],[Date]])</f>
        <v>2019</v>
      </c>
      <c r="F273" s="6">
        <f>Table6[[#This Row],[TV_State]]+Table6[[#This Row],[Radio_State]]+Table6[[#This Row],[Online]]</f>
        <v>960.24662241739884</v>
      </c>
      <c r="G273" s="6">
        <f t="shared" si="108"/>
        <v>1394.7517213337128</v>
      </c>
      <c r="H273" s="6">
        <f>LN(Table6[[#This Row],[PROF TV LING]])</f>
        <v>7.240471700877027</v>
      </c>
      <c r="I273" s="6">
        <f t="shared" si="109"/>
        <v>6.3392843189523331</v>
      </c>
      <c r="J273" s="6">
        <v>175.04702724089515</v>
      </c>
      <c r="K273" s="6">
        <f t="shared" si="114"/>
        <v>229.64736947461193</v>
      </c>
      <c r="L273" s="6">
        <f>0.5*J272+0.5*Table6[[#This Row],[Radio_State]]</f>
        <v>174.18045779910852</v>
      </c>
      <c r="M273" s="6">
        <f>LN(Table6[[#This Row],[RADIO LINGERING ]])</f>
        <v>5.160091875571557</v>
      </c>
      <c r="N273" s="6">
        <f t="shared" si="110"/>
        <v>5.1650546649136864</v>
      </c>
      <c r="O273" s="6">
        <v>218.80878405111895</v>
      </c>
      <c r="P273" s="6">
        <f t="shared" si="111"/>
        <v>218.80330097112861</v>
      </c>
      <c r="Q273" s="6">
        <f>0.3*O272+0.7*Table6[[#This Row],[Online]]</f>
        <v>218.15885696977898</v>
      </c>
      <c r="R273" s="6">
        <f>LN(Table6[[#This Row],[ONLINE LINGERING]])</f>
        <v>5.3852234991111532</v>
      </c>
      <c r="S273" s="6">
        <f t="shared" si="112"/>
        <v>5.3881982162278961</v>
      </c>
      <c r="T273" s="6">
        <v>2610.5192800405316</v>
      </c>
      <c r="U273" s="6">
        <f t="shared" si="113"/>
        <v>7.8673044383971824</v>
      </c>
      <c r="V273" s="8">
        <f>YEAR(Table6[[#This Row],[Date]])</f>
        <v>2019</v>
      </c>
      <c r="W273" s="8">
        <f>WEEKNUM(Table6[[#This Row],[Date]])</f>
        <v>11</v>
      </c>
      <c r="X273" t="s">
        <v>437</v>
      </c>
      <c r="Y273" s="9">
        <f>Table6[[#This Row],[LNTVLING]]+Table6[[#This Row],[LNRADIOLING]]+Table6[[#This Row],[LNONLINELING]]</f>
        <v>17.785787075559735</v>
      </c>
      <c r="Z273">
        <f t="shared" si="134"/>
        <v>1</v>
      </c>
      <c r="AA273">
        <f t="shared" si="115"/>
        <v>0</v>
      </c>
      <c r="AB273">
        <f t="shared" si="116"/>
        <v>1</v>
      </c>
      <c r="AC273">
        <f t="shared" si="117"/>
        <v>0</v>
      </c>
      <c r="AD273">
        <f t="shared" si="118"/>
        <v>0</v>
      </c>
      <c r="AE273">
        <f t="shared" si="119"/>
        <v>0</v>
      </c>
      <c r="AF273">
        <f t="shared" si="120"/>
        <v>0</v>
      </c>
      <c r="AG273" s="9">
        <f>'[1]1'!J$20+'[1]1'!J$21*Table6[[#This Row],[TV_State]]</f>
        <v>1886.7376857459849</v>
      </c>
      <c r="AH273" s="9">
        <f>Table6[[#This Row],[sales]]-Table6[[#This Row],[Pred_1]]</f>
        <v>723.78159429454672</v>
      </c>
      <c r="AI273">
        <f>ABS(Table6[[#This Row],[Res_1]])/Table6[[#This Row],[sales]]</f>
        <v>0.27725579344631734</v>
      </c>
      <c r="AJ273" s="9">
        <f>'[1]2'!J$20+'[1]2'!J$21*Table6[[#This Row],[Radio_State]]</f>
        <v>2482.7478477605882</v>
      </c>
      <c r="AK273" s="9">
        <f>Table6[[#This Row],[sales]]-Table6[[#This Row],[ Pred_2 ]]</f>
        <v>127.77143227994338</v>
      </c>
      <c r="AL273">
        <f>ABS(Table6[[#This Row],[ Res_2 ]])/Table6[[#This Row],[sales]]</f>
        <v>4.8944833794891403E-2</v>
      </c>
      <c r="AM273" s="10">
        <f>'[1]3'!J$20+'[1]3'!J$21*Data!O273</f>
        <v>3064.8587947854685</v>
      </c>
      <c r="AN273" s="9">
        <f>Table6[[#This Row],[sales]]-Table6[[#This Row],[Pred_3]]</f>
        <v>-454.33951474493688</v>
      </c>
      <c r="AO273" s="9">
        <f>ABS(Table6[[#This Row],[Res_3]])/Table6[[#This Row],[sales]]</f>
        <v>0.17404181544213024</v>
      </c>
      <c r="AP273" s="9">
        <f>'[1]4'!L$21+'[1]4'!L$27*Table6[[#This Row],[TV_State]]+'[1]4'!L$22*Table6[[#This Row],[NJ_DUM]]+'[1]4'!L$23*Table6[[#This Row],[NY_DUM]]+'[1]4'!L$24*Table6[[#This Row],[PA_DUM]]+'[1]4'!L$25*Table6[[#This Row],[CT_DUM]]+'[1]4'!L$26*Table6[[#This Row],[DL_DUM]]</f>
        <v>362.76484471106897</v>
      </c>
      <c r="AQ273" s="9">
        <f>Table6[[#This Row],[sales]]-Table6[[#This Row],[Pred_4]]</f>
        <v>2247.7544353294625</v>
      </c>
      <c r="AR273">
        <f>ABS(Table6[[#This Row],[Res_4]]/Table6[[#This Row],[sales]])</f>
        <v>0.86103728576736016</v>
      </c>
      <c r="AS273" s="9">
        <f>'[1]5'!L$20+'[1]5'!L$26*Table6[[#This Row],[Radio_State]]+'[1]5'!L$21*Table6[[#This Row],[NJ_DUM]]+'[1]5'!L$22*Table6[[#This Row],[NY_DUM]]+'[1]5'!L$23*Table6[[#This Row],[PA_DUM]]+'[1]5'!L$24*Table6[[#This Row],[CT_DUM]]+'[1]5'!L$25*Table6[[#This Row],[DL_DUM]]</f>
        <v>504.75354967378922</v>
      </c>
      <c r="AT273" s="9">
        <f>Table6[[#This Row],[sales]]-Table6[[#This Row],[Pred_5]]</f>
        <v>2105.7657303667424</v>
      </c>
      <c r="AU273" s="9">
        <f>ABS(Table6[[#This Row],[Red_5]]/Table6[[#This Row],[sales]])</f>
        <v>0.80664630461340536</v>
      </c>
      <c r="AV273" s="9">
        <f>'[1]6'!L$20+'[1]6'!L$26*Table6[[#This Row],[Online]]+'[1]6'!L$21*Table6[[#This Row],[NJ_DUM]]+'[1]6'!L$22*Table6[[#This Row],[NY_DUM]]+'[1]6'!L$23*Table6[[#This Row],[PA_DUM]]+'[1]6'!L$24*Table6[[#This Row],[CT_DUM]]+'[1]6'!L$25*Table6[[#This Row],[DL_DUM]]</f>
        <v>946.35838773157536</v>
      </c>
      <c r="AW273" s="9">
        <f>Table6[[#This Row],[sales]]-Table6[[#This Row],[Pred_6]]</f>
        <v>1664.1608923089561</v>
      </c>
      <c r="AX273" s="9">
        <f>ABS(Table6[[#This Row],[Red_6]]/Table6[[#This Row],[sales]])</f>
        <v>0.63748270508200111</v>
      </c>
      <c r="AY273" s="9">
        <f>'[1]7'!L$21+'[1]7'!L$27*Table6[[#This Row],[LNTV]]+'[1]7'!L$22*Table6[[#This Row],[NJ_DUM]]+'[1]7'!L$23*Table6[[#This Row],[NY_DUM]]+'[1]7'!L$24*Table6[[#This Row],[PA_DUM]]+'[1]7'!L$25*Table6[[#This Row],[CT_DUM]]+'[1]7'!L$26*Table6[[#This Row],[DL_DUM]]</f>
        <v>5.8472307133856285</v>
      </c>
      <c r="AZ273" s="9">
        <f>Table6[[#This Row],[sales]]-Table6[[#This Row],[Pred_7]]</f>
        <v>2604.6720493271459</v>
      </c>
      <c r="BA273" s="9">
        <f>ABS(Table6[[#This Row],[Red_7]]/Table6[[#This Row],[sales]])</f>
        <v>0.99776012735929887</v>
      </c>
      <c r="BB273" s="9">
        <f>'[1]8'!O$22+'[1]8'!O$28*Table6[[#This Row],[LNRADIOLING]]+'[1]8'!O$23*Table6[[#This Row],[DL_DUM]]+'[1]8'!O$24*Table6[[#This Row],[CT_DUM]]+'[1]8'!O$25*Table6[[#This Row],[PA_DUM]]+'[1]8'!O$26*Table6[[#This Row],[NY_DUM]]+'[1]8'!O$27*Table6[[#This Row],[NJ_DUM]]</f>
        <v>8.4547253799930022</v>
      </c>
      <c r="BC273" s="9">
        <f>Table6[[#This Row],[sales]]-Table6[[#This Row],[Pred_8]]</f>
        <v>2602.0645546605388</v>
      </c>
      <c r="BD273" s="9">
        <f>ABS(Table6[[#This Row],[Red_8]]/Table6[[#This Row],[sales]])</f>
        <v>0.99676128598450286</v>
      </c>
      <c r="BE273" s="9">
        <f>'[1]9'!M$19+'[1]9'!M$21*Table6[[#This Row],[LNONLINE]]+'[1]9'!M$20*Table6[[#This Row],[DL_DUM]]+'[1]9'!M$22*Table6[[#This Row],[CT_DUM]]+'[1]9'!M$23*Table6[[#This Row],[PA_DUM]]+'[1]9'!M$24*Table6[[#This Row],[NY_DUM]]+'[1]9'!M$25*Table6[[#This Row],[NJ_DUM]]</f>
        <v>8.3724903369473651</v>
      </c>
      <c r="BF273" s="9">
        <f>Table6[[#This Row],[sales]]-Table6[[#This Row],[Pred_9]]</f>
        <v>2602.1467897035841</v>
      </c>
      <c r="BG273" s="9">
        <f>ABS(Table6[[#This Row],[Red_9]]/Table6[[#This Row],[sales]])</f>
        <v>0.99679278739637678</v>
      </c>
      <c r="BH273" s="9">
        <f>'[1]10'!P$22+'[1]10'!P$30*Table6[[#This Row],[LNTV]]+'[1]10'!P$29*Table6[[#This Row],[LNRADIOLING]]+'[1]10'!P$24*Table6[[#This Row],[LNONLINELING]]+'[1]10'!P$23*Table6[[#This Row],[DL_DUM]]+'[1]10'!P$25*Table6[[#This Row],[CT_DUM]]+'[1]10'!P$26*Table6[[#This Row],[PA_DUM]]+'[1]10'!P$27*Table6[[#This Row],[NY_DUM]]+'[1]10'!P$28*Table6[[#This Row],[NJ_DUM]]</f>
        <v>8.5276171776240304</v>
      </c>
      <c r="BI273" s="9">
        <f>Table6[[#This Row],[sales]]-Table6[[#This Row],[Pred_10]]</f>
        <v>2601.9916628629076</v>
      </c>
      <c r="BJ273" s="45">
        <f>ABS(Table6[[#This Row],[Red_10]]/Table6[[#This Row],[sales]])</f>
        <v>0.99673336364805865</v>
      </c>
      <c r="BK273" s="9">
        <f>'[1]11'!P$32+'[1]11'!P$40*Table6[[#This Row],[LNONLINELING]]+'[1]11'!P$39*Table6[[#This Row],[LNRADIOLING]]+'[1]11'!P$38*Table6[[#This Row],[LNTVLING]]+'[1]11'!P$33*Table6[[#This Row],[DL_DUM]]+'[1]11'!P$34*Table6[[#This Row],[CT_DUM]]+'[1]11'!P$35*Table6[[#This Row],[PA_DUM]]+'[1]11'!P$36*Table6[[#This Row],[NY_DUM]]+'[1]11'!P$37*Table6[[#This Row],[NJ_DUM]]</f>
        <v>8.6581922376697893</v>
      </c>
      <c r="BL273" s="9">
        <f>Table6[[#This Row],[sales]]-Table6[[#This Row],[ Pred_11]]</f>
        <v>2601.8610878028617</v>
      </c>
      <c r="BM273" s="47">
        <f>ABS(Table6[[#This Row],[ Red_11]]/Table6[[#This Row],[sales]])</f>
        <v>0.9966833448410557</v>
      </c>
      <c r="BN273" s="9">
        <f>'[1]12'!K$22+'[1]12'!K$28*Table6[[#This Row],[COMBINE LN LING]]+'[1]12'!K$23*Table6[[#This Row],[DL_DUM]]+'[1]12'!K$24*Table6[[#This Row],[CT_DUM]]+'[1]12'!K$25*Table6[[#This Row],[PA_DUM]]+'[1]12'!K$26*Table6[[#This Row],[NY_DUM]]+'[1]12'!K$27*Table6[[#This Row],[NJ_DUM]]</f>
        <v>8.2740028091270084</v>
      </c>
      <c r="BO273" s="9">
        <f>Table6[[#This Row],[sales]]-Table6[[#This Row],[ Pred_12]]</f>
        <v>2602.2452772314045</v>
      </c>
      <c r="BP273" s="47">
        <f>ABS(Table6[[#This Row],[ Red_12]]/Table6[[#This Row],[sales]])</f>
        <v>0.9968305145752463</v>
      </c>
      <c r="BQ273">
        <f>LN(G273+'2019 Totals and Calculations'!C$18)</f>
        <v>7.4707910608119503</v>
      </c>
      <c r="BR273">
        <f>LN(Table6[[#This Row],[PROF RADIO]]+'2019 Totals and Calculations'!D$18)</f>
        <v>5.6781355039379671</v>
      </c>
      <c r="BS273">
        <f>LN(Table6[[#This Row],[ONLINE LINGERING]]+'2019 Totals and Calculations'!E$18)</f>
        <v>5.568482742480505</v>
      </c>
      <c r="BT273">
        <f>MONTH(Table6[[#This Row],[Date]])</f>
        <v>3</v>
      </c>
      <c r="BU273">
        <f t="shared" si="121"/>
        <v>0</v>
      </c>
      <c r="BV273">
        <f t="shared" si="122"/>
        <v>0</v>
      </c>
      <c r="BW273">
        <f t="shared" si="123"/>
        <v>1</v>
      </c>
      <c r="BX273">
        <f t="shared" si="124"/>
        <v>0</v>
      </c>
      <c r="BY273">
        <f t="shared" si="125"/>
        <v>0</v>
      </c>
      <c r="BZ273">
        <f t="shared" si="126"/>
        <v>0</v>
      </c>
      <c r="CA273">
        <f t="shared" si="127"/>
        <v>0</v>
      </c>
      <c r="CB273">
        <f t="shared" si="128"/>
        <v>0</v>
      </c>
      <c r="CC273">
        <f t="shared" si="129"/>
        <v>0</v>
      </c>
      <c r="CD273">
        <f t="shared" si="130"/>
        <v>0</v>
      </c>
      <c r="CE273">
        <f t="shared" si="131"/>
        <v>0</v>
      </c>
      <c r="CF273">
        <f t="shared" si="132"/>
        <v>0</v>
      </c>
      <c r="CG273">
        <f t="shared" si="133"/>
        <v>115</v>
      </c>
      <c r="CH27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2588.0929224185061</v>
      </c>
      <c r="CI273" s="79">
        <f>Table6[[#This Row],[sales]]-CH273</f>
        <v>22.426357622025535</v>
      </c>
      <c r="CJ273">
        <f>ABS(Table6[[#This Row],[sales]]-CH273)/Table6[[#This Row],[sales]]</f>
        <v>8.5907649843817036E-3</v>
      </c>
      <c r="CK27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2705.9148297562529</v>
      </c>
      <c r="CL273" s="79">
        <f>Table6[[#This Row],[sales]]-CK273</f>
        <v>-95.395549715721245</v>
      </c>
      <c r="CM273">
        <f>ABS(Table6[[#This Row],[sales]]-CK273)/Table6[[#This Row],[sales]]</f>
        <v>3.6542748580749844E-2</v>
      </c>
      <c r="CN27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3079.3424038281837</v>
      </c>
      <c r="CO273" s="79">
        <f>Table6[[#This Row],[sales]]-CN273</f>
        <v>-468.82312378765209</v>
      </c>
      <c r="CP273">
        <f>ABS(Table6[[#This Row],[sales]]-CN273)/Table6[[#This Row],[sales]]</f>
        <v>0.17958998708501131</v>
      </c>
      <c r="CQ27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2678.5614696308685</v>
      </c>
      <c r="CR273" s="79">
        <f>Table6[[#This Row],[sales]]-CQ273</f>
        <v>-68.042189590336875</v>
      </c>
      <c r="CS273">
        <f>ABS(Table6[[#This Row],[sales]]-CQ273)/Table6[[#This Row],[sales]]</f>
        <v>2.6064618679728899E-2</v>
      </c>
    </row>
    <row r="274" spans="1:97" x14ac:dyDescent="0.2">
      <c r="A274">
        <v>273</v>
      </c>
      <c r="B274" t="s">
        <v>322</v>
      </c>
      <c r="C274" s="5">
        <v>43541</v>
      </c>
      <c r="D274" s="6">
        <v>424.79310834403861</v>
      </c>
      <c r="E274" s="8">
        <f>YEAR(Table6[[#This Row],[Date]])</f>
        <v>2019</v>
      </c>
      <c r="F274" s="6">
        <f>Table6[[#This Row],[TV_State]]+Table6[[#This Row],[Radio_State]]+Table6[[#This Row],[Online]]</f>
        <v>822.5874777489729</v>
      </c>
      <c r="G274" s="6">
        <f t="shared" si="108"/>
        <v>1103.7641374368104</v>
      </c>
      <c r="H274" s="6">
        <f>LN(Table6[[#This Row],[PROF TV LING]])</f>
        <v>7.0064815603859127</v>
      </c>
      <c r="I274" s="6">
        <f t="shared" si="109"/>
        <v>6.0516022465005523</v>
      </c>
      <c r="J274" s="6">
        <v>176.79749751330411</v>
      </c>
      <c r="K274" s="6">
        <f t="shared" si="114"/>
        <v>203.22243349395802</v>
      </c>
      <c r="L274" s="6">
        <f>0.5*J273+0.5*Table6[[#This Row],[Radio_State]]</f>
        <v>175.92226237709963</v>
      </c>
      <c r="M274" s="6">
        <f>LN(Table6[[#This Row],[RADIO LINGERING ]])</f>
        <v>5.1700422064247249</v>
      </c>
      <c r="N274" s="6">
        <f t="shared" si="110"/>
        <v>5.1750049957668542</v>
      </c>
      <c r="O274" s="6">
        <v>220.99687189163012</v>
      </c>
      <c r="P274" s="6">
        <f t="shared" si="111"/>
        <v>220.33880061547967</v>
      </c>
      <c r="Q274" s="6">
        <f>0.3*O273+0.7*Table6[[#This Row],[Online]]</f>
        <v>220.34044553947678</v>
      </c>
      <c r="R274" s="6">
        <f>LN(Table6[[#This Row],[ONLINE LINGERING]])</f>
        <v>5.395173829964321</v>
      </c>
      <c r="S274" s="6">
        <f t="shared" si="112"/>
        <v>5.398148547081064</v>
      </c>
      <c r="T274" s="6">
        <v>2395.6038558922141</v>
      </c>
      <c r="U274" s="6">
        <f t="shared" si="113"/>
        <v>7.781390609961651</v>
      </c>
      <c r="V274" s="8">
        <f>YEAR(Table6[[#This Row],[Date]])</f>
        <v>2019</v>
      </c>
      <c r="W274" s="8">
        <f>WEEKNUM(Table6[[#This Row],[Date]])</f>
        <v>12</v>
      </c>
      <c r="X274" t="s">
        <v>438</v>
      </c>
      <c r="Y274" s="9">
        <f>Table6[[#This Row],[LNTVLING]]+Table6[[#This Row],[LNRADIOLING]]+Table6[[#This Row],[LNONLINELING]]</f>
        <v>17.57169759677496</v>
      </c>
      <c r="Z274">
        <f t="shared" si="134"/>
        <v>1</v>
      </c>
      <c r="AA274">
        <f t="shared" si="115"/>
        <v>0</v>
      </c>
      <c r="AB274">
        <f t="shared" si="116"/>
        <v>1</v>
      </c>
      <c r="AC274">
        <f t="shared" si="117"/>
        <v>0</v>
      </c>
      <c r="AD274">
        <f t="shared" si="118"/>
        <v>0</v>
      </c>
      <c r="AE274">
        <f t="shared" si="119"/>
        <v>0</v>
      </c>
      <c r="AF274">
        <f t="shared" si="120"/>
        <v>0</v>
      </c>
      <c r="AG274" s="9">
        <f>'[1]1'!J$20+'[1]1'!J$21*Table6[[#This Row],[TV_State]]</f>
        <v>1747.4864006735695</v>
      </c>
      <c r="AH274" s="9">
        <f>Table6[[#This Row],[sales]]-Table6[[#This Row],[Pred_1]]</f>
        <v>648.11745521864464</v>
      </c>
      <c r="AI274">
        <f>ABS(Table6[[#This Row],[Res_1]])/Table6[[#This Row],[sales]]</f>
        <v>0.27054450326774121</v>
      </c>
      <c r="AJ274" s="9">
        <f>'[1]2'!J$20+'[1]2'!J$21*Table6[[#This Row],[Radio_State]]</f>
        <v>2490.4325081982188</v>
      </c>
      <c r="AK274" s="9">
        <f>Table6[[#This Row],[sales]]-Table6[[#This Row],[ Pred_2 ]]</f>
        <v>-94.828652306004642</v>
      </c>
      <c r="AL274">
        <f>ABS(Table6[[#This Row],[ Res_2 ]])/Table6[[#This Row],[sales]]</f>
        <v>3.9584446348574956E-2</v>
      </c>
      <c r="AM274" s="10">
        <f>'[1]3'!J$20+'[1]3'!J$21*Data!O274</f>
        <v>3077.5000809160747</v>
      </c>
      <c r="AN274" s="9">
        <f>Table6[[#This Row],[sales]]-Table6[[#This Row],[Pred_3]]</f>
        <v>-681.89622502386055</v>
      </c>
      <c r="AO274" s="9">
        <f>ABS(Table6[[#This Row],[Res_3]])/Table6[[#This Row],[sales]]</f>
        <v>0.28464481861083679</v>
      </c>
      <c r="AP274" s="9">
        <f>'[1]4'!L$21+'[1]4'!L$27*Table6[[#This Row],[TV_State]]+'[1]4'!L$22*Table6[[#This Row],[NJ_DUM]]+'[1]4'!L$23*Table6[[#This Row],[NY_DUM]]+'[1]4'!L$24*Table6[[#This Row],[PA_DUM]]+'[1]4'!L$25*Table6[[#This Row],[CT_DUM]]+'[1]4'!L$26*Table6[[#This Row],[DL_DUM]]</f>
        <v>331.53113211975756</v>
      </c>
      <c r="AQ274" s="9">
        <f>Table6[[#This Row],[sales]]-Table6[[#This Row],[Pred_4]]</f>
        <v>2064.0727237724568</v>
      </c>
      <c r="AR274">
        <f>ABS(Table6[[#This Row],[Res_4]]/Table6[[#This Row],[sales]])</f>
        <v>0.86160853293655992</v>
      </c>
      <c r="AS274" s="9">
        <f>'[1]5'!L$20+'[1]5'!L$26*Table6[[#This Row],[Radio_State]]+'[1]5'!L$21*Table6[[#This Row],[NJ_DUM]]+'[1]5'!L$22*Table6[[#This Row],[NY_DUM]]+'[1]5'!L$23*Table6[[#This Row],[PA_DUM]]+'[1]5'!L$24*Table6[[#This Row],[CT_DUM]]+'[1]5'!L$25*Table6[[#This Row],[DL_DUM]]</f>
        <v>507.83716988725661</v>
      </c>
      <c r="AT274" s="9">
        <f>Table6[[#This Row],[sales]]-Table6[[#This Row],[Pred_5]]</f>
        <v>1887.7666860049576</v>
      </c>
      <c r="AU274" s="9">
        <f>ABS(Table6[[#This Row],[Red_5]]/Table6[[#This Row],[sales]])</f>
        <v>0.78801287673745268</v>
      </c>
      <c r="AV274" s="9">
        <f>'[1]6'!L$20+'[1]6'!L$26*Table6[[#This Row],[Online]]+'[1]6'!L$21*Table6[[#This Row],[NJ_DUM]]+'[1]6'!L$22*Table6[[#This Row],[NY_DUM]]+'[1]6'!L$23*Table6[[#This Row],[PA_DUM]]+'[1]6'!L$24*Table6[[#This Row],[CT_DUM]]+'[1]6'!L$25*Table6[[#This Row],[DL_DUM]]</f>
        <v>955.88150962075565</v>
      </c>
      <c r="AW274" s="9">
        <f>Table6[[#This Row],[sales]]-Table6[[#This Row],[Pred_6]]</f>
        <v>1439.7223462714585</v>
      </c>
      <c r="AX274" s="9">
        <f>ABS(Table6[[#This Row],[Red_6]]/Table6[[#This Row],[sales]])</f>
        <v>0.60098515150170817</v>
      </c>
      <c r="AY274" s="9">
        <f>'[1]7'!L$21+'[1]7'!L$27*Table6[[#This Row],[LNTV]]+'[1]7'!L$22*Table6[[#This Row],[NJ_DUM]]+'[1]7'!L$23*Table6[[#This Row],[NY_DUM]]+'[1]7'!L$24*Table6[[#This Row],[PA_DUM]]+'[1]7'!L$25*Table6[[#This Row],[CT_DUM]]+'[1]7'!L$26*Table6[[#This Row],[DL_DUM]]</f>
        <v>5.8153887700822393</v>
      </c>
      <c r="AZ274" s="9">
        <f>Table6[[#This Row],[sales]]-Table6[[#This Row],[Pred_7]]</f>
        <v>2389.7884671221318</v>
      </c>
      <c r="BA274" s="9">
        <f>ABS(Table6[[#This Row],[Red_7]]/Table6[[#This Row],[sales]])</f>
        <v>0.99757247478301603</v>
      </c>
      <c r="BB274" s="9">
        <f>'[1]8'!O$22+'[1]8'!O$28*Table6[[#This Row],[LNRADIOLING]]+'[1]8'!O$23*Table6[[#This Row],[DL_DUM]]+'[1]8'!O$24*Table6[[#This Row],[CT_DUM]]+'[1]8'!O$25*Table6[[#This Row],[PA_DUM]]+'[1]8'!O$26*Table6[[#This Row],[NY_DUM]]+'[1]8'!O$27*Table6[[#This Row],[NJ_DUM]]</f>
        <v>8.4554352459967781</v>
      </c>
      <c r="BC274" s="9">
        <f>Table6[[#This Row],[sales]]-Table6[[#This Row],[Pred_8]]</f>
        <v>2387.1484206462173</v>
      </c>
      <c r="BD274" s="9">
        <f>ABS(Table6[[#This Row],[Red_8]]/Table6[[#This Row],[sales]])</f>
        <v>0.99647043678561464</v>
      </c>
      <c r="BE274" s="9">
        <f>'[1]9'!M$19+'[1]9'!M$21*Table6[[#This Row],[LNONLINE]]+'[1]9'!M$20*Table6[[#This Row],[DL_DUM]]+'[1]9'!M$22*Table6[[#This Row],[CT_DUM]]+'[1]9'!M$23*Table6[[#This Row],[PA_DUM]]+'[1]9'!M$24*Table6[[#This Row],[NY_DUM]]+'[1]9'!M$25*Table6[[#This Row],[NJ_DUM]]</f>
        <v>8.3756407852786978</v>
      </c>
      <c r="BF274" s="9">
        <f>Table6[[#This Row],[sales]]-Table6[[#This Row],[Pred_9]]</f>
        <v>2387.2282151069353</v>
      </c>
      <c r="BG274" s="9">
        <f>ABS(Table6[[#This Row],[Red_9]]/Table6[[#This Row],[sales]])</f>
        <v>0.99650374549002407</v>
      </c>
      <c r="BH274" s="9">
        <f>'[1]10'!P$22+'[1]10'!P$30*Table6[[#This Row],[LNTV]]+'[1]10'!P$29*Table6[[#This Row],[LNRADIOLING]]+'[1]10'!P$24*Table6[[#This Row],[LNONLINELING]]+'[1]10'!P$23*Table6[[#This Row],[DL_DUM]]+'[1]10'!P$25*Table6[[#This Row],[CT_DUM]]+'[1]10'!P$26*Table6[[#This Row],[PA_DUM]]+'[1]10'!P$27*Table6[[#This Row],[NY_DUM]]+'[1]10'!P$28*Table6[[#This Row],[NJ_DUM]]</f>
        <v>8.5206691422061986</v>
      </c>
      <c r="BI274" s="9">
        <f>Table6[[#This Row],[sales]]-Table6[[#This Row],[Pred_10]]</f>
        <v>2387.0831867500078</v>
      </c>
      <c r="BJ274" s="45">
        <f>ABS(Table6[[#This Row],[Red_10]]/Table6[[#This Row],[sales]])</f>
        <v>0.99644320611638315</v>
      </c>
      <c r="BK274" s="9">
        <f>'[1]11'!P$32+'[1]11'!P$40*Table6[[#This Row],[LNONLINELING]]+'[1]11'!P$39*Table6[[#This Row],[LNRADIOLING]]+'[1]11'!P$38*Table6[[#This Row],[LNTVLING]]+'[1]11'!P$33*Table6[[#This Row],[DL_DUM]]+'[1]11'!P$34*Table6[[#This Row],[CT_DUM]]+'[1]11'!P$35*Table6[[#This Row],[PA_DUM]]+'[1]11'!P$36*Table6[[#This Row],[NY_DUM]]+'[1]11'!P$37*Table6[[#This Row],[NJ_DUM]]</f>
        <v>8.7004647789161584</v>
      </c>
      <c r="BL274" s="9">
        <f>Table6[[#This Row],[sales]]-Table6[[#This Row],[ Pred_11]]</f>
        <v>2386.9033911132979</v>
      </c>
      <c r="BM274" s="47">
        <f>ABS(Table6[[#This Row],[ Red_11]]/Table6[[#This Row],[sales]])</f>
        <v>0.9963681537924074</v>
      </c>
      <c r="BN274" s="9">
        <f>'[1]12'!K$22+'[1]12'!K$28*Table6[[#This Row],[COMBINE LN LING]]+'[1]12'!K$23*Table6[[#This Row],[DL_DUM]]+'[1]12'!K$24*Table6[[#This Row],[CT_DUM]]+'[1]12'!K$25*Table6[[#This Row],[PA_DUM]]+'[1]12'!K$26*Table6[[#This Row],[NY_DUM]]+'[1]12'!K$27*Table6[[#This Row],[NJ_DUM]]</f>
        <v>8.2533997206768674</v>
      </c>
      <c r="BO274" s="9">
        <f>Table6[[#This Row],[sales]]-Table6[[#This Row],[ Pred_12]]</f>
        <v>2387.3504561715372</v>
      </c>
      <c r="BP274" s="47">
        <f>ABS(Table6[[#This Row],[ Red_12]]/Table6[[#This Row],[sales]])</f>
        <v>0.996554772734909</v>
      </c>
      <c r="BQ274">
        <f>LN(G274+'2019 Totals and Calculations'!C$18)</f>
        <v>7.2896157442421829</v>
      </c>
      <c r="BR274">
        <f>LN(Table6[[#This Row],[PROF RADIO]]+'2019 Totals and Calculations'!D$18)</f>
        <v>5.583416605469532</v>
      </c>
      <c r="BS274">
        <f>LN(Table6[[#This Row],[ONLINE LINGERING]]+'2019 Totals and Calculations'!E$18)</f>
        <v>5.5767737994215256</v>
      </c>
      <c r="BT274">
        <f>MONTH(Table6[[#This Row],[Date]])</f>
        <v>3</v>
      </c>
      <c r="BU274">
        <f t="shared" si="121"/>
        <v>0</v>
      </c>
      <c r="BV274">
        <f t="shared" si="122"/>
        <v>0</v>
      </c>
      <c r="BW274">
        <f t="shared" si="123"/>
        <v>1</v>
      </c>
      <c r="BX274">
        <f t="shared" si="124"/>
        <v>0</v>
      </c>
      <c r="BY274">
        <f t="shared" si="125"/>
        <v>0</v>
      </c>
      <c r="BZ274">
        <f t="shared" si="126"/>
        <v>0</v>
      </c>
      <c r="CA274">
        <f t="shared" si="127"/>
        <v>0</v>
      </c>
      <c r="CB274">
        <f t="shared" si="128"/>
        <v>0</v>
      </c>
      <c r="CC274">
        <f t="shared" si="129"/>
        <v>0</v>
      </c>
      <c r="CD274">
        <f t="shared" si="130"/>
        <v>0</v>
      </c>
      <c r="CE274">
        <f t="shared" si="131"/>
        <v>0</v>
      </c>
      <c r="CF274">
        <f t="shared" si="132"/>
        <v>0</v>
      </c>
      <c r="CG274">
        <f t="shared" si="133"/>
        <v>116</v>
      </c>
      <c r="CH27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2458.7086388851226</v>
      </c>
      <c r="CI274" s="79">
        <f>Table6[[#This Row],[sales]]-CH274</f>
        <v>-63.10478299290844</v>
      </c>
      <c r="CJ274">
        <f>ABS(Table6[[#This Row],[sales]]-CH274)/Table6[[#This Row],[sales]]</f>
        <v>2.6341910761955179E-2</v>
      </c>
      <c r="CK27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2634.4635803351011</v>
      </c>
      <c r="CL274" s="79">
        <f>Table6[[#This Row],[sales]]-CK274</f>
        <v>-238.859724442887</v>
      </c>
      <c r="CM274">
        <f>ABS(Table6[[#This Row],[sales]]-CK274)/Table6[[#This Row],[sales]]</f>
        <v>9.9707522116141589E-2</v>
      </c>
      <c r="CN27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3094.96820857068</v>
      </c>
      <c r="CO274" s="79">
        <f>Table6[[#This Row],[sales]]-CN274</f>
        <v>-699.36435267846582</v>
      </c>
      <c r="CP274">
        <f>ABS(Table6[[#This Row],[sales]]-CN274)/Table6[[#This Row],[sales]]</f>
        <v>0.29193656161402193</v>
      </c>
      <c r="CQ27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2614.0961772511523</v>
      </c>
      <c r="CR274" s="79">
        <f>Table6[[#This Row],[sales]]-CQ274</f>
        <v>-218.49232135893817</v>
      </c>
      <c r="CS274">
        <f>ABS(Table6[[#This Row],[sales]]-CQ274)/Table6[[#This Row],[sales]]</f>
        <v>9.1205530839974083E-2</v>
      </c>
    </row>
    <row r="275" spans="1:97" x14ac:dyDescent="0.2">
      <c r="A275">
        <v>274</v>
      </c>
      <c r="B275" t="s">
        <v>322</v>
      </c>
      <c r="C275" s="5">
        <v>43548</v>
      </c>
      <c r="D275" s="6">
        <v>318.59483125802899</v>
      </c>
      <c r="E275" s="8">
        <f>YEAR(Table6[[#This Row],[Date]])</f>
        <v>2019</v>
      </c>
      <c r="F275" s="6">
        <f>Table6[[#This Row],[TV_State]]+Table6[[#This Row],[Radio_State]]+Table6[[#This Row],[Online]]</f>
        <v>540.65325071584766</v>
      </c>
      <c r="G275" s="6">
        <f t="shared" si="108"/>
        <v>868.21334558317596</v>
      </c>
      <c r="H275" s="6">
        <f>LN(Table6[[#This Row],[PROF TV LING]])</f>
        <v>6.7664374743013438</v>
      </c>
      <c r="I275" s="6">
        <f t="shared" si="109"/>
        <v>5.7639201740487715</v>
      </c>
      <c r="J275" s="6">
        <v>86.65694417866095</v>
      </c>
      <c r="K275" s="6">
        <f t="shared" si="114"/>
        <v>144.93968883630947</v>
      </c>
      <c r="L275" s="6">
        <f>0.5*J274+0.5*Table6[[#This Row],[Radio_State]]</f>
        <v>131.72722084598252</v>
      </c>
      <c r="M275" s="6">
        <f>LN(Table6[[#This Row],[RADIO LINGERING ]])</f>
        <v>4.8807332756684092</v>
      </c>
      <c r="N275" s="6">
        <f t="shared" si="110"/>
        <v>4.4619571535005722</v>
      </c>
      <c r="O275" s="6">
        <v>135.40147527915775</v>
      </c>
      <c r="P275" s="6">
        <f t="shared" si="111"/>
        <v>160.88267288005432</v>
      </c>
      <c r="Q275" s="6">
        <f>0.3*O274+0.7*Table6[[#This Row],[Online]]</f>
        <v>161.08009426289945</v>
      </c>
      <c r="R275" s="6">
        <f>LN(Table6[[#This Row],[ONLINE LINGERING]])</f>
        <v>5.0819017211761501</v>
      </c>
      <c r="S275" s="6">
        <f t="shared" si="112"/>
        <v>4.9082442561289925</v>
      </c>
      <c r="T275" s="6">
        <v>2117.3916740506775</v>
      </c>
      <c r="U275" s="6">
        <f t="shared" si="113"/>
        <v>7.6579402677445056</v>
      </c>
      <c r="V275" s="8">
        <f>YEAR(Table6[[#This Row],[Date]])</f>
        <v>2019</v>
      </c>
      <c r="W275" s="8">
        <f>WEEKNUM(Table6[[#This Row],[Date]])</f>
        <v>13</v>
      </c>
      <c r="X275" t="s">
        <v>439</v>
      </c>
      <c r="Y275" s="9">
        <f>Table6[[#This Row],[LNTVLING]]+Table6[[#This Row],[LNRADIOLING]]+Table6[[#This Row],[LNONLINELING]]</f>
        <v>16.729072471145905</v>
      </c>
      <c r="Z275">
        <f t="shared" si="134"/>
        <v>1</v>
      </c>
      <c r="AA275">
        <f t="shared" si="115"/>
        <v>0</v>
      </c>
      <c r="AB275">
        <f t="shared" si="116"/>
        <v>1</v>
      </c>
      <c r="AC275">
        <f t="shared" si="117"/>
        <v>0</v>
      </c>
      <c r="AD275">
        <f t="shared" si="118"/>
        <v>0</v>
      </c>
      <c r="AE275">
        <f t="shared" si="119"/>
        <v>0</v>
      </c>
      <c r="AF275">
        <f t="shared" si="120"/>
        <v>0</v>
      </c>
      <c r="AG275" s="9">
        <f>'[1]1'!J$20+'[1]1'!J$21*Table6[[#This Row],[TV_State]]</f>
        <v>1643.0479368692579</v>
      </c>
      <c r="AH275" s="9">
        <f>Table6[[#This Row],[sales]]-Table6[[#This Row],[Pred_1]]</f>
        <v>474.34373718141956</v>
      </c>
      <c r="AI275">
        <f>ABS(Table6[[#This Row],[Res_1]])/Table6[[#This Row],[sales]]</f>
        <v>0.22402267043677185</v>
      </c>
      <c r="AJ275" s="9">
        <f>'[1]2'!J$20+'[1]2'!J$21*Table6[[#This Row],[Radio_State]]</f>
        <v>2094.7105385336863</v>
      </c>
      <c r="AK275" s="9">
        <f>Table6[[#This Row],[sales]]-Table6[[#This Row],[ Pred_2 ]]</f>
        <v>22.681135516991162</v>
      </c>
      <c r="AL275">
        <f>ABS(Table6[[#This Row],[ Res_2 ]])/Table6[[#This Row],[sales]]</f>
        <v>1.071182804530491E-2</v>
      </c>
      <c r="AM275" s="10">
        <f>'[1]3'!J$20+'[1]3'!J$21*Data!O275</f>
        <v>2582.9879868366202</v>
      </c>
      <c r="AN275" s="9">
        <f>Table6[[#This Row],[sales]]-Table6[[#This Row],[Pred_3]]</f>
        <v>-465.5963127859427</v>
      </c>
      <c r="AO275" s="9">
        <f>ABS(Table6[[#This Row],[Res_3]])/Table6[[#This Row],[sales]]</f>
        <v>0.21989144403086908</v>
      </c>
      <c r="AP275" s="9">
        <f>'[1]4'!L$21+'[1]4'!L$27*Table6[[#This Row],[TV_State]]+'[1]4'!L$22*Table6[[#This Row],[NJ_DUM]]+'[1]4'!L$23*Table6[[#This Row],[NY_DUM]]+'[1]4'!L$24*Table6[[#This Row],[PA_DUM]]+'[1]4'!L$25*Table6[[#This Row],[CT_DUM]]+'[1]4'!L$26*Table6[[#This Row],[DL_DUM]]</f>
        <v>308.10584767627398</v>
      </c>
      <c r="AQ275" s="9">
        <f>Table6[[#This Row],[sales]]-Table6[[#This Row],[Pred_4]]</f>
        <v>1809.2858263744035</v>
      </c>
      <c r="AR275">
        <f>ABS(Table6[[#This Row],[Res_4]]/Table6[[#This Row],[sales]])</f>
        <v>0.85448802342419161</v>
      </c>
      <c r="AS275" s="9">
        <f>'[1]5'!L$20+'[1]5'!L$26*Table6[[#This Row],[Radio_State]]+'[1]5'!L$21*Table6[[#This Row],[NJ_DUM]]+'[1]5'!L$22*Table6[[#This Row],[NY_DUM]]+'[1]5'!L$23*Table6[[#This Row],[PA_DUM]]+'[1]5'!L$24*Table6[[#This Row],[CT_DUM]]+'[1]5'!L$25*Table6[[#This Row],[DL_DUM]]</f>
        <v>349.04599434028705</v>
      </c>
      <c r="AT275" s="9">
        <f>Table6[[#This Row],[sales]]-Table6[[#This Row],[Pred_5]]</f>
        <v>1768.3456797103904</v>
      </c>
      <c r="AU275" s="9">
        <f>ABS(Table6[[#This Row],[Red_5]]/Table6[[#This Row],[sales]])</f>
        <v>0.83515284459745498</v>
      </c>
      <c r="AV275" s="9">
        <f>'[1]6'!L$20+'[1]6'!L$26*Table6[[#This Row],[Online]]+'[1]6'!L$21*Table6[[#This Row],[NJ_DUM]]+'[1]6'!L$22*Table6[[#This Row],[NY_DUM]]+'[1]6'!L$23*Table6[[#This Row],[PA_DUM]]+'[1]6'!L$24*Table6[[#This Row],[CT_DUM]]+'[1]6'!L$25*Table6[[#This Row],[DL_DUM]]</f>
        <v>583.3482959162842</v>
      </c>
      <c r="AW275" s="9">
        <f>Table6[[#This Row],[sales]]-Table6[[#This Row],[Pred_6]]</f>
        <v>1534.0433781343932</v>
      </c>
      <c r="AX275" s="9">
        <f>ABS(Table6[[#This Row],[Red_6]]/Table6[[#This Row],[sales]])</f>
        <v>0.72449674613090853</v>
      </c>
      <c r="AY275" s="9">
        <f>'[1]7'!L$21+'[1]7'!L$27*Table6[[#This Row],[LNTV]]+'[1]7'!L$22*Table6[[#This Row],[NJ_DUM]]+'[1]7'!L$23*Table6[[#This Row],[NY_DUM]]+'[1]7'!L$24*Table6[[#This Row],[PA_DUM]]+'[1]7'!L$25*Table6[[#This Row],[CT_DUM]]+'[1]7'!L$26*Table6[[#This Row],[DL_DUM]]</f>
        <v>5.7835468267788501</v>
      </c>
      <c r="AZ275" s="9">
        <f>Table6[[#This Row],[sales]]-Table6[[#This Row],[Pred_7]]</f>
        <v>2111.6081272238985</v>
      </c>
      <c r="BA275" s="9">
        <f>ABS(Table6[[#This Row],[Red_7]]/Table6[[#This Row],[sales]])</f>
        <v>0.99726855125687974</v>
      </c>
      <c r="BB275" s="9">
        <f>'[1]8'!O$22+'[1]8'!O$28*Table6[[#This Row],[LNRADIOLING]]+'[1]8'!O$23*Table6[[#This Row],[DL_DUM]]+'[1]8'!O$24*Table6[[#This Row],[CT_DUM]]+'[1]8'!O$25*Table6[[#This Row],[PA_DUM]]+'[1]8'!O$26*Table6[[#This Row],[NY_DUM]]+'[1]8'!O$27*Table6[[#This Row],[NJ_DUM]]</f>
        <v>8.4347956735480487</v>
      </c>
      <c r="BC275" s="9">
        <f>Table6[[#This Row],[sales]]-Table6[[#This Row],[Pred_8]]</f>
        <v>2108.9568783771292</v>
      </c>
      <c r="BD275" s="9">
        <f>ABS(Table6[[#This Row],[Red_8]]/Table6[[#This Row],[sales]])</f>
        <v>0.99601642163000859</v>
      </c>
      <c r="BE275" s="9">
        <f>'[1]9'!M$19+'[1]9'!M$21*Table6[[#This Row],[LNONLINE]]+'[1]9'!M$20*Table6[[#This Row],[DL_DUM]]+'[1]9'!M$22*Table6[[#This Row],[CT_DUM]]+'[1]9'!M$23*Table6[[#This Row],[PA_DUM]]+'[1]9'!M$24*Table6[[#This Row],[NY_DUM]]+'[1]9'!M$25*Table6[[#This Row],[NJ_DUM]]</f>
        <v>8.2205285403978117</v>
      </c>
      <c r="BF275" s="9">
        <f>Table6[[#This Row],[sales]]-Table6[[#This Row],[Pred_9]]</f>
        <v>2109.1711455102795</v>
      </c>
      <c r="BG275" s="9">
        <f>ABS(Table6[[#This Row],[Red_9]]/Table6[[#This Row],[sales]])</f>
        <v>0.99611761553559353</v>
      </c>
      <c r="BH275" s="9">
        <f>'[1]10'!P$22+'[1]10'!P$30*Table6[[#This Row],[LNTV]]+'[1]10'!P$29*Table6[[#This Row],[LNRADIOLING]]+'[1]10'!P$24*Table6[[#This Row],[LNONLINELING]]+'[1]10'!P$23*Table6[[#This Row],[DL_DUM]]+'[1]10'!P$25*Table6[[#This Row],[CT_DUM]]+'[1]10'!P$26*Table6[[#This Row],[PA_DUM]]+'[1]10'!P$27*Table6[[#This Row],[NY_DUM]]+'[1]10'!P$28*Table6[[#This Row],[NJ_DUM]]</f>
        <v>8.4587543497465667</v>
      </c>
      <c r="BI275" s="9">
        <f>Table6[[#This Row],[sales]]-Table6[[#This Row],[Pred_10]]</f>
        <v>2108.9329197009311</v>
      </c>
      <c r="BJ275" s="45">
        <f>ABS(Table6[[#This Row],[Red_10]]/Table6[[#This Row],[sales]])</f>
        <v>0.99600510644610007</v>
      </c>
      <c r="BK275" s="9">
        <f>'[1]11'!P$32+'[1]11'!P$40*Table6[[#This Row],[LNONLINELING]]+'[1]11'!P$39*Table6[[#This Row],[LNRADIOLING]]+'[1]11'!P$38*Table6[[#This Row],[LNTVLING]]+'[1]11'!P$33*Table6[[#This Row],[DL_DUM]]+'[1]11'!P$34*Table6[[#This Row],[CT_DUM]]+'[1]11'!P$35*Table6[[#This Row],[PA_DUM]]+'[1]11'!P$36*Table6[[#This Row],[NY_DUM]]+'[1]11'!P$37*Table6[[#This Row],[NJ_DUM]]</f>
        <v>8.6489136538431275</v>
      </c>
      <c r="BL275" s="9">
        <f>Table6[[#This Row],[sales]]-Table6[[#This Row],[ Pred_11]]</f>
        <v>2108.7427603968345</v>
      </c>
      <c r="BM275" s="47">
        <f>ABS(Table6[[#This Row],[ Red_11]]/Table6[[#This Row],[sales]])</f>
        <v>0.9959152981662116</v>
      </c>
      <c r="BN275" s="9">
        <f>'[1]12'!K$22+'[1]12'!K$28*Table6[[#This Row],[COMBINE LN LING]]+'[1]12'!K$23*Table6[[#This Row],[DL_DUM]]+'[1]12'!K$24*Table6[[#This Row],[CT_DUM]]+'[1]12'!K$25*Table6[[#This Row],[PA_DUM]]+'[1]12'!K$26*Table6[[#This Row],[NY_DUM]]+'[1]12'!K$27*Table6[[#This Row],[NJ_DUM]]</f>
        <v>8.1723089538994014</v>
      </c>
      <c r="BO275" s="9">
        <f>Table6[[#This Row],[sales]]-Table6[[#This Row],[ Pred_12]]</f>
        <v>2109.2193650967779</v>
      </c>
      <c r="BP275" s="47">
        <f>ABS(Table6[[#This Row],[ Red_12]]/Table6[[#This Row],[sales]])</f>
        <v>0.99614038864228382</v>
      </c>
      <c r="BQ275">
        <f>LN(G275+'2019 Totals and Calculations'!C$18)</f>
        <v>7.1143277732449537</v>
      </c>
      <c r="BR275">
        <f>LN(Table6[[#This Row],[PROF RADIO]]+'2019 Totals and Calculations'!D$18)</f>
        <v>5.3360757374719903</v>
      </c>
      <c r="BS275">
        <f>LN(Table6[[#This Row],[ONLINE LINGERING]]+'2019 Totals and Calculations'!E$18)</f>
        <v>5.3228024373158913</v>
      </c>
      <c r="BT275">
        <f>MONTH(Table6[[#This Row],[Date]])</f>
        <v>3</v>
      </c>
      <c r="BU275">
        <f t="shared" si="121"/>
        <v>0</v>
      </c>
      <c r="BV275">
        <f t="shared" si="122"/>
        <v>0</v>
      </c>
      <c r="BW275">
        <f t="shared" si="123"/>
        <v>1</v>
      </c>
      <c r="BX275">
        <f t="shared" si="124"/>
        <v>0</v>
      </c>
      <c r="BY275">
        <f t="shared" si="125"/>
        <v>0</v>
      </c>
      <c r="BZ275">
        <f t="shared" si="126"/>
        <v>0</v>
      </c>
      <c r="CA275">
        <f t="shared" si="127"/>
        <v>0</v>
      </c>
      <c r="CB275">
        <f t="shared" si="128"/>
        <v>0</v>
      </c>
      <c r="CC275">
        <f t="shared" si="129"/>
        <v>0</v>
      </c>
      <c r="CD275">
        <f t="shared" si="130"/>
        <v>0</v>
      </c>
      <c r="CE275">
        <f t="shared" si="131"/>
        <v>0</v>
      </c>
      <c r="CF275">
        <f t="shared" si="132"/>
        <v>0</v>
      </c>
      <c r="CG275">
        <f t="shared" si="133"/>
        <v>117</v>
      </c>
      <c r="CH27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2339.8940207552796</v>
      </c>
      <c r="CI275" s="79">
        <f>Table6[[#This Row],[sales]]-CH275</f>
        <v>-222.50234670460213</v>
      </c>
      <c r="CJ275">
        <f>ABS(Table6[[#This Row],[sales]]-CH275)/Table6[[#This Row],[sales]]</f>
        <v>0.10508322547568343</v>
      </c>
      <c r="CK27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2447.6957968322786</v>
      </c>
      <c r="CL275" s="79">
        <f>Table6[[#This Row],[sales]]-CK275</f>
        <v>-330.30412278160111</v>
      </c>
      <c r="CM275">
        <f>ABS(Table6[[#This Row],[sales]]-CK275)/Table6[[#This Row],[sales]]</f>
        <v>0.15599575970264992</v>
      </c>
      <c r="CN27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2855.3297102307592</v>
      </c>
      <c r="CO275" s="79">
        <f>Table6[[#This Row],[sales]]-CN275</f>
        <v>-737.93803618008178</v>
      </c>
      <c r="CP275">
        <f>ABS(Table6[[#This Row],[sales]]-CN275)/Table6[[#This Row],[sales]]</f>
        <v>0.34851276937741471</v>
      </c>
      <c r="CQ27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2325.0977563204037</v>
      </c>
      <c r="CR275" s="79">
        <f>Table6[[#This Row],[sales]]-CQ275</f>
        <v>-207.70608226972627</v>
      </c>
      <c r="CS275">
        <f>ABS(Table6[[#This Row],[sales]]-CQ275)/Table6[[#This Row],[sales]]</f>
        <v>9.8095257866190624E-2</v>
      </c>
    </row>
    <row r="276" spans="1:97" x14ac:dyDescent="0.2">
      <c r="A276">
        <v>275</v>
      </c>
      <c r="B276" t="s">
        <v>322</v>
      </c>
      <c r="C276" s="5">
        <v>43555</v>
      </c>
      <c r="D276" s="6">
        <v>238.94612344352174</v>
      </c>
      <c r="E276" s="8">
        <f>YEAR(Table6[[#This Row],[Date]])</f>
        <v>2019</v>
      </c>
      <c r="F276" s="6">
        <f>Table6[[#This Row],[TV_State]]+Table6[[#This Row],[Radio_State]]+Table6[[#This Row],[Online]]</f>
        <v>463.22512709591865</v>
      </c>
      <c r="G276" s="6">
        <f t="shared" si="108"/>
        <v>679.43317894127972</v>
      </c>
      <c r="H276" s="6">
        <f>LN(Table6[[#This Row],[PROF TV LING]])</f>
        <v>6.5212588901850479</v>
      </c>
      <c r="I276" s="6">
        <f t="shared" si="109"/>
        <v>5.4762381015969908</v>
      </c>
      <c r="J276" s="6">
        <v>87.523513620447574</v>
      </c>
      <c r="K276" s="6">
        <f t="shared" si="114"/>
        <v>116.23160122837852</v>
      </c>
      <c r="L276" s="6">
        <f>0.5*J275+0.5*Table6[[#This Row],[Radio_State]]</f>
        <v>87.090228899554262</v>
      </c>
      <c r="M276" s="6">
        <f>LN(Table6[[#This Row],[RADIO LINGERING ]])</f>
        <v>4.4669446950116116</v>
      </c>
      <c r="N276" s="6">
        <f t="shared" si="110"/>
        <v>4.471907484353741</v>
      </c>
      <c r="O276" s="6">
        <v>136.75549003194934</v>
      </c>
      <c r="P276" s="6">
        <f t="shared" si="111"/>
        <v>143.99364488638082</v>
      </c>
      <c r="Q276" s="6">
        <f>0.3*O275+0.7*Table6[[#This Row],[Online]]</f>
        <v>136.34928560611186</v>
      </c>
      <c r="R276" s="6">
        <f>LN(Table6[[#This Row],[ONLINE LINGERING]])</f>
        <v>4.9152198698654175</v>
      </c>
      <c r="S276" s="6">
        <f t="shared" si="112"/>
        <v>4.9181945869821604</v>
      </c>
      <c r="T276" s="6">
        <v>2354.077792520392</v>
      </c>
      <c r="U276" s="6">
        <f t="shared" si="113"/>
        <v>7.7639043342242227</v>
      </c>
      <c r="V276" s="8">
        <f>YEAR(Table6[[#This Row],[Date]])</f>
        <v>2019</v>
      </c>
      <c r="W276" s="8">
        <f>WEEKNUM(Table6[[#This Row],[Date]])</f>
        <v>14</v>
      </c>
      <c r="X276" t="s">
        <v>440</v>
      </c>
      <c r="Y276" s="9">
        <f>Table6[[#This Row],[LNTVLING]]+Table6[[#This Row],[LNRADIOLING]]+Table6[[#This Row],[LNONLINELING]]</f>
        <v>15.903423455062077</v>
      </c>
      <c r="Z276">
        <f t="shared" si="134"/>
        <v>1</v>
      </c>
      <c r="AA276">
        <f t="shared" si="115"/>
        <v>0</v>
      </c>
      <c r="AB276">
        <f t="shared" si="116"/>
        <v>1</v>
      </c>
      <c r="AC276">
        <f t="shared" si="117"/>
        <v>0</v>
      </c>
      <c r="AD276">
        <f t="shared" si="118"/>
        <v>0</v>
      </c>
      <c r="AE276">
        <f t="shared" si="119"/>
        <v>0</v>
      </c>
      <c r="AF276">
        <f t="shared" si="120"/>
        <v>0</v>
      </c>
      <c r="AG276" s="9">
        <f>'[1]1'!J$20+'[1]1'!J$21*Table6[[#This Row],[TV_State]]</f>
        <v>1564.7190890160243</v>
      </c>
      <c r="AH276" s="9">
        <f>Table6[[#This Row],[sales]]-Table6[[#This Row],[Pred_1]]</f>
        <v>789.35870350436767</v>
      </c>
      <c r="AI276">
        <f>ABS(Table6[[#This Row],[Res_1]])/Table6[[#This Row],[sales]]</f>
        <v>0.33531547088732411</v>
      </c>
      <c r="AJ276" s="9">
        <f>'[1]2'!J$20+'[1]2'!J$21*Table6[[#This Row],[Radio_State]]</f>
        <v>2098.5148258790477</v>
      </c>
      <c r="AK276" s="9">
        <f>Table6[[#This Row],[sales]]-Table6[[#This Row],[ Pred_2 ]]</f>
        <v>255.56296664134425</v>
      </c>
      <c r="AL276">
        <f>ABS(Table6[[#This Row],[ Res_2 ]])/Table6[[#This Row],[sales]]</f>
        <v>0.10856181875269547</v>
      </c>
      <c r="AM276" s="10">
        <f>'[1]3'!J$20+'[1]3'!J$21*Data!O276</f>
        <v>2590.8105648877381</v>
      </c>
      <c r="AN276" s="9">
        <f>Table6[[#This Row],[sales]]-Table6[[#This Row],[Pred_3]]</f>
        <v>-236.73277236734612</v>
      </c>
      <c r="AO276" s="9">
        <f>ABS(Table6[[#This Row],[Res_3]])/Table6[[#This Row],[sales]]</f>
        <v>0.1005628501825712</v>
      </c>
      <c r="AP276" s="9">
        <f>'[1]4'!L$21+'[1]4'!L$27*Table6[[#This Row],[TV_State]]+'[1]4'!L$22*Table6[[#This Row],[NJ_DUM]]+'[1]4'!L$23*Table6[[#This Row],[NY_DUM]]+'[1]4'!L$24*Table6[[#This Row],[PA_DUM]]+'[1]4'!L$25*Table6[[#This Row],[CT_DUM]]+'[1]4'!L$26*Table6[[#This Row],[DL_DUM]]</f>
        <v>290.53688434366131</v>
      </c>
      <c r="AQ276" s="9">
        <f>Table6[[#This Row],[sales]]-Table6[[#This Row],[Pred_4]]</f>
        <v>2063.5409081767307</v>
      </c>
      <c r="AR276">
        <f>ABS(Table6[[#This Row],[Res_4]]/Table6[[#This Row],[sales]])</f>
        <v>0.87658144294687979</v>
      </c>
      <c r="AS276" s="9">
        <f>'[1]5'!L$20+'[1]5'!L$26*Table6[[#This Row],[Radio_State]]+'[1]5'!L$21*Table6[[#This Row],[NJ_DUM]]+'[1]5'!L$22*Table6[[#This Row],[NY_DUM]]+'[1]5'!L$23*Table6[[#This Row],[PA_DUM]]+'[1]5'!L$24*Table6[[#This Row],[CT_DUM]]+'[1]5'!L$25*Table6[[#This Row],[DL_DUM]]</f>
        <v>350.57253900041951</v>
      </c>
      <c r="AT276" s="9">
        <f>Table6[[#This Row],[sales]]-Table6[[#This Row],[Pred_5]]</f>
        <v>2003.5052535199725</v>
      </c>
      <c r="AU276" s="9">
        <f>ABS(Table6[[#This Row],[Red_5]]/Table6[[#This Row],[sales]])</f>
        <v>0.85107860916309008</v>
      </c>
      <c r="AV276" s="9">
        <f>'[1]6'!L$20+'[1]6'!L$26*Table6[[#This Row],[Online]]+'[1]6'!L$21*Table6[[#This Row],[NJ_DUM]]+'[1]6'!L$22*Table6[[#This Row],[NY_DUM]]+'[1]6'!L$23*Table6[[#This Row],[PA_DUM]]+'[1]6'!L$24*Table6[[#This Row],[CT_DUM]]+'[1]6'!L$25*Table6[[#This Row],[DL_DUM]]</f>
        <v>589.24131688731177</v>
      </c>
      <c r="AW276" s="9">
        <f>Table6[[#This Row],[sales]]-Table6[[#This Row],[Pred_6]]</f>
        <v>1764.8364756330802</v>
      </c>
      <c r="AX276" s="9">
        <f>ABS(Table6[[#This Row],[Red_6]]/Table6[[#This Row],[sales]])</f>
        <v>0.74969335390720415</v>
      </c>
      <c r="AY276" s="9">
        <f>'[1]7'!L$21+'[1]7'!L$27*Table6[[#This Row],[LNTV]]+'[1]7'!L$22*Table6[[#This Row],[NJ_DUM]]+'[1]7'!L$23*Table6[[#This Row],[NY_DUM]]+'[1]7'!L$24*Table6[[#This Row],[PA_DUM]]+'[1]7'!L$25*Table6[[#This Row],[CT_DUM]]+'[1]7'!L$26*Table6[[#This Row],[DL_DUM]]</f>
        <v>5.7517048834754601</v>
      </c>
      <c r="AZ276" s="9">
        <f>Table6[[#This Row],[sales]]-Table6[[#This Row],[Pred_7]]</f>
        <v>2348.3260876369163</v>
      </c>
      <c r="BA276" s="9">
        <f>ABS(Table6[[#This Row],[Red_7]]/Table6[[#This Row],[sales]])</f>
        <v>0.9975567056867235</v>
      </c>
      <c r="BB276" s="9">
        <f>'[1]8'!O$22+'[1]8'!O$28*Table6[[#This Row],[LNRADIOLING]]+'[1]8'!O$23*Table6[[#This Row],[DL_DUM]]+'[1]8'!O$24*Table6[[#This Row],[CT_DUM]]+'[1]8'!O$25*Table6[[#This Row],[PA_DUM]]+'[1]8'!O$26*Table6[[#This Row],[NY_DUM]]+'[1]8'!O$27*Table6[[#This Row],[NJ_DUM]]</f>
        <v>8.4052756052715623</v>
      </c>
      <c r="BC276" s="9">
        <f>Table6[[#This Row],[sales]]-Table6[[#This Row],[Pred_8]]</f>
        <v>2345.6725169151205</v>
      </c>
      <c r="BD276" s="9">
        <f>ABS(Table6[[#This Row],[Red_8]]/Table6[[#This Row],[sales]])</f>
        <v>0.99642948264837394</v>
      </c>
      <c r="BE276" s="9">
        <f>'[1]9'!M$19+'[1]9'!M$21*Table6[[#This Row],[LNONLINE]]+'[1]9'!M$20*Table6[[#This Row],[DL_DUM]]+'[1]9'!M$22*Table6[[#This Row],[CT_DUM]]+'[1]9'!M$23*Table6[[#This Row],[PA_DUM]]+'[1]9'!M$24*Table6[[#This Row],[NY_DUM]]+'[1]9'!M$25*Table6[[#This Row],[NJ_DUM]]</f>
        <v>8.2236789887291426</v>
      </c>
      <c r="BF276" s="9">
        <f>Table6[[#This Row],[sales]]-Table6[[#This Row],[Pred_9]]</f>
        <v>2345.8541135316627</v>
      </c>
      <c r="BG276" s="9">
        <f>ABS(Table6[[#This Row],[Red_9]]/Table6[[#This Row],[sales]])</f>
        <v>0.99650662394638856</v>
      </c>
      <c r="BH276" s="9">
        <f>'[1]10'!P$22+'[1]10'!P$30*Table6[[#This Row],[LNTV]]+'[1]10'!P$29*Table6[[#This Row],[LNRADIOLING]]+'[1]10'!P$24*Table6[[#This Row],[LNONLINELING]]+'[1]10'!P$23*Table6[[#This Row],[DL_DUM]]+'[1]10'!P$25*Table6[[#This Row],[CT_DUM]]+'[1]10'!P$26*Table6[[#This Row],[PA_DUM]]+'[1]10'!P$27*Table6[[#This Row],[NY_DUM]]+'[1]10'!P$28*Table6[[#This Row],[NJ_DUM]]</f>
        <v>8.4831021142396281</v>
      </c>
      <c r="BI276" s="9">
        <f>Table6[[#This Row],[sales]]-Table6[[#This Row],[Pred_10]]</f>
        <v>2345.5946904061525</v>
      </c>
      <c r="BJ276" s="45">
        <f>ABS(Table6[[#This Row],[Red_10]]/Table6[[#This Row],[sales]])</f>
        <v>0.99639642235222947</v>
      </c>
      <c r="BK276" s="9">
        <f>'[1]11'!P$32+'[1]11'!P$40*Table6[[#This Row],[LNONLINELING]]+'[1]11'!P$39*Table6[[#This Row],[LNRADIOLING]]+'[1]11'!P$38*Table6[[#This Row],[LNTVLING]]+'[1]11'!P$33*Table6[[#This Row],[DL_DUM]]+'[1]11'!P$34*Table6[[#This Row],[CT_DUM]]+'[1]11'!P$35*Table6[[#This Row],[PA_DUM]]+'[1]11'!P$36*Table6[[#This Row],[NY_DUM]]+'[1]11'!P$37*Table6[[#This Row],[NJ_DUM]]</f>
        <v>8.6821544181632095</v>
      </c>
      <c r="BL276" s="9">
        <f>Table6[[#This Row],[sales]]-Table6[[#This Row],[ Pred_11]]</f>
        <v>2345.395638102229</v>
      </c>
      <c r="BM276" s="47">
        <f>ABS(Table6[[#This Row],[ Red_11]]/Table6[[#This Row],[sales]])</f>
        <v>0.99631186596902244</v>
      </c>
      <c r="BN276" s="9">
        <f>'[1]12'!K$22+'[1]12'!K$28*Table6[[#This Row],[COMBINE LN LING]]+'[1]12'!K$23*Table6[[#This Row],[DL_DUM]]+'[1]12'!K$24*Table6[[#This Row],[CT_DUM]]+'[1]12'!K$25*Table6[[#This Row],[PA_DUM]]+'[1]12'!K$26*Table6[[#This Row],[NY_DUM]]+'[1]12'!K$27*Table6[[#This Row],[NJ_DUM]]</f>
        <v>8.0928518978885045</v>
      </c>
      <c r="BO276" s="9">
        <f>Table6[[#This Row],[sales]]-Table6[[#This Row],[ Pred_12]]</f>
        <v>2345.9849406225035</v>
      </c>
      <c r="BP276" s="47">
        <f>ABS(Table6[[#This Row],[ Red_12]]/Table6[[#This Row],[sales]])</f>
        <v>0.99656219861399575</v>
      </c>
      <c r="BQ276">
        <f>LN(G276+'2019 Totals and Calculations'!C$18)</f>
        <v>6.9476264468066811</v>
      </c>
      <c r="BR276">
        <f>LN(Table6[[#This Row],[PROF RADIO]]+'2019 Totals and Calculations'!D$18)</f>
        <v>5.1873185829012316</v>
      </c>
      <c r="BS276">
        <f>LN(Table6[[#This Row],[ONLINE LINGERING]]+'2019 Totals and Calculations'!E$18)</f>
        <v>5.1942152237198878</v>
      </c>
      <c r="BT276">
        <f>MONTH(Table6[[#This Row],[Date]])</f>
        <v>3</v>
      </c>
      <c r="BU276">
        <f t="shared" si="121"/>
        <v>0</v>
      </c>
      <c r="BV276">
        <f t="shared" si="122"/>
        <v>0</v>
      </c>
      <c r="BW276">
        <f t="shared" si="123"/>
        <v>1</v>
      </c>
      <c r="BX276">
        <f t="shared" si="124"/>
        <v>0</v>
      </c>
      <c r="BY276">
        <f t="shared" si="125"/>
        <v>0</v>
      </c>
      <c r="BZ276">
        <f t="shared" si="126"/>
        <v>0</v>
      </c>
      <c r="CA276">
        <f t="shared" si="127"/>
        <v>0</v>
      </c>
      <c r="CB276">
        <f t="shared" si="128"/>
        <v>0</v>
      </c>
      <c r="CC276">
        <f t="shared" si="129"/>
        <v>0</v>
      </c>
      <c r="CD276">
        <f t="shared" si="130"/>
        <v>0</v>
      </c>
      <c r="CE276">
        <f t="shared" si="131"/>
        <v>0</v>
      </c>
      <c r="CF276">
        <f t="shared" si="132"/>
        <v>0</v>
      </c>
      <c r="CG276">
        <f t="shared" si="133"/>
        <v>118</v>
      </c>
      <c r="CH27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2232.5261771044629</v>
      </c>
      <c r="CI276" s="79">
        <f>Table6[[#This Row],[sales]]-CH276</f>
        <v>121.55161541592906</v>
      </c>
      <c r="CJ276">
        <f>ABS(Table6[[#This Row],[sales]]-CH276)/Table6[[#This Row],[sales]]</f>
        <v>5.1634493899111934E-2</v>
      </c>
      <c r="CK27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2343.9235038451857</v>
      </c>
      <c r="CL276" s="79">
        <f>Table6[[#This Row],[sales]]-CK276</f>
        <v>10.154288675206317</v>
      </c>
      <c r="CM276">
        <f>ABS(Table6[[#This Row],[sales]]-CK276)/Table6[[#This Row],[sales]]</f>
        <v>4.3134890051082951E-3</v>
      </c>
      <c r="CN27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2744.3548615199184</v>
      </c>
      <c r="CO276" s="79">
        <f>Table6[[#This Row],[sales]]-CN276</f>
        <v>-390.27706899952636</v>
      </c>
      <c r="CP276">
        <f>ABS(Table6[[#This Row],[sales]]-CN276)/Table6[[#This Row],[sales]]</f>
        <v>0.16578766863166253</v>
      </c>
      <c r="CQ27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2171.6718746727711</v>
      </c>
      <c r="CR276" s="79">
        <f>Table6[[#This Row],[sales]]-CQ276</f>
        <v>182.40591784762091</v>
      </c>
      <c r="CS276">
        <f>ABS(Table6[[#This Row],[sales]]-CQ276)/Table6[[#This Row],[sales]]</f>
        <v>7.7485084998966045E-2</v>
      </c>
    </row>
    <row r="277" spans="1:97" x14ac:dyDescent="0.2">
      <c r="A277">
        <v>276</v>
      </c>
      <c r="B277" t="s">
        <v>322</v>
      </c>
      <c r="C277" s="5">
        <v>43562</v>
      </c>
      <c r="D277" s="6">
        <v>179.20959258264128</v>
      </c>
      <c r="E277" s="8">
        <f>YEAR(Table6[[#This Row],[Date]])</f>
        <v>2019</v>
      </c>
      <c r="F277" s="6">
        <f>Table6[[#This Row],[TV_State]]+Table6[[#This Row],[Radio_State]]+Table6[[#This Row],[Online]]</f>
        <v>405.7313862715622</v>
      </c>
      <c r="G277" s="6">
        <f t="shared" si="108"/>
        <v>529.36610303368809</v>
      </c>
      <c r="H277" s="6">
        <f>LN(Table6[[#This Row],[PROF TV LING]])</f>
        <v>6.2716802587171543</v>
      </c>
      <c r="I277" s="6">
        <f t="shared" si="109"/>
        <v>5.1885560291452091</v>
      </c>
      <c r="J277" s="6">
        <v>88.398748756652054</v>
      </c>
      <c r="K277" s="6">
        <f t="shared" si="114"/>
        <v>102.3151749925153</v>
      </c>
      <c r="L277" s="6">
        <f>0.5*J276+0.5*Table6[[#This Row],[Radio_State]]</f>
        <v>87.961131188549814</v>
      </c>
      <c r="M277" s="6">
        <f>LN(Table6[[#This Row],[RADIO LINGERING ]])</f>
        <v>4.4768950258647795</v>
      </c>
      <c r="N277" s="6">
        <f t="shared" si="110"/>
        <v>4.4818578152069088</v>
      </c>
      <c r="O277" s="6">
        <v>138.12304493226884</v>
      </c>
      <c r="P277" s="6">
        <f t="shared" si="111"/>
        <v>139.88422491850244</v>
      </c>
      <c r="Q277" s="6">
        <f>0.3*O276+0.7*Table6[[#This Row],[Online]]</f>
        <v>137.71277846217299</v>
      </c>
      <c r="R277" s="6">
        <f>LN(Table6[[#This Row],[ONLINE LINGERING]])</f>
        <v>4.9251702007185854</v>
      </c>
      <c r="S277" s="6">
        <f t="shared" si="112"/>
        <v>4.9281449178353283</v>
      </c>
      <c r="T277" s="6">
        <v>2328.1352594895907</v>
      </c>
      <c r="U277" s="6">
        <f t="shared" si="113"/>
        <v>7.7528229083188442</v>
      </c>
      <c r="V277" s="8">
        <f>YEAR(Table6[[#This Row],[Date]])</f>
        <v>2019</v>
      </c>
      <c r="W277" s="8">
        <f>WEEKNUM(Table6[[#This Row],[Date]])</f>
        <v>15</v>
      </c>
      <c r="X277" t="s">
        <v>441</v>
      </c>
      <c r="Y277" s="9">
        <f>Table6[[#This Row],[LNTVLING]]+Table6[[#This Row],[LNRADIOLING]]+Table6[[#This Row],[LNONLINELING]]</f>
        <v>15.673745485300518</v>
      </c>
      <c r="Z277">
        <f t="shared" si="134"/>
        <v>1</v>
      </c>
      <c r="AA277">
        <f t="shared" si="115"/>
        <v>0</v>
      </c>
      <c r="AB277">
        <f t="shared" si="116"/>
        <v>1</v>
      </c>
      <c r="AC277">
        <f t="shared" si="117"/>
        <v>0</v>
      </c>
      <c r="AD277">
        <f t="shared" si="118"/>
        <v>0</v>
      </c>
      <c r="AE277">
        <f t="shared" si="119"/>
        <v>0</v>
      </c>
      <c r="AF277">
        <f t="shared" si="120"/>
        <v>0</v>
      </c>
      <c r="AG277" s="9">
        <f>'[1]1'!J$20+'[1]1'!J$21*Table6[[#This Row],[TV_State]]</f>
        <v>1505.9724531260993</v>
      </c>
      <c r="AH277" s="9">
        <f>Table6[[#This Row],[sales]]-Table6[[#This Row],[Pred_1]]</f>
        <v>822.16280636349143</v>
      </c>
      <c r="AI277">
        <f>ABS(Table6[[#This Row],[Res_1]])/Table6[[#This Row],[sales]]</f>
        <v>0.3531421995403044</v>
      </c>
      <c r="AJ277" s="9">
        <f>'[1]2'!J$20+'[1]2'!J$21*Table6[[#This Row],[Radio_State]]</f>
        <v>2102.3571560978635</v>
      </c>
      <c r="AK277" s="9">
        <f>Table6[[#This Row],[sales]]-Table6[[#This Row],[ Pred_2 ]]</f>
        <v>225.7781033917272</v>
      </c>
      <c r="AL277">
        <f>ABS(Table6[[#This Row],[ Res_2 ]])/Table6[[#This Row],[sales]]</f>
        <v>9.6978086849312056E-2</v>
      </c>
      <c r="AM277" s="10">
        <f>'[1]3'!J$20+'[1]3'!J$21*Data!O277</f>
        <v>2598.7113687193669</v>
      </c>
      <c r="AN277" s="9">
        <f>Table6[[#This Row],[sales]]-Table6[[#This Row],[Pred_3]]</f>
        <v>-270.57610922977619</v>
      </c>
      <c r="AO277" s="9">
        <f>ABS(Table6[[#This Row],[Res_3]])/Table6[[#This Row],[sales]]</f>
        <v>0.11622009852172249</v>
      </c>
      <c r="AP277" s="9">
        <f>'[1]4'!L$21+'[1]4'!L$27*Table6[[#This Row],[TV_State]]+'[1]4'!L$22*Table6[[#This Row],[NJ_DUM]]+'[1]4'!L$23*Table6[[#This Row],[NY_DUM]]+'[1]4'!L$24*Table6[[#This Row],[PA_DUM]]+'[1]4'!L$25*Table6[[#This Row],[CT_DUM]]+'[1]4'!L$26*Table6[[#This Row],[DL_DUM]]</f>
        <v>277.3601618442018</v>
      </c>
      <c r="AQ277" s="9">
        <f>Table6[[#This Row],[sales]]-Table6[[#This Row],[Pred_4]]</f>
        <v>2050.775097645389</v>
      </c>
      <c r="AR277">
        <f>ABS(Table6[[#This Row],[Res_4]]/Table6[[#This Row],[sales]])</f>
        <v>0.88086595883393437</v>
      </c>
      <c r="AS277" s="9">
        <f>'[1]5'!L$20+'[1]5'!L$26*Table6[[#This Row],[Radio_State]]+'[1]5'!L$21*Table6[[#This Row],[NJ_DUM]]+'[1]5'!L$22*Table6[[#This Row],[NY_DUM]]+'[1]5'!L$23*Table6[[#This Row],[PA_DUM]]+'[1]5'!L$24*Table6[[#This Row],[CT_DUM]]+'[1]5'!L$25*Table6[[#This Row],[DL_DUM]]</f>
        <v>352.1143491071532</v>
      </c>
      <c r="AT277" s="9">
        <f>Table6[[#This Row],[sales]]-Table6[[#This Row],[Pred_5]]</f>
        <v>1976.0209103824375</v>
      </c>
      <c r="AU277" s="9">
        <f>ABS(Table6[[#This Row],[Red_5]]/Table6[[#This Row],[sales]])</f>
        <v>0.84875691922455176</v>
      </c>
      <c r="AV277" s="9">
        <f>'[1]6'!L$20+'[1]6'!L$26*Table6[[#This Row],[Online]]+'[1]6'!L$21*Table6[[#This Row],[NJ_DUM]]+'[1]6'!L$22*Table6[[#This Row],[NY_DUM]]+'[1]6'!L$23*Table6[[#This Row],[PA_DUM]]+'[1]6'!L$24*Table6[[#This Row],[CT_DUM]]+'[1]6'!L$25*Table6[[#This Row],[DL_DUM]]</f>
        <v>595.19326806804952</v>
      </c>
      <c r="AW277" s="9">
        <f>Table6[[#This Row],[sales]]-Table6[[#This Row],[Pred_6]]</f>
        <v>1732.9419914215412</v>
      </c>
      <c r="AX277" s="9">
        <f>ABS(Table6[[#This Row],[Red_6]]/Table6[[#This Row],[sales]])</f>
        <v>0.74434764232790462</v>
      </c>
      <c r="AY277" s="9">
        <f>'[1]7'!L$21+'[1]7'!L$27*Table6[[#This Row],[LNTV]]+'[1]7'!L$22*Table6[[#This Row],[NJ_DUM]]+'[1]7'!L$23*Table6[[#This Row],[NY_DUM]]+'[1]7'!L$24*Table6[[#This Row],[PA_DUM]]+'[1]7'!L$25*Table6[[#This Row],[CT_DUM]]+'[1]7'!L$26*Table6[[#This Row],[DL_DUM]]</f>
        <v>5.7198629401720709</v>
      </c>
      <c r="AZ277" s="9">
        <f>Table6[[#This Row],[sales]]-Table6[[#This Row],[Pred_7]]</f>
        <v>2322.4153965494188</v>
      </c>
      <c r="BA277" s="9">
        <f>ABS(Table6[[#This Row],[Red_7]]/Table6[[#This Row],[sales]])</f>
        <v>0.99754315694637696</v>
      </c>
      <c r="BB277" s="9">
        <f>'[1]8'!O$22+'[1]8'!O$28*Table6[[#This Row],[LNRADIOLING]]+'[1]8'!O$23*Table6[[#This Row],[DL_DUM]]+'[1]8'!O$24*Table6[[#This Row],[CT_DUM]]+'[1]8'!O$25*Table6[[#This Row],[PA_DUM]]+'[1]8'!O$26*Table6[[#This Row],[NY_DUM]]+'[1]8'!O$27*Table6[[#This Row],[NJ_DUM]]</f>
        <v>8.4059854712753381</v>
      </c>
      <c r="BC277" s="9">
        <f>Table6[[#This Row],[sales]]-Table6[[#This Row],[Pred_8]]</f>
        <v>2319.7292740183152</v>
      </c>
      <c r="BD277" s="9">
        <f>ABS(Table6[[#This Row],[Red_8]]/Table6[[#This Row],[sales]])</f>
        <v>0.99638939127913106</v>
      </c>
      <c r="BE277" s="9">
        <f>'[1]9'!M$19+'[1]9'!M$21*Table6[[#This Row],[LNONLINE]]+'[1]9'!M$20*Table6[[#This Row],[DL_DUM]]+'[1]9'!M$22*Table6[[#This Row],[CT_DUM]]+'[1]9'!M$23*Table6[[#This Row],[PA_DUM]]+'[1]9'!M$24*Table6[[#This Row],[NY_DUM]]+'[1]9'!M$25*Table6[[#This Row],[NJ_DUM]]</f>
        <v>8.2268294370604753</v>
      </c>
      <c r="BF277" s="9">
        <f>Table6[[#This Row],[sales]]-Table6[[#This Row],[Pred_9]]</f>
        <v>2319.9084300525301</v>
      </c>
      <c r="BG277" s="9">
        <f>ABS(Table6[[#This Row],[Red_9]]/Table6[[#This Row],[sales]])</f>
        <v>0.99646634386746746</v>
      </c>
      <c r="BH277" s="9">
        <f>'[1]10'!P$22+'[1]10'!P$30*Table6[[#This Row],[LNTV]]+'[1]10'!P$29*Table6[[#This Row],[LNRADIOLING]]+'[1]10'!P$24*Table6[[#This Row],[LNONLINELING]]+'[1]10'!P$23*Table6[[#This Row],[DL_DUM]]+'[1]10'!P$25*Table6[[#This Row],[CT_DUM]]+'[1]10'!P$26*Table6[[#This Row],[PA_DUM]]+'[1]10'!P$27*Table6[[#This Row],[NY_DUM]]+'[1]10'!P$28*Table6[[#This Row],[NJ_DUM]]</f>
        <v>8.4761540788217946</v>
      </c>
      <c r="BI277" s="9">
        <f>Table6[[#This Row],[sales]]-Table6[[#This Row],[Pred_10]]</f>
        <v>2319.6591054107689</v>
      </c>
      <c r="BJ277" s="45">
        <f>ABS(Table6[[#This Row],[Red_10]]/Table6[[#This Row],[sales]])</f>
        <v>0.99635925187582097</v>
      </c>
      <c r="BK277" s="9">
        <f>'[1]11'!P$32+'[1]11'!P$40*Table6[[#This Row],[LNONLINELING]]+'[1]11'!P$39*Table6[[#This Row],[LNRADIOLING]]+'[1]11'!P$38*Table6[[#This Row],[LNTVLING]]+'[1]11'!P$33*Table6[[#This Row],[DL_DUM]]+'[1]11'!P$34*Table6[[#This Row],[CT_DUM]]+'[1]11'!P$35*Table6[[#This Row],[PA_DUM]]+'[1]11'!P$36*Table6[[#This Row],[NY_DUM]]+'[1]11'!P$37*Table6[[#This Row],[NJ_DUM]]</f>
        <v>8.7270563790905946</v>
      </c>
      <c r="BL277" s="9">
        <f>Table6[[#This Row],[sales]]-Table6[[#This Row],[ Pred_11]]</f>
        <v>2319.4082031104999</v>
      </c>
      <c r="BM277" s="47">
        <f>ABS(Table6[[#This Row],[ Red_11]]/Table6[[#This Row],[sales]])</f>
        <v>0.99625148223518423</v>
      </c>
      <c r="BN277" s="9">
        <f>'[1]12'!K$22+'[1]12'!K$28*Table6[[#This Row],[COMBINE LN LING]]+'[1]12'!K$23*Table6[[#This Row],[DL_DUM]]+'[1]12'!K$24*Table6[[#This Row],[CT_DUM]]+'[1]12'!K$25*Table6[[#This Row],[PA_DUM]]+'[1]12'!K$26*Table6[[#This Row],[NY_DUM]]+'[1]12'!K$27*Table6[[#This Row],[NJ_DUM]]</f>
        <v>8.0707486373597455</v>
      </c>
      <c r="BO277" s="9">
        <f>Table6[[#This Row],[sales]]-Table6[[#This Row],[ Pred_12]]</f>
        <v>2320.0645108522308</v>
      </c>
      <c r="BP277" s="47">
        <f>ABS(Table6[[#This Row],[ Red_12]]/Table6[[#This Row],[sales]])</f>
        <v>0.9965333849893544</v>
      </c>
      <c r="BQ277">
        <f>LN(G277+'2019 Totals and Calculations'!C$18)</f>
        <v>6.7919061911738954</v>
      </c>
      <c r="BR277">
        <f>LN(Table6[[#This Row],[PROF RADIO]]+'2019 Totals and Calculations'!D$18)</f>
        <v>5.1063789633389209</v>
      </c>
      <c r="BS277">
        <f>LN(Table6[[#This Row],[ONLINE LINGERING]]+'2019 Totals and Calculations'!E$18)</f>
        <v>5.2017521835287024</v>
      </c>
      <c r="BT277">
        <f>MONTH(Table6[[#This Row],[Date]])</f>
        <v>4</v>
      </c>
      <c r="BU277">
        <f t="shared" si="121"/>
        <v>0</v>
      </c>
      <c r="BV277">
        <f t="shared" si="122"/>
        <v>0</v>
      </c>
      <c r="BW277">
        <f t="shared" si="123"/>
        <v>0</v>
      </c>
      <c r="BX277">
        <f t="shared" si="124"/>
        <v>1</v>
      </c>
      <c r="BY277">
        <f t="shared" si="125"/>
        <v>0</v>
      </c>
      <c r="BZ277">
        <f t="shared" si="126"/>
        <v>0</v>
      </c>
      <c r="CA277">
        <f t="shared" si="127"/>
        <v>0</v>
      </c>
      <c r="CB277">
        <f t="shared" si="128"/>
        <v>0</v>
      </c>
      <c r="CC277">
        <f t="shared" si="129"/>
        <v>0</v>
      </c>
      <c r="CD277">
        <f t="shared" si="130"/>
        <v>0</v>
      </c>
      <c r="CE277">
        <f t="shared" si="131"/>
        <v>0</v>
      </c>
      <c r="CF277">
        <f t="shared" si="132"/>
        <v>0</v>
      </c>
      <c r="CG277">
        <f t="shared" si="133"/>
        <v>119</v>
      </c>
      <c r="CH27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2137.0666229828294</v>
      </c>
      <c r="CI277" s="79">
        <f>Table6[[#This Row],[sales]]-CH277</f>
        <v>191.06863650676132</v>
      </c>
      <c r="CJ277">
        <f>ABS(Table6[[#This Row],[sales]]-CH277)/Table6[[#This Row],[sales]]</f>
        <v>8.2069388248795436E-2</v>
      </c>
      <c r="CK27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2291.6876715808221</v>
      </c>
      <c r="CL277" s="79">
        <f>Table6[[#This Row],[sales]]-CK277</f>
        <v>36.447587908768583</v>
      </c>
      <c r="CM277">
        <f>ABS(Table6[[#This Row],[sales]]-CK277)/Table6[[#This Row],[sales]]</f>
        <v>1.5655270783862953E-2</v>
      </c>
      <c r="CN27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2757.6015824598653</v>
      </c>
      <c r="CO277" s="79">
        <f>Table6[[#This Row],[sales]]-CN277</f>
        <v>-429.46632297027463</v>
      </c>
      <c r="CP277">
        <f>ABS(Table6[[#This Row],[sales]]-CN277)/Table6[[#This Row],[sales]]</f>
        <v>0.1844679432690817</v>
      </c>
      <c r="CQ27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2127.9306613236872</v>
      </c>
      <c r="CR277" s="79">
        <f>Table6[[#This Row],[sales]]-CQ277</f>
        <v>200.20459816590346</v>
      </c>
      <c r="CS277">
        <f>ABS(Table6[[#This Row],[sales]]-CQ277)/Table6[[#This Row],[sales]]</f>
        <v>8.599354240689408E-2</v>
      </c>
    </row>
    <row r="278" spans="1:97" x14ac:dyDescent="0.2">
      <c r="A278">
        <v>277</v>
      </c>
      <c r="B278" t="s">
        <v>322</v>
      </c>
      <c r="C278" s="5">
        <v>43569</v>
      </c>
      <c r="D278" s="6">
        <v>134.40719443698097</v>
      </c>
      <c r="E278" s="8">
        <f>YEAR(Table6[[#This Row],[Date]])</f>
        <v>2019</v>
      </c>
      <c r="F278" s="6">
        <f>Table6[[#This Row],[TV_State]]+Table6[[#This Row],[Radio_State]]+Table6[[#This Row],[Online]]</f>
        <v>313.13714180546918</v>
      </c>
      <c r="G278" s="6">
        <f t="shared" si="108"/>
        <v>410.87843045467594</v>
      </c>
      <c r="H278" s="6">
        <f>LN(Table6[[#This Row],[PROF TV LING]])</f>
        <v>6.0182973810938583</v>
      </c>
      <c r="I278" s="6">
        <f t="shared" si="109"/>
        <v>4.9008739566934283</v>
      </c>
      <c r="J278" s="6">
        <v>43.328472089330475</v>
      </c>
      <c r="K278" s="6">
        <f t="shared" si="114"/>
        <v>72.821823540922878</v>
      </c>
      <c r="L278" s="6">
        <f>0.5*J277+0.5*Table6[[#This Row],[Radio_State]]</f>
        <v>65.863610422991258</v>
      </c>
      <c r="M278" s="6">
        <f>LN(Table6[[#This Row],[RADIO LINGERING ]])</f>
        <v>4.1875860951084638</v>
      </c>
      <c r="N278" s="6">
        <f t="shared" si="110"/>
        <v>3.7688099729406273</v>
      </c>
      <c r="O278" s="6">
        <v>135.40147527915775</v>
      </c>
      <c r="P278" s="6">
        <f t="shared" si="111"/>
        <v>136.74630017096115</v>
      </c>
      <c r="Q278" s="6">
        <f>0.3*O277+0.7*Table6[[#This Row],[Online]]</f>
        <v>136.21794617509107</v>
      </c>
      <c r="R278" s="6">
        <f>LN(Table6[[#This Row],[ONLINE LINGERING]])</f>
        <v>4.9142561484354585</v>
      </c>
      <c r="S278" s="6">
        <f t="shared" si="112"/>
        <v>4.9082442561289925</v>
      </c>
      <c r="T278" s="6">
        <v>1854.4017126202302</v>
      </c>
      <c r="U278" s="6">
        <f t="shared" si="113"/>
        <v>7.5253173961291884</v>
      </c>
      <c r="V278" s="8">
        <f>YEAR(Table6[[#This Row],[Date]])</f>
        <v>2019</v>
      </c>
      <c r="W278" s="8">
        <f>WEEKNUM(Table6[[#This Row],[Date]])</f>
        <v>16</v>
      </c>
      <c r="X278" t="s">
        <v>442</v>
      </c>
      <c r="Y278" s="9">
        <f>Table6[[#This Row],[LNTVLING]]+Table6[[#This Row],[LNRADIOLING]]+Table6[[#This Row],[LNONLINELING]]</f>
        <v>15.12013962463778</v>
      </c>
      <c r="Z278">
        <f t="shared" si="134"/>
        <v>1</v>
      </c>
      <c r="AA278">
        <f t="shared" si="115"/>
        <v>0</v>
      </c>
      <c r="AB278">
        <f t="shared" si="116"/>
        <v>1</v>
      </c>
      <c r="AC278">
        <f t="shared" si="117"/>
        <v>0</v>
      </c>
      <c r="AD278">
        <f t="shared" si="118"/>
        <v>0</v>
      </c>
      <c r="AE278">
        <f t="shared" si="119"/>
        <v>0</v>
      </c>
      <c r="AF278">
        <f t="shared" si="120"/>
        <v>0</v>
      </c>
      <c r="AG278" s="9">
        <f>'[1]1'!J$20+'[1]1'!J$21*Table6[[#This Row],[TV_State]]</f>
        <v>1461.9124762086553</v>
      </c>
      <c r="AH278" s="9">
        <f>Table6[[#This Row],[sales]]-Table6[[#This Row],[Pred_1]]</f>
        <v>392.48923641157489</v>
      </c>
      <c r="AI278">
        <f>ABS(Table6[[#This Row],[Res_1]])/Table6[[#This Row],[sales]]</f>
        <v>0.21165275772798761</v>
      </c>
      <c r="AJ278" s="9">
        <f>'[1]2'!J$20+'[1]2'!J$21*Table6[[#This Row],[Radio_State]]</f>
        <v>1904.496171265597</v>
      </c>
      <c r="AK278" s="9">
        <f>Table6[[#This Row],[sales]]-Table6[[#This Row],[ Pred_2 ]]</f>
        <v>-50.094458645366785</v>
      </c>
      <c r="AL278">
        <f>ABS(Table6[[#This Row],[ Res_2 ]])/Table6[[#This Row],[sales]]</f>
        <v>2.7013811680849011E-2</v>
      </c>
      <c r="AM278" s="10">
        <f>'[1]3'!J$20+'[1]3'!J$21*Data!O278</f>
        <v>2582.9879868366202</v>
      </c>
      <c r="AN278" s="9">
        <f>Table6[[#This Row],[sales]]-Table6[[#This Row],[Pred_3]]</f>
        <v>-728.58627421638994</v>
      </c>
      <c r="AO278" s="9">
        <f>ABS(Table6[[#This Row],[Res_3]])/Table6[[#This Row],[sales]]</f>
        <v>0.39289560037501964</v>
      </c>
      <c r="AP278" s="9">
        <f>'[1]4'!L$21+'[1]4'!L$27*Table6[[#This Row],[TV_State]]+'[1]4'!L$22*Table6[[#This Row],[NJ_DUM]]+'[1]4'!L$23*Table6[[#This Row],[NY_DUM]]+'[1]4'!L$24*Table6[[#This Row],[PA_DUM]]+'[1]4'!L$25*Table6[[#This Row],[CT_DUM]]+'[1]4'!L$26*Table6[[#This Row],[DL_DUM]]</f>
        <v>267.47761996960713</v>
      </c>
      <c r="AQ278" s="9">
        <f>Table6[[#This Row],[sales]]-Table6[[#This Row],[Pred_4]]</f>
        <v>1586.9240926506232</v>
      </c>
      <c r="AR278">
        <f>ABS(Table6[[#This Row],[Res_4]]/Table6[[#This Row],[sales]])</f>
        <v>0.85576069189902393</v>
      </c>
      <c r="AS278" s="9">
        <f>'[1]5'!L$20+'[1]5'!L$26*Table6[[#This Row],[Radio_State]]+'[1]5'!L$21*Table6[[#This Row],[NJ_DUM]]+'[1]5'!L$22*Table6[[#This Row],[NY_DUM]]+'[1]5'!L$23*Table6[[#This Row],[PA_DUM]]+'[1]5'!L$24*Table6[[#This Row],[CT_DUM]]+'[1]5'!L$25*Table6[[#This Row],[DL_DUM]]</f>
        <v>272.7187613336684</v>
      </c>
      <c r="AT278" s="9">
        <f>Table6[[#This Row],[sales]]-Table6[[#This Row],[Pred_5]]</f>
        <v>1581.6829512865618</v>
      </c>
      <c r="AU278" s="9">
        <f>ABS(Table6[[#This Row],[Red_5]]/Table6[[#This Row],[sales]])</f>
        <v>0.85293436719904525</v>
      </c>
      <c r="AV278" s="9">
        <f>'[1]6'!L$20+'[1]6'!L$26*Table6[[#This Row],[Online]]+'[1]6'!L$21*Table6[[#This Row],[NJ_DUM]]+'[1]6'!L$22*Table6[[#This Row],[NY_DUM]]+'[1]6'!L$23*Table6[[#This Row],[PA_DUM]]+'[1]6'!L$24*Table6[[#This Row],[CT_DUM]]+'[1]6'!L$25*Table6[[#This Row],[DL_DUM]]</f>
        <v>583.3482959162842</v>
      </c>
      <c r="AW278" s="9">
        <f>Table6[[#This Row],[sales]]-Table6[[#This Row],[Pred_6]]</f>
        <v>1271.0534167039459</v>
      </c>
      <c r="AX278" s="9">
        <f>ABS(Table6[[#This Row],[Red_6]]/Table6[[#This Row],[sales]])</f>
        <v>0.68542506623765698</v>
      </c>
      <c r="AY278" s="9">
        <f>'[1]7'!L$21+'[1]7'!L$27*Table6[[#This Row],[LNTV]]+'[1]7'!L$22*Table6[[#This Row],[NJ_DUM]]+'[1]7'!L$23*Table6[[#This Row],[NY_DUM]]+'[1]7'!L$24*Table6[[#This Row],[PA_DUM]]+'[1]7'!L$25*Table6[[#This Row],[CT_DUM]]+'[1]7'!L$26*Table6[[#This Row],[DL_DUM]]</f>
        <v>5.6880209968686817</v>
      </c>
      <c r="AZ278" s="9">
        <f>Table6[[#This Row],[sales]]-Table6[[#This Row],[Pred_7]]</f>
        <v>1848.7136916233615</v>
      </c>
      <c r="BA278" s="9">
        <f>ABS(Table6[[#This Row],[Red_7]]/Table6[[#This Row],[sales]])</f>
        <v>0.99693269211403401</v>
      </c>
      <c r="BB278" s="9">
        <f>'[1]8'!O$22+'[1]8'!O$28*Table6[[#This Row],[LNRADIOLING]]+'[1]8'!O$23*Table6[[#This Row],[DL_DUM]]+'[1]8'!O$24*Table6[[#This Row],[CT_DUM]]+'[1]8'!O$25*Table6[[#This Row],[PA_DUM]]+'[1]8'!O$26*Table6[[#This Row],[NY_DUM]]+'[1]8'!O$27*Table6[[#This Row],[NJ_DUM]]</f>
        <v>8.385345898826607</v>
      </c>
      <c r="BC278" s="9">
        <f>Table6[[#This Row],[sales]]-Table6[[#This Row],[Pred_8]]</f>
        <v>1846.0163667214035</v>
      </c>
      <c r="BD278" s="9">
        <f>ABS(Table6[[#This Row],[Red_8]]/Table6[[#This Row],[sales]])</f>
        <v>0.99547813947659791</v>
      </c>
      <c r="BE278" s="9">
        <f>'[1]9'!M$19+'[1]9'!M$21*Table6[[#This Row],[LNONLINE]]+'[1]9'!M$20*Table6[[#This Row],[DL_DUM]]+'[1]9'!M$22*Table6[[#This Row],[CT_DUM]]+'[1]9'!M$23*Table6[[#This Row],[PA_DUM]]+'[1]9'!M$24*Table6[[#This Row],[NY_DUM]]+'[1]9'!M$25*Table6[[#This Row],[NJ_DUM]]</f>
        <v>8.2205285403978117</v>
      </c>
      <c r="BF278" s="9">
        <f>Table6[[#This Row],[sales]]-Table6[[#This Row],[Pred_9]]</f>
        <v>1846.1811840798325</v>
      </c>
      <c r="BG278" s="9">
        <f>ABS(Table6[[#This Row],[Red_9]]/Table6[[#This Row],[sales]])</f>
        <v>0.99556701847045737</v>
      </c>
      <c r="BH278" s="9">
        <f>'[1]10'!P$22+'[1]10'!P$30*Table6[[#This Row],[LNTV]]+'[1]10'!P$29*Table6[[#This Row],[LNRADIOLING]]+'[1]10'!P$24*Table6[[#This Row],[LNONLINELING]]+'[1]10'!P$23*Table6[[#This Row],[DL_DUM]]+'[1]10'!P$25*Table6[[#This Row],[CT_DUM]]+'[1]10'!P$26*Table6[[#This Row],[PA_DUM]]+'[1]10'!P$27*Table6[[#This Row],[NY_DUM]]+'[1]10'!P$28*Table6[[#This Row],[NJ_DUM]]</f>
        <v>8.5316444696093914</v>
      </c>
      <c r="BI278" s="9">
        <f>Table6[[#This Row],[sales]]-Table6[[#This Row],[Pred_10]]</f>
        <v>1845.8700681506209</v>
      </c>
      <c r="BJ278" s="45">
        <f>ABS(Table6[[#This Row],[Red_10]]/Table6[[#This Row],[sales]])</f>
        <v>0.99539924687755266</v>
      </c>
      <c r="BK278" s="9">
        <f>'[1]11'!P$32+'[1]11'!P$40*Table6[[#This Row],[LNONLINELING]]+'[1]11'!P$39*Table6[[#This Row],[LNRADIOLING]]+'[1]11'!P$38*Table6[[#This Row],[LNTVLING]]+'[1]11'!P$33*Table6[[#This Row],[DL_DUM]]+'[1]11'!P$34*Table6[[#This Row],[CT_DUM]]+'[1]11'!P$35*Table6[[#This Row],[PA_DUM]]+'[1]11'!P$36*Table6[[#This Row],[NY_DUM]]+'[1]11'!P$37*Table6[[#This Row],[NJ_DUM]]</f>
        <v>8.8104924178503534</v>
      </c>
      <c r="BL278" s="9">
        <f>Table6[[#This Row],[sales]]-Table6[[#This Row],[ Pred_11]]</f>
        <v>1845.5912202023799</v>
      </c>
      <c r="BM278" s="47">
        <f>ABS(Table6[[#This Row],[ Red_11]]/Table6[[#This Row],[sales]])</f>
        <v>0.99524887603484724</v>
      </c>
      <c r="BN278" s="9">
        <f>'[1]12'!K$22+'[1]12'!K$28*Table6[[#This Row],[COMBINE LN LING]]+'[1]12'!K$23*Table6[[#This Row],[DL_DUM]]+'[1]12'!K$24*Table6[[#This Row],[CT_DUM]]+'[1]12'!K$25*Table6[[#This Row],[PA_DUM]]+'[1]12'!K$26*Table6[[#This Row],[NY_DUM]]+'[1]12'!K$27*Table6[[#This Row],[NJ_DUM]]</f>
        <v>8.0174718926150099</v>
      </c>
      <c r="BO278" s="9">
        <f>Table6[[#This Row],[sales]]-Table6[[#This Row],[ Pred_12]]</f>
        <v>1846.3842407276152</v>
      </c>
      <c r="BP278" s="47">
        <f>ABS(Table6[[#This Row],[ Red_12]]/Table6[[#This Row],[sales]])</f>
        <v>0.99567651828724502</v>
      </c>
      <c r="BQ278">
        <f>LN(G278+'2019 Totals and Calculations'!C$18)</f>
        <v>6.6491424966524724</v>
      </c>
      <c r="BR278">
        <f>LN(Table6[[#This Row],[PROF RADIO]]+'2019 Totals and Calculations'!D$18)</f>
        <v>4.9095485204666032</v>
      </c>
      <c r="BS278">
        <f>LN(Table6[[#This Row],[ONLINE LINGERING]]+'2019 Totals and Calculations'!E$18)</f>
        <v>5.1934862121611127</v>
      </c>
      <c r="BT278">
        <f>MONTH(Table6[[#This Row],[Date]])</f>
        <v>4</v>
      </c>
      <c r="BU278">
        <f t="shared" si="121"/>
        <v>0</v>
      </c>
      <c r="BV278">
        <f t="shared" si="122"/>
        <v>0</v>
      </c>
      <c r="BW278">
        <f t="shared" si="123"/>
        <v>0</v>
      </c>
      <c r="BX278">
        <f t="shared" si="124"/>
        <v>1</v>
      </c>
      <c r="BY278">
        <f t="shared" si="125"/>
        <v>0</v>
      </c>
      <c r="BZ278">
        <f t="shared" si="126"/>
        <v>0</v>
      </c>
      <c r="CA278">
        <f t="shared" si="127"/>
        <v>0</v>
      </c>
      <c r="CB278">
        <f t="shared" si="128"/>
        <v>0</v>
      </c>
      <c r="CC278">
        <f t="shared" si="129"/>
        <v>0</v>
      </c>
      <c r="CD278">
        <f t="shared" si="130"/>
        <v>0</v>
      </c>
      <c r="CE278">
        <f t="shared" si="131"/>
        <v>0</v>
      </c>
      <c r="CF278">
        <f t="shared" si="132"/>
        <v>0</v>
      </c>
      <c r="CG278">
        <f t="shared" si="133"/>
        <v>120</v>
      </c>
      <c r="CH27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2053.6023528572982</v>
      </c>
      <c r="CI278" s="79">
        <f>Table6[[#This Row],[sales]]-CH278</f>
        <v>-199.200640237068</v>
      </c>
      <c r="CJ278">
        <f>ABS(Table6[[#This Row],[sales]]-CH278)/Table6[[#This Row],[sales]]</f>
        <v>0.10742043586424525</v>
      </c>
      <c r="CK27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2162.4358270367134</v>
      </c>
      <c r="CL278" s="79">
        <f>Table6[[#This Row],[sales]]-CK278</f>
        <v>-308.03411441648313</v>
      </c>
      <c r="CM278">
        <f>ABS(Table6[[#This Row],[sales]]-CK278)/Table6[[#This Row],[sales]]</f>
        <v>0.16610970121529789</v>
      </c>
      <c r="CN27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2756.648254161456</v>
      </c>
      <c r="CO278" s="79">
        <f>Table6[[#This Row],[sales]]-CN278</f>
        <v>-902.24654154122572</v>
      </c>
      <c r="CP278">
        <f>ABS(Table6[[#This Row],[sales]]-CN278)/Table6[[#This Row],[sales]]</f>
        <v>0.48654319902798759</v>
      </c>
      <c r="CQ27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2046.0543887037122</v>
      </c>
      <c r="CR278" s="79">
        <f>Table6[[#This Row],[sales]]-CQ278</f>
        <v>-191.65267608348199</v>
      </c>
      <c r="CS278">
        <f>ABS(Table6[[#This Row],[sales]]-CQ278)/Table6[[#This Row],[sales]]</f>
        <v>0.10335013971308343</v>
      </c>
    </row>
    <row r="279" spans="1:97" x14ac:dyDescent="0.2">
      <c r="A279">
        <v>278</v>
      </c>
      <c r="B279" t="s">
        <v>322</v>
      </c>
      <c r="C279" s="5">
        <v>43576</v>
      </c>
      <c r="D279" s="6">
        <v>100.80539582773571</v>
      </c>
      <c r="E279" s="8">
        <f>YEAR(Table6[[#This Row],[Date]])</f>
        <v>2019</v>
      </c>
      <c r="F279" s="6">
        <f>Table6[[#This Row],[TV_State]]+Table6[[#This Row],[Radio_State]]+Table6[[#This Row],[Online]]</f>
        <v>296.89381232701197</v>
      </c>
      <c r="G279" s="6">
        <f t="shared" si="108"/>
        <v>317.85652006659387</v>
      </c>
      <c r="H279" s="6">
        <f>LN(Table6[[#This Row],[PROF TV LING]])</f>
        <v>5.7616000862020549</v>
      </c>
      <c r="I279" s="6">
        <f t="shared" si="109"/>
        <v>4.6131918842416475</v>
      </c>
      <c r="J279" s="6">
        <v>43.761756810223787</v>
      </c>
      <c r="K279" s="6">
        <f t="shared" si="114"/>
        <v>58.291790175573333</v>
      </c>
      <c r="L279" s="6">
        <f>0.5*J278+0.5*Table6[[#This Row],[Radio_State]]</f>
        <v>43.545114449777131</v>
      </c>
      <c r="M279" s="6">
        <f>LN(Table6[[#This Row],[RADIO LINGERING ]])</f>
        <v>3.7737975144516662</v>
      </c>
      <c r="N279" s="6">
        <f t="shared" si="110"/>
        <v>3.7787603037937956</v>
      </c>
      <c r="O279" s="6">
        <v>152.32665968905246</v>
      </c>
      <c r="P279" s="6">
        <f t="shared" si="111"/>
        <v>147.65255183362507</v>
      </c>
      <c r="Q279" s="6">
        <f>0.3*O278+0.7*Table6[[#This Row],[Online]]</f>
        <v>147.24910436608405</v>
      </c>
      <c r="R279" s="6">
        <f>LN(Table6[[#This Row],[ONLINE LINGERING]])</f>
        <v>4.9921257401096941</v>
      </c>
      <c r="S279" s="6">
        <f t="shared" si="112"/>
        <v>5.0260272917853754</v>
      </c>
      <c r="T279" s="6">
        <v>2095.5983538604505</v>
      </c>
      <c r="U279" s="6">
        <f t="shared" si="113"/>
        <v>7.6475944020119249</v>
      </c>
      <c r="V279" s="8">
        <f>YEAR(Table6[[#This Row],[Date]])</f>
        <v>2019</v>
      </c>
      <c r="W279" s="8">
        <f>WEEKNUM(Table6[[#This Row],[Date]])</f>
        <v>17</v>
      </c>
      <c r="X279" t="s">
        <v>443</v>
      </c>
      <c r="Y279" s="9">
        <f>Table6[[#This Row],[LNTVLING]]+Table6[[#This Row],[LNRADIOLING]]+Table6[[#This Row],[LNONLINELING]]</f>
        <v>14.527523340763414</v>
      </c>
      <c r="Z279">
        <f t="shared" si="134"/>
        <v>1</v>
      </c>
      <c r="AA279">
        <f t="shared" si="115"/>
        <v>0</v>
      </c>
      <c r="AB279">
        <f t="shared" si="116"/>
        <v>1</v>
      </c>
      <c r="AC279">
        <f t="shared" si="117"/>
        <v>0</v>
      </c>
      <c r="AD279">
        <f t="shared" si="118"/>
        <v>0</v>
      </c>
      <c r="AE279">
        <f t="shared" si="119"/>
        <v>0</v>
      </c>
      <c r="AF279">
        <f t="shared" si="120"/>
        <v>0</v>
      </c>
      <c r="AG279" s="9">
        <f>'[1]1'!J$20+'[1]1'!J$21*Table6[[#This Row],[TV_State]]</f>
        <v>1428.8674935205722</v>
      </c>
      <c r="AH279" s="9">
        <f>Table6[[#This Row],[sales]]-Table6[[#This Row],[Pred_1]]</f>
        <v>666.73086033987829</v>
      </c>
      <c r="AI279">
        <f>ABS(Table6[[#This Row],[Res_1]])/Table6[[#This Row],[sales]]</f>
        <v>0.31815775151361714</v>
      </c>
      <c r="AJ279" s="9">
        <f>'[1]2'!J$20+'[1]2'!J$21*Table6[[#This Row],[Radio_State]]</f>
        <v>1906.398314938278</v>
      </c>
      <c r="AK279" s="9">
        <f>Table6[[#This Row],[sales]]-Table6[[#This Row],[ Pred_2 ]]</f>
        <v>189.20003892217255</v>
      </c>
      <c r="AL279">
        <f>ABS(Table6[[#This Row],[ Res_2 ]])/Table6[[#This Row],[sales]]</f>
        <v>9.0284494914606953E-2</v>
      </c>
      <c r="AM279" s="10">
        <f>'[1]3'!J$20+'[1]3'!J$21*Data!O279</f>
        <v>2680.7702124755911</v>
      </c>
      <c r="AN279" s="9">
        <f>Table6[[#This Row],[sales]]-Table6[[#This Row],[Pred_3]]</f>
        <v>-585.17185861514054</v>
      </c>
      <c r="AO279" s="9">
        <f>ABS(Table6[[#This Row],[Res_3]])/Table6[[#This Row],[sales]]</f>
        <v>0.27923855615612309</v>
      </c>
      <c r="AP279" s="9">
        <f>'[1]4'!L$21+'[1]4'!L$27*Table6[[#This Row],[TV_State]]+'[1]4'!L$22*Table6[[#This Row],[NJ_DUM]]+'[1]4'!L$23*Table6[[#This Row],[NY_DUM]]+'[1]4'!L$24*Table6[[#This Row],[PA_DUM]]+'[1]4'!L$25*Table6[[#This Row],[CT_DUM]]+'[1]4'!L$26*Table6[[#This Row],[DL_DUM]]</f>
        <v>260.06571356366118</v>
      </c>
      <c r="AQ279" s="9">
        <f>Table6[[#This Row],[sales]]-Table6[[#This Row],[Pred_4]]</f>
        <v>1835.5326402967894</v>
      </c>
      <c r="AR279">
        <f>ABS(Table6[[#This Row],[Res_4]]/Table6[[#This Row],[sales]])</f>
        <v>0.87589906573243126</v>
      </c>
      <c r="AS279" s="9">
        <f>'[1]5'!L$20+'[1]5'!L$26*Table6[[#This Row],[Radio_State]]+'[1]5'!L$21*Table6[[#This Row],[NJ_DUM]]+'[1]5'!L$22*Table6[[#This Row],[NY_DUM]]+'[1]5'!L$23*Table6[[#This Row],[PA_DUM]]+'[1]5'!L$24*Table6[[#This Row],[CT_DUM]]+'[1]5'!L$25*Table6[[#This Row],[DL_DUM]]</f>
        <v>273.48203366373463</v>
      </c>
      <c r="AT279" s="9">
        <f>Table6[[#This Row],[sales]]-Table6[[#This Row],[Pred_5]]</f>
        <v>1822.1163201967158</v>
      </c>
      <c r="AU279" s="9">
        <f>ABS(Table6[[#This Row],[Red_5]]/Table6[[#This Row],[sales]])</f>
        <v>0.86949692284309443</v>
      </c>
      <c r="AV279" s="9">
        <f>'[1]6'!L$20+'[1]6'!L$26*Table6[[#This Row],[Online]]+'[1]6'!L$21*Table6[[#This Row],[NJ_DUM]]+'[1]6'!L$22*Table6[[#This Row],[NY_DUM]]+'[1]6'!L$23*Table6[[#This Row],[PA_DUM]]+'[1]6'!L$24*Table6[[#This Row],[CT_DUM]]+'[1]6'!L$25*Table6[[#This Row],[DL_DUM]]</f>
        <v>657.01105805412737</v>
      </c>
      <c r="AW279" s="9">
        <f>Table6[[#This Row],[sales]]-Table6[[#This Row],[Pred_6]]</f>
        <v>1438.5872958063233</v>
      </c>
      <c r="AX279" s="9">
        <f>ABS(Table6[[#This Row],[Red_6]]/Table6[[#This Row],[sales]])</f>
        <v>0.68648044753241932</v>
      </c>
      <c r="AY279" s="9">
        <f>'[1]7'!L$21+'[1]7'!L$27*Table6[[#This Row],[LNTV]]+'[1]7'!L$22*Table6[[#This Row],[NJ_DUM]]+'[1]7'!L$23*Table6[[#This Row],[NY_DUM]]+'[1]7'!L$24*Table6[[#This Row],[PA_DUM]]+'[1]7'!L$25*Table6[[#This Row],[CT_DUM]]+'[1]7'!L$26*Table6[[#This Row],[DL_DUM]]</f>
        <v>5.6561790535652925</v>
      </c>
      <c r="AZ279" s="9">
        <f>Table6[[#This Row],[sales]]-Table6[[#This Row],[Pred_7]]</f>
        <v>2089.9421748068853</v>
      </c>
      <c r="BA279" s="9">
        <f>ABS(Table6[[#This Row],[Red_7]]/Table6[[#This Row],[sales]])</f>
        <v>0.9973009240806352</v>
      </c>
      <c r="BB279" s="9">
        <f>'[1]8'!O$22+'[1]8'!O$28*Table6[[#This Row],[LNRADIOLING]]+'[1]8'!O$23*Table6[[#This Row],[DL_DUM]]+'[1]8'!O$24*Table6[[#This Row],[CT_DUM]]+'[1]8'!O$25*Table6[[#This Row],[PA_DUM]]+'[1]8'!O$26*Table6[[#This Row],[NY_DUM]]+'[1]8'!O$27*Table6[[#This Row],[NJ_DUM]]</f>
        <v>8.3558258305501223</v>
      </c>
      <c r="BC279" s="9">
        <f>Table6[[#This Row],[sales]]-Table6[[#This Row],[Pred_8]]</f>
        <v>2087.2425280299003</v>
      </c>
      <c r="BD279" s="9">
        <f>ABS(Table6[[#This Row],[Red_8]]/Table6[[#This Row],[sales]])</f>
        <v>0.99601267780385616</v>
      </c>
      <c r="BE279" s="9">
        <f>'[1]9'!M$19+'[1]9'!M$21*Table6[[#This Row],[LNONLINE]]+'[1]9'!M$20*Table6[[#This Row],[DL_DUM]]+'[1]9'!M$22*Table6[[#This Row],[CT_DUM]]+'[1]9'!M$23*Table6[[#This Row],[PA_DUM]]+'[1]9'!M$24*Table6[[#This Row],[NY_DUM]]+'[1]9'!M$25*Table6[[#This Row],[NJ_DUM]]</f>
        <v>8.2578207042080987</v>
      </c>
      <c r="BF279" s="9">
        <f>Table6[[#This Row],[sales]]-Table6[[#This Row],[Pred_9]]</f>
        <v>2087.3405331562426</v>
      </c>
      <c r="BG279" s="9">
        <f>ABS(Table6[[#This Row],[Red_9]]/Table6[[#This Row],[sales]])</f>
        <v>0.99605944493657594</v>
      </c>
      <c r="BH279" s="9">
        <f>'[1]10'!P$22+'[1]10'!P$30*Table6[[#This Row],[LNTV]]+'[1]10'!P$29*Table6[[#This Row],[LNRADIOLING]]+'[1]10'!P$24*Table6[[#This Row],[LNONLINELING]]+'[1]10'!P$23*Table6[[#This Row],[DL_DUM]]+'[1]10'!P$25*Table6[[#This Row],[CT_DUM]]+'[1]10'!P$26*Table6[[#This Row],[PA_DUM]]+'[1]10'!P$27*Table6[[#This Row],[NY_DUM]]+'[1]10'!P$28*Table6[[#This Row],[NJ_DUM]]</f>
        <v>8.6509511953714249</v>
      </c>
      <c r="BI279" s="9">
        <f>Table6[[#This Row],[sales]]-Table6[[#This Row],[Pred_10]]</f>
        <v>2086.9474026650792</v>
      </c>
      <c r="BJ279" s="45">
        <f>ABS(Table6[[#This Row],[Red_10]]/Table6[[#This Row],[sales]])</f>
        <v>0.99587184673082285</v>
      </c>
      <c r="BK279" s="9">
        <f>'[1]11'!P$32+'[1]11'!P$40*Table6[[#This Row],[LNONLINELING]]+'[1]11'!P$39*Table6[[#This Row],[LNRADIOLING]]+'[1]11'!P$38*Table6[[#This Row],[LNTVLING]]+'[1]11'!P$33*Table6[[#This Row],[DL_DUM]]+'[1]11'!P$34*Table6[[#This Row],[CT_DUM]]+'[1]11'!P$35*Table6[[#This Row],[PA_DUM]]+'[1]11'!P$36*Table6[[#This Row],[NY_DUM]]+'[1]11'!P$37*Table6[[#This Row],[NJ_DUM]]</f>
        <v>8.9530358488475255</v>
      </c>
      <c r="BL279" s="9">
        <f>Table6[[#This Row],[sales]]-Table6[[#This Row],[ Pred_11]]</f>
        <v>2086.6453180116032</v>
      </c>
      <c r="BM279" s="47">
        <f>ABS(Table6[[#This Row],[ Red_11]]/Table6[[#This Row],[sales]])</f>
        <v>0.99572769475011547</v>
      </c>
      <c r="BN279" s="9">
        <f>'[1]12'!K$22+'[1]12'!K$28*Table6[[#This Row],[COMBINE LN LING]]+'[1]12'!K$23*Table6[[#This Row],[DL_DUM]]+'[1]12'!K$24*Table6[[#This Row],[CT_DUM]]+'[1]12'!K$25*Table6[[#This Row],[PA_DUM]]+'[1]12'!K$26*Table6[[#This Row],[NY_DUM]]+'[1]12'!K$27*Table6[[#This Row],[NJ_DUM]]</f>
        <v>7.9604409456345122</v>
      </c>
      <c r="BO279" s="9">
        <f>Table6[[#This Row],[sales]]-Table6[[#This Row],[ Pred_12]]</f>
        <v>2087.6379129148158</v>
      </c>
      <c r="BP279" s="47">
        <f>ABS(Table6[[#This Row],[ Red_12]]/Table6[[#This Row],[sales]])</f>
        <v>0.99620135178529312</v>
      </c>
      <c r="BQ279">
        <f>LN(G279+'2019 Totals and Calculations'!C$18)</f>
        <v>6.5207684422428507</v>
      </c>
      <c r="BR279">
        <f>LN(Table6[[#This Row],[PROF RADIO]]+'2019 Totals and Calculations'!D$18)</f>
        <v>4.7961884535733788</v>
      </c>
      <c r="BS279">
        <f>LN(Table6[[#This Row],[ONLINE LINGERING]]+'2019 Totals and Calculations'!E$18)</f>
        <v>5.2529353473815581</v>
      </c>
      <c r="BT279">
        <f>MONTH(Table6[[#This Row],[Date]])</f>
        <v>4</v>
      </c>
      <c r="BU279">
        <f t="shared" si="121"/>
        <v>0</v>
      </c>
      <c r="BV279">
        <f t="shared" si="122"/>
        <v>0</v>
      </c>
      <c r="BW279">
        <f t="shared" si="123"/>
        <v>0</v>
      </c>
      <c r="BX279">
        <f t="shared" si="124"/>
        <v>1</v>
      </c>
      <c r="BY279">
        <f t="shared" si="125"/>
        <v>0</v>
      </c>
      <c r="BZ279">
        <f t="shared" si="126"/>
        <v>0</v>
      </c>
      <c r="CA279">
        <f t="shared" si="127"/>
        <v>0</v>
      </c>
      <c r="CB279">
        <f t="shared" si="128"/>
        <v>0</v>
      </c>
      <c r="CC279">
        <f t="shared" si="129"/>
        <v>0</v>
      </c>
      <c r="CD279">
        <f t="shared" si="130"/>
        <v>0</v>
      </c>
      <c r="CE279">
        <f t="shared" si="131"/>
        <v>0</v>
      </c>
      <c r="CF279">
        <f t="shared" si="132"/>
        <v>0</v>
      </c>
      <c r="CG279">
        <f t="shared" si="133"/>
        <v>121</v>
      </c>
      <c r="CH27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1981.8779182927735</v>
      </c>
      <c r="CI279" s="79">
        <f>Table6[[#This Row],[sales]]-CH279</f>
        <v>113.72043556767699</v>
      </c>
      <c r="CJ279">
        <f>ABS(Table6[[#This Row],[sales]]-CH279)/Table6[[#This Row],[sales]]</f>
        <v>5.4266331789288011E-2</v>
      </c>
      <c r="CK27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2093.342570752623</v>
      </c>
      <c r="CL279" s="79">
        <f>Table6[[#This Row],[sales]]-CK279</f>
        <v>2.255783107827483</v>
      </c>
      <c r="CM279">
        <f>ABS(Table6[[#This Row],[sales]]-CK279)/Table6[[#This Row],[sales]]</f>
        <v>1.0764386714047303E-3</v>
      </c>
      <c r="CN27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2817.3162404654972</v>
      </c>
      <c r="CO279" s="79">
        <f>Table6[[#This Row],[sales]]-CN279</f>
        <v>-721.71788660504671</v>
      </c>
      <c r="CP279">
        <f>ABS(Table6[[#This Row],[sales]]-CN279)/Table6[[#This Row],[sales]]</f>
        <v>0.34439704787681236</v>
      </c>
      <c r="CQ27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2030.0921411166414</v>
      </c>
      <c r="CR279" s="79">
        <f>Table6[[#This Row],[sales]]-CQ279</f>
        <v>65.506212743809101</v>
      </c>
      <c r="CS279">
        <f>ABS(Table6[[#This Row],[sales]]-CQ279)/Table6[[#This Row],[sales]]</f>
        <v>3.1258954094488312E-2</v>
      </c>
    </row>
    <row r="280" spans="1:97" x14ac:dyDescent="0.2">
      <c r="A280">
        <v>279</v>
      </c>
      <c r="B280" t="s">
        <v>322</v>
      </c>
      <c r="C280" s="5">
        <v>43583</v>
      </c>
      <c r="D280" s="6">
        <v>75.604046870801781</v>
      </c>
      <c r="E280" s="8">
        <f>YEAR(Table6[[#This Row],[Date]])</f>
        <v>2019</v>
      </c>
      <c r="F280" s="6">
        <f>Table6[[#This Row],[TV_State]]+Table6[[#This Row],[Radio_State]]+Table6[[#This Row],[Online]]</f>
        <v>291.17091339931187</v>
      </c>
      <c r="G280" s="6">
        <f t="shared" si="108"/>
        <v>245.18077810785621</v>
      </c>
      <c r="H280" s="6">
        <f>LN(Table6[[#This Row],[PROF TV LING]])</f>
        <v>5.5019958082806077</v>
      </c>
      <c r="I280" s="6">
        <f t="shared" si="109"/>
        <v>4.3255098117898667</v>
      </c>
      <c r="J280" s="6">
        <v>44.199374378326027</v>
      </c>
      <c r="K280" s="6">
        <f t="shared" si="114"/>
        <v>51.245582276949676</v>
      </c>
      <c r="L280" s="6">
        <f>0.5*J279+0.5*Table6[[#This Row],[Radio_State]]</f>
        <v>43.980565594274907</v>
      </c>
      <c r="M280" s="6">
        <f>LN(Table6[[#This Row],[RADIO LINGERING ]])</f>
        <v>3.7837478453048345</v>
      </c>
      <c r="N280" s="6">
        <f t="shared" si="110"/>
        <v>3.7887106346469634</v>
      </c>
      <c r="O280" s="6">
        <v>171.36749215018403</v>
      </c>
      <c r="P280" s="6">
        <f t="shared" si="111"/>
        <v>164.25301005521632</v>
      </c>
      <c r="Q280" s="6">
        <f>0.3*O279+0.7*Table6[[#This Row],[Online]]</f>
        <v>165.65524241184454</v>
      </c>
      <c r="R280" s="6">
        <f>LN(Table6[[#This Row],[ONLINE LINGERING]])</f>
        <v>5.1099087757660779</v>
      </c>
      <c r="S280" s="6">
        <f t="shared" si="112"/>
        <v>5.1438103274417593</v>
      </c>
      <c r="T280" s="6">
        <v>2115.5022889734528</v>
      </c>
      <c r="U280" s="6">
        <f t="shared" si="113"/>
        <v>7.6570475521606962</v>
      </c>
      <c r="V280" s="8">
        <f>YEAR(Table6[[#This Row],[Date]])</f>
        <v>2019</v>
      </c>
      <c r="W280" s="8">
        <f>WEEKNUM(Table6[[#This Row],[Date]])</f>
        <v>18</v>
      </c>
      <c r="X280" t="s">
        <v>444</v>
      </c>
      <c r="Y280" s="9">
        <f>Table6[[#This Row],[LNTVLING]]+Table6[[#This Row],[LNRADIOLING]]+Table6[[#This Row],[LNONLINELING]]</f>
        <v>14.39565242935152</v>
      </c>
      <c r="Z280">
        <f t="shared" si="134"/>
        <v>1</v>
      </c>
      <c r="AA280">
        <f t="shared" si="115"/>
        <v>0</v>
      </c>
      <c r="AB280">
        <f t="shared" si="116"/>
        <v>1</v>
      </c>
      <c r="AC280">
        <f t="shared" si="117"/>
        <v>0</v>
      </c>
      <c r="AD280">
        <f t="shared" si="118"/>
        <v>0</v>
      </c>
      <c r="AE280">
        <f t="shared" si="119"/>
        <v>0</v>
      </c>
      <c r="AF280">
        <f t="shared" si="120"/>
        <v>0</v>
      </c>
      <c r="AG280" s="9">
        <f>'[1]1'!J$20+'[1]1'!J$21*Table6[[#This Row],[TV_State]]</f>
        <v>1404.0837565045101</v>
      </c>
      <c r="AH280" s="9">
        <f>Table6[[#This Row],[sales]]-Table6[[#This Row],[Pred_1]]</f>
        <v>711.41853246894266</v>
      </c>
      <c r="AI280">
        <f>ABS(Table6[[#This Row],[Res_1]])/Table6[[#This Row],[sales]]</f>
        <v>0.33628823574289696</v>
      </c>
      <c r="AJ280" s="9">
        <f>'[1]2'!J$20+'[1]2'!J$21*Table6[[#This Row],[Radio_State]]</f>
        <v>1908.3194800476856</v>
      </c>
      <c r="AK280" s="9">
        <f>Table6[[#This Row],[sales]]-Table6[[#This Row],[ Pred_2 ]]</f>
        <v>207.18280892576718</v>
      </c>
      <c r="AL280">
        <f>ABS(Table6[[#This Row],[ Res_2 ]])/Table6[[#This Row],[sales]]</f>
        <v>9.7935516310078116E-2</v>
      </c>
      <c r="AM280" s="10">
        <f>'[1]3'!J$20+'[1]3'!J$21*Data!O280</f>
        <v>2790.7752163194332</v>
      </c>
      <c r="AN280" s="9">
        <f>Table6[[#This Row],[sales]]-Table6[[#This Row],[Pred_3]]</f>
        <v>-675.27292734598041</v>
      </c>
      <c r="AO280" s="9">
        <f>ABS(Table6[[#This Row],[Res_3]])/Table6[[#This Row],[sales]]</f>
        <v>0.31920217286725627</v>
      </c>
      <c r="AP280" s="9">
        <f>'[1]4'!L$21+'[1]4'!L$27*Table6[[#This Row],[TV_State]]+'[1]4'!L$22*Table6[[#This Row],[NJ_DUM]]+'[1]4'!L$23*Table6[[#This Row],[NY_DUM]]+'[1]4'!L$24*Table6[[#This Row],[PA_DUM]]+'[1]4'!L$25*Table6[[#This Row],[CT_DUM]]+'[1]4'!L$26*Table6[[#This Row],[DL_DUM]]</f>
        <v>254.50678375920168</v>
      </c>
      <c r="AQ280" s="9">
        <f>Table6[[#This Row],[sales]]-Table6[[#This Row],[Pred_4]]</f>
        <v>1860.9955052142511</v>
      </c>
      <c r="AR280">
        <f>ABS(Table6[[#This Row],[Res_4]]/Table6[[#This Row],[sales]])</f>
        <v>0.87969439452476272</v>
      </c>
      <c r="AS280" s="9">
        <f>'[1]5'!L$20+'[1]5'!L$26*Table6[[#This Row],[Radio_State]]+'[1]5'!L$21*Table6[[#This Row],[NJ_DUM]]+'[1]5'!L$22*Table6[[#This Row],[NY_DUM]]+'[1]5'!L$23*Table6[[#This Row],[PA_DUM]]+'[1]5'!L$24*Table6[[#This Row],[CT_DUM]]+'[1]5'!L$25*Table6[[#This Row],[DL_DUM]]</f>
        <v>274.25293871710147</v>
      </c>
      <c r="AT280" s="9">
        <f>Table6[[#This Row],[sales]]-Table6[[#This Row],[Pred_5]]</f>
        <v>1841.2493502563514</v>
      </c>
      <c r="AU280" s="9">
        <f>ABS(Table6[[#This Row],[Red_5]]/Table6[[#This Row],[sales]])</f>
        <v>0.87036036777337522</v>
      </c>
      <c r="AV280" s="9">
        <f>'[1]6'!L$20+'[1]6'!L$26*Table6[[#This Row],[Online]]+'[1]6'!L$21*Table6[[#This Row],[NJ_DUM]]+'[1]6'!L$22*Table6[[#This Row],[NY_DUM]]+'[1]6'!L$23*Table6[[#This Row],[PA_DUM]]+'[1]6'!L$24*Table6[[#This Row],[CT_DUM]]+'[1]6'!L$25*Table6[[#This Row],[DL_DUM]]</f>
        <v>739.88166545920092</v>
      </c>
      <c r="AW280" s="9">
        <f>Table6[[#This Row],[sales]]-Table6[[#This Row],[Pred_6]]</f>
        <v>1375.6206235142517</v>
      </c>
      <c r="AX280" s="9">
        <f>ABS(Table6[[#This Row],[Red_6]]/Table6[[#This Row],[sales]])</f>
        <v>0.65025721346856658</v>
      </c>
      <c r="AY280" s="9">
        <f>'[1]7'!L$21+'[1]7'!L$27*Table6[[#This Row],[LNTV]]+'[1]7'!L$22*Table6[[#This Row],[NJ_DUM]]+'[1]7'!L$23*Table6[[#This Row],[NY_DUM]]+'[1]7'!L$24*Table6[[#This Row],[PA_DUM]]+'[1]7'!L$25*Table6[[#This Row],[CT_DUM]]+'[1]7'!L$26*Table6[[#This Row],[DL_DUM]]</f>
        <v>5.6243371102619033</v>
      </c>
      <c r="AZ280" s="9">
        <f>Table6[[#This Row],[sales]]-Table6[[#This Row],[Pred_7]]</f>
        <v>2109.8779518631909</v>
      </c>
      <c r="BA280" s="9">
        <f>ABS(Table6[[#This Row],[Red_7]]/Table6[[#This Row],[sales]])</f>
        <v>0.99734137034992709</v>
      </c>
      <c r="BB280" s="9">
        <f>'[1]8'!O$22+'[1]8'!O$28*Table6[[#This Row],[LNRADIOLING]]+'[1]8'!O$23*Table6[[#This Row],[DL_DUM]]+'[1]8'!O$24*Table6[[#This Row],[CT_DUM]]+'[1]8'!O$25*Table6[[#This Row],[PA_DUM]]+'[1]8'!O$26*Table6[[#This Row],[NY_DUM]]+'[1]8'!O$27*Table6[[#This Row],[NJ_DUM]]</f>
        <v>8.3565356965538982</v>
      </c>
      <c r="BC280" s="9">
        <f>Table6[[#This Row],[sales]]-Table6[[#This Row],[Pred_8]]</f>
        <v>2107.1457532768991</v>
      </c>
      <c r="BD280" s="9">
        <f>ABS(Table6[[#This Row],[Red_8]]/Table6[[#This Row],[sales]])</f>
        <v>0.99604985740733532</v>
      </c>
      <c r="BE280" s="9">
        <f>'[1]9'!M$19+'[1]9'!M$21*Table6[[#This Row],[LNONLINE]]+'[1]9'!M$20*Table6[[#This Row],[DL_DUM]]+'[1]9'!M$22*Table6[[#This Row],[CT_DUM]]+'[1]9'!M$23*Table6[[#This Row],[PA_DUM]]+'[1]9'!M$24*Table6[[#This Row],[NY_DUM]]+'[1]9'!M$25*Table6[[#This Row],[NJ_DUM]]</f>
        <v>8.2951128680183857</v>
      </c>
      <c r="BF280" s="9">
        <f>Table6[[#This Row],[sales]]-Table6[[#This Row],[Pred_9]]</f>
        <v>2107.2071761054344</v>
      </c>
      <c r="BG280" s="9">
        <f>ABS(Table6[[#This Row],[Red_9]]/Table6[[#This Row],[sales]])</f>
        <v>0.99607889203842759</v>
      </c>
      <c r="BH280" s="9">
        <f>'[1]10'!P$22+'[1]10'!P$30*Table6[[#This Row],[LNTV]]+'[1]10'!P$29*Table6[[#This Row],[LNRADIOLING]]+'[1]10'!P$24*Table6[[#This Row],[LNONLINELING]]+'[1]10'!P$23*Table6[[#This Row],[DL_DUM]]+'[1]10'!P$25*Table6[[#This Row],[CT_DUM]]+'[1]10'!P$26*Table6[[#This Row],[PA_DUM]]+'[1]10'!P$27*Table6[[#This Row],[NY_DUM]]+'[1]10'!P$28*Table6[[#This Row],[NJ_DUM]]</f>
        <v>8.6858744387076765</v>
      </c>
      <c r="BI280" s="9">
        <f>Table6[[#This Row],[sales]]-Table6[[#This Row],[Pred_10]]</f>
        <v>2106.816414534745</v>
      </c>
      <c r="BJ280" s="45">
        <f>ABS(Table6[[#This Row],[Red_10]]/Table6[[#This Row],[sales]])</f>
        <v>0.99589417866197505</v>
      </c>
      <c r="BK280" s="9">
        <f>'[1]11'!P$32+'[1]11'!P$40*Table6[[#This Row],[LNONLINELING]]+'[1]11'!P$39*Table6[[#This Row],[LNRADIOLING]]+'[1]11'!P$38*Table6[[#This Row],[LNTVLING]]+'[1]11'!P$33*Table6[[#This Row],[DL_DUM]]+'[1]11'!P$34*Table6[[#This Row],[CT_DUM]]+'[1]11'!P$35*Table6[[#This Row],[PA_DUM]]+'[1]11'!P$36*Table6[[#This Row],[NY_DUM]]+'[1]11'!P$37*Table6[[#This Row],[NJ_DUM]]</f>
        <v>9.0469681869445306</v>
      </c>
      <c r="BL280" s="9">
        <f>Table6[[#This Row],[sales]]-Table6[[#This Row],[ Pred_11]]</f>
        <v>2106.4553207865083</v>
      </c>
      <c r="BM280" s="47">
        <f>ABS(Table6[[#This Row],[ Red_11]]/Table6[[#This Row],[sales]])</f>
        <v>0.99572348929419763</v>
      </c>
      <c r="BN280" s="9">
        <f>'[1]12'!K$22+'[1]12'!K$28*Table6[[#This Row],[COMBINE LN LING]]+'[1]12'!K$23*Table6[[#This Row],[DL_DUM]]+'[1]12'!K$24*Table6[[#This Row],[CT_DUM]]+'[1]12'!K$25*Table6[[#This Row],[PA_DUM]]+'[1]12'!K$26*Table6[[#This Row],[NY_DUM]]+'[1]12'!K$27*Table6[[#This Row],[NJ_DUM]]</f>
        <v>7.9477502330070546</v>
      </c>
      <c r="BO280" s="9">
        <f>Table6[[#This Row],[sales]]-Table6[[#This Row],[ Pred_12]]</f>
        <v>2107.5545387404459</v>
      </c>
      <c r="BP280" s="47">
        <f>ABS(Table6[[#This Row],[ Red_12]]/Table6[[#This Row],[sales]])</f>
        <v>0.99624309069556072</v>
      </c>
      <c r="BQ280">
        <f>LN(G280+'2019 Totals and Calculations'!C$18)</f>
        <v>6.4075798930242582</v>
      </c>
      <c r="BR280">
        <f>LN(Table6[[#This Row],[PROF RADIO]]+'2019 Totals and Calculations'!D$18)</f>
        <v>4.7362155407644817</v>
      </c>
      <c r="BS280">
        <f>LN(Table6[[#This Row],[ONLINE LINGERING]]+'2019 Totals and Calculations'!E$18)</f>
        <v>5.3448793668223438</v>
      </c>
      <c r="BT280">
        <f>MONTH(Table6[[#This Row],[Date]])</f>
        <v>4</v>
      </c>
      <c r="BU280">
        <f t="shared" si="121"/>
        <v>0</v>
      </c>
      <c r="BV280">
        <f t="shared" si="122"/>
        <v>0</v>
      </c>
      <c r="BW280">
        <f t="shared" si="123"/>
        <v>0</v>
      </c>
      <c r="BX280">
        <f t="shared" si="124"/>
        <v>1</v>
      </c>
      <c r="BY280">
        <f t="shared" si="125"/>
        <v>0</v>
      </c>
      <c r="BZ280">
        <f t="shared" si="126"/>
        <v>0</v>
      </c>
      <c r="CA280">
        <f t="shared" si="127"/>
        <v>0</v>
      </c>
      <c r="CB280">
        <f t="shared" si="128"/>
        <v>0</v>
      </c>
      <c r="CC280">
        <f t="shared" si="129"/>
        <v>0</v>
      </c>
      <c r="CD280">
        <f t="shared" si="130"/>
        <v>0</v>
      </c>
      <c r="CE280">
        <f t="shared" si="131"/>
        <v>0</v>
      </c>
      <c r="CF280">
        <f t="shared" si="132"/>
        <v>0</v>
      </c>
      <c r="CG280">
        <f t="shared" si="133"/>
        <v>122</v>
      </c>
      <c r="CH28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1921.3332397192419</v>
      </c>
      <c r="CI280" s="79">
        <f>Table6[[#This Row],[sales]]-CH280</f>
        <v>194.1690492542109</v>
      </c>
      <c r="CJ280">
        <f>ABS(Table6[[#This Row],[sales]]-CH280)/Table6[[#This Row],[sales]]</f>
        <v>9.178389939177585E-2</v>
      </c>
      <c r="CK28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2059.8842192219931</v>
      </c>
      <c r="CL280" s="79">
        <f>Table6[[#This Row],[sales]]-CK280</f>
        <v>55.618069751459643</v>
      </c>
      <c r="CM280">
        <f>ABS(Table6[[#This Row],[sales]]-CK280)/Table6[[#This Row],[sales]]</f>
        <v>2.6290715940774662E-2</v>
      </c>
      <c r="CN28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2910.0387608186979</v>
      </c>
      <c r="CO280" s="79">
        <f>Table6[[#This Row],[sales]]-CN280</f>
        <v>-794.53647184524516</v>
      </c>
      <c r="CP280">
        <f>ABS(Table6[[#This Row],[sales]]-CN280)/Table6[[#This Row],[sales]]</f>
        <v>0.37557816693774126</v>
      </c>
      <c r="CQ28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2050.1087515428435</v>
      </c>
      <c r="CR280" s="79">
        <f>Table6[[#This Row],[sales]]-CQ280</f>
        <v>65.393537430609285</v>
      </c>
      <c r="CS280">
        <f>ABS(Table6[[#This Row],[sales]]-CQ280)/Table6[[#This Row],[sales]]</f>
        <v>3.0911589068684721E-2</v>
      </c>
    </row>
    <row r="281" spans="1:97" x14ac:dyDescent="0.2">
      <c r="A281">
        <v>280</v>
      </c>
      <c r="B281" t="s">
        <v>322</v>
      </c>
      <c r="C281" s="5">
        <v>43590</v>
      </c>
      <c r="D281" s="6">
        <v>3667.3171073922117</v>
      </c>
      <c r="E281" s="8">
        <f>YEAR(Table6[[#This Row],[Date]])</f>
        <v>2019</v>
      </c>
      <c r="F281" s="6">
        <f>Table6[[#This Row],[TV_State]]+Table6[[#This Row],[Radio_State]]+Table6[[#This Row],[Online]]</f>
        <v>4482.2764645904808</v>
      </c>
      <c r="G281" s="6">
        <f t="shared" si="108"/>
        <v>1271.8216768931629</v>
      </c>
      <c r="H281" s="6">
        <f>LN(Table6[[#This Row],[PROF TV LING]])</f>
        <v>7.1482055429506461</v>
      </c>
      <c r="I281" s="6">
        <f t="shared" si="109"/>
        <v>8.2072156403052823</v>
      </c>
      <c r="J281" s="6">
        <v>543.30623813217949</v>
      </c>
      <c r="K281" s="6">
        <f t="shared" si="114"/>
        <v>297.27591020456458</v>
      </c>
      <c r="L281" s="6">
        <f>0.5*J280+0.5*Table6[[#This Row],[Radio_State]]</f>
        <v>293.75280625525278</v>
      </c>
      <c r="M281" s="6">
        <f>LN(Table6[[#This Row],[RADIO LINGERING ]])</f>
        <v>5.6827386186221078</v>
      </c>
      <c r="N281" s="6">
        <f t="shared" si="110"/>
        <v>6.2976731354208439</v>
      </c>
      <c r="O281" s="6">
        <v>271.65311906608974</v>
      </c>
      <c r="P281" s="6">
        <f t="shared" si="111"/>
        <v>239.43308636282768</v>
      </c>
      <c r="Q281" s="6">
        <f>0.3*O280+0.7*Table6[[#This Row],[Online]]</f>
        <v>241.56743099131802</v>
      </c>
      <c r="R281" s="6">
        <f>LN(Table6[[#This Row],[ONLINE LINGERING]])</f>
        <v>5.4871486514740706</v>
      </c>
      <c r="S281" s="6">
        <f t="shared" si="112"/>
        <v>5.6045259548608986</v>
      </c>
      <c r="T281" s="6">
        <v>8275.5625727330789</v>
      </c>
      <c r="U281" s="6">
        <f t="shared" si="113"/>
        <v>9.0210621825547257</v>
      </c>
      <c r="V281" s="8">
        <f>YEAR(Table6[[#This Row],[Date]])</f>
        <v>2019</v>
      </c>
      <c r="W281" s="8">
        <f>WEEKNUM(Table6[[#This Row],[Date]])</f>
        <v>19</v>
      </c>
      <c r="X281" t="s">
        <v>445</v>
      </c>
      <c r="Y281" s="9">
        <f>Table6[[#This Row],[LNTVLING]]+Table6[[#This Row],[LNRADIOLING]]+Table6[[#This Row],[LNONLINELING]]</f>
        <v>18.318092813046825</v>
      </c>
      <c r="Z281">
        <f t="shared" si="134"/>
        <v>1</v>
      </c>
      <c r="AA281">
        <f t="shared" si="115"/>
        <v>0</v>
      </c>
      <c r="AB281">
        <f t="shared" si="116"/>
        <v>1</v>
      </c>
      <c r="AC281">
        <f t="shared" si="117"/>
        <v>0</v>
      </c>
      <c r="AD281">
        <f t="shared" si="118"/>
        <v>0</v>
      </c>
      <c r="AE281">
        <f t="shared" si="119"/>
        <v>0</v>
      </c>
      <c r="AF281">
        <f t="shared" si="120"/>
        <v>0</v>
      </c>
      <c r="AG281" s="9">
        <f>'[1]1'!J$20+'[1]1'!J$21*Table6[[#This Row],[TV_State]]</f>
        <v>4936.2784847008552</v>
      </c>
      <c r="AH281" s="9">
        <f>Table6[[#This Row],[sales]]-Table6[[#This Row],[Pred_1]]</f>
        <v>3339.2840880322237</v>
      </c>
      <c r="AI281">
        <f>ABS(Table6[[#This Row],[Res_1]])/Table6[[#This Row],[sales]]</f>
        <v>0.40351143003071938</v>
      </c>
      <c r="AJ281" s="9">
        <f>'[1]2'!J$20+'[1]2'!J$21*Table6[[#This Row],[Radio_State]]</f>
        <v>4099.4259675408748</v>
      </c>
      <c r="AK281" s="9">
        <f>Table6[[#This Row],[sales]]-Table6[[#This Row],[ Pred_2 ]]</f>
        <v>4176.1366051922041</v>
      </c>
      <c r="AL281">
        <f>ABS(Table6[[#This Row],[ Res_2 ]])/Table6[[#This Row],[sales]]</f>
        <v>0.50463476875300783</v>
      </c>
      <c r="AM281" s="10">
        <f>'[1]3'!J$20+'[1]3'!J$21*Data!O281</f>
        <v>3370.1574884383658</v>
      </c>
      <c r="AN281" s="9">
        <f>Table6[[#This Row],[sales]]-Table6[[#This Row],[Pred_3]]</f>
        <v>4905.4050842947127</v>
      </c>
      <c r="AO281" s="9">
        <f>ABS(Table6[[#This Row],[Res_3]])/Table6[[#This Row],[sales]]</f>
        <v>0.59275789907714493</v>
      </c>
      <c r="AP281" s="9">
        <f>'[1]4'!L$21+'[1]4'!L$27*Table6[[#This Row],[TV_State]]+'[1]4'!L$22*Table6[[#This Row],[NJ_DUM]]+'[1]4'!L$23*Table6[[#This Row],[NY_DUM]]+'[1]4'!L$24*Table6[[#This Row],[PA_DUM]]+'[1]4'!L$25*Table6[[#This Row],[CT_DUM]]+'[1]4'!L$26*Table6[[#This Row],[DL_DUM]]</f>
        <v>1046.7691668291902</v>
      </c>
      <c r="AQ281" s="9">
        <f>Table6[[#This Row],[sales]]-Table6[[#This Row],[Pred_4]]</f>
        <v>7228.7934059038889</v>
      </c>
      <c r="AR281">
        <f>ABS(Table6[[#This Row],[Res_4]]/Table6[[#This Row],[sales]])</f>
        <v>0.87351081480814841</v>
      </c>
      <c r="AS281" s="9">
        <f>'[1]5'!L$20+'[1]5'!L$26*Table6[[#This Row],[Radio_State]]+'[1]5'!L$21*Table6[[#This Row],[NJ_DUM]]+'[1]5'!L$22*Table6[[#This Row],[NY_DUM]]+'[1]5'!L$23*Table6[[#This Row],[PA_DUM]]+'[1]5'!L$24*Table6[[#This Row],[CT_DUM]]+'[1]5'!L$25*Table6[[#This Row],[DL_DUM]]</f>
        <v>1153.4772466133395</v>
      </c>
      <c r="AT281" s="9">
        <f>Table6[[#This Row],[sales]]-Table6[[#This Row],[Pred_5]]</f>
        <v>7122.085326119739</v>
      </c>
      <c r="AU281" s="9">
        <f>ABS(Table6[[#This Row],[Red_5]]/Table6[[#This Row],[sales]])</f>
        <v>0.86061645519859886</v>
      </c>
      <c r="AV281" s="9">
        <f>'[1]6'!L$20+'[1]6'!L$26*Table6[[#This Row],[Online]]+'[1]6'!L$21*Table6[[#This Row],[NJ_DUM]]+'[1]6'!L$22*Table6[[#This Row],[NY_DUM]]+'[1]6'!L$23*Table6[[#This Row],[PA_DUM]]+'[1]6'!L$24*Table6[[#This Row],[CT_DUM]]+'[1]6'!L$25*Table6[[#This Row],[DL_DUM]]</f>
        <v>1176.3505453511154</v>
      </c>
      <c r="AW281" s="9">
        <f>Table6[[#This Row],[sales]]-Table6[[#This Row],[Pred_6]]</f>
        <v>7099.2120273819637</v>
      </c>
      <c r="AX281" s="9">
        <f>ABS(Table6[[#This Row],[Red_6]]/Table6[[#This Row],[sales]])</f>
        <v>0.85785249824259202</v>
      </c>
      <c r="AY281" s="9">
        <f>'[1]7'!L$21+'[1]7'!L$27*Table6[[#This Row],[LNTV]]+'[1]7'!L$22*Table6[[#This Row],[NJ_DUM]]+'[1]7'!L$23*Table6[[#This Row],[NY_DUM]]+'[1]7'!L$24*Table6[[#This Row],[PA_DUM]]+'[1]7'!L$25*Table6[[#This Row],[CT_DUM]]+'[1]7'!L$26*Table6[[#This Row],[DL_DUM]]</f>
        <v>6.0539817379532614</v>
      </c>
      <c r="AZ281" s="9">
        <f>Table6[[#This Row],[sales]]-Table6[[#This Row],[Pred_7]]</f>
        <v>8269.5085909951249</v>
      </c>
      <c r="BA281" s="9">
        <f>ABS(Table6[[#This Row],[Red_7]]/Table6[[#This Row],[sales]])</f>
        <v>0.99926845073253379</v>
      </c>
      <c r="BB281" s="9">
        <f>'[1]8'!O$22+'[1]8'!O$28*Table6[[#This Row],[LNRADIOLING]]+'[1]8'!O$23*Table6[[#This Row],[DL_DUM]]+'[1]8'!O$24*Table6[[#This Row],[CT_DUM]]+'[1]8'!O$25*Table6[[#This Row],[PA_DUM]]+'[1]8'!O$26*Table6[[#This Row],[NY_DUM]]+'[1]8'!O$27*Table6[[#This Row],[NJ_DUM]]</f>
        <v>8.4920114924198984</v>
      </c>
      <c r="BC281" s="9">
        <f>Table6[[#This Row],[sales]]-Table6[[#This Row],[Pred_8]]</f>
        <v>8267.0705612406582</v>
      </c>
      <c r="BD281" s="9">
        <f>ABS(Table6[[#This Row],[Red_8]]/Table6[[#This Row],[sales]])</f>
        <v>0.9989738448090042</v>
      </c>
      <c r="BE281" s="9">
        <f>'[1]9'!M$19+'[1]9'!M$21*Table6[[#This Row],[LNONLINE]]+'[1]9'!M$20*Table6[[#This Row],[DL_DUM]]+'[1]9'!M$22*Table6[[#This Row],[CT_DUM]]+'[1]9'!M$23*Table6[[#This Row],[PA_DUM]]+'[1]9'!M$24*Table6[[#This Row],[NY_DUM]]+'[1]9'!M$25*Table6[[#This Row],[NJ_DUM]]</f>
        <v>8.440983472829398</v>
      </c>
      <c r="BF281" s="9">
        <f>Table6[[#This Row],[sales]]-Table6[[#This Row],[Pred_9]]</f>
        <v>8267.1215892602504</v>
      </c>
      <c r="BG281" s="9">
        <f>ABS(Table6[[#This Row],[Red_9]]/Table6[[#This Row],[sales]])</f>
        <v>0.99898001091785105</v>
      </c>
      <c r="BH281" s="9">
        <f>'[1]10'!P$22+'[1]10'!P$30*Table6[[#This Row],[LNTV]]+'[1]10'!P$29*Table6[[#This Row],[LNRADIOLING]]+'[1]10'!P$24*Table6[[#This Row],[LNONLINELING]]+'[1]10'!P$23*Table6[[#This Row],[DL_DUM]]+'[1]10'!P$25*Table6[[#This Row],[CT_DUM]]+'[1]10'!P$26*Table6[[#This Row],[PA_DUM]]+'[1]10'!P$27*Table6[[#This Row],[NY_DUM]]+'[1]10'!P$28*Table6[[#This Row],[NJ_DUM]]</f>
        <v>8.4989705892133589</v>
      </c>
      <c r="BI281" s="9">
        <f>Table6[[#This Row],[sales]]-Table6[[#This Row],[Pred_10]]</f>
        <v>8267.0636021438659</v>
      </c>
      <c r="BJ281" s="45">
        <f>ABS(Table6[[#This Row],[Red_10]]/Table6[[#This Row],[sales]])</f>
        <v>0.9989730038877096</v>
      </c>
      <c r="BK281" s="9">
        <f>'[1]11'!P$32+'[1]11'!P$40*Table6[[#This Row],[LNONLINELING]]+'[1]11'!P$39*Table6[[#This Row],[LNRADIOLING]]+'[1]11'!P$38*Table6[[#This Row],[LNTVLING]]+'[1]11'!P$33*Table6[[#This Row],[DL_DUM]]+'[1]11'!P$34*Table6[[#This Row],[CT_DUM]]+'[1]11'!P$35*Table6[[#This Row],[PA_DUM]]+'[1]11'!P$36*Table6[[#This Row],[NY_DUM]]+'[1]11'!P$37*Table6[[#This Row],[NJ_DUM]]</f>
        <v>8.6363264376402693</v>
      </c>
      <c r="BL281" s="9">
        <f>Table6[[#This Row],[sales]]-Table6[[#This Row],[ Pred_11]]</f>
        <v>8266.9262462954393</v>
      </c>
      <c r="BM281" s="47">
        <f>ABS(Table6[[#This Row],[ Red_11]]/Table6[[#This Row],[sales]])</f>
        <v>0.99895640612203274</v>
      </c>
      <c r="BN281" s="9">
        <f>'[1]12'!K$22+'[1]12'!K$28*Table6[[#This Row],[COMBINE LN LING]]+'[1]12'!K$23*Table6[[#This Row],[DL_DUM]]+'[1]12'!K$24*Table6[[#This Row],[CT_DUM]]+'[1]12'!K$25*Table6[[#This Row],[PA_DUM]]+'[1]12'!K$26*Table6[[#This Row],[NY_DUM]]+'[1]12'!K$27*Table6[[#This Row],[NJ_DUM]]</f>
        <v>8.3252297178672947</v>
      </c>
      <c r="BO281" s="9">
        <f>Table6[[#This Row],[sales]]-Table6[[#This Row],[ Pred_12]]</f>
        <v>8267.2373430152111</v>
      </c>
      <c r="BP281" s="47">
        <f>ABS(Table6[[#This Row],[ Red_12]]/Table6[[#This Row],[sales]])</f>
        <v>0.99899399833610125</v>
      </c>
      <c r="BQ281">
        <f>LN(G281+'2019 Totals and Calculations'!C$18)</f>
        <v>7.3982140130953677</v>
      </c>
      <c r="BR281">
        <f>LN(Table6[[#This Row],[PROF RADIO]]+'2019 Totals and Calculations'!D$18)</f>
        <v>5.8861936843046792</v>
      </c>
      <c r="BS281">
        <f>LN(Table6[[#This Row],[ONLINE LINGERING]]+'2019 Totals and Calculations'!E$18)</f>
        <v>5.6540486481208578</v>
      </c>
      <c r="BT281">
        <f>MONTH(Table6[[#This Row],[Date]])</f>
        <v>5</v>
      </c>
      <c r="BU281">
        <f t="shared" si="121"/>
        <v>0</v>
      </c>
      <c r="BV281">
        <f t="shared" si="122"/>
        <v>0</v>
      </c>
      <c r="BW281">
        <f t="shared" si="123"/>
        <v>0</v>
      </c>
      <c r="BX281">
        <f t="shared" si="124"/>
        <v>0</v>
      </c>
      <c r="BY281">
        <f t="shared" si="125"/>
        <v>1</v>
      </c>
      <c r="BZ281">
        <f t="shared" si="126"/>
        <v>0</v>
      </c>
      <c r="CA281">
        <f t="shared" si="127"/>
        <v>0</v>
      </c>
      <c r="CB281">
        <f t="shared" si="128"/>
        <v>0</v>
      </c>
      <c r="CC281">
        <f t="shared" si="129"/>
        <v>0</v>
      </c>
      <c r="CD281">
        <f t="shared" si="130"/>
        <v>0</v>
      </c>
      <c r="CE281">
        <f t="shared" si="131"/>
        <v>0</v>
      </c>
      <c r="CF281">
        <f t="shared" si="132"/>
        <v>0</v>
      </c>
      <c r="CG281">
        <f t="shared" si="133"/>
        <v>123</v>
      </c>
      <c r="CH28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6987.047838689723</v>
      </c>
      <c r="CI281" s="79">
        <f>Table6[[#This Row],[sales]]-CH281</f>
        <v>1288.5147340433559</v>
      </c>
      <c r="CJ281">
        <f>ABS(Table6[[#This Row],[sales]]-CH281)/Table6[[#This Row],[sales]]</f>
        <v>0.15570116505297746</v>
      </c>
      <c r="CK28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7750.5396210095914</v>
      </c>
      <c r="CL281" s="79">
        <f>Table6[[#This Row],[sales]]-CK281</f>
        <v>525.02295172348749</v>
      </c>
      <c r="CM281">
        <f>ABS(Table6[[#This Row],[sales]]-CK281)/Table6[[#This Row],[sales]]</f>
        <v>6.344256926451998E-2</v>
      </c>
      <c r="CN28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8568.6356801236307</v>
      </c>
      <c r="CO281" s="79">
        <f>Table6[[#This Row],[sales]]-CN281</f>
        <v>-293.07310739055174</v>
      </c>
      <c r="CP281">
        <f>ABS(Table6[[#This Row],[sales]]-CN281)/Table6[[#This Row],[sales]]</f>
        <v>3.5414282088348917E-2</v>
      </c>
      <c r="CQ28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7715.0893028160572</v>
      </c>
      <c r="CR281" s="79">
        <f>Table6[[#This Row],[sales]]-CQ281</f>
        <v>560.47326991702175</v>
      </c>
      <c r="CS281">
        <f>ABS(Table6[[#This Row],[sales]]-CQ281)/Table6[[#This Row],[sales]]</f>
        <v>6.7726304404211693E-2</v>
      </c>
    </row>
    <row r="282" spans="1:97" x14ac:dyDescent="0.2">
      <c r="A282">
        <v>281</v>
      </c>
      <c r="B282" t="s">
        <v>322</v>
      </c>
      <c r="C282" s="5">
        <v>43597</v>
      </c>
      <c r="D282" s="6">
        <v>3703.9902784661335</v>
      </c>
      <c r="E282" s="8">
        <f>YEAR(Table6[[#This Row],[Date]])</f>
        <v>2019</v>
      </c>
      <c r="F282" s="6">
        <f>Table6[[#This Row],[TV_State]]+Table6[[#This Row],[Radio_State]]+Table6[[#This Row],[Online]]</f>
        <v>4527.0992292363853</v>
      </c>
      <c r="G282" s="6">
        <f t="shared" si="108"/>
        <v>2001.4722573650538</v>
      </c>
      <c r="H282" s="6">
        <f>LN(Table6[[#This Row],[PROF TV LING]])</f>
        <v>7.6016383174147828</v>
      </c>
      <c r="I282" s="6">
        <f t="shared" si="109"/>
        <v>8.2171659711584493</v>
      </c>
      <c r="J282" s="6">
        <v>548.73930051350123</v>
      </c>
      <c r="K282" s="6">
        <f t="shared" si="114"/>
        <v>423.00760535903294</v>
      </c>
      <c r="L282" s="6">
        <f>0.5*J281+0.5*Table6[[#This Row],[Radio_State]]</f>
        <v>546.0227693228403</v>
      </c>
      <c r="M282" s="6">
        <f>LN(Table6[[#This Row],[RADIO LINGERING ]])</f>
        <v>6.3026606769318825</v>
      </c>
      <c r="N282" s="6">
        <f t="shared" si="110"/>
        <v>6.3076234662740118</v>
      </c>
      <c r="O282" s="6">
        <v>274.36965025675062</v>
      </c>
      <c r="P282" s="6">
        <f t="shared" si="111"/>
        <v>263.88868108857372</v>
      </c>
      <c r="Q282" s="6">
        <f>0.3*O281+0.7*Table6[[#This Row],[Online]]</f>
        <v>273.55469089955233</v>
      </c>
      <c r="R282" s="6">
        <f>LN(Table6[[#This Row],[ONLINE LINGERING]])</f>
        <v>5.6115015685973235</v>
      </c>
      <c r="S282" s="6">
        <f t="shared" si="112"/>
        <v>5.6144762857140664</v>
      </c>
      <c r="T282" s="6">
        <v>8456.1528849674669</v>
      </c>
      <c r="U282" s="6">
        <f t="shared" si="113"/>
        <v>9.0426496074442788</v>
      </c>
      <c r="V282" s="8">
        <f>YEAR(Table6[[#This Row],[Date]])</f>
        <v>2019</v>
      </c>
      <c r="W282" s="8">
        <f>WEEKNUM(Table6[[#This Row],[Date]])</f>
        <v>20</v>
      </c>
      <c r="X282" t="s">
        <v>446</v>
      </c>
      <c r="Y282" s="9">
        <f>Table6[[#This Row],[LNTVLING]]+Table6[[#This Row],[LNRADIOLING]]+Table6[[#This Row],[LNONLINELING]]</f>
        <v>19.515800562943987</v>
      </c>
      <c r="Z282">
        <f t="shared" si="134"/>
        <v>1</v>
      </c>
      <c r="AA282">
        <f t="shared" si="115"/>
        <v>0</v>
      </c>
      <c r="AB282">
        <f t="shared" si="116"/>
        <v>1</v>
      </c>
      <c r="AC282">
        <f t="shared" si="117"/>
        <v>0</v>
      </c>
      <c r="AD282">
        <f t="shared" si="118"/>
        <v>0</v>
      </c>
      <c r="AE282">
        <f t="shared" si="119"/>
        <v>0</v>
      </c>
      <c r="AF282">
        <f t="shared" si="120"/>
        <v>0</v>
      </c>
      <c r="AG282" s="9">
        <f>'[1]1'!J$20+'[1]1'!J$21*Table6[[#This Row],[TV_State]]</f>
        <v>4972.3439440933007</v>
      </c>
      <c r="AH282" s="9">
        <f>Table6[[#This Row],[sales]]-Table6[[#This Row],[Pred_1]]</f>
        <v>3483.8089408741662</v>
      </c>
      <c r="AI282">
        <f>ABS(Table6[[#This Row],[Res_1]])/Table6[[#This Row],[sales]]</f>
        <v>0.4119850939624502</v>
      </c>
      <c r="AJ282" s="9">
        <f>'[1]2'!J$20+'[1]2'!J$21*Table6[[#This Row],[Radio_State]]</f>
        <v>4123.2774091763085</v>
      </c>
      <c r="AK282" s="9">
        <f>Table6[[#This Row],[sales]]-Table6[[#This Row],[ Pred_2 ]]</f>
        <v>4332.8754757911584</v>
      </c>
      <c r="AL282">
        <f>ABS(Table6[[#This Row],[ Res_2 ]])/Table6[[#This Row],[sales]]</f>
        <v>0.51239322830760625</v>
      </c>
      <c r="AM282" s="10">
        <f>'[1]3'!J$20+'[1]3'!J$21*Data!O282</f>
        <v>3385.8517615055007</v>
      </c>
      <c r="AN282" s="9">
        <f>Table6[[#This Row],[sales]]-Table6[[#This Row],[Pred_3]]</f>
        <v>5070.3011234619662</v>
      </c>
      <c r="AO282" s="9">
        <f>ABS(Table6[[#This Row],[Res_3]])/Table6[[#This Row],[sales]]</f>
        <v>0.59959903663466851</v>
      </c>
      <c r="AP282" s="9">
        <f>'[1]4'!L$21+'[1]4'!L$27*Table6[[#This Row],[TV_State]]+'[1]4'!L$22*Table6[[#This Row],[NJ_DUM]]+'[1]4'!L$23*Table6[[#This Row],[NY_DUM]]+'[1]4'!L$24*Table6[[#This Row],[PA_DUM]]+'[1]4'!L$25*Table6[[#This Row],[CT_DUM]]+'[1]4'!L$26*Table6[[#This Row],[DL_DUM]]</f>
        <v>1054.8585585540238</v>
      </c>
      <c r="AQ282" s="9">
        <f>Table6[[#This Row],[sales]]-Table6[[#This Row],[Pred_4]]</f>
        <v>7401.2943264134428</v>
      </c>
      <c r="AR282">
        <f>ABS(Table6[[#This Row],[Res_4]]/Table6[[#This Row],[sales]])</f>
        <v>0.87525550059185309</v>
      </c>
      <c r="AS282" s="9">
        <f>'[1]5'!L$20+'[1]5'!L$26*Table6[[#This Row],[Radio_State]]+'[1]5'!L$21*Table6[[#This Row],[NJ_DUM]]+'[1]5'!L$22*Table6[[#This Row],[NY_DUM]]+'[1]5'!L$23*Table6[[#This Row],[PA_DUM]]+'[1]5'!L$24*Table6[[#This Row],[CT_DUM]]+'[1]5'!L$25*Table6[[#This Row],[DL_DUM]]</f>
        <v>1163.0481037962022</v>
      </c>
      <c r="AT282" s="9">
        <f>Table6[[#This Row],[sales]]-Table6[[#This Row],[Pred_5]]</f>
        <v>7293.1047811712651</v>
      </c>
      <c r="AU282" s="9">
        <f>ABS(Table6[[#This Row],[Red_5]]/Table6[[#This Row],[sales]])</f>
        <v>0.86246132022237243</v>
      </c>
      <c r="AV282" s="9">
        <f>'[1]6'!L$20+'[1]6'!L$26*Table6[[#This Row],[Online]]+'[1]6'!L$21*Table6[[#This Row],[NJ_DUM]]+'[1]6'!L$22*Table6[[#This Row],[NY_DUM]]+'[1]6'!L$23*Table6[[#This Row],[PA_DUM]]+'[1]6'!L$24*Table6[[#This Row],[CT_DUM]]+'[1]6'!L$25*Table6[[#This Row],[DL_DUM]]</f>
        <v>1188.173588816491</v>
      </c>
      <c r="AW282" s="9">
        <f>Table6[[#This Row],[sales]]-Table6[[#This Row],[Pred_6]]</f>
        <v>7267.9792961509756</v>
      </c>
      <c r="AX282" s="9">
        <f>ABS(Table6[[#This Row],[Red_6]]/Table6[[#This Row],[sales]])</f>
        <v>0.85949005357640684</v>
      </c>
      <c r="AY282" s="9">
        <f>'[1]7'!L$21+'[1]7'!L$27*Table6[[#This Row],[LNTV]]+'[1]7'!L$22*Table6[[#This Row],[NJ_DUM]]+'[1]7'!L$23*Table6[[#This Row],[NY_DUM]]+'[1]7'!L$24*Table6[[#This Row],[PA_DUM]]+'[1]7'!L$25*Table6[[#This Row],[CT_DUM]]+'[1]7'!L$26*Table6[[#This Row],[DL_DUM]]</f>
        <v>6.055083085243262</v>
      </c>
      <c r="AZ282" s="9">
        <f>Table6[[#This Row],[sales]]-Table6[[#This Row],[Pred_7]]</f>
        <v>8450.0978018822243</v>
      </c>
      <c r="BA282" s="9">
        <f>ABS(Table6[[#This Row],[Red_7]]/Table6[[#This Row],[sales]])</f>
        <v>0.99928394351809713</v>
      </c>
      <c r="BB282" s="9">
        <f>'[1]8'!O$22+'[1]8'!O$28*Table6[[#This Row],[LNRADIOLING]]+'[1]8'!O$23*Table6[[#This Row],[DL_DUM]]+'[1]8'!O$24*Table6[[#This Row],[CT_DUM]]+'[1]8'!O$25*Table6[[#This Row],[PA_DUM]]+'[1]8'!O$26*Table6[[#This Row],[NY_DUM]]+'[1]8'!O$27*Table6[[#This Row],[NJ_DUM]]</f>
        <v>8.5362373177395732</v>
      </c>
      <c r="BC282" s="9">
        <f>Table6[[#This Row],[sales]]-Table6[[#This Row],[Pred_8]]</f>
        <v>8447.6166476497274</v>
      </c>
      <c r="BD282" s="9">
        <f>ABS(Table6[[#This Row],[Red_8]]/Table6[[#This Row],[sales]])</f>
        <v>0.99899052944833644</v>
      </c>
      <c r="BE282" s="9">
        <f>'[1]9'!M$19+'[1]9'!M$21*Table6[[#This Row],[LNONLINE]]+'[1]9'!M$20*Table6[[#This Row],[DL_DUM]]+'[1]9'!M$22*Table6[[#This Row],[CT_DUM]]+'[1]9'!M$23*Table6[[#This Row],[PA_DUM]]+'[1]9'!M$24*Table6[[#This Row],[NY_DUM]]+'[1]9'!M$25*Table6[[#This Row],[NJ_DUM]]</f>
        <v>8.4441339211607307</v>
      </c>
      <c r="BF282" s="9">
        <f>Table6[[#This Row],[sales]]-Table6[[#This Row],[Pred_9]]</f>
        <v>8447.7087510463061</v>
      </c>
      <c r="BG282" s="9">
        <f>ABS(Table6[[#This Row],[Red_9]]/Table6[[#This Row],[sales]])</f>
        <v>0.99900142132763803</v>
      </c>
      <c r="BH282" s="9">
        <f>'[1]10'!P$22+'[1]10'!P$30*Table6[[#This Row],[LNTV]]+'[1]10'!P$29*Table6[[#This Row],[LNRADIOLING]]+'[1]10'!P$24*Table6[[#This Row],[LNONLINELING]]+'[1]10'!P$23*Table6[[#This Row],[DL_DUM]]+'[1]10'!P$25*Table6[[#This Row],[CT_DUM]]+'[1]10'!P$26*Table6[[#This Row],[PA_DUM]]+'[1]10'!P$27*Table6[[#This Row],[NY_DUM]]+'[1]10'!P$28*Table6[[#This Row],[NJ_DUM]]</f>
        <v>8.4014242588720158</v>
      </c>
      <c r="BI282" s="9">
        <f>Table6[[#This Row],[sales]]-Table6[[#This Row],[Pred_10]]</f>
        <v>8447.7514607085941</v>
      </c>
      <c r="BJ282" s="45">
        <f>ABS(Table6[[#This Row],[Red_10]]/Table6[[#This Row],[sales]])</f>
        <v>0.99900647204784954</v>
      </c>
      <c r="BK282" s="9">
        <f>'[1]11'!P$32+'[1]11'!P$40*Table6[[#This Row],[LNONLINELING]]+'[1]11'!P$39*Table6[[#This Row],[LNRADIOLING]]+'[1]11'!P$38*Table6[[#This Row],[LNTVLING]]+'[1]11'!P$33*Table6[[#This Row],[DL_DUM]]+'[1]11'!P$34*Table6[[#This Row],[CT_DUM]]+'[1]11'!P$35*Table6[[#This Row],[PA_DUM]]+'[1]11'!P$36*Table6[[#This Row],[NY_DUM]]+'[1]11'!P$37*Table6[[#This Row],[NJ_DUM]]</f>
        <v>8.5169653033264829</v>
      </c>
      <c r="BL282" s="9">
        <f>Table6[[#This Row],[sales]]-Table6[[#This Row],[ Pred_11]]</f>
        <v>8447.6359196641406</v>
      </c>
      <c r="BM282" s="47">
        <f>ABS(Table6[[#This Row],[ Red_11]]/Table6[[#This Row],[sales]])</f>
        <v>0.99899280850060468</v>
      </c>
      <c r="BN282" s="9">
        <f>'[1]12'!K$22+'[1]12'!K$28*Table6[[#This Row],[COMBINE LN LING]]+'[1]12'!K$23*Table6[[#This Row],[DL_DUM]]+'[1]12'!K$24*Table6[[#This Row],[CT_DUM]]+'[1]12'!K$25*Table6[[#This Row],[PA_DUM]]+'[1]12'!K$26*Table6[[#This Row],[NY_DUM]]+'[1]12'!K$27*Table6[[#This Row],[NJ_DUM]]</f>
        <v>8.4404921719057597</v>
      </c>
      <c r="BO282" s="9">
        <f>Table6[[#This Row],[sales]]-Table6[[#This Row],[ Pred_12]]</f>
        <v>8447.7123927955618</v>
      </c>
      <c r="BP282" s="47">
        <f>ABS(Table6[[#This Row],[ Red_12]]/Table6[[#This Row],[sales]])</f>
        <v>0.99900185199029334</v>
      </c>
      <c r="BQ282">
        <f>LN(G282+'2019 Totals and Calculations'!C$18)</f>
        <v>7.7675669869802872</v>
      </c>
      <c r="BR282">
        <f>LN(Table6[[#This Row],[PROF RADIO]]+'2019 Totals and Calculations'!D$18)</f>
        <v>6.1857228508473288</v>
      </c>
      <c r="BS282">
        <f>LN(Table6[[#This Row],[ONLINE LINGERING]]+'2019 Totals and Calculations'!E$18)</f>
        <v>5.7602637953614684</v>
      </c>
      <c r="BT282">
        <f>MONTH(Table6[[#This Row],[Date]])</f>
        <v>5</v>
      </c>
      <c r="BU282">
        <f t="shared" si="121"/>
        <v>0</v>
      </c>
      <c r="BV282">
        <f t="shared" si="122"/>
        <v>0</v>
      </c>
      <c r="BW282">
        <f t="shared" si="123"/>
        <v>0</v>
      </c>
      <c r="BX282">
        <f t="shared" si="124"/>
        <v>0</v>
      </c>
      <c r="BY282">
        <f t="shared" si="125"/>
        <v>1</v>
      </c>
      <c r="BZ282">
        <f t="shared" si="126"/>
        <v>0</v>
      </c>
      <c r="CA282">
        <f t="shared" si="127"/>
        <v>0</v>
      </c>
      <c r="CB282">
        <f t="shared" si="128"/>
        <v>0</v>
      </c>
      <c r="CC282">
        <f t="shared" si="129"/>
        <v>0</v>
      </c>
      <c r="CD282">
        <f t="shared" si="130"/>
        <v>0</v>
      </c>
      <c r="CE282">
        <f t="shared" si="131"/>
        <v>0</v>
      </c>
      <c r="CF282">
        <f t="shared" si="132"/>
        <v>0</v>
      </c>
      <c r="CG282">
        <f t="shared" si="133"/>
        <v>124</v>
      </c>
      <c r="CH28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7821.1073854605775</v>
      </c>
      <c r="CI282" s="79">
        <f>Table6[[#This Row],[sales]]-CH282</f>
        <v>635.04549950688943</v>
      </c>
      <c r="CJ282">
        <f>ABS(Table6[[#This Row],[sales]]-CH282)/Table6[[#This Row],[sales]]</f>
        <v>7.5098630328197122E-2</v>
      </c>
      <c r="CK28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8514.9374465662659</v>
      </c>
      <c r="CL282" s="79">
        <f>Table6[[#This Row],[sales]]-CK282</f>
        <v>-58.784561598798973</v>
      </c>
      <c r="CM282">
        <f>ABS(Table6[[#This Row],[sales]]-CK282)/Table6[[#This Row],[sales]]</f>
        <v>6.9516909637833647E-3</v>
      </c>
      <c r="CN28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8891.9908336157223</v>
      </c>
      <c r="CO282" s="79">
        <f>Table6[[#This Row],[sales]]-CN282</f>
        <v>-435.83794864825541</v>
      </c>
      <c r="CP282">
        <f>ABS(Table6[[#This Row],[sales]]-CN282)/Table6[[#This Row],[sales]]</f>
        <v>5.154092582964602E-2</v>
      </c>
      <c r="CQ28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8587.627151280798</v>
      </c>
      <c r="CR282" s="79">
        <f>Table6[[#This Row],[sales]]-CQ282</f>
        <v>-131.4742663133311</v>
      </c>
      <c r="CS282">
        <f>ABS(Table6[[#This Row],[sales]]-CQ282)/Table6[[#This Row],[sales]]</f>
        <v>1.5547763634578245E-2</v>
      </c>
    </row>
    <row r="283" spans="1:97" x14ac:dyDescent="0.2">
      <c r="A283">
        <v>282</v>
      </c>
      <c r="B283" t="s">
        <v>322</v>
      </c>
      <c r="C283" s="5">
        <v>43604</v>
      </c>
      <c r="D283" s="6">
        <v>3741.0301812507951</v>
      </c>
      <c r="E283" s="8">
        <f>YEAR(Table6[[#This Row],[Date]])</f>
        <v>2019</v>
      </c>
      <c r="F283" s="6">
        <f>Table6[[#This Row],[TV_State]]+Table6[[#This Row],[Radio_State]]+Table6[[#This Row],[Online]]</f>
        <v>4572.3702215287494</v>
      </c>
      <c r="G283" s="6">
        <f t="shared" si="108"/>
        <v>2523.339634530776</v>
      </c>
      <c r="H283" s="6">
        <f>LN(Table6[[#This Row],[PROF TV LING]])</f>
        <v>7.8333385549323049</v>
      </c>
      <c r="I283" s="6">
        <f t="shared" si="109"/>
        <v>8.227116302011618</v>
      </c>
      <c r="J283" s="6">
        <v>554.22669351863635</v>
      </c>
      <c r="K283" s="6">
        <f t="shared" si="114"/>
        <v>488.61714943883464</v>
      </c>
      <c r="L283" s="6">
        <f>0.5*J282+0.5*Table6[[#This Row],[Radio_State]]</f>
        <v>551.48299701606879</v>
      </c>
      <c r="M283" s="6">
        <f>LN(Table6[[#This Row],[RADIO LINGERING ]])</f>
        <v>6.3126110077850504</v>
      </c>
      <c r="N283" s="6">
        <f t="shared" si="110"/>
        <v>6.3175737971271797</v>
      </c>
      <c r="O283" s="6">
        <v>277.11334675931818</v>
      </c>
      <c r="P283" s="6">
        <f t="shared" si="111"/>
        <v>273.14594705809481</v>
      </c>
      <c r="Q283" s="6">
        <f>0.3*O282+0.7*Table6[[#This Row],[Online]]</f>
        <v>276.29023780854789</v>
      </c>
      <c r="R283" s="6">
        <f>LN(Table6[[#This Row],[ONLINE LINGERING]])</f>
        <v>5.6214518994504914</v>
      </c>
      <c r="S283" s="6">
        <f t="shared" si="112"/>
        <v>5.6244266165672343</v>
      </c>
      <c r="T283" s="6">
        <v>8338.8914502443004</v>
      </c>
      <c r="U283" s="6">
        <f t="shared" si="113"/>
        <v>9.0286855668832189</v>
      </c>
      <c r="V283" s="8">
        <f>YEAR(Table6[[#This Row],[Date]])</f>
        <v>2019</v>
      </c>
      <c r="W283" s="8">
        <f>WEEKNUM(Table6[[#This Row],[Date]])</f>
        <v>21</v>
      </c>
      <c r="X283" t="s">
        <v>447</v>
      </c>
      <c r="Y283" s="9">
        <f>Table6[[#This Row],[LNTVLING]]+Table6[[#This Row],[LNRADIOLING]]+Table6[[#This Row],[LNONLINELING]]</f>
        <v>19.767401462167847</v>
      </c>
      <c r="Z283">
        <f t="shared" si="134"/>
        <v>1</v>
      </c>
      <c r="AA283">
        <f t="shared" si="115"/>
        <v>0</v>
      </c>
      <c r="AB283">
        <f t="shared" si="116"/>
        <v>1</v>
      </c>
      <c r="AC283">
        <f t="shared" si="117"/>
        <v>0</v>
      </c>
      <c r="AD283">
        <f t="shared" si="118"/>
        <v>0</v>
      </c>
      <c r="AE283">
        <f t="shared" si="119"/>
        <v>0</v>
      </c>
      <c r="AF283">
        <f t="shared" si="120"/>
        <v>0</v>
      </c>
      <c r="AG283" s="9">
        <f>'[1]1'!J$20+'[1]1'!J$21*Table6[[#This Row],[TV_State]]</f>
        <v>5008.77005807967</v>
      </c>
      <c r="AH283" s="9">
        <f>Table6[[#This Row],[sales]]-Table6[[#This Row],[Pred_1]]</f>
        <v>3330.1213921646304</v>
      </c>
      <c r="AI283">
        <f>ABS(Table6[[#This Row],[Res_1]])/Table6[[#This Row],[sales]]</f>
        <v>0.39934821217358207</v>
      </c>
      <c r="AJ283" s="9">
        <f>'[1]2'!J$20+'[1]2'!J$21*Table6[[#This Row],[Radio_State]]</f>
        <v>4147.3673652280968</v>
      </c>
      <c r="AK283" s="9">
        <f>Table6[[#This Row],[sales]]-Table6[[#This Row],[ Pred_2 ]]</f>
        <v>4191.5240850162036</v>
      </c>
      <c r="AL283">
        <f>ABS(Table6[[#This Row],[ Res_2 ]])/Table6[[#This Row],[sales]]</f>
        <v>0.50264763728198025</v>
      </c>
      <c r="AM283" s="10">
        <f>'[1]3'!J$20+'[1]3'!J$21*Data!O283</f>
        <v>3401.7029773033078</v>
      </c>
      <c r="AN283" s="9">
        <f>Table6[[#This Row],[sales]]-Table6[[#This Row],[Pred_3]]</f>
        <v>4937.1884729409921</v>
      </c>
      <c r="AO283" s="9">
        <f>ABS(Table6[[#This Row],[Res_3]])/Table6[[#This Row],[sales]]</f>
        <v>0.59206772295810972</v>
      </c>
      <c r="AP283" s="9">
        <f>'[1]4'!L$21+'[1]4'!L$27*Table6[[#This Row],[TV_State]]+'[1]4'!L$22*Table6[[#This Row],[NJ_DUM]]+'[1]4'!L$23*Table6[[#This Row],[NY_DUM]]+'[1]4'!L$24*Table6[[#This Row],[PA_DUM]]+'[1]4'!L$25*Table6[[#This Row],[CT_DUM]]+'[1]4'!L$26*Table6[[#This Row],[DL_DUM]]</f>
        <v>1063.0288441961059</v>
      </c>
      <c r="AQ283" s="9">
        <f>Table6[[#This Row],[sales]]-Table6[[#This Row],[Pred_4]]</f>
        <v>7275.8626060481947</v>
      </c>
      <c r="AR283">
        <f>ABS(Table6[[#This Row],[Res_4]]/Table6[[#This Row],[sales]])</f>
        <v>0.87252156350290866</v>
      </c>
      <c r="AS283" s="9">
        <f>'[1]5'!L$20+'[1]5'!L$26*Table6[[#This Row],[Radio_State]]+'[1]5'!L$21*Table6[[#This Row],[NJ_DUM]]+'[1]5'!L$22*Table6[[#This Row],[NY_DUM]]+'[1]5'!L$23*Table6[[#This Row],[PA_DUM]]+'[1]5'!L$24*Table6[[#This Row],[CT_DUM]]+'[1]5'!L$25*Table6[[#This Row],[DL_DUM]]</f>
        <v>1172.7146695508941</v>
      </c>
      <c r="AT283" s="9">
        <f>Table6[[#This Row],[sales]]-Table6[[#This Row],[Pred_5]]</f>
        <v>7166.1767806934058</v>
      </c>
      <c r="AU283" s="9">
        <f>ABS(Table6[[#This Row],[Red_5]]/Table6[[#This Row],[sales]])</f>
        <v>0.85936803752055824</v>
      </c>
      <c r="AV283" s="9">
        <f>'[1]6'!L$20+'[1]6'!L$26*Table6[[#This Row],[Online]]+'[1]6'!L$21*Table6[[#This Row],[NJ_DUM]]+'[1]6'!L$22*Table6[[#This Row],[NY_DUM]]+'[1]6'!L$23*Table6[[#This Row],[PA_DUM]]+'[1]6'!L$24*Table6[[#This Row],[CT_DUM]]+'[1]6'!L$25*Table6[[#This Row],[DL_DUM]]</f>
        <v>1200.1148627165207</v>
      </c>
      <c r="AW283" s="9">
        <f>Table6[[#This Row],[sales]]-Table6[[#This Row],[Pred_6]]</f>
        <v>7138.7765875277801</v>
      </c>
      <c r="AX283" s="9">
        <f>ABS(Table6[[#This Row],[Red_6]]/Table6[[#This Row],[sales]])</f>
        <v>0.85608220590503536</v>
      </c>
      <c r="AY283" s="9">
        <f>'[1]7'!L$21+'[1]7'!L$27*Table6[[#This Row],[LNTV]]+'[1]7'!L$22*Table6[[#This Row],[NJ_DUM]]+'[1]7'!L$23*Table6[[#This Row],[NY_DUM]]+'[1]7'!L$24*Table6[[#This Row],[PA_DUM]]+'[1]7'!L$25*Table6[[#This Row],[CT_DUM]]+'[1]7'!L$26*Table6[[#This Row],[DL_DUM]]</f>
        <v>6.0561844325332634</v>
      </c>
      <c r="AZ283" s="9">
        <f>Table6[[#This Row],[sales]]-Table6[[#This Row],[Pred_7]]</f>
        <v>8332.8352658117674</v>
      </c>
      <c r="BA283" s="9">
        <f>ABS(Table6[[#This Row],[Red_7]]/Table6[[#This Row],[sales]])</f>
        <v>0.99927374226314514</v>
      </c>
      <c r="BB283" s="9">
        <f>'[1]8'!O$22+'[1]8'!O$28*Table6[[#This Row],[LNRADIOLING]]+'[1]8'!O$23*Table6[[#This Row],[DL_DUM]]+'[1]8'!O$24*Table6[[#This Row],[CT_DUM]]+'[1]8'!O$25*Table6[[#This Row],[PA_DUM]]+'[1]8'!O$26*Table6[[#This Row],[NY_DUM]]+'[1]8'!O$27*Table6[[#This Row],[NJ_DUM]]</f>
        <v>8.5369471837433508</v>
      </c>
      <c r="BC283" s="9">
        <f>Table6[[#This Row],[sales]]-Table6[[#This Row],[Pred_8]]</f>
        <v>8330.3545030605565</v>
      </c>
      <c r="BD283" s="9">
        <f>ABS(Table6[[#This Row],[Red_8]]/Table6[[#This Row],[sales]])</f>
        <v>0.99897624915317806</v>
      </c>
      <c r="BE283" s="9">
        <f>'[1]9'!M$19+'[1]9'!M$21*Table6[[#This Row],[LNONLINE]]+'[1]9'!M$20*Table6[[#This Row],[DL_DUM]]+'[1]9'!M$22*Table6[[#This Row],[CT_DUM]]+'[1]9'!M$23*Table6[[#This Row],[PA_DUM]]+'[1]9'!M$24*Table6[[#This Row],[NY_DUM]]+'[1]9'!M$25*Table6[[#This Row],[NJ_DUM]]</f>
        <v>8.4472843694920616</v>
      </c>
      <c r="BF283" s="9">
        <f>Table6[[#This Row],[sales]]-Table6[[#This Row],[Pred_9]]</f>
        <v>8330.4441658748092</v>
      </c>
      <c r="BG283" s="9">
        <f>ABS(Table6[[#This Row],[Red_9]]/Table6[[#This Row],[sales]])</f>
        <v>0.99898700151933939</v>
      </c>
      <c r="BH283" s="9">
        <f>'[1]10'!P$22+'[1]10'!P$30*Table6[[#This Row],[LNTV]]+'[1]10'!P$29*Table6[[#This Row],[LNRADIOLING]]+'[1]10'!P$24*Table6[[#This Row],[LNONLINELING]]+'[1]10'!P$23*Table6[[#This Row],[DL_DUM]]+'[1]10'!P$25*Table6[[#This Row],[CT_DUM]]+'[1]10'!P$26*Table6[[#This Row],[PA_DUM]]+'[1]10'!P$27*Table6[[#This Row],[NY_DUM]]+'[1]10'!P$28*Table6[[#This Row],[NJ_DUM]]</f>
        <v>8.403235342148232</v>
      </c>
      <c r="BI283" s="9">
        <f>Table6[[#This Row],[sales]]-Table6[[#This Row],[Pred_10]]</f>
        <v>8330.4882149021523</v>
      </c>
      <c r="BJ283" s="45">
        <f>ABS(Table6[[#This Row],[Red_10]]/Table6[[#This Row],[sales]])</f>
        <v>0.99899228387942363</v>
      </c>
      <c r="BK283" s="9">
        <f>'[1]11'!P$32+'[1]11'!P$40*Table6[[#This Row],[LNONLINELING]]+'[1]11'!P$39*Table6[[#This Row],[LNRADIOLING]]+'[1]11'!P$38*Table6[[#This Row],[LNTVLING]]+'[1]11'!P$33*Table6[[#This Row],[DL_DUM]]+'[1]11'!P$34*Table6[[#This Row],[CT_DUM]]+'[1]11'!P$35*Table6[[#This Row],[PA_DUM]]+'[1]11'!P$36*Table6[[#This Row],[NY_DUM]]+'[1]11'!P$37*Table6[[#This Row],[NJ_DUM]]</f>
        <v>8.480686594999181</v>
      </c>
      <c r="BL283" s="9">
        <f>Table6[[#This Row],[sales]]-Table6[[#This Row],[ Pred_11]]</f>
        <v>8330.4107636493009</v>
      </c>
      <c r="BM283" s="47">
        <f>ABS(Table6[[#This Row],[ Red_11]]/Table6[[#This Row],[sales]])</f>
        <v>0.99898299592390649</v>
      </c>
      <c r="BN283" s="9">
        <f>'[1]12'!K$22+'[1]12'!K$28*Table6[[#This Row],[COMBINE LN LING]]+'[1]12'!K$23*Table6[[#This Row],[DL_DUM]]+'[1]12'!K$24*Table6[[#This Row],[CT_DUM]]+'[1]12'!K$25*Table6[[#This Row],[PA_DUM]]+'[1]12'!K$26*Table6[[#This Row],[NY_DUM]]+'[1]12'!K$27*Table6[[#This Row],[NJ_DUM]]</f>
        <v>8.4647052047473004</v>
      </c>
      <c r="BO283" s="9">
        <f>Table6[[#This Row],[sales]]-Table6[[#This Row],[ Pred_12]]</f>
        <v>8330.4267450395528</v>
      </c>
      <c r="BP283" s="47">
        <f>ABS(Table6[[#This Row],[ Red_12]]/Table6[[#This Row],[sales]])</f>
        <v>0.99898491241248866</v>
      </c>
      <c r="BQ283">
        <f>LN(G283+'2019 Totals and Calculations'!C$18)</f>
        <v>7.9671356792488206</v>
      </c>
      <c r="BR283">
        <f>LN(Table6[[#This Row],[PROF RADIO]]+'2019 Totals and Calculations'!D$18)</f>
        <v>6.3124124664400085</v>
      </c>
      <c r="BS283">
        <f>LN(Table6[[#This Row],[ONLINE LINGERING]]+'2019 Totals and Calculations'!E$18)</f>
        <v>5.7688446145776888</v>
      </c>
      <c r="BT283">
        <f>MONTH(Table6[[#This Row],[Date]])</f>
        <v>5</v>
      </c>
      <c r="BU283">
        <f t="shared" si="121"/>
        <v>0</v>
      </c>
      <c r="BV283">
        <f t="shared" si="122"/>
        <v>0</v>
      </c>
      <c r="BW283">
        <f t="shared" si="123"/>
        <v>0</v>
      </c>
      <c r="BX283">
        <f t="shared" si="124"/>
        <v>0</v>
      </c>
      <c r="BY283">
        <f t="shared" si="125"/>
        <v>1</v>
      </c>
      <c r="BZ283">
        <f t="shared" si="126"/>
        <v>0</v>
      </c>
      <c r="CA283">
        <f t="shared" si="127"/>
        <v>0</v>
      </c>
      <c r="CB283">
        <f t="shared" si="128"/>
        <v>0</v>
      </c>
      <c r="CC283">
        <f t="shared" si="129"/>
        <v>0</v>
      </c>
      <c r="CD283">
        <f t="shared" si="130"/>
        <v>0</v>
      </c>
      <c r="CE283">
        <f t="shared" si="131"/>
        <v>0</v>
      </c>
      <c r="CF283">
        <f t="shared" si="132"/>
        <v>0</v>
      </c>
      <c r="CG283">
        <f t="shared" si="133"/>
        <v>125</v>
      </c>
      <c r="CH28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8322.8090129206957</v>
      </c>
      <c r="CI283" s="79">
        <f>Table6[[#This Row],[sales]]-CH283</f>
        <v>16.082437323604609</v>
      </c>
      <c r="CJ283">
        <f>ABS(Table6[[#This Row],[sales]]-CH283)/Table6[[#This Row],[sales]]</f>
        <v>1.9286061486186452E-3</v>
      </c>
      <c r="CK28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8872.1186662184173</v>
      </c>
      <c r="CL283" s="79">
        <f>Table6[[#This Row],[sales]]-CK283</f>
        <v>-533.22721597411692</v>
      </c>
      <c r="CM283">
        <f>ABS(Table6[[#This Row],[sales]]-CK283)/Table6[[#This Row],[sales]]</f>
        <v>6.394461651836171E-2</v>
      </c>
      <c r="CN28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8937.9581078992924</v>
      </c>
      <c r="CO283" s="79">
        <f>Table6[[#This Row],[sales]]-CN283</f>
        <v>-599.06665765499201</v>
      </c>
      <c r="CP283">
        <f>ABS(Table6[[#This Row],[sales]]-CN283)/Table6[[#This Row],[sales]]</f>
        <v>7.1840083448674874E-2</v>
      </c>
      <c r="CQ28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8946.6765330211438</v>
      </c>
      <c r="CR283" s="79">
        <f>Table6[[#This Row],[sales]]-CQ283</f>
        <v>-607.78508277684341</v>
      </c>
      <c r="CS283">
        <f>ABS(Table6[[#This Row],[sales]]-CQ283)/Table6[[#This Row],[sales]]</f>
        <v>7.288559713282243E-2</v>
      </c>
    </row>
    <row r="284" spans="1:97" x14ac:dyDescent="0.2">
      <c r="A284">
        <v>283</v>
      </c>
      <c r="B284" t="s">
        <v>322</v>
      </c>
      <c r="C284" s="5">
        <v>43611</v>
      </c>
      <c r="D284" s="6">
        <v>3778.4404830633039</v>
      </c>
      <c r="E284" s="8">
        <f>YEAR(Table6[[#This Row],[Date]])</f>
        <v>2019</v>
      </c>
      <c r="F284" s="6">
        <f>Table6[[#This Row],[TV_State]]+Table6[[#This Row],[Radio_State]]+Table6[[#This Row],[Online]]</f>
        <v>4618.093923744038</v>
      </c>
      <c r="G284" s="6">
        <f t="shared" si="108"/>
        <v>2899.8698890905343</v>
      </c>
      <c r="H284" s="6">
        <f>LN(Table6[[#This Row],[PROF TV LING]])</f>
        <v>7.9724211491372134</v>
      </c>
      <c r="I284" s="6">
        <f t="shared" si="109"/>
        <v>8.2370666328647868</v>
      </c>
      <c r="J284" s="6">
        <v>559.76896045382284</v>
      </c>
      <c r="K284" s="6">
        <f t="shared" si="114"/>
        <v>524.19305494632874</v>
      </c>
      <c r="L284" s="6">
        <f>0.5*J283+0.5*Table6[[#This Row],[Radio_State]]</f>
        <v>556.9978269862296</v>
      </c>
      <c r="M284" s="6">
        <f>LN(Table6[[#This Row],[RADIO LINGERING ]])</f>
        <v>6.3225613386382191</v>
      </c>
      <c r="N284" s="6">
        <f t="shared" si="110"/>
        <v>6.3275241279803485</v>
      </c>
      <c r="O284" s="6">
        <v>279.88448022691142</v>
      </c>
      <c r="P284" s="6">
        <f t="shared" si="111"/>
        <v>277.86292027626644</v>
      </c>
      <c r="Q284" s="6">
        <f>0.3*O283+0.7*Table6[[#This Row],[Online]]</f>
        <v>279.05314018663341</v>
      </c>
      <c r="R284" s="6">
        <f>LN(Table6[[#This Row],[ONLINE LINGERING]])</f>
        <v>5.6314022303036602</v>
      </c>
      <c r="S284" s="6">
        <f t="shared" si="112"/>
        <v>5.6343769474204031</v>
      </c>
      <c r="T284" s="6">
        <v>9720.2273432493876</v>
      </c>
      <c r="U284" s="6">
        <f t="shared" si="113"/>
        <v>9.1819642864041491</v>
      </c>
      <c r="V284" s="8">
        <f>YEAR(Table6[[#This Row],[Date]])</f>
        <v>2019</v>
      </c>
      <c r="W284" s="8">
        <f>WEEKNUM(Table6[[#This Row],[Date]])</f>
        <v>22</v>
      </c>
      <c r="X284" t="s">
        <v>448</v>
      </c>
      <c r="Y284" s="9">
        <f>Table6[[#This Row],[LNTVLING]]+Table6[[#This Row],[LNRADIOLING]]+Table6[[#This Row],[LNONLINELING]]</f>
        <v>19.926384718079092</v>
      </c>
      <c r="Z284">
        <f t="shared" si="134"/>
        <v>1</v>
      </c>
      <c r="AA284">
        <f t="shared" si="115"/>
        <v>0</v>
      </c>
      <c r="AB284">
        <f t="shared" si="116"/>
        <v>1</v>
      </c>
      <c r="AC284">
        <f t="shared" si="117"/>
        <v>0</v>
      </c>
      <c r="AD284">
        <f t="shared" si="118"/>
        <v>0</v>
      </c>
      <c r="AE284">
        <f t="shared" si="119"/>
        <v>0</v>
      </c>
      <c r="AF284">
        <f t="shared" si="120"/>
        <v>0</v>
      </c>
      <c r="AG284" s="9">
        <f>'[1]1'!J$20+'[1]1'!J$21*Table6[[#This Row],[TV_State]]</f>
        <v>5045.5604332059047</v>
      </c>
      <c r="AH284" s="9">
        <f>Table6[[#This Row],[sales]]-Table6[[#This Row],[Pred_1]]</f>
        <v>4674.6669100434829</v>
      </c>
      <c r="AI284">
        <f>ABS(Table6[[#This Row],[Res_1]])/Table6[[#This Row],[sales]]</f>
        <v>0.48092156129352243</v>
      </c>
      <c r="AJ284" s="9">
        <f>'[1]2'!J$20+'[1]2'!J$21*Table6[[#This Row],[Radio_State]]</f>
        <v>4171.6982208404033</v>
      </c>
      <c r="AK284" s="9">
        <f>Table6[[#This Row],[sales]]-Table6[[#This Row],[ Pred_2 ]]</f>
        <v>5548.5291224089842</v>
      </c>
      <c r="AL284">
        <f>ABS(Table6[[#This Row],[ Res_2 ]])/Table6[[#This Row],[sales]]</f>
        <v>0.57082297835990314</v>
      </c>
      <c r="AM284" s="10">
        <f>'[1]3'!J$20+'[1]3'!J$21*Data!O284</f>
        <v>3417.7127052590927</v>
      </c>
      <c r="AN284" s="9">
        <f>Table6[[#This Row],[sales]]-Table6[[#This Row],[Pred_3]]</f>
        <v>6302.5146379902944</v>
      </c>
      <c r="AO284" s="9">
        <f>ABS(Table6[[#This Row],[Res_3]])/Table6[[#This Row],[sales]]</f>
        <v>0.64839169038235878</v>
      </c>
      <c r="AP284" s="9">
        <f>'[1]4'!L$21+'[1]4'!L$27*Table6[[#This Row],[TV_State]]+'[1]4'!L$22*Table6[[#This Row],[NJ_DUM]]+'[1]4'!L$23*Table6[[#This Row],[NY_DUM]]+'[1]4'!L$24*Table6[[#This Row],[PA_DUM]]+'[1]4'!L$25*Table6[[#This Row],[CT_DUM]]+'[1]4'!L$26*Table6[[#This Row],[DL_DUM]]</f>
        <v>1071.2808326946088</v>
      </c>
      <c r="AQ284" s="9">
        <f>Table6[[#This Row],[sales]]-Table6[[#This Row],[Pred_4]]</f>
        <v>8648.9465105547788</v>
      </c>
      <c r="AR284">
        <f>ABS(Table6[[#This Row],[Res_4]]/Table6[[#This Row],[sales]])</f>
        <v>0.88978850032364687</v>
      </c>
      <c r="AS284" s="9">
        <f>'[1]5'!L$20+'[1]5'!L$26*Table6[[#This Row],[Radio_State]]+'[1]5'!L$21*Table6[[#This Row],[NJ_DUM]]+'[1]5'!L$22*Table6[[#This Row],[NY_DUM]]+'[1]5'!L$23*Table6[[#This Row],[PA_DUM]]+'[1]5'!L$24*Table6[[#This Row],[CT_DUM]]+'[1]5'!L$25*Table6[[#This Row],[DL_DUM]]</f>
        <v>1182.4779009631325</v>
      </c>
      <c r="AT284" s="9">
        <f>Table6[[#This Row],[sales]]-Table6[[#This Row],[Pred_5]]</f>
        <v>8537.7494422862546</v>
      </c>
      <c r="AU284" s="9">
        <f>ABS(Table6[[#This Row],[Red_5]]/Table6[[#This Row],[sales]])</f>
        <v>0.8783487402911051</v>
      </c>
      <c r="AV284" s="9">
        <f>'[1]6'!L$20+'[1]6'!L$26*Table6[[#This Row],[Online]]+'[1]6'!L$21*Table6[[#This Row],[NJ_DUM]]+'[1]6'!L$22*Table6[[#This Row],[NY_DUM]]+'[1]6'!L$23*Table6[[#This Row],[PA_DUM]]+'[1]6'!L$24*Table6[[#This Row],[CT_DUM]]+'[1]6'!L$25*Table6[[#This Row],[DL_DUM]]</f>
        <v>1212.1755493555509</v>
      </c>
      <c r="AW284" s="9">
        <f>Table6[[#This Row],[sales]]-Table6[[#This Row],[Pred_6]]</f>
        <v>8508.0517938938374</v>
      </c>
      <c r="AX284" s="9">
        <f>ABS(Table6[[#This Row],[Red_6]]/Table6[[#This Row],[sales]])</f>
        <v>0.87529349813022683</v>
      </c>
      <c r="AY284" s="9">
        <f>'[1]7'!L$21+'[1]7'!L$27*Table6[[#This Row],[LNTV]]+'[1]7'!L$22*Table6[[#This Row],[NJ_DUM]]+'[1]7'!L$23*Table6[[#This Row],[NY_DUM]]+'[1]7'!L$24*Table6[[#This Row],[PA_DUM]]+'[1]7'!L$25*Table6[[#This Row],[CT_DUM]]+'[1]7'!L$26*Table6[[#This Row],[DL_DUM]]</f>
        <v>6.057285779823264</v>
      </c>
      <c r="AZ284" s="9">
        <f>Table6[[#This Row],[sales]]-Table6[[#This Row],[Pred_7]]</f>
        <v>9714.1700574695642</v>
      </c>
      <c r="BA284" s="9">
        <f>ABS(Table6[[#This Row],[Red_7]]/Table6[[#This Row],[sales]])</f>
        <v>0.99937683702593338</v>
      </c>
      <c r="BB284" s="9">
        <f>'[1]8'!O$22+'[1]8'!O$28*Table6[[#This Row],[LNRADIOLING]]+'[1]8'!O$23*Table6[[#This Row],[DL_DUM]]+'[1]8'!O$24*Table6[[#This Row],[CT_DUM]]+'[1]8'!O$25*Table6[[#This Row],[PA_DUM]]+'[1]8'!O$26*Table6[[#This Row],[NY_DUM]]+'[1]8'!O$27*Table6[[#This Row],[NJ_DUM]]</f>
        <v>8.5376570497471267</v>
      </c>
      <c r="BC284" s="9">
        <f>Table6[[#This Row],[sales]]-Table6[[#This Row],[Pred_8]]</f>
        <v>9711.6896861996411</v>
      </c>
      <c r="BD284" s="9">
        <f>ABS(Table6[[#This Row],[Red_8]]/Table6[[#This Row],[sales]])</f>
        <v>0.99912166076489195</v>
      </c>
      <c r="BE284" s="9">
        <f>'[1]9'!M$19+'[1]9'!M$21*Table6[[#This Row],[LNONLINE]]+'[1]9'!M$20*Table6[[#This Row],[DL_DUM]]+'[1]9'!M$22*Table6[[#This Row],[CT_DUM]]+'[1]9'!M$23*Table6[[#This Row],[PA_DUM]]+'[1]9'!M$24*Table6[[#This Row],[NY_DUM]]+'[1]9'!M$25*Table6[[#This Row],[NJ_DUM]]</f>
        <v>8.4504348178233943</v>
      </c>
      <c r="BF284" s="9">
        <f>Table6[[#This Row],[sales]]-Table6[[#This Row],[Pred_9]]</f>
        <v>9711.7769084315642</v>
      </c>
      <c r="BG284" s="9">
        <f>ABS(Table6[[#This Row],[Red_9]]/Table6[[#This Row],[sales]])</f>
        <v>0.9991306340356646</v>
      </c>
      <c r="BH284" s="9">
        <f>'[1]10'!P$22+'[1]10'!P$30*Table6[[#This Row],[LNTV]]+'[1]10'!P$29*Table6[[#This Row],[LNRADIOLING]]+'[1]10'!P$24*Table6[[#This Row],[LNONLINELING]]+'[1]10'!P$23*Table6[[#This Row],[DL_DUM]]+'[1]10'!P$25*Table6[[#This Row],[CT_DUM]]+'[1]10'!P$26*Table6[[#This Row],[PA_DUM]]+'[1]10'!P$27*Table6[[#This Row],[NY_DUM]]+'[1]10'!P$28*Table6[[#This Row],[NJ_DUM]]</f>
        <v>8.4050464254244517</v>
      </c>
      <c r="BI284" s="9">
        <f>Table6[[#This Row],[sales]]-Table6[[#This Row],[Pred_10]]</f>
        <v>9711.8222968239625</v>
      </c>
      <c r="BJ284" s="45">
        <f>ABS(Table6[[#This Row],[Red_10]]/Table6[[#This Row],[sales]])</f>
        <v>0.99913530351414437</v>
      </c>
      <c r="BK284" s="9">
        <f>'[1]11'!P$32+'[1]11'!P$40*Table6[[#This Row],[LNONLINELING]]+'[1]11'!P$39*Table6[[#This Row],[LNRADIOLING]]+'[1]11'!P$38*Table6[[#This Row],[LNTVLING]]+'[1]11'!P$33*Table6[[#This Row],[DL_DUM]]+'[1]11'!P$34*Table6[[#This Row],[CT_DUM]]+'[1]11'!P$35*Table6[[#This Row],[PA_DUM]]+'[1]11'!P$36*Table6[[#This Row],[NY_DUM]]+'[1]11'!P$37*Table6[[#This Row],[NJ_DUM]]</f>
        <v>8.4600303516364441</v>
      </c>
      <c r="BL284" s="9">
        <f>Table6[[#This Row],[sales]]-Table6[[#This Row],[ Pred_11]]</f>
        <v>9711.7673128977513</v>
      </c>
      <c r="BM284" s="47">
        <f>ABS(Table6[[#This Row],[ Red_11]]/Table6[[#This Row],[sales]])</f>
        <v>0.99912964686391703</v>
      </c>
      <c r="BN284" s="9">
        <f>'[1]12'!K$22+'[1]12'!K$28*Table6[[#This Row],[COMBINE LN LING]]+'[1]12'!K$23*Table6[[#This Row],[DL_DUM]]+'[1]12'!K$24*Table6[[#This Row],[CT_DUM]]+'[1]12'!K$25*Table6[[#This Row],[PA_DUM]]+'[1]12'!K$26*Table6[[#This Row],[NY_DUM]]+'[1]12'!K$27*Table6[[#This Row],[NJ_DUM]]</f>
        <v>8.4800050975875436</v>
      </c>
      <c r="BO284" s="9">
        <f>Table6[[#This Row],[sales]]-Table6[[#This Row],[ Pred_12]]</f>
        <v>9711.7473381517993</v>
      </c>
      <c r="BP284" s="47">
        <f>ABS(Table6[[#This Row],[ Red_12]]/Table6[[#This Row],[sales]])</f>
        <v>0.99912759189696554</v>
      </c>
      <c r="BQ284">
        <f>LN(G284+'2019 Totals and Calculations'!C$18)</f>
        <v>8.0898239507328213</v>
      </c>
      <c r="BR284">
        <f>LN(Table6[[#This Row],[PROF RADIO]]+'2019 Totals and Calculations'!D$18)</f>
        <v>6.3749386512370023</v>
      </c>
      <c r="BS284">
        <f>LN(Table6[[#This Row],[ONLINE LINGERING]]+'2019 Totals and Calculations'!E$18)</f>
        <v>5.7774371429983074</v>
      </c>
      <c r="BT284">
        <f>MONTH(Table6[[#This Row],[Date]])</f>
        <v>5</v>
      </c>
      <c r="BU284">
        <f t="shared" si="121"/>
        <v>0</v>
      </c>
      <c r="BV284">
        <f t="shared" si="122"/>
        <v>0</v>
      </c>
      <c r="BW284">
        <f t="shared" si="123"/>
        <v>0</v>
      </c>
      <c r="BX284">
        <f t="shared" si="124"/>
        <v>0</v>
      </c>
      <c r="BY284">
        <f t="shared" si="125"/>
        <v>1</v>
      </c>
      <c r="BZ284">
        <f t="shared" si="126"/>
        <v>0</v>
      </c>
      <c r="CA284">
        <f t="shared" si="127"/>
        <v>0</v>
      </c>
      <c r="CB284">
        <f t="shared" si="128"/>
        <v>0</v>
      </c>
      <c r="CC284">
        <f t="shared" si="129"/>
        <v>0</v>
      </c>
      <c r="CD284">
        <f t="shared" si="130"/>
        <v>0</v>
      </c>
      <c r="CE284">
        <f t="shared" si="131"/>
        <v>0</v>
      </c>
      <c r="CF284">
        <f t="shared" si="132"/>
        <v>0</v>
      </c>
      <c r="CG284">
        <f t="shared" si="133"/>
        <v>126</v>
      </c>
      <c r="CH28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8656.0953108013127</v>
      </c>
      <c r="CI284" s="79">
        <f>Table6[[#This Row],[sales]]-CH284</f>
        <v>1064.1320324480748</v>
      </c>
      <c r="CJ284">
        <f>ABS(Table6[[#This Row],[sales]]-CH284)/Table6[[#This Row],[sales]]</f>
        <v>0.10947604360170703</v>
      </c>
      <c r="CK28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9064.2850212298599</v>
      </c>
      <c r="CL284" s="79">
        <f>Table6[[#This Row],[sales]]-CK284</f>
        <v>655.94232201952764</v>
      </c>
      <c r="CM284">
        <f>ABS(Table6[[#This Row],[sales]]-CK284)/Table6[[#This Row],[sales]]</f>
        <v>6.7482199629319756E-2</v>
      </c>
      <c r="CN28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8984.1973669894742</v>
      </c>
      <c r="CO284" s="79">
        <f>Table6[[#This Row],[sales]]-CN284</f>
        <v>736.02997625991338</v>
      </c>
      <c r="CP284">
        <f>ABS(Table6[[#This Row],[sales]]-CN284)/Table6[[#This Row],[sales]]</f>
        <v>7.5721477519873001E-2</v>
      </c>
      <c r="CQ28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9174.5554113719772</v>
      </c>
      <c r="CR284" s="79">
        <f>Table6[[#This Row],[sales]]-CQ284</f>
        <v>545.67193187741032</v>
      </c>
      <c r="CS284">
        <f>ABS(Table6[[#This Row],[sales]]-CQ284)/Table6[[#This Row],[sales]]</f>
        <v>5.6137774622768949E-2</v>
      </c>
    </row>
    <row r="285" spans="1:97" x14ac:dyDescent="0.2">
      <c r="A285">
        <v>284</v>
      </c>
      <c r="B285" t="s">
        <v>322</v>
      </c>
      <c r="C285" s="5">
        <v>43618</v>
      </c>
      <c r="D285" s="6">
        <v>3816.2248878939363</v>
      </c>
      <c r="E285" s="8">
        <f>YEAR(Table6[[#This Row],[Date]])</f>
        <v>2019</v>
      </c>
      <c r="F285" s="6">
        <f>Table6[[#This Row],[TV_State]]+Table6[[#This Row],[Radio_State]]+Table6[[#This Row],[Online]]</f>
        <v>4664.2748629814778</v>
      </c>
      <c r="G285" s="6">
        <f t="shared" si="108"/>
        <v>3174.776388731555</v>
      </c>
      <c r="H285" s="6">
        <f>LN(Table6[[#This Row],[PROF TV LING]])</f>
        <v>8.0629924801006041</v>
      </c>
      <c r="I285" s="6">
        <f t="shared" si="109"/>
        <v>8.2470169637179538</v>
      </c>
      <c r="J285" s="6">
        <v>565.36665005836096</v>
      </c>
      <c r="K285" s="6">
        <f t="shared" si="114"/>
        <v>544.77985250234485</v>
      </c>
      <c r="L285" s="6">
        <f>0.5*J284+0.5*Table6[[#This Row],[Radio_State]]</f>
        <v>562.5678052560919</v>
      </c>
      <c r="M285" s="6">
        <f>LN(Table6[[#This Row],[RADIO LINGERING ]])</f>
        <v>6.332511669491387</v>
      </c>
      <c r="N285" s="6">
        <f t="shared" si="110"/>
        <v>6.3374744588335163</v>
      </c>
      <c r="O285" s="6">
        <v>282.68332502918048</v>
      </c>
      <c r="P285" s="6">
        <f t="shared" si="111"/>
        <v>281.23720360330628</v>
      </c>
      <c r="Q285" s="6">
        <f>0.3*O284+0.7*Table6[[#This Row],[Online]]</f>
        <v>281.84367158849977</v>
      </c>
      <c r="R285" s="6">
        <f>LN(Table6[[#This Row],[ONLINE LINGERING]])</f>
        <v>5.641352561156828</v>
      </c>
      <c r="S285" s="6">
        <f t="shared" si="112"/>
        <v>5.6443272782735709</v>
      </c>
      <c r="T285" s="6">
        <v>8829.5300754925629</v>
      </c>
      <c r="U285" s="6">
        <f t="shared" si="113"/>
        <v>9.085857073098305</v>
      </c>
      <c r="V285" s="8">
        <f>YEAR(Table6[[#This Row],[Date]])</f>
        <v>2019</v>
      </c>
      <c r="W285" s="8">
        <f>WEEKNUM(Table6[[#This Row],[Date]])</f>
        <v>23</v>
      </c>
      <c r="X285" t="s">
        <v>449</v>
      </c>
      <c r="Y285" s="9">
        <f>Table6[[#This Row],[LNTVLING]]+Table6[[#This Row],[LNRADIOLING]]+Table6[[#This Row],[LNONLINELING]]</f>
        <v>20.036856710748818</v>
      </c>
      <c r="Z285">
        <f t="shared" si="134"/>
        <v>1</v>
      </c>
      <c r="AA285">
        <f t="shared" si="115"/>
        <v>0</v>
      </c>
      <c r="AB285">
        <f t="shared" si="116"/>
        <v>1</v>
      </c>
      <c r="AC285">
        <f t="shared" si="117"/>
        <v>0</v>
      </c>
      <c r="AD285">
        <f t="shared" si="118"/>
        <v>0</v>
      </c>
      <c r="AE285">
        <f t="shared" si="119"/>
        <v>0</v>
      </c>
      <c r="AF285">
        <f t="shared" si="120"/>
        <v>0</v>
      </c>
      <c r="AG285" s="9">
        <f>'[1]1'!J$20+'[1]1'!J$21*Table6[[#This Row],[TV_State]]</f>
        <v>5082.7187120833996</v>
      </c>
      <c r="AH285" s="9">
        <f>Table6[[#This Row],[sales]]-Table6[[#This Row],[Pred_1]]</f>
        <v>3746.8113634091633</v>
      </c>
      <c r="AI285">
        <f>ABS(Table6[[#This Row],[Res_1]])/Table6[[#This Row],[sales]]</f>
        <v>0.42435003124445941</v>
      </c>
      <c r="AJ285" s="9">
        <f>'[1]2'!J$20+'[1]2'!J$21*Table6[[#This Row],[Radio_State]]</f>
        <v>4196.2723850088323</v>
      </c>
      <c r="AK285" s="9">
        <f>Table6[[#This Row],[sales]]-Table6[[#This Row],[ Pred_2 ]]</f>
        <v>4633.2576904837306</v>
      </c>
      <c r="AL285">
        <f>ABS(Table6[[#This Row],[ Res_2 ]])/Table6[[#This Row],[sales]]</f>
        <v>0.52474567172537323</v>
      </c>
      <c r="AM285" s="10">
        <f>'[1]3'!J$20+'[1]3'!J$21*Data!O285</f>
        <v>3433.8825304944348</v>
      </c>
      <c r="AN285" s="9">
        <f>Table6[[#This Row],[sales]]-Table6[[#This Row],[Pred_3]]</f>
        <v>5395.6475449981281</v>
      </c>
      <c r="AO285" s="9">
        <f>ABS(Table6[[#This Row],[Res_3]])/Table6[[#This Row],[sales]]</f>
        <v>0.61109113382765468</v>
      </c>
      <c r="AP285" s="9">
        <f>'[1]4'!L$21+'[1]4'!L$27*Table6[[#This Row],[TV_State]]+'[1]4'!L$22*Table6[[#This Row],[NJ_DUM]]+'[1]4'!L$23*Table6[[#This Row],[NY_DUM]]+'[1]4'!L$24*Table6[[#This Row],[PA_DUM]]+'[1]4'!L$25*Table6[[#This Row],[CT_DUM]]+'[1]4'!L$26*Table6[[#This Row],[DL_DUM]]</f>
        <v>1079.6153410780967</v>
      </c>
      <c r="AQ285" s="9">
        <f>Table6[[#This Row],[sales]]-Table6[[#This Row],[Pred_4]]</f>
        <v>7749.9147344144658</v>
      </c>
      <c r="AR285">
        <f>ABS(Table6[[#This Row],[Res_4]]/Table6[[#This Row],[sales]])</f>
        <v>0.87772674968572773</v>
      </c>
      <c r="AS285" s="9">
        <f>'[1]5'!L$20+'[1]5'!L$26*Table6[[#This Row],[Radio_State]]+'[1]5'!L$21*Table6[[#This Row],[NJ_DUM]]+'[1]5'!L$22*Table6[[#This Row],[NY_DUM]]+'[1]5'!L$23*Table6[[#This Row],[PA_DUM]]+'[1]5'!L$24*Table6[[#This Row],[CT_DUM]]+'[1]5'!L$25*Table6[[#This Row],[DL_DUM]]</f>
        <v>1192.3387646894932</v>
      </c>
      <c r="AT285" s="9">
        <f>Table6[[#This Row],[sales]]-Table6[[#This Row],[Pred_5]]</f>
        <v>7637.1913108030694</v>
      </c>
      <c r="AU285" s="9">
        <f>ABS(Table6[[#This Row],[Red_5]]/Table6[[#This Row],[sales]])</f>
        <v>0.86496011061800726</v>
      </c>
      <c r="AV285" s="9">
        <f>'[1]6'!L$20+'[1]6'!L$26*Table6[[#This Row],[Online]]+'[1]6'!L$21*Table6[[#This Row],[NJ_DUM]]+'[1]6'!L$22*Table6[[#This Row],[NY_DUM]]+'[1]6'!L$23*Table6[[#This Row],[PA_DUM]]+'[1]6'!L$24*Table6[[#This Row],[CT_DUM]]+'[1]6'!L$25*Table6[[#This Row],[DL_DUM]]</f>
        <v>1224.3568428609708</v>
      </c>
      <c r="AW285" s="9">
        <f>Table6[[#This Row],[sales]]-Table6[[#This Row],[Pred_6]]</f>
        <v>7605.1732326315923</v>
      </c>
      <c r="AX285" s="9">
        <f>ABS(Table6[[#This Row],[Red_6]]/Table6[[#This Row],[sales]])</f>
        <v>0.86133386121427657</v>
      </c>
      <c r="AY285" s="9">
        <f>'[1]7'!L$21+'[1]7'!L$27*Table6[[#This Row],[LNTV]]+'[1]7'!L$22*Table6[[#This Row],[NJ_DUM]]+'[1]7'!L$23*Table6[[#This Row],[NY_DUM]]+'[1]7'!L$24*Table6[[#This Row],[PA_DUM]]+'[1]7'!L$25*Table6[[#This Row],[CT_DUM]]+'[1]7'!L$26*Table6[[#This Row],[DL_DUM]]</f>
        <v>6.0583871271132645</v>
      </c>
      <c r="AZ285" s="9">
        <f>Table6[[#This Row],[sales]]-Table6[[#This Row],[Pred_7]]</f>
        <v>8823.4716883654492</v>
      </c>
      <c r="BA285" s="9">
        <f>ABS(Table6[[#This Row],[Red_7]]/Table6[[#This Row],[sales]])</f>
        <v>0.99931384942626456</v>
      </c>
      <c r="BB285" s="9">
        <f>'[1]8'!O$22+'[1]8'!O$28*Table6[[#This Row],[LNRADIOLING]]+'[1]8'!O$23*Table6[[#This Row],[DL_DUM]]+'[1]8'!O$24*Table6[[#This Row],[CT_DUM]]+'[1]8'!O$25*Table6[[#This Row],[PA_DUM]]+'[1]8'!O$26*Table6[[#This Row],[NY_DUM]]+'[1]8'!O$27*Table6[[#This Row],[NJ_DUM]]</f>
        <v>8.5383669157509026</v>
      </c>
      <c r="BC285" s="9">
        <f>Table6[[#This Row],[sales]]-Table6[[#This Row],[Pred_8]]</f>
        <v>8820.991708576812</v>
      </c>
      <c r="BD285" s="9">
        <f>ABS(Table6[[#This Row],[Red_8]]/Table6[[#This Row],[sales]])</f>
        <v>0.99903297606523245</v>
      </c>
      <c r="BE285" s="9">
        <f>'[1]9'!M$19+'[1]9'!M$21*Table6[[#This Row],[LNONLINE]]+'[1]9'!M$20*Table6[[#This Row],[DL_DUM]]+'[1]9'!M$22*Table6[[#This Row],[CT_DUM]]+'[1]9'!M$23*Table6[[#This Row],[PA_DUM]]+'[1]9'!M$24*Table6[[#This Row],[NY_DUM]]+'[1]9'!M$25*Table6[[#This Row],[NJ_DUM]]</f>
        <v>8.4535852661547271</v>
      </c>
      <c r="BF285" s="9">
        <f>Table6[[#This Row],[sales]]-Table6[[#This Row],[Pred_9]]</f>
        <v>8821.0764902264091</v>
      </c>
      <c r="BG285" s="9">
        <f>ABS(Table6[[#This Row],[Red_9]]/Table6[[#This Row],[sales]])</f>
        <v>0.99904257812206587</v>
      </c>
      <c r="BH285" s="9">
        <f>'[1]10'!P$22+'[1]10'!P$30*Table6[[#This Row],[LNTV]]+'[1]10'!P$29*Table6[[#This Row],[LNRADIOLING]]+'[1]10'!P$24*Table6[[#This Row],[LNONLINELING]]+'[1]10'!P$23*Table6[[#This Row],[DL_DUM]]+'[1]10'!P$25*Table6[[#This Row],[CT_DUM]]+'[1]10'!P$26*Table6[[#This Row],[PA_DUM]]+'[1]10'!P$27*Table6[[#This Row],[NY_DUM]]+'[1]10'!P$28*Table6[[#This Row],[NJ_DUM]]</f>
        <v>8.4068575087006696</v>
      </c>
      <c r="BI285" s="9">
        <f>Table6[[#This Row],[sales]]-Table6[[#This Row],[Pred_10]]</f>
        <v>8821.1232179838626</v>
      </c>
      <c r="BJ285" s="45">
        <f>ABS(Table6[[#This Row],[Red_10]]/Table6[[#This Row],[sales]])</f>
        <v>0.99904787033547404</v>
      </c>
      <c r="BK285" s="9">
        <f>'[1]11'!P$32+'[1]11'!P$40*Table6[[#This Row],[LNONLINELING]]+'[1]11'!P$39*Table6[[#This Row],[LNRADIOLING]]+'[1]11'!P$38*Table6[[#This Row],[LNTVLING]]+'[1]11'!P$33*Table6[[#This Row],[DL_DUM]]+'[1]11'!P$34*Table6[[#This Row],[CT_DUM]]+'[1]11'!P$35*Table6[[#This Row],[PA_DUM]]+'[1]11'!P$36*Table6[[#This Row],[NY_DUM]]+'[1]11'!P$37*Table6[[#This Row],[NJ_DUM]]</f>
        <v>8.4475568419653779</v>
      </c>
      <c r="BL285" s="9">
        <f>Table6[[#This Row],[sales]]-Table6[[#This Row],[ Pred_11]]</f>
        <v>8821.0825186505972</v>
      </c>
      <c r="BM285" s="47">
        <f>ABS(Table6[[#This Row],[ Red_11]]/Table6[[#This Row],[sales]])</f>
        <v>0.99904326087914774</v>
      </c>
      <c r="BN285" s="9">
        <f>'[1]12'!K$22+'[1]12'!K$28*Table6[[#This Row],[COMBINE LN LING]]+'[1]12'!K$23*Table6[[#This Row],[DL_DUM]]+'[1]12'!K$24*Table6[[#This Row],[CT_DUM]]+'[1]12'!K$25*Table6[[#This Row],[PA_DUM]]+'[1]12'!K$26*Table6[[#This Row],[NY_DUM]]+'[1]12'!K$27*Table6[[#This Row],[NJ_DUM]]</f>
        <v>8.4906364665327008</v>
      </c>
      <c r="BO285" s="9">
        <f>Table6[[#This Row],[sales]]-Table6[[#This Row],[ Pred_12]]</f>
        <v>8821.0394390260299</v>
      </c>
      <c r="BP285" s="47">
        <f>ABS(Table6[[#This Row],[ Red_12]]/Table6[[#This Row],[sales]])</f>
        <v>0.99903838183981053</v>
      </c>
      <c r="BQ285">
        <f>LN(G285+'2019 Totals and Calculations'!C$18)</f>
        <v>8.1707570523343307</v>
      </c>
      <c r="BR285">
        <f>LN(Table6[[#This Row],[PROF RADIO]]+'2019 Totals and Calculations'!D$18)</f>
        <v>6.4094117928156891</v>
      </c>
      <c r="BS285">
        <f>LN(Table6[[#This Row],[ONLINE LINGERING]]+'2019 Totals and Calculations'!E$18)</f>
        <v>5.7860412962166308</v>
      </c>
      <c r="BT285">
        <f>MONTH(Table6[[#This Row],[Date]])</f>
        <v>6</v>
      </c>
      <c r="BU285">
        <f t="shared" si="121"/>
        <v>0</v>
      </c>
      <c r="BV285">
        <f t="shared" si="122"/>
        <v>0</v>
      </c>
      <c r="BW285">
        <f t="shared" si="123"/>
        <v>0</v>
      </c>
      <c r="BX285">
        <f t="shared" si="124"/>
        <v>0</v>
      </c>
      <c r="BY285">
        <f t="shared" si="125"/>
        <v>0</v>
      </c>
      <c r="BZ285">
        <f t="shared" si="126"/>
        <v>1</v>
      </c>
      <c r="CA285">
        <f t="shared" si="127"/>
        <v>0</v>
      </c>
      <c r="CB285">
        <f t="shared" si="128"/>
        <v>0</v>
      </c>
      <c r="CC285">
        <f t="shared" si="129"/>
        <v>0</v>
      </c>
      <c r="CD285">
        <f t="shared" si="130"/>
        <v>0</v>
      </c>
      <c r="CE285">
        <f t="shared" si="131"/>
        <v>0</v>
      </c>
      <c r="CF285">
        <f t="shared" si="132"/>
        <v>0</v>
      </c>
      <c r="CG285">
        <f t="shared" si="133"/>
        <v>127</v>
      </c>
      <c r="CH28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9379.3554948886795</v>
      </c>
      <c r="CI285" s="79">
        <f>Table6[[#This Row],[sales]]-CH285</f>
        <v>-549.82541939611656</v>
      </c>
      <c r="CJ285">
        <f>ABS(Table6[[#This Row],[sales]]-CH285)/Table6[[#This Row],[sales]]</f>
        <v>6.2271198432431195E-2</v>
      </c>
      <c r="CK28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9660.2601988886236</v>
      </c>
      <c r="CL285" s="79">
        <f>Table6[[#This Row],[sales]]-CK285</f>
        <v>-830.73012339606066</v>
      </c>
      <c r="CM285">
        <f>ABS(Table6[[#This Row],[sales]]-CK285)/Table6[[#This Row],[sales]]</f>
        <v>9.4085428815951749E-2</v>
      </c>
      <c r="CN28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9081.4588598894934</v>
      </c>
      <c r="CO285" s="79">
        <f>Table6[[#This Row],[sales]]-CN285</f>
        <v>-251.9287843969305</v>
      </c>
      <c r="CP285">
        <f>ABS(Table6[[#This Row],[sales]]-CN285)/Table6[[#This Row],[sales]]</f>
        <v>2.8532524635279239E-2</v>
      </c>
      <c r="CQ28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9293.168618009433</v>
      </c>
      <c r="CR285" s="79">
        <f>Table6[[#This Row],[sales]]-CQ285</f>
        <v>-463.63854251687007</v>
      </c>
      <c r="CS285">
        <f>ABS(Table6[[#This Row],[sales]]-CQ285)/Table6[[#This Row],[sales]]</f>
        <v>5.2509990741608704E-2</v>
      </c>
    </row>
    <row r="286" spans="1:97" x14ac:dyDescent="0.2">
      <c r="A286">
        <v>285</v>
      </c>
      <c r="B286" t="s">
        <v>322</v>
      </c>
      <c r="C286" s="5">
        <v>43625</v>
      </c>
      <c r="D286" s="6">
        <v>3854.3871367728748</v>
      </c>
      <c r="E286" s="8">
        <f>YEAR(Table6[[#This Row],[Date]])</f>
        <v>2019</v>
      </c>
      <c r="F286" s="6">
        <f>Table6[[#This Row],[TV_State]]+Table6[[#This Row],[Radio_State]]+Table6[[#This Row],[Online]]</f>
        <v>4710.9176116112912</v>
      </c>
      <c r="G286" s="6">
        <f t="shared" si="108"/>
        <v>3378.659613143951</v>
      </c>
      <c r="H286" s="6">
        <f>LN(Table6[[#This Row],[PROF TV LING]])</f>
        <v>8.1252343456661098</v>
      </c>
      <c r="I286" s="6">
        <f t="shared" si="109"/>
        <v>8.2569672945711226</v>
      </c>
      <c r="J286" s="6">
        <v>571.02031655894439</v>
      </c>
      <c r="K286" s="6">
        <f t="shared" si="114"/>
        <v>557.90008453064456</v>
      </c>
      <c r="L286" s="6">
        <f>0.5*J285+0.5*Table6[[#This Row],[Radio_State]]</f>
        <v>568.19348330865273</v>
      </c>
      <c r="M286" s="6">
        <f>LN(Table6[[#This Row],[RADIO LINGERING ]])</f>
        <v>6.3424620003445549</v>
      </c>
      <c r="N286" s="6">
        <f t="shared" si="110"/>
        <v>6.3474247896866842</v>
      </c>
      <c r="O286" s="6">
        <v>285.51015827947219</v>
      </c>
      <c r="P286" s="6">
        <f t="shared" si="111"/>
        <v>284.22827187662239</v>
      </c>
      <c r="Q286" s="6">
        <f>0.3*O285+0.7*Table6[[#This Row],[Online]]</f>
        <v>284.66210830438467</v>
      </c>
      <c r="R286" s="6">
        <f>LN(Table6[[#This Row],[ONLINE LINGERING]])</f>
        <v>5.6513028920099959</v>
      </c>
      <c r="S286" s="6">
        <f t="shared" si="112"/>
        <v>5.6542776091267388</v>
      </c>
      <c r="T286" s="6">
        <v>10265.373986018461</v>
      </c>
      <c r="U286" s="6">
        <f t="shared" si="113"/>
        <v>9.2365317619134224</v>
      </c>
      <c r="V286" s="8">
        <f>YEAR(Table6[[#This Row],[Date]])</f>
        <v>2019</v>
      </c>
      <c r="W286" s="8">
        <f>WEEKNUM(Table6[[#This Row],[Date]])</f>
        <v>24</v>
      </c>
      <c r="X286" t="s">
        <v>450</v>
      </c>
      <c r="Y286" s="9">
        <f>Table6[[#This Row],[LNTVLING]]+Table6[[#This Row],[LNRADIOLING]]+Table6[[#This Row],[LNONLINELING]]</f>
        <v>20.118999238020663</v>
      </c>
      <c r="Z286">
        <f t="shared" si="134"/>
        <v>1</v>
      </c>
      <c r="AA286">
        <f t="shared" si="115"/>
        <v>0</v>
      </c>
      <c r="AB286">
        <f t="shared" si="116"/>
        <v>1</v>
      </c>
      <c r="AC286">
        <f t="shared" si="117"/>
        <v>0</v>
      </c>
      <c r="AD286">
        <f t="shared" si="118"/>
        <v>0</v>
      </c>
      <c r="AE286">
        <f t="shared" si="119"/>
        <v>0</v>
      </c>
      <c r="AF286">
        <f t="shared" si="120"/>
        <v>0</v>
      </c>
      <c r="AG286" s="9">
        <f>'[1]1'!J$20+'[1]1'!J$21*Table6[[#This Row],[TV_State]]</f>
        <v>5120.24857374967</v>
      </c>
      <c r="AH286" s="9">
        <f>Table6[[#This Row],[sales]]-Table6[[#This Row],[Pred_1]]</f>
        <v>5145.1254122687915</v>
      </c>
      <c r="AI286">
        <f>ABS(Table6[[#This Row],[Res_1]])/Table6[[#This Row],[sales]]</f>
        <v>0.50121168690751083</v>
      </c>
      <c r="AJ286" s="9">
        <f>'[1]2'!J$20+'[1]2'!J$21*Table6[[#This Row],[Radio_State]]</f>
        <v>4221.0922908189441</v>
      </c>
      <c r="AK286" s="9">
        <f>Table6[[#This Row],[sales]]-Table6[[#This Row],[ Pred_2 ]]</f>
        <v>6044.2816951995173</v>
      </c>
      <c r="AL286">
        <f>ABS(Table6[[#This Row],[ Res_2 ]])/Table6[[#This Row],[sales]]</f>
        <v>0.58880287298172351</v>
      </c>
      <c r="AM286" s="10">
        <f>'[1]3'!J$20+'[1]3'!J$21*Data!O286</f>
        <v>3450.2140539821303</v>
      </c>
      <c r="AN286" s="9">
        <f>Table6[[#This Row],[sales]]-Table6[[#This Row],[Pred_3]]</f>
        <v>6815.1599320363312</v>
      </c>
      <c r="AO286" s="9">
        <f>ABS(Table6[[#This Row],[Res_3]])/Table6[[#This Row],[sales]]</f>
        <v>0.66389787077593521</v>
      </c>
      <c r="AP286" s="9">
        <f>'[1]4'!L$21+'[1]4'!L$27*Table6[[#This Row],[TV_State]]+'[1]4'!L$22*Table6[[#This Row],[NJ_DUM]]+'[1]4'!L$23*Table6[[#This Row],[NY_DUM]]+'[1]4'!L$24*Table6[[#This Row],[PA_DUM]]+'[1]4'!L$25*Table6[[#This Row],[CT_DUM]]+'[1]4'!L$26*Table6[[#This Row],[DL_DUM]]</f>
        <v>1088.0331945454191</v>
      </c>
      <c r="AQ286" s="9">
        <f>Table6[[#This Row],[sales]]-Table6[[#This Row],[Pred_4]]</f>
        <v>9177.3407914730415</v>
      </c>
      <c r="AR286">
        <f>ABS(Table6[[#This Row],[Res_4]]/Table6[[#This Row],[sales]])</f>
        <v>0.89400939546602665</v>
      </c>
      <c r="AS286" s="9">
        <f>'[1]5'!L$20+'[1]5'!L$26*Table6[[#This Row],[Radio_State]]+'[1]5'!L$21*Table6[[#This Row],[NJ_DUM]]+'[1]5'!L$22*Table6[[#This Row],[NY_DUM]]+'[1]5'!L$23*Table6[[#This Row],[PA_DUM]]+'[1]5'!L$24*Table6[[#This Row],[CT_DUM]]+'[1]5'!L$25*Table6[[#This Row],[DL_DUM]]</f>
        <v>1202.2982370531172</v>
      </c>
      <c r="AT286" s="9">
        <f>Table6[[#This Row],[sales]]-Table6[[#This Row],[Pred_5]]</f>
        <v>9063.0757489653442</v>
      </c>
      <c r="AU286" s="9">
        <f>ABS(Table6[[#This Row],[Red_5]]/Table6[[#This Row],[sales]])</f>
        <v>0.88287828200992391</v>
      </c>
      <c r="AV286" s="9">
        <f>'[1]6'!L$20+'[1]6'!L$26*Table6[[#This Row],[Online]]+'[1]6'!L$21*Table6[[#This Row],[NJ_DUM]]+'[1]6'!L$22*Table6[[#This Row],[NY_DUM]]+'[1]6'!L$23*Table6[[#This Row],[PA_DUM]]+'[1]6'!L$24*Table6[[#This Row],[CT_DUM]]+'[1]6'!L$25*Table6[[#This Row],[DL_DUM]]</f>
        <v>1236.6599493014446</v>
      </c>
      <c r="AW286" s="9">
        <f>Table6[[#This Row],[sales]]-Table6[[#This Row],[Pred_6]]</f>
        <v>9028.7140367170177</v>
      </c>
      <c r="AX286" s="9">
        <f>ABS(Table6[[#This Row],[Red_6]]/Table6[[#This Row],[sales]])</f>
        <v>0.87953094052045389</v>
      </c>
      <c r="AY286" s="9">
        <f>'[1]7'!L$21+'[1]7'!L$27*Table6[[#This Row],[LNTV]]+'[1]7'!L$22*Table6[[#This Row],[NJ_DUM]]+'[1]7'!L$23*Table6[[#This Row],[NY_DUM]]+'[1]7'!L$24*Table6[[#This Row],[PA_DUM]]+'[1]7'!L$25*Table6[[#This Row],[CT_DUM]]+'[1]7'!L$26*Table6[[#This Row],[DL_DUM]]</f>
        <v>6.0594884744032651</v>
      </c>
      <c r="AZ286" s="9">
        <f>Table6[[#This Row],[sales]]-Table6[[#This Row],[Pred_7]]</f>
        <v>10259.314497544057</v>
      </c>
      <c r="BA286" s="9">
        <f>ABS(Table6[[#This Row],[Red_7]]/Table6[[#This Row],[sales]])</f>
        <v>0.99940971576070614</v>
      </c>
      <c r="BB286" s="9">
        <f>'[1]8'!O$22+'[1]8'!O$28*Table6[[#This Row],[LNRADIOLING]]+'[1]8'!O$23*Table6[[#This Row],[DL_DUM]]+'[1]8'!O$24*Table6[[#This Row],[CT_DUM]]+'[1]8'!O$25*Table6[[#This Row],[PA_DUM]]+'[1]8'!O$26*Table6[[#This Row],[NY_DUM]]+'[1]8'!O$27*Table6[[#This Row],[NJ_DUM]]</f>
        <v>8.5390767817546802</v>
      </c>
      <c r="BC286" s="9">
        <f>Table6[[#This Row],[sales]]-Table6[[#This Row],[Pred_8]]</f>
        <v>10256.834909236706</v>
      </c>
      <c r="BD286" s="9">
        <f>ABS(Table6[[#This Row],[Red_8]]/Table6[[#This Row],[sales]])</f>
        <v>0.99916816700556788</v>
      </c>
      <c r="BE286" s="9">
        <f>'[1]9'!M$19+'[1]9'!M$21*Table6[[#This Row],[LNONLINE]]+'[1]9'!M$20*Table6[[#This Row],[DL_DUM]]+'[1]9'!M$22*Table6[[#This Row],[CT_DUM]]+'[1]9'!M$23*Table6[[#This Row],[PA_DUM]]+'[1]9'!M$24*Table6[[#This Row],[NY_DUM]]+'[1]9'!M$25*Table6[[#This Row],[NJ_DUM]]</f>
        <v>8.4567357144860598</v>
      </c>
      <c r="BF286" s="9">
        <f>Table6[[#This Row],[sales]]-Table6[[#This Row],[Pred_9]]</f>
        <v>10256.917250303975</v>
      </c>
      <c r="BG286" s="9">
        <f>ABS(Table6[[#This Row],[Red_9]]/Table6[[#This Row],[sales]])</f>
        <v>0.99917618824935128</v>
      </c>
      <c r="BH286" s="9">
        <f>'[1]10'!P$22+'[1]10'!P$30*Table6[[#This Row],[LNTV]]+'[1]10'!P$29*Table6[[#This Row],[LNRADIOLING]]+'[1]10'!P$24*Table6[[#This Row],[LNONLINELING]]+'[1]10'!P$23*Table6[[#This Row],[DL_DUM]]+'[1]10'!P$25*Table6[[#This Row],[CT_DUM]]+'[1]10'!P$26*Table6[[#This Row],[PA_DUM]]+'[1]10'!P$27*Table6[[#This Row],[NY_DUM]]+'[1]10'!P$28*Table6[[#This Row],[NJ_DUM]]</f>
        <v>8.4086685919768875</v>
      </c>
      <c r="BI286" s="9">
        <f>Table6[[#This Row],[sales]]-Table6[[#This Row],[Pred_10]]</f>
        <v>10256.965317426484</v>
      </c>
      <c r="BJ286" s="45">
        <f>ABS(Table6[[#This Row],[Red_10]]/Table6[[#This Row],[sales]])</f>
        <v>0.99918087070150297</v>
      </c>
      <c r="BK286" s="9">
        <f>'[1]11'!P$32+'[1]11'!P$40*Table6[[#This Row],[LNONLINELING]]+'[1]11'!P$39*Table6[[#This Row],[LNRADIOLING]]+'[1]11'!P$38*Table6[[#This Row],[LNTVLING]]+'[1]11'!P$33*Table6[[#This Row],[DL_DUM]]+'[1]11'!P$34*Table6[[#This Row],[CT_DUM]]+'[1]11'!P$35*Table6[[#This Row],[PA_DUM]]+'[1]11'!P$36*Table6[[#This Row],[NY_DUM]]+'[1]11'!P$37*Table6[[#This Row],[NJ_DUM]]</f>
        <v>8.4398618611449052</v>
      </c>
      <c r="BL286" s="9">
        <f>Table6[[#This Row],[sales]]-Table6[[#This Row],[ Pred_11]]</f>
        <v>10256.934124157317</v>
      </c>
      <c r="BM286" s="47">
        <f>ABS(Table6[[#This Row],[ Red_11]]/Table6[[#This Row],[sales]])</f>
        <v>0.999177832013462</v>
      </c>
      <c r="BN286" s="9">
        <f>'[1]12'!K$22+'[1]12'!K$28*Table6[[#This Row],[COMBINE LN LING]]+'[1]12'!K$23*Table6[[#This Row],[DL_DUM]]+'[1]12'!K$24*Table6[[#This Row],[CT_DUM]]+'[1]12'!K$25*Table6[[#This Row],[PA_DUM]]+'[1]12'!K$26*Table6[[#This Row],[NY_DUM]]+'[1]12'!K$27*Table6[[#This Row],[NJ_DUM]]</f>
        <v>8.4985415245696778</v>
      </c>
      <c r="BO286" s="9">
        <f>Table6[[#This Row],[sales]]-Table6[[#This Row],[ Pred_12]]</f>
        <v>10256.875444493891</v>
      </c>
      <c r="BP286" s="47">
        <f>ABS(Table6[[#This Row],[ Red_12]]/Table6[[#This Row],[sales]])</f>
        <v>0.9991721157420913</v>
      </c>
      <c r="BQ286">
        <f>LN(G286+'2019 Totals and Calculations'!C$18)</f>
        <v>8.2268149882324657</v>
      </c>
      <c r="BR286">
        <f>LN(Table6[[#This Row],[PROF RADIO]]+'2019 Totals and Calculations'!D$18)</f>
        <v>6.4307777095283836</v>
      </c>
      <c r="BS286">
        <f>LN(Table6[[#This Row],[ONLINE LINGERING]]+'2019 Totals and Calculations'!E$18)</f>
        <v>5.7946569901660911</v>
      </c>
      <c r="BT286">
        <f>MONTH(Table6[[#This Row],[Date]])</f>
        <v>6</v>
      </c>
      <c r="BU286">
        <f t="shared" si="121"/>
        <v>0</v>
      </c>
      <c r="BV286">
        <f t="shared" si="122"/>
        <v>0</v>
      </c>
      <c r="BW286">
        <f t="shared" si="123"/>
        <v>0</v>
      </c>
      <c r="BX286">
        <f t="shared" si="124"/>
        <v>0</v>
      </c>
      <c r="BY286">
        <f t="shared" si="125"/>
        <v>0</v>
      </c>
      <c r="BZ286">
        <f t="shared" si="126"/>
        <v>1</v>
      </c>
      <c r="CA286">
        <f t="shared" si="127"/>
        <v>0</v>
      </c>
      <c r="CB286">
        <f t="shared" si="128"/>
        <v>0</v>
      </c>
      <c r="CC286">
        <f t="shared" si="129"/>
        <v>0</v>
      </c>
      <c r="CD286">
        <f t="shared" si="130"/>
        <v>0</v>
      </c>
      <c r="CE286">
        <f t="shared" si="131"/>
        <v>0</v>
      </c>
      <c r="CF286">
        <f t="shared" si="132"/>
        <v>0</v>
      </c>
      <c r="CG286">
        <f t="shared" si="133"/>
        <v>128</v>
      </c>
      <c r="CH28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9563.1737564529249</v>
      </c>
      <c r="CI286" s="79">
        <f>Table6[[#This Row],[sales]]-CH286</f>
        <v>702.20022956553657</v>
      </c>
      <c r="CJ286">
        <f>ABS(Table6[[#This Row],[sales]]-CH286)/Table6[[#This Row],[sales]]</f>
        <v>6.8404739128057099E-2</v>
      </c>
      <c r="CK28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9745.786973811475</v>
      </c>
      <c r="CL286" s="79">
        <f>Table6[[#This Row],[sales]]-CK286</f>
        <v>519.5870122069864</v>
      </c>
      <c r="CM286">
        <f>ABS(Table6[[#This Row],[sales]]-CK286)/Table6[[#This Row],[sales]]</f>
        <v>5.0615497585832621E-2</v>
      </c>
      <c r="CN28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9128.5095621133405</v>
      </c>
      <c r="CO286" s="79">
        <f>Table6[[#This Row],[sales]]-CN286</f>
        <v>1136.8644239051209</v>
      </c>
      <c r="CP286">
        <f>ABS(Table6[[#This Row],[sales]]-CN286)/Table6[[#This Row],[sales]]</f>
        <v>0.11074749204983095</v>
      </c>
      <c r="CQ28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9418.6655323046361</v>
      </c>
      <c r="CR286" s="79">
        <f>Table6[[#This Row],[sales]]-CQ286</f>
        <v>846.70845371382529</v>
      </c>
      <c r="CS286">
        <f>ABS(Table6[[#This Row],[sales]]-CQ286)/Table6[[#This Row],[sales]]</f>
        <v>8.2481987978913415E-2</v>
      </c>
    </row>
    <row r="287" spans="1:97" x14ac:dyDescent="0.2">
      <c r="A287">
        <v>286</v>
      </c>
      <c r="B287" t="s">
        <v>322</v>
      </c>
      <c r="C287" s="5">
        <v>43632</v>
      </c>
      <c r="D287" s="6">
        <v>3892.9310081406056</v>
      </c>
      <c r="E287" s="8">
        <f>YEAR(Table6[[#This Row],[Date]])</f>
        <v>2019</v>
      </c>
      <c r="F287" s="6">
        <f>Table6[[#This Row],[TV_State]]+Table6[[#This Row],[Radio_State]]+Table6[[#This Row],[Online]]</f>
        <v>4758.0267877274073</v>
      </c>
      <c r="G287" s="6">
        <f t="shared" si="108"/>
        <v>3532.9410316429471</v>
      </c>
      <c r="H287" s="6">
        <f>LN(Table6[[#This Row],[PROF TV LING]])</f>
        <v>8.1698859564875992</v>
      </c>
      <c r="I287" s="6">
        <f t="shared" si="109"/>
        <v>8.2669176254242913</v>
      </c>
      <c r="J287" s="6">
        <v>576.73051972453413</v>
      </c>
      <c r="K287" s="6">
        <f t="shared" si="114"/>
        <v>567.31530212758935</v>
      </c>
      <c r="L287" s="6">
        <f>0.5*J286+0.5*Table6[[#This Row],[Radio_State]]</f>
        <v>573.87541814173926</v>
      </c>
      <c r="M287" s="6">
        <f>LN(Table6[[#This Row],[RADIO LINGERING ]])</f>
        <v>6.3524123311977228</v>
      </c>
      <c r="N287" s="6">
        <f t="shared" si="110"/>
        <v>6.3573751205398521</v>
      </c>
      <c r="O287" s="6">
        <v>288.36525986226707</v>
      </c>
      <c r="P287" s="6">
        <f t="shared" si="111"/>
        <v>287.12416346657363</v>
      </c>
      <c r="Q287" s="6">
        <f>0.3*O286+0.7*Table6[[#This Row],[Online]]</f>
        <v>287.50872938742862</v>
      </c>
      <c r="R287" s="6">
        <f>LN(Table6[[#This Row],[ONLINE LINGERING]])</f>
        <v>5.6612532228631638</v>
      </c>
      <c r="S287" s="6">
        <f t="shared" si="112"/>
        <v>5.6642279399799067</v>
      </c>
      <c r="T287" s="6">
        <v>8551.8503917332946</v>
      </c>
      <c r="U287" s="6">
        <f t="shared" si="113"/>
        <v>9.0539029586011228</v>
      </c>
      <c r="V287" s="8">
        <f>YEAR(Table6[[#This Row],[Date]])</f>
        <v>2019</v>
      </c>
      <c r="W287" s="8">
        <f>WEEKNUM(Table6[[#This Row],[Date]])</f>
        <v>25</v>
      </c>
      <c r="X287" t="s">
        <v>451</v>
      </c>
      <c r="Y287" s="9">
        <f>Table6[[#This Row],[LNTVLING]]+Table6[[#This Row],[LNRADIOLING]]+Table6[[#This Row],[LNONLINELING]]</f>
        <v>20.183551510548487</v>
      </c>
      <c r="Z287">
        <f t="shared" si="134"/>
        <v>1</v>
      </c>
      <c r="AA287">
        <f t="shared" si="115"/>
        <v>0</v>
      </c>
      <c r="AB287">
        <f t="shared" si="116"/>
        <v>1</v>
      </c>
      <c r="AC287">
        <f t="shared" si="117"/>
        <v>0</v>
      </c>
      <c r="AD287">
        <f t="shared" si="118"/>
        <v>0</v>
      </c>
      <c r="AE287">
        <f t="shared" si="119"/>
        <v>0</v>
      </c>
      <c r="AF287">
        <f t="shared" si="120"/>
        <v>0</v>
      </c>
      <c r="AG287" s="9">
        <f>'[1]1'!J$20+'[1]1'!J$21*Table6[[#This Row],[TV_State]]</f>
        <v>5158.1537340326049</v>
      </c>
      <c r="AH287" s="9">
        <f>Table6[[#This Row],[sales]]-Table6[[#This Row],[Pred_1]]</f>
        <v>3393.6966577006897</v>
      </c>
      <c r="AI287">
        <f>ABS(Table6[[#This Row],[Res_1]])/Table6[[#This Row],[sales]]</f>
        <v>0.39683770204647523</v>
      </c>
      <c r="AJ287" s="9">
        <f>'[1]2'!J$20+'[1]2'!J$21*Table6[[#This Row],[Radio_State]]</f>
        <v>4246.1603956871604</v>
      </c>
      <c r="AK287" s="9">
        <f>Table6[[#This Row],[sales]]-Table6[[#This Row],[ Pred_2 ]]</f>
        <v>4305.6899960461342</v>
      </c>
      <c r="AL287">
        <f>ABS(Table6[[#This Row],[ Res_2 ]])/Table6[[#This Row],[sales]]</f>
        <v>0.50348050992663052</v>
      </c>
      <c r="AM287" s="10">
        <f>'[1]3'!J$20+'[1]3'!J$21*Data!O287</f>
        <v>3466.7088927047034</v>
      </c>
      <c r="AN287" s="9">
        <f>Table6[[#This Row],[sales]]-Table6[[#This Row],[Pred_3]]</f>
        <v>5085.1414990285912</v>
      </c>
      <c r="AO287" s="9">
        <f>ABS(Table6[[#This Row],[Res_3]])/Table6[[#This Row],[sales]]</f>
        <v>0.59462470297003545</v>
      </c>
      <c r="AP287" s="9">
        <f>'[1]4'!L$21+'[1]4'!L$27*Table6[[#This Row],[TV_State]]+'[1]4'!L$22*Table6[[#This Row],[NJ_DUM]]+'[1]4'!L$23*Table6[[#This Row],[NY_DUM]]+'[1]4'!L$24*Table6[[#This Row],[PA_DUM]]+'[1]4'!L$25*Table6[[#This Row],[CT_DUM]]+'[1]4'!L$26*Table6[[#This Row],[DL_DUM]]</f>
        <v>1096.5352265474155</v>
      </c>
      <c r="AQ287" s="9">
        <f>Table6[[#This Row],[sales]]-Table6[[#This Row],[Pred_4]]</f>
        <v>7455.3151651858789</v>
      </c>
      <c r="AR287">
        <f>ABS(Table6[[#This Row],[Res_4]]/Table6[[#This Row],[sales]])</f>
        <v>0.87177801571372326</v>
      </c>
      <c r="AS287" s="9">
        <f>'[1]5'!L$20+'[1]5'!L$26*Table6[[#This Row],[Radio_State]]+'[1]5'!L$21*Table6[[#This Row],[NJ_DUM]]+'[1]5'!L$22*Table6[[#This Row],[NY_DUM]]+'[1]5'!L$23*Table6[[#This Row],[PA_DUM]]+'[1]5'!L$24*Table6[[#This Row],[CT_DUM]]+'[1]5'!L$25*Table6[[#This Row],[DL_DUM]]</f>
        <v>1212.3573041403786</v>
      </c>
      <c r="AT287" s="9">
        <f>Table6[[#This Row],[sales]]-Table6[[#This Row],[Pred_5]]</f>
        <v>7339.4930875929158</v>
      </c>
      <c r="AU287" s="9">
        <f>ABS(Table6[[#This Row],[Red_5]]/Table6[[#This Row],[sales]])</f>
        <v>0.85823450497774001</v>
      </c>
      <c r="AV287" s="9">
        <f>'[1]6'!L$20+'[1]6'!L$26*Table6[[#This Row],[Online]]+'[1]6'!L$21*Table6[[#This Row],[NJ_DUM]]+'[1]6'!L$22*Table6[[#This Row],[NY_DUM]]+'[1]6'!L$23*Table6[[#This Row],[PA_DUM]]+'[1]6'!L$24*Table6[[#This Row],[CT_DUM]]+'[1]6'!L$25*Table6[[#This Row],[DL_DUM]]</f>
        <v>1249.0860868063244</v>
      </c>
      <c r="AW287" s="9">
        <f>Table6[[#This Row],[sales]]-Table6[[#This Row],[Pred_6]]</f>
        <v>7302.76430492697</v>
      </c>
      <c r="AX287" s="9">
        <f>ABS(Table6[[#This Row],[Red_6]]/Table6[[#This Row],[sales]])</f>
        <v>0.85393967041170848</v>
      </c>
      <c r="AY287" s="9">
        <f>'[1]7'!L$21+'[1]7'!L$27*Table6[[#This Row],[LNTV]]+'[1]7'!L$22*Table6[[#This Row],[NJ_DUM]]+'[1]7'!L$23*Table6[[#This Row],[NY_DUM]]+'[1]7'!L$24*Table6[[#This Row],[PA_DUM]]+'[1]7'!L$25*Table6[[#This Row],[CT_DUM]]+'[1]7'!L$26*Table6[[#This Row],[DL_DUM]]</f>
        <v>6.0605898216932657</v>
      </c>
      <c r="AZ287" s="9">
        <f>Table6[[#This Row],[sales]]-Table6[[#This Row],[Pred_7]]</f>
        <v>8545.7898019116019</v>
      </c>
      <c r="BA287" s="9">
        <f>ABS(Table6[[#This Row],[Red_7]]/Table6[[#This Row],[sales]])</f>
        <v>0.9992913124594005</v>
      </c>
      <c r="BB287" s="9">
        <f>'[1]8'!O$22+'[1]8'!O$28*Table6[[#This Row],[LNRADIOLING]]+'[1]8'!O$23*Table6[[#This Row],[DL_DUM]]+'[1]8'!O$24*Table6[[#This Row],[CT_DUM]]+'[1]8'!O$25*Table6[[#This Row],[PA_DUM]]+'[1]8'!O$26*Table6[[#This Row],[NY_DUM]]+'[1]8'!O$27*Table6[[#This Row],[NJ_DUM]]</f>
        <v>8.5397866477584561</v>
      </c>
      <c r="BC287" s="9">
        <f>Table6[[#This Row],[sales]]-Table6[[#This Row],[Pred_8]]</f>
        <v>8543.3106050855367</v>
      </c>
      <c r="BD287" s="9">
        <f>ABS(Table6[[#This Row],[Red_8]]/Table6[[#This Row],[sales]])</f>
        <v>0.99900141065891268</v>
      </c>
      <c r="BE287" s="9">
        <f>'[1]9'!M$19+'[1]9'!M$21*Table6[[#This Row],[LNONLINE]]+'[1]9'!M$20*Table6[[#This Row],[DL_DUM]]+'[1]9'!M$22*Table6[[#This Row],[CT_DUM]]+'[1]9'!M$23*Table6[[#This Row],[PA_DUM]]+'[1]9'!M$24*Table6[[#This Row],[NY_DUM]]+'[1]9'!M$25*Table6[[#This Row],[NJ_DUM]]</f>
        <v>8.4598861628173907</v>
      </c>
      <c r="BF287" s="9">
        <f>Table6[[#This Row],[sales]]-Table6[[#This Row],[Pred_9]]</f>
        <v>8543.3905055704763</v>
      </c>
      <c r="BG287" s="9">
        <f>ABS(Table6[[#This Row],[Red_9]]/Table6[[#This Row],[sales]])</f>
        <v>0.99901075372284387</v>
      </c>
      <c r="BH287" s="9">
        <f>'[1]10'!P$22+'[1]10'!P$30*Table6[[#This Row],[LNTV]]+'[1]10'!P$29*Table6[[#This Row],[LNRADIOLING]]+'[1]10'!P$24*Table6[[#This Row],[LNONLINELING]]+'[1]10'!P$23*Table6[[#This Row],[DL_DUM]]+'[1]10'!P$25*Table6[[#This Row],[CT_DUM]]+'[1]10'!P$26*Table6[[#This Row],[PA_DUM]]+'[1]10'!P$27*Table6[[#This Row],[NY_DUM]]+'[1]10'!P$28*Table6[[#This Row],[NJ_DUM]]</f>
        <v>8.4104796752531055</v>
      </c>
      <c r="BI287" s="9">
        <f>Table6[[#This Row],[sales]]-Table6[[#This Row],[Pred_10]]</f>
        <v>8543.439912058042</v>
      </c>
      <c r="BJ287" s="45">
        <f>ABS(Table6[[#This Row],[Red_10]]/Table6[[#This Row],[sales]])</f>
        <v>0.9990165310090805</v>
      </c>
      <c r="BK287" s="9">
        <f>'[1]11'!P$32+'[1]11'!P$40*Table6[[#This Row],[LNONLINELING]]+'[1]11'!P$39*Table6[[#This Row],[LNRADIOLING]]+'[1]11'!P$38*Table6[[#This Row],[LNTVLING]]+'[1]11'!P$33*Table6[[#This Row],[DL_DUM]]+'[1]11'!P$34*Table6[[#This Row],[CT_DUM]]+'[1]11'!P$35*Table6[[#This Row],[PA_DUM]]+'[1]11'!P$36*Table6[[#This Row],[NY_DUM]]+'[1]11'!P$37*Table6[[#This Row],[NJ_DUM]]</f>
        <v>8.4351339514852555</v>
      </c>
      <c r="BL287" s="9">
        <f>Table6[[#This Row],[sales]]-Table6[[#This Row],[ Pred_11]]</f>
        <v>8543.4152577818095</v>
      </c>
      <c r="BM287" s="47">
        <f>ABS(Table6[[#This Row],[ Red_11]]/Table6[[#This Row],[sales]])</f>
        <v>0.99901364809192184</v>
      </c>
      <c r="BN287" s="9">
        <f>'[1]12'!K$22+'[1]12'!K$28*Table6[[#This Row],[COMBINE LN LING]]+'[1]12'!K$23*Table6[[#This Row],[DL_DUM]]+'[1]12'!K$24*Table6[[#This Row],[CT_DUM]]+'[1]12'!K$25*Table6[[#This Row],[PA_DUM]]+'[1]12'!K$26*Table6[[#This Row],[NY_DUM]]+'[1]12'!K$27*Table6[[#This Row],[NJ_DUM]]</f>
        <v>8.5047537690391284</v>
      </c>
      <c r="BO287" s="9">
        <f>Table6[[#This Row],[sales]]-Table6[[#This Row],[ Pred_12]]</f>
        <v>8543.3456379642557</v>
      </c>
      <c r="BP287" s="47">
        <f>ABS(Table6[[#This Row],[ Red_12]]/Table6[[#This Row],[sales]])</f>
        <v>0.99900550718505787</v>
      </c>
      <c r="BQ287">
        <f>LN(G287+'2019 Totals and Calculations'!C$18)</f>
        <v>8.267239577108846</v>
      </c>
      <c r="BR287">
        <f>LN(Table6[[#This Row],[PROF RADIO]]+'2019 Totals and Calculations'!D$18)</f>
        <v>6.4458335722765376</v>
      </c>
      <c r="BS287">
        <f>LN(Table6[[#This Row],[ONLINE LINGERING]]+'2019 Totals and Calculations'!E$18)</f>
        <v>5.8032841411236173</v>
      </c>
      <c r="BT287">
        <f>MONTH(Table6[[#This Row],[Date]])</f>
        <v>6</v>
      </c>
      <c r="BU287">
        <f t="shared" si="121"/>
        <v>0</v>
      </c>
      <c r="BV287">
        <f t="shared" si="122"/>
        <v>0</v>
      </c>
      <c r="BW287">
        <f t="shared" si="123"/>
        <v>0</v>
      </c>
      <c r="BX287">
        <f t="shared" si="124"/>
        <v>0</v>
      </c>
      <c r="BY287">
        <f t="shared" si="125"/>
        <v>0</v>
      </c>
      <c r="BZ287">
        <f t="shared" si="126"/>
        <v>1</v>
      </c>
      <c r="CA287">
        <f t="shared" si="127"/>
        <v>0</v>
      </c>
      <c r="CB287">
        <f t="shared" si="128"/>
        <v>0</v>
      </c>
      <c r="CC287">
        <f t="shared" si="129"/>
        <v>0</v>
      </c>
      <c r="CD287">
        <f t="shared" si="130"/>
        <v>0</v>
      </c>
      <c r="CE287">
        <f t="shared" si="131"/>
        <v>0</v>
      </c>
      <c r="CF287">
        <f t="shared" si="132"/>
        <v>0</v>
      </c>
      <c r="CG287">
        <f t="shared" si="133"/>
        <v>129</v>
      </c>
      <c r="CH28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9705.27591973792</v>
      </c>
      <c r="CI287" s="79">
        <f>Table6[[#This Row],[sales]]-CH287</f>
        <v>-1153.4255280046254</v>
      </c>
      <c r="CJ287">
        <f>ABS(Table6[[#This Row],[sales]]-CH287)/Table6[[#This Row],[sales]]</f>
        <v>0.13487438100175281</v>
      </c>
      <c r="CK28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9813.0764784763869</v>
      </c>
      <c r="CL287" s="79">
        <f>Table6[[#This Row],[sales]]-CK287</f>
        <v>-1261.2260867430923</v>
      </c>
      <c r="CM287">
        <f>ABS(Table6[[#This Row],[sales]]-CK287)/Table6[[#This Row],[sales]]</f>
        <v>0.14747990539711325</v>
      </c>
      <c r="CN28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9175.8383656977021</v>
      </c>
      <c r="CO287" s="79">
        <f>Table6[[#This Row],[sales]]-CN287</f>
        <v>-623.9879739644075</v>
      </c>
      <c r="CP287">
        <f>ABS(Table6[[#This Row],[sales]]-CN287)/Table6[[#This Row],[sales]]</f>
        <v>7.296525843899114E-2</v>
      </c>
      <c r="CQ28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9523.9401078534411</v>
      </c>
      <c r="CR287" s="79">
        <f>Table6[[#This Row],[sales]]-CQ287</f>
        <v>-972.08971612014648</v>
      </c>
      <c r="CS287">
        <f>ABS(Table6[[#This Row],[sales]]-CQ287)/Table6[[#This Row],[sales]]</f>
        <v>0.11367010314631132</v>
      </c>
    </row>
    <row r="288" spans="1:97" x14ac:dyDescent="0.2">
      <c r="A288">
        <v>287</v>
      </c>
      <c r="B288" t="s">
        <v>322</v>
      </c>
      <c r="C288" s="5">
        <v>43639</v>
      </c>
      <c r="D288" s="6">
        <v>3931.8603182220108</v>
      </c>
      <c r="E288" s="8">
        <f>YEAR(Table6[[#This Row],[Date]])</f>
        <v>2019</v>
      </c>
      <c r="F288" s="6">
        <f>Table6[[#This Row],[TV_State]]+Table6[[#This Row],[Radio_State]]+Table6[[#This Row],[Online]]</f>
        <v>4805.6070556046807</v>
      </c>
      <c r="G288" s="6">
        <f t="shared" si="108"/>
        <v>3652.6168176166657</v>
      </c>
      <c r="H288" s="6">
        <f>LN(Table6[[#This Row],[PROF TV LING]])</f>
        <v>8.2031991260337858</v>
      </c>
      <c r="I288" s="6">
        <f t="shared" si="109"/>
        <v>8.2768679562774583</v>
      </c>
      <c r="J288" s="6">
        <v>582.4978249217794</v>
      </c>
      <c r="K288" s="6">
        <f t="shared" si="114"/>
        <v>574.90656352468432</v>
      </c>
      <c r="L288" s="6">
        <f>0.5*J287+0.5*Table6[[#This Row],[Radio_State]]</f>
        <v>579.61417232315671</v>
      </c>
      <c r="M288" s="6">
        <f>LN(Table6[[#This Row],[RADIO LINGERING ]])</f>
        <v>6.3623626620508915</v>
      </c>
      <c r="N288" s="6">
        <f t="shared" si="110"/>
        <v>6.36732545139302</v>
      </c>
      <c r="O288" s="6">
        <v>291.2489124608897</v>
      </c>
      <c r="P288" s="6">
        <f t="shared" si="111"/>
        <v>290.01148776259487</v>
      </c>
      <c r="Q288" s="6">
        <f>0.3*O287+0.7*Table6[[#This Row],[Online]]</f>
        <v>290.3838166813029</v>
      </c>
      <c r="R288" s="6">
        <f>LN(Table6[[#This Row],[ONLINE LINGERING]])</f>
        <v>5.6712035537163326</v>
      </c>
      <c r="S288" s="6">
        <f t="shared" si="112"/>
        <v>5.6741782708330755</v>
      </c>
      <c r="T288" s="6">
        <v>9125.9471930201271</v>
      </c>
      <c r="U288" s="6">
        <f t="shared" si="113"/>
        <v>9.1188769750384484</v>
      </c>
      <c r="V288" s="8">
        <f>YEAR(Table6[[#This Row],[Date]])</f>
        <v>2019</v>
      </c>
      <c r="W288" s="8">
        <f>WEEKNUM(Table6[[#This Row],[Date]])</f>
        <v>26</v>
      </c>
      <c r="X288" t="s">
        <v>452</v>
      </c>
      <c r="Y288" s="9">
        <f>Table6[[#This Row],[LNTVLING]]+Table6[[#This Row],[LNRADIOLING]]+Table6[[#This Row],[LNONLINELING]]</f>
        <v>20.236765341801011</v>
      </c>
      <c r="Z288">
        <f t="shared" si="134"/>
        <v>1</v>
      </c>
      <c r="AA288">
        <f t="shared" si="115"/>
        <v>0</v>
      </c>
      <c r="AB288">
        <f t="shared" si="116"/>
        <v>1</v>
      </c>
      <c r="AC288">
        <f t="shared" si="117"/>
        <v>0</v>
      </c>
      <c r="AD288">
        <f t="shared" si="118"/>
        <v>0</v>
      </c>
      <c r="AE288">
        <f t="shared" si="119"/>
        <v>0</v>
      </c>
      <c r="AF288">
        <f t="shared" si="120"/>
        <v>0</v>
      </c>
      <c r="AG288" s="9">
        <f>'[1]1'!J$20+'[1]1'!J$21*Table6[[#This Row],[TV_State]]</f>
        <v>5196.4379459183674</v>
      </c>
      <c r="AH288" s="9">
        <f>Table6[[#This Row],[sales]]-Table6[[#This Row],[Pred_1]]</f>
        <v>3929.5092471017597</v>
      </c>
      <c r="AI288">
        <f>ABS(Table6[[#This Row],[Res_1]])/Table6[[#This Row],[sales]]</f>
        <v>0.43058645464299844</v>
      </c>
      <c r="AJ288" s="9">
        <f>'[1]2'!J$20+'[1]2'!J$21*Table6[[#This Row],[Radio_State]]</f>
        <v>4271.4791816040561</v>
      </c>
      <c r="AK288" s="9">
        <f>Table6[[#This Row],[sales]]-Table6[[#This Row],[ Pred_2 ]]</f>
        <v>4854.468011416071</v>
      </c>
      <c r="AL288">
        <f>ABS(Table6[[#This Row],[ Res_2 ]])/Table6[[#This Row],[sales]]</f>
        <v>0.53194127784663858</v>
      </c>
      <c r="AM288" s="10">
        <f>'[1]3'!J$20+'[1]3'!J$21*Data!O288</f>
        <v>3483.3686798145018</v>
      </c>
      <c r="AN288" s="9">
        <f>Table6[[#This Row],[sales]]-Table6[[#This Row],[Pred_3]]</f>
        <v>5642.5785132056253</v>
      </c>
      <c r="AO288" s="9">
        <f>ABS(Table6[[#This Row],[Res_3]])/Table6[[#This Row],[sales]]</f>
        <v>0.61830058774844598</v>
      </c>
      <c r="AP288" s="9">
        <f>'[1]4'!L$21+'[1]4'!L$27*Table6[[#This Row],[TV_State]]+'[1]4'!L$22*Table6[[#This Row],[NJ_DUM]]+'[1]4'!L$23*Table6[[#This Row],[NY_DUM]]+'[1]4'!L$24*Table6[[#This Row],[PA_DUM]]+'[1]4'!L$25*Table6[[#This Row],[CT_DUM]]+'[1]4'!L$26*Table6[[#This Row],[DL_DUM]]</f>
        <v>1105.1222788694313</v>
      </c>
      <c r="AQ288" s="9">
        <f>Table6[[#This Row],[sales]]-Table6[[#This Row],[Pred_4]]</f>
        <v>8020.8249141506958</v>
      </c>
      <c r="AR288">
        <f>ABS(Table6[[#This Row],[Res_4]]/Table6[[#This Row],[sales]])</f>
        <v>0.87890327924375111</v>
      </c>
      <c r="AS288" s="9">
        <f>'[1]5'!L$20+'[1]5'!L$26*Table6[[#This Row],[Radio_State]]+'[1]5'!L$21*Table6[[#This Row],[NJ_DUM]]+'[1]5'!L$22*Table6[[#This Row],[NY_DUM]]+'[1]5'!L$23*Table6[[#This Row],[PA_DUM]]+'[1]5'!L$24*Table6[[#This Row],[CT_DUM]]+'[1]5'!L$25*Table6[[#This Row],[DL_DUM]]</f>
        <v>1222.5169618985119</v>
      </c>
      <c r="AT288" s="9">
        <f>Table6[[#This Row],[sales]]-Table6[[#This Row],[Pred_5]]</f>
        <v>7903.4302311216152</v>
      </c>
      <c r="AU288" s="9">
        <f>ABS(Table6[[#This Row],[Red_5]]/Table6[[#This Row],[sales]])</f>
        <v>0.86603944379236164</v>
      </c>
      <c r="AV288" s="9">
        <f>'[1]6'!L$20+'[1]6'!L$26*Table6[[#This Row],[Online]]+'[1]6'!L$21*Table6[[#This Row],[NJ_DUM]]+'[1]6'!L$22*Table6[[#This Row],[NY_DUM]]+'[1]6'!L$23*Table6[[#This Row],[PA_DUM]]+'[1]6'!L$24*Table6[[#This Row],[CT_DUM]]+'[1]6'!L$25*Table6[[#This Row],[DL_DUM]]</f>
        <v>1261.6364856862522</v>
      </c>
      <c r="AW288" s="9">
        <f>Table6[[#This Row],[sales]]-Table6[[#This Row],[Pred_6]]</f>
        <v>7864.3107073338751</v>
      </c>
      <c r="AX288" s="9">
        <f>ABS(Table6[[#This Row],[Red_6]]/Table6[[#This Row],[sales]])</f>
        <v>0.86175281765259393</v>
      </c>
      <c r="AY288" s="9">
        <f>'[1]7'!L$21+'[1]7'!L$27*Table6[[#This Row],[LNTV]]+'[1]7'!L$22*Table6[[#This Row],[NJ_DUM]]+'[1]7'!L$23*Table6[[#This Row],[NY_DUM]]+'[1]7'!L$24*Table6[[#This Row],[PA_DUM]]+'[1]7'!L$25*Table6[[#This Row],[CT_DUM]]+'[1]7'!L$26*Table6[[#This Row],[DL_DUM]]</f>
        <v>6.0616911689832662</v>
      </c>
      <c r="AZ288" s="9">
        <f>Table6[[#This Row],[sales]]-Table6[[#This Row],[Pred_7]]</f>
        <v>9119.885501851144</v>
      </c>
      <c r="BA288" s="9">
        <f>ABS(Table6[[#This Row],[Red_7]]/Table6[[#This Row],[sales]])</f>
        <v>0.99933577402533957</v>
      </c>
      <c r="BB288" s="9">
        <f>'[1]8'!O$22+'[1]8'!O$28*Table6[[#This Row],[LNRADIOLING]]+'[1]8'!O$23*Table6[[#This Row],[DL_DUM]]+'[1]8'!O$24*Table6[[#This Row],[CT_DUM]]+'[1]8'!O$25*Table6[[#This Row],[PA_DUM]]+'[1]8'!O$26*Table6[[#This Row],[NY_DUM]]+'[1]8'!O$27*Table6[[#This Row],[NJ_DUM]]</f>
        <v>8.540496513762232</v>
      </c>
      <c r="BC288" s="9">
        <f>Table6[[#This Row],[sales]]-Table6[[#This Row],[Pred_8]]</f>
        <v>9117.4066965063648</v>
      </c>
      <c r="BD288" s="9">
        <f>ABS(Table6[[#This Row],[Red_8]]/Table6[[#This Row],[sales]])</f>
        <v>0.99906415231941137</v>
      </c>
      <c r="BE288" s="9">
        <f>'[1]9'!M$19+'[1]9'!M$21*Table6[[#This Row],[LNONLINE]]+'[1]9'!M$20*Table6[[#This Row],[DL_DUM]]+'[1]9'!M$22*Table6[[#This Row],[CT_DUM]]+'[1]9'!M$23*Table6[[#This Row],[PA_DUM]]+'[1]9'!M$24*Table6[[#This Row],[NY_DUM]]+'[1]9'!M$25*Table6[[#This Row],[NJ_DUM]]</f>
        <v>8.4630366111487234</v>
      </c>
      <c r="BF288" s="9">
        <f>Table6[[#This Row],[sales]]-Table6[[#This Row],[Pred_9]]</f>
        <v>9117.4841564089784</v>
      </c>
      <c r="BG288" s="9">
        <f>ABS(Table6[[#This Row],[Red_9]]/Table6[[#This Row],[sales]])</f>
        <v>0.99907264019480391</v>
      </c>
      <c r="BH288" s="9">
        <f>'[1]10'!P$22+'[1]10'!P$30*Table6[[#This Row],[LNTV]]+'[1]10'!P$29*Table6[[#This Row],[LNRADIOLING]]+'[1]10'!P$24*Table6[[#This Row],[LNONLINELING]]+'[1]10'!P$23*Table6[[#This Row],[DL_DUM]]+'[1]10'!P$25*Table6[[#This Row],[CT_DUM]]+'[1]10'!P$26*Table6[[#This Row],[PA_DUM]]+'[1]10'!P$27*Table6[[#This Row],[NY_DUM]]+'[1]10'!P$28*Table6[[#This Row],[NJ_DUM]]</f>
        <v>8.4122907585293234</v>
      </c>
      <c r="BI288" s="9">
        <f>Table6[[#This Row],[sales]]-Table6[[#This Row],[Pred_10]]</f>
        <v>9117.5349022615974</v>
      </c>
      <c r="BJ288" s="45">
        <f>ABS(Table6[[#This Row],[Red_10]]/Table6[[#This Row],[sales]])</f>
        <v>0.99907820080692955</v>
      </c>
      <c r="BK288" s="9">
        <f>'[1]11'!P$32+'[1]11'!P$40*Table6[[#This Row],[LNONLINELING]]+'[1]11'!P$39*Table6[[#This Row],[LNRADIOLING]]+'[1]11'!P$38*Table6[[#This Row],[LNTVLING]]+'[1]11'!P$33*Table6[[#This Row],[DL_DUM]]+'[1]11'!P$34*Table6[[#This Row],[CT_DUM]]+'[1]11'!P$35*Table6[[#This Row],[PA_DUM]]+'[1]11'!P$36*Table6[[#This Row],[NY_DUM]]+'[1]11'!P$37*Table6[[#This Row],[NJ_DUM]]</f>
        <v>8.432318575930779</v>
      </c>
      <c r="BL288" s="9">
        <f>Table6[[#This Row],[sales]]-Table6[[#This Row],[ Pred_11]]</f>
        <v>9117.5148744441958</v>
      </c>
      <c r="BM288" s="47">
        <f>ABS(Table6[[#This Row],[ Red_11]]/Table6[[#This Row],[sales]])</f>
        <v>0.99907600620542925</v>
      </c>
      <c r="BN288" s="9">
        <f>'[1]12'!K$22+'[1]12'!K$28*Table6[[#This Row],[COMBINE LN LING]]+'[1]12'!K$23*Table6[[#This Row],[DL_DUM]]+'[1]12'!K$24*Table6[[#This Row],[CT_DUM]]+'[1]12'!K$25*Table6[[#This Row],[PA_DUM]]+'[1]12'!K$26*Table6[[#This Row],[NY_DUM]]+'[1]12'!K$27*Table6[[#This Row],[NJ_DUM]]</f>
        <v>8.509874848684376</v>
      </c>
      <c r="BO288" s="9">
        <f>Table6[[#This Row],[sales]]-Table6[[#This Row],[ Pred_12]]</f>
        <v>9117.4373181714436</v>
      </c>
      <c r="BP288" s="47">
        <f>ABS(Table6[[#This Row],[ Red_12]]/Table6[[#This Row],[sales]])</f>
        <v>0.99906750777002173</v>
      </c>
      <c r="BQ288">
        <f>LN(G288+'2019 Totals and Calculations'!C$18)</f>
        <v>8.2975087334316981</v>
      </c>
      <c r="BR288">
        <f>LN(Table6[[#This Row],[PROF RADIO]]+'2019 Totals and Calculations'!D$18)</f>
        <v>6.457809820526899</v>
      </c>
      <c r="BS288">
        <f>LN(Table6[[#This Row],[ONLINE LINGERING]]+'2019 Totals and Calculations'!E$18)</f>
        <v>5.8119226657128866</v>
      </c>
      <c r="BT288">
        <f>MONTH(Table6[[#This Row],[Date]])</f>
        <v>6</v>
      </c>
      <c r="BU288">
        <f t="shared" si="121"/>
        <v>0</v>
      </c>
      <c r="BV288">
        <f t="shared" si="122"/>
        <v>0</v>
      </c>
      <c r="BW288">
        <f t="shared" si="123"/>
        <v>0</v>
      </c>
      <c r="BX288">
        <f t="shared" si="124"/>
        <v>0</v>
      </c>
      <c r="BY288">
        <f t="shared" si="125"/>
        <v>0</v>
      </c>
      <c r="BZ288">
        <f t="shared" si="126"/>
        <v>1</v>
      </c>
      <c r="CA288">
        <f t="shared" si="127"/>
        <v>0</v>
      </c>
      <c r="CB288">
        <f t="shared" si="128"/>
        <v>0</v>
      </c>
      <c r="CC288">
        <f t="shared" si="129"/>
        <v>0</v>
      </c>
      <c r="CD288">
        <f t="shared" si="130"/>
        <v>0</v>
      </c>
      <c r="CE288">
        <f t="shared" si="131"/>
        <v>0</v>
      </c>
      <c r="CF288">
        <f t="shared" si="132"/>
        <v>0</v>
      </c>
      <c r="CG288">
        <f t="shared" si="133"/>
        <v>130</v>
      </c>
      <c r="CH28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9819.727780133182</v>
      </c>
      <c r="CI288" s="79">
        <f>Table6[[#This Row],[sales]]-CH288</f>
        <v>-693.78058711305493</v>
      </c>
      <c r="CJ288">
        <f>ABS(Table6[[#This Row],[sales]]-CH288)/Table6[[#This Row],[sales]]</f>
        <v>7.6022857949877773E-2</v>
      </c>
      <c r="CK28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9871.5097635699094</v>
      </c>
      <c r="CL288" s="79">
        <f>Table6[[#This Row],[sales]]-CK288</f>
        <v>-745.56257054978232</v>
      </c>
      <c r="CM288">
        <f>ABS(Table6[[#This Row],[sales]]-CK288)/Table6[[#This Row],[sales]]</f>
        <v>8.1697006872888445E-2</v>
      </c>
      <c r="CN28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9223.4468164710397</v>
      </c>
      <c r="CO288" s="79">
        <f>Table6[[#This Row],[sales]]-CN288</f>
        <v>-97.499623450912623</v>
      </c>
      <c r="CP288">
        <f>ABS(Table6[[#This Row],[sales]]-CN288)/Table6[[#This Row],[sales]]</f>
        <v>1.0683781243604397E-2</v>
      </c>
      <c r="CQ28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9617.3615857553323</v>
      </c>
      <c r="CR288" s="79">
        <f>Table6[[#This Row],[sales]]-CQ288</f>
        <v>-491.41439273520518</v>
      </c>
      <c r="CS288">
        <f>ABS(Table6[[#This Row],[sales]]-CQ288)/Table6[[#This Row],[sales]]</f>
        <v>5.3848042547414439E-2</v>
      </c>
    </row>
    <row r="289" spans="1:97" x14ac:dyDescent="0.2">
      <c r="A289">
        <v>288</v>
      </c>
      <c r="B289" t="s">
        <v>322</v>
      </c>
      <c r="C289" s="5">
        <v>43646</v>
      </c>
      <c r="D289" s="6">
        <v>3971.1789214042315</v>
      </c>
      <c r="E289" s="8">
        <f>YEAR(Table6[[#This Row],[Date]])</f>
        <v>2019</v>
      </c>
      <c r="F289" s="6">
        <f>Table6[[#This Row],[TV_State]]+Table6[[#This Row],[Radio_State]]+Table6[[#This Row],[Online]]</f>
        <v>4853.6631261607272</v>
      </c>
      <c r="G289" s="6">
        <f t="shared" si="108"/>
        <v>3748.1854487529354</v>
      </c>
      <c r="H289" s="6">
        <f>LN(Table6[[#This Row],[PROF TV LING]])</f>
        <v>8.2290271215240391</v>
      </c>
      <c r="I289" s="6">
        <f t="shared" si="109"/>
        <v>8.2868182871306271</v>
      </c>
      <c r="J289" s="6">
        <v>588.32280317099719</v>
      </c>
      <c r="K289" s="6">
        <f t="shared" si="114"/>
        <v>581.61468334784081</v>
      </c>
      <c r="L289" s="6">
        <f>0.5*J288+0.5*Table6[[#This Row],[Radio_State]]</f>
        <v>585.41031404638829</v>
      </c>
      <c r="M289" s="6">
        <f>LN(Table6[[#This Row],[RADIO LINGERING ]])</f>
        <v>6.3723129929040594</v>
      </c>
      <c r="N289" s="6">
        <f t="shared" si="110"/>
        <v>6.3772757822461887</v>
      </c>
      <c r="O289" s="6">
        <v>294.1614015854986</v>
      </c>
      <c r="P289" s="6">
        <f t="shared" si="111"/>
        <v>292.91642743862747</v>
      </c>
      <c r="Q289" s="6">
        <f>0.3*O288+0.7*Table6[[#This Row],[Online]]</f>
        <v>293.28765484811589</v>
      </c>
      <c r="R289" s="6">
        <f>LN(Table6[[#This Row],[ONLINE LINGERING]])</f>
        <v>5.6811538845695004</v>
      </c>
      <c r="S289" s="6">
        <f t="shared" si="112"/>
        <v>5.6841286016862433</v>
      </c>
      <c r="T289" s="6">
        <v>9307.1414304402824</v>
      </c>
      <c r="U289" s="6">
        <f t="shared" si="113"/>
        <v>9.1385372802065223</v>
      </c>
      <c r="V289" s="8">
        <f>YEAR(Table6[[#This Row],[Date]])</f>
        <v>2019</v>
      </c>
      <c r="W289" s="8">
        <f>WEEKNUM(Table6[[#This Row],[Date]])</f>
        <v>27</v>
      </c>
      <c r="X289" t="s">
        <v>453</v>
      </c>
      <c r="Y289" s="9">
        <f>Table6[[#This Row],[LNTVLING]]+Table6[[#This Row],[LNRADIOLING]]+Table6[[#This Row],[LNONLINELING]]</f>
        <v>20.282493998997598</v>
      </c>
      <c r="Z289">
        <f t="shared" si="134"/>
        <v>1</v>
      </c>
      <c r="AA289">
        <f t="shared" si="115"/>
        <v>0</v>
      </c>
      <c r="AB289">
        <f t="shared" si="116"/>
        <v>1</v>
      </c>
      <c r="AC289">
        <f t="shared" si="117"/>
        <v>0</v>
      </c>
      <c r="AD289">
        <f t="shared" si="118"/>
        <v>0</v>
      </c>
      <c r="AE289">
        <f t="shared" si="119"/>
        <v>0</v>
      </c>
      <c r="AF289">
        <f t="shared" si="120"/>
        <v>0</v>
      </c>
      <c r="AG289" s="9">
        <f>'[1]1'!J$20+'[1]1'!J$21*Table6[[#This Row],[TV_State]]</f>
        <v>5235.1049999229881</v>
      </c>
      <c r="AH289" s="9">
        <f>Table6[[#This Row],[sales]]-Table6[[#This Row],[Pred_1]]</f>
        <v>4072.0364305172943</v>
      </c>
      <c r="AI289">
        <f>ABS(Table6[[#This Row],[Res_1]])/Table6[[#This Row],[sales]]</f>
        <v>0.43751741186602588</v>
      </c>
      <c r="AJ289" s="9">
        <f>'[1]2'!J$20+'[1]2'!J$21*Table6[[#This Row],[Radio_State]]</f>
        <v>4297.0511553801216</v>
      </c>
      <c r="AK289" s="9">
        <f>Table6[[#This Row],[sales]]-Table6[[#This Row],[ Pred_2 ]]</f>
        <v>5010.0902750601608</v>
      </c>
      <c r="AL289">
        <f>ABS(Table6[[#This Row],[ Res_2 ]])/Table6[[#This Row],[sales]]</f>
        <v>0.53830602151096296</v>
      </c>
      <c r="AM289" s="10">
        <f>'[1]3'!J$20+'[1]3'!J$21*Data!O289</f>
        <v>3500.1950647953981</v>
      </c>
      <c r="AN289" s="9">
        <f>Table6[[#This Row],[sales]]-Table6[[#This Row],[Pred_3]]</f>
        <v>5806.9463656448843</v>
      </c>
      <c r="AO289" s="9">
        <f>ABS(Table6[[#This Row],[Res_3]])/Table6[[#This Row],[sales]]</f>
        <v>0.62392372663989715</v>
      </c>
      <c r="AP289" s="9">
        <f>'[1]4'!L$21+'[1]4'!L$27*Table6[[#This Row],[TV_State]]+'[1]4'!L$22*Table6[[#This Row],[NJ_DUM]]+'[1]4'!L$23*Table6[[#This Row],[NY_DUM]]+'[1]4'!L$24*Table6[[#This Row],[PA_DUM]]+'[1]4'!L$25*Table6[[#This Row],[CT_DUM]]+'[1]4'!L$26*Table6[[#This Row],[DL_DUM]]</f>
        <v>1113.7952017146674</v>
      </c>
      <c r="AQ289" s="9">
        <f>Table6[[#This Row],[sales]]-Table6[[#This Row],[Pred_4]]</f>
        <v>8193.3462287256152</v>
      </c>
      <c r="AR289">
        <f>ABS(Table6[[#This Row],[Res_4]]/Table6[[#This Row],[sales]])</f>
        <v>0.88032896995936394</v>
      </c>
      <c r="AS289" s="9">
        <f>'[1]5'!L$20+'[1]5'!L$26*Table6[[#This Row],[Radio_State]]+'[1]5'!L$21*Table6[[#This Row],[NJ_DUM]]+'[1]5'!L$22*Table6[[#This Row],[NY_DUM]]+'[1]5'!L$23*Table6[[#This Row],[PA_DUM]]+'[1]5'!L$24*Table6[[#This Row],[CT_DUM]]+'[1]5'!L$25*Table6[[#This Row],[DL_DUM]]</f>
        <v>1232.7782162342264</v>
      </c>
      <c r="AT289" s="9">
        <f>Table6[[#This Row],[sales]]-Table6[[#This Row],[Pred_5]]</f>
        <v>8074.363214206056</v>
      </c>
      <c r="AU289" s="9">
        <f>ABS(Table6[[#This Row],[Red_5]]/Table6[[#This Row],[sales]])</f>
        <v>0.86754491425237656</v>
      </c>
      <c r="AV289" s="9">
        <f>'[1]6'!L$20+'[1]6'!L$26*Table6[[#This Row],[Online]]+'[1]6'!L$21*Table6[[#This Row],[NJ_DUM]]+'[1]6'!L$22*Table6[[#This Row],[NY_DUM]]+'[1]6'!L$23*Table6[[#This Row],[PA_DUM]]+'[1]6'!L$24*Table6[[#This Row],[CT_DUM]]+'[1]6'!L$25*Table6[[#This Row],[DL_DUM]]</f>
        <v>1274.3123885549792</v>
      </c>
      <c r="AW289" s="9">
        <f>Table6[[#This Row],[sales]]-Table6[[#This Row],[Pred_6]]</f>
        <v>8032.829041885303</v>
      </c>
      <c r="AX289" s="9">
        <f>ABS(Table6[[#This Row],[Red_6]]/Table6[[#This Row],[sales]])</f>
        <v>0.86308230103959027</v>
      </c>
      <c r="AY289" s="9">
        <f>'[1]7'!L$21+'[1]7'!L$27*Table6[[#This Row],[LNTV]]+'[1]7'!L$22*Table6[[#This Row],[NJ_DUM]]+'[1]7'!L$23*Table6[[#This Row],[NY_DUM]]+'[1]7'!L$24*Table6[[#This Row],[PA_DUM]]+'[1]7'!L$25*Table6[[#This Row],[CT_DUM]]+'[1]7'!L$26*Table6[[#This Row],[DL_DUM]]</f>
        <v>6.0627925162732668</v>
      </c>
      <c r="AZ289" s="9">
        <f>Table6[[#This Row],[sales]]-Table6[[#This Row],[Pred_7]]</f>
        <v>9301.0786379240089</v>
      </c>
      <c r="BA289" s="9">
        <f>ABS(Table6[[#This Row],[Red_7]]/Table6[[#This Row],[sales]])</f>
        <v>0.99934858704344554</v>
      </c>
      <c r="BB289" s="9">
        <f>'[1]8'!O$22+'[1]8'!O$28*Table6[[#This Row],[LNRADIOLING]]+'[1]8'!O$23*Table6[[#This Row],[DL_DUM]]+'[1]8'!O$24*Table6[[#This Row],[CT_DUM]]+'[1]8'!O$25*Table6[[#This Row],[PA_DUM]]+'[1]8'!O$26*Table6[[#This Row],[NY_DUM]]+'[1]8'!O$27*Table6[[#This Row],[NJ_DUM]]</f>
        <v>8.5412063797660096</v>
      </c>
      <c r="BC289" s="9">
        <f>Table6[[#This Row],[sales]]-Table6[[#This Row],[Pred_8]]</f>
        <v>9298.6002240605158</v>
      </c>
      <c r="BD289" s="9">
        <f>ABS(Table6[[#This Row],[Red_8]]/Table6[[#This Row],[sales]])</f>
        <v>0.99908229541330151</v>
      </c>
      <c r="BE289" s="9">
        <f>'[1]9'!M$19+'[1]9'!M$21*Table6[[#This Row],[LNONLINE]]+'[1]9'!M$20*Table6[[#This Row],[DL_DUM]]+'[1]9'!M$22*Table6[[#This Row],[CT_DUM]]+'[1]9'!M$23*Table6[[#This Row],[PA_DUM]]+'[1]9'!M$24*Table6[[#This Row],[NY_DUM]]+'[1]9'!M$25*Table6[[#This Row],[NJ_DUM]]</f>
        <v>8.4661870594800561</v>
      </c>
      <c r="BF289" s="9">
        <f>Table6[[#This Row],[sales]]-Table6[[#This Row],[Pred_9]]</f>
        <v>9298.6752433808015</v>
      </c>
      <c r="BG289" s="9">
        <f>ABS(Table6[[#This Row],[Red_9]]/Table6[[#This Row],[sales]])</f>
        <v>0.99909035581733063</v>
      </c>
      <c r="BH289" s="9">
        <f>'[1]10'!P$22+'[1]10'!P$30*Table6[[#This Row],[LNTV]]+'[1]10'!P$29*Table6[[#This Row],[LNRADIOLING]]+'[1]10'!P$24*Table6[[#This Row],[LNONLINELING]]+'[1]10'!P$23*Table6[[#This Row],[DL_DUM]]+'[1]10'!P$25*Table6[[#This Row],[CT_DUM]]+'[1]10'!P$26*Table6[[#This Row],[PA_DUM]]+'[1]10'!P$27*Table6[[#This Row],[NY_DUM]]+'[1]10'!P$28*Table6[[#This Row],[NJ_DUM]]</f>
        <v>8.4141018418055431</v>
      </c>
      <c r="BI289" s="9">
        <f>Table6[[#This Row],[sales]]-Table6[[#This Row],[Pred_10]]</f>
        <v>9298.7273285984775</v>
      </c>
      <c r="BJ289" s="45">
        <f>ABS(Table6[[#This Row],[Red_10]]/Table6[[#This Row],[sales]])</f>
        <v>0.99909595208102397</v>
      </c>
      <c r="BK289" s="9">
        <f>'[1]11'!P$32+'[1]11'!P$40*Table6[[#This Row],[LNONLINELING]]+'[1]11'!P$39*Table6[[#This Row],[LNRADIOLING]]+'[1]11'!P$38*Table6[[#This Row],[LNTVLING]]+'[1]11'!P$33*Table6[[#This Row],[DL_DUM]]+'[1]11'!P$34*Table6[[#This Row],[CT_DUM]]+'[1]11'!P$35*Table6[[#This Row],[PA_DUM]]+'[1]11'!P$36*Table6[[#This Row],[NY_DUM]]+'[1]11'!P$37*Table6[[#This Row],[NJ_DUM]]</f>
        <v>8.4307657769789905</v>
      </c>
      <c r="BL289" s="9">
        <f>Table6[[#This Row],[sales]]-Table6[[#This Row],[ Pred_11]]</f>
        <v>9298.7106646633038</v>
      </c>
      <c r="BM289" s="47">
        <f>ABS(Table6[[#This Row],[ Red_11]]/Table6[[#This Row],[sales]])</f>
        <v>0.99909416163491349</v>
      </c>
      <c r="BN289" s="9">
        <f>'[1]12'!K$22+'[1]12'!K$28*Table6[[#This Row],[COMBINE LN LING]]+'[1]12'!K$23*Table6[[#This Row],[DL_DUM]]+'[1]12'!K$24*Table6[[#This Row],[CT_DUM]]+'[1]12'!K$25*Table6[[#This Row],[PA_DUM]]+'[1]12'!K$26*Table6[[#This Row],[NY_DUM]]+'[1]12'!K$27*Table6[[#This Row],[NJ_DUM]]</f>
        <v>8.5142755860502461</v>
      </c>
      <c r="BO289" s="9">
        <f>Table6[[#This Row],[sales]]-Table6[[#This Row],[ Pred_12]]</f>
        <v>9298.6271548542318</v>
      </c>
      <c r="BP289" s="47">
        <f>ABS(Table6[[#This Row],[ Red_12]]/Table6[[#This Row],[sales]])</f>
        <v>0.99908518897561782</v>
      </c>
      <c r="BQ289">
        <f>LN(G289+'2019 Totals and Calculations'!C$18)</f>
        <v>8.3210393593276848</v>
      </c>
      <c r="BR289">
        <f>LN(Table6[[#This Row],[PROF RADIO]]+'2019 Totals and Calculations'!D$18)</f>
        <v>6.4682747241882765</v>
      </c>
      <c r="BS289">
        <f>LN(Table6[[#This Row],[ONLINE LINGERING]]+'2019 Totals and Calculations'!E$18)</f>
        <v>5.8205724809075017</v>
      </c>
      <c r="BT289">
        <f>MONTH(Table6[[#This Row],[Date]])</f>
        <v>6</v>
      </c>
      <c r="BU289">
        <f t="shared" si="121"/>
        <v>0</v>
      </c>
      <c r="BV289">
        <f t="shared" si="122"/>
        <v>0</v>
      </c>
      <c r="BW289">
        <f t="shared" si="123"/>
        <v>0</v>
      </c>
      <c r="BX289">
        <f t="shared" si="124"/>
        <v>0</v>
      </c>
      <c r="BY289">
        <f t="shared" si="125"/>
        <v>0</v>
      </c>
      <c r="BZ289">
        <f t="shared" si="126"/>
        <v>1</v>
      </c>
      <c r="CA289">
        <f t="shared" si="127"/>
        <v>0</v>
      </c>
      <c r="CB289">
        <f t="shared" si="128"/>
        <v>0</v>
      </c>
      <c r="CC289">
        <f t="shared" si="129"/>
        <v>0</v>
      </c>
      <c r="CD289">
        <f t="shared" si="130"/>
        <v>0</v>
      </c>
      <c r="CE289">
        <f t="shared" si="131"/>
        <v>0</v>
      </c>
      <c r="CF289">
        <f t="shared" si="132"/>
        <v>0</v>
      </c>
      <c r="CG289">
        <f t="shared" si="133"/>
        <v>131</v>
      </c>
      <c r="CH28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9915.5985354669338</v>
      </c>
      <c r="CI289" s="79">
        <f>Table6[[#This Row],[sales]]-CH289</f>
        <v>-608.45710502665133</v>
      </c>
      <c r="CJ289">
        <f>ABS(Table6[[#This Row],[sales]]-CH289)/Table6[[#This Row],[sales]]</f>
        <v>6.5375293754171282E-2</v>
      </c>
      <c r="CK28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9925.6927320514405</v>
      </c>
      <c r="CL289" s="79">
        <f>Table6[[#This Row],[sales]]-CK289</f>
        <v>-618.55130161115812</v>
      </c>
      <c r="CM289">
        <f>ABS(Table6[[#This Row],[sales]]-CK289)/Table6[[#This Row],[sales]]</f>
        <v>6.6459858403795313E-2</v>
      </c>
      <c r="CN28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9271.3364685754605</v>
      </c>
      <c r="CO289" s="79">
        <f>Table6[[#This Row],[sales]]-CN289</f>
        <v>35.804961864821962</v>
      </c>
      <c r="CP289">
        <f>ABS(Table6[[#This Row],[sales]]-CN289)/Table6[[#This Row],[sales]]</f>
        <v>3.847041772430461E-3</v>
      </c>
      <c r="CQ28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9703.6886922939048</v>
      </c>
      <c r="CR289" s="79">
        <f>Table6[[#This Row],[sales]]-CQ289</f>
        <v>-396.54726185362233</v>
      </c>
      <c r="CS289">
        <f>ABS(Table6[[#This Row],[sales]]-CQ289)/Table6[[#This Row],[sales]]</f>
        <v>4.2606772962175056E-2</v>
      </c>
    </row>
    <row r="290" spans="1:97" x14ac:dyDescent="0.2">
      <c r="A290">
        <v>289</v>
      </c>
      <c r="B290" t="s">
        <v>322</v>
      </c>
      <c r="C290" s="5">
        <v>43653</v>
      </c>
      <c r="D290" s="6">
        <v>4010.8907106182733</v>
      </c>
      <c r="E290" s="8">
        <f>YEAR(Table6[[#This Row],[Date]])</f>
        <v>2019</v>
      </c>
      <c r="F290" s="6">
        <f>Table6[[#This Row],[TV_State]]+Table6[[#This Row],[Radio_State]]+Table6[[#This Row],[Online]]</f>
        <v>4902.1997574223342</v>
      </c>
      <c r="G290" s="6">
        <f t="shared" si="108"/>
        <v>3826.9970273125364</v>
      </c>
      <c r="H290" s="6">
        <f>LN(Table6[[#This Row],[PROF TV LING]])</f>
        <v>8.2498357086583596</v>
      </c>
      <c r="I290" s="6">
        <f t="shared" si="109"/>
        <v>8.2967686179837958</v>
      </c>
      <c r="J290" s="6">
        <v>594.20603120270721</v>
      </c>
      <c r="K290" s="6">
        <f t="shared" si="114"/>
        <v>587.91035727527401</v>
      </c>
      <c r="L290" s="6">
        <f>0.5*J289+0.5*Table6[[#This Row],[Radio_State]]</f>
        <v>591.26441718685214</v>
      </c>
      <c r="M290" s="6">
        <f>LN(Table6[[#This Row],[RADIO LINGERING ]])</f>
        <v>6.3822633237572273</v>
      </c>
      <c r="N290" s="6">
        <f t="shared" si="110"/>
        <v>6.3872261130993566</v>
      </c>
      <c r="O290" s="6">
        <v>297.1030156013536</v>
      </c>
      <c r="P290" s="6">
        <f t="shared" si="111"/>
        <v>295.84703915253573</v>
      </c>
      <c r="Q290" s="6">
        <f>0.3*O289+0.7*Table6[[#This Row],[Online]]</f>
        <v>296.2205313965971</v>
      </c>
      <c r="R290" s="6">
        <f>LN(Table6[[#This Row],[ONLINE LINGERING]])</f>
        <v>5.6911042154226683</v>
      </c>
      <c r="S290" s="6">
        <f t="shared" si="112"/>
        <v>5.6940789325394112</v>
      </c>
      <c r="T290" s="6">
        <v>9393.6012490559606</v>
      </c>
      <c r="U290" s="6">
        <f t="shared" si="113"/>
        <v>9.1477840182787382</v>
      </c>
      <c r="V290" s="8">
        <f>YEAR(Table6[[#This Row],[Date]])</f>
        <v>2019</v>
      </c>
      <c r="W290" s="8">
        <f>WEEKNUM(Table6[[#This Row],[Date]])</f>
        <v>28</v>
      </c>
      <c r="X290" t="s">
        <v>454</v>
      </c>
      <c r="Y290" s="9">
        <f>Table6[[#This Row],[LNTVLING]]+Table6[[#This Row],[LNRADIOLING]]+Table6[[#This Row],[LNONLINELING]]</f>
        <v>20.323203247838254</v>
      </c>
      <c r="Z290">
        <f t="shared" si="134"/>
        <v>1</v>
      </c>
      <c r="AA290">
        <f t="shared" si="115"/>
        <v>0</v>
      </c>
      <c r="AB290">
        <f t="shared" si="116"/>
        <v>1</v>
      </c>
      <c r="AC290">
        <f t="shared" si="117"/>
        <v>0</v>
      </c>
      <c r="AD290">
        <f t="shared" si="118"/>
        <v>0</v>
      </c>
      <c r="AE290">
        <f t="shared" si="119"/>
        <v>0</v>
      </c>
      <c r="AF290">
        <f t="shared" si="120"/>
        <v>0</v>
      </c>
      <c r="AG290" s="9">
        <f>'[1]1'!J$20+'[1]1'!J$21*Table6[[#This Row],[TV_State]]</f>
        <v>5274.1587244676539</v>
      </c>
      <c r="AH290" s="9">
        <f>Table6[[#This Row],[sales]]-Table6[[#This Row],[Pred_1]]</f>
        <v>4119.4425245883067</v>
      </c>
      <c r="AI290">
        <f>ABS(Table6[[#This Row],[Res_1]])/Table6[[#This Row],[sales]]</f>
        <v>0.43853708661545571</v>
      </c>
      <c r="AJ290" s="9">
        <f>'[1]2'!J$20+'[1]2'!J$21*Table6[[#This Row],[Radio_State]]</f>
        <v>4322.8788488939481</v>
      </c>
      <c r="AK290" s="9">
        <f>Table6[[#This Row],[sales]]-Table6[[#This Row],[ Pred_2 ]]</f>
        <v>5070.7224001620125</v>
      </c>
      <c r="AL290">
        <f>ABS(Table6[[#This Row],[ Res_2 ]])/Table6[[#This Row],[sales]]</f>
        <v>0.53980600897569619</v>
      </c>
      <c r="AM290" s="10">
        <f>'[1]3'!J$20+'[1]3'!J$21*Data!O290</f>
        <v>3517.1897136261041</v>
      </c>
      <c r="AN290" s="9">
        <f>Table6[[#This Row],[sales]]-Table6[[#This Row],[Pred_3]]</f>
        <v>5876.4115354298565</v>
      </c>
      <c r="AO290" s="9">
        <f>ABS(Table6[[#This Row],[Res_3]])/Table6[[#This Row],[sales]]</f>
        <v>0.625576004306168</v>
      </c>
      <c r="AP290" s="9">
        <f>'[1]4'!L$21+'[1]4'!L$27*Table6[[#This Row],[TV_State]]+'[1]4'!L$22*Table6[[#This Row],[NJ_DUM]]+'[1]4'!L$23*Table6[[#This Row],[NY_DUM]]+'[1]4'!L$24*Table6[[#This Row],[PA_DUM]]+'[1]4'!L$25*Table6[[#This Row],[CT_DUM]]+'[1]4'!L$26*Table6[[#This Row],[DL_DUM]]</f>
        <v>1122.5548537883558</v>
      </c>
      <c r="AQ290" s="9">
        <f>Table6[[#This Row],[sales]]-Table6[[#This Row],[Pred_4]]</f>
        <v>8271.0463952676055</v>
      </c>
      <c r="AR290">
        <f>ABS(Table6[[#This Row],[Res_4]]/Table6[[#This Row],[sales]])</f>
        <v>0.88049792363698964</v>
      </c>
      <c r="AS290" s="9">
        <f>'[1]5'!L$20+'[1]5'!L$26*Table6[[#This Row],[Radio_State]]+'[1]5'!L$21*Table6[[#This Row],[NJ_DUM]]+'[1]5'!L$22*Table6[[#This Row],[NY_DUM]]+'[1]5'!L$23*Table6[[#This Row],[PA_DUM]]+'[1]5'!L$24*Table6[[#This Row],[CT_DUM]]+'[1]5'!L$25*Table6[[#This Row],[DL_DUM]]</f>
        <v>1243.1420831132982</v>
      </c>
      <c r="AT290" s="9">
        <f>Table6[[#This Row],[sales]]-Table6[[#This Row],[Pred_5]]</f>
        <v>8150.4591659426624</v>
      </c>
      <c r="AU290" s="9">
        <f>ABS(Table6[[#This Row],[Red_5]]/Table6[[#This Row],[sales]])</f>
        <v>0.8676607564922737</v>
      </c>
      <c r="AV290" s="9">
        <f>'[1]6'!L$20+'[1]6'!L$26*Table6[[#This Row],[Online]]+'[1]6'!L$21*Table6[[#This Row],[NJ_DUM]]+'[1]6'!L$22*Table6[[#This Row],[NY_DUM]]+'[1]6'!L$23*Table6[[#This Row],[PA_DUM]]+'[1]6'!L$24*Table6[[#This Row],[CT_DUM]]+'[1]6'!L$25*Table6[[#This Row],[DL_DUM]]</f>
        <v>1287.1150504523937</v>
      </c>
      <c r="AW290" s="9">
        <f>Table6[[#This Row],[sales]]-Table6[[#This Row],[Pred_6]]</f>
        <v>8106.4861986035667</v>
      </c>
      <c r="AX290" s="9">
        <f>ABS(Table6[[#This Row],[Red_6]]/Table6[[#This Row],[sales]])</f>
        <v>0.86297959469146657</v>
      </c>
      <c r="AY290" s="9">
        <f>'[1]7'!L$21+'[1]7'!L$27*Table6[[#This Row],[LNTV]]+'[1]7'!L$22*Table6[[#This Row],[NJ_DUM]]+'[1]7'!L$23*Table6[[#This Row],[NY_DUM]]+'[1]7'!L$24*Table6[[#This Row],[PA_DUM]]+'[1]7'!L$25*Table6[[#This Row],[CT_DUM]]+'[1]7'!L$26*Table6[[#This Row],[DL_DUM]]</f>
        <v>6.0638938635632682</v>
      </c>
      <c r="AZ290" s="9">
        <f>Table6[[#This Row],[sales]]-Table6[[#This Row],[Pred_7]]</f>
        <v>9387.5373551923967</v>
      </c>
      <c r="BA290" s="9">
        <f>ABS(Table6[[#This Row],[Red_7]]/Table6[[#This Row],[sales]])</f>
        <v>0.99935446548104501</v>
      </c>
      <c r="BB290" s="9">
        <f>'[1]8'!O$22+'[1]8'!O$28*Table6[[#This Row],[LNRADIOLING]]+'[1]8'!O$23*Table6[[#This Row],[DL_DUM]]+'[1]8'!O$24*Table6[[#This Row],[CT_DUM]]+'[1]8'!O$25*Table6[[#This Row],[PA_DUM]]+'[1]8'!O$26*Table6[[#This Row],[NY_DUM]]+'[1]8'!O$27*Table6[[#This Row],[NJ_DUM]]</f>
        <v>8.5419162457697855</v>
      </c>
      <c r="BC290" s="9">
        <f>Table6[[#This Row],[sales]]-Table6[[#This Row],[Pred_8]]</f>
        <v>9385.0593328101913</v>
      </c>
      <c r="BD290" s="9">
        <f>ABS(Table6[[#This Row],[Red_8]]/Table6[[#This Row],[sales]])</f>
        <v>0.99909066650592304</v>
      </c>
      <c r="BE290" s="9">
        <f>'[1]9'!M$19+'[1]9'!M$21*Table6[[#This Row],[LNONLINE]]+'[1]9'!M$20*Table6[[#This Row],[DL_DUM]]+'[1]9'!M$22*Table6[[#This Row],[CT_DUM]]+'[1]9'!M$23*Table6[[#This Row],[PA_DUM]]+'[1]9'!M$24*Table6[[#This Row],[NY_DUM]]+'[1]9'!M$25*Table6[[#This Row],[NJ_DUM]]</f>
        <v>8.4693375078113871</v>
      </c>
      <c r="BF290" s="9">
        <f>Table6[[#This Row],[sales]]-Table6[[#This Row],[Pred_9]]</f>
        <v>9385.1319115481492</v>
      </c>
      <c r="BG290" s="9">
        <f>ABS(Table6[[#This Row],[Red_9]]/Table6[[#This Row],[sales]])</f>
        <v>0.99909839290776126</v>
      </c>
      <c r="BH290" s="9">
        <f>'[1]10'!P$22+'[1]10'!P$30*Table6[[#This Row],[LNTV]]+'[1]10'!P$29*Table6[[#This Row],[LNRADIOLING]]+'[1]10'!P$24*Table6[[#This Row],[LNONLINELING]]+'[1]10'!P$23*Table6[[#This Row],[DL_DUM]]+'[1]10'!P$25*Table6[[#This Row],[CT_DUM]]+'[1]10'!P$26*Table6[[#This Row],[PA_DUM]]+'[1]10'!P$27*Table6[[#This Row],[NY_DUM]]+'[1]10'!P$28*Table6[[#This Row],[NJ_DUM]]</f>
        <v>8.4159129250817593</v>
      </c>
      <c r="BI290" s="9">
        <f>Table6[[#This Row],[sales]]-Table6[[#This Row],[Pred_10]]</f>
        <v>9385.1853361308786</v>
      </c>
      <c r="BJ290" s="45">
        <f>ABS(Table6[[#This Row],[Red_10]]/Table6[[#This Row],[sales]])</f>
        <v>0.99910408024548325</v>
      </c>
      <c r="BK290" s="9">
        <f>'[1]11'!P$32+'[1]11'!P$40*Table6[[#This Row],[LNONLINELING]]+'[1]11'!P$39*Table6[[#This Row],[LNRADIOLING]]+'[1]11'!P$38*Table6[[#This Row],[LNTVLING]]+'[1]11'!P$33*Table6[[#This Row],[DL_DUM]]+'[1]11'!P$34*Table6[[#This Row],[CT_DUM]]+'[1]11'!P$35*Table6[[#This Row],[PA_DUM]]+'[1]11'!P$36*Table6[[#This Row],[NY_DUM]]+'[1]11'!P$37*Table6[[#This Row],[NJ_DUM]]</f>
        <v>8.4300596367023584</v>
      </c>
      <c r="BL290" s="9">
        <f>Table6[[#This Row],[sales]]-Table6[[#This Row],[ Pred_11]]</f>
        <v>9385.1711894192576</v>
      </c>
      <c r="BM290" s="47">
        <f>ABS(Table6[[#This Row],[ Red_11]]/Table6[[#This Row],[sales]])</f>
        <v>0.99910257425100413</v>
      </c>
      <c r="BN290" s="9">
        <f>'[1]12'!K$22+'[1]12'!K$28*Table6[[#This Row],[COMBINE LN LING]]+'[1]12'!K$23*Table6[[#This Row],[DL_DUM]]+'[1]12'!K$24*Table6[[#This Row],[CT_DUM]]+'[1]12'!K$25*Table6[[#This Row],[PA_DUM]]+'[1]12'!K$26*Table6[[#This Row],[NY_DUM]]+'[1]12'!K$27*Table6[[#This Row],[NJ_DUM]]</f>
        <v>8.5181932762579269</v>
      </c>
      <c r="BO290" s="9">
        <f>Table6[[#This Row],[sales]]-Table6[[#This Row],[ Pred_12]]</f>
        <v>9385.0830557797035</v>
      </c>
      <c r="BP290" s="47">
        <f>ABS(Table6[[#This Row],[ Red_12]]/Table6[[#This Row],[sales]])</f>
        <v>0.99909319194519641</v>
      </c>
      <c r="BQ290">
        <f>LN(G290+'2019 Totals and Calculations'!C$18)</f>
        <v>8.3400360061778596</v>
      </c>
      <c r="BR290">
        <f>LN(Table6[[#This Row],[PROF RADIO]]+'2019 Totals and Calculations'!D$18)</f>
        <v>6.4779975657206341</v>
      </c>
      <c r="BS290">
        <f>LN(Table6[[#This Row],[ONLINE LINGERING]]+'2019 Totals and Calculations'!E$18)</f>
        <v>5.8292335040340548</v>
      </c>
      <c r="BT290">
        <f>MONTH(Table6[[#This Row],[Date]])</f>
        <v>7</v>
      </c>
      <c r="BU290">
        <f t="shared" si="121"/>
        <v>0</v>
      </c>
      <c r="BV290">
        <f t="shared" si="122"/>
        <v>0</v>
      </c>
      <c r="BW290">
        <f t="shared" si="123"/>
        <v>0</v>
      </c>
      <c r="BX290">
        <f t="shared" si="124"/>
        <v>0</v>
      </c>
      <c r="BY290">
        <f t="shared" si="125"/>
        <v>0</v>
      </c>
      <c r="BZ290">
        <f t="shared" si="126"/>
        <v>0</v>
      </c>
      <c r="CA290">
        <f t="shared" si="127"/>
        <v>1</v>
      </c>
      <c r="CB290">
        <f t="shared" si="128"/>
        <v>0</v>
      </c>
      <c r="CC290">
        <f t="shared" si="129"/>
        <v>0</v>
      </c>
      <c r="CD290">
        <f t="shared" si="130"/>
        <v>0</v>
      </c>
      <c r="CE290">
        <f t="shared" si="131"/>
        <v>0</v>
      </c>
      <c r="CF290">
        <f t="shared" si="132"/>
        <v>0</v>
      </c>
      <c r="CG290">
        <f t="shared" si="133"/>
        <v>132</v>
      </c>
      <c r="CH29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11361.82265560688</v>
      </c>
      <c r="CI290" s="79">
        <f>Table6[[#This Row],[sales]]-CH290</f>
        <v>-1968.2214065509197</v>
      </c>
      <c r="CJ290">
        <f>ABS(Table6[[#This Row],[sales]]-CH290)/Table6[[#This Row],[sales]]</f>
        <v>0.20952788545806353</v>
      </c>
      <c r="CK29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11711.256629810492</v>
      </c>
      <c r="CL290" s="79">
        <f>Table6[[#This Row],[sales]]-CK290</f>
        <v>-2317.6553807545315</v>
      </c>
      <c r="CM290">
        <f>ABS(Table6[[#This Row],[sales]]-CK290)/Table6[[#This Row],[sales]]</f>
        <v>0.24672703463833442</v>
      </c>
      <c r="CN29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9227.7653502746889</v>
      </c>
      <c r="CO290" s="79">
        <f>Table6[[#This Row],[sales]]-CN290</f>
        <v>165.83589878127168</v>
      </c>
      <c r="CP290">
        <f>ABS(Table6[[#This Row],[sales]]-CN290)/Table6[[#This Row],[sales]]</f>
        <v>1.7654134381948336E-2</v>
      </c>
      <c r="CQ29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9989.7811267801335</v>
      </c>
      <c r="CR290" s="79">
        <f>Table6[[#This Row],[sales]]-CQ290</f>
        <v>-596.17987772417291</v>
      </c>
      <c r="CS290">
        <f>ABS(Table6[[#This Row],[sales]]-CQ290)/Table6[[#This Row],[sales]]</f>
        <v>6.3466594112038546E-2</v>
      </c>
    </row>
    <row r="291" spans="1:97" x14ac:dyDescent="0.2">
      <c r="A291">
        <v>290</v>
      </c>
      <c r="B291" t="s">
        <v>322</v>
      </c>
      <c r="C291" s="5">
        <v>43660</v>
      </c>
      <c r="D291" s="6">
        <v>4050.9996177244557</v>
      </c>
      <c r="E291" s="8">
        <f>YEAR(Table6[[#This Row],[Date]])</f>
        <v>2019</v>
      </c>
      <c r="F291" s="6">
        <f>Table6[[#This Row],[TV_State]]+Table6[[#This Row],[Radio_State]]+Table6[[#This Row],[Online]]</f>
        <v>4951.2217549965571</v>
      </c>
      <c r="G291" s="6">
        <f t="shared" si="108"/>
        <v>3894.1978044361122</v>
      </c>
      <c r="H291" s="6">
        <f>LN(Table6[[#This Row],[PROF TV LING]])</f>
        <v>8.2672429818777857</v>
      </c>
      <c r="I291" s="6">
        <f t="shared" si="109"/>
        <v>8.3067189488369628</v>
      </c>
      <c r="J291" s="6">
        <v>600.14809151473423</v>
      </c>
      <c r="K291" s="6">
        <f t="shared" si="114"/>
        <v>594.02922439500412</v>
      </c>
      <c r="L291" s="6">
        <f>0.5*J290+0.5*Table6[[#This Row],[Radio_State]]</f>
        <v>597.17706135872072</v>
      </c>
      <c r="M291" s="6">
        <f>LN(Table6[[#This Row],[RADIO LINGERING ]])</f>
        <v>6.392213654610396</v>
      </c>
      <c r="N291" s="6">
        <f t="shared" si="110"/>
        <v>6.3971764439525245</v>
      </c>
      <c r="O291" s="6">
        <v>300.07404575736712</v>
      </c>
      <c r="P291" s="6">
        <f t="shared" si="111"/>
        <v>298.80594377591768</v>
      </c>
      <c r="Q291" s="6">
        <f>0.3*O290+0.7*Table6[[#This Row],[Online]]</f>
        <v>299.18273671056306</v>
      </c>
      <c r="R291" s="6">
        <f>LN(Table6[[#This Row],[ONLINE LINGERING]])</f>
        <v>5.7010545462758362</v>
      </c>
      <c r="S291" s="6">
        <f t="shared" si="112"/>
        <v>5.7040292633925791</v>
      </c>
      <c r="T291" s="6">
        <v>9241.212919756359</v>
      </c>
      <c r="U291" s="6">
        <f t="shared" si="113"/>
        <v>9.1314284243926913</v>
      </c>
      <c r="V291" s="8">
        <f>YEAR(Table6[[#This Row],[Date]])</f>
        <v>2019</v>
      </c>
      <c r="W291" s="8">
        <f>WEEKNUM(Table6[[#This Row],[Date]])</f>
        <v>29</v>
      </c>
      <c r="X291" t="s">
        <v>455</v>
      </c>
      <c r="Y291" s="9">
        <f>Table6[[#This Row],[LNTVLING]]+Table6[[#This Row],[LNRADIOLING]]+Table6[[#This Row],[LNONLINELING]]</f>
        <v>20.360511182764018</v>
      </c>
      <c r="Z291">
        <f t="shared" si="134"/>
        <v>1</v>
      </c>
      <c r="AA291">
        <f t="shared" si="115"/>
        <v>0</v>
      </c>
      <c r="AB291">
        <f t="shared" si="116"/>
        <v>1</v>
      </c>
      <c r="AC291">
        <f t="shared" si="117"/>
        <v>0</v>
      </c>
      <c r="AD291">
        <f t="shared" si="118"/>
        <v>0</v>
      </c>
      <c r="AE291">
        <f t="shared" si="119"/>
        <v>0</v>
      </c>
      <c r="AF291">
        <f t="shared" si="120"/>
        <v>0</v>
      </c>
      <c r="AG291" s="9">
        <f>'[1]1'!J$20+'[1]1'!J$21*Table6[[#This Row],[TV_State]]</f>
        <v>5313.602986257767</v>
      </c>
      <c r="AH291" s="9">
        <f>Table6[[#This Row],[sales]]-Table6[[#This Row],[Pred_1]]</f>
        <v>3927.609933498592</v>
      </c>
      <c r="AI291">
        <f>ABS(Table6[[#This Row],[Res_1]])/Table6[[#This Row],[sales]]</f>
        <v>0.42501021971931169</v>
      </c>
      <c r="AJ291" s="9">
        <f>'[1]2'!J$20+'[1]2'!J$21*Table6[[#This Row],[Radio_State]]</f>
        <v>4348.9648193429121</v>
      </c>
      <c r="AK291" s="9">
        <f>Table6[[#This Row],[sales]]-Table6[[#This Row],[ Pred_2 ]]</f>
        <v>4892.248100413447</v>
      </c>
      <c r="AL291">
        <f>ABS(Table6[[#This Row],[ Res_2 ]])/Table6[[#This Row],[sales]]</f>
        <v>0.52939458736574907</v>
      </c>
      <c r="AM291" s="10">
        <f>'[1]3'!J$20+'[1]3'!J$21*Data!O291</f>
        <v>3534.3543089451164</v>
      </c>
      <c r="AN291" s="9">
        <f>Table6[[#This Row],[sales]]-Table6[[#This Row],[Pred_3]]</f>
        <v>5706.8586108112431</v>
      </c>
      <c r="AO291" s="9">
        <f>ABS(Table6[[#This Row],[Res_3]])/Table6[[#This Row],[sales]]</f>
        <v>0.61754432674208981</v>
      </c>
      <c r="AP291" s="9">
        <f>'[1]4'!L$21+'[1]4'!L$27*Table6[[#This Row],[TV_State]]+'[1]4'!L$22*Table6[[#This Row],[NJ_DUM]]+'[1]4'!L$23*Table6[[#This Row],[NY_DUM]]+'[1]4'!L$24*Table6[[#This Row],[PA_DUM]]+'[1]4'!L$25*Table6[[#This Row],[CT_DUM]]+'[1]4'!L$26*Table6[[#This Row],[DL_DUM]]</f>
        <v>1131.4021023827811</v>
      </c>
      <c r="AQ291" s="9">
        <f>Table6[[#This Row],[sales]]-Table6[[#This Row],[Pred_4]]</f>
        <v>8109.8108173735782</v>
      </c>
      <c r="AR291">
        <f>ABS(Table6[[#This Row],[Res_4]]/Table6[[#This Row],[sales]])</f>
        <v>0.87756995621602774</v>
      </c>
      <c r="AS291" s="9">
        <f>'[1]5'!L$20+'[1]5'!L$26*Table6[[#This Row],[Radio_State]]+'[1]5'!L$21*Table6[[#This Row],[NJ_DUM]]+'[1]5'!L$22*Table6[[#This Row],[NY_DUM]]+'[1]5'!L$23*Table6[[#This Row],[PA_DUM]]+'[1]5'!L$24*Table6[[#This Row],[CT_DUM]]+'[1]5'!L$25*Table6[[#This Row],[DL_DUM]]</f>
        <v>1253.6095886611606</v>
      </c>
      <c r="AT291" s="9">
        <f>Table6[[#This Row],[sales]]-Table6[[#This Row],[Pred_5]]</f>
        <v>7987.6033310951989</v>
      </c>
      <c r="AU291" s="9">
        <f>ABS(Table6[[#This Row],[Red_5]]/Table6[[#This Row],[sales]])</f>
        <v>0.86434577370453969</v>
      </c>
      <c r="AV291" s="9">
        <f>'[1]6'!L$20+'[1]6'!L$26*Table6[[#This Row],[Online]]+'[1]6'!L$21*Table6[[#This Row],[NJ_DUM]]+'[1]6'!L$22*Table6[[#This Row],[NY_DUM]]+'[1]6'!L$23*Table6[[#This Row],[PA_DUM]]+'[1]6'!L$24*Table6[[#This Row],[CT_DUM]]+'[1]6'!L$25*Table6[[#This Row],[DL_DUM]]</f>
        <v>1300.0457389687822</v>
      </c>
      <c r="AW291" s="9">
        <f>Table6[[#This Row],[sales]]-Table6[[#This Row],[Pred_6]]</f>
        <v>7941.1671807875773</v>
      </c>
      <c r="AX291" s="9">
        <f>ABS(Table6[[#This Row],[Red_6]]/Table6[[#This Row],[sales]])</f>
        <v>0.85932087592209083</v>
      </c>
      <c r="AY291" s="9">
        <f>'[1]7'!L$21+'[1]7'!L$27*Table6[[#This Row],[LNTV]]+'[1]7'!L$22*Table6[[#This Row],[NJ_DUM]]+'[1]7'!L$23*Table6[[#This Row],[NY_DUM]]+'[1]7'!L$24*Table6[[#This Row],[PA_DUM]]+'[1]7'!L$25*Table6[[#This Row],[CT_DUM]]+'[1]7'!L$26*Table6[[#This Row],[DL_DUM]]</f>
        <v>6.0649952108532688</v>
      </c>
      <c r="AZ291" s="9">
        <f>Table6[[#This Row],[sales]]-Table6[[#This Row],[Pred_7]]</f>
        <v>9235.1479245455066</v>
      </c>
      <c r="BA291" s="9">
        <f>ABS(Table6[[#This Row],[Red_7]]/Table6[[#This Row],[sales]])</f>
        <v>0.99934370138817097</v>
      </c>
      <c r="BB291" s="9">
        <f>'[1]8'!O$22+'[1]8'!O$28*Table6[[#This Row],[LNRADIOLING]]+'[1]8'!O$23*Table6[[#This Row],[DL_DUM]]+'[1]8'!O$24*Table6[[#This Row],[CT_DUM]]+'[1]8'!O$25*Table6[[#This Row],[PA_DUM]]+'[1]8'!O$26*Table6[[#This Row],[NY_DUM]]+'[1]8'!O$27*Table6[[#This Row],[NJ_DUM]]</f>
        <v>8.5426261117735613</v>
      </c>
      <c r="BC291" s="9">
        <f>Table6[[#This Row],[sales]]-Table6[[#This Row],[Pred_8]]</f>
        <v>9232.6702936445854</v>
      </c>
      <c r="BD291" s="9">
        <f>ABS(Table6[[#This Row],[Red_8]]/Table6[[#This Row],[sales]])</f>
        <v>0.99907559470970408</v>
      </c>
      <c r="BE291" s="9">
        <f>'[1]9'!M$19+'[1]9'!M$21*Table6[[#This Row],[LNONLINE]]+'[1]9'!M$20*Table6[[#This Row],[DL_DUM]]+'[1]9'!M$22*Table6[[#This Row],[CT_DUM]]+'[1]9'!M$23*Table6[[#This Row],[PA_DUM]]+'[1]9'!M$24*Table6[[#This Row],[NY_DUM]]+'[1]9'!M$25*Table6[[#This Row],[NJ_DUM]]</f>
        <v>8.4724879561427198</v>
      </c>
      <c r="BF291" s="9">
        <f>Table6[[#This Row],[sales]]-Table6[[#This Row],[Pred_9]]</f>
        <v>9232.7404318002154</v>
      </c>
      <c r="BG291" s="9">
        <f>ABS(Table6[[#This Row],[Red_9]]/Table6[[#This Row],[sales]])</f>
        <v>0.99908318442289856</v>
      </c>
      <c r="BH291" s="9">
        <f>'[1]10'!P$22+'[1]10'!P$30*Table6[[#This Row],[LNTV]]+'[1]10'!P$29*Table6[[#This Row],[LNRADIOLING]]+'[1]10'!P$24*Table6[[#This Row],[LNONLINELING]]+'[1]10'!P$23*Table6[[#This Row],[DL_DUM]]+'[1]10'!P$25*Table6[[#This Row],[CT_DUM]]+'[1]10'!P$26*Table6[[#This Row],[PA_DUM]]+'[1]10'!P$27*Table6[[#This Row],[NY_DUM]]+'[1]10'!P$28*Table6[[#This Row],[NJ_DUM]]</f>
        <v>8.417724008357979</v>
      </c>
      <c r="BI291" s="9">
        <f>Table6[[#This Row],[sales]]-Table6[[#This Row],[Pred_10]]</f>
        <v>9232.7951957480018</v>
      </c>
      <c r="BJ291" s="45">
        <f>ABS(Table6[[#This Row],[Red_10]]/Table6[[#This Row],[sales]])</f>
        <v>0.99908911047917082</v>
      </c>
      <c r="BK291" s="9">
        <f>'[1]11'!P$32+'[1]11'!P$40*Table6[[#This Row],[LNONLINELING]]+'[1]11'!P$39*Table6[[#This Row],[LNRADIOLING]]+'[1]11'!P$38*Table6[[#This Row],[LNTVLING]]+'[1]11'!P$33*Table6[[#This Row],[DL_DUM]]+'[1]11'!P$34*Table6[[#This Row],[CT_DUM]]+'[1]11'!P$35*Table6[[#This Row],[PA_DUM]]+'[1]11'!P$36*Table6[[#This Row],[NY_DUM]]+'[1]11'!P$37*Table6[[#This Row],[NJ_DUM]]</f>
        <v>8.4299272198068085</v>
      </c>
      <c r="BL291" s="9">
        <f>Table6[[#This Row],[sales]]-Table6[[#This Row],[ Pred_11]]</f>
        <v>9232.7829925365531</v>
      </c>
      <c r="BM291" s="47">
        <f>ABS(Table6[[#This Row],[ Red_11]]/Table6[[#This Row],[sales]])</f>
        <v>0.99908778995863368</v>
      </c>
      <c r="BN291" s="9">
        <f>'[1]12'!K$22+'[1]12'!K$28*Table6[[#This Row],[COMBINE LN LING]]+'[1]12'!K$23*Table6[[#This Row],[DL_DUM]]+'[1]12'!K$24*Table6[[#This Row],[CT_DUM]]+'[1]12'!K$25*Table6[[#This Row],[PA_DUM]]+'[1]12'!K$26*Table6[[#This Row],[NY_DUM]]+'[1]12'!K$27*Table6[[#This Row],[NJ_DUM]]</f>
        <v>8.5217836380427769</v>
      </c>
      <c r="BO291" s="9">
        <f>Table6[[#This Row],[sales]]-Table6[[#This Row],[ Pred_12]]</f>
        <v>9232.6911361183156</v>
      </c>
      <c r="BP291" s="47">
        <f>ABS(Table6[[#This Row],[ Red_12]]/Table6[[#This Row],[sales]])</f>
        <v>0.99907785009261874</v>
      </c>
      <c r="BQ291">
        <f>LN(G291+'2019 Totals and Calculations'!C$18)</f>
        <v>8.355953753233905</v>
      </c>
      <c r="BR291">
        <f>LN(Table6[[#This Row],[PROF RADIO]]+'2019 Totals and Calculations'!D$18)</f>
        <v>6.4873576192021982</v>
      </c>
      <c r="BS291">
        <f>LN(Table6[[#This Row],[ONLINE LINGERING]]+'2019 Totals and Calculations'!E$18)</f>
        <v>5.8379056527751034</v>
      </c>
      <c r="BT291">
        <f>MONTH(Table6[[#This Row],[Date]])</f>
        <v>7</v>
      </c>
      <c r="BU291">
        <f t="shared" si="121"/>
        <v>0</v>
      </c>
      <c r="BV291">
        <f t="shared" si="122"/>
        <v>0</v>
      </c>
      <c r="BW291">
        <f t="shared" si="123"/>
        <v>0</v>
      </c>
      <c r="BX291">
        <f t="shared" si="124"/>
        <v>0</v>
      </c>
      <c r="BY291">
        <f t="shared" si="125"/>
        <v>0</v>
      </c>
      <c r="BZ291">
        <f t="shared" si="126"/>
        <v>0</v>
      </c>
      <c r="CA291">
        <f t="shared" si="127"/>
        <v>1</v>
      </c>
      <c r="CB291">
        <f t="shared" si="128"/>
        <v>0</v>
      </c>
      <c r="CC291">
        <f t="shared" si="129"/>
        <v>0</v>
      </c>
      <c r="CD291">
        <f t="shared" si="130"/>
        <v>0</v>
      </c>
      <c r="CE291">
        <f t="shared" si="131"/>
        <v>0</v>
      </c>
      <c r="CF291">
        <f t="shared" si="132"/>
        <v>0</v>
      </c>
      <c r="CG291">
        <f t="shared" si="133"/>
        <v>133</v>
      </c>
      <c r="CH29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11446.751684478089</v>
      </c>
      <c r="CI291" s="79">
        <f>Table6[[#This Row],[sales]]-CH291</f>
        <v>-2205.5387647217303</v>
      </c>
      <c r="CJ291">
        <f>ABS(Table6[[#This Row],[sales]]-CH291)/Table6[[#This Row],[sales]]</f>
        <v>0.23866334255827085</v>
      </c>
      <c r="CK29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11771.551253225502</v>
      </c>
      <c r="CL291" s="79">
        <f>Table6[[#This Row],[sales]]-CK291</f>
        <v>-2530.3383334691425</v>
      </c>
      <c r="CM291">
        <f>ABS(Table6[[#This Row],[sales]]-CK291)/Table6[[#This Row],[sales]]</f>
        <v>0.27381019736701984</v>
      </c>
      <c r="CN29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9275.745080826413</v>
      </c>
      <c r="CO291" s="79">
        <f>Table6[[#This Row],[sales]]-CN291</f>
        <v>-34.532161070053917</v>
      </c>
      <c r="CP291">
        <f>ABS(Table6[[#This Row],[sales]]-CN291)/Table6[[#This Row],[sales]]</f>
        <v>3.736756351131053E-3</v>
      </c>
      <c r="CQ29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10070.90813557169</v>
      </c>
      <c r="CR291" s="79">
        <f>Table6[[#This Row],[sales]]-CQ291</f>
        <v>-829.69521581533081</v>
      </c>
      <c r="CS291">
        <f>ABS(Table6[[#This Row],[sales]]-CQ291)/Table6[[#This Row],[sales]]</f>
        <v>8.9782068979447932E-2</v>
      </c>
    </row>
    <row r="292" spans="1:97" x14ac:dyDescent="0.2">
      <c r="A292">
        <v>291</v>
      </c>
      <c r="B292" t="s">
        <v>322</v>
      </c>
      <c r="C292" s="5">
        <v>43667</v>
      </c>
      <c r="D292" s="6">
        <v>759.56242832333555</v>
      </c>
      <c r="E292" s="8">
        <f>YEAR(Table6[[#This Row],[Date]])</f>
        <v>2019</v>
      </c>
      <c r="F292" s="6">
        <f>Table6[[#This Row],[TV_State]]+Table6[[#This Row],[Radio_State]]+Table6[[#This Row],[Online]]</f>
        <v>1163.3391079432379</v>
      </c>
      <c r="G292" s="6">
        <f t="shared" si="108"/>
        <v>2953.8071916022791</v>
      </c>
      <c r="H292" s="6">
        <f>LN(Table6[[#This Row],[PROF TV LING]])</f>
        <v>7.9908501906843101</v>
      </c>
      <c r="I292" s="6">
        <f t="shared" si="109"/>
        <v>6.6327425152652912</v>
      </c>
      <c r="J292" s="6">
        <v>112.52776715901268</v>
      </c>
      <c r="K292" s="6">
        <f t="shared" si="114"/>
        <v>353.2784957770084</v>
      </c>
      <c r="L292" s="6">
        <f>0.5*J291+0.5*Table6[[#This Row],[Radio_State]]</f>
        <v>356.33792933687346</v>
      </c>
      <c r="M292" s="6">
        <f>LN(Table6[[#This Row],[RADIO LINGERING ]])</f>
        <v>5.8758795203192387</v>
      </c>
      <c r="N292" s="6">
        <f t="shared" si="110"/>
        <v>4.7232000103808529</v>
      </c>
      <c r="O292" s="6">
        <v>291.2489124608897</v>
      </c>
      <c r="P292" s="6">
        <f t="shared" si="111"/>
        <v>293.51602185539809</v>
      </c>
      <c r="Q292" s="6">
        <f>0.3*O291+0.7*Table6[[#This Row],[Online]]</f>
        <v>293.89645244983291</v>
      </c>
      <c r="R292" s="6">
        <f>LN(Table6[[#This Row],[ONLINE LINGERING]])</f>
        <v>5.6832275027492072</v>
      </c>
      <c r="S292" s="6">
        <f t="shared" si="112"/>
        <v>5.6741782708330755</v>
      </c>
      <c r="T292" s="6">
        <v>8427.707602204644</v>
      </c>
      <c r="U292" s="6">
        <f t="shared" si="113"/>
        <v>9.039280080706277</v>
      </c>
      <c r="V292" s="8">
        <f>YEAR(Table6[[#This Row],[Date]])</f>
        <v>2019</v>
      </c>
      <c r="W292" s="8">
        <f>WEEKNUM(Table6[[#This Row],[Date]])</f>
        <v>30</v>
      </c>
      <c r="X292" t="s">
        <v>456</v>
      </c>
      <c r="Y292" s="9">
        <f>Table6[[#This Row],[LNTVLING]]+Table6[[#This Row],[LNRADIOLING]]+Table6[[#This Row],[LNONLINELING]]</f>
        <v>19.549957213752755</v>
      </c>
      <c r="Z292">
        <f t="shared" si="134"/>
        <v>1</v>
      </c>
      <c r="AA292">
        <f t="shared" si="115"/>
        <v>0</v>
      </c>
      <c r="AB292">
        <f t="shared" si="116"/>
        <v>1</v>
      </c>
      <c r="AC292">
        <f t="shared" si="117"/>
        <v>0</v>
      </c>
      <c r="AD292">
        <f t="shared" si="118"/>
        <v>0</v>
      </c>
      <c r="AE292">
        <f t="shared" si="119"/>
        <v>0</v>
      </c>
      <c r="AF292">
        <f t="shared" si="120"/>
        <v>0</v>
      </c>
      <c r="AG292" s="9">
        <f>'[1]1'!J$20+'[1]1'!J$21*Table6[[#This Row],[TV_State]]</f>
        <v>2076.7082531065944</v>
      </c>
      <c r="AH292" s="9">
        <f>Table6[[#This Row],[sales]]-Table6[[#This Row],[Pred_1]]</f>
        <v>6350.9993490980496</v>
      </c>
      <c r="AI292">
        <f>ABS(Table6[[#This Row],[Res_1]])/Table6[[#This Row],[sales]]</f>
        <v>0.75358563073980656</v>
      </c>
      <c r="AJ292" s="9">
        <f>'[1]2'!J$20+'[1]2'!J$21*Table6[[#This Row],[Radio_State]]</f>
        <v>2208.2848693747715</v>
      </c>
      <c r="AK292" s="9">
        <f>Table6[[#This Row],[sales]]-Table6[[#This Row],[ Pred_2 ]]</f>
        <v>6219.422732829873</v>
      </c>
      <c r="AL292">
        <f>ABS(Table6[[#This Row],[ Res_2 ]])/Table6[[#This Row],[sales]]</f>
        <v>0.73797324567868305</v>
      </c>
      <c r="AM292" s="10">
        <f>'[1]3'!J$20+'[1]3'!J$21*Data!O292</f>
        <v>3483.3686798145018</v>
      </c>
      <c r="AN292" s="9">
        <f>Table6[[#This Row],[sales]]-Table6[[#This Row],[Pred_3]]</f>
        <v>4944.3389223901422</v>
      </c>
      <c r="AO292" s="9">
        <f>ABS(Table6[[#This Row],[Res_3]])/Table6[[#This Row],[sales]]</f>
        <v>0.58667660955592826</v>
      </c>
      <c r="AP292" s="9">
        <f>'[1]4'!L$21+'[1]4'!L$27*Table6[[#This Row],[TV_State]]+'[1]4'!L$22*Table6[[#This Row],[NJ_DUM]]+'[1]4'!L$23*Table6[[#This Row],[NY_DUM]]+'[1]4'!L$24*Table6[[#This Row],[PA_DUM]]+'[1]4'!L$25*Table6[[#This Row],[CT_DUM]]+'[1]4'!L$26*Table6[[#This Row],[DL_DUM]]</f>
        <v>405.37476460275286</v>
      </c>
      <c r="AQ292" s="9">
        <f>Table6[[#This Row],[sales]]-Table6[[#This Row],[Pred_4]]</f>
        <v>8022.3328376018908</v>
      </c>
      <c r="AR292">
        <f>ABS(Table6[[#This Row],[Res_4]]/Table6[[#This Row],[sales]])</f>
        <v>0.95189975925402193</v>
      </c>
      <c r="AS292" s="9">
        <f>'[1]5'!L$20+'[1]5'!L$26*Table6[[#This Row],[Radio_State]]+'[1]5'!L$21*Table6[[#This Row],[NJ_DUM]]+'[1]5'!L$22*Table6[[#This Row],[NY_DUM]]+'[1]5'!L$23*Table6[[#This Row],[PA_DUM]]+'[1]5'!L$24*Table6[[#This Row],[CT_DUM]]+'[1]5'!L$25*Table6[[#This Row],[DL_DUM]]</f>
        <v>394.61991463969554</v>
      </c>
      <c r="AT292" s="9">
        <f>Table6[[#This Row],[sales]]-Table6[[#This Row],[Pred_5]]</f>
        <v>8033.0876875649483</v>
      </c>
      <c r="AU292" s="9">
        <f>ABS(Table6[[#This Row],[Red_5]]/Table6[[#This Row],[sales]])</f>
        <v>0.95317588919002538</v>
      </c>
      <c r="AV292" s="9">
        <f>'[1]6'!L$20+'[1]6'!L$26*Table6[[#This Row],[Online]]+'[1]6'!L$21*Table6[[#This Row],[NJ_DUM]]+'[1]6'!L$22*Table6[[#This Row],[NY_DUM]]+'[1]6'!L$23*Table6[[#This Row],[PA_DUM]]+'[1]6'!L$24*Table6[[#This Row],[CT_DUM]]+'[1]6'!L$25*Table6[[#This Row],[DL_DUM]]</f>
        <v>1261.6364856862522</v>
      </c>
      <c r="AW292" s="9">
        <f>Table6[[#This Row],[sales]]-Table6[[#This Row],[Pred_6]]</f>
        <v>7166.071116518392</v>
      </c>
      <c r="AX292" s="9">
        <f>ABS(Table6[[#This Row],[Red_6]]/Table6[[#This Row],[sales]])</f>
        <v>0.85029897271753774</v>
      </c>
      <c r="AY292" s="9">
        <f>'[1]7'!L$21+'[1]7'!L$27*Table6[[#This Row],[LNTV]]+'[1]7'!L$22*Table6[[#This Row],[NJ_DUM]]+'[1]7'!L$23*Table6[[#This Row],[NY_DUM]]+'[1]7'!L$24*Table6[[#This Row],[PA_DUM]]+'[1]7'!L$25*Table6[[#This Row],[CT_DUM]]+'[1]7'!L$26*Table6[[#This Row],[DL_DUM]]</f>
        <v>5.8797119840093943</v>
      </c>
      <c r="AZ292" s="9">
        <f>Table6[[#This Row],[sales]]-Table6[[#This Row],[Pred_7]]</f>
        <v>8421.8278902206348</v>
      </c>
      <c r="BA292" s="9">
        <f>ABS(Table6[[#This Row],[Red_7]]/Table6[[#This Row],[sales]])</f>
        <v>0.99930233555059844</v>
      </c>
      <c r="BB292" s="9">
        <f>'[1]8'!O$22+'[1]8'!O$28*Table6[[#This Row],[LNRADIOLING]]+'[1]8'!O$23*Table6[[#This Row],[DL_DUM]]+'[1]8'!O$24*Table6[[#This Row],[CT_DUM]]+'[1]8'!O$25*Table6[[#This Row],[PA_DUM]]+'[1]8'!O$26*Table6[[#This Row],[NY_DUM]]+'[1]8'!O$27*Table6[[#This Row],[NJ_DUM]]</f>
        <v>8.5057903468194844</v>
      </c>
      <c r="BC292" s="9">
        <f>Table6[[#This Row],[sales]]-Table6[[#This Row],[Pred_8]]</f>
        <v>8419.2018118578253</v>
      </c>
      <c r="BD292" s="9">
        <f>ABS(Table6[[#This Row],[Red_8]]/Table6[[#This Row],[sales]])</f>
        <v>0.99899073499600366</v>
      </c>
      <c r="BE292" s="9">
        <f>'[1]9'!M$19+'[1]9'!M$21*Table6[[#This Row],[LNONLINE]]+'[1]9'!M$20*Table6[[#This Row],[DL_DUM]]+'[1]9'!M$22*Table6[[#This Row],[CT_DUM]]+'[1]9'!M$23*Table6[[#This Row],[PA_DUM]]+'[1]9'!M$24*Table6[[#This Row],[NY_DUM]]+'[1]9'!M$25*Table6[[#This Row],[NJ_DUM]]</f>
        <v>8.4630366111487234</v>
      </c>
      <c r="BF292" s="9">
        <f>Table6[[#This Row],[sales]]-Table6[[#This Row],[Pred_9]]</f>
        <v>8419.2445655934953</v>
      </c>
      <c r="BG292" s="9">
        <f>ABS(Table6[[#This Row],[Red_9]]/Table6[[#This Row],[sales]])</f>
        <v>0.99899580799303778</v>
      </c>
      <c r="BH292" s="9">
        <f>'[1]10'!P$22+'[1]10'!P$30*Table6[[#This Row],[LNTV]]+'[1]10'!P$29*Table6[[#This Row],[LNRADIOLING]]+'[1]10'!P$24*Table6[[#This Row],[LNONLINELING]]+'[1]10'!P$23*Table6[[#This Row],[DL_DUM]]+'[1]10'!P$25*Table6[[#This Row],[CT_DUM]]+'[1]10'!P$26*Table6[[#This Row],[PA_DUM]]+'[1]10'!P$27*Table6[[#This Row],[NY_DUM]]+'[1]10'!P$28*Table6[[#This Row],[NJ_DUM]]</f>
        <v>8.4832457478528145</v>
      </c>
      <c r="BI292" s="9">
        <f>Table6[[#This Row],[sales]]-Table6[[#This Row],[Pred_10]]</f>
        <v>8419.2243564567907</v>
      </c>
      <c r="BJ292" s="45">
        <f>ABS(Table6[[#This Row],[Red_10]]/Table6[[#This Row],[sales]])</f>
        <v>0.99899341005309272</v>
      </c>
      <c r="BK292" s="9">
        <f>'[1]11'!P$32+'[1]11'!P$40*Table6[[#This Row],[LNONLINELING]]+'[1]11'!P$39*Table6[[#This Row],[LNRADIOLING]]+'[1]11'!P$38*Table6[[#This Row],[LNTVLING]]+'[1]11'!P$33*Table6[[#This Row],[DL_DUM]]+'[1]11'!P$34*Table6[[#This Row],[CT_DUM]]+'[1]11'!P$35*Table6[[#This Row],[PA_DUM]]+'[1]11'!P$36*Table6[[#This Row],[NY_DUM]]+'[1]11'!P$37*Table6[[#This Row],[NJ_DUM]]</f>
        <v>8.5499044146873775</v>
      </c>
      <c r="BL292" s="9">
        <f>Table6[[#This Row],[sales]]-Table6[[#This Row],[ Pred_11]]</f>
        <v>8419.1576977899567</v>
      </c>
      <c r="BM292" s="47">
        <f>ABS(Table6[[#This Row],[ Red_11]]/Table6[[#This Row],[sales]])</f>
        <v>0.99898550058708124</v>
      </c>
      <c r="BN292" s="9">
        <f>'[1]12'!K$22+'[1]12'!K$28*Table6[[#This Row],[COMBINE LN LING]]+'[1]12'!K$23*Table6[[#This Row],[DL_DUM]]+'[1]12'!K$24*Table6[[#This Row],[CT_DUM]]+'[1]12'!K$25*Table6[[#This Row],[PA_DUM]]+'[1]12'!K$26*Table6[[#This Row],[NY_DUM]]+'[1]12'!K$27*Table6[[#This Row],[NJ_DUM]]</f>
        <v>8.4437792671043113</v>
      </c>
      <c r="BO292" s="9">
        <f>Table6[[#This Row],[sales]]-Table6[[#This Row],[ Pred_12]]</f>
        <v>8419.2638229375389</v>
      </c>
      <c r="BP292" s="47">
        <f>ABS(Table6[[#This Row],[ Red_12]]/Table6[[#This Row],[sales]])</f>
        <v>0.99899809299685527</v>
      </c>
      <c r="BQ292">
        <f>LN(G292+'2019 Totals and Calculations'!C$18)</f>
        <v>8.1062281983021656</v>
      </c>
      <c r="BR292">
        <f>LN(Table6[[#This Row],[PROF RADIO]]+'2019 Totals and Calculations'!D$18)</f>
        <v>6.0307690597473194</v>
      </c>
      <c r="BS292">
        <f>LN(Table6[[#This Row],[ONLINE LINGERING]]+'2019 Totals and Calculations'!E$18)</f>
        <v>5.8223764896112398</v>
      </c>
      <c r="BT292">
        <f>MONTH(Table6[[#This Row],[Date]])</f>
        <v>7</v>
      </c>
      <c r="BU292">
        <f t="shared" si="121"/>
        <v>0</v>
      </c>
      <c r="BV292">
        <f t="shared" si="122"/>
        <v>0</v>
      </c>
      <c r="BW292">
        <f t="shared" si="123"/>
        <v>0</v>
      </c>
      <c r="BX292">
        <f t="shared" si="124"/>
        <v>0</v>
      </c>
      <c r="BY292">
        <f t="shared" si="125"/>
        <v>0</v>
      </c>
      <c r="BZ292">
        <f t="shared" si="126"/>
        <v>0</v>
      </c>
      <c r="CA292">
        <f t="shared" si="127"/>
        <v>1</v>
      </c>
      <c r="CB292">
        <f t="shared" si="128"/>
        <v>0</v>
      </c>
      <c r="CC292">
        <f t="shared" si="129"/>
        <v>0</v>
      </c>
      <c r="CD292">
        <f t="shared" si="130"/>
        <v>0</v>
      </c>
      <c r="CE292">
        <f t="shared" si="131"/>
        <v>0</v>
      </c>
      <c r="CF292">
        <f t="shared" si="132"/>
        <v>0</v>
      </c>
      <c r="CG292">
        <f t="shared" si="133"/>
        <v>134</v>
      </c>
      <c r="CH29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10654.619534285077</v>
      </c>
      <c r="CI292" s="79">
        <f>Table6[[#This Row],[sales]]-CH292</f>
        <v>-2226.911932080433</v>
      </c>
      <c r="CJ292">
        <f>ABS(Table6[[#This Row],[sales]]-CH292)/Table6[[#This Row],[sales]]</f>
        <v>0.26423697133226176</v>
      </c>
      <c r="CK29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10257.691909109393</v>
      </c>
      <c r="CL292" s="79">
        <f>Table6[[#This Row],[sales]]-CK292</f>
        <v>-1829.9843069047492</v>
      </c>
      <c r="CM292">
        <f>ABS(Table6[[#This Row],[sales]]-CK292)/Table6[[#This Row],[sales]]</f>
        <v>0.21713903629333733</v>
      </c>
      <c r="CN29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9250.5692841371038</v>
      </c>
      <c r="CO292" s="79">
        <f>Table6[[#This Row],[sales]]-CN292</f>
        <v>-822.86168193245976</v>
      </c>
      <c r="CP292">
        <f>ABS(Table6[[#This Row],[sales]]-CN292)/Table6[[#This Row],[sales]]</f>
        <v>9.763766385502072E-2</v>
      </c>
      <c r="CQ29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9237.6960113984042</v>
      </c>
      <c r="CR292" s="79">
        <f>Table6[[#This Row],[sales]]-CQ292</f>
        <v>-809.98840919376016</v>
      </c>
      <c r="CS292">
        <f>ABS(Table6[[#This Row],[sales]]-CQ292)/Table6[[#This Row],[sales]]</f>
        <v>9.6110169861834252E-2</v>
      </c>
    </row>
    <row r="293" spans="1:97" x14ac:dyDescent="0.2">
      <c r="A293">
        <v>292</v>
      </c>
      <c r="B293" t="s">
        <v>322</v>
      </c>
      <c r="C293" s="5">
        <v>43674</v>
      </c>
      <c r="D293" s="6">
        <v>4132.4247100407174</v>
      </c>
      <c r="E293" s="8">
        <f>YEAR(Table6[[#This Row],[Date]])</f>
        <v>2019</v>
      </c>
      <c r="F293" s="6">
        <f>Table6[[#This Row],[TV_State]]+Table6[[#This Row],[Radio_State]]+Table6[[#This Row],[Online]]</f>
        <v>5050.7413122719881</v>
      </c>
      <c r="G293" s="6">
        <f t="shared" si="108"/>
        <v>3307.3924471338105</v>
      </c>
      <c r="H293" s="6">
        <f>LN(Table6[[#This Row],[PROF TV LING]])</f>
        <v>8.1039153775870183</v>
      </c>
      <c r="I293" s="6">
        <f t="shared" si="109"/>
        <v>8.3266196105432986</v>
      </c>
      <c r="J293" s="6">
        <v>612.21106815418045</v>
      </c>
      <c r="K293" s="6">
        <f t="shared" si="114"/>
        <v>482.74478196559443</v>
      </c>
      <c r="L293" s="6">
        <f>0.5*J292+0.5*Table6[[#This Row],[Radio_State]]</f>
        <v>362.36941765659657</v>
      </c>
      <c r="M293" s="6">
        <f>LN(Table6[[#This Row],[RADIO LINGERING ]])</f>
        <v>5.8926641822431263</v>
      </c>
      <c r="N293" s="6">
        <f t="shared" si="110"/>
        <v>6.4170771056588611</v>
      </c>
      <c r="O293" s="6">
        <v>306.10553407709023</v>
      </c>
      <c r="P293" s="6">
        <f t="shared" si="111"/>
        <v>302.32868041058259</v>
      </c>
      <c r="Q293" s="6">
        <f>0.3*O292+0.7*Table6[[#This Row],[Online]]</f>
        <v>301.64854759223005</v>
      </c>
      <c r="R293" s="6">
        <f>LN(Table6[[#This Row],[ONLINE LINGERING]])</f>
        <v>5.7092625899977714</v>
      </c>
      <c r="S293" s="6">
        <f t="shared" si="112"/>
        <v>5.7239299250989157</v>
      </c>
      <c r="T293" s="6">
        <v>8662.2738285770174</v>
      </c>
      <c r="U293" s="6">
        <f t="shared" si="113"/>
        <v>9.0667325339021279</v>
      </c>
      <c r="V293" s="8">
        <f>YEAR(Table6[[#This Row],[Date]])</f>
        <v>2019</v>
      </c>
      <c r="W293" s="8">
        <f>WEEKNUM(Table6[[#This Row],[Date]])</f>
        <v>31</v>
      </c>
      <c r="X293" t="s">
        <v>457</v>
      </c>
      <c r="Y293" s="9">
        <f>Table6[[#This Row],[LNTVLING]]+Table6[[#This Row],[LNRADIOLING]]+Table6[[#This Row],[LNONLINELING]]</f>
        <v>19.705842149827916</v>
      </c>
      <c r="Z293">
        <f t="shared" si="134"/>
        <v>1</v>
      </c>
      <c r="AA293">
        <f t="shared" si="115"/>
        <v>0</v>
      </c>
      <c r="AB293">
        <f t="shared" si="116"/>
        <v>1</v>
      </c>
      <c r="AC293">
        <f t="shared" si="117"/>
        <v>0</v>
      </c>
      <c r="AD293">
        <f t="shared" si="118"/>
        <v>0</v>
      </c>
      <c r="AE293">
        <f t="shared" si="119"/>
        <v>0</v>
      </c>
      <c r="AF293">
        <f t="shared" si="120"/>
        <v>0</v>
      </c>
      <c r="AG293" s="9">
        <f>'[1]1'!J$20+'[1]1'!J$21*Table6[[#This Row],[TV_State]]</f>
        <v>5393.6787821178768</v>
      </c>
      <c r="AH293" s="9">
        <f>Table6[[#This Row],[sales]]-Table6[[#This Row],[Pred_1]]</f>
        <v>3268.5950464591406</v>
      </c>
      <c r="AI293">
        <f>ABS(Table6[[#This Row],[Res_1]])/Table6[[#This Row],[sales]]</f>
        <v>0.37733684147411495</v>
      </c>
      <c r="AJ293" s="9">
        <f>'[1]2'!J$20+'[1]2'!J$21*Table6[[#This Row],[Radio_State]]</f>
        <v>4401.9219479513549</v>
      </c>
      <c r="AK293" s="9">
        <f>Table6[[#This Row],[sales]]-Table6[[#This Row],[ Pred_2 ]]</f>
        <v>4260.3518806256625</v>
      </c>
      <c r="AL293">
        <f>ABS(Table6[[#This Row],[ Res_2 ]])/Table6[[#This Row],[sales]]</f>
        <v>0.49182835418694282</v>
      </c>
      <c r="AM293" s="10">
        <f>'[1]3'!J$20+'[1]3'!J$21*Data!O293</f>
        <v>3569.200153902244</v>
      </c>
      <c r="AN293" s="9">
        <f>Table6[[#This Row],[sales]]-Table6[[#This Row],[Pred_3]]</f>
        <v>5093.0736746747734</v>
      </c>
      <c r="AO293" s="9">
        <f>ABS(Table6[[#This Row],[Res_3]])/Table6[[#This Row],[sales]]</f>
        <v>0.58796036415665132</v>
      </c>
      <c r="AP293" s="9">
        <f>'[1]4'!L$21+'[1]4'!L$27*Table6[[#This Row],[TV_State]]+'[1]4'!L$22*Table6[[#This Row],[NJ_DUM]]+'[1]4'!L$23*Table6[[#This Row],[NY_DUM]]+'[1]4'!L$24*Table6[[#This Row],[PA_DUM]]+'[1]4'!L$25*Table6[[#This Row],[CT_DUM]]+'[1]4'!L$26*Table6[[#This Row],[DL_DUM]]</f>
        <v>1149.362901754324</v>
      </c>
      <c r="AQ293" s="9">
        <f>Table6[[#This Row],[sales]]-Table6[[#This Row],[Pred_4]]</f>
        <v>7512.910926822693</v>
      </c>
      <c r="AR293">
        <f>ABS(Table6[[#This Row],[Res_4]]/Table6[[#This Row],[sales]])</f>
        <v>0.86731394960494634</v>
      </c>
      <c r="AS293" s="9">
        <f>'[1]5'!L$20+'[1]5'!L$26*Table6[[#This Row],[Radio_State]]+'[1]5'!L$21*Table6[[#This Row],[NJ_DUM]]+'[1]5'!L$22*Table6[[#This Row],[NY_DUM]]+'[1]5'!L$23*Table6[[#This Row],[PA_DUM]]+'[1]5'!L$24*Table6[[#This Row],[CT_DUM]]+'[1]5'!L$25*Table6[[#This Row],[DL_DUM]]</f>
        <v>1274.8596716738762</v>
      </c>
      <c r="AT293" s="9">
        <f>Table6[[#This Row],[sales]]-Table6[[#This Row],[Pred_5]]</f>
        <v>7387.4141569031417</v>
      </c>
      <c r="AU293" s="9">
        <f>ABS(Table6[[#This Row],[Red_5]]/Table6[[#This Row],[sales]])</f>
        <v>0.85282620973397449</v>
      </c>
      <c r="AV293" s="9">
        <f>'[1]6'!L$20+'[1]6'!L$26*Table6[[#This Row],[Online]]+'[1]6'!L$21*Table6[[#This Row],[NJ_DUM]]+'[1]6'!L$22*Table6[[#This Row],[NY_DUM]]+'[1]6'!L$23*Table6[[#This Row],[PA_DUM]]+'[1]6'!L$24*Table6[[#This Row],[CT_DUM]]+'[1]6'!L$25*Table6[[#This Row],[DL_DUM]]</f>
        <v>1326.2963297259028</v>
      </c>
      <c r="AW293" s="9">
        <f>Table6[[#This Row],[sales]]-Table6[[#This Row],[Pred_6]]</f>
        <v>7335.9774988511144</v>
      </c>
      <c r="AX293" s="9">
        <f>ABS(Table6[[#This Row],[Red_6]]/Table6[[#This Row],[sales]])</f>
        <v>0.84688820095360828</v>
      </c>
      <c r="AY293" s="9">
        <f>'[1]7'!L$21+'[1]7'!L$27*Table6[[#This Row],[LNTV]]+'[1]7'!L$22*Table6[[#This Row],[NJ_DUM]]+'[1]7'!L$23*Table6[[#This Row],[NY_DUM]]+'[1]7'!L$24*Table6[[#This Row],[PA_DUM]]+'[1]7'!L$25*Table6[[#This Row],[CT_DUM]]+'[1]7'!L$26*Table6[[#This Row],[DL_DUM]]</f>
        <v>6.0671979054332699</v>
      </c>
      <c r="AZ293" s="9">
        <f>Table6[[#This Row],[sales]]-Table6[[#This Row],[Pred_7]]</f>
        <v>8656.2066306715842</v>
      </c>
      <c r="BA293" s="9">
        <f>ABS(Table6[[#This Row],[Red_7]]/Table6[[#This Row],[sales]])</f>
        <v>0.99929958368605054</v>
      </c>
      <c r="BB293" s="9">
        <f>'[1]8'!O$22+'[1]8'!O$28*Table6[[#This Row],[LNRADIOLING]]+'[1]8'!O$23*Table6[[#This Row],[DL_DUM]]+'[1]8'!O$24*Table6[[#This Row],[CT_DUM]]+'[1]8'!O$25*Table6[[#This Row],[PA_DUM]]+'[1]8'!O$26*Table6[[#This Row],[NY_DUM]]+'[1]8'!O$27*Table6[[#This Row],[NJ_DUM]]</f>
        <v>8.5069877804586724</v>
      </c>
      <c r="BC293" s="9">
        <f>Table6[[#This Row],[sales]]-Table6[[#This Row],[Pred_8]]</f>
        <v>8653.7668407965593</v>
      </c>
      <c r="BD293" s="9">
        <f>ABS(Table6[[#This Row],[Red_8]]/Table6[[#This Row],[sales]])</f>
        <v>0.9990179267073741</v>
      </c>
      <c r="BE293" s="9">
        <f>'[1]9'!M$19+'[1]9'!M$21*Table6[[#This Row],[LNONLINE]]+'[1]9'!M$20*Table6[[#This Row],[DL_DUM]]+'[1]9'!M$22*Table6[[#This Row],[CT_DUM]]+'[1]9'!M$23*Table6[[#This Row],[PA_DUM]]+'[1]9'!M$24*Table6[[#This Row],[NY_DUM]]+'[1]9'!M$25*Table6[[#This Row],[NJ_DUM]]</f>
        <v>8.4787888528053852</v>
      </c>
      <c r="BF293" s="9">
        <f>Table6[[#This Row],[sales]]-Table6[[#This Row],[Pred_9]]</f>
        <v>8653.7950397242112</v>
      </c>
      <c r="BG293" s="9">
        <f>ABS(Table6[[#This Row],[Red_9]]/Table6[[#This Row],[sales]])</f>
        <v>0.99902118207983281</v>
      </c>
      <c r="BH293" s="9">
        <f>'[1]10'!P$22+'[1]10'!P$30*Table6[[#This Row],[LNTV]]+'[1]10'!P$29*Table6[[#This Row],[LNRADIOLING]]+'[1]10'!P$24*Table6[[#This Row],[LNONLINELING]]+'[1]10'!P$23*Table6[[#This Row],[DL_DUM]]+'[1]10'!P$25*Table6[[#This Row],[CT_DUM]]+'[1]10'!P$26*Table6[[#This Row],[PA_DUM]]+'[1]10'!P$27*Table6[[#This Row],[NY_DUM]]+'[1]10'!P$28*Table6[[#This Row],[NJ_DUM]]</f>
        <v>8.5392483771097218</v>
      </c>
      <c r="BI293" s="9">
        <f>Table6[[#This Row],[sales]]-Table6[[#This Row],[Pred_10]]</f>
        <v>8653.7345801999072</v>
      </c>
      <c r="BJ293" s="45">
        <f>ABS(Table6[[#This Row],[Red_10]]/Table6[[#This Row],[sales]])</f>
        <v>0.99901420244313466</v>
      </c>
      <c r="BK293" s="9">
        <f>'[1]11'!P$32+'[1]11'!P$40*Table6[[#This Row],[LNONLINELING]]+'[1]11'!P$39*Table6[[#This Row],[LNRADIOLING]]+'[1]11'!P$38*Table6[[#This Row],[LNTVLING]]+'[1]11'!P$33*Table6[[#This Row],[DL_DUM]]+'[1]11'!P$34*Table6[[#This Row],[CT_DUM]]+'[1]11'!P$35*Table6[[#This Row],[PA_DUM]]+'[1]11'!P$36*Table6[[#This Row],[NY_DUM]]+'[1]11'!P$37*Table6[[#This Row],[NJ_DUM]]</f>
        <v>8.5396234756917302</v>
      </c>
      <c r="BL293" s="9">
        <f>Table6[[#This Row],[sales]]-Table6[[#This Row],[ Pred_11]]</f>
        <v>8653.7342051013256</v>
      </c>
      <c r="BM293" s="47">
        <f>ABS(Table6[[#This Row],[ Red_11]]/Table6[[#This Row],[sales]])</f>
        <v>0.99901415914058045</v>
      </c>
      <c r="BN293" s="9">
        <f>'[1]12'!K$22+'[1]12'!K$28*Table6[[#This Row],[COMBINE LN LING]]+'[1]12'!K$23*Table6[[#This Row],[DL_DUM]]+'[1]12'!K$24*Table6[[#This Row],[CT_DUM]]+'[1]12'!K$25*Table6[[#This Row],[PA_DUM]]+'[1]12'!K$26*Table6[[#This Row],[NY_DUM]]+'[1]12'!K$27*Table6[[#This Row],[NJ_DUM]]</f>
        <v>8.458780990422202</v>
      </c>
      <c r="BO293" s="9">
        <f>Table6[[#This Row],[sales]]-Table6[[#This Row],[ Pred_12]]</f>
        <v>8653.815047586595</v>
      </c>
      <c r="BP293" s="47">
        <f>ABS(Table6[[#This Row],[ Red_12]]/Table6[[#This Row],[sales]])</f>
        <v>0.99902349185008255</v>
      </c>
      <c r="BQ293">
        <f>LN(G293+'2019 Totals and Calculations'!C$18)</f>
        <v>8.2075751992379793</v>
      </c>
      <c r="BR293">
        <f>LN(Table6[[#This Row],[PROF RADIO]]+'2019 Totals and Calculations'!D$18)</f>
        <v>6.3017049101938722</v>
      </c>
      <c r="BS293">
        <f>LN(Table6[[#This Row],[ONLINE LINGERING]]+'2019 Totals and Calculations'!E$18)</f>
        <v>5.8450676379945437</v>
      </c>
      <c r="BT293">
        <f>MONTH(Table6[[#This Row],[Date]])</f>
        <v>7</v>
      </c>
      <c r="BU293">
        <f t="shared" si="121"/>
        <v>0</v>
      </c>
      <c r="BV293">
        <f t="shared" si="122"/>
        <v>0</v>
      </c>
      <c r="BW293">
        <f t="shared" si="123"/>
        <v>0</v>
      </c>
      <c r="BX293">
        <f t="shared" si="124"/>
        <v>0</v>
      </c>
      <c r="BY293">
        <f t="shared" si="125"/>
        <v>0</v>
      </c>
      <c r="BZ293">
        <f t="shared" si="126"/>
        <v>0</v>
      </c>
      <c r="CA293">
        <f t="shared" si="127"/>
        <v>1</v>
      </c>
      <c r="CB293">
        <f t="shared" si="128"/>
        <v>0</v>
      </c>
      <c r="CC293">
        <f t="shared" si="129"/>
        <v>0</v>
      </c>
      <c r="CD293">
        <f t="shared" si="130"/>
        <v>0</v>
      </c>
      <c r="CE293">
        <f t="shared" si="131"/>
        <v>0</v>
      </c>
      <c r="CF293">
        <f t="shared" si="132"/>
        <v>0</v>
      </c>
      <c r="CG293">
        <f t="shared" si="133"/>
        <v>135</v>
      </c>
      <c r="CH29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11011.034894324424</v>
      </c>
      <c r="CI293" s="79">
        <f>Table6[[#This Row],[sales]]-CH293</f>
        <v>-2348.761065747407</v>
      </c>
      <c r="CJ293">
        <f>ABS(Table6[[#This Row],[sales]]-CH293)/Table6[[#This Row],[sales]]</f>
        <v>0.27114832805201755</v>
      </c>
      <c r="CK29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11171.040264683557</v>
      </c>
      <c r="CL293" s="79">
        <f>Table6[[#This Row],[sales]]-CK293</f>
        <v>-2508.7664361065399</v>
      </c>
      <c r="CM293">
        <f>ABS(Table6[[#This Row],[sales]]-CK293)/Table6[[#This Row],[sales]]</f>
        <v>0.28961984875496183</v>
      </c>
      <c r="CN29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9341.3386159207621</v>
      </c>
      <c r="CO293" s="79">
        <f>Table6[[#This Row],[sales]]-CN293</f>
        <v>-679.06478734374468</v>
      </c>
      <c r="CP293">
        <f>ABS(Table6[[#This Row],[sales]]-CN293)/Table6[[#This Row],[sales]]</f>
        <v>7.8393364234630419E-2</v>
      </c>
      <c r="CQ29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9763.2762163619336</v>
      </c>
      <c r="CR293" s="79">
        <f>Table6[[#This Row],[sales]]-CQ293</f>
        <v>-1101.0023877849162</v>
      </c>
      <c r="CS293">
        <f>ABS(Table6[[#This Row],[sales]]-CQ293)/Table6[[#This Row],[sales]]</f>
        <v>0.12710316131460622</v>
      </c>
    </row>
    <row r="294" spans="1:97" x14ac:dyDescent="0.2">
      <c r="A294">
        <v>293</v>
      </c>
      <c r="B294" t="s">
        <v>322</v>
      </c>
      <c r="C294" s="5">
        <v>43681</v>
      </c>
      <c r="D294" s="6">
        <v>4173.7489571411261</v>
      </c>
      <c r="E294" s="8">
        <f>YEAR(Table6[[#This Row],[Date]])</f>
        <v>2019</v>
      </c>
      <c r="F294" s="6">
        <f>Table6[[#This Row],[TV_State]]+Table6[[#This Row],[Radio_State]]+Table6[[#This Row],[Online]]</f>
        <v>5101.2487253947102</v>
      </c>
      <c r="G294" s="6">
        <f t="shared" si="108"/>
        <v>3567.2994001360048</v>
      </c>
      <c r="H294" s="6">
        <f>LN(Table6[[#This Row],[PROF TV LING]])</f>
        <v>8.1795641179553211</v>
      </c>
      <c r="I294" s="6">
        <f t="shared" si="109"/>
        <v>8.3365699413964673</v>
      </c>
      <c r="J294" s="6">
        <v>618.33317883572238</v>
      </c>
      <c r="K294" s="6">
        <f t="shared" si="114"/>
        <v>550.53898040065837</v>
      </c>
      <c r="L294" s="6">
        <f>0.5*J293+0.5*Table6[[#This Row],[Radio_State]]</f>
        <v>615.27212349495142</v>
      </c>
      <c r="M294" s="6">
        <f>LN(Table6[[#This Row],[RADIO LINGERING ]])</f>
        <v>6.4220646471698997</v>
      </c>
      <c r="N294" s="6">
        <f t="shared" si="110"/>
        <v>6.427027436512029</v>
      </c>
      <c r="O294" s="6">
        <v>309.16658941786119</v>
      </c>
      <c r="P294" s="6">
        <f t="shared" si="111"/>
        <v>307.1152167156776</v>
      </c>
      <c r="Q294" s="6">
        <f>0.3*O293+0.7*Table6[[#This Row],[Online]]</f>
        <v>308.24827281562989</v>
      </c>
      <c r="R294" s="6">
        <f>LN(Table6[[#This Row],[ONLINE LINGERING]])</f>
        <v>5.7309055388353407</v>
      </c>
      <c r="S294" s="6">
        <f t="shared" si="112"/>
        <v>5.7338802559520836</v>
      </c>
      <c r="T294" s="6">
        <v>10594.829883012557</v>
      </c>
      <c r="U294" s="6">
        <f t="shared" si="113"/>
        <v>9.2681214142273465</v>
      </c>
      <c r="V294" s="8">
        <f>YEAR(Table6[[#This Row],[Date]])</f>
        <v>2019</v>
      </c>
      <c r="W294" s="8">
        <f>WEEKNUM(Table6[[#This Row],[Date]])</f>
        <v>32</v>
      </c>
      <c r="X294" t="s">
        <v>458</v>
      </c>
      <c r="Y294" s="9">
        <f>Table6[[#This Row],[LNTVLING]]+Table6[[#This Row],[LNRADIOLING]]+Table6[[#This Row],[LNONLINELING]]</f>
        <v>20.332534303960561</v>
      </c>
      <c r="Z294">
        <f t="shared" si="134"/>
        <v>1</v>
      </c>
      <c r="AA294">
        <f t="shared" si="115"/>
        <v>0</v>
      </c>
      <c r="AB294">
        <f t="shared" si="116"/>
        <v>1</v>
      </c>
      <c r="AC294">
        <f t="shared" si="117"/>
        <v>0</v>
      </c>
      <c r="AD294">
        <f t="shared" si="118"/>
        <v>0</v>
      </c>
      <c r="AE294">
        <f t="shared" si="119"/>
        <v>0</v>
      </c>
      <c r="AF294">
        <f t="shared" si="120"/>
        <v>0</v>
      </c>
      <c r="AG294" s="9">
        <f>'[1]1'!J$20+'[1]1'!J$21*Table6[[#This Row],[TV_State]]</f>
        <v>5434.3182444844933</v>
      </c>
      <c r="AH294" s="9">
        <f>Table6[[#This Row],[sales]]-Table6[[#This Row],[Pred_1]]</f>
        <v>5160.5116385280635</v>
      </c>
      <c r="AI294">
        <f>ABS(Table6[[#This Row],[Res_1]])/Table6[[#This Row],[sales]]</f>
        <v>0.48707829153559873</v>
      </c>
      <c r="AJ294" s="9">
        <f>'[1]2'!J$20+'[1]2'!J$21*Table6[[#This Row],[Radio_State]]</f>
        <v>4428.7983493908941</v>
      </c>
      <c r="AK294" s="9">
        <f>Table6[[#This Row],[sales]]-Table6[[#This Row],[ Pred_2 ]]</f>
        <v>6166.0315336216627</v>
      </c>
      <c r="AL294">
        <f>ABS(Table6[[#This Row],[ Res_2 ]])/Table6[[#This Row],[sales]]</f>
        <v>0.58198494942406753</v>
      </c>
      <c r="AM294" s="10">
        <f>'[1]3'!J$20+'[1]3'!J$21*Data!O294</f>
        <v>3586.884853624018</v>
      </c>
      <c r="AN294" s="9">
        <f>Table6[[#This Row],[sales]]-Table6[[#This Row],[Pred_3]]</f>
        <v>7007.9450293885384</v>
      </c>
      <c r="AO294" s="9">
        <f>ABS(Table6[[#This Row],[Res_3]])/Table6[[#This Row],[sales]]</f>
        <v>0.66144950950320347</v>
      </c>
      <c r="AP294" s="9">
        <f>'[1]4'!L$21+'[1]4'!L$27*Table6[[#This Row],[TV_State]]+'[1]4'!L$22*Table6[[#This Row],[NJ_DUM]]+'[1]4'!L$23*Table6[[#This Row],[NY_DUM]]+'[1]4'!L$24*Table6[[#This Row],[PA_DUM]]+'[1]4'!L$25*Table6[[#This Row],[CT_DUM]]+'[1]4'!L$26*Table6[[#This Row],[DL_DUM]]</f>
        <v>1158.4782308284093</v>
      </c>
      <c r="AQ294" s="9">
        <f>Table6[[#This Row],[sales]]-Table6[[#This Row],[Pred_4]]</f>
        <v>9436.3516521841484</v>
      </c>
      <c r="AR294">
        <f>ABS(Table6[[#This Row],[Res_4]]/Table6[[#This Row],[sales]])</f>
        <v>0.89065626880089144</v>
      </c>
      <c r="AS294" s="9">
        <f>'[1]5'!L$20+'[1]5'!L$26*Table6[[#This Row],[Radio_State]]+'[1]5'!L$21*Table6[[#This Row],[NJ_DUM]]+'[1]5'!L$22*Table6[[#This Row],[NY_DUM]]+'[1]5'!L$23*Table6[[#This Row],[PA_DUM]]+'[1]5'!L$24*Table6[[#This Row],[CT_DUM]]+'[1]5'!L$25*Table6[[#This Row],[DL_DUM]]</f>
        <v>1285.6443531073446</v>
      </c>
      <c r="AT294" s="9">
        <f>Table6[[#This Row],[sales]]-Table6[[#This Row],[Pred_5]]</f>
        <v>9309.1855299052113</v>
      </c>
      <c r="AU294" s="9">
        <f>ABS(Table6[[#This Row],[Red_5]]/Table6[[#This Row],[sales]])</f>
        <v>0.87865361055313307</v>
      </c>
      <c r="AV294" s="9">
        <f>'[1]6'!L$20+'[1]6'!L$26*Table6[[#This Row],[Online]]+'[1]6'!L$21*Table6[[#This Row],[NJ_DUM]]+'[1]6'!L$22*Table6[[#This Row],[NY_DUM]]+'[1]6'!L$23*Table6[[#This Row],[PA_DUM]]+'[1]6'!L$24*Table6[[#This Row],[CT_DUM]]+'[1]6'!L$25*Table6[[#This Row],[DL_DUM]]</f>
        <v>1339.6188310350267</v>
      </c>
      <c r="AW294" s="9">
        <f>Table6[[#This Row],[sales]]-Table6[[#This Row],[Pred_6]]</f>
        <v>9255.2110519775306</v>
      </c>
      <c r="AX294" s="9">
        <f>ABS(Table6[[#This Row],[Red_6]]/Table6[[#This Row],[sales]])</f>
        <v>0.87355919388730041</v>
      </c>
      <c r="AY294" s="9">
        <f>'[1]7'!L$21+'[1]7'!L$27*Table6[[#This Row],[LNTV]]+'[1]7'!L$22*Table6[[#This Row],[NJ_DUM]]+'[1]7'!L$23*Table6[[#This Row],[NY_DUM]]+'[1]7'!L$24*Table6[[#This Row],[PA_DUM]]+'[1]7'!L$25*Table6[[#This Row],[CT_DUM]]+'[1]7'!L$26*Table6[[#This Row],[DL_DUM]]</f>
        <v>6.0682992527232704</v>
      </c>
      <c r="AZ294" s="9">
        <f>Table6[[#This Row],[sales]]-Table6[[#This Row],[Pred_7]]</f>
        <v>10588.761583759833</v>
      </c>
      <c r="BA294" s="9">
        <f>ABS(Table6[[#This Row],[Red_7]]/Table6[[#This Row],[sales]])</f>
        <v>0.99942723957630941</v>
      </c>
      <c r="BB294" s="9">
        <f>'[1]8'!O$22+'[1]8'!O$28*Table6[[#This Row],[LNRADIOLING]]+'[1]8'!O$23*Table6[[#This Row],[DL_DUM]]+'[1]8'!O$24*Table6[[#This Row],[CT_DUM]]+'[1]8'!O$25*Table6[[#This Row],[PA_DUM]]+'[1]8'!O$26*Table6[[#This Row],[NY_DUM]]+'[1]8'!O$27*Table6[[#This Row],[NJ_DUM]]</f>
        <v>8.5447557097848907</v>
      </c>
      <c r="BC294" s="9">
        <f>Table6[[#This Row],[sales]]-Table6[[#This Row],[Pred_8]]</f>
        <v>10586.285127302772</v>
      </c>
      <c r="BD294" s="9">
        <f>ABS(Table6[[#This Row],[Red_8]]/Table6[[#This Row],[sales]])</f>
        <v>0.99919349760174203</v>
      </c>
      <c r="BE294" s="9">
        <f>'[1]9'!M$19+'[1]9'!M$21*Table6[[#This Row],[LNONLINE]]+'[1]9'!M$20*Table6[[#This Row],[DL_DUM]]+'[1]9'!M$22*Table6[[#This Row],[CT_DUM]]+'[1]9'!M$23*Table6[[#This Row],[PA_DUM]]+'[1]9'!M$24*Table6[[#This Row],[NY_DUM]]+'[1]9'!M$25*Table6[[#This Row],[NJ_DUM]]</f>
        <v>8.4819393011367161</v>
      </c>
      <c r="BF294" s="9">
        <f>Table6[[#This Row],[sales]]-Table6[[#This Row],[Pred_9]]</f>
        <v>10586.34794371142</v>
      </c>
      <c r="BG294" s="9">
        <f>ABS(Table6[[#This Row],[Red_9]]/Table6[[#This Row],[sales]])</f>
        <v>0.99919942656986538</v>
      </c>
      <c r="BH294" s="9">
        <f>'[1]10'!P$22+'[1]10'!P$30*Table6[[#This Row],[LNTV]]+'[1]10'!P$29*Table6[[#This Row],[LNRADIOLING]]+'[1]10'!P$24*Table6[[#This Row],[LNONLINELING]]+'[1]10'!P$23*Table6[[#This Row],[DL_DUM]]+'[1]10'!P$25*Table6[[#This Row],[CT_DUM]]+'[1]10'!P$26*Table6[[#This Row],[PA_DUM]]+'[1]10'!P$27*Table6[[#This Row],[NY_DUM]]+'[1]10'!P$28*Table6[[#This Row],[NJ_DUM]]</f>
        <v>8.4231572581866327</v>
      </c>
      <c r="BI294" s="9">
        <f>Table6[[#This Row],[sales]]-Table6[[#This Row],[Pred_10]]</f>
        <v>10586.40672575437</v>
      </c>
      <c r="BJ294" s="45">
        <f>ABS(Table6[[#This Row],[Red_10]]/Table6[[#This Row],[sales]])</f>
        <v>0.99920497475172376</v>
      </c>
      <c r="BK294" s="9">
        <f>'[1]11'!P$32+'[1]11'!P$40*Table6[[#This Row],[LNONLINELING]]+'[1]11'!P$39*Table6[[#This Row],[LNRADIOLING]]+'[1]11'!P$38*Table6[[#This Row],[LNTVLING]]+'[1]11'!P$33*Table6[[#This Row],[DL_DUM]]+'[1]11'!P$34*Table6[[#This Row],[CT_DUM]]+'[1]11'!P$35*Table6[[#This Row],[PA_DUM]]+'[1]11'!P$36*Table6[[#This Row],[NY_DUM]]+'[1]11'!P$37*Table6[[#This Row],[NJ_DUM]]</f>
        <v>8.4531279948265698</v>
      </c>
      <c r="BL294" s="9">
        <f>Table6[[#This Row],[sales]]-Table6[[#This Row],[ Pred_11]]</f>
        <v>10586.376755017731</v>
      </c>
      <c r="BM294" s="47">
        <f>ABS(Table6[[#This Row],[ Red_11]]/Table6[[#This Row],[sales]])</f>
        <v>0.9992021459439967</v>
      </c>
      <c r="BN294" s="9">
        <f>'[1]12'!K$22+'[1]12'!K$28*Table6[[#This Row],[COMBINE LN LING]]+'[1]12'!K$23*Table6[[#This Row],[DL_DUM]]+'[1]12'!K$24*Table6[[#This Row],[CT_DUM]]+'[1]12'!K$25*Table6[[#This Row],[PA_DUM]]+'[1]12'!K$26*Table6[[#This Row],[NY_DUM]]+'[1]12'!K$27*Table6[[#This Row],[NJ_DUM]]</f>
        <v>8.5190912586142389</v>
      </c>
      <c r="BO294" s="9">
        <f>Table6[[#This Row],[sales]]-Table6[[#This Row],[ Pred_12]]</f>
        <v>10586.310791753942</v>
      </c>
      <c r="BP294" s="47">
        <f>ABS(Table6[[#This Row],[ Red_12]]/Table6[[#This Row],[sales]])</f>
        <v>0.99919591995787738</v>
      </c>
      <c r="BQ294">
        <f>LN(G294+'2019 Totals and Calculations'!C$18)</f>
        <v>8.2760238763459562</v>
      </c>
      <c r="BR294">
        <f>LN(Table6[[#This Row],[PROF RADIO]]+'2019 Totals and Calculations'!D$18)</f>
        <v>6.4188466252405902</v>
      </c>
      <c r="BS294">
        <f>LN(Table6[[#This Row],[ONLINE LINGERING]]+'2019 Totals and Calculations'!E$18)</f>
        <v>5.8639880349101405</v>
      </c>
      <c r="BT294">
        <f>MONTH(Table6[[#This Row],[Date]])</f>
        <v>8</v>
      </c>
      <c r="BU294">
        <f t="shared" si="121"/>
        <v>0</v>
      </c>
      <c r="BV294">
        <f t="shared" si="122"/>
        <v>0</v>
      </c>
      <c r="BW294">
        <f t="shared" si="123"/>
        <v>0</v>
      </c>
      <c r="BX294">
        <f t="shared" si="124"/>
        <v>0</v>
      </c>
      <c r="BY294">
        <f t="shared" si="125"/>
        <v>0</v>
      </c>
      <c r="BZ294">
        <f t="shared" si="126"/>
        <v>0</v>
      </c>
      <c r="CA294">
        <f t="shared" si="127"/>
        <v>0</v>
      </c>
      <c r="CB294">
        <f t="shared" si="128"/>
        <v>1</v>
      </c>
      <c r="CC294">
        <f t="shared" si="129"/>
        <v>0</v>
      </c>
      <c r="CD294">
        <f t="shared" si="130"/>
        <v>0</v>
      </c>
      <c r="CE294">
        <f t="shared" si="131"/>
        <v>0</v>
      </c>
      <c r="CF294">
        <f t="shared" si="132"/>
        <v>0</v>
      </c>
      <c r="CG294">
        <f t="shared" si="133"/>
        <v>136</v>
      </c>
      <c r="CH29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11596.003027537488</v>
      </c>
      <c r="CI294" s="79">
        <f>Table6[[#This Row],[sales]]-CH294</f>
        <v>-1001.1731445249316</v>
      </c>
      <c r="CJ294">
        <f>ABS(Table6[[#This Row],[sales]]-CH294)/Table6[[#This Row],[sales]]</f>
        <v>9.4496386971742091E-2</v>
      </c>
      <c r="CK29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12274.527636616129</v>
      </c>
      <c r="CL294" s="79">
        <f>Table6[[#This Row],[sales]]-CK294</f>
        <v>-1679.697753603572</v>
      </c>
      <c r="CM294">
        <f>ABS(Table6[[#This Row],[sales]]-CK294)/Table6[[#This Row],[sales]]</f>
        <v>0.1585393793152593</v>
      </c>
      <c r="CN29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9330.9724509078569</v>
      </c>
      <c r="CO294" s="79">
        <f>Table6[[#This Row],[sales]]-CN294</f>
        <v>1263.8574321046999</v>
      </c>
      <c r="CP294">
        <f>ABS(Table6[[#This Row],[sales]]-CN294)/Table6[[#This Row],[sales]]</f>
        <v>0.11929001655148161</v>
      </c>
      <c r="CQ29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10042.846040032369</v>
      </c>
      <c r="CR294" s="79">
        <f>Table6[[#This Row],[sales]]-CQ294</f>
        <v>551.98384298018755</v>
      </c>
      <c r="CS294">
        <f>ABS(Table6[[#This Row],[sales]]-CQ294)/Table6[[#This Row],[sales]]</f>
        <v>5.2099358750934022E-2</v>
      </c>
    </row>
    <row r="295" spans="1:97" x14ac:dyDescent="0.2">
      <c r="A295">
        <v>294</v>
      </c>
      <c r="B295" t="s">
        <v>322</v>
      </c>
      <c r="C295" s="5">
        <v>43688</v>
      </c>
      <c r="D295" s="6">
        <v>4215.4864467125353</v>
      </c>
      <c r="E295" s="8">
        <f>YEAR(Table6[[#This Row],[Date]])</f>
        <v>2019</v>
      </c>
      <c r="F295" s="6">
        <f>Table6[[#This Row],[TV_State]]+Table6[[#This Row],[Radio_State]]+Table6[[#This Row],[Online]]</f>
        <v>5152.2612126486547</v>
      </c>
      <c r="G295" s="6">
        <f t="shared" si="108"/>
        <v>3761.7555141089633</v>
      </c>
      <c r="H295" s="6">
        <f>LN(Table6[[#This Row],[PROF TV LING]])</f>
        <v>8.2326410194740163</v>
      </c>
      <c r="I295" s="6">
        <f t="shared" si="109"/>
        <v>8.3465202722496361</v>
      </c>
      <c r="J295" s="6">
        <v>624.51651062407939</v>
      </c>
      <c r="K295" s="6">
        <f t="shared" si="114"/>
        <v>587.52774551236894</v>
      </c>
      <c r="L295" s="6">
        <f>0.5*J294+0.5*Table6[[#This Row],[Radio_State]]</f>
        <v>621.42484472990088</v>
      </c>
      <c r="M295" s="6">
        <f>LN(Table6[[#This Row],[RADIO LINGERING ]])</f>
        <v>6.4320149780230684</v>
      </c>
      <c r="N295" s="6">
        <f t="shared" si="110"/>
        <v>6.4369777673651969</v>
      </c>
      <c r="O295" s="6">
        <v>312.25825531203969</v>
      </c>
      <c r="P295" s="6">
        <f t="shared" si="111"/>
        <v>310.71534373313108</v>
      </c>
      <c r="Q295" s="6">
        <f>0.3*O294+0.7*Table6[[#This Row],[Online]]</f>
        <v>311.33075554378615</v>
      </c>
      <c r="R295" s="6">
        <f>LN(Table6[[#This Row],[ONLINE LINGERING]])</f>
        <v>5.7408558696885086</v>
      </c>
      <c r="S295" s="6">
        <f t="shared" si="112"/>
        <v>5.7438305868052515</v>
      </c>
      <c r="T295" s="6">
        <v>9346.0538006271836</v>
      </c>
      <c r="U295" s="6">
        <f t="shared" si="113"/>
        <v>9.1427094797842674</v>
      </c>
      <c r="V295" s="8">
        <f>YEAR(Table6[[#This Row],[Date]])</f>
        <v>2019</v>
      </c>
      <c r="W295" s="8">
        <f>WEEKNUM(Table6[[#This Row],[Date]])</f>
        <v>33</v>
      </c>
      <c r="X295" t="s">
        <v>459</v>
      </c>
      <c r="Y295" s="9">
        <f>Table6[[#This Row],[LNTVLING]]+Table6[[#This Row],[LNRADIOLING]]+Table6[[#This Row],[LNONLINELING]]</f>
        <v>20.405511867185595</v>
      </c>
      <c r="Z295">
        <f t="shared" si="134"/>
        <v>1</v>
      </c>
      <c r="AA295">
        <f t="shared" si="115"/>
        <v>0</v>
      </c>
      <c r="AB295">
        <f t="shared" si="116"/>
        <v>1</v>
      </c>
      <c r="AC295">
        <f t="shared" si="117"/>
        <v>0</v>
      </c>
      <c r="AD295">
        <f t="shared" si="118"/>
        <v>0</v>
      </c>
      <c r="AE295">
        <f t="shared" si="119"/>
        <v>0</v>
      </c>
      <c r="AF295">
        <f t="shared" si="120"/>
        <v>0</v>
      </c>
      <c r="AG295" s="9">
        <f>'[1]1'!J$20+'[1]1'!J$21*Table6[[#This Row],[TV_State]]</f>
        <v>5475.3641014747727</v>
      </c>
      <c r="AH295" s="9">
        <f>Table6[[#This Row],[sales]]-Table6[[#This Row],[Pred_1]]</f>
        <v>3870.6896991524109</v>
      </c>
      <c r="AI295">
        <f>ABS(Table6[[#This Row],[Res_1]])/Table6[[#This Row],[sales]]</f>
        <v>0.41415230232172012</v>
      </c>
      <c r="AJ295" s="9">
        <f>'[1]2'!J$20+'[1]2'!J$21*Table6[[#This Row],[Radio_State]]</f>
        <v>4455.9435148448274</v>
      </c>
      <c r="AK295" s="9">
        <f>Table6[[#This Row],[sales]]-Table6[[#This Row],[ Pred_2 ]]</f>
        <v>4890.1102857823562</v>
      </c>
      <c r="AL295">
        <f>ABS(Table6[[#This Row],[ Res_2 ]])/Table6[[#This Row],[sales]]</f>
        <v>0.52322727753334741</v>
      </c>
      <c r="AM295" s="10">
        <f>'[1]3'!J$20+'[1]3'!J$21*Data!O295</f>
        <v>3604.7464003430091</v>
      </c>
      <c r="AN295" s="9">
        <f>Table6[[#This Row],[sales]]-Table6[[#This Row],[Pred_3]]</f>
        <v>5741.3074002841749</v>
      </c>
      <c r="AO295" s="9">
        <f>ABS(Table6[[#This Row],[Res_3]])/Table6[[#This Row],[sales]]</f>
        <v>0.61430284083094988</v>
      </c>
      <c r="AP295" s="9">
        <f>'[1]4'!L$21+'[1]4'!L$27*Table6[[#This Row],[TV_State]]+'[1]4'!L$22*Table6[[#This Row],[NJ_DUM]]+'[1]4'!L$23*Table6[[#This Row],[NY_DUM]]+'[1]4'!L$24*Table6[[#This Row],[PA_DUM]]+'[1]4'!L$25*Table6[[#This Row],[CT_DUM]]+'[1]4'!L$26*Table6[[#This Row],[DL_DUM]]</f>
        <v>1167.6847131932348</v>
      </c>
      <c r="AQ295" s="9">
        <f>Table6[[#This Row],[sales]]-Table6[[#This Row],[Pred_4]]</f>
        <v>8178.3690874339491</v>
      </c>
      <c r="AR295">
        <f>ABS(Table6[[#This Row],[Res_4]]/Table6[[#This Row],[sales]])</f>
        <v>0.87506120357290529</v>
      </c>
      <c r="AS295" s="9">
        <f>'[1]5'!L$20+'[1]5'!L$26*Table6[[#This Row],[Radio_State]]+'[1]5'!L$21*Table6[[#This Row],[NJ_DUM]]+'[1]5'!L$22*Table6[[#This Row],[NY_DUM]]+'[1]5'!L$23*Table6[[#This Row],[PA_DUM]]+'[1]5'!L$24*Table6[[#This Row],[CT_DUM]]+'[1]5'!L$25*Table6[[#This Row],[DL_DUM]]</f>
        <v>1296.5368813551472</v>
      </c>
      <c r="AT295" s="9">
        <f>Table6[[#This Row],[sales]]-Table6[[#This Row],[Pred_5]]</f>
        <v>8049.5169192720368</v>
      </c>
      <c r="AU295" s="9">
        <f>ABS(Table6[[#This Row],[Red_5]]/Table6[[#This Row],[sales]])</f>
        <v>0.86127440425517987</v>
      </c>
      <c r="AV295" s="9">
        <f>'[1]6'!L$20+'[1]6'!L$26*Table6[[#This Row],[Online]]+'[1]6'!L$21*Table6[[#This Row],[NJ_DUM]]+'[1]6'!L$22*Table6[[#This Row],[NY_DUM]]+'[1]6'!L$23*Table6[[#This Row],[PA_DUM]]+'[1]6'!L$24*Table6[[#This Row],[CT_DUM]]+'[1]6'!L$25*Table6[[#This Row],[DL_DUM]]</f>
        <v>1353.074557357241</v>
      </c>
      <c r="AW295" s="9">
        <f>Table6[[#This Row],[sales]]-Table6[[#This Row],[Pred_6]]</f>
        <v>7992.9792432699423</v>
      </c>
      <c r="AX295" s="9">
        <f>ABS(Table6[[#This Row],[Red_6]]/Table6[[#This Row],[sales]])</f>
        <v>0.85522504083312245</v>
      </c>
      <c r="AY295" s="9">
        <f>'[1]7'!L$21+'[1]7'!L$27*Table6[[#This Row],[LNTV]]+'[1]7'!L$22*Table6[[#This Row],[NJ_DUM]]+'[1]7'!L$23*Table6[[#This Row],[NY_DUM]]+'[1]7'!L$24*Table6[[#This Row],[PA_DUM]]+'[1]7'!L$25*Table6[[#This Row],[CT_DUM]]+'[1]7'!L$26*Table6[[#This Row],[DL_DUM]]</f>
        <v>6.069400600013271</v>
      </c>
      <c r="AZ295" s="9">
        <f>Table6[[#This Row],[sales]]-Table6[[#This Row],[Pred_7]]</f>
        <v>9339.9844000271696</v>
      </c>
      <c r="BA295" s="9">
        <f>ABS(Table6[[#This Row],[Red_7]]/Table6[[#This Row],[sales]])</f>
        <v>0.99935059216119571</v>
      </c>
      <c r="BB295" s="9">
        <f>'[1]8'!O$22+'[1]8'!O$28*Table6[[#This Row],[LNRADIOLING]]+'[1]8'!O$23*Table6[[#This Row],[DL_DUM]]+'[1]8'!O$24*Table6[[#This Row],[CT_DUM]]+'[1]8'!O$25*Table6[[#This Row],[PA_DUM]]+'[1]8'!O$26*Table6[[#This Row],[NY_DUM]]+'[1]8'!O$27*Table6[[#This Row],[NJ_DUM]]</f>
        <v>8.5454655757886684</v>
      </c>
      <c r="BC295" s="9">
        <f>Table6[[#This Row],[sales]]-Table6[[#This Row],[Pred_8]]</f>
        <v>9337.5083350513942</v>
      </c>
      <c r="BD295" s="9">
        <f>ABS(Table6[[#This Row],[Red_8]]/Table6[[#This Row],[sales]])</f>
        <v>0.99908566056240589</v>
      </c>
      <c r="BE295" s="9">
        <f>'[1]9'!M$19+'[1]9'!M$21*Table6[[#This Row],[LNONLINE]]+'[1]9'!M$20*Table6[[#This Row],[DL_DUM]]+'[1]9'!M$22*Table6[[#This Row],[CT_DUM]]+'[1]9'!M$23*Table6[[#This Row],[PA_DUM]]+'[1]9'!M$24*Table6[[#This Row],[NY_DUM]]+'[1]9'!M$25*Table6[[#This Row],[NJ_DUM]]</f>
        <v>8.4850897494680488</v>
      </c>
      <c r="BF295" s="9">
        <f>Table6[[#This Row],[sales]]-Table6[[#This Row],[Pred_9]]</f>
        <v>9337.5687108777147</v>
      </c>
      <c r="BG295" s="9">
        <f>ABS(Table6[[#This Row],[Red_9]]/Table6[[#This Row],[sales]])</f>
        <v>0.9990921205965132</v>
      </c>
      <c r="BH295" s="9">
        <f>'[1]10'!P$22+'[1]10'!P$30*Table6[[#This Row],[LNTV]]+'[1]10'!P$29*Table6[[#This Row],[LNRADIOLING]]+'[1]10'!P$24*Table6[[#This Row],[LNONLINELING]]+'[1]10'!P$23*Table6[[#This Row],[DL_DUM]]+'[1]10'!P$25*Table6[[#This Row],[CT_DUM]]+'[1]10'!P$26*Table6[[#This Row],[PA_DUM]]+'[1]10'!P$27*Table6[[#This Row],[NY_DUM]]+'[1]10'!P$28*Table6[[#This Row],[NJ_DUM]]</f>
        <v>8.4249683414628507</v>
      </c>
      <c r="BI295" s="9">
        <f>Table6[[#This Row],[sales]]-Table6[[#This Row],[Pred_10]]</f>
        <v>9337.6288322857199</v>
      </c>
      <c r="BJ295" s="45">
        <f>ABS(Table6[[#This Row],[Red_10]]/Table6[[#This Row],[sales]])</f>
        <v>0.99909855340861631</v>
      </c>
      <c r="BK295" s="9">
        <f>'[1]11'!P$32+'[1]11'!P$40*Table6[[#This Row],[LNONLINELING]]+'[1]11'!P$39*Table6[[#This Row],[LNRADIOLING]]+'[1]11'!P$38*Table6[[#This Row],[LNTVLING]]+'[1]11'!P$33*Table6[[#This Row],[DL_DUM]]+'[1]11'!P$34*Table6[[#This Row],[CT_DUM]]+'[1]11'!P$35*Table6[[#This Row],[PA_DUM]]+'[1]11'!P$36*Table6[[#This Row],[NY_DUM]]+'[1]11'!P$37*Table6[[#This Row],[NJ_DUM]]</f>
        <v>8.4469789325222866</v>
      </c>
      <c r="BL295" s="9">
        <f>Table6[[#This Row],[sales]]-Table6[[#This Row],[ Pred_11]]</f>
        <v>9337.6068216946605</v>
      </c>
      <c r="BM295" s="47">
        <f>ABS(Table6[[#This Row],[ Red_11]]/Table6[[#This Row],[sales]])</f>
        <v>0.99909619834074181</v>
      </c>
      <c r="BN295" s="9">
        <f>'[1]12'!K$22+'[1]12'!K$28*Table6[[#This Row],[COMBINE LN LING]]+'[1]12'!K$23*Table6[[#This Row],[DL_DUM]]+'[1]12'!K$24*Table6[[#This Row],[CT_DUM]]+'[1]12'!K$25*Table6[[#This Row],[PA_DUM]]+'[1]12'!K$26*Table6[[#This Row],[NY_DUM]]+'[1]12'!K$27*Table6[[#This Row],[NJ_DUM]]</f>
        <v>8.5261143183112225</v>
      </c>
      <c r="BO295" s="9">
        <f>Table6[[#This Row],[sales]]-Table6[[#This Row],[ Pred_12]]</f>
        <v>9337.5276863088729</v>
      </c>
      <c r="BP295" s="47">
        <f>ABS(Table6[[#This Row],[ Red_12]]/Table6[[#This Row],[sales]])</f>
        <v>0.99908773108948523</v>
      </c>
      <c r="BQ295">
        <f>LN(G295+'2019 Totals and Calculations'!C$18)</f>
        <v>8.3243360969758449</v>
      </c>
      <c r="BR295">
        <f>LN(Table6[[#This Row],[PROF RADIO]]+'2019 Totals and Calculations'!D$18)</f>
        <v>6.477409362441084</v>
      </c>
      <c r="BS295">
        <f>LN(Table6[[#This Row],[ONLINE LINGERING]]+'2019 Totals and Calculations'!E$18)</f>
        <v>5.8727038701529448</v>
      </c>
      <c r="BT295">
        <f>MONTH(Table6[[#This Row],[Date]])</f>
        <v>8</v>
      </c>
      <c r="BU295">
        <f t="shared" si="121"/>
        <v>0</v>
      </c>
      <c r="BV295">
        <f t="shared" si="122"/>
        <v>0</v>
      </c>
      <c r="BW295">
        <f t="shared" si="123"/>
        <v>0</v>
      </c>
      <c r="BX295">
        <f t="shared" si="124"/>
        <v>0</v>
      </c>
      <c r="BY295">
        <f t="shared" si="125"/>
        <v>0</v>
      </c>
      <c r="BZ295">
        <f t="shared" si="126"/>
        <v>0</v>
      </c>
      <c r="CA295">
        <f t="shared" si="127"/>
        <v>0</v>
      </c>
      <c r="CB295">
        <f t="shared" si="128"/>
        <v>1</v>
      </c>
      <c r="CC295">
        <f t="shared" si="129"/>
        <v>0</v>
      </c>
      <c r="CD295">
        <f t="shared" si="130"/>
        <v>0</v>
      </c>
      <c r="CE295">
        <f t="shared" si="131"/>
        <v>0</v>
      </c>
      <c r="CF295">
        <f t="shared" si="132"/>
        <v>0</v>
      </c>
      <c r="CG295">
        <f t="shared" si="133"/>
        <v>137</v>
      </c>
      <c r="CH29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11796.005008389373</v>
      </c>
      <c r="CI295" s="79">
        <f>Table6[[#This Row],[sales]]-CH295</f>
        <v>-2449.9512077621894</v>
      </c>
      <c r="CJ295">
        <f>ABS(Table6[[#This Row],[sales]]-CH295)/Table6[[#This Row],[sales]]</f>
        <v>0.26213750316714218</v>
      </c>
      <c r="CK29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12525.166112955263</v>
      </c>
      <c r="CL295" s="79">
        <f>Table6[[#This Row],[sales]]-CK295</f>
        <v>-3179.1123123280795</v>
      </c>
      <c r="CM295">
        <f>ABS(Table6[[#This Row],[sales]]-CK295)/Table6[[#This Row],[sales]]</f>
        <v>0.34015557583402095</v>
      </c>
      <c r="CN29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9379.6226292608808</v>
      </c>
      <c r="CO295" s="79">
        <f>Table6[[#This Row],[sales]]-CN295</f>
        <v>-33.568828633697194</v>
      </c>
      <c r="CP295">
        <f>ABS(Table6[[#This Row],[sales]]-CN295)/Table6[[#This Row],[sales]]</f>
        <v>3.5917649683810397E-3</v>
      </c>
      <c r="CQ29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10222.876732679504</v>
      </c>
      <c r="CR295" s="79">
        <f>Table6[[#This Row],[sales]]-CQ295</f>
        <v>-876.82293205232054</v>
      </c>
      <c r="CS295">
        <f>ABS(Table6[[#This Row],[sales]]-CQ295)/Table6[[#This Row],[sales]]</f>
        <v>9.381744966987883E-2</v>
      </c>
    </row>
    <row r="296" spans="1:97" x14ac:dyDescent="0.2">
      <c r="A296">
        <v>295</v>
      </c>
      <c r="B296" t="s">
        <v>322</v>
      </c>
      <c r="C296" s="5">
        <v>43695</v>
      </c>
      <c r="D296" s="6">
        <v>4257.641311179661</v>
      </c>
      <c r="E296" s="8">
        <f>YEAR(Table6[[#This Row],[Date]])</f>
        <v>2019</v>
      </c>
      <c r="F296" s="6">
        <f>Table6[[#This Row],[TV_State]]+Table6[[#This Row],[Radio_State]]+Table6[[#This Row],[Online]]</f>
        <v>5203.7838247751415</v>
      </c>
      <c r="G296" s="6">
        <f t="shared" si="108"/>
        <v>3910.5212532301725</v>
      </c>
      <c r="H296" s="6">
        <f>LN(Table6[[#This Row],[PROF TV LING]])</f>
        <v>8.2714259569406359</v>
      </c>
      <c r="I296" s="6">
        <f t="shared" si="109"/>
        <v>8.3564706031028031</v>
      </c>
      <c r="J296" s="6">
        <v>630.76167573032023</v>
      </c>
      <c r="K296" s="6">
        <f t="shared" si="114"/>
        <v>609.14471062134453</v>
      </c>
      <c r="L296" s="6">
        <f>0.5*J295+0.5*Table6[[#This Row],[Radio_State]]</f>
        <v>627.63909317719981</v>
      </c>
      <c r="M296" s="6">
        <f>LN(Table6[[#This Row],[RADIO LINGERING ]])</f>
        <v>6.4419653088762363</v>
      </c>
      <c r="N296" s="6">
        <f t="shared" si="110"/>
        <v>6.4469280982183648</v>
      </c>
      <c r="O296" s="6">
        <v>315.38083786516012</v>
      </c>
      <c r="P296" s="6">
        <f t="shared" si="111"/>
        <v>313.98118962555139</v>
      </c>
      <c r="Q296" s="6">
        <f>0.3*O295+0.7*Table6[[#This Row],[Online]]</f>
        <v>314.44406309922397</v>
      </c>
      <c r="R296" s="6">
        <f>LN(Table6[[#This Row],[ONLINE LINGERING]])</f>
        <v>5.7508062005416765</v>
      </c>
      <c r="S296" s="6">
        <f t="shared" si="112"/>
        <v>5.7537809176584194</v>
      </c>
      <c r="T296" s="6">
        <v>11072.280482751668</v>
      </c>
      <c r="U296" s="6">
        <f t="shared" si="113"/>
        <v>9.3122000101550526</v>
      </c>
      <c r="V296" s="8">
        <f>YEAR(Table6[[#This Row],[Date]])</f>
        <v>2019</v>
      </c>
      <c r="W296" s="8">
        <f>WEEKNUM(Table6[[#This Row],[Date]])</f>
        <v>34</v>
      </c>
      <c r="X296" t="s">
        <v>460</v>
      </c>
      <c r="Y296" s="9">
        <f>Table6[[#This Row],[LNTVLING]]+Table6[[#This Row],[LNRADIOLING]]+Table6[[#This Row],[LNONLINELING]]</f>
        <v>20.464197466358549</v>
      </c>
      <c r="Z296">
        <f t="shared" si="134"/>
        <v>1</v>
      </c>
      <c r="AA296">
        <f t="shared" si="115"/>
        <v>0</v>
      </c>
      <c r="AB296">
        <f t="shared" si="116"/>
        <v>1</v>
      </c>
      <c r="AC296">
        <f t="shared" si="117"/>
        <v>0</v>
      </c>
      <c r="AD296">
        <f t="shared" si="118"/>
        <v>0</v>
      </c>
      <c r="AE296">
        <f t="shared" si="119"/>
        <v>0</v>
      </c>
      <c r="AF296">
        <f t="shared" si="120"/>
        <v>0</v>
      </c>
      <c r="AG296" s="9">
        <f>'[1]1'!J$20+'[1]1'!J$21*Table6[[#This Row],[TV_State]]</f>
        <v>5516.8204170349582</v>
      </c>
      <c r="AH296" s="9">
        <f>Table6[[#This Row],[sales]]-Table6[[#This Row],[Pred_1]]</f>
        <v>5555.4600657167102</v>
      </c>
      <c r="AI296">
        <f>ABS(Table6[[#This Row],[Res_1]])/Table6[[#This Row],[sales]]</f>
        <v>0.50174488212893198</v>
      </c>
      <c r="AJ296" s="9">
        <f>'[1]2'!J$20+'[1]2'!J$21*Table6[[#This Row],[Radio_State]]</f>
        <v>4483.3601319533009</v>
      </c>
      <c r="AK296" s="9">
        <f>Table6[[#This Row],[sales]]-Table6[[#This Row],[ Pred_2 ]]</f>
        <v>6588.9203507983675</v>
      </c>
      <c r="AL296">
        <f>ABS(Table6[[#This Row],[ Res_2 ]])/Table6[[#This Row],[sales]]</f>
        <v>0.59508250003804974</v>
      </c>
      <c r="AM296" s="10">
        <f>'[1]3'!J$20+'[1]3'!J$21*Data!O296</f>
        <v>3622.7865625291906</v>
      </c>
      <c r="AN296" s="9">
        <f>Table6[[#This Row],[sales]]-Table6[[#This Row],[Pred_3]]</f>
        <v>7449.4939202224778</v>
      </c>
      <c r="AO296" s="9">
        <f>ABS(Table6[[#This Row],[Res_3]])/Table6[[#This Row],[sales]]</f>
        <v>0.67280574510619151</v>
      </c>
      <c r="AP296" s="9">
        <f>'[1]4'!L$21+'[1]4'!L$27*Table6[[#This Row],[TV_State]]+'[1]4'!L$22*Table6[[#This Row],[NJ_DUM]]+'[1]4'!L$23*Table6[[#This Row],[NY_DUM]]+'[1]4'!L$24*Table6[[#This Row],[PA_DUM]]+'[1]4'!L$25*Table6[[#This Row],[CT_DUM]]+'[1]4'!L$26*Table6[[#This Row],[DL_DUM]]</f>
        <v>1176.983260381709</v>
      </c>
      <c r="AQ296" s="9">
        <f>Table6[[#This Row],[sales]]-Table6[[#This Row],[Pred_4]]</f>
        <v>9895.2972223699599</v>
      </c>
      <c r="AR296">
        <f>ABS(Table6[[#This Row],[Res_4]]/Table6[[#This Row],[sales]])</f>
        <v>0.89370001399303367</v>
      </c>
      <c r="AS296" s="9">
        <f>'[1]5'!L$20+'[1]5'!L$26*Table6[[#This Row],[Radio_State]]+'[1]5'!L$21*Table6[[#This Row],[NJ_DUM]]+'[1]5'!L$22*Table6[[#This Row],[NY_DUM]]+'[1]5'!L$23*Table6[[#This Row],[PA_DUM]]+'[1]5'!L$24*Table6[[#This Row],[CT_DUM]]+'[1]5'!L$25*Table6[[#This Row],[DL_DUM]]</f>
        <v>1307.5383348854284</v>
      </c>
      <c r="AT296" s="9">
        <f>Table6[[#This Row],[sales]]-Table6[[#This Row],[Pred_5]]</f>
        <v>9764.74214786624</v>
      </c>
      <c r="AU296" s="9">
        <f>ABS(Table6[[#This Row],[Red_5]]/Table6[[#This Row],[sales]])</f>
        <v>0.88190885004021491</v>
      </c>
      <c r="AV296" s="9">
        <f>'[1]6'!L$20+'[1]6'!L$26*Table6[[#This Row],[Online]]+'[1]6'!L$21*Table6[[#This Row],[NJ_DUM]]+'[1]6'!L$22*Table6[[#This Row],[NY_DUM]]+'[1]6'!L$23*Table6[[#This Row],[PA_DUM]]+'[1]6'!L$24*Table6[[#This Row],[CT_DUM]]+'[1]6'!L$25*Table6[[#This Row],[DL_DUM]]</f>
        <v>1366.6648409426782</v>
      </c>
      <c r="AW296" s="9">
        <f>Table6[[#This Row],[sales]]-Table6[[#This Row],[Pred_6]]</f>
        <v>9705.6156418089904</v>
      </c>
      <c r="AX296" s="9">
        <f>ABS(Table6[[#This Row],[Red_6]]/Table6[[#This Row],[sales]])</f>
        <v>0.87656880232833156</v>
      </c>
      <c r="AY296" s="9">
        <f>'[1]7'!L$21+'[1]7'!L$27*Table6[[#This Row],[LNTV]]+'[1]7'!L$22*Table6[[#This Row],[NJ_DUM]]+'[1]7'!L$23*Table6[[#This Row],[NY_DUM]]+'[1]7'!L$24*Table6[[#This Row],[PA_DUM]]+'[1]7'!L$25*Table6[[#This Row],[CT_DUM]]+'[1]7'!L$26*Table6[[#This Row],[DL_DUM]]</f>
        <v>6.0705019473032715</v>
      </c>
      <c r="AZ296" s="9">
        <f>Table6[[#This Row],[sales]]-Table6[[#This Row],[Pred_7]]</f>
        <v>11066.209980804366</v>
      </c>
      <c r="BA296" s="9">
        <f>ABS(Table6[[#This Row],[Red_7]]/Table6[[#This Row],[sales]])</f>
        <v>0.99945173878527016</v>
      </c>
      <c r="BB296" s="9">
        <f>'[1]8'!O$22+'[1]8'!O$28*Table6[[#This Row],[LNRADIOLING]]+'[1]8'!O$23*Table6[[#This Row],[DL_DUM]]+'[1]8'!O$24*Table6[[#This Row],[CT_DUM]]+'[1]8'!O$25*Table6[[#This Row],[PA_DUM]]+'[1]8'!O$26*Table6[[#This Row],[NY_DUM]]+'[1]8'!O$27*Table6[[#This Row],[NJ_DUM]]</f>
        <v>8.5461754417924425</v>
      </c>
      <c r="BC296" s="9">
        <f>Table6[[#This Row],[sales]]-Table6[[#This Row],[Pred_8]]</f>
        <v>11063.734307309876</v>
      </c>
      <c r="BD296" s="9">
        <f>ABS(Table6[[#This Row],[Red_8]]/Table6[[#This Row],[sales]])</f>
        <v>0.9992281467711096</v>
      </c>
      <c r="BE296" s="9">
        <f>'[1]9'!M$19+'[1]9'!M$21*Table6[[#This Row],[LNONLINE]]+'[1]9'!M$20*Table6[[#This Row],[DL_DUM]]+'[1]9'!M$22*Table6[[#This Row],[CT_DUM]]+'[1]9'!M$23*Table6[[#This Row],[PA_DUM]]+'[1]9'!M$24*Table6[[#This Row],[NY_DUM]]+'[1]9'!M$25*Table6[[#This Row],[NJ_DUM]]</f>
        <v>8.4882401977993815</v>
      </c>
      <c r="BF296" s="9">
        <f>Table6[[#This Row],[sales]]-Table6[[#This Row],[Pred_9]]</f>
        <v>11063.792242553869</v>
      </c>
      <c r="BG296" s="9">
        <f>ABS(Table6[[#This Row],[Red_9]]/Table6[[#This Row],[sales]])</f>
        <v>0.99923337922923627</v>
      </c>
      <c r="BH296" s="9">
        <f>'[1]10'!P$22+'[1]10'!P$30*Table6[[#This Row],[LNTV]]+'[1]10'!P$29*Table6[[#This Row],[LNRADIOLING]]+'[1]10'!P$24*Table6[[#This Row],[LNONLINELING]]+'[1]10'!P$23*Table6[[#This Row],[DL_DUM]]+'[1]10'!P$25*Table6[[#This Row],[CT_DUM]]+'[1]10'!P$26*Table6[[#This Row],[PA_DUM]]+'[1]10'!P$27*Table6[[#This Row],[NY_DUM]]+'[1]10'!P$28*Table6[[#This Row],[NJ_DUM]]</f>
        <v>8.4267794247390686</v>
      </c>
      <c r="BI296" s="9">
        <f>Table6[[#This Row],[sales]]-Table6[[#This Row],[Pred_10]]</f>
        <v>11063.853703326929</v>
      </c>
      <c r="BJ296" s="45">
        <f>ABS(Table6[[#This Row],[Red_10]]/Table6[[#This Row],[sales]])</f>
        <v>0.99923893009774578</v>
      </c>
      <c r="BK296" s="9">
        <f>'[1]11'!P$32+'[1]11'!P$40*Table6[[#This Row],[LNONLINELING]]+'[1]11'!P$39*Table6[[#This Row],[LNRADIOLING]]+'[1]11'!P$38*Table6[[#This Row],[LNTVLING]]+'[1]11'!P$33*Table6[[#This Row],[DL_DUM]]+'[1]11'!P$34*Table6[[#This Row],[CT_DUM]]+'[1]11'!P$35*Table6[[#This Row],[PA_DUM]]+'[1]11'!P$36*Table6[[#This Row],[NY_DUM]]+'[1]11'!P$37*Table6[[#This Row],[NJ_DUM]]</f>
        <v>8.4432405956445269</v>
      </c>
      <c r="BL296" s="9">
        <f>Table6[[#This Row],[sales]]-Table6[[#This Row],[ Pred_11]]</f>
        <v>11063.837242156023</v>
      </c>
      <c r="BM296" s="47">
        <f>ABS(Table6[[#This Row],[ Red_11]]/Table6[[#This Row],[sales]])</f>
        <v>0.99923744339670606</v>
      </c>
      <c r="BN296" s="9">
        <f>'[1]12'!K$22+'[1]12'!K$28*Table6[[#This Row],[COMBINE LN LING]]+'[1]12'!K$23*Table6[[#This Row],[DL_DUM]]+'[1]12'!K$24*Table6[[#This Row],[CT_DUM]]+'[1]12'!K$25*Table6[[#This Row],[PA_DUM]]+'[1]12'!K$26*Table6[[#This Row],[NY_DUM]]+'[1]12'!K$27*Table6[[#This Row],[NJ_DUM]]</f>
        <v>8.5317619783334369</v>
      </c>
      <c r="BO296" s="9">
        <f>Table6[[#This Row],[sales]]-Table6[[#This Row],[ Pred_12]]</f>
        <v>11063.748720773336</v>
      </c>
      <c r="BP296" s="47">
        <f>ABS(Table6[[#This Row],[ Red_12]]/Table6[[#This Row],[sales]])</f>
        <v>0.99922944853215889</v>
      </c>
      <c r="BQ296">
        <f>LN(G296+'2019 Totals and Calculations'!C$18)</f>
        <v>8.3597823152667932</v>
      </c>
      <c r="BR296">
        <f>LN(Table6[[#This Row],[PROF RADIO]]+'2019 Totals and Calculations'!D$18)</f>
        <v>6.5101111226800299</v>
      </c>
      <c r="BS296">
        <f>LN(Table6[[#This Row],[ONLINE LINGERING]]+'2019 Totals and Calculations'!E$18)</f>
        <v>5.8814304248601008</v>
      </c>
      <c r="BT296">
        <f>MONTH(Table6[[#This Row],[Date]])</f>
        <v>8</v>
      </c>
      <c r="BU296">
        <f t="shared" si="121"/>
        <v>0</v>
      </c>
      <c r="BV296">
        <f t="shared" si="122"/>
        <v>0</v>
      </c>
      <c r="BW296">
        <f t="shared" si="123"/>
        <v>0</v>
      </c>
      <c r="BX296">
        <f t="shared" si="124"/>
        <v>0</v>
      </c>
      <c r="BY296">
        <f t="shared" si="125"/>
        <v>0</v>
      </c>
      <c r="BZ296">
        <f t="shared" si="126"/>
        <v>0</v>
      </c>
      <c r="CA296">
        <f t="shared" si="127"/>
        <v>0</v>
      </c>
      <c r="CB296">
        <f t="shared" si="128"/>
        <v>1</v>
      </c>
      <c r="CC296">
        <f t="shared" si="129"/>
        <v>0</v>
      </c>
      <c r="CD296">
        <f t="shared" si="130"/>
        <v>0</v>
      </c>
      <c r="CE296">
        <f t="shared" si="131"/>
        <v>0</v>
      </c>
      <c r="CF296">
        <f t="shared" si="132"/>
        <v>0</v>
      </c>
      <c r="CG296">
        <f t="shared" si="133"/>
        <v>138</v>
      </c>
      <c r="CH29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11953.539091771685</v>
      </c>
      <c r="CI296" s="79">
        <f>Table6[[#This Row],[sales]]-CH296</f>
        <v>-881.25860902001659</v>
      </c>
      <c r="CJ296">
        <f>ABS(Table6[[#This Row],[sales]]-CH296)/Table6[[#This Row],[sales]]</f>
        <v>7.959142747447881E-2</v>
      </c>
      <c r="CK29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12680.03054052579</v>
      </c>
      <c r="CL296" s="79">
        <f>Table6[[#This Row],[sales]]-CK296</f>
        <v>-1607.7500577741212</v>
      </c>
      <c r="CM296">
        <f>ABS(Table6[[#This Row],[sales]]-CK296)/Table6[[#This Row],[sales]]</f>
        <v>0.14520496118922063</v>
      </c>
      <c r="CN29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9428.559469706086</v>
      </c>
      <c r="CO296" s="79">
        <f>Table6[[#This Row],[sales]]-CN296</f>
        <v>1643.7210130455824</v>
      </c>
      <c r="CP296">
        <f>ABS(Table6[[#This Row],[sales]]-CN296)/Table6[[#This Row],[sales]]</f>
        <v>0.14845370071740516</v>
      </c>
      <c r="CQ29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10357.411283746125</v>
      </c>
      <c r="CR296" s="79">
        <f>Table6[[#This Row],[sales]]-CQ296</f>
        <v>714.86919900554312</v>
      </c>
      <c r="CS296">
        <f>ABS(Table6[[#This Row],[sales]]-CQ296)/Table6[[#This Row],[sales]]</f>
        <v>6.4563862893390569E-2</v>
      </c>
    </row>
    <row r="297" spans="1:97" x14ac:dyDescent="0.2">
      <c r="A297">
        <v>296</v>
      </c>
      <c r="B297" t="s">
        <v>322</v>
      </c>
      <c r="C297" s="5">
        <v>43702</v>
      </c>
      <c r="D297" s="6">
        <v>4300.2177242914586</v>
      </c>
      <c r="E297" s="8">
        <f>YEAR(Table6[[#This Row],[Date]])</f>
        <v>2019</v>
      </c>
      <c r="F297" s="6">
        <f>Table6[[#This Row],[TV_State]]+Table6[[#This Row],[Radio_State]]+Table6[[#This Row],[Online]]</f>
        <v>5255.8216630228944</v>
      </c>
      <c r="G297" s="6">
        <f t="shared" si="108"/>
        <v>4027.4301945485577</v>
      </c>
      <c r="H297" s="6">
        <f>LN(Table6[[#This Row],[PROF TV LING]])</f>
        <v>8.3008837826969675</v>
      </c>
      <c r="I297" s="6">
        <f t="shared" si="109"/>
        <v>8.3664209339559719</v>
      </c>
      <c r="J297" s="6">
        <v>637.06929248762344</v>
      </c>
      <c r="K297" s="6">
        <f t="shared" si="114"/>
        <v>623.10700155448399</v>
      </c>
      <c r="L297" s="6">
        <f>0.5*J296+0.5*Table6[[#This Row],[Radio_State]]</f>
        <v>633.9154841089719</v>
      </c>
      <c r="M297" s="6">
        <f>LN(Table6[[#This Row],[RADIO LINGERING ]])</f>
        <v>6.4519156397294042</v>
      </c>
      <c r="N297" s="6">
        <f t="shared" si="110"/>
        <v>6.4568784290715335</v>
      </c>
      <c r="O297" s="6">
        <v>318.53464624381172</v>
      </c>
      <c r="P297" s="6">
        <f t="shared" si="111"/>
        <v>317.16860925833362</v>
      </c>
      <c r="Q297" s="6">
        <f>0.3*O296+0.7*Table6[[#This Row],[Online]]</f>
        <v>317.58850373021619</v>
      </c>
      <c r="R297" s="6">
        <f>LN(Table6[[#This Row],[ONLINE LINGERING]])</f>
        <v>5.7607565313948452</v>
      </c>
      <c r="S297" s="6">
        <f t="shared" si="112"/>
        <v>5.7637312485115881</v>
      </c>
      <c r="T297" s="6">
        <v>10064.118372816369</v>
      </c>
      <c r="U297" s="6">
        <f t="shared" si="113"/>
        <v>9.216731740875856</v>
      </c>
      <c r="V297" s="8">
        <f>YEAR(Table6[[#This Row],[Date]])</f>
        <v>2019</v>
      </c>
      <c r="W297" s="8">
        <f>WEEKNUM(Table6[[#This Row],[Date]])</f>
        <v>35</v>
      </c>
      <c r="X297" t="s">
        <v>461</v>
      </c>
      <c r="Y297" s="9">
        <f>Table6[[#This Row],[LNTVLING]]+Table6[[#This Row],[LNRADIOLING]]+Table6[[#This Row],[LNONLINELING]]</f>
        <v>20.513555953821218</v>
      </c>
      <c r="Z297">
        <f t="shared" si="134"/>
        <v>1</v>
      </c>
      <c r="AA297">
        <f t="shared" si="115"/>
        <v>0</v>
      </c>
      <c r="AB297">
        <f t="shared" si="116"/>
        <v>1</v>
      </c>
      <c r="AC297">
        <f t="shared" si="117"/>
        <v>0</v>
      </c>
      <c r="AD297">
        <f t="shared" si="118"/>
        <v>0</v>
      </c>
      <c r="AE297">
        <f t="shared" si="119"/>
        <v>0</v>
      </c>
      <c r="AF297">
        <f t="shared" si="120"/>
        <v>0</v>
      </c>
      <c r="AG297" s="9">
        <f>'[1]1'!J$20+'[1]1'!J$21*Table6[[#This Row],[TV_State]]</f>
        <v>5558.6912957507448</v>
      </c>
      <c r="AH297" s="9">
        <f>Table6[[#This Row],[sales]]-Table6[[#This Row],[Pred_1]]</f>
        <v>4505.427077065624</v>
      </c>
      <c r="AI297">
        <f>ABS(Table6[[#This Row],[Res_1]])/Table6[[#This Row],[sales]]</f>
        <v>0.44767230572674732</v>
      </c>
      <c r="AJ297" s="9">
        <f>'[1]2'!J$20+'[1]2'!J$21*Table6[[#This Row],[Radio_State]]</f>
        <v>4511.0509152328586</v>
      </c>
      <c r="AK297" s="9">
        <f>Table6[[#This Row],[sales]]-Table6[[#This Row],[ Pred_2 ]]</f>
        <v>5553.0674575835101</v>
      </c>
      <c r="AL297">
        <f>ABS(Table6[[#This Row],[ Res_2 ]])/Table6[[#This Row],[sales]]</f>
        <v>0.55176889339682178</v>
      </c>
      <c r="AM297" s="10">
        <f>'[1]3'!J$20+'[1]3'!J$21*Data!O297</f>
        <v>3641.0071263372338</v>
      </c>
      <c r="AN297" s="9">
        <f>Table6[[#This Row],[sales]]-Table6[[#This Row],[Pred_3]]</f>
        <v>6423.1112464791349</v>
      </c>
      <c r="AO297" s="9">
        <f>ABS(Table6[[#This Row],[Res_3]])/Table6[[#This Row],[sales]]</f>
        <v>0.63821896847201676</v>
      </c>
      <c r="AP297" s="9">
        <f>'[1]4'!L$21+'[1]4'!L$27*Table6[[#This Row],[TV_State]]+'[1]4'!L$22*Table6[[#This Row],[NJ_DUM]]+'[1]4'!L$23*Table6[[#This Row],[NY_DUM]]+'[1]4'!L$24*Table6[[#This Row],[PA_DUM]]+'[1]4'!L$25*Table6[[#This Row],[CT_DUM]]+'[1]4'!L$26*Table6[[#This Row],[DL_DUM]]</f>
        <v>1186.3747930420679</v>
      </c>
      <c r="AQ297" s="9">
        <f>Table6[[#This Row],[sales]]-Table6[[#This Row],[Pred_4]]</f>
        <v>8877.7435797743001</v>
      </c>
      <c r="AR297">
        <f>ABS(Table6[[#This Row],[Res_4]]/Table6[[#This Row],[sales]])</f>
        <v>0.88211835859894894</v>
      </c>
      <c r="AS297" s="9">
        <f>'[1]5'!L$20+'[1]5'!L$26*Table6[[#This Row],[Radio_State]]+'[1]5'!L$21*Table6[[#This Row],[NJ_DUM]]+'[1]5'!L$22*Table6[[#This Row],[NY_DUM]]+'[1]5'!L$23*Table6[[#This Row],[PA_DUM]]+'[1]5'!L$24*Table6[[#This Row],[CT_DUM]]+'[1]5'!L$25*Table6[[#This Row],[DL_DUM]]</f>
        <v>1318.6498029510121</v>
      </c>
      <c r="AT297" s="9">
        <f>Table6[[#This Row],[sales]]-Table6[[#This Row],[Pred_5]]</f>
        <v>8745.4685698653557</v>
      </c>
      <c r="AU297" s="9">
        <f>ABS(Table6[[#This Row],[Red_5]]/Table6[[#This Row],[sales]])</f>
        <v>0.86897512985213443</v>
      </c>
      <c r="AV297" s="9">
        <f>'[1]6'!L$20+'[1]6'!L$26*Table6[[#This Row],[Online]]+'[1]6'!L$21*Table6[[#This Row],[NJ_DUM]]+'[1]6'!L$22*Table6[[#This Row],[NY_DUM]]+'[1]6'!L$23*Table6[[#This Row],[PA_DUM]]+'[1]6'!L$24*Table6[[#This Row],[CT_DUM]]+'[1]6'!L$25*Table6[[#This Row],[DL_DUM]]</f>
        <v>1380.3910273639694</v>
      </c>
      <c r="AW297" s="9">
        <f>Table6[[#This Row],[sales]]-Table6[[#This Row],[Pred_6]]</f>
        <v>8683.7273454524002</v>
      </c>
      <c r="AX297" s="9">
        <f>ABS(Table6[[#This Row],[Red_6]]/Table6[[#This Row],[sales]])</f>
        <v>0.8628403426680209</v>
      </c>
      <c r="AY297" s="9">
        <f>'[1]7'!L$21+'[1]7'!L$27*Table6[[#This Row],[LNTV]]+'[1]7'!L$22*Table6[[#This Row],[NJ_DUM]]+'[1]7'!L$23*Table6[[#This Row],[NY_DUM]]+'[1]7'!L$24*Table6[[#This Row],[PA_DUM]]+'[1]7'!L$25*Table6[[#This Row],[CT_DUM]]+'[1]7'!L$26*Table6[[#This Row],[DL_DUM]]</f>
        <v>6.0716032945932721</v>
      </c>
      <c r="AZ297" s="9">
        <f>Table6[[#This Row],[sales]]-Table6[[#This Row],[Pred_7]]</f>
        <v>10058.046769521776</v>
      </c>
      <c r="BA297" s="9">
        <f>ABS(Table6[[#This Row],[Red_7]]/Table6[[#This Row],[sales]])</f>
        <v>0.9993967078814382</v>
      </c>
      <c r="BB297" s="9">
        <f>'[1]8'!O$22+'[1]8'!O$28*Table6[[#This Row],[LNRADIOLING]]+'[1]8'!O$23*Table6[[#This Row],[DL_DUM]]+'[1]8'!O$24*Table6[[#This Row],[CT_DUM]]+'[1]8'!O$25*Table6[[#This Row],[PA_DUM]]+'[1]8'!O$26*Table6[[#This Row],[NY_DUM]]+'[1]8'!O$27*Table6[[#This Row],[NJ_DUM]]</f>
        <v>8.5468853077962201</v>
      </c>
      <c r="BC297" s="9">
        <f>Table6[[#This Row],[sales]]-Table6[[#This Row],[Pred_8]]</f>
        <v>10055.571487508572</v>
      </c>
      <c r="BD297" s="9">
        <f>ABS(Table6[[#This Row],[Red_8]]/Table6[[#This Row],[sales]])</f>
        <v>0.99915075667920583</v>
      </c>
      <c r="BE297" s="9">
        <f>'[1]9'!M$19+'[1]9'!M$21*Table6[[#This Row],[LNONLINE]]+'[1]9'!M$20*Table6[[#This Row],[DL_DUM]]+'[1]9'!M$22*Table6[[#This Row],[CT_DUM]]+'[1]9'!M$23*Table6[[#This Row],[PA_DUM]]+'[1]9'!M$24*Table6[[#This Row],[NY_DUM]]+'[1]9'!M$25*Table6[[#This Row],[NJ_DUM]]</f>
        <v>8.4913906461307143</v>
      </c>
      <c r="BF297" s="9">
        <f>Table6[[#This Row],[sales]]-Table6[[#This Row],[Pred_9]]</f>
        <v>10055.626982170237</v>
      </c>
      <c r="BG297" s="9">
        <f>ABS(Table6[[#This Row],[Red_9]]/Table6[[#This Row],[sales]])</f>
        <v>0.99915627078979241</v>
      </c>
      <c r="BH297" s="9">
        <f>'[1]10'!P$22+'[1]10'!P$30*Table6[[#This Row],[LNTV]]+'[1]10'!P$29*Table6[[#This Row],[LNRADIOLING]]+'[1]10'!P$24*Table6[[#This Row],[LNONLINELING]]+'[1]10'!P$23*Table6[[#This Row],[DL_DUM]]+'[1]10'!P$25*Table6[[#This Row],[CT_DUM]]+'[1]10'!P$26*Table6[[#This Row],[PA_DUM]]+'[1]10'!P$27*Table6[[#This Row],[NY_DUM]]+'[1]10'!P$28*Table6[[#This Row],[NJ_DUM]]</f>
        <v>8.4285905080152865</v>
      </c>
      <c r="BI297" s="9">
        <f>Table6[[#This Row],[sales]]-Table6[[#This Row],[Pred_10]]</f>
        <v>10055.689782308353</v>
      </c>
      <c r="BJ297" s="45">
        <f>ABS(Table6[[#This Row],[Red_10]]/Table6[[#This Row],[sales]])</f>
        <v>0.99916251079371421</v>
      </c>
      <c r="BK297" s="9">
        <f>'[1]11'!P$32+'[1]11'!P$40*Table6[[#This Row],[LNONLINELING]]+'[1]11'!P$39*Table6[[#This Row],[LNRADIOLING]]+'[1]11'!P$38*Table6[[#This Row],[LNTVLING]]+'[1]11'!P$33*Table6[[#This Row],[DL_DUM]]+'[1]11'!P$34*Table6[[#This Row],[CT_DUM]]+'[1]11'!P$35*Table6[[#This Row],[PA_DUM]]+'[1]11'!P$36*Table6[[#This Row],[NY_DUM]]+'[1]11'!P$37*Table6[[#This Row],[NJ_DUM]]</f>
        <v>8.4410755278621892</v>
      </c>
      <c r="BL297" s="9">
        <f>Table6[[#This Row],[sales]]-Table6[[#This Row],[ Pred_11]]</f>
        <v>10055.677297288506</v>
      </c>
      <c r="BM297" s="47">
        <f>ABS(Table6[[#This Row],[ Red_11]]/Table6[[#This Row],[sales]])</f>
        <v>0.99916127024592016</v>
      </c>
      <c r="BN297" s="9">
        <f>'[1]12'!K$22+'[1]12'!K$28*Table6[[#This Row],[COMBINE LN LING]]+'[1]12'!K$23*Table6[[#This Row],[DL_DUM]]+'[1]12'!K$24*Table6[[#This Row],[CT_DUM]]+'[1]12'!K$25*Table6[[#This Row],[PA_DUM]]+'[1]12'!K$26*Table6[[#This Row],[NY_DUM]]+'[1]12'!K$27*Table6[[#This Row],[NJ_DUM]]</f>
        <v>8.5365120355932831</v>
      </c>
      <c r="BO297" s="9">
        <f>Table6[[#This Row],[sales]]-Table6[[#This Row],[ Pred_12]]</f>
        <v>10055.581860780776</v>
      </c>
      <c r="BP297" s="47">
        <f>ABS(Table6[[#This Row],[ Red_12]]/Table6[[#This Row],[sales]])</f>
        <v>0.99915178739762733</v>
      </c>
      <c r="BQ297">
        <f>LN(G297+'2019 Totals and Calculations'!C$18)</f>
        <v>8.3867823439127083</v>
      </c>
      <c r="BR297">
        <f>LN(Table6[[#This Row],[PROF RADIO]]+'2019 Totals and Calculations'!D$18)</f>
        <v>6.5306784356207661</v>
      </c>
      <c r="BS297">
        <f>LN(Table6[[#This Row],[ONLINE LINGERING]]+'2019 Totals and Calculations'!E$18)</f>
        <v>5.8901676189072232</v>
      </c>
      <c r="BT297">
        <f>MONTH(Table6[[#This Row],[Date]])</f>
        <v>8</v>
      </c>
      <c r="BU297">
        <f t="shared" si="121"/>
        <v>0</v>
      </c>
      <c r="BV297">
        <f t="shared" si="122"/>
        <v>0</v>
      </c>
      <c r="BW297">
        <f t="shared" si="123"/>
        <v>0</v>
      </c>
      <c r="BX297">
        <f t="shared" si="124"/>
        <v>0</v>
      </c>
      <c r="BY297">
        <f t="shared" si="125"/>
        <v>0</v>
      </c>
      <c r="BZ297">
        <f t="shared" si="126"/>
        <v>0</v>
      </c>
      <c r="CA297">
        <f t="shared" si="127"/>
        <v>0</v>
      </c>
      <c r="CB297">
        <f t="shared" si="128"/>
        <v>1</v>
      </c>
      <c r="CC297">
        <f t="shared" si="129"/>
        <v>0</v>
      </c>
      <c r="CD297">
        <f t="shared" si="130"/>
        <v>0</v>
      </c>
      <c r="CE297">
        <f t="shared" si="131"/>
        <v>0</v>
      </c>
      <c r="CF297">
        <f t="shared" si="132"/>
        <v>0</v>
      </c>
      <c r="CG297">
        <f t="shared" si="133"/>
        <v>139</v>
      </c>
      <c r="CH29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12082.72773609616</v>
      </c>
      <c r="CI297" s="79">
        <f>Table6[[#This Row],[sales]]-CH297</f>
        <v>-2018.6093632797911</v>
      </c>
      <c r="CJ297">
        <f>ABS(Table6[[#This Row],[sales]]-CH297)/Table6[[#This Row],[sales]]</f>
        <v>0.20057488281657584</v>
      </c>
      <c r="CK29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12789.162375760499</v>
      </c>
      <c r="CL297" s="79">
        <f>Table6[[#This Row],[sales]]-CK297</f>
        <v>-2725.0440029441306</v>
      </c>
      <c r="CM297">
        <f>ABS(Table6[[#This Row],[sales]]-CK297)/Table6[[#This Row],[sales]]</f>
        <v>0.27076827815386151</v>
      </c>
      <c r="CN29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9477.7845633860034</v>
      </c>
      <c r="CO297" s="79">
        <f>Table6[[#This Row],[sales]]-CN297</f>
        <v>586.33380943036536</v>
      </c>
      <c r="CP297">
        <f>ABS(Table6[[#This Row],[sales]]-CN297)/Table6[[#This Row],[sales]]</f>
        <v>5.8259828403258752E-2</v>
      </c>
      <c r="CQ29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10468.315909075782</v>
      </c>
      <c r="CR297" s="79">
        <f>Table6[[#This Row],[sales]]-CQ297</f>
        <v>-404.19753625941303</v>
      </c>
      <c r="CS297">
        <f>ABS(Table6[[#This Row],[sales]]-CQ297)/Table6[[#This Row],[sales]]</f>
        <v>4.0162239878971273E-2</v>
      </c>
    </row>
    <row r="298" spans="1:97" x14ac:dyDescent="0.2">
      <c r="A298">
        <v>297</v>
      </c>
      <c r="B298" t="s">
        <v>322</v>
      </c>
      <c r="C298" s="5">
        <v>43709</v>
      </c>
      <c r="D298" s="6">
        <v>4343.219901534374</v>
      </c>
      <c r="E298" s="8">
        <f>YEAR(Table6[[#This Row],[Date]])</f>
        <v>2019</v>
      </c>
      <c r="F298" s="6">
        <f>Table6[[#This Row],[TV_State]]+Table6[[#This Row],[Radio_State]]+Table6[[#This Row],[Online]]</f>
        <v>5308.3798796531237</v>
      </c>
      <c r="G298" s="6">
        <f t="shared" si="108"/>
        <v>4122.1671066443023</v>
      </c>
      <c r="H298" s="6">
        <f>LN(Table6[[#This Row],[PROF TV LING]])</f>
        <v>8.3241343008140927</v>
      </c>
      <c r="I298" s="6">
        <f t="shared" si="109"/>
        <v>8.3763712648091406</v>
      </c>
      <c r="J298" s="6">
        <v>643.43998541249982</v>
      </c>
      <c r="K298" s="6">
        <f t="shared" si="114"/>
        <v>633.27349348349185</v>
      </c>
      <c r="L298" s="6">
        <f>0.5*J297+0.5*Table6[[#This Row],[Radio_State]]</f>
        <v>640.25463895006169</v>
      </c>
      <c r="M298" s="6">
        <f>LN(Table6[[#This Row],[RADIO LINGERING ]])</f>
        <v>6.4618659705825721</v>
      </c>
      <c r="N298" s="6">
        <f t="shared" si="110"/>
        <v>6.4668287599247014</v>
      </c>
      <c r="O298" s="6">
        <v>321.71999270624997</v>
      </c>
      <c r="P298" s="6">
        <f t="shared" si="111"/>
        <v>320.35457767187506</v>
      </c>
      <c r="Q298" s="6">
        <f>0.3*O297+0.7*Table6[[#This Row],[Online]]</f>
        <v>320.76438876751848</v>
      </c>
      <c r="R298" s="6">
        <f>LN(Table6[[#This Row],[ONLINE LINGERING]])</f>
        <v>5.7707068622480131</v>
      </c>
      <c r="S298" s="6">
        <f t="shared" si="112"/>
        <v>5.773681579364756</v>
      </c>
      <c r="T298" s="6">
        <v>11185.273791801479</v>
      </c>
      <c r="U298" s="6">
        <f t="shared" si="113"/>
        <v>9.3223533521048765</v>
      </c>
      <c r="V298" s="8">
        <f>YEAR(Table6[[#This Row],[Date]])</f>
        <v>2019</v>
      </c>
      <c r="W298" s="8">
        <f>WEEKNUM(Table6[[#This Row],[Date]])</f>
        <v>36</v>
      </c>
      <c r="X298" t="s">
        <v>462</v>
      </c>
      <c r="Y298" s="9">
        <f>Table6[[#This Row],[LNTVLING]]+Table6[[#This Row],[LNRADIOLING]]+Table6[[#This Row],[LNONLINELING]]</f>
        <v>20.556707133644679</v>
      </c>
      <c r="Z298">
        <f t="shared" si="134"/>
        <v>1</v>
      </c>
      <c r="AA298">
        <f t="shared" si="115"/>
        <v>0</v>
      </c>
      <c r="AB298">
        <f t="shared" si="116"/>
        <v>1</v>
      </c>
      <c r="AC298">
        <f t="shared" si="117"/>
        <v>0</v>
      </c>
      <c r="AD298">
        <f t="shared" si="118"/>
        <v>0</v>
      </c>
      <c r="AE298">
        <f t="shared" si="119"/>
        <v>0</v>
      </c>
      <c r="AF298">
        <f t="shared" si="120"/>
        <v>0</v>
      </c>
      <c r="AG298" s="9">
        <f>'[1]1'!J$20+'[1]1'!J$21*Table6[[#This Row],[TV_State]]</f>
        <v>5600.9808832536901</v>
      </c>
      <c r="AH298" s="9">
        <f>Table6[[#This Row],[sales]]-Table6[[#This Row],[Pred_1]]</f>
        <v>5584.292908547789</v>
      </c>
      <c r="AI298">
        <f>ABS(Table6[[#This Row],[Res_1]])/Table6[[#This Row],[sales]]</f>
        <v>0.49925402028521942</v>
      </c>
      <c r="AJ298" s="9">
        <f>'[1]2'!J$20+'[1]2'!J$21*Table6[[#This Row],[Radio_State]]</f>
        <v>4539.0186063452129</v>
      </c>
      <c r="AK298" s="9">
        <f>Table6[[#This Row],[sales]]-Table6[[#This Row],[ Pred_2 ]]</f>
        <v>6646.2551854562662</v>
      </c>
      <c r="AL298">
        <f>ABS(Table6[[#This Row],[ Res_2 ]])/Table6[[#This Row],[sales]]</f>
        <v>0.59419691544142639</v>
      </c>
      <c r="AM298" s="10">
        <f>'[1]3'!J$20+'[1]3'!J$21*Data!O298</f>
        <v>3659.4098957833585</v>
      </c>
      <c r="AN298" s="9">
        <f>Table6[[#This Row],[sales]]-Table6[[#This Row],[Pred_3]]</f>
        <v>7525.8638960181206</v>
      </c>
      <c r="AO298" s="9">
        <f>ABS(Table6[[#This Row],[Res_3]])/Table6[[#This Row],[sales]]</f>
        <v>0.67283680633140941</v>
      </c>
      <c r="AP298" s="9">
        <f>'[1]4'!L$21+'[1]4'!L$27*Table6[[#This Row],[TV_State]]+'[1]4'!L$22*Table6[[#This Row],[NJ_DUM]]+'[1]4'!L$23*Table6[[#This Row],[NY_DUM]]+'[1]4'!L$24*Table6[[#This Row],[PA_DUM]]+'[1]4'!L$25*Table6[[#This Row],[CT_DUM]]+'[1]4'!L$26*Table6[[#This Row],[DL_DUM]]</f>
        <v>1195.8602410290305</v>
      </c>
      <c r="AQ298" s="9">
        <f>Table6[[#This Row],[sales]]-Table6[[#This Row],[Pred_4]]</f>
        <v>9989.4135507724495</v>
      </c>
      <c r="AR298">
        <f>ABS(Table6[[#This Row],[Res_4]]/Table6[[#This Row],[sales]])</f>
        <v>0.89308618963752462</v>
      </c>
      <c r="AS298" s="9">
        <f>'[1]5'!L$20+'[1]5'!L$26*Table6[[#This Row],[Radio_State]]+'[1]5'!L$21*Table6[[#This Row],[NJ_DUM]]+'[1]5'!L$22*Table6[[#This Row],[NY_DUM]]+'[1]5'!L$23*Table6[[#This Row],[PA_DUM]]+'[1]5'!L$24*Table6[[#This Row],[CT_DUM]]+'[1]5'!L$25*Table6[[#This Row],[DL_DUM]]</f>
        <v>1329.872385697252</v>
      </c>
      <c r="AT298" s="9">
        <f>Table6[[#This Row],[sales]]-Table6[[#This Row],[Pred_5]]</f>
        <v>9855.4014061042271</v>
      </c>
      <c r="AU298" s="9">
        <f>ABS(Table6[[#This Row],[Red_5]]/Table6[[#This Row],[sales]])</f>
        <v>0.88110506631746333</v>
      </c>
      <c r="AV298" s="9">
        <f>'[1]6'!L$20+'[1]6'!L$26*Table6[[#This Row],[Online]]+'[1]6'!L$21*Table6[[#This Row],[NJ_DUM]]+'[1]6'!L$22*Table6[[#This Row],[NY_DUM]]+'[1]6'!L$23*Table6[[#This Row],[PA_DUM]]+'[1]6'!L$24*Table6[[#This Row],[CT_DUM]]+'[1]6'!L$25*Table6[[#This Row],[DL_DUM]]</f>
        <v>1394.2544756494744</v>
      </c>
      <c r="AW298" s="9">
        <f>Table6[[#This Row],[sales]]-Table6[[#This Row],[Pred_6]]</f>
        <v>9791.0193161520037</v>
      </c>
      <c r="AX298" s="9">
        <f>ABS(Table6[[#This Row],[Red_6]]/Table6[[#This Row],[sales]])</f>
        <v>0.87534909725040178</v>
      </c>
      <c r="AY298" s="9">
        <f>'[1]7'!L$21+'[1]7'!L$27*Table6[[#This Row],[LNTV]]+'[1]7'!L$22*Table6[[#This Row],[NJ_DUM]]+'[1]7'!L$23*Table6[[#This Row],[NY_DUM]]+'[1]7'!L$24*Table6[[#This Row],[PA_DUM]]+'[1]7'!L$25*Table6[[#This Row],[CT_DUM]]+'[1]7'!L$26*Table6[[#This Row],[DL_DUM]]</f>
        <v>6.0727046418832735</v>
      </c>
      <c r="AZ298" s="9">
        <f>Table6[[#This Row],[sales]]-Table6[[#This Row],[Pred_7]]</f>
        <v>11179.201087159596</v>
      </c>
      <c r="BA298" s="9">
        <f>ABS(Table6[[#This Row],[Red_7]]/Table6[[#This Row],[sales]])</f>
        <v>0.99945708037595515</v>
      </c>
      <c r="BB298" s="9">
        <f>'[1]8'!O$22+'[1]8'!O$28*Table6[[#This Row],[LNRADIOLING]]+'[1]8'!O$23*Table6[[#This Row],[DL_DUM]]+'[1]8'!O$24*Table6[[#This Row],[CT_DUM]]+'[1]8'!O$25*Table6[[#This Row],[PA_DUM]]+'[1]8'!O$26*Table6[[#This Row],[NY_DUM]]+'[1]8'!O$27*Table6[[#This Row],[NJ_DUM]]</f>
        <v>8.547595173799996</v>
      </c>
      <c r="BC298" s="9">
        <f>Table6[[#This Row],[sales]]-Table6[[#This Row],[Pred_8]]</f>
        <v>11176.726196627678</v>
      </c>
      <c r="BD298" s="9">
        <f>ABS(Table6[[#This Row],[Red_8]]/Table6[[#This Row],[sales]])</f>
        <v>0.99923581708119957</v>
      </c>
      <c r="BE298" s="9">
        <f>'[1]9'!M$19+'[1]9'!M$21*Table6[[#This Row],[LNONLINE]]+'[1]9'!M$20*Table6[[#This Row],[DL_DUM]]+'[1]9'!M$22*Table6[[#This Row],[CT_DUM]]+'[1]9'!M$23*Table6[[#This Row],[PA_DUM]]+'[1]9'!M$24*Table6[[#This Row],[NY_DUM]]+'[1]9'!M$25*Table6[[#This Row],[NJ_DUM]]</f>
        <v>8.4945410944620452</v>
      </c>
      <c r="BF298" s="9">
        <f>Table6[[#This Row],[sales]]-Table6[[#This Row],[Pred_9]]</f>
        <v>11176.779250707017</v>
      </c>
      <c r="BG298" s="9">
        <f>ABS(Table6[[#This Row],[Red_9]]/Table6[[#This Row],[sales]])</f>
        <v>0.99924056028912867</v>
      </c>
      <c r="BH298" s="9">
        <f>'[1]10'!P$22+'[1]10'!P$30*Table6[[#This Row],[LNTV]]+'[1]10'!P$29*Table6[[#This Row],[LNRADIOLING]]+'[1]10'!P$24*Table6[[#This Row],[LNONLINELING]]+'[1]10'!P$23*Table6[[#This Row],[DL_DUM]]+'[1]10'!P$25*Table6[[#This Row],[CT_DUM]]+'[1]10'!P$26*Table6[[#This Row],[PA_DUM]]+'[1]10'!P$27*Table6[[#This Row],[NY_DUM]]+'[1]10'!P$28*Table6[[#This Row],[NJ_DUM]]</f>
        <v>8.4304015912915045</v>
      </c>
      <c r="BI298" s="9">
        <f>Table6[[#This Row],[sales]]-Table6[[#This Row],[Pred_10]]</f>
        <v>11176.843390210188</v>
      </c>
      <c r="BJ298" s="45">
        <f>ABS(Table6[[#This Row],[Red_10]]/Table6[[#This Row],[sales]])</f>
        <v>0.99924629457014535</v>
      </c>
      <c r="BK298" s="9">
        <f>'[1]11'!P$32+'[1]11'!P$40*Table6[[#This Row],[LNONLINELING]]+'[1]11'!P$39*Table6[[#This Row],[LNRADIOLING]]+'[1]11'!P$38*Table6[[#This Row],[LNTVLING]]+'[1]11'!P$33*Table6[[#This Row],[DL_DUM]]+'[1]11'!P$34*Table6[[#This Row],[CT_DUM]]+'[1]11'!P$35*Table6[[#This Row],[PA_DUM]]+'[1]11'!P$36*Table6[[#This Row],[NY_DUM]]+'[1]11'!P$37*Table6[[#This Row],[NJ_DUM]]</f>
        <v>8.4399574900263001</v>
      </c>
      <c r="BL298" s="9">
        <f>Table6[[#This Row],[sales]]-Table6[[#This Row],[ Pred_11]]</f>
        <v>11176.833834311452</v>
      </c>
      <c r="BM298" s="47">
        <f>ABS(Table6[[#This Row],[ Red_11]]/Table6[[#This Row],[sales]])</f>
        <v>0.99924544024159578</v>
      </c>
      <c r="BN298" s="9">
        <f>'[1]12'!K$22+'[1]12'!K$28*Table6[[#This Row],[COMBINE LN LING]]+'[1]12'!K$23*Table6[[#This Row],[DL_DUM]]+'[1]12'!K$24*Table6[[#This Row],[CT_DUM]]+'[1]12'!K$25*Table6[[#This Row],[PA_DUM]]+'[1]12'!K$26*Table6[[#This Row],[NY_DUM]]+'[1]12'!K$27*Table6[[#This Row],[NJ_DUM]]</f>
        <v>8.5406647271672789</v>
      </c>
      <c r="BO298" s="9">
        <f>Table6[[#This Row],[sales]]-Table6[[#This Row],[ Pred_12]]</f>
        <v>11176.733127074313</v>
      </c>
      <c r="BP298" s="47">
        <f>ABS(Table6[[#This Row],[ Red_12]]/Table6[[#This Row],[sales]])</f>
        <v>0.99923643668575846</v>
      </c>
      <c r="BQ298">
        <f>LN(G298+'2019 Totals and Calculations'!C$18)</f>
        <v>8.408139335012466</v>
      </c>
      <c r="BR298">
        <f>LN(Table6[[#This Row],[PROF RADIO]]+'2019 Totals and Calculations'!D$18)</f>
        <v>6.5453925613586597</v>
      </c>
      <c r="BS298">
        <f>LN(Table6[[#This Row],[ONLINE LINGERING]]+'2019 Totals and Calculations'!E$18)</f>
        <v>5.8989153725441312</v>
      </c>
      <c r="BT298">
        <f>MONTH(Table6[[#This Row],[Date]])</f>
        <v>9</v>
      </c>
      <c r="BU298">
        <f t="shared" si="121"/>
        <v>0</v>
      </c>
      <c r="BV298">
        <f t="shared" si="122"/>
        <v>0</v>
      </c>
      <c r="BW298">
        <f t="shared" si="123"/>
        <v>0</v>
      </c>
      <c r="BX298">
        <f t="shared" si="124"/>
        <v>0</v>
      </c>
      <c r="BY298">
        <f t="shared" si="125"/>
        <v>0</v>
      </c>
      <c r="BZ298">
        <f t="shared" si="126"/>
        <v>0</v>
      </c>
      <c r="CA298">
        <f t="shared" si="127"/>
        <v>0</v>
      </c>
      <c r="CB298">
        <f t="shared" si="128"/>
        <v>0</v>
      </c>
      <c r="CC298">
        <f t="shared" si="129"/>
        <v>1</v>
      </c>
      <c r="CD298">
        <f t="shared" si="130"/>
        <v>0</v>
      </c>
      <c r="CE298">
        <f t="shared" si="131"/>
        <v>0</v>
      </c>
      <c r="CF298">
        <f t="shared" si="132"/>
        <v>0</v>
      </c>
      <c r="CG298">
        <f t="shared" si="133"/>
        <v>140</v>
      </c>
      <c r="CH29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11019.084223574742</v>
      </c>
      <c r="CI298" s="79">
        <f>Table6[[#This Row],[sales]]-CH298</f>
        <v>166.18956822673681</v>
      </c>
      <c r="CJ298">
        <f>ABS(Table6[[#This Row],[sales]]-CH298)/Table6[[#This Row],[sales]]</f>
        <v>1.4857890054381104E-2</v>
      </c>
      <c r="CK29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11804.802761338744</v>
      </c>
      <c r="CL298" s="79">
        <f>Table6[[#This Row],[sales]]-CK298</f>
        <v>-619.52896953726486</v>
      </c>
      <c r="CM298">
        <f>ABS(Table6[[#This Row],[sales]]-CK298)/Table6[[#This Row],[sales]]</f>
        <v>5.5387912810088188E-2</v>
      </c>
      <c r="CN29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10249.92240772737</v>
      </c>
      <c r="CO298" s="79">
        <f>Table6[[#This Row],[sales]]-CN298</f>
        <v>935.35138407410886</v>
      </c>
      <c r="CP298">
        <f>ABS(Table6[[#This Row],[sales]]-CN298)/Table6[[#This Row],[sales]]</f>
        <v>8.3623467917226815E-2</v>
      </c>
      <c r="CQ29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10974.993824213216</v>
      </c>
      <c r="CR298" s="79">
        <f>Table6[[#This Row],[sales]]-CQ298</f>
        <v>210.27996758826339</v>
      </c>
      <c r="CS298">
        <f>ABS(Table6[[#This Row],[sales]]-CQ298)/Table6[[#This Row],[sales]]</f>
        <v>1.8799715724651573E-2</v>
      </c>
    </row>
    <row r="299" spans="1:97" x14ac:dyDescent="0.2">
      <c r="A299">
        <v>298</v>
      </c>
      <c r="B299" t="s">
        <v>322</v>
      </c>
      <c r="C299" s="5">
        <v>43716</v>
      </c>
      <c r="D299" s="6">
        <v>4386.6521005497161</v>
      </c>
      <c r="E299" s="8">
        <f>YEAR(Table6[[#This Row],[Date]])</f>
        <v>2019</v>
      </c>
      <c r="F299" s="6">
        <f>Table6[[#This Row],[TV_State]]+Table6[[#This Row],[Radio_State]]+Table6[[#This Row],[Online]]</f>
        <v>5361.4636784496533</v>
      </c>
      <c r="G299" s="6">
        <f t="shared" si="108"/>
        <v>4201.5126048159264</v>
      </c>
      <c r="H299" s="6">
        <f>LN(Table6[[#This Row],[PROF TV LING]])</f>
        <v>8.3431998834389667</v>
      </c>
      <c r="I299" s="6">
        <f t="shared" si="109"/>
        <v>8.3863215956623076</v>
      </c>
      <c r="J299" s="6">
        <v>649.8743852666247</v>
      </c>
      <c r="K299" s="6">
        <f t="shared" si="114"/>
        <v>641.57393937505822</v>
      </c>
      <c r="L299" s="6">
        <f>0.5*J298+0.5*Table6[[#This Row],[Radio_State]]</f>
        <v>646.65718533956226</v>
      </c>
      <c r="M299" s="6">
        <f>LN(Table6[[#This Row],[RADIO LINGERING ]])</f>
        <v>6.4718163014357408</v>
      </c>
      <c r="N299" s="6">
        <f t="shared" si="110"/>
        <v>6.4767790907778693</v>
      </c>
      <c r="O299" s="6">
        <v>324.93719263331235</v>
      </c>
      <c r="P299" s="6">
        <f t="shared" si="111"/>
        <v>323.56240814488115</v>
      </c>
      <c r="Q299" s="6">
        <f>0.3*O298+0.7*Table6[[#This Row],[Online]]</f>
        <v>323.97203265519363</v>
      </c>
      <c r="R299" s="6">
        <f>LN(Table6[[#This Row],[ONLINE LINGERING]])</f>
        <v>5.780657193101181</v>
      </c>
      <c r="S299" s="6">
        <f t="shared" si="112"/>
        <v>5.7836319102179239</v>
      </c>
      <c r="T299" s="6">
        <v>10161.463003652283</v>
      </c>
      <c r="U299" s="6">
        <f t="shared" si="113"/>
        <v>9.2263577071884519</v>
      </c>
      <c r="V299" s="8">
        <f>YEAR(Table6[[#This Row],[Date]])</f>
        <v>2019</v>
      </c>
      <c r="W299" s="8">
        <f>WEEKNUM(Table6[[#This Row],[Date]])</f>
        <v>37</v>
      </c>
      <c r="X299" t="s">
        <v>463</v>
      </c>
      <c r="Y299" s="9">
        <f>Table6[[#This Row],[LNTVLING]]+Table6[[#This Row],[LNRADIOLING]]+Table6[[#This Row],[LNONLINELING]]</f>
        <v>20.595673377975888</v>
      </c>
      <c r="Z299">
        <f t="shared" si="134"/>
        <v>1</v>
      </c>
      <c r="AA299">
        <f t="shared" si="115"/>
        <v>0</v>
      </c>
      <c r="AB299">
        <f t="shared" si="116"/>
        <v>1</v>
      </c>
      <c r="AC299">
        <f t="shared" si="117"/>
        <v>0</v>
      </c>
      <c r="AD299">
        <f t="shared" si="118"/>
        <v>0</v>
      </c>
      <c r="AE299">
        <f t="shared" si="119"/>
        <v>0</v>
      </c>
      <c r="AF299">
        <f t="shared" si="120"/>
        <v>0</v>
      </c>
      <c r="AG299" s="9">
        <f>'[1]1'!J$20+'[1]1'!J$21*Table6[[#This Row],[TV_State]]</f>
        <v>5643.6933666316618</v>
      </c>
      <c r="AH299" s="9">
        <f>Table6[[#This Row],[sales]]-Table6[[#This Row],[Pred_1]]</f>
        <v>4517.7696370206213</v>
      </c>
      <c r="AI299">
        <f>ABS(Table6[[#This Row],[Res_1]])/Table6[[#This Row],[sales]]</f>
        <v>0.44459834527733089</v>
      </c>
      <c r="AJ299" s="9">
        <f>'[1]2'!J$20+'[1]2'!J$21*Table6[[#This Row],[Radio_State]]</f>
        <v>4567.2659743686891</v>
      </c>
      <c r="AK299" s="9">
        <f>Table6[[#This Row],[sales]]-Table6[[#This Row],[ Pred_2 ]]</f>
        <v>5594.197029283594</v>
      </c>
      <c r="AL299">
        <f>ABS(Table6[[#This Row],[ Res_2 ]])/Table6[[#This Row],[sales]]</f>
        <v>0.55053066938027528</v>
      </c>
      <c r="AM299" s="10">
        <f>'[1]3'!J$20+'[1]3'!J$21*Data!O299</f>
        <v>3677.9966929239431</v>
      </c>
      <c r="AN299" s="9">
        <f>Table6[[#This Row],[sales]]-Table6[[#This Row],[Pred_3]]</f>
        <v>6483.4663107283395</v>
      </c>
      <c r="AO299" s="9">
        <f>ABS(Table6[[#This Row],[Res_3]])/Table6[[#This Row],[sales]]</f>
        <v>0.63804457177062202</v>
      </c>
      <c r="AP299" s="9">
        <f>'[1]4'!L$21+'[1]4'!L$27*Table6[[#This Row],[TV_State]]+'[1]4'!L$22*Table6[[#This Row],[NJ_DUM]]+'[1]4'!L$23*Table6[[#This Row],[NY_DUM]]+'[1]4'!L$24*Table6[[#This Row],[PA_DUM]]+'[1]4'!L$25*Table6[[#This Row],[CT_DUM]]+'[1]4'!L$26*Table6[[#This Row],[DL_DUM]]</f>
        <v>1205.4405434958624</v>
      </c>
      <c r="AQ299" s="9">
        <f>Table6[[#This Row],[sales]]-Table6[[#This Row],[Pred_4]]</f>
        <v>8956.0224601564205</v>
      </c>
      <c r="AR299">
        <f>ABS(Table6[[#This Row],[Res_4]]/Table6[[#This Row],[sales]])</f>
        <v>0.88137135931483512</v>
      </c>
      <c r="AS299" s="9">
        <f>'[1]5'!L$20+'[1]5'!L$26*Table6[[#This Row],[Radio_State]]+'[1]5'!L$21*Table6[[#This Row],[NJ_DUM]]+'[1]5'!L$22*Table6[[#This Row],[NY_DUM]]+'[1]5'!L$23*Table6[[#This Row],[PA_DUM]]+'[1]5'!L$24*Table6[[#This Row],[CT_DUM]]+'[1]5'!L$25*Table6[[#This Row],[DL_DUM]]</f>
        <v>1341.207194270954</v>
      </c>
      <c r="AT299" s="9">
        <f>Table6[[#This Row],[sales]]-Table6[[#This Row],[Pred_5]]</f>
        <v>8820.2558093813295</v>
      </c>
      <c r="AU299" s="9">
        <f>ABS(Table6[[#This Row],[Red_5]]/Table6[[#This Row],[sales]])</f>
        <v>0.86801042391347683</v>
      </c>
      <c r="AV299" s="9">
        <f>'[1]6'!L$20+'[1]6'!L$26*Table6[[#This Row],[Online]]+'[1]6'!L$21*Table6[[#This Row],[NJ_DUM]]+'[1]6'!L$22*Table6[[#This Row],[NY_DUM]]+'[1]6'!L$23*Table6[[#This Row],[PA_DUM]]+'[1]6'!L$24*Table6[[#This Row],[CT_DUM]]+'[1]6'!L$25*Table6[[#This Row],[DL_DUM]]</f>
        <v>1408.2565584178333</v>
      </c>
      <c r="AW299" s="9">
        <f>Table6[[#This Row],[sales]]-Table6[[#This Row],[Pred_6]]</f>
        <v>8753.2064452344493</v>
      </c>
      <c r="AX299" s="9">
        <f>ABS(Table6[[#This Row],[Red_6]]/Table6[[#This Row],[sales]])</f>
        <v>0.861412027194148</v>
      </c>
      <c r="AY299" s="9">
        <f>'[1]7'!L$21+'[1]7'!L$27*Table6[[#This Row],[LNTV]]+'[1]7'!L$22*Table6[[#This Row],[NJ_DUM]]+'[1]7'!L$23*Table6[[#This Row],[NY_DUM]]+'[1]7'!L$24*Table6[[#This Row],[PA_DUM]]+'[1]7'!L$25*Table6[[#This Row],[CT_DUM]]+'[1]7'!L$26*Table6[[#This Row],[DL_DUM]]</f>
        <v>6.0738059891732741</v>
      </c>
      <c r="AZ299" s="9">
        <f>Table6[[#This Row],[sales]]-Table6[[#This Row],[Pred_7]]</f>
        <v>10155.389197663109</v>
      </c>
      <c r="BA299" s="9">
        <f>ABS(Table6[[#This Row],[Red_7]]/Table6[[#This Row],[sales]])</f>
        <v>0.99940227052079111</v>
      </c>
      <c r="BB299" s="9">
        <f>'[1]8'!O$22+'[1]8'!O$28*Table6[[#This Row],[LNRADIOLING]]+'[1]8'!O$23*Table6[[#This Row],[DL_DUM]]+'[1]8'!O$24*Table6[[#This Row],[CT_DUM]]+'[1]8'!O$25*Table6[[#This Row],[PA_DUM]]+'[1]8'!O$26*Table6[[#This Row],[NY_DUM]]+'[1]8'!O$27*Table6[[#This Row],[NJ_DUM]]</f>
        <v>8.5483050398037719</v>
      </c>
      <c r="BC299" s="9">
        <f>Table6[[#This Row],[sales]]-Table6[[#This Row],[Pred_8]]</f>
        <v>10152.91469861248</v>
      </c>
      <c r="BD299" s="9">
        <f>ABS(Table6[[#This Row],[Red_8]]/Table6[[#This Row],[sales]])</f>
        <v>0.99915875253034614</v>
      </c>
      <c r="BE299" s="9">
        <f>'[1]9'!M$19+'[1]9'!M$21*Table6[[#This Row],[LNONLINE]]+'[1]9'!M$20*Table6[[#This Row],[DL_DUM]]+'[1]9'!M$22*Table6[[#This Row],[CT_DUM]]+'[1]9'!M$23*Table6[[#This Row],[PA_DUM]]+'[1]9'!M$24*Table6[[#This Row],[NY_DUM]]+'[1]9'!M$25*Table6[[#This Row],[NJ_DUM]]</f>
        <v>8.4976915427933779</v>
      </c>
      <c r="BF299" s="9">
        <f>Table6[[#This Row],[sales]]-Table6[[#This Row],[Pred_9]]</f>
        <v>10152.965312109489</v>
      </c>
      <c r="BG299" s="9">
        <f>ABS(Table6[[#This Row],[Red_9]]/Table6[[#This Row],[sales]])</f>
        <v>0.9991637334565171</v>
      </c>
      <c r="BH299" s="9">
        <f>'[1]10'!P$22+'[1]10'!P$30*Table6[[#This Row],[LNTV]]+'[1]10'!P$29*Table6[[#This Row],[LNRADIOLING]]+'[1]10'!P$24*Table6[[#This Row],[LNONLINELING]]+'[1]10'!P$23*Table6[[#This Row],[DL_DUM]]+'[1]10'!P$25*Table6[[#This Row],[CT_DUM]]+'[1]10'!P$26*Table6[[#This Row],[PA_DUM]]+'[1]10'!P$27*Table6[[#This Row],[NY_DUM]]+'[1]10'!P$28*Table6[[#This Row],[NJ_DUM]]</f>
        <v>8.4322126745677224</v>
      </c>
      <c r="BI299" s="9">
        <f>Table6[[#This Row],[sales]]-Table6[[#This Row],[Pred_10]]</f>
        <v>10153.030790977715</v>
      </c>
      <c r="BJ299" s="45">
        <f>ABS(Table6[[#This Row],[Red_10]]/Table6[[#This Row],[sales]])</f>
        <v>0.99917017729912139</v>
      </c>
      <c r="BK299" s="9">
        <f>'[1]11'!P$32+'[1]11'!P$40*Table6[[#This Row],[LNONLINELING]]+'[1]11'!P$39*Table6[[#This Row],[LNRADIOLING]]+'[1]11'!P$38*Table6[[#This Row],[LNTVLING]]+'[1]11'!P$33*Table6[[#This Row],[DL_DUM]]+'[1]11'!P$34*Table6[[#This Row],[CT_DUM]]+'[1]11'!P$35*Table6[[#This Row],[PA_DUM]]+'[1]11'!P$36*Table6[[#This Row],[NY_DUM]]+'[1]11'!P$37*Table6[[#This Row],[NJ_DUM]]</f>
        <v>8.4395453544976622</v>
      </c>
      <c r="BL299" s="9">
        <f>Table6[[#This Row],[sales]]-Table6[[#This Row],[ Pred_11]]</f>
        <v>10153.023458297785</v>
      </c>
      <c r="BM299" s="47">
        <f>ABS(Table6[[#This Row],[ Red_11]]/Table6[[#This Row],[sales]])</f>
        <v>0.9991694556825661</v>
      </c>
      <c r="BN299" s="9">
        <f>'[1]12'!K$22+'[1]12'!K$28*Table6[[#This Row],[COMBINE LN LING]]+'[1]12'!K$23*Table6[[#This Row],[DL_DUM]]+'[1]12'!K$24*Table6[[#This Row],[CT_DUM]]+'[1]12'!K$25*Table6[[#This Row],[PA_DUM]]+'[1]12'!K$26*Table6[[#This Row],[NY_DUM]]+'[1]12'!K$27*Table6[[#This Row],[NJ_DUM]]</f>
        <v>8.5444146778098009</v>
      </c>
      <c r="BO299" s="9">
        <f>Table6[[#This Row],[sales]]-Table6[[#This Row],[ Pred_12]]</f>
        <v>10152.918588974473</v>
      </c>
      <c r="BP299" s="47">
        <f>ABS(Table6[[#This Row],[ Red_12]]/Table6[[#This Row],[sales]])</f>
        <v>0.99915913538486156</v>
      </c>
      <c r="BQ299">
        <f>LN(G299+'2019 Totals and Calculations'!C$18)</f>
        <v>8.4256821319399542</v>
      </c>
      <c r="BR299">
        <f>LN(Table6[[#This Row],[PROF RADIO]]+'2019 Totals and Calculations'!D$18)</f>
        <v>6.5572474302803165</v>
      </c>
      <c r="BS299">
        <f>LN(Table6[[#This Row],[ONLINE LINGERING]]+'2019 Totals and Calculations'!E$18)</f>
        <v>5.9076736063970934</v>
      </c>
      <c r="BT299">
        <f>MONTH(Table6[[#This Row],[Date]])</f>
        <v>9</v>
      </c>
      <c r="BU299">
        <f t="shared" si="121"/>
        <v>0</v>
      </c>
      <c r="BV299">
        <f t="shared" si="122"/>
        <v>0</v>
      </c>
      <c r="BW299">
        <f t="shared" si="123"/>
        <v>0</v>
      </c>
      <c r="BX299">
        <f t="shared" si="124"/>
        <v>0</v>
      </c>
      <c r="BY299">
        <f t="shared" si="125"/>
        <v>0</v>
      </c>
      <c r="BZ299">
        <f t="shared" si="126"/>
        <v>0</v>
      </c>
      <c r="CA299">
        <f t="shared" si="127"/>
        <v>0</v>
      </c>
      <c r="CB299">
        <f t="shared" si="128"/>
        <v>0</v>
      </c>
      <c r="CC299">
        <f t="shared" si="129"/>
        <v>1</v>
      </c>
      <c r="CD299">
        <f t="shared" si="130"/>
        <v>0</v>
      </c>
      <c r="CE299">
        <f t="shared" si="131"/>
        <v>0</v>
      </c>
      <c r="CF299">
        <f t="shared" si="132"/>
        <v>0</v>
      </c>
      <c r="CG299">
        <f t="shared" si="133"/>
        <v>141</v>
      </c>
      <c r="CH29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11106.828501390873</v>
      </c>
      <c r="CI299" s="79">
        <f>Table6[[#This Row],[sales]]-CH299</f>
        <v>-945.36549773859042</v>
      </c>
      <c r="CJ299">
        <f>ABS(Table6[[#This Row],[sales]]-CH299)/Table6[[#This Row],[sales]]</f>
        <v>9.3034388591367451E-2</v>
      </c>
      <c r="CK29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11874.654332951926</v>
      </c>
      <c r="CL299" s="79">
        <f>Table6[[#This Row],[sales]]-CK299</f>
        <v>-1713.1913292996433</v>
      </c>
      <c r="CM299">
        <f>ABS(Table6[[#This Row],[sales]]-CK299)/Table6[[#This Row],[sales]]</f>
        <v>0.16859691647589325</v>
      </c>
      <c r="CN29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10303.506512847822</v>
      </c>
      <c r="CO299" s="79">
        <f>Table6[[#This Row],[sales]]-CN299</f>
        <v>-142.04350919553872</v>
      </c>
      <c r="CP299">
        <f>ABS(Table6[[#This Row],[sales]]-CN299)/Table6[[#This Row],[sales]]</f>
        <v>1.3978647478663725E-2</v>
      </c>
      <c r="CQ29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11069.792450560826</v>
      </c>
      <c r="CR299" s="79">
        <f>Table6[[#This Row],[sales]]-CQ299</f>
        <v>-908.3294469085431</v>
      </c>
      <c r="CS299">
        <f>ABS(Table6[[#This Row],[sales]]-CQ299)/Table6[[#This Row],[sales]]</f>
        <v>8.9389632829649318E-2</v>
      </c>
    </row>
    <row r="300" spans="1:97" x14ac:dyDescent="0.2">
      <c r="A300">
        <v>299</v>
      </c>
      <c r="B300" t="s">
        <v>322</v>
      </c>
      <c r="C300" s="5">
        <v>43723</v>
      </c>
      <c r="D300" s="6">
        <v>4430.5186215552139</v>
      </c>
      <c r="E300" s="8">
        <f>YEAR(Table6[[#This Row],[Date]])</f>
        <v>2019</v>
      </c>
      <c r="F300" s="6">
        <f>Table6[[#This Row],[TV_State]]+Table6[[#This Row],[Radio_State]]+Table6[[#This Row],[Online]]</f>
        <v>5415.0783152341501</v>
      </c>
      <c r="G300" s="6">
        <f t="shared" si="108"/>
        <v>4270.2144098377121</v>
      </c>
      <c r="H300" s="6">
        <f>LN(Table6[[#This Row],[PROF TV LING]])</f>
        <v>8.3594193180387837</v>
      </c>
      <c r="I300" s="6">
        <f t="shared" si="109"/>
        <v>8.3962719265154764</v>
      </c>
      <c r="J300" s="6">
        <v>656.37312911929098</v>
      </c>
      <c r="K300" s="6">
        <f t="shared" si="114"/>
        <v>648.9735342471746</v>
      </c>
      <c r="L300" s="6">
        <f>0.5*J299+0.5*Table6[[#This Row],[Radio_State]]</f>
        <v>653.12375719295778</v>
      </c>
      <c r="M300" s="6">
        <f>LN(Table6[[#This Row],[RADIO LINGERING ]])</f>
        <v>6.4817666322889087</v>
      </c>
      <c r="N300" s="6">
        <f t="shared" si="110"/>
        <v>6.4867294216310372</v>
      </c>
      <c r="O300" s="6">
        <v>328.18656455964549</v>
      </c>
      <c r="P300" s="6">
        <f t="shared" si="111"/>
        <v>326.7993176352162</v>
      </c>
      <c r="Q300" s="6">
        <f>0.3*O299+0.7*Table6[[#This Row],[Online]]</f>
        <v>327.21175298174552</v>
      </c>
      <c r="R300" s="6">
        <f>LN(Table6[[#This Row],[ONLINE LINGERING]])</f>
        <v>5.7906075239543489</v>
      </c>
      <c r="S300" s="6">
        <f t="shared" si="112"/>
        <v>5.7935822410710918</v>
      </c>
      <c r="T300" s="6">
        <v>10251.437208030557</v>
      </c>
      <c r="U300" s="6">
        <f t="shared" si="113"/>
        <v>9.2351731901549066</v>
      </c>
      <c r="V300" s="8">
        <f>YEAR(Table6[[#This Row],[Date]])</f>
        <v>2019</v>
      </c>
      <c r="W300" s="8">
        <f>WEEKNUM(Table6[[#This Row],[Date]])</f>
        <v>38</v>
      </c>
      <c r="X300" t="s">
        <v>464</v>
      </c>
      <c r="Y300" s="9">
        <f>Table6[[#This Row],[LNTVLING]]+Table6[[#This Row],[LNRADIOLING]]+Table6[[#This Row],[LNONLINELING]]</f>
        <v>20.631793474282041</v>
      </c>
      <c r="Z300">
        <f t="shared" si="134"/>
        <v>1</v>
      </c>
      <c r="AA300">
        <f t="shared" si="115"/>
        <v>0</v>
      </c>
      <c r="AB300">
        <f t="shared" si="116"/>
        <v>1</v>
      </c>
      <c r="AC300">
        <f t="shared" si="117"/>
        <v>0</v>
      </c>
      <c r="AD300">
        <f t="shared" si="118"/>
        <v>0</v>
      </c>
      <c r="AE300">
        <f t="shared" si="119"/>
        <v>0</v>
      </c>
      <c r="AF300">
        <f t="shared" si="120"/>
        <v>0</v>
      </c>
      <c r="AG300" s="9">
        <f>'[1]1'!J$20+'[1]1'!J$21*Table6[[#This Row],[TV_State]]</f>
        <v>5686.8329748434162</v>
      </c>
      <c r="AH300" s="9">
        <f>Table6[[#This Row],[sales]]-Table6[[#This Row],[Pred_1]]</f>
        <v>4564.6042331871404</v>
      </c>
      <c r="AI300">
        <f>ABS(Table6[[#This Row],[Res_1]])/Table6[[#This Row],[sales]]</f>
        <v>0.44526480927097872</v>
      </c>
      <c r="AJ300" s="9">
        <f>'[1]2'!J$20+'[1]2'!J$21*Table6[[#This Row],[Radio_State]]</f>
        <v>4595.7958160724011</v>
      </c>
      <c r="AK300" s="9">
        <f>Table6[[#This Row],[sales]]-Table6[[#This Row],[ Pred_2 ]]</f>
        <v>5655.6413919581555</v>
      </c>
      <c r="AL300">
        <f>ABS(Table6[[#This Row],[ Res_2 ]])/Table6[[#This Row],[sales]]</f>
        <v>0.55169253609901225</v>
      </c>
      <c r="AM300" s="10">
        <f>'[1]3'!J$20+'[1]3'!J$21*Data!O300</f>
        <v>3696.7693580359337</v>
      </c>
      <c r="AN300" s="9">
        <f>Table6[[#This Row],[sales]]-Table6[[#This Row],[Pred_3]]</f>
        <v>6554.6678499946229</v>
      </c>
      <c r="AO300" s="9">
        <f>ABS(Table6[[#This Row],[Res_3]])/Table6[[#This Row],[sales]]</f>
        <v>0.63939013788817478</v>
      </c>
      <c r="AP300" s="9">
        <f>'[1]4'!L$21+'[1]4'!L$27*Table6[[#This Row],[TV_State]]+'[1]4'!L$22*Table6[[#This Row],[NJ_DUM]]+'[1]4'!L$23*Table6[[#This Row],[NY_DUM]]+'[1]4'!L$24*Table6[[#This Row],[PA_DUM]]+'[1]4'!L$25*Table6[[#This Row],[CT_DUM]]+'[1]4'!L$26*Table6[[#This Row],[DL_DUM]]</f>
        <v>1215.1166489873629</v>
      </c>
      <c r="AQ300" s="9">
        <f>Table6[[#This Row],[sales]]-Table6[[#This Row],[Pred_4]]</f>
        <v>9036.3205590431935</v>
      </c>
      <c r="AR300">
        <f>ABS(Table6[[#This Row],[Res_4]]/Table6[[#This Row],[sales]])</f>
        <v>0.8814686541672917</v>
      </c>
      <c r="AS300" s="9">
        <f>'[1]5'!L$20+'[1]5'!L$26*Table6[[#This Row],[Radio_State]]+'[1]5'!L$21*Table6[[#This Row],[NJ_DUM]]+'[1]5'!L$22*Table6[[#This Row],[NY_DUM]]+'[1]5'!L$23*Table6[[#This Row],[PA_DUM]]+'[1]5'!L$24*Table6[[#This Row],[CT_DUM]]+'[1]5'!L$25*Table6[[#This Row],[DL_DUM]]</f>
        <v>1352.6553509303931</v>
      </c>
      <c r="AT300" s="9">
        <f>Table6[[#This Row],[sales]]-Table6[[#This Row],[Pred_5]]</f>
        <v>8898.7818571001626</v>
      </c>
      <c r="AU300" s="9">
        <f>ABS(Table6[[#This Row],[Red_5]]/Table6[[#This Row],[sales]])</f>
        <v>0.86805212542581067</v>
      </c>
      <c r="AV300" s="9">
        <f>'[1]6'!L$20+'[1]6'!L$26*Table6[[#This Row],[Online]]+'[1]6'!L$21*Table6[[#This Row],[NJ_DUM]]+'[1]6'!L$22*Table6[[#This Row],[NY_DUM]]+'[1]6'!L$23*Table6[[#This Row],[PA_DUM]]+'[1]6'!L$24*Table6[[#This Row],[CT_DUM]]+'[1]6'!L$25*Table6[[#This Row],[DL_DUM]]</f>
        <v>1422.3986620138762</v>
      </c>
      <c r="AW300" s="9">
        <f>Table6[[#This Row],[sales]]-Table6[[#This Row],[Pred_6]]</f>
        <v>8829.0385460166799</v>
      </c>
      <c r="AX300" s="9">
        <f>ABS(Table6[[#This Row],[Red_6]]/Table6[[#This Row],[sales]])</f>
        <v>0.86124885387781258</v>
      </c>
      <c r="AY300" s="9">
        <f>'[1]7'!L$21+'[1]7'!L$27*Table6[[#This Row],[LNTV]]+'[1]7'!L$22*Table6[[#This Row],[NJ_DUM]]+'[1]7'!L$23*Table6[[#This Row],[NY_DUM]]+'[1]7'!L$24*Table6[[#This Row],[PA_DUM]]+'[1]7'!L$25*Table6[[#This Row],[CT_DUM]]+'[1]7'!L$26*Table6[[#This Row],[DL_DUM]]</f>
        <v>6.0749073364632746</v>
      </c>
      <c r="AZ300" s="9">
        <f>Table6[[#This Row],[sales]]-Table6[[#This Row],[Pred_7]]</f>
        <v>10245.362300694092</v>
      </c>
      <c r="BA300" s="9">
        <f>ABS(Table6[[#This Row],[Red_7]]/Table6[[#This Row],[sales]])</f>
        <v>0.9994074092038816</v>
      </c>
      <c r="BB300" s="9">
        <f>'[1]8'!O$22+'[1]8'!O$28*Table6[[#This Row],[LNRADIOLING]]+'[1]8'!O$23*Table6[[#This Row],[DL_DUM]]+'[1]8'!O$24*Table6[[#This Row],[CT_DUM]]+'[1]8'!O$25*Table6[[#This Row],[PA_DUM]]+'[1]8'!O$26*Table6[[#This Row],[NY_DUM]]+'[1]8'!O$27*Table6[[#This Row],[NJ_DUM]]</f>
        <v>8.5490149058075495</v>
      </c>
      <c r="BC300" s="9">
        <f>Table6[[#This Row],[sales]]-Table6[[#This Row],[Pred_8]]</f>
        <v>10242.888193124749</v>
      </c>
      <c r="BD300" s="9">
        <f>ABS(Table6[[#This Row],[Red_8]]/Table6[[#This Row],[sales]])</f>
        <v>0.9991660666955936</v>
      </c>
      <c r="BE300" s="9">
        <f>'[1]9'!M$19+'[1]9'!M$21*Table6[[#This Row],[LNONLINE]]+'[1]9'!M$20*Table6[[#This Row],[DL_DUM]]+'[1]9'!M$22*Table6[[#This Row],[CT_DUM]]+'[1]9'!M$23*Table6[[#This Row],[PA_DUM]]+'[1]9'!M$24*Table6[[#This Row],[NY_DUM]]+'[1]9'!M$25*Table6[[#This Row],[NJ_DUM]]</f>
        <v>8.5008419911247106</v>
      </c>
      <c r="BF300" s="9">
        <f>Table6[[#This Row],[sales]]-Table6[[#This Row],[Pred_9]]</f>
        <v>10242.936366039432</v>
      </c>
      <c r="BG300" s="9">
        <f>ABS(Table6[[#This Row],[Red_9]]/Table6[[#This Row],[sales]])</f>
        <v>0.99917076583325648</v>
      </c>
      <c r="BH300" s="9">
        <f>'[1]10'!P$22+'[1]10'!P$30*Table6[[#This Row],[LNTV]]+'[1]10'!P$29*Table6[[#This Row],[LNRADIOLING]]+'[1]10'!P$24*Table6[[#This Row],[LNONLINELING]]+'[1]10'!P$23*Table6[[#This Row],[DL_DUM]]+'[1]10'!P$25*Table6[[#This Row],[CT_DUM]]+'[1]10'!P$26*Table6[[#This Row],[PA_DUM]]+'[1]10'!P$27*Table6[[#This Row],[NY_DUM]]+'[1]10'!P$28*Table6[[#This Row],[NJ_DUM]]</f>
        <v>8.4340237578439403</v>
      </c>
      <c r="BI300" s="9">
        <f>Table6[[#This Row],[sales]]-Table6[[#This Row],[Pred_10]]</f>
        <v>10243.003184272713</v>
      </c>
      <c r="BJ300" s="45">
        <f>ABS(Table6[[#This Row],[Red_10]]/Table6[[#This Row],[sales]])</f>
        <v>0.9991772837713685</v>
      </c>
      <c r="BK300" s="9">
        <f>'[1]11'!P$32+'[1]11'!P$40*Table6[[#This Row],[LNONLINELING]]+'[1]11'!P$39*Table6[[#This Row],[LNRADIOLING]]+'[1]11'!P$38*Table6[[#This Row],[LNTVLING]]+'[1]11'!P$33*Table6[[#This Row],[DL_DUM]]+'[1]11'!P$34*Table6[[#This Row],[CT_DUM]]+'[1]11'!P$35*Table6[[#This Row],[PA_DUM]]+'[1]11'!P$36*Table6[[#This Row],[NY_DUM]]+'[1]11'!P$37*Table6[[#This Row],[NJ_DUM]]</f>
        <v>8.4396132986408361</v>
      </c>
      <c r="BL300" s="9">
        <f>Table6[[#This Row],[sales]]-Table6[[#This Row],[ Pred_11]]</f>
        <v>10242.997594731916</v>
      </c>
      <c r="BM300" s="47">
        <f>ABS(Table6[[#This Row],[ Red_11]]/Table6[[#This Row],[sales]])</f>
        <v>0.99917673852676681</v>
      </c>
      <c r="BN300" s="9">
        <f>'[1]12'!K$22+'[1]12'!K$28*Table6[[#This Row],[COMBINE LN LING]]+'[1]12'!K$23*Table6[[#This Row],[DL_DUM]]+'[1]12'!K$24*Table6[[#This Row],[CT_DUM]]+'[1]12'!K$25*Table6[[#This Row],[PA_DUM]]+'[1]12'!K$26*Table6[[#This Row],[NY_DUM]]+'[1]12'!K$27*Table6[[#This Row],[NJ_DUM]]</f>
        <v>8.5478907269050062</v>
      </c>
      <c r="BO300" s="9">
        <f>Table6[[#This Row],[sales]]-Table6[[#This Row],[ Pred_12]]</f>
        <v>10242.889317303652</v>
      </c>
      <c r="BP300" s="47">
        <f>ABS(Table6[[#This Row],[ Red_12]]/Table6[[#This Row],[sales]])</f>
        <v>0.99916617635620808</v>
      </c>
      <c r="BQ300">
        <f>LN(G300+'2019 Totals and Calculations'!C$18)</f>
        <v>8.4406269838659682</v>
      </c>
      <c r="BR300">
        <f>LN(Table6[[#This Row],[PROF RADIO]]+'2019 Totals and Calculations'!D$18)</f>
        <v>6.5676984862329633</v>
      </c>
      <c r="BS300">
        <f>LN(Table6[[#This Row],[ONLINE LINGERING]]+'2019 Totals and Calculations'!E$18)</f>
        <v>5.9164422414709952</v>
      </c>
      <c r="BT300">
        <f>MONTH(Table6[[#This Row],[Date]])</f>
        <v>9</v>
      </c>
      <c r="BU300">
        <f t="shared" si="121"/>
        <v>0</v>
      </c>
      <c r="BV300">
        <f t="shared" si="122"/>
        <v>0</v>
      </c>
      <c r="BW300">
        <f t="shared" si="123"/>
        <v>0</v>
      </c>
      <c r="BX300">
        <f t="shared" si="124"/>
        <v>0</v>
      </c>
      <c r="BY300">
        <f t="shared" si="125"/>
        <v>0</v>
      </c>
      <c r="BZ300">
        <f t="shared" si="126"/>
        <v>0</v>
      </c>
      <c r="CA300">
        <f t="shared" si="127"/>
        <v>0</v>
      </c>
      <c r="CB300">
        <f t="shared" si="128"/>
        <v>0</v>
      </c>
      <c r="CC300">
        <f t="shared" si="129"/>
        <v>1</v>
      </c>
      <c r="CD300">
        <f t="shared" si="130"/>
        <v>0</v>
      </c>
      <c r="CE300">
        <f t="shared" si="131"/>
        <v>0</v>
      </c>
      <c r="CF300">
        <f t="shared" si="132"/>
        <v>0</v>
      </c>
      <c r="CG300">
        <f t="shared" si="133"/>
        <v>142</v>
      </c>
      <c r="CH30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11186.60782686182</v>
      </c>
      <c r="CI300" s="79">
        <f>Table6[[#This Row],[sales]]-CH300</f>
        <v>-935.17061883126371</v>
      </c>
      <c r="CJ300">
        <f>ABS(Table6[[#This Row],[sales]]-CH300)/Table6[[#This Row],[sales]]</f>
        <v>9.1223367012255543E-2</v>
      </c>
      <c r="CK30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11939.781537906725</v>
      </c>
      <c r="CL300" s="79">
        <f>Table6[[#This Row],[sales]]-CK300</f>
        <v>-1688.3443298761686</v>
      </c>
      <c r="CM300">
        <f>ABS(Table6[[#This Row],[sales]]-CK300)/Table6[[#This Row],[sales]]</f>
        <v>0.16469342743021326</v>
      </c>
      <c r="CN30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10357.405925862515</v>
      </c>
      <c r="CO300" s="79">
        <f>Table6[[#This Row],[sales]]-CN300</f>
        <v>-105.9687178319582</v>
      </c>
      <c r="CP300">
        <f>ABS(Table6[[#This Row],[sales]]-CN300)/Table6[[#This Row],[sales]]</f>
        <v>1.0336962094343868E-2</v>
      </c>
      <c r="CQ30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11160.634565151484</v>
      </c>
      <c r="CR300" s="79">
        <f>Table6[[#This Row],[sales]]-CQ300</f>
        <v>-909.19735712092734</v>
      </c>
      <c r="CS300">
        <f>ABS(Table6[[#This Row],[sales]]-CQ300)/Table6[[#This Row],[sales]]</f>
        <v>8.8689745512824228E-2</v>
      </c>
    </row>
    <row r="301" spans="1:97" x14ac:dyDescent="0.2">
      <c r="A301">
        <v>300</v>
      </c>
      <c r="B301" t="s">
        <v>322</v>
      </c>
      <c r="C301" s="5">
        <v>43730</v>
      </c>
      <c r="D301" s="6">
        <v>4474.8238077707665</v>
      </c>
      <c r="E301" s="8">
        <f>YEAR(Table6[[#This Row],[Date]])</f>
        <v>2019</v>
      </c>
      <c r="F301" s="6">
        <f>Table6[[#This Row],[TV_State]]+Table6[[#This Row],[Radio_State]]+Table6[[#This Row],[Online]]</f>
        <v>5469.2290983864923</v>
      </c>
      <c r="G301" s="6">
        <f t="shared" si="108"/>
        <v>4331.5972292176284</v>
      </c>
      <c r="H301" s="6">
        <f>LN(Table6[[#This Row],[PROF TV LING]])</f>
        <v>8.3736916280868368</v>
      </c>
      <c r="I301" s="6">
        <f t="shared" si="109"/>
        <v>8.4062222573686434</v>
      </c>
      <c r="J301" s="6">
        <v>662.93686041048397</v>
      </c>
      <c r="K301" s="6">
        <f t="shared" si="114"/>
        <v>655.95519732882929</v>
      </c>
      <c r="L301" s="6">
        <f>0.5*J300+0.5*Table6[[#This Row],[Radio_State]]</f>
        <v>659.65499476488753</v>
      </c>
      <c r="M301" s="6">
        <f>LN(Table6[[#This Row],[RADIO LINGERING ]])</f>
        <v>6.4917169631420766</v>
      </c>
      <c r="N301" s="6">
        <f t="shared" si="110"/>
        <v>6.4966797524842059</v>
      </c>
      <c r="O301" s="6">
        <v>331.46843020524204</v>
      </c>
      <c r="P301" s="6">
        <f t="shared" si="111"/>
        <v>330.06769643423428</v>
      </c>
      <c r="Q301" s="6">
        <f>0.3*O300+0.7*Table6[[#This Row],[Online]]</f>
        <v>330.48387051156305</v>
      </c>
      <c r="R301" s="6">
        <f>LN(Table6[[#This Row],[ONLINE LINGERING]])</f>
        <v>5.8005578548075176</v>
      </c>
      <c r="S301" s="6">
        <f t="shared" si="112"/>
        <v>5.8035325719242605</v>
      </c>
      <c r="T301" s="6">
        <v>10264.651200310938</v>
      </c>
      <c r="U301" s="6">
        <f t="shared" si="113"/>
        <v>9.236461349363875</v>
      </c>
      <c r="V301" s="8">
        <f>YEAR(Table6[[#This Row],[Date]])</f>
        <v>2019</v>
      </c>
      <c r="W301" s="8">
        <f>WEEKNUM(Table6[[#This Row],[Date]])</f>
        <v>39</v>
      </c>
      <c r="X301" t="s">
        <v>465</v>
      </c>
      <c r="Y301" s="9">
        <f>Table6[[#This Row],[LNTVLING]]+Table6[[#This Row],[LNRADIOLING]]+Table6[[#This Row],[LNONLINELING]]</f>
        <v>20.665966446036432</v>
      </c>
      <c r="Z301">
        <f t="shared" si="134"/>
        <v>1</v>
      </c>
      <c r="AA301">
        <f t="shared" si="115"/>
        <v>0</v>
      </c>
      <c r="AB301">
        <f t="shared" si="116"/>
        <v>1</v>
      </c>
      <c r="AC301">
        <f t="shared" si="117"/>
        <v>0</v>
      </c>
      <c r="AD301">
        <f t="shared" si="118"/>
        <v>0</v>
      </c>
      <c r="AE301">
        <f t="shared" si="119"/>
        <v>0</v>
      </c>
      <c r="AF301">
        <f t="shared" si="120"/>
        <v>0</v>
      </c>
      <c r="AG301" s="9">
        <f>'[1]1'!J$20+'[1]1'!J$21*Table6[[#This Row],[TV_State]]</f>
        <v>5730.4039791372879</v>
      </c>
      <c r="AH301" s="9">
        <f>Table6[[#This Row],[sales]]-Table6[[#This Row],[Pred_1]]</f>
        <v>4534.2472211736504</v>
      </c>
      <c r="AI301">
        <f>ABS(Table6[[#This Row],[Res_1]])/Table6[[#This Row],[sales]]</f>
        <v>0.44173417417596211</v>
      </c>
      <c r="AJ301" s="9">
        <f>'[1]2'!J$20+'[1]2'!J$21*Table6[[#This Row],[Radio_State]]</f>
        <v>4624.6109561931507</v>
      </c>
      <c r="AK301" s="9">
        <f>Table6[[#This Row],[sales]]-Table6[[#This Row],[ Pred_2 ]]</f>
        <v>5640.0402441177876</v>
      </c>
      <c r="AL301">
        <f>ABS(Table6[[#This Row],[ Res_2 ]])/Table6[[#This Row],[sales]]</f>
        <v>0.54946243511391202</v>
      </c>
      <c r="AM301" s="10">
        <f>'[1]3'!J$20+'[1]3'!J$21*Data!O301</f>
        <v>3715.7297497990453</v>
      </c>
      <c r="AN301" s="9">
        <f>Table6[[#This Row],[sales]]-Table6[[#This Row],[Pred_3]]</f>
        <v>6548.9214505118925</v>
      </c>
      <c r="AO301" s="9">
        <f>ABS(Table6[[#This Row],[Res_3]])/Table6[[#This Row],[sales]]</f>
        <v>0.6380072077182235</v>
      </c>
      <c r="AP301" s="9">
        <f>'[1]4'!L$21+'[1]4'!L$27*Table6[[#This Row],[TV_State]]+'[1]4'!L$22*Table6[[#This Row],[NJ_DUM]]+'[1]4'!L$23*Table6[[#This Row],[NY_DUM]]+'[1]4'!L$24*Table6[[#This Row],[PA_DUM]]+'[1]4'!L$25*Table6[[#This Row],[CT_DUM]]+'[1]4'!L$26*Table6[[#This Row],[DL_DUM]]</f>
        <v>1224.8895155337782</v>
      </c>
      <c r="AQ301" s="9">
        <f>Table6[[#This Row],[sales]]-Table6[[#This Row],[Pred_4]]</f>
        <v>9039.7616847771606</v>
      </c>
      <c r="AR301">
        <f>ABS(Table6[[#This Row],[Res_4]]/Table6[[#This Row],[sales]])</f>
        <v>0.88066915361949438</v>
      </c>
      <c r="AS301" s="9">
        <f>'[1]5'!L$20+'[1]5'!L$26*Table6[[#This Row],[Radio_State]]+'[1]5'!L$21*Table6[[#This Row],[NJ_DUM]]+'[1]5'!L$22*Table6[[#This Row],[NY_DUM]]+'[1]5'!L$23*Table6[[#This Row],[PA_DUM]]+'[1]5'!L$24*Table6[[#This Row],[CT_DUM]]+'[1]5'!L$25*Table6[[#This Row],[DL_DUM]]</f>
        <v>1364.2179891564265</v>
      </c>
      <c r="AT301" s="9">
        <f>Table6[[#This Row],[sales]]-Table6[[#This Row],[Pred_5]]</f>
        <v>8900.4332111545118</v>
      </c>
      <c r="AU301" s="9">
        <f>ABS(Table6[[#This Row],[Red_5]]/Table6[[#This Row],[sales]])</f>
        <v>0.86709553373668447</v>
      </c>
      <c r="AV301" s="9">
        <f>'[1]6'!L$20+'[1]6'!L$26*Table6[[#This Row],[Online]]+'[1]6'!L$21*Table6[[#This Row],[NJ_DUM]]+'[1]6'!L$22*Table6[[#This Row],[NY_DUM]]+'[1]6'!L$23*Table6[[#This Row],[PA_DUM]]+'[1]6'!L$24*Table6[[#This Row],[CT_DUM]]+'[1]6'!L$25*Table6[[#This Row],[DL_DUM]]</f>
        <v>1436.6821866458802</v>
      </c>
      <c r="AW301" s="9">
        <f>Table6[[#This Row],[sales]]-Table6[[#This Row],[Pred_6]]</f>
        <v>8827.9690136650588</v>
      </c>
      <c r="AX301" s="9">
        <f>ABS(Table6[[#This Row],[Red_6]]/Table6[[#This Row],[sales]])</f>
        <v>0.86003594680330109</v>
      </c>
      <c r="AY301" s="9">
        <f>'[1]7'!L$21+'[1]7'!L$27*Table6[[#This Row],[LNTV]]+'[1]7'!L$22*Table6[[#This Row],[NJ_DUM]]+'[1]7'!L$23*Table6[[#This Row],[NY_DUM]]+'[1]7'!L$24*Table6[[#This Row],[PA_DUM]]+'[1]7'!L$25*Table6[[#This Row],[CT_DUM]]+'[1]7'!L$26*Table6[[#This Row],[DL_DUM]]</f>
        <v>6.0760086837532752</v>
      </c>
      <c r="AZ301" s="9">
        <f>Table6[[#This Row],[sales]]-Table6[[#This Row],[Pred_7]]</f>
        <v>10258.575191627186</v>
      </c>
      <c r="BA301" s="9">
        <f>ABS(Table6[[#This Row],[Red_7]]/Table6[[#This Row],[sales]])</f>
        <v>0.99940806476857502</v>
      </c>
      <c r="BB301" s="9">
        <f>'[1]8'!O$22+'[1]8'!O$28*Table6[[#This Row],[LNRADIOLING]]+'[1]8'!O$23*Table6[[#This Row],[DL_DUM]]+'[1]8'!O$24*Table6[[#This Row],[CT_DUM]]+'[1]8'!O$25*Table6[[#This Row],[PA_DUM]]+'[1]8'!O$26*Table6[[#This Row],[NY_DUM]]+'[1]8'!O$27*Table6[[#This Row],[NJ_DUM]]</f>
        <v>8.5497247718113254</v>
      </c>
      <c r="BC301" s="9">
        <f>Table6[[#This Row],[sales]]-Table6[[#This Row],[Pred_8]]</f>
        <v>10256.101475539126</v>
      </c>
      <c r="BD301" s="9">
        <f>ABS(Table6[[#This Row],[Red_8]]/Table6[[#This Row],[sales]])</f>
        <v>0.99916707108649216</v>
      </c>
      <c r="BE301" s="9">
        <f>'[1]9'!M$19+'[1]9'!M$21*Table6[[#This Row],[LNONLINE]]+'[1]9'!M$20*Table6[[#This Row],[DL_DUM]]+'[1]9'!M$22*Table6[[#This Row],[CT_DUM]]+'[1]9'!M$23*Table6[[#This Row],[PA_DUM]]+'[1]9'!M$24*Table6[[#This Row],[NY_DUM]]+'[1]9'!M$25*Table6[[#This Row],[NJ_DUM]]</f>
        <v>8.5039924394560433</v>
      </c>
      <c r="BF301" s="9">
        <f>Table6[[#This Row],[sales]]-Table6[[#This Row],[Pred_9]]</f>
        <v>10256.147207871481</v>
      </c>
      <c r="BG301" s="9">
        <f>ABS(Table6[[#This Row],[Red_9]]/Table6[[#This Row],[sales]])</f>
        <v>0.99917152640908058</v>
      </c>
      <c r="BH301" s="9">
        <f>'[1]10'!P$22+'[1]10'!P$30*Table6[[#This Row],[LNTV]]+'[1]10'!P$29*Table6[[#This Row],[LNRADIOLING]]+'[1]10'!P$24*Table6[[#This Row],[LNONLINELING]]+'[1]10'!P$23*Table6[[#This Row],[DL_DUM]]+'[1]10'!P$25*Table6[[#This Row],[CT_DUM]]+'[1]10'!P$26*Table6[[#This Row],[PA_DUM]]+'[1]10'!P$27*Table6[[#This Row],[NY_DUM]]+'[1]10'!P$28*Table6[[#This Row],[NJ_DUM]]</f>
        <v>8.4358348411201582</v>
      </c>
      <c r="BI301" s="9">
        <f>Table6[[#This Row],[sales]]-Table6[[#This Row],[Pred_10]]</f>
        <v>10256.215365469818</v>
      </c>
      <c r="BJ301" s="45">
        <f>ABS(Table6[[#This Row],[Red_10]]/Table6[[#This Row],[sales]])</f>
        <v>0.99917816643970669</v>
      </c>
      <c r="BK301" s="9">
        <f>'[1]11'!P$32+'[1]11'!P$40*Table6[[#This Row],[LNONLINELING]]+'[1]11'!P$39*Table6[[#This Row],[LNRADIOLING]]+'[1]11'!P$38*Table6[[#This Row],[LNTVLING]]+'[1]11'!P$33*Table6[[#This Row],[DL_DUM]]+'[1]11'!P$34*Table6[[#This Row],[CT_DUM]]+'[1]11'!P$35*Table6[[#This Row],[PA_DUM]]+'[1]11'!P$36*Table6[[#This Row],[NY_DUM]]+'[1]11'!P$37*Table6[[#This Row],[NJ_DUM]]</f>
        <v>8.4400096778856124</v>
      </c>
      <c r="BL301" s="9">
        <f>Table6[[#This Row],[sales]]-Table6[[#This Row],[ Pred_11]]</f>
        <v>10256.211190633052</v>
      </c>
      <c r="BM301" s="47">
        <f>ABS(Table6[[#This Row],[ Red_11]]/Table6[[#This Row],[sales]])</f>
        <v>0.99917775971991818</v>
      </c>
      <c r="BN301" s="9">
        <f>'[1]12'!K$22+'[1]12'!K$28*Table6[[#This Row],[COMBINE LN LING]]+'[1]12'!K$23*Table6[[#This Row],[DL_DUM]]+'[1]12'!K$24*Table6[[#This Row],[CT_DUM]]+'[1]12'!K$25*Table6[[#This Row],[PA_DUM]]+'[1]12'!K$26*Table6[[#This Row],[NY_DUM]]+'[1]12'!K$27*Table6[[#This Row],[NJ_DUM]]</f>
        <v>8.55117939276405</v>
      </c>
      <c r="BO301" s="9">
        <f>Table6[[#This Row],[sales]]-Table6[[#This Row],[ Pred_12]]</f>
        <v>10256.100020918175</v>
      </c>
      <c r="BP301" s="47">
        <f>ABS(Table6[[#This Row],[ Red_12]]/Table6[[#This Row],[sales]])</f>
        <v>0.99916692937481355</v>
      </c>
      <c r="BQ301">
        <f>LN(G301+'2019 Totals and Calculations'!C$18)</f>
        <v>8.4537933802494329</v>
      </c>
      <c r="BR301">
        <f>LN(Table6[[#This Row],[PROF RADIO]]+'2019 Totals and Calculations'!D$18)</f>
        <v>6.5774601139494004</v>
      </c>
      <c r="BS301">
        <f>LN(Table6[[#This Row],[ONLINE LINGERING]]+'2019 Totals and Calculations'!E$18)</f>
        <v>5.9252211991514105</v>
      </c>
      <c r="BT301">
        <f>MONTH(Table6[[#This Row],[Date]])</f>
        <v>9</v>
      </c>
      <c r="BU301">
        <f t="shared" si="121"/>
        <v>0</v>
      </c>
      <c r="BV301">
        <f t="shared" si="122"/>
        <v>0</v>
      </c>
      <c r="BW301">
        <f t="shared" si="123"/>
        <v>0</v>
      </c>
      <c r="BX301">
        <f t="shared" si="124"/>
        <v>0</v>
      </c>
      <c r="BY301">
        <f t="shared" si="125"/>
        <v>0</v>
      </c>
      <c r="BZ301">
        <f t="shared" si="126"/>
        <v>0</v>
      </c>
      <c r="CA301">
        <f t="shared" si="127"/>
        <v>0</v>
      </c>
      <c r="CB301">
        <f t="shared" si="128"/>
        <v>0</v>
      </c>
      <c r="CC301">
        <f t="shared" si="129"/>
        <v>1</v>
      </c>
      <c r="CD301">
        <f t="shared" si="130"/>
        <v>0</v>
      </c>
      <c r="CE301">
        <f t="shared" si="131"/>
        <v>0</v>
      </c>
      <c r="CF301">
        <f t="shared" si="132"/>
        <v>0</v>
      </c>
      <c r="CG301">
        <f t="shared" si="133"/>
        <v>143</v>
      </c>
      <c r="CH30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11260.9906808666</v>
      </c>
      <c r="CI301" s="79">
        <f>Table6[[#This Row],[sales]]-CH301</f>
        <v>-996.33948055566179</v>
      </c>
      <c r="CJ301">
        <f>ABS(Table6[[#This Row],[sales]]-CH301)/Table6[[#This Row],[sales]]</f>
        <v>9.706510831322554E-2</v>
      </c>
      <c r="CK30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12002.729733058699</v>
      </c>
      <c r="CL301" s="79">
        <f>Table6[[#This Row],[sales]]-CK301</f>
        <v>-1738.0785327477606</v>
      </c>
      <c r="CM301">
        <f>ABS(Table6[[#This Row],[sales]]-CK301)/Table6[[#This Row],[sales]]</f>
        <v>0.1693266043657782</v>
      </c>
      <c r="CN30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10411.622396029548</v>
      </c>
      <c r="CO301" s="79">
        <f>Table6[[#This Row],[sales]]-CN301</f>
        <v>-146.97119571861003</v>
      </c>
      <c r="CP301">
        <f>ABS(Table6[[#This Row],[sales]]-CN301)/Table6[[#This Row],[sales]]</f>
        <v>1.4318187033394564E-2</v>
      </c>
      <c r="CQ30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11249.351605512187</v>
      </c>
      <c r="CR301" s="79">
        <f>Table6[[#This Row],[sales]]-CQ301</f>
        <v>-984.70040520124894</v>
      </c>
      <c r="CS301">
        <f>ABS(Table6[[#This Row],[sales]]-CQ301)/Table6[[#This Row],[sales]]</f>
        <v>9.5931209544793908E-2</v>
      </c>
    </row>
    <row r="302" spans="1:97" x14ac:dyDescent="0.2">
      <c r="A302">
        <v>301</v>
      </c>
      <c r="B302" t="s">
        <v>322</v>
      </c>
      <c r="C302" s="5">
        <v>43737</v>
      </c>
      <c r="D302" s="6">
        <v>4519.5720458484739</v>
      </c>
      <c r="E302" s="8">
        <f>YEAR(Table6[[#This Row],[Date]])</f>
        <v>2019</v>
      </c>
      <c r="F302" s="6">
        <f>Table6[[#This Row],[TV_State]]+Table6[[#This Row],[Radio_State]]+Table6[[#This Row],[Online]]</f>
        <v>5523.9213893703563</v>
      </c>
      <c r="G302" s="6">
        <f t="shared" si="108"/>
        <v>4387.9896742068813</v>
      </c>
      <c r="H302" s="6">
        <f>LN(Table6[[#This Row],[PROF TV LING]])</f>
        <v>8.3866264682034011</v>
      </c>
      <c r="I302" s="6">
        <f t="shared" si="109"/>
        <v>8.4161725882218121</v>
      </c>
      <c r="J302" s="6">
        <v>669.56622901458877</v>
      </c>
      <c r="K302" s="6">
        <f t="shared" si="114"/>
        <v>662.76071317170909</v>
      </c>
      <c r="L302" s="6">
        <f>0.5*J301+0.5*Table6[[#This Row],[Radio_State]]</f>
        <v>666.25154471253632</v>
      </c>
      <c r="M302" s="6">
        <f>LN(Table6[[#This Row],[RADIO LINGERING ]])</f>
        <v>6.5016672939952445</v>
      </c>
      <c r="N302" s="6">
        <f t="shared" si="110"/>
        <v>6.5066300833373738</v>
      </c>
      <c r="O302" s="6">
        <v>334.78311450729439</v>
      </c>
      <c r="P302" s="6">
        <f t="shared" si="111"/>
        <v>333.36848908537632</v>
      </c>
      <c r="Q302" s="6">
        <f>0.3*O301+0.7*Table6[[#This Row],[Online]]</f>
        <v>333.78870921667868</v>
      </c>
      <c r="R302" s="6">
        <f>LN(Table6[[#This Row],[ONLINE LINGERING]])</f>
        <v>5.8105081856606855</v>
      </c>
      <c r="S302" s="6">
        <f t="shared" si="112"/>
        <v>5.8134829027774284</v>
      </c>
      <c r="T302" s="6">
        <v>10376.888183900466</v>
      </c>
      <c r="U302" s="6">
        <f t="shared" si="113"/>
        <v>9.2473363221690281</v>
      </c>
      <c r="V302" s="8">
        <f>YEAR(Table6[[#This Row],[Date]])</f>
        <v>2019</v>
      </c>
      <c r="W302" s="8">
        <f>WEEKNUM(Table6[[#This Row],[Date]])</f>
        <v>40</v>
      </c>
      <c r="X302" t="s">
        <v>466</v>
      </c>
      <c r="Y302" s="9">
        <f>Table6[[#This Row],[LNTVLING]]+Table6[[#This Row],[LNRADIOLING]]+Table6[[#This Row],[LNONLINELING]]</f>
        <v>20.69880194785933</v>
      </c>
      <c r="Z302">
        <f t="shared" si="134"/>
        <v>1</v>
      </c>
      <c r="AA302">
        <f t="shared" si="115"/>
        <v>0</v>
      </c>
      <c r="AB302">
        <f t="shared" si="116"/>
        <v>1</v>
      </c>
      <c r="AC302">
        <f t="shared" si="117"/>
        <v>0</v>
      </c>
      <c r="AD302">
        <f t="shared" si="118"/>
        <v>0</v>
      </c>
      <c r="AE302">
        <f t="shared" si="119"/>
        <v>0</v>
      </c>
      <c r="AF302">
        <f t="shared" si="120"/>
        <v>0</v>
      </c>
      <c r="AG302" s="9">
        <f>'[1]1'!J$20+'[1]1'!J$21*Table6[[#This Row],[TV_State]]</f>
        <v>5774.4106934740967</v>
      </c>
      <c r="AH302" s="9">
        <f>Table6[[#This Row],[sales]]-Table6[[#This Row],[Pred_1]]</f>
        <v>4602.4774904263695</v>
      </c>
      <c r="AI302">
        <f>ABS(Table6[[#This Row],[Res_1]])/Table6[[#This Row],[sales]]</f>
        <v>0.44353156831419088</v>
      </c>
      <c r="AJ302" s="9">
        <f>'[1]2'!J$20+'[1]2'!J$21*Table6[[#This Row],[Radio_State]]</f>
        <v>4653.7142477151065</v>
      </c>
      <c r="AK302" s="9">
        <f>Table6[[#This Row],[sales]]-Table6[[#This Row],[ Pred_2 ]]</f>
        <v>5723.1739361853597</v>
      </c>
      <c r="AL302">
        <f>ABS(Table6[[#This Row],[ Res_2 ]])/Table6[[#This Row],[sales]]</f>
        <v>0.55153084766440374</v>
      </c>
      <c r="AM302" s="10">
        <f>'[1]3'!J$20+'[1]3'!J$21*Data!O302</f>
        <v>3734.8797454797868</v>
      </c>
      <c r="AN302" s="9">
        <f>Table6[[#This Row],[sales]]-Table6[[#This Row],[Pred_3]]</f>
        <v>6642.0084384206793</v>
      </c>
      <c r="AO302" s="9">
        <f>ABS(Table6[[#This Row],[Res_3]])/Table6[[#This Row],[sales]]</f>
        <v>0.64007709447285188</v>
      </c>
      <c r="AP302" s="9">
        <f>'[1]4'!L$21+'[1]4'!L$27*Table6[[#This Row],[TV_State]]+'[1]4'!L$22*Table6[[#This Row],[NJ_DUM]]+'[1]4'!L$23*Table6[[#This Row],[NY_DUM]]+'[1]4'!L$24*Table6[[#This Row],[PA_DUM]]+'[1]4'!L$25*Table6[[#This Row],[CT_DUM]]+'[1]4'!L$26*Table6[[#This Row],[DL_DUM]]</f>
        <v>1234.7601107456578</v>
      </c>
      <c r="AQ302" s="9">
        <f>Table6[[#This Row],[sales]]-Table6[[#This Row],[Pred_4]]</f>
        <v>9142.1280731548086</v>
      </c>
      <c r="AR302">
        <f>ABS(Table6[[#This Row],[Res_4]]/Table6[[#This Row],[sales]])</f>
        <v>0.88100863294823173</v>
      </c>
      <c r="AS302" s="9">
        <f>'[1]5'!L$20+'[1]5'!L$26*Table6[[#This Row],[Radio_State]]+'[1]5'!L$21*Table6[[#This Row],[NJ_DUM]]+'[1]5'!L$22*Table6[[#This Row],[NY_DUM]]+'[1]5'!L$23*Table6[[#This Row],[PA_DUM]]+'[1]5'!L$24*Table6[[#This Row],[CT_DUM]]+'[1]5'!L$25*Table6[[#This Row],[DL_DUM]]</f>
        <v>1375.8962537647203</v>
      </c>
      <c r="AT302" s="9">
        <f>Table6[[#This Row],[sales]]-Table6[[#This Row],[Pred_5]]</f>
        <v>9000.9919301357459</v>
      </c>
      <c r="AU302" s="9">
        <f>ABS(Table6[[#This Row],[Red_5]]/Table6[[#This Row],[sales]])</f>
        <v>0.86740762458061405</v>
      </c>
      <c r="AV302" s="9">
        <f>'[1]6'!L$20+'[1]6'!L$26*Table6[[#This Row],[Online]]+'[1]6'!L$21*Table6[[#This Row],[NJ_DUM]]+'[1]6'!L$22*Table6[[#This Row],[NY_DUM]]+'[1]6'!L$23*Table6[[#This Row],[PA_DUM]]+'[1]6'!L$24*Table6[[#This Row],[CT_DUM]]+'[1]6'!L$25*Table6[[#This Row],[DL_DUM]]</f>
        <v>1451.1085465242031</v>
      </c>
      <c r="AW302" s="9">
        <f>Table6[[#This Row],[sales]]-Table6[[#This Row],[Pred_6]]</f>
        <v>8925.7796373762631</v>
      </c>
      <c r="AX302" s="9">
        <f>ABS(Table6[[#This Row],[Red_6]]/Table6[[#This Row],[sales]])</f>
        <v>0.86015956606571431</v>
      </c>
      <c r="AY302" s="9">
        <f>'[1]7'!L$21+'[1]7'!L$27*Table6[[#This Row],[LNTV]]+'[1]7'!L$22*Table6[[#This Row],[NJ_DUM]]+'[1]7'!L$23*Table6[[#This Row],[NY_DUM]]+'[1]7'!L$24*Table6[[#This Row],[PA_DUM]]+'[1]7'!L$25*Table6[[#This Row],[CT_DUM]]+'[1]7'!L$26*Table6[[#This Row],[DL_DUM]]</f>
        <v>6.0771100310432757</v>
      </c>
      <c r="AZ302" s="9">
        <f>Table6[[#This Row],[sales]]-Table6[[#This Row],[Pred_7]]</f>
        <v>10370.811073869423</v>
      </c>
      <c r="BA302" s="9">
        <f>ABS(Table6[[#This Row],[Red_7]]/Table6[[#This Row],[sales]])</f>
        <v>0.99941436103739933</v>
      </c>
      <c r="BB302" s="9">
        <f>'[1]8'!O$22+'[1]8'!O$28*Table6[[#This Row],[LNRADIOLING]]+'[1]8'!O$23*Table6[[#This Row],[DL_DUM]]+'[1]8'!O$24*Table6[[#This Row],[CT_DUM]]+'[1]8'!O$25*Table6[[#This Row],[PA_DUM]]+'[1]8'!O$26*Table6[[#This Row],[NY_DUM]]+'[1]8'!O$27*Table6[[#This Row],[NJ_DUM]]</f>
        <v>8.5504346378151013</v>
      </c>
      <c r="BC302" s="9">
        <f>Table6[[#This Row],[sales]]-Table6[[#This Row],[Pred_8]]</f>
        <v>10368.337749262651</v>
      </c>
      <c r="BD302" s="9">
        <f>ABS(Table6[[#This Row],[Red_8]]/Table6[[#This Row],[sales]])</f>
        <v>0.99917601168228054</v>
      </c>
      <c r="BE302" s="9">
        <f>'[1]9'!M$19+'[1]9'!M$21*Table6[[#This Row],[LNONLINE]]+'[1]9'!M$20*Table6[[#This Row],[DL_DUM]]+'[1]9'!M$22*Table6[[#This Row],[CT_DUM]]+'[1]9'!M$23*Table6[[#This Row],[PA_DUM]]+'[1]9'!M$24*Table6[[#This Row],[NY_DUM]]+'[1]9'!M$25*Table6[[#This Row],[NJ_DUM]]</f>
        <v>8.5071428877873743</v>
      </c>
      <c r="BF302" s="9">
        <f>Table6[[#This Row],[sales]]-Table6[[#This Row],[Pred_9]]</f>
        <v>10368.381041012679</v>
      </c>
      <c r="BG302" s="9">
        <f>ABS(Table6[[#This Row],[Red_9]]/Table6[[#This Row],[sales]])</f>
        <v>0.99918018362181193</v>
      </c>
      <c r="BH302" s="9">
        <f>'[1]10'!P$22+'[1]10'!P$30*Table6[[#This Row],[LNTV]]+'[1]10'!P$29*Table6[[#This Row],[LNRADIOLING]]+'[1]10'!P$24*Table6[[#This Row],[LNONLINELING]]+'[1]10'!P$23*Table6[[#This Row],[DL_DUM]]+'[1]10'!P$25*Table6[[#This Row],[CT_DUM]]+'[1]10'!P$26*Table6[[#This Row],[PA_DUM]]+'[1]10'!P$27*Table6[[#This Row],[NY_DUM]]+'[1]10'!P$28*Table6[[#This Row],[NJ_DUM]]</f>
        <v>8.4376459243963779</v>
      </c>
      <c r="BI302" s="9">
        <f>Table6[[#This Row],[sales]]-Table6[[#This Row],[Pred_10]]</f>
        <v>10368.45053797607</v>
      </c>
      <c r="BJ302" s="45">
        <f>ABS(Table6[[#This Row],[Red_10]]/Table6[[#This Row],[sales]])</f>
        <v>0.99918688090544461</v>
      </c>
      <c r="BK302" s="9">
        <f>'[1]11'!P$32+'[1]11'!P$40*Table6[[#This Row],[LNONLINELING]]+'[1]11'!P$39*Table6[[#This Row],[LNRADIOLING]]+'[1]11'!P$38*Table6[[#This Row],[LNTVLING]]+'[1]11'!P$33*Table6[[#This Row],[DL_DUM]]+'[1]11'!P$34*Table6[[#This Row],[CT_DUM]]+'[1]11'!P$35*Table6[[#This Row],[PA_DUM]]+'[1]11'!P$36*Table6[[#This Row],[NY_DUM]]+'[1]11'!P$37*Table6[[#This Row],[NJ_DUM]]</f>
        <v>8.440631657527879</v>
      </c>
      <c r="BL302" s="9">
        <f>Table6[[#This Row],[sales]]-Table6[[#This Row],[ Pred_11]]</f>
        <v>10368.447552242938</v>
      </c>
      <c r="BM302" s="47">
        <f>ABS(Table6[[#This Row],[ Red_11]]/Table6[[#This Row],[sales]])</f>
        <v>0.99918659317630276</v>
      </c>
      <c r="BN302" s="9">
        <f>'[1]12'!K$22+'[1]12'!K$28*Table6[[#This Row],[COMBINE LN LING]]+'[1]12'!K$23*Table6[[#This Row],[DL_DUM]]+'[1]12'!K$24*Table6[[#This Row],[CT_DUM]]+'[1]12'!K$25*Table6[[#This Row],[PA_DUM]]+'[1]12'!K$26*Table6[[#This Row],[NY_DUM]]+'[1]12'!K$27*Table6[[#This Row],[NJ_DUM]]</f>
        <v>8.5543393460331316</v>
      </c>
      <c r="BO302" s="9">
        <f>Table6[[#This Row],[sales]]-Table6[[#This Row],[ Pred_12]]</f>
        <v>10368.333844554432</v>
      </c>
      <c r="BP302" s="47">
        <f>ABS(Table6[[#This Row],[ Red_12]]/Table6[[#This Row],[sales]])</f>
        <v>0.99917563539334409</v>
      </c>
      <c r="BQ302">
        <f>LN(G302+'2019 Totals and Calculations'!C$18)</f>
        <v>8.4657384499292032</v>
      </c>
      <c r="BR302">
        <f>LN(Table6[[#This Row],[PROF RADIO]]+'2019 Totals and Calculations'!D$18)</f>
        <v>6.5868846136620158</v>
      </c>
      <c r="BS302">
        <f>LN(Table6[[#This Row],[ONLINE LINGERING]]+'2019 Totals and Calculations'!E$18)</f>
        <v>5.9340104012065957</v>
      </c>
      <c r="BT302">
        <f>MONTH(Table6[[#This Row],[Date]])</f>
        <v>9</v>
      </c>
      <c r="BU302">
        <f t="shared" si="121"/>
        <v>0</v>
      </c>
      <c r="BV302">
        <f t="shared" si="122"/>
        <v>0</v>
      </c>
      <c r="BW302">
        <f t="shared" si="123"/>
        <v>0</v>
      </c>
      <c r="BX302">
        <f t="shared" si="124"/>
        <v>0</v>
      </c>
      <c r="BY302">
        <f t="shared" si="125"/>
        <v>0</v>
      </c>
      <c r="BZ302">
        <f t="shared" si="126"/>
        <v>0</v>
      </c>
      <c r="CA302">
        <f t="shared" si="127"/>
        <v>0</v>
      </c>
      <c r="CB302">
        <f t="shared" si="128"/>
        <v>0</v>
      </c>
      <c r="CC302">
        <f t="shared" si="129"/>
        <v>1</v>
      </c>
      <c r="CD302">
        <f t="shared" si="130"/>
        <v>0</v>
      </c>
      <c r="CE302">
        <f t="shared" si="131"/>
        <v>0</v>
      </c>
      <c r="CF302">
        <f t="shared" si="132"/>
        <v>0</v>
      </c>
      <c r="CG302">
        <f t="shared" si="133"/>
        <v>144</v>
      </c>
      <c r="CH30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11331.743238207167</v>
      </c>
      <c r="CI302" s="79">
        <f>Table6[[#This Row],[sales]]-CH302</f>
        <v>-954.85505430670128</v>
      </c>
      <c r="CJ302">
        <f>ABS(Table6[[#This Row],[sales]]-CH302)/Table6[[#This Row],[sales]]</f>
        <v>9.2017475507555319E-2</v>
      </c>
      <c r="CK30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12064.763262782188</v>
      </c>
      <c r="CL302" s="79">
        <f>Table6[[#This Row],[sales]]-CK302</f>
        <v>-1687.8750788817215</v>
      </c>
      <c r="CM302">
        <f>ABS(Table6[[#This Row],[sales]]-CK302)/Table6[[#This Row],[sales]]</f>
        <v>0.16265715202563577</v>
      </c>
      <c r="CN30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10466.15768210918</v>
      </c>
      <c r="CO302" s="79">
        <f>Table6[[#This Row],[sales]]-CN302</f>
        <v>-89.26949820871414</v>
      </c>
      <c r="CP302">
        <f>ABS(Table6[[#This Row],[sales]]-CN302)/Table6[[#This Row],[sales]]</f>
        <v>8.6027233431322861E-3</v>
      </c>
      <c r="CQ30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11337.006741663999</v>
      </c>
      <c r="CR302" s="79">
        <f>Table6[[#This Row],[sales]]-CQ302</f>
        <v>-960.11855776353332</v>
      </c>
      <c r="CS302">
        <f>ABS(Table6[[#This Row],[sales]]-CQ302)/Table6[[#This Row],[sales]]</f>
        <v>9.2524708828715913E-2</v>
      </c>
    </row>
    <row r="303" spans="1:97" x14ac:dyDescent="0.2">
      <c r="A303">
        <v>302</v>
      </c>
      <c r="B303" t="s">
        <v>322</v>
      </c>
      <c r="C303" s="5">
        <v>43744</v>
      </c>
      <c r="D303" s="6">
        <v>4564.7677663069589</v>
      </c>
      <c r="E303" s="8">
        <f>YEAR(Table6[[#This Row],[Date]])</f>
        <v>2019</v>
      </c>
      <c r="F303" s="6">
        <f>Table6[[#This Row],[TV_State]]+Table6[[#This Row],[Radio_State]]+Table6[[#This Row],[Online]]</f>
        <v>5579.1606032640611</v>
      </c>
      <c r="G303" s="6">
        <f t="shared" si="108"/>
        <v>4441.023101836905</v>
      </c>
      <c r="H303" s="6">
        <f>LN(Table6[[#This Row],[PROF TV LING]])</f>
        <v>8.3986400572233837</v>
      </c>
      <c r="I303" s="6">
        <f t="shared" si="109"/>
        <v>8.4261229190749809</v>
      </c>
      <c r="J303" s="6">
        <v>676.2618913047346</v>
      </c>
      <c r="K303" s="6">
        <f t="shared" si="114"/>
        <v>669.51130223822179</v>
      </c>
      <c r="L303" s="6">
        <f>0.5*J302+0.5*Table6[[#This Row],[Radio_State]]</f>
        <v>672.91406015966163</v>
      </c>
      <c r="M303" s="6">
        <f>LN(Table6[[#This Row],[RADIO LINGERING ]])</f>
        <v>6.5116176248484123</v>
      </c>
      <c r="N303" s="6">
        <f t="shared" si="110"/>
        <v>6.5165804141905417</v>
      </c>
      <c r="O303" s="6">
        <v>338.1309456523673</v>
      </c>
      <c r="P303" s="6">
        <f t="shared" si="111"/>
        <v>336.70220868227</v>
      </c>
      <c r="Q303" s="6">
        <f>0.3*O302+0.7*Table6[[#This Row],[Online]]</f>
        <v>337.12659630884542</v>
      </c>
      <c r="R303" s="6">
        <f>LN(Table6[[#This Row],[ONLINE LINGERING]])</f>
        <v>5.8204585165138534</v>
      </c>
      <c r="S303" s="6">
        <f t="shared" si="112"/>
        <v>5.8234332336305963</v>
      </c>
      <c r="T303" s="6">
        <v>4125.7180012128765</v>
      </c>
      <c r="U303" s="6">
        <f t="shared" si="113"/>
        <v>8.3249953445220317</v>
      </c>
      <c r="V303" s="8">
        <f>YEAR(Table6[[#This Row],[Date]])</f>
        <v>2019</v>
      </c>
      <c r="W303" s="8">
        <f>WEEKNUM(Table6[[#This Row],[Date]])</f>
        <v>41</v>
      </c>
      <c r="X303" t="s">
        <v>467</v>
      </c>
      <c r="Y303" s="9">
        <f>Table6[[#This Row],[LNTVLING]]+Table6[[#This Row],[LNRADIOLING]]+Table6[[#This Row],[LNONLINELING]]</f>
        <v>20.73071619858565</v>
      </c>
      <c r="Z303">
        <f t="shared" si="134"/>
        <v>0</v>
      </c>
      <c r="AA303">
        <f t="shared" si="115"/>
        <v>0</v>
      </c>
      <c r="AB303">
        <f t="shared" si="116"/>
        <v>1</v>
      </c>
      <c r="AC303">
        <f t="shared" si="117"/>
        <v>0</v>
      </c>
      <c r="AD303">
        <f t="shared" si="118"/>
        <v>0</v>
      </c>
      <c r="AE303">
        <f t="shared" si="119"/>
        <v>0</v>
      </c>
      <c r="AF303">
        <f t="shared" si="120"/>
        <v>0</v>
      </c>
      <c r="AG303" s="9">
        <f>'[1]1'!J$20+'[1]1'!J$21*Table6[[#This Row],[TV_State]]</f>
        <v>5818.8574749542749</v>
      </c>
      <c r="AH303" s="9">
        <f>Table6[[#This Row],[sales]]-Table6[[#This Row],[Pred_1]]</f>
        <v>-1693.1394737413984</v>
      </c>
      <c r="AI303">
        <f>ABS(Table6[[#This Row],[Res_1]])/Table6[[#This Row],[sales]]</f>
        <v>0.41038662197553255</v>
      </c>
      <c r="AJ303" s="9">
        <f>'[1]2'!J$20+'[1]2'!J$21*Table6[[#This Row],[Radio_State]]</f>
        <v>4683.1085721522822</v>
      </c>
      <c r="AK303" s="9">
        <f>Table6[[#This Row],[sales]]-Table6[[#This Row],[ Pred_2 ]]</f>
        <v>-557.39057093940573</v>
      </c>
      <c r="AL303">
        <f>ABS(Table6[[#This Row],[ Res_2 ]])/Table6[[#This Row],[sales]]</f>
        <v>0.13510147101075359</v>
      </c>
      <c r="AM303" s="10">
        <f>'[1]3'!J$20+'[1]3'!J$21*Data!O303</f>
        <v>3754.2212411173359</v>
      </c>
      <c r="AN303" s="9">
        <f>Table6[[#This Row],[sales]]-Table6[[#This Row],[Pred_3]]</f>
        <v>371.49676009554059</v>
      </c>
      <c r="AO303" s="9">
        <f>ABS(Table6[[#This Row],[Res_3]])/Table6[[#This Row],[sales]]</f>
        <v>9.004414746386645E-2</v>
      </c>
      <c r="AP303" s="9">
        <f>'[1]4'!L$21+'[1]4'!L$27*Table6[[#This Row],[TV_State]]+'[1]4'!L$22*Table6[[#This Row],[NJ_DUM]]+'[1]4'!L$23*Table6[[#This Row],[NY_DUM]]+'[1]4'!L$24*Table6[[#This Row],[PA_DUM]]+'[1]4'!L$25*Table6[[#This Row],[CT_DUM]]+'[1]4'!L$26*Table6[[#This Row],[DL_DUM]]</f>
        <v>1244.7294119096564</v>
      </c>
      <c r="AQ303" s="9">
        <f>Table6[[#This Row],[sales]]-Table6[[#This Row],[Pred_4]]</f>
        <v>2880.9885893032201</v>
      </c>
      <c r="AR303">
        <f>ABS(Table6[[#This Row],[Res_4]]/Table6[[#This Row],[sales]])</f>
        <v>0.69829992948046093</v>
      </c>
      <c r="AS303" s="9">
        <f>'[1]5'!L$20+'[1]5'!L$26*Table6[[#This Row],[Radio_State]]+'[1]5'!L$21*Table6[[#This Row],[NJ_DUM]]+'[1]5'!L$22*Table6[[#This Row],[NY_DUM]]+'[1]5'!L$23*Table6[[#This Row],[PA_DUM]]+'[1]5'!L$24*Table6[[#This Row],[CT_DUM]]+'[1]5'!L$25*Table6[[#This Row],[DL_DUM]]</f>
        <v>1387.691301019097</v>
      </c>
      <c r="AT303" s="9">
        <f>Table6[[#This Row],[sales]]-Table6[[#This Row],[Pred_5]]</f>
        <v>2738.0267001937796</v>
      </c>
      <c r="AU303" s="9">
        <f>ABS(Table6[[#This Row],[Red_5]]/Table6[[#This Row],[sales]])</f>
        <v>0.66364853327077999</v>
      </c>
      <c r="AV303" s="9">
        <f>'[1]6'!L$20+'[1]6'!L$26*Table6[[#This Row],[Online]]+'[1]6'!L$21*Table6[[#This Row],[NJ_DUM]]+'[1]6'!L$22*Table6[[#This Row],[NY_DUM]]+'[1]6'!L$23*Table6[[#This Row],[PA_DUM]]+'[1]6'!L$24*Table6[[#This Row],[CT_DUM]]+'[1]6'!L$25*Table6[[#This Row],[DL_DUM]]</f>
        <v>1465.6791700013096</v>
      </c>
      <c r="AW303" s="9">
        <f>Table6[[#This Row],[sales]]-Table6[[#This Row],[Pred_6]]</f>
        <v>2660.038831211567</v>
      </c>
      <c r="AX303" s="9">
        <f>ABS(Table6[[#This Row],[Red_6]]/Table6[[#This Row],[sales]])</f>
        <v>0.64474567346327838</v>
      </c>
      <c r="AY303" s="9">
        <f>'[1]7'!L$21+'[1]7'!L$27*Table6[[#This Row],[LNTV]]+'[1]7'!L$22*Table6[[#This Row],[NJ_DUM]]+'[1]7'!L$23*Table6[[#This Row],[NY_DUM]]+'[1]7'!L$24*Table6[[#This Row],[PA_DUM]]+'[1]7'!L$25*Table6[[#This Row],[CT_DUM]]+'[1]7'!L$26*Table6[[#This Row],[DL_DUM]]</f>
        <v>6.0782113783332763</v>
      </c>
      <c r="AZ303" s="9">
        <f>Table6[[#This Row],[sales]]-Table6[[#This Row],[Pred_7]]</f>
        <v>4119.6397898345431</v>
      </c>
      <c r="BA303" s="9">
        <f>ABS(Table6[[#This Row],[Red_7]]/Table6[[#This Row],[sales]])</f>
        <v>0.9985267506464216</v>
      </c>
      <c r="BB303" s="9">
        <f>'[1]8'!O$22+'[1]8'!O$28*Table6[[#This Row],[LNRADIOLING]]+'[1]8'!O$23*Table6[[#This Row],[DL_DUM]]+'[1]8'!O$24*Table6[[#This Row],[CT_DUM]]+'[1]8'!O$25*Table6[[#This Row],[PA_DUM]]+'[1]8'!O$26*Table6[[#This Row],[NY_DUM]]+'[1]8'!O$27*Table6[[#This Row],[NJ_DUM]]</f>
        <v>8.5511445038188789</v>
      </c>
      <c r="BC303" s="9">
        <f>Table6[[#This Row],[sales]]-Table6[[#This Row],[Pred_8]]</f>
        <v>4117.1668567090574</v>
      </c>
      <c r="BD303" s="9">
        <f>ABS(Table6[[#This Row],[Red_8]]/Table6[[#This Row],[sales]])</f>
        <v>0.99792735603807503</v>
      </c>
      <c r="BE303" s="9">
        <f>'[1]9'!M$19+'[1]9'!M$21*Table6[[#This Row],[LNONLINE]]+'[1]9'!M$20*Table6[[#This Row],[DL_DUM]]+'[1]9'!M$22*Table6[[#This Row],[CT_DUM]]+'[1]9'!M$23*Table6[[#This Row],[PA_DUM]]+'[1]9'!M$24*Table6[[#This Row],[NY_DUM]]+'[1]9'!M$25*Table6[[#This Row],[NJ_DUM]]</f>
        <v>8.510293336118707</v>
      </c>
      <c r="BF303" s="9">
        <f>Table6[[#This Row],[sales]]-Table6[[#This Row],[Pred_9]]</f>
        <v>4117.2077078767579</v>
      </c>
      <c r="BG303" s="9">
        <f>ABS(Table6[[#This Row],[Red_9]]/Table6[[#This Row],[sales]])</f>
        <v>0.99793725762797725</v>
      </c>
      <c r="BH303" s="9">
        <f>'[1]10'!P$22+'[1]10'!P$30*Table6[[#This Row],[LNTV]]+'[1]10'!P$29*Table6[[#This Row],[LNRADIOLING]]+'[1]10'!P$24*Table6[[#This Row],[LNONLINELING]]+'[1]10'!P$23*Table6[[#This Row],[DL_DUM]]+'[1]10'!P$25*Table6[[#This Row],[CT_DUM]]+'[1]10'!P$26*Table6[[#This Row],[PA_DUM]]+'[1]10'!P$27*Table6[[#This Row],[NY_DUM]]+'[1]10'!P$28*Table6[[#This Row],[NJ_DUM]]</f>
        <v>8.4394570076725959</v>
      </c>
      <c r="BI303" s="9">
        <f>Table6[[#This Row],[sales]]-Table6[[#This Row],[Pred_10]]</f>
        <v>4117.2785442052036</v>
      </c>
      <c r="BJ303" s="45">
        <f>ABS(Table6[[#This Row],[Red_10]]/Table6[[#This Row],[sales]])</f>
        <v>0.9979544270827061</v>
      </c>
      <c r="BK303" s="9">
        <f>'[1]11'!P$32+'[1]11'!P$40*Table6[[#This Row],[LNONLINELING]]+'[1]11'!P$39*Table6[[#This Row],[LNRADIOLING]]+'[1]11'!P$38*Table6[[#This Row],[LNTVLING]]+'[1]11'!P$33*Table6[[#This Row],[DL_DUM]]+'[1]11'!P$34*Table6[[#This Row],[CT_DUM]]+'[1]11'!P$35*Table6[[#This Row],[PA_DUM]]+'[1]11'!P$36*Table6[[#This Row],[NY_DUM]]+'[1]11'!P$37*Table6[[#This Row],[NJ_DUM]]</f>
        <v>8.4414090310288632</v>
      </c>
      <c r="BL303" s="9">
        <f>Table6[[#This Row],[sales]]-Table6[[#This Row],[ Pred_11]]</f>
        <v>4117.2765921818473</v>
      </c>
      <c r="BM303" s="47">
        <f>ABS(Table6[[#This Row],[ Red_11]]/Table6[[#This Row],[sales]])</f>
        <v>0.99795395394727715</v>
      </c>
      <c r="BN303" s="9">
        <f>'[1]12'!K$22+'[1]12'!K$28*Table6[[#This Row],[COMBINE LN LING]]+'[1]12'!K$23*Table6[[#This Row],[DL_DUM]]+'[1]12'!K$24*Table6[[#This Row],[CT_DUM]]+'[1]12'!K$25*Table6[[#This Row],[PA_DUM]]+'[1]12'!K$26*Table6[[#This Row],[NY_DUM]]+'[1]12'!K$27*Table6[[#This Row],[NJ_DUM]]</f>
        <v>8.5574106418962756</v>
      </c>
      <c r="BO303" s="9">
        <f>Table6[[#This Row],[sales]]-Table6[[#This Row],[ Pred_12]]</f>
        <v>4117.1605905709803</v>
      </c>
      <c r="BP303" s="47">
        <f>ABS(Table6[[#This Row],[ Red_12]]/Table6[[#This Row],[sales]])</f>
        <v>0.99792583723866235</v>
      </c>
      <c r="BQ303">
        <f>LN(G303+'2019 Totals and Calculations'!C$18)</f>
        <v>8.476843297066015</v>
      </c>
      <c r="BR303">
        <f>LN(Table6[[#This Row],[PROF RADIO]]+'2019 Totals and Calculations'!D$18)</f>
        <v>6.5961461144820923</v>
      </c>
      <c r="BS303">
        <f>LN(Table6[[#This Row],[ONLINE LINGERING]]+'2019 Totals and Calculations'!E$18)</f>
        <v>5.9428097697893945</v>
      </c>
      <c r="BT303">
        <f>MONTH(Table6[[#This Row],[Date]])</f>
        <v>10</v>
      </c>
      <c r="BU303">
        <f t="shared" si="121"/>
        <v>0</v>
      </c>
      <c r="BV303">
        <f t="shared" si="122"/>
        <v>0</v>
      </c>
      <c r="BW303">
        <f t="shared" si="123"/>
        <v>0</v>
      </c>
      <c r="BX303">
        <f t="shared" si="124"/>
        <v>0</v>
      </c>
      <c r="BY303">
        <f t="shared" si="125"/>
        <v>0</v>
      </c>
      <c r="BZ303">
        <f t="shared" si="126"/>
        <v>0</v>
      </c>
      <c r="CA303">
        <f t="shared" si="127"/>
        <v>0</v>
      </c>
      <c r="CB303">
        <f t="shared" si="128"/>
        <v>0</v>
      </c>
      <c r="CC303">
        <f t="shared" si="129"/>
        <v>0</v>
      </c>
      <c r="CD303">
        <f t="shared" si="130"/>
        <v>1</v>
      </c>
      <c r="CE303">
        <f t="shared" si="131"/>
        <v>0</v>
      </c>
      <c r="CF303">
        <f t="shared" si="132"/>
        <v>0</v>
      </c>
      <c r="CG303">
        <f t="shared" si="133"/>
        <v>145</v>
      </c>
      <c r="CH30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3908.5027146966931</v>
      </c>
      <c r="CI303" s="79">
        <f>Table6[[#This Row],[sales]]-CH303</f>
        <v>217.21528651618337</v>
      </c>
      <c r="CJ303">
        <f>ABS(Table6[[#This Row],[sales]]-CH303)/Table6[[#This Row],[sales]]</f>
        <v>5.2649087129155829E-2</v>
      </c>
      <c r="CK30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4054.0902453788162</v>
      </c>
      <c r="CL303" s="79">
        <f>Table6[[#This Row],[sales]]-CK303</f>
        <v>71.627755834060281</v>
      </c>
      <c r="CM303">
        <f>ABS(Table6[[#This Row],[sales]]-CK303)/Table6[[#This Row],[sales]]</f>
        <v>1.7361282524157782E-2</v>
      </c>
      <c r="CN30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3797.1116146958111</v>
      </c>
      <c r="CO303" s="79">
        <f>Table6[[#This Row],[sales]]-CN303</f>
        <v>328.6063865170654</v>
      </c>
      <c r="CP303">
        <f>ABS(Table6[[#This Row],[sales]]-CN303)/Table6[[#This Row],[sales]]</f>
        <v>7.9648290654005402E-2</v>
      </c>
      <c r="CQ30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4034.2904846289616</v>
      </c>
      <c r="CR303" s="79">
        <f>Table6[[#This Row],[sales]]-CQ303</f>
        <v>91.427516583914894</v>
      </c>
      <c r="CS303">
        <f>ABS(Table6[[#This Row],[sales]]-CQ303)/Table6[[#This Row],[sales]]</f>
        <v>2.2160389187297114E-2</v>
      </c>
    </row>
    <row r="304" spans="1:97" x14ac:dyDescent="0.2">
      <c r="A304">
        <v>303</v>
      </c>
      <c r="B304" t="s">
        <v>322</v>
      </c>
      <c r="C304" s="5">
        <v>43751</v>
      </c>
      <c r="D304" s="6">
        <v>4610.4154439700287</v>
      </c>
      <c r="E304" s="8">
        <f>YEAR(Table6[[#This Row],[Date]])</f>
        <v>2019</v>
      </c>
      <c r="F304" s="6">
        <f>Table6[[#This Row],[TV_State]]+Table6[[#This Row],[Radio_State]]+Table6[[#This Row],[Online]]</f>
        <v>5634.9522092967018</v>
      </c>
      <c r="G304" s="6">
        <f t="shared" si="108"/>
        <v>4491.8408044768421</v>
      </c>
      <c r="H304" s="6">
        <f>LN(Table6[[#This Row],[PROF TV LING]])</f>
        <v>8.4100178754433408</v>
      </c>
      <c r="I304" s="6">
        <f t="shared" si="109"/>
        <v>8.4360732499281479</v>
      </c>
      <c r="J304" s="6">
        <v>683.02451021778211</v>
      </c>
      <c r="K304" s="6">
        <f t="shared" si="114"/>
        <v>676.26790622800195</v>
      </c>
      <c r="L304" s="6">
        <f>0.5*J303+0.5*Table6[[#This Row],[Radio_State]]</f>
        <v>679.64320076125841</v>
      </c>
      <c r="M304" s="6">
        <f>LN(Table6[[#This Row],[RADIO LINGERING ]])</f>
        <v>6.5215679557015811</v>
      </c>
      <c r="N304" s="6">
        <f t="shared" si="110"/>
        <v>6.5265307450437104</v>
      </c>
      <c r="O304" s="6">
        <v>341.51225510889105</v>
      </c>
      <c r="P304" s="6">
        <f t="shared" si="111"/>
        <v>340.06924118090473</v>
      </c>
      <c r="Q304" s="6">
        <f>0.3*O303+0.7*Table6[[#This Row],[Online]]</f>
        <v>340.49786227193391</v>
      </c>
      <c r="R304" s="6">
        <f>LN(Table6[[#This Row],[ONLINE LINGERING]])</f>
        <v>5.8304088473670221</v>
      </c>
      <c r="S304" s="6">
        <f t="shared" si="112"/>
        <v>5.833383564483765</v>
      </c>
      <c r="T304" s="6">
        <v>4451.1775276929566</v>
      </c>
      <c r="U304" s="6">
        <f t="shared" si="113"/>
        <v>8.4009239531211595</v>
      </c>
      <c r="V304" s="8">
        <f>YEAR(Table6[[#This Row],[Date]])</f>
        <v>2019</v>
      </c>
      <c r="W304" s="8">
        <f>WEEKNUM(Table6[[#This Row],[Date]])</f>
        <v>42</v>
      </c>
      <c r="X304" t="s">
        <v>468</v>
      </c>
      <c r="Y304" s="9">
        <f>Table6[[#This Row],[LNTVLING]]+Table6[[#This Row],[LNRADIOLING]]+Table6[[#This Row],[LNONLINELING]]</f>
        <v>20.761994678511943</v>
      </c>
      <c r="Z304">
        <f t="shared" si="134"/>
        <v>0</v>
      </c>
      <c r="AA304">
        <f t="shared" si="115"/>
        <v>0</v>
      </c>
      <c r="AB304">
        <f t="shared" si="116"/>
        <v>1</v>
      </c>
      <c r="AC304">
        <f t="shared" si="117"/>
        <v>0</v>
      </c>
      <c r="AD304">
        <f t="shared" si="118"/>
        <v>0</v>
      </c>
      <c r="AE304">
        <f t="shared" si="119"/>
        <v>0</v>
      </c>
      <c r="AF304">
        <f t="shared" si="120"/>
        <v>0</v>
      </c>
      <c r="AG304" s="9">
        <f>'[1]1'!J$20+'[1]1'!J$21*Table6[[#This Row],[TV_State]]</f>
        <v>5863.7487242492543</v>
      </c>
      <c r="AH304" s="9">
        <f>Table6[[#This Row],[sales]]-Table6[[#This Row],[Pred_1]]</f>
        <v>-1412.5711965562978</v>
      </c>
      <c r="AI304">
        <f>ABS(Table6[[#This Row],[Res_1]])/Table6[[#This Row],[sales]]</f>
        <v>0.31734775523285697</v>
      </c>
      <c r="AJ304" s="9">
        <f>'[1]2'!J$20+'[1]2'!J$21*Table6[[#This Row],[Radio_State]]</f>
        <v>4712.7968398338307</v>
      </c>
      <c r="AK304" s="9">
        <f>Table6[[#This Row],[sales]]-Table6[[#This Row],[ Pred_2 ]]</f>
        <v>-261.61931214087417</v>
      </c>
      <c r="AL304">
        <f>ABS(Table6[[#This Row],[ Res_2 ]])/Table6[[#This Row],[sales]]</f>
        <v>5.8775303953439786E-2</v>
      </c>
      <c r="AM304" s="10">
        <f>'[1]3'!J$20+'[1]3'!J$21*Data!O304</f>
        <v>3773.7561517112613</v>
      </c>
      <c r="AN304" s="9">
        <f>Table6[[#This Row],[sales]]-Table6[[#This Row],[Pred_3]]</f>
        <v>677.42137598169529</v>
      </c>
      <c r="AO304" s="9">
        <f>ABS(Table6[[#This Row],[Res_3]])/Table6[[#This Row],[sales]]</f>
        <v>0.15218925144349443</v>
      </c>
      <c r="AP304" s="9">
        <f>'[1]4'!L$21+'[1]4'!L$27*Table6[[#This Row],[TV_State]]+'[1]4'!L$22*Table6[[#This Row],[NJ_DUM]]+'[1]4'!L$23*Table6[[#This Row],[NY_DUM]]+'[1]4'!L$24*Table6[[#This Row],[PA_DUM]]+'[1]4'!L$25*Table6[[#This Row],[CT_DUM]]+'[1]4'!L$26*Table6[[#This Row],[DL_DUM]]</f>
        <v>1254.7984060852946</v>
      </c>
      <c r="AQ304" s="9">
        <f>Table6[[#This Row],[sales]]-Table6[[#This Row],[Pred_4]]</f>
        <v>3196.379121607662</v>
      </c>
      <c r="AR304">
        <f>ABS(Table6[[#This Row],[Res_4]]/Table6[[#This Row],[sales]])</f>
        <v>0.71809742516927744</v>
      </c>
      <c r="AS304" s="9">
        <f>'[1]5'!L$20+'[1]5'!L$26*Table6[[#This Row],[Radio_State]]+'[1]5'!L$21*Table6[[#This Row],[NJ_DUM]]+'[1]5'!L$22*Table6[[#This Row],[NY_DUM]]+'[1]5'!L$23*Table6[[#This Row],[PA_DUM]]+'[1]5'!L$24*Table6[[#This Row],[CT_DUM]]+'[1]5'!L$25*Table6[[#This Row],[DL_DUM]]</f>
        <v>1399.6042987460178</v>
      </c>
      <c r="AT304" s="9">
        <f>Table6[[#This Row],[sales]]-Table6[[#This Row],[Pred_5]]</f>
        <v>3051.5732289469388</v>
      </c>
      <c r="AU304" s="9">
        <f>ABS(Table6[[#This Row],[Red_5]]/Table6[[#This Row],[sales]])</f>
        <v>0.68556538353314522</v>
      </c>
      <c r="AV304" s="9">
        <f>'[1]6'!L$20+'[1]6'!L$26*Table6[[#This Row],[Online]]+'[1]6'!L$21*Table6[[#This Row],[NJ_DUM]]+'[1]6'!L$22*Table6[[#This Row],[NY_DUM]]+'[1]6'!L$23*Table6[[#This Row],[PA_DUM]]+'[1]6'!L$24*Table6[[#This Row],[CT_DUM]]+'[1]6'!L$25*Table6[[#This Row],[DL_DUM]]</f>
        <v>1480.3954997131877</v>
      </c>
      <c r="AW304" s="9">
        <f>Table6[[#This Row],[sales]]-Table6[[#This Row],[Pred_6]]</f>
        <v>2970.7820279797688</v>
      </c>
      <c r="AX304" s="9">
        <f>ABS(Table6[[#This Row],[Red_6]]/Table6[[#This Row],[sales]])</f>
        <v>0.66741486033686104</v>
      </c>
      <c r="AY304" s="9">
        <f>'[1]7'!L$21+'[1]7'!L$27*Table6[[#This Row],[LNTV]]+'[1]7'!L$22*Table6[[#This Row],[NJ_DUM]]+'[1]7'!L$23*Table6[[#This Row],[NY_DUM]]+'[1]7'!L$24*Table6[[#This Row],[PA_DUM]]+'[1]7'!L$25*Table6[[#This Row],[CT_DUM]]+'[1]7'!L$26*Table6[[#This Row],[DL_DUM]]</f>
        <v>6.0793127256232768</v>
      </c>
      <c r="AZ304" s="9">
        <f>Table6[[#This Row],[sales]]-Table6[[#This Row],[Pred_7]]</f>
        <v>4445.0982149673337</v>
      </c>
      <c r="BA304" s="9">
        <f>ABS(Table6[[#This Row],[Red_7]]/Table6[[#This Row],[sales]])</f>
        <v>0.99863422371096178</v>
      </c>
      <c r="BB304" s="9">
        <f>'[1]8'!O$22+'[1]8'!O$28*Table6[[#This Row],[LNRADIOLING]]+'[1]8'!O$23*Table6[[#This Row],[DL_DUM]]+'[1]8'!O$24*Table6[[#This Row],[CT_DUM]]+'[1]8'!O$25*Table6[[#This Row],[PA_DUM]]+'[1]8'!O$26*Table6[[#This Row],[NY_DUM]]+'[1]8'!O$27*Table6[[#This Row],[NJ_DUM]]</f>
        <v>8.5518543698226548</v>
      </c>
      <c r="BC304" s="9">
        <f>Table6[[#This Row],[sales]]-Table6[[#This Row],[Pred_8]]</f>
        <v>4442.6256733231339</v>
      </c>
      <c r="BD304" s="9">
        <f>ABS(Table6[[#This Row],[Red_8]]/Table6[[#This Row],[sales]])</f>
        <v>0.99807874336248836</v>
      </c>
      <c r="BE304" s="9">
        <f>'[1]9'!M$19+'[1]9'!M$21*Table6[[#This Row],[LNONLINE]]+'[1]9'!M$20*Table6[[#This Row],[DL_DUM]]+'[1]9'!M$22*Table6[[#This Row],[CT_DUM]]+'[1]9'!M$23*Table6[[#This Row],[PA_DUM]]+'[1]9'!M$24*Table6[[#This Row],[NY_DUM]]+'[1]9'!M$25*Table6[[#This Row],[NJ_DUM]]</f>
        <v>8.5134437844500397</v>
      </c>
      <c r="BF304" s="9">
        <f>Table6[[#This Row],[sales]]-Table6[[#This Row],[Pred_9]]</f>
        <v>4442.6640839085067</v>
      </c>
      <c r="BG304" s="9">
        <f>ABS(Table6[[#This Row],[Red_9]]/Table6[[#This Row],[sales]])</f>
        <v>0.99808737267128</v>
      </c>
      <c r="BH304" s="9">
        <f>'[1]10'!P$22+'[1]10'!P$30*Table6[[#This Row],[LNTV]]+'[1]10'!P$29*Table6[[#This Row],[LNRADIOLING]]+'[1]10'!P$24*Table6[[#This Row],[LNONLINELING]]+'[1]10'!P$23*Table6[[#This Row],[DL_DUM]]+'[1]10'!P$25*Table6[[#This Row],[CT_DUM]]+'[1]10'!P$26*Table6[[#This Row],[PA_DUM]]+'[1]10'!P$27*Table6[[#This Row],[NY_DUM]]+'[1]10'!P$28*Table6[[#This Row],[NJ_DUM]]</f>
        <v>8.4412680909488138</v>
      </c>
      <c r="BI304" s="9">
        <f>Table6[[#This Row],[sales]]-Table6[[#This Row],[Pred_10]]</f>
        <v>4442.7362596020075</v>
      </c>
      <c r="BJ304" s="45">
        <f>ABS(Table6[[#This Row],[Red_10]]/Table6[[#This Row],[sales]])</f>
        <v>0.99810358763755613</v>
      </c>
      <c r="BK304" s="9">
        <f>'[1]11'!P$32+'[1]11'!P$40*Table6[[#This Row],[LNONLINELING]]+'[1]11'!P$39*Table6[[#This Row],[LNRADIOLING]]+'[1]11'!P$38*Table6[[#This Row],[LNTVLING]]+'[1]11'!P$33*Table6[[#This Row],[DL_DUM]]+'[1]11'!P$34*Table6[[#This Row],[CT_DUM]]+'[1]11'!P$35*Table6[[#This Row],[PA_DUM]]+'[1]11'!P$36*Table6[[#This Row],[NY_DUM]]+'[1]11'!P$37*Table6[[#This Row],[NJ_DUM]]</f>
        <v>8.4422936444324623</v>
      </c>
      <c r="BL304" s="9">
        <f>Table6[[#This Row],[sales]]-Table6[[#This Row],[ Pred_11]]</f>
        <v>4442.735234048524</v>
      </c>
      <c r="BM304" s="47">
        <f>ABS(Table6[[#This Row],[ Red_11]]/Table6[[#This Row],[sales]])</f>
        <v>0.99810335723706622</v>
      </c>
      <c r="BN304" s="9">
        <f>'[1]12'!K$22+'[1]12'!K$28*Table6[[#This Row],[COMBINE LN LING]]+'[1]12'!K$23*Table6[[#This Row],[DL_DUM]]+'[1]12'!K$24*Table6[[#This Row],[CT_DUM]]+'[1]12'!K$25*Table6[[#This Row],[PA_DUM]]+'[1]12'!K$26*Table6[[#This Row],[NY_DUM]]+'[1]12'!K$27*Table6[[#This Row],[NJ_DUM]]</f>
        <v>8.5604207537997894</v>
      </c>
      <c r="BO304" s="9">
        <f>Table6[[#This Row],[sales]]-Table6[[#This Row],[ Pred_12]]</f>
        <v>4442.6171069391567</v>
      </c>
      <c r="BP304" s="47">
        <f>ABS(Table6[[#This Row],[ Red_12]]/Table6[[#This Row],[sales]])</f>
        <v>0.99807681884163435</v>
      </c>
      <c r="BQ304">
        <f>LN(G304+'2019 Totals and Calculations'!C$18)</f>
        <v>8.4873697237543535</v>
      </c>
      <c r="BR304">
        <f>LN(Table6[[#This Row],[PROF RADIO]]+'2019 Totals and Calculations'!D$18)</f>
        <v>6.6053307654668432</v>
      </c>
      <c r="BS304">
        <f>LN(Table6[[#This Row],[ONLINE LINGERING]]+'2019 Totals and Calculations'!E$18)</f>
        <v>5.9516192274390685</v>
      </c>
      <c r="BT304">
        <f>MONTH(Table6[[#This Row],[Date]])</f>
        <v>10</v>
      </c>
      <c r="BU304">
        <f t="shared" si="121"/>
        <v>0</v>
      </c>
      <c r="BV304">
        <f t="shared" si="122"/>
        <v>0</v>
      </c>
      <c r="BW304">
        <f t="shared" si="123"/>
        <v>0</v>
      </c>
      <c r="BX304">
        <f t="shared" si="124"/>
        <v>0</v>
      </c>
      <c r="BY304">
        <f t="shared" si="125"/>
        <v>0</v>
      </c>
      <c r="BZ304">
        <f t="shared" si="126"/>
        <v>0</v>
      </c>
      <c r="CA304">
        <f t="shared" si="127"/>
        <v>0</v>
      </c>
      <c r="CB304">
        <f t="shared" si="128"/>
        <v>0</v>
      </c>
      <c r="CC304">
        <f t="shared" si="129"/>
        <v>0</v>
      </c>
      <c r="CD304">
        <f t="shared" si="130"/>
        <v>1</v>
      </c>
      <c r="CE304">
        <f t="shared" si="131"/>
        <v>0</v>
      </c>
      <c r="CF304">
        <f t="shared" si="132"/>
        <v>0</v>
      </c>
      <c r="CG304">
        <f t="shared" si="133"/>
        <v>146</v>
      </c>
      <c r="CH30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3931.3974242979566</v>
      </c>
      <c r="CI304" s="79">
        <f>Table6[[#This Row],[sales]]-CH304</f>
        <v>519.78010339499997</v>
      </c>
      <c r="CJ304">
        <f>ABS(Table6[[#This Row],[sales]]-CH304)/Table6[[#This Row],[sales]]</f>
        <v>0.11677361780364706</v>
      </c>
      <c r="CK30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4074.7434218473372</v>
      </c>
      <c r="CL304" s="79">
        <f>Table6[[#This Row],[sales]]-CK304</f>
        <v>376.43410584561934</v>
      </c>
      <c r="CM304">
        <f>ABS(Table6[[#This Row],[sales]]-CK304)/Table6[[#This Row],[sales]]</f>
        <v>8.4569555697034837E-2</v>
      </c>
      <c r="CN30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3817.0258469515657</v>
      </c>
      <c r="CO304" s="79">
        <f>Table6[[#This Row],[sales]]-CN304</f>
        <v>634.15168074139092</v>
      </c>
      <c r="CP304">
        <f>ABS(Table6[[#This Row],[sales]]-CN304)/Table6[[#This Row],[sales]]</f>
        <v>0.14246829671385214</v>
      </c>
      <c r="CQ30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4065.0827800677421</v>
      </c>
      <c r="CR304" s="79">
        <f>Table6[[#This Row],[sales]]-CQ304</f>
        <v>386.0947476252145</v>
      </c>
      <c r="CS304">
        <f>ABS(Table6[[#This Row],[sales]]-CQ304)/Table6[[#This Row],[sales]]</f>
        <v>8.6739912129572425E-2</v>
      </c>
    </row>
    <row r="305" spans="1:97" x14ac:dyDescent="0.2">
      <c r="A305">
        <v>304</v>
      </c>
      <c r="B305" t="s">
        <v>322</v>
      </c>
      <c r="C305" s="5">
        <v>43758</v>
      </c>
      <c r="D305" s="6">
        <v>4656.5195984097281</v>
      </c>
      <c r="E305" s="8">
        <f>YEAR(Table6[[#This Row],[Date]])</f>
        <v>2019</v>
      </c>
      <c r="F305" s="6">
        <f>Table6[[#This Row],[TV_State]]+Table6[[#This Row],[Radio_State]]+Table6[[#This Row],[Online]]</f>
        <v>5691.301731389668</v>
      </c>
      <c r="G305" s="6">
        <f t="shared" si="108"/>
        <v>4541.2444426567081</v>
      </c>
      <c r="H305" s="6">
        <f>LN(Table6[[#This Row],[PROF TV LING]])</f>
        <v>8.4209563597871728</v>
      </c>
      <c r="I305" s="6">
        <f t="shared" si="109"/>
        <v>8.4460235807813167</v>
      </c>
      <c r="J305" s="6">
        <v>689.85475531995985</v>
      </c>
      <c r="K305" s="6">
        <f t="shared" si="114"/>
        <v>683.0613307739809</v>
      </c>
      <c r="L305" s="6">
        <f>0.5*J304+0.5*Table6[[#This Row],[Radio_State]]</f>
        <v>686.43963276887098</v>
      </c>
      <c r="M305" s="6">
        <f>LN(Table6[[#This Row],[RADIO LINGERING ]])</f>
        <v>6.531518286554749</v>
      </c>
      <c r="N305" s="6">
        <f t="shared" si="110"/>
        <v>6.5364810758968783</v>
      </c>
      <c r="O305" s="6">
        <v>344.92737765997992</v>
      </c>
      <c r="P305" s="6">
        <f t="shared" si="111"/>
        <v>343.46993671625734</v>
      </c>
      <c r="Q305" s="6">
        <f>0.3*O304+0.7*Table6[[#This Row],[Online]]</f>
        <v>343.90284089465325</v>
      </c>
      <c r="R305" s="6">
        <f>LN(Table6[[#This Row],[ONLINE LINGERING]])</f>
        <v>5.84035917822019</v>
      </c>
      <c r="S305" s="6">
        <f t="shared" si="112"/>
        <v>5.8433338953369329</v>
      </c>
      <c r="T305" s="6">
        <v>4130.1127414660459</v>
      </c>
      <c r="U305" s="6">
        <f t="shared" si="113"/>
        <v>8.326059983758288</v>
      </c>
      <c r="V305" s="8">
        <f>YEAR(Table6[[#This Row],[Date]])</f>
        <v>2019</v>
      </c>
      <c r="W305" s="8">
        <f>WEEKNUM(Table6[[#This Row],[Date]])</f>
        <v>43</v>
      </c>
      <c r="X305" t="s">
        <v>469</v>
      </c>
      <c r="Y305" s="9">
        <f>Table6[[#This Row],[LNTVLING]]+Table6[[#This Row],[LNRADIOLING]]+Table6[[#This Row],[LNONLINELING]]</f>
        <v>20.792833824562113</v>
      </c>
      <c r="Z305">
        <f t="shared" si="134"/>
        <v>0</v>
      </c>
      <c r="AA305">
        <f t="shared" si="115"/>
        <v>0</v>
      </c>
      <c r="AB305">
        <f t="shared" si="116"/>
        <v>1</v>
      </c>
      <c r="AC305">
        <f t="shared" si="117"/>
        <v>0</v>
      </c>
      <c r="AD305">
        <f t="shared" si="118"/>
        <v>0</v>
      </c>
      <c r="AE305">
        <f t="shared" si="119"/>
        <v>0</v>
      </c>
      <c r="AF305">
        <f t="shared" si="120"/>
        <v>0</v>
      </c>
      <c r="AG305" s="9">
        <f>'[1]1'!J$20+'[1]1'!J$21*Table6[[#This Row],[TV_State]]</f>
        <v>5909.0888860371833</v>
      </c>
      <c r="AH305" s="9">
        <f>Table6[[#This Row],[sales]]-Table6[[#This Row],[Pred_1]]</f>
        <v>-1778.9761445711374</v>
      </c>
      <c r="AI305">
        <f>ABS(Table6[[#This Row],[Res_1]])/Table6[[#This Row],[sales]]</f>
        <v>0.43073307096688673</v>
      </c>
      <c r="AJ305" s="9">
        <f>'[1]2'!J$20+'[1]2'!J$21*Table6[[#This Row],[Radio_State]]</f>
        <v>4742.7819901921939</v>
      </c>
      <c r="AK305" s="9">
        <f>Table6[[#This Row],[sales]]-Table6[[#This Row],[ Pred_2 ]]</f>
        <v>-612.669248726148</v>
      </c>
      <c r="AL305">
        <f>ABS(Table6[[#This Row],[ Res_2 ]])/Table6[[#This Row],[sales]]</f>
        <v>0.14834201560044383</v>
      </c>
      <c r="AM305" s="10">
        <f>'[1]3'!J$20+'[1]3'!J$21*Data!O305</f>
        <v>3793.4864114111251</v>
      </c>
      <c r="AN305" s="9">
        <f>Table6[[#This Row],[sales]]-Table6[[#This Row],[Pred_3]]</f>
        <v>336.6263300549208</v>
      </c>
      <c r="AO305" s="9">
        <f>ABS(Table6[[#This Row],[Res_3]])/Table6[[#This Row],[sales]]</f>
        <v>8.1505361022040812E-2</v>
      </c>
      <c r="AP305" s="9">
        <f>'[1]4'!L$21+'[1]4'!L$27*Table6[[#This Row],[TV_State]]+'[1]4'!L$22*Table6[[#This Row],[NJ_DUM]]+'[1]4'!L$23*Table6[[#This Row],[NY_DUM]]+'[1]4'!L$24*Table6[[#This Row],[PA_DUM]]+'[1]4'!L$25*Table6[[#This Row],[CT_DUM]]+'[1]4'!L$26*Table6[[#This Row],[DL_DUM]]</f>
        <v>1264.9680902026892</v>
      </c>
      <c r="AQ305" s="9">
        <f>Table6[[#This Row],[sales]]-Table6[[#This Row],[Pred_4]]</f>
        <v>2865.1446512633565</v>
      </c>
      <c r="AR305">
        <f>ABS(Table6[[#This Row],[Res_4]]/Table6[[#This Row],[sales]])</f>
        <v>0.69372068769394657</v>
      </c>
      <c r="AS305" s="9">
        <f>'[1]5'!L$20+'[1]5'!L$26*Table6[[#This Row],[Radio_State]]+'[1]5'!L$21*Table6[[#This Row],[NJ_DUM]]+'[1]5'!L$22*Table6[[#This Row],[NY_DUM]]+'[1]5'!L$23*Table6[[#This Row],[PA_DUM]]+'[1]5'!L$24*Table6[[#This Row],[CT_DUM]]+'[1]5'!L$25*Table6[[#This Row],[DL_DUM]]</f>
        <v>1411.6364264502072</v>
      </c>
      <c r="AT305" s="9">
        <f>Table6[[#This Row],[sales]]-Table6[[#This Row],[Pred_5]]</f>
        <v>2718.4763150158387</v>
      </c>
      <c r="AU305" s="9">
        <f>ABS(Table6[[#This Row],[Red_5]]/Table6[[#This Row],[sales]])</f>
        <v>0.65820874275961638</v>
      </c>
      <c r="AV305" s="9">
        <f>'[1]6'!L$20+'[1]6'!L$26*Table6[[#This Row],[Online]]+'[1]6'!L$21*Table6[[#This Row],[NJ_DUM]]+'[1]6'!L$22*Table6[[#This Row],[NY_DUM]]+'[1]6'!L$23*Table6[[#This Row],[PA_DUM]]+'[1]6'!L$24*Table6[[#This Row],[CT_DUM]]+'[1]6'!L$25*Table6[[#This Row],[DL_DUM]]</f>
        <v>1495.2589927221841</v>
      </c>
      <c r="AW305" s="9">
        <f>Table6[[#This Row],[sales]]-Table6[[#This Row],[Pred_6]]</f>
        <v>2634.8537487438616</v>
      </c>
      <c r="AX305" s="9">
        <f>ABS(Table6[[#This Row],[Red_6]]/Table6[[#This Row],[sales]])</f>
        <v>0.63796170072795166</v>
      </c>
      <c r="AY305" s="9">
        <f>'[1]7'!L$21+'[1]7'!L$27*Table6[[#This Row],[LNTV]]+'[1]7'!L$22*Table6[[#This Row],[NJ_DUM]]+'[1]7'!L$23*Table6[[#This Row],[NY_DUM]]+'[1]7'!L$24*Table6[[#This Row],[PA_DUM]]+'[1]7'!L$25*Table6[[#This Row],[CT_DUM]]+'[1]7'!L$26*Table6[[#This Row],[DL_DUM]]</f>
        <v>6.0804140729132783</v>
      </c>
      <c r="AZ305" s="9">
        <f>Table6[[#This Row],[sales]]-Table6[[#This Row],[Pred_7]]</f>
        <v>4124.0323273931326</v>
      </c>
      <c r="BA305" s="9">
        <f>ABS(Table6[[#This Row],[Red_7]]/Table6[[#This Row],[sales]])</f>
        <v>0.99852778496531913</v>
      </c>
      <c r="BB305" s="9">
        <f>'[1]8'!O$22+'[1]8'!O$28*Table6[[#This Row],[LNRADIOLING]]+'[1]8'!O$23*Table6[[#This Row],[DL_DUM]]+'[1]8'!O$24*Table6[[#This Row],[CT_DUM]]+'[1]8'!O$25*Table6[[#This Row],[PA_DUM]]+'[1]8'!O$26*Table6[[#This Row],[NY_DUM]]+'[1]8'!O$27*Table6[[#This Row],[NJ_DUM]]</f>
        <v>8.5525642358264307</v>
      </c>
      <c r="BC305" s="9">
        <f>Table6[[#This Row],[sales]]-Table6[[#This Row],[Pred_8]]</f>
        <v>4121.5601772302198</v>
      </c>
      <c r="BD305" s="9">
        <f>ABS(Table6[[#This Row],[Red_8]]/Table6[[#This Row],[sales]])</f>
        <v>0.99792921773055754</v>
      </c>
      <c r="BE305" s="9">
        <f>'[1]9'!M$19+'[1]9'!M$21*Table6[[#This Row],[LNONLINE]]+'[1]9'!M$20*Table6[[#This Row],[DL_DUM]]+'[1]9'!M$22*Table6[[#This Row],[CT_DUM]]+'[1]9'!M$23*Table6[[#This Row],[PA_DUM]]+'[1]9'!M$24*Table6[[#This Row],[NY_DUM]]+'[1]9'!M$25*Table6[[#This Row],[NJ_DUM]]</f>
        <v>8.5165942327813724</v>
      </c>
      <c r="BF305" s="9">
        <f>Table6[[#This Row],[sales]]-Table6[[#This Row],[Pred_9]]</f>
        <v>4121.5961472332647</v>
      </c>
      <c r="BG305" s="9">
        <f>ABS(Table6[[#This Row],[Red_9]]/Table6[[#This Row],[sales]])</f>
        <v>0.99793792693664862</v>
      </c>
      <c r="BH305" s="9">
        <f>'[1]10'!P$22+'[1]10'!P$30*Table6[[#This Row],[LNTV]]+'[1]10'!P$29*Table6[[#This Row],[LNRADIOLING]]+'[1]10'!P$24*Table6[[#This Row],[LNONLINELING]]+'[1]10'!P$23*Table6[[#This Row],[DL_DUM]]+'[1]10'!P$25*Table6[[#This Row],[CT_DUM]]+'[1]10'!P$26*Table6[[#This Row],[PA_DUM]]+'[1]10'!P$27*Table6[[#This Row],[NY_DUM]]+'[1]10'!P$28*Table6[[#This Row],[NJ_DUM]]</f>
        <v>8.4430791742250317</v>
      </c>
      <c r="BI305" s="9">
        <f>Table6[[#This Row],[sales]]-Table6[[#This Row],[Pred_10]]</f>
        <v>4121.6696622918207</v>
      </c>
      <c r="BJ305" s="45">
        <f>ABS(Table6[[#This Row],[Red_10]]/Table6[[#This Row],[sales]])</f>
        <v>0.99795572670705635</v>
      </c>
      <c r="BK305" s="9">
        <f>'[1]11'!P$32+'[1]11'!P$40*Table6[[#This Row],[LNONLINELING]]+'[1]11'!P$39*Table6[[#This Row],[LNRADIOLING]]+'[1]11'!P$38*Table6[[#This Row],[LNTVLING]]+'[1]11'!P$33*Table6[[#This Row],[DL_DUM]]+'[1]11'!P$34*Table6[[#This Row],[CT_DUM]]+'[1]11'!P$35*Table6[[#This Row],[PA_DUM]]+'[1]11'!P$36*Table6[[#This Row],[NY_DUM]]+'[1]11'!P$37*Table6[[#This Row],[NJ_DUM]]</f>
        <v>8.4432523633503216</v>
      </c>
      <c r="BL305" s="9">
        <f>Table6[[#This Row],[sales]]-Table6[[#This Row],[ Pred_11]]</f>
        <v>4121.6694891026955</v>
      </c>
      <c r="BM305" s="47">
        <f>ABS(Table6[[#This Row],[ Red_11]]/Table6[[#This Row],[sales]])</f>
        <v>0.99795568477378815</v>
      </c>
      <c r="BN305" s="9">
        <f>'[1]12'!K$22+'[1]12'!K$28*Table6[[#This Row],[COMBINE LN LING]]+'[1]12'!K$23*Table6[[#This Row],[DL_DUM]]+'[1]12'!K$24*Table6[[#This Row],[CT_DUM]]+'[1]12'!K$25*Table6[[#This Row],[PA_DUM]]+'[1]12'!K$26*Table6[[#This Row],[NY_DUM]]+'[1]12'!K$27*Table6[[#This Row],[NJ_DUM]]</f>
        <v>8.5633885860230503</v>
      </c>
      <c r="BO305" s="9">
        <f>Table6[[#This Row],[sales]]-Table6[[#This Row],[ Pred_12]]</f>
        <v>4121.5493528800225</v>
      </c>
      <c r="BP305" s="47">
        <f>ABS(Table6[[#This Row],[ Red_12]]/Table6[[#This Row],[sales]])</f>
        <v>0.9979265968940636</v>
      </c>
      <c r="BQ305">
        <f>LN(G305+'2019 Totals and Calculations'!C$18)</f>
        <v>8.4974981014899651</v>
      </c>
      <c r="BR305">
        <f>LN(Table6[[#This Row],[PROF RADIO]]+'2019 Totals and Calculations'!D$18)</f>
        <v>6.6144811964037435</v>
      </c>
      <c r="BS305">
        <f>LN(Table6[[#This Row],[ONLINE LINGERING]]+'2019 Totals and Calculations'!E$18)</f>
        <v>5.9604386970830419</v>
      </c>
      <c r="BT305">
        <f>MONTH(Table6[[#This Row],[Date]])</f>
        <v>10</v>
      </c>
      <c r="BU305">
        <f t="shared" si="121"/>
        <v>0</v>
      </c>
      <c r="BV305">
        <f t="shared" si="122"/>
        <v>0</v>
      </c>
      <c r="BW305">
        <f t="shared" si="123"/>
        <v>0</v>
      </c>
      <c r="BX305">
        <f t="shared" si="124"/>
        <v>0</v>
      </c>
      <c r="BY305">
        <f t="shared" si="125"/>
        <v>0</v>
      </c>
      <c r="BZ305">
        <f t="shared" si="126"/>
        <v>0</v>
      </c>
      <c r="CA305">
        <f t="shared" si="127"/>
        <v>0</v>
      </c>
      <c r="CB305">
        <f t="shared" si="128"/>
        <v>0</v>
      </c>
      <c r="CC305">
        <f t="shared" si="129"/>
        <v>0</v>
      </c>
      <c r="CD305">
        <f t="shared" si="130"/>
        <v>1</v>
      </c>
      <c r="CE305">
        <f t="shared" si="131"/>
        <v>0</v>
      </c>
      <c r="CF305">
        <f t="shared" si="132"/>
        <v>0</v>
      </c>
      <c r="CG305">
        <f t="shared" si="133"/>
        <v>147</v>
      </c>
      <c r="CH30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3953.9572154107882</v>
      </c>
      <c r="CI305" s="79">
        <f>Table6[[#This Row],[sales]]-CH305</f>
        <v>176.15552605525772</v>
      </c>
      <c r="CJ305">
        <f>ABS(Table6[[#This Row],[sales]]-CH305)/Table6[[#This Row],[sales]]</f>
        <v>4.265150543874225E-2</v>
      </c>
      <c r="CK30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4095.4588648029621</v>
      </c>
      <c r="CL305" s="79">
        <f>Table6[[#This Row],[sales]]-CK305</f>
        <v>34.653876663083793</v>
      </c>
      <c r="CM305">
        <f>ABS(Table6[[#This Row],[sales]]-CK305)/Table6[[#This Row],[sales]]</f>
        <v>8.3905401213776251E-3</v>
      </c>
      <c r="CN30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3837.0570672642725</v>
      </c>
      <c r="CO305" s="79">
        <f>Table6[[#This Row],[sales]]-CN305</f>
        <v>293.0556742017734</v>
      </c>
      <c r="CP305">
        <f>ABS(Table6[[#This Row],[sales]]-CN305)/Table6[[#This Row],[sales]]</f>
        <v>7.0955853398265559E-2</v>
      </c>
      <c r="CQ30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4095.9516160515304</v>
      </c>
      <c r="CR305" s="79">
        <f>Table6[[#This Row],[sales]]-CQ305</f>
        <v>34.161125414515482</v>
      </c>
      <c r="CS305">
        <f>ABS(Table6[[#This Row],[sales]]-CQ305)/Table6[[#This Row],[sales]]</f>
        <v>8.2712331485627864E-3</v>
      </c>
    </row>
    <row r="306" spans="1:97" x14ac:dyDescent="0.2">
      <c r="A306">
        <v>305</v>
      </c>
      <c r="B306" t="s">
        <v>322</v>
      </c>
      <c r="C306" s="5">
        <v>43765</v>
      </c>
      <c r="D306" s="6">
        <v>4703.0847943938261</v>
      </c>
      <c r="E306" s="8">
        <f>YEAR(Table6[[#This Row],[Date]])</f>
        <v>2019</v>
      </c>
      <c r="F306" s="6">
        <f>Table6[[#This Row],[TV_State]]+Table6[[#This Row],[Radio_State]]+Table6[[#This Row],[Online]]</f>
        <v>5748.2147487035654</v>
      </c>
      <c r="G306" s="6">
        <f t="shared" si="108"/>
        <v>4589.7965481778429</v>
      </c>
      <c r="H306" s="6">
        <f>LN(Table6[[#This Row],[PROF TV LING]])</f>
        <v>8.4315909770564872</v>
      </c>
      <c r="I306" s="6">
        <f t="shared" si="109"/>
        <v>8.4559739116344836</v>
      </c>
      <c r="J306" s="6">
        <v>696.75330287315933</v>
      </c>
      <c r="K306" s="6">
        <f t="shared" si="114"/>
        <v>689.90731682357011</v>
      </c>
      <c r="L306" s="6">
        <f>0.5*J305+0.5*Table6[[#This Row],[Radio_State]]</f>
        <v>693.30402909655959</v>
      </c>
      <c r="M306" s="6">
        <f>LN(Table6[[#This Row],[RADIO LINGERING ]])</f>
        <v>6.5414686174079169</v>
      </c>
      <c r="N306" s="6">
        <f t="shared" si="110"/>
        <v>6.5464314067500462</v>
      </c>
      <c r="O306" s="6">
        <v>348.37665143657966</v>
      </c>
      <c r="P306" s="6">
        <f t="shared" si="111"/>
        <v>346.90463702048294</v>
      </c>
      <c r="Q306" s="6">
        <f>0.3*O305+0.7*Table6[[#This Row],[Online]]</f>
        <v>347.34186930359971</v>
      </c>
      <c r="R306" s="6">
        <f>LN(Table6[[#This Row],[ONLINE LINGERING]])</f>
        <v>5.8503095090733579</v>
      </c>
      <c r="S306" s="6">
        <f t="shared" si="112"/>
        <v>5.8532842261901008</v>
      </c>
      <c r="T306" s="6">
        <v>4000.9405096949035</v>
      </c>
      <c r="U306" s="6">
        <f t="shared" si="113"/>
        <v>8.2942847398876332</v>
      </c>
      <c r="V306" s="8">
        <f>YEAR(Table6[[#This Row],[Date]])</f>
        <v>2019</v>
      </c>
      <c r="W306" s="8">
        <f>WEEKNUM(Table6[[#This Row],[Date]])</f>
        <v>44</v>
      </c>
      <c r="X306" t="s">
        <v>470</v>
      </c>
      <c r="Y306" s="9">
        <f>Table6[[#This Row],[LNTVLING]]+Table6[[#This Row],[LNRADIOLING]]+Table6[[#This Row],[LNONLINELING]]</f>
        <v>20.823369103537761</v>
      </c>
      <c r="Z306">
        <f t="shared" si="134"/>
        <v>0</v>
      </c>
      <c r="AA306">
        <f t="shared" si="115"/>
        <v>0</v>
      </c>
      <c r="AB306">
        <f t="shared" si="116"/>
        <v>1</v>
      </c>
      <c r="AC306">
        <f t="shared" si="117"/>
        <v>0</v>
      </c>
      <c r="AD306">
        <f t="shared" si="118"/>
        <v>0</v>
      </c>
      <c r="AE306">
        <f t="shared" si="119"/>
        <v>0</v>
      </c>
      <c r="AF306">
        <f t="shared" si="120"/>
        <v>0</v>
      </c>
      <c r="AG306" s="9">
        <f>'[1]1'!J$20+'[1]1'!J$21*Table6[[#This Row],[TV_State]]</f>
        <v>5954.8824494429928</v>
      </c>
      <c r="AH306" s="9">
        <f>Table6[[#This Row],[sales]]-Table6[[#This Row],[Pred_1]]</f>
        <v>-1953.9419397480892</v>
      </c>
      <c r="AI306">
        <f>ABS(Table6[[#This Row],[Res_1]])/Table6[[#This Row],[sales]]</f>
        <v>0.48837065560294707</v>
      </c>
      <c r="AJ306" s="9">
        <f>'[1]2'!J$20+'[1]2'!J$21*Table6[[#This Row],[Radio_State]]</f>
        <v>4773.0669920541395</v>
      </c>
      <c r="AK306" s="9">
        <f>Table6[[#This Row],[sales]]-Table6[[#This Row],[ Pred_2 ]]</f>
        <v>-772.12648235923598</v>
      </c>
      <c r="AL306">
        <f>ABS(Table6[[#This Row],[ Res_2 ]])/Table6[[#This Row],[sales]]</f>
        <v>0.19298624423138833</v>
      </c>
      <c r="AM306" s="10">
        <f>'[1]3'!J$20+'[1]3'!J$21*Data!O306</f>
        <v>3813.4139737079877</v>
      </c>
      <c r="AN306" s="9">
        <f>Table6[[#This Row],[sales]]-Table6[[#This Row],[Pred_3]]</f>
        <v>187.52653598691586</v>
      </c>
      <c r="AO306" s="9">
        <f>ABS(Table6[[#This Row],[Res_3]])/Table6[[#This Row],[sales]]</f>
        <v>4.6870613430144682E-2</v>
      </c>
      <c r="AP306" s="9">
        <f>'[1]4'!L$21+'[1]4'!L$27*Table6[[#This Row],[TV_State]]+'[1]4'!L$22*Table6[[#This Row],[NJ_DUM]]+'[1]4'!L$23*Table6[[#This Row],[NY_DUM]]+'[1]4'!L$24*Table6[[#This Row],[PA_DUM]]+'[1]4'!L$25*Table6[[#This Row],[CT_DUM]]+'[1]4'!L$26*Table6[[#This Row],[DL_DUM]]</f>
        <v>1275.2394711612578</v>
      </c>
      <c r="AQ306" s="9">
        <f>Table6[[#This Row],[sales]]-Table6[[#This Row],[Pred_4]]</f>
        <v>2725.7010385336457</v>
      </c>
      <c r="AR306">
        <f>ABS(Table6[[#This Row],[Res_4]]/Table6[[#This Row],[sales]])</f>
        <v>0.68126507553132731</v>
      </c>
      <c r="AS306" s="9">
        <f>'[1]5'!L$20+'[1]5'!L$26*Table6[[#This Row],[Radio_State]]+'[1]5'!L$21*Table6[[#This Row],[NJ_DUM]]+'[1]5'!L$22*Table6[[#This Row],[NY_DUM]]+'[1]5'!L$23*Table6[[#This Row],[PA_DUM]]+'[1]5'!L$24*Table6[[#This Row],[CT_DUM]]+'[1]5'!L$25*Table6[[#This Row],[DL_DUM]]</f>
        <v>1423.7888754314386</v>
      </c>
      <c r="AT306" s="9">
        <f>Table6[[#This Row],[sales]]-Table6[[#This Row],[Pred_5]]</f>
        <v>2577.151634263465</v>
      </c>
      <c r="AU306" s="9">
        <f>ABS(Table6[[#This Row],[Red_5]]/Table6[[#This Row],[sales]])</f>
        <v>0.64413645442081036</v>
      </c>
      <c r="AV306" s="9">
        <f>'[1]6'!L$20+'[1]6'!L$26*Table6[[#This Row],[Online]]+'[1]6'!L$21*Table6[[#This Row],[NJ_DUM]]+'[1]6'!L$22*Table6[[#This Row],[NY_DUM]]+'[1]6'!L$23*Table6[[#This Row],[PA_DUM]]+'[1]6'!L$24*Table6[[#This Row],[CT_DUM]]+'[1]6'!L$25*Table6[[#This Row],[DL_DUM]]</f>
        <v>1510.2711206612703</v>
      </c>
      <c r="AW306" s="9">
        <f>Table6[[#This Row],[sales]]-Table6[[#This Row],[Pred_6]]</f>
        <v>2490.6693890336333</v>
      </c>
      <c r="AX306" s="9">
        <f>ABS(Table6[[#This Row],[Red_6]]/Table6[[#This Row],[sales]])</f>
        <v>0.62252097550522245</v>
      </c>
      <c r="AY306" s="9">
        <f>'[1]7'!L$21+'[1]7'!L$27*Table6[[#This Row],[LNTV]]+'[1]7'!L$22*Table6[[#This Row],[NJ_DUM]]+'[1]7'!L$23*Table6[[#This Row],[NY_DUM]]+'[1]7'!L$24*Table6[[#This Row],[PA_DUM]]+'[1]7'!L$25*Table6[[#This Row],[CT_DUM]]+'[1]7'!L$26*Table6[[#This Row],[DL_DUM]]</f>
        <v>6.081515420203278</v>
      </c>
      <c r="AZ306" s="9">
        <f>Table6[[#This Row],[sales]]-Table6[[#This Row],[Pred_7]]</f>
        <v>3994.8589942747003</v>
      </c>
      <c r="BA306" s="9">
        <f>ABS(Table6[[#This Row],[Red_7]]/Table6[[#This Row],[sales]])</f>
        <v>0.9984799785436782</v>
      </c>
      <c r="BB306" s="9">
        <f>'[1]8'!O$22+'[1]8'!O$28*Table6[[#This Row],[LNRADIOLING]]+'[1]8'!O$23*Table6[[#This Row],[DL_DUM]]+'[1]8'!O$24*Table6[[#This Row],[CT_DUM]]+'[1]8'!O$25*Table6[[#This Row],[PA_DUM]]+'[1]8'!O$26*Table6[[#This Row],[NY_DUM]]+'[1]8'!O$27*Table6[[#This Row],[NJ_DUM]]</f>
        <v>8.5532741018302083</v>
      </c>
      <c r="BC306" s="9">
        <f>Table6[[#This Row],[sales]]-Table6[[#This Row],[Pred_8]]</f>
        <v>3992.3872355930735</v>
      </c>
      <c r="BD306" s="9">
        <f>ABS(Table6[[#This Row],[Red_8]]/Table6[[#This Row],[sales]])</f>
        <v>0.99786218413367955</v>
      </c>
      <c r="BE306" s="9">
        <f>'[1]9'!M$19+'[1]9'!M$21*Table6[[#This Row],[LNONLINE]]+'[1]9'!M$20*Table6[[#This Row],[DL_DUM]]+'[1]9'!M$22*Table6[[#This Row],[CT_DUM]]+'[1]9'!M$23*Table6[[#This Row],[PA_DUM]]+'[1]9'!M$24*Table6[[#This Row],[NY_DUM]]+'[1]9'!M$25*Table6[[#This Row],[NJ_DUM]]</f>
        <v>8.5197446811127033</v>
      </c>
      <c r="BF306" s="9">
        <f>Table6[[#This Row],[sales]]-Table6[[#This Row],[Pred_9]]</f>
        <v>3992.420765013791</v>
      </c>
      <c r="BG306" s="9">
        <f>ABS(Table6[[#This Row],[Red_9]]/Table6[[#This Row],[sales]])</f>
        <v>0.99787056451840062</v>
      </c>
      <c r="BH306" s="9">
        <f>'[1]10'!P$22+'[1]10'!P$30*Table6[[#This Row],[LNTV]]+'[1]10'!P$29*Table6[[#This Row],[LNRADIOLING]]+'[1]10'!P$24*Table6[[#This Row],[LNONLINELING]]+'[1]10'!P$23*Table6[[#This Row],[DL_DUM]]+'[1]10'!P$25*Table6[[#This Row],[CT_DUM]]+'[1]10'!P$26*Table6[[#This Row],[PA_DUM]]+'[1]10'!P$27*Table6[[#This Row],[NY_DUM]]+'[1]10'!P$28*Table6[[#This Row],[NJ_DUM]]</f>
        <v>8.4448902575012497</v>
      </c>
      <c r="BI306" s="9">
        <f>Table6[[#This Row],[sales]]-Table6[[#This Row],[Pred_10]]</f>
        <v>3992.4956194374022</v>
      </c>
      <c r="BJ306" s="45">
        <f>ABS(Table6[[#This Row],[Red_10]]/Table6[[#This Row],[sales]])</f>
        <v>0.99788927372525582</v>
      </c>
      <c r="BK306" s="9">
        <f>'[1]11'!P$32+'[1]11'!P$40*Table6[[#This Row],[LNONLINELING]]+'[1]11'!P$39*Table6[[#This Row],[LNRADIOLING]]+'[1]11'!P$38*Table6[[#This Row],[LNTVLING]]+'[1]11'!P$33*Table6[[#This Row],[DL_DUM]]+'[1]11'!P$34*Table6[[#This Row],[CT_DUM]]+'[1]11'!P$35*Table6[[#This Row],[PA_DUM]]+'[1]11'!P$36*Table6[[#This Row],[NY_DUM]]+'[1]11'!P$37*Table6[[#This Row],[NJ_DUM]]</f>
        <v>8.4442623376505868</v>
      </c>
      <c r="BL306" s="9">
        <f>Table6[[#This Row],[sales]]-Table6[[#This Row],[ Pred_11]]</f>
        <v>3992.4962473572527</v>
      </c>
      <c r="BM306" s="47">
        <f>ABS(Table6[[#This Row],[ Red_11]]/Table6[[#This Row],[sales]])</f>
        <v>0.99788943066831681</v>
      </c>
      <c r="BN306" s="9">
        <f>'[1]12'!K$22+'[1]12'!K$28*Table6[[#This Row],[COMBINE LN LING]]+'[1]12'!K$23*Table6[[#This Row],[DL_DUM]]+'[1]12'!K$24*Table6[[#This Row],[CT_DUM]]+'[1]12'!K$25*Table6[[#This Row],[PA_DUM]]+'[1]12'!K$26*Table6[[#This Row],[NY_DUM]]+'[1]12'!K$27*Table6[[#This Row],[NJ_DUM]]</f>
        <v>8.566327175332324</v>
      </c>
      <c r="BO306" s="9">
        <f>Table6[[#This Row],[sales]]-Table6[[#This Row],[ Pred_12]]</f>
        <v>3992.3741825195711</v>
      </c>
      <c r="BP306" s="47">
        <f>ABS(Table6[[#This Row],[ Red_12]]/Table6[[#This Row],[sales]])</f>
        <v>0.99785892163240753</v>
      </c>
      <c r="BQ306">
        <f>LN(G306+'2019 Totals and Calculations'!C$18)</f>
        <v>8.5073529470575995</v>
      </c>
      <c r="BR306">
        <f>LN(Table6[[#This Row],[PROF RADIO]]+'2019 Totals and Calculations'!D$18)</f>
        <v>6.6236184920302552</v>
      </c>
      <c r="BS306">
        <f>LN(Table6[[#This Row],[ONLINE LINGERING]]+'2019 Totals and Calculations'!E$18)</f>
        <v>5.9692681020385603</v>
      </c>
      <c r="BT306">
        <f>MONTH(Table6[[#This Row],[Date]])</f>
        <v>10</v>
      </c>
      <c r="BU306">
        <f t="shared" si="121"/>
        <v>0</v>
      </c>
      <c r="BV306">
        <f t="shared" si="122"/>
        <v>0</v>
      </c>
      <c r="BW306">
        <f t="shared" si="123"/>
        <v>0</v>
      </c>
      <c r="BX306">
        <f t="shared" si="124"/>
        <v>0</v>
      </c>
      <c r="BY306">
        <f t="shared" si="125"/>
        <v>0</v>
      </c>
      <c r="BZ306">
        <f t="shared" si="126"/>
        <v>0</v>
      </c>
      <c r="CA306">
        <f t="shared" si="127"/>
        <v>0</v>
      </c>
      <c r="CB306">
        <f t="shared" si="128"/>
        <v>0</v>
      </c>
      <c r="CC306">
        <f t="shared" si="129"/>
        <v>0</v>
      </c>
      <c r="CD306">
        <f t="shared" si="130"/>
        <v>1</v>
      </c>
      <c r="CE306">
        <f t="shared" si="131"/>
        <v>0</v>
      </c>
      <c r="CF306">
        <f t="shared" si="132"/>
        <v>0</v>
      </c>
      <c r="CG306">
        <f t="shared" si="133"/>
        <v>148</v>
      </c>
      <c r="CH30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3976.3223379739966</v>
      </c>
      <c r="CI306" s="79">
        <f>Table6[[#This Row],[sales]]-CH306</f>
        <v>24.618171720906957</v>
      </c>
      <c r="CJ306">
        <f>ABS(Table6[[#This Row],[sales]]-CH306)/Table6[[#This Row],[sales]]</f>
        <v>6.1530961685766841E-3</v>
      </c>
      <c r="CK30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4116.2630526058565</v>
      </c>
      <c r="CL306" s="79">
        <f>Table6[[#This Row],[sales]]-CK306</f>
        <v>-115.32254291095296</v>
      </c>
      <c r="CM306">
        <f>ABS(Table6[[#This Row],[sales]]-CK306)/Table6[[#This Row],[sales]]</f>
        <v>2.8823858448159486E-2</v>
      </c>
      <c r="CN30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3857.2059243124295</v>
      </c>
      <c r="CO306" s="79">
        <f>Table6[[#This Row],[sales]]-CN306</f>
        <v>143.73458538247405</v>
      </c>
      <c r="CP306">
        <f>ABS(Table6[[#This Row],[sales]]-CN306)/Table6[[#This Row],[sales]]</f>
        <v>3.5925199346049437E-2</v>
      </c>
      <c r="CQ30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4126.9544271815512</v>
      </c>
      <c r="CR306" s="79">
        <f>Table6[[#This Row],[sales]]-CQ306</f>
        <v>-126.01391748664764</v>
      </c>
      <c r="CS306">
        <f>ABS(Table6[[#This Row],[sales]]-CQ306)/Table6[[#This Row],[sales]]</f>
        <v>3.1496073780976311E-2</v>
      </c>
    </row>
    <row r="307" spans="1:97" x14ac:dyDescent="0.2">
      <c r="A307">
        <v>306</v>
      </c>
      <c r="B307" t="s">
        <v>322</v>
      </c>
      <c r="C307" s="5">
        <v>43772</v>
      </c>
      <c r="D307" s="6">
        <v>4750.1156423377643</v>
      </c>
      <c r="E307" s="8">
        <f>YEAR(Table6[[#This Row],[Date]])</f>
        <v>2019</v>
      </c>
      <c r="F307" s="6">
        <f>Table6[[#This Row],[TV_State]]+Table6[[#This Row],[Radio_State]]+Table6[[#This Row],[Online]]</f>
        <v>5805.6968961906005</v>
      </c>
      <c r="G307" s="6">
        <f t="shared" si="108"/>
        <v>4637.8922764258186</v>
      </c>
      <c r="H307" s="6">
        <f>LN(Table6[[#This Row],[PROF TV LING]])</f>
        <v>8.442015291246868</v>
      </c>
      <c r="I307" s="6">
        <f t="shared" si="109"/>
        <v>8.4659242424876524</v>
      </c>
      <c r="J307" s="6">
        <v>703.72083590189095</v>
      </c>
      <c r="K307" s="6">
        <f t="shared" si="114"/>
        <v>696.81407636273048</v>
      </c>
      <c r="L307" s="6">
        <f>0.5*J306+0.5*Table6[[#This Row],[Radio_State]]</f>
        <v>700.23706938752514</v>
      </c>
      <c r="M307" s="6">
        <f>LN(Table6[[#This Row],[RADIO LINGERING ]])</f>
        <v>6.5514189482610847</v>
      </c>
      <c r="N307" s="6">
        <f t="shared" si="110"/>
        <v>6.5563817376032141</v>
      </c>
      <c r="O307" s="6">
        <v>351.86041795094548</v>
      </c>
      <c r="P307" s="6">
        <f t="shared" si="111"/>
        <v>350.3736836718067</v>
      </c>
      <c r="Q307" s="6">
        <f>0.3*O306+0.7*Table6[[#This Row],[Online]]</f>
        <v>350.81528799663573</v>
      </c>
      <c r="R307" s="6">
        <f>LN(Table6[[#This Row],[ONLINE LINGERING]])</f>
        <v>5.8602598399265258</v>
      </c>
      <c r="S307" s="6">
        <f t="shared" si="112"/>
        <v>5.8632345570432687</v>
      </c>
      <c r="T307" s="6">
        <v>4186.5265339766156</v>
      </c>
      <c r="U307" s="6">
        <f t="shared" si="113"/>
        <v>8.3396266796099781</v>
      </c>
      <c r="V307" s="8">
        <f>YEAR(Table6[[#This Row],[Date]])</f>
        <v>2019</v>
      </c>
      <c r="W307" s="8">
        <f>WEEKNUM(Table6[[#This Row],[Date]])</f>
        <v>45</v>
      </c>
      <c r="X307" t="s">
        <v>471</v>
      </c>
      <c r="Y307" s="9">
        <f>Table6[[#This Row],[LNTVLING]]+Table6[[#This Row],[LNRADIOLING]]+Table6[[#This Row],[LNONLINELING]]</f>
        <v>20.853694079434476</v>
      </c>
      <c r="Z307">
        <f t="shared" si="134"/>
        <v>0</v>
      </c>
      <c r="AA307">
        <f t="shared" si="115"/>
        <v>0</v>
      </c>
      <c r="AB307">
        <f t="shared" si="116"/>
        <v>1</v>
      </c>
      <c r="AC307">
        <f t="shared" si="117"/>
        <v>0</v>
      </c>
      <c r="AD307">
        <f t="shared" si="118"/>
        <v>0</v>
      </c>
      <c r="AE307">
        <f t="shared" si="119"/>
        <v>0</v>
      </c>
      <c r="AF307">
        <f t="shared" si="120"/>
        <v>0</v>
      </c>
      <c r="AG307" s="9">
        <f>'[1]1'!J$20+'[1]1'!J$21*Table6[[#This Row],[TV_State]]</f>
        <v>6001.1339484828586</v>
      </c>
      <c r="AH307" s="9">
        <f>Table6[[#This Row],[sales]]-Table6[[#This Row],[Pred_1]]</f>
        <v>-1814.607414506243</v>
      </c>
      <c r="AI307">
        <f>ABS(Table6[[#This Row],[Res_1]])/Table6[[#This Row],[sales]]</f>
        <v>0.433439845604566</v>
      </c>
      <c r="AJ307" s="9">
        <f>'[1]2'!J$20+'[1]2'!J$21*Table6[[#This Row],[Radio_State]]</f>
        <v>4803.6548439347062</v>
      </c>
      <c r="AK307" s="9">
        <f>Table6[[#This Row],[sales]]-Table6[[#This Row],[ Pred_2 ]]</f>
        <v>-617.12830995809054</v>
      </c>
      <c r="AL307">
        <f>ABS(Table6[[#This Row],[ Res_2 ]])/Table6[[#This Row],[sales]]</f>
        <v>0.14740819267468128</v>
      </c>
      <c r="AM307" s="10">
        <f>'[1]3'!J$20+'[1]3'!J$21*Data!O307</f>
        <v>3833.5408116278186</v>
      </c>
      <c r="AN307" s="9">
        <f>Table6[[#This Row],[sales]]-Table6[[#This Row],[Pred_3]]</f>
        <v>352.98572234879703</v>
      </c>
      <c r="AO307" s="9">
        <f>ABS(Table6[[#This Row],[Res_3]])/Table6[[#This Row],[sales]]</f>
        <v>8.4314698469977176E-2</v>
      </c>
      <c r="AP307" s="9">
        <f>'[1]4'!L$21+'[1]4'!L$27*Table6[[#This Row],[TV_State]]+'[1]4'!L$22*Table6[[#This Row],[NJ_DUM]]+'[1]4'!L$23*Table6[[#This Row],[NY_DUM]]+'[1]4'!L$24*Table6[[#This Row],[PA_DUM]]+'[1]4'!L$25*Table6[[#This Row],[CT_DUM]]+'[1]4'!L$26*Table6[[#This Row],[DL_DUM]]</f>
        <v>1285.6135659294123</v>
      </c>
      <c r="AQ307" s="9">
        <f>Table6[[#This Row],[sales]]-Table6[[#This Row],[Pred_4]]</f>
        <v>2900.9129680472033</v>
      </c>
      <c r="AR307">
        <f>ABS(Table6[[#This Row],[Res_4]]/Table6[[#This Row],[sales]])</f>
        <v>0.69291641758489964</v>
      </c>
      <c r="AS307" s="9">
        <f>'[1]5'!L$20+'[1]5'!L$26*Table6[[#This Row],[Radio_State]]+'[1]5'!L$21*Table6[[#This Row],[NJ_DUM]]+'[1]5'!L$22*Table6[[#This Row],[NY_DUM]]+'[1]5'!L$23*Table6[[#This Row],[PA_DUM]]+'[1]5'!L$24*Table6[[#This Row],[CT_DUM]]+'[1]5'!L$25*Table6[[#This Row],[DL_DUM]]</f>
        <v>1436.0628489024825</v>
      </c>
      <c r="AT307" s="9">
        <f>Table6[[#This Row],[sales]]-Table6[[#This Row],[Pred_5]]</f>
        <v>2750.4636850741331</v>
      </c>
      <c r="AU307" s="9">
        <f>ABS(Table6[[#This Row],[Red_5]]/Table6[[#This Row],[sales]])</f>
        <v>0.65697987645657574</v>
      </c>
      <c r="AV307" s="9">
        <f>'[1]6'!L$20+'[1]6'!L$26*Table6[[#This Row],[Online]]+'[1]6'!L$21*Table6[[#This Row],[NJ_DUM]]+'[1]6'!L$22*Table6[[#This Row],[NY_DUM]]+'[1]6'!L$23*Table6[[#This Row],[PA_DUM]]+'[1]6'!L$24*Table6[[#This Row],[CT_DUM]]+'[1]6'!L$25*Table6[[#This Row],[DL_DUM]]</f>
        <v>1525.4333698797475</v>
      </c>
      <c r="AW307" s="9">
        <f>Table6[[#This Row],[sales]]-Table6[[#This Row],[Pred_6]]</f>
        <v>2661.0931640968683</v>
      </c>
      <c r="AX307" s="9">
        <f>ABS(Table6[[#This Row],[Red_6]]/Table6[[#This Row],[sales]])</f>
        <v>0.63563269992444105</v>
      </c>
      <c r="AY307" s="9">
        <f>'[1]7'!L$21+'[1]7'!L$27*Table6[[#This Row],[LNTV]]+'[1]7'!L$22*Table6[[#This Row],[NJ_DUM]]+'[1]7'!L$23*Table6[[#This Row],[NY_DUM]]+'[1]7'!L$24*Table6[[#This Row],[PA_DUM]]+'[1]7'!L$25*Table6[[#This Row],[CT_DUM]]+'[1]7'!L$26*Table6[[#This Row],[DL_DUM]]</f>
        <v>6.0826167674932794</v>
      </c>
      <c r="AZ307" s="9">
        <f>Table6[[#This Row],[sales]]-Table6[[#This Row],[Pred_7]]</f>
        <v>4180.4439172091224</v>
      </c>
      <c r="BA307" s="9">
        <f>ABS(Table6[[#This Row],[Red_7]]/Table6[[#This Row],[sales]])</f>
        <v>0.99854709704617217</v>
      </c>
      <c r="BB307" s="9">
        <f>'[1]8'!O$22+'[1]8'!O$28*Table6[[#This Row],[LNRADIOLING]]+'[1]8'!O$23*Table6[[#This Row],[DL_DUM]]+'[1]8'!O$24*Table6[[#This Row],[CT_DUM]]+'[1]8'!O$25*Table6[[#This Row],[PA_DUM]]+'[1]8'!O$26*Table6[[#This Row],[NY_DUM]]+'[1]8'!O$27*Table6[[#This Row],[NJ_DUM]]</f>
        <v>8.5539839678339842</v>
      </c>
      <c r="BC307" s="9">
        <f>Table6[[#This Row],[sales]]-Table6[[#This Row],[Pred_8]]</f>
        <v>4177.9725500087816</v>
      </c>
      <c r="BD307" s="9">
        <f>ABS(Table6[[#This Row],[Red_8]]/Table6[[#This Row],[sales]])</f>
        <v>0.99795678257419074</v>
      </c>
      <c r="BE307" s="9">
        <f>'[1]9'!M$19+'[1]9'!M$21*Table6[[#This Row],[LNONLINE]]+'[1]9'!M$20*Table6[[#This Row],[DL_DUM]]+'[1]9'!M$22*Table6[[#This Row],[CT_DUM]]+'[1]9'!M$23*Table6[[#This Row],[PA_DUM]]+'[1]9'!M$24*Table6[[#This Row],[NY_DUM]]+'[1]9'!M$25*Table6[[#This Row],[NJ_DUM]]</f>
        <v>8.522895129444036</v>
      </c>
      <c r="BF307" s="9">
        <f>Table6[[#This Row],[sales]]-Table6[[#This Row],[Pred_9]]</f>
        <v>4178.0036388471717</v>
      </c>
      <c r="BG307" s="9">
        <f>ABS(Table6[[#This Row],[Red_9]]/Table6[[#This Row],[sales]])</f>
        <v>0.99796420850070466</v>
      </c>
      <c r="BH307" s="9">
        <f>'[1]10'!P$22+'[1]10'!P$30*Table6[[#This Row],[LNTV]]+'[1]10'!P$29*Table6[[#This Row],[LNRADIOLING]]+'[1]10'!P$24*Table6[[#This Row],[LNONLINELING]]+'[1]10'!P$23*Table6[[#This Row],[DL_DUM]]+'[1]10'!P$25*Table6[[#This Row],[CT_DUM]]+'[1]10'!P$26*Table6[[#This Row],[PA_DUM]]+'[1]10'!P$27*Table6[[#This Row],[NY_DUM]]+'[1]10'!P$28*Table6[[#This Row],[NJ_DUM]]</f>
        <v>8.4467013407774676</v>
      </c>
      <c r="BI307" s="9">
        <f>Table6[[#This Row],[sales]]-Table6[[#This Row],[Pred_10]]</f>
        <v>4178.0798326358381</v>
      </c>
      <c r="BJ307" s="45">
        <f>ABS(Table6[[#This Row],[Red_10]]/Table6[[#This Row],[sales]])</f>
        <v>0.99798240826321616</v>
      </c>
      <c r="BK307" s="9">
        <f>'[1]11'!P$32+'[1]11'!P$40*Table6[[#This Row],[LNONLINELING]]+'[1]11'!P$39*Table6[[#This Row],[LNRADIOLING]]+'[1]11'!P$38*Table6[[#This Row],[LNTVLING]]+'[1]11'!P$33*Table6[[#This Row],[DL_DUM]]+'[1]11'!P$34*Table6[[#This Row],[CT_DUM]]+'[1]11'!P$35*Table6[[#This Row],[PA_DUM]]+'[1]11'!P$36*Table6[[#This Row],[NY_DUM]]+'[1]11'!P$37*Table6[[#This Row],[NJ_DUM]]</f>
        <v>8.4453077852404448</v>
      </c>
      <c r="BL307" s="9">
        <f>Table6[[#This Row],[sales]]-Table6[[#This Row],[ Pred_11]]</f>
        <v>4178.0812261913752</v>
      </c>
      <c r="BM307" s="47">
        <f>ABS(Table6[[#This Row],[ Red_11]]/Table6[[#This Row],[sales]])</f>
        <v>0.99798274112997953</v>
      </c>
      <c r="BN307" s="9">
        <f>'[1]12'!K$22+'[1]12'!K$28*Table6[[#This Row],[COMBINE LN LING]]+'[1]12'!K$23*Table6[[#This Row],[DL_DUM]]+'[1]12'!K$24*Table6[[#This Row],[CT_DUM]]+'[1]12'!K$25*Table6[[#This Row],[PA_DUM]]+'[1]12'!K$26*Table6[[#This Row],[NY_DUM]]+'[1]12'!K$27*Table6[[#This Row],[NJ_DUM]]</f>
        <v>8.5692455259406533</v>
      </c>
      <c r="BO307" s="9">
        <f>Table6[[#This Row],[sales]]-Table6[[#This Row],[ Pred_12]]</f>
        <v>4177.9572884506752</v>
      </c>
      <c r="BP307" s="47">
        <f>ABS(Table6[[#This Row],[ Red_12]]/Table6[[#This Row],[sales]])</f>
        <v>0.99795313717555711</v>
      </c>
      <c r="BQ307">
        <f>LN(G307+'2019 Totals and Calculations'!C$18)</f>
        <v>8.517020334556916</v>
      </c>
      <c r="BR307">
        <f>LN(Table6[[#This Row],[PROF RADIO]]+'2019 Totals and Calculations'!D$18)</f>
        <v>6.6327530664283003</v>
      </c>
      <c r="BS307">
        <f>LN(Table6[[#This Row],[ONLINE LINGERING]]+'2019 Totals and Calculations'!E$18)</f>
        <v>5.9781073660142861</v>
      </c>
      <c r="BT307">
        <f>MONTH(Table6[[#This Row],[Date]])</f>
        <v>11</v>
      </c>
      <c r="BU307">
        <f t="shared" si="121"/>
        <v>0</v>
      </c>
      <c r="BV307">
        <f t="shared" si="122"/>
        <v>0</v>
      </c>
      <c r="BW307">
        <f t="shared" si="123"/>
        <v>0</v>
      </c>
      <c r="BX307">
        <f t="shared" si="124"/>
        <v>0</v>
      </c>
      <c r="BY307">
        <f t="shared" si="125"/>
        <v>0</v>
      </c>
      <c r="BZ307">
        <f t="shared" si="126"/>
        <v>0</v>
      </c>
      <c r="CA307">
        <f t="shared" si="127"/>
        <v>0</v>
      </c>
      <c r="CB307">
        <f t="shared" si="128"/>
        <v>0</v>
      </c>
      <c r="CC307">
        <f t="shared" si="129"/>
        <v>0</v>
      </c>
      <c r="CD307">
        <f t="shared" si="130"/>
        <v>0</v>
      </c>
      <c r="CE307">
        <f t="shared" si="131"/>
        <v>1</v>
      </c>
      <c r="CF307">
        <f t="shared" si="132"/>
        <v>0</v>
      </c>
      <c r="CG307">
        <f t="shared" si="133"/>
        <v>149</v>
      </c>
      <c r="CH30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3835.5273868237305</v>
      </c>
      <c r="CI307" s="79">
        <f>Table6[[#This Row],[sales]]-CH307</f>
        <v>350.99914715288514</v>
      </c>
      <c r="CJ307">
        <f>ABS(Table6[[#This Row],[sales]]-CH307)/Table6[[#This Row],[sales]]</f>
        <v>8.3840182142470493E-2</v>
      </c>
      <c r="CK30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4006.1640870160841</v>
      </c>
      <c r="CL307" s="79">
        <f>Table6[[#This Row],[sales]]-CK307</f>
        <v>180.36244696053154</v>
      </c>
      <c r="CM307">
        <f>ABS(Table6[[#This Row],[sales]]-CK307)/Table6[[#This Row],[sales]]</f>
        <v>4.3081644293130134E-2</v>
      </c>
      <c r="CN30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3908.9218820609331</v>
      </c>
      <c r="CO307" s="79">
        <f>Table6[[#This Row],[sales]]-CN307</f>
        <v>277.60465191568255</v>
      </c>
      <c r="CP307">
        <f>ABS(Table6[[#This Row],[sales]]-CN307)/Table6[[#This Row],[sales]]</f>
        <v>6.6309063053279368E-2</v>
      </c>
      <c r="CQ30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4158.1296083391626</v>
      </c>
      <c r="CR307" s="79">
        <f>Table6[[#This Row],[sales]]-CQ307</f>
        <v>28.396925637453023</v>
      </c>
      <c r="CS307">
        <f>ABS(Table6[[#This Row],[sales]]-CQ307)/Table6[[#This Row],[sales]]</f>
        <v>6.7829322009527329E-3</v>
      </c>
    </row>
    <row r="308" spans="1:97" x14ac:dyDescent="0.2">
      <c r="A308">
        <v>307</v>
      </c>
      <c r="B308" t="s">
        <v>322</v>
      </c>
      <c r="C308" s="5">
        <v>43779</v>
      </c>
      <c r="D308" s="6">
        <v>4797.6167987611425</v>
      </c>
      <c r="E308" s="8">
        <f>YEAR(Table6[[#This Row],[Date]])</f>
        <v>2019</v>
      </c>
      <c r="F308" s="6">
        <f>Table6[[#This Row],[TV_State]]+Table6[[#This Row],[Radio_State]]+Table6[[#This Row],[Online]]</f>
        <v>5863.7538651525074</v>
      </c>
      <c r="G308" s="6">
        <f t="shared" si="108"/>
        <v>4685.809633126416</v>
      </c>
      <c r="H308" s="6">
        <f>LN(Table6[[#This Row],[PROF TV LING]])</f>
        <v>8.4522939936429697</v>
      </c>
      <c r="I308" s="6">
        <f t="shared" si="109"/>
        <v>8.4758745733408212</v>
      </c>
      <c r="J308" s="6">
        <v>710.75804426090997</v>
      </c>
      <c r="K308" s="6">
        <f t="shared" si="114"/>
        <v>703.78606031182017</v>
      </c>
      <c r="L308" s="6">
        <f>0.5*J307+0.5*Table6[[#This Row],[Radio_State]]</f>
        <v>707.23944008140052</v>
      </c>
      <c r="M308" s="6">
        <f>LN(Table6[[#This Row],[RADIO LINGERING ]])</f>
        <v>6.5613692791142535</v>
      </c>
      <c r="N308" s="6">
        <f t="shared" si="110"/>
        <v>6.566332068456382</v>
      </c>
      <c r="O308" s="6">
        <v>355.37902213045498</v>
      </c>
      <c r="P308" s="6">
        <f t="shared" si="111"/>
        <v>353.87742059286046</v>
      </c>
      <c r="Q308" s="6">
        <f>0.3*O307+0.7*Table6[[#This Row],[Online]]</f>
        <v>354.32344087660209</v>
      </c>
      <c r="R308" s="6">
        <f>LN(Table6[[#This Row],[ONLINE LINGERING]])</f>
        <v>5.8702101707796936</v>
      </c>
      <c r="S308" s="6">
        <f t="shared" si="112"/>
        <v>5.8731848878964366</v>
      </c>
      <c r="T308" s="6">
        <v>4096.9360369996966</v>
      </c>
      <c r="U308" s="6">
        <f t="shared" si="113"/>
        <v>8.3179946652696906</v>
      </c>
      <c r="V308" s="8">
        <f>YEAR(Table6[[#This Row],[Date]])</f>
        <v>2019</v>
      </c>
      <c r="W308" s="8">
        <f>WEEKNUM(Table6[[#This Row],[Date]])</f>
        <v>46</v>
      </c>
      <c r="X308" t="s">
        <v>472</v>
      </c>
      <c r="Y308" s="9">
        <f>Table6[[#This Row],[LNTVLING]]+Table6[[#This Row],[LNRADIOLING]]+Table6[[#This Row],[LNONLINELING]]</f>
        <v>20.883873443536917</v>
      </c>
      <c r="Z308">
        <f t="shared" si="134"/>
        <v>0</v>
      </c>
      <c r="AA308">
        <f t="shared" si="115"/>
        <v>0</v>
      </c>
      <c r="AB308">
        <f t="shared" si="116"/>
        <v>1</v>
      </c>
      <c r="AC308">
        <f t="shared" si="117"/>
        <v>0</v>
      </c>
      <c r="AD308">
        <f t="shared" si="118"/>
        <v>0</v>
      </c>
      <c r="AE308">
        <f t="shared" si="119"/>
        <v>0</v>
      </c>
      <c r="AF308">
        <f t="shared" si="120"/>
        <v>0</v>
      </c>
      <c r="AG308" s="9">
        <f>'[1]1'!J$20+'[1]1'!J$21*Table6[[#This Row],[TV_State]]</f>
        <v>6047.8479625131249</v>
      </c>
      <c r="AH308" s="9">
        <f>Table6[[#This Row],[sales]]-Table6[[#This Row],[Pred_1]]</f>
        <v>-1950.9119255134283</v>
      </c>
      <c r="AI308">
        <f>ABS(Table6[[#This Row],[Res_1]])/Table6[[#This Row],[sales]]</f>
        <v>0.4761880361066454</v>
      </c>
      <c r="AJ308" s="9">
        <f>'[1]2'!J$20+'[1]2'!J$21*Table6[[#This Row],[Radio_State]]</f>
        <v>4834.5485743340787</v>
      </c>
      <c r="AK308" s="9">
        <f>Table6[[#This Row],[sales]]-Table6[[#This Row],[ Pred_2 ]]</f>
        <v>-737.61253733438207</v>
      </c>
      <c r="AL308">
        <f>ABS(Table6[[#This Row],[ Res_2 ]])/Table6[[#This Row],[sales]]</f>
        <v>0.18004004228353948</v>
      </c>
      <c r="AM308" s="10">
        <f>'[1]3'!J$20+'[1]3'!J$21*Data!O308</f>
        <v>3853.8689179268486</v>
      </c>
      <c r="AN308" s="9">
        <f>Table6[[#This Row],[sales]]-Table6[[#This Row],[Pred_3]]</f>
        <v>243.06711907284807</v>
      </c>
      <c r="AO308" s="9">
        <f>ABS(Table6[[#This Row],[Res_3]])/Table6[[#This Row],[sales]]</f>
        <v>5.932900022790033E-2</v>
      </c>
      <c r="AP308" s="9">
        <f>'[1]4'!L$21+'[1]4'!L$27*Table6[[#This Row],[TV_State]]+'[1]4'!L$22*Table6[[#This Row],[NJ_DUM]]+'[1]4'!L$23*Table6[[#This Row],[NY_DUM]]+'[1]4'!L$24*Table6[[#This Row],[PA_DUM]]+'[1]4'!L$25*Table6[[#This Row],[CT_DUM]]+'[1]4'!L$26*Table6[[#This Row],[DL_DUM]]</f>
        <v>1296.0914016452482</v>
      </c>
      <c r="AQ308" s="9">
        <f>Table6[[#This Row],[sales]]-Table6[[#This Row],[Pred_4]]</f>
        <v>2800.8446353544487</v>
      </c>
      <c r="AR308">
        <f>ABS(Table6[[#This Row],[Res_4]]/Table6[[#This Row],[sales]])</f>
        <v>0.68364373035357107</v>
      </c>
      <c r="AS308" s="9">
        <f>'[1]5'!L$20+'[1]5'!L$26*Table6[[#This Row],[Radio_State]]+'[1]5'!L$21*Table6[[#This Row],[NJ_DUM]]+'[1]5'!L$22*Table6[[#This Row],[NY_DUM]]+'[1]5'!L$23*Table6[[#This Row],[PA_DUM]]+'[1]5'!L$24*Table6[[#This Row],[CT_DUM]]+'[1]5'!L$25*Table6[[#This Row],[DL_DUM]]</f>
        <v>1448.4595621082372</v>
      </c>
      <c r="AT308" s="9">
        <f>Table6[[#This Row],[sales]]-Table6[[#This Row],[Pred_5]]</f>
        <v>2648.4764748914595</v>
      </c>
      <c r="AU308" s="9">
        <f>ABS(Table6[[#This Row],[Red_5]]/Table6[[#This Row],[sales]])</f>
        <v>0.64645297143350433</v>
      </c>
      <c r="AV308" s="9">
        <f>'[1]6'!L$20+'[1]6'!L$26*Table6[[#This Row],[Online]]+'[1]6'!L$21*Table6[[#This Row],[NJ_DUM]]+'[1]6'!L$22*Table6[[#This Row],[NY_DUM]]+'[1]6'!L$23*Table6[[#This Row],[PA_DUM]]+'[1]6'!L$24*Table6[[#This Row],[CT_DUM]]+'[1]6'!L$25*Table6[[#This Row],[DL_DUM]]</f>
        <v>1540.7472415904099</v>
      </c>
      <c r="AW308" s="9">
        <f>Table6[[#This Row],[sales]]-Table6[[#This Row],[Pred_6]]</f>
        <v>2556.1887954092867</v>
      </c>
      <c r="AX308" s="9">
        <f>ABS(Table6[[#This Row],[Red_6]]/Table6[[#This Row],[sales]])</f>
        <v>0.62392694743685984</v>
      </c>
      <c r="AY308" s="9">
        <f>'[1]7'!L$21+'[1]7'!L$27*Table6[[#This Row],[LNTV]]+'[1]7'!L$22*Table6[[#This Row],[NJ_DUM]]+'[1]7'!L$23*Table6[[#This Row],[NY_DUM]]+'[1]7'!L$24*Table6[[#This Row],[PA_DUM]]+'[1]7'!L$25*Table6[[#This Row],[CT_DUM]]+'[1]7'!L$26*Table6[[#This Row],[DL_DUM]]</f>
        <v>6.08371811478328</v>
      </c>
      <c r="AZ308" s="9">
        <f>Table6[[#This Row],[sales]]-Table6[[#This Row],[Pred_7]]</f>
        <v>4090.8523188849135</v>
      </c>
      <c r="BA308" s="9">
        <f>ABS(Table6[[#This Row],[Red_7]]/Table6[[#This Row],[sales]])</f>
        <v>0.99851505660331508</v>
      </c>
      <c r="BB308" s="9">
        <f>'[1]8'!O$22+'[1]8'!O$28*Table6[[#This Row],[LNRADIOLING]]+'[1]8'!O$23*Table6[[#This Row],[DL_DUM]]+'[1]8'!O$24*Table6[[#This Row],[CT_DUM]]+'[1]8'!O$25*Table6[[#This Row],[PA_DUM]]+'[1]8'!O$26*Table6[[#This Row],[NY_DUM]]+'[1]8'!O$27*Table6[[#This Row],[NJ_DUM]]</f>
        <v>8.5546938338377601</v>
      </c>
      <c r="BC308" s="9">
        <f>Table6[[#This Row],[sales]]-Table6[[#This Row],[Pred_8]]</f>
        <v>4088.3813431658587</v>
      </c>
      <c r="BD308" s="9">
        <f>ABS(Table6[[#This Row],[Red_8]]/Table6[[#This Row],[sales]])</f>
        <v>0.99791192887646285</v>
      </c>
      <c r="BE308" s="9">
        <f>'[1]9'!M$19+'[1]9'!M$21*Table6[[#This Row],[LNONLINE]]+'[1]9'!M$20*Table6[[#This Row],[DL_DUM]]+'[1]9'!M$22*Table6[[#This Row],[CT_DUM]]+'[1]9'!M$23*Table6[[#This Row],[PA_DUM]]+'[1]9'!M$24*Table6[[#This Row],[NY_DUM]]+'[1]9'!M$25*Table6[[#This Row],[NJ_DUM]]</f>
        <v>8.5260455777753688</v>
      </c>
      <c r="BF308" s="9">
        <f>Table6[[#This Row],[sales]]-Table6[[#This Row],[Pred_9]]</f>
        <v>4088.4099914219214</v>
      </c>
      <c r="BG308" s="9">
        <f>ABS(Table6[[#This Row],[Red_9]]/Table6[[#This Row],[sales]])</f>
        <v>0.99791892148162042</v>
      </c>
      <c r="BH308" s="9">
        <f>'[1]10'!P$22+'[1]10'!P$30*Table6[[#This Row],[LNTV]]+'[1]10'!P$29*Table6[[#This Row],[LNRADIOLING]]+'[1]10'!P$24*Table6[[#This Row],[LNONLINELING]]+'[1]10'!P$23*Table6[[#This Row],[DL_DUM]]+'[1]10'!P$25*Table6[[#This Row],[CT_DUM]]+'[1]10'!P$26*Table6[[#This Row],[PA_DUM]]+'[1]10'!P$27*Table6[[#This Row],[NY_DUM]]+'[1]10'!P$28*Table6[[#This Row],[NJ_DUM]]</f>
        <v>8.4485124240536855</v>
      </c>
      <c r="BI308" s="9">
        <f>Table6[[#This Row],[sales]]-Table6[[#This Row],[Pred_10]]</f>
        <v>4088.487524575643</v>
      </c>
      <c r="BJ308" s="45">
        <f>ABS(Table6[[#This Row],[Red_10]]/Table6[[#This Row],[sales]])</f>
        <v>0.99793784614947501</v>
      </c>
      <c r="BK308" s="9">
        <f>'[1]11'!P$32+'[1]11'!P$40*Table6[[#This Row],[LNONLINELING]]+'[1]11'!P$39*Table6[[#This Row],[LNRADIOLING]]+'[1]11'!P$38*Table6[[#This Row],[LNTVLING]]+'[1]11'!P$33*Table6[[#This Row],[DL_DUM]]+'[1]11'!P$34*Table6[[#This Row],[CT_DUM]]+'[1]11'!P$35*Table6[[#This Row],[PA_DUM]]+'[1]11'!P$36*Table6[[#This Row],[NY_DUM]]+'[1]11'!P$37*Table6[[#This Row],[NJ_DUM]]</f>
        <v>8.4463777941889511</v>
      </c>
      <c r="BL308" s="9">
        <f>Table6[[#This Row],[sales]]-Table6[[#This Row],[ Pred_11]]</f>
        <v>4088.4896592055075</v>
      </c>
      <c r="BM308" s="47">
        <f>ABS(Table6[[#This Row],[ Red_11]]/Table6[[#This Row],[sales]])</f>
        <v>0.99793836718027584</v>
      </c>
      <c r="BN308" s="9">
        <f>'[1]12'!K$22+'[1]12'!K$28*Table6[[#This Row],[COMBINE LN LING]]+'[1]12'!K$23*Table6[[#This Row],[DL_DUM]]+'[1]12'!K$24*Table6[[#This Row],[CT_DUM]]+'[1]12'!K$25*Table6[[#This Row],[PA_DUM]]+'[1]12'!K$26*Table6[[#This Row],[NY_DUM]]+'[1]12'!K$27*Table6[[#This Row],[NJ_DUM]]</f>
        <v>8.5721498634704609</v>
      </c>
      <c r="BO308" s="9">
        <f>Table6[[#This Row],[sales]]-Table6[[#This Row],[ Pred_12]]</f>
        <v>4088.3638871362264</v>
      </c>
      <c r="BP308" s="47">
        <f>ABS(Table6[[#This Row],[ Red_12]]/Table6[[#This Row],[sales]])</f>
        <v>0.99790766812416531</v>
      </c>
      <c r="BQ308">
        <f>LN(G308+'2019 Totals and Calculations'!C$18)</f>
        <v>8.5265598167184269</v>
      </c>
      <c r="BR308">
        <f>LN(Table6[[#This Row],[PROF RADIO]]+'2019 Totals and Calculations'!D$18)</f>
        <v>6.6418900478325043</v>
      </c>
      <c r="BS308">
        <f>LN(Table6[[#This Row],[ONLINE LINGERING]]+'2019 Totals and Calculations'!E$18)</f>
        <v>5.9869564131117947</v>
      </c>
      <c r="BT308">
        <f>MONTH(Table6[[#This Row],[Date]])</f>
        <v>11</v>
      </c>
      <c r="BU308">
        <f t="shared" si="121"/>
        <v>0</v>
      </c>
      <c r="BV308">
        <f t="shared" si="122"/>
        <v>0</v>
      </c>
      <c r="BW308">
        <f t="shared" si="123"/>
        <v>0</v>
      </c>
      <c r="BX308">
        <f t="shared" si="124"/>
        <v>0</v>
      </c>
      <c r="BY308">
        <f t="shared" si="125"/>
        <v>0</v>
      </c>
      <c r="BZ308">
        <f t="shared" si="126"/>
        <v>0</v>
      </c>
      <c r="CA308">
        <f t="shared" si="127"/>
        <v>0</v>
      </c>
      <c r="CB308">
        <f t="shared" si="128"/>
        <v>0</v>
      </c>
      <c r="CC308">
        <f t="shared" si="129"/>
        <v>0</v>
      </c>
      <c r="CD308">
        <f t="shared" si="130"/>
        <v>0</v>
      </c>
      <c r="CE308">
        <f t="shared" si="131"/>
        <v>1</v>
      </c>
      <c r="CF308">
        <f t="shared" si="132"/>
        <v>0</v>
      </c>
      <c r="CG308">
        <f t="shared" si="133"/>
        <v>150</v>
      </c>
      <c r="CH30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3856.8601556606036</v>
      </c>
      <c r="CI308" s="79">
        <f>Table6[[#This Row],[sales]]-CH308</f>
        <v>240.07588133909303</v>
      </c>
      <c r="CJ308">
        <f>ABS(Table6[[#This Row],[sales]]-CH308)/Table6[[#This Row],[sales]]</f>
        <v>5.8598884427521467E-2</v>
      </c>
      <c r="CK30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4026.5142858173758</v>
      </c>
      <c r="CL308" s="79">
        <f>Table6[[#This Row],[sales]]-CK308</f>
        <v>70.421751182320804</v>
      </c>
      <c r="CM308">
        <f>ABS(Table6[[#This Row],[sales]]-CK308)/Table6[[#This Row],[sales]]</f>
        <v>1.7188882263803332E-2</v>
      </c>
      <c r="CN30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3929.4733171464145</v>
      </c>
      <c r="CO308" s="79">
        <f>Table6[[#This Row],[sales]]-CN308</f>
        <v>167.46271985328212</v>
      </c>
      <c r="CP308">
        <f>ABS(Table6[[#This Row],[sales]]-CN308)/Table6[[#This Row],[sales]]</f>
        <v>4.087511211815742E-2</v>
      </c>
      <c r="CQ30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4189.5034315090643</v>
      </c>
      <c r="CR308" s="79">
        <f>Table6[[#This Row],[sales]]-CQ308</f>
        <v>-92.567394509367659</v>
      </c>
      <c r="CS308">
        <f>ABS(Table6[[#This Row],[sales]]-CQ308)/Table6[[#This Row],[sales]]</f>
        <v>2.2594298195867713E-2</v>
      </c>
    </row>
    <row r="309" spans="1:97" x14ac:dyDescent="0.2">
      <c r="A309">
        <v>308</v>
      </c>
      <c r="B309" t="s">
        <v>322</v>
      </c>
      <c r="C309" s="5">
        <v>43786</v>
      </c>
      <c r="D309" s="6">
        <v>4845.5929667487535</v>
      </c>
      <c r="E309" s="8">
        <f>YEAR(Table6[[#This Row],[Date]])</f>
        <v>2019</v>
      </c>
      <c r="F309" s="6">
        <f>Table6[[#This Row],[TV_State]]+Table6[[#This Row],[Radio_State]]+Table6[[#This Row],[Online]]</f>
        <v>5922.3914038040321</v>
      </c>
      <c r="G309" s="6">
        <f t="shared" si="108"/>
        <v>4733.7446332131167</v>
      </c>
      <c r="H309" s="6">
        <f>LN(Table6[[#This Row],[PROF TV LING]])</f>
        <v>8.462471845486947</v>
      </c>
      <c r="I309" s="6">
        <f t="shared" si="109"/>
        <v>8.4858249041939882</v>
      </c>
      <c r="J309" s="6">
        <v>717.86562470351896</v>
      </c>
      <c r="K309" s="6">
        <f t="shared" si="114"/>
        <v>710.82584250766956</v>
      </c>
      <c r="L309" s="6">
        <f>0.5*J308+0.5*Table6[[#This Row],[Radio_State]]</f>
        <v>714.31183448221441</v>
      </c>
      <c r="M309" s="6">
        <f>LN(Table6[[#This Row],[RADIO LINGERING ]])</f>
        <v>6.5713196099674214</v>
      </c>
      <c r="N309" s="6">
        <f t="shared" si="110"/>
        <v>6.5762823993095498</v>
      </c>
      <c r="O309" s="6">
        <v>358.93281235175948</v>
      </c>
      <c r="P309" s="6">
        <f t="shared" si="111"/>
        <v>357.41619482408976</v>
      </c>
      <c r="Q309" s="6">
        <f>0.3*O308+0.7*Table6[[#This Row],[Online]]</f>
        <v>357.8666752853681</v>
      </c>
      <c r="R309" s="6">
        <f>LN(Table6[[#This Row],[ONLINE LINGERING]])</f>
        <v>5.8801605016328624</v>
      </c>
      <c r="S309" s="6">
        <f t="shared" si="112"/>
        <v>5.8831352187496053</v>
      </c>
      <c r="T309" s="6">
        <v>4469.0990402379075</v>
      </c>
      <c r="U309" s="6">
        <f t="shared" si="113"/>
        <v>8.4049421102985171</v>
      </c>
      <c r="V309" s="8">
        <f>YEAR(Table6[[#This Row],[Date]])</f>
        <v>2019</v>
      </c>
      <c r="W309" s="8">
        <f>WEEKNUM(Table6[[#This Row],[Date]])</f>
        <v>47</v>
      </c>
      <c r="X309" t="s">
        <v>473</v>
      </c>
      <c r="Y309" s="9">
        <f>Table6[[#This Row],[LNTVLING]]+Table6[[#This Row],[LNRADIOLING]]+Table6[[#This Row],[LNONLINELING]]</f>
        <v>20.913951957087232</v>
      </c>
      <c r="Z309">
        <f t="shared" si="134"/>
        <v>0</v>
      </c>
      <c r="AA309">
        <f t="shared" si="115"/>
        <v>0</v>
      </c>
      <c r="AB309">
        <f t="shared" si="116"/>
        <v>1</v>
      </c>
      <c r="AC309">
        <f t="shared" si="117"/>
        <v>0</v>
      </c>
      <c r="AD309">
        <f t="shared" si="118"/>
        <v>0</v>
      </c>
      <c r="AE309">
        <f t="shared" si="119"/>
        <v>0</v>
      </c>
      <c r="AF309">
        <f t="shared" si="120"/>
        <v>0</v>
      </c>
      <c r="AG309" s="9">
        <f>'[1]1'!J$20+'[1]1'!J$21*Table6[[#This Row],[TV_State]]</f>
        <v>6095.0291166836923</v>
      </c>
      <c r="AH309" s="9">
        <f>Table6[[#This Row],[sales]]-Table6[[#This Row],[Pred_1]]</f>
        <v>-1625.9300764457848</v>
      </c>
      <c r="AI309">
        <f>ABS(Table6[[#This Row],[Res_1]])/Table6[[#This Row],[sales]]</f>
        <v>0.36381607608302863</v>
      </c>
      <c r="AJ309" s="9">
        <f>'[1]2'!J$20+'[1]2'!J$21*Table6[[#This Row],[Radio_State]]</f>
        <v>4865.7512420374442</v>
      </c>
      <c r="AK309" s="9">
        <f>Table6[[#This Row],[sales]]-Table6[[#This Row],[ Pred_2 ]]</f>
        <v>-396.65220179953667</v>
      </c>
      <c r="AL309">
        <f>ABS(Table6[[#This Row],[ Res_2 ]])/Table6[[#This Row],[sales]]</f>
        <v>8.8754399539648893E-2</v>
      </c>
      <c r="AM309" s="10">
        <f>'[1]3'!J$20+'[1]3'!J$21*Data!O309</f>
        <v>3874.4003052888684</v>
      </c>
      <c r="AN309" s="9">
        <f>Table6[[#This Row],[sales]]-Table6[[#This Row],[Pred_3]]</f>
        <v>594.69873494903914</v>
      </c>
      <c r="AO309" s="9">
        <f>ABS(Table6[[#This Row],[Res_3]])/Table6[[#This Row],[sales]]</f>
        <v>0.13306904358006375</v>
      </c>
      <c r="AP309" s="9">
        <f>'[1]4'!L$21+'[1]4'!L$27*Table6[[#This Row],[TV_State]]+'[1]4'!L$22*Table6[[#This Row],[NJ_DUM]]+'[1]4'!L$23*Table6[[#This Row],[NY_DUM]]+'[1]4'!L$24*Table6[[#This Row],[PA_DUM]]+'[1]4'!L$25*Table6[[#This Row],[CT_DUM]]+'[1]4'!L$26*Table6[[#This Row],[DL_DUM]]</f>
        <v>1306.6740157182423</v>
      </c>
      <c r="AQ309" s="9">
        <f>Table6[[#This Row],[sales]]-Table6[[#This Row],[Pred_4]]</f>
        <v>3162.4250245196654</v>
      </c>
      <c r="AR309">
        <f>ABS(Table6[[#This Row],[Res_4]]/Table6[[#This Row],[sales]])</f>
        <v>0.707620259933044</v>
      </c>
      <c r="AS309" s="9">
        <f>'[1]5'!L$20+'[1]5'!L$26*Table6[[#This Row],[Radio_State]]+'[1]5'!L$21*Table6[[#This Row],[NJ_DUM]]+'[1]5'!L$22*Table6[[#This Row],[NY_DUM]]+'[1]5'!L$23*Table6[[#This Row],[PA_DUM]]+'[1]5'!L$24*Table6[[#This Row],[CT_DUM]]+'[1]5'!L$25*Table6[[#This Row],[DL_DUM]]</f>
        <v>1460.9802424460486</v>
      </c>
      <c r="AT309" s="9">
        <f>Table6[[#This Row],[sales]]-Table6[[#This Row],[Pred_5]]</f>
        <v>3008.1187977918589</v>
      </c>
      <c r="AU309" s="9">
        <f>ABS(Table6[[#This Row],[Red_5]]/Table6[[#This Row],[sales]])</f>
        <v>0.67309289203662959</v>
      </c>
      <c r="AV309" s="9">
        <f>'[1]6'!L$20+'[1]6'!L$26*Table6[[#This Row],[Online]]+'[1]6'!L$21*Table6[[#This Row],[NJ_DUM]]+'[1]6'!L$22*Table6[[#This Row],[NY_DUM]]+'[1]6'!L$23*Table6[[#This Row],[PA_DUM]]+'[1]6'!L$24*Table6[[#This Row],[CT_DUM]]+'[1]6'!L$25*Table6[[#This Row],[DL_DUM]]</f>
        <v>1556.2142520181783</v>
      </c>
      <c r="AW309" s="9">
        <f>Table6[[#This Row],[sales]]-Table6[[#This Row],[Pred_6]]</f>
        <v>2912.8847882197292</v>
      </c>
      <c r="AX309" s="9">
        <f>ABS(Table6[[#This Row],[Red_6]]/Table6[[#This Row],[sales]])</f>
        <v>0.65178344941414967</v>
      </c>
      <c r="AY309" s="9">
        <f>'[1]7'!L$21+'[1]7'!L$27*Table6[[#This Row],[LNTV]]+'[1]7'!L$22*Table6[[#This Row],[NJ_DUM]]+'[1]7'!L$23*Table6[[#This Row],[NY_DUM]]+'[1]7'!L$24*Table6[[#This Row],[PA_DUM]]+'[1]7'!L$25*Table6[[#This Row],[CT_DUM]]+'[1]7'!L$26*Table6[[#This Row],[DL_DUM]]</f>
        <v>6.0848194620732805</v>
      </c>
      <c r="AZ309" s="9">
        <f>Table6[[#This Row],[sales]]-Table6[[#This Row],[Pred_7]]</f>
        <v>4463.0142207758345</v>
      </c>
      <c r="BA309" s="9">
        <f>ABS(Table6[[#This Row],[Red_7]]/Table6[[#This Row],[sales]])</f>
        <v>0.99863846842343662</v>
      </c>
      <c r="BB309" s="9">
        <f>'[1]8'!O$22+'[1]8'!O$28*Table6[[#This Row],[LNRADIOLING]]+'[1]8'!O$23*Table6[[#This Row],[DL_DUM]]+'[1]8'!O$24*Table6[[#This Row],[CT_DUM]]+'[1]8'!O$25*Table6[[#This Row],[PA_DUM]]+'[1]8'!O$26*Table6[[#This Row],[NY_DUM]]+'[1]8'!O$27*Table6[[#This Row],[NJ_DUM]]</f>
        <v>8.5554036998415377</v>
      </c>
      <c r="BC309" s="9">
        <f>Table6[[#This Row],[sales]]-Table6[[#This Row],[Pred_8]]</f>
        <v>4460.5436365380656</v>
      </c>
      <c r="BD309" s="9">
        <f>ABS(Table6[[#This Row],[Red_8]]/Table6[[#This Row],[sales]])</f>
        <v>0.998085653590844</v>
      </c>
      <c r="BE309" s="9">
        <f>'[1]9'!M$19+'[1]9'!M$21*Table6[[#This Row],[LNONLINE]]+'[1]9'!M$20*Table6[[#This Row],[DL_DUM]]+'[1]9'!M$22*Table6[[#This Row],[CT_DUM]]+'[1]9'!M$23*Table6[[#This Row],[PA_DUM]]+'[1]9'!M$24*Table6[[#This Row],[NY_DUM]]+'[1]9'!M$25*Table6[[#This Row],[NJ_DUM]]</f>
        <v>8.5291960261066997</v>
      </c>
      <c r="BF309" s="9">
        <f>Table6[[#This Row],[sales]]-Table6[[#This Row],[Pred_9]]</f>
        <v>4460.569844211801</v>
      </c>
      <c r="BG309" s="9">
        <f>ABS(Table6[[#This Row],[Red_9]]/Table6[[#This Row],[sales]])</f>
        <v>0.99809151778707228</v>
      </c>
      <c r="BH309" s="9">
        <f>'[1]10'!P$22+'[1]10'!P$30*Table6[[#This Row],[LNTV]]+'[1]10'!P$29*Table6[[#This Row],[LNRADIOLING]]+'[1]10'!P$24*Table6[[#This Row],[LNONLINELING]]+'[1]10'!P$23*Table6[[#This Row],[DL_DUM]]+'[1]10'!P$25*Table6[[#This Row],[CT_DUM]]+'[1]10'!P$26*Table6[[#This Row],[PA_DUM]]+'[1]10'!P$27*Table6[[#This Row],[NY_DUM]]+'[1]10'!P$28*Table6[[#This Row],[NJ_DUM]]</f>
        <v>8.4503235073299034</v>
      </c>
      <c r="BI309" s="9">
        <f>Table6[[#This Row],[sales]]-Table6[[#This Row],[Pred_10]]</f>
        <v>4460.6487167305777</v>
      </c>
      <c r="BJ309" s="45">
        <f>ABS(Table6[[#This Row],[Red_10]]/Table6[[#This Row],[sales]])</f>
        <v>0.9981091662030207</v>
      </c>
      <c r="BK309" s="9">
        <f>'[1]11'!P$32+'[1]11'!P$40*Table6[[#This Row],[LNONLINELING]]+'[1]11'!P$39*Table6[[#This Row],[LNRADIOLING]]+'[1]11'!P$38*Table6[[#This Row],[LNTVLING]]+'[1]11'!P$33*Table6[[#This Row],[DL_DUM]]+'[1]11'!P$34*Table6[[#This Row],[CT_DUM]]+'[1]11'!P$35*Table6[[#This Row],[PA_DUM]]+'[1]11'!P$36*Table6[[#This Row],[NY_DUM]]+'[1]11'!P$37*Table6[[#This Row],[NJ_DUM]]</f>
        <v>8.44746481430467</v>
      </c>
      <c r="BL309" s="9">
        <f>Table6[[#This Row],[sales]]-Table6[[#This Row],[ Pred_11]]</f>
        <v>4460.6515754236025</v>
      </c>
      <c r="BM309" s="47">
        <f>ABS(Table6[[#This Row],[ Red_11]]/Table6[[#This Row],[sales]])</f>
        <v>0.99810980586058895</v>
      </c>
      <c r="BN309" s="9">
        <f>'[1]12'!K$22+'[1]12'!K$28*Table6[[#This Row],[COMBINE LN LING]]+'[1]12'!K$23*Table6[[#This Row],[DL_DUM]]+'[1]12'!K$24*Table6[[#This Row],[CT_DUM]]+'[1]12'!K$25*Table6[[#This Row],[PA_DUM]]+'[1]12'!K$26*Table6[[#This Row],[NY_DUM]]+'[1]12'!K$27*Table6[[#This Row],[NJ_DUM]]</f>
        <v>8.5750444955590783</v>
      </c>
      <c r="BO309" s="9">
        <f>Table6[[#This Row],[sales]]-Table6[[#This Row],[ Pred_12]]</f>
        <v>4460.5239957423482</v>
      </c>
      <c r="BP309" s="47">
        <f>ABS(Table6[[#This Row],[ Red_12]]/Table6[[#This Row],[sales]])</f>
        <v>0.99808125879101062</v>
      </c>
      <c r="BQ309">
        <f>LN(G309+'2019 Totals and Calculations'!C$18)</f>
        <v>8.5360126192920234</v>
      </c>
      <c r="BR309">
        <f>LN(Table6[[#This Row],[PROF RADIO]]+'2019 Totals and Calculations'!D$18)</f>
        <v>6.6510319459138607</v>
      </c>
      <c r="BS309">
        <f>LN(Table6[[#This Row],[ONLINE LINGERING]]+'2019 Totals and Calculations'!E$18)</f>
        <v>5.9958151678270148</v>
      </c>
      <c r="BT309">
        <f>MONTH(Table6[[#This Row],[Date]])</f>
        <v>11</v>
      </c>
      <c r="BU309">
        <f t="shared" si="121"/>
        <v>0</v>
      </c>
      <c r="BV309">
        <f t="shared" si="122"/>
        <v>0</v>
      </c>
      <c r="BW309">
        <f t="shared" si="123"/>
        <v>0</v>
      </c>
      <c r="BX309">
        <f t="shared" si="124"/>
        <v>0</v>
      </c>
      <c r="BY309">
        <f t="shared" si="125"/>
        <v>0</v>
      </c>
      <c r="BZ309">
        <f t="shared" si="126"/>
        <v>0</v>
      </c>
      <c r="CA309">
        <f t="shared" si="127"/>
        <v>0</v>
      </c>
      <c r="CB309">
        <f t="shared" si="128"/>
        <v>0</v>
      </c>
      <c r="CC309">
        <f t="shared" si="129"/>
        <v>0</v>
      </c>
      <c r="CD309">
        <f t="shared" si="130"/>
        <v>0</v>
      </c>
      <c r="CE309">
        <f t="shared" si="131"/>
        <v>1</v>
      </c>
      <c r="CF309">
        <f t="shared" si="132"/>
        <v>0</v>
      </c>
      <c r="CG309">
        <f t="shared" si="133"/>
        <v>151</v>
      </c>
      <c r="CH30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3878.2114001220434</v>
      </c>
      <c r="CI309" s="79">
        <f>Table6[[#This Row],[sales]]-CH309</f>
        <v>590.88764011586409</v>
      </c>
      <c r="CJ309">
        <f>ABS(Table6[[#This Row],[sales]]-CH309)/Table6[[#This Row],[sales]]</f>
        <v>0.13221627777674153</v>
      </c>
      <c r="CK30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4046.9739557341604</v>
      </c>
      <c r="CL309" s="79">
        <f>Table6[[#This Row],[sales]]-CK309</f>
        <v>422.12508450374708</v>
      </c>
      <c r="CM309">
        <f>ABS(Table6[[#This Row],[sales]]-CK309)/Table6[[#This Row],[sales]]</f>
        <v>9.4454179847684852E-2</v>
      </c>
      <c r="CN30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3950.145326369508</v>
      </c>
      <c r="CO309" s="79">
        <f>Table6[[#This Row],[sales]]-CN309</f>
        <v>518.95371386839952</v>
      </c>
      <c r="CP309">
        <f>ABS(Table6[[#This Row],[sales]]-CN309)/Table6[[#This Row],[sales]]</f>
        <v>0.11612043259635919</v>
      </c>
      <c r="CQ30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4221.0942890915139</v>
      </c>
      <c r="CR309" s="79">
        <f>Table6[[#This Row],[sales]]-CQ309</f>
        <v>248.00475114639357</v>
      </c>
      <c r="CS309">
        <f>ABS(Table6[[#This Row],[sales]]-CQ309)/Table6[[#This Row],[sales]]</f>
        <v>5.5493232285402948E-2</v>
      </c>
    </row>
    <row r="310" spans="1:97" x14ac:dyDescent="0.2">
      <c r="A310">
        <v>309</v>
      </c>
      <c r="B310" t="s">
        <v>322</v>
      </c>
      <c r="C310" s="5">
        <v>43793</v>
      </c>
      <c r="D310" s="6">
        <v>4894.0488964162414</v>
      </c>
      <c r="E310" s="8">
        <f>YEAR(Table6[[#This Row],[Date]])</f>
        <v>2019</v>
      </c>
      <c r="F310" s="6">
        <f>Table6[[#This Row],[TV_State]]+Table6[[#This Row],[Radio_State]]+Table6[[#This Row],[Online]]</f>
        <v>5981.6153178420727</v>
      </c>
      <c r="G310" s="6">
        <f t="shared" si="108"/>
        <v>4781.8359121740541</v>
      </c>
      <c r="H310" s="6">
        <f>LN(Table6[[#This Row],[PROF TV LING]])</f>
        <v>8.4725798337896556</v>
      </c>
      <c r="I310" s="6">
        <f t="shared" si="109"/>
        <v>8.4957752350471569</v>
      </c>
      <c r="J310" s="6">
        <v>725.04428095055425</v>
      </c>
      <c r="K310" s="6">
        <f t="shared" si="114"/>
        <v>717.93506172911191</v>
      </c>
      <c r="L310" s="6">
        <f>0.5*J309+0.5*Table6[[#This Row],[Radio_State]]</f>
        <v>721.45495282703655</v>
      </c>
      <c r="M310" s="6">
        <f>LN(Table6[[#This Row],[RADIO LINGERING ]])</f>
        <v>6.5812699408205892</v>
      </c>
      <c r="N310" s="6">
        <f t="shared" si="110"/>
        <v>6.5862327301627186</v>
      </c>
      <c r="O310" s="6">
        <v>362.52214047527718</v>
      </c>
      <c r="P310" s="6">
        <f t="shared" si="111"/>
        <v>360.99035677992094</v>
      </c>
      <c r="Q310" s="6">
        <f>0.3*O309+0.7*Table6[[#This Row],[Online]]</f>
        <v>361.44534203822184</v>
      </c>
      <c r="R310" s="6">
        <f>LN(Table6[[#This Row],[ONLINE LINGERING]])</f>
        <v>5.8901108324860303</v>
      </c>
      <c r="S310" s="6">
        <f t="shared" si="112"/>
        <v>5.8930855496027732</v>
      </c>
      <c r="T310" s="6">
        <v>3688.828024502101</v>
      </c>
      <c r="U310" s="6">
        <f t="shared" si="113"/>
        <v>8.2130640780502837</v>
      </c>
      <c r="V310" s="8">
        <f>YEAR(Table6[[#This Row],[Date]])</f>
        <v>2019</v>
      </c>
      <c r="W310" s="8">
        <f>WEEKNUM(Table6[[#This Row],[Date]])</f>
        <v>48</v>
      </c>
      <c r="X310" t="s">
        <v>474</v>
      </c>
      <c r="Y310" s="9">
        <f>Table6[[#This Row],[LNTVLING]]+Table6[[#This Row],[LNRADIOLING]]+Table6[[#This Row],[LNONLINELING]]</f>
        <v>20.943960607096276</v>
      </c>
      <c r="Z310">
        <f t="shared" si="134"/>
        <v>0</v>
      </c>
      <c r="AA310">
        <f t="shared" si="115"/>
        <v>0</v>
      </c>
      <c r="AB310">
        <f t="shared" si="116"/>
        <v>1</v>
      </c>
      <c r="AC310">
        <f t="shared" si="117"/>
        <v>0</v>
      </c>
      <c r="AD310">
        <f t="shared" si="118"/>
        <v>0</v>
      </c>
      <c r="AE310">
        <f t="shared" si="119"/>
        <v>0</v>
      </c>
      <c r="AF310">
        <f t="shared" si="120"/>
        <v>0</v>
      </c>
      <c r="AG310" s="9">
        <f>'[1]1'!J$20+'[1]1'!J$21*Table6[[#This Row],[TV_State]]</f>
        <v>6142.682082395967</v>
      </c>
      <c r="AH310" s="9">
        <f>Table6[[#This Row],[sales]]-Table6[[#This Row],[Pred_1]]</f>
        <v>-2453.854057893866</v>
      </c>
      <c r="AI310">
        <f>ABS(Table6[[#This Row],[Res_1]])/Table6[[#This Row],[sales]]</f>
        <v>0.66521237682937917</v>
      </c>
      <c r="AJ310" s="9">
        <f>'[1]2'!J$20+'[1]2'!J$21*Table6[[#This Row],[Radio_State]]</f>
        <v>4897.2659364178435</v>
      </c>
      <c r="AK310" s="9">
        <f>Table6[[#This Row],[sales]]-Table6[[#This Row],[ Pred_2 ]]</f>
        <v>-1208.4379119157425</v>
      </c>
      <c r="AL310">
        <f>ABS(Table6[[#This Row],[ Res_2 ]])/Table6[[#This Row],[sales]]</f>
        <v>0.32759399567803144</v>
      </c>
      <c r="AM310" s="10">
        <f>'[1]3'!J$20+'[1]3'!J$21*Data!O310</f>
        <v>3895.1370065245092</v>
      </c>
      <c r="AN310" s="9">
        <f>Table6[[#This Row],[sales]]-Table6[[#This Row],[Pred_3]]</f>
        <v>-206.30898202240814</v>
      </c>
      <c r="AO310" s="9">
        <f>ABS(Table6[[#This Row],[Res_3]])/Table6[[#This Row],[sales]]</f>
        <v>5.5928056459139126E-2</v>
      </c>
      <c r="AP310" s="9">
        <f>'[1]4'!L$21+'[1]4'!L$27*Table6[[#This Row],[TV_State]]+'[1]4'!L$22*Table6[[#This Row],[NJ_DUM]]+'[1]4'!L$23*Table6[[#This Row],[NY_DUM]]+'[1]4'!L$24*Table6[[#This Row],[PA_DUM]]+'[1]4'!L$25*Table6[[#This Row],[CT_DUM]]+'[1]4'!L$26*Table6[[#This Row],[DL_DUM]]</f>
        <v>1317.3624559319667</v>
      </c>
      <c r="AQ310" s="9">
        <f>Table6[[#This Row],[sales]]-Table6[[#This Row],[Pred_4]]</f>
        <v>2371.4655685701346</v>
      </c>
      <c r="AR310">
        <f>ABS(Table6[[#This Row],[Res_4]]/Table6[[#This Row],[sales]])</f>
        <v>0.64287777928878176</v>
      </c>
      <c r="AS310" s="9">
        <f>'[1]5'!L$20+'[1]5'!L$26*Table6[[#This Row],[Radio_State]]+'[1]5'!L$21*Table6[[#This Row],[NJ_DUM]]+'[1]5'!L$22*Table6[[#This Row],[NY_DUM]]+'[1]5'!L$23*Table6[[#This Row],[PA_DUM]]+'[1]5'!L$24*Table6[[#This Row],[CT_DUM]]+'[1]5'!L$25*Table6[[#This Row],[DL_DUM]]</f>
        <v>1473.6261295872387</v>
      </c>
      <c r="AT310" s="9">
        <f>Table6[[#This Row],[sales]]-Table6[[#This Row],[Pred_5]]</f>
        <v>2215.2018949148624</v>
      </c>
      <c r="AU310" s="9">
        <f>ABS(Table6[[#This Row],[Red_5]]/Table6[[#This Row],[sales]])</f>
        <v>0.6005164459283403</v>
      </c>
      <c r="AV310" s="9">
        <f>'[1]6'!L$20+'[1]6'!L$26*Table6[[#This Row],[Online]]+'[1]6'!L$21*Table6[[#This Row],[NJ_DUM]]+'[1]6'!L$22*Table6[[#This Row],[NY_DUM]]+'[1]6'!L$23*Table6[[#This Row],[PA_DUM]]+'[1]6'!L$24*Table6[[#This Row],[CT_DUM]]+'[1]6'!L$25*Table6[[#This Row],[DL_DUM]]</f>
        <v>1571.8359325502252</v>
      </c>
      <c r="AW310" s="9">
        <f>Table6[[#This Row],[sales]]-Table6[[#This Row],[Pred_6]]</f>
        <v>2116.9920919518759</v>
      </c>
      <c r="AX310" s="9">
        <f>ABS(Table6[[#This Row],[Red_6]]/Table6[[#This Row],[sales]])</f>
        <v>0.57389286729831124</v>
      </c>
      <c r="AY310" s="9">
        <f>'[1]7'!L$21+'[1]7'!L$27*Table6[[#This Row],[LNTV]]+'[1]7'!L$22*Table6[[#This Row],[NJ_DUM]]+'[1]7'!L$23*Table6[[#This Row],[NY_DUM]]+'[1]7'!L$24*Table6[[#This Row],[PA_DUM]]+'[1]7'!L$25*Table6[[#This Row],[CT_DUM]]+'[1]7'!L$26*Table6[[#This Row],[DL_DUM]]</f>
        <v>6.0859208093632811</v>
      </c>
      <c r="AZ310" s="9">
        <f>Table6[[#This Row],[sales]]-Table6[[#This Row],[Pred_7]]</f>
        <v>3682.7421036927376</v>
      </c>
      <c r="BA310" s="9">
        <f>ABS(Table6[[#This Row],[Red_7]]/Table6[[#This Row],[sales]])</f>
        <v>0.99835017496913947</v>
      </c>
      <c r="BB310" s="9">
        <f>'[1]8'!O$22+'[1]8'!O$28*Table6[[#This Row],[LNRADIOLING]]+'[1]8'!O$23*Table6[[#This Row],[DL_DUM]]+'[1]8'!O$24*Table6[[#This Row],[CT_DUM]]+'[1]8'!O$25*Table6[[#This Row],[PA_DUM]]+'[1]8'!O$26*Table6[[#This Row],[NY_DUM]]+'[1]8'!O$27*Table6[[#This Row],[NJ_DUM]]</f>
        <v>8.5561135658453118</v>
      </c>
      <c r="BC310" s="9">
        <f>Table6[[#This Row],[sales]]-Table6[[#This Row],[Pred_8]]</f>
        <v>3680.2719109362556</v>
      </c>
      <c r="BD310" s="9">
        <f>ABS(Table6[[#This Row],[Red_8]]/Table6[[#This Row],[sales]])</f>
        <v>0.99768053335395046</v>
      </c>
      <c r="BE310" s="9">
        <f>'[1]9'!M$19+'[1]9'!M$21*Table6[[#This Row],[LNONLINE]]+'[1]9'!M$20*Table6[[#This Row],[DL_DUM]]+'[1]9'!M$22*Table6[[#This Row],[CT_DUM]]+'[1]9'!M$23*Table6[[#This Row],[PA_DUM]]+'[1]9'!M$24*Table6[[#This Row],[NY_DUM]]+'[1]9'!M$25*Table6[[#This Row],[NJ_DUM]]</f>
        <v>8.5323464744380324</v>
      </c>
      <c r="BF310" s="9">
        <f>Table6[[#This Row],[sales]]-Table6[[#This Row],[Pred_9]]</f>
        <v>3680.2956780276631</v>
      </c>
      <c r="BG310" s="9">
        <f>ABS(Table6[[#This Row],[Red_9]]/Table6[[#This Row],[sales]])</f>
        <v>0.99768697634648085</v>
      </c>
      <c r="BH310" s="9">
        <f>'[1]10'!P$22+'[1]10'!P$30*Table6[[#This Row],[LNTV]]+'[1]10'!P$29*Table6[[#This Row],[LNRADIOLING]]+'[1]10'!P$24*Table6[[#This Row],[LNONLINELING]]+'[1]10'!P$23*Table6[[#This Row],[DL_DUM]]+'[1]10'!P$25*Table6[[#This Row],[CT_DUM]]+'[1]10'!P$26*Table6[[#This Row],[PA_DUM]]+'[1]10'!P$27*Table6[[#This Row],[NY_DUM]]+'[1]10'!P$28*Table6[[#This Row],[NJ_DUM]]</f>
        <v>8.4521345906061214</v>
      </c>
      <c r="BI310" s="9">
        <f>Table6[[#This Row],[sales]]-Table6[[#This Row],[Pred_10]]</f>
        <v>3680.3758899114951</v>
      </c>
      <c r="BJ310" s="45">
        <f>ABS(Table6[[#This Row],[Red_10]]/Table6[[#This Row],[sales]])</f>
        <v>0.99770872089062845</v>
      </c>
      <c r="BK310" s="9">
        <f>'[1]11'!P$32+'[1]11'!P$40*Table6[[#This Row],[LNONLINELING]]+'[1]11'!P$39*Table6[[#This Row],[LNRADIOLING]]+'[1]11'!P$38*Table6[[#This Row],[LNTVLING]]+'[1]11'!P$33*Table6[[#This Row],[DL_DUM]]+'[1]11'!P$34*Table6[[#This Row],[CT_DUM]]+'[1]11'!P$35*Table6[[#This Row],[PA_DUM]]+'[1]11'!P$36*Table6[[#This Row],[NY_DUM]]+'[1]11'!P$37*Table6[[#This Row],[NJ_DUM]]</f>
        <v>8.4485636187919901</v>
      </c>
      <c r="BL310" s="9">
        <f>Table6[[#This Row],[sales]]-Table6[[#This Row],[ Pred_11]]</f>
        <v>3680.3794608833091</v>
      </c>
      <c r="BM310" s="47">
        <f>ABS(Table6[[#This Row],[ Red_11]]/Table6[[#This Row],[sales]])</f>
        <v>0.99770968894112855</v>
      </c>
      <c r="BN310" s="9">
        <f>'[1]12'!K$22+'[1]12'!K$28*Table6[[#This Row],[COMBINE LN LING]]+'[1]12'!K$23*Table6[[#This Row],[DL_DUM]]+'[1]12'!K$24*Table6[[#This Row],[CT_DUM]]+'[1]12'!K$25*Table6[[#This Row],[PA_DUM]]+'[1]12'!K$26*Table6[[#This Row],[NY_DUM]]+'[1]12'!K$27*Table6[[#This Row],[NJ_DUM]]</f>
        <v>8.5779324042686298</v>
      </c>
      <c r="BO310" s="9">
        <f>Table6[[#This Row],[sales]]-Table6[[#This Row],[ Pred_12]]</f>
        <v>3680.2500920978323</v>
      </c>
      <c r="BP310" s="47">
        <f>ABS(Table6[[#This Row],[ Red_12]]/Table6[[#This Row],[sales]])</f>
        <v>0.99767461851100347</v>
      </c>
      <c r="BQ310">
        <f>LN(G310+'2019 Totals and Calculations'!C$18)</f>
        <v>8.5454072891995239</v>
      </c>
      <c r="BR310">
        <f>LN(Table6[[#This Row],[PROF RADIO]]+'2019 Totals and Calculations'!D$18)</f>
        <v>6.6601799731748335</v>
      </c>
      <c r="BS310">
        <f>LN(Table6[[#This Row],[ONLINE LINGERING]]+'2019 Totals and Calculations'!E$18)</f>
        <v>6.0046835550515771</v>
      </c>
      <c r="BT310">
        <f>MONTH(Table6[[#This Row],[Date]])</f>
        <v>11</v>
      </c>
      <c r="BU310">
        <f t="shared" si="121"/>
        <v>0</v>
      </c>
      <c r="BV310">
        <f t="shared" si="122"/>
        <v>0</v>
      </c>
      <c r="BW310">
        <f t="shared" si="123"/>
        <v>0</v>
      </c>
      <c r="BX310">
        <f t="shared" si="124"/>
        <v>0</v>
      </c>
      <c r="BY310">
        <f t="shared" si="125"/>
        <v>0</v>
      </c>
      <c r="BZ310">
        <f t="shared" si="126"/>
        <v>0</v>
      </c>
      <c r="CA310">
        <f t="shared" si="127"/>
        <v>0</v>
      </c>
      <c r="CB310">
        <f t="shared" si="128"/>
        <v>0</v>
      </c>
      <c r="CC310">
        <f t="shared" si="129"/>
        <v>0</v>
      </c>
      <c r="CD310">
        <f t="shared" si="130"/>
        <v>0</v>
      </c>
      <c r="CE310">
        <f t="shared" si="131"/>
        <v>1</v>
      </c>
      <c r="CF310">
        <f t="shared" si="132"/>
        <v>0</v>
      </c>
      <c r="CG310">
        <f t="shared" si="133"/>
        <v>152</v>
      </c>
      <c r="CH31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3899.613289364806</v>
      </c>
      <c r="CI310" s="79">
        <f>Table6[[#This Row],[sales]]-CH310</f>
        <v>-210.78526486270493</v>
      </c>
      <c r="CJ310">
        <f>ABS(Table6[[#This Row],[sales]]-CH310)/Table6[[#This Row],[sales]]</f>
        <v>5.7141526648197605E-2</v>
      </c>
      <c r="CK31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4067.5452262430977</v>
      </c>
      <c r="CL310" s="79">
        <f>Table6[[#This Row],[sales]]-CK310</f>
        <v>-378.71720174099664</v>
      </c>
      <c r="CM310">
        <f>ABS(Table6[[#This Row],[sales]]-CK310)/Table6[[#This Row],[sales]]</f>
        <v>0.10266599560225201</v>
      </c>
      <c r="CN31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3970.9385780582684</v>
      </c>
      <c r="CO310" s="79">
        <f>Table6[[#This Row],[sales]]-CN310</f>
        <v>-282.11055355616736</v>
      </c>
      <c r="CP310">
        <f>ABS(Table6[[#This Row],[sales]]-CN310)/Table6[[#This Row],[sales]]</f>
        <v>7.6477014293515402E-2</v>
      </c>
      <c r="CQ31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4252.9153648991305</v>
      </c>
      <c r="CR310" s="79">
        <f>Table6[[#This Row],[sales]]-CQ310</f>
        <v>-564.08734039702949</v>
      </c>
      <c r="CS310">
        <f>ABS(Table6[[#This Row],[sales]]-CQ310)/Table6[[#This Row],[sales]]</f>
        <v>0.15291776592734141</v>
      </c>
    </row>
    <row r="311" spans="1:97" x14ac:dyDescent="0.2">
      <c r="A311">
        <v>310</v>
      </c>
      <c r="B311" t="s">
        <v>322</v>
      </c>
      <c r="C311" s="5">
        <v>43800</v>
      </c>
      <c r="D311" s="6">
        <v>4942.9893853804033</v>
      </c>
      <c r="E311" s="8">
        <f>YEAR(Table6[[#This Row],[Date]])</f>
        <v>2019</v>
      </c>
      <c r="F311" s="6">
        <f>Table6[[#This Row],[TV_State]]+Table6[[#This Row],[Radio_State]]+Table6[[#This Row],[Online]]</f>
        <v>6041.4314710204926</v>
      </c>
      <c r="G311" s="6">
        <f t="shared" si="108"/>
        <v>4830.1819541359582</v>
      </c>
      <c r="H311" s="6">
        <f>LN(Table6[[#This Row],[PROF TV LING]])</f>
        <v>8.4826394176008186</v>
      </c>
      <c r="I311" s="6">
        <f t="shared" si="109"/>
        <v>8.5057255659003257</v>
      </c>
      <c r="J311" s="6">
        <v>732.2947237600597</v>
      </c>
      <c r="K311" s="6">
        <f t="shared" si="114"/>
        <v>725.11489274458586</v>
      </c>
      <c r="L311" s="6">
        <f>0.5*J310+0.5*Table6[[#This Row],[Radio_State]]</f>
        <v>728.66950235530703</v>
      </c>
      <c r="M311" s="6">
        <f>LN(Table6[[#This Row],[RADIO LINGERING ]])</f>
        <v>6.5912202716737571</v>
      </c>
      <c r="N311" s="6">
        <f t="shared" si="110"/>
        <v>6.5961830610158865</v>
      </c>
      <c r="O311" s="6">
        <v>366.14736188002985</v>
      </c>
      <c r="P311" s="6">
        <f t="shared" si="111"/>
        <v>364.60026034999714</v>
      </c>
      <c r="Q311" s="6">
        <f>0.3*O310+0.7*Table6[[#This Row],[Online]]</f>
        <v>365.05979545860401</v>
      </c>
      <c r="R311" s="6">
        <f>LN(Table6[[#This Row],[ONLINE LINGERING]])</f>
        <v>5.9000611633391982</v>
      </c>
      <c r="S311" s="6">
        <f t="shared" si="112"/>
        <v>5.9030358804559411</v>
      </c>
      <c r="T311" s="6">
        <v>4161.8731047428373</v>
      </c>
      <c r="U311" s="6">
        <f t="shared" si="113"/>
        <v>8.3337205174793709</v>
      </c>
      <c r="V311" s="8">
        <f>YEAR(Table6[[#This Row],[Date]])</f>
        <v>2019</v>
      </c>
      <c r="W311" s="8">
        <f>WEEKNUM(Table6[[#This Row],[Date]])</f>
        <v>49</v>
      </c>
      <c r="X311" t="s">
        <v>475</v>
      </c>
      <c r="Y311" s="9">
        <f>Table6[[#This Row],[LNTVLING]]+Table6[[#This Row],[LNRADIOLING]]+Table6[[#This Row],[LNONLINELING]]</f>
        <v>20.973920852613773</v>
      </c>
      <c r="Z311">
        <f t="shared" si="134"/>
        <v>0</v>
      </c>
      <c r="AA311">
        <f t="shared" si="115"/>
        <v>0</v>
      </c>
      <c r="AB311">
        <f t="shared" si="116"/>
        <v>1</v>
      </c>
      <c r="AC311">
        <f t="shared" si="117"/>
        <v>0</v>
      </c>
      <c r="AD311">
        <f t="shared" si="118"/>
        <v>0</v>
      </c>
      <c r="AE311">
        <f t="shared" si="119"/>
        <v>0</v>
      </c>
      <c r="AF311">
        <f t="shared" si="120"/>
        <v>0</v>
      </c>
      <c r="AG311" s="9">
        <f>'[1]1'!J$20+'[1]1'!J$21*Table6[[#This Row],[TV_State]]</f>
        <v>6190.811577765362</v>
      </c>
      <c r="AH311" s="9">
        <f>Table6[[#This Row],[sales]]-Table6[[#This Row],[Pred_1]]</f>
        <v>-2028.9384730225247</v>
      </c>
      <c r="AI311">
        <f>ABS(Table6[[#This Row],[Res_1]])/Table6[[#This Row],[sales]]</f>
        <v>0.48750608727362749</v>
      </c>
      <c r="AJ311" s="9">
        <f>'[1]2'!J$20+'[1]2'!J$21*Table6[[#This Row],[Radio_State]]</f>
        <v>4929.0957777420472</v>
      </c>
      <c r="AK311" s="9">
        <f>Table6[[#This Row],[sales]]-Table6[[#This Row],[ Pred_2 ]]</f>
        <v>-767.22267299920986</v>
      </c>
      <c r="AL311">
        <f>ABS(Table6[[#This Row],[ Res_2 ]])/Table6[[#This Row],[sales]]</f>
        <v>0.1843455227226628</v>
      </c>
      <c r="AM311" s="10">
        <f>'[1]3'!J$20+'[1]3'!J$21*Data!O311</f>
        <v>3916.0810747725054</v>
      </c>
      <c r="AN311" s="9">
        <f>Table6[[#This Row],[sales]]-Table6[[#This Row],[Pred_3]]</f>
        <v>245.7920299703319</v>
      </c>
      <c r="AO311" s="9">
        <f>ABS(Table6[[#This Row],[Res_3]])/Table6[[#This Row],[sales]]</f>
        <v>5.905803079152732E-2</v>
      </c>
      <c r="AP311" s="9">
        <f>'[1]4'!L$21+'[1]4'!L$27*Table6[[#This Row],[TV_State]]+'[1]4'!L$22*Table6[[#This Row],[NJ_DUM]]+'[1]4'!L$23*Table6[[#This Row],[NY_DUM]]+'[1]4'!L$24*Table6[[#This Row],[PA_DUM]]+'[1]4'!L$25*Table6[[#This Row],[CT_DUM]]+'[1]4'!L$26*Table6[[#This Row],[DL_DUM]]</f>
        <v>1328.157780547828</v>
      </c>
      <c r="AQ311" s="9">
        <f>Table6[[#This Row],[sales]]-Table6[[#This Row],[Pred_4]]</f>
        <v>2833.7153241950091</v>
      </c>
      <c r="AR311">
        <f>ABS(Table6[[#This Row],[Res_4]]/Table6[[#This Row],[sales]])</f>
        <v>0.68087499375358895</v>
      </c>
      <c r="AS311" s="9">
        <f>'[1]5'!L$20+'[1]5'!L$26*Table6[[#This Row],[Radio_State]]+'[1]5'!L$21*Table6[[#This Row],[NJ_DUM]]+'[1]5'!L$22*Table6[[#This Row],[NY_DUM]]+'[1]5'!L$23*Table6[[#This Row],[PA_DUM]]+'[1]5'!L$24*Table6[[#This Row],[CT_DUM]]+'[1]5'!L$25*Table6[[#This Row],[DL_DUM]]</f>
        <v>1486.3984755998404</v>
      </c>
      <c r="AT311" s="9">
        <f>Table6[[#This Row],[sales]]-Table6[[#This Row],[Pred_5]]</f>
        <v>2675.4746291429969</v>
      </c>
      <c r="AU311" s="9">
        <f>ABS(Table6[[#This Row],[Red_5]]/Table6[[#This Row],[sales]])</f>
        <v>0.64285348491140859</v>
      </c>
      <c r="AV311" s="9">
        <f>'[1]6'!L$20+'[1]6'!L$26*Table6[[#This Row],[Online]]+'[1]6'!L$21*Table6[[#This Row],[NJ_DUM]]+'[1]6'!L$22*Table6[[#This Row],[NY_DUM]]+'[1]6'!L$23*Table6[[#This Row],[PA_DUM]]+'[1]6'!L$24*Table6[[#This Row],[CT_DUM]]+'[1]6'!L$25*Table6[[#This Row],[DL_DUM]]</f>
        <v>1587.6138298875917</v>
      </c>
      <c r="AW311" s="9">
        <f>Table6[[#This Row],[sales]]-Table6[[#This Row],[Pred_6]]</f>
        <v>2574.2592748552456</v>
      </c>
      <c r="AX311" s="9">
        <f>ABS(Table6[[#This Row],[Red_6]]/Table6[[#This Row],[sales]])</f>
        <v>0.61853382120700418</v>
      </c>
      <c r="AY311" s="9">
        <f>'[1]7'!L$21+'[1]7'!L$27*Table6[[#This Row],[LNTV]]+'[1]7'!L$22*Table6[[#This Row],[NJ_DUM]]+'[1]7'!L$23*Table6[[#This Row],[NY_DUM]]+'[1]7'!L$24*Table6[[#This Row],[PA_DUM]]+'[1]7'!L$25*Table6[[#This Row],[CT_DUM]]+'[1]7'!L$26*Table6[[#This Row],[DL_DUM]]</f>
        <v>6.0870221566532816</v>
      </c>
      <c r="AZ311" s="9">
        <f>Table6[[#This Row],[sales]]-Table6[[#This Row],[Pred_7]]</f>
        <v>4155.7860825861844</v>
      </c>
      <c r="BA311" s="9">
        <f>ABS(Table6[[#This Row],[Red_7]]/Table6[[#This Row],[sales]])</f>
        <v>0.9985374320640108</v>
      </c>
      <c r="BB311" s="9">
        <f>'[1]8'!O$22+'[1]8'!O$28*Table6[[#This Row],[LNRADIOLING]]+'[1]8'!O$23*Table6[[#This Row],[DL_DUM]]+'[1]8'!O$24*Table6[[#This Row],[CT_DUM]]+'[1]8'!O$25*Table6[[#This Row],[PA_DUM]]+'[1]8'!O$26*Table6[[#This Row],[NY_DUM]]+'[1]8'!O$27*Table6[[#This Row],[NJ_DUM]]</f>
        <v>8.5568234318490894</v>
      </c>
      <c r="BC311" s="9">
        <f>Table6[[#This Row],[sales]]-Table6[[#This Row],[Pred_8]]</f>
        <v>4153.3162813109884</v>
      </c>
      <c r="BD311" s="9">
        <f>ABS(Table6[[#This Row],[Red_8]]/Table6[[#This Row],[sales]])</f>
        <v>0.99794399703775261</v>
      </c>
      <c r="BE311" s="9">
        <f>'[1]9'!M$19+'[1]9'!M$21*Table6[[#This Row],[LNONLINE]]+'[1]9'!M$20*Table6[[#This Row],[DL_DUM]]+'[1]9'!M$22*Table6[[#This Row],[CT_DUM]]+'[1]9'!M$23*Table6[[#This Row],[PA_DUM]]+'[1]9'!M$24*Table6[[#This Row],[NY_DUM]]+'[1]9'!M$25*Table6[[#This Row],[NJ_DUM]]</f>
        <v>8.5354969227693651</v>
      </c>
      <c r="BF311" s="9">
        <f>Table6[[#This Row],[sales]]-Table6[[#This Row],[Pred_9]]</f>
        <v>4153.3376078200681</v>
      </c>
      <c r="BG311" s="9">
        <f>ABS(Table6[[#This Row],[Red_9]]/Table6[[#This Row],[sales]])</f>
        <v>0.99794912129515856</v>
      </c>
      <c r="BH311" s="9">
        <f>'[1]10'!P$22+'[1]10'!P$30*Table6[[#This Row],[LNTV]]+'[1]10'!P$29*Table6[[#This Row],[LNRADIOLING]]+'[1]10'!P$24*Table6[[#This Row],[LNONLINELING]]+'[1]10'!P$23*Table6[[#This Row],[DL_DUM]]+'[1]10'!P$25*Table6[[#This Row],[CT_DUM]]+'[1]10'!P$26*Table6[[#This Row],[PA_DUM]]+'[1]10'!P$27*Table6[[#This Row],[NY_DUM]]+'[1]10'!P$28*Table6[[#This Row],[NJ_DUM]]</f>
        <v>8.4539456738823393</v>
      </c>
      <c r="BI311" s="9">
        <f>Table6[[#This Row],[sales]]-Table6[[#This Row],[Pred_10]]</f>
        <v>4153.4191590689552</v>
      </c>
      <c r="BJ311" s="45">
        <f>ABS(Table6[[#This Row],[Red_10]]/Table6[[#This Row],[sales]])</f>
        <v>0.99796871613787352</v>
      </c>
      <c r="BK311" s="9">
        <f>'[1]11'!P$32+'[1]11'!P$40*Table6[[#This Row],[LNONLINELING]]+'[1]11'!P$39*Table6[[#This Row],[LNRADIOLING]]+'[1]11'!P$38*Table6[[#This Row],[LNTVLING]]+'[1]11'!P$33*Table6[[#This Row],[DL_DUM]]+'[1]11'!P$34*Table6[[#This Row],[CT_DUM]]+'[1]11'!P$35*Table6[[#This Row],[PA_DUM]]+'[1]11'!P$36*Table6[[#This Row],[NY_DUM]]+'[1]11'!P$37*Table6[[#This Row],[NJ_DUM]]</f>
        <v>8.4496705880030767</v>
      </c>
      <c r="BL311" s="9">
        <f>Table6[[#This Row],[sales]]-Table6[[#This Row],[ Pred_11]]</f>
        <v>4153.4234341548345</v>
      </c>
      <c r="BM311" s="47">
        <f>ABS(Table6[[#This Row],[ Red_11]]/Table6[[#This Row],[sales]])</f>
        <v>0.99796974334023458</v>
      </c>
      <c r="BN311" s="9">
        <f>'[1]12'!K$22+'[1]12'!K$28*Table6[[#This Row],[COMBINE LN LING]]+'[1]12'!K$23*Table6[[#This Row],[DL_DUM]]+'[1]12'!K$24*Table6[[#This Row],[CT_DUM]]+'[1]12'!K$25*Table6[[#This Row],[PA_DUM]]+'[1]12'!K$26*Table6[[#This Row],[NY_DUM]]+'[1]12'!K$27*Table6[[#This Row],[NJ_DUM]]</f>
        <v>8.5808156547295518</v>
      </c>
      <c r="BO311" s="9">
        <f>Table6[[#This Row],[sales]]-Table6[[#This Row],[ Pred_12]]</f>
        <v>4153.2922890881082</v>
      </c>
      <c r="BP311" s="47">
        <f>ABS(Table6[[#This Row],[ Red_12]]/Table6[[#This Row],[sales]])</f>
        <v>0.99793823227215883</v>
      </c>
      <c r="BQ311">
        <f>LN(G311+'2019 Totals and Calculations'!C$18)</f>
        <v>8.5547635951168974</v>
      </c>
      <c r="BR311">
        <f>LN(Table6[[#This Row],[PROF RADIO]]+'2019 Totals and Calculations'!D$18)</f>
        <v>6.6693346996252281</v>
      </c>
      <c r="BS311">
        <f>LN(Table6[[#This Row],[ONLINE LINGERING]]+'2019 Totals and Calculations'!E$18)</f>
        <v>6.0135615000740934</v>
      </c>
      <c r="BT311">
        <f>MONTH(Table6[[#This Row],[Date]])</f>
        <v>12</v>
      </c>
      <c r="BU311">
        <f t="shared" si="121"/>
        <v>0</v>
      </c>
      <c r="BV311">
        <f t="shared" si="122"/>
        <v>0</v>
      </c>
      <c r="BW311">
        <f t="shared" si="123"/>
        <v>0</v>
      </c>
      <c r="BX311">
        <f t="shared" si="124"/>
        <v>0</v>
      </c>
      <c r="BY311">
        <f t="shared" si="125"/>
        <v>0</v>
      </c>
      <c r="BZ311">
        <f t="shared" si="126"/>
        <v>0</v>
      </c>
      <c r="CA311">
        <f t="shared" si="127"/>
        <v>0</v>
      </c>
      <c r="CB311">
        <f t="shared" si="128"/>
        <v>0</v>
      </c>
      <c r="CC311">
        <f t="shared" si="129"/>
        <v>0</v>
      </c>
      <c r="CD311">
        <f t="shared" si="130"/>
        <v>0</v>
      </c>
      <c r="CE311">
        <f t="shared" si="131"/>
        <v>0</v>
      </c>
      <c r="CF311">
        <f t="shared" si="132"/>
        <v>1</v>
      </c>
      <c r="CG311">
        <f t="shared" si="133"/>
        <v>153</v>
      </c>
      <c r="CH31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3935.8909943831723</v>
      </c>
      <c r="CI311" s="79">
        <f>Table6[[#This Row],[sales]]-CH311</f>
        <v>225.98211035966506</v>
      </c>
      <c r="CJ311">
        <f>ABS(Table6[[#This Row],[sales]]-CH311)/Table6[[#This Row],[sales]]</f>
        <v>5.4298174084677797E-2</v>
      </c>
      <c r="CK31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4110.8919426765406</v>
      </c>
      <c r="CL311" s="79">
        <f>Table6[[#This Row],[sales]]-CK311</f>
        <v>50.981162066296747</v>
      </c>
      <c r="CM311">
        <f>ABS(Table6[[#This Row],[sales]]-CK311)/Table6[[#This Row],[sales]]</f>
        <v>1.2249571474968572E-2</v>
      </c>
      <c r="CN31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4021.6258072838805</v>
      </c>
      <c r="CO311" s="79">
        <f>Table6[[#This Row],[sales]]-CN311</f>
        <v>140.24729745895684</v>
      </c>
      <c r="CP311">
        <f>ABS(Table6[[#This Row],[sales]]-CN311)/Table6[[#This Row],[sales]]</f>
        <v>3.3698119555623199E-2</v>
      </c>
      <c r="CQ31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4284.9763539446476</v>
      </c>
      <c r="CR311" s="79">
        <f>Table6[[#This Row],[sales]]-CQ311</f>
        <v>-123.10324920181029</v>
      </c>
      <c r="CS311">
        <f>ABS(Table6[[#This Row],[sales]]-CQ311)/Table6[[#This Row],[sales]]</f>
        <v>2.9578808892929197E-2</v>
      </c>
    </row>
    <row r="312" spans="1:97" x14ac:dyDescent="0.2">
      <c r="A312">
        <v>311</v>
      </c>
      <c r="B312" t="s">
        <v>322</v>
      </c>
      <c r="C312" s="5">
        <v>43807</v>
      </c>
      <c r="D312" s="6">
        <v>4992.4192792342074</v>
      </c>
      <c r="E312" s="8">
        <f>YEAR(Table6[[#This Row],[Date]])</f>
        <v>2019</v>
      </c>
      <c r="F312" s="6">
        <f>Table6[[#This Row],[TV_State]]+Table6[[#This Row],[Radio_State]]+Table6[[#This Row],[Online]]</f>
        <v>6101.8457857306985</v>
      </c>
      <c r="G312" s="6">
        <f t="shared" si="108"/>
        <v>4878.853151665433</v>
      </c>
      <c r="H312" s="6">
        <f>LN(Table6[[#This Row],[PROF TV LING]])</f>
        <v>8.4926654613234138</v>
      </c>
      <c r="I312" s="6">
        <f t="shared" si="109"/>
        <v>8.5156758967534927</v>
      </c>
      <c r="J312" s="6">
        <v>739.6176709976603</v>
      </c>
      <c r="K312" s="6">
        <f t="shared" si="114"/>
        <v>732.36628187112308</v>
      </c>
      <c r="L312" s="6">
        <f>0.5*J311+0.5*Table6[[#This Row],[Radio_State]]</f>
        <v>735.95619737886</v>
      </c>
      <c r="M312" s="6">
        <f>LN(Table6[[#This Row],[RADIO LINGERING ]])</f>
        <v>6.6011706025269259</v>
      </c>
      <c r="N312" s="6">
        <f t="shared" si="110"/>
        <v>6.6061333918690543</v>
      </c>
      <c r="O312" s="6">
        <v>369.80883549883015</v>
      </c>
      <c r="P312" s="6">
        <f t="shared" si="111"/>
        <v>368.24626295418022</v>
      </c>
      <c r="Q312" s="6">
        <f>0.3*O311+0.7*Table6[[#This Row],[Online]]</f>
        <v>368.71039341319005</v>
      </c>
      <c r="R312" s="6">
        <f>LN(Table6[[#This Row],[ONLINE LINGERING]])</f>
        <v>5.910011494192366</v>
      </c>
      <c r="S312" s="6">
        <f t="shared" si="112"/>
        <v>5.912986211309109</v>
      </c>
      <c r="T312" s="6">
        <v>4722.0739577558697</v>
      </c>
      <c r="U312" s="6">
        <f t="shared" si="113"/>
        <v>8.4600033799022771</v>
      </c>
      <c r="V312" s="8">
        <f>YEAR(Table6[[#This Row],[Date]])</f>
        <v>2019</v>
      </c>
      <c r="W312" s="8">
        <f>WEEKNUM(Table6[[#This Row],[Date]])</f>
        <v>50</v>
      </c>
      <c r="X312" t="s">
        <v>476</v>
      </c>
      <c r="Y312" s="9">
        <f>Table6[[#This Row],[LNTVLING]]+Table6[[#This Row],[LNRADIOLING]]+Table6[[#This Row],[LNONLINELING]]</f>
        <v>21.003847558042708</v>
      </c>
      <c r="Z312">
        <f t="shared" si="134"/>
        <v>0</v>
      </c>
      <c r="AA312">
        <f t="shared" si="115"/>
        <v>0</v>
      </c>
      <c r="AB312">
        <f t="shared" si="116"/>
        <v>1</v>
      </c>
      <c r="AC312">
        <f t="shared" si="117"/>
        <v>0</v>
      </c>
      <c r="AD312">
        <f t="shared" si="118"/>
        <v>0</v>
      </c>
      <c r="AE312">
        <f t="shared" si="119"/>
        <v>0</v>
      </c>
      <c r="AF312">
        <f t="shared" si="120"/>
        <v>0</v>
      </c>
      <c r="AG312" s="9">
        <f>'[1]1'!J$20+'[1]1'!J$21*Table6[[#This Row],[TV_State]]</f>
        <v>6239.4223680884525</v>
      </c>
      <c r="AH312" s="9">
        <f>Table6[[#This Row],[sales]]-Table6[[#This Row],[Pred_1]]</f>
        <v>-1517.3484103325827</v>
      </c>
      <c r="AI312">
        <f>ABS(Table6[[#This Row],[Res_1]])/Table6[[#This Row],[sales]]</f>
        <v>0.32133092872050045</v>
      </c>
      <c r="AJ312" s="9">
        <f>'[1]2'!J$20+'[1]2'!J$21*Table6[[#This Row],[Radio_State]]</f>
        <v>4961.2439174794927</v>
      </c>
      <c r="AK312" s="9">
        <f>Table6[[#This Row],[sales]]-Table6[[#This Row],[ Pred_2 ]]</f>
        <v>-239.16995972362292</v>
      </c>
      <c r="AL312">
        <f>ABS(Table6[[#This Row],[ Res_2 ]])/Table6[[#This Row],[sales]]</f>
        <v>5.0649346423469965E-2</v>
      </c>
      <c r="AM312" s="10">
        <f>'[1]3'!J$20+'[1]3'!J$21*Data!O312</f>
        <v>3937.2345837029816</v>
      </c>
      <c r="AN312" s="9">
        <f>Table6[[#This Row],[sales]]-Table6[[#This Row],[Pred_3]]</f>
        <v>784.83937405288816</v>
      </c>
      <c r="AO312" s="9">
        <f>ABS(Table6[[#This Row],[Res_3]])/Table6[[#This Row],[sales]]</f>
        <v>0.16620649762670747</v>
      </c>
      <c r="AP312" s="9">
        <f>'[1]4'!L$21+'[1]4'!L$27*Table6[[#This Row],[TV_State]]+'[1]4'!L$22*Table6[[#This Row],[NJ_DUM]]+'[1]4'!L$23*Table6[[#This Row],[NY_DUM]]+'[1]4'!L$24*Table6[[#This Row],[PA_DUM]]+'[1]4'!L$25*Table6[[#This Row],[CT_DUM]]+'[1]4'!L$26*Table6[[#This Row],[DL_DUM]]</f>
        <v>1339.0610584098481</v>
      </c>
      <c r="AQ312" s="9">
        <f>Table6[[#This Row],[sales]]-Table6[[#This Row],[Pred_4]]</f>
        <v>3383.0128993460216</v>
      </c>
      <c r="AR312">
        <f>ABS(Table6[[#This Row],[Res_4]]/Table6[[#This Row],[sales]])</f>
        <v>0.71642522535876862</v>
      </c>
      <c r="AS312" s="9">
        <f>'[1]5'!L$20+'[1]5'!L$26*Table6[[#This Row],[Radio_State]]+'[1]5'!L$21*Table6[[#This Row],[NJ_DUM]]+'[1]5'!L$22*Table6[[#This Row],[NY_DUM]]+'[1]5'!L$23*Table6[[#This Row],[PA_DUM]]+'[1]5'!L$24*Table6[[#This Row],[CT_DUM]]+'[1]5'!L$25*Table6[[#This Row],[DL_DUM]]</f>
        <v>1499.2985450725687</v>
      </c>
      <c r="AT312" s="9">
        <f>Table6[[#This Row],[sales]]-Table6[[#This Row],[Pred_5]]</f>
        <v>3222.7754126833011</v>
      </c>
      <c r="AU312" s="9">
        <f>ABS(Table6[[#This Row],[Red_5]]/Table6[[#This Row],[sales]])</f>
        <v>0.68249151570148237</v>
      </c>
      <c r="AV312" s="9">
        <f>'[1]6'!L$20+'[1]6'!L$26*Table6[[#This Row],[Online]]+'[1]6'!L$21*Table6[[#This Row],[NJ_DUM]]+'[1]6'!L$22*Table6[[#This Row],[NY_DUM]]+'[1]6'!L$23*Table6[[#This Row],[PA_DUM]]+'[1]6'!L$24*Table6[[#This Row],[CT_DUM]]+'[1]6'!L$25*Table6[[#This Row],[DL_DUM]]</f>
        <v>1603.5495061983322</v>
      </c>
      <c r="AW312" s="9">
        <f>Table6[[#This Row],[sales]]-Table6[[#This Row],[Pred_6]]</f>
        <v>3118.5244515575378</v>
      </c>
      <c r="AX312" s="9">
        <f>ABS(Table6[[#This Row],[Red_6]]/Table6[[#This Row],[sales]])</f>
        <v>0.66041414841363333</v>
      </c>
      <c r="AY312" s="9">
        <f>'[1]7'!L$21+'[1]7'!L$27*Table6[[#This Row],[LNTV]]+'[1]7'!L$22*Table6[[#This Row],[NJ_DUM]]+'[1]7'!L$23*Table6[[#This Row],[NY_DUM]]+'[1]7'!L$24*Table6[[#This Row],[PA_DUM]]+'[1]7'!L$25*Table6[[#This Row],[CT_DUM]]+'[1]7'!L$26*Table6[[#This Row],[DL_DUM]]</f>
        <v>6.0881235039432822</v>
      </c>
      <c r="AZ312" s="9">
        <f>Table6[[#This Row],[sales]]-Table6[[#This Row],[Pred_7]]</f>
        <v>4715.9858342519265</v>
      </c>
      <c r="BA312" s="9">
        <f>ABS(Table6[[#This Row],[Red_7]]/Table6[[#This Row],[sales]])</f>
        <v>0.99871070983673527</v>
      </c>
      <c r="BB312" s="9">
        <f>'[1]8'!O$22+'[1]8'!O$28*Table6[[#This Row],[LNRADIOLING]]+'[1]8'!O$23*Table6[[#This Row],[DL_DUM]]+'[1]8'!O$24*Table6[[#This Row],[CT_DUM]]+'[1]8'!O$25*Table6[[#This Row],[PA_DUM]]+'[1]8'!O$26*Table6[[#This Row],[NY_DUM]]+'[1]8'!O$27*Table6[[#This Row],[NJ_DUM]]</f>
        <v>8.5575332978528653</v>
      </c>
      <c r="BC312" s="9">
        <f>Table6[[#This Row],[sales]]-Table6[[#This Row],[Pred_8]]</f>
        <v>4713.5164244580164</v>
      </c>
      <c r="BD312" s="9">
        <f>ABS(Table6[[#This Row],[Red_8]]/Table6[[#This Row],[sales]])</f>
        <v>0.99818775957886097</v>
      </c>
      <c r="BE312" s="9">
        <f>'[1]9'!M$19+'[1]9'!M$21*Table6[[#This Row],[LNONLINE]]+'[1]9'!M$20*Table6[[#This Row],[DL_DUM]]+'[1]9'!M$22*Table6[[#This Row],[CT_DUM]]+'[1]9'!M$23*Table6[[#This Row],[PA_DUM]]+'[1]9'!M$24*Table6[[#This Row],[NY_DUM]]+'[1]9'!M$25*Table6[[#This Row],[NJ_DUM]]</f>
        <v>8.5386473711006978</v>
      </c>
      <c r="BF312" s="9">
        <f>Table6[[#This Row],[sales]]-Table6[[#This Row],[Pred_9]]</f>
        <v>4713.5353103847692</v>
      </c>
      <c r="BG312" s="9">
        <f>ABS(Table6[[#This Row],[Red_9]]/Table6[[#This Row],[sales]])</f>
        <v>0.99819175907715807</v>
      </c>
      <c r="BH312" s="9">
        <f>'[1]10'!P$22+'[1]10'!P$30*Table6[[#This Row],[LNTV]]+'[1]10'!P$29*Table6[[#This Row],[LNRADIOLING]]+'[1]10'!P$24*Table6[[#This Row],[LNONLINELING]]+'[1]10'!P$23*Table6[[#This Row],[DL_DUM]]+'[1]10'!P$25*Table6[[#This Row],[CT_DUM]]+'[1]10'!P$26*Table6[[#This Row],[PA_DUM]]+'[1]10'!P$27*Table6[[#This Row],[NY_DUM]]+'[1]10'!P$28*Table6[[#This Row],[NJ_DUM]]</f>
        <v>8.455756757158559</v>
      </c>
      <c r="BI312" s="9">
        <f>Table6[[#This Row],[sales]]-Table6[[#This Row],[Pred_10]]</f>
        <v>4713.6182009987115</v>
      </c>
      <c r="BJ312" s="45">
        <f>ABS(Table6[[#This Row],[Red_10]]/Table6[[#This Row],[sales]])</f>
        <v>0.99820931293478155</v>
      </c>
      <c r="BK312" s="9">
        <f>'[1]11'!P$32+'[1]11'!P$40*Table6[[#This Row],[LNONLINELING]]+'[1]11'!P$39*Table6[[#This Row],[LNRADIOLING]]+'[1]11'!P$38*Table6[[#This Row],[LNTVLING]]+'[1]11'!P$33*Table6[[#This Row],[DL_DUM]]+'[1]11'!P$34*Table6[[#This Row],[CT_DUM]]+'[1]11'!P$35*Table6[[#This Row],[PA_DUM]]+'[1]11'!P$36*Table6[[#This Row],[NY_DUM]]+'[1]11'!P$37*Table6[[#This Row],[NJ_DUM]]</f>
        <v>8.4507832146552264</v>
      </c>
      <c r="BL312" s="9">
        <f>Table6[[#This Row],[sales]]-Table6[[#This Row],[ Pred_11]]</f>
        <v>4713.6231745412142</v>
      </c>
      <c r="BM312" s="47">
        <f>ABS(Table6[[#This Row],[ Red_11]]/Table6[[#This Row],[sales]])</f>
        <v>0.99821036618861603</v>
      </c>
      <c r="BN312" s="9">
        <f>'[1]12'!K$22+'[1]12'!K$28*Table6[[#This Row],[COMBINE LN LING]]+'[1]12'!K$23*Table6[[#This Row],[DL_DUM]]+'[1]12'!K$24*Table6[[#This Row],[CT_DUM]]+'[1]12'!K$25*Table6[[#This Row],[PA_DUM]]+'[1]12'!K$26*Table6[[#This Row],[NY_DUM]]+'[1]12'!K$27*Table6[[#This Row],[NJ_DUM]]</f>
        <v>8.5836956774306827</v>
      </c>
      <c r="BO312" s="9">
        <f>Table6[[#This Row],[sales]]-Table6[[#This Row],[ Pred_12]]</f>
        <v>4713.4902620784387</v>
      </c>
      <c r="BP312" s="47">
        <f>ABS(Table6[[#This Row],[ Red_12]]/Table6[[#This Row],[sales]])</f>
        <v>0.99818221913629024</v>
      </c>
      <c r="BQ312">
        <f>LN(G312+'2019 Totals and Calculations'!C$18)</f>
        <v>8.5640952247856656</v>
      </c>
      <c r="BR312">
        <f>LN(Table6[[#This Row],[PROF RADIO]]+'2019 Totals and Calculations'!D$18)</f>
        <v>6.6784963771464625</v>
      </c>
      <c r="BS312">
        <f>LN(Table6[[#This Row],[ONLINE LINGERING]]+'2019 Totals and Calculations'!E$18)</f>
        <v>6.0224489285813663</v>
      </c>
      <c r="BT312">
        <f>MONTH(Table6[[#This Row],[Date]])</f>
        <v>12</v>
      </c>
      <c r="BU312">
        <f t="shared" si="121"/>
        <v>0</v>
      </c>
      <c r="BV312">
        <f t="shared" si="122"/>
        <v>0</v>
      </c>
      <c r="BW312">
        <f t="shared" si="123"/>
        <v>0</v>
      </c>
      <c r="BX312">
        <f t="shared" si="124"/>
        <v>0</v>
      </c>
      <c r="BY312">
        <f t="shared" si="125"/>
        <v>0</v>
      </c>
      <c r="BZ312">
        <f t="shared" si="126"/>
        <v>0</v>
      </c>
      <c r="CA312">
        <f t="shared" si="127"/>
        <v>0</v>
      </c>
      <c r="CB312">
        <f t="shared" si="128"/>
        <v>0</v>
      </c>
      <c r="CC312">
        <f t="shared" si="129"/>
        <v>0</v>
      </c>
      <c r="CD312">
        <f t="shared" si="130"/>
        <v>0</v>
      </c>
      <c r="CE312">
        <f t="shared" si="131"/>
        <v>0</v>
      </c>
      <c r="CF312">
        <f t="shared" si="132"/>
        <v>1</v>
      </c>
      <c r="CG312">
        <f t="shared" si="133"/>
        <v>154</v>
      </c>
      <c r="CH31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3957.5368432031687</v>
      </c>
      <c r="CI312" s="79">
        <f>Table6[[#This Row],[sales]]-CH312</f>
        <v>764.53711455270104</v>
      </c>
      <c r="CJ312">
        <f>ABS(Table6[[#This Row],[sales]]-CH312)/Table6[[#This Row],[sales]]</f>
        <v>0.16190706062470092</v>
      </c>
      <c r="CK31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4131.8054004296637</v>
      </c>
      <c r="CL312" s="79">
        <f>Table6[[#This Row],[sales]]-CK312</f>
        <v>590.26855732620606</v>
      </c>
      <c r="CM312">
        <f>ABS(Table6[[#This Row],[sales]]-CK312)/Table6[[#This Row],[sales]]</f>
        <v>0.1250019721433433</v>
      </c>
      <c r="CN31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4042.8204674148146</v>
      </c>
      <c r="CO312" s="79">
        <f>Table6[[#This Row],[sales]]-CN312</f>
        <v>679.25349034105511</v>
      </c>
      <c r="CP312">
        <f>ABS(Table6[[#This Row],[sales]]-CN312)/Table6[[#This Row],[sales]]</f>
        <v>0.1438464319741119</v>
      </c>
      <c r="CQ31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4317.2845910852493</v>
      </c>
      <c r="CR312" s="79">
        <f>Table6[[#This Row],[sales]]-CQ312</f>
        <v>404.78936667062044</v>
      </c>
      <c r="CS312">
        <f>ABS(Table6[[#This Row],[sales]]-CQ312)/Table6[[#This Row],[sales]]</f>
        <v>8.5722792631353351E-2</v>
      </c>
    </row>
    <row r="313" spans="1:97" x14ac:dyDescent="0.2">
      <c r="A313">
        <v>312</v>
      </c>
      <c r="B313" t="s">
        <v>322</v>
      </c>
      <c r="C313" s="5">
        <v>43814</v>
      </c>
      <c r="D313" s="6">
        <v>5042.3434720265495</v>
      </c>
      <c r="E313" s="8">
        <f>YEAR(Table6[[#This Row],[Date]])</f>
        <v>2019</v>
      </c>
      <c r="F313" s="6">
        <f>Table6[[#This Row],[TV_State]]+Table6[[#This Row],[Radio_State]]+Table6[[#This Row],[Online]]</f>
        <v>6162.8642435880047</v>
      </c>
      <c r="G313" s="6">
        <f t="shared" si="108"/>
        <v>4927.9002477737677</v>
      </c>
      <c r="H313" s="6">
        <f>LN(Table6[[#This Row],[PROF TV LING]])</f>
        <v>8.5026682630794603</v>
      </c>
      <c r="I313" s="6">
        <f t="shared" si="109"/>
        <v>8.5256262276066614</v>
      </c>
      <c r="J313" s="6">
        <v>747.01384770763684</v>
      </c>
      <c r="K313" s="6">
        <f t="shared" si="114"/>
        <v>739.6900647893799</v>
      </c>
      <c r="L313" s="6">
        <f>0.5*J312+0.5*Table6[[#This Row],[Radio_State]]</f>
        <v>743.31575935264857</v>
      </c>
      <c r="M313" s="6">
        <f>LN(Table6[[#This Row],[RADIO LINGERING ]])</f>
        <v>6.6111209333800938</v>
      </c>
      <c r="N313" s="6">
        <f t="shared" si="110"/>
        <v>6.6160837227222222</v>
      </c>
      <c r="O313" s="6">
        <v>373.50692385381842</v>
      </c>
      <c r="P313" s="6">
        <f t="shared" si="111"/>
        <v>371.92872558392696</v>
      </c>
      <c r="Q313" s="6">
        <f>0.3*O312+0.7*Table6[[#This Row],[Online]]</f>
        <v>372.39749734732197</v>
      </c>
      <c r="R313" s="6">
        <f>LN(Table6[[#This Row],[ONLINE LINGERING]])</f>
        <v>5.9199618250455348</v>
      </c>
      <c r="S313" s="6">
        <f t="shared" si="112"/>
        <v>5.9229365421622768</v>
      </c>
      <c r="T313" s="6">
        <v>4051.3291530021547</v>
      </c>
      <c r="U313" s="6">
        <f t="shared" si="113"/>
        <v>8.3068002921858213</v>
      </c>
      <c r="V313" s="8">
        <f>YEAR(Table6[[#This Row],[Date]])</f>
        <v>2019</v>
      </c>
      <c r="W313" s="8">
        <f>WEEKNUM(Table6[[#This Row],[Date]])</f>
        <v>51</v>
      </c>
      <c r="X313" t="s">
        <v>477</v>
      </c>
      <c r="Y313" s="9">
        <f>Table6[[#This Row],[LNTVLING]]+Table6[[#This Row],[LNRADIOLING]]+Table6[[#This Row],[LNONLINELING]]</f>
        <v>21.03375102150509</v>
      </c>
      <c r="Z313">
        <f t="shared" si="134"/>
        <v>0</v>
      </c>
      <c r="AA313">
        <f t="shared" si="115"/>
        <v>0</v>
      </c>
      <c r="AB313">
        <f t="shared" si="116"/>
        <v>1</v>
      </c>
      <c r="AC313">
        <f t="shared" si="117"/>
        <v>0</v>
      </c>
      <c r="AD313">
        <f t="shared" si="118"/>
        <v>0</v>
      </c>
      <c r="AE313">
        <f t="shared" si="119"/>
        <v>0</v>
      </c>
      <c r="AF313">
        <f t="shared" si="120"/>
        <v>0</v>
      </c>
      <c r="AG313" s="9">
        <f>'[1]1'!J$20+'[1]1'!J$21*Table6[[#This Row],[TV_State]]</f>
        <v>6288.5192663147745</v>
      </c>
      <c r="AH313" s="9">
        <f>Table6[[#This Row],[sales]]-Table6[[#This Row],[Pred_1]]</f>
        <v>-2237.1901133126198</v>
      </c>
      <c r="AI313">
        <f>ABS(Table6[[#This Row],[Res_1]])/Table6[[#This Row],[sales]]</f>
        <v>0.55221139256354812</v>
      </c>
      <c r="AJ313" s="9">
        <f>'[1]2'!J$20+'[1]2'!J$21*Table6[[#This Row],[Radio_State]]</f>
        <v>4993.7135386143118</v>
      </c>
      <c r="AK313" s="9">
        <f>Table6[[#This Row],[sales]]-Table6[[#This Row],[ Pred_2 ]]</f>
        <v>-942.38438561215708</v>
      </c>
      <c r="AL313">
        <f>ABS(Table6[[#This Row],[ Res_2 ]])/Table6[[#This Row],[sales]]</f>
        <v>0.23261116291028153</v>
      </c>
      <c r="AM313" s="10">
        <f>'[1]3'!J$20+'[1]3'!J$21*Data!O313</f>
        <v>3958.5996277227632</v>
      </c>
      <c r="AN313" s="9">
        <f>Table6[[#This Row],[sales]]-Table6[[#This Row],[Pred_3]]</f>
        <v>92.72952527939151</v>
      </c>
      <c r="AO313" s="9">
        <f>ABS(Table6[[#This Row],[Res_3]])/Table6[[#This Row],[sales]]</f>
        <v>2.288866734283394E-2</v>
      </c>
      <c r="AP313" s="9">
        <f>'[1]4'!L$21+'[1]4'!L$27*Table6[[#This Row],[TV_State]]+'[1]4'!L$22*Table6[[#This Row],[NJ_DUM]]+'[1]4'!L$23*Table6[[#This Row],[NY_DUM]]+'[1]4'!L$24*Table6[[#This Row],[PA_DUM]]+'[1]4'!L$25*Table6[[#This Row],[CT_DUM]]+'[1]4'!L$26*Table6[[#This Row],[DL_DUM]]</f>
        <v>1350.0733690504883</v>
      </c>
      <c r="AQ313" s="9">
        <f>Table6[[#This Row],[sales]]-Table6[[#This Row],[Pred_4]]</f>
        <v>2701.2557839516667</v>
      </c>
      <c r="AR313">
        <f>ABS(Table6[[#This Row],[Res_4]]/Table6[[#This Row],[sales]])</f>
        <v>0.66675791621373348</v>
      </c>
      <c r="AS313" s="9">
        <f>'[1]5'!L$20+'[1]5'!L$26*Table6[[#This Row],[Radio_State]]+'[1]5'!L$21*Table6[[#This Row],[NJ_DUM]]+'[1]5'!L$22*Table6[[#This Row],[NY_DUM]]+'[1]5'!L$23*Table6[[#This Row],[PA_DUM]]+'[1]5'!L$24*Table6[[#This Row],[CT_DUM]]+'[1]5'!L$25*Table6[[#This Row],[DL_DUM]]</f>
        <v>1512.3276152400235</v>
      </c>
      <c r="AT313" s="9">
        <f>Table6[[#This Row],[sales]]-Table6[[#This Row],[Pred_5]]</f>
        <v>2539.0015377621312</v>
      </c>
      <c r="AU313" s="9">
        <f>ABS(Table6[[#This Row],[Red_5]]/Table6[[#This Row],[sales]])</f>
        <v>0.62670828310275806</v>
      </c>
      <c r="AV313" s="9">
        <f>'[1]6'!L$20+'[1]6'!L$26*Table6[[#This Row],[Online]]+'[1]6'!L$21*Table6[[#This Row],[NJ_DUM]]+'[1]6'!L$22*Table6[[#This Row],[NY_DUM]]+'[1]6'!L$23*Table6[[#This Row],[PA_DUM]]+'[1]6'!L$24*Table6[[#This Row],[CT_DUM]]+'[1]6'!L$25*Table6[[#This Row],[DL_DUM]]</f>
        <v>1619.6445392721801</v>
      </c>
      <c r="AW313" s="9">
        <f>Table6[[#This Row],[sales]]-Table6[[#This Row],[Pred_6]]</f>
        <v>2431.6846137299744</v>
      </c>
      <c r="AX313" s="9">
        <f>ABS(Table6[[#This Row],[Red_6]]/Table6[[#This Row],[sales]])</f>
        <v>0.60021897058846085</v>
      </c>
      <c r="AY313" s="9">
        <f>'[1]7'!L$21+'[1]7'!L$27*Table6[[#This Row],[LNTV]]+'[1]7'!L$22*Table6[[#This Row],[NJ_DUM]]+'[1]7'!L$23*Table6[[#This Row],[NY_DUM]]+'[1]7'!L$24*Table6[[#This Row],[PA_DUM]]+'[1]7'!L$25*Table6[[#This Row],[CT_DUM]]+'[1]7'!L$26*Table6[[#This Row],[DL_DUM]]</f>
        <v>6.0892248512332827</v>
      </c>
      <c r="AZ313" s="9">
        <f>Table6[[#This Row],[sales]]-Table6[[#This Row],[Pred_7]]</f>
        <v>4045.2399281509215</v>
      </c>
      <c r="BA313" s="9">
        <f>ABS(Table6[[#This Row],[Red_7]]/Table6[[#This Row],[sales]])</f>
        <v>0.99849698096074946</v>
      </c>
      <c r="BB313" s="9">
        <f>'[1]8'!O$22+'[1]8'!O$28*Table6[[#This Row],[LNRADIOLING]]+'[1]8'!O$23*Table6[[#This Row],[DL_DUM]]+'[1]8'!O$24*Table6[[#This Row],[CT_DUM]]+'[1]8'!O$25*Table6[[#This Row],[PA_DUM]]+'[1]8'!O$26*Table6[[#This Row],[NY_DUM]]+'[1]8'!O$27*Table6[[#This Row],[NJ_DUM]]</f>
        <v>8.5582431638566412</v>
      </c>
      <c r="BC313" s="9">
        <f>Table6[[#This Row],[sales]]-Table6[[#This Row],[Pred_8]]</f>
        <v>4042.7709098382979</v>
      </c>
      <c r="BD313" s="9">
        <f>ABS(Table6[[#This Row],[Red_8]]/Table6[[#This Row],[sales]])</f>
        <v>0.99788754681719338</v>
      </c>
      <c r="BE313" s="9">
        <f>'[1]9'!M$19+'[1]9'!M$21*Table6[[#This Row],[LNONLINE]]+'[1]9'!M$20*Table6[[#This Row],[DL_DUM]]+'[1]9'!M$22*Table6[[#This Row],[CT_DUM]]+'[1]9'!M$23*Table6[[#This Row],[PA_DUM]]+'[1]9'!M$24*Table6[[#This Row],[NY_DUM]]+'[1]9'!M$25*Table6[[#This Row],[NJ_DUM]]</f>
        <v>8.5417978194320288</v>
      </c>
      <c r="BF313" s="9">
        <f>Table6[[#This Row],[sales]]-Table6[[#This Row],[Pred_9]]</f>
        <v>4042.7873551827229</v>
      </c>
      <c r="BG313" s="9">
        <f>ABS(Table6[[#This Row],[Red_9]]/Table6[[#This Row],[sales]])</f>
        <v>0.99789160606387606</v>
      </c>
      <c r="BH313" s="9">
        <f>'[1]10'!P$22+'[1]10'!P$30*Table6[[#This Row],[LNTV]]+'[1]10'!P$29*Table6[[#This Row],[LNRADIOLING]]+'[1]10'!P$24*Table6[[#This Row],[LNONLINELING]]+'[1]10'!P$23*Table6[[#This Row],[DL_DUM]]+'[1]10'!P$25*Table6[[#This Row],[CT_DUM]]+'[1]10'!P$26*Table6[[#This Row],[PA_DUM]]+'[1]10'!P$27*Table6[[#This Row],[NY_DUM]]+'[1]10'!P$28*Table6[[#This Row],[NJ_DUM]]</f>
        <v>8.4575678404347769</v>
      </c>
      <c r="BI313" s="9">
        <f>Table6[[#This Row],[sales]]-Table6[[#This Row],[Pred_10]]</f>
        <v>4042.8715851617198</v>
      </c>
      <c r="BJ313" s="45">
        <f>ABS(Table6[[#This Row],[Red_10]]/Table6[[#This Row],[sales]])</f>
        <v>0.99791239676633836</v>
      </c>
      <c r="BK313" s="9">
        <f>'[1]11'!P$32+'[1]11'!P$40*Table6[[#This Row],[LNONLINELING]]+'[1]11'!P$39*Table6[[#This Row],[LNRADIOLING]]+'[1]11'!P$38*Table6[[#This Row],[LNTVLING]]+'[1]11'!P$33*Table6[[#This Row],[DL_DUM]]+'[1]11'!P$34*Table6[[#This Row],[CT_DUM]]+'[1]11'!P$35*Table6[[#This Row],[PA_DUM]]+'[1]11'!P$36*Table6[[#This Row],[NY_DUM]]+'[1]11'!P$37*Table6[[#This Row],[NJ_DUM]]</f>
        <v>8.4518997616922515</v>
      </c>
      <c r="BL313" s="9">
        <f>Table6[[#This Row],[sales]]-Table6[[#This Row],[ Pred_11]]</f>
        <v>4042.8772532404623</v>
      </c>
      <c r="BM313" s="47">
        <f>ABS(Table6[[#This Row],[ Red_11]]/Table6[[#This Row],[sales]])</f>
        <v>0.99791379583279993</v>
      </c>
      <c r="BN313" s="9">
        <f>'[1]12'!K$22+'[1]12'!K$28*Table6[[#This Row],[COMBINE LN LING]]+'[1]12'!K$23*Table6[[#This Row],[DL_DUM]]+'[1]12'!K$24*Table6[[#This Row],[CT_DUM]]+'[1]12'!K$25*Table6[[#This Row],[PA_DUM]]+'[1]12'!K$26*Table6[[#This Row],[NY_DUM]]+'[1]12'!K$27*Table6[[#This Row],[NJ_DUM]]</f>
        <v>8.5865734634208124</v>
      </c>
      <c r="BO313" s="9">
        <f>Table6[[#This Row],[sales]]-Table6[[#This Row],[ Pred_12]]</f>
        <v>4042.7425795387339</v>
      </c>
      <c r="BP313" s="47">
        <f>ABS(Table6[[#This Row],[ Red_12]]/Table6[[#This Row],[sales]])</f>
        <v>0.99788055397645048</v>
      </c>
      <c r="BQ313">
        <f>LN(G313+'2019 Totals and Calculations'!C$18)</f>
        <v>8.5734116519682289</v>
      </c>
      <c r="BR313">
        <f>LN(Table6[[#This Row],[PROF RADIO]]+'2019 Totals and Calculations'!D$18)</f>
        <v>6.6876651002019898</v>
      </c>
      <c r="BS313">
        <f>LN(Table6[[#This Row],[ONLINE LINGERING]]+'2019 Totals and Calculations'!E$18)</f>
        <v>6.0313457666595172</v>
      </c>
      <c r="BT313">
        <f>MONTH(Table6[[#This Row],[Date]])</f>
        <v>12</v>
      </c>
      <c r="BU313">
        <f t="shared" si="121"/>
        <v>0</v>
      </c>
      <c r="BV313">
        <f t="shared" si="122"/>
        <v>0</v>
      </c>
      <c r="BW313">
        <f t="shared" si="123"/>
        <v>0</v>
      </c>
      <c r="BX313">
        <f t="shared" si="124"/>
        <v>0</v>
      </c>
      <c r="BY313">
        <f t="shared" si="125"/>
        <v>0</v>
      </c>
      <c r="BZ313">
        <f t="shared" si="126"/>
        <v>0</v>
      </c>
      <c r="CA313">
        <f t="shared" si="127"/>
        <v>0</v>
      </c>
      <c r="CB313">
        <f t="shared" si="128"/>
        <v>0</v>
      </c>
      <c r="CC313">
        <f t="shared" si="129"/>
        <v>0</v>
      </c>
      <c r="CD313">
        <f t="shared" si="130"/>
        <v>0</v>
      </c>
      <c r="CE313">
        <f t="shared" si="131"/>
        <v>0</v>
      </c>
      <c r="CF313">
        <f t="shared" si="132"/>
        <v>1</v>
      </c>
      <c r="CG313">
        <f t="shared" si="133"/>
        <v>155</v>
      </c>
      <c r="CH31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3979.2837085881406</v>
      </c>
      <c r="CI313" s="79">
        <f>Table6[[#This Row],[sales]]-CH313</f>
        <v>72.045444414014128</v>
      </c>
      <c r="CJ313">
        <f>ABS(Table6[[#This Row],[sales]]-CH313)/Table6[[#This Row],[sales]]</f>
        <v>1.7783162437104455E-2</v>
      </c>
      <c r="CK31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4152.8342184001767</v>
      </c>
      <c r="CL313" s="79">
        <f>Table6[[#This Row],[sales]]-CK313</f>
        <v>-101.505065398022</v>
      </c>
      <c r="CM313">
        <f>ABS(Table6[[#This Row],[sales]]-CK313)/Table6[[#This Row],[sales]]</f>
        <v>2.5054756492151161E-2</v>
      </c>
      <c r="CN31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4064.1393163656726</v>
      </c>
      <c r="CO313" s="79">
        <f>Table6[[#This Row],[sales]]-CN313</f>
        <v>-12.810163363517859</v>
      </c>
      <c r="CP313">
        <f>ABS(Table6[[#This Row],[sales]]-CN313)/Table6[[#This Row],[sales]]</f>
        <v>3.161965587028432E-3</v>
      </c>
      <c r="CQ31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4349.8458032605558</v>
      </c>
      <c r="CR313" s="79">
        <f>Table6[[#This Row],[sales]]-CQ313</f>
        <v>-298.51665025840111</v>
      </c>
      <c r="CS313">
        <f>ABS(Table6[[#This Row],[sales]]-CQ313)/Table6[[#This Row],[sales]]</f>
        <v>7.3683632947273967E-2</v>
      </c>
    </row>
    <row r="314" spans="1:97" x14ac:dyDescent="0.2">
      <c r="A314">
        <v>313</v>
      </c>
      <c r="B314" t="s">
        <v>322</v>
      </c>
      <c r="C314" s="5">
        <v>43821</v>
      </c>
      <c r="D314" s="6">
        <v>5092.7669067468141</v>
      </c>
      <c r="E314" s="8">
        <f>YEAR(Table6[[#This Row],[Date]])</f>
        <v>2019</v>
      </c>
      <c r="F314" s="6">
        <f>Table6[[#This Row],[TV_State]]+Table6[[#This Row],[Radio_State]]+Table6[[#This Row],[Online]]</f>
        <v>6224.4928860238842</v>
      </c>
      <c r="G314" s="6">
        <f t="shared" si="108"/>
        <v>4977.3602454656811</v>
      </c>
      <c r="H314" s="6">
        <f>LN(Table6[[#This Row],[PROF TV LING]])</f>
        <v>8.5126549582896693</v>
      </c>
      <c r="I314" s="6">
        <f t="shared" si="109"/>
        <v>8.5355765584598284</v>
      </c>
      <c r="J314" s="6">
        <v>754.48398618471333</v>
      </c>
      <c r="K314" s="6">
        <f t="shared" si="114"/>
        <v>747.08702548704662</v>
      </c>
      <c r="L314" s="6">
        <f>0.5*J313+0.5*Table6[[#This Row],[Radio_State]]</f>
        <v>750.74891694617509</v>
      </c>
      <c r="M314" s="6">
        <f>LN(Table6[[#This Row],[RADIO LINGERING ]])</f>
        <v>6.6210712642332616</v>
      </c>
      <c r="N314" s="6">
        <f t="shared" si="110"/>
        <v>6.626034053575391</v>
      </c>
      <c r="O314" s="6">
        <v>377.24199309235667</v>
      </c>
      <c r="P314" s="6">
        <f t="shared" si="111"/>
        <v>375.64801283982774</v>
      </c>
      <c r="Q314" s="6">
        <f>0.3*O313+0.7*Table6[[#This Row],[Online]]</f>
        <v>376.12147232079519</v>
      </c>
      <c r="R314" s="6">
        <f>LN(Table6[[#This Row],[ONLINE LINGERING]])</f>
        <v>5.9299121558987027</v>
      </c>
      <c r="S314" s="6">
        <f t="shared" si="112"/>
        <v>5.9328868730154456</v>
      </c>
      <c r="T314" s="6">
        <v>4408.0994234444152</v>
      </c>
      <c r="U314" s="6">
        <f t="shared" si="113"/>
        <v>8.3911989058062471</v>
      </c>
      <c r="V314" s="8">
        <f>YEAR(Table6[[#This Row],[Date]])</f>
        <v>2019</v>
      </c>
      <c r="W314" s="8">
        <f>WEEKNUM(Table6[[#This Row],[Date]])</f>
        <v>52</v>
      </c>
      <c r="X314" t="s">
        <v>478</v>
      </c>
      <c r="Y314" s="9">
        <f>Table6[[#This Row],[LNTVLING]]+Table6[[#This Row],[LNRADIOLING]]+Table6[[#This Row],[LNONLINELING]]</f>
        <v>21.063638378421633</v>
      </c>
      <c r="Z314">
        <f t="shared" si="134"/>
        <v>0</v>
      </c>
      <c r="AA314">
        <f t="shared" si="115"/>
        <v>0</v>
      </c>
      <c r="AB314">
        <f t="shared" si="116"/>
        <v>1</v>
      </c>
      <c r="AC314">
        <f t="shared" si="117"/>
        <v>0</v>
      </c>
      <c r="AD314">
        <f t="shared" si="118"/>
        <v>0</v>
      </c>
      <c r="AE314">
        <f t="shared" si="119"/>
        <v>0</v>
      </c>
      <c r="AF314">
        <f t="shared" si="120"/>
        <v>0</v>
      </c>
      <c r="AG314" s="9">
        <f>'[1]1'!J$20+'[1]1'!J$21*Table6[[#This Row],[TV_State]]</f>
        <v>6338.1071335233582</v>
      </c>
      <c r="AH314" s="9">
        <f>Table6[[#This Row],[sales]]-Table6[[#This Row],[Pred_1]]</f>
        <v>-1930.0077100789431</v>
      </c>
      <c r="AI314">
        <f>ABS(Table6[[#This Row],[Res_1]])/Table6[[#This Row],[sales]]</f>
        <v>0.43783216408736703</v>
      </c>
      <c r="AJ314" s="9">
        <f>'[1]2'!J$20+'[1]2'!J$21*Table6[[#This Row],[Radio_State]]</f>
        <v>5026.5078559604808</v>
      </c>
      <c r="AK314" s="9">
        <f>Table6[[#This Row],[sales]]-Table6[[#This Row],[ Pred_2 ]]</f>
        <v>-618.40843251606566</v>
      </c>
      <c r="AL314">
        <f>ABS(Table6[[#This Row],[ Res_2 ]])/Table6[[#This Row],[sales]]</f>
        <v>0.14028912987467321</v>
      </c>
      <c r="AM314" s="10">
        <f>'[1]3'!J$20+'[1]3'!J$21*Data!O314</f>
        <v>3980.1783221827427</v>
      </c>
      <c r="AN314" s="9">
        <f>Table6[[#This Row],[sales]]-Table6[[#This Row],[Pred_3]]</f>
        <v>427.92110126167245</v>
      </c>
      <c r="AO314" s="9">
        <f>ABS(Table6[[#This Row],[Res_3]])/Table6[[#This Row],[sales]]</f>
        <v>9.7076100186347894E-2</v>
      </c>
      <c r="AP314" s="9">
        <f>'[1]4'!L$21+'[1]4'!L$27*Table6[[#This Row],[TV_State]]+'[1]4'!L$22*Table6[[#This Row],[NJ_DUM]]+'[1]4'!L$23*Table6[[#This Row],[NY_DUM]]+'[1]4'!L$24*Table6[[#This Row],[PA_DUM]]+'[1]4'!L$25*Table6[[#This Row],[CT_DUM]]+'[1]4'!L$26*Table6[[#This Row],[DL_DUM]]</f>
        <v>1361.1958027975347</v>
      </c>
      <c r="AQ314" s="9">
        <f>Table6[[#This Row],[sales]]-Table6[[#This Row],[Pred_4]]</f>
        <v>3046.9036206468804</v>
      </c>
      <c r="AR314">
        <f>ABS(Table6[[#This Row],[Res_4]]/Table6[[#This Row],[sales]])</f>
        <v>0.69120573924489226</v>
      </c>
      <c r="AS314" s="9">
        <f>'[1]5'!L$20+'[1]5'!L$26*Table6[[#This Row],[Radio_State]]+'[1]5'!L$21*Table6[[#This Row],[NJ_DUM]]+'[1]5'!L$22*Table6[[#This Row],[NY_DUM]]+'[1]5'!L$23*Table6[[#This Row],[PA_DUM]]+'[1]5'!L$24*Table6[[#This Row],[CT_DUM]]+'[1]5'!L$25*Table6[[#This Row],[DL_DUM]]</f>
        <v>1525.4869761091536</v>
      </c>
      <c r="AT314" s="9">
        <f>Table6[[#This Row],[sales]]-Table6[[#This Row],[Pred_5]]</f>
        <v>2882.6124473352615</v>
      </c>
      <c r="AU314" s="9">
        <f>ABS(Table6[[#This Row],[Red_5]]/Table6[[#This Row],[sales]])</f>
        <v>0.65393544256377878</v>
      </c>
      <c r="AV314" s="9">
        <f>'[1]6'!L$20+'[1]6'!L$26*Table6[[#This Row],[Online]]+'[1]6'!L$21*Table6[[#This Row],[NJ_DUM]]+'[1]6'!L$22*Table6[[#This Row],[NY_DUM]]+'[1]6'!L$23*Table6[[#This Row],[PA_DUM]]+'[1]6'!L$24*Table6[[#This Row],[CT_DUM]]+'[1]6'!L$25*Table6[[#This Row],[DL_DUM]]</f>
        <v>1635.9005226767665</v>
      </c>
      <c r="AW314" s="9">
        <f>Table6[[#This Row],[sales]]-Table6[[#This Row],[Pred_6]]</f>
        <v>2772.1989007676484</v>
      </c>
      <c r="AX314" s="9">
        <f>ABS(Table6[[#This Row],[Red_6]]/Table6[[#This Row],[sales]])</f>
        <v>0.62888756229583831</v>
      </c>
      <c r="AY314" s="9">
        <f>'[1]7'!L$21+'[1]7'!L$27*Table6[[#This Row],[LNTV]]+'[1]7'!L$22*Table6[[#This Row],[NJ_DUM]]+'[1]7'!L$23*Table6[[#This Row],[NY_DUM]]+'[1]7'!L$24*Table6[[#This Row],[PA_DUM]]+'[1]7'!L$25*Table6[[#This Row],[CT_DUM]]+'[1]7'!L$26*Table6[[#This Row],[DL_DUM]]</f>
        <v>6.0903261985232842</v>
      </c>
      <c r="AZ314" s="9">
        <f>Table6[[#This Row],[sales]]-Table6[[#This Row],[Pred_7]]</f>
        <v>4402.009097245892</v>
      </c>
      <c r="BA314" s="9">
        <f>ABS(Table6[[#This Row],[Red_7]]/Table6[[#This Row],[sales]])</f>
        <v>0.99861837821394595</v>
      </c>
      <c r="BB314" s="9">
        <f>'[1]8'!O$22+'[1]8'!O$28*Table6[[#This Row],[LNRADIOLING]]+'[1]8'!O$23*Table6[[#This Row],[DL_DUM]]+'[1]8'!O$24*Table6[[#This Row],[CT_DUM]]+'[1]8'!O$25*Table6[[#This Row],[PA_DUM]]+'[1]8'!O$26*Table6[[#This Row],[NY_DUM]]+'[1]8'!O$27*Table6[[#This Row],[NJ_DUM]]</f>
        <v>8.5589530298604188</v>
      </c>
      <c r="BC314" s="9">
        <f>Table6[[#This Row],[sales]]-Table6[[#This Row],[Pred_8]]</f>
        <v>4399.5404704145549</v>
      </c>
      <c r="BD314" s="9">
        <f>ABS(Table6[[#This Row],[Red_8]]/Table6[[#This Row],[sales]])</f>
        <v>0.99805835753514549</v>
      </c>
      <c r="BE314" s="9">
        <f>'[1]9'!M$19+'[1]9'!M$21*Table6[[#This Row],[LNONLINE]]+'[1]9'!M$20*Table6[[#This Row],[DL_DUM]]+'[1]9'!M$22*Table6[[#This Row],[CT_DUM]]+'[1]9'!M$23*Table6[[#This Row],[PA_DUM]]+'[1]9'!M$24*Table6[[#This Row],[NY_DUM]]+'[1]9'!M$25*Table6[[#This Row],[NJ_DUM]]</f>
        <v>8.5449482677633615</v>
      </c>
      <c r="BF314" s="9">
        <f>Table6[[#This Row],[sales]]-Table6[[#This Row],[Pred_9]]</f>
        <v>4399.554475176652</v>
      </c>
      <c r="BG314" s="9">
        <f>ABS(Table6[[#This Row],[Red_9]]/Table6[[#This Row],[sales]])</f>
        <v>0.99806153458737412</v>
      </c>
      <c r="BH314" s="9">
        <f>'[1]10'!P$22+'[1]10'!P$30*Table6[[#This Row],[LNTV]]+'[1]10'!P$29*Table6[[#This Row],[LNRADIOLING]]+'[1]10'!P$24*Table6[[#This Row],[LNONLINELING]]+'[1]10'!P$23*Table6[[#This Row],[DL_DUM]]+'[1]10'!P$25*Table6[[#This Row],[CT_DUM]]+'[1]10'!P$26*Table6[[#This Row],[PA_DUM]]+'[1]10'!P$27*Table6[[#This Row],[NY_DUM]]+'[1]10'!P$28*Table6[[#This Row],[NJ_DUM]]</f>
        <v>8.4593789237109949</v>
      </c>
      <c r="BI314" s="9">
        <f>Table6[[#This Row],[sales]]-Table6[[#This Row],[Pred_10]]</f>
        <v>4399.6400445207046</v>
      </c>
      <c r="BJ314" s="45">
        <f>ABS(Table6[[#This Row],[Red_10]]/Table6[[#This Row],[sales]])</f>
        <v>0.99808094643266898</v>
      </c>
      <c r="BK314" s="9">
        <f>'[1]11'!P$32+'[1]11'!P$40*Table6[[#This Row],[LNONLINELING]]+'[1]11'!P$39*Table6[[#This Row],[LNRADIOLING]]+'[1]11'!P$38*Table6[[#This Row],[LNTVLING]]+'[1]11'!P$33*Table6[[#This Row],[DL_DUM]]+'[1]11'!P$34*Table6[[#This Row],[CT_DUM]]+'[1]11'!P$35*Table6[[#This Row],[PA_DUM]]+'[1]11'!P$36*Table6[[#This Row],[NY_DUM]]+'[1]11'!P$37*Table6[[#This Row],[NJ_DUM]]</f>
        <v>8.4530190255328908</v>
      </c>
      <c r="BL314" s="9">
        <f>Table6[[#This Row],[sales]]-Table6[[#This Row],[ Pred_11]]</f>
        <v>4399.6464044188824</v>
      </c>
      <c r="BM314" s="47">
        <f>ABS(Table6[[#This Row],[ Red_11]]/Table6[[#This Row],[sales]])</f>
        <v>0.99808238920824344</v>
      </c>
      <c r="BN314" s="9">
        <f>'[1]12'!K$22+'[1]12'!K$28*Table6[[#This Row],[COMBINE LN LING]]+'[1]12'!K$23*Table6[[#This Row],[DL_DUM]]+'[1]12'!K$24*Table6[[#This Row],[CT_DUM]]+'[1]12'!K$25*Table6[[#This Row],[PA_DUM]]+'[1]12'!K$26*Table6[[#This Row],[NY_DUM]]+'[1]12'!K$27*Table6[[#This Row],[NJ_DUM]]</f>
        <v>8.5894496993834011</v>
      </c>
      <c r="BO314" s="9">
        <f>Table6[[#This Row],[sales]]-Table6[[#This Row],[ Pred_12]]</f>
        <v>4399.5099737450319</v>
      </c>
      <c r="BP314" s="47">
        <f>ABS(Table6[[#This Row],[ Red_12]]/Table6[[#This Row],[sales]])</f>
        <v>0.9980514392089932</v>
      </c>
      <c r="BQ314">
        <f>LN(G314+'2019 Totals and Calculations'!C$18)</f>
        <v>8.5827194294953575</v>
      </c>
      <c r="BR314">
        <f>LN(Table6[[#This Row],[PROF RADIO]]+'2019 Totals and Calculations'!D$18)</f>
        <v>6.6968408854632528</v>
      </c>
      <c r="BS314">
        <f>LN(Table6[[#This Row],[ONLINE LINGERING]]+'2019 Totals and Calculations'!E$18)</f>
        <v>6.0402519407950503</v>
      </c>
      <c r="BT314">
        <f>MONTH(Table6[[#This Row],[Date]])</f>
        <v>12</v>
      </c>
      <c r="BU314">
        <f t="shared" si="121"/>
        <v>0</v>
      </c>
      <c r="BV314">
        <f t="shared" si="122"/>
        <v>0</v>
      </c>
      <c r="BW314">
        <f t="shared" si="123"/>
        <v>0</v>
      </c>
      <c r="BX314">
        <f t="shared" si="124"/>
        <v>0</v>
      </c>
      <c r="BY314">
        <f t="shared" si="125"/>
        <v>0</v>
      </c>
      <c r="BZ314">
        <f t="shared" si="126"/>
        <v>0</v>
      </c>
      <c r="CA314">
        <f t="shared" si="127"/>
        <v>0</v>
      </c>
      <c r="CB314">
        <f t="shared" si="128"/>
        <v>0</v>
      </c>
      <c r="CC314">
        <f t="shared" si="129"/>
        <v>0</v>
      </c>
      <c r="CD314">
        <f t="shared" si="130"/>
        <v>0</v>
      </c>
      <c r="CE314">
        <f t="shared" si="131"/>
        <v>0</v>
      </c>
      <c r="CF314">
        <f t="shared" si="132"/>
        <v>1</v>
      </c>
      <c r="CG314">
        <f t="shared" si="133"/>
        <v>156</v>
      </c>
      <c r="CH31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4001.1397610353738</v>
      </c>
      <c r="CI314" s="79">
        <f>Table6[[#This Row],[sales]]-CH314</f>
        <v>406.95966240904136</v>
      </c>
      <c r="CJ314">
        <f>ABS(Table6[[#This Row],[sales]]-CH314)/Table6[[#This Row],[sales]]</f>
        <v>9.232089009713168E-2</v>
      </c>
      <c r="CK31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4173.9790960789296</v>
      </c>
      <c r="CL314" s="79">
        <f>Table6[[#This Row],[sales]]-CK314</f>
        <v>234.12032736548554</v>
      </c>
      <c r="CM314">
        <f>ABS(Table6[[#This Row],[sales]]-CK314)/Table6[[#This Row],[sales]]</f>
        <v>5.3111399012535844E-2</v>
      </c>
      <c r="CN31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4085.5830423009365</v>
      </c>
      <c r="CO314" s="79">
        <f>Table6[[#This Row],[sales]]-CN314</f>
        <v>322.51638114347861</v>
      </c>
      <c r="CP314">
        <f>ABS(Table6[[#This Row],[sales]]-CN314)/Table6[[#This Row],[sales]]</f>
        <v>7.3164497930373287E-2</v>
      </c>
      <c r="CQ31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4382.6646169929754</v>
      </c>
      <c r="CR314" s="79">
        <f>Table6[[#This Row],[sales]]-CQ314</f>
        <v>25.434806451439727</v>
      </c>
      <c r="CS314">
        <f>ABS(Table6[[#This Row],[sales]]-CQ314)/Table6[[#This Row],[sales]]</f>
        <v>5.7700165101007171E-3</v>
      </c>
    </row>
    <row r="315" spans="1:97" x14ac:dyDescent="0.2">
      <c r="A315">
        <v>314</v>
      </c>
      <c r="B315" t="s">
        <v>322</v>
      </c>
      <c r="C315" s="5">
        <v>43828</v>
      </c>
      <c r="D315" s="6">
        <v>5143.6945758142829</v>
      </c>
      <c r="E315" s="8">
        <f>YEAR(Table6[[#This Row],[Date]])</f>
        <v>2019</v>
      </c>
      <c r="F315" s="6">
        <f>Table6[[#This Row],[TV_State]]+Table6[[#This Row],[Radio_State]]+Table6[[#This Row],[Online]]</f>
        <v>6286.7378148841235</v>
      </c>
      <c r="G315" s="6">
        <f t="shared" si="108"/>
        <v>5027.2605445702611</v>
      </c>
      <c r="H315" s="6">
        <f>LN(Table6[[#This Row],[PROF TV LING]])</f>
        <v>8.5226304913867477</v>
      </c>
      <c r="I315" s="6">
        <f t="shared" si="109"/>
        <v>8.5455268893129972</v>
      </c>
      <c r="J315" s="6">
        <v>762.02882604656043</v>
      </c>
      <c r="K315" s="6">
        <f t="shared" si="114"/>
        <v>754.55792576680346</v>
      </c>
      <c r="L315" s="6">
        <f>0.5*J314+0.5*Table6[[#This Row],[Radio_State]]</f>
        <v>758.25640611563688</v>
      </c>
      <c r="M315" s="6">
        <f>LN(Table6[[#This Row],[RADIO LINGERING ]])</f>
        <v>6.6310215950864295</v>
      </c>
      <c r="N315" s="6">
        <f t="shared" si="110"/>
        <v>6.6359843844285589</v>
      </c>
      <c r="O315" s="6">
        <v>381.01441302328021</v>
      </c>
      <c r="P315" s="6">
        <f t="shared" si="111"/>
        <v>379.40449296824448</v>
      </c>
      <c r="Q315" s="6">
        <f>0.3*O314+0.7*Table6[[#This Row],[Online]]</f>
        <v>379.88268704400315</v>
      </c>
      <c r="R315" s="6">
        <f>LN(Table6[[#This Row],[ONLINE LINGERING]])</f>
        <v>5.9398624867518706</v>
      </c>
      <c r="S315" s="6">
        <f t="shared" si="112"/>
        <v>5.9428372038686135</v>
      </c>
      <c r="T315" s="6">
        <v>4621.0947215127799</v>
      </c>
      <c r="U315" s="6">
        <f t="shared" si="113"/>
        <v>8.4383869087153194</v>
      </c>
      <c r="V315" s="8">
        <f>YEAR(Table6[[#This Row],[Date]])</f>
        <v>2019</v>
      </c>
      <c r="W315" s="8">
        <f>WEEKNUM(Table6[[#This Row],[Date]])</f>
        <v>53</v>
      </c>
      <c r="X315" t="s">
        <v>479</v>
      </c>
      <c r="Y315" s="9">
        <f>Table6[[#This Row],[LNTVLING]]+Table6[[#This Row],[LNRADIOLING]]+Table6[[#This Row],[LNONLINELING]]</f>
        <v>21.093514573225047</v>
      </c>
      <c r="Z315">
        <f t="shared" si="134"/>
        <v>0</v>
      </c>
      <c r="AA315">
        <f t="shared" si="115"/>
        <v>0</v>
      </c>
      <c r="AB315">
        <f t="shared" si="116"/>
        <v>1</v>
      </c>
      <c r="AC315">
        <f t="shared" si="117"/>
        <v>0</v>
      </c>
      <c r="AD315">
        <f t="shared" si="118"/>
        <v>0</v>
      </c>
      <c r="AE315">
        <f t="shared" si="119"/>
        <v>0</v>
      </c>
      <c r="AF315">
        <f t="shared" si="120"/>
        <v>0</v>
      </c>
      <c r="AG315" s="9">
        <f>'[1]1'!J$20+'[1]1'!J$21*Table6[[#This Row],[TV_State]]</f>
        <v>6388.1908794040291</v>
      </c>
      <c r="AH315" s="9">
        <f>Table6[[#This Row],[sales]]-Table6[[#This Row],[Pred_1]]</f>
        <v>-1767.0961578912493</v>
      </c>
      <c r="AI315">
        <f>ABS(Table6[[#This Row],[Res_1]])/Table6[[#This Row],[sales]]</f>
        <v>0.38239773568475255</v>
      </c>
      <c r="AJ315" s="9">
        <f>'[1]2'!J$20+'[1]2'!J$21*Table6[[#This Row],[Radio_State]]</f>
        <v>5059.6301164801098</v>
      </c>
      <c r="AK315" s="9">
        <f>Table6[[#This Row],[sales]]-Table6[[#This Row],[ Pred_2 ]]</f>
        <v>-438.53539496732992</v>
      </c>
      <c r="AL315">
        <f>ABS(Table6[[#This Row],[ Res_2 ]])/Table6[[#This Row],[sales]]</f>
        <v>9.4898594682726878E-2</v>
      </c>
      <c r="AM315" s="10">
        <f>'[1]3'!J$20+'[1]3'!J$21*Data!O315</f>
        <v>4001.9728035873213</v>
      </c>
      <c r="AN315" s="9">
        <f>Table6[[#This Row],[sales]]-Table6[[#This Row],[Pred_3]]</f>
        <v>619.12191792545855</v>
      </c>
      <c r="AO315" s="9">
        <f>ABS(Table6[[#This Row],[Res_3]])/Table6[[#This Row],[sales]]</f>
        <v>0.13397732685357733</v>
      </c>
      <c r="AP315" s="9">
        <f>'[1]4'!L$21+'[1]4'!L$27*Table6[[#This Row],[TV_State]]+'[1]4'!L$22*Table6[[#This Row],[NJ_DUM]]+'[1]4'!L$23*Table6[[#This Row],[NY_DUM]]+'[1]4'!L$24*Table6[[#This Row],[PA_DUM]]+'[1]4'!L$25*Table6[[#This Row],[CT_DUM]]+'[1]4'!L$26*Table6[[#This Row],[DL_DUM]]</f>
        <v>1372.4294608820521</v>
      </c>
      <c r="AQ315" s="9">
        <f>Table6[[#This Row],[sales]]-Table6[[#This Row],[Pred_4]]</f>
        <v>3248.665260630728</v>
      </c>
      <c r="AR315">
        <f>ABS(Table6[[#This Row],[Res_4]]/Table6[[#This Row],[sales]])</f>
        <v>0.70300771925472072</v>
      </c>
      <c r="AS315" s="9">
        <f>'[1]5'!L$20+'[1]5'!L$26*Table6[[#This Row],[Radio_State]]+'[1]5'!L$21*Table6[[#This Row],[NJ_DUM]]+'[1]5'!L$22*Table6[[#This Row],[NY_DUM]]+'[1]5'!L$23*Table6[[#This Row],[PA_DUM]]+'[1]5'!L$24*Table6[[#This Row],[CT_DUM]]+'[1]5'!L$25*Table6[[#This Row],[DL_DUM]]</f>
        <v>1538.7779305869744</v>
      </c>
      <c r="AT315" s="9">
        <f>Table6[[#This Row],[sales]]-Table6[[#This Row],[Pred_5]]</f>
        <v>3082.3167909258054</v>
      </c>
      <c r="AU315" s="9">
        <f>ABS(Table6[[#This Row],[Red_5]]/Table6[[#This Row],[sales]])</f>
        <v>0.66701008671745343</v>
      </c>
      <c r="AV315" s="9">
        <f>'[1]6'!L$20+'[1]6'!L$26*Table6[[#This Row],[Online]]+'[1]6'!L$21*Table6[[#This Row],[NJ_DUM]]+'[1]6'!L$22*Table6[[#This Row],[NY_DUM]]+'[1]6'!L$23*Table6[[#This Row],[PA_DUM]]+'[1]6'!L$24*Table6[[#This Row],[CT_DUM]]+'[1]6'!L$25*Table6[[#This Row],[DL_DUM]]</f>
        <v>1652.3190659153988</v>
      </c>
      <c r="AW315" s="9">
        <f>Table6[[#This Row],[sales]]-Table6[[#This Row],[Pred_6]]</f>
        <v>2968.775655597381</v>
      </c>
      <c r="AX315" s="9">
        <f>ABS(Table6[[#This Row],[Red_6]]/Table6[[#This Row],[sales]])</f>
        <v>0.64243990537062845</v>
      </c>
      <c r="AY315" s="9">
        <f>'[1]7'!L$21+'[1]7'!L$27*Table6[[#This Row],[LNTV]]+'[1]7'!L$22*Table6[[#This Row],[NJ_DUM]]+'[1]7'!L$23*Table6[[#This Row],[NY_DUM]]+'[1]7'!L$24*Table6[[#This Row],[PA_DUM]]+'[1]7'!L$25*Table6[[#This Row],[CT_DUM]]+'[1]7'!L$26*Table6[[#This Row],[DL_DUM]]</f>
        <v>6.0914275458132847</v>
      </c>
      <c r="AZ315" s="9">
        <f>Table6[[#This Row],[sales]]-Table6[[#This Row],[Pred_7]]</f>
        <v>4615.0032939669663</v>
      </c>
      <c r="BA315" s="9">
        <f>ABS(Table6[[#This Row],[Red_7]]/Table6[[#This Row],[sales]])</f>
        <v>0.99868182153517526</v>
      </c>
      <c r="BB315" s="9">
        <f>'[1]8'!O$22+'[1]8'!O$28*Table6[[#This Row],[LNRADIOLING]]+'[1]8'!O$23*Table6[[#This Row],[DL_DUM]]+'[1]8'!O$24*Table6[[#This Row],[CT_DUM]]+'[1]8'!O$25*Table6[[#This Row],[PA_DUM]]+'[1]8'!O$26*Table6[[#This Row],[NY_DUM]]+'[1]8'!O$27*Table6[[#This Row],[NJ_DUM]]</f>
        <v>8.5596628958641947</v>
      </c>
      <c r="BC315" s="9">
        <f>Table6[[#This Row],[sales]]-Table6[[#This Row],[Pred_8]]</f>
        <v>4612.5350586169161</v>
      </c>
      <c r="BD315" s="9">
        <f>ABS(Table6[[#This Row],[Red_8]]/Table6[[#This Row],[sales]])</f>
        <v>0.99814769802142</v>
      </c>
      <c r="BE315" s="9">
        <f>'[1]9'!M$19+'[1]9'!M$21*Table6[[#This Row],[LNONLINE]]+'[1]9'!M$20*Table6[[#This Row],[DL_DUM]]+'[1]9'!M$22*Table6[[#This Row],[CT_DUM]]+'[1]9'!M$23*Table6[[#This Row],[PA_DUM]]+'[1]9'!M$24*Table6[[#This Row],[NY_DUM]]+'[1]9'!M$25*Table6[[#This Row],[NJ_DUM]]</f>
        <v>8.5480987160946942</v>
      </c>
      <c r="BF315" s="9">
        <f>Table6[[#This Row],[sales]]-Table6[[#This Row],[Pred_9]]</f>
        <v>4612.5466227966854</v>
      </c>
      <c r="BG315" s="9">
        <f>ABS(Table6[[#This Row],[Red_9]]/Table6[[#This Row],[sales]])</f>
        <v>0.99815020049766556</v>
      </c>
      <c r="BH315" s="9">
        <f>'[1]10'!P$22+'[1]10'!P$30*Table6[[#This Row],[LNTV]]+'[1]10'!P$29*Table6[[#This Row],[LNRADIOLING]]+'[1]10'!P$24*Table6[[#This Row],[LNONLINELING]]+'[1]10'!P$23*Table6[[#This Row],[DL_DUM]]+'[1]10'!P$25*Table6[[#This Row],[CT_DUM]]+'[1]10'!P$26*Table6[[#This Row],[PA_DUM]]+'[1]10'!P$27*Table6[[#This Row],[NY_DUM]]+'[1]10'!P$28*Table6[[#This Row],[NJ_DUM]]</f>
        <v>8.4611900069872128</v>
      </c>
      <c r="BI315" s="9">
        <f>Table6[[#This Row],[sales]]-Table6[[#This Row],[Pred_10]]</f>
        <v>4612.6335315057922</v>
      </c>
      <c r="BJ315" s="45">
        <f>ABS(Table6[[#This Row],[Red_10]]/Table6[[#This Row],[sales]])</f>
        <v>0.99816900745020487</v>
      </c>
      <c r="BK315" s="9">
        <f>'[1]11'!P$32+'[1]11'!P$40*Table6[[#This Row],[LNONLINELING]]+'[1]11'!P$39*Table6[[#This Row],[LNRADIOLING]]+'[1]11'!P$38*Table6[[#This Row],[LNTVLING]]+'[1]11'!P$33*Table6[[#This Row],[DL_DUM]]+'[1]11'!P$34*Table6[[#This Row],[CT_DUM]]+'[1]11'!P$35*Table6[[#This Row],[PA_DUM]]+'[1]11'!P$36*Table6[[#This Row],[NY_DUM]]+'[1]11'!P$37*Table6[[#This Row],[NJ_DUM]]</f>
        <v>8.4541401721651361</v>
      </c>
      <c r="BL315" s="9">
        <f>Table6[[#This Row],[sales]]-Table6[[#This Row],[ Pred_11]]</f>
        <v>4612.6405813406145</v>
      </c>
      <c r="BM315" s="47">
        <f>ABS(Table6[[#This Row],[ Red_11]]/Table6[[#This Row],[sales]])</f>
        <v>0.99817053302698855</v>
      </c>
      <c r="BN315" s="9">
        <f>'[1]12'!K$22+'[1]12'!K$28*Table6[[#This Row],[COMBINE LN LING]]+'[1]12'!K$23*Table6[[#This Row],[DL_DUM]]+'[1]12'!K$24*Table6[[#This Row],[CT_DUM]]+'[1]12'!K$25*Table6[[#This Row],[PA_DUM]]+'[1]12'!K$26*Table6[[#This Row],[NY_DUM]]+'[1]12'!K$27*Table6[[#This Row],[NJ_DUM]]</f>
        <v>8.5923248611502565</v>
      </c>
      <c r="BO315" s="9">
        <f>Table6[[#This Row],[sales]]-Table6[[#This Row],[ Pred_12]]</f>
        <v>4612.5023966516292</v>
      </c>
      <c r="BP315" s="47">
        <f>ABS(Table6[[#This Row],[ Red_12]]/Table6[[#This Row],[sales]])</f>
        <v>0.99814063000674913</v>
      </c>
      <c r="BQ315">
        <f>LN(G315+'2019 Totals and Calculations'!C$18)</f>
        <v>8.592023085222511</v>
      </c>
      <c r="BR315">
        <f>LN(Table6[[#This Row],[PROF RADIO]]+'2019 Totals and Calculations'!D$18)</f>
        <v>6.7060237112610102</v>
      </c>
      <c r="BS315">
        <f>LN(Table6[[#This Row],[ONLINE LINGERING]]+'2019 Totals and Calculations'!E$18)</f>
        <v>6.0491673778758415</v>
      </c>
      <c r="BT315">
        <f>MONTH(Table6[[#This Row],[Date]])</f>
        <v>12</v>
      </c>
      <c r="BU315">
        <f t="shared" si="121"/>
        <v>0</v>
      </c>
      <c r="BV315">
        <f t="shared" si="122"/>
        <v>0</v>
      </c>
      <c r="BW315">
        <f t="shared" si="123"/>
        <v>0</v>
      </c>
      <c r="BX315">
        <f t="shared" si="124"/>
        <v>0</v>
      </c>
      <c r="BY315">
        <f t="shared" si="125"/>
        <v>0</v>
      </c>
      <c r="BZ315">
        <f t="shared" si="126"/>
        <v>0</v>
      </c>
      <c r="CA315">
        <f t="shared" si="127"/>
        <v>0</v>
      </c>
      <c r="CB315">
        <f t="shared" si="128"/>
        <v>0</v>
      </c>
      <c r="CC315">
        <f t="shared" si="129"/>
        <v>0</v>
      </c>
      <c r="CD315">
        <f t="shared" si="130"/>
        <v>0</v>
      </c>
      <c r="CE315">
        <f t="shared" si="131"/>
        <v>0</v>
      </c>
      <c r="CF315">
        <f t="shared" si="132"/>
        <v>1</v>
      </c>
      <c r="CG315">
        <f t="shared" si="133"/>
        <v>157</v>
      </c>
      <c r="CH31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4023.1109155102195</v>
      </c>
      <c r="CI315" s="79">
        <f>Table6[[#This Row],[sales]]-CH315</f>
        <v>597.98380600256041</v>
      </c>
      <c r="CJ315">
        <f>ABS(Table6[[#This Row],[sales]]-CH315)/Table6[[#This Row],[sales]]</f>
        <v>0.1294030618370017</v>
      </c>
      <c r="CK31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4195.2406883039857</v>
      </c>
      <c r="CL315" s="79">
        <f>Table6[[#This Row],[sales]]-CK315</f>
        <v>425.85403320879414</v>
      </c>
      <c r="CM315">
        <f>ABS(Table6[[#This Row],[sales]]-CK315)/Table6[[#This Row],[sales]]</f>
        <v>9.2154361438707935E-2</v>
      </c>
      <c r="CN31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4107.1523371546255</v>
      </c>
      <c r="CO315" s="79">
        <f>Table6[[#This Row],[sales]]-CN315</f>
        <v>513.94238435815441</v>
      </c>
      <c r="CP315">
        <f>ABS(Table6[[#This Row],[sales]]-CN315)/Table6[[#This Row],[sales]]</f>
        <v>0.11121658726569193</v>
      </c>
      <c r="CQ31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4415.7449039898092</v>
      </c>
      <c r="CR315" s="79">
        <f>Table6[[#This Row],[sales]]-CQ315</f>
        <v>205.34981752297062</v>
      </c>
      <c r="CS315">
        <f>ABS(Table6[[#This Row],[sales]]-CQ315)/Table6[[#This Row],[sales]]</f>
        <v>4.4437482868939442E-2</v>
      </c>
    </row>
    <row r="316" spans="1:97" x14ac:dyDescent="0.2">
      <c r="A316">
        <v>315</v>
      </c>
      <c r="B316" t="s">
        <v>480</v>
      </c>
      <c r="C316" s="5">
        <v>42736</v>
      </c>
      <c r="D316" s="6">
        <v>2430</v>
      </c>
      <c r="E316" s="8">
        <f>YEAR(Table6[[#This Row],[Date]])</f>
        <v>2017</v>
      </c>
      <c r="F316" s="6">
        <f>Table6[[#This Row],[TV_State]]+Table6[[#This Row],[Radio_State]]+Table6[[#This Row],[Online]]</f>
        <v>2970</v>
      </c>
      <c r="G316" s="6">
        <f t="shared" si="108"/>
        <v>2430</v>
      </c>
      <c r="H316" s="6">
        <f>LN(Table6[[#This Row],[PROF TV LING]])</f>
        <v>7.7956465363345941</v>
      </c>
      <c r="I316" s="6">
        <f t="shared" si="109"/>
        <v>7.7956465363345941</v>
      </c>
      <c r="J316" s="6">
        <v>360</v>
      </c>
      <c r="K316" s="6">
        <f t="shared" si="114"/>
        <v>360</v>
      </c>
      <c r="L316" s="6">
        <f>0.5*J315+0.5*Table6[[#This Row],[Radio_State]]</f>
        <v>561.01441302328021</v>
      </c>
      <c r="M316" s="6">
        <f>LN(Table6[[#This Row],[RADIO LINGERING ]])</f>
        <v>6.3297465968562721</v>
      </c>
      <c r="N316" s="6">
        <f t="shared" si="110"/>
        <v>5.8861040314501558</v>
      </c>
      <c r="O316" s="6">
        <v>180</v>
      </c>
      <c r="P316" s="6">
        <f t="shared" si="111"/>
        <v>180</v>
      </c>
      <c r="Q316" s="6">
        <f>0.3*O315+0.7*Table6[[#This Row],[Online]]</f>
        <v>240.30432390698405</v>
      </c>
      <c r="R316" s="6">
        <f>LN(Table6[[#This Row],[ONLINE LINGERING]])</f>
        <v>5.481906136367404</v>
      </c>
      <c r="S316" s="6">
        <f t="shared" si="112"/>
        <v>5.1929568508902104</v>
      </c>
      <c r="T316" s="6">
        <v>1913.2431687368016</v>
      </c>
      <c r="U316" s="6">
        <f t="shared" si="113"/>
        <v>7.5565550751815271</v>
      </c>
      <c r="V316" s="8">
        <f>YEAR(Table6[[#This Row],[Date]])</f>
        <v>2017</v>
      </c>
      <c r="W316" s="8">
        <f>WEEKNUM(Table6[[#This Row],[Date]])</f>
        <v>1</v>
      </c>
      <c r="X316" t="s">
        <v>481</v>
      </c>
      <c r="Y316" s="9">
        <f>Table6[[#This Row],[LNTVLING]]+Table6[[#This Row],[LNRADIOLING]]+Table6[[#This Row],[LNONLINELING]]</f>
        <v>19.607299269558268</v>
      </c>
      <c r="Z316">
        <f t="shared" si="134"/>
        <v>1</v>
      </c>
      <c r="AA316">
        <f t="shared" si="115"/>
        <v>0</v>
      </c>
      <c r="AB316">
        <f t="shared" si="116"/>
        <v>0</v>
      </c>
      <c r="AC316">
        <f t="shared" si="117"/>
        <v>1</v>
      </c>
      <c r="AD316">
        <f t="shared" si="118"/>
        <v>0</v>
      </c>
      <c r="AE316">
        <f t="shared" si="119"/>
        <v>0</v>
      </c>
      <c r="AF316">
        <f t="shared" si="120"/>
        <v>0</v>
      </c>
      <c r="AG316" s="9">
        <f>'[1]1'!J$20+'[1]1'!J$21*Table6[[#This Row],[TV_State]]</f>
        <v>3719.464978110921</v>
      </c>
      <c r="AH316" s="9">
        <f>Table6[[#This Row],[sales]]-Table6[[#This Row],[Pred_1]]</f>
        <v>-1806.2218093741194</v>
      </c>
      <c r="AI316">
        <f>ABS(Table6[[#This Row],[Res_1]])/Table6[[#This Row],[sales]]</f>
        <v>0.94406285562052106</v>
      </c>
      <c r="AJ316" s="9">
        <f>'[1]2'!J$20+'[1]2'!J$21*Table6[[#This Row],[Radio_State]]</f>
        <v>3294.7015352848803</v>
      </c>
      <c r="AK316" s="9">
        <f>Table6[[#This Row],[sales]]-Table6[[#This Row],[ Pred_2 ]]</f>
        <v>-1381.4583665480786</v>
      </c>
      <c r="AL316">
        <f>ABS(Table6[[#This Row],[ Res_2 ]])/Table6[[#This Row],[sales]]</f>
        <v>0.72205059404977345</v>
      </c>
      <c r="AM316" s="10">
        <f>'[1]3'!J$20+'[1]3'!J$21*Data!O316</f>
        <v>2840.6479863855257</v>
      </c>
      <c r="AN316" s="9">
        <f>Table6[[#This Row],[sales]]-Table6[[#This Row],[Pred_3]]</f>
        <v>-927.40481764872402</v>
      </c>
      <c r="AO316" s="9">
        <f>ABS(Table6[[#This Row],[Res_3]])/Table6[[#This Row],[sales]]</f>
        <v>0.48472919323738295</v>
      </c>
      <c r="AP316" s="9">
        <f>'[1]4'!L$21+'[1]4'!L$27*Table6[[#This Row],[TV_State]]+'[1]4'!L$22*Table6[[#This Row],[NJ_DUM]]+'[1]4'!L$23*Table6[[#This Row],[NY_DUM]]+'[1]4'!L$24*Table6[[#This Row],[PA_DUM]]+'[1]4'!L$25*Table6[[#This Row],[CT_DUM]]+'[1]4'!L$26*Table6[[#This Row],[DL_DUM]]</f>
        <v>773.84096137462893</v>
      </c>
      <c r="AQ316" s="9">
        <f>Table6[[#This Row],[sales]]-Table6[[#This Row],[Pred_4]]</f>
        <v>1139.4022073621727</v>
      </c>
      <c r="AR316">
        <f>ABS(Table6[[#This Row],[Res_4]]/Table6[[#This Row],[sales]])</f>
        <v>0.59553444433017411</v>
      </c>
      <c r="AS316" s="9">
        <f>'[1]5'!L$20+'[1]5'!L$26*Table6[[#This Row],[Radio_State]]+'[1]5'!L$21*Table6[[#This Row],[NJ_DUM]]+'[1]5'!L$22*Table6[[#This Row],[NY_DUM]]+'[1]5'!L$23*Table6[[#This Row],[PA_DUM]]+'[1]5'!L$24*Table6[[#This Row],[CT_DUM]]+'[1]5'!L$25*Table6[[#This Row],[DL_DUM]]</f>
        <v>830.565838137274</v>
      </c>
      <c r="AT316" s="9">
        <f>Table6[[#This Row],[sales]]-Table6[[#This Row],[Pred_5]]</f>
        <v>1082.6773305995275</v>
      </c>
      <c r="AU316" s="9">
        <f>ABS(Table6[[#This Row],[Red_5]]/Table6[[#This Row],[sales]])</f>
        <v>0.56588589902785524</v>
      </c>
      <c r="AV316" s="9">
        <f>'[1]6'!L$20+'[1]6'!L$26*Table6[[#This Row],[Online]]+'[1]6'!L$21*Table6[[#This Row],[NJ_DUM]]+'[1]6'!L$22*Table6[[#This Row],[NY_DUM]]+'[1]6'!L$23*Table6[[#This Row],[PA_DUM]]+'[1]6'!L$24*Table6[[#This Row],[CT_DUM]]+'[1]6'!L$25*Table6[[#This Row],[DL_DUM]]</f>
        <v>777.4525631814322</v>
      </c>
      <c r="AW316" s="9">
        <f>Table6[[#This Row],[sales]]-Table6[[#This Row],[Pred_6]]</f>
        <v>1135.7906055553694</v>
      </c>
      <c r="AX316" s="9">
        <f>ABS(Table6[[#This Row],[Red_6]]/Table6[[#This Row],[sales]])</f>
        <v>0.59364675861106719</v>
      </c>
      <c r="AY316" s="9">
        <f>'[1]7'!L$21+'[1]7'!L$27*Table6[[#This Row],[LNTV]]+'[1]7'!L$22*Table6[[#This Row],[NJ_DUM]]+'[1]7'!L$23*Table6[[#This Row],[NY_DUM]]+'[1]7'!L$24*Table6[[#This Row],[PA_DUM]]+'[1]7'!L$25*Table6[[#This Row],[CT_DUM]]+'[1]7'!L$26*Table6[[#This Row],[DL_DUM]]</f>
        <v>6.0084274218209694</v>
      </c>
      <c r="AZ316" s="9">
        <f>Table6[[#This Row],[sales]]-Table6[[#This Row],[Pred_7]]</f>
        <v>1907.2347413149807</v>
      </c>
      <c r="BA316" s="9">
        <f>ABS(Table6[[#This Row],[Red_7]]/Table6[[#This Row],[sales]])</f>
        <v>0.99685955893113787</v>
      </c>
      <c r="BB316" s="9">
        <f>'[1]8'!O$22+'[1]8'!O$28*Table6[[#This Row],[LNRADIOLING]]+'[1]8'!O$23*Table6[[#This Row],[DL_DUM]]+'[1]8'!O$24*Table6[[#This Row],[CT_DUM]]+'[1]8'!O$25*Table6[[#This Row],[PA_DUM]]+'[1]8'!O$26*Table6[[#This Row],[NY_DUM]]+'[1]8'!O$27*Table6[[#This Row],[NJ_DUM]]</f>
        <v>8.347756051326872</v>
      </c>
      <c r="BC316" s="9">
        <f>Table6[[#This Row],[sales]]-Table6[[#This Row],[Pred_8]]</f>
        <v>1904.8954126854749</v>
      </c>
      <c r="BD316" s="9">
        <f>ABS(Table6[[#This Row],[Red_8]]/Table6[[#This Row],[sales]])</f>
        <v>0.99563685568686056</v>
      </c>
      <c r="BE316" s="9">
        <f>'[1]9'!M$19+'[1]9'!M$21*Table6[[#This Row],[LNONLINE]]+'[1]9'!M$20*Table6[[#This Row],[DL_DUM]]+'[1]9'!M$22*Table6[[#This Row],[CT_DUM]]+'[1]9'!M$23*Table6[[#This Row],[PA_DUM]]+'[1]9'!M$24*Table6[[#This Row],[NY_DUM]]+'[1]9'!M$25*Table6[[#This Row],[NJ_DUM]]</f>
        <v>8.2344496148335153</v>
      </c>
      <c r="BF316" s="9">
        <f>Table6[[#This Row],[sales]]-Table6[[#This Row],[Pred_9]]</f>
        <v>1905.0087191219682</v>
      </c>
      <c r="BG316" s="9">
        <f>ABS(Table6[[#This Row],[Red_9]]/Table6[[#This Row],[sales]])</f>
        <v>0.99569607786956316</v>
      </c>
      <c r="BH316" s="9">
        <f>'[1]10'!P$22+'[1]10'!P$30*Table6[[#This Row],[LNTV]]+'[1]10'!P$29*Table6[[#This Row],[LNRADIOLING]]+'[1]10'!P$24*Table6[[#This Row],[LNONLINELING]]+'[1]10'!P$23*Table6[[#This Row],[DL_DUM]]+'[1]10'!P$25*Table6[[#This Row],[CT_DUM]]+'[1]10'!P$26*Table6[[#This Row],[PA_DUM]]+'[1]10'!P$27*Table6[[#This Row],[NY_DUM]]+'[1]10'!P$28*Table6[[#This Row],[NJ_DUM]]</f>
        <v>8.1630359958900431</v>
      </c>
      <c r="BI316" s="9">
        <f>Table6[[#This Row],[sales]]-Table6[[#This Row],[Pred_10]]</f>
        <v>1905.0801327409115</v>
      </c>
      <c r="BJ316" s="45">
        <f>ABS(Table6[[#This Row],[Red_10]]/Table6[[#This Row],[sales]])</f>
        <v>0.99573340381960973</v>
      </c>
      <c r="BK316" s="9">
        <f>'[1]11'!P$32+'[1]11'!P$40*Table6[[#This Row],[LNONLINELING]]+'[1]11'!P$39*Table6[[#This Row],[LNRADIOLING]]+'[1]11'!P$38*Table6[[#This Row],[LNTVLING]]+'[1]11'!P$33*Table6[[#This Row],[DL_DUM]]+'[1]11'!P$34*Table6[[#This Row],[CT_DUM]]+'[1]11'!P$35*Table6[[#This Row],[PA_DUM]]+'[1]11'!P$36*Table6[[#This Row],[NY_DUM]]+'[1]11'!P$37*Table6[[#This Row],[NJ_DUM]]</f>
        <v>8.1298746288674533</v>
      </c>
      <c r="BL316" s="9">
        <f>Table6[[#This Row],[sales]]-Table6[[#This Row],[ Pred_11]]</f>
        <v>1905.1132941079343</v>
      </c>
      <c r="BM316" s="47">
        <f>ABS(Table6[[#This Row],[ Red_11]]/Table6[[#This Row],[sales]])</f>
        <v>0.99575073636131939</v>
      </c>
      <c r="BN316" s="9">
        <f>'[1]12'!K$22+'[1]12'!K$28*Table6[[#This Row],[COMBINE LN LING]]+'[1]12'!K$23*Table6[[#This Row],[DL_DUM]]+'[1]12'!K$24*Table6[[#This Row],[CT_DUM]]+'[1]12'!K$25*Table6[[#This Row],[PA_DUM]]+'[1]12'!K$26*Table6[[#This Row],[NY_DUM]]+'[1]12'!K$27*Table6[[#This Row],[NJ_DUM]]</f>
        <v>8.4151598645907875</v>
      </c>
      <c r="BO316" s="9">
        <f>Table6[[#This Row],[sales]]-Table6[[#This Row],[ Pred_12]]</f>
        <v>1904.8280088722108</v>
      </c>
      <c r="BP316" s="47">
        <f>ABS(Table6[[#This Row],[ Red_12]]/Table6[[#This Row],[sales]])</f>
        <v>0.99560162555283194</v>
      </c>
      <c r="BQ316">
        <f>LN(G316+'2019 Totals and Calculations'!C$18)</f>
        <v>7.9342424794515365</v>
      </c>
      <c r="BR316">
        <f>LN(Table6[[#This Row],[PROF RADIO]]+'2019 Totals and Calculations'!D$18)</f>
        <v>6.0467960468489359</v>
      </c>
      <c r="BS316">
        <f>LN(Table6[[#This Row],[ONLINE LINGERING]]+'2019 Totals and Calculations'!E$18)</f>
        <v>5.6496137800374857</v>
      </c>
      <c r="BT316">
        <f>MONTH(Table6[[#This Row],[Date]])</f>
        <v>1</v>
      </c>
      <c r="BU316">
        <f t="shared" si="121"/>
        <v>1</v>
      </c>
      <c r="BV316">
        <f t="shared" si="122"/>
        <v>0</v>
      </c>
      <c r="BW316">
        <f t="shared" si="123"/>
        <v>0</v>
      </c>
      <c r="BX316">
        <f t="shared" si="124"/>
        <v>0</v>
      </c>
      <c r="BY316">
        <f t="shared" si="125"/>
        <v>0</v>
      </c>
      <c r="BZ316">
        <f t="shared" si="126"/>
        <v>0</v>
      </c>
      <c r="CA316">
        <f t="shared" si="127"/>
        <v>0</v>
      </c>
      <c r="CB316">
        <f t="shared" si="128"/>
        <v>0</v>
      </c>
      <c r="CC316">
        <f t="shared" si="129"/>
        <v>0</v>
      </c>
      <c r="CD316">
        <f t="shared" si="130"/>
        <v>0</v>
      </c>
      <c r="CE316">
        <f t="shared" si="131"/>
        <v>0</v>
      </c>
      <c r="CF316">
        <f t="shared" si="132"/>
        <v>0</v>
      </c>
      <c r="CG316">
        <f t="shared" si="133"/>
        <v>1</v>
      </c>
      <c r="CH31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2201.5165477397691</v>
      </c>
      <c r="CI316" s="79">
        <f>Table6[[#This Row],[sales]]-CH316</f>
        <v>-288.27337900296743</v>
      </c>
      <c r="CJ316">
        <f>ABS(Table6[[#This Row],[sales]]-CH316)/Table6[[#This Row],[sales]]</f>
        <v>0.15067262944589363</v>
      </c>
      <c r="CK31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2209.1363099538012</v>
      </c>
      <c r="CL316" s="79">
        <f>Table6[[#This Row],[sales]]-CK316</f>
        <v>-295.89314121699954</v>
      </c>
      <c r="CM316">
        <f>ABS(Table6[[#This Row],[sales]]-CK316)/Table6[[#This Row],[sales]]</f>
        <v>0.15465527124414605</v>
      </c>
      <c r="CN31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2143.7711762449453</v>
      </c>
      <c r="CO316" s="79">
        <f>Table6[[#This Row],[sales]]-CN316</f>
        <v>-230.52800750814367</v>
      </c>
      <c r="CP316">
        <f>ABS(Table6[[#This Row],[sales]]-CN316)/Table6[[#This Row],[sales]]</f>
        <v>0.12049069939204191</v>
      </c>
      <c r="CQ31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2188.9579330314759</v>
      </c>
      <c r="CR316" s="79">
        <f>Table6[[#This Row],[sales]]-CQ316</f>
        <v>-275.7147642946743</v>
      </c>
      <c r="CS316">
        <f>ABS(Table6[[#This Row],[sales]]-CQ316)/Table6[[#This Row],[sales]]</f>
        <v>0.14410858420924719</v>
      </c>
    </row>
    <row r="317" spans="1:97" x14ac:dyDescent="0.2">
      <c r="A317">
        <v>316</v>
      </c>
      <c r="B317" t="s">
        <v>480</v>
      </c>
      <c r="C317" s="5">
        <v>42743</v>
      </c>
      <c r="D317" s="6">
        <v>2551.5</v>
      </c>
      <c r="E317" s="8">
        <f>YEAR(Table6[[#This Row],[Date]])</f>
        <v>2017</v>
      </c>
      <c r="F317" s="6">
        <f>Table6[[#This Row],[TV_State]]+Table6[[#This Row],[Radio_State]]+Table6[[#This Row],[Online]]</f>
        <v>3118.5</v>
      </c>
      <c r="G317" s="6">
        <f t="shared" si="108"/>
        <v>2466.4499999999998</v>
      </c>
      <c r="H317" s="6">
        <f>LN(Table6[[#This Row],[PROF TV LING]])</f>
        <v>7.810535148828345</v>
      </c>
      <c r="I317" s="6">
        <f t="shared" si="109"/>
        <v>7.8444367005040263</v>
      </c>
      <c r="J317" s="6">
        <v>378</v>
      </c>
      <c r="K317" s="6">
        <f t="shared" si="114"/>
        <v>369</v>
      </c>
      <c r="L317" s="6">
        <f>0.5*J316+0.5*Table6[[#This Row],[Radio_State]]</f>
        <v>369</v>
      </c>
      <c r="M317" s="6">
        <f>LN(Table6[[#This Row],[RADIO LINGERING ]])</f>
        <v>5.9107966440405271</v>
      </c>
      <c r="N317" s="6">
        <f t="shared" si="110"/>
        <v>5.934894195619588</v>
      </c>
      <c r="O317" s="6">
        <v>189</v>
      </c>
      <c r="P317" s="6">
        <f t="shared" si="111"/>
        <v>186.29999999999998</v>
      </c>
      <c r="Q317" s="6">
        <f>0.3*O316+0.7*Table6[[#This Row],[Online]]</f>
        <v>186.29999999999998</v>
      </c>
      <c r="R317" s="6">
        <f>LN(Table6[[#This Row],[ONLINE LINGERING]])</f>
        <v>5.2273582776075429</v>
      </c>
      <c r="S317" s="6">
        <f t="shared" si="112"/>
        <v>5.2417470150596426</v>
      </c>
      <c r="T317" s="6">
        <v>2164.6005128908396</v>
      </c>
      <c r="U317" s="6">
        <f t="shared" si="113"/>
        <v>7.679991102805876</v>
      </c>
      <c r="V317" s="8">
        <f>YEAR(Table6[[#This Row],[Date]])</f>
        <v>2017</v>
      </c>
      <c r="W317" s="8">
        <f>WEEKNUM(Table6[[#This Row],[Date]])</f>
        <v>2</v>
      </c>
      <c r="X317" t="s">
        <v>482</v>
      </c>
      <c r="Y317" s="9">
        <f>Table6[[#This Row],[LNTVLING]]+Table6[[#This Row],[LNRADIOLING]]+Table6[[#This Row],[LNONLINELING]]</f>
        <v>18.948690070476417</v>
      </c>
      <c r="Z317">
        <f t="shared" si="134"/>
        <v>1</v>
      </c>
      <c r="AA317">
        <f t="shared" si="115"/>
        <v>0</v>
      </c>
      <c r="AB317">
        <f t="shared" si="116"/>
        <v>0</v>
      </c>
      <c r="AC317">
        <f t="shared" si="117"/>
        <v>1</v>
      </c>
      <c r="AD317">
        <f t="shared" si="118"/>
        <v>0</v>
      </c>
      <c r="AE317">
        <f t="shared" si="119"/>
        <v>0</v>
      </c>
      <c r="AF317">
        <f t="shared" si="120"/>
        <v>0</v>
      </c>
      <c r="AG317" s="9">
        <f>'[1]1'!J$20+'[1]1'!J$21*Table6[[#This Row],[TV_State]]</f>
        <v>3838.9515997436511</v>
      </c>
      <c r="AH317" s="9">
        <f>Table6[[#This Row],[sales]]-Table6[[#This Row],[Pred_1]]</f>
        <v>-1674.3510868528115</v>
      </c>
      <c r="AI317">
        <f>ABS(Table6[[#This Row],[Res_1]])/Table6[[#This Row],[sales]]</f>
        <v>0.77351505595677028</v>
      </c>
      <c r="AJ317" s="9">
        <f>'[1]2'!J$20+'[1]2'!J$21*Table6[[#This Row],[Radio_State]]</f>
        <v>3373.7225218492486</v>
      </c>
      <c r="AK317" s="9">
        <f>Table6[[#This Row],[sales]]-Table6[[#This Row],[ Pred_2 ]]</f>
        <v>-1209.122008958409</v>
      </c>
      <c r="AL317">
        <f>ABS(Table6[[#This Row],[ Res_2 ]])/Table6[[#This Row],[sales]]</f>
        <v>0.55858898755577668</v>
      </c>
      <c r="AM317" s="10">
        <f>'[1]3'!J$20+'[1]3'!J$21*Data!O317</f>
        <v>2892.6438766185593</v>
      </c>
      <c r="AN317" s="9">
        <f>Table6[[#This Row],[sales]]-Table6[[#This Row],[Pred_3]]</f>
        <v>-728.04336372771968</v>
      </c>
      <c r="AO317" s="9">
        <f>ABS(Table6[[#This Row],[Res_3]])/Table6[[#This Row],[sales]]</f>
        <v>0.3363407517424139</v>
      </c>
      <c r="AP317" s="9">
        <f>'[1]4'!L$21+'[1]4'!L$27*Table6[[#This Row],[TV_State]]+'[1]4'!L$22*Table6[[#This Row],[NJ_DUM]]+'[1]4'!L$23*Table6[[#This Row],[NY_DUM]]+'[1]4'!L$24*Table6[[#This Row],[PA_DUM]]+'[1]4'!L$25*Table6[[#This Row],[CT_DUM]]+'[1]4'!L$26*Table6[[#This Row],[DL_DUM]]</f>
        <v>800.64150972606922</v>
      </c>
      <c r="AQ317" s="9">
        <f>Table6[[#This Row],[sales]]-Table6[[#This Row],[Pred_4]]</f>
        <v>1363.9590031647704</v>
      </c>
      <c r="AR317">
        <f>ABS(Table6[[#This Row],[Res_4]]/Table6[[#This Row],[sales]])</f>
        <v>0.63012042870820228</v>
      </c>
      <c r="AS317" s="9">
        <f>'[1]5'!L$20+'[1]5'!L$26*Table6[[#This Row],[Radio_State]]+'[1]5'!L$21*Table6[[#This Row],[NJ_DUM]]+'[1]5'!L$22*Table6[[#This Row],[NY_DUM]]+'[1]5'!L$23*Table6[[#This Row],[PA_DUM]]+'[1]5'!L$24*Table6[[#This Row],[CT_DUM]]+'[1]5'!L$25*Table6[[#This Row],[DL_DUM]]</f>
        <v>862.27455362778528</v>
      </c>
      <c r="AT317" s="9">
        <f>Table6[[#This Row],[sales]]-Table6[[#This Row],[Pred_5]]</f>
        <v>1302.3259592630543</v>
      </c>
      <c r="AU317" s="9">
        <f>ABS(Table6[[#This Row],[Red_5]]/Table6[[#This Row],[sales]])</f>
        <v>0.60164725615988546</v>
      </c>
      <c r="AV317" s="9">
        <f>'[1]6'!L$20+'[1]6'!L$26*Table6[[#This Row],[Online]]+'[1]6'!L$21*Table6[[#This Row],[NJ_DUM]]+'[1]6'!L$22*Table6[[#This Row],[NY_DUM]]+'[1]6'!L$23*Table6[[#This Row],[PA_DUM]]+'[1]6'!L$24*Table6[[#This Row],[CT_DUM]]+'[1]6'!L$25*Table6[[#This Row],[DL_DUM]]</f>
        <v>816.62288139982684</v>
      </c>
      <c r="AW317" s="9">
        <f>Table6[[#This Row],[sales]]-Table6[[#This Row],[Pred_6]]</f>
        <v>1347.9776314910127</v>
      </c>
      <c r="AX317" s="9">
        <f>ABS(Table6[[#This Row],[Red_6]]/Table6[[#This Row],[sales]])</f>
        <v>0.62273737045861588</v>
      </c>
      <c r="AY317" s="9">
        <f>'[1]7'!L$21+'[1]7'!L$27*Table6[[#This Row],[LNTV]]+'[1]7'!L$22*Table6[[#This Row],[NJ_DUM]]+'[1]7'!L$23*Table6[[#This Row],[NY_DUM]]+'[1]7'!L$24*Table6[[#This Row],[PA_DUM]]+'[1]7'!L$25*Table6[[#This Row],[CT_DUM]]+'[1]7'!L$26*Table6[[#This Row],[DL_DUM]]</f>
        <v>6.0138277362305734</v>
      </c>
      <c r="AZ317" s="9">
        <f>Table6[[#This Row],[sales]]-Table6[[#This Row],[Pred_7]]</f>
        <v>2158.5866851546089</v>
      </c>
      <c r="BA317" s="9">
        <f>ABS(Table6[[#This Row],[Red_7]]/Table6[[#This Row],[sales]])</f>
        <v>0.99722173782163659</v>
      </c>
      <c r="BB317" s="9">
        <f>'[1]8'!O$22+'[1]8'!O$28*Table6[[#This Row],[LNRADIOLING]]+'[1]8'!O$23*Table6[[#This Row],[DL_DUM]]+'[1]8'!O$24*Table6[[#This Row],[CT_DUM]]+'[1]8'!O$25*Table6[[#This Row],[PA_DUM]]+'[1]8'!O$26*Table6[[#This Row],[NY_DUM]]+'[1]8'!O$27*Table6[[#This Row],[NJ_DUM]]</f>
        <v>8.317867765884289</v>
      </c>
      <c r="BC317" s="9">
        <f>Table6[[#This Row],[sales]]-Table6[[#This Row],[Pred_8]]</f>
        <v>2156.2826451249553</v>
      </c>
      <c r="BD317" s="9">
        <f>ABS(Table6[[#This Row],[Red_8]]/Table6[[#This Row],[sales]])</f>
        <v>0.99615731969185584</v>
      </c>
      <c r="BE317" s="9">
        <f>'[1]9'!M$19+'[1]9'!M$21*Table6[[#This Row],[LNONLINE]]+'[1]9'!M$20*Table6[[#This Row],[DL_DUM]]+'[1]9'!M$22*Table6[[#This Row],[CT_DUM]]+'[1]9'!M$23*Table6[[#This Row],[PA_DUM]]+'[1]9'!M$24*Table6[[#This Row],[NY_DUM]]+'[1]9'!M$25*Table6[[#This Row],[NJ_DUM]]</f>
        <v>8.2498974319524869</v>
      </c>
      <c r="BF317" s="9">
        <f>Table6[[#This Row],[sales]]-Table6[[#This Row],[Pred_9]]</f>
        <v>2156.3506154588872</v>
      </c>
      <c r="BG317" s="9">
        <f>ABS(Table6[[#This Row],[Red_9]]/Table6[[#This Row],[sales]])</f>
        <v>0.99618872055937258</v>
      </c>
      <c r="BH317" s="9">
        <f>'[1]10'!P$22+'[1]10'!P$30*Table6[[#This Row],[LNTV]]+'[1]10'!P$29*Table6[[#This Row],[LNRADIOLING]]+'[1]10'!P$24*Table6[[#This Row],[LNONLINELING]]+'[1]10'!P$23*Table6[[#This Row],[DL_DUM]]+'[1]10'!P$25*Table6[[#This Row],[CT_DUM]]+'[1]10'!P$26*Table6[[#This Row],[PA_DUM]]+'[1]10'!P$27*Table6[[#This Row],[NY_DUM]]+'[1]10'!P$28*Table6[[#This Row],[NJ_DUM]]</f>
        <v>8.1643842842184533</v>
      </c>
      <c r="BI317" s="9">
        <f>Table6[[#This Row],[sales]]-Table6[[#This Row],[Pred_10]]</f>
        <v>2156.436128606621</v>
      </c>
      <c r="BJ317" s="45">
        <f>ABS(Table6[[#This Row],[Red_10]]/Table6[[#This Row],[sales]])</f>
        <v>0.99622822583862602</v>
      </c>
      <c r="BK317" s="9">
        <f>'[1]11'!P$32+'[1]11'!P$40*Table6[[#This Row],[LNONLINELING]]+'[1]11'!P$39*Table6[[#This Row],[LNRADIOLING]]+'[1]11'!P$38*Table6[[#This Row],[LNTVLING]]+'[1]11'!P$33*Table6[[#This Row],[DL_DUM]]+'[1]11'!P$34*Table6[[#This Row],[CT_DUM]]+'[1]11'!P$35*Table6[[#This Row],[PA_DUM]]+'[1]11'!P$36*Table6[[#This Row],[NY_DUM]]+'[1]11'!P$37*Table6[[#This Row],[NJ_DUM]]</f>
        <v>8.0814857882628583</v>
      </c>
      <c r="BL317" s="9">
        <f>Table6[[#This Row],[sales]]-Table6[[#This Row],[ Pred_11]]</f>
        <v>2156.5190271025767</v>
      </c>
      <c r="BM317" s="47">
        <f>ABS(Table6[[#This Row],[ Red_11]]/Table6[[#This Row],[sales]])</f>
        <v>0.99626652320364184</v>
      </c>
      <c r="BN317" s="9">
        <f>'[1]12'!K$22+'[1]12'!K$28*Table6[[#This Row],[COMBINE LN LING]]+'[1]12'!K$23*Table6[[#This Row],[DL_DUM]]+'[1]12'!K$24*Table6[[#This Row],[CT_DUM]]+'[1]12'!K$25*Table6[[#This Row],[PA_DUM]]+'[1]12'!K$26*Table6[[#This Row],[NY_DUM]]+'[1]12'!K$27*Table6[[#This Row],[NJ_DUM]]</f>
        <v>8.3517780316311203</v>
      </c>
      <c r="BO317" s="9">
        <f>Table6[[#This Row],[sales]]-Table6[[#This Row],[ Pred_12]]</f>
        <v>2156.2487348592085</v>
      </c>
      <c r="BP317" s="47">
        <f>ABS(Table6[[#This Row],[ Red_12]]/Table6[[#This Row],[sales]])</f>
        <v>0.99614165386088849</v>
      </c>
      <c r="BQ317">
        <f>LN(G317+'2019 Totals and Calculations'!C$18)</f>
        <v>7.9472166456031017</v>
      </c>
      <c r="BR317">
        <f>LN(Table6[[#This Row],[PROF RADIO]]+'2019 Totals and Calculations'!D$18)</f>
        <v>6.0678614621870555</v>
      </c>
      <c r="BS317">
        <f>LN(Table6[[#This Row],[ONLINE LINGERING]]+'2019 Totals and Calculations'!E$18)</f>
        <v>5.4388501599074104</v>
      </c>
      <c r="BT317">
        <f>MONTH(Table6[[#This Row],[Date]])</f>
        <v>1</v>
      </c>
      <c r="BU317">
        <f t="shared" si="121"/>
        <v>1</v>
      </c>
      <c r="BV317">
        <f t="shared" si="122"/>
        <v>0</v>
      </c>
      <c r="BW317">
        <f t="shared" si="123"/>
        <v>0</v>
      </c>
      <c r="BX317">
        <f t="shared" si="124"/>
        <v>0</v>
      </c>
      <c r="BY317">
        <f t="shared" si="125"/>
        <v>0</v>
      </c>
      <c r="BZ317">
        <f t="shared" si="126"/>
        <v>0</v>
      </c>
      <c r="CA317">
        <f t="shared" si="127"/>
        <v>0</v>
      </c>
      <c r="CB317">
        <f t="shared" si="128"/>
        <v>0</v>
      </c>
      <c r="CC317">
        <f t="shared" si="129"/>
        <v>0</v>
      </c>
      <c r="CD317">
        <f t="shared" si="130"/>
        <v>0</v>
      </c>
      <c r="CE317">
        <f t="shared" si="131"/>
        <v>0</v>
      </c>
      <c r="CF317">
        <f t="shared" si="132"/>
        <v>0</v>
      </c>
      <c r="CG317">
        <f t="shared" si="133"/>
        <v>2</v>
      </c>
      <c r="CH31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2216.02809651902</v>
      </c>
      <c r="CI317" s="79">
        <f>Table6[[#This Row],[sales]]-CH317</f>
        <v>-51.4275836281804</v>
      </c>
      <c r="CJ317">
        <f>ABS(Table6[[#This Row],[sales]]-CH317)/Table6[[#This Row],[sales]]</f>
        <v>2.3758464123940583E-2</v>
      </c>
      <c r="CK31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2228.4895882726441</v>
      </c>
      <c r="CL317" s="79">
        <f>Table6[[#This Row],[sales]]-CK317</f>
        <v>-63.88907538180456</v>
      </c>
      <c r="CM317">
        <f>ABS(Table6[[#This Row],[sales]]-CK317)/Table6[[#This Row],[sales]]</f>
        <v>2.9515411735942094E-2</v>
      </c>
      <c r="CN31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2005.8889860699742</v>
      </c>
      <c r="CO317" s="79">
        <f>Table6[[#This Row],[sales]]-CN317</f>
        <v>158.7115268208654</v>
      </c>
      <c r="CP317">
        <f>ABS(Table6[[#This Row],[sales]]-CN317)/Table6[[#This Row],[sales]]</f>
        <v>7.3321393890323439E-2</v>
      </c>
      <c r="CQ31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2079.3225473751691</v>
      </c>
      <c r="CR317" s="79">
        <f>Table6[[#This Row],[sales]]-CQ317</f>
        <v>85.27796551567053</v>
      </c>
      <c r="CS317">
        <f>ABS(Table6[[#This Row],[sales]]-CQ317)/Table6[[#This Row],[sales]]</f>
        <v>3.9396630005312711E-2</v>
      </c>
    </row>
    <row r="318" spans="1:97" x14ac:dyDescent="0.2">
      <c r="A318">
        <v>317</v>
      </c>
      <c r="B318" t="s">
        <v>480</v>
      </c>
      <c r="C318" s="5">
        <v>42750</v>
      </c>
      <c r="D318" s="6">
        <v>2679.0750000000003</v>
      </c>
      <c r="E318" s="8">
        <f>YEAR(Table6[[#This Row],[Date]])</f>
        <v>2017</v>
      </c>
      <c r="F318" s="6">
        <f>Table6[[#This Row],[TV_State]]+Table6[[#This Row],[Radio_State]]+Table6[[#This Row],[Online]]</f>
        <v>3274.4250000000002</v>
      </c>
      <c r="G318" s="6">
        <f t="shared" si="108"/>
        <v>2530.2375000000002</v>
      </c>
      <c r="H318" s="6">
        <f>LN(Table6[[#This Row],[PROF TV LING]])</f>
        <v>7.8360684508335092</v>
      </c>
      <c r="I318" s="6">
        <f t="shared" si="109"/>
        <v>7.8932268646734585</v>
      </c>
      <c r="J318" s="6">
        <v>396.9</v>
      </c>
      <c r="K318" s="6">
        <f t="shared" si="114"/>
        <v>382.95</v>
      </c>
      <c r="L318" s="6">
        <f>0.5*J317+0.5*Table6[[#This Row],[Radio_State]]</f>
        <v>387.45</v>
      </c>
      <c r="M318" s="6">
        <f>LN(Table6[[#This Row],[RADIO LINGERING ]])</f>
        <v>5.9595868082099592</v>
      </c>
      <c r="N318" s="6">
        <f t="shared" si="110"/>
        <v>5.9836843597890192</v>
      </c>
      <c r="O318" s="6">
        <v>198.45</v>
      </c>
      <c r="P318" s="6">
        <f t="shared" si="111"/>
        <v>194.80499999999998</v>
      </c>
      <c r="Q318" s="6">
        <f>0.3*O317+0.7*Table6[[#This Row],[Online]]</f>
        <v>195.61499999999998</v>
      </c>
      <c r="R318" s="6">
        <f>LN(Table6[[#This Row],[ONLINE LINGERING]])</f>
        <v>5.2761484417769751</v>
      </c>
      <c r="S318" s="6">
        <f t="shared" si="112"/>
        <v>5.2905371792290747</v>
      </c>
      <c r="T318" s="6">
        <v>1781.9131807396896</v>
      </c>
      <c r="U318" s="6">
        <f t="shared" si="113"/>
        <v>7.4854428867202598</v>
      </c>
      <c r="V318" s="8">
        <f>YEAR(Table6[[#This Row],[Date]])</f>
        <v>2017</v>
      </c>
      <c r="W318" s="8">
        <f>WEEKNUM(Table6[[#This Row],[Date]])</f>
        <v>3</v>
      </c>
      <c r="X318" t="s">
        <v>483</v>
      </c>
      <c r="Y318" s="9">
        <f>Table6[[#This Row],[LNTVLING]]+Table6[[#This Row],[LNRADIOLING]]+Table6[[#This Row],[LNONLINELING]]</f>
        <v>19.071803700820443</v>
      </c>
      <c r="Z318">
        <f t="shared" si="134"/>
        <v>1</v>
      </c>
      <c r="AA318">
        <f t="shared" si="115"/>
        <v>0</v>
      </c>
      <c r="AB318">
        <f t="shared" si="116"/>
        <v>0</v>
      </c>
      <c r="AC318">
        <f t="shared" si="117"/>
        <v>1</v>
      </c>
      <c r="AD318">
        <f t="shared" si="118"/>
        <v>0</v>
      </c>
      <c r="AE318">
        <f t="shared" si="119"/>
        <v>0</v>
      </c>
      <c r="AF318">
        <f t="shared" si="120"/>
        <v>0</v>
      </c>
      <c r="AG318" s="9">
        <f>'[1]1'!J$20+'[1]1'!J$21*Table6[[#This Row],[TV_State]]</f>
        <v>3964.4125524580177</v>
      </c>
      <c r="AH318" s="9">
        <f>Table6[[#This Row],[sales]]-Table6[[#This Row],[Pred_1]]</f>
        <v>-2182.4993717183279</v>
      </c>
      <c r="AI318">
        <f>ABS(Table6[[#This Row],[Res_1]])/Table6[[#This Row],[sales]]</f>
        <v>1.2248067949148629</v>
      </c>
      <c r="AJ318" s="9">
        <f>'[1]2'!J$20+'[1]2'!J$21*Table6[[#This Row],[Radio_State]]</f>
        <v>3456.6945577418355</v>
      </c>
      <c r="AK318" s="9">
        <f>Table6[[#This Row],[sales]]-Table6[[#This Row],[ Pred_2 ]]</f>
        <v>-1674.781377002146</v>
      </c>
      <c r="AL318">
        <f>ABS(Table6[[#This Row],[ Res_2 ]])/Table6[[#This Row],[sales]]</f>
        <v>0.9398782135428887</v>
      </c>
      <c r="AM318" s="10">
        <f>'[1]3'!J$20+'[1]3'!J$21*Data!O318</f>
        <v>2947.2395613632443</v>
      </c>
      <c r="AN318" s="9">
        <f>Table6[[#This Row],[sales]]-Table6[[#This Row],[Pred_3]]</f>
        <v>-1165.3263806235548</v>
      </c>
      <c r="AO318" s="9">
        <f>ABS(Table6[[#This Row],[Res_3]])/Table6[[#This Row],[sales]]</f>
        <v>0.65397483627110076</v>
      </c>
      <c r="AP318" s="9">
        <f>'[1]4'!L$21+'[1]4'!L$27*Table6[[#This Row],[TV_State]]+'[1]4'!L$22*Table6[[#This Row],[NJ_DUM]]+'[1]4'!L$23*Table6[[#This Row],[NY_DUM]]+'[1]4'!L$24*Table6[[#This Row],[PA_DUM]]+'[1]4'!L$25*Table6[[#This Row],[CT_DUM]]+'[1]4'!L$26*Table6[[#This Row],[DL_DUM]]</f>
        <v>828.78208549508156</v>
      </c>
      <c r="AQ318" s="9">
        <f>Table6[[#This Row],[sales]]-Table6[[#This Row],[Pred_4]]</f>
        <v>953.13109524460799</v>
      </c>
      <c r="AR318">
        <f>ABS(Table6[[#This Row],[Res_4]]/Table6[[#This Row],[sales]])</f>
        <v>0.53489199448480085</v>
      </c>
      <c r="AS318" s="9">
        <f>'[1]5'!L$20+'[1]5'!L$26*Table6[[#This Row],[Radio_State]]+'[1]5'!L$21*Table6[[#This Row],[NJ_DUM]]+'[1]5'!L$22*Table6[[#This Row],[NY_DUM]]+'[1]5'!L$23*Table6[[#This Row],[PA_DUM]]+'[1]5'!L$24*Table6[[#This Row],[CT_DUM]]+'[1]5'!L$25*Table6[[#This Row],[DL_DUM]]</f>
        <v>895.56870489282198</v>
      </c>
      <c r="AT318" s="9">
        <f>Table6[[#This Row],[sales]]-Table6[[#This Row],[Pred_5]]</f>
        <v>886.34447584686757</v>
      </c>
      <c r="AU318" s="9">
        <f>ABS(Table6[[#This Row],[Red_5]]/Table6[[#This Row],[sales]])</f>
        <v>0.49741170637670312</v>
      </c>
      <c r="AV318" s="9">
        <f>'[1]6'!L$20+'[1]6'!L$26*Table6[[#This Row],[Online]]+'[1]6'!L$21*Table6[[#This Row],[NJ_DUM]]+'[1]6'!L$22*Table6[[#This Row],[NY_DUM]]+'[1]6'!L$23*Table6[[#This Row],[PA_DUM]]+'[1]6'!L$24*Table6[[#This Row],[CT_DUM]]+'[1]6'!L$25*Table6[[#This Row],[DL_DUM]]</f>
        <v>857.75171552914117</v>
      </c>
      <c r="AW318" s="9">
        <f>Table6[[#This Row],[sales]]-Table6[[#This Row],[Pred_6]]</f>
        <v>924.16146521054839</v>
      </c>
      <c r="AX318" s="9">
        <f>ABS(Table6[[#This Row],[Red_6]]/Table6[[#This Row],[sales]])</f>
        <v>0.51863439543497847</v>
      </c>
      <c r="AY318" s="9">
        <f>'[1]7'!L$21+'[1]7'!L$27*Table6[[#This Row],[LNTV]]+'[1]7'!L$22*Table6[[#This Row],[NJ_DUM]]+'[1]7'!L$23*Table6[[#This Row],[NY_DUM]]+'[1]7'!L$24*Table6[[#This Row],[PA_DUM]]+'[1]7'!L$25*Table6[[#This Row],[CT_DUM]]+'[1]7'!L$26*Table6[[#This Row],[DL_DUM]]</f>
        <v>6.0192280506401774</v>
      </c>
      <c r="AZ318" s="9">
        <f>Table6[[#This Row],[sales]]-Table6[[#This Row],[Pred_7]]</f>
        <v>1775.8939526890495</v>
      </c>
      <c r="BA318" s="9">
        <f>ABS(Table6[[#This Row],[Red_7]]/Table6[[#This Row],[sales]])</f>
        <v>0.99662204190658632</v>
      </c>
      <c r="BB318" s="9">
        <f>'[1]8'!O$22+'[1]8'!O$28*Table6[[#This Row],[LNRADIOLING]]+'[1]8'!O$23*Table6[[#This Row],[DL_DUM]]+'[1]8'!O$24*Table6[[#This Row],[CT_DUM]]+'[1]8'!O$25*Table6[[#This Row],[PA_DUM]]+'[1]8'!O$26*Table6[[#This Row],[NY_DUM]]+'[1]8'!O$27*Table6[[#This Row],[NJ_DUM]]</f>
        <v>8.321348502291313</v>
      </c>
      <c r="BC318" s="9">
        <f>Table6[[#This Row],[sales]]-Table6[[#This Row],[Pred_8]]</f>
        <v>1773.5918322373982</v>
      </c>
      <c r="BD318" s="9">
        <f>ABS(Table6[[#This Row],[Red_8]]/Table6[[#This Row],[sales]])</f>
        <v>0.99533010441123904</v>
      </c>
      <c r="BE318" s="9">
        <f>'[1]9'!M$19+'[1]9'!M$21*Table6[[#This Row],[LNONLINE]]+'[1]9'!M$20*Table6[[#This Row],[DL_DUM]]+'[1]9'!M$22*Table6[[#This Row],[CT_DUM]]+'[1]9'!M$23*Table6[[#This Row],[PA_DUM]]+'[1]9'!M$24*Table6[[#This Row],[NY_DUM]]+'[1]9'!M$25*Table6[[#This Row],[NJ_DUM]]</f>
        <v>8.2653452490714585</v>
      </c>
      <c r="BF318" s="9">
        <f>Table6[[#This Row],[sales]]-Table6[[#This Row],[Pred_9]]</f>
        <v>1773.647835490618</v>
      </c>
      <c r="BG318" s="9">
        <f>ABS(Table6[[#This Row],[Red_9]]/Table6[[#This Row],[sales]])</f>
        <v>0.99536153313280928</v>
      </c>
      <c r="BH318" s="9">
        <f>'[1]10'!P$22+'[1]10'!P$30*Table6[[#This Row],[LNTV]]+'[1]10'!P$29*Table6[[#This Row],[LNRADIOLING]]+'[1]10'!P$24*Table6[[#This Row],[LNONLINELING]]+'[1]10'!P$23*Table6[[#This Row],[DL_DUM]]+'[1]10'!P$25*Table6[[#This Row],[CT_DUM]]+'[1]10'!P$26*Table6[[#This Row],[PA_DUM]]+'[1]10'!P$27*Table6[[#This Row],[NY_DUM]]+'[1]10'!P$28*Table6[[#This Row],[NJ_DUM]]</f>
        <v>8.1732646975107457</v>
      </c>
      <c r="BI318" s="9">
        <f>Table6[[#This Row],[sales]]-Table6[[#This Row],[Pred_10]]</f>
        <v>1773.7399160421787</v>
      </c>
      <c r="BJ318" s="45">
        <f>ABS(Table6[[#This Row],[Red_10]]/Table6[[#This Row],[sales]])</f>
        <v>0.9954132082382835</v>
      </c>
      <c r="BK318" s="9">
        <f>'[1]11'!P$32+'[1]11'!P$40*Table6[[#This Row],[LNONLINELING]]+'[1]11'!P$39*Table6[[#This Row],[LNRADIOLING]]+'[1]11'!P$38*Table6[[#This Row],[LNTVLING]]+'[1]11'!P$33*Table6[[#This Row],[DL_DUM]]+'[1]11'!P$34*Table6[[#This Row],[CT_DUM]]+'[1]11'!P$35*Table6[[#This Row],[PA_DUM]]+'[1]11'!P$36*Table6[[#This Row],[NY_DUM]]+'[1]11'!P$37*Table6[[#This Row],[NJ_DUM]]</f>
        <v>8.0909269280370015</v>
      </c>
      <c r="BL318" s="9">
        <f>Table6[[#This Row],[sales]]-Table6[[#This Row],[ Pred_11]]</f>
        <v>1773.8222538116524</v>
      </c>
      <c r="BM318" s="47">
        <f>ABS(Table6[[#This Row],[ Red_11]]/Table6[[#This Row],[sales]])</f>
        <v>0.99545941574736063</v>
      </c>
      <c r="BN318" s="9">
        <f>'[1]12'!K$22+'[1]12'!K$28*Table6[[#This Row],[COMBINE LN LING]]+'[1]12'!K$23*Table6[[#This Row],[DL_DUM]]+'[1]12'!K$24*Table6[[#This Row],[CT_DUM]]+'[1]12'!K$25*Table6[[#This Row],[PA_DUM]]+'[1]12'!K$26*Table6[[#This Row],[NY_DUM]]+'[1]12'!K$27*Table6[[#This Row],[NJ_DUM]]</f>
        <v>8.3636259796470327</v>
      </c>
      <c r="BO318" s="9">
        <f>Table6[[#This Row],[sales]]-Table6[[#This Row],[ Pred_12]]</f>
        <v>1773.5495547600426</v>
      </c>
      <c r="BP318" s="47">
        <f>ABS(Table6[[#This Row],[ Red_12]]/Table6[[#This Row],[sales]])</f>
        <v>0.99530637852054327</v>
      </c>
      <c r="BQ318">
        <f>LN(G318+'2019 Totals and Calculations'!C$18)</f>
        <v>7.969524111424894</v>
      </c>
      <c r="BR318">
        <f>LN(Table6[[#This Row],[PROF RADIO]]+'2019 Totals and Calculations'!D$18)</f>
        <v>6.0996603636061213</v>
      </c>
      <c r="BS318">
        <f>LN(Table6[[#This Row],[ONLINE LINGERING]]+'2019 Totals and Calculations'!E$18)</f>
        <v>5.4785215335795474</v>
      </c>
      <c r="BT318">
        <f>MONTH(Table6[[#This Row],[Date]])</f>
        <v>1</v>
      </c>
      <c r="BU318">
        <f t="shared" si="121"/>
        <v>1</v>
      </c>
      <c r="BV318">
        <f t="shared" si="122"/>
        <v>0</v>
      </c>
      <c r="BW318">
        <f t="shared" si="123"/>
        <v>0</v>
      </c>
      <c r="BX318">
        <f t="shared" si="124"/>
        <v>0</v>
      </c>
      <c r="BY318">
        <f t="shared" si="125"/>
        <v>0</v>
      </c>
      <c r="BZ318">
        <f t="shared" si="126"/>
        <v>0</v>
      </c>
      <c r="CA318">
        <f t="shared" si="127"/>
        <v>0</v>
      </c>
      <c r="CB318">
        <f t="shared" si="128"/>
        <v>0</v>
      </c>
      <c r="CC318">
        <f t="shared" si="129"/>
        <v>0</v>
      </c>
      <c r="CD318">
        <f t="shared" si="130"/>
        <v>0</v>
      </c>
      <c r="CE318">
        <f t="shared" si="131"/>
        <v>0</v>
      </c>
      <c r="CF318">
        <f t="shared" si="132"/>
        <v>0</v>
      </c>
      <c r="CG318">
        <f t="shared" si="133"/>
        <v>3</v>
      </c>
      <c r="CH31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2236.8478871112916</v>
      </c>
      <c r="CI318" s="79">
        <f>Table6[[#This Row],[sales]]-CH318</f>
        <v>-454.93470637160203</v>
      </c>
      <c r="CJ318">
        <f>ABS(Table6[[#This Row],[sales]]-CH318)/Table6[[#This Row],[sales]]</f>
        <v>0.25530688660305784</v>
      </c>
      <c r="CK31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2255.4190841977002</v>
      </c>
      <c r="CL318" s="79">
        <f>Table6[[#This Row],[sales]]-CK318</f>
        <v>-473.50590345801061</v>
      </c>
      <c r="CM318">
        <f>ABS(Table6[[#This Row],[sales]]-CK318)/Table6[[#This Row],[sales]]</f>
        <v>0.26572894155340032</v>
      </c>
      <c r="CN31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2036.8354663641107</v>
      </c>
      <c r="CO318" s="79">
        <f>Table6[[#This Row],[sales]]-CN318</f>
        <v>-254.92228562442119</v>
      </c>
      <c r="CP318">
        <f>ABS(Table6[[#This Row],[sales]]-CN318)/Table6[[#This Row],[sales]]</f>
        <v>0.14306100228665489</v>
      </c>
      <c r="CQ31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2121.9819349987001</v>
      </c>
      <c r="CR318" s="79">
        <f>Table6[[#This Row],[sales]]-CQ318</f>
        <v>-340.06875425901057</v>
      </c>
      <c r="CS318">
        <f>ABS(Table6[[#This Row],[sales]]-CQ318)/Table6[[#This Row],[sales]]</f>
        <v>0.19084473807968844</v>
      </c>
    </row>
    <row r="319" spans="1:97" x14ac:dyDescent="0.2">
      <c r="A319">
        <v>318</v>
      </c>
      <c r="B319" t="s">
        <v>480</v>
      </c>
      <c r="C319" s="5">
        <v>42757</v>
      </c>
      <c r="D319" s="6">
        <v>2813.0287499999999</v>
      </c>
      <c r="E319" s="8">
        <f>YEAR(Table6[[#This Row],[Date]])</f>
        <v>2017</v>
      </c>
      <c r="F319" s="6">
        <f>Table6[[#This Row],[TV_State]]+Table6[[#This Row],[Radio_State]]+Table6[[#This Row],[Online]]</f>
        <v>3438.1462499999998</v>
      </c>
      <c r="G319" s="6">
        <f t="shared" si="108"/>
        <v>2615.0748749999998</v>
      </c>
      <c r="H319" s="6">
        <f>LN(Table6[[#This Row],[PROF TV LING]])</f>
        <v>7.8690480089762991</v>
      </c>
      <c r="I319" s="6">
        <f t="shared" si="109"/>
        <v>7.9420170288428897</v>
      </c>
      <c r="J319" s="6">
        <v>416.745</v>
      </c>
      <c r="K319" s="6">
        <f t="shared" si="114"/>
        <v>399.84749999999997</v>
      </c>
      <c r="L319" s="6">
        <f>0.5*J318+0.5*Table6[[#This Row],[Radio_State]]</f>
        <v>406.82249999999999</v>
      </c>
      <c r="M319" s="6">
        <f>LN(Table6[[#This Row],[RADIO LINGERING ]])</f>
        <v>6.0083769723793914</v>
      </c>
      <c r="N319" s="6">
        <f t="shared" si="110"/>
        <v>6.0324745239584514</v>
      </c>
      <c r="O319" s="6">
        <v>208.3725</v>
      </c>
      <c r="P319" s="6">
        <f t="shared" si="111"/>
        <v>204.30224999999999</v>
      </c>
      <c r="Q319" s="6">
        <f>0.3*O318+0.7*Table6[[#This Row],[Online]]</f>
        <v>205.39574999999999</v>
      </c>
      <c r="R319" s="6">
        <f>LN(Table6[[#This Row],[ONLINE LINGERING]])</f>
        <v>5.3249386059464063</v>
      </c>
      <c r="S319" s="6">
        <f t="shared" si="112"/>
        <v>5.339327343398506</v>
      </c>
      <c r="T319" s="6">
        <v>2177.1522763340345</v>
      </c>
      <c r="U319" s="6">
        <f t="shared" si="113"/>
        <v>7.6857730065761123</v>
      </c>
      <c r="V319" s="8">
        <f>YEAR(Table6[[#This Row],[Date]])</f>
        <v>2017</v>
      </c>
      <c r="W319" s="8">
        <f>WEEKNUM(Table6[[#This Row],[Date]])</f>
        <v>4</v>
      </c>
      <c r="X319" t="s">
        <v>484</v>
      </c>
      <c r="Y319" s="9">
        <f>Table6[[#This Row],[LNTVLING]]+Table6[[#This Row],[LNRADIOLING]]+Table6[[#This Row],[LNONLINELING]]</f>
        <v>19.202363587302099</v>
      </c>
      <c r="Z319">
        <f t="shared" si="134"/>
        <v>1</v>
      </c>
      <c r="AA319">
        <f t="shared" si="115"/>
        <v>0</v>
      </c>
      <c r="AB319">
        <f t="shared" si="116"/>
        <v>0</v>
      </c>
      <c r="AC319">
        <f t="shared" si="117"/>
        <v>1</v>
      </c>
      <c r="AD319">
        <f t="shared" si="118"/>
        <v>0</v>
      </c>
      <c r="AE319">
        <f t="shared" si="119"/>
        <v>0</v>
      </c>
      <c r="AF319">
        <f t="shared" si="120"/>
        <v>0</v>
      </c>
      <c r="AG319" s="9">
        <f>'[1]1'!J$20+'[1]1'!J$21*Table6[[#This Row],[TV_State]]</f>
        <v>4096.1465528081017</v>
      </c>
      <c r="AH319" s="9">
        <f>Table6[[#This Row],[sales]]-Table6[[#This Row],[Pred_1]]</f>
        <v>-1918.9942764740672</v>
      </c>
      <c r="AI319">
        <f>ABS(Table6[[#This Row],[Res_1]])/Table6[[#This Row],[sales]]</f>
        <v>0.88142400388517483</v>
      </c>
      <c r="AJ319" s="9">
        <f>'[1]2'!J$20+'[1]2'!J$21*Table6[[#This Row],[Radio_State]]</f>
        <v>3543.8151954290524</v>
      </c>
      <c r="AK319" s="9">
        <f>Table6[[#This Row],[sales]]-Table6[[#This Row],[ Pred_2 ]]</f>
        <v>-1366.662919095018</v>
      </c>
      <c r="AL319">
        <f>ABS(Table6[[#This Row],[ Res_2 ]])/Table6[[#This Row],[sales]]</f>
        <v>0.62772959611086687</v>
      </c>
      <c r="AM319" s="10">
        <f>'[1]3'!J$20+'[1]3'!J$21*Data!O319</f>
        <v>3004.5650303451639</v>
      </c>
      <c r="AN319" s="9">
        <f>Table6[[#This Row],[sales]]-Table6[[#This Row],[Pred_3]]</f>
        <v>-827.41275401112944</v>
      </c>
      <c r="AO319" s="9">
        <f>ABS(Table6[[#This Row],[Res_3]])/Table6[[#This Row],[sales]]</f>
        <v>0.38004358399971733</v>
      </c>
      <c r="AP319" s="9">
        <f>'[1]4'!L$21+'[1]4'!L$27*Table6[[#This Row],[TV_State]]+'[1]4'!L$22*Table6[[#This Row],[NJ_DUM]]+'[1]4'!L$23*Table6[[#This Row],[NY_DUM]]+'[1]4'!L$24*Table6[[#This Row],[PA_DUM]]+'[1]4'!L$25*Table6[[#This Row],[CT_DUM]]+'[1]4'!L$26*Table6[[#This Row],[DL_DUM]]</f>
        <v>858.32969005254438</v>
      </c>
      <c r="AQ319" s="9">
        <f>Table6[[#This Row],[sales]]-Table6[[#This Row],[Pred_4]]</f>
        <v>1318.8225862814902</v>
      </c>
      <c r="AR319">
        <f>ABS(Table6[[#This Row],[Res_4]]/Table6[[#This Row],[sales]])</f>
        <v>0.6057557850304206</v>
      </c>
      <c r="AS319" s="9">
        <f>'[1]5'!L$20+'[1]5'!L$26*Table6[[#This Row],[Radio_State]]+'[1]5'!L$21*Table6[[#This Row],[NJ_DUM]]+'[1]5'!L$22*Table6[[#This Row],[NY_DUM]]+'[1]5'!L$23*Table6[[#This Row],[PA_DUM]]+'[1]5'!L$24*Table6[[#This Row],[CT_DUM]]+'[1]5'!L$25*Table6[[#This Row],[DL_DUM]]</f>
        <v>930.5275637211106</v>
      </c>
      <c r="AT319" s="9">
        <f>Table6[[#This Row],[sales]]-Table6[[#This Row],[Pred_5]]</f>
        <v>1246.6247126129238</v>
      </c>
      <c r="AU319" s="9">
        <f>ABS(Table6[[#This Row],[Red_5]]/Table6[[#This Row],[sales]])</f>
        <v>0.57259417550343983</v>
      </c>
      <c r="AV319" s="9">
        <f>'[1]6'!L$20+'[1]6'!L$26*Table6[[#This Row],[Online]]+'[1]6'!L$21*Table6[[#This Row],[NJ_DUM]]+'[1]6'!L$22*Table6[[#This Row],[NY_DUM]]+'[1]6'!L$23*Table6[[#This Row],[PA_DUM]]+'[1]6'!L$24*Table6[[#This Row],[CT_DUM]]+'[1]6'!L$25*Table6[[#This Row],[DL_DUM]]</f>
        <v>900.93699136492125</v>
      </c>
      <c r="AW319" s="9">
        <f>Table6[[#This Row],[sales]]-Table6[[#This Row],[Pred_6]]</f>
        <v>1276.2152849691133</v>
      </c>
      <c r="AX319" s="9">
        <f>ABS(Table6[[#This Row],[Red_6]]/Table6[[#This Row],[sales]])</f>
        <v>0.58618558694389966</v>
      </c>
      <c r="AY319" s="9">
        <f>'[1]7'!L$21+'[1]7'!L$27*Table6[[#This Row],[LNTV]]+'[1]7'!L$22*Table6[[#This Row],[NJ_DUM]]+'[1]7'!L$23*Table6[[#This Row],[NY_DUM]]+'[1]7'!L$24*Table6[[#This Row],[PA_DUM]]+'[1]7'!L$25*Table6[[#This Row],[CT_DUM]]+'[1]7'!L$26*Table6[[#This Row],[DL_DUM]]</f>
        <v>6.0246283650497814</v>
      </c>
      <c r="AZ319" s="9">
        <f>Table6[[#This Row],[sales]]-Table6[[#This Row],[Pred_7]]</f>
        <v>2171.1276479689845</v>
      </c>
      <c r="BA319" s="9">
        <f>ABS(Table6[[#This Row],[Red_7]]/Table6[[#This Row],[sales]])</f>
        <v>0.99723279421906386</v>
      </c>
      <c r="BB319" s="9">
        <f>'[1]8'!O$22+'[1]8'!O$28*Table6[[#This Row],[LNRADIOLING]]+'[1]8'!O$23*Table6[[#This Row],[DL_DUM]]+'[1]8'!O$24*Table6[[#This Row],[CT_DUM]]+'[1]8'!O$25*Table6[[#This Row],[PA_DUM]]+'[1]8'!O$26*Table6[[#This Row],[NY_DUM]]+'[1]8'!O$27*Table6[[#This Row],[NJ_DUM]]</f>
        <v>8.3248292386983369</v>
      </c>
      <c r="BC319" s="9">
        <f>Table6[[#This Row],[sales]]-Table6[[#This Row],[Pred_8]]</f>
        <v>2168.8274470953361</v>
      </c>
      <c r="BD319" s="9">
        <f>ABS(Table6[[#This Row],[Red_8]]/Table6[[#This Row],[sales]])</f>
        <v>0.99617627607899062</v>
      </c>
      <c r="BE319" s="9">
        <f>'[1]9'!M$19+'[1]9'!M$21*Table6[[#This Row],[LNONLINE]]+'[1]9'!M$20*Table6[[#This Row],[DL_DUM]]+'[1]9'!M$22*Table6[[#This Row],[CT_DUM]]+'[1]9'!M$23*Table6[[#This Row],[PA_DUM]]+'[1]9'!M$24*Table6[[#This Row],[NY_DUM]]+'[1]9'!M$25*Table6[[#This Row],[NJ_DUM]]</f>
        <v>8.2807930661904319</v>
      </c>
      <c r="BF319" s="9">
        <f>Table6[[#This Row],[sales]]-Table6[[#This Row],[Pred_9]]</f>
        <v>2168.8714832678438</v>
      </c>
      <c r="BG319" s="9">
        <f>ABS(Table6[[#This Row],[Red_9]]/Table6[[#This Row],[sales]])</f>
        <v>0.99619650257990489</v>
      </c>
      <c r="BH319" s="9">
        <f>'[1]10'!P$22+'[1]10'!P$30*Table6[[#This Row],[LNTV]]+'[1]10'!P$29*Table6[[#This Row],[LNRADIOLING]]+'[1]10'!P$24*Table6[[#This Row],[LNONLINELING]]+'[1]10'!P$23*Table6[[#This Row],[DL_DUM]]+'[1]10'!P$25*Table6[[#This Row],[CT_DUM]]+'[1]10'!P$26*Table6[[#This Row],[PA_DUM]]+'[1]10'!P$27*Table6[[#This Row],[NY_DUM]]+'[1]10'!P$28*Table6[[#This Row],[NJ_DUM]]</f>
        <v>8.1821451108030399</v>
      </c>
      <c r="BI319" s="9">
        <f>Table6[[#This Row],[sales]]-Table6[[#This Row],[Pred_10]]</f>
        <v>2168.9701312232314</v>
      </c>
      <c r="BJ319" s="45">
        <f>ABS(Table6[[#This Row],[Red_10]]/Table6[[#This Row],[sales]])</f>
        <v>0.99624181312453697</v>
      </c>
      <c r="BK319" s="9">
        <f>'[1]11'!P$32+'[1]11'!P$40*Table6[[#This Row],[LNONLINELING]]+'[1]11'!P$39*Table6[[#This Row],[LNRADIOLING]]+'[1]11'!P$38*Table6[[#This Row],[LNTVLING]]+'[1]11'!P$33*Table6[[#This Row],[DL_DUM]]+'[1]11'!P$34*Table6[[#This Row],[CT_DUM]]+'[1]11'!P$35*Table6[[#This Row],[PA_DUM]]+'[1]11'!P$36*Table6[[#This Row],[NY_DUM]]+'[1]11'!P$37*Table6[[#This Row],[NJ_DUM]]</f>
        <v>8.0991120557656409</v>
      </c>
      <c r="BL319" s="9">
        <f>Table6[[#This Row],[sales]]-Table6[[#This Row],[ Pred_11]]</f>
        <v>2169.0531642782689</v>
      </c>
      <c r="BM319" s="47">
        <f>ABS(Table6[[#This Row],[ Red_11]]/Table6[[#This Row],[sales]])</f>
        <v>0.99627995150187509</v>
      </c>
      <c r="BN319" s="9">
        <f>'[1]12'!K$22+'[1]12'!K$28*Table6[[#This Row],[COMBINE LN LING]]+'[1]12'!K$23*Table6[[#This Row],[DL_DUM]]+'[1]12'!K$24*Table6[[#This Row],[CT_DUM]]+'[1]12'!K$25*Table6[[#This Row],[PA_DUM]]+'[1]12'!K$26*Table6[[#This Row],[NY_DUM]]+'[1]12'!K$27*Table6[[#This Row],[NJ_DUM]]</f>
        <v>8.3761905246423787</v>
      </c>
      <c r="BO319" s="9">
        <f>Table6[[#This Row],[sales]]-Table6[[#This Row],[ Pred_12]]</f>
        <v>2168.776085809392</v>
      </c>
      <c r="BP319" s="47">
        <f>ABS(Table6[[#This Row],[ Red_12]]/Table6[[#This Row],[sales]])</f>
        <v>0.99615268503921717</v>
      </c>
      <c r="BQ319">
        <f>LN(G319+'2019 Totals and Calculations'!C$18)</f>
        <v>7.9984423757721066</v>
      </c>
      <c r="BR319">
        <f>LN(Table6[[#This Row],[PROF RADIO]]+'2019 Totals and Calculations'!D$18)</f>
        <v>6.1368711074577904</v>
      </c>
      <c r="BS319">
        <f>LN(Table6[[#This Row],[ONLINE LINGERING]]+'2019 Totals and Calculations'!E$18)</f>
        <v>5.5185491390588135</v>
      </c>
      <c r="BT319">
        <f>MONTH(Table6[[#This Row],[Date]])</f>
        <v>1</v>
      </c>
      <c r="BU319">
        <f t="shared" si="121"/>
        <v>1</v>
      </c>
      <c r="BV319">
        <f t="shared" si="122"/>
        <v>0</v>
      </c>
      <c r="BW319">
        <f t="shared" si="123"/>
        <v>0</v>
      </c>
      <c r="BX319">
        <f t="shared" si="124"/>
        <v>0</v>
      </c>
      <c r="BY319">
        <f t="shared" si="125"/>
        <v>0</v>
      </c>
      <c r="BZ319">
        <f t="shared" si="126"/>
        <v>0</v>
      </c>
      <c r="CA319">
        <f t="shared" si="127"/>
        <v>0</v>
      </c>
      <c r="CB319">
        <f t="shared" si="128"/>
        <v>0</v>
      </c>
      <c r="CC319">
        <f t="shared" si="129"/>
        <v>0</v>
      </c>
      <c r="CD319">
        <f t="shared" si="130"/>
        <v>0</v>
      </c>
      <c r="CE319">
        <f t="shared" si="131"/>
        <v>0</v>
      </c>
      <c r="CF319">
        <f t="shared" si="132"/>
        <v>0</v>
      </c>
      <c r="CG319">
        <f t="shared" si="133"/>
        <v>4</v>
      </c>
      <c r="CH31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2262.3155777521747</v>
      </c>
      <c r="CI319" s="79">
        <f>Table6[[#This Row],[sales]]-CH319</f>
        <v>-85.163301418140236</v>
      </c>
      <c r="CJ319">
        <f>ABS(Table6[[#This Row],[sales]]-CH319)/Table6[[#This Row],[sales]]</f>
        <v>3.9116832728641839E-2</v>
      </c>
      <c r="CK31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2286.4629468706758</v>
      </c>
      <c r="CL319" s="79">
        <f>Table6[[#This Row],[sales]]-CK319</f>
        <v>-109.31067053664128</v>
      </c>
      <c r="CM319">
        <f>ABS(Table6[[#This Row],[sales]]-CK319)/Table6[[#This Row],[sales]]</f>
        <v>5.0208096018300764E-2</v>
      </c>
      <c r="CN31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2068.5000209370219</v>
      </c>
      <c r="CO319" s="79">
        <f>Table6[[#This Row],[sales]]-CN319</f>
        <v>108.6522553970126</v>
      </c>
      <c r="CP319">
        <f>ABS(Table6[[#This Row],[sales]]-CN319)/Table6[[#This Row],[sales]]</f>
        <v>4.9905675674631764E-2</v>
      </c>
      <c r="CQ31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2168.6456810536142</v>
      </c>
      <c r="CR319" s="79">
        <f>Table6[[#This Row],[sales]]-CQ319</f>
        <v>8.5065952804202425</v>
      </c>
      <c r="CS319">
        <f>ABS(Table6[[#This Row],[sales]]-CQ319)/Table6[[#This Row],[sales]]</f>
        <v>3.9072118991804955E-3</v>
      </c>
    </row>
    <row r="320" spans="1:97" x14ac:dyDescent="0.2">
      <c r="A320">
        <v>319</v>
      </c>
      <c r="B320" t="s">
        <v>480</v>
      </c>
      <c r="C320" s="5">
        <v>42764</v>
      </c>
      <c r="D320" s="6">
        <v>2953.6801875000001</v>
      </c>
      <c r="E320" s="8">
        <f>YEAR(Table6[[#This Row],[Date]])</f>
        <v>2017</v>
      </c>
      <c r="F320" s="6">
        <f>Table6[[#This Row],[TV_State]]+Table6[[#This Row],[Radio_State]]+Table6[[#This Row],[Online]]</f>
        <v>3610.0535625000002</v>
      </c>
      <c r="G320" s="6">
        <f t="shared" si="108"/>
        <v>2716.6564687499995</v>
      </c>
      <c r="H320" s="6">
        <f>LN(Table6[[#This Row],[PROF TV LING]])</f>
        <v>7.9071571637253975</v>
      </c>
      <c r="I320" s="6">
        <f t="shared" si="109"/>
        <v>7.9908071930123219</v>
      </c>
      <c r="J320" s="6">
        <v>437.58225000000004</v>
      </c>
      <c r="K320" s="6">
        <f t="shared" si="114"/>
        <v>418.71487500000001</v>
      </c>
      <c r="L320" s="6">
        <f>0.5*J319+0.5*Table6[[#This Row],[Radio_State]]</f>
        <v>427.16362500000002</v>
      </c>
      <c r="M320" s="6">
        <f>LN(Table6[[#This Row],[RADIO LINGERING ]])</f>
        <v>6.0571671365488235</v>
      </c>
      <c r="N320" s="6">
        <f t="shared" si="110"/>
        <v>6.0812646881278836</v>
      </c>
      <c r="O320" s="6">
        <v>218.79112500000002</v>
      </c>
      <c r="P320" s="6">
        <f t="shared" si="111"/>
        <v>214.44446249999999</v>
      </c>
      <c r="Q320" s="6">
        <f>0.3*O319+0.7*Table6[[#This Row],[Online]]</f>
        <v>215.6655375</v>
      </c>
      <c r="R320" s="6">
        <f>LN(Table6[[#This Row],[ONLINE LINGERING]])</f>
        <v>5.3737287701158385</v>
      </c>
      <c r="S320" s="6">
        <f t="shared" si="112"/>
        <v>5.3881175075679382</v>
      </c>
      <c r="T320" s="6">
        <v>2312.7742980053663</v>
      </c>
      <c r="U320" s="6">
        <f t="shared" si="113"/>
        <v>7.7462030777060074</v>
      </c>
      <c r="V320" s="8">
        <f>YEAR(Table6[[#This Row],[Date]])</f>
        <v>2017</v>
      </c>
      <c r="W320" s="8">
        <f>WEEKNUM(Table6[[#This Row],[Date]])</f>
        <v>5</v>
      </c>
      <c r="X320" t="s">
        <v>485</v>
      </c>
      <c r="Y320" s="9">
        <f>Table6[[#This Row],[LNTVLING]]+Table6[[#This Row],[LNRADIOLING]]+Table6[[#This Row],[LNONLINELING]]</f>
        <v>19.33805307039006</v>
      </c>
      <c r="Z320">
        <f t="shared" si="134"/>
        <v>1</v>
      </c>
      <c r="AA320">
        <f t="shared" si="115"/>
        <v>0</v>
      </c>
      <c r="AB320">
        <f t="shared" si="116"/>
        <v>0</v>
      </c>
      <c r="AC320">
        <f t="shared" si="117"/>
        <v>1</v>
      </c>
      <c r="AD320">
        <f t="shared" si="118"/>
        <v>0</v>
      </c>
      <c r="AE320">
        <f t="shared" si="119"/>
        <v>0</v>
      </c>
      <c r="AF320">
        <f t="shared" si="120"/>
        <v>0</v>
      </c>
      <c r="AG320" s="9">
        <f>'[1]1'!J$20+'[1]1'!J$21*Table6[[#This Row],[TV_State]]</f>
        <v>4234.4672531756914</v>
      </c>
      <c r="AH320" s="9">
        <f>Table6[[#This Row],[sales]]-Table6[[#This Row],[Pred_1]]</f>
        <v>-1921.6929551703251</v>
      </c>
      <c r="AI320">
        <f>ABS(Table6[[#This Row],[Res_1]])/Table6[[#This Row],[sales]]</f>
        <v>0.8309038010443448</v>
      </c>
      <c r="AJ320" s="9">
        <f>'[1]2'!J$20+'[1]2'!J$21*Table6[[#This Row],[Radio_State]]</f>
        <v>3635.2918650006295</v>
      </c>
      <c r="AK320" s="9">
        <f>Table6[[#This Row],[sales]]-Table6[[#This Row],[ Pred_2 ]]</f>
        <v>-1322.5175669952632</v>
      </c>
      <c r="AL320">
        <f>ABS(Table6[[#This Row],[ Res_2 ]])/Table6[[#This Row],[sales]]</f>
        <v>0.57183166041574307</v>
      </c>
      <c r="AM320" s="10">
        <f>'[1]3'!J$20+'[1]3'!J$21*Data!O320</f>
        <v>3064.7567727761798</v>
      </c>
      <c r="AN320" s="9">
        <f>Table6[[#This Row],[sales]]-Table6[[#This Row],[Pred_3]]</f>
        <v>-751.9824747708135</v>
      </c>
      <c r="AO320" s="9">
        <f>ABS(Table6[[#This Row],[Res_3]])/Table6[[#This Row],[sales]]</f>
        <v>0.3251430437545742</v>
      </c>
      <c r="AP320" s="9">
        <f>'[1]4'!L$21+'[1]4'!L$27*Table6[[#This Row],[TV_State]]+'[1]4'!L$22*Table6[[#This Row],[NJ_DUM]]+'[1]4'!L$23*Table6[[#This Row],[NY_DUM]]+'[1]4'!L$24*Table6[[#This Row],[PA_DUM]]+'[1]4'!L$25*Table6[[#This Row],[CT_DUM]]+'[1]4'!L$26*Table6[[#This Row],[DL_DUM]]</f>
        <v>889.35467483788045</v>
      </c>
      <c r="AQ320" s="9">
        <f>Table6[[#This Row],[sales]]-Table6[[#This Row],[Pred_4]]</f>
        <v>1423.419623167486</v>
      </c>
      <c r="AR320">
        <f>ABS(Table6[[#This Row],[Res_4]]/Table6[[#This Row],[sales]])</f>
        <v>0.61545980703568992</v>
      </c>
      <c r="AS320" s="9">
        <f>'[1]5'!L$20+'[1]5'!L$26*Table6[[#This Row],[Radio_State]]+'[1]5'!L$21*Table6[[#This Row],[NJ_DUM]]+'[1]5'!L$22*Table6[[#This Row],[NY_DUM]]+'[1]5'!L$23*Table6[[#This Row],[PA_DUM]]+'[1]5'!L$24*Table6[[#This Row],[CT_DUM]]+'[1]5'!L$25*Table6[[#This Row],[DL_DUM]]</f>
        <v>967.23436549081373</v>
      </c>
      <c r="AT320" s="9">
        <f>Table6[[#This Row],[sales]]-Table6[[#This Row],[Pred_5]]</f>
        <v>1345.5399325145527</v>
      </c>
      <c r="AU320" s="9">
        <f>ABS(Table6[[#This Row],[Red_5]]/Table6[[#This Row],[sales]])</f>
        <v>0.58178609718855956</v>
      </c>
      <c r="AV320" s="9">
        <f>'[1]6'!L$20+'[1]6'!L$26*Table6[[#This Row],[Online]]+'[1]6'!L$21*Table6[[#This Row],[NJ_DUM]]+'[1]6'!L$22*Table6[[#This Row],[NY_DUM]]+'[1]6'!L$23*Table6[[#This Row],[PA_DUM]]+'[1]6'!L$24*Table6[[#This Row],[CT_DUM]]+'[1]6'!L$25*Table6[[#This Row],[DL_DUM]]</f>
        <v>946.2815309924905</v>
      </c>
      <c r="AW320" s="9">
        <f>Table6[[#This Row],[sales]]-Table6[[#This Row],[Pred_6]]</f>
        <v>1366.4927670128759</v>
      </c>
      <c r="AX320" s="9">
        <f>ABS(Table6[[#This Row],[Red_6]]/Table6[[#This Row],[sales]])</f>
        <v>0.59084570776811063</v>
      </c>
      <c r="AY320" s="9">
        <f>'[1]7'!L$21+'[1]7'!L$27*Table6[[#This Row],[LNTV]]+'[1]7'!L$22*Table6[[#This Row],[NJ_DUM]]+'[1]7'!L$23*Table6[[#This Row],[NY_DUM]]+'[1]7'!L$24*Table6[[#This Row],[PA_DUM]]+'[1]7'!L$25*Table6[[#This Row],[CT_DUM]]+'[1]7'!L$26*Table6[[#This Row],[DL_DUM]]</f>
        <v>6.0300286794593863</v>
      </c>
      <c r="AZ320" s="9">
        <f>Table6[[#This Row],[sales]]-Table6[[#This Row],[Pred_7]]</f>
        <v>2306.7442693259068</v>
      </c>
      <c r="BA320" s="9">
        <f>ABS(Table6[[#This Row],[Red_7]]/Table6[[#This Row],[sales]])</f>
        <v>0.99739272929284106</v>
      </c>
      <c r="BB320" s="9">
        <f>'[1]8'!O$22+'[1]8'!O$28*Table6[[#This Row],[LNRADIOLING]]+'[1]8'!O$23*Table6[[#This Row],[DL_DUM]]+'[1]8'!O$24*Table6[[#This Row],[CT_DUM]]+'[1]8'!O$25*Table6[[#This Row],[PA_DUM]]+'[1]8'!O$26*Table6[[#This Row],[NY_DUM]]+'[1]8'!O$27*Table6[[#This Row],[NJ_DUM]]</f>
        <v>8.3283099751053591</v>
      </c>
      <c r="BC320" s="9">
        <f>Table6[[#This Row],[sales]]-Table6[[#This Row],[Pred_8]]</f>
        <v>2304.4459880302611</v>
      </c>
      <c r="BD320" s="9">
        <f>ABS(Table6[[#This Row],[Red_8]]/Table6[[#This Row],[sales]])</f>
        <v>0.99639899579380142</v>
      </c>
      <c r="BE320" s="9">
        <f>'[1]9'!M$19+'[1]9'!M$21*Table6[[#This Row],[LNONLINE]]+'[1]9'!M$20*Table6[[#This Row],[DL_DUM]]+'[1]9'!M$22*Table6[[#This Row],[CT_DUM]]+'[1]9'!M$23*Table6[[#This Row],[PA_DUM]]+'[1]9'!M$24*Table6[[#This Row],[NY_DUM]]+'[1]9'!M$25*Table6[[#This Row],[NJ_DUM]]</f>
        <v>8.2962408833094052</v>
      </c>
      <c r="BF320" s="9">
        <f>Table6[[#This Row],[sales]]-Table6[[#This Row],[Pred_9]]</f>
        <v>2304.4780571220567</v>
      </c>
      <c r="BG320" s="9">
        <f>ABS(Table6[[#This Row],[Red_9]]/Table6[[#This Row],[sales]])</f>
        <v>0.99641286186444367</v>
      </c>
      <c r="BH320" s="9">
        <f>'[1]10'!P$22+'[1]10'!P$30*Table6[[#This Row],[LNTV]]+'[1]10'!P$29*Table6[[#This Row],[LNRADIOLING]]+'[1]10'!P$24*Table6[[#This Row],[LNONLINELING]]+'[1]10'!P$23*Table6[[#This Row],[DL_DUM]]+'[1]10'!P$25*Table6[[#This Row],[CT_DUM]]+'[1]10'!P$26*Table6[[#This Row],[PA_DUM]]+'[1]10'!P$27*Table6[[#This Row],[NY_DUM]]+'[1]10'!P$28*Table6[[#This Row],[NJ_DUM]]</f>
        <v>8.191025524095334</v>
      </c>
      <c r="BI320" s="9">
        <f>Table6[[#This Row],[sales]]-Table6[[#This Row],[Pred_10]]</f>
        <v>2304.5832724812708</v>
      </c>
      <c r="BJ320" s="45">
        <f>ABS(Table6[[#This Row],[Red_10]]/Table6[[#This Row],[sales]])</f>
        <v>0.99645835500197322</v>
      </c>
      <c r="BK320" s="9">
        <f>'[1]11'!P$32+'[1]11'!P$40*Table6[[#This Row],[LNONLINELING]]+'[1]11'!P$39*Table6[[#This Row],[LNRADIOLING]]+'[1]11'!P$38*Table6[[#This Row],[LNTVLING]]+'[1]11'!P$33*Table6[[#This Row],[DL_DUM]]+'[1]11'!P$34*Table6[[#This Row],[CT_DUM]]+'[1]11'!P$35*Table6[[#This Row],[PA_DUM]]+'[1]11'!P$36*Table6[[#This Row],[NY_DUM]]+'[1]11'!P$37*Table6[[#This Row],[NJ_DUM]]</f>
        <v>8.1064319385971046</v>
      </c>
      <c r="BL320" s="9">
        <f>Table6[[#This Row],[sales]]-Table6[[#This Row],[ Pred_11]]</f>
        <v>2304.667866066769</v>
      </c>
      <c r="BM320" s="47">
        <f>ABS(Table6[[#This Row],[ Red_11]]/Table6[[#This Row],[sales]])</f>
        <v>0.99649493167336356</v>
      </c>
      <c r="BN320" s="9">
        <f>'[1]12'!K$22+'[1]12'!K$28*Table6[[#This Row],[COMBINE LN LING]]+'[1]12'!K$23*Table6[[#This Row],[DL_DUM]]+'[1]12'!K$24*Table6[[#This Row],[CT_DUM]]+'[1]12'!K$25*Table6[[#This Row],[PA_DUM]]+'[1]12'!K$26*Table6[[#This Row],[NY_DUM]]+'[1]12'!K$27*Table6[[#This Row],[NJ_DUM]]</f>
        <v>8.3892487208586708</v>
      </c>
      <c r="BO320" s="9">
        <f>Table6[[#This Row],[sales]]-Table6[[#This Row],[ Pred_12]]</f>
        <v>2304.3850492845077</v>
      </c>
      <c r="BP320" s="47">
        <f>ABS(Table6[[#This Row],[ Red_12]]/Table6[[#This Row],[sales]])</f>
        <v>0.99637264702911399</v>
      </c>
      <c r="BQ320">
        <f>LN(G320+'2019 Totals and Calculations'!C$18)</f>
        <v>8.0320028196285129</v>
      </c>
      <c r="BR320">
        <f>LN(Table6[[#This Row],[PROF RADIO]]+'2019 Totals and Calculations'!D$18)</f>
        <v>6.1768465020813901</v>
      </c>
      <c r="BS320">
        <f>LN(Table6[[#This Row],[ONLINE LINGERING]]+'2019 Totals and Calculations'!E$18)</f>
        <v>5.5589220129422996</v>
      </c>
      <c r="BT320">
        <f>MONTH(Table6[[#This Row],[Date]])</f>
        <v>1</v>
      </c>
      <c r="BU320">
        <f t="shared" si="121"/>
        <v>1</v>
      </c>
      <c r="BV320">
        <f t="shared" si="122"/>
        <v>0</v>
      </c>
      <c r="BW320">
        <f t="shared" si="123"/>
        <v>0</v>
      </c>
      <c r="BX320">
        <f t="shared" si="124"/>
        <v>0</v>
      </c>
      <c r="BY320">
        <f t="shared" si="125"/>
        <v>0</v>
      </c>
      <c r="BZ320">
        <f t="shared" si="126"/>
        <v>0</v>
      </c>
      <c r="CA320">
        <f t="shared" si="127"/>
        <v>0</v>
      </c>
      <c r="CB320">
        <f t="shared" si="128"/>
        <v>0</v>
      </c>
      <c r="CC320">
        <f t="shared" si="129"/>
        <v>0</v>
      </c>
      <c r="CD320">
        <f t="shared" si="130"/>
        <v>0</v>
      </c>
      <c r="CE320">
        <f t="shared" si="131"/>
        <v>0</v>
      </c>
      <c r="CF320">
        <f t="shared" si="132"/>
        <v>0</v>
      </c>
      <c r="CG320">
        <f t="shared" si="133"/>
        <v>5</v>
      </c>
      <c r="CH32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2291.2405877054093</v>
      </c>
      <c r="CI320" s="79">
        <f>Table6[[#This Row],[sales]]-CH320</f>
        <v>21.533710299956965</v>
      </c>
      <c r="CJ320">
        <f>ABS(Table6[[#This Row],[sales]]-CH320)/Table6[[#This Row],[sales]]</f>
        <v>9.3107703239907764E-3</v>
      </c>
      <c r="CK32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2319.8987931294018</v>
      </c>
      <c r="CL320" s="79">
        <f>Table6[[#This Row],[sales]]-CK320</f>
        <v>-7.1244951240355476</v>
      </c>
      <c r="CM320">
        <f>ABS(Table6[[#This Row],[sales]]-CK320)/Table6[[#This Row],[sales]]</f>
        <v>3.0804973620556105E-3</v>
      </c>
      <c r="CN32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2100.893716118544</v>
      </c>
      <c r="CO320" s="79">
        <f>Table6[[#This Row],[sales]]-CN320</f>
        <v>211.88058188682226</v>
      </c>
      <c r="CP320">
        <f>ABS(Table6[[#This Row],[sales]]-CN320)/Table6[[#This Row],[sales]]</f>
        <v>9.1613168682113499E-2</v>
      </c>
      <c r="CQ32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2218.3310098604302</v>
      </c>
      <c r="CR320" s="79">
        <f>Table6[[#This Row],[sales]]-CQ320</f>
        <v>94.443288144936105</v>
      </c>
      <c r="CS320">
        <f>ABS(Table6[[#This Row],[sales]]-CQ320)/Table6[[#This Row],[sales]]</f>
        <v>4.0835497102500645E-2</v>
      </c>
    </row>
    <row r="321" spans="1:97" x14ac:dyDescent="0.2">
      <c r="A321">
        <v>320</v>
      </c>
      <c r="B321" t="s">
        <v>480</v>
      </c>
      <c r="C321" s="5">
        <v>42771</v>
      </c>
      <c r="D321" s="6">
        <v>3101.3641968749998</v>
      </c>
      <c r="E321" s="8">
        <f>YEAR(Table6[[#This Row],[Date]])</f>
        <v>2017</v>
      </c>
      <c r="F321" s="6">
        <f>Table6[[#This Row],[TV_State]]+Table6[[#This Row],[Radio_State]]+Table6[[#This Row],[Online]]</f>
        <v>3790.5562406250001</v>
      </c>
      <c r="G321" s="6">
        <f t="shared" si="108"/>
        <v>2832.0687871874993</v>
      </c>
      <c r="H321" s="6">
        <f>LN(Table6[[#This Row],[PROF TV LING]])</f>
        <v>7.9487627437797537</v>
      </c>
      <c r="I321" s="6">
        <f t="shared" si="109"/>
        <v>8.0395973571817549</v>
      </c>
      <c r="J321" s="6">
        <v>459.46136250000001</v>
      </c>
      <c r="K321" s="6">
        <f t="shared" si="114"/>
        <v>439.08811875000004</v>
      </c>
      <c r="L321" s="6">
        <f>0.5*J320+0.5*Table6[[#This Row],[Radio_State]]</f>
        <v>448.52180625000005</v>
      </c>
      <c r="M321" s="6">
        <f>LN(Table6[[#This Row],[RADIO LINGERING ]])</f>
        <v>6.1059573007182557</v>
      </c>
      <c r="N321" s="6">
        <f t="shared" si="110"/>
        <v>6.1300548522973157</v>
      </c>
      <c r="O321" s="6">
        <v>229.73068125</v>
      </c>
      <c r="P321" s="6">
        <f t="shared" si="111"/>
        <v>225.14481562499998</v>
      </c>
      <c r="Q321" s="6">
        <f>0.3*O320+0.7*Table6[[#This Row],[Online]]</f>
        <v>226.44881437499998</v>
      </c>
      <c r="R321" s="6">
        <f>LN(Table6[[#This Row],[ONLINE LINGERING]])</f>
        <v>5.4225189342852707</v>
      </c>
      <c r="S321" s="6">
        <f t="shared" si="112"/>
        <v>5.4369076717373703</v>
      </c>
      <c r="T321" s="6">
        <v>2063.1779311963992</v>
      </c>
      <c r="U321" s="6">
        <f t="shared" si="113"/>
        <v>7.6320027581142318</v>
      </c>
      <c r="V321" s="8">
        <f>YEAR(Table6[[#This Row],[Date]])</f>
        <v>2017</v>
      </c>
      <c r="W321" s="8">
        <f>WEEKNUM(Table6[[#This Row],[Date]])</f>
        <v>6</v>
      </c>
      <c r="X321" t="s">
        <v>486</v>
      </c>
      <c r="Y321" s="9">
        <f>Table6[[#This Row],[LNTVLING]]+Table6[[#This Row],[LNRADIOLING]]+Table6[[#This Row],[LNONLINELING]]</f>
        <v>19.47723897878328</v>
      </c>
      <c r="Z321">
        <f t="shared" si="134"/>
        <v>1</v>
      </c>
      <c r="AA321">
        <f t="shared" si="115"/>
        <v>0</v>
      </c>
      <c r="AB321">
        <f t="shared" si="116"/>
        <v>0</v>
      </c>
      <c r="AC321">
        <f t="shared" si="117"/>
        <v>1</v>
      </c>
      <c r="AD321">
        <f t="shared" si="118"/>
        <v>0</v>
      </c>
      <c r="AE321">
        <f t="shared" si="119"/>
        <v>0</v>
      </c>
      <c r="AF321">
        <f t="shared" si="120"/>
        <v>0</v>
      </c>
      <c r="AG321" s="9">
        <f>'[1]1'!J$20+'[1]1'!J$21*Table6[[#This Row],[TV_State]]</f>
        <v>4379.7039885616596</v>
      </c>
      <c r="AH321" s="9">
        <f>Table6[[#This Row],[sales]]-Table6[[#This Row],[Pred_1]]</f>
        <v>-2316.5260573652604</v>
      </c>
      <c r="AI321">
        <f>ABS(Table6[[#This Row],[Res_1]])/Table6[[#This Row],[sales]]</f>
        <v>1.1227950931124731</v>
      </c>
      <c r="AJ321" s="9">
        <f>'[1]2'!J$20+'[1]2'!J$21*Table6[[#This Row],[Radio_State]]</f>
        <v>3731.3423680507858</v>
      </c>
      <c r="AK321" s="9">
        <f>Table6[[#This Row],[sales]]-Table6[[#This Row],[ Pred_2 ]]</f>
        <v>-1668.1644368543866</v>
      </c>
      <c r="AL321">
        <f>ABS(Table6[[#This Row],[ Res_2 ]])/Table6[[#This Row],[sales]]</f>
        <v>0.80854123710360193</v>
      </c>
      <c r="AM321" s="10">
        <f>'[1]3'!J$20+'[1]3'!J$21*Data!O321</f>
        <v>3127.958102328746</v>
      </c>
      <c r="AN321" s="9">
        <f>Table6[[#This Row],[sales]]-Table6[[#This Row],[Pred_3]]</f>
        <v>-1064.7801711323468</v>
      </c>
      <c r="AO321" s="9">
        <f>ABS(Table6[[#This Row],[Res_3]])/Table6[[#This Row],[sales]]</f>
        <v>0.51608741787718726</v>
      </c>
      <c r="AP321" s="9">
        <f>'[1]4'!L$21+'[1]4'!L$27*Table6[[#This Row],[TV_State]]+'[1]4'!L$22*Table6[[#This Row],[NJ_DUM]]+'[1]4'!L$23*Table6[[#This Row],[NY_DUM]]+'[1]4'!L$24*Table6[[#This Row],[PA_DUM]]+'[1]4'!L$25*Table6[[#This Row],[CT_DUM]]+'[1]4'!L$26*Table6[[#This Row],[DL_DUM]]</f>
        <v>921.93090886248331</v>
      </c>
      <c r="AQ321" s="9">
        <f>Table6[[#This Row],[sales]]-Table6[[#This Row],[Pred_4]]</f>
        <v>1141.247022333916</v>
      </c>
      <c r="AR321">
        <f>ABS(Table6[[#This Row],[Res_4]]/Table6[[#This Row],[sales]])</f>
        <v>0.55315007255439563</v>
      </c>
      <c r="AS321" s="9">
        <f>'[1]5'!L$20+'[1]5'!L$26*Table6[[#This Row],[Radio_State]]+'[1]5'!L$21*Table6[[#This Row],[NJ_DUM]]+'[1]5'!L$22*Table6[[#This Row],[NY_DUM]]+'[1]5'!L$23*Table6[[#This Row],[PA_DUM]]+'[1]5'!L$24*Table6[[#This Row],[CT_DUM]]+'[1]5'!L$25*Table6[[#This Row],[DL_DUM]]</f>
        <v>1005.7765073490019</v>
      </c>
      <c r="AT321" s="9">
        <f>Table6[[#This Row],[sales]]-Table6[[#This Row],[Pred_5]]</f>
        <v>1057.4014238473974</v>
      </c>
      <c r="AU321" s="9">
        <f>ABS(Table6[[#This Row],[Red_5]]/Table6[[#This Row],[sales]])</f>
        <v>0.51251101897655027</v>
      </c>
      <c r="AV321" s="9">
        <f>'[1]6'!L$20+'[1]6'!L$26*Table6[[#This Row],[Online]]+'[1]6'!L$21*Table6[[#This Row],[NJ_DUM]]+'[1]6'!L$22*Table6[[#This Row],[NY_DUM]]+'[1]6'!L$23*Table6[[#This Row],[PA_DUM]]+'[1]6'!L$24*Table6[[#This Row],[CT_DUM]]+'[1]6'!L$25*Table6[[#This Row],[DL_DUM]]</f>
        <v>993.89329760143801</v>
      </c>
      <c r="AW321" s="9">
        <f>Table6[[#This Row],[sales]]-Table6[[#This Row],[Pred_6]]</f>
        <v>1069.2846335949612</v>
      </c>
      <c r="AX321" s="9">
        <f>ABS(Table6[[#This Row],[Red_6]]/Table6[[#This Row],[sales]])</f>
        <v>0.51827068205159721</v>
      </c>
      <c r="AY321" s="9">
        <f>'[1]7'!L$21+'[1]7'!L$27*Table6[[#This Row],[LNTV]]+'[1]7'!L$22*Table6[[#This Row],[NJ_DUM]]+'[1]7'!L$23*Table6[[#This Row],[NY_DUM]]+'[1]7'!L$24*Table6[[#This Row],[PA_DUM]]+'[1]7'!L$25*Table6[[#This Row],[CT_DUM]]+'[1]7'!L$26*Table6[[#This Row],[DL_DUM]]</f>
        <v>6.0354289938689902</v>
      </c>
      <c r="AZ321" s="9">
        <f>Table6[[#This Row],[sales]]-Table6[[#This Row],[Pred_7]]</f>
        <v>2057.1425022025301</v>
      </c>
      <c r="BA321" s="9">
        <f>ABS(Table6[[#This Row],[Red_7]]/Table6[[#This Row],[sales]])</f>
        <v>0.99707469292754147</v>
      </c>
      <c r="BB321" s="9">
        <f>'[1]8'!O$22+'[1]8'!O$28*Table6[[#This Row],[LNRADIOLING]]+'[1]8'!O$23*Table6[[#This Row],[DL_DUM]]+'[1]8'!O$24*Table6[[#This Row],[CT_DUM]]+'[1]8'!O$25*Table6[[#This Row],[PA_DUM]]+'[1]8'!O$26*Table6[[#This Row],[NY_DUM]]+'[1]8'!O$27*Table6[[#This Row],[NJ_DUM]]</f>
        <v>8.331790711512383</v>
      </c>
      <c r="BC321" s="9">
        <f>Table6[[#This Row],[sales]]-Table6[[#This Row],[Pred_8]]</f>
        <v>2054.8461404848867</v>
      </c>
      <c r="BD321" s="9">
        <f>ABS(Table6[[#This Row],[Red_8]]/Table6[[#This Row],[sales]])</f>
        <v>0.99596167127152191</v>
      </c>
      <c r="BE321" s="9">
        <f>'[1]9'!M$19+'[1]9'!M$21*Table6[[#This Row],[LNONLINE]]+'[1]9'!M$20*Table6[[#This Row],[DL_DUM]]+'[1]9'!M$22*Table6[[#This Row],[CT_DUM]]+'[1]9'!M$23*Table6[[#This Row],[PA_DUM]]+'[1]9'!M$24*Table6[[#This Row],[NY_DUM]]+'[1]9'!M$25*Table6[[#This Row],[NJ_DUM]]</f>
        <v>8.3116887004283768</v>
      </c>
      <c r="BF321" s="9">
        <f>Table6[[#This Row],[sales]]-Table6[[#This Row],[Pred_9]]</f>
        <v>2054.8662424959707</v>
      </c>
      <c r="BG321" s="9">
        <f>ABS(Table6[[#This Row],[Red_9]]/Table6[[#This Row],[sales]])</f>
        <v>0.99597141449859894</v>
      </c>
      <c r="BH321" s="9">
        <f>'[1]10'!P$22+'[1]10'!P$30*Table6[[#This Row],[LNTV]]+'[1]10'!P$29*Table6[[#This Row],[LNRADIOLING]]+'[1]10'!P$24*Table6[[#This Row],[LNONLINELING]]+'[1]10'!P$23*Table6[[#This Row],[DL_DUM]]+'[1]10'!P$25*Table6[[#This Row],[CT_DUM]]+'[1]10'!P$26*Table6[[#This Row],[PA_DUM]]+'[1]10'!P$27*Table6[[#This Row],[NY_DUM]]+'[1]10'!P$28*Table6[[#This Row],[NJ_DUM]]</f>
        <v>8.1999059373876264</v>
      </c>
      <c r="BI321" s="9">
        <f>Table6[[#This Row],[sales]]-Table6[[#This Row],[Pred_10]]</f>
        <v>2054.9780252590117</v>
      </c>
      <c r="BJ321" s="45">
        <f>ABS(Table6[[#This Row],[Red_10]]/Table6[[#This Row],[sales]])</f>
        <v>0.99602559439328986</v>
      </c>
      <c r="BK321" s="9">
        <f>'[1]11'!P$32+'[1]11'!P$40*Table6[[#This Row],[LNONLINELING]]+'[1]11'!P$39*Table6[[#This Row],[LNRADIOLING]]+'[1]11'!P$38*Table6[[#This Row],[LNTVLING]]+'[1]11'!P$33*Table6[[#This Row],[DL_DUM]]+'[1]11'!P$34*Table6[[#This Row],[CT_DUM]]+'[1]11'!P$35*Table6[[#This Row],[PA_DUM]]+'[1]11'!P$36*Table6[[#This Row],[NY_DUM]]+'[1]11'!P$37*Table6[[#This Row],[NJ_DUM]]</f>
        <v>8.1131620549447891</v>
      </c>
      <c r="BL321" s="9">
        <f>Table6[[#This Row],[sales]]-Table6[[#This Row],[ Pred_11]]</f>
        <v>2055.0647691414542</v>
      </c>
      <c r="BM321" s="47">
        <f>ABS(Table6[[#This Row],[ Red_11]]/Table6[[#This Row],[sales]])</f>
        <v>0.99606763821371413</v>
      </c>
      <c r="BN321" s="9">
        <f>'[1]12'!K$22+'[1]12'!K$28*Table6[[#This Row],[COMBINE LN LING]]+'[1]12'!K$23*Table6[[#This Row],[DL_DUM]]+'[1]12'!K$24*Table6[[#This Row],[CT_DUM]]+'[1]12'!K$25*Table6[[#This Row],[PA_DUM]]+'[1]12'!K$26*Table6[[#This Row],[NY_DUM]]+'[1]12'!K$27*Table6[[#This Row],[NJ_DUM]]</f>
        <v>8.4026433986257238</v>
      </c>
      <c r="BO321" s="9">
        <f>Table6[[#This Row],[sales]]-Table6[[#This Row],[ Pred_12]]</f>
        <v>2054.7752877977737</v>
      </c>
      <c r="BP321" s="47">
        <f>ABS(Table6[[#This Row],[ Red_12]]/Table6[[#This Row],[sales]])</f>
        <v>0.99592732974137965</v>
      </c>
      <c r="BQ321">
        <f>LN(G321+'2019 Totals and Calculations'!C$18)</f>
        <v>8.0688139959993777</v>
      </c>
      <c r="BR321">
        <f>LN(Table6[[#This Row],[PROF RADIO]]+'2019 Totals and Calculations'!D$18)</f>
        <v>6.2182902808995983</v>
      </c>
      <c r="BS321">
        <f>LN(Table6[[#This Row],[ONLINE LINGERING]]+'2019 Totals and Calculations'!E$18)</f>
        <v>5.5996292982162501</v>
      </c>
      <c r="BT321">
        <f>MONTH(Table6[[#This Row],[Date]])</f>
        <v>2</v>
      </c>
      <c r="BU321">
        <f t="shared" si="121"/>
        <v>0</v>
      </c>
      <c r="BV321">
        <f t="shared" si="122"/>
        <v>1</v>
      </c>
      <c r="BW321">
        <f t="shared" si="123"/>
        <v>0</v>
      </c>
      <c r="BX321">
        <f t="shared" si="124"/>
        <v>0</v>
      </c>
      <c r="BY321">
        <f t="shared" si="125"/>
        <v>0</v>
      </c>
      <c r="BZ321">
        <f t="shared" si="126"/>
        <v>0</v>
      </c>
      <c r="CA321">
        <f t="shared" si="127"/>
        <v>0</v>
      </c>
      <c r="CB321">
        <f t="shared" si="128"/>
        <v>0</v>
      </c>
      <c r="CC321">
        <f t="shared" si="129"/>
        <v>0</v>
      </c>
      <c r="CD321">
        <f t="shared" si="130"/>
        <v>0</v>
      </c>
      <c r="CE321">
        <f t="shared" si="131"/>
        <v>0</v>
      </c>
      <c r="CF321">
        <f t="shared" si="132"/>
        <v>0</v>
      </c>
      <c r="CG321">
        <f t="shared" si="133"/>
        <v>6</v>
      </c>
      <c r="CH32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2322.7843946499693</v>
      </c>
      <c r="CI321" s="79">
        <f>Table6[[#This Row],[sales]]-CH321</f>
        <v>-259.60646345357009</v>
      </c>
      <c r="CJ321">
        <f>ABS(Table6[[#This Row],[sales]]-CH321)/Table6[[#This Row],[sales]]</f>
        <v>0.12582844141950911</v>
      </c>
      <c r="CK32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2354.8830349227183</v>
      </c>
      <c r="CL321" s="79">
        <f>Table6[[#This Row],[sales]]-CK321</f>
        <v>-291.70510372631907</v>
      </c>
      <c r="CM321">
        <f>ABS(Table6[[#This Row],[sales]]-CK321)/Table6[[#This Row],[sales]]</f>
        <v>0.14138630474646682</v>
      </c>
      <c r="CN32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2134.0277668898411</v>
      </c>
      <c r="CO321" s="79">
        <f>Table6[[#This Row],[sales]]-CN321</f>
        <v>-70.849835693441946</v>
      </c>
      <c r="CP321">
        <f>ABS(Table6[[#This Row],[sales]]-CN321)/Table6[[#This Row],[sales]]</f>
        <v>3.4340148090066774E-2</v>
      </c>
      <c r="CQ32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2270.4994236594916</v>
      </c>
      <c r="CR321" s="79">
        <f>Table6[[#This Row],[sales]]-CQ321</f>
        <v>-207.32149246309245</v>
      </c>
      <c r="CS321">
        <f>ABS(Table6[[#This Row],[sales]]-CQ321)/Table6[[#This Row],[sales]]</f>
        <v>0.10048648220217754</v>
      </c>
    </row>
    <row r="322" spans="1:97" x14ac:dyDescent="0.2">
      <c r="A322">
        <v>321</v>
      </c>
      <c r="B322" t="s">
        <v>480</v>
      </c>
      <c r="C322" s="5">
        <v>42778</v>
      </c>
      <c r="D322" s="6">
        <v>3256.4324067187504</v>
      </c>
      <c r="E322" s="8">
        <f>YEAR(Table6[[#This Row],[Date]])</f>
        <v>2017</v>
      </c>
      <c r="F322" s="6">
        <f>Table6[[#This Row],[TV_State]]+Table6[[#This Row],[Radio_State]]+Table6[[#This Row],[Online]]</f>
        <v>3980.0840526562506</v>
      </c>
      <c r="G322" s="6">
        <f t="shared" ref="G322:G385" si="135">IF(B322=B321, 0.7*G321+0.3*D322,D322)</f>
        <v>2959.3778730468744</v>
      </c>
      <c r="H322" s="6">
        <f>LN(Table6[[#This Row],[PROF TV LING]])</f>
        <v>7.9927343472029051</v>
      </c>
      <c r="I322" s="6">
        <f t="shared" ref="I322:I385" si="136">LN(D322)</f>
        <v>8.0883875213511871</v>
      </c>
      <c r="J322" s="6">
        <v>482.434430625</v>
      </c>
      <c r="K322" s="6">
        <f t="shared" si="114"/>
        <v>460.76127468750002</v>
      </c>
      <c r="L322" s="6">
        <f>0.5*J321+0.5*Table6[[#This Row],[Radio_State]]</f>
        <v>470.94789656249998</v>
      </c>
      <c r="M322" s="6">
        <f>LN(Table6[[#This Row],[RADIO LINGERING ]])</f>
        <v>6.154747464887687</v>
      </c>
      <c r="N322" s="6">
        <f t="shared" ref="N322:N385" si="137">LN(J322)</f>
        <v>6.1788450164667479</v>
      </c>
      <c r="O322" s="6">
        <v>241.2172153125</v>
      </c>
      <c r="P322" s="6">
        <f t="shared" ref="P322:P385" si="138">IF($B322=$B321,0.3*P321+0.7*O322, O322)</f>
        <v>236.39549540624995</v>
      </c>
      <c r="Q322" s="6">
        <f>0.3*O321+0.7*Table6[[#This Row],[Online]]</f>
        <v>237.77125509374997</v>
      </c>
      <c r="R322" s="6">
        <f>LN(Table6[[#This Row],[ONLINE LINGERING]])</f>
        <v>5.4713090984547028</v>
      </c>
      <c r="S322" s="6">
        <f t="shared" ref="S322:S385" si="139">LN(O322)</f>
        <v>5.4856978359068025</v>
      </c>
      <c r="T322" s="6">
        <v>2093.627371210423</v>
      </c>
      <c r="U322" s="6">
        <f t="shared" ref="U322:U385" si="140">LN(T322)</f>
        <v>7.646653424884021</v>
      </c>
      <c r="V322" s="8">
        <f>YEAR(Table6[[#This Row],[Date]])</f>
        <v>2017</v>
      </c>
      <c r="W322" s="8">
        <f>WEEKNUM(Table6[[#This Row],[Date]])</f>
        <v>7</v>
      </c>
      <c r="X322" t="s">
        <v>487</v>
      </c>
      <c r="Y322" s="9">
        <f>Table6[[#This Row],[LNTVLING]]+Table6[[#This Row],[LNRADIOLING]]+Table6[[#This Row],[LNONLINELING]]</f>
        <v>19.618790910545297</v>
      </c>
      <c r="Z322">
        <f t="shared" si="134"/>
        <v>1</v>
      </c>
      <c r="AA322">
        <f t="shared" si="115"/>
        <v>0</v>
      </c>
      <c r="AB322">
        <f t="shared" si="116"/>
        <v>0</v>
      </c>
      <c r="AC322">
        <f t="shared" si="117"/>
        <v>1</v>
      </c>
      <c r="AD322">
        <f t="shared" si="118"/>
        <v>0</v>
      </c>
      <c r="AE322">
        <f t="shared" si="119"/>
        <v>0</v>
      </c>
      <c r="AF322">
        <f t="shared" si="120"/>
        <v>0</v>
      </c>
      <c r="AG322" s="9">
        <f>'[1]1'!J$20+'[1]1'!J$21*Table6[[#This Row],[TV_State]]</f>
        <v>4532.2025607169262</v>
      </c>
      <c r="AH322" s="9">
        <f>Table6[[#This Row],[sales]]-Table6[[#This Row],[Pred_1]]</f>
        <v>-2438.5751895065032</v>
      </c>
      <c r="AI322">
        <f>ABS(Table6[[#This Row],[Res_1]])/Table6[[#This Row],[sales]]</f>
        <v>1.1647608466718935</v>
      </c>
      <c r="AJ322" s="9">
        <f>'[1]2'!J$20+'[1]2'!J$21*Table6[[#This Row],[Radio_State]]</f>
        <v>3832.195396253449</v>
      </c>
      <c r="AK322" s="9">
        <f>Table6[[#This Row],[sales]]-Table6[[#This Row],[ Pred_2 ]]</f>
        <v>-1738.568025043026</v>
      </c>
      <c r="AL322">
        <f>ABS(Table6[[#This Row],[ Res_2 ]])/Table6[[#This Row],[sales]]</f>
        <v>0.83040948401332715</v>
      </c>
      <c r="AM322" s="10">
        <f>'[1]3'!J$20+'[1]3'!J$21*Data!O322</f>
        <v>3194.3194983589406</v>
      </c>
      <c r="AN322" s="9">
        <f>Table6[[#This Row],[sales]]-Table6[[#This Row],[Pred_3]]</f>
        <v>-1100.6921271485176</v>
      </c>
      <c r="AO322" s="9">
        <f>ABS(Table6[[#This Row],[Res_3]])/Table6[[#This Row],[sales]]</f>
        <v>0.5257344942486859</v>
      </c>
      <c r="AP322" s="9">
        <f>'[1]4'!L$21+'[1]4'!L$27*Table6[[#This Row],[TV_State]]+'[1]4'!L$22*Table6[[#This Row],[NJ_DUM]]+'[1]4'!L$23*Table6[[#This Row],[NY_DUM]]+'[1]4'!L$24*Table6[[#This Row],[PA_DUM]]+'[1]4'!L$25*Table6[[#This Row],[CT_DUM]]+'[1]4'!L$26*Table6[[#This Row],[DL_DUM]]</f>
        <v>956.13595458831639</v>
      </c>
      <c r="AQ322" s="9">
        <f>Table6[[#This Row],[sales]]-Table6[[#This Row],[Pred_4]]</f>
        <v>1137.4914166221065</v>
      </c>
      <c r="AR322">
        <f>ABS(Table6[[#This Row],[Res_4]]/Table6[[#This Row],[sales]])</f>
        <v>0.54331130375147418</v>
      </c>
      <c r="AS322" s="9">
        <f>'[1]5'!L$20+'[1]5'!L$26*Table6[[#This Row],[Radio_State]]+'[1]5'!L$21*Table6[[#This Row],[NJ_DUM]]+'[1]5'!L$22*Table6[[#This Row],[NY_DUM]]+'[1]5'!L$23*Table6[[#This Row],[PA_DUM]]+'[1]5'!L$24*Table6[[#This Row],[CT_DUM]]+'[1]5'!L$25*Table6[[#This Row],[DL_DUM]]</f>
        <v>1046.2457563000994</v>
      </c>
      <c r="AT322" s="9">
        <f>Table6[[#This Row],[sales]]-Table6[[#This Row],[Pred_5]]</f>
        <v>1047.3816149103236</v>
      </c>
      <c r="AU322" s="9">
        <f>ABS(Table6[[#This Row],[Red_5]]/Table6[[#This Row],[sales]])</f>
        <v>0.50027126570512104</v>
      </c>
      <c r="AV322" s="9">
        <f>'[1]6'!L$20+'[1]6'!L$26*Table6[[#This Row],[Online]]+'[1]6'!L$21*Table6[[#This Row],[NJ_DUM]]+'[1]6'!L$22*Table6[[#This Row],[NY_DUM]]+'[1]6'!L$23*Table6[[#This Row],[PA_DUM]]+'[1]6'!L$24*Table6[[#This Row],[CT_DUM]]+'[1]6'!L$25*Table6[[#This Row],[DL_DUM]]</f>
        <v>1043.885652540833</v>
      </c>
      <c r="AW322" s="9">
        <f>Table6[[#This Row],[sales]]-Table6[[#This Row],[Pred_6]]</f>
        <v>1049.74171866959</v>
      </c>
      <c r="AX322" s="9">
        <f>ABS(Table6[[#This Row],[Red_6]]/Table6[[#This Row],[sales]])</f>
        <v>0.50139854546450913</v>
      </c>
      <c r="AY322" s="9">
        <f>'[1]7'!L$21+'[1]7'!L$27*Table6[[#This Row],[LNTV]]+'[1]7'!L$22*Table6[[#This Row],[NJ_DUM]]+'[1]7'!L$23*Table6[[#This Row],[NY_DUM]]+'[1]7'!L$24*Table6[[#This Row],[PA_DUM]]+'[1]7'!L$25*Table6[[#This Row],[CT_DUM]]+'[1]7'!L$26*Table6[[#This Row],[DL_DUM]]</f>
        <v>6.0408293082785942</v>
      </c>
      <c r="AZ322" s="9">
        <f>Table6[[#This Row],[sales]]-Table6[[#This Row],[Pred_7]]</f>
        <v>2087.5865419021443</v>
      </c>
      <c r="BA322" s="9">
        <f>ABS(Table6[[#This Row],[Red_7]]/Table6[[#This Row],[sales]])</f>
        <v>0.9971146588015869</v>
      </c>
      <c r="BB322" s="9">
        <f>'[1]8'!O$22+'[1]8'!O$28*Table6[[#This Row],[LNRADIOLING]]+'[1]8'!O$23*Table6[[#This Row],[DL_DUM]]+'[1]8'!O$24*Table6[[#This Row],[CT_DUM]]+'[1]8'!O$25*Table6[[#This Row],[PA_DUM]]+'[1]8'!O$26*Table6[[#This Row],[NY_DUM]]+'[1]8'!O$27*Table6[[#This Row],[NJ_DUM]]</f>
        <v>8.3352714479194052</v>
      </c>
      <c r="BC322" s="9">
        <f>Table6[[#This Row],[sales]]-Table6[[#This Row],[Pred_8]]</f>
        <v>2085.2920997625038</v>
      </c>
      <c r="BD322" s="9">
        <f>ABS(Table6[[#This Row],[Red_8]]/Table6[[#This Row],[sales]])</f>
        <v>0.99601874165262738</v>
      </c>
      <c r="BE322" s="9">
        <f>'[1]9'!M$19+'[1]9'!M$21*Table6[[#This Row],[LNONLINE]]+'[1]9'!M$20*Table6[[#This Row],[DL_DUM]]+'[1]9'!M$22*Table6[[#This Row],[CT_DUM]]+'[1]9'!M$23*Table6[[#This Row],[PA_DUM]]+'[1]9'!M$24*Table6[[#This Row],[NY_DUM]]+'[1]9'!M$25*Table6[[#This Row],[NJ_DUM]]</f>
        <v>8.3271365175473502</v>
      </c>
      <c r="BF322" s="9">
        <f>Table6[[#This Row],[sales]]-Table6[[#This Row],[Pred_9]]</f>
        <v>2085.3002346928756</v>
      </c>
      <c r="BG322" s="9">
        <f>ABS(Table6[[#This Row],[Red_9]]/Table6[[#This Row],[sales]])</f>
        <v>0.99602262722008017</v>
      </c>
      <c r="BH322" s="9">
        <f>'[1]10'!P$22+'[1]10'!P$30*Table6[[#This Row],[LNTV]]+'[1]10'!P$29*Table6[[#This Row],[LNRADIOLING]]+'[1]10'!P$24*Table6[[#This Row],[LNONLINELING]]+'[1]10'!P$23*Table6[[#This Row],[DL_DUM]]+'[1]10'!P$25*Table6[[#This Row],[CT_DUM]]+'[1]10'!P$26*Table6[[#This Row],[PA_DUM]]+'[1]10'!P$27*Table6[[#This Row],[NY_DUM]]+'[1]10'!P$28*Table6[[#This Row],[NJ_DUM]]</f>
        <v>8.2087863506799206</v>
      </c>
      <c r="BI322" s="9">
        <f>Table6[[#This Row],[sales]]-Table6[[#This Row],[Pred_10]]</f>
        <v>2085.4185848597431</v>
      </c>
      <c r="BJ322" s="45">
        <f>ABS(Table6[[#This Row],[Red_10]]/Table6[[#This Row],[sales]])</f>
        <v>0.99607915598374408</v>
      </c>
      <c r="BK322" s="9">
        <f>'[1]11'!P$32+'[1]11'!P$40*Table6[[#This Row],[LNONLINELING]]+'[1]11'!P$39*Table6[[#This Row],[LNRADIOLING]]+'[1]11'!P$38*Table6[[#This Row],[LNTVLING]]+'[1]11'!P$33*Table6[[#This Row],[DL_DUM]]+'[1]11'!P$34*Table6[[#This Row],[CT_DUM]]+'[1]11'!P$35*Table6[[#This Row],[PA_DUM]]+'[1]11'!P$36*Table6[[#This Row],[NY_DUM]]+'[1]11'!P$37*Table6[[#This Row],[NJ_DUM]]</f>
        <v>8.1194930776007919</v>
      </c>
      <c r="BL322" s="9">
        <f>Table6[[#This Row],[sales]]-Table6[[#This Row],[ Pred_11]]</f>
        <v>2085.507878132822</v>
      </c>
      <c r="BM322" s="47">
        <f>ABS(Table6[[#This Row],[ Red_11]]/Table6[[#This Row],[sales]])</f>
        <v>0.99612180601512357</v>
      </c>
      <c r="BN322" s="9">
        <f>'[1]12'!K$22+'[1]12'!K$28*Table6[[#This Row],[COMBINE LN LING]]+'[1]12'!K$23*Table6[[#This Row],[DL_DUM]]+'[1]12'!K$24*Table6[[#This Row],[CT_DUM]]+'[1]12'!K$25*Table6[[#This Row],[PA_DUM]]+'[1]12'!K$26*Table6[[#This Row],[NY_DUM]]+'[1]12'!K$27*Table6[[#This Row],[NJ_DUM]]</f>
        <v>8.416265772723392</v>
      </c>
      <c r="BO322" s="9">
        <f>Table6[[#This Row],[sales]]-Table6[[#This Row],[ Pred_12]]</f>
        <v>2085.2111054376996</v>
      </c>
      <c r="BP322" s="47">
        <f>ABS(Table6[[#This Row],[ Red_12]]/Table6[[#This Row],[sales]])</f>
        <v>0.99598005553019808</v>
      </c>
      <c r="BQ322">
        <f>LN(G322+'2019 Totals and Calculations'!C$18)</f>
        <v>8.1079072091621178</v>
      </c>
      <c r="BR322">
        <f>LN(Table6[[#This Row],[PROF RADIO]]+'2019 Totals and Calculations'!D$18)</f>
        <v>6.2605707278467033</v>
      </c>
      <c r="BS322">
        <f>LN(Table6[[#This Row],[ONLINE LINGERING]]+'2019 Totals and Calculations'!E$18)</f>
        <v>5.6406602626905871</v>
      </c>
      <c r="BT322">
        <f>MONTH(Table6[[#This Row],[Date]])</f>
        <v>2</v>
      </c>
      <c r="BU322">
        <f t="shared" si="121"/>
        <v>0</v>
      </c>
      <c r="BV322">
        <f t="shared" si="122"/>
        <v>1</v>
      </c>
      <c r="BW322">
        <f t="shared" si="123"/>
        <v>0</v>
      </c>
      <c r="BX322">
        <f t="shared" si="124"/>
        <v>0</v>
      </c>
      <c r="BY322">
        <f t="shared" si="125"/>
        <v>0</v>
      </c>
      <c r="BZ322">
        <f t="shared" si="126"/>
        <v>0</v>
      </c>
      <c r="CA322">
        <f t="shared" si="127"/>
        <v>0</v>
      </c>
      <c r="CB322">
        <f t="shared" si="128"/>
        <v>0</v>
      </c>
      <c r="CC322">
        <f t="shared" si="129"/>
        <v>0</v>
      </c>
      <c r="CD322">
        <f t="shared" si="130"/>
        <v>0</v>
      </c>
      <c r="CE322">
        <f t="shared" si="131"/>
        <v>0</v>
      </c>
      <c r="CF322">
        <f t="shared" si="132"/>
        <v>0</v>
      </c>
      <c r="CG322">
        <f t="shared" si="133"/>
        <v>7</v>
      </c>
      <c r="CH32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2356.3643200880711</v>
      </c>
      <c r="CI322" s="79">
        <f>Table6[[#This Row],[sales]]-CH322</f>
        <v>-262.73694887764805</v>
      </c>
      <c r="CJ322">
        <f>ABS(Table6[[#This Row],[sales]]-CH322)/Table6[[#This Row],[sales]]</f>
        <v>0.12549365397613599</v>
      </c>
      <c r="CK32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2391.0078235676715</v>
      </c>
      <c r="CL322" s="79">
        <f>Table6[[#This Row],[sales]]-CK322</f>
        <v>-297.38045235724849</v>
      </c>
      <c r="CM322">
        <f>ABS(Table6[[#This Row],[sales]]-CK322)/Table6[[#This Row],[sales]]</f>
        <v>0.1420407740396129</v>
      </c>
      <c r="CN32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2167.9135460648372</v>
      </c>
      <c r="CO322" s="79">
        <f>Table6[[#This Row],[sales]]-CN322</f>
        <v>-74.286174854414185</v>
      </c>
      <c r="CP322">
        <f>ABS(Table6[[#This Row],[sales]]-CN322)/Table6[[#This Row],[sales]]</f>
        <v>3.5482042256385821E-2</v>
      </c>
      <c r="CQ32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2324.8574732330408</v>
      </c>
      <c r="CR322" s="79">
        <f>Table6[[#This Row],[sales]]-CQ322</f>
        <v>-231.23010202261776</v>
      </c>
      <c r="CS322">
        <f>ABS(Table6[[#This Row],[sales]]-CQ322)/Table6[[#This Row],[sales]]</f>
        <v>0.11044472631676233</v>
      </c>
    </row>
    <row r="323" spans="1:97" x14ac:dyDescent="0.2">
      <c r="A323">
        <v>322</v>
      </c>
      <c r="B323" t="s">
        <v>480</v>
      </c>
      <c r="C323" s="5">
        <v>42785</v>
      </c>
      <c r="D323" s="6">
        <v>3419.2540270546879</v>
      </c>
      <c r="E323" s="8">
        <f>YEAR(Table6[[#This Row],[Date]])</f>
        <v>2017</v>
      </c>
      <c r="F323" s="6">
        <f>Table6[[#This Row],[TV_State]]+Table6[[#This Row],[Radio_State]]+Table6[[#This Row],[Online]]</f>
        <v>4179.0882552890625</v>
      </c>
      <c r="G323" s="6">
        <f t="shared" si="135"/>
        <v>3097.3407192492177</v>
      </c>
      <c r="H323" s="6">
        <f>LN(Table6[[#This Row],[PROF TV LING]])</f>
        <v>8.0382991898241301</v>
      </c>
      <c r="I323" s="6">
        <f t="shared" si="136"/>
        <v>8.1371776855206175</v>
      </c>
      <c r="J323" s="6">
        <v>506.55615215625011</v>
      </c>
      <c r="K323" s="6">
        <f t="shared" ref="K323:K386" si="141">IF($B323=$B322,0.5*K322+0.5*J323, J323)</f>
        <v>483.65871342187506</v>
      </c>
      <c r="L323" s="6">
        <f>0.5*J322+0.5*Table6[[#This Row],[Radio_State]]</f>
        <v>494.49529139062508</v>
      </c>
      <c r="M323" s="6">
        <f>LN(Table6[[#This Row],[RADIO LINGERING ]])</f>
        <v>6.2035376290571191</v>
      </c>
      <c r="N323" s="6">
        <f t="shared" si="137"/>
        <v>6.22763518063618</v>
      </c>
      <c r="O323" s="6">
        <v>253.27807607812505</v>
      </c>
      <c r="P323" s="6">
        <f t="shared" si="138"/>
        <v>248.2133018765625</v>
      </c>
      <c r="Q323" s="6">
        <f>0.3*O322+0.7*Table6[[#This Row],[Online]]</f>
        <v>249.65981784843751</v>
      </c>
      <c r="R323" s="6">
        <f>LN(Table6[[#This Row],[ONLINE LINGERING]])</f>
        <v>5.520099262624135</v>
      </c>
      <c r="S323" s="6">
        <f t="shared" si="139"/>
        <v>5.5344880000762346</v>
      </c>
      <c r="T323" s="6">
        <v>2331.7543420075353</v>
      </c>
      <c r="U323" s="6">
        <f t="shared" si="140"/>
        <v>7.7543761997291956</v>
      </c>
      <c r="V323" s="8">
        <f>YEAR(Table6[[#This Row],[Date]])</f>
        <v>2017</v>
      </c>
      <c r="W323" s="8">
        <f>WEEKNUM(Table6[[#This Row],[Date]])</f>
        <v>8</v>
      </c>
      <c r="X323" t="s">
        <v>488</v>
      </c>
      <c r="Y323" s="9">
        <f>Table6[[#This Row],[LNTVLING]]+Table6[[#This Row],[LNRADIOLING]]+Table6[[#This Row],[LNONLINELING]]</f>
        <v>19.761936081505386</v>
      </c>
      <c r="Z323">
        <f t="shared" si="134"/>
        <v>1</v>
      </c>
      <c r="AA323">
        <f t="shared" ref="AA323:AA386" si="142">IF($B323="NJ",1,0)</f>
        <v>0</v>
      </c>
      <c r="AB323">
        <f t="shared" ref="AB323:AB386" si="143">IF($B323="NY",1,0)</f>
        <v>0</v>
      </c>
      <c r="AC323">
        <f t="shared" ref="AC323:AC386" si="144">IF($B323="PA",1,0)</f>
        <v>1</v>
      </c>
      <c r="AD323">
        <f t="shared" ref="AD323:AD386" si="145">IF($B323="CT",1,0)</f>
        <v>0</v>
      </c>
      <c r="AE323">
        <f t="shared" ref="AE323:AE386" si="146">IF($B323="DL",1,0)</f>
        <v>0</v>
      </c>
      <c r="AF323">
        <f t="shared" ref="AF323:AF386" si="147">IF($B323="MD",1,0)</f>
        <v>0</v>
      </c>
      <c r="AG323" s="9">
        <f>'[1]1'!J$20+'[1]1'!J$21*Table6[[#This Row],[TV_State]]</f>
        <v>4692.3260614799565</v>
      </c>
      <c r="AH323" s="9">
        <f>Table6[[#This Row],[sales]]-Table6[[#This Row],[Pred_1]]</f>
        <v>-2360.5717194724211</v>
      </c>
      <c r="AI323">
        <f>ABS(Table6[[#This Row],[Res_1]])/Table6[[#This Row],[sales]]</f>
        <v>1.012358667868964</v>
      </c>
      <c r="AJ323" s="9">
        <f>'[1]2'!J$20+'[1]2'!J$21*Table6[[#This Row],[Radio_State]]</f>
        <v>3938.0910758662467</v>
      </c>
      <c r="AK323" s="9">
        <f>Table6[[#This Row],[sales]]-Table6[[#This Row],[ Pred_2 ]]</f>
        <v>-1606.3367338587113</v>
      </c>
      <c r="AL323">
        <f>ABS(Table6[[#This Row],[ Res_2 ]])/Table6[[#This Row],[sales]]</f>
        <v>0.68889621214374064</v>
      </c>
      <c r="AM323" s="10">
        <f>'[1]3'!J$20+'[1]3'!J$21*Data!O323</f>
        <v>3263.998964190645</v>
      </c>
      <c r="AN323" s="9">
        <f>Table6[[#This Row],[sales]]-Table6[[#This Row],[Pred_3]]</f>
        <v>-932.24462218310964</v>
      </c>
      <c r="AO323" s="9">
        <f>ABS(Table6[[#This Row],[Res_3]])/Table6[[#This Row],[sales]]</f>
        <v>0.39980396107271277</v>
      </c>
      <c r="AP323" s="9">
        <f>'[1]4'!L$21+'[1]4'!L$27*Table6[[#This Row],[TV_State]]+'[1]4'!L$22*Table6[[#This Row],[NJ_DUM]]+'[1]4'!L$23*Table6[[#This Row],[NY_DUM]]+'[1]4'!L$24*Table6[[#This Row],[PA_DUM]]+'[1]4'!L$25*Table6[[#This Row],[CT_DUM]]+'[1]4'!L$26*Table6[[#This Row],[DL_DUM]]</f>
        <v>992.05125260044099</v>
      </c>
      <c r="AQ323" s="9">
        <f>Table6[[#This Row],[sales]]-Table6[[#This Row],[Pred_4]]</f>
        <v>1339.7030894070945</v>
      </c>
      <c r="AR323">
        <f>ABS(Table6[[#This Row],[Res_4]]/Table6[[#This Row],[sales]])</f>
        <v>0.57454726909768317</v>
      </c>
      <c r="AS323" s="9">
        <f>'[1]5'!L$20+'[1]5'!L$26*Table6[[#This Row],[Radio_State]]+'[1]5'!L$21*Table6[[#This Row],[NJ_DUM]]+'[1]5'!L$22*Table6[[#This Row],[NY_DUM]]+'[1]5'!L$23*Table6[[#This Row],[PA_DUM]]+'[1]5'!L$24*Table6[[#This Row],[CT_DUM]]+'[1]5'!L$25*Table6[[#This Row],[DL_DUM]]</f>
        <v>1088.7384676987522</v>
      </c>
      <c r="AT323" s="9">
        <f>Table6[[#This Row],[sales]]-Table6[[#This Row],[Pred_5]]</f>
        <v>1243.0158743087832</v>
      </c>
      <c r="AU323" s="9">
        <f>ABS(Table6[[#This Row],[Red_5]]/Table6[[#This Row],[sales]])</f>
        <v>0.53308183109829765</v>
      </c>
      <c r="AV323" s="9">
        <f>'[1]6'!L$20+'[1]6'!L$26*Table6[[#This Row],[Online]]+'[1]6'!L$21*Table6[[#This Row],[NJ_DUM]]+'[1]6'!L$22*Table6[[#This Row],[NY_DUM]]+'[1]6'!L$23*Table6[[#This Row],[PA_DUM]]+'[1]6'!L$24*Table6[[#This Row],[CT_DUM]]+'[1]6'!L$25*Table6[[#This Row],[DL_DUM]]</f>
        <v>1096.3776252271978</v>
      </c>
      <c r="AW323" s="9">
        <f>Table6[[#This Row],[sales]]-Table6[[#This Row],[Pred_6]]</f>
        <v>1235.3767167803376</v>
      </c>
      <c r="AX323" s="9">
        <f>ABS(Table6[[#This Row],[Red_6]]/Table6[[#This Row],[sales]])</f>
        <v>0.52980568944356887</v>
      </c>
      <c r="AY323" s="9">
        <f>'[1]7'!L$21+'[1]7'!L$27*Table6[[#This Row],[LNTV]]+'[1]7'!L$22*Table6[[#This Row],[NJ_DUM]]+'[1]7'!L$23*Table6[[#This Row],[NY_DUM]]+'[1]7'!L$24*Table6[[#This Row],[PA_DUM]]+'[1]7'!L$25*Table6[[#This Row],[CT_DUM]]+'[1]7'!L$26*Table6[[#This Row],[DL_DUM]]</f>
        <v>6.0462296226881982</v>
      </c>
      <c r="AZ323" s="9">
        <f>Table6[[#This Row],[sales]]-Table6[[#This Row],[Pred_7]]</f>
        <v>2325.708112384847</v>
      </c>
      <c r="BA323" s="9">
        <f>ABS(Table6[[#This Row],[Red_7]]/Table6[[#This Row],[sales]])</f>
        <v>0.9974070040253542</v>
      </c>
      <c r="BB323" s="9">
        <f>'[1]8'!O$22+'[1]8'!O$28*Table6[[#This Row],[LNRADIOLING]]+'[1]8'!O$23*Table6[[#This Row],[DL_DUM]]+'[1]8'!O$24*Table6[[#This Row],[CT_DUM]]+'[1]8'!O$25*Table6[[#This Row],[PA_DUM]]+'[1]8'!O$26*Table6[[#This Row],[NY_DUM]]+'[1]8'!O$27*Table6[[#This Row],[NJ_DUM]]</f>
        <v>8.3387521843264292</v>
      </c>
      <c r="BC323" s="9">
        <f>Table6[[#This Row],[sales]]-Table6[[#This Row],[Pred_8]]</f>
        <v>2323.4155898232088</v>
      </c>
      <c r="BD323" s="9">
        <f>ABS(Table6[[#This Row],[Red_8]]/Table6[[#This Row],[sales]])</f>
        <v>0.99642382903117177</v>
      </c>
      <c r="BE323" s="9">
        <f>'[1]9'!M$19+'[1]9'!M$21*Table6[[#This Row],[LNONLINE]]+'[1]9'!M$20*Table6[[#This Row],[DL_DUM]]+'[1]9'!M$22*Table6[[#This Row],[CT_DUM]]+'[1]9'!M$23*Table6[[#This Row],[PA_DUM]]+'[1]9'!M$24*Table6[[#This Row],[NY_DUM]]+'[1]9'!M$25*Table6[[#This Row],[NJ_DUM]]</f>
        <v>8.3425843346663235</v>
      </c>
      <c r="BF323" s="9">
        <f>Table6[[#This Row],[sales]]-Table6[[#This Row],[Pred_9]]</f>
        <v>2323.411757672869</v>
      </c>
      <c r="BG323" s="9">
        <f>ABS(Table6[[#This Row],[Red_9]]/Table6[[#This Row],[sales]])</f>
        <v>0.99642218556887785</v>
      </c>
      <c r="BH323" s="9">
        <f>'[1]10'!P$22+'[1]10'!P$30*Table6[[#This Row],[LNTV]]+'[1]10'!P$29*Table6[[#This Row],[LNRADIOLING]]+'[1]10'!P$24*Table6[[#This Row],[LNONLINELING]]+'[1]10'!P$23*Table6[[#This Row],[DL_DUM]]+'[1]10'!P$25*Table6[[#This Row],[CT_DUM]]+'[1]10'!P$26*Table6[[#This Row],[PA_DUM]]+'[1]10'!P$27*Table6[[#This Row],[NY_DUM]]+'[1]10'!P$28*Table6[[#This Row],[NJ_DUM]]</f>
        <v>8.2176667639722147</v>
      </c>
      <c r="BI323" s="9">
        <f>Table6[[#This Row],[sales]]-Table6[[#This Row],[Pred_10]]</f>
        <v>2323.536675243563</v>
      </c>
      <c r="BJ323" s="45">
        <f>ABS(Table6[[#This Row],[Red_10]]/Table6[[#This Row],[sales]])</f>
        <v>0.99647575792358245</v>
      </c>
      <c r="BK323" s="9">
        <f>'[1]11'!P$32+'[1]11'!P$40*Table6[[#This Row],[LNONLINELING]]+'[1]11'!P$39*Table6[[#This Row],[LNRADIOLING]]+'[1]11'!P$38*Table6[[#This Row],[LNTVLING]]+'[1]11'!P$33*Table6[[#This Row],[DL_DUM]]+'[1]11'!P$34*Table6[[#This Row],[CT_DUM]]+'[1]11'!P$35*Table6[[#This Row],[PA_DUM]]+'[1]11'!P$36*Table6[[#This Row],[NY_DUM]]+'[1]11'!P$37*Table6[[#This Row],[NJ_DUM]]</f>
        <v>8.125555357470196</v>
      </c>
      <c r="BL323" s="9">
        <f>Table6[[#This Row],[sales]]-Table6[[#This Row],[ Pred_11]]</f>
        <v>2323.6287866500652</v>
      </c>
      <c r="BM323" s="47">
        <f>ABS(Table6[[#This Row],[ Red_11]]/Table6[[#This Row],[sales]])</f>
        <v>0.99651526097278564</v>
      </c>
      <c r="BN323" s="9">
        <f>'[1]12'!K$22+'[1]12'!K$28*Table6[[#This Row],[COMBINE LN LING]]+'[1]12'!K$23*Table6[[#This Row],[DL_DUM]]+'[1]12'!K$24*Table6[[#This Row],[CT_DUM]]+'[1]12'!K$25*Table6[[#This Row],[PA_DUM]]+'[1]12'!K$26*Table6[[#This Row],[NY_DUM]]+'[1]12'!K$27*Table6[[#This Row],[NJ_DUM]]</f>
        <v>8.4300414735903466</v>
      </c>
      <c r="BO323" s="9">
        <f>Table6[[#This Row],[sales]]-Table6[[#This Row],[ Pred_12]]</f>
        <v>2323.324300533945</v>
      </c>
      <c r="BP323" s="47">
        <f>ABS(Table6[[#This Row],[ Red_12]]/Table6[[#This Row],[sales]])</f>
        <v>0.9963846785565188</v>
      </c>
      <c r="BQ323">
        <f>LN(G323+'2019 Totals and Calculations'!C$18)</f>
        <v>8.1486146031643845</v>
      </c>
      <c r="BR323">
        <f>LN(Table6[[#This Row],[PROF RADIO]]+'2019 Totals and Calculations'!D$18)</f>
        <v>6.3033789061403169</v>
      </c>
      <c r="BS323">
        <f>LN(Table6[[#This Row],[ONLINE LINGERING]]+'2019 Totals and Calculations'!E$18)</f>
        <v>5.6820043158326214</v>
      </c>
      <c r="BT323">
        <f>MONTH(Table6[[#This Row],[Date]])</f>
        <v>2</v>
      </c>
      <c r="BU323">
        <f t="shared" ref="BU323:BU386" si="148">IF($BT323=1,1,0)</f>
        <v>0</v>
      </c>
      <c r="BV323">
        <f t="shared" ref="BV323:BV386" si="149">IF($BT323=2,1,0)</f>
        <v>1</v>
      </c>
      <c r="BW323">
        <f t="shared" ref="BW323:BW386" si="150">IF($BT323=3,1,0)</f>
        <v>0</v>
      </c>
      <c r="BX323">
        <f t="shared" ref="BX323:BX386" si="151">IF($BT323=4,1,0)</f>
        <v>0</v>
      </c>
      <c r="BY323">
        <f t="shared" ref="BY323:BY386" si="152">IF($BT323=5,1,0)</f>
        <v>0</v>
      </c>
      <c r="BZ323">
        <f t="shared" ref="BZ323:BZ386" si="153">IF($BT323=6,1,0)</f>
        <v>0</v>
      </c>
      <c r="CA323">
        <f t="shared" ref="CA323:CA386" si="154">IF($BT323=7,1,0)</f>
        <v>0</v>
      </c>
      <c r="CB323">
        <f t="shared" ref="CB323:CB386" si="155">IF($BT323=8,1,0)</f>
        <v>0</v>
      </c>
      <c r="CC323">
        <f t="shared" ref="CC323:CC386" si="156">IF($BT323=9,1,0)</f>
        <v>0</v>
      </c>
      <c r="CD323">
        <f t="shared" ref="CD323:CD386" si="157">IF($BT323=10,1,0)</f>
        <v>0</v>
      </c>
      <c r="CE323">
        <f t="shared" ref="CE323:CE386" si="158">IF($BT323=11,1,0)</f>
        <v>0</v>
      </c>
      <c r="CF323">
        <f t="shared" ref="CF323:CF386" si="159">IF($BT323=12,1,0)</f>
        <v>0</v>
      </c>
      <c r="CG323">
        <f t="shared" ref="CG323:CG386" si="160">IF(B323=B322,1+CG322,1)</f>
        <v>8</v>
      </c>
      <c r="CH32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2391.5798066774341</v>
      </c>
      <c r="CI323" s="79">
        <f>Table6[[#This Row],[sales]]-CH323</f>
        <v>-59.825464669898793</v>
      </c>
      <c r="CJ323">
        <f>ABS(Table6[[#This Row],[sales]]-CH323)/Table6[[#This Row],[sales]]</f>
        <v>2.5656847118119556E-2</v>
      </c>
      <c r="CK32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2428.0794338141282</v>
      </c>
      <c r="CL323" s="79">
        <f>Table6[[#This Row],[sales]]-CK323</f>
        <v>-96.325091806592809</v>
      </c>
      <c r="CM323">
        <f>ABS(Table6[[#This Row],[sales]]-CK323)/Table6[[#This Row],[sales]]</f>
        <v>4.1310137209248747E-2</v>
      </c>
      <c r="CN32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2202.5625934485047</v>
      </c>
      <c r="CO323" s="79">
        <f>Table6[[#This Row],[sales]]-CN323</f>
        <v>129.19174855903066</v>
      </c>
      <c r="CP323">
        <f>ABS(Table6[[#This Row],[sales]]-CN323)/Table6[[#This Row],[sales]]</f>
        <v>5.5405385649588794E-2</v>
      </c>
      <c r="CQ32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2381.2492981355381</v>
      </c>
      <c r="CR323" s="79">
        <f>Table6[[#This Row],[sales]]-CQ323</f>
        <v>-49.494956128002741</v>
      </c>
      <c r="CS323">
        <f>ABS(Table6[[#This Row],[sales]]-CQ323)/Table6[[#This Row],[sales]]</f>
        <v>2.1226488243778638E-2</v>
      </c>
    </row>
    <row r="324" spans="1:97" x14ac:dyDescent="0.2">
      <c r="A324">
        <v>323</v>
      </c>
      <c r="B324" t="s">
        <v>480</v>
      </c>
      <c r="C324" s="5">
        <v>42792</v>
      </c>
      <c r="D324" s="6">
        <v>3590.216728407423</v>
      </c>
      <c r="E324" s="8">
        <f>YEAR(Table6[[#This Row],[Date]])</f>
        <v>2017</v>
      </c>
      <c r="F324" s="6">
        <f>Table6[[#This Row],[TV_State]]+Table6[[#This Row],[Radio_State]]+Table6[[#This Row],[Online]]</f>
        <v>4388.0426680535165</v>
      </c>
      <c r="G324" s="6">
        <f t="shared" si="135"/>
        <v>3245.2035219966792</v>
      </c>
      <c r="H324" s="6">
        <f>LN(Table6[[#This Row],[PROF TV LING]])</f>
        <v>8.0849333458145036</v>
      </c>
      <c r="I324" s="6">
        <f t="shared" si="136"/>
        <v>8.1859678496900496</v>
      </c>
      <c r="J324" s="6">
        <v>531.88395976406264</v>
      </c>
      <c r="K324" s="6">
        <f t="shared" si="141"/>
        <v>507.77133659296885</v>
      </c>
      <c r="L324" s="6">
        <f>0.5*J323+0.5*Table6[[#This Row],[Radio_State]]</f>
        <v>519.2200559601564</v>
      </c>
      <c r="M324" s="6">
        <f>LN(Table6[[#This Row],[RADIO LINGERING ]])</f>
        <v>6.2523277932265513</v>
      </c>
      <c r="N324" s="6">
        <f t="shared" si="137"/>
        <v>6.2764253448056122</v>
      </c>
      <c r="O324" s="6">
        <v>265.94197988203132</v>
      </c>
      <c r="P324" s="6">
        <f t="shared" si="138"/>
        <v>260.62337648039068</v>
      </c>
      <c r="Q324" s="6">
        <f>0.3*O323+0.7*Table6[[#This Row],[Online]]</f>
        <v>262.14280874085944</v>
      </c>
      <c r="R324" s="6">
        <f>LN(Table6[[#This Row],[ONLINE LINGERING]])</f>
        <v>5.5688894267935671</v>
      </c>
      <c r="S324" s="6">
        <f t="shared" si="139"/>
        <v>5.5832781642456668</v>
      </c>
      <c r="T324" s="6">
        <v>2535.8567562122976</v>
      </c>
      <c r="U324" s="6">
        <f t="shared" si="140"/>
        <v>7.8382868298184114</v>
      </c>
      <c r="V324" s="8">
        <f>YEAR(Table6[[#This Row],[Date]])</f>
        <v>2017</v>
      </c>
      <c r="W324" s="8">
        <f>WEEKNUM(Table6[[#This Row],[Date]])</f>
        <v>9</v>
      </c>
      <c r="X324" t="s">
        <v>489</v>
      </c>
      <c r="Y324" s="9">
        <f>Table6[[#This Row],[LNTVLING]]+Table6[[#This Row],[LNRADIOLING]]+Table6[[#This Row],[LNONLINELING]]</f>
        <v>19.906150565834622</v>
      </c>
      <c r="Z324">
        <f t="shared" ref="Z324:Z387" si="161">IF(V324&lt;2019,1,IF(W324&lt;41,1,0))</f>
        <v>1</v>
      </c>
      <c r="AA324">
        <f t="shared" si="142"/>
        <v>0</v>
      </c>
      <c r="AB324">
        <f t="shared" si="143"/>
        <v>0</v>
      </c>
      <c r="AC324">
        <f t="shared" si="144"/>
        <v>1</v>
      </c>
      <c r="AD324">
        <f t="shared" si="145"/>
        <v>0</v>
      </c>
      <c r="AE324">
        <f t="shared" si="146"/>
        <v>0</v>
      </c>
      <c r="AF324">
        <f t="shared" si="147"/>
        <v>0</v>
      </c>
      <c r="AG324" s="9">
        <f>'[1]1'!J$20+'[1]1'!J$21*Table6[[#This Row],[TV_State]]</f>
        <v>4860.4557372811387</v>
      </c>
      <c r="AH324" s="9">
        <f>Table6[[#This Row],[sales]]-Table6[[#This Row],[Pred_1]]</f>
        <v>-2324.5989810688411</v>
      </c>
      <c r="AI324">
        <f>ABS(Table6[[#This Row],[Res_1]])/Table6[[#This Row],[sales]]</f>
        <v>0.91669175531073632</v>
      </c>
      <c r="AJ324" s="9">
        <f>'[1]2'!J$20+'[1]2'!J$21*Table6[[#This Row],[Radio_State]]</f>
        <v>4049.2815394596837</v>
      </c>
      <c r="AK324" s="9">
        <f>Table6[[#This Row],[sales]]-Table6[[#This Row],[ Pred_2 ]]</f>
        <v>-1513.4247832473861</v>
      </c>
      <c r="AL324">
        <f>ABS(Table6[[#This Row],[ Res_2 ]])/Table6[[#This Row],[sales]]</f>
        <v>0.5968100443922254</v>
      </c>
      <c r="AM324" s="10">
        <f>'[1]3'!J$20+'[1]3'!J$21*Data!O324</f>
        <v>3337.1624033139351</v>
      </c>
      <c r="AN324" s="9">
        <f>Table6[[#This Row],[sales]]-Table6[[#This Row],[Pred_3]]</f>
        <v>-801.30564710163753</v>
      </c>
      <c r="AO324" s="9">
        <f>ABS(Table6[[#This Row],[Res_3]])/Table6[[#This Row],[sales]]</f>
        <v>0.3159901067513427</v>
      </c>
      <c r="AP324" s="9">
        <f>'[1]4'!L$21+'[1]4'!L$27*Table6[[#This Row],[TV_State]]+'[1]4'!L$22*Table6[[#This Row],[NJ_DUM]]+'[1]4'!L$23*Table6[[#This Row],[NY_DUM]]+'[1]4'!L$24*Table6[[#This Row],[PA_DUM]]+'[1]4'!L$25*Table6[[#This Row],[CT_DUM]]+'[1]4'!L$26*Table6[[#This Row],[DL_DUM]]</f>
        <v>1029.7623155131721</v>
      </c>
      <c r="AQ324" s="9">
        <f>Table6[[#This Row],[sales]]-Table6[[#This Row],[Pred_4]]</f>
        <v>1506.0944406991255</v>
      </c>
      <c r="AR324">
        <f>ABS(Table6[[#This Row],[Res_4]]/Table6[[#This Row],[sales]])</f>
        <v>0.59391936749168561</v>
      </c>
      <c r="AS324" s="9">
        <f>'[1]5'!L$20+'[1]5'!L$26*Table6[[#This Row],[Radio_State]]+'[1]5'!L$21*Table6[[#This Row],[NJ_DUM]]+'[1]5'!L$22*Table6[[#This Row],[NY_DUM]]+'[1]5'!L$23*Table6[[#This Row],[PA_DUM]]+'[1]5'!L$24*Table6[[#This Row],[CT_DUM]]+'[1]5'!L$25*Table6[[#This Row],[DL_DUM]]</f>
        <v>1133.3558146673372</v>
      </c>
      <c r="AT324" s="9">
        <f>Table6[[#This Row],[sales]]-Table6[[#This Row],[Pred_5]]</f>
        <v>1402.5009415449604</v>
      </c>
      <c r="AU324" s="9">
        <f>ABS(Table6[[#This Row],[Red_5]]/Table6[[#This Row],[sales]])</f>
        <v>0.553067888440125</v>
      </c>
      <c r="AV324" s="9">
        <f>'[1]6'!L$20+'[1]6'!L$26*Table6[[#This Row],[Online]]+'[1]6'!L$21*Table6[[#This Row],[NJ_DUM]]+'[1]6'!L$22*Table6[[#This Row],[NY_DUM]]+'[1]6'!L$23*Table6[[#This Row],[PA_DUM]]+'[1]6'!L$24*Table6[[#This Row],[CT_DUM]]+'[1]6'!L$25*Table6[[#This Row],[DL_DUM]]</f>
        <v>1151.4941965478808</v>
      </c>
      <c r="AW324" s="9">
        <f>Table6[[#This Row],[sales]]-Table6[[#This Row],[Pred_6]]</f>
        <v>1384.3625596644167</v>
      </c>
      <c r="AX324" s="9">
        <f>ABS(Table6[[#This Row],[Red_6]]/Table6[[#This Row],[sales]])</f>
        <v>0.54591512563674172</v>
      </c>
      <c r="AY324" s="9">
        <f>'[1]7'!L$21+'[1]7'!L$27*Table6[[#This Row],[LNTV]]+'[1]7'!L$22*Table6[[#This Row],[NJ_DUM]]+'[1]7'!L$23*Table6[[#This Row],[NY_DUM]]+'[1]7'!L$24*Table6[[#This Row],[PA_DUM]]+'[1]7'!L$25*Table6[[#This Row],[CT_DUM]]+'[1]7'!L$26*Table6[[#This Row],[DL_DUM]]</f>
        <v>6.0516299370978022</v>
      </c>
      <c r="AZ324" s="9">
        <f>Table6[[#This Row],[sales]]-Table6[[#This Row],[Pred_7]]</f>
        <v>2529.8051262751997</v>
      </c>
      <c r="BA324" s="9">
        <f>ABS(Table6[[#This Row],[Red_7]]/Table6[[#This Row],[sales]])</f>
        <v>0.9976135757975001</v>
      </c>
      <c r="BB324" s="9">
        <f>'[1]8'!O$22+'[1]8'!O$28*Table6[[#This Row],[LNRADIOLING]]+'[1]8'!O$23*Table6[[#This Row],[DL_DUM]]+'[1]8'!O$24*Table6[[#This Row],[CT_DUM]]+'[1]8'!O$25*Table6[[#This Row],[PA_DUM]]+'[1]8'!O$26*Table6[[#This Row],[NY_DUM]]+'[1]8'!O$27*Table6[[#This Row],[NJ_DUM]]</f>
        <v>8.3422329207334514</v>
      </c>
      <c r="BC324" s="9">
        <f>Table6[[#This Row],[sales]]-Table6[[#This Row],[Pred_8]]</f>
        <v>2527.5145232915643</v>
      </c>
      <c r="BD324" s="9">
        <f>ABS(Table6[[#This Row],[Red_8]]/Table6[[#This Row],[sales]])</f>
        <v>0.99671029016118651</v>
      </c>
      <c r="BE324" s="9">
        <f>'[1]9'!M$19+'[1]9'!M$21*Table6[[#This Row],[LNONLINE]]+'[1]9'!M$20*Table6[[#This Row],[DL_DUM]]+'[1]9'!M$22*Table6[[#This Row],[CT_DUM]]+'[1]9'!M$23*Table6[[#This Row],[PA_DUM]]+'[1]9'!M$24*Table6[[#This Row],[NY_DUM]]+'[1]9'!M$25*Table6[[#This Row],[NJ_DUM]]</f>
        <v>8.3580321517852951</v>
      </c>
      <c r="BF324" s="9">
        <f>Table6[[#This Row],[sales]]-Table6[[#This Row],[Pred_9]]</f>
        <v>2527.4987240605124</v>
      </c>
      <c r="BG324" s="9">
        <f>ABS(Table6[[#This Row],[Red_9]]/Table6[[#This Row],[sales]])</f>
        <v>0.9967040598285728</v>
      </c>
      <c r="BH324" s="9">
        <f>'[1]10'!P$22+'[1]10'!P$30*Table6[[#This Row],[LNTV]]+'[1]10'!P$29*Table6[[#This Row],[LNRADIOLING]]+'[1]10'!P$24*Table6[[#This Row],[LNONLINELING]]+'[1]10'!P$23*Table6[[#This Row],[DL_DUM]]+'[1]10'!P$25*Table6[[#This Row],[CT_DUM]]+'[1]10'!P$26*Table6[[#This Row],[PA_DUM]]+'[1]10'!P$27*Table6[[#This Row],[NY_DUM]]+'[1]10'!P$28*Table6[[#This Row],[NJ_DUM]]</f>
        <v>8.2265471772645089</v>
      </c>
      <c r="BI324" s="9">
        <f>Table6[[#This Row],[sales]]-Table6[[#This Row],[Pred_10]]</f>
        <v>2527.6302090350332</v>
      </c>
      <c r="BJ324" s="45">
        <f>ABS(Table6[[#This Row],[Red_10]]/Table6[[#This Row],[sales]])</f>
        <v>0.99675591014472287</v>
      </c>
      <c r="BK324" s="9">
        <f>'[1]11'!P$32+'[1]11'!P$40*Table6[[#This Row],[LNONLINELING]]+'[1]11'!P$39*Table6[[#This Row],[LNRADIOLING]]+'[1]11'!P$38*Table6[[#This Row],[LNTVLING]]+'[1]11'!P$33*Table6[[#This Row],[DL_DUM]]+'[1]11'!P$34*Table6[[#This Row],[CT_DUM]]+'[1]11'!P$35*Table6[[#This Row],[PA_DUM]]+'[1]11'!P$36*Table6[[#This Row],[NY_DUM]]+'[1]11'!P$37*Table6[[#This Row],[NJ_DUM]]</f>
        <v>8.131437268782939</v>
      </c>
      <c r="BL324" s="9">
        <f>Table6[[#This Row],[sales]]-Table6[[#This Row],[ Pred_11]]</f>
        <v>2527.7253189435146</v>
      </c>
      <c r="BM324" s="47">
        <f>ABS(Table6[[#This Row],[ Red_11]]/Table6[[#This Row],[sales]])</f>
        <v>0.99679341617034845</v>
      </c>
      <c r="BN324" s="9">
        <f>'[1]12'!K$22+'[1]12'!K$28*Table6[[#This Row],[COMBINE LN LING]]+'[1]12'!K$23*Table6[[#This Row],[DL_DUM]]+'[1]12'!K$24*Table6[[#This Row],[CT_DUM]]+'[1]12'!K$25*Table6[[#This Row],[PA_DUM]]+'[1]12'!K$26*Table6[[#This Row],[NY_DUM]]+'[1]12'!K$27*Table6[[#This Row],[NJ_DUM]]</f>
        <v>8.4439200807656825</v>
      </c>
      <c r="BO324" s="9">
        <f>Table6[[#This Row],[sales]]-Table6[[#This Row],[ Pred_12]]</f>
        <v>2527.412836131532</v>
      </c>
      <c r="BP324" s="47">
        <f>ABS(Table6[[#This Row],[ Red_12]]/Table6[[#This Row],[sales]])</f>
        <v>0.99667019043560734</v>
      </c>
      <c r="BQ324">
        <f>LN(G324+'2019 Totals and Calculations'!C$18)</f>
        <v>8.1904783661208445</v>
      </c>
      <c r="BR324">
        <f>LN(Table6[[#This Row],[PROF RADIO]]+'2019 Totals and Calculations'!D$18)</f>
        <v>6.3465617270414141</v>
      </c>
      <c r="BS324">
        <f>LN(Table6[[#This Row],[ONLINE LINGERING]]+'2019 Totals and Calculations'!E$18)</f>
        <v>5.7236510240248437</v>
      </c>
      <c r="BT324">
        <f>MONTH(Table6[[#This Row],[Date]])</f>
        <v>2</v>
      </c>
      <c r="BU324">
        <f t="shared" si="148"/>
        <v>0</v>
      </c>
      <c r="BV324">
        <f t="shared" si="149"/>
        <v>1</v>
      </c>
      <c r="BW324">
        <f t="shared" si="150"/>
        <v>0</v>
      </c>
      <c r="BX324">
        <f t="shared" si="151"/>
        <v>0</v>
      </c>
      <c r="BY324">
        <f t="shared" si="152"/>
        <v>0</v>
      </c>
      <c r="BZ324">
        <f t="shared" si="153"/>
        <v>0</v>
      </c>
      <c r="CA324">
        <f t="shared" si="154"/>
        <v>0</v>
      </c>
      <c r="CB324">
        <f t="shared" si="155"/>
        <v>0</v>
      </c>
      <c r="CC324">
        <f t="shared" si="156"/>
        <v>0</v>
      </c>
      <c r="CD324">
        <f t="shared" si="157"/>
        <v>0</v>
      </c>
      <c r="CE324">
        <f t="shared" si="158"/>
        <v>0</v>
      </c>
      <c r="CF324">
        <f t="shared" si="159"/>
        <v>0</v>
      </c>
      <c r="CG324">
        <f t="shared" si="160"/>
        <v>9</v>
      </c>
      <c r="CH32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2428.1581548431068</v>
      </c>
      <c r="CI324" s="79">
        <f>Table6[[#This Row],[sales]]-CH324</f>
        <v>107.69860136919078</v>
      </c>
      <c r="CJ324">
        <f>ABS(Table6[[#This Row],[sales]]-CH324)/Table6[[#This Row],[sales]]</f>
        <v>4.2470301646712748E-2</v>
      </c>
      <c r="CK32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2466.0089349294094</v>
      </c>
      <c r="CL324" s="79">
        <f>Table6[[#This Row],[sales]]-CK324</f>
        <v>69.847821282888162</v>
      </c>
      <c r="CM324">
        <f>ABS(Table6[[#This Row],[sales]]-CK324)/Table6[[#This Row],[sales]]</f>
        <v>2.7544072082059126E-2</v>
      </c>
      <c r="CN32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2237.9866249544648</v>
      </c>
      <c r="CO324" s="79">
        <f>Table6[[#This Row],[sales]]-CN324</f>
        <v>297.87013125783278</v>
      </c>
      <c r="CP324">
        <f>ABS(Table6[[#This Row],[sales]]-CN324)/Table6[[#This Row],[sales]]</f>
        <v>0.1174633111780134</v>
      </c>
      <c r="CQ32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2439.598331469324</v>
      </c>
      <c r="CR324" s="79">
        <f>Table6[[#This Row],[sales]]-CQ324</f>
        <v>96.258424742973602</v>
      </c>
      <c r="CS324">
        <f>ABS(Table6[[#This Row],[sales]]-CQ324)/Table6[[#This Row],[sales]]</f>
        <v>3.7958936169072401E-2</v>
      </c>
    </row>
    <row r="325" spans="1:97" x14ac:dyDescent="0.2">
      <c r="A325">
        <v>324</v>
      </c>
      <c r="B325" t="s">
        <v>480</v>
      </c>
      <c r="C325" s="5">
        <v>42799</v>
      </c>
      <c r="D325" s="6">
        <v>3769.7275648277937</v>
      </c>
      <c r="E325" s="8">
        <f>YEAR(Table6[[#This Row],[Date]])</f>
        <v>2017</v>
      </c>
      <c r="F325" s="6">
        <f>Table6[[#This Row],[TV_State]]+Table6[[#This Row],[Radio_State]]+Table6[[#This Row],[Online]]</f>
        <v>4607.4448014561922</v>
      </c>
      <c r="G325" s="6">
        <f t="shared" si="135"/>
        <v>3402.5607348460135</v>
      </c>
      <c r="H325" s="6">
        <f>LN(Table6[[#This Row],[PROF TV LING]])</f>
        <v>8.1322835844312671</v>
      </c>
      <c r="I325" s="6">
        <f t="shared" si="136"/>
        <v>8.2347580138594818</v>
      </c>
      <c r="J325" s="6">
        <v>558.4781577522657</v>
      </c>
      <c r="K325" s="6">
        <f t="shared" si="141"/>
        <v>533.12474717261728</v>
      </c>
      <c r="L325" s="6">
        <f>0.5*J324+0.5*Table6[[#This Row],[Radio_State]]</f>
        <v>545.18105875816423</v>
      </c>
      <c r="M325" s="6">
        <f>LN(Table6[[#This Row],[RADIO LINGERING ]])</f>
        <v>6.3011179573959835</v>
      </c>
      <c r="N325" s="6">
        <f t="shared" si="137"/>
        <v>6.3252155089750435</v>
      </c>
      <c r="O325" s="6">
        <v>279.23907887613285</v>
      </c>
      <c r="P325" s="6">
        <f t="shared" si="138"/>
        <v>273.6543681574102</v>
      </c>
      <c r="Q325" s="6">
        <f>0.3*O324+0.7*Table6[[#This Row],[Online]]</f>
        <v>275.24994917790241</v>
      </c>
      <c r="R325" s="6">
        <f>LN(Table6[[#This Row],[ONLINE LINGERING]])</f>
        <v>5.6176795909629993</v>
      </c>
      <c r="S325" s="6">
        <f t="shared" si="139"/>
        <v>5.632068328415099</v>
      </c>
      <c r="T325" s="6">
        <v>2271.9065525647752</v>
      </c>
      <c r="U325" s="6">
        <f t="shared" si="140"/>
        <v>7.7283746489620695</v>
      </c>
      <c r="V325" s="8">
        <f>YEAR(Table6[[#This Row],[Date]])</f>
        <v>2017</v>
      </c>
      <c r="W325" s="8">
        <f>WEEKNUM(Table6[[#This Row],[Date]])</f>
        <v>10</v>
      </c>
      <c r="X325" t="s">
        <v>490</v>
      </c>
      <c r="Y325" s="9">
        <f>Table6[[#This Row],[LNTVLING]]+Table6[[#This Row],[LNRADIOLING]]+Table6[[#This Row],[LNONLINELING]]</f>
        <v>20.051081132790252</v>
      </c>
      <c r="Z325">
        <f t="shared" si="161"/>
        <v>1</v>
      </c>
      <c r="AA325">
        <f t="shared" si="142"/>
        <v>0</v>
      </c>
      <c r="AB325">
        <f t="shared" si="143"/>
        <v>0</v>
      </c>
      <c r="AC325">
        <f t="shared" si="144"/>
        <v>1</v>
      </c>
      <c r="AD325">
        <f t="shared" si="145"/>
        <v>0</v>
      </c>
      <c r="AE325">
        <f t="shared" si="146"/>
        <v>0</v>
      </c>
      <c r="AF325">
        <f t="shared" si="147"/>
        <v>0</v>
      </c>
      <c r="AG325" s="9">
        <f>'[1]1'!J$20+'[1]1'!J$21*Table6[[#This Row],[TV_State]]</f>
        <v>5036.9918968723796</v>
      </c>
      <c r="AH325" s="9">
        <f>Table6[[#This Row],[sales]]-Table6[[#This Row],[Pred_1]]</f>
        <v>-2765.0853443076044</v>
      </c>
      <c r="AI325">
        <f>ABS(Table6[[#This Row],[Res_1]])/Table6[[#This Row],[sales]]</f>
        <v>1.2170770585551045</v>
      </c>
      <c r="AJ325" s="9">
        <f>'[1]2'!J$20+'[1]2'!J$21*Table6[[#This Row],[Radio_State]]</f>
        <v>4166.0315262327922</v>
      </c>
      <c r="AK325" s="9">
        <f>Table6[[#This Row],[sales]]-Table6[[#This Row],[ Pred_2 ]]</f>
        <v>-1894.124973668017</v>
      </c>
      <c r="AL325">
        <f>ABS(Table6[[#This Row],[ Res_2 ]])/Table6[[#This Row],[sales]]</f>
        <v>0.83371605734827547</v>
      </c>
      <c r="AM325" s="10">
        <f>'[1]3'!J$20+'[1]3'!J$21*Data!O325</f>
        <v>3413.9840143933889</v>
      </c>
      <c r="AN325" s="9">
        <f>Table6[[#This Row],[sales]]-Table6[[#This Row],[Pred_3]]</f>
        <v>-1142.0774618286137</v>
      </c>
      <c r="AO325" s="9">
        <f>ABS(Table6[[#This Row],[Res_3]])/Table6[[#This Row],[sales]]</f>
        <v>0.50269561507242122</v>
      </c>
      <c r="AP325" s="9">
        <f>'[1]4'!L$21+'[1]4'!L$27*Table6[[#This Row],[TV_State]]+'[1]4'!L$22*Table6[[#This Row],[NJ_DUM]]+'[1]4'!L$23*Table6[[#This Row],[NY_DUM]]+'[1]4'!L$24*Table6[[#This Row],[PA_DUM]]+'[1]4'!L$25*Table6[[#This Row],[CT_DUM]]+'[1]4'!L$26*Table6[[#This Row],[DL_DUM]]</f>
        <v>1069.3589315715394</v>
      </c>
      <c r="AQ325" s="9">
        <f>Table6[[#This Row],[sales]]-Table6[[#This Row],[Pred_4]]</f>
        <v>1202.5476209932358</v>
      </c>
      <c r="AR325">
        <f>ABS(Table6[[#This Row],[Res_4]]/Table6[[#This Row],[sales]])</f>
        <v>0.52931209676545421</v>
      </c>
      <c r="AS325" s="9">
        <f>'[1]5'!L$20+'[1]5'!L$26*Table6[[#This Row],[Radio_State]]+'[1]5'!L$21*Table6[[#This Row],[NJ_DUM]]+'[1]5'!L$22*Table6[[#This Row],[NY_DUM]]+'[1]5'!L$23*Table6[[#This Row],[PA_DUM]]+'[1]5'!L$24*Table6[[#This Row],[CT_DUM]]+'[1]5'!L$25*Table6[[#This Row],[DL_DUM]]</f>
        <v>1180.2040289843517</v>
      </c>
      <c r="AT325" s="9">
        <f>Table6[[#This Row],[sales]]-Table6[[#This Row],[Pred_5]]</f>
        <v>1091.7025235804235</v>
      </c>
      <c r="AU325" s="9">
        <f>ABS(Table6[[#This Row],[Red_5]]/Table6[[#This Row],[sales]])</f>
        <v>0.48052263520609639</v>
      </c>
      <c r="AV325" s="9">
        <f>'[1]6'!L$20+'[1]6'!L$26*Table6[[#This Row],[Online]]+'[1]6'!L$21*Table6[[#This Row],[NJ_DUM]]+'[1]6'!L$22*Table6[[#This Row],[NY_DUM]]+'[1]6'!L$23*Table6[[#This Row],[PA_DUM]]+'[1]6'!L$24*Table6[[#This Row],[CT_DUM]]+'[1]6'!L$25*Table6[[#This Row],[DL_DUM]]</f>
        <v>1209.3665964345978</v>
      </c>
      <c r="AW325" s="9">
        <f>Table6[[#This Row],[sales]]-Table6[[#This Row],[Pred_6]]</f>
        <v>1062.5399561301774</v>
      </c>
      <c r="AX325" s="9">
        <f>ABS(Table6[[#This Row],[Red_6]]/Table6[[#This Row],[sales]])</f>
        <v>0.46768647017222903</v>
      </c>
      <c r="AY325" s="9">
        <f>'[1]7'!L$21+'[1]7'!L$27*Table6[[#This Row],[LNTV]]+'[1]7'!L$22*Table6[[#This Row],[NJ_DUM]]+'[1]7'!L$23*Table6[[#This Row],[NY_DUM]]+'[1]7'!L$24*Table6[[#This Row],[PA_DUM]]+'[1]7'!L$25*Table6[[#This Row],[CT_DUM]]+'[1]7'!L$26*Table6[[#This Row],[DL_DUM]]</f>
        <v>6.0570302515074061</v>
      </c>
      <c r="AZ325" s="9">
        <f>Table6[[#This Row],[sales]]-Table6[[#This Row],[Pred_7]]</f>
        <v>2265.8495223132677</v>
      </c>
      <c r="BA325" s="9">
        <f>ABS(Table6[[#This Row],[Red_7]]/Table6[[#This Row],[sales]])</f>
        <v>0.99733394393150998</v>
      </c>
      <c r="BB325" s="9">
        <f>'[1]8'!O$22+'[1]8'!O$28*Table6[[#This Row],[LNRADIOLING]]+'[1]8'!O$23*Table6[[#This Row],[DL_DUM]]+'[1]8'!O$24*Table6[[#This Row],[CT_DUM]]+'[1]8'!O$25*Table6[[#This Row],[PA_DUM]]+'[1]8'!O$26*Table6[[#This Row],[NY_DUM]]+'[1]8'!O$27*Table6[[#This Row],[NJ_DUM]]</f>
        <v>8.3457136571404753</v>
      </c>
      <c r="BC325" s="9">
        <f>Table6[[#This Row],[sales]]-Table6[[#This Row],[Pred_8]]</f>
        <v>2263.5608389076347</v>
      </c>
      <c r="BD325" s="9">
        <f>ABS(Table6[[#This Row],[Red_8]]/Table6[[#This Row],[sales]])</f>
        <v>0.99632655944949888</v>
      </c>
      <c r="BE325" s="9">
        <f>'[1]9'!M$19+'[1]9'!M$21*Table6[[#This Row],[LNONLINE]]+'[1]9'!M$20*Table6[[#This Row],[DL_DUM]]+'[1]9'!M$22*Table6[[#This Row],[CT_DUM]]+'[1]9'!M$23*Table6[[#This Row],[PA_DUM]]+'[1]9'!M$24*Table6[[#This Row],[NY_DUM]]+'[1]9'!M$25*Table6[[#This Row],[NJ_DUM]]</f>
        <v>8.3734799689042703</v>
      </c>
      <c r="BF325" s="9">
        <f>Table6[[#This Row],[sales]]-Table6[[#This Row],[Pred_9]]</f>
        <v>2263.5330725958711</v>
      </c>
      <c r="BG325" s="9">
        <f>ABS(Table6[[#This Row],[Red_9]]/Table6[[#This Row],[sales]])</f>
        <v>0.99631433785890045</v>
      </c>
      <c r="BH325" s="9">
        <f>'[1]10'!P$22+'[1]10'!P$30*Table6[[#This Row],[LNTV]]+'[1]10'!P$29*Table6[[#This Row],[LNRADIOLING]]+'[1]10'!P$24*Table6[[#This Row],[LNONLINELING]]+'[1]10'!P$23*Table6[[#This Row],[DL_DUM]]+'[1]10'!P$25*Table6[[#This Row],[CT_DUM]]+'[1]10'!P$26*Table6[[#This Row],[PA_DUM]]+'[1]10'!P$27*Table6[[#This Row],[NY_DUM]]+'[1]10'!P$28*Table6[[#This Row],[NJ_DUM]]</f>
        <v>8.2354275905568013</v>
      </c>
      <c r="BI325" s="9">
        <f>Table6[[#This Row],[sales]]-Table6[[#This Row],[Pred_10]]</f>
        <v>2263.6711249742184</v>
      </c>
      <c r="BJ325" s="45">
        <f>ABS(Table6[[#This Row],[Red_10]]/Table6[[#This Row],[sales]])</f>
        <v>0.99637510284863617</v>
      </c>
      <c r="BK325" s="9">
        <f>'[1]11'!P$32+'[1]11'!P$40*Table6[[#This Row],[LNONLINELING]]+'[1]11'!P$39*Table6[[#This Row],[LNRADIOLING]]+'[1]11'!P$38*Table6[[#This Row],[LNTVLING]]+'[1]11'!P$33*Table6[[#This Row],[DL_DUM]]+'[1]11'!P$34*Table6[[#This Row],[CT_DUM]]+'[1]11'!P$35*Table6[[#This Row],[PA_DUM]]+'[1]11'!P$36*Table6[[#This Row],[NY_DUM]]+'[1]11'!P$37*Table6[[#This Row],[NJ_DUM]]</f>
        <v>8.1371983934362238</v>
      </c>
      <c r="BL325" s="9">
        <f>Table6[[#This Row],[sales]]-Table6[[#This Row],[ Pred_11]]</f>
        <v>2263.7693541713388</v>
      </c>
      <c r="BM325" s="47">
        <f>ABS(Table6[[#This Row],[ Red_11]]/Table6[[#This Row],[sales]])</f>
        <v>0.99641833930878443</v>
      </c>
      <c r="BN325" s="9">
        <f>'[1]12'!K$22+'[1]12'!K$28*Table6[[#This Row],[COMBINE LN LING]]+'[1]12'!K$23*Table6[[#This Row],[DL_DUM]]+'[1]12'!K$24*Table6[[#This Row],[CT_DUM]]+'[1]12'!K$25*Table6[[#This Row],[PA_DUM]]+'[1]12'!K$26*Table6[[#This Row],[NY_DUM]]+'[1]12'!K$27*Table6[[#This Row],[NJ_DUM]]</f>
        <v>8.4578676007795828</v>
      </c>
      <c r="BO325" s="9">
        <f>Table6[[#This Row],[sales]]-Table6[[#This Row],[ Pred_12]]</f>
        <v>2263.4486849639957</v>
      </c>
      <c r="BP325" s="47">
        <f>ABS(Table6[[#This Row],[ Red_12]]/Table6[[#This Row],[sales]])</f>
        <v>0.99627719388756053</v>
      </c>
      <c r="BQ325">
        <f>LN(G325+'2019 Totals and Calculations'!C$18)</f>
        <v>8.2331854931940356</v>
      </c>
      <c r="BR325">
        <f>LN(Table6[[#This Row],[PROF RADIO]]+'2019 Totals and Calculations'!D$18)</f>
        <v>6.3900411730779805</v>
      </c>
      <c r="BS325">
        <f>LN(Table6[[#This Row],[ONLINE LINGERING]]+'2019 Totals and Calculations'!E$18)</f>
        <v>5.7655901242815615</v>
      </c>
      <c r="BT325">
        <f>MONTH(Table6[[#This Row],[Date]])</f>
        <v>3</v>
      </c>
      <c r="BU325">
        <f t="shared" si="148"/>
        <v>0</v>
      </c>
      <c r="BV325">
        <f t="shared" si="149"/>
        <v>0</v>
      </c>
      <c r="BW325">
        <f t="shared" si="150"/>
        <v>1</v>
      </c>
      <c r="BX325">
        <f t="shared" si="151"/>
        <v>0</v>
      </c>
      <c r="BY325">
        <f t="shared" si="152"/>
        <v>0</v>
      </c>
      <c r="BZ325">
        <f t="shared" si="153"/>
        <v>0</v>
      </c>
      <c r="CA325">
        <f t="shared" si="154"/>
        <v>0</v>
      </c>
      <c r="CB325">
        <f t="shared" si="155"/>
        <v>0</v>
      </c>
      <c r="CC325">
        <f t="shared" si="156"/>
        <v>0</v>
      </c>
      <c r="CD325">
        <f t="shared" si="157"/>
        <v>0</v>
      </c>
      <c r="CE325">
        <f t="shared" si="158"/>
        <v>0</v>
      </c>
      <c r="CF325">
        <f t="shared" si="159"/>
        <v>0</v>
      </c>
      <c r="CG325">
        <f t="shared" si="160"/>
        <v>10</v>
      </c>
      <c r="CH32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2465.9156012529479</v>
      </c>
      <c r="CI325" s="79">
        <f>Table6[[#This Row],[sales]]-CH325</f>
        <v>-194.0090486881727</v>
      </c>
      <c r="CJ325">
        <f>ABS(Table6[[#This Row],[sales]]-CH325)/Table6[[#This Row],[sales]]</f>
        <v>8.5394818932651162E-2</v>
      </c>
      <c r="CK32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2504.758619293264</v>
      </c>
      <c r="CL325" s="79">
        <f>Table6[[#This Row],[sales]]-CK325</f>
        <v>-232.85206672848881</v>
      </c>
      <c r="CM325">
        <f>ABS(Table6[[#This Row],[sales]]-CK325)/Table6[[#This Row],[sales]]</f>
        <v>0.10249192092237247</v>
      </c>
      <c r="CN32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2274.1975416666542</v>
      </c>
      <c r="CO325" s="79">
        <f>Table6[[#This Row],[sales]]-CN325</f>
        <v>-2.2909891018789494</v>
      </c>
      <c r="CP325">
        <f>ABS(Table6[[#This Row],[sales]]-CN325)/Table6[[#This Row],[sales]]</f>
        <v>1.0083993548469815E-3</v>
      </c>
      <c r="CQ32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2499.8751341272023</v>
      </c>
      <c r="CR325" s="79">
        <f>Table6[[#This Row],[sales]]-CQ325</f>
        <v>-227.96858156242706</v>
      </c>
      <c r="CS325">
        <f>ABS(Table6[[#This Row],[sales]]-CQ325)/Table6[[#This Row],[sales]]</f>
        <v>0.10034241122508816</v>
      </c>
    </row>
    <row r="326" spans="1:97" x14ac:dyDescent="0.2">
      <c r="A326">
        <v>325</v>
      </c>
      <c r="B326" t="s">
        <v>480</v>
      </c>
      <c r="C326" s="5">
        <v>42806</v>
      </c>
      <c r="D326" s="6">
        <v>3958.2139430691836</v>
      </c>
      <c r="E326" s="8">
        <f>YEAR(Table6[[#This Row],[Date]])</f>
        <v>2017</v>
      </c>
      <c r="F326" s="6">
        <f>Table6[[#This Row],[TV_State]]+Table6[[#This Row],[Radio_State]]+Table6[[#This Row],[Online]]</f>
        <v>4837.8170415290024</v>
      </c>
      <c r="G326" s="6">
        <f t="shared" si="135"/>
        <v>3569.2566973129642</v>
      </c>
      <c r="H326" s="6">
        <f>LN(Table6[[#This Row],[PROF TV LING]])</f>
        <v>8.1801126450597987</v>
      </c>
      <c r="I326" s="6">
        <f t="shared" si="136"/>
        <v>8.283548178028914</v>
      </c>
      <c r="J326" s="6">
        <v>586.40206563987908</v>
      </c>
      <c r="K326" s="6">
        <f t="shared" si="141"/>
        <v>559.76340640624812</v>
      </c>
      <c r="L326" s="6">
        <f>0.5*J325+0.5*Table6[[#This Row],[Radio_State]]</f>
        <v>572.44011169607234</v>
      </c>
      <c r="M326" s="6">
        <f>LN(Table6[[#This Row],[RADIO LINGERING ]])</f>
        <v>6.3499081215654156</v>
      </c>
      <c r="N326" s="6">
        <f t="shared" si="137"/>
        <v>6.3740056731444756</v>
      </c>
      <c r="O326" s="6">
        <v>293.20103281993954</v>
      </c>
      <c r="P326" s="6">
        <f t="shared" si="138"/>
        <v>287.33703342118076</v>
      </c>
      <c r="Q326" s="6">
        <f>0.3*O325+0.7*Table6[[#This Row],[Online]]</f>
        <v>289.01244663679751</v>
      </c>
      <c r="R326" s="6">
        <f>LN(Table6[[#This Row],[ONLINE LINGERING]])</f>
        <v>5.6664697551324306</v>
      </c>
      <c r="S326" s="6">
        <f t="shared" si="139"/>
        <v>5.6808584925845311</v>
      </c>
      <c r="T326" s="6">
        <v>2317.1390129979864</v>
      </c>
      <c r="U326" s="6">
        <f t="shared" si="140"/>
        <v>7.7480885196106124</v>
      </c>
      <c r="V326" s="8">
        <f>YEAR(Table6[[#This Row],[Date]])</f>
        <v>2017</v>
      </c>
      <c r="W326" s="8">
        <f>WEEKNUM(Table6[[#This Row],[Date]])</f>
        <v>11</v>
      </c>
      <c r="X326" t="s">
        <v>491</v>
      </c>
      <c r="Y326" s="9">
        <f>Table6[[#This Row],[LNTVLING]]+Table6[[#This Row],[LNRADIOLING]]+Table6[[#This Row],[LNONLINELING]]</f>
        <v>20.196490521757646</v>
      </c>
      <c r="Z326">
        <f t="shared" si="161"/>
        <v>1</v>
      </c>
      <c r="AA326">
        <f t="shared" si="142"/>
        <v>0</v>
      </c>
      <c r="AB326">
        <f t="shared" si="143"/>
        <v>0</v>
      </c>
      <c r="AC326">
        <f t="shared" si="144"/>
        <v>1</v>
      </c>
      <c r="AD326">
        <f t="shared" si="145"/>
        <v>0</v>
      </c>
      <c r="AE326">
        <f t="shared" si="146"/>
        <v>0</v>
      </c>
      <c r="AF326">
        <f t="shared" si="147"/>
        <v>0</v>
      </c>
      <c r="AG326" s="9">
        <f>'[1]1'!J$20+'[1]1'!J$21*Table6[[#This Row],[TV_State]]</f>
        <v>5222.3548644431821</v>
      </c>
      <c r="AH326" s="9">
        <f>Table6[[#This Row],[sales]]-Table6[[#This Row],[Pred_1]]</f>
        <v>-2905.2158514451958</v>
      </c>
      <c r="AI326">
        <f>ABS(Table6[[#This Row],[Res_1]])/Table6[[#This Row],[sales]]</f>
        <v>1.2537943710534385</v>
      </c>
      <c r="AJ326" s="9">
        <f>'[1]2'!J$20+'[1]2'!J$21*Table6[[#This Row],[Radio_State]]</f>
        <v>4288.6190123445567</v>
      </c>
      <c r="AK326" s="9">
        <f>Table6[[#This Row],[sales]]-Table6[[#This Row],[ Pred_2 ]]</f>
        <v>-1971.4799993465704</v>
      </c>
      <c r="AL326">
        <f>ABS(Table6[[#This Row],[ Res_2 ]])/Table6[[#This Row],[sales]]</f>
        <v>0.85082508571456328</v>
      </c>
      <c r="AM326" s="10">
        <f>'[1]3'!J$20+'[1]3'!J$21*Data!O326</f>
        <v>3494.646706026816</v>
      </c>
      <c r="AN326" s="9">
        <f>Table6[[#This Row],[sales]]-Table6[[#This Row],[Pred_3]]</f>
        <v>-1177.5076930288296</v>
      </c>
      <c r="AO326" s="9">
        <f>ABS(Table6[[#This Row],[Res_3]])/Table6[[#This Row],[sales]]</f>
        <v>0.50817309035996661</v>
      </c>
      <c r="AP326" s="9">
        <f>'[1]4'!L$21+'[1]4'!L$27*Table6[[#This Row],[TV_State]]+'[1]4'!L$22*Table6[[#This Row],[NJ_DUM]]+'[1]4'!L$23*Table6[[#This Row],[NY_DUM]]+'[1]4'!L$24*Table6[[#This Row],[PA_DUM]]+'[1]4'!L$25*Table6[[#This Row],[CT_DUM]]+'[1]4'!L$26*Table6[[#This Row],[DL_DUM]]</f>
        <v>1110.9353784328252</v>
      </c>
      <c r="AQ326" s="9">
        <f>Table6[[#This Row],[sales]]-Table6[[#This Row],[Pred_4]]</f>
        <v>1206.2036345651611</v>
      </c>
      <c r="AR326">
        <f>ABS(Table6[[#This Row],[Res_4]]/Table6[[#This Row],[sales]])</f>
        <v>0.52055730269050082</v>
      </c>
      <c r="AS326" s="9">
        <f>'[1]5'!L$20+'[1]5'!L$26*Table6[[#This Row],[Radio_State]]+'[1]5'!L$21*Table6[[#This Row],[NJ_DUM]]+'[1]5'!L$22*Table6[[#This Row],[NY_DUM]]+'[1]5'!L$23*Table6[[#This Row],[PA_DUM]]+'[1]5'!L$24*Table6[[#This Row],[CT_DUM]]+'[1]5'!L$25*Table6[[#This Row],[DL_DUM]]</f>
        <v>1229.3946540172169</v>
      </c>
      <c r="AT326" s="9">
        <f>Table6[[#This Row],[sales]]-Table6[[#This Row],[Pred_5]]</f>
        <v>1087.7443589807694</v>
      </c>
      <c r="AU326" s="9">
        <f>ABS(Table6[[#This Row],[Red_5]]/Table6[[#This Row],[sales]])</f>
        <v>0.46943422594806344</v>
      </c>
      <c r="AV326" s="9">
        <f>'[1]6'!L$20+'[1]6'!L$26*Table6[[#This Row],[Online]]+'[1]6'!L$21*Table6[[#This Row],[NJ_DUM]]+'[1]6'!L$22*Table6[[#This Row],[NY_DUM]]+'[1]6'!L$23*Table6[[#This Row],[PA_DUM]]+'[1]6'!L$24*Table6[[#This Row],[CT_DUM]]+'[1]6'!L$25*Table6[[#This Row],[DL_DUM]]</f>
        <v>1270.1326163156509</v>
      </c>
      <c r="AW326" s="9">
        <f>Table6[[#This Row],[sales]]-Table6[[#This Row],[Pred_6]]</f>
        <v>1047.0063966823354</v>
      </c>
      <c r="AX326" s="9">
        <f>ABS(Table6[[#This Row],[Red_6]]/Table6[[#This Row],[sales]])</f>
        <v>0.45185307864964308</v>
      </c>
      <c r="AY326" s="9">
        <f>'[1]7'!L$21+'[1]7'!L$27*Table6[[#This Row],[LNTV]]+'[1]7'!L$22*Table6[[#This Row],[NJ_DUM]]+'[1]7'!L$23*Table6[[#This Row],[NY_DUM]]+'[1]7'!L$24*Table6[[#This Row],[PA_DUM]]+'[1]7'!L$25*Table6[[#This Row],[CT_DUM]]+'[1]7'!L$26*Table6[[#This Row],[DL_DUM]]</f>
        <v>6.0624305659170101</v>
      </c>
      <c r="AZ326" s="9">
        <f>Table6[[#This Row],[sales]]-Table6[[#This Row],[Pred_7]]</f>
        <v>2311.0765824320692</v>
      </c>
      <c r="BA326" s="9">
        <f>ABS(Table6[[#This Row],[Red_7]]/Table6[[#This Row],[sales]])</f>
        <v>0.99738365694422737</v>
      </c>
      <c r="BB326" s="9">
        <f>'[1]8'!O$22+'[1]8'!O$28*Table6[[#This Row],[LNRADIOLING]]+'[1]8'!O$23*Table6[[#This Row],[DL_DUM]]+'[1]8'!O$24*Table6[[#This Row],[CT_DUM]]+'[1]8'!O$25*Table6[[#This Row],[PA_DUM]]+'[1]8'!O$26*Table6[[#This Row],[NY_DUM]]+'[1]8'!O$27*Table6[[#This Row],[NJ_DUM]]</f>
        <v>8.3491943935474993</v>
      </c>
      <c r="BC326" s="9">
        <f>Table6[[#This Row],[sales]]-Table6[[#This Row],[Pred_8]]</f>
        <v>2308.789818604439</v>
      </c>
      <c r="BD326" s="9">
        <f>ABS(Table6[[#This Row],[Red_8]]/Table6[[#This Row],[sales]])</f>
        <v>0.99639676586224968</v>
      </c>
      <c r="BE326" s="9">
        <f>'[1]9'!M$19+'[1]9'!M$21*Table6[[#This Row],[LNONLINE]]+'[1]9'!M$20*Table6[[#This Row],[DL_DUM]]+'[1]9'!M$22*Table6[[#This Row],[CT_DUM]]+'[1]9'!M$23*Table6[[#This Row],[PA_DUM]]+'[1]9'!M$24*Table6[[#This Row],[NY_DUM]]+'[1]9'!M$25*Table6[[#This Row],[NJ_DUM]]</f>
        <v>8.3889277860232419</v>
      </c>
      <c r="BF326" s="9">
        <f>Table6[[#This Row],[sales]]-Table6[[#This Row],[Pred_9]]</f>
        <v>2308.7500852119633</v>
      </c>
      <c r="BG326" s="9">
        <f>ABS(Table6[[#This Row],[Red_9]]/Table6[[#This Row],[sales]])</f>
        <v>0.99637961825381849</v>
      </c>
      <c r="BH326" s="9">
        <f>'[1]10'!P$22+'[1]10'!P$30*Table6[[#This Row],[LNTV]]+'[1]10'!P$29*Table6[[#This Row],[LNRADIOLING]]+'[1]10'!P$24*Table6[[#This Row],[LNONLINELING]]+'[1]10'!P$23*Table6[[#This Row],[DL_DUM]]+'[1]10'!P$25*Table6[[#This Row],[CT_DUM]]+'[1]10'!P$26*Table6[[#This Row],[PA_DUM]]+'[1]10'!P$27*Table6[[#This Row],[NY_DUM]]+'[1]10'!P$28*Table6[[#This Row],[NJ_DUM]]</f>
        <v>8.2443080038490955</v>
      </c>
      <c r="BI326" s="9">
        <f>Table6[[#This Row],[sales]]-Table6[[#This Row],[Pred_10]]</f>
        <v>2308.8947049941371</v>
      </c>
      <c r="BJ326" s="45">
        <f>ABS(Table6[[#This Row],[Red_10]]/Table6[[#This Row],[sales]])</f>
        <v>0.99644203133363907</v>
      </c>
      <c r="BK326" s="9">
        <f>'[1]11'!P$32+'[1]11'!P$40*Table6[[#This Row],[LNONLINELING]]+'[1]11'!P$39*Table6[[#This Row],[LNRADIOLING]]+'[1]11'!P$38*Table6[[#This Row],[LNTVLING]]+'[1]11'!P$33*Table6[[#This Row],[DL_DUM]]+'[1]11'!P$34*Table6[[#This Row],[CT_DUM]]+'[1]11'!P$35*Table6[[#This Row],[PA_DUM]]+'[1]11'!P$36*Table6[[#This Row],[NY_DUM]]+'[1]11'!P$37*Table6[[#This Row],[NJ_DUM]]</f>
        <v>8.142878751835525</v>
      </c>
      <c r="BL326" s="9">
        <f>Table6[[#This Row],[sales]]-Table6[[#This Row],[ Pred_11]]</f>
        <v>2308.9961342461506</v>
      </c>
      <c r="BM326" s="47">
        <f>ABS(Table6[[#This Row],[ Red_11]]/Table6[[#This Row],[sales]])</f>
        <v>0.99648580481958215</v>
      </c>
      <c r="BN326" s="9">
        <f>'[1]12'!K$22+'[1]12'!K$28*Table6[[#This Row],[COMBINE LN LING]]+'[1]12'!K$23*Table6[[#This Row],[DL_DUM]]+'[1]12'!K$24*Table6[[#This Row],[CT_DUM]]+'[1]12'!K$25*Table6[[#This Row],[PA_DUM]]+'[1]12'!K$26*Table6[[#This Row],[NY_DUM]]+'[1]12'!K$27*Table6[[#This Row],[NJ_DUM]]</f>
        <v>8.4718612006490446</v>
      </c>
      <c r="BO326" s="9">
        <f>Table6[[#This Row],[sales]]-Table6[[#This Row],[ Pred_12]]</f>
        <v>2308.6671517973373</v>
      </c>
      <c r="BP326" s="47">
        <f>ABS(Table6[[#This Row],[ Red_12]]/Table6[[#This Row],[sales]])</f>
        <v>0.99634382695508295</v>
      </c>
      <c r="BQ326">
        <f>LN(G326+'2019 Totals and Calculations'!C$18)</f>
        <v>8.2765219769890503</v>
      </c>
      <c r="BR326">
        <f>LN(Table6[[#This Row],[PROF RADIO]]+'2019 Totals and Calculations'!D$18)</f>
        <v>6.4337753911695668</v>
      </c>
      <c r="BS326">
        <f>LN(Table6[[#This Row],[ONLINE LINGERING]]+'2019 Totals and Calculations'!E$18)</f>
        <v>5.8078115364676819</v>
      </c>
      <c r="BT326">
        <f>MONTH(Table6[[#This Row],[Date]])</f>
        <v>3</v>
      </c>
      <c r="BU326">
        <f t="shared" si="148"/>
        <v>0</v>
      </c>
      <c r="BV326">
        <f t="shared" si="149"/>
        <v>0</v>
      </c>
      <c r="BW326">
        <f t="shared" si="150"/>
        <v>1</v>
      </c>
      <c r="BX326">
        <f t="shared" si="151"/>
        <v>0</v>
      </c>
      <c r="BY326">
        <f t="shared" si="152"/>
        <v>0</v>
      </c>
      <c r="BZ326">
        <f t="shared" si="153"/>
        <v>0</v>
      </c>
      <c r="CA326">
        <f t="shared" si="154"/>
        <v>0</v>
      </c>
      <c r="CB326">
        <f t="shared" si="155"/>
        <v>0</v>
      </c>
      <c r="CC326">
        <f t="shared" si="156"/>
        <v>0</v>
      </c>
      <c r="CD326">
        <f t="shared" si="157"/>
        <v>0</v>
      </c>
      <c r="CE326">
        <f t="shared" si="158"/>
        <v>0</v>
      </c>
      <c r="CF326">
        <f t="shared" si="159"/>
        <v>0</v>
      </c>
      <c r="CG326">
        <f t="shared" si="160"/>
        <v>11</v>
      </c>
      <c r="CH32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2504.7298707534014</v>
      </c>
      <c r="CI326" s="79">
        <f>Table6[[#This Row],[sales]]-CH326</f>
        <v>-187.59085775541507</v>
      </c>
      <c r="CJ326">
        <f>ABS(Table6[[#This Row],[sales]]-CH326)/Table6[[#This Row],[sales]]</f>
        <v>8.0957964413496369E-2</v>
      </c>
      <c r="CK32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2544.3158414474733</v>
      </c>
      <c r="CL326" s="79">
        <f>Table6[[#This Row],[sales]]-CK326</f>
        <v>-227.17682844948695</v>
      </c>
      <c r="CM326">
        <f>ABS(Table6[[#This Row],[sales]]-CK326)/Table6[[#This Row],[sales]]</f>
        <v>9.8041950515329032E-2</v>
      </c>
      <c r="CN32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2311.2074388323317</v>
      </c>
      <c r="CO326" s="79">
        <f>Table6[[#This Row],[sales]]-CN326</f>
        <v>5.9315741656546379</v>
      </c>
      <c r="CP326">
        <f>ABS(Table6[[#This Row],[sales]]-CN326)/Table6[[#This Row],[sales]]</f>
        <v>2.5598697930428365E-3</v>
      </c>
      <c r="CQ32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2562.0792342055847</v>
      </c>
      <c r="CR326" s="79">
        <f>Table6[[#This Row],[sales]]-CQ326</f>
        <v>-244.94022120759837</v>
      </c>
      <c r="CS326">
        <f>ABS(Table6[[#This Row],[sales]]-CQ326)/Table6[[#This Row],[sales]]</f>
        <v>0.10570803902295318</v>
      </c>
    </row>
    <row r="327" spans="1:97" x14ac:dyDescent="0.2">
      <c r="A327">
        <v>326</v>
      </c>
      <c r="B327" t="s">
        <v>480</v>
      </c>
      <c r="C327" s="5">
        <v>42813</v>
      </c>
      <c r="D327" s="6">
        <v>4156.1246402226425</v>
      </c>
      <c r="E327" s="8">
        <f>YEAR(Table6[[#This Row],[Date]])</f>
        <v>2017</v>
      </c>
      <c r="F327" s="6">
        <f>Table6[[#This Row],[TV_State]]+Table6[[#This Row],[Radio_State]]+Table6[[#This Row],[Online]]</f>
        <v>5079.7078936054522</v>
      </c>
      <c r="G327" s="6">
        <f t="shared" si="135"/>
        <v>3745.3170801858673</v>
      </c>
      <c r="H327" s="6">
        <f>LN(Table6[[#This Row],[PROF TV LING]])</f>
        <v>8.2282615599735927</v>
      </c>
      <c r="I327" s="6">
        <f t="shared" si="136"/>
        <v>8.3323383421983461</v>
      </c>
      <c r="J327" s="6">
        <v>615.72216892187294</v>
      </c>
      <c r="K327" s="6">
        <f t="shared" si="141"/>
        <v>587.74278766406053</v>
      </c>
      <c r="L327" s="6">
        <f>0.5*J326+0.5*Table6[[#This Row],[Radio_State]]</f>
        <v>601.06211728087601</v>
      </c>
      <c r="M327" s="6">
        <f>LN(Table6[[#This Row],[RADIO LINGERING ]])</f>
        <v>6.3986982857348478</v>
      </c>
      <c r="N327" s="6">
        <f t="shared" si="137"/>
        <v>6.4227958373139078</v>
      </c>
      <c r="O327" s="6">
        <v>307.86108446093647</v>
      </c>
      <c r="P327" s="6">
        <f t="shared" si="138"/>
        <v>301.70386914900973</v>
      </c>
      <c r="Q327" s="6">
        <f>0.3*O326+0.7*Table6[[#This Row],[Online]]</f>
        <v>303.46306896863734</v>
      </c>
      <c r="R327" s="6">
        <f>LN(Table6[[#This Row],[ONLINE LINGERING]])</f>
        <v>5.7152599193018627</v>
      </c>
      <c r="S327" s="6">
        <f t="shared" si="139"/>
        <v>5.7296486567539624</v>
      </c>
      <c r="T327" s="6">
        <v>2493.998460183966</v>
      </c>
      <c r="U327" s="6">
        <f t="shared" si="140"/>
        <v>7.821642508831598</v>
      </c>
      <c r="V327" s="8">
        <f>YEAR(Table6[[#This Row],[Date]])</f>
        <v>2017</v>
      </c>
      <c r="W327" s="8">
        <f>WEEKNUM(Table6[[#This Row],[Date]])</f>
        <v>12</v>
      </c>
      <c r="X327" t="s">
        <v>492</v>
      </c>
      <c r="Y327" s="9">
        <f>Table6[[#This Row],[LNTVLING]]+Table6[[#This Row],[LNRADIOLING]]+Table6[[#This Row],[LNONLINELING]]</f>
        <v>20.342219765010306</v>
      </c>
      <c r="Z327">
        <f t="shared" si="161"/>
        <v>1</v>
      </c>
      <c r="AA327">
        <f t="shared" si="142"/>
        <v>0</v>
      </c>
      <c r="AB327">
        <f t="shared" si="143"/>
        <v>0</v>
      </c>
      <c r="AC327">
        <f t="shared" si="144"/>
        <v>1</v>
      </c>
      <c r="AD327">
        <f t="shared" si="145"/>
        <v>0</v>
      </c>
      <c r="AE327">
        <f t="shared" si="146"/>
        <v>0</v>
      </c>
      <c r="AF327">
        <f t="shared" si="147"/>
        <v>0</v>
      </c>
      <c r="AG327" s="9">
        <f>'[1]1'!J$20+'[1]1'!J$21*Table6[[#This Row],[TV_State]]</f>
        <v>5416.9859803925247</v>
      </c>
      <c r="AH327" s="9">
        <f>Table6[[#This Row],[sales]]-Table6[[#This Row],[Pred_1]]</f>
        <v>-2922.9875202085586</v>
      </c>
      <c r="AI327">
        <f>ABS(Table6[[#This Row],[Res_1]])/Table6[[#This Row],[sales]]</f>
        <v>1.1720085504755882</v>
      </c>
      <c r="AJ327" s="9">
        <f>'[1]2'!J$20+'[1]2'!J$21*Table6[[#This Row],[Radio_State]]</f>
        <v>4417.3358727619088</v>
      </c>
      <c r="AK327" s="9">
        <f>Table6[[#This Row],[sales]]-Table6[[#This Row],[ Pred_2 ]]</f>
        <v>-1923.3374125779428</v>
      </c>
      <c r="AL327">
        <f>ABS(Table6[[#This Row],[ Res_2 ]])/Table6[[#This Row],[sales]]</f>
        <v>0.77118628711425541</v>
      </c>
      <c r="AM327" s="10">
        <f>'[1]3'!J$20+'[1]3'!J$21*Data!O327</f>
        <v>3579.3425322419134</v>
      </c>
      <c r="AN327" s="9">
        <f>Table6[[#This Row],[sales]]-Table6[[#This Row],[Pred_3]]</f>
        <v>-1085.3440720579474</v>
      </c>
      <c r="AO327" s="9">
        <f>ABS(Table6[[#This Row],[Res_3]])/Table6[[#This Row],[sales]]</f>
        <v>0.43518233446619237</v>
      </c>
      <c r="AP327" s="9">
        <f>'[1]4'!L$21+'[1]4'!L$27*Table6[[#This Row],[TV_State]]+'[1]4'!L$22*Table6[[#This Row],[NJ_DUM]]+'[1]4'!L$23*Table6[[#This Row],[NY_DUM]]+'[1]4'!L$24*Table6[[#This Row],[PA_DUM]]+'[1]4'!L$25*Table6[[#This Row],[CT_DUM]]+'[1]4'!L$26*Table6[[#This Row],[DL_DUM]]</f>
        <v>1154.5906476371752</v>
      </c>
      <c r="AQ327" s="9">
        <f>Table6[[#This Row],[sales]]-Table6[[#This Row],[Pred_4]]</f>
        <v>1339.4078125467909</v>
      </c>
      <c r="AR327">
        <f>ABS(Table6[[#This Row],[Res_4]]/Table6[[#This Row],[sales]])</f>
        <v>0.5370523815191095</v>
      </c>
      <c r="AS327" s="9">
        <f>'[1]5'!L$20+'[1]5'!L$26*Table6[[#This Row],[Radio_State]]+'[1]5'!L$21*Table6[[#This Row],[NJ_DUM]]+'[1]5'!L$22*Table6[[#This Row],[NY_DUM]]+'[1]5'!L$23*Table6[[#This Row],[PA_DUM]]+'[1]5'!L$24*Table6[[#This Row],[CT_DUM]]+'[1]5'!L$25*Table6[[#This Row],[DL_DUM]]</f>
        <v>1281.0448103017252</v>
      </c>
      <c r="AT327" s="9">
        <f>Table6[[#This Row],[sales]]-Table6[[#This Row],[Pred_5]]</f>
        <v>1212.9536498822408</v>
      </c>
      <c r="AU327" s="9">
        <f>ABS(Table6[[#This Row],[Red_5]]/Table6[[#This Row],[sales]])</f>
        <v>0.48634899710113261</v>
      </c>
      <c r="AV327" s="9">
        <f>'[1]6'!L$20+'[1]6'!L$26*Table6[[#This Row],[Online]]+'[1]6'!L$21*Table6[[#This Row],[NJ_DUM]]+'[1]6'!L$22*Table6[[#This Row],[NY_DUM]]+'[1]6'!L$23*Table6[[#This Row],[PA_DUM]]+'[1]6'!L$24*Table6[[#This Row],[CT_DUM]]+'[1]6'!L$25*Table6[[#This Row],[DL_DUM]]</f>
        <v>1333.9369371907562</v>
      </c>
      <c r="AW327" s="9">
        <f>Table6[[#This Row],[sales]]-Table6[[#This Row],[Pred_6]]</f>
        <v>1160.0615229932098</v>
      </c>
      <c r="AX327" s="9">
        <f>ABS(Table6[[#This Row],[Red_6]]/Table6[[#This Row],[sales]])</f>
        <v>0.46514123465322416</v>
      </c>
      <c r="AY327" s="9">
        <f>'[1]7'!L$21+'[1]7'!L$27*Table6[[#This Row],[LNTV]]+'[1]7'!L$22*Table6[[#This Row],[NJ_DUM]]+'[1]7'!L$23*Table6[[#This Row],[NY_DUM]]+'[1]7'!L$24*Table6[[#This Row],[PA_DUM]]+'[1]7'!L$25*Table6[[#This Row],[CT_DUM]]+'[1]7'!L$26*Table6[[#This Row],[DL_DUM]]</f>
        <v>6.0678308803266141</v>
      </c>
      <c r="AZ327" s="9">
        <f>Table6[[#This Row],[sales]]-Table6[[#This Row],[Pred_7]]</f>
        <v>2487.9306293036393</v>
      </c>
      <c r="BA327" s="9">
        <f>ABS(Table6[[#This Row],[Red_7]]/Table6[[#This Row],[sales]])</f>
        <v>0.99756702701417099</v>
      </c>
      <c r="BB327" s="9">
        <f>'[1]8'!O$22+'[1]8'!O$28*Table6[[#This Row],[LNRADIOLING]]+'[1]8'!O$23*Table6[[#This Row],[DL_DUM]]+'[1]8'!O$24*Table6[[#This Row],[CT_DUM]]+'[1]8'!O$25*Table6[[#This Row],[PA_DUM]]+'[1]8'!O$26*Table6[[#This Row],[NY_DUM]]+'[1]8'!O$27*Table6[[#This Row],[NJ_DUM]]</f>
        <v>8.3526751299545214</v>
      </c>
      <c r="BC327" s="9">
        <f>Table6[[#This Row],[sales]]-Table6[[#This Row],[Pred_8]]</f>
        <v>2485.6457850540114</v>
      </c>
      <c r="BD327" s="9">
        <f>ABS(Table6[[#This Row],[Red_8]]/Table6[[#This Row],[sales]])</f>
        <v>0.99665089002126395</v>
      </c>
      <c r="BE327" s="9">
        <f>'[1]9'!M$19+'[1]9'!M$21*Table6[[#This Row],[LNONLINE]]+'[1]9'!M$20*Table6[[#This Row],[DL_DUM]]+'[1]9'!M$22*Table6[[#This Row],[CT_DUM]]+'[1]9'!M$23*Table6[[#This Row],[PA_DUM]]+'[1]9'!M$24*Table6[[#This Row],[NY_DUM]]+'[1]9'!M$25*Table6[[#This Row],[NJ_DUM]]</f>
        <v>8.4043756031422134</v>
      </c>
      <c r="BF327" s="9">
        <f>Table6[[#This Row],[sales]]-Table6[[#This Row],[Pred_9]]</f>
        <v>2485.5940845808236</v>
      </c>
      <c r="BG327" s="9">
        <f>ABS(Table6[[#This Row],[Red_9]]/Table6[[#This Row],[sales]])</f>
        <v>0.99663016006733118</v>
      </c>
      <c r="BH327" s="9">
        <f>'[1]10'!P$22+'[1]10'!P$30*Table6[[#This Row],[LNTV]]+'[1]10'!P$29*Table6[[#This Row],[LNRADIOLING]]+'[1]10'!P$24*Table6[[#This Row],[LNONLINELING]]+'[1]10'!P$23*Table6[[#This Row],[DL_DUM]]+'[1]10'!P$25*Table6[[#This Row],[CT_DUM]]+'[1]10'!P$26*Table6[[#This Row],[PA_DUM]]+'[1]10'!P$27*Table6[[#This Row],[NY_DUM]]+'[1]10'!P$28*Table6[[#This Row],[NJ_DUM]]</f>
        <v>8.2531884171413896</v>
      </c>
      <c r="BI327" s="9">
        <f>Table6[[#This Row],[sales]]-Table6[[#This Row],[Pred_10]]</f>
        <v>2485.7452717668248</v>
      </c>
      <c r="BJ327" s="45">
        <f>ABS(Table6[[#This Row],[Red_10]]/Table6[[#This Row],[sales]])</f>
        <v>0.99669078046803106</v>
      </c>
      <c r="BK327" s="9">
        <f>'[1]11'!P$32+'[1]11'!P$40*Table6[[#This Row],[LNONLINELING]]+'[1]11'!P$39*Table6[[#This Row],[LNRADIOLING]]+'[1]11'!P$38*Table6[[#This Row],[LNTVLING]]+'[1]11'!P$33*Table6[[#This Row],[DL_DUM]]+'[1]11'!P$34*Table6[[#This Row],[CT_DUM]]+'[1]11'!P$35*Table6[[#This Row],[PA_DUM]]+'[1]11'!P$36*Table6[[#This Row],[NY_DUM]]+'[1]11'!P$37*Table6[[#This Row],[NJ_DUM]]</f>
        <v>8.148505158177894</v>
      </c>
      <c r="BL327" s="9">
        <f>Table6[[#This Row],[sales]]-Table6[[#This Row],[ Pred_11]]</f>
        <v>2485.8499550257879</v>
      </c>
      <c r="BM327" s="47">
        <f>ABS(Table6[[#This Row],[ Red_11]]/Table6[[#This Row],[sales]])</f>
        <v>0.99673275453523058</v>
      </c>
      <c r="BN327" s="9">
        <f>'[1]12'!K$22+'[1]12'!K$28*Table6[[#This Row],[COMBINE LN LING]]+'[1]12'!K$23*Table6[[#This Row],[DL_DUM]]+'[1]12'!K$24*Table6[[#This Row],[CT_DUM]]+'[1]12'!K$25*Table6[[#This Row],[PA_DUM]]+'[1]12'!K$26*Table6[[#This Row],[NY_DUM]]+'[1]12'!K$27*Table6[[#This Row],[NJ_DUM]]</f>
        <v>8.4858855819757188</v>
      </c>
      <c r="BO327" s="9">
        <f>Table6[[#This Row],[sales]]-Table6[[#This Row],[ Pred_12]]</f>
        <v>2485.5125746019903</v>
      </c>
      <c r="BP327" s="47">
        <f>ABS(Table6[[#This Row],[ Red_12]]/Table6[[#This Row],[sales]])</f>
        <v>0.99659747761778905</v>
      </c>
      <c r="BQ327">
        <f>LN(G327+'2019 Totals and Calculations'!C$18)</f>
        <v>8.320341118741144</v>
      </c>
      <c r="BR327">
        <f>LN(Table6[[#This Row],[PROF RADIO]]+'2019 Totals and Calculations'!D$18)</f>
        <v>6.477739997312117</v>
      </c>
      <c r="BS327">
        <f>LN(Table6[[#This Row],[ONLINE LINGERING]]+'2019 Totals and Calculations'!E$18)</f>
        <v>5.8503053740702535</v>
      </c>
      <c r="BT327">
        <f>MONTH(Table6[[#This Row],[Date]])</f>
        <v>3</v>
      </c>
      <c r="BU327">
        <f t="shared" si="148"/>
        <v>0</v>
      </c>
      <c r="BV327">
        <f t="shared" si="149"/>
        <v>0</v>
      </c>
      <c r="BW327">
        <f t="shared" si="150"/>
        <v>1</v>
      </c>
      <c r="BX327">
        <f t="shared" si="151"/>
        <v>0</v>
      </c>
      <c r="BY327">
        <f t="shared" si="152"/>
        <v>0</v>
      </c>
      <c r="BZ327">
        <f t="shared" si="153"/>
        <v>0</v>
      </c>
      <c r="CA327">
        <f t="shared" si="154"/>
        <v>0</v>
      </c>
      <c r="CB327">
        <f t="shared" si="155"/>
        <v>0</v>
      </c>
      <c r="CC327">
        <f t="shared" si="156"/>
        <v>0</v>
      </c>
      <c r="CD327">
        <f t="shared" si="157"/>
        <v>0</v>
      </c>
      <c r="CE327">
        <f t="shared" si="158"/>
        <v>0</v>
      </c>
      <c r="CF327">
        <f t="shared" si="159"/>
        <v>0</v>
      </c>
      <c r="CG327">
        <f t="shared" si="160"/>
        <v>12</v>
      </c>
      <c r="CH32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2544.5210364050663</v>
      </c>
      <c r="CI327" s="79">
        <f>Table6[[#This Row],[sales]]-CH327</f>
        <v>-50.52257622110028</v>
      </c>
      <c r="CJ327">
        <f>ABS(Table6[[#This Row],[sales]]-CH327)/Table6[[#This Row],[sales]]</f>
        <v>2.0257661352915814E-2</v>
      </c>
      <c r="CK32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2584.6802662421001</v>
      </c>
      <c r="CL327" s="79">
        <f>Table6[[#This Row],[sales]]-CK327</f>
        <v>-90.681806058134043</v>
      </c>
      <c r="CM327">
        <f>ABS(Table6[[#This Row],[sales]]-CK327)/Table6[[#This Row],[sales]]</f>
        <v>3.6360008839558401E-2</v>
      </c>
      <c r="CN32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2349.0286147759011</v>
      </c>
      <c r="CO327" s="79">
        <f>Table6[[#This Row],[sales]]-CN327</f>
        <v>144.96984540806488</v>
      </c>
      <c r="CP327">
        <f>ABS(Table6[[#This Row],[sales]]-CN327)/Table6[[#This Row],[sales]]</f>
        <v>5.8127479917277659E-2</v>
      </c>
      <c r="CQ32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2626.2286064709001</v>
      </c>
      <c r="CR327" s="79">
        <f>Table6[[#This Row],[sales]]-CQ327</f>
        <v>-132.23014628693409</v>
      </c>
      <c r="CS327">
        <f>ABS(Table6[[#This Row],[sales]]-CQ327)/Table6[[#This Row],[sales]]</f>
        <v>5.3019337580978432E-2</v>
      </c>
    </row>
    <row r="328" spans="1:97" x14ac:dyDescent="0.2">
      <c r="A328">
        <v>327</v>
      </c>
      <c r="B328" t="s">
        <v>480</v>
      </c>
      <c r="C328" s="5">
        <v>42820</v>
      </c>
      <c r="D328" s="6">
        <v>4363.9308722337755</v>
      </c>
      <c r="E328" s="8">
        <f>YEAR(Table6[[#This Row],[Date]])</f>
        <v>2017</v>
      </c>
      <c r="F328" s="6">
        <f>Table6[[#This Row],[TV_State]]+Table6[[#This Row],[Radio_State]]+Table6[[#This Row],[Online]]</f>
        <v>5333.6932882857254</v>
      </c>
      <c r="G328" s="6">
        <f t="shared" si="135"/>
        <v>3930.9012178002395</v>
      </c>
      <c r="H328" s="6">
        <f>LN(Table6[[#This Row],[PROF TV LING]])</f>
        <v>8.2766239960804882</v>
      </c>
      <c r="I328" s="6">
        <f t="shared" si="136"/>
        <v>8.3811285063677783</v>
      </c>
      <c r="J328" s="6">
        <v>646.50827736796668</v>
      </c>
      <c r="K328" s="6">
        <f t="shared" si="141"/>
        <v>617.12553251601366</v>
      </c>
      <c r="L328" s="6">
        <f>0.5*J327+0.5*Table6[[#This Row],[Radio_State]]</f>
        <v>631.11522314491981</v>
      </c>
      <c r="M328" s="6">
        <f>LN(Table6[[#This Row],[RADIO LINGERING ]])</f>
        <v>6.4474884499042791</v>
      </c>
      <c r="N328" s="6">
        <f t="shared" si="137"/>
        <v>6.47158600148334</v>
      </c>
      <c r="O328" s="6">
        <v>323.25413868398334</v>
      </c>
      <c r="P328" s="6">
        <f t="shared" si="138"/>
        <v>316.78905782349125</v>
      </c>
      <c r="Q328" s="6">
        <f>0.3*O327+0.7*Table6[[#This Row],[Online]]</f>
        <v>318.63622241706923</v>
      </c>
      <c r="R328" s="6">
        <f>LN(Table6[[#This Row],[ONLINE LINGERING]])</f>
        <v>5.7640500834712949</v>
      </c>
      <c r="S328" s="6">
        <f t="shared" si="139"/>
        <v>5.7784388209233946</v>
      </c>
      <c r="T328" s="6">
        <v>2821.8612073615627</v>
      </c>
      <c r="U328" s="6">
        <f t="shared" si="140"/>
        <v>7.9451519488367053</v>
      </c>
      <c r="V328" s="8">
        <f>YEAR(Table6[[#This Row],[Date]])</f>
        <v>2017</v>
      </c>
      <c r="W328" s="8">
        <f>WEEKNUM(Table6[[#This Row],[Date]])</f>
        <v>13</v>
      </c>
      <c r="X328" t="s">
        <v>493</v>
      </c>
      <c r="Y328" s="9">
        <f>Table6[[#This Row],[LNTVLING]]+Table6[[#This Row],[LNRADIOLING]]+Table6[[#This Row],[LNONLINELING]]</f>
        <v>20.488162529456062</v>
      </c>
      <c r="Z328">
        <f t="shared" si="161"/>
        <v>1</v>
      </c>
      <c r="AA328">
        <f t="shared" si="142"/>
        <v>0</v>
      </c>
      <c r="AB328">
        <f t="shared" si="143"/>
        <v>0</v>
      </c>
      <c r="AC328">
        <f t="shared" si="144"/>
        <v>1</v>
      </c>
      <c r="AD328">
        <f t="shared" si="145"/>
        <v>0</v>
      </c>
      <c r="AE328">
        <f t="shared" si="146"/>
        <v>0</v>
      </c>
      <c r="AF328">
        <f t="shared" si="147"/>
        <v>0</v>
      </c>
      <c r="AG328" s="9">
        <f>'[1]1'!J$20+'[1]1'!J$21*Table6[[#This Row],[TV_State]]</f>
        <v>5621.3486521393361</v>
      </c>
      <c r="AH328" s="9">
        <f>Table6[[#This Row],[sales]]-Table6[[#This Row],[Pred_1]]</f>
        <v>-2799.4874447777734</v>
      </c>
      <c r="AI328">
        <f>ABS(Table6[[#This Row],[Res_1]])/Table6[[#This Row],[sales]]</f>
        <v>0.9920712746164051</v>
      </c>
      <c r="AJ328" s="9">
        <f>'[1]2'!J$20+'[1]2'!J$21*Table6[[#This Row],[Radio_State]]</f>
        <v>4552.4885762001295</v>
      </c>
      <c r="AK328" s="9">
        <f>Table6[[#This Row],[sales]]-Table6[[#This Row],[ Pred_2 ]]</f>
        <v>-1730.6273688385668</v>
      </c>
      <c r="AL328">
        <f>ABS(Table6[[#This Row],[ Res_2 ]])/Table6[[#This Row],[sales]]</f>
        <v>0.61329287362673002</v>
      </c>
      <c r="AM328" s="10">
        <f>'[1]3'!J$20+'[1]3'!J$21*Data!O328</f>
        <v>3668.2731497677669</v>
      </c>
      <c r="AN328" s="9">
        <f>Table6[[#This Row],[sales]]-Table6[[#This Row],[Pred_3]]</f>
        <v>-846.41194240620416</v>
      </c>
      <c r="AO328" s="9">
        <f>ABS(Table6[[#This Row],[Res_3]])/Table6[[#This Row],[sales]]</f>
        <v>0.29994811233030078</v>
      </c>
      <c r="AP328" s="9">
        <f>'[1]4'!L$21+'[1]4'!L$27*Table6[[#This Row],[TV_State]]+'[1]4'!L$22*Table6[[#This Row],[NJ_DUM]]+'[1]4'!L$23*Table6[[#This Row],[NY_DUM]]+'[1]4'!L$24*Table6[[#This Row],[PA_DUM]]+'[1]4'!L$25*Table6[[#This Row],[CT_DUM]]+'[1]4'!L$26*Table6[[#This Row],[DL_DUM]]</f>
        <v>1200.428680301743</v>
      </c>
      <c r="AQ328" s="9">
        <f>Table6[[#This Row],[sales]]-Table6[[#This Row],[Pred_4]]</f>
        <v>1621.4325270598197</v>
      </c>
      <c r="AR328">
        <f>ABS(Table6[[#This Row],[Res_4]]/Table6[[#This Row],[sales]])</f>
        <v>0.57459683801240435</v>
      </c>
      <c r="AS328" s="9">
        <f>'[1]5'!L$20+'[1]5'!L$26*Table6[[#This Row],[Radio_State]]+'[1]5'!L$21*Table6[[#This Row],[NJ_DUM]]+'[1]5'!L$22*Table6[[#This Row],[NY_DUM]]+'[1]5'!L$23*Table6[[#This Row],[PA_DUM]]+'[1]5'!L$24*Table6[[#This Row],[CT_DUM]]+'[1]5'!L$25*Table6[[#This Row],[DL_DUM]]</f>
        <v>1335.2774744004591</v>
      </c>
      <c r="AT328" s="9">
        <f>Table6[[#This Row],[sales]]-Table6[[#This Row],[Pred_5]]</f>
        <v>1486.5837329611036</v>
      </c>
      <c r="AU328" s="9">
        <f>ABS(Table6[[#This Row],[Red_5]]/Table6[[#This Row],[sales]])</f>
        <v>0.52680965636543753</v>
      </c>
      <c r="AV328" s="9">
        <f>'[1]6'!L$20+'[1]6'!L$26*Table6[[#This Row],[Online]]+'[1]6'!L$21*Table6[[#This Row],[NJ_DUM]]+'[1]6'!L$22*Table6[[#This Row],[NY_DUM]]+'[1]6'!L$23*Table6[[#This Row],[PA_DUM]]+'[1]6'!L$24*Table6[[#This Row],[CT_DUM]]+'[1]6'!L$25*Table6[[#This Row],[DL_DUM]]</f>
        <v>1400.9314741096173</v>
      </c>
      <c r="AW328" s="9">
        <f>Table6[[#This Row],[sales]]-Table6[[#This Row],[Pred_6]]</f>
        <v>1420.9297332519454</v>
      </c>
      <c r="AX328" s="9">
        <f>ABS(Table6[[#This Row],[Red_6]]/Table6[[#This Row],[sales]])</f>
        <v>0.50354345194054151</v>
      </c>
      <c r="AY328" s="9">
        <f>'[1]7'!L$21+'[1]7'!L$27*Table6[[#This Row],[LNTV]]+'[1]7'!L$22*Table6[[#This Row],[NJ_DUM]]+'[1]7'!L$23*Table6[[#This Row],[NY_DUM]]+'[1]7'!L$24*Table6[[#This Row],[PA_DUM]]+'[1]7'!L$25*Table6[[#This Row],[CT_DUM]]+'[1]7'!L$26*Table6[[#This Row],[DL_DUM]]</f>
        <v>6.0732311947362181</v>
      </c>
      <c r="AZ328" s="9">
        <f>Table6[[#This Row],[sales]]-Table6[[#This Row],[Pred_7]]</f>
        <v>2815.7879761668264</v>
      </c>
      <c r="BA328" s="9">
        <f>ABS(Table6[[#This Row],[Red_7]]/Table6[[#This Row],[sales]])</f>
        <v>0.99784779237940802</v>
      </c>
      <c r="BB328" s="9">
        <f>'[1]8'!O$22+'[1]8'!O$28*Table6[[#This Row],[LNRADIOLING]]+'[1]8'!O$23*Table6[[#This Row],[DL_DUM]]+'[1]8'!O$24*Table6[[#This Row],[CT_DUM]]+'[1]8'!O$25*Table6[[#This Row],[PA_DUM]]+'[1]8'!O$26*Table6[[#This Row],[NY_DUM]]+'[1]8'!O$27*Table6[[#This Row],[NJ_DUM]]</f>
        <v>8.3561558663615454</v>
      </c>
      <c r="BC328" s="9">
        <f>Table6[[#This Row],[sales]]-Table6[[#This Row],[Pred_8]]</f>
        <v>2813.5050514952013</v>
      </c>
      <c r="BD328" s="9">
        <f>ABS(Table6[[#This Row],[Red_8]]/Table6[[#This Row],[sales]])</f>
        <v>0.99703877857473566</v>
      </c>
      <c r="BE328" s="9">
        <f>'[1]9'!M$19+'[1]9'!M$21*Table6[[#This Row],[LNONLINE]]+'[1]9'!M$20*Table6[[#This Row],[DL_DUM]]+'[1]9'!M$22*Table6[[#This Row],[CT_DUM]]+'[1]9'!M$23*Table6[[#This Row],[PA_DUM]]+'[1]9'!M$24*Table6[[#This Row],[NY_DUM]]+'[1]9'!M$25*Table6[[#This Row],[NJ_DUM]]</f>
        <v>8.4198234202611868</v>
      </c>
      <c r="BF328" s="9">
        <f>Table6[[#This Row],[sales]]-Table6[[#This Row],[Pred_9]]</f>
        <v>2813.4413839413014</v>
      </c>
      <c r="BG328" s="9">
        <f>ABS(Table6[[#This Row],[Red_9]]/Table6[[#This Row],[sales]])</f>
        <v>0.99701621631911019</v>
      </c>
      <c r="BH328" s="9">
        <f>'[1]10'!P$22+'[1]10'!P$30*Table6[[#This Row],[LNTV]]+'[1]10'!P$29*Table6[[#This Row],[LNRADIOLING]]+'[1]10'!P$24*Table6[[#This Row],[LNONLINELING]]+'[1]10'!P$23*Table6[[#This Row],[DL_DUM]]+'[1]10'!P$25*Table6[[#This Row],[CT_DUM]]+'[1]10'!P$26*Table6[[#This Row],[PA_DUM]]+'[1]10'!P$27*Table6[[#This Row],[NY_DUM]]+'[1]10'!P$28*Table6[[#This Row],[NJ_DUM]]</f>
        <v>8.262068830433682</v>
      </c>
      <c r="BI328" s="9">
        <f>Table6[[#This Row],[sales]]-Table6[[#This Row],[Pred_10]]</f>
        <v>2813.599138531129</v>
      </c>
      <c r="BJ328" s="45">
        <f>ABS(Table6[[#This Row],[Red_10]]/Table6[[#This Row],[sales]])</f>
        <v>0.99707212076593987</v>
      </c>
      <c r="BK328" s="9">
        <f>'[1]11'!P$32+'[1]11'!P$40*Table6[[#This Row],[LNONLINELING]]+'[1]11'!P$39*Table6[[#This Row],[LNRADIOLING]]+'[1]11'!P$38*Table6[[#This Row],[LNTVLING]]+'[1]11'!P$33*Table6[[#This Row],[DL_DUM]]+'[1]11'!P$34*Table6[[#This Row],[CT_DUM]]+'[1]11'!P$35*Table6[[#This Row],[PA_DUM]]+'[1]11'!P$36*Table6[[#This Row],[NY_DUM]]+'[1]11'!P$37*Table6[[#This Row],[NJ_DUM]]</f>
        <v>8.1540955484088702</v>
      </c>
      <c r="BL328" s="9">
        <f>Table6[[#This Row],[sales]]-Table6[[#This Row],[ Pred_11]]</f>
        <v>2813.7071118131539</v>
      </c>
      <c r="BM328" s="47">
        <f>ABS(Table6[[#This Row],[ Red_11]]/Table6[[#This Row],[sales]])</f>
        <v>0.99711038391004603</v>
      </c>
      <c r="BN328" s="9">
        <f>'[1]12'!K$22+'[1]12'!K$28*Table6[[#This Row],[COMBINE LN LING]]+'[1]12'!K$23*Table6[[#This Row],[DL_DUM]]+'[1]12'!K$24*Table6[[#This Row],[CT_DUM]]+'[1]12'!K$25*Table6[[#This Row],[PA_DUM]]+'[1]12'!K$26*Table6[[#This Row],[NY_DUM]]+'[1]12'!K$27*Table6[[#This Row],[NJ_DUM]]</f>
        <v>8.4999305117013719</v>
      </c>
      <c r="BO328" s="9">
        <f>Table6[[#This Row],[sales]]-Table6[[#This Row],[ Pred_12]]</f>
        <v>2813.3612768498615</v>
      </c>
      <c r="BP328" s="47">
        <f>ABS(Table6[[#This Row],[ Red_12]]/Table6[[#This Row],[sales]])</f>
        <v>0.99698782828527255</v>
      </c>
      <c r="BQ328">
        <f>LN(G328+'2019 Totals and Calculations'!C$18)</f>
        <v>8.3645418244710061</v>
      </c>
      <c r="BR328">
        <f>LN(Table6[[#This Row],[PROF RADIO]]+'2019 Totals and Calculations'!D$18)</f>
        <v>6.5219191048303005</v>
      </c>
      <c r="BS328">
        <f>LN(Table6[[#This Row],[ONLINE LINGERING]]+'2019 Totals and Calculations'!E$18)</f>
        <v>5.8930619535793882</v>
      </c>
      <c r="BT328">
        <f>MONTH(Table6[[#This Row],[Date]])</f>
        <v>3</v>
      </c>
      <c r="BU328">
        <f t="shared" si="148"/>
        <v>0</v>
      </c>
      <c r="BV328">
        <f t="shared" si="149"/>
        <v>0</v>
      </c>
      <c r="BW328">
        <f t="shared" si="150"/>
        <v>1</v>
      </c>
      <c r="BX328">
        <f t="shared" si="151"/>
        <v>0</v>
      </c>
      <c r="BY328">
        <f t="shared" si="152"/>
        <v>0</v>
      </c>
      <c r="BZ328">
        <f t="shared" si="153"/>
        <v>0</v>
      </c>
      <c r="CA328">
        <f t="shared" si="154"/>
        <v>0</v>
      </c>
      <c r="CB328">
        <f t="shared" si="155"/>
        <v>0</v>
      </c>
      <c r="CC328">
        <f t="shared" si="156"/>
        <v>0</v>
      </c>
      <c r="CD328">
        <f t="shared" si="157"/>
        <v>0</v>
      </c>
      <c r="CE328">
        <f t="shared" si="158"/>
        <v>0</v>
      </c>
      <c r="CF328">
        <f t="shared" si="159"/>
        <v>0</v>
      </c>
      <c r="CG328">
        <f t="shared" si="160"/>
        <v>13</v>
      </c>
      <c r="CH32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2585.2382735229239</v>
      </c>
      <c r="CI328" s="79">
        <f>Table6[[#This Row],[sales]]-CH328</f>
        <v>236.6229338386388</v>
      </c>
      <c r="CJ328">
        <f>ABS(Table6[[#This Row],[sales]]-CH328)/Table6[[#This Row],[sales]]</f>
        <v>8.3853498259002249E-2</v>
      </c>
      <c r="CK32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2625.8576605505336</v>
      </c>
      <c r="CL328" s="79">
        <f>Table6[[#This Row],[sales]]-CK328</f>
        <v>196.00354681102908</v>
      </c>
      <c r="CM328">
        <f>ABS(Table6[[#This Row],[sales]]-CK328)/Table6[[#This Row],[sales]]</f>
        <v>6.9458960738289527E-2</v>
      </c>
      <c r="CN32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2387.6735797252481</v>
      </c>
      <c r="CO328" s="79">
        <f>Table6[[#This Row],[sales]]-CN328</f>
        <v>434.18762763631457</v>
      </c>
      <c r="CP328">
        <f>ABS(Table6[[#This Row],[sales]]-CN328)/Table6[[#This Row],[sales]]</f>
        <v>0.15386569208422535</v>
      </c>
      <c r="CQ32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2692.3534169439358</v>
      </c>
      <c r="CR328" s="79">
        <f>Table6[[#This Row],[sales]]-CQ328</f>
        <v>129.50779041762689</v>
      </c>
      <c r="CS328">
        <f>ABS(Table6[[#This Row],[sales]]-CQ328)/Table6[[#This Row],[sales]]</f>
        <v>4.5894457913015697E-2</v>
      </c>
    </row>
    <row r="329" spans="1:97" x14ac:dyDescent="0.2">
      <c r="A329">
        <v>328</v>
      </c>
      <c r="B329" t="s">
        <v>480</v>
      </c>
      <c r="C329" s="5">
        <v>42827</v>
      </c>
      <c r="D329" s="6">
        <v>4407.5701809561142</v>
      </c>
      <c r="E329" s="8">
        <f>YEAR(Table6[[#This Row],[Date]])</f>
        <v>2017</v>
      </c>
      <c r="F329" s="6">
        <f>Table6[[#This Row],[TV_State]]+Table6[[#This Row],[Radio_State]]+Table6[[#This Row],[Online]]</f>
        <v>5387.0302211685839</v>
      </c>
      <c r="G329" s="6">
        <f t="shared" si="135"/>
        <v>4073.9019067470017</v>
      </c>
      <c r="H329" s="6">
        <f>LN(Table6[[#This Row],[PROF TV LING]])</f>
        <v>8.3123565186242683</v>
      </c>
      <c r="I329" s="6">
        <f t="shared" si="136"/>
        <v>8.3910788372209471</v>
      </c>
      <c r="J329" s="6">
        <v>652.97336014164648</v>
      </c>
      <c r="K329" s="6">
        <f t="shared" si="141"/>
        <v>635.04944632883007</v>
      </c>
      <c r="L329" s="6">
        <f>0.5*J328+0.5*Table6[[#This Row],[Radio_State]]</f>
        <v>649.74081875480658</v>
      </c>
      <c r="M329" s="6">
        <f>LN(Table6[[#This Row],[RADIO LINGERING ]])</f>
        <v>6.4765735429943794</v>
      </c>
      <c r="N329" s="6">
        <f t="shared" si="137"/>
        <v>6.4815363323365087</v>
      </c>
      <c r="O329" s="6">
        <v>326.48668007082324</v>
      </c>
      <c r="P329" s="6">
        <f t="shared" si="138"/>
        <v>323.57739339662362</v>
      </c>
      <c r="Q329" s="6">
        <f>0.3*O328+0.7*Table6[[#This Row],[Online]]</f>
        <v>325.51691765477125</v>
      </c>
      <c r="R329" s="6">
        <f>LN(Table6[[#This Row],[ONLINE LINGERING]])</f>
        <v>5.7854144346598204</v>
      </c>
      <c r="S329" s="6">
        <f t="shared" si="139"/>
        <v>5.7883891517765633</v>
      </c>
      <c r="T329" s="6">
        <v>2923.8878476314731</v>
      </c>
      <c r="U329" s="6">
        <f t="shared" si="140"/>
        <v>7.9806694643308767</v>
      </c>
      <c r="V329" s="8">
        <f>YEAR(Table6[[#This Row],[Date]])</f>
        <v>2017</v>
      </c>
      <c r="W329" s="8">
        <f>WEEKNUM(Table6[[#This Row],[Date]])</f>
        <v>14</v>
      </c>
      <c r="X329" t="s">
        <v>494</v>
      </c>
      <c r="Y329" s="9">
        <f>Table6[[#This Row],[LNTVLING]]+Table6[[#This Row],[LNRADIOLING]]+Table6[[#This Row],[LNONLINELING]]</f>
        <v>20.574344496278467</v>
      </c>
      <c r="Z329">
        <f t="shared" si="161"/>
        <v>1</v>
      </c>
      <c r="AA329">
        <f t="shared" si="142"/>
        <v>0</v>
      </c>
      <c r="AB329">
        <f t="shared" si="143"/>
        <v>0</v>
      </c>
      <c r="AC329">
        <f t="shared" si="144"/>
        <v>1</v>
      </c>
      <c r="AD329">
        <f t="shared" si="145"/>
        <v>0</v>
      </c>
      <c r="AE329">
        <f t="shared" si="146"/>
        <v>0</v>
      </c>
      <c r="AF329">
        <f t="shared" si="147"/>
        <v>0</v>
      </c>
      <c r="AG329" s="9">
        <f>'[1]1'!J$20+'[1]1'!J$21*Table6[[#This Row],[TV_State]]</f>
        <v>5664.2648132061668</v>
      </c>
      <c r="AH329" s="9">
        <f>Table6[[#This Row],[sales]]-Table6[[#This Row],[Pred_1]]</f>
        <v>-2740.3769655746937</v>
      </c>
      <c r="AI329">
        <f>ABS(Table6[[#This Row],[Res_1]])/Table6[[#This Row],[sales]]</f>
        <v>0.93723737310737332</v>
      </c>
      <c r="AJ329" s="9">
        <f>'[1]2'!J$20+'[1]2'!J$21*Table6[[#This Row],[Radio_State]]</f>
        <v>4580.870643922156</v>
      </c>
      <c r="AK329" s="9">
        <f>Table6[[#This Row],[sales]]-Table6[[#This Row],[ Pred_2 ]]</f>
        <v>-1656.9827962906829</v>
      </c>
      <c r="AL329">
        <f>ABS(Table6[[#This Row],[ Res_2 ]])/Table6[[#This Row],[sales]]</f>
        <v>0.56670531930044432</v>
      </c>
      <c r="AM329" s="10">
        <f>'[1]3'!J$20+'[1]3'!J$21*Data!O329</f>
        <v>3686.9485794481961</v>
      </c>
      <c r="AN329" s="9">
        <f>Table6[[#This Row],[sales]]-Table6[[#This Row],[Pred_3]]</f>
        <v>-763.06073181672309</v>
      </c>
      <c r="AO329" s="9">
        <f>ABS(Table6[[#This Row],[Res_3]])/Table6[[#This Row],[sales]]</f>
        <v>0.26097469245780019</v>
      </c>
      <c r="AP329" s="9">
        <f>'[1]4'!L$21+'[1]4'!L$27*Table6[[#This Row],[TV_State]]+'[1]4'!L$22*Table6[[#This Row],[NJ_DUM]]+'[1]4'!L$23*Table6[[#This Row],[NY_DUM]]+'[1]4'!L$24*Table6[[#This Row],[PA_DUM]]+'[1]4'!L$25*Table6[[#This Row],[CT_DUM]]+'[1]4'!L$26*Table6[[#This Row],[DL_DUM]]</f>
        <v>1210.0546671613024</v>
      </c>
      <c r="AQ329" s="9">
        <f>Table6[[#This Row],[sales]]-Table6[[#This Row],[Pred_4]]</f>
        <v>1713.8331804701706</v>
      </c>
      <c r="AR329">
        <f>ABS(Table6[[#This Row],[Res_4]]/Table6[[#This Row],[sales]])</f>
        <v>0.58614874091647517</v>
      </c>
      <c r="AS329" s="9">
        <f>'[1]5'!L$20+'[1]5'!L$26*Table6[[#This Row],[Radio_State]]+'[1]5'!L$21*Table6[[#This Row],[NJ_DUM]]+'[1]5'!L$22*Table6[[#This Row],[NY_DUM]]+'[1]5'!L$23*Table6[[#This Row],[PA_DUM]]+'[1]5'!L$24*Table6[[#This Row],[CT_DUM]]+'[1]5'!L$25*Table6[[#This Row],[DL_DUM]]</f>
        <v>1346.6663338611934</v>
      </c>
      <c r="AT329" s="9">
        <f>Table6[[#This Row],[sales]]-Table6[[#This Row],[Pred_5]]</f>
        <v>1577.2215137702797</v>
      </c>
      <c r="AU329" s="9">
        <f>ABS(Table6[[#This Row],[Red_5]]/Table6[[#This Row],[sales]])</f>
        <v>0.53942613258847294</v>
      </c>
      <c r="AV329" s="9">
        <f>'[1]6'!L$20+'[1]6'!L$26*Table6[[#This Row],[Online]]+'[1]6'!L$21*Table6[[#This Row],[NJ_DUM]]+'[1]6'!L$22*Table6[[#This Row],[NY_DUM]]+'[1]6'!L$23*Table6[[#This Row],[PA_DUM]]+'[1]6'!L$24*Table6[[#This Row],[CT_DUM]]+'[1]6'!L$25*Table6[[#This Row],[DL_DUM]]</f>
        <v>1415.0003268625785</v>
      </c>
      <c r="AW329" s="9">
        <f>Table6[[#This Row],[sales]]-Table6[[#This Row],[Pred_6]]</f>
        <v>1508.8875207688945</v>
      </c>
      <c r="AX329" s="9">
        <f>ABS(Table6[[#This Row],[Red_6]]/Table6[[#This Row],[sales]])</f>
        <v>0.51605519753132301</v>
      </c>
      <c r="AY329" s="9">
        <f>'[1]7'!L$21+'[1]7'!L$27*Table6[[#This Row],[LNTV]]+'[1]7'!L$22*Table6[[#This Row],[NJ_DUM]]+'[1]7'!L$23*Table6[[#This Row],[NY_DUM]]+'[1]7'!L$24*Table6[[#This Row],[PA_DUM]]+'[1]7'!L$25*Table6[[#This Row],[CT_DUM]]+'[1]7'!L$26*Table6[[#This Row],[DL_DUM]]</f>
        <v>6.0743325420262195</v>
      </c>
      <c r="AZ329" s="9">
        <f>Table6[[#This Row],[sales]]-Table6[[#This Row],[Pred_7]]</f>
        <v>2917.8135150894468</v>
      </c>
      <c r="BA329" s="9">
        <f>ABS(Table6[[#This Row],[Red_7]]/Table6[[#This Row],[sales]])</f>
        <v>0.99792251520627007</v>
      </c>
      <c r="BB329" s="9">
        <f>'[1]8'!O$22+'[1]8'!O$28*Table6[[#This Row],[LNRADIOLING]]+'[1]8'!O$23*Table6[[#This Row],[DL_DUM]]+'[1]8'!O$24*Table6[[#This Row],[CT_DUM]]+'[1]8'!O$25*Table6[[#This Row],[PA_DUM]]+'[1]8'!O$26*Table6[[#This Row],[NY_DUM]]+'[1]8'!O$27*Table6[[#This Row],[NJ_DUM]]</f>
        <v>8.358230824381133</v>
      </c>
      <c r="BC329" s="9">
        <f>Table6[[#This Row],[sales]]-Table6[[#This Row],[Pred_8]]</f>
        <v>2915.5296168070918</v>
      </c>
      <c r="BD329" s="9">
        <f>ABS(Table6[[#This Row],[Red_8]]/Table6[[#This Row],[sales]])</f>
        <v>0.9971413982820333</v>
      </c>
      <c r="BE329" s="9">
        <f>'[1]9'!M$19+'[1]9'!M$21*Table6[[#This Row],[LNONLINE]]+'[1]9'!M$20*Table6[[#This Row],[DL_DUM]]+'[1]9'!M$22*Table6[[#This Row],[CT_DUM]]+'[1]9'!M$23*Table6[[#This Row],[PA_DUM]]+'[1]9'!M$24*Table6[[#This Row],[NY_DUM]]+'[1]9'!M$25*Table6[[#This Row],[NJ_DUM]]</f>
        <v>8.4229738685925195</v>
      </c>
      <c r="BF329" s="9">
        <f>Table6[[#This Row],[sales]]-Table6[[#This Row],[Pred_9]]</f>
        <v>2915.4648737628804</v>
      </c>
      <c r="BG329" s="9">
        <f>ABS(Table6[[#This Row],[Red_9]]/Table6[[#This Row],[sales]])</f>
        <v>0.99711925548874392</v>
      </c>
      <c r="BH329" s="9">
        <f>'[1]10'!P$22+'[1]10'!P$30*Table6[[#This Row],[LNTV]]+'[1]10'!P$29*Table6[[#This Row],[LNRADIOLING]]+'[1]10'!P$24*Table6[[#This Row],[LNONLINELING]]+'[1]10'!P$23*Table6[[#This Row],[DL_DUM]]+'[1]10'!P$25*Table6[[#This Row],[CT_DUM]]+'[1]10'!P$26*Table6[[#This Row],[PA_DUM]]+'[1]10'!P$27*Table6[[#This Row],[NY_DUM]]+'[1]10'!P$28*Table6[[#This Row],[NJ_DUM]]</f>
        <v>8.2638016014934852</v>
      </c>
      <c r="BI329" s="9">
        <f>Table6[[#This Row],[sales]]-Table6[[#This Row],[Pred_10]]</f>
        <v>2915.6240460299796</v>
      </c>
      <c r="BJ329" s="45">
        <f>ABS(Table6[[#This Row],[Red_10]]/Table6[[#This Row],[sales]])</f>
        <v>0.99717369405663503</v>
      </c>
      <c r="BK329" s="9">
        <f>'[1]11'!P$32+'[1]11'!P$40*Table6[[#This Row],[LNONLINELING]]+'[1]11'!P$39*Table6[[#This Row],[LNRADIOLING]]+'[1]11'!P$38*Table6[[#This Row],[LNTVLING]]+'[1]11'!P$33*Table6[[#This Row],[DL_DUM]]+'[1]11'!P$34*Table6[[#This Row],[CT_DUM]]+'[1]11'!P$35*Table6[[#This Row],[PA_DUM]]+'[1]11'!P$36*Table6[[#This Row],[NY_DUM]]+'[1]11'!P$37*Table6[[#This Row],[NJ_DUM]]</f>
        <v>8.1528743911219141</v>
      </c>
      <c r="BL329" s="9">
        <f>Table6[[#This Row],[sales]]-Table6[[#This Row],[ Pred_11]]</f>
        <v>2915.7349732403513</v>
      </c>
      <c r="BM329" s="47">
        <f>ABS(Table6[[#This Row],[ Red_11]]/Table6[[#This Row],[sales]])</f>
        <v>0.99721163231424004</v>
      </c>
      <c r="BN329" s="9">
        <f>'[1]12'!K$22+'[1]12'!K$28*Table6[[#This Row],[COMBINE LN LING]]+'[1]12'!K$23*Table6[[#This Row],[DL_DUM]]+'[1]12'!K$24*Table6[[#This Row],[CT_DUM]]+'[1]12'!K$25*Table6[[#This Row],[PA_DUM]]+'[1]12'!K$26*Table6[[#This Row],[NY_DUM]]+'[1]12'!K$27*Table6[[#This Row],[NJ_DUM]]</f>
        <v>8.508224308740477</v>
      </c>
      <c r="BO329" s="9">
        <f>Table6[[#This Row],[sales]]-Table6[[#This Row],[ Pred_12]]</f>
        <v>2915.3796233227326</v>
      </c>
      <c r="BP329" s="47">
        <f>ABS(Table6[[#This Row],[ Red_12]]/Table6[[#This Row],[sales]])</f>
        <v>0.99709009895313438</v>
      </c>
      <c r="BQ329">
        <f>LN(G329+'2019 Totals and Calculations'!C$18)</f>
        <v>8.3973156835452443</v>
      </c>
      <c r="BR329">
        <f>LN(Table6[[#This Row],[PROF RADIO]]+'2019 Totals and Calculations'!D$18)</f>
        <v>6.5479408586100858</v>
      </c>
      <c r="BS329">
        <f>LN(Table6[[#This Row],[ONLINE LINGERING]]+'2019 Totals and Calculations'!E$18)</f>
        <v>5.9118645877671314</v>
      </c>
      <c r="BT329">
        <f>MONTH(Table6[[#This Row],[Date]])</f>
        <v>4</v>
      </c>
      <c r="BU329">
        <f t="shared" si="148"/>
        <v>0</v>
      </c>
      <c r="BV329">
        <f t="shared" si="149"/>
        <v>0</v>
      </c>
      <c r="BW329">
        <f t="shared" si="150"/>
        <v>0</v>
      </c>
      <c r="BX329">
        <f t="shared" si="151"/>
        <v>1</v>
      </c>
      <c r="BY329">
        <f t="shared" si="152"/>
        <v>0</v>
      </c>
      <c r="BZ329">
        <f t="shared" si="153"/>
        <v>0</v>
      </c>
      <c r="CA329">
        <f t="shared" si="154"/>
        <v>0</v>
      </c>
      <c r="CB329">
        <f t="shared" si="155"/>
        <v>0</v>
      </c>
      <c r="CC329">
        <f t="shared" si="156"/>
        <v>0</v>
      </c>
      <c r="CD329">
        <f t="shared" si="157"/>
        <v>0</v>
      </c>
      <c r="CE329">
        <f t="shared" si="158"/>
        <v>0</v>
      </c>
      <c r="CF329">
        <f t="shared" si="159"/>
        <v>0</v>
      </c>
      <c r="CG329">
        <f t="shared" si="160"/>
        <v>14</v>
      </c>
      <c r="CH32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2617.6783912201545</v>
      </c>
      <c r="CI329" s="79">
        <f>Table6[[#This Row],[sales]]-CH329</f>
        <v>306.20945641131857</v>
      </c>
      <c r="CJ329">
        <f>ABS(Table6[[#This Row],[sales]]-CH329)/Table6[[#This Row],[sales]]</f>
        <v>0.10472681319133594</v>
      </c>
      <c r="CK32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2652.8880741299486</v>
      </c>
      <c r="CL329" s="79">
        <f>Table6[[#This Row],[sales]]-CK329</f>
        <v>270.99977350152449</v>
      </c>
      <c r="CM329">
        <f>ABS(Table6[[#This Row],[sales]]-CK329)/Table6[[#This Row],[sales]]</f>
        <v>9.2684736085568667E-2</v>
      </c>
      <c r="CN32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2408.0421207856521</v>
      </c>
      <c r="CO329" s="79">
        <f>Table6[[#This Row],[sales]]-CN329</f>
        <v>515.84572684582099</v>
      </c>
      <c r="CP329">
        <f>ABS(Table6[[#This Row],[sales]]-CN329)/Table6[[#This Row],[sales]]</f>
        <v>0.17642459414566375</v>
      </c>
      <c r="CQ32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2732.2579884711909</v>
      </c>
      <c r="CR329" s="79">
        <f>Table6[[#This Row],[sales]]-CQ329</f>
        <v>191.62985916028219</v>
      </c>
      <c r="CS329">
        <f>ABS(Table6[[#This Row],[sales]]-CQ329)/Table6[[#This Row],[sales]]</f>
        <v>6.5539401354095722E-2</v>
      </c>
    </row>
    <row r="330" spans="1:97" x14ac:dyDescent="0.2">
      <c r="A330">
        <v>329</v>
      </c>
      <c r="B330" t="s">
        <v>480</v>
      </c>
      <c r="C330" s="5">
        <v>42834</v>
      </c>
      <c r="D330" s="6">
        <v>4451.6458827656743</v>
      </c>
      <c r="E330" s="8">
        <f>YEAR(Table6[[#This Row],[Date]])</f>
        <v>2017</v>
      </c>
      <c r="F330" s="6">
        <f>Table6[[#This Row],[TV_State]]+Table6[[#This Row],[Radio_State]]+Table6[[#This Row],[Online]]</f>
        <v>5440.9005233802691</v>
      </c>
      <c r="G330" s="6">
        <f t="shared" si="135"/>
        <v>4187.2250995526028</v>
      </c>
      <c r="H330" s="6">
        <f>LN(Table6[[#This Row],[PROF TV LING]])</f>
        <v>8.3397935261103715</v>
      </c>
      <c r="I330" s="6">
        <f t="shared" si="136"/>
        <v>8.401029168074114</v>
      </c>
      <c r="J330" s="6">
        <v>659.50309374306289</v>
      </c>
      <c r="K330" s="6">
        <f t="shared" si="141"/>
        <v>647.27627003594648</v>
      </c>
      <c r="L330" s="6">
        <f>0.5*J329+0.5*Table6[[#This Row],[Radio_State]]</f>
        <v>656.23822694235469</v>
      </c>
      <c r="M330" s="6">
        <f>LN(Table6[[#This Row],[RADIO LINGERING ]])</f>
        <v>6.4865238738475473</v>
      </c>
      <c r="N330" s="6">
        <f t="shared" si="137"/>
        <v>6.4914866631896766</v>
      </c>
      <c r="O330" s="6">
        <v>329.75154687153145</v>
      </c>
      <c r="P330" s="6">
        <f t="shared" si="138"/>
        <v>327.89930082905909</v>
      </c>
      <c r="Q330" s="6">
        <f>0.3*O329+0.7*Table6[[#This Row],[Online]]</f>
        <v>328.77208683131897</v>
      </c>
      <c r="R330" s="6">
        <f>LN(Table6[[#This Row],[ONLINE LINGERING]])</f>
        <v>5.7953647655129883</v>
      </c>
      <c r="S330" s="6">
        <f t="shared" si="139"/>
        <v>5.7983394826297312</v>
      </c>
      <c r="T330" s="6">
        <v>2922.067003363713</v>
      </c>
      <c r="U330" s="6">
        <f t="shared" si="140"/>
        <v>7.9800465226992516</v>
      </c>
      <c r="V330" s="8">
        <f>YEAR(Table6[[#This Row],[Date]])</f>
        <v>2017</v>
      </c>
      <c r="W330" s="8">
        <f>WEEKNUM(Table6[[#This Row],[Date]])</f>
        <v>15</v>
      </c>
      <c r="X330" t="s">
        <v>495</v>
      </c>
      <c r="Y330" s="9">
        <f>Table6[[#This Row],[LNTVLING]]+Table6[[#This Row],[LNRADIOLING]]+Table6[[#This Row],[LNONLINELING]]</f>
        <v>20.621682165470908</v>
      </c>
      <c r="Z330">
        <f t="shared" si="161"/>
        <v>1</v>
      </c>
      <c r="AA330">
        <f t="shared" si="142"/>
        <v>0</v>
      </c>
      <c r="AB330">
        <f t="shared" si="143"/>
        <v>0</v>
      </c>
      <c r="AC330">
        <f t="shared" si="144"/>
        <v>1</v>
      </c>
      <c r="AD330">
        <f t="shared" si="145"/>
        <v>0</v>
      </c>
      <c r="AE330">
        <f t="shared" si="146"/>
        <v>0</v>
      </c>
      <c r="AF330">
        <f t="shared" si="147"/>
        <v>0</v>
      </c>
      <c r="AG330" s="9">
        <f>'[1]1'!J$20+'[1]1'!J$21*Table6[[#This Row],[TV_State]]</f>
        <v>5707.610135883664</v>
      </c>
      <c r="AH330" s="9">
        <f>Table6[[#This Row],[sales]]-Table6[[#This Row],[Pred_1]]</f>
        <v>-2785.5431325199511</v>
      </c>
      <c r="AI330">
        <f>ABS(Table6[[#This Row],[Res_1]])/Table6[[#This Row],[sales]]</f>
        <v>0.95327832295200499</v>
      </c>
      <c r="AJ330" s="9">
        <f>'[1]2'!J$20+'[1]2'!J$21*Table6[[#This Row],[Radio_State]]</f>
        <v>4609.5365323214028</v>
      </c>
      <c r="AK330" s="9">
        <f>Table6[[#This Row],[sales]]-Table6[[#This Row],[ Pred_2 ]]</f>
        <v>-1687.4695289576898</v>
      </c>
      <c r="AL330">
        <f>ABS(Table6[[#This Row],[ Res_2 ]])/Table6[[#This Row],[sales]]</f>
        <v>0.57749173000317011</v>
      </c>
      <c r="AM330" s="10">
        <f>'[1]3'!J$20+'[1]3'!J$21*Data!O330</f>
        <v>3705.8107634254297</v>
      </c>
      <c r="AN330" s="9">
        <f>Table6[[#This Row],[sales]]-Table6[[#This Row],[Pred_3]]</f>
        <v>-783.74376006171678</v>
      </c>
      <c r="AO330" s="9">
        <f>ABS(Table6[[#This Row],[Res_3]])/Table6[[#This Row],[sales]]</f>
        <v>0.26821553344242849</v>
      </c>
      <c r="AP330" s="9">
        <f>'[1]4'!L$21+'[1]4'!L$27*Table6[[#This Row],[TV_State]]+'[1]4'!L$22*Table6[[#This Row],[NJ_DUM]]+'[1]4'!L$23*Table6[[#This Row],[NY_DUM]]+'[1]4'!L$24*Table6[[#This Row],[PA_DUM]]+'[1]4'!L$25*Table6[[#This Row],[CT_DUM]]+'[1]4'!L$26*Table6[[#This Row],[DL_DUM]]</f>
        <v>1219.7769138894571</v>
      </c>
      <c r="AQ330" s="9">
        <f>Table6[[#This Row],[sales]]-Table6[[#This Row],[Pred_4]]</f>
        <v>1702.2900894742559</v>
      </c>
      <c r="AR330">
        <f>ABS(Table6[[#This Row],[Res_4]]/Table6[[#This Row],[sales]])</f>
        <v>0.58256367410968979</v>
      </c>
      <c r="AS330" s="9">
        <f>'[1]5'!L$20+'[1]5'!L$26*Table6[[#This Row],[Radio_State]]+'[1]5'!L$21*Table6[[#This Row],[NJ_DUM]]+'[1]5'!L$22*Table6[[#This Row],[NY_DUM]]+'[1]5'!L$23*Table6[[#This Row],[PA_DUM]]+'[1]5'!L$24*Table6[[#This Row],[CT_DUM]]+'[1]5'!L$25*Table6[[#This Row],[DL_DUM]]</f>
        <v>1358.1690819165347</v>
      </c>
      <c r="AT330" s="9">
        <f>Table6[[#This Row],[sales]]-Table6[[#This Row],[Pred_5]]</f>
        <v>1563.8979214471783</v>
      </c>
      <c r="AU330" s="9">
        <f>ABS(Table6[[#This Row],[Red_5]]/Table6[[#This Row],[sales]])</f>
        <v>0.53520262185874257</v>
      </c>
      <c r="AV330" s="9">
        <f>'[1]6'!L$20+'[1]6'!L$26*Table6[[#This Row],[Online]]+'[1]6'!L$21*Table6[[#This Row],[NJ_DUM]]+'[1]6'!L$22*Table6[[#This Row],[NY_DUM]]+'[1]6'!L$23*Table6[[#This Row],[PA_DUM]]+'[1]6'!L$24*Table6[[#This Row],[CT_DUM]]+'[1]6'!L$25*Table6[[#This Row],[DL_DUM]]</f>
        <v>1429.2098681430687</v>
      </c>
      <c r="AW330" s="9">
        <f>Table6[[#This Row],[sales]]-Table6[[#This Row],[Pred_6]]</f>
        <v>1492.8571352206443</v>
      </c>
      <c r="AX330" s="9">
        <f>ABS(Table6[[#This Row],[Red_6]]/Table6[[#This Row],[sales]])</f>
        <v>0.51089079528366543</v>
      </c>
      <c r="AY330" s="9">
        <f>'[1]7'!L$21+'[1]7'!L$27*Table6[[#This Row],[LNTV]]+'[1]7'!L$22*Table6[[#This Row],[NJ_DUM]]+'[1]7'!L$23*Table6[[#This Row],[NY_DUM]]+'[1]7'!L$24*Table6[[#This Row],[PA_DUM]]+'[1]7'!L$25*Table6[[#This Row],[CT_DUM]]+'[1]7'!L$26*Table6[[#This Row],[DL_DUM]]</f>
        <v>6.0754338893162192</v>
      </c>
      <c r="AZ330" s="9">
        <f>Table6[[#This Row],[sales]]-Table6[[#This Row],[Pred_7]]</f>
        <v>2915.9915694743968</v>
      </c>
      <c r="BA330" s="9">
        <f>ABS(Table6[[#This Row],[Red_7]]/Table6[[#This Row],[sales]])</f>
        <v>0.99792084374440337</v>
      </c>
      <c r="BB330" s="9">
        <f>'[1]8'!O$22+'[1]8'!O$28*Table6[[#This Row],[LNRADIOLING]]+'[1]8'!O$23*Table6[[#This Row],[DL_DUM]]+'[1]8'!O$24*Table6[[#This Row],[CT_DUM]]+'[1]8'!O$25*Table6[[#This Row],[PA_DUM]]+'[1]8'!O$26*Table6[[#This Row],[NY_DUM]]+'[1]8'!O$27*Table6[[#This Row],[NJ_DUM]]</f>
        <v>8.3589406903849088</v>
      </c>
      <c r="BC330" s="9">
        <f>Table6[[#This Row],[sales]]-Table6[[#This Row],[Pred_8]]</f>
        <v>2913.7080626733282</v>
      </c>
      <c r="BD330" s="9">
        <f>ABS(Table6[[#This Row],[Red_8]]/Table6[[#This Row],[sales]])</f>
        <v>0.99713937405242159</v>
      </c>
      <c r="BE330" s="9">
        <f>'[1]9'!M$19+'[1]9'!M$21*Table6[[#This Row],[LNONLINE]]+'[1]9'!M$20*Table6[[#This Row],[DL_DUM]]+'[1]9'!M$22*Table6[[#This Row],[CT_DUM]]+'[1]9'!M$23*Table6[[#This Row],[PA_DUM]]+'[1]9'!M$24*Table6[[#This Row],[NY_DUM]]+'[1]9'!M$25*Table6[[#This Row],[NJ_DUM]]</f>
        <v>8.4261243169238504</v>
      </c>
      <c r="BF330" s="9">
        <f>Table6[[#This Row],[sales]]-Table6[[#This Row],[Pred_9]]</f>
        <v>2913.640879046789</v>
      </c>
      <c r="BG330" s="9">
        <f>ABS(Table6[[#This Row],[Red_9]]/Table6[[#This Row],[sales]])</f>
        <v>0.99711638223653865</v>
      </c>
      <c r="BH330" s="9">
        <f>'[1]10'!P$22+'[1]10'!P$30*Table6[[#This Row],[LNTV]]+'[1]10'!P$29*Table6[[#This Row],[LNRADIOLING]]+'[1]10'!P$24*Table6[[#This Row],[LNONLINELING]]+'[1]10'!P$23*Table6[[#This Row],[DL_DUM]]+'[1]10'!P$25*Table6[[#This Row],[CT_DUM]]+'[1]10'!P$26*Table6[[#This Row],[PA_DUM]]+'[1]10'!P$27*Table6[[#This Row],[NY_DUM]]+'[1]10'!P$28*Table6[[#This Row],[NJ_DUM]]</f>
        <v>8.2656126847697031</v>
      </c>
      <c r="BI330" s="9">
        <f>Table6[[#This Row],[sales]]-Table6[[#This Row],[Pred_10]]</f>
        <v>2913.8013906789433</v>
      </c>
      <c r="BJ330" s="45">
        <f>ABS(Table6[[#This Row],[Red_10]]/Table6[[#This Row],[sales]])</f>
        <v>0.99717131308924312</v>
      </c>
      <c r="BK330" s="9">
        <f>'[1]11'!P$32+'[1]11'!P$40*Table6[[#This Row],[LNONLINELING]]+'[1]11'!P$39*Table6[[#This Row],[LNRADIOLING]]+'[1]11'!P$38*Table6[[#This Row],[LNTVLING]]+'[1]11'!P$33*Table6[[#This Row],[DL_DUM]]+'[1]11'!P$34*Table6[[#This Row],[CT_DUM]]+'[1]11'!P$35*Table6[[#This Row],[PA_DUM]]+'[1]11'!P$36*Table6[[#This Row],[NY_DUM]]+'[1]11'!P$37*Table6[[#This Row],[NJ_DUM]]</f>
        <v>8.1510501888755282</v>
      </c>
      <c r="BL330" s="9">
        <f>Table6[[#This Row],[sales]]-Table6[[#This Row],[ Pred_11]]</f>
        <v>2913.9159531748373</v>
      </c>
      <c r="BM330" s="47">
        <f>ABS(Table6[[#This Row],[ Red_11]]/Table6[[#This Row],[sales]])</f>
        <v>0.99721051906766933</v>
      </c>
      <c r="BN330" s="9">
        <f>'[1]12'!K$22+'[1]12'!K$28*Table6[[#This Row],[COMBINE LN LING]]+'[1]12'!K$23*Table6[[#This Row],[DL_DUM]]+'[1]12'!K$24*Table6[[#This Row],[CT_DUM]]+'[1]12'!K$25*Table6[[#This Row],[PA_DUM]]+'[1]12'!K$26*Table6[[#This Row],[NY_DUM]]+'[1]12'!K$27*Table6[[#This Row],[NJ_DUM]]</f>
        <v>8.5127798907846355</v>
      </c>
      <c r="BO330" s="9">
        <f>Table6[[#This Row],[sales]]-Table6[[#This Row],[ Pred_12]]</f>
        <v>2913.5542234729282</v>
      </c>
      <c r="BP330" s="47">
        <f>ABS(Table6[[#This Row],[ Red_12]]/Table6[[#This Row],[sales]])</f>
        <v>0.99708672666267228</v>
      </c>
      <c r="BQ330">
        <f>LN(G330+'2019 Totals and Calculations'!C$18)</f>
        <v>8.4225458868369927</v>
      </c>
      <c r="BR330">
        <f>LN(Table6[[#This Row],[PROF RADIO]]+'2019 Totals and Calculations'!D$18)</f>
        <v>6.5653109356068544</v>
      </c>
      <c r="BS330">
        <f>LN(Table6[[#This Row],[ONLINE LINGERING]]+'2019 Totals and Calculations'!E$18)</f>
        <v>5.9206381678516218</v>
      </c>
      <c r="BT330">
        <f>MONTH(Table6[[#This Row],[Date]])</f>
        <v>4</v>
      </c>
      <c r="BU330">
        <f t="shared" si="148"/>
        <v>0</v>
      </c>
      <c r="BV330">
        <f t="shared" si="149"/>
        <v>0</v>
      </c>
      <c r="BW330">
        <f t="shared" si="150"/>
        <v>0</v>
      </c>
      <c r="BX330">
        <f t="shared" si="151"/>
        <v>1</v>
      </c>
      <c r="BY330">
        <f t="shared" si="152"/>
        <v>0</v>
      </c>
      <c r="BZ330">
        <f t="shared" si="153"/>
        <v>0</v>
      </c>
      <c r="CA330">
        <f t="shared" si="154"/>
        <v>0</v>
      </c>
      <c r="CB330">
        <f t="shared" si="155"/>
        <v>0</v>
      </c>
      <c r="CC330">
        <f t="shared" si="156"/>
        <v>0</v>
      </c>
      <c r="CD330">
        <f t="shared" si="157"/>
        <v>0</v>
      </c>
      <c r="CE330">
        <f t="shared" si="158"/>
        <v>0</v>
      </c>
      <c r="CF330">
        <f t="shared" si="159"/>
        <v>0</v>
      </c>
      <c r="CG330">
        <f t="shared" si="160"/>
        <v>15</v>
      </c>
      <c r="CH33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2644.5740192814919</v>
      </c>
      <c r="CI330" s="79">
        <f>Table6[[#This Row],[sales]]-CH330</f>
        <v>277.49298408222103</v>
      </c>
      <c r="CJ330">
        <f>ABS(Table6[[#This Row],[sales]]-CH330)/Table6[[#This Row],[sales]]</f>
        <v>9.496462051102432E-2</v>
      </c>
      <c r="CK33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2673.0999709814864</v>
      </c>
      <c r="CL330" s="79">
        <f>Table6[[#This Row],[sales]]-CK330</f>
        <v>248.96703238222653</v>
      </c>
      <c r="CM330">
        <f>ABS(Table6[[#This Row],[sales]]-CK330)/Table6[[#This Row],[sales]]</f>
        <v>8.5202369451361046E-2</v>
      </c>
      <c r="CN33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2420.6429121869292</v>
      </c>
      <c r="CO330" s="79">
        <f>Table6[[#This Row],[sales]]-CN330</f>
        <v>501.4240911767838</v>
      </c>
      <c r="CP330">
        <f>ABS(Table6[[#This Row],[sales]]-CN330)/Table6[[#This Row],[sales]]</f>
        <v>0.17159910796007541</v>
      </c>
      <c r="CQ33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2759.8935546271482</v>
      </c>
      <c r="CR330" s="79">
        <f>Table6[[#This Row],[sales]]-CQ330</f>
        <v>162.17344873656475</v>
      </c>
      <c r="CS330">
        <f>ABS(Table6[[#This Row],[sales]]-CQ330)/Table6[[#This Row],[sales]]</f>
        <v>5.5499565393223406E-2</v>
      </c>
    </row>
    <row r="331" spans="1:97" x14ac:dyDescent="0.2">
      <c r="A331">
        <v>330</v>
      </c>
      <c r="B331" t="s">
        <v>480</v>
      </c>
      <c r="C331" s="5">
        <v>42841</v>
      </c>
      <c r="D331" s="6">
        <v>1124.0405853983327</v>
      </c>
      <c r="E331" s="8">
        <f>YEAR(Table6[[#This Row],[Date]])</f>
        <v>2017</v>
      </c>
      <c r="F331" s="6">
        <f>Table6[[#This Row],[TV_State]]+Table6[[#This Row],[Radio_State]]+Table6[[#This Row],[Online]]</f>
        <v>1373.8273821535176</v>
      </c>
      <c r="G331" s="6">
        <f t="shared" si="135"/>
        <v>3268.2697453063215</v>
      </c>
      <c r="H331" s="6">
        <f>LN(Table6[[#This Row],[PROF TV LING]])</f>
        <v>8.0920159939769416</v>
      </c>
      <c r="I331" s="6">
        <f t="shared" si="136"/>
        <v>7.024685137807392</v>
      </c>
      <c r="J331" s="6">
        <v>166.52453117012337</v>
      </c>
      <c r="K331" s="6">
        <f t="shared" si="141"/>
        <v>406.90040060303494</v>
      </c>
      <c r="L331" s="6">
        <f>0.5*J330+0.5*Table6[[#This Row],[Radio_State]]</f>
        <v>413.01381245659314</v>
      </c>
      <c r="M331" s="6">
        <f>LN(Table6[[#This Row],[RADIO LINGERING ]])</f>
        <v>6.023481036606614</v>
      </c>
      <c r="N331" s="6">
        <f t="shared" si="137"/>
        <v>5.1151426329229537</v>
      </c>
      <c r="O331" s="6">
        <v>83.26226558506167</v>
      </c>
      <c r="P331" s="6">
        <f t="shared" si="138"/>
        <v>156.65337615826087</v>
      </c>
      <c r="Q331" s="6">
        <f>0.3*O330+0.7*Table6[[#This Row],[Online]]</f>
        <v>157.2090499710026</v>
      </c>
      <c r="R331" s="6">
        <f>LN(Table6[[#This Row],[ONLINE LINGERING]])</f>
        <v>5.0575764481281222</v>
      </c>
      <c r="S331" s="6">
        <f t="shared" si="139"/>
        <v>4.4219954523630083</v>
      </c>
      <c r="T331" s="6">
        <v>2151.1334295768247</v>
      </c>
      <c r="U331" s="6">
        <f t="shared" si="140"/>
        <v>7.6737501587603303</v>
      </c>
      <c r="V331" s="8">
        <f>YEAR(Table6[[#This Row],[Date]])</f>
        <v>2017</v>
      </c>
      <c r="W331" s="8">
        <f>WEEKNUM(Table6[[#This Row],[Date]])</f>
        <v>16</v>
      </c>
      <c r="X331" t="s">
        <v>496</v>
      </c>
      <c r="Y331" s="9">
        <f>Table6[[#This Row],[LNTVLING]]+Table6[[#This Row],[LNRADIOLING]]+Table6[[#This Row],[LNONLINELING]]</f>
        <v>19.173073478711679</v>
      </c>
      <c r="Z331">
        <f t="shared" si="161"/>
        <v>1</v>
      </c>
      <c r="AA331">
        <f t="shared" si="142"/>
        <v>0</v>
      </c>
      <c r="AB331">
        <f t="shared" si="143"/>
        <v>0</v>
      </c>
      <c r="AC331">
        <f t="shared" si="144"/>
        <v>1</v>
      </c>
      <c r="AD331">
        <f t="shared" si="145"/>
        <v>0</v>
      </c>
      <c r="AE331">
        <f t="shared" si="146"/>
        <v>0</v>
      </c>
      <c r="AF331">
        <f t="shared" si="147"/>
        <v>0</v>
      </c>
      <c r="AG331" s="9">
        <f>'[1]1'!J$20+'[1]1'!J$21*Table6[[#This Row],[TV_State]]</f>
        <v>2435.1466370392272</v>
      </c>
      <c r="AH331" s="9">
        <f>Table6[[#This Row],[sales]]-Table6[[#This Row],[Pred_1]]</f>
        <v>-284.01320746240253</v>
      </c>
      <c r="AI331">
        <f>ABS(Table6[[#This Row],[Res_1]])/Table6[[#This Row],[sales]]</f>
        <v>0.13202956337221453</v>
      </c>
      <c r="AJ331" s="9">
        <f>'[1]2'!J$20+'[1]2'!J$21*Table6[[#This Row],[Radio_State]]</f>
        <v>2445.3336228992912</v>
      </c>
      <c r="AK331" s="9">
        <f>Table6[[#This Row],[sales]]-Table6[[#This Row],[ Pred_2 ]]</f>
        <v>-294.20019332246648</v>
      </c>
      <c r="AL331">
        <f>ABS(Table6[[#This Row],[ Res_2 ]])/Table6[[#This Row],[sales]]</f>
        <v>0.13676519981391491</v>
      </c>
      <c r="AM331" s="10">
        <f>'[1]3'!J$20+'[1]3'!J$21*Data!O331</f>
        <v>2281.763028604249</v>
      </c>
      <c r="AN331" s="9">
        <f>Table6[[#This Row],[sales]]-Table6[[#This Row],[Pred_3]]</f>
        <v>-130.62959902742432</v>
      </c>
      <c r="AO331" s="9">
        <f>ABS(Table6[[#This Row],[Res_3]])/Table6[[#This Row],[sales]]</f>
        <v>6.0725939744761454E-2</v>
      </c>
      <c r="AP331" s="9">
        <f>'[1]4'!L$21+'[1]4'!L$27*Table6[[#This Row],[TV_State]]+'[1]4'!L$22*Table6[[#This Row],[NJ_DUM]]+'[1]4'!L$23*Table6[[#This Row],[NY_DUM]]+'[1]4'!L$24*Table6[[#This Row],[PA_DUM]]+'[1]4'!L$25*Table6[[#This Row],[CT_DUM]]+'[1]4'!L$26*Table6[[#This Row],[DL_DUM]]</f>
        <v>485.7715915305908</v>
      </c>
      <c r="AQ331" s="9">
        <f>Table6[[#This Row],[sales]]-Table6[[#This Row],[Pred_4]]</f>
        <v>1665.361838046234</v>
      </c>
      <c r="AR331">
        <f>ABS(Table6[[#This Row],[Res_4]]/Table6[[#This Row],[sales]])</f>
        <v>0.77417877252451384</v>
      </c>
      <c r="AS331" s="9">
        <f>'[1]5'!L$20+'[1]5'!L$26*Table6[[#This Row],[Radio_State]]+'[1]5'!L$21*Table6[[#This Row],[NJ_DUM]]+'[1]5'!L$22*Table6[[#This Row],[NY_DUM]]+'[1]5'!L$23*Table6[[#This Row],[PA_DUM]]+'[1]5'!L$24*Table6[[#This Row],[CT_DUM]]+'[1]5'!L$25*Table6[[#This Row],[DL_DUM]]</f>
        <v>489.74036060839467</v>
      </c>
      <c r="AT331" s="9">
        <f>Table6[[#This Row],[sales]]-Table6[[#This Row],[Pred_5]]</f>
        <v>1661.39306896843</v>
      </c>
      <c r="AU331" s="9">
        <f>ABS(Table6[[#This Row],[Red_5]]/Table6[[#This Row],[sales]])</f>
        <v>0.77233380604161905</v>
      </c>
      <c r="AV331" s="9">
        <f>'[1]6'!L$20+'[1]6'!L$26*Table6[[#This Row],[Online]]+'[1]6'!L$21*Table6[[#This Row],[NJ_DUM]]+'[1]6'!L$22*Table6[[#This Row],[NY_DUM]]+'[1]6'!L$23*Table6[[#This Row],[PA_DUM]]+'[1]6'!L$24*Table6[[#This Row],[CT_DUM]]+'[1]6'!L$25*Table6[[#This Row],[DL_DUM]]</f>
        <v>356.42502531924526</v>
      </c>
      <c r="AW331" s="9">
        <f>Table6[[#This Row],[sales]]-Table6[[#This Row],[Pred_6]]</f>
        <v>1794.7084042575793</v>
      </c>
      <c r="AX331" s="9">
        <f>ABS(Table6[[#This Row],[Red_6]]/Table6[[#This Row],[sales]])</f>
        <v>0.83430826725176133</v>
      </c>
      <c r="AY331" s="9">
        <f>'[1]7'!L$21+'[1]7'!L$27*Table6[[#This Row],[LNTV]]+'[1]7'!L$22*Table6[[#This Row],[NJ_DUM]]+'[1]7'!L$23*Table6[[#This Row],[NY_DUM]]+'[1]7'!L$24*Table6[[#This Row],[PA_DUM]]+'[1]7'!L$25*Table6[[#This Row],[CT_DUM]]+'[1]7'!L$26*Table6[[#This Row],[DL_DUM]]</f>
        <v>5.9230939530657363</v>
      </c>
      <c r="AZ331" s="9">
        <f>Table6[[#This Row],[sales]]-Table6[[#This Row],[Pred_7]]</f>
        <v>2145.210335623759</v>
      </c>
      <c r="BA331" s="9">
        <f>ABS(Table6[[#This Row],[Red_7]]/Table6[[#This Row],[sales]])</f>
        <v>0.99724652414786241</v>
      </c>
      <c r="BB331" s="9">
        <f>'[1]8'!O$22+'[1]8'!O$28*Table6[[#This Row],[LNRADIOLING]]+'[1]8'!O$23*Table6[[#This Row],[DL_DUM]]+'[1]8'!O$24*Table6[[#This Row],[CT_DUM]]+'[1]8'!O$25*Table6[[#This Row],[PA_DUM]]+'[1]8'!O$26*Table6[[#This Row],[NY_DUM]]+'[1]8'!O$27*Table6[[#This Row],[NJ_DUM]]</f>
        <v>8.3259067769100774</v>
      </c>
      <c r="BC331" s="9">
        <f>Table6[[#This Row],[sales]]-Table6[[#This Row],[Pred_8]]</f>
        <v>2142.8075227999148</v>
      </c>
      <c r="BD331" s="9">
        <f>ABS(Table6[[#This Row],[Red_8]]/Table6[[#This Row],[sales]])</f>
        <v>0.99612952564334989</v>
      </c>
      <c r="BE331" s="9">
        <f>'[1]9'!M$19+'[1]9'!M$21*Table6[[#This Row],[LNONLINE]]+'[1]9'!M$20*Table6[[#This Row],[DL_DUM]]+'[1]9'!M$22*Table6[[#This Row],[CT_DUM]]+'[1]9'!M$23*Table6[[#This Row],[PA_DUM]]+'[1]9'!M$24*Table6[[#This Row],[NY_DUM]]+'[1]9'!M$25*Table6[[#This Row],[NJ_DUM]]</f>
        <v>7.9903497866616435</v>
      </c>
      <c r="BF331" s="9">
        <f>Table6[[#This Row],[sales]]-Table6[[#This Row],[Pred_9]]</f>
        <v>2143.143079790163</v>
      </c>
      <c r="BG331" s="9">
        <f>ABS(Table6[[#This Row],[Red_9]]/Table6[[#This Row],[sales]])</f>
        <v>0.99628551642738705</v>
      </c>
      <c r="BH331" s="9">
        <f>'[1]10'!P$22+'[1]10'!P$30*Table6[[#This Row],[LNTV]]+'[1]10'!P$29*Table6[[#This Row],[LNRADIOLING]]+'[1]10'!P$24*Table6[[#This Row],[LNONLINELING]]+'[1]10'!P$23*Table6[[#This Row],[DL_DUM]]+'[1]10'!P$25*Table6[[#This Row],[CT_DUM]]+'[1]10'!P$26*Table6[[#This Row],[PA_DUM]]+'[1]10'!P$27*Table6[[#This Row],[NY_DUM]]+'[1]10'!P$28*Table6[[#This Row],[NJ_DUM]]</f>
        <v>8.0477720693554762</v>
      </c>
      <c r="BI331" s="9">
        <f>Table6[[#This Row],[sales]]-Table6[[#This Row],[Pred_10]]</f>
        <v>2143.085657507469</v>
      </c>
      <c r="BJ331" s="45">
        <f>ABS(Table6[[#This Row],[Red_10]]/Table6[[#This Row],[sales]])</f>
        <v>0.99625882246135755</v>
      </c>
      <c r="BK331" s="9">
        <f>'[1]11'!P$32+'[1]11'!P$40*Table6[[#This Row],[LNONLINELING]]+'[1]11'!P$39*Table6[[#This Row],[LNRADIOLING]]+'[1]11'!P$38*Table6[[#This Row],[LNTVLING]]+'[1]11'!P$33*Table6[[#This Row],[DL_DUM]]+'[1]11'!P$34*Table6[[#This Row],[CT_DUM]]+'[1]11'!P$35*Table6[[#This Row],[PA_DUM]]+'[1]11'!P$36*Table6[[#This Row],[NY_DUM]]+'[1]11'!P$37*Table6[[#This Row],[NJ_DUM]]</f>
        <v>7.941753921033369</v>
      </c>
      <c r="BL331" s="9">
        <f>Table6[[#This Row],[sales]]-Table6[[#This Row],[ Pred_11]]</f>
        <v>2143.1916756557912</v>
      </c>
      <c r="BM331" s="47">
        <f>ABS(Table6[[#This Row],[ Red_11]]/Table6[[#This Row],[sales]])</f>
        <v>0.99630810724623631</v>
      </c>
      <c r="BN331" s="9">
        <f>'[1]12'!K$22+'[1]12'!K$28*Table6[[#This Row],[COMBINE LN LING]]+'[1]12'!K$23*Table6[[#This Row],[DL_DUM]]+'[1]12'!K$24*Table6[[#This Row],[CT_DUM]]+'[1]12'!K$25*Table6[[#This Row],[PA_DUM]]+'[1]12'!K$26*Table6[[#This Row],[NY_DUM]]+'[1]12'!K$27*Table6[[#This Row],[NJ_DUM]]</f>
        <v>8.3733717653954152</v>
      </c>
      <c r="BO331" s="9">
        <f>Table6[[#This Row],[sales]]-Table6[[#This Row],[ Pred_12]]</f>
        <v>2142.7600578114293</v>
      </c>
      <c r="BP331" s="47">
        <f>ABS(Table6[[#This Row],[ Red_12]]/Table6[[#This Row],[sales]])</f>
        <v>0.99610746053672616</v>
      </c>
      <c r="BQ331">
        <f>LN(G331+'2019 Totals and Calculations'!C$18)</f>
        <v>8.1968538299151721</v>
      </c>
      <c r="BR331">
        <f>LN(Table6[[#This Row],[PROF RADIO]]+'2019 Totals and Calculations'!D$18)</f>
        <v>6.152002144668284</v>
      </c>
      <c r="BS331">
        <f>LN(Table6[[#This Row],[ONLINE LINGERING]]+'2019 Totals and Calculations'!E$18)</f>
        <v>5.3037347363125935</v>
      </c>
      <c r="BT331">
        <f>MONTH(Table6[[#This Row],[Date]])</f>
        <v>4</v>
      </c>
      <c r="BU331">
        <f t="shared" si="148"/>
        <v>0</v>
      </c>
      <c r="BV331">
        <f t="shared" si="149"/>
        <v>0</v>
      </c>
      <c r="BW331">
        <f t="shared" si="150"/>
        <v>0</v>
      </c>
      <c r="BX331">
        <f t="shared" si="151"/>
        <v>1</v>
      </c>
      <c r="BY331">
        <f t="shared" si="152"/>
        <v>0</v>
      </c>
      <c r="BZ331">
        <f t="shared" si="153"/>
        <v>0</v>
      </c>
      <c r="CA331">
        <f t="shared" si="154"/>
        <v>0</v>
      </c>
      <c r="CB331">
        <f t="shared" si="155"/>
        <v>0</v>
      </c>
      <c r="CC331">
        <f t="shared" si="156"/>
        <v>0</v>
      </c>
      <c r="CD331">
        <f t="shared" si="157"/>
        <v>0</v>
      </c>
      <c r="CE331">
        <f t="shared" si="158"/>
        <v>0</v>
      </c>
      <c r="CF331">
        <f t="shared" si="159"/>
        <v>0</v>
      </c>
      <c r="CG331">
        <f t="shared" si="160"/>
        <v>16</v>
      </c>
      <c r="CH33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2479.2580818954516</v>
      </c>
      <c r="CI331" s="79">
        <f>Table6[[#This Row],[sales]]-CH331</f>
        <v>-328.12465231862689</v>
      </c>
      <c r="CJ331">
        <f>ABS(Table6[[#This Row],[sales]]-CH331)/Table6[[#This Row],[sales]]</f>
        <v>0.15253570411165812</v>
      </c>
      <c r="CK33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2360.4313007784931</v>
      </c>
      <c r="CL331" s="79">
        <f>Table6[[#This Row],[sales]]-CK331</f>
        <v>-209.29787120166839</v>
      </c>
      <c r="CM331">
        <f>ABS(Table6[[#This Row],[sales]]-CK331)/Table6[[#This Row],[sales]]</f>
        <v>9.72965546088147E-2</v>
      </c>
      <c r="CN33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1983.6001181562419</v>
      </c>
      <c r="CO331" s="79">
        <f>Table6[[#This Row],[sales]]-CN331</f>
        <v>167.53331142058278</v>
      </c>
      <c r="CP331">
        <f>ABS(Table6[[#This Row],[sales]]-CN331)/Table6[[#This Row],[sales]]</f>
        <v>7.7881413173677597E-2</v>
      </c>
      <c r="CQ33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2160.4944159086858</v>
      </c>
      <c r="CR331" s="79">
        <f>Table6[[#This Row],[sales]]-CQ331</f>
        <v>-9.3609863318611133</v>
      </c>
      <c r="CS331">
        <f>ABS(Table6[[#This Row],[sales]]-CQ331)/Table6[[#This Row],[sales]]</f>
        <v>4.3516530416723735E-3</v>
      </c>
    </row>
    <row r="332" spans="1:97" x14ac:dyDescent="0.2">
      <c r="A332">
        <v>331</v>
      </c>
      <c r="B332" t="s">
        <v>480</v>
      </c>
      <c r="C332" s="5">
        <v>42848</v>
      </c>
      <c r="D332" s="6">
        <v>1135.2809912523162</v>
      </c>
      <c r="E332" s="8">
        <f>YEAR(Table6[[#This Row],[Date]])</f>
        <v>2017</v>
      </c>
      <c r="F332" s="6">
        <f>Table6[[#This Row],[TV_State]]+Table6[[#This Row],[Radio_State]]+Table6[[#This Row],[Online]]</f>
        <v>1387.565655975053</v>
      </c>
      <c r="G332" s="6">
        <f t="shared" si="135"/>
        <v>2628.3731190901199</v>
      </c>
      <c r="H332" s="6">
        <f>LN(Table6[[#This Row],[PROF TV LING]])</f>
        <v>7.8741203478713242</v>
      </c>
      <c r="I332" s="6">
        <f t="shared" si="136"/>
        <v>7.0346354686605608</v>
      </c>
      <c r="J332" s="6">
        <v>168.18977648182462</v>
      </c>
      <c r="K332" s="6">
        <f t="shared" si="141"/>
        <v>287.54508854242977</v>
      </c>
      <c r="L332" s="6">
        <f>0.5*J331+0.5*Table6[[#This Row],[Radio_State]]</f>
        <v>167.357153825974</v>
      </c>
      <c r="M332" s="6">
        <f>LN(Table6[[#This Row],[RADIO LINGERING ]])</f>
        <v>5.1201301744339931</v>
      </c>
      <c r="N332" s="6">
        <f t="shared" si="137"/>
        <v>5.1250929637761216</v>
      </c>
      <c r="O332" s="6">
        <v>84.094888240912297</v>
      </c>
      <c r="P332" s="6">
        <f t="shared" si="138"/>
        <v>105.86243461611687</v>
      </c>
      <c r="Q332" s="6">
        <f>0.3*O331+0.7*Table6[[#This Row],[Online]]</f>
        <v>83.845101444157109</v>
      </c>
      <c r="R332" s="6">
        <f>LN(Table6[[#This Row],[ONLINE LINGERING]])</f>
        <v>4.4289710660994333</v>
      </c>
      <c r="S332" s="6">
        <f t="shared" si="139"/>
        <v>4.4319457832161762</v>
      </c>
      <c r="T332" s="6">
        <v>2083.734735366354</v>
      </c>
      <c r="U332" s="6">
        <f t="shared" si="140"/>
        <v>7.6419171084791335</v>
      </c>
      <c r="V332" s="8">
        <f>YEAR(Table6[[#This Row],[Date]])</f>
        <v>2017</v>
      </c>
      <c r="W332" s="8">
        <f>WEEKNUM(Table6[[#This Row],[Date]])</f>
        <v>17</v>
      </c>
      <c r="X332" t="s">
        <v>497</v>
      </c>
      <c r="Y332" s="9">
        <f>Table6[[#This Row],[LNTVLING]]+Table6[[#This Row],[LNRADIOLING]]+Table6[[#This Row],[LNONLINELING]]</f>
        <v>17.423221588404751</v>
      </c>
      <c r="Z332">
        <f t="shared" si="161"/>
        <v>1</v>
      </c>
      <c r="AA332">
        <f t="shared" si="142"/>
        <v>0</v>
      </c>
      <c r="AB332">
        <f t="shared" si="143"/>
        <v>0</v>
      </c>
      <c r="AC332">
        <f t="shared" si="144"/>
        <v>1</v>
      </c>
      <c r="AD332">
        <f t="shared" si="145"/>
        <v>0</v>
      </c>
      <c r="AE332">
        <f t="shared" si="146"/>
        <v>0</v>
      </c>
      <c r="AF332">
        <f t="shared" si="147"/>
        <v>0</v>
      </c>
      <c r="AG332" s="9">
        <f>'[1]1'!J$20+'[1]1'!J$21*Table6[[#This Row],[TV_State]]</f>
        <v>2446.2007779550563</v>
      </c>
      <c r="AH332" s="9">
        <f>Table6[[#This Row],[sales]]-Table6[[#This Row],[Pred_1]]</f>
        <v>-362.46604258870229</v>
      </c>
      <c r="AI332">
        <f>ABS(Table6[[#This Row],[Res_1]])/Table6[[#This Row],[sales]]</f>
        <v>0.17395018494279452</v>
      </c>
      <c r="AJ332" s="9">
        <f>'[1]2'!J$20+'[1]2'!J$21*Table6[[#This Row],[Radio_State]]</f>
        <v>2452.644141088309</v>
      </c>
      <c r="AK332" s="9">
        <f>Table6[[#This Row],[sales]]-Table6[[#This Row],[ Pred_2 ]]</f>
        <v>-368.90940572195495</v>
      </c>
      <c r="AL332">
        <f>ABS(Table6[[#This Row],[ Res_2 ]])/Table6[[#This Row],[sales]]</f>
        <v>0.17704240345981215</v>
      </c>
      <c r="AM332" s="10">
        <f>'[1]3'!J$20+'[1]3'!J$21*Data!O332</f>
        <v>2286.5733570730431</v>
      </c>
      <c r="AN332" s="9">
        <f>Table6[[#This Row],[sales]]-Table6[[#This Row],[Pred_3]]</f>
        <v>-202.83862170668908</v>
      </c>
      <c r="AO332" s="9">
        <f>ABS(Table6[[#This Row],[Res_3]])/Table6[[#This Row],[sales]]</f>
        <v>9.7343782902878373E-2</v>
      </c>
      <c r="AP332" s="9">
        <f>'[1]4'!L$21+'[1]4'!L$27*Table6[[#This Row],[TV_State]]+'[1]4'!L$22*Table6[[#This Row],[NJ_DUM]]+'[1]4'!L$23*Table6[[#This Row],[NY_DUM]]+'[1]4'!L$24*Table6[[#This Row],[PA_DUM]]+'[1]4'!L$25*Table6[[#This Row],[CT_DUM]]+'[1]4'!L$26*Table6[[#This Row],[DL_DUM]]</f>
        <v>488.25100750243848</v>
      </c>
      <c r="AQ332" s="9">
        <f>Table6[[#This Row],[sales]]-Table6[[#This Row],[Pred_4]]</f>
        <v>1595.4837278639156</v>
      </c>
      <c r="AR332">
        <f>ABS(Table6[[#This Row],[Res_4]]/Table6[[#This Row],[sales]])</f>
        <v>0.7656846626321675</v>
      </c>
      <c r="AS332" s="9">
        <f>'[1]5'!L$20+'[1]5'!L$26*Table6[[#This Row],[Radio_State]]+'[1]5'!L$21*Table6[[#This Row],[NJ_DUM]]+'[1]5'!L$22*Table6[[#This Row],[NY_DUM]]+'[1]5'!L$23*Table6[[#This Row],[PA_DUM]]+'[1]5'!L$24*Table6[[#This Row],[CT_DUM]]+'[1]5'!L$25*Table6[[#This Row],[DL_DUM]]</f>
        <v>492.67384893120811</v>
      </c>
      <c r="AT332" s="9">
        <f>Table6[[#This Row],[sales]]-Table6[[#This Row],[Pred_5]]</f>
        <v>1591.0608864351459</v>
      </c>
      <c r="AU332" s="9">
        <f>ABS(Table6[[#This Row],[Red_5]]/Table6[[#This Row],[sales]])</f>
        <v>0.76356210770533217</v>
      </c>
      <c r="AV332" s="9">
        <f>'[1]6'!L$20+'[1]6'!L$26*Table6[[#This Row],[Online]]+'[1]6'!L$21*Table6[[#This Row],[NJ_DUM]]+'[1]6'!L$22*Table6[[#This Row],[NY_DUM]]+'[1]6'!L$23*Table6[[#This Row],[PA_DUM]]+'[1]6'!L$24*Table6[[#This Row],[CT_DUM]]+'[1]6'!L$25*Table6[[#This Row],[DL_DUM]]</f>
        <v>360.04881358430237</v>
      </c>
      <c r="AW332" s="9">
        <f>Table6[[#This Row],[sales]]-Table6[[#This Row],[Pred_6]]</f>
        <v>1723.6859217820515</v>
      </c>
      <c r="AX332" s="9">
        <f>ABS(Table6[[#This Row],[Red_6]]/Table6[[#This Row],[sales]])</f>
        <v>0.82720986146972297</v>
      </c>
      <c r="AY332" s="9">
        <f>'[1]7'!L$21+'[1]7'!L$27*Table6[[#This Row],[LNTV]]+'[1]7'!L$22*Table6[[#This Row],[NJ_DUM]]+'[1]7'!L$23*Table6[[#This Row],[NY_DUM]]+'[1]7'!L$24*Table6[[#This Row],[PA_DUM]]+'[1]7'!L$25*Table6[[#This Row],[CT_DUM]]+'[1]7'!L$26*Table6[[#This Row],[DL_DUM]]</f>
        <v>5.9241953003557368</v>
      </c>
      <c r="AZ332" s="9">
        <f>Table6[[#This Row],[sales]]-Table6[[#This Row],[Pred_7]]</f>
        <v>2077.8105400659983</v>
      </c>
      <c r="BA332" s="9">
        <f>ABS(Table6[[#This Row],[Red_7]]/Table6[[#This Row],[sales]])</f>
        <v>0.9971569340378087</v>
      </c>
      <c r="BB332" s="9">
        <f>'[1]8'!O$22+'[1]8'!O$28*Table6[[#This Row],[LNRADIOLING]]+'[1]8'!O$23*Table6[[#This Row],[DL_DUM]]+'[1]8'!O$24*Table6[[#This Row],[CT_DUM]]+'[1]8'!O$25*Table6[[#This Row],[PA_DUM]]+'[1]8'!O$26*Table6[[#This Row],[NY_DUM]]+'[1]8'!O$27*Table6[[#This Row],[NJ_DUM]]</f>
        <v>8.2614608729495824</v>
      </c>
      <c r="BC332" s="9">
        <f>Table6[[#This Row],[sales]]-Table6[[#This Row],[Pred_8]]</f>
        <v>2075.4732744934045</v>
      </c>
      <c r="BD332" s="9">
        <f>ABS(Table6[[#This Row],[Red_8]]/Table6[[#This Row],[sales]])</f>
        <v>0.99603526267872233</v>
      </c>
      <c r="BE332" s="9">
        <f>'[1]9'!M$19+'[1]9'!M$21*Table6[[#This Row],[LNONLINE]]+'[1]9'!M$20*Table6[[#This Row],[DL_DUM]]+'[1]9'!M$22*Table6[[#This Row],[CT_DUM]]+'[1]9'!M$23*Table6[[#This Row],[PA_DUM]]+'[1]9'!M$24*Table6[[#This Row],[NY_DUM]]+'[1]9'!M$25*Table6[[#This Row],[NJ_DUM]]</f>
        <v>7.9935002349929762</v>
      </c>
      <c r="BF332" s="9">
        <f>Table6[[#This Row],[sales]]-Table6[[#This Row],[Pred_9]]</f>
        <v>2075.741235131361</v>
      </c>
      <c r="BG332" s="9">
        <f>ABS(Table6[[#This Row],[Red_9]]/Table6[[#This Row],[sales]])</f>
        <v>0.99616385900790405</v>
      </c>
      <c r="BH332" s="9">
        <f>'[1]10'!P$22+'[1]10'!P$30*Table6[[#This Row],[LNTV]]+'[1]10'!P$29*Table6[[#This Row],[LNRADIOLING]]+'[1]10'!P$24*Table6[[#This Row],[LNONLINELING]]+'[1]10'!P$23*Table6[[#This Row],[DL_DUM]]+'[1]10'!P$25*Table6[[#This Row],[CT_DUM]]+'[1]10'!P$26*Table6[[#This Row],[PA_DUM]]+'[1]10'!P$27*Table6[[#This Row],[NY_DUM]]+'[1]10'!P$28*Table6[[#This Row],[NJ_DUM]]</f>
        <v>8.0169121325715054</v>
      </c>
      <c r="BI332" s="9">
        <f>Table6[[#This Row],[sales]]-Table6[[#This Row],[Pred_10]]</f>
        <v>2075.7178232337824</v>
      </c>
      <c r="BJ332" s="45">
        <f>ABS(Table6[[#This Row],[Red_10]]/Table6[[#This Row],[sales]])</f>
        <v>0.9961526234618524</v>
      </c>
      <c r="BK332" s="9">
        <f>'[1]11'!P$32+'[1]11'!P$40*Table6[[#This Row],[LNONLINELING]]+'[1]11'!P$39*Table6[[#This Row],[LNRADIOLING]]+'[1]11'!P$38*Table6[[#This Row],[LNTVLING]]+'[1]11'!P$33*Table6[[#This Row],[DL_DUM]]+'[1]11'!P$34*Table6[[#This Row],[CT_DUM]]+'[1]11'!P$35*Table6[[#This Row],[PA_DUM]]+'[1]11'!P$36*Table6[[#This Row],[NY_DUM]]+'[1]11'!P$37*Table6[[#This Row],[NJ_DUM]]</f>
        <v>7.84457814400999</v>
      </c>
      <c r="BL332" s="9">
        <f>Table6[[#This Row],[sales]]-Table6[[#This Row],[ Pred_11]]</f>
        <v>2075.890157222344</v>
      </c>
      <c r="BM332" s="47">
        <f>ABS(Table6[[#This Row],[ Red_11]]/Table6[[#This Row],[sales]])</f>
        <v>0.99623532784146307</v>
      </c>
      <c r="BN332" s="9">
        <f>'[1]12'!K$22+'[1]12'!K$28*Table6[[#This Row],[COMBINE LN LING]]+'[1]12'!K$23*Table6[[#This Row],[DL_DUM]]+'[1]12'!K$24*Table6[[#This Row],[CT_DUM]]+'[1]12'!K$25*Table6[[#This Row],[PA_DUM]]+'[1]12'!K$26*Table6[[#This Row],[NY_DUM]]+'[1]12'!K$27*Table6[[#This Row],[NJ_DUM]]</f>
        <v>8.204973236540658</v>
      </c>
      <c r="BO332" s="9">
        <f>Table6[[#This Row],[sales]]-Table6[[#This Row],[ Pred_12]]</f>
        <v>2075.5297621298132</v>
      </c>
      <c r="BP332" s="47">
        <f>ABS(Table6[[#This Row],[ Red_12]]/Table6[[#This Row],[sales]])</f>
        <v>0.99606237152105725</v>
      </c>
      <c r="BQ332">
        <f>LN(G332+'2019 Totals and Calculations'!C$18)</f>
        <v>8.002900441797129</v>
      </c>
      <c r="BR332">
        <f>LN(Table6[[#This Row],[PROF RADIO]]+'2019 Totals and Calculations'!D$18)</f>
        <v>5.8587940832416656</v>
      </c>
      <c r="BS332">
        <f>LN(Table6[[#This Row],[ONLINE LINGERING]]+'2019 Totals and Calculations'!E$18)</f>
        <v>4.8498596717816271</v>
      </c>
      <c r="BT332">
        <f>MONTH(Table6[[#This Row],[Date]])</f>
        <v>4</v>
      </c>
      <c r="BU332">
        <f t="shared" si="148"/>
        <v>0</v>
      </c>
      <c r="BV332">
        <f t="shared" si="149"/>
        <v>0</v>
      </c>
      <c r="BW332">
        <f t="shared" si="150"/>
        <v>0</v>
      </c>
      <c r="BX332">
        <f t="shared" si="151"/>
        <v>1</v>
      </c>
      <c r="BY332">
        <f t="shared" si="152"/>
        <v>0</v>
      </c>
      <c r="BZ332">
        <f t="shared" si="153"/>
        <v>0</v>
      </c>
      <c r="CA332">
        <f t="shared" si="154"/>
        <v>0</v>
      </c>
      <c r="CB332">
        <f t="shared" si="155"/>
        <v>0</v>
      </c>
      <c r="CC332">
        <f t="shared" si="156"/>
        <v>0</v>
      </c>
      <c r="CD332">
        <f t="shared" si="157"/>
        <v>0</v>
      </c>
      <c r="CE332">
        <f t="shared" si="158"/>
        <v>0</v>
      </c>
      <c r="CF332">
        <f t="shared" si="159"/>
        <v>0</v>
      </c>
      <c r="CG332">
        <f t="shared" si="160"/>
        <v>17</v>
      </c>
      <c r="CH33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2346.3632562850776</v>
      </c>
      <c r="CI332" s="79">
        <f>Table6[[#This Row],[sales]]-CH332</f>
        <v>-262.62852091872355</v>
      </c>
      <c r="CJ332">
        <f>ABS(Table6[[#This Row],[sales]]-CH332)/Table6[[#This Row],[sales]]</f>
        <v>0.12603740603889738</v>
      </c>
      <c r="CK33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2162.4796556849888</v>
      </c>
      <c r="CL332" s="79">
        <f>Table6[[#This Row],[sales]]-CK332</f>
        <v>-78.74492031863474</v>
      </c>
      <c r="CM332">
        <f>ABS(Table6[[#This Row],[sales]]-CK332)/Table6[[#This Row],[sales]]</f>
        <v>3.7790280587125753E-2</v>
      </c>
      <c r="CN33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1714.3549400017646</v>
      </c>
      <c r="CO332" s="79">
        <f>Table6[[#This Row],[sales]]-CN332</f>
        <v>369.37979536458943</v>
      </c>
      <c r="CP332">
        <f>ABS(Table6[[#This Row],[sales]]-CN332)/Table6[[#This Row],[sales]]</f>
        <v>0.17726814699359827</v>
      </c>
      <c r="CQ33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1803.7366220648601</v>
      </c>
      <c r="CR332" s="79">
        <f>Table6[[#This Row],[sales]]-CQ332</f>
        <v>279.99811330149396</v>
      </c>
      <c r="CS332">
        <f>ABS(Table6[[#This Row],[sales]]-CQ332)/Table6[[#This Row],[sales]]</f>
        <v>0.1343732042995702</v>
      </c>
    </row>
    <row r="333" spans="1:97" x14ac:dyDescent="0.2">
      <c r="A333">
        <v>332</v>
      </c>
      <c r="B333" t="s">
        <v>480</v>
      </c>
      <c r="C333" s="5">
        <v>42855</v>
      </c>
      <c r="D333" s="6">
        <v>1146.6338011648395</v>
      </c>
      <c r="E333" s="8">
        <f>YEAR(Table6[[#This Row],[Date]])</f>
        <v>2017</v>
      </c>
      <c r="F333" s="6">
        <f>Table6[[#This Row],[TV_State]]+Table6[[#This Row],[Radio_State]]+Table6[[#This Row],[Online]]</f>
        <v>1401.4413125348037</v>
      </c>
      <c r="G333" s="6">
        <f t="shared" si="135"/>
        <v>2183.8513237125353</v>
      </c>
      <c r="H333" s="6">
        <f>LN(Table6[[#This Row],[PROF TV LING]])</f>
        <v>7.6888452593243741</v>
      </c>
      <c r="I333" s="6">
        <f t="shared" si="136"/>
        <v>7.0445857995137287</v>
      </c>
      <c r="J333" s="6">
        <v>169.8716742466429</v>
      </c>
      <c r="K333" s="6">
        <f t="shared" si="141"/>
        <v>228.70838139453633</v>
      </c>
      <c r="L333" s="6">
        <f>0.5*J332+0.5*Table6[[#This Row],[Radio_State]]</f>
        <v>169.03072536423377</v>
      </c>
      <c r="M333" s="6">
        <f>LN(Table6[[#This Row],[RADIO LINGERING ]])</f>
        <v>5.130080505287161</v>
      </c>
      <c r="N333" s="6">
        <f t="shared" si="137"/>
        <v>5.1350432946292903</v>
      </c>
      <c r="O333" s="6">
        <v>84.935837123321448</v>
      </c>
      <c r="P333" s="6">
        <f t="shared" si="138"/>
        <v>91.213816371160078</v>
      </c>
      <c r="Q333" s="6">
        <f>0.3*O332+0.7*Table6[[#This Row],[Online]]</f>
        <v>84.683552458598697</v>
      </c>
      <c r="R333" s="6">
        <f>LN(Table6[[#This Row],[ONLINE LINGERING]])</f>
        <v>4.438921396952602</v>
      </c>
      <c r="S333" s="6">
        <f t="shared" si="139"/>
        <v>4.4418961140693449</v>
      </c>
      <c r="T333" s="6">
        <v>1774.365669558935</v>
      </c>
      <c r="U333" s="6">
        <f t="shared" si="140"/>
        <v>7.4811982687753318</v>
      </c>
      <c r="V333" s="8">
        <f>YEAR(Table6[[#This Row],[Date]])</f>
        <v>2017</v>
      </c>
      <c r="W333" s="8">
        <f>WEEKNUM(Table6[[#This Row],[Date]])</f>
        <v>18</v>
      </c>
      <c r="X333" t="s">
        <v>498</v>
      </c>
      <c r="Y333" s="9">
        <f>Table6[[#This Row],[LNTVLING]]+Table6[[#This Row],[LNRADIOLING]]+Table6[[#This Row],[LNONLINELING]]</f>
        <v>17.257847161564136</v>
      </c>
      <c r="Z333">
        <f t="shared" si="161"/>
        <v>1</v>
      </c>
      <c r="AA333">
        <f t="shared" si="142"/>
        <v>0</v>
      </c>
      <c r="AB333">
        <f t="shared" si="143"/>
        <v>0</v>
      </c>
      <c r="AC333">
        <f t="shared" si="144"/>
        <v>1</v>
      </c>
      <c r="AD333">
        <f t="shared" si="145"/>
        <v>0</v>
      </c>
      <c r="AE333">
        <f t="shared" si="146"/>
        <v>0</v>
      </c>
      <c r="AF333">
        <f t="shared" si="147"/>
        <v>0</v>
      </c>
      <c r="AG333" s="9">
        <f>'[1]1'!J$20+'[1]1'!J$21*Table6[[#This Row],[TV_State]]</f>
        <v>2457.3654602800434</v>
      </c>
      <c r="AH333" s="9">
        <f>Table6[[#This Row],[sales]]-Table6[[#This Row],[Pred_1]]</f>
        <v>-682.99979072110841</v>
      </c>
      <c r="AI333">
        <f>ABS(Table6[[#This Row],[Res_1]])/Table6[[#This Row],[sales]]</f>
        <v>0.38492617527416761</v>
      </c>
      <c r="AJ333" s="9">
        <f>'[1]2'!J$20+'[1]2'!J$21*Table6[[#This Row],[Radio_State]]</f>
        <v>2460.0277644592175</v>
      </c>
      <c r="AK333" s="9">
        <f>Table6[[#This Row],[sales]]-Table6[[#This Row],[ Pred_2 ]]</f>
        <v>-685.66209490028245</v>
      </c>
      <c r="AL333">
        <f>ABS(Table6[[#This Row],[ Res_2 ]])/Table6[[#This Row],[sales]]</f>
        <v>0.38642660115866745</v>
      </c>
      <c r="AM333" s="10">
        <f>'[1]3'!J$20+'[1]3'!J$21*Data!O333</f>
        <v>2291.431788826525</v>
      </c>
      <c r="AN333" s="9">
        <f>Table6[[#This Row],[sales]]-Table6[[#This Row],[Pred_3]]</f>
        <v>-517.06611926759001</v>
      </c>
      <c r="AO333" s="9">
        <f>ABS(Table6[[#This Row],[Res_3]])/Table6[[#This Row],[sales]]</f>
        <v>0.29140899654360441</v>
      </c>
      <c r="AP333" s="9">
        <f>'[1]4'!L$21+'[1]4'!L$27*Table6[[#This Row],[TV_State]]+'[1]4'!L$22*Table6[[#This Row],[NJ_DUM]]+'[1]4'!L$23*Table6[[#This Row],[NY_DUM]]+'[1]4'!L$24*Table6[[#This Row],[PA_DUM]]+'[1]4'!L$25*Table6[[#This Row],[CT_DUM]]+'[1]4'!L$26*Table6[[#This Row],[DL_DUM]]</f>
        <v>490.75521763400468</v>
      </c>
      <c r="AQ333" s="9">
        <f>Table6[[#This Row],[sales]]-Table6[[#This Row],[Pred_4]]</f>
        <v>1283.6104519249302</v>
      </c>
      <c r="AR333">
        <f>ABS(Table6[[#This Row],[Res_4]]/Table6[[#This Row],[sales]])</f>
        <v>0.72341934582402345</v>
      </c>
      <c r="AS333" s="9">
        <f>'[1]5'!L$20+'[1]5'!L$26*Table6[[#This Row],[Radio_State]]+'[1]5'!L$21*Table6[[#This Row],[NJ_DUM]]+'[1]5'!L$22*Table6[[#This Row],[NY_DUM]]+'[1]5'!L$23*Table6[[#This Row],[PA_DUM]]+'[1]5'!L$24*Table6[[#This Row],[CT_DUM]]+'[1]5'!L$25*Table6[[#This Row],[DL_DUM]]</f>
        <v>495.63667213724978</v>
      </c>
      <c r="AT333" s="9">
        <f>Table6[[#This Row],[sales]]-Table6[[#This Row],[Pred_5]]</f>
        <v>1278.7289974216851</v>
      </c>
      <c r="AU333" s="9">
        <f>ABS(Table6[[#This Row],[Red_5]]/Table6[[#This Row],[sales]])</f>
        <v>0.72066824745293157</v>
      </c>
      <c r="AV333" s="9">
        <f>'[1]6'!L$20+'[1]6'!L$26*Table6[[#This Row],[Online]]+'[1]6'!L$21*Table6[[#This Row],[NJ_DUM]]+'[1]6'!L$22*Table6[[#This Row],[NY_DUM]]+'[1]6'!L$23*Table6[[#This Row],[PA_DUM]]+'[1]6'!L$24*Table6[[#This Row],[CT_DUM]]+'[1]6'!L$25*Table6[[#This Row],[DL_DUM]]</f>
        <v>363.70883973201012</v>
      </c>
      <c r="AW333" s="9">
        <f>Table6[[#This Row],[sales]]-Table6[[#This Row],[Pred_6]]</f>
        <v>1410.6568298269249</v>
      </c>
      <c r="AX333" s="9">
        <f>ABS(Table6[[#This Row],[Red_6]]/Table6[[#This Row],[sales]])</f>
        <v>0.79502035799508031</v>
      </c>
      <c r="AY333" s="9">
        <f>'[1]7'!L$21+'[1]7'!L$27*Table6[[#This Row],[LNTV]]+'[1]7'!L$22*Table6[[#This Row],[NJ_DUM]]+'[1]7'!L$23*Table6[[#This Row],[NY_DUM]]+'[1]7'!L$24*Table6[[#This Row],[PA_DUM]]+'[1]7'!L$25*Table6[[#This Row],[CT_DUM]]+'[1]7'!L$26*Table6[[#This Row],[DL_DUM]]</f>
        <v>5.9252966476457374</v>
      </c>
      <c r="AZ333" s="9">
        <f>Table6[[#This Row],[sales]]-Table6[[#This Row],[Pred_7]]</f>
        <v>1768.4403729112892</v>
      </c>
      <c r="BA333" s="9">
        <f>ABS(Table6[[#This Row],[Red_7]]/Table6[[#This Row],[sales]])</f>
        <v>0.99666061131067829</v>
      </c>
      <c r="BB333" s="9">
        <f>'[1]8'!O$22+'[1]8'!O$28*Table6[[#This Row],[LNRADIOLING]]+'[1]8'!O$23*Table6[[#This Row],[DL_DUM]]+'[1]8'!O$24*Table6[[#This Row],[CT_DUM]]+'[1]8'!O$25*Table6[[#This Row],[PA_DUM]]+'[1]8'!O$26*Table6[[#This Row],[NY_DUM]]+'[1]8'!O$27*Table6[[#This Row],[NJ_DUM]]</f>
        <v>8.2621707389533583</v>
      </c>
      <c r="BC333" s="9">
        <f>Table6[[#This Row],[sales]]-Table6[[#This Row],[Pred_8]]</f>
        <v>1766.1034988199817</v>
      </c>
      <c r="BD333" s="9">
        <f>ABS(Table6[[#This Row],[Red_8]]/Table6[[#This Row],[sales]])</f>
        <v>0.99534359186457488</v>
      </c>
      <c r="BE333" s="9">
        <f>'[1]9'!M$19+'[1]9'!M$21*Table6[[#This Row],[LNONLINE]]+'[1]9'!M$20*Table6[[#This Row],[DL_DUM]]+'[1]9'!M$22*Table6[[#This Row],[CT_DUM]]+'[1]9'!M$23*Table6[[#This Row],[PA_DUM]]+'[1]9'!M$24*Table6[[#This Row],[NY_DUM]]+'[1]9'!M$25*Table6[[#This Row],[NJ_DUM]]</f>
        <v>7.996650683324309</v>
      </c>
      <c r="BF333" s="9">
        <f>Table6[[#This Row],[sales]]-Table6[[#This Row],[Pred_9]]</f>
        <v>1766.3690188756107</v>
      </c>
      <c r="BG333" s="9">
        <f>ABS(Table6[[#This Row],[Red_9]]/Table6[[#This Row],[sales]])</f>
        <v>0.99549323410584689</v>
      </c>
      <c r="BH333" s="9">
        <f>'[1]10'!P$22+'[1]10'!P$30*Table6[[#This Row],[LNTV]]+'[1]10'!P$29*Table6[[#This Row],[LNRADIOLING]]+'[1]10'!P$24*Table6[[#This Row],[LNONLINELING]]+'[1]10'!P$23*Table6[[#This Row],[DL_DUM]]+'[1]10'!P$25*Table6[[#This Row],[CT_DUM]]+'[1]10'!P$26*Table6[[#This Row],[PA_DUM]]+'[1]10'!P$27*Table6[[#This Row],[NY_DUM]]+'[1]10'!P$28*Table6[[#This Row],[NJ_DUM]]</f>
        <v>8.0187232158477233</v>
      </c>
      <c r="BI333" s="9">
        <f>Table6[[#This Row],[sales]]-Table6[[#This Row],[Pred_10]]</f>
        <v>1766.3469463430872</v>
      </c>
      <c r="BJ333" s="45">
        <f>ABS(Table6[[#This Row],[Red_10]]/Table6[[#This Row],[sales]])</f>
        <v>0.9954807944306987</v>
      </c>
      <c r="BK333" s="9">
        <f>'[1]11'!P$32+'[1]11'!P$40*Table6[[#This Row],[LNONLINELING]]+'[1]11'!P$39*Table6[[#This Row],[LNRADIOLING]]+'[1]11'!P$38*Table6[[#This Row],[LNTVLING]]+'[1]11'!P$33*Table6[[#This Row],[DL_DUM]]+'[1]11'!P$34*Table6[[#This Row],[CT_DUM]]+'[1]11'!P$35*Table6[[#This Row],[PA_DUM]]+'[1]11'!P$36*Table6[[#This Row],[NY_DUM]]+'[1]11'!P$37*Table6[[#This Row],[NJ_DUM]]</f>
        <v>7.8786335771004588</v>
      </c>
      <c r="BL333" s="9">
        <f>Table6[[#This Row],[sales]]-Table6[[#This Row],[ Pred_11]]</f>
        <v>1766.4870359818347</v>
      </c>
      <c r="BM333" s="47">
        <f>ABS(Table6[[#This Row],[ Red_11]]/Table6[[#This Row],[sales]])</f>
        <v>0.99555974638584011</v>
      </c>
      <c r="BN333" s="9">
        <f>'[1]12'!K$22+'[1]12'!K$28*Table6[[#This Row],[COMBINE LN LING]]+'[1]12'!K$23*Table6[[#This Row],[DL_DUM]]+'[1]12'!K$24*Table6[[#This Row],[CT_DUM]]+'[1]12'!K$25*Table6[[#This Row],[PA_DUM]]+'[1]12'!K$26*Table6[[#This Row],[NY_DUM]]+'[1]12'!K$27*Table6[[#This Row],[NJ_DUM]]</f>
        <v>8.1890582837698425</v>
      </c>
      <c r="BO333" s="9">
        <f>Table6[[#This Row],[sales]]-Table6[[#This Row],[ Pred_12]]</f>
        <v>1766.1766112751652</v>
      </c>
      <c r="BP333" s="47">
        <f>ABS(Table6[[#This Row],[ Red_12]]/Table6[[#This Row],[sales]])</f>
        <v>0.99538479670551483</v>
      </c>
      <c r="BQ333">
        <f>LN(G333+'2019 Totals and Calculations'!C$18)</f>
        <v>7.841923192606453</v>
      </c>
      <c r="BR333">
        <f>LN(Table6[[#This Row],[PROF RADIO]]+'2019 Totals and Calculations'!D$18)</f>
        <v>5.6749190642215535</v>
      </c>
      <c r="BS333">
        <f>LN(Table6[[#This Row],[ONLINE LINGERING]]+'2019 Totals and Calculations'!E$18)</f>
        <v>4.8564028506572878</v>
      </c>
      <c r="BT333">
        <f>MONTH(Table6[[#This Row],[Date]])</f>
        <v>4</v>
      </c>
      <c r="BU333">
        <f t="shared" si="148"/>
        <v>0</v>
      </c>
      <c r="BV333">
        <f t="shared" si="149"/>
        <v>0</v>
      </c>
      <c r="BW333">
        <f t="shared" si="150"/>
        <v>0</v>
      </c>
      <c r="BX333">
        <f t="shared" si="151"/>
        <v>1</v>
      </c>
      <c r="BY333">
        <f t="shared" si="152"/>
        <v>0</v>
      </c>
      <c r="BZ333">
        <f t="shared" si="153"/>
        <v>0</v>
      </c>
      <c r="CA333">
        <f t="shared" si="154"/>
        <v>0</v>
      </c>
      <c r="CB333">
        <f t="shared" si="155"/>
        <v>0</v>
      </c>
      <c r="CC333">
        <f t="shared" si="156"/>
        <v>0</v>
      </c>
      <c r="CD333">
        <f t="shared" si="157"/>
        <v>0</v>
      </c>
      <c r="CE333">
        <f t="shared" si="158"/>
        <v>0</v>
      </c>
      <c r="CF333">
        <f t="shared" si="159"/>
        <v>0</v>
      </c>
      <c r="CG333">
        <f t="shared" si="160"/>
        <v>18</v>
      </c>
      <c r="CH33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2242.520439277454</v>
      </c>
      <c r="CI333" s="79">
        <f>Table6[[#This Row],[sales]]-CH333</f>
        <v>-468.15476971851899</v>
      </c>
      <c r="CJ333">
        <f>ABS(Table6[[#This Row],[sales]]-CH333)/Table6[[#This Row],[sales]]</f>
        <v>0.26384345557975719</v>
      </c>
      <c r="CK33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2048.6326938888647</v>
      </c>
      <c r="CL333" s="79">
        <f>Table6[[#This Row],[sales]]-CK333</f>
        <v>-274.26702432992965</v>
      </c>
      <c r="CM333">
        <f>ABS(Table6[[#This Row],[sales]]-CK333)/Table6[[#This Row],[sales]]</f>
        <v>0.15457187266145986</v>
      </c>
      <c r="CN33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1722.0709548570353</v>
      </c>
      <c r="CO333" s="79">
        <f>Table6[[#This Row],[sales]]-CN333</f>
        <v>52.294714701899693</v>
      </c>
      <c r="CP333">
        <f>ABS(Table6[[#This Row],[sales]]-CN333)/Table6[[#This Row],[sales]]</f>
        <v>2.9472343609363742E-2</v>
      </c>
      <c r="CQ33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1741.5876835523659</v>
      </c>
      <c r="CR333" s="79">
        <f>Table6[[#This Row],[sales]]-CQ333</f>
        <v>32.777986006569108</v>
      </c>
      <c r="CS333">
        <f>ABS(Table6[[#This Row],[sales]]-CQ333)/Table6[[#This Row],[sales]]</f>
        <v>1.8473072697983914E-2</v>
      </c>
    </row>
    <row r="334" spans="1:97" x14ac:dyDescent="0.2">
      <c r="A334">
        <v>333</v>
      </c>
      <c r="B334" t="s">
        <v>480</v>
      </c>
      <c r="C334" s="5">
        <v>42862</v>
      </c>
      <c r="D334" s="6">
        <v>1158.1001391764878</v>
      </c>
      <c r="E334" s="8">
        <f>YEAR(Table6[[#This Row],[Date]])</f>
        <v>2017</v>
      </c>
      <c r="F334" s="6">
        <f>Table6[[#This Row],[TV_State]]+Table6[[#This Row],[Radio_State]]+Table6[[#This Row],[Online]]</f>
        <v>1415.4557256601518</v>
      </c>
      <c r="G334" s="6">
        <f t="shared" si="135"/>
        <v>1876.125968351721</v>
      </c>
      <c r="H334" s="6">
        <f>LN(Table6[[#This Row],[PROF TV LING]])</f>
        <v>7.5369642746209102</v>
      </c>
      <c r="I334" s="6">
        <f t="shared" si="136"/>
        <v>7.0545361303668965</v>
      </c>
      <c r="J334" s="6">
        <v>171.57039098910931</v>
      </c>
      <c r="K334" s="6">
        <f t="shared" si="141"/>
        <v>200.13938619182284</v>
      </c>
      <c r="L334" s="6">
        <f>0.5*J333+0.5*Table6[[#This Row],[Radio_State]]</f>
        <v>170.72103261787612</v>
      </c>
      <c r="M334" s="6">
        <f>LN(Table6[[#This Row],[RADIO LINGERING ]])</f>
        <v>5.1400308361403289</v>
      </c>
      <c r="N334" s="6">
        <f t="shared" si="137"/>
        <v>5.1449936254824582</v>
      </c>
      <c r="O334" s="6">
        <v>85.785195494554657</v>
      </c>
      <c r="P334" s="6">
        <f t="shared" si="138"/>
        <v>87.413781757536285</v>
      </c>
      <c r="Q334" s="6">
        <f>0.3*O333+0.7*Table6[[#This Row],[Online]]</f>
        <v>85.530387983184696</v>
      </c>
      <c r="R334" s="6">
        <f>LN(Table6[[#This Row],[ONLINE LINGERING]])</f>
        <v>4.4488717278057699</v>
      </c>
      <c r="S334" s="6">
        <f t="shared" si="139"/>
        <v>4.4518464449225128</v>
      </c>
      <c r="T334" s="6">
        <v>4711.7143931914898</v>
      </c>
      <c r="U334" s="6">
        <f t="shared" si="140"/>
        <v>8.4578071108440387</v>
      </c>
      <c r="V334" s="8">
        <f>YEAR(Table6[[#This Row],[Date]])</f>
        <v>2017</v>
      </c>
      <c r="W334" s="8">
        <f>WEEKNUM(Table6[[#This Row],[Date]])</f>
        <v>19</v>
      </c>
      <c r="X334" t="s">
        <v>499</v>
      </c>
      <c r="Y334" s="9">
        <f>Table6[[#This Row],[LNTVLING]]+Table6[[#This Row],[LNRADIOLING]]+Table6[[#This Row],[LNONLINELING]]</f>
        <v>17.12586683856701</v>
      </c>
      <c r="Z334">
        <f t="shared" si="161"/>
        <v>1</v>
      </c>
      <c r="AA334">
        <f t="shared" si="142"/>
        <v>0</v>
      </c>
      <c r="AB334">
        <f t="shared" si="143"/>
        <v>0</v>
      </c>
      <c r="AC334">
        <f t="shared" si="144"/>
        <v>1</v>
      </c>
      <c r="AD334">
        <f t="shared" si="145"/>
        <v>0</v>
      </c>
      <c r="AE334">
        <f t="shared" si="146"/>
        <v>0</v>
      </c>
      <c r="AF334">
        <f t="shared" si="147"/>
        <v>0</v>
      </c>
      <c r="AG334" s="9">
        <f>'[1]1'!J$20+'[1]1'!J$21*Table6[[#This Row],[TV_State]]</f>
        <v>2468.6417894282808</v>
      </c>
      <c r="AH334" s="9">
        <f>Table6[[#This Row],[sales]]-Table6[[#This Row],[Pred_1]]</f>
        <v>2243.0726037632089</v>
      </c>
      <c r="AI334">
        <f>ABS(Table6[[#This Row],[Res_1]])/Table6[[#This Row],[sales]]</f>
        <v>0.47606293942699252</v>
      </c>
      <c r="AJ334" s="9">
        <f>'[1]2'!J$20+'[1]2'!J$21*Table6[[#This Row],[Radio_State]]</f>
        <v>2467.4852240638343</v>
      </c>
      <c r="AK334" s="9">
        <f>Table6[[#This Row],[sales]]-Table6[[#This Row],[ Pred_2 ]]</f>
        <v>2244.2291691276555</v>
      </c>
      <c r="AL334">
        <f>ABS(Table6[[#This Row],[ Res_2 ]])/Table6[[#This Row],[sales]]</f>
        <v>0.47630840535890845</v>
      </c>
      <c r="AM334" s="10">
        <f>'[1]3'!J$20+'[1]3'!J$21*Data!O334</f>
        <v>2296.3388048975416</v>
      </c>
      <c r="AN334" s="9">
        <f>Table6[[#This Row],[sales]]-Table6[[#This Row],[Pred_3]]</f>
        <v>2415.3755882939481</v>
      </c>
      <c r="AO334" s="9">
        <f>ABS(Table6[[#This Row],[Res_3]])/Table6[[#This Row],[sales]]</f>
        <v>0.51263200328615166</v>
      </c>
      <c r="AP334" s="9">
        <f>'[1]4'!L$21+'[1]4'!L$27*Table6[[#This Row],[TV_State]]+'[1]4'!L$22*Table6[[#This Row],[NJ_DUM]]+'[1]4'!L$23*Table6[[#This Row],[NY_DUM]]+'[1]4'!L$24*Table6[[#This Row],[PA_DUM]]+'[1]4'!L$25*Table6[[#This Row],[CT_DUM]]+'[1]4'!L$26*Table6[[#This Row],[DL_DUM]]</f>
        <v>493.28446986688647</v>
      </c>
      <c r="AQ334" s="9">
        <f>Table6[[#This Row],[sales]]-Table6[[#This Row],[Pred_4]]</f>
        <v>4218.4299233246029</v>
      </c>
      <c r="AR334">
        <f>ABS(Table6[[#This Row],[Res_4]]/Table6[[#This Row],[sales]])</f>
        <v>0.89530679733481056</v>
      </c>
      <c r="AS334" s="9">
        <f>'[1]5'!L$20+'[1]5'!L$26*Table6[[#This Row],[Radio_State]]+'[1]5'!L$21*Table6[[#This Row],[NJ_DUM]]+'[1]5'!L$22*Table6[[#This Row],[NY_DUM]]+'[1]5'!L$23*Table6[[#This Row],[PA_DUM]]+'[1]5'!L$24*Table6[[#This Row],[CT_DUM]]+'[1]5'!L$25*Table6[[#This Row],[DL_DUM]]</f>
        <v>498.62912357535174</v>
      </c>
      <c r="AT334" s="9">
        <f>Table6[[#This Row],[sales]]-Table6[[#This Row],[Pred_5]]</f>
        <v>4213.0852696161382</v>
      </c>
      <c r="AU334" s="9">
        <f>ABS(Table6[[#This Row],[Red_5]]/Table6[[#This Row],[sales]])</f>
        <v>0.89417246421050489</v>
      </c>
      <c r="AV334" s="9">
        <f>'[1]6'!L$20+'[1]6'!L$26*Table6[[#This Row],[Online]]+'[1]6'!L$21*Table6[[#This Row],[NJ_DUM]]+'[1]6'!L$22*Table6[[#This Row],[NY_DUM]]+'[1]6'!L$23*Table6[[#This Row],[PA_DUM]]+'[1]6'!L$24*Table6[[#This Row],[CT_DUM]]+'[1]6'!L$25*Table6[[#This Row],[DL_DUM]]</f>
        <v>367.40546614119484</v>
      </c>
      <c r="AW334" s="9">
        <f>Table6[[#This Row],[sales]]-Table6[[#This Row],[Pred_6]]</f>
        <v>4344.3089270502951</v>
      </c>
      <c r="AX334" s="9">
        <f>ABS(Table6[[#This Row],[Red_6]]/Table6[[#This Row],[sales]])</f>
        <v>0.92202297603774497</v>
      </c>
      <c r="AY334" s="9">
        <f>'[1]7'!L$21+'[1]7'!L$27*Table6[[#This Row],[LNTV]]+'[1]7'!L$22*Table6[[#This Row],[NJ_DUM]]+'[1]7'!L$23*Table6[[#This Row],[NY_DUM]]+'[1]7'!L$24*Table6[[#This Row],[PA_DUM]]+'[1]7'!L$25*Table6[[#This Row],[CT_DUM]]+'[1]7'!L$26*Table6[[#This Row],[DL_DUM]]</f>
        <v>5.9263979949357379</v>
      </c>
      <c r="AZ334" s="9">
        <f>Table6[[#This Row],[sales]]-Table6[[#This Row],[Pred_7]]</f>
        <v>4705.7879951965542</v>
      </c>
      <c r="BA334" s="9">
        <f>ABS(Table6[[#This Row],[Red_7]]/Table6[[#This Row],[sales]])</f>
        <v>0.9987421992293295</v>
      </c>
      <c r="BB334" s="9">
        <f>'[1]8'!O$22+'[1]8'!O$28*Table6[[#This Row],[LNRADIOLING]]+'[1]8'!O$23*Table6[[#This Row],[DL_DUM]]+'[1]8'!O$24*Table6[[#This Row],[CT_DUM]]+'[1]8'!O$25*Table6[[#This Row],[PA_DUM]]+'[1]8'!O$26*Table6[[#This Row],[NY_DUM]]+'[1]8'!O$27*Table6[[#This Row],[NJ_DUM]]</f>
        <v>8.2628806049571342</v>
      </c>
      <c r="BC334" s="9">
        <f>Table6[[#This Row],[sales]]-Table6[[#This Row],[Pred_8]]</f>
        <v>4703.4515125865328</v>
      </c>
      <c r="BD334" s="9">
        <f>ABS(Table6[[#This Row],[Red_8]]/Table6[[#This Row],[sales]])</f>
        <v>0.99824631123293528</v>
      </c>
      <c r="BE334" s="9">
        <f>'[1]9'!M$19+'[1]9'!M$21*Table6[[#This Row],[LNONLINE]]+'[1]9'!M$20*Table6[[#This Row],[DL_DUM]]+'[1]9'!M$22*Table6[[#This Row],[CT_DUM]]+'[1]9'!M$23*Table6[[#This Row],[PA_DUM]]+'[1]9'!M$24*Table6[[#This Row],[NY_DUM]]+'[1]9'!M$25*Table6[[#This Row],[NJ_DUM]]</f>
        <v>7.9998011316556408</v>
      </c>
      <c r="BF334" s="9">
        <f>Table6[[#This Row],[sales]]-Table6[[#This Row],[Pred_9]]</f>
        <v>4703.7145920598341</v>
      </c>
      <c r="BG334" s="9">
        <f>ABS(Table6[[#This Row],[Red_9]]/Table6[[#This Row],[sales]])</f>
        <v>0.99830214642398196</v>
      </c>
      <c r="BH334" s="9">
        <f>'[1]10'!P$22+'[1]10'!P$30*Table6[[#This Row],[LNTV]]+'[1]10'!P$29*Table6[[#This Row],[LNRADIOLING]]+'[1]10'!P$24*Table6[[#This Row],[LNONLINELING]]+'[1]10'!P$23*Table6[[#This Row],[DL_DUM]]+'[1]10'!P$25*Table6[[#This Row],[CT_DUM]]+'[1]10'!P$26*Table6[[#This Row],[PA_DUM]]+'[1]10'!P$27*Table6[[#This Row],[NY_DUM]]+'[1]10'!P$28*Table6[[#This Row],[NJ_DUM]]</f>
        <v>8.0205342991239412</v>
      </c>
      <c r="BI334" s="9">
        <f>Table6[[#This Row],[sales]]-Table6[[#This Row],[Pred_10]]</f>
        <v>4703.6938588923658</v>
      </c>
      <c r="BJ334" s="45">
        <f>ABS(Table6[[#This Row],[Red_10]]/Table6[[#This Row],[sales]])</f>
        <v>0.99829774607927979</v>
      </c>
      <c r="BK334" s="9">
        <f>'[1]11'!P$32+'[1]11'!P$40*Table6[[#This Row],[LNONLINELING]]+'[1]11'!P$39*Table6[[#This Row],[LNRADIOLING]]+'[1]11'!P$38*Table6[[#This Row],[LNTVLING]]+'[1]11'!P$33*Table6[[#This Row],[DL_DUM]]+'[1]11'!P$34*Table6[[#This Row],[CT_DUM]]+'[1]11'!P$35*Table6[[#This Row],[PA_DUM]]+'[1]11'!P$36*Table6[[#This Row],[NY_DUM]]+'[1]11'!P$37*Table6[[#This Row],[NJ_DUM]]</f>
        <v>7.9070561933899537</v>
      </c>
      <c r="BL334" s="9">
        <f>Table6[[#This Row],[sales]]-Table6[[#This Row],[ Pred_11]]</f>
        <v>4703.8073369981003</v>
      </c>
      <c r="BM334" s="47">
        <f>ABS(Table6[[#This Row],[ Red_11]]/Table6[[#This Row],[sales]])</f>
        <v>0.99832183032893174</v>
      </c>
      <c r="BN334" s="9">
        <f>'[1]12'!K$22+'[1]12'!K$28*Table6[[#This Row],[COMBINE LN LING]]+'[1]12'!K$23*Table6[[#This Row],[DL_DUM]]+'[1]12'!K$24*Table6[[#This Row],[CT_DUM]]+'[1]12'!K$25*Table6[[#This Row],[PA_DUM]]+'[1]12'!K$26*Table6[[#This Row],[NY_DUM]]+'[1]12'!K$27*Table6[[#This Row],[NJ_DUM]]</f>
        <v>8.1763570418226763</v>
      </c>
      <c r="BO334" s="9">
        <f>Table6[[#This Row],[sales]]-Table6[[#This Row],[ Pred_12]]</f>
        <v>4703.5380361496673</v>
      </c>
      <c r="BP334" s="47">
        <f>ABS(Table6[[#This Row],[ Red_12]]/Table6[[#This Row],[sales]])</f>
        <v>0.99826467473205982</v>
      </c>
      <c r="BQ334">
        <f>LN(G334+'2019 Totals and Calculations'!C$18)</f>
        <v>7.7130561165252818</v>
      </c>
      <c r="BR334">
        <f>LN(Table6[[#This Row],[PROF RADIO]]+'2019 Totals and Calculations'!D$18)</f>
        <v>5.571757575126445</v>
      </c>
      <c r="BS334">
        <f>LN(Table6[[#This Row],[ONLINE LINGERING]]+'2019 Totals and Calculations'!E$18)</f>
        <v>4.862968288011265</v>
      </c>
      <c r="BT334">
        <f>MONTH(Table6[[#This Row],[Date]])</f>
        <v>5</v>
      </c>
      <c r="BU334">
        <f t="shared" si="148"/>
        <v>0</v>
      </c>
      <c r="BV334">
        <f t="shared" si="149"/>
        <v>0</v>
      </c>
      <c r="BW334">
        <f t="shared" si="150"/>
        <v>0</v>
      </c>
      <c r="BX334">
        <f t="shared" si="151"/>
        <v>0</v>
      </c>
      <c r="BY334">
        <f t="shared" si="152"/>
        <v>1</v>
      </c>
      <c r="BZ334">
        <f t="shared" si="153"/>
        <v>0</v>
      </c>
      <c r="CA334">
        <f t="shared" si="154"/>
        <v>0</v>
      </c>
      <c r="CB334">
        <f t="shared" si="155"/>
        <v>0</v>
      </c>
      <c r="CC334">
        <f t="shared" si="156"/>
        <v>0</v>
      </c>
      <c r="CD334">
        <f t="shared" si="157"/>
        <v>0</v>
      </c>
      <c r="CE334">
        <f t="shared" si="158"/>
        <v>0</v>
      </c>
      <c r="CF334">
        <f t="shared" si="159"/>
        <v>0</v>
      </c>
      <c r="CG334">
        <f t="shared" si="160"/>
        <v>19</v>
      </c>
      <c r="CH33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5841.7872535739107</v>
      </c>
      <c r="CI334" s="79">
        <f>Table6[[#This Row],[sales]]-CH334</f>
        <v>-1130.0728603824209</v>
      </c>
      <c r="CJ334">
        <f>ABS(Table6[[#This Row],[sales]]-CH334)/Table6[[#This Row],[sales]]</f>
        <v>0.23984324304872895</v>
      </c>
      <c r="CK33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5250.1268083038985</v>
      </c>
      <c r="CL334" s="79">
        <f>Table6[[#This Row],[sales]]-CK334</f>
        <v>-538.41241511240878</v>
      </c>
      <c r="CM334">
        <f>ABS(Table6[[#This Row],[sales]]-CK334)/Table6[[#This Row],[sales]]</f>
        <v>0.11427102115748446</v>
      </c>
      <c r="CN33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4593.5025250300096</v>
      </c>
      <c r="CO334" s="79">
        <f>Table6[[#This Row],[sales]]-CN334</f>
        <v>118.2118681614802</v>
      </c>
      <c r="CP334">
        <f>ABS(Table6[[#This Row],[sales]]-CN334)/Table6[[#This Row],[sales]]</f>
        <v>2.5088929059940143E-2</v>
      </c>
      <c r="CQ33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4585.0592651132247</v>
      </c>
      <c r="CR334" s="79">
        <f>Table6[[#This Row],[sales]]-CQ334</f>
        <v>126.65512807826508</v>
      </c>
      <c r="CS334">
        <f>ABS(Table6[[#This Row],[sales]]-CQ334)/Table6[[#This Row],[sales]]</f>
        <v>2.6880900986121732E-2</v>
      </c>
    </row>
    <row r="335" spans="1:97" x14ac:dyDescent="0.2">
      <c r="A335">
        <v>334</v>
      </c>
      <c r="B335" t="s">
        <v>480</v>
      </c>
      <c r="C335" s="5">
        <v>42869</v>
      </c>
      <c r="D335" s="6">
        <v>1169.6811405682529</v>
      </c>
      <c r="E335" s="8">
        <f>YEAR(Table6[[#This Row],[Date]])</f>
        <v>2017</v>
      </c>
      <c r="F335" s="6">
        <f>Table6[[#This Row],[TV_State]]+Table6[[#This Row],[Radio_State]]+Table6[[#This Row],[Online]]</f>
        <v>1782.7687846971628</v>
      </c>
      <c r="G335" s="6">
        <f t="shared" si="135"/>
        <v>1664.1925200166806</v>
      </c>
      <c r="H335" s="6">
        <f>LN(Table6[[#This Row],[PROF TV LING]])</f>
        <v>7.4170953118141671</v>
      </c>
      <c r="I335" s="6">
        <f t="shared" si="136"/>
        <v>7.0644864612200644</v>
      </c>
      <c r="J335" s="6">
        <v>173.28609489900046</v>
      </c>
      <c r="K335" s="6">
        <f t="shared" si="141"/>
        <v>186.71274054541163</v>
      </c>
      <c r="L335" s="6">
        <f>0.5*J334+0.5*Table6[[#This Row],[Radio_State]]</f>
        <v>172.42824294405489</v>
      </c>
      <c r="M335" s="6">
        <f>LN(Table6[[#This Row],[RADIO LINGERING ]])</f>
        <v>5.1499811669934976</v>
      </c>
      <c r="N335" s="6">
        <f t="shared" si="137"/>
        <v>5.154943956335627</v>
      </c>
      <c r="O335" s="6">
        <v>439.80154922990937</v>
      </c>
      <c r="P335" s="6">
        <f t="shared" si="138"/>
        <v>334.08521898819743</v>
      </c>
      <c r="Q335" s="6">
        <f>0.3*O334+0.7*Table6[[#This Row],[Online]]</f>
        <v>333.59664310930293</v>
      </c>
      <c r="R335" s="6">
        <f>LN(Table6[[#This Row],[ONLINE LINGERING]])</f>
        <v>5.8099326078119695</v>
      </c>
      <c r="S335" s="6">
        <f t="shared" si="139"/>
        <v>6.0863236006926948</v>
      </c>
      <c r="T335" s="6">
        <v>6160.3719815296408</v>
      </c>
      <c r="U335" s="6">
        <f t="shared" si="140"/>
        <v>8.7258924413163221</v>
      </c>
      <c r="V335" s="8">
        <f>YEAR(Table6[[#This Row],[Date]])</f>
        <v>2017</v>
      </c>
      <c r="W335" s="8">
        <f>WEEKNUM(Table6[[#This Row],[Date]])</f>
        <v>20</v>
      </c>
      <c r="X335" t="s">
        <v>500</v>
      </c>
      <c r="Y335" s="9">
        <f>Table6[[#This Row],[LNTVLING]]+Table6[[#This Row],[LNRADIOLING]]+Table6[[#This Row],[LNONLINELING]]</f>
        <v>18.377009086619633</v>
      </c>
      <c r="Z335">
        <f t="shared" si="161"/>
        <v>1</v>
      </c>
      <c r="AA335">
        <f t="shared" si="142"/>
        <v>0</v>
      </c>
      <c r="AB335">
        <f t="shared" si="143"/>
        <v>0</v>
      </c>
      <c r="AC335">
        <f t="shared" si="144"/>
        <v>1</v>
      </c>
      <c r="AD335">
        <f t="shared" si="145"/>
        <v>0</v>
      </c>
      <c r="AE335">
        <f t="shared" si="146"/>
        <v>0</v>
      </c>
      <c r="AF335">
        <f t="shared" si="147"/>
        <v>0</v>
      </c>
      <c r="AG335" s="9">
        <f>'[1]1'!J$20+'[1]1'!J$21*Table6[[#This Row],[TV_State]]</f>
        <v>2480.0308818680005</v>
      </c>
      <c r="AH335" s="9">
        <f>Table6[[#This Row],[sales]]-Table6[[#This Row],[Pred_1]]</f>
        <v>3680.3410996616403</v>
      </c>
      <c r="AI335">
        <f>ABS(Table6[[#This Row],[Res_1]])/Table6[[#This Row],[sales]]</f>
        <v>0.59742189444017946</v>
      </c>
      <c r="AJ335" s="9">
        <f>'[1]2'!J$20+'[1]2'!J$21*Table6[[#This Row],[Radio_State]]</f>
        <v>2475.0172582644977</v>
      </c>
      <c r="AK335" s="9">
        <f>Table6[[#This Row],[sales]]-Table6[[#This Row],[ Pred_2 ]]</f>
        <v>3685.3547232651431</v>
      </c>
      <c r="AL335">
        <f>ABS(Table6[[#This Row],[ Res_2 ]])/Table6[[#This Row],[sales]]</f>
        <v>0.59823574523012124</v>
      </c>
      <c r="AM335" s="10">
        <f>'[1]3'!J$20+'[1]3'!J$21*Data!O335</f>
        <v>4341.6049681777968</v>
      </c>
      <c r="AN335" s="9">
        <f>Table6[[#This Row],[sales]]-Table6[[#This Row],[Pred_3]]</f>
        <v>1818.7670133518441</v>
      </c>
      <c r="AO335" s="9">
        <f>ABS(Table6[[#This Row],[Res_3]])/Table6[[#This Row],[sales]]</f>
        <v>0.29523655694899098</v>
      </c>
      <c r="AP335" s="9">
        <f>'[1]4'!L$21+'[1]4'!L$27*Table6[[#This Row],[TV_State]]+'[1]4'!L$22*Table6[[#This Row],[NJ_DUM]]+'[1]4'!L$23*Table6[[#This Row],[NY_DUM]]+'[1]4'!L$24*Table6[[#This Row],[PA_DUM]]+'[1]4'!L$25*Table6[[#This Row],[CT_DUM]]+'[1]4'!L$26*Table6[[#This Row],[DL_DUM]]</f>
        <v>495.83901462209712</v>
      </c>
      <c r="AQ335" s="9">
        <f>Table6[[#This Row],[sales]]-Table6[[#This Row],[Pred_4]]</f>
        <v>5664.5329669075436</v>
      </c>
      <c r="AR335">
        <f>ABS(Table6[[#This Row],[Res_4]]/Table6[[#This Row],[sales]])</f>
        <v>0.91951151389741581</v>
      </c>
      <c r="AS335" s="9">
        <f>'[1]5'!L$20+'[1]5'!L$26*Table6[[#This Row],[Radio_State]]+'[1]5'!L$21*Table6[[#This Row],[NJ_DUM]]+'[1]5'!L$22*Table6[[#This Row],[NY_DUM]]+'[1]5'!L$23*Table6[[#This Row],[PA_DUM]]+'[1]5'!L$24*Table6[[#This Row],[CT_DUM]]+'[1]5'!L$25*Table6[[#This Row],[DL_DUM]]</f>
        <v>501.65149952783486</v>
      </c>
      <c r="AT335" s="9">
        <f>Table6[[#This Row],[sales]]-Table6[[#This Row],[Pred_5]]</f>
        <v>5658.720482001806</v>
      </c>
      <c r="AU335" s="9">
        <f>ABS(Table6[[#This Row],[Red_5]]/Table6[[#This Row],[sales]])</f>
        <v>0.91856798566191888</v>
      </c>
      <c r="AV335" s="9">
        <f>'[1]6'!L$20+'[1]6'!L$26*Table6[[#This Row],[Online]]+'[1]6'!L$21*Table6[[#This Row],[NJ_DUM]]+'[1]6'!L$22*Table6[[#This Row],[NY_DUM]]+'[1]6'!L$23*Table6[[#This Row],[PA_DUM]]+'[1]6'!L$24*Table6[[#This Row],[CT_DUM]]+'[1]6'!L$25*Table6[[#This Row],[DL_DUM]]</f>
        <v>1908.1758250667069</v>
      </c>
      <c r="AW335" s="9">
        <f>Table6[[#This Row],[sales]]-Table6[[#This Row],[Pred_6]]</f>
        <v>4252.1961564629337</v>
      </c>
      <c r="AX335" s="9">
        <f>ABS(Table6[[#This Row],[Red_6]]/Table6[[#This Row],[sales]])</f>
        <v>0.69024990198840219</v>
      </c>
      <c r="AY335" s="9">
        <f>'[1]7'!L$21+'[1]7'!L$27*Table6[[#This Row],[LNTV]]+'[1]7'!L$22*Table6[[#This Row],[NJ_DUM]]+'[1]7'!L$23*Table6[[#This Row],[NY_DUM]]+'[1]7'!L$24*Table6[[#This Row],[PA_DUM]]+'[1]7'!L$25*Table6[[#This Row],[CT_DUM]]+'[1]7'!L$26*Table6[[#This Row],[DL_DUM]]</f>
        <v>5.9274993422257385</v>
      </c>
      <c r="AZ335" s="9">
        <f>Table6[[#This Row],[sales]]-Table6[[#This Row],[Pred_7]]</f>
        <v>6154.4444821874149</v>
      </c>
      <c r="BA335" s="9">
        <f>ABS(Table6[[#This Row],[Red_7]]/Table6[[#This Row],[sales]])</f>
        <v>0.99903780171716938</v>
      </c>
      <c r="BB335" s="9">
        <f>'[1]8'!O$22+'[1]8'!O$28*Table6[[#This Row],[LNRADIOLING]]+'[1]8'!O$23*Table6[[#This Row],[DL_DUM]]+'[1]8'!O$24*Table6[[#This Row],[CT_DUM]]+'[1]8'!O$25*Table6[[#This Row],[PA_DUM]]+'[1]8'!O$26*Table6[[#This Row],[NY_DUM]]+'[1]8'!O$27*Table6[[#This Row],[NJ_DUM]]</f>
        <v>8.26359047096091</v>
      </c>
      <c r="BC335" s="9">
        <f>Table6[[#This Row],[sales]]-Table6[[#This Row],[Pred_8]]</f>
        <v>6152.1083910586804</v>
      </c>
      <c r="BD335" s="9">
        <f>ABS(Table6[[#This Row],[Red_8]]/Table6[[#This Row],[sales]])</f>
        <v>0.99865858904369142</v>
      </c>
      <c r="BE335" s="9">
        <f>'[1]9'!M$19+'[1]9'!M$21*Table6[[#This Row],[LNONLINE]]+'[1]9'!M$20*Table6[[#This Row],[DL_DUM]]+'[1]9'!M$22*Table6[[#This Row],[CT_DUM]]+'[1]9'!M$23*Table6[[#This Row],[PA_DUM]]+'[1]9'!M$24*Table6[[#This Row],[NY_DUM]]+'[1]9'!M$25*Table6[[#This Row],[NJ_DUM]]</f>
        <v>8.5173051125767696</v>
      </c>
      <c r="BF335" s="9">
        <f>Table6[[#This Row],[sales]]-Table6[[#This Row],[Pred_9]]</f>
        <v>6151.8546764170642</v>
      </c>
      <c r="BG335" s="9">
        <f>ABS(Table6[[#This Row],[Red_9]]/Table6[[#This Row],[sales]])</f>
        <v>0.99861740408889044</v>
      </c>
      <c r="BH335" s="9">
        <f>'[1]10'!P$22+'[1]10'!P$30*Table6[[#This Row],[LNTV]]+'[1]10'!P$29*Table6[[#This Row],[LNRADIOLING]]+'[1]10'!P$24*Table6[[#This Row],[LNONLINELING]]+'[1]10'!P$23*Table6[[#This Row],[DL_DUM]]+'[1]10'!P$25*Table6[[#This Row],[CT_DUM]]+'[1]10'!P$26*Table6[[#This Row],[PA_DUM]]+'[1]10'!P$27*Table6[[#This Row],[NY_DUM]]+'[1]10'!P$28*Table6[[#This Row],[NJ_DUM]]</f>
        <v>8.5469795973575753</v>
      </c>
      <c r="BI335" s="9">
        <f>Table6[[#This Row],[sales]]-Table6[[#This Row],[Pred_10]]</f>
        <v>6151.8250019322832</v>
      </c>
      <c r="BJ335" s="45">
        <f>ABS(Table6[[#This Row],[Red_10]]/Table6[[#This Row],[sales]])</f>
        <v>0.99861258709328204</v>
      </c>
      <c r="BK335" s="9">
        <f>'[1]11'!P$32+'[1]11'!P$40*Table6[[#This Row],[LNONLINELING]]+'[1]11'!P$39*Table6[[#This Row],[LNRADIOLING]]+'[1]11'!P$38*Table6[[#This Row],[LNTVLING]]+'[1]11'!P$33*Table6[[#This Row],[DL_DUM]]+'[1]11'!P$34*Table6[[#This Row],[CT_DUM]]+'[1]11'!P$35*Table6[[#This Row],[PA_DUM]]+'[1]11'!P$36*Table6[[#This Row],[NY_DUM]]+'[1]11'!P$37*Table6[[#This Row],[NJ_DUM]]</f>
        <v>8.5232257199963364</v>
      </c>
      <c r="BL335" s="9">
        <f>Table6[[#This Row],[sales]]-Table6[[#This Row],[ Pred_11]]</f>
        <v>6151.8487558096449</v>
      </c>
      <c r="BM335" s="47">
        <f>ABS(Table6[[#This Row],[ Red_11]]/Table6[[#This Row],[sales]])</f>
        <v>0.9986164430093587</v>
      </c>
      <c r="BN335" s="9">
        <f>'[1]12'!K$22+'[1]12'!K$28*Table6[[#This Row],[COMBINE LN LING]]+'[1]12'!K$23*Table6[[#This Row],[DL_DUM]]+'[1]12'!K$24*Table6[[#This Row],[CT_DUM]]+'[1]12'!K$25*Table6[[#This Row],[PA_DUM]]+'[1]12'!K$26*Table6[[#This Row],[NY_DUM]]+'[1]12'!K$27*Table6[[#This Row],[NJ_DUM]]</f>
        <v>8.2967618115790138</v>
      </c>
      <c r="BO335" s="9">
        <f>Table6[[#This Row],[sales]]-Table6[[#This Row],[ Pred_12]]</f>
        <v>6152.0752197180618</v>
      </c>
      <c r="BP335" s="47">
        <f>ABS(Table6[[#This Row],[ Red_12]]/Table6[[#This Row],[sales]])</f>
        <v>0.99865320441095851</v>
      </c>
      <c r="BQ335">
        <f>LN(G335+'2019 Totals and Calculations'!C$18)</f>
        <v>7.6135402817879596</v>
      </c>
      <c r="BR335">
        <f>LN(Table6[[#This Row],[PROF RADIO]]+'2019 Totals and Calculations'!D$18)</f>
        <v>5.5193350871456097</v>
      </c>
      <c r="BS335">
        <f>LN(Table6[[#This Row],[ONLINE LINGERING]]+'2019 Totals and Calculations'!E$18)</f>
        <v>5.9335017111860768</v>
      </c>
      <c r="BT335">
        <f>MONTH(Table6[[#This Row],[Date]])</f>
        <v>5</v>
      </c>
      <c r="BU335">
        <f t="shared" si="148"/>
        <v>0</v>
      </c>
      <c r="BV335">
        <f t="shared" si="149"/>
        <v>0</v>
      </c>
      <c r="BW335">
        <f t="shared" si="150"/>
        <v>0</v>
      </c>
      <c r="BX335">
        <f t="shared" si="151"/>
        <v>0</v>
      </c>
      <c r="BY335">
        <f t="shared" si="152"/>
        <v>1</v>
      </c>
      <c r="BZ335">
        <f t="shared" si="153"/>
        <v>0</v>
      </c>
      <c r="CA335">
        <f t="shared" si="154"/>
        <v>0</v>
      </c>
      <c r="CB335">
        <f t="shared" si="155"/>
        <v>0</v>
      </c>
      <c r="CC335">
        <f t="shared" si="156"/>
        <v>0</v>
      </c>
      <c r="CD335">
        <f t="shared" si="157"/>
        <v>0</v>
      </c>
      <c r="CE335">
        <f t="shared" si="158"/>
        <v>0</v>
      </c>
      <c r="CF335">
        <f t="shared" si="159"/>
        <v>0</v>
      </c>
      <c r="CG335">
        <f t="shared" si="160"/>
        <v>20</v>
      </c>
      <c r="CH33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5686.4471372341077</v>
      </c>
      <c r="CI335" s="79">
        <f>Table6[[#This Row],[sales]]-CH335</f>
        <v>473.92484429553315</v>
      </c>
      <c r="CJ335">
        <f>ABS(Table6[[#This Row],[sales]]-CH335)/Table6[[#This Row],[sales]]</f>
        <v>7.6931205731809726E-2</v>
      </c>
      <c r="CK33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5178.1807138383047</v>
      </c>
      <c r="CL335" s="79">
        <f>Table6[[#This Row],[sales]]-CK335</f>
        <v>982.19126769133618</v>
      </c>
      <c r="CM335">
        <f>ABS(Table6[[#This Row],[sales]]-CK335)/Table6[[#This Row],[sales]]</f>
        <v>0.15943700650483364</v>
      </c>
      <c r="CN33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6531.3944611798061</v>
      </c>
      <c r="CO335" s="79">
        <f>Table6[[#This Row],[sales]]-CN335</f>
        <v>-371.02247965016522</v>
      </c>
      <c r="CP335">
        <f>ABS(Table6[[#This Row],[sales]]-CN335)/Table6[[#This Row],[sales]]</f>
        <v>6.0227285099436333E-2</v>
      </c>
      <c r="CQ33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6085.9531372935953</v>
      </c>
      <c r="CR335" s="79">
        <f>Table6[[#This Row],[sales]]-CQ335</f>
        <v>74.418844236045516</v>
      </c>
      <c r="CS335">
        <f>ABS(Table6[[#This Row],[sales]]-CQ335)/Table6[[#This Row],[sales]]</f>
        <v>1.2080251721677215E-2</v>
      </c>
    </row>
    <row r="336" spans="1:97" x14ac:dyDescent="0.2">
      <c r="A336">
        <v>335</v>
      </c>
      <c r="B336" t="s">
        <v>480</v>
      </c>
      <c r="C336" s="5">
        <v>42876</v>
      </c>
      <c r="D336" s="6">
        <v>1181.3779519739355</v>
      </c>
      <c r="E336" s="8">
        <f>YEAR(Table6[[#This Row],[Date]])</f>
        <v>2017</v>
      </c>
      <c r="F336" s="6">
        <f>Table6[[#This Row],[TV_State]]+Table6[[#This Row],[Radio_State]]+Table6[[#This Row],[Online]]</f>
        <v>1818.1885345133305</v>
      </c>
      <c r="G336" s="6">
        <f t="shared" si="135"/>
        <v>1519.3481496038571</v>
      </c>
      <c r="H336" s="6">
        <f>LN(Table6[[#This Row],[PROF TV LING]])</f>
        <v>7.3260366729134843</v>
      </c>
      <c r="I336" s="6">
        <f t="shared" si="136"/>
        <v>7.0744367920732332</v>
      </c>
      <c r="J336" s="6">
        <v>175.01895584799044</v>
      </c>
      <c r="K336" s="6">
        <f t="shared" si="141"/>
        <v>180.86584819670105</v>
      </c>
      <c r="L336" s="6">
        <f>0.5*J335+0.5*Table6[[#This Row],[Radio_State]]</f>
        <v>174.15252537349545</v>
      </c>
      <c r="M336" s="6">
        <f>LN(Table6[[#This Row],[RADIO LINGERING ]])</f>
        <v>5.1599314978466655</v>
      </c>
      <c r="N336" s="6">
        <f t="shared" si="137"/>
        <v>5.1648942871887948</v>
      </c>
      <c r="O336" s="6">
        <v>461.79162669140464</v>
      </c>
      <c r="P336" s="6">
        <f t="shared" si="138"/>
        <v>423.47970438044246</v>
      </c>
      <c r="Q336" s="6">
        <f>0.3*O335+0.7*Table6[[#This Row],[Online]]</f>
        <v>455.19460345295602</v>
      </c>
      <c r="R336" s="6">
        <f>LN(Table6[[#This Row],[ONLINE LINGERING]])</f>
        <v>6.1207250274100273</v>
      </c>
      <c r="S336" s="6">
        <f t="shared" si="139"/>
        <v>6.135113764862127</v>
      </c>
      <c r="T336" s="6">
        <v>5424.1711804660263</v>
      </c>
      <c r="U336" s="6">
        <f t="shared" si="140"/>
        <v>8.5986203889426633</v>
      </c>
      <c r="V336" s="8">
        <f>YEAR(Table6[[#This Row],[Date]])</f>
        <v>2017</v>
      </c>
      <c r="W336" s="8">
        <f>WEEKNUM(Table6[[#This Row],[Date]])</f>
        <v>21</v>
      </c>
      <c r="X336" t="s">
        <v>501</v>
      </c>
      <c r="Y336" s="9">
        <f>Table6[[#This Row],[LNTVLING]]+Table6[[#This Row],[LNRADIOLING]]+Table6[[#This Row],[LNONLINELING]]</f>
        <v>18.606693198170177</v>
      </c>
      <c r="Z336">
        <f t="shared" si="161"/>
        <v>1</v>
      </c>
      <c r="AA336">
        <f t="shared" si="142"/>
        <v>0</v>
      </c>
      <c r="AB336">
        <f t="shared" si="143"/>
        <v>0</v>
      </c>
      <c r="AC336">
        <f t="shared" si="144"/>
        <v>1</v>
      </c>
      <c r="AD336">
        <f t="shared" si="145"/>
        <v>0</v>
      </c>
      <c r="AE336">
        <f t="shared" si="146"/>
        <v>0</v>
      </c>
      <c r="AF336">
        <f t="shared" si="147"/>
        <v>0</v>
      </c>
      <c r="AG336" s="9">
        <f>'[1]1'!J$20+'[1]1'!J$21*Table6[[#This Row],[TV_State]]</f>
        <v>2491.5338652321175</v>
      </c>
      <c r="AH336" s="9">
        <f>Table6[[#This Row],[sales]]-Table6[[#This Row],[Pred_1]]</f>
        <v>2932.6373152339088</v>
      </c>
      <c r="AI336">
        <f>ABS(Table6[[#This Row],[Res_1]])/Table6[[#This Row],[sales]]</f>
        <v>0.54066090793652766</v>
      </c>
      <c r="AJ336" s="9">
        <f>'[1]2'!J$20+'[1]2'!J$21*Table6[[#This Row],[Radio_State]]</f>
        <v>2482.624612807168</v>
      </c>
      <c r="AK336" s="9">
        <f>Table6[[#This Row],[sales]]-Table6[[#This Row],[ Pred_2 ]]</f>
        <v>2941.5465676588583</v>
      </c>
      <c r="AL336">
        <f>ABS(Table6[[#This Row],[ Res_2 ]])/Table6[[#This Row],[sales]]</f>
        <v>0.54230341738701004</v>
      </c>
      <c r="AM336" s="10">
        <f>'[1]3'!J$20+'[1]3'!J$21*Data!O336</f>
        <v>4468.6487075004434</v>
      </c>
      <c r="AN336" s="9">
        <f>Table6[[#This Row],[sales]]-Table6[[#This Row],[Pred_3]]</f>
        <v>955.52247296558289</v>
      </c>
      <c r="AO336" s="9">
        <f>ABS(Table6[[#This Row],[Res_3]])/Table6[[#This Row],[sales]]</f>
        <v>0.1761600880898983</v>
      </c>
      <c r="AP336" s="9">
        <f>'[1]4'!L$21+'[1]4'!L$27*Table6[[#This Row],[TV_State]]+'[1]4'!L$22*Table6[[#This Row],[NJ_DUM]]+'[1]4'!L$23*Table6[[#This Row],[NY_DUM]]+'[1]4'!L$24*Table6[[#This Row],[PA_DUM]]+'[1]4'!L$25*Table6[[#This Row],[CT_DUM]]+'[1]4'!L$26*Table6[[#This Row],[DL_DUM]]</f>
        <v>498.41910482485991</v>
      </c>
      <c r="AQ336" s="9">
        <f>Table6[[#This Row],[sales]]-Table6[[#This Row],[Pred_4]]</f>
        <v>4925.7520756411668</v>
      </c>
      <c r="AR336">
        <f>ABS(Table6[[#This Row],[Res_4]]/Table6[[#This Row],[sales]])</f>
        <v>0.90811147210475074</v>
      </c>
      <c r="AS336" s="9">
        <f>'[1]5'!L$20+'[1]5'!L$26*Table6[[#This Row],[Radio_State]]+'[1]5'!L$21*Table6[[#This Row],[NJ_DUM]]+'[1]5'!L$22*Table6[[#This Row],[NY_DUM]]+'[1]5'!L$23*Table6[[#This Row],[PA_DUM]]+'[1]5'!L$24*Table6[[#This Row],[CT_DUM]]+'[1]5'!L$25*Table6[[#This Row],[DL_DUM]]</f>
        <v>504.70409923984266</v>
      </c>
      <c r="AT336" s="9">
        <f>Table6[[#This Row],[sales]]-Table6[[#This Row],[Pred_5]]</f>
        <v>4919.4670812261838</v>
      </c>
      <c r="AU336" s="9">
        <f>ABS(Table6[[#This Row],[Red_5]]/Table6[[#This Row],[sales]])</f>
        <v>0.90695277076478986</v>
      </c>
      <c r="AV336" s="9">
        <f>'[1]6'!L$20+'[1]6'!L$26*Table6[[#This Row],[Online]]+'[1]6'!L$21*Table6[[#This Row],[NJ_DUM]]+'[1]6'!L$22*Table6[[#This Row],[NY_DUM]]+'[1]6'!L$23*Table6[[#This Row],[PA_DUM]]+'[1]6'!L$24*Table6[[#This Row],[CT_DUM]]+'[1]6'!L$25*Table6[[#This Row],[DL_DUM]]</f>
        <v>2003.8823063793645</v>
      </c>
      <c r="AW336" s="9">
        <f>Table6[[#This Row],[sales]]-Table6[[#This Row],[Pred_6]]</f>
        <v>3420.288874086662</v>
      </c>
      <c r="AX336" s="9">
        <f>ABS(Table6[[#This Row],[Red_6]]/Table6[[#This Row],[sales]])</f>
        <v>0.63056433145105917</v>
      </c>
      <c r="AY336" s="9">
        <f>'[1]7'!L$21+'[1]7'!L$27*Table6[[#This Row],[LNTV]]+'[1]7'!L$22*Table6[[#This Row],[NJ_DUM]]+'[1]7'!L$23*Table6[[#This Row],[NY_DUM]]+'[1]7'!L$24*Table6[[#This Row],[PA_DUM]]+'[1]7'!L$25*Table6[[#This Row],[CT_DUM]]+'[1]7'!L$26*Table6[[#This Row],[DL_DUM]]</f>
        <v>5.928600689515739</v>
      </c>
      <c r="AZ336" s="9">
        <f>Table6[[#This Row],[sales]]-Table6[[#This Row],[Pred_7]]</f>
        <v>5418.2425797765109</v>
      </c>
      <c r="BA336" s="9">
        <f>ABS(Table6[[#This Row],[Red_7]]/Table6[[#This Row],[sales]])</f>
        <v>0.99890700339420224</v>
      </c>
      <c r="BB336" s="9">
        <f>'[1]8'!O$22+'[1]8'!O$28*Table6[[#This Row],[LNRADIOLING]]+'[1]8'!O$23*Table6[[#This Row],[DL_DUM]]+'[1]8'!O$24*Table6[[#This Row],[CT_DUM]]+'[1]8'!O$25*Table6[[#This Row],[PA_DUM]]+'[1]8'!O$26*Table6[[#This Row],[NY_DUM]]+'[1]8'!O$27*Table6[[#This Row],[NJ_DUM]]</f>
        <v>8.2643003369646877</v>
      </c>
      <c r="BC336" s="9">
        <f>Table6[[#This Row],[sales]]-Table6[[#This Row],[Pred_8]]</f>
        <v>5415.9068801290614</v>
      </c>
      <c r="BD336" s="9">
        <f>ABS(Table6[[#This Row],[Red_8]]/Table6[[#This Row],[sales]])</f>
        <v>0.99847639389281684</v>
      </c>
      <c r="BE336" s="9">
        <f>'[1]9'!M$19+'[1]9'!M$21*Table6[[#This Row],[LNONLINE]]+'[1]9'!M$20*Table6[[#This Row],[DL_DUM]]+'[1]9'!M$22*Table6[[#This Row],[CT_DUM]]+'[1]9'!M$23*Table6[[#This Row],[PA_DUM]]+'[1]9'!M$24*Table6[[#This Row],[NY_DUM]]+'[1]9'!M$25*Table6[[#This Row],[NJ_DUM]]</f>
        <v>8.5327529296957429</v>
      </c>
      <c r="BF336" s="9">
        <f>Table6[[#This Row],[sales]]-Table6[[#This Row],[Pred_9]]</f>
        <v>5415.6384275363307</v>
      </c>
      <c r="BG336" s="9">
        <f>ABS(Table6[[#This Row],[Red_9]]/Table6[[#This Row],[sales]])</f>
        <v>0.99842690198266149</v>
      </c>
      <c r="BH336" s="9">
        <f>'[1]10'!P$22+'[1]10'!P$30*Table6[[#This Row],[LNTV]]+'[1]10'!P$29*Table6[[#This Row],[LNRADIOLING]]+'[1]10'!P$24*Table6[[#This Row],[LNONLINELING]]+'[1]10'!P$23*Table6[[#This Row],[DL_DUM]]+'[1]10'!P$25*Table6[[#This Row],[CT_DUM]]+'[1]10'!P$26*Table6[[#This Row],[PA_DUM]]+'[1]10'!P$27*Table6[[#This Row],[NY_DUM]]+'[1]10'!P$28*Table6[[#This Row],[NJ_DUM]]</f>
        <v>8.6656072158564417</v>
      </c>
      <c r="BI336" s="9">
        <f>Table6[[#This Row],[sales]]-Table6[[#This Row],[Pred_10]]</f>
        <v>5415.5055732501696</v>
      </c>
      <c r="BJ336" s="45">
        <f>ABS(Table6[[#This Row],[Red_10]]/Table6[[#This Row],[sales]])</f>
        <v>0.99840240897133481</v>
      </c>
      <c r="BK336" s="9">
        <f>'[1]11'!P$32+'[1]11'!P$40*Table6[[#This Row],[LNONLINELING]]+'[1]11'!P$39*Table6[[#This Row],[LNRADIOLING]]+'[1]11'!P$38*Table6[[#This Row],[LNTVLING]]+'[1]11'!P$33*Table6[[#This Row],[DL_DUM]]+'[1]11'!P$34*Table6[[#This Row],[CT_DUM]]+'[1]11'!P$35*Table6[[#This Row],[PA_DUM]]+'[1]11'!P$36*Table6[[#This Row],[NY_DUM]]+'[1]11'!P$37*Table6[[#This Row],[NJ_DUM]]</f>
        <v>8.6734607029372697</v>
      </c>
      <c r="BL336" s="9">
        <f>Table6[[#This Row],[sales]]-Table6[[#This Row],[ Pred_11]]</f>
        <v>5415.4977197630888</v>
      </c>
      <c r="BM336" s="47">
        <f>ABS(Table6[[#This Row],[ Red_11]]/Table6[[#This Row],[sales]])</f>
        <v>0.99840096110274446</v>
      </c>
      <c r="BN336" s="9">
        <f>'[1]12'!K$22+'[1]12'!K$28*Table6[[#This Row],[COMBINE LN LING]]+'[1]12'!K$23*Table6[[#This Row],[DL_DUM]]+'[1]12'!K$24*Table6[[#This Row],[CT_DUM]]+'[1]12'!K$25*Table6[[#This Row],[PA_DUM]]+'[1]12'!K$26*Table6[[#This Row],[NY_DUM]]+'[1]12'!K$27*Table6[[#This Row],[NJ_DUM]]</f>
        <v>8.3188656631682107</v>
      </c>
      <c r="BO336" s="9">
        <f>Table6[[#This Row],[sales]]-Table6[[#This Row],[ Pred_12]]</f>
        <v>5415.852314802858</v>
      </c>
      <c r="BP336" s="47">
        <f>ABS(Table6[[#This Row],[ Red_12]]/Table6[[#This Row],[sales]])</f>
        <v>0.99846633423127817</v>
      </c>
      <c r="BQ336">
        <f>LN(G336+'2019 Totals and Calculations'!C$18)</f>
        <v>7.5393417209797349</v>
      </c>
      <c r="BR336">
        <f>LN(Table6[[#This Row],[PROF RADIO]]+'2019 Totals and Calculations'!D$18)</f>
        <v>5.495618724069522</v>
      </c>
      <c r="BS336">
        <f>LN(Table6[[#This Row],[ONLINE LINGERING]]+'2019 Totals and Calculations'!E$18)</f>
        <v>6.2127503088616871</v>
      </c>
      <c r="BT336">
        <f>MONTH(Table6[[#This Row],[Date]])</f>
        <v>5</v>
      </c>
      <c r="BU336">
        <f t="shared" si="148"/>
        <v>0</v>
      </c>
      <c r="BV336">
        <f t="shared" si="149"/>
        <v>0</v>
      </c>
      <c r="BW336">
        <f t="shared" si="150"/>
        <v>0</v>
      </c>
      <c r="BX336">
        <f t="shared" si="151"/>
        <v>0</v>
      </c>
      <c r="BY336">
        <f t="shared" si="152"/>
        <v>1</v>
      </c>
      <c r="BZ336">
        <f t="shared" si="153"/>
        <v>0</v>
      </c>
      <c r="CA336">
        <f t="shared" si="154"/>
        <v>0</v>
      </c>
      <c r="CB336">
        <f t="shared" si="155"/>
        <v>0</v>
      </c>
      <c r="CC336">
        <f t="shared" si="156"/>
        <v>0</v>
      </c>
      <c r="CD336">
        <f t="shared" si="157"/>
        <v>0</v>
      </c>
      <c r="CE336">
        <f t="shared" si="158"/>
        <v>0</v>
      </c>
      <c r="CF336">
        <f t="shared" si="159"/>
        <v>0</v>
      </c>
      <c r="CG336">
        <f t="shared" si="160"/>
        <v>21</v>
      </c>
      <c r="CH33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5577.1553693075812</v>
      </c>
      <c r="CI336" s="79">
        <f>Table6[[#This Row],[sales]]-CH336</f>
        <v>-152.9841888415549</v>
      </c>
      <c r="CJ336">
        <f>ABS(Table6[[#This Row],[sales]]-CH336)/Table6[[#This Row],[sales]]</f>
        <v>2.8204159446975827E-2</v>
      </c>
      <c r="CK33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5152.3479145228102</v>
      </c>
      <c r="CL336" s="79">
        <f>Table6[[#This Row],[sales]]-CK336</f>
        <v>271.82326594321603</v>
      </c>
      <c r="CM336">
        <f>ABS(Table6[[#This Row],[sales]]-CK336)/Table6[[#This Row],[sales]]</f>
        <v>5.0113327345222516E-2</v>
      </c>
      <c r="CN33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7171.9216901994796</v>
      </c>
      <c r="CO336" s="79">
        <f>Table6[[#This Row],[sales]]-CN336</f>
        <v>-1747.7505097334533</v>
      </c>
      <c r="CP336">
        <f>ABS(Table6[[#This Row],[sales]]-CN336)/Table6[[#This Row],[sales]]</f>
        <v>0.32221521990817636</v>
      </c>
      <c r="CQ33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6528.667230889323</v>
      </c>
      <c r="CR336" s="79">
        <f>Table6[[#This Row],[sales]]-CQ336</f>
        <v>-1104.4960504232968</v>
      </c>
      <c r="CS336">
        <f>ABS(Table6[[#This Row],[sales]]-CQ336)/Table6[[#This Row],[sales]]</f>
        <v>0.20362485136916386</v>
      </c>
    </row>
    <row r="337" spans="1:97" x14ac:dyDescent="0.2">
      <c r="A337">
        <v>336</v>
      </c>
      <c r="B337" t="s">
        <v>480</v>
      </c>
      <c r="C337" s="5">
        <v>42883</v>
      </c>
      <c r="D337" s="6">
        <v>1193.1917314936745</v>
      </c>
      <c r="E337" s="8">
        <f>YEAR(Table6[[#This Row],[Date]])</f>
        <v>2017</v>
      </c>
      <c r="F337" s="6">
        <f>Table6[[#This Row],[TV_State]]+Table6[[#This Row],[Radio_State]]+Table6[[#This Row],[Online]]</f>
        <v>1854.8420849261199</v>
      </c>
      <c r="G337" s="6">
        <f t="shared" si="135"/>
        <v>1421.5012241708023</v>
      </c>
      <c r="H337" s="6">
        <f>LN(Table6[[#This Row],[PROF TV LING]])</f>
        <v>7.2594687922730978</v>
      </c>
      <c r="I337" s="6">
        <f t="shared" si="136"/>
        <v>7.084387122926401</v>
      </c>
      <c r="J337" s="6">
        <v>176.76914540647036</v>
      </c>
      <c r="K337" s="6">
        <f t="shared" si="141"/>
        <v>178.81749680158572</v>
      </c>
      <c r="L337" s="6">
        <f>0.5*J336+0.5*Table6[[#This Row],[Radio_State]]</f>
        <v>175.8940506272304</v>
      </c>
      <c r="M337" s="6">
        <f>LN(Table6[[#This Row],[RADIO LINGERING ]])</f>
        <v>5.1698818286998334</v>
      </c>
      <c r="N337" s="6">
        <f t="shared" si="137"/>
        <v>5.1748446180419627</v>
      </c>
      <c r="O337" s="6">
        <v>484.88120802597501</v>
      </c>
      <c r="P337" s="6">
        <f t="shared" si="138"/>
        <v>466.46075693231523</v>
      </c>
      <c r="Q337" s="6">
        <f>0.3*O336+0.7*Table6[[#This Row],[Online]]</f>
        <v>477.95433362560391</v>
      </c>
      <c r="R337" s="6">
        <f>LN(Table6[[#This Row],[ONLINE LINGERING]])</f>
        <v>6.1695151915794595</v>
      </c>
      <c r="S337" s="6">
        <f t="shared" si="139"/>
        <v>6.1839039290315592</v>
      </c>
      <c r="T337" s="6">
        <v>5856.8113929101055</v>
      </c>
      <c r="U337" s="6">
        <f t="shared" si="140"/>
        <v>8.6753606035754025</v>
      </c>
      <c r="V337" s="8">
        <f>YEAR(Table6[[#This Row],[Date]])</f>
        <v>2017</v>
      </c>
      <c r="W337" s="8">
        <f>WEEKNUM(Table6[[#This Row],[Date]])</f>
        <v>22</v>
      </c>
      <c r="X337" t="s">
        <v>502</v>
      </c>
      <c r="Y337" s="9">
        <f>Table6[[#This Row],[LNTVLING]]+Table6[[#This Row],[LNRADIOLING]]+Table6[[#This Row],[LNONLINELING]]</f>
        <v>18.59886581255239</v>
      </c>
      <c r="Z337">
        <f t="shared" si="161"/>
        <v>1</v>
      </c>
      <c r="AA337">
        <f t="shared" si="142"/>
        <v>0</v>
      </c>
      <c r="AB337">
        <f t="shared" si="143"/>
        <v>0</v>
      </c>
      <c r="AC337">
        <f t="shared" si="144"/>
        <v>1</v>
      </c>
      <c r="AD337">
        <f t="shared" si="145"/>
        <v>0</v>
      </c>
      <c r="AE337">
        <f t="shared" si="146"/>
        <v>0</v>
      </c>
      <c r="AF337">
        <f t="shared" si="147"/>
        <v>0</v>
      </c>
      <c r="AG337" s="9">
        <f>'[1]1'!J$20+'[1]1'!J$21*Table6[[#This Row],[TV_State]]</f>
        <v>2503.1518784298751</v>
      </c>
      <c r="AH337" s="9">
        <f>Table6[[#This Row],[sales]]-Table6[[#This Row],[Pred_1]]</f>
        <v>3353.6595144802304</v>
      </c>
      <c r="AI337">
        <f>ABS(Table6[[#This Row],[Res_1]])/Table6[[#This Row],[sales]]</f>
        <v>0.57260841941059659</v>
      </c>
      <c r="AJ337" s="9">
        <f>'[1]2'!J$20+'[1]2'!J$21*Table6[[#This Row],[Radio_State]]</f>
        <v>2490.3080408952642</v>
      </c>
      <c r="AK337" s="9">
        <f>Table6[[#This Row],[sales]]-Table6[[#This Row],[ Pred_2 ]]</f>
        <v>3366.5033520148413</v>
      </c>
      <c r="AL337">
        <f>ABS(Table6[[#This Row],[ Res_2 ]])/Table6[[#This Row],[sales]]</f>
        <v>0.5748013938249954</v>
      </c>
      <c r="AM337" s="10">
        <f>'[1]3'!J$20+'[1]3'!J$21*Data!O337</f>
        <v>4602.0446337892236</v>
      </c>
      <c r="AN337" s="9">
        <f>Table6[[#This Row],[sales]]-Table6[[#This Row],[Pred_3]]</f>
        <v>1254.7667591208819</v>
      </c>
      <c r="AO337" s="9">
        <f>ABS(Table6[[#This Row],[Res_3]])/Table6[[#This Row],[sales]]</f>
        <v>0.21424059525629</v>
      </c>
      <c r="AP337" s="9">
        <f>'[1]4'!L$21+'[1]4'!L$27*Table6[[#This Row],[TV_State]]+'[1]4'!L$22*Table6[[#This Row],[NJ_DUM]]+'[1]4'!L$23*Table6[[#This Row],[NY_DUM]]+'[1]4'!L$24*Table6[[#This Row],[PA_DUM]]+'[1]4'!L$25*Table6[[#This Row],[CT_DUM]]+'[1]4'!L$26*Table6[[#This Row],[DL_DUM]]</f>
        <v>501.02499592965017</v>
      </c>
      <c r="AQ337" s="9">
        <f>Table6[[#This Row],[sales]]-Table6[[#This Row],[Pred_4]]</f>
        <v>5355.7863969804557</v>
      </c>
      <c r="AR337">
        <f>ABS(Table6[[#This Row],[Res_4]]/Table6[[#This Row],[sales]])</f>
        <v>0.91445430588115584</v>
      </c>
      <c r="AS337" s="9">
        <f>'[1]5'!L$20+'[1]5'!L$26*Table6[[#This Row],[Radio_State]]+'[1]5'!L$21*Table6[[#This Row],[NJ_DUM]]+'[1]5'!L$22*Table6[[#This Row],[NY_DUM]]+'[1]5'!L$23*Table6[[#This Row],[PA_DUM]]+'[1]5'!L$24*Table6[[#This Row],[CT_DUM]]+'[1]5'!L$25*Table6[[#This Row],[DL_DUM]]</f>
        <v>507.78722494897062</v>
      </c>
      <c r="AT337" s="9">
        <f>Table6[[#This Row],[sales]]-Table6[[#This Row],[Pred_5]]</f>
        <v>5349.0241679611345</v>
      </c>
      <c r="AU337" s="9">
        <f>ABS(Table6[[#This Row],[Red_5]]/Table6[[#This Row],[sales]])</f>
        <v>0.91329971363536366</v>
      </c>
      <c r="AV337" s="9">
        <f>'[1]6'!L$20+'[1]6'!L$26*Table6[[#This Row],[Online]]+'[1]6'!L$21*Table6[[#This Row],[NJ_DUM]]+'[1]6'!L$22*Table6[[#This Row],[NY_DUM]]+'[1]6'!L$23*Table6[[#This Row],[PA_DUM]]+'[1]6'!L$24*Table6[[#This Row],[CT_DUM]]+'[1]6'!L$25*Table6[[#This Row],[DL_DUM]]</f>
        <v>2104.3741117576565</v>
      </c>
      <c r="AW337" s="9">
        <f>Table6[[#This Row],[sales]]-Table6[[#This Row],[Pred_6]]</f>
        <v>3752.437281152449</v>
      </c>
      <c r="AX337" s="9">
        <f>ABS(Table6[[#This Row],[Red_6]]/Table6[[#This Row],[sales]])</f>
        <v>0.64069628154577729</v>
      </c>
      <c r="AY337" s="9">
        <f>'[1]7'!L$21+'[1]7'!L$27*Table6[[#This Row],[LNTV]]+'[1]7'!L$22*Table6[[#This Row],[NJ_DUM]]+'[1]7'!L$23*Table6[[#This Row],[NY_DUM]]+'[1]7'!L$24*Table6[[#This Row],[PA_DUM]]+'[1]7'!L$25*Table6[[#This Row],[CT_DUM]]+'[1]7'!L$26*Table6[[#This Row],[DL_DUM]]</f>
        <v>5.9297020368057396</v>
      </c>
      <c r="AZ337" s="9">
        <f>Table6[[#This Row],[sales]]-Table6[[#This Row],[Pred_7]]</f>
        <v>5850.8816908732997</v>
      </c>
      <c r="BA337" s="9">
        <f>ABS(Table6[[#This Row],[Red_7]]/Table6[[#This Row],[sales]])</f>
        <v>0.99898755455161425</v>
      </c>
      <c r="BB337" s="9">
        <f>'[1]8'!O$22+'[1]8'!O$28*Table6[[#This Row],[LNRADIOLING]]+'[1]8'!O$23*Table6[[#This Row],[DL_DUM]]+'[1]8'!O$24*Table6[[#This Row],[CT_DUM]]+'[1]8'!O$25*Table6[[#This Row],[PA_DUM]]+'[1]8'!O$26*Table6[[#This Row],[NY_DUM]]+'[1]8'!O$27*Table6[[#This Row],[NJ_DUM]]</f>
        <v>8.2650102029684636</v>
      </c>
      <c r="BC337" s="9">
        <f>Table6[[#This Row],[sales]]-Table6[[#This Row],[Pred_8]]</f>
        <v>5848.5463827071371</v>
      </c>
      <c r="BD337" s="9">
        <f>ABS(Table6[[#This Row],[Red_8]]/Table6[[#This Row],[sales]])</f>
        <v>0.9985888208363729</v>
      </c>
      <c r="BE337" s="9">
        <f>'[1]9'!M$19+'[1]9'!M$21*Table6[[#This Row],[LNONLINE]]+'[1]9'!M$20*Table6[[#This Row],[DL_DUM]]+'[1]9'!M$22*Table6[[#This Row],[CT_DUM]]+'[1]9'!M$23*Table6[[#This Row],[PA_DUM]]+'[1]9'!M$24*Table6[[#This Row],[NY_DUM]]+'[1]9'!M$25*Table6[[#This Row],[NJ_DUM]]</f>
        <v>8.5482007468147145</v>
      </c>
      <c r="BF337" s="9">
        <f>Table6[[#This Row],[sales]]-Table6[[#This Row],[Pred_9]]</f>
        <v>5848.263192163291</v>
      </c>
      <c r="BG337" s="9">
        <f>ABS(Table6[[#This Row],[Red_9]]/Table6[[#This Row],[sales]])</f>
        <v>0.99854046849499667</v>
      </c>
      <c r="BH337" s="9">
        <f>'[1]10'!P$22+'[1]10'!P$30*Table6[[#This Row],[LNTV]]+'[1]10'!P$29*Table6[[#This Row],[LNRADIOLING]]+'[1]10'!P$24*Table6[[#This Row],[LNONLINELING]]+'[1]10'!P$23*Table6[[#This Row],[DL_DUM]]+'[1]10'!P$25*Table6[[#This Row],[CT_DUM]]+'[1]10'!P$26*Table6[[#This Row],[PA_DUM]]+'[1]10'!P$27*Table6[[#This Row],[NY_DUM]]+'[1]10'!P$28*Table6[[#This Row],[NJ_DUM]]</f>
        <v>8.6824997485919422</v>
      </c>
      <c r="BI337" s="9">
        <f>Table6[[#This Row],[sales]]-Table6[[#This Row],[Pred_10]]</f>
        <v>5848.1288931615136</v>
      </c>
      <c r="BJ337" s="45">
        <f>ABS(Table6[[#This Row],[Red_10]]/Table6[[#This Row],[sales]])</f>
        <v>0.99851753809946786</v>
      </c>
      <c r="BK337" s="9">
        <f>'[1]11'!P$32+'[1]11'!P$40*Table6[[#This Row],[LNONLINELING]]+'[1]11'!P$39*Table6[[#This Row],[LNRADIOLING]]+'[1]11'!P$38*Table6[[#This Row],[LNTVLING]]+'[1]11'!P$33*Table6[[#This Row],[DL_DUM]]+'[1]11'!P$34*Table6[[#This Row],[CT_DUM]]+'[1]11'!P$35*Table6[[#This Row],[PA_DUM]]+'[1]11'!P$36*Table6[[#This Row],[NY_DUM]]+'[1]11'!P$37*Table6[[#This Row],[NJ_DUM]]</f>
        <v>8.7045439095054711</v>
      </c>
      <c r="BL337" s="9">
        <f>Table6[[#This Row],[sales]]-Table6[[#This Row],[ Pred_11]]</f>
        <v>5848.1068490006001</v>
      </c>
      <c r="BM337" s="47">
        <f>ABS(Table6[[#This Row],[ Red_11]]/Table6[[#This Row],[sales]])</f>
        <v>0.99851377424923693</v>
      </c>
      <c r="BN337" s="9">
        <f>'[1]12'!K$22+'[1]12'!K$28*Table6[[#This Row],[COMBINE LN LING]]+'[1]12'!K$23*Table6[[#This Row],[DL_DUM]]+'[1]12'!K$24*Table6[[#This Row],[CT_DUM]]+'[1]12'!K$25*Table6[[#This Row],[PA_DUM]]+'[1]12'!K$26*Table6[[#This Row],[NY_DUM]]+'[1]12'!K$27*Table6[[#This Row],[NJ_DUM]]</f>
        <v>8.3181123878595322</v>
      </c>
      <c r="BO337" s="9">
        <f>Table6[[#This Row],[sales]]-Table6[[#This Row],[ Pred_12]]</f>
        <v>5848.4932805222461</v>
      </c>
      <c r="BP337" s="47">
        <f>ABS(Table6[[#This Row],[ Red_12]]/Table6[[#This Row],[sales]])</f>
        <v>0.99857975409658428</v>
      </c>
      <c r="BQ337">
        <f>LN(G337+'2019 Totals and Calculations'!C$18)</f>
        <v>7.4859094433644753</v>
      </c>
      <c r="BR337">
        <f>LN(Table6[[#This Row],[PROF RADIO]]+'2019 Totals and Calculations'!D$18)</f>
        <v>5.4871752775572826</v>
      </c>
      <c r="BS337">
        <f>LN(Table6[[#This Row],[ONLINE LINGERING]]+'2019 Totals and Calculations'!E$18)</f>
        <v>6.2573451177028181</v>
      </c>
      <c r="BT337">
        <f>MONTH(Table6[[#This Row],[Date]])</f>
        <v>5</v>
      </c>
      <c r="BU337">
        <f t="shared" si="148"/>
        <v>0</v>
      </c>
      <c r="BV337">
        <f t="shared" si="149"/>
        <v>0</v>
      </c>
      <c r="BW337">
        <f t="shared" si="150"/>
        <v>0</v>
      </c>
      <c r="BX337">
        <f t="shared" si="151"/>
        <v>0</v>
      </c>
      <c r="BY337">
        <f t="shared" si="152"/>
        <v>1</v>
      </c>
      <c r="BZ337">
        <f t="shared" si="153"/>
        <v>0</v>
      </c>
      <c r="CA337">
        <f t="shared" si="154"/>
        <v>0</v>
      </c>
      <c r="CB337">
        <f t="shared" si="155"/>
        <v>0</v>
      </c>
      <c r="CC337">
        <f t="shared" si="156"/>
        <v>0</v>
      </c>
      <c r="CD337">
        <f t="shared" si="157"/>
        <v>0</v>
      </c>
      <c r="CE337">
        <f t="shared" si="158"/>
        <v>0</v>
      </c>
      <c r="CF337">
        <f t="shared" si="159"/>
        <v>0</v>
      </c>
      <c r="CG337">
        <f t="shared" si="160"/>
        <v>22</v>
      </c>
      <c r="CH33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5503.9182643108106</v>
      </c>
      <c r="CI337" s="79">
        <f>Table6[[#This Row],[sales]]-CH337</f>
        <v>352.89312859929487</v>
      </c>
      <c r="CJ337">
        <f>ABS(Table6[[#This Row],[sales]]-CH337)/Table6[[#This Row],[sales]]</f>
        <v>6.025345617693708E-2</v>
      </c>
      <c r="CK33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5150.6954264386477</v>
      </c>
      <c r="CL337" s="79">
        <f>Table6[[#This Row],[sales]]-CK337</f>
        <v>706.1159664714578</v>
      </c>
      <c r="CM337">
        <f>ABS(Table6[[#This Row],[sales]]-CK337)/Table6[[#This Row],[sales]]</f>
        <v>0.12056320736676585</v>
      </c>
      <c r="CN33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7294.2880890861907</v>
      </c>
      <c r="CO337" s="79">
        <f>Table6[[#This Row],[sales]]-CN337</f>
        <v>-1437.4766961760852</v>
      </c>
      <c r="CP337">
        <f>ABS(Table6[[#This Row],[sales]]-CN337)/Table6[[#This Row],[sales]]</f>
        <v>0.24543674018873235</v>
      </c>
      <c r="CQ33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6589.0706431785866</v>
      </c>
      <c r="CR337" s="79">
        <f>Table6[[#This Row],[sales]]-CQ337</f>
        <v>-732.25925026848108</v>
      </c>
      <c r="CS337">
        <f>ABS(Table6[[#This Row],[sales]]-CQ337)/Table6[[#This Row],[sales]]</f>
        <v>0.12502694745384987</v>
      </c>
    </row>
    <row r="338" spans="1:97" x14ac:dyDescent="0.2">
      <c r="A338">
        <v>337</v>
      </c>
      <c r="B338" t="s">
        <v>480</v>
      </c>
      <c r="C338" s="5">
        <v>42890</v>
      </c>
      <c r="D338" s="6">
        <v>1205.1236488086115</v>
      </c>
      <c r="E338" s="8">
        <f>YEAR(Table6[[#This Row],[Date]])</f>
        <v>2017</v>
      </c>
      <c r="F338" s="6">
        <f>Table6[[#This Row],[TV_State]]+Table6[[#This Row],[Radio_State]]+Table6[[#This Row],[Online]]</f>
        <v>1873.3905057753814</v>
      </c>
      <c r="G338" s="6">
        <f t="shared" si="135"/>
        <v>1356.587951562145</v>
      </c>
      <c r="H338" s="6">
        <f>LN(Table6[[#This Row],[PROF TV LING]])</f>
        <v>7.2127279671236861</v>
      </c>
      <c r="I338" s="6">
        <f t="shared" si="136"/>
        <v>7.0943374537795689</v>
      </c>
      <c r="J338" s="6">
        <v>178.53683686053506</v>
      </c>
      <c r="K338" s="6">
        <f t="shared" si="141"/>
        <v>178.67716683106039</v>
      </c>
      <c r="L338" s="6">
        <f>0.5*J337+0.5*Table6[[#This Row],[Radio_State]]</f>
        <v>177.65299113350272</v>
      </c>
      <c r="M338" s="6">
        <f>LN(Table6[[#This Row],[RADIO LINGERING ]])</f>
        <v>5.1798321595530021</v>
      </c>
      <c r="N338" s="6">
        <f t="shared" si="137"/>
        <v>5.1847949488951306</v>
      </c>
      <c r="O338" s="6">
        <v>489.73002010623486</v>
      </c>
      <c r="P338" s="6">
        <f t="shared" si="138"/>
        <v>482.74924115405895</v>
      </c>
      <c r="Q338" s="6">
        <f>0.3*O337+0.7*Table6[[#This Row],[Online]]</f>
        <v>488.27537648215684</v>
      </c>
      <c r="R338" s="6">
        <f>LN(Table6[[#This Row],[ONLINE LINGERING]])</f>
        <v>6.1908795427679841</v>
      </c>
      <c r="S338" s="6">
        <f t="shared" si="139"/>
        <v>6.193854259884727</v>
      </c>
      <c r="T338" s="6">
        <v>6069.568902531134</v>
      </c>
      <c r="U338" s="6">
        <f t="shared" si="140"/>
        <v>8.7110428605316201</v>
      </c>
      <c r="V338" s="8">
        <f>YEAR(Table6[[#This Row],[Date]])</f>
        <v>2017</v>
      </c>
      <c r="W338" s="8">
        <f>WEEKNUM(Table6[[#This Row],[Date]])</f>
        <v>23</v>
      </c>
      <c r="X338" t="s">
        <v>503</v>
      </c>
      <c r="Y338" s="9">
        <f>Table6[[#This Row],[LNTVLING]]+Table6[[#This Row],[LNRADIOLING]]+Table6[[#This Row],[LNONLINELING]]</f>
        <v>18.583439669444672</v>
      </c>
      <c r="Z338">
        <f t="shared" si="161"/>
        <v>1</v>
      </c>
      <c r="AA338">
        <f t="shared" si="142"/>
        <v>0</v>
      </c>
      <c r="AB338">
        <f t="shared" si="143"/>
        <v>0</v>
      </c>
      <c r="AC338">
        <f t="shared" si="144"/>
        <v>1</v>
      </c>
      <c r="AD338">
        <f t="shared" si="145"/>
        <v>0</v>
      </c>
      <c r="AE338">
        <f t="shared" si="146"/>
        <v>0</v>
      </c>
      <c r="AF338">
        <f t="shared" si="147"/>
        <v>0</v>
      </c>
      <c r="AG338" s="9">
        <f>'[1]1'!J$20+'[1]1'!J$21*Table6[[#This Row],[TV_State]]</f>
        <v>2514.8860717596108</v>
      </c>
      <c r="AH338" s="9">
        <f>Table6[[#This Row],[sales]]-Table6[[#This Row],[Pred_1]]</f>
        <v>3554.6828307715232</v>
      </c>
      <c r="AI338">
        <f>ABS(Table6[[#This Row],[Res_1]])/Table6[[#This Row],[sales]]</f>
        <v>0.5856565577975642</v>
      </c>
      <c r="AJ338" s="9">
        <f>'[1]2'!J$20+'[1]2'!J$21*Table6[[#This Row],[Radio_State]]</f>
        <v>2498.0683032642419</v>
      </c>
      <c r="AK338" s="9">
        <f>Table6[[#This Row],[sales]]-Table6[[#This Row],[ Pred_2 ]]</f>
        <v>3571.5005992668921</v>
      </c>
      <c r="AL338">
        <f>ABS(Table6[[#This Row],[ Res_2 ]])/Table6[[#This Row],[sales]]</f>
        <v>0.58842739189887172</v>
      </c>
      <c r="AM338" s="10">
        <f>'[1]3'!J$20+'[1]3'!J$21*Data!O338</f>
        <v>4630.0577783098679</v>
      </c>
      <c r="AN338" s="9">
        <f>Table6[[#This Row],[sales]]-Table6[[#This Row],[Pred_3]]</f>
        <v>1439.5111242212661</v>
      </c>
      <c r="AO338" s="9">
        <f>ABS(Table6[[#This Row],[Res_3]])/Table6[[#This Row],[sales]]</f>
        <v>0.23716859423425618</v>
      </c>
      <c r="AP338" s="9">
        <f>'[1]4'!L$21+'[1]4'!L$27*Table6[[#This Row],[TV_State]]+'[1]4'!L$22*Table6[[#This Row],[NJ_DUM]]+'[1]4'!L$23*Table6[[#This Row],[NY_DUM]]+'[1]4'!L$24*Table6[[#This Row],[PA_DUM]]+'[1]4'!L$25*Table6[[#This Row],[CT_DUM]]+'[1]4'!L$26*Table6[[#This Row],[DL_DUM]]</f>
        <v>503.65694594548853</v>
      </c>
      <c r="AQ338" s="9">
        <f>Table6[[#This Row],[sales]]-Table6[[#This Row],[Pred_4]]</f>
        <v>5565.9119565856454</v>
      </c>
      <c r="AR338">
        <f>ABS(Table6[[#This Row],[Res_4]]/Table6[[#This Row],[sales]])</f>
        <v>0.9170193214652439</v>
      </c>
      <c r="AS338" s="9">
        <f>'[1]5'!L$20+'[1]5'!L$26*Table6[[#This Row],[Radio_State]]+'[1]5'!L$21*Table6[[#This Row],[NJ_DUM]]+'[1]5'!L$22*Table6[[#This Row],[NY_DUM]]+'[1]5'!L$23*Table6[[#This Row],[PA_DUM]]+'[1]5'!L$24*Table6[[#This Row],[CT_DUM]]+'[1]5'!L$25*Table6[[#This Row],[DL_DUM]]</f>
        <v>510.90118191518985</v>
      </c>
      <c r="AT338" s="9">
        <f>Table6[[#This Row],[sales]]-Table6[[#This Row],[Pred_5]]</f>
        <v>5558.6677206159438</v>
      </c>
      <c r="AU338" s="9">
        <f>ABS(Table6[[#This Row],[Red_5]]/Table6[[#This Row],[sales]])</f>
        <v>0.91582578761036326</v>
      </c>
      <c r="AV338" s="9">
        <f>'[1]6'!L$20+'[1]6'!L$26*Table6[[#This Row],[Online]]+'[1]6'!L$21*Table6[[#This Row],[NJ_DUM]]+'[1]6'!L$22*Table6[[#This Row],[NY_DUM]]+'[1]6'!L$23*Table6[[#This Row],[PA_DUM]]+'[1]6'!L$24*Table6[[#This Row],[CT_DUM]]+'[1]6'!L$25*Table6[[#This Row],[DL_DUM]]</f>
        <v>2125.4773908870984</v>
      </c>
      <c r="AW338" s="9">
        <f>Table6[[#This Row],[sales]]-Table6[[#This Row],[Pred_6]]</f>
        <v>3944.0915116440356</v>
      </c>
      <c r="AX338" s="9">
        <f>ABS(Table6[[#This Row],[Red_6]]/Table6[[#This Row],[sales]])</f>
        <v>0.64981410953243635</v>
      </c>
      <c r="AY338" s="9">
        <f>'[1]7'!L$21+'[1]7'!L$27*Table6[[#This Row],[LNTV]]+'[1]7'!L$22*Table6[[#This Row],[NJ_DUM]]+'[1]7'!L$23*Table6[[#This Row],[NY_DUM]]+'[1]7'!L$24*Table6[[#This Row],[PA_DUM]]+'[1]7'!L$25*Table6[[#This Row],[CT_DUM]]+'[1]7'!L$26*Table6[[#This Row],[DL_DUM]]</f>
        <v>5.9308033840957401</v>
      </c>
      <c r="AZ338" s="9">
        <f>Table6[[#This Row],[sales]]-Table6[[#This Row],[Pred_7]]</f>
        <v>6063.6380991470378</v>
      </c>
      <c r="BA338" s="9">
        <f>ABS(Table6[[#This Row],[Red_7]]/Table6[[#This Row],[sales]])</f>
        <v>0.99902286249990124</v>
      </c>
      <c r="BB338" s="9">
        <f>'[1]8'!O$22+'[1]8'!O$28*Table6[[#This Row],[LNRADIOLING]]+'[1]8'!O$23*Table6[[#This Row],[DL_DUM]]+'[1]8'!O$24*Table6[[#This Row],[CT_DUM]]+'[1]8'!O$25*Table6[[#This Row],[PA_DUM]]+'[1]8'!O$26*Table6[[#This Row],[NY_DUM]]+'[1]8'!O$27*Table6[[#This Row],[NJ_DUM]]</f>
        <v>8.2657200689722394</v>
      </c>
      <c r="BC338" s="9">
        <f>Table6[[#This Row],[sales]]-Table6[[#This Row],[Pred_8]]</f>
        <v>6061.3031824621621</v>
      </c>
      <c r="BD338" s="9">
        <f>ABS(Table6[[#This Row],[Red_8]]/Table6[[#This Row],[sales]])</f>
        <v>0.9986381701564464</v>
      </c>
      <c r="BE338" s="9">
        <f>'[1]9'!M$19+'[1]9'!M$21*Table6[[#This Row],[LNONLINE]]+'[1]9'!M$20*Table6[[#This Row],[DL_DUM]]+'[1]9'!M$22*Table6[[#This Row],[CT_DUM]]+'[1]9'!M$23*Table6[[#This Row],[PA_DUM]]+'[1]9'!M$24*Table6[[#This Row],[NY_DUM]]+'[1]9'!M$25*Table6[[#This Row],[NJ_DUM]]</f>
        <v>8.5513511951460472</v>
      </c>
      <c r="BF338" s="9">
        <f>Table6[[#This Row],[sales]]-Table6[[#This Row],[Pred_9]]</f>
        <v>6061.0175513359882</v>
      </c>
      <c r="BG338" s="9">
        <f>ABS(Table6[[#This Row],[Red_9]]/Table6[[#This Row],[sales]])</f>
        <v>0.99859111061552008</v>
      </c>
      <c r="BH338" s="9">
        <f>'[1]10'!P$22+'[1]10'!P$30*Table6[[#This Row],[LNTV]]+'[1]10'!P$29*Table6[[#This Row],[LNRADIOLING]]+'[1]10'!P$24*Table6[[#This Row],[LNONLINELING]]+'[1]10'!P$23*Table6[[#This Row],[DL_DUM]]+'[1]10'!P$25*Table6[[#This Row],[CT_DUM]]+'[1]10'!P$26*Table6[[#This Row],[PA_DUM]]+'[1]10'!P$27*Table6[[#This Row],[NY_DUM]]+'[1]10'!P$28*Table6[[#This Row],[NJ_DUM]]</f>
        <v>8.6887428789733363</v>
      </c>
      <c r="BI338" s="9">
        <f>Table6[[#This Row],[sales]]-Table6[[#This Row],[Pred_10]]</f>
        <v>6060.8801596521607</v>
      </c>
      <c r="BJ338" s="45">
        <f>ABS(Table6[[#This Row],[Red_10]]/Table6[[#This Row],[sales]])</f>
        <v>0.99856847446358998</v>
      </c>
      <c r="BK338" s="9">
        <f>'[1]11'!P$32+'[1]11'!P$40*Table6[[#This Row],[LNONLINELING]]+'[1]11'!P$39*Table6[[#This Row],[LNRADIOLING]]+'[1]11'!P$38*Table6[[#This Row],[LNTVLING]]+'[1]11'!P$33*Table6[[#This Row],[DL_DUM]]+'[1]11'!P$34*Table6[[#This Row],[CT_DUM]]+'[1]11'!P$35*Table6[[#This Row],[PA_DUM]]+'[1]11'!P$36*Table6[[#This Row],[NY_DUM]]+'[1]11'!P$37*Table6[[#This Row],[NJ_DUM]]</f>
        <v>8.7202426320829804</v>
      </c>
      <c r="BL338" s="9">
        <f>Table6[[#This Row],[sales]]-Table6[[#This Row],[ Pred_11]]</f>
        <v>6060.8486598990512</v>
      </c>
      <c r="BM338" s="47">
        <f>ABS(Table6[[#This Row],[ Red_11]]/Table6[[#This Row],[sales]])</f>
        <v>0.99856328467933753</v>
      </c>
      <c r="BN338" s="9">
        <f>'[1]12'!K$22+'[1]12'!K$28*Table6[[#This Row],[COMBINE LN LING]]+'[1]12'!K$23*Table6[[#This Row],[DL_DUM]]+'[1]12'!K$24*Table6[[#This Row],[CT_DUM]]+'[1]12'!K$25*Table6[[#This Row],[PA_DUM]]+'[1]12'!K$26*Table6[[#This Row],[NY_DUM]]+'[1]12'!K$27*Table6[[#This Row],[NJ_DUM]]</f>
        <v>8.3166278394702466</v>
      </c>
      <c r="BO338" s="9">
        <f>Table6[[#This Row],[sales]]-Table6[[#This Row],[ Pred_12]]</f>
        <v>6061.2522746916638</v>
      </c>
      <c r="BP338" s="47">
        <f>ABS(Table6[[#This Row],[ Red_12]]/Table6[[#This Row],[sales]])</f>
        <v>0.99862978277814729</v>
      </c>
      <c r="BQ338">
        <f>LN(G338+'2019 Totals and Calculations'!C$18)</f>
        <v>7.4488179985087299</v>
      </c>
      <c r="BR338">
        <f>LN(Table6[[#This Row],[PROF RADIO]]+'2019 Totals and Calculations'!D$18)</f>
        <v>5.4865942099563068</v>
      </c>
      <c r="BS338">
        <f>LN(Table6[[#This Row],[ONLINE LINGERING]]+'2019 Totals and Calculations'!E$18)</f>
        <v>6.2769305544510186</v>
      </c>
      <c r="BT338">
        <f>MONTH(Table6[[#This Row],[Date]])</f>
        <v>6</v>
      </c>
      <c r="BU338">
        <f t="shared" si="148"/>
        <v>0</v>
      </c>
      <c r="BV338">
        <f t="shared" si="149"/>
        <v>0</v>
      </c>
      <c r="BW338">
        <f t="shared" si="150"/>
        <v>0</v>
      </c>
      <c r="BX338">
        <f t="shared" si="151"/>
        <v>0</v>
      </c>
      <c r="BY338">
        <f t="shared" si="152"/>
        <v>0</v>
      </c>
      <c r="BZ338">
        <f t="shared" si="153"/>
        <v>1</v>
      </c>
      <c r="CA338">
        <f t="shared" si="154"/>
        <v>0</v>
      </c>
      <c r="CB338">
        <f t="shared" si="155"/>
        <v>0</v>
      </c>
      <c r="CC338">
        <f t="shared" si="156"/>
        <v>0</v>
      </c>
      <c r="CD338">
        <f t="shared" si="157"/>
        <v>0</v>
      </c>
      <c r="CE338">
        <f t="shared" si="158"/>
        <v>0</v>
      </c>
      <c r="CF338">
        <f t="shared" si="159"/>
        <v>0</v>
      </c>
      <c r="CG338">
        <f t="shared" si="160"/>
        <v>23</v>
      </c>
      <c r="CH33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5757.6948432587378</v>
      </c>
      <c r="CI338" s="79">
        <f>Table6[[#This Row],[sales]]-CH338</f>
        <v>311.87405927239615</v>
      </c>
      <c r="CJ338">
        <f>ABS(Table6[[#This Row],[sales]]-CH338)/Table6[[#This Row],[sales]]</f>
        <v>5.1383230717149994E-2</v>
      </c>
      <c r="CK33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5430.6984679643183</v>
      </c>
      <c r="CL338" s="79">
        <f>Table6[[#This Row],[sales]]-CK338</f>
        <v>638.87043456681567</v>
      </c>
      <c r="CM338">
        <f>ABS(Table6[[#This Row],[sales]]-CK338)/Table6[[#This Row],[sales]]</f>
        <v>0.10525795897965565</v>
      </c>
      <c r="CN33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7399.7455161871721</v>
      </c>
      <c r="CO338" s="79">
        <f>Table6[[#This Row],[sales]]-CN338</f>
        <v>-1330.1766136560382</v>
      </c>
      <c r="CP338">
        <f>ABS(Table6[[#This Row],[sales]]-CN338)/Table6[[#This Row],[sales]]</f>
        <v>0.21915503967692457</v>
      </c>
      <c r="CQ33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6590.4941206372296</v>
      </c>
      <c r="CR338" s="79">
        <f>Table6[[#This Row],[sales]]-CQ338</f>
        <v>-520.9252181060956</v>
      </c>
      <c r="CS338">
        <f>ABS(Table6[[#This Row],[sales]]-CQ338)/Table6[[#This Row],[sales]]</f>
        <v>8.5825735974240147E-2</v>
      </c>
    </row>
    <row r="339" spans="1:97" x14ac:dyDescent="0.2">
      <c r="A339">
        <v>338</v>
      </c>
      <c r="B339" t="s">
        <v>480</v>
      </c>
      <c r="C339" s="5">
        <v>42897</v>
      </c>
      <c r="D339" s="6">
        <v>1217.1748852966975</v>
      </c>
      <c r="E339" s="8">
        <f>YEAR(Table6[[#This Row],[Date]])</f>
        <v>2017</v>
      </c>
      <c r="F339" s="6">
        <f>Table6[[#This Row],[TV_State]]+Table6[[#This Row],[Radio_State]]+Table6[[#This Row],[Online]]</f>
        <v>1892.124410833135</v>
      </c>
      <c r="G339" s="6">
        <f t="shared" si="135"/>
        <v>1314.7640316825107</v>
      </c>
      <c r="H339" s="6">
        <f>LN(Table6[[#This Row],[PROF TV LING]])</f>
        <v>7.1814124849224941</v>
      </c>
      <c r="I339" s="6">
        <f t="shared" si="136"/>
        <v>7.1042877846327368</v>
      </c>
      <c r="J339" s="6">
        <v>180.32220522914037</v>
      </c>
      <c r="K339" s="6">
        <f t="shared" si="141"/>
        <v>179.49968603010038</v>
      </c>
      <c r="L339" s="6">
        <f>0.5*J338+0.5*Table6[[#This Row],[Radio_State]]</f>
        <v>179.42952104483771</v>
      </c>
      <c r="M339" s="6">
        <f>LN(Table6[[#This Row],[RADIO LINGERING ]])</f>
        <v>5.18978249040617</v>
      </c>
      <c r="N339" s="6">
        <f t="shared" si="137"/>
        <v>5.1947452797482985</v>
      </c>
      <c r="O339" s="6">
        <v>494.62732030729717</v>
      </c>
      <c r="P339" s="6">
        <f t="shared" si="138"/>
        <v>491.06389656132569</v>
      </c>
      <c r="Q339" s="6">
        <f>0.3*O338+0.7*Table6[[#This Row],[Online]]</f>
        <v>493.15813024697843</v>
      </c>
      <c r="R339" s="6">
        <f>LN(Table6[[#This Row],[ONLINE LINGERING]])</f>
        <v>6.2008298736211529</v>
      </c>
      <c r="S339" s="6">
        <f t="shared" si="139"/>
        <v>6.2038045907378958</v>
      </c>
      <c r="T339" s="6">
        <v>5997.0310095400746</v>
      </c>
      <c r="U339" s="6">
        <f t="shared" si="140"/>
        <v>8.6990197939972411</v>
      </c>
      <c r="V339" s="8">
        <f>YEAR(Table6[[#This Row],[Date]])</f>
        <v>2017</v>
      </c>
      <c r="W339" s="8">
        <f>WEEKNUM(Table6[[#This Row],[Date]])</f>
        <v>24</v>
      </c>
      <c r="X339" t="s">
        <v>504</v>
      </c>
      <c r="Y339" s="9">
        <f>Table6[[#This Row],[LNTVLING]]+Table6[[#This Row],[LNRADIOLING]]+Table6[[#This Row],[LNONLINELING]]</f>
        <v>18.572024848949816</v>
      </c>
      <c r="Z339">
        <f t="shared" si="161"/>
        <v>1</v>
      </c>
      <c r="AA339">
        <f t="shared" si="142"/>
        <v>0</v>
      </c>
      <c r="AB339">
        <f t="shared" si="143"/>
        <v>0</v>
      </c>
      <c r="AC339">
        <f t="shared" si="144"/>
        <v>1</v>
      </c>
      <c r="AD339">
        <f t="shared" si="145"/>
        <v>0</v>
      </c>
      <c r="AE339">
        <f t="shared" si="146"/>
        <v>0</v>
      </c>
      <c r="AF339">
        <f t="shared" si="147"/>
        <v>0</v>
      </c>
      <c r="AG339" s="9">
        <f>'[1]1'!J$20+'[1]1'!J$21*Table6[[#This Row],[TV_State]]</f>
        <v>2526.7376070226437</v>
      </c>
      <c r="AH339" s="9">
        <f>Table6[[#This Row],[sales]]-Table6[[#This Row],[Pred_1]]</f>
        <v>3470.2934025174309</v>
      </c>
      <c r="AI339">
        <f>ABS(Table6[[#This Row],[Res_1]])/Table6[[#This Row],[sales]]</f>
        <v>0.57866857733383226</v>
      </c>
      <c r="AJ339" s="9">
        <f>'[1]2'!J$20+'[1]2'!J$21*Table6[[#This Row],[Radio_State]]</f>
        <v>2505.906168256909</v>
      </c>
      <c r="AK339" s="9">
        <f>Table6[[#This Row],[sales]]-Table6[[#This Row],[ Pred_2 ]]</f>
        <v>3491.1248412831656</v>
      </c>
      <c r="AL339">
        <f>ABS(Table6[[#This Row],[ Res_2 ]])/Table6[[#This Row],[sales]]</f>
        <v>0.58214220265486127</v>
      </c>
      <c r="AM339" s="10">
        <f>'[1]3'!J$20+'[1]3'!J$21*Data!O339</f>
        <v>4658.3510542757176</v>
      </c>
      <c r="AN339" s="9">
        <f>Table6[[#This Row],[sales]]-Table6[[#This Row],[Pred_3]]</f>
        <v>1338.679955264357</v>
      </c>
      <c r="AO339" s="9">
        <f>ABS(Table6[[#This Row],[Res_3]])/Table6[[#This Row],[sales]]</f>
        <v>0.22322378409162558</v>
      </c>
      <c r="AP339" s="9">
        <f>'[1]4'!L$21+'[1]4'!L$27*Table6[[#This Row],[TV_State]]+'[1]4'!L$22*Table6[[#This Row],[NJ_DUM]]+'[1]4'!L$23*Table6[[#This Row],[NY_DUM]]+'[1]4'!L$24*Table6[[#This Row],[PA_DUM]]+'[1]4'!L$25*Table6[[#This Row],[CT_DUM]]+'[1]4'!L$26*Table6[[#This Row],[DL_DUM]]</f>
        <v>506.31521546148514</v>
      </c>
      <c r="AQ339" s="9">
        <f>Table6[[#This Row],[sales]]-Table6[[#This Row],[Pred_4]]</f>
        <v>5490.7157940785892</v>
      </c>
      <c r="AR339">
        <f>ABS(Table6[[#This Row],[Res_4]]/Table6[[#This Row],[sales]])</f>
        <v>0.91557235327680653</v>
      </c>
      <c r="AS339" s="9">
        <f>'[1]5'!L$20+'[1]5'!L$26*Table6[[#This Row],[Radio_State]]+'[1]5'!L$21*Table6[[#This Row],[NJ_DUM]]+'[1]5'!L$22*Table6[[#This Row],[NY_DUM]]+'[1]5'!L$23*Table6[[#This Row],[PA_DUM]]+'[1]5'!L$24*Table6[[#This Row],[CT_DUM]]+'[1]5'!L$25*Table6[[#This Row],[DL_DUM]]</f>
        <v>514.0462784510712</v>
      </c>
      <c r="AT339" s="9">
        <f>Table6[[#This Row],[sales]]-Table6[[#This Row],[Pred_5]]</f>
        <v>5482.9847310890036</v>
      </c>
      <c r="AU339" s="9">
        <f>ABS(Table6[[#This Row],[Red_5]]/Table6[[#This Row],[sales]])</f>
        <v>0.91428320486698733</v>
      </c>
      <c r="AV339" s="9">
        <f>'[1]6'!L$20+'[1]6'!L$26*Table6[[#This Row],[Online]]+'[1]6'!L$21*Table6[[#This Row],[NJ_DUM]]+'[1]6'!L$22*Table6[[#This Row],[NY_DUM]]+'[1]6'!L$23*Table6[[#This Row],[PA_DUM]]+'[1]6'!L$24*Table6[[#This Row],[CT_DUM]]+'[1]6'!L$25*Table6[[#This Row],[DL_DUM]]</f>
        <v>2146.7917028078336</v>
      </c>
      <c r="AW339" s="9">
        <f>Table6[[#This Row],[sales]]-Table6[[#This Row],[Pred_6]]</f>
        <v>3850.2393067322409</v>
      </c>
      <c r="AX339" s="9">
        <f>ABS(Table6[[#This Row],[Red_6]]/Table6[[#This Row],[sales]])</f>
        <v>0.64202424509849654</v>
      </c>
      <c r="AY339" s="9">
        <f>'[1]7'!L$21+'[1]7'!L$27*Table6[[#This Row],[LNTV]]+'[1]7'!L$22*Table6[[#This Row],[NJ_DUM]]+'[1]7'!L$23*Table6[[#This Row],[NY_DUM]]+'[1]7'!L$24*Table6[[#This Row],[PA_DUM]]+'[1]7'!L$25*Table6[[#This Row],[CT_DUM]]+'[1]7'!L$26*Table6[[#This Row],[DL_DUM]]</f>
        <v>5.9319047313857407</v>
      </c>
      <c r="AZ339" s="9">
        <f>Table6[[#This Row],[sales]]-Table6[[#This Row],[Pred_7]]</f>
        <v>5991.0991048086889</v>
      </c>
      <c r="BA339" s="9">
        <f>ABS(Table6[[#This Row],[Red_7]]/Table6[[#This Row],[sales]])</f>
        <v>0.99901085975344317</v>
      </c>
      <c r="BB339" s="9">
        <f>'[1]8'!O$22+'[1]8'!O$28*Table6[[#This Row],[LNRADIOLING]]+'[1]8'!O$23*Table6[[#This Row],[DL_DUM]]+'[1]8'!O$24*Table6[[#This Row],[CT_DUM]]+'[1]8'!O$25*Table6[[#This Row],[PA_DUM]]+'[1]8'!O$26*Table6[[#This Row],[NY_DUM]]+'[1]8'!O$27*Table6[[#This Row],[NJ_DUM]]</f>
        <v>8.2664299349760171</v>
      </c>
      <c r="BC339" s="9">
        <f>Table6[[#This Row],[sales]]-Table6[[#This Row],[Pred_8]]</f>
        <v>5988.7645796050983</v>
      </c>
      <c r="BD339" s="9">
        <f>ABS(Table6[[#This Row],[Red_8]]/Table6[[#This Row],[sales]])</f>
        <v>0.99862157959133013</v>
      </c>
      <c r="BE339" s="9">
        <f>'[1]9'!M$19+'[1]9'!M$21*Table6[[#This Row],[LNONLINE]]+'[1]9'!M$20*Table6[[#This Row],[DL_DUM]]+'[1]9'!M$22*Table6[[#This Row],[CT_DUM]]+'[1]9'!M$23*Table6[[#This Row],[PA_DUM]]+'[1]9'!M$24*Table6[[#This Row],[NY_DUM]]+'[1]9'!M$25*Table6[[#This Row],[NJ_DUM]]</f>
        <v>8.55450164347738</v>
      </c>
      <c r="BF339" s="9">
        <f>Table6[[#This Row],[sales]]-Table6[[#This Row],[Pred_9]]</f>
        <v>5988.4765078965975</v>
      </c>
      <c r="BG339" s="9">
        <f>ABS(Table6[[#This Row],[Red_9]]/Table6[[#This Row],[sales]])</f>
        <v>0.99857354387031372</v>
      </c>
      <c r="BH339" s="9">
        <f>'[1]10'!P$22+'[1]10'!P$30*Table6[[#This Row],[LNTV]]+'[1]10'!P$29*Table6[[#This Row],[LNRADIOLING]]+'[1]10'!P$24*Table6[[#This Row],[LNONLINELING]]+'[1]10'!P$23*Table6[[#This Row],[DL_DUM]]+'[1]10'!P$25*Table6[[#This Row],[CT_DUM]]+'[1]10'!P$26*Table6[[#This Row],[PA_DUM]]+'[1]10'!P$27*Table6[[#This Row],[NY_DUM]]+'[1]10'!P$28*Table6[[#This Row],[NJ_DUM]]</f>
        <v>8.6905539622495542</v>
      </c>
      <c r="BI339" s="9">
        <f>Table6[[#This Row],[sales]]-Table6[[#This Row],[Pred_10]]</f>
        <v>5988.3404555778252</v>
      </c>
      <c r="BJ339" s="45">
        <f>ABS(Table6[[#This Row],[Red_10]]/Table6[[#This Row],[sales]])</f>
        <v>0.99855085725779569</v>
      </c>
      <c r="BK339" s="9">
        <f>'[1]11'!P$32+'[1]11'!P$40*Table6[[#This Row],[LNONLINELING]]+'[1]11'!P$39*Table6[[#This Row],[LNRADIOLING]]+'[1]11'!P$38*Table6[[#This Row],[LNTVLING]]+'[1]11'!P$33*Table6[[#This Row],[DL_DUM]]+'[1]11'!P$34*Table6[[#This Row],[CT_DUM]]+'[1]11'!P$35*Table6[[#This Row],[PA_DUM]]+'[1]11'!P$36*Table6[[#This Row],[NY_DUM]]+'[1]11'!P$37*Table6[[#This Row],[NJ_DUM]]</f>
        <v>8.7283286227425254</v>
      </c>
      <c r="BL339" s="9">
        <f>Table6[[#This Row],[sales]]-Table6[[#This Row],[ Pred_11]]</f>
        <v>5988.3026809173325</v>
      </c>
      <c r="BM339" s="47">
        <f>ABS(Table6[[#This Row],[ Red_11]]/Table6[[#This Row],[sales]])</f>
        <v>0.99854455836415434</v>
      </c>
      <c r="BN339" s="9">
        <f>'[1]12'!K$22+'[1]12'!K$28*Table6[[#This Row],[COMBINE LN LING]]+'[1]12'!K$23*Table6[[#This Row],[DL_DUM]]+'[1]12'!K$24*Table6[[#This Row],[CT_DUM]]+'[1]12'!K$25*Table6[[#This Row],[PA_DUM]]+'[1]12'!K$26*Table6[[#This Row],[NY_DUM]]+'[1]12'!K$27*Table6[[#This Row],[NJ_DUM]]</f>
        <v>8.3155293242249719</v>
      </c>
      <c r="BO339" s="9">
        <f>Table6[[#This Row],[sales]]-Table6[[#This Row],[ Pred_12]]</f>
        <v>5988.7154802158493</v>
      </c>
      <c r="BP339" s="47">
        <f>ABS(Table6[[#This Row],[ Red_12]]/Table6[[#This Row],[sales]])</f>
        <v>0.99861339230846113</v>
      </c>
      <c r="BQ339">
        <f>LN(G339+'2019 Totals and Calculations'!C$18)</f>
        <v>7.4241697832123936</v>
      </c>
      <c r="BR339">
        <f>LN(Table6[[#This Row],[PROF RADIO]]+'2019 Totals and Calculations'!D$18)</f>
        <v>5.489995234153243</v>
      </c>
      <c r="BS339">
        <f>LN(Table6[[#This Row],[ONLINE LINGERING]]+'2019 Totals and Calculations'!E$18)</f>
        <v>6.2860641897643807</v>
      </c>
      <c r="BT339">
        <f>MONTH(Table6[[#This Row],[Date]])</f>
        <v>6</v>
      </c>
      <c r="BU339">
        <f t="shared" si="148"/>
        <v>0</v>
      </c>
      <c r="BV339">
        <f t="shared" si="149"/>
        <v>0</v>
      </c>
      <c r="BW339">
        <f t="shared" si="150"/>
        <v>0</v>
      </c>
      <c r="BX339">
        <f t="shared" si="151"/>
        <v>0</v>
      </c>
      <c r="BY339">
        <f t="shared" si="152"/>
        <v>0</v>
      </c>
      <c r="BZ339">
        <f t="shared" si="153"/>
        <v>1</v>
      </c>
      <c r="CA339">
        <f t="shared" si="154"/>
        <v>0</v>
      </c>
      <c r="CB339">
        <f t="shared" si="155"/>
        <v>0</v>
      </c>
      <c r="CC339">
        <f t="shared" si="156"/>
        <v>0</v>
      </c>
      <c r="CD339">
        <f t="shared" si="157"/>
        <v>0</v>
      </c>
      <c r="CE339">
        <f t="shared" si="158"/>
        <v>0</v>
      </c>
      <c r="CF339">
        <f t="shared" si="159"/>
        <v>0</v>
      </c>
      <c r="CG339">
        <f t="shared" si="160"/>
        <v>24</v>
      </c>
      <c r="CH33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5731.0342345688168</v>
      </c>
      <c r="CI339" s="79">
        <f>Table6[[#This Row],[sales]]-CH339</f>
        <v>265.99677497125776</v>
      </c>
      <c r="CJ339">
        <f>ABS(Table6[[#This Row],[sales]]-CH339)/Table6[[#This Row],[sales]]</f>
        <v>4.4354743963823134E-2</v>
      </c>
      <c r="CK33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5448.6986364207887</v>
      </c>
      <c r="CL339" s="79">
        <f>Table6[[#This Row],[sales]]-CK339</f>
        <v>548.33237311928588</v>
      </c>
      <c r="CM339">
        <f>ABS(Table6[[#This Row],[sales]]-CK339)/Table6[[#This Row],[sales]]</f>
        <v>9.1433973285613993E-2</v>
      </c>
      <c r="CN33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7439.3416093258611</v>
      </c>
      <c r="CO339" s="79">
        <f>Table6[[#This Row],[sales]]-CN339</f>
        <v>-1442.3105997857865</v>
      </c>
      <c r="CP339">
        <f>ABS(Table6[[#This Row],[sales]]-CN339)/Table6[[#This Row],[sales]]</f>
        <v>0.24050410903184583</v>
      </c>
      <c r="CQ33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6614.6270881804576</v>
      </c>
      <c r="CR339" s="79">
        <f>Table6[[#This Row],[sales]]-CQ339</f>
        <v>-617.59607864038298</v>
      </c>
      <c r="CS339">
        <f>ABS(Table6[[#This Row],[sales]]-CQ339)/Table6[[#This Row],[sales]]</f>
        <v>0.10298363934718886</v>
      </c>
    </row>
    <row r="340" spans="1:97" x14ac:dyDescent="0.2">
      <c r="A340">
        <v>339</v>
      </c>
      <c r="B340" t="s">
        <v>480</v>
      </c>
      <c r="C340" s="5">
        <v>42904</v>
      </c>
      <c r="D340" s="6">
        <v>1229.3466341496646</v>
      </c>
      <c r="E340" s="8">
        <f>YEAR(Table6[[#This Row],[Date]])</f>
        <v>2017</v>
      </c>
      <c r="F340" s="6">
        <f>Table6[[#This Row],[TV_State]]+Table6[[#This Row],[Radio_State]]+Table6[[#This Row],[Online]]</f>
        <v>1536.3654598086889</v>
      </c>
      <c r="G340" s="6">
        <f t="shared" si="135"/>
        <v>1289.1388124226567</v>
      </c>
      <c r="H340" s="6">
        <f>LN(Table6[[#This Row],[PROF TV LING]])</f>
        <v>7.1617296871508538</v>
      </c>
      <c r="I340" s="6">
        <f t="shared" si="136"/>
        <v>7.1142381154859056</v>
      </c>
      <c r="J340" s="6">
        <v>182.1254272814318</v>
      </c>
      <c r="K340" s="6">
        <f t="shared" si="141"/>
        <v>180.81255665576609</v>
      </c>
      <c r="L340" s="6">
        <f>0.5*J339+0.5*Table6[[#This Row],[Radio_State]]</f>
        <v>181.22381625528607</v>
      </c>
      <c r="M340" s="6">
        <f>LN(Table6[[#This Row],[RADIO LINGERING ]])</f>
        <v>5.1997328212593379</v>
      </c>
      <c r="N340" s="6">
        <f t="shared" si="137"/>
        <v>5.2046956106014663</v>
      </c>
      <c r="O340" s="6">
        <v>124.89339837759252</v>
      </c>
      <c r="P340" s="6">
        <f t="shared" si="138"/>
        <v>234.74454783271244</v>
      </c>
      <c r="Q340" s="6">
        <f>0.3*O339+0.7*Table6[[#This Row],[Online]]</f>
        <v>235.81357495650389</v>
      </c>
      <c r="R340" s="6">
        <f>LN(Table6[[#This Row],[ONLINE LINGERING]])</f>
        <v>5.4630415562362868</v>
      </c>
      <c r="S340" s="6">
        <f t="shared" si="139"/>
        <v>4.8274605604711729</v>
      </c>
      <c r="T340" s="6">
        <v>5404.5351236786464</v>
      </c>
      <c r="U340" s="6">
        <f t="shared" si="140"/>
        <v>8.5949937178042664</v>
      </c>
      <c r="V340" s="8">
        <f>YEAR(Table6[[#This Row],[Date]])</f>
        <v>2017</v>
      </c>
      <c r="W340" s="8">
        <f>WEEKNUM(Table6[[#This Row],[Date]])</f>
        <v>25</v>
      </c>
      <c r="X340" t="s">
        <v>505</v>
      </c>
      <c r="Y340" s="9">
        <f>Table6[[#This Row],[LNTVLING]]+Table6[[#This Row],[LNRADIOLING]]+Table6[[#This Row],[LNONLINELING]]</f>
        <v>17.824504064646479</v>
      </c>
      <c r="Z340">
        <f t="shared" si="161"/>
        <v>1</v>
      </c>
      <c r="AA340">
        <f t="shared" si="142"/>
        <v>0</v>
      </c>
      <c r="AB340">
        <f t="shared" si="143"/>
        <v>0</v>
      </c>
      <c r="AC340">
        <f t="shared" si="144"/>
        <v>1</v>
      </c>
      <c r="AD340">
        <f t="shared" si="145"/>
        <v>0</v>
      </c>
      <c r="AE340">
        <f t="shared" si="146"/>
        <v>0</v>
      </c>
      <c r="AF340">
        <f t="shared" si="147"/>
        <v>0</v>
      </c>
      <c r="AG340" s="9">
        <f>'[1]1'!J$20+'[1]1'!J$21*Table6[[#This Row],[TV_State]]</f>
        <v>2538.707657638307</v>
      </c>
      <c r="AH340" s="9">
        <f>Table6[[#This Row],[sales]]-Table6[[#This Row],[Pred_1]]</f>
        <v>2865.8274660403395</v>
      </c>
      <c r="AI340">
        <f>ABS(Table6[[#This Row],[Res_1]])/Table6[[#This Row],[sales]]</f>
        <v>0.53026345475754588</v>
      </c>
      <c r="AJ340" s="9">
        <f>'[1]2'!J$20+'[1]2'!J$21*Table6[[#This Row],[Radio_State]]</f>
        <v>2513.8224118995031</v>
      </c>
      <c r="AK340" s="9">
        <f>Table6[[#This Row],[sales]]-Table6[[#This Row],[ Pred_2 ]]</f>
        <v>2890.7127117791433</v>
      </c>
      <c r="AL340">
        <f>ABS(Table6[[#This Row],[ Res_2 ]])/Table6[[#This Row],[sales]]</f>
        <v>0.53486796655538305</v>
      </c>
      <c r="AM340" s="10">
        <f>'[1]3'!J$20+'[1]3'!J$21*Data!O340</f>
        <v>2522.2794520439465</v>
      </c>
      <c r="AN340" s="9">
        <f>Table6[[#This Row],[sales]]-Table6[[#This Row],[Pred_3]]</f>
        <v>2882.2556716346999</v>
      </c>
      <c r="AO340" s="9">
        <f>ABS(Table6[[#This Row],[Res_3]])/Table6[[#This Row],[sales]]</f>
        <v>0.53330316219184193</v>
      </c>
      <c r="AP340" s="9">
        <f>'[1]4'!L$21+'[1]4'!L$27*Table6[[#This Row],[TV_State]]+'[1]4'!L$22*Table6[[#This Row],[NJ_DUM]]+'[1]4'!L$23*Table6[[#This Row],[NY_DUM]]+'[1]4'!L$24*Table6[[#This Row],[PA_DUM]]+'[1]4'!L$25*Table6[[#This Row],[CT_DUM]]+'[1]4'!L$26*Table6[[#This Row],[DL_DUM]]</f>
        <v>509.00006767264182</v>
      </c>
      <c r="AQ340" s="9">
        <f>Table6[[#This Row],[sales]]-Table6[[#This Row],[Pred_4]]</f>
        <v>4895.5350560060042</v>
      </c>
      <c r="AR340">
        <f>ABS(Table6[[#This Row],[Res_4]]/Table6[[#This Row],[sales]])</f>
        <v>0.90581982427265884</v>
      </c>
      <c r="AS340" s="9">
        <f>'[1]5'!L$20+'[1]5'!L$26*Table6[[#This Row],[Radio_State]]+'[1]5'!L$21*Table6[[#This Row],[NJ_DUM]]+'[1]5'!L$22*Table6[[#This Row],[NY_DUM]]+'[1]5'!L$23*Table6[[#This Row],[PA_DUM]]+'[1]5'!L$24*Table6[[#This Row],[CT_DUM]]+'[1]5'!L$25*Table6[[#This Row],[DL_DUM]]</f>
        <v>517.2228259523115</v>
      </c>
      <c r="AT340" s="9">
        <f>Table6[[#This Row],[sales]]-Table6[[#This Row],[Pred_5]]</f>
        <v>4887.3122977263347</v>
      </c>
      <c r="AU340" s="9">
        <f>ABS(Table6[[#This Row],[Red_5]]/Table6[[#This Row],[sales]])</f>
        <v>0.90429836903340188</v>
      </c>
      <c r="AV340" s="9">
        <f>'[1]6'!L$20+'[1]6'!L$26*Table6[[#This Row],[Online]]+'[1]6'!L$21*Table6[[#This Row],[NJ_DUM]]+'[1]6'!L$22*Table6[[#This Row],[NY_DUM]]+'[1]6'!L$23*Table6[[#This Row],[PA_DUM]]+'[1]6'!L$24*Table6[[#This Row],[CT_DUM]]+'[1]6'!L$25*Table6[[#This Row],[DL_DUM]]</f>
        <v>537.61443857209838</v>
      </c>
      <c r="AW340" s="9">
        <f>Table6[[#This Row],[sales]]-Table6[[#This Row],[Pred_6]]</f>
        <v>4866.9206851065483</v>
      </c>
      <c r="AX340" s="9">
        <f>ABS(Table6[[#This Row],[Red_6]]/Table6[[#This Row],[sales]])</f>
        <v>0.90052531322876006</v>
      </c>
      <c r="AY340" s="9">
        <f>'[1]7'!L$21+'[1]7'!L$27*Table6[[#This Row],[LNTV]]+'[1]7'!L$22*Table6[[#This Row],[NJ_DUM]]+'[1]7'!L$23*Table6[[#This Row],[NY_DUM]]+'[1]7'!L$24*Table6[[#This Row],[PA_DUM]]+'[1]7'!L$25*Table6[[#This Row],[CT_DUM]]+'[1]7'!L$26*Table6[[#This Row],[DL_DUM]]</f>
        <v>5.9330060786757421</v>
      </c>
      <c r="AZ340" s="9">
        <f>Table6[[#This Row],[sales]]-Table6[[#This Row],[Pred_7]]</f>
        <v>5398.6021175999704</v>
      </c>
      <c r="BA340" s="9">
        <f>ABS(Table6[[#This Row],[Red_7]]/Table6[[#This Row],[sales]])</f>
        <v>0.99890221713007621</v>
      </c>
      <c r="BB340" s="9">
        <f>'[1]8'!O$22+'[1]8'!O$28*Table6[[#This Row],[LNRADIOLING]]+'[1]8'!O$23*Table6[[#This Row],[DL_DUM]]+'[1]8'!O$24*Table6[[#This Row],[CT_DUM]]+'[1]8'!O$25*Table6[[#This Row],[PA_DUM]]+'[1]8'!O$26*Table6[[#This Row],[NY_DUM]]+'[1]8'!O$27*Table6[[#This Row],[NJ_DUM]]</f>
        <v>8.267139800979793</v>
      </c>
      <c r="BC340" s="9">
        <f>Table6[[#This Row],[sales]]-Table6[[#This Row],[Pred_8]]</f>
        <v>5396.2679838776667</v>
      </c>
      <c r="BD340" s="9">
        <f>ABS(Table6[[#This Row],[Red_8]]/Table6[[#This Row],[sales]])</f>
        <v>0.99847033285716669</v>
      </c>
      <c r="BE340" s="9">
        <f>'[1]9'!M$19+'[1]9'!M$21*Table6[[#This Row],[LNONLINE]]+'[1]9'!M$20*Table6[[#This Row],[DL_DUM]]+'[1]9'!M$22*Table6[[#This Row],[CT_DUM]]+'[1]9'!M$23*Table6[[#This Row],[PA_DUM]]+'[1]9'!M$24*Table6[[#This Row],[NY_DUM]]+'[1]9'!M$25*Table6[[#This Row],[NJ_DUM]]</f>
        <v>8.1187271132151722</v>
      </c>
      <c r="BF340" s="9">
        <f>Table6[[#This Row],[sales]]-Table6[[#This Row],[Pred_9]]</f>
        <v>5396.4163965654316</v>
      </c>
      <c r="BG340" s="9">
        <f>ABS(Table6[[#This Row],[Red_9]]/Table6[[#This Row],[sales]])</f>
        <v>0.99849779362564517</v>
      </c>
      <c r="BH340" s="9">
        <f>'[1]10'!P$22+'[1]10'!P$30*Table6[[#This Row],[LNTV]]+'[1]10'!P$29*Table6[[#This Row],[LNRADIOLING]]+'[1]10'!P$24*Table6[[#This Row],[LNONLINELING]]+'[1]10'!P$23*Table6[[#This Row],[DL_DUM]]+'[1]10'!P$25*Table6[[#This Row],[CT_DUM]]+'[1]10'!P$26*Table6[[#This Row],[PA_DUM]]+'[1]10'!P$27*Table6[[#This Row],[NY_DUM]]+'[1]10'!P$28*Table6[[#This Row],[NJ_DUM]]</f>
        <v>8.402019241507297</v>
      </c>
      <c r="BI340" s="9">
        <f>Table6[[#This Row],[sales]]-Table6[[#This Row],[Pred_10]]</f>
        <v>5396.1331044371391</v>
      </c>
      <c r="BJ340" s="45">
        <f>ABS(Table6[[#This Row],[Red_10]]/Table6[[#This Row],[sales]])</f>
        <v>0.99844537614258511</v>
      </c>
      <c r="BK340" s="9">
        <f>'[1]11'!P$32+'[1]11'!P$40*Table6[[#This Row],[LNONLINELING]]+'[1]11'!P$39*Table6[[#This Row],[LNRADIOLING]]+'[1]11'!P$38*Table6[[#This Row],[LNTVLING]]+'[1]11'!P$33*Table6[[#This Row],[DL_DUM]]+'[1]11'!P$34*Table6[[#This Row],[CT_DUM]]+'[1]11'!P$35*Table6[[#This Row],[PA_DUM]]+'[1]11'!P$36*Table6[[#This Row],[NY_DUM]]+'[1]11'!P$37*Table6[[#This Row],[NJ_DUM]]</f>
        <v>8.4061901607609766</v>
      </c>
      <c r="BL340" s="9">
        <f>Table6[[#This Row],[sales]]-Table6[[#This Row],[ Pred_11]]</f>
        <v>5396.1289335178853</v>
      </c>
      <c r="BM340" s="47">
        <f>ABS(Table6[[#This Row],[ Red_11]]/Table6[[#This Row],[sales]])</f>
        <v>0.99844460439827076</v>
      </c>
      <c r="BN340" s="9">
        <f>'[1]12'!K$22+'[1]12'!K$28*Table6[[#This Row],[COMBINE LN LING]]+'[1]12'!K$23*Table6[[#This Row],[DL_DUM]]+'[1]12'!K$24*Table6[[#This Row],[CT_DUM]]+'[1]12'!K$25*Table6[[#This Row],[PA_DUM]]+'[1]12'!K$26*Table6[[#This Row],[NY_DUM]]+'[1]12'!K$27*Table6[[#This Row],[NJ_DUM]]</f>
        <v>8.243591007009476</v>
      </c>
      <c r="BO340" s="9">
        <f>Table6[[#This Row],[sales]]-Table6[[#This Row],[ Pred_12]]</f>
        <v>5396.2915326716366</v>
      </c>
      <c r="BP340" s="47">
        <f>ABS(Table6[[#This Row],[ Red_12]]/Table6[[#This Row],[sales]])</f>
        <v>0.9984746900855741</v>
      </c>
      <c r="BQ340">
        <f>LN(G340+'2019 Totals and Calculations'!C$18)</f>
        <v>7.4087622530197867</v>
      </c>
      <c r="BR340">
        <f>LN(Table6[[#This Row],[PROF RADIO]]+'2019 Totals and Calculations'!D$18)</f>
        <v>5.4953999535006126</v>
      </c>
      <c r="BS340">
        <f>LN(Table6[[#This Row],[ONLINE LINGERING]]+'2019 Totals and Calculations'!E$18)</f>
        <v>5.633685204383668</v>
      </c>
      <c r="BT340">
        <f>MONTH(Table6[[#This Row],[Date]])</f>
        <v>6</v>
      </c>
      <c r="BU340">
        <f t="shared" si="148"/>
        <v>0</v>
      </c>
      <c r="BV340">
        <f t="shared" si="149"/>
        <v>0</v>
      </c>
      <c r="BW340">
        <f t="shared" si="150"/>
        <v>0</v>
      </c>
      <c r="BX340">
        <f t="shared" si="151"/>
        <v>0</v>
      </c>
      <c r="BY340">
        <f t="shared" si="152"/>
        <v>0</v>
      </c>
      <c r="BZ340">
        <f t="shared" si="153"/>
        <v>1</v>
      </c>
      <c r="CA340">
        <f t="shared" si="154"/>
        <v>0</v>
      </c>
      <c r="CB340">
        <f t="shared" si="155"/>
        <v>0</v>
      </c>
      <c r="CC340">
        <f t="shared" si="156"/>
        <v>0</v>
      </c>
      <c r="CD340">
        <f t="shared" si="157"/>
        <v>0</v>
      </c>
      <c r="CE340">
        <f t="shared" si="158"/>
        <v>0</v>
      </c>
      <c r="CF340">
        <f t="shared" si="159"/>
        <v>0</v>
      </c>
      <c r="CG340">
        <f t="shared" si="160"/>
        <v>25</v>
      </c>
      <c r="CH34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5720.2269143212252</v>
      </c>
      <c r="CI340" s="79">
        <f>Table6[[#This Row],[sales]]-CH340</f>
        <v>-315.69179064257878</v>
      </c>
      <c r="CJ340">
        <f>ABS(Table6[[#This Row],[sales]]-CH340)/Table6[[#This Row],[sales]]</f>
        <v>5.84123857867909E-2</v>
      </c>
      <c r="CK34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5470.1163379173277</v>
      </c>
      <c r="CL340" s="79">
        <f>Table6[[#This Row],[sales]]-CK340</f>
        <v>-65.581214238681241</v>
      </c>
      <c r="CM340">
        <f>ABS(Table6[[#This Row],[sales]]-CK340)/Table6[[#This Row],[sales]]</f>
        <v>1.2134478310882506E-2</v>
      </c>
      <c r="CN34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6025.9594373473647</v>
      </c>
      <c r="CO340" s="79">
        <f>Table6[[#This Row],[sales]]-CN340</f>
        <v>-621.42431366871824</v>
      </c>
      <c r="CP340">
        <f>ABS(Table6[[#This Row],[sales]]-CN340)/Table6[[#This Row],[sales]]</f>
        <v>0.11498201037608209</v>
      </c>
      <c r="CQ34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5533.4901836469908</v>
      </c>
      <c r="CR340" s="79">
        <f>Table6[[#This Row],[sales]]-CQ340</f>
        <v>-128.95505996834436</v>
      </c>
      <c r="CS340">
        <f>ABS(Table6[[#This Row],[sales]]-CQ340)/Table6[[#This Row],[sales]]</f>
        <v>2.386052768967295E-2</v>
      </c>
    </row>
    <row r="341" spans="1:97" x14ac:dyDescent="0.2">
      <c r="A341">
        <v>340</v>
      </c>
      <c r="B341" t="s">
        <v>480</v>
      </c>
      <c r="C341" s="5">
        <v>42911</v>
      </c>
      <c r="D341" s="6">
        <v>1241.6401004911613</v>
      </c>
      <c r="E341" s="8">
        <f>YEAR(Table6[[#This Row],[Date]])</f>
        <v>2017</v>
      </c>
      <c r="F341" s="6">
        <f>Table6[[#This Row],[TV_State]]+Table6[[#This Row],[Radio_State]]+Table6[[#This Row],[Online]]</f>
        <v>1551.729114406776</v>
      </c>
      <c r="G341" s="6">
        <f t="shared" si="135"/>
        <v>1274.8891988432079</v>
      </c>
      <c r="H341" s="6">
        <f>LN(Table6[[#This Row],[PROF TV LING]])</f>
        <v>7.1506145509481813</v>
      </c>
      <c r="I341" s="6">
        <f t="shared" si="136"/>
        <v>7.1241884463390734</v>
      </c>
      <c r="J341" s="6">
        <v>183.94668155424614</v>
      </c>
      <c r="K341" s="6">
        <f t="shared" si="141"/>
        <v>182.3796191050061</v>
      </c>
      <c r="L341" s="6">
        <f>0.5*J340+0.5*Table6[[#This Row],[Radio_State]]</f>
        <v>183.03605441783895</v>
      </c>
      <c r="M341" s="6">
        <f>LN(Table6[[#This Row],[RADIO LINGERING ]])</f>
        <v>5.2096831521125058</v>
      </c>
      <c r="N341" s="6">
        <f t="shared" si="137"/>
        <v>5.2146459414546351</v>
      </c>
      <c r="O341" s="6">
        <v>126.14233236136846</v>
      </c>
      <c r="P341" s="6">
        <f t="shared" si="138"/>
        <v>158.72299700277165</v>
      </c>
      <c r="Q341" s="6">
        <f>0.3*O340+0.7*Table6[[#This Row],[Online]]</f>
        <v>125.76765216623566</v>
      </c>
      <c r="R341" s="6">
        <f>LN(Table6[[#This Row],[ONLINE LINGERING]])</f>
        <v>4.8344361742075979</v>
      </c>
      <c r="S341" s="6">
        <f t="shared" si="139"/>
        <v>4.8374108913243408</v>
      </c>
      <c r="T341" s="6">
        <v>5663.3527233144678</v>
      </c>
      <c r="U341" s="6">
        <f t="shared" si="140"/>
        <v>8.6417713497673692</v>
      </c>
      <c r="V341" s="8">
        <f>YEAR(Table6[[#This Row],[Date]])</f>
        <v>2017</v>
      </c>
      <c r="W341" s="8">
        <f>WEEKNUM(Table6[[#This Row],[Date]])</f>
        <v>26</v>
      </c>
      <c r="X341" t="s">
        <v>506</v>
      </c>
      <c r="Y341" s="9">
        <f>Table6[[#This Row],[LNTVLING]]+Table6[[#This Row],[LNRADIOLING]]+Table6[[#This Row],[LNONLINELING]]</f>
        <v>17.194733877268284</v>
      </c>
      <c r="Z341">
        <f t="shared" si="161"/>
        <v>1</v>
      </c>
      <c r="AA341">
        <f t="shared" si="142"/>
        <v>0</v>
      </c>
      <c r="AB341">
        <f t="shared" si="143"/>
        <v>0</v>
      </c>
      <c r="AC341">
        <f t="shared" si="144"/>
        <v>1</v>
      </c>
      <c r="AD341">
        <f t="shared" si="145"/>
        <v>0</v>
      </c>
      <c r="AE341">
        <f t="shared" si="146"/>
        <v>0</v>
      </c>
      <c r="AF341">
        <f t="shared" si="147"/>
        <v>0</v>
      </c>
      <c r="AG341" s="9">
        <f>'[1]1'!J$20+'[1]1'!J$21*Table6[[#This Row],[TV_State]]</f>
        <v>2550.7974087601269</v>
      </c>
      <c r="AH341" s="9">
        <f>Table6[[#This Row],[sales]]-Table6[[#This Row],[Pred_1]]</f>
        <v>3112.5553145543408</v>
      </c>
      <c r="AI341">
        <f>ABS(Table6[[#This Row],[Res_1]])/Table6[[#This Row],[sales]]</f>
        <v>0.54959587838151158</v>
      </c>
      <c r="AJ341" s="9">
        <f>'[1]2'!J$20+'[1]2'!J$21*Table6[[#This Row],[Radio_State]]</f>
        <v>2521.8178179785232</v>
      </c>
      <c r="AK341" s="9">
        <f>Table6[[#This Row],[sales]]-Table6[[#This Row],[ Pred_2 ]]</f>
        <v>3141.5349053359446</v>
      </c>
      <c r="AL341">
        <f>ABS(Table6[[#This Row],[ Res_2 ]])/Table6[[#This Row],[sales]]</f>
        <v>0.55471291632659714</v>
      </c>
      <c r="AM341" s="10">
        <f>'[1]3'!J$20+'[1]3'!J$21*Data!O341</f>
        <v>2529.4949447471381</v>
      </c>
      <c r="AN341" s="9">
        <f>Table6[[#This Row],[sales]]-Table6[[#This Row],[Pred_3]]</f>
        <v>3133.8577785673297</v>
      </c>
      <c r="AO341" s="9">
        <f>ABS(Table6[[#This Row],[Res_3]])/Table6[[#This Row],[sales]]</f>
        <v>0.55335733648834862</v>
      </c>
      <c r="AP341" s="9">
        <f>'[1]4'!L$21+'[1]4'!L$27*Table6[[#This Row],[TV_State]]+'[1]4'!L$22*Table6[[#This Row],[NJ_DUM]]+'[1]4'!L$23*Table6[[#This Row],[NY_DUM]]+'[1]4'!L$24*Table6[[#This Row],[PA_DUM]]+'[1]4'!L$25*Table6[[#This Row],[CT_DUM]]+'[1]4'!L$26*Table6[[#This Row],[DL_DUM]]</f>
        <v>511.71176840590999</v>
      </c>
      <c r="AQ341" s="9">
        <f>Table6[[#This Row],[sales]]-Table6[[#This Row],[Pred_4]]</f>
        <v>5151.6409549085574</v>
      </c>
      <c r="AR341">
        <f>ABS(Table6[[#This Row],[Res_4]]/Table6[[#This Row],[sales]])</f>
        <v>0.90964508244394993</v>
      </c>
      <c r="AS341" s="9">
        <f>'[1]5'!L$20+'[1]5'!L$26*Table6[[#This Row],[Radio_State]]+'[1]5'!L$21*Table6[[#This Row],[NJ_DUM]]+'[1]5'!L$22*Table6[[#This Row],[NY_DUM]]+'[1]5'!L$23*Table6[[#This Row],[PA_DUM]]+'[1]5'!L$24*Table6[[#This Row],[CT_DUM]]+'[1]5'!L$25*Table6[[#This Row],[DL_DUM]]</f>
        <v>520.431138928564</v>
      </c>
      <c r="AT341" s="9">
        <f>Table6[[#This Row],[sales]]-Table6[[#This Row],[Pred_5]]</f>
        <v>5142.9215843859038</v>
      </c>
      <c r="AU341" s="9">
        <f>ABS(Table6[[#This Row],[Red_5]]/Table6[[#This Row],[sales]])</f>
        <v>0.90810546961235672</v>
      </c>
      <c r="AV341" s="9">
        <f>'[1]6'!L$20+'[1]6'!L$26*Table6[[#This Row],[Online]]+'[1]6'!L$21*Table6[[#This Row],[NJ_DUM]]+'[1]6'!L$22*Table6[[#This Row],[NY_DUM]]+'[1]6'!L$23*Table6[[#This Row],[PA_DUM]]+'[1]6'!L$24*Table6[[#This Row],[CT_DUM]]+'[1]6'!L$25*Table6[[#This Row],[DL_DUM]]</f>
        <v>543.05012096968403</v>
      </c>
      <c r="AW341" s="9">
        <f>Table6[[#This Row],[sales]]-Table6[[#This Row],[Pred_6]]</f>
        <v>5120.3026023447837</v>
      </c>
      <c r="AX341" s="9">
        <f>ABS(Table6[[#This Row],[Red_6]]/Table6[[#This Row],[sales]])</f>
        <v>0.90411154884736455</v>
      </c>
      <c r="AY341" s="9">
        <f>'[1]7'!L$21+'[1]7'!L$27*Table6[[#This Row],[LNTV]]+'[1]7'!L$22*Table6[[#This Row],[NJ_DUM]]+'[1]7'!L$23*Table6[[#This Row],[NY_DUM]]+'[1]7'!L$24*Table6[[#This Row],[PA_DUM]]+'[1]7'!L$25*Table6[[#This Row],[CT_DUM]]+'[1]7'!L$26*Table6[[#This Row],[DL_DUM]]</f>
        <v>5.9341074259657427</v>
      </c>
      <c r="AZ341" s="9">
        <f>Table6[[#This Row],[sales]]-Table6[[#This Row],[Pred_7]]</f>
        <v>5657.4186158885022</v>
      </c>
      <c r="BA341" s="9">
        <f>ABS(Table6[[#This Row],[Red_7]]/Table6[[#This Row],[sales]])</f>
        <v>0.99895219179947303</v>
      </c>
      <c r="BB341" s="9">
        <f>'[1]8'!O$22+'[1]8'!O$28*Table6[[#This Row],[LNRADIOLING]]+'[1]8'!O$23*Table6[[#This Row],[DL_DUM]]+'[1]8'!O$24*Table6[[#This Row],[CT_DUM]]+'[1]8'!O$25*Table6[[#This Row],[PA_DUM]]+'[1]8'!O$26*Table6[[#This Row],[NY_DUM]]+'[1]8'!O$27*Table6[[#This Row],[NJ_DUM]]</f>
        <v>8.2678496669835688</v>
      </c>
      <c r="BC341" s="9">
        <f>Table6[[#This Row],[sales]]-Table6[[#This Row],[Pred_8]]</f>
        <v>5655.0848736474845</v>
      </c>
      <c r="BD341" s="9">
        <f>ABS(Table6[[#This Row],[Red_8]]/Table6[[#This Row],[sales]])</f>
        <v>0.9985401139447051</v>
      </c>
      <c r="BE341" s="9">
        <f>'[1]9'!M$19+'[1]9'!M$21*Table6[[#This Row],[LNONLINE]]+'[1]9'!M$20*Table6[[#This Row],[DL_DUM]]+'[1]9'!M$22*Table6[[#This Row],[CT_DUM]]+'[1]9'!M$23*Table6[[#This Row],[PA_DUM]]+'[1]9'!M$24*Table6[[#This Row],[NY_DUM]]+'[1]9'!M$25*Table6[[#This Row],[NJ_DUM]]</f>
        <v>8.1218775615465049</v>
      </c>
      <c r="BF341" s="9">
        <f>Table6[[#This Row],[sales]]-Table6[[#This Row],[Pred_9]]</f>
        <v>5655.2308457529216</v>
      </c>
      <c r="BG341" s="9">
        <f>ABS(Table6[[#This Row],[Red_9]]/Table6[[#This Row],[sales]])</f>
        <v>0.99856588880150254</v>
      </c>
      <c r="BH341" s="9">
        <f>'[1]10'!P$22+'[1]10'!P$30*Table6[[#This Row],[LNTV]]+'[1]10'!P$29*Table6[[#This Row],[LNRADIOLING]]+'[1]10'!P$24*Table6[[#This Row],[LNONLINELING]]+'[1]10'!P$23*Table6[[#This Row],[DL_DUM]]+'[1]10'!P$25*Table6[[#This Row],[CT_DUM]]+'[1]10'!P$26*Table6[[#This Row],[PA_DUM]]+'[1]10'!P$27*Table6[[#This Row],[NY_DUM]]+'[1]10'!P$28*Table6[[#This Row],[NJ_DUM]]</f>
        <v>8.15588009203287</v>
      </c>
      <c r="BI341" s="9">
        <f>Table6[[#This Row],[sales]]-Table6[[#This Row],[Pred_10]]</f>
        <v>5655.1968432224348</v>
      </c>
      <c r="BJ341" s="45">
        <f>ABS(Table6[[#This Row],[Red_10]]/Table6[[#This Row],[sales]])</f>
        <v>0.99855988484375036</v>
      </c>
      <c r="BK341" s="9">
        <f>'[1]11'!P$32+'[1]11'!P$40*Table6[[#This Row],[LNONLINELING]]+'[1]11'!P$39*Table6[[#This Row],[LNRADIOLING]]+'[1]11'!P$38*Table6[[#This Row],[LNTVLING]]+'[1]11'!P$33*Table6[[#This Row],[DL_DUM]]+'[1]11'!P$34*Table6[[#This Row],[CT_DUM]]+'[1]11'!P$35*Table6[[#This Row],[PA_DUM]]+'[1]11'!P$36*Table6[[#This Row],[NY_DUM]]+'[1]11'!P$37*Table6[[#This Row],[NJ_DUM]]</f>
        <v>8.1305385730614361</v>
      </c>
      <c r="BL341" s="9">
        <f>Table6[[#This Row],[sales]]-Table6[[#This Row],[ Pred_11]]</f>
        <v>5655.2221847414066</v>
      </c>
      <c r="BM341" s="47">
        <f>ABS(Table6[[#This Row],[ Red_11]]/Table6[[#This Row],[sales]])</f>
        <v>0.99856435949334577</v>
      </c>
      <c r="BN341" s="9">
        <f>'[1]12'!K$22+'[1]12'!K$28*Table6[[#This Row],[COMBINE LN LING]]+'[1]12'!K$23*Table6[[#This Row],[DL_DUM]]+'[1]12'!K$24*Table6[[#This Row],[CT_DUM]]+'[1]12'!K$25*Table6[[#This Row],[PA_DUM]]+'[1]12'!K$26*Table6[[#This Row],[NY_DUM]]+'[1]12'!K$27*Table6[[#This Row],[NJ_DUM]]</f>
        <v>8.1829845215928891</v>
      </c>
      <c r="BO341" s="9">
        <f>Table6[[#This Row],[sales]]-Table6[[#This Row],[ Pred_12]]</f>
        <v>5655.1697387928753</v>
      </c>
      <c r="BP341" s="47">
        <f>ABS(Table6[[#This Row],[ Red_12]]/Table6[[#This Row],[sales]])</f>
        <v>0.99855509891024352</v>
      </c>
      <c r="BQ341">
        <f>LN(G341+'2019 Totals and Calculations'!C$18)</f>
        <v>7.4000906341753172</v>
      </c>
      <c r="BR341">
        <f>LN(Table6[[#This Row],[PROF RADIO]]+'2019 Totals and Calculations'!D$18)</f>
        <v>5.5018130989121774</v>
      </c>
      <c r="BS341">
        <f>LN(Table6[[#This Row],[ONLINE LINGERING]]+'2019 Totals and Calculations'!E$18)</f>
        <v>5.133708114108253</v>
      </c>
      <c r="BT341">
        <f>MONTH(Table6[[#This Row],[Date]])</f>
        <v>6</v>
      </c>
      <c r="BU341">
        <f t="shared" si="148"/>
        <v>0</v>
      </c>
      <c r="BV341">
        <f t="shared" si="149"/>
        <v>0</v>
      </c>
      <c r="BW341">
        <f t="shared" si="150"/>
        <v>0</v>
      </c>
      <c r="BX341">
        <f t="shared" si="151"/>
        <v>0</v>
      </c>
      <c r="BY341">
        <f t="shared" si="152"/>
        <v>0</v>
      </c>
      <c r="BZ341">
        <f t="shared" si="153"/>
        <v>1</v>
      </c>
      <c r="CA341">
        <f t="shared" si="154"/>
        <v>0</v>
      </c>
      <c r="CB341">
        <f t="shared" si="155"/>
        <v>0</v>
      </c>
      <c r="CC341">
        <f t="shared" si="156"/>
        <v>0</v>
      </c>
      <c r="CD341">
        <f t="shared" si="157"/>
        <v>0</v>
      </c>
      <c r="CE341">
        <f t="shared" si="158"/>
        <v>0</v>
      </c>
      <c r="CF341">
        <f t="shared" si="159"/>
        <v>0</v>
      </c>
      <c r="CG341">
        <f t="shared" si="160"/>
        <v>26</v>
      </c>
      <c r="CH34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5720.9117446981772</v>
      </c>
      <c r="CI341" s="79">
        <f>Table6[[#This Row],[sales]]-CH341</f>
        <v>-57.559021383709478</v>
      </c>
      <c r="CJ341">
        <f>ABS(Table6[[#This Row],[sales]]-CH341)/Table6[[#This Row],[sales]]</f>
        <v>1.0163418066255134E-2</v>
      </c>
      <c r="CK34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5493.3156140770543</v>
      </c>
      <c r="CL341" s="79">
        <f>Table6[[#This Row],[sales]]-CK341</f>
        <v>170.03710923741346</v>
      </c>
      <c r="CM341">
        <f>ABS(Table6[[#This Row],[sales]]-CK341)/Table6[[#This Row],[sales]]</f>
        <v>3.0024107193150337E-2</v>
      </c>
      <c r="CN34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5130.1954942872708</v>
      </c>
      <c r="CO341" s="79">
        <f>Table6[[#This Row],[sales]]-CN341</f>
        <v>533.15722902719699</v>
      </c>
      <c r="CP341">
        <f>ABS(Table6[[#This Row],[sales]]-CN341)/Table6[[#This Row],[sales]]</f>
        <v>9.4141625124696038E-2</v>
      </c>
      <c r="CQ34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4832.340869949523</v>
      </c>
      <c r="CR341" s="79">
        <f>Table6[[#This Row],[sales]]-CQ341</f>
        <v>831.01185336494473</v>
      </c>
      <c r="CS341">
        <f>ABS(Table6[[#This Row],[sales]]-CQ341)/Table6[[#This Row],[sales]]</f>
        <v>0.1467349631860112</v>
      </c>
    </row>
    <row r="342" spans="1:97" x14ac:dyDescent="0.2">
      <c r="A342">
        <v>341</v>
      </c>
      <c r="B342" t="s">
        <v>480</v>
      </c>
      <c r="C342" s="5">
        <v>42918</v>
      </c>
      <c r="D342" s="6">
        <v>1254.056501496073</v>
      </c>
      <c r="E342" s="8">
        <f>YEAR(Table6[[#This Row],[Date]])</f>
        <v>2017</v>
      </c>
      <c r="F342" s="6">
        <f>Table6[[#This Row],[TV_State]]+Table6[[#This Row],[Radio_State]]+Table6[[#This Row],[Online]]</f>
        <v>1567.2464055508437</v>
      </c>
      <c r="G342" s="6">
        <f t="shared" si="135"/>
        <v>1268.6393896390673</v>
      </c>
      <c r="H342" s="6">
        <f>LN(Table6[[#This Row],[PROF TV LING]])</f>
        <v>7.1457002584096045</v>
      </c>
      <c r="I342" s="6">
        <f t="shared" si="136"/>
        <v>7.1341387771922413</v>
      </c>
      <c r="J342" s="6">
        <v>185.78614836978861</v>
      </c>
      <c r="K342" s="6">
        <f t="shared" si="141"/>
        <v>184.08288373739737</v>
      </c>
      <c r="L342" s="6">
        <f>0.5*J341+0.5*Table6[[#This Row],[Radio_State]]</f>
        <v>184.86641496201736</v>
      </c>
      <c r="M342" s="6">
        <f>LN(Table6[[#This Row],[RADIO LINGERING ]])</f>
        <v>5.2196334829656736</v>
      </c>
      <c r="N342" s="6">
        <f t="shared" si="137"/>
        <v>5.224596272307803</v>
      </c>
      <c r="O342" s="6">
        <v>127.40375568498217</v>
      </c>
      <c r="P342" s="6">
        <f t="shared" si="138"/>
        <v>136.79952808031902</v>
      </c>
      <c r="Q342" s="6">
        <f>0.3*O341+0.7*Table6[[#This Row],[Online]]</f>
        <v>127.02532868789805</v>
      </c>
      <c r="R342" s="6">
        <f>LN(Table6[[#This Row],[ONLINE LINGERING]])</f>
        <v>4.8443865050607666</v>
      </c>
      <c r="S342" s="6">
        <f t="shared" si="139"/>
        <v>4.8473612221775095</v>
      </c>
      <c r="T342" s="6">
        <v>5801.4990119434979</v>
      </c>
      <c r="U342" s="6">
        <f t="shared" si="140"/>
        <v>8.6658716134770621</v>
      </c>
      <c r="V342" s="8">
        <f>YEAR(Table6[[#This Row],[Date]])</f>
        <v>2017</v>
      </c>
      <c r="W342" s="8">
        <f>WEEKNUM(Table6[[#This Row],[Date]])</f>
        <v>27</v>
      </c>
      <c r="X342" t="s">
        <v>507</v>
      </c>
      <c r="Y342" s="9">
        <f>Table6[[#This Row],[LNTVLING]]+Table6[[#This Row],[LNRADIOLING]]+Table6[[#This Row],[LNONLINELING]]</f>
        <v>17.209720246436042</v>
      </c>
      <c r="Z342">
        <f t="shared" si="161"/>
        <v>1</v>
      </c>
      <c r="AA342">
        <f t="shared" si="142"/>
        <v>0</v>
      </c>
      <c r="AB342">
        <f t="shared" si="143"/>
        <v>0</v>
      </c>
      <c r="AC342">
        <f t="shared" si="144"/>
        <v>1</v>
      </c>
      <c r="AD342">
        <f t="shared" si="145"/>
        <v>0</v>
      </c>
      <c r="AE342">
        <f t="shared" si="146"/>
        <v>0</v>
      </c>
      <c r="AF342">
        <f t="shared" si="147"/>
        <v>0</v>
      </c>
      <c r="AG342" s="9">
        <f>'[1]1'!J$20+'[1]1'!J$21*Table6[[#This Row],[TV_State]]</f>
        <v>2563.008057393165</v>
      </c>
      <c r="AH342" s="9">
        <f>Table6[[#This Row],[sales]]-Table6[[#This Row],[Pred_1]]</f>
        <v>3238.4909545503328</v>
      </c>
      <c r="AI342">
        <f>ABS(Table6[[#This Row],[Res_1]])/Table6[[#This Row],[sales]]</f>
        <v>0.55821623823140853</v>
      </c>
      <c r="AJ342" s="9">
        <f>'[1]2'!J$20+'[1]2'!J$21*Table6[[#This Row],[Radio_State]]</f>
        <v>2529.8931781183333</v>
      </c>
      <c r="AK342" s="9">
        <f>Table6[[#This Row],[sales]]-Table6[[#This Row],[ Pred_2 ]]</f>
        <v>3271.6058338251646</v>
      </c>
      <c r="AL342">
        <f>ABS(Table6[[#This Row],[ Res_2 ]])/Table6[[#This Row],[sales]]</f>
        <v>0.56392422494426642</v>
      </c>
      <c r="AM342" s="10">
        <f>'[1]3'!J$20+'[1]3'!J$21*Data!O342</f>
        <v>2536.7825923773607</v>
      </c>
      <c r="AN342" s="9">
        <f>Table6[[#This Row],[sales]]-Table6[[#This Row],[Pred_3]]</f>
        <v>3264.7164195661371</v>
      </c>
      <c r="AO342" s="9">
        <f>ABS(Table6[[#This Row],[Res_3]])/Table6[[#This Row],[sales]]</f>
        <v>0.56273670181535718</v>
      </c>
      <c r="AP342" s="9">
        <f>'[1]4'!L$21+'[1]4'!L$27*Table6[[#This Row],[TV_State]]+'[1]4'!L$22*Table6[[#This Row],[NJ_DUM]]+'[1]4'!L$23*Table6[[#This Row],[NY_DUM]]+'[1]4'!L$24*Table6[[#This Row],[PA_DUM]]+'[1]4'!L$25*Table6[[#This Row],[CT_DUM]]+'[1]4'!L$26*Table6[[#This Row],[DL_DUM]]</f>
        <v>514.45058614651089</v>
      </c>
      <c r="AQ342" s="9">
        <f>Table6[[#This Row],[sales]]-Table6[[#This Row],[Pred_4]]</f>
        <v>5287.0484257969874</v>
      </c>
      <c r="AR342">
        <f>ABS(Table6[[#This Row],[Res_4]]/Table6[[#This Row],[sales]])</f>
        <v>0.9113245412802079</v>
      </c>
      <c r="AS342" s="9">
        <f>'[1]5'!L$20+'[1]5'!L$26*Table6[[#This Row],[Radio_State]]+'[1]5'!L$21*Table6[[#This Row],[NJ_DUM]]+'[1]5'!L$22*Table6[[#This Row],[NY_DUM]]+'[1]5'!L$23*Table6[[#This Row],[PA_DUM]]+'[1]5'!L$24*Table6[[#This Row],[CT_DUM]]+'[1]5'!L$25*Table6[[#This Row],[DL_DUM]]</f>
        <v>523.67153503457916</v>
      </c>
      <c r="AT342" s="9">
        <f>Table6[[#This Row],[sales]]-Table6[[#This Row],[Pred_5]]</f>
        <v>5277.8274769089185</v>
      </c>
      <c r="AU342" s="9">
        <f>ABS(Table6[[#This Row],[Red_5]]/Table6[[#This Row],[sales]])</f>
        <v>0.90973513328943068</v>
      </c>
      <c r="AV342" s="9">
        <f>'[1]6'!L$20+'[1]6'!L$26*Table6[[#This Row],[Online]]+'[1]6'!L$21*Table6[[#This Row],[NJ_DUM]]+'[1]6'!L$22*Table6[[#This Row],[NY_DUM]]+'[1]6'!L$23*Table6[[#This Row],[PA_DUM]]+'[1]6'!L$24*Table6[[#This Row],[CT_DUM]]+'[1]6'!L$25*Table6[[#This Row],[DL_DUM]]</f>
        <v>548.5401601912456</v>
      </c>
      <c r="AW342" s="9">
        <f>Table6[[#This Row],[sales]]-Table6[[#This Row],[Pred_6]]</f>
        <v>5252.9588517522525</v>
      </c>
      <c r="AX342" s="9">
        <f>ABS(Table6[[#This Row],[Red_6]]/Table6[[#This Row],[sales]])</f>
        <v>0.9054485471665219</v>
      </c>
      <c r="AY342" s="9">
        <f>'[1]7'!L$21+'[1]7'!L$27*Table6[[#This Row],[LNTV]]+'[1]7'!L$22*Table6[[#This Row],[NJ_DUM]]+'[1]7'!L$23*Table6[[#This Row],[NY_DUM]]+'[1]7'!L$24*Table6[[#This Row],[PA_DUM]]+'[1]7'!L$25*Table6[[#This Row],[CT_DUM]]+'[1]7'!L$26*Table6[[#This Row],[DL_DUM]]</f>
        <v>5.9352087732557433</v>
      </c>
      <c r="AZ342" s="9">
        <f>Table6[[#This Row],[sales]]-Table6[[#This Row],[Pred_7]]</f>
        <v>5795.563803170242</v>
      </c>
      <c r="BA342" s="9">
        <f>ABS(Table6[[#This Row],[Red_7]]/Table6[[#This Row],[sales]])</f>
        <v>0.99897695254949848</v>
      </c>
      <c r="BB342" s="9">
        <f>'[1]8'!O$22+'[1]8'!O$28*Table6[[#This Row],[LNRADIOLING]]+'[1]8'!O$23*Table6[[#This Row],[DL_DUM]]+'[1]8'!O$24*Table6[[#This Row],[CT_DUM]]+'[1]8'!O$25*Table6[[#This Row],[PA_DUM]]+'[1]8'!O$26*Table6[[#This Row],[NY_DUM]]+'[1]8'!O$27*Table6[[#This Row],[NJ_DUM]]</f>
        <v>8.2685595329873447</v>
      </c>
      <c r="BC342" s="9">
        <f>Table6[[#This Row],[sales]]-Table6[[#This Row],[Pred_8]]</f>
        <v>5793.2304524105102</v>
      </c>
      <c r="BD342" s="9">
        <f>ABS(Table6[[#This Row],[Red_8]]/Table6[[#This Row],[sales]])</f>
        <v>0.99857475464255618</v>
      </c>
      <c r="BE342" s="9">
        <f>'[1]9'!M$19+'[1]9'!M$21*Table6[[#This Row],[LNONLINE]]+'[1]9'!M$20*Table6[[#This Row],[DL_DUM]]+'[1]9'!M$22*Table6[[#This Row],[CT_DUM]]+'[1]9'!M$23*Table6[[#This Row],[PA_DUM]]+'[1]9'!M$24*Table6[[#This Row],[NY_DUM]]+'[1]9'!M$25*Table6[[#This Row],[NJ_DUM]]</f>
        <v>8.1250280098778376</v>
      </c>
      <c r="BF342" s="9">
        <f>Table6[[#This Row],[sales]]-Table6[[#This Row],[Pred_9]]</f>
        <v>5793.3739839336204</v>
      </c>
      <c r="BG342" s="9">
        <f>ABS(Table6[[#This Row],[Red_9]]/Table6[[#This Row],[sales]])</f>
        <v>0.99859949506271561</v>
      </c>
      <c r="BH342" s="9">
        <f>'[1]10'!P$22+'[1]10'!P$30*Table6[[#This Row],[LNTV]]+'[1]10'!P$29*Table6[[#This Row],[LNRADIOLING]]+'[1]10'!P$24*Table6[[#This Row],[LNONLINELING]]+'[1]10'!P$23*Table6[[#This Row],[DL_DUM]]+'[1]10'!P$25*Table6[[#This Row],[CT_DUM]]+'[1]10'!P$26*Table6[[#This Row],[PA_DUM]]+'[1]10'!P$27*Table6[[#This Row],[NY_DUM]]+'[1]10'!P$28*Table6[[#This Row],[NJ_DUM]]</f>
        <v>8.1576911753090897</v>
      </c>
      <c r="BI342" s="9">
        <f>Table6[[#This Row],[sales]]-Table6[[#This Row],[Pred_10]]</f>
        <v>5793.3413207681888</v>
      </c>
      <c r="BJ342" s="45">
        <f>ABS(Table6[[#This Row],[Red_10]]/Table6[[#This Row],[sales]])</f>
        <v>0.99859386493757651</v>
      </c>
      <c r="BK342" s="9">
        <f>'[1]11'!P$32+'[1]11'!P$40*Table6[[#This Row],[LNONLINELING]]+'[1]11'!P$39*Table6[[#This Row],[LNRADIOLING]]+'[1]11'!P$38*Table6[[#This Row],[LNTVLING]]+'[1]11'!P$33*Table6[[#This Row],[DL_DUM]]+'[1]11'!P$34*Table6[[#This Row],[CT_DUM]]+'[1]11'!P$35*Table6[[#This Row],[PA_DUM]]+'[1]11'!P$36*Table6[[#This Row],[NY_DUM]]+'[1]11'!P$37*Table6[[#This Row],[NJ_DUM]]</f>
        <v>8.1341712906104267</v>
      </c>
      <c r="BL342" s="9">
        <f>Table6[[#This Row],[sales]]-Table6[[#This Row],[ Pred_11]]</f>
        <v>5793.3648406528873</v>
      </c>
      <c r="BM342" s="47">
        <f>ABS(Table6[[#This Row],[ Red_11]]/Table6[[#This Row],[sales]])</f>
        <v>0.99859791904232598</v>
      </c>
      <c r="BN342" s="9">
        <f>'[1]12'!K$22+'[1]12'!K$28*Table6[[#This Row],[COMBINE LN LING]]+'[1]12'!K$23*Table6[[#This Row],[DL_DUM]]+'[1]12'!K$24*Table6[[#This Row],[CT_DUM]]+'[1]12'!K$25*Table6[[#This Row],[PA_DUM]]+'[1]12'!K$26*Table6[[#This Row],[NY_DUM]]+'[1]12'!K$27*Table6[[#This Row],[NJ_DUM]]</f>
        <v>8.1844267479519921</v>
      </c>
      <c r="BO342" s="9">
        <f>Table6[[#This Row],[sales]]-Table6[[#This Row],[ Pred_12]]</f>
        <v>5793.314585195546</v>
      </c>
      <c r="BP342" s="47">
        <f>ABS(Table6[[#This Row],[ Red_12]]/Table6[[#This Row],[sales]])</f>
        <v>0.99858925654712638</v>
      </c>
      <c r="BQ342">
        <f>LN(G342+'2019 Totals and Calculations'!C$18)</f>
        <v>7.3962634529449014</v>
      </c>
      <c r="BR342">
        <f>LN(Table6[[#This Row],[PROF RADIO]]+'2019 Totals and Calculations'!D$18)</f>
        <v>5.5087373150722927</v>
      </c>
      <c r="BS342">
        <f>LN(Table6[[#This Row],[ONLINE LINGERING]]+'2019 Totals and Calculations'!E$18)</f>
        <v>5.1410943463819789</v>
      </c>
      <c r="BT342">
        <f>MONTH(Table6[[#This Row],[Date]])</f>
        <v>7</v>
      </c>
      <c r="BU342">
        <f t="shared" si="148"/>
        <v>0</v>
      </c>
      <c r="BV342">
        <f t="shared" si="149"/>
        <v>0</v>
      </c>
      <c r="BW342">
        <f t="shared" si="150"/>
        <v>0</v>
      </c>
      <c r="BX342">
        <f t="shared" si="151"/>
        <v>0</v>
      </c>
      <c r="BY342">
        <f t="shared" si="152"/>
        <v>0</v>
      </c>
      <c r="BZ342">
        <f t="shared" si="153"/>
        <v>0</v>
      </c>
      <c r="CA342">
        <f t="shared" si="154"/>
        <v>1</v>
      </c>
      <c r="CB342">
        <f t="shared" si="155"/>
        <v>0</v>
      </c>
      <c r="CC342">
        <f t="shared" si="156"/>
        <v>0</v>
      </c>
      <c r="CD342">
        <f t="shared" si="157"/>
        <v>0</v>
      </c>
      <c r="CE342">
        <f t="shared" si="158"/>
        <v>0</v>
      </c>
      <c r="CF342">
        <f t="shared" si="159"/>
        <v>0</v>
      </c>
      <c r="CG342">
        <f t="shared" si="160"/>
        <v>27</v>
      </c>
      <c r="CH34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6510.8927924411946</v>
      </c>
      <c r="CI342" s="79">
        <f>Table6[[#This Row],[sales]]-CH342</f>
        <v>-709.39378049769675</v>
      </c>
      <c r="CJ342">
        <f>ABS(Table6[[#This Row],[sales]]-CH342)/Table6[[#This Row],[sales]]</f>
        <v>0.12227766979487088</v>
      </c>
      <c r="CK34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6475.9687885749017</v>
      </c>
      <c r="CL342" s="79">
        <f>Table6[[#This Row],[sales]]-CK342</f>
        <v>-674.46977663140387</v>
      </c>
      <c r="CM342">
        <f>ABS(Table6[[#This Row],[sales]]-CK342)/Table6[[#This Row],[sales]]</f>
        <v>0.11625784564349292</v>
      </c>
      <c r="CN34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5103.9604947260796</v>
      </c>
      <c r="CO342" s="79">
        <f>Table6[[#This Row],[sales]]-CN342</f>
        <v>697.5385172174183</v>
      </c>
      <c r="CP342">
        <f>ABS(Table6[[#This Row],[sales]]-CN342)/Table6[[#This Row],[sales]]</f>
        <v>0.12023418702328512</v>
      </c>
      <c r="CQ34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4960.6830259575636</v>
      </c>
      <c r="CR342" s="79">
        <f>Table6[[#This Row],[sales]]-CQ342</f>
        <v>840.81598598593428</v>
      </c>
      <c r="CS342">
        <f>ABS(Table6[[#This Row],[sales]]-CQ342)/Table6[[#This Row],[sales]]</f>
        <v>0.14493081602788407</v>
      </c>
    </row>
    <row r="343" spans="1:97" x14ac:dyDescent="0.2">
      <c r="A343">
        <v>342</v>
      </c>
      <c r="B343" t="s">
        <v>480</v>
      </c>
      <c r="C343" s="5">
        <v>42925</v>
      </c>
      <c r="D343" s="6">
        <v>1266.597066511034</v>
      </c>
      <c r="E343" s="8">
        <f>YEAR(Table6[[#This Row],[Date]])</f>
        <v>2017</v>
      </c>
      <c r="F343" s="6">
        <f>Table6[[#This Row],[TV_State]]+Table6[[#This Row],[Radio_State]]+Table6[[#This Row],[Online]]</f>
        <v>1582.9188696063525</v>
      </c>
      <c r="G343" s="6">
        <f t="shared" si="135"/>
        <v>1268.0266927006573</v>
      </c>
      <c r="H343" s="6">
        <f>LN(Table6[[#This Row],[PROF TV LING]])</f>
        <v>7.1452171858013562</v>
      </c>
      <c r="I343" s="6">
        <f t="shared" si="136"/>
        <v>7.1440891080454101</v>
      </c>
      <c r="J343" s="6">
        <v>187.64400985348649</v>
      </c>
      <c r="K343" s="6">
        <f t="shared" si="141"/>
        <v>185.86344679544192</v>
      </c>
      <c r="L343" s="6">
        <f>0.5*J342+0.5*Table6[[#This Row],[Radio_State]]</f>
        <v>186.71507911163755</v>
      </c>
      <c r="M343" s="6">
        <f>LN(Table6[[#This Row],[RADIO LINGERING ]])</f>
        <v>5.2295838138188424</v>
      </c>
      <c r="N343" s="6">
        <f t="shared" si="137"/>
        <v>5.2345466031609709</v>
      </c>
      <c r="O343" s="6">
        <v>128.67779324183198</v>
      </c>
      <c r="P343" s="6">
        <f t="shared" si="138"/>
        <v>131.11431369337808</v>
      </c>
      <c r="Q343" s="6">
        <f>0.3*O342+0.7*Table6[[#This Row],[Online]]</f>
        <v>128.29558197477704</v>
      </c>
      <c r="R343" s="6">
        <f>LN(Table6[[#This Row],[ONLINE LINGERING]])</f>
        <v>4.8543368359139345</v>
      </c>
      <c r="S343" s="6">
        <f t="shared" si="139"/>
        <v>4.8573115530306774</v>
      </c>
      <c r="T343" s="6">
        <v>4544.5972154583023</v>
      </c>
      <c r="U343" s="6">
        <f t="shared" si="140"/>
        <v>8.421694381223146</v>
      </c>
      <c r="V343" s="8">
        <f>YEAR(Table6[[#This Row],[Date]])</f>
        <v>2017</v>
      </c>
      <c r="W343" s="8">
        <f>WEEKNUM(Table6[[#This Row],[Date]])</f>
        <v>28</v>
      </c>
      <c r="X343" t="s">
        <v>508</v>
      </c>
      <c r="Y343" s="9">
        <f>Table6[[#This Row],[LNTVLING]]+Table6[[#This Row],[LNRADIOLING]]+Table6[[#This Row],[LNONLINELING]]</f>
        <v>17.229137835534132</v>
      </c>
      <c r="Z343">
        <f t="shared" si="161"/>
        <v>1</v>
      </c>
      <c r="AA343">
        <f t="shared" si="142"/>
        <v>0</v>
      </c>
      <c r="AB343">
        <f t="shared" si="143"/>
        <v>0</v>
      </c>
      <c r="AC343">
        <f t="shared" si="144"/>
        <v>1</v>
      </c>
      <c r="AD343">
        <f t="shared" si="145"/>
        <v>0</v>
      </c>
      <c r="AE343">
        <f t="shared" si="146"/>
        <v>0</v>
      </c>
      <c r="AF343">
        <f t="shared" si="147"/>
        <v>0</v>
      </c>
      <c r="AG343" s="9">
        <f>'[1]1'!J$20+'[1]1'!J$21*Table6[[#This Row],[TV_State]]</f>
        <v>2575.3408125125334</v>
      </c>
      <c r="AH343" s="9">
        <f>Table6[[#This Row],[sales]]-Table6[[#This Row],[Pred_1]]</f>
        <v>1969.256402945769</v>
      </c>
      <c r="AI343">
        <f>ABS(Table6[[#This Row],[Res_1]])/Table6[[#This Row],[sales]]</f>
        <v>0.43331813790832907</v>
      </c>
      <c r="AJ343" s="9">
        <f>'[1]2'!J$20+'[1]2'!J$21*Table6[[#This Row],[Radio_State]]</f>
        <v>2538.0492918595419</v>
      </c>
      <c r="AK343" s="9">
        <f>Table6[[#This Row],[sales]]-Table6[[#This Row],[ Pred_2 ]]</f>
        <v>2006.5479235987605</v>
      </c>
      <c r="AL343">
        <f>ABS(Table6[[#This Row],[ Res_2 ]])/Table6[[#This Row],[sales]]</f>
        <v>0.44152382014704222</v>
      </c>
      <c r="AM343" s="10">
        <f>'[1]3'!J$20+'[1]3'!J$21*Data!O343</f>
        <v>2544.1431164838859</v>
      </c>
      <c r="AN343" s="9">
        <f>Table6[[#This Row],[sales]]-Table6[[#This Row],[Pred_3]]</f>
        <v>2000.4540989744164</v>
      </c>
      <c r="AO343" s="9">
        <f>ABS(Table6[[#This Row],[Res_3]])/Table6[[#This Row],[sales]]</f>
        <v>0.44018292582012231</v>
      </c>
      <c r="AP343" s="9">
        <f>'[1]4'!L$21+'[1]4'!L$27*Table6[[#This Row],[TV_State]]+'[1]4'!L$22*Table6[[#This Row],[NJ_DUM]]+'[1]4'!L$23*Table6[[#This Row],[NY_DUM]]+'[1]4'!L$24*Table6[[#This Row],[PA_DUM]]+'[1]4'!L$25*Table6[[#This Row],[CT_DUM]]+'[1]4'!L$26*Table6[[#This Row],[DL_DUM]]</f>
        <v>517.21679206451779</v>
      </c>
      <c r="AQ343" s="9">
        <f>Table6[[#This Row],[sales]]-Table6[[#This Row],[Pred_4]]</f>
        <v>4027.3804233937844</v>
      </c>
      <c r="AR343">
        <f>ABS(Table6[[#This Row],[Res_4]]/Table6[[#This Row],[sales]])</f>
        <v>0.88619083990431069</v>
      </c>
      <c r="AS343" s="9">
        <f>'[1]5'!L$20+'[1]5'!L$26*Table6[[#This Row],[Radio_State]]+'[1]5'!L$21*Table6[[#This Row],[NJ_DUM]]+'[1]5'!L$22*Table6[[#This Row],[NY_DUM]]+'[1]5'!L$23*Table6[[#This Row],[PA_DUM]]+'[1]5'!L$24*Table6[[#This Row],[CT_DUM]]+'[1]5'!L$25*Table6[[#This Row],[DL_DUM]]</f>
        <v>526.94433510165459</v>
      </c>
      <c r="AT343" s="9">
        <f>Table6[[#This Row],[sales]]-Table6[[#This Row],[Pred_5]]</f>
        <v>4017.652880356648</v>
      </c>
      <c r="AU343" s="9">
        <f>ABS(Table6[[#This Row],[Red_5]]/Table6[[#This Row],[sales]])</f>
        <v>0.88405037671781561</v>
      </c>
      <c r="AV343" s="9">
        <f>'[1]6'!L$20+'[1]6'!L$26*Table6[[#This Row],[Online]]+'[1]6'!L$21*Table6[[#This Row],[NJ_DUM]]+'[1]6'!L$22*Table6[[#This Row],[NY_DUM]]+'[1]6'!L$23*Table6[[#This Row],[PA_DUM]]+'[1]6'!L$24*Table6[[#This Row],[CT_DUM]]+'[1]6'!L$25*Table6[[#This Row],[DL_DUM]]</f>
        <v>554.08509980502265</v>
      </c>
      <c r="AW343" s="9">
        <f>Table6[[#This Row],[sales]]-Table6[[#This Row],[Pred_6]]</f>
        <v>3990.5121156532796</v>
      </c>
      <c r="AX343" s="9">
        <f>ABS(Table6[[#This Row],[Red_6]]/Table6[[#This Row],[sales]])</f>
        <v>0.87807828207078065</v>
      </c>
      <c r="AY343" s="9">
        <f>'[1]7'!L$21+'[1]7'!L$27*Table6[[#This Row],[LNTV]]+'[1]7'!L$22*Table6[[#This Row],[NJ_DUM]]+'[1]7'!L$23*Table6[[#This Row],[NY_DUM]]+'[1]7'!L$24*Table6[[#This Row],[PA_DUM]]+'[1]7'!L$25*Table6[[#This Row],[CT_DUM]]+'[1]7'!L$26*Table6[[#This Row],[DL_DUM]]</f>
        <v>5.9363101205457438</v>
      </c>
      <c r="AZ343" s="9">
        <f>Table6[[#This Row],[sales]]-Table6[[#This Row],[Pred_7]]</f>
        <v>4538.660905337757</v>
      </c>
      <c r="BA343" s="9">
        <f>ABS(Table6[[#This Row],[Red_7]]/Table6[[#This Row],[sales]])</f>
        <v>0.99869376540117716</v>
      </c>
      <c r="BB343" s="9">
        <f>'[1]8'!O$22+'[1]8'!O$28*Table6[[#This Row],[LNRADIOLING]]+'[1]8'!O$23*Table6[[#This Row],[DL_DUM]]+'[1]8'!O$24*Table6[[#This Row],[CT_DUM]]+'[1]8'!O$25*Table6[[#This Row],[PA_DUM]]+'[1]8'!O$26*Table6[[#This Row],[NY_DUM]]+'[1]8'!O$27*Table6[[#This Row],[NJ_DUM]]</f>
        <v>8.2692693989911223</v>
      </c>
      <c r="BC343" s="9">
        <f>Table6[[#This Row],[sales]]-Table6[[#This Row],[Pred_8]]</f>
        <v>4536.3279460593112</v>
      </c>
      <c r="BD343" s="9">
        <f>ABS(Table6[[#This Row],[Red_8]]/Table6[[#This Row],[sales]])</f>
        <v>0.99818041753604403</v>
      </c>
      <c r="BE343" s="9">
        <f>'[1]9'!M$19+'[1]9'!M$21*Table6[[#This Row],[LNONLINE]]+'[1]9'!M$20*Table6[[#This Row],[DL_DUM]]+'[1]9'!M$22*Table6[[#This Row],[CT_DUM]]+'[1]9'!M$23*Table6[[#This Row],[PA_DUM]]+'[1]9'!M$24*Table6[[#This Row],[NY_DUM]]+'[1]9'!M$25*Table6[[#This Row],[NJ_DUM]]</f>
        <v>8.1281784582091703</v>
      </c>
      <c r="BF343" s="9">
        <f>Table6[[#This Row],[sales]]-Table6[[#This Row],[Pred_9]]</f>
        <v>4536.4690370000935</v>
      </c>
      <c r="BG343" s="9">
        <f>ABS(Table6[[#This Row],[Red_9]]/Table6[[#This Row],[sales]])</f>
        <v>0.99821146339865696</v>
      </c>
      <c r="BH343" s="9">
        <f>'[1]10'!P$22+'[1]10'!P$30*Table6[[#This Row],[LNTV]]+'[1]10'!P$29*Table6[[#This Row],[LNRADIOLING]]+'[1]10'!P$24*Table6[[#This Row],[LNONLINELING]]+'[1]10'!P$23*Table6[[#This Row],[DL_DUM]]+'[1]10'!P$25*Table6[[#This Row],[CT_DUM]]+'[1]10'!P$26*Table6[[#This Row],[PA_DUM]]+'[1]10'!P$27*Table6[[#This Row],[NY_DUM]]+'[1]10'!P$28*Table6[[#This Row],[NJ_DUM]]</f>
        <v>8.1595022585853059</v>
      </c>
      <c r="BI343" s="9">
        <f>Table6[[#This Row],[sales]]-Table6[[#This Row],[Pred_10]]</f>
        <v>4536.4377131997171</v>
      </c>
      <c r="BJ343" s="45">
        <f>ABS(Table6[[#This Row],[Red_10]]/Table6[[#This Row],[sales]])</f>
        <v>0.99820457086255499</v>
      </c>
      <c r="BK343" s="9">
        <f>'[1]11'!P$32+'[1]11'!P$40*Table6[[#This Row],[LNONLINELING]]+'[1]11'!P$39*Table6[[#This Row],[LNRADIOLING]]+'[1]11'!P$38*Table6[[#This Row],[LNTVLING]]+'[1]11'!P$33*Table6[[#This Row],[DL_DUM]]+'[1]11'!P$34*Table6[[#This Row],[CT_DUM]]+'[1]11'!P$35*Table6[[#This Row],[PA_DUM]]+'[1]11'!P$36*Table6[[#This Row],[NY_DUM]]+'[1]11'!P$37*Table6[[#This Row],[NJ_DUM]]</f>
        <v>8.1370565633353458</v>
      </c>
      <c r="BL343" s="9">
        <f>Table6[[#This Row],[sales]]-Table6[[#This Row],[ Pred_11]]</f>
        <v>4536.4601588949672</v>
      </c>
      <c r="BM343" s="47">
        <f>ABS(Table6[[#This Row],[ Red_11]]/Table6[[#This Row],[sales]])</f>
        <v>0.99820950984706469</v>
      </c>
      <c r="BN343" s="9">
        <f>'[1]12'!K$22+'[1]12'!K$28*Table6[[#This Row],[COMBINE LN LING]]+'[1]12'!K$23*Table6[[#This Row],[DL_DUM]]+'[1]12'!K$24*Table6[[#This Row],[CT_DUM]]+'[1]12'!K$25*Table6[[#This Row],[PA_DUM]]+'[1]12'!K$26*Table6[[#This Row],[NY_DUM]]+'[1]12'!K$27*Table6[[#This Row],[NJ_DUM]]</f>
        <v>8.1862954166411193</v>
      </c>
      <c r="BO343" s="9">
        <f>Table6[[#This Row],[sales]]-Table6[[#This Row],[ Pred_12]]</f>
        <v>4536.4109200416615</v>
      </c>
      <c r="BP343" s="47">
        <f>ABS(Table6[[#This Row],[ Red_12]]/Table6[[#This Row],[sales]])</f>
        <v>0.99819867525579709</v>
      </c>
      <c r="BQ343">
        <f>LN(G343+'2019 Totals and Calculations'!C$18)</f>
        <v>7.3958874675739201</v>
      </c>
      <c r="BR343">
        <f>LN(Table6[[#This Row],[PROF RADIO]]+'2019 Totals and Calculations'!D$18)</f>
        <v>5.5159248744741518</v>
      </c>
      <c r="BS343">
        <f>LN(Table6[[#This Row],[ONLINE LINGERING]]+'2019 Totals and Calculations'!E$18)</f>
        <v>5.1484994719447723</v>
      </c>
      <c r="BT343">
        <f>MONTH(Table6[[#This Row],[Date]])</f>
        <v>7</v>
      </c>
      <c r="BU343">
        <f t="shared" si="148"/>
        <v>0</v>
      </c>
      <c r="BV343">
        <f t="shared" si="149"/>
        <v>0</v>
      </c>
      <c r="BW343">
        <f t="shared" si="150"/>
        <v>0</v>
      </c>
      <c r="BX343">
        <f t="shared" si="151"/>
        <v>0</v>
      </c>
      <c r="BY343">
        <f t="shared" si="152"/>
        <v>0</v>
      </c>
      <c r="BZ343">
        <f t="shared" si="153"/>
        <v>0</v>
      </c>
      <c r="CA343">
        <f t="shared" si="154"/>
        <v>1</v>
      </c>
      <c r="CB343">
        <f t="shared" si="155"/>
        <v>0</v>
      </c>
      <c r="CC343">
        <f t="shared" si="156"/>
        <v>0</v>
      </c>
      <c r="CD343">
        <f t="shared" si="157"/>
        <v>0</v>
      </c>
      <c r="CE343">
        <f t="shared" si="158"/>
        <v>0</v>
      </c>
      <c r="CF343">
        <f t="shared" si="159"/>
        <v>0</v>
      </c>
      <c r="CG343">
        <f t="shared" si="160"/>
        <v>28</v>
      </c>
      <c r="CH34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6527.7892609187247</v>
      </c>
      <c r="CI343" s="79">
        <f>Table6[[#This Row],[sales]]-CH343</f>
        <v>-1983.1920454604224</v>
      </c>
      <c r="CJ343">
        <f>ABS(Table6[[#This Row],[sales]]-CH343)/Table6[[#This Row],[sales]]</f>
        <v>0.43638455762694611</v>
      </c>
      <c r="CK34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6504.9775857790937</v>
      </c>
      <c r="CL343" s="79">
        <f>Table6[[#This Row],[sales]]-CK343</f>
        <v>-1960.3803703207914</v>
      </c>
      <c r="CM343">
        <f>ABS(Table6[[#This Row],[sales]]-CK343)/Table6[[#This Row],[sales]]</f>
        <v>0.43136504235240475</v>
      </c>
      <c r="CN34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5128.3759815689791</v>
      </c>
      <c r="CO343" s="79">
        <f>Table6[[#This Row],[sales]]-CN343</f>
        <v>-583.77876611067677</v>
      </c>
      <c r="CP343">
        <f>ABS(Table6[[#This Row],[sales]]-CN343)/Table6[[#This Row],[sales]]</f>
        <v>0.12845555688081045</v>
      </c>
      <c r="CQ34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4990.2133896845871</v>
      </c>
      <c r="CR343" s="79">
        <f>Table6[[#This Row],[sales]]-CQ343</f>
        <v>-445.61617422628478</v>
      </c>
      <c r="CS343">
        <f>ABS(Table6[[#This Row],[sales]]-CQ343)/Table6[[#This Row],[sales]]</f>
        <v>9.8054052559495397E-2</v>
      </c>
    </row>
    <row r="344" spans="1:97" x14ac:dyDescent="0.2">
      <c r="A344">
        <v>343</v>
      </c>
      <c r="B344" t="s">
        <v>480</v>
      </c>
      <c r="C344" s="5">
        <v>42932</v>
      </c>
      <c r="D344" s="6">
        <v>1279.2630371761443</v>
      </c>
      <c r="E344" s="8">
        <f>YEAR(Table6[[#This Row],[Date]])</f>
        <v>2017</v>
      </c>
      <c r="F344" s="6">
        <f>Table6[[#This Row],[TV_State]]+Table6[[#This Row],[Radio_State]]+Table6[[#This Row],[Online]]</f>
        <v>2128.4858109730294</v>
      </c>
      <c r="G344" s="6">
        <f t="shared" si="135"/>
        <v>1271.3975960433033</v>
      </c>
      <c r="H344" s="6">
        <f>LN(Table6[[#This Row],[PROF TV LING]])</f>
        <v>7.1478720437055729</v>
      </c>
      <c r="I344" s="6">
        <f t="shared" si="136"/>
        <v>7.154039438898578</v>
      </c>
      <c r="J344" s="6">
        <v>189.52044995202135</v>
      </c>
      <c r="K344" s="6">
        <f t="shared" si="141"/>
        <v>187.69194837373163</v>
      </c>
      <c r="L344" s="6">
        <f>0.5*J343+0.5*Table6[[#This Row],[Radio_State]]</f>
        <v>188.58222990275391</v>
      </c>
      <c r="M344" s="6">
        <f>LN(Table6[[#This Row],[RADIO LINGERING ]])</f>
        <v>5.2395341446720103</v>
      </c>
      <c r="N344" s="6">
        <f t="shared" si="137"/>
        <v>5.2444969340141396</v>
      </c>
      <c r="O344" s="6">
        <v>659.70232384486394</v>
      </c>
      <c r="P344" s="6">
        <f t="shared" si="138"/>
        <v>501.12592079941811</v>
      </c>
      <c r="Q344" s="6">
        <f>0.3*O343+0.7*Table6[[#This Row],[Online]]</f>
        <v>500.39496466395428</v>
      </c>
      <c r="R344" s="6">
        <f>LN(Table6[[#This Row],[ONLINE LINGERING]])</f>
        <v>6.2153977159201341</v>
      </c>
      <c r="S344" s="6">
        <f t="shared" si="139"/>
        <v>6.4917887088008595</v>
      </c>
      <c r="T344" s="6">
        <v>6956.0511298660449</v>
      </c>
      <c r="U344" s="6">
        <f t="shared" si="140"/>
        <v>8.8473672259166882</v>
      </c>
      <c r="V344" s="8">
        <f>YEAR(Table6[[#This Row],[Date]])</f>
        <v>2017</v>
      </c>
      <c r="W344" s="8">
        <f>WEEKNUM(Table6[[#This Row],[Date]])</f>
        <v>29</v>
      </c>
      <c r="X344" t="s">
        <v>509</v>
      </c>
      <c r="Y344" s="9">
        <f>Table6[[#This Row],[LNTVLING]]+Table6[[#This Row],[LNRADIOLING]]+Table6[[#This Row],[LNONLINELING]]</f>
        <v>18.602803904297716</v>
      </c>
      <c r="Z344">
        <f t="shared" si="161"/>
        <v>1</v>
      </c>
      <c r="AA344">
        <f t="shared" si="142"/>
        <v>0</v>
      </c>
      <c r="AB344">
        <f t="shared" si="143"/>
        <v>0</v>
      </c>
      <c r="AC344">
        <f t="shared" si="144"/>
        <v>1</v>
      </c>
      <c r="AD344">
        <f t="shared" si="145"/>
        <v>0</v>
      </c>
      <c r="AE344">
        <f t="shared" si="146"/>
        <v>0</v>
      </c>
      <c r="AF344">
        <f t="shared" si="147"/>
        <v>0</v>
      </c>
      <c r="AG344" s="9">
        <f>'[1]1'!J$20+'[1]1'!J$21*Table6[[#This Row],[TV_State]]</f>
        <v>2587.7968951830953</v>
      </c>
      <c r="AH344" s="9">
        <f>Table6[[#This Row],[sales]]-Table6[[#This Row],[Pred_1]]</f>
        <v>4368.2542346829496</v>
      </c>
      <c r="AI344">
        <f>ABS(Table6[[#This Row],[Res_1]])/Table6[[#This Row],[sales]]</f>
        <v>0.62797902906833158</v>
      </c>
      <c r="AJ344" s="9">
        <f>'[1]2'!J$20+'[1]2'!J$21*Table6[[#This Row],[Radio_State]]</f>
        <v>2546.2869667381619</v>
      </c>
      <c r="AK344" s="9">
        <f>Table6[[#This Row],[sales]]-Table6[[#This Row],[ Pred_2 ]]</f>
        <v>4409.764163127883</v>
      </c>
      <c r="AL344">
        <f>ABS(Table6[[#This Row],[ Res_2 ]])/Table6[[#This Row],[sales]]</f>
        <v>0.63394648498117112</v>
      </c>
      <c r="AM344" s="10">
        <f>'[1]3'!J$20+'[1]3'!J$21*Data!O344</f>
        <v>5612.0423614042684</v>
      </c>
      <c r="AN344" s="9">
        <f>Table6[[#This Row],[sales]]-Table6[[#This Row],[Pred_3]]</f>
        <v>1344.0087684617765</v>
      </c>
      <c r="AO344" s="9">
        <f>ABS(Table6[[#This Row],[Res_3]])/Table6[[#This Row],[sales]]</f>
        <v>0.19321433143169817</v>
      </c>
      <c r="AP344" s="9">
        <f>'[1]4'!L$21+'[1]4'!L$27*Table6[[#This Row],[TV_State]]+'[1]4'!L$22*Table6[[#This Row],[NJ_DUM]]+'[1]4'!L$23*Table6[[#This Row],[NY_DUM]]+'[1]4'!L$24*Table6[[#This Row],[PA_DUM]]+'[1]4'!L$25*Table6[[#This Row],[CT_DUM]]+'[1]4'!L$26*Table6[[#This Row],[DL_DUM]]</f>
        <v>520.0106600417048</v>
      </c>
      <c r="AQ344" s="9">
        <f>Table6[[#This Row],[sales]]-Table6[[#This Row],[Pred_4]]</f>
        <v>6436.0404698243401</v>
      </c>
      <c r="AR344">
        <f>ABS(Table6[[#This Row],[Res_4]]/Table6[[#This Row],[sales]])</f>
        <v>0.92524341032960189</v>
      </c>
      <c r="AS344" s="9">
        <f>'[1]5'!L$20+'[1]5'!L$26*Table6[[#This Row],[Radio_State]]+'[1]5'!L$21*Table6[[#This Row],[NJ_DUM]]+'[1]5'!L$22*Table6[[#This Row],[NY_DUM]]+'[1]5'!L$23*Table6[[#This Row],[PA_DUM]]+'[1]5'!L$24*Table6[[#This Row],[CT_DUM]]+'[1]5'!L$25*Table6[[#This Row],[DL_DUM]]</f>
        <v>530.24986316940056</v>
      </c>
      <c r="AT344" s="9">
        <f>Table6[[#This Row],[sales]]-Table6[[#This Row],[Pred_5]]</f>
        <v>6425.8012666966442</v>
      </c>
      <c r="AU344" s="9">
        <f>ABS(Table6[[#This Row],[Red_5]]/Table6[[#This Row],[sales]])</f>
        <v>0.92377142530008804</v>
      </c>
      <c r="AV344" s="9">
        <f>'[1]6'!L$20+'[1]6'!L$26*Table6[[#This Row],[Online]]+'[1]6'!L$21*Table6[[#This Row],[NJ_DUM]]+'[1]6'!L$22*Table6[[#This Row],[NY_DUM]]+'[1]6'!L$23*Table6[[#This Row],[PA_DUM]]+'[1]6'!L$24*Table6[[#This Row],[CT_DUM]]+'[1]6'!L$25*Table6[[#This Row],[DL_DUM]]</f>
        <v>2865.2406381932906</v>
      </c>
      <c r="AW344" s="9">
        <f>Table6[[#This Row],[sales]]-Table6[[#This Row],[Pred_6]]</f>
        <v>4090.8104916727543</v>
      </c>
      <c r="AX344" s="9">
        <f>ABS(Table6[[#This Row],[Red_6]]/Table6[[#This Row],[sales]])</f>
        <v>0.58809379277111962</v>
      </c>
      <c r="AY344" s="9">
        <f>'[1]7'!L$21+'[1]7'!L$27*Table6[[#This Row],[LNTV]]+'[1]7'!L$22*Table6[[#This Row],[NJ_DUM]]+'[1]7'!L$23*Table6[[#This Row],[NY_DUM]]+'[1]7'!L$24*Table6[[#This Row],[PA_DUM]]+'[1]7'!L$25*Table6[[#This Row],[CT_DUM]]+'[1]7'!L$26*Table6[[#This Row],[DL_DUM]]</f>
        <v>5.9374114678357444</v>
      </c>
      <c r="AZ344" s="9">
        <f>Table6[[#This Row],[sales]]-Table6[[#This Row],[Pred_7]]</f>
        <v>6950.1137183982091</v>
      </c>
      <c r="BA344" s="9">
        <f>ABS(Table6[[#This Row],[Red_7]]/Table6[[#This Row],[sales]])</f>
        <v>0.99914643935805136</v>
      </c>
      <c r="BB344" s="9">
        <f>'[1]8'!O$22+'[1]8'!O$28*Table6[[#This Row],[LNRADIOLING]]+'[1]8'!O$23*Table6[[#This Row],[DL_DUM]]+'[1]8'!O$24*Table6[[#This Row],[CT_DUM]]+'[1]8'!O$25*Table6[[#This Row],[PA_DUM]]+'[1]8'!O$26*Table6[[#This Row],[NY_DUM]]+'[1]8'!O$27*Table6[[#This Row],[NJ_DUM]]</f>
        <v>8.2699792649948982</v>
      </c>
      <c r="BC344" s="9">
        <f>Table6[[#This Row],[sales]]-Table6[[#This Row],[Pred_8]]</f>
        <v>6947.7811506010503</v>
      </c>
      <c r="BD344" s="9">
        <f>ABS(Table6[[#This Row],[Red_8]]/Table6[[#This Row],[sales]])</f>
        <v>0.99881111005215484</v>
      </c>
      <c r="BE344" s="9">
        <f>'[1]9'!M$19+'[1]9'!M$21*Table6[[#This Row],[LNONLINE]]+'[1]9'!M$20*Table6[[#This Row],[DL_DUM]]+'[1]9'!M$22*Table6[[#This Row],[CT_DUM]]+'[1]9'!M$23*Table6[[#This Row],[PA_DUM]]+'[1]9'!M$24*Table6[[#This Row],[NY_DUM]]+'[1]9'!M$25*Table6[[#This Row],[NJ_DUM]]</f>
        <v>8.6456824391302973</v>
      </c>
      <c r="BF344" s="9">
        <f>Table6[[#This Row],[sales]]-Table6[[#This Row],[Pred_9]]</f>
        <v>6947.4054474269142</v>
      </c>
      <c r="BG344" s="9">
        <f>ABS(Table6[[#This Row],[Red_9]]/Table6[[#This Row],[sales]])</f>
        <v>0.99875709906702526</v>
      </c>
      <c r="BH344" s="9">
        <f>'[1]10'!P$22+'[1]10'!P$30*Table6[[#This Row],[LNTV]]+'[1]10'!P$29*Table6[[#This Row],[LNRADIOLING]]+'[1]10'!P$24*Table6[[#This Row],[LNONLINELING]]+'[1]10'!P$23*Table6[[#This Row],[DL_DUM]]+'[1]10'!P$25*Table6[[#This Row],[CT_DUM]]+'[1]10'!P$26*Table6[[#This Row],[PA_DUM]]+'[1]10'!P$27*Table6[[#This Row],[NY_DUM]]+'[1]10'!P$28*Table6[[#This Row],[NJ_DUM]]</f>
        <v>8.6859475568189417</v>
      </c>
      <c r="BI344" s="9">
        <f>Table6[[#This Row],[sales]]-Table6[[#This Row],[Pred_10]]</f>
        <v>6947.3651823092259</v>
      </c>
      <c r="BJ344" s="45">
        <f>ABS(Table6[[#This Row],[Red_10]]/Table6[[#This Row],[sales]])</f>
        <v>0.99875131056476485</v>
      </c>
      <c r="BK344" s="9">
        <f>'[1]11'!P$32+'[1]11'!P$40*Table6[[#This Row],[LNONLINELING]]+'[1]11'!P$39*Table6[[#This Row],[LNRADIOLING]]+'[1]11'!P$38*Table6[[#This Row],[LNTVLING]]+'[1]11'!P$33*Table6[[#This Row],[DL_DUM]]+'[1]11'!P$34*Table6[[#This Row],[CT_DUM]]+'[1]11'!P$35*Table6[[#This Row],[PA_DUM]]+'[1]11'!P$36*Table6[[#This Row],[NY_DUM]]+'[1]11'!P$37*Table6[[#This Row],[NJ_DUM]]</f>
        <v>8.7325591410978589</v>
      </c>
      <c r="BL344" s="9">
        <f>Table6[[#This Row],[sales]]-Table6[[#This Row],[ Pred_11]]</f>
        <v>6947.3185707249468</v>
      </c>
      <c r="BM344" s="47">
        <f>ABS(Table6[[#This Row],[ Red_11]]/Table6[[#This Row],[sales]])</f>
        <v>0.99874460969621048</v>
      </c>
      <c r="BN344" s="9">
        <f>'[1]12'!K$22+'[1]12'!K$28*Table6[[#This Row],[COMBINE LN LING]]+'[1]12'!K$23*Table6[[#This Row],[DL_DUM]]+'[1]12'!K$24*Table6[[#This Row],[CT_DUM]]+'[1]12'!K$25*Table6[[#This Row],[PA_DUM]]+'[1]12'!K$26*Table6[[#This Row],[NY_DUM]]+'[1]12'!K$27*Table6[[#This Row],[NJ_DUM]]</f>
        <v>8.318491373566884</v>
      </c>
      <c r="BO344" s="9">
        <f>Table6[[#This Row],[sales]]-Table6[[#This Row],[ Pred_12]]</f>
        <v>6947.7326384924781</v>
      </c>
      <c r="BP344" s="47">
        <f>ABS(Table6[[#This Row],[ Red_12]]/Table6[[#This Row],[sales]])</f>
        <v>0.99880413596475004</v>
      </c>
      <c r="BQ344">
        <f>LN(G344+'2019 Totals and Calculations'!C$18)</f>
        <v>7.397954295402978</v>
      </c>
      <c r="BR344">
        <f>LN(Table6[[#This Row],[PROF RADIO]]+'2019 Totals and Calculations'!D$18)</f>
        <v>5.5232525704681992</v>
      </c>
      <c r="BS344">
        <f>LN(Table6[[#This Row],[ONLINE LINGERING]]+'2019 Totals and Calculations'!E$18)</f>
        <v>6.2994497259008844</v>
      </c>
      <c r="BT344">
        <f>MONTH(Table6[[#This Row],[Date]])</f>
        <v>7</v>
      </c>
      <c r="BU344">
        <f t="shared" si="148"/>
        <v>0</v>
      </c>
      <c r="BV344">
        <f t="shared" si="149"/>
        <v>0</v>
      </c>
      <c r="BW344">
        <f t="shared" si="150"/>
        <v>0</v>
      </c>
      <c r="BX344">
        <f t="shared" si="151"/>
        <v>0</v>
      </c>
      <c r="BY344">
        <f t="shared" si="152"/>
        <v>0</v>
      </c>
      <c r="BZ344">
        <f t="shared" si="153"/>
        <v>0</v>
      </c>
      <c r="CA344">
        <f t="shared" si="154"/>
        <v>1</v>
      </c>
      <c r="CB344">
        <f t="shared" si="155"/>
        <v>0</v>
      </c>
      <c r="CC344">
        <f t="shared" si="156"/>
        <v>0</v>
      </c>
      <c r="CD344">
        <f t="shared" si="157"/>
        <v>0</v>
      </c>
      <c r="CE344">
        <f t="shared" si="158"/>
        <v>0</v>
      </c>
      <c r="CF344">
        <f t="shared" si="159"/>
        <v>0</v>
      </c>
      <c r="CG344">
        <f t="shared" si="160"/>
        <v>29</v>
      </c>
      <c r="CH34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6549.4954749199715</v>
      </c>
      <c r="CI344" s="79">
        <f>Table6[[#This Row],[sales]]-CH344</f>
        <v>406.55565494607345</v>
      </c>
      <c r="CJ344">
        <f>ABS(Table6[[#This Row],[sales]]-CH344)/Table6[[#This Row],[sales]]</f>
        <v>5.8446329297453373E-2</v>
      </c>
      <c r="CK34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6534.3969454000471</v>
      </c>
      <c r="CL344" s="79">
        <f>Table6[[#This Row],[sales]]-CK344</f>
        <v>421.65418446599779</v>
      </c>
      <c r="CM344">
        <f>ABS(Table6[[#This Row],[sales]]-CK344)/Table6[[#This Row],[sales]]</f>
        <v>6.0616889754534872E-2</v>
      </c>
      <c r="CN34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7485.9647570721099</v>
      </c>
      <c r="CO344" s="79">
        <f>Table6[[#This Row],[sales]]-CN344</f>
        <v>-529.91362720606503</v>
      </c>
      <c r="CP344">
        <f>ABS(Table6[[#This Row],[sales]]-CN344)/Table6[[#This Row],[sales]]</f>
        <v>7.61802375101676E-2</v>
      </c>
      <c r="CQ34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6892.4981176399442</v>
      </c>
      <c r="CR344" s="79">
        <f>Table6[[#This Row],[sales]]-CQ344</f>
        <v>63.553012226100691</v>
      </c>
      <c r="CS344">
        <f>ABS(Table6[[#This Row],[sales]]-CQ344)/Table6[[#This Row],[sales]]</f>
        <v>9.1363635832453337E-3</v>
      </c>
    </row>
    <row r="345" spans="1:97" x14ac:dyDescent="0.2">
      <c r="A345">
        <v>344</v>
      </c>
      <c r="B345" t="s">
        <v>480</v>
      </c>
      <c r="C345" s="5">
        <v>42939</v>
      </c>
      <c r="D345" s="6">
        <v>1292.0556675479054</v>
      </c>
      <c r="E345" s="8">
        <f>YEAR(Table6[[#This Row],[Date]])</f>
        <v>2017</v>
      </c>
      <c r="F345" s="6">
        <f>Table6[[#This Row],[TV_State]]+Table6[[#This Row],[Radio_State]]+Table6[[#This Row],[Online]]</f>
        <v>2176.158762036554</v>
      </c>
      <c r="G345" s="6">
        <f t="shared" si="135"/>
        <v>1277.5950174946838</v>
      </c>
      <c r="H345" s="6">
        <f>LN(Table6[[#This Row],[PROF TV LING]])</f>
        <v>7.1527346969986176</v>
      </c>
      <c r="I345" s="6">
        <f t="shared" si="136"/>
        <v>7.1639897697517458</v>
      </c>
      <c r="J345" s="6">
        <v>191.41565445154157</v>
      </c>
      <c r="K345" s="6">
        <f t="shared" si="141"/>
        <v>189.5538014126366</v>
      </c>
      <c r="L345" s="6">
        <f>0.5*J344+0.5*Table6[[#This Row],[Radio_State]]</f>
        <v>190.46805220178146</v>
      </c>
      <c r="M345" s="6">
        <f>LN(Table6[[#This Row],[RADIO LINGERING ]])</f>
        <v>5.2494844755251782</v>
      </c>
      <c r="N345" s="6">
        <f t="shared" si="137"/>
        <v>5.2544472648673075</v>
      </c>
      <c r="O345" s="6">
        <v>692.68744003710708</v>
      </c>
      <c r="P345" s="6">
        <f t="shared" si="138"/>
        <v>635.21898426580037</v>
      </c>
      <c r="Q345" s="6">
        <f>0.3*O344+0.7*Table6[[#This Row],[Online]]</f>
        <v>682.79190517943402</v>
      </c>
      <c r="R345" s="6">
        <f>LN(Table6[[#This Row],[ONLINE LINGERING]])</f>
        <v>6.5261901355181919</v>
      </c>
      <c r="S345" s="6">
        <f t="shared" si="139"/>
        <v>6.5405788729702916</v>
      </c>
      <c r="T345" s="6">
        <v>7843.1585621794975</v>
      </c>
      <c r="U345" s="6">
        <f t="shared" si="140"/>
        <v>8.9673969100399891</v>
      </c>
      <c r="V345" s="8">
        <f>YEAR(Table6[[#This Row],[Date]])</f>
        <v>2017</v>
      </c>
      <c r="W345" s="8">
        <f>WEEKNUM(Table6[[#This Row],[Date]])</f>
        <v>30</v>
      </c>
      <c r="X345" t="s">
        <v>510</v>
      </c>
      <c r="Y345" s="9">
        <f>Table6[[#This Row],[LNTVLING]]+Table6[[#This Row],[LNRADIOLING]]+Table6[[#This Row],[LNONLINELING]]</f>
        <v>18.928409308041989</v>
      </c>
      <c r="Z345">
        <f t="shared" si="161"/>
        <v>1</v>
      </c>
      <c r="AA345">
        <f t="shared" si="142"/>
        <v>0</v>
      </c>
      <c r="AB345">
        <f t="shared" si="143"/>
        <v>0</v>
      </c>
      <c r="AC345">
        <f t="shared" si="144"/>
        <v>1</v>
      </c>
      <c r="AD345">
        <f t="shared" si="145"/>
        <v>0</v>
      </c>
      <c r="AE345">
        <f t="shared" si="146"/>
        <v>0</v>
      </c>
      <c r="AF345">
        <f t="shared" si="147"/>
        <v>0</v>
      </c>
      <c r="AG345" s="9">
        <f>'[1]1'!J$20+'[1]1'!J$21*Table6[[#This Row],[TV_State]]</f>
        <v>2600.3775386803627</v>
      </c>
      <c r="AH345" s="9">
        <f>Table6[[#This Row],[sales]]-Table6[[#This Row],[Pred_1]]</f>
        <v>5242.7810234991348</v>
      </c>
      <c r="AI345">
        <f>ABS(Table6[[#This Row],[Res_1]])/Table6[[#This Row],[sales]]</f>
        <v>0.66845276452529656</v>
      </c>
      <c r="AJ345" s="9">
        <f>'[1]2'!J$20+'[1]2'!J$21*Table6[[#This Row],[Radio_State]]</f>
        <v>2554.6070183655684</v>
      </c>
      <c r="AK345" s="9">
        <f>Table6[[#This Row],[sales]]-Table6[[#This Row],[ Pred_2 ]]</f>
        <v>5288.5515438139291</v>
      </c>
      <c r="AL345">
        <f>ABS(Table6[[#This Row],[ Res_2 ]])/Table6[[#This Row],[sales]]</f>
        <v>0.67428849001164637</v>
      </c>
      <c r="AM345" s="10">
        <f>'[1]3'!J$20+'[1]3'!J$21*Data!O345</f>
        <v>5802.6079703882388</v>
      </c>
      <c r="AN345" s="9">
        <f>Table6[[#This Row],[sales]]-Table6[[#This Row],[Pred_3]]</f>
        <v>2040.5505917912587</v>
      </c>
      <c r="AO345" s="9">
        <f>ABS(Table6[[#This Row],[Res_3]])/Table6[[#This Row],[sales]]</f>
        <v>0.26016949365667547</v>
      </c>
      <c r="AP345" s="9">
        <f>'[1]4'!L$21+'[1]4'!L$27*Table6[[#This Row],[TV_State]]+'[1]4'!L$22*Table6[[#This Row],[NJ_DUM]]+'[1]4'!L$23*Table6[[#This Row],[NY_DUM]]+'[1]4'!L$24*Table6[[#This Row],[PA_DUM]]+'[1]4'!L$25*Table6[[#This Row],[CT_DUM]]+'[1]4'!L$26*Table6[[#This Row],[DL_DUM]]</f>
        <v>522.83246669866344</v>
      </c>
      <c r="AQ345" s="9">
        <f>Table6[[#This Row],[sales]]-Table6[[#This Row],[Pred_4]]</f>
        <v>7320.3260954808338</v>
      </c>
      <c r="AR345">
        <f>ABS(Table6[[#This Row],[Res_4]]/Table6[[#This Row],[sales]])</f>
        <v>0.93333904159227199</v>
      </c>
      <c r="AS345" s="9">
        <f>'[1]5'!L$20+'[1]5'!L$26*Table6[[#This Row],[Radio_State]]+'[1]5'!L$21*Table6[[#This Row],[NJ_DUM]]+'[1]5'!L$22*Table6[[#This Row],[NY_DUM]]+'[1]5'!L$23*Table6[[#This Row],[PA_DUM]]+'[1]5'!L$24*Table6[[#This Row],[CT_DUM]]+'[1]5'!L$25*Table6[[#This Row],[DL_DUM]]</f>
        <v>533.58844651782408</v>
      </c>
      <c r="AT345" s="9">
        <f>Table6[[#This Row],[sales]]-Table6[[#This Row],[Pred_5]]</f>
        <v>7309.5701156616733</v>
      </c>
      <c r="AU345" s="9">
        <f>ABS(Table6[[#This Row],[Red_5]]/Table6[[#This Row],[sales]])</f>
        <v>0.93196765789093672</v>
      </c>
      <c r="AV345" s="9">
        <f>'[1]6'!L$20+'[1]6'!L$26*Table6[[#This Row],[Online]]+'[1]6'!L$21*Table6[[#This Row],[NJ_DUM]]+'[1]6'!L$22*Table6[[#This Row],[NY_DUM]]+'[1]6'!L$23*Table6[[#This Row],[PA_DUM]]+'[1]6'!L$24*Table6[[#This Row],[CT_DUM]]+'[1]6'!L$25*Table6[[#This Row],[DL_DUM]]</f>
        <v>3008.8003601622777</v>
      </c>
      <c r="AW345" s="9">
        <f>Table6[[#This Row],[sales]]-Table6[[#This Row],[Pred_6]]</f>
        <v>4834.3582020172198</v>
      </c>
      <c r="AX345" s="9">
        <f>ABS(Table6[[#This Row],[Red_6]]/Table6[[#This Row],[sales]])</f>
        <v>0.61637899625400705</v>
      </c>
      <c r="AY345" s="9">
        <f>'[1]7'!L$21+'[1]7'!L$27*Table6[[#This Row],[LNTV]]+'[1]7'!L$22*Table6[[#This Row],[NJ_DUM]]+'[1]7'!L$23*Table6[[#This Row],[NY_DUM]]+'[1]7'!L$24*Table6[[#This Row],[PA_DUM]]+'[1]7'!L$25*Table6[[#This Row],[CT_DUM]]+'[1]7'!L$26*Table6[[#This Row],[DL_DUM]]</f>
        <v>5.9385128151257449</v>
      </c>
      <c r="AZ345" s="9">
        <f>Table6[[#This Row],[sales]]-Table6[[#This Row],[Pred_7]]</f>
        <v>7837.2200493643713</v>
      </c>
      <c r="BA345" s="9">
        <f>ABS(Table6[[#This Row],[Red_7]]/Table6[[#This Row],[sales]])</f>
        <v>0.99924284167302668</v>
      </c>
      <c r="BB345" s="9">
        <f>'[1]8'!O$22+'[1]8'!O$28*Table6[[#This Row],[LNRADIOLING]]+'[1]8'!O$23*Table6[[#This Row],[DL_DUM]]+'[1]8'!O$24*Table6[[#This Row],[CT_DUM]]+'[1]8'!O$25*Table6[[#This Row],[PA_DUM]]+'[1]8'!O$26*Table6[[#This Row],[NY_DUM]]+'[1]8'!O$27*Table6[[#This Row],[NJ_DUM]]</f>
        <v>8.2706891309986741</v>
      </c>
      <c r="BC345" s="9">
        <f>Table6[[#This Row],[sales]]-Table6[[#This Row],[Pred_8]]</f>
        <v>7834.8878730484985</v>
      </c>
      <c r="BD345" s="9">
        <f>ABS(Table6[[#This Row],[Red_8]]/Table6[[#This Row],[sales]])</f>
        <v>0.99894549000056165</v>
      </c>
      <c r="BE345" s="9">
        <f>'[1]9'!M$19+'[1]9'!M$21*Table6[[#This Row],[LNONLINE]]+'[1]9'!M$20*Table6[[#This Row],[DL_DUM]]+'[1]9'!M$22*Table6[[#This Row],[CT_DUM]]+'[1]9'!M$23*Table6[[#This Row],[PA_DUM]]+'[1]9'!M$24*Table6[[#This Row],[NY_DUM]]+'[1]9'!M$25*Table6[[#This Row],[NJ_DUM]]</f>
        <v>8.6611302562492725</v>
      </c>
      <c r="BF345" s="9">
        <f>Table6[[#This Row],[sales]]-Table6[[#This Row],[Pred_9]]</f>
        <v>7834.4974319232479</v>
      </c>
      <c r="BG345" s="9">
        <f>ABS(Table6[[#This Row],[Red_9]]/Table6[[#This Row],[sales]])</f>
        <v>0.99889570889233137</v>
      </c>
      <c r="BH345" s="9">
        <f>'[1]10'!P$22+'[1]10'!P$30*Table6[[#This Row],[LNTV]]+'[1]10'!P$29*Table6[[#This Row],[LNRADIOLING]]+'[1]10'!P$24*Table6[[#This Row],[LNONLINELING]]+'[1]10'!P$23*Table6[[#This Row],[DL_DUM]]+'[1]10'!P$25*Table6[[#This Row],[CT_DUM]]+'[1]10'!P$26*Table6[[#This Row],[PA_DUM]]+'[1]10'!P$27*Table6[[#This Row],[NY_DUM]]+'[1]10'!P$28*Table6[[#This Row],[NJ_DUM]]</f>
        <v>8.8045751753178045</v>
      </c>
      <c r="BI345" s="9">
        <f>Table6[[#This Row],[sales]]-Table6[[#This Row],[Pred_10]]</f>
        <v>7834.3539870041795</v>
      </c>
      <c r="BJ345" s="45">
        <f>ABS(Table6[[#This Row],[Red_10]]/Table6[[#This Row],[sales]])</f>
        <v>0.99887741971483601</v>
      </c>
      <c r="BK345" s="9">
        <f>'[1]11'!P$32+'[1]11'!P$40*Table6[[#This Row],[LNONLINELING]]+'[1]11'!P$39*Table6[[#This Row],[LNRADIOLING]]+'[1]11'!P$38*Table6[[#This Row],[LNTVLING]]+'[1]11'!P$33*Table6[[#This Row],[DL_DUM]]+'[1]11'!P$34*Table6[[#This Row],[CT_DUM]]+'[1]11'!P$35*Table6[[#This Row],[PA_DUM]]+'[1]11'!P$36*Table6[[#This Row],[NY_DUM]]+'[1]11'!P$37*Table6[[#This Row],[NJ_DUM]]</f>
        <v>8.8666144095367283</v>
      </c>
      <c r="BL345" s="9">
        <f>Table6[[#This Row],[sales]]-Table6[[#This Row],[ Pred_11]]</f>
        <v>7834.2919477699606</v>
      </c>
      <c r="BM345" s="47">
        <f>ABS(Table6[[#This Row],[ Red_11]]/Table6[[#This Row],[sales]])</f>
        <v>0.99886950973396194</v>
      </c>
      <c r="BN345" s="9">
        <f>'[1]12'!K$22+'[1]12'!K$28*Table6[[#This Row],[COMBINE LN LING]]+'[1]12'!K$23*Table6[[#This Row],[DL_DUM]]+'[1]12'!K$24*Table6[[#This Row],[CT_DUM]]+'[1]12'!K$25*Table6[[#This Row],[PA_DUM]]+'[1]12'!K$26*Table6[[#This Row],[NY_DUM]]+'[1]12'!K$27*Table6[[#This Row],[NJ_DUM]]</f>
        <v>8.3498262947001685</v>
      </c>
      <c r="BO345" s="9">
        <f>Table6[[#This Row],[sales]]-Table6[[#This Row],[ Pred_12]]</f>
        <v>7834.808735884797</v>
      </c>
      <c r="BP345" s="47">
        <f>ABS(Table6[[#This Row],[ Red_12]]/Table6[[#This Row],[sales]])</f>
        <v>0.99893540003960091</v>
      </c>
      <c r="BQ345">
        <f>LN(G345+'2019 Totals and Calculations'!C$18)</f>
        <v>7.4017430573969794</v>
      </c>
      <c r="BR345">
        <f>LN(Table6[[#This Row],[PROF RADIO]]+'2019 Totals and Calculations'!D$18)</f>
        <v>5.5306591548053348</v>
      </c>
      <c r="BS345">
        <f>LN(Table6[[#This Row],[ONLINE LINGERING]]+'2019 Totals and Calculations'!E$18)</f>
        <v>6.5884714486558469</v>
      </c>
      <c r="BT345">
        <f>MONTH(Table6[[#This Row],[Date]])</f>
        <v>7</v>
      </c>
      <c r="BU345">
        <f t="shared" si="148"/>
        <v>0</v>
      </c>
      <c r="BV345">
        <f t="shared" si="149"/>
        <v>0</v>
      </c>
      <c r="BW345">
        <f t="shared" si="150"/>
        <v>0</v>
      </c>
      <c r="BX345">
        <f t="shared" si="151"/>
        <v>0</v>
      </c>
      <c r="BY345">
        <f t="shared" si="152"/>
        <v>0</v>
      </c>
      <c r="BZ345">
        <f t="shared" si="153"/>
        <v>0</v>
      </c>
      <c r="CA345">
        <f t="shared" si="154"/>
        <v>1</v>
      </c>
      <c r="CB345">
        <f t="shared" si="155"/>
        <v>0</v>
      </c>
      <c r="CC345">
        <f t="shared" si="156"/>
        <v>0</v>
      </c>
      <c r="CD345">
        <f t="shared" si="157"/>
        <v>0</v>
      </c>
      <c r="CE345">
        <f t="shared" si="158"/>
        <v>0</v>
      </c>
      <c r="CF345">
        <f t="shared" si="159"/>
        <v>0</v>
      </c>
      <c r="CG345">
        <f t="shared" si="160"/>
        <v>30</v>
      </c>
      <c r="CH34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6574.6466011456414</v>
      </c>
      <c r="CI345" s="79">
        <f>Table6[[#This Row],[sales]]-CH345</f>
        <v>1268.5119610338561</v>
      </c>
      <c r="CJ345">
        <f>ABS(Table6[[#This Row],[sales]]-CH345)/Table6[[#This Row],[sales]]</f>
        <v>0.16173483565036526</v>
      </c>
      <c r="CK34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6564.1080478363911</v>
      </c>
      <c r="CL345" s="79">
        <f>Table6[[#This Row],[sales]]-CK345</f>
        <v>1279.0505143431064</v>
      </c>
      <c r="CM345">
        <f>ABS(Table6[[#This Row],[sales]]-CK345)/Table6[[#This Row],[sales]]</f>
        <v>0.1630784975469981</v>
      </c>
      <c r="CN34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8246.3844921443088</v>
      </c>
      <c r="CO345" s="79">
        <f>Table6[[#This Row],[sales]]-CN345</f>
        <v>-403.22592996481126</v>
      </c>
      <c r="CP345">
        <f>ABS(Table6[[#This Row],[sales]]-CN345)/Table6[[#This Row],[sales]]</f>
        <v>5.1411166402934576E-2</v>
      </c>
      <c r="CQ34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7499.1880490027643</v>
      </c>
      <c r="CR345" s="79">
        <f>Table6[[#This Row],[sales]]-CQ345</f>
        <v>343.97051317673322</v>
      </c>
      <c r="CS345">
        <f>ABS(Table6[[#This Row],[sales]]-CQ345)/Table6[[#This Row],[sales]]</f>
        <v>4.3856121287078623E-2</v>
      </c>
    </row>
    <row r="346" spans="1:97" x14ac:dyDescent="0.2">
      <c r="A346">
        <v>345</v>
      </c>
      <c r="B346" t="s">
        <v>480</v>
      </c>
      <c r="C346" s="5">
        <v>42946</v>
      </c>
      <c r="D346" s="6">
        <v>1304.9762242233846</v>
      </c>
      <c r="E346" s="8">
        <f>YEAR(Table6[[#This Row],[Date]])</f>
        <v>2017</v>
      </c>
      <c r="F346" s="6">
        <f>Table6[[#This Row],[TV_State]]+Table6[[#This Row],[Radio_State]]+Table6[[#This Row],[Online]]</f>
        <v>2225.6278472584045</v>
      </c>
      <c r="G346" s="6">
        <f t="shared" si="135"/>
        <v>1285.8093795132941</v>
      </c>
      <c r="H346" s="6">
        <f>LN(Table6[[#This Row],[PROF TV LING]])</f>
        <v>7.1591436663716737</v>
      </c>
      <c r="I346" s="6">
        <f t="shared" si="136"/>
        <v>7.1739401006049137</v>
      </c>
      <c r="J346" s="6">
        <v>193.32981099605701</v>
      </c>
      <c r="K346" s="6">
        <f t="shared" si="141"/>
        <v>191.44180620434679</v>
      </c>
      <c r="L346" s="6">
        <f>0.5*J345+0.5*Table6[[#This Row],[Radio_State]]</f>
        <v>192.37273272379929</v>
      </c>
      <c r="M346" s="6">
        <f>LN(Table6[[#This Row],[RADIO LINGERING ]])</f>
        <v>5.2594348063783469</v>
      </c>
      <c r="N346" s="6">
        <f t="shared" si="137"/>
        <v>5.2643975957204754</v>
      </c>
      <c r="O346" s="6">
        <v>727.32181203896266</v>
      </c>
      <c r="P346" s="6">
        <f t="shared" si="138"/>
        <v>699.69096370701391</v>
      </c>
      <c r="Q346" s="6">
        <f>0.3*O345+0.7*Table6[[#This Row],[Online]]</f>
        <v>716.93150043840592</v>
      </c>
      <c r="R346" s="6">
        <f>LN(Table6[[#This Row],[ONLINE LINGERING]])</f>
        <v>6.5749802996876241</v>
      </c>
      <c r="S346" s="6">
        <f t="shared" si="139"/>
        <v>6.5893690371397238</v>
      </c>
      <c r="T346" s="6">
        <v>8049.8632716363763</v>
      </c>
      <c r="U346" s="6">
        <f t="shared" si="140"/>
        <v>8.993410385378473</v>
      </c>
      <c r="V346" s="8">
        <f>YEAR(Table6[[#This Row],[Date]])</f>
        <v>2017</v>
      </c>
      <c r="W346" s="8">
        <f>WEEKNUM(Table6[[#This Row],[Date]])</f>
        <v>31</v>
      </c>
      <c r="X346" t="s">
        <v>511</v>
      </c>
      <c r="Y346" s="9">
        <f>Table6[[#This Row],[LNTVLING]]+Table6[[#This Row],[LNRADIOLING]]+Table6[[#This Row],[LNONLINELING]]</f>
        <v>18.993558772437645</v>
      </c>
      <c r="Z346">
        <f t="shared" si="161"/>
        <v>1</v>
      </c>
      <c r="AA346">
        <f t="shared" si="142"/>
        <v>0</v>
      </c>
      <c r="AB346">
        <f t="shared" si="143"/>
        <v>0</v>
      </c>
      <c r="AC346">
        <f t="shared" si="144"/>
        <v>1</v>
      </c>
      <c r="AD346">
        <f t="shared" si="145"/>
        <v>0</v>
      </c>
      <c r="AE346">
        <f t="shared" si="146"/>
        <v>0</v>
      </c>
      <c r="AF346">
        <f t="shared" si="147"/>
        <v>0</v>
      </c>
      <c r="AG346" s="9">
        <f>'[1]1'!J$20+'[1]1'!J$21*Table6[[#This Row],[TV_State]]</f>
        <v>2613.0839886126037</v>
      </c>
      <c r="AH346" s="9">
        <f>Table6[[#This Row],[sales]]-Table6[[#This Row],[Pred_1]]</f>
        <v>5436.7792830237722</v>
      </c>
      <c r="AI346">
        <f>ABS(Table6[[#This Row],[Res_1]])/Table6[[#This Row],[sales]]</f>
        <v>0.67538777983723242</v>
      </c>
      <c r="AJ346" s="9">
        <f>'[1]2'!J$20+'[1]2'!J$21*Table6[[#This Row],[Radio_State]]</f>
        <v>2563.0102705092495</v>
      </c>
      <c r="AK346" s="9">
        <f>Table6[[#This Row],[sales]]-Table6[[#This Row],[ Pred_2 ]]</f>
        <v>5486.8530011271268</v>
      </c>
      <c r="AL346">
        <f>ABS(Table6[[#This Row],[ Res_2 ]])/Table6[[#This Row],[sales]]</f>
        <v>0.68160822314336766</v>
      </c>
      <c r="AM346" s="10">
        <f>'[1]3'!J$20+'[1]3'!J$21*Data!O346</f>
        <v>6002.701859821409</v>
      </c>
      <c r="AN346" s="9">
        <f>Table6[[#This Row],[sales]]-Table6[[#This Row],[Pred_3]]</f>
        <v>2047.1614118149673</v>
      </c>
      <c r="AO346" s="9">
        <f>ABS(Table6[[#This Row],[Res_3]])/Table6[[#This Row],[sales]]</f>
        <v>0.25431008487164286</v>
      </c>
      <c r="AP346" s="9">
        <f>'[1]4'!L$21+'[1]4'!L$27*Table6[[#This Row],[TV_State]]+'[1]4'!L$22*Table6[[#This Row],[NJ_DUM]]+'[1]4'!L$23*Table6[[#This Row],[NY_DUM]]+'[1]4'!L$24*Table6[[#This Row],[PA_DUM]]+'[1]4'!L$25*Table6[[#This Row],[CT_DUM]]+'[1]4'!L$26*Table6[[#This Row],[DL_DUM]]</f>
        <v>525.68249142219202</v>
      </c>
      <c r="AQ346" s="9">
        <f>Table6[[#This Row],[sales]]-Table6[[#This Row],[Pred_4]]</f>
        <v>7524.1807802141848</v>
      </c>
      <c r="AR346">
        <f>ABS(Table6[[#This Row],[Res_4]]/Table6[[#This Row],[sales]])</f>
        <v>0.93469671798346821</v>
      </c>
      <c r="AS346" s="9">
        <f>'[1]5'!L$20+'[1]5'!L$26*Table6[[#This Row],[Radio_State]]+'[1]5'!L$21*Table6[[#This Row],[NJ_DUM]]+'[1]5'!L$22*Table6[[#This Row],[NY_DUM]]+'[1]5'!L$23*Table6[[#This Row],[PA_DUM]]+'[1]5'!L$24*Table6[[#This Row],[CT_DUM]]+'[1]5'!L$25*Table6[[#This Row],[DL_DUM]]</f>
        <v>536.96041569973181</v>
      </c>
      <c r="AT346" s="9">
        <f>Table6[[#This Row],[sales]]-Table6[[#This Row],[Pred_5]]</f>
        <v>7512.9028559366443</v>
      </c>
      <c r="AU346" s="9">
        <f>ABS(Table6[[#This Row],[Red_5]]/Table6[[#This Row],[sales]])</f>
        <v>0.93329570980519538</v>
      </c>
      <c r="AV346" s="9">
        <f>'[1]6'!L$20+'[1]6'!L$26*Table6[[#This Row],[Online]]+'[1]6'!L$21*Table6[[#This Row],[NJ_DUM]]+'[1]6'!L$22*Table6[[#This Row],[NY_DUM]]+'[1]6'!L$23*Table6[[#This Row],[PA_DUM]]+'[1]6'!L$24*Table6[[#This Row],[CT_DUM]]+'[1]6'!L$25*Table6[[#This Row],[DL_DUM]]</f>
        <v>3159.5380682297155</v>
      </c>
      <c r="AW346" s="9">
        <f>Table6[[#This Row],[sales]]-Table6[[#This Row],[Pred_6]]</f>
        <v>4890.3252034066609</v>
      </c>
      <c r="AX346" s="9">
        <f>ABS(Table6[[#This Row],[Red_6]]/Table6[[#This Row],[sales]])</f>
        <v>0.60750413247858248</v>
      </c>
      <c r="AY346" s="9">
        <f>'[1]7'!L$21+'[1]7'!L$27*Table6[[#This Row],[LNTV]]+'[1]7'!L$22*Table6[[#This Row],[NJ_DUM]]+'[1]7'!L$23*Table6[[#This Row],[NY_DUM]]+'[1]7'!L$24*Table6[[#This Row],[PA_DUM]]+'[1]7'!L$25*Table6[[#This Row],[CT_DUM]]+'[1]7'!L$26*Table6[[#This Row],[DL_DUM]]</f>
        <v>5.9396141624157455</v>
      </c>
      <c r="AZ346" s="9">
        <f>Table6[[#This Row],[sales]]-Table6[[#This Row],[Pred_7]]</f>
        <v>8043.9236574739607</v>
      </c>
      <c r="BA346" s="9">
        <f>ABS(Table6[[#This Row],[Red_7]]/Table6[[#This Row],[sales]])</f>
        <v>0.99926214719902839</v>
      </c>
      <c r="BB346" s="9">
        <f>'[1]8'!O$22+'[1]8'!O$28*Table6[[#This Row],[LNRADIOLING]]+'[1]8'!O$23*Table6[[#This Row],[DL_DUM]]+'[1]8'!O$24*Table6[[#This Row],[CT_DUM]]+'[1]8'!O$25*Table6[[#This Row],[PA_DUM]]+'[1]8'!O$26*Table6[[#This Row],[NY_DUM]]+'[1]8'!O$27*Table6[[#This Row],[NJ_DUM]]</f>
        <v>8.2713989970024517</v>
      </c>
      <c r="BC346" s="9">
        <f>Table6[[#This Row],[sales]]-Table6[[#This Row],[Pred_8]]</f>
        <v>8041.5918726393738</v>
      </c>
      <c r="BD346" s="9">
        <f>ABS(Table6[[#This Row],[Red_8]]/Table6[[#This Row],[sales]])</f>
        <v>0.99897247956668445</v>
      </c>
      <c r="BE346" s="9">
        <f>'[1]9'!M$19+'[1]9'!M$21*Table6[[#This Row],[LNONLINE]]+'[1]9'!M$20*Table6[[#This Row],[DL_DUM]]+'[1]9'!M$22*Table6[[#This Row],[CT_DUM]]+'[1]9'!M$23*Table6[[#This Row],[PA_DUM]]+'[1]9'!M$24*Table6[[#This Row],[NY_DUM]]+'[1]9'!M$25*Table6[[#This Row],[NJ_DUM]]</f>
        <v>8.676578073368244</v>
      </c>
      <c r="BF346" s="9">
        <f>Table6[[#This Row],[sales]]-Table6[[#This Row],[Pred_9]]</f>
        <v>8041.1866935630078</v>
      </c>
      <c r="BG346" s="9">
        <f>ABS(Table6[[#This Row],[Red_9]]/Table6[[#This Row],[sales]])</f>
        <v>0.99892214590725525</v>
      </c>
      <c r="BH346" s="9">
        <f>'[1]10'!P$22+'[1]10'!P$30*Table6[[#This Row],[LNTV]]+'[1]10'!P$29*Table6[[#This Row],[LNRADIOLING]]+'[1]10'!P$24*Table6[[#This Row],[LNONLINELING]]+'[1]10'!P$23*Table6[[#This Row],[DL_DUM]]+'[1]10'!P$25*Table6[[#This Row],[CT_DUM]]+'[1]10'!P$26*Table6[[#This Row],[PA_DUM]]+'[1]10'!P$27*Table6[[#This Row],[NY_DUM]]+'[1]10'!P$28*Table6[[#This Row],[NJ_DUM]]</f>
        <v>8.821467708053305</v>
      </c>
      <c r="BI346" s="9">
        <f>Table6[[#This Row],[sales]]-Table6[[#This Row],[Pred_10]]</f>
        <v>8041.0418039283231</v>
      </c>
      <c r="BJ346" s="45">
        <f>ABS(Table6[[#This Row],[Red_10]]/Table6[[#This Row],[sales]])</f>
        <v>0.99890414688916074</v>
      </c>
      <c r="BK346" s="9">
        <f>'[1]11'!P$32+'[1]11'!P$40*Table6[[#This Row],[LNONLINELING]]+'[1]11'!P$39*Table6[[#This Row],[LNRADIOLING]]+'[1]11'!P$38*Table6[[#This Row],[LNTVLING]]+'[1]11'!P$33*Table6[[#This Row],[DL_DUM]]+'[1]11'!P$34*Table6[[#This Row],[CT_DUM]]+'[1]11'!P$35*Table6[[#This Row],[PA_DUM]]+'[1]11'!P$36*Table6[[#This Row],[NY_DUM]]+'[1]11'!P$37*Table6[[#This Row],[NJ_DUM]]</f>
        <v>8.8853881009652351</v>
      </c>
      <c r="BL346" s="9">
        <f>Table6[[#This Row],[sales]]-Table6[[#This Row],[ Pred_11]]</f>
        <v>8040.9778835354109</v>
      </c>
      <c r="BM346" s="47">
        <f>ABS(Table6[[#This Row],[ Red_11]]/Table6[[#This Row],[sales]])</f>
        <v>0.99889620633281151</v>
      </c>
      <c r="BN346" s="9">
        <f>'[1]12'!K$22+'[1]12'!K$28*Table6[[#This Row],[COMBINE LN LING]]+'[1]12'!K$23*Table6[[#This Row],[DL_DUM]]+'[1]12'!K$24*Table6[[#This Row],[CT_DUM]]+'[1]12'!K$25*Table6[[#This Row],[PA_DUM]]+'[1]12'!K$26*Table6[[#This Row],[NY_DUM]]+'[1]12'!K$27*Table6[[#This Row],[NJ_DUM]]</f>
        <v>8.3560960104519282</v>
      </c>
      <c r="BO346" s="9">
        <f>Table6[[#This Row],[sales]]-Table6[[#This Row],[ Pred_12]]</f>
        <v>8041.507175625924</v>
      </c>
      <c r="BP346" s="47">
        <f>ABS(Table6[[#This Row],[ Red_12]]/Table6[[#This Row],[sales]])</f>
        <v>0.99896195801984677</v>
      </c>
      <c r="BQ346">
        <f>LN(G346+'2019 Totals and Calculations'!C$18)</f>
        <v>7.4067428447107195</v>
      </c>
      <c r="BR346">
        <f>LN(Table6[[#This Row],[PROF RADIO]]+'2019 Totals and Calculations'!D$18)</f>
        <v>5.5381141694070406</v>
      </c>
      <c r="BS346">
        <f>LN(Table6[[#This Row],[ONLINE LINGERING]]+'2019 Totals and Calculations'!E$18)</f>
        <v>6.6343821627361592</v>
      </c>
      <c r="BT346">
        <f>MONTH(Table6[[#This Row],[Date]])</f>
        <v>7</v>
      </c>
      <c r="BU346">
        <f t="shared" si="148"/>
        <v>0</v>
      </c>
      <c r="BV346">
        <f t="shared" si="149"/>
        <v>0</v>
      </c>
      <c r="BW346">
        <f t="shared" si="150"/>
        <v>0</v>
      </c>
      <c r="BX346">
        <f t="shared" si="151"/>
        <v>0</v>
      </c>
      <c r="BY346">
        <f t="shared" si="152"/>
        <v>0</v>
      </c>
      <c r="BZ346">
        <f t="shared" si="153"/>
        <v>0</v>
      </c>
      <c r="CA346">
        <f t="shared" si="154"/>
        <v>1</v>
      </c>
      <c r="CB346">
        <f t="shared" si="155"/>
        <v>0</v>
      </c>
      <c r="CC346">
        <f t="shared" si="156"/>
        <v>0</v>
      </c>
      <c r="CD346">
        <f t="shared" si="157"/>
        <v>0</v>
      </c>
      <c r="CE346">
        <f t="shared" si="158"/>
        <v>0</v>
      </c>
      <c r="CF346">
        <f t="shared" si="159"/>
        <v>0</v>
      </c>
      <c r="CG346">
        <f t="shared" si="160"/>
        <v>31</v>
      </c>
      <c r="CH34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6602.27648430516</v>
      </c>
      <c r="CI346" s="79">
        <f>Table6[[#This Row],[sales]]-CH346</f>
        <v>1447.5867873312163</v>
      </c>
      <c r="CJ346">
        <f>ABS(Table6[[#This Row],[sales]]-CH346)/Table6[[#This Row],[sales]]</f>
        <v>0.17982749998149358</v>
      </c>
      <c r="CK34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6594.0521097586434</v>
      </c>
      <c r="CL346" s="79">
        <f>Table6[[#This Row],[sales]]-CK346</f>
        <v>1455.811161877733</v>
      </c>
      <c r="CM346">
        <f>ABS(Table6[[#This Row],[sales]]-CK346)/Table6[[#This Row],[sales]]</f>
        <v>0.18084917876894518</v>
      </c>
      <c r="CN34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8390.6884391483145</v>
      </c>
      <c r="CO346" s="79">
        <f>Table6[[#This Row],[sales]]-CN346</f>
        <v>-340.82516751193816</v>
      </c>
      <c r="CP346">
        <f>ABS(Table6[[#This Row],[sales]]-CN346)/Table6[[#This Row],[sales]]</f>
        <v>4.233924925319324E-2</v>
      </c>
      <c r="CQ34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7628.7963551263192</v>
      </c>
      <c r="CR346" s="79">
        <f>Table6[[#This Row],[sales]]-CQ346</f>
        <v>421.06691651005713</v>
      </c>
      <c r="CS346">
        <f>ABS(Table6[[#This Row],[sales]]-CQ346)/Table6[[#This Row],[sales]]</f>
        <v>5.2307337690278885E-2</v>
      </c>
    </row>
    <row r="347" spans="1:97" x14ac:dyDescent="0.2">
      <c r="A347">
        <v>346</v>
      </c>
      <c r="B347" t="s">
        <v>480</v>
      </c>
      <c r="C347" s="5">
        <v>42953</v>
      </c>
      <c r="D347" s="6">
        <v>1318.0259864656186</v>
      </c>
      <c r="E347" s="8">
        <f>YEAR(Table6[[#This Row],[Date]])</f>
        <v>2017</v>
      </c>
      <c r="F347" s="6">
        <f>Table6[[#This Row],[TV_State]]+Table6[[#This Row],[Radio_State]]+Table6[[#This Row],[Online]]</f>
        <v>2247.8841257309887</v>
      </c>
      <c r="G347" s="6">
        <f t="shared" si="135"/>
        <v>1295.4743615989914</v>
      </c>
      <c r="H347" s="6">
        <f>LN(Table6[[#This Row],[PROF TV LING]])</f>
        <v>7.1666322094543391</v>
      </c>
      <c r="I347" s="6">
        <f t="shared" si="136"/>
        <v>7.1838904314580825</v>
      </c>
      <c r="J347" s="6">
        <v>195.26310910601757</v>
      </c>
      <c r="K347" s="6">
        <f t="shared" si="141"/>
        <v>193.35245765518218</v>
      </c>
      <c r="L347" s="6">
        <f>0.5*J346+0.5*Table6[[#This Row],[Radio_State]]</f>
        <v>194.29646005103729</v>
      </c>
      <c r="M347" s="6">
        <f>LN(Table6[[#This Row],[RADIO LINGERING ]])</f>
        <v>5.2693851372315148</v>
      </c>
      <c r="N347" s="6">
        <f t="shared" si="137"/>
        <v>5.2743479265736433</v>
      </c>
      <c r="O347" s="6">
        <v>734.59503015935229</v>
      </c>
      <c r="P347" s="6">
        <f t="shared" si="138"/>
        <v>724.12381022365082</v>
      </c>
      <c r="Q347" s="6">
        <f>0.3*O346+0.7*Table6[[#This Row],[Online]]</f>
        <v>732.41306472323538</v>
      </c>
      <c r="R347" s="6">
        <f>LN(Table6[[#This Row],[ONLINE LINGERING]])</f>
        <v>6.5963446508761487</v>
      </c>
      <c r="S347" s="6">
        <f t="shared" si="139"/>
        <v>6.5993193679928916</v>
      </c>
      <c r="T347" s="6">
        <v>7603.898541980715</v>
      </c>
      <c r="U347" s="6">
        <f t="shared" si="140"/>
        <v>8.9364163608024079</v>
      </c>
      <c r="V347" s="8">
        <f>YEAR(Table6[[#This Row],[Date]])</f>
        <v>2017</v>
      </c>
      <c r="W347" s="8">
        <f>WEEKNUM(Table6[[#This Row],[Date]])</f>
        <v>32</v>
      </c>
      <c r="X347" t="s">
        <v>512</v>
      </c>
      <c r="Y347" s="9">
        <f>Table6[[#This Row],[LNTVLING]]+Table6[[#This Row],[LNRADIOLING]]+Table6[[#This Row],[LNONLINELING]]</f>
        <v>19.032361997562003</v>
      </c>
      <c r="Z347">
        <f t="shared" si="161"/>
        <v>1</v>
      </c>
      <c r="AA347">
        <f t="shared" si="142"/>
        <v>0</v>
      </c>
      <c r="AB347">
        <f t="shared" si="143"/>
        <v>0</v>
      </c>
      <c r="AC347">
        <f t="shared" si="144"/>
        <v>1</v>
      </c>
      <c r="AD347">
        <f t="shared" si="145"/>
        <v>0</v>
      </c>
      <c r="AE347">
        <f t="shared" si="146"/>
        <v>0</v>
      </c>
      <c r="AF347">
        <f t="shared" si="147"/>
        <v>0</v>
      </c>
      <c r="AG347" s="9">
        <f>'[1]1'!J$20+'[1]1'!J$21*Table6[[#This Row],[TV_State]]</f>
        <v>2625.9175030441666</v>
      </c>
      <c r="AH347" s="9">
        <f>Table6[[#This Row],[sales]]-Table6[[#This Row],[Pred_1]]</f>
        <v>4977.9810389365484</v>
      </c>
      <c r="AI347">
        <f>ABS(Table6[[#This Row],[Res_1]])/Table6[[#This Row],[sales]]</f>
        <v>0.65466168590406393</v>
      </c>
      <c r="AJ347" s="9">
        <f>'[1]2'!J$20+'[1]2'!J$21*Table6[[#This Row],[Radio_State]]</f>
        <v>2571.4975551743664</v>
      </c>
      <c r="AK347" s="9">
        <f>Table6[[#This Row],[sales]]-Table6[[#This Row],[ Pred_2 ]]</f>
        <v>5032.4009868063486</v>
      </c>
      <c r="AL347">
        <f>ABS(Table6[[#This Row],[ Res_2 ]])/Table6[[#This Row],[sales]]</f>
        <v>0.66181853414044567</v>
      </c>
      <c r="AM347" s="10">
        <f>'[1]3'!J$20+'[1]3'!J$21*Data!O347</f>
        <v>6044.7215766023746</v>
      </c>
      <c r="AN347" s="9">
        <f>Table6[[#This Row],[sales]]-Table6[[#This Row],[Pred_3]]</f>
        <v>1559.1769653783404</v>
      </c>
      <c r="AO347" s="9">
        <f>ABS(Table6[[#This Row],[Res_3]])/Table6[[#This Row],[sales]]</f>
        <v>0.20504968034097354</v>
      </c>
      <c r="AP347" s="9">
        <f>'[1]4'!L$21+'[1]4'!L$27*Table6[[#This Row],[TV_State]]+'[1]4'!L$22*Table6[[#This Row],[NJ_DUM]]+'[1]4'!L$23*Table6[[#This Row],[NY_DUM]]+'[1]4'!L$24*Table6[[#This Row],[PA_DUM]]+'[1]4'!L$25*Table6[[#This Row],[CT_DUM]]+'[1]4'!L$26*Table6[[#This Row],[DL_DUM]]</f>
        <v>528.56101639295571</v>
      </c>
      <c r="AQ347" s="9">
        <f>Table6[[#This Row],[sales]]-Table6[[#This Row],[Pred_4]]</f>
        <v>7075.337525587759</v>
      </c>
      <c r="AR347">
        <f>ABS(Table6[[#This Row],[Res_4]]/Table6[[#This Row],[sales]])</f>
        <v>0.93048815505956595</v>
      </c>
      <c r="AS347" s="9">
        <f>'[1]5'!L$20+'[1]5'!L$26*Table6[[#This Row],[Radio_State]]+'[1]5'!L$21*Table6[[#This Row],[NJ_DUM]]+'[1]5'!L$22*Table6[[#This Row],[NY_DUM]]+'[1]5'!L$23*Table6[[#This Row],[PA_DUM]]+'[1]5'!L$24*Table6[[#This Row],[CT_DUM]]+'[1]5'!L$25*Table6[[#This Row],[DL_DUM]]</f>
        <v>540.36610457345864</v>
      </c>
      <c r="AT347" s="9">
        <f>Table6[[#This Row],[sales]]-Table6[[#This Row],[Pred_5]]</f>
        <v>7063.5324374072561</v>
      </c>
      <c r="AU347" s="9">
        <f>ABS(Table6[[#This Row],[Red_5]]/Table6[[#This Row],[sales]])</f>
        <v>0.92893565036538472</v>
      </c>
      <c r="AV347" s="9">
        <f>'[1]6'!L$20+'[1]6'!L$26*Table6[[#This Row],[Online]]+'[1]6'!L$21*Table6[[#This Row],[NJ_DUM]]+'[1]6'!L$22*Table6[[#This Row],[NY_DUM]]+'[1]6'!L$23*Table6[[#This Row],[PA_DUM]]+'[1]6'!L$24*Table6[[#This Row],[CT_DUM]]+'[1]6'!L$25*Table6[[#This Row],[DL_DUM]]</f>
        <v>3191.1929869238775</v>
      </c>
      <c r="AW347" s="9">
        <f>Table6[[#This Row],[sales]]-Table6[[#This Row],[Pred_6]]</f>
        <v>4412.7055550568375</v>
      </c>
      <c r="AX347" s="9">
        <f>ABS(Table6[[#This Row],[Red_6]]/Table6[[#This Row],[sales]])</f>
        <v>0.58032146677056873</v>
      </c>
      <c r="AY347" s="9">
        <f>'[1]7'!L$21+'[1]7'!L$27*Table6[[#This Row],[LNTV]]+'[1]7'!L$22*Table6[[#This Row],[NJ_DUM]]+'[1]7'!L$23*Table6[[#This Row],[NY_DUM]]+'[1]7'!L$24*Table6[[#This Row],[PA_DUM]]+'[1]7'!L$25*Table6[[#This Row],[CT_DUM]]+'[1]7'!L$26*Table6[[#This Row],[DL_DUM]]</f>
        <v>5.9407155097057469</v>
      </c>
      <c r="AZ347" s="9">
        <f>Table6[[#This Row],[sales]]-Table6[[#This Row],[Pred_7]]</f>
        <v>7597.957826471009</v>
      </c>
      <c r="BA347" s="9">
        <f>ABS(Table6[[#This Row],[Red_7]]/Table6[[#This Row],[sales]])</f>
        <v>0.9992187276727974</v>
      </c>
      <c r="BB347" s="9">
        <f>'[1]8'!O$22+'[1]8'!O$28*Table6[[#This Row],[LNRADIOLING]]+'[1]8'!O$23*Table6[[#This Row],[DL_DUM]]+'[1]8'!O$24*Table6[[#This Row],[CT_DUM]]+'[1]8'!O$25*Table6[[#This Row],[PA_DUM]]+'[1]8'!O$26*Table6[[#This Row],[NY_DUM]]+'[1]8'!O$27*Table6[[#This Row],[NJ_DUM]]</f>
        <v>8.2721088630062276</v>
      </c>
      <c r="BC347" s="9">
        <f>Table6[[#This Row],[sales]]-Table6[[#This Row],[Pred_8]]</f>
        <v>7595.626433117709</v>
      </c>
      <c r="BD347" s="9">
        <f>ABS(Table6[[#This Row],[Red_8]]/Table6[[#This Row],[sales]])</f>
        <v>0.99891212266742702</v>
      </c>
      <c r="BE347" s="9">
        <f>'[1]9'!M$19+'[1]9'!M$21*Table6[[#This Row],[LNONLINE]]+'[1]9'!M$20*Table6[[#This Row],[DL_DUM]]+'[1]9'!M$22*Table6[[#This Row],[CT_DUM]]+'[1]9'!M$23*Table6[[#This Row],[PA_DUM]]+'[1]9'!M$24*Table6[[#This Row],[NY_DUM]]+'[1]9'!M$25*Table6[[#This Row],[NJ_DUM]]</f>
        <v>8.6797285216995768</v>
      </c>
      <c r="BF347" s="9">
        <f>Table6[[#This Row],[sales]]-Table6[[#This Row],[Pred_9]]</f>
        <v>7595.2188134590151</v>
      </c>
      <c r="BG347" s="9">
        <f>ABS(Table6[[#This Row],[Red_9]]/Table6[[#This Row],[sales]])</f>
        <v>0.9988585160002097</v>
      </c>
      <c r="BH347" s="9">
        <f>'[1]10'!P$22+'[1]10'!P$30*Table6[[#This Row],[LNTV]]+'[1]10'!P$29*Table6[[#This Row],[LNRADIOLING]]+'[1]10'!P$24*Table6[[#This Row],[LNONLINELING]]+'[1]10'!P$23*Table6[[#This Row],[DL_DUM]]+'[1]10'!P$25*Table6[[#This Row],[CT_DUM]]+'[1]10'!P$26*Table6[[#This Row],[PA_DUM]]+'[1]10'!P$27*Table6[[#This Row],[NY_DUM]]+'[1]10'!P$28*Table6[[#This Row],[NJ_DUM]]</f>
        <v>8.8277108384347009</v>
      </c>
      <c r="BI347" s="9">
        <f>Table6[[#This Row],[sales]]-Table6[[#This Row],[Pred_10]]</f>
        <v>7595.0708311422804</v>
      </c>
      <c r="BJ347" s="45">
        <f>ABS(Table6[[#This Row],[Red_10]]/Table6[[#This Row],[sales]])</f>
        <v>0.99883905462576894</v>
      </c>
      <c r="BK347" s="9">
        <f>'[1]11'!P$32+'[1]11'!P$40*Table6[[#This Row],[LNONLINELING]]+'[1]11'!P$39*Table6[[#This Row],[LNRADIOLING]]+'[1]11'!P$38*Table6[[#This Row],[LNTVLING]]+'[1]11'!P$33*Table6[[#This Row],[DL_DUM]]+'[1]11'!P$34*Table6[[#This Row],[CT_DUM]]+'[1]11'!P$35*Table6[[#This Row],[PA_DUM]]+'[1]11'!P$36*Table6[[#This Row],[NY_DUM]]+'[1]11'!P$37*Table6[[#This Row],[NJ_DUM]]</f>
        <v>8.8919395771331526</v>
      </c>
      <c r="BL347" s="9">
        <f>Table6[[#This Row],[sales]]-Table6[[#This Row],[ Pred_11]]</f>
        <v>7595.0066024035814</v>
      </c>
      <c r="BM347" s="47">
        <f>ABS(Table6[[#This Row],[ Red_11]]/Table6[[#This Row],[sales]])</f>
        <v>0.99883060780887045</v>
      </c>
      <c r="BN347" s="9">
        <f>'[1]12'!K$22+'[1]12'!K$28*Table6[[#This Row],[COMBINE LN LING]]+'[1]12'!K$23*Table6[[#This Row],[DL_DUM]]+'[1]12'!K$24*Table6[[#This Row],[CT_DUM]]+'[1]12'!K$25*Table6[[#This Row],[PA_DUM]]+'[1]12'!K$26*Table6[[#This Row],[NY_DUM]]+'[1]12'!K$27*Table6[[#This Row],[NJ_DUM]]</f>
        <v>8.3598302727983338</v>
      </c>
      <c r="BO347" s="9">
        <f>Table6[[#This Row],[sales]]-Table6[[#This Row],[ Pred_12]]</f>
        <v>7595.5387117079163</v>
      </c>
      <c r="BP347" s="47">
        <f>ABS(Table6[[#This Row],[ Red_12]]/Table6[[#This Row],[sales]])</f>
        <v>0.99890058629443246</v>
      </c>
      <c r="BQ347">
        <f>LN(G347+'2019 Totals and Calculations'!C$18)</f>
        <v>7.4125937407522802</v>
      </c>
      <c r="BR347">
        <f>LN(Table6[[#This Row],[PROF RADIO]]+'2019 Totals and Calculations'!D$18)</f>
        <v>5.5456024476102153</v>
      </c>
      <c r="BS347">
        <f>LN(Table6[[#This Row],[ONLINE LINGERING]]+'2019 Totals and Calculations'!E$18)</f>
        <v>6.6545267140833539</v>
      </c>
      <c r="BT347">
        <f>MONTH(Table6[[#This Row],[Date]])</f>
        <v>8</v>
      </c>
      <c r="BU347">
        <f t="shared" si="148"/>
        <v>0</v>
      </c>
      <c r="BV347">
        <f t="shared" si="149"/>
        <v>0</v>
      </c>
      <c r="BW347">
        <f t="shared" si="150"/>
        <v>0</v>
      </c>
      <c r="BX347">
        <f t="shared" si="151"/>
        <v>0</v>
      </c>
      <c r="BY347">
        <f t="shared" si="152"/>
        <v>0</v>
      </c>
      <c r="BZ347">
        <f t="shared" si="153"/>
        <v>0</v>
      </c>
      <c r="CA347">
        <f t="shared" si="154"/>
        <v>0</v>
      </c>
      <c r="CB347">
        <f t="shared" si="155"/>
        <v>1</v>
      </c>
      <c r="CC347">
        <f t="shared" si="156"/>
        <v>0</v>
      </c>
      <c r="CD347">
        <f t="shared" si="157"/>
        <v>0</v>
      </c>
      <c r="CE347">
        <f t="shared" si="158"/>
        <v>0</v>
      </c>
      <c r="CF347">
        <f t="shared" si="159"/>
        <v>0</v>
      </c>
      <c r="CG347">
        <f t="shared" si="160"/>
        <v>32</v>
      </c>
      <c r="CH34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6824.5295060984135</v>
      </c>
      <c r="CI347" s="79">
        <f>Table6[[#This Row],[sales]]-CH347</f>
        <v>779.36903588230143</v>
      </c>
      <c r="CJ347">
        <f>ABS(Table6[[#This Row],[sales]]-CH347)/Table6[[#This Row],[sales]]</f>
        <v>0.1024959803947208</v>
      </c>
      <c r="CK34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7005.9897902419043</v>
      </c>
      <c r="CL347" s="79">
        <f>Table6[[#This Row],[sales]]-CK347</f>
        <v>597.90875173881068</v>
      </c>
      <c r="CM347">
        <f>ABS(Table6[[#This Row],[sales]]-CK347)/Table6[[#This Row],[sales]]</f>
        <v>7.8631868697062249E-2</v>
      </c>
      <c r="CN34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8384.7287190607658</v>
      </c>
      <c r="CO347" s="79">
        <f>Table6[[#This Row],[sales]]-CN347</f>
        <v>-780.83017708005082</v>
      </c>
      <c r="CP347">
        <f>ABS(Table6[[#This Row],[sales]]-CN347)/Table6[[#This Row],[sales]]</f>
        <v>0.10268813724553653</v>
      </c>
      <c r="CQ34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7689.4191695858599</v>
      </c>
      <c r="CR347" s="79">
        <f>Table6[[#This Row],[sales]]-CQ347</f>
        <v>-85.520627605144909</v>
      </c>
      <c r="CS347">
        <f>ABS(Table6[[#This Row],[sales]]-CQ347)/Table6[[#This Row],[sales]]</f>
        <v>1.1246944857692422E-2</v>
      </c>
    </row>
    <row r="348" spans="1:97" x14ac:dyDescent="0.2">
      <c r="A348">
        <v>347</v>
      </c>
      <c r="B348" t="s">
        <v>480</v>
      </c>
      <c r="C348" s="5">
        <v>42960</v>
      </c>
      <c r="D348" s="6">
        <v>1331.2062463302748</v>
      </c>
      <c r="E348" s="8">
        <f>YEAR(Table6[[#This Row],[Date]])</f>
        <v>2017</v>
      </c>
      <c r="F348" s="6">
        <f>Table6[[#This Row],[TV_State]]+Table6[[#This Row],[Radio_State]]+Table6[[#This Row],[Online]]</f>
        <v>2270.3629669882985</v>
      </c>
      <c r="G348" s="6">
        <f t="shared" si="135"/>
        <v>1306.1939270183764</v>
      </c>
      <c r="H348" s="6">
        <f>LN(Table6[[#This Row],[PROF TV LING]])</f>
        <v>7.1748727881072485</v>
      </c>
      <c r="I348" s="6">
        <f t="shared" si="136"/>
        <v>7.1938407623112504</v>
      </c>
      <c r="J348" s="6">
        <v>197.21574019707776</v>
      </c>
      <c r="K348" s="6">
        <f t="shared" si="141"/>
        <v>195.28409892612996</v>
      </c>
      <c r="L348" s="6">
        <f>0.5*J347+0.5*Table6[[#This Row],[Radio_State]]</f>
        <v>196.23942465154767</v>
      </c>
      <c r="M348" s="6">
        <f>LN(Table6[[#This Row],[RADIO LINGERING ]])</f>
        <v>5.2793354680846827</v>
      </c>
      <c r="N348" s="6">
        <f t="shared" si="137"/>
        <v>5.284298257426812</v>
      </c>
      <c r="O348" s="6">
        <v>741.94098046094587</v>
      </c>
      <c r="P348" s="6">
        <f t="shared" si="138"/>
        <v>736.59582938975723</v>
      </c>
      <c r="Q348" s="6">
        <f>0.3*O347+0.7*Table6[[#This Row],[Online]]</f>
        <v>739.7371953704677</v>
      </c>
      <c r="R348" s="6">
        <f>LN(Table6[[#This Row],[ONLINE LINGERING]])</f>
        <v>6.6062949817293166</v>
      </c>
      <c r="S348" s="6">
        <f t="shared" si="139"/>
        <v>6.6092696988460595</v>
      </c>
      <c r="T348" s="6">
        <v>8671.3622780114092</v>
      </c>
      <c r="U348" s="6">
        <f t="shared" si="140"/>
        <v>9.0677811829231825</v>
      </c>
      <c r="V348" s="8">
        <f>YEAR(Table6[[#This Row],[Date]])</f>
        <v>2017</v>
      </c>
      <c r="W348" s="8">
        <f>WEEKNUM(Table6[[#This Row],[Date]])</f>
        <v>33</v>
      </c>
      <c r="X348" t="s">
        <v>513</v>
      </c>
      <c r="Y348" s="9">
        <f>Table6[[#This Row],[LNTVLING]]+Table6[[#This Row],[LNRADIOLING]]+Table6[[#This Row],[LNONLINELING]]</f>
        <v>19.060503237921246</v>
      </c>
      <c r="Z348">
        <f t="shared" si="161"/>
        <v>1</v>
      </c>
      <c r="AA348">
        <f t="shared" si="142"/>
        <v>0</v>
      </c>
      <c r="AB348">
        <f t="shared" si="143"/>
        <v>0</v>
      </c>
      <c r="AC348">
        <f t="shared" si="144"/>
        <v>1</v>
      </c>
      <c r="AD348">
        <f t="shared" si="145"/>
        <v>0</v>
      </c>
      <c r="AE348">
        <f t="shared" si="146"/>
        <v>0</v>
      </c>
      <c r="AF348">
        <f t="shared" si="147"/>
        <v>0</v>
      </c>
      <c r="AG348" s="9">
        <f>'[1]1'!J$20+'[1]1'!J$21*Table6[[#This Row],[TV_State]]</f>
        <v>2638.8793526200452</v>
      </c>
      <c r="AH348" s="9">
        <f>Table6[[#This Row],[sales]]-Table6[[#This Row],[Pred_1]]</f>
        <v>6032.482925391364</v>
      </c>
      <c r="AI348">
        <f>ABS(Table6[[#This Row],[Res_1]])/Table6[[#This Row],[sales]]</f>
        <v>0.69567880247471159</v>
      </c>
      <c r="AJ348" s="9">
        <f>'[1]2'!J$20+'[1]2'!J$21*Table6[[#This Row],[Radio_State]]</f>
        <v>2580.0697126861351</v>
      </c>
      <c r="AK348" s="9">
        <f>Table6[[#This Row],[sales]]-Table6[[#This Row],[ Pred_2 ]]</f>
        <v>6091.2925653252742</v>
      </c>
      <c r="AL348">
        <f>ABS(Table6[[#This Row],[ Res_2 ]])/Table6[[#This Row],[sales]]</f>
        <v>0.70246085563411398</v>
      </c>
      <c r="AM348" s="10">
        <f>'[1]3'!J$20+'[1]3'!J$21*Data!O348</f>
        <v>6087.1614905511497</v>
      </c>
      <c r="AN348" s="9">
        <f>Table6[[#This Row],[sales]]-Table6[[#This Row],[Pred_3]]</f>
        <v>2584.2007874602596</v>
      </c>
      <c r="AO348" s="9">
        <f>ABS(Table6[[#This Row],[Res_3]])/Table6[[#This Row],[sales]]</f>
        <v>0.29801554872331898</v>
      </c>
      <c r="AP348" s="9">
        <f>'[1]4'!L$21+'[1]4'!L$27*Table6[[#This Row],[TV_State]]+'[1]4'!L$22*Table6[[#This Row],[NJ_DUM]]+'[1]4'!L$23*Table6[[#This Row],[NY_DUM]]+'[1]4'!L$24*Table6[[#This Row],[PA_DUM]]+'[1]4'!L$25*Table6[[#This Row],[CT_DUM]]+'[1]4'!L$26*Table6[[#This Row],[DL_DUM]]</f>
        <v>531.46832661342705</v>
      </c>
      <c r="AQ348" s="9">
        <f>Table6[[#This Row],[sales]]-Table6[[#This Row],[Pred_4]]</f>
        <v>8139.8939513979822</v>
      </c>
      <c r="AR348">
        <f>ABS(Table6[[#This Row],[Res_4]]/Table6[[#This Row],[sales]])</f>
        <v>0.93870993858011109</v>
      </c>
      <c r="AS348" s="9">
        <f>'[1]5'!L$20+'[1]5'!L$26*Table6[[#This Row],[Radio_State]]+'[1]5'!L$21*Table6[[#This Row],[NJ_DUM]]+'[1]5'!L$22*Table6[[#This Row],[NY_DUM]]+'[1]5'!L$23*Table6[[#This Row],[PA_DUM]]+'[1]5'!L$24*Table6[[#This Row],[CT_DUM]]+'[1]5'!L$25*Table6[[#This Row],[DL_DUM]]</f>
        <v>543.80585033592274</v>
      </c>
      <c r="AT348" s="9">
        <f>Table6[[#This Row],[sales]]-Table6[[#This Row],[Pred_5]]</f>
        <v>8127.5564276754867</v>
      </c>
      <c r="AU348" s="9">
        <f>ABS(Table6[[#This Row],[Red_5]]/Table6[[#This Row],[sales]])</f>
        <v>0.93728714901983856</v>
      </c>
      <c r="AV348" s="9">
        <f>'[1]6'!L$20+'[1]6'!L$26*Table6[[#This Row],[Online]]+'[1]6'!L$21*Table6[[#This Row],[NJ_DUM]]+'[1]6'!L$22*Table6[[#This Row],[NY_DUM]]+'[1]6'!L$23*Table6[[#This Row],[PA_DUM]]+'[1]6'!L$24*Table6[[#This Row],[CT_DUM]]+'[1]6'!L$25*Table6[[#This Row],[DL_DUM]]</f>
        <v>3223.1644548049808</v>
      </c>
      <c r="AW348" s="9">
        <f>Table6[[#This Row],[sales]]-Table6[[#This Row],[Pred_6]]</f>
        <v>5448.1978232064284</v>
      </c>
      <c r="AX348" s="9">
        <f>ABS(Table6[[#This Row],[Red_6]]/Table6[[#This Row],[sales]])</f>
        <v>0.62829779780067674</v>
      </c>
      <c r="AY348" s="9">
        <f>'[1]7'!L$21+'[1]7'!L$27*Table6[[#This Row],[LNTV]]+'[1]7'!L$22*Table6[[#This Row],[NJ_DUM]]+'[1]7'!L$23*Table6[[#This Row],[NY_DUM]]+'[1]7'!L$24*Table6[[#This Row],[PA_DUM]]+'[1]7'!L$25*Table6[[#This Row],[CT_DUM]]+'[1]7'!L$26*Table6[[#This Row],[DL_DUM]]</f>
        <v>5.9418168569957475</v>
      </c>
      <c r="AZ348" s="9">
        <f>Table6[[#This Row],[sales]]-Table6[[#This Row],[Pred_7]]</f>
        <v>8665.4204611544137</v>
      </c>
      <c r="BA348" s="9">
        <f>ABS(Table6[[#This Row],[Red_7]]/Table6[[#This Row],[sales]])</f>
        <v>0.99931477700198701</v>
      </c>
      <c r="BB348" s="9">
        <f>'[1]8'!O$22+'[1]8'!O$28*Table6[[#This Row],[LNRADIOLING]]+'[1]8'!O$23*Table6[[#This Row],[DL_DUM]]+'[1]8'!O$24*Table6[[#This Row],[CT_DUM]]+'[1]8'!O$25*Table6[[#This Row],[PA_DUM]]+'[1]8'!O$26*Table6[[#This Row],[NY_DUM]]+'[1]8'!O$27*Table6[[#This Row],[NJ_DUM]]</f>
        <v>8.2728187290100035</v>
      </c>
      <c r="BC348" s="9">
        <f>Table6[[#This Row],[sales]]-Table6[[#This Row],[Pred_8]]</f>
        <v>8663.0894592823988</v>
      </c>
      <c r="BD348" s="9">
        <f>ABS(Table6[[#This Row],[Red_8]]/Table6[[#This Row],[sales]])</f>
        <v>0.9990459608924438</v>
      </c>
      <c r="BE348" s="9">
        <f>'[1]9'!M$19+'[1]9'!M$21*Table6[[#This Row],[LNONLINE]]+'[1]9'!M$20*Table6[[#This Row],[DL_DUM]]+'[1]9'!M$22*Table6[[#This Row],[CT_DUM]]+'[1]9'!M$23*Table6[[#This Row],[PA_DUM]]+'[1]9'!M$24*Table6[[#This Row],[NY_DUM]]+'[1]9'!M$25*Table6[[#This Row],[NJ_DUM]]</f>
        <v>8.6828789700309095</v>
      </c>
      <c r="BF348" s="9">
        <f>Table6[[#This Row],[sales]]-Table6[[#This Row],[Pred_9]]</f>
        <v>8662.6793990413789</v>
      </c>
      <c r="BG348" s="9">
        <f>ABS(Table6[[#This Row],[Red_9]]/Table6[[#This Row],[sales]])</f>
        <v>0.99899867187050317</v>
      </c>
      <c r="BH348" s="9">
        <f>'[1]10'!P$22+'[1]10'!P$30*Table6[[#This Row],[LNTV]]+'[1]10'!P$29*Table6[[#This Row],[LNRADIOLING]]+'[1]10'!P$24*Table6[[#This Row],[LNONLINELING]]+'[1]10'!P$23*Table6[[#This Row],[DL_DUM]]+'[1]10'!P$25*Table6[[#This Row],[CT_DUM]]+'[1]10'!P$26*Table6[[#This Row],[PA_DUM]]+'[1]10'!P$27*Table6[[#This Row],[NY_DUM]]+'[1]10'!P$28*Table6[[#This Row],[NJ_DUM]]</f>
        <v>8.8295219217109207</v>
      </c>
      <c r="BI348" s="9">
        <f>Table6[[#This Row],[sales]]-Table6[[#This Row],[Pred_10]]</f>
        <v>8662.5327560896985</v>
      </c>
      <c r="BJ348" s="45">
        <f>ABS(Table6[[#This Row],[Red_10]]/Table6[[#This Row],[sales]])</f>
        <v>0.99898176069242306</v>
      </c>
      <c r="BK348" s="9">
        <f>'[1]11'!P$32+'[1]11'!P$40*Table6[[#This Row],[LNONLINELING]]+'[1]11'!P$39*Table6[[#This Row],[LNRADIOLING]]+'[1]11'!P$38*Table6[[#This Row],[LNTVLING]]+'[1]11'!P$33*Table6[[#This Row],[DL_DUM]]+'[1]11'!P$34*Table6[[#This Row],[CT_DUM]]+'[1]11'!P$35*Table6[[#This Row],[PA_DUM]]+'[1]11'!P$36*Table6[[#This Row],[NY_DUM]]+'[1]11'!P$37*Table6[[#This Row],[NJ_DUM]]</f>
        <v>8.8933533706526404</v>
      </c>
      <c r="BL348" s="9">
        <f>Table6[[#This Row],[sales]]-Table6[[#This Row],[ Pred_11]]</f>
        <v>8662.4689246407561</v>
      </c>
      <c r="BM348" s="47">
        <f>ABS(Table6[[#This Row],[ Red_11]]/Table6[[#This Row],[sales]])</f>
        <v>0.99897439951353384</v>
      </c>
      <c r="BN348" s="9">
        <f>'[1]12'!K$22+'[1]12'!K$28*Table6[[#This Row],[COMBINE LN LING]]+'[1]12'!K$23*Table6[[#This Row],[DL_DUM]]+'[1]12'!K$24*Table6[[#This Row],[CT_DUM]]+'[1]12'!K$25*Table6[[#This Row],[PA_DUM]]+'[1]12'!K$26*Table6[[#This Row],[NY_DUM]]+'[1]12'!K$27*Table6[[#This Row],[NJ_DUM]]</f>
        <v>8.3625384697051093</v>
      </c>
      <c r="BO348" s="9">
        <f>Table6[[#This Row],[sales]]-Table6[[#This Row],[ Pred_12]]</f>
        <v>8662.9997395417049</v>
      </c>
      <c r="BP348" s="47">
        <f>ABS(Table6[[#This Row],[ Red_12]]/Table6[[#This Row],[sales]])</f>
        <v>0.99903561422051179</v>
      </c>
      <c r="BQ348">
        <f>LN(G348+'2019 Totals and Calculations'!C$18)</f>
        <v>7.4190432604385661</v>
      </c>
      <c r="BR348">
        <f>LN(Table6[[#This Row],[PROF RADIO]]+'2019 Totals and Calculations'!D$18)</f>
        <v>5.5531164144682261</v>
      </c>
      <c r="BS348">
        <f>LN(Table6[[#This Row],[ONLINE LINGERING]]+'2019 Totals and Calculations'!E$18)</f>
        <v>6.6639172661028443</v>
      </c>
      <c r="BT348">
        <f>MONTH(Table6[[#This Row],[Date]])</f>
        <v>8</v>
      </c>
      <c r="BU348">
        <f t="shared" si="148"/>
        <v>0</v>
      </c>
      <c r="BV348">
        <f t="shared" si="149"/>
        <v>0</v>
      </c>
      <c r="BW348">
        <f t="shared" si="150"/>
        <v>0</v>
      </c>
      <c r="BX348">
        <f t="shared" si="151"/>
        <v>0</v>
      </c>
      <c r="BY348">
        <f t="shared" si="152"/>
        <v>0</v>
      </c>
      <c r="BZ348">
        <f t="shared" si="153"/>
        <v>0</v>
      </c>
      <c r="CA348">
        <f t="shared" si="154"/>
        <v>0</v>
      </c>
      <c r="CB348">
        <f t="shared" si="155"/>
        <v>1</v>
      </c>
      <c r="CC348">
        <f t="shared" si="156"/>
        <v>0</v>
      </c>
      <c r="CD348">
        <f t="shared" si="157"/>
        <v>0</v>
      </c>
      <c r="CE348">
        <f t="shared" si="158"/>
        <v>0</v>
      </c>
      <c r="CF348">
        <f t="shared" si="159"/>
        <v>0</v>
      </c>
      <c r="CG348">
        <f t="shared" si="160"/>
        <v>33</v>
      </c>
      <c r="CH34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6856.1708051764754</v>
      </c>
      <c r="CI348" s="79">
        <f>Table6[[#This Row],[sales]]-CH348</f>
        <v>1815.1914728349338</v>
      </c>
      <c r="CJ348">
        <f>ABS(Table6[[#This Row],[sales]]-CH348)/Table6[[#This Row],[sales]]</f>
        <v>0.20933175372430743</v>
      </c>
      <c r="CK34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7038.0767734575911</v>
      </c>
      <c r="CL348" s="79">
        <f>Table6[[#This Row],[sales]]-CK348</f>
        <v>1633.2855045538181</v>
      </c>
      <c r="CM348">
        <f>ABS(Table6[[#This Row],[sales]]-CK348)/Table6[[#This Row],[sales]]</f>
        <v>0.18835396932907031</v>
      </c>
      <c r="CN34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8430.3027881850794</v>
      </c>
      <c r="CO348" s="79">
        <f>Table6[[#This Row],[sales]]-CN348</f>
        <v>241.05948982632981</v>
      </c>
      <c r="CP348">
        <f>ABS(Table6[[#This Row],[sales]]-CN348)/Table6[[#This Row],[sales]]</f>
        <v>2.7799494715795871E-2</v>
      </c>
      <c r="CQ34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7744.6803888689201</v>
      </c>
      <c r="CR348" s="79">
        <f>Table6[[#This Row],[sales]]-CQ348</f>
        <v>926.68188914248913</v>
      </c>
      <c r="CS348">
        <f>ABS(Table6[[#This Row],[sales]]-CQ348)/Table6[[#This Row],[sales]]</f>
        <v>0.10686693271855824</v>
      </c>
    </row>
    <row r="349" spans="1:97" x14ac:dyDescent="0.2">
      <c r="A349">
        <v>348</v>
      </c>
      <c r="B349" t="s">
        <v>480</v>
      </c>
      <c r="C349" s="5">
        <v>42967</v>
      </c>
      <c r="D349" s="6">
        <v>1344.5183087935775</v>
      </c>
      <c r="E349" s="8">
        <f>YEAR(Table6[[#This Row],[Date]])</f>
        <v>2017</v>
      </c>
      <c r="F349" s="6">
        <f>Table6[[#This Row],[TV_State]]+Table6[[#This Row],[Radio_State]]+Table6[[#This Row],[Online]]</f>
        <v>1731.0463039590147</v>
      </c>
      <c r="G349" s="6">
        <f t="shared" si="135"/>
        <v>1317.6912415509366</v>
      </c>
      <c r="H349" s="6">
        <f>LN(Table6[[#This Row],[PROF TV LING]])</f>
        <v>7.183636424758939</v>
      </c>
      <c r="I349" s="6">
        <f t="shared" si="136"/>
        <v>7.2037910931644182</v>
      </c>
      <c r="J349" s="6">
        <v>199.18789759904854</v>
      </c>
      <c r="K349" s="6">
        <f t="shared" si="141"/>
        <v>197.23599826258925</v>
      </c>
      <c r="L349" s="6">
        <f>0.5*J348+0.5*Table6[[#This Row],[Radio_State]]</f>
        <v>198.20181889806315</v>
      </c>
      <c r="M349" s="6">
        <f>LN(Table6[[#This Row],[RADIO LINGERING ]])</f>
        <v>5.2892857989378506</v>
      </c>
      <c r="N349" s="6">
        <f t="shared" si="137"/>
        <v>5.2942485882799799</v>
      </c>
      <c r="O349" s="6">
        <v>187.34009756638875</v>
      </c>
      <c r="P349" s="6">
        <f t="shared" si="138"/>
        <v>352.11681711339929</v>
      </c>
      <c r="Q349" s="6">
        <f>0.3*O348+0.7*Table6[[#This Row],[Online]]</f>
        <v>353.72036243475588</v>
      </c>
      <c r="R349" s="6">
        <f>LN(Table6[[#This Row],[ONLINE LINGERING]])</f>
        <v>5.8685066643444515</v>
      </c>
      <c r="S349" s="6">
        <f t="shared" si="139"/>
        <v>5.2329256685793366</v>
      </c>
      <c r="T349" s="6">
        <v>6364.1573840522924</v>
      </c>
      <c r="U349" s="6">
        <f t="shared" si="140"/>
        <v>8.7584371195183692</v>
      </c>
      <c r="V349" s="8">
        <f>YEAR(Table6[[#This Row],[Date]])</f>
        <v>2017</v>
      </c>
      <c r="W349" s="8">
        <f>WEEKNUM(Table6[[#This Row],[Date]])</f>
        <v>34</v>
      </c>
      <c r="X349" t="s">
        <v>514</v>
      </c>
      <c r="Y349" s="9">
        <f>Table6[[#This Row],[LNTVLING]]+Table6[[#This Row],[LNRADIOLING]]+Table6[[#This Row],[LNONLINELING]]</f>
        <v>18.341428888041243</v>
      </c>
      <c r="Z349">
        <f t="shared" si="161"/>
        <v>1</v>
      </c>
      <c r="AA349">
        <f t="shared" si="142"/>
        <v>0</v>
      </c>
      <c r="AB349">
        <f t="shared" si="143"/>
        <v>0</v>
      </c>
      <c r="AC349">
        <f t="shared" si="144"/>
        <v>1</v>
      </c>
      <c r="AD349">
        <f t="shared" si="145"/>
        <v>0</v>
      </c>
      <c r="AE349">
        <f t="shared" si="146"/>
        <v>0</v>
      </c>
      <c r="AF349">
        <f t="shared" si="147"/>
        <v>0</v>
      </c>
      <c r="AG349" s="9">
        <f>'[1]1'!J$20+'[1]1'!J$21*Table6[[#This Row],[TV_State]]</f>
        <v>2651.9708206916821</v>
      </c>
      <c r="AH349" s="9">
        <f>Table6[[#This Row],[sales]]-Table6[[#This Row],[Pred_1]]</f>
        <v>3712.1865633606103</v>
      </c>
      <c r="AI349">
        <f>ABS(Table6[[#This Row],[Res_1]])/Table6[[#This Row],[sales]]</f>
        <v>0.58329584567830484</v>
      </c>
      <c r="AJ349" s="9">
        <f>'[1]2'!J$20+'[1]2'!J$21*Table6[[#This Row],[Radio_State]]</f>
        <v>2588.7275917730217</v>
      </c>
      <c r="AK349" s="9">
        <f>Table6[[#This Row],[sales]]-Table6[[#This Row],[ Pred_2 ]]</f>
        <v>3775.4297922792707</v>
      </c>
      <c r="AL349">
        <f>ABS(Table6[[#This Row],[ Res_2 ]])/Table6[[#This Row],[sales]]</f>
        <v>0.59323325374384694</v>
      </c>
      <c r="AM349" s="10">
        <f>'[1]3'!J$20+'[1]3'!J$21*Data!O349</f>
        <v>2883.0540872034931</v>
      </c>
      <c r="AN349" s="9">
        <f>Table6[[#This Row],[sales]]-Table6[[#This Row],[Pred_3]]</f>
        <v>3481.1032968487993</v>
      </c>
      <c r="AO349" s="9">
        <f>ABS(Table6[[#This Row],[Res_3]])/Table6[[#This Row],[sales]]</f>
        <v>0.5469857338179549</v>
      </c>
      <c r="AP349" s="9">
        <f>'[1]4'!L$21+'[1]4'!L$27*Table6[[#This Row],[TV_State]]+'[1]4'!L$22*Table6[[#This Row],[NJ_DUM]]+'[1]4'!L$23*Table6[[#This Row],[NY_DUM]]+'[1]4'!L$24*Table6[[#This Row],[PA_DUM]]+'[1]4'!L$25*Table6[[#This Row],[CT_DUM]]+'[1]4'!L$26*Table6[[#This Row],[DL_DUM]]</f>
        <v>534.40470993610302</v>
      </c>
      <c r="AQ349" s="9">
        <f>Table6[[#This Row],[sales]]-Table6[[#This Row],[Pred_4]]</f>
        <v>5829.7526741161892</v>
      </c>
      <c r="AR349">
        <f>ABS(Table6[[#This Row],[Res_4]]/Table6[[#This Row],[sales]])</f>
        <v>0.91602899210581301</v>
      </c>
      <c r="AS349" s="9">
        <f>'[1]5'!L$20+'[1]5'!L$26*Table6[[#This Row],[Radio_State]]+'[1]5'!L$21*Table6[[#This Row],[NJ_DUM]]+'[1]5'!L$22*Table6[[#This Row],[NY_DUM]]+'[1]5'!L$23*Table6[[#This Row],[PA_DUM]]+'[1]5'!L$24*Table6[[#This Row],[CT_DUM]]+'[1]5'!L$25*Table6[[#This Row],[DL_DUM]]</f>
        <v>547.2799935560115</v>
      </c>
      <c r="AT349" s="9">
        <f>Table6[[#This Row],[sales]]-Table6[[#This Row],[Pred_5]]</f>
        <v>5816.8773904962809</v>
      </c>
      <c r="AU349" s="9">
        <f>ABS(Table6[[#This Row],[Red_5]]/Table6[[#This Row],[sales]])</f>
        <v>0.91400589889127815</v>
      </c>
      <c r="AV349" s="9">
        <f>'[1]6'!L$20+'[1]6'!L$26*Table6[[#This Row],[Online]]+'[1]6'!L$21*Table6[[#This Row],[NJ_DUM]]+'[1]6'!L$22*Table6[[#This Row],[NY_DUM]]+'[1]6'!L$23*Table6[[#This Row],[PA_DUM]]+'[1]6'!L$24*Table6[[#This Row],[CT_DUM]]+'[1]6'!L$25*Table6[[#This Row],[DL_DUM]]</f>
        <v>809.39855845137788</v>
      </c>
      <c r="AW349" s="9">
        <f>Table6[[#This Row],[sales]]-Table6[[#This Row],[Pred_6]]</f>
        <v>5554.7588256009149</v>
      </c>
      <c r="AX349" s="9">
        <f>ABS(Table6[[#This Row],[Red_6]]/Table6[[#This Row],[sales]])</f>
        <v>0.87281921083855973</v>
      </c>
      <c r="AY349" s="9">
        <f>'[1]7'!L$21+'[1]7'!L$27*Table6[[#This Row],[LNTV]]+'[1]7'!L$22*Table6[[#This Row],[NJ_DUM]]+'[1]7'!L$23*Table6[[#This Row],[NY_DUM]]+'[1]7'!L$24*Table6[[#This Row],[PA_DUM]]+'[1]7'!L$25*Table6[[#This Row],[CT_DUM]]+'[1]7'!L$26*Table6[[#This Row],[DL_DUM]]</f>
        <v>5.942918204285748</v>
      </c>
      <c r="AZ349" s="9">
        <f>Table6[[#This Row],[sales]]-Table6[[#This Row],[Pred_7]]</f>
        <v>6358.2144658480065</v>
      </c>
      <c r="BA349" s="9">
        <f>ABS(Table6[[#This Row],[Red_7]]/Table6[[#This Row],[sales]])</f>
        <v>0.99906618930902336</v>
      </c>
      <c r="BB349" s="9">
        <f>'[1]8'!O$22+'[1]8'!O$28*Table6[[#This Row],[LNRADIOLING]]+'[1]8'!O$23*Table6[[#This Row],[DL_DUM]]+'[1]8'!O$24*Table6[[#This Row],[CT_DUM]]+'[1]8'!O$25*Table6[[#This Row],[PA_DUM]]+'[1]8'!O$26*Table6[[#This Row],[NY_DUM]]+'[1]8'!O$27*Table6[[#This Row],[NJ_DUM]]</f>
        <v>8.2735285950137811</v>
      </c>
      <c r="BC349" s="9">
        <f>Table6[[#This Row],[sales]]-Table6[[#This Row],[Pred_8]]</f>
        <v>6355.8838554572785</v>
      </c>
      <c r="BD349" s="9">
        <f>ABS(Table6[[#This Row],[Red_8]]/Table6[[#This Row],[sales]])</f>
        <v>0.9986999805165494</v>
      </c>
      <c r="BE349" s="9">
        <f>'[1]9'!M$19+'[1]9'!M$21*Table6[[#This Row],[LNONLINE]]+'[1]9'!M$20*Table6[[#This Row],[DL_DUM]]+'[1]9'!M$22*Table6[[#This Row],[CT_DUM]]+'[1]9'!M$23*Table6[[#This Row],[PA_DUM]]+'[1]9'!M$24*Table6[[#This Row],[NY_DUM]]+'[1]9'!M$25*Table6[[#This Row],[NJ_DUM]]</f>
        <v>8.2471044397687017</v>
      </c>
      <c r="BF349" s="9">
        <f>Table6[[#This Row],[sales]]-Table6[[#This Row],[Pred_9]]</f>
        <v>6355.9102796125235</v>
      </c>
      <c r="BG349" s="9">
        <f>ABS(Table6[[#This Row],[Red_9]]/Table6[[#This Row],[sales]])</f>
        <v>0.99870413254385648</v>
      </c>
      <c r="BH349" s="9">
        <f>'[1]10'!P$22+'[1]10'!P$30*Table6[[#This Row],[LNTV]]+'[1]10'!P$29*Table6[[#This Row],[LNRADIOLING]]+'[1]10'!P$24*Table6[[#This Row],[LNONLINELING]]+'[1]10'!P$23*Table6[[#This Row],[DL_DUM]]+'[1]10'!P$25*Table6[[#This Row],[CT_DUM]]+'[1]10'!P$26*Table6[[#This Row],[PA_DUM]]+'[1]10'!P$27*Table6[[#This Row],[NY_DUM]]+'[1]10'!P$28*Table6[[#This Row],[NJ_DUM]]</f>
        <v>8.5409872009686616</v>
      </c>
      <c r="BI349" s="9">
        <f>Table6[[#This Row],[sales]]-Table6[[#This Row],[Pred_10]]</f>
        <v>6355.6163968513238</v>
      </c>
      <c r="BJ349" s="45">
        <f>ABS(Table6[[#This Row],[Red_10]]/Table6[[#This Row],[sales]])</f>
        <v>0.99865795474788677</v>
      </c>
      <c r="BK349" s="9">
        <f>'[1]11'!P$32+'[1]11'!P$40*Table6[[#This Row],[LNONLINELING]]+'[1]11'!P$39*Table6[[#This Row],[LNRADIOLING]]+'[1]11'!P$38*Table6[[#This Row],[LNTVLING]]+'[1]11'!P$33*Table6[[#This Row],[DL_DUM]]+'[1]11'!P$34*Table6[[#This Row],[CT_DUM]]+'[1]11'!P$35*Table6[[#This Row],[PA_DUM]]+'[1]11'!P$36*Table6[[#This Row],[NY_DUM]]+'[1]11'!P$37*Table6[[#This Row],[NJ_DUM]]</f>
        <v>8.5664166498377785</v>
      </c>
      <c r="BL349" s="9">
        <f>Table6[[#This Row],[sales]]-Table6[[#This Row],[ Pred_11]]</f>
        <v>6355.5909674024542</v>
      </c>
      <c r="BM349" s="47">
        <f>ABS(Table6[[#This Row],[ Red_11]]/Table6[[#This Row],[sales]])</f>
        <v>0.99865395901878473</v>
      </c>
      <c r="BN349" s="9">
        <f>'[1]12'!K$22+'[1]12'!K$28*Table6[[#This Row],[COMBINE LN LING]]+'[1]12'!K$23*Table6[[#This Row],[DL_DUM]]+'[1]12'!K$24*Table6[[#This Row],[CT_DUM]]+'[1]12'!K$25*Table6[[#This Row],[PA_DUM]]+'[1]12'!K$26*Table6[[#This Row],[NY_DUM]]+'[1]12'!K$27*Table6[[#This Row],[NJ_DUM]]</f>
        <v>8.2933377200143781</v>
      </c>
      <c r="BO349" s="9">
        <f>Table6[[#This Row],[sales]]-Table6[[#This Row],[ Pred_12]]</f>
        <v>6355.8640463322781</v>
      </c>
      <c r="BP349" s="47">
        <f>ABS(Table6[[#This Row],[ Red_12]]/Table6[[#This Row],[sales]])</f>
        <v>0.998696867908893</v>
      </c>
      <c r="BQ349">
        <f>LN(G349+'2019 Totals and Calculations'!C$18)</f>
        <v>7.4259147971938244</v>
      </c>
      <c r="BR349">
        <f>LN(Table6[[#This Row],[PROF RADIO]]+'2019 Totals and Calculations'!D$18)</f>
        <v>5.5606522634014981</v>
      </c>
      <c r="BS349">
        <f>LN(Table6[[#This Row],[ONLINE LINGERING]]+'2019 Totals and Calculations'!E$18)</f>
        <v>5.985440756740366</v>
      </c>
      <c r="BT349">
        <f>MONTH(Table6[[#This Row],[Date]])</f>
        <v>8</v>
      </c>
      <c r="BU349">
        <f t="shared" si="148"/>
        <v>0</v>
      </c>
      <c r="BV349">
        <f t="shared" si="149"/>
        <v>0</v>
      </c>
      <c r="BW349">
        <f t="shared" si="150"/>
        <v>0</v>
      </c>
      <c r="BX349">
        <f t="shared" si="151"/>
        <v>0</v>
      </c>
      <c r="BY349">
        <f t="shared" si="152"/>
        <v>0</v>
      </c>
      <c r="BZ349">
        <f t="shared" si="153"/>
        <v>0</v>
      </c>
      <c r="CA349">
        <f t="shared" si="154"/>
        <v>0</v>
      </c>
      <c r="CB349">
        <f t="shared" si="155"/>
        <v>1</v>
      </c>
      <c r="CC349">
        <f t="shared" si="156"/>
        <v>0</v>
      </c>
      <c r="CD349">
        <f t="shared" si="157"/>
        <v>0</v>
      </c>
      <c r="CE349">
        <f t="shared" si="158"/>
        <v>0</v>
      </c>
      <c r="CF349">
        <f t="shared" si="159"/>
        <v>0</v>
      </c>
      <c r="CG349">
        <f t="shared" si="160"/>
        <v>34</v>
      </c>
      <c r="CH34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6888.825074678065</v>
      </c>
      <c r="CI349" s="79">
        <f>Table6[[#This Row],[sales]]-CH349</f>
        <v>-524.66769062577259</v>
      </c>
      <c r="CJ349">
        <f>ABS(Table6[[#This Row],[sales]]-CH349)/Table6[[#This Row],[sales]]</f>
        <v>8.2441030126080478E-2</v>
      </c>
      <c r="CK34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7070.3581260137116</v>
      </c>
      <c r="CL349" s="79">
        <f>Table6[[#This Row],[sales]]-CK349</f>
        <v>-706.20074196141923</v>
      </c>
      <c r="CM349">
        <f>ABS(Table6[[#This Row],[sales]]-CK349)/Table6[[#This Row],[sales]]</f>
        <v>0.11096531706319232</v>
      </c>
      <c r="CN34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6770.6960610603683</v>
      </c>
      <c r="CO349" s="79">
        <f>Table6[[#This Row],[sales]]-CN349</f>
        <v>-406.53867700807587</v>
      </c>
      <c r="CP349">
        <f>ABS(Table6[[#This Row],[sales]]-CN349)/Table6[[#This Row],[sales]]</f>
        <v>6.3879419139885846E-2</v>
      </c>
      <c r="CQ34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6447.3060059766767</v>
      </c>
      <c r="CR349" s="79">
        <f>Table6[[#This Row],[sales]]-CQ349</f>
        <v>-83.148621924384315</v>
      </c>
      <c r="CS349">
        <f>ABS(Table6[[#This Row],[sales]]-CQ349)/Table6[[#This Row],[sales]]</f>
        <v>1.30651423129075E-2</v>
      </c>
    </row>
    <row r="350" spans="1:97" x14ac:dyDescent="0.2">
      <c r="A350">
        <v>349</v>
      </c>
      <c r="B350" t="s">
        <v>480</v>
      </c>
      <c r="C350" s="5">
        <v>42974</v>
      </c>
      <c r="D350" s="6">
        <v>1357.9634918815132</v>
      </c>
      <c r="E350" s="8">
        <f>YEAR(Table6[[#This Row],[Date]])</f>
        <v>2017</v>
      </c>
      <c r="F350" s="6">
        <f>Table6[[#This Row],[TV_State]]+Table6[[#This Row],[Radio_State]]+Table6[[#This Row],[Online]]</f>
        <v>1748.3567669986051</v>
      </c>
      <c r="G350" s="6">
        <f t="shared" si="135"/>
        <v>1329.7729166501094</v>
      </c>
      <c r="H350" s="6">
        <f>LN(Table6[[#This Row],[PROF TV LING]])</f>
        <v>7.1927634672773557</v>
      </c>
      <c r="I350" s="6">
        <f t="shared" si="136"/>
        <v>7.2137414240175861</v>
      </c>
      <c r="J350" s="6">
        <v>201.17977657503903</v>
      </c>
      <c r="K350" s="6">
        <f t="shared" si="141"/>
        <v>199.20788741881415</v>
      </c>
      <c r="L350" s="6">
        <f>0.5*J349+0.5*Table6[[#This Row],[Radio_State]]</f>
        <v>200.1838370870438</v>
      </c>
      <c r="M350" s="6">
        <f>LN(Table6[[#This Row],[RADIO LINGERING ]])</f>
        <v>5.2992361297910193</v>
      </c>
      <c r="N350" s="6">
        <f t="shared" si="137"/>
        <v>5.3041989191331478</v>
      </c>
      <c r="O350" s="6">
        <v>189.21349854205266</v>
      </c>
      <c r="P350" s="6">
        <f t="shared" si="138"/>
        <v>238.08449411345663</v>
      </c>
      <c r="Q350" s="6">
        <f>0.3*O349+0.7*Table6[[#This Row],[Online]]</f>
        <v>188.65147824935349</v>
      </c>
      <c r="R350" s="6">
        <f>LN(Table6[[#This Row],[ONLINE LINGERING]])</f>
        <v>5.2399012823157625</v>
      </c>
      <c r="S350" s="6">
        <f t="shared" si="139"/>
        <v>5.2428759994325054</v>
      </c>
      <c r="T350" s="6">
        <v>6122.5157767621249</v>
      </c>
      <c r="U350" s="6">
        <f t="shared" si="140"/>
        <v>8.7197283656726761</v>
      </c>
      <c r="V350" s="8">
        <f>YEAR(Table6[[#This Row],[Date]])</f>
        <v>2017</v>
      </c>
      <c r="W350" s="8">
        <f>WEEKNUM(Table6[[#This Row],[Date]])</f>
        <v>35</v>
      </c>
      <c r="X350" t="s">
        <v>515</v>
      </c>
      <c r="Y350" s="9">
        <f>Table6[[#This Row],[LNTVLING]]+Table6[[#This Row],[LNRADIOLING]]+Table6[[#This Row],[LNONLINELING]]</f>
        <v>17.731900879384138</v>
      </c>
      <c r="Z350">
        <f t="shared" si="161"/>
        <v>1</v>
      </c>
      <c r="AA350">
        <f t="shared" si="142"/>
        <v>0</v>
      </c>
      <c r="AB350">
        <f t="shared" si="143"/>
        <v>0</v>
      </c>
      <c r="AC350">
        <f t="shared" si="144"/>
        <v>1</v>
      </c>
      <c r="AD350">
        <f t="shared" si="145"/>
        <v>0</v>
      </c>
      <c r="AE350">
        <f t="shared" si="146"/>
        <v>0</v>
      </c>
      <c r="AF350">
        <f t="shared" si="147"/>
        <v>0</v>
      </c>
      <c r="AG350" s="9">
        <f>'[1]1'!J$20+'[1]1'!J$21*Table6[[#This Row],[TV_State]]</f>
        <v>2665.1932034440356</v>
      </c>
      <c r="AH350" s="9">
        <f>Table6[[#This Row],[sales]]-Table6[[#This Row],[Pred_1]]</f>
        <v>3457.3225733180893</v>
      </c>
      <c r="AI350">
        <f>ABS(Table6[[#This Row],[Res_1]])/Table6[[#This Row],[sales]]</f>
        <v>0.56468985942678696</v>
      </c>
      <c r="AJ350" s="9">
        <f>'[1]2'!J$20+'[1]2'!J$21*Table6[[#This Row],[Radio_State]]</f>
        <v>2597.4720496507766</v>
      </c>
      <c r="AK350" s="9">
        <f>Table6[[#This Row],[sales]]-Table6[[#This Row],[ Pred_2 ]]</f>
        <v>3525.0437271113483</v>
      </c>
      <c r="AL350">
        <f>ABS(Table6[[#This Row],[ Res_2 ]])/Table6[[#This Row],[sales]]</f>
        <v>0.57575086053523539</v>
      </c>
      <c r="AM350" s="10">
        <f>'[1]3'!J$20+'[1]3'!J$21*Data!O350</f>
        <v>2893.8773262582799</v>
      </c>
      <c r="AN350" s="9">
        <f>Table6[[#This Row],[sales]]-Table6[[#This Row],[Pred_3]]</f>
        <v>3228.638450503845</v>
      </c>
      <c r="AO350" s="9">
        <f>ABS(Table6[[#This Row],[Res_3]])/Table6[[#This Row],[sales]]</f>
        <v>0.52733852687780269</v>
      </c>
      <c r="AP350" s="9">
        <f>'[1]4'!L$21+'[1]4'!L$27*Table6[[#This Row],[TV_State]]+'[1]4'!L$22*Table6[[#This Row],[NJ_DUM]]+'[1]4'!L$23*Table6[[#This Row],[NY_DUM]]+'[1]4'!L$24*Table6[[#This Row],[PA_DUM]]+'[1]4'!L$25*Table6[[#This Row],[CT_DUM]]+'[1]4'!L$26*Table6[[#This Row],[DL_DUM]]</f>
        <v>537.37045709200584</v>
      </c>
      <c r="AQ350" s="9">
        <f>Table6[[#This Row],[sales]]-Table6[[#This Row],[Pred_4]]</f>
        <v>5585.1453196701186</v>
      </c>
      <c r="AR350">
        <f>ABS(Table6[[#This Row],[Res_4]]/Table6[[#This Row],[sales]])</f>
        <v>0.9122304495920478</v>
      </c>
      <c r="AS350" s="9">
        <f>'[1]5'!L$20+'[1]5'!L$26*Table6[[#This Row],[Radio_State]]+'[1]5'!L$21*Table6[[#This Row],[NJ_DUM]]+'[1]5'!L$22*Table6[[#This Row],[NY_DUM]]+'[1]5'!L$23*Table6[[#This Row],[PA_DUM]]+'[1]5'!L$24*Table6[[#This Row],[CT_DUM]]+'[1]5'!L$25*Table6[[#This Row],[DL_DUM]]</f>
        <v>550.78887820830118</v>
      </c>
      <c r="AT350" s="9">
        <f>Table6[[#This Row],[sales]]-Table6[[#This Row],[Pred_5]]</f>
        <v>5571.726898553824</v>
      </c>
      <c r="AU350" s="9">
        <f>ABS(Table6[[#This Row],[Red_5]]/Table6[[#This Row],[sales]])</f>
        <v>0.91003879805441934</v>
      </c>
      <c r="AV350" s="9">
        <f>'[1]6'!L$20+'[1]6'!L$26*Table6[[#This Row],[Online]]+'[1]6'!L$21*Table6[[#This Row],[NJ_DUM]]+'[1]6'!L$22*Table6[[#This Row],[NY_DUM]]+'[1]6'!L$23*Table6[[#This Row],[PA_DUM]]+'[1]6'!L$24*Table6[[#This Row],[CT_DUM]]+'[1]6'!L$25*Table6[[#This Row],[DL_DUM]]</f>
        <v>817.55208204775636</v>
      </c>
      <c r="AW350" s="9">
        <f>Table6[[#This Row],[sales]]-Table6[[#This Row],[Pred_6]]</f>
        <v>5304.9636947143681</v>
      </c>
      <c r="AX350" s="9">
        <f>ABS(Table6[[#This Row],[Red_6]]/Table6[[#This Row],[sales]])</f>
        <v>0.86646795012750188</v>
      </c>
      <c r="AY350" s="9">
        <f>'[1]7'!L$21+'[1]7'!L$27*Table6[[#This Row],[LNTV]]+'[1]7'!L$22*Table6[[#This Row],[NJ_DUM]]+'[1]7'!L$23*Table6[[#This Row],[NY_DUM]]+'[1]7'!L$24*Table6[[#This Row],[PA_DUM]]+'[1]7'!L$25*Table6[[#This Row],[CT_DUM]]+'[1]7'!L$26*Table6[[#This Row],[DL_DUM]]</f>
        <v>5.9440195515757486</v>
      </c>
      <c r="AZ350" s="9">
        <f>Table6[[#This Row],[sales]]-Table6[[#This Row],[Pred_7]]</f>
        <v>6116.5717572105495</v>
      </c>
      <c r="BA350" s="9">
        <f>ABS(Table6[[#This Row],[Red_7]]/Table6[[#This Row],[sales]])</f>
        <v>0.99902915406537041</v>
      </c>
      <c r="BB350" s="9">
        <f>'[1]8'!O$22+'[1]8'!O$28*Table6[[#This Row],[LNRADIOLING]]+'[1]8'!O$23*Table6[[#This Row],[DL_DUM]]+'[1]8'!O$24*Table6[[#This Row],[CT_DUM]]+'[1]8'!O$25*Table6[[#This Row],[PA_DUM]]+'[1]8'!O$26*Table6[[#This Row],[NY_DUM]]+'[1]8'!O$27*Table6[[#This Row],[NJ_DUM]]</f>
        <v>8.274238461017557</v>
      </c>
      <c r="BC350" s="9">
        <f>Table6[[#This Row],[sales]]-Table6[[#This Row],[Pred_8]]</f>
        <v>6114.2415383011075</v>
      </c>
      <c r="BD350" s="9">
        <f>ABS(Table6[[#This Row],[Red_8]]/Table6[[#This Row],[sales]])</f>
        <v>0.99864855579589973</v>
      </c>
      <c r="BE350" s="9">
        <f>'[1]9'!M$19+'[1]9'!M$21*Table6[[#This Row],[LNONLINE]]+'[1]9'!M$20*Table6[[#This Row],[DL_DUM]]+'[1]9'!M$22*Table6[[#This Row],[CT_DUM]]+'[1]9'!M$23*Table6[[#This Row],[PA_DUM]]+'[1]9'!M$24*Table6[[#This Row],[NY_DUM]]+'[1]9'!M$25*Table6[[#This Row],[NJ_DUM]]</f>
        <v>8.2502548881000344</v>
      </c>
      <c r="BF350" s="9">
        <f>Table6[[#This Row],[sales]]-Table6[[#This Row],[Pred_9]]</f>
        <v>6114.2655218740247</v>
      </c>
      <c r="BG350" s="9">
        <f>ABS(Table6[[#This Row],[Red_9]]/Table6[[#This Row],[sales]])</f>
        <v>0.99865247307007132</v>
      </c>
      <c r="BH350" s="9">
        <f>'[1]10'!P$22+'[1]10'!P$30*Table6[[#This Row],[LNTV]]+'[1]10'!P$29*Table6[[#This Row],[LNRADIOLING]]+'[1]10'!P$24*Table6[[#This Row],[LNONLINELING]]+'[1]10'!P$23*Table6[[#This Row],[DL_DUM]]+'[1]10'!P$25*Table6[[#This Row],[CT_DUM]]+'[1]10'!P$26*Table6[[#This Row],[PA_DUM]]+'[1]10'!P$27*Table6[[#This Row],[NY_DUM]]+'[1]10'!P$28*Table6[[#This Row],[NJ_DUM]]</f>
        <v>8.2948480514942347</v>
      </c>
      <c r="BI350" s="9">
        <f>Table6[[#This Row],[sales]]-Table6[[#This Row],[Pred_10]]</f>
        <v>6114.2209287106307</v>
      </c>
      <c r="BJ350" s="45">
        <f>ABS(Table6[[#This Row],[Red_10]]/Table6[[#This Row],[sales]])</f>
        <v>0.99864518959951443</v>
      </c>
      <c r="BK350" s="9">
        <f>'[1]11'!P$32+'[1]11'!P$40*Table6[[#This Row],[LNONLINELING]]+'[1]11'!P$39*Table6[[#This Row],[LNRADIOLING]]+'[1]11'!P$38*Table6[[#This Row],[LNTVLING]]+'[1]11'!P$33*Table6[[#This Row],[DL_DUM]]+'[1]11'!P$34*Table6[[#This Row],[CT_DUM]]+'[1]11'!P$35*Table6[[#This Row],[PA_DUM]]+'[1]11'!P$36*Table6[[#This Row],[NY_DUM]]+'[1]11'!P$37*Table6[[#This Row],[NJ_DUM]]</f>
        <v>8.2873506724327139</v>
      </c>
      <c r="BL350" s="9">
        <f>Table6[[#This Row],[sales]]-Table6[[#This Row],[ Pred_11]]</f>
        <v>6114.2284260896922</v>
      </c>
      <c r="BM350" s="47">
        <f>ABS(Table6[[#This Row],[ Red_11]]/Table6[[#This Row],[sales]])</f>
        <v>0.99864641415806765</v>
      </c>
      <c r="BN350" s="9">
        <f>'[1]12'!K$22+'[1]12'!K$28*Table6[[#This Row],[COMBINE LN LING]]+'[1]12'!K$23*Table6[[#This Row],[DL_DUM]]+'[1]12'!K$24*Table6[[#This Row],[CT_DUM]]+'[1]12'!K$25*Table6[[#This Row],[PA_DUM]]+'[1]12'!K$26*Table6[[#This Row],[NY_DUM]]+'[1]12'!K$27*Table6[[#This Row],[NJ_DUM]]</f>
        <v>8.2346792583913064</v>
      </c>
      <c r="BO350" s="9">
        <f>Table6[[#This Row],[sales]]-Table6[[#This Row],[ Pred_12]]</f>
        <v>6114.2810975037337</v>
      </c>
      <c r="BP350" s="47">
        <f>ABS(Table6[[#This Row],[ Red_12]]/Table6[[#This Row],[sales]])</f>
        <v>0.99865501706183502</v>
      </c>
      <c r="BQ350">
        <f>LN(G350+'2019 Totals and Calculations'!C$18)</f>
        <v>7.4330850653635681</v>
      </c>
      <c r="BR350">
        <f>LN(Table6[[#This Row],[PROF RADIO]]+'2019 Totals and Calculations'!D$18)</f>
        <v>5.5682080581501294</v>
      </c>
      <c r="BS350">
        <f>LN(Table6[[#This Row],[ONLINE LINGERING]]+'2019 Totals and Calculations'!E$18)</f>
        <v>5.4490142703553097</v>
      </c>
      <c r="BT350">
        <f>MONTH(Table6[[#This Row],[Date]])</f>
        <v>8</v>
      </c>
      <c r="BU350">
        <f t="shared" si="148"/>
        <v>0</v>
      </c>
      <c r="BV350">
        <f t="shared" si="149"/>
        <v>0</v>
      </c>
      <c r="BW350">
        <f t="shared" si="150"/>
        <v>0</v>
      </c>
      <c r="BX350">
        <f t="shared" si="151"/>
        <v>0</v>
      </c>
      <c r="BY350">
        <f t="shared" si="152"/>
        <v>0</v>
      </c>
      <c r="BZ350">
        <f t="shared" si="153"/>
        <v>0</v>
      </c>
      <c r="CA350">
        <f t="shared" si="154"/>
        <v>0</v>
      </c>
      <c r="CB350">
        <f t="shared" si="155"/>
        <v>1</v>
      </c>
      <c r="CC350">
        <f t="shared" si="156"/>
        <v>0</v>
      </c>
      <c r="CD350">
        <f t="shared" si="157"/>
        <v>0</v>
      </c>
      <c r="CE350">
        <f t="shared" si="158"/>
        <v>0</v>
      </c>
      <c r="CF350">
        <f t="shared" si="159"/>
        <v>0</v>
      </c>
      <c r="CG350">
        <f t="shared" si="160"/>
        <v>35</v>
      </c>
      <c r="CH35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6922.2510569506803</v>
      </c>
      <c r="CI350" s="79">
        <f>Table6[[#This Row],[sales]]-CH350</f>
        <v>-799.73528018855541</v>
      </c>
      <c r="CJ350">
        <f>ABS(Table6[[#This Row],[sales]]-CH350)/Table6[[#This Row],[sales]]</f>
        <v>0.13062200398469093</v>
      </c>
      <c r="CK35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7102.8309586867754</v>
      </c>
      <c r="CL350" s="79">
        <f>Table6[[#This Row],[sales]]-CK350</f>
        <v>-980.31518192465046</v>
      </c>
      <c r="CM350">
        <f>ABS(Table6[[#This Row],[sales]]-CK350)/Table6[[#This Row],[sales]]</f>
        <v>0.16011639947836726</v>
      </c>
      <c r="CN35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5696.0161096347774</v>
      </c>
      <c r="CO350" s="79">
        <f>Table6[[#This Row],[sales]]-CN350</f>
        <v>426.49966712734749</v>
      </c>
      <c r="CP350">
        <f>ABS(Table6[[#This Row],[sales]]-CN350)/Table6[[#This Row],[sales]]</f>
        <v>6.9660852283324068E-2</v>
      </c>
      <c r="CQ35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5582.8439083937792</v>
      </c>
      <c r="CR350" s="79">
        <f>Table6[[#This Row],[sales]]-CQ350</f>
        <v>539.67186836834571</v>
      </c>
      <c r="CS350">
        <f>ABS(Table6[[#This Row],[sales]]-CQ350)/Table6[[#This Row],[sales]]</f>
        <v>8.8145443482017402E-2</v>
      </c>
    </row>
    <row r="351" spans="1:97" x14ac:dyDescent="0.2">
      <c r="A351">
        <v>350</v>
      </c>
      <c r="B351" t="s">
        <v>480</v>
      </c>
      <c r="C351" s="5">
        <v>42981</v>
      </c>
      <c r="D351" s="6">
        <v>1371.5431268003283</v>
      </c>
      <c r="E351" s="8">
        <f>YEAR(Table6[[#This Row],[Date]])</f>
        <v>2017</v>
      </c>
      <c r="F351" s="6">
        <f>Table6[[#This Row],[TV_State]]+Table6[[#This Row],[Radio_State]]+Table6[[#This Row],[Online]]</f>
        <v>1765.8403346685909</v>
      </c>
      <c r="G351" s="6">
        <f t="shared" si="135"/>
        <v>1342.303979695175</v>
      </c>
      <c r="H351" s="6">
        <f>LN(Table6[[#This Row],[PROF TV LING]])</f>
        <v>7.2021428043220759</v>
      </c>
      <c r="I351" s="6">
        <f t="shared" si="136"/>
        <v>7.223691754870754</v>
      </c>
      <c r="J351" s="6">
        <v>203.1915743407894</v>
      </c>
      <c r="K351" s="6">
        <f t="shared" si="141"/>
        <v>201.19973087980179</v>
      </c>
      <c r="L351" s="6">
        <f>0.5*J350+0.5*Table6[[#This Row],[Radio_State]]</f>
        <v>202.18567545791421</v>
      </c>
      <c r="M351" s="6">
        <f>LN(Table6[[#This Row],[RADIO LINGERING ]])</f>
        <v>5.3091864606441872</v>
      </c>
      <c r="N351" s="6">
        <f t="shared" si="137"/>
        <v>5.3141492499863157</v>
      </c>
      <c r="O351" s="6">
        <v>191.10563352747329</v>
      </c>
      <c r="P351" s="6">
        <f t="shared" si="138"/>
        <v>205.19929170326827</v>
      </c>
      <c r="Q351" s="6">
        <f>0.3*O350+0.7*Table6[[#This Row],[Online]]</f>
        <v>190.53799303184707</v>
      </c>
      <c r="R351" s="6">
        <f>LN(Table6[[#This Row],[ONLINE LINGERING]])</f>
        <v>5.2498516131689303</v>
      </c>
      <c r="S351" s="6">
        <f t="shared" si="139"/>
        <v>5.2528263302856741</v>
      </c>
      <c r="T351" s="6">
        <v>5754.3978164167356</v>
      </c>
      <c r="U351" s="6">
        <f t="shared" si="140"/>
        <v>8.6577196790898352</v>
      </c>
      <c r="V351" s="8">
        <f>YEAR(Table6[[#This Row],[Date]])</f>
        <v>2017</v>
      </c>
      <c r="W351" s="8">
        <f>WEEKNUM(Table6[[#This Row],[Date]])</f>
        <v>36</v>
      </c>
      <c r="X351" t="s">
        <v>516</v>
      </c>
      <c r="Y351" s="9">
        <f>Table6[[#This Row],[LNTVLING]]+Table6[[#This Row],[LNRADIOLING]]+Table6[[#This Row],[LNONLINELING]]</f>
        <v>17.761180878135193</v>
      </c>
      <c r="Z351">
        <f t="shared" si="161"/>
        <v>1</v>
      </c>
      <c r="AA351">
        <f t="shared" si="142"/>
        <v>0</v>
      </c>
      <c r="AB351">
        <f t="shared" si="143"/>
        <v>0</v>
      </c>
      <c r="AC351">
        <f t="shared" si="144"/>
        <v>1</v>
      </c>
      <c r="AD351">
        <f t="shared" si="145"/>
        <v>0</v>
      </c>
      <c r="AE351">
        <f t="shared" si="146"/>
        <v>0</v>
      </c>
      <c r="AF351">
        <f t="shared" si="147"/>
        <v>0</v>
      </c>
      <c r="AG351" s="9">
        <f>'[1]1'!J$20+'[1]1'!J$21*Table6[[#This Row],[TV_State]]</f>
        <v>2678.5478100239125</v>
      </c>
      <c r="AH351" s="9">
        <f>Table6[[#This Row],[sales]]-Table6[[#This Row],[Pred_1]]</f>
        <v>3075.8500063928232</v>
      </c>
      <c r="AI351">
        <f>ABS(Table6[[#This Row],[Res_1]])/Table6[[#This Row],[sales]]</f>
        <v>0.53452161364612705</v>
      </c>
      <c r="AJ351" s="9">
        <f>'[1]2'!J$20+'[1]2'!J$21*Table6[[#This Row],[Radio_State]]</f>
        <v>2606.3039521073092</v>
      </c>
      <c r="AK351" s="9">
        <f>Table6[[#This Row],[sales]]-Table6[[#This Row],[ Pred_2 ]]</f>
        <v>3148.0938643094264</v>
      </c>
      <c r="AL351">
        <f>ABS(Table6[[#This Row],[ Res_2 ]])/Table6[[#This Row],[sales]]</f>
        <v>0.54707616065893494</v>
      </c>
      <c r="AM351" s="10">
        <f>'[1]3'!J$20+'[1]3'!J$21*Data!O351</f>
        <v>2904.8087977036148</v>
      </c>
      <c r="AN351" s="9">
        <f>Table6[[#This Row],[sales]]-Table6[[#This Row],[Pred_3]]</f>
        <v>2849.5890187131208</v>
      </c>
      <c r="AO351" s="9">
        <f>ABS(Table6[[#This Row],[Res_3]])/Table6[[#This Row],[sales]]</f>
        <v>0.49520194981715049</v>
      </c>
      <c r="AP351" s="9">
        <f>'[1]4'!L$21+'[1]4'!L$27*Table6[[#This Row],[TV_State]]+'[1]4'!L$22*Table6[[#This Row],[NJ_DUM]]+'[1]4'!L$23*Table6[[#This Row],[NY_DUM]]+'[1]4'!L$24*Table6[[#This Row],[PA_DUM]]+'[1]4'!L$25*Table6[[#This Row],[CT_DUM]]+'[1]4'!L$26*Table6[[#This Row],[DL_DUM]]</f>
        <v>540.3658617194676</v>
      </c>
      <c r="AQ351" s="9">
        <f>Table6[[#This Row],[sales]]-Table6[[#This Row],[Pred_4]]</f>
        <v>5214.0319546972678</v>
      </c>
      <c r="AR351">
        <f>ABS(Table6[[#This Row],[Res_4]]/Table6[[#This Row],[sales]])</f>
        <v>0.90609515035998089</v>
      </c>
      <c r="AS351" s="9">
        <f>'[1]5'!L$20+'[1]5'!L$26*Table6[[#This Row],[Radio_State]]+'[1]5'!L$21*Table6[[#This Row],[NJ_DUM]]+'[1]5'!L$22*Table6[[#This Row],[NY_DUM]]+'[1]5'!L$23*Table6[[#This Row],[PA_DUM]]+'[1]5'!L$24*Table6[[#This Row],[CT_DUM]]+'[1]5'!L$25*Table6[[#This Row],[DL_DUM]]</f>
        <v>554.3328517071136</v>
      </c>
      <c r="AT351" s="9">
        <f>Table6[[#This Row],[sales]]-Table6[[#This Row],[Pred_5]]</f>
        <v>5200.0649647096216</v>
      </c>
      <c r="AU351" s="9">
        <f>ABS(Table6[[#This Row],[Red_5]]/Table6[[#This Row],[sales]])</f>
        <v>0.90366796502569624</v>
      </c>
      <c r="AV351" s="9">
        <f>'[1]6'!L$20+'[1]6'!L$26*Table6[[#This Row],[Online]]+'[1]6'!L$21*Table6[[#This Row],[NJ_DUM]]+'[1]6'!L$22*Table6[[#This Row],[NY_DUM]]+'[1]6'!L$23*Table6[[#This Row],[PA_DUM]]+'[1]6'!L$24*Table6[[#This Row],[CT_DUM]]+'[1]6'!L$25*Table6[[#This Row],[DL_DUM]]</f>
        <v>825.78714088009895</v>
      </c>
      <c r="AW351" s="9">
        <f>Table6[[#This Row],[sales]]-Table6[[#This Row],[Pred_6]]</f>
        <v>4928.6106755366363</v>
      </c>
      <c r="AX351" s="9">
        <f>ABS(Table6[[#This Row],[Red_6]]/Table6[[#This Row],[sales]])</f>
        <v>0.85649460339286776</v>
      </c>
      <c r="AY351" s="9">
        <f>'[1]7'!L$21+'[1]7'!L$27*Table6[[#This Row],[LNTV]]+'[1]7'!L$22*Table6[[#This Row],[NJ_DUM]]+'[1]7'!L$23*Table6[[#This Row],[NY_DUM]]+'[1]7'!L$24*Table6[[#This Row],[PA_DUM]]+'[1]7'!L$25*Table6[[#This Row],[CT_DUM]]+'[1]7'!L$26*Table6[[#This Row],[DL_DUM]]</f>
        <v>5.9451208988657491</v>
      </c>
      <c r="AZ351" s="9">
        <f>Table6[[#This Row],[sales]]-Table6[[#This Row],[Pred_7]]</f>
        <v>5748.4526955178699</v>
      </c>
      <c r="BA351" s="9">
        <f>ABS(Table6[[#This Row],[Red_7]]/Table6[[#This Row],[sales]])</f>
        <v>0.99896685611795821</v>
      </c>
      <c r="BB351" s="9">
        <f>'[1]8'!O$22+'[1]8'!O$28*Table6[[#This Row],[LNRADIOLING]]+'[1]8'!O$23*Table6[[#This Row],[DL_DUM]]+'[1]8'!O$24*Table6[[#This Row],[CT_DUM]]+'[1]8'!O$25*Table6[[#This Row],[PA_DUM]]+'[1]8'!O$26*Table6[[#This Row],[NY_DUM]]+'[1]8'!O$27*Table6[[#This Row],[NJ_DUM]]</f>
        <v>8.2749483270213329</v>
      </c>
      <c r="BC351" s="9">
        <f>Table6[[#This Row],[sales]]-Table6[[#This Row],[Pred_8]]</f>
        <v>5746.1228680897138</v>
      </c>
      <c r="BD351" s="9">
        <f>ABS(Table6[[#This Row],[Red_8]]/Table6[[#This Row],[sales]])</f>
        <v>0.99856197840486205</v>
      </c>
      <c r="BE351" s="9">
        <f>'[1]9'!M$19+'[1]9'!M$21*Table6[[#This Row],[LNONLINE]]+'[1]9'!M$20*Table6[[#This Row],[DL_DUM]]+'[1]9'!M$22*Table6[[#This Row],[CT_DUM]]+'[1]9'!M$23*Table6[[#This Row],[PA_DUM]]+'[1]9'!M$24*Table6[[#This Row],[NY_DUM]]+'[1]9'!M$25*Table6[[#This Row],[NJ_DUM]]</f>
        <v>8.2534053364313671</v>
      </c>
      <c r="BF351" s="9">
        <f>Table6[[#This Row],[sales]]-Table6[[#This Row],[Pred_9]]</f>
        <v>5746.1444110803041</v>
      </c>
      <c r="BG351" s="9">
        <f>ABS(Table6[[#This Row],[Red_9]]/Table6[[#This Row],[sales]])</f>
        <v>0.9985657221485652</v>
      </c>
      <c r="BH351" s="9">
        <f>'[1]10'!P$22+'[1]10'!P$30*Table6[[#This Row],[LNTV]]+'[1]10'!P$29*Table6[[#This Row],[LNRADIOLING]]+'[1]10'!P$24*Table6[[#This Row],[LNONLINELING]]+'[1]10'!P$23*Table6[[#This Row],[DL_DUM]]+'[1]10'!P$25*Table6[[#This Row],[CT_DUM]]+'[1]10'!P$26*Table6[[#This Row],[PA_DUM]]+'[1]10'!P$27*Table6[[#This Row],[NY_DUM]]+'[1]10'!P$28*Table6[[#This Row],[NJ_DUM]]</f>
        <v>8.2966591347704526</v>
      </c>
      <c r="BI351" s="9">
        <f>Table6[[#This Row],[sales]]-Table6[[#This Row],[Pred_10]]</f>
        <v>5746.1011572819652</v>
      </c>
      <c r="BJ351" s="45">
        <f>ABS(Table6[[#This Row],[Red_10]]/Table6[[#This Row],[sales]])</f>
        <v>0.99855820549787144</v>
      </c>
      <c r="BK351" s="9">
        <f>'[1]11'!P$32+'[1]11'!P$40*Table6[[#This Row],[LNONLINELING]]+'[1]11'!P$39*Table6[[#This Row],[LNRADIOLING]]+'[1]11'!P$38*Table6[[#This Row],[LNTVLING]]+'[1]11'!P$33*Table6[[#This Row],[DL_DUM]]+'[1]11'!P$34*Table6[[#This Row],[CT_DUM]]+'[1]11'!P$35*Table6[[#This Row],[PA_DUM]]+'[1]11'!P$36*Table6[[#This Row],[NY_DUM]]+'[1]11'!P$37*Table6[[#This Row],[NJ_DUM]]</f>
        <v>8.2885723836183942</v>
      </c>
      <c r="BL351" s="9">
        <f>Table6[[#This Row],[sales]]-Table6[[#This Row],[ Pred_11]]</f>
        <v>5746.1092440331176</v>
      </c>
      <c r="BM351" s="47">
        <f>ABS(Table6[[#This Row],[ Red_11]]/Table6[[#This Row],[sales]])</f>
        <v>0.99855961081453715</v>
      </c>
      <c r="BN351" s="9">
        <f>'[1]12'!K$22+'[1]12'!K$28*Table6[[#This Row],[COMBINE LN LING]]+'[1]12'!K$23*Table6[[#This Row],[DL_DUM]]+'[1]12'!K$24*Table6[[#This Row],[CT_DUM]]+'[1]12'!K$25*Table6[[#This Row],[PA_DUM]]+'[1]12'!K$26*Table6[[#This Row],[NY_DUM]]+'[1]12'!K$27*Table6[[#This Row],[NJ_DUM]]</f>
        <v>8.2374970447090305</v>
      </c>
      <c r="BO351" s="9">
        <f>Table6[[#This Row],[sales]]-Table6[[#This Row],[ Pred_12]]</f>
        <v>5746.1603193720266</v>
      </c>
      <c r="BP351" s="47">
        <f>ABS(Table6[[#This Row],[ Red_12]]/Table6[[#This Row],[sales]])</f>
        <v>0.99856848669356713</v>
      </c>
      <c r="BQ351">
        <f>LN(G351+'2019 Totals and Calculations'!C$18)</f>
        <v>7.4404681167635589</v>
      </c>
      <c r="BR351">
        <f>LN(Table6[[#This Row],[PROF RADIO]]+'2019 Totals and Calculations'!D$18)</f>
        <v>5.5757827906417159</v>
      </c>
      <c r="BS351">
        <f>LN(Table6[[#This Row],[ONLINE LINGERING]]+'2019 Totals and Calculations'!E$18)</f>
        <v>5.4570945722379243</v>
      </c>
      <c r="BT351">
        <f>MONTH(Table6[[#This Row],[Date]])</f>
        <v>9</v>
      </c>
      <c r="BU351">
        <f t="shared" si="148"/>
        <v>0</v>
      </c>
      <c r="BV351">
        <f t="shared" si="149"/>
        <v>0</v>
      </c>
      <c r="BW351">
        <f t="shared" si="150"/>
        <v>0</v>
      </c>
      <c r="BX351">
        <f t="shared" si="151"/>
        <v>0</v>
      </c>
      <c r="BY351">
        <f t="shared" si="152"/>
        <v>0</v>
      </c>
      <c r="BZ351">
        <f t="shared" si="153"/>
        <v>0</v>
      </c>
      <c r="CA351">
        <f t="shared" si="154"/>
        <v>0</v>
      </c>
      <c r="CB351">
        <f t="shared" si="155"/>
        <v>0</v>
      </c>
      <c r="CC351">
        <f t="shared" si="156"/>
        <v>1</v>
      </c>
      <c r="CD351">
        <f t="shared" si="157"/>
        <v>0</v>
      </c>
      <c r="CE351">
        <f t="shared" si="158"/>
        <v>0</v>
      </c>
      <c r="CF351">
        <f t="shared" si="159"/>
        <v>0</v>
      </c>
      <c r="CG351">
        <f t="shared" si="160"/>
        <v>36</v>
      </c>
      <c r="CH35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6286.6517599386962</v>
      </c>
      <c r="CI351" s="79">
        <f>Table6[[#This Row],[sales]]-CH351</f>
        <v>-532.25394352196054</v>
      </c>
      <c r="CJ351">
        <f>ABS(Table6[[#This Row],[sales]]-CH351)/Table6[[#This Row],[sales]]</f>
        <v>9.2495159441964889E-2</v>
      </c>
      <c r="CK35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6541.8098038595363</v>
      </c>
      <c r="CL351" s="79">
        <f>Table6[[#This Row],[sales]]-CK351</f>
        <v>-787.41198744280064</v>
      </c>
      <c r="CM351">
        <f>ABS(Table6[[#This Row],[sales]]-CK351)/Table6[[#This Row],[sales]]</f>
        <v>0.13683655745808729</v>
      </c>
      <c r="CN35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6158.7175305233186</v>
      </c>
      <c r="CO351" s="79">
        <f>Table6[[#This Row],[sales]]-CN351</f>
        <v>-404.31971410658298</v>
      </c>
      <c r="CP351">
        <f>ABS(Table6[[#This Row],[sales]]-CN351)/Table6[[#This Row],[sales]]</f>
        <v>7.0262732436241773E-2</v>
      </c>
      <c r="CQ35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5838.7629849409341</v>
      </c>
      <c r="CR351" s="79">
        <f>Table6[[#This Row],[sales]]-CQ351</f>
        <v>-84.365168524198452</v>
      </c>
      <c r="CS351">
        <f>ABS(Table6[[#This Row],[sales]]-CQ351)/Table6[[#This Row],[sales]]</f>
        <v>1.4660989944684195E-2</v>
      </c>
    </row>
    <row r="352" spans="1:97" x14ac:dyDescent="0.2">
      <c r="A352">
        <v>351</v>
      </c>
      <c r="B352" t="s">
        <v>480</v>
      </c>
      <c r="C352" s="5">
        <v>42988</v>
      </c>
      <c r="D352" s="6">
        <v>1385.2585580683317</v>
      </c>
      <c r="E352" s="8">
        <f>YEAR(Table6[[#This Row],[Date]])</f>
        <v>2017</v>
      </c>
      <c r="F352" s="6">
        <f>Table6[[#This Row],[TV_State]]+Table6[[#This Row],[Radio_State]]+Table6[[#This Row],[Online]]</f>
        <v>1783.498738015277</v>
      </c>
      <c r="G352" s="6">
        <f t="shared" si="135"/>
        <v>1355.1903532071219</v>
      </c>
      <c r="H352" s="6">
        <f>LN(Table6[[#This Row],[PROF TV LING]])</f>
        <v>7.2116972055187958</v>
      </c>
      <c r="I352" s="6">
        <f t="shared" si="136"/>
        <v>7.2336420857239228</v>
      </c>
      <c r="J352" s="6">
        <v>205.22349008419729</v>
      </c>
      <c r="K352" s="6">
        <f t="shared" si="141"/>
        <v>203.21161048199954</v>
      </c>
      <c r="L352" s="6">
        <f>0.5*J351+0.5*Table6[[#This Row],[Radio_State]]</f>
        <v>204.20753221249333</v>
      </c>
      <c r="M352" s="6">
        <f>LN(Table6[[#This Row],[RADIO LINGERING ]])</f>
        <v>5.3191367914973551</v>
      </c>
      <c r="N352" s="6">
        <f t="shared" si="137"/>
        <v>5.3240995808394844</v>
      </c>
      <c r="O352" s="6">
        <v>193.01668986274797</v>
      </c>
      <c r="P352" s="6">
        <f t="shared" si="138"/>
        <v>196.67147041490404</v>
      </c>
      <c r="Q352" s="6">
        <f>0.3*O351+0.7*Table6[[#This Row],[Online]]</f>
        <v>192.44337296216554</v>
      </c>
      <c r="R352" s="6">
        <f>LN(Table6[[#This Row],[ONLINE LINGERING]])</f>
        <v>5.2598019440220991</v>
      </c>
      <c r="S352" s="6">
        <f t="shared" si="139"/>
        <v>5.2627766611388411</v>
      </c>
      <c r="T352" s="6">
        <v>6575.6472760721445</v>
      </c>
      <c r="U352" s="6">
        <f t="shared" si="140"/>
        <v>8.7911282972305553</v>
      </c>
      <c r="V352" s="8">
        <f>YEAR(Table6[[#This Row],[Date]])</f>
        <v>2017</v>
      </c>
      <c r="W352" s="8">
        <f>WEEKNUM(Table6[[#This Row],[Date]])</f>
        <v>37</v>
      </c>
      <c r="X352" t="s">
        <v>517</v>
      </c>
      <c r="Y352" s="9">
        <f>Table6[[#This Row],[LNTVLING]]+Table6[[#This Row],[LNRADIOLING]]+Table6[[#This Row],[LNONLINELING]]</f>
        <v>17.79063594103825</v>
      </c>
      <c r="Z352">
        <f t="shared" si="161"/>
        <v>1</v>
      </c>
      <c r="AA352">
        <f t="shared" si="142"/>
        <v>0</v>
      </c>
      <c r="AB352">
        <f t="shared" si="143"/>
        <v>0</v>
      </c>
      <c r="AC352">
        <f t="shared" si="144"/>
        <v>1</v>
      </c>
      <c r="AD352">
        <f t="shared" si="145"/>
        <v>0</v>
      </c>
      <c r="AE352">
        <f t="shared" si="146"/>
        <v>0</v>
      </c>
      <c r="AF352">
        <f t="shared" si="147"/>
        <v>0</v>
      </c>
      <c r="AG352" s="9">
        <f>'[1]1'!J$20+'[1]1'!J$21*Table6[[#This Row],[TV_State]]</f>
        <v>2692.035962669589</v>
      </c>
      <c r="AH352" s="9">
        <f>Table6[[#This Row],[sales]]-Table6[[#This Row],[Pred_1]]</f>
        <v>3883.6113134025554</v>
      </c>
      <c r="AI352">
        <f>ABS(Table6[[#This Row],[Res_1]])/Table6[[#This Row],[sales]]</f>
        <v>0.59060517548355596</v>
      </c>
      <c r="AJ352" s="9">
        <f>'[1]2'!J$20+'[1]2'!J$21*Table6[[#This Row],[Radio_State]]</f>
        <v>2615.2241735884072</v>
      </c>
      <c r="AK352" s="9">
        <f>Table6[[#This Row],[sales]]-Table6[[#This Row],[ Pred_2 ]]</f>
        <v>3960.4231024837372</v>
      </c>
      <c r="AL352">
        <f>ABS(Table6[[#This Row],[ Res_2 ]])/Table6[[#This Row],[sales]]</f>
        <v>0.60228642690357792</v>
      </c>
      <c r="AM352" s="10">
        <f>'[1]3'!J$20+'[1]3'!J$21*Data!O352</f>
        <v>2915.8495838634017</v>
      </c>
      <c r="AN352" s="9">
        <f>Table6[[#This Row],[sales]]-Table6[[#This Row],[Pred_3]]</f>
        <v>3659.7976922087428</v>
      </c>
      <c r="AO352" s="9">
        <f>ABS(Table6[[#This Row],[Res_3]])/Table6[[#This Row],[sales]]</f>
        <v>0.55656843175366655</v>
      </c>
      <c r="AP352" s="9">
        <f>'[1]4'!L$21+'[1]4'!L$27*Table6[[#This Row],[TV_State]]+'[1]4'!L$22*Table6[[#This Row],[NJ_DUM]]+'[1]4'!L$23*Table6[[#This Row],[NY_DUM]]+'[1]4'!L$24*Table6[[#This Row],[PA_DUM]]+'[1]4'!L$25*Table6[[#This Row],[CT_DUM]]+'[1]4'!L$26*Table6[[#This Row],[DL_DUM]]</f>
        <v>543.39122039320409</v>
      </c>
      <c r="AQ352" s="9">
        <f>Table6[[#This Row],[sales]]-Table6[[#This Row],[Pred_4]]</f>
        <v>6032.2560556789404</v>
      </c>
      <c r="AR352">
        <f>ABS(Table6[[#This Row],[Res_4]]/Table6[[#This Row],[sales]])</f>
        <v>0.91736308266251931</v>
      </c>
      <c r="AS352" s="9">
        <f>'[1]5'!L$20+'[1]5'!L$26*Table6[[#This Row],[Radio_State]]+'[1]5'!L$21*Table6[[#This Row],[NJ_DUM]]+'[1]5'!L$22*Table6[[#This Row],[NY_DUM]]+'[1]5'!L$23*Table6[[#This Row],[PA_DUM]]+'[1]5'!L$24*Table6[[#This Row],[CT_DUM]]+'[1]5'!L$25*Table6[[#This Row],[DL_DUM]]</f>
        <v>557.91226494091427</v>
      </c>
      <c r="AT352" s="9">
        <f>Table6[[#This Row],[sales]]-Table6[[#This Row],[Pred_5]]</f>
        <v>6017.7350111312298</v>
      </c>
      <c r="AU352" s="9">
        <f>ABS(Table6[[#This Row],[Red_5]]/Table6[[#This Row],[sales]])</f>
        <v>0.91515477617373442</v>
      </c>
      <c r="AV352" s="9">
        <f>'[1]6'!L$20+'[1]6'!L$26*Table6[[#This Row],[Online]]+'[1]6'!L$21*Table6[[#This Row],[NJ_DUM]]+'[1]6'!L$22*Table6[[#This Row],[NY_DUM]]+'[1]6'!L$23*Table6[[#This Row],[PA_DUM]]+'[1]6'!L$24*Table6[[#This Row],[CT_DUM]]+'[1]6'!L$25*Table6[[#This Row],[DL_DUM]]</f>
        <v>834.10455030076434</v>
      </c>
      <c r="AW352" s="9">
        <f>Table6[[#This Row],[sales]]-Table6[[#This Row],[Pred_6]]</f>
        <v>5741.54272577138</v>
      </c>
      <c r="AX352" s="9">
        <f>ABS(Table6[[#This Row],[Red_6]]/Table6[[#This Row],[sales]])</f>
        <v>0.87315247985761746</v>
      </c>
      <c r="AY352" s="9">
        <f>'[1]7'!L$21+'[1]7'!L$27*Table6[[#This Row],[LNTV]]+'[1]7'!L$22*Table6[[#This Row],[NJ_DUM]]+'[1]7'!L$23*Table6[[#This Row],[NY_DUM]]+'[1]7'!L$24*Table6[[#This Row],[PA_DUM]]+'[1]7'!L$25*Table6[[#This Row],[CT_DUM]]+'[1]7'!L$26*Table6[[#This Row],[DL_DUM]]</f>
        <v>5.9462222461557497</v>
      </c>
      <c r="AZ352" s="9">
        <f>Table6[[#This Row],[sales]]-Table6[[#This Row],[Pred_7]]</f>
        <v>6569.7010538259883</v>
      </c>
      <c r="BA352" s="9">
        <f>ABS(Table6[[#This Row],[Red_7]]/Table6[[#This Row],[sales]])</f>
        <v>0.99909572061935359</v>
      </c>
      <c r="BB352" s="9">
        <f>'[1]8'!O$22+'[1]8'!O$28*Table6[[#This Row],[LNRADIOLING]]+'[1]8'!O$23*Table6[[#This Row],[DL_DUM]]+'[1]8'!O$24*Table6[[#This Row],[CT_DUM]]+'[1]8'!O$25*Table6[[#This Row],[PA_DUM]]+'[1]8'!O$26*Table6[[#This Row],[NY_DUM]]+'[1]8'!O$27*Table6[[#This Row],[NJ_DUM]]</f>
        <v>8.2756581930251087</v>
      </c>
      <c r="BC352" s="9">
        <f>Table6[[#This Row],[sales]]-Table6[[#This Row],[Pred_8]]</f>
        <v>6567.3716178791192</v>
      </c>
      <c r="BD352" s="9">
        <f>ABS(Table6[[#This Row],[Red_8]]/Table6[[#This Row],[sales]])</f>
        <v>0.99874146865767277</v>
      </c>
      <c r="BE352" s="9">
        <f>'[1]9'!M$19+'[1]9'!M$21*Table6[[#This Row],[LNONLINE]]+'[1]9'!M$20*Table6[[#This Row],[DL_DUM]]+'[1]9'!M$22*Table6[[#This Row],[CT_DUM]]+'[1]9'!M$23*Table6[[#This Row],[PA_DUM]]+'[1]9'!M$24*Table6[[#This Row],[NY_DUM]]+'[1]9'!M$25*Table6[[#This Row],[NJ_DUM]]</f>
        <v>8.2565557847626962</v>
      </c>
      <c r="BF352" s="9">
        <f>Table6[[#This Row],[sales]]-Table6[[#This Row],[Pred_9]]</f>
        <v>6567.3907202873816</v>
      </c>
      <c r="BG352" s="9">
        <f>ABS(Table6[[#This Row],[Red_9]]/Table6[[#This Row],[sales]])</f>
        <v>0.99874437368092917</v>
      </c>
      <c r="BH352" s="9">
        <f>'[1]10'!P$22+'[1]10'!P$30*Table6[[#This Row],[LNTV]]+'[1]10'!P$29*Table6[[#This Row],[LNRADIOLING]]+'[1]10'!P$24*Table6[[#This Row],[LNONLINELING]]+'[1]10'!P$23*Table6[[#This Row],[DL_DUM]]+'[1]10'!P$25*Table6[[#This Row],[CT_DUM]]+'[1]10'!P$26*Table6[[#This Row],[PA_DUM]]+'[1]10'!P$27*Table6[[#This Row],[NY_DUM]]+'[1]10'!P$28*Table6[[#This Row],[NJ_DUM]]</f>
        <v>8.2984702180466705</v>
      </c>
      <c r="BI352" s="9">
        <f>Table6[[#This Row],[sales]]-Table6[[#This Row],[Pred_10]]</f>
        <v>6567.3488058540979</v>
      </c>
      <c r="BJ352" s="45">
        <f>ABS(Table6[[#This Row],[Red_10]]/Table6[[#This Row],[sales]])</f>
        <v>0.99873799948968622</v>
      </c>
      <c r="BK352" s="9">
        <f>'[1]11'!P$32+'[1]11'!P$40*Table6[[#This Row],[LNONLINELING]]+'[1]11'!P$39*Table6[[#This Row],[LNRADIOLING]]+'[1]11'!P$38*Table6[[#This Row],[LNTVLING]]+'[1]11'!P$33*Table6[[#This Row],[DL_DUM]]+'[1]11'!P$34*Table6[[#This Row],[CT_DUM]]+'[1]11'!P$35*Table6[[#This Row],[PA_DUM]]+'[1]11'!P$36*Table6[[#This Row],[NY_DUM]]+'[1]11'!P$37*Table6[[#This Row],[NJ_DUM]]</f>
        <v>8.2897645655104828</v>
      </c>
      <c r="BL352" s="9">
        <f>Table6[[#This Row],[sales]]-Table6[[#This Row],[ Pred_11]]</f>
        <v>6567.3575115066342</v>
      </c>
      <c r="BM352" s="47">
        <f>ABS(Table6[[#This Row],[ Red_11]]/Table6[[#This Row],[sales]])</f>
        <v>0.99873932341297023</v>
      </c>
      <c r="BN352" s="9">
        <f>'[1]12'!K$22+'[1]12'!K$28*Table6[[#This Row],[COMBINE LN LING]]+'[1]12'!K$23*Table6[[#This Row],[DL_DUM]]+'[1]12'!K$24*Table6[[#This Row],[CT_DUM]]+'[1]12'!K$25*Table6[[#This Row],[PA_DUM]]+'[1]12'!K$26*Table6[[#This Row],[NY_DUM]]+'[1]12'!K$27*Table6[[#This Row],[NJ_DUM]]</f>
        <v>8.2403316784787073</v>
      </c>
      <c r="BO352" s="9">
        <f>Table6[[#This Row],[sales]]-Table6[[#This Row],[ Pred_12]]</f>
        <v>6567.406944393666</v>
      </c>
      <c r="BP352" s="47">
        <f>ABS(Table6[[#This Row],[ Red_12]]/Table6[[#This Row],[sales]])</f>
        <v>0.9987468409827176</v>
      </c>
      <c r="BQ352">
        <f>LN(G352+'2019 Totals and Calculations'!C$18)</f>
        <v>7.4480040844416582</v>
      </c>
      <c r="BR352">
        <f>LN(Table6[[#This Row],[PROF RADIO]]+'2019 Totals and Calculations'!D$18)</f>
        <v>5.58337591338364</v>
      </c>
      <c r="BS352">
        <f>LN(Table6[[#This Row],[ONLINE LINGERING]]+'2019 Totals and Calculations'!E$18)</f>
        <v>5.4651899376017914</v>
      </c>
      <c r="BT352">
        <f>MONTH(Table6[[#This Row],[Date]])</f>
        <v>9</v>
      </c>
      <c r="BU352">
        <f t="shared" si="148"/>
        <v>0</v>
      </c>
      <c r="BV352">
        <f t="shared" si="149"/>
        <v>0</v>
      </c>
      <c r="BW352">
        <f t="shared" si="150"/>
        <v>0</v>
      </c>
      <c r="BX352">
        <f t="shared" si="151"/>
        <v>0</v>
      </c>
      <c r="BY352">
        <f t="shared" si="152"/>
        <v>0</v>
      </c>
      <c r="BZ352">
        <f t="shared" si="153"/>
        <v>0</v>
      </c>
      <c r="CA352">
        <f t="shared" si="154"/>
        <v>0</v>
      </c>
      <c r="CB352">
        <f t="shared" si="155"/>
        <v>0</v>
      </c>
      <c r="CC352">
        <f t="shared" si="156"/>
        <v>1</v>
      </c>
      <c r="CD352">
        <f t="shared" si="157"/>
        <v>0</v>
      </c>
      <c r="CE352">
        <f t="shared" si="158"/>
        <v>0</v>
      </c>
      <c r="CF352">
        <f t="shared" si="159"/>
        <v>0</v>
      </c>
      <c r="CG352">
        <f t="shared" si="160"/>
        <v>37</v>
      </c>
      <c r="CH35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6317.8443276123589</v>
      </c>
      <c r="CI352" s="79">
        <f>Table6[[#This Row],[sales]]-CH352</f>
        <v>257.80294845978551</v>
      </c>
      <c r="CJ352">
        <f>ABS(Table6[[#This Row],[sales]]-CH352)/Table6[[#This Row],[sales]]</f>
        <v>3.9205714302513482E-2</v>
      </c>
      <c r="CK35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6571.9302915331655</v>
      </c>
      <c r="CL352" s="79">
        <f>Table6[[#This Row],[sales]]-CK352</f>
        <v>3.7169845389789771</v>
      </c>
      <c r="CM352">
        <f>ABS(Table6[[#This Row],[sales]]-CK352)/Table6[[#This Row],[sales]]</f>
        <v>5.6526519488120375E-4</v>
      </c>
      <c r="CN35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6189.5737139870416</v>
      </c>
      <c r="CO352" s="79">
        <f>Table6[[#This Row],[sales]]-CN352</f>
        <v>386.07356208510282</v>
      </c>
      <c r="CP352">
        <f>ABS(Table6[[#This Row],[sales]]-CN352)/Table6[[#This Row],[sales]]</f>
        <v>5.8712632517557657E-2</v>
      </c>
      <c r="CQ35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5879.2686766345969</v>
      </c>
      <c r="CR352" s="79">
        <f>Table6[[#This Row],[sales]]-CQ352</f>
        <v>696.37859943754756</v>
      </c>
      <c r="CS352">
        <f>ABS(Table6[[#This Row],[sales]]-CQ352)/Table6[[#This Row],[sales]]</f>
        <v>0.10590266938002763</v>
      </c>
    </row>
    <row r="353" spans="1:97" x14ac:dyDescent="0.2">
      <c r="A353">
        <v>352</v>
      </c>
      <c r="B353" t="s">
        <v>480</v>
      </c>
      <c r="C353" s="5">
        <v>42995</v>
      </c>
      <c r="D353" s="6">
        <v>1399.1111436490153</v>
      </c>
      <c r="E353" s="8">
        <f>YEAR(Table6[[#This Row],[Date]])</f>
        <v>2017</v>
      </c>
      <c r="F353" s="6">
        <f>Table6[[#This Row],[TV_State]]+Table6[[#This Row],[Radio_State]]+Table6[[#This Row],[Online]]</f>
        <v>2595.9403544013503</v>
      </c>
      <c r="G353" s="6">
        <f t="shared" si="135"/>
        <v>1368.3665903396898</v>
      </c>
      <c r="H353" s="6">
        <f>LN(Table6[[#This Row],[PROF TV LING]])</f>
        <v>7.2213730376780134</v>
      </c>
      <c r="I353" s="6">
        <f t="shared" si="136"/>
        <v>7.2435924165770906</v>
      </c>
      <c r="J353" s="6">
        <v>207.27572498503932</v>
      </c>
      <c r="K353" s="6">
        <f t="shared" si="141"/>
        <v>205.24366773351943</v>
      </c>
      <c r="L353" s="6">
        <f>0.5*J352+0.5*Table6[[#This Row],[Radio_State]]</f>
        <v>206.24960753461829</v>
      </c>
      <c r="M353" s="6">
        <f>LN(Table6[[#This Row],[RADIO LINGERING ]])</f>
        <v>5.329087122350523</v>
      </c>
      <c r="N353" s="6">
        <f t="shared" si="137"/>
        <v>5.3340499116926523</v>
      </c>
      <c r="O353" s="6">
        <v>989.55348576729591</v>
      </c>
      <c r="P353" s="6">
        <f t="shared" si="138"/>
        <v>751.68888116157825</v>
      </c>
      <c r="Q353" s="6">
        <f>0.3*O352+0.7*Table6[[#This Row],[Online]]</f>
        <v>750.59244699593148</v>
      </c>
      <c r="R353" s="6">
        <f>LN(Table6[[#This Row],[ONLINE LINGERING]])</f>
        <v>6.6208628240282978</v>
      </c>
      <c r="S353" s="6">
        <f t="shared" si="139"/>
        <v>6.8972538169090241</v>
      </c>
      <c r="T353" s="6">
        <v>7815.8480329946115</v>
      </c>
      <c r="U353" s="6">
        <f t="shared" si="140"/>
        <v>8.9639087504674038</v>
      </c>
      <c r="V353" s="8">
        <f>YEAR(Table6[[#This Row],[Date]])</f>
        <v>2017</v>
      </c>
      <c r="W353" s="8">
        <f>WEEKNUM(Table6[[#This Row],[Date]])</f>
        <v>38</v>
      </c>
      <c r="X353" t="s">
        <v>518</v>
      </c>
      <c r="Y353" s="9">
        <f>Table6[[#This Row],[LNTVLING]]+Table6[[#This Row],[LNRADIOLING]]+Table6[[#This Row],[LNONLINELING]]</f>
        <v>19.171322984056832</v>
      </c>
      <c r="Z353">
        <f t="shared" si="161"/>
        <v>1</v>
      </c>
      <c r="AA353">
        <f t="shared" si="142"/>
        <v>0</v>
      </c>
      <c r="AB353">
        <f t="shared" si="143"/>
        <v>0</v>
      </c>
      <c r="AC353">
        <f t="shared" si="144"/>
        <v>1</v>
      </c>
      <c r="AD353">
        <f t="shared" si="145"/>
        <v>0</v>
      </c>
      <c r="AE353">
        <f t="shared" si="146"/>
        <v>0</v>
      </c>
      <c r="AF353">
        <f t="shared" si="147"/>
        <v>0</v>
      </c>
      <c r="AG353" s="9">
        <f>'[1]1'!J$20+'[1]1'!J$21*Table6[[#This Row],[TV_State]]</f>
        <v>2705.6589968417215</v>
      </c>
      <c r="AH353" s="9">
        <f>Table6[[#This Row],[sales]]-Table6[[#This Row],[Pred_1]]</f>
        <v>5110.1890361528895</v>
      </c>
      <c r="AI353">
        <f>ABS(Table6[[#This Row],[Res_1]])/Table6[[#This Row],[sales]]</f>
        <v>0.65382400151336373</v>
      </c>
      <c r="AJ353" s="9">
        <f>'[1]2'!J$20+'[1]2'!J$21*Table6[[#This Row],[Radio_State]]</f>
        <v>2624.2335972843166</v>
      </c>
      <c r="AK353" s="9">
        <f>Table6[[#This Row],[sales]]-Table6[[#This Row],[ Pred_2 ]]</f>
        <v>5191.6144357102949</v>
      </c>
      <c r="AL353">
        <f>ABS(Table6[[#This Row],[ Res_2 ]])/Table6[[#This Row],[sales]]</f>
        <v>0.66424198804709211</v>
      </c>
      <c r="AM353" s="10">
        <f>'[1]3'!J$20+'[1]3'!J$21*Data!O353</f>
        <v>7517.6984512439749</v>
      </c>
      <c r="AN353" s="9">
        <f>Table6[[#This Row],[sales]]-Table6[[#This Row],[Pred_3]]</f>
        <v>298.14958175063657</v>
      </c>
      <c r="AO353" s="9">
        <f>ABS(Table6[[#This Row],[Res_3]])/Table6[[#This Row],[sales]]</f>
        <v>3.8146798721264509E-2</v>
      </c>
      <c r="AP353" s="9">
        <f>'[1]4'!L$21+'[1]4'!L$27*Table6[[#This Row],[TV_State]]+'[1]4'!L$22*Table6[[#This Row],[NJ_DUM]]+'[1]4'!L$23*Table6[[#This Row],[NY_DUM]]+'[1]4'!L$24*Table6[[#This Row],[PA_DUM]]+'[1]4'!L$25*Table6[[#This Row],[CT_DUM]]+'[1]4'!L$26*Table6[[#This Row],[DL_DUM]]</f>
        <v>546.44683265367792</v>
      </c>
      <c r="AQ353" s="9">
        <f>Table6[[#This Row],[sales]]-Table6[[#This Row],[Pred_4]]</f>
        <v>7269.4012003409334</v>
      </c>
      <c r="AR353">
        <f>ABS(Table6[[#This Row],[Res_4]]/Table6[[#This Row],[sales]])</f>
        <v>0.9300847674690127</v>
      </c>
      <c r="AS353" s="9">
        <f>'[1]5'!L$20+'[1]5'!L$26*Table6[[#This Row],[Radio_State]]+'[1]5'!L$21*Table6[[#This Row],[NJ_DUM]]+'[1]5'!L$22*Table6[[#This Row],[NY_DUM]]+'[1]5'!L$23*Table6[[#This Row],[PA_DUM]]+'[1]5'!L$24*Table6[[#This Row],[CT_DUM]]+'[1]5'!L$25*Table6[[#This Row],[DL_DUM]]</f>
        <v>561.52747230705302</v>
      </c>
      <c r="AT353" s="9">
        <f>Table6[[#This Row],[sales]]-Table6[[#This Row],[Pred_5]]</f>
        <v>7254.3205606875581</v>
      </c>
      <c r="AU353" s="9">
        <f>ABS(Table6[[#This Row],[Red_5]]/Table6[[#This Row],[sales]])</f>
        <v>0.92815527247503216</v>
      </c>
      <c r="AV353" s="9">
        <f>'[1]6'!L$20+'[1]6'!L$26*Table6[[#This Row],[Online]]+'[1]6'!L$21*Table6[[#This Row],[NJ_DUM]]+'[1]6'!L$22*Table6[[#This Row],[NY_DUM]]+'[1]6'!L$23*Table6[[#This Row],[PA_DUM]]+'[1]6'!L$24*Table6[[#This Row],[CT_DUM]]+'[1]6'!L$25*Table6[[#This Row],[DL_DUM]]</f>
        <v>4300.8378578831662</v>
      </c>
      <c r="AW353" s="9">
        <f>Table6[[#This Row],[sales]]-Table6[[#This Row],[Pred_6]]</f>
        <v>3515.0101751114453</v>
      </c>
      <c r="AX353" s="9">
        <f>ABS(Table6[[#This Row],[Red_6]]/Table6[[#This Row],[sales]])</f>
        <v>0.44972857203374805</v>
      </c>
      <c r="AY353" s="9">
        <f>'[1]7'!L$21+'[1]7'!L$27*Table6[[#This Row],[LNTV]]+'[1]7'!L$22*Table6[[#This Row],[NJ_DUM]]+'[1]7'!L$23*Table6[[#This Row],[NY_DUM]]+'[1]7'!L$24*Table6[[#This Row],[PA_DUM]]+'[1]7'!L$25*Table6[[#This Row],[CT_DUM]]+'[1]7'!L$26*Table6[[#This Row],[DL_DUM]]</f>
        <v>5.9473235934457502</v>
      </c>
      <c r="AZ353" s="9">
        <f>Table6[[#This Row],[sales]]-Table6[[#This Row],[Pred_7]]</f>
        <v>7809.9007094011658</v>
      </c>
      <c r="BA353" s="9">
        <f>ABS(Table6[[#This Row],[Red_7]]/Table6[[#This Row],[sales]])</f>
        <v>0.99923906867580603</v>
      </c>
      <c r="BB353" s="9">
        <f>'[1]8'!O$22+'[1]8'!O$28*Table6[[#This Row],[LNRADIOLING]]+'[1]8'!O$23*Table6[[#This Row],[DL_DUM]]+'[1]8'!O$24*Table6[[#This Row],[CT_DUM]]+'[1]8'!O$25*Table6[[#This Row],[PA_DUM]]+'[1]8'!O$26*Table6[[#This Row],[NY_DUM]]+'[1]8'!O$27*Table6[[#This Row],[NJ_DUM]]</f>
        <v>8.2763680590288864</v>
      </c>
      <c r="BC353" s="9">
        <f>Table6[[#This Row],[sales]]-Table6[[#This Row],[Pred_8]]</f>
        <v>7807.5716649355827</v>
      </c>
      <c r="BD353" s="9">
        <f>ABS(Table6[[#This Row],[Red_8]]/Table6[[#This Row],[sales]])</f>
        <v>0.99894107868729154</v>
      </c>
      <c r="BE353" s="9">
        <f>'[1]9'!M$19+'[1]9'!M$21*Table6[[#This Row],[LNONLINE]]+'[1]9'!M$20*Table6[[#This Row],[DL_DUM]]+'[1]9'!M$22*Table6[[#This Row],[CT_DUM]]+'[1]9'!M$23*Table6[[#This Row],[PA_DUM]]+'[1]9'!M$24*Table6[[#This Row],[NY_DUM]]+'[1]9'!M$25*Table6[[#This Row],[NJ_DUM]]</f>
        <v>8.7740597656838268</v>
      </c>
      <c r="BF353" s="9">
        <f>Table6[[#This Row],[sales]]-Table6[[#This Row],[Pred_9]]</f>
        <v>7807.0739732289276</v>
      </c>
      <c r="BG353" s="9">
        <f>ABS(Table6[[#This Row],[Red_9]]/Table6[[#This Row],[sales]])</f>
        <v>0.99887740143761183</v>
      </c>
      <c r="BH353" s="9">
        <f>'[1]10'!P$22+'[1]10'!P$30*Table6[[#This Row],[LNTV]]+'[1]10'!P$29*Table6[[#This Row],[LNRADIOLING]]+'[1]10'!P$24*Table6[[#This Row],[LNONLINELING]]+'[1]10'!P$23*Table6[[#This Row],[DL_DUM]]+'[1]10'!P$25*Table6[[#This Row],[CT_DUM]]+'[1]10'!P$26*Table6[[#This Row],[PA_DUM]]+'[1]10'!P$27*Table6[[#This Row],[NY_DUM]]+'[1]10'!P$28*Table6[[#This Row],[NJ_DUM]]</f>
        <v>8.8249155162803063</v>
      </c>
      <c r="BI353" s="9">
        <f>Table6[[#This Row],[sales]]-Table6[[#This Row],[Pred_10]]</f>
        <v>7807.0231174783312</v>
      </c>
      <c r="BJ353" s="45">
        <f>ABS(Table6[[#This Row],[Red_10]]/Table6[[#This Row],[sales]])</f>
        <v>0.99887089468999068</v>
      </c>
      <c r="BK353" s="9">
        <f>'[1]11'!P$32+'[1]11'!P$40*Table6[[#This Row],[LNONLINELING]]+'[1]11'!P$39*Table6[[#This Row],[LNRADIOLING]]+'[1]11'!P$38*Table6[[#This Row],[LNTVLING]]+'[1]11'!P$33*Table6[[#This Row],[DL_DUM]]+'[1]11'!P$34*Table6[[#This Row],[CT_DUM]]+'[1]11'!P$35*Table6[[#This Row],[PA_DUM]]+'[1]11'!P$36*Table6[[#This Row],[NY_DUM]]+'[1]11'!P$37*Table6[[#This Row],[NJ_DUM]]</f>
        <v>8.8840828664938343</v>
      </c>
      <c r="BL353" s="9">
        <f>Table6[[#This Row],[sales]]-Table6[[#This Row],[ Pred_11]]</f>
        <v>7806.9639501281172</v>
      </c>
      <c r="BM353" s="47">
        <f>ABS(Table6[[#This Row],[ Red_11]]/Table6[[#This Row],[sales]])</f>
        <v>0.99886332451334903</v>
      </c>
      <c r="BN353" s="9">
        <f>'[1]12'!K$22+'[1]12'!K$28*Table6[[#This Row],[COMBINE LN LING]]+'[1]12'!K$23*Table6[[#This Row],[DL_DUM]]+'[1]12'!K$24*Table6[[#This Row],[CT_DUM]]+'[1]12'!K$25*Table6[[#This Row],[PA_DUM]]+'[1]12'!K$26*Table6[[#This Row],[NY_DUM]]+'[1]12'!K$27*Table6[[#This Row],[NJ_DUM]]</f>
        <v>8.3732033050095502</v>
      </c>
      <c r="BO353" s="9">
        <f>Table6[[#This Row],[sales]]-Table6[[#This Row],[ Pred_12]]</f>
        <v>7807.4748296896023</v>
      </c>
      <c r="BP353" s="47">
        <f>ABS(Table6[[#This Row],[ Red_12]]/Table6[[#This Row],[sales]])</f>
        <v>0.99892868908534793</v>
      </c>
      <c r="BQ353">
        <f>LN(G353+'2019 Totals and Calculations'!C$18)</f>
        <v>7.4556512888612287</v>
      </c>
      <c r="BR353">
        <f>LN(Table6[[#This Row],[PROF RADIO]]+'2019 Totals and Calculations'!D$18)</f>
        <v>5.5909871073892097</v>
      </c>
      <c r="BS353">
        <f>LN(Table6[[#This Row],[ONLINE LINGERING]]+'2019 Totals and Calculations'!E$18)</f>
        <v>6.677674987865494</v>
      </c>
      <c r="BT353">
        <f>MONTH(Table6[[#This Row],[Date]])</f>
        <v>9</v>
      </c>
      <c r="BU353">
        <f t="shared" si="148"/>
        <v>0</v>
      </c>
      <c r="BV353">
        <f t="shared" si="149"/>
        <v>0</v>
      </c>
      <c r="BW353">
        <f t="shared" si="150"/>
        <v>0</v>
      </c>
      <c r="BX353">
        <f t="shared" si="151"/>
        <v>0</v>
      </c>
      <c r="BY353">
        <f t="shared" si="152"/>
        <v>0</v>
      </c>
      <c r="BZ353">
        <f t="shared" si="153"/>
        <v>0</v>
      </c>
      <c r="CA353">
        <f t="shared" si="154"/>
        <v>0</v>
      </c>
      <c r="CB353">
        <f t="shared" si="155"/>
        <v>0</v>
      </c>
      <c r="CC353">
        <f t="shared" si="156"/>
        <v>1</v>
      </c>
      <c r="CD353">
        <f t="shared" si="157"/>
        <v>0</v>
      </c>
      <c r="CE353">
        <f t="shared" si="158"/>
        <v>0</v>
      </c>
      <c r="CF353">
        <f t="shared" si="159"/>
        <v>0</v>
      </c>
      <c r="CG353">
        <f t="shared" si="160"/>
        <v>38</v>
      </c>
      <c r="CH35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6349.4021282303129</v>
      </c>
      <c r="CI353" s="79">
        <f>Table6[[#This Row],[sales]]-CH353</f>
        <v>1466.4459047642986</v>
      </c>
      <c r="CJ353">
        <f>ABS(Table6[[#This Row],[sales]]-CH353)/Table6[[#This Row],[sales]]</f>
        <v>0.1876246695910278</v>
      </c>
      <c r="CK35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6602.2260265423447</v>
      </c>
      <c r="CL353" s="79">
        <f>Table6[[#This Row],[sales]]-CK353</f>
        <v>1213.6220064522668</v>
      </c>
      <c r="CM353">
        <f>ABS(Table6[[#This Row],[sales]]-CK353)/Table6[[#This Row],[sales]]</f>
        <v>0.15527707311208713</v>
      </c>
      <c r="CN35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9218.4198199977764</v>
      </c>
      <c r="CO353" s="79">
        <f>Table6[[#This Row],[sales]]-CN353</f>
        <v>-1402.5717870031649</v>
      </c>
      <c r="CP353">
        <f>ABS(Table6[[#This Row],[sales]]-CN353)/Table6[[#This Row],[sales]]</f>
        <v>0.17945228477859426</v>
      </c>
      <c r="CQ35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8264.6537831222686</v>
      </c>
      <c r="CR353" s="79">
        <f>Table6[[#This Row],[sales]]-CQ353</f>
        <v>-448.80575012765712</v>
      </c>
      <c r="CS353">
        <f>ABS(Table6[[#This Row],[sales]]-CQ353)/Table6[[#This Row],[sales]]</f>
        <v>5.7422527694118812E-2</v>
      </c>
    </row>
    <row r="354" spans="1:97" x14ac:dyDescent="0.2">
      <c r="A354">
        <v>353</v>
      </c>
      <c r="B354" t="s">
        <v>480</v>
      </c>
      <c r="C354" s="5">
        <v>43002</v>
      </c>
      <c r="D354" s="6">
        <v>1413.1022550855052</v>
      </c>
      <c r="E354" s="8">
        <f>YEAR(Table6[[#This Row],[Date]])</f>
        <v>2017</v>
      </c>
      <c r="F354" s="6">
        <f>Table6[[#This Row],[TV_State]]+Table6[[#This Row],[Radio_State]]+Table6[[#This Row],[Online]]</f>
        <v>2661.4818973760557</v>
      </c>
      <c r="G354" s="6">
        <f t="shared" si="135"/>
        <v>1381.7872897634343</v>
      </c>
      <c r="H354" s="6">
        <f>LN(Table6[[#This Row],[PROF TV LING]])</f>
        <v>7.2311330776938449</v>
      </c>
      <c r="I354" s="6">
        <f t="shared" si="136"/>
        <v>7.2535427474302585</v>
      </c>
      <c r="J354" s="6">
        <v>209.34848223488967</v>
      </c>
      <c r="K354" s="6">
        <f t="shared" si="141"/>
        <v>207.29607498420455</v>
      </c>
      <c r="L354" s="6">
        <f>0.5*J353+0.5*Table6[[#This Row],[Radio_State]]</f>
        <v>208.31210360996448</v>
      </c>
      <c r="M354" s="6">
        <f>LN(Table6[[#This Row],[RADIO LINGERING ]])</f>
        <v>5.3390374532036908</v>
      </c>
      <c r="N354" s="6">
        <f t="shared" si="137"/>
        <v>5.3440002425458202</v>
      </c>
      <c r="O354" s="6">
        <v>1039.0311600556606</v>
      </c>
      <c r="P354" s="6">
        <f t="shared" si="138"/>
        <v>952.8284763874359</v>
      </c>
      <c r="Q354" s="6">
        <f>0.3*O353+0.7*Table6[[#This Row],[Online]]</f>
        <v>1024.1878577691512</v>
      </c>
      <c r="R354" s="6">
        <f>LN(Table6[[#This Row],[ONLINE LINGERING]])</f>
        <v>6.9316552436263557</v>
      </c>
      <c r="S354" s="6">
        <f t="shared" si="139"/>
        <v>6.9460439810784553</v>
      </c>
      <c r="T354" s="6">
        <v>8077.7303519787147</v>
      </c>
      <c r="U354" s="6">
        <f t="shared" si="140"/>
        <v>8.996866215023843</v>
      </c>
      <c r="V354" s="8">
        <f>YEAR(Table6[[#This Row],[Date]])</f>
        <v>2017</v>
      </c>
      <c r="W354" s="8">
        <f>WEEKNUM(Table6[[#This Row],[Date]])</f>
        <v>39</v>
      </c>
      <c r="X354" t="s">
        <v>519</v>
      </c>
      <c r="Y354" s="9">
        <f>Table6[[#This Row],[LNTVLING]]+Table6[[#This Row],[LNRADIOLING]]+Table6[[#This Row],[LNONLINELING]]</f>
        <v>19.501825774523891</v>
      </c>
      <c r="Z354">
        <f t="shared" si="161"/>
        <v>1</v>
      </c>
      <c r="AA354">
        <f t="shared" si="142"/>
        <v>0</v>
      </c>
      <c r="AB354">
        <f t="shared" si="143"/>
        <v>0</v>
      </c>
      <c r="AC354">
        <f t="shared" si="144"/>
        <v>1</v>
      </c>
      <c r="AD354">
        <f t="shared" si="145"/>
        <v>0</v>
      </c>
      <c r="AE354">
        <f t="shared" si="146"/>
        <v>0</v>
      </c>
      <c r="AF354">
        <f t="shared" si="147"/>
        <v>0</v>
      </c>
      <c r="AG354" s="9">
        <f>'[1]1'!J$20+'[1]1'!J$21*Table6[[#This Row],[TV_State]]</f>
        <v>2719.4182613555754</v>
      </c>
      <c r="AH354" s="9">
        <f>Table6[[#This Row],[sales]]-Table6[[#This Row],[Pred_1]]</f>
        <v>5358.3120906231397</v>
      </c>
      <c r="AI354">
        <f>ABS(Table6[[#This Row],[Res_1]])/Table6[[#This Row],[sales]]</f>
        <v>0.66334376825423147</v>
      </c>
      <c r="AJ354" s="9">
        <f>'[1]2'!J$20+'[1]2'!J$21*Table6[[#This Row],[Radio_State]]</f>
        <v>2633.3331152171845</v>
      </c>
      <c r="AK354" s="9">
        <f>Table6[[#This Row],[sales]]-Table6[[#This Row],[ Pred_2 ]]</f>
        <v>5444.3972367615297</v>
      </c>
      <c r="AL354">
        <f>ABS(Table6[[#This Row],[ Res_2 ]])/Table6[[#This Row],[sales]]</f>
        <v>0.67400086404566284</v>
      </c>
      <c r="AM354" s="10">
        <f>'[1]3'!J$20+'[1]3'!J$21*Data!O354</f>
        <v>7803.5468647199305</v>
      </c>
      <c r="AN354" s="9">
        <f>Table6[[#This Row],[sales]]-Table6[[#This Row],[Pred_3]]</f>
        <v>274.18348725878423</v>
      </c>
      <c r="AO354" s="9">
        <f>ABS(Table6[[#This Row],[Res_3]])/Table6[[#This Row],[sales]]</f>
        <v>3.394313443399611E-2</v>
      </c>
      <c r="AP354" s="9">
        <f>'[1]4'!L$21+'[1]4'!L$27*Table6[[#This Row],[TV_State]]+'[1]4'!L$22*Table6[[#This Row],[NJ_DUM]]+'[1]4'!L$23*Table6[[#This Row],[NY_DUM]]+'[1]4'!L$24*Table6[[#This Row],[PA_DUM]]+'[1]4'!L$25*Table6[[#This Row],[CT_DUM]]+'[1]4'!L$26*Table6[[#This Row],[DL_DUM]]</f>
        <v>549.53300103675645</v>
      </c>
      <c r="AQ354" s="9">
        <f>Table6[[#This Row],[sales]]-Table6[[#This Row],[Pred_4]]</f>
        <v>7528.1973509419586</v>
      </c>
      <c r="AR354">
        <f>ABS(Table6[[#This Row],[Res_4]]/Table6[[#This Row],[sales]])</f>
        <v>0.93196938037153676</v>
      </c>
      <c r="AS354" s="9">
        <f>'[1]5'!L$20+'[1]5'!L$26*Table6[[#This Row],[Radio_State]]+'[1]5'!L$21*Table6[[#This Row],[NJ_DUM]]+'[1]5'!L$22*Table6[[#This Row],[NY_DUM]]+'[1]5'!L$23*Table6[[#This Row],[PA_DUM]]+'[1]5'!L$24*Table6[[#This Row],[CT_DUM]]+'[1]5'!L$25*Table6[[#This Row],[DL_DUM]]</f>
        <v>565.17883174685289</v>
      </c>
      <c r="AT354" s="9">
        <f>Table6[[#This Row],[sales]]-Table6[[#This Row],[Pred_5]]</f>
        <v>7512.551520231862</v>
      </c>
      <c r="AU354" s="9">
        <f>ABS(Table6[[#This Row],[Red_5]]/Table6[[#This Row],[sales]])</f>
        <v>0.93003247111258092</v>
      </c>
      <c r="AV354" s="9">
        <f>'[1]6'!L$20+'[1]6'!L$26*Table6[[#This Row],[Online]]+'[1]6'!L$21*Table6[[#This Row],[NJ_DUM]]+'[1]6'!L$22*Table6[[#This Row],[NY_DUM]]+'[1]6'!L$23*Table6[[#This Row],[PA_DUM]]+'[1]6'!L$24*Table6[[#This Row],[CT_DUM]]+'[1]6'!L$25*Table6[[#This Row],[DL_DUM]]</f>
        <v>4516.1774408366473</v>
      </c>
      <c r="AW354" s="9">
        <f>Table6[[#This Row],[sales]]-Table6[[#This Row],[Pred_6]]</f>
        <v>3561.5529111420674</v>
      </c>
      <c r="AX354" s="9">
        <f>ABS(Table6[[#This Row],[Red_6]]/Table6[[#This Row],[sales]])</f>
        <v>0.44091010171806888</v>
      </c>
      <c r="AY354" s="9">
        <f>'[1]7'!L$21+'[1]7'!L$27*Table6[[#This Row],[LNTV]]+'[1]7'!L$22*Table6[[#This Row],[NJ_DUM]]+'[1]7'!L$23*Table6[[#This Row],[NY_DUM]]+'[1]7'!L$24*Table6[[#This Row],[PA_DUM]]+'[1]7'!L$25*Table6[[#This Row],[CT_DUM]]+'[1]7'!L$26*Table6[[#This Row],[DL_DUM]]</f>
        <v>5.9484249407357517</v>
      </c>
      <c r="AZ354" s="9">
        <f>Table6[[#This Row],[sales]]-Table6[[#This Row],[Pred_7]]</f>
        <v>8071.7819270379787</v>
      </c>
      <c r="BA354" s="9">
        <f>ABS(Table6[[#This Row],[Red_7]]/Table6[[#This Row],[sales]])</f>
        <v>0.99926360194243435</v>
      </c>
      <c r="BB354" s="9">
        <f>'[1]8'!O$22+'[1]8'!O$28*Table6[[#This Row],[LNRADIOLING]]+'[1]8'!O$23*Table6[[#This Row],[DL_DUM]]+'[1]8'!O$24*Table6[[#This Row],[CT_DUM]]+'[1]8'!O$25*Table6[[#This Row],[PA_DUM]]+'[1]8'!O$26*Table6[[#This Row],[NY_DUM]]+'[1]8'!O$27*Table6[[#This Row],[NJ_DUM]]</f>
        <v>8.2770779250326623</v>
      </c>
      <c r="BC354" s="9">
        <f>Table6[[#This Row],[sales]]-Table6[[#This Row],[Pred_8]]</f>
        <v>8069.4532740536824</v>
      </c>
      <c r="BD354" s="9">
        <f>ABS(Table6[[#This Row],[Red_8]]/Table6[[#This Row],[sales]])</f>
        <v>0.99897532133849887</v>
      </c>
      <c r="BE354" s="9">
        <f>'[1]9'!M$19+'[1]9'!M$21*Table6[[#This Row],[LNONLINE]]+'[1]9'!M$20*Table6[[#This Row],[DL_DUM]]+'[1]9'!M$22*Table6[[#This Row],[CT_DUM]]+'[1]9'!M$23*Table6[[#This Row],[PA_DUM]]+'[1]9'!M$24*Table6[[#This Row],[NY_DUM]]+'[1]9'!M$25*Table6[[#This Row],[NJ_DUM]]</f>
        <v>8.7895075828027984</v>
      </c>
      <c r="BF354" s="9">
        <f>Table6[[#This Row],[sales]]-Table6[[#This Row],[Pred_9]]</f>
        <v>8068.9408443959119</v>
      </c>
      <c r="BG354" s="9">
        <f>ABS(Table6[[#This Row],[Red_9]]/Table6[[#This Row],[sales]])</f>
        <v>0.99891188400704045</v>
      </c>
      <c r="BH354" s="9">
        <f>'[1]10'!P$22+'[1]10'!P$30*Table6[[#This Row],[LNTV]]+'[1]10'!P$29*Table6[[#This Row],[LNRADIOLING]]+'[1]10'!P$24*Table6[[#This Row],[LNONLINELING]]+'[1]10'!P$23*Table6[[#This Row],[DL_DUM]]+'[1]10'!P$25*Table6[[#This Row],[CT_DUM]]+'[1]10'!P$26*Table6[[#This Row],[PA_DUM]]+'[1]10'!P$27*Table6[[#This Row],[NY_DUM]]+'[1]10'!P$28*Table6[[#This Row],[NJ_DUM]]</f>
        <v>8.943543134779171</v>
      </c>
      <c r="BI354" s="9">
        <f>Table6[[#This Row],[sales]]-Table6[[#This Row],[Pred_10]]</f>
        <v>8068.7868088439354</v>
      </c>
      <c r="BJ354" s="45">
        <f>ABS(Table6[[#This Row],[Red_10]]/Table6[[#This Row],[sales]])</f>
        <v>0.99889281484463166</v>
      </c>
      <c r="BK354" s="9">
        <f>'[1]11'!P$32+'[1]11'!P$40*Table6[[#This Row],[LNONLINELING]]+'[1]11'!P$39*Table6[[#This Row],[LNRADIOLING]]+'[1]11'!P$38*Table6[[#This Row],[LNTVLING]]+'[1]11'!P$33*Table6[[#This Row],[DL_DUM]]+'[1]11'!P$34*Table6[[#This Row],[CT_DUM]]+'[1]11'!P$35*Table6[[#This Row],[PA_DUM]]+'[1]11'!P$36*Table6[[#This Row],[NY_DUM]]+'[1]11'!P$37*Table6[[#This Row],[NJ_DUM]]</f>
        <v>9.0173120584989039</v>
      </c>
      <c r="BL354" s="9">
        <f>Table6[[#This Row],[sales]]-Table6[[#This Row],[ Pred_11]]</f>
        <v>8068.713039920216</v>
      </c>
      <c r="BM354" s="47">
        <f>ABS(Table6[[#This Row],[ Red_11]]/Table6[[#This Row],[sales]])</f>
        <v>0.99888368246208048</v>
      </c>
      <c r="BN354" s="9">
        <f>'[1]12'!K$22+'[1]12'!K$28*Table6[[#This Row],[COMBINE LN LING]]+'[1]12'!K$23*Table6[[#This Row],[DL_DUM]]+'[1]12'!K$24*Table6[[#This Row],[CT_DUM]]+'[1]12'!K$25*Table6[[#This Row],[PA_DUM]]+'[1]12'!K$26*Table6[[#This Row],[NY_DUM]]+'[1]12'!K$27*Table6[[#This Row],[NJ_DUM]]</f>
        <v>8.405009530442312</v>
      </c>
      <c r="BO354" s="9">
        <f>Table6[[#This Row],[sales]]-Table6[[#This Row],[ Pred_12]]</f>
        <v>8069.3253424482727</v>
      </c>
      <c r="BP354" s="47">
        <f>ABS(Table6[[#This Row],[ Red_12]]/Table6[[#This Row],[sales]])</f>
        <v>0.99895948377029165</v>
      </c>
      <c r="BQ354">
        <f>LN(G354+'2019 Totals and Calculations'!C$18)</f>
        <v>7.4633807181897005</v>
      </c>
      <c r="BR354">
        <f>LN(Table6[[#This Row],[PROF RADIO]]+'2019 Totals and Calculations'!D$18)</f>
        <v>5.5986161670057637</v>
      </c>
      <c r="BS354">
        <f>LN(Table6[[#This Row],[ONLINE LINGERING]]+'2019 Totals and Calculations'!E$18)</f>
        <v>6.9736040868009779</v>
      </c>
      <c r="BT354">
        <f>MONTH(Table6[[#This Row],[Date]])</f>
        <v>9</v>
      </c>
      <c r="BU354">
        <f t="shared" si="148"/>
        <v>0</v>
      </c>
      <c r="BV354">
        <f t="shared" si="149"/>
        <v>0</v>
      </c>
      <c r="BW354">
        <f t="shared" si="150"/>
        <v>0</v>
      </c>
      <c r="BX354">
        <f t="shared" si="151"/>
        <v>0</v>
      </c>
      <c r="BY354">
        <f t="shared" si="152"/>
        <v>0</v>
      </c>
      <c r="BZ354">
        <f t="shared" si="153"/>
        <v>0</v>
      </c>
      <c r="CA354">
        <f t="shared" si="154"/>
        <v>0</v>
      </c>
      <c r="CB354">
        <f t="shared" si="155"/>
        <v>0</v>
      </c>
      <c r="CC354">
        <f t="shared" si="156"/>
        <v>1</v>
      </c>
      <c r="CD354">
        <f t="shared" si="157"/>
        <v>0</v>
      </c>
      <c r="CE354">
        <f t="shared" si="158"/>
        <v>0</v>
      </c>
      <c r="CF354">
        <f t="shared" si="159"/>
        <v>0</v>
      </c>
      <c r="CG354">
        <f t="shared" si="160"/>
        <v>39</v>
      </c>
      <c r="CH35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6381.2739153030998</v>
      </c>
      <c r="CI354" s="79">
        <f>Table6[[#This Row],[sales]]-CH354</f>
        <v>1696.4564366756149</v>
      </c>
      <c r="CJ354">
        <f>ABS(Table6[[#This Row],[sales]]-CH354)/Table6[[#This Row],[sales]]</f>
        <v>0.21001647279053481</v>
      </c>
      <c r="CK35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6632.6977350710476</v>
      </c>
      <c r="CL354" s="79">
        <f>Table6[[#This Row],[sales]]-CK354</f>
        <v>1445.032616907667</v>
      </c>
      <c r="CM354">
        <f>ABS(Table6[[#This Row],[sales]]-CK354)/Table6[[#This Row],[sales]]</f>
        <v>0.17889092033799978</v>
      </c>
      <c r="CN35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10177.755091649749</v>
      </c>
      <c r="CO354" s="79">
        <f>Table6[[#This Row],[sales]]-CN354</f>
        <v>-2100.0247396710347</v>
      </c>
      <c r="CP354">
        <f>ABS(Table6[[#This Row],[sales]]-CN354)/Table6[[#This Row],[sales]]</f>
        <v>0.25997707872937531</v>
      </c>
      <c r="CQ35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9012.9025733931649</v>
      </c>
      <c r="CR354" s="79">
        <f>Table6[[#This Row],[sales]]-CQ354</f>
        <v>-935.17222141445018</v>
      </c>
      <c r="CS354">
        <f>ABS(Table6[[#This Row],[sales]]-CQ354)/Table6[[#This Row],[sales]]</f>
        <v>0.11577165622833289</v>
      </c>
    </row>
    <row r="355" spans="1:97" x14ac:dyDescent="0.2">
      <c r="A355">
        <v>354</v>
      </c>
      <c r="B355" t="s">
        <v>480</v>
      </c>
      <c r="C355" s="5">
        <v>43009</v>
      </c>
      <c r="D355" s="6">
        <v>1427.2332776363603</v>
      </c>
      <c r="E355" s="8">
        <f>YEAR(Table6[[#This Row],[Date]])</f>
        <v>2017</v>
      </c>
      <c r="F355" s="6">
        <f>Table6[[#This Row],[TV_State]]+Table6[[#This Row],[Radio_State]]+Table6[[#This Row],[Online]]</f>
        <v>2729.6579627520427</v>
      </c>
      <c r="G355" s="6">
        <f t="shared" si="135"/>
        <v>1395.4210861253121</v>
      </c>
      <c r="H355" s="6">
        <f>LN(Table6[[#This Row],[PROF TV LING]])</f>
        <v>7.2409515025600282</v>
      </c>
      <c r="I355" s="6">
        <f t="shared" si="136"/>
        <v>7.2634930782834264</v>
      </c>
      <c r="J355" s="6">
        <v>211.44196705723857</v>
      </c>
      <c r="K355" s="6">
        <f t="shared" si="141"/>
        <v>209.36902102072156</v>
      </c>
      <c r="L355" s="6">
        <f>0.5*J354+0.5*Table6[[#This Row],[Radio_State]]</f>
        <v>210.39522464606412</v>
      </c>
      <c r="M355" s="6">
        <f>LN(Table6[[#This Row],[RADIO LINGERING ]])</f>
        <v>5.3489877840568596</v>
      </c>
      <c r="N355" s="6">
        <f t="shared" si="137"/>
        <v>5.3539505733989881</v>
      </c>
      <c r="O355" s="6">
        <v>1090.9827180584439</v>
      </c>
      <c r="P355" s="6">
        <f t="shared" si="138"/>
        <v>1049.5364455571414</v>
      </c>
      <c r="Q355" s="6">
        <f>0.3*O354+0.7*Table6[[#This Row],[Online]]</f>
        <v>1075.3972506576088</v>
      </c>
      <c r="R355" s="6">
        <f>LN(Table6[[#This Row],[ONLINE LINGERING]])</f>
        <v>6.9804454077957878</v>
      </c>
      <c r="S355" s="6">
        <f t="shared" si="139"/>
        <v>6.9948341452478884</v>
      </c>
      <c r="T355" s="6">
        <v>3315.4690353562496</v>
      </c>
      <c r="U355" s="6">
        <f t="shared" si="140"/>
        <v>8.1063543814066161</v>
      </c>
      <c r="V355" s="8">
        <f>YEAR(Table6[[#This Row],[Date]])</f>
        <v>2017</v>
      </c>
      <c r="W355" s="8">
        <f>WEEKNUM(Table6[[#This Row],[Date]])</f>
        <v>40</v>
      </c>
      <c r="X355" t="s">
        <v>520</v>
      </c>
      <c r="Y355" s="9">
        <f>Table6[[#This Row],[LNTVLING]]+Table6[[#This Row],[LNRADIOLING]]+Table6[[#This Row],[LNONLINELING]]</f>
        <v>19.570384694412674</v>
      </c>
      <c r="Z355">
        <f t="shared" si="161"/>
        <v>1</v>
      </c>
      <c r="AA355">
        <f t="shared" si="142"/>
        <v>0</v>
      </c>
      <c r="AB355">
        <f t="shared" si="143"/>
        <v>0</v>
      </c>
      <c r="AC355">
        <f t="shared" si="144"/>
        <v>1</v>
      </c>
      <c r="AD355">
        <f t="shared" si="145"/>
        <v>0</v>
      </c>
      <c r="AE355">
        <f t="shared" si="146"/>
        <v>0</v>
      </c>
      <c r="AF355">
        <f t="shared" si="147"/>
        <v>0</v>
      </c>
      <c r="AG355" s="9">
        <f>'[1]1'!J$20+'[1]1'!J$21*Table6[[#This Row],[TV_State]]</f>
        <v>2733.315118514568</v>
      </c>
      <c r="AH355" s="9">
        <f>Table6[[#This Row],[sales]]-Table6[[#This Row],[Pred_1]]</f>
        <v>582.15391684168162</v>
      </c>
      <c r="AI355">
        <f>ABS(Table6[[#This Row],[Res_1]])/Table6[[#This Row],[sales]]</f>
        <v>0.17558719765848416</v>
      </c>
      <c r="AJ355" s="9">
        <f>'[1]2'!J$20+'[1]2'!J$21*Table6[[#This Row],[Radio_State]]</f>
        <v>2642.5236283293812</v>
      </c>
      <c r="AK355" s="9">
        <f>Table6[[#This Row],[sales]]-Table6[[#This Row],[ Pred_2 ]]</f>
        <v>672.94540702686845</v>
      </c>
      <c r="AL355">
        <f>ABS(Table6[[#This Row],[ Res_2 ]])/Table6[[#This Row],[sales]]</f>
        <v>0.2029714046038617</v>
      </c>
      <c r="AM355" s="10">
        <f>'[1]3'!J$20+'[1]3'!J$21*Data!O355</f>
        <v>8103.6876988696858</v>
      </c>
      <c r="AN355" s="9">
        <f>Table6[[#This Row],[sales]]-Table6[[#This Row],[Pred_3]]</f>
        <v>-4788.2186635134367</v>
      </c>
      <c r="AO355" s="9">
        <f>ABS(Table6[[#This Row],[Res_3]])/Table6[[#This Row],[sales]]</f>
        <v>1.4442055143485721</v>
      </c>
      <c r="AP355" s="9">
        <f>'[1]4'!L$21+'[1]4'!L$27*Table6[[#This Row],[TV_State]]+'[1]4'!L$22*Table6[[#This Row],[NJ_DUM]]+'[1]4'!L$23*Table6[[#This Row],[NY_DUM]]+'[1]4'!L$24*Table6[[#This Row],[PA_DUM]]+'[1]4'!L$25*Table6[[#This Row],[CT_DUM]]+'[1]4'!L$26*Table6[[#This Row],[DL_DUM]]</f>
        <v>552.6500311036657</v>
      </c>
      <c r="AQ355" s="9">
        <f>Table6[[#This Row],[sales]]-Table6[[#This Row],[Pred_4]]</f>
        <v>2762.8190042525839</v>
      </c>
      <c r="AR355">
        <f>ABS(Table6[[#This Row],[Res_4]]/Table6[[#This Row],[sales]])</f>
        <v>0.83331165961431364</v>
      </c>
      <c r="AS355" s="9">
        <f>'[1]5'!L$20+'[1]5'!L$26*Table6[[#This Row],[Radio_State]]+'[1]5'!L$21*Table6[[#This Row],[NJ_DUM]]+'[1]5'!L$22*Table6[[#This Row],[NY_DUM]]+'[1]5'!L$23*Table6[[#This Row],[PA_DUM]]+'[1]5'!L$24*Table6[[#This Row],[CT_DUM]]+'[1]5'!L$25*Table6[[#This Row],[DL_DUM]]</f>
        <v>568.866704781051</v>
      </c>
      <c r="AT355" s="9">
        <f>Table6[[#This Row],[sales]]-Table6[[#This Row],[Pred_5]]</f>
        <v>2746.6023305751987</v>
      </c>
      <c r="AU355" s="9">
        <f>ABS(Table6[[#This Row],[Red_5]]/Table6[[#This Row],[sales]])</f>
        <v>0.82842044407152016</v>
      </c>
      <c r="AV355" s="9">
        <f>'[1]6'!L$20+'[1]6'!L$26*Table6[[#This Row],[Online]]+'[1]6'!L$21*Table6[[#This Row],[NJ_DUM]]+'[1]6'!L$22*Table6[[#This Row],[NY_DUM]]+'[1]6'!L$23*Table6[[#This Row],[PA_DUM]]+'[1]6'!L$24*Table6[[#This Row],[CT_DUM]]+'[1]6'!L$25*Table6[[#This Row],[DL_DUM]]</f>
        <v>4742.284002937804</v>
      </c>
      <c r="AW355" s="9">
        <f>Table6[[#This Row],[sales]]-Table6[[#This Row],[Pred_6]]</f>
        <v>-1426.8149675815544</v>
      </c>
      <c r="AX355" s="9">
        <f>ABS(Table6[[#This Row],[Red_6]]/Table6[[#This Row],[sales]])</f>
        <v>0.43035086510112497</v>
      </c>
      <c r="AY355" s="9">
        <f>'[1]7'!L$21+'[1]7'!L$27*Table6[[#This Row],[LNTV]]+'[1]7'!L$22*Table6[[#This Row],[NJ_DUM]]+'[1]7'!L$23*Table6[[#This Row],[NY_DUM]]+'[1]7'!L$24*Table6[[#This Row],[PA_DUM]]+'[1]7'!L$25*Table6[[#This Row],[CT_DUM]]+'[1]7'!L$26*Table6[[#This Row],[DL_DUM]]</f>
        <v>5.9495262880257522</v>
      </c>
      <c r="AZ355" s="9">
        <f>Table6[[#This Row],[sales]]-Table6[[#This Row],[Pred_7]]</f>
        <v>3309.5195090682237</v>
      </c>
      <c r="BA355" s="9">
        <f>ABS(Table6[[#This Row],[Red_7]]/Table6[[#This Row],[sales]])</f>
        <v>0.99820552500277338</v>
      </c>
      <c r="BB355" s="9">
        <f>'[1]8'!O$22+'[1]8'!O$28*Table6[[#This Row],[LNRADIOLING]]+'[1]8'!O$23*Table6[[#This Row],[DL_DUM]]+'[1]8'!O$24*Table6[[#This Row],[CT_DUM]]+'[1]8'!O$25*Table6[[#This Row],[PA_DUM]]+'[1]8'!O$26*Table6[[#This Row],[NY_DUM]]+'[1]8'!O$27*Table6[[#This Row],[NJ_DUM]]</f>
        <v>8.2777877910364381</v>
      </c>
      <c r="BC355" s="9">
        <f>Table6[[#This Row],[sales]]-Table6[[#This Row],[Pred_8]]</f>
        <v>3307.191247565213</v>
      </c>
      <c r="BD355" s="9">
        <f>ABS(Table6[[#This Row],[Red_8]]/Table6[[#This Row],[sales]])</f>
        <v>0.9975032830339351</v>
      </c>
      <c r="BE355" s="9">
        <f>'[1]9'!M$19+'[1]9'!M$21*Table6[[#This Row],[LNONLINE]]+'[1]9'!M$20*Table6[[#This Row],[DL_DUM]]+'[1]9'!M$22*Table6[[#This Row],[CT_DUM]]+'[1]9'!M$23*Table6[[#This Row],[PA_DUM]]+'[1]9'!M$24*Table6[[#This Row],[NY_DUM]]+'[1]9'!M$25*Table6[[#This Row],[NJ_DUM]]</f>
        <v>8.8049553999217736</v>
      </c>
      <c r="BF355" s="9">
        <f>Table6[[#This Row],[sales]]-Table6[[#This Row],[Pred_9]]</f>
        <v>3306.6640799563279</v>
      </c>
      <c r="BG355" s="9">
        <f>ABS(Table6[[#This Row],[Red_9]]/Table6[[#This Row],[sales]])</f>
        <v>0.99734428061127234</v>
      </c>
      <c r="BH355" s="9">
        <f>'[1]10'!P$22+'[1]10'!P$30*Table6[[#This Row],[LNTV]]+'[1]10'!P$29*Table6[[#This Row],[LNRADIOLING]]+'[1]10'!P$24*Table6[[#This Row],[LNONLINELING]]+'[1]10'!P$23*Table6[[#This Row],[DL_DUM]]+'[1]10'!P$25*Table6[[#This Row],[CT_DUM]]+'[1]10'!P$26*Table6[[#This Row],[PA_DUM]]+'[1]10'!P$27*Table6[[#This Row],[NY_DUM]]+'[1]10'!P$28*Table6[[#This Row],[NJ_DUM]]</f>
        <v>8.9604356675146715</v>
      </c>
      <c r="BI355" s="9">
        <f>Table6[[#This Row],[sales]]-Table6[[#This Row],[Pred_10]]</f>
        <v>3306.5085996887351</v>
      </c>
      <c r="BJ355" s="45">
        <f>ABS(Table6[[#This Row],[Red_10]]/Table6[[#This Row],[sales]])</f>
        <v>0.99729738520494082</v>
      </c>
      <c r="BK355" s="9">
        <f>'[1]11'!P$32+'[1]11'!P$40*Table6[[#This Row],[LNONLINELING]]+'[1]11'!P$39*Table6[[#This Row],[LNRADIOLING]]+'[1]11'!P$38*Table6[[#This Row],[LNTVLING]]+'[1]11'!P$33*Table6[[#This Row],[DL_DUM]]+'[1]11'!P$34*Table6[[#This Row],[CT_DUM]]+'[1]11'!P$35*Table6[[#This Row],[PA_DUM]]+'[1]11'!P$36*Table6[[#This Row],[NY_DUM]]+'[1]11'!P$37*Table6[[#This Row],[NJ_DUM]]</f>
        <v>9.0355106532494496</v>
      </c>
      <c r="BL355" s="9">
        <f>Table6[[#This Row],[sales]]-Table6[[#This Row],[ Pred_11]]</f>
        <v>3306.4335247030003</v>
      </c>
      <c r="BM355" s="47">
        <f>ABS(Table6[[#This Row],[ Red_11]]/Table6[[#This Row],[sales]])</f>
        <v>0.99727474135427163</v>
      </c>
      <c r="BN355" s="9">
        <f>'[1]12'!K$22+'[1]12'!K$28*Table6[[#This Row],[COMBINE LN LING]]+'[1]12'!K$23*Table6[[#This Row],[DL_DUM]]+'[1]12'!K$24*Table6[[#This Row],[CT_DUM]]+'[1]12'!K$25*Table6[[#This Row],[PA_DUM]]+'[1]12'!K$26*Table6[[#This Row],[NY_DUM]]+'[1]12'!K$27*Table6[[#This Row],[NJ_DUM]]</f>
        <v>8.411607358128812</v>
      </c>
      <c r="BO355" s="9">
        <f>Table6[[#This Row],[sales]]-Table6[[#This Row],[ Pred_12]]</f>
        <v>3307.0574279981206</v>
      </c>
      <c r="BP355" s="47">
        <f>ABS(Table6[[#This Row],[ Red_12]]/Table6[[#This Row],[sales]])</f>
        <v>0.99746292085118959</v>
      </c>
      <c r="BQ355">
        <f>LN(G355+'2019 Totals and Calculations'!C$18)</f>
        <v>7.4711721764514181</v>
      </c>
      <c r="BR355">
        <f>LN(Table6[[#This Row],[PROF RADIO]]+'2019 Totals and Calculations'!D$18)</f>
        <v>5.6062629427621617</v>
      </c>
      <c r="BS355">
        <f>LN(Table6[[#This Row],[ONLINE LINGERING]]+'2019 Totals and Calculations'!E$18)</f>
        <v>7.0204360890488582</v>
      </c>
      <c r="BT355">
        <f>MONTH(Table6[[#This Row],[Date]])</f>
        <v>10</v>
      </c>
      <c r="BU355">
        <f t="shared" si="148"/>
        <v>0</v>
      </c>
      <c r="BV355">
        <f t="shared" si="149"/>
        <v>0</v>
      </c>
      <c r="BW355">
        <f t="shared" si="150"/>
        <v>0</v>
      </c>
      <c r="BX355">
        <f t="shared" si="151"/>
        <v>0</v>
      </c>
      <c r="BY355">
        <f t="shared" si="152"/>
        <v>0</v>
      </c>
      <c r="BZ355">
        <f t="shared" si="153"/>
        <v>0</v>
      </c>
      <c r="CA355">
        <f t="shared" si="154"/>
        <v>0</v>
      </c>
      <c r="CB355">
        <f t="shared" si="155"/>
        <v>0</v>
      </c>
      <c r="CC355">
        <f t="shared" si="156"/>
        <v>0</v>
      </c>
      <c r="CD355">
        <f t="shared" si="157"/>
        <v>1</v>
      </c>
      <c r="CE355">
        <f t="shared" si="158"/>
        <v>0</v>
      </c>
      <c r="CF355">
        <f t="shared" si="159"/>
        <v>0</v>
      </c>
      <c r="CG355">
        <f t="shared" si="160"/>
        <v>40</v>
      </c>
      <c r="CH35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2198.8331358390428</v>
      </c>
      <c r="CI355" s="79">
        <f>Table6[[#This Row],[sales]]-CH355</f>
        <v>1116.6358995172068</v>
      </c>
      <c r="CJ355">
        <f>ABS(Table6[[#This Row],[sales]]-CH355)/Table6[[#This Row],[sales]]</f>
        <v>0.33679575577674592</v>
      </c>
      <c r="CK35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2227.6651250717741</v>
      </c>
      <c r="CL355" s="79">
        <f>Table6[[#This Row],[sales]]-CK355</f>
        <v>1087.8039102844755</v>
      </c>
      <c r="CM355">
        <f>ABS(Table6[[#This Row],[sales]]-CK355)/Table6[[#This Row],[sales]]</f>
        <v>0.32809955354253223</v>
      </c>
      <c r="CN35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3738.6298226279418</v>
      </c>
      <c r="CO355" s="79">
        <f>Table6[[#This Row],[sales]]-CN355</f>
        <v>-423.16078727169224</v>
      </c>
      <c r="CP355">
        <f>ABS(Table6[[#This Row],[sales]]-CN355)/Table6[[#This Row],[sales]]</f>
        <v>0.12763225436856576</v>
      </c>
      <c r="CQ35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3239.5204872310628</v>
      </c>
      <c r="CR355" s="79">
        <f>Table6[[#This Row],[sales]]-CQ355</f>
        <v>75.94854812518679</v>
      </c>
      <c r="CS355">
        <f>ABS(Table6[[#This Row],[sales]]-CQ355)/Table6[[#This Row],[sales]]</f>
        <v>2.2907331456053264E-2</v>
      </c>
    </row>
    <row r="356" spans="1:97" x14ac:dyDescent="0.2">
      <c r="A356">
        <v>355</v>
      </c>
      <c r="B356" t="s">
        <v>480</v>
      </c>
      <c r="C356" s="5">
        <v>43016</v>
      </c>
      <c r="D356" s="6">
        <v>1441.5056104127236</v>
      </c>
      <c r="E356" s="8">
        <f>YEAR(Table6[[#This Row],[Date]])</f>
        <v>2017</v>
      </c>
      <c r="F356" s="6">
        <f>Table6[[#This Row],[TV_State]]+Table6[[#This Row],[Radio_State]]+Table6[[#This Row],[Online]]</f>
        <v>1761.84019050444</v>
      </c>
      <c r="G356" s="6">
        <f t="shared" si="135"/>
        <v>1409.2464434115354</v>
      </c>
      <c r="H356" s="6">
        <f>LN(Table6[[#This Row],[PROF TV LING]])</f>
        <v>7.2508104032129159</v>
      </c>
      <c r="I356" s="6">
        <f t="shared" si="136"/>
        <v>7.2734434091365943</v>
      </c>
      <c r="J356" s="6">
        <v>213.55638672781092</v>
      </c>
      <c r="K356" s="6">
        <f t="shared" si="141"/>
        <v>211.46270387426625</v>
      </c>
      <c r="L356" s="6">
        <f>0.5*J355+0.5*Table6[[#This Row],[Radio_State]]</f>
        <v>212.49917689252476</v>
      </c>
      <c r="M356" s="6">
        <f>LN(Table6[[#This Row],[RADIO LINGERING ]])</f>
        <v>5.3589381149100275</v>
      </c>
      <c r="N356" s="6">
        <f t="shared" si="137"/>
        <v>5.3639009042521559</v>
      </c>
      <c r="O356" s="6">
        <v>106.77819336390544</v>
      </c>
      <c r="P356" s="6">
        <f t="shared" si="138"/>
        <v>389.60566902187622</v>
      </c>
      <c r="Q356" s="6">
        <f>0.3*O355+0.7*Table6[[#This Row],[Online]]</f>
        <v>402.03955077226692</v>
      </c>
      <c r="R356" s="6">
        <f>LN(Table6[[#This Row],[ONLINE LINGERING]])</f>
        <v>5.9965504687851725</v>
      </c>
      <c r="S356" s="6">
        <f t="shared" si="139"/>
        <v>4.6707537236922105</v>
      </c>
      <c r="T356" s="6">
        <v>2247.3502161718079</v>
      </c>
      <c r="U356" s="6">
        <f t="shared" si="140"/>
        <v>7.7175071194850151</v>
      </c>
      <c r="V356" s="8">
        <f>YEAR(Table6[[#This Row],[Date]])</f>
        <v>2017</v>
      </c>
      <c r="W356" s="8">
        <f>WEEKNUM(Table6[[#This Row],[Date]])</f>
        <v>41</v>
      </c>
      <c r="X356" t="s">
        <v>521</v>
      </c>
      <c r="Y356" s="9">
        <f>Table6[[#This Row],[LNTVLING]]+Table6[[#This Row],[LNRADIOLING]]+Table6[[#This Row],[LNONLINELING]]</f>
        <v>18.606298986908115</v>
      </c>
      <c r="Z356">
        <f t="shared" si="161"/>
        <v>1</v>
      </c>
      <c r="AA356">
        <f t="shared" si="142"/>
        <v>0</v>
      </c>
      <c r="AB356">
        <f t="shared" si="143"/>
        <v>0</v>
      </c>
      <c r="AC356">
        <f t="shared" si="144"/>
        <v>1</v>
      </c>
      <c r="AD356">
        <f t="shared" si="145"/>
        <v>0</v>
      </c>
      <c r="AE356">
        <f t="shared" si="146"/>
        <v>0</v>
      </c>
      <c r="AF356">
        <f t="shared" si="147"/>
        <v>0</v>
      </c>
      <c r="AG356" s="9">
        <f>'[1]1'!J$20+'[1]1'!J$21*Table6[[#This Row],[TV_State]]</f>
        <v>2747.3509442451505</v>
      </c>
      <c r="AH356" s="9">
        <f>Table6[[#This Row],[sales]]-Table6[[#This Row],[Pred_1]]</f>
        <v>-500.00072807334254</v>
      </c>
      <c r="AI356">
        <f>ABS(Table6[[#This Row],[Res_1]])/Table6[[#This Row],[sales]]</f>
        <v>0.22248456180766352</v>
      </c>
      <c r="AJ356" s="9">
        <f>'[1]2'!J$20+'[1]2'!J$21*Table6[[#This Row],[Radio_State]]</f>
        <v>2651.8060465726999</v>
      </c>
      <c r="AK356" s="9">
        <f>Table6[[#This Row],[sales]]-Table6[[#This Row],[ Pred_2 ]]</f>
        <v>-404.45583040089195</v>
      </c>
      <c r="AL356">
        <f>ABS(Table6[[#This Row],[ Res_2 ]])/Table6[[#This Row],[sales]]</f>
        <v>0.17997009433173797</v>
      </c>
      <c r="AM356" s="10">
        <f>'[1]3'!J$20+'[1]3'!J$21*Data!O356</f>
        <v>2417.6220952172166</v>
      </c>
      <c r="AN356" s="9">
        <f>Table6[[#This Row],[sales]]-Table6[[#This Row],[Pred_3]]</f>
        <v>-170.2718790454087</v>
      </c>
      <c r="AO356" s="9">
        <f>ABS(Table6[[#This Row],[Res_3]])/Table6[[#This Row],[sales]]</f>
        <v>7.5765618469316301E-2</v>
      </c>
      <c r="AP356" s="9">
        <f>'[1]4'!L$21+'[1]4'!L$27*Table6[[#This Row],[TV_State]]+'[1]4'!L$22*Table6[[#This Row],[NJ_DUM]]+'[1]4'!L$23*Table6[[#This Row],[NY_DUM]]+'[1]4'!L$24*Table6[[#This Row],[PA_DUM]]+'[1]4'!L$25*Table6[[#This Row],[CT_DUM]]+'[1]4'!L$26*Table6[[#This Row],[DL_DUM]]</f>
        <v>555.79823147124421</v>
      </c>
      <c r="AQ356" s="9">
        <f>Table6[[#This Row],[sales]]-Table6[[#This Row],[Pred_4]]</f>
        <v>1691.5519847005637</v>
      </c>
      <c r="AR356">
        <f>ABS(Table6[[#This Row],[Res_4]]/Table6[[#This Row],[sales]])</f>
        <v>0.75268730815884821</v>
      </c>
      <c r="AS356" s="9">
        <f>'[1]5'!L$20+'[1]5'!L$26*Table6[[#This Row],[Radio_State]]+'[1]5'!L$21*Table6[[#This Row],[NJ_DUM]]+'[1]5'!L$22*Table6[[#This Row],[NY_DUM]]+'[1]5'!L$23*Table6[[#This Row],[PA_DUM]]+'[1]5'!L$24*Table6[[#This Row],[CT_DUM]]+'[1]5'!L$25*Table6[[#This Row],[DL_DUM]]</f>
        <v>572.59145654559097</v>
      </c>
      <c r="AT356" s="9">
        <f>Table6[[#This Row],[sales]]-Table6[[#This Row],[Pred_5]]</f>
        <v>1674.7587596262169</v>
      </c>
      <c r="AU356" s="9">
        <f>ABS(Table6[[#This Row],[Red_5]]/Table6[[#This Row],[sales]])</f>
        <v>0.74521485239583285</v>
      </c>
      <c r="AV356" s="9">
        <f>'[1]6'!L$20+'[1]6'!L$26*Table6[[#This Row],[Online]]+'[1]6'!L$21*Table6[[#This Row],[NJ_DUM]]+'[1]6'!L$22*Table6[[#This Row],[NY_DUM]]+'[1]6'!L$23*Table6[[#This Row],[PA_DUM]]+'[1]6'!L$24*Table6[[#This Row],[CT_DUM]]+'[1]6'!L$25*Table6[[#This Row],[DL_DUM]]</f>
        <v>458.77240024125604</v>
      </c>
      <c r="AW356" s="9">
        <f>Table6[[#This Row],[sales]]-Table6[[#This Row],[Pred_6]]</f>
        <v>1788.5778159305519</v>
      </c>
      <c r="AX356" s="9">
        <f>ABS(Table6[[#This Row],[Red_6]]/Table6[[#This Row],[sales]])</f>
        <v>0.79586074438244858</v>
      </c>
      <c r="AY356" s="9">
        <f>'[1]7'!L$21+'[1]7'!L$27*Table6[[#This Row],[LNTV]]+'[1]7'!L$22*Table6[[#This Row],[NJ_DUM]]+'[1]7'!L$23*Table6[[#This Row],[NY_DUM]]+'[1]7'!L$24*Table6[[#This Row],[PA_DUM]]+'[1]7'!L$25*Table6[[#This Row],[CT_DUM]]+'[1]7'!L$26*Table6[[#This Row],[DL_DUM]]</f>
        <v>5.9506276353157528</v>
      </c>
      <c r="AZ356" s="9">
        <f>Table6[[#This Row],[sales]]-Table6[[#This Row],[Pred_7]]</f>
        <v>2241.399588536492</v>
      </c>
      <c r="BA356" s="9">
        <f>ABS(Table6[[#This Row],[Red_7]]/Table6[[#This Row],[sales]])</f>
        <v>0.99735215829179824</v>
      </c>
      <c r="BB356" s="9">
        <f>'[1]8'!O$22+'[1]8'!O$28*Table6[[#This Row],[LNRADIOLING]]+'[1]8'!O$23*Table6[[#This Row],[DL_DUM]]+'[1]8'!O$24*Table6[[#This Row],[CT_DUM]]+'[1]8'!O$25*Table6[[#This Row],[PA_DUM]]+'[1]8'!O$26*Table6[[#This Row],[NY_DUM]]+'[1]8'!O$27*Table6[[#This Row],[NJ_DUM]]</f>
        <v>8.2784976570402158</v>
      </c>
      <c r="BC356" s="9">
        <f>Table6[[#This Row],[sales]]-Table6[[#This Row],[Pred_8]]</f>
        <v>2239.0717185147678</v>
      </c>
      <c r="BD356" s="9">
        <f>ABS(Table6[[#This Row],[Red_8]]/Table6[[#This Row],[sales]])</f>
        <v>0.99631632951665983</v>
      </c>
      <c r="BE356" s="9">
        <f>'[1]9'!M$19+'[1]9'!M$21*Table6[[#This Row],[LNONLINE]]+'[1]9'!M$20*Table6[[#This Row],[DL_DUM]]+'[1]9'!M$22*Table6[[#This Row],[CT_DUM]]+'[1]9'!M$23*Table6[[#This Row],[PA_DUM]]+'[1]9'!M$24*Table6[[#This Row],[NY_DUM]]+'[1]9'!M$25*Table6[[#This Row],[NJ_DUM]]</f>
        <v>8.0691109949449498</v>
      </c>
      <c r="BF356" s="9">
        <f>Table6[[#This Row],[sales]]-Table6[[#This Row],[Pred_9]]</f>
        <v>2239.2811051768631</v>
      </c>
      <c r="BG356" s="9">
        <f>ABS(Table6[[#This Row],[Red_9]]/Table6[[#This Row],[sales]])</f>
        <v>0.99640949998051931</v>
      </c>
      <c r="BH356" s="9">
        <f>'[1]10'!P$22+'[1]10'!P$30*Table6[[#This Row],[LNTV]]+'[1]10'!P$29*Table6[[#This Row],[LNRADIOLING]]+'[1]10'!P$24*Table6[[#This Row],[LNONLINELING]]+'[1]10'!P$23*Table6[[#This Row],[DL_DUM]]+'[1]10'!P$25*Table6[[#This Row],[CT_DUM]]+'[1]10'!P$26*Table6[[#This Row],[PA_DUM]]+'[1]10'!P$27*Table6[[#This Row],[NY_DUM]]+'[1]10'!P$28*Table6[[#This Row],[NJ_DUM]]</f>
        <v>8.5763381119522837</v>
      </c>
      <c r="BI356" s="9">
        <f>Table6[[#This Row],[sales]]-Table6[[#This Row],[Pred_10]]</f>
        <v>2238.7738780598556</v>
      </c>
      <c r="BJ356" s="45">
        <f>ABS(Table6[[#This Row],[Red_10]]/Table6[[#This Row],[sales]])</f>
        <v>0.99618379990344297</v>
      </c>
      <c r="BK356" s="9">
        <f>'[1]11'!P$32+'[1]11'!P$40*Table6[[#This Row],[LNONLINELING]]+'[1]11'!P$39*Table6[[#This Row],[LNRADIOLING]]+'[1]11'!P$38*Table6[[#This Row],[LNTVLING]]+'[1]11'!P$33*Table6[[#This Row],[DL_DUM]]+'[1]11'!P$34*Table6[[#This Row],[CT_DUM]]+'[1]11'!P$35*Table6[[#This Row],[PA_DUM]]+'[1]11'!P$36*Table6[[#This Row],[NY_DUM]]+'[1]11'!P$37*Table6[[#This Row],[NJ_DUM]]</f>
        <v>8.600346727483716</v>
      </c>
      <c r="BL356" s="9">
        <f>Table6[[#This Row],[sales]]-Table6[[#This Row],[ Pred_11]]</f>
        <v>2238.7498694443243</v>
      </c>
      <c r="BM356" s="47">
        <f>ABS(Table6[[#This Row],[ Red_11]]/Table6[[#This Row],[sales]])</f>
        <v>0.99617311682638687</v>
      </c>
      <c r="BN356" s="9">
        <f>'[1]12'!K$22+'[1]12'!K$28*Table6[[#This Row],[COMBINE LN LING]]+'[1]12'!K$23*Table6[[#This Row],[DL_DUM]]+'[1]12'!K$24*Table6[[#This Row],[CT_DUM]]+'[1]12'!K$25*Table6[[#This Row],[PA_DUM]]+'[1]12'!K$26*Table6[[#This Row],[NY_DUM]]+'[1]12'!K$27*Table6[[#This Row],[NJ_DUM]]</f>
        <v>8.3188277259022314</v>
      </c>
      <c r="BO356" s="9">
        <f>Table6[[#This Row],[sales]]-Table6[[#This Row],[ Pred_12]]</f>
        <v>2239.0313884459056</v>
      </c>
      <c r="BP356" s="47">
        <f>ABS(Table6[[#This Row],[ Red_12]]/Table6[[#This Row],[sales]])</f>
        <v>0.99629838390739434</v>
      </c>
      <c r="BQ356">
        <f>LN(G356+'2019 Totals and Calculations'!C$18)</f>
        <v>7.4790115993435773</v>
      </c>
      <c r="BR356">
        <f>LN(Table6[[#This Row],[PROF RADIO]]+'2019 Totals and Calculations'!D$18)</f>
        <v>5.6139273130108922</v>
      </c>
      <c r="BS356">
        <f>LN(Table6[[#This Row],[ONLINE LINGERING]]+'2019 Totals and Calculations'!E$18)</f>
        <v>6.1001326450931161</v>
      </c>
      <c r="BT356">
        <f>MONTH(Table6[[#This Row],[Date]])</f>
        <v>10</v>
      </c>
      <c r="BU356">
        <f t="shared" si="148"/>
        <v>0</v>
      </c>
      <c r="BV356">
        <f t="shared" si="149"/>
        <v>0</v>
      </c>
      <c r="BW356">
        <f t="shared" si="150"/>
        <v>0</v>
      </c>
      <c r="BX356">
        <f t="shared" si="151"/>
        <v>0</v>
      </c>
      <c r="BY356">
        <f t="shared" si="152"/>
        <v>0</v>
      </c>
      <c r="BZ356">
        <f t="shared" si="153"/>
        <v>0</v>
      </c>
      <c r="CA356">
        <f t="shared" si="154"/>
        <v>0</v>
      </c>
      <c r="CB356">
        <f t="shared" si="155"/>
        <v>0</v>
      </c>
      <c r="CC356">
        <f t="shared" si="156"/>
        <v>0</v>
      </c>
      <c r="CD356">
        <f t="shared" si="157"/>
        <v>1</v>
      </c>
      <c r="CE356">
        <f t="shared" si="158"/>
        <v>0</v>
      </c>
      <c r="CF356">
        <f t="shared" si="159"/>
        <v>0</v>
      </c>
      <c r="CG356">
        <f t="shared" si="160"/>
        <v>41</v>
      </c>
      <c r="CH35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2209.9429468532494</v>
      </c>
      <c r="CI356" s="79">
        <f>Table6[[#This Row],[sales]]-CH356</f>
        <v>37.407269318558519</v>
      </c>
      <c r="CJ356">
        <f>ABS(Table6[[#This Row],[sales]]-CH356)/Table6[[#This Row],[sales]]</f>
        <v>1.6645055607878947E-2</v>
      </c>
      <c r="CK35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2237.970838715682</v>
      </c>
      <c r="CL356" s="79">
        <f>Table6[[#This Row],[sales]]-CK356</f>
        <v>9.3793774561258942</v>
      </c>
      <c r="CM356">
        <f>ABS(Table6[[#This Row],[sales]]-CK356)/Table6[[#This Row],[sales]]</f>
        <v>4.1735272894417672E-3</v>
      </c>
      <c r="CN35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2774.6164182205912</v>
      </c>
      <c r="CO356" s="79">
        <f>Table6[[#This Row],[sales]]-CN356</f>
        <v>-527.26620204878327</v>
      </c>
      <c r="CP356">
        <f>ABS(Table6[[#This Row],[sales]]-CN356)/Table6[[#This Row],[sales]]</f>
        <v>0.23461683820109783</v>
      </c>
      <c r="CQ35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2522.3719606641812</v>
      </c>
      <c r="CR356" s="79">
        <f>Table6[[#This Row],[sales]]-CQ356</f>
        <v>-275.02174449237327</v>
      </c>
      <c r="CS356">
        <f>ABS(Table6[[#This Row],[sales]]-CQ356)/Table6[[#This Row],[sales]]</f>
        <v>0.12237600642451364</v>
      </c>
    </row>
    <row r="357" spans="1:97" x14ac:dyDescent="0.2">
      <c r="A357">
        <v>356</v>
      </c>
      <c r="B357" t="s">
        <v>480</v>
      </c>
      <c r="C357" s="5">
        <v>43023</v>
      </c>
      <c r="D357" s="6">
        <v>1455.9206665168513</v>
      </c>
      <c r="E357" s="8">
        <f>YEAR(Table6[[#This Row],[Date]])</f>
        <v>2017</v>
      </c>
      <c r="F357" s="6">
        <f>Table6[[#This Row],[TV_State]]+Table6[[#This Row],[Radio_State]]+Table6[[#This Row],[Online]]</f>
        <v>1779.4585924094849</v>
      </c>
      <c r="G357" s="6">
        <f t="shared" si="135"/>
        <v>1423.2487103431301</v>
      </c>
      <c r="H357" s="6">
        <f>LN(Table6[[#This Row],[PROF TV LING]])</f>
        <v>7.2606973616956187</v>
      </c>
      <c r="I357" s="6">
        <f t="shared" si="136"/>
        <v>7.283393739989763</v>
      </c>
      <c r="J357" s="6">
        <v>215.69195059508905</v>
      </c>
      <c r="K357" s="6">
        <f t="shared" si="141"/>
        <v>213.57732723467765</v>
      </c>
      <c r="L357" s="6">
        <f>0.5*J356+0.5*Table6[[#This Row],[Radio_State]]</f>
        <v>214.62416866144997</v>
      </c>
      <c r="M357" s="6">
        <f>LN(Table6[[#This Row],[RADIO LINGERING ]])</f>
        <v>5.3688884457631953</v>
      </c>
      <c r="N357" s="6">
        <f t="shared" si="137"/>
        <v>5.3738512351053247</v>
      </c>
      <c r="O357" s="6">
        <v>107.84597529754453</v>
      </c>
      <c r="P357" s="6">
        <f t="shared" si="138"/>
        <v>192.37388341484404</v>
      </c>
      <c r="Q357" s="6">
        <f>0.3*O356+0.7*Table6[[#This Row],[Online]]</f>
        <v>107.5256407174528</v>
      </c>
      <c r="R357" s="6">
        <f>LN(Table6[[#This Row],[ONLINE LINGERING]])</f>
        <v>4.6777293374286364</v>
      </c>
      <c r="S357" s="6">
        <f t="shared" si="139"/>
        <v>4.6807040545453793</v>
      </c>
      <c r="T357" s="6">
        <v>2466.9772059199131</v>
      </c>
      <c r="U357" s="6">
        <f t="shared" si="140"/>
        <v>7.8107488768919868</v>
      </c>
      <c r="V357" s="8">
        <f>YEAR(Table6[[#This Row],[Date]])</f>
        <v>2017</v>
      </c>
      <c r="W357" s="8">
        <f>WEEKNUM(Table6[[#This Row],[Date]])</f>
        <v>42</v>
      </c>
      <c r="X357" t="s">
        <v>522</v>
      </c>
      <c r="Y357" s="9">
        <f>Table6[[#This Row],[LNTVLING]]+Table6[[#This Row],[LNRADIOLING]]+Table6[[#This Row],[LNONLINELING]]</f>
        <v>17.30731514488745</v>
      </c>
      <c r="Z357">
        <f t="shared" si="161"/>
        <v>1</v>
      </c>
      <c r="AA357">
        <f t="shared" si="142"/>
        <v>0</v>
      </c>
      <c r="AB357">
        <f t="shared" si="143"/>
        <v>0</v>
      </c>
      <c r="AC357">
        <f t="shared" si="144"/>
        <v>1</v>
      </c>
      <c r="AD357">
        <f t="shared" si="145"/>
        <v>0</v>
      </c>
      <c r="AE357">
        <f t="shared" si="146"/>
        <v>0</v>
      </c>
      <c r="AF357">
        <f t="shared" si="147"/>
        <v>0</v>
      </c>
      <c r="AG357" s="9">
        <f>'[1]1'!J$20+'[1]1'!J$21*Table6[[#This Row],[TV_State]]</f>
        <v>2761.5271282330386</v>
      </c>
      <c r="AH357" s="9">
        <f>Table6[[#This Row],[sales]]-Table6[[#This Row],[Pred_1]]</f>
        <v>-294.54992231312553</v>
      </c>
      <c r="AI357">
        <f>ABS(Table6[[#This Row],[Res_1]])/Table6[[#This Row],[sales]]</f>
        <v>0.11939709925422297</v>
      </c>
      <c r="AJ357" s="9">
        <f>'[1]2'!J$20+'[1]2'!J$21*Table6[[#This Row],[Radio_State]]</f>
        <v>2661.1812889984517</v>
      </c>
      <c r="AK357" s="9">
        <f>Table6[[#This Row],[sales]]-Table6[[#This Row],[ Pred_2 ]]</f>
        <v>-194.20408307853859</v>
      </c>
      <c r="AL357">
        <f>ABS(Table6[[#This Row],[ Res_2 ]])/Table6[[#This Row],[sales]]</f>
        <v>7.8721474447560474E-2</v>
      </c>
      <c r="AM357" s="10">
        <f>'[1]3'!J$20+'[1]3'!J$21*Data!O357</f>
        <v>2423.7910143521403</v>
      </c>
      <c r="AN357" s="9">
        <f>Table6[[#This Row],[sales]]-Table6[[#This Row],[Pred_3]]</f>
        <v>43.186191567772767</v>
      </c>
      <c r="AO357" s="9">
        <f>ABS(Table6[[#This Row],[Res_3]])/Table6[[#This Row],[sales]]</f>
        <v>1.7505711631279151E-2</v>
      </c>
      <c r="AP357" s="9">
        <f>'[1]4'!L$21+'[1]4'!L$27*Table6[[#This Row],[TV_State]]+'[1]4'!L$22*Table6[[#This Row],[NJ_DUM]]+'[1]4'!L$23*Table6[[#This Row],[NY_DUM]]+'[1]4'!L$24*Table6[[#This Row],[PA_DUM]]+'[1]4'!L$25*Table6[[#This Row],[CT_DUM]]+'[1]4'!L$26*Table6[[#This Row],[DL_DUM]]</f>
        <v>558.97791384249842</v>
      </c>
      <c r="AQ357" s="9">
        <f>Table6[[#This Row],[sales]]-Table6[[#This Row],[Pred_4]]</f>
        <v>1907.9992920774148</v>
      </c>
      <c r="AR357">
        <f>ABS(Table6[[#This Row],[Res_4]]/Table6[[#This Row],[sales]])</f>
        <v>0.77341585787613287</v>
      </c>
      <c r="AS357" s="9">
        <f>'[1]5'!L$20+'[1]5'!L$26*Table6[[#This Row],[Radio_State]]+'[1]5'!L$21*Table6[[#This Row],[NJ_DUM]]+'[1]5'!L$22*Table6[[#This Row],[NY_DUM]]+'[1]5'!L$23*Table6[[#This Row],[PA_DUM]]+'[1]5'!L$24*Table6[[#This Row],[CT_DUM]]+'[1]5'!L$25*Table6[[#This Row],[DL_DUM]]</f>
        <v>576.35345582777632</v>
      </c>
      <c r="AT357" s="9">
        <f>Table6[[#This Row],[sales]]-Table6[[#This Row],[Pred_5]]</f>
        <v>1890.6237500921368</v>
      </c>
      <c r="AU357" s="9">
        <f>ABS(Table6[[#This Row],[Red_5]]/Table6[[#This Row],[sales]])</f>
        <v>0.76637260593866763</v>
      </c>
      <c r="AV357" s="9">
        <f>'[1]6'!L$20+'[1]6'!L$26*Table6[[#This Row],[Online]]+'[1]6'!L$21*Table6[[#This Row],[NJ_DUM]]+'[1]6'!L$22*Table6[[#This Row],[NY_DUM]]+'[1]6'!L$23*Table6[[#This Row],[PA_DUM]]+'[1]6'!L$24*Table6[[#This Row],[CT_DUM]]+'[1]6'!L$25*Table6[[#This Row],[DL_DUM]]</f>
        <v>463.41966225553335</v>
      </c>
      <c r="AW357" s="9">
        <f>Table6[[#This Row],[sales]]-Table6[[#This Row],[Pred_6]]</f>
        <v>2003.5575436643799</v>
      </c>
      <c r="AX357" s="9">
        <f>ABS(Table6[[#This Row],[Red_6]]/Table6[[#This Row],[sales]])</f>
        <v>0.81215081309082127</v>
      </c>
      <c r="AY357" s="9">
        <f>'[1]7'!L$21+'[1]7'!L$27*Table6[[#This Row],[LNTV]]+'[1]7'!L$22*Table6[[#This Row],[NJ_DUM]]+'[1]7'!L$23*Table6[[#This Row],[NY_DUM]]+'[1]7'!L$24*Table6[[#This Row],[PA_DUM]]+'[1]7'!L$25*Table6[[#This Row],[CT_DUM]]+'[1]7'!L$26*Table6[[#This Row],[DL_DUM]]</f>
        <v>5.9517289826057533</v>
      </c>
      <c r="AZ357" s="9">
        <f>Table6[[#This Row],[sales]]-Table6[[#This Row],[Pred_7]]</f>
        <v>2461.0254769373073</v>
      </c>
      <c r="BA357" s="9">
        <f>ABS(Table6[[#This Row],[Red_7]]/Table6[[#This Row],[sales]])</f>
        <v>0.99758744062639748</v>
      </c>
      <c r="BB357" s="9">
        <f>'[1]8'!O$22+'[1]8'!O$28*Table6[[#This Row],[LNRADIOLING]]+'[1]8'!O$23*Table6[[#This Row],[DL_DUM]]+'[1]8'!O$24*Table6[[#This Row],[CT_DUM]]+'[1]8'!O$25*Table6[[#This Row],[PA_DUM]]+'[1]8'!O$26*Table6[[#This Row],[NY_DUM]]+'[1]8'!O$27*Table6[[#This Row],[NJ_DUM]]</f>
        <v>8.2792075230439917</v>
      </c>
      <c r="BC357" s="9">
        <f>Table6[[#This Row],[sales]]-Table6[[#This Row],[Pred_8]]</f>
        <v>2458.697998396869</v>
      </c>
      <c r="BD357" s="9">
        <f>ABS(Table6[[#This Row],[Red_8]]/Table6[[#This Row],[sales]])</f>
        <v>0.99664398702056234</v>
      </c>
      <c r="BE357" s="9">
        <f>'[1]9'!M$19+'[1]9'!M$21*Table6[[#This Row],[LNONLINE]]+'[1]9'!M$20*Table6[[#This Row],[DL_DUM]]+'[1]9'!M$22*Table6[[#This Row],[CT_DUM]]+'[1]9'!M$23*Table6[[#This Row],[PA_DUM]]+'[1]9'!M$24*Table6[[#This Row],[NY_DUM]]+'[1]9'!M$25*Table6[[#This Row],[NJ_DUM]]</f>
        <v>8.0722614432762825</v>
      </c>
      <c r="BF357" s="9">
        <f>Table6[[#This Row],[sales]]-Table6[[#This Row],[Pred_9]]</f>
        <v>2458.904944476637</v>
      </c>
      <c r="BG357" s="9">
        <f>ABS(Table6[[#This Row],[Red_9]]/Table6[[#This Row],[sales]])</f>
        <v>0.99672787351909642</v>
      </c>
      <c r="BH357" s="9">
        <f>'[1]10'!P$22+'[1]10'!P$30*Table6[[#This Row],[LNTV]]+'[1]10'!P$29*Table6[[#This Row],[LNRADIOLING]]+'[1]10'!P$24*Table6[[#This Row],[LNONLINELING]]+'[1]10'!P$23*Table6[[#This Row],[DL_DUM]]+'[1]10'!P$25*Table6[[#This Row],[CT_DUM]]+'[1]10'!P$26*Table6[[#This Row],[PA_DUM]]+'[1]10'!P$27*Table6[[#This Row],[NY_DUM]]+'[1]10'!P$28*Table6[[#This Row],[NJ_DUM]]</f>
        <v>8.0621892144769589</v>
      </c>
      <c r="BI357" s="9">
        <f>Table6[[#This Row],[sales]]-Table6[[#This Row],[Pred_10]]</f>
        <v>2458.9150167054363</v>
      </c>
      <c r="BJ357" s="45">
        <f>ABS(Table6[[#This Row],[Red_10]]/Table6[[#This Row],[sales]])</f>
        <v>0.99673195634109213</v>
      </c>
      <c r="BK357" s="9">
        <f>'[1]11'!P$32+'[1]11'!P$40*Table6[[#This Row],[LNONLINELING]]+'[1]11'!P$39*Table6[[#This Row],[LNRADIOLING]]+'[1]11'!P$38*Table6[[#This Row],[LNTVLING]]+'[1]11'!P$33*Table6[[#This Row],[DL_DUM]]+'[1]11'!P$34*Table6[[#This Row],[CT_DUM]]+'[1]11'!P$35*Table6[[#This Row],[PA_DUM]]+'[1]11'!P$36*Table6[[#This Row],[NY_DUM]]+'[1]11'!P$37*Table6[[#This Row],[NJ_DUM]]</f>
        <v>8.0181432220555191</v>
      </c>
      <c r="BL357" s="9">
        <f>Table6[[#This Row],[sales]]-Table6[[#This Row],[ Pred_11]]</f>
        <v>2458.9590626978575</v>
      </c>
      <c r="BM357" s="47">
        <f>ABS(Table6[[#This Row],[ Red_11]]/Table6[[#This Row],[sales]])</f>
        <v>0.99674981057675982</v>
      </c>
      <c r="BN357" s="9">
        <f>'[1]12'!K$22+'[1]12'!K$28*Table6[[#This Row],[COMBINE LN LING]]+'[1]12'!K$23*Table6[[#This Row],[DL_DUM]]+'[1]12'!K$24*Table6[[#This Row],[CT_DUM]]+'[1]12'!K$25*Table6[[#This Row],[PA_DUM]]+'[1]12'!K$26*Table6[[#This Row],[NY_DUM]]+'[1]12'!K$27*Table6[[#This Row],[NJ_DUM]]</f>
        <v>8.1938188784597124</v>
      </c>
      <c r="BO357" s="9">
        <f>Table6[[#This Row],[sales]]-Table6[[#This Row],[ Pred_12]]</f>
        <v>2458.7833870414534</v>
      </c>
      <c r="BP357" s="47">
        <f>ABS(Table6[[#This Row],[ Red_12]]/Table6[[#This Row],[sales]])</f>
        <v>0.99667859968110073</v>
      </c>
      <c r="BQ357">
        <f>LN(G357+'2019 Totals and Calculations'!C$18)</f>
        <v>7.4868891855742037</v>
      </c>
      <c r="BR357">
        <f>LN(Table6[[#This Row],[PROF RADIO]]+'2019 Totals and Calculations'!D$18)</f>
        <v>5.6216091698603972</v>
      </c>
      <c r="BS357">
        <f>LN(Table6[[#This Row],[ONLINE LINGERING]]+'2019 Totals and Calculations'!E$18)</f>
        <v>5.0199451875413903</v>
      </c>
      <c r="BT357">
        <f>MONTH(Table6[[#This Row],[Date]])</f>
        <v>10</v>
      </c>
      <c r="BU357">
        <f t="shared" si="148"/>
        <v>0</v>
      </c>
      <c r="BV357">
        <f t="shared" si="149"/>
        <v>0</v>
      </c>
      <c r="BW357">
        <f t="shared" si="150"/>
        <v>0</v>
      </c>
      <c r="BX357">
        <f t="shared" si="151"/>
        <v>0</v>
      </c>
      <c r="BY357">
        <f t="shared" si="152"/>
        <v>0</v>
      </c>
      <c r="BZ357">
        <f t="shared" si="153"/>
        <v>0</v>
      </c>
      <c r="CA357">
        <f t="shared" si="154"/>
        <v>0</v>
      </c>
      <c r="CB357">
        <f t="shared" si="155"/>
        <v>0</v>
      </c>
      <c r="CC357">
        <f t="shared" si="156"/>
        <v>0</v>
      </c>
      <c r="CD357">
        <f t="shared" si="157"/>
        <v>1</v>
      </c>
      <c r="CE357">
        <f t="shared" si="158"/>
        <v>0</v>
      </c>
      <c r="CF357">
        <f t="shared" si="159"/>
        <v>0</v>
      </c>
      <c r="CG357">
        <f t="shared" si="160"/>
        <v>42</v>
      </c>
      <c r="CH35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2221.1341506483318</v>
      </c>
      <c r="CI357" s="79">
        <f>Table6[[#This Row],[sales]]-CH357</f>
        <v>245.84305527158131</v>
      </c>
      <c r="CJ357">
        <f>ABS(Table6[[#This Row],[sales]]-CH357)/Table6[[#This Row],[sales]]</f>
        <v>9.9653557674404494E-2</v>
      </c>
      <c r="CK35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2248.3362776109061</v>
      </c>
      <c r="CL357" s="79">
        <f>Table6[[#This Row],[sales]]-CK357</f>
        <v>218.64092830900699</v>
      </c>
      <c r="CM357">
        <f>ABS(Table6[[#This Row],[sales]]-CK357)/Table6[[#This Row],[sales]]</f>
        <v>8.8627056538804871E-2</v>
      </c>
      <c r="CN35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1954.4123509259389</v>
      </c>
      <c r="CO357" s="79">
        <f>Table6[[#This Row],[sales]]-CN357</f>
        <v>512.56485499397422</v>
      </c>
      <c r="CP357">
        <f>ABS(Table6[[#This Row],[sales]]-CN357)/Table6[[#This Row],[sales]]</f>
        <v>0.20777040572729716</v>
      </c>
      <c r="CQ35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1878.907257373234</v>
      </c>
      <c r="CR357" s="79">
        <f>Table6[[#This Row],[sales]]-CQ357</f>
        <v>588.06994854667914</v>
      </c>
      <c r="CS357">
        <f>ABS(Table6[[#This Row],[sales]]-CQ357)/Table6[[#This Row],[sales]]</f>
        <v>0.23837672562823428</v>
      </c>
    </row>
    <row r="358" spans="1:97" x14ac:dyDescent="0.2">
      <c r="A358">
        <v>357</v>
      </c>
      <c r="B358" t="s">
        <v>480</v>
      </c>
      <c r="C358" s="5">
        <v>43030</v>
      </c>
      <c r="D358" s="6">
        <v>1470.4798731820194</v>
      </c>
      <c r="E358" s="8">
        <f>YEAR(Table6[[#This Row],[Date]])</f>
        <v>2017</v>
      </c>
      <c r="F358" s="6">
        <f>Table6[[#This Row],[TV_State]]+Table6[[#This Row],[Radio_State]]+Table6[[#This Row],[Online]]</f>
        <v>1797.2531783335794</v>
      </c>
      <c r="G358" s="6">
        <f t="shared" si="135"/>
        <v>1437.4180591947968</v>
      </c>
      <c r="H358" s="6">
        <f>LN(Table6[[#This Row],[PROF TV LING]])</f>
        <v>7.2706037687475407</v>
      </c>
      <c r="I358" s="6">
        <f t="shared" si="136"/>
        <v>7.2933440708429309</v>
      </c>
      <c r="J358" s="6">
        <v>217.84887010103995</v>
      </c>
      <c r="K358" s="6">
        <f t="shared" si="141"/>
        <v>215.71309866785879</v>
      </c>
      <c r="L358" s="6">
        <f>0.5*J357+0.5*Table6[[#This Row],[Radio_State]]</f>
        <v>216.7704103480645</v>
      </c>
      <c r="M358" s="6">
        <f>LN(Table6[[#This Row],[RADIO LINGERING ]])</f>
        <v>5.3788387766163632</v>
      </c>
      <c r="N358" s="6">
        <f t="shared" si="137"/>
        <v>5.3838015659584926</v>
      </c>
      <c r="O358" s="6">
        <v>108.92443505051997</v>
      </c>
      <c r="P358" s="6">
        <f t="shared" si="138"/>
        <v>133.95926955981719</v>
      </c>
      <c r="Q358" s="6">
        <f>0.3*O357+0.7*Table6[[#This Row],[Online]]</f>
        <v>108.60089712462732</v>
      </c>
      <c r="R358" s="6">
        <f>LN(Table6[[#This Row],[ONLINE LINGERING]])</f>
        <v>4.6876796682818043</v>
      </c>
      <c r="S358" s="6">
        <f t="shared" si="139"/>
        <v>4.6906543853985472</v>
      </c>
      <c r="T358" s="6">
        <v>2248.5969029730531</v>
      </c>
      <c r="U358" s="6">
        <f t="shared" si="140"/>
        <v>7.7180617020012949</v>
      </c>
      <c r="V358" s="8">
        <f>YEAR(Table6[[#This Row],[Date]])</f>
        <v>2017</v>
      </c>
      <c r="W358" s="8">
        <f>WEEKNUM(Table6[[#This Row],[Date]])</f>
        <v>43</v>
      </c>
      <c r="X358" t="s">
        <v>523</v>
      </c>
      <c r="Y358" s="9">
        <f>Table6[[#This Row],[LNTVLING]]+Table6[[#This Row],[LNRADIOLING]]+Table6[[#This Row],[LNONLINELING]]</f>
        <v>17.337122213645706</v>
      </c>
      <c r="Z358">
        <f t="shared" si="161"/>
        <v>1</v>
      </c>
      <c r="AA358">
        <f t="shared" si="142"/>
        <v>0</v>
      </c>
      <c r="AB358">
        <f t="shared" si="143"/>
        <v>0</v>
      </c>
      <c r="AC358">
        <f t="shared" si="144"/>
        <v>1</v>
      </c>
      <c r="AD358">
        <f t="shared" si="145"/>
        <v>0</v>
      </c>
      <c r="AE358">
        <f t="shared" si="146"/>
        <v>0</v>
      </c>
      <c r="AF358">
        <f t="shared" si="147"/>
        <v>0</v>
      </c>
      <c r="AG358" s="9">
        <f>'[1]1'!J$20+'[1]1'!J$21*Table6[[#This Row],[TV_State]]</f>
        <v>2775.8450740608059</v>
      </c>
      <c r="AH358" s="9">
        <f>Table6[[#This Row],[sales]]-Table6[[#This Row],[Pred_1]]</f>
        <v>-527.24817108775278</v>
      </c>
      <c r="AI358">
        <f>ABS(Table6[[#This Row],[Res_1]])/Table6[[#This Row],[sales]]</f>
        <v>0.23447874111657585</v>
      </c>
      <c r="AJ358" s="9">
        <f>'[1]2'!J$20+'[1]2'!J$21*Table6[[#This Row],[Radio_State]]</f>
        <v>2670.6502838484612</v>
      </c>
      <c r="AK358" s="9">
        <f>Table6[[#This Row],[sales]]-Table6[[#This Row],[ Pred_2 ]]</f>
        <v>-422.05338087540804</v>
      </c>
      <c r="AL358">
        <f>ABS(Table6[[#This Row],[ Res_2 ]])/Table6[[#This Row],[sales]]</f>
        <v>0.18769632757092963</v>
      </c>
      <c r="AM358" s="10">
        <f>'[1]3'!J$20+'[1]3'!J$21*Data!O358</f>
        <v>2430.0216226784132</v>
      </c>
      <c r="AN358" s="9">
        <f>Table6[[#This Row],[sales]]-Table6[[#This Row],[Pred_3]]</f>
        <v>-181.42471970536008</v>
      </c>
      <c r="AO358" s="9">
        <f>ABS(Table6[[#This Row],[Res_3]])/Table6[[#This Row],[sales]]</f>
        <v>8.0683522896204146E-2</v>
      </c>
      <c r="AP358" s="9">
        <f>'[1]4'!L$21+'[1]4'!L$27*Table6[[#This Row],[TV_State]]+'[1]4'!L$22*Table6[[#This Row],[NJ_DUM]]+'[1]4'!L$23*Table6[[#This Row],[NY_DUM]]+'[1]4'!L$24*Table6[[#This Row],[PA_DUM]]+'[1]4'!L$25*Table6[[#This Row],[CT_DUM]]+'[1]4'!L$26*Table6[[#This Row],[DL_DUM]]</f>
        <v>562.18939303746515</v>
      </c>
      <c r="AQ358" s="9">
        <f>Table6[[#This Row],[sales]]-Table6[[#This Row],[Pred_4]]</f>
        <v>1686.407509935588</v>
      </c>
      <c r="AR358">
        <f>ABS(Table6[[#This Row],[Res_4]]/Table6[[#This Row],[sales]])</f>
        <v>0.74998213672973191</v>
      </c>
      <c r="AS358" s="9">
        <f>'[1]5'!L$20+'[1]5'!L$26*Table6[[#This Row],[Radio_State]]+'[1]5'!L$21*Table6[[#This Row],[NJ_DUM]]+'[1]5'!L$22*Table6[[#This Row],[NY_DUM]]+'[1]5'!L$23*Table6[[#This Row],[PA_DUM]]+'[1]5'!L$24*Table6[[#This Row],[CT_DUM]]+'[1]5'!L$25*Table6[[#This Row],[DL_DUM]]</f>
        <v>580.15307510278365</v>
      </c>
      <c r="AT358" s="9">
        <f>Table6[[#This Row],[sales]]-Table6[[#This Row],[Pred_5]]</f>
        <v>1668.4438278702696</v>
      </c>
      <c r="AU358" s="9">
        <f>ABS(Table6[[#This Row],[Red_5]]/Table6[[#This Row],[sales]])</f>
        <v>0.74199329620363885</v>
      </c>
      <c r="AV358" s="9">
        <f>'[1]6'!L$20+'[1]6'!L$26*Table6[[#This Row],[Online]]+'[1]6'!L$21*Table6[[#This Row],[NJ_DUM]]+'[1]6'!L$22*Table6[[#This Row],[NY_DUM]]+'[1]6'!L$23*Table6[[#This Row],[PA_DUM]]+'[1]6'!L$24*Table6[[#This Row],[CT_DUM]]+'[1]6'!L$25*Table6[[#This Row],[DL_DUM]]</f>
        <v>468.11339688995332</v>
      </c>
      <c r="AW358" s="9">
        <f>Table6[[#This Row],[sales]]-Table6[[#This Row],[Pred_6]]</f>
        <v>1780.4835060830999</v>
      </c>
      <c r="AX358" s="9">
        <f>ABS(Table6[[#This Row],[Red_6]]/Table6[[#This Row],[sales]])</f>
        <v>0.79181978047242596</v>
      </c>
      <c r="AY358" s="9">
        <f>'[1]7'!L$21+'[1]7'!L$27*Table6[[#This Row],[LNTV]]+'[1]7'!L$22*Table6[[#This Row],[NJ_DUM]]+'[1]7'!L$23*Table6[[#This Row],[NY_DUM]]+'[1]7'!L$24*Table6[[#This Row],[PA_DUM]]+'[1]7'!L$25*Table6[[#This Row],[CT_DUM]]+'[1]7'!L$26*Table6[[#This Row],[DL_DUM]]</f>
        <v>5.9528303298957539</v>
      </c>
      <c r="AZ358" s="9">
        <f>Table6[[#This Row],[sales]]-Table6[[#This Row],[Pred_7]]</f>
        <v>2242.6440726431574</v>
      </c>
      <c r="BA358" s="9">
        <f>ABS(Table6[[#This Row],[Red_7]]/Table6[[#This Row],[sales]])</f>
        <v>0.99735264674516588</v>
      </c>
      <c r="BB358" s="9">
        <f>'[1]8'!O$22+'[1]8'!O$28*Table6[[#This Row],[LNRADIOLING]]+'[1]8'!O$23*Table6[[#This Row],[DL_DUM]]+'[1]8'!O$24*Table6[[#This Row],[CT_DUM]]+'[1]8'!O$25*Table6[[#This Row],[PA_DUM]]+'[1]8'!O$26*Table6[[#This Row],[NY_DUM]]+'[1]8'!O$27*Table6[[#This Row],[NJ_DUM]]</f>
        <v>8.2799173890477675</v>
      </c>
      <c r="BC358" s="9">
        <f>Table6[[#This Row],[sales]]-Table6[[#This Row],[Pred_8]]</f>
        <v>2240.3169855840056</v>
      </c>
      <c r="BD358" s="9">
        <f>ABS(Table6[[#This Row],[Red_8]]/Table6[[#This Row],[sales]])</f>
        <v>0.99631774046379762</v>
      </c>
      <c r="BE358" s="9">
        <f>'[1]9'!M$19+'[1]9'!M$21*Table6[[#This Row],[LNONLINE]]+'[1]9'!M$20*Table6[[#This Row],[DL_DUM]]+'[1]9'!M$22*Table6[[#This Row],[CT_DUM]]+'[1]9'!M$23*Table6[[#This Row],[PA_DUM]]+'[1]9'!M$24*Table6[[#This Row],[NY_DUM]]+'[1]9'!M$25*Table6[[#This Row],[NJ_DUM]]</f>
        <v>8.0754118916076152</v>
      </c>
      <c r="BF358" s="9">
        <f>Table6[[#This Row],[sales]]-Table6[[#This Row],[Pred_9]]</f>
        <v>2240.5214910814457</v>
      </c>
      <c r="BG358" s="9">
        <f>ABS(Table6[[#This Row],[Red_9]]/Table6[[#This Row],[sales]])</f>
        <v>0.99640868851107534</v>
      </c>
      <c r="BH358" s="9">
        <f>'[1]10'!P$22+'[1]10'!P$30*Table6[[#This Row],[LNTV]]+'[1]10'!P$29*Table6[[#This Row],[LNRADIOLING]]+'[1]10'!P$24*Table6[[#This Row],[LNONLINELING]]+'[1]10'!P$23*Table6[[#This Row],[DL_DUM]]+'[1]10'!P$25*Table6[[#This Row],[CT_DUM]]+'[1]10'!P$26*Table6[[#This Row],[PA_DUM]]+'[1]10'!P$27*Table6[[#This Row],[NY_DUM]]+'[1]10'!P$28*Table6[[#This Row],[NJ_DUM]]</f>
        <v>8.0640002977531751</v>
      </c>
      <c r="BI358" s="9">
        <f>Table6[[#This Row],[sales]]-Table6[[#This Row],[Pred_10]]</f>
        <v>2240.5329026753002</v>
      </c>
      <c r="BJ358" s="45">
        <f>ABS(Table6[[#This Row],[Red_10]]/Table6[[#This Row],[sales]])</f>
        <v>0.99641376349531974</v>
      </c>
      <c r="BK358" s="9">
        <f>'[1]11'!P$32+'[1]11'!P$40*Table6[[#This Row],[LNONLINELING]]+'[1]11'!P$39*Table6[[#This Row],[LNRADIOLING]]+'[1]11'!P$38*Table6[[#This Row],[LNTVLING]]+'[1]11'!P$33*Table6[[#This Row],[DL_DUM]]+'[1]11'!P$34*Table6[[#This Row],[CT_DUM]]+'[1]11'!P$35*Table6[[#This Row],[PA_DUM]]+'[1]11'!P$36*Table6[[#This Row],[NY_DUM]]+'[1]11'!P$37*Table6[[#This Row],[NJ_DUM]]</f>
        <v>8.0192760286607463</v>
      </c>
      <c r="BL358" s="9">
        <f>Table6[[#This Row],[sales]]-Table6[[#This Row],[ Pred_11]]</f>
        <v>2240.5776269443923</v>
      </c>
      <c r="BM358" s="47">
        <f>ABS(Table6[[#This Row],[ Red_11]]/Table6[[#This Row],[sales]])</f>
        <v>0.99643365335153755</v>
      </c>
      <c r="BN358" s="9">
        <f>'[1]12'!K$22+'[1]12'!K$28*Table6[[#This Row],[COMBINE LN LING]]+'[1]12'!K$23*Table6[[#This Row],[DL_DUM]]+'[1]12'!K$24*Table6[[#This Row],[CT_DUM]]+'[1]12'!K$25*Table6[[#This Row],[PA_DUM]]+'[1]12'!K$26*Table6[[#This Row],[NY_DUM]]+'[1]12'!K$27*Table6[[#This Row],[NJ_DUM]]</f>
        <v>8.1966873878210862</v>
      </c>
      <c r="BO358" s="9">
        <f>Table6[[#This Row],[sales]]-Table6[[#This Row],[ Pred_12]]</f>
        <v>2240.4002155852322</v>
      </c>
      <c r="BP358" s="47">
        <f>ABS(Table6[[#This Row],[ Red_12]]/Table6[[#This Row],[sales]])</f>
        <v>0.99635475465745615</v>
      </c>
      <c r="BQ358">
        <f>LN(G358+'2019 Totals and Calculations'!C$18)</f>
        <v>7.4947980968357371</v>
      </c>
      <c r="BR358">
        <f>LN(Table6[[#This Row],[PROF RADIO]]+'2019 Totals and Calculations'!D$18)</f>
        <v>5.6293084121991805</v>
      </c>
      <c r="BS358">
        <f>LN(Table6[[#This Row],[ONLINE LINGERING]]+'2019 Totals and Calculations'!E$18)</f>
        <v>5.027022036396823</v>
      </c>
      <c r="BT358">
        <f>MONTH(Table6[[#This Row],[Date]])</f>
        <v>10</v>
      </c>
      <c r="BU358">
        <f t="shared" si="148"/>
        <v>0</v>
      </c>
      <c r="BV358">
        <f t="shared" si="149"/>
        <v>0</v>
      </c>
      <c r="BW358">
        <f t="shared" si="150"/>
        <v>0</v>
      </c>
      <c r="BX358">
        <f t="shared" si="151"/>
        <v>0</v>
      </c>
      <c r="BY358">
        <f t="shared" si="152"/>
        <v>0</v>
      </c>
      <c r="BZ358">
        <f t="shared" si="153"/>
        <v>0</v>
      </c>
      <c r="CA358">
        <f t="shared" si="154"/>
        <v>0</v>
      </c>
      <c r="CB358">
        <f t="shared" si="155"/>
        <v>0</v>
      </c>
      <c r="CC358">
        <f t="shared" si="156"/>
        <v>0</v>
      </c>
      <c r="CD358">
        <f t="shared" si="157"/>
        <v>1</v>
      </c>
      <c r="CE358">
        <f t="shared" si="158"/>
        <v>0</v>
      </c>
      <c r="CF358">
        <f t="shared" si="159"/>
        <v>0</v>
      </c>
      <c r="CG358">
        <f t="shared" si="160"/>
        <v>43</v>
      </c>
      <c r="CH35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2232.4028654778699</v>
      </c>
      <c r="CI358" s="79">
        <f>Table6[[#This Row],[sales]]-CH358</f>
        <v>16.194037495183238</v>
      </c>
      <c r="CJ358">
        <f>ABS(Table6[[#This Row],[sales]]-CH358)/Table6[[#This Row],[sales]]</f>
        <v>7.2018410564258012E-3</v>
      </c>
      <c r="CK35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2258.761759743667</v>
      </c>
      <c r="CL358" s="79">
        <f>Table6[[#This Row],[sales]]-CK358</f>
        <v>-10.164856770613824</v>
      </c>
      <c r="CM358">
        <f>ABS(Table6[[#This Row],[sales]]-CK358)/Table6[[#This Row],[sales]]</f>
        <v>4.5205331187524265E-3</v>
      </c>
      <c r="CN35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1963.5510210132602</v>
      </c>
      <c r="CO358" s="79">
        <f>Table6[[#This Row],[sales]]-CN358</f>
        <v>285.04588195979295</v>
      </c>
      <c r="CP358">
        <f>ABS(Table6[[#This Row],[sales]]-CN358)/Table6[[#This Row],[sales]]</f>
        <v>0.12676610982738193</v>
      </c>
      <c r="CQ35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1891.5006984435333</v>
      </c>
      <c r="CR358" s="79">
        <f>Table6[[#This Row],[sales]]-CQ358</f>
        <v>357.09620452951981</v>
      </c>
      <c r="CS358">
        <f>ABS(Table6[[#This Row],[sales]]-CQ358)/Table6[[#This Row],[sales]]</f>
        <v>0.15880845697927176</v>
      </c>
    </row>
    <row r="359" spans="1:97" x14ac:dyDescent="0.2">
      <c r="A359">
        <v>358</v>
      </c>
      <c r="B359" t="s">
        <v>480</v>
      </c>
      <c r="C359" s="5">
        <v>43037</v>
      </c>
      <c r="D359" s="6">
        <v>1485.1846719138398</v>
      </c>
      <c r="E359" s="8">
        <f>YEAR(Table6[[#This Row],[Date]])</f>
        <v>2017</v>
      </c>
      <c r="F359" s="6">
        <f>Table6[[#This Row],[TV_State]]+Table6[[#This Row],[Radio_State]]+Table6[[#This Row],[Online]]</f>
        <v>1815.2257101169155</v>
      </c>
      <c r="G359" s="6">
        <f t="shared" si="135"/>
        <v>1451.7480430105097</v>
      </c>
      <c r="H359" s="6">
        <f>LN(Table6[[#This Row],[PROF TV LING]])</f>
        <v>7.2805236562302484</v>
      </c>
      <c r="I359" s="6">
        <f t="shared" si="136"/>
        <v>7.3032944016960988</v>
      </c>
      <c r="J359" s="6">
        <v>220.02735880205037</v>
      </c>
      <c r="K359" s="6">
        <f t="shared" si="141"/>
        <v>217.87022873495459</v>
      </c>
      <c r="L359" s="6">
        <f>0.5*J358+0.5*Table6[[#This Row],[Radio_State]]</f>
        <v>218.93811445154518</v>
      </c>
      <c r="M359" s="6">
        <f>LN(Table6[[#This Row],[RADIO LINGERING ]])</f>
        <v>5.388789107469532</v>
      </c>
      <c r="N359" s="6">
        <f t="shared" si="137"/>
        <v>5.3937518968116605</v>
      </c>
      <c r="O359" s="6">
        <v>110.01367940102519</v>
      </c>
      <c r="P359" s="6">
        <f t="shared" si="138"/>
        <v>117.19735644866279</v>
      </c>
      <c r="Q359" s="6">
        <f>0.3*O358+0.7*Table6[[#This Row],[Online]]</f>
        <v>109.68690609587361</v>
      </c>
      <c r="R359" s="6">
        <f>LN(Table6[[#This Row],[ONLINE LINGERING]])</f>
        <v>4.6976299991349721</v>
      </c>
      <c r="S359" s="6">
        <f t="shared" si="139"/>
        <v>4.7006047162517151</v>
      </c>
      <c r="T359" s="6">
        <v>2291.0726097898137</v>
      </c>
      <c r="U359" s="6">
        <f t="shared" si="140"/>
        <v>7.736775375443111</v>
      </c>
      <c r="V359" s="8">
        <f>YEAR(Table6[[#This Row],[Date]])</f>
        <v>2017</v>
      </c>
      <c r="W359" s="8">
        <f>WEEKNUM(Table6[[#This Row],[Date]])</f>
        <v>44</v>
      </c>
      <c r="X359" t="s">
        <v>524</v>
      </c>
      <c r="Y359" s="9">
        <f>Table6[[#This Row],[LNTVLING]]+Table6[[#This Row],[LNRADIOLING]]+Table6[[#This Row],[LNONLINELING]]</f>
        <v>17.366942762834753</v>
      </c>
      <c r="Z359">
        <f t="shared" si="161"/>
        <v>1</v>
      </c>
      <c r="AA359">
        <f t="shared" si="142"/>
        <v>0</v>
      </c>
      <c r="AB359">
        <f t="shared" si="143"/>
        <v>0</v>
      </c>
      <c r="AC359">
        <f t="shared" si="144"/>
        <v>1</v>
      </c>
      <c r="AD359">
        <f t="shared" si="145"/>
        <v>0</v>
      </c>
      <c r="AE359">
        <f t="shared" si="146"/>
        <v>0</v>
      </c>
      <c r="AF359">
        <f t="shared" si="147"/>
        <v>0</v>
      </c>
      <c r="AG359" s="9">
        <f>'[1]1'!J$20+'[1]1'!J$21*Table6[[#This Row],[TV_State]]</f>
        <v>2790.3061993468509</v>
      </c>
      <c r="AH359" s="9">
        <f>Table6[[#This Row],[sales]]-Table6[[#This Row],[Pred_1]]</f>
        <v>-499.23358955703725</v>
      </c>
      <c r="AI359">
        <f>ABS(Table6[[#This Row],[Res_1]])/Table6[[#This Row],[sales]]</f>
        <v>0.21790387062540006</v>
      </c>
      <c r="AJ359" s="9">
        <f>'[1]2'!J$20+'[1]2'!J$21*Table6[[#This Row],[Radio_State]]</f>
        <v>2680.2139686469709</v>
      </c>
      <c r="AK359" s="9">
        <f>Table6[[#This Row],[sales]]-Table6[[#This Row],[ Pred_2 ]]</f>
        <v>-389.14135885715723</v>
      </c>
      <c r="AL359">
        <f>ABS(Table6[[#This Row],[ Res_2 ]])/Table6[[#This Row],[sales]]</f>
        <v>0.16985116804868861</v>
      </c>
      <c r="AM359" s="10">
        <f>'[1]3'!J$20+'[1]3'!J$21*Data!O359</f>
        <v>2436.3145370879488</v>
      </c>
      <c r="AN359" s="9">
        <f>Table6[[#This Row],[sales]]-Table6[[#This Row],[Pred_3]]</f>
        <v>-145.24192729813512</v>
      </c>
      <c r="AO359" s="9">
        <f>ABS(Table6[[#This Row],[Res_3]])/Table6[[#This Row],[sales]]</f>
        <v>6.3394729035436304E-2</v>
      </c>
      <c r="AP359" s="9">
        <f>'[1]4'!L$21+'[1]4'!L$27*Table6[[#This Row],[TV_State]]+'[1]4'!L$22*Table6[[#This Row],[NJ_DUM]]+'[1]4'!L$23*Table6[[#This Row],[NY_DUM]]+'[1]4'!L$24*Table6[[#This Row],[PA_DUM]]+'[1]4'!L$25*Table6[[#This Row],[CT_DUM]]+'[1]4'!L$26*Table6[[#This Row],[DL_DUM]]</f>
        <v>565.43298702438165</v>
      </c>
      <c r="AQ359" s="9">
        <f>Table6[[#This Row],[sales]]-Table6[[#This Row],[Pred_4]]</f>
        <v>1725.639622765432</v>
      </c>
      <c r="AR359">
        <f>ABS(Table6[[#This Row],[Res_4]]/Table6[[#This Row],[sales]])</f>
        <v>0.75320162939914193</v>
      </c>
      <c r="AS359" s="9">
        <f>'[1]5'!L$20+'[1]5'!L$26*Table6[[#This Row],[Radio_State]]+'[1]5'!L$21*Table6[[#This Row],[NJ_DUM]]+'[1]5'!L$22*Table6[[#This Row],[NY_DUM]]+'[1]5'!L$23*Table6[[#This Row],[PA_DUM]]+'[1]5'!L$24*Table6[[#This Row],[CT_DUM]]+'[1]5'!L$25*Table6[[#This Row],[DL_DUM]]</f>
        <v>583.99069057054112</v>
      </c>
      <c r="AT359" s="9">
        <f>Table6[[#This Row],[sales]]-Table6[[#This Row],[Pred_5]]</f>
        <v>1707.0819192192725</v>
      </c>
      <c r="AU359" s="9">
        <f>ABS(Table6[[#This Row],[Red_5]]/Table6[[#This Row],[sales]])</f>
        <v>0.74510162267440438</v>
      </c>
      <c r="AV359" s="9">
        <f>'[1]6'!L$20+'[1]6'!L$26*Table6[[#This Row],[Online]]+'[1]6'!L$21*Table6[[#This Row],[NJ_DUM]]+'[1]6'!L$22*Table6[[#This Row],[NY_DUM]]+'[1]6'!L$23*Table6[[#This Row],[PA_DUM]]+'[1]6'!L$24*Table6[[#This Row],[CT_DUM]]+'[1]6'!L$25*Table6[[#This Row],[DL_DUM]]</f>
        <v>472.85406887071753</v>
      </c>
      <c r="AW359" s="9">
        <f>Table6[[#This Row],[sales]]-Table6[[#This Row],[Pred_6]]</f>
        <v>1818.2185409190961</v>
      </c>
      <c r="AX359" s="9">
        <f>ABS(Table6[[#This Row],[Red_6]]/Table6[[#This Row],[sales]])</f>
        <v>0.79361017767389841</v>
      </c>
      <c r="AY359" s="9">
        <f>'[1]7'!L$21+'[1]7'!L$27*Table6[[#This Row],[LNTV]]+'[1]7'!L$22*Table6[[#This Row],[NJ_DUM]]+'[1]7'!L$23*Table6[[#This Row],[NY_DUM]]+'[1]7'!L$24*Table6[[#This Row],[PA_DUM]]+'[1]7'!L$25*Table6[[#This Row],[CT_DUM]]+'[1]7'!L$26*Table6[[#This Row],[DL_DUM]]</f>
        <v>5.9539316771857544</v>
      </c>
      <c r="AZ359" s="9">
        <f>Table6[[#This Row],[sales]]-Table6[[#This Row],[Pred_7]]</f>
        <v>2285.118678112628</v>
      </c>
      <c r="BA359" s="9">
        <f>ABS(Table6[[#This Row],[Red_7]]/Table6[[#This Row],[sales]])</f>
        <v>0.99740124706142252</v>
      </c>
      <c r="BB359" s="9">
        <f>'[1]8'!O$22+'[1]8'!O$28*Table6[[#This Row],[LNRADIOLING]]+'[1]8'!O$23*Table6[[#This Row],[DL_DUM]]+'[1]8'!O$24*Table6[[#This Row],[CT_DUM]]+'[1]8'!O$25*Table6[[#This Row],[PA_DUM]]+'[1]8'!O$26*Table6[[#This Row],[NY_DUM]]+'[1]8'!O$27*Table6[[#This Row],[NJ_DUM]]</f>
        <v>8.2806272550515434</v>
      </c>
      <c r="BC359" s="9">
        <f>Table6[[#This Row],[sales]]-Table6[[#This Row],[Pred_8]]</f>
        <v>2282.7919825347622</v>
      </c>
      <c r="BD359" s="9">
        <f>ABS(Table6[[#This Row],[Red_8]]/Table6[[#This Row],[sales]])</f>
        <v>0.99638569846295222</v>
      </c>
      <c r="BE359" s="9">
        <f>'[1]9'!M$19+'[1]9'!M$21*Table6[[#This Row],[LNONLINE]]+'[1]9'!M$20*Table6[[#This Row],[DL_DUM]]+'[1]9'!M$22*Table6[[#This Row],[CT_DUM]]+'[1]9'!M$23*Table6[[#This Row],[PA_DUM]]+'[1]9'!M$24*Table6[[#This Row],[NY_DUM]]+'[1]9'!M$25*Table6[[#This Row],[NJ_DUM]]</f>
        <v>8.0785623399389479</v>
      </c>
      <c r="BF359" s="9">
        <f>Table6[[#This Row],[sales]]-Table6[[#This Row],[Pred_9]]</f>
        <v>2282.9940474498749</v>
      </c>
      <c r="BG359" s="9">
        <f>ABS(Table6[[#This Row],[Red_9]]/Table6[[#This Row],[sales]])</f>
        <v>0.99647389510685136</v>
      </c>
      <c r="BH359" s="9">
        <f>'[1]10'!P$22+'[1]10'!P$30*Table6[[#This Row],[LNTV]]+'[1]10'!P$29*Table6[[#This Row],[LNRADIOLING]]+'[1]10'!P$24*Table6[[#This Row],[LNONLINELING]]+'[1]10'!P$23*Table6[[#This Row],[DL_DUM]]+'[1]10'!P$25*Table6[[#This Row],[CT_DUM]]+'[1]10'!P$26*Table6[[#This Row],[PA_DUM]]+'[1]10'!P$27*Table6[[#This Row],[NY_DUM]]+'[1]10'!P$28*Table6[[#This Row],[NJ_DUM]]</f>
        <v>8.0658113810293948</v>
      </c>
      <c r="BI359" s="9">
        <f>Table6[[#This Row],[sales]]-Table6[[#This Row],[Pred_10]]</f>
        <v>2283.0067984087841</v>
      </c>
      <c r="BJ359" s="45">
        <f>ABS(Table6[[#This Row],[Red_10]]/Table6[[#This Row],[sales]])</f>
        <v>0.9964794606043631</v>
      </c>
      <c r="BK359" s="9">
        <f>'[1]11'!P$32+'[1]11'!P$40*Table6[[#This Row],[LNONLINELING]]+'[1]11'!P$39*Table6[[#This Row],[LNRADIOLING]]+'[1]11'!P$38*Table6[[#This Row],[LNTVLING]]+'[1]11'!P$33*Table6[[#This Row],[DL_DUM]]+'[1]11'!P$34*Table6[[#This Row],[CT_DUM]]+'[1]11'!P$35*Table6[[#This Row],[PA_DUM]]+'[1]11'!P$36*Table6[[#This Row],[NY_DUM]]+'[1]11'!P$37*Table6[[#This Row],[NJ_DUM]]</f>
        <v>8.0204065614275297</v>
      </c>
      <c r="BL359" s="9">
        <f>Table6[[#This Row],[sales]]-Table6[[#This Row],[ Pred_11]]</f>
        <v>2283.0522032283861</v>
      </c>
      <c r="BM359" s="47">
        <f>ABS(Table6[[#This Row],[ Red_11]]/Table6[[#This Row],[sales]])</f>
        <v>0.99649927875390931</v>
      </c>
      <c r="BN359" s="9">
        <f>'[1]12'!K$22+'[1]12'!K$28*Table6[[#This Row],[COMBINE LN LING]]+'[1]12'!K$23*Table6[[#This Row],[DL_DUM]]+'[1]12'!K$24*Table6[[#This Row],[CT_DUM]]+'[1]12'!K$25*Table6[[#This Row],[PA_DUM]]+'[1]12'!K$26*Table6[[#This Row],[NY_DUM]]+'[1]12'!K$27*Table6[[#This Row],[NJ_DUM]]</f>
        <v>8.1995571944835213</v>
      </c>
      <c r="BO359" s="9">
        <f>Table6[[#This Row],[sales]]-Table6[[#This Row],[ Pred_12]]</f>
        <v>2282.8730525953301</v>
      </c>
      <c r="BP359" s="47">
        <f>ABS(Table6[[#This Row],[ Red_12]]/Table6[[#This Row],[sales]])</f>
        <v>0.99642108366210369</v>
      </c>
      <c r="BQ359">
        <f>LN(G359+'2019 Totals and Calculations'!C$18)</f>
        <v>7.5027335538121367</v>
      </c>
      <c r="BR359">
        <f>LN(Table6[[#This Row],[PROF RADIO]]+'2019 Totals and Calculations'!D$18)</f>
        <v>5.6370249422392469</v>
      </c>
      <c r="BS359">
        <f>LN(Table6[[#This Row],[ONLINE LINGERING]]+'2019 Totals and Calculations'!E$18)</f>
        <v>5.0341191776002097</v>
      </c>
      <c r="BT359">
        <f>MONTH(Table6[[#This Row],[Date]])</f>
        <v>10</v>
      </c>
      <c r="BU359">
        <f t="shared" si="148"/>
        <v>0</v>
      </c>
      <c r="BV359">
        <f t="shared" si="149"/>
        <v>0</v>
      </c>
      <c r="BW359">
        <f t="shared" si="150"/>
        <v>0</v>
      </c>
      <c r="BX359">
        <f t="shared" si="151"/>
        <v>0</v>
      </c>
      <c r="BY359">
        <f t="shared" si="152"/>
        <v>0</v>
      </c>
      <c r="BZ359">
        <f t="shared" si="153"/>
        <v>0</v>
      </c>
      <c r="CA359">
        <f t="shared" si="154"/>
        <v>0</v>
      </c>
      <c r="CB359">
        <f t="shared" si="155"/>
        <v>0</v>
      </c>
      <c r="CC359">
        <f t="shared" si="156"/>
        <v>0</v>
      </c>
      <c r="CD359">
        <f t="shared" si="157"/>
        <v>1</v>
      </c>
      <c r="CE359">
        <f t="shared" si="158"/>
        <v>0</v>
      </c>
      <c r="CF359">
        <f t="shared" si="159"/>
        <v>0</v>
      </c>
      <c r="CG359">
        <f t="shared" si="160"/>
        <v>44</v>
      </c>
      <c r="CH35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2243.746499957841</v>
      </c>
      <c r="CI359" s="79">
        <f>Table6[[#This Row],[sales]]-CH359</f>
        <v>47.326109831972644</v>
      </c>
      <c r="CJ359">
        <f>ABS(Table6[[#This Row],[sales]]-CH359)/Table6[[#This Row],[sales]]</f>
        <v>2.0656748123017547E-2</v>
      </c>
      <c r="CK35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2269.2476068784185</v>
      </c>
      <c r="CL359" s="79">
        <f>Table6[[#This Row],[sales]]-CK359</f>
        <v>21.825002911395131</v>
      </c>
      <c r="CM359">
        <f>ABS(Table6[[#This Row],[sales]]-CK359)/Table6[[#This Row],[sales]]</f>
        <v>9.526107037435793E-3</v>
      </c>
      <c r="CN35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1972.7454965915458</v>
      </c>
      <c r="CO359" s="79">
        <f>Table6[[#This Row],[sales]]-CN359</f>
        <v>318.32711319826785</v>
      </c>
      <c r="CP359">
        <f>ABS(Table6[[#This Row],[sales]]-CN359)/Table6[[#This Row],[sales]]</f>
        <v>0.13894239398526598</v>
      </c>
      <c r="CQ35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1904.1983905855511</v>
      </c>
      <c r="CR359" s="79">
        <f>Table6[[#This Row],[sales]]-CQ359</f>
        <v>386.87421920426254</v>
      </c>
      <c r="CS359">
        <f>ABS(Table6[[#This Row],[sales]]-CQ359)/Table6[[#This Row],[sales]]</f>
        <v>0.16886161422869742</v>
      </c>
    </row>
    <row r="360" spans="1:97" x14ac:dyDescent="0.2">
      <c r="A360">
        <v>359</v>
      </c>
      <c r="B360" t="s">
        <v>480</v>
      </c>
      <c r="C360" s="5">
        <v>43044</v>
      </c>
      <c r="D360" s="6">
        <v>1500.0365186329782</v>
      </c>
      <c r="E360" s="8">
        <f>YEAR(Table6[[#This Row],[Date]])</f>
        <v>2017</v>
      </c>
      <c r="F360" s="6">
        <f>Table6[[#This Row],[TV_State]]+Table6[[#This Row],[Radio_State]]+Table6[[#This Row],[Online]]</f>
        <v>1833.3779672180844</v>
      </c>
      <c r="G360" s="6">
        <f t="shared" si="135"/>
        <v>1466.2345856972502</v>
      </c>
      <c r="H360" s="6">
        <f>LN(Table6[[#This Row],[PROF TV LING]])</f>
        <v>7.290452887173978</v>
      </c>
      <c r="I360" s="6">
        <f t="shared" si="136"/>
        <v>7.3132447325492675</v>
      </c>
      <c r="J360" s="6">
        <v>222.22763239007085</v>
      </c>
      <c r="K360" s="6">
        <f t="shared" si="141"/>
        <v>220.04893056251274</v>
      </c>
      <c r="L360" s="6">
        <f>0.5*J359+0.5*Table6[[#This Row],[Radio_State]]</f>
        <v>221.12749559606061</v>
      </c>
      <c r="M360" s="6">
        <f>LN(Table6[[#This Row],[RADIO LINGERING ]])</f>
        <v>5.3987394383226999</v>
      </c>
      <c r="N360" s="6">
        <f t="shared" si="137"/>
        <v>5.4037022276648283</v>
      </c>
      <c r="O360" s="6">
        <v>111.11381619503544</v>
      </c>
      <c r="P360" s="6">
        <f t="shared" si="138"/>
        <v>112.93887827112363</v>
      </c>
      <c r="Q360" s="6">
        <f>0.3*O359+0.7*Table6[[#This Row],[Online]]</f>
        <v>110.78377515683235</v>
      </c>
      <c r="R360" s="6">
        <f>LN(Table6[[#This Row],[ONLINE LINGERING]])</f>
        <v>4.7075803299881409</v>
      </c>
      <c r="S360" s="6">
        <f t="shared" si="139"/>
        <v>4.7105550471048838</v>
      </c>
      <c r="T360" s="6">
        <v>1882.8234577730718</v>
      </c>
      <c r="U360" s="6">
        <f t="shared" si="140"/>
        <v>7.5405277684323107</v>
      </c>
      <c r="V360" s="8">
        <f>YEAR(Table6[[#This Row],[Date]])</f>
        <v>2017</v>
      </c>
      <c r="W360" s="8">
        <f>WEEKNUM(Table6[[#This Row],[Date]])</f>
        <v>45</v>
      </c>
      <c r="X360" t="s">
        <v>525</v>
      </c>
      <c r="Y360" s="9">
        <f>Table6[[#This Row],[LNTVLING]]+Table6[[#This Row],[LNRADIOLING]]+Table6[[#This Row],[LNONLINELING]]</f>
        <v>17.396772655484817</v>
      </c>
      <c r="Z360">
        <f t="shared" si="161"/>
        <v>1</v>
      </c>
      <c r="AA360">
        <f t="shared" si="142"/>
        <v>0</v>
      </c>
      <c r="AB360">
        <f t="shared" si="143"/>
        <v>0</v>
      </c>
      <c r="AC360">
        <f t="shared" si="144"/>
        <v>1</v>
      </c>
      <c r="AD360">
        <f t="shared" si="145"/>
        <v>0</v>
      </c>
      <c r="AE360">
        <f t="shared" si="146"/>
        <v>0</v>
      </c>
      <c r="AF360">
        <f t="shared" si="147"/>
        <v>0</v>
      </c>
      <c r="AG360" s="9">
        <f>'[1]1'!J$20+'[1]1'!J$21*Table6[[#This Row],[TV_State]]</f>
        <v>2804.9119358857561</v>
      </c>
      <c r="AH360" s="9">
        <f>Table6[[#This Row],[sales]]-Table6[[#This Row],[Pred_1]]</f>
        <v>-922.08847811268424</v>
      </c>
      <c r="AI360">
        <f>ABS(Table6[[#This Row],[Res_1]])/Table6[[#This Row],[sales]]</f>
        <v>0.48973708836371393</v>
      </c>
      <c r="AJ360" s="9">
        <f>'[1]2'!J$20+'[1]2'!J$21*Table6[[#This Row],[Radio_State]]</f>
        <v>2689.8732902934653</v>
      </c>
      <c r="AK360" s="9">
        <f>Table6[[#This Row],[sales]]-Table6[[#This Row],[ Pred_2 ]]</f>
        <v>-807.04983252039347</v>
      </c>
      <c r="AL360">
        <f>ABS(Table6[[#This Row],[ Res_2 ]])/Table6[[#This Row],[sales]]</f>
        <v>0.42863808031951106</v>
      </c>
      <c r="AM360" s="10">
        <f>'[1]3'!J$20+'[1]3'!J$21*Data!O360</f>
        <v>2442.6703806415799</v>
      </c>
      <c r="AN360" s="9">
        <f>Table6[[#This Row],[sales]]-Table6[[#This Row],[Pred_3]]</f>
        <v>-559.84692286850805</v>
      </c>
      <c r="AO360" s="9">
        <f>ABS(Table6[[#This Row],[Res_3]])/Table6[[#This Row],[sales]]</f>
        <v>0.2973443530019923</v>
      </c>
      <c r="AP360" s="9">
        <f>'[1]4'!L$21+'[1]4'!L$27*Table6[[#This Row],[TV_State]]+'[1]4'!L$22*Table6[[#This Row],[NJ_DUM]]+'[1]4'!L$23*Table6[[#This Row],[NY_DUM]]+'[1]4'!L$24*Table6[[#This Row],[PA_DUM]]+'[1]4'!L$25*Table6[[#This Row],[CT_DUM]]+'[1]4'!L$26*Table6[[#This Row],[DL_DUM]]</f>
        <v>568.70901695116709</v>
      </c>
      <c r="AQ360" s="9">
        <f>Table6[[#This Row],[sales]]-Table6[[#This Row],[Pred_4]]</f>
        <v>1314.1144408219047</v>
      </c>
      <c r="AR360">
        <f>ABS(Table6[[#This Row],[Res_4]]/Table6[[#This Row],[sales]])</f>
        <v>0.69794883604020241</v>
      </c>
      <c r="AS360" s="9">
        <f>'[1]5'!L$20+'[1]5'!L$26*Table6[[#This Row],[Radio_State]]+'[1]5'!L$21*Table6[[#This Row],[NJ_DUM]]+'[1]5'!L$22*Table6[[#This Row],[NY_DUM]]+'[1]5'!L$23*Table6[[#This Row],[PA_DUM]]+'[1]5'!L$24*Table6[[#This Row],[CT_DUM]]+'[1]5'!L$25*Table6[[#This Row],[DL_DUM]]</f>
        <v>587.86668219297599</v>
      </c>
      <c r="AT360" s="9">
        <f>Table6[[#This Row],[sales]]-Table6[[#This Row],[Pred_5]]</f>
        <v>1294.9567755800958</v>
      </c>
      <c r="AU360" s="9">
        <f>ABS(Table6[[#This Row],[Red_5]]/Table6[[#This Row],[sales]])</f>
        <v>0.68777386973482835</v>
      </c>
      <c r="AV360" s="9">
        <f>'[1]6'!L$20+'[1]6'!L$26*Table6[[#This Row],[Online]]+'[1]6'!L$21*Table6[[#This Row],[NJ_DUM]]+'[1]6'!L$22*Table6[[#This Row],[NY_DUM]]+'[1]6'!L$23*Table6[[#This Row],[PA_DUM]]+'[1]6'!L$24*Table6[[#This Row],[CT_DUM]]+'[1]6'!L$25*Table6[[#This Row],[DL_DUM]]</f>
        <v>477.64214757128929</v>
      </c>
      <c r="AW360" s="9">
        <f>Table6[[#This Row],[sales]]-Table6[[#This Row],[Pred_6]]</f>
        <v>1405.1813102017825</v>
      </c>
      <c r="AX360" s="9">
        <f>ABS(Table6[[#This Row],[Red_6]]/Table6[[#This Row],[sales]])</f>
        <v>0.74631602044292278</v>
      </c>
      <c r="AY360" s="9">
        <f>'[1]7'!L$21+'[1]7'!L$27*Table6[[#This Row],[LNTV]]+'[1]7'!L$22*Table6[[#This Row],[NJ_DUM]]+'[1]7'!L$23*Table6[[#This Row],[NY_DUM]]+'[1]7'!L$24*Table6[[#This Row],[PA_DUM]]+'[1]7'!L$25*Table6[[#This Row],[CT_DUM]]+'[1]7'!L$26*Table6[[#This Row],[DL_DUM]]</f>
        <v>5.955033024475755</v>
      </c>
      <c r="AZ360" s="9">
        <f>Table6[[#This Row],[sales]]-Table6[[#This Row],[Pred_7]]</f>
        <v>1876.868424748596</v>
      </c>
      <c r="BA360" s="9">
        <f>ABS(Table6[[#This Row],[Red_7]]/Table6[[#This Row],[sales]])</f>
        <v>0.99683717929055382</v>
      </c>
      <c r="BB360" s="9">
        <f>'[1]8'!O$22+'[1]8'!O$28*Table6[[#This Row],[LNRADIOLING]]+'[1]8'!O$23*Table6[[#This Row],[DL_DUM]]+'[1]8'!O$24*Table6[[#This Row],[CT_DUM]]+'[1]8'!O$25*Table6[[#This Row],[PA_DUM]]+'[1]8'!O$26*Table6[[#This Row],[NY_DUM]]+'[1]8'!O$27*Table6[[#This Row],[NJ_DUM]]</f>
        <v>8.281337121055321</v>
      </c>
      <c r="BC360" s="9">
        <f>Table6[[#This Row],[sales]]-Table6[[#This Row],[Pred_8]]</f>
        <v>1874.5421206520166</v>
      </c>
      <c r="BD360" s="9">
        <f>ABS(Table6[[#This Row],[Red_8]]/Table6[[#This Row],[sales]])</f>
        <v>0.99560163907727706</v>
      </c>
      <c r="BE360" s="9">
        <f>'[1]9'!M$19+'[1]9'!M$21*Table6[[#This Row],[LNONLINE]]+'[1]9'!M$20*Table6[[#This Row],[DL_DUM]]+'[1]9'!M$22*Table6[[#This Row],[CT_DUM]]+'[1]9'!M$23*Table6[[#This Row],[PA_DUM]]+'[1]9'!M$24*Table6[[#This Row],[NY_DUM]]+'[1]9'!M$25*Table6[[#This Row],[NJ_DUM]]</f>
        <v>8.0817127882702788</v>
      </c>
      <c r="BF360" s="9">
        <f>Table6[[#This Row],[sales]]-Table6[[#This Row],[Pred_9]]</f>
        <v>1874.7417449848015</v>
      </c>
      <c r="BG360" s="9">
        <f>ABS(Table6[[#This Row],[Red_9]]/Table6[[#This Row],[sales]])</f>
        <v>0.99570766300212288</v>
      </c>
      <c r="BH360" s="9">
        <f>'[1]10'!P$22+'[1]10'!P$30*Table6[[#This Row],[LNTV]]+'[1]10'!P$29*Table6[[#This Row],[LNRADIOLING]]+'[1]10'!P$24*Table6[[#This Row],[LNONLINELING]]+'[1]10'!P$23*Table6[[#This Row],[DL_DUM]]+'[1]10'!P$25*Table6[[#This Row],[CT_DUM]]+'[1]10'!P$26*Table6[[#This Row],[PA_DUM]]+'[1]10'!P$27*Table6[[#This Row],[NY_DUM]]+'[1]10'!P$28*Table6[[#This Row],[NJ_DUM]]</f>
        <v>8.0676224643056109</v>
      </c>
      <c r="BI360" s="9">
        <f>Table6[[#This Row],[sales]]-Table6[[#This Row],[Pred_10]]</f>
        <v>1874.7558353087661</v>
      </c>
      <c r="BJ360" s="45">
        <f>ABS(Table6[[#This Row],[Red_10]]/Table6[[#This Row],[sales]])</f>
        <v>0.99571514661611038</v>
      </c>
      <c r="BK360" s="9">
        <f>'[1]11'!P$32+'[1]11'!P$40*Table6[[#This Row],[LNONLINELING]]+'[1]11'!P$39*Table6[[#This Row],[LNRADIOLING]]+'[1]11'!P$38*Table6[[#This Row],[LNTVLING]]+'[1]11'!P$33*Table6[[#This Row],[DL_DUM]]+'[1]11'!P$34*Table6[[#This Row],[CT_DUM]]+'[1]11'!P$35*Table6[[#This Row],[PA_DUM]]+'[1]11'!P$36*Table6[[#This Row],[NY_DUM]]+'[1]11'!P$37*Table6[[#This Row],[NJ_DUM]]</f>
        <v>8.0215355181674663</v>
      </c>
      <c r="BL360" s="9">
        <f>Table6[[#This Row],[sales]]-Table6[[#This Row],[ Pred_11]]</f>
        <v>1874.8019222549044</v>
      </c>
      <c r="BM360" s="47">
        <f>ABS(Table6[[#This Row],[ Red_11]]/Table6[[#This Row],[sales]])</f>
        <v>0.99573962418778494</v>
      </c>
      <c r="BN360" s="9">
        <f>'[1]12'!K$22+'[1]12'!K$28*Table6[[#This Row],[COMBINE LN LING]]+'[1]12'!K$23*Table6[[#This Row],[DL_DUM]]+'[1]12'!K$24*Table6[[#This Row],[CT_DUM]]+'[1]12'!K$25*Table6[[#This Row],[PA_DUM]]+'[1]12'!K$26*Table6[[#This Row],[NY_DUM]]+'[1]12'!K$27*Table6[[#This Row],[NJ_DUM]]</f>
        <v>8.2024279003221086</v>
      </c>
      <c r="BO360" s="9">
        <f>Table6[[#This Row],[sales]]-Table6[[#This Row],[ Pred_12]]</f>
        <v>1874.6210298727497</v>
      </c>
      <c r="BP360" s="47">
        <f>ABS(Table6[[#This Row],[ Red_12]]/Table6[[#This Row],[sales]])</f>
        <v>0.99564354912487463</v>
      </c>
      <c r="BQ360">
        <f>LN(G360+'2019 Totals and Calculations'!C$18)</f>
        <v>7.5106922077870157</v>
      </c>
      <c r="BR360">
        <f>LN(Table6[[#This Row],[PROF RADIO]]+'2019 Totals and Calculations'!D$18)</f>
        <v>5.644758663805975</v>
      </c>
      <c r="BS360">
        <f>LN(Table6[[#This Row],[ONLINE LINGERING]]+'2019 Totals and Calculations'!E$18)</f>
        <v>5.0412365252151616</v>
      </c>
      <c r="BT360">
        <f>MONTH(Table6[[#This Row],[Date]])</f>
        <v>11</v>
      </c>
      <c r="BU360">
        <f t="shared" si="148"/>
        <v>0</v>
      </c>
      <c r="BV360">
        <f t="shared" si="149"/>
        <v>0</v>
      </c>
      <c r="BW360">
        <f t="shared" si="150"/>
        <v>0</v>
      </c>
      <c r="BX360">
        <f t="shared" si="151"/>
        <v>0</v>
      </c>
      <c r="BY360">
        <f t="shared" si="152"/>
        <v>0</v>
      </c>
      <c r="BZ360">
        <f t="shared" si="153"/>
        <v>0</v>
      </c>
      <c r="CA360">
        <f t="shared" si="154"/>
        <v>0</v>
      </c>
      <c r="CB360">
        <f t="shared" si="155"/>
        <v>0</v>
      </c>
      <c r="CC360">
        <f t="shared" si="156"/>
        <v>0</v>
      </c>
      <c r="CD360">
        <f t="shared" si="157"/>
        <v>0</v>
      </c>
      <c r="CE360">
        <f t="shared" si="158"/>
        <v>1</v>
      </c>
      <c r="CF360">
        <f t="shared" si="159"/>
        <v>0</v>
      </c>
      <c r="CG360">
        <f t="shared" si="160"/>
        <v>45</v>
      </c>
      <c r="CH36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2163.1974167808125</v>
      </c>
      <c r="CI360" s="79">
        <f>Table6[[#This Row],[sales]]-CH360</f>
        <v>-280.37395900774072</v>
      </c>
      <c r="CJ360">
        <f>ABS(Table6[[#This Row],[sales]]-CH360)/Table6[[#This Row],[sales]]</f>
        <v>0.14891144352925995</v>
      </c>
      <c r="CK36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2207.6034074741465</v>
      </c>
      <c r="CL360" s="79">
        <f>Table6[[#This Row],[sales]]-CK360</f>
        <v>-324.77994970107466</v>
      </c>
      <c r="CM360">
        <f>ABS(Table6[[#This Row],[sales]]-CK360)/Table6[[#This Row],[sales]]</f>
        <v>0.17249623078587059</v>
      </c>
      <c r="CN36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1998.0713744416335</v>
      </c>
      <c r="CO360" s="79">
        <f>Table6[[#This Row],[sales]]-CN360</f>
        <v>-115.24791666856163</v>
      </c>
      <c r="CP360">
        <f>ABS(Table6[[#This Row],[sales]]-CN360)/Table6[[#This Row],[sales]]</f>
        <v>6.1210155520832657E-2</v>
      </c>
      <c r="CQ36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1917.000634615923</v>
      </c>
      <c r="CR360" s="79">
        <f>Table6[[#This Row],[sales]]-CQ360</f>
        <v>-34.177176842851168</v>
      </c>
      <c r="CS360">
        <f>ABS(Table6[[#This Row],[sales]]-CQ360)/Table6[[#This Row],[sales]]</f>
        <v>1.8152087866631195E-2</v>
      </c>
    </row>
    <row r="361" spans="1:97" x14ac:dyDescent="0.2">
      <c r="A361">
        <v>360</v>
      </c>
      <c r="B361" t="s">
        <v>480</v>
      </c>
      <c r="C361" s="5">
        <v>43051</v>
      </c>
      <c r="D361" s="6">
        <v>1515.0368838193081</v>
      </c>
      <c r="E361" s="8">
        <f>YEAR(Table6[[#This Row],[Date]])</f>
        <v>2017</v>
      </c>
      <c r="F361" s="6">
        <f>Table6[[#This Row],[TV_State]]+Table6[[#This Row],[Radio_State]]+Table6[[#This Row],[Online]]</f>
        <v>1851.7117468902654</v>
      </c>
      <c r="G361" s="6">
        <f t="shared" si="135"/>
        <v>1480.8752751338675</v>
      </c>
      <c r="H361" s="6">
        <f>LN(Table6[[#This Row],[PROF TV LING]])</f>
        <v>7.3003885940663249</v>
      </c>
      <c r="I361" s="6">
        <f t="shared" si="136"/>
        <v>7.3231950634024354</v>
      </c>
      <c r="J361" s="6">
        <v>224.44990871397158</v>
      </c>
      <c r="K361" s="6">
        <f t="shared" si="141"/>
        <v>222.24941963824216</v>
      </c>
      <c r="L361" s="6">
        <f>0.5*J360+0.5*Table6[[#This Row],[Radio_State]]</f>
        <v>223.33877055202123</v>
      </c>
      <c r="M361" s="6">
        <f>LN(Table6[[#This Row],[RADIO LINGERING ]])</f>
        <v>5.4086897691758677</v>
      </c>
      <c r="N361" s="6">
        <f t="shared" si="137"/>
        <v>5.4136525585179971</v>
      </c>
      <c r="O361" s="6">
        <v>112.22495435698579</v>
      </c>
      <c r="P361" s="6">
        <f t="shared" si="138"/>
        <v>112.43913153122713</v>
      </c>
      <c r="Q361" s="6">
        <f>0.3*O360+0.7*Table6[[#This Row],[Online]]</f>
        <v>111.89161290840067</v>
      </c>
      <c r="R361" s="6">
        <f>LN(Table6[[#This Row],[ONLINE LINGERING]])</f>
        <v>4.7175306608413088</v>
      </c>
      <c r="S361" s="6">
        <f t="shared" si="139"/>
        <v>4.7205053779580517</v>
      </c>
      <c r="T361" s="6">
        <v>2053.1597582024779</v>
      </c>
      <c r="U361" s="6">
        <f t="shared" si="140"/>
        <v>7.6271352309433622</v>
      </c>
      <c r="V361" s="8">
        <f>YEAR(Table6[[#This Row],[Date]])</f>
        <v>2017</v>
      </c>
      <c r="W361" s="8">
        <f>WEEKNUM(Table6[[#This Row],[Date]])</f>
        <v>46</v>
      </c>
      <c r="X361" t="s">
        <v>526</v>
      </c>
      <c r="Y361" s="9">
        <f>Table6[[#This Row],[LNTVLING]]+Table6[[#This Row],[LNRADIOLING]]+Table6[[#This Row],[LNONLINELING]]</f>
        <v>17.426609024083501</v>
      </c>
      <c r="Z361">
        <f t="shared" si="161"/>
        <v>1</v>
      </c>
      <c r="AA361">
        <f t="shared" si="142"/>
        <v>0</v>
      </c>
      <c r="AB361">
        <f t="shared" si="143"/>
        <v>0</v>
      </c>
      <c r="AC361">
        <f t="shared" si="144"/>
        <v>1</v>
      </c>
      <c r="AD361">
        <f t="shared" si="145"/>
        <v>0</v>
      </c>
      <c r="AE361">
        <f t="shared" si="146"/>
        <v>0</v>
      </c>
      <c r="AF361">
        <f t="shared" si="147"/>
        <v>0</v>
      </c>
      <c r="AG361" s="9">
        <f>'[1]1'!J$20+'[1]1'!J$21*Table6[[#This Row],[TV_State]]</f>
        <v>2819.6637297900502</v>
      </c>
      <c r="AH361" s="9">
        <f>Table6[[#This Row],[sales]]-Table6[[#This Row],[Pred_1]]</f>
        <v>-766.50397158757232</v>
      </c>
      <c r="AI361">
        <f>ABS(Table6[[#This Row],[Res_1]])/Table6[[#This Row],[sales]]</f>
        <v>0.37332894750413353</v>
      </c>
      <c r="AJ361" s="9">
        <f>'[1]2'!J$20+'[1]2'!J$21*Table6[[#This Row],[Radio_State]]</f>
        <v>2699.6292051564251</v>
      </c>
      <c r="AK361" s="9">
        <f>Table6[[#This Row],[sales]]-Table6[[#This Row],[ Pred_2 ]]</f>
        <v>-646.46944695394723</v>
      </c>
      <c r="AL361">
        <f>ABS(Table6[[#This Row],[ Res_2 ]])/Table6[[#This Row],[sales]]</f>
        <v>0.31486563301821441</v>
      </c>
      <c r="AM361" s="10">
        <f>'[1]3'!J$20+'[1]3'!J$21*Data!O361</f>
        <v>2449.0897826307469</v>
      </c>
      <c r="AN361" s="9">
        <f>Table6[[#This Row],[sales]]-Table6[[#This Row],[Pred_3]]</f>
        <v>-395.93002442826901</v>
      </c>
      <c r="AO361" s="9">
        <f>ABS(Table6[[#This Row],[Res_3]])/Table6[[#This Row],[sales]]</f>
        <v>0.19283936520112885</v>
      </c>
      <c r="AP361" s="9">
        <f>'[1]4'!L$21+'[1]4'!L$27*Table6[[#This Row],[TV_State]]+'[1]4'!L$22*Table6[[#This Row],[NJ_DUM]]+'[1]4'!L$23*Table6[[#This Row],[NY_DUM]]+'[1]4'!L$24*Table6[[#This Row],[PA_DUM]]+'[1]4'!L$25*Table6[[#This Row],[CT_DUM]]+'[1]4'!L$26*Table6[[#This Row],[DL_DUM]]</f>
        <v>572.01780717722067</v>
      </c>
      <c r="AQ361" s="9">
        <f>Table6[[#This Row],[sales]]-Table6[[#This Row],[Pred_4]]</f>
        <v>1481.1419510252572</v>
      </c>
      <c r="AR361">
        <f>ABS(Table6[[#This Row],[Res_4]]/Table6[[#This Row],[sales]])</f>
        <v>0.72139634780392492</v>
      </c>
      <c r="AS361" s="9">
        <f>'[1]5'!L$20+'[1]5'!L$26*Table6[[#This Row],[Radio_State]]+'[1]5'!L$21*Table6[[#This Row],[NJ_DUM]]+'[1]5'!L$22*Table6[[#This Row],[NY_DUM]]+'[1]5'!L$23*Table6[[#This Row],[PA_DUM]]+'[1]5'!L$24*Table6[[#This Row],[CT_DUM]]+'[1]5'!L$25*Table6[[#This Row],[DL_DUM]]</f>
        <v>591.78143373163516</v>
      </c>
      <c r="AT361" s="9">
        <f>Table6[[#This Row],[sales]]-Table6[[#This Row],[Pred_5]]</f>
        <v>1461.3783244708427</v>
      </c>
      <c r="AU361" s="9">
        <f>ABS(Table6[[#This Row],[Red_5]]/Table6[[#This Row],[sales]])</f>
        <v>0.7117703912871669</v>
      </c>
      <c r="AV361" s="9">
        <f>'[1]6'!L$20+'[1]6'!L$26*Table6[[#This Row],[Online]]+'[1]6'!L$21*Table6[[#This Row],[NJ_DUM]]+'[1]6'!L$22*Table6[[#This Row],[NY_DUM]]+'[1]6'!L$23*Table6[[#This Row],[PA_DUM]]+'[1]6'!L$24*Table6[[#This Row],[CT_DUM]]+'[1]6'!L$25*Table6[[#This Row],[DL_DUM]]</f>
        <v>482.47810705886678</v>
      </c>
      <c r="AW361" s="9">
        <f>Table6[[#This Row],[sales]]-Table6[[#This Row],[Pred_6]]</f>
        <v>1570.6816511436111</v>
      </c>
      <c r="AX361" s="9">
        <f>ABS(Table6[[#This Row],[Red_6]]/Table6[[#This Row],[sales]])</f>
        <v>0.76500703117166502</v>
      </c>
      <c r="AY361" s="9">
        <f>'[1]7'!L$21+'[1]7'!L$27*Table6[[#This Row],[LNTV]]+'[1]7'!L$22*Table6[[#This Row],[NJ_DUM]]+'[1]7'!L$23*Table6[[#This Row],[NY_DUM]]+'[1]7'!L$24*Table6[[#This Row],[PA_DUM]]+'[1]7'!L$25*Table6[[#This Row],[CT_DUM]]+'[1]7'!L$26*Table6[[#This Row],[DL_DUM]]</f>
        <v>5.9561343717657556</v>
      </c>
      <c r="AZ361" s="9">
        <f>Table6[[#This Row],[sales]]-Table6[[#This Row],[Pred_7]]</f>
        <v>2047.2036238307121</v>
      </c>
      <c r="BA361" s="9">
        <f>ABS(Table6[[#This Row],[Red_7]]/Table6[[#This Row],[sales]])</f>
        <v>0.99709903998070748</v>
      </c>
      <c r="BB361" s="9">
        <f>'[1]8'!O$22+'[1]8'!O$28*Table6[[#This Row],[LNRADIOLING]]+'[1]8'!O$23*Table6[[#This Row],[DL_DUM]]+'[1]8'!O$24*Table6[[#This Row],[CT_DUM]]+'[1]8'!O$25*Table6[[#This Row],[PA_DUM]]+'[1]8'!O$26*Table6[[#This Row],[NY_DUM]]+'[1]8'!O$27*Table6[[#This Row],[NJ_DUM]]</f>
        <v>8.2820469870590969</v>
      </c>
      <c r="BC361" s="9">
        <f>Table6[[#This Row],[sales]]-Table6[[#This Row],[Pred_8]]</f>
        <v>2044.8777112154187</v>
      </c>
      <c r="BD361" s="9">
        <f>ABS(Table6[[#This Row],[Red_8]]/Table6[[#This Row],[sales]])</f>
        <v>0.99596619456719238</v>
      </c>
      <c r="BE361" s="9">
        <f>'[1]9'!M$19+'[1]9'!M$21*Table6[[#This Row],[LNONLINE]]+'[1]9'!M$20*Table6[[#This Row],[DL_DUM]]+'[1]9'!M$22*Table6[[#This Row],[CT_DUM]]+'[1]9'!M$23*Table6[[#This Row],[PA_DUM]]+'[1]9'!M$24*Table6[[#This Row],[NY_DUM]]+'[1]9'!M$25*Table6[[#This Row],[NJ_DUM]]</f>
        <v>8.0848632366016098</v>
      </c>
      <c r="BF361" s="9">
        <f>Table6[[#This Row],[sales]]-Table6[[#This Row],[Pred_9]]</f>
        <v>2045.0748949658762</v>
      </c>
      <c r="BG361" s="9">
        <f>ABS(Table6[[#This Row],[Red_9]]/Table6[[#This Row],[sales]])</f>
        <v>0.99606223373300484</v>
      </c>
      <c r="BH361" s="9">
        <f>'[1]10'!P$22+'[1]10'!P$30*Table6[[#This Row],[LNTV]]+'[1]10'!P$29*Table6[[#This Row],[LNRADIOLING]]+'[1]10'!P$24*Table6[[#This Row],[LNONLINELING]]+'[1]10'!P$23*Table6[[#This Row],[DL_DUM]]+'[1]10'!P$25*Table6[[#This Row],[CT_DUM]]+'[1]10'!P$26*Table6[[#This Row],[PA_DUM]]+'[1]10'!P$27*Table6[[#This Row],[NY_DUM]]+'[1]10'!P$28*Table6[[#This Row],[NJ_DUM]]</f>
        <v>8.0694335475818306</v>
      </c>
      <c r="BI361" s="9">
        <f>Table6[[#This Row],[sales]]-Table6[[#This Row],[Pred_10]]</f>
        <v>2045.090324654896</v>
      </c>
      <c r="BJ361" s="45">
        <f>ABS(Table6[[#This Row],[Red_10]]/Table6[[#This Row],[sales]])</f>
        <v>0.9960697488272191</v>
      </c>
      <c r="BK361" s="9">
        <f>'[1]11'!P$32+'[1]11'!P$40*Table6[[#This Row],[LNONLINELING]]+'[1]11'!P$39*Table6[[#This Row],[LNRADIOLING]]+'[1]11'!P$38*Table6[[#This Row],[LNTVLING]]+'[1]11'!P$33*Table6[[#This Row],[DL_DUM]]+'[1]11'!P$34*Table6[[#This Row],[CT_DUM]]+'[1]11'!P$35*Table6[[#This Row],[PA_DUM]]+'[1]11'!P$36*Table6[[#This Row],[NY_DUM]]+'[1]11'!P$37*Table6[[#This Row],[NJ_DUM]]</f>
        <v>8.0226633825639055</v>
      </c>
      <c r="BL361" s="9">
        <f>Table6[[#This Row],[sales]]-Table6[[#This Row],[ Pred_11]]</f>
        <v>2045.137094819914</v>
      </c>
      <c r="BM361" s="47">
        <f>ABS(Table6[[#This Row],[ Red_11]]/Table6[[#This Row],[sales]])</f>
        <v>0.99609252843062357</v>
      </c>
      <c r="BN361" s="9">
        <f>'[1]12'!K$22+'[1]12'!K$28*Table6[[#This Row],[COMBINE LN LING]]+'[1]12'!K$23*Table6[[#This Row],[DL_DUM]]+'[1]12'!K$24*Table6[[#This Row],[CT_DUM]]+'[1]12'!K$25*Table6[[#This Row],[PA_DUM]]+'[1]12'!K$26*Table6[[#This Row],[NY_DUM]]+'[1]12'!K$27*Table6[[#This Row],[NJ_DUM]]</f>
        <v>8.2052992293792819</v>
      </c>
      <c r="BO361" s="9">
        <f>Table6[[#This Row],[sales]]-Table6[[#This Row],[ Pred_12]]</f>
        <v>2044.9544589730986</v>
      </c>
      <c r="BP361" s="47">
        <f>ABS(Table6[[#This Row],[ Red_12]]/Table6[[#This Row],[sales]])</f>
        <v>0.99600357488178959</v>
      </c>
      <c r="BQ361">
        <f>LN(G361+'2019 Totals and Calculations'!C$18)</f>
        <v>7.5186717039356283</v>
      </c>
      <c r="BR361">
        <f>LN(Table6[[#This Row],[PROF RADIO]]+'2019 Totals and Calculations'!D$18)</f>
        <v>5.652509481494592</v>
      </c>
      <c r="BS361">
        <f>LN(Table6[[#This Row],[ONLINE LINGERING]]+'2019 Totals and Calculations'!E$18)</f>
        <v>5.0483739928561073</v>
      </c>
      <c r="BT361">
        <f>MONTH(Table6[[#This Row],[Date]])</f>
        <v>11</v>
      </c>
      <c r="BU361">
        <f t="shared" si="148"/>
        <v>0</v>
      </c>
      <c r="BV361">
        <f t="shared" si="149"/>
        <v>0</v>
      </c>
      <c r="BW361">
        <f t="shared" si="150"/>
        <v>0</v>
      </c>
      <c r="BX361">
        <f t="shared" si="151"/>
        <v>0</v>
      </c>
      <c r="BY361">
        <f t="shared" si="152"/>
        <v>0</v>
      </c>
      <c r="BZ361">
        <f t="shared" si="153"/>
        <v>0</v>
      </c>
      <c r="CA361">
        <f t="shared" si="154"/>
        <v>0</v>
      </c>
      <c r="CB361">
        <f t="shared" si="155"/>
        <v>0</v>
      </c>
      <c r="CC361">
        <f t="shared" si="156"/>
        <v>0</v>
      </c>
      <c r="CD361">
        <f t="shared" si="157"/>
        <v>0</v>
      </c>
      <c r="CE361">
        <f t="shared" si="158"/>
        <v>1</v>
      </c>
      <c r="CF361">
        <f t="shared" si="159"/>
        <v>0</v>
      </c>
      <c r="CG361">
        <f t="shared" si="160"/>
        <v>46</v>
      </c>
      <c r="CH36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2174.2179264894371</v>
      </c>
      <c r="CI361" s="79">
        <f>Table6[[#This Row],[sales]]-CH361</f>
        <v>-121.05816828695924</v>
      </c>
      <c r="CJ361">
        <f>ABS(Table6[[#This Row],[sales]]-CH361)/Table6[[#This Row],[sales]]</f>
        <v>5.8961884384946518E-2</v>
      </c>
      <c r="CK36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2217.8750668479393</v>
      </c>
      <c r="CL361" s="79">
        <f>Table6[[#This Row],[sales]]-CK361</f>
        <v>-164.71530864546139</v>
      </c>
      <c r="CM361">
        <f>ABS(Table6[[#This Row],[sales]]-CK361)/Table6[[#This Row],[sales]]</f>
        <v>8.0225276180976829E-2</v>
      </c>
      <c r="CN36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2007.4539324684661</v>
      </c>
      <c r="CO361" s="79">
        <f>Table6[[#This Row],[sales]]-CN361</f>
        <v>45.705825734011796</v>
      </c>
      <c r="CP361">
        <f>ABS(Table6[[#This Row],[sales]]-CN361)/Table6[[#This Row],[sales]]</f>
        <v>2.226121252932934E-2</v>
      </c>
      <c r="CQ36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1929.9079006617544</v>
      </c>
      <c r="CR361" s="79">
        <f>Table6[[#This Row],[sales]]-CQ361</f>
        <v>123.25185754072345</v>
      </c>
      <c r="CS361">
        <f>ABS(Table6[[#This Row],[sales]]-CQ361)/Table6[[#This Row],[sales]]</f>
        <v>6.0030329860268301E-2</v>
      </c>
    </row>
    <row r="362" spans="1:97" x14ac:dyDescent="0.2">
      <c r="A362">
        <v>361</v>
      </c>
      <c r="B362" t="s">
        <v>480</v>
      </c>
      <c r="C362" s="5">
        <v>43058</v>
      </c>
      <c r="D362" s="6">
        <v>1530.1872526575012</v>
      </c>
      <c r="E362" s="8">
        <f>YEAR(Table6[[#This Row],[Date]])</f>
        <v>2017</v>
      </c>
      <c r="F362" s="6">
        <f>Table6[[#This Row],[TV_State]]+Table6[[#This Row],[Radio_State]]+Table6[[#This Row],[Online]]</f>
        <v>1870.228864359168</v>
      </c>
      <c r="G362" s="6">
        <f t="shared" si="135"/>
        <v>1495.6688683909574</v>
      </c>
      <c r="H362" s="6">
        <f>LN(Table6[[#This Row],[PROF TV LING]])</f>
        <v>7.3103287893756272</v>
      </c>
      <c r="I362" s="6">
        <f t="shared" si="136"/>
        <v>7.3331453942556033</v>
      </c>
      <c r="J362" s="6">
        <v>226.69440780111125</v>
      </c>
      <c r="K362" s="6">
        <f t="shared" si="141"/>
        <v>224.47191371967671</v>
      </c>
      <c r="L362" s="6">
        <f>0.5*J361+0.5*Table6[[#This Row],[Radio_State]]</f>
        <v>225.57215825754142</v>
      </c>
      <c r="M362" s="6">
        <f>LN(Table6[[#This Row],[RADIO LINGERING ]])</f>
        <v>5.4186401000290356</v>
      </c>
      <c r="N362" s="6">
        <f t="shared" si="137"/>
        <v>5.423602889371165</v>
      </c>
      <c r="O362" s="6">
        <v>113.34720390055563</v>
      </c>
      <c r="P362" s="6">
        <f t="shared" si="138"/>
        <v>113.07478218975706</v>
      </c>
      <c r="Q362" s="6">
        <f>0.3*O361+0.7*Table6[[#This Row],[Online]]</f>
        <v>113.01052903748467</v>
      </c>
      <c r="R362" s="6">
        <f>LN(Table6[[#This Row],[ONLINE LINGERING]])</f>
        <v>4.7274809916944767</v>
      </c>
      <c r="S362" s="6">
        <f t="shared" si="139"/>
        <v>4.7304557088112196</v>
      </c>
      <c r="T362" s="6">
        <v>2115.6460720640789</v>
      </c>
      <c r="U362" s="6">
        <f t="shared" si="140"/>
        <v>7.6571155162585782</v>
      </c>
      <c r="V362" s="8">
        <f>YEAR(Table6[[#This Row],[Date]])</f>
        <v>2017</v>
      </c>
      <c r="W362" s="8">
        <f>WEEKNUM(Table6[[#This Row],[Date]])</f>
        <v>47</v>
      </c>
      <c r="X362" t="s">
        <v>527</v>
      </c>
      <c r="Y362" s="9">
        <f>Table6[[#This Row],[LNTVLING]]+Table6[[#This Row],[LNRADIOLING]]+Table6[[#This Row],[LNONLINELING]]</f>
        <v>17.45644988109914</v>
      </c>
      <c r="Z362">
        <f t="shared" si="161"/>
        <v>1</v>
      </c>
      <c r="AA362">
        <f t="shared" si="142"/>
        <v>0</v>
      </c>
      <c r="AB362">
        <f t="shared" si="143"/>
        <v>0</v>
      </c>
      <c r="AC362">
        <f t="shared" si="144"/>
        <v>1</v>
      </c>
      <c r="AD362">
        <f t="shared" si="145"/>
        <v>0</v>
      </c>
      <c r="AE362">
        <f t="shared" si="146"/>
        <v>0</v>
      </c>
      <c r="AF362">
        <f t="shared" si="147"/>
        <v>0</v>
      </c>
      <c r="AG362" s="9">
        <f>'[1]1'!J$20+'[1]1'!J$21*Table6[[#This Row],[TV_State]]</f>
        <v>2834.5630416333879</v>
      </c>
      <c r="AH362" s="9">
        <f>Table6[[#This Row],[sales]]-Table6[[#This Row],[Pred_1]]</f>
        <v>-718.916969569309</v>
      </c>
      <c r="AI362">
        <f>ABS(Table6[[#This Row],[Res_1]])/Table6[[#This Row],[sales]]</f>
        <v>0.33980965864858248</v>
      </c>
      <c r="AJ362" s="9">
        <f>'[1]2'!J$20+'[1]2'!J$21*Table6[[#This Row],[Radio_State]]</f>
        <v>2709.4826791680143</v>
      </c>
      <c r="AK362" s="9">
        <f>Table6[[#This Row],[sales]]-Table6[[#This Row],[ Pred_2 ]]</f>
        <v>-593.83660710393542</v>
      </c>
      <c r="AL362">
        <f>ABS(Table6[[#This Row],[ Res_2 ]])/Table6[[#This Row],[sales]]</f>
        <v>0.28068806732147455</v>
      </c>
      <c r="AM362" s="10">
        <f>'[1]3'!J$20+'[1]3'!J$21*Data!O362</f>
        <v>2455.5733786398059</v>
      </c>
      <c r="AN362" s="9">
        <f>Table6[[#This Row],[sales]]-Table6[[#This Row],[Pred_3]]</f>
        <v>-339.92730657572702</v>
      </c>
      <c r="AO362" s="9">
        <f>ABS(Table6[[#This Row],[Res_3]])/Table6[[#This Row],[sales]]</f>
        <v>0.16067304974318561</v>
      </c>
      <c r="AP362" s="9">
        <f>'[1]4'!L$21+'[1]4'!L$27*Table6[[#This Row],[TV_State]]+'[1]4'!L$22*Table6[[#This Row],[NJ_DUM]]+'[1]4'!L$23*Table6[[#This Row],[NY_DUM]]+'[1]4'!L$24*Table6[[#This Row],[PA_DUM]]+'[1]4'!L$25*Table6[[#This Row],[CT_DUM]]+'[1]4'!L$26*Table6[[#This Row],[DL_DUM]]</f>
        <v>575.35968530553464</v>
      </c>
      <c r="AQ362" s="9">
        <f>Table6[[#This Row],[sales]]-Table6[[#This Row],[Pred_4]]</f>
        <v>1540.2863867585443</v>
      </c>
      <c r="AR362">
        <f>ABS(Table6[[#This Row],[Res_4]]/Table6[[#This Row],[sales]])</f>
        <v>0.72804539809241398</v>
      </c>
      <c r="AS362" s="9">
        <f>'[1]5'!L$20+'[1]5'!L$26*Table6[[#This Row],[Radio_State]]+'[1]5'!L$21*Table6[[#This Row],[NJ_DUM]]+'[1]5'!L$22*Table6[[#This Row],[NY_DUM]]+'[1]5'!L$23*Table6[[#This Row],[PA_DUM]]+'[1]5'!L$24*Table6[[#This Row],[CT_DUM]]+'[1]5'!L$25*Table6[[#This Row],[DL_DUM]]</f>
        <v>595.73533278568107</v>
      </c>
      <c r="AT362" s="9">
        <f>Table6[[#This Row],[sales]]-Table6[[#This Row],[Pred_5]]</f>
        <v>1519.9107392783978</v>
      </c>
      <c r="AU362" s="9">
        <f>ABS(Table6[[#This Row],[Red_5]]/Table6[[#This Row],[sales]])</f>
        <v>0.71841446419038024</v>
      </c>
      <c r="AV362" s="9">
        <f>'[1]6'!L$20+'[1]6'!L$26*Table6[[#This Row],[Online]]+'[1]6'!L$21*Table6[[#This Row],[NJ_DUM]]+'[1]6'!L$22*Table6[[#This Row],[NY_DUM]]+'[1]6'!L$23*Table6[[#This Row],[PA_DUM]]+'[1]6'!L$24*Table6[[#This Row],[CT_DUM]]+'[1]6'!L$25*Table6[[#This Row],[DL_DUM]]</f>
        <v>487.36242614131999</v>
      </c>
      <c r="AW362" s="9">
        <f>Table6[[#This Row],[sales]]-Table6[[#This Row],[Pred_6]]</f>
        <v>1628.283645922759</v>
      </c>
      <c r="AX362" s="9">
        <f>ABS(Table6[[#This Row],[Red_6]]/Table6[[#This Row],[sales]])</f>
        <v>0.76963896155568379</v>
      </c>
      <c r="AY362" s="9">
        <f>'[1]7'!L$21+'[1]7'!L$27*Table6[[#This Row],[LNTV]]+'[1]7'!L$22*Table6[[#This Row],[NJ_DUM]]+'[1]7'!L$23*Table6[[#This Row],[NY_DUM]]+'[1]7'!L$24*Table6[[#This Row],[PA_DUM]]+'[1]7'!L$25*Table6[[#This Row],[CT_DUM]]+'[1]7'!L$26*Table6[[#This Row],[DL_DUM]]</f>
        <v>5.9572357190557561</v>
      </c>
      <c r="AZ362" s="9">
        <f>Table6[[#This Row],[sales]]-Table6[[#This Row],[Pred_7]]</f>
        <v>2109.688836345023</v>
      </c>
      <c r="BA362" s="9">
        <f>ABS(Table6[[#This Row],[Red_7]]/Table6[[#This Row],[sales]])</f>
        <v>0.99718420023192067</v>
      </c>
      <c r="BB362" s="9">
        <f>'[1]8'!O$22+'[1]8'!O$28*Table6[[#This Row],[LNRADIOLING]]+'[1]8'!O$23*Table6[[#This Row],[DL_DUM]]+'[1]8'!O$24*Table6[[#This Row],[CT_DUM]]+'[1]8'!O$25*Table6[[#This Row],[PA_DUM]]+'[1]8'!O$26*Table6[[#This Row],[NY_DUM]]+'[1]8'!O$27*Table6[[#This Row],[NJ_DUM]]</f>
        <v>8.2827568530628728</v>
      </c>
      <c r="BC362" s="9">
        <f>Table6[[#This Row],[sales]]-Table6[[#This Row],[Pred_8]]</f>
        <v>2107.363315211016</v>
      </c>
      <c r="BD362" s="9">
        <f>ABS(Table6[[#This Row],[Red_8]]/Table6[[#This Row],[sales]])</f>
        <v>0.9960849988273407</v>
      </c>
      <c r="BE362" s="9">
        <f>'[1]9'!M$19+'[1]9'!M$21*Table6[[#This Row],[LNONLINE]]+'[1]9'!M$20*Table6[[#This Row],[DL_DUM]]+'[1]9'!M$22*Table6[[#This Row],[CT_DUM]]+'[1]9'!M$23*Table6[[#This Row],[PA_DUM]]+'[1]9'!M$24*Table6[[#This Row],[NY_DUM]]+'[1]9'!M$25*Table6[[#This Row],[NJ_DUM]]</f>
        <v>8.0880136849329425</v>
      </c>
      <c r="BF362" s="9">
        <f>Table6[[#This Row],[sales]]-Table6[[#This Row],[Pred_9]]</f>
        <v>2107.5580583791461</v>
      </c>
      <c r="BG362" s="9">
        <f>ABS(Table6[[#This Row],[Red_9]]/Table6[[#This Row],[sales]])</f>
        <v>0.99617704785704453</v>
      </c>
      <c r="BH362" s="9">
        <f>'[1]10'!P$22+'[1]10'!P$30*Table6[[#This Row],[LNTV]]+'[1]10'!P$29*Table6[[#This Row],[LNRADIOLING]]+'[1]10'!P$24*Table6[[#This Row],[LNONLINELING]]+'[1]10'!P$23*Table6[[#This Row],[DL_DUM]]+'[1]10'!P$25*Table6[[#This Row],[CT_DUM]]+'[1]10'!P$26*Table6[[#This Row],[PA_DUM]]+'[1]10'!P$27*Table6[[#This Row],[NY_DUM]]+'[1]10'!P$28*Table6[[#This Row],[NJ_DUM]]</f>
        <v>8.0712446308580486</v>
      </c>
      <c r="BI362" s="9">
        <f>Table6[[#This Row],[sales]]-Table6[[#This Row],[Pred_10]]</f>
        <v>2107.5748274332209</v>
      </c>
      <c r="BJ362" s="45">
        <f>ABS(Table6[[#This Row],[Red_10]]/Table6[[#This Row],[sales]])</f>
        <v>0.99618497406658213</v>
      </c>
      <c r="BK362" s="9">
        <f>'[1]11'!P$32+'[1]11'!P$40*Table6[[#This Row],[LNONLINELING]]+'[1]11'!P$39*Table6[[#This Row],[LNRADIOLING]]+'[1]11'!P$38*Table6[[#This Row],[LNTVLING]]+'[1]11'!P$33*Table6[[#This Row],[DL_DUM]]+'[1]11'!P$34*Table6[[#This Row],[CT_DUM]]+'[1]11'!P$35*Table6[[#This Row],[PA_DUM]]+'[1]11'!P$36*Table6[[#This Row],[NY_DUM]]+'[1]11'!P$37*Table6[[#This Row],[NJ_DUM]]</f>
        <v>8.0237904898677002</v>
      </c>
      <c r="BL362" s="9">
        <f>Table6[[#This Row],[sales]]-Table6[[#This Row],[ Pred_11]]</f>
        <v>2107.6222815742112</v>
      </c>
      <c r="BM362" s="47">
        <f>ABS(Table6[[#This Row],[ Red_11]]/Table6[[#This Row],[sales]])</f>
        <v>0.99620740416092401</v>
      </c>
      <c r="BN362" s="9">
        <f>'[1]12'!K$22+'[1]12'!K$28*Table6[[#This Row],[COMBINE LN LING]]+'[1]12'!K$23*Table6[[#This Row],[DL_DUM]]+'[1]12'!K$24*Table6[[#This Row],[CT_DUM]]+'[1]12'!K$25*Table6[[#This Row],[PA_DUM]]+'[1]12'!K$26*Table6[[#This Row],[NY_DUM]]+'[1]12'!K$27*Table6[[#This Row],[NJ_DUM]]</f>
        <v>8.2081709903831896</v>
      </c>
      <c r="BO362" s="9">
        <f>Table6[[#This Row],[sales]]-Table6[[#This Row],[ Pred_12]]</f>
        <v>2107.4379010736957</v>
      </c>
      <c r="BP362" s="47">
        <f>ABS(Table6[[#This Row],[ Red_12]]/Table6[[#This Row],[sales]])</f>
        <v>0.99612025324142472</v>
      </c>
      <c r="BQ362">
        <f>LN(G362+'2019 Totals and Calculations'!C$18)</f>
        <v>7.526670377882537</v>
      </c>
      <c r="BR362">
        <f>LN(Table6[[#This Row],[PROF RADIO]]+'2019 Totals and Calculations'!D$18)</f>
        <v>5.6602773002566371</v>
      </c>
      <c r="BS362">
        <f>LN(Table6[[#This Row],[ONLINE LINGERING]]+'2019 Totals and Calculations'!E$18)</f>
        <v>5.0555314937006344</v>
      </c>
      <c r="BT362">
        <f>MONTH(Table6[[#This Row],[Date]])</f>
        <v>11</v>
      </c>
      <c r="BU362">
        <f t="shared" si="148"/>
        <v>0</v>
      </c>
      <c r="BV362">
        <f t="shared" si="149"/>
        <v>0</v>
      </c>
      <c r="BW362">
        <f t="shared" si="150"/>
        <v>0</v>
      </c>
      <c r="BX362">
        <f t="shared" si="151"/>
        <v>0</v>
      </c>
      <c r="BY362">
        <f t="shared" si="152"/>
        <v>0</v>
      </c>
      <c r="BZ362">
        <f t="shared" si="153"/>
        <v>0</v>
      </c>
      <c r="CA362">
        <f t="shared" si="154"/>
        <v>0</v>
      </c>
      <c r="CB362">
        <f t="shared" si="155"/>
        <v>0</v>
      </c>
      <c r="CC362">
        <f t="shared" si="156"/>
        <v>0</v>
      </c>
      <c r="CD362">
        <f t="shared" si="157"/>
        <v>0</v>
      </c>
      <c r="CE362">
        <f t="shared" si="158"/>
        <v>1</v>
      </c>
      <c r="CF362">
        <f t="shared" si="159"/>
        <v>0</v>
      </c>
      <c r="CG362">
        <f t="shared" si="160"/>
        <v>47</v>
      </c>
      <c r="CH36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2185.3070693214045</v>
      </c>
      <c r="CI362" s="79">
        <f>Table6[[#This Row],[sales]]-CH362</f>
        <v>-69.660997257325562</v>
      </c>
      <c r="CJ362">
        <f>ABS(Table6[[#This Row],[sales]]-CH362)/Table6[[#This Row],[sales]]</f>
        <v>3.2926583598816457E-2</v>
      </c>
      <c r="CK36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2228.2061278983615</v>
      </c>
      <c r="CL362" s="79">
        <f>Table6[[#This Row],[sales]]-CK362</f>
        <v>-112.56005583428259</v>
      </c>
      <c r="CM362">
        <f>ABS(Table6[[#This Row],[sales]]-CK362)/Table6[[#This Row],[sales]]</f>
        <v>5.3203632365817266E-2</v>
      </c>
      <c r="CN36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2016.8937448912347</v>
      </c>
      <c r="CO362" s="79">
        <f>Table6[[#This Row],[sales]]-CN362</f>
        <v>98.752327172844161</v>
      </c>
      <c r="CP362">
        <f>ABS(Table6[[#This Row],[sales]]-CN362)/Table6[[#This Row],[sales]]</f>
        <v>4.6677149111476308E-2</v>
      </c>
      <c r="CQ36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1942.9207792325569</v>
      </c>
      <c r="CR362" s="79">
        <f>Table6[[#This Row],[sales]]-CQ362</f>
        <v>172.72529283152198</v>
      </c>
      <c r="CS362">
        <f>ABS(Table6[[#This Row],[sales]]-CQ362)/Table6[[#This Row],[sales]]</f>
        <v>8.1641865864173935E-2</v>
      </c>
    </row>
    <row r="363" spans="1:97" x14ac:dyDescent="0.2">
      <c r="A363">
        <v>362</v>
      </c>
      <c r="B363" t="s">
        <v>480</v>
      </c>
      <c r="C363" s="5">
        <v>43065</v>
      </c>
      <c r="D363" s="6">
        <v>1545.4891251840759</v>
      </c>
      <c r="E363" s="8">
        <f>YEAR(Table6[[#This Row],[Date]])</f>
        <v>2017</v>
      </c>
      <c r="F363" s="6">
        <f>Table6[[#This Row],[TV_State]]+Table6[[#This Row],[Radio_State]]+Table6[[#This Row],[Online]]</f>
        <v>1888.9311530027594</v>
      </c>
      <c r="G363" s="6">
        <f t="shared" si="135"/>
        <v>1510.6149454288927</v>
      </c>
      <c r="H363" s="6">
        <f>LN(Table6[[#This Row],[PROF TV LING]])</f>
        <v>7.3202720955341603</v>
      </c>
      <c r="I363" s="6">
        <f t="shared" si="136"/>
        <v>7.3430957251087712</v>
      </c>
      <c r="J363" s="6">
        <v>228.96135187912236</v>
      </c>
      <c r="K363" s="6">
        <f t="shared" si="141"/>
        <v>226.71663279939952</v>
      </c>
      <c r="L363" s="6">
        <f>0.5*J362+0.5*Table6[[#This Row],[Radio_State]]</f>
        <v>227.82787984011679</v>
      </c>
      <c r="M363" s="6">
        <f>LN(Table6[[#This Row],[RADIO LINGERING ]])</f>
        <v>5.4285904308822035</v>
      </c>
      <c r="N363" s="6">
        <f t="shared" si="137"/>
        <v>5.4335532202243328</v>
      </c>
      <c r="O363" s="6">
        <v>114.48067593956118</v>
      </c>
      <c r="P363" s="6">
        <f t="shared" si="138"/>
        <v>114.05890781461994</v>
      </c>
      <c r="Q363" s="6">
        <f>0.3*O362+0.7*Table6[[#This Row],[Online]]</f>
        <v>114.14063432785952</v>
      </c>
      <c r="R363" s="6">
        <f>LN(Table6[[#This Row],[ONLINE LINGERING]])</f>
        <v>4.7374313225476445</v>
      </c>
      <c r="S363" s="6">
        <f t="shared" si="139"/>
        <v>4.7404060396643874</v>
      </c>
      <c r="T363" s="6">
        <v>1780.4904293486975</v>
      </c>
      <c r="U363" s="6">
        <f t="shared" si="140"/>
        <v>7.4846441274428956</v>
      </c>
      <c r="V363" s="8">
        <f>YEAR(Table6[[#This Row],[Date]])</f>
        <v>2017</v>
      </c>
      <c r="W363" s="8">
        <f>WEEKNUM(Table6[[#This Row],[Date]])</f>
        <v>48</v>
      </c>
      <c r="X363" t="s">
        <v>528</v>
      </c>
      <c r="Y363" s="9">
        <f>Table6[[#This Row],[LNTVLING]]+Table6[[#This Row],[LNRADIOLING]]+Table6[[#This Row],[LNONLINELING]]</f>
        <v>17.48629384896401</v>
      </c>
      <c r="Z363">
        <f t="shared" si="161"/>
        <v>1</v>
      </c>
      <c r="AA363">
        <f t="shared" si="142"/>
        <v>0</v>
      </c>
      <c r="AB363">
        <f t="shared" si="143"/>
        <v>0</v>
      </c>
      <c r="AC363">
        <f t="shared" si="144"/>
        <v>1</v>
      </c>
      <c r="AD363">
        <f t="shared" si="145"/>
        <v>0</v>
      </c>
      <c r="AE363">
        <f t="shared" si="146"/>
        <v>0</v>
      </c>
      <c r="AF363">
        <f t="shared" si="147"/>
        <v>0</v>
      </c>
      <c r="AG363" s="9">
        <f>'[1]1'!J$20+'[1]1'!J$21*Table6[[#This Row],[TV_State]]</f>
        <v>2849.611346595158</v>
      </c>
      <c r="AH363" s="9">
        <f>Table6[[#This Row],[sales]]-Table6[[#This Row],[Pred_1]]</f>
        <v>-1069.1209172464605</v>
      </c>
      <c r="AI363">
        <f>ABS(Table6[[#This Row],[Res_1]])/Table6[[#This Row],[sales]]</f>
        <v>0.60046428760504178</v>
      </c>
      <c r="AJ363" s="9">
        <f>'[1]2'!J$20+'[1]2'!J$21*Table6[[#This Row],[Radio_State]]</f>
        <v>2719.4346879197192</v>
      </c>
      <c r="AK363" s="9">
        <f>Table6[[#This Row],[sales]]-Table6[[#This Row],[ Pred_2 ]]</f>
        <v>-938.94425857102169</v>
      </c>
      <c r="AL363">
        <f>ABS(Table6[[#This Row],[ Res_2 ]])/Table6[[#This Row],[sales]]</f>
        <v>0.52735147748841704</v>
      </c>
      <c r="AM363" s="10">
        <f>'[1]3'!J$20+'[1]3'!J$21*Data!O363</f>
        <v>2462.1218106089555</v>
      </c>
      <c r="AN363" s="9">
        <f>Table6[[#This Row],[sales]]-Table6[[#This Row],[Pred_3]]</f>
        <v>-681.63138126025797</v>
      </c>
      <c r="AO363" s="9">
        <f>ABS(Table6[[#This Row],[Res_3]])/Table6[[#This Row],[sales]]</f>
        <v>0.38283349914416465</v>
      </c>
      <c r="AP363" s="9">
        <f>'[1]4'!L$21+'[1]4'!L$27*Table6[[#This Row],[TV_State]]+'[1]4'!L$22*Table6[[#This Row],[NJ_DUM]]+'[1]4'!L$23*Table6[[#This Row],[NY_DUM]]+'[1]4'!L$24*Table6[[#This Row],[PA_DUM]]+'[1]4'!L$25*Table6[[#This Row],[CT_DUM]]+'[1]4'!L$26*Table6[[#This Row],[DL_DUM]]</f>
        <v>578.73498221513159</v>
      </c>
      <c r="AQ363" s="9">
        <f>Table6[[#This Row],[sales]]-Table6[[#This Row],[Pred_4]]</f>
        <v>1201.7554471335659</v>
      </c>
      <c r="AR363">
        <f>ABS(Table6[[#This Row],[Res_4]]/Table6[[#This Row],[sales]])</f>
        <v>0.67495754390163587</v>
      </c>
      <c r="AS363" s="9">
        <f>'[1]5'!L$20+'[1]5'!L$26*Table6[[#This Row],[Radio_State]]+'[1]5'!L$21*Table6[[#This Row],[NJ_DUM]]+'[1]5'!L$22*Table6[[#This Row],[NY_DUM]]+'[1]5'!L$23*Table6[[#This Row],[PA_DUM]]+'[1]5'!L$24*Table6[[#This Row],[CT_DUM]]+'[1]5'!L$25*Table6[[#This Row],[DL_DUM]]</f>
        <v>599.72877083026731</v>
      </c>
      <c r="AT363" s="9">
        <f>Table6[[#This Row],[sales]]-Table6[[#This Row],[Pred_5]]</f>
        <v>1180.7616585184301</v>
      </c>
      <c r="AU363" s="9">
        <f>ABS(Table6[[#This Row],[Red_5]]/Table6[[#This Row],[sales]])</f>
        <v>0.66316652931987519</v>
      </c>
      <c r="AV363" s="9">
        <f>'[1]6'!L$20+'[1]6'!L$26*Table6[[#This Row],[Online]]+'[1]6'!L$21*Table6[[#This Row],[NJ_DUM]]+'[1]6'!L$22*Table6[[#This Row],[NY_DUM]]+'[1]6'!L$23*Table6[[#This Row],[PA_DUM]]+'[1]6'!L$24*Table6[[#This Row],[CT_DUM]]+'[1]6'!L$25*Table6[[#This Row],[DL_DUM]]</f>
        <v>492.29558841459777</v>
      </c>
      <c r="AW363" s="9">
        <f>Table6[[#This Row],[sales]]-Table6[[#This Row],[Pred_6]]</f>
        <v>1288.1948409340998</v>
      </c>
      <c r="AX363" s="9">
        <f>ABS(Table6[[#This Row],[Red_6]]/Table6[[#This Row],[sales]])</f>
        <v>0.72350562502339366</v>
      </c>
      <c r="AY363" s="9">
        <f>'[1]7'!L$21+'[1]7'!L$27*Table6[[#This Row],[LNTV]]+'[1]7'!L$22*Table6[[#This Row],[NJ_DUM]]+'[1]7'!L$23*Table6[[#This Row],[NY_DUM]]+'[1]7'!L$24*Table6[[#This Row],[PA_DUM]]+'[1]7'!L$25*Table6[[#This Row],[CT_DUM]]+'[1]7'!L$26*Table6[[#This Row],[DL_DUM]]</f>
        <v>5.9583370663457575</v>
      </c>
      <c r="AZ363" s="9">
        <f>Table6[[#This Row],[sales]]-Table6[[#This Row],[Pred_7]]</f>
        <v>1774.5320922823516</v>
      </c>
      <c r="BA363" s="9">
        <f>ABS(Table6[[#This Row],[Red_7]]/Table6[[#This Row],[sales]])</f>
        <v>0.99665354164890096</v>
      </c>
      <c r="BB363" s="9">
        <f>'[1]8'!O$22+'[1]8'!O$28*Table6[[#This Row],[LNRADIOLING]]+'[1]8'!O$23*Table6[[#This Row],[DL_DUM]]+'[1]8'!O$24*Table6[[#This Row],[CT_DUM]]+'[1]8'!O$25*Table6[[#This Row],[PA_DUM]]+'[1]8'!O$26*Table6[[#This Row],[NY_DUM]]+'[1]8'!O$27*Table6[[#This Row],[NJ_DUM]]</f>
        <v>8.2834667190666504</v>
      </c>
      <c r="BC363" s="9">
        <f>Table6[[#This Row],[sales]]-Table6[[#This Row],[Pred_8]]</f>
        <v>1772.2069626296309</v>
      </c>
      <c r="BD363" s="9">
        <f>ABS(Table6[[#This Row],[Red_8]]/Table6[[#This Row],[sales]])</f>
        <v>0.99534764883735061</v>
      </c>
      <c r="BE363" s="9">
        <f>'[1]9'!M$19+'[1]9'!M$21*Table6[[#This Row],[LNONLINE]]+'[1]9'!M$20*Table6[[#This Row],[DL_DUM]]+'[1]9'!M$22*Table6[[#This Row],[CT_DUM]]+'[1]9'!M$23*Table6[[#This Row],[PA_DUM]]+'[1]9'!M$24*Table6[[#This Row],[NY_DUM]]+'[1]9'!M$25*Table6[[#This Row],[NJ_DUM]]</f>
        <v>8.0911641332642752</v>
      </c>
      <c r="BF363" s="9">
        <f>Table6[[#This Row],[sales]]-Table6[[#This Row],[Pred_9]]</f>
        <v>1772.3992652154332</v>
      </c>
      <c r="BG363" s="9">
        <f>ABS(Table6[[#This Row],[Red_9]]/Table6[[#This Row],[sales]])</f>
        <v>0.99545565424003768</v>
      </c>
      <c r="BH363" s="9">
        <f>'[1]10'!P$22+'[1]10'!P$30*Table6[[#This Row],[LNTV]]+'[1]10'!P$29*Table6[[#This Row],[LNRADIOLING]]+'[1]10'!P$24*Table6[[#This Row],[LNONLINELING]]+'[1]10'!P$23*Table6[[#This Row],[DL_DUM]]+'[1]10'!P$25*Table6[[#This Row],[CT_DUM]]+'[1]10'!P$26*Table6[[#This Row],[PA_DUM]]+'[1]10'!P$27*Table6[[#This Row],[NY_DUM]]+'[1]10'!P$28*Table6[[#This Row],[NJ_DUM]]</f>
        <v>8.0730557141342665</v>
      </c>
      <c r="BI363" s="9">
        <f>Table6[[#This Row],[sales]]-Table6[[#This Row],[Pred_10]]</f>
        <v>1772.4173736345633</v>
      </c>
      <c r="BJ363" s="45">
        <f>ABS(Table6[[#This Row],[Red_10]]/Table6[[#This Row],[sales]])</f>
        <v>0.99546582470702338</v>
      </c>
      <c r="BK363" s="9">
        <f>'[1]11'!P$32+'[1]11'!P$40*Table6[[#This Row],[LNONLINELING]]+'[1]11'!P$39*Table6[[#This Row],[LNRADIOLING]]+'[1]11'!P$38*Table6[[#This Row],[LNTVLING]]+'[1]11'!P$33*Table6[[#This Row],[DL_DUM]]+'[1]11'!P$34*Table6[[#This Row],[CT_DUM]]+'[1]11'!P$35*Table6[[#This Row],[PA_DUM]]+'[1]11'!P$36*Table6[[#This Row],[NY_DUM]]+'[1]11'!P$37*Table6[[#This Row],[NJ_DUM]]</f>
        <v>8.02491707244282</v>
      </c>
      <c r="BL363" s="9">
        <f>Table6[[#This Row],[sales]]-Table6[[#This Row],[ Pred_11]]</f>
        <v>1772.4655122762547</v>
      </c>
      <c r="BM363" s="47">
        <f>ABS(Table6[[#This Row],[ Red_11]]/Table6[[#This Row],[sales]])</f>
        <v>0.99549286143853166</v>
      </c>
      <c r="BN363" s="9">
        <f>'[1]12'!K$22+'[1]12'!K$28*Table6[[#This Row],[COMBINE LN LING]]+'[1]12'!K$23*Table6[[#This Row],[DL_DUM]]+'[1]12'!K$24*Table6[[#This Row],[CT_DUM]]+'[1]12'!K$25*Table6[[#This Row],[PA_DUM]]+'[1]12'!K$26*Table6[[#This Row],[NY_DUM]]+'[1]12'!K$27*Table6[[#This Row],[NJ_DUM]]</f>
        <v>8.2110430507623988</v>
      </c>
      <c r="BO363" s="9">
        <f>Table6[[#This Row],[sales]]-Table6[[#This Row],[ Pred_12]]</f>
        <v>1772.2793862979352</v>
      </c>
      <c r="BP363" s="47">
        <f>ABS(Table6[[#This Row],[ Red_12]]/Table6[[#This Row],[sales]])</f>
        <v>0.9953883250842489</v>
      </c>
      <c r="BQ363">
        <f>LN(G363+'2019 Totals and Calculations'!C$18)</f>
        <v>7.5346870448846195</v>
      </c>
      <c r="BR363">
        <f>LN(Table6[[#This Row],[PROF RADIO]]+'2019 Totals and Calculations'!D$18)</f>
        <v>5.6680620251997453</v>
      </c>
      <c r="BS363">
        <f>LN(Table6[[#This Row],[ONLINE LINGERING]]+'2019 Totals and Calculations'!E$18)</f>
        <v>5.0627089405018184</v>
      </c>
      <c r="BT363">
        <f>MONTH(Table6[[#This Row],[Date]])</f>
        <v>11</v>
      </c>
      <c r="BU363">
        <f t="shared" si="148"/>
        <v>0</v>
      </c>
      <c r="BV363">
        <f t="shared" si="149"/>
        <v>0</v>
      </c>
      <c r="BW363">
        <f t="shared" si="150"/>
        <v>0</v>
      </c>
      <c r="BX363">
        <f t="shared" si="151"/>
        <v>0</v>
      </c>
      <c r="BY363">
        <f t="shared" si="152"/>
        <v>0</v>
      </c>
      <c r="BZ363">
        <f t="shared" si="153"/>
        <v>0</v>
      </c>
      <c r="CA363">
        <f t="shared" si="154"/>
        <v>0</v>
      </c>
      <c r="CB363">
        <f t="shared" si="155"/>
        <v>0</v>
      </c>
      <c r="CC363">
        <f t="shared" si="156"/>
        <v>0</v>
      </c>
      <c r="CD363">
        <f t="shared" si="157"/>
        <v>0</v>
      </c>
      <c r="CE363">
        <f t="shared" si="158"/>
        <v>1</v>
      </c>
      <c r="CF363">
        <f t="shared" si="159"/>
        <v>0</v>
      </c>
      <c r="CG363">
        <f t="shared" si="160"/>
        <v>48</v>
      </c>
      <c r="CH36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2196.4645469455377</v>
      </c>
      <c r="CI363" s="79">
        <f>Table6[[#This Row],[sales]]-CH363</f>
        <v>-415.97411759684019</v>
      </c>
      <c r="CJ363">
        <f>ABS(Table6[[#This Row],[sales]]-CH363)/Table6[[#This Row],[sales]]</f>
        <v>0.23362895455102409</v>
      </c>
      <c r="CK36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2238.5969101270352</v>
      </c>
      <c r="CL363" s="79">
        <f>Table6[[#This Row],[sales]]-CK363</f>
        <v>-458.10648077833775</v>
      </c>
      <c r="CM363">
        <f>ABS(Table6[[#This Row],[sales]]-CK363)/Table6[[#This Row],[sales]]</f>
        <v>0.25729230173167111</v>
      </c>
      <c r="CN36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2026.3911470151484</v>
      </c>
      <c r="CO363" s="79">
        <f>Table6[[#This Row],[sales]]-CN363</f>
        <v>-245.90071766645087</v>
      </c>
      <c r="CP363">
        <f>ABS(Table6[[#This Row],[sales]]-CN363)/Table6[[#This Row],[sales]]</f>
        <v>0.13810841867675819</v>
      </c>
      <c r="CQ36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1956.0399470401496</v>
      </c>
      <c r="CR363" s="79">
        <f>Table6[[#This Row],[sales]]-CQ363</f>
        <v>-175.54951769145214</v>
      </c>
      <c r="CS363">
        <f>ABS(Table6[[#This Row],[sales]]-CQ363)/Table6[[#This Row],[sales]]</f>
        <v>9.8596159124353211E-2</v>
      </c>
    </row>
    <row r="364" spans="1:97" x14ac:dyDescent="0.2">
      <c r="A364">
        <v>363</v>
      </c>
      <c r="B364" t="s">
        <v>480</v>
      </c>
      <c r="C364" s="5">
        <v>43072</v>
      </c>
      <c r="D364" s="6">
        <v>1560.9440164359169</v>
      </c>
      <c r="E364" s="8">
        <f>YEAR(Table6[[#This Row],[Date]])</f>
        <v>2017</v>
      </c>
      <c r="F364" s="6">
        <f>Table6[[#This Row],[TV_State]]+Table6[[#This Row],[Radio_State]]+Table6[[#This Row],[Online]]</f>
        <v>1907.8204645327874</v>
      </c>
      <c r="G364" s="6">
        <f t="shared" si="135"/>
        <v>1525.7136667309996</v>
      </c>
      <c r="H364" s="6">
        <f>LN(Table6[[#This Row],[PROF TV LING]])</f>
        <v>7.330217557758135</v>
      </c>
      <c r="I364" s="6">
        <f t="shared" si="136"/>
        <v>7.3530460559619391</v>
      </c>
      <c r="J364" s="6">
        <v>231.2509653979136</v>
      </c>
      <c r="K364" s="6">
        <f t="shared" si="141"/>
        <v>228.98379909865656</v>
      </c>
      <c r="L364" s="6">
        <f>0.5*J363+0.5*Table6[[#This Row],[Radio_State]]</f>
        <v>230.10615863851797</v>
      </c>
      <c r="M364" s="6">
        <f>LN(Table6[[#This Row],[RADIO LINGERING ]])</f>
        <v>5.4385407617353723</v>
      </c>
      <c r="N364" s="6">
        <f t="shared" si="137"/>
        <v>5.4435035510775007</v>
      </c>
      <c r="O364" s="6">
        <v>115.6254826989568</v>
      </c>
      <c r="P364" s="6">
        <f t="shared" si="138"/>
        <v>115.15551023365575</v>
      </c>
      <c r="Q364" s="6">
        <f>0.3*O363+0.7*Table6[[#This Row],[Online]]</f>
        <v>115.28204067113811</v>
      </c>
      <c r="R364" s="6">
        <f>LN(Table6[[#This Row],[ONLINE LINGERING]])</f>
        <v>4.7473816534008124</v>
      </c>
      <c r="S364" s="6">
        <f t="shared" si="139"/>
        <v>4.7503563705175553</v>
      </c>
      <c r="T364" s="6">
        <v>1851.5598146461514</v>
      </c>
      <c r="U364" s="6">
        <f t="shared" si="140"/>
        <v>7.523783705878909</v>
      </c>
      <c r="V364" s="8">
        <f>YEAR(Table6[[#This Row],[Date]])</f>
        <v>2017</v>
      </c>
      <c r="W364" s="8">
        <f>WEEKNUM(Table6[[#This Row],[Date]])</f>
        <v>49</v>
      </c>
      <c r="X364" t="s">
        <v>529</v>
      </c>
      <c r="Y364" s="9">
        <f>Table6[[#This Row],[LNTVLING]]+Table6[[#This Row],[LNRADIOLING]]+Table6[[#This Row],[LNONLINELING]]</f>
        <v>17.516139972894319</v>
      </c>
      <c r="Z364">
        <f t="shared" si="161"/>
        <v>1</v>
      </c>
      <c r="AA364">
        <f t="shared" si="142"/>
        <v>0</v>
      </c>
      <c r="AB364">
        <f t="shared" si="143"/>
        <v>0</v>
      </c>
      <c r="AC364">
        <f t="shared" si="144"/>
        <v>1</v>
      </c>
      <c r="AD364">
        <f t="shared" si="145"/>
        <v>0</v>
      </c>
      <c r="AE364">
        <f t="shared" si="146"/>
        <v>0</v>
      </c>
      <c r="AF364">
        <f t="shared" si="147"/>
        <v>0</v>
      </c>
      <c r="AG364" s="9">
        <f>'[1]1'!J$20+'[1]1'!J$21*Table6[[#This Row],[TV_State]]</f>
        <v>2864.8101346065464</v>
      </c>
      <c r="AH364" s="9">
        <f>Table6[[#This Row],[sales]]-Table6[[#This Row],[Pred_1]]</f>
        <v>-1013.250319960395</v>
      </c>
      <c r="AI364">
        <f>ABS(Table6[[#This Row],[Res_1]])/Table6[[#This Row],[sales]]</f>
        <v>0.54724147280871704</v>
      </c>
      <c r="AJ364" s="9">
        <f>'[1]2'!J$20+'[1]2'!J$21*Table6[[#This Row],[Radio_State]]</f>
        <v>2729.4862167589413</v>
      </c>
      <c r="AK364" s="9">
        <f>Table6[[#This Row],[sales]]-Table6[[#This Row],[ Pred_2 ]]</f>
        <v>-877.9264021127899</v>
      </c>
      <c r="AL364">
        <f>ABS(Table6[[#This Row],[ Res_2 ]])/Table6[[#This Row],[sales]]</f>
        <v>0.47415503143254867</v>
      </c>
      <c r="AM364" s="10">
        <f>'[1]3'!J$20+'[1]3'!J$21*Data!O364</f>
        <v>2468.7357268977962</v>
      </c>
      <c r="AN364" s="9">
        <f>Table6[[#This Row],[sales]]-Table6[[#This Row],[Pred_3]]</f>
        <v>-617.17591225164483</v>
      </c>
      <c r="AO364" s="9">
        <f>ABS(Table6[[#This Row],[Res_3]])/Table6[[#This Row],[sales]]</f>
        <v>0.33332755840220712</v>
      </c>
      <c r="AP364" s="9">
        <f>'[1]4'!L$21+'[1]4'!L$27*Table6[[#This Row],[TV_State]]+'[1]4'!L$22*Table6[[#This Row],[NJ_DUM]]+'[1]4'!L$23*Table6[[#This Row],[NY_DUM]]+'[1]4'!L$24*Table6[[#This Row],[PA_DUM]]+'[1]4'!L$25*Table6[[#This Row],[CT_DUM]]+'[1]4'!L$26*Table6[[#This Row],[DL_DUM]]</f>
        <v>582.14403209382476</v>
      </c>
      <c r="AQ364" s="9">
        <f>Table6[[#This Row],[sales]]-Table6[[#This Row],[Pred_4]]</f>
        <v>1269.4157825523266</v>
      </c>
      <c r="AR364">
        <f>ABS(Table6[[#This Row],[Res_4]]/Table6[[#This Row],[sales]])</f>
        <v>0.68559264060012159</v>
      </c>
      <c r="AS364" s="9">
        <f>'[1]5'!L$20+'[1]5'!L$26*Table6[[#This Row],[Radio_State]]+'[1]5'!L$21*Table6[[#This Row],[NJ_DUM]]+'[1]5'!L$22*Table6[[#This Row],[NY_DUM]]+'[1]5'!L$23*Table6[[#This Row],[PA_DUM]]+'[1]5'!L$24*Table6[[#This Row],[CT_DUM]]+'[1]5'!L$25*Table6[[#This Row],[DL_DUM]]</f>
        <v>603.76214325529952</v>
      </c>
      <c r="AT364" s="9">
        <f>Table6[[#This Row],[sales]]-Table6[[#This Row],[Pred_5]]</f>
        <v>1247.797671390852</v>
      </c>
      <c r="AU364" s="9">
        <f>ABS(Table6[[#This Row],[Red_5]]/Table6[[#This Row],[sales]])</f>
        <v>0.67391701932638703</v>
      </c>
      <c r="AV364" s="9">
        <f>'[1]6'!L$20+'[1]6'!L$26*Table6[[#This Row],[Online]]+'[1]6'!L$21*Table6[[#This Row],[NJ_DUM]]+'[1]6'!L$22*Table6[[#This Row],[NY_DUM]]+'[1]6'!L$23*Table6[[#This Row],[PA_DUM]]+'[1]6'!L$24*Table6[[#This Row],[CT_DUM]]+'[1]6'!L$25*Table6[[#This Row],[DL_DUM]]</f>
        <v>497.2780823106084</v>
      </c>
      <c r="AW364" s="9">
        <f>Table6[[#This Row],[sales]]-Table6[[#This Row],[Pred_6]]</f>
        <v>1354.281732335543</v>
      </c>
      <c r="AX364" s="9">
        <f>ABS(Table6[[#This Row],[Red_6]]/Table6[[#This Row],[sales]])</f>
        <v>0.73142748164166527</v>
      </c>
      <c r="AY364" s="9">
        <f>'[1]7'!L$21+'[1]7'!L$27*Table6[[#This Row],[LNTV]]+'[1]7'!L$22*Table6[[#This Row],[NJ_DUM]]+'[1]7'!L$23*Table6[[#This Row],[NY_DUM]]+'[1]7'!L$24*Table6[[#This Row],[PA_DUM]]+'[1]7'!L$25*Table6[[#This Row],[CT_DUM]]+'[1]7'!L$26*Table6[[#This Row],[DL_DUM]]</f>
        <v>5.9594384136357581</v>
      </c>
      <c r="AZ364" s="9">
        <f>Table6[[#This Row],[sales]]-Table6[[#This Row],[Pred_7]]</f>
        <v>1845.6003762325156</v>
      </c>
      <c r="BA364" s="9">
        <f>ABS(Table6[[#This Row],[Red_7]]/Table6[[#This Row],[sales]])</f>
        <v>0.99678139568244262</v>
      </c>
      <c r="BB364" s="9">
        <f>'[1]8'!O$22+'[1]8'!O$28*Table6[[#This Row],[LNRADIOLING]]+'[1]8'!O$23*Table6[[#This Row],[DL_DUM]]+'[1]8'!O$24*Table6[[#This Row],[CT_DUM]]+'[1]8'!O$25*Table6[[#This Row],[PA_DUM]]+'[1]8'!O$26*Table6[[#This Row],[NY_DUM]]+'[1]8'!O$27*Table6[[#This Row],[NJ_DUM]]</f>
        <v>8.2841765850704263</v>
      </c>
      <c r="BC364" s="9">
        <f>Table6[[#This Row],[sales]]-Table6[[#This Row],[Pred_8]]</f>
        <v>1843.2756380610811</v>
      </c>
      <c r="BD364" s="9">
        <f>ABS(Table6[[#This Row],[Red_8]]/Table6[[#This Row],[sales]])</f>
        <v>0.99552583906847558</v>
      </c>
      <c r="BE364" s="9">
        <f>'[1]9'!M$19+'[1]9'!M$21*Table6[[#This Row],[LNONLINE]]+'[1]9'!M$20*Table6[[#This Row],[DL_DUM]]+'[1]9'!M$22*Table6[[#This Row],[CT_DUM]]+'[1]9'!M$23*Table6[[#This Row],[PA_DUM]]+'[1]9'!M$24*Table6[[#This Row],[NY_DUM]]+'[1]9'!M$25*Table6[[#This Row],[NJ_DUM]]</f>
        <v>8.0943145815956079</v>
      </c>
      <c r="BF364" s="9">
        <f>Table6[[#This Row],[sales]]-Table6[[#This Row],[Pred_9]]</f>
        <v>1843.4655000645557</v>
      </c>
      <c r="BG364" s="9">
        <f>ABS(Table6[[#This Row],[Red_9]]/Table6[[#This Row],[sales]])</f>
        <v>0.99562838072117987</v>
      </c>
      <c r="BH364" s="9">
        <f>'[1]10'!P$22+'[1]10'!P$30*Table6[[#This Row],[LNTV]]+'[1]10'!P$29*Table6[[#This Row],[LNRADIOLING]]+'[1]10'!P$24*Table6[[#This Row],[LNONLINELING]]+'[1]10'!P$23*Table6[[#This Row],[DL_DUM]]+'[1]10'!P$25*Table6[[#This Row],[CT_DUM]]+'[1]10'!P$26*Table6[[#This Row],[PA_DUM]]+'[1]10'!P$27*Table6[[#This Row],[NY_DUM]]+'[1]10'!P$28*Table6[[#This Row],[NJ_DUM]]</f>
        <v>8.0748667974104844</v>
      </c>
      <c r="BI364" s="9">
        <f>Table6[[#This Row],[sales]]-Table6[[#This Row],[Pred_10]]</f>
        <v>1843.4849478487408</v>
      </c>
      <c r="BJ364" s="45">
        <f>ABS(Table6[[#This Row],[Red_10]]/Table6[[#This Row],[sales]])</f>
        <v>0.99563888418103641</v>
      </c>
      <c r="BK364" s="9">
        <f>'[1]11'!P$32+'[1]11'!P$40*Table6[[#This Row],[LNONLINELING]]+'[1]11'!P$39*Table6[[#This Row],[LNRADIOLING]]+'[1]11'!P$38*Table6[[#This Row],[LNTVLING]]+'[1]11'!P$33*Table6[[#This Row],[DL_DUM]]+'[1]11'!P$34*Table6[[#This Row],[CT_DUM]]+'[1]11'!P$35*Table6[[#This Row],[PA_DUM]]+'[1]11'!P$36*Table6[[#This Row],[NY_DUM]]+'[1]11'!P$37*Table6[[#This Row],[NJ_DUM]]</f>
        <v>8.0260432913393203</v>
      </c>
      <c r="BL364" s="9">
        <f>Table6[[#This Row],[sales]]-Table6[[#This Row],[ Pred_11]]</f>
        <v>1843.533771354812</v>
      </c>
      <c r="BM364" s="47">
        <f>ABS(Table6[[#This Row],[ Red_11]]/Table6[[#This Row],[sales]])</f>
        <v>0.99566525303268516</v>
      </c>
      <c r="BN364" s="9">
        <f>'[1]12'!K$22+'[1]12'!K$28*Table6[[#This Row],[COMBINE LN LING]]+'[1]12'!K$23*Table6[[#This Row],[DL_DUM]]+'[1]12'!K$24*Table6[[#This Row],[CT_DUM]]+'[1]12'!K$25*Table6[[#This Row],[PA_DUM]]+'[1]12'!K$26*Table6[[#This Row],[NY_DUM]]+'[1]12'!K$27*Table6[[#This Row],[NJ_DUM]]</f>
        <v>8.2139153186324521</v>
      </c>
      <c r="BO364" s="9">
        <f>Table6[[#This Row],[sales]]-Table6[[#This Row],[ Pred_12]]</f>
        <v>1843.345899327519</v>
      </c>
      <c r="BP364" s="47">
        <f>ABS(Table6[[#This Row],[ Red_12]]/Table6[[#This Row],[sales]])</f>
        <v>0.99556378613660823</v>
      </c>
      <c r="BQ364">
        <f>LN(G364+'2019 Totals and Calculations'!C$18)</f>
        <v>7.5427208533797732</v>
      </c>
      <c r="BR364">
        <f>LN(Table6[[#This Row],[PROF RADIO]]+'2019 Totals and Calculations'!D$18)</f>
        <v>5.675863561493232</v>
      </c>
      <c r="BS364">
        <f>LN(Table6[[#This Row],[ONLINE LINGERING]]+'2019 Totals and Calculations'!E$18)</f>
        <v>5.069906245600504</v>
      </c>
      <c r="BT364">
        <f>MONTH(Table6[[#This Row],[Date]])</f>
        <v>12</v>
      </c>
      <c r="BU364">
        <f t="shared" si="148"/>
        <v>0</v>
      </c>
      <c r="BV364">
        <f t="shared" si="149"/>
        <v>0</v>
      </c>
      <c r="BW364">
        <f t="shared" si="150"/>
        <v>0</v>
      </c>
      <c r="BX364">
        <f t="shared" si="151"/>
        <v>0</v>
      </c>
      <c r="BY364">
        <f t="shared" si="152"/>
        <v>0</v>
      </c>
      <c r="BZ364">
        <f t="shared" si="153"/>
        <v>0</v>
      </c>
      <c r="CA364">
        <f t="shared" si="154"/>
        <v>0</v>
      </c>
      <c r="CB364">
        <f t="shared" si="155"/>
        <v>0</v>
      </c>
      <c r="CC364">
        <f t="shared" si="156"/>
        <v>0</v>
      </c>
      <c r="CD364">
        <f t="shared" si="157"/>
        <v>0</v>
      </c>
      <c r="CE364">
        <f t="shared" si="158"/>
        <v>0</v>
      </c>
      <c r="CF364">
        <f t="shared" si="159"/>
        <v>1</v>
      </c>
      <c r="CG364">
        <f t="shared" si="160"/>
        <v>49</v>
      </c>
      <c r="CH36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2216.0245393979803</v>
      </c>
      <c r="CI364" s="79">
        <f>Table6[[#This Row],[sales]]-CH364</f>
        <v>-364.46472475182895</v>
      </c>
      <c r="CJ364">
        <f>ABS(Table6[[#This Row],[sales]]-CH364)/Table6[[#This Row],[sales]]</f>
        <v>0.19684199336626951</v>
      </c>
      <c r="CK36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2261.5149931725082</v>
      </c>
      <c r="CL364" s="79">
        <f>Table6[[#This Row],[sales]]-CK364</f>
        <v>-409.9551785263568</v>
      </c>
      <c r="CM364">
        <f>ABS(Table6[[#This Row],[sales]]-CK364)/Table6[[#This Row],[sales]]</f>
        <v>0.22141071289382172</v>
      </c>
      <c r="CN36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2051.1309817150232</v>
      </c>
      <c r="CO364" s="79">
        <f>Table6[[#This Row],[sales]]-CN364</f>
        <v>-199.57116706887177</v>
      </c>
      <c r="CP364">
        <f>ABS(Table6[[#This Row],[sales]]-CN364)/Table6[[#This Row],[sales]]</f>
        <v>0.10778542798900154</v>
      </c>
      <c r="CQ36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1969.2661431238032</v>
      </c>
      <c r="CR364" s="79">
        <f>Table6[[#This Row],[sales]]-CQ364</f>
        <v>-117.70632847765182</v>
      </c>
      <c r="CS364">
        <f>ABS(Table6[[#This Row],[sales]]-CQ364)/Table6[[#This Row],[sales]]</f>
        <v>6.3571442600220018E-2</v>
      </c>
    </row>
    <row r="365" spans="1:97" x14ac:dyDescent="0.2">
      <c r="A365">
        <v>364</v>
      </c>
      <c r="B365" t="s">
        <v>480</v>
      </c>
      <c r="C365" s="5">
        <v>43079</v>
      </c>
      <c r="D365" s="6">
        <v>1576.5534566002761</v>
      </c>
      <c r="E365" s="8">
        <f>YEAR(Table6[[#This Row],[Date]])</f>
        <v>2017</v>
      </c>
      <c r="F365" s="6">
        <f>Table6[[#This Row],[TV_State]]+Table6[[#This Row],[Radio_State]]+Table6[[#This Row],[Online]]</f>
        <v>1926.8986691781151</v>
      </c>
      <c r="G365" s="6">
        <f t="shared" si="135"/>
        <v>1540.9656036917827</v>
      </c>
      <c r="H365" s="6">
        <f>LN(Table6[[#This Row],[PROF TV LING]])</f>
        <v>7.3401645142999348</v>
      </c>
      <c r="I365" s="6">
        <f t="shared" si="136"/>
        <v>7.3629963868151078</v>
      </c>
      <c r="J365" s="6">
        <v>233.56347505189274</v>
      </c>
      <c r="K365" s="6">
        <f t="shared" si="141"/>
        <v>231.27363707527465</v>
      </c>
      <c r="L365" s="6">
        <f>0.5*J364+0.5*Table6[[#This Row],[Radio_State]]</f>
        <v>232.40722022490317</v>
      </c>
      <c r="M365" s="6">
        <f>LN(Table6[[#This Row],[RADIO LINGERING ]])</f>
        <v>5.4484910925885401</v>
      </c>
      <c r="N365" s="6">
        <f t="shared" si="137"/>
        <v>5.4534538819306695</v>
      </c>
      <c r="O365" s="6">
        <v>116.78173752594637</v>
      </c>
      <c r="P365" s="6">
        <f t="shared" si="138"/>
        <v>116.29386933825917</v>
      </c>
      <c r="Q365" s="6">
        <f>0.3*O364+0.7*Table6[[#This Row],[Online]]</f>
        <v>116.43486107784949</v>
      </c>
      <c r="R365" s="6">
        <f>LN(Table6[[#This Row],[ONLINE LINGERING]])</f>
        <v>4.7573319842539812</v>
      </c>
      <c r="S365" s="6">
        <f t="shared" si="139"/>
        <v>4.7603067013707241</v>
      </c>
      <c r="T365" s="6">
        <v>1982.831918007246</v>
      </c>
      <c r="U365" s="6">
        <f t="shared" si="140"/>
        <v>7.5922813634584774</v>
      </c>
      <c r="V365" s="8">
        <f>YEAR(Table6[[#This Row],[Date]])</f>
        <v>2017</v>
      </c>
      <c r="W365" s="8">
        <f>WEEKNUM(Table6[[#This Row],[Date]])</f>
        <v>50</v>
      </c>
      <c r="X365" t="s">
        <v>530</v>
      </c>
      <c r="Y365" s="9">
        <f>Table6[[#This Row],[LNTVLING]]+Table6[[#This Row],[LNRADIOLING]]+Table6[[#This Row],[LNONLINELING]]</f>
        <v>17.545987591142456</v>
      </c>
      <c r="Z365">
        <f t="shared" si="161"/>
        <v>1</v>
      </c>
      <c r="AA365">
        <f t="shared" si="142"/>
        <v>0</v>
      </c>
      <c r="AB365">
        <f t="shared" si="143"/>
        <v>0</v>
      </c>
      <c r="AC365">
        <f t="shared" si="144"/>
        <v>1</v>
      </c>
      <c r="AD365">
        <f t="shared" si="145"/>
        <v>0</v>
      </c>
      <c r="AE365">
        <f t="shared" si="146"/>
        <v>0</v>
      </c>
      <c r="AF365">
        <f t="shared" si="147"/>
        <v>0</v>
      </c>
      <c r="AG365" s="9">
        <f>'[1]1'!J$20+'[1]1'!J$21*Table6[[#This Row],[TV_State]]</f>
        <v>2880.1609104980489</v>
      </c>
      <c r="AH365" s="9">
        <f>Table6[[#This Row],[sales]]-Table6[[#This Row],[Pred_1]]</f>
        <v>-897.32899249080288</v>
      </c>
      <c r="AI365">
        <f>ABS(Table6[[#This Row],[Res_1]])/Table6[[#This Row],[sales]]</f>
        <v>0.45254919710623887</v>
      </c>
      <c r="AJ365" s="9">
        <f>'[1]2'!J$20+'[1]2'!J$21*Table6[[#This Row],[Radio_State]]</f>
        <v>2739.6382608865556</v>
      </c>
      <c r="AK365" s="9">
        <f>Table6[[#This Row],[sales]]-Table6[[#This Row],[ Pred_2 ]]</f>
        <v>-756.80634287930957</v>
      </c>
      <c r="AL365">
        <f>ABS(Table6[[#This Row],[ Res_2 ]])/Table6[[#This Row],[sales]]</f>
        <v>0.38167952412219741</v>
      </c>
      <c r="AM365" s="10">
        <f>'[1]3'!J$20+'[1]3'!J$21*Data!O365</f>
        <v>2475.4157823495257</v>
      </c>
      <c r="AN365" s="9">
        <f>Table6[[#This Row],[sales]]-Table6[[#This Row],[Pred_3]]</f>
        <v>-492.58386434227964</v>
      </c>
      <c r="AO365" s="9">
        <f>ABS(Table6[[#This Row],[Res_3]])/Table6[[#This Row],[sales]]</f>
        <v>0.24842441755594108</v>
      </c>
      <c r="AP365" s="9">
        <f>'[1]4'!L$21+'[1]4'!L$27*Table6[[#This Row],[TV_State]]+'[1]4'!L$22*Table6[[#This Row],[NJ_DUM]]+'[1]4'!L$23*Table6[[#This Row],[NY_DUM]]+'[1]4'!L$24*Table6[[#This Row],[PA_DUM]]+'[1]4'!L$25*Table6[[#This Row],[CT_DUM]]+'[1]4'!L$26*Table6[[#This Row],[DL_DUM]]</f>
        <v>585.58717247130483</v>
      </c>
      <c r="AQ365" s="9">
        <f>Table6[[#This Row],[sales]]-Table6[[#This Row],[Pred_4]]</f>
        <v>1397.2447455359411</v>
      </c>
      <c r="AR365">
        <f>ABS(Table6[[#This Row],[Res_4]]/Table6[[#This Row],[sales]])</f>
        <v>0.70467130009697321</v>
      </c>
      <c r="AS365" s="9">
        <f>'[1]5'!L$20+'[1]5'!L$26*Table6[[#This Row],[Radio_State]]+'[1]5'!L$21*Table6[[#This Row],[NJ_DUM]]+'[1]5'!L$22*Table6[[#This Row],[NY_DUM]]+'[1]5'!L$23*Table6[[#This Row],[PA_DUM]]+'[1]5'!L$24*Table6[[#This Row],[CT_DUM]]+'[1]5'!L$25*Table6[[#This Row],[DL_DUM]]</f>
        <v>607.83584940458195</v>
      </c>
      <c r="AT365" s="9">
        <f>Table6[[#This Row],[sales]]-Table6[[#This Row],[Pred_5]]</f>
        <v>1374.9960686026641</v>
      </c>
      <c r="AU365" s="9">
        <f>ABS(Table6[[#This Row],[Red_5]]/Table6[[#This Row],[sales]])</f>
        <v>0.69345064305023929</v>
      </c>
      <c r="AV365" s="9">
        <f>'[1]6'!L$20+'[1]6'!L$26*Table6[[#This Row],[Online]]+'[1]6'!L$21*Table6[[#This Row],[NJ_DUM]]+'[1]6'!L$22*Table6[[#This Row],[NY_DUM]]+'[1]6'!L$23*Table6[[#This Row],[PA_DUM]]+'[1]6'!L$24*Table6[[#This Row],[CT_DUM]]+'[1]6'!L$25*Table6[[#This Row],[DL_DUM]]</f>
        <v>502.31040114557908</v>
      </c>
      <c r="AW365" s="9">
        <f>Table6[[#This Row],[sales]]-Table6[[#This Row],[Pred_6]]</f>
        <v>1480.5215168616669</v>
      </c>
      <c r="AX365" s="9">
        <f>ABS(Table6[[#This Row],[Red_6]]/Table6[[#This Row],[sales]])</f>
        <v>0.74667020609068913</v>
      </c>
      <c r="AY365" s="9">
        <f>'[1]7'!L$21+'[1]7'!L$27*Table6[[#This Row],[LNTV]]+'[1]7'!L$22*Table6[[#This Row],[NJ_DUM]]+'[1]7'!L$23*Table6[[#This Row],[NY_DUM]]+'[1]7'!L$24*Table6[[#This Row],[PA_DUM]]+'[1]7'!L$25*Table6[[#This Row],[CT_DUM]]+'[1]7'!L$26*Table6[[#This Row],[DL_DUM]]</f>
        <v>5.9605397609257587</v>
      </c>
      <c r="AZ365" s="9">
        <f>Table6[[#This Row],[sales]]-Table6[[#This Row],[Pred_7]]</f>
        <v>1976.8713782463203</v>
      </c>
      <c r="BA365" s="9">
        <f>ABS(Table6[[#This Row],[Red_7]]/Table6[[#This Row],[sales]])</f>
        <v>0.99699392585584556</v>
      </c>
      <c r="BB365" s="9">
        <f>'[1]8'!O$22+'[1]8'!O$28*Table6[[#This Row],[LNRADIOLING]]+'[1]8'!O$23*Table6[[#This Row],[DL_DUM]]+'[1]8'!O$24*Table6[[#This Row],[CT_DUM]]+'[1]8'!O$25*Table6[[#This Row],[PA_DUM]]+'[1]8'!O$26*Table6[[#This Row],[NY_DUM]]+'[1]8'!O$27*Table6[[#This Row],[NJ_DUM]]</f>
        <v>8.2848864510742022</v>
      </c>
      <c r="BC365" s="9">
        <f>Table6[[#This Row],[sales]]-Table6[[#This Row],[Pred_8]]</f>
        <v>1974.5470315561718</v>
      </c>
      <c r="BD365" s="9">
        <f>ABS(Table6[[#This Row],[Red_8]]/Table6[[#This Row],[sales]])</f>
        <v>0.99582168999004184</v>
      </c>
      <c r="BE365" s="9">
        <f>'[1]9'!M$19+'[1]9'!M$21*Table6[[#This Row],[LNONLINE]]+'[1]9'!M$20*Table6[[#This Row],[DL_DUM]]+'[1]9'!M$22*Table6[[#This Row],[CT_DUM]]+'[1]9'!M$23*Table6[[#This Row],[PA_DUM]]+'[1]9'!M$24*Table6[[#This Row],[NY_DUM]]+'[1]9'!M$25*Table6[[#This Row],[NJ_DUM]]</f>
        <v>8.0974650299269406</v>
      </c>
      <c r="BF365" s="9">
        <f>Table6[[#This Row],[sales]]-Table6[[#This Row],[Pred_9]]</f>
        <v>1974.7344529773191</v>
      </c>
      <c r="BG365" s="9">
        <f>ABS(Table6[[#This Row],[Red_9]]/Table6[[#This Row],[sales]])</f>
        <v>0.99591621208212899</v>
      </c>
      <c r="BH365" s="9">
        <f>'[1]10'!P$22+'[1]10'!P$30*Table6[[#This Row],[LNTV]]+'[1]10'!P$29*Table6[[#This Row],[LNRADIOLING]]+'[1]10'!P$24*Table6[[#This Row],[LNONLINELING]]+'[1]10'!P$23*Table6[[#This Row],[DL_DUM]]+'[1]10'!P$25*Table6[[#This Row],[CT_DUM]]+'[1]10'!P$26*Table6[[#This Row],[PA_DUM]]+'[1]10'!P$27*Table6[[#This Row],[NY_DUM]]+'[1]10'!P$28*Table6[[#This Row],[NJ_DUM]]</f>
        <v>8.0766778806867023</v>
      </c>
      <c r="BI365" s="9">
        <f>Table6[[#This Row],[sales]]-Table6[[#This Row],[Pred_10]]</f>
        <v>1974.7552401265593</v>
      </c>
      <c r="BJ365" s="45">
        <f>ABS(Table6[[#This Row],[Red_10]]/Table6[[#This Row],[sales]])</f>
        <v>0.99592669564810932</v>
      </c>
      <c r="BK365" s="9">
        <f>'[1]11'!P$32+'[1]11'!P$40*Table6[[#This Row],[LNONLINELING]]+'[1]11'!P$39*Table6[[#This Row],[LNRADIOLING]]+'[1]11'!P$38*Table6[[#This Row],[LNTVLING]]+'[1]11'!P$33*Table6[[#This Row],[DL_DUM]]+'[1]11'!P$34*Table6[[#This Row],[CT_DUM]]+'[1]11'!P$35*Table6[[#This Row],[PA_DUM]]+'[1]11'!P$36*Table6[[#This Row],[NY_DUM]]+'[1]11'!P$37*Table6[[#This Row],[NJ_DUM]]</f>
        <v>8.0271692581787928</v>
      </c>
      <c r="BL365" s="9">
        <f>Table6[[#This Row],[sales]]-Table6[[#This Row],[ Pred_11]]</f>
        <v>1974.8047487490671</v>
      </c>
      <c r="BM365" s="47">
        <f>ABS(Table6[[#This Row],[ Red_11]]/Table6[[#This Row],[sales]])</f>
        <v>0.99595166429121929</v>
      </c>
      <c r="BN365" s="9">
        <f>'[1]12'!K$22+'[1]12'!K$28*Table6[[#This Row],[COMBINE LN LING]]+'[1]12'!K$23*Table6[[#This Row],[DL_DUM]]+'[1]12'!K$24*Table6[[#This Row],[CT_DUM]]+'[1]12'!K$25*Table6[[#This Row],[PA_DUM]]+'[1]12'!K$26*Table6[[#This Row],[NY_DUM]]+'[1]12'!K$27*Table6[[#This Row],[NJ_DUM]]</f>
        <v>8.2167877303094876</v>
      </c>
      <c r="BO365" s="9">
        <f>Table6[[#This Row],[sales]]-Table6[[#This Row],[ Pred_12]]</f>
        <v>1974.6151302769365</v>
      </c>
      <c r="BP365" s="47">
        <f>ABS(Table6[[#This Row],[ Red_12]]/Table6[[#This Row],[sales]])</f>
        <v>0.99585603416220603</v>
      </c>
      <c r="BQ365">
        <f>LN(G365+'2019 Totals and Calculations'!C$18)</f>
        <v>7.5507711832571687</v>
      </c>
      <c r="BR365">
        <f>LN(Table6[[#This Row],[PROF RADIO]]+'2019 Totals and Calculations'!D$18)</f>
        <v>5.6836818143261194</v>
      </c>
      <c r="BS365">
        <f>LN(Table6[[#This Row],[ONLINE LINGERING]]+'2019 Totals and Calculations'!E$18)</f>
        <v>5.0771233209375666</v>
      </c>
      <c r="BT365">
        <f>MONTH(Table6[[#This Row],[Date]])</f>
        <v>12</v>
      </c>
      <c r="BU365">
        <f t="shared" si="148"/>
        <v>0</v>
      </c>
      <c r="BV365">
        <f t="shared" si="149"/>
        <v>0</v>
      </c>
      <c r="BW365">
        <f t="shared" si="150"/>
        <v>0</v>
      </c>
      <c r="BX365">
        <f t="shared" si="151"/>
        <v>0</v>
      </c>
      <c r="BY365">
        <f t="shared" si="152"/>
        <v>0</v>
      </c>
      <c r="BZ365">
        <f t="shared" si="153"/>
        <v>0</v>
      </c>
      <c r="CA365">
        <f t="shared" si="154"/>
        <v>0</v>
      </c>
      <c r="CB365">
        <f t="shared" si="155"/>
        <v>0</v>
      </c>
      <c r="CC365">
        <f t="shared" si="156"/>
        <v>0</v>
      </c>
      <c r="CD365">
        <f t="shared" si="157"/>
        <v>0</v>
      </c>
      <c r="CE365">
        <f t="shared" si="158"/>
        <v>0</v>
      </c>
      <c r="CF365">
        <f t="shared" si="159"/>
        <v>1</v>
      </c>
      <c r="CG365">
        <f t="shared" si="160"/>
        <v>50</v>
      </c>
      <c r="CH36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2227.3611937269006</v>
      </c>
      <c r="CI365" s="79">
        <f>Table6[[#This Row],[sales]]-CH365</f>
        <v>-244.52927571965461</v>
      </c>
      <c r="CJ365">
        <f>ABS(Table6[[#This Row],[sales]]-CH365)/Table6[[#This Row],[sales]]</f>
        <v>0.12332324969098112</v>
      </c>
      <c r="CK36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2272.0844496621016</v>
      </c>
      <c r="CL365" s="79">
        <f>Table6[[#This Row],[sales]]-CK365</f>
        <v>-289.2525316548556</v>
      </c>
      <c r="CM365">
        <f>ABS(Table6[[#This Row],[sales]]-CK365)/Table6[[#This Row],[sales]]</f>
        <v>0.14587849279002707</v>
      </c>
      <c r="CN36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2060.8162758016779</v>
      </c>
      <c r="CO365" s="79">
        <f>Table6[[#This Row],[sales]]-CN365</f>
        <v>-77.984357794431844</v>
      </c>
      <c r="CP365">
        <f>ABS(Table6[[#This Row],[sales]]-CN365)/Table6[[#This Row],[sales]]</f>
        <v>3.9329787404676457E-2</v>
      </c>
      <c r="CQ36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1982.6001521775611</v>
      </c>
      <c r="CR365" s="79">
        <f>Table6[[#This Row],[sales]]-CQ365</f>
        <v>0.23176582968494586</v>
      </c>
      <c r="CS365">
        <f>ABS(Table6[[#This Row],[sales]]-CQ365)/Table6[[#This Row],[sales]]</f>
        <v>1.1688627138798101E-4</v>
      </c>
    </row>
    <row r="366" spans="1:97" x14ac:dyDescent="0.2">
      <c r="A366">
        <v>365</v>
      </c>
      <c r="B366" t="s">
        <v>480</v>
      </c>
      <c r="C366" s="5">
        <v>43086</v>
      </c>
      <c r="D366" s="6">
        <v>1592.3189911662789</v>
      </c>
      <c r="E366" s="8">
        <f>YEAR(Table6[[#This Row],[Date]])</f>
        <v>2017</v>
      </c>
      <c r="F366" s="6">
        <f>Table6[[#This Row],[TV_State]]+Table6[[#This Row],[Radio_State]]+Table6[[#This Row],[Online]]</f>
        <v>1946.1676558698964</v>
      </c>
      <c r="G366" s="6">
        <f t="shared" si="135"/>
        <v>1556.3716199341313</v>
      </c>
      <c r="H366" s="6">
        <f>LN(Table6[[#This Row],[PROF TV LING]])</f>
        <v>7.3501125065147814</v>
      </c>
      <c r="I366" s="6">
        <f t="shared" si="136"/>
        <v>7.3729467176682757</v>
      </c>
      <c r="J366" s="6">
        <v>235.89910980241172</v>
      </c>
      <c r="K366" s="6">
        <f t="shared" si="141"/>
        <v>233.58637343884317</v>
      </c>
      <c r="L366" s="6">
        <f>0.5*J365+0.5*Table6[[#This Row],[Radio_State]]</f>
        <v>234.73129242715223</v>
      </c>
      <c r="M366" s="6">
        <f>LN(Table6[[#This Row],[RADIO LINGERING ]])</f>
        <v>5.458441423441708</v>
      </c>
      <c r="N366" s="6">
        <f t="shared" si="137"/>
        <v>5.4634042127838374</v>
      </c>
      <c r="O366" s="6">
        <v>117.94955490120586</v>
      </c>
      <c r="P366" s="6">
        <f t="shared" si="138"/>
        <v>117.45284923232185</v>
      </c>
      <c r="Q366" s="6">
        <f>0.3*O365+0.7*Table6[[#This Row],[Online]]</f>
        <v>117.59920968862801</v>
      </c>
      <c r="R366" s="6">
        <f>LN(Table6[[#This Row],[ONLINE LINGERING]])</f>
        <v>4.7672823151071491</v>
      </c>
      <c r="S366" s="6">
        <f t="shared" si="139"/>
        <v>4.770257032223892</v>
      </c>
      <c r="T366" s="6">
        <v>1853.7118999345546</v>
      </c>
      <c r="U366" s="6">
        <f t="shared" si="140"/>
        <v>7.5249453402723789</v>
      </c>
      <c r="V366" s="8">
        <f>YEAR(Table6[[#This Row],[Date]])</f>
        <v>2017</v>
      </c>
      <c r="W366" s="8">
        <f>WEEKNUM(Table6[[#This Row],[Date]])</f>
        <v>51</v>
      </c>
      <c r="X366" t="s">
        <v>531</v>
      </c>
      <c r="Y366" s="9">
        <f>Table6[[#This Row],[LNTVLING]]+Table6[[#This Row],[LNRADIOLING]]+Table6[[#This Row],[LNONLINELING]]</f>
        <v>17.575836245063638</v>
      </c>
      <c r="Z366">
        <f t="shared" si="161"/>
        <v>1</v>
      </c>
      <c r="AA366">
        <f t="shared" si="142"/>
        <v>0</v>
      </c>
      <c r="AB366">
        <f t="shared" si="143"/>
        <v>0</v>
      </c>
      <c r="AC366">
        <f t="shared" si="144"/>
        <v>1</v>
      </c>
      <c r="AD366">
        <f t="shared" si="145"/>
        <v>0</v>
      </c>
      <c r="AE366">
        <f t="shared" si="146"/>
        <v>0</v>
      </c>
      <c r="AF366">
        <f t="shared" si="147"/>
        <v>0</v>
      </c>
      <c r="AG366" s="9">
        <f>'[1]1'!J$20+'[1]1'!J$21*Table6[[#This Row],[TV_State]]</f>
        <v>2895.6651941484661</v>
      </c>
      <c r="AH366" s="9">
        <f>Table6[[#This Row],[sales]]-Table6[[#This Row],[Pred_1]]</f>
        <v>-1041.9532942139115</v>
      </c>
      <c r="AI366">
        <f>ABS(Table6[[#This Row],[Res_1]])/Table6[[#This Row],[sales]]</f>
        <v>0.56209020088326433</v>
      </c>
      <c r="AJ366" s="9">
        <f>'[1]2'!J$20+'[1]2'!J$21*Table6[[#This Row],[Radio_State]]</f>
        <v>2749.8918254554465</v>
      </c>
      <c r="AK366" s="9">
        <f>Table6[[#This Row],[sales]]-Table6[[#This Row],[ Pred_2 ]]</f>
        <v>-896.17992552089186</v>
      </c>
      <c r="AL366">
        <f>ABS(Table6[[#This Row],[ Res_2 ]])/Table6[[#This Row],[sales]]</f>
        <v>0.48345156847325171</v>
      </c>
      <c r="AM366" s="10">
        <f>'[1]3'!J$20+'[1]3'!J$21*Data!O366</f>
        <v>2482.1626383557727</v>
      </c>
      <c r="AN366" s="9">
        <f>Table6[[#This Row],[sales]]-Table6[[#This Row],[Pred_3]]</f>
        <v>-628.45073842121815</v>
      </c>
      <c r="AO366" s="9">
        <f>ABS(Table6[[#This Row],[Res_3]])/Table6[[#This Row],[sales]]</f>
        <v>0.33902287536882386</v>
      </c>
      <c r="AP366" s="9">
        <f>'[1]4'!L$21+'[1]4'!L$27*Table6[[#This Row],[TV_State]]+'[1]4'!L$22*Table6[[#This Row],[NJ_DUM]]+'[1]4'!L$23*Table6[[#This Row],[NY_DUM]]+'[1]4'!L$24*Table6[[#This Row],[PA_DUM]]+'[1]4'!L$25*Table6[[#This Row],[CT_DUM]]+'[1]4'!L$26*Table6[[#This Row],[DL_DUM]]</f>
        <v>589.06474425255965</v>
      </c>
      <c r="AQ366" s="9">
        <f>Table6[[#This Row],[sales]]-Table6[[#This Row],[Pred_4]]</f>
        <v>1264.6471556819949</v>
      </c>
      <c r="AR366">
        <f>ABS(Table6[[#This Row],[Res_4]]/Table6[[#This Row],[sales]])</f>
        <v>0.68222422034764052</v>
      </c>
      <c r="AS366" s="9">
        <f>'[1]5'!L$20+'[1]5'!L$26*Table6[[#This Row],[Radio_State]]+'[1]5'!L$21*Table6[[#This Row],[NJ_DUM]]+'[1]5'!L$22*Table6[[#This Row],[NY_DUM]]+'[1]5'!L$23*Table6[[#This Row],[PA_DUM]]+'[1]5'!L$24*Table6[[#This Row],[CT_DUM]]+'[1]5'!L$25*Table6[[#This Row],[DL_DUM]]</f>
        <v>611.9502926153574</v>
      </c>
      <c r="AT366" s="9">
        <f>Table6[[#This Row],[sales]]-Table6[[#This Row],[Pred_5]]</f>
        <v>1241.7616073191971</v>
      </c>
      <c r="AU366" s="9">
        <f>ABS(Table6[[#This Row],[Red_5]]/Table6[[#This Row],[sales]])</f>
        <v>0.66987842466946323</v>
      </c>
      <c r="AV366" s="9">
        <f>'[1]6'!L$20+'[1]6'!L$26*Table6[[#This Row],[Online]]+'[1]6'!L$21*Table6[[#This Row],[NJ_DUM]]+'[1]6'!L$22*Table6[[#This Row],[NY_DUM]]+'[1]6'!L$23*Table6[[#This Row],[PA_DUM]]+'[1]6'!L$24*Table6[[#This Row],[CT_DUM]]+'[1]6'!L$25*Table6[[#This Row],[DL_DUM]]</f>
        <v>507.39304316889957</v>
      </c>
      <c r="AW366" s="9">
        <f>Table6[[#This Row],[sales]]-Table6[[#This Row],[Pred_6]]</f>
        <v>1346.318856765655</v>
      </c>
      <c r="AX366" s="9">
        <f>ABS(Table6[[#This Row],[Red_6]]/Table6[[#This Row],[sales]])</f>
        <v>0.72628268546648855</v>
      </c>
      <c r="AY366" s="9">
        <f>'[1]7'!L$21+'[1]7'!L$27*Table6[[#This Row],[LNTV]]+'[1]7'!L$22*Table6[[#This Row],[NJ_DUM]]+'[1]7'!L$23*Table6[[#This Row],[NY_DUM]]+'[1]7'!L$24*Table6[[#This Row],[PA_DUM]]+'[1]7'!L$25*Table6[[#This Row],[CT_DUM]]+'[1]7'!L$26*Table6[[#This Row],[DL_DUM]]</f>
        <v>5.9616411082157592</v>
      </c>
      <c r="AZ366" s="9">
        <f>Table6[[#This Row],[sales]]-Table6[[#This Row],[Pred_7]]</f>
        <v>1847.7502588263387</v>
      </c>
      <c r="BA366" s="9">
        <f>ABS(Table6[[#This Row],[Red_7]]/Table6[[#This Row],[sales]])</f>
        <v>0.99678394409162163</v>
      </c>
      <c r="BB366" s="9">
        <f>'[1]8'!O$22+'[1]8'!O$28*Table6[[#This Row],[LNRADIOLING]]+'[1]8'!O$23*Table6[[#This Row],[DL_DUM]]+'[1]8'!O$24*Table6[[#This Row],[CT_DUM]]+'[1]8'!O$25*Table6[[#This Row],[PA_DUM]]+'[1]8'!O$26*Table6[[#This Row],[NY_DUM]]+'[1]8'!O$27*Table6[[#This Row],[NJ_DUM]]</f>
        <v>8.2855963170779781</v>
      </c>
      <c r="BC366" s="9">
        <f>Table6[[#This Row],[sales]]-Table6[[#This Row],[Pred_8]]</f>
        <v>1845.4263036174766</v>
      </c>
      <c r="BD366" s="9">
        <f>ABS(Table6[[#This Row],[Red_8]]/Table6[[#This Row],[sales]])</f>
        <v>0.99553026750415174</v>
      </c>
      <c r="BE366" s="9">
        <f>'[1]9'!M$19+'[1]9'!M$21*Table6[[#This Row],[LNONLINE]]+'[1]9'!M$20*Table6[[#This Row],[DL_DUM]]+'[1]9'!M$22*Table6[[#This Row],[CT_DUM]]+'[1]9'!M$23*Table6[[#This Row],[PA_DUM]]+'[1]9'!M$24*Table6[[#This Row],[NY_DUM]]+'[1]9'!M$25*Table6[[#This Row],[NJ_DUM]]</f>
        <v>8.1006154782582733</v>
      </c>
      <c r="BF366" s="9">
        <f>Table6[[#This Row],[sales]]-Table6[[#This Row],[Pred_9]]</f>
        <v>1845.6112844562963</v>
      </c>
      <c r="BG366" s="9">
        <f>ABS(Table6[[#This Row],[Red_9]]/Table6[[#This Row],[sales]])</f>
        <v>0.99563005692602813</v>
      </c>
      <c r="BH366" s="9">
        <f>'[1]10'!P$22+'[1]10'!P$30*Table6[[#This Row],[LNTV]]+'[1]10'!P$29*Table6[[#This Row],[LNRADIOLING]]+'[1]10'!P$24*Table6[[#This Row],[LNONLINELING]]+'[1]10'!P$23*Table6[[#This Row],[DL_DUM]]+'[1]10'!P$25*Table6[[#This Row],[CT_DUM]]+'[1]10'!P$26*Table6[[#This Row],[PA_DUM]]+'[1]10'!P$27*Table6[[#This Row],[NY_DUM]]+'[1]10'!P$28*Table6[[#This Row],[NJ_DUM]]</f>
        <v>8.0784889639629203</v>
      </c>
      <c r="BI366" s="9">
        <f>Table6[[#This Row],[sales]]-Table6[[#This Row],[Pred_10]]</f>
        <v>1845.6334109705917</v>
      </c>
      <c r="BJ366" s="45">
        <f>ABS(Table6[[#This Row],[Red_10]]/Table6[[#This Row],[sales]])</f>
        <v>0.99564199325458935</v>
      </c>
      <c r="BK366" s="9">
        <f>'[1]11'!P$32+'[1]11'!P$40*Table6[[#This Row],[LNONLINELING]]+'[1]11'!P$39*Table6[[#This Row],[LNRADIOLING]]+'[1]11'!P$38*Table6[[#This Row],[LNTVLING]]+'[1]11'!P$33*Table6[[#This Row],[DL_DUM]]+'[1]11'!P$34*Table6[[#This Row],[CT_DUM]]+'[1]11'!P$35*Table6[[#This Row],[PA_DUM]]+'[1]11'!P$36*Table6[[#This Row],[NY_DUM]]+'[1]11'!P$37*Table6[[#This Row],[NJ_DUM]]</f>
        <v>8.028295050324056</v>
      </c>
      <c r="BL366" s="9">
        <f>Table6[[#This Row],[sales]]-Table6[[#This Row],[ Pred_11]]</f>
        <v>1845.6836048842306</v>
      </c>
      <c r="BM366" s="47">
        <f>ABS(Table6[[#This Row],[ Red_11]]/Table6[[#This Row],[sales]])</f>
        <v>0.99566907077059419</v>
      </c>
      <c r="BN366" s="9">
        <f>'[1]12'!K$22+'[1]12'!K$28*Table6[[#This Row],[COMBINE LN LING]]+'[1]12'!K$23*Table6[[#This Row],[DL_DUM]]+'[1]12'!K$24*Table6[[#This Row],[CT_DUM]]+'[1]12'!K$25*Table6[[#This Row],[PA_DUM]]+'[1]12'!K$26*Table6[[#This Row],[NY_DUM]]+'[1]12'!K$27*Table6[[#This Row],[NJ_DUM]]</f>
        <v>8.2196602416554292</v>
      </c>
      <c r="BO366" s="9">
        <f>Table6[[#This Row],[sales]]-Table6[[#This Row],[ Pred_12]]</f>
        <v>1845.4922396928991</v>
      </c>
      <c r="BP366" s="47">
        <f>ABS(Table6[[#This Row],[ Red_12]]/Table6[[#This Row],[sales]])</f>
        <v>0.99556583725769598</v>
      </c>
      <c r="BQ366">
        <f>LN(G366+'2019 Totals and Calculations'!C$18)</f>
        <v>7.5588375751969474</v>
      </c>
      <c r="BR366">
        <f>LN(Table6[[#This Row],[PROF RADIO]]+'2019 Totals and Calculations'!D$18)</f>
        <v>5.6915166888911379</v>
      </c>
      <c r="BS366">
        <f>LN(Table6[[#This Row],[ONLINE LINGERING]]+'2019 Totals and Calculations'!E$18)</f>
        <v>5.0843600780661315</v>
      </c>
      <c r="BT366">
        <f>MONTH(Table6[[#This Row],[Date]])</f>
        <v>12</v>
      </c>
      <c r="BU366">
        <f t="shared" si="148"/>
        <v>0</v>
      </c>
      <c r="BV366">
        <f t="shared" si="149"/>
        <v>0</v>
      </c>
      <c r="BW366">
        <f t="shared" si="150"/>
        <v>0</v>
      </c>
      <c r="BX366">
        <f t="shared" si="151"/>
        <v>0</v>
      </c>
      <c r="BY366">
        <f t="shared" si="152"/>
        <v>0</v>
      </c>
      <c r="BZ366">
        <f t="shared" si="153"/>
        <v>0</v>
      </c>
      <c r="CA366">
        <f t="shared" si="154"/>
        <v>0</v>
      </c>
      <c r="CB366">
        <f t="shared" si="155"/>
        <v>0</v>
      </c>
      <c r="CC366">
        <f t="shared" si="156"/>
        <v>0</v>
      </c>
      <c r="CD366">
        <f t="shared" si="157"/>
        <v>0</v>
      </c>
      <c r="CE366">
        <f t="shared" si="158"/>
        <v>0</v>
      </c>
      <c r="CF366">
        <f t="shared" si="159"/>
        <v>1</v>
      </c>
      <c r="CG366">
        <f t="shared" si="160"/>
        <v>51</v>
      </c>
      <c r="CH36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2238.7665592138724</v>
      </c>
      <c r="CI366" s="79">
        <f>Table6[[#This Row],[sales]]-CH366</f>
        <v>-385.05465927931778</v>
      </c>
      <c r="CJ366">
        <f>ABS(Table6[[#This Row],[sales]]-CH366)/Table6[[#This Row],[sales]]</f>
        <v>0.20772087576980661</v>
      </c>
      <c r="CK36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2282.7149315088041</v>
      </c>
      <c r="CL366" s="79">
        <f>Table6[[#This Row],[sales]]-CK366</f>
        <v>-429.00303157424946</v>
      </c>
      <c r="CM366">
        <f>ABS(Table6[[#This Row],[sales]]-CK366)/Table6[[#This Row],[sales]]</f>
        <v>0.23142918356913791</v>
      </c>
      <c r="CN36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2070.5606123573384</v>
      </c>
      <c r="CO366" s="79">
        <f>Table6[[#This Row],[sales]]-CN366</f>
        <v>-216.84871242278382</v>
      </c>
      <c r="CP366">
        <f>ABS(Table6[[#This Row],[sales]]-CN366)/Table6[[#This Row],[sales]]</f>
        <v>0.11698080614924017</v>
      </c>
      <c r="CQ36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1996.0427929115654</v>
      </c>
      <c r="CR366" s="79">
        <f>Table6[[#This Row],[sales]]-CQ366</f>
        <v>-142.33089297701076</v>
      </c>
      <c r="CS366">
        <f>ABS(Table6[[#This Row],[sales]]-CQ366)/Table6[[#This Row],[sales]]</f>
        <v>7.6781560814296851E-2</v>
      </c>
    </row>
    <row r="367" spans="1:97" x14ac:dyDescent="0.2">
      <c r="A367">
        <v>366</v>
      </c>
      <c r="B367" t="s">
        <v>480</v>
      </c>
      <c r="C367" s="5">
        <v>43093</v>
      </c>
      <c r="D367" s="6">
        <v>1608.2421810779413</v>
      </c>
      <c r="E367" s="8">
        <f>YEAR(Table6[[#This Row],[Date]])</f>
        <v>2017</v>
      </c>
      <c r="F367" s="6">
        <f>Table6[[#This Row],[TV_State]]+Table6[[#This Row],[Radio_State]]+Table6[[#This Row],[Online]]</f>
        <v>1965.6293324285948</v>
      </c>
      <c r="G367" s="6">
        <f t="shared" si="135"/>
        <v>1571.9327882772743</v>
      </c>
      <c r="H367" s="6">
        <f>LN(Table6[[#This Row],[PROF TV LING]])</f>
        <v>7.3600612165263</v>
      </c>
      <c r="I367" s="6">
        <f t="shared" si="136"/>
        <v>7.3828970485214436</v>
      </c>
      <c r="J367" s="6">
        <v>238.25810090043578</v>
      </c>
      <c r="K367" s="6">
        <f t="shared" si="141"/>
        <v>235.92223716963946</v>
      </c>
      <c r="L367" s="6">
        <f>0.5*J366+0.5*Table6[[#This Row],[Radio_State]]</f>
        <v>237.07860535142373</v>
      </c>
      <c r="M367" s="6">
        <f>LN(Table6[[#This Row],[RADIO LINGERING ]])</f>
        <v>5.4683917542948759</v>
      </c>
      <c r="N367" s="6">
        <f t="shared" si="137"/>
        <v>5.4733545436370052</v>
      </c>
      <c r="O367" s="6">
        <v>119.12905045021789</v>
      </c>
      <c r="P367" s="6">
        <f t="shared" si="138"/>
        <v>118.62619008484907</v>
      </c>
      <c r="Q367" s="6">
        <f>0.3*O366+0.7*Table6[[#This Row],[Online]]</f>
        <v>118.77520178551427</v>
      </c>
      <c r="R367" s="6">
        <f>LN(Table6[[#This Row],[ONLINE LINGERING]])</f>
        <v>4.7772326459603169</v>
      </c>
      <c r="S367" s="6">
        <f t="shared" si="139"/>
        <v>4.7802073630770598</v>
      </c>
      <c r="T367" s="6">
        <v>1922.5370759016494</v>
      </c>
      <c r="U367" s="6">
        <f t="shared" si="140"/>
        <v>7.561400986448275</v>
      </c>
      <c r="V367" s="8">
        <f>YEAR(Table6[[#This Row],[Date]])</f>
        <v>2017</v>
      </c>
      <c r="W367" s="8">
        <f>WEEKNUM(Table6[[#This Row],[Date]])</f>
        <v>52</v>
      </c>
      <c r="X367" t="s">
        <v>532</v>
      </c>
      <c r="Y367" s="9">
        <f>Table6[[#This Row],[LNTVLING]]+Table6[[#This Row],[LNRADIOLING]]+Table6[[#This Row],[LNONLINELING]]</f>
        <v>17.605685616781493</v>
      </c>
      <c r="Z367">
        <f t="shared" si="161"/>
        <v>1</v>
      </c>
      <c r="AA367">
        <f t="shared" si="142"/>
        <v>0</v>
      </c>
      <c r="AB367">
        <f t="shared" si="143"/>
        <v>0</v>
      </c>
      <c r="AC367">
        <f t="shared" si="144"/>
        <v>1</v>
      </c>
      <c r="AD367">
        <f t="shared" si="145"/>
        <v>0</v>
      </c>
      <c r="AE367">
        <f t="shared" si="146"/>
        <v>0</v>
      </c>
      <c r="AF367">
        <f t="shared" si="147"/>
        <v>0</v>
      </c>
      <c r="AG367" s="9">
        <f>'[1]1'!J$20+'[1]1'!J$21*Table6[[#This Row],[TV_State]]</f>
        <v>2911.3245206353868</v>
      </c>
      <c r="AH367" s="9">
        <f>Table6[[#This Row],[sales]]-Table6[[#This Row],[Pred_1]]</f>
        <v>-988.7874447337374</v>
      </c>
      <c r="AI367">
        <f>ABS(Table6[[#This Row],[Res_1]])/Table6[[#This Row],[sales]]</f>
        <v>0.51431384971861027</v>
      </c>
      <c r="AJ367" s="9">
        <f>'[1]2'!J$20+'[1]2'!J$21*Table6[[#This Row],[Radio_State]]</f>
        <v>2760.2479256700253</v>
      </c>
      <c r="AK367" s="9">
        <f>Table6[[#This Row],[sales]]-Table6[[#This Row],[ Pred_2 ]]</f>
        <v>-837.71084976837597</v>
      </c>
      <c r="AL367">
        <f>ABS(Table6[[#This Row],[ Res_2 ]])/Table6[[#This Row],[sales]]</f>
        <v>0.43573196078702331</v>
      </c>
      <c r="AM367" s="10">
        <f>'[1]3'!J$20+'[1]3'!J$21*Data!O367</f>
        <v>2488.9769629220818</v>
      </c>
      <c r="AN367" s="9">
        <f>Table6[[#This Row],[sales]]-Table6[[#This Row],[Pred_3]]</f>
        <v>-566.43988702043248</v>
      </c>
      <c r="AO367" s="9">
        <f>ABS(Table6[[#This Row],[Res_3]])/Table6[[#This Row],[sales]]</f>
        <v>0.29463145034785776</v>
      </c>
      <c r="AP367" s="9">
        <f>'[1]4'!L$21+'[1]4'!L$27*Table6[[#This Row],[TV_State]]+'[1]4'!L$22*Table6[[#This Row],[NJ_DUM]]+'[1]4'!L$23*Table6[[#This Row],[NY_DUM]]+'[1]4'!L$24*Table6[[#This Row],[PA_DUM]]+'[1]4'!L$25*Table6[[#This Row],[CT_DUM]]+'[1]4'!L$26*Table6[[#This Row],[DL_DUM]]</f>
        <v>592.57709175162688</v>
      </c>
      <c r="AQ367" s="9">
        <f>Table6[[#This Row],[sales]]-Table6[[#This Row],[Pred_4]]</f>
        <v>1329.9599841500226</v>
      </c>
      <c r="AR367">
        <f>ABS(Table6[[#This Row],[Res_4]]/Table6[[#This Row],[sales]])</f>
        <v>0.69177338675057054</v>
      </c>
      <c r="AS367" s="9">
        <f>'[1]5'!L$20+'[1]5'!L$26*Table6[[#This Row],[Radio_State]]+'[1]5'!L$21*Table6[[#This Row],[NJ_DUM]]+'[1]5'!L$22*Table6[[#This Row],[NY_DUM]]+'[1]5'!L$23*Table6[[#This Row],[PA_DUM]]+'[1]5'!L$24*Table6[[#This Row],[CT_DUM]]+'[1]5'!L$25*Table6[[#This Row],[DL_DUM]]</f>
        <v>616.1058802582404</v>
      </c>
      <c r="AT367" s="9">
        <f>Table6[[#This Row],[sales]]-Table6[[#This Row],[Pred_5]]</f>
        <v>1306.431195643409</v>
      </c>
      <c r="AU367" s="9">
        <f>ABS(Table6[[#This Row],[Red_5]]/Table6[[#This Row],[sales]])</f>
        <v>0.67953498115541244</v>
      </c>
      <c r="AV367" s="9">
        <f>'[1]6'!L$20+'[1]6'!L$26*Table6[[#This Row],[Online]]+'[1]6'!L$21*Table6[[#This Row],[NJ_DUM]]+'[1]6'!L$22*Table6[[#This Row],[NY_DUM]]+'[1]6'!L$23*Table6[[#This Row],[PA_DUM]]+'[1]6'!L$24*Table6[[#This Row],[CT_DUM]]+'[1]6'!L$25*Table6[[#This Row],[DL_DUM]]</f>
        <v>512.52651161245308</v>
      </c>
      <c r="AW367" s="9">
        <f>Table6[[#This Row],[sales]]-Table6[[#This Row],[Pred_6]]</f>
        <v>1410.0105642891963</v>
      </c>
      <c r="AX367" s="9">
        <f>ABS(Table6[[#This Row],[Red_6]]/Table6[[#This Row],[sales]])</f>
        <v>0.73341137706169668</v>
      </c>
      <c r="AY367" s="9">
        <f>'[1]7'!L$21+'[1]7'!L$27*Table6[[#This Row],[LNTV]]+'[1]7'!L$22*Table6[[#This Row],[NJ_DUM]]+'[1]7'!L$23*Table6[[#This Row],[NY_DUM]]+'[1]7'!L$24*Table6[[#This Row],[PA_DUM]]+'[1]7'!L$25*Table6[[#This Row],[CT_DUM]]+'[1]7'!L$26*Table6[[#This Row],[DL_DUM]]</f>
        <v>5.9627424555057598</v>
      </c>
      <c r="AZ367" s="9">
        <f>Table6[[#This Row],[sales]]-Table6[[#This Row],[Pred_7]]</f>
        <v>1916.5743334461436</v>
      </c>
      <c r="BA367" s="9">
        <f>ABS(Table6[[#This Row],[Red_7]]/Table6[[#This Row],[sales]])</f>
        <v>0.99689850326932739</v>
      </c>
      <c r="BB367" s="9">
        <f>'[1]8'!O$22+'[1]8'!O$28*Table6[[#This Row],[LNRADIOLING]]+'[1]8'!O$23*Table6[[#This Row],[DL_DUM]]+'[1]8'!O$24*Table6[[#This Row],[CT_DUM]]+'[1]8'!O$25*Table6[[#This Row],[PA_DUM]]+'[1]8'!O$26*Table6[[#This Row],[NY_DUM]]+'[1]8'!O$27*Table6[[#This Row],[NJ_DUM]]</f>
        <v>8.2863061830817557</v>
      </c>
      <c r="BC367" s="9">
        <f>Table6[[#This Row],[sales]]-Table6[[#This Row],[Pred_8]]</f>
        <v>1914.2507697185677</v>
      </c>
      <c r="BD367" s="9">
        <f>ABS(Table6[[#This Row],[Red_8]]/Table6[[#This Row],[sales]])</f>
        <v>0.99568991085428327</v>
      </c>
      <c r="BE367" s="9">
        <f>'[1]9'!M$19+'[1]9'!M$21*Table6[[#This Row],[LNONLINE]]+'[1]9'!M$20*Table6[[#This Row],[DL_DUM]]+'[1]9'!M$22*Table6[[#This Row],[CT_DUM]]+'[1]9'!M$23*Table6[[#This Row],[PA_DUM]]+'[1]9'!M$24*Table6[[#This Row],[NY_DUM]]+'[1]9'!M$25*Table6[[#This Row],[NJ_DUM]]</f>
        <v>8.1037659265896043</v>
      </c>
      <c r="BF367" s="9">
        <f>Table6[[#This Row],[sales]]-Table6[[#This Row],[Pred_9]]</f>
        <v>1914.4333099750597</v>
      </c>
      <c r="BG367" s="9">
        <f>ABS(Table6[[#This Row],[Red_9]]/Table6[[#This Row],[sales]])</f>
        <v>0.99578485844139619</v>
      </c>
      <c r="BH367" s="9">
        <f>'[1]10'!P$22+'[1]10'!P$30*Table6[[#This Row],[LNTV]]+'[1]10'!P$29*Table6[[#This Row],[LNRADIOLING]]+'[1]10'!P$24*Table6[[#This Row],[LNONLINELING]]+'[1]10'!P$23*Table6[[#This Row],[DL_DUM]]+'[1]10'!P$25*Table6[[#This Row],[CT_DUM]]+'[1]10'!P$26*Table6[[#This Row],[PA_DUM]]+'[1]10'!P$27*Table6[[#This Row],[NY_DUM]]+'[1]10'!P$28*Table6[[#This Row],[NJ_DUM]]</f>
        <v>8.0803000472391382</v>
      </c>
      <c r="BI367" s="9">
        <f>Table6[[#This Row],[sales]]-Table6[[#This Row],[Pred_10]]</f>
        <v>1914.4567758544101</v>
      </c>
      <c r="BJ367" s="45">
        <f>ABS(Table6[[#This Row],[Red_10]]/Table6[[#This Row],[sales]])</f>
        <v>0.99579706412504443</v>
      </c>
      <c r="BK367" s="9">
        <f>'[1]11'!P$32+'[1]11'!P$40*Table6[[#This Row],[LNONLINELING]]+'[1]11'!P$39*Table6[[#This Row],[LNRADIOLING]]+'[1]11'!P$38*Table6[[#This Row],[LNTVLING]]+'[1]11'!P$33*Table6[[#This Row],[DL_DUM]]+'[1]11'!P$34*Table6[[#This Row],[CT_DUM]]+'[1]11'!P$35*Table6[[#This Row],[PA_DUM]]+'[1]11'!P$36*Table6[[#This Row],[NY_DUM]]+'[1]11'!P$37*Table6[[#This Row],[NJ_DUM]]</f>
        <v>8.0294207213935405</v>
      </c>
      <c r="BL367" s="9">
        <f>Table6[[#This Row],[sales]]-Table6[[#This Row],[ Pred_11]]</f>
        <v>1914.5076551802558</v>
      </c>
      <c r="BM367" s="47">
        <f>ABS(Table6[[#This Row],[ Red_11]]/Table6[[#This Row],[sales]])</f>
        <v>0.99582352880366287</v>
      </c>
      <c r="BN367" s="9">
        <f>'[1]12'!K$22+'[1]12'!K$28*Table6[[#This Row],[COMBINE LN LING]]+'[1]12'!K$23*Table6[[#This Row],[DL_DUM]]+'[1]12'!K$24*Table6[[#This Row],[CT_DUM]]+'[1]12'!K$25*Table6[[#This Row],[PA_DUM]]+'[1]12'!K$26*Table6[[#This Row],[NY_DUM]]+'[1]12'!K$27*Table6[[#This Row],[NJ_DUM]]</f>
        <v>8.2225328220791596</v>
      </c>
      <c r="BO367" s="9">
        <f>Table6[[#This Row],[sales]]-Table6[[#This Row],[ Pred_12]]</f>
        <v>1914.3145430795703</v>
      </c>
      <c r="BP367" s="47">
        <f>ABS(Table6[[#This Row],[ Red_12]]/Table6[[#This Row],[sales]])</f>
        <v>0.99572308231391438</v>
      </c>
      <c r="BQ367">
        <f>LN(G367+'2019 Totals and Calculations'!C$18)</f>
        <v>7.5669196815931272</v>
      </c>
      <c r="BR367">
        <f>LN(Table6[[#This Row],[PROF RADIO]]+'2019 Totals and Calculations'!D$18)</f>
        <v>5.6993680903815624</v>
      </c>
      <c r="BS367">
        <f>LN(Table6[[#This Row],[ONLINE LINGERING]]+'2019 Totals and Calculations'!E$18)</f>
        <v>5.091616428163749</v>
      </c>
      <c r="BT367">
        <f>MONTH(Table6[[#This Row],[Date]])</f>
        <v>12</v>
      </c>
      <c r="BU367">
        <f t="shared" si="148"/>
        <v>0</v>
      </c>
      <c r="BV367">
        <f t="shared" si="149"/>
        <v>0</v>
      </c>
      <c r="BW367">
        <f t="shared" si="150"/>
        <v>0</v>
      </c>
      <c r="BX367">
        <f t="shared" si="151"/>
        <v>0</v>
      </c>
      <c r="BY367">
        <f t="shared" si="152"/>
        <v>0</v>
      </c>
      <c r="BZ367">
        <f t="shared" si="153"/>
        <v>0</v>
      </c>
      <c r="CA367">
        <f t="shared" si="154"/>
        <v>0</v>
      </c>
      <c r="CB367">
        <f t="shared" si="155"/>
        <v>0</v>
      </c>
      <c r="CC367">
        <f t="shared" si="156"/>
        <v>0</v>
      </c>
      <c r="CD367">
        <f t="shared" si="157"/>
        <v>0</v>
      </c>
      <c r="CE367">
        <f t="shared" si="158"/>
        <v>0</v>
      </c>
      <c r="CF367">
        <f t="shared" si="159"/>
        <v>1</v>
      </c>
      <c r="CG367">
        <f t="shared" si="160"/>
        <v>52</v>
      </c>
      <c r="CH36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2250.240864071166</v>
      </c>
      <c r="CI367" s="79">
        <f>Table6[[#This Row],[sales]]-CH367</f>
        <v>-327.70378816951666</v>
      </c>
      <c r="CJ367">
        <f>ABS(Table6[[#This Row],[sales]]-CH367)/Table6[[#This Row],[sales]]</f>
        <v>0.1704538197349599</v>
      </c>
      <c r="CK36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2293.4067661547265</v>
      </c>
      <c r="CL367" s="79">
        <f>Table6[[#This Row],[sales]]-CK367</f>
        <v>-370.86969025307712</v>
      </c>
      <c r="CM367">
        <f>ABS(Table6[[#This Row],[sales]]-CK367)/Table6[[#This Row],[sales]]</f>
        <v>0.19290639171634347</v>
      </c>
      <c r="CN36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2080.3643357763808</v>
      </c>
      <c r="CO367" s="79">
        <f>Table6[[#This Row],[sales]]-CN367</f>
        <v>-157.82725987473145</v>
      </c>
      <c r="CP367">
        <f>ABS(Table6[[#This Row],[sales]]-CN367)/Table6[[#This Row],[sales]]</f>
        <v>8.2093220387290666E-2</v>
      </c>
      <c r="CQ36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2009.5949099323745</v>
      </c>
      <c r="CR367" s="79">
        <f>Table6[[#This Row],[sales]]-CQ367</f>
        <v>-87.057834030725189</v>
      </c>
      <c r="CS367">
        <f>ABS(Table6[[#This Row],[sales]]-CQ367)/Table6[[#This Row],[sales]]</f>
        <v>4.5282785503575264E-2</v>
      </c>
    </row>
    <row r="368" spans="1:97" x14ac:dyDescent="0.2">
      <c r="A368">
        <v>367</v>
      </c>
      <c r="B368" t="s">
        <v>480</v>
      </c>
      <c r="C368" s="5">
        <v>43100</v>
      </c>
      <c r="D368" s="6">
        <v>1624.3246028887206</v>
      </c>
      <c r="E368" s="8">
        <f>YEAR(Table6[[#This Row],[Date]])</f>
        <v>2017</v>
      </c>
      <c r="F368" s="6">
        <f>Table6[[#This Row],[TV_State]]+Table6[[#This Row],[Radio_State]]+Table6[[#This Row],[Online]]</f>
        <v>1985.2856257528808</v>
      </c>
      <c r="G368" s="6">
        <f t="shared" si="135"/>
        <v>1587.650332660708</v>
      </c>
      <c r="H368" s="6">
        <f>LN(Table6[[#This Row],[PROF TV LING]])</f>
        <v>7.3700104240223272</v>
      </c>
      <c r="I368" s="6">
        <f t="shared" si="136"/>
        <v>7.3928473793746114</v>
      </c>
      <c r="J368" s="6">
        <v>240.64068190944013</v>
      </c>
      <c r="K368" s="6">
        <f t="shared" si="141"/>
        <v>238.28145953953981</v>
      </c>
      <c r="L368" s="6">
        <f>0.5*J367+0.5*Table6[[#This Row],[Radio_State]]</f>
        <v>239.44939140493796</v>
      </c>
      <c r="M368" s="6">
        <f>LN(Table6[[#This Row],[RADIO LINGERING ]])</f>
        <v>5.4783420851480447</v>
      </c>
      <c r="N368" s="6">
        <f t="shared" si="137"/>
        <v>5.4833048744901731</v>
      </c>
      <c r="O368" s="6">
        <v>120.32034095472007</v>
      </c>
      <c r="P368" s="6">
        <f t="shared" si="138"/>
        <v>119.81209569375875</v>
      </c>
      <c r="Q368" s="6">
        <f>0.3*O367+0.7*Table6[[#This Row],[Online]]</f>
        <v>119.9629538033694</v>
      </c>
      <c r="R368" s="6">
        <f>LN(Table6[[#This Row],[ONLINE LINGERING]])</f>
        <v>4.7871829768134848</v>
      </c>
      <c r="S368" s="6">
        <f t="shared" si="139"/>
        <v>4.7901576939302277</v>
      </c>
      <c r="T368" s="6">
        <v>1883.1098887833161</v>
      </c>
      <c r="U368" s="6">
        <f t="shared" si="140"/>
        <v>7.5406798853098218</v>
      </c>
      <c r="V368" s="8">
        <f>YEAR(Table6[[#This Row],[Date]])</f>
        <v>2017</v>
      </c>
      <c r="W368" s="8">
        <f>WEEKNUM(Table6[[#This Row],[Date]])</f>
        <v>53</v>
      </c>
      <c r="X368" t="s">
        <v>533</v>
      </c>
      <c r="Y368" s="9">
        <f>Table6[[#This Row],[LNTVLING]]+Table6[[#This Row],[LNRADIOLING]]+Table6[[#This Row],[LNONLINELING]]</f>
        <v>17.635535485983858</v>
      </c>
      <c r="Z368">
        <f t="shared" si="161"/>
        <v>1</v>
      </c>
      <c r="AA368">
        <f t="shared" si="142"/>
        <v>0</v>
      </c>
      <c r="AB368">
        <f t="shared" si="143"/>
        <v>0</v>
      </c>
      <c r="AC368">
        <f t="shared" si="144"/>
        <v>1</v>
      </c>
      <c r="AD368">
        <f t="shared" si="145"/>
        <v>0</v>
      </c>
      <c r="AE368">
        <f t="shared" si="146"/>
        <v>0</v>
      </c>
      <c r="AF368">
        <f t="shared" si="147"/>
        <v>0</v>
      </c>
      <c r="AG368" s="9">
        <f>'[1]1'!J$20+'[1]1'!J$21*Table6[[#This Row],[TV_State]]</f>
        <v>2927.1404403871775</v>
      </c>
      <c r="AH368" s="9">
        <f>Table6[[#This Row],[sales]]-Table6[[#This Row],[Pred_1]]</f>
        <v>-1044.0305516038613</v>
      </c>
      <c r="AI368">
        <f>ABS(Table6[[#This Row],[Res_1]])/Table6[[#This Row],[sales]]</f>
        <v>0.55441828319345354</v>
      </c>
      <c r="AJ368" s="9">
        <f>'[1]2'!J$20+'[1]2'!J$21*Table6[[#This Row],[Radio_State]]</f>
        <v>2770.7075868867505</v>
      </c>
      <c r="AK368" s="9">
        <f>Table6[[#This Row],[sales]]-Table6[[#This Row],[ Pred_2 ]]</f>
        <v>-887.59769810343437</v>
      </c>
      <c r="AL368">
        <f>ABS(Table6[[#This Row],[ Res_2 ]])/Table6[[#This Row],[sales]]</f>
        <v>0.47134673520137177</v>
      </c>
      <c r="AM368" s="10">
        <f>'[1]3'!J$20+'[1]3'!J$21*Data!O368</f>
        <v>2495.8594307340541</v>
      </c>
      <c r="AN368" s="9">
        <f>Table6[[#This Row],[sales]]-Table6[[#This Row],[Pred_3]]</f>
        <v>-612.74954195073792</v>
      </c>
      <c r="AO368" s="9">
        <f>ABS(Table6[[#This Row],[Res_3]])/Table6[[#This Row],[sales]]</f>
        <v>0.32539234465315114</v>
      </c>
      <c r="AP368" s="9">
        <f>'[1]4'!L$21+'[1]4'!L$27*Table6[[#This Row],[TV_State]]+'[1]4'!L$22*Table6[[#This Row],[NJ_DUM]]+'[1]4'!L$23*Table6[[#This Row],[NY_DUM]]+'[1]4'!L$24*Table6[[#This Row],[PA_DUM]]+'[1]4'!L$25*Table6[[#This Row],[CT_DUM]]+'[1]4'!L$26*Table6[[#This Row],[DL_DUM]]</f>
        <v>596.12456272568488</v>
      </c>
      <c r="AQ368" s="9">
        <f>Table6[[#This Row],[sales]]-Table6[[#This Row],[Pred_4]]</f>
        <v>1286.9853260576313</v>
      </c>
      <c r="AR368">
        <f>ABS(Table6[[#This Row],[Res_4]]/Table6[[#This Row],[sales]])</f>
        <v>0.68343612538148635</v>
      </c>
      <c r="AS368" s="9">
        <f>'[1]5'!L$20+'[1]5'!L$26*Table6[[#This Row],[Radio_State]]+'[1]5'!L$21*Table6[[#This Row],[NJ_DUM]]+'[1]5'!L$22*Table6[[#This Row],[NY_DUM]]+'[1]5'!L$23*Table6[[#This Row],[PA_DUM]]+'[1]5'!L$24*Table6[[#This Row],[CT_DUM]]+'[1]5'!L$25*Table6[[#This Row],[DL_DUM]]</f>
        <v>620.30302377755231</v>
      </c>
      <c r="AT368" s="9">
        <f>Table6[[#This Row],[sales]]-Table6[[#This Row],[Pred_5]]</f>
        <v>1262.8068650057639</v>
      </c>
      <c r="AU368" s="9">
        <f>ABS(Table6[[#This Row],[Red_5]]/Table6[[#This Row],[sales]])</f>
        <v>0.67059648113348702</v>
      </c>
      <c r="AV368" s="9">
        <f>'[1]6'!L$20+'[1]6'!L$26*Table6[[#This Row],[Online]]+'[1]6'!L$21*Table6[[#This Row],[NJ_DUM]]+'[1]6'!L$22*Table6[[#This Row],[NY_DUM]]+'[1]6'!L$23*Table6[[#This Row],[PA_DUM]]+'[1]6'!L$24*Table6[[#This Row],[CT_DUM]]+'[1]6'!L$25*Table6[[#This Row],[DL_DUM]]</f>
        <v>517.71131474044216</v>
      </c>
      <c r="AW368" s="9">
        <f>Table6[[#This Row],[sales]]-Table6[[#This Row],[Pred_6]]</f>
        <v>1365.3985740428739</v>
      </c>
      <c r="AX368" s="9">
        <f>ABS(Table6[[#This Row],[Red_6]]/Table6[[#This Row],[sales]])</f>
        <v>0.72507641862847561</v>
      </c>
      <c r="AY368" s="9">
        <f>'[1]7'!L$21+'[1]7'!L$27*Table6[[#This Row],[LNTV]]+'[1]7'!L$22*Table6[[#This Row],[NJ_DUM]]+'[1]7'!L$23*Table6[[#This Row],[NY_DUM]]+'[1]7'!L$24*Table6[[#This Row],[PA_DUM]]+'[1]7'!L$25*Table6[[#This Row],[CT_DUM]]+'[1]7'!L$26*Table6[[#This Row],[DL_DUM]]</f>
        <v>5.9638438027957603</v>
      </c>
      <c r="AZ368" s="9">
        <f>Table6[[#This Row],[sales]]-Table6[[#This Row],[Pred_7]]</f>
        <v>1877.1460449805204</v>
      </c>
      <c r="BA368" s="9">
        <f>ABS(Table6[[#This Row],[Red_7]]/Table6[[#This Row],[sales]])</f>
        <v>0.9968329815278868</v>
      </c>
      <c r="BB368" s="9">
        <f>'[1]8'!O$22+'[1]8'!O$28*Table6[[#This Row],[LNRADIOLING]]+'[1]8'!O$23*Table6[[#This Row],[DL_DUM]]+'[1]8'!O$24*Table6[[#This Row],[CT_DUM]]+'[1]8'!O$25*Table6[[#This Row],[PA_DUM]]+'[1]8'!O$26*Table6[[#This Row],[NY_DUM]]+'[1]8'!O$27*Table6[[#This Row],[NJ_DUM]]</f>
        <v>8.2870160490855316</v>
      </c>
      <c r="BC368" s="9">
        <f>Table6[[#This Row],[sales]]-Table6[[#This Row],[Pred_8]]</f>
        <v>1874.8228727342307</v>
      </c>
      <c r="BD368" s="9">
        <f>ABS(Table6[[#This Row],[Red_8]]/Table6[[#This Row],[sales]])</f>
        <v>0.99559929237351108</v>
      </c>
      <c r="BE368" s="9">
        <f>'[1]9'!M$19+'[1]9'!M$21*Table6[[#This Row],[LNONLINE]]+'[1]9'!M$20*Table6[[#This Row],[DL_DUM]]+'[1]9'!M$22*Table6[[#This Row],[CT_DUM]]+'[1]9'!M$23*Table6[[#This Row],[PA_DUM]]+'[1]9'!M$24*Table6[[#This Row],[NY_DUM]]+'[1]9'!M$25*Table6[[#This Row],[NJ_DUM]]</f>
        <v>8.1069163749209352</v>
      </c>
      <c r="BF368" s="9">
        <f>Table6[[#This Row],[sales]]-Table6[[#This Row],[Pred_9]]</f>
        <v>1875.0029724083952</v>
      </c>
      <c r="BG368" s="9">
        <f>ABS(Table6[[#This Row],[Red_9]]/Table6[[#This Row],[sales]])</f>
        <v>0.99569493186605329</v>
      </c>
      <c r="BH368" s="9">
        <f>'[1]10'!P$22+'[1]10'!P$30*Table6[[#This Row],[LNTV]]+'[1]10'!P$29*Table6[[#This Row],[LNRADIOLING]]+'[1]10'!P$24*Table6[[#This Row],[LNONLINELING]]+'[1]10'!P$23*Table6[[#This Row],[DL_DUM]]+'[1]10'!P$25*Table6[[#This Row],[CT_DUM]]+'[1]10'!P$26*Table6[[#This Row],[PA_DUM]]+'[1]10'!P$27*Table6[[#This Row],[NY_DUM]]+'[1]10'!P$28*Table6[[#This Row],[NJ_DUM]]</f>
        <v>8.0821111305153561</v>
      </c>
      <c r="BI368" s="9">
        <f>Table6[[#This Row],[sales]]-Table6[[#This Row],[Pred_10]]</f>
        <v>1875.0277776528008</v>
      </c>
      <c r="BJ368" s="45">
        <f>ABS(Table6[[#This Row],[Red_10]]/Table6[[#This Row],[sales]])</f>
        <v>0.99570810435511159</v>
      </c>
      <c r="BK368" s="9">
        <f>'[1]11'!P$32+'[1]11'!P$40*Table6[[#This Row],[LNONLINELING]]+'[1]11'!P$39*Table6[[#This Row],[LNRADIOLING]]+'[1]11'!P$38*Table6[[#This Row],[LNTVLING]]+'[1]11'!P$33*Table6[[#This Row],[DL_DUM]]+'[1]11'!P$34*Table6[[#This Row],[CT_DUM]]+'[1]11'!P$35*Table6[[#This Row],[PA_DUM]]+'[1]11'!P$36*Table6[[#This Row],[NY_DUM]]+'[1]11'!P$37*Table6[[#This Row],[NJ_DUM]]</f>
        <v>8.0305463085488356</v>
      </c>
      <c r="BL368" s="9">
        <f>Table6[[#This Row],[sales]]-Table6[[#This Row],[ Pred_11]]</f>
        <v>1875.0793424747674</v>
      </c>
      <c r="BM368" s="47">
        <f>ABS(Table6[[#This Row],[ Red_11]]/Table6[[#This Row],[sales]])</f>
        <v>0.9957354871553793</v>
      </c>
      <c r="BN368" s="9">
        <f>'[1]12'!K$22+'[1]12'!K$28*Table6[[#This Row],[COMBINE LN LING]]+'[1]12'!K$23*Table6[[#This Row],[DL_DUM]]+'[1]12'!K$24*Table6[[#This Row],[CT_DUM]]+'[1]12'!K$25*Table6[[#This Row],[PA_DUM]]+'[1]12'!K$26*Table6[[#This Row],[NY_DUM]]+'[1]12'!K$27*Table6[[#This Row],[NJ_DUM]]</f>
        <v>8.2254054503787515</v>
      </c>
      <c r="BO368" s="9">
        <f>Table6[[#This Row],[sales]]-Table6[[#This Row],[ Pred_12]]</f>
        <v>1874.8844833329374</v>
      </c>
      <c r="BP368" s="47">
        <f>ABS(Table6[[#This Row],[ Red_12]]/Table6[[#This Row],[sales]])</f>
        <v>0.99563200984744804</v>
      </c>
      <c r="BQ368">
        <f>LN(G368+'2019 Totals and Calculations'!C$18)</f>
        <v>7.575017232468956</v>
      </c>
      <c r="BR368">
        <f>LN(Table6[[#This Row],[PROF RADIO]]+'2019 Totals and Calculations'!D$18)</f>
        <v>5.7072359239943564</v>
      </c>
      <c r="BS368">
        <f>LN(Table6[[#This Row],[ONLINE LINGERING]]+'2019 Totals and Calculations'!E$18)</f>
        <v>5.0988922820445328</v>
      </c>
      <c r="BT368">
        <f>MONTH(Table6[[#This Row],[Date]])</f>
        <v>12</v>
      </c>
      <c r="BU368">
        <f t="shared" si="148"/>
        <v>0</v>
      </c>
      <c r="BV368">
        <f t="shared" si="149"/>
        <v>0</v>
      </c>
      <c r="BW368">
        <f t="shared" si="150"/>
        <v>0</v>
      </c>
      <c r="BX368">
        <f t="shared" si="151"/>
        <v>0</v>
      </c>
      <c r="BY368">
        <f t="shared" si="152"/>
        <v>0</v>
      </c>
      <c r="BZ368">
        <f t="shared" si="153"/>
        <v>0</v>
      </c>
      <c r="CA368">
        <f t="shared" si="154"/>
        <v>0</v>
      </c>
      <c r="CB368">
        <f t="shared" si="155"/>
        <v>0</v>
      </c>
      <c r="CC368">
        <f t="shared" si="156"/>
        <v>0</v>
      </c>
      <c r="CD368">
        <f t="shared" si="157"/>
        <v>0</v>
      </c>
      <c r="CE368">
        <f t="shared" si="158"/>
        <v>0</v>
      </c>
      <c r="CF368">
        <f t="shared" si="159"/>
        <v>1</v>
      </c>
      <c r="CG368">
        <f t="shared" si="160"/>
        <v>53</v>
      </c>
      <c r="CH36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2261.7843874086907</v>
      </c>
      <c r="CI368" s="79">
        <f>Table6[[#This Row],[sales]]-CH368</f>
        <v>-378.67449862537455</v>
      </c>
      <c r="CJ368">
        <f>ABS(Table6[[#This Row],[sales]]-CH368)/Table6[[#This Row],[sales]]</f>
        <v>0.20108996340624469</v>
      </c>
      <c r="CK36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2304.1602825803825</v>
      </c>
      <c r="CL368" s="79">
        <f>Table6[[#This Row],[sales]]-CK368</f>
        <v>-421.05039379706636</v>
      </c>
      <c r="CM368">
        <f>ABS(Table6[[#This Row],[sales]]-CK368)/Table6[[#This Row],[sales]]</f>
        <v>0.22359310856208636</v>
      </c>
      <c r="CN36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2090.2277921247314</v>
      </c>
      <c r="CO368" s="79">
        <f>Table6[[#This Row],[sales]]-CN368</f>
        <v>-207.11790334141529</v>
      </c>
      <c r="CP368">
        <f>ABS(Table6[[#This Row],[sales]]-CN368)/Table6[[#This Row],[sales]]</f>
        <v>0.10998715718881115</v>
      </c>
      <c r="CQ36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2023.2573680833004</v>
      </c>
      <c r="CR368" s="79">
        <f>Table6[[#This Row],[sales]]-CQ368</f>
        <v>-140.1474792999843</v>
      </c>
      <c r="CS368">
        <f>ABS(Table6[[#This Row],[sales]]-CQ368)/Table6[[#This Row],[sales]]</f>
        <v>7.4423420605864946E-2</v>
      </c>
    </row>
    <row r="369" spans="1:97" x14ac:dyDescent="0.2">
      <c r="A369">
        <v>368</v>
      </c>
      <c r="B369" t="s">
        <v>480</v>
      </c>
      <c r="C369" s="5">
        <v>43107</v>
      </c>
      <c r="D369" s="6">
        <v>1640.567848917608</v>
      </c>
      <c r="E369" s="8">
        <f>YEAR(Table6[[#This Row],[Date]])</f>
        <v>2018</v>
      </c>
      <c r="F369" s="6">
        <f>Table6[[#This Row],[TV_State]]+Table6[[#This Row],[Radio_State]]+Table6[[#This Row],[Online]]</f>
        <v>2005.1384820104099</v>
      </c>
      <c r="G369" s="6">
        <f t="shared" si="135"/>
        <v>1603.5255875377779</v>
      </c>
      <c r="H369" s="6">
        <f>LN(Table6[[#This Row],[PROF TV LING]])</f>
        <v>7.3799599763104009</v>
      </c>
      <c r="I369" s="6">
        <f t="shared" si="136"/>
        <v>7.4027977102277802</v>
      </c>
      <c r="J369" s="6">
        <v>243.04708872853453</v>
      </c>
      <c r="K369" s="6">
        <f t="shared" si="141"/>
        <v>240.66427413403716</v>
      </c>
      <c r="L369" s="6">
        <f>0.5*J368+0.5*Table6[[#This Row],[Radio_State]]</f>
        <v>241.84388531898733</v>
      </c>
      <c r="M369" s="6">
        <f>LN(Table6[[#This Row],[RADIO LINGERING ]])</f>
        <v>5.4882924160012125</v>
      </c>
      <c r="N369" s="6">
        <f t="shared" si="137"/>
        <v>5.493255205343341</v>
      </c>
      <c r="O369" s="6">
        <v>121.52354436426727</v>
      </c>
      <c r="P369" s="6">
        <f t="shared" si="138"/>
        <v>121.01010976311471</v>
      </c>
      <c r="Q369" s="6">
        <f>0.3*O368+0.7*Table6[[#This Row],[Online]]</f>
        <v>121.16258334140309</v>
      </c>
      <c r="R369" s="6">
        <f>LN(Table6[[#This Row],[ONLINE LINGERING]])</f>
        <v>4.7971333076666527</v>
      </c>
      <c r="S369" s="6">
        <f t="shared" si="139"/>
        <v>4.8001080247833965</v>
      </c>
      <c r="T369" s="6">
        <v>2225.9502585360751</v>
      </c>
      <c r="U369" s="6">
        <f t="shared" si="140"/>
        <v>7.7079391859146966</v>
      </c>
      <c r="V369" s="8">
        <f>YEAR(Table6[[#This Row],[Date]])</f>
        <v>2018</v>
      </c>
      <c r="W369" s="8">
        <f>WEEKNUM(Table6[[#This Row],[Date]])</f>
        <v>2</v>
      </c>
      <c r="X369" t="s">
        <v>534</v>
      </c>
      <c r="Y369" s="9">
        <f>Table6[[#This Row],[LNTVLING]]+Table6[[#This Row],[LNRADIOLING]]+Table6[[#This Row],[LNONLINELING]]</f>
        <v>17.665385699978266</v>
      </c>
      <c r="Z369">
        <f t="shared" si="161"/>
        <v>1</v>
      </c>
      <c r="AA369">
        <f t="shared" si="142"/>
        <v>0</v>
      </c>
      <c r="AB369">
        <f t="shared" si="143"/>
        <v>0</v>
      </c>
      <c r="AC369">
        <f t="shared" si="144"/>
        <v>1</v>
      </c>
      <c r="AD369">
        <f t="shared" si="145"/>
        <v>0</v>
      </c>
      <c r="AE369">
        <f t="shared" si="146"/>
        <v>0</v>
      </c>
      <c r="AF369">
        <f t="shared" si="147"/>
        <v>0</v>
      </c>
      <c r="AG369" s="9">
        <f>'[1]1'!J$20+'[1]1'!J$21*Table6[[#This Row],[TV_State]]</f>
        <v>2943.1145193364864</v>
      </c>
      <c r="AH369" s="9">
        <f>Table6[[#This Row],[sales]]-Table6[[#This Row],[Pred_1]]</f>
        <v>-717.16426080041128</v>
      </c>
      <c r="AI369">
        <f>ABS(Table6[[#This Row],[Res_1]])/Table6[[#This Row],[sales]]</f>
        <v>0.32218341719462484</v>
      </c>
      <c r="AJ369" s="9">
        <f>'[1]2'!J$20+'[1]2'!J$21*Table6[[#This Row],[Radio_State]]</f>
        <v>2781.2718447156431</v>
      </c>
      <c r="AK369" s="9">
        <f>Table6[[#This Row],[sales]]-Table6[[#This Row],[ Pred_2 ]]</f>
        <v>-555.32158617956793</v>
      </c>
      <c r="AL369">
        <f>ABS(Table6[[#This Row],[ Res_2 ]])/Table6[[#This Row],[sales]]</f>
        <v>0.24947618845031261</v>
      </c>
      <c r="AM369" s="10">
        <f>'[1]3'!J$20+'[1]3'!J$21*Data!O369</f>
        <v>2502.8107232241459</v>
      </c>
      <c r="AN369" s="9">
        <f>Table6[[#This Row],[sales]]-Table6[[#This Row],[Pred_3]]</f>
        <v>-276.86046468807081</v>
      </c>
      <c r="AO369" s="9">
        <f>ABS(Table6[[#This Row],[Res_3]])/Table6[[#This Row],[sales]]</f>
        <v>0.12437854962228656</v>
      </c>
      <c r="AP369" s="9">
        <f>'[1]4'!L$21+'[1]4'!L$27*Table6[[#This Row],[TV_State]]+'[1]4'!L$22*Table6[[#This Row],[NJ_DUM]]+'[1]4'!L$23*Table6[[#This Row],[NY_DUM]]+'[1]4'!L$24*Table6[[#This Row],[PA_DUM]]+'[1]4'!L$25*Table6[[#This Row],[CT_DUM]]+'[1]4'!L$26*Table6[[#This Row],[DL_DUM]]</f>
        <v>599.70750840948358</v>
      </c>
      <c r="AQ369" s="9">
        <f>Table6[[#This Row],[sales]]-Table6[[#This Row],[Pred_4]]</f>
        <v>1626.2427501265915</v>
      </c>
      <c r="AR369">
        <f>ABS(Table6[[#This Row],[Res_4]]/Table6[[#This Row],[sales]])</f>
        <v>0.73058359857336208</v>
      </c>
      <c r="AS369" s="9">
        <f>'[1]5'!L$20+'[1]5'!L$26*Table6[[#This Row],[Radio_State]]+'[1]5'!L$21*Table6[[#This Row],[NJ_DUM]]+'[1]5'!L$22*Table6[[#This Row],[NY_DUM]]+'[1]5'!L$23*Table6[[#This Row],[PA_DUM]]+'[1]5'!L$24*Table6[[#This Row],[CT_DUM]]+'[1]5'!L$25*Table6[[#This Row],[DL_DUM]]</f>
        <v>624.54213873205731</v>
      </c>
      <c r="AT369" s="9">
        <f>Table6[[#This Row],[sales]]-Table6[[#This Row],[Pred_5]]</f>
        <v>1601.4081198040178</v>
      </c>
      <c r="AU369" s="9">
        <f>ABS(Table6[[#This Row],[Red_5]]/Table6[[#This Row],[sales]])</f>
        <v>0.71942673187010231</v>
      </c>
      <c r="AV369" s="9">
        <f>'[1]6'!L$20+'[1]6'!L$26*Table6[[#This Row],[Online]]+'[1]6'!L$21*Table6[[#This Row],[NJ_DUM]]+'[1]6'!L$22*Table6[[#This Row],[NY_DUM]]+'[1]6'!L$23*Table6[[#This Row],[PA_DUM]]+'[1]6'!L$24*Table6[[#This Row],[CT_DUM]]+'[1]6'!L$25*Table6[[#This Row],[DL_DUM]]</f>
        <v>522.94796589971122</v>
      </c>
      <c r="AW369" s="9">
        <f>Table6[[#This Row],[sales]]-Table6[[#This Row],[Pred_6]]</f>
        <v>1703.002292636364</v>
      </c>
      <c r="AX369" s="9">
        <f>ABS(Table6[[#This Row],[Red_6]]/Table6[[#This Row],[sales]])</f>
        <v>0.76506754187596515</v>
      </c>
      <c r="AY369" s="9">
        <f>'[1]7'!L$21+'[1]7'!L$27*Table6[[#This Row],[LNTV]]+'[1]7'!L$22*Table6[[#This Row],[NJ_DUM]]+'[1]7'!L$23*Table6[[#This Row],[NY_DUM]]+'[1]7'!L$24*Table6[[#This Row],[PA_DUM]]+'[1]7'!L$25*Table6[[#This Row],[CT_DUM]]+'[1]7'!L$26*Table6[[#This Row],[DL_DUM]]</f>
        <v>5.9649451500857609</v>
      </c>
      <c r="AZ369" s="9">
        <f>Table6[[#This Row],[sales]]-Table6[[#This Row],[Pred_7]]</f>
        <v>2219.9853133859892</v>
      </c>
      <c r="BA369" s="9">
        <f>ABS(Table6[[#This Row],[Red_7]]/Table6[[#This Row],[sales]])</f>
        <v>0.99732027024089531</v>
      </c>
      <c r="BB369" s="9">
        <f>'[1]8'!O$22+'[1]8'!O$28*Table6[[#This Row],[LNRADIOLING]]+'[1]8'!O$23*Table6[[#This Row],[DL_DUM]]+'[1]8'!O$24*Table6[[#This Row],[CT_DUM]]+'[1]8'!O$25*Table6[[#This Row],[PA_DUM]]+'[1]8'!O$26*Table6[[#This Row],[NY_DUM]]+'[1]8'!O$27*Table6[[#This Row],[NJ_DUM]]</f>
        <v>8.2877259150893074</v>
      </c>
      <c r="BC369" s="9">
        <f>Table6[[#This Row],[sales]]-Table6[[#This Row],[Pred_8]]</f>
        <v>2217.662532620986</v>
      </c>
      <c r="BD369" s="9">
        <f>ABS(Table6[[#This Row],[Red_8]]/Table6[[#This Row],[sales]])</f>
        <v>0.99627676949055466</v>
      </c>
      <c r="BE369" s="9">
        <f>'[1]9'!M$19+'[1]9'!M$21*Table6[[#This Row],[LNONLINE]]+'[1]9'!M$20*Table6[[#This Row],[DL_DUM]]+'[1]9'!M$22*Table6[[#This Row],[CT_DUM]]+'[1]9'!M$23*Table6[[#This Row],[PA_DUM]]+'[1]9'!M$24*Table6[[#This Row],[NY_DUM]]+'[1]9'!M$25*Table6[[#This Row],[NJ_DUM]]</f>
        <v>8.1100668232522679</v>
      </c>
      <c r="BF369" s="9">
        <f>Table6[[#This Row],[sales]]-Table6[[#This Row],[Pred_9]]</f>
        <v>2217.8401917128231</v>
      </c>
      <c r="BG369" s="9">
        <f>ABS(Table6[[#This Row],[Red_9]]/Table6[[#This Row],[sales]])</f>
        <v>0.9963565821867979</v>
      </c>
      <c r="BH369" s="9">
        <f>'[1]10'!P$22+'[1]10'!P$30*Table6[[#This Row],[LNTV]]+'[1]10'!P$29*Table6[[#This Row],[LNRADIOLING]]+'[1]10'!P$24*Table6[[#This Row],[LNONLINELING]]+'[1]10'!P$23*Table6[[#This Row],[DL_DUM]]+'[1]10'!P$25*Table6[[#This Row],[CT_DUM]]+'[1]10'!P$26*Table6[[#This Row],[PA_DUM]]+'[1]10'!P$27*Table6[[#This Row],[NY_DUM]]+'[1]10'!P$28*Table6[[#This Row],[NJ_DUM]]</f>
        <v>8.0839222137915741</v>
      </c>
      <c r="BI369" s="9">
        <f>Table6[[#This Row],[sales]]-Table6[[#This Row],[Pred_10]]</f>
        <v>2217.8663363222836</v>
      </c>
      <c r="BJ369" s="45">
        <f>ABS(Table6[[#This Row],[Red_10]]/Table6[[#This Row],[sales]])</f>
        <v>0.99636832755683047</v>
      </c>
      <c r="BK369" s="9">
        <f>'[1]11'!P$32+'[1]11'!P$40*Table6[[#This Row],[LNONLINELING]]+'[1]11'!P$39*Table6[[#This Row],[LNRADIOLING]]+'[1]11'!P$38*Table6[[#This Row],[LNTVLING]]+'[1]11'!P$33*Table6[[#This Row],[DL_DUM]]+'[1]11'!P$34*Table6[[#This Row],[CT_DUM]]+'[1]11'!P$35*Table6[[#This Row],[PA_DUM]]+'[1]11'!P$36*Table6[[#This Row],[NY_DUM]]+'[1]11'!P$37*Table6[[#This Row],[NJ_DUM]]</f>
        <v>8.0316718375456482</v>
      </c>
      <c r="BL369" s="9">
        <f>Table6[[#This Row],[sales]]-Table6[[#This Row],[ Pred_11]]</f>
        <v>2217.9185866985295</v>
      </c>
      <c r="BM369" s="47">
        <f>ABS(Table6[[#This Row],[ Red_11]]/Table6[[#This Row],[sales]])</f>
        <v>0.99639180084696599</v>
      </c>
      <c r="BN369" s="9">
        <f>'[1]12'!K$22+'[1]12'!K$28*Table6[[#This Row],[COMBINE LN LING]]+'[1]12'!K$23*Table6[[#This Row],[DL_DUM]]+'[1]12'!K$24*Table6[[#This Row],[CT_DUM]]+'[1]12'!K$25*Table6[[#This Row],[PA_DUM]]+'[1]12'!K$26*Table6[[#This Row],[NY_DUM]]+'[1]12'!K$27*Table6[[#This Row],[NJ_DUM]]</f>
        <v>8.2282781118597033</v>
      </c>
      <c r="BO369" s="9">
        <f>Table6[[#This Row],[sales]]-Table6[[#This Row],[ Pred_12]]</f>
        <v>2217.7219804242154</v>
      </c>
      <c r="BP369" s="47">
        <f>ABS(Table6[[#This Row],[ Red_12]]/Table6[[#This Row],[sales]])</f>
        <v>0.99630347619839843</v>
      </c>
      <c r="BQ369">
        <f>LN(G369+'2019 Totals and Calculations'!C$18)</f>
        <v>7.5831300118060545</v>
      </c>
      <c r="BR369">
        <f>LN(Table6[[#This Row],[PROF RADIO]]+'2019 Totals and Calculations'!D$18)</f>
        <v>5.7151200949363945</v>
      </c>
      <c r="BS369">
        <f>LN(Table6[[#This Row],[ONLINE LINGERING]]+'2019 Totals and Calculations'!E$18)</f>
        <v>5.1061875501712537</v>
      </c>
      <c r="BT369">
        <f>MONTH(Table6[[#This Row],[Date]])</f>
        <v>1</v>
      </c>
      <c r="BU369">
        <f t="shared" si="148"/>
        <v>1</v>
      </c>
      <c r="BV369">
        <f t="shared" si="149"/>
        <v>0</v>
      </c>
      <c r="BW369">
        <f t="shared" si="150"/>
        <v>0</v>
      </c>
      <c r="BX369">
        <f t="shared" si="151"/>
        <v>0</v>
      </c>
      <c r="BY369">
        <f t="shared" si="152"/>
        <v>0</v>
      </c>
      <c r="BZ369">
        <f t="shared" si="153"/>
        <v>0</v>
      </c>
      <c r="CA369">
        <f t="shared" si="154"/>
        <v>0</v>
      </c>
      <c r="CB369">
        <f t="shared" si="155"/>
        <v>0</v>
      </c>
      <c r="CC369">
        <f t="shared" si="156"/>
        <v>0</v>
      </c>
      <c r="CD369">
        <f t="shared" si="157"/>
        <v>0</v>
      </c>
      <c r="CE369">
        <f t="shared" si="158"/>
        <v>0</v>
      </c>
      <c r="CF369">
        <f t="shared" si="159"/>
        <v>0</v>
      </c>
      <c r="CG369">
        <f t="shared" si="160"/>
        <v>54</v>
      </c>
      <c r="CH36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2288.3212155033498</v>
      </c>
      <c r="CI369" s="79">
        <f>Table6[[#This Row],[sales]]-CH369</f>
        <v>-62.370956967274651</v>
      </c>
      <c r="CJ369">
        <f>ABS(Table6[[#This Row],[sales]]-CH369)/Table6[[#This Row],[sales]]</f>
        <v>2.8019923952969962E-2</v>
      </c>
      <c r="CK36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2250.3738056476413</v>
      </c>
      <c r="CL369" s="79">
        <f>Table6[[#This Row],[sales]]-CK369</f>
        <v>-24.423547111566222</v>
      </c>
      <c r="CM369">
        <f>ABS(Table6[[#This Row],[sales]]-CK369)/Table6[[#This Row],[sales]]</f>
        <v>1.0972189076510938E-2</v>
      </c>
      <c r="CN36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2033.6684370733265</v>
      </c>
      <c r="CO369" s="79">
        <f>Table6[[#This Row],[sales]]-CN369</f>
        <v>192.28182146274867</v>
      </c>
      <c r="CP369">
        <f>ABS(Table6[[#This Row],[sales]]-CN369)/Table6[[#This Row],[sales]]</f>
        <v>8.6381903964559067E-2</v>
      </c>
      <c r="CQ36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2037.0310485046475</v>
      </c>
      <c r="CR369" s="79">
        <f>Table6[[#This Row],[sales]]-CQ369</f>
        <v>188.91921003142761</v>
      </c>
      <c r="CS369">
        <f>ABS(Table6[[#This Row],[sales]]-CQ369)/Table6[[#This Row],[sales]]</f>
        <v>8.4871263096270966E-2</v>
      </c>
    </row>
    <row r="370" spans="1:97" x14ac:dyDescent="0.2">
      <c r="A370">
        <v>369</v>
      </c>
      <c r="B370" t="s">
        <v>480</v>
      </c>
      <c r="C370" s="5">
        <v>43114</v>
      </c>
      <c r="D370" s="6">
        <v>1656.9735274067843</v>
      </c>
      <c r="E370" s="8">
        <f>YEAR(Table6[[#This Row],[Date]])</f>
        <v>2018</v>
      </c>
      <c r="F370" s="6">
        <f>Table6[[#This Row],[TV_State]]+Table6[[#This Row],[Radio_State]]+Table6[[#This Row],[Online]]</f>
        <v>2025.1898668305141</v>
      </c>
      <c r="G370" s="6">
        <f t="shared" si="135"/>
        <v>1619.5599694984799</v>
      </c>
      <c r="H370" s="6">
        <f>LN(Table6[[#This Row],[PROF TV LING]])</f>
        <v>7.3899097675636423</v>
      </c>
      <c r="I370" s="6">
        <f t="shared" si="136"/>
        <v>7.4127480410809481</v>
      </c>
      <c r="J370" s="6">
        <v>245.47755961581987</v>
      </c>
      <c r="K370" s="6">
        <f t="shared" si="141"/>
        <v>243.07091687492851</v>
      </c>
      <c r="L370" s="6">
        <f>0.5*J369+0.5*Table6[[#This Row],[Radio_State]]</f>
        <v>244.26232417217722</v>
      </c>
      <c r="M370" s="6">
        <f>LN(Table6[[#This Row],[RADIO LINGERING ]])</f>
        <v>5.4982427468543804</v>
      </c>
      <c r="N370" s="6">
        <f t="shared" si="137"/>
        <v>5.5032055361965098</v>
      </c>
      <c r="O370" s="6">
        <v>122.73877980790994</v>
      </c>
      <c r="P370" s="6">
        <f t="shared" si="138"/>
        <v>122.22017879447137</v>
      </c>
      <c r="Q370" s="6">
        <f>0.3*O369+0.7*Table6[[#This Row],[Online]]</f>
        <v>122.37420917481714</v>
      </c>
      <c r="R370" s="6">
        <f>LN(Table6[[#This Row],[ONLINE LINGERING]])</f>
        <v>4.8070836385198215</v>
      </c>
      <c r="S370" s="6">
        <f t="shared" si="139"/>
        <v>4.8100583556365644</v>
      </c>
      <c r="T370" s="6">
        <v>2170.3160753932443</v>
      </c>
      <c r="U370" s="6">
        <f t="shared" si="140"/>
        <v>7.6826280927908206</v>
      </c>
      <c r="V370" s="8">
        <f>YEAR(Table6[[#This Row],[Date]])</f>
        <v>2018</v>
      </c>
      <c r="W370" s="8">
        <f>WEEKNUM(Table6[[#This Row],[Date]])</f>
        <v>3</v>
      </c>
      <c r="X370" t="s">
        <v>535</v>
      </c>
      <c r="Y370" s="9">
        <f>Table6[[#This Row],[LNTVLING]]+Table6[[#This Row],[LNRADIOLING]]+Table6[[#This Row],[LNONLINELING]]</f>
        <v>17.695236152937845</v>
      </c>
      <c r="Z370">
        <f t="shared" si="161"/>
        <v>1</v>
      </c>
      <c r="AA370">
        <f t="shared" si="142"/>
        <v>0</v>
      </c>
      <c r="AB370">
        <f t="shared" si="143"/>
        <v>0</v>
      </c>
      <c r="AC370">
        <f t="shared" si="144"/>
        <v>1</v>
      </c>
      <c r="AD370">
        <f t="shared" si="145"/>
        <v>0</v>
      </c>
      <c r="AE370">
        <f t="shared" si="146"/>
        <v>0</v>
      </c>
      <c r="AF370">
        <f t="shared" si="147"/>
        <v>0</v>
      </c>
      <c r="AG370" s="9">
        <f>'[1]1'!J$20+'[1]1'!J$21*Table6[[#This Row],[TV_State]]</f>
        <v>2959.2483390752882</v>
      </c>
      <c r="AH370" s="9">
        <f>Table6[[#This Row],[sales]]-Table6[[#This Row],[Pred_1]]</f>
        <v>-788.93226368204387</v>
      </c>
      <c r="AI370">
        <f>ABS(Table6[[#This Row],[Res_1]])/Table6[[#This Row],[sales]]</f>
        <v>0.36351030738188467</v>
      </c>
      <c r="AJ370" s="9">
        <f>'[1]2'!J$20+'[1]2'!J$21*Table6[[#This Row],[Radio_State]]</f>
        <v>2791.9417451228246</v>
      </c>
      <c r="AK370" s="9">
        <f>Table6[[#This Row],[sales]]-Table6[[#This Row],[ Pred_2 ]]</f>
        <v>-621.6256697295803</v>
      </c>
      <c r="AL370">
        <f>ABS(Table6[[#This Row],[ Res_2 ]])/Table6[[#This Row],[sales]]</f>
        <v>0.28642172298196084</v>
      </c>
      <c r="AM370" s="10">
        <f>'[1]3'!J$20+'[1]3'!J$21*Data!O370</f>
        <v>2509.8315286391389</v>
      </c>
      <c r="AN370" s="9">
        <f>Table6[[#This Row],[sales]]-Table6[[#This Row],[Pred_3]]</f>
        <v>-339.51545324589461</v>
      </c>
      <c r="AO370" s="9">
        <f>ABS(Table6[[#This Row],[Res_3]])/Table6[[#This Row],[sales]]</f>
        <v>0.15643594824517762</v>
      </c>
      <c r="AP370" s="9">
        <f>'[1]4'!L$21+'[1]4'!L$27*Table6[[#This Row],[TV_State]]+'[1]4'!L$22*Table6[[#This Row],[NJ_DUM]]+'[1]4'!L$23*Table6[[#This Row],[NY_DUM]]+'[1]4'!L$24*Table6[[#This Row],[PA_DUM]]+'[1]4'!L$25*Table6[[#This Row],[CT_DUM]]+'[1]4'!L$26*Table6[[#This Row],[DL_DUM]]</f>
        <v>603.32628355012025</v>
      </c>
      <c r="AQ370" s="9">
        <f>Table6[[#This Row],[sales]]-Table6[[#This Row],[Pred_4]]</f>
        <v>1566.9897918431241</v>
      </c>
      <c r="AR370">
        <f>ABS(Table6[[#This Row],[Res_4]]/Table6[[#This Row],[sales]])</f>
        <v>0.72200994574451449</v>
      </c>
      <c r="AS370" s="9">
        <f>'[1]5'!L$20+'[1]5'!L$26*Table6[[#This Row],[Radio_State]]+'[1]5'!L$21*Table6[[#This Row],[NJ_DUM]]+'[1]5'!L$22*Table6[[#This Row],[NY_DUM]]+'[1]5'!L$23*Table6[[#This Row],[PA_DUM]]+'[1]5'!L$24*Table6[[#This Row],[CT_DUM]]+'[1]5'!L$25*Table6[[#This Row],[DL_DUM]]</f>
        <v>628.82364483610741</v>
      </c>
      <c r="AT370" s="9">
        <f>Table6[[#This Row],[sales]]-Table6[[#This Row],[Pred_5]]</f>
        <v>1541.4924305571369</v>
      </c>
      <c r="AU370" s="9">
        <f>ABS(Table6[[#This Row],[Red_5]]/Table6[[#This Row],[sales]])</f>
        <v>0.71026172087760564</v>
      </c>
      <c r="AV370" s="9">
        <f>'[1]6'!L$20+'[1]6'!L$26*Table6[[#This Row],[Online]]+'[1]6'!L$21*Table6[[#This Row],[NJ_DUM]]+'[1]6'!L$22*Table6[[#This Row],[NY_DUM]]+'[1]6'!L$23*Table6[[#This Row],[PA_DUM]]+'[1]6'!L$24*Table6[[#This Row],[CT_DUM]]+'[1]6'!L$25*Table6[[#This Row],[DL_DUM]]</f>
        <v>528.23698357057299</v>
      </c>
      <c r="AW370" s="9">
        <f>Table6[[#This Row],[sales]]-Table6[[#This Row],[Pred_6]]</f>
        <v>1642.0790918226712</v>
      </c>
      <c r="AX370" s="9">
        <f>ABS(Table6[[#This Row],[Red_6]]/Table6[[#This Row],[sales]])</f>
        <v>0.75660827030695943</v>
      </c>
      <c r="AY370" s="9">
        <f>'[1]7'!L$21+'[1]7'!L$27*Table6[[#This Row],[LNTV]]+'[1]7'!L$22*Table6[[#This Row],[NJ_DUM]]+'[1]7'!L$23*Table6[[#This Row],[NY_DUM]]+'[1]7'!L$24*Table6[[#This Row],[PA_DUM]]+'[1]7'!L$25*Table6[[#This Row],[CT_DUM]]+'[1]7'!L$26*Table6[[#This Row],[DL_DUM]]</f>
        <v>5.9660464973757623</v>
      </c>
      <c r="AZ370" s="9">
        <f>Table6[[#This Row],[sales]]-Table6[[#This Row],[Pred_7]]</f>
        <v>2164.3500288958685</v>
      </c>
      <c r="BA370" s="9">
        <f>ABS(Table6[[#This Row],[Red_7]]/Table6[[#This Row],[sales]])</f>
        <v>0.99725107021736692</v>
      </c>
      <c r="BB370" s="9">
        <f>'[1]8'!O$22+'[1]8'!O$28*Table6[[#This Row],[LNRADIOLING]]+'[1]8'!O$23*Table6[[#This Row],[DL_DUM]]+'[1]8'!O$24*Table6[[#This Row],[CT_DUM]]+'[1]8'!O$25*Table6[[#This Row],[PA_DUM]]+'[1]8'!O$26*Table6[[#This Row],[NY_DUM]]+'[1]8'!O$27*Table6[[#This Row],[NJ_DUM]]</f>
        <v>8.2884357810930851</v>
      </c>
      <c r="BC370" s="9">
        <f>Table6[[#This Row],[sales]]-Table6[[#This Row],[Pred_8]]</f>
        <v>2162.0276396121512</v>
      </c>
      <c r="BD370" s="9">
        <f>ABS(Table6[[#This Row],[Red_8]]/Table6[[#This Row],[sales]])</f>
        <v>0.99618100060398285</v>
      </c>
      <c r="BE370" s="9">
        <f>'[1]9'!M$19+'[1]9'!M$21*Table6[[#This Row],[LNONLINE]]+'[1]9'!M$20*Table6[[#This Row],[DL_DUM]]+'[1]9'!M$22*Table6[[#This Row],[CT_DUM]]+'[1]9'!M$23*Table6[[#This Row],[PA_DUM]]+'[1]9'!M$24*Table6[[#This Row],[NY_DUM]]+'[1]9'!M$25*Table6[[#This Row],[NJ_DUM]]</f>
        <v>8.1132172715836006</v>
      </c>
      <c r="BF370" s="9">
        <f>Table6[[#This Row],[sales]]-Table6[[#This Row],[Pred_9]]</f>
        <v>2162.2028581216609</v>
      </c>
      <c r="BG370" s="9">
        <f>ABS(Table6[[#This Row],[Red_9]]/Table6[[#This Row],[sales]])</f>
        <v>0.99626173470142443</v>
      </c>
      <c r="BH370" s="9">
        <f>'[1]10'!P$22+'[1]10'!P$30*Table6[[#This Row],[LNTV]]+'[1]10'!P$29*Table6[[#This Row],[LNRADIOLING]]+'[1]10'!P$24*Table6[[#This Row],[LNONLINELING]]+'[1]10'!P$23*Table6[[#This Row],[DL_DUM]]+'[1]10'!P$25*Table6[[#This Row],[CT_DUM]]+'[1]10'!P$26*Table6[[#This Row],[PA_DUM]]+'[1]10'!P$27*Table6[[#This Row],[NY_DUM]]+'[1]10'!P$28*Table6[[#This Row],[NJ_DUM]]</f>
        <v>8.0857332970677938</v>
      </c>
      <c r="BI370" s="9">
        <f>Table6[[#This Row],[sales]]-Table6[[#This Row],[Pred_10]]</f>
        <v>2162.2303420961766</v>
      </c>
      <c r="BJ370" s="45">
        <f>ABS(Table6[[#This Row],[Red_10]]/Table6[[#This Row],[sales]])</f>
        <v>0.99627439828293096</v>
      </c>
      <c r="BK370" s="9">
        <f>'[1]11'!P$32+'[1]11'!P$40*Table6[[#This Row],[LNONLINELING]]+'[1]11'!P$39*Table6[[#This Row],[LNRADIOLING]]+'[1]11'!P$38*Table6[[#This Row],[LNTVLING]]+'[1]11'!P$33*Table6[[#This Row],[DL_DUM]]+'[1]11'!P$34*Table6[[#This Row],[CT_DUM]]+'[1]11'!P$35*Table6[[#This Row],[PA_DUM]]+'[1]11'!P$36*Table6[[#This Row],[NY_DUM]]+'[1]11'!P$37*Table6[[#This Row],[NJ_DUM]]</f>
        <v>8.0327973262345367</v>
      </c>
      <c r="BL370" s="9">
        <f>Table6[[#This Row],[sales]]-Table6[[#This Row],[ Pred_11]]</f>
        <v>2162.2832780670096</v>
      </c>
      <c r="BM370" s="47">
        <f>ABS(Table6[[#This Row],[ Red_11]]/Table6[[#This Row],[sales]])</f>
        <v>0.99629878918683346</v>
      </c>
      <c r="BN370" s="9">
        <f>'[1]12'!K$22+'[1]12'!K$28*Table6[[#This Row],[COMBINE LN LING]]+'[1]12'!K$23*Table6[[#This Row],[DL_DUM]]+'[1]12'!K$24*Table6[[#This Row],[CT_DUM]]+'[1]12'!K$25*Table6[[#This Row],[PA_DUM]]+'[1]12'!K$26*Table6[[#This Row],[NY_DUM]]+'[1]12'!K$27*Table6[[#This Row],[NJ_DUM]]</f>
        <v>8.2311507963376798</v>
      </c>
      <c r="BO370" s="9">
        <f>Table6[[#This Row],[sales]]-Table6[[#This Row],[ Pred_12]]</f>
        <v>2162.0849245969066</v>
      </c>
      <c r="BP370" s="47">
        <f>ABS(Table6[[#This Row],[ Red_12]]/Table6[[#This Row],[sales]])</f>
        <v>0.99620739536989045</v>
      </c>
      <c r="BQ370">
        <f>LN(G370+'2019 Totals and Calculations'!C$18)</f>
        <v>7.5912578411067066</v>
      </c>
      <c r="BR370">
        <f>LN(Table6[[#This Row],[PROF RADIO]]+'2019 Totals and Calculations'!D$18)</f>
        <v>5.7230205084321621</v>
      </c>
      <c r="BS370">
        <f>LN(Table6[[#This Row],[ONLINE LINGERING]]+'2019 Totals and Calculations'!E$18)</f>
        <v>5.1135021426673752</v>
      </c>
      <c r="BT370">
        <f>MONTH(Table6[[#This Row],[Date]])</f>
        <v>1</v>
      </c>
      <c r="BU370">
        <f t="shared" si="148"/>
        <v>1</v>
      </c>
      <c r="BV370">
        <f t="shared" si="149"/>
        <v>0</v>
      </c>
      <c r="BW370">
        <f t="shared" si="150"/>
        <v>0</v>
      </c>
      <c r="BX370">
        <f t="shared" si="151"/>
        <v>0</v>
      </c>
      <c r="BY370">
        <f t="shared" si="152"/>
        <v>0</v>
      </c>
      <c r="BZ370">
        <f t="shared" si="153"/>
        <v>0</v>
      </c>
      <c r="CA370">
        <f t="shared" si="154"/>
        <v>0</v>
      </c>
      <c r="CB370">
        <f t="shared" si="155"/>
        <v>0</v>
      </c>
      <c r="CC370">
        <f t="shared" si="156"/>
        <v>0</v>
      </c>
      <c r="CD370">
        <f t="shared" si="157"/>
        <v>0</v>
      </c>
      <c r="CE370">
        <f t="shared" si="158"/>
        <v>0</v>
      </c>
      <c r="CF370">
        <f t="shared" si="159"/>
        <v>0</v>
      </c>
      <c r="CG370">
        <f t="shared" si="160"/>
        <v>55</v>
      </c>
      <c r="CH37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2300.0808403638689</v>
      </c>
      <c r="CI370" s="79">
        <f>Table6[[#This Row],[sales]]-CH370</f>
        <v>-129.76476497062458</v>
      </c>
      <c r="CJ370">
        <f>ABS(Table6[[#This Row],[sales]]-CH370)/Table6[[#This Row],[sales]]</f>
        <v>5.9790721933030984E-2</v>
      </c>
      <c r="CK37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2260.948119473931</v>
      </c>
      <c r="CL370" s="79">
        <f>Table6[[#This Row],[sales]]-CK370</f>
        <v>-90.632044080686683</v>
      </c>
      <c r="CM370">
        <f>ABS(Table6[[#This Row],[sales]]-CK370)/Table6[[#This Row],[sales]]</f>
        <v>4.175983632442333E-2</v>
      </c>
      <c r="CN37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2043.3363493658403</v>
      </c>
      <c r="CO370" s="79">
        <f>Table6[[#This Row],[sales]]-CN370</f>
        <v>126.97972602740401</v>
      </c>
      <c r="CP370">
        <f>ABS(Table6[[#This Row],[sales]]-CN370)/Table6[[#This Row],[sales]]</f>
        <v>5.8507480761481379E-2</v>
      </c>
      <c r="CQ37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2050.9168458964527</v>
      </c>
      <c r="CR370" s="79">
        <f>Table6[[#This Row],[sales]]-CQ370</f>
        <v>119.39922949679158</v>
      </c>
      <c r="CS370">
        <f>ABS(Table6[[#This Row],[sales]]-CQ370)/Table6[[#This Row],[sales]]</f>
        <v>5.501467313932943E-2</v>
      </c>
    </row>
    <row r="371" spans="1:97" x14ac:dyDescent="0.2">
      <c r="A371">
        <v>370</v>
      </c>
      <c r="B371" t="s">
        <v>480</v>
      </c>
      <c r="C371" s="5">
        <v>43121</v>
      </c>
      <c r="D371" s="6">
        <v>1673.543262680852</v>
      </c>
      <c r="E371" s="8">
        <f>YEAR(Table6[[#This Row],[Date]])</f>
        <v>2018</v>
      </c>
      <c r="F371" s="6">
        <f>Table6[[#This Row],[TV_State]]+Table6[[#This Row],[Radio_State]]+Table6[[#This Row],[Online]]</f>
        <v>2045.4417654988192</v>
      </c>
      <c r="G371" s="6">
        <f t="shared" si="135"/>
        <v>1635.7549574531915</v>
      </c>
      <c r="H371" s="6">
        <f>LN(Table6[[#This Row],[PROF TV LING]])</f>
        <v>7.3998597244364932</v>
      </c>
      <c r="I371" s="6">
        <f t="shared" si="136"/>
        <v>7.422698371934116</v>
      </c>
      <c r="J371" s="6">
        <v>247.93233521197808</v>
      </c>
      <c r="K371" s="6">
        <f t="shared" si="141"/>
        <v>245.50162604345331</v>
      </c>
      <c r="L371" s="6">
        <f>0.5*J370+0.5*Table6[[#This Row],[Radio_State]]</f>
        <v>246.70494741389899</v>
      </c>
      <c r="M371" s="6">
        <f>LN(Table6[[#This Row],[RADIO LINGERING ]])</f>
        <v>5.5081930777075483</v>
      </c>
      <c r="N371" s="6">
        <f t="shared" si="137"/>
        <v>5.5131558670496776</v>
      </c>
      <c r="O371" s="6">
        <v>123.96616760598904</v>
      </c>
      <c r="P371" s="6">
        <f t="shared" si="138"/>
        <v>123.44237096253373</v>
      </c>
      <c r="Q371" s="6">
        <f>0.3*O370+0.7*Table6[[#This Row],[Online]]</f>
        <v>123.5979512665653</v>
      </c>
      <c r="R371" s="6">
        <f>LN(Table6[[#This Row],[ONLINE LINGERING]])</f>
        <v>4.8170339693729893</v>
      </c>
      <c r="S371" s="6">
        <f t="shared" si="139"/>
        <v>4.8200086864897322</v>
      </c>
      <c r="T371" s="6">
        <v>2281.2257006654786</v>
      </c>
      <c r="U371" s="6">
        <f t="shared" si="140"/>
        <v>7.7324681655109933</v>
      </c>
      <c r="V371" s="8">
        <f>YEAR(Table6[[#This Row],[Date]])</f>
        <v>2018</v>
      </c>
      <c r="W371" s="8">
        <f>WEEKNUM(Table6[[#This Row],[Date]])</f>
        <v>4</v>
      </c>
      <c r="X371" t="s">
        <v>536</v>
      </c>
      <c r="Y371" s="9">
        <f>Table6[[#This Row],[LNTVLING]]+Table6[[#This Row],[LNRADIOLING]]+Table6[[#This Row],[LNONLINELING]]</f>
        <v>17.725086771517031</v>
      </c>
      <c r="Z371">
        <f t="shared" si="161"/>
        <v>1</v>
      </c>
      <c r="AA371">
        <f t="shared" si="142"/>
        <v>0</v>
      </c>
      <c r="AB371">
        <f t="shared" si="143"/>
        <v>0</v>
      </c>
      <c r="AC371">
        <f t="shared" si="144"/>
        <v>1</v>
      </c>
      <c r="AD371">
        <f t="shared" si="145"/>
        <v>0</v>
      </c>
      <c r="AE371">
        <f t="shared" si="146"/>
        <v>0</v>
      </c>
      <c r="AF371">
        <f t="shared" si="147"/>
        <v>0</v>
      </c>
      <c r="AG371" s="9">
        <f>'[1]1'!J$20+'[1]1'!J$21*Table6[[#This Row],[TV_State]]</f>
        <v>2975.5434970114775</v>
      </c>
      <c r="AH371" s="9">
        <f>Table6[[#This Row],[sales]]-Table6[[#This Row],[Pred_1]]</f>
        <v>-694.31779634599889</v>
      </c>
      <c r="AI371">
        <f>ABS(Table6[[#This Row],[Res_1]])/Table6[[#This Row],[sales]]</f>
        <v>0.30436172805849621</v>
      </c>
      <c r="AJ371" s="9">
        <f>'[1]2'!J$20+'[1]2'!J$21*Table6[[#This Row],[Radio_State]]</f>
        <v>2802.7183445340779</v>
      </c>
      <c r="AK371" s="9">
        <f>Table6[[#This Row],[sales]]-Table6[[#This Row],[ Pred_2 ]]</f>
        <v>-521.49264386859932</v>
      </c>
      <c r="AL371">
        <f>ABS(Table6[[#This Row],[ Res_2 ]])/Table6[[#This Row],[sales]]</f>
        <v>0.22860195013429385</v>
      </c>
      <c r="AM371" s="10">
        <f>'[1]3'!J$20+'[1]3'!J$21*Data!O371</f>
        <v>2516.922542108282</v>
      </c>
      <c r="AN371" s="9">
        <f>Table6[[#This Row],[sales]]-Table6[[#This Row],[Pred_3]]</f>
        <v>-235.69684144280336</v>
      </c>
      <c r="AO371" s="9">
        <f>ABS(Table6[[#This Row],[Res_3]])/Table6[[#This Row],[sales]]</f>
        <v>0.10332026391516014</v>
      </c>
      <c r="AP371" s="9">
        <f>'[1]4'!L$21+'[1]4'!L$27*Table6[[#This Row],[TV_State]]+'[1]4'!L$22*Table6[[#This Row],[NJ_DUM]]+'[1]4'!L$23*Table6[[#This Row],[NY_DUM]]+'[1]4'!L$24*Table6[[#This Row],[PA_DUM]]+'[1]4'!L$25*Table6[[#This Row],[CT_DUM]]+'[1]4'!L$26*Table6[[#This Row],[DL_DUM]]</f>
        <v>606.98124644216318</v>
      </c>
      <c r="AQ371" s="9">
        <f>Table6[[#This Row],[sales]]-Table6[[#This Row],[Pred_4]]</f>
        <v>1674.2444542233154</v>
      </c>
      <c r="AR371">
        <f>ABS(Table6[[#This Row],[Res_4]]/Table6[[#This Row],[sales]])</f>
        <v>0.73392319476977019</v>
      </c>
      <c r="AS371" s="9">
        <f>'[1]5'!L$20+'[1]5'!L$26*Table6[[#This Row],[Radio_State]]+'[1]5'!L$21*Table6[[#This Row],[NJ_DUM]]+'[1]5'!L$22*Table6[[#This Row],[NY_DUM]]+'[1]5'!L$23*Table6[[#This Row],[PA_DUM]]+'[1]5'!L$24*Table6[[#This Row],[CT_DUM]]+'[1]5'!L$25*Table6[[#This Row],[DL_DUM]]</f>
        <v>633.14796600119803</v>
      </c>
      <c r="AT371" s="9">
        <f>Table6[[#This Row],[sales]]-Table6[[#This Row],[Pred_5]]</f>
        <v>1648.0777346642806</v>
      </c>
      <c r="AU371" s="9">
        <f>ABS(Table6[[#This Row],[Red_5]]/Table6[[#This Row],[sales]])</f>
        <v>0.72245272976869568</v>
      </c>
      <c r="AV371" s="9">
        <f>'[1]6'!L$20+'[1]6'!L$26*Table6[[#This Row],[Online]]+'[1]6'!L$21*Table6[[#This Row],[NJ_DUM]]+'[1]6'!L$22*Table6[[#This Row],[NY_DUM]]+'[1]6'!L$23*Table6[[#This Row],[PA_DUM]]+'[1]6'!L$24*Table6[[#This Row],[CT_DUM]]+'[1]6'!L$25*Table6[[#This Row],[DL_DUM]]</f>
        <v>533.57889141814326</v>
      </c>
      <c r="AW371" s="9">
        <f>Table6[[#This Row],[sales]]-Table6[[#This Row],[Pred_6]]</f>
        <v>1747.6468092473353</v>
      </c>
      <c r="AX371" s="9">
        <f>ABS(Table6[[#This Row],[Red_6]]/Table6[[#This Row],[sales]])</f>
        <v>0.76609991231359187</v>
      </c>
      <c r="AY371" s="9">
        <f>'[1]7'!L$21+'[1]7'!L$27*Table6[[#This Row],[LNTV]]+'[1]7'!L$22*Table6[[#This Row],[NJ_DUM]]+'[1]7'!L$23*Table6[[#This Row],[NY_DUM]]+'[1]7'!L$24*Table6[[#This Row],[PA_DUM]]+'[1]7'!L$25*Table6[[#This Row],[CT_DUM]]+'[1]7'!L$26*Table6[[#This Row],[DL_DUM]]</f>
        <v>5.9671478446657629</v>
      </c>
      <c r="AZ371" s="9">
        <f>Table6[[#This Row],[sales]]-Table6[[#This Row],[Pred_7]]</f>
        <v>2275.2585528208128</v>
      </c>
      <c r="BA371" s="9">
        <f>ABS(Table6[[#This Row],[Red_7]]/Table6[[#This Row],[sales]])</f>
        <v>0.99738423609600535</v>
      </c>
      <c r="BB371" s="9">
        <f>'[1]8'!O$22+'[1]8'!O$28*Table6[[#This Row],[LNRADIOLING]]+'[1]8'!O$23*Table6[[#This Row],[DL_DUM]]+'[1]8'!O$24*Table6[[#This Row],[CT_DUM]]+'[1]8'!O$25*Table6[[#This Row],[PA_DUM]]+'[1]8'!O$26*Table6[[#This Row],[NY_DUM]]+'[1]8'!O$27*Table6[[#This Row],[NJ_DUM]]</f>
        <v>8.289145647096861</v>
      </c>
      <c r="BC371" s="9">
        <f>Table6[[#This Row],[sales]]-Table6[[#This Row],[Pred_8]]</f>
        <v>2272.9365550183816</v>
      </c>
      <c r="BD371" s="9">
        <f>ABS(Table6[[#This Row],[Red_8]]/Table6[[#This Row],[sales]])</f>
        <v>0.9963663632034836</v>
      </c>
      <c r="BE371" s="9">
        <f>'[1]9'!M$19+'[1]9'!M$21*Table6[[#This Row],[LNONLINE]]+'[1]9'!M$20*Table6[[#This Row],[DL_DUM]]+'[1]9'!M$22*Table6[[#This Row],[CT_DUM]]+'[1]9'!M$23*Table6[[#This Row],[PA_DUM]]+'[1]9'!M$24*Table6[[#This Row],[NY_DUM]]+'[1]9'!M$25*Table6[[#This Row],[NJ_DUM]]</f>
        <v>8.1163677199149333</v>
      </c>
      <c r="BF371" s="9">
        <f>Table6[[#This Row],[sales]]-Table6[[#This Row],[Pred_9]]</f>
        <v>2273.1093329455634</v>
      </c>
      <c r="BG371" s="9">
        <f>ABS(Table6[[#This Row],[Red_9]]/Table6[[#This Row],[sales]])</f>
        <v>0.99644210227968788</v>
      </c>
      <c r="BH371" s="9">
        <f>'[1]10'!P$22+'[1]10'!P$30*Table6[[#This Row],[LNTV]]+'[1]10'!P$29*Table6[[#This Row],[LNRADIOLING]]+'[1]10'!P$24*Table6[[#This Row],[LNONLINELING]]+'[1]10'!P$23*Table6[[#This Row],[DL_DUM]]+'[1]10'!P$25*Table6[[#This Row],[CT_DUM]]+'[1]10'!P$26*Table6[[#This Row],[PA_DUM]]+'[1]10'!P$27*Table6[[#This Row],[NY_DUM]]+'[1]10'!P$28*Table6[[#This Row],[NJ_DUM]]</f>
        <v>8.0875443803440117</v>
      </c>
      <c r="BI371" s="9">
        <f>Table6[[#This Row],[sales]]-Table6[[#This Row],[Pred_10]]</f>
        <v>2273.1381562851348</v>
      </c>
      <c r="BJ371" s="45">
        <f>ABS(Table6[[#This Row],[Red_10]]/Table6[[#This Row],[sales]])</f>
        <v>0.99645473730285239</v>
      </c>
      <c r="BK371" s="9">
        <f>'[1]11'!P$32+'[1]11'!P$40*Table6[[#This Row],[LNONLINELING]]+'[1]11'!P$39*Table6[[#This Row],[LNRADIOLING]]+'[1]11'!P$38*Table6[[#This Row],[LNTVLING]]+'[1]11'!P$33*Table6[[#This Row],[DL_DUM]]+'[1]11'!P$34*Table6[[#This Row],[CT_DUM]]+'[1]11'!P$35*Table6[[#This Row],[PA_DUM]]+'[1]11'!P$36*Table6[[#This Row],[NY_DUM]]+'[1]11'!P$37*Table6[[#This Row],[NJ_DUM]]</f>
        <v>8.0339227869872083</v>
      </c>
      <c r="BL371" s="9">
        <f>Table6[[#This Row],[sales]]-Table6[[#This Row],[ Pred_11]]</f>
        <v>2273.1917778784914</v>
      </c>
      <c r="BM371" s="47">
        <f>ABS(Table6[[#This Row],[ Red_11]]/Table6[[#This Row],[sales]])</f>
        <v>0.99647824290922049</v>
      </c>
      <c r="BN371" s="9">
        <f>'[1]12'!K$22+'[1]12'!K$28*Table6[[#This Row],[COMBINE LN LING]]+'[1]12'!K$23*Table6[[#This Row],[DL_DUM]]+'[1]12'!K$24*Table6[[#This Row],[CT_DUM]]+'[1]12'!K$25*Table6[[#This Row],[PA_DUM]]+'[1]12'!K$26*Table6[[#This Row],[NY_DUM]]+'[1]12'!K$27*Table6[[#This Row],[NJ_DUM]]</f>
        <v>8.2340234967542028</v>
      </c>
      <c r="BO371" s="9">
        <f>Table6[[#This Row],[sales]]-Table6[[#This Row],[ Pred_12]]</f>
        <v>2272.9916771687244</v>
      </c>
      <c r="BP371" s="47">
        <f>ABS(Table6[[#This Row],[ Red_12]]/Table6[[#This Row],[sales]])</f>
        <v>0.99639052659526317</v>
      </c>
      <c r="BQ371">
        <f>LN(G371+'2019 Totals and Calculations'!C$18)</f>
        <v>7.599400567979969</v>
      </c>
      <c r="BR371">
        <f>LN(Table6[[#This Row],[PROF RADIO]]+'2019 Totals and Calculations'!D$18)</f>
        <v>5.7309370697321231</v>
      </c>
      <c r="BS371">
        <f>LN(Table6[[#This Row],[ONLINE LINGERING]]+'2019 Totals and Calculations'!E$18)</f>
        <v>5.1208359693290522</v>
      </c>
      <c r="BT371">
        <f>MONTH(Table6[[#This Row],[Date]])</f>
        <v>1</v>
      </c>
      <c r="BU371">
        <f t="shared" si="148"/>
        <v>1</v>
      </c>
      <c r="BV371">
        <f t="shared" si="149"/>
        <v>0</v>
      </c>
      <c r="BW371">
        <f t="shared" si="150"/>
        <v>0</v>
      </c>
      <c r="BX371">
        <f t="shared" si="151"/>
        <v>0</v>
      </c>
      <c r="BY371">
        <f t="shared" si="152"/>
        <v>0</v>
      </c>
      <c r="BZ371">
        <f t="shared" si="153"/>
        <v>0</v>
      </c>
      <c r="CA371">
        <f t="shared" si="154"/>
        <v>0</v>
      </c>
      <c r="CB371">
        <f t="shared" si="155"/>
        <v>0</v>
      </c>
      <c r="CC371">
        <f t="shared" si="156"/>
        <v>0</v>
      </c>
      <c r="CD371">
        <f t="shared" si="157"/>
        <v>0</v>
      </c>
      <c r="CE371">
        <f t="shared" si="158"/>
        <v>0</v>
      </c>
      <c r="CF371">
        <f t="shared" si="159"/>
        <v>0</v>
      </c>
      <c r="CG371">
        <f t="shared" si="160"/>
        <v>56</v>
      </c>
      <c r="CH37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2311.9111610173077</v>
      </c>
      <c r="CI371" s="79">
        <f>Table6[[#This Row],[sales]]-CH371</f>
        <v>-30.685460351829079</v>
      </c>
      <c r="CJ371">
        <f>ABS(Table6[[#This Row],[sales]]-CH371)/Table6[[#This Row],[sales]]</f>
        <v>1.3451303982274759E-2</v>
      </c>
      <c r="CK37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2271.5833622319333</v>
      </c>
      <c r="CL371" s="79">
        <f>Table6[[#This Row],[sales]]-CK371</f>
        <v>9.6423384335453193</v>
      </c>
      <c r="CM371">
        <f>ABS(Table6[[#This Row],[sales]]-CK371)/Table6[[#This Row],[sales]]</f>
        <v>4.2268235145397747E-3</v>
      </c>
      <c r="CN37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2053.0631188089346</v>
      </c>
      <c r="CO371" s="79">
        <f>Table6[[#This Row],[sales]]-CN371</f>
        <v>228.16258185654397</v>
      </c>
      <c r="CP371">
        <f>ABS(Table6[[#This Row],[sales]]-CN371)/Table6[[#This Row],[sales]]</f>
        <v>0.10001753960162049</v>
      </c>
      <c r="CQ37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2064.9156666220342</v>
      </c>
      <c r="CR371" s="79">
        <f>Table6[[#This Row],[sales]]-CQ371</f>
        <v>216.31003404344438</v>
      </c>
      <c r="CS371">
        <f>ABS(Table6[[#This Row],[sales]]-CQ371)/Table6[[#This Row],[sales]]</f>
        <v>9.4821846860809286E-2</v>
      </c>
    </row>
    <row r="372" spans="1:97" x14ac:dyDescent="0.2">
      <c r="A372">
        <v>371</v>
      </c>
      <c r="B372" t="s">
        <v>480</v>
      </c>
      <c r="C372" s="5">
        <v>43128</v>
      </c>
      <c r="D372" s="6">
        <v>1690.2786953076602</v>
      </c>
      <c r="E372" s="8">
        <f>YEAR(Table6[[#This Row],[Date]])</f>
        <v>2018</v>
      </c>
      <c r="F372" s="6">
        <f>Table6[[#This Row],[TV_State]]+Table6[[#This Row],[Radio_State]]+Table6[[#This Row],[Online]]</f>
        <v>2065.8961831538072</v>
      </c>
      <c r="G372" s="6">
        <f t="shared" si="135"/>
        <v>1652.112078809532</v>
      </c>
      <c r="H372" s="6">
        <f>LN(Table6[[#This Row],[PROF TV LING]])</f>
        <v>7.4098097960952991</v>
      </c>
      <c r="I372" s="6">
        <f t="shared" si="136"/>
        <v>7.4326487027872838</v>
      </c>
      <c r="J372" s="6">
        <v>250.41165856409785</v>
      </c>
      <c r="K372" s="6">
        <f t="shared" si="141"/>
        <v>247.9566423037756</v>
      </c>
      <c r="L372" s="6">
        <f>0.5*J371+0.5*Table6[[#This Row],[Radio_State]]</f>
        <v>249.17199688803797</v>
      </c>
      <c r="M372" s="6">
        <f>LN(Table6[[#This Row],[RADIO LINGERING ]])</f>
        <v>5.5181434085607171</v>
      </c>
      <c r="N372" s="6">
        <f t="shared" si="137"/>
        <v>5.5231061979028455</v>
      </c>
      <c r="O372" s="6">
        <v>125.20582928204891</v>
      </c>
      <c r="P372" s="6">
        <f t="shared" si="138"/>
        <v>124.67679178619434</v>
      </c>
      <c r="Q372" s="6">
        <f>0.3*O371+0.7*Table6[[#This Row],[Online]]</f>
        <v>124.83393077923094</v>
      </c>
      <c r="R372" s="6">
        <f>LN(Table6[[#This Row],[ONLINE LINGERING]])</f>
        <v>4.8269843002261572</v>
      </c>
      <c r="S372" s="6">
        <f t="shared" si="139"/>
        <v>4.8299590173429001</v>
      </c>
      <c r="T372" s="6">
        <v>2252.2863940143216</v>
      </c>
      <c r="U372" s="6">
        <f t="shared" si="140"/>
        <v>7.7197011543595124</v>
      </c>
      <c r="V372" s="8">
        <f>YEAR(Table6[[#This Row],[Date]])</f>
        <v>2018</v>
      </c>
      <c r="W372" s="8">
        <f>WEEKNUM(Table6[[#This Row],[Date]])</f>
        <v>5</v>
      </c>
      <c r="X372" t="s">
        <v>537</v>
      </c>
      <c r="Y372" s="9">
        <f>Table6[[#This Row],[LNTVLING]]+Table6[[#This Row],[LNRADIOLING]]+Table6[[#This Row],[LNONLINELING]]</f>
        <v>17.754937504882175</v>
      </c>
      <c r="Z372">
        <f t="shared" si="161"/>
        <v>1</v>
      </c>
      <c r="AA372">
        <f t="shared" si="142"/>
        <v>0</v>
      </c>
      <c r="AB372">
        <f t="shared" si="143"/>
        <v>0</v>
      </c>
      <c r="AC372">
        <f t="shared" si="144"/>
        <v>1</v>
      </c>
      <c r="AD372">
        <f t="shared" si="145"/>
        <v>0</v>
      </c>
      <c r="AE372">
        <f t="shared" si="146"/>
        <v>0</v>
      </c>
      <c r="AF372">
        <f t="shared" si="147"/>
        <v>0</v>
      </c>
      <c r="AG372" s="9">
        <f>'[1]1'!J$20+'[1]1'!J$21*Table6[[#This Row],[TV_State]]</f>
        <v>2992.0016065270293</v>
      </c>
      <c r="AH372" s="9">
        <f>Table6[[#This Row],[sales]]-Table6[[#This Row],[Pred_1]]</f>
        <v>-739.71521251270769</v>
      </c>
      <c r="AI372">
        <f>ABS(Table6[[#This Row],[Res_1]])/Table6[[#This Row],[sales]]</f>
        <v>0.32842857572579381</v>
      </c>
      <c r="AJ372" s="9">
        <f>'[1]2'!J$20+'[1]2'!J$21*Table6[[#This Row],[Radio_State]]</f>
        <v>2813.6027099394432</v>
      </c>
      <c r="AK372" s="9">
        <f>Table6[[#This Row],[sales]]-Table6[[#This Row],[ Pred_2 ]]</f>
        <v>-561.31631592512167</v>
      </c>
      <c r="AL372">
        <f>ABS(Table6[[#This Row],[ Res_2 ]])/Table6[[#This Row],[sales]]</f>
        <v>0.24922066634903822</v>
      </c>
      <c r="AM372" s="10">
        <f>'[1]3'!J$20+'[1]3'!J$21*Data!O372</f>
        <v>2524.0844657121161</v>
      </c>
      <c r="AN372" s="9">
        <f>Table6[[#This Row],[sales]]-Table6[[#This Row],[Pred_3]]</f>
        <v>-271.79807169779451</v>
      </c>
      <c r="AO372" s="9">
        <f>ABS(Table6[[#This Row],[Res_3]])/Table6[[#This Row],[sales]]</f>
        <v>0.12067651450549331</v>
      </c>
      <c r="AP372" s="9">
        <f>'[1]4'!L$21+'[1]4'!L$27*Table6[[#This Row],[TV_State]]+'[1]4'!L$22*Table6[[#This Row],[NJ_DUM]]+'[1]4'!L$23*Table6[[#This Row],[NY_DUM]]+'[1]4'!L$24*Table6[[#This Row],[PA_DUM]]+'[1]4'!L$25*Table6[[#This Row],[CT_DUM]]+'[1]4'!L$26*Table6[[#This Row],[DL_DUM]]</f>
        <v>610.67275896312651</v>
      </c>
      <c r="AQ372" s="9">
        <f>Table6[[#This Row],[sales]]-Table6[[#This Row],[Pred_4]]</f>
        <v>1641.6136350511952</v>
      </c>
      <c r="AR372">
        <f>ABS(Table6[[#This Row],[Res_4]]/Table6[[#This Row],[sales]])</f>
        <v>0.72886540513406695</v>
      </c>
      <c r="AS372" s="9">
        <f>'[1]5'!L$20+'[1]5'!L$26*Table6[[#This Row],[Radio_State]]+'[1]5'!L$21*Table6[[#This Row],[NJ_DUM]]+'[1]5'!L$22*Table6[[#This Row],[NY_DUM]]+'[1]5'!L$23*Table6[[#This Row],[PA_DUM]]+'[1]5'!L$24*Table6[[#This Row],[CT_DUM]]+'[1]5'!L$25*Table6[[#This Row],[DL_DUM]]</f>
        <v>637.51553037793951</v>
      </c>
      <c r="AT372" s="9">
        <f>Table6[[#This Row],[sales]]-Table6[[#This Row],[Pred_5]]</f>
        <v>1614.770863636382</v>
      </c>
      <c r="AU372" s="9">
        <f>ABS(Table6[[#This Row],[Red_5]]/Table6[[#This Row],[sales]])</f>
        <v>0.71694739529031415</v>
      </c>
      <c r="AV372" s="9">
        <f>'[1]6'!L$20+'[1]6'!L$26*Table6[[#This Row],[Online]]+'[1]6'!L$21*Table6[[#This Row],[NJ_DUM]]+'[1]6'!L$22*Table6[[#This Row],[NY_DUM]]+'[1]6'!L$23*Table6[[#This Row],[PA_DUM]]+'[1]6'!L$24*Table6[[#This Row],[CT_DUM]]+'[1]6'!L$25*Table6[[#This Row],[DL_DUM]]</f>
        <v>538.97421834418924</v>
      </c>
      <c r="AW372" s="9">
        <f>Table6[[#This Row],[sales]]-Table6[[#This Row],[Pred_6]]</f>
        <v>1713.3121756701323</v>
      </c>
      <c r="AX372" s="9">
        <f>ABS(Table6[[#This Row],[Red_6]]/Table6[[#This Row],[sales]])</f>
        <v>0.76069907460411446</v>
      </c>
      <c r="AY372" s="9">
        <f>'[1]7'!L$21+'[1]7'!L$27*Table6[[#This Row],[LNTV]]+'[1]7'!L$22*Table6[[#This Row],[NJ_DUM]]+'[1]7'!L$23*Table6[[#This Row],[NY_DUM]]+'[1]7'!L$24*Table6[[#This Row],[PA_DUM]]+'[1]7'!L$25*Table6[[#This Row],[CT_DUM]]+'[1]7'!L$26*Table6[[#This Row],[DL_DUM]]</f>
        <v>5.9682491919557634</v>
      </c>
      <c r="AZ372" s="9">
        <f>Table6[[#This Row],[sales]]-Table6[[#This Row],[Pred_7]]</f>
        <v>2246.3181448223659</v>
      </c>
      <c r="BA372" s="9">
        <f>ABS(Table6[[#This Row],[Red_7]]/Table6[[#This Row],[sales]])</f>
        <v>0.99735013752788415</v>
      </c>
      <c r="BB372" s="9">
        <f>'[1]8'!O$22+'[1]8'!O$28*Table6[[#This Row],[LNRADIOLING]]+'[1]8'!O$23*Table6[[#This Row],[DL_DUM]]+'[1]8'!O$24*Table6[[#This Row],[CT_DUM]]+'[1]8'!O$25*Table6[[#This Row],[PA_DUM]]+'[1]8'!O$26*Table6[[#This Row],[NY_DUM]]+'[1]8'!O$27*Table6[[#This Row],[NJ_DUM]]</f>
        <v>8.2898555131006368</v>
      </c>
      <c r="BC372" s="9">
        <f>Table6[[#This Row],[sales]]-Table6[[#This Row],[Pred_8]]</f>
        <v>2243.996538501221</v>
      </c>
      <c r="BD372" s="9">
        <f>ABS(Table6[[#This Row],[Red_8]]/Table6[[#This Row],[sales]])</f>
        <v>0.99631935994679377</v>
      </c>
      <c r="BE372" s="9">
        <f>'[1]9'!M$19+'[1]9'!M$21*Table6[[#This Row],[LNONLINE]]+'[1]9'!M$20*Table6[[#This Row],[DL_DUM]]+'[1]9'!M$22*Table6[[#This Row],[CT_DUM]]+'[1]9'!M$23*Table6[[#This Row],[PA_DUM]]+'[1]9'!M$24*Table6[[#This Row],[NY_DUM]]+'[1]9'!M$25*Table6[[#This Row],[NJ_DUM]]</f>
        <v>8.119518168246266</v>
      </c>
      <c r="BF372" s="9">
        <f>Table6[[#This Row],[sales]]-Table6[[#This Row],[Pred_9]]</f>
        <v>2244.1668758460751</v>
      </c>
      <c r="BG372" s="9">
        <f>ABS(Table6[[#This Row],[Red_9]]/Table6[[#This Row],[sales]])</f>
        <v>0.99639498858145881</v>
      </c>
      <c r="BH372" s="9">
        <f>'[1]10'!P$22+'[1]10'!P$30*Table6[[#This Row],[LNTV]]+'[1]10'!P$29*Table6[[#This Row],[LNRADIOLING]]+'[1]10'!P$24*Table6[[#This Row],[LNONLINELING]]+'[1]10'!P$23*Table6[[#This Row],[DL_DUM]]+'[1]10'!P$25*Table6[[#This Row],[CT_DUM]]+'[1]10'!P$26*Table6[[#This Row],[PA_DUM]]+'[1]10'!P$27*Table6[[#This Row],[NY_DUM]]+'[1]10'!P$28*Table6[[#This Row],[NJ_DUM]]</f>
        <v>8.0893554636202296</v>
      </c>
      <c r="BI372" s="9">
        <f>Table6[[#This Row],[sales]]-Table6[[#This Row],[Pred_10]]</f>
        <v>2244.1970385507011</v>
      </c>
      <c r="BJ372" s="45">
        <f>ABS(Table6[[#This Row],[Red_10]]/Table6[[#This Row],[sales]])</f>
        <v>0.9964083806193037</v>
      </c>
      <c r="BK372" s="9">
        <f>'[1]11'!P$32+'[1]11'!P$40*Table6[[#This Row],[LNONLINELING]]+'[1]11'!P$39*Table6[[#This Row],[LNRADIOLING]]+'[1]11'!P$38*Table6[[#This Row],[LNTVLING]]+'[1]11'!P$33*Table6[[#This Row],[DL_DUM]]+'[1]11'!P$34*Table6[[#This Row],[CT_DUM]]+'[1]11'!P$35*Table6[[#This Row],[PA_DUM]]+'[1]11'!P$36*Table6[[#This Row],[NY_DUM]]+'[1]11'!P$37*Table6[[#This Row],[NJ_DUM]]</f>
        <v>8.0350482283781322</v>
      </c>
      <c r="BL372" s="9">
        <f>Table6[[#This Row],[sales]]-Table6[[#This Row],[ Pred_11]]</f>
        <v>2244.2513457859436</v>
      </c>
      <c r="BM372" s="47">
        <f>ABS(Table6[[#This Row],[ Red_11]]/Table6[[#This Row],[sales]])</f>
        <v>0.99643249266623823</v>
      </c>
      <c r="BN372" s="9">
        <f>'[1]12'!K$22+'[1]12'!K$28*Table6[[#This Row],[COMBINE LN LING]]+'[1]12'!K$23*Table6[[#This Row],[DL_DUM]]+'[1]12'!K$24*Table6[[#This Row],[CT_DUM]]+'[1]12'!K$25*Table6[[#This Row],[PA_DUM]]+'[1]12'!K$26*Table6[[#This Row],[NY_DUM]]+'[1]12'!K$27*Table6[[#This Row],[NJ_DUM]]</f>
        <v>8.236896208217253</v>
      </c>
      <c r="BO372" s="9">
        <f>Table6[[#This Row],[sales]]-Table6[[#This Row],[ Pred_12]]</f>
        <v>2244.0494978061042</v>
      </c>
      <c r="BP372" s="47">
        <f>ABS(Table6[[#This Row],[ Red_12]]/Table6[[#This Row],[sales]])</f>
        <v>0.99634287352172102</v>
      </c>
      <c r="BQ372">
        <f>LN(G372+'2019 Totals and Calculations'!C$18)</f>
        <v>7.6075580582169549</v>
      </c>
      <c r="BR372">
        <f>LN(Table6[[#This Row],[PROF RADIO]]+'2019 Totals and Calculations'!D$18)</f>
        <v>5.7388696841213678</v>
      </c>
      <c r="BS372">
        <f>LN(Table6[[#This Row],[ONLINE LINGERING]]+'2019 Totals and Calculations'!E$18)</f>
        <v>5.1281889396370639</v>
      </c>
      <c r="BT372">
        <f>MONTH(Table6[[#This Row],[Date]])</f>
        <v>1</v>
      </c>
      <c r="BU372">
        <f t="shared" si="148"/>
        <v>1</v>
      </c>
      <c r="BV372">
        <f t="shared" si="149"/>
        <v>0</v>
      </c>
      <c r="BW372">
        <f t="shared" si="150"/>
        <v>0</v>
      </c>
      <c r="BX372">
        <f t="shared" si="151"/>
        <v>0</v>
      </c>
      <c r="BY372">
        <f t="shared" si="152"/>
        <v>0</v>
      </c>
      <c r="BZ372">
        <f t="shared" si="153"/>
        <v>0</v>
      </c>
      <c r="CA372">
        <f t="shared" si="154"/>
        <v>0</v>
      </c>
      <c r="CB372">
        <f t="shared" si="155"/>
        <v>0</v>
      </c>
      <c r="CC372">
        <f t="shared" si="156"/>
        <v>0</v>
      </c>
      <c r="CD372">
        <f t="shared" si="157"/>
        <v>0</v>
      </c>
      <c r="CE372">
        <f t="shared" si="158"/>
        <v>0</v>
      </c>
      <c r="CF372">
        <f t="shared" si="159"/>
        <v>0</v>
      </c>
      <c r="CG372">
        <f t="shared" si="160"/>
        <v>57</v>
      </c>
      <c r="CH37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2323.8125534547785</v>
      </c>
      <c r="CI372" s="79">
        <f>Table6[[#This Row],[sales]]-CH372</f>
        <v>-71.526159440456922</v>
      </c>
      <c r="CJ372">
        <f>ABS(Table6[[#This Row],[sales]]-CH372)/Table6[[#This Row],[sales]]</f>
        <v>3.1757133387008377E-2</v>
      </c>
      <c r="CK37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2282.2798597859219</v>
      </c>
      <c r="CL372" s="79">
        <f>Table6[[#This Row],[sales]]-CK372</f>
        <v>-29.993465771600313</v>
      </c>
      <c r="CM372">
        <f>ABS(Table6[[#This Row],[sales]]-CK372)/Table6[[#This Row],[sales]]</f>
        <v>1.3316896932517541E-2</v>
      </c>
      <c r="CN37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2062.8490870853502</v>
      </c>
      <c r="CO372" s="79">
        <f>Table6[[#This Row],[sales]]-CN372</f>
        <v>189.43730692897134</v>
      </c>
      <c r="CP372">
        <f>ABS(Table6[[#This Row],[sales]]-CN372)/Table6[[#This Row],[sales]]</f>
        <v>8.4108889274658899E-2</v>
      </c>
      <c r="CQ37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2079.0284273995271</v>
      </c>
      <c r="CR372" s="79">
        <f>Table6[[#This Row],[sales]]-CQ372</f>
        <v>173.25796661479444</v>
      </c>
      <c r="CS372">
        <f>ABS(Table6[[#This Row],[sales]]-CQ372)/Table6[[#This Row],[sales]]</f>
        <v>7.6925371069702764E-2</v>
      </c>
    </row>
    <row r="373" spans="1:97" x14ac:dyDescent="0.2">
      <c r="A373">
        <v>372</v>
      </c>
      <c r="B373" t="s">
        <v>480</v>
      </c>
      <c r="C373" s="5">
        <v>43135</v>
      </c>
      <c r="D373" s="6">
        <v>1707.1814822607369</v>
      </c>
      <c r="E373" s="8">
        <f>YEAR(Table6[[#This Row],[Date]])</f>
        <v>2018</v>
      </c>
      <c r="F373" s="6">
        <f>Table6[[#This Row],[TV_State]]+Table6[[#This Row],[Radio_State]]+Table6[[#This Row],[Online]]</f>
        <v>2086.5551449853451</v>
      </c>
      <c r="G373" s="6">
        <f t="shared" si="135"/>
        <v>1668.6328998448935</v>
      </c>
      <c r="H373" s="6">
        <f>LN(Table6[[#This Row],[PROF TV LING]])</f>
        <v>7.419759947308771</v>
      </c>
      <c r="I373" s="6">
        <f t="shared" si="136"/>
        <v>7.4425990336404517</v>
      </c>
      <c r="J373" s="6">
        <v>252.91577514973883</v>
      </c>
      <c r="K373" s="6">
        <f t="shared" si="141"/>
        <v>250.43620872675723</v>
      </c>
      <c r="L373" s="6">
        <f>0.5*J372+0.5*Table6[[#This Row],[Radio_State]]</f>
        <v>251.66371685691834</v>
      </c>
      <c r="M373" s="6">
        <f>LN(Table6[[#This Row],[RADIO LINGERING ]])</f>
        <v>5.5280937394138849</v>
      </c>
      <c r="N373" s="6">
        <f t="shared" si="137"/>
        <v>5.5330565287560134</v>
      </c>
      <c r="O373" s="6">
        <v>126.45788757486942</v>
      </c>
      <c r="P373" s="6">
        <f t="shared" si="138"/>
        <v>125.92355883826689</v>
      </c>
      <c r="Q373" s="6">
        <f>0.3*O372+0.7*Table6[[#This Row],[Online]]</f>
        <v>126.08227008702326</v>
      </c>
      <c r="R373" s="6">
        <f>LN(Table6[[#This Row],[ONLINE LINGERING]])</f>
        <v>4.8369346310793251</v>
      </c>
      <c r="S373" s="6">
        <f t="shared" si="139"/>
        <v>4.839909348196068</v>
      </c>
      <c r="T373" s="6">
        <v>2254.6649439522735</v>
      </c>
      <c r="U373" s="6">
        <f t="shared" si="140"/>
        <v>7.7207566572839577</v>
      </c>
      <c r="V373" s="8">
        <f>YEAR(Table6[[#This Row],[Date]])</f>
        <v>2018</v>
      </c>
      <c r="W373" s="8">
        <f>WEEKNUM(Table6[[#This Row],[Date]])</f>
        <v>6</v>
      </c>
      <c r="X373" t="s">
        <v>538</v>
      </c>
      <c r="Y373" s="9">
        <f>Table6[[#This Row],[LNTVLING]]+Table6[[#This Row],[LNRADIOLING]]+Table6[[#This Row],[LNONLINELING]]</f>
        <v>17.784788317801983</v>
      </c>
      <c r="Z373">
        <f t="shared" si="161"/>
        <v>1</v>
      </c>
      <c r="AA373">
        <f t="shared" si="142"/>
        <v>0</v>
      </c>
      <c r="AB373">
        <f t="shared" si="143"/>
        <v>0</v>
      </c>
      <c r="AC373">
        <f t="shared" si="144"/>
        <v>1</v>
      </c>
      <c r="AD373">
        <f t="shared" si="145"/>
        <v>0</v>
      </c>
      <c r="AE373">
        <f t="shared" si="146"/>
        <v>0</v>
      </c>
      <c r="AF373">
        <f t="shared" si="147"/>
        <v>0</v>
      </c>
      <c r="AG373" s="9">
        <f>'[1]1'!J$20+'[1]1'!J$21*Table6[[#This Row],[TV_State]]</f>
        <v>3008.624297137736</v>
      </c>
      <c r="AH373" s="9">
        <f>Table6[[#This Row],[sales]]-Table6[[#This Row],[Pred_1]]</f>
        <v>-753.95935318546253</v>
      </c>
      <c r="AI373">
        <f>ABS(Table6[[#This Row],[Res_1]])/Table6[[#This Row],[sales]]</f>
        <v>0.33439973207895951</v>
      </c>
      <c r="AJ373" s="9">
        <f>'[1]2'!J$20+'[1]2'!J$21*Table6[[#This Row],[Radio_State]]</f>
        <v>2824.5959189988625</v>
      </c>
      <c r="AK373" s="9">
        <f>Table6[[#This Row],[sales]]-Table6[[#This Row],[ Pred_2 ]]</f>
        <v>-569.93097504658908</v>
      </c>
      <c r="AL373">
        <f>ABS(Table6[[#This Row],[ Res_2 ]])/Table6[[#This Row],[sales]]</f>
        <v>0.25277856764275541</v>
      </c>
      <c r="AM373" s="10">
        <f>'[1]3'!J$20+'[1]3'!J$21*Data!O373</f>
        <v>2531.3180085519889</v>
      </c>
      <c r="AN373" s="9">
        <f>Table6[[#This Row],[sales]]-Table6[[#This Row],[Pred_3]]</f>
        <v>-276.65306459971544</v>
      </c>
      <c r="AO373" s="9">
        <f>ABS(Table6[[#This Row],[Res_3]])/Table6[[#This Row],[sales]]</f>
        <v>0.12270251743691971</v>
      </c>
      <c r="AP373" s="9">
        <f>'[1]4'!L$21+'[1]4'!L$27*Table6[[#This Row],[TV_State]]+'[1]4'!L$22*Table6[[#This Row],[NJ_DUM]]+'[1]4'!L$23*Table6[[#This Row],[NY_DUM]]+'[1]4'!L$24*Table6[[#This Row],[PA_DUM]]+'[1]4'!L$25*Table6[[#This Row],[CT_DUM]]+'[1]4'!L$26*Table6[[#This Row],[DL_DUM]]</f>
        <v>614.40118660929954</v>
      </c>
      <c r="AQ373" s="9">
        <f>Table6[[#This Row],[sales]]-Table6[[#This Row],[Pred_4]]</f>
        <v>1640.2637573429738</v>
      </c>
      <c r="AR373">
        <f>ABS(Table6[[#This Row],[Res_4]]/Table6[[#This Row],[sales]])</f>
        <v>0.72749778708480894</v>
      </c>
      <c r="AS373" s="9">
        <f>'[1]5'!L$20+'[1]5'!L$26*Table6[[#This Row],[Radio_State]]+'[1]5'!L$21*Table6[[#This Row],[NJ_DUM]]+'[1]5'!L$22*Table6[[#This Row],[NY_DUM]]+'[1]5'!L$23*Table6[[#This Row],[PA_DUM]]+'[1]5'!L$24*Table6[[#This Row],[CT_DUM]]+'[1]5'!L$25*Table6[[#This Row],[DL_DUM]]</f>
        <v>641.9267703984483</v>
      </c>
      <c r="AT373" s="9">
        <f>Table6[[#This Row],[sales]]-Table6[[#This Row],[Pred_5]]</f>
        <v>1612.7381735538252</v>
      </c>
      <c r="AU373" s="9">
        <f>ABS(Table6[[#This Row],[Red_5]]/Table6[[#This Row],[sales]])</f>
        <v>0.71528950582200712</v>
      </c>
      <c r="AV373" s="9">
        <f>'[1]6'!L$20+'[1]6'!L$26*Table6[[#This Row],[Online]]+'[1]6'!L$21*Table6[[#This Row],[NJ_DUM]]+'[1]6'!L$22*Table6[[#This Row],[NY_DUM]]+'[1]6'!L$23*Table6[[#This Row],[PA_DUM]]+'[1]6'!L$24*Table6[[#This Row],[CT_DUM]]+'[1]6'!L$25*Table6[[#This Row],[DL_DUM]]</f>
        <v>544.42349853949588</v>
      </c>
      <c r="AW373" s="9">
        <f>Table6[[#This Row],[sales]]-Table6[[#This Row],[Pred_6]]</f>
        <v>1710.2414454127775</v>
      </c>
      <c r="AX373" s="9">
        <f>ABS(Table6[[#This Row],[Red_6]]/Table6[[#This Row],[sales]])</f>
        <v>0.75853463282878797</v>
      </c>
      <c r="AY373" s="9">
        <f>'[1]7'!L$21+'[1]7'!L$27*Table6[[#This Row],[LNTV]]+'[1]7'!L$22*Table6[[#This Row],[NJ_DUM]]+'[1]7'!L$23*Table6[[#This Row],[NY_DUM]]+'[1]7'!L$24*Table6[[#This Row],[PA_DUM]]+'[1]7'!L$25*Table6[[#This Row],[CT_DUM]]+'[1]7'!L$26*Table6[[#This Row],[DL_DUM]]</f>
        <v>5.969350539245764</v>
      </c>
      <c r="AZ373" s="9">
        <f>Table6[[#This Row],[sales]]-Table6[[#This Row],[Pred_7]]</f>
        <v>2248.6955934130278</v>
      </c>
      <c r="BA373" s="9">
        <f>ABS(Table6[[#This Row],[Red_7]]/Table6[[#This Row],[sales]])</f>
        <v>0.99735244451497895</v>
      </c>
      <c r="BB373" s="9">
        <f>'[1]8'!O$22+'[1]8'!O$28*Table6[[#This Row],[LNRADIOLING]]+'[1]8'!O$23*Table6[[#This Row],[DL_DUM]]+'[1]8'!O$24*Table6[[#This Row],[CT_DUM]]+'[1]8'!O$25*Table6[[#This Row],[PA_DUM]]+'[1]8'!O$26*Table6[[#This Row],[NY_DUM]]+'[1]8'!O$27*Table6[[#This Row],[NJ_DUM]]</f>
        <v>8.2905653791044127</v>
      </c>
      <c r="BC373" s="9">
        <f>Table6[[#This Row],[sales]]-Table6[[#This Row],[Pred_8]]</f>
        <v>2246.374378573169</v>
      </c>
      <c r="BD373" s="9">
        <f>ABS(Table6[[#This Row],[Red_8]]/Table6[[#This Row],[sales]])</f>
        <v>0.99632292798034472</v>
      </c>
      <c r="BE373" s="9">
        <f>'[1]9'!M$19+'[1]9'!M$21*Table6[[#This Row],[LNONLINE]]+'[1]9'!M$20*Table6[[#This Row],[DL_DUM]]+'[1]9'!M$22*Table6[[#This Row],[CT_DUM]]+'[1]9'!M$23*Table6[[#This Row],[PA_DUM]]+'[1]9'!M$24*Table6[[#This Row],[NY_DUM]]+'[1]9'!M$25*Table6[[#This Row],[NJ_DUM]]</f>
        <v>8.1226686165775988</v>
      </c>
      <c r="BF373" s="9">
        <f>Table6[[#This Row],[sales]]-Table6[[#This Row],[Pred_9]]</f>
        <v>2246.5422753356956</v>
      </c>
      <c r="BG373" s="9">
        <f>ABS(Table6[[#This Row],[Red_9]]/Table6[[#This Row],[sales]])</f>
        <v>0.99639739437189312</v>
      </c>
      <c r="BH373" s="9">
        <f>'[1]10'!P$22+'[1]10'!P$30*Table6[[#This Row],[LNTV]]+'[1]10'!P$29*Table6[[#This Row],[LNRADIOLING]]+'[1]10'!P$24*Table6[[#This Row],[LNONLINELING]]+'[1]10'!P$23*Table6[[#This Row],[DL_DUM]]+'[1]10'!P$25*Table6[[#This Row],[CT_DUM]]+'[1]10'!P$26*Table6[[#This Row],[PA_DUM]]+'[1]10'!P$27*Table6[[#This Row],[NY_DUM]]+'[1]10'!P$28*Table6[[#This Row],[NJ_DUM]]</f>
        <v>8.0911665468964475</v>
      </c>
      <c r="BI373" s="9">
        <f>Table6[[#This Row],[sales]]-Table6[[#This Row],[Pred_10]]</f>
        <v>2246.5737774053769</v>
      </c>
      <c r="BJ373" s="45">
        <f>ABS(Table6[[#This Row],[Red_10]]/Table6[[#This Row],[sales]])</f>
        <v>0.99641136632358629</v>
      </c>
      <c r="BK373" s="9">
        <f>'[1]11'!P$32+'[1]11'!P$40*Table6[[#This Row],[LNONLINELING]]+'[1]11'!P$39*Table6[[#This Row],[LNRADIOLING]]+'[1]11'!P$38*Table6[[#This Row],[LNTVLING]]+'[1]11'!P$33*Table6[[#This Row],[DL_DUM]]+'[1]11'!P$34*Table6[[#This Row],[CT_DUM]]+'[1]11'!P$35*Table6[[#This Row],[PA_DUM]]+'[1]11'!P$36*Table6[[#This Row],[NY_DUM]]+'[1]11'!P$37*Table6[[#This Row],[NJ_DUM]]</f>
        <v>8.0361736563500124</v>
      </c>
      <c r="BL373" s="9">
        <f>Table6[[#This Row],[sales]]-Table6[[#This Row],[ Pred_11]]</f>
        <v>2246.6287702959235</v>
      </c>
      <c r="BM373" s="47">
        <f>ABS(Table6[[#This Row],[ Red_11]]/Table6[[#This Row],[sales]])</f>
        <v>0.99643575703879839</v>
      </c>
      <c r="BN373" s="9">
        <f>'[1]12'!K$22+'[1]12'!K$28*Table6[[#This Row],[COMBINE LN LING]]+'[1]12'!K$23*Table6[[#This Row],[DL_DUM]]+'[1]12'!K$24*Table6[[#This Row],[CT_DUM]]+'[1]12'!K$25*Table6[[#This Row],[PA_DUM]]+'[1]12'!K$26*Table6[[#This Row],[NY_DUM]]+'[1]12'!K$27*Table6[[#This Row],[NJ_DUM]]</f>
        <v>8.2397689273363177</v>
      </c>
      <c r="BO373" s="9">
        <f>Table6[[#This Row],[sales]]-Table6[[#This Row],[ Pred_12]]</f>
        <v>2246.4251750249373</v>
      </c>
      <c r="BP373" s="47">
        <f>ABS(Table6[[#This Row],[ Red_12]]/Table6[[#This Row],[sales]])</f>
        <v>0.99634545747054881</v>
      </c>
      <c r="BQ373">
        <f>LN(G373+'2019 Totals and Calculations'!C$18)</f>
        <v>7.6157301902894252</v>
      </c>
      <c r="BR373">
        <f>LN(Table6[[#This Row],[PROF RADIO]]+'2019 Totals and Calculations'!D$18)</f>
        <v>5.7468182569283508</v>
      </c>
      <c r="BS373">
        <f>LN(Table6[[#This Row],[ONLINE LINGERING]]+'2019 Totals and Calculations'!E$18)</f>
        <v>5.1355609627686958</v>
      </c>
      <c r="BT373">
        <f>MONTH(Table6[[#This Row],[Date]])</f>
        <v>2</v>
      </c>
      <c r="BU373">
        <f t="shared" si="148"/>
        <v>0</v>
      </c>
      <c r="BV373">
        <f t="shared" si="149"/>
        <v>1</v>
      </c>
      <c r="BW373">
        <f t="shared" si="150"/>
        <v>0</v>
      </c>
      <c r="BX373">
        <f t="shared" si="151"/>
        <v>0</v>
      </c>
      <c r="BY373">
        <f t="shared" si="152"/>
        <v>0</v>
      </c>
      <c r="BZ373">
        <f t="shared" si="153"/>
        <v>0</v>
      </c>
      <c r="CA373">
        <f t="shared" si="154"/>
        <v>0</v>
      </c>
      <c r="CB373">
        <f t="shared" si="155"/>
        <v>0</v>
      </c>
      <c r="CC373">
        <f t="shared" si="156"/>
        <v>0</v>
      </c>
      <c r="CD373">
        <f t="shared" si="157"/>
        <v>0</v>
      </c>
      <c r="CE373">
        <f t="shared" si="158"/>
        <v>0</v>
      </c>
      <c r="CF373">
        <f t="shared" si="159"/>
        <v>0</v>
      </c>
      <c r="CG373">
        <f t="shared" si="160"/>
        <v>58</v>
      </c>
      <c r="CH37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2335.785403941522</v>
      </c>
      <c r="CI373" s="79">
        <f>Table6[[#This Row],[sales]]-CH373</f>
        <v>-81.120459989248502</v>
      </c>
      <c r="CJ373">
        <f>ABS(Table6[[#This Row],[sales]]-CH373)/Table6[[#This Row],[sales]]</f>
        <v>3.5978942328810014E-2</v>
      </c>
      <c r="CK37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2293.0379395395007</v>
      </c>
      <c r="CL373" s="79">
        <f>Table6[[#This Row],[sales]]-CK373</f>
        <v>-38.372995587227251</v>
      </c>
      <c r="CM373">
        <f>ABS(Table6[[#This Row],[sales]]-CK373)/Table6[[#This Row],[sales]]</f>
        <v>1.7019378285077699E-2</v>
      </c>
      <c r="CN37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2072.6945975456188</v>
      </c>
      <c r="CO373" s="79">
        <f>Table6[[#This Row],[sales]]-CN373</f>
        <v>181.9703464066547</v>
      </c>
      <c r="CP373">
        <f>ABS(Table6[[#This Row],[sales]]-CN373)/Table6[[#This Row],[sales]]</f>
        <v>8.0708376157955036E-2</v>
      </c>
      <c r="CQ37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2093.256054404616</v>
      </c>
      <c r="CR373" s="79">
        <f>Table6[[#This Row],[sales]]-CQ373</f>
        <v>161.40888954765751</v>
      </c>
      <c r="CS373">
        <f>ABS(Table6[[#This Row],[sales]]-CQ373)/Table6[[#This Row],[sales]]</f>
        <v>7.15888584601483E-2</v>
      </c>
    </row>
    <row r="374" spans="1:97" x14ac:dyDescent="0.2">
      <c r="A374">
        <v>373</v>
      </c>
      <c r="B374" t="s">
        <v>480</v>
      </c>
      <c r="C374" s="5">
        <v>43142</v>
      </c>
      <c r="D374" s="6">
        <v>1724.253297083344</v>
      </c>
      <c r="E374" s="8">
        <f>YEAR(Table6[[#This Row],[Date]])</f>
        <v>2018</v>
      </c>
      <c r="F374" s="6">
        <f>Table6[[#This Row],[TV_State]]+Table6[[#This Row],[Radio_State]]+Table6[[#This Row],[Online]]</f>
        <v>2107.4206964351984</v>
      </c>
      <c r="G374" s="6">
        <f t="shared" si="135"/>
        <v>1685.3190190164285</v>
      </c>
      <c r="H374" s="6">
        <f>LN(Table6[[#This Row],[PROF TV LING]])</f>
        <v>7.429710153659161</v>
      </c>
      <c r="I374" s="6">
        <f t="shared" si="136"/>
        <v>7.4525493644936196</v>
      </c>
      <c r="J374" s="6">
        <v>255.4449329012362</v>
      </c>
      <c r="K374" s="6">
        <f t="shared" si="141"/>
        <v>252.94057081399671</v>
      </c>
      <c r="L374" s="6">
        <f>0.5*J373+0.5*Table6[[#This Row],[Radio_State]]</f>
        <v>254.18035402548753</v>
      </c>
      <c r="M374" s="6">
        <f>LN(Table6[[#This Row],[RADIO LINGERING ]])</f>
        <v>5.5380440702670528</v>
      </c>
      <c r="N374" s="6">
        <f t="shared" si="137"/>
        <v>5.5430068596091813</v>
      </c>
      <c r="O374" s="6">
        <v>127.7224664506181</v>
      </c>
      <c r="P374" s="6">
        <f t="shared" si="138"/>
        <v>127.18279416691273</v>
      </c>
      <c r="Q374" s="6">
        <f>0.3*O373+0.7*Table6[[#This Row],[Online]]</f>
        <v>127.34309278789348</v>
      </c>
      <c r="R374" s="6">
        <f>LN(Table6[[#This Row],[ONLINE LINGERING]])</f>
        <v>4.8468849619324939</v>
      </c>
      <c r="S374" s="6">
        <f t="shared" si="139"/>
        <v>4.8498596790492368</v>
      </c>
      <c r="T374" s="6">
        <v>2111.4285487031693</v>
      </c>
      <c r="U374" s="6">
        <f t="shared" si="140"/>
        <v>7.6551200346838337</v>
      </c>
      <c r="V374" s="8">
        <f>YEAR(Table6[[#This Row],[Date]])</f>
        <v>2018</v>
      </c>
      <c r="W374" s="8">
        <f>WEEKNUM(Table6[[#This Row],[Date]])</f>
        <v>7</v>
      </c>
      <c r="X374" t="s">
        <v>539</v>
      </c>
      <c r="Y374" s="9">
        <f>Table6[[#This Row],[LNTVLING]]+Table6[[#This Row],[LNRADIOLING]]+Table6[[#This Row],[LNONLINELING]]</f>
        <v>17.814639185858709</v>
      </c>
      <c r="Z374">
        <f t="shared" si="161"/>
        <v>1</v>
      </c>
      <c r="AA374">
        <f t="shared" si="142"/>
        <v>0</v>
      </c>
      <c r="AB374">
        <f t="shared" si="143"/>
        <v>0</v>
      </c>
      <c r="AC374">
        <f t="shared" si="144"/>
        <v>1</v>
      </c>
      <c r="AD374">
        <f t="shared" si="145"/>
        <v>0</v>
      </c>
      <c r="AE374">
        <f t="shared" si="146"/>
        <v>0</v>
      </c>
      <c r="AF374">
        <f t="shared" si="147"/>
        <v>0</v>
      </c>
      <c r="AG374" s="9">
        <f>'[1]1'!J$20+'[1]1'!J$21*Table6[[#This Row],[TV_State]]</f>
        <v>3025.4132146545498</v>
      </c>
      <c r="AH374" s="9">
        <f>Table6[[#This Row],[sales]]-Table6[[#This Row],[Pred_1]]</f>
        <v>-913.98466595138052</v>
      </c>
      <c r="AI374">
        <f>ABS(Table6[[#This Row],[Res_1]])/Table6[[#This Row],[sales]]</f>
        <v>0.43287501559678454</v>
      </c>
      <c r="AJ374" s="9">
        <f>'[1]2'!J$20+'[1]2'!J$21*Table6[[#This Row],[Radio_State]]</f>
        <v>2835.699060148876</v>
      </c>
      <c r="AK374" s="9">
        <f>Table6[[#This Row],[sales]]-Table6[[#This Row],[ Pred_2 ]]</f>
        <v>-724.27051144570669</v>
      </c>
      <c r="AL374">
        <f>ABS(Table6[[#This Row],[ Res_2 ]])/Table6[[#This Row],[sales]]</f>
        <v>0.34302392656883923</v>
      </c>
      <c r="AM374" s="10">
        <f>'[1]3'!J$20+'[1]3'!J$21*Data!O374</f>
        <v>2538.6238868202599</v>
      </c>
      <c r="AN374" s="9">
        <f>Table6[[#This Row],[sales]]-Table6[[#This Row],[Pred_3]]</f>
        <v>-427.19533811709061</v>
      </c>
      <c r="AO374" s="9">
        <f>ABS(Table6[[#This Row],[Res_3]])/Table6[[#This Row],[sales]]</f>
        <v>0.20232526380278046</v>
      </c>
      <c r="AP374" s="9">
        <f>'[1]4'!L$21+'[1]4'!L$27*Table6[[#This Row],[TV_State]]+'[1]4'!L$22*Table6[[#This Row],[NJ_DUM]]+'[1]4'!L$23*Table6[[#This Row],[NY_DUM]]+'[1]4'!L$24*Table6[[#This Row],[PA_DUM]]+'[1]4'!L$25*Table6[[#This Row],[CT_DUM]]+'[1]4'!L$26*Table6[[#This Row],[DL_DUM]]</f>
        <v>618.16689853193429</v>
      </c>
      <c r="AQ374" s="9">
        <f>Table6[[#This Row],[sales]]-Table6[[#This Row],[Pred_4]]</f>
        <v>1493.261650171235</v>
      </c>
      <c r="AR374">
        <f>ABS(Table6[[#This Row],[Res_4]]/Table6[[#This Row],[sales]])</f>
        <v>0.70722812338991536</v>
      </c>
      <c r="AS374" s="9">
        <f>'[1]5'!L$20+'[1]5'!L$26*Table6[[#This Row],[Radio_State]]+'[1]5'!L$21*Table6[[#This Row],[NJ_DUM]]+'[1]5'!L$22*Table6[[#This Row],[NY_DUM]]+'[1]5'!L$23*Table6[[#This Row],[PA_DUM]]+'[1]5'!L$24*Table6[[#This Row],[CT_DUM]]+'[1]5'!L$25*Table6[[#This Row],[DL_DUM]]</f>
        <v>646.3821228191623</v>
      </c>
      <c r="AT374" s="9">
        <f>Table6[[#This Row],[sales]]-Table6[[#This Row],[Pred_5]]</f>
        <v>1465.046425884007</v>
      </c>
      <c r="AU374" s="9">
        <f>ABS(Table6[[#This Row],[Red_5]]/Table6[[#This Row],[sales]])</f>
        <v>0.69386502649300275</v>
      </c>
      <c r="AV374" s="9">
        <f>'[1]6'!L$20+'[1]6'!L$26*Table6[[#This Row],[Online]]+'[1]6'!L$21*Table6[[#This Row],[NJ_DUM]]+'[1]6'!L$22*Table6[[#This Row],[NY_DUM]]+'[1]6'!L$23*Table6[[#This Row],[PA_DUM]]+'[1]6'!L$24*Table6[[#This Row],[CT_DUM]]+'[1]6'!L$25*Table6[[#This Row],[DL_DUM]]</f>
        <v>549.92727153675537</v>
      </c>
      <c r="AW374" s="9">
        <f>Table6[[#This Row],[sales]]-Table6[[#This Row],[Pred_6]]</f>
        <v>1561.501277166414</v>
      </c>
      <c r="AX374" s="9">
        <f>ABS(Table6[[#This Row],[Red_6]]/Table6[[#This Row],[sales]])</f>
        <v>0.73954729755145232</v>
      </c>
      <c r="AY374" s="9">
        <f>'[1]7'!L$21+'[1]7'!L$27*Table6[[#This Row],[LNTV]]+'[1]7'!L$22*Table6[[#This Row],[NJ_DUM]]+'[1]7'!L$23*Table6[[#This Row],[NY_DUM]]+'[1]7'!L$24*Table6[[#This Row],[PA_DUM]]+'[1]7'!L$25*Table6[[#This Row],[CT_DUM]]+'[1]7'!L$26*Table6[[#This Row],[DL_DUM]]</f>
        <v>5.9704518865357645</v>
      </c>
      <c r="AZ374" s="9">
        <f>Table6[[#This Row],[sales]]-Table6[[#This Row],[Pred_7]]</f>
        <v>2105.4580968166338</v>
      </c>
      <c r="BA374" s="9">
        <f>ABS(Table6[[#This Row],[Red_7]]/Table6[[#This Row],[sales]])</f>
        <v>0.99717231639678139</v>
      </c>
      <c r="BB374" s="9">
        <f>'[1]8'!O$22+'[1]8'!O$28*Table6[[#This Row],[LNRADIOLING]]+'[1]8'!O$23*Table6[[#This Row],[DL_DUM]]+'[1]8'!O$24*Table6[[#This Row],[CT_DUM]]+'[1]8'!O$25*Table6[[#This Row],[PA_DUM]]+'[1]8'!O$26*Table6[[#This Row],[NY_DUM]]+'[1]8'!O$27*Table6[[#This Row],[NJ_DUM]]</f>
        <v>8.2912752451081904</v>
      </c>
      <c r="BC374" s="9">
        <f>Table6[[#This Row],[sales]]-Table6[[#This Row],[Pred_8]]</f>
        <v>2103.1372734580609</v>
      </c>
      <c r="BD374" s="9">
        <f>ABS(Table6[[#This Row],[Red_8]]/Table6[[#This Row],[sales]])</f>
        <v>0.9960731442936106</v>
      </c>
      <c r="BE374" s="9">
        <f>'[1]9'!M$19+'[1]9'!M$21*Table6[[#This Row],[LNONLINE]]+'[1]9'!M$20*Table6[[#This Row],[DL_DUM]]+'[1]9'!M$22*Table6[[#This Row],[CT_DUM]]+'[1]9'!M$23*Table6[[#This Row],[PA_DUM]]+'[1]9'!M$24*Table6[[#This Row],[NY_DUM]]+'[1]9'!M$25*Table6[[#This Row],[NJ_DUM]]</f>
        <v>8.1258190649089315</v>
      </c>
      <c r="BF374" s="9">
        <f>Table6[[#This Row],[sales]]-Table6[[#This Row],[Pred_9]]</f>
        <v>2103.3027296382602</v>
      </c>
      <c r="BG374" s="9">
        <f>ABS(Table6[[#This Row],[Red_9]]/Table6[[#This Row],[sales]])</f>
        <v>0.99615150649075956</v>
      </c>
      <c r="BH374" s="9">
        <f>'[1]10'!P$22+'[1]10'!P$30*Table6[[#This Row],[LNTV]]+'[1]10'!P$29*Table6[[#This Row],[LNRADIOLING]]+'[1]10'!P$24*Table6[[#This Row],[LNONLINELING]]+'[1]10'!P$23*Table6[[#This Row],[DL_DUM]]+'[1]10'!P$25*Table6[[#This Row],[CT_DUM]]+'[1]10'!P$26*Table6[[#This Row],[PA_DUM]]+'[1]10'!P$27*Table6[[#This Row],[NY_DUM]]+'[1]10'!P$28*Table6[[#This Row],[NJ_DUM]]</f>
        <v>8.0929776301726655</v>
      </c>
      <c r="BI374" s="9">
        <f>Table6[[#This Row],[sales]]-Table6[[#This Row],[Pred_10]]</f>
        <v>2103.3355710729966</v>
      </c>
      <c r="BJ374" s="45">
        <f>ABS(Table6[[#This Row],[Red_10]]/Table6[[#This Row],[sales]])</f>
        <v>0.99616706062104565</v>
      </c>
      <c r="BK374" s="9">
        <f>'[1]11'!P$32+'[1]11'!P$40*Table6[[#This Row],[LNONLINELING]]+'[1]11'!P$39*Table6[[#This Row],[LNRADIOLING]]+'[1]11'!P$38*Table6[[#This Row],[LNTVLING]]+'[1]11'!P$33*Table6[[#This Row],[DL_DUM]]+'[1]11'!P$34*Table6[[#This Row],[CT_DUM]]+'[1]11'!P$35*Table6[[#This Row],[PA_DUM]]+'[1]11'!P$36*Table6[[#This Row],[NY_DUM]]+'[1]11'!P$37*Table6[[#This Row],[NJ_DUM]]</f>
        <v>8.0372990750215649</v>
      </c>
      <c r="BL374" s="9">
        <f>Table6[[#This Row],[sales]]-Table6[[#This Row],[ Pred_11]]</f>
        <v>2103.3912496281478</v>
      </c>
      <c r="BM374" s="47">
        <f>ABS(Table6[[#This Row],[ Red_11]]/Table6[[#This Row],[sales]])</f>
        <v>0.99619343070834288</v>
      </c>
      <c r="BN374" s="9">
        <f>'[1]12'!K$22+'[1]12'!K$28*Table6[[#This Row],[COMBINE LN LING]]+'[1]12'!K$23*Table6[[#This Row],[DL_DUM]]+'[1]12'!K$24*Table6[[#This Row],[CT_DUM]]+'[1]12'!K$25*Table6[[#This Row],[PA_DUM]]+'[1]12'!K$26*Table6[[#This Row],[NY_DUM]]+'[1]12'!K$27*Table6[[#This Row],[NJ_DUM]]</f>
        <v>8.2426416517615309</v>
      </c>
      <c r="BO374" s="9">
        <f>Table6[[#This Row],[sales]]-Table6[[#This Row],[ Pred_12]]</f>
        <v>2103.1859070514079</v>
      </c>
      <c r="BP374" s="47">
        <f>ABS(Table6[[#This Row],[ Red_12]]/Table6[[#This Row],[sales]])</f>
        <v>0.99609617779544368</v>
      </c>
      <c r="BQ374">
        <f>LN(G374+'2019 Totals and Calculations'!C$18)</f>
        <v>7.6239168515313214</v>
      </c>
      <c r="BR374">
        <f>LN(Table6[[#This Row],[PROF RADIO]]+'2019 Totals and Calculations'!D$18)</f>
        <v>5.7547826935335999</v>
      </c>
      <c r="BS374">
        <f>LN(Table6[[#This Row],[ONLINE LINGERING]]+'2019 Totals and Calculations'!E$18)</f>
        <v>5.1429519476095615</v>
      </c>
      <c r="BT374">
        <f>MONTH(Table6[[#This Row],[Date]])</f>
        <v>2</v>
      </c>
      <c r="BU374">
        <f t="shared" si="148"/>
        <v>0</v>
      </c>
      <c r="BV374">
        <f t="shared" si="149"/>
        <v>1</v>
      </c>
      <c r="BW374">
        <f t="shared" si="150"/>
        <v>0</v>
      </c>
      <c r="BX374">
        <f t="shared" si="151"/>
        <v>0</v>
      </c>
      <c r="BY374">
        <f t="shared" si="152"/>
        <v>0</v>
      </c>
      <c r="BZ374">
        <f t="shared" si="153"/>
        <v>0</v>
      </c>
      <c r="CA374">
        <f t="shared" si="154"/>
        <v>0</v>
      </c>
      <c r="CB374">
        <f t="shared" si="155"/>
        <v>0</v>
      </c>
      <c r="CC374">
        <f t="shared" si="156"/>
        <v>0</v>
      </c>
      <c r="CD374">
        <f t="shared" si="157"/>
        <v>0</v>
      </c>
      <c r="CE374">
        <f t="shared" si="158"/>
        <v>0</v>
      </c>
      <c r="CF374">
        <f t="shared" si="159"/>
        <v>0</v>
      </c>
      <c r="CG374">
        <f t="shared" si="160"/>
        <v>59</v>
      </c>
      <c r="CH37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2347.8301065698624</v>
      </c>
      <c r="CI374" s="79">
        <f>Table6[[#This Row],[sales]]-CH374</f>
        <v>-236.40155786669311</v>
      </c>
      <c r="CJ374">
        <f>ABS(Table6[[#This Row],[sales]]-CH374)/Table6[[#This Row],[sales]]</f>
        <v>0.11196284999172242</v>
      </c>
      <c r="CK37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2303.8579304452828</v>
      </c>
      <c r="CL374" s="79">
        <f>Table6[[#This Row],[sales]]-CK374</f>
        <v>-192.42938174211349</v>
      </c>
      <c r="CM374">
        <f>ABS(Table6[[#This Row],[sales]]-CK374)/Table6[[#This Row],[sales]]</f>
        <v>9.1137055933198791E-2</v>
      </c>
      <c r="CN37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2082.5999952181564</v>
      </c>
      <c r="CO374" s="79">
        <f>Table6[[#This Row],[sales]]-CN374</f>
        <v>28.82855348501289</v>
      </c>
      <c r="CP374">
        <f>ABS(Table6[[#This Row],[sales]]-CN374)/Table6[[#This Row],[sales]]</f>
        <v>1.365357757557994E-2</v>
      </c>
      <c r="CQ37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2107.599482660898</v>
      </c>
      <c r="CR374" s="79">
        <f>Table6[[#This Row],[sales]]-CQ374</f>
        <v>3.829066042271279</v>
      </c>
      <c r="CS374">
        <f>ABS(Table6[[#This Row],[sales]]-CQ374)/Table6[[#This Row],[sales]]</f>
        <v>1.813495438727053E-3</v>
      </c>
    </row>
    <row r="375" spans="1:97" x14ac:dyDescent="0.2">
      <c r="A375">
        <v>374</v>
      </c>
      <c r="B375" t="s">
        <v>480</v>
      </c>
      <c r="C375" s="5">
        <v>43149</v>
      </c>
      <c r="D375" s="6">
        <v>1741.495830054178</v>
      </c>
      <c r="E375" s="8">
        <f>YEAR(Table6[[#This Row],[Date]])</f>
        <v>2018</v>
      </c>
      <c r="F375" s="6">
        <f>Table6[[#This Row],[TV_State]]+Table6[[#This Row],[Radio_State]]+Table6[[#This Row],[Online]]</f>
        <v>2128.4949033995508</v>
      </c>
      <c r="G375" s="6">
        <f t="shared" si="135"/>
        <v>1702.1720623277533</v>
      </c>
      <c r="H375" s="6">
        <f>LN(Table6[[#This Row],[PROF TV LING]])</f>
        <v>7.439660398223265</v>
      </c>
      <c r="I375" s="6">
        <f t="shared" si="136"/>
        <v>7.4624996953467884</v>
      </c>
      <c r="J375" s="6">
        <v>257.99938223024861</v>
      </c>
      <c r="K375" s="6">
        <f t="shared" si="141"/>
        <v>255.46997652212266</v>
      </c>
      <c r="L375" s="6">
        <f>0.5*J374+0.5*Table6[[#This Row],[Radio_State]]</f>
        <v>256.72215756574241</v>
      </c>
      <c r="M375" s="6">
        <f>LN(Table6[[#This Row],[RADIO LINGERING ]])</f>
        <v>5.5479944011202207</v>
      </c>
      <c r="N375" s="6">
        <f t="shared" si="137"/>
        <v>5.55295719046235</v>
      </c>
      <c r="O375" s="6">
        <v>128.99969111512431</v>
      </c>
      <c r="P375" s="6">
        <f t="shared" si="138"/>
        <v>128.45462203066083</v>
      </c>
      <c r="Q375" s="6">
        <f>0.3*O374+0.7*Table6[[#This Row],[Online]]</f>
        <v>128.61652371577244</v>
      </c>
      <c r="R375" s="6">
        <f>LN(Table6[[#This Row],[ONLINE LINGERING]])</f>
        <v>4.8568352927856617</v>
      </c>
      <c r="S375" s="6">
        <f t="shared" si="139"/>
        <v>4.8598100099024046</v>
      </c>
      <c r="T375" s="6">
        <v>1948.5440021769807</v>
      </c>
      <c r="U375" s="6">
        <f t="shared" si="140"/>
        <v>7.5748377071139688</v>
      </c>
      <c r="V375" s="8">
        <f>YEAR(Table6[[#This Row],[Date]])</f>
        <v>2018</v>
      </c>
      <c r="W375" s="8">
        <f>WEEKNUM(Table6[[#This Row],[Date]])</f>
        <v>8</v>
      </c>
      <c r="X375" t="s">
        <v>540</v>
      </c>
      <c r="Y375" s="9">
        <f>Table6[[#This Row],[LNTVLING]]+Table6[[#This Row],[LNRADIOLING]]+Table6[[#This Row],[LNONLINELING]]</f>
        <v>17.844490092129146</v>
      </c>
      <c r="Z375">
        <f t="shared" si="161"/>
        <v>1</v>
      </c>
      <c r="AA375">
        <f t="shared" si="142"/>
        <v>0</v>
      </c>
      <c r="AB375">
        <f t="shared" si="143"/>
        <v>0</v>
      </c>
      <c r="AC375">
        <f t="shared" si="144"/>
        <v>1</v>
      </c>
      <c r="AD375">
        <f t="shared" si="145"/>
        <v>0</v>
      </c>
      <c r="AE375">
        <f t="shared" si="146"/>
        <v>0</v>
      </c>
      <c r="AF375">
        <f t="shared" si="147"/>
        <v>0</v>
      </c>
      <c r="AG375" s="9">
        <f>'[1]1'!J$20+'[1]1'!J$21*Table6[[#This Row],[TV_State]]</f>
        <v>3042.3700213465327</v>
      </c>
      <c r="AH375" s="9">
        <f>Table6[[#This Row],[sales]]-Table6[[#This Row],[Pred_1]]</f>
        <v>-1093.826019169552</v>
      </c>
      <c r="AI375">
        <f>ABS(Table6[[#This Row],[Res_1]])/Table6[[#This Row],[sales]]</f>
        <v>0.56135556494874728</v>
      </c>
      <c r="AJ375" s="9">
        <f>'[1]2'!J$20+'[1]2'!J$21*Table6[[#This Row],[Radio_State]]</f>
        <v>2846.9132327103898</v>
      </c>
      <c r="AK375" s="9">
        <f>Table6[[#This Row],[sales]]-Table6[[#This Row],[ Pred_2 ]]</f>
        <v>-898.36923053340911</v>
      </c>
      <c r="AL375">
        <f>ABS(Table6[[#This Row],[ Res_2 ]])/Table6[[#This Row],[sales]]</f>
        <v>0.46104641698094573</v>
      </c>
      <c r="AM375" s="10">
        <f>'[1]3'!J$20+'[1]3'!J$21*Data!O375</f>
        <v>2546.0028238712139</v>
      </c>
      <c r="AN375" s="9">
        <f>Table6[[#This Row],[sales]]-Table6[[#This Row],[Pred_3]]</f>
        <v>-597.45882169423317</v>
      </c>
      <c r="AO375" s="9">
        <f>ABS(Table6[[#This Row],[Res_3]])/Table6[[#This Row],[sales]]</f>
        <v>0.3066180804881653</v>
      </c>
      <c r="AP375" s="9">
        <f>'[1]4'!L$21+'[1]4'!L$27*Table6[[#This Row],[TV_State]]+'[1]4'!L$22*Table6[[#This Row],[NJ_DUM]]+'[1]4'!L$23*Table6[[#This Row],[NY_DUM]]+'[1]4'!L$24*Table6[[#This Row],[PA_DUM]]+'[1]4'!L$25*Table6[[#This Row],[CT_DUM]]+'[1]4'!L$26*Table6[[#This Row],[DL_DUM]]</f>
        <v>621.97026757379547</v>
      </c>
      <c r="AQ375" s="9">
        <f>Table6[[#This Row],[sales]]-Table6[[#This Row],[Pred_4]]</f>
        <v>1326.5737346031851</v>
      </c>
      <c r="AR375">
        <f>ABS(Table6[[#This Row],[Res_4]]/Table6[[#This Row],[sales]])</f>
        <v>0.6808025546875468</v>
      </c>
      <c r="AS375" s="9">
        <f>'[1]5'!L$20+'[1]5'!L$26*Table6[[#This Row],[Radio_State]]+'[1]5'!L$21*Table6[[#This Row],[NJ_DUM]]+'[1]5'!L$22*Table6[[#This Row],[NY_DUM]]+'[1]5'!L$23*Table6[[#This Row],[PA_DUM]]+'[1]5'!L$24*Table6[[#This Row],[CT_DUM]]+'[1]5'!L$25*Table6[[#This Row],[DL_DUM]]</f>
        <v>650.88202876408354</v>
      </c>
      <c r="AT375" s="9">
        <f>Table6[[#This Row],[sales]]-Table6[[#This Row],[Pred_5]]</f>
        <v>1297.6619734128972</v>
      </c>
      <c r="AU375" s="9">
        <f>ABS(Table6[[#This Row],[Red_5]]/Table6[[#This Row],[sales]])</f>
        <v>0.66596493174550042</v>
      </c>
      <c r="AV375" s="9">
        <f>'[1]6'!L$20+'[1]6'!L$26*Table6[[#This Row],[Online]]+'[1]6'!L$21*Table6[[#This Row],[NJ_DUM]]+'[1]6'!L$22*Table6[[#This Row],[NY_DUM]]+'[1]6'!L$23*Table6[[#This Row],[PA_DUM]]+'[1]6'!L$24*Table6[[#This Row],[CT_DUM]]+'[1]6'!L$25*Table6[[#This Row],[DL_DUM]]</f>
        <v>555.48608226398767</v>
      </c>
      <c r="AW375" s="9">
        <f>Table6[[#This Row],[sales]]-Table6[[#This Row],[Pred_6]]</f>
        <v>1393.0579199129929</v>
      </c>
      <c r="AX375" s="9">
        <f>ABS(Table6[[#This Row],[Red_6]]/Table6[[#This Row],[sales]])</f>
        <v>0.71492248486902044</v>
      </c>
      <c r="AY375" s="9">
        <f>'[1]7'!L$21+'[1]7'!L$27*Table6[[#This Row],[LNTV]]+'[1]7'!L$22*Table6[[#This Row],[NJ_DUM]]+'[1]7'!L$23*Table6[[#This Row],[NY_DUM]]+'[1]7'!L$24*Table6[[#This Row],[PA_DUM]]+'[1]7'!L$25*Table6[[#This Row],[CT_DUM]]+'[1]7'!L$26*Table6[[#This Row],[DL_DUM]]</f>
        <v>5.9715532338257651</v>
      </c>
      <c r="AZ375" s="9">
        <f>Table6[[#This Row],[sales]]-Table6[[#This Row],[Pred_7]]</f>
        <v>1942.572448943155</v>
      </c>
      <c r="BA375" s="9">
        <f>ABS(Table6[[#This Row],[Red_7]]/Table6[[#This Row],[sales]])</f>
        <v>0.99693537675969646</v>
      </c>
      <c r="BB375" s="9">
        <f>'[1]8'!O$22+'[1]8'!O$28*Table6[[#This Row],[LNRADIOLING]]+'[1]8'!O$23*Table6[[#This Row],[DL_DUM]]+'[1]8'!O$24*Table6[[#This Row],[CT_DUM]]+'[1]8'!O$25*Table6[[#This Row],[PA_DUM]]+'[1]8'!O$26*Table6[[#This Row],[NY_DUM]]+'[1]8'!O$27*Table6[[#This Row],[NJ_DUM]]</f>
        <v>8.2919851111119662</v>
      </c>
      <c r="BC375" s="9">
        <f>Table6[[#This Row],[sales]]-Table6[[#This Row],[Pred_8]]</f>
        <v>1940.2520170658688</v>
      </c>
      <c r="BD375" s="9">
        <f>ABS(Table6[[#This Row],[Red_8]]/Table6[[#This Row],[sales]])</f>
        <v>0.99574452252458867</v>
      </c>
      <c r="BE375" s="9">
        <f>'[1]9'!M$19+'[1]9'!M$21*Table6[[#This Row],[LNONLINE]]+'[1]9'!M$20*Table6[[#This Row],[DL_DUM]]+'[1]9'!M$22*Table6[[#This Row],[CT_DUM]]+'[1]9'!M$23*Table6[[#This Row],[PA_DUM]]+'[1]9'!M$24*Table6[[#This Row],[NY_DUM]]+'[1]9'!M$25*Table6[[#This Row],[NJ_DUM]]</f>
        <v>8.1289695132402624</v>
      </c>
      <c r="BF375" s="9">
        <f>Table6[[#This Row],[sales]]-Table6[[#This Row],[Pred_9]]</f>
        <v>1940.4150326637405</v>
      </c>
      <c r="BG375" s="9">
        <f>ABS(Table6[[#This Row],[Red_9]]/Table6[[#This Row],[sales]])</f>
        <v>0.99582818273328277</v>
      </c>
      <c r="BH375" s="9">
        <f>'[1]10'!P$22+'[1]10'!P$30*Table6[[#This Row],[LNTV]]+'[1]10'!P$29*Table6[[#This Row],[LNRADIOLING]]+'[1]10'!P$24*Table6[[#This Row],[LNONLINELING]]+'[1]10'!P$23*Table6[[#This Row],[DL_DUM]]+'[1]10'!P$25*Table6[[#This Row],[CT_DUM]]+'[1]10'!P$26*Table6[[#This Row],[PA_DUM]]+'[1]10'!P$27*Table6[[#This Row],[NY_DUM]]+'[1]10'!P$28*Table6[[#This Row],[NJ_DUM]]</f>
        <v>8.0947887134488834</v>
      </c>
      <c r="BI375" s="9">
        <f>Table6[[#This Row],[sales]]-Table6[[#This Row],[Pred_10]]</f>
        <v>1940.4492134635318</v>
      </c>
      <c r="BJ375" s="45">
        <f>ABS(Table6[[#This Row],[Red_10]]/Table6[[#This Row],[sales]])</f>
        <v>0.99584572444635322</v>
      </c>
      <c r="BK375" s="9">
        <f>'[1]11'!P$32+'[1]11'!P$40*Table6[[#This Row],[LNONLINELING]]+'[1]11'!P$39*Table6[[#This Row],[LNRADIOLING]]+'[1]11'!P$38*Table6[[#This Row],[LNTVLING]]+'[1]11'!P$33*Table6[[#This Row],[DL_DUM]]+'[1]11'!P$34*Table6[[#This Row],[CT_DUM]]+'[1]11'!P$35*Table6[[#This Row],[PA_DUM]]+'[1]11'!P$36*Table6[[#This Row],[NY_DUM]]+'[1]11'!P$37*Table6[[#This Row],[NJ_DUM]]</f>
        <v>8.0384244872473438</v>
      </c>
      <c r="BL375" s="9">
        <f>Table6[[#This Row],[sales]]-Table6[[#This Row],[ Pred_11]]</f>
        <v>1940.5055776897334</v>
      </c>
      <c r="BM375" s="47">
        <f>ABS(Table6[[#This Row],[ Red_11]]/Table6[[#This Row],[sales]])</f>
        <v>0.99587465077603254</v>
      </c>
      <c r="BN375" s="9">
        <f>'[1]12'!K$22+'[1]12'!K$28*Table6[[#This Row],[COMBINE LN LING]]+'[1]12'!K$23*Table6[[#This Row],[DL_DUM]]+'[1]12'!K$24*Table6[[#This Row],[CT_DUM]]+'[1]12'!K$25*Table6[[#This Row],[PA_DUM]]+'[1]12'!K$26*Table6[[#This Row],[NY_DUM]]+'[1]12'!K$27*Table6[[#This Row],[NJ_DUM]]</f>
        <v>8.2455143798642734</v>
      </c>
      <c r="BO375" s="9">
        <f>Table6[[#This Row],[sales]]-Table6[[#This Row],[ Pred_12]]</f>
        <v>1940.2984877971164</v>
      </c>
      <c r="BP375" s="47">
        <f>ABS(Table6[[#This Row],[ Red_12]]/Table6[[#This Row],[sales]])</f>
        <v>0.99576837147600872</v>
      </c>
      <c r="BQ375">
        <f>LN(G375+'2019 Totals and Calculations'!C$18)</f>
        <v>7.6321179354890774</v>
      </c>
      <c r="BR375">
        <f>LN(Table6[[#This Row],[PROF RADIO]]+'2019 Totals and Calculations'!D$18)</f>
        <v>5.762762899378373</v>
      </c>
      <c r="BS375">
        <f>LN(Table6[[#This Row],[ONLINE LINGERING]]+'2019 Totals and Calculations'!E$18)</f>
        <v>5.1503618027653664</v>
      </c>
      <c r="BT375">
        <f>MONTH(Table6[[#This Row],[Date]])</f>
        <v>2</v>
      </c>
      <c r="BU375">
        <f t="shared" si="148"/>
        <v>0</v>
      </c>
      <c r="BV375">
        <f t="shared" si="149"/>
        <v>1</v>
      </c>
      <c r="BW375">
        <f t="shared" si="150"/>
        <v>0</v>
      </c>
      <c r="BX375">
        <f t="shared" si="151"/>
        <v>0</v>
      </c>
      <c r="BY375">
        <f t="shared" si="152"/>
        <v>0</v>
      </c>
      <c r="BZ375">
        <f t="shared" si="153"/>
        <v>0</v>
      </c>
      <c r="CA375">
        <f t="shared" si="154"/>
        <v>0</v>
      </c>
      <c r="CB375">
        <f t="shared" si="155"/>
        <v>0</v>
      </c>
      <c r="CC375">
        <f t="shared" si="156"/>
        <v>0</v>
      </c>
      <c r="CD375">
        <f t="shared" si="157"/>
        <v>0</v>
      </c>
      <c r="CE375">
        <f t="shared" si="158"/>
        <v>0</v>
      </c>
      <c r="CF375">
        <f t="shared" si="159"/>
        <v>0</v>
      </c>
      <c r="CG375">
        <f t="shared" si="160"/>
        <v>60</v>
      </c>
      <c r="CH37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2359.9470615553778</v>
      </c>
      <c r="CI375" s="79">
        <f>Table6[[#This Row],[sales]]-CH375</f>
        <v>-411.40305937839707</v>
      </c>
      <c r="CJ375">
        <f>ABS(Table6[[#This Row],[sales]]-CH375)/Table6[[#This Row],[sales]]</f>
        <v>0.21113357405260716</v>
      </c>
      <c r="CK37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2314.7401630146874</v>
      </c>
      <c r="CL375" s="79">
        <f>Table6[[#This Row],[sales]]-CK375</f>
        <v>-366.19616083770666</v>
      </c>
      <c r="CM375">
        <f>ABS(Table6[[#This Row],[sales]]-CK375)/Table6[[#This Row],[sales]]</f>
        <v>0.1879332262594941</v>
      </c>
      <c r="CN37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2092.5656268194448</v>
      </c>
      <c r="CO375" s="79">
        <f>Table6[[#This Row],[sales]]-CN375</f>
        <v>-144.02162464246408</v>
      </c>
      <c r="CP375">
        <f>ABS(Table6[[#This Row],[sales]]-CN375)/Table6[[#This Row],[sales]]</f>
        <v>7.3912431272559476E-2</v>
      </c>
      <c r="CQ37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2122.059655631469</v>
      </c>
      <c r="CR375" s="79">
        <f>Table6[[#This Row],[sales]]-CQ375</f>
        <v>-173.5156534544883</v>
      </c>
      <c r="CS375">
        <f>ABS(Table6[[#This Row],[sales]]-CQ375)/Table6[[#This Row],[sales]]</f>
        <v>8.9048876115002076E-2</v>
      </c>
    </row>
    <row r="376" spans="1:97" x14ac:dyDescent="0.2">
      <c r="A376">
        <v>375</v>
      </c>
      <c r="B376" t="s">
        <v>480</v>
      </c>
      <c r="C376" s="5">
        <v>43156</v>
      </c>
      <c r="D376" s="6">
        <v>1758.9107883547194</v>
      </c>
      <c r="E376" s="8">
        <f>YEAR(Table6[[#This Row],[Date]])</f>
        <v>2018</v>
      </c>
      <c r="F376" s="6">
        <f>Table6[[#This Row],[TV_State]]+Table6[[#This Row],[Radio_State]]+Table6[[#This Row],[Online]]</f>
        <v>2149.7798524335462</v>
      </c>
      <c r="G376" s="6">
        <f t="shared" si="135"/>
        <v>1719.1936801358431</v>
      </c>
      <c r="H376" s="6">
        <f>LN(Table6[[#This Row],[PROF TV LING]])</f>
        <v>7.4496106692721273</v>
      </c>
      <c r="I376" s="6">
        <f t="shared" si="136"/>
        <v>7.4724500261999562</v>
      </c>
      <c r="J376" s="6">
        <v>260.57937605255108</v>
      </c>
      <c r="K376" s="6">
        <f t="shared" si="141"/>
        <v>258.02467628733689</v>
      </c>
      <c r="L376" s="6">
        <f>0.5*J375+0.5*Table6[[#This Row],[Radio_State]]</f>
        <v>259.28937914139988</v>
      </c>
      <c r="M376" s="6">
        <f>LN(Table6[[#This Row],[RADIO LINGERING ]])</f>
        <v>5.5579447319733895</v>
      </c>
      <c r="N376" s="6">
        <f t="shared" si="137"/>
        <v>5.5629075213155179</v>
      </c>
      <c r="O376" s="6">
        <v>130.28968802627554</v>
      </c>
      <c r="P376" s="6">
        <f t="shared" si="138"/>
        <v>129.73916822759111</v>
      </c>
      <c r="Q376" s="6">
        <f>0.3*O375+0.7*Table6[[#This Row],[Online]]</f>
        <v>129.90268895293016</v>
      </c>
      <c r="R376" s="6">
        <f>LN(Table6[[#This Row],[ONLINE LINGERING]])</f>
        <v>4.8667856236388296</v>
      </c>
      <c r="S376" s="6">
        <f t="shared" si="139"/>
        <v>4.8697603407555725</v>
      </c>
      <c r="T376" s="6">
        <v>2330.5201077186225</v>
      </c>
      <c r="U376" s="6">
        <f t="shared" si="140"/>
        <v>7.7538467438462124</v>
      </c>
      <c r="V376" s="8">
        <f>YEAR(Table6[[#This Row],[Date]])</f>
        <v>2018</v>
      </c>
      <c r="W376" s="8">
        <f>WEEKNUM(Table6[[#This Row],[Date]])</f>
        <v>9</v>
      </c>
      <c r="X376" t="s">
        <v>541</v>
      </c>
      <c r="Y376" s="9">
        <f>Table6[[#This Row],[LNTVLING]]+Table6[[#This Row],[LNRADIOLING]]+Table6[[#This Row],[LNONLINELING]]</f>
        <v>17.874341024884345</v>
      </c>
      <c r="Z376">
        <f t="shared" si="161"/>
        <v>1</v>
      </c>
      <c r="AA376">
        <f t="shared" si="142"/>
        <v>0</v>
      </c>
      <c r="AB376">
        <f t="shared" si="143"/>
        <v>0</v>
      </c>
      <c r="AC376">
        <f t="shared" si="144"/>
        <v>1</v>
      </c>
      <c r="AD376">
        <f t="shared" si="145"/>
        <v>0</v>
      </c>
      <c r="AE376">
        <f t="shared" si="146"/>
        <v>0</v>
      </c>
      <c r="AF376">
        <f t="shared" si="147"/>
        <v>0</v>
      </c>
      <c r="AG376" s="9">
        <f>'[1]1'!J$20+'[1]1'!J$21*Table6[[#This Row],[TV_State]]</f>
        <v>3059.4963961054345</v>
      </c>
      <c r="AH376" s="9">
        <f>Table6[[#This Row],[sales]]-Table6[[#This Row],[Pred_1]]</f>
        <v>-728.97628838681203</v>
      </c>
      <c r="AI376">
        <f>ABS(Table6[[#This Row],[Res_1]])/Table6[[#This Row],[sales]]</f>
        <v>0.31279553691575601</v>
      </c>
      <c r="AJ376" s="9">
        <f>'[1]2'!J$20+'[1]2'!J$21*Table6[[#This Row],[Radio_State]]</f>
        <v>2858.239546997519</v>
      </c>
      <c r="AK376" s="9">
        <f>Table6[[#This Row],[sales]]-Table6[[#This Row],[ Pred_2 ]]</f>
        <v>-527.71943927889652</v>
      </c>
      <c r="AL376">
        <f>ABS(Table6[[#This Row],[ Res_2 ]])/Table6[[#This Row],[sales]]</f>
        <v>0.22643848363766669</v>
      </c>
      <c r="AM376" s="10">
        <f>'[1]3'!J$20+'[1]3'!J$21*Data!O376</f>
        <v>2553.4555502926778</v>
      </c>
      <c r="AN376" s="9">
        <f>Table6[[#This Row],[sales]]-Table6[[#This Row],[Pred_3]]</f>
        <v>-222.93544257405529</v>
      </c>
      <c r="AO376" s="9">
        <f>ABS(Table6[[#This Row],[Res_3]])/Table6[[#This Row],[sales]]</f>
        <v>9.56590942235164E-2</v>
      </c>
      <c r="AP376" s="9">
        <f>'[1]4'!L$21+'[1]4'!L$27*Table6[[#This Row],[TV_State]]+'[1]4'!L$22*Table6[[#This Row],[NJ_DUM]]+'[1]4'!L$23*Table6[[#This Row],[NY_DUM]]+'[1]4'!L$24*Table6[[#This Row],[PA_DUM]]+'[1]4'!L$25*Table6[[#This Row],[CT_DUM]]+'[1]4'!L$26*Table6[[#This Row],[DL_DUM]]</f>
        <v>625.81167030607514</v>
      </c>
      <c r="AQ376" s="9">
        <f>Table6[[#This Row],[sales]]-Table6[[#This Row],[Pred_4]]</f>
        <v>1704.7084374125475</v>
      </c>
      <c r="AR376">
        <f>ABS(Table6[[#This Row],[Res_4]]/Table6[[#This Row],[sales]])</f>
        <v>0.73147124187712309</v>
      </c>
      <c r="AS376" s="9">
        <f>'[1]5'!L$20+'[1]5'!L$26*Table6[[#This Row],[Radio_State]]+'[1]5'!L$21*Table6[[#This Row],[NJ_DUM]]+'[1]5'!L$22*Table6[[#This Row],[NY_DUM]]+'[1]5'!L$23*Table6[[#This Row],[PA_DUM]]+'[1]5'!L$24*Table6[[#This Row],[CT_DUM]]+'[1]5'!L$25*Table6[[#This Row],[DL_DUM]]</f>
        <v>655.42693376845386</v>
      </c>
      <c r="AT376" s="9">
        <f>Table6[[#This Row],[sales]]-Table6[[#This Row],[Pred_5]]</f>
        <v>1675.0931739501686</v>
      </c>
      <c r="AU376" s="9">
        <f>ABS(Table6[[#This Row],[Red_5]]/Table6[[#This Row],[sales]])</f>
        <v>0.71876366498718602</v>
      </c>
      <c r="AV376" s="9">
        <f>'[1]6'!L$20+'[1]6'!L$26*Table6[[#This Row],[Online]]+'[1]6'!L$21*Table6[[#This Row],[NJ_DUM]]+'[1]6'!L$22*Table6[[#This Row],[NY_DUM]]+'[1]6'!L$23*Table6[[#This Row],[PA_DUM]]+'[1]6'!L$24*Table6[[#This Row],[CT_DUM]]+'[1]6'!L$25*Table6[[#This Row],[DL_DUM]]</f>
        <v>561.10048109849208</v>
      </c>
      <c r="AW376" s="9">
        <f>Table6[[#This Row],[sales]]-Table6[[#This Row],[Pred_6]]</f>
        <v>1769.4196266201304</v>
      </c>
      <c r="AX376" s="9">
        <f>ABS(Table6[[#This Row],[Red_6]]/Table6[[#This Row],[sales]])</f>
        <v>0.7592380862794782</v>
      </c>
      <c r="AY376" s="9">
        <f>'[1]7'!L$21+'[1]7'!L$27*Table6[[#This Row],[LNTV]]+'[1]7'!L$22*Table6[[#This Row],[NJ_DUM]]+'[1]7'!L$23*Table6[[#This Row],[NY_DUM]]+'[1]7'!L$24*Table6[[#This Row],[PA_DUM]]+'[1]7'!L$25*Table6[[#This Row],[CT_DUM]]+'[1]7'!L$26*Table6[[#This Row],[DL_DUM]]</f>
        <v>5.9726545811157656</v>
      </c>
      <c r="AZ376" s="9">
        <f>Table6[[#This Row],[sales]]-Table6[[#This Row],[Pred_7]]</f>
        <v>2324.5474531375066</v>
      </c>
      <c r="BA376" s="9">
        <f>ABS(Table6[[#This Row],[Red_7]]/Table6[[#This Row],[sales]])</f>
        <v>0.99743720100876432</v>
      </c>
      <c r="BB376" s="9">
        <f>'[1]8'!O$22+'[1]8'!O$28*Table6[[#This Row],[LNRADIOLING]]+'[1]8'!O$23*Table6[[#This Row],[DL_DUM]]+'[1]8'!O$24*Table6[[#This Row],[CT_DUM]]+'[1]8'!O$25*Table6[[#This Row],[PA_DUM]]+'[1]8'!O$26*Table6[[#This Row],[NY_DUM]]+'[1]8'!O$27*Table6[[#This Row],[NJ_DUM]]</f>
        <v>8.2926949771157421</v>
      </c>
      <c r="BC376" s="9">
        <f>Table6[[#This Row],[sales]]-Table6[[#This Row],[Pred_8]]</f>
        <v>2322.2274127415067</v>
      </c>
      <c r="BD376" s="9">
        <f>ABS(Table6[[#This Row],[Red_8]]/Table6[[#This Row],[sales]])</f>
        <v>0.99644169773534641</v>
      </c>
      <c r="BE376" s="9">
        <f>'[1]9'!M$19+'[1]9'!M$21*Table6[[#This Row],[LNONLINE]]+'[1]9'!M$20*Table6[[#This Row],[DL_DUM]]+'[1]9'!M$22*Table6[[#This Row],[CT_DUM]]+'[1]9'!M$23*Table6[[#This Row],[PA_DUM]]+'[1]9'!M$24*Table6[[#This Row],[NY_DUM]]+'[1]9'!M$25*Table6[[#This Row],[NJ_DUM]]</f>
        <v>8.1321199615715933</v>
      </c>
      <c r="BF376" s="9">
        <f>Table6[[#This Row],[sales]]-Table6[[#This Row],[Pred_9]]</f>
        <v>2322.3879877570507</v>
      </c>
      <c r="BG376" s="9">
        <f>ABS(Table6[[#This Row],[Red_9]]/Table6[[#This Row],[sales]])</f>
        <v>0.99651059867081238</v>
      </c>
      <c r="BH376" s="9">
        <f>'[1]10'!P$22+'[1]10'!P$30*Table6[[#This Row],[LNTV]]+'[1]10'!P$29*Table6[[#This Row],[LNRADIOLING]]+'[1]10'!P$24*Table6[[#This Row],[LNONLINELING]]+'[1]10'!P$23*Table6[[#This Row],[DL_DUM]]+'[1]10'!P$25*Table6[[#This Row],[CT_DUM]]+'[1]10'!P$26*Table6[[#This Row],[PA_DUM]]+'[1]10'!P$27*Table6[[#This Row],[NY_DUM]]+'[1]10'!P$28*Table6[[#This Row],[NJ_DUM]]</f>
        <v>8.0965997967251013</v>
      </c>
      <c r="BI376" s="9">
        <f>Table6[[#This Row],[sales]]-Table6[[#This Row],[Pred_10]]</f>
        <v>2322.4235079218975</v>
      </c>
      <c r="BJ376" s="45">
        <f>ABS(Table6[[#This Row],[Red_10]]/Table6[[#This Row],[sales]])</f>
        <v>0.9965258399745579</v>
      </c>
      <c r="BK376" s="9">
        <f>'[1]11'!P$32+'[1]11'!P$40*Table6[[#This Row],[LNONLINELING]]+'[1]11'!P$39*Table6[[#This Row],[LNRADIOLING]]+'[1]11'!P$38*Table6[[#This Row],[LNTVLING]]+'[1]11'!P$33*Table6[[#This Row],[DL_DUM]]+'[1]11'!P$34*Table6[[#This Row],[CT_DUM]]+'[1]11'!P$35*Table6[[#This Row],[PA_DUM]]+'[1]11'!P$36*Table6[[#This Row],[NY_DUM]]+'[1]11'!P$37*Table6[[#This Row],[NJ_DUM]]</f>
        <v>8.0395498950057505</v>
      </c>
      <c r="BL376" s="9">
        <f>Table6[[#This Row],[sales]]-Table6[[#This Row],[ Pred_11]]</f>
        <v>2322.4805578236169</v>
      </c>
      <c r="BM376" s="47">
        <f>ABS(Table6[[#This Row],[ Red_11]]/Table6[[#This Row],[sales]])</f>
        <v>0.9965503194465567</v>
      </c>
      <c r="BN376" s="9">
        <f>'[1]12'!K$22+'[1]12'!K$28*Table6[[#This Row],[COMBINE LN LING]]+'[1]12'!K$23*Table6[[#This Row],[DL_DUM]]+'[1]12'!K$24*Table6[[#This Row],[CT_DUM]]+'[1]12'!K$25*Table6[[#This Row],[PA_DUM]]+'[1]12'!K$26*Table6[[#This Row],[NY_DUM]]+'[1]12'!K$27*Table6[[#This Row],[NJ_DUM]]</f>
        <v>8.2483871105158002</v>
      </c>
      <c r="BO376" s="9">
        <f>Table6[[#This Row],[sales]]-Table6[[#This Row],[ Pred_12]]</f>
        <v>2322.2717206081065</v>
      </c>
      <c r="BP376" s="47">
        <f>ABS(Table6[[#This Row],[ Red_12]]/Table6[[#This Row],[sales]])</f>
        <v>0.99646070974320389</v>
      </c>
      <c r="BQ376">
        <f>LN(G376+'2019 Totals and Calculations'!C$18)</f>
        <v>7.6403333400835791</v>
      </c>
      <c r="BR376">
        <f>LN(Table6[[#This Row],[PROF RADIO]]+'2019 Totals and Calculations'!D$18)</f>
        <v>5.7707587799732138</v>
      </c>
      <c r="BS376">
        <f>LN(Table6[[#This Row],[ONLINE LINGERING]]+'2019 Totals and Calculations'!E$18)</f>
        <v>5.1577904365735989</v>
      </c>
      <c r="BT376">
        <f>MONTH(Table6[[#This Row],[Date]])</f>
        <v>2</v>
      </c>
      <c r="BU376">
        <f t="shared" si="148"/>
        <v>0</v>
      </c>
      <c r="BV376">
        <f t="shared" si="149"/>
        <v>1</v>
      </c>
      <c r="BW376">
        <f t="shared" si="150"/>
        <v>0</v>
      </c>
      <c r="BX376">
        <f t="shared" si="151"/>
        <v>0</v>
      </c>
      <c r="BY376">
        <f t="shared" si="152"/>
        <v>0</v>
      </c>
      <c r="BZ376">
        <f t="shared" si="153"/>
        <v>0</v>
      </c>
      <c r="CA376">
        <f t="shared" si="154"/>
        <v>0</v>
      </c>
      <c r="CB376">
        <f t="shared" si="155"/>
        <v>0</v>
      </c>
      <c r="CC376">
        <f t="shared" si="156"/>
        <v>0</v>
      </c>
      <c r="CD376">
        <f t="shared" si="157"/>
        <v>0</v>
      </c>
      <c r="CE376">
        <f t="shared" si="158"/>
        <v>0</v>
      </c>
      <c r="CF376">
        <f t="shared" si="159"/>
        <v>0</v>
      </c>
      <c r="CG376">
        <f t="shared" si="160"/>
        <v>61</v>
      </c>
      <c r="CH37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2372.1366740517856</v>
      </c>
      <c r="CI376" s="79">
        <f>Table6[[#This Row],[sales]]-CH376</f>
        <v>-41.616566333163064</v>
      </c>
      <c r="CJ376">
        <f>ABS(Table6[[#This Row],[sales]]-CH376)/Table6[[#This Row],[sales]]</f>
        <v>1.7857201143783343E-2</v>
      </c>
      <c r="CK37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2325.684969327815</v>
      </c>
      <c r="CL376" s="79">
        <f>Table6[[#This Row],[sales]]-CK376</f>
        <v>4.835138390807515</v>
      </c>
      <c r="CM376">
        <f>ABS(Table6[[#This Row],[sales]]-CK376)/Table6[[#This Row],[sales]]</f>
        <v>2.0747035714447008E-3</v>
      </c>
      <c r="CN37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2102.5918407643076</v>
      </c>
      <c r="CO376" s="79">
        <f>Table6[[#This Row],[sales]]-CN376</f>
        <v>227.92826695431495</v>
      </c>
      <c r="CP376">
        <f>ABS(Table6[[#This Row],[sales]]-CN376)/Table6[[#This Row],[sales]]</f>
        <v>9.7801459081782824E-2</v>
      </c>
      <c r="CQ37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2136.6375249513749</v>
      </c>
      <c r="CR376" s="79">
        <f>Table6[[#This Row],[sales]]-CQ376</f>
        <v>193.88258276724764</v>
      </c>
      <c r="CS376">
        <f>ABS(Table6[[#This Row],[sales]]-CQ376)/Table6[[#This Row],[sales]]</f>
        <v>8.3192838424827803E-2</v>
      </c>
    </row>
    <row r="377" spans="1:97" x14ac:dyDescent="0.2">
      <c r="A377">
        <v>376</v>
      </c>
      <c r="B377" t="s">
        <v>480</v>
      </c>
      <c r="C377" s="5">
        <v>43163</v>
      </c>
      <c r="D377" s="6">
        <v>1776.4998962382667</v>
      </c>
      <c r="E377" s="8">
        <f>YEAR(Table6[[#This Row],[Date]])</f>
        <v>2018</v>
      </c>
      <c r="F377" s="6">
        <f>Table6[[#This Row],[TV_State]]+Table6[[#This Row],[Radio_State]]+Table6[[#This Row],[Online]]</f>
        <v>2171.2776509578816</v>
      </c>
      <c r="G377" s="6">
        <f t="shared" si="135"/>
        <v>1736.38554496657</v>
      </c>
      <c r="H377" s="6">
        <f>LN(Table6[[#This Row],[PROF TV LING]])</f>
        <v>7.4595609586767644</v>
      </c>
      <c r="I377" s="6">
        <f t="shared" si="136"/>
        <v>7.4824003570531241</v>
      </c>
      <c r="J377" s="6">
        <v>263.18516981307658</v>
      </c>
      <c r="K377" s="6">
        <f t="shared" si="141"/>
        <v>260.60492305020671</v>
      </c>
      <c r="L377" s="6">
        <f>0.5*J376+0.5*Table6[[#This Row],[Radio_State]]</f>
        <v>261.88227293281386</v>
      </c>
      <c r="M377" s="6">
        <f>LN(Table6[[#This Row],[RADIO LINGERING ]])</f>
        <v>5.5678950628265573</v>
      </c>
      <c r="N377" s="6">
        <f t="shared" si="137"/>
        <v>5.5728578521686858</v>
      </c>
      <c r="O377" s="6">
        <v>131.59258490653829</v>
      </c>
      <c r="P377" s="6">
        <f t="shared" si="138"/>
        <v>131.03655990285412</v>
      </c>
      <c r="Q377" s="6">
        <f>0.3*O376+0.7*Table6[[#This Row],[Online]]</f>
        <v>131.20171584245946</v>
      </c>
      <c r="R377" s="6">
        <f>LN(Table6[[#This Row],[ONLINE LINGERING]])</f>
        <v>4.8767359544919975</v>
      </c>
      <c r="S377" s="6">
        <f t="shared" si="139"/>
        <v>4.8797106716087404</v>
      </c>
      <c r="T377" s="6">
        <v>2119.3888845858082</v>
      </c>
      <c r="U377" s="6">
        <f t="shared" si="140"/>
        <v>7.658883064122759</v>
      </c>
      <c r="V377" s="8">
        <f>YEAR(Table6[[#This Row],[Date]])</f>
        <v>2018</v>
      </c>
      <c r="W377" s="8">
        <f>WEEKNUM(Table6[[#This Row],[Date]])</f>
        <v>10</v>
      </c>
      <c r="X377" t="s">
        <v>542</v>
      </c>
      <c r="Y377" s="9">
        <f>Table6[[#This Row],[LNTVLING]]+Table6[[#This Row],[LNRADIOLING]]+Table6[[#This Row],[LNONLINELING]]</f>
        <v>17.904191975995321</v>
      </c>
      <c r="Z377">
        <f t="shared" si="161"/>
        <v>1</v>
      </c>
      <c r="AA377">
        <f t="shared" si="142"/>
        <v>0</v>
      </c>
      <c r="AB377">
        <f t="shared" si="143"/>
        <v>0</v>
      </c>
      <c r="AC377">
        <f t="shared" si="144"/>
        <v>1</v>
      </c>
      <c r="AD377">
        <f t="shared" si="145"/>
        <v>0</v>
      </c>
      <c r="AE377">
        <f t="shared" si="146"/>
        <v>0</v>
      </c>
      <c r="AF377">
        <f t="shared" si="147"/>
        <v>0</v>
      </c>
      <c r="AG377" s="9">
        <f>'[1]1'!J$20+'[1]1'!J$21*Table6[[#This Row],[TV_State]]</f>
        <v>3076.7940346119258</v>
      </c>
      <c r="AH377" s="9">
        <f>Table6[[#This Row],[sales]]-Table6[[#This Row],[Pred_1]]</f>
        <v>-957.40515002611755</v>
      </c>
      <c r="AI377">
        <f>ABS(Table6[[#This Row],[Res_1]])/Table6[[#This Row],[sales]]</f>
        <v>0.45173642128128039</v>
      </c>
      <c r="AJ377" s="9">
        <f>'[1]2'!J$20+'[1]2'!J$21*Table6[[#This Row],[Radio_State]]</f>
        <v>2869.6791244275191</v>
      </c>
      <c r="AK377" s="9">
        <f>Table6[[#This Row],[sales]]-Table6[[#This Row],[ Pred_2 ]]</f>
        <v>-750.2902398417109</v>
      </c>
      <c r="AL377">
        <f>ABS(Table6[[#This Row],[ Res_2 ]])/Table6[[#This Row],[sales]]</f>
        <v>0.35401253884953726</v>
      </c>
      <c r="AM377" s="10">
        <f>'[1]3'!J$20+'[1]3'!J$21*Data!O377</f>
        <v>2560.9828039783561</v>
      </c>
      <c r="AN377" s="9">
        <f>Table6[[#This Row],[sales]]-Table6[[#This Row],[Pred_3]]</f>
        <v>-441.59391939254783</v>
      </c>
      <c r="AO377" s="9">
        <f>ABS(Table6[[#This Row],[Res_3]])/Table6[[#This Row],[sales]]</f>
        <v>0.20835908058414132</v>
      </c>
      <c r="AP377" s="9">
        <f>'[1]4'!L$21+'[1]4'!L$27*Table6[[#This Row],[TV_State]]+'[1]4'!L$22*Table6[[#This Row],[NJ_DUM]]+'[1]4'!L$23*Table6[[#This Row],[NY_DUM]]+'[1]4'!L$24*Table6[[#This Row],[PA_DUM]]+'[1]4'!L$25*Table6[[#This Row],[CT_DUM]]+'[1]4'!L$26*Table6[[#This Row],[DL_DUM]]</f>
        <v>629.69148706567762</v>
      </c>
      <c r="AQ377" s="9">
        <f>Table6[[#This Row],[sales]]-Table6[[#This Row],[Pred_4]]</f>
        <v>1489.6973975201306</v>
      </c>
      <c r="AR377">
        <f>ABS(Table6[[#This Row],[Res_4]]/Table6[[#This Row],[sales]])</f>
        <v>0.70289006814870691</v>
      </c>
      <c r="AS377" s="9">
        <f>'[1]5'!L$20+'[1]5'!L$26*Table6[[#This Row],[Radio_State]]+'[1]5'!L$21*Table6[[#This Row],[NJ_DUM]]+'[1]5'!L$22*Table6[[#This Row],[NY_DUM]]+'[1]5'!L$23*Table6[[#This Row],[PA_DUM]]+'[1]5'!L$24*Table6[[#This Row],[CT_DUM]]+'[1]5'!L$25*Table6[[#This Row],[DL_DUM]]</f>
        <v>660.01728782286784</v>
      </c>
      <c r="AT377" s="9">
        <f>Table6[[#This Row],[sales]]-Table6[[#This Row],[Pred_5]]</f>
        <v>1459.3715967629405</v>
      </c>
      <c r="AU377" s="9">
        <f>ABS(Table6[[#This Row],[Red_5]]/Table6[[#This Row],[sales]])</f>
        <v>0.68858132048198661</v>
      </c>
      <c r="AV377" s="9">
        <f>'[1]6'!L$20+'[1]6'!L$26*Table6[[#This Row],[Online]]+'[1]6'!L$21*Table6[[#This Row],[NJ_DUM]]+'[1]6'!L$22*Table6[[#This Row],[NY_DUM]]+'[1]6'!L$23*Table6[[#This Row],[PA_DUM]]+'[1]6'!L$24*Table6[[#This Row],[CT_DUM]]+'[1]6'!L$25*Table6[[#This Row],[DL_DUM]]</f>
        <v>566.77102392134157</v>
      </c>
      <c r="AW377" s="9">
        <f>Table6[[#This Row],[sales]]-Table6[[#This Row],[Pred_6]]</f>
        <v>1552.6178606644667</v>
      </c>
      <c r="AX377" s="9">
        <f>ABS(Table6[[#This Row],[Red_6]]/Table6[[#This Row],[sales]])</f>
        <v>0.73257808982417805</v>
      </c>
      <c r="AY377" s="9">
        <f>'[1]7'!L$21+'[1]7'!L$27*Table6[[#This Row],[LNTV]]+'[1]7'!L$22*Table6[[#This Row],[NJ_DUM]]+'[1]7'!L$23*Table6[[#This Row],[NY_DUM]]+'[1]7'!L$24*Table6[[#This Row],[PA_DUM]]+'[1]7'!L$25*Table6[[#This Row],[CT_DUM]]+'[1]7'!L$26*Table6[[#This Row],[DL_DUM]]</f>
        <v>5.9737559284057662</v>
      </c>
      <c r="AZ377" s="9">
        <f>Table6[[#This Row],[sales]]-Table6[[#This Row],[Pred_7]]</f>
        <v>2113.4151286574024</v>
      </c>
      <c r="BA377" s="9">
        <f>ABS(Table6[[#This Row],[Red_7]]/Table6[[#This Row],[sales]])</f>
        <v>0.99718137809825624</v>
      </c>
      <c r="BB377" s="9">
        <f>'[1]8'!O$22+'[1]8'!O$28*Table6[[#This Row],[LNRADIOLING]]+'[1]8'!O$23*Table6[[#This Row],[DL_DUM]]+'[1]8'!O$24*Table6[[#This Row],[CT_DUM]]+'[1]8'!O$25*Table6[[#This Row],[PA_DUM]]+'[1]8'!O$26*Table6[[#This Row],[NY_DUM]]+'[1]8'!O$27*Table6[[#This Row],[NJ_DUM]]</f>
        <v>8.2934048431195198</v>
      </c>
      <c r="BC377" s="9">
        <f>Table6[[#This Row],[sales]]-Table6[[#This Row],[Pred_8]]</f>
        <v>2111.0954797426889</v>
      </c>
      <c r="BD377" s="9">
        <f>ABS(Table6[[#This Row],[Red_8]]/Table6[[#This Row],[sales]])</f>
        <v>0.99608688858215844</v>
      </c>
      <c r="BE377" s="9">
        <f>'[1]9'!M$19+'[1]9'!M$21*Table6[[#This Row],[LNONLINE]]+'[1]9'!M$20*Table6[[#This Row],[DL_DUM]]+'[1]9'!M$22*Table6[[#This Row],[CT_DUM]]+'[1]9'!M$23*Table6[[#This Row],[PA_DUM]]+'[1]9'!M$24*Table6[[#This Row],[NY_DUM]]+'[1]9'!M$25*Table6[[#This Row],[NJ_DUM]]</f>
        <v>8.135270409902926</v>
      </c>
      <c r="BF377" s="9">
        <f>Table6[[#This Row],[sales]]-Table6[[#This Row],[Pred_9]]</f>
        <v>2111.2536141759051</v>
      </c>
      <c r="BG377" s="9">
        <f>ABS(Table6[[#This Row],[Red_9]]/Table6[[#This Row],[sales]])</f>
        <v>0.99616150180409524</v>
      </c>
      <c r="BH377" s="9">
        <f>'[1]10'!P$22+'[1]10'!P$30*Table6[[#This Row],[LNTV]]+'[1]10'!P$29*Table6[[#This Row],[LNRADIOLING]]+'[1]10'!P$24*Table6[[#This Row],[LNONLINELING]]+'[1]10'!P$23*Table6[[#This Row],[DL_DUM]]+'[1]10'!P$25*Table6[[#This Row],[CT_DUM]]+'[1]10'!P$26*Table6[[#This Row],[PA_DUM]]+'[1]10'!P$27*Table6[[#This Row],[NY_DUM]]+'[1]10'!P$28*Table6[[#This Row],[NJ_DUM]]</f>
        <v>8.0984108800013193</v>
      </c>
      <c r="BI377" s="9">
        <f>Table6[[#This Row],[sales]]-Table6[[#This Row],[Pred_10]]</f>
        <v>2111.290473705807</v>
      </c>
      <c r="BJ377" s="45">
        <f>ABS(Table6[[#This Row],[Red_10]]/Table6[[#This Row],[sales]])</f>
        <v>0.99617889338813637</v>
      </c>
      <c r="BK377" s="9">
        <f>'[1]11'!P$32+'[1]11'!P$40*Table6[[#This Row],[LNONLINELING]]+'[1]11'!P$39*Table6[[#This Row],[LNRADIOLING]]+'[1]11'!P$38*Table6[[#This Row],[LNTVLING]]+'[1]11'!P$33*Table6[[#This Row],[DL_DUM]]+'[1]11'!P$34*Table6[[#This Row],[CT_DUM]]+'[1]11'!P$35*Table6[[#This Row],[PA_DUM]]+'[1]11'!P$36*Table6[[#This Row],[NY_DUM]]+'[1]11'!P$37*Table6[[#This Row],[NJ_DUM]]</f>
        <v>8.0406752996679636</v>
      </c>
      <c r="BL377" s="9">
        <f>Table6[[#This Row],[sales]]-Table6[[#This Row],[ Pred_11]]</f>
        <v>2111.3482092861404</v>
      </c>
      <c r="BM377" s="47">
        <f>ABS(Table6[[#This Row],[ Red_11]]/Table6[[#This Row],[sales]])</f>
        <v>0.99620613500516719</v>
      </c>
      <c r="BN377" s="9">
        <f>'[1]12'!K$22+'[1]12'!K$28*Table6[[#This Row],[COMBINE LN LING]]+'[1]12'!K$23*Table6[[#This Row],[DL_DUM]]+'[1]12'!K$24*Table6[[#This Row],[CT_DUM]]+'[1]12'!K$25*Table6[[#This Row],[PA_DUM]]+'[1]12'!K$26*Table6[[#This Row],[NY_DUM]]+'[1]12'!K$27*Table6[[#This Row],[NJ_DUM]]</f>
        <v>8.2512598429338126</v>
      </c>
      <c r="BO377" s="9">
        <f>Table6[[#This Row],[sales]]-Table6[[#This Row],[ Pred_12]]</f>
        <v>2111.1376247428743</v>
      </c>
      <c r="BP377" s="47">
        <f>ABS(Table6[[#This Row],[ Red_12]]/Table6[[#This Row],[sales]])</f>
        <v>0.9961067740314461</v>
      </c>
      <c r="BQ377">
        <f>LN(G377+'2019 Totals and Calculations'!C$18)</f>
        <v>7.6485629663357591</v>
      </c>
      <c r="BR377">
        <f>LN(Table6[[#This Row],[PROF RADIO]]+'2019 Totals and Calculations'!D$18)</f>
        <v>5.7787702409064172</v>
      </c>
      <c r="BS377">
        <f>LN(Table6[[#This Row],[ONLINE LINGERING]]+'2019 Totals and Calculations'!E$18)</f>
        <v>5.1652377571151655</v>
      </c>
      <c r="BT377">
        <f>MONTH(Table6[[#This Row],[Date]])</f>
        <v>3</v>
      </c>
      <c r="BU377">
        <f t="shared" si="148"/>
        <v>0</v>
      </c>
      <c r="BV377">
        <f t="shared" si="149"/>
        <v>0</v>
      </c>
      <c r="BW377">
        <f t="shared" si="150"/>
        <v>1</v>
      </c>
      <c r="BX377">
        <f t="shared" si="151"/>
        <v>0</v>
      </c>
      <c r="BY377">
        <f t="shared" si="152"/>
        <v>0</v>
      </c>
      <c r="BZ377">
        <f t="shared" si="153"/>
        <v>0</v>
      </c>
      <c r="CA377">
        <f t="shared" si="154"/>
        <v>0</v>
      </c>
      <c r="CB377">
        <f t="shared" si="155"/>
        <v>0</v>
      </c>
      <c r="CC377">
        <f t="shared" si="156"/>
        <v>0</v>
      </c>
      <c r="CD377">
        <f t="shared" si="157"/>
        <v>0</v>
      </c>
      <c r="CE377">
        <f t="shared" si="158"/>
        <v>0</v>
      </c>
      <c r="CF377">
        <f t="shared" si="159"/>
        <v>0</v>
      </c>
      <c r="CG377">
        <f t="shared" si="160"/>
        <v>62</v>
      </c>
      <c r="CH37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2384.399353327979</v>
      </c>
      <c r="CI377" s="79">
        <f>Table6[[#This Row],[sales]]-CH377</f>
        <v>-265.01046874217081</v>
      </c>
      <c r="CJ377">
        <f>ABS(Table6[[#This Row],[sales]]-CH377)/Table6[[#This Row],[sales]]</f>
        <v>0.12504098264814753</v>
      </c>
      <c r="CK37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2336.6926830433722</v>
      </c>
      <c r="CL377" s="79">
        <f>Table6[[#This Row],[sales]]-CK377</f>
        <v>-217.30379845756397</v>
      </c>
      <c r="CM377">
        <f>ABS(Table6[[#This Row],[sales]]-CK377)/Table6[[#This Row],[sales]]</f>
        <v>0.10253134761534413</v>
      </c>
      <c r="CN37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2112.678987176278</v>
      </c>
      <c r="CO377" s="79">
        <f>Table6[[#This Row],[sales]]-CN377</f>
        <v>6.7098974095301855</v>
      </c>
      <c r="CP377">
        <f>ABS(Table6[[#This Row],[sales]]-CN377)/Table6[[#This Row],[sales]]</f>
        <v>3.1659585734033421E-3</v>
      </c>
      <c r="CQ37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2151.334050258652</v>
      </c>
      <c r="CR377" s="79">
        <f>Table6[[#This Row],[sales]]-CQ377</f>
        <v>-31.945165672843814</v>
      </c>
      <c r="CS377">
        <f>ABS(Table6[[#This Row],[sales]]-CQ377)/Table6[[#This Row],[sales]]</f>
        <v>1.5072819294835007E-2</v>
      </c>
    </row>
    <row r="378" spans="1:97" x14ac:dyDescent="0.2">
      <c r="A378">
        <v>377</v>
      </c>
      <c r="B378" t="s">
        <v>480</v>
      </c>
      <c r="C378" s="5">
        <v>43170</v>
      </c>
      <c r="D378" s="6">
        <v>1794.2648952006493</v>
      </c>
      <c r="E378" s="8">
        <f>YEAR(Table6[[#This Row],[Date]])</f>
        <v>2018</v>
      </c>
      <c r="F378" s="6">
        <f>Table6[[#This Row],[TV_State]]+Table6[[#This Row],[Radio_State]]+Table6[[#This Row],[Online]]</f>
        <v>2192.9904274674604</v>
      </c>
      <c r="G378" s="6">
        <f t="shared" si="135"/>
        <v>1753.7493500367937</v>
      </c>
      <c r="H378" s="6">
        <f>LN(Table6[[#This Row],[PROF TV LING]])</f>
        <v>7.4695112608032268</v>
      </c>
      <c r="I378" s="6">
        <f t="shared" si="136"/>
        <v>7.492350687906292</v>
      </c>
      <c r="J378" s="6">
        <v>265.81702151120737</v>
      </c>
      <c r="K378" s="6">
        <f t="shared" si="141"/>
        <v>263.21097228070704</v>
      </c>
      <c r="L378" s="6">
        <f>0.5*J377+0.5*Table6[[#This Row],[Radio_State]]</f>
        <v>264.50109566214201</v>
      </c>
      <c r="M378" s="6">
        <f>LN(Table6[[#This Row],[RADIO LINGERING ]])</f>
        <v>5.5778453936797252</v>
      </c>
      <c r="N378" s="6">
        <f t="shared" si="137"/>
        <v>5.5828081830218546</v>
      </c>
      <c r="O378" s="6">
        <v>132.90851075560369</v>
      </c>
      <c r="P378" s="6">
        <f t="shared" si="138"/>
        <v>132.34692549977882</v>
      </c>
      <c r="Q378" s="6">
        <f>0.3*O377+0.7*Table6[[#This Row],[Online]]</f>
        <v>132.51373300088406</v>
      </c>
      <c r="R378" s="6">
        <f>LN(Table6[[#This Row],[ONLINE LINGERING]])</f>
        <v>4.8866862853451662</v>
      </c>
      <c r="S378" s="6">
        <f t="shared" si="139"/>
        <v>4.8896610024619092</v>
      </c>
      <c r="T378" s="6">
        <v>2408.5583860944521</v>
      </c>
      <c r="U378" s="6">
        <f t="shared" si="140"/>
        <v>7.7867836674598436</v>
      </c>
      <c r="V378" s="8">
        <f>YEAR(Table6[[#This Row],[Date]])</f>
        <v>2018</v>
      </c>
      <c r="W378" s="8">
        <f>WEEKNUM(Table6[[#This Row],[Date]])</f>
        <v>11</v>
      </c>
      <c r="X378" t="s">
        <v>543</v>
      </c>
      <c r="Y378" s="9">
        <f>Table6[[#This Row],[LNTVLING]]+Table6[[#This Row],[LNRADIOLING]]+Table6[[#This Row],[LNONLINELING]]</f>
        <v>17.934042939828117</v>
      </c>
      <c r="Z378">
        <f t="shared" si="161"/>
        <v>1</v>
      </c>
      <c r="AA378">
        <f t="shared" si="142"/>
        <v>0</v>
      </c>
      <c r="AB378">
        <f t="shared" si="143"/>
        <v>0</v>
      </c>
      <c r="AC378">
        <f t="shared" si="144"/>
        <v>1</v>
      </c>
      <c r="AD378">
        <f t="shared" si="145"/>
        <v>0</v>
      </c>
      <c r="AE378">
        <f t="shared" si="146"/>
        <v>0</v>
      </c>
      <c r="AF378">
        <f t="shared" si="147"/>
        <v>0</v>
      </c>
      <c r="AG378" s="9">
        <f>'[1]1'!J$20+'[1]1'!J$21*Table6[[#This Row],[TV_State]]</f>
        <v>3094.2646495034815</v>
      </c>
      <c r="AH378" s="9">
        <f>Table6[[#This Row],[sales]]-Table6[[#This Row],[Pred_1]]</f>
        <v>-685.70626340902936</v>
      </c>
      <c r="AI378">
        <f>ABS(Table6[[#This Row],[Res_1]])/Table6[[#This Row],[sales]]</f>
        <v>0.28469571979981029</v>
      </c>
      <c r="AJ378" s="9">
        <f>'[1]2'!J$20+'[1]2'!J$21*Table6[[#This Row],[Radio_State]]</f>
        <v>2881.233097631819</v>
      </c>
      <c r="AK378" s="9">
        <f>Table6[[#This Row],[sales]]-Table6[[#This Row],[ Pred_2 ]]</f>
        <v>-472.67471153736687</v>
      </c>
      <c r="AL378">
        <f>ABS(Table6[[#This Row],[ Res_2 ]])/Table6[[#This Row],[sales]]</f>
        <v>0.19624797732382263</v>
      </c>
      <c r="AM378" s="10">
        <f>'[1]3'!J$20+'[1]3'!J$21*Data!O378</f>
        <v>2568.5853302008909</v>
      </c>
      <c r="AN378" s="9">
        <f>Table6[[#This Row],[sales]]-Table6[[#This Row],[Pred_3]]</f>
        <v>-160.0269441064388</v>
      </c>
      <c r="AO378" s="9">
        <f>ABS(Table6[[#This Row],[Res_3]])/Table6[[#This Row],[sales]]</f>
        <v>6.6440965280450265E-2</v>
      </c>
      <c r="AP378" s="9">
        <f>'[1]4'!L$21+'[1]4'!L$27*Table6[[#This Row],[TV_State]]+'[1]4'!L$22*Table6[[#This Row],[NJ_DUM]]+'[1]4'!L$23*Table6[[#This Row],[NY_DUM]]+'[1]4'!L$24*Table6[[#This Row],[PA_DUM]]+'[1]4'!L$25*Table6[[#This Row],[CT_DUM]]+'[1]4'!L$26*Table6[[#This Row],[DL_DUM]]</f>
        <v>633.61010199287625</v>
      </c>
      <c r="AQ378" s="9">
        <f>Table6[[#This Row],[sales]]-Table6[[#This Row],[Pred_4]]</f>
        <v>1774.9482841015758</v>
      </c>
      <c r="AR378">
        <f>ABS(Table6[[#This Row],[Res_4]]/Table6[[#This Row],[sales]])</f>
        <v>0.73693388308502106</v>
      </c>
      <c r="AS378" s="9">
        <f>'[1]5'!L$20+'[1]5'!L$26*Table6[[#This Row],[Radio_State]]+'[1]5'!L$21*Table6[[#This Row],[NJ_DUM]]+'[1]5'!L$22*Table6[[#This Row],[NY_DUM]]+'[1]5'!L$23*Table6[[#This Row],[PA_DUM]]+'[1]5'!L$24*Table6[[#This Row],[CT_DUM]]+'[1]5'!L$25*Table6[[#This Row],[DL_DUM]]</f>
        <v>664.65354541782608</v>
      </c>
      <c r="AT378" s="9">
        <f>Table6[[#This Row],[sales]]-Table6[[#This Row],[Pred_5]]</f>
        <v>1743.904840676626</v>
      </c>
      <c r="AU378" s="9">
        <f>ABS(Table6[[#This Row],[Red_5]]/Table6[[#This Row],[sales]])</f>
        <v>0.72404507640124882</v>
      </c>
      <c r="AV378" s="9">
        <f>'[1]6'!L$20+'[1]6'!L$26*Table6[[#This Row],[Online]]+'[1]6'!L$21*Table6[[#This Row],[NJ_DUM]]+'[1]6'!L$22*Table6[[#This Row],[NY_DUM]]+'[1]6'!L$23*Table6[[#This Row],[PA_DUM]]+'[1]6'!L$24*Table6[[#This Row],[CT_DUM]]+'[1]6'!L$25*Table6[[#This Row],[DL_DUM]]</f>
        <v>572.49827217241966</v>
      </c>
      <c r="AW378" s="9">
        <f>Table6[[#This Row],[sales]]-Table6[[#This Row],[Pred_6]]</f>
        <v>1836.0601139220325</v>
      </c>
      <c r="AX378" s="9">
        <f>ABS(Table6[[#This Row],[Red_6]]/Table6[[#This Row],[sales]])</f>
        <v>0.76230666631223243</v>
      </c>
      <c r="AY378" s="9">
        <f>'[1]7'!L$21+'[1]7'!L$27*Table6[[#This Row],[LNTV]]+'[1]7'!L$22*Table6[[#This Row],[NJ_DUM]]+'[1]7'!L$23*Table6[[#This Row],[NY_DUM]]+'[1]7'!L$24*Table6[[#This Row],[PA_DUM]]+'[1]7'!L$25*Table6[[#This Row],[CT_DUM]]+'[1]7'!L$26*Table6[[#This Row],[DL_DUM]]</f>
        <v>5.9748572756957667</v>
      </c>
      <c r="AZ378" s="9">
        <f>Table6[[#This Row],[sales]]-Table6[[#This Row],[Pred_7]]</f>
        <v>2402.5835288187563</v>
      </c>
      <c r="BA378" s="9">
        <f>ABS(Table6[[#This Row],[Red_7]]/Table6[[#This Row],[sales]])</f>
        <v>0.99751932221772532</v>
      </c>
      <c r="BB378" s="9">
        <f>'[1]8'!O$22+'[1]8'!O$28*Table6[[#This Row],[LNRADIOLING]]+'[1]8'!O$23*Table6[[#This Row],[DL_DUM]]+'[1]8'!O$24*Table6[[#This Row],[CT_DUM]]+'[1]8'!O$25*Table6[[#This Row],[PA_DUM]]+'[1]8'!O$26*Table6[[#This Row],[NY_DUM]]+'[1]8'!O$27*Table6[[#This Row],[NJ_DUM]]</f>
        <v>8.2941147091232956</v>
      </c>
      <c r="BC378" s="9">
        <f>Table6[[#This Row],[sales]]-Table6[[#This Row],[Pred_8]]</f>
        <v>2400.2642713853288</v>
      </c>
      <c r="BD378" s="9">
        <f>ABS(Table6[[#This Row],[Red_8]]/Table6[[#This Row],[sales]])</f>
        <v>0.99655639873336332</v>
      </c>
      <c r="BE378" s="9">
        <f>'[1]9'!M$19+'[1]9'!M$21*Table6[[#This Row],[LNONLINE]]+'[1]9'!M$20*Table6[[#This Row],[DL_DUM]]+'[1]9'!M$22*Table6[[#This Row],[CT_DUM]]+'[1]9'!M$23*Table6[[#This Row],[PA_DUM]]+'[1]9'!M$24*Table6[[#This Row],[NY_DUM]]+'[1]9'!M$25*Table6[[#This Row],[NJ_DUM]]</f>
        <v>8.1384208582342588</v>
      </c>
      <c r="BF378" s="9">
        <f>Table6[[#This Row],[sales]]-Table6[[#This Row],[Pred_9]]</f>
        <v>2400.4199652362176</v>
      </c>
      <c r="BG378" s="9">
        <f>ABS(Table6[[#This Row],[Red_9]]/Table6[[#This Row],[sales]])</f>
        <v>0.9966210406585031</v>
      </c>
      <c r="BH378" s="9">
        <f>'[1]10'!P$22+'[1]10'!P$30*Table6[[#This Row],[LNTV]]+'[1]10'!P$29*Table6[[#This Row],[LNRADIOLING]]+'[1]10'!P$24*Table6[[#This Row],[LNONLINELING]]+'[1]10'!P$23*Table6[[#This Row],[DL_DUM]]+'[1]10'!P$25*Table6[[#This Row],[CT_DUM]]+'[1]10'!P$26*Table6[[#This Row],[PA_DUM]]+'[1]10'!P$27*Table6[[#This Row],[NY_DUM]]+'[1]10'!P$28*Table6[[#This Row],[NJ_DUM]]</f>
        <v>8.1002219632775372</v>
      </c>
      <c r="BI378" s="9">
        <f>Table6[[#This Row],[sales]]-Table6[[#This Row],[Pred_10]]</f>
        <v>2400.4581641311747</v>
      </c>
      <c r="BJ378" s="45">
        <f>ABS(Table6[[#This Row],[Red_10]]/Table6[[#This Row],[sales]])</f>
        <v>0.9966369003093124</v>
      </c>
      <c r="BK378" s="9">
        <f>'[1]11'!P$32+'[1]11'!P$40*Table6[[#This Row],[LNONLINELING]]+'[1]11'!P$39*Table6[[#This Row],[LNRADIOLING]]+'[1]11'!P$38*Table6[[#This Row],[LNTVLING]]+'[1]11'!P$33*Table6[[#This Row],[DL_DUM]]+'[1]11'!P$34*Table6[[#This Row],[CT_DUM]]+'[1]11'!P$35*Table6[[#This Row],[PA_DUM]]+'[1]11'!P$36*Table6[[#This Row],[NY_DUM]]+'[1]11'!P$37*Table6[[#This Row],[NJ_DUM]]</f>
        <v>8.0418007021842985</v>
      </c>
      <c r="BL378" s="9">
        <f>Table6[[#This Row],[sales]]-Table6[[#This Row],[ Pred_11]]</f>
        <v>2400.5165853922676</v>
      </c>
      <c r="BM378" s="47">
        <f>ABS(Table6[[#This Row],[ Red_11]]/Table6[[#This Row],[sales]])</f>
        <v>0.99666115600576144</v>
      </c>
      <c r="BN378" s="9">
        <f>'[1]12'!K$22+'[1]12'!K$28*Table6[[#This Row],[COMBINE LN LING]]+'[1]12'!K$23*Table6[[#This Row],[DL_DUM]]+'[1]12'!K$24*Table6[[#This Row],[CT_DUM]]+'[1]12'!K$25*Table6[[#This Row],[PA_DUM]]+'[1]12'!K$26*Table6[[#This Row],[NY_DUM]]+'[1]12'!K$27*Table6[[#This Row],[NJ_DUM]]</f>
        <v>8.2541325765761187</v>
      </c>
      <c r="BO378" s="9">
        <f>Table6[[#This Row],[sales]]-Table6[[#This Row],[ Pred_12]]</f>
        <v>2400.3042535178761</v>
      </c>
      <c r="BP378" s="47">
        <f>ABS(Table6[[#This Row],[ Red_12]]/Table6[[#This Row],[sales]])</f>
        <v>0.99657299875966043</v>
      </c>
      <c r="BQ378">
        <f>LN(G378+'2019 Totals and Calculations'!C$18)</f>
        <v>7.6568067174835761</v>
      </c>
      <c r="BR378">
        <f>LN(Table6[[#This Row],[PROF RADIO]]+'2019 Totals and Calculations'!D$18)</f>
        <v>5.7867971878523772</v>
      </c>
      <c r="BS378">
        <f>LN(Table6[[#This Row],[ONLINE LINGERING]]+'2019 Totals and Calculations'!E$18)</f>
        <v>5.1727036722259507</v>
      </c>
      <c r="BT378">
        <f>MONTH(Table6[[#This Row],[Date]])</f>
        <v>3</v>
      </c>
      <c r="BU378">
        <f t="shared" si="148"/>
        <v>0</v>
      </c>
      <c r="BV378">
        <f t="shared" si="149"/>
        <v>0</v>
      </c>
      <c r="BW378">
        <f t="shared" si="150"/>
        <v>1</v>
      </c>
      <c r="BX378">
        <f t="shared" si="151"/>
        <v>0</v>
      </c>
      <c r="BY378">
        <f t="shared" si="152"/>
        <v>0</v>
      </c>
      <c r="BZ378">
        <f t="shared" si="153"/>
        <v>0</v>
      </c>
      <c r="CA378">
        <f t="shared" si="154"/>
        <v>0</v>
      </c>
      <c r="CB378">
        <f t="shared" si="155"/>
        <v>0</v>
      </c>
      <c r="CC378">
        <f t="shared" si="156"/>
        <v>0</v>
      </c>
      <c r="CD378">
        <f t="shared" si="157"/>
        <v>0</v>
      </c>
      <c r="CE378">
        <f t="shared" si="158"/>
        <v>0</v>
      </c>
      <c r="CF378">
        <f t="shared" si="159"/>
        <v>0</v>
      </c>
      <c r="CG378">
        <f t="shared" si="160"/>
        <v>63</v>
      </c>
      <c r="CH37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2396.7355121978203</v>
      </c>
      <c r="CI378" s="79">
        <f>Table6[[#This Row],[sales]]-CH378</f>
        <v>11.822873896631791</v>
      </c>
      <c r="CJ378">
        <f>ABS(Table6[[#This Row],[sales]]-CH378)/Table6[[#This Row],[sales]]</f>
        <v>4.908693085826716E-3</v>
      </c>
      <c r="CK37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2347.763639408704</v>
      </c>
      <c r="CL378" s="79">
        <f>Table6[[#This Row],[sales]]-CK378</f>
        <v>60.794746685748123</v>
      </c>
      <c r="CM378">
        <f>ABS(Table6[[#This Row],[sales]]-CK378)/Table6[[#This Row],[sales]]</f>
        <v>2.5241134712257727E-2</v>
      </c>
      <c r="CN37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2122.8274178980455</v>
      </c>
      <c r="CO378" s="79">
        <f>Table6[[#This Row],[sales]]-CN378</f>
        <v>285.73096819640659</v>
      </c>
      <c r="CP378">
        <f>ABS(Table6[[#This Row],[sales]]-CN378)/Table6[[#This Row],[sales]]</f>
        <v>0.11863153073059927</v>
      </c>
      <c r="CQ37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2166.1501990944448</v>
      </c>
      <c r="CR378" s="79">
        <f>Table6[[#This Row],[sales]]-CQ378</f>
        <v>242.40818700000727</v>
      </c>
      <c r="CS378">
        <f>ABS(Table6[[#This Row],[sales]]-CQ378)/Table6[[#This Row],[sales]]</f>
        <v>0.10064451349800128</v>
      </c>
    </row>
    <row r="379" spans="1:97" x14ac:dyDescent="0.2">
      <c r="A379">
        <v>378</v>
      </c>
      <c r="B379" t="s">
        <v>480</v>
      </c>
      <c r="C379" s="5">
        <v>43177</v>
      </c>
      <c r="D379" s="6">
        <v>1812.2075441526558</v>
      </c>
      <c r="E379" s="8">
        <f>YEAR(Table6[[#This Row],[Date]])</f>
        <v>2018</v>
      </c>
      <c r="F379" s="6">
        <f>Table6[[#This Row],[TV_State]]+Table6[[#This Row],[Radio_State]]+Table6[[#This Row],[Online]]</f>
        <v>2214.9203317421347</v>
      </c>
      <c r="G379" s="6">
        <f t="shared" si="135"/>
        <v>1771.2868082715522</v>
      </c>
      <c r="H379" s="6">
        <f>LN(Table6[[#This Row],[PROF TV LING]])</f>
        <v>7.4794615717467972</v>
      </c>
      <c r="I379" s="6">
        <f t="shared" si="136"/>
        <v>7.5023010187594608</v>
      </c>
      <c r="J379" s="6">
        <v>268.47519172631939</v>
      </c>
      <c r="K379" s="6">
        <f t="shared" si="141"/>
        <v>265.84308200351325</v>
      </c>
      <c r="L379" s="6">
        <f>0.5*J378+0.5*Table6[[#This Row],[Radio_State]]</f>
        <v>267.14610661876338</v>
      </c>
      <c r="M379" s="6">
        <f>LN(Table6[[#This Row],[RADIO LINGERING ]])</f>
        <v>5.5877957245328931</v>
      </c>
      <c r="N379" s="6">
        <f t="shared" si="137"/>
        <v>5.5927585138750224</v>
      </c>
      <c r="O379" s="6">
        <v>134.2375958631597</v>
      </c>
      <c r="P379" s="6">
        <f t="shared" si="138"/>
        <v>133.67039475414543</v>
      </c>
      <c r="Q379" s="6">
        <f>0.3*O378+0.7*Table6[[#This Row],[Online]]</f>
        <v>133.83887033089289</v>
      </c>
      <c r="R379" s="6">
        <f>LN(Table6[[#This Row],[ONLINE LINGERING]])</f>
        <v>4.8966366161983341</v>
      </c>
      <c r="S379" s="6">
        <f t="shared" si="139"/>
        <v>4.899611333315077</v>
      </c>
      <c r="T379" s="6">
        <v>2232.6680592099356</v>
      </c>
      <c r="U379" s="6">
        <f t="shared" si="140"/>
        <v>7.7109525883988654</v>
      </c>
      <c r="V379" s="8">
        <f>YEAR(Table6[[#This Row],[Date]])</f>
        <v>2018</v>
      </c>
      <c r="W379" s="8">
        <f>WEEKNUM(Table6[[#This Row],[Date]])</f>
        <v>12</v>
      </c>
      <c r="X379" t="s">
        <v>544</v>
      </c>
      <c r="Y379" s="9">
        <f>Table6[[#This Row],[LNTVLING]]+Table6[[#This Row],[LNRADIOLING]]+Table6[[#This Row],[LNONLINELING]]</f>
        <v>17.963893912478024</v>
      </c>
      <c r="Z379">
        <f t="shared" si="161"/>
        <v>1</v>
      </c>
      <c r="AA379">
        <f t="shared" si="142"/>
        <v>0</v>
      </c>
      <c r="AB379">
        <f t="shared" si="143"/>
        <v>0</v>
      </c>
      <c r="AC379">
        <f t="shared" si="144"/>
        <v>1</v>
      </c>
      <c r="AD379">
        <f t="shared" si="145"/>
        <v>0</v>
      </c>
      <c r="AE379">
        <f t="shared" si="146"/>
        <v>0</v>
      </c>
      <c r="AF379">
        <f t="shared" si="147"/>
        <v>0</v>
      </c>
      <c r="AG379" s="9">
        <f>'[1]1'!J$20+'[1]1'!J$21*Table6[[#This Row],[TV_State]]</f>
        <v>3111.909970543953</v>
      </c>
      <c r="AH379" s="9">
        <f>Table6[[#This Row],[sales]]-Table6[[#This Row],[Pred_1]]</f>
        <v>-879.24191133401746</v>
      </c>
      <c r="AI379">
        <f>ABS(Table6[[#This Row],[Res_1]])/Table6[[#This Row],[sales]]</f>
        <v>0.39380771705273149</v>
      </c>
      <c r="AJ379" s="9">
        <f>'[1]2'!J$20+'[1]2'!J$21*Table6[[#This Row],[Radio_State]]</f>
        <v>2892.9026105681619</v>
      </c>
      <c r="AK379" s="9">
        <f>Table6[[#This Row],[sales]]-Table6[[#This Row],[ Pred_2 ]]</f>
        <v>-660.23455135822633</v>
      </c>
      <c r="AL379">
        <f>ABS(Table6[[#This Row],[ Res_2 ]])/Table6[[#This Row],[sales]]</f>
        <v>0.29571549995294</v>
      </c>
      <c r="AM379" s="10">
        <f>'[1]3'!J$20+'[1]3'!J$21*Data!O379</f>
        <v>2576.2638816856511</v>
      </c>
      <c r="AN379" s="9">
        <f>Table6[[#This Row],[sales]]-Table6[[#This Row],[Pred_3]]</f>
        <v>-343.59582247571552</v>
      </c>
      <c r="AO379" s="9">
        <f>ABS(Table6[[#This Row],[Res_3]])/Table6[[#This Row],[sales]]</f>
        <v>0.15389471849984823</v>
      </c>
      <c r="AP379" s="9">
        <f>'[1]4'!L$21+'[1]4'!L$27*Table6[[#This Row],[TV_State]]+'[1]4'!L$22*Table6[[#This Row],[NJ_DUM]]+'[1]4'!L$23*Table6[[#This Row],[NY_DUM]]+'[1]4'!L$24*Table6[[#This Row],[PA_DUM]]+'[1]4'!L$25*Table6[[#This Row],[CT_DUM]]+'[1]4'!L$26*Table6[[#This Row],[DL_DUM]]</f>
        <v>637.56790306934681</v>
      </c>
      <c r="AQ379" s="9">
        <f>Table6[[#This Row],[sales]]-Table6[[#This Row],[Pred_4]]</f>
        <v>1595.1001561405888</v>
      </c>
      <c r="AR379">
        <f>ABS(Table6[[#This Row],[Res_4]]/Table6[[#This Row],[sales]])</f>
        <v>0.71443676974759962</v>
      </c>
      <c r="AS379" s="9">
        <f>'[1]5'!L$20+'[1]5'!L$26*Table6[[#This Row],[Radio_State]]+'[1]5'!L$21*Table6[[#This Row],[NJ_DUM]]+'[1]5'!L$22*Table6[[#This Row],[NY_DUM]]+'[1]5'!L$23*Table6[[#This Row],[PA_DUM]]+'[1]5'!L$24*Table6[[#This Row],[CT_DUM]]+'[1]5'!L$25*Table6[[#This Row],[DL_DUM]]</f>
        <v>669.33616558873382</v>
      </c>
      <c r="AT379" s="9">
        <f>Table6[[#This Row],[sales]]-Table6[[#This Row],[Pred_5]]</f>
        <v>1563.3318936212017</v>
      </c>
      <c r="AU379" s="9">
        <f>ABS(Table6[[#This Row],[Red_5]]/Table6[[#This Row],[sales]])</f>
        <v>0.70020793604868026</v>
      </c>
      <c r="AV379" s="9">
        <f>'[1]6'!L$20+'[1]6'!L$26*Table6[[#This Row],[Online]]+'[1]6'!L$21*Table6[[#This Row],[NJ_DUM]]+'[1]6'!L$22*Table6[[#This Row],[NY_DUM]]+'[1]6'!L$23*Table6[[#This Row],[PA_DUM]]+'[1]6'!L$24*Table6[[#This Row],[CT_DUM]]+'[1]6'!L$25*Table6[[#This Row],[DL_DUM]]</f>
        <v>578.28279290600835</v>
      </c>
      <c r="AW379" s="9">
        <f>Table6[[#This Row],[sales]]-Table6[[#This Row],[Pred_6]]</f>
        <v>1654.3852663039272</v>
      </c>
      <c r="AX379" s="9">
        <f>ABS(Table6[[#This Row],[Red_6]]/Table6[[#This Row],[sales]])</f>
        <v>0.74099025131812801</v>
      </c>
      <c r="AY379" s="9">
        <f>'[1]7'!L$21+'[1]7'!L$27*Table6[[#This Row],[LNTV]]+'[1]7'!L$22*Table6[[#This Row],[NJ_DUM]]+'[1]7'!L$23*Table6[[#This Row],[NY_DUM]]+'[1]7'!L$24*Table6[[#This Row],[PA_DUM]]+'[1]7'!L$25*Table6[[#This Row],[CT_DUM]]+'[1]7'!L$26*Table6[[#This Row],[DL_DUM]]</f>
        <v>5.9759586229857682</v>
      </c>
      <c r="AZ379" s="9">
        <f>Table6[[#This Row],[sales]]-Table6[[#This Row],[Pred_7]]</f>
        <v>2226.6921005869499</v>
      </c>
      <c r="BA379" s="9">
        <f>ABS(Table6[[#This Row],[Red_7]]/Table6[[#This Row],[sales]])</f>
        <v>0.99732340031545019</v>
      </c>
      <c r="BB379" s="9">
        <f>'[1]8'!O$22+'[1]8'!O$28*Table6[[#This Row],[LNRADIOLING]]+'[1]8'!O$23*Table6[[#This Row],[DL_DUM]]+'[1]8'!O$24*Table6[[#This Row],[CT_DUM]]+'[1]8'!O$25*Table6[[#This Row],[PA_DUM]]+'[1]8'!O$26*Table6[[#This Row],[NY_DUM]]+'[1]8'!O$27*Table6[[#This Row],[NJ_DUM]]</f>
        <v>8.2948245751270715</v>
      </c>
      <c r="BC379" s="9">
        <f>Table6[[#This Row],[sales]]-Table6[[#This Row],[Pred_8]]</f>
        <v>2224.3732346348083</v>
      </c>
      <c r="BD379" s="9">
        <f>ABS(Table6[[#This Row],[Red_8]]/Table6[[#This Row],[sales]])</f>
        <v>0.99628479274341275</v>
      </c>
      <c r="BE379" s="9">
        <f>'[1]9'!M$19+'[1]9'!M$21*Table6[[#This Row],[LNONLINE]]+'[1]9'!M$20*Table6[[#This Row],[DL_DUM]]+'[1]9'!M$22*Table6[[#This Row],[CT_DUM]]+'[1]9'!M$23*Table6[[#This Row],[PA_DUM]]+'[1]9'!M$24*Table6[[#This Row],[NY_DUM]]+'[1]9'!M$25*Table6[[#This Row],[NJ_DUM]]</f>
        <v>8.1415713065655915</v>
      </c>
      <c r="BF379" s="9">
        <f>Table6[[#This Row],[sales]]-Table6[[#This Row],[Pred_9]]</f>
        <v>2224.5264879033698</v>
      </c>
      <c r="BG379" s="9">
        <f>ABS(Table6[[#This Row],[Red_9]]/Table6[[#This Row],[sales]])</f>
        <v>0.99635343405707755</v>
      </c>
      <c r="BH379" s="9">
        <f>'[1]10'!P$22+'[1]10'!P$30*Table6[[#This Row],[LNTV]]+'[1]10'!P$29*Table6[[#This Row],[LNRADIOLING]]+'[1]10'!P$24*Table6[[#This Row],[LNONLINELING]]+'[1]10'!P$23*Table6[[#This Row],[DL_DUM]]+'[1]10'!P$25*Table6[[#This Row],[CT_DUM]]+'[1]10'!P$26*Table6[[#This Row],[PA_DUM]]+'[1]10'!P$27*Table6[[#This Row],[NY_DUM]]+'[1]10'!P$28*Table6[[#This Row],[NJ_DUM]]</f>
        <v>8.1020330465537569</v>
      </c>
      <c r="BI379" s="9">
        <f>Table6[[#This Row],[sales]]-Table6[[#This Row],[Pred_10]]</f>
        <v>2224.5660261633816</v>
      </c>
      <c r="BJ379" s="45">
        <f>ABS(Table6[[#This Row],[Red_10]]/Table6[[#This Row],[sales]])</f>
        <v>0.99637114303080909</v>
      </c>
      <c r="BK379" s="9">
        <f>'[1]11'!P$32+'[1]11'!P$40*Table6[[#This Row],[LNONLINELING]]+'[1]11'!P$39*Table6[[#This Row],[LNRADIOLING]]+'[1]11'!P$38*Table6[[#This Row],[LNTVLING]]+'[1]11'!P$33*Table6[[#This Row],[DL_DUM]]+'[1]11'!P$34*Table6[[#This Row],[CT_DUM]]+'[1]11'!P$35*Table6[[#This Row],[PA_DUM]]+'[1]11'!P$36*Table6[[#This Row],[NY_DUM]]+'[1]11'!P$37*Table6[[#This Row],[NJ_DUM]]</f>
        <v>8.0429261032133859</v>
      </c>
      <c r="BL379" s="9">
        <f>Table6[[#This Row],[sales]]-Table6[[#This Row],[ Pred_11]]</f>
        <v>2224.6251331067224</v>
      </c>
      <c r="BM379" s="47">
        <f>ABS(Table6[[#This Row],[ Red_11]]/Table6[[#This Row],[sales]])</f>
        <v>0.99639761671241922</v>
      </c>
      <c r="BN379" s="9">
        <f>'[1]12'!K$22+'[1]12'!K$28*Table6[[#This Row],[COMBINE LN LING]]+'[1]12'!K$23*Table6[[#This Row],[DL_DUM]]+'[1]12'!K$24*Table6[[#This Row],[CT_DUM]]+'[1]12'!K$25*Table6[[#This Row],[PA_DUM]]+'[1]12'!K$26*Table6[[#This Row],[NY_DUM]]+'[1]12'!K$27*Table6[[#This Row],[NJ_DUM]]</f>
        <v>8.2570053110669477</v>
      </c>
      <c r="BO379" s="9">
        <f>Table6[[#This Row],[sales]]-Table6[[#This Row],[ Pred_12]]</f>
        <v>2224.4110538988684</v>
      </c>
      <c r="BP379" s="47">
        <f>ABS(Table6[[#This Row],[ Red_12]]/Table6[[#This Row],[sales]])</f>
        <v>0.99630173178811499</v>
      </c>
      <c r="BQ379">
        <f>LN(G379+'2019 Totals and Calculations'!C$18)</f>
        <v>7.665064498370751</v>
      </c>
      <c r="BR379">
        <f>LN(Table6[[#This Row],[PROF RADIO]]+'2019 Totals and Calculations'!D$18)</f>
        <v>5.7948395265798309</v>
      </c>
      <c r="BS379">
        <f>LN(Table6[[#This Row],[ONLINE LINGERING]]+'2019 Totals and Calculations'!E$18)</f>
        <v>5.1801880895083059</v>
      </c>
      <c r="BT379">
        <f>MONTH(Table6[[#This Row],[Date]])</f>
        <v>3</v>
      </c>
      <c r="BU379">
        <f t="shared" si="148"/>
        <v>0</v>
      </c>
      <c r="BV379">
        <f t="shared" si="149"/>
        <v>0</v>
      </c>
      <c r="BW379">
        <f t="shared" si="150"/>
        <v>1</v>
      </c>
      <c r="BX379">
        <f t="shared" si="151"/>
        <v>0</v>
      </c>
      <c r="BY379">
        <f t="shared" si="152"/>
        <v>0</v>
      </c>
      <c r="BZ379">
        <f t="shared" si="153"/>
        <v>0</v>
      </c>
      <c r="CA379">
        <f t="shared" si="154"/>
        <v>0</v>
      </c>
      <c r="CB379">
        <f t="shared" si="155"/>
        <v>0</v>
      </c>
      <c r="CC379">
        <f t="shared" si="156"/>
        <v>0</v>
      </c>
      <c r="CD379">
        <f t="shared" si="157"/>
        <v>0</v>
      </c>
      <c r="CE379">
        <f t="shared" si="158"/>
        <v>0</v>
      </c>
      <c r="CF379">
        <f t="shared" si="159"/>
        <v>0</v>
      </c>
      <c r="CG379">
        <f t="shared" si="160"/>
        <v>64</v>
      </c>
      <c r="CH37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2409.145566626421</v>
      </c>
      <c r="CI379" s="79">
        <f>Table6[[#This Row],[sales]]-CH379</f>
        <v>-176.47750741648542</v>
      </c>
      <c r="CJ379">
        <f>ABS(Table6[[#This Row],[sales]]-CH379)/Table6[[#This Row],[sales]]</f>
        <v>7.9043325177023741E-2</v>
      </c>
      <c r="CK37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2358.8981752698428</v>
      </c>
      <c r="CL379" s="79">
        <f>Table6[[#This Row],[sales]]-CK379</f>
        <v>-126.23011605990723</v>
      </c>
      <c r="CM379">
        <f>ABS(Table6[[#This Row],[sales]]-CK379)/Table6[[#This Row],[sales]]</f>
        <v>5.6537789188678467E-2</v>
      </c>
      <c r="CN37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2133.0374865020012</v>
      </c>
      <c r="CO379" s="79">
        <f>Table6[[#This Row],[sales]]-CN379</f>
        <v>99.630572707934334</v>
      </c>
      <c r="CP379">
        <f>ABS(Table6[[#This Row],[sales]]-CN379)/Table6[[#This Row],[sales]]</f>
        <v>4.4623996969433137E-2</v>
      </c>
      <c r="CQ37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2181.0869468516271</v>
      </c>
      <c r="CR379" s="79">
        <f>Table6[[#This Row],[sales]]-CQ379</f>
        <v>51.581112358308474</v>
      </c>
      <c r="CS379">
        <f>ABS(Table6[[#This Row],[sales]]-CQ379)/Table6[[#This Row],[sales]]</f>
        <v>2.3102902442453204E-2</v>
      </c>
    </row>
    <row r="380" spans="1:97" x14ac:dyDescent="0.2">
      <c r="A380">
        <v>379</v>
      </c>
      <c r="B380" t="s">
        <v>480</v>
      </c>
      <c r="C380" s="5">
        <v>43184</v>
      </c>
      <c r="D380" s="6">
        <v>1830.3296195941823</v>
      </c>
      <c r="E380" s="8">
        <f>YEAR(Table6[[#This Row],[Date]])</f>
        <v>2018</v>
      </c>
      <c r="F380" s="6">
        <f>Table6[[#This Row],[TV_State]]+Table6[[#This Row],[Radio_State]]+Table6[[#This Row],[Online]]</f>
        <v>2237.0695350595561</v>
      </c>
      <c r="G380" s="6">
        <f t="shared" si="135"/>
        <v>1788.9996516683414</v>
      </c>
      <c r="H380" s="6">
        <f>LN(Table6[[#This Row],[PROF TV LING]])</f>
        <v>7.4894118888012331</v>
      </c>
      <c r="I380" s="6">
        <f t="shared" si="136"/>
        <v>7.5122513496126286</v>
      </c>
      <c r="J380" s="6">
        <v>271.15994364358255</v>
      </c>
      <c r="K380" s="6">
        <f t="shared" si="141"/>
        <v>268.5015128235479</v>
      </c>
      <c r="L380" s="6">
        <f>0.5*J379+0.5*Table6[[#This Row],[Radio_State]]</f>
        <v>269.81756768495097</v>
      </c>
      <c r="M380" s="6">
        <f>LN(Table6[[#This Row],[RADIO LINGERING ]])</f>
        <v>5.597746055386061</v>
      </c>
      <c r="N380" s="6">
        <f t="shared" si="137"/>
        <v>5.6027088447281903</v>
      </c>
      <c r="O380" s="6">
        <v>135.57997182179128</v>
      </c>
      <c r="P380" s="6">
        <f t="shared" si="138"/>
        <v>135.00709870149751</v>
      </c>
      <c r="Q380" s="6">
        <f>0.3*O379+0.7*Table6[[#This Row],[Online]]</f>
        <v>135.1772590342018</v>
      </c>
      <c r="R380" s="6">
        <f>LN(Table6[[#This Row],[ONLINE LINGERING]])</f>
        <v>4.906586947051502</v>
      </c>
      <c r="S380" s="6">
        <f t="shared" si="139"/>
        <v>4.9095616641682449</v>
      </c>
      <c r="T380" s="6">
        <v>2291.8332565251285</v>
      </c>
      <c r="U380" s="6">
        <f t="shared" si="140"/>
        <v>7.7371073249810189</v>
      </c>
      <c r="V380" s="8">
        <f>YEAR(Table6[[#This Row],[Date]])</f>
        <v>2018</v>
      </c>
      <c r="W380" s="8">
        <f>WEEKNUM(Table6[[#This Row],[Date]])</f>
        <v>13</v>
      </c>
      <c r="X380" t="s">
        <v>545</v>
      </c>
      <c r="Y380" s="9">
        <f>Table6[[#This Row],[LNTVLING]]+Table6[[#This Row],[LNRADIOLING]]+Table6[[#This Row],[LNONLINELING]]</f>
        <v>17.993744891238794</v>
      </c>
      <c r="Z380">
        <f t="shared" si="161"/>
        <v>1</v>
      </c>
      <c r="AA380">
        <f t="shared" si="142"/>
        <v>0</v>
      </c>
      <c r="AB380">
        <f t="shared" si="143"/>
        <v>0</v>
      </c>
      <c r="AC380">
        <f t="shared" si="144"/>
        <v>1</v>
      </c>
      <c r="AD380">
        <f t="shared" si="145"/>
        <v>0</v>
      </c>
      <c r="AE380">
        <f t="shared" si="146"/>
        <v>0</v>
      </c>
      <c r="AF380">
        <f t="shared" si="147"/>
        <v>0</v>
      </c>
      <c r="AG380" s="9">
        <f>'[1]1'!J$20+'[1]1'!J$21*Table6[[#This Row],[TV_State]]</f>
        <v>3129.7317447948294</v>
      </c>
      <c r="AH380" s="9">
        <f>Table6[[#This Row],[sales]]-Table6[[#This Row],[Pred_1]]</f>
        <v>-837.89848826970092</v>
      </c>
      <c r="AI380">
        <f>ABS(Table6[[#This Row],[Res_1]])/Table6[[#This Row],[sales]]</f>
        <v>0.36560185427281933</v>
      </c>
      <c r="AJ380" s="9">
        <f>'[1]2'!J$20+'[1]2'!J$21*Table6[[#This Row],[Radio_State]]</f>
        <v>2904.6888186338683</v>
      </c>
      <c r="AK380" s="9">
        <f>Table6[[#This Row],[sales]]-Table6[[#This Row],[ Pred_2 ]]</f>
        <v>-612.85556210873983</v>
      </c>
      <c r="AL380">
        <f>ABS(Table6[[#This Row],[ Res_2 ]])/Table6[[#This Row],[sales]]</f>
        <v>0.26740844272325021</v>
      </c>
      <c r="AM380" s="10">
        <f>'[1]3'!J$20+'[1]3'!J$21*Data!O380</f>
        <v>2584.0192186852591</v>
      </c>
      <c r="AN380" s="9">
        <f>Table6[[#This Row],[sales]]-Table6[[#This Row],[Pred_3]]</f>
        <v>-292.18596216013066</v>
      </c>
      <c r="AO380" s="9">
        <f>ABS(Table6[[#This Row],[Res_3]])/Table6[[#This Row],[sales]]</f>
        <v>0.12749006121114687</v>
      </c>
      <c r="AP380" s="9">
        <f>'[1]4'!L$21+'[1]4'!L$27*Table6[[#This Row],[TV_State]]+'[1]4'!L$22*Table6[[#This Row],[NJ_DUM]]+'[1]4'!L$23*Table6[[#This Row],[NY_DUM]]+'[1]4'!L$24*Table6[[#This Row],[PA_DUM]]+'[1]4'!L$25*Table6[[#This Row],[CT_DUM]]+'[1]4'!L$26*Table6[[#This Row],[DL_DUM]]</f>
        <v>641.56528215658193</v>
      </c>
      <c r="AQ380" s="9">
        <f>Table6[[#This Row],[sales]]-Table6[[#This Row],[Pred_4]]</f>
        <v>1650.2679743685467</v>
      </c>
      <c r="AR380">
        <f>ABS(Table6[[#This Row],[Res_4]]/Table6[[#This Row],[sales]])</f>
        <v>0.72006459006999424</v>
      </c>
      <c r="AS380" s="9">
        <f>'[1]5'!L$20+'[1]5'!L$26*Table6[[#This Row],[Radio_State]]+'[1]5'!L$21*Table6[[#This Row],[NJ_DUM]]+'[1]5'!L$22*Table6[[#This Row],[NY_DUM]]+'[1]5'!L$23*Table6[[#This Row],[PA_DUM]]+'[1]5'!L$24*Table6[[#This Row],[CT_DUM]]+'[1]5'!L$25*Table6[[#This Row],[DL_DUM]]</f>
        <v>674.06561196135044</v>
      </c>
      <c r="AT380" s="9">
        <f>Table6[[#This Row],[sales]]-Table6[[#This Row],[Pred_5]]</f>
        <v>1617.767644563778</v>
      </c>
      <c r="AU380" s="9">
        <f>ABS(Table6[[#This Row],[Red_5]]/Table6[[#This Row],[sales]])</f>
        <v>0.70588365883852866</v>
      </c>
      <c r="AV380" s="9">
        <f>'[1]6'!L$20+'[1]6'!L$26*Table6[[#This Row],[Online]]+'[1]6'!L$21*Table6[[#This Row],[NJ_DUM]]+'[1]6'!L$22*Table6[[#This Row],[NY_DUM]]+'[1]6'!L$23*Table6[[#This Row],[PA_DUM]]+'[1]6'!L$24*Table6[[#This Row],[CT_DUM]]+'[1]6'!L$25*Table6[[#This Row],[DL_DUM]]</f>
        <v>584.125158846933</v>
      </c>
      <c r="AW380" s="9">
        <f>Table6[[#This Row],[sales]]-Table6[[#This Row],[Pred_6]]</f>
        <v>1707.7080976781954</v>
      </c>
      <c r="AX380" s="9">
        <f>ABS(Table6[[#This Row],[Red_6]]/Table6[[#This Row],[sales]])</f>
        <v>0.74512754922991997</v>
      </c>
      <c r="AY380" s="9">
        <f>'[1]7'!L$21+'[1]7'!L$27*Table6[[#This Row],[LNTV]]+'[1]7'!L$22*Table6[[#This Row],[NJ_DUM]]+'[1]7'!L$23*Table6[[#This Row],[NY_DUM]]+'[1]7'!L$24*Table6[[#This Row],[PA_DUM]]+'[1]7'!L$25*Table6[[#This Row],[CT_DUM]]+'[1]7'!L$26*Table6[[#This Row],[DL_DUM]]</f>
        <v>5.9770599702757687</v>
      </c>
      <c r="AZ380" s="9">
        <f>Table6[[#This Row],[sales]]-Table6[[#This Row],[Pred_7]]</f>
        <v>2285.8561965548529</v>
      </c>
      <c r="BA380" s="9">
        <f>ABS(Table6[[#This Row],[Red_7]]/Table6[[#This Row],[sales]])</f>
        <v>0.99739201796061816</v>
      </c>
      <c r="BB380" s="9">
        <f>'[1]8'!O$22+'[1]8'!O$28*Table6[[#This Row],[LNRADIOLING]]+'[1]8'!O$23*Table6[[#This Row],[DL_DUM]]+'[1]8'!O$24*Table6[[#This Row],[CT_DUM]]+'[1]8'!O$25*Table6[[#This Row],[PA_DUM]]+'[1]8'!O$26*Table6[[#This Row],[NY_DUM]]+'[1]8'!O$27*Table6[[#This Row],[NJ_DUM]]</f>
        <v>8.2955344411308474</v>
      </c>
      <c r="BC380" s="9">
        <f>Table6[[#This Row],[sales]]-Table6[[#This Row],[Pred_8]]</f>
        <v>2283.5377220839978</v>
      </c>
      <c r="BD380" s="9">
        <f>ABS(Table6[[#This Row],[Red_8]]/Table6[[#This Row],[sales]])</f>
        <v>0.99638039354847818</v>
      </c>
      <c r="BE380" s="9">
        <f>'[1]9'!M$19+'[1]9'!M$21*Table6[[#This Row],[LNONLINE]]+'[1]9'!M$20*Table6[[#This Row],[DL_DUM]]+'[1]9'!M$22*Table6[[#This Row],[CT_DUM]]+'[1]9'!M$23*Table6[[#This Row],[PA_DUM]]+'[1]9'!M$24*Table6[[#This Row],[NY_DUM]]+'[1]9'!M$25*Table6[[#This Row],[NJ_DUM]]</f>
        <v>8.1447217548969242</v>
      </c>
      <c r="BF380" s="9">
        <f>Table6[[#This Row],[sales]]-Table6[[#This Row],[Pred_9]]</f>
        <v>2283.6885347702314</v>
      </c>
      <c r="BG380" s="9">
        <f>ABS(Table6[[#This Row],[Red_9]]/Table6[[#This Row],[sales]])</f>
        <v>0.99644619793708467</v>
      </c>
      <c r="BH380" s="9">
        <f>'[1]10'!P$22+'[1]10'!P$30*Table6[[#This Row],[LNTV]]+'[1]10'!P$29*Table6[[#This Row],[LNRADIOLING]]+'[1]10'!P$24*Table6[[#This Row],[LNONLINELING]]+'[1]10'!P$23*Table6[[#This Row],[DL_DUM]]+'[1]10'!P$25*Table6[[#This Row],[CT_DUM]]+'[1]10'!P$26*Table6[[#This Row],[PA_DUM]]+'[1]10'!P$27*Table6[[#This Row],[NY_DUM]]+'[1]10'!P$28*Table6[[#This Row],[NJ_DUM]]</f>
        <v>8.1038441298299748</v>
      </c>
      <c r="BI380" s="9">
        <f>Table6[[#This Row],[sales]]-Table6[[#This Row],[Pred_10]]</f>
        <v>2283.7294123952984</v>
      </c>
      <c r="BJ380" s="45">
        <f>ABS(Table6[[#This Row],[Red_10]]/Table6[[#This Row],[sales]])</f>
        <v>0.99646403414962348</v>
      </c>
      <c r="BK380" s="9">
        <f>'[1]11'!P$32+'[1]11'!P$40*Table6[[#This Row],[LNONLINELING]]+'[1]11'!P$39*Table6[[#This Row],[LNRADIOLING]]+'[1]11'!P$38*Table6[[#This Row],[LNTVLING]]+'[1]11'!P$33*Table6[[#This Row],[DL_DUM]]+'[1]11'!P$34*Table6[[#This Row],[CT_DUM]]+'[1]11'!P$35*Table6[[#This Row],[PA_DUM]]+'[1]11'!P$36*Table6[[#This Row],[NY_DUM]]+'[1]11'!P$37*Table6[[#This Row],[NJ_DUM]]</f>
        <v>8.0440515032117155</v>
      </c>
      <c r="BL380" s="9">
        <f>Table6[[#This Row],[sales]]-Table6[[#This Row],[ Pred_11]]</f>
        <v>2283.7892050219166</v>
      </c>
      <c r="BM380" s="47">
        <f>ABS(Table6[[#This Row],[ Red_11]]/Table6[[#This Row],[sales]])</f>
        <v>0.99649012358106359</v>
      </c>
      <c r="BN380" s="9">
        <f>'[1]12'!K$22+'[1]12'!K$28*Table6[[#This Row],[COMBINE LN LING]]+'[1]12'!K$23*Table6[[#This Row],[DL_DUM]]+'[1]12'!K$24*Table6[[#This Row],[CT_DUM]]+'[1]12'!K$25*Table6[[#This Row],[PA_DUM]]+'[1]12'!K$26*Table6[[#This Row],[NY_DUM]]+'[1]12'!K$27*Table6[[#This Row],[NJ_DUM]]</f>
        <v>8.2598780461458627</v>
      </c>
      <c r="BO380" s="9">
        <f>Table6[[#This Row],[sales]]-Table6[[#This Row],[ Pred_12]]</f>
        <v>2283.5733784789827</v>
      </c>
      <c r="BP380" s="47">
        <f>ABS(Table6[[#This Row],[ Red_12]]/Table6[[#This Row],[sales]])</f>
        <v>0.99639595157168226</v>
      </c>
      <c r="BQ380">
        <f>LN(G380+'2019 Totals and Calculations'!C$18)</f>
        <v>7.6733362150241886</v>
      </c>
      <c r="BR380">
        <f>LN(Table6[[#This Row],[PROF RADIO]]+'2019 Totals and Calculations'!D$18)</f>
        <v>5.8028971629599786</v>
      </c>
      <c r="BS380">
        <f>LN(Table6[[#This Row],[ONLINE LINGERING]]+'2019 Totals and Calculations'!E$18)</f>
        <v>5.1876909163424694</v>
      </c>
      <c r="BT380">
        <f>MONTH(Table6[[#This Row],[Date]])</f>
        <v>3</v>
      </c>
      <c r="BU380">
        <f t="shared" si="148"/>
        <v>0</v>
      </c>
      <c r="BV380">
        <f t="shared" si="149"/>
        <v>0</v>
      </c>
      <c r="BW380">
        <f t="shared" si="150"/>
        <v>1</v>
      </c>
      <c r="BX380">
        <f t="shared" si="151"/>
        <v>0</v>
      </c>
      <c r="BY380">
        <f t="shared" si="152"/>
        <v>0</v>
      </c>
      <c r="BZ380">
        <f t="shared" si="153"/>
        <v>0</v>
      </c>
      <c r="CA380">
        <f t="shared" si="154"/>
        <v>0</v>
      </c>
      <c r="CB380">
        <f t="shared" si="155"/>
        <v>0</v>
      </c>
      <c r="CC380">
        <f t="shared" si="156"/>
        <v>0</v>
      </c>
      <c r="CD380">
        <f t="shared" si="157"/>
        <v>0</v>
      </c>
      <c r="CE380">
        <f t="shared" si="158"/>
        <v>0</v>
      </c>
      <c r="CF380">
        <f t="shared" si="159"/>
        <v>0</v>
      </c>
      <c r="CG380">
        <f t="shared" si="160"/>
        <v>65</v>
      </c>
      <c r="CH38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2421.6299354595976</v>
      </c>
      <c r="CI380" s="79">
        <f>Table6[[#This Row],[sales]]-CH380</f>
        <v>-129.79667893446913</v>
      </c>
      <c r="CJ380">
        <f>ABS(Table6[[#This Row],[sales]]-CH380)/Table6[[#This Row],[sales]]</f>
        <v>5.6634433838029956E-2</v>
      </c>
      <c r="CK38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2370.0966290816527</v>
      </c>
      <c r="CL380" s="79">
        <f>Table6[[#This Row],[sales]]-CK380</f>
        <v>-78.263372556524246</v>
      </c>
      <c r="CM380">
        <f>ABS(Table6[[#This Row],[sales]]-CK380)/Table6[[#This Row],[sales]]</f>
        <v>3.4148807437757042E-2</v>
      </c>
      <c r="CN38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2143.3095483008719</v>
      </c>
      <c r="CO380" s="79">
        <f>Table6[[#This Row],[sales]]-CN380</f>
        <v>148.52370822425655</v>
      </c>
      <c r="CP380">
        <f>ABS(Table6[[#This Row],[sales]]-CN380)/Table6[[#This Row],[sales]]</f>
        <v>6.4805634441943566E-2</v>
      </c>
      <c r="CQ38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2196.1452767573992</v>
      </c>
      <c r="CR380" s="79">
        <f>Table6[[#This Row],[sales]]-CQ380</f>
        <v>95.687979767729303</v>
      </c>
      <c r="CS380">
        <f>ABS(Table6[[#This Row],[sales]]-CQ380)/Table6[[#This Row],[sales]]</f>
        <v>4.1751719718393109E-2</v>
      </c>
    </row>
    <row r="381" spans="1:97" x14ac:dyDescent="0.2">
      <c r="A381">
        <v>380</v>
      </c>
      <c r="B381" t="s">
        <v>480</v>
      </c>
      <c r="C381" s="5">
        <v>43191</v>
      </c>
      <c r="D381" s="6">
        <v>1848.6329157901241</v>
      </c>
      <c r="E381" s="8">
        <f>YEAR(Table6[[#This Row],[Date]])</f>
        <v>2018</v>
      </c>
      <c r="F381" s="6">
        <f>Table6[[#This Row],[TV_State]]+Table6[[#This Row],[Radio_State]]+Table6[[#This Row],[Online]]</f>
        <v>2259.4402304101518</v>
      </c>
      <c r="G381" s="6">
        <f t="shared" si="135"/>
        <v>1806.8896309048762</v>
      </c>
      <c r="H381" s="6">
        <f>LN(Table6[[#This Row],[PROF TV LING]])</f>
        <v>7.4993622100909239</v>
      </c>
      <c r="I381" s="6">
        <f t="shared" si="136"/>
        <v>7.5222016804657965</v>
      </c>
      <c r="J381" s="6">
        <v>273.8715430800184</v>
      </c>
      <c r="K381" s="6">
        <f t="shared" si="141"/>
        <v>271.18652795178315</v>
      </c>
      <c r="L381" s="6">
        <f>0.5*J380+0.5*Table6[[#This Row],[Radio_State]]</f>
        <v>272.51574336180045</v>
      </c>
      <c r="M381" s="6">
        <f>LN(Table6[[#This Row],[RADIO LINGERING ]])</f>
        <v>5.6076963862392288</v>
      </c>
      <c r="N381" s="6">
        <f t="shared" si="137"/>
        <v>5.6126591755813582</v>
      </c>
      <c r="O381" s="6">
        <v>136.9357715400092</v>
      </c>
      <c r="P381" s="6">
        <f t="shared" si="138"/>
        <v>136.35716968845568</v>
      </c>
      <c r="Q381" s="6">
        <f>0.3*O380+0.7*Table6[[#This Row],[Online]]</f>
        <v>136.52903162454382</v>
      </c>
      <c r="R381" s="6">
        <f>LN(Table6[[#This Row],[ONLINE LINGERING]])</f>
        <v>4.9165372779046699</v>
      </c>
      <c r="S381" s="6">
        <f t="shared" si="139"/>
        <v>4.9195119950214128</v>
      </c>
      <c r="T381" s="6">
        <v>1934.3242772280414</v>
      </c>
      <c r="U381" s="6">
        <f t="shared" si="140"/>
        <v>7.5675133337407523</v>
      </c>
      <c r="V381" s="8">
        <f>YEAR(Table6[[#This Row],[Date]])</f>
        <v>2018</v>
      </c>
      <c r="W381" s="8">
        <f>WEEKNUM(Table6[[#This Row],[Date]])</f>
        <v>14</v>
      </c>
      <c r="X381" t="s">
        <v>546</v>
      </c>
      <c r="Y381" s="9">
        <f>Table6[[#This Row],[LNTVLING]]+Table6[[#This Row],[LNRADIOLING]]+Table6[[#This Row],[LNONLINELING]]</f>
        <v>18.023595874234822</v>
      </c>
      <c r="Z381">
        <f t="shared" si="161"/>
        <v>1</v>
      </c>
      <c r="AA381">
        <f t="shared" si="142"/>
        <v>0</v>
      </c>
      <c r="AB381">
        <f t="shared" si="143"/>
        <v>0</v>
      </c>
      <c r="AC381">
        <f t="shared" si="144"/>
        <v>1</v>
      </c>
      <c r="AD381">
        <f t="shared" si="145"/>
        <v>0</v>
      </c>
      <c r="AE381">
        <f t="shared" si="146"/>
        <v>0</v>
      </c>
      <c r="AF381">
        <f t="shared" si="147"/>
        <v>0</v>
      </c>
      <c r="AG381" s="9">
        <f>'[1]1'!J$20+'[1]1'!J$21*Table6[[#This Row],[TV_State]]</f>
        <v>3147.7317367882142</v>
      </c>
      <c r="AH381" s="9">
        <f>Table6[[#This Row],[sales]]-Table6[[#This Row],[Pred_1]]</f>
        <v>-1213.4074595601728</v>
      </c>
      <c r="AI381">
        <f>ABS(Table6[[#This Row],[Res_1]])/Table6[[#This Row],[sales]]</f>
        <v>0.62730301937740807</v>
      </c>
      <c r="AJ381" s="9">
        <f>'[1]2'!J$20+'[1]2'!J$21*Table6[[#This Row],[Radio_State]]</f>
        <v>2916.592888780232</v>
      </c>
      <c r="AK381" s="9">
        <f>Table6[[#This Row],[sales]]-Table6[[#This Row],[ Pred_2 ]]</f>
        <v>-982.26861155219058</v>
      </c>
      <c r="AL381">
        <f>ABS(Table6[[#This Row],[ Res_2 ]])/Table6[[#This Row],[sales]]</f>
        <v>0.50780968998632325</v>
      </c>
      <c r="AM381" s="10">
        <f>'[1]3'!J$20+'[1]3'!J$21*Data!O381</f>
        <v>2591.8521090548629</v>
      </c>
      <c r="AN381" s="9">
        <f>Table6[[#This Row],[sales]]-Table6[[#This Row],[Pred_3]]</f>
        <v>-657.52783182682151</v>
      </c>
      <c r="AO381" s="9">
        <f>ABS(Table6[[#This Row],[Res_3]])/Table6[[#This Row],[sales]]</f>
        <v>0.33992637096458478</v>
      </c>
      <c r="AP381" s="9">
        <f>'[1]4'!L$21+'[1]4'!L$27*Table6[[#This Row],[TV_State]]+'[1]4'!L$22*Table6[[#This Row],[NJ_DUM]]+'[1]4'!L$23*Table6[[#This Row],[NY_DUM]]+'[1]4'!L$24*Table6[[#This Row],[PA_DUM]]+'[1]4'!L$25*Table6[[#This Row],[CT_DUM]]+'[1]4'!L$26*Table6[[#This Row],[DL_DUM]]</f>
        <v>645.60263503468946</v>
      </c>
      <c r="AQ381" s="9">
        <f>Table6[[#This Row],[sales]]-Table6[[#This Row],[Pred_4]]</f>
        <v>1288.721642193352</v>
      </c>
      <c r="AR381">
        <f>ABS(Table6[[#This Row],[Res_4]]/Table6[[#This Row],[sales]])</f>
        <v>0.66623867433444928</v>
      </c>
      <c r="AS381" s="9">
        <f>'[1]5'!L$20+'[1]5'!L$26*Table6[[#This Row],[Radio_State]]+'[1]5'!L$21*Table6[[#This Row],[NJ_DUM]]+'[1]5'!L$22*Table6[[#This Row],[NY_DUM]]+'[1]5'!L$23*Table6[[#This Row],[PA_DUM]]+'[1]5'!L$24*Table6[[#This Row],[CT_DUM]]+'[1]5'!L$25*Table6[[#This Row],[DL_DUM]]</f>
        <v>678.84235279769359</v>
      </c>
      <c r="AT381" s="9">
        <f>Table6[[#This Row],[sales]]-Table6[[#This Row],[Pred_5]]</f>
        <v>1255.4819244303478</v>
      </c>
      <c r="AU381" s="9">
        <f>ABS(Table6[[#This Row],[Red_5]]/Table6[[#This Row],[sales]])</f>
        <v>0.64905452473020708</v>
      </c>
      <c r="AV381" s="9">
        <f>'[1]6'!L$20+'[1]6'!L$26*Table6[[#This Row],[Online]]+'[1]6'!L$21*Table6[[#This Row],[NJ_DUM]]+'[1]6'!L$22*Table6[[#This Row],[NY_DUM]]+'[1]6'!L$23*Table6[[#This Row],[PA_DUM]]+'[1]6'!L$24*Table6[[#This Row],[CT_DUM]]+'[1]6'!L$25*Table6[[#This Row],[DL_DUM]]</f>
        <v>590.02594844726696</v>
      </c>
      <c r="AW381" s="9">
        <f>Table6[[#This Row],[sales]]-Table6[[#This Row],[Pred_6]]</f>
        <v>1344.2983287807745</v>
      </c>
      <c r="AX381" s="9">
        <f>ABS(Table6[[#This Row],[Red_6]]/Table6[[#This Row],[sales]])</f>
        <v>0.69497050965374008</v>
      </c>
      <c r="AY381" s="9">
        <f>'[1]7'!L$21+'[1]7'!L$27*Table6[[#This Row],[LNTV]]+'[1]7'!L$22*Table6[[#This Row],[NJ_DUM]]+'[1]7'!L$23*Table6[[#This Row],[NY_DUM]]+'[1]7'!L$24*Table6[[#This Row],[PA_DUM]]+'[1]7'!L$25*Table6[[#This Row],[CT_DUM]]+'[1]7'!L$26*Table6[[#This Row],[DL_DUM]]</f>
        <v>5.9781613175657693</v>
      </c>
      <c r="AZ381" s="9">
        <f>Table6[[#This Row],[sales]]-Table6[[#This Row],[Pred_7]]</f>
        <v>1928.3461159104756</v>
      </c>
      <c r="BA381" s="9">
        <f>ABS(Table6[[#This Row],[Red_7]]/Table6[[#This Row],[sales]])</f>
        <v>0.99690943168736279</v>
      </c>
      <c r="BB381" s="9">
        <f>'[1]8'!O$22+'[1]8'!O$28*Table6[[#This Row],[LNRADIOLING]]+'[1]8'!O$23*Table6[[#This Row],[DL_DUM]]+'[1]8'!O$24*Table6[[#This Row],[CT_DUM]]+'[1]8'!O$25*Table6[[#This Row],[PA_DUM]]+'[1]8'!O$26*Table6[[#This Row],[NY_DUM]]+'[1]8'!O$27*Table6[[#This Row],[NJ_DUM]]</f>
        <v>8.296244307134625</v>
      </c>
      <c r="BC381" s="9">
        <f>Table6[[#This Row],[sales]]-Table6[[#This Row],[Pred_8]]</f>
        <v>1926.0280329209068</v>
      </c>
      <c r="BD381" s="9">
        <f>ABS(Table6[[#This Row],[Red_8]]/Table6[[#This Row],[sales]])</f>
        <v>0.99571103749004097</v>
      </c>
      <c r="BE381" s="9">
        <f>'[1]9'!M$19+'[1]9'!M$21*Table6[[#This Row],[LNONLINE]]+'[1]9'!M$20*Table6[[#This Row],[DL_DUM]]+'[1]9'!M$22*Table6[[#This Row],[CT_DUM]]+'[1]9'!M$23*Table6[[#This Row],[PA_DUM]]+'[1]9'!M$24*Table6[[#This Row],[NY_DUM]]+'[1]9'!M$25*Table6[[#This Row],[NJ_DUM]]</f>
        <v>8.1478722032282569</v>
      </c>
      <c r="BF381" s="9">
        <f>Table6[[#This Row],[sales]]-Table6[[#This Row],[Pred_9]]</f>
        <v>1926.1764050248132</v>
      </c>
      <c r="BG381" s="9">
        <f>ABS(Table6[[#This Row],[Red_9]]/Table6[[#This Row],[sales]])</f>
        <v>0.99578774236608125</v>
      </c>
      <c r="BH381" s="9">
        <f>'[1]10'!P$22+'[1]10'!P$30*Table6[[#This Row],[LNTV]]+'[1]10'!P$29*Table6[[#This Row],[LNRADIOLING]]+'[1]10'!P$24*Table6[[#This Row],[LNONLINELING]]+'[1]10'!P$23*Table6[[#This Row],[DL_DUM]]+'[1]10'!P$25*Table6[[#This Row],[CT_DUM]]+'[1]10'!P$26*Table6[[#This Row],[PA_DUM]]+'[1]10'!P$27*Table6[[#This Row],[NY_DUM]]+'[1]10'!P$28*Table6[[#This Row],[NJ_DUM]]</f>
        <v>8.1056552131061927</v>
      </c>
      <c r="BI381" s="9">
        <f>Table6[[#This Row],[sales]]-Table6[[#This Row],[Pred_10]]</f>
        <v>1926.2186220149351</v>
      </c>
      <c r="BJ381" s="45">
        <f>ABS(Table6[[#This Row],[Red_10]]/Table6[[#This Row],[sales]])</f>
        <v>0.99580956755362549</v>
      </c>
      <c r="BK381" s="9">
        <f>'[1]11'!P$32+'[1]11'!P$40*Table6[[#This Row],[LNONLINELING]]+'[1]11'!P$39*Table6[[#This Row],[LNRADIOLING]]+'[1]11'!P$38*Table6[[#This Row],[LNTVLING]]+'[1]11'!P$33*Table6[[#This Row],[DL_DUM]]+'[1]11'!P$34*Table6[[#This Row],[CT_DUM]]+'[1]11'!P$35*Table6[[#This Row],[PA_DUM]]+'[1]11'!P$36*Table6[[#This Row],[NY_DUM]]+'[1]11'!P$37*Table6[[#This Row],[NJ_DUM]]</f>
        <v>8.0451769024956512</v>
      </c>
      <c r="BL381" s="9">
        <f>Table6[[#This Row],[sales]]-Table6[[#This Row],[ Pred_11]]</f>
        <v>1926.2791003255459</v>
      </c>
      <c r="BM381" s="47">
        <f>ABS(Table6[[#This Row],[ Red_11]]/Table6[[#This Row],[sales]])</f>
        <v>0.99584083341288332</v>
      </c>
      <c r="BN381" s="9">
        <f>'[1]12'!K$22+'[1]12'!K$28*Table6[[#This Row],[COMBINE LN LING]]+'[1]12'!K$23*Table6[[#This Row],[DL_DUM]]+'[1]12'!K$24*Table6[[#This Row],[CT_DUM]]+'[1]12'!K$25*Table6[[#This Row],[PA_DUM]]+'[1]12'!K$26*Table6[[#This Row],[NY_DUM]]+'[1]12'!K$27*Table6[[#This Row],[NJ_DUM]]</f>
        <v>8.2627507816323593</v>
      </c>
      <c r="BO381" s="9">
        <f>Table6[[#This Row],[sales]]-Table6[[#This Row],[ Pred_12]]</f>
        <v>1926.0615264464091</v>
      </c>
      <c r="BP381" s="47">
        <f>ABS(Table6[[#This Row],[ Red_12]]/Table6[[#This Row],[sales]])</f>
        <v>0.99572835285225636</v>
      </c>
      <c r="BQ381">
        <f>LN(G381+'2019 Totals and Calculations'!C$18)</f>
        <v>7.6816217743623936</v>
      </c>
      <c r="BR381">
        <f>LN(Table6[[#This Row],[PROF RADIO]]+'2019 Totals and Calculations'!D$18)</f>
        <v>5.8109700029745053</v>
      </c>
      <c r="BS381">
        <f>LN(Table6[[#This Row],[ONLINE LINGERING]]+'2019 Totals and Calculations'!E$18)</f>
        <v>5.1952120598979104</v>
      </c>
      <c r="BT381">
        <f>MONTH(Table6[[#This Row],[Date]])</f>
        <v>4</v>
      </c>
      <c r="BU381">
        <f t="shared" si="148"/>
        <v>0</v>
      </c>
      <c r="BV381">
        <f t="shared" si="149"/>
        <v>0</v>
      </c>
      <c r="BW381">
        <f t="shared" si="150"/>
        <v>0</v>
      </c>
      <c r="BX381">
        <f t="shared" si="151"/>
        <v>1</v>
      </c>
      <c r="BY381">
        <f t="shared" si="152"/>
        <v>0</v>
      </c>
      <c r="BZ381">
        <f t="shared" si="153"/>
        <v>0</v>
      </c>
      <c r="CA381">
        <f t="shared" si="154"/>
        <v>0</v>
      </c>
      <c r="CB381">
        <f t="shared" si="155"/>
        <v>0</v>
      </c>
      <c r="CC381">
        <f t="shared" si="156"/>
        <v>0</v>
      </c>
      <c r="CD381">
        <f t="shared" si="157"/>
        <v>0</v>
      </c>
      <c r="CE381">
        <f t="shared" si="158"/>
        <v>0</v>
      </c>
      <c r="CF381">
        <f t="shared" si="159"/>
        <v>0</v>
      </c>
      <c r="CG381">
        <f t="shared" si="160"/>
        <v>66</v>
      </c>
      <c r="CH38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2434.189040239346</v>
      </c>
      <c r="CI381" s="79">
        <f>Table6[[#This Row],[sales]]-CH381</f>
        <v>-499.8647630113046</v>
      </c>
      <c r="CJ381">
        <f>ABS(Table6[[#This Row],[sales]]-CH381)/Table6[[#This Row],[sales]]</f>
        <v>0.25841828533922417</v>
      </c>
      <c r="CK38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2381.3593409180494</v>
      </c>
      <c r="CL381" s="79">
        <f>Table6[[#This Row],[sales]]-CK381</f>
        <v>-447.03506369000797</v>
      </c>
      <c r="CM381">
        <f>ABS(Table6[[#This Row],[sales]]-CK381)/Table6[[#This Row],[sales]]</f>
        <v>0.23110657760581169</v>
      </c>
      <c r="CN38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2153.6439603584281</v>
      </c>
      <c r="CO381" s="79">
        <f>Table6[[#This Row],[sales]]-CN381</f>
        <v>-219.31968313038669</v>
      </c>
      <c r="CP381">
        <f>ABS(Table6[[#This Row],[sales]]-CN381)/Table6[[#This Row],[sales]]</f>
        <v>0.11338310008944309</v>
      </c>
      <c r="CQ38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2211.3261798798794</v>
      </c>
      <c r="CR381" s="79">
        <f>Table6[[#This Row],[sales]]-CQ381</f>
        <v>-277.00190265183801</v>
      </c>
      <c r="CS381">
        <f>ABS(Table6[[#This Row],[sales]]-CQ381)/Table6[[#This Row],[sales]]</f>
        <v>0.14320344624366294</v>
      </c>
    </row>
    <row r="382" spans="1:97" x14ac:dyDescent="0.2">
      <c r="A382">
        <v>381</v>
      </c>
      <c r="B382" t="s">
        <v>480</v>
      </c>
      <c r="C382" s="5">
        <v>43198</v>
      </c>
      <c r="D382" s="6">
        <v>1867.1192449480254</v>
      </c>
      <c r="E382" s="8">
        <f>YEAR(Table6[[#This Row],[Date]])</f>
        <v>2018</v>
      </c>
      <c r="F382" s="6">
        <f>Table6[[#This Row],[TV_State]]+Table6[[#This Row],[Radio_State]]+Table6[[#This Row],[Online]]</f>
        <v>2282.0346327142533</v>
      </c>
      <c r="G382" s="6">
        <f t="shared" si="135"/>
        <v>1824.9585151178208</v>
      </c>
      <c r="H382" s="6">
        <f>LN(Table6[[#This Row],[PROF TV LING]])</f>
        <v>7.5093125343159386</v>
      </c>
      <c r="I382" s="6">
        <f t="shared" si="136"/>
        <v>7.5321520113189644</v>
      </c>
      <c r="J382" s="6">
        <v>276.6102585108186</v>
      </c>
      <c r="K382" s="6">
        <f t="shared" si="141"/>
        <v>273.89839323130087</v>
      </c>
      <c r="L382" s="6">
        <f>0.5*J381+0.5*Table6[[#This Row],[Radio_State]]</f>
        <v>275.2409007954185</v>
      </c>
      <c r="M382" s="6">
        <f>LN(Table6[[#This Row],[RADIO LINGERING ]])</f>
        <v>5.6176467170923976</v>
      </c>
      <c r="N382" s="6">
        <f t="shared" si="137"/>
        <v>5.6226095064345261</v>
      </c>
      <c r="O382" s="6">
        <v>138.3051292554093</v>
      </c>
      <c r="P382" s="6">
        <f t="shared" si="138"/>
        <v>137.72074138532321</v>
      </c>
      <c r="Q382" s="6">
        <f>0.3*O381+0.7*Table6[[#This Row],[Online]]</f>
        <v>137.89432194078927</v>
      </c>
      <c r="R382" s="6">
        <f>LN(Table6[[#This Row],[ONLINE LINGERING]])</f>
        <v>4.9264876087578378</v>
      </c>
      <c r="S382" s="6">
        <f t="shared" si="139"/>
        <v>4.9294623258745807</v>
      </c>
      <c r="T382" s="6">
        <v>1944.1777923072491</v>
      </c>
      <c r="U382" s="6">
        <f t="shared" si="140"/>
        <v>7.5725944377866261</v>
      </c>
      <c r="V382" s="8">
        <f>YEAR(Table6[[#This Row],[Date]])</f>
        <v>2018</v>
      </c>
      <c r="W382" s="8">
        <f>WEEKNUM(Table6[[#This Row],[Date]])</f>
        <v>15</v>
      </c>
      <c r="X382" t="s">
        <v>547</v>
      </c>
      <c r="Y382" s="9">
        <f>Table6[[#This Row],[LNTVLING]]+Table6[[#This Row],[LNRADIOLING]]+Table6[[#This Row],[LNONLINELING]]</f>
        <v>18.053446860166176</v>
      </c>
      <c r="Z382">
        <f t="shared" si="161"/>
        <v>1</v>
      </c>
      <c r="AA382">
        <f t="shared" si="142"/>
        <v>0</v>
      </c>
      <c r="AB382">
        <f t="shared" si="143"/>
        <v>0</v>
      </c>
      <c r="AC382">
        <f t="shared" si="144"/>
        <v>1</v>
      </c>
      <c r="AD382">
        <f t="shared" si="145"/>
        <v>0</v>
      </c>
      <c r="AE382">
        <f t="shared" si="146"/>
        <v>0</v>
      </c>
      <c r="AF382">
        <f t="shared" si="147"/>
        <v>0</v>
      </c>
      <c r="AG382" s="9">
        <f>'[1]1'!J$20+'[1]1'!J$21*Table6[[#This Row],[TV_State]]</f>
        <v>3165.9117287015333</v>
      </c>
      <c r="AH382" s="9">
        <f>Table6[[#This Row],[sales]]-Table6[[#This Row],[Pred_1]]</f>
        <v>-1221.7339363942842</v>
      </c>
      <c r="AI382">
        <f>ABS(Table6[[#This Row],[Res_1]])/Table6[[#This Row],[sales]]</f>
        <v>0.6284064869110525</v>
      </c>
      <c r="AJ382" s="9">
        <f>'[1]2'!J$20+'[1]2'!J$21*Table6[[#This Row],[Radio_State]]</f>
        <v>2928.6159996280594</v>
      </c>
      <c r="AK382" s="9">
        <f>Table6[[#This Row],[sales]]-Table6[[#This Row],[ Pred_2 ]]</f>
        <v>-984.43820732081031</v>
      </c>
      <c r="AL382">
        <f>ABS(Table6[[#This Row],[ Res_2 ]])/Table6[[#This Row],[sales]]</f>
        <v>0.50635194539102835</v>
      </c>
      <c r="AM382" s="10">
        <f>'[1]3'!J$20+'[1]3'!J$21*Data!O382</f>
        <v>2599.7633283281634</v>
      </c>
      <c r="AN382" s="9">
        <f>Table6[[#This Row],[sales]]-Table6[[#This Row],[Pred_3]]</f>
        <v>-655.58553602091433</v>
      </c>
      <c r="AO382" s="9">
        <f>ABS(Table6[[#This Row],[Res_3]])/Table6[[#This Row],[sales]]</f>
        <v>0.33720451833929216</v>
      </c>
      <c r="AP382" s="9">
        <f>'[1]4'!L$21+'[1]4'!L$27*Table6[[#This Row],[TV_State]]+'[1]4'!L$22*Table6[[#This Row],[NJ_DUM]]+'[1]4'!L$23*Table6[[#This Row],[NY_DUM]]+'[1]4'!L$24*Table6[[#This Row],[PA_DUM]]+'[1]4'!L$25*Table6[[#This Row],[CT_DUM]]+'[1]4'!L$26*Table6[[#This Row],[DL_DUM]]</f>
        <v>649.68036144157827</v>
      </c>
      <c r="AQ382" s="9">
        <f>Table6[[#This Row],[sales]]-Table6[[#This Row],[Pred_4]]</f>
        <v>1294.4974308656708</v>
      </c>
      <c r="AR382">
        <f>ABS(Table6[[#This Row],[Res_4]]/Table6[[#This Row],[sales]])</f>
        <v>0.66583284511723007</v>
      </c>
      <c r="AS382" s="9">
        <f>'[1]5'!L$20+'[1]5'!L$26*Table6[[#This Row],[Radio_State]]+'[1]5'!L$21*Table6[[#This Row],[NJ_DUM]]+'[1]5'!L$22*Table6[[#This Row],[NY_DUM]]+'[1]5'!L$23*Table6[[#This Row],[PA_DUM]]+'[1]5'!L$24*Table6[[#This Row],[CT_DUM]]+'[1]5'!L$25*Table6[[#This Row],[DL_DUM]]</f>
        <v>683.6668610424</v>
      </c>
      <c r="AT382" s="9">
        <f>Table6[[#This Row],[sales]]-Table6[[#This Row],[Pred_5]]</f>
        <v>1260.5109312648492</v>
      </c>
      <c r="AU382" s="9">
        <f>ABS(Table6[[#This Row],[Red_5]]/Table6[[#This Row],[sales]])</f>
        <v>0.64835167660717918</v>
      </c>
      <c r="AV382" s="9">
        <f>'[1]6'!L$20+'[1]6'!L$26*Table6[[#This Row],[Online]]+'[1]6'!L$21*Table6[[#This Row],[NJ_DUM]]+'[1]6'!L$22*Table6[[#This Row],[NY_DUM]]+'[1]6'!L$23*Table6[[#This Row],[PA_DUM]]+'[1]6'!L$24*Table6[[#This Row],[CT_DUM]]+'[1]6'!L$25*Table6[[#This Row],[DL_DUM]]</f>
        <v>595.98574594360423</v>
      </c>
      <c r="AW382" s="9">
        <f>Table6[[#This Row],[sales]]-Table6[[#This Row],[Pred_6]]</f>
        <v>1348.1920463636447</v>
      </c>
      <c r="AX382" s="9">
        <f>ABS(Table6[[#This Row],[Red_6]]/Table6[[#This Row],[sales]])</f>
        <v>0.69345100622905509</v>
      </c>
      <c r="AY382" s="9">
        <f>'[1]7'!L$21+'[1]7'!L$27*Table6[[#This Row],[LNTV]]+'[1]7'!L$22*Table6[[#This Row],[NJ_DUM]]+'[1]7'!L$23*Table6[[#This Row],[NY_DUM]]+'[1]7'!L$24*Table6[[#This Row],[PA_DUM]]+'[1]7'!L$25*Table6[[#This Row],[CT_DUM]]+'[1]7'!L$26*Table6[[#This Row],[DL_DUM]]</f>
        <v>5.9792626648557698</v>
      </c>
      <c r="AZ382" s="9">
        <f>Table6[[#This Row],[sales]]-Table6[[#This Row],[Pred_7]]</f>
        <v>1938.1985296423934</v>
      </c>
      <c r="BA382" s="9">
        <f>ABS(Table6[[#This Row],[Red_7]]/Table6[[#This Row],[sales]])</f>
        <v>0.99692452887358629</v>
      </c>
      <c r="BB382" s="9">
        <f>'[1]8'!O$22+'[1]8'!O$28*Table6[[#This Row],[LNRADIOLING]]+'[1]8'!O$23*Table6[[#This Row],[DL_DUM]]+'[1]8'!O$24*Table6[[#This Row],[CT_DUM]]+'[1]8'!O$25*Table6[[#This Row],[PA_DUM]]+'[1]8'!O$26*Table6[[#This Row],[NY_DUM]]+'[1]8'!O$27*Table6[[#This Row],[NJ_DUM]]</f>
        <v>8.2969541731384009</v>
      </c>
      <c r="BC382" s="9">
        <f>Table6[[#This Row],[sales]]-Table6[[#This Row],[Pred_8]]</f>
        <v>1935.8808381341107</v>
      </c>
      <c r="BD382" s="9">
        <f>ABS(Table6[[#This Row],[Red_8]]/Table6[[#This Row],[sales]])</f>
        <v>0.99573240975904165</v>
      </c>
      <c r="BE382" s="9">
        <f>'[1]9'!M$19+'[1]9'!M$21*Table6[[#This Row],[LNONLINE]]+'[1]9'!M$20*Table6[[#This Row],[DL_DUM]]+'[1]9'!M$22*Table6[[#This Row],[CT_DUM]]+'[1]9'!M$23*Table6[[#This Row],[PA_DUM]]+'[1]9'!M$24*Table6[[#This Row],[NY_DUM]]+'[1]9'!M$25*Table6[[#This Row],[NJ_DUM]]</f>
        <v>8.1510226515595878</v>
      </c>
      <c r="BF382" s="9">
        <f>Table6[[#This Row],[sales]]-Table6[[#This Row],[Pred_9]]</f>
        <v>1936.0267696556896</v>
      </c>
      <c r="BG382" s="9">
        <f>ABS(Table6[[#This Row],[Red_9]]/Table6[[#This Row],[sales]])</f>
        <v>0.99580747054934404</v>
      </c>
      <c r="BH382" s="9">
        <f>'[1]10'!P$22+'[1]10'!P$30*Table6[[#This Row],[LNTV]]+'[1]10'!P$29*Table6[[#This Row],[LNRADIOLING]]+'[1]10'!P$24*Table6[[#This Row],[LNONLINELING]]+'[1]10'!P$23*Table6[[#This Row],[DL_DUM]]+'[1]10'!P$25*Table6[[#This Row],[CT_DUM]]+'[1]10'!P$26*Table6[[#This Row],[PA_DUM]]+'[1]10'!P$27*Table6[[#This Row],[NY_DUM]]+'[1]10'!P$28*Table6[[#This Row],[NJ_DUM]]</f>
        <v>8.1074662963824107</v>
      </c>
      <c r="BI382" s="9">
        <f>Table6[[#This Row],[sales]]-Table6[[#This Row],[Pred_10]]</f>
        <v>1936.0703260108667</v>
      </c>
      <c r="BJ382" s="45">
        <f>ABS(Table6[[#This Row],[Red_10]]/Table6[[#This Row],[sales]])</f>
        <v>0.99582987403288825</v>
      </c>
      <c r="BK382" s="9">
        <f>'[1]11'!P$32+'[1]11'!P$40*Table6[[#This Row],[LNONLINELING]]+'[1]11'!P$39*Table6[[#This Row],[LNRADIOLING]]+'[1]11'!P$38*Table6[[#This Row],[LNTVLING]]+'[1]11'!P$33*Table6[[#This Row],[DL_DUM]]+'[1]11'!P$34*Table6[[#This Row],[CT_DUM]]+'[1]11'!P$35*Table6[[#This Row],[PA_DUM]]+'[1]11'!P$36*Table6[[#This Row],[NY_DUM]]+'[1]11'!P$37*Table6[[#This Row],[NJ_DUM]]</f>
        <v>8.0463023012844683</v>
      </c>
      <c r="BL382" s="9">
        <f>Table6[[#This Row],[sales]]-Table6[[#This Row],[ Pred_11]]</f>
        <v>1936.1314900059647</v>
      </c>
      <c r="BM382" s="47">
        <f>ABS(Table6[[#This Row],[ Red_11]]/Table6[[#This Row],[sales]])</f>
        <v>0.99586133411608646</v>
      </c>
      <c r="BN382" s="9">
        <f>'[1]12'!K$22+'[1]12'!K$28*Table6[[#This Row],[COMBINE LN LING]]+'[1]12'!K$23*Table6[[#This Row],[DL_DUM]]+'[1]12'!K$24*Table6[[#This Row],[CT_DUM]]+'[1]12'!K$25*Table6[[#This Row],[PA_DUM]]+'[1]12'!K$26*Table6[[#This Row],[NY_DUM]]+'[1]12'!K$27*Table6[[#This Row],[NJ_DUM]]</f>
        <v>8.265623517401341</v>
      </c>
      <c r="BO382" s="9">
        <f>Table6[[#This Row],[sales]]-Table6[[#This Row],[ Pred_12]]</f>
        <v>1935.9121687898478</v>
      </c>
      <c r="BP382" s="47">
        <f>ABS(Table6[[#This Row],[ Red_12]]/Table6[[#This Row],[sales]])</f>
        <v>0.99574852487765941</v>
      </c>
      <c r="BQ382">
        <f>LN(G382+'2019 Totals and Calculations'!C$18)</f>
        <v>7.689921083994804</v>
      </c>
      <c r="BR382">
        <f>LN(Table6[[#This Row],[PROF RADIO]]+'2019 Totals and Calculations'!D$18)</f>
        <v>5.8190579527234689</v>
      </c>
      <c r="BS382">
        <f>LN(Table6[[#This Row],[ONLINE LINGERING]]+'2019 Totals and Calculations'!E$18)</f>
        <v>5.2027514271445865</v>
      </c>
      <c r="BT382">
        <f>MONTH(Table6[[#This Row],[Date]])</f>
        <v>4</v>
      </c>
      <c r="BU382">
        <f t="shared" si="148"/>
        <v>0</v>
      </c>
      <c r="BV382">
        <f t="shared" si="149"/>
        <v>0</v>
      </c>
      <c r="BW382">
        <f t="shared" si="150"/>
        <v>0</v>
      </c>
      <c r="BX382">
        <f t="shared" si="151"/>
        <v>1</v>
      </c>
      <c r="BY382">
        <f t="shared" si="152"/>
        <v>0</v>
      </c>
      <c r="BZ382">
        <f t="shared" si="153"/>
        <v>0</v>
      </c>
      <c r="CA382">
        <f t="shared" si="154"/>
        <v>0</v>
      </c>
      <c r="CB382">
        <f t="shared" si="155"/>
        <v>0</v>
      </c>
      <c r="CC382">
        <f t="shared" si="156"/>
        <v>0</v>
      </c>
      <c r="CD382">
        <f t="shared" si="157"/>
        <v>0</v>
      </c>
      <c r="CE382">
        <f t="shared" si="158"/>
        <v>0</v>
      </c>
      <c r="CF382">
        <f t="shared" si="159"/>
        <v>0</v>
      </c>
      <c r="CG382">
        <f t="shared" si="160"/>
        <v>67</v>
      </c>
      <c r="CH38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2446.8233050793692</v>
      </c>
      <c r="CI382" s="79">
        <f>Table6[[#This Row],[sales]]-CH382</f>
        <v>-502.64551277212013</v>
      </c>
      <c r="CJ382">
        <f>ABS(Table6[[#This Row],[sales]]-CH382)/Table6[[#This Row],[sales]]</f>
        <v>0.25853886139477322</v>
      </c>
      <c r="CK38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2392.6866524822349</v>
      </c>
      <c r="CL382" s="79">
        <f>Table6[[#This Row],[sales]]-CK382</f>
        <v>-448.50886017498578</v>
      </c>
      <c r="CM382">
        <f>ABS(Table6[[#This Row],[sales]]-CK382)/Table6[[#This Row],[sales]]</f>
        <v>0.23069333573794132</v>
      </c>
      <c r="CN38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2164.0410815003042</v>
      </c>
      <c r="CO382" s="79">
        <f>Table6[[#This Row],[sales]]-CN382</f>
        <v>-219.86328919305515</v>
      </c>
      <c r="CP382">
        <f>ABS(Table6[[#This Row],[sales]]-CN382)/Table6[[#This Row],[sales]]</f>
        <v>0.11308805710208882</v>
      </c>
      <c r="CQ38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2226.630655151544</v>
      </c>
      <c r="CR382" s="79">
        <f>Table6[[#This Row],[sales]]-CQ382</f>
        <v>-282.45286284429494</v>
      </c>
      <c r="CS382">
        <f>ABS(Table6[[#This Row],[sales]]-CQ382)/Table6[[#This Row],[sales]]</f>
        <v>0.14528139554001107</v>
      </c>
    </row>
    <row r="383" spans="1:97" x14ac:dyDescent="0.2">
      <c r="A383">
        <v>382</v>
      </c>
      <c r="B383" t="s">
        <v>480</v>
      </c>
      <c r="C383" s="5">
        <v>43205</v>
      </c>
      <c r="D383" s="6">
        <v>1885.7904373975061</v>
      </c>
      <c r="E383" s="8">
        <f>YEAR(Table6[[#This Row],[Date]])</f>
        <v>2018</v>
      </c>
      <c r="F383" s="6">
        <f>Table6[[#This Row],[TV_State]]+Table6[[#This Row],[Radio_State]]+Table6[[#This Row],[Online]]</f>
        <v>2304.8549790413963</v>
      </c>
      <c r="G383" s="6">
        <f t="shared" si="135"/>
        <v>1843.2080918017264</v>
      </c>
      <c r="H383" s="6">
        <f>LN(Table6[[#This Row],[PROF TV LING]])</f>
        <v>7.5192628605753375</v>
      </c>
      <c r="I383" s="6">
        <f t="shared" si="136"/>
        <v>7.5421023421721332</v>
      </c>
      <c r="J383" s="6">
        <v>279.37636109592682</v>
      </c>
      <c r="K383" s="6">
        <f t="shared" si="141"/>
        <v>276.63737716361385</v>
      </c>
      <c r="L383" s="6">
        <f>0.5*J382+0.5*Table6[[#This Row],[Radio_State]]</f>
        <v>277.99330980337271</v>
      </c>
      <c r="M383" s="6">
        <f>LN(Table6[[#This Row],[RADIO LINGERING ]])</f>
        <v>5.6275970479455655</v>
      </c>
      <c r="N383" s="6">
        <f t="shared" si="137"/>
        <v>5.6325598372876948</v>
      </c>
      <c r="O383" s="6">
        <v>139.68818054796341</v>
      </c>
      <c r="P383" s="6">
        <f t="shared" si="138"/>
        <v>139.09794879917135</v>
      </c>
      <c r="Q383" s="6">
        <f>0.3*O382+0.7*Table6[[#This Row],[Online]]</f>
        <v>139.27326516019718</v>
      </c>
      <c r="R383" s="6">
        <f>LN(Table6[[#This Row],[ONLINE LINGERING]])</f>
        <v>4.9364379396110065</v>
      </c>
      <c r="S383" s="6">
        <f t="shared" si="139"/>
        <v>4.9394126567277494</v>
      </c>
      <c r="T383" s="6">
        <v>2071.2407951061882</v>
      </c>
      <c r="U383" s="6">
        <f t="shared" si="140"/>
        <v>7.6359031246059432</v>
      </c>
      <c r="V383" s="8">
        <f>YEAR(Table6[[#This Row],[Date]])</f>
        <v>2018</v>
      </c>
      <c r="W383" s="8">
        <f>WEEKNUM(Table6[[#This Row],[Date]])</f>
        <v>16</v>
      </c>
      <c r="X383" t="s">
        <v>548</v>
      </c>
      <c r="Y383" s="9">
        <f>Table6[[#This Row],[LNTVLING]]+Table6[[#This Row],[LNRADIOLING]]+Table6[[#This Row],[LNONLINELING]]</f>
        <v>18.08329784813191</v>
      </c>
      <c r="Z383">
        <f t="shared" si="161"/>
        <v>1</v>
      </c>
      <c r="AA383">
        <f t="shared" si="142"/>
        <v>0</v>
      </c>
      <c r="AB383">
        <f t="shared" si="143"/>
        <v>0</v>
      </c>
      <c r="AC383">
        <f t="shared" si="144"/>
        <v>1</v>
      </c>
      <c r="AD383">
        <f t="shared" si="145"/>
        <v>0</v>
      </c>
      <c r="AE383">
        <f t="shared" si="146"/>
        <v>0</v>
      </c>
      <c r="AF383">
        <f t="shared" si="147"/>
        <v>0</v>
      </c>
      <c r="AG383" s="9">
        <f>'[1]1'!J$20+'[1]1'!J$21*Table6[[#This Row],[TV_State]]</f>
        <v>3184.2735205339859</v>
      </c>
      <c r="AH383" s="9">
        <f>Table6[[#This Row],[sales]]-Table6[[#This Row],[Pred_1]]</f>
        <v>-1113.0327254277977</v>
      </c>
      <c r="AI383">
        <f>ABS(Table6[[#This Row],[Res_1]])/Table6[[#This Row],[sales]]</f>
        <v>0.53737485668378548</v>
      </c>
      <c r="AJ383" s="9">
        <f>'[1]2'!J$20+'[1]2'!J$21*Table6[[#This Row],[Radio_State]]</f>
        <v>2940.7593415843648</v>
      </c>
      <c r="AK383" s="9">
        <f>Table6[[#This Row],[sales]]-Table6[[#This Row],[ Pred_2 ]]</f>
        <v>-869.51854647817663</v>
      </c>
      <c r="AL383">
        <f>ABS(Table6[[#This Row],[ Res_2 ]])/Table6[[#This Row],[sales]]</f>
        <v>0.41980562981022118</v>
      </c>
      <c r="AM383" s="10">
        <f>'[1]3'!J$20+'[1]3'!J$21*Data!O383</f>
        <v>2607.7536597941967</v>
      </c>
      <c r="AN383" s="9">
        <f>Table6[[#This Row],[sales]]-Table6[[#This Row],[Pred_3]]</f>
        <v>-536.51286468800845</v>
      </c>
      <c r="AO383" s="9">
        <f>ABS(Table6[[#This Row],[Res_3]])/Table6[[#This Row],[sales]]</f>
        <v>0.2590296917459578</v>
      </c>
      <c r="AP383" s="9">
        <f>'[1]4'!L$21+'[1]4'!L$27*Table6[[#This Row],[TV_State]]+'[1]4'!L$22*Table6[[#This Row],[NJ_DUM]]+'[1]4'!L$23*Table6[[#This Row],[NY_DUM]]+'[1]4'!L$24*Table6[[#This Row],[PA_DUM]]+'[1]4'!L$25*Table6[[#This Row],[CT_DUM]]+'[1]4'!L$26*Table6[[#This Row],[DL_DUM]]</f>
        <v>653.79886511253585</v>
      </c>
      <c r="AQ383" s="9">
        <f>Table6[[#This Row],[sales]]-Table6[[#This Row],[Pred_4]]</f>
        <v>1417.4419299936524</v>
      </c>
      <c r="AR383">
        <f>ABS(Table6[[#This Row],[Res_4]]/Table6[[#This Row],[sales]])</f>
        <v>0.68434434728337956</v>
      </c>
      <c r="AS383" s="9">
        <f>'[1]5'!L$20+'[1]5'!L$26*Table6[[#This Row],[Radio_State]]+'[1]5'!L$21*Table6[[#This Row],[NJ_DUM]]+'[1]5'!L$22*Table6[[#This Row],[NY_DUM]]+'[1]5'!L$23*Table6[[#This Row],[PA_DUM]]+'[1]5'!L$24*Table6[[#This Row],[CT_DUM]]+'[1]5'!L$25*Table6[[#This Row],[DL_DUM]]</f>
        <v>688.53961436955365</v>
      </c>
      <c r="AT383" s="9">
        <f>Table6[[#This Row],[sales]]-Table6[[#This Row],[Pred_5]]</f>
        <v>1382.7011807366346</v>
      </c>
      <c r="AU383" s="9">
        <f>ABS(Table6[[#This Row],[Red_5]]/Table6[[#This Row],[sales]])</f>
        <v>0.66757143061473267</v>
      </c>
      <c r="AV383" s="9">
        <f>'[1]6'!L$20+'[1]6'!L$26*Table6[[#This Row],[Online]]+'[1]6'!L$21*Table6[[#This Row],[NJ_DUM]]+'[1]6'!L$22*Table6[[#This Row],[NY_DUM]]+'[1]6'!L$23*Table6[[#This Row],[PA_DUM]]+'[1]6'!L$24*Table6[[#This Row],[CT_DUM]]+'[1]6'!L$25*Table6[[#This Row],[DL_DUM]]</f>
        <v>602.00514141490498</v>
      </c>
      <c r="AW383" s="9">
        <f>Table6[[#This Row],[sales]]-Table6[[#This Row],[Pred_6]]</f>
        <v>1469.2356536912832</v>
      </c>
      <c r="AX383" s="9">
        <f>ABS(Table6[[#This Row],[Red_6]]/Table6[[#This Row],[sales]])</f>
        <v>0.70935048071798845</v>
      </c>
      <c r="AY383" s="9">
        <f>'[1]7'!L$21+'[1]7'!L$27*Table6[[#This Row],[LNTV]]+'[1]7'!L$22*Table6[[#This Row],[NJ_DUM]]+'[1]7'!L$23*Table6[[#This Row],[NY_DUM]]+'[1]7'!L$24*Table6[[#This Row],[PA_DUM]]+'[1]7'!L$25*Table6[[#This Row],[CT_DUM]]+'[1]7'!L$26*Table6[[#This Row],[DL_DUM]]</f>
        <v>5.9803640121457704</v>
      </c>
      <c r="AZ383" s="9">
        <f>Table6[[#This Row],[sales]]-Table6[[#This Row],[Pred_7]]</f>
        <v>2065.2604310940424</v>
      </c>
      <c r="BA383" s="9">
        <f>ABS(Table6[[#This Row],[Red_7]]/Table6[[#This Row],[sales]])</f>
        <v>0.99711266597960224</v>
      </c>
      <c r="BB383" s="9">
        <f>'[1]8'!O$22+'[1]8'!O$28*Table6[[#This Row],[LNRADIOLING]]+'[1]8'!O$23*Table6[[#This Row],[DL_DUM]]+'[1]8'!O$24*Table6[[#This Row],[CT_DUM]]+'[1]8'!O$25*Table6[[#This Row],[PA_DUM]]+'[1]8'!O$26*Table6[[#This Row],[NY_DUM]]+'[1]8'!O$27*Table6[[#This Row],[NJ_DUM]]</f>
        <v>8.2976640391421768</v>
      </c>
      <c r="BC383" s="9">
        <f>Table6[[#This Row],[sales]]-Table6[[#This Row],[Pred_8]]</f>
        <v>2062.9431310670461</v>
      </c>
      <c r="BD383" s="9">
        <f>ABS(Table6[[#This Row],[Red_8]]/Table6[[#This Row],[sales]])</f>
        <v>0.99599386799509393</v>
      </c>
      <c r="BE383" s="9">
        <f>'[1]9'!M$19+'[1]9'!M$21*Table6[[#This Row],[LNONLINE]]+'[1]9'!M$20*Table6[[#This Row],[DL_DUM]]+'[1]9'!M$22*Table6[[#This Row],[CT_DUM]]+'[1]9'!M$23*Table6[[#This Row],[PA_DUM]]+'[1]9'!M$24*Table6[[#This Row],[NY_DUM]]+'[1]9'!M$25*Table6[[#This Row],[NJ_DUM]]</f>
        <v>8.1541730998909188</v>
      </c>
      <c r="BF383" s="9">
        <f>Table6[[#This Row],[sales]]-Table6[[#This Row],[Pred_9]]</f>
        <v>2063.0866220062971</v>
      </c>
      <c r="BG383" s="9">
        <f>ABS(Table6[[#This Row],[Red_9]]/Table6[[#This Row],[sales]])</f>
        <v>0.99606314576308208</v>
      </c>
      <c r="BH383" s="9">
        <f>'[1]10'!P$22+'[1]10'!P$30*Table6[[#This Row],[LNTV]]+'[1]10'!P$29*Table6[[#This Row],[LNRADIOLING]]+'[1]10'!P$24*Table6[[#This Row],[LNONLINELING]]+'[1]10'!P$23*Table6[[#This Row],[DL_DUM]]+'[1]10'!P$25*Table6[[#This Row],[CT_DUM]]+'[1]10'!P$26*Table6[[#This Row],[PA_DUM]]+'[1]10'!P$27*Table6[[#This Row],[NY_DUM]]+'[1]10'!P$28*Table6[[#This Row],[NJ_DUM]]</f>
        <v>8.1092773796586286</v>
      </c>
      <c r="BI383" s="9">
        <f>Table6[[#This Row],[sales]]-Table6[[#This Row],[Pred_10]]</f>
        <v>2063.1315177265296</v>
      </c>
      <c r="BJ383" s="45">
        <f>ABS(Table6[[#This Row],[Red_10]]/Table6[[#This Row],[sales]])</f>
        <v>0.99608482152397793</v>
      </c>
      <c r="BK383" s="9">
        <f>'[1]11'!P$32+'[1]11'!P$40*Table6[[#This Row],[LNONLINELING]]+'[1]11'!P$39*Table6[[#This Row],[LNRADIOLING]]+'[1]11'!P$38*Table6[[#This Row],[LNTVLING]]+'[1]11'!P$33*Table6[[#This Row],[DL_DUM]]+'[1]11'!P$34*Table6[[#This Row],[CT_DUM]]+'[1]11'!P$35*Table6[[#This Row],[PA_DUM]]+'[1]11'!P$36*Table6[[#This Row],[NY_DUM]]+'[1]11'!P$37*Table6[[#This Row],[NJ_DUM]]</f>
        <v>8.0474276997301306</v>
      </c>
      <c r="BL383" s="9">
        <f>Table6[[#This Row],[sales]]-Table6[[#This Row],[ Pred_11]]</f>
        <v>2063.193367406458</v>
      </c>
      <c r="BM383" s="47">
        <f>ABS(Table6[[#This Row],[ Red_11]]/Table6[[#This Row],[sales]])</f>
        <v>0.9961146826970847</v>
      </c>
      <c r="BN383" s="9">
        <f>'[1]12'!K$22+'[1]12'!K$28*Table6[[#This Row],[COMBINE LN LING]]+'[1]12'!K$23*Table6[[#This Row],[DL_DUM]]+'[1]12'!K$24*Table6[[#This Row],[CT_DUM]]+'[1]12'!K$25*Table6[[#This Row],[PA_DUM]]+'[1]12'!K$26*Table6[[#This Row],[NY_DUM]]+'[1]12'!K$27*Table6[[#This Row],[NJ_DUM]]</f>
        <v>8.2684962533661022</v>
      </c>
      <c r="BO383" s="9">
        <f>Table6[[#This Row],[sales]]-Table6[[#This Row],[ Pred_12]]</f>
        <v>2062.972298852822</v>
      </c>
      <c r="BP383" s="47">
        <f>ABS(Table6[[#This Row],[ Red_12]]/Table6[[#This Row],[sales]])</f>
        <v>0.99600795027169098</v>
      </c>
      <c r="BQ383">
        <f>LN(G383+'2019 Totals and Calculations'!C$18)</f>
        <v>7.6982340520842429</v>
      </c>
      <c r="BR383">
        <f>LN(Table6[[#This Row],[PROF RADIO]]+'2019 Totals and Calculations'!D$18)</f>
        <v>5.827160918433087</v>
      </c>
      <c r="BS383">
        <f>LN(Table6[[#This Row],[ONLINE LINGERING]]+'2019 Totals and Calculations'!E$18)</f>
        <v>5.2103089248641368</v>
      </c>
      <c r="BT383">
        <f>MONTH(Table6[[#This Row],[Date]])</f>
        <v>4</v>
      </c>
      <c r="BU383">
        <f t="shared" si="148"/>
        <v>0</v>
      </c>
      <c r="BV383">
        <f t="shared" si="149"/>
        <v>0</v>
      </c>
      <c r="BW383">
        <f t="shared" si="150"/>
        <v>0</v>
      </c>
      <c r="BX383">
        <f t="shared" si="151"/>
        <v>1</v>
      </c>
      <c r="BY383">
        <f t="shared" si="152"/>
        <v>0</v>
      </c>
      <c r="BZ383">
        <f t="shared" si="153"/>
        <v>0</v>
      </c>
      <c r="CA383">
        <f t="shared" si="154"/>
        <v>0</v>
      </c>
      <c r="CB383">
        <f t="shared" si="155"/>
        <v>0</v>
      </c>
      <c r="CC383">
        <f t="shared" si="156"/>
        <v>0</v>
      </c>
      <c r="CD383">
        <f t="shared" si="157"/>
        <v>0</v>
      </c>
      <c r="CE383">
        <f t="shared" si="158"/>
        <v>0</v>
      </c>
      <c r="CF383">
        <f t="shared" si="159"/>
        <v>0</v>
      </c>
      <c r="CG383">
        <f t="shared" si="160"/>
        <v>68</v>
      </c>
      <c r="CH38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2459.5331565825495</v>
      </c>
      <c r="CI383" s="79">
        <f>Table6[[#This Row],[sales]]-CH383</f>
        <v>-388.29236147636129</v>
      </c>
      <c r="CJ383">
        <f>ABS(Table6[[#This Row],[sales]]-CH383)/Table6[[#This Row],[sales]]</f>
        <v>0.18746847898795579</v>
      </c>
      <c r="CK38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2404.0789071170398</v>
      </c>
      <c r="CL383" s="79">
        <f>Table6[[#This Row],[sales]]-CK383</f>
        <v>-332.83811201085155</v>
      </c>
      <c r="CM383">
        <f>ABS(Table6[[#This Row],[sales]]-CK383)/Table6[[#This Row],[sales]]</f>
        <v>0.16069503497481452</v>
      </c>
      <c r="CN38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2174.5012723248838</v>
      </c>
      <c r="CO383" s="79">
        <f>Table6[[#This Row],[sales]]-CN383</f>
        <v>-103.26047721869554</v>
      </c>
      <c r="CP383">
        <f>ABS(Table6[[#This Row],[sales]]-CN383)/Table6[[#This Row],[sales]]</f>
        <v>4.9854404887482717E-2</v>
      </c>
      <c r="CQ38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2242.0597094046702</v>
      </c>
      <c r="CR383" s="79">
        <f>Table6[[#This Row],[sales]]-CQ383</f>
        <v>-170.81891429848201</v>
      </c>
      <c r="CS383">
        <f>ABS(Table6[[#This Row],[sales]]-CQ383)/Table6[[#This Row],[sales]]</f>
        <v>8.2471779573907278E-2</v>
      </c>
    </row>
    <row r="384" spans="1:97" x14ac:dyDescent="0.2">
      <c r="A384">
        <v>383</v>
      </c>
      <c r="B384" t="s">
        <v>480</v>
      </c>
      <c r="C384" s="5">
        <v>43212</v>
      </c>
      <c r="D384" s="6">
        <v>1904.648341771481</v>
      </c>
      <c r="E384" s="8">
        <f>YEAR(Table6[[#This Row],[Date]])</f>
        <v>2018</v>
      </c>
      <c r="F384" s="6">
        <f>Table6[[#This Row],[TV_State]]+Table6[[#This Row],[Radio_State]]+Table6[[#This Row],[Online]]</f>
        <v>2327.90352883181</v>
      </c>
      <c r="G384" s="6">
        <f t="shared" si="135"/>
        <v>1861.6401667926525</v>
      </c>
      <c r="H384" s="6">
        <f>LN(Table6[[#This Row],[PROF TV LING]])</f>
        <v>7.5292131882447046</v>
      </c>
      <c r="I384" s="6">
        <f t="shared" si="136"/>
        <v>7.552052673025301</v>
      </c>
      <c r="J384" s="6">
        <v>282.1701247068861</v>
      </c>
      <c r="K384" s="6">
        <f t="shared" si="141"/>
        <v>279.40375093524995</v>
      </c>
      <c r="L384" s="6">
        <f>0.5*J383+0.5*Table6[[#This Row],[Radio_State]]</f>
        <v>280.77324290140643</v>
      </c>
      <c r="M384" s="6">
        <f>LN(Table6[[#This Row],[RADIO LINGERING ]])</f>
        <v>5.6375473787987334</v>
      </c>
      <c r="N384" s="6">
        <f t="shared" si="137"/>
        <v>5.6425101681408627</v>
      </c>
      <c r="O384" s="6">
        <v>141.08506235344305</v>
      </c>
      <c r="P384" s="6">
        <f t="shared" si="138"/>
        <v>140.48892828716151</v>
      </c>
      <c r="Q384" s="6">
        <f>0.3*O383+0.7*Table6[[#This Row],[Online]]</f>
        <v>140.66599781179914</v>
      </c>
      <c r="R384" s="6">
        <f>LN(Table6[[#This Row],[ONLINE LINGERING]])</f>
        <v>4.9463882704641744</v>
      </c>
      <c r="S384" s="6">
        <f t="shared" si="139"/>
        <v>4.9493629875809173</v>
      </c>
      <c r="T384" s="6">
        <v>2079.4098927430136</v>
      </c>
      <c r="U384" s="6">
        <f t="shared" si="140"/>
        <v>7.6398394270313572</v>
      </c>
      <c r="V384" s="8">
        <f>YEAR(Table6[[#This Row],[Date]])</f>
        <v>2018</v>
      </c>
      <c r="W384" s="8">
        <f>WEEKNUM(Table6[[#This Row],[Date]])</f>
        <v>17</v>
      </c>
      <c r="X384" t="s">
        <v>549</v>
      </c>
      <c r="Y384" s="9">
        <f>Table6[[#This Row],[LNTVLING]]+Table6[[#This Row],[LNRADIOLING]]+Table6[[#This Row],[LNONLINELING]]</f>
        <v>18.113148837507612</v>
      </c>
      <c r="Z384">
        <f t="shared" si="161"/>
        <v>1</v>
      </c>
      <c r="AA384">
        <f t="shared" si="142"/>
        <v>0</v>
      </c>
      <c r="AB384">
        <f t="shared" si="143"/>
        <v>0</v>
      </c>
      <c r="AC384">
        <f t="shared" si="144"/>
        <v>1</v>
      </c>
      <c r="AD384">
        <f t="shared" si="145"/>
        <v>0</v>
      </c>
      <c r="AE384">
        <f t="shared" si="146"/>
        <v>0</v>
      </c>
      <c r="AF384">
        <f t="shared" si="147"/>
        <v>0</v>
      </c>
      <c r="AG384" s="9">
        <f>'[1]1'!J$20+'[1]1'!J$21*Table6[[#This Row],[TV_State]]</f>
        <v>3202.8189302847622</v>
      </c>
      <c r="AH384" s="9">
        <f>Table6[[#This Row],[sales]]-Table6[[#This Row],[Pred_1]]</f>
        <v>-1123.4090375417486</v>
      </c>
      <c r="AI384">
        <f>ABS(Table6[[#This Row],[Res_1]])/Table6[[#This Row],[sales]]</f>
        <v>0.54025377173705047</v>
      </c>
      <c r="AJ384" s="9">
        <f>'[1]2'!J$20+'[1]2'!J$21*Table6[[#This Row],[Radio_State]]</f>
        <v>2953.0241169602336</v>
      </c>
      <c r="AK384" s="9">
        <f>Table6[[#This Row],[sales]]-Table6[[#This Row],[ Pred_2 ]]</f>
        <v>-873.61422421722</v>
      </c>
      <c r="AL384">
        <f>ABS(Table6[[#This Row],[ Res_2 ]])/Table6[[#This Row],[sales]]</f>
        <v>0.42012603059457826</v>
      </c>
      <c r="AM384" s="10">
        <f>'[1]3'!J$20+'[1]3'!J$21*Data!O384</f>
        <v>2615.8238945748899</v>
      </c>
      <c r="AN384" s="9">
        <f>Table6[[#This Row],[sales]]-Table6[[#This Row],[Pred_3]]</f>
        <v>-536.41400183187625</v>
      </c>
      <c r="AO384" s="9">
        <f>ABS(Table6[[#This Row],[Res_3]])/Table6[[#This Row],[sales]]</f>
        <v>0.25796453296866639</v>
      </c>
      <c r="AP384" s="9">
        <f>'[1]4'!L$21+'[1]4'!L$27*Table6[[#This Row],[TV_State]]+'[1]4'!L$22*Table6[[#This Row],[NJ_DUM]]+'[1]4'!L$23*Table6[[#This Row],[NY_DUM]]+'[1]4'!L$24*Table6[[#This Row],[PA_DUM]]+'[1]4'!L$25*Table6[[#This Row],[CT_DUM]]+'[1]4'!L$26*Table6[[#This Row],[DL_DUM]]</f>
        <v>657.95855382020295</v>
      </c>
      <c r="AQ384" s="9">
        <f>Table6[[#This Row],[sales]]-Table6[[#This Row],[Pred_4]]</f>
        <v>1421.4513389228107</v>
      </c>
      <c r="AR384">
        <f>ABS(Table6[[#This Row],[Res_4]]/Table6[[#This Row],[sales]])</f>
        <v>0.68358400327110613</v>
      </c>
      <c r="AS384" s="9">
        <f>'[1]5'!L$20+'[1]5'!L$26*Table6[[#This Row],[Radio_State]]+'[1]5'!L$21*Table6[[#This Row],[NJ_DUM]]+'[1]5'!L$22*Table6[[#This Row],[NY_DUM]]+'[1]5'!L$23*Table6[[#This Row],[PA_DUM]]+'[1]5'!L$24*Table6[[#This Row],[CT_DUM]]+'[1]5'!L$25*Table6[[#This Row],[DL_DUM]]</f>
        <v>693.46109522997858</v>
      </c>
      <c r="AT384" s="9">
        <f>Table6[[#This Row],[sales]]-Table6[[#This Row],[Pred_5]]</f>
        <v>1385.9487975130351</v>
      </c>
      <c r="AU384" s="9">
        <f>ABS(Table6[[#This Row],[Red_5]]/Table6[[#This Row],[sales]])</f>
        <v>0.66651062993875987</v>
      </c>
      <c r="AV384" s="9">
        <f>'[1]6'!L$20+'[1]6'!L$26*Table6[[#This Row],[Online]]+'[1]6'!L$21*Table6[[#This Row],[NJ_DUM]]+'[1]6'!L$22*Table6[[#This Row],[NY_DUM]]+'[1]6'!L$23*Table6[[#This Row],[PA_DUM]]+'[1]6'!L$24*Table6[[#This Row],[CT_DUM]]+'[1]6'!L$25*Table6[[#This Row],[DL_DUM]]</f>
        <v>608.08473084091861</v>
      </c>
      <c r="AW384" s="9">
        <f>Table6[[#This Row],[sales]]-Table6[[#This Row],[Pred_6]]</f>
        <v>1471.325161902095</v>
      </c>
      <c r="AX384" s="9">
        <f>ABS(Table6[[#This Row],[Red_6]]/Table6[[#This Row],[sales]])</f>
        <v>0.70756860734235749</v>
      </c>
      <c r="AY384" s="9">
        <f>'[1]7'!L$21+'[1]7'!L$27*Table6[[#This Row],[LNTV]]+'[1]7'!L$22*Table6[[#This Row],[NJ_DUM]]+'[1]7'!L$23*Table6[[#This Row],[NY_DUM]]+'[1]7'!L$24*Table6[[#This Row],[PA_DUM]]+'[1]7'!L$25*Table6[[#This Row],[CT_DUM]]+'[1]7'!L$26*Table6[[#This Row],[DL_DUM]]</f>
        <v>5.981465359435771</v>
      </c>
      <c r="AZ384" s="9">
        <f>Table6[[#This Row],[sales]]-Table6[[#This Row],[Pred_7]]</f>
        <v>2073.4284273835779</v>
      </c>
      <c r="BA384" s="9">
        <f>ABS(Table6[[#This Row],[Red_7]]/Table6[[#This Row],[sales]])</f>
        <v>0.99712347941581381</v>
      </c>
      <c r="BB384" s="9">
        <f>'[1]8'!O$22+'[1]8'!O$28*Table6[[#This Row],[LNRADIOLING]]+'[1]8'!O$23*Table6[[#This Row],[DL_DUM]]+'[1]8'!O$24*Table6[[#This Row],[CT_DUM]]+'[1]8'!O$25*Table6[[#This Row],[PA_DUM]]+'[1]8'!O$26*Table6[[#This Row],[NY_DUM]]+'[1]8'!O$27*Table6[[#This Row],[NJ_DUM]]</f>
        <v>8.2983739051459544</v>
      </c>
      <c r="BC384" s="9">
        <f>Table6[[#This Row],[sales]]-Table6[[#This Row],[Pred_8]]</f>
        <v>2071.1115188378676</v>
      </c>
      <c r="BD384" s="9">
        <f>ABS(Table6[[#This Row],[Red_8]]/Table6[[#This Row],[sales]])</f>
        <v>0.99600926496786091</v>
      </c>
      <c r="BE384" s="9">
        <f>'[1]9'!M$19+'[1]9'!M$21*Table6[[#This Row],[LNONLINE]]+'[1]9'!M$20*Table6[[#This Row],[DL_DUM]]+'[1]9'!M$22*Table6[[#This Row],[CT_DUM]]+'[1]9'!M$23*Table6[[#This Row],[PA_DUM]]+'[1]9'!M$24*Table6[[#This Row],[NY_DUM]]+'[1]9'!M$25*Table6[[#This Row],[NJ_DUM]]</f>
        <v>8.1573235482222515</v>
      </c>
      <c r="BF384" s="9">
        <f>Table6[[#This Row],[sales]]-Table6[[#This Row],[Pred_9]]</f>
        <v>2071.2525691947912</v>
      </c>
      <c r="BG384" s="9">
        <f>ABS(Table6[[#This Row],[Red_9]]/Table6[[#This Row],[sales]])</f>
        <v>0.99607709688374046</v>
      </c>
      <c r="BH384" s="9">
        <f>'[1]10'!P$22+'[1]10'!P$30*Table6[[#This Row],[LNTV]]+'[1]10'!P$29*Table6[[#This Row],[LNRADIOLING]]+'[1]10'!P$24*Table6[[#This Row],[LNONLINELING]]+'[1]10'!P$23*Table6[[#This Row],[DL_DUM]]+'[1]10'!P$25*Table6[[#This Row],[CT_DUM]]+'[1]10'!P$26*Table6[[#This Row],[PA_DUM]]+'[1]10'!P$27*Table6[[#This Row],[NY_DUM]]+'[1]10'!P$28*Table6[[#This Row],[NJ_DUM]]</f>
        <v>8.1110884629348465</v>
      </c>
      <c r="BI384" s="9">
        <f>Table6[[#This Row],[sales]]-Table6[[#This Row],[Pred_10]]</f>
        <v>2071.2988042800789</v>
      </c>
      <c r="BJ384" s="45">
        <f>ABS(Table6[[#This Row],[Red_10]]/Table6[[#This Row],[sales]])</f>
        <v>0.9960993315982376</v>
      </c>
      <c r="BK384" s="9">
        <f>'[1]11'!P$32+'[1]11'!P$40*Table6[[#This Row],[LNONLINELING]]+'[1]11'!P$39*Table6[[#This Row],[LNRADIOLING]]+'[1]11'!P$38*Table6[[#This Row],[LNTVLING]]+'[1]11'!P$33*Table6[[#This Row],[DL_DUM]]+'[1]11'!P$34*Table6[[#This Row],[CT_DUM]]+'[1]11'!P$35*Table6[[#This Row],[PA_DUM]]+'[1]11'!P$36*Table6[[#This Row],[NY_DUM]]+'[1]11'!P$37*Table6[[#This Row],[NJ_DUM]]</f>
        <v>8.0485530979379636</v>
      </c>
      <c r="BL384" s="9">
        <f>Table6[[#This Row],[sales]]-Table6[[#This Row],[ Pred_11]]</f>
        <v>2071.3613396450755</v>
      </c>
      <c r="BM384" s="47">
        <f>ABS(Table6[[#This Row],[ Red_11]]/Table6[[#This Row],[sales]])</f>
        <v>0.99612940520960924</v>
      </c>
      <c r="BN384" s="9">
        <f>'[1]12'!K$22+'[1]12'!K$28*Table6[[#This Row],[COMBINE LN LING]]+'[1]12'!K$23*Table6[[#This Row],[DL_DUM]]+'[1]12'!K$24*Table6[[#This Row],[CT_DUM]]+'[1]12'!K$25*Table6[[#This Row],[PA_DUM]]+'[1]12'!K$26*Table6[[#This Row],[NY_DUM]]+'[1]12'!K$27*Table6[[#This Row],[NJ_DUM]]</f>
        <v>8.2713689894665539</v>
      </c>
      <c r="BO384" s="9">
        <f>Table6[[#This Row],[sales]]-Table6[[#This Row],[ Pred_12]]</f>
        <v>2071.1385237535469</v>
      </c>
      <c r="BP384" s="47">
        <f>ABS(Table6[[#This Row],[ Red_12]]/Table6[[#This Row],[sales]])</f>
        <v>0.99602225178482939</v>
      </c>
      <c r="BQ384">
        <f>LN(G384+'2019 Totals and Calculations'!C$18)</f>
        <v>7.7065605872531453</v>
      </c>
      <c r="BR384">
        <f>LN(Table6[[#This Row],[PROF RADIO]]+'2019 Totals and Calculations'!D$18)</f>
        <v>5.8352788064634016</v>
      </c>
      <c r="BS384">
        <f>LN(Table6[[#This Row],[ONLINE LINGERING]]+'2019 Totals and Calculations'!E$18)</f>
        <v>5.2178844596609801</v>
      </c>
      <c r="BT384">
        <f>MONTH(Table6[[#This Row],[Date]])</f>
        <v>4</v>
      </c>
      <c r="BU384">
        <f t="shared" si="148"/>
        <v>0</v>
      </c>
      <c r="BV384">
        <f t="shared" si="149"/>
        <v>0</v>
      </c>
      <c r="BW384">
        <f t="shared" si="150"/>
        <v>0</v>
      </c>
      <c r="BX384">
        <f t="shared" si="151"/>
        <v>1</v>
      </c>
      <c r="BY384">
        <f t="shared" si="152"/>
        <v>0</v>
      </c>
      <c r="BZ384">
        <f t="shared" si="153"/>
        <v>0</v>
      </c>
      <c r="CA384">
        <f t="shared" si="154"/>
        <v>0</v>
      </c>
      <c r="CB384">
        <f t="shared" si="155"/>
        <v>0</v>
      </c>
      <c r="CC384">
        <f t="shared" si="156"/>
        <v>0</v>
      </c>
      <c r="CD384">
        <f t="shared" si="157"/>
        <v>0</v>
      </c>
      <c r="CE384">
        <f t="shared" si="158"/>
        <v>0</v>
      </c>
      <c r="CF384">
        <f t="shared" si="159"/>
        <v>0</v>
      </c>
      <c r="CG384">
        <f t="shared" si="160"/>
        <v>69</v>
      </c>
      <c r="CH38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2472.3190237877079</v>
      </c>
      <c r="CI384" s="79">
        <f>Table6[[#This Row],[sales]]-CH384</f>
        <v>-392.90913104469428</v>
      </c>
      <c r="CJ384">
        <f>ABS(Table6[[#This Row],[sales]]-CH384)/Table6[[#This Row],[sales]]</f>
        <v>0.18895222746410797</v>
      </c>
      <c r="CK38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2415.5364498153226</v>
      </c>
      <c r="CL384" s="79">
        <f>Table6[[#This Row],[sales]]-CK384</f>
        <v>-336.12655707230897</v>
      </c>
      <c r="CM384">
        <f>ABS(Table6[[#This Row],[sales]]-CK384)/Table6[[#This Row],[sales]]</f>
        <v>0.1616451658931535</v>
      </c>
      <c r="CN38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2185.024895214297</v>
      </c>
      <c r="CO384" s="79">
        <f>Table6[[#This Row],[sales]]-CN384</f>
        <v>-105.61500247128333</v>
      </c>
      <c r="CP384">
        <f>ABS(Table6[[#This Row],[sales]]-CN384)/Table6[[#This Row],[sales]]</f>
        <v>5.0790853135724644E-2</v>
      </c>
      <c r="CQ38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2257.614357415297</v>
      </c>
      <c r="CR384" s="79">
        <f>Table6[[#This Row],[sales]]-CQ384</f>
        <v>-178.20446467228339</v>
      </c>
      <c r="CS384">
        <f>ABS(Table6[[#This Row],[sales]]-CQ384)/Table6[[#This Row],[sales]]</f>
        <v>8.5699536822539779E-2</v>
      </c>
    </row>
    <row r="385" spans="1:97" x14ac:dyDescent="0.2">
      <c r="A385">
        <v>384</v>
      </c>
      <c r="B385" t="s">
        <v>480</v>
      </c>
      <c r="C385" s="5">
        <v>43219</v>
      </c>
      <c r="D385" s="6">
        <v>1923.6948251891959</v>
      </c>
      <c r="E385" s="8">
        <f>YEAR(Table6[[#This Row],[Date]])</f>
        <v>2018</v>
      </c>
      <c r="F385" s="6">
        <f>Table6[[#This Row],[TV_State]]+Table6[[#This Row],[Radio_State]]+Table6[[#This Row],[Online]]</f>
        <v>2351.1825641201285</v>
      </c>
      <c r="G385" s="6">
        <f t="shared" si="135"/>
        <v>1880.2565643116154</v>
      </c>
      <c r="H385" s="6">
        <f>LN(Table6[[#This Row],[PROF TV LING]])</f>
        <v>7.5391635168912785</v>
      </c>
      <c r="I385" s="6">
        <f t="shared" si="136"/>
        <v>7.5620030038784689</v>
      </c>
      <c r="J385" s="6">
        <v>284.99182595395496</v>
      </c>
      <c r="K385" s="6">
        <f t="shared" si="141"/>
        <v>282.19778844460245</v>
      </c>
      <c r="L385" s="6">
        <f>0.5*J384+0.5*Table6[[#This Row],[Radio_State]]</f>
        <v>283.58097533042053</v>
      </c>
      <c r="M385" s="6">
        <f>LN(Table6[[#This Row],[RADIO LINGERING ]])</f>
        <v>5.6474977096519021</v>
      </c>
      <c r="N385" s="6">
        <f t="shared" si="137"/>
        <v>5.6524604989940306</v>
      </c>
      <c r="O385" s="6">
        <v>142.49591297697748</v>
      </c>
      <c r="P385" s="6">
        <f t="shared" si="138"/>
        <v>141.8938175700327</v>
      </c>
      <c r="Q385" s="6">
        <f>0.3*O384+0.7*Table6[[#This Row],[Online]]</f>
        <v>142.07265778991714</v>
      </c>
      <c r="R385" s="6">
        <f>LN(Table6[[#This Row],[ONLINE LINGERING]])</f>
        <v>4.9563386013173423</v>
      </c>
      <c r="S385" s="6">
        <f t="shared" si="139"/>
        <v>4.9593133184340852</v>
      </c>
      <c r="T385" s="6">
        <v>2012.7714820076371</v>
      </c>
      <c r="U385" s="6">
        <f t="shared" si="140"/>
        <v>7.6072678980868096</v>
      </c>
      <c r="V385" s="8">
        <f>YEAR(Table6[[#This Row],[Date]])</f>
        <v>2018</v>
      </c>
      <c r="W385" s="8">
        <f>WEEKNUM(Table6[[#This Row],[Date]])</f>
        <v>18</v>
      </c>
      <c r="X385" t="s">
        <v>550</v>
      </c>
      <c r="Y385" s="9">
        <f>Table6[[#This Row],[LNTVLING]]+Table6[[#This Row],[LNRADIOLING]]+Table6[[#This Row],[LNONLINELING]]</f>
        <v>18.142999827860521</v>
      </c>
      <c r="Z385">
        <f t="shared" si="161"/>
        <v>1</v>
      </c>
      <c r="AA385">
        <f t="shared" si="142"/>
        <v>0</v>
      </c>
      <c r="AB385">
        <f t="shared" si="143"/>
        <v>0</v>
      </c>
      <c r="AC385">
        <f t="shared" si="144"/>
        <v>1</v>
      </c>
      <c r="AD385">
        <f t="shared" si="145"/>
        <v>0</v>
      </c>
      <c r="AE385">
        <f t="shared" si="146"/>
        <v>0</v>
      </c>
      <c r="AF385">
        <f t="shared" si="147"/>
        <v>0</v>
      </c>
      <c r="AG385" s="9">
        <f>'[1]1'!J$20+'[1]1'!J$21*Table6[[#This Row],[TV_State]]</f>
        <v>3221.5497941330468</v>
      </c>
      <c r="AH385" s="9">
        <f>Table6[[#This Row],[sales]]-Table6[[#This Row],[Pred_1]]</f>
        <v>-1208.7783121254097</v>
      </c>
      <c r="AI385">
        <f>ABS(Table6[[#This Row],[Res_1]])/Table6[[#This Row],[sales]]</f>
        <v>0.60055417265735245</v>
      </c>
      <c r="AJ385" s="9">
        <f>'[1]2'!J$20+'[1]2'!J$21*Table6[[#This Row],[Radio_State]]</f>
        <v>2965.4115400898609</v>
      </c>
      <c r="AK385" s="9">
        <f>Table6[[#This Row],[sales]]-Table6[[#This Row],[ Pred_2 ]]</f>
        <v>-952.64005808222373</v>
      </c>
      <c r="AL385">
        <f>ABS(Table6[[#This Row],[ Res_2 ]])/Table6[[#This Row],[sales]]</f>
        <v>0.47329767268563133</v>
      </c>
      <c r="AM385" s="10">
        <f>'[1]3'!J$20+'[1]3'!J$21*Data!O385</f>
        <v>2623.9748317033905</v>
      </c>
      <c r="AN385" s="9">
        <f>Table6[[#This Row],[sales]]-Table6[[#This Row],[Pred_3]]</f>
        <v>-611.20334969575333</v>
      </c>
      <c r="AO385" s="9">
        <f>ABS(Table6[[#This Row],[Res_3]])/Table6[[#This Row],[sales]]</f>
        <v>0.30366256435932265</v>
      </c>
      <c r="AP385" s="9">
        <f>'[1]4'!L$21+'[1]4'!L$27*Table6[[#This Row],[TV_State]]+'[1]4'!L$22*Table6[[#This Row],[NJ_DUM]]+'[1]4'!L$23*Table6[[#This Row],[NY_DUM]]+'[1]4'!L$24*Table6[[#This Row],[PA_DUM]]+'[1]4'!L$25*Table6[[#This Row],[CT_DUM]]+'[1]4'!L$26*Table6[[#This Row],[DL_DUM]]</f>
        <v>662.15983941494676</v>
      </c>
      <c r="AQ385" s="9">
        <f>Table6[[#This Row],[sales]]-Table6[[#This Row],[Pred_4]]</f>
        <v>1350.6116425926903</v>
      </c>
      <c r="AR385">
        <f>ABS(Table6[[#This Row],[Res_4]]/Table6[[#This Row],[sales]])</f>
        <v>0.6710208559023918</v>
      </c>
      <c r="AS385" s="9">
        <f>'[1]5'!L$20+'[1]5'!L$26*Table6[[#This Row],[Radio_State]]+'[1]5'!L$21*Table6[[#This Row],[NJ_DUM]]+'[1]5'!L$22*Table6[[#This Row],[NY_DUM]]+'[1]5'!L$23*Table6[[#This Row],[PA_DUM]]+'[1]5'!L$24*Table6[[#This Row],[CT_DUM]]+'[1]5'!L$25*Table6[[#This Row],[DL_DUM]]</f>
        <v>698.43179089900786</v>
      </c>
      <c r="AT385" s="9">
        <f>Table6[[#This Row],[sales]]-Table6[[#This Row],[Pred_5]]</f>
        <v>1314.3396911086293</v>
      </c>
      <c r="AU385" s="9">
        <f>ABS(Table6[[#This Row],[Red_5]]/Table6[[#This Row],[sales]])</f>
        <v>0.65299995695370361</v>
      </c>
      <c r="AV385" s="9">
        <f>'[1]6'!L$20+'[1]6'!L$26*Table6[[#This Row],[Online]]+'[1]6'!L$21*Table6[[#This Row],[NJ_DUM]]+'[1]6'!L$22*Table6[[#This Row],[NY_DUM]]+'[1]6'!L$23*Table6[[#This Row],[PA_DUM]]+'[1]6'!L$24*Table6[[#This Row],[CT_DUM]]+'[1]6'!L$25*Table6[[#This Row],[DL_DUM]]</f>
        <v>614.22511616119243</v>
      </c>
      <c r="AW385" s="9">
        <f>Table6[[#This Row],[sales]]-Table6[[#This Row],[Pred_6]]</f>
        <v>1398.5463658464446</v>
      </c>
      <c r="AX385" s="9">
        <f>ABS(Table6[[#This Row],[Red_6]]/Table6[[#This Row],[sales]])</f>
        <v>0.69483613929757482</v>
      </c>
      <c r="AY385" s="9">
        <f>'[1]7'!L$21+'[1]7'!L$27*Table6[[#This Row],[LNTV]]+'[1]7'!L$22*Table6[[#This Row],[NJ_DUM]]+'[1]7'!L$23*Table6[[#This Row],[NY_DUM]]+'[1]7'!L$24*Table6[[#This Row],[PA_DUM]]+'[1]7'!L$25*Table6[[#This Row],[CT_DUM]]+'[1]7'!L$26*Table6[[#This Row],[DL_DUM]]</f>
        <v>5.9825667067257715</v>
      </c>
      <c r="AZ385" s="9">
        <f>Table6[[#This Row],[sales]]-Table6[[#This Row],[Pred_7]]</f>
        <v>2006.7889153009114</v>
      </c>
      <c r="BA385" s="9">
        <f>ABS(Table6[[#This Row],[Red_7]]/Table6[[#This Row],[sales]])</f>
        <v>0.99702769700375604</v>
      </c>
      <c r="BB385" s="9">
        <f>'[1]8'!O$22+'[1]8'!O$28*Table6[[#This Row],[LNRADIOLING]]+'[1]8'!O$23*Table6[[#This Row],[DL_DUM]]+'[1]8'!O$24*Table6[[#This Row],[CT_DUM]]+'[1]8'!O$25*Table6[[#This Row],[PA_DUM]]+'[1]8'!O$26*Table6[[#This Row],[NY_DUM]]+'[1]8'!O$27*Table6[[#This Row],[NJ_DUM]]</f>
        <v>8.2990837711497303</v>
      </c>
      <c r="BC385" s="9">
        <f>Table6[[#This Row],[sales]]-Table6[[#This Row],[Pred_8]]</f>
        <v>2004.4723982364874</v>
      </c>
      <c r="BD385" s="9">
        <f>ABS(Table6[[#This Row],[Red_8]]/Table6[[#This Row],[sales]])</f>
        <v>0.99587678787913281</v>
      </c>
      <c r="BE385" s="9">
        <f>'[1]9'!M$19+'[1]9'!M$21*Table6[[#This Row],[LNONLINE]]+'[1]9'!M$20*Table6[[#This Row],[DL_DUM]]+'[1]9'!M$22*Table6[[#This Row],[CT_DUM]]+'[1]9'!M$23*Table6[[#This Row],[PA_DUM]]+'[1]9'!M$24*Table6[[#This Row],[NY_DUM]]+'[1]9'!M$25*Table6[[#This Row],[NJ_DUM]]</f>
        <v>8.1604739965535842</v>
      </c>
      <c r="BF385" s="9">
        <f>Table6[[#This Row],[sales]]-Table6[[#This Row],[Pred_9]]</f>
        <v>2004.6110080110836</v>
      </c>
      <c r="BG385" s="9">
        <f>ABS(Table6[[#This Row],[Red_9]]/Table6[[#This Row],[sales]])</f>
        <v>0.99594565301153126</v>
      </c>
      <c r="BH385" s="9">
        <f>'[1]10'!P$22+'[1]10'!P$30*Table6[[#This Row],[LNTV]]+'[1]10'!P$29*Table6[[#This Row],[LNRADIOLING]]+'[1]10'!P$24*Table6[[#This Row],[LNONLINELING]]+'[1]10'!P$23*Table6[[#This Row],[DL_DUM]]+'[1]10'!P$25*Table6[[#This Row],[CT_DUM]]+'[1]10'!P$26*Table6[[#This Row],[PA_DUM]]+'[1]10'!P$27*Table6[[#This Row],[NY_DUM]]+'[1]10'!P$28*Table6[[#This Row],[NJ_DUM]]</f>
        <v>8.1128995462110645</v>
      </c>
      <c r="BI385" s="9">
        <f>Table6[[#This Row],[sales]]-Table6[[#This Row],[Pred_10]]</f>
        <v>2004.658582461426</v>
      </c>
      <c r="BJ385" s="45">
        <f>ABS(Table6[[#This Row],[Red_10]]/Table6[[#This Row],[sales]])</f>
        <v>0.99596928930147655</v>
      </c>
      <c r="BK385" s="9">
        <f>'[1]11'!P$32+'[1]11'!P$40*Table6[[#This Row],[LNONLINELING]]+'[1]11'!P$39*Table6[[#This Row],[LNRADIOLING]]+'[1]11'!P$38*Table6[[#This Row],[LNTVLING]]+'[1]11'!P$33*Table6[[#This Row],[DL_DUM]]+'[1]11'!P$34*Table6[[#This Row],[CT_DUM]]+'[1]11'!P$35*Table6[[#This Row],[PA_DUM]]+'[1]11'!P$36*Table6[[#This Row],[NY_DUM]]+'[1]11'!P$37*Table6[[#This Row],[NJ_DUM]]</f>
        <v>8.0496784959809631</v>
      </c>
      <c r="BL385" s="9">
        <f>Table6[[#This Row],[sales]]-Table6[[#This Row],[ Pred_11]]</f>
        <v>2004.7218035116562</v>
      </c>
      <c r="BM385" s="47">
        <f>ABS(Table6[[#This Row],[ Red_11]]/Table6[[#This Row],[sales]])</f>
        <v>0.99600069925079038</v>
      </c>
      <c r="BN385" s="9">
        <f>'[1]12'!K$22+'[1]12'!K$28*Table6[[#This Row],[COMBINE LN LING]]+'[1]12'!K$23*Table6[[#This Row],[DL_DUM]]+'[1]12'!K$24*Table6[[#This Row],[CT_DUM]]+'[1]12'!K$25*Table6[[#This Row],[PA_DUM]]+'[1]12'!K$26*Table6[[#This Row],[NY_DUM]]+'[1]12'!K$27*Table6[[#This Row],[NJ_DUM]]</f>
        <v>8.2742417256610477</v>
      </c>
      <c r="BO385" s="9">
        <f>Table6[[#This Row],[sales]]-Table6[[#This Row],[ Pred_12]]</f>
        <v>2004.497240281976</v>
      </c>
      <c r="BP385" s="47">
        <f>ABS(Table6[[#This Row],[ Red_12]]/Table6[[#This Row],[sales]])</f>
        <v>0.99588913008772961</v>
      </c>
      <c r="BQ385">
        <f>LN(G385+'2019 Totals and Calculations'!C$18)</f>
        <v>7.7149005985201526</v>
      </c>
      <c r="BR385">
        <f>LN(Table6[[#This Row],[PROF RADIO]]+'2019 Totals and Calculations'!D$18)</f>
        <v>5.8434115233158268</v>
      </c>
      <c r="BS385">
        <f>LN(Table6[[#This Row],[ONLINE LINGERING]]+'2019 Totals and Calculations'!E$18)</f>
        <v>5.2254779379733369</v>
      </c>
      <c r="BT385">
        <f>MONTH(Table6[[#This Row],[Date]])</f>
        <v>4</v>
      </c>
      <c r="BU385">
        <f t="shared" si="148"/>
        <v>0</v>
      </c>
      <c r="BV385">
        <f t="shared" si="149"/>
        <v>0</v>
      </c>
      <c r="BW385">
        <f t="shared" si="150"/>
        <v>0</v>
      </c>
      <c r="BX385">
        <f t="shared" si="151"/>
        <v>1</v>
      </c>
      <c r="BY385">
        <f t="shared" si="152"/>
        <v>0</v>
      </c>
      <c r="BZ385">
        <f t="shared" si="153"/>
        <v>0</v>
      </c>
      <c r="CA385">
        <f t="shared" si="154"/>
        <v>0</v>
      </c>
      <c r="CB385">
        <f t="shared" si="155"/>
        <v>0</v>
      </c>
      <c r="CC385">
        <f t="shared" si="156"/>
        <v>0</v>
      </c>
      <c r="CD385">
        <f t="shared" si="157"/>
        <v>0</v>
      </c>
      <c r="CE385">
        <f t="shared" si="158"/>
        <v>0</v>
      </c>
      <c r="CF385">
        <f t="shared" si="159"/>
        <v>0</v>
      </c>
      <c r="CG385">
        <f t="shared" si="160"/>
        <v>70</v>
      </c>
      <c r="CH38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2485.1813381368665</v>
      </c>
      <c r="CI385" s="79">
        <f>Table6[[#This Row],[sales]]-CH385</f>
        <v>-472.40985612922941</v>
      </c>
      <c r="CJ385">
        <f>ABS(Table6[[#This Row],[sales]]-CH385)/Table6[[#This Row],[sales]]</f>
        <v>0.2347061553445822</v>
      </c>
      <c r="CK38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2427.0596272303928</v>
      </c>
      <c r="CL385" s="79">
        <f>Table6[[#This Row],[sales]]-CK385</f>
        <v>-414.2881452227557</v>
      </c>
      <c r="CM385">
        <f>ABS(Table6[[#This Row],[sales]]-CK385)/Table6[[#This Row],[sales]]</f>
        <v>0.20582969747242461</v>
      </c>
      <c r="CN38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2195.6123143454915</v>
      </c>
      <c r="CO385" s="79">
        <f>Table6[[#This Row],[sales]]-CN385</f>
        <v>-182.84083233785441</v>
      </c>
      <c r="CP385">
        <f>ABS(Table6[[#This Row],[sales]]-CN385)/Table6[[#This Row],[sales]]</f>
        <v>9.0840333327596626E-2</v>
      </c>
      <c r="CQ38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2273.2956219533207</v>
      </c>
      <c r="CR385" s="79">
        <f>Table6[[#This Row],[sales]]-CQ385</f>
        <v>-260.5241399456836</v>
      </c>
      <c r="CS385">
        <f>ABS(Table6[[#This Row],[sales]]-CQ385)/Table6[[#This Row],[sales]]</f>
        <v>0.12943552821298124</v>
      </c>
    </row>
    <row r="386" spans="1:97" x14ac:dyDescent="0.2">
      <c r="A386">
        <v>385</v>
      </c>
      <c r="B386" t="s">
        <v>480</v>
      </c>
      <c r="C386" s="5">
        <v>43226</v>
      </c>
      <c r="D386" s="6">
        <v>1942.9317734410877</v>
      </c>
      <c r="E386" s="8">
        <f>YEAR(Table6[[#This Row],[Date]])</f>
        <v>2018</v>
      </c>
      <c r="F386" s="6">
        <f>Table6[[#This Row],[TV_State]]+Table6[[#This Row],[Radio_State]]+Table6[[#This Row],[Online]]</f>
        <v>2374.6943897613291</v>
      </c>
      <c r="G386" s="6">
        <f t="shared" ref="G386:G449" si="162">IF(B386=B385, 0.7*G385+0.3*D386,D386)</f>
        <v>1899.0591270504569</v>
      </c>
      <c r="H386" s="6">
        <f>LN(Table6[[#This Row],[PROF TV LING]])</f>
        <v>7.5491138462151239</v>
      </c>
      <c r="I386" s="6">
        <f t="shared" ref="I386:I449" si="163">LN(D386)</f>
        <v>7.5719533347316368</v>
      </c>
      <c r="J386" s="6">
        <v>287.84174421349451</v>
      </c>
      <c r="K386" s="6">
        <f t="shared" si="141"/>
        <v>285.01976632904848</v>
      </c>
      <c r="L386" s="6">
        <f>0.5*J385+0.5*Table6[[#This Row],[Radio_State]]</f>
        <v>286.41678508372473</v>
      </c>
      <c r="M386" s="6">
        <f>LN(Table6[[#This Row],[RADIO LINGERING ]])</f>
        <v>5.65744804050507</v>
      </c>
      <c r="N386" s="6">
        <f t="shared" ref="N386:N449" si="164">LN(J386)</f>
        <v>5.6624108298471985</v>
      </c>
      <c r="O386" s="6">
        <v>143.92087210674725</v>
      </c>
      <c r="P386" s="6">
        <f t="shared" ref="P386:P449" si="165">IF($B386=$B385,0.3*P385+0.7*O386, O386)</f>
        <v>143.31275574573289</v>
      </c>
      <c r="Q386" s="6">
        <f>0.3*O385+0.7*Table6[[#This Row],[Online]]</f>
        <v>143.4933843678163</v>
      </c>
      <c r="R386" s="6">
        <f>LN(Table6[[#This Row],[ONLINE LINGERING]])</f>
        <v>4.9662889321705102</v>
      </c>
      <c r="S386" s="6">
        <f t="shared" ref="S386:S449" si="166">LN(O386)</f>
        <v>4.9692636492872539</v>
      </c>
      <c r="T386" s="6">
        <v>5932.4356340453687</v>
      </c>
      <c r="U386" s="6">
        <f t="shared" ref="U386:U449" si="167">LN(T386)</f>
        <v>8.6881901385326223</v>
      </c>
      <c r="V386" s="8">
        <f>YEAR(Table6[[#This Row],[Date]])</f>
        <v>2018</v>
      </c>
      <c r="W386" s="8">
        <f>WEEKNUM(Table6[[#This Row],[Date]])</f>
        <v>19</v>
      </c>
      <c r="X386" t="s">
        <v>551</v>
      </c>
      <c r="Y386" s="9">
        <f>Table6[[#This Row],[LNTVLING]]+Table6[[#This Row],[LNRADIOLING]]+Table6[[#This Row],[LNONLINELING]]</f>
        <v>18.172850818890705</v>
      </c>
      <c r="Z386">
        <f t="shared" si="161"/>
        <v>1</v>
      </c>
      <c r="AA386">
        <f t="shared" si="142"/>
        <v>0</v>
      </c>
      <c r="AB386">
        <f t="shared" si="143"/>
        <v>0</v>
      </c>
      <c r="AC386">
        <f t="shared" si="144"/>
        <v>1</v>
      </c>
      <c r="AD386">
        <f t="shared" si="145"/>
        <v>0</v>
      </c>
      <c r="AE386">
        <f t="shared" si="146"/>
        <v>0</v>
      </c>
      <c r="AF386">
        <f t="shared" si="147"/>
        <v>0</v>
      </c>
      <c r="AG386" s="9">
        <f>'[1]1'!J$20+'[1]1'!J$21*Table6[[#This Row],[TV_State]]</f>
        <v>3240.467966619814</v>
      </c>
      <c r="AH386" s="9">
        <f>Table6[[#This Row],[sales]]-Table6[[#This Row],[Pred_1]]</f>
        <v>2691.9676674255547</v>
      </c>
      <c r="AI386">
        <f>ABS(Table6[[#This Row],[Res_1]])/Table6[[#This Row],[sales]]</f>
        <v>0.45377107034701758</v>
      </c>
      <c r="AJ386" s="9">
        <f>'[1]2'!J$20+'[1]2'!J$21*Table6[[#This Row],[Radio_State]]</f>
        <v>2977.9228374507843</v>
      </c>
      <c r="AK386" s="9">
        <f>Table6[[#This Row],[sales]]-Table6[[#This Row],[ Pred_2 ]]</f>
        <v>2954.5127965945844</v>
      </c>
      <c r="AL386">
        <f>ABS(Table6[[#This Row],[ Res_2 ]])/Table6[[#This Row],[sales]]</f>
        <v>0.49802694522955687</v>
      </c>
      <c r="AM386" s="10">
        <f>'[1]3'!J$20+'[1]3'!J$21*Data!O386</f>
        <v>2632.2072782031755</v>
      </c>
      <c r="AN386" s="9">
        <f>Table6[[#This Row],[sales]]-Table6[[#This Row],[Pred_3]]</f>
        <v>3300.2283558421932</v>
      </c>
      <c r="AO386" s="9">
        <f>ABS(Table6[[#This Row],[Res_3]])/Table6[[#This Row],[sales]]</f>
        <v>0.55630242946129438</v>
      </c>
      <c r="AP386" s="9">
        <f>'[1]4'!L$21+'[1]4'!L$27*Table6[[#This Row],[TV_State]]+'[1]4'!L$22*Table6[[#This Row],[NJ_DUM]]+'[1]4'!L$23*Table6[[#This Row],[NY_DUM]]+'[1]4'!L$24*Table6[[#This Row],[PA_DUM]]+'[1]4'!L$25*Table6[[#This Row],[CT_DUM]]+'[1]4'!L$26*Table6[[#This Row],[DL_DUM]]</f>
        <v>666.40313786563797</v>
      </c>
      <c r="AQ386" s="9">
        <f>Table6[[#This Row],[sales]]-Table6[[#This Row],[Pred_4]]</f>
        <v>5266.0324961797305</v>
      </c>
      <c r="AR386">
        <f>ABS(Table6[[#This Row],[Res_4]]/Table6[[#This Row],[sales]])</f>
        <v>0.88766786881913229</v>
      </c>
      <c r="AS386" s="9">
        <f>'[1]5'!L$20+'[1]5'!L$26*Table6[[#This Row],[Radio_State]]+'[1]5'!L$21*Table6[[#This Row],[NJ_DUM]]+'[1]5'!L$22*Table6[[#This Row],[NY_DUM]]+'[1]5'!L$23*Table6[[#This Row],[PA_DUM]]+'[1]5'!L$24*Table6[[#This Row],[CT_DUM]]+'[1]5'!L$25*Table6[[#This Row],[DL_DUM]]</f>
        <v>703.45219352472759</v>
      </c>
      <c r="AT386" s="9">
        <f>Table6[[#This Row],[sales]]-Table6[[#This Row],[Pred_5]]</f>
        <v>5228.9834405206411</v>
      </c>
      <c r="AU386" s="9">
        <f>ABS(Table6[[#This Row],[Red_5]]/Table6[[#This Row],[sales]])</f>
        <v>0.88142270107614484</v>
      </c>
      <c r="AV386" s="9">
        <f>'[1]6'!L$20+'[1]6'!L$26*Table6[[#This Row],[Online]]+'[1]6'!L$21*Table6[[#This Row],[NJ_DUM]]+'[1]6'!L$22*Table6[[#This Row],[NY_DUM]]+'[1]6'!L$23*Table6[[#This Row],[PA_DUM]]+'[1]6'!L$24*Table6[[#This Row],[CT_DUM]]+'[1]6'!L$25*Table6[[#This Row],[DL_DUM]]</f>
        <v>620.42690533466896</v>
      </c>
      <c r="AW386" s="9">
        <f>Table6[[#This Row],[sales]]-Table6[[#This Row],[Pred_6]]</f>
        <v>5312.0087287106999</v>
      </c>
      <c r="AX386" s="9">
        <f>ABS(Table6[[#This Row],[Red_6]]/Table6[[#This Row],[sales]])</f>
        <v>0.89541784460768004</v>
      </c>
      <c r="AY386" s="9">
        <f>'[1]7'!L$21+'[1]7'!L$27*Table6[[#This Row],[LNTV]]+'[1]7'!L$22*Table6[[#This Row],[NJ_DUM]]+'[1]7'!L$23*Table6[[#This Row],[NY_DUM]]+'[1]7'!L$24*Table6[[#This Row],[PA_DUM]]+'[1]7'!L$25*Table6[[#This Row],[CT_DUM]]+'[1]7'!L$26*Table6[[#This Row],[DL_DUM]]</f>
        <v>5.983668054015773</v>
      </c>
      <c r="AZ386" s="9">
        <f>Table6[[#This Row],[sales]]-Table6[[#This Row],[Pred_7]]</f>
        <v>5926.4519659913531</v>
      </c>
      <c r="BA386" s="9">
        <f>ABS(Table6[[#This Row],[Red_7]]/Table6[[#This Row],[sales]])</f>
        <v>0.99899136401587296</v>
      </c>
      <c r="BB386" s="9">
        <f>'[1]8'!O$22+'[1]8'!O$28*Table6[[#This Row],[LNRADIOLING]]+'[1]8'!O$23*Table6[[#This Row],[DL_DUM]]+'[1]8'!O$24*Table6[[#This Row],[CT_DUM]]+'[1]8'!O$25*Table6[[#This Row],[PA_DUM]]+'[1]8'!O$26*Table6[[#This Row],[NY_DUM]]+'[1]8'!O$27*Table6[[#This Row],[NJ_DUM]]</f>
        <v>8.2997936371535062</v>
      </c>
      <c r="BC386" s="9">
        <f>Table6[[#This Row],[sales]]-Table6[[#This Row],[Pred_8]]</f>
        <v>5924.1358404082148</v>
      </c>
      <c r="BD386" s="9">
        <f>ABS(Table6[[#This Row],[Red_8]]/Table6[[#This Row],[sales]])</f>
        <v>0.99860094670230848</v>
      </c>
      <c r="BE386" s="9">
        <f>'[1]9'!M$19+'[1]9'!M$21*Table6[[#This Row],[LNONLINE]]+'[1]9'!M$20*Table6[[#This Row],[DL_DUM]]+'[1]9'!M$22*Table6[[#This Row],[CT_DUM]]+'[1]9'!M$23*Table6[[#This Row],[PA_DUM]]+'[1]9'!M$24*Table6[[#This Row],[NY_DUM]]+'[1]9'!M$25*Table6[[#This Row],[NJ_DUM]]</f>
        <v>8.1636244448849169</v>
      </c>
      <c r="BF386" s="9">
        <f>Table6[[#This Row],[sales]]-Table6[[#This Row],[Pred_9]]</f>
        <v>5924.2720096004841</v>
      </c>
      <c r="BG386" s="9">
        <f>ABS(Table6[[#This Row],[Red_9]]/Table6[[#This Row],[sales]])</f>
        <v>0.99862390003895962</v>
      </c>
      <c r="BH386" s="9">
        <f>'[1]10'!P$22+'[1]10'!P$30*Table6[[#This Row],[LNTV]]+'[1]10'!P$29*Table6[[#This Row],[LNRADIOLING]]+'[1]10'!P$24*Table6[[#This Row],[LNONLINELING]]+'[1]10'!P$23*Table6[[#This Row],[DL_DUM]]+'[1]10'!P$25*Table6[[#This Row],[CT_DUM]]+'[1]10'!P$26*Table6[[#This Row],[PA_DUM]]+'[1]10'!P$27*Table6[[#This Row],[NY_DUM]]+'[1]10'!P$28*Table6[[#This Row],[NJ_DUM]]</f>
        <v>8.1147106294872824</v>
      </c>
      <c r="BI386" s="9">
        <f>Table6[[#This Row],[sales]]-Table6[[#This Row],[Pred_10]]</f>
        <v>5924.3209234158812</v>
      </c>
      <c r="BJ386" s="45">
        <f>ABS(Table6[[#This Row],[Red_10]]/Table6[[#This Row],[sales]])</f>
        <v>0.99863214518790255</v>
      </c>
      <c r="BK386" s="9">
        <f>'[1]11'!P$32+'[1]11'!P$40*Table6[[#This Row],[LNONLINELING]]+'[1]11'!P$39*Table6[[#This Row],[LNRADIOLING]]+'[1]11'!P$38*Table6[[#This Row],[LNTVLING]]+'[1]11'!P$33*Table6[[#This Row],[DL_DUM]]+'[1]11'!P$34*Table6[[#This Row],[CT_DUM]]+'[1]11'!P$35*Table6[[#This Row],[PA_DUM]]+'[1]11'!P$36*Table6[[#This Row],[NY_DUM]]+'[1]11'!P$37*Table6[[#This Row],[NJ_DUM]]</f>
        <v>8.0508038939097233</v>
      </c>
      <c r="BL386" s="9">
        <f>Table6[[#This Row],[sales]]-Table6[[#This Row],[ Pred_11]]</f>
        <v>5924.384830151459</v>
      </c>
      <c r="BM386" s="47">
        <f>ABS(Table6[[#This Row],[ Red_11]]/Table6[[#This Row],[sales]])</f>
        <v>0.99864291761587642</v>
      </c>
      <c r="BN386" s="9">
        <f>'[1]12'!K$22+'[1]12'!K$28*Table6[[#This Row],[COMBINE LN LING]]+'[1]12'!K$23*Table6[[#This Row],[DL_DUM]]+'[1]12'!K$24*Table6[[#This Row],[CT_DUM]]+'[1]12'!K$25*Table6[[#This Row],[PA_DUM]]+'[1]12'!K$26*Table6[[#This Row],[NY_DUM]]+'[1]12'!K$27*Table6[[#This Row],[NJ_DUM]]</f>
        <v>8.2771144619207178</v>
      </c>
      <c r="BO386" s="9">
        <f>Table6[[#This Row],[sales]]-Table6[[#This Row],[ Pred_12]]</f>
        <v>5924.1585195834477</v>
      </c>
      <c r="BP386" s="47">
        <f>ABS(Table6[[#This Row],[ Red_12]]/Table6[[#This Row],[sales]])</f>
        <v>0.99860476961361033</v>
      </c>
      <c r="BQ386">
        <f>LN(G386+'2019 Totals and Calculations'!C$18)</f>
        <v>7.7232539952577683</v>
      </c>
      <c r="BR386">
        <f>LN(Table6[[#This Row],[PROF RADIO]]+'2019 Totals and Calculations'!D$18)</f>
        <v>5.8515589756405824</v>
      </c>
      <c r="BS386">
        <f>LN(Table6[[#This Row],[ONLINE LINGERING]]+'2019 Totals and Calculations'!E$18)</f>
        <v>5.2330892660841659</v>
      </c>
      <c r="BT386">
        <f>MONTH(Table6[[#This Row],[Date]])</f>
        <v>5</v>
      </c>
      <c r="BU386">
        <f t="shared" si="148"/>
        <v>0</v>
      </c>
      <c r="BV386">
        <f t="shared" si="149"/>
        <v>0</v>
      </c>
      <c r="BW386">
        <f t="shared" si="150"/>
        <v>0</v>
      </c>
      <c r="BX386">
        <f t="shared" si="151"/>
        <v>0</v>
      </c>
      <c r="BY386">
        <f t="shared" si="152"/>
        <v>1</v>
      </c>
      <c r="BZ386">
        <f t="shared" si="153"/>
        <v>0</v>
      </c>
      <c r="CA386">
        <f t="shared" si="154"/>
        <v>0</v>
      </c>
      <c r="CB386">
        <f t="shared" si="155"/>
        <v>0</v>
      </c>
      <c r="CC386">
        <f t="shared" si="156"/>
        <v>0</v>
      </c>
      <c r="CD386">
        <f t="shared" si="157"/>
        <v>0</v>
      </c>
      <c r="CE386">
        <f t="shared" si="158"/>
        <v>0</v>
      </c>
      <c r="CF386">
        <f t="shared" si="159"/>
        <v>0</v>
      </c>
      <c r="CG386">
        <f t="shared" si="160"/>
        <v>71</v>
      </c>
      <c r="CH38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6744.1306529434751</v>
      </c>
      <c r="CI386" s="79">
        <f>Table6[[#This Row],[sales]]-CH386</f>
        <v>-811.69501889810635</v>
      </c>
      <c r="CJ386">
        <f>ABS(Table6[[#This Row],[sales]]-CH386)/Table6[[#This Row],[sales]]</f>
        <v>0.13682323230612212</v>
      </c>
      <c r="CK38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6435.7700863195159</v>
      </c>
      <c r="CL386" s="79">
        <f>Table6[[#This Row],[sales]]-CK386</f>
        <v>-503.33445227414722</v>
      </c>
      <c r="CM386">
        <f>ABS(Table6[[#This Row],[sales]]-CK386)/Table6[[#This Row],[sales]]</f>
        <v>8.4844486029580404E-2</v>
      </c>
      <c r="CN38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5858.6414516835166</v>
      </c>
      <c r="CO386" s="79">
        <f>Table6[[#This Row],[sales]]-CN386</f>
        <v>73.794182361852108</v>
      </c>
      <c r="CP386">
        <f>ABS(Table6[[#This Row],[sales]]-CN386)/Table6[[#This Row],[sales]]</f>
        <v>1.2439103753331638E-2</v>
      </c>
      <c r="CQ38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6155.2851104018418</v>
      </c>
      <c r="CR386" s="79">
        <f>Table6[[#This Row],[sales]]-CQ386</f>
        <v>-222.84947635647313</v>
      </c>
      <c r="CS386">
        <f>ABS(Table6[[#This Row],[sales]]-CQ386)/Table6[[#This Row],[sales]]</f>
        <v>3.7564583942145624E-2</v>
      </c>
    </row>
    <row r="387" spans="1:97" x14ac:dyDescent="0.2">
      <c r="A387">
        <v>386</v>
      </c>
      <c r="B387" t="s">
        <v>480</v>
      </c>
      <c r="C387" s="5">
        <v>43233</v>
      </c>
      <c r="D387" s="6">
        <v>1962.3610911754988</v>
      </c>
      <c r="E387" s="8">
        <f>YEAR(Table6[[#This Row],[Date]])</f>
        <v>2018</v>
      </c>
      <c r="F387" s="6">
        <f>Table6[[#This Row],[TV_State]]+Table6[[#This Row],[Radio_State]]+Table6[[#This Row],[Online]]</f>
        <v>2398.4413336589428</v>
      </c>
      <c r="G387" s="6">
        <f t="shared" si="162"/>
        <v>1918.0497162879694</v>
      </c>
      <c r="H387" s="6">
        <f>LN(Table6[[#This Row],[PROF TV LING]])</f>
        <v>7.5590641760083654</v>
      </c>
      <c r="I387" s="6">
        <f t="shared" si="163"/>
        <v>7.5819036655848056</v>
      </c>
      <c r="J387" s="6">
        <v>290.72016165562945</v>
      </c>
      <c r="K387" s="6">
        <f t="shared" ref="K387:K450" si="168">IF($B387=$B386,0.5*K386+0.5*J387, J387)</f>
        <v>287.86996399233897</v>
      </c>
      <c r="L387" s="6">
        <f>0.5*J386+0.5*Table6[[#This Row],[Radio_State]]</f>
        <v>289.28095293456198</v>
      </c>
      <c r="M387" s="6">
        <f>LN(Table6[[#This Row],[RADIO LINGERING ]])</f>
        <v>5.6673983713582379</v>
      </c>
      <c r="N387" s="6">
        <f t="shared" si="164"/>
        <v>5.6723611607003672</v>
      </c>
      <c r="O387" s="6">
        <v>145.36008082781473</v>
      </c>
      <c r="P387" s="6">
        <f t="shared" si="165"/>
        <v>144.74588330319017</v>
      </c>
      <c r="Q387" s="6">
        <f>0.3*O386+0.7*Table6[[#This Row],[Online]]</f>
        <v>144.92831821149449</v>
      </c>
      <c r="R387" s="6">
        <f>LN(Table6[[#This Row],[ONLINE LINGERING]])</f>
        <v>4.9762392630236789</v>
      </c>
      <c r="S387" s="6">
        <f t="shared" si="166"/>
        <v>4.9792139801404218</v>
      </c>
      <c r="T387" s="6">
        <v>5464.1729443740942</v>
      </c>
      <c r="U387" s="6">
        <f t="shared" si="167"/>
        <v>8.6059680523555251</v>
      </c>
      <c r="V387" s="8">
        <f>YEAR(Table6[[#This Row],[Date]])</f>
        <v>2018</v>
      </c>
      <c r="W387" s="8">
        <f>WEEKNUM(Table6[[#This Row],[Date]])</f>
        <v>20</v>
      </c>
      <c r="X387" t="s">
        <v>552</v>
      </c>
      <c r="Y387" s="9">
        <f>Table6[[#This Row],[LNTVLING]]+Table6[[#This Row],[LNRADIOLING]]+Table6[[#This Row],[LNONLINELING]]</f>
        <v>18.20270181039028</v>
      </c>
      <c r="Z387">
        <f t="shared" si="161"/>
        <v>1</v>
      </c>
      <c r="AA387">
        <f t="shared" ref="AA387:AA450" si="169">IF($B387="NJ",1,0)</f>
        <v>0</v>
      </c>
      <c r="AB387">
        <f t="shared" ref="AB387:AB450" si="170">IF($B387="NY",1,0)</f>
        <v>0</v>
      </c>
      <c r="AC387">
        <f t="shared" ref="AC387:AC450" si="171">IF($B387="PA",1,0)</f>
        <v>1</v>
      </c>
      <c r="AD387">
        <f t="shared" ref="AD387:AD450" si="172">IF($B387="CT",1,0)</f>
        <v>0</v>
      </c>
      <c r="AE387">
        <f t="shared" ref="AE387:AE450" si="173">IF($B387="DL",1,0)</f>
        <v>0</v>
      </c>
      <c r="AF387">
        <f t="shared" ref="AF387:AF450" si="174">IF($B387="MD",1,0)</f>
        <v>0</v>
      </c>
      <c r="AG387" s="9">
        <f>'[1]1'!J$20+'[1]1'!J$21*Table6[[#This Row],[TV_State]]</f>
        <v>3259.5753208314491</v>
      </c>
      <c r="AH387" s="9">
        <f>Table6[[#This Row],[sales]]-Table6[[#This Row],[Pred_1]]</f>
        <v>2204.5976235426451</v>
      </c>
      <c r="AI387">
        <f>ABS(Table6[[#This Row],[Res_1]])/Table6[[#This Row],[sales]]</f>
        <v>0.4034641007862857</v>
      </c>
      <c r="AJ387" s="9">
        <f>'[1]2'!J$20+'[1]2'!J$21*Table6[[#This Row],[Radio_State]]</f>
        <v>2990.559247785317</v>
      </c>
      <c r="AK387" s="9">
        <f>Table6[[#This Row],[sales]]-Table6[[#This Row],[ Pred_2 ]]</f>
        <v>2473.6136965887772</v>
      </c>
      <c r="AL387">
        <f>ABS(Table6[[#This Row],[ Res_2 ]])/Table6[[#This Row],[sales]]</f>
        <v>0.45269681647532894</v>
      </c>
      <c r="AM387" s="10">
        <f>'[1]3'!J$20+'[1]3'!J$21*Data!O387</f>
        <v>2640.5220491679588</v>
      </c>
      <c r="AN387" s="9">
        <f>Table6[[#This Row],[sales]]-Table6[[#This Row],[Pred_3]]</f>
        <v>2823.6508952061354</v>
      </c>
      <c r="AO387" s="9">
        <f>ABS(Table6[[#This Row],[Res_3]])/Table6[[#This Row],[sales]]</f>
        <v>0.51675723370237814</v>
      </c>
      <c r="AP387" s="9">
        <f>'[1]4'!L$21+'[1]4'!L$27*Table6[[#This Row],[TV_State]]+'[1]4'!L$22*Table6[[#This Row],[NJ_DUM]]+'[1]4'!L$23*Table6[[#This Row],[NY_DUM]]+'[1]4'!L$24*Table6[[#This Row],[PA_DUM]]+'[1]4'!L$25*Table6[[#This Row],[CT_DUM]]+'[1]4'!L$26*Table6[[#This Row],[DL_DUM]]</f>
        <v>670.68886930083613</v>
      </c>
      <c r="AQ387" s="9">
        <f>Table6[[#This Row],[sales]]-Table6[[#This Row],[Pred_4]]</f>
        <v>4793.4840750732583</v>
      </c>
      <c r="AR387">
        <f>ABS(Table6[[#This Row],[Res_4]]/Table6[[#This Row],[sales]])</f>
        <v>0.87725702020625529</v>
      </c>
      <c r="AS387" s="9">
        <f>'[1]5'!L$20+'[1]5'!L$26*Table6[[#This Row],[Radio_State]]+'[1]5'!L$21*Table6[[#This Row],[NJ_DUM]]+'[1]5'!L$22*Table6[[#This Row],[NY_DUM]]+'[1]5'!L$23*Table6[[#This Row],[PA_DUM]]+'[1]5'!L$24*Table6[[#This Row],[CT_DUM]]+'[1]5'!L$25*Table6[[#This Row],[DL_DUM]]</f>
        <v>708.52280017670432</v>
      </c>
      <c r="AT387" s="9">
        <f>Table6[[#This Row],[sales]]-Table6[[#This Row],[Pred_5]]</f>
        <v>4755.6501441973896</v>
      </c>
      <c r="AU387" s="9">
        <f>ABS(Table6[[#This Row],[Red_5]]/Table6[[#This Row],[sales]])</f>
        <v>0.87033302068043095</v>
      </c>
      <c r="AV387" s="9">
        <f>'[1]6'!L$20+'[1]6'!L$26*Table6[[#This Row],[Online]]+'[1]6'!L$21*Table6[[#This Row],[NJ_DUM]]+'[1]6'!L$22*Table6[[#This Row],[NY_DUM]]+'[1]6'!L$23*Table6[[#This Row],[PA_DUM]]+'[1]6'!L$24*Table6[[#This Row],[CT_DUM]]+'[1]6'!L$25*Table6[[#This Row],[DL_DUM]]</f>
        <v>626.69071239988023</v>
      </c>
      <c r="AW387" s="9">
        <f>Table6[[#This Row],[sales]]-Table6[[#This Row],[Pred_6]]</f>
        <v>4837.4822319742143</v>
      </c>
      <c r="AX387" s="9">
        <f>ABS(Table6[[#This Row],[Red_6]]/Table6[[#This Row],[sales]])</f>
        <v>0.88530913666539057</v>
      </c>
      <c r="AY387" s="9">
        <f>'[1]7'!L$21+'[1]7'!L$27*Table6[[#This Row],[LNTV]]+'[1]7'!L$22*Table6[[#This Row],[NJ_DUM]]+'[1]7'!L$23*Table6[[#This Row],[NY_DUM]]+'[1]7'!L$24*Table6[[#This Row],[PA_DUM]]+'[1]7'!L$25*Table6[[#This Row],[CT_DUM]]+'[1]7'!L$26*Table6[[#This Row],[DL_DUM]]</f>
        <v>5.9847694013057735</v>
      </c>
      <c r="AZ387" s="9">
        <f>Table6[[#This Row],[sales]]-Table6[[#This Row],[Pred_7]]</f>
        <v>5458.1881749727881</v>
      </c>
      <c r="BA387" s="9">
        <f>ABS(Table6[[#This Row],[Red_7]]/Table6[[#This Row],[sales]])</f>
        <v>0.99890472547954989</v>
      </c>
      <c r="BB387" s="9">
        <f>'[1]8'!O$22+'[1]8'!O$28*Table6[[#This Row],[LNRADIOLING]]+'[1]8'!O$23*Table6[[#This Row],[DL_DUM]]+'[1]8'!O$24*Table6[[#This Row],[CT_DUM]]+'[1]8'!O$25*Table6[[#This Row],[PA_DUM]]+'[1]8'!O$26*Table6[[#This Row],[NY_DUM]]+'[1]8'!O$27*Table6[[#This Row],[NJ_DUM]]</f>
        <v>8.3005035031572838</v>
      </c>
      <c r="BC387" s="9">
        <f>Table6[[#This Row],[sales]]-Table6[[#This Row],[Pred_8]]</f>
        <v>5455.8724408709368</v>
      </c>
      <c r="BD387" s="9">
        <f>ABS(Table6[[#This Row],[Red_8]]/Table6[[#This Row],[sales]])</f>
        <v>0.99848092225709961</v>
      </c>
      <c r="BE387" s="9">
        <f>'[1]9'!M$19+'[1]9'!M$21*Table6[[#This Row],[LNONLINE]]+'[1]9'!M$20*Table6[[#This Row],[DL_DUM]]+'[1]9'!M$22*Table6[[#This Row],[CT_DUM]]+'[1]9'!M$23*Table6[[#This Row],[PA_DUM]]+'[1]9'!M$24*Table6[[#This Row],[NY_DUM]]+'[1]9'!M$25*Table6[[#This Row],[NJ_DUM]]</f>
        <v>8.1667748932162496</v>
      </c>
      <c r="BF387" s="9">
        <f>Table6[[#This Row],[sales]]-Table6[[#This Row],[Pred_9]]</f>
        <v>5456.0061694808783</v>
      </c>
      <c r="BG387" s="9">
        <f>ABS(Table6[[#This Row],[Red_9]]/Table6[[#This Row],[sales]])</f>
        <v>0.99850539597184151</v>
      </c>
      <c r="BH387" s="9">
        <f>'[1]10'!P$22+'[1]10'!P$30*Table6[[#This Row],[LNTV]]+'[1]10'!P$29*Table6[[#This Row],[LNRADIOLING]]+'[1]10'!P$24*Table6[[#This Row],[LNONLINELING]]+'[1]10'!P$23*Table6[[#This Row],[DL_DUM]]+'[1]10'!P$25*Table6[[#This Row],[CT_DUM]]+'[1]10'!P$26*Table6[[#This Row],[PA_DUM]]+'[1]10'!P$27*Table6[[#This Row],[NY_DUM]]+'[1]10'!P$28*Table6[[#This Row],[NJ_DUM]]</f>
        <v>8.1165217127635003</v>
      </c>
      <c r="BI387" s="9">
        <f>Table6[[#This Row],[sales]]-Table6[[#This Row],[Pred_10]]</f>
        <v>5456.0564226613305</v>
      </c>
      <c r="BJ387" s="45">
        <f>ABS(Table6[[#This Row],[Red_10]]/Table6[[#This Row],[sales]])</f>
        <v>0.99851459282211763</v>
      </c>
      <c r="BK387" s="9">
        <f>'[1]11'!P$32+'[1]11'!P$40*Table6[[#This Row],[LNONLINELING]]+'[1]11'!P$39*Table6[[#This Row],[LNRADIOLING]]+'[1]11'!P$38*Table6[[#This Row],[LNTVLING]]+'[1]11'!P$33*Table6[[#This Row],[DL_DUM]]+'[1]11'!P$34*Table6[[#This Row],[CT_DUM]]+'[1]11'!P$35*Table6[[#This Row],[PA_DUM]]+'[1]11'!P$36*Table6[[#This Row],[NY_DUM]]+'[1]11'!P$37*Table6[[#This Row],[NJ_DUM]]</f>
        <v>8.0519292917593077</v>
      </c>
      <c r="BL387" s="9">
        <f>Table6[[#This Row],[sales]]-Table6[[#This Row],[ Pred_11]]</f>
        <v>5456.1210150823345</v>
      </c>
      <c r="BM387" s="47">
        <f>ABS(Table6[[#This Row],[ Red_11]]/Table6[[#This Row],[sales]])</f>
        <v>0.99852641390129315</v>
      </c>
      <c r="BN387" s="9">
        <f>'[1]12'!K$22+'[1]12'!K$28*Table6[[#This Row],[COMBINE LN LING]]+'[1]12'!K$23*Table6[[#This Row],[DL_DUM]]+'[1]12'!K$24*Table6[[#This Row],[CT_DUM]]+'[1]12'!K$25*Table6[[#This Row],[PA_DUM]]+'[1]12'!K$26*Table6[[#This Row],[NY_DUM]]+'[1]12'!K$27*Table6[[#This Row],[NJ_DUM]]</f>
        <v>8.2799871982255624</v>
      </c>
      <c r="BO387" s="9">
        <f>Table6[[#This Row],[sales]]-Table6[[#This Row],[ Pred_12]]</f>
        <v>5455.892957175869</v>
      </c>
      <c r="BP387" s="47">
        <f>ABS(Table6[[#This Row],[ Red_12]]/Table6[[#This Row],[sales]])</f>
        <v>0.99848467695248366</v>
      </c>
      <c r="BQ387">
        <f>LN(G387+'2019 Totals and Calculations'!C$18)</f>
        <v>7.7316206871645896</v>
      </c>
      <c r="BR387">
        <f>LN(Table6[[#This Row],[PROF RADIO]]+'2019 Totals and Calculations'!D$18)</f>
        <v>5.859721070244011</v>
      </c>
      <c r="BS387">
        <f>LN(Table6[[#This Row],[ONLINE LINGERING]]+'2019 Totals and Calculations'!E$18)</f>
        <v>5.2407183501320072</v>
      </c>
      <c r="BT387">
        <f>MONTH(Table6[[#This Row],[Date]])</f>
        <v>5</v>
      </c>
      <c r="BU387">
        <f t="shared" ref="BU387:BU450" si="175">IF($BT387=1,1,0)</f>
        <v>0</v>
      </c>
      <c r="BV387">
        <f t="shared" ref="BV387:BV450" si="176">IF($BT387=2,1,0)</f>
        <v>0</v>
      </c>
      <c r="BW387">
        <f t="shared" ref="BW387:BW450" si="177">IF($BT387=3,1,0)</f>
        <v>0</v>
      </c>
      <c r="BX387">
        <f t="shared" ref="BX387:BX450" si="178">IF($BT387=4,1,0)</f>
        <v>0</v>
      </c>
      <c r="BY387">
        <f t="shared" ref="BY387:BY450" si="179">IF($BT387=5,1,0)</f>
        <v>1</v>
      </c>
      <c r="BZ387">
        <f t="shared" ref="BZ387:BZ450" si="180">IF($BT387=6,1,0)</f>
        <v>0</v>
      </c>
      <c r="CA387">
        <f t="shared" ref="CA387:CA450" si="181">IF($BT387=7,1,0)</f>
        <v>0</v>
      </c>
      <c r="CB387">
        <f t="shared" ref="CB387:CB450" si="182">IF($BT387=8,1,0)</f>
        <v>0</v>
      </c>
      <c r="CC387">
        <f t="shared" ref="CC387:CC450" si="183">IF($BT387=9,1,0)</f>
        <v>0</v>
      </c>
      <c r="CD387">
        <f t="shared" ref="CD387:CD450" si="184">IF($BT387=10,1,0)</f>
        <v>0</v>
      </c>
      <c r="CE387">
        <f t="shared" ref="CE387:CE450" si="185">IF($BT387=11,1,0)</f>
        <v>0</v>
      </c>
      <c r="CF387">
        <f t="shared" ref="CF387:CF450" si="186">IF($BT387=12,1,0)</f>
        <v>0</v>
      </c>
      <c r="CG387">
        <f t="shared" ref="CG387:CG450" si="187">IF(B387=B386,1+CG386,1)</f>
        <v>72</v>
      </c>
      <c r="CH38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6779.2710954193617</v>
      </c>
      <c r="CI387" s="79">
        <f>Table6[[#This Row],[sales]]-CH387</f>
        <v>-1315.0981510452675</v>
      </c>
      <c r="CJ387">
        <f>ABS(Table6[[#This Row],[sales]]-CH387)/Table6[[#This Row],[sales]]</f>
        <v>0.2406765240473018</v>
      </c>
      <c r="CK38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6466.529774556453</v>
      </c>
      <c r="CL387" s="79">
        <f>Table6[[#This Row],[sales]]-CK387</f>
        <v>-1002.3568301823589</v>
      </c>
      <c r="CM387">
        <f>ABS(Table6[[#This Row],[sales]]-CK387)/Table6[[#This Row],[sales]]</f>
        <v>0.18344163707599778</v>
      </c>
      <c r="CN38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5887.0976370285553</v>
      </c>
      <c r="CO387" s="79">
        <f>Table6[[#This Row],[sales]]-CN387</f>
        <v>-422.92469265446107</v>
      </c>
      <c r="CP387">
        <f>ABS(Table6[[#This Row],[sales]]-CN387)/Table6[[#This Row],[sales]]</f>
        <v>7.7399580313412999E-2</v>
      </c>
      <c r="CQ38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6198.140497371226</v>
      </c>
      <c r="CR387" s="79">
        <f>Table6[[#This Row],[sales]]-CQ387</f>
        <v>-733.96755299713186</v>
      </c>
      <c r="CS387">
        <f>ABS(Table6[[#This Row],[sales]]-CQ387)/Table6[[#This Row],[sales]]</f>
        <v>0.13432363149354998</v>
      </c>
    </row>
    <row r="388" spans="1:97" x14ac:dyDescent="0.2">
      <c r="A388">
        <v>387</v>
      </c>
      <c r="B388" t="s">
        <v>480</v>
      </c>
      <c r="C388" s="5">
        <v>43240</v>
      </c>
      <c r="D388" s="6">
        <v>1981.9847020872539</v>
      </c>
      <c r="E388" s="8">
        <f>YEAR(Table6[[#This Row],[Date]])</f>
        <v>2018</v>
      </c>
      <c r="F388" s="6">
        <f>Table6[[#This Row],[TV_State]]+Table6[[#This Row],[Radio_State]]+Table6[[#This Row],[Online]]</f>
        <v>2422.4257469955328</v>
      </c>
      <c r="G388" s="6">
        <f t="shared" si="162"/>
        <v>1937.2302120277545</v>
      </c>
      <c r="H388" s="6">
        <f>LN(Table6[[#This Row],[PROF TV LING]])</f>
        <v>7.5690145061269307</v>
      </c>
      <c r="I388" s="6">
        <f t="shared" si="163"/>
        <v>7.5918539964379734</v>
      </c>
      <c r="J388" s="6">
        <v>293.62736327218579</v>
      </c>
      <c r="K388" s="6">
        <f t="shared" si="168"/>
        <v>290.74866363226238</v>
      </c>
      <c r="L388" s="6">
        <f>0.5*J387+0.5*Table6[[#This Row],[Radio_State]]</f>
        <v>292.17376246390762</v>
      </c>
      <c r="M388" s="6">
        <f>LN(Table6[[#This Row],[RADIO LINGERING ]])</f>
        <v>5.6773487022114058</v>
      </c>
      <c r="N388" s="6">
        <f t="shared" si="164"/>
        <v>5.6823114915535351</v>
      </c>
      <c r="O388" s="6">
        <v>146.81368163609289</v>
      </c>
      <c r="P388" s="6">
        <f t="shared" si="165"/>
        <v>146.19334213622207</v>
      </c>
      <c r="Q388" s="6">
        <f>0.3*O387+0.7*Table6[[#This Row],[Online]]</f>
        <v>146.37760139360944</v>
      </c>
      <c r="R388" s="6">
        <f>LN(Table6[[#This Row],[ONLINE LINGERING]])</f>
        <v>4.9861895938768468</v>
      </c>
      <c r="S388" s="6">
        <f t="shared" si="166"/>
        <v>4.9891643109935897</v>
      </c>
      <c r="T388" s="6">
        <v>6048.5321406761323</v>
      </c>
      <c r="U388" s="6">
        <f t="shared" si="167"/>
        <v>8.7075709002117136</v>
      </c>
      <c r="V388" s="8">
        <f>YEAR(Table6[[#This Row],[Date]])</f>
        <v>2018</v>
      </c>
      <c r="W388" s="8">
        <f>WEEKNUM(Table6[[#This Row],[Date]])</f>
        <v>21</v>
      </c>
      <c r="X388" t="s">
        <v>553</v>
      </c>
      <c r="Y388" s="9">
        <f>Table6[[#This Row],[LNTVLING]]+Table6[[#This Row],[LNRADIOLING]]+Table6[[#This Row],[LNONLINELING]]</f>
        <v>18.232552802215185</v>
      </c>
      <c r="Z388">
        <f t="shared" ref="Z388:Z451" si="188">IF(V388&lt;2019,1,IF(W388&lt;41,1,0))</f>
        <v>1</v>
      </c>
      <c r="AA388">
        <f t="shared" si="169"/>
        <v>0</v>
      </c>
      <c r="AB388">
        <f t="shared" si="170"/>
        <v>0</v>
      </c>
      <c r="AC388">
        <f t="shared" si="171"/>
        <v>1</v>
      </c>
      <c r="AD388">
        <f t="shared" si="172"/>
        <v>0</v>
      </c>
      <c r="AE388">
        <f t="shared" si="173"/>
        <v>0</v>
      </c>
      <c r="AF388">
        <f t="shared" si="174"/>
        <v>0</v>
      </c>
      <c r="AG388" s="9">
        <f>'[1]1'!J$20+'[1]1'!J$21*Table6[[#This Row],[TV_State]]</f>
        <v>3278.8737485852007</v>
      </c>
      <c r="AH388" s="9">
        <f>Table6[[#This Row],[sales]]-Table6[[#This Row],[Pred_1]]</f>
        <v>2769.6583920909316</v>
      </c>
      <c r="AI388">
        <f>ABS(Table6[[#This Row],[Res_1]])/Table6[[#This Row],[sales]]</f>
        <v>0.45790587330520932</v>
      </c>
      <c r="AJ388" s="9">
        <f>'[1]2'!J$20+'[1]2'!J$21*Table6[[#This Row],[Radio_State]]</f>
        <v>3003.3220222231953</v>
      </c>
      <c r="AK388" s="9">
        <f>Table6[[#This Row],[sales]]-Table6[[#This Row],[ Pred_2 ]]</f>
        <v>3045.210118452937</v>
      </c>
      <c r="AL388">
        <f>ABS(Table6[[#This Row],[ Res_2 ]])/Table6[[#This Row],[sales]]</f>
        <v>0.50346266625153946</v>
      </c>
      <c r="AM388" s="10">
        <f>'[1]3'!J$20+'[1]3'!J$21*Data!O388</f>
        <v>2648.9199678423902</v>
      </c>
      <c r="AN388" s="9">
        <f>Table6[[#This Row],[sales]]-Table6[[#This Row],[Pred_3]]</f>
        <v>3399.6121728337421</v>
      </c>
      <c r="AO388" s="9">
        <f>ABS(Table6[[#This Row],[Res_3]])/Table6[[#This Row],[sales]]</f>
        <v>0.56205573414605647</v>
      </c>
      <c r="AP388" s="9">
        <f>'[1]4'!L$21+'[1]4'!L$27*Table6[[#This Row],[TV_State]]+'[1]4'!L$22*Table6[[#This Row],[NJ_DUM]]+'[1]4'!L$23*Table6[[#This Row],[NY_DUM]]+'[1]4'!L$24*Table6[[#This Row],[PA_DUM]]+'[1]4'!L$25*Table6[[#This Row],[CT_DUM]]+'[1]4'!L$26*Table6[[#This Row],[DL_DUM]]</f>
        <v>675.01745805038627</v>
      </c>
      <c r="AQ388" s="9">
        <f>Table6[[#This Row],[sales]]-Table6[[#This Row],[Pred_4]]</f>
        <v>5373.514682625746</v>
      </c>
      <c r="AR388">
        <f>ABS(Table6[[#This Row],[Res_4]]/Table6[[#This Row],[sales]])</f>
        <v>0.88839978984141932</v>
      </c>
      <c r="AS388" s="9">
        <f>'[1]5'!L$20+'[1]5'!L$26*Table6[[#This Row],[Radio_State]]+'[1]5'!L$21*Table6[[#This Row],[NJ_DUM]]+'[1]5'!L$22*Table6[[#This Row],[NY_DUM]]+'[1]5'!L$23*Table6[[#This Row],[PA_DUM]]+'[1]5'!L$24*Table6[[#This Row],[CT_DUM]]+'[1]5'!L$25*Table6[[#This Row],[DL_DUM]]</f>
        <v>713.64411289520092</v>
      </c>
      <c r="AT388" s="9">
        <f>Table6[[#This Row],[sales]]-Table6[[#This Row],[Pred_5]]</f>
        <v>5334.8880277809312</v>
      </c>
      <c r="AU388" s="9">
        <f>ABS(Table6[[#This Row],[Red_5]]/Table6[[#This Row],[sales]])</f>
        <v>0.88201366938335779</v>
      </c>
      <c r="AV388" s="9">
        <f>'[1]6'!L$20+'[1]6'!L$26*Table6[[#This Row],[Online]]+'[1]6'!L$21*Table6[[#This Row],[NJ_DUM]]+'[1]6'!L$22*Table6[[#This Row],[NY_DUM]]+'[1]6'!L$23*Table6[[#This Row],[PA_DUM]]+'[1]6'!L$24*Table6[[#This Row],[CT_DUM]]+'[1]6'!L$25*Table6[[#This Row],[DL_DUM]]</f>
        <v>633.01715753574376</v>
      </c>
      <c r="AW388" s="9">
        <f>Table6[[#This Row],[sales]]-Table6[[#This Row],[Pred_6]]</f>
        <v>5415.5149831403887</v>
      </c>
      <c r="AX388" s="9">
        <f>ABS(Table6[[#This Row],[Red_6]]/Table6[[#This Row],[sales]])</f>
        <v>0.89534367300807927</v>
      </c>
      <c r="AY388" s="9">
        <f>'[1]7'!L$21+'[1]7'!L$27*Table6[[#This Row],[LNTV]]+'[1]7'!L$22*Table6[[#This Row],[NJ_DUM]]+'[1]7'!L$23*Table6[[#This Row],[NY_DUM]]+'[1]7'!L$24*Table6[[#This Row],[PA_DUM]]+'[1]7'!L$25*Table6[[#This Row],[CT_DUM]]+'[1]7'!L$26*Table6[[#This Row],[DL_DUM]]</f>
        <v>5.9858707485957741</v>
      </c>
      <c r="AZ388" s="9">
        <f>Table6[[#This Row],[sales]]-Table6[[#This Row],[Pred_7]]</f>
        <v>6042.5462699275367</v>
      </c>
      <c r="BA388" s="9">
        <f>ABS(Table6[[#This Row],[Red_7]]/Table6[[#This Row],[sales]])</f>
        <v>0.99901035976839059</v>
      </c>
      <c r="BB388" s="9">
        <f>'[1]8'!O$22+'[1]8'!O$28*Table6[[#This Row],[LNRADIOLING]]+'[1]8'!O$23*Table6[[#This Row],[DL_DUM]]+'[1]8'!O$24*Table6[[#This Row],[CT_DUM]]+'[1]8'!O$25*Table6[[#This Row],[PA_DUM]]+'[1]8'!O$26*Table6[[#This Row],[NY_DUM]]+'[1]8'!O$27*Table6[[#This Row],[NJ_DUM]]</f>
        <v>8.3012133691610597</v>
      </c>
      <c r="BC388" s="9">
        <f>Table6[[#This Row],[sales]]-Table6[[#This Row],[Pred_8]]</f>
        <v>6040.2309273069714</v>
      </c>
      <c r="BD388" s="9">
        <f>ABS(Table6[[#This Row],[Red_8]]/Table6[[#This Row],[sales]])</f>
        <v>0.99862756563475363</v>
      </c>
      <c r="BE388" s="9">
        <f>'[1]9'!M$19+'[1]9'!M$21*Table6[[#This Row],[LNONLINE]]+'[1]9'!M$20*Table6[[#This Row],[DL_DUM]]+'[1]9'!M$22*Table6[[#This Row],[CT_DUM]]+'[1]9'!M$23*Table6[[#This Row],[PA_DUM]]+'[1]9'!M$24*Table6[[#This Row],[NY_DUM]]+'[1]9'!M$25*Table6[[#This Row],[NJ_DUM]]</f>
        <v>8.1699253415475823</v>
      </c>
      <c r="BF388" s="9">
        <f>Table6[[#This Row],[sales]]-Table6[[#This Row],[Pred_9]]</f>
        <v>6040.362215334585</v>
      </c>
      <c r="BG388" s="9">
        <f>ABS(Table6[[#This Row],[Red_9]]/Table6[[#This Row],[sales]])</f>
        <v>0.99864927140146864</v>
      </c>
      <c r="BH388" s="9">
        <f>'[1]10'!P$22+'[1]10'!P$30*Table6[[#This Row],[LNTV]]+'[1]10'!P$29*Table6[[#This Row],[LNRADIOLING]]+'[1]10'!P$24*Table6[[#This Row],[LNONLINELING]]+'[1]10'!P$23*Table6[[#This Row],[DL_DUM]]+'[1]10'!P$25*Table6[[#This Row],[CT_DUM]]+'[1]10'!P$26*Table6[[#This Row],[PA_DUM]]+'[1]10'!P$27*Table6[[#This Row],[NY_DUM]]+'[1]10'!P$28*Table6[[#This Row],[NJ_DUM]]</f>
        <v>8.11833279603972</v>
      </c>
      <c r="BI388" s="9">
        <f>Table6[[#This Row],[sales]]-Table6[[#This Row],[Pred_10]]</f>
        <v>6040.4138078800925</v>
      </c>
      <c r="BJ388" s="45">
        <f>ABS(Table6[[#This Row],[Red_10]]/Table6[[#This Row],[sales]])</f>
        <v>0.9986578011644438</v>
      </c>
      <c r="BK388" s="9">
        <f>'[1]11'!P$32+'[1]11'!P$40*Table6[[#This Row],[LNONLINELING]]+'[1]11'!P$39*Table6[[#This Row],[LNRADIOLING]]+'[1]11'!P$38*Table6[[#This Row],[LNTVLING]]+'[1]11'!P$33*Table6[[#This Row],[DL_DUM]]+'[1]11'!P$34*Table6[[#This Row],[CT_DUM]]+'[1]11'!P$35*Table6[[#This Row],[PA_DUM]]+'[1]11'!P$36*Table6[[#This Row],[NY_DUM]]+'[1]11'!P$37*Table6[[#This Row],[NJ_DUM]]</f>
        <v>8.0530546895540169</v>
      </c>
      <c r="BL388" s="9">
        <f>Table6[[#This Row],[sales]]-Table6[[#This Row],[ Pred_11]]</f>
        <v>6040.479085986578</v>
      </c>
      <c r="BM388" s="47">
        <f>ABS(Table6[[#This Row],[ Red_11]]/Table6[[#This Row],[sales]])</f>
        <v>0.99866859355257487</v>
      </c>
      <c r="BN388" s="9">
        <f>'[1]12'!K$22+'[1]12'!K$28*Table6[[#This Row],[COMBINE LN LING]]+'[1]12'!K$23*Table6[[#This Row],[DL_DUM]]+'[1]12'!K$24*Table6[[#This Row],[CT_DUM]]+'[1]12'!K$25*Table6[[#This Row],[PA_DUM]]+'[1]12'!K$26*Table6[[#This Row],[NY_DUM]]+'[1]12'!K$27*Table6[[#This Row],[NJ_DUM]]</f>
        <v>8.2828599345617135</v>
      </c>
      <c r="BO388" s="9">
        <f>Table6[[#This Row],[sales]]-Table6[[#This Row],[ Pred_12]]</f>
        <v>6040.2492807415701</v>
      </c>
      <c r="BP388" s="47">
        <f>ABS(Table6[[#This Row],[ Red_12]]/Table6[[#This Row],[sales]])</f>
        <v>0.99863059999650816</v>
      </c>
      <c r="BQ388">
        <f>LN(G388+'2019 Totals and Calculations'!C$18)</f>
        <v>7.7400005842476283</v>
      </c>
      <c r="BR388">
        <f>LN(Table6[[#This Row],[PROF RADIO]]+'2019 Totals and Calculations'!D$18)</f>
        <v>5.8678977140957764</v>
      </c>
      <c r="BS388">
        <f>LN(Table6[[#This Row],[ONLINE LINGERING]]+'2019 Totals and Calculations'!E$18)</f>
        <v>5.2483650961217476</v>
      </c>
      <c r="BT388">
        <f>MONTH(Table6[[#This Row],[Date]])</f>
        <v>5</v>
      </c>
      <c r="BU388">
        <f t="shared" si="175"/>
        <v>0</v>
      </c>
      <c r="BV388">
        <f t="shared" si="176"/>
        <v>0</v>
      </c>
      <c r="BW388">
        <f t="shared" si="177"/>
        <v>0</v>
      </c>
      <c r="BX388">
        <f t="shared" si="178"/>
        <v>0</v>
      </c>
      <c r="BY388">
        <f t="shared" si="179"/>
        <v>1</v>
      </c>
      <c r="BZ388">
        <f t="shared" si="180"/>
        <v>0</v>
      </c>
      <c r="CA388">
        <f t="shared" si="181"/>
        <v>0</v>
      </c>
      <c r="CB388">
        <f t="shared" si="182"/>
        <v>0</v>
      </c>
      <c r="CC388">
        <f t="shared" si="183"/>
        <v>0</v>
      </c>
      <c r="CD388">
        <f t="shared" si="184"/>
        <v>0</v>
      </c>
      <c r="CE388">
        <f t="shared" si="185"/>
        <v>0</v>
      </c>
      <c r="CF388">
        <f t="shared" si="186"/>
        <v>0</v>
      </c>
      <c r="CG388">
        <f t="shared" si="187"/>
        <v>73</v>
      </c>
      <c r="CH38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6814.6214536870002</v>
      </c>
      <c r="CI388" s="79">
        <f>Table6[[#This Row],[sales]]-CH388</f>
        <v>-766.08931301086795</v>
      </c>
      <c r="CJ388">
        <f>ABS(Table6[[#This Row],[sales]]-CH388)/Table6[[#This Row],[sales]]</f>
        <v>0.12665706243981883</v>
      </c>
      <c r="CK38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6497.4654486464078</v>
      </c>
      <c r="CL388" s="79">
        <f>Table6[[#This Row],[sales]]-CK388</f>
        <v>-448.93330797027556</v>
      </c>
      <c r="CM388">
        <f>ABS(Table6[[#This Row],[sales]]-CK388)/Table6[[#This Row],[sales]]</f>
        <v>7.4221860366950415E-2</v>
      </c>
      <c r="CN38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5915.7261606878892</v>
      </c>
      <c r="CO388" s="79">
        <f>Table6[[#This Row],[sales]]-CN388</f>
        <v>132.80597998824305</v>
      </c>
      <c r="CP388">
        <f>ABS(Table6[[#This Row],[sales]]-CN388)/Table6[[#This Row],[sales]]</f>
        <v>2.1956728822705305E-2</v>
      </c>
      <c r="CQ38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6241.3447307180022</v>
      </c>
      <c r="CR388" s="79">
        <f>Table6[[#This Row],[sales]]-CQ388</f>
        <v>-192.81259004186995</v>
      </c>
      <c r="CS388">
        <f>ABS(Table6[[#This Row],[sales]]-CQ388)/Table6[[#This Row],[sales]]</f>
        <v>3.1877583776932117E-2</v>
      </c>
    </row>
    <row r="389" spans="1:97" x14ac:dyDescent="0.2">
      <c r="A389">
        <v>388</v>
      </c>
      <c r="B389" t="s">
        <v>480</v>
      </c>
      <c r="C389" s="5">
        <v>43247</v>
      </c>
      <c r="D389" s="6">
        <v>2001.8045491081261</v>
      </c>
      <c r="E389" s="8">
        <f>YEAR(Table6[[#This Row],[Date]])</f>
        <v>2018</v>
      </c>
      <c r="F389" s="6">
        <f>Table6[[#This Row],[TV_State]]+Table6[[#This Row],[Radio_State]]+Table6[[#This Row],[Online]]</f>
        <v>2446.6500044654877</v>
      </c>
      <c r="G389" s="6">
        <f t="shared" si="162"/>
        <v>1956.6025131518659</v>
      </c>
      <c r="H389" s="6">
        <f>LN(Table6[[#This Row],[PROF TV LING]])</f>
        <v>7.5789648364709681</v>
      </c>
      <c r="I389" s="6">
        <f t="shared" si="163"/>
        <v>7.6018043272911413</v>
      </c>
      <c r="J389" s="6">
        <v>296.56363690490758</v>
      </c>
      <c r="K389" s="6">
        <f t="shared" si="168"/>
        <v>293.65615026858495</v>
      </c>
      <c r="L389" s="6">
        <f>0.5*J388+0.5*Table6[[#This Row],[Radio_State]]</f>
        <v>295.09550008854671</v>
      </c>
      <c r="M389" s="6">
        <f>LN(Table6[[#This Row],[RADIO LINGERING ]])</f>
        <v>5.6872990330645745</v>
      </c>
      <c r="N389" s="6">
        <f t="shared" si="164"/>
        <v>5.692261822406703</v>
      </c>
      <c r="O389" s="6">
        <v>148.28181845245379</v>
      </c>
      <c r="P389" s="6">
        <f t="shared" si="165"/>
        <v>147.65527555758428</v>
      </c>
      <c r="Q389" s="6">
        <f>0.3*O388+0.7*Table6[[#This Row],[Online]]</f>
        <v>147.84137740754551</v>
      </c>
      <c r="R389" s="6">
        <f>LN(Table6[[#This Row],[ONLINE LINGERING]])</f>
        <v>4.9961399247300147</v>
      </c>
      <c r="S389" s="6">
        <f t="shared" si="166"/>
        <v>4.9991146418467576</v>
      </c>
      <c r="T389" s="6">
        <v>5636.7356467361378</v>
      </c>
      <c r="U389" s="6">
        <f t="shared" si="167"/>
        <v>8.637060390891115</v>
      </c>
      <c r="V389" s="8">
        <f>YEAR(Table6[[#This Row],[Date]])</f>
        <v>2018</v>
      </c>
      <c r="W389" s="8">
        <f>WEEKNUM(Table6[[#This Row],[Date]])</f>
        <v>22</v>
      </c>
      <c r="X389" t="s">
        <v>554</v>
      </c>
      <c r="Y389" s="9">
        <f>Table6[[#This Row],[LNTVLING]]+Table6[[#This Row],[LNRADIOLING]]+Table6[[#This Row],[LNONLINELING]]</f>
        <v>18.262403794265559</v>
      </c>
      <c r="Z389">
        <f t="shared" si="188"/>
        <v>1</v>
      </c>
      <c r="AA389">
        <f t="shared" si="169"/>
        <v>0</v>
      </c>
      <c r="AB389">
        <f t="shared" si="170"/>
        <v>0</v>
      </c>
      <c r="AC389">
        <f t="shared" si="171"/>
        <v>1</v>
      </c>
      <c r="AD389">
        <f t="shared" si="172"/>
        <v>0</v>
      </c>
      <c r="AE389">
        <f t="shared" si="173"/>
        <v>0</v>
      </c>
      <c r="AF389">
        <f t="shared" si="174"/>
        <v>0</v>
      </c>
      <c r="AG389" s="9">
        <f>'[1]1'!J$20+'[1]1'!J$21*Table6[[#This Row],[TV_State]]</f>
        <v>3298.365160616489</v>
      </c>
      <c r="AH389" s="9">
        <f>Table6[[#This Row],[sales]]-Table6[[#This Row],[Pred_1]]</f>
        <v>2338.3704861196488</v>
      </c>
      <c r="AI389">
        <f>ABS(Table6[[#This Row],[Res_1]])/Table6[[#This Row],[sales]]</f>
        <v>0.41484480250083133</v>
      </c>
      <c r="AJ389" s="9">
        <f>'[1]2'!J$20+'[1]2'!J$21*Table6[[#This Row],[Radio_State]]</f>
        <v>3016.2124244054521</v>
      </c>
      <c r="AK389" s="9">
        <f>Table6[[#This Row],[sales]]-Table6[[#This Row],[ Pred_2 ]]</f>
        <v>2620.5232223306857</v>
      </c>
      <c r="AL389">
        <f>ABS(Table6[[#This Row],[ Res_2 ]])/Table6[[#This Row],[sales]]</f>
        <v>0.4649008551337791</v>
      </c>
      <c r="AM389" s="10">
        <f>'[1]3'!J$20+'[1]3'!J$21*Data!O389</f>
        <v>2657.4018657035654</v>
      </c>
      <c r="AN389" s="9">
        <f>Table6[[#This Row],[sales]]-Table6[[#This Row],[Pred_3]]</f>
        <v>2979.3337810325725</v>
      </c>
      <c r="AO389" s="9">
        <f>ABS(Table6[[#This Row],[Res_3]])/Table6[[#This Row],[sales]]</f>
        <v>0.52855659157223533</v>
      </c>
      <c r="AP389" s="9">
        <f>'[1]4'!L$21+'[1]4'!L$27*Table6[[#This Row],[TV_State]]+'[1]4'!L$22*Table6[[#This Row],[NJ_DUM]]+'[1]4'!L$23*Table6[[#This Row],[NY_DUM]]+'[1]4'!L$24*Table6[[#This Row],[PA_DUM]]+'[1]4'!L$25*Table6[[#This Row],[CT_DUM]]+'[1]4'!L$26*Table6[[#This Row],[DL_DUM]]</f>
        <v>679.38933268743187</v>
      </c>
      <c r="AQ389" s="9">
        <f>Table6[[#This Row],[sales]]-Table6[[#This Row],[Pred_4]]</f>
        <v>4957.3463140487056</v>
      </c>
      <c r="AR389">
        <f>ABS(Table6[[#This Row],[Res_4]]/Table6[[#This Row],[sales]])</f>
        <v>0.87947113803699095</v>
      </c>
      <c r="AS389" s="9">
        <f>'[1]5'!L$20+'[1]5'!L$26*Table6[[#This Row],[Radio_State]]+'[1]5'!L$21*Table6[[#This Row],[NJ_DUM]]+'[1]5'!L$22*Table6[[#This Row],[NY_DUM]]+'[1]5'!L$23*Table6[[#This Row],[PA_DUM]]+'[1]5'!L$24*Table6[[#This Row],[CT_DUM]]+'[1]5'!L$25*Table6[[#This Row],[DL_DUM]]</f>
        <v>718.81663874088235</v>
      </c>
      <c r="AT389" s="9">
        <f>Table6[[#This Row],[sales]]-Table6[[#This Row],[Pred_5]]</f>
        <v>4917.919007995255</v>
      </c>
      <c r="AU389" s="9">
        <f>ABS(Table6[[#This Row],[Red_5]]/Table6[[#This Row],[sales]])</f>
        <v>0.87247643249739726</v>
      </c>
      <c r="AV389" s="9">
        <f>'[1]6'!L$20+'[1]6'!L$26*Table6[[#This Row],[Online]]+'[1]6'!L$21*Table6[[#This Row],[NJ_DUM]]+'[1]6'!L$22*Table6[[#This Row],[NY_DUM]]+'[1]6'!L$23*Table6[[#This Row],[PA_DUM]]+'[1]6'!L$24*Table6[[#This Row],[CT_DUM]]+'[1]6'!L$25*Table6[[#This Row],[DL_DUM]]</f>
        <v>639.40686712296565</v>
      </c>
      <c r="AW389" s="9">
        <f>Table6[[#This Row],[sales]]-Table6[[#This Row],[Pred_6]]</f>
        <v>4997.3287796131717</v>
      </c>
      <c r="AX389" s="9">
        <f>ABS(Table6[[#This Row],[Red_6]]/Table6[[#This Row],[sales]])</f>
        <v>0.88656433311837068</v>
      </c>
      <c r="AY389" s="9">
        <f>'[1]7'!L$21+'[1]7'!L$27*Table6[[#This Row],[LNTV]]+'[1]7'!L$22*Table6[[#This Row],[NJ_DUM]]+'[1]7'!L$23*Table6[[#This Row],[NY_DUM]]+'[1]7'!L$24*Table6[[#This Row],[PA_DUM]]+'[1]7'!L$25*Table6[[#This Row],[CT_DUM]]+'[1]7'!L$26*Table6[[#This Row],[DL_DUM]]</f>
        <v>5.9869720958857746</v>
      </c>
      <c r="AZ389" s="9">
        <f>Table6[[#This Row],[sales]]-Table6[[#This Row],[Pred_7]]</f>
        <v>5630.7486746402519</v>
      </c>
      <c r="BA389" s="9">
        <f>ABS(Table6[[#This Row],[Red_7]]/Table6[[#This Row],[sales]])</f>
        <v>0.99893786537615037</v>
      </c>
      <c r="BB389" s="9">
        <f>'[1]8'!O$22+'[1]8'!O$28*Table6[[#This Row],[LNRADIOLING]]+'[1]8'!O$23*Table6[[#This Row],[DL_DUM]]+'[1]8'!O$24*Table6[[#This Row],[CT_DUM]]+'[1]8'!O$25*Table6[[#This Row],[PA_DUM]]+'[1]8'!O$26*Table6[[#This Row],[NY_DUM]]+'[1]8'!O$27*Table6[[#This Row],[NJ_DUM]]</f>
        <v>8.3019232351648355</v>
      </c>
      <c r="BC389" s="9">
        <f>Table6[[#This Row],[sales]]-Table6[[#This Row],[Pred_8]]</f>
        <v>5628.4337235009734</v>
      </c>
      <c r="BD389" s="9">
        <f>ABS(Table6[[#This Row],[Red_8]]/Table6[[#This Row],[sales]])</f>
        <v>0.99852717534483426</v>
      </c>
      <c r="BE389" s="9">
        <f>'[1]9'!M$19+'[1]9'!M$21*Table6[[#This Row],[LNONLINE]]+'[1]9'!M$20*Table6[[#This Row],[DL_DUM]]+'[1]9'!M$22*Table6[[#This Row],[CT_DUM]]+'[1]9'!M$23*Table6[[#This Row],[PA_DUM]]+'[1]9'!M$24*Table6[[#This Row],[NY_DUM]]+'[1]9'!M$25*Table6[[#This Row],[NJ_DUM]]</f>
        <v>8.1730757898789133</v>
      </c>
      <c r="BF389" s="9">
        <f>Table6[[#This Row],[sales]]-Table6[[#This Row],[Pred_9]]</f>
        <v>5628.5625709462593</v>
      </c>
      <c r="BG389" s="9">
        <f>ABS(Table6[[#This Row],[Red_9]]/Table6[[#This Row],[sales]])</f>
        <v>0.99855003386674501</v>
      </c>
      <c r="BH389" s="9">
        <f>'[1]10'!P$22+'[1]10'!P$30*Table6[[#This Row],[LNTV]]+'[1]10'!P$29*Table6[[#This Row],[LNRADIOLING]]+'[1]10'!P$24*Table6[[#This Row],[LNONLINELING]]+'[1]10'!P$23*Table6[[#This Row],[DL_DUM]]+'[1]10'!P$25*Table6[[#This Row],[CT_DUM]]+'[1]10'!P$26*Table6[[#This Row],[PA_DUM]]+'[1]10'!P$27*Table6[[#This Row],[NY_DUM]]+'[1]10'!P$28*Table6[[#This Row],[NJ_DUM]]</f>
        <v>8.120143879315938</v>
      </c>
      <c r="BI389" s="9">
        <f>Table6[[#This Row],[sales]]-Table6[[#This Row],[Pred_10]]</f>
        <v>5628.6155028568219</v>
      </c>
      <c r="BJ389" s="45">
        <f>ABS(Table6[[#This Row],[Red_10]]/Table6[[#This Row],[sales]])</f>
        <v>0.99855942439237544</v>
      </c>
      <c r="BK389" s="9">
        <f>'[1]11'!P$32+'[1]11'!P$40*Table6[[#This Row],[LNONLINELING]]+'[1]11'!P$39*Table6[[#This Row],[LNRADIOLING]]+'[1]11'!P$38*Table6[[#This Row],[LNTVLING]]+'[1]11'!P$33*Table6[[#This Row],[DL_DUM]]+'[1]11'!P$34*Table6[[#This Row],[CT_DUM]]+'[1]11'!P$35*Table6[[#This Row],[PA_DUM]]+'[1]11'!P$36*Table6[[#This Row],[NY_DUM]]+'[1]11'!P$37*Table6[[#This Row],[NJ_DUM]]</f>
        <v>8.0541800873106943</v>
      </c>
      <c r="BL389" s="9">
        <f>Table6[[#This Row],[sales]]-Table6[[#This Row],[ Pred_11]]</f>
        <v>5628.6814666488272</v>
      </c>
      <c r="BM389" s="47">
        <f>ABS(Table6[[#This Row],[ Red_11]]/Table6[[#This Row],[sales]])</f>
        <v>0.99857112687341043</v>
      </c>
      <c r="BN389" s="9">
        <f>'[1]12'!K$22+'[1]12'!K$28*Table6[[#This Row],[COMBINE LN LING]]+'[1]12'!K$23*Table6[[#This Row],[DL_DUM]]+'[1]12'!K$24*Table6[[#This Row],[CT_DUM]]+'[1]12'!K$25*Table6[[#This Row],[PA_DUM]]+'[1]12'!K$26*Table6[[#This Row],[NY_DUM]]+'[1]12'!K$27*Table6[[#This Row],[NJ_DUM]]</f>
        <v>8.2857326709195647</v>
      </c>
      <c r="BO389" s="9">
        <f>Table6[[#This Row],[sales]]-Table6[[#This Row],[ Pred_12]]</f>
        <v>5628.4499140652179</v>
      </c>
      <c r="BP389" s="47">
        <f>ABS(Table6[[#This Row],[ Red_12]]/Table6[[#This Row],[sales]])</f>
        <v>0.99853004767471798</v>
      </c>
      <c r="BQ389">
        <f>LN(G389+'2019 Totals and Calculations'!C$18)</f>
        <v>7.748393596811618</v>
      </c>
      <c r="BR389">
        <f>LN(Table6[[#This Row],[PROF RADIO]]+'2019 Totals and Calculations'!D$18)</f>
        <v>5.87608881433595</v>
      </c>
      <c r="BS389">
        <f>LN(Table6[[#This Row],[ONLINE LINGERING]]+'2019 Totals and Calculations'!E$18)</f>
        <v>5.2560294099352802</v>
      </c>
      <c r="BT389">
        <f>MONTH(Table6[[#This Row],[Date]])</f>
        <v>5</v>
      </c>
      <c r="BU389">
        <f t="shared" si="175"/>
        <v>0</v>
      </c>
      <c r="BV389">
        <f t="shared" si="176"/>
        <v>0</v>
      </c>
      <c r="BW389">
        <f t="shared" si="177"/>
        <v>0</v>
      </c>
      <c r="BX389">
        <f t="shared" si="178"/>
        <v>0</v>
      </c>
      <c r="BY389">
        <f t="shared" si="179"/>
        <v>1</v>
      </c>
      <c r="BZ389">
        <f t="shared" si="180"/>
        <v>0</v>
      </c>
      <c r="CA389">
        <f t="shared" si="181"/>
        <v>0</v>
      </c>
      <c r="CB389">
        <f t="shared" si="182"/>
        <v>0</v>
      </c>
      <c r="CC389">
        <f t="shared" si="183"/>
        <v>0</v>
      </c>
      <c r="CD389">
        <f t="shared" si="184"/>
        <v>0</v>
      </c>
      <c r="CE389">
        <f t="shared" si="185"/>
        <v>0</v>
      </c>
      <c r="CF389">
        <f t="shared" si="186"/>
        <v>0</v>
      </c>
      <c r="CG389">
        <f t="shared" si="187"/>
        <v>74</v>
      </c>
      <c r="CH38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6850.1829181885378</v>
      </c>
      <c r="CI389" s="79">
        <f>Table6[[#This Row],[sales]]-CH389</f>
        <v>-1213.4472714523999</v>
      </c>
      <c r="CJ389">
        <f>ABS(Table6[[#This Row],[sales]]-CH389)/Table6[[#This Row],[sales]]</f>
        <v>0.2152748234973601</v>
      </c>
      <c r="CK38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6528.5780412399881</v>
      </c>
      <c r="CL389" s="79">
        <f>Table6[[#This Row],[sales]]-CK389</f>
        <v>-891.8423945038503</v>
      </c>
      <c r="CM389">
        <f>ABS(Table6[[#This Row],[sales]]-CK389)/Table6[[#This Row],[sales]]</f>
        <v>0.15821965946198976</v>
      </c>
      <c r="CN38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5944.5280090811548</v>
      </c>
      <c r="CO389" s="79">
        <f>Table6[[#This Row],[sales]]-CN389</f>
        <v>-307.79236234501695</v>
      </c>
      <c r="CP389">
        <f>ABS(Table6[[#This Row],[sales]]-CN389)/Table6[[#This Row],[sales]]</f>
        <v>5.4604718339636739E-2</v>
      </c>
      <c r="CQ38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6284.9006481418046</v>
      </c>
      <c r="CR389" s="79">
        <f>Table6[[#This Row],[sales]]-CQ389</f>
        <v>-648.16500140566677</v>
      </c>
      <c r="CS389">
        <f>ABS(Table6[[#This Row],[sales]]-CQ389)/Table6[[#This Row],[sales]]</f>
        <v>0.11498942686463866</v>
      </c>
    </row>
    <row r="390" spans="1:97" x14ac:dyDescent="0.2">
      <c r="A390">
        <v>389</v>
      </c>
      <c r="B390" t="s">
        <v>480</v>
      </c>
      <c r="C390" s="5">
        <v>43254</v>
      </c>
      <c r="D390" s="6">
        <v>2021.8225945992072</v>
      </c>
      <c r="E390" s="8">
        <f>YEAR(Table6[[#This Row],[Date]])</f>
        <v>2018</v>
      </c>
      <c r="F390" s="6">
        <f>Table6[[#This Row],[TV_State]]+Table6[[#This Row],[Radio_State]]+Table6[[#This Row],[Online]]</f>
        <v>2471.116504510142</v>
      </c>
      <c r="G390" s="6">
        <f t="shared" si="162"/>
        <v>1976.1685375860682</v>
      </c>
      <c r="H390" s="6">
        <f>LN(Table6[[#This Row],[PROF TV LING]])</f>
        <v>7.5889151669712733</v>
      </c>
      <c r="I390" s="6">
        <f t="shared" si="163"/>
        <v>7.6117546581443092</v>
      </c>
      <c r="J390" s="6">
        <v>299.52927327395662</v>
      </c>
      <c r="K390" s="6">
        <f t="shared" si="168"/>
        <v>296.59271177127079</v>
      </c>
      <c r="L390" s="6">
        <f>0.5*J389+0.5*Table6[[#This Row],[Radio_State]]</f>
        <v>298.04645508943213</v>
      </c>
      <c r="M390" s="6">
        <f>LN(Table6[[#This Row],[RADIO LINGERING ]])</f>
        <v>5.6972493639177424</v>
      </c>
      <c r="N390" s="6">
        <f t="shared" si="164"/>
        <v>5.7022121532598709</v>
      </c>
      <c r="O390" s="6">
        <v>149.76463663697831</v>
      </c>
      <c r="P390" s="6">
        <f t="shared" si="165"/>
        <v>149.1318283131601</v>
      </c>
      <c r="Q390" s="6">
        <f>0.3*O389+0.7*Table6[[#This Row],[Online]]</f>
        <v>149.31979118162096</v>
      </c>
      <c r="R390" s="6">
        <f>LN(Table6[[#This Row],[ONLINE LINGERING]])</f>
        <v>5.0060902555831825</v>
      </c>
      <c r="S390" s="6">
        <f t="shared" si="166"/>
        <v>5.0090649726999255</v>
      </c>
      <c r="T390" s="6">
        <v>6760.3897082814265</v>
      </c>
      <c r="U390" s="6">
        <f t="shared" si="167"/>
        <v>8.8188358165294183</v>
      </c>
      <c r="V390" s="8">
        <f>YEAR(Table6[[#This Row],[Date]])</f>
        <v>2018</v>
      </c>
      <c r="W390" s="8">
        <f>WEEKNUM(Table6[[#This Row],[Date]])</f>
        <v>23</v>
      </c>
      <c r="X390" t="s">
        <v>555</v>
      </c>
      <c r="Y390" s="9">
        <f>Table6[[#This Row],[LNTVLING]]+Table6[[#This Row],[LNRADIOLING]]+Table6[[#This Row],[LNONLINELING]]</f>
        <v>18.292254786472199</v>
      </c>
      <c r="Z390">
        <f t="shared" si="188"/>
        <v>1</v>
      </c>
      <c r="AA390">
        <f t="shared" si="169"/>
        <v>0</v>
      </c>
      <c r="AB390">
        <f t="shared" si="170"/>
        <v>0</v>
      </c>
      <c r="AC390">
        <f t="shared" si="171"/>
        <v>1</v>
      </c>
      <c r="AD390">
        <f t="shared" si="172"/>
        <v>0</v>
      </c>
      <c r="AE390">
        <f t="shared" si="173"/>
        <v>0</v>
      </c>
      <c r="AF390">
        <f t="shared" si="174"/>
        <v>0</v>
      </c>
      <c r="AG390" s="9">
        <f>'[1]1'!J$20+'[1]1'!J$21*Table6[[#This Row],[TV_State]]</f>
        <v>3318.0514867680904</v>
      </c>
      <c r="AH390" s="9">
        <f>Table6[[#This Row],[sales]]-Table6[[#This Row],[Pred_1]]</f>
        <v>3442.3382215133361</v>
      </c>
      <c r="AI390">
        <f>ABS(Table6[[#This Row],[Res_1]])/Table6[[#This Row],[sales]]</f>
        <v>0.50919227589742311</v>
      </c>
      <c r="AJ390" s="9">
        <f>'[1]2'!J$20+'[1]2'!J$21*Table6[[#This Row],[Radio_State]]</f>
        <v>3029.231730609531</v>
      </c>
      <c r="AK390" s="9">
        <f>Table6[[#This Row],[sales]]-Table6[[#This Row],[ Pred_2 ]]</f>
        <v>3731.1579776718954</v>
      </c>
      <c r="AL390">
        <f>ABS(Table6[[#This Row],[ Res_2 ]])/Table6[[#This Row],[sales]]</f>
        <v>0.5519146289896949</v>
      </c>
      <c r="AM390" s="10">
        <f>'[1]3'!J$20+'[1]3'!J$21*Data!O390</f>
        <v>2665.9685825433521</v>
      </c>
      <c r="AN390" s="9">
        <f>Table6[[#This Row],[sales]]-Table6[[#This Row],[Pred_3]]</f>
        <v>4094.4211257380744</v>
      </c>
      <c r="AO390" s="9">
        <f>ABS(Table6[[#This Row],[Res_3]])/Table6[[#This Row],[sales]]</f>
        <v>0.60564868334771282</v>
      </c>
      <c r="AP390" s="9">
        <f>'[1]4'!L$21+'[1]4'!L$27*Table6[[#This Row],[TV_State]]+'[1]4'!L$22*Table6[[#This Row],[NJ_DUM]]+'[1]4'!L$23*Table6[[#This Row],[NY_DUM]]+'[1]4'!L$24*Table6[[#This Row],[PA_DUM]]+'[1]4'!L$25*Table6[[#This Row],[CT_DUM]]+'[1]4'!L$26*Table6[[#This Row],[DL_DUM]]</f>
        <v>683.80492607084784</v>
      </c>
      <c r="AQ390" s="9">
        <f>Table6[[#This Row],[sales]]-Table6[[#This Row],[Pred_4]]</f>
        <v>6076.5847822105789</v>
      </c>
      <c r="AR390">
        <f>ABS(Table6[[#This Row],[Res_4]]/Table6[[#This Row],[sales]])</f>
        <v>0.89885125627695817</v>
      </c>
      <c r="AS390" s="9">
        <f>'[1]5'!L$20+'[1]5'!L$26*Table6[[#This Row],[Radio_State]]+'[1]5'!L$21*Table6[[#This Row],[NJ_DUM]]+'[1]5'!L$22*Table6[[#This Row],[NY_DUM]]+'[1]5'!L$23*Table6[[#This Row],[PA_DUM]]+'[1]5'!L$24*Table6[[#This Row],[CT_DUM]]+'[1]5'!L$25*Table6[[#This Row],[DL_DUM]]</f>
        <v>724.04088984502062</v>
      </c>
      <c r="AT390" s="9">
        <f>Table6[[#This Row],[sales]]-Table6[[#This Row],[Pred_5]]</f>
        <v>6036.348818436406</v>
      </c>
      <c r="AU390" s="9">
        <f>ABS(Table6[[#This Row],[Red_5]]/Table6[[#This Row],[sales]])</f>
        <v>0.89289953374166053</v>
      </c>
      <c r="AV390" s="9">
        <f>'[1]6'!L$20+'[1]6'!L$26*Table6[[#This Row],[Online]]+'[1]6'!L$21*Table6[[#This Row],[NJ_DUM]]+'[1]6'!L$22*Table6[[#This Row],[NY_DUM]]+'[1]6'!L$23*Table6[[#This Row],[PA_DUM]]+'[1]6'!L$24*Table6[[#This Row],[CT_DUM]]+'[1]6'!L$25*Table6[[#This Row],[DL_DUM]]</f>
        <v>645.86047380605987</v>
      </c>
      <c r="AW390" s="9">
        <f>Table6[[#This Row],[sales]]-Table6[[#This Row],[Pred_6]]</f>
        <v>6114.529234475367</v>
      </c>
      <c r="AX390" s="9">
        <f>ABS(Table6[[#This Row],[Red_6]]/Table6[[#This Row],[sales]])</f>
        <v>0.90446401736058424</v>
      </c>
      <c r="AY390" s="9">
        <f>'[1]7'!L$21+'[1]7'!L$27*Table6[[#This Row],[LNTV]]+'[1]7'!L$22*Table6[[#This Row],[NJ_DUM]]+'[1]7'!L$23*Table6[[#This Row],[NY_DUM]]+'[1]7'!L$24*Table6[[#This Row],[PA_DUM]]+'[1]7'!L$25*Table6[[#This Row],[CT_DUM]]+'[1]7'!L$26*Table6[[#This Row],[DL_DUM]]</f>
        <v>5.9880734431757752</v>
      </c>
      <c r="AZ390" s="9">
        <f>Table6[[#This Row],[sales]]-Table6[[#This Row],[Pred_7]]</f>
        <v>6754.4016348382511</v>
      </c>
      <c r="BA390" s="9">
        <f>ABS(Table6[[#This Row],[Red_7]]/Table6[[#This Row],[sales]])</f>
        <v>0.99911424138229188</v>
      </c>
      <c r="BB390" s="9">
        <f>'[1]8'!O$22+'[1]8'!O$28*Table6[[#This Row],[LNRADIOLING]]+'[1]8'!O$23*Table6[[#This Row],[DL_DUM]]+'[1]8'!O$24*Table6[[#This Row],[CT_DUM]]+'[1]8'!O$25*Table6[[#This Row],[PA_DUM]]+'[1]8'!O$26*Table6[[#This Row],[NY_DUM]]+'[1]8'!O$27*Table6[[#This Row],[NJ_DUM]]</f>
        <v>8.3026331011686114</v>
      </c>
      <c r="BC390" s="9">
        <f>Table6[[#This Row],[sales]]-Table6[[#This Row],[Pred_8]]</f>
        <v>6752.0870751802577</v>
      </c>
      <c r="BD390" s="9">
        <f>ABS(Table6[[#This Row],[Red_8]]/Table6[[#This Row],[sales]])</f>
        <v>0.99877187063772399</v>
      </c>
      <c r="BE390" s="9">
        <f>'[1]9'!M$19+'[1]9'!M$21*Table6[[#This Row],[LNONLINE]]+'[1]9'!M$20*Table6[[#This Row],[DL_DUM]]+'[1]9'!M$22*Table6[[#This Row],[CT_DUM]]+'[1]9'!M$23*Table6[[#This Row],[PA_DUM]]+'[1]9'!M$24*Table6[[#This Row],[NY_DUM]]+'[1]9'!M$25*Table6[[#This Row],[NJ_DUM]]</f>
        <v>8.1762262382102442</v>
      </c>
      <c r="BF390" s="9">
        <f>Table6[[#This Row],[sales]]-Table6[[#This Row],[Pred_9]]</f>
        <v>6752.2134820432166</v>
      </c>
      <c r="BG390" s="9">
        <f>ABS(Table6[[#This Row],[Red_9]]/Table6[[#This Row],[sales]])</f>
        <v>0.99879056879987349</v>
      </c>
      <c r="BH390" s="9">
        <f>'[1]10'!P$22+'[1]10'!P$30*Table6[[#This Row],[LNTV]]+'[1]10'!P$29*Table6[[#This Row],[LNRADIOLING]]+'[1]10'!P$24*Table6[[#This Row],[LNONLINELING]]+'[1]10'!P$23*Table6[[#This Row],[DL_DUM]]+'[1]10'!P$25*Table6[[#This Row],[CT_DUM]]+'[1]10'!P$26*Table6[[#This Row],[PA_DUM]]+'[1]10'!P$27*Table6[[#This Row],[NY_DUM]]+'[1]10'!P$28*Table6[[#This Row],[NJ_DUM]]</f>
        <v>8.1219549625921559</v>
      </c>
      <c r="BI390" s="9">
        <f>Table6[[#This Row],[sales]]-Table6[[#This Row],[Pred_10]]</f>
        <v>6752.2677533188344</v>
      </c>
      <c r="BJ390" s="45">
        <f>ABS(Table6[[#This Row],[Red_10]]/Table6[[#This Row],[sales]])</f>
        <v>0.99879859663228543</v>
      </c>
      <c r="BK390" s="9">
        <f>'[1]11'!P$32+'[1]11'!P$40*Table6[[#This Row],[LNONLINELING]]+'[1]11'!P$39*Table6[[#This Row],[LNRADIOLING]]+'[1]11'!P$38*Table6[[#This Row],[LNTVLING]]+'[1]11'!P$33*Table6[[#This Row],[DL_DUM]]+'[1]11'!P$34*Table6[[#This Row],[CT_DUM]]+'[1]11'!P$35*Table6[[#This Row],[PA_DUM]]+'[1]11'!P$36*Table6[[#This Row],[NY_DUM]]+'[1]11'!P$37*Table6[[#This Row],[NJ_DUM]]</f>
        <v>8.0553054850410124</v>
      </c>
      <c r="BL390" s="9">
        <f>Table6[[#This Row],[sales]]-Table6[[#This Row],[ Pred_11]]</f>
        <v>6752.3344027963858</v>
      </c>
      <c r="BM390" s="47">
        <f>ABS(Table6[[#This Row],[ Red_11]]/Table6[[#This Row],[sales]])</f>
        <v>0.99880845545410302</v>
      </c>
      <c r="BN390" s="9">
        <f>'[1]12'!K$22+'[1]12'!K$28*Table6[[#This Row],[COMBINE LN LING]]+'[1]12'!K$23*Table6[[#This Row],[DL_DUM]]+'[1]12'!K$24*Table6[[#This Row],[CT_DUM]]+'[1]12'!K$25*Table6[[#This Row],[PA_DUM]]+'[1]12'!K$26*Table6[[#This Row],[NY_DUM]]+'[1]12'!K$27*Table6[[#This Row],[NJ_DUM]]</f>
        <v>8.2886054072924544</v>
      </c>
      <c r="BO390" s="9">
        <f>Table6[[#This Row],[sales]]-Table6[[#This Row],[ Pred_12]]</f>
        <v>6752.1011028741341</v>
      </c>
      <c r="BP390" s="47">
        <f>ABS(Table6[[#This Row],[ Red_12]]/Table6[[#This Row],[sales]])</f>
        <v>0.99877394562074739</v>
      </c>
      <c r="BQ390">
        <f>LN(G390+'2019 Totals and Calculations'!C$18)</f>
        <v>7.7567996354531115</v>
      </c>
      <c r="BR390">
        <f>LN(Table6[[#This Row],[PROF RADIO]]+'2019 Totals and Calculations'!D$18)</f>
        <v>5.8842942782819749</v>
      </c>
      <c r="BS390">
        <f>LN(Table6[[#This Row],[ONLINE LINGERING]]+'2019 Totals and Calculations'!E$18)</f>
        <v>5.2637111973420891</v>
      </c>
      <c r="BT390">
        <f>MONTH(Table6[[#This Row],[Date]])</f>
        <v>6</v>
      </c>
      <c r="BU390">
        <f t="shared" si="175"/>
        <v>0</v>
      </c>
      <c r="BV390">
        <f t="shared" si="176"/>
        <v>0</v>
      </c>
      <c r="BW390">
        <f t="shared" si="177"/>
        <v>0</v>
      </c>
      <c r="BX390">
        <f t="shared" si="178"/>
        <v>0</v>
      </c>
      <c r="BY390">
        <f t="shared" si="179"/>
        <v>0</v>
      </c>
      <c r="BZ390">
        <f t="shared" si="180"/>
        <v>1</v>
      </c>
      <c r="CA390">
        <f t="shared" si="181"/>
        <v>0</v>
      </c>
      <c r="CB390">
        <f t="shared" si="182"/>
        <v>0</v>
      </c>
      <c r="CC390">
        <f t="shared" si="183"/>
        <v>0</v>
      </c>
      <c r="CD390">
        <f t="shared" si="184"/>
        <v>0</v>
      </c>
      <c r="CE390">
        <f t="shared" si="185"/>
        <v>0</v>
      </c>
      <c r="CF390">
        <f t="shared" si="186"/>
        <v>0</v>
      </c>
      <c r="CG390">
        <f t="shared" si="187"/>
        <v>75</v>
      </c>
      <c r="CH39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7263.851414512631</v>
      </c>
      <c r="CI390" s="79">
        <f>Table6[[#This Row],[sales]]-CH390</f>
        <v>-503.46170623120452</v>
      </c>
      <c r="CJ390">
        <f>ABS(Table6[[#This Row],[sales]]-CH390)/Table6[[#This Row],[sales]]</f>
        <v>7.4472290497464622E-2</v>
      </c>
      <c r="CK39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6902.0458694109011</v>
      </c>
      <c r="CL390" s="79">
        <f>Table6[[#This Row],[sales]]-CK390</f>
        <v>-141.65616112947464</v>
      </c>
      <c r="CM390">
        <f>ABS(Table6[[#This Row],[sales]]-CK390)/Table6[[#This Row],[sales]]</f>
        <v>2.0953845450055478E-2</v>
      </c>
      <c r="CN39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6007.0727173245587</v>
      </c>
      <c r="CO390" s="79">
        <f>Table6[[#This Row],[sales]]-CN390</f>
        <v>753.31699095686781</v>
      </c>
      <c r="CP390">
        <f>ABS(Table6[[#This Row],[sales]]-CN390)/Table6[[#This Row],[sales]]</f>
        <v>0.11143100079482994</v>
      </c>
      <c r="CQ39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6299.4927280557213</v>
      </c>
      <c r="CR390" s="79">
        <f>Table6[[#This Row],[sales]]-CQ390</f>
        <v>460.89698022570519</v>
      </c>
      <c r="CS390">
        <f>ABS(Table6[[#This Row],[sales]]-CQ390)/Table6[[#This Row],[sales]]</f>
        <v>6.8176096366324837E-2</v>
      </c>
    </row>
    <row r="391" spans="1:97" x14ac:dyDescent="0.2">
      <c r="A391">
        <v>390</v>
      </c>
      <c r="B391" t="s">
        <v>480</v>
      </c>
      <c r="C391" s="5">
        <v>43261</v>
      </c>
      <c r="D391" s="6">
        <v>2042.0408205451995</v>
      </c>
      <c r="E391" s="8">
        <f>YEAR(Table6[[#This Row],[Date]])</f>
        <v>2018</v>
      </c>
      <c r="F391" s="6">
        <f>Table6[[#This Row],[TV_State]]+Table6[[#This Row],[Radio_State]]+Table6[[#This Row],[Online]]</f>
        <v>2495.827669555244</v>
      </c>
      <c r="G391" s="6">
        <f t="shared" si="162"/>
        <v>1995.9302224738074</v>
      </c>
      <c r="H391" s="6">
        <f>LN(Table6[[#This Row],[PROF TV LING]])</f>
        <v>7.5988654975798831</v>
      </c>
      <c r="I391" s="6">
        <f t="shared" si="163"/>
        <v>7.6217049889974779</v>
      </c>
      <c r="J391" s="6">
        <v>302.5245660066962</v>
      </c>
      <c r="K391" s="6">
        <f t="shared" si="168"/>
        <v>299.55863888898352</v>
      </c>
      <c r="L391" s="6">
        <f>0.5*J390+0.5*Table6[[#This Row],[Radio_State]]</f>
        <v>301.02691964032641</v>
      </c>
      <c r="M391" s="6">
        <f>LN(Table6[[#This Row],[RADIO LINGERING ]])</f>
        <v>5.7071996947709103</v>
      </c>
      <c r="N391" s="6">
        <f t="shared" si="164"/>
        <v>5.7121624841130387</v>
      </c>
      <c r="O391" s="6">
        <v>151.2622830033481</v>
      </c>
      <c r="P391" s="6">
        <f t="shared" si="165"/>
        <v>150.62314659629169</v>
      </c>
      <c r="Q391" s="6">
        <f>0.3*O390+0.7*Table6[[#This Row],[Online]]</f>
        <v>150.81298909343715</v>
      </c>
      <c r="R391" s="6">
        <f>LN(Table6[[#This Row],[ONLINE LINGERING]])</f>
        <v>5.0160405864363513</v>
      </c>
      <c r="S391" s="6">
        <f t="shared" si="166"/>
        <v>5.0190153035530942</v>
      </c>
      <c r="T391" s="6">
        <v>5862.2139585842879</v>
      </c>
      <c r="U391" s="6">
        <f t="shared" si="167"/>
        <v>8.6762826198514791</v>
      </c>
      <c r="V391" s="8">
        <f>YEAR(Table6[[#This Row],[Date]])</f>
        <v>2018</v>
      </c>
      <c r="W391" s="8">
        <f>WEEKNUM(Table6[[#This Row],[Date]])</f>
        <v>24</v>
      </c>
      <c r="X391" t="s">
        <v>556</v>
      </c>
      <c r="Y391" s="9">
        <f>Table6[[#This Row],[LNTVLING]]+Table6[[#This Row],[LNRADIOLING]]+Table6[[#This Row],[LNONLINELING]]</f>
        <v>18.322105778787144</v>
      </c>
      <c r="Z391">
        <f t="shared" si="188"/>
        <v>1</v>
      </c>
      <c r="AA391">
        <f t="shared" si="169"/>
        <v>0</v>
      </c>
      <c r="AB391">
        <f t="shared" si="170"/>
        <v>0</v>
      </c>
      <c r="AC391">
        <f t="shared" si="171"/>
        <v>1</v>
      </c>
      <c r="AD391">
        <f t="shared" si="172"/>
        <v>0</v>
      </c>
      <c r="AE391">
        <f t="shared" si="173"/>
        <v>0</v>
      </c>
      <c r="AF391">
        <f t="shared" si="174"/>
        <v>0</v>
      </c>
      <c r="AG391" s="9">
        <f>'[1]1'!J$20+'[1]1'!J$21*Table6[[#This Row],[TV_State]]</f>
        <v>3337.9346761812085</v>
      </c>
      <c r="AH391" s="9">
        <f>Table6[[#This Row],[sales]]-Table6[[#This Row],[Pred_1]]</f>
        <v>2524.2792824030794</v>
      </c>
      <c r="AI391">
        <f>ABS(Table6[[#This Row],[Res_1]])/Table6[[#This Row],[sales]]</f>
        <v>0.43060169762426881</v>
      </c>
      <c r="AJ391" s="9">
        <f>'[1]2'!J$20+'[1]2'!J$21*Table6[[#This Row],[Radio_State]]</f>
        <v>3042.3812298756516</v>
      </c>
      <c r="AK391" s="9">
        <f>Table6[[#This Row],[sales]]-Table6[[#This Row],[ Pred_2 ]]</f>
        <v>2819.8327287086363</v>
      </c>
      <c r="AL391">
        <f>ABS(Table6[[#This Row],[ Res_2 ]])/Table6[[#This Row],[sales]]</f>
        <v>0.48101839145250508</v>
      </c>
      <c r="AM391" s="10">
        <f>'[1]3'!J$20+'[1]3'!J$21*Data!O391</f>
        <v>2674.6209665515371</v>
      </c>
      <c r="AN391" s="9">
        <f>Table6[[#This Row],[sales]]-Table6[[#This Row],[Pred_3]]</f>
        <v>3187.5929920327508</v>
      </c>
      <c r="AO391" s="9">
        <f>ABS(Table6[[#This Row],[Res_3]])/Table6[[#This Row],[sales]]</f>
        <v>0.54375241411395836</v>
      </c>
      <c r="AP391" s="9">
        <f>'[1]4'!L$21+'[1]4'!L$27*Table6[[#This Row],[TV_State]]+'[1]4'!L$22*Table6[[#This Row],[NJ_DUM]]+'[1]4'!L$23*Table6[[#This Row],[NY_DUM]]+'[1]4'!L$24*Table6[[#This Row],[PA_DUM]]+'[1]4'!L$25*Table6[[#This Row],[CT_DUM]]+'[1]4'!L$26*Table6[[#This Row],[DL_DUM]]</f>
        <v>688.26467538809823</v>
      </c>
      <c r="AQ391" s="9">
        <f>Table6[[#This Row],[sales]]-Table6[[#This Row],[Pred_4]]</f>
        <v>5173.9492831961898</v>
      </c>
      <c r="AR391">
        <f>ABS(Table6[[#This Row],[Res_4]]/Table6[[#This Row],[sales]])</f>
        <v>0.88259304756691059</v>
      </c>
      <c r="AS391" s="9">
        <f>'[1]5'!L$20+'[1]5'!L$26*Table6[[#This Row],[Radio_State]]+'[1]5'!L$21*Table6[[#This Row],[NJ_DUM]]+'[1]5'!L$22*Table6[[#This Row],[NY_DUM]]+'[1]5'!L$23*Table6[[#This Row],[PA_DUM]]+'[1]5'!L$24*Table6[[#This Row],[CT_DUM]]+'[1]5'!L$25*Table6[[#This Row],[DL_DUM]]</f>
        <v>729.31738346020029</v>
      </c>
      <c r="AT391" s="9">
        <f>Table6[[#This Row],[sales]]-Table6[[#This Row],[Pred_5]]</f>
        <v>5132.8965751240876</v>
      </c>
      <c r="AU391" s="9">
        <f>ABS(Table6[[#This Row],[Red_5]]/Table6[[#This Row],[sales]])</f>
        <v>0.87559011175424095</v>
      </c>
      <c r="AV391" s="9">
        <f>'[1]6'!L$20+'[1]6'!L$26*Table6[[#This Row],[Online]]+'[1]6'!L$21*Table6[[#This Row],[NJ_DUM]]+'[1]6'!L$22*Table6[[#This Row],[NY_DUM]]+'[1]6'!L$23*Table6[[#This Row],[PA_DUM]]+'[1]6'!L$24*Table6[[#This Row],[CT_DUM]]+'[1]6'!L$25*Table6[[#This Row],[DL_DUM]]</f>
        <v>652.3786165559851</v>
      </c>
      <c r="AW391" s="9">
        <f>Table6[[#This Row],[sales]]-Table6[[#This Row],[Pred_6]]</f>
        <v>5209.8353420283029</v>
      </c>
      <c r="AX391" s="9">
        <f>ABS(Table6[[#This Row],[Red_6]]/Table6[[#This Row],[sales]])</f>
        <v>0.88871463560270103</v>
      </c>
      <c r="AY391" s="9">
        <f>'[1]7'!L$21+'[1]7'!L$27*Table6[[#This Row],[LNTV]]+'[1]7'!L$22*Table6[[#This Row],[NJ_DUM]]+'[1]7'!L$23*Table6[[#This Row],[NY_DUM]]+'[1]7'!L$24*Table6[[#This Row],[PA_DUM]]+'[1]7'!L$25*Table6[[#This Row],[CT_DUM]]+'[1]7'!L$26*Table6[[#This Row],[DL_DUM]]</f>
        <v>5.9891747904657757</v>
      </c>
      <c r="AZ391" s="9">
        <f>Table6[[#This Row],[sales]]-Table6[[#This Row],[Pred_7]]</f>
        <v>5856.2247837938221</v>
      </c>
      <c r="BA391" s="9">
        <f>ABS(Table6[[#This Row],[Red_7]]/Table6[[#This Row],[sales]])</f>
        <v>0.99897834251141659</v>
      </c>
      <c r="BB391" s="9">
        <f>'[1]8'!O$22+'[1]8'!O$28*Table6[[#This Row],[LNRADIOLING]]+'[1]8'!O$23*Table6[[#This Row],[DL_DUM]]+'[1]8'!O$24*Table6[[#This Row],[CT_DUM]]+'[1]8'!O$25*Table6[[#This Row],[PA_DUM]]+'[1]8'!O$26*Table6[[#This Row],[NY_DUM]]+'[1]8'!O$27*Table6[[#This Row],[NJ_DUM]]</f>
        <v>8.3033429671723891</v>
      </c>
      <c r="BC391" s="9">
        <f>Table6[[#This Row],[sales]]-Table6[[#This Row],[Pred_8]]</f>
        <v>5853.9106156171156</v>
      </c>
      <c r="BD391" s="9">
        <f>ABS(Table6[[#This Row],[Red_8]]/Table6[[#This Row],[sales]])</f>
        <v>0.99858358241001877</v>
      </c>
      <c r="BE391" s="9">
        <f>'[1]9'!M$19+'[1]9'!M$21*Table6[[#This Row],[LNONLINE]]+'[1]9'!M$20*Table6[[#This Row],[DL_DUM]]+'[1]9'!M$22*Table6[[#This Row],[CT_DUM]]+'[1]9'!M$23*Table6[[#This Row],[PA_DUM]]+'[1]9'!M$24*Table6[[#This Row],[NY_DUM]]+'[1]9'!M$25*Table6[[#This Row],[NJ_DUM]]</f>
        <v>8.1793766865415769</v>
      </c>
      <c r="BF391" s="9">
        <f>Table6[[#This Row],[sales]]-Table6[[#This Row],[Pred_9]]</f>
        <v>5854.0345818977466</v>
      </c>
      <c r="BG391" s="9">
        <f>ABS(Table6[[#This Row],[Red_9]]/Table6[[#This Row],[sales]])</f>
        <v>0.9986047290760236</v>
      </c>
      <c r="BH391" s="9">
        <f>'[1]10'!P$22+'[1]10'!P$30*Table6[[#This Row],[LNTV]]+'[1]10'!P$29*Table6[[#This Row],[LNRADIOLING]]+'[1]10'!P$24*Table6[[#This Row],[LNONLINELING]]+'[1]10'!P$23*Table6[[#This Row],[DL_DUM]]+'[1]10'!P$25*Table6[[#This Row],[CT_DUM]]+'[1]10'!P$26*Table6[[#This Row],[PA_DUM]]+'[1]10'!P$27*Table6[[#This Row],[NY_DUM]]+'[1]10'!P$28*Table6[[#This Row],[NJ_DUM]]</f>
        <v>8.1237660458683738</v>
      </c>
      <c r="BI391" s="9">
        <f>Table6[[#This Row],[sales]]-Table6[[#This Row],[Pred_10]]</f>
        <v>5854.0901925384196</v>
      </c>
      <c r="BJ391" s="45">
        <f>ABS(Table6[[#This Row],[Red_10]]/Table6[[#This Row],[sales]])</f>
        <v>0.99861421536244477</v>
      </c>
      <c r="BK391" s="9">
        <f>'[1]11'!P$32+'[1]11'!P$40*Table6[[#This Row],[LNONLINELING]]+'[1]11'!P$39*Table6[[#This Row],[LNRADIOLING]]+'[1]11'!P$38*Table6[[#This Row],[LNTVLING]]+'[1]11'!P$33*Table6[[#This Row],[DL_DUM]]+'[1]11'!P$34*Table6[[#This Row],[CT_DUM]]+'[1]11'!P$35*Table6[[#This Row],[PA_DUM]]+'[1]11'!P$36*Table6[[#This Row],[NY_DUM]]+'[1]11'!P$37*Table6[[#This Row],[NJ_DUM]]</f>
        <v>8.0564308827530624</v>
      </c>
      <c r="BL391" s="9">
        <f>Table6[[#This Row],[sales]]-Table6[[#This Row],[ Pred_11]]</f>
        <v>5854.1575277015345</v>
      </c>
      <c r="BM391" s="47">
        <f>ABS(Table6[[#This Row],[ Red_11]]/Table6[[#This Row],[sales]])</f>
        <v>0.99862570166499021</v>
      </c>
      <c r="BN391" s="9">
        <f>'[1]12'!K$22+'[1]12'!K$28*Table6[[#This Row],[COMBINE LN LING]]+'[1]12'!K$23*Table6[[#This Row],[DL_DUM]]+'[1]12'!K$24*Table6[[#This Row],[CT_DUM]]+'[1]12'!K$25*Table6[[#This Row],[PA_DUM]]+'[1]12'!K$26*Table6[[#This Row],[NY_DUM]]+'[1]12'!K$27*Table6[[#This Row],[NJ_DUM]]</f>
        <v>8.2914781436757661</v>
      </c>
      <c r="BO391" s="9">
        <f>Table6[[#This Row],[sales]]-Table6[[#This Row],[ Pred_12]]</f>
        <v>5853.9224804406122</v>
      </c>
      <c r="BP391" s="47">
        <f>ABS(Table6[[#This Row],[ Red_12]]/Table6[[#This Row],[sales]])</f>
        <v>0.99858560635926052</v>
      </c>
      <c r="BQ391">
        <f>LN(G391+'2019 Totals and Calculations'!C$18)</f>
        <v>7.7652186110578967</v>
      </c>
      <c r="BR391">
        <f>LN(Table6[[#This Row],[PROF RADIO]]+'2019 Totals and Calculations'!D$18)</f>
        <v>5.8925140134355161</v>
      </c>
      <c r="BS391">
        <f>LN(Table6[[#This Row],[ONLINE LINGERING]]+'2019 Totals and Calculations'!E$18)</f>
        <v>5.271410364009725</v>
      </c>
      <c r="BT391">
        <f>MONTH(Table6[[#This Row],[Date]])</f>
        <v>6</v>
      </c>
      <c r="BU391">
        <f t="shared" si="175"/>
        <v>0</v>
      </c>
      <c r="BV391">
        <f t="shared" si="176"/>
        <v>0</v>
      </c>
      <c r="BW391">
        <f t="shared" si="177"/>
        <v>0</v>
      </c>
      <c r="BX391">
        <f t="shared" si="178"/>
        <v>0</v>
      </c>
      <c r="BY391">
        <f t="shared" si="179"/>
        <v>0</v>
      </c>
      <c r="BZ391">
        <f t="shared" si="180"/>
        <v>1</v>
      </c>
      <c r="CA391">
        <f t="shared" si="181"/>
        <v>0</v>
      </c>
      <c r="CB391">
        <f t="shared" si="182"/>
        <v>0</v>
      </c>
      <c r="CC391">
        <f t="shared" si="183"/>
        <v>0</v>
      </c>
      <c r="CD391">
        <f t="shared" si="184"/>
        <v>0</v>
      </c>
      <c r="CE391">
        <f t="shared" si="185"/>
        <v>0</v>
      </c>
      <c r="CF391">
        <f t="shared" si="186"/>
        <v>0</v>
      </c>
      <c r="CG391">
        <f t="shared" si="187"/>
        <v>76</v>
      </c>
      <c r="CH39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7301.8136358368047</v>
      </c>
      <c r="CI391" s="79">
        <f>Table6[[#This Row],[sales]]-CH391</f>
        <v>-1439.5996772525168</v>
      </c>
      <c r="CJ391">
        <f>ABS(Table6[[#This Row],[sales]]-CH391)/Table6[[#This Row],[sales]]</f>
        <v>0.24557269445009766</v>
      </c>
      <c r="CK39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6935.1566211653299</v>
      </c>
      <c r="CL391" s="79">
        <f>Table6[[#This Row],[sales]]-CK391</f>
        <v>-1072.942662581042</v>
      </c>
      <c r="CM391">
        <f>ABS(Table6[[#This Row],[sales]]-CK391)/Table6[[#This Row],[sales]]</f>
        <v>0.18302686837451346</v>
      </c>
      <c r="CN39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6036.388012998962</v>
      </c>
      <c r="CO391" s="79">
        <f>Table6[[#This Row],[sales]]-CN391</f>
        <v>-174.17405441467417</v>
      </c>
      <c r="CP391">
        <f>ABS(Table6[[#This Row],[sales]]-CN391)/Table6[[#This Row],[sales]]</f>
        <v>2.9711309693775972E-2</v>
      </c>
      <c r="CQ39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6343.5555439551426</v>
      </c>
      <c r="CR391" s="79">
        <f>Table6[[#This Row],[sales]]-CQ391</f>
        <v>-481.34158537085477</v>
      </c>
      <c r="CS391">
        <f>ABS(Table6[[#This Row],[sales]]-CQ391)/Table6[[#This Row],[sales]]</f>
        <v>8.2109180724460926E-2</v>
      </c>
    </row>
    <row r="392" spans="1:97" x14ac:dyDescent="0.2">
      <c r="A392">
        <v>391</v>
      </c>
      <c r="B392" t="s">
        <v>480</v>
      </c>
      <c r="C392" s="5">
        <v>43268</v>
      </c>
      <c r="D392" s="6">
        <v>2062.4612287506516</v>
      </c>
      <c r="E392" s="8">
        <f>YEAR(Table6[[#This Row],[Date]])</f>
        <v>2018</v>
      </c>
      <c r="F392" s="6">
        <f>Table6[[#This Row],[TV_State]]+Table6[[#This Row],[Radio_State]]+Table6[[#This Row],[Online]]</f>
        <v>2520.7859462507963</v>
      </c>
      <c r="G392" s="6">
        <f t="shared" si="162"/>
        <v>2015.8895243568604</v>
      </c>
      <c r="H392" s="6">
        <f>LN(Table6[[#This Row],[PROF TV LING]])</f>
        <v>7.6088158282635554</v>
      </c>
      <c r="I392" s="6">
        <f t="shared" si="163"/>
        <v>7.6316553198506458</v>
      </c>
      <c r="J392" s="6">
        <v>305.54981166676316</v>
      </c>
      <c r="K392" s="6">
        <f t="shared" si="168"/>
        <v>302.55422527787334</v>
      </c>
      <c r="L392" s="6">
        <f>0.5*J391+0.5*Table6[[#This Row],[Radio_State]]</f>
        <v>304.03718883672968</v>
      </c>
      <c r="M392" s="6">
        <f>LN(Table6[[#This Row],[RADIO LINGERING ]])</f>
        <v>5.7171500256240781</v>
      </c>
      <c r="N392" s="6">
        <f t="shared" si="164"/>
        <v>5.7221128149662075</v>
      </c>
      <c r="O392" s="6">
        <v>152.77490583338158</v>
      </c>
      <c r="P392" s="6">
        <f t="shared" si="165"/>
        <v>152.1293780622546</v>
      </c>
      <c r="Q392" s="6">
        <f>0.3*O391+0.7*Table6[[#This Row],[Online]]</f>
        <v>152.32111898437154</v>
      </c>
      <c r="R392" s="6">
        <f>LN(Table6[[#This Row],[ONLINE LINGERING]])</f>
        <v>5.0259909172895192</v>
      </c>
      <c r="S392" s="6">
        <f t="shared" si="166"/>
        <v>5.0289656344062621</v>
      </c>
      <c r="T392" s="6">
        <v>6298.6500468255499</v>
      </c>
      <c r="U392" s="6">
        <f t="shared" si="167"/>
        <v>8.7480906111370942</v>
      </c>
      <c r="V392" s="8">
        <f>YEAR(Table6[[#This Row],[Date]])</f>
        <v>2018</v>
      </c>
      <c r="W392" s="8">
        <f>WEEKNUM(Table6[[#This Row],[Date]])</f>
        <v>25</v>
      </c>
      <c r="X392" t="s">
        <v>557</v>
      </c>
      <c r="Y392" s="9">
        <f>Table6[[#This Row],[LNTVLING]]+Table6[[#This Row],[LNRADIOLING]]+Table6[[#This Row],[LNONLINELING]]</f>
        <v>18.351956771177154</v>
      </c>
      <c r="Z392">
        <f t="shared" si="188"/>
        <v>1</v>
      </c>
      <c r="AA392">
        <f t="shared" si="169"/>
        <v>0</v>
      </c>
      <c r="AB392">
        <f t="shared" si="170"/>
        <v>0</v>
      </c>
      <c r="AC392">
        <f t="shared" si="171"/>
        <v>1</v>
      </c>
      <c r="AD392">
        <f t="shared" si="172"/>
        <v>0</v>
      </c>
      <c r="AE392">
        <f t="shared" si="173"/>
        <v>0</v>
      </c>
      <c r="AF392">
        <f t="shared" si="174"/>
        <v>0</v>
      </c>
      <c r="AG392" s="9">
        <f>'[1]1'!J$20+'[1]1'!J$21*Table6[[#This Row],[TV_State]]</f>
        <v>3358.0166974884573</v>
      </c>
      <c r="AH392" s="9">
        <f>Table6[[#This Row],[sales]]-Table6[[#This Row],[Pred_1]]</f>
        <v>2940.6333493370926</v>
      </c>
      <c r="AI392">
        <f>ABS(Table6[[#This Row],[Res_1]])/Table6[[#This Row],[sales]]</f>
        <v>0.46686723781695721</v>
      </c>
      <c r="AJ392" s="9">
        <f>'[1]2'!J$20+'[1]2'!J$21*Table6[[#This Row],[Radio_State]]</f>
        <v>3055.662224134433</v>
      </c>
      <c r="AK392" s="9">
        <f>Table6[[#This Row],[sales]]-Table6[[#This Row],[ Pred_2 ]]</f>
        <v>3242.9878226911169</v>
      </c>
      <c r="AL392">
        <f>ABS(Table6[[#This Row],[ Res_2 ]])/Table6[[#This Row],[sales]]</f>
        <v>0.51487029737833223</v>
      </c>
      <c r="AM392" s="10">
        <f>'[1]3'!J$20+'[1]3'!J$21*Data!O392</f>
        <v>2683.3598743998041</v>
      </c>
      <c r="AN392" s="9">
        <f>Table6[[#This Row],[sales]]-Table6[[#This Row],[Pred_3]]</f>
        <v>3615.2901724257458</v>
      </c>
      <c r="AO392" s="9">
        <f>ABS(Table6[[#This Row],[Res_3]])/Table6[[#This Row],[sales]]</f>
        <v>0.57397857406728159</v>
      </c>
      <c r="AP392" s="9">
        <f>'[1]4'!L$21+'[1]4'!L$27*Table6[[#This Row],[TV_State]]+'[1]4'!L$22*Table6[[#This Row],[NJ_DUM]]+'[1]4'!L$23*Table6[[#This Row],[NY_DUM]]+'[1]4'!L$24*Table6[[#This Row],[PA_DUM]]+'[1]4'!L$25*Table6[[#This Row],[CT_DUM]]+'[1]4'!L$26*Table6[[#This Row],[DL_DUM]]</f>
        <v>692.76902219852104</v>
      </c>
      <c r="AQ392" s="9">
        <f>Table6[[#This Row],[sales]]-Table6[[#This Row],[Pred_4]]</f>
        <v>5605.8810246270286</v>
      </c>
      <c r="AR392">
        <f>ABS(Table6[[#This Row],[Res_4]]/Table6[[#This Row],[sales]])</f>
        <v>0.89001309533815598</v>
      </c>
      <c r="AS392" s="9">
        <f>'[1]5'!L$20+'[1]5'!L$26*Table6[[#This Row],[Radio_State]]+'[1]5'!L$21*Table6[[#This Row],[NJ_DUM]]+'[1]5'!L$22*Table6[[#This Row],[NY_DUM]]+'[1]5'!L$23*Table6[[#This Row],[PA_DUM]]+'[1]5'!L$24*Table6[[#This Row],[CT_DUM]]+'[1]5'!L$25*Table6[[#This Row],[DL_DUM]]</f>
        <v>734.64664201153175</v>
      </c>
      <c r="AT392" s="9">
        <f>Table6[[#This Row],[sales]]-Table6[[#This Row],[Pred_5]]</f>
        <v>5564.0034048140178</v>
      </c>
      <c r="AU392" s="9">
        <f>ABS(Table6[[#This Row],[Red_5]]/Table6[[#This Row],[sales]])</f>
        <v>0.88336442943329008</v>
      </c>
      <c r="AV392" s="9">
        <f>'[1]6'!L$20+'[1]6'!L$26*Table6[[#This Row],[Online]]+'[1]6'!L$21*Table6[[#This Row],[NJ_DUM]]+'[1]6'!L$22*Table6[[#This Row],[NY_DUM]]+'[1]6'!L$23*Table6[[#This Row],[PA_DUM]]+'[1]6'!L$24*Table6[[#This Row],[CT_DUM]]+'[1]6'!L$25*Table6[[#This Row],[DL_DUM]]</f>
        <v>658.96194073340962</v>
      </c>
      <c r="AW392" s="9">
        <f>Table6[[#This Row],[sales]]-Table6[[#This Row],[Pred_6]]</f>
        <v>5639.6881060921405</v>
      </c>
      <c r="AX392" s="9">
        <f>ABS(Table6[[#This Row],[Red_6]]/Table6[[#This Row],[sales]])</f>
        <v>0.8953804488526047</v>
      </c>
      <c r="AY392" s="9">
        <f>'[1]7'!L$21+'[1]7'!L$27*Table6[[#This Row],[LNTV]]+'[1]7'!L$22*Table6[[#This Row],[NJ_DUM]]+'[1]7'!L$23*Table6[[#This Row],[NY_DUM]]+'[1]7'!L$24*Table6[[#This Row],[PA_DUM]]+'[1]7'!L$25*Table6[[#This Row],[CT_DUM]]+'[1]7'!L$26*Table6[[#This Row],[DL_DUM]]</f>
        <v>5.9902761377557763</v>
      </c>
      <c r="AZ392" s="9">
        <f>Table6[[#This Row],[sales]]-Table6[[#This Row],[Pred_7]]</f>
        <v>6292.6597706877938</v>
      </c>
      <c r="BA392" s="9">
        <f>ABS(Table6[[#This Row],[Red_7]]/Table6[[#This Row],[sales]])</f>
        <v>0.9990489587303274</v>
      </c>
      <c r="BB392" s="9">
        <f>'[1]8'!O$22+'[1]8'!O$28*Table6[[#This Row],[LNRADIOLING]]+'[1]8'!O$23*Table6[[#This Row],[DL_DUM]]+'[1]8'!O$24*Table6[[#This Row],[CT_DUM]]+'[1]8'!O$25*Table6[[#This Row],[PA_DUM]]+'[1]8'!O$26*Table6[[#This Row],[NY_DUM]]+'[1]8'!O$27*Table6[[#This Row],[NJ_DUM]]</f>
        <v>8.3040528331761649</v>
      </c>
      <c r="BC392" s="9">
        <f>Table6[[#This Row],[sales]]-Table6[[#This Row],[Pred_8]]</f>
        <v>6290.3459939923741</v>
      </c>
      <c r="BD392" s="9">
        <f>ABS(Table6[[#This Row],[Red_8]]/Table6[[#This Row],[sales]])</f>
        <v>0.99868161387417276</v>
      </c>
      <c r="BE392" s="9">
        <f>'[1]9'!M$19+'[1]9'!M$21*Table6[[#This Row],[LNONLINE]]+'[1]9'!M$20*Table6[[#This Row],[DL_DUM]]+'[1]9'!M$22*Table6[[#This Row],[CT_DUM]]+'[1]9'!M$23*Table6[[#This Row],[PA_DUM]]+'[1]9'!M$24*Table6[[#This Row],[NY_DUM]]+'[1]9'!M$25*Table6[[#This Row],[NJ_DUM]]</f>
        <v>8.1825271348729096</v>
      </c>
      <c r="BF392" s="9">
        <f>Table6[[#This Row],[sales]]-Table6[[#This Row],[Pred_9]]</f>
        <v>6290.4675196906774</v>
      </c>
      <c r="BG392" s="9">
        <f>ABS(Table6[[#This Row],[Red_9]]/Table6[[#This Row],[sales]])</f>
        <v>0.99870090780182386</v>
      </c>
      <c r="BH392" s="9">
        <f>'[1]10'!P$22+'[1]10'!P$30*Table6[[#This Row],[LNTV]]+'[1]10'!P$29*Table6[[#This Row],[LNRADIOLING]]+'[1]10'!P$24*Table6[[#This Row],[LNONLINELING]]+'[1]10'!P$23*Table6[[#This Row],[DL_DUM]]+'[1]10'!P$25*Table6[[#This Row],[CT_DUM]]+'[1]10'!P$26*Table6[[#This Row],[PA_DUM]]+'[1]10'!P$27*Table6[[#This Row],[NY_DUM]]+'[1]10'!P$28*Table6[[#This Row],[NJ_DUM]]</f>
        <v>8.1255771291445917</v>
      </c>
      <c r="BI392" s="9">
        <f>Table6[[#This Row],[sales]]-Table6[[#This Row],[Pred_10]]</f>
        <v>6290.5244696964055</v>
      </c>
      <c r="BJ392" s="45">
        <f>ABS(Table6[[#This Row],[Red_10]]/Table6[[#This Row],[sales]])</f>
        <v>0.99870994942269575</v>
      </c>
      <c r="BK392" s="9">
        <f>'[1]11'!P$32+'[1]11'!P$40*Table6[[#This Row],[LNONLINELING]]+'[1]11'!P$39*Table6[[#This Row],[LNRADIOLING]]+'[1]11'!P$38*Table6[[#This Row],[LNTVLING]]+'[1]11'!P$33*Table6[[#This Row],[DL_DUM]]+'[1]11'!P$34*Table6[[#This Row],[CT_DUM]]+'[1]11'!P$35*Table6[[#This Row],[PA_DUM]]+'[1]11'!P$36*Table6[[#This Row],[NY_DUM]]+'[1]11'!P$37*Table6[[#This Row],[NJ_DUM]]</f>
        <v>8.0575562804524505</v>
      </c>
      <c r="BL392" s="9">
        <f>Table6[[#This Row],[sales]]-Table6[[#This Row],[ Pred_11]]</f>
        <v>6290.5924905450975</v>
      </c>
      <c r="BM392" s="47">
        <f>ABS(Table6[[#This Row],[ Red_11]]/Table6[[#This Row],[sales]])</f>
        <v>0.99872074869685556</v>
      </c>
      <c r="BN392" s="9">
        <f>'[1]12'!K$22+'[1]12'!K$28*Table6[[#This Row],[COMBINE LN LING]]+'[1]12'!K$23*Table6[[#This Row],[DL_DUM]]+'[1]12'!K$24*Table6[[#This Row],[CT_DUM]]+'[1]12'!K$25*Table6[[#This Row],[PA_DUM]]+'[1]12'!K$26*Table6[[#This Row],[NY_DUM]]+'[1]12'!K$27*Table6[[#This Row],[NJ_DUM]]</f>
        <v>8.2943508800663004</v>
      </c>
      <c r="BO392" s="9">
        <f>Table6[[#This Row],[sales]]-Table6[[#This Row],[ Pred_12]]</f>
        <v>6290.3556959454836</v>
      </c>
      <c r="BP392" s="47">
        <f>ABS(Table6[[#This Row],[ Red_12]]/Table6[[#This Row],[sales]])</f>
        <v>0.99868315419678755</v>
      </c>
      <c r="BQ392">
        <f>LN(G392+'2019 Totals and Calculations'!C$18)</f>
        <v>7.773650434800663</v>
      </c>
      <c r="BR392">
        <f>LN(Table6[[#This Row],[PROF RADIO]]+'2019 Totals and Calculations'!D$18)</f>
        <v>5.9007479274891956</v>
      </c>
      <c r="BS392">
        <f>LN(Table6[[#This Row],[ONLINE LINGERING]]+'2019 Totals and Calculations'!E$18)</f>
        <v>5.2791268155141955</v>
      </c>
      <c r="BT392">
        <f>MONTH(Table6[[#This Row],[Date]])</f>
        <v>6</v>
      </c>
      <c r="BU392">
        <f t="shared" si="175"/>
        <v>0</v>
      </c>
      <c r="BV392">
        <f t="shared" si="176"/>
        <v>0</v>
      </c>
      <c r="BW392">
        <f t="shared" si="177"/>
        <v>0</v>
      </c>
      <c r="BX392">
        <f t="shared" si="178"/>
        <v>0</v>
      </c>
      <c r="BY392">
        <f t="shared" si="179"/>
        <v>0</v>
      </c>
      <c r="BZ392">
        <f t="shared" si="180"/>
        <v>1</v>
      </c>
      <c r="CA392">
        <f t="shared" si="181"/>
        <v>0</v>
      </c>
      <c r="CB392">
        <f t="shared" si="182"/>
        <v>0</v>
      </c>
      <c r="CC392">
        <f t="shared" si="183"/>
        <v>0</v>
      </c>
      <c r="CD392">
        <f t="shared" si="184"/>
        <v>0</v>
      </c>
      <c r="CE392">
        <f t="shared" si="185"/>
        <v>0</v>
      </c>
      <c r="CF392">
        <f t="shared" si="186"/>
        <v>0</v>
      </c>
      <c r="CG392">
        <f t="shared" si="187"/>
        <v>77</v>
      </c>
      <c r="CH39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7340.0023568927927</v>
      </c>
      <c r="CI392" s="79">
        <f>Table6[[#This Row],[sales]]-CH392</f>
        <v>-1041.3523100672428</v>
      </c>
      <c r="CJ392">
        <f>ABS(Table6[[#This Row],[sales]]-CH392)/Table6[[#This Row],[sales]]</f>
        <v>0.16532944398015459</v>
      </c>
      <c r="CK39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6968.4564924572478</v>
      </c>
      <c r="CL392" s="79">
        <f>Table6[[#This Row],[sales]]-CK392</f>
        <v>-669.8064456316979</v>
      </c>
      <c r="CM392">
        <f>ABS(Table6[[#This Row],[sales]]-CK392)/Table6[[#This Row],[sales]]</f>
        <v>0.10634127005822032</v>
      </c>
      <c r="CN39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6065.8806130967769</v>
      </c>
      <c r="CO392" s="79">
        <f>Table6[[#This Row],[sales]]-CN392</f>
        <v>232.76943372877304</v>
      </c>
      <c r="CP392">
        <f>ABS(Table6[[#This Row],[sales]]-CN392)/Table6[[#This Row],[sales]]</f>
        <v>3.6955447913174073E-2</v>
      </c>
      <c r="CQ39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6387.9770222660327</v>
      </c>
      <c r="CR392" s="79">
        <f>Table6[[#This Row],[sales]]-CQ392</f>
        <v>-89.326975440482784</v>
      </c>
      <c r="CS392">
        <f>ABS(Table6[[#This Row],[sales]]-CQ392)/Table6[[#This Row],[sales]]</f>
        <v>1.418192386883005E-2</v>
      </c>
    </row>
    <row r="393" spans="1:97" x14ac:dyDescent="0.2">
      <c r="A393">
        <v>392</v>
      </c>
      <c r="B393" t="s">
        <v>480</v>
      </c>
      <c r="C393" s="5">
        <v>43275</v>
      </c>
      <c r="D393" s="6">
        <v>2083.0858410381575</v>
      </c>
      <c r="E393" s="8">
        <f>YEAR(Table6[[#This Row],[Date]])</f>
        <v>2018</v>
      </c>
      <c r="F393" s="6">
        <f>Table6[[#This Row],[TV_State]]+Table6[[#This Row],[Radio_State]]+Table6[[#This Row],[Online]]</f>
        <v>2545.9938057133036</v>
      </c>
      <c r="G393" s="6">
        <f t="shared" si="162"/>
        <v>2036.0484193612494</v>
      </c>
      <c r="H393" s="6">
        <f>LN(Table6[[#This Row],[PROF TV LING]])</f>
        <v>7.618766158999251</v>
      </c>
      <c r="I393" s="6">
        <f t="shared" si="163"/>
        <v>7.6416056507038137</v>
      </c>
      <c r="J393" s="6">
        <v>308.60530978343076</v>
      </c>
      <c r="K393" s="6">
        <f t="shared" si="168"/>
        <v>305.57976753065202</v>
      </c>
      <c r="L393" s="6">
        <f>0.5*J392+0.5*Table6[[#This Row],[Radio_State]]</f>
        <v>307.07756072509699</v>
      </c>
      <c r="M393" s="6">
        <f>LN(Table6[[#This Row],[RADIO LINGERING ]])</f>
        <v>5.727100356477246</v>
      </c>
      <c r="N393" s="6">
        <f t="shared" si="164"/>
        <v>5.7320631458193754</v>
      </c>
      <c r="O393" s="6">
        <v>154.30265489171538</v>
      </c>
      <c r="P393" s="6">
        <f t="shared" si="165"/>
        <v>153.65067184287713</v>
      </c>
      <c r="Q393" s="6">
        <f>0.3*O392+0.7*Table6[[#This Row],[Online]]</f>
        <v>153.84433017421523</v>
      </c>
      <c r="R393" s="6">
        <f>LN(Table6[[#This Row],[ONLINE LINGERING]])</f>
        <v>5.0359412481426871</v>
      </c>
      <c r="S393" s="6">
        <f t="shared" si="166"/>
        <v>5.03891596525943</v>
      </c>
      <c r="T393" s="6">
        <v>6165.5311368124467</v>
      </c>
      <c r="U393" s="6">
        <f t="shared" si="167"/>
        <v>8.7267295654660995</v>
      </c>
      <c r="V393" s="8">
        <f>YEAR(Table6[[#This Row],[Date]])</f>
        <v>2018</v>
      </c>
      <c r="W393" s="8">
        <f>WEEKNUM(Table6[[#This Row],[Date]])</f>
        <v>26</v>
      </c>
      <c r="X393" t="s">
        <v>558</v>
      </c>
      <c r="Y393" s="9">
        <f>Table6[[#This Row],[LNTVLING]]+Table6[[#This Row],[LNRADIOLING]]+Table6[[#This Row],[LNONLINELING]]</f>
        <v>18.381807763619186</v>
      </c>
      <c r="Z393">
        <f t="shared" si="188"/>
        <v>1</v>
      </c>
      <c r="AA393">
        <f t="shared" si="169"/>
        <v>0</v>
      </c>
      <c r="AB393">
        <f t="shared" si="170"/>
        <v>0</v>
      </c>
      <c r="AC393">
        <f t="shared" si="171"/>
        <v>1</v>
      </c>
      <c r="AD393">
        <f t="shared" si="172"/>
        <v>0</v>
      </c>
      <c r="AE393">
        <f t="shared" si="173"/>
        <v>0</v>
      </c>
      <c r="AF393">
        <f t="shared" si="174"/>
        <v>0</v>
      </c>
      <c r="AG393" s="9">
        <f>'[1]1'!J$20+'[1]1'!J$21*Table6[[#This Row],[TV_State]]</f>
        <v>3378.2995390087781</v>
      </c>
      <c r="AH393" s="9">
        <f>Table6[[#This Row],[sales]]-Table6[[#This Row],[Pred_1]]</f>
        <v>2787.2315978036686</v>
      </c>
      <c r="AI393">
        <f>ABS(Table6[[#This Row],[Res_1]])/Table6[[#This Row],[sales]]</f>
        <v>0.45206674590644519</v>
      </c>
      <c r="AJ393" s="9">
        <f>'[1]2'!J$20+'[1]2'!J$21*Table6[[#This Row],[Radio_State]]</f>
        <v>3069.0760283358022</v>
      </c>
      <c r="AK393" s="9">
        <f>Table6[[#This Row],[sales]]-Table6[[#This Row],[ Pred_2 ]]</f>
        <v>3096.4551084766445</v>
      </c>
      <c r="AL393">
        <f>ABS(Table6[[#This Row],[ Res_2 ]])/Table6[[#This Row],[sales]]</f>
        <v>0.50222033426912482</v>
      </c>
      <c r="AM393" s="10">
        <f>'[1]3'!J$20+'[1]3'!J$21*Data!O393</f>
        <v>2692.1861713265534</v>
      </c>
      <c r="AN393" s="9">
        <f>Table6[[#This Row],[sales]]-Table6[[#This Row],[Pred_3]]</f>
        <v>3473.3449654858932</v>
      </c>
      <c r="AO393" s="9">
        <f>ABS(Table6[[#This Row],[Res_3]])/Table6[[#This Row],[sales]]</f>
        <v>0.56334886458486</v>
      </c>
      <c r="AP393" s="9">
        <f>'[1]4'!L$21+'[1]4'!L$27*Table6[[#This Row],[TV_State]]+'[1]4'!L$22*Table6[[#This Row],[NJ_DUM]]+'[1]4'!L$23*Table6[[#This Row],[NY_DUM]]+'[1]4'!L$24*Table6[[#This Row],[PA_DUM]]+'[1]4'!L$25*Table6[[#This Row],[CT_DUM]]+'[1]4'!L$26*Table6[[#This Row],[DL_DUM]]</f>
        <v>697.31841247704779</v>
      </c>
      <c r="AQ393" s="9">
        <f>Table6[[#This Row],[sales]]-Table6[[#This Row],[Pred_4]]</f>
        <v>5468.2127243353989</v>
      </c>
      <c r="AR393">
        <f>ABS(Table6[[#This Row],[Res_4]]/Table6[[#This Row],[sales]])</f>
        <v>0.88690051238025891</v>
      </c>
      <c r="AS393" s="9">
        <f>'[1]5'!L$20+'[1]5'!L$26*Table6[[#This Row],[Radio_State]]+'[1]5'!L$21*Table6[[#This Row],[NJ_DUM]]+'[1]5'!L$22*Table6[[#This Row],[NY_DUM]]+'[1]5'!L$23*Table6[[#This Row],[PA_DUM]]+'[1]5'!L$24*Table6[[#This Row],[CT_DUM]]+'[1]5'!L$25*Table6[[#This Row],[DL_DUM]]</f>
        <v>740.02919314837652</v>
      </c>
      <c r="AT393" s="9">
        <f>Table6[[#This Row],[sales]]-Table6[[#This Row],[Pred_5]]</f>
        <v>5425.5019436640705</v>
      </c>
      <c r="AU393" s="9">
        <f>ABS(Table6[[#This Row],[Red_5]]/Table6[[#This Row],[sales]])</f>
        <v>0.87997316423723904</v>
      </c>
      <c r="AV393" s="9">
        <f>'[1]6'!L$20+'[1]6'!L$26*Table6[[#This Row],[Online]]+'[1]6'!L$21*Table6[[#This Row],[NJ_DUM]]+'[1]6'!L$22*Table6[[#This Row],[NY_DUM]]+'[1]6'!L$23*Table6[[#This Row],[PA_DUM]]+'[1]6'!L$24*Table6[[#This Row],[CT_DUM]]+'[1]6'!L$25*Table6[[#This Row],[DL_DUM]]</f>
        <v>665.61109815260818</v>
      </c>
      <c r="AW393" s="9">
        <f>Table6[[#This Row],[sales]]-Table6[[#This Row],[Pred_6]]</f>
        <v>5499.9200386598386</v>
      </c>
      <c r="AX393" s="9">
        <f>ABS(Table6[[#This Row],[Red_6]]/Table6[[#This Row],[sales]])</f>
        <v>0.89204318599926391</v>
      </c>
      <c r="AY393" s="9">
        <f>'[1]7'!L$21+'[1]7'!L$27*Table6[[#This Row],[LNTV]]+'[1]7'!L$22*Table6[[#This Row],[NJ_DUM]]+'[1]7'!L$23*Table6[[#This Row],[NY_DUM]]+'[1]7'!L$24*Table6[[#This Row],[PA_DUM]]+'[1]7'!L$25*Table6[[#This Row],[CT_DUM]]+'[1]7'!L$26*Table6[[#This Row],[DL_DUM]]</f>
        <v>5.9913774850457768</v>
      </c>
      <c r="AZ393" s="9">
        <f>Table6[[#This Row],[sales]]-Table6[[#This Row],[Pred_7]]</f>
        <v>6159.539759327401</v>
      </c>
      <c r="BA393" s="9">
        <f>ABS(Table6[[#This Row],[Red_7]]/Table6[[#This Row],[sales]])</f>
        <v>0.99902824633399823</v>
      </c>
      <c r="BB393" s="9">
        <f>'[1]8'!O$22+'[1]8'!O$28*Table6[[#This Row],[LNRADIOLING]]+'[1]8'!O$23*Table6[[#This Row],[DL_DUM]]+'[1]8'!O$24*Table6[[#This Row],[CT_DUM]]+'[1]8'!O$25*Table6[[#This Row],[PA_DUM]]+'[1]8'!O$26*Table6[[#This Row],[NY_DUM]]+'[1]8'!O$27*Table6[[#This Row],[NJ_DUM]]</f>
        <v>8.3047626991799408</v>
      </c>
      <c r="BC393" s="9">
        <f>Table6[[#This Row],[sales]]-Table6[[#This Row],[Pred_8]]</f>
        <v>6157.2263741132665</v>
      </c>
      <c r="BD393" s="9">
        <f>ABS(Table6[[#This Row],[Red_8]]/Table6[[#This Row],[sales]])</f>
        <v>0.99865303369411351</v>
      </c>
      <c r="BE393" s="9">
        <f>'[1]9'!M$19+'[1]9'!M$21*Table6[[#This Row],[LNONLINE]]+'[1]9'!M$20*Table6[[#This Row],[DL_DUM]]+'[1]9'!M$22*Table6[[#This Row],[CT_DUM]]+'[1]9'!M$23*Table6[[#This Row],[PA_DUM]]+'[1]9'!M$24*Table6[[#This Row],[NY_DUM]]+'[1]9'!M$25*Table6[[#This Row],[NJ_DUM]]</f>
        <v>8.1856775832042423</v>
      </c>
      <c r="BF393" s="9">
        <f>Table6[[#This Row],[sales]]-Table6[[#This Row],[Pred_9]]</f>
        <v>6157.3454592292428</v>
      </c>
      <c r="BG393" s="9">
        <f>ABS(Table6[[#This Row],[Red_9]]/Table6[[#This Row],[sales]])</f>
        <v>0.99867234835060203</v>
      </c>
      <c r="BH393" s="9">
        <f>'[1]10'!P$22+'[1]10'!P$30*Table6[[#This Row],[LNTV]]+'[1]10'!P$29*Table6[[#This Row],[LNRADIOLING]]+'[1]10'!P$24*Table6[[#This Row],[LNONLINELING]]+'[1]10'!P$23*Table6[[#This Row],[DL_DUM]]+'[1]10'!P$25*Table6[[#This Row],[CT_DUM]]+'[1]10'!P$26*Table6[[#This Row],[PA_DUM]]+'[1]10'!P$27*Table6[[#This Row],[NY_DUM]]+'[1]10'!P$28*Table6[[#This Row],[NJ_DUM]]</f>
        <v>8.1273882124208097</v>
      </c>
      <c r="BI393" s="9">
        <f>Table6[[#This Row],[sales]]-Table6[[#This Row],[Pred_10]]</f>
        <v>6157.4037486000261</v>
      </c>
      <c r="BJ393" s="45">
        <f>ABS(Table6[[#This Row],[Red_10]]/Table6[[#This Row],[sales]])</f>
        <v>0.99868180242187177</v>
      </c>
      <c r="BK393" s="9">
        <f>'[1]11'!P$32+'[1]11'!P$40*Table6[[#This Row],[LNONLINELING]]+'[1]11'!P$39*Table6[[#This Row],[LNRADIOLING]]+'[1]11'!P$38*Table6[[#This Row],[LNTVLING]]+'[1]11'!P$33*Table6[[#This Row],[DL_DUM]]+'[1]11'!P$34*Table6[[#This Row],[CT_DUM]]+'[1]11'!P$35*Table6[[#This Row],[PA_DUM]]+'[1]11'!P$36*Table6[[#This Row],[NY_DUM]]+'[1]11'!P$37*Table6[[#This Row],[NJ_DUM]]</f>
        <v>8.058681678143067</v>
      </c>
      <c r="BL393" s="9">
        <f>Table6[[#This Row],[sales]]-Table6[[#This Row],[ Pred_11]]</f>
        <v>6157.4724551343033</v>
      </c>
      <c r="BM393" s="47">
        <f>ABS(Table6[[#This Row],[ Red_11]]/Table6[[#This Row],[sales]])</f>
        <v>0.9986929460740166</v>
      </c>
      <c r="BN393" s="9">
        <f>'[1]12'!K$22+'[1]12'!K$28*Table6[[#This Row],[COMBINE LN LING]]+'[1]12'!K$23*Table6[[#This Row],[DL_DUM]]+'[1]12'!K$24*Table6[[#This Row],[CT_DUM]]+'[1]12'!K$25*Table6[[#This Row],[PA_DUM]]+'[1]12'!K$26*Table6[[#This Row],[NY_DUM]]+'[1]12'!K$27*Table6[[#This Row],[NJ_DUM]]</f>
        <v>8.2972236164618423</v>
      </c>
      <c r="BO393" s="9">
        <f>Table6[[#This Row],[sales]]-Table6[[#This Row],[ Pred_12]]</f>
        <v>6157.2339131959852</v>
      </c>
      <c r="BP393" s="47">
        <f>ABS(Table6[[#This Row],[ Red_12]]/Table6[[#This Row],[sales]])</f>
        <v>0.99865425647323047</v>
      </c>
      <c r="BQ393">
        <f>LN(G393+'2019 Totals and Calculations'!C$18)</f>
        <v>7.7820950181462143</v>
      </c>
      <c r="BR393">
        <f>LN(Table6[[#This Row],[PROF RADIO]]+'2019 Totals and Calculations'!D$18)</f>
        <v>5.9089959283332112</v>
      </c>
      <c r="BS393">
        <f>LN(Table6[[#This Row],[ONLINE LINGERING]]+'2019 Totals and Calculations'!E$18)</f>
        <v>5.2868604573502509</v>
      </c>
      <c r="BT393">
        <f>MONTH(Table6[[#This Row],[Date]])</f>
        <v>6</v>
      </c>
      <c r="BU393">
        <f t="shared" si="175"/>
        <v>0</v>
      </c>
      <c r="BV393">
        <f t="shared" si="176"/>
        <v>0</v>
      </c>
      <c r="BW393">
        <f t="shared" si="177"/>
        <v>0</v>
      </c>
      <c r="BX393">
        <f t="shared" si="178"/>
        <v>0</v>
      </c>
      <c r="BY393">
        <f t="shared" si="179"/>
        <v>0</v>
      </c>
      <c r="BZ393">
        <f t="shared" si="180"/>
        <v>1</v>
      </c>
      <c r="CA393">
        <f t="shared" si="181"/>
        <v>0</v>
      </c>
      <c r="CB393">
        <f t="shared" si="182"/>
        <v>0</v>
      </c>
      <c r="CC393">
        <f t="shared" si="183"/>
        <v>0</v>
      </c>
      <c r="CD393">
        <f t="shared" si="184"/>
        <v>0</v>
      </c>
      <c r="CE393">
        <f t="shared" si="185"/>
        <v>0</v>
      </c>
      <c r="CF393">
        <f t="shared" si="186"/>
        <v>0</v>
      </c>
      <c r="CG393">
        <f t="shared" si="187"/>
        <v>78</v>
      </c>
      <c r="CH39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7378.4188608054419</v>
      </c>
      <c r="CI393" s="79">
        <f>Table6[[#This Row],[sales]]-CH393</f>
        <v>-1212.8877239929952</v>
      </c>
      <c r="CJ393">
        <f>ABS(Table6[[#This Row],[sales]]-CH393)/Table6[[#This Row],[sales]]</f>
        <v>0.19672071993136556</v>
      </c>
      <c r="CK39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7001.9464838009199</v>
      </c>
      <c r="CL393" s="79">
        <f>Table6[[#This Row],[sales]]-CK393</f>
        <v>-836.41534698847317</v>
      </c>
      <c r="CM393">
        <f>ABS(Table6[[#This Row],[sales]]-CK393)/Table6[[#This Row],[sales]]</f>
        <v>0.1356599015443293</v>
      </c>
      <c r="CN39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6095.5515295448276</v>
      </c>
      <c r="CO393" s="79">
        <f>Table6[[#This Row],[sales]]-CN393</f>
        <v>69.979607267619031</v>
      </c>
      <c r="CP393">
        <f>ABS(Table6[[#This Row],[sales]]-CN393)/Table6[[#This Row],[sales]]</f>
        <v>1.1350134435262652E-2</v>
      </c>
      <c r="CQ39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6432.760077367845</v>
      </c>
      <c r="CR393" s="79">
        <f>Table6[[#This Row],[sales]]-CQ393</f>
        <v>-267.22894055539837</v>
      </c>
      <c r="CS393">
        <f>ABS(Table6[[#This Row],[sales]]-CQ393)/Table6[[#This Row],[sales]]</f>
        <v>4.3342403861989835E-2</v>
      </c>
    </row>
    <row r="394" spans="1:97" x14ac:dyDescent="0.2">
      <c r="A394">
        <v>393</v>
      </c>
      <c r="B394" t="s">
        <v>480</v>
      </c>
      <c r="C394" s="5">
        <v>43282</v>
      </c>
      <c r="D394" s="6">
        <v>2103.9166994485395</v>
      </c>
      <c r="E394" s="8">
        <f>YEAR(Table6[[#This Row],[Date]])</f>
        <v>2018</v>
      </c>
      <c r="F394" s="6">
        <f>Table6[[#This Row],[TV_State]]+Table6[[#This Row],[Radio_State]]+Table6[[#This Row],[Online]]</f>
        <v>3958.6346112469582</v>
      </c>
      <c r="G394" s="6">
        <f t="shared" si="162"/>
        <v>2056.4089033874366</v>
      </c>
      <c r="H394" s="6">
        <f>LN(Table6[[#This Row],[PROF TV LING]])</f>
        <v>7.6287164897710023</v>
      </c>
      <c r="I394" s="6">
        <f t="shared" si="163"/>
        <v>7.6515559815569816</v>
      </c>
      <c r="J394" s="6">
        <v>311.69136288126509</v>
      </c>
      <c r="K394" s="6">
        <f t="shared" si="168"/>
        <v>308.63556520595853</v>
      </c>
      <c r="L394" s="6">
        <f>0.5*J393+0.5*Table6[[#This Row],[Radio_State]]</f>
        <v>310.14833633234792</v>
      </c>
      <c r="M394" s="6">
        <f>LN(Table6[[#This Row],[RADIO LINGERING ]])</f>
        <v>5.7370506873304139</v>
      </c>
      <c r="N394" s="6">
        <f t="shared" si="164"/>
        <v>5.7420134766725432</v>
      </c>
      <c r="O394" s="6">
        <v>1543.0265489171538</v>
      </c>
      <c r="P394" s="6">
        <f t="shared" si="165"/>
        <v>1126.2137857948705</v>
      </c>
      <c r="Q394" s="6">
        <f>0.3*O393+0.7*Table6[[#This Row],[Online]]</f>
        <v>1126.4093807095221</v>
      </c>
      <c r="R394" s="6">
        <f>LN(Table6[[#This Row],[ONLINE LINGERING]])</f>
        <v>7.026790313413775</v>
      </c>
      <c r="S394" s="6">
        <f t="shared" si="166"/>
        <v>7.3415010582534759</v>
      </c>
      <c r="T394" s="6">
        <v>10633.570424542859</v>
      </c>
      <c r="U394" s="6">
        <f t="shared" si="167"/>
        <v>9.2717712968352046</v>
      </c>
      <c r="V394" s="8">
        <f>YEAR(Table6[[#This Row],[Date]])</f>
        <v>2018</v>
      </c>
      <c r="W394" s="8">
        <f>WEEKNUM(Table6[[#This Row],[Date]])</f>
        <v>27</v>
      </c>
      <c r="X394" t="s">
        <v>559</v>
      </c>
      <c r="Y394" s="9">
        <f>Table6[[#This Row],[LNTVLING]]+Table6[[#This Row],[LNRADIOLING]]+Table6[[#This Row],[LNONLINELING]]</f>
        <v>20.392557490515191</v>
      </c>
      <c r="Z394">
        <f t="shared" si="188"/>
        <v>1</v>
      </c>
      <c r="AA394">
        <f t="shared" si="169"/>
        <v>0</v>
      </c>
      <c r="AB394">
        <f t="shared" si="170"/>
        <v>0</v>
      </c>
      <c r="AC394">
        <f t="shared" si="171"/>
        <v>1</v>
      </c>
      <c r="AD394">
        <f t="shared" si="172"/>
        <v>0</v>
      </c>
      <c r="AE394">
        <f t="shared" si="173"/>
        <v>0</v>
      </c>
      <c r="AF394">
        <f t="shared" si="174"/>
        <v>0</v>
      </c>
      <c r="AG394" s="9">
        <f>'[1]1'!J$20+'[1]1'!J$21*Table6[[#This Row],[TV_State]]</f>
        <v>3398.7852089443031</v>
      </c>
      <c r="AH394" s="9">
        <f>Table6[[#This Row],[sales]]-Table6[[#This Row],[Pred_1]]</f>
        <v>7234.7852155985556</v>
      </c>
      <c r="AI394">
        <f>ABS(Table6[[#This Row],[Res_1]])/Table6[[#This Row],[sales]]</f>
        <v>0.68037215410736152</v>
      </c>
      <c r="AJ394" s="9">
        <f>'[1]2'!J$20+'[1]2'!J$21*Table6[[#This Row],[Radio_State]]</f>
        <v>3082.623970579185</v>
      </c>
      <c r="AK394" s="9">
        <f>Table6[[#This Row],[sales]]-Table6[[#This Row],[ Pred_2 ]]</f>
        <v>7550.9464539636738</v>
      </c>
      <c r="AL394">
        <f>ABS(Table6[[#This Row],[ Res_2 ]])/Table6[[#This Row],[sales]]</f>
        <v>0.71010452298652937</v>
      </c>
      <c r="AM394" s="10">
        <f>'[1]3'!J$20+'[1]3'!J$21*Data!O394</f>
        <v>10715.290077741851</v>
      </c>
      <c r="AN394" s="9">
        <f>Table6[[#This Row],[sales]]-Table6[[#This Row],[Pred_3]]</f>
        <v>-81.719653198992091</v>
      </c>
      <c r="AO394" s="9">
        <f>ABS(Table6[[#This Row],[Res_3]])/Table6[[#This Row],[sales]]</f>
        <v>7.6850624894888257E-3</v>
      </c>
      <c r="AP394" s="9">
        <f>'[1]4'!L$21+'[1]4'!L$27*Table6[[#This Row],[TV_State]]+'[1]4'!L$22*Table6[[#This Row],[NJ_DUM]]+'[1]4'!L$23*Table6[[#This Row],[NY_DUM]]+'[1]4'!L$24*Table6[[#This Row],[PA_DUM]]+'[1]4'!L$25*Table6[[#This Row],[CT_DUM]]+'[1]4'!L$26*Table6[[#This Row],[DL_DUM]]</f>
        <v>701.9132966583602</v>
      </c>
      <c r="AQ394" s="9">
        <f>Table6[[#This Row],[sales]]-Table6[[#This Row],[Pred_4]]</f>
        <v>9931.6571278844985</v>
      </c>
      <c r="AR394">
        <f>ABS(Table6[[#This Row],[Res_4]]/Table6[[#This Row],[sales]])</f>
        <v>0.9339908169472122</v>
      </c>
      <c r="AS394" s="9">
        <f>'[1]5'!L$20+'[1]5'!L$26*Table6[[#This Row],[Radio_State]]+'[1]5'!L$21*Table6[[#This Row],[NJ_DUM]]+'[1]5'!L$22*Table6[[#This Row],[NY_DUM]]+'[1]5'!L$23*Table6[[#This Row],[PA_DUM]]+'[1]5'!L$24*Table6[[#This Row],[CT_DUM]]+'[1]5'!L$25*Table6[[#This Row],[DL_DUM]]</f>
        <v>745.46556979658988</v>
      </c>
      <c r="AT394" s="9">
        <f>Table6[[#This Row],[sales]]-Table6[[#This Row],[Pred_5]]</f>
        <v>9888.1048547462688</v>
      </c>
      <c r="AU394" s="9">
        <f>ABS(Table6[[#This Row],[Red_5]]/Table6[[#This Row],[sales]])</f>
        <v>0.92989508320967951</v>
      </c>
      <c r="AV394" s="9">
        <f>'[1]6'!L$20+'[1]6'!L$26*Table6[[#This Row],[Online]]+'[1]6'!L$21*Table6[[#This Row],[NJ_DUM]]+'[1]6'!L$22*Table6[[#This Row],[NY_DUM]]+'[1]6'!L$23*Table6[[#This Row],[PA_DUM]]+'[1]6'!L$24*Table6[[#This Row],[CT_DUM]]+'[1]6'!L$25*Table6[[#This Row],[DL_DUM]]</f>
        <v>6709.6951922042299</v>
      </c>
      <c r="AW394" s="9">
        <f>Table6[[#This Row],[sales]]-Table6[[#This Row],[Pred_6]]</f>
        <v>3923.8752323386288</v>
      </c>
      <c r="AX394" s="9">
        <f>ABS(Table6[[#This Row],[Red_6]]/Table6[[#This Row],[sales]])</f>
        <v>0.36900825176105584</v>
      </c>
      <c r="AY394" s="9">
        <f>'[1]7'!L$21+'[1]7'!L$27*Table6[[#This Row],[LNTV]]+'[1]7'!L$22*Table6[[#This Row],[NJ_DUM]]+'[1]7'!L$23*Table6[[#This Row],[NY_DUM]]+'[1]7'!L$24*Table6[[#This Row],[PA_DUM]]+'[1]7'!L$25*Table6[[#This Row],[CT_DUM]]+'[1]7'!L$26*Table6[[#This Row],[DL_DUM]]</f>
        <v>5.9924788323357774</v>
      </c>
      <c r="AZ394" s="9">
        <f>Table6[[#This Row],[sales]]-Table6[[#This Row],[Pred_7]]</f>
        <v>10627.577945710524</v>
      </c>
      <c r="BA394" s="9">
        <f>ABS(Table6[[#This Row],[Red_7]]/Table6[[#This Row],[sales]])</f>
        <v>0.9994364565622752</v>
      </c>
      <c r="BB394" s="9">
        <f>'[1]8'!O$22+'[1]8'!O$28*Table6[[#This Row],[LNRADIOLING]]+'[1]8'!O$23*Table6[[#This Row],[DL_DUM]]+'[1]8'!O$24*Table6[[#This Row],[CT_DUM]]+'[1]8'!O$25*Table6[[#This Row],[PA_DUM]]+'[1]8'!O$26*Table6[[#This Row],[NY_DUM]]+'[1]8'!O$27*Table6[[#This Row],[NJ_DUM]]</f>
        <v>8.3054725651837185</v>
      </c>
      <c r="BC394" s="9">
        <f>Table6[[#This Row],[sales]]-Table6[[#This Row],[Pred_8]]</f>
        <v>10625.264951977675</v>
      </c>
      <c r="BD394" s="9">
        <f>ABS(Table6[[#This Row],[Red_8]]/Table6[[#This Row],[sales]])</f>
        <v>0.99921893849068666</v>
      </c>
      <c r="BE394" s="9">
        <f>'[1]9'!M$19+'[1]9'!M$21*Table6[[#This Row],[LNONLINE]]+'[1]9'!M$20*Table6[[#This Row],[DL_DUM]]+'[1]9'!M$22*Table6[[#This Row],[CT_DUM]]+'[1]9'!M$23*Table6[[#This Row],[PA_DUM]]+'[1]9'!M$24*Table6[[#This Row],[NY_DUM]]+'[1]9'!M$25*Table6[[#This Row],[NJ_DUM]]</f>
        <v>8.9147161921730991</v>
      </c>
      <c r="BF394" s="9">
        <f>Table6[[#This Row],[sales]]-Table6[[#This Row],[Pred_9]]</f>
        <v>10624.655708350685</v>
      </c>
      <c r="BG394" s="9">
        <f>ABS(Table6[[#This Row],[Red_9]]/Table6[[#This Row],[sales]])</f>
        <v>0.99916164412927588</v>
      </c>
      <c r="BH394" s="9">
        <f>'[1]10'!P$22+'[1]10'!P$30*Table6[[#This Row],[LNTV]]+'[1]10'!P$29*Table6[[#This Row],[LNRADIOLING]]+'[1]10'!P$24*Table6[[#This Row],[LNONLINELING]]+'[1]10'!P$23*Table6[[#This Row],[DL_DUM]]+'[1]10'!P$25*Table6[[#This Row],[CT_DUM]]+'[1]10'!P$26*Table6[[#This Row],[PA_DUM]]+'[1]10'!P$27*Table6[[#This Row],[NY_DUM]]+'[1]10'!P$28*Table6[[#This Row],[NJ_DUM]]</f>
        <v>8.8983793254828623</v>
      </c>
      <c r="BI394" s="9">
        <f>Table6[[#This Row],[sales]]-Table6[[#This Row],[Pred_10]]</f>
        <v>10624.672045217376</v>
      </c>
      <c r="BJ394" s="45">
        <f>ABS(Table6[[#This Row],[Red_10]]/Table6[[#This Row],[sales]])</f>
        <v>0.99916318047746744</v>
      </c>
      <c r="BK394" s="9">
        <f>'[1]11'!P$32+'[1]11'!P$40*Table6[[#This Row],[LNONLINELING]]+'[1]11'!P$39*Table6[[#This Row],[LNRADIOLING]]+'[1]11'!P$38*Table6[[#This Row],[LNTVLING]]+'[1]11'!P$33*Table6[[#This Row],[DL_DUM]]+'[1]11'!P$34*Table6[[#This Row],[CT_DUM]]+'[1]11'!P$35*Table6[[#This Row],[PA_DUM]]+'[1]11'!P$36*Table6[[#This Row],[NY_DUM]]+'[1]11'!P$37*Table6[[#This Row],[NJ_DUM]]</f>
        <v>8.9294349189145468</v>
      </c>
      <c r="BL394" s="9">
        <f>Table6[[#This Row],[sales]]-Table6[[#This Row],[ Pred_11]]</f>
        <v>10624.640989623944</v>
      </c>
      <c r="BM394" s="47">
        <f>ABS(Table6[[#This Row],[ Red_11]]/Table6[[#This Row],[sales]])</f>
        <v>0.99916025995386226</v>
      </c>
      <c r="BN394" s="9">
        <f>'[1]12'!K$22+'[1]12'!K$28*Table6[[#This Row],[COMBINE LN LING]]+'[1]12'!K$23*Table6[[#This Row],[DL_DUM]]+'[1]12'!K$24*Table6[[#This Row],[CT_DUM]]+'[1]12'!K$25*Table6[[#This Row],[PA_DUM]]+'[1]12'!K$26*Table6[[#This Row],[NY_DUM]]+'[1]12'!K$27*Table6[[#This Row],[NJ_DUM]]</f>
        <v>8.4907298770659914</v>
      </c>
      <c r="BO394" s="9">
        <f>Table6[[#This Row],[sales]]-Table6[[#This Row],[ Pred_12]]</f>
        <v>10625.079694665792</v>
      </c>
      <c r="BP394" s="47">
        <f>ABS(Table6[[#This Row],[ Red_12]]/Table6[[#This Row],[sales]])</f>
        <v>0.9992015165614111</v>
      </c>
      <c r="BQ394">
        <f>LN(G394+'2019 Totals and Calculations'!C$18)</f>
        <v>7.7905522728517012</v>
      </c>
      <c r="BR394">
        <f>LN(Table6[[#This Row],[PROF RADIO]]+'2019 Totals and Calculations'!D$18)</f>
        <v>5.9172579240618361</v>
      </c>
      <c r="BS394">
        <f>LN(Table6[[#This Row],[ONLINE LINGERING]]+'2019 Totals and Calculations'!E$18)</f>
        <v>7.0650040787795234</v>
      </c>
      <c r="BT394">
        <f>MONTH(Table6[[#This Row],[Date]])</f>
        <v>7</v>
      </c>
      <c r="BU394">
        <f t="shared" si="175"/>
        <v>0</v>
      </c>
      <c r="BV394">
        <f t="shared" si="176"/>
        <v>0</v>
      </c>
      <c r="BW394">
        <f t="shared" si="177"/>
        <v>0</v>
      </c>
      <c r="BX394">
        <f t="shared" si="178"/>
        <v>0</v>
      </c>
      <c r="BY394">
        <f t="shared" si="179"/>
        <v>0</v>
      </c>
      <c r="BZ394">
        <f t="shared" si="180"/>
        <v>0</v>
      </c>
      <c r="CA394">
        <f t="shared" si="181"/>
        <v>1</v>
      </c>
      <c r="CB394">
        <f t="shared" si="182"/>
        <v>0</v>
      </c>
      <c r="CC394">
        <f t="shared" si="183"/>
        <v>0</v>
      </c>
      <c r="CD394">
        <f t="shared" si="184"/>
        <v>0</v>
      </c>
      <c r="CE394">
        <f t="shared" si="185"/>
        <v>0</v>
      </c>
      <c r="CF394">
        <f t="shared" si="186"/>
        <v>0</v>
      </c>
      <c r="CG394">
        <f t="shared" si="187"/>
        <v>79</v>
      </c>
      <c r="CH39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8428.0753218050977</v>
      </c>
      <c r="CI394" s="79">
        <f>Table6[[#This Row],[sales]]-CH394</f>
        <v>2205.495102737761</v>
      </c>
      <c r="CJ394">
        <f>ABS(Table6[[#This Row],[sales]]-CH394)/Table6[[#This Row],[sales]]</f>
        <v>0.2074087079582751</v>
      </c>
      <c r="CK39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8257.8507761355631</v>
      </c>
      <c r="CL394" s="79">
        <f>Table6[[#This Row],[sales]]-CK394</f>
        <v>2375.7196484072956</v>
      </c>
      <c r="CM394">
        <f>ABS(Table6[[#This Row],[sales]]-CK394)/Table6[[#This Row],[sales]]</f>
        <v>0.22341692898595991</v>
      </c>
      <c r="CN39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10812.914474879746</v>
      </c>
      <c r="CO394" s="79">
        <f>Table6[[#This Row],[sales]]-CN394</f>
        <v>-179.34405033688745</v>
      </c>
      <c r="CP394">
        <f>ABS(Table6[[#This Row],[sales]]-CN394)/Table6[[#This Row],[sales]]</f>
        <v>1.6865835573247497E-2</v>
      </c>
      <c r="CQ39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10798.999157918051</v>
      </c>
      <c r="CR394" s="79">
        <f>Table6[[#This Row],[sales]]-CQ394</f>
        <v>-165.42873337519268</v>
      </c>
      <c r="CS394">
        <f>ABS(Table6[[#This Row],[sales]]-CQ394)/Table6[[#This Row],[sales]]</f>
        <v>1.5557214253584493E-2</v>
      </c>
    </row>
    <row r="395" spans="1:97" x14ac:dyDescent="0.2">
      <c r="A395">
        <v>394</v>
      </c>
      <c r="B395" t="s">
        <v>480</v>
      </c>
      <c r="C395" s="5">
        <v>43289</v>
      </c>
      <c r="D395" s="6">
        <v>2124.9558664430247</v>
      </c>
      <c r="E395" s="8">
        <f>YEAR(Table6[[#This Row],[Date]])</f>
        <v>2018</v>
      </c>
      <c r="F395" s="6">
        <f>Table6[[#This Row],[TV_State]]+Table6[[#This Row],[Radio_State]]+Table6[[#This Row],[Online]]</f>
        <v>3982.7906918702561</v>
      </c>
      <c r="G395" s="6">
        <f t="shared" si="162"/>
        <v>2076.9729923041127</v>
      </c>
      <c r="H395" s="6">
        <f>LN(Table6[[#This Row],[PROF TV LING]])</f>
        <v>7.6386668205677433</v>
      </c>
      <c r="I395" s="6">
        <f t="shared" si="163"/>
        <v>7.6615063124101495</v>
      </c>
      <c r="J395" s="6">
        <v>314.80827651007775</v>
      </c>
      <c r="K395" s="6">
        <f t="shared" si="168"/>
        <v>311.72192085801817</v>
      </c>
      <c r="L395" s="6">
        <f>0.5*J394+0.5*Table6[[#This Row],[Radio_State]]</f>
        <v>313.24981969567142</v>
      </c>
      <c r="M395" s="6">
        <f>LN(Table6[[#This Row],[RADIO LINGERING ]])</f>
        <v>5.7470010181835827</v>
      </c>
      <c r="N395" s="6">
        <f t="shared" si="164"/>
        <v>5.7519638075257111</v>
      </c>
      <c r="O395" s="6">
        <v>1543.0265489171538</v>
      </c>
      <c r="P395" s="6">
        <f t="shared" si="165"/>
        <v>1417.9827199804686</v>
      </c>
      <c r="Q395" s="6">
        <f>0.3*O394+0.7*Table6[[#This Row],[Online]]</f>
        <v>1543.0265489171536</v>
      </c>
      <c r="R395" s="6">
        <f>LN(Table6[[#This Row],[ONLINE LINGERING]])</f>
        <v>7.341501058253475</v>
      </c>
      <c r="S395" s="6">
        <f t="shared" si="166"/>
        <v>7.3415010582534759</v>
      </c>
      <c r="T395" s="6">
        <v>11755.025751822302</v>
      </c>
      <c r="U395" s="6">
        <f t="shared" si="167"/>
        <v>9.3720361516840036</v>
      </c>
      <c r="V395" s="8">
        <f>YEAR(Table6[[#This Row],[Date]])</f>
        <v>2018</v>
      </c>
      <c r="W395" s="8">
        <f>WEEKNUM(Table6[[#This Row],[Date]])</f>
        <v>28</v>
      </c>
      <c r="X395" t="s">
        <v>560</v>
      </c>
      <c r="Y395" s="9">
        <f>Table6[[#This Row],[LNTVLING]]+Table6[[#This Row],[LNRADIOLING]]+Table6[[#This Row],[LNONLINELING]]</f>
        <v>20.727168897004802</v>
      </c>
      <c r="Z395">
        <f t="shared" si="188"/>
        <v>1</v>
      </c>
      <c r="AA395">
        <f t="shared" si="169"/>
        <v>0</v>
      </c>
      <c r="AB395">
        <f t="shared" si="170"/>
        <v>0</v>
      </c>
      <c r="AC395">
        <f t="shared" si="171"/>
        <v>1</v>
      </c>
      <c r="AD395">
        <f t="shared" si="172"/>
        <v>0</v>
      </c>
      <c r="AE395">
        <f t="shared" si="173"/>
        <v>0</v>
      </c>
      <c r="AF395">
        <f t="shared" si="174"/>
        <v>0</v>
      </c>
      <c r="AG395" s="9">
        <f>'[1]1'!J$20+'[1]1'!J$21*Table6[[#This Row],[TV_State]]</f>
        <v>3419.4757355791826</v>
      </c>
      <c r="AH395" s="9">
        <f>Table6[[#This Row],[sales]]-Table6[[#This Row],[Pred_1]]</f>
        <v>8335.5500162431199</v>
      </c>
      <c r="AI395">
        <f>ABS(Table6[[#This Row],[Res_1]])/Table6[[#This Row],[sales]]</f>
        <v>0.70910521101588531</v>
      </c>
      <c r="AJ395" s="9">
        <f>'[1]2'!J$20+'[1]2'!J$21*Table6[[#This Row],[Radio_State]]</f>
        <v>3096.3073922450021</v>
      </c>
      <c r="AK395" s="9">
        <f>Table6[[#This Row],[sales]]-Table6[[#This Row],[ Pred_2 ]]</f>
        <v>8658.7183595773004</v>
      </c>
      <c r="AL395">
        <f>ABS(Table6[[#This Row],[ Res_2 ]])/Table6[[#This Row],[sales]]</f>
        <v>0.7365971408641957</v>
      </c>
      <c r="AM395" s="10">
        <f>'[1]3'!J$20+'[1]3'!J$21*Data!O395</f>
        <v>10715.290077741851</v>
      </c>
      <c r="AN395" s="9">
        <f>Table6[[#This Row],[sales]]-Table6[[#This Row],[Pred_3]]</f>
        <v>1039.7356740804516</v>
      </c>
      <c r="AO395" s="9">
        <f>ABS(Table6[[#This Row],[Res_3]])/Table6[[#This Row],[sales]]</f>
        <v>8.8450310193430956E-2</v>
      </c>
      <c r="AP395" s="9">
        <f>'[1]4'!L$21+'[1]4'!L$27*Table6[[#This Row],[TV_State]]+'[1]4'!L$22*Table6[[#This Row],[NJ_DUM]]+'[1]4'!L$23*Table6[[#This Row],[NY_DUM]]+'[1]4'!L$24*Table6[[#This Row],[PA_DUM]]+'[1]4'!L$25*Table6[[#This Row],[CT_DUM]]+'[1]4'!L$26*Table6[[#This Row],[DL_DUM]]</f>
        <v>706.55412968148551</v>
      </c>
      <c r="AQ395" s="9">
        <f>Table6[[#This Row],[sales]]-Table6[[#This Row],[Pred_4]]</f>
        <v>11048.471622140816</v>
      </c>
      <c r="AR395">
        <f>ABS(Table6[[#This Row],[Res_4]]/Table6[[#This Row],[sales]])</f>
        <v>0.93989344263478503</v>
      </c>
      <c r="AS395" s="9">
        <f>'[1]5'!L$20+'[1]5'!L$26*Table6[[#This Row],[Radio_State]]+'[1]5'!L$21*Table6[[#This Row],[NJ_DUM]]+'[1]5'!L$22*Table6[[#This Row],[NY_DUM]]+'[1]5'!L$23*Table6[[#This Row],[PA_DUM]]+'[1]5'!L$24*Table6[[#This Row],[CT_DUM]]+'[1]5'!L$25*Table6[[#This Row],[DL_DUM]]</f>
        <v>750.95631021128531</v>
      </c>
      <c r="AT395" s="9">
        <f>Table6[[#This Row],[sales]]-Table6[[#This Row],[Pred_5]]</f>
        <v>11004.069441611016</v>
      </c>
      <c r="AU395" s="9">
        <f>ABS(Table6[[#This Row],[Red_5]]/Table6[[#This Row],[sales]])</f>
        <v>0.93611614929087927</v>
      </c>
      <c r="AV395" s="9">
        <f>'[1]6'!L$20+'[1]6'!L$26*Table6[[#This Row],[Online]]+'[1]6'!L$21*Table6[[#This Row],[NJ_DUM]]+'[1]6'!L$22*Table6[[#This Row],[NY_DUM]]+'[1]6'!L$23*Table6[[#This Row],[PA_DUM]]+'[1]6'!L$24*Table6[[#This Row],[CT_DUM]]+'[1]6'!L$25*Table6[[#This Row],[DL_DUM]]</f>
        <v>6709.6951922042299</v>
      </c>
      <c r="AW395" s="9">
        <f>Table6[[#This Row],[sales]]-Table6[[#This Row],[Pred_6]]</f>
        <v>5045.3305596180726</v>
      </c>
      <c r="AX395" s="9">
        <f>ABS(Table6[[#This Row],[Red_6]]/Table6[[#This Row],[sales]])</f>
        <v>0.42920625323478589</v>
      </c>
      <c r="AY395" s="9">
        <f>'[1]7'!L$21+'[1]7'!L$27*Table6[[#This Row],[LNTV]]+'[1]7'!L$22*Table6[[#This Row],[NJ_DUM]]+'[1]7'!L$23*Table6[[#This Row],[NY_DUM]]+'[1]7'!L$24*Table6[[#This Row],[PA_DUM]]+'[1]7'!L$25*Table6[[#This Row],[CT_DUM]]+'[1]7'!L$26*Table6[[#This Row],[DL_DUM]]</f>
        <v>5.9935801796257788</v>
      </c>
      <c r="AZ395" s="9">
        <f>Table6[[#This Row],[sales]]-Table6[[#This Row],[Pred_7]]</f>
        <v>11749.032171642677</v>
      </c>
      <c r="BA395" s="9">
        <f>ABS(Table6[[#This Row],[Red_7]]/Table6[[#This Row],[sales]])</f>
        <v>0.99949012615487498</v>
      </c>
      <c r="BB395" s="9">
        <f>'[1]8'!O$22+'[1]8'!O$28*Table6[[#This Row],[LNRADIOLING]]+'[1]8'!O$23*Table6[[#This Row],[DL_DUM]]+'[1]8'!O$24*Table6[[#This Row],[CT_DUM]]+'[1]8'!O$25*Table6[[#This Row],[PA_DUM]]+'[1]8'!O$26*Table6[[#This Row],[NY_DUM]]+'[1]8'!O$27*Table6[[#This Row],[NJ_DUM]]</f>
        <v>8.3061824311874943</v>
      </c>
      <c r="BC395" s="9">
        <f>Table6[[#This Row],[sales]]-Table6[[#This Row],[Pred_8]]</f>
        <v>11746.719569391114</v>
      </c>
      <c r="BD395" s="9">
        <f>ABS(Table6[[#This Row],[Red_8]]/Table6[[#This Row],[sales]])</f>
        <v>0.99929339308934306</v>
      </c>
      <c r="BE395" s="9">
        <f>'[1]9'!M$19+'[1]9'!M$21*Table6[[#This Row],[LNONLINE]]+'[1]9'!M$20*Table6[[#This Row],[DL_DUM]]+'[1]9'!M$22*Table6[[#This Row],[CT_DUM]]+'[1]9'!M$23*Table6[[#This Row],[PA_DUM]]+'[1]9'!M$24*Table6[[#This Row],[NY_DUM]]+'[1]9'!M$25*Table6[[#This Row],[NJ_DUM]]</f>
        <v>8.9147161921730991</v>
      </c>
      <c r="BF395" s="9">
        <f>Table6[[#This Row],[sales]]-Table6[[#This Row],[Pred_9]]</f>
        <v>11746.111035630129</v>
      </c>
      <c r="BG395" s="9">
        <f>ABS(Table6[[#This Row],[Red_9]]/Table6[[#This Row],[sales]])</f>
        <v>0.9992416251244034</v>
      </c>
      <c r="BH395" s="9">
        <f>'[1]10'!P$22+'[1]10'!P$30*Table6[[#This Row],[LNTV]]+'[1]10'!P$29*Table6[[#This Row],[LNRADIOLING]]+'[1]10'!P$24*Table6[[#This Row],[LNONLINELING]]+'[1]10'!P$23*Table6[[#This Row],[DL_DUM]]+'[1]10'!P$25*Table6[[#This Row],[CT_DUM]]+'[1]10'!P$26*Table6[[#This Row],[PA_DUM]]+'[1]10'!P$27*Table6[[#This Row],[NY_DUM]]+'[1]10'!P$28*Table6[[#This Row],[NJ_DUM]]</f>
        <v>9.018528423840193</v>
      </c>
      <c r="BI395" s="9">
        <f>Table6[[#This Row],[sales]]-Table6[[#This Row],[Pred_10]]</f>
        <v>11746.007223398463</v>
      </c>
      <c r="BJ395" s="45">
        <f>ABS(Table6[[#This Row],[Red_10]]/Table6[[#This Row],[sales]])</f>
        <v>0.99923279381821506</v>
      </c>
      <c r="BK395" s="9">
        <f>'[1]11'!P$32+'[1]11'!P$40*Table6[[#This Row],[LNONLINELING]]+'[1]11'!P$39*Table6[[#This Row],[LNRADIOLING]]+'[1]11'!P$38*Table6[[#This Row],[LNTVLING]]+'[1]11'!P$33*Table6[[#This Row],[DL_DUM]]+'[1]11'!P$34*Table6[[#This Row],[CT_DUM]]+'[1]11'!P$35*Table6[[#This Row],[PA_DUM]]+'[1]11'!P$36*Table6[[#This Row],[NY_DUM]]+'[1]11'!P$37*Table6[[#This Row],[NJ_DUM]]</f>
        <v>9.0643521843307333</v>
      </c>
      <c r="BL395" s="9">
        <f>Table6[[#This Row],[sales]]-Table6[[#This Row],[ Pred_11]]</f>
        <v>11745.961399637972</v>
      </c>
      <c r="BM395" s="47">
        <f>ABS(Table6[[#This Row],[ Red_11]]/Table6[[#This Row],[sales]])</f>
        <v>0.99922889559106876</v>
      </c>
      <c r="BN395" s="9">
        <f>'[1]12'!K$22+'[1]12'!K$28*Table6[[#This Row],[COMBINE LN LING]]+'[1]12'!K$23*Table6[[#This Row],[DL_DUM]]+'[1]12'!K$24*Table6[[#This Row],[CT_DUM]]+'[1]12'!K$25*Table6[[#This Row],[PA_DUM]]+'[1]12'!K$26*Table6[[#This Row],[NY_DUM]]+'[1]12'!K$27*Table6[[#This Row],[NJ_DUM]]</f>
        <v>8.5229314987592346</v>
      </c>
      <c r="BO395" s="9">
        <f>Table6[[#This Row],[sales]]-Table6[[#This Row],[ Pred_12]]</f>
        <v>11746.502820323543</v>
      </c>
      <c r="BP395" s="47">
        <f>ABS(Table6[[#This Row],[ Red_12]]/Table6[[#This Row],[sales]])</f>
        <v>0.99927495424691537</v>
      </c>
      <c r="BQ395">
        <f>LN(G395+'2019 Totals and Calculations'!C$18)</f>
        <v>7.7990221109695534</v>
      </c>
      <c r="BR395">
        <f>LN(Table6[[#This Row],[PROF RADIO]]+'2019 Totals and Calculations'!D$18)</f>
        <v>5.925533822979804</v>
      </c>
      <c r="BS395">
        <f>LN(Table6[[#This Row],[ONLINE LINGERING]]+'2019 Totals and Calculations'!E$18)</f>
        <v>7.3695401723766949</v>
      </c>
      <c r="BT395">
        <f>MONTH(Table6[[#This Row],[Date]])</f>
        <v>7</v>
      </c>
      <c r="BU395">
        <f t="shared" si="175"/>
        <v>0</v>
      </c>
      <c r="BV395">
        <f t="shared" si="176"/>
        <v>0</v>
      </c>
      <c r="BW395">
        <f t="shared" si="177"/>
        <v>0</v>
      </c>
      <c r="BX395">
        <f t="shared" si="178"/>
        <v>0</v>
      </c>
      <c r="BY395">
        <f t="shared" si="179"/>
        <v>0</v>
      </c>
      <c r="BZ395">
        <f t="shared" si="180"/>
        <v>0</v>
      </c>
      <c r="CA395">
        <f t="shared" si="181"/>
        <v>1</v>
      </c>
      <c r="CB395">
        <f t="shared" si="182"/>
        <v>0</v>
      </c>
      <c r="CC395">
        <f t="shared" si="183"/>
        <v>0</v>
      </c>
      <c r="CD395">
        <f t="shared" si="184"/>
        <v>0</v>
      </c>
      <c r="CE395">
        <f t="shared" si="185"/>
        <v>0</v>
      </c>
      <c r="CF395">
        <f t="shared" si="186"/>
        <v>0</v>
      </c>
      <c r="CG395">
        <f t="shared" si="187"/>
        <v>80</v>
      </c>
      <c r="CH39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8472.2504007849675</v>
      </c>
      <c r="CI395" s="79">
        <f>Table6[[#This Row],[sales]]-CH395</f>
        <v>3282.775351037335</v>
      </c>
      <c r="CJ395">
        <f>ABS(Table6[[#This Row],[sales]]-CH395)/Table6[[#This Row],[sales]]</f>
        <v>0.27926568774453159</v>
      </c>
      <c r="CK39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8297.6084609720092</v>
      </c>
      <c r="CL395" s="79">
        <f>Table6[[#This Row],[sales]]-CK395</f>
        <v>3457.4172908502933</v>
      </c>
      <c r="CM395">
        <f>ABS(Table6[[#This Row],[sales]]-CK395)/Table6[[#This Row],[sales]]</f>
        <v>0.29412247695963689</v>
      </c>
      <c r="CN39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11971.789152645808</v>
      </c>
      <c r="CO395" s="79">
        <f>Table6[[#This Row],[sales]]-CN395</f>
        <v>-216.76340082350544</v>
      </c>
      <c r="CP395">
        <f>ABS(Table6[[#This Row],[sales]]-CN395)/Table6[[#This Row],[sales]]</f>
        <v>1.8440061757406364E-2</v>
      </c>
      <c r="CQ39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11806.653290574995</v>
      </c>
      <c r="CR395" s="79">
        <f>Table6[[#This Row],[sales]]-CQ395</f>
        <v>-51.627538752692999</v>
      </c>
      <c r="CS395">
        <f>ABS(Table6[[#This Row],[sales]]-CQ395)/Table6[[#This Row],[sales]]</f>
        <v>4.3919545429060014E-3</v>
      </c>
    </row>
    <row r="396" spans="1:97" x14ac:dyDescent="0.2">
      <c r="A396">
        <v>395</v>
      </c>
      <c r="B396" t="s">
        <v>480</v>
      </c>
      <c r="C396" s="5">
        <v>43296</v>
      </c>
      <c r="D396" s="6">
        <v>2146.2054251074551</v>
      </c>
      <c r="E396" s="8">
        <f>YEAR(Table6[[#This Row],[Date]])</f>
        <v>2018</v>
      </c>
      <c r="F396" s="6">
        <f>Table6[[#This Row],[TV_State]]+Table6[[#This Row],[Radio_State]]+Table6[[#This Row],[Online]]</f>
        <v>4007.1883332997872</v>
      </c>
      <c r="G396" s="6">
        <f t="shared" si="162"/>
        <v>2097.7427221451153</v>
      </c>
      <c r="H396" s="6">
        <f>LN(Table6[[#This Row],[PROF TV LING]])</f>
        <v>7.6486171513818038</v>
      </c>
      <c r="I396" s="6">
        <f t="shared" si="163"/>
        <v>7.6714566432633182</v>
      </c>
      <c r="J396" s="6">
        <v>317.95635927517856</v>
      </c>
      <c r="K396" s="6">
        <f t="shared" si="168"/>
        <v>314.83914006659836</v>
      </c>
      <c r="L396" s="6">
        <f>0.5*J395+0.5*Table6[[#This Row],[Radio_State]]</f>
        <v>316.38231789262818</v>
      </c>
      <c r="M396" s="6">
        <f>LN(Table6[[#This Row],[RADIO LINGERING ]])</f>
        <v>5.7569513490367505</v>
      </c>
      <c r="N396" s="6">
        <f t="shared" si="164"/>
        <v>5.7619141383788799</v>
      </c>
      <c r="O396" s="6">
        <v>1543.0265489171538</v>
      </c>
      <c r="P396" s="6">
        <f t="shared" si="165"/>
        <v>1505.5134002361481</v>
      </c>
      <c r="Q396" s="6">
        <f>0.3*O395+0.7*Table6[[#This Row],[Online]]</f>
        <v>1543.0265489171536</v>
      </c>
      <c r="R396" s="6">
        <f>LN(Table6[[#This Row],[ONLINE LINGERING]])</f>
        <v>7.341501058253475</v>
      </c>
      <c r="S396" s="6">
        <f t="shared" si="166"/>
        <v>7.3415010582534759</v>
      </c>
      <c r="T396" s="6">
        <v>12940.781229547016</v>
      </c>
      <c r="U396" s="6">
        <f t="shared" si="167"/>
        <v>9.4681389394587008</v>
      </c>
      <c r="V396" s="8">
        <f>YEAR(Table6[[#This Row],[Date]])</f>
        <v>2018</v>
      </c>
      <c r="W396" s="8">
        <f>WEEKNUM(Table6[[#This Row],[Date]])</f>
        <v>29</v>
      </c>
      <c r="X396" t="s">
        <v>561</v>
      </c>
      <c r="Y396" s="9">
        <f>Table6[[#This Row],[LNTVLING]]+Table6[[#This Row],[LNRADIOLING]]+Table6[[#This Row],[LNONLINELING]]</f>
        <v>20.747069558672028</v>
      </c>
      <c r="Z396">
        <f t="shared" si="188"/>
        <v>1</v>
      </c>
      <c r="AA396">
        <f t="shared" si="169"/>
        <v>0</v>
      </c>
      <c r="AB396">
        <f t="shared" si="170"/>
        <v>0</v>
      </c>
      <c r="AC396">
        <f t="shared" si="171"/>
        <v>1</v>
      </c>
      <c r="AD396">
        <f t="shared" si="172"/>
        <v>0</v>
      </c>
      <c r="AE396">
        <f t="shared" si="173"/>
        <v>0</v>
      </c>
      <c r="AF396">
        <f t="shared" si="174"/>
        <v>0</v>
      </c>
      <c r="AG396" s="9">
        <f>'[1]1'!J$20+'[1]1'!J$21*Table6[[#This Row],[TV_State]]</f>
        <v>3440.3731674804112</v>
      </c>
      <c r="AH396" s="9">
        <f>Table6[[#This Row],[sales]]-Table6[[#This Row],[Pred_1]]</f>
        <v>9500.4080620666045</v>
      </c>
      <c r="AI396">
        <f>ABS(Table6[[#This Row],[Res_1]])/Table6[[#This Row],[sales]]</f>
        <v>0.73414486293724024</v>
      </c>
      <c r="AJ396" s="9">
        <f>'[1]2'!J$20+'[1]2'!J$21*Table6[[#This Row],[Radio_State]]</f>
        <v>3110.1276481274772</v>
      </c>
      <c r="AK396" s="9">
        <f>Table6[[#This Row],[sales]]-Table6[[#This Row],[ Pred_2 ]]</f>
        <v>9830.6535814195377</v>
      </c>
      <c r="AL396">
        <f>ABS(Table6[[#This Row],[ Res_2 ]])/Table6[[#This Row],[sales]]</f>
        <v>0.759664614294979</v>
      </c>
      <c r="AM396" s="10">
        <f>'[1]3'!J$20+'[1]3'!J$21*Data!O396</f>
        <v>10715.290077741851</v>
      </c>
      <c r="AN396" s="9">
        <f>Table6[[#This Row],[sales]]-Table6[[#This Row],[Pred_3]]</f>
        <v>2225.4911518051649</v>
      </c>
      <c r="AO396" s="9">
        <f>ABS(Table6[[#This Row],[Res_3]])/Table6[[#This Row],[sales]]</f>
        <v>0.1719750231712299</v>
      </c>
      <c r="AP396" s="9">
        <f>'[1]4'!L$21+'[1]4'!L$27*Table6[[#This Row],[TV_State]]+'[1]4'!L$22*Table6[[#This Row],[NJ_DUM]]+'[1]4'!L$23*Table6[[#This Row],[NY_DUM]]+'[1]4'!L$24*Table6[[#This Row],[PA_DUM]]+'[1]4'!L$25*Table6[[#This Row],[CT_DUM]]+'[1]4'!L$26*Table6[[#This Row],[DL_DUM]]</f>
        <v>711.24137103484213</v>
      </c>
      <c r="AQ396" s="9">
        <f>Table6[[#This Row],[sales]]-Table6[[#This Row],[Pred_4]]</f>
        <v>12229.539858512173</v>
      </c>
      <c r="AR396">
        <f>ABS(Table6[[#This Row],[Res_4]]/Table6[[#This Row],[sales]])</f>
        <v>0.94503876092032979</v>
      </c>
      <c r="AS396" s="9">
        <f>'[1]5'!L$20+'[1]5'!L$26*Table6[[#This Row],[Radio_State]]+'[1]5'!L$21*Table6[[#This Row],[NJ_DUM]]+'[1]5'!L$22*Table6[[#This Row],[NY_DUM]]+'[1]5'!L$23*Table6[[#This Row],[PA_DUM]]+'[1]5'!L$24*Table6[[#This Row],[CT_DUM]]+'[1]5'!L$25*Table6[[#This Row],[DL_DUM]]</f>
        <v>756.50195803012775</v>
      </c>
      <c r="AT396" s="9">
        <f>Table6[[#This Row],[sales]]-Table6[[#This Row],[Pred_5]]</f>
        <v>12184.279271516887</v>
      </c>
      <c r="AU396" s="9">
        <f>ABS(Table6[[#This Row],[Red_5]]/Table6[[#This Row],[sales]])</f>
        <v>0.94154124510637371</v>
      </c>
      <c r="AV396" s="9">
        <f>'[1]6'!L$20+'[1]6'!L$26*Table6[[#This Row],[Online]]+'[1]6'!L$21*Table6[[#This Row],[NJ_DUM]]+'[1]6'!L$22*Table6[[#This Row],[NY_DUM]]+'[1]6'!L$23*Table6[[#This Row],[PA_DUM]]+'[1]6'!L$24*Table6[[#This Row],[CT_DUM]]+'[1]6'!L$25*Table6[[#This Row],[DL_DUM]]</f>
        <v>6709.6951922042299</v>
      </c>
      <c r="AW396" s="9">
        <f>Table6[[#This Row],[sales]]-Table6[[#This Row],[Pred_6]]</f>
        <v>6231.0860373427859</v>
      </c>
      <c r="AX396" s="9">
        <f>ABS(Table6[[#This Row],[Red_6]]/Table6[[#This Row],[sales]])</f>
        <v>0.48150771787376095</v>
      </c>
      <c r="AY396" s="9">
        <f>'[1]7'!L$21+'[1]7'!L$27*Table6[[#This Row],[LNTV]]+'[1]7'!L$22*Table6[[#This Row],[NJ_DUM]]+'[1]7'!L$23*Table6[[#This Row],[NY_DUM]]+'[1]7'!L$24*Table6[[#This Row],[PA_DUM]]+'[1]7'!L$25*Table6[[#This Row],[CT_DUM]]+'[1]7'!L$26*Table6[[#This Row],[DL_DUM]]</f>
        <v>5.9946815269157794</v>
      </c>
      <c r="AZ396" s="9">
        <f>Table6[[#This Row],[sales]]-Table6[[#This Row],[Pred_7]]</f>
        <v>12934.7865480201</v>
      </c>
      <c r="BA396" s="9">
        <f>ABS(Table6[[#This Row],[Red_7]]/Table6[[#This Row],[sales]])</f>
        <v>0.99953676046132145</v>
      </c>
      <c r="BB396" s="9">
        <f>'[1]8'!O$22+'[1]8'!O$28*Table6[[#This Row],[LNRADIOLING]]+'[1]8'!O$23*Table6[[#This Row],[DL_DUM]]+'[1]8'!O$24*Table6[[#This Row],[CT_DUM]]+'[1]8'!O$25*Table6[[#This Row],[PA_DUM]]+'[1]8'!O$26*Table6[[#This Row],[NY_DUM]]+'[1]8'!O$27*Table6[[#This Row],[NJ_DUM]]</f>
        <v>8.3068922971912702</v>
      </c>
      <c r="BC396" s="9">
        <f>Table6[[#This Row],[sales]]-Table6[[#This Row],[Pred_8]]</f>
        <v>12932.474337249825</v>
      </c>
      <c r="BD396" s="9">
        <f>ABS(Table6[[#This Row],[Red_8]]/Table6[[#This Row],[sales]])</f>
        <v>0.99935808417205729</v>
      </c>
      <c r="BE396" s="9">
        <f>'[1]9'!M$19+'[1]9'!M$21*Table6[[#This Row],[LNONLINE]]+'[1]9'!M$20*Table6[[#This Row],[DL_DUM]]+'[1]9'!M$22*Table6[[#This Row],[CT_DUM]]+'[1]9'!M$23*Table6[[#This Row],[PA_DUM]]+'[1]9'!M$24*Table6[[#This Row],[NY_DUM]]+'[1]9'!M$25*Table6[[#This Row],[NJ_DUM]]</f>
        <v>8.9147161921730991</v>
      </c>
      <c r="BF396" s="9">
        <f>Table6[[#This Row],[sales]]-Table6[[#This Row],[Pred_9]]</f>
        <v>12931.866513354842</v>
      </c>
      <c r="BG396" s="9">
        <f>ABS(Table6[[#This Row],[Red_9]]/Table6[[#This Row],[sales]])</f>
        <v>0.9993111145274739</v>
      </c>
      <c r="BH396" s="9">
        <f>'[1]10'!P$22+'[1]10'!P$30*Table6[[#This Row],[LNTV]]+'[1]10'!P$29*Table6[[#This Row],[LNRADIOLING]]+'[1]10'!P$24*Table6[[#This Row],[LNONLINELING]]+'[1]10'!P$23*Table6[[#This Row],[DL_DUM]]+'[1]10'!P$25*Table6[[#This Row],[CT_DUM]]+'[1]10'!P$26*Table6[[#This Row],[PA_DUM]]+'[1]10'!P$27*Table6[[#This Row],[NY_DUM]]+'[1]10'!P$28*Table6[[#This Row],[NJ_DUM]]</f>
        <v>9.0164758084583028</v>
      </c>
      <c r="BI396" s="9">
        <f>Table6[[#This Row],[sales]]-Table6[[#This Row],[Pred_10]]</f>
        <v>12931.764753738558</v>
      </c>
      <c r="BJ396" s="45">
        <f>ABS(Table6[[#This Row],[Red_10]]/Table6[[#This Row],[sales]])</f>
        <v>0.99930325104423601</v>
      </c>
      <c r="BK396" s="9">
        <f>'[1]11'!P$32+'[1]11'!P$40*Table6[[#This Row],[LNONLINELING]]+'[1]11'!P$39*Table6[[#This Row],[LNRADIOLING]]+'[1]11'!P$38*Table6[[#This Row],[LNTVLING]]+'[1]11'!P$33*Table6[[#This Row],[DL_DUM]]+'[1]11'!P$34*Table6[[#This Row],[CT_DUM]]+'[1]11'!P$35*Table6[[#This Row],[PA_DUM]]+'[1]11'!P$36*Table6[[#This Row],[NY_DUM]]+'[1]11'!P$37*Table6[[#This Row],[NJ_DUM]]</f>
        <v>9.0611093199624744</v>
      </c>
      <c r="BL396" s="9">
        <f>Table6[[#This Row],[sales]]-Table6[[#This Row],[ Pred_11]]</f>
        <v>12931.720120227053</v>
      </c>
      <c r="BM396" s="47">
        <f>ABS(Table6[[#This Row],[ Red_11]]/Table6[[#This Row],[sales]])</f>
        <v>0.99929980198573531</v>
      </c>
      <c r="BN396" s="9">
        <f>'[1]12'!K$22+'[1]12'!K$28*Table6[[#This Row],[COMBINE LN LING]]+'[1]12'!K$23*Table6[[#This Row],[DL_DUM]]+'[1]12'!K$24*Table6[[#This Row],[CT_DUM]]+'[1]12'!K$25*Table6[[#This Row],[PA_DUM]]+'[1]12'!K$26*Table6[[#This Row],[NY_DUM]]+'[1]12'!K$27*Table6[[#This Row],[NJ_DUM]]</f>
        <v>8.5248466563600349</v>
      </c>
      <c r="BO396" s="9">
        <f>Table6[[#This Row],[sales]]-Table6[[#This Row],[ Pred_12]]</f>
        <v>12932.256382890655</v>
      </c>
      <c r="BP396" s="47">
        <f>ABS(Table6[[#This Row],[ Red_12]]/Table6[[#This Row],[sales]])</f>
        <v>0.99934124172991223</v>
      </c>
      <c r="BQ396">
        <f>LN(G396+'2019 Totals and Calculations'!C$18)</f>
        <v>7.8075044448508422</v>
      </c>
      <c r="BR396">
        <f>LN(Table6[[#This Row],[PROF RADIO]]+'2019 Totals and Calculations'!D$18)</f>
        <v>5.9338235336085834</v>
      </c>
      <c r="BS396">
        <f>LN(Table6[[#This Row],[ONLINE LINGERING]]+'2019 Totals and Calculations'!E$18)</f>
        <v>7.3695401723766949</v>
      </c>
      <c r="BT396">
        <f>MONTH(Table6[[#This Row],[Date]])</f>
        <v>7</v>
      </c>
      <c r="BU396">
        <f t="shared" si="175"/>
        <v>0</v>
      </c>
      <c r="BV396">
        <f t="shared" si="176"/>
        <v>0</v>
      </c>
      <c r="BW396">
        <f t="shared" si="177"/>
        <v>0</v>
      </c>
      <c r="BX396">
        <f t="shared" si="178"/>
        <v>0</v>
      </c>
      <c r="BY396">
        <f t="shared" si="179"/>
        <v>0</v>
      </c>
      <c r="BZ396">
        <f t="shared" si="180"/>
        <v>0</v>
      </c>
      <c r="CA396">
        <f t="shared" si="181"/>
        <v>1</v>
      </c>
      <c r="CB396">
        <f t="shared" si="182"/>
        <v>0</v>
      </c>
      <c r="CC396">
        <f t="shared" si="183"/>
        <v>0</v>
      </c>
      <c r="CD396">
        <f t="shared" si="184"/>
        <v>0</v>
      </c>
      <c r="CE396">
        <f t="shared" si="185"/>
        <v>0</v>
      </c>
      <c r="CF396">
        <f t="shared" si="186"/>
        <v>0</v>
      </c>
      <c r="CG396">
        <f t="shared" si="187"/>
        <v>81</v>
      </c>
      <c r="CH39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8516.6887328940484</v>
      </c>
      <c r="CI396" s="79">
        <f>Table6[[#This Row],[sales]]-CH396</f>
        <v>4424.0924966529674</v>
      </c>
      <c r="CJ396">
        <f>ABS(Table6[[#This Row],[sales]]-CH396)/Table6[[#This Row],[sales]]</f>
        <v>0.34187213416077739</v>
      </c>
      <c r="CK39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8337.5928508286433</v>
      </c>
      <c r="CL396" s="79">
        <f>Table6[[#This Row],[sales]]-CK396</f>
        <v>4603.1883787183724</v>
      </c>
      <c r="CM396">
        <f>ABS(Table6[[#This Row],[sales]]-CK396)/Table6[[#This Row],[sales]]</f>
        <v>0.35571178409292253</v>
      </c>
      <c r="CN39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12000.001561836343</v>
      </c>
      <c r="CO396" s="79">
        <f>Table6[[#This Row],[sales]]-CN396</f>
        <v>940.77966771067258</v>
      </c>
      <c r="CP396">
        <f>ABS(Table6[[#This Row],[sales]]-CN396)/Table6[[#This Row],[sales]]</f>
        <v>7.2698831007407733E-2</v>
      </c>
      <c r="CQ39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11864.089112389782</v>
      </c>
      <c r="CR396" s="79">
        <f>Table6[[#This Row],[sales]]-CQ396</f>
        <v>1076.692117157234</v>
      </c>
      <c r="CS396">
        <f>ABS(Table6[[#This Row],[sales]]-CQ396)/Table6[[#This Row],[sales]]</f>
        <v>8.3201477411493405E-2</v>
      </c>
    </row>
    <row r="397" spans="1:97" x14ac:dyDescent="0.2">
      <c r="A397">
        <v>396</v>
      </c>
      <c r="B397" t="s">
        <v>480</v>
      </c>
      <c r="C397" s="5">
        <v>43303</v>
      </c>
      <c r="D397" s="6">
        <v>2167.6674793585298</v>
      </c>
      <c r="E397" s="8">
        <f>YEAR(Table6[[#This Row],[Date]])</f>
        <v>2018</v>
      </c>
      <c r="F397" s="6">
        <f>Table6[[#This Row],[TV_State]]+Table6[[#This Row],[Radio_State]]+Table6[[#This Row],[Online]]</f>
        <v>4031.8299511436139</v>
      </c>
      <c r="G397" s="6">
        <f t="shared" si="162"/>
        <v>2118.7201493091397</v>
      </c>
      <c r="H397" s="6">
        <f>LN(Table6[[#This Row],[PROF TV LING]])</f>
        <v>7.6585674822078671</v>
      </c>
      <c r="I397" s="6">
        <f t="shared" si="163"/>
        <v>7.6814069741164861</v>
      </c>
      <c r="J397" s="6">
        <v>321.13592286793033</v>
      </c>
      <c r="K397" s="6">
        <f t="shared" si="168"/>
        <v>317.98753146726438</v>
      </c>
      <c r="L397" s="6">
        <f>0.5*J396+0.5*Table6[[#This Row],[Radio_State]]</f>
        <v>319.54614107155442</v>
      </c>
      <c r="M397" s="6">
        <f>LN(Table6[[#This Row],[RADIO LINGERING ]])</f>
        <v>5.7669016798899184</v>
      </c>
      <c r="N397" s="6">
        <f t="shared" si="164"/>
        <v>5.7718644692320478</v>
      </c>
      <c r="O397" s="6">
        <v>1543.0265489171538</v>
      </c>
      <c r="P397" s="6">
        <f t="shared" si="165"/>
        <v>1531.7726043128519</v>
      </c>
      <c r="Q397" s="6">
        <f>0.3*O396+0.7*Table6[[#This Row],[Online]]</f>
        <v>1543.0265489171536</v>
      </c>
      <c r="R397" s="6">
        <f>LN(Table6[[#This Row],[ONLINE LINGERING]])</f>
        <v>7.341501058253475</v>
      </c>
      <c r="S397" s="6">
        <f t="shared" si="166"/>
        <v>7.3415010582534759</v>
      </c>
      <c r="T397" s="6">
        <v>13002.224600820859</v>
      </c>
      <c r="U397" s="6">
        <f t="shared" si="167"/>
        <v>9.4728757449438454</v>
      </c>
      <c r="V397" s="8">
        <f>YEAR(Table6[[#This Row],[Date]])</f>
        <v>2018</v>
      </c>
      <c r="W397" s="8">
        <f>WEEKNUM(Table6[[#This Row],[Date]])</f>
        <v>30</v>
      </c>
      <c r="X397" t="s">
        <v>562</v>
      </c>
      <c r="Y397" s="9">
        <f>Table6[[#This Row],[LNTVLING]]+Table6[[#This Row],[LNRADIOLING]]+Table6[[#This Row],[LNONLINELING]]</f>
        <v>20.766970220351261</v>
      </c>
      <c r="Z397">
        <f t="shared" si="188"/>
        <v>1</v>
      </c>
      <c r="AA397">
        <f t="shared" si="169"/>
        <v>0</v>
      </c>
      <c r="AB397">
        <f t="shared" si="170"/>
        <v>0</v>
      </c>
      <c r="AC397">
        <f t="shared" si="171"/>
        <v>1</v>
      </c>
      <c r="AD397">
        <f t="shared" si="172"/>
        <v>0</v>
      </c>
      <c r="AE397">
        <f t="shared" si="173"/>
        <v>0</v>
      </c>
      <c r="AF397">
        <f t="shared" si="174"/>
        <v>0</v>
      </c>
      <c r="AG397" s="9">
        <f>'[1]1'!J$20+'[1]1'!J$21*Table6[[#This Row],[TV_State]]</f>
        <v>3461.4795737006525</v>
      </c>
      <c r="AH397" s="9">
        <f>Table6[[#This Row],[sales]]-Table6[[#This Row],[Pred_1]]</f>
        <v>9540.7450271202069</v>
      </c>
      <c r="AI397">
        <f>ABS(Table6[[#This Row],[Res_1]])/Table6[[#This Row],[sales]]</f>
        <v>0.73377789724674336</v>
      </c>
      <c r="AJ397" s="9">
        <f>'[1]2'!J$20+'[1]2'!J$21*Table6[[#This Row],[Radio_State]]</f>
        <v>3124.0861065687768</v>
      </c>
      <c r="AK397" s="9">
        <f>Table6[[#This Row],[sales]]-Table6[[#This Row],[ Pred_2 ]]</f>
        <v>9878.1384942520817</v>
      </c>
      <c r="AL397">
        <f>ABS(Table6[[#This Row],[ Res_2 ]])/Table6[[#This Row],[sales]]</f>
        <v>0.75972680041448093</v>
      </c>
      <c r="AM397" s="10">
        <f>'[1]3'!J$20+'[1]3'!J$21*Data!O397</f>
        <v>10715.290077741851</v>
      </c>
      <c r="AN397" s="9">
        <f>Table6[[#This Row],[sales]]-Table6[[#This Row],[Pred_3]]</f>
        <v>2286.9345230790077</v>
      </c>
      <c r="AO397" s="9">
        <f>ABS(Table6[[#This Row],[Res_3]])/Table6[[#This Row],[sales]]</f>
        <v>0.17588794173995645</v>
      </c>
      <c r="AP397" s="9">
        <f>'[1]4'!L$21+'[1]4'!L$27*Table6[[#This Row],[TV_State]]+'[1]4'!L$22*Table6[[#This Row],[NJ_DUM]]+'[1]4'!L$23*Table6[[#This Row],[NY_DUM]]+'[1]4'!L$24*Table6[[#This Row],[PA_DUM]]+'[1]4'!L$25*Table6[[#This Row],[CT_DUM]]+'[1]4'!L$26*Table6[[#This Row],[DL_DUM]]</f>
        <v>715.97548480173236</v>
      </c>
      <c r="AQ397" s="9">
        <f>Table6[[#This Row],[sales]]-Table6[[#This Row],[Pred_4]]</f>
        <v>12286.249116019126</v>
      </c>
      <c r="AR397">
        <f>ABS(Table6[[#This Row],[Res_4]]/Table6[[#This Row],[sales]])</f>
        <v>0.94493438570838628</v>
      </c>
      <c r="AS397" s="9">
        <f>'[1]5'!L$20+'[1]5'!L$26*Table6[[#This Row],[Radio_State]]+'[1]5'!L$21*Table6[[#This Row],[NJ_DUM]]+'[1]5'!L$22*Table6[[#This Row],[NY_DUM]]+'[1]5'!L$23*Table6[[#This Row],[PA_DUM]]+'[1]5'!L$24*Table6[[#This Row],[CT_DUM]]+'[1]5'!L$25*Table6[[#This Row],[DL_DUM]]</f>
        <v>762.10306232715845</v>
      </c>
      <c r="AT397" s="9">
        <f>Table6[[#This Row],[sales]]-Table6[[#This Row],[Pred_5]]</f>
        <v>12240.1215384937</v>
      </c>
      <c r="AU397" s="9">
        <f>ABS(Table6[[#This Row],[Red_5]]/Table6[[#This Row],[sales]])</f>
        <v>0.94138671760222903</v>
      </c>
      <c r="AV397" s="9">
        <f>'[1]6'!L$20+'[1]6'!L$26*Table6[[#This Row],[Online]]+'[1]6'!L$21*Table6[[#This Row],[NJ_DUM]]+'[1]6'!L$22*Table6[[#This Row],[NY_DUM]]+'[1]6'!L$23*Table6[[#This Row],[PA_DUM]]+'[1]6'!L$24*Table6[[#This Row],[CT_DUM]]+'[1]6'!L$25*Table6[[#This Row],[DL_DUM]]</f>
        <v>6709.6951922042299</v>
      </c>
      <c r="AW397" s="9">
        <f>Table6[[#This Row],[sales]]-Table6[[#This Row],[Pred_6]]</f>
        <v>6292.5294086166286</v>
      </c>
      <c r="AX397" s="9">
        <f>ABS(Table6[[#This Row],[Red_6]]/Table6[[#This Row],[sales]])</f>
        <v>0.48395790734297633</v>
      </c>
      <c r="AY397" s="9">
        <f>'[1]7'!L$21+'[1]7'!L$27*Table6[[#This Row],[LNTV]]+'[1]7'!L$22*Table6[[#This Row],[NJ_DUM]]+'[1]7'!L$23*Table6[[#This Row],[NY_DUM]]+'[1]7'!L$24*Table6[[#This Row],[PA_DUM]]+'[1]7'!L$25*Table6[[#This Row],[CT_DUM]]+'[1]7'!L$26*Table6[[#This Row],[DL_DUM]]</f>
        <v>5.9957828742057799</v>
      </c>
      <c r="AZ397" s="9">
        <f>Table6[[#This Row],[sales]]-Table6[[#This Row],[Pred_7]]</f>
        <v>12996.228817946652</v>
      </c>
      <c r="BA397" s="9">
        <f>ABS(Table6[[#This Row],[Red_7]]/Table6[[#This Row],[sales]])</f>
        <v>0.99953886484364929</v>
      </c>
      <c r="BB397" s="9">
        <f>'[1]8'!O$22+'[1]8'!O$28*Table6[[#This Row],[LNRADIOLING]]+'[1]8'!O$23*Table6[[#This Row],[DL_DUM]]+'[1]8'!O$24*Table6[[#This Row],[CT_DUM]]+'[1]8'!O$25*Table6[[#This Row],[PA_DUM]]+'[1]8'!O$26*Table6[[#This Row],[NY_DUM]]+'[1]8'!O$27*Table6[[#This Row],[NJ_DUM]]</f>
        <v>8.3076021631950461</v>
      </c>
      <c r="BC397" s="9">
        <f>Table6[[#This Row],[sales]]-Table6[[#This Row],[Pred_8]]</f>
        <v>12993.916998657663</v>
      </c>
      <c r="BD397" s="9">
        <f>ABS(Table6[[#This Row],[Red_8]]/Table6[[#This Row],[sales]])</f>
        <v>0.99936106301665717</v>
      </c>
      <c r="BE397" s="9">
        <f>'[1]9'!M$19+'[1]9'!M$21*Table6[[#This Row],[LNONLINE]]+'[1]9'!M$20*Table6[[#This Row],[DL_DUM]]+'[1]9'!M$22*Table6[[#This Row],[CT_DUM]]+'[1]9'!M$23*Table6[[#This Row],[PA_DUM]]+'[1]9'!M$24*Table6[[#This Row],[NY_DUM]]+'[1]9'!M$25*Table6[[#This Row],[NJ_DUM]]</f>
        <v>8.9147161921730991</v>
      </c>
      <c r="BF397" s="9">
        <f>Table6[[#This Row],[sales]]-Table6[[#This Row],[Pred_9]]</f>
        <v>12993.309884628685</v>
      </c>
      <c r="BG397" s="9">
        <f>ABS(Table6[[#This Row],[Red_9]]/Table6[[#This Row],[sales]])</f>
        <v>0.99931436992777289</v>
      </c>
      <c r="BH397" s="9">
        <f>'[1]10'!P$22+'[1]10'!P$30*Table6[[#This Row],[LNTV]]+'[1]10'!P$29*Table6[[#This Row],[LNRADIOLING]]+'[1]10'!P$24*Table6[[#This Row],[LNONLINELING]]+'[1]10'!P$23*Table6[[#This Row],[DL_DUM]]+'[1]10'!P$25*Table6[[#This Row],[CT_DUM]]+'[1]10'!P$26*Table6[[#This Row],[PA_DUM]]+'[1]10'!P$27*Table6[[#This Row],[NY_DUM]]+'[1]10'!P$28*Table6[[#This Row],[NJ_DUM]]</f>
        <v>9.0144231930764125</v>
      </c>
      <c r="BI397" s="9">
        <f>Table6[[#This Row],[sales]]-Table6[[#This Row],[Pred_10]]</f>
        <v>12993.210177627781</v>
      </c>
      <c r="BJ397" s="45">
        <f>ABS(Table6[[#This Row],[Red_10]]/Table6[[#This Row],[sales]])</f>
        <v>0.99930670147072309</v>
      </c>
      <c r="BK397" s="9">
        <f>'[1]11'!P$32+'[1]11'!P$40*Table6[[#This Row],[LNONLINELING]]+'[1]11'!P$39*Table6[[#This Row],[LNRADIOLING]]+'[1]11'!P$38*Table6[[#This Row],[LNTVLING]]+'[1]11'!P$33*Table6[[#This Row],[DL_DUM]]+'[1]11'!P$34*Table6[[#This Row],[CT_DUM]]+'[1]11'!P$35*Table6[[#This Row],[PA_DUM]]+'[1]11'!P$36*Table6[[#This Row],[NY_DUM]]+'[1]11'!P$37*Table6[[#This Row],[NJ_DUM]]</f>
        <v>9.0578664555921904</v>
      </c>
      <c r="BL397" s="9">
        <f>Table6[[#This Row],[sales]]-Table6[[#This Row],[ Pred_11]]</f>
        <v>12993.166734365266</v>
      </c>
      <c r="BM397" s="47">
        <f>ABS(Table6[[#This Row],[ Red_11]]/Table6[[#This Row],[sales]])</f>
        <v>0.99930336025305855</v>
      </c>
      <c r="BN397" s="9">
        <f>'[1]12'!K$22+'[1]12'!K$28*Table6[[#This Row],[COMBINE LN LING]]+'[1]12'!K$23*Table6[[#This Row],[DL_DUM]]+'[1]12'!K$24*Table6[[#This Row],[CT_DUM]]+'[1]12'!K$25*Table6[[#This Row],[PA_DUM]]+'[1]12'!K$26*Table6[[#This Row],[NY_DUM]]+'[1]12'!K$27*Table6[[#This Row],[NJ_DUM]]</f>
        <v>8.5267618139619916</v>
      </c>
      <c r="BO397" s="9">
        <f>Table6[[#This Row],[sales]]-Table6[[#This Row],[ Pred_12]]</f>
        <v>12993.697839006896</v>
      </c>
      <c r="BP397" s="47">
        <f>ABS(Table6[[#This Row],[ Red_12]]/Table6[[#This Row],[sales]])</f>
        <v>0.99934420746635744</v>
      </c>
      <c r="BQ397">
        <f>LN(G397+'2019 Totals and Calculations'!C$18)</f>
        <v>7.8159991871489245</v>
      </c>
      <c r="BR397">
        <f>LN(Table6[[#This Row],[PROF RADIO]]+'2019 Totals and Calculations'!D$18)</f>
        <v>5.9421269646925259</v>
      </c>
      <c r="BS397">
        <f>LN(Table6[[#This Row],[ONLINE LINGERING]]+'2019 Totals and Calculations'!E$18)</f>
        <v>7.3695401723766949</v>
      </c>
      <c r="BT397">
        <f>MONTH(Table6[[#This Row],[Date]])</f>
        <v>7</v>
      </c>
      <c r="BU397">
        <f t="shared" si="175"/>
        <v>0</v>
      </c>
      <c r="BV397">
        <f t="shared" si="176"/>
        <v>0</v>
      </c>
      <c r="BW397">
        <f t="shared" si="177"/>
        <v>0</v>
      </c>
      <c r="BX397">
        <f t="shared" si="178"/>
        <v>0</v>
      </c>
      <c r="BY397">
        <f t="shared" si="179"/>
        <v>0</v>
      </c>
      <c r="BZ397">
        <f t="shared" si="180"/>
        <v>0</v>
      </c>
      <c r="CA397">
        <f t="shared" si="181"/>
        <v>1</v>
      </c>
      <c r="CB397">
        <f t="shared" si="182"/>
        <v>0</v>
      </c>
      <c r="CC397">
        <f t="shared" si="183"/>
        <v>0</v>
      </c>
      <c r="CD397">
        <f t="shared" si="184"/>
        <v>0</v>
      </c>
      <c r="CE397">
        <f t="shared" si="185"/>
        <v>0</v>
      </c>
      <c r="CF397">
        <f t="shared" si="186"/>
        <v>0</v>
      </c>
      <c r="CG397">
        <f t="shared" si="187"/>
        <v>82</v>
      </c>
      <c r="CH39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8561.3918079098476</v>
      </c>
      <c r="CI397" s="79">
        <f>Table6[[#This Row],[sales]]-CH397</f>
        <v>4440.832792911011</v>
      </c>
      <c r="CJ397">
        <f>ABS(Table6[[#This Row],[sales]]-CH397)/Table6[[#This Row],[sales]]</f>
        <v>0.34154407643678542</v>
      </c>
      <c r="CK39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8377.8051431546864</v>
      </c>
      <c r="CL397" s="79">
        <f>Table6[[#This Row],[sales]]-CK397</f>
        <v>4624.4194576661721</v>
      </c>
      <c r="CM397">
        <f>ABS(Table6[[#This Row],[sales]]-CK397)/Table6[[#This Row],[sales]]</f>
        <v>0.35566371137553049</v>
      </c>
      <c r="CN39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12028.280455661898</v>
      </c>
      <c r="CO397" s="79">
        <f>Table6[[#This Row],[sales]]-CN397</f>
        <v>973.94414515896096</v>
      </c>
      <c r="CP397">
        <f>ABS(Table6[[#This Row],[sales]]-CN397)/Table6[[#This Row],[sales]]</f>
        <v>7.490596225337269E-2</v>
      </c>
      <c r="CQ39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11921.840203100723</v>
      </c>
      <c r="CR397" s="79">
        <f>Table6[[#This Row],[sales]]-CQ397</f>
        <v>1080.3843977201359</v>
      </c>
      <c r="CS397">
        <f>ABS(Table6[[#This Row],[sales]]-CQ397)/Table6[[#This Row],[sales]]</f>
        <v>8.3092273121626342E-2</v>
      </c>
    </row>
    <row r="398" spans="1:97" x14ac:dyDescent="0.2">
      <c r="A398">
        <v>397</v>
      </c>
      <c r="B398" t="s">
        <v>480</v>
      </c>
      <c r="C398" s="5">
        <v>43310</v>
      </c>
      <c r="D398" s="6">
        <v>2189.3441541521147</v>
      </c>
      <c r="E398" s="8">
        <f>YEAR(Table6[[#This Row],[Date]])</f>
        <v>2018</v>
      </c>
      <c r="F398" s="6">
        <f>Table6[[#This Row],[TV_State]]+Table6[[#This Row],[Radio_State]]+Table6[[#This Row],[Online]]</f>
        <v>4056.717985165878</v>
      </c>
      <c r="G398" s="6">
        <f t="shared" si="162"/>
        <v>2139.9073507620319</v>
      </c>
      <c r="H398" s="6">
        <f>LN(Table6[[#This Row],[PROF TV LING]])</f>
        <v>7.66851781304225</v>
      </c>
      <c r="I398" s="6">
        <f t="shared" si="163"/>
        <v>7.691357304969654</v>
      </c>
      <c r="J398" s="6">
        <v>324.3472820966096</v>
      </c>
      <c r="K398" s="6">
        <f t="shared" si="168"/>
        <v>321.16740678193696</v>
      </c>
      <c r="L398" s="6">
        <f>0.5*J397+0.5*Table6[[#This Row],[Radio_State]]</f>
        <v>322.74160248226997</v>
      </c>
      <c r="M398" s="6">
        <f>LN(Table6[[#This Row],[RADIO LINGERING ]])</f>
        <v>5.7768520107430863</v>
      </c>
      <c r="N398" s="6">
        <f t="shared" si="164"/>
        <v>5.7818148000852156</v>
      </c>
      <c r="O398" s="6">
        <v>1543.0265489171538</v>
      </c>
      <c r="P398" s="6">
        <f t="shared" si="165"/>
        <v>1539.6503655358631</v>
      </c>
      <c r="Q398" s="6">
        <f>0.3*O397+0.7*Table6[[#This Row],[Online]]</f>
        <v>1543.0265489171536</v>
      </c>
      <c r="R398" s="6">
        <f>LN(Table6[[#This Row],[ONLINE LINGERING]])</f>
        <v>7.341501058253475</v>
      </c>
      <c r="S398" s="6">
        <f t="shared" si="166"/>
        <v>7.3415010582534759</v>
      </c>
      <c r="T398" s="6">
        <v>13022.735522269395</v>
      </c>
      <c r="U398" s="6">
        <f t="shared" si="167"/>
        <v>9.4744519952511084</v>
      </c>
      <c r="V398" s="8">
        <f>YEAR(Table6[[#This Row],[Date]])</f>
        <v>2018</v>
      </c>
      <c r="W398" s="8">
        <f>WEEKNUM(Table6[[#This Row],[Date]])</f>
        <v>31</v>
      </c>
      <c r="X398" t="s">
        <v>563</v>
      </c>
      <c r="Y398" s="9">
        <f>Table6[[#This Row],[LNTVLING]]+Table6[[#This Row],[LNRADIOLING]]+Table6[[#This Row],[LNONLINELING]]</f>
        <v>20.786870882038812</v>
      </c>
      <c r="Z398">
        <f t="shared" si="188"/>
        <v>1</v>
      </c>
      <c r="AA398">
        <f t="shared" si="169"/>
        <v>0</v>
      </c>
      <c r="AB398">
        <f t="shared" si="170"/>
        <v>0</v>
      </c>
      <c r="AC398">
        <f t="shared" si="171"/>
        <v>1</v>
      </c>
      <c r="AD398">
        <f t="shared" si="172"/>
        <v>0</v>
      </c>
      <c r="AE398">
        <f t="shared" si="173"/>
        <v>0</v>
      </c>
      <c r="AF398">
        <f t="shared" si="174"/>
        <v>0</v>
      </c>
      <c r="AG398" s="9">
        <f>'[1]1'!J$20+'[1]1'!J$21*Table6[[#This Row],[TV_State]]</f>
        <v>3482.7970439830951</v>
      </c>
      <c r="AH398" s="9">
        <f>Table6[[#This Row],[sales]]-Table6[[#This Row],[Pred_1]]</f>
        <v>9539.9384782862999</v>
      </c>
      <c r="AI398">
        <f>ABS(Table6[[#This Row],[Res_1]])/Table6[[#This Row],[sales]]</f>
        <v>0.73256025678880032</v>
      </c>
      <c r="AJ398" s="9">
        <f>'[1]2'!J$20+'[1]2'!J$21*Table6[[#This Row],[Radio_State]]</f>
        <v>3138.1841495944891</v>
      </c>
      <c r="AK398" s="9">
        <f>Table6[[#This Row],[sales]]-Table6[[#This Row],[ Pred_2 ]]</f>
        <v>9884.551372674905</v>
      </c>
      <c r="AL398">
        <f>ABS(Table6[[#This Row],[ Res_2 ]])/Table6[[#This Row],[sales]]</f>
        <v>0.75902266123518591</v>
      </c>
      <c r="AM398" s="10">
        <f>'[1]3'!J$20+'[1]3'!J$21*Data!O398</f>
        <v>10715.290077741851</v>
      </c>
      <c r="AN398" s="9">
        <f>Table6[[#This Row],[sales]]-Table6[[#This Row],[Pred_3]]</f>
        <v>2307.4454445275442</v>
      </c>
      <c r="AO398" s="9">
        <f>ABS(Table6[[#This Row],[Res_3]])/Table6[[#This Row],[sales]]</f>
        <v>0.17718592538270633</v>
      </c>
      <c r="AP398" s="9">
        <f>'[1]4'!L$21+'[1]4'!L$27*Table6[[#This Row],[TV_State]]+'[1]4'!L$22*Table6[[#This Row],[NJ_DUM]]+'[1]4'!L$23*Table6[[#This Row],[NY_DUM]]+'[1]4'!L$24*Table6[[#This Row],[PA_DUM]]+'[1]4'!L$25*Table6[[#This Row],[CT_DUM]]+'[1]4'!L$26*Table6[[#This Row],[DL_DUM]]</f>
        <v>720.7569397062914</v>
      </c>
      <c r="AQ398" s="9">
        <f>Table6[[#This Row],[sales]]-Table6[[#This Row],[Pred_4]]</f>
        <v>12301.978582563104</v>
      </c>
      <c r="AR398">
        <f>ABS(Table6[[#This Row],[Res_4]]/Table6[[#This Row],[sales]])</f>
        <v>0.94465395243005834</v>
      </c>
      <c r="AS398" s="9">
        <f>'[1]5'!L$20+'[1]5'!L$26*Table6[[#This Row],[Radio_State]]+'[1]5'!L$21*Table6[[#This Row],[NJ_DUM]]+'[1]5'!L$22*Table6[[#This Row],[NY_DUM]]+'[1]5'!L$23*Table6[[#This Row],[PA_DUM]]+'[1]5'!L$24*Table6[[#This Row],[CT_DUM]]+'[1]5'!L$25*Table6[[#This Row],[DL_DUM]]</f>
        <v>767.7601776671595</v>
      </c>
      <c r="AT398" s="9">
        <f>Table6[[#This Row],[sales]]-Table6[[#This Row],[Pred_5]]</f>
        <v>12254.975344602235</v>
      </c>
      <c r="AU398" s="9">
        <f>ABS(Table6[[#This Row],[Red_5]]/Table6[[#This Row],[sales]])</f>
        <v>0.94104463103360581</v>
      </c>
      <c r="AV398" s="9">
        <f>'[1]6'!L$20+'[1]6'!L$26*Table6[[#This Row],[Online]]+'[1]6'!L$21*Table6[[#This Row],[NJ_DUM]]+'[1]6'!L$22*Table6[[#This Row],[NY_DUM]]+'[1]6'!L$23*Table6[[#This Row],[PA_DUM]]+'[1]6'!L$24*Table6[[#This Row],[CT_DUM]]+'[1]6'!L$25*Table6[[#This Row],[DL_DUM]]</f>
        <v>6709.6951922042299</v>
      </c>
      <c r="AW398" s="9">
        <f>Table6[[#This Row],[sales]]-Table6[[#This Row],[Pred_6]]</f>
        <v>6313.0403300651651</v>
      </c>
      <c r="AX398" s="9">
        <f>ABS(Table6[[#This Row],[Red_6]]/Table6[[#This Row],[sales]])</f>
        <v>0.48477067811671481</v>
      </c>
      <c r="AY398" s="9">
        <f>'[1]7'!L$21+'[1]7'!L$27*Table6[[#This Row],[LNTV]]+'[1]7'!L$22*Table6[[#This Row],[NJ_DUM]]+'[1]7'!L$23*Table6[[#This Row],[NY_DUM]]+'[1]7'!L$24*Table6[[#This Row],[PA_DUM]]+'[1]7'!L$25*Table6[[#This Row],[CT_DUM]]+'[1]7'!L$26*Table6[[#This Row],[DL_DUM]]</f>
        <v>5.9968842214957805</v>
      </c>
      <c r="AZ398" s="9">
        <f>Table6[[#This Row],[sales]]-Table6[[#This Row],[Pred_7]]</f>
        <v>13016.738638047898</v>
      </c>
      <c r="BA398" s="9">
        <f>ABS(Table6[[#This Row],[Red_7]]/Table6[[#This Row],[sales]])</f>
        <v>0.99953950656440482</v>
      </c>
      <c r="BB398" s="9">
        <f>'[1]8'!O$22+'[1]8'!O$28*Table6[[#This Row],[LNRADIOLING]]+'[1]8'!O$23*Table6[[#This Row],[DL_DUM]]+'[1]8'!O$24*Table6[[#This Row],[CT_DUM]]+'[1]8'!O$25*Table6[[#This Row],[PA_DUM]]+'[1]8'!O$26*Table6[[#This Row],[NY_DUM]]+'[1]8'!O$27*Table6[[#This Row],[NJ_DUM]]</f>
        <v>8.3083120291988237</v>
      </c>
      <c r="BC398" s="9">
        <f>Table6[[#This Row],[sales]]-Table6[[#This Row],[Pred_8]]</f>
        <v>13014.427210240196</v>
      </c>
      <c r="BD398" s="9">
        <f>ABS(Table6[[#This Row],[Red_8]]/Table6[[#This Row],[sales]])</f>
        <v>0.99936201483820419</v>
      </c>
      <c r="BE398" s="9">
        <f>'[1]9'!M$19+'[1]9'!M$21*Table6[[#This Row],[LNONLINE]]+'[1]9'!M$20*Table6[[#This Row],[DL_DUM]]+'[1]9'!M$22*Table6[[#This Row],[CT_DUM]]+'[1]9'!M$23*Table6[[#This Row],[PA_DUM]]+'[1]9'!M$24*Table6[[#This Row],[NY_DUM]]+'[1]9'!M$25*Table6[[#This Row],[NJ_DUM]]</f>
        <v>8.9147161921730991</v>
      </c>
      <c r="BF398" s="9">
        <f>Table6[[#This Row],[sales]]-Table6[[#This Row],[Pred_9]]</f>
        <v>13013.820806077221</v>
      </c>
      <c r="BG398" s="9">
        <f>ABS(Table6[[#This Row],[Red_9]]/Table6[[#This Row],[sales]])</f>
        <v>0.999315449801086</v>
      </c>
      <c r="BH398" s="9">
        <f>'[1]10'!P$22+'[1]10'!P$30*Table6[[#This Row],[LNTV]]+'[1]10'!P$29*Table6[[#This Row],[LNRADIOLING]]+'[1]10'!P$24*Table6[[#This Row],[LNONLINELING]]+'[1]10'!P$23*Table6[[#This Row],[DL_DUM]]+'[1]10'!P$25*Table6[[#This Row],[CT_DUM]]+'[1]10'!P$26*Table6[[#This Row],[PA_DUM]]+'[1]10'!P$27*Table6[[#This Row],[NY_DUM]]+'[1]10'!P$28*Table6[[#This Row],[NJ_DUM]]</f>
        <v>9.012370577694524</v>
      </c>
      <c r="BI398" s="9">
        <f>Table6[[#This Row],[sales]]-Table6[[#This Row],[Pred_10]]</f>
        <v>13013.7231516917</v>
      </c>
      <c r="BJ398" s="45">
        <f>ABS(Table6[[#This Row],[Red_10]]/Table6[[#This Row],[sales]])</f>
        <v>0.99930795103975789</v>
      </c>
      <c r="BK398" s="9">
        <f>'[1]11'!P$32+'[1]11'!P$40*Table6[[#This Row],[LNONLINELING]]+'[1]11'!P$39*Table6[[#This Row],[LNRADIOLING]]+'[1]11'!P$38*Table6[[#This Row],[LNTVLING]]+'[1]11'!P$33*Table6[[#This Row],[DL_DUM]]+'[1]11'!P$34*Table6[[#This Row],[CT_DUM]]+'[1]11'!P$35*Table6[[#This Row],[PA_DUM]]+'[1]11'!P$36*Table6[[#This Row],[NY_DUM]]+'[1]11'!P$37*Table6[[#This Row],[NJ_DUM]]</f>
        <v>9.0546235912205031</v>
      </c>
      <c r="BL398" s="9">
        <f>Table6[[#This Row],[sales]]-Table6[[#This Row],[ Pred_11]]</f>
        <v>13013.680898678174</v>
      </c>
      <c r="BM398" s="47">
        <f>ABS(Table6[[#This Row],[ Red_11]]/Table6[[#This Row],[sales]])</f>
        <v>0.9993047064823104</v>
      </c>
      <c r="BN398" s="9">
        <f>'[1]12'!K$22+'[1]12'!K$28*Table6[[#This Row],[COMBINE LN LING]]+'[1]12'!K$23*Table6[[#This Row],[DL_DUM]]+'[1]12'!K$24*Table6[[#This Row],[CT_DUM]]+'[1]12'!K$25*Table6[[#This Row],[PA_DUM]]+'[1]12'!K$26*Table6[[#This Row],[NY_DUM]]+'[1]12'!K$27*Table6[[#This Row],[NJ_DUM]]</f>
        <v>8.5286769715647495</v>
      </c>
      <c r="BO398" s="9">
        <f>Table6[[#This Row],[sales]]-Table6[[#This Row],[ Pred_12]]</f>
        <v>13014.206845297831</v>
      </c>
      <c r="BP398" s="47">
        <f>ABS(Table6[[#This Row],[ Red_12]]/Table6[[#This Row],[sales]])</f>
        <v>0.99934509328266863</v>
      </c>
      <c r="BQ398">
        <f>LN(G398+'2019 Totals and Calculations'!C$18)</f>
        <v>7.8245062508232444</v>
      </c>
      <c r="BR398">
        <f>LN(Table6[[#This Row],[PROF RADIO]]+'2019 Totals and Calculations'!D$18)</f>
        <v>5.9504440252049138</v>
      </c>
      <c r="BS398">
        <f>LN(Table6[[#This Row],[ONLINE LINGERING]]+'2019 Totals and Calculations'!E$18)</f>
        <v>7.3695401723766949</v>
      </c>
      <c r="BT398">
        <f>MONTH(Table6[[#This Row],[Date]])</f>
        <v>7</v>
      </c>
      <c r="BU398">
        <f t="shared" si="175"/>
        <v>0</v>
      </c>
      <c r="BV398">
        <f t="shared" si="176"/>
        <v>0</v>
      </c>
      <c r="BW398">
        <f t="shared" si="177"/>
        <v>0</v>
      </c>
      <c r="BX398">
        <f t="shared" si="178"/>
        <v>0</v>
      </c>
      <c r="BY398">
        <f t="shared" si="179"/>
        <v>0</v>
      </c>
      <c r="BZ398">
        <f t="shared" si="180"/>
        <v>0</v>
      </c>
      <c r="CA398">
        <f t="shared" si="181"/>
        <v>1</v>
      </c>
      <c r="CB398">
        <f t="shared" si="182"/>
        <v>0</v>
      </c>
      <c r="CC398">
        <f t="shared" si="183"/>
        <v>0</v>
      </c>
      <c r="CD398">
        <f t="shared" si="184"/>
        <v>0</v>
      </c>
      <c r="CE398">
        <f t="shared" si="185"/>
        <v>0</v>
      </c>
      <c r="CF398">
        <f t="shared" si="186"/>
        <v>0</v>
      </c>
      <c r="CG398">
        <f t="shared" si="187"/>
        <v>83</v>
      </c>
      <c r="CH39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8606.361123666702</v>
      </c>
      <c r="CI398" s="79">
        <f>Table6[[#This Row],[sales]]-CH398</f>
        <v>4416.374398602693</v>
      </c>
      <c r="CJ398">
        <f>ABS(Table6[[#This Row],[sales]]-CH398)/Table6[[#This Row],[sales]]</f>
        <v>0.33912801124237818</v>
      </c>
      <c r="CK39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8418.2465412722086</v>
      </c>
      <c r="CL398" s="79">
        <f>Table6[[#This Row],[sales]]-CK398</f>
        <v>4604.4889809971864</v>
      </c>
      <c r="CM398">
        <f>ABS(Table6[[#This Row],[sales]]-CK398)/Table6[[#This Row],[sales]]</f>
        <v>0.35357310091442212</v>
      </c>
      <c r="CN39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12056.625990798466</v>
      </c>
      <c r="CO398" s="79">
        <f>Table6[[#This Row],[sales]]-CN398</f>
        <v>966.10953147092914</v>
      </c>
      <c r="CP398">
        <f>ABS(Table6[[#This Row],[sales]]-CN398)/Table6[[#This Row],[sales]]</f>
        <v>7.4186374269741062E-2</v>
      </c>
      <c r="CQ39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11979.908201322634</v>
      </c>
      <c r="CR398" s="79">
        <f>Table6[[#This Row],[sales]]-CQ398</f>
        <v>1042.8273209467607</v>
      </c>
      <c r="CS398">
        <f>ABS(Table6[[#This Row],[sales]]-CQ398)/Table6[[#This Row],[sales]]</f>
        <v>8.0077439886841323E-2</v>
      </c>
    </row>
    <row r="399" spans="1:97" x14ac:dyDescent="0.2">
      <c r="A399">
        <v>398</v>
      </c>
      <c r="B399" t="s">
        <v>480</v>
      </c>
      <c r="C399" s="5">
        <v>43317</v>
      </c>
      <c r="D399" s="6">
        <v>2211.2375956936357</v>
      </c>
      <c r="E399" s="8">
        <f>YEAR(Table6[[#This Row],[Date]])</f>
        <v>2018</v>
      </c>
      <c r="F399" s="6">
        <f>Table6[[#This Row],[TV_State]]+Table6[[#This Row],[Radio_State]]+Table6[[#This Row],[Online]]</f>
        <v>4081.8548995283654</v>
      </c>
      <c r="G399" s="6">
        <f t="shared" si="162"/>
        <v>2161.306424241513</v>
      </c>
      <c r="H399" s="6">
        <f>LN(Table6[[#This Row],[PROF TV LING]])</f>
        <v>7.6784681438823981</v>
      </c>
      <c r="I399" s="6">
        <f t="shared" si="163"/>
        <v>7.7013076358228219</v>
      </c>
      <c r="J399" s="6">
        <v>327.59075491757574</v>
      </c>
      <c r="K399" s="6">
        <f t="shared" si="168"/>
        <v>324.37908084975635</v>
      </c>
      <c r="L399" s="6">
        <f>0.5*J398+0.5*Table6[[#This Row],[Radio_State]]</f>
        <v>325.96901850709264</v>
      </c>
      <c r="M399" s="6">
        <f>LN(Table6[[#This Row],[RADIO LINGERING ]])</f>
        <v>5.7868023415962551</v>
      </c>
      <c r="N399" s="6">
        <f t="shared" si="164"/>
        <v>5.7917651309383835</v>
      </c>
      <c r="O399" s="6">
        <v>1543.0265489171538</v>
      </c>
      <c r="P399" s="6">
        <f t="shared" si="165"/>
        <v>1542.0136939027664</v>
      </c>
      <c r="Q399" s="6">
        <f>0.3*O398+0.7*Table6[[#This Row],[Online]]</f>
        <v>1543.0265489171536</v>
      </c>
      <c r="R399" s="6">
        <f>LN(Table6[[#This Row],[ONLINE LINGERING]])</f>
        <v>7.341501058253475</v>
      </c>
      <c r="S399" s="6">
        <f t="shared" si="166"/>
        <v>7.3415010582534759</v>
      </c>
      <c r="T399" s="6">
        <v>12168.027241156158</v>
      </c>
      <c r="U399" s="6">
        <f t="shared" si="167"/>
        <v>9.4065670726904163</v>
      </c>
      <c r="V399" s="8">
        <f>YEAR(Table6[[#This Row],[Date]])</f>
        <v>2018</v>
      </c>
      <c r="W399" s="8">
        <f>WEEKNUM(Table6[[#This Row],[Date]])</f>
        <v>32</v>
      </c>
      <c r="X399" t="s">
        <v>564</v>
      </c>
      <c r="Y399" s="9">
        <f>Table6[[#This Row],[LNTVLING]]+Table6[[#This Row],[LNRADIOLING]]+Table6[[#This Row],[LNONLINELING]]</f>
        <v>20.806771543732129</v>
      </c>
      <c r="Z399">
        <f t="shared" si="188"/>
        <v>1</v>
      </c>
      <c r="AA399">
        <f t="shared" si="169"/>
        <v>0</v>
      </c>
      <c r="AB399">
        <f t="shared" si="170"/>
        <v>0</v>
      </c>
      <c r="AC399">
        <f t="shared" si="171"/>
        <v>1</v>
      </c>
      <c r="AD399">
        <f t="shared" si="172"/>
        <v>0</v>
      </c>
      <c r="AE399">
        <f t="shared" si="173"/>
        <v>0</v>
      </c>
      <c r="AF399">
        <f t="shared" si="174"/>
        <v>0</v>
      </c>
      <c r="AG399" s="9">
        <f>'[1]1'!J$20+'[1]1'!J$21*Table6[[#This Row],[TV_State]]</f>
        <v>3504.327688968363</v>
      </c>
      <c r="AH399" s="9">
        <f>Table6[[#This Row],[sales]]-Table6[[#This Row],[Pred_1]]</f>
        <v>8663.6995521877943</v>
      </c>
      <c r="AI399">
        <f>ABS(Table6[[#This Row],[Res_1]])/Table6[[#This Row],[sales]]</f>
        <v>0.7120052725461028</v>
      </c>
      <c r="AJ399" s="9">
        <f>'[1]2'!J$20+'[1]2'!J$21*Table6[[#This Row],[Radio_State]]</f>
        <v>3152.4231730504589</v>
      </c>
      <c r="AK399" s="9">
        <f>Table6[[#This Row],[sales]]-Table6[[#This Row],[ Pred_2 ]]</f>
        <v>9015.6040681056984</v>
      </c>
      <c r="AL399">
        <f>ABS(Table6[[#This Row],[ Res_2 ]])/Table6[[#This Row],[sales]]</f>
        <v>0.74092569727425028</v>
      </c>
      <c r="AM399" s="10">
        <f>'[1]3'!J$20+'[1]3'!J$21*Data!O399</f>
        <v>10715.290077741851</v>
      </c>
      <c r="AN399" s="9">
        <f>Table6[[#This Row],[sales]]-Table6[[#This Row],[Pred_3]]</f>
        <v>1452.7371634143074</v>
      </c>
      <c r="AO399" s="9">
        <f>ABS(Table6[[#This Row],[Res_3]])/Table6[[#This Row],[sales]]</f>
        <v>0.11938970341064703</v>
      </c>
      <c r="AP399" s="9">
        <f>'[1]4'!L$21+'[1]4'!L$27*Table6[[#This Row],[TV_State]]+'[1]4'!L$22*Table6[[#This Row],[NJ_DUM]]+'[1]4'!L$23*Table6[[#This Row],[NY_DUM]]+'[1]4'!L$24*Table6[[#This Row],[PA_DUM]]+'[1]4'!L$25*Table6[[#This Row],[CT_DUM]]+'[1]4'!L$26*Table6[[#This Row],[DL_DUM]]</f>
        <v>725.58620915989604</v>
      </c>
      <c r="AQ399" s="9">
        <f>Table6[[#This Row],[sales]]-Table6[[#This Row],[Pred_4]]</f>
        <v>11442.441031996263</v>
      </c>
      <c r="AR399">
        <f>ABS(Table6[[#This Row],[Res_4]]/Table6[[#This Row],[sales]])</f>
        <v>0.94036944569734926</v>
      </c>
      <c r="AS399" s="9">
        <f>'[1]5'!L$20+'[1]5'!L$26*Table6[[#This Row],[Radio_State]]+'[1]5'!L$21*Table6[[#This Row],[NJ_DUM]]+'[1]5'!L$22*Table6[[#This Row],[NY_DUM]]+'[1]5'!L$23*Table6[[#This Row],[PA_DUM]]+'[1]5'!L$24*Table6[[#This Row],[CT_DUM]]+'[1]5'!L$25*Table6[[#This Row],[DL_DUM]]</f>
        <v>773.47386416056065</v>
      </c>
      <c r="AT399" s="9">
        <f>Table6[[#This Row],[sales]]-Table6[[#This Row],[Pred_5]]</f>
        <v>11394.553376995598</v>
      </c>
      <c r="AU399" s="9">
        <f>ABS(Table6[[#This Row],[Red_5]]/Table6[[#This Row],[sales]])</f>
        <v>0.93643391415623856</v>
      </c>
      <c r="AV399" s="9">
        <f>'[1]6'!L$20+'[1]6'!L$26*Table6[[#This Row],[Online]]+'[1]6'!L$21*Table6[[#This Row],[NJ_DUM]]+'[1]6'!L$22*Table6[[#This Row],[NY_DUM]]+'[1]6'!L$23*Table6[[#This Row],[PA_DUM]]+'[1]6'!L$24*Table6[[#This Row],[CT_DUM]]+'[1]6'!L$25*Table6[[#This Row],[DL_DUM]]</f>
        <v>6709.6951922042299</v>
      </c>
      <c r="AW399" s="9">
        <f>Table6[[#This Row],[sales]]-Table6[[#This Row],[Pred_6]]</f>
        <v>5458.3320489519283</v>
      </c>
      <c r="AX399" s="9">
        <f>ABS(Table6[[#This Row],[Red_6]]/Table6[[#This Row],[sales]])</f>
        <v>0.44857986761322366</v>
      </c>
      <c r="AY399" s="9">
        <f>'[1]7'!L$21+'[1]7'!L$27*Table6[[#This Row],[LNTV]]+'[1]7'!L$22*Table6[[#This Row],[NJ_DUM]]+'[1]7'!L$23*Table6[[#This Row],[NY_DUM]]+'[1]7'!L$24*Table6[[#This Row],[PA_DUM]]+'[1]7'!L$25*Table6[[#This Row],[CT_DUM]]+'[1]7'!L$26*Table6[[#This Row],[DL_DUM]]</f>
        <v>5.997985568785781</v>
      </c>
      <c r="AZ399" s="9">
        <f>Table6[[#This Row],[sales]]-Table6[[#This Row],[Pred_7]]</f>
        <v>12162.029255587373</v>
      </c>
      <c r="BA399" s="9">
        <f>ABS(Table6[[#This Row],[Red_7]]/Table6[[#This Row],[sales]])</f>
        <v>0.99950707000815231</v>
      </c>
      <c r="BB399" s="9">
        <f>'[1]8'!O$22+'[1]8'!O$28*Table6[[#This Row],[LNRADIOLING]]+'[1]8'!O$23*Table6[[#This Row],[DL_DUM]]+'[1]8'!O$24*Table6[[#This Row],[CT_DUM]]+'[1]8'!O$25*Table6[[#This Row],[PA_DUM]]+'[1]8'!O$26*Table6[[#This Row],[NY_DUM]]+'[1]8'!O$27*Table6[[#This Row],[NJ_DUM]]</f>
        <v>8.3090218952025996</v>
      </c>
      <c r="BC399" s="9">
        <f>Table6[[#This Row],[sales]]-Table6[[#This Row],[Pred_8]]</f>
        <v>12159.718219260956</v>
      </c>
      <c r="BD399" s="9">
        <f>ABS(Table6[[#This Row],[Red_8]]/Table6[[#This Row],[sales]])</f>
        <v>0.99931714305609887</v>
      </c>
      <c r="BE399" s="9">
        <f>'[1]9'!M$19+'[1]9'!M$21*Table6[[#This Row],[LNONLINE]]+'[1]9'!M$20*Table6[[#This Row],[DL_DUM]]+'[1]9'!M$22*Table6[[#This Row],[CT_DUM]]+'[1]9'!M$23*Table6[[#This Row],[PA_DUM]]+'[1]9'!M$24*Table6[[#This Row],[NY_DUM]]+'[1]9'!M$25*Table6[[#This Row],[NJ_DUM]]</f>
        <v>8.9147161921730991</v>
      </c>
      <c r="BF399" s="9">
        <f>Table6[[#This Row],[sales]]-Table6[[#This Row],[Pred_9]]</f>
        <v>12159.112524963984</v>
      </c>
      <c r="BG399" s="9">
        <f>ABS(Table6[[#This Row],[Red_9]]/Table6[[#This Row],[sales]])</f>
        <v>0.99926736552972029</v>
      </c>
      <c r="BH399" s="9">
        <f>'[1]10'!P$22+'[1]10'!P$30*Table6[[#This Row],[LNTV]]+'[1]10'!P$29*Table6[[#This Row],[LNRADIOLING]]+'[1]10'!P$24*Table6[[#This Row],[LNONLINELING]]+'[1]10'!P$23*Table6[[#This Row],[DL_DUM]]+'[1]10'!P$25*Table6[[#This Row],[CT_DUM]]+'[1]10'!P$26*Table6[[#This Row],[PA_DUM]]+'[1]10'!P$27*Table6[[#This Row],[NY_DUM]]+'[1]10'!P$28*Table6[[#This Row],[NJ_DUM]]</f>
        <v>9.0103179623126337</v>
      </c>
      <c r="BI399" s="9">
        <f>Table6[[#This Row],[sales]]-Table6[[#This Row],[Pred_10]]</f>
        <v>12159.016923193845</v>
      </c>
      <c r="BJ399" s="45">
        <f>ABS(Table6[[#This Row],[Red_10]]/Table6[[#This Row],[sales]])</f>
        <v>0.99925950872859348</v>
      </c>
      <c r="BK399" s="9">
        <f>'[1]11'!P$32+'[1]11'!P$40*Table6[[#This Row],[LNONLINELING]]+'[1]11'!P$39*Table6[[#This Row],[LNRADIOLING]]+'[1]11'!P$38*Table6[[#This Row],[LNTVLING]]+'[1]11'!P$33*Table6[[#This Row],[DL_DUM]]+'[1]11'!P$34*Table6[[#This Row],[CT_DUM]]+'[1]11'!P$35*Table6[[#This Row],[PA_DUM]]+'[1]11'!P$36*Table6[[#This Row],[NY_DUM]]+'[1]11'!P$37*Table6[[#This Row],[NJ_DUM]]</f>
        <v>9.0513807268478441</v>
      </c>
      <c r="BL399" s="9">
        <f>Table6[[#This Row],[sales]]-Table6[[#This Row],[ Pred_11]]</f>
        <v>12158.975860429311</v>
      </c>
      <c r="BM399" s="47">
        <f>ABS(Table6[[#This Row],[ Red_11]]/Table6[[#This Row],[sales]])</f>
        <v>0.99925613408423075</v>
      </c>
      <c r="BN399" s="9">
        <f>'[1]12'!K$22+'[1]12'!K$28*Table6[[#This Row],[COMBINE LN LING]]+'[1]12'!K$23*Table6[[#This Row],[DL_DUM]]+'[1]12'!K$24*Table6[[#This Row],[CT_DUM]]+'[1]12'!K$25*Table6[[#This Row],[PA_DUM]]+'[1]12'!K$26*Table6[[#This Row],[NY_DUM]]+'[1]12'!K$27*Table6[[#This Row],[NJ_DUM]]</f>
        <v>8.5305921291680598</v>
      </c>
      <c r="BO399" s="9">
        <f>Table6[[#This Row],[sales]]-Table6[[#This Row],[ Pred_12]]</f>
        <v>12159.496649026991</v>
      </c>
      <c r="BP399" s="47">
        <f>ABS(Table6[[#This Row],[ Red_12]]/Table6[[#This Row],[sales]])</f>
        <v>0.999298933840293</v>
      </c>
      <c r="BQ399">
        <f>LN(G399+'2019 Totals and Calculations'!C$18)</f>
        <v>7.8330255491432093</v>
      </c>
      <c r="BR399">
        <f>LN(Table6[[#This Row],[PROF RADIO]]+'2019 Totals and Calculations'!D$18)</f>
        <v>5.9587746243538771</v>
      </c>
      <c r="BS399">
        <f>LN(Table6[[#This Row],[ONLINE LINGERING]]+'2019 Totals and Calculations'!E$18)</f>
        <v>7.3695401723766949</v>
      </c>
      <c r="BT399">
        <f>MONTH(Table6[[#This Row],[Date]])</f>
        <v>8</v>
      </c>
      <c r="BU399">
        <f t="shared" si="175"/>
        <v>0</v>
      </c>
      <c r="BV399">
        <f t="shared" si="176"/>
        <v>0</v>
      </c>
      <c r="BW399">
        <f t="shared" si="177"/>
        <v>0</v>
      </c>
      <c r="BX399">
        <f t="shared" si="178"/>
        <v>0</v>
      </c>
      <c r="BY399">
        <f t="shared" si="179"/>
        <v>0</v>
      </c>
      <c r="BZ399">
        <f t="shared" si="180"/>
        <v>0</v>
      </c>
      <c r="CA399">
        <f t="shared" si="181"/>
        <v>0</v>
      </c>
      <c r="CB399">
        <f t="shared" si="182"/>
        <v>1</v>
      </c>
      <c r="CC399">
        <f t="shared" si="183"/>
        <v>0</v>
      </c>
      <c r="CD399">
        <f t="shared" si="184"/>
        <v>0</v>
      </c>
      <c r="CE399">
        <f t="shared" si="185"/>
        <v>0</v>
      </c>
      <c r="CF399">
        <f t="shared" si="186"/>
        <v>0</v>
      </c>
      <c r="CG399">
        <f t="shared" si="187"/>
        <v>84</v>
      </c>
      <c r="CH39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8903.1544668385923</v>
      </c>
      <c r="CI399" s="79">
        <f>Table6[[#This Row],[sales]]-CH399</f>
        <v>3264.8727743175659</v>
      </c>
      <c r="CJ399">
        <f>ABS(Table6[[#This Row],[sales]]-CH399)/Table6[[#This Row],[sales]]</f>
        <v>0.26831570225900897</v>
      </c>
      <c r="CK39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8946.4527459448818</v>
      </c>
      <c r="CL399" s="79">
        <f>Table6[[#This Row],[sales]]-CK399</f>
        <v>3221.5744952112764</v>
      </c>
      <c r="CM399">
        <f>ABS(Table6[[#This Row],[sales]]-CK399)/Table6[[#This Row],[sales]]</f>
        <v>0.26475733751769404</v>
      </c>
      <c r="CN39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11969.058667309815</v>
      </c>
      <c r="CO399" s="79">
        <f>Table6[[#This Row],[sales]]-CN399</f>
        <v>198.96857384634313</v>
      </c>
      <c r="CP399">
        <f>ABS(Table6[[#This Row],[sales]]-CN399)/Table6[[#This Row],[sales]]</f>
        <v>1.6351752827555136E-2</v>
      </c>
      <c r="CQ39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12012.249251103143</v>
      </c>
      <c r="CR399" s="79">
        <f>Table6[[#This Row],[sales]]-CQ399</f>
        <v>155.77799005301495</v>
      </c>
      <c r="CS399">
        <f>ABS(Table6[[#This Row],[sales]]-CQ399)/Table6[[#This Row],[sales]]</f>
        <v>1.2802238766044506E-2</v>
      </c>
    </row>
    <row r="400" spans="1:97" x14ac:dyDescent="0.2">
      <c r="A400">
        <v>399</v>
      </c>
      <c r="B400" t="s">
        <v>480</v>
      </c>
      <c r="C400" s="5">
        <v>43324</v>
      </c>
      <c r="D400" s="6">
        <v>2233.3499716505726</v>
      </c>
      <c r="E400" s="8">
        <f>YEAR(Table6[[#This Row],[Date]])</f>
        <v>2018</v>
      </c>
      <c r="F400" s="6">
        <f>Table6[[#This Row],[TV_State]]+Table6[[#This Row],[Radio_State]]+Table6[[#This Row],[Online]]</f>
        <v>4107.2431830344776</v>
      </c>
      <c r="G400" s="6">
        <f t="shared" si="162"/>
        <v>2182.9194884642307</v>
      </c>
      <c r="H400" s="6">
        <f>LN(Table6[[#This Row],[PROF TV LING]])</f>
        <v>7.6884184747265429</v>
      </c>
      <c r="I400" s="6">
        <f t="shared" si="163"/>
        <v>7.7112579666759906</v>
      </c>
      <c r="J400" s="6">
        <v>330.86666246675151</v>
      </c>
      <c r="K400" s="6">
        <f t="shared" si="168"/>
        <v>327.62287165825393</v>
      </c>
      <c r="L400" s="6">
        <f>0.5*J399+0.5*Table6[[#This Row],[Radio_State]]</f>
        <v>329.22870869216365</v>
      </c>
      <c r="M400" s="6">
        <f>LN(Table6[[#This Row],[RADIO LINGERING ]])</f>
        <v>5.7967526724494229</v>
      </c>
      <c r="N400" s="6">
        <f t="shared" si="164"/>
        <v>5.8017154617915523</v>
      </c>
      <c r="O400" s="6">
        <v>1543.0265489171538</v>
      </c>
      <c r="P400" s="6">
        <f t="shared" si="165"/>
        <v>1542.7226924128374</v>
      </c>
      <c r="Q400" s="6">
        <f>0.3*O399+0.7*Table6[[#This Row],[Online]]</f>
        <v>1543.0265489171536</v>
      </c>
      <c r="R400" s="6">
        <f>LN(Table6[[#This Row],[ONLINE LINGERING]])</f>
        <v>7.341501058253475</v>
      </c>
      <c r="S400" s="6">
        <f t="shared" si="166"/>
        <v>7.3415010582534759</v>
      </c>
      <c r="T400" s="6">
        <v>11697.35502038814</v>
      </c>
      <c r="U400" s="6">
        <f t="shared" si="167"/>
        <v>9.3671180285954421</v>
      </c>
      <c r="V400" s="8">
        <f>YEAR(Table6[[#This Row],[Date]])</f>
        <v>2018</v>
      </c>
      <c r="W400" s="8">
        <f>WEEKNUM(Table6[[#This Row],[Date]])</f>
        <v>33</v>
      </c>
      <c r="X400" t="s">
        <v>565</v>
      </c>
      <c r="Y400" s="9">
        <f>Table6[[#This Row],[LNTVLING]]+Table6[[#This Row],[LNRADIOLING]]+Table6[[#This Row],[LNONLINELING]]</f>
        <v>20.826672205429439</v>
      </c>
      <c r="Z400">
        <f t="shared" si="188"/>
        <v>1</v>
      </c>
      <c r="AA400">
        <f t="shared" si="169"/>
        <v>0</v>
      </c>
      <c r="AB400">
        <f t="shared" si="170"/>
        <v>0</v>
      </c>
      <c r="AC400">
        <f t="shared" si="171"/>
        <v>1</v>
      </c>
      <c r="AD400">
        <f t="shared" si="172"/>
        <v>0</v>
      </c>
      <c r="AE400">
        <f t="shared" si="173"/>
        <v>0</v>
      </c>
      <c r="AF400">
        <f t="shared" si="174"/>
        <v>0</v>
      </c>
      <c r="AG400" s="9">
        <f>'[1]1'!J$20+'[1]1'!J$21*Table6[[#This Row],[TV_State]]</f>
        <v>3526.0736404034842</v>
      </c>
      <c r="AH400" s="9">
        <f>Table6[[#This Row],[sales]]-Table6[[#This Row],[Pred_1]]</f>
        <v>8171.2813799846563</v>
      </c>
      <c r="AI400">
        <f>ABS(Table6[[#This Row],[Res_1]])/Table6[[#This Row],[sales]]</f>
        <v>0.69855803861149435</v>
      </c>
      <c r="AJ400" s="9">
        <f>'[1]2'!J$20+'[1]2'!J$21*Table6[[#This Row],[Radio_State]]</f>
        <v>3166.8045867409887</v>
      </c>
      <c r="AK400" s="9">
        <f>Table6[[#This Row],[sales]]-Table6[[#This Row],[ Pred_2 ]]</f>
        <v>8530.5504336471513</v>
      </c>
      <c r="AL400">
        <f>ABS(Table6[[#This Row],[ Res_2 ]])/Table6[[#This Row],[sales]]</f>
        <v>0.72927173867756057</v>
      </c>
      <c r="AM400" s="10">
        <f>'[1]3'!J$20+'[1]3'!J$21*Data!O400</f>
        <v>10715.290077741851</v>
      </c>
      <c r="AN400" s="9">
        <f>Table6[[#This Row],[sales]]-Table6[[#This Row],[Pred_3]]</f>
        <v>982.06494264628964</v>
      </c>
      <c r="AO400" s="9">
        <f>ABS(Table6[[#This Row],[Res_3]])/Table6[[#This Row],[sales]]</f>
        <v>8.3956154270309807E-2</v>
      </c>
      <c r="AP400" s="9">
        <f>'[1]4'!L$21+'[1]4'!L$27*Table6[[#This Row],[TV_State]]+'[1]4'!L$22*Table6[[#This Row],[NJ_DUM]]+'[1]4'!L$23*Table6[[#This Row],[NY_DUM]]+'[1]4'!L$24*Table6[[#This Row],[PA_DUM]]+'[1]4'!L$25*Table6[[#This Row],[CT_DUM]]+'[1]4'!L$26*Table6[[#This Row],[DL_DUM]]</f>
        <v>730.46377130803694</v>
      </c>
      <c r="AQ400" s="9">
        <f>Table6[[#This Row],[sales]]-Table6[[#This Row],[Pred_4]]</f>
        <v>10966.891249080103</v>
      </c>
      <c r="AR400">
        <f>ABS(Table6[[#This Row],[Res_4]]/Table6[[#This Row],[sales]])</f>
        <v>0.93755308186894726</v>
      </c>
      <c r="AS400" s="9">
        <f>'[1]5'!L$20+'[1]5'!L$26*Table6[[#This Row],[Radio_State]]+'[1]5'!L$21*Table6[[#This Row],[NJ_DUM]]+'[1]5'!L$22*Table6[[#This Row],[NY_DUM]]+'[1]5'!L$23*Table6[[#This Row],[PA_DUM]]+'[1]5'!L$24*Table6[[#This Row],[CT_DUM]]+'[1]5'!L$25*Table6[[#This Row],[DL_DUM]]</f>
        <v>779.24468751889583</v>
      </c>
      <c r="AT400" s="9">
        <f>Table6[[#This Row],[sales]]-Table6[[#This Row],[Pred_5]]</f>
        <v>10918.110332869244</v>
      </c>
      <c r="AU400" s="9">
        <f>ABS(Table6[[#This Row],[Red_5]]/Table6[[#This Row],[sales]])</f>
        <v>0.9333828300363034</v>
      </c>
      <c r="AV400" s="9">
        <f>'[1]6'!L$20+'[1]6'!L$26*Table6[[#This Row],[Online]]+'[1]6'!L$21*Table6[[#This Row],[NJ_DUM]]+'[1]6'!L$22*Table6[[#This Row],[NY_DUM]]+'[1]6'!L$23*Table6[[#This Row],[PA_DUM]]+'[1]6'!L$24*Table6[[#This Row],[CT_DUM]]+'[1]6'!L$25*Table6[[#This Row],[DL_DUM]]</f>
        <v>6709.6951922042299</v>
      </c>
      <c r="AW400" s="9">
        <f>Table6[[#This Row],[sales]]-Table6[[#This Row],[Pred_6]]</f>
        <v>4987.6598281839106</v>
      </c>
      <c r="AX400" s="9">
        <f>ABS(Table6[[#This Row],[Red_6]]/Table6[[#This Row],[sales]])</f>
        <v>0.42639210483827911</v>
      </c>
      <c r="AY400" s="9">
        <f>'[1]7'!L$21+'[1]7'!L$27*Table6[[#This Row],[LNTV]]+'[1]7'!L$22*Table6[[#This Row],[NJ_DUM]]+'[1]7'!L$23*Table6[[#This Row],[NY_DUM]]+'[1]7'!L$24*Table6[[#This Row],[PA_DUM]]+'[1]7'!L$25*Table6[[#This Row],[CT_DUM]]+'[1]7'!L$26*Table6[[#This Row],[DL_DUM]]</f>
        <v>5.9990869160757816</v>
      </c>
      <c r="AZ400" s="9">
        <f>Table6[[#This Row],[sales]]-Table6[[#This Row],[Pred_7]]</f>
        <v>11691.355933472065</v>
      </c>
      <c r="BA400" s="9">
        <f>ABS(Table6[[#This Row],[Red_7]]/Table6[[#This Row],[sales]])</f>
        <v>0.99948714158836593</v>
      </c>
      <c r="BB400" s="9">
        <f>'[1]8'!O$22+'[1]8'!O$28*Table6[[#This Row],[LNRADIOLING]]+'[1]8'!O$23*Table6[[#This Row],[DL_DUM]]+'[1]8'!O$24*Table6[[#This Row],[CT_DUM]]+'[1]8'!O$25*Table6[[#This Row],[PA_DUM]]+'[1]8'!O$26*Table6[[#This Row],[NY_DUM]]+'[1]8'!O$27*Table6[[#This Row],[NJ_DUM]]</f>
        <v>8.3097317612063755</v>
      </c>
      <c r="BC400" s="9">
        <f>Table6[[#This Row],[sales]]-Table6[[#This Row],[Pred_8]]</f>
        <v>11689.045288626934</v>
      </c>
      <c r="BD400" s="9">
        <f>ABS(Table6[[#This Row],[Red_8]]/Table6[[#This Row],[sales]])</f>
        <v>0.99928960591973803</v>
      </c>
      <c r="BE400" s="9">
        <f>'[1]9'!M$19+'[1]9'!M$21*Table6[[#This Row],[LNONLINE]]+'[1]9'!M$20*Table6[[#This Row],[DL_DUM]]+'[1]9'!M$22*Table6[[#This Row],[CT_DUM]]+'[1]9'!M$23*Table6[[#This Row],[PA_DUM]]+'[1]9'!M$24*Table6[[#This Row],[NY_DUM]]+'[1]9'!M$25*Table6[[#This Row],[NJ_DUM]]</f>
        <v>8.9147161921730991</v>
      </c>
      <c r="BF400" s="9">
        <f>Table6[[#This Row],[sales]]-Table6[[#This Row],[Pred_9]]</f>
        <v>11688.440304195967</v>
      </c>
      <c r="BG400" s="9">
        <f>ABS(Table6[[#This Row],[Red_9]]/Table6[[#This Row],[sales]])</f>
        <v>0.99923788615660247</v>
      </c>
      <c r="BH400" s="9">
        <f>'[1]10'!P$22+'[1]10'!P$30*Table6[[#This Row],[LNTV]]+'[1]10'!P$29*Table6[[#This Row],[LNRADIOLING]]+'[1]10'!P$24*Table6[[#This Row],[LNONLINELING]]+'[1]10'!P$23*Table6[[#This Row],[DL_DUM]]+'[1]10'!P$25*Table6[[#This Row],[CT_DUM]]+'[1]10'!P$26*Table6[[#This Row],[PA_DUM]]+'[1]10'!P$27*Table6[[#This Row],[NY_DUM]]+'[1]10'!P$28*Table6[[#This Row],[NJ_DUM]]</f>
        <v>9.0082653469307434</v>
      </c>
      <c r="BI400" s="9">
        <f>Table6[[#This Row],[sales]]-Table6[[#This Row],[Pred_10]]</f>
        <v>11688.34675504121</v>
      </c>
      <c r="BJ400" s="45">
        <f>ABS(Table6[[#This Row],[Red_10]]/Table6[[#This Row],[sales]])</f>
        <v>0.99922988869439033</v>
      </c>
      <c r="BK400" s="9">
        <f>'[1]11'!P$32+'[1]11'!P$40*Table6[[#This Row],[LNONLINELING]]+'[1]11'!P$39*Table6[[#This Row],[LNRADIOLING]]+'[1]11'!P$38*Table6[[#This Row],[LNTVLING]]+'[1]11'!P$33*Table6[[#This Row],[DL_DUM]]+'[1]11'!P$34*Table6[[#This Row],[CT_DUM]]+'[1]11'!P$35*Table6[[#This Row],[PA_DUM]]+'[1]11'!P$36*Table6[[#This Row],[NY_DUM]]+'[1]11'!P$37*Table6[[#This Row],[NJ_DUM]]</f>
        <v>9.0481378624745119</v>
      </c>
      <c r="BL400" s="9">
        <f>Table6[[#This Row],[sales]]-Table6[[#This Row],[ Pred_11]]</f>
        <v>11688.306882525665</v>
      </c>
      <c r="BM400" s="47">
        <f>ABS(Table6[[#This Row],[ Red_11]]/Table6[[#This Row],[sales]])</f>
        <v>0.9992264800164905</v>
      </c>
      <c r="BN400" s="9">
        <f>'[1]12'!K$22+'[1]12'!K$28*Table6[[#This Row],[COMBINE LN LING]]+'[1]12'!K$23*Table6[[#This Row],[DL_DUM]]+'[1]12'!K$24*Table6[[#This Row],[CT_DUM]]+'[1]12'!K$25*Table6[[#This Row],[PA_DUM]]+'[1]12'!K$26*Table6[[#This Row],[NY_DUM]]+'[1]12'!K$27*Table6[[#This Row],[NJ_DUM]]</f>
        <v>8.5325072867717573</v>
      </c>
      <c r="BO400" s="9">
        <f>Table6[[#This Row],[sales]]-Table6[[#This Row],[ Pred_12]]</f>
        <v>11688.82251310137</v>
      </c>
      <c r="BP400" s="47">
        <f>ABS(Table6[[#This Row],[ Red_12]]/Table6[[#This Row],[sales]])</f>
        <v>0.99927056097110001</v>
      </c>
      <c r="BQ400">
        <f>LN(G400+'2019 Totals and Calculations'!C$18)</f>
        <v>7.8415569956920921</v>
      </c>
      <c r="BR400">
        <f>LN(Table6[[#This Row],[PROF RADIO]]+'2019 Totals and Calculations'!D$18)</f>
        <v>5.967118671588211</v>
      </c>
      <c r="BS400">
        <f>LN(Table6[[#This Row],[ONLINE LINGERING]]+'2019 Totals and Calculations'!E$18)</f>
        <v>7.3695401723766949</v>
      </c>
      <c r="BT400">
        <f>MONTH(Table6[[#This Row],[Date]])</f>
        <v>8</v>
      </c>
      <c r="BU400">
        <f t="shared" si="175"/>
        <v>0</v>
      </c>
      <c r="BV400">
        <f t="shared" si="176"/>
        <v>0</v>
      </c>
      <c r="BW400">
        <f t="shared" si="177"/>
        <v>0</v>
      </c>
      <c r="BX400">
        <f t="shared" si="178"/>
        <v>0</v>
      </c>
      <c r="BY400">
        <f t="shared" si="179"/>
        <v>0</v>
      </c>
      <c r="BZ400">
        <f t="shared" si="180"/>
        <v>0</v>
      </c>
      <c r="CA400">
        <f t="shared" si="181"/>
        <v>0</v>
      </c>
      <c r="CB400">
        <f t="shared" si="182"/>
        <v>1</v>
      </c>
      <c r="CC400">
        <f t="shared" si="183"/>
        <v>0</v>
      </c>
      <c r="CD400">
        <f t="shared" si="184"/>
        <v>0</v>
      </c>
      <c r="CE400">
        <f t="shared" si="185"/>
        <v>0</v>
      </c>
      <c r="CF400">
        <f t="shared" si="186"/>
        <v>0</v>
      </c>
      <c r="CG400">
        <f t="shared" si="187"/>
        <v>85</v>
      </c>
      <c r="CH40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8949.983944595404</v>
      </c>
      <c r="CI400" s="79">
        <f>Table6[[#This Row],[sales]]-CH400</f>
        <v>2747.3710757927365</v>
      </c>
      <c r="CJ400">
        <f>ABS(Table6[[#This Row],[sales]]-CH400)/Table6[[#This Row],[sales]]</f>
        <v>0.23487113719333566</v>
      </c>
      <c r="CK40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8989.7134706278448</v>
      </c>
      <c r="CL400" s="79">
        <f>Table6[[#This Row],[sales]]-CK400</f>
        <v>2707.6415497602957</v>
      </c>
      <c r="CM400">
        <f>ABS(Table6[[#This Row],[sales]]-CK400)/Table6[[#This Row],[sales]]</f>
        <v>0.23147468338277818</v>
      </c>
      <c r="CN40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11997.264641909112</v>
      </c>
      <c r="CO400" s="79">
        <f>Table6[[#This Row],[sales]]-CN400</f>
        <v>-299.909621520972</v>
      </c>
      <c r="CP400">
        <f>ABS(Table6[[#This Row],[sales]]-CN400)/Table6[[#This Row],[sales]]</f>
        <v>2.5639097129072211E-2</v>
      </c>
      <c r="CQ40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12070.828996995149</v>
      </c>
      <c r="CR400" s="79">
        <f>Table6[[#This Row],[sales]]-CQ400</f>
        <v>-373.47397660700881</v>
      </c>
      <c r="CS400">
        <f>ABS(Table6[[#This Row],[sales]]-CQ400)/Table6[[#This Row],[sales]]</f>
        <v>3.1928070572882057E-2</v>
      </c>
    </row>
    <row r="401" spans="1:97" x14ac:dyDescent="0.2">
      <c r="A401">
        <v>400</v>
      </c>
      <c r="B401" t="s">
        <v>480</v>
      </c>
      <c r="C401" s="5">
        <v>43331</v>
      </c>
      <c r="D401" s="6">
        <v>2255.6834713670778</v>
      </c>
      <c r="E401" s="8">
        <f>YEAR(Table6[[#This Row],[Date]])</f>
        <v>2018</v>
      </c>
      <c r="F401" s="6">
        <f>Table6[[#This Row],[TV_State]]+Table6[[#This Row],[Radio_State]]+Table6[[#This Row],[Online]]</f>
        <v>4132.8853493756505</v>
      </c>
      <c r="G401" s="6">
        <f t="shared" si="162"/>
        <v>2204.7486833350845</v>
      </c>
      <c r="H401" s="6">
        <f>LN(Table6[[#This Row],[PROF TV LING]])</f>
        <v>7.6983688055734572</v>
      </c>
      <c r="I401" s="6">
        <f t="shared" si="163"/>
        <v>7.7212082975291585</v>
      </c>
      <c r="J401" s="6">
        <v>334.17532909141897</v>
      </c>
      <c r="K401" s="6">
        <f t="shared" si="168"/>
        <v>330.89910037483645</v>
      </c>
      <c r="L401" s="6">
        <f>0.5*J400+0.5*Table6[[#This Row],[Radio_State]]</f>
        <v>332.52099577908524</v>
      </c>
      <c r="M401" s="6">
        <f>LN(Table6[[#This Row],[RADIO LINGERING ]])</f>
        <v>5.8067030033025908</v>
      </c>
      <c r="N401" s="6">
        <f t="shared" si="164"/>
        <v>5.8116657926447202</v>
      </c>
      <c r="O401" s="6">
        <v>1543.0265489171538</v>
      </c>
      <c r="P401" s="6">
        <f t="shared" si="165"/>
        <v>1542.9353919658588</v>
      </c>
      <c r="Q401" s="6">
        <f>0.3*O400+0.7*Table6[[#This Row],[Online]]</f>
        <v>1543.0265489171536</v>
      </c>
      <c r="R401" s="6">
        <f>LN(Table6[[#This Row],[ONLINE LINGERING]])</f>
        <v>7.341501058253475</v>
      </c>
      <c r="S401" s="6">
        <f t="shared" si="166"/>
        <v>7.3415010582534759</v>
      </c>
      <c r="T401" s="6">
        <v>11928.534350383285</v>
      </c>
      <c r="U401" s="6">
        <f t="shared" si="167"/>
        <v>9.3866886534277008</v>
      </c>
      <c r="V401" s="8">
        <f>YEAR(Table6[[#This Row],[Date]])</f>
        <v>2018</v>
      </c>
      <c r="W401" s="8">
        <f>WEEKNUM(Table6[[#This Row],[Date]])</f>
        <v>34</v>
      </c>
      <c r="X401" t="s">
        <v>566</v>
      </c>
      <c r="Y401" s="9">
        <f>Table6[[#This Row],[LNTVLING]]+Table6[[#This Row],[LNRADIOLING]]+Table6[[#This Row],[LNONLINELING]]</f>
        <v>20.846572867129524</v>
      </c>
      <c r="Z401">
        <f t="shared" si="188"/>
        <v>1</v>
      </c>
      <c r="AA401">
        <f t="shared" si="169"/>
        <v>0</v>
      </c>
      <c r="AB401">
        <f t="shared" si="170"/>
        <v>0</v>
      </c>
      <c r="AC401">
        <f t="shared" si="171"/>
        <v>1</v>
      </c>
      <c r="AD401">
        <f t="shared" si="172"/>
        <v>0</v>
      </c>
      <c r="AE401">
        <f t="shared" si="173"/>
        <v>0</v>
      </c>
      <c r="AF401">
        <f t="shared" si="174"/>
        <v>0</v>
      </c>
      <c r="AG401" s="9">
        <f>'[1]1'!J$20+'[1]1'!J$21*Table6[[#This Row],[TV_State]]</f>
        <v>3548.0370513529551</v>
      </c>
      <c r="AH401" s="9">
        <f>Table6[[#This Row],[sales]]-Table6[[#This Row],[Pred_1]]</f>
        <v>8380.4972990303286</v>
      </c>
      <c r="AI401">
        <f>ABS(Table6[[#This Row],[Res_1]])/Table6[[#This Row],[sales]]</f>
        <v>0.70255884359850529</v>
      </c>
      <c r="AJ401" s="9">
        <f>'[1]2'!J$20+'[1]2'!J$21*Table6[[#This Row],[Radio_State]]</f>
        <v>3181.3298145684234</v>
      </c>
      <c r="AK401" s="9">
        <f>Table6[[#This Row],[sales]]-Table6[[#This Row],[ Pred_2 ]]</f>
        <v>8747.2045358148607</v>
      </c>
      <c r="AL401">
        <f>ABS(Table6[[#This Row],[ Res_2 ]])/Table6[[#This Row],[sales]]</f>
        <v>0.73330086319731291</v>
      </c>
      <c r="AM401" s="10">
        <f>'[1]3'!J$20+'[1]3'!J$21*Data!O401</f>
        <v>10715.290077741851</v>
      </c>
      <c r="AN401" s="9">
        <f>Table6[[#This Row],[sales]]-Table6[[#This Row],[Pred_3]]</f>
        <v>1213.2442726414338</v>
      </c>
      <c r="AO401" s="9">
        <f>ABS(Table6[[#This Row],[Res_3]])/Table6[[#This Row],[sales]]</f>
        <v>0.10170941684905742</v>
      </c>
      <c r="AP401" s="9">
        <f>'[1]4'!L$21+'[1]4'!L$27*Table6[[#This Row],[TV_State]]+'[1]4'!L$22*Table6[[#This Row],[NJ_DUM]]+'[1]4'!L$23*Table6[[#This Row],[NY_DUM]]+'[1]4'!L$24*Table6[[#This Row],[PA_DUM]]+'[1]4'!L$25*Table6[[#This Row],[CT_DUM]]+'[1]4'!L$26*Table6[[#This Row],[DL_DUM]]</f>
        <v>735.39010907765896</v>
      </c>
      <c r="AQ401" s="9">
        <f>Table6[[#This Row],[sales]]-Table6[[#This Row],[Pred_4]]</f>
        <v>11193.144241305625</v>
      </c>
      <c r="AR401">
        <f>ABS(Table6[[#This Row],[Res_4]]/Table6[[#This Row],[sales]])</f>
        <v>0.93835033814912638</v>
      </c>
      <c r="AS401" s="9">
        <f>'[1]5'!L$20+'[1]5'!L$26*Table6[[#This Row],[Radio_State]]+'[1]5'!L$21*Table6[[#This Row],[NJ_DUM]]+'[1]5'!L$22*Table6[[#This Row],[NY_DUM]]+'[1]5'!L$23*Table6[[#This Row],[PA_DUM]]+'[1]5'!L$24*Table6[[#This Row],[CT_DUM]]+'[1]5'!L$25*Table6[[#This Row],[DL_DUM]]</f>
        <v>785.07321911081419</v>
      </c>
      <c r="AT401" s="9">
        <f>Table6[[#This Row],[sales]]-Table6[[#This Row],[Pred_5]]</f>
        <v>11143.46113127247</v>
      </c>
      <c r="AU401" s="9">
        <f>ABS(Table6[[#This Row],[Red_5]]/Table6[[#This Row],[sales]])</f>
        <v>0.9341852740621408</v>
      </c>
      <c r="AV401" s="9">
        <f>'[1]6'!L$20+'[1]6'!L$26*Table6[[#This Row],[Online]]+'[1]6'!L$21*Table6[[#This Row],[NJ_DUM]]+'[1]6'!L$22*Table6[[#This Row],[NY_DUM]]+'[1]6'!L$23*Table6[[#This Row],[PA_DUM]]+'[1]6'!L$24*Table6[[#This Row],[CT_DUM]]+'[1]6'!L$25*Table6[[#This Row],[DL_DUM]]</f>
        <v>6709.6951922042299</v>
      </c>
      <c r="AW401" s="9">
        <f>Table6[[#This Row],[sales]]-Table6[[#This Row],[Pred_6]]</f>
        <v>5218.8391581790547</v>
      </c>
      <c r="AX401" s="9">
        <f>ABS(Table6[[#This Row],[Red_6]]/Table6[[#This Row],[sales]])</f>
        <v>0.43750883426943094</v>
      </c>
      <c r="AY401" s="9">
        <f>'[1]7'!L$21+'[1]7'!L$27*Table6[[#This Row],[LNTV]]+'[1]7'!L$22*Table6[[#This Row],[NJ_DUM]]+'[1]7'!L$23*Table6[[#This Row],[NY_DUM]]+'[1]7'!L$24*Table6[[#This Row],[PA_DUM]]+'[1]7'!L$25*Table6[[#This Row],[CT_DUM]]+'[1]7'!L$26*Table6[[#This Row],[DL_DUM]]</f>
        <v>6.0001882633657821</v>
      </c>
      <c r="AZ401" s="9">
        <f>Table6[[#This Row],[sales]]-Table6[[#This Row],[Pred_7]]</f>
        <v>11922.534162119919</v>
      </c>
      <c r="BA401" s="9">
        <f>ABS(Table6[[#This Row],[Red_7]]/Table6[[#This Row],[sales]])</f>
        <v>0.99949698864193037</v>
      </c>
      <c r="BB401" s="9">
        <f>'[1]8'!O$22+'[1]8'!O$28*Table6[[#This Row],[LNRADIOLING]]+'[1]8'!O$23*Table6[[#This Row],[DL_DUM]]+'[1]8'!O$24*Table6[[#This Row],[CT_DUM]]+'[1]8'!O$25*Table6[[#This Row],[PA_DUM]]+'[1]8'!O$26*Table6[[#This Row],[NY_DUM]]+'[1]8'!O$27*Table6[[#This Row],[NJ_DUM]]</f>
        <v>8.3104416272101531</v>
      </c>
      <c r="BC401" s="9">
        <f>Table6[[#This Row],[sales]]-Table6[[#This Row],[Pred_8]]</f>
        <v>11920.223908756074</v>
      </c>
      <c r="BD401" s="9">
        <f>ABS(Table6[[#This Row],[Red_8]]/Table6[[#This Row],[sales]])</f>
        <v>0.99930331410522832</v>
      </c>
      <c r="BE401" s="9">
        <f>'[1]9'!M$19+'[1]9'!M$21*Table6[[#This Row],[LNONLINE]]+'[1]9'!M$20*Table6[[#This Row],[DL_DUM]]+'[1]9'!M$22*Table6[[#This Row],[CT_DUM]]+'[1]9'!M$23*Table6[[#This Row],[PA_DUM]]+'[1]9'!M$24*Table6[[#This Row],[NY_DUM]]+'[1]9'!M$25*Table6[[#This Row],[NJ_DUM]]</f>
        <v>8.9147161921730991</v>
      </c>
      <c r="BF401" s="9">
        <f>Table6[[#This Row],[sales]]-Table6[[#This Row],[Pred_9]]</f>
        <v>11919.619634191111</v>
      </c>
      <c r="BG401" s="9">
        <f>ABS(Table6[[#This Row],[Red_9]]/Table6[[#This Row],[sales]])</f>
        <v>0.99925265619980486</v>
      </c>
      <c r="BH401" s="9">
        <f>'[1]10'!P$22+'[1]10'!P$30*Table6[[#This Row],[LNTV]]+'[1]10'!P$29*Table6[[#This Row],[LNRADIOLING]]+'[1]10'!P$24*Table6[[#This Row],[LNONLINELING]]+'[1]10'!P$23*Table6[[#This Row],[DL_DUM]]+'[1]10'!P$25*Table6[[#This Row],[CT_DUM]]+'[1]10'!P$26*Table6[[#This Row],[PA_DUM]]+'[1]10'!P$27*Table6[[#This Row],[NY_DUM]]+'[1]10'!P$28*Table6[[#This Row],[NJ_DUM]]</f>
        <v>9.0062127315488532</v>
      </c>
      <c r="BI401" s="9">
        <f>Table6[[#This Row],[sales]]-Table6[[#This Row],[Pred_10]]</f>
        <v>11919.528137651736</v>
      </c>
      <c r="BJ401" s="45">
        <f>ABS(Table6[[#This Row],[Red_10]]/Table6[[#This Row],[sales]])</f>
        <v>0.99924498580739218</v>
      </c>
      <c r="BK401" s="9">
        <f>'[1]11'!P$32+'[1]11'!P$40*Table6[[#This Row],[LNONLINELING]]+'[1]11'!P$39*Table6[[#This Row],[LNRADIOLING]]+'[1]11'!P$38*Table6[[#This Row],[LNTVLING]]+'[1]11'!P$33*Table6[[#This Row],[DL_DUM]]+'[1]11'!P$34*Table6[[#This Row],[CT_DUM]]+'[1]11'!P$35*Table6[[#This Row],[PA_DUM]]+'[1]11'!P$36*Table6[[#This Row],[NY_DUM]]+'[1]11'!P$37*Table6[[#This Row],[NJ_DUM]]</f>
        <v>9.0448949981007107</v>
      </c>
      <c r="BL401" s="9">
        <f>Table6[[#This Row],[sales]]-Table6[[#This Row],[ Pred_11]]</f>
        <v>11919.489455385185</v>
      </c>
      <c r="BM401" s="47">
        <f>ABS(Table6[[#This Row],[ Red_11]]/Table6[[#This Row],[sales]])</f>
        <v>0.99924174297257151</v>
      </c>
      <c r="BN401" s="9">
        <f>'[1]12'!K$22+'[1]12'!K$28*Table6[[#This Row],[COMBINE LN LING]]+'[1]12'!K$23*Table6[[#This Row],[DL_DUM]]+'[1]12'!K$24*Table6[[#This Row],[CT_DUM]]+'[1]12'!K$25*Table6[[#This Row],[PA_DUM]]+'[1]12'!K$26*Table6[[#This Row],[NY_DUM]]+'[1]12'!K$27*Table6[[#This Row],[NJ_DUM]]</f>
        <v>8.5344224443757177</v>
      </c>
      <c r="BO401" s="9">
        <f>Table6[[#This Row],[sales]]-Table6[[#This Row],[ Pred_12]]</f>
        <v>11919.999927938909</v>
      </c>
      <c r="BP401" s="47">
        <f>ABS(Table6[[#This Row],[ Red_12]]/Table6[[#This Row],[sales]])</f>
        <v>0.99928453721189126</v>
      </c>
      <c r="BQ401">
        <f>LN(G401+'2019 Totals and Calculations'!C$18)</f>
        <v>7.8501005043709169</v>
      </c>
      <c r="BR401">
        <f>LN(Table6[[#This Row],[PROF RADIO]]+'2019 Totals and Calculations'!D$18)</f>
        <v>5.9754760766030666</v>
      </c>
      <c r="BS401">
        <f>LN(Table6[[#This Row],[ONLINE LINGERING]]+'2019 Totals and Calculations'!E$18)</f>
        <v>7.3695401723766949</v>
      </c>
      <c r="BT401">
        <f>MONTH(Table6[[#This Row],[Date]])</f>
        <v>8</v>
      </c>
      <c r="BU401">
        <f t="shared" si="175"/>
        <v>0</v>
      </c>
      <c r="BV401">
        <f t="shared" si="176"/>
        <v>0</v>
      </c>
      <c r="BW401">
        <f t="shared" si="177"/>
        <v>0</v>
      </c>
      <c r="BX401">
        <f t="shared" si="178"/>
        <v>0</v>
      </c>
      <c r="BY401">
        <f t="shared" si="179"/>
        <v>0</v>
      </c>
      <c r="BZ401">
        <f t="shared" si="180"/>
        <v>0</v>
      </c>
      <c r="CA401">
        <f t="shared" si="181"/>
        <v>0</v>
      </c>
      <c r="CB401">
        <f t="shared" si="182"/>
        <v>1</v>
      </c>
      <c r="CC401">
        <f t="shared" si="183"/>
        <v>0</v>
      </c>
      <c r="CD401">
        <f t="shared" si="184"/>
        <v>0</v>
      </c>
      <c r="CE401">
        <f t="shared" si="185"/>
        <v>0</v>
      </c>
      <c r="CF401">
        <f t="shared" si="186"/>
        <v>0</v>
      </c>
      <c r="CG401">
        <f t="shared" si="187"/>
        <v>86</v>
      </c>
      <c r="CH40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8997.0920787981449</v>
      </c>
      <c r="CI401" s="79">
        <f>Table6[[#This Row],[sales]]-CH401</f>
        <v>2931.4422715851397</v>
      </c>
      <c r="CJ401">
        <f>ABS(Table6[[#This Row],[sales]]-CH401)/Table6[[#This Row],[sales]]</f>
        <v>0.24575041538870593</v>
      </c>
      <c r="CK40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9033.2203614304053</v>
      </c>
      <c r="CL401" s="79">
        <f>Table6[[#This Row],[sales]]-CK401</f>
        <v>2895.3139889528793</v>
      </c>
      <c r="CM401">
        <f>ABS(Table6[[#This Row],[sales]]-CK401)/Table6[[#This Row],[sales]]</f>
        <v>0.24272168766985591</v>
      </c>
      <c r="CN40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12025.537085979835</v>
      </c>
      <c r="CO401" s="79">
        <f>Table6[[#This Row],[sales]]-CN401</f>
        <v>-97.002735596550338</v>
      </c>
      <c r="CP401">
        <f>ABS(Table6[[#This Row],[sales]]-CN401)/Table6[[#This Row],[sales]]</f>
        <v>8.1319911354770479E-3</v>
      </c>
      <c r="CQ40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12129.729918066323</v>
      </c>
      <c r="CR401" s="79">
        <f>Table6[[#This Row],[sales]]-CQ401</f>
        <v>-201.19556768303846</v>
      </c>
      <c r="CS401">
        <f>ABS(Table6[[#This Row],[sales]]-CQ401)/Table6[[#This Row],[sales]]</f>
        <v>1.6866746724552434E-2</v>
      </c>
    </row>
    <row r="402" spans="1:97" x14ac:dyDescent="0.2">
      <c r="A402">
        <v>401</v>
      </c>
      <c r="B402" t="s">
        <v>480</v>
      </c>
      <c r="C402" s="5">
        <v>43338</v>
      </c>
      <c r="D402" s="6">
        <v>2278.2403060807492</v>
      </c>
      <c r="E402" s="8">
        <f>YEAR(Table6[[#This Row],[Date]])</f>
        <v>2018</v>
      </c>
      <c r="F402" s="6">
        <f>Table6[[#This Row],[TV_State]]+Table6[[#This Row],[Radio_State]]+Table6[[#This Row],[Online]]</f>
        <v>2784.5159296542488</v>
      </c>
      <c r="G402" s="6">
        <f t="shared" si="162"/>
        <v>2226.7961701587838</v>
      </c>
      <c r="H402" s="6">
        <f>LN(Table6[[#This Row],[PROF TV LING]])</f>
        <v>7.7083191364222907</v>
      </c>
      <c r="I402" s="6">
        <f t="shared" si="163"/>
        <v>7.7311586283823264</v>
      </c>
      <c r="J402" s="6">
        <v>337.51708238233317</v>
      </c>
      <c r="K402" s="6">
        <f t="shared" si="168"/>
        <v>334.20809137858481</v>
      </c>
      <c r="L402" s="6">
        <f>0.5*J401+0.5*Table6[[#This Row],[Radio_State]]</f>
        <v>335.84620573687607</v>
      </c>
      <c r="M402" s="6">
        <f>LN(Table6[[#This Row],[RADIO LINGERING ]])</f>
        <v>5.8166533341557587</v>
      </c>
      <c r="N402" s="6">
        <f t="shared" si="164"/>
        <v>5.821616123497888</v>
      </c>
      <c r="O402" s="6">
        <v>168.75854119116661</v>
      </c>
      <c r="P402" s="6">
        <f t="shared" si="165"/>
        <v>581.01159642357425</v>
      </c>
      <c r="Q402" s="6">
        <f>0.3*O401+0.7*Table6[[#This Row],[Online]]</f>
        <v>581.03894350896269</v>
      </c>
      <c r="R402" s="6">
        <f>LN(Table6[[#This Row],[ONLINE LINGERING]])</f>
        <v>6.364817783020345</v>
      </c>
      <c r="S402" s="6">
        <f t="shared" si="166"/>
        <v>5.1284689429379426</v>
      </c>
      <c r="T402" s="6">
        <v>10280.550958661925</v>
      </c>
      <c r="U402" s="6">
        <f t="shared" si="167"/>
        <v>9.2380091327735609</v>
      </c>
      <c r="V402" s="8">
        <f>YEAR(Table6[[#This Row],[Date]])</f>
        <v>2018</v>
      </c>
      <c r="W402" s="8">
        <f>WEEKNUM(Table6[[#This Row],[Date]])</f>
        <v>35</v>
      </c>
      <c r="X402" t="s">
        <v>567</v>
      </c>
      <c r="Y402" s="9">
        <f>Table6[[#This Row],[LNTVLING]]+Table6[[#This Row],[LNRADIOLING]]+Table6[[#This Row],[LNONLINELING]]</f>
        <v>19.889790253598395</v>
      </c>
      <c r="Z402">
        <f t="shared" si="188"/>
        <v>1</v>
      </c>
      <c r="AA402">
        <f t="shared" si="169"/>
        <v>0</v>
      </c>
      <c r="AB402">
        <f t="shared" si="170"/>
        <v>0</v>
      </c>
      <c r="AC402">
        <f t="shared" si="171"/>
        <v>1</v>
      </c>
      <c r="AD402">
        <f t="shared" si="172"/>
        <v>0</v>
      </c>
      <c r="AE402">
        <f t="shared" si="173"/>
        <v>0</v>
      </c>
      <c r="AF402">
        <f t="shared" si="174"/>
        <v>0</v>
      </c>
      <c r="AG402" s="9">
        <f>'[1]1'!J$20+'[1]1'!J$21*Table6[[#This Row],[TV_State]]</f>
        <v>3570.220096411922</v>
      </c>
      <c r="AH402" s="9">
        <f>Table6[[#This Row],[sales]]-Table6[[#This Row],[Pred_1]]</f>
        <v>6710.3308622500026</v>
      </c>
      <c r="AI402">
        <f>ABS(Table6[[#This Row],[Res_1]])/Table6[[#This Row],[sales]]</f>
        <v>0.65272093774275619</v>
      </c>
      <c r="AJ402" s="9">
        <f>'[1]2'!J$20+'[1]2'!J$21*Table6[[#This Row],[Radio_State]]</f>
        <v>3196.0002946741324</v>
      </c>
      <c r="AK402" s="9">
        <f>Table6[[#This Row],[sales]]-Table6[[#This Row],[ Pred_2 ]]</f>
        <v>7084.5506639877922</v>
      </c>
      <c r="AL402">
        <f>ABS(Table6[[#This Row],[ Res_2 ]])/Table6[[#This Row],[sales]]</f>
        <v>0.68912169128627021</v>
      </c>
      <c r="AM402" s="10">
        <f>'[1]3'!J$20+'[1]3'!J$21*Data!O402</f>
        <v>2775.7024687984958</v>
      </c>
      <c r="AN402" s="9">
        <f>Table6[[#This Row],[sales]]-Table6[[#This Row],[Pred_3]]</f>
        <v>7504.8484898634288</v>
      </c>
      <c r="AO402" s="9">
        <f>ABS(Table6[[#This Row],[Res_3]])/Table6[[#This Row],[sales]]</f>
        <v>0.73000450268087869</v>
      </c>
      <c r="AP402" s="9">
        <f>'[1]4'!L$21+'[1]4'!L$27*Table6[[#This Row],[TV_State]]+'[1]4'!L$22*Table6[[#This Row],[NJ_DUM]]+'[1]4'!L$23*Table6[[#This Row],[NY_DUM]]+'[1]4'!L$24*Table6[[#This Row],[PA_DUM]]+'[1]4'!L$25*Table6[[#This Row],[CT_DUM]]+'[1]4'!L$26*Table6[[#This Row],[DL_DUM]]</f>
        <v>740.36571022497742</v>
      </c>
      <c r="AQ402" s="9">
        <f>Table6[[#This Row],[sales]]-Table6[[#This Row],[Pred_4]]</f>
        <v>9540.1852484369465</v>
      </c>
      <c r="AR402">
        <f>ABS(Table6[[#This Row],[Res_4]]/Table6[[#This Row],[sales]])</f>
        <v>0.92798384899778352</v>
      </c>
      <c r="AS402" s="9">
        <f>'[1]5'!L$20+'[1]5'!L$26*Table6[[#This Row],[Radio_State]]+'[1]5'!L$21*Table6[[#This Row],[NJ_DUM]]+'[1]5'!L$22*Table6[[#This Row],[NY_DUM]]+'[1]5'!L$23*Table6[[#This Row],[PA_DUM]]+'[1]5'!L$24*Table6[[#This Row],[CT_DUM]]+'[1]5'!L$25*Table6[[#This Row],[DL_DUM]]</f>
        <v>790.96003601865186</v>
      </c>
      <c r="AT402" s="9">
        <f>Table6[[#This Row],[sales]]-Table6[[#This Row],[Pred_5]]</f>
        <v>9489.5909226432723</v>
      </c>
      <c r="AU402" s="9">
        <f>ABS(Table6[[#This Row],[Red_5]]/Table6[[#This Row],[sales]])</f>
        <v>0.92306248573650374</v>
      </c>
      <c r="AV402" s="9">
        <f>'[1]6'!L$20+'[1]6'!L$26*Table6[[#This Row],[Online]]+'[1]6'!L$21*Table6[[#This Row],[NJ_DUM]]+'[1]6'!L$22*Table6[[#This Row],[NY_DUM]]+'[1]6'!L$23*Table6[[#This Row],[PA_DUM]]+'[1]6'!L$24*Table6[[#This Row],[CT_DUM]]+'[1]6'!L$25*Table6[[#This Row],[DL_DUM]]</f>
        <v>728.5268388724345</v>
      </c>
      <c r="AW402" s="9">
        <f>Table6[[#This Row],[sales]]-Table6[[#This Row],[Pred_6]]</f>
        <v>9552.0241197894902</v>
      </c>
      <c r="AX402" s="9">
        <f>ABS(Table6[[#This Row],[Red_6]]/Table6[[#This Row],[sales]])</f>
        <v>0.92913542846080532</v>
      </c>
      <c r="AY402" s="9">
        <f>'[1]7'!L$21+'[1]7'!L$27*Table6[[#This Row],[LNTV]]+'[1]7'!L$22*Table6[[#This Row],[NJ_DUM]]+'[1]7'!L$23*Table6[[#This Row],[NY_DUM]]+'[1]7'!L$24*Table6[[#This Row],[PA_DUM]]+'[1]7'!L$25*Table6[[#This Row],[CT_DUM]]+'[1]7'!L$26*Table6[[#This Row],[DL_DUM]]</f>
        <v>6.0012896106557836</v>
      </c>
      <c r="AZ402" s="9">
        <f>Table6[[#This Row],[sales]]-Table6[[#This Row],[Pred_7]]</f>
        <v>10274.549669051268</v>
      </c>
      <c r="BA402" s="9">
        <f>ABS(Table6[[#This Row],[Red_7]]/Table6[[#This Row],[sales]])</f>
        <v>0.99941624825023601</v>
      </c>
      <c r="BB402" s="9">
        <f>'[1]8'!O$22+'[1]8'!O$28*Table6[[#This Row],[LNRADIOLING]]+'[1]8'!O$23*Table6[[#This Row],[DL_DUM]]+'[1]8'!O$24*Table6[[#This Row],[CT_DUM]]+'[1]8'!O$25*Table6[[#This Row],[PA_DUM]]+'[1]8'!O$26*Table6[[#This Row],[NY_DUM]]+'[1]8'!O$27*Table6[[#This Row],[NJ_DUM]]</f>
        <v>8.311151493213929</v>
      </c>
      <c r="BC402" s="9">
        <f>Table6[[#This Row],[sales]]-Table6[[#This Row],[Pred_8]]</f>
        <v>10272.239807168711</v>
      </c>
      <c r="BD402" s="9">
        <f>ABS(Table6[[#This Row],[Red_8]]/Table6[[#This Row],[sales]])</f>
        <v>0.9991915655564928</v>
      </c>
      <c r="BE402" s="9">
        <f>'[1]9'!M$19+'[1]9'!M$21*Table6[[#This Row],[LNONLINE]]+'[1]9'!M$20*Table6[[#This Row],[DL_DUM]]+'[1]9'!M$22*Table6[[#This Row],[CT_DUM]]+'[1]9'!M$23*Table6[[#This Row],[PA_DUM]]+'[1]9'!M$24*Table6[[#This Row],[NY_DUM]]+'[1]9'!M$25*Table6[[#This Row],[NJ_DUM]]</f>
        <v>8.2140316181862332</v>
      </c>
      <c r="BF402" s="9">
        <f>Table6[[#This Row],[sales]]-Table6[[#This Row],[Pred_9]]</f>
        <v>10272.336927043738</v>
      </c>
      <c r="BG402" s="9">
        <f>ABS(Table6[[#This Row],[Red_9]]/Table6[[#This Row],[sales]])</f>
        <v>0.99920101250884164</v>
      </c>
      <c r="BH402" s="9">
        <f>'[1]10'!P$22+'[1]10'!P$30*Table6[[#This Row],[LNTV]]+'[1]10'!P$29*Table6[[#This Row],[LNRADIOLING]]+'[1]10'!P$24*Table6[[#This Row],[LNONLINELING]]+'[1]10'!P$23*Table6[[#This Row],[DL_DUM]]+'[1]10'!P$25*Table6[[#This Row],[CT_DUM]]+'[1]10'!P$26*Table6[[#This Row],[PA_DUM]]+'[1]10'!P$27*Table6[[#This Row],[NY_DUM]]+'[1]10'!P$28*Table6[[#This Row],[NJ_DUM]]</f>
        <v>8.6249154542958966</v>
      </c>
      <c r="BI402" s="9">
        <f>Table6[[#This Row],[sales]]-Table6[[#This Row],[Pred_10]]</f>
        <v>10271.926043207628</v>
      </c>
      <c r="BJ402" s="45">
        <f>ABS(Table6[[#This Row],[Red_10]]/Table6[[#This Row],[sales]])</f>
        <v>0.99916104540612882</v>
      </c>
      <c r="BK402" s="9">
        <f>'[1]11'!P$32+'[1]11'!P$40*Table6[[#This Row],[LNONLINELING]]+'[1]11'!P$39*Table6[[#This Row],[LNRADIOLING]]+'[1]11'!P$38*Table6[[#This Row],[LNTVLING]]+'[1]11'!P$33*Table6[[#This Row],[DL_DUM]]+'[1]11'!P$34*Table6[[#This Row],[CT_DUM]]+'[1]11'!P$35*Table6[[#This Row],[PA_DUM]]+'[1]11'!P$36*Table6[[#This Row],[NY_DUM]]+'[1]11'!P$37*Table6[[#This Row],[NJ_DUM]]</f>
        <v>8.6128816189785606</v>
      </c>
      <c r="BL402" s="9">
        <f>Table6[[#This Row],[sales]]-Table6[[#This Row],[ Pred_11]]</f>
        <v>10271.938077042945</v>
      </c>
      <c r="BM402" s="47">
        <f>ABS(Table6[[#This Row],[ Red_11]]/Table6[[#This Row],[sales]])</f>
        <v>0.99916221594994159</v>
      </c>
      <c r="BN402" s="9">
        <f>'[1]12'!K$22+'[1]12'!K$28*Table6[[#This Row],[COMBINE LN LING]]+'[1]12'!K$23*Table6[[#This Row],[DL_DUM]]+'[1]12'!K$24*Table6[[#This Row],[CT_DUM]]+'[1]12'!K$25*Table6[[#This Row],[PA_DUM]]+'[1]12'!K$26*Table6[[#This Row],[NY_DUM]]+'[1]12'!K$27*Table6[[#This Row],[NJ_DUM]]</f>
        <v>8.442345631792346</v>
      </c>
      <c r="BO402" s="9">
        <f>Table6[[#This Row],[sales]]-Table6[[#This Row],[ Pred_12]]</f>
        <v>10272.108613030132</v>
      </c>
      <c r="BP402" s="47">
        <f>ABS(Table6[[#This Row],[ Red_12]]/Table6[[#This Row],[sales]])</f>
        <v>0.99917880416470484</v>
      </c>
      <c r="BQ402">
        <f>LN(G402+'2019 Totals and Calculations'!C$18)</f>
        <v>7.8586559894022976</v>
      </c>
      <c r="BR402">
        <f>LN(Table6[[#This Row],[PROF RADIO]]+'2019 Totals and Calculations'!D$18)</f>
        <v>5.9838467493455409</v>
      </c>
      <c r="BS402">
        <f>LN(Table6[[#This Row],[ONLINE LINGERING]]+'2019 Totals and Calculations'!E$18)</f>
        <v>6.4376177329094419</v>
      </c>
      <c r="BT402">
        <f>MONTH(Table6[[#This Row],[Date]])</f>
        <v>8</v>
      </c>
      <c r="BU402">
        <f t="shared" si="175"/>
        <v>0</v>
      </c>
      <c r="BV402">
        <f t="shared" si="176"/>
        <v>0</v>
      </c>
      <c r="BW402">
        <f t="shared" si="177"/>
        <v>0</v>
      </c>
      <c r="BX402">
        <f t="shared" si="178"/>
        <v>0</v>
      </c>
      <c r="BY402">
        <f t="shared" si="179"/>
        <v>0</v>
      </c>
      <c r="BZ402">
        <f t="shared" si="180"/>
        <v>0</v>
      </c>
      <c r="CA402">
        <f t="shared" si="181"/>
        <v>0</v>
      </c>
      <c r="CB402">
        <f t="shared" si="182"/>
        <v>1</v>
      </c>
      <c r="CC402">
        <f t="shared" si="183"/>
        <v>0</v>
      </c>
      <c r="CD402">
        <f t="shared" si="184"/>
        <v>0</v>
      </c>
      <c r="CE402">
        <f t="shared" si="185"/>
        <v>0</v>
      </c>
      <c r="CF402">
        <f t="shared" si="186"/>
        <v>0</v>
      </c>
      <c r="CG402">
        <f t="shared" si="187"/>
        <v>87</v>
      </c>
      <c r="CH40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9044.4804445105547</v>
      </c>
      <c r="CI402" s="79">
        <f>Table6[[#This Row],[sales]]-CH402</f>
        <v>1236.0705141513699</v>
      </c>
      <c r="CJ402">
        <f>ABS(Table6[[#This Row],[sales]]-CH402)/Table6[[#This Row],[sales]]</f>
        <v>0.12023387842943506</v>
      </c>
      <c r="CK40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9076.9747162661297</v>
      </c>
      <c r="CL402" s="79">
        <f>Table6[[#This Row],[sales]]-CK402</f>
        <v>1203.5762423957949</v>
      </c>
      <c r="CM402">
        <f>ABS(Table6[[#This Row],[sales]]-CK402)/Table6[[#This Row],[sales]]</f>
        <v>0.11707312645356972</v>
      </c>
      <c r="CN40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8890.9257022702423</v>
      </c>
      <c r="CO402" s="79">
        <f>Table6[[#This Row],[sales]]-CN402</f>
        <v>1389.6252563916823</v>
      </c>
      <c r="CP402">
        <f>ABS(Table6[[#This Row],[sales]]-CN402)/Table6[[#This Row],[sales]]</f>
        <v>0.13517030964384719</v>
      </c>
      <c r="CQ40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9415.6882081211061</v>
      </c>
      <c r="CR402" s="79">
        <f>Table6[[#This Row],[sales]]-CQ402</f>
        <v>864.86275054081852</v>
      </c>
      <c r="CS402">
        <f>ABS(Table6[[#This Row],[sales]]-CQ402)/Table6[[#This Row],[sales]]</f>
        <v>8.4126109001203334E-2</v>
      </c>
    </row>
    <row r="403" spans="1:97" x14ac:dyDescent="0.2">
      <c r="A403">
        <v>402</v>
      </c>
      <c r="B403" t="s">
        <v>480</v>
      </c>
      <c r="C403" s="5">
        <v>43345</v>
      </c>
      <c r="D403" s="6">
        <v>2301.0227091415563</v>
      </c>
      <c r="E403" s="8">
        <f>YEAR(Table6[[#This Row],[Date]])</f>
        <v>2018</v>
      </c>
      <c r="F403" s="6">
        <f>Table6[[#This Row],[TV_State]]+Table6[[#This Row],[Radio_State]]+Table6[[#This Row],[Online]]</f>
        <v>2812.3610889507909</v>
      </c>
      <c r="G403" s="6">
        <f t="shared" si="162"/>
        <v>2249.0641318536154</v>
      </c>
      <c r="H403" s="6">
        <f>LN(Table6[[#This Row],[PROF TV LING]])</f>
        <v>7.7182694672724548</v>
      </c>
      <c r="I403" s="6">
        <f t="shared" si="163"/>
        <v>7.7411089592354942</v>
      </c>
      <c r="J403" s="6">
        <v>340.89225320615651</v>
      </c>
      <c r="K403" s="6">
        <f t="shared" si="168"/>
        <v>337.55017229237069</v>
      </c>
      <c r="L403" s="6">
        <f>0.5*J402+0.5*Table6[[#This Row],[Radio_State]]</f>
        <v>339.20466779424487</v>
      </c>
      <c r="M403" s="6">
        <f>LN(Table6[[#This Row],[RADIO LINGERING ]])</f>
        <v>5.8266036650089275</v>
      </c>
      <c r="N403" s="6">
        <f t="shared" si="164"/>
        <v>5.8315664543510559</v>
      </c>
      <c r="O403" s="6">
        <v>170.44612660307826</v>
      </c>
      <c r="P403" s="6">
        <f t="shared" si="165"/>
        <v>293.61576754922703</v>
      </c>
      <c r="Q403" s="6">
        <f>0.3*O402+0.7*Table6[[#This Row],[Online]]</f>
        <v>169.93985097950474</v>
      </c>
      <c r="R403" s="6">
        <f>LN(Table6[[#This Row],[ONLINE LINGERING]])</f>
        <v>5.1354445566743676</v>
      </c>
      <c r="S403" s="6">
        <f t="shared" si="166"/>
        <v>5.1384192737911105</v>
      </c>
      <c r="T403" s="6">
        <v>9759.91559721251</v>
      </c>
      <c r="U403" s="6">
        <f t="shared" si="167"/>
        <v>9.1860390315431584</v>
      </c>
      <c r="V403" s="8">
        <f>YEAR(Table6[[#This Row],[Date]])</f>
        <v>2018</v>
      </c>
      <c r="W403" s="8">
        <f>WEEKNUM(Table6[[#This Row],[Date]])</f>
        <v>36</v>
      </c>
      <c r="X403" t="s">
        <v>568</v>
      </c>
      <c r="Y403" s="9">
        <f>Table6[[#This Row],[LNTVLING]]+Table6[[#This Row],[LNRADIOLING]]+Table6[[#This Row],[LNONLINELING]]</f>
        <v>18.68031768895575</v>
      </c>
      <c r="Z403">
        <f t="shared" si="188"/>
        <v>1</v>
      </c>
      <c r="AA403">
        <f t="shared" si="169"/>
        <v>0</v>
      </c>
      <c r="AB403">
        <f t="shared" si="170"/>
        <v>0</v>
      </c>
      <c r="AC403">
        <f t="shared" si="171"/>
        <v>1</v>
      </c>
      <c r="AD403">
        <f t="shared" si="172"/>
        <v>0</v>
      </c>
      <c r="AE403">
        <f t="shared" si="173"/>
        <v>0</v>
      </c>
      <c r="AF403">
        <f t="shared" si="174"/>
        <v>0</v>
      </c>
      <c r="AG403" s="9">
        <f>'[1]1'!J$20+'[1]1'!J$21*Table6[[#This Row],[TV_State]]</f>
        <v>3592.6249719214775</v>
      </c>
      <c r="AH403" s="9">
        <f>Table6[[#This Row],[sales]]-Table6[[#This Row],[Pred_1]]</f>
        <v>6167.2906252910325</v>
      </c>
      <c r="AI403">
        <f>ABS(Table6[[#This Row],[Res_1]])/Table6[[#This Row],[sales]]</f>
        <v>0.63189999584140333</v>
      </c>
      <c r="AJ403" s="9">
        <f>'[1]2'!J$20+'[1]2'!J$21*Table6[[#This Row],[Radio_State]]</f>
        <v>3210.8174795808991</v>
      </c>
      <c r="AK403" s="9">
        <f>Table6[[#This Row],[sales]]-Table6[[#This Row],[ Pred_2 ]]</f>
        <v>6549.0981176316109</v>
      </c>
      <c r="AL403">
        <f>ABS(Table6[[#This Row],[ Res_2 ]])/Table6[[#This Row],[sales]]</f>
        <v>0.67101995426088235</v>
      </c>
      <c r="AM403" s="10">
        <f>'[1]3'!J$20+'[1]3'!J$21*Data!O403</f>
        <v>2785.452191669232</v>
      </c>
      <c r="AN403" s="9">
        <f>Table6[[#This Row],[sales]]-Table6[[#This Row],[Pred_3]]</f>
        <v>6974.463405543278</v>
      </c>
      <c r="AO403" s="9">
        <f>ABS(Table6[[#This Row],[Res_3]])/Table6[[#This Row],[sales]]</f>
        <v>0.71460284016546483</v>
      </c>
      <c r="AP403" s="9">
        <f>'[1]4'!L$21+'[1]4'!L$27*Table6[[#This Row],[TV_State]]+'[1]4'!L$22*Table6[[#This Row],[NJ_DUM]]+'[1]4'!L$23*Table6[[#This Row],[NY_DUM]]+'[1]4'!L$24*Table6[[#This Row],[PA_DUM]]+'[1]4'!L$25*Table6[[#This Row],[CT_DUM]]+'[1]4'!L$26*Table6[[#This Row],[DL_DUM]]</f>
        <v>745.39106738376881</v>
      </c>
      <c r="AQ403" s="9">
        <f>Table6[[#This Row],[sales]]-Table6[[#This Row],[Pred_4]]</f>
        <v>9014.5245298287409</v>
      </c>
      <c r="AR403">
        <f>ABS(Table6[[#This Row],[Res_4]]/Table6[[#This Row],[sales]])</f>
        <v>0.92362730394956927</v>
      </c>
      <c r="AS403" s="9">
        <f>'[1]5'!L$20+'[1]5'!L$26*Table6[[#This Row],[Radio_State]]+'[1]5'!L$21*Table6[[#This Row],[NJ_DUM]]+'[1]5'!L$22*Table6[[#This Row],[NY_DUM]]+'[1]5'!L$23*Table6[[#This Row],[PA_DUM]]+'[1]5'!L$24*Table6[[#This Row],[CT_DUM]]+'[1]5'!L$25*Table6[[#This Row],[DL_DUM]]</f>
        <v>796.90572109556786</v>
      </c>
      <c r="AT403" s="9">
        <f>Table6[[#This Row],[sales]]-Table6[[#This Row],[Pred_5]]</f>
        <v>8963.0098761169429</v>
      </c>
      <c r="AU403" s="9">
        <f>ABS(Table6[[#This Row],[Red_5]]/Table6[[#This Row],[sales]])</f>
        <v>0.91834911755556903</v>
      </c>
      <c r="AV403" s="9">
        <f>'[1]6'!L$20+'[1]6'!L$26*Table6[[#This Row],[Online]]+'[1]6'!L$21*Table6[[#This Row],[NJ_DUM]]+'[1]6'!L$22*Table6[[#This Row],[NY_DUM]]+'[1]6'!L$23*Table6[[#This Row],[PA_DUM]]+'[1]6'!L$24*Table6[[#This Row],[CT_DUM]]+'[1]6'!L$25*Table6[[#This Row],[DL_DUM]]</f>
        <v>735.87164527302332</v>
      </c>
      <c r="AW403" s="9">
        <f>Table6[[#This Row],[sales]]-Table6[[#This Row],[Pred_6]]</f>
        <v>9024.0439519394859</v>
      </c>
      <c r="AX403" s="9">
        <f>ABS(Table6[[#This Row],[Red_6]]/Table6[[#This Row],[sales]])</f>
        <v>0.92460266301040617</v>
      </c>
      <c r="AY403" s="9">
        <f>'[1]7'!L$21+'[1]7'!L$27*Table6[[#This Row],[LNTV]]+'[1]7'!L$22*Table6[[#This Row],[NJ_DUM]]+'[1]7'!L$23*Table6[[#This Row],[NY_DUM]]+'[1]7'!L$24*Table6[[#This Row],[PA_DUM]]+'[1]7'!L$25*Table6[[#This Row],[CT_DUM]]+'[1]7'!L$26*Table6[[#This Row],[DL_DUM]]</f>
        <v>6.0023909579457841</v>
      </c>
      <c r="AZ403" s="9">
        <f>Table6[[#This Row],[sales]]-Table6[[#This Row],[Pred_7]]</f>
        <v>9753.913206254565</v>
      </c>
      <c r="BA403" s="9">
        <f>ABS(Table6[[#This Row],[Red_7]]/Table6[[#This Row],[sales]])</f>
        <v>0.99938499560798877</v>
      </c>
      <c r="BB403" s="9">
        <f>'[1]8'!O$22+'[1]8'!O$28*Table6[[#This Row],[LNRADIOLING]]+'[1]8'!O$23*Table6[[#This Row],[DL_DUM]]+'[1]8'!O$24*Table6[[#This Row],[CT_DUM]]+'[1]8'!O$25*Table6[[#This Row],[PA_DUM]]+'[1]8'!O$26*Table6[[#This Row],[NY_DUM]]+'[1]8'!O$27*Table6[[#This Row],[NJ_DUM]]</f>
        <v>8.3118613592177049</v>
      </c>
      <c r="BC403" s="9">
        <f>Table6[[#This Row],[sales]]-Table6[[#This Row],[Pred_8]]</f>
        <v>9751.6037358532922</v>
      </c>
      <c r="BD403" s="9">
        <f>ABS(Table6[[#This Row],[Red_8]]/Table6[[#This Row],[sales]])</f>
        <v>0.99914836749596569</v>
      </c>
      <c r="BE403" s="9">
        <f>'[1]9'!M$19+'[1]9'!M$21*Table6[[#This Row],[LNONLINE]]+'[1]9'!M$20*Table6[[#This Row],[DL_DUM]]+'[1]9'!M$22*Table6[[#This Row],[CT_DUM]]+'[1]9'!M$23*Table6[[#This Row],[PA_DUM]]+'[1]9'!M$24*Table6[[#This Row],[NY_DUM]]+'[1]9'!M$25*Table6[[#This Row],[NJ_DUM]]</f>
        <v>8.2171820665175659</v>
      </c>
      <c r="BF403" s="9">
        <f>Table6[[#This Row],[sales]]-Table6[[#This Row],[Pred_9]]</f>
        <v>9751.6984151459928</v>
      </c>
      <c r="BG403" s="9">
        <f>ABS(Table6[[#This Row],[Red_9]]/Table6[[#This Row],[sales]])</f>
        <v>0.99915806832705967</v>
      </c>
      <c r="BH403" s="9">
        <f>'[1]10'!P$22+'[1]10'!P$30*Table6[[#This Row],[LNTV]]+'[1]10'!P$29*Table6[[#This Row],[LNRADIOLING]]+'[1]10'!P$24*Table6[[#This Row],[LNONLINELING]]+'[1]10'!P$23*Table6[[#This Row],[DL_DUM]]+'[1]10'!P$25*Table6[[#This Row],[CT_DUM]]+'[1]10'!P$26*Table6[[#This Row],[PA_DUM]]+'[1]10'!P$27*Table6[[#This Row],[NY_DUM]]+'[1]10'!P$28*Table6[[#This Row],[NJ_DUM]]</f>
        <v>8.1454990451829907</v>
      </c>
      <c r="BI403" s="9">
        <f>Table6[[#This Row],[sales]]-Table6[[#This Row],[Pred_10]]</f>
        <v>9751.7700981673261</v>
      </c>
      <c r="BJ403" s="45">
        <f>ABS(Table6[[#This Row],[Red_10]]/Table6[[#This Row],[sales]])</f>
        <v>0.99916541296243278</v>
      </c>
      <c r="BK403" s="9">
        <f>'[1]11'!P$32+'[1]11'!P$40*Table6[[#This Row],[LNONLINELING]]+'[1]11'!P$39*Table6[[#This Row],[LNRADIOLING]]+'[1]11'!P$38*Table6[[#This Row],[LNTVLING]]+'[1]11'!P$33*Table6[[#This Row],[DL_DUM]]+'[1]11'!P$34*Table6[[#This Row],[CT_DUM]]+'[1]11'!P$35*Table6[[#This Row],[PA_DUM]]+'[1]11'!P$36*Table6[[#This Row],[NY_DUM]]+'[1]11'!P$37*Table6[[#This Row],[NJ_DUM]]</f>
        <v>8.0699356548946533</v>
      </c>
      <c r="BL403" s="9">
        <f>Table6[[#This Row],[sales]]-Table6[[#This Row],[ Pred_11]]</f>
        <v>9751.845661557616</v>
      </c>
      <c r="BM403" s="47">
        <f>ABS(Table6[[#This Row],[ Red_11]]/Table6[[#This Row],[sales]])</f>
        <v>0.99917315518003058</v>
      </c>
      <c r="BN403" s="9">
        <f>'[1]12'!K$22+'[1]12'!K$28*Table6[[#This Row],[COMBINE LN LING]]+'[1]12'!K$23*Table6[[#This Row],[DL_DUM]]+'[1]12'!K$24*Table6[[#This Row],[CT_DUM]]+'[1]12'!K$25*Table6[[#This Row],[PA_DUM]]+'[1]12'!K$26*Table6[[#This Row],[NY_DUM]]+'[1]12'!K$27*Table6[[#This Row],[NJ_DUM]]</f>
        <v>8.3259509805054392</v>
      </c>
      <c r="BO403" s="9">
        <f>Table6[[#This Row],[sales]]-Table6[[#This Row],[ Pred_12]]</f>
        <v>9751.5896462320052</v>
      </c>
      <c r="BP403" s="47">
        <f>ABS(Table6[[#This Row],[ Red_12]]/Table6[[#This Row],[sales]])</f>
        <v>0.99914692387474302</v>
      </c>
      <c r="BQ403">
        <f>LN(G403+'2019 Totals and Calculations'!C$18)</f>
        <v>7.8672233653342252</v>
      </c>
      <c r="BR403">
        <f>LN(Table6[[#This Row],[PROF RADIO]]+'2019 Totals and Calculations'!D$18)</f>
        <v>5.9922306000201413</v>
      </c>
      <c r="BS403">
        <f>LN(Table6[[#This Row],[ONLINE LINGERING]]+'2019 Totals and Calculations'!E$18)</f>
        <v>5.3651215147962414</v>
      </c>
      <c r="BT403">
        <f>MONTH(Table6[[#This Row],[Date]])</f>
        <v>9</v>
      </c>
      <c r="BU403">
        <f t="shared" si="175"/>
        <v>0</v>
      </c>
      <c r="BV403">
        <f t="shared" si="176"/>
        <v>0</v>
      </c>
      <c r="BW403">
        <f t="shared" si="177"/>
        <v>0</v>
      </c>
      <c r="BX403">
        <f t="shared" si="178"/>
        <v>0</v>
      </c>
      <c r="BY403">
        <f t="shared" si="179"/>
        <v>0</v>
      </c>
      <c r="BZ403">
        <f t="shared" si="180"/>
        <v>0</v>
      </c>
      <c r="CA403">
        <f t="shared" si="181"/>
        <v>0</v>
      </c>
      <c r="CB403">
        <f t="shared" si="182"/>
        <v>0</v>
      </c>
      <c r="CC403">
        <f t="shared" si="183"/>
        <v>1</v>
      </c>
      <c r="CD403">
        <f t="shared" si="184"/>
        <v>0</v>
      </c>
      <c r="CE403">
        <f t="shared" si="185"/>
        <v>0</v>
      </c>
      <c r="CF403">
        <f t="shared" si="186"/>
        <v>0</v>
      </c>
      <c r="CG403">
        <f t="shared" si="187"/>
        <v>88</v>
      </c>
      <c r="CH40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8216.9179924630625</v>
      </c>
      <c r="CI403" s="79">
        <f>Table6[[#This Row],[sales]]-CH403</f>
        <v>1542.9976047494474</v>
      </c>
      <c r="CJ403">
        <f>ABS(Table6[[#This Row],[sales]]-CH403)/Table6[[#This Row],[sales]]</f>
        <v>0.15809538406153192</v>
      </c>
      <c r="CK40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8362.0978969044445</v>
      </c>
      <c r="CL403" s="79">
        <f>Table6[[#This Row],[sales]]-CK403</f>
        <v>1397.8177003080655</v>
      </c>
      <c r="CM403">
        <f>ABS(Table6[[#This Row],[sales]]-CK403)/Table6[[#This Row],[sales]]</f>
        <v>0.14322026521492567</v>
      </c>
      <c r="CN40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6754.6348819414798</v>
      </c>
      <c r="CO403" s="79">
        <f>Table6[[#This Row],[sales]]-CN403</f>
        <v>3005.2807152710302</v>
      </c>
      <c r="CP403">
        <f>ABS(Table6[[#This Row],[sales]]-CN403)/Table6[[#This Row],[sales]]</f>
        <v>0.30792076891826364</v>
      </c>
      <c r="CQ40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7301.5414751747849</v>
      </c>
      <c r="CR403" s="79">
        <f>Table6[[#This Row],[sales]]-CQ403</f>
        <v>2458.3741220377251</v>
      </c>
      <c r="CS403">
        <f>ABS(Table6[[#This Row],[sales]]-CQ403)/Table6[[#This Row],[sales]]</f>
        <v>0.25188477272691284</v>
      </c>
    </row>
    <row r="404" spans="1:97" x14ac:dyDescent="0.2">
      <c r="A404">
        <v>403</v>
      </c>
      <c r="B404" t="s">
        <v>480</v>
      </c>
      <c r="C404" s="5">
        <v>43352</v>
      </c>
      <c r="D404" s="6">
        <v>2324.0329362329721</v>
      </c>
      <c r="E404" s="8">
        <f>YEAR(Table6[[#This Row],[Date]])</f>
        <v>2018</v>
      </c>
      <c r="F404" s="6">
        <f>Table6[[#This Row],[TV_State]]+Table6[[#This Row],[Radio_State]]+Table6[[#This Row],[Online]]</f>
        <v>2840.4846998402995</v>
      </c>
      <c r="G404" s="6">
        <f t="shared" si="162"/>
        <v>2271.5547731674224</v>
      </c>
      <c r="H404" s="6">
        <f>LN(Table6[[#This Row],[PROF TV LING]])</f>
        <v>7.7282197981235408</v>
      </c>
      <c r="I404" s="6">
        <f t="shared" si="163"/>
        <v>7.751059290088663</v>
      </c>
      <c r="J404" s="6">
        <v>344.30117573821809</v>
      </c>
      <c r="K404" s="6">
        <f t="shared" si="168"/>
        <v>340.92567401529436</v>
      </c>
      <c r="L404" s="6">
        <f>0.5*J403+0.5*Table6[[#This Row],[Radio_State]]</f>
        <v>342.59671447218727</v>
      </c>
      <c r="M404" s="6">
        <f>LN(Table6[[#This Row],[RADIO LINGERING ]])</f>
        <v>5.8365539958620953</v>
      </c>
      <c r="N404" s="6">
        <f t="shared" si="164"/>
        <v>5.8415167852042238</v>
      </c>
      <c r="O404" s="6">
        <v>172.15058786910905</v>
      </c>
      <c r="P404" s="6">
        <f t="shared" si="165"/>
        <v>208.59014177314444</v>
      </c>
      <c r="Q404" s="6">
        <f>0.3*O403+0.7*Table6[[#This Row],[Online]]</f>
        <v>171.6392494892998</v>
      </c>
      <c r="R404" s="6">
        <f>LN(Table6[[#This Row],[ONLINE LINGERING]])</f>
        <v>5.1453948875275364</v>
      </c>
      <c r="S404" s="6">
        <f t="shared" si="166"/>
        <v>5.1483696046442793</v>
      </c>
      <c r="T404" s="6">
        <v>8583.4876581043845</v>
      </c>
      <c r="U404" s="6">
        <f t="shared" si="167"/>
        <v>9.0575955968471185</v>
      </c>
      <c r="V404" s="8">
        <f>YEAR(Table6[[#This Row],[Date]])</f>
        <v>2018</v>
      </c>
      <c r="W404" s="8">
        <f>WEEKNUM(Table6[[#This Row],[Date]])</f>
        <v>37</v>
      </c>
      <c r="X404" t="s">
        <v>569</v>
      </c>
      <c r="Y404" s="9">
        <f>Table6[[#This Row],[LNTVLING]]+Table6[[#This Row],[LNRADIOLING]]+Table6[[#This Row],[LNONLINELING]]</f>
        <v>18.710168681513174</v>
      </c>
      <c r="Z404">
        <f t="shared" si="188"/>
        <v>1</v>
      </c>
      <c r="AA404">
        <f t="shared" si="169"/>
        <v>0</v>
      </c>
      <c r="AB404">
        <f t="shared" si="170"/>
        <v>0</v>
      </c>
      <c r="AC404">
        <f t="shared" si="171"/>
        <v>1</v>
      </c>
      <c r="AD404">
        <f t="shared" si="172"/>
        <v>0</v>
      </c>
      <c r="AE404">
        <f t="shared" si="173"/>
        <v>0</v>
      </c>
      <c r="AF404">
        <f t="shared" si="174"/>
        <v>0</v>
      </c>
      <c r="AG404" s="9">
        <f>'[1]1'!J$20+'[1]1'!J$21*Table6[[#This Row],[TV_State]]</f>
        <v>3615.2538961861292</v>
      </c>
      <c r="AH404" s="9">
        <f>Table6[[#This Row],[sales]]-Table6[[#This Row],[Pred_1]]</f>
        <v>4968.2337619182554</v>
      </c>
      <c r="AI404">
        <f>ABS(Table6[[#This Row],[Res_1]])/Table6[[#This Row],[sales]]</f>
        <v>0.57881294408658379</v>
      </c>
      <c r="AJ404" s="9">
        <f>'[1]2'!J$20+'[1]2'!J$21*Table6[[#This Row],[Radio_State]]</f>
        <v>3225.7828363367325</v>
      </c>
      <c r="AK404" s="9">
        <f>Table6[[#This Row],[sales]]-Table6[[#This Row],[ Pred_2 ]]</f>
        <v>5357.704821767652</v>
      </c>
      <c r="AL404">
        <f>ABS(Table6[[#This Row],[ Res_2 ]])/Table6[[#This Row],[sales]]</f>
        <v>0.6241873973814126</v>
      </c>
      <c r="AM404" s="10">
        <f>'[1]3'!J$20+'[1]3'!J$21*Data!O404</f>
        <v>2795.2994117686758</v>
      </c>
      <c r="AN404" s="9">
        <f>Table6[[#This Row],[sales]]-Table6[[#This Row],[Pred_3]]</f>
        <v>5788.1882463357088</v>
      </c>
      <c r="AO404" s="9">
        <f>ABS(Table6[[#This Row],[Res_3]])/Table6[[#This Row],[sales]]</f>
        <v>0.67433990434769242</v>
      </c>
      <c r="AP404" s="9">
        <f>'[1]4'!L$21+'[1]4'!L$27*Table6[[#This Row],[TV_State]]+'[1]4'!L$22*Table6[[#This Row],[NJ_DUM]]+'[1]4'!L$23*Table6[[#This Row],[NY_DUM]]+'[1]4'!L$24*Table6[[#This Row],[PA_DUM]]+'[1]4'!L$25*Table6[[#This Row],[CT_DUM]]+'[1]4'!L$26*Table6[[#This Row],[DL_DUM]]</f>
        <v>750.46667811414829</v>
      </c>
      <c r="AQ404" s="9">
        <f>Table6[[#This Row],[sales]]-Table6[[#This Row],[Pred_4]]</f>
        <v>7833.0209799902359</v>
      </c>
      <c r="AR404">
        <f>ABS(Table6[[#This Row],[Res_4]]/Table6[[#This Row],[sales]])</f>
        <v>0.9125685609385632</v>
      </c>
      <c r="AS404" s="9">
        <f>'[1]5'!L$20+'[1]5'!L$26*Table6[[#This Row],[Radio_State]]+'[1]5'!L$21*Table6[[#This Row],[NJ_DUM]]+'[1]5'!L$22*Table6[[#This Row],[NY_DUM]]+'[1]5'!L$23*Table6[[#This Row],[PA_DUM]]+'[1]5'!L$24*Table6[[#This Row],[CT_DUM]]+'[1]5'!L$25*Table6[[#This Row],[DL_DUM]]</f>
        <v>802.91086302325311</v>
      </c>
      <c r="AT404" s="9">
        <f>Table6[[#This Row],[sales]]-Table6[[#This Row],[Pred_5]]</f>
        <v>7780.5767950811314</v>
      </c>
      <c r="AU404" s="9">
        <f>ABS(Table6[[#This Row],[Red_5]]/Table6[[#This Row],[sales]])</f>
        <v>0.90645866866655789</v>
      </c>
      <c r="AV404" s="9">
        <f>'[1]6'!L$20+'[1]6'!L$26*Table6[[#This Row],[Online]]+'[1]6'!L$21*Table6[[#This Row],[NJ_DUM]]+'[1]6'!L$22*Table6[[#This Row],[NY_DUM]]+'[1]6'!L$23*Table6[[#This Row],[PA_DUM]]+'[1]6'!L$24*Table6[[#This Row],[CT_DUM]]+'[1]6'!L$25*Table6[[#This Row],[DL_DUM]]</f>
        <v>743.28989973761816</v>
      </c>
      <c r="AW404" s="9">
        <f>Table6[[#This Row],[sales]]-Table6[[#This Row],[Pred_6]]</f>
        <v>7840.1977583667667</v>
      </c>
      <c r="AX404" s="9">
        <f>ABS(Table6[[#This Row],[Red_6]]/Table6[[#This Row],[sales]])</f>
        <v>0.91340467542516757</v>
      </c>
      <c r="AY404" s="9">
        <f>'[1]7'!L$21+'[1]7'!L$27*Table6[[#This Row],[LNTV]]+'[1]7'!L$22*Table6[[#This Row],[NJ_DUM]]+'[1]7'!L$23*Table6[[#This Row],[NY_DUM]]+'[1]7'!L$24*Table6[[#This Row],[PA_DUM]]+'[1]7'!L$25*Table6[[#This Row],[CT_DUM]]+'[1]7'!L$26*Table6[[#This Row],[DL_DUM]]</f>
        <v>6.0034923052357847</v>
      </c>
      <c r="AZ404" s="9">
        <f>Table6[[#This Row],[sales]]-Table6[[#This Row],[Pred_7]]</f>
        <v>8577.4841657991492</v>
      </c>
      <c r="BA404" s="9">
        <f>ABS(Table6[[#This Row],[Red_7]]/Table6[[#This Row],[sales]])</f>
        <v>0.99930057657861637</v>
      </c>
      <c r="BB404" s="9">
        <f>'[1]8'!O$22+'[1]8'!O$28*Table6[[#This Row],[LNRADIOLING]]+'[1]8'!O$23*Table6[[#This Row],[DL_DUM]]+'[1]8'!O$24*Table6[[#This Row],[CT_DUM]]+'[1]8'!O$25*Table6[[#This Row],[PA_DUM]]+'[1]8'!O$26*Table6[[#This Row],[NY_DUM]]+'[1]8'!O$27*Table6[[#This Row],[NJ_DUM]]</f>
        <v>8.3125712252214807</v>
      </c>
      <c r="BC404" s="9">
        <f>Table6[[#This Row],[sales]]-Table6[[#This Row],[Pred_8]]</f>
        <v>8575.1750868791623</v>
      </c>
      <c r="BD404" s="9">
        <f>ABS(Table6[[#This Row],[Red_8]]/Table6[[#This Row],[sales]])</f>
        <v>0.99903156251207825</v>
      </c>
      <c r="BE404" s="9">
        <f>'[1]9'!M$19+'[1]9'!M$21*Table6[[#This Row],[LNONLINE]]+'[1]9'!M$20*Table6[[#This Row],[DL_DUM]]+'[1]9'!M$22*Table6[[#This Row],[CT_DUM]]+'[1]9'!M$23*Table6[[#This Row],[PA_DUM]]+'[1]9'!M$24*Table6[[#This Row],[NY_DUM]]+'[1]9'!M$25*Table6[[#This Row],[NJ_DUM]]</f>
        <v>8.2203325148488968</v>
      </c>
      <c r="BF404" s="9">
        <f>Table6[[#This Row],[sales]]-Table6[[#This Row],[Pred_9]]</f>
        <v>8575.2673255895352</v>
      </c>
      <c r="BG404" s="9">
        <f>ABS(Table6[[#This Row],[Red_9]]/Table6[[#This Row],[sales]])</f>
        <v>0.99904230857638765</v>
      </c>
      <c r="BH404" s="9">
        <f>'[1]10'!P$22+'[1]10'!P$30*Table6[[#This Row],[LNTV]]+'[1]10'!P$29*Table6[[#This Row],[LNRADIOLING]]+'[1]10'!P$24*Table6[[#This Row],[LNONLINELING]]+'[1]10'!P$23*Table6[[#This Row],[DL_DUM]]+'[1]10'!P$25*Table6[[#This Row],[CT_DUM]]+'[1]10'!P$26*Table6[[#This Row],[PA_DUM]]+'[1]10'!P$27*Table6[[#This Row],[NY_DUM]]+'[1]10'!P$28*Table6[[#This Row],[NJ_DUM]]</f>
        <v>8.1473101284592087</v>
      </c>
      <c r="BI404" s="9">
        <f>Table6[[#This Row],[sales]]-Table6[[#This Row],[Pred_10]]</f>
        <v>8575.3403479759254</v>
      </c>
      <c r="BJ404" s="45">
        <f>ABS(Table6[[#This Row],[Red_10]]/Table6[[#This Row],[sales]])</f>
        <v>0.99905081588592182</v>
      </c>
      <c r="BK404" s="9">
        <f>'[1]11'!P$32+'[1]11'!P$40*Table6[[#This Row],[LNONLINELING]]+'[1]11'!P$39*Table6[[#This Row],[LNRADIOLING]]+'[1]11'!P$38*Table6[[#This Row],[LNTVLING]]+'[1]11'!P$33*Table6[[#This Row],[DL_DUM]]+'[1]11'!P$34*Table6[[#This Row],[CT_DUM]]+'[1]11'!P$35*Table6[[#This Row],[PA_DUM]]+'[1]11'!P$36*Table6[[#This Row],[NY_DUM]]+'[1]11'!P$37*Table6[[#This Row],[NJ_DUM]]</f>
        <v>8.0710610525658026</v>
      </c>
      <c r="BL404" s="9">
        <f>Table6[[#This Row],[sales]]-Table6[[#This Row],[ Pred_11]]</f>
        <v>8575.4165970518188</v>
      </c>
      <c r="BM404" s="47">
        <f>ABS(Table6[[#This Row],[ Red_11]]/Table6[[#This Row],[sales]])</f>
        <v>0.99905969911368775</v>
      </c>
      <c r="BN404" s="9">
        <f>'[1]12'!K$22+'[1]12'!K$28*Table6[[#This Row],[COMBINE LN LING]]+'[1]12'!K$23*Table6[[#This Row],[DL_DUM]]+'[1]12'!K$24*Table6[[#This Row],[CT_DUM]]+'[1]12'!K$25*Table6[[#This Row],[PA_DUM]]+'[1]12'!K$26*Table6[[#This Row],[NY_DUM]]+'[1]12'!K$27*Table6[[#This Row],[NJ_DUM]]</f>
        <v>8.3288237169120869</v>
      </c>
      <c r="BO404" s="9">
        <f>Table6[[#This Row],[sales]]-Table6[[#This Row],[ Pred_12]]</f>
        <v>8575.1588343874719</v>
      </c>
      <c r="BP404" s="47">
        <f>ABS(Table6[[#This Row],[ Red_12]]/Table6[[#This Row],[sales]])</f>
        <v>0.99902966905194435</v>
      </c>
      <c r="BQ404">
        <f>LN(G404+'2019 Totals and Calculations'!C$18)</f>
        <v>7.8758025470437731</v>
      </c>
      <c r="BR404">
        <f>LN(Table6[[#This Row],[PROF RADIO]]+'2019 Totals and Calculations'!D$18)</f>
        <v>6.0006275390941441</v>
      </c>
      <c r="BS404">
        <f>LN(Table6[[#This Row],[ONLINE LINGERING]]+'2019 Totals and Calculations'!E$18)</f>
        <v>5.3730379996930404</v>
      </c>
      <c r="BT404">
        <f>MONTH(Table6[[#This Row],[Date]])</f>
        <v>9</v>
      </c>
      <c r="BU404">
        <f t="shared" si="175"/>
        <v>0</v>
      </c>
      <c r="BV404">
        <f t="shared" si="176"/>
        <v>0</v>
      </c>
      <c r="BW404">
        <f t="shared" si="177"/>
        <v>0</v>
      </c>
      <c r="BX404">
        <f t="shared" si="178"/>
        <v>0</v>
      </c>
      <c r="BY404">
        <f t="shared" si="179"/>
        <v>0</v>
      </c>
      <c r="BZ404">
        <f t="shared" si="180"/>
        <v>0</v>
      </c>
      <c r="CA404">
        <f t="shared" si="181"/>
        <v>0</v>
      </c>
      <c r="CB404">
        <f t="shared" si="182"/>
        <v>0</v>
      </c>
      <c r="CC404">
        <f t="shared" si="183"/>
        <v>1</v>
      </c>
      <c r="CD404">
        <f t="shared" si="184"/>
        <v>0</v>
      </c>
      <c r="CE404">
        <f t="shared" si="185"/>
        <v>0</v>
      </c>
      <c r="CF404">
        <f t="shared" si="186"/>
        <v>0</v>
      </c>
      <c r="CG404">
        <f t="shared" si="187"/>
        <v>89</v>
      </c>
      <c r="CH40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8260.2554510831851</v>
      </c>
      <c r="CI404" s="79">
        <f>Table6[[#This Row],[sales]]-CH404</f>
        <v>323.23220702119943</v>
      </c>
      <c r="CJ404">
        <f>ABS(Table6[[#This Row],[sales]]-CH404)/Table6[[#This Row],[sales]]</f>
        <v>3.7657444141136386E-2</v>
      </c>
      <c r="CK40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8402.6691620182919</v>
      </c>
      <c r="CL404" s="79">
        <f>Table6[[#This Row],[sales]]-CK404</f>
        <v>180.81849608609264</v>
      </c>
      <c r="CM404">
        <f>ABS(Table6[[#This Row],[sales]]-CK404)/Table6[[#This Row],[sales]]</f>
        <v>2.1065853798411052E-2</v>
      </c>
      <c r="CN40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6788.0801357027876</v>
      </c>
      <c r="CO404" s="79">
        <f>Table6[[#This Row],[sales]]-CN404</f>
        <v>1795.4075224015969</v>
      </c>
      <c r="CP404">
        <f>ABS(Table6[[#This Row],[sales]]-CN404)/Table6[[#This Row],[sales]]</f>
        <v>0.20916993114173157</v>
      </c>
      <c r="CQ40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7353.3415505896683</v>
      </c>
      <c r="CR404" s="79">
        <f>Table6[[#This Row],[sales]]-CQ404</f>
        <v>1230.1461075147163</v>
      </c>
      <c r="CS404">
        <f>ABS(Table6[[#This Row],[sales]]-CQ404)/Table6[[#This Row],[sales]]</f>
        <v>0.14331541635680375</v>
      </c>
    </row>
    <row r="405" spans="1:97" x14ac:dyDescent="0.2">
      <c r="A405">
        <v>404</v>
      </c>
      <c r="B405" t="s">
        <v>480</v>
      </c>
      <c r="C405" s="5">
        <v>43359</v>
      </c>
      <c r="D405" s="6">
        <v>2347.2732655953018</v>
      </c>
      <c r="E405" s="8">
        <f>YEAR(Table6[[#This Row],[Date]])</f>
        <v>2018</v>
      </c>
      <c r="F405" s="6">
        <f>Table6[[#This Row],[TV_State]]+Table6[[#This Row],[Radio_State]]+Table6[[#This Row],[Online]]</f>
        <v>2868.8895468387022</v>
      </c>
      <c r="G405" s="6">
        <f t="shared" si="162"/>
        <v>2294.2703208957864</v>
      </c>
      <c r="H405" s="6">
        <f>LN(Table6[[#This Row],[PROF TV LING]])</f>
        <v>7.7381701289752662</v>
      </c>
      <c r="I405" s="6">
        <f t="shared" si="163"/>
        <v>7.7610096209418309</v>
      </c>
      <c r="J405" s="6">
        <v>347.74418749560027</v>
      </c>
      <c r="K405" s="6">
        <f t="shared" si="168"/>
        <v>344.33493075544732</v>
      </c>
      <c r="L405" s="6">
        <f>0.5*J404+0.5*Table6[[#This Row],[Radio_State]]</f>
        <v>346.02268161690915</v>
      </c>
      <c r="M405" s="6">
        <f>LN(Table6[[#This Row],[RADIO LINGERING ]])</f>
        <v>5.8465043267152632</v>
      </c>
      <c r="N405" s="6">
        <f t="shared" si="164"/>
        <v>5.8514671160573926</v>
      </c>
      <c r="O405" s="6">
        <v>173.87209374780014</v>
      </c>
      <c r="P405" s="6">
        <f t="shared" si="165"/>
        <v>184.2875081554034</v>
      </c>
      <c r="Q405" s="6">
        <f>0.3*O404+0.7*Table6[[#This Row],[Online]]</f>
        <v>173.3556419841928</v>
      </c>
      <c r="R405" s="6">
        <f>LN(Table6[[#This Row],[ONLINE LINGERING]])</f>
        <v>5.1553452183807043</v>
      </c>
      <c r="S405" s="6">
        <f t="shared" si="166"/>
        <v>5.1583199354974472</v>
      </c>
      <c r="T405" s="6">
        <v>7942.1351528664991</v>
      </c>
      <c r="U405" s="6">
        <f t="shared" si="167"/>
        <v>8.9799374290314802</v>
      </c>
      <c r="V405" s="8">
        <f>YEAR(Table6[[#This Row],[Date]])</f>
        <v>2018</v>
      </c>
      <c r="W405" s="8">
        <f>WEEKNUM(Table6[[#This Row],[Date]])</f>
        <v>38</v>
      </c>
      <c r="X405" t="s">
        <v>570</v>
      </c>
      <c r="Y405" s="9">
        <f>Table6[[#This Row],[LNTVLING]]+Table6[[#This Row],[LNRADIOLING]]+Table6[[#This Row],[LNONLINELING]]</f>
        <v>18.740019674071235</v>
      </c>
      <c r="Z405">
        <f t="shared" si="188"/>
        <v>1</v>
      </c>
      <c r="AA405">
        <f t="shared" si="169"/>
        <v>0</v>
      </c>
      <c r="AB405">
        <f t="shared" si="170"/>
        <v>0</v>
      </c>
      <c r="AC405">
        <f t="shared" si="171"/>
        <v>1</v>
      </c>
      <c r="AD405">
        <f t="shared" si="172"/>
        <v>0</v>
      </c>
      <c r="AE405">
        <f t="shared" si="173"/>
        <v>0</v>
      </c>
      <c r="AF405">
        <f t="shared" si="174"/>
        <v>0</v>
      </c>
      <c r="AG405" s="9">
        <f>'[1]1'!J$20+'[1]1'!J$21*Table6[[#This Row],[TV_State]]</f>
        <v>3638.1091096934269</v>
      </c>
      <c r="AH405" s="9">
        <f>Table6[[#This Row],[sales]]-Table6[[#This Row],[Pred_1]]</f>
        <v>4304.0260431730721</v>
      </c>
      <c r="AI405">
        <f>ABS(Table6[[#This Row],[Res_1]])/Table6[[#This Row],[sales]]</f>
        <v>0.54192304214561882</v>
      </c>
      <c r="AJ405" s="9">
        <f>'[1]2'!J$20+'[1]2'!J$21*Table6[[#This Row],[Radio_State]]</f>
        <v>3240.8978466601247</v>
      </c>
      <c r="AK405" s="9">
        <f>Table6[[#This Row],[sales]]-Table6[[#This Row],[ Pred_2 ]]</f>
        <v>4701.2373062063743</v>
      </c>
      <c r="AL405">
        <f>ABS(Table6[[#This Row],[ Res_2 ]])/Table6[[#This Row],[sales]]</f>
        <v>0.59193620049510109</v>
      </c>
      <c r="AM405" s="10">
        <f>'[1]3'!J$20+'[1]3'!J$21*Data!O405</f>
        <v>2805.2451040691139</v>
      </c>
      <c r="AN405" s="9">
        <f>Table6[[#This Row],[sales]]-Table6[[#This Row],[Pred_3]]</f>
        <v>5136.8900487973851</v>
      </c>
      <c r="AO405" s="9">
        <f>ABS(Table6[[#This Row],[Res_3]])/Table6[[#This Row],[sales]]</f>
        <v>0.64678955342926436</v>
      </c>
      <c r="AP405" s="9">
        <f>'[1]4'!L$21+'[1]4'!L$27*Table6[[#This Row],[TV_State]]+'[1]4'!L$22*Table6[[#This Row],[NJ_DUM]]+'[1]4'!L$23*Table6[[#This Row],[NY_DUM]]+'[1]4'!L$24*Table6[[#This Row],[PA_DUM]]+'[1]4'!L$25*Table6[[#This Row],[CT_DUM]]+'[1]4'!L$26*Table6[[#This Row],[DL_DUM]]</f>
        <v>755.59304495183164</v>
      </c>
      <c r="AQ405" s="9">
        <f>Table6[[#This Row],[sales]]-Table6[[#This Row],[Pred_4]]</f>
        <v>7186.5421079146672</v>
      </c>
      <c r="AR405">
        <f>ABS(Table6[[#This Row],[Res_4]]/Table6[[#This Row],[sales]])</f>
        <v>0.90486273144330454</v>
      </c>
      <c r="AS405" s="9">
        <f>'[1]5'!L$20+'[1]5'!L$26*Table6[[#This Row],[Radio_State]]+'[1]5'!L$21*Table6[[#This Row],[NJ_DUM]]+'[1]5'!L$22*Table6[[#This Row],[NY_DUM]]+'[1]5'!L$23*Table6[[#This Row],[PA_DUM]]+'[1]5'!L$24*Table6[[#This Row],[CT_DUM]]+'[1]5'!L$25*Table6[[#This Row],[DL_DUM]]</f>
        <v>808.97605637021513</v>
      </c>
      <c r="AT405" s="9">
        <f>Table6[[#This Row],[sales]]-Table6[[#This Row],[Pred_5]]</f>
        <v>7133.1590964962843</v>
      </c>
      <c r="AU405" s="9">
        <f>ABS(Table6[[#This Row],[Red_5]]/Table6[[#This Row],[sales]])</f>
        <v>0.89814123774030252</v>
      </c>
      <c r="AV405" s="9">
        <f>'[1]6'!L$20+'[1]6'!L$26*Table6[[#This Row],[Online]]+'[1]6'!L$21*Table6[[#This Row],[NJ_DUM]]+'[1]6'!L$22*Table6[[#This Row],[NY_DUM]]+'[1]6'!L$23*Table6[[#This Row],[PA_DUM]]+'[1]6'!L$24*Table6[[#This Row],[CT_DUM]]+'[1]6'!L$25*Table6[[#This Row],[DL_DUM]]</f>
        <v>750.78233674685896</v>
      </c>
      <c r="AW405" s="9">
        <f>Table6[[#This Row],[sales]]-Table6[[#This Row],[Pred_6]]</f>
        <v>7191.35281611964</v>
      </c>
      <c r="AX405" s="9">
        <f>ABS(Table6[[#This Row],[Red_6]]/Table6[[#This Row],[sales]])</f>
        <v>0.90546845120409658</v>
      </c>
      <c r="AY405" s="9">
        <f>'[1]7'!L$21+'[1]7'!L$27*Table6[[#This Row],[LNTV]]+'[1]7'!L$22*Table6[[#This Row],[NJ_DUM]]+'[1]7'!L$23*Table6[[#This Row],[NY_DUM]]+'[1]7'!L$24*Table6[[#This Row],[PA_DUM]]+'[1]7'!L$25*Table6[[#This Row],[CT_DUM]]+'[1]7'!L$26*Table6[[#This Row],[DL_DUM]]</f>
        <v>6.0045936525257853</v>
      </c>
      <c r="AZ405" s="9">
        <f>Table6[[#This Row],[sales]]-Table6[[#This Row],[Pred_7]]</f>
        <v>7936.1305592139734</v>
      </c>
      <c r="BA405" s="9">
        <f>ABS(Table6[[#This Row],[Red_7]]/Table6[[#This Row],[sales]])</f>
        <v>0.99924395725620985</v>
      </c>
      <c r="BB405" s="9">
        <f>'[1]8'!O$22+'[1]8'!O$28*Table6[[#This Row],[LNRADIOLING]]+'[1]8'!O$23*Table6[[#This Row],[DL_DUM]]+'[1]8'!O$24*Table6[[#This Row],[CT_DUM]]+'[1]8'!O$25*Table6[[#This Row],[PA_DUM]]+'[1]8'!O$26*Table6[[#This Row],[NY_DUM]]+'[1]8'!O$27*Table6[[#This Row],[NJ_DUM]]</f>
        <v>8.3132810912252584</v>
      </c>
      <c r="BC405" s="9">
        <f>Table6[[#This Row],[sales]]-Table6[[#This Row],[Pred_8]]</f>
        <v>7933.8218717752734</v>
      </c>
      <c r="BD405" s="9">
        <f>ABS(Table6[[#This Row],[Red_8]]/Table6[[#This Row],[sales]])</f>
        <v>0.99895326874559354</v>
      </c>
      <c r="BE405" s="9">
        <f>'[1]9'!M$19+'[1]9'!M$21*Table6[[#This Row],[LNONLINE]]+'[1]9'!M$20*Table6[[#This Row],[DL_DUM]]+'[1]9'!M$22*Table6[[#This Row],[CT_DUM]]+'[1]9'!M$23*Table6[[#This Row],[PA_DUM]]+'[1]9'!M$24*Table6[[#This Row],[NY_DUM]]+'[1]9'!M$25*Table6[[#This Row],[NJ_DUM]]</f>
        <v>8.2234829631802278</v>
      </c>
      <c r="BF405" s="9">
        <f>Table6[[#This Row],[sales]]-Table6[[#This Row],[Pred_9]]</f>
        <v>7933.9116699033193</v>
      </c>
      <c r="BG405" s="9">
        <f>ABS(Table6[[#This Row],[Red_9]]/Table6[[#This Row],[sales]])</f>
        <v>0.99896457529305427</v>
      </c>
      <c r="BH405" s="9">
        <f>'[1]10'!P$22+'[1]10'!P$30*Table6[[#This Row],[LNTV]]+'[1]10'!P$29*Table6[[#This Row],[LNRADIOLING]]+'[1]10'!P$24*Table6[[#This Row],[LNONLINELING]]+'[1]10'!P$23*Table6[[#This Row],[DL_DUM]]+'[1]10'!P$25*Table6[[#This Row],[CT_DUM]]+'[1]10'!P$26*Table6[[#This Row],[PA_DUM]]+'[1]10'!P$27*Table6[[#This Row],[NY_DUM]]+'[1]10'!P$28*Table6[[#This Row],[NJ_DUM]]</f>
        <v>8.1491212117354266</v>
      </c>
      <c r="BI405" s="9">
        <f>Table6[[#This Row],[sales]]-Table6[[#This Row],[Pred_10]]</f>
        <v>7933.9860316547638</v>
      </c>
      <c r="BJ405" s="45">
        <f>ABS(Table6[[#This Row],[Red_10]]/Table6[[#This Row],[sales]])</f>
        <v>0.99897393823513647</v>
      </c>
      <c r="BK405" s="9">
        <f>'[1]11'!P$32+'[1]11'!P$40*Table6[[#This Row],[LNONLINELING]]+'[1]11'!P$39*Table6[[#This Row],[LNRADIOLING]]+'[1]11'!P$38*Table6[[#This Row],[LNTVLING]]+'[1]11'!P$33*Table6[[#This Row],[DL_DUM]]+'[1]11'!P$34*Table6[[#This Row],[CT_DUM]]+'[1]11'!P$35*Table6[[#This Row],[PA_DUM]]+'[1]11'!P$36*Table6[[#This Row],[NY_DUM]]+'[1]11'!P$37*Table6[[#This Row],[NJ_DUM]]</f>
        <v>8.0721864502368454</v>
      </c>
      <c r="BL405" s="9">
        <f>Table6[[#This Row],[sales]]-Table6[[#This Row],[ Pred_11]]</f>
        <v>7934.0629664162625</v>
      </c>
      <c r="BM405" s="47">
        <f>ABS(Table6[[#This Row],[ Red_11]]/Table6[[#This Row],[sales]])</f>
        <v>0.99898362514678141</v>
      </c>
      <c r="BN405" s="9">
        <f>'[1]12'!K$22+'[1]12'!K$28*Table6[[#This Row],[COMBINE LN LING]]+'[1]12'!K$23*Table6[[#This Row],[DL_DUM]]+'[1]12'!K$24*Table6[[#This Row],[CT_DUM]]+'[1]12'!K$25*Table6[[#This Row],[PA_DUM]]+'[1]12'!K$26*Table6[[#This Row],[NY_DUM]]+'[1]12'!K$27*Table6[[#This Row],[NJ_DUM]]</f>
        <v>8.3316964533187949</v>
      </c>
      <c r="BO405" s="9">
        <f>Table6[[#This Row],[sales]]-Table6[[#This Row],[ Pred_12]]</f>
        <v>7933.8034564131804</v>
      </c>
      <c r="BP405" s="47">
        <f>ABS(Table6[[#This Row],[ Red_12]]/Table6[[#This Row],[sales]])</f>
        <v>0.99895095005399004</v>
      </c>
      <c r="BQ405">
        <f>LN(G405+'2019 Totals and Calculations'!C$18)</f>
        <v>7.8843934497407275</v>
      </c>
      <c r="BR405">
        <f>LN(Table6[[#This Row],[PROF RADIO]]+'2019 Totals and Calculations'!D$18)</f>
        <v>6.0090374773028445</v>
      </c>
      <c r="BS405">
        <f>LN(Table6[[#This Row],[ONLINE LINGERING]]+'2019 Totals and Calculations'!E$18)</f>
        <v>5.3809705381281212</v>
      </c>
      <c r="BT405">
        <f>MONTH(Table6[[#This Row],[Date]])</f>
        <v>9</v>
      </c>
      <c r="BU405">
        <f t="shared" si="175"/>
        <v>0</v>
      </c>
      <c r="BV405">
        <f t="shared" si="176"/>
        <v>0</v>
      </c>
      <c r="BW405">
        <f t="shared" si="177"/>
        <v>0</v>
      </c>
      <c r="BX405">
        <f t="shared" si="178"/>
        <v>0</v>
      </c>
      <c r="BY405">
        <f t="shared" si="179"/>
        <v>0</v>
      </c>
      <c r="BZ405">
        <f t="shared" si="180"/>
        <v>0</v>
      </c>
      <c r="CA405">
        <f t="shared" si="181"/>
        <v>0</v>
      </c>
      <c r="CB405">
        <f t="shared" si="182"/>
        <v>0</v>
      </c>
      <c r="CC405">
        <f t="shared" si="183"/>
        <v>1</v>
      </c>
      <c r="CD405">
        <f t="shared" si="184"/>
        <v>0</v>
      </c>
      <c r="CE405">
        <f t="shared" si="185"/>
        <v>0</v>
      </c>
      <c r="CF405">
        <f t="shared" si="186"/>
        <v>0</v>
      </c>
      <c r="CG405">
        <f t="shared" si="187"/>
        <v>90</v>
      </c>
      <c r="CH40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8303.8504823312251</v>
      </c>
      <c r="CI405" s="79">
        <f>Table6[[#This Row],[sales]]-CH405</f>
        <v>-361.71532946472598</v>
      </c>
      <c r="CJ405">
        <f>ABS(Table6[[#This Row],[sales]]-CH405)/Table6[[#This Row],[sales]]</f>
        <v>4.5543839597614329E-2</v>
      </c>
      <c r="CK40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8443.4709069357359</v>
      </c>
      <c r="CL405" s="79">
        <f>Table6[[#This Row],[sales]]-CK405</f>
        <v>-501.33575406923683</v>
      </c>
      <c r="CM405">
        <f>ABS(Table6[[#This Row],[sales]]-CK405)/Table6[[#This Row],[sales]]</f>
        <v>6.3123548569718468E-2</v>
      </c>
      <c r="CN40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6821.7267575884853</v>
      </c>
      <c r="CO405" s="79">
        <f>Table6[[#This Row],[sales]]-CN405</f>
        <v>1120.4083952780138</v>
      </c>
      <c r="CP405">
        <f>ABS(Table6[[#This Row],[sales]]-CN405)/Table6[[#This Row],[sales]]</f>
        <v>0.14107143403038572</v>
      </c>
      <c r="CQ40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7405.5631298106691</v>
      </c>
      <c r="CR405" s="79">
        <f>Table6[[#This Row],[sales]]-CQ405</f>
        <v>536.57202305582996</v>
      </c>
      <c r="CS405">
        <f>ABS(Table6[[#This Row],[sales]]-CQ405)/Table6[[#This Row],[sales]]</f>
        <v>6.7560172765653431E-2</v>
      </c>
    </row>
    <row r="406" spans="1:97" x14ac:dyDescent="0.2">
      <c r="A406">
        <v>405</v>
      </c>
      <c r="B406" t="s">
        <v>480</v>
      </c>
      <c r="C406" s="5">
        <v>43366</v>
      </c>
      <c r="D406" s="6">
        <v>2370.7459982512546</v>
      </c>
      <c r="E406" s="8">
        <f>YEAR(Table6[[#This Row],[Date]])</f>
        <v>2018</v>
      </c>
      <c r="F406" s="6">
        <f>Table6[[#This Row],[TV_State]]+Table6[[#This Row],[Radio_State]]+Table6[[#This Row],[Online]]</f>
        <v>2897.5784423070891</v>
      </c>
      <c r="G406" s="6">
        <f t="shared" si="162"/>
        <v>2317.213024102427</v>
      </c>
      <c r="H406" s="6">
        <f>LN(Table6[[#This Row],[PROF TV LING]])</f>
        <v>7.748120459827434</v>
      </c>
      <c r="I406" s="6">
        <f t="shared" si="163"/>
        <v>7.7709599517949988</v>
      </c>
      <c r="J406" s="6">
        <v>351.22162937055629</v>
      </c>
      <c r="K406" s="6">
        <f t="shared" si="168"/>
        <v>347.77828006300183</v>
      </c>
      <c r="L406" s="6">
        <f>0.5*J405+0.5*Table6[[#This Row],[Radio_State]]</f>
        <v>349.48290843307825</v>
      </c>
      <c r="M406" s="6">
        <f>LN(Table6[[#This Row],[RADIO LINGERING ]])</f>
        <v>5.8564546575684311</v>
      </c>
      <c r="N406" s="6">
        <f t="shared" si="164"/>
        <v>5.8614174469105604</v>
      </c>
      <c r="O406" s="6">
        <v>175.61081468527814</v>
      </c>
      <c r="P406" s="6">
        <f t="shared" si="165"/>
        <v>178.2138227263157</v>
      </c>
      <c r="Q406" s="6">
        <f>0.3*O405+0.7*Table6[[#This Row],[Online]]</f>
        <v>175.08919840403473</v>
      </c>
      <c r="R406" s="6">
        <f>LN(Table6[[#This Row],[ONLINE LINGERING]])</f>
        <v>5.1652955492338721</v>
      </c>
      <c r="S406" s="6">
        <f t="shared" si="166"/>
        <v>5.168270266350615</v>
      </c>
      <c r="T406" s="6">
        <v>7147.6536153227116</v>
      </c>
      <c r="U406" s="6">
        <f t="shared" si="167"/>
        <v>8.8745394161407791</v>
      </c>
      <c r="V406" s="8">
        <f>YEAR(Table6[[#This Row],[Date]])</f>
        <v>2018</v>
      </c>
      <c r="W406" s="8">
        <f>WEEKNUM(Table6[[#This Row],[Date]])</f>
        <v>39</v>
      </c>
      <c r="X406" t="s">
        <v>571</v>
      </c>
      <c r="Y406" s="9">
        <f>Table6[[#This Row],[LNTVLING]]+Table6[[#This Row],[LNRADIOLING]]+Table6[[#This Row],[LNONLINELING]]</f>
        <v>18.769870666629735</v>
      </c>
      <c r="Z406">
        <f t="shared" si="188"/>
        <v>1</v>
      </c>
      <c r="AA406">
        <f t="shared" si="169"/>
        <v>0</v>
      </c>
      <c r="AB406">
        <f t="shared" si="170"/>
        <v>0</v>
      </c>
      <c r="AC406">
        <f t="shared" si="171"/>
        <v>1</v>
      </c>
      <c r="AD406">
        <f t="shared" si="172"/>
        <v>0</v>
      </c>
      <c r="AE406">
        <f t="shared" si="173"/>
        <v>0</v>
      </c>
      <c r="AF406">
        <f t="shared" si="174"/>
        <v>0</v>
      </c>
      <c r="AG406" s="9">
        <f>'[1]1'!J$20+'[1]1'!J$21*Table6[[#This Row],[TV_State]]</f>
        <v>3661.1928753357979</v>
      </c>
      <c r="AH406" s="9">
        <f>Table6[[#This Row],[sales]]-Table6[[#This Row],[Pred_1]]</f>
        <v>3486.4607399869137</v>
      </c>
      <c r="AI406">
        <f>ABS(Table6[[#This Row],[Res_1]])/Table6[[#This Row],[sales]]</f>
        <v>0.48777695837314333</v>
      </c>
      <c r="AJ406" s="9">
        <f>'[1]2'!J$20+'[1]2'!J$21*Table6[[#This Row],[Radio_State]]</f>
        <v>3256.1640070867516</v>
      </c>
      <c r="AK406" s="9">
        <f>Table6[[#This Row],[sales]]-Table6[[#This Row],[ Pred_2 ]]</f>
        <v>3891.4896082359601</v>
      </c>
      <c r="AL406">
        <f>ABS(Table6[[#This Row],[ Res_2 ]])/Table6[[#This Row],[sales]]</f>
        <v>0.54444294836750595</v>
      </c>
      <c r="AM406" s="10">
        <f>'[1]3'!J$20+'[1]3'!J$21*Data!O406</f>
        <v>2815.2902532925568</v>
      </c>
      <c r="AN406" s="9">
        <f>Table6[[#This Row],[sales]]-Table6[[#This Row],[Pred_3]]</f>
        <v>4332.3633620301553</v>
      </c>
      <c r="AO406" s="9">
        <f>ABS(Table6[[#This Row],[Res_3]])/Table6[[#This Row],[sales]]</f>
        <v>0.60612385479098962</v>
      </c>
      <c r="AP406" s="9">
        <f>'[1]4'!L$21+'[1]4'!L$27*Table6[[#This Row],[TV_State]]+'[1]4'!L$22*Table6[[#This Row],[NJ_DUM]]+'[1]4'!L$23*Table6[[#This Row],[NY_DUM]]+'[1]4'!L$24*Table6[[#This Row],[PA_DUM]]+'[1]4'!L$25*Table6[[#This Row],[CT_DUM]]+'[1]4'!L$26*Table6[[#This Row],[DL_DUM]]</f>
        <v>760.77067545789157</v>
      </c>
      <c r="AQ406" s="9">
        <f>Table6[[#This Row],[sales]]-Table6[[#This Row],[Pred_4]]</f>
        <v>6386.8829398648204</v>
      </c>
      <c r="AR406">
        <f>ABS(Table6[[#This Row],[Res_4]]/Table6[[#This Row],[sales]])</f>
        <v>0.8935635781472403</v>
      </c>
      <c r="AS406" s="9">
        <f>'[1]5'!L$20+'[1]5'!L$26*Table6[[#This Row],[Radio_State]]+'[1]5'!L$21*Table6[[#This Row],[NJ_DUM]]+'[1]5'!L$22*Table6[[#This Row],[NY_DUM]]+'[1]5'!L$23*Table6[[#This Row],[PA_DUM]]+'[1]5'!L$24*Table6[[#This Row],[CT_DUM]]+'[1]5'!L$25*Table6[[#This Row],[DL_DUM]]</f>
        <v>815.10190165064682</v>
      </c>
      <c r="AT406" s="9">
        <f>Table6[[#This Row],[sales]]-Table6[[#This Row],[Pred_5]]</f>
        <v>6332.5517136720646</v>
      </c>
      <c r="AU406" s="9">
        <f>ABS(Table6[[#This Row],[Red_5]]/Table6[[#This Row],[sales]])</f>
        <v>0.88596231077800403</v>
      </c>
      <c r="AV406" s="9">
        <f>'[1]6'!L$20+'[1]6'!L$26*Table6[[#This Row],[Online]]+'[1]6'!L$21*Table6[[#This Row],[NJ_DUM]]+'[1]6'!L$22*Table6[[#This Row],[NY_DUM]]+'[1]6'!L$23*Table6[[#This Row],[PA_DUM]]+'[1]6'!L$24*Table6[[#This Row],[CT_DUM]]+'[1]6'!L$25*Table6[[#This Row],[DL_DUM]]</f>
        <v>758.34969812619215</v>
      </c>
      <c r="AW406" s="9">
        <f>Table6[[#This Row],[sales]]-Table6[[#This Row],[Pred_6]]</f>
        <v>6389.3039171965193</v>
      </c>
      <c r="AX406" s="9">
        <f>ABS(Table6[[#This Row],[Red_6]]/Table6[[#This Row],[sales]])</f>
        <v>0.8939022875282473</v>
      </c>
      <c r="AY406" s="9">
        <f>'[1]7'!L$21+'[1]7'!L$27*Table6[[#This Row],[LNTV]]+'[1]7'!L$22*Table6[[#This Row],[NJ_DUM]]+'[1]7'!L$23*Table6[[#This Row],[NY_DUM]]+'[1]7'!L$24*Table6[[#This Row],[PA_DUM]]+'[1]7'!L$25*Table6[[#This Row],[CT_DUM]]+'[1]7'!L$26*Table6[[#This Row],[DL_DUM]]</f>
        <v>6.0056949998157858</v>
      </c>
      <c r="AZ406" s="9">
        <f>Table6[[#This Row],[sales]]-Table6[[#This Row],[Pred_7]]</f>
        <v>7141.6479203228955</v>
      </c>
      <c r="BA406" s="9">
        <f>ABS(Table6[[#This Row],[Red_7]]/Table6[[#This Row],[sales]])</f>
        <v>0.99915976692170116</v>
      </c>
      <c r="BB406" s="9">
        <f>'[1]8'!O$22+'[1]8'!O$28*Table6[[#This Row],[LNRADIOLING]]+'[1]8'!O$23*Table6[[#This Row],[DL_DUM]]+'[1]8'!O$24*Table6[[#This Row],[CT_DUM]]+'[1]8'!O$25*Table6[[#This Row],[PA_DUM]]+'[1]8'!O$26*Table6[[#This Row],[NY_DUM]]+'[1]8'!O$27*Table6[[#This Row],[NJ_DUM]]</f>
        <v>8.3139909572290343</v>
      </c>
      <c r="BC406" s="9">
        <f>Table6[[#This Row],[sales]]-Table6[[#This Row],[Pred_8]]</f>
        <v>7139.3396243654825</v>
      </c>
      <c r="BD406" s="9">
        <f>ABS(Table6[[#This Row],[Red_8]]/Table6[[#This Row],[sales]])</f>
        <v>0.99883682234692994</v>
      </c>
      <c r="BE406" s="9">
        <f>'[1]9'!M$19+'[1]9'!M$21*Table6[[#This Row],[LNONLINE]]+'[1]9'!M$20*Table6[[#This Row],[DL_DUM]]+'[1]9'!M$22*Table6[[#This Row],[CT_DUM]]+'[1]9'!M$23*Table6[[#This Row],[PA_DUM]]+'[1]9'!M$24*Table6[[#This Row],[NY_DUM]]+'[1]9'!M$25*Table6[[#This Row],[NJ_DUM]]</f>
        <v>8.2266334115115605</v>
      </c>
      <c r="BF406" s="9">
        <f>Table6[[#This Row],[sales]]-Table6[[#This Row],[Pred_9]]</f>
        <v>7139.4269819111996</v>
      </c>
      <c r="BG406" s="9">
        <f>ABS(Table6[[#This Row],[Red_9]]/Table6[[#This Row],[sales]])</f>
        <v>0.9988490441962834</v>
      </c>
      <c r="BH406" s="9">
        <f>'[1]10'!P$22+'[1]10'!P$30*Table6[[#This Row],[LNTV]]+'[1]10'!P$29*Table6[[#This Row],[LNRADIOLING]]+'[1]10'!P$24*Table6[[#This Row],[LNONLINELING]]+'[1]10'!P$23*Table6[[#This Row],[DL_DUM]]+'[1]10'!P$25*Table6[[#This Row],[CT_DUM]]+'[1]10'!P$26*Table6[[#This Row],[PA_DUM]]+'[1]10'!P$27*Table6[[#This Row],[NY_DUM]]+'[1]10'!P$28*Table6[[#This Row],[NJ_DUM]]</f>
        <v>8.1509322950116445</v>
      </c>
      <c r="BI406" s="9">
        <f>Table6[[#This Row],[sales]]-Table6[[#This Row],[Pred_10]]</f>
        <v>7139.5026830277002</v>
      </c>
      <c r="BJ406" s="45">
        <f>ABS(Table6[[#This Row],[Red_10]]/Table6[[#This Row],[sales]])</f>
        <v>0.99885963524064203</v>
      </c>
      <c r="BK406" s="9">
        <f>'[1]11'!P$32+'[1]11'!P$40*Table6[[#This Row],[LNONLINELING]]+'[1]11'!P$39*Table6[[#This Row],[LNRADIOLING]]+'[1]11'!P$38*Table6[[#This Row],[LNTVLING]]+'[1]11'!P$33*Table6[[#This Row],[DL_DUM]]+'[1]11'!P$34*Table6[[#This Row],[CT_DUM]]+'[1]11'!P$35*Table6[[#This Row],[PA_DUM]]+'[1]11'!P$36*Table6[[#This Row],[NY_DUM]]+'[1]11'!P$37*Table6[[#This Row],[NJ_DUM]]</f>
        <v>8.0733118479078136</v>
      </c>
      <c r="BL406" s="9">
        <f>Table6[[#This Row],[sales]]-Table6[[#This Row],[ Pred_11]]</f>
        <v>7139.5803034748042</v>
      </c>
      <c r="BM406" s="47">
        <f>ABS(Table6[[#This Row],[ Red_11]]/Table6[[#This Row],[sales]])</f>
        <v>0.99887049481096846</v>
      </c>
      <c r="BN406" s="9">
        <f>'[1]12'!K$22+'[1]12'!K$28*Table6[[#This Row],[COMBINE LN LING]]+'[1]12'!K$23*Table6[[#This Row],[DL_DUM]]+'[1]12'!K$24*Table6[[#This Row],[CT_DUM]]+'[1]12'!K$25*Table6[[#This Row],[PA_DUM]]+'[1]12'!K$26*Table6[[#This Row],[NY_DUM]]+'[1]12'!K$27*Table6[[#This Row],[NJ_DUM]]</f>
        <v>8.3345691897255456</v>
      </c>
      <c r="BO406" s="9">
        <f>Table6[[#This Row],[sales]]-Table6[[#This Row],[ Pred_12]]</f>
        <v>7139.3190461329859</v>
      </c>
      <c r="BP406" s="47">
        <f>ABS(Table6[[#This Row],[ Red_12]]/Table6[[#This Row],[sales]])</f>
        <v>0.99883394332765951</v>
      </c>
      <c r="BQ406">
        <f>LN(G406+'2019 Totals and Calculations'!C$18)</f>
        <v>7.8929959889711254</v>
      </c>
      <c r="BR406">
        <f>LN(Table6[[#This Row],[PROF RADIO]]+'2019 Totals and Calculations'!D$18)</f>
        <v>6.0174603256546861</v>
      </c>
      <c r="BS406">
        <f>LN(Table6[[#This Row],[ONLINE LINGERING]]+'2019 Totals and Calculations'!E$18)</f>
        <v>5.3889190354298941</v>
      </c>
      <c r="BT406">
        <f>MONTH(Table6[[#This Row],[Date]])</f>
        <v>9</v>
      </c>
      <c r="BU406">
        <f t="shared" si="175"/>
        <v>0</v>
      </c>
      <c r="BV406">
        <f t="shared" si="176"/>
        <v>0</v>
      </c>
      <c r="BW406">
        <f t="shared" si="177"/>
        <v>0</v>
      </c>
      <c r="BX406">
        <f t="shared" si="178"/>
        <v>0</v>
      </c>
      <c r="BY406">
        <f t="shared" si="179"/>
        <v>0</v>
      </c>
      <c r="BZ406">
        <f t="shared" si="180"/>
        <v>0</v>
      </c>
      <c r="CA406">
        <f t="shared" si="181"/>
        <v>0</v>
      </c>
      <c r="CB406">
        <f t="shared" si="182"/>
        <v>0</v>
      </c>
      <c r="CC406">
        <f t="shared" si="183"/>
        <v>1</v>
      </c>
      <c r="CD406">
        <f t="shared" si="184"/>
        <v>0</v>
      </c>
      <c r="CE406">
        <f t="shared" si="185"/>
        <v>0</v>
      </c>
      <c r="CF406">
        <f t="shared" si="186"/>
        <v>0</v>
      </c>
      <c r="CG406">
        <f t="shared" si="187"/>
        <v>91</v>
      </c>
      <c r="CH40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8347.7045408492813</v>
      </c>
      <c r="CI406" s="79">
        <f>Table6[[#This Row],[sales]]-CH406</f>
        <v>-1200.0509255265697</v>
      </c>
      <c r="CJ406">
        <f>ABS(Table6[[#This Row],[sales]]-CH406)/Table6[[#This Row],[sales]]</f>
        <v>0.16789438746079866</v>
      </c>
      <c r="CK40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8484.504345303907</v>
      </c>
      <c r="CL406" s="79">
        <f>Table6[[#This Row],[sales]]-CK406</f>
        <v>-1336.8507299811954</v>
      </c>
      <c r="CM406">
        <f>ABS(Table6[[#This Row],[sales]]-CK406)/Table6[[#This Row],[sales]]</f>
        <v>0.18703350804735905</v>
      </c>
      <c r="CN40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6855.5758874462226</v>
      </c>
      <c r="CO406" s="79">
        <f>Table6[[#This Row],[sales]]-CN406</f>
        <v>292.07772787648901</v>
      </c>
      <c r="CP406">
        <f>ABS(Table6[[#This Row],[sales]]-CN406)/Table6[[#This Row],[sales]]</f>
        <v>4.0863441850392729E-2</v>
      </c>
      <c r="CQ40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7458.2096268854566</v>
      </c>
      <c r="CR406" s="79">
        <f>Table6[[#This Row],[sales]]-CQ406</f>
        <v>-310.55601156274497</v>
      </c>
      <c r="CS406">
        <f>ABS(Table6[[#This Row],[sales]]-CQ406)/Table6[[#This Row],[sales]]</f>
        <v>4.344866557285227E-2</v>
      </c>
    </row>
    <row r="407" spans="1:97" x14ac:dyDescent="0.2">
      <c r="A407">
        <v>406</v>
      </c>
      <c r="B407" t="s">
        <v>480</v>
      </c>
      <c r="C407" s="5">
        <v>43373</v>
      </c>
      <c r="D407" s="6">
        <v>2394.4534582337674</v>
      </c>
      <c r="E407" s="8">
        <f>YEAR(Table6[[#This Row],[Date]])</f>
        <v>2018</v>
      </c>
      <c r="F407" s="6">
        <f>Table6[[#This Row],[TV_State]]+Table6[[#This Row],[Radio_State]]+Table6[[#This Row],[Online]]</f>
        <v>2926.5542267301603</v>
      </c>
      <c r="G407" s="6">
        <f t="shared" si="162"/>
        <v>2340.3851543418291</v>
      </c>
      <c r="H407" s="6">
        <f>LN(Table6[[#This Row],[PROF TV LING]])</f>
        <v>7.7580707906799091</v>
      </c>
      <c r="I407" s="6">
        <f t="shared" si="163"/>
        <v>7.7809102826481666</v>
      </c>
      <c r="J407" s="6">
        <v>354.73384566426182</v>
      </c>
      <c r="K407" s="6">
        <f t="shared" si="168"/>
        <v>351.25606286363183</v>
      </c>
      <c r="L407" s="6">
        <f>0.5*J406+0.5*Table6[[#This Row],[Radio_State]]</f>
        <v>352.97773751740908</v>
      </c>
      <c r="M407" s="6">
        <f>LN(Table6[[#This Row],[RADIO LINGERING ]])</f>
        <v>5.8664049884215999</v>
      </c>
      <c r="N407" s="6">
        <f t="shared" si="164"/>
        <v>5.8713677777637283</v>
      </c>
      <c r="O407" s="6">
        <v>177.36692283213091</v>
      </c>
      <c r="P407" s="6">
        <f t="shared" si="165"/>
        <v>177.62099280038635</v>
      </c>
      <c r="Q407" s="6">
        <f>0.3*O406+0.7*Table6[[#This Row],[Online]]</f>
        <v>176.84009038807508</v>
      </c>
      <c r="R407" s="6">
        <f>LN(Table6[[#This Row],[ONLINE LINGERING]])</f>
        <v>5.17524588008704</v>
      </c>
      <c r="S407" s="6">
        <f t="shared" si="166"/>
        <v>5.1782205972037829</v>
      </c>
      <c r="T407" s="6">
        <v>7977.7275400898043</v>
      </c>
      <c r="U407" s="6">
        <f t="shared" si="167"/>
        <v>8.9844088804770408</v>
      </c>
      <c r="V407" s="8">
        <f>YEAR(Table6[[#This Row],[Date]])</f>
        <v>2018</v>
      </c>
      <c r="W407" s="8">
        <f>WEEKNUM(Table6[[#This Row],[Date]])</f>
        <v>40</v>
      </c>
      <c r="X407" t="s">
        <v>572</v>
      </c>
      <c r="Y407" s="9">
        <f>Table6[[#This Row],[LNTVLING]]+Table6[[#This Row],[LNRADIOLING]]+Table6[[#This Row],[LNONLINELING]]</f>
        <v>18.799721659188549</v>
      </c>
      <c r="Z407">
        <f t="shared" si="188"/>
        <v>1</v>
      </c>
      <c r="AA407">
        <f t="shared" si="169"/>
        <v>0</v>
      </c>
      <c r="AB407">
        <f t="shared" si="170"/>
        <v>0</v>
      </c>
      <c r="AC407">
        <f t="shared" si="171"/>
        <v>1</v>
      </c>
      <c r="AD407">
        <f t="shared" si="172"/>
        <v>0</v>
      </c>
      <c r="AE407">
        <f t="shared" si="173"/>
        <v>0</v>
      </c>
      <c r="AF407">
        <f t="shared" si="174"/>
        <v>0</v>
      </c>
      <c r="AG407" s="9">
        <f>'[1]1'!J$20+'[1]1'!J$21*Table6[[#This Row],[TV_State]]</f>
        <v>3684.5074786345931</v>
      </c>
      <c r="AH407" s="9">
        <f>Table6[[#This Row],[sales]]-Table6[[#This Row],[Pred_1]]</f>
        <v>4293.2200614552112</v>
      </c>
      <c r="AI407">
        <f>ABS(Table6[[#This Row],[Res_1]])/Table6[[#This Row],[sales]]</f>
        <v>0.5381507503083871</v>
      </c>
      <c r="AJ407" s="9">
        <f>'[1]2'!J$20+'[1]2'!J$21*Table6[[#This Row],[Radio_State]]</f>
        <v>3271.5828291176435</v>
      </c>
      <c r="AK407" s="9">
        <f>Table6[[#This Row],[sales]]-Table6[[#This Row],[ Pred_2 ]]</f>
        <v>4706.1447109721612</v>
      </c>
      <c r="AL407">
        <f>ABS(Table6[[#This Row],[ Res_2 ]])/Table6[[#This Row],[sales]]</f>
        <v>0.58991043343142113</v>
      </c>
      <c r="AM407" s="10">
        <f>'[1]3'!J$20+'[1]3'!J$21*Data!O407</f>
        <v>2825.4358540082339</v>
      </c>
      <c r="AN407" s="9">
        <f>Table6[[#This Row],[sales]]-Table6[[#This Row],[Pred_3]]</f>
        <v>5152.2916860815703</v>
      </c>
      <c r="AO407" s="9">
        <f>ABS(Table6[[#This Row],[Res_3]])/Table6[[#This Row],[sales]]</f>
        <v>0.64583450113960295</v>
      </c>
      <c r="AP407" s="9">
        <f>'[1]4'!L$21+'[1]4'!L$27*Table6[[#This Row],[TV_State]]+'[1]4'!L$22*Table6[[#This Row],[NJ_DUM]]+'[1]4'!L$23*Table6[[#This Row],[NY_DUM]]+'[1]4'!L$24*Table6[[#This Row],[PA_DUM]]+'[1]4'!L$25*Table6[[#This Row],[CT_DUM]]+'[1]4'!L$26*Table6[[#This Row],[DL_DUM]]</f>
        <v>766.00008226901241</v>
      </c>
      <c r="AQ407" s="9">
        <f>Table6[[#This Row],[sales]]-Table6[[#This Row],[Pred_4]]</f>
        <v>7211.7274578207916</v>
      </c>
      <c r="AR407">
        <f>ABS(Table6[[#This Row],[Res_4]]/Table6[[#This Row],[sales]])</f>
        <v>0.90398267195517812</v>
      </c>
      <c r="AS407" s="9">
        <f>'[1]5'!L$20+'[1]5'!L$26*Table6[[#This Row],[Radio_State]]+'[1]5'!L$21*Table6[[#This Row],[NJ_DUM]]+'[1]5'!L$22*Table6[[#This Row],[NY_DUM]]+'[1]5'!L$23*Table6[[#This Row],[PA_DUM]]+'[1]5'!L$24*Table6[[#This Row],[CT_DUM]]+'[1]5'!L$25*Table6[[#This Row],[DL_DUM]]</f>
        <v>821.28900538388268</v>
      </c>
      <c r="AT407" s="9">
        <f>Table6[[#This Row],[sales]]-Table6[[#This Row],[Pred_5]]</f>
        <v>7156.4385347059215</v>
      </c>
      <c r="AU407" s="9">
        <f>ABS(Table6[[#This Row],[Red_5]]/Table6[[#This Row],[sales]])</f>
        <v>0.89705226190582121</v>
      </c>
      <c r="AV407" s="9">
        <f>'[1]6'!L$20+'[1]6'!L$26*Table6[[#This Row],[Online]]+'[1]6'!L$21*Table6[[#This Row],[NJ_DUM]]+'[1]6'!L$22*Table6[[#This Row],[NY_DUM]]+'[1]6'!L$23*Table6[[#This Row],[PA_DUM]]+'[1]6'!L$24*Table6[[#This Row],[CT_DUM]]+'[1]6'!L$25*Table6[[#This Row],[DL_DUM]]</f>
        <v>765.9927331193187</v>
      </c>
      <c r="AW407" s="9">
        <f>Table6[[#This Row],[sales]]-Table6[[#This Row],[Pred_6]]</f>
        <v>7211.7348069704858</v>
      </c>
      <c r="AX407" s="9">
        <f>ABS(Table6[[#This Row],[Red_6]]/Table6[[#This Row],[sales]])</f>
        <v>0.90398359316358701</v>
      </c>
      <c r="AY407" s="9">
        <f>'[1]7'!L$21+'[1]7'!L$27*Table6[[#This Row],[LNTV]]+'[1]7'!L$22*Table6[[#This Row],[NJ_DUM]]+'[1]7'!L$23*Table6[[#This Row],[NY_DUM]]+'[1]7'!L$24*Table6[[#This Row],[PA_DUM]]+'[1]7'!L$25*Table6[[#This Row],[CT_DUM]]+'[1]7'!L$26*Table6[[#This Row],[DL_DUM]]</f>
        <v>6.0067963471057864</v>
      </c>
      <c r="AZ407" s="9">
        <f>Table6[[#This Row],[sales]]-Table6[[#This Row],[Pred_7]]</f>
        <v>7971.7207437426987</v>
      </c>
      <c r="BA407" s="9">
        <f>ABS(Table6[[#This Row],[Red_7]]/Table6[[#This Row],[sales]])</f>
        <v>0.99924705421225279</v>
      </c>
      <c r="BB407" s="9">
        <f>'[1]8'!O$22+'[1]8'!O$28*Table6[[#This Row],[LNRADIOLING]]+'[1]8'!O$23*Table6[[#This Row],[DL_DUM]]+'[1]8'!O$24*Table6[[#This Row],[CT_DUM]]+'[1]8'!O$25*Table6[[#This Row],[PA_DUM]]+'[1]8'!O$26*Table6[[#This Row],[NY_DUM]]+'[1]8'!O$27*Table6[[#This Row],[NJ_DUM]]</f>
        <v>8.3147008232328101</v>
      </c>
      <c r="BC407" s="9">
        <f>Table6[[#This Row],[sales]]-Table6[[#This Row],[Pred_8]]</f>
        <v>7969.4128392665716</v>
      </c>
      <c r="BD407" s="9">
        <f>ABS(Table6[[#This Row],[Red_8]]/Table6[[#This Row],[sales]])</f>
        <v>0.99895776074308762</v>
      </c>
      <c r="BE407" s="9">
        <f>'[1]9'!M$19+'[1]9'!M$21*Table6[[#This Row],[LNONLINE]]+'[1]9'!M$20*Table6[[#This Row],[DL_DUM]]+'[1]9'!M$22*Table6[[#This Row],[CT_DUM]]+'[1]9'!M$23*Table6[[#This Row],[PA_DUM]]+'[1]9'!M$24*Table6[[#This Row],[NY_DUM]]+'[1]9'!M$25*Table6[[#This Row],[NJ_DUM]]</f>
        <v>8.2297838598428932</v>
      </c>
      <c r="BF407" s="9">
        <f>Table6[[#This Row],[sales]]-Table6[[#This Row],[Pred_9]]</f>
        <v>7969.4977562299609</v>
      </c>
      <c r="BG407" s="9">
        <f>ABS(Table6[[#This Row],[Red_9]]/Table6[[#This Row],[sales]])</f>
        <v>0.9989684049977281</v>
      </c>
      <c r="BH407" s="9">
        <f>'[1]10'!P$22+'[1]10'!P$30*Table6[[#This Row],[LNTV]]+'[1]10'!P$29*Table6[[#This Row],[LNRADIOLING]]+'[1]10'!P$24*Table6[[#This Row],[LNONLINELING]]+'[1]10'!P$23*Table6[[#This Row],[DL_DUM]]+'[1]10'!P$25*Table6[[#This Row],[CT_DUM]]+'[1]10'!P$26*Table6[[#This Row],[PA_DUM]]+'[1]10'!P$27*Table6[[#This Row],[NY_DUM]]+'[1]10'!P$28*Table6[[#This Row],[NJ_DUM]]</f>
        <v>8.1527433782878624</v>
      </c>
      <c r="BI407" s="9">
        <f>Table6[[#This Row],[sales]]-Table6[[#This Row],[Pred_10]]</f>
        <v>7969.5747967115167</v>
      </c>
      <c r="BJ407" s="45">
        <f>ABS(Table6[[#This Row],[Red_10]]/Table6[[#This Row],[sales]])</f>
        <v>0.99897806194341454</v>
      </c>
      <c r="BK407" s="9">
        <f>'[1]11'!P$32+'[1]11'!P$40*Table6[[#This Row],[LNONLINELING]]+'[1]11'!P$39*Table6[[#This Row],[LNRADIOLING]]+'[1]11'!P$38*Table6[[#This Row],[LNTVLING]]+'[1]11'!P$33*Table6[[#This Row],[DL_DUM]]+'[1]11'!P$34*Table6[[#This Row],[CT_DUM]]+'[1]11'!P$35*Table6[[#This Row],[PA_DUM]]+'[1]11'!P$36*Table6[[#This Row],[NY_DUM]]+'[1]11'!P$37*Table6[[#This Row],[NJ_DUM]]</f>
        <v>8.0744372455787286</v>
      </c>
      <c r="BL407" s="9">
        <f>Table6[[#This Row],[sales]]-Table6[[#This Row],[ Pred_11]]</f>
        <v>7969.6531028442259</v>
      </c>
      <c r="BM407" s="47">
        <f>ABS(Table6[[#This Row],[ Red_11]]/Table6[[#This Row],[sales]])</f>
        <v>0.99898787753718055</v>
      </c>
      <c r="BN407" s="9">
        <f>'[1]12'!K$22+'[1]12'!K$28*Table6[[#This Row],[COMBINE LN LING]]+'[1]12'!K$23*Table6[[#This Row],[DL_DUM]]+'[1]12'!K$24*Table6[[#This Row],[CT_DUM]]+'[1]12'!K$25*Table6[[#This Row],[PA_DUM]]+'[1]12'!K$26*Table6[[#This Row],[NY_DUM]]+'[1]12'!K$27*Table6[[#This Row],[NJ_DUM]]</f>
        <v>8.3374419261323247</v>
      </c>
      <c r="BO407" s="9">
        <f>Table6[[#This Row],[sales]]-Table6[[#This Row],[ Pred_12]]</f>
        <v>7969.3900981636716</v>
      </c>
      <c r="BP407" s="47">
        <f>ABS(Table6[[#This Row],[ Red_12]]/Table6[[#This Row],[sales]])</f>
        <v>0.99895491016906313</v>
      </c>
      <c r="BQ407">
        <f>LN(G407+'2019 Totals and Calculations'!C$18)</f>
        <v>7.9016100806207099</v>
      </c>
      <c r="BR407">
        <f>LN(Table6[[#This Row],[PROF RADIO]]+'2019 Totals and Calculations'!D$18)</f>
        <v>6.0258959954362874</v>
      </c>
      <c r="BS407">
        <f>LN(Table6[[#This Row],[ONLINE LINGERING]]+'2019 Totals and Calculations'!E$18)</f>
        <v>5.3968833969787129</v>
      </c>
      <c r="BT407">
        <f>MONTH(Table6[[#This Row],[Date]])</f>
        <v>9</v>
      </c>
      <c r="BU407">
        <f t="shared" si="175"/>
        <v>0</v>
      </c>
      <c r="BV407">
        <f t="shared" si="176"/>
        <v>0</v>
      </c>
      <c r="BW407">
        <f t="shared" si="177"/>
        <v>0</v>
      </c>
      <c r="BX407">
        <f t="shared" si="178"/>
        <v>0</v>
      </c>
      <c r="BY407">
        <f t="shared" si="179"/>
        <v>0</v>
      </c>
      <c r="BZ407">
        <f t="shared" si="180"/>
        <v>0</v>
      </c>
      <c r="CA407">
        <f t="shared" si="181"/>
        <v>0</v>
      </c>
      <c r="CB407">
        <f t="shared" si="182"/>
        <v>0</v>
      </c>
      <c r="CC407">
        <f t="shared" si="183"/>
        <v>1</v>
      </c>
      <c r="CD407">
        <f t="shared" si="184"/>
        <v>0</v>
      </c>
      <c r="CE407">
        <f t="shared" si="185"/>
        <v>0</v>
      </c>
      <c r="CF407">
        <f t="shared" si="186"/>
        <v>0</v>
      </c>
      <c r="CG407">
        <f t="shared" si="187"/>
        <v>92</v>
      </c>
      <c r="CH40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8391.8190892004568</v>
      </c>
      <c r="CI407" s="79">
        <f>Table6[[#This Row],[sales]]-CH407</f>
        <v>-414.09154911065252</v>
      </c>
      <c r="CJ407">
        <f>ABS(Table6[[#This Row],[sales]]-CH407)/Table6[[#This Row],[sales]]</f>
        <v>5.1905952795423635E-2</v>
      </c>
      <c r="CK40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8525.7706967932336</v>
      </c>
      <c r="CL407" s="79">
        <f>Table6[[#This Row],[sales]]-CK407</f>
        <v>-548.0431567034293</v>
      </c>
      <c r="CM407">
        <f>ABS(Table6[[#This Row],[sales]]-CK407)/Table6[[#This Row],[sales]]</f>
        <v>6.8696650010845073E-2</v>
      </c>
      <c r="CN40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6889.6286709295455</v>
      </c>
      <c r="CO407" s="79">
        <f>Table6[[#This Row],[sales]]-CN407</f>
        <v>1088.0988691602588</v>
      </c>
      <c r="CP407">
        <f>ABS(Table6[[#This Row],[sales]]-CN407)/Table6[[#This Row],[sales]]</f>
        <v>0.13639208204245218</v>
      </c>
      <c r="CQ40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7511.2844827410281</v>
      </c>
      <c r="CR407" s="79">
        <f>Table6[[#This Row],[sales]]-CQ407</f>
        <v>466.44305734877616</v>
      </c>
      <c r="CS407">
        <f>ABS(Table6[[#This Row],[sales]]-CQ407)/Table6[[#This Row],[sales]]</f>
        <v>5.8468160889777077E-2</v>
      </c>
    </row>
    <row r="408" spans="1:97" x14ac:dyDescent="0.2">
      <c r="A408">
        <v>407</v>
      </c>
      <c r="B408" t="s">
        <v>480</v>
      </c>
      <c r="C408" s="5">
        <v>43380</v>
      </c>
      <c r="D408" s="6">
        <v>2418.3979928161052</v>
      </c>
      <c r="E408" s="8">
        <f>YEAR(Table6[[#This Row],[Date]])</f>
        <v>2018</v>
      </c>
      <c r="F408" s="6">
        <f>Table6[[#This Row],[TV_State]]+Table6[[#This Row],[Radio_State]]+Table6[[#This Row],[Online]]</f>
        <v>2955.8197689974618</v>
      </c>
      <c r="G408" s="6">
        <f t="shared" si="162"/>
        <v>2363.7890058841117</v>
      </c>
      <c r="H408" s="6">
        <f>LN(Table6[[#This Row],[PROF TV LING]])</f>
        <v>7.7680211215325965</v>
      </c>
      <c r="I408" s="6">
        <f t="shared" si="163"/>
        <v>7.7908606135013354</v>
      </c>
      <c r="J408" s="6">
        <v>358.28118412090441</v>
      </c>
      <c r="K408" s="6">
        <f t="shared" si="168"/>
        <v>354.76862349226815</v>
      </c>
      <c r="L408" s="6">
        <f>0.5*J407+0.5*Table6[[#This Row],[Radio_State]]</f>
        <v>356.50751489258312</v>
      </c>
      <c r="M408" s="6">
        <f>LN(Table6[[#This Row],[RADIO LINGERING ]])</f>
        <v>5.8763553192747677</v>
      </c>
      <c r="N408" s="6">
        <f t="shared" si="164"/>
        <v>5.8813181086168962</v>
      </c>
      <c r="O408" s="6">
        <v>179.14059206045221</v>
      </c>
      <c r="P408" s="6">
        <f t="shared" si="165"/>
        <v>178.68471228243243</v>
      </c>
      <c r="Q408" s="6">
        <f>0.3*O407+0.7*Table6[[#This Row],[Online]]</f>
        <v>178.6084912919558</v>
      </c>
      <c r="R408" s="6">
        <f>LN(Table6[[#This Row],[ONLINE LINGERING]])</f>
        <v>5.1851962109402079</v>
      </c>
      <c r="S408" s="6">
        <f t="shared" si="166"/>
        <v>5.1881709280569508</v>
      </c>
      <c r="T408" s="6">
        <v>2956.6119077173612</v>
      </c>
      <c r="U408" s="6">
        <f t="shared" si="167"/>
        <v>7.9917992659625527</v>
      </c>
      <c r="V408" s="8">
        <f>YEAR(Table6[[#This Row],[Date]])</f>
        <v>2018</v>
      </c>
      <c r="W408" s="8">
        <f>WEEKNUM(Table6[[#This Row],[Date]])</f>
        <v>41</v>
      </c>
      <c r="X408" t="s">
        <v>573</v>
      </c>
      <c r="Y408" s="9">
        <f>Table6[[#This Row],[LNTVLING]]+Table6[[#This Row],[LNRADIOLING]]+Table6[[#This Row],[LNONLINELING]]</f>
        <v>18.829572651747572</v>
      </c>
      <c r="Z408">
        <f t="shared" si="188"/>
        <v>1</v>
      </c>
      <c r="AA408">
        <f t="shared" si="169"/>
        <v>0</v>
      </c>
      <c r="AB408">
        <f t="shared" si="170"/>
        <v>0</v>
      </c>
      <c r="AC408">
        <f t="shared" si="171"/>
        <v>1</v>
      </c>
      <c r="AD408">
        <f t="shared" si="172"/>
        <v>0</v>
      </c>
      <c r="AE408">
        <f t="shared" si="173"/>
        <v>0</v>
      </c>
      <c r="AF408">
        <f t="shared" si="174"/>
        <v>0</v>
      </c>
      <c r="AG408" s="9">
        <f>'[1]1'!J$20+'[1]1'!J$21*Table6[[#This Row],[TV_State]]</f>
        <v>3708.0552279663762</v>
      </c>
      <c r="AH408" s="9">
        <f>Table6[[#This Row],[sales]]-Table6[[#This Row],[Pred_1]]</f>
        <v>-751.44332024901496</v>
      </c>
      <c r="AI408">
        <f>ABS(Table6[[#This Row],[Res_1]])/Table6[[#This Row],[sales]]</f>
        <v>0.25415690110954176</v>
      </c>
      <c r="AJ408" s="9">
        <f>'[1]2'!J$20+'[1]2'!J$21*Table6[[#This Row],[Radio_State]]</f>
        <v>3287.1558393688447</v>
      </c>
      <c r="AK408" s="9">
        <f>Table6[[#This Row],[sales]]-Table6[[#This Row],[ Pred_2 ]]</f>
        <v>-330.54393165148349</v>
      </c>
      <c r="AL408">
        <f>ABS(Table6[[#This Row],[ Res_2 ]])/Table6[[#This Row],[sales]]</f>
        <v>0.11179821429680922</v>
      </c>
      <c r="AM408" s="10">
        <f>'[1]3'!J$20+'[1]3'!J$21*Data!O408</f>
        <v>2835.6829107310678</v>
      </c>
      <c r="AN408" s="9">
        <f>Table6[[#This Row],[sales]]-Table6[[#This Row],[Pred_3]]</f>
        <v>120.92899698629344</v>
      </c>
      <c r="AO408" s="9">
        <f>ABS(Table6[[#This Row],[Res_3]])/Table6[[#This Row],[sales]]</f>
        <v>4.0901207449866535E-2</v>
      </c>
      <c r="AP408" s="9">
        <f>'[1]4'!L$21+'[1]4'!L$27*Table6[[#This Row],[TV_State]]+'[1]4'!L$22*Table6[[#This Row],[NJ_DUM]]+'[1]4'!L$23*Table6[[#This Row],[NY_DUM]]+'[1]4'!L$24*Table6[[#This Row],[PA_DUM]]+'[1]4'!L$25*Table6[[#This Row],[CT_DUM]]+'[1]4'!L$26*Table6[[#This Row],[DL_DUM]]</f>
        <v>771.28178314824424</v>
      </c>
      <c r="AQ408" s="9">
        <f>Table6[[#This Row],[sales]]-Table6[[#This Row],[Pred_4]]</f>
        <v>2185.3301245691168</v>
      </c>
      <c r="AR408">
        <f>ABS(Table6[[#This Row],[Res_4]]/Table6[[#This Row],[sales]])</f>
        <v>0.73913323519565033</v>
      </c>
      <c r="AS408" s="9">
        <f>'[1]5'!L$20+'[1]5'!L$26*Table6[[#This Row],[Radio_State]]+'[1]5'!L$21*Table6[[#This Row],[NJ_DUM]]+'[1]5'!L$22*Table6[[#This Row],[NY_DUM]]+'[1]5'!L$23*Table6[[#This Row],[PA_DUM]]+'[1]5'!L$24*Table6[[#This Row],[CT_DUM]]+'[1]5'!L$25*Table6[[#This Row],[DL_DUM]]</f>
        <v>827.53798015445102</v>
      </c>
      <c r="AT408" s="9">
        <f>Table6[[#This Row],[sales]]-Table6[[#This Row],[Pred_5]]</f>
        <v>2129.0739275629103</v>
      </c>
      <c r="AU408" s="9">
        <f>ABS(Table6[[#This Row],[Red_5]]/Table6[[#This Row],[sales]])</f>
        <v>0.7201059841521954</v>
      </c>
      <c r="AV408" s="9">
        <f>'[1]6'!L$20+'[1]6'!L$26*Table6[[#This Row],[Online]]+'[1]6'!L$21*Table6[[#This Row],[NJ_DUM]]+'[1]6'!L$22*Table6[[#This Row],[NY_DUM]]+'[1]6'!L$23*Table6[[#This Row],[PA_DUM]]+'[1]6'!L$24*Table6[[#This Row],[CT_DUM]]+'[1]6'!L$25*Table6[[#This Row],[DL_DUM]]</f>
        <v>773.71219846237636</v>
      </c>
      <c r="AW408" s="9">
        <f>Table6[[#This Row],[sales]]-Table6[[#This Row],[Pred_6]]</f>
        <v>2182.8997092549848</v>
      </c>
      <c r="AX408" s="9">
        <f>ABS(Table6[[#This Row],[Red_6]]/Table6[[#This Row],[sales]])</f>
        <v>0.73831120802739469</v>
      </c>
      <c r="AY408" s="9">
        <f>'[1]7'!L$21+'[1]7'!L$27*Table6[[#This Row],[LNTV]]+'[1]7'!L$22*Table6[[#This Row],[NJ_DUM]]+'[1]7'!L$23*Table6[[#This Row],[NY_DUM]]+'[1]7'!L$24*Table6[[#This Row],[PA_DUM]]+'[1]7'!L$25*Table6[[#This Row],[CT_DUM]]+'[1]7'!L$26*Table6[[#This Row],[DL_DUM]]</f>
        <v>6.0078976943957869</v>
      </c>
      <c r="AZ408" s="9">
        <f>Table6[[#This Row],[sales]]-Table6[[#This Row],[Pred_7]]</f>
        <v>2950.6040100229652</v>
      </c>
      <c r="BA408" s="9">
        <f>ABS(Table6[[#This Row],[Red_7]]/Table6[[#This Row],[sales]])</f>
        <v>0.99796797892928923</v>
      </c>
      <c r="BB408" s="9">
        <f>'[1]8'!O$22+'[1]8'!O$28*Table6[[#This Row],[LNRADIOLING]]+'[1]8'!O$23*Table6[[#This Row],[DL_DUM]]+'[1]8'!O$24*Table6[[#This Row],[CT_DUM]]+'[1]8'!O$25*Table6[[#This Row],[PA_DUM]]+'[1]8'!O$26*Table6[[#This Row],[NY_DUM]]+'[1]8'!O$27*Table6[[#This Row],[NJ_DUM]]</f>
        <v>8.3154106892365878</v>
      </c>
      <c r="BC408" s="9">
        <f>Table6[[#This Row],[sales]]-Table6[[#This Row],[Pred_8]]</f>
        <v>2948.2964970281246</v>
      </c>
      <c r="BD408" s="9">
        <f>ABS(Table6[[#This Row],[Red_8]]/Table6[[#This Row],[sales]])</f>
        <v>0.99718752039537839</v>
      </c>
      <c r="BE408" s="9">
        <f>'[1]9'!M$19+'[1]9'!M$21*Table6[[#This Row],[LNONLINE]]+'[1]9'!M$20*Table6[[#This Row],[DL_DUM]]+'[1]9'!M$22*Table6[[#This Row],[CT_DUM]]+'[1]9'!M$23*Table6[[#This Row],[PA_DUM]]+'[1]9'!M$24*Table6[[#This Row],[NY_DUM]]+'[1]9'!M$25*Table6[[#This Row],[NJ_DUM]]</f>
        <v>8.2329343081742259</v>
      </c>
      <c r="BF408" s="9">
        <f>Table6[[#This Row],[sales]]-Table6[[#This Row],[Pred_9]]</f>
        <v>2948.378973409187</v>
      </c>
      <c r="BG408" s="9">
        <f>ABS(Table6[[#This Row],[Red_9]]/Table6[[#This Row],[sales]])</f>
        <v>0.99721541596762009</v>
      </c>
      <c r="BH408" s="9">
        <f>'[1]10'!P$22+'[1]10'!P$30*Table6[[#This Row],[LNTV]]+'[1]10'!P$29*Table6[[#This Row],[LNRADIOLING]]+'[1]10'!P$24*Table6[[#This Row],[LNONLINELING]]+'[1]10'!P$23*Table6[[#This Row],[DL_DUM]]+'[1]10'!P$25*Table6[[#This Row],[CT_DUM]]+'[1]10'!P$26*Table6[[#This Row],[PA_DUM]]+'[1]10'!P$27*Table6[[#This Row],[NY_DUM]]+'[1]10'!P$28*Table6[[#This Row],[NJ_DUM]]</f>
        <v>8.1545544615640821</v>
      </c>
      <c r="BI408" s="9">
        <f>Table6[[#This Row],[sales]]-Table6[[#This Row],[Pred_10]]</f>
        <v>2948.457353255797</v>
      </c>
      <c r="BJ408" s="45">
        <f>ABS(Table6[[#This Row],[Red_10]]/Table6[[#This Row],[sales]])</f>
        <v>0.99724192598958317</v>
      </c>
      <c r="BK408" s="9">
        <f>'[1]11'!P$32+'[1]11'!P$40*Table6[[#This Row],[LNONLINELING]]+'[1]11'!P$39*Table6[[#This Row],[LNRADIOLING]]+'[1]11'!P$38*Table6[[#This Row],[LNTVLING]]+'[1]11'!P$33*Table6[[#This Row],[DL_DUM]]+'[1]11'!P$34*Table6[[#This Row],[CT_DUM]]+'[1]11'!P$35*Table6[[#This Row],[PA_DUM]]+'[1]11'!P$36*Table6[[#This Row],[NY_DUM]]+'[1]11'!P$37*Table6[[#This Row],[NJ_DUM]]</f>
        <v>8.0755626432496079</v>
      </c>
      <c r="BL408" s="9">
        <f>Table6[[#This Row],[sales]]-Table6[[#This Row],[ Pred_11]]</f>
        <v>2948.5363450741115</v>
      </c>
      <c r="BM408" s="47">
        <f>ABS(Table6[[#This Row],[ Red_11]]/Table6[[#This Row],[sales]])</f>
        <v>0.99726864299566309</v>
      </c>
      <c r="BN408" s="9">
        <f>'[1]12'!K$22+'[1]12'!K$28*Table6[[#This Row],[COMBINE LN LING]]+'[1]12'!K$23*Table6[[#This Row],[DL_DUM]]+'[1]12'!K$24*Table6[[#This Row],[CT_DUM]]+'[1]12'!K$25*Table6[[#This Row],[PA_DUM]]+'[1]12'!K$26*Table6[[#This Row],[NY_DUM]]+'[1]12'!K$27*Table6[[#This Row],[NJ_DUM]]</f>
        <v>8.3403146625391251</v>
      </c>
      <c r="BO408" s="9">
        <f>Table6[[#This Row],[sales]]-Table6[[#This Row],[ Pred_12]]</f>
        <v>2948.271593054822</v>
      </c>
      <c r="BP408" s="47">
        <f>ABS(Table6[[#This Row],[ Red_12]]/Table6[[#This Row],[sales]])</f>
        <v>0.99717909724953446</v>
      </c>
      <c r="BQ408">
        <f>LN(G408+'2019 Totals and Calculations'!C$18)</f>
        <v>7.9102356409182901</v>
      </c>
      <c r="BR408">
        <f>LN(Table6[[#This Row],[PROF RADIO]]+'2019 Totals and Calculations'!D$18)</f>
        <v>6.0343443982173515</v>
      </c>
      <c r="BS408">
        <f>LN(Table6[[#This Row],[ONLINE LINGERING]]+'2019 Totals and Calculations'!E$18)</f>
        <v>5.4048635282155715</v>
      </c>
      <c r="BT408">
        <f>MONTH(Table6[[#This Row],[Date]])</f>
        <v>10</v>
      </c>
      <c r="BU408">
        <f t="shared" si="175"/>
        <v>0</v>
      </c>
      <c r="BV408">
        <f t="shared" si="176"/>
        <v>0</v>
      </c>
      <c r="BW408">
        <f t="shared" si="177"/>
        <v>0</v>
      </c>
      <c r="BX408">
        <f t="shared" si="178"/>
        <v>0</v>
      </c>
      <c r="BY408">
        <f t="shared" si="179"/>
        <v>0</v>
      </c>
      <c r="BZ408">
        <f t="shared" si="180"/>
        <v>0</v>
      </c>
      <c r="CA408">
        <f t="shared" si="181"/>
        <v>0</v>
      </c>
      <c r="CB408">
        <f t="shared" si="182"/>
        <v>0</v>
      </c>
      <c r="CC408">
        <f t="shared" si="183"/>
        <v>0</v>
      </c>
      <c r="CD408">
        <f t="shared" si="184"/>
        <v>1</v>
      </c>
      <c r="CE408">
        <f t="shared" si="185"/>
        <v>0</v>
      </c>
      <c r="CF408">
        <f t="shared" si="186"/>
        <v>0</v>
      </c>
      <c r="CG408">
        <f t="shared" si="187"/>
        <v>93</v>
      </c>
      <c r="CH40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2892.3373453736972</v>
      </c>
      <c r="CI408" s="79">
        <f>Table6[[#This Row],[sales]]-CH408</f>
        <v>64.274562343664002</v>
      </c>
      <c r="CJ408">
        <f>ABS(Table6[[#This Row],[sales]]-CH408)/Table6[[#This Row],[sales]]</f>
        <v>2.1739262490249146E-2</v>
      </c>
      <c r="CK40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2864.1782221989197</v>
      </c>
      <c r="CL408" s="79">
        <f>Table6[[#This Row],[sales]]-CK408</f>
        <v>92.433685518441507</v>
      </c>
      <c r="CM408">
        <f>ABS(Table6[[#This Row],[sales]]-CK408)/Table6[[#This Row],[sales]]</f>
        <v>3.1263381330897948E-2</v>
      </c>
      <c r="CN40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2498.8817668484371</v>
      </c>
      <c r="CO408" s="79">
        <f>Table6[[#This Row],[sales]]-CN408</f>
        <v>457.73014086892408</v>
      </c>
      <c r="CP408">
        <f>ABS(Table6[[#This Row],[sales]]-CN408)/Table6[[#This Row],[sales]]</f>
        <v>0.15481576722130994</v>
      </c>
      <c r="CQ40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2671.3877151834317</v>
      </c>
      <c r="CR408" s="79">
        <f>Table6[[#This Row],[sales]]-CQ408</f>
        <v>285.22419253392945</v>
      </c>
      <c r="CS408">
        <f>ABS(Table6[[#This Row],[sales]]-CQ408)/Table6[[#This Row],[sales]]</f>
        <v>9.6469946491602787E-2</v>
      </c>
    </row>
    <row r="409" spans="1:97" x14ac:dyDescent="0.2">
      <c r="A409">
        <v>408</v>
      </c>
      <c r="B409" t="s">
        <v>480</v>
      </c>
      <c r="C409" s="5">
        <v>43387</v>
      </c>
      <c r="D409" s="6">
        <v>2442.5819727442658</v>
      </c>
      <c r="E409" s="8">
        <f>YEAR(Table6[[#This Row],[Date]])</f>
        <v>2018</v>
      </c>
      <c r="F409" s="6">
        <f>Table6[[#This Row],[TV_State]]+Table6[[#This Row],[Radio_State]]+Table6[[#This Row],[Online]]</f>
        <v>2985.3779666874361</v>
      </c>
      <c r="G409" s="6">
        <f t="shared" si="162"/>
        <v>2387.4268959421579</v>
      </c>
      <c r="H409" s="6">
        <f>LN(Table6[[#This Row],[PROF TV LING]])</f>
        <v>7.7779714523854322</v>
      </c>
      <c r="I409" s="6">
        <f t="shared" si="163"/>
        <v>7.8008109443545033</v>
      </c>
      <c r="J409" s="6">
        <v>361.86399596211351</v>
      </c>
      <c r="K409" s="6">
        <f t="shared" si="168"/>
        <v>358.31630972719086</v>
      </c>
      <c r="L409" s="6">
        <f>0.5*J408+0.5*Table6[[#This Row],[Radio_State]]</f>
        <v>360.07259004150899</v>
      </c>
      <c r="M409" s="6">
        <f>LN(Table6[[#This Row],[RADIO LINGERING ]])</f>
        <v>5.8863056501279356</v>
      </c>
      <c r="N409" s="6">
        <f t="shared" si="164"/>
        <v>5.891268439470065</v>
      </c>
      <c r="O409" s="6">
        <v>180.93199798105675</v>
      </c>
      <c r="P409" s="6">
        <f t="shared" si="165"/>
        <v>180.25781227146945</v>
      </c>
      <c r="Q409" s="6">
        <f>0.3*O408+0.7*Table6[[#This Row],[Online]]</f>
        <v>180.39457620487539</v>
      </c>
      <c r="R409" s="6">
        <f>LN(Table6[[#This Row],[ONLINE LINGERING]])</f>
        <v>5.1951465417933766</v>
      </c>
      <c r="S409" s="6">
        <f t="shared" si="166"/>
        <v>5.1981212589101196</v>
      </c>
      <c r="T409" s="6">
        <v>2454.8288352913182</v>
      </c>
      <c r="U409" s="6">
        <f t="shared" si="167"/>
        <v>7.8058123169390754</v>
      </c>
      <c r="V409" s="8">
        <f>YEAR(Table6[[#This Row],[Date]])</f>
        <v>2018</v>
      </c>
      <c r="W409" s="8">
        <f>WEEKNUM(Table6[[#This Row],[Date]])</f>
        <v>42</v>
      </c>
      <c r="X409" t="s">
        <v>574</v>
      </c>
      <c r="Y409" s="9">
        <f>Table6[[#This Row],[LNTVLING]]+Table6[[#This Row],[LNRADIOLING]]+Table6[[#This Row],[LNONLINELING]]</f>
        <v>18.859423644306744</v>
      </c>
      <c r="Z409">
        <f t="shared" si="188"/>
        <v>1</v>
      </c>
      <c r="AA409">
        <f t="shared" si="169"/>
        <v>0</v>
      </c>
      <c r="AB409">
        <f t="shared" si="170"/>
        <v>0</v>
      </c>
      <c r="AC409">
        <f t="shared" si="171"/>
        <v>1</v>
      </c>
      <c r="AD409">
        <f t="shared" si="172"/>
        <v>0</v>
      </c>
      <c r="AE409">
        <f t="shared" si="173"/>
        <v>0</v>
      </c>
      <c r="AF409">
        <f t="shared" si="174"/>
        <v>0</v>
      </c>
      <c r="AG409" s="9">
        <f>'[1]1'!J$20+'[1]1'!J$21*Table6[[#This Row],[TV_State]]</f>
        <v>3731.8384547914757</v>
      </c>
      <c r="AH409" s="9">
        <f>Table6[[#This Row],[sales]]-Table6[[#This Row],[Pred_1]]</f>
        <v>-1277.0096195001574</v>
      </c>
      <c r="AI409">
        <f>ABS(Table6[[#This Row],[Res_1]])/Table6[[#This Row],[sales]]</f>
        <v>0.52020312012858227</v>
      </c>
      <c r="AJ409" s="9">
        <f>'[1]2'!J$20+'[1]2'!J$21*Table6[[#This Row],[Radio_State]]</f>
        <v>3302.8845797225586</v>
      </c>
      <c r="AK409" s="9">
        <f>Table6[[#This Row],[sales]]-Table6[[#This Row],[ Pred_2 ]]</f>
        <v>-848.05574443124033</v>
      </c>
      <c r="AL409">
        <f>ABS(Table6[[#This Row],[ Res_2 ]])/Table6[[#This Row],[sales]]</f>
        <v>0.34546430783252563</v>
      </c>
      <c r="AM409" s="10">
        <f>'[1]3'!J$20+'[1]3'!J$21*Data!O409</f>
        <v>2846.0324380211296</v>
      </c>
      <c r="AN409" s="9">
        <f>Table6[[#This Row],[sales]]-Table6[[#This Row],[Pred_3]]</f>
        <v>-391.20360272981134</v>
      </c>
      <c r="AO409" s="9">
        <f>ABS(Table6[[#This Row],[Res_3]])/Table6[[#This Row],[sales]]</f>
        <v>0.159360847121297</v>
      </c>
      <c r="AP409" s="9">
        <f>'[1]4'!L$21+'[1]4'!L$27*Table6[[#This Row],[TV_State]]+'[1]4'!L$22*Table6[[#This Row],[NJ_DUM]]+'[1]4'!L$23*Table6[[#This Row],[NY_DUM]]+'[1]4'!L$24*Table6[[#This Row],[PA_DUM]]+'[1]4'!L$25*Table6[[#This Row],[CT_DUM]]+'[1]4'!L$26*Table6[[#This Row],[DL_DUM]]</f>
        <v>776.6163010362684</v>
      </c>
      <c r="AQ409" s="9">
        <f>Table6[[#This Row],[sales]]-Table6[[#This Row],[Pred_4]]</f>
        <v>1678.2125342550498</v>
      </c>
      <c r="AR409">
        <f>ABS(Table6[[#This Row],[Res_4]]/Table6[[#This Row],[sales]])</f>
        <v>0.6836372907669116</v>
      </c>
      <c r="AS409" s="9">
        <f>'[1]5'!L$20+'[1]5'!L$26*Table6[[#This Row],[Radio_State]]+'[1]5'!L$21*Table6[[#This Row],[NJ_DUM]]+'[1]5'!L$22*Table6[[#This Row],[NY_DUM]]+'[1]5'!L$23*Table6[[#This Row],[PA_DUM]]+'[1]5'!L$24*Table6[[#This Row],[CT_DUM]]+'[1]5'!L$25*Table6[[#This Row],[DL_DUM]]</f>
        <v>833.8494446727251</v>
      </c>
      <c r="AT409" s="9">
        <f>Table6[[#This Row],[sales]]-Table6[[#This Row],[Pred_5]]</f>
        <v>1620.9793906185932</v>
      </c>
      <c r="AU409" s="9">
        <f>ABS(Table6[[#This Row],[Red_5]]/Table6[[#This Row],[sales]])</f>
        <v>0.66032277579395027</v>
      </c>
      <c r="AV409" s="9">
        <f>'[1]6'!L$20+'[1]6'!L$26*Table6[[#This Row],[Online]]+'[1]6'!L$21*Table6[[#This Row],[NJ_DUM]]+'[1]6'!L$22*Table6[[#This Row],[NY_DUM]]+'[1]6'!L$23*Table6[[#This Row],[PA_DUM]]+'[1]6'!L$24*Table6[[#This Row],[CT_DUM]]+'[1]6'!L$25*Table6[[#This Row],[DL_DUM]]</f>
        <v>781.50885845886489</v>
      </c>
      <c r="AW409" s="9">
        <f>Table6[[#This Row],[sales]]-Table6[[#This Row],[Pred_6]]</f>
        <v>1673.3199768324534</v>
      </c>
      <c r="AX409" s="9">
        <f>ABS(Table6[[#This Row],[Red_6]]/Table6[[#This Row],[sales]])</f>
        <v>0.68164425673037932</v>
      </c>
      <c r="AY409" s="9">
        <f>'[1]7'!L$21+'[1]7'!L$27*Table6[[#This Row],[LNTV]]+'[1]7'!L$22*Table6[[#This Row],[NJ_DUM]]+'[1]7'!L$23*Table6[[#This Row],[NY_DUM]]+'[1]7'!L$24*Table6[[#This Row],[PA_DUM]]+'[1]7'!L$25*Table6[[#This Row],[CT_DUM]]+'[1]7'!L$26*Table6[[#This Row],[DL_DUM]]</f>
        <v>6.0089990416857875</v>
      </c>
      <c r="AZ409" s="9">
        <f>Table6[[#This Row],[sales]]-Table6[[#This Row],[Pred_7]]</f>
        <v>2448.8198362496323</v>
      </c>
      <c r="BA409" s="9">
        <f>ABS(Table6[[#This Row],[Red_7]]/Table6[[#This Row],[sales]])</f>
        <v>0.99755217188453271</v>
      </c>
      <c r="BB409" s="9">
        <f>'[1]8'!O$22+'[1]8'!O$28*Table6[[#This Row],[LNRADIOLING]]+'[1]8'!O$23*Table6[[#This Row],[DL_DUM]]+'[1]8'!O$24*Table6[[#This Row],[CT_DUM]]+'[1]8'!O$25*Table6[[#This Row],[PA_DUM]]+'[1]8'!O$26*Table6[[#This Row],[NY_DUM]]+'[1]8'!O$27*Table6[[#This Row],[NJ_DUM]]</f>
        <v>8.3161205552403636</v>
      </c>
      <c r="BC409" s="9">
        <f>Table6[[#This Row],[sales]]-Table6[[#This Row],[Pred_8]]</f>
        <v>2446.5127147360777</v>
      </c>
      <c r="BD409" s="9">
        <f>ABS(Table6[[#This Row],[Red_8]]/Table6[[#This Row],[sales]])</f>
        <v>0.99661234199481219</v>
      </c>
      <c r="BE409" s="9">
        <f>'[1]9'!M$19+'[1]9'!M$21*Table6[[#This Row],[LNONLINE]]+'[1]9'!M$20*Table6[[#This Row],[DL_DUM]]+'[1]9'!M$22*Table6[[#This Row],[CT_DUM]]+'[1]9'!M$23*Table6[[#This Row],[PA_DUM]]+'[1]9'!M$24*Table6[[#This Row],[NY_DUM]]+'[1]9'!M$25*Table6[[#This Row],[NJ_DUM]]</f>
        <v>8.2360847565055586</v>
      </c>
      <c r="BF409" s="9">
        <f>Table6[[#This Row],[sales]]-Table6[[#This Row],[Pred_9]]</f>
        <v>2446.5927505348127</v>
      </c>
      <c r="BG409" s="9">
        <f>ABS(Table6[[#This Row],[Red_9]]/Table6[[#This Row],[sales]])</f>
        <v>0.99664494540796444</v>
      </c>
      <c r="BH409" s="9">
        <f>'[1]10'!P$22+'[1]10'!P$30*Table6[[#This Row],[LNTV]]+'[1]10'!P$29*Table6[[#This Row],[LNRADIOLING]]+'[1]10'!P$24*Table6[[#This Row],[LNONLINELING]]+'[1]10'!P$23*Table6[[#This Row],[DL_DUM]]+'[1]10'!P$25*Table6[[#This Row],[CT_DUM]]+'[1]10'!P$26*Table6[[#This Row],[PA_DUM]]+'[1]10'!P$27*Table6[[#This Row],[NY_DUM]]+'[1]10'!P$28*Table6[[#This Row],[NJ_DUM]]</f>
        <v>8.1563655448403001</v>
      </c>
      <c r="BI409" s="9">
        <f>Table6[[#This Row],[sales]]-Table6[[#This Row],[Pred_10]]</f>
        <v>2446.6724697464779</v>
      </c>
      <c r="BJ409" s="45">
        <f>ABS(Table6[[#This Row],[Red_10]]/Table6[[#This Row],[sales]])</f>
        <v>0.99667741985608849</v>
      </c>
      <c r="BK409" s="9">
        <f>'[1]11'!P$32+'[1]11'!P$40*Table6[[#This Row],[LNONLINELING]]+'[1]11'!P$39*Table6[[#This Row],[LNRADIOLING]]+'[1]11'!P$38*Table6[[#This Row],[LNTVLING]]+'[1]11'!P$33*Table6[[#This Row],[DL_DUM]]+'[1]11'!P$34*Table6[[#This Row],[CT_DUM]]+'[1]11'!P$35*Table6[[#This Row],[PA_DUM]]+'[1]11'!P$36*Table6[[#This Row],[NY_DUM]]+'[1]11'!P$37*Table6[[#This Row],[NJ_DUM]]</f>
        <v>8.0766880409204642</v>
      </c>
      <c r="BL409" s="9">
        <f>Table6[[#This Row],[sales]]-Table6[[#This Row],[ Pred_11]]</f>
        <v>2446.7521472503977</v>
      </c>
      <c r="BM409" s="47">
        <f>ABS(Table6[[#This Row],[ Red_11]]/Table6[[#This Row],[sales]])</f>
        <v>0.99670987731412974</v>
      </c>
      <c r="BN409" s="9">
        <f>'[1]12'!K$22+'[1]12'!K$28*Table6[[#This Row],[COMBINE LN LING]]+'[1]12'!K$23*Table6[[#This Row],[DL_DUM]]+'[1]12'!K$24*Table6[[#This Row],[CT_DUM]]+'[1]12'!K$25*Table6[[#This Row],[PA_DUM]]+'[1]12'!K$26*Table6[[#This Row],[NY_DUM]]+'[1]12'!K$27*Table6[[#This Row],[NJ_DUM]]</f>
        <v>8.3431873989459397</v>
      </c>
      <c r="BO409" s="9">
        <f>Table6[[#This Row],[sales]]-Table6[[#This Row],[ Pred_12]]</f>
        <v>2446.4856478923721</v>
      </c>
      <c r="BP409" s="47">
        <f>ABS(Table6[[#This Row],[ Red_12]]/Table6[[#This Row],[sales]])</f>
        <v>0.99660131603515401</v>
      </c>
      <c r="BQ409">
        <f>LN(G409+'2019 Totals and Calculations'!C$18)</f>
        <v>7.9188725864390035</v>
      </c>
      <c r="BR409">
        <f>LN(Table6[[#This Row],[PROF RADIO]]+'2019 Totals and Calculations'!D$18)</f>
        <v>6.0428054458554739</v>
      </c>
      <c r="BS409">
        <f>LN(Table6[[#This Row],[ONLINE LINGERING]]+'2019 Totals and Calculations'!E$18)</f>
        <v>5.4128593346506877</v>
      </c>
      <c r="BT409">
        <f>MONTH(Table6[[#This Row],[Date]])</f>
        <v>10</v>
      </c>
      <c r="BU409">
        <f t="shared" si="175"/>
        <v>0</v>
      </c>
      <c r="BV409">
        <f t="shared" si="176"/>
        <v>0</v>
      </c>
      <c r="BW409">
        <f t="shared" si="177"/>
        <v>0</v>
      </c>
      <c r="BX409">
        <f t="shared" si="178"/>
        <v>0</v>
      </c>
      <c r="BY409">
        <f t="shared" si="179"/>
        <v>0</v>
      </c>
      <c r="BZ409">
        <f t="shared" si="180"/>
        <v>0</v>
      </c>
      <c r="CA409">
        <f t="shared" si="181"/>
        <v>0</v>
      </c>
      <c r="CB409">
        <f t="shared" si="182"/>
        <v>0</v>
      </c>
      <c r="CC409">
        <f t="shared" si="183"/>
        <v>0</v>
      </c>
      <c r="CD409">
        <f t="shared" si="184"/>
        <v>1</v>
      </c>
      <c r="CE409">
        <f t="shared" si="185"/>
        <v>0</v>
      </c>
      <c r="CF409">
        <f t="shared" si="186"/>
        <v>0</v>
      </c>
      <c r="CG409">
        <f t="shared" si="187"/>
        <v>94</v>
      </c>
      <c r="CH40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2907.6420862544464</v>
      </c>
      <c r="CI409" s="79">
        <f>Table6[[#This Row],[sales]]-CH409</f>
        <v>-452.81325096312821</v>
      </c>
      <c r="CJ409">
        <f>ABS(Table6[[#This Row],[sales]]-CH409)/Table6[[#This Row],[sales]]</f>
        <v>0.18445817665710781</v>
      </c>
      <c r="CK40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2878.13119994618</v>
      </c>
      <c r="CL409" s="79">
        <f>Table6[[#This Row],[sales]]-CK409</f>
        <v>-423.30236465486178</v>
      </c>
      <c r="CM409">
        <f>ABS(Table6[[#This Row],[sales]]-CK409)/Table6[[#This Row],[sales]]</f>
        <v>0.17243661088274118</v>
      </c>
      <c r="CN40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2511.3199173676339</v>
      </c>
      <c r="CO409" s="79">
        <f>Table6[[#This Row],[sales]]-CN409</f>
        <v>-56.491082076315706</v>
      </c>
      <c r="CP409">
        <f>ABS(Table6[[#This Row],[sales]]-CN409)/Table6[[#This Row],[sales]]</f>
        <v>2.3012228496009101E-2</v>
      </c>
      <c r="CQ40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2690.4364907274444</v>
      </c>
      <c r="CR409" s="79">
        <f>Table6[[#This Row],[sales]]-CQ409</f>
        <v>-235.60765543612615</v>
      </c>
      <c r="CS409">
        <f>ABS(Table6[[#This Row],[sales]]-CQ409)/Table6[[#This Row],[sales]]</f>
        <v>9.5977223360326963E-2</v>
      </c>
    </row>
    <row r="410" spans="1:97" x14ac:dyDescent="0.2">
      <c r="A410">
        <v>409</v>
      </c>
      <c r="B410" t="s">
        <v>480</v>
      </c>
      <c r="C410" s="5">
        <v>43394</v>
      </c>
      <c r="D410" s="6">
        <v>2467.0077924717084</v>
      </c>
      <c r="E410" s="8">
        <f>YEAR(Table6[[#This Row],[Date]])</f>
        <v>2018</v>
      </c>
      <c r="F410" s="6">
        <f>Table6[[#This Row],[TV_State]]+Table6[[#This Row],[Radio_State]]+Table6[[#This Row],[Online]]</f>
        <v>3015.2317463543104</v>
      </c>
      <c r="G410" s="6">
        <f t="shared" si="162"/>
        <v>2411.3011649010232</v>
      </c>
      <c r="H410" s="6">
        <f>LN(Table6[[#This Row],[PROF TV LING]])</f>
        <v>7.7879217832383691</v>
      </c>
      <c r="I410" s="6">
        <f t="shared" si="163"/>
        <v>7.8107612752076712</v>
      </c>
      <c r="J410" s="6">
        <v>365.48263592173464</v>
      </c>
      <c r="K410" s="6">
        <f t="shared" si="168"/>
        <v>361.89947282446275</v>
      </c>
      <c r="L410" s="6">
        <f>0.5*J409+0.5*Table6[[#This Row],[Radio_State]]</f>
        <v>363.6733159419241</v>
      </c>
      <c r="M410" s="6">
        <f>LN(Table6[[#This Row],[RADIO LINGERING ]])</f>
        <v>5.8962559809811035</v>
      </c>
      <c r="N410" s="6">
        <f t="shared" si="164"/>
        <v>5.9012187703232328</v>
      </c>
      <c r="O410" s="6">
        <v>182.74131796086732</v>
      </c>
      <c r="P410" s="6">
        <f t="shared" si="165"/>
        <v>181.99626625404795</v>
      </c>
      <c r="Q410" s="6">
        <f>0.3*O409+0.7*Table6[[#This Row],[Online]]</f>
        <v>182.19852196692415</v>
      </c>
      <c r="R410" s="6">
        <f>LN(Table6[[#This Row],[ONLINE LINGERING]])</f>
        <v>5.2050968726465445</v>
      </c>
      <c r="S410" s="6">
        <f t="shared" si="166"/>
        <v>5.2080715897632874</v>
      </c>
      <c r="T410" s="6">
        <v>2937.5634264710739</v>
      </c>
      <c r="U410" s="6">
        <f t="shared" si="167"/>
        <v>7.9853357502094635</v>
      </c>
      <c r="V410" s="8">
        <f>YEAR(Table6[[#This Row],[Date]])</f>
        <v>2018</v>
      </c>
      <c r="W410" s="8">
        <f>WEEKNUM(Table6[[#This Row],[Date]])</f>
        <v>43</v>
      </c>
      <c r="X410" t="s">
        <v>575</v>
      </c>
      <c r="Y410" s="9">
        <f>Table6[[#This Row],[LNTVLING]]+Table6[[#This Row],[LNRADIOLING]]+Table6[[#This Row],[LNONLINELING]]</f>
        <v>18.88927463686602</v>
      </c>
      <c r="Z410">
        <f t="shared" si="188"/>
        <v>1</v>
      </c>
      <c r="AA410">
        <f t="shared" si="169"/>
        <v>0</v>
      </c>
      <c r="AB410">
        <f t="shared" si="170"/>
        <v>0</v>
      </c>
      <c r="AC410">
        <f t="shared" si="171"/>
        <v>1</v>
      </c>
      <c r="AD410">
        <f t="shared" si="172"/>
        <v>0</v>
      </c>
      <c r="AE410">
        <f t="shared" si="173"/>
        <v>0</v>
      </c>
      <c r="AF410">
        <f t="shared" si="174"/>
        <v>0</v>
      </c>
      <c r="AG410" s="9">
        <f>'[1]1'!J$20+'[1]1'!J$21*Table6[[#This Row],[TV_State]]</f>
        <v>3755.8595138848277</v>
      </c>
      <c r="AH410" s="9">
        <f>Table6[[#This Row],[sales]]-Table6[[#This Row],[Pred_1]]</f>
        <v>-818.29608741375387</v>
      </c>
      <c r="AI410">
        <f>ABS(Table6[[#This Row],[Res_1]])/Table6[[#This Row],[sales]]</f>
        <v>0.27856286609504177</v>
      </c>
      <c r="AJ410" s="9">
        <f>'[1]2'!J$20+'[1]2'!J$21*Table6[[#This Row],[Radio_State]]</f>
        <v>3318.7706074798089</v>
      </c>
      <c r="AK410" s="9">
        <f>Table6[[#This Row],[sales]]-Table6[[#This Row],[ Pred_2 ]]</f>
        <v>-381.20718100873501</v>
      </c>
      <c r="AL410">
        <f>ABS(Table6[[#This Row],[ Res_2 ]])/Table6[[#This Row],[sales]]</f>
        <v>0.12976985537523636</v>
      </c>
      <c r="AM410" s="10">
        <f>'[1]3'!J$20+'[1]3'!J$21*Data!O410</f>
        <v>2856.4854605840928</v>
      </c>
      <c r="AN410" s="9">
        <f>Table6[[#This Row],[sales]]-Table6[[#This Row],[Pred_3]]</f>
        <v>81.077965886981019</v>
      </c>
      <c r="AO410" s="9">
        <f>ABS(Table6[[#This Row],[Res_3]])/Table6[[#This Row],[sales]]</f>
        <v>2.7600413715791947E-2</v>
      </c>
      <c r="AP410" s="9">
        <f>'[1]4'!L$21+'[1]4'!L$27*Table6[[#This Row],[TV_State]]+'[1]4'!L$22*Table6[[#This Row],[NJ_DUM]]+'[1]4'!L$23*Table6[[#This Row],[NY_DUM]]+'[1]4'!L$24*Table6[[#This Row],[PA_DUM]]+'[1]4'!L$25*Table6[[#This Row],[CT_DUM]]+'[1]4'!L$26*Table6[[#This Row],[DL_DUM]]</f>
        <v>782.0041641031728</v>
      </c>
      <c r="AQ410" s="9">
        <f>Table6[[#This Row],[sales]]-Table6[[#This Row],[Pred_4]]</f>
        <v>2155.5592623679013</v>
      </c>
      <c r="AR410">
        <f>ABS(Table6[[#This Row],[Res_4]]/Table6[[#This Row],[sales]])</f>
        <v>0.73379156444543481</v>
      </c>
      <c r="AS410" s="9">
        <f>'[1]5'!L$20+'[1]5'!L$26*Table6[[#This Row],[Radio_State]]+'[1]5'!L$21*Table6[[#This Row],[NJ_DUM]]+'[1]5'!L$22*Table6[[#This Row],[NY_DUM]]+'[1]5'!L$23*Table6[[#This Row],[PA_DUM]]+'[1]5'!L$24*Table6[[#This Row],[CT_DUM]]+'[1]5'!L$25*Table6[[#This Row],[DL_DUM]]</f>
        <v>840.2240238361818</v>
      </c>
      <c r="AT410" s="9">
        <f>Table6[[#This Row],[sales]]-Table6[[#This Row],[Pred_5]]</f>
        <v>2097.3394026348919</v>
      </c>
      <c r="AU410" s="9">
        <f>ABS(Table6[[#This Row],[Red_5]]/Table6[[#This Row],[sales]])</f>
        <v>0.71397246566160033</v>
      </c>
      <c r="AV410" s="9">
        <f>'[1]6'!L$20+'[1]6'!L$26*Table6[[#This Row],[Online]]+'[1]6'!L$21*Table6[[#This Row],[NJ_DUM]]+'[1]6'!L$22*Table6[[#This Row],[NY_DUM]]+'[1]6'!L$23*Table6[[#This Row],[PA_DUM]]+'[1]6'!L$24*Table6[[#This Row],[CT_DUM]]+'[1]6'!L$25*Table6[[#This Row],[DL_DUM]]</f>
        <v>789.38348505531815</v>
      </c>
      <c r="AW410" s="9">
        <f>Table6[[#This Row],[sales]]-Table6[[#This Row],[Pred_6]]</f>
        <v>2148.1799414157558</v>
      </c>
      <c r="AX410" s="9">
        <f>ABS(Table6[[#This Row],[Red_6]]/Table6[[#This Row],[sales]])</f>
        <v>0.73127950942539721</v>
      </c>
      <c r="AY410" s="9">
        <f>'[1]7'!L$21+'[1]7'!L$27*Table6[[#This Row],[LNTV]]+'[1]7'!L$22*Table6[[#This Row],[NJ_DUM]]+'[1]7'!L$23*Table6[[#This Row],[NY_DUM]]+'[1]7'!L$24*Table6[[#This Row],[PA_DUM]]+'[1]7'!L$25*Table6[[#This Row],[CT_DUM]]+'[1]7'!L$26*Table6[[#This Row],[DL_DUM]]</f>
        <v>6.010100388975788</v>
      </c>
      <c r="AZ410" s="9">
        <f>Table6[[#This Row],[sales]]-Table6[[#This Row],[Pred_7]]</f>
        <v>2931.553326082098</v>
      </c>
      <c r="BA410" s="9">
        <f>ABS(Table6[[#This Row],[Red_7]]/Table6[[#This Row],[sales]])</f>
        <v>0.99795405255429814</v>
      </c>
      <c r="BB410" s="9">
        <f>'[1]8'!O$22+'[1]8'!O$28*Table6[[#This Row],[LNRADIOLING]]+'[1]8'!O$23*Table6[[#This Row],[DL_DUM]]+'[1]8'!O$24*Table6[[#This Row],[CT_DUM]]+'[1]8'!O$25*Table6[[#This Row],[PA_DUM]]+'[1]8'!O$26*Table6[[#This Row],[NY_DUM]]+'[1]8'!O$27*Table6[[#This Row],[NJ_DUM]]</f>
        <v>8.3168304212441395</v>
      </c>
      <c r="BC410" s="9">
        <f>Table6[[#This Row],[sales]]-Table6[[#This Row],[Pred_8]]</f>
        <v>2929.2465960498298</v>
      </c>
      <c r="BD410" s="9">
        <f>ABS(Table6[[#This Row],[Red_8]]/Table6[[#This Row],[sales]])</f>
        <v>0.99716879971125083</v>
      </c>
      <c r="BE410" s="9">
        <f>'[1]9'!M$19+'[1]9'!M$21*Table6[[#This Row],[LNONLINE]]+'[1]9'!M$20*Table6[[#This Row],[DL_DUM]]+'[1]9'!M$22*Table6[[#This Row],[CT_DUM]]+'[1]9'!M$23*Table6[[#This Row],[PA_DUM]]+'[1]9'!M$24*Table6[[#This Row],[NY_DUM]]+'[1]9'!M$25*Table6[[#This Row],[NJ_DUM]]</f>
        <v>8.2392352048368913</v>
      </c>
      <c r="BF410" s="9">
        <f>Table6[[#This Row],[sales]]-Table6[[#This Row],[Pred_9]]</f>
        <v>2929.324191266237</v>
      </c>
      <c r="BG410" s="9">
        <f>ABS(Table6[[#This Row],[Red_9]]/Table6[[#This Row],[sales]])</f>
        <v>0.99719521453372162</v>
      </c>
      <c r="BH410" s="9">
        <f>'[1]10'!P$22+'[1]10'!P$30*Table6[[#This Row],[LNTV]]+'[1]10'!P$29*Table6[[#This Row],[LNRADIOLING]]+'[1]10'!P$24*Table6[[#This Row],[LNONLINELING]]+'[1]10'!P$23*Table6[[#This Row],[DL_DUM]]+'[1]10'!P$25*Table6[[#This Row],[CT_DUM]]+'[1]10'!P$26*Table6[[#This Row],[PA_DUM]]+'[1]10'!P$27*Table6[[#This Row],[NY_DUM]]+'[1]10'!P$28*Table6[[#This Row],[NJ_DUM]]</f>
        <v>8.158176628116518</v>
      </c>
      <c r="BI410" s="9">
        <f>Table6[[#This Row],[sales]]-Table6[[#This Row],[Pred_10]]</f>
        <v>2929.4052498429573</v>
      </c>
      <c r="BJ410" s="45">
        <f>ABS(Table6[[#This Row],[Red_10]]/Table6[[#This Row],[sales]])</f>
        <v>0.9972228083470126</v>
      </c>
      <c r="BK410" s="9">
        <f>'[1]11'!P$32+'[1]11'!P$40*Table6[[#This Row],[LNONLINELING]]+'[1]11'!P$39*Table6[[#This Row],[LNRADIOLING]]+'[1]11'!P$38*Table6[[#This Row],[LNTVLING]]+'[1]11'!P$33*Table6[[#This Row],[DL_DUM]]+'[1]11'!P$34*Table6[[#This Row],[CT_DUM]]+'[1]11'!P$35*Table6[[#This Row],[PA_DUM]]+'[1]11'!P$36*Table6[[#This Row],[NY_DUM]]+'[1]11'!P$37*Table6[[#This Row],[NJ_DUM]]</f>
        <v>8.0778134385913027</v>
      </c>
      <c r="BL410" s="9">
        <f>Table6[[#This Row],[sales]]-Table6[[#This Row],[ Pred_11]]</f>
        <v>2929.4856130324824</v>
      </c>
      <c r="BM410" s="47">
        <f>ABS(Table6[[#This Row],[ Red_11]]/Table6[[#This Row],[sales]])</f>
        <v>0.99725016543785905</v>
      </c>
      <c r="BN410" s="9">
        <f>'[1]12'!K$22+'[1]12'!K$28*Table6[[#This Row],[COMBINE LN LING]]+'[1]12'!K$23*Table6[[#This Row],[DL_DUM]]+'[1]12'!K$24*Table6[[#This Row],[CT_DUM]]+'[1]12'!K$25*Table6[[#This Row],[PA_DUM]]+'[1]12'!K$26*Table6[[#This Row],[NY_DUM]]+'[1]12'!K$27*Table6[[#This Row],[NJ_DUM]]</f>
        <v>8.346060135352765</v>
      </c>
      <c r="BO410" s="9">
        <f>Table6[[#This Row],[sales]]-Table6[[#This Row],[ Pred_12]]</f>
        <v>2929.2173663357212</v>
      </c>
      <c r="BP410" s="47">
        <f>ABS(Table6[[#This Row],[ Red_12]]/Table6[[#This Row],[sales]])</f>
        <v>0.997158849385125</v>
      </c>
      <c r="BQ410">
        <f>LN(G410+'2019 Totals and Calculations'!C$18)</f>
        <v>7.9275208341074919</v>
      </c>
      <c r="BR410">
        <f>LN(Table6[[#This Row],[PROF RADIO]]+'2019 Totals and Calculations'!D$18)</f>
        <v>6.051279050500832</v>
      </c>
      <c r="BS410">
        <f>LN(Table6[[#This Row],[ONLINE LINGERING]]+'2019 Totals and Calculations'!E$18)</f>
        <v>5.4208707218719798</v>
      </c>
      <c r="BT410">
        <f>MONTH(Table6[[#This Row],[Date]])</f>
        <v>10</v>
      </c>
      <c r="BU410">
        <f t="shared" si="175"/>
        <v>0</v>
      </c>
      <c r="BV410">
        <f t="shared" si="176"/>
        <v>0</v>
      </c>
      <c r="BW410">
        <f t="shared" si="177"/>
        <v>0</v>
      </c>
      <c r="BX410">
        <f t="shared" si="178"/>
        <v>0</v>
      </c>
      <c r="BY410">
        <f t="shared" si="179"/>
        <v>0</v>
      </c>
      <c r="BZ410">
        <f t="shared" si="180"/>
        <v>0</v>
      </c>
      <c r="CA410">
        <f t="shared" si="181"/>
        <v>0</v>
      </c>
      <c r="CB410">
        <f t="shared" si="182"/>
        <v>0</v>
      </c>
      <c r="CC410">
        <f t="shared" si="183"/>
        <v>0</v>
      </c>
      <c r="CD410">
        <f t="shared" si="184"/>
        <v>1</v>
      </c>
      <c r="CE410">
        <f t="shared" si="185"/>
        <v>0</v>
      </c>
      <c r="CF410">
        <f t="shared" si="186"/>
        <v>0</v>
      </c>
      <c r="CG410">
        <f t="shared" si="187"/>
        <v>95</v>
      </c>
      <c r="CH41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2923.0376564703433</v>
      </c>
      <c r="CI410" s="79">
        <f>Table6[[#This Row],[sales]]-CH410</f>
        <v>14.525770000730517</v>
      </c>
      <c r="CJ410">
        <f>ABS(Table6[[#This Row],[sales]]-CH410)/Table6[[#This Row],[sales]]</f>
        <v>4.9448362101173352E-3</v>
      </c>
      <c r="CK41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2892.1632798161654</v>
      </c>
      <c r="CL410" s="79">
        <f>Table6[[#This Row],[sales]]-CK410</f>
        <v>45.40014665490844</v>
      </c>
      <c r="CM410">
        <f>ABS(Table6[[#This Row],[sales]]-CK410)/Table6[[#This Row],[sales]]</f>
        <v>1.5455035369039884E-2</v>
      </c>
      <c r="CN41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2523.8328211173207</v>
      </c>
      <c r="CO410" s="79">
        <f>Table6[[#This Row],[sales]]-CN410</f>
        <v>413.73060535375316</v>
      </c>
      <c r="CP410">
        <f>ABS(Table6[[#This Row],[sales]]-CN410)/Table6[[#This Row],[sales]]</f>
        <v>0.14084142035046104</v>
      </c>
      <c r="CQ41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2709.6402375234538</v>
      </c>
      <c r="CR410" s="79">
        <f>Table6[[#This Row],[sales]]-CQ410</f>
        <v>227.92318894762002</v>
      </c>
      <c r="CS410">
        <f>ABS(Table6[[#This Row],[sales]]-CQ410)/Table6[[#This Row],[sales]]</f>
        <v>7.7589197528043358E-2</v>
      </c>
    </row>
    <row r="411" spans="1:97" x14ac:dyDescent="0.2">
      <c r="A411">
        <v>410</v>
      </c>
      <c r="B411" t="s">
        <v>480</v>
      </c>
      <c r="C411" s="5">
        <v>43401</v>
      </c>
      <c r="D411" s="6">
        <v>2491.6778703964255</v>
      </c>
      <c r="E411" s="8">
        <f>YEAR(Table6[[#This Row],[Date]])</f>
        <v>2018</v>
      </c>
      <c r="F411" s="6">
        <f>Table6[[#This Row],[TV_State]]+Table6[[#This Row],[Radio_State]]+Table6[[#This Row],[Online]]</f>
        <v>3045.3840638178535</v>
      </c>
      <c r="G411" s="6">
        <f t="shared" si="162"/>
        <v>2435.4141765496438</v>
      </c>
      <c r="H411" s="6">
        <f>LN(Table6[[#This Row],[PROF TV LING]])</f>
        <v>7.7978721140913771</v>
      </c>
      <c r="I411" s="6">
        <f t="shared" si="163"/>
        <v>7.820711606060839</v>
      </c>
      <c r="J411" s="6">
        <v>369.13746228095198</v>
      </c>
      <c r="K411" s="6">
        <f t="shared" si="168"/>
        <v>365.51846755270736</v>
      </c>
      <c r="L411" s="6">
        <f>0.5*J410+0.5*Table6[[#This Row],[Radio_State]]</f>
        <v>367.31004910134334</v>
      </c>
      <c r="M411" s="6">
        <f>LN(Table6[[#This Row],[RADIO LINGERING ]])</f>
        <v>5.9062063118342722</v>
      </c>
      <c r="N411" s="6">
        <f t="shared" si="164"/>
        <v>5.9111691011764007</v>
      </c>
      <c r="O411" s="6">
        <v>184.56873114047599</v>
      </c>
      <c r="P411" s="6">
        <f t="shared" si="165"/>
        <v>183.79699167454754</v>
      </c>
      <c r="Q411" s="6">
        <f>0.3*O410+0.7*Table6[[#This Row],[Online]]</f>
        <v>184.02050718659336</v>
      </c>
      <c r="R411" s="6">
        <f>LN(Table6[[#This Row],[ONLINE LINGERING]])</f>
        <v>5.2150472034997124</v>
      </c>
      <c r="S411" s="6">
        <f t="shared" si="166"/>
        <v>5.2180219206164553</v>
      </c>
      <c r="T411" s="6">
        <v>2460.710575876381</v>
      </c>
      <c r="U411" s="6">
        <f t="shared" si="167"/>
        <v>7.808205439198975</v>
      </c>
      <c r="V411" s="8">
        <f>YEAR(Table6[[#This Row],[Date]])</f>
        <v>2018</v>
      </c>
      <c r="W411" s="8">
        <f>WEEKNUM(Table6[[#This Row],[Date]])</f>
        <v>44</v>
      </c>
      <c r="X411" t="s">
        <v>576</v>
      </c>
      <c r="Y411" s="9">
        <f>Table6[[#This Row],[LNTVLING]]+Table6[[#This Row],[LNRADIOLING]]+Table6[[#This Row],[LNONLINELING]]</f>
        <v>18.919125629425363</v>
      </c>
      <c r="Z411">
        <f t="shared" si="188"/>
        <v>1</v>
      </c>
      <c r="AA411">
        <f t="shared" si="169"/>
        <v>0</v>
      </c>
      <c r="AB411">
        <f t="shared" si="170"/>
        <v>0</v>
      </c>
      <c r="AC411">
        <f t="shared" si="171"/>
        <v>1</v>
      </c>
      <c r="AD411">
        <f t="shared" si="172"/>
        <v>0</v>
      </c>
      <c r="AE411">
        <f t="shared" si="173"/>
        <v>0</v>
      </c>
      <c r="AF411">
        <f t="shared" si="174"/>
        <v>0</v>
      </c>
      <c r="AG411" s="9">
        <f>'[1]1'!J$20+'[1]1'!J$21*Table6[[#This Row],[TV_State]]</f>
        <v>3780.1207835691121</v>
      </c>
      <c r="AH411" s="9">
        <f>Table6[[#This Row],[sales]]-Table6[[#This Row],[Pred_1]]</f>
        <v>-1319.4102076927311</v>
      </c>
      <c r="AI411">
        <f>ABS(Table6[[#This Row],[Res_1]])/Table6[[#This Row],[sales]]</f>
        <v>0.53619073312708621</v>
      </c>
      <c r="AJ411" s="9">
        <f>'[1]2'!J$20+'[1]2'!J$21*Table6[[#This Row],[Radio_State]]</f>
        <v>3334.8154955146319</v>
      </c>
      <c r="AK411" s="9">
        <f>Table6[[#This Row],[sales]]-Table6[[#This Row],[ Pred_2 ]]</f>
        <v>-874.10491963825098</v>
      </c>
      <c r="AL411">
        <f>ABS(Table6[[#This Row],[ Res_2 ]])/Table6[[#This Row],[sales]]</f>
        <v>0.35522459577633947</v>
      </c>
      <c r="AM411" s="10">
        <f>'[1]3'!J$20+'[1]3'!J$21*Data!O411</f>
        <v>2867.043013372685</v>
      </c>
      <c r="AN411" s="9">
        <f>Table6[[#This Row],[sales]]-Table6[[#This Row],[Pred_3]]</f>
        <v>-406.33243749630401</v>
      </c>
      <c r="AO411" s="9">
        <f>ABS(Table6[[#This Row],[Res_3]])/Table6[[#This Row],[sales]]</f>
        <v>0.1651280900239919</v>
      </c>
      <c r="AP411" s="9">
        <f>'[1]4'!L$21+'[1]4'!L$27*Table6[[#This Row],[TV_State]]+'[1]4'!L$22*Table6[[#This Row],[NJ_DUM]]+'[1]4'!L$23*Table6[[#This Row],[NY_DUM]]+'[1]4'!L$24*Table6[[#This Row],[PA_DUM]]+'[1]4'!L$25*Table6[[#This Row],[CT_DUM]]+'[1]4'!L$26*Table6[[#This Row],[DL_DUM]]</f>
        <v>787.44590580074635</v>
      </c>
      <c r="AQ411" s="9">
        <f>Table6[[#This Row],[sales]]-Table6[[#This Row],[Pred_4]]</f>
        <v>1673.2646700756345</v>
      </c>
      <c r="AR411">
        <f>ABS(Table6[[#This Row],[Res_4]]/Table6[[#This Row],[sales]])</f>
        <v>0.67999247310086519</v>
      </c>
      <c r="AS411" s="9">
        <f>'[1]5'!L$20+'[1]5'!L$26*Table6[[#This Row],[Radio_State]]+'[1]5'!L$21*Table6[[#This Row],[NJ_DUM]]+'[1]5'!L$22*Table6[[#This Row],[NY_DUM]]+'[1]5'!L$23*Table6[[#This Row],[PA_DUM]]+'[1]5'!L$24*Table6[[#This Row],[CT_DUM]]+'[1]5'!L$25*Table6[[#This Row],[DL_DUM]]</f>
        <v>846.66234879127308</v>
      </c>
      <c r="AT411" s="9">
        <f>Table6[[#This Row],[sales]]-Table6[[#This Row],[Pred_5]]</f>
        <v>1614.048227085108</v>
      </c>
      <c r="AU411" s="9">
        <f>ABS(Table6[[#This Row],[Red_5]]/Table6[[#This Row],[sales]])</f>
        <v>0.65592769946553564</v>
      </c>
      <c r="AV411" s="9">
        <f>'[1]6'!L$20+'[1]6'!L$26*Table6[[#This Row],[Online]]+'[1]6'!L$21*Table6[[#This Row],[NJ_DUM]]+'[1]6'!L$22*Table6[[#This Row],[NY_DUM]]+'[1]6'!L$23*Table6[[#This Row],[PA_DUM]]+'[1]6'!L$24*Table6[[#This Row],[CT_DUM]]+'[1]6'!L$25*Table6[[#This Row],[DL_DUM]]</f>
        <v>797.33685791773587</v>
      </c>
      <c r="AW411" s="9">
        <f>Table6[[#This Row],[sales]]-Table6[[#This Row],[Pred_6]]</f>
        <v>1663.3737179586451</v>
      </c>
      <c r="AX411" s="9">
        <f>ABS(Table6[[#This Row],[Red_6]]/Table6[[#This Row],[sales]])</f>
        <v>0.67597292191351488</v>
      </c>
      <c r="AY411" s="9">
        <f>'[1]7'!L$21+'[1]7'!L$27*Table6[[#This Row],[LNTV]]+'[1]7'!L$22*Table6[[#This Row],[NJ_DUM]]+'[1]7'!L$23*Table6[[#This Row],[NY_DUM]]+'[1]7'!L$24*Table6[[#This Row],[PA_DUM]]+'[1]7'!L$25*Table6[[#This Row],[CT_DUM]]+'[1]7'!L$26*Table6[[#This Row],[DL_DUM]]</f>
        <v>6.0112017362657895</v>
      </c>
      <c r="AZ411" s="9">
        <f>Table6[[#This Row],[sales]]-Table6[[#This Row],[Pred_7]]</f>
        <v>2454.6993741401152</v>
      </c>
      <c r="BA411" s="9">
        <f>ABS(Table6[[#This Row],[Red_7]]/Table6[[#This Row],[sales]])</f>
        <v>0.99755712768693861</v>
      </c>
      <c r="BB411" s="9">
        <f>'[1]8'!O$22+'[1]8'!O$28*Table6[[#This Row],[LNRADIOLING]]+'[1]8'!O$23*Table6[[#This Row],[DL_DUM]]+'[1]8'!O$24*Table6[[#This Row],[CT_DUM]]+'[1]8'!O$25*Table6[[#This Row],[PA_DUM]]+'[1]8'!O$26*Table6[[#This Row],[NY_DUM]]+'[1]8'!O$27*Table6[[#This Row],[NJ_DUM]]</f>
        <v>8.3175402872479154</v>
      </c>
      <c r="BC411" s="9">
        <f>Table6[[#This Row],[sales]]-Table6[[#This Row],[Pred_8]]</f>
        <v>2452.393035589133</v>
      </c>
      <c r="BD411" s="9">
        <f>ABS(Table6[[#This Row],[Red_8]]/Table6[[#This Row],[sales]])</f>
        <v>0.99661986242153422</v>
      </c>
      <c r="BE411" s="9">
        <f>'[1]9'!M$19+'[1]9'!M$21*Table6[[#This Row],[LNONLINE]]+'[1]9'!M$20*Table6[[#This Row],[DL_DUM]]+'[1]9'!M$22*Table6[[#This Row],[CT_DUM]]+'[1]9'!M$23*Table6[[#This Row],[PA_DUM]]+'[1]9'!M$24*Table6[[#This Row],[NY_DUM]]+'[1]9'!M$25*Table6[[#This Row],[NJ_DUM]]</f>
        <v>8.2423856531682222</v>
      </c>
      <c r="BF411" s="9">
        <f>Table6[[#This Row],[sales]]-Table6[[#This Row],[Pred_9]]</f>
        <v>2452.4681902232128</v>
      </c>
      <c r="BG411" s="9">
        <f>ABS(Table6[[#This Row],[Red_9]]/Table6[[#This Row],[sales]])</f>
        <v>0.99665040426372264</v>
      </c>
      <c r="BH411" s="9">
        <f>'[1]10'!P$22+'[1]10'!P$30*Table6[[#This Row],[LNTV]]+'[1]10'!P$29*Table6[[#This Row],[LNRADIOLING]]+'[1]10'!P$24*Table6[[#This Row],[LNONLINELING]]+'[1]10'!P$23*Table6[[#This Row],[DL_DUM]]+'[1]10'!P$25*Table6[[#This Row],[CT_DUM]]+'[1]10'!P$26*Table6[[#This Row],[PA_DUM]]+'[1]10'!P$27*Table6[[#This Row],[NY_DUM]]+'[1]10'!P$28*Table6[[#This Row],[NJ_DUM]]</f>
        <v>8.1599877113927359</v>
      </c>
      <c r="BI411" s="9">
        <f>Table6[[#This Row],[sales]]-Table6[[#This Row],[Pred_10]]</f>
        <v>2452.5505881649883</v>
      </c>
      <c r="BJ411" s="45">
        <f>ABS(Table6[[#This Row],[Red_10]]/Table6[[#This Row],[sales]])</f>
        <v>0.9966838896896737</v>
      </c>
      <c r="BK411" s="9">
        <f>'[1]11'!P$32+'[1]11'!P$40*Table6[[#This Row],[LNONLINELING]]+'[1]11'!P$39*Table6[[#This Row],[LNRADIOLING]]+'[1]11'!P$38*Table6[[#This Row],[LNTVLING]]+'[1]11'!P$33*Table6[[#This Row],[DL_DUM]]+'[1]11'!P$34*Table6[[#This Row],[CT_DUM]]+'[1]11'!P$35*Table6[[#This Row],[PA_DUM]]+'[1]11'!P$36*Table6[[#This Row],[NY_DUM]]+'[1]11'!P$37*Table6[[#This Row],[NJ_DUM]]</f>
        <v>8.0789388362621271</v>
      </c>
      <c r="BL411" s="9">
        <f>Table6[[#This Row],[sales]]-Table6[[#This Row],[ Pred_11]]</f>
        <v>2452.6316370401187</v>
      </c>
      <c r="BM411" s="47">
        <f>ABS(Table6[[#This Row],[ Red_11]]/Table6[[#This Row],[sales]])</f>
        <v>0.99671682687291052</v>
      </c>
      <c r="BN411" s="9">
        <f>'[1]12'!K$22+'[1]12'!K$28*Table6[[#This Row],[COMBINE LN LING]]+'[1]12'!K$23*Table6[[#This Row],[DL_DUM]]+'[1]12'!K$24*Table6[[#This Row],[CT_DUM]]+'[1]12'!K$25*Table6[[#This Row],[PA_DUM]]+'[1]12'!K$26*Table6[[#This Row],[NY_DUM]]+'[1]12'!K$27*Table6[[#This Row],[NJ_DUM]]</f>
        <v>8.3489328717595974</v>
      </c>
      <c r="BO411" s="9">
        <f>Table6[[#This Row],[sales]]-Table6[[#This Row],[ Pred_12]]</f>
        <v>2452.3616430046213</v>
      </c>
      <c r="BP411" s="47">
        <f>ABS(Table6[[#This Row],[ Red_12]]/Table6[[#This Row],[sales]])</f>
        <v>0.99660710489335536</v>
      </c>
      <c r="BQ411">
        <f>LN(G411+'2019 Totals and Calculations'!C$18)</f>
        <v>7.9361803012009773</v>
      </c>
      <c r="BR411">
        <f>LN(Table6[[#This Row],[PROF RADIO]]+'2019 Totals and Calculations'!D$18)</f>
        <v>6.0597651246007764</v>
      </c>
      <c r="BS411">
        <f>LN(Table6[[#This Row],[ONLINE LINGERING]]+'2019 Totals and Calculations'!E$18)</f>
        <v>5.4288975955534173</v>
      </c>
      <c r="BT411">
        <f>MONTH(Table6[[#This Row],[Date]])</f>
        <v>10</v>
      </c>
      <c r="BU411">
        <f t="shared" si="175"/>
        <v>0</v>
      </c>
      <c r="BV411">
        <f t="shared" si="176"/>
        <v>0</v>
      </c>
      <c r="BW411">
        <f t="shared" si="177"/>
        <v>0</v>
      </c>
      <c r="BX411">
        <f t="shared" si="178"/>
        <v>0</v>
      </c>
      <c r="BY411">
        <f t="shared" si="179"/>
        <v>0</v>
      </c>
      <c r="BZ411">
        <f t="shared" si="180"/>
        <v>0</v>
      </c>
      <c r="CA411">
        <f t="shared" si="181"/>
        <v>0</v>
      </c>
      <c r="CB411">
        <f t="shared" si="182"/>
        <v>0</v>
      </c>
      <c r="CC411">
        <f t="shared" si="183"/>
        <v>0</v>
      </c>
      <c r="CD411">
        <f t="shared" si="184"/>
        <v>1</v>
      </c>
      <c r="CE411">
        <f t="shared" si="185"/>
        <v>0</v>
      </c>
      <c r="CF411">
        <f t="shared" si="186"/>
        <v>0</v>
      </c>
      <c r="CG411">
        <f t="shared" si="187"/>
        <v>96</v>
      </c>
      <c r="CH41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2938.5245684913552</v>
      </c>
      <c r="CI411" s="79">
        <f>Table6[[#This Row],[sales]]-CH411</f>
        <v>-477.81399261497427</v>
      </c>
      <c r="CJ411">
        <f>ABS(Table6[[#This Row],[sales]]-CH411)/Table6[[#This Row],[sales]]</f>
        <v>0.19417724185007049</v>
      </c>
      <c r="CK41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2906.2748777452825</v>
      </c>
      <c r="CL411" s="79">
        <f>Table6[[#This Row],[sales]]-CK411</f>
        <v>-445.56430186890157</v>
      </c>
      <c r="CM411">
        <f>ABS(Table6[[#This Row],[sales]]-CK411)/Table6[[#This Row],[sales]]</f>
        <v>0.1810713971147192</v>
      </c>
      <c r="CN41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2536.4209000880451</v>
      </c>
      <c r="CO411" s="79">
        <f>Table6[[#This Row],[sales]]-CN411</f>
        <v>-75.710324211664101</v>
      </c>
      <c r="CP411">
        <f>ABS(Table6[[#This Row],[sales]]-CN411)/Table6[[#This Row],[sales]]</f>
        <v>3.0767667255910378E-2</v>
      </c>
      <c r="CQ41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2729.000209417904</v>
      </c>
      <c r="CR411" s="79">
        <f>Table6[[#This Row],[sales]]-CQ411</f>
        <v>-268.28963354152302</v>
      </c>
      <c r="CS411">
        <f>ABS(Table6[[#This Row],[sales]]-CQ411)/Table6[[#This Row],[sales]]</f>
        <v>0.10902933330384529</v>
      </c>
    </row>
    <row r="412" spans="1:97" x14ac:dyDescent="0.2">
      <c r="A412">
        <v>411</v>
      </c>
      <c r="B412" t="s">
        <v>480</v>
      </c>
      <c r="C412" s="5">
        <v>43408</v>
      </c>
      <c r="D412" s="6">
        <v>2516.5946491003906</v>
      </c>
      <c r="E412" s="8">
        <f>YEAR(Table6[[#This Row],[Date]])</f>
        <v>2018</v>
      </c>
      <c r="F412" s="6">
        <f>Table6[[#This Row],[TV_State]]+Table6[[#This Row],[Radio_State]]+Table6[[#This Row],[Online]]</f>
        <v>3075.8379044560329</v>
      </c>
      <c r="G412" s="6">
        <f t="shared" si="162"/>
        <v>2459.7683183148679</v>
      </c>
      <c r="H412" s="6">
        <f>LN(Table6[[#This Row],[PROF TV LING]])</f>
        <v>7.8078224449444349</v>
      </c>
      <c r="I412" s="6">
        <f t="shared" si="163"/>
        <v>7.8306619369140078</v>
      </c>
      <c r="J412" s="6">
        <v>372.82883690376156</v>
      </c>
      <c r="K412" s="6">
        <f t="shared" si="168"/>
        <v>369.17365222823446</v>
      </c>
      <c r="L412" s="6">
        <f>0.5*J411+0.5*Table6[[#This Row],[Radio_State]]</f>
        <v>370.98314959235677</v>
      </c>
      <c r="M412" s="6">
        <f>LN(Table6[[#This Row],[RADIO LINGERING ]])</f>
        <v>5.9161566426874401</v>
      </c>
      <c r="N412" s="6">
        <f t="shared" si="164"/>
        <v>5.9211194320295695</v>
      </c>
      <c r="O412" s="6">
        <v>186.41441845188075</v>
      </c>
      <c r="P412" s="6">
        <f t="shared" si="165"/>
        <v>185.62919041868076</v>
      </c>
      <c r="Q412" s="6">
        <f>0.3*O411+0.7*Table6[[#This Row],[Online]]</f>
        <v>185.8607122584593</v>
      </c>
      <c r="R412" s="6">
        <f>LN(Table6[[#This Row],[ONLINE LINGERING]])</f>
        <v>5.2249975343528803</v>
      </c>
      <c r="S412" s="6">
        <f t="shared" si="166"/>
        <v>5.2279722514696232</v>
      </c>
      <c r="T412" s="6">
        <v>2650.3233145344175</v>
      </c>
      <c r="U412" s="6">
        <f t="shared" si="167"/>
        <v>7.8824369170228898</v>
      </c>
      <c r="V412" s="8">
        <f>YEAR(Table6[[#This Row],[Date]])</f>
        <v>2018</v>
      </c>
      <c r="W412" s="8">
        <f>WEEKNUM(Table6[[#This Row],[Date]])</f>
        <v>45</v>
      </c>
      <c r="X412" t="s">
        <v>577</v>
      </c>
      <c r="Y412" s="9">
        <f>Table6[[#This Row],[LNTVLING]]+Table6[[#This Row],[LNRADIOLING]]+Table6[[#This Row],[LNONLINELING]]</f>
        <v>18.948976621984755</v>
      </c>
      <c r="Z412">
        <f t="shared" si="188"/>
        <v>1</v>
      </c>
      <c r="AA412">
        <f t="shared" si="169"/>
        <v>0</v>
      </c>
      <c r="AB412">
        <f t="shared" si="170"/>
        <v>0</v>
      </c>
      <c r="AC412">
        <f t="shared" si="171"/>
        <v>1</v>
      </c>
      <c r="AD412">
        <f t="shared" si="172"/>
        <v>0</v>
      </c>
      <c r="AE412">
        <f t="shared" si="173"/>
        <v>0</v>
      </c>
      <c r="AF412">
        <f t="shared" si="174"/>
        <v>0</v>
      </c>
      <c r="AG412" s="9">
        <f>'[1]1'!J$20+'[1]1'!J$21*Table6[[#This Row],[TV_State]]</f>
        <v>3804.6246659502413</v>
      </c>
      <c r="AH412" s="9">
        <f>Table6[[#This Row],[sales]]-Table6[[#This Row],[Pred_1]]</f>
        <v>-1154.3013514158238</v>
      </c>
      <c r="AI412">
        <f>ABS(Table6[[#This Row],[Res_1]])/Table6[[#This Row],[sales]]</f>
        <v>0.43553227830190222</v>
      </c>
      <c r="AJ412" s="9">
        <f>'[1]2'!J$20+'[1]2'!J$21*Table6[[#This Row],[Radio_State]]</f>
        <v>3351.0208324298032</v>
      </c>
      <c r="AK412" s="9">
        <f>Table6[[#This Row],[sales]]-Table6[[#This Row],[ Pred_2 ]]</f>
        <v>-700.69751789538577</v>
      </c>
      <c r="AL412">
        <f>ABS(Table6[[#This Row],[ Res_2 ]])/Table6[[#This Row],[sales]]</f>
        <v>0.26438190165431846</v>
      </c>
      <c r="AM412" s="10">
        <f>'[1]3'!J$20+'[1]3'!J$21*Data!O412</f>
        <v>2877.7061416891629</v>
      </c>
      <c r="AN412" s="9">
        <f>Table6[[#This Row],[sales]]-Table6[[#This Row],[Pred_3]]</f>
        <v>-227.38282715474543</v>
      </c>
      <c r="AO412" s="9">
        <f>ABS(Table6[[#This Row],[Res_3]])/Table6[[#This Row],[sales]]</f>
        <v>8.5794373051685496E-2</v>
      </c>
      <c r="AP412" s="9">
        <f>'[1]4'!L$21+'[1]4'!L$27*Table6[[#This Row],[TV_State]]+'[1]4'!L$22*Table6[[#This Row],[NJ_DUM]]+'[1]4'!L$23*Table6[[#This Row],[NY_DUM]]+'[1]4'!L$24*Table6[[#This Row],[PA_DUM]]+'[1]4'!L$25*Table6[[#This Row],[CT_DUM]]+'[1]4'!L$26*Table6[[#This Row],[DL_DUM]]</f>
        <v>792.94206491529576</v>
      </c>
      <c r="AQ412" s="9">
        <f>Table6[[#This Row],[sales]]-Table6[[#This Row],[Pred_4]]</f>
        <v>1857.3812496191217</v>
      </c>
      <c r="AR412">
        <f>ABS(Table6[[#This Row],[Res_4]]/Table6[[#This Row],[sales]])</f>
        <v>0.70081308172222301</v>
      </c>
      <c r="AS412" s="9">
        <f>'[1]5'!L$20+'[1]5'!L$26*Table6[[#This Row],[Radio_State]]+'[1]5'!L$21*Table6[[#This Row],[NJ_DUM]]+'[1]5'!L$22*Table6[[#This Row],[NY_DUM]]+'[1]5'!L$23*Table6[[#This Row],[PA_DUM]]+'[1]5'!L$24*Table6[[#This Row],[CT_DUM]]+'[1]5'!L$25*Table6[[#This Row],[DL_DUM]]</f>
        <v>853.16505699591551</v>
      </c>
      <c r="AT412" s="9">
        <f>Table6[[#This Row],[sales]]-Table6[[#This Row],[Pred_5]]</f>
        <v>1797.1582575385019</v>
      </c>
      <c r="AU412" s="9">
        <f>ABS(Table6[[#This Row],[Red_5]]/Table6[[#This Row],[sales]])</f>
        <v>0.67809019664991654</v>
      </c>
      <c r="AV412" s="9">
        <f>'[1]6'!L$20+'[1]6'!L$26*Table6[[#This Row],[Online]]+'[1]6'!L$21*Table6[[#This Row],[NJ_DUM]]+'[1]6'!L$22*Table6[[#This Row],[NY_DUM]]+'[1]6'!L$23*Table6[[#This Row],[PA_DUM]]+'[1]6'!L$24*Table6[[#This Row],[CT_DUM]]+'[1]6'!L$25*Table6[[#This Row],[DL_DUM]]</f>
        <v>805.36976450877785</v>
      </c>
      <c r="AW412" s="9">
        <f>Table6[[#This Row],[sales]]-Table6[[#This Row],[Pred_6]]</f>
        <v>1844.9535500256397</v>
      </c>
      <c r="AX412" s="9">
        <f>ABS(Table6[[#This Row],[Red_6]]/Table6[[#This Row],[sales]])</f>
        <v>0.69612395586149189</v>
      </c>
      <c r="AY412" s="9">
        <f>'[1]7'!L$21+'[1]7'!L$27*Table6[[#This Row],[LNTV]]+'[1]7'!L$22*Table6[[#This Row],[NJ_DUM]]+'[1]7'!L$23*Table6[[#This Row],[NY_DUM]]+'[1]7'!L$24*Table6[[#This Row],[PA_DUM]]+'[1]7'!L$25*Table6[[#This Row],[CT_DUM]]+'[1]7'!L$26*Table6[[#This Row],[DL_DUM]]</f>
        <v>6.01230308355579</v>
      </c>
      <c r="AZ412" s="9">
        <f>Table6[[#This Row],[sales]]-Table6[[#This Row],[Pred_7]]</f>
        <v>2644.3110114508618</v>
      </c>
      <c r="BA412" s="9">
        <f>ABS(Table6[[#This Row],[Red_7]]/Table6[[#This Row],[sales]])</f>
        <v>0.99773148315506111</v>
      </c>
      <c r="BB412" s="9">
        <f>'[1]8'!O$22+'[1]8'!O$28*Table6[[#This Row],[LNRADIOLING]]+'[1]8'!O$23*Table6[[#This Row],[DL_DUM]]+'[1]8'!O$24*Table6[[#This Row],[CT_DUM]]+'[1]8'!O$25*Table6[[#This Row],[PA_DUM]]+'[1]8'!O$26*Table6[[#This Row],[NY_DUM]]+'[1]8'!O$27*Table6[[#This Row],[NJ_DUM]]</f>
        <v>8.318250153251693</v>
      </c>
      <c r="BC412" s="9">
        <f>Table6[[#This Row],[sales]]-Table6[[#This Row],[Pred_8]]</f>
        <v>2642.005064381166</v>
      </c>
      <c r="BD412" s="9">
        <f>ABS(Table6[[#This Row],[Red_8]]/Table6[[#This Row],[sales]])</f>
        <v>0.99686142060191896</v>
      </c>
      <c r="BE412" s="9">
        <f>'[1]9'!M$19+'[1]9'!M$21*Table6[[#This Row],[LNONLINE]]+'[1]9'!M$20*Table6[[#This Row],[DL_DUM]]+'[1]9'!M$22*Table6[[#This Row],[CT_DUM]]+'[1]9'!M$23*Table6[[#This Row],[PA_DUM]]+'[1]9'!M$24*Table6[[#This Row],[NY_DUM]]+'[1]9'!M$25*Table6[[#This Row],[NJ_DUM]]</f>
        <v>8.2455361014995532</v>
      </c>
      <c r="BF412" s="9">
        <f>Table6[[#This Row],[sales]]-Table6[[#This Row],[Pred_9]]</f>
        <v>2642.077778432918</v>
      </c>
      <c r="BG412" s="9">
        <f>ABS(Table6[[#This Row],[Red_9]]/Table6[[#This Row],[sales]])</f>
        <v>0.99688885651939863</v>
      </c>
      <c r="BH412" s="9">
        <f>'[1]10'!P$22+'[1]10'!P$30*Table6[[#This Row],[LNTV]]+'[1]10'!P$29*Table6[[#This Row],[LNRADIOLING]]+'[1]10'!P$24*Table6[[#This Row],[LNONLINELING]]+'[1]10'!P$23*Table6[[#This Row],[DL_DUM]]+'[1]10'!P$25*Table6[[#This Row],[CT_DUM]]+'[1]10'!P$26*Table6[[#This Row],[PA_DUM]]+'[1]10'!P$27*Table6[[#This Row],[NY_DUM]]+'[1]10'!P$28*Table6[[#This Row],[NJ_DUM]]</f>
        <v>8.1617987946689539</v>
      </c>
      <c r="BI412" s="9">
        <f>Table6[[#This Row],[sales]]-Table6[[#This Row],[Pred_10]]</f>
        <v>2642.1615157397487</v>
      </c>
      <c r="BJ412" s="45">
        <f>ABS(Table6[[#This Row],[Red_10]]/Table6[[#This Row],[sales]])</f>
        <v>0.99692045164832932</v>
      </c>
      <c r="BK412" s="9">
        <f>'[1]11'!P$32+'[1]11'!P$40*Table6[[#This Row],[LNONLINELING]]+'[1]11'!P$39*Table6[[#This Row],[LNRADIOLING]]+'[1]11'!P$38*Table6[[#This Row],[LNTVLING]]+'[1]11'!P$33*Table6[[#This Row],[DL_DUM]]+'[1]11'!P$34*Table6[[#This Row],[CT_DUM]]+'[1]11'!P$35*Table6[[#This Row],[PA_DUM]]+'[1]11'!P$36*Table6[[#This Row],[NY_DUM]]+'[1]11'!P$37*Table6[[#This Row],[NJ_DUM]]</f>
        <v>8.080064233932946</v>
      </c>
      <c r="BL412" s="9">
        <f>Table6[[#This Row],[sales]]-Table6[[#This Row],[ Pred_11]]</f>
        <v>2642.2432503004843</v>
      </c>
      <c r="BM412" s="47">
        <f>ABS(Table6[[#This Row],[ Red_11]]/Table6[[#This Row],[sales]])</f>
        <v>0.99695129111621139</v>
      </c>
      <c r="BN412" s="9">
        <f>'[1]12'!K$22+'[1]12'!K$28*Table6[[#This Row],[COMBINE LN LING]]+'[1]12'!K$23*Table6[[#This Row],[DL_DUM]]+'[1]12'!K$24*Table6[[#This Row],[CT_DUM]]+'[1]12'!K$25*Table6[[#This Row],[PA_DUM]]+'[1]12'!K$26*Table6[[#This Row],[NY_DUM]]+'[1]12'!K$27*Table6[[#This Row],[NJ_DUM]]</f>
        <v>8.3518056081664334</v>
      </c>
      <c r="BO412" s="9">
        <f>Table6[[#This Row],[sales]]-Table6[[#This Row],[ Pred_12]]</f>
        <v>2641.9715089262509</v>
      </c>
      <c r="BP412" s="47">
        <f>ABS(Table6[[#This Row],[ Red_12]]/Table6[[#This Row],[sales]])</f>
        <v>0.99684875971080011</v>
      </c>
      <c r="BQ412">
        <f>LN(G412+'2019 Totals and Calculations'!C$18)</f>
        <v>7.944850905352248</v>
      </c>
      <c r="BR412">
        <f>LN(Table6[[#This Row],[PROF RADIO]]+'2019 Totals and Calculations'!D$18)</f>
        <v>6.0682635809043051</v>
      </c>
      <c r="BS412">
        <f>LN(Table6[[#This Row],[ONLINE LINGERING]]+'2019 Totals and Calculations'!E$18)</f>
        <v>5.4369398614632738</v>
      </c>
      <c r="BT412">
        <f>MONTH(Table6[[#This Row],[Date]])</f>
        <v>11</v>
      </c>
      <c r="BU412">
        <f t="shared" si="175"/>
        <v>0</v>
      </c>
      <c r="BV412">
        <f t="shared" si="176"/>
        <v>0</v>
      </c>
      <c r="BW412">
        <f t="shared" si="177"/>
        <v>0</v>
      </c>
      <c r="BX412">
        <f t="shared" si="178"/>
        <v>0</v>
      </c>
      <c r="BY412">
        <f t="shared" si="179"/>
        <v>0</v>
      </c>
      <c r="BZ412">
        <f t="shared" si="180"/>
        <v>0</v>
      </c>
      <c r="CA412">
        <f t="shared" si="181"/>
        <v>0</v>
      </c>
      <c r="CB412">
        <f t="shared" si="182"/>
        <v>0</v>
      </c>
      <c r="CC412">
        <f t="shared" si="183"/>
        <v>0</v>
      </c>
      <c r="CD412">
        <f t="shared" si="184"/>
        <v>0</v>
      </c>
      <c r="CE412">
        <f t="shared" si="185"/>
        <v>1</v>
      </c>
      <c r="CF412">
        <f t="shared" si="186"/>
        <v>0</v>
      </c>
      <c r="CG412">
        <f t="shared" si="187"/>
        <v>97</v>
      </c>
      <c r="CH41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2833.6344984786861</v>
      </c>
      <c r="CI412" s="79">
        <f>Table6[[#This Row],[sales]]-CH412</f>
        <v>-183.31118394426858</v>
      </c>
      <c r="CJ412">
        <f>ABS(Table6[[#This Row],[sales]]-CH412)/Table6[[#This Row],[sales]]</f>
        <v>6.9165593095373304E-2</v>
      </c>
      <c r="CK41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2827.9884921175449</v>
      </c>
      <c r="CL412" s="79">
        <f>Table6[[#This Row],[sales]]-CK412</f>
        <v>-177.66517758312739</v>
      </c>
      <c r="CM412">
        <f>ABS(Table6[[#This Row],[sales]]-CK412)/Table6[[#This Row],[sales]]</f>
        <v>6.7035284566531406E-2</v>
      </c>
      <c r="CN41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2569.759301272125</v>
      </c>
      <c r="CO412" s="79">
        <f>Table6[[#This Row],[sales]]-CN412</f>
        <v>80.564013262292519</v>
      </c>
      <c r="CP412">
        <f>ABS(Table6[[#This Row],[sales]]-CN412)/Table6[[#This Row],[sales]]</f>
        <v>3.0397805739578308E-2</v>
      </c>
      <c r="CQ41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2748.5176701368364</v>
      </c>
      <c r="CR412" s="79">
        <f>Table6[[#This Row],[sales]]-CQ412</f>
        <v>-98.194355602418909</v>
      </c>
      <c r="CS412">
        <f>ABS(Table6[[#This Row],[sales]]-CQ412)/Table6[[#This Row],[sales]]</f>
        <v>3.7049953514697399E-2</v>
      </c>
    </row>
    <row r="413" spans="1:97" x14ac:dyDescent="0.2">
      <c r="A413">
        <v>412</v>
      </c>
      <c r="B413" t="s">
        <v>480</v>
      </c>
      <c r="C413" s="5">
        <v>43415</v>
      </c>
      <c r="D413" s="6">
        <v>2541.7605955913941</v>
      </c>
      <c r="E413" s="8">
        <f>YEAR(Table6[[#This Row],[Date]])</f>
        <v>2018</v>
      </c>
      <c r="F413" s="6">
        <f>Table6[[#This Row],[TV_State]]+Table6[[#This Row],[Radio_State]]+Table6[[#This Row],[Online]]</f>
        <v>3106.596283500593</v>
      </c>
      <c r="G413" s="6">
        <f t="shared" si="162"/>
        <v>2484.3660014978254</v>
      </c>
      <c r="H413" s="6">
        <f>LN(Table6[[#This Row],[PROF TV LING]])</f>
        <v>7.8177727757975264</v>
      </c>
      <c r="I413" s="6">
        <f t="shared" si="163"/>
        <v>7.8406122677671757</v>
      </c>
      <c r="J413" s="6">
        <v>376.55712527279911</v>
      </c>
      <c r="K413" s="6">
        <f t="shared" si="168"/>
        <v>372.86538875051679</v>
      </c>
      <c r="L413" s="6">
        <f>0.5*J412+0.5*Table6[[#This Row],[Radio_State]]</f>
        <v>374.69298108828036</v>
      </c>
      <c r="M413" s="6">
        <f>LN(Table6[[#This Row],[RADIO LINGERING ]])</f>
        <v>5.926106973540608</v>
      </c>
      <c r="N413" s="6">
        <f t="shared" si="164"/>
        <v>5.9310697628827374</v>
      </c>
      <c r="O413" s="6">
        <v>188.27856263639956</v>
      </c>
      <c r="P413" s="6">
        <f t="shared" si="165"/>
        <v>187.48375097108391</v>
      </c>
      <c r="Q413" s="6">
        <f>0.3*O412+0.7*Table6[[#This Row],[Online]]</f>
        <v>187.71931938104393</v>
      </c>
      <c r="R413" s="6">
        <f>LN(Table6[[#This Row],[ONLINE LINGERING]])</f>
        <v>5.234947865206049</v>
      </c>
      <c r="S413" s="6">
        <f t="shared" si="166"/>
        <v>5.237922582322792</v>
      </c>
      <c r="T413" s="6">
        <v>2560.6818915989975</v>
      </c>
      <c r="U413" s="6">
        <f t="shared" si="167"/>
        <v>7.8480288659108997</v>
      </c>
      <c r="V413" s="8">
        <f>YEAR(Table6[[#This Row],[Date]])</f>
        <v>2018</v>
      </c>
      <c r="W413" s="8">
        <f>WEEKNUM(Table6[[#This Row],[Date]])</f>
        <v>46</v>
      </c>
      <c r="X413" t="s">
        <v>578</v>
      </c>
      <c r="Y413" s="9">
        <f>Table6[[#This Row],[LNTVLING]]+Table6[[#This Row],[LNRADIOLING]]+Table6[[#This Row],[LNONLINELING]]</f>
        <v>18.978827614544183</v>
      </c>
      <c r="Z413">
        <f t="shared" si="188"/>
        <v>1</v>
      </c>
      <c r="AA413">
        <f t="shared" si="169"/>
        <v>0</v>
      </c>
      <c r="AB413">
        <f t="shared" si="170"/>
        <v>0</v>
      </c>
      <c r="AC413">
        <f t="shared" si="171"/>
        <v>1</v>
      </c>
      <c r="AD413">
        <f t="shared" si="172"/>
        <v>0</v>
      </c>
      <c r="AE413">
        <f t="shared" si="173"/>
        <v>0</v>
      </c>
      <c r="AF413">
        <f t="shared" si="174"/>
        <v>0</v>
      </c>
      <c r="AG413" s="9">
        <f>'[1]1'!J$20+'[1]1'!J$21*Table6[[#This Row],[TV_State]]</f>
        <v>3829.3735871551798</v>
      </c>
      <c r="AH413" s="9">
        <f>Table6[[#This Row],[sales]]-Table6[[#This Row],[Pred_1]]</f>
        <v>-1268.6916955561824</v>
      </c>
      <c r="AI413">
        <f>ABS(Table6[[#This Row],[Res_1]])/Table6[[#This Row],[sales]]</f>
        <v>0.49545072338679208</v>
      </c>
      <c r="AJ413" s="9">
        <f>'[1]2'!J$20+'[1]2'!J$21*Table6[[#This Row],[Radio_State]]</f>
        <v>3367.3882227141257</v>
      </c>
      <c r="AK413" s="9">
        <f>Table6[[#This Row],[sales]]-Table6[[#This Row],[ Pred_2 ]]</f>
        <v>-806.70633111512825</v>
      </c>
      <c r="AL413">
        <f>ABS(Table6[[#This Row],[ Res_2 ]])/Table6[[#This Row],[sales]]</f>
        <v>0.3150357464399402</v>
      </c>
      <c r="AM413" s="10">
        <f>'[1]3'!J$20+'[1]3'!J$21*Data!O413</f>
        <v>2888.4759012888062</v>
      </c>
      <c r="AN413" s="9">
        <f>Table6[[#This Row],[sales]]-Table6[[#This Row],[Pred_3]]</f>
        <v>-327.79400968980872</v>
      </c>
      <c r="AO413" s="9">
        <f>ABS(Table6[[#This Row],[Res_3]])/Table6[[#This Row],[sales]]</f>
        <v>0.1280104376749118</v>
      </c>
      <c r="AP413" s="9">
        <f>'[1]4'!L$21+'[1]4'!L$27*Table6[[#This Row],[TV_State]]+'[1]4'!L$22*Table6[[#This Row],[NJ_DUM]]+'[1]4'!L$23*Table6[[#This Row],[NY_DUM]]+'[1]4'!L$24*Table6[[#This Row],[PA_DUM]]+'[1]4'!L$25*Table6[[#This Row],[CT_DUM]]+'[1]4'!L$26*Table6[[#This Row],[DL_DUM]]</f>
        <v>798.4931856209904</v>
      </c>
      <c r="AQ413" s="9">
        <f>Table6[[#This Row],[sales]]-Table6[[#This Row],[Pred_4]]</f>
        <v>1762.188705978007</v>
      </c>
      <c r="AR413">
        <f>ABS(Table6[[#This Row],[Res_4]]/Table6[[#This Row],[sales]])</f>
        <v>0.68817165918161827</v>
      </c>
      <c r="AS413" s="9">
        <f>'[1]5'!L$20+'[1]5'!L$26*Table6[[#This Row],[Radio_State]]+'[1]5'!L$21*Table6[[#This Row],[NJ_DUM]]+'[1]5'!L$22*Table6[[#This Row],[NY_DUM]]+'[1]5'!L$23*Table6[[#This Row],[PA_DUM]]+'[1]5'!L$24*Table6[[#This Row],[CT_DUM]]+'[1]5'!L$25*Table6[[#This Row],[DL_DUM]]</f>
        <v>859.73279228260401</v>
      </c>
      <c r="AT413" s="9">
        <f>Table6[[#This Row],[sales]]-Table6[[#This Row],[Pred_5]]</f>
        <v>1700.9490993163936</v>
      </c>
      <c r="AU413" s="9">
        <f>ABS(Table6[[#This Row],[Red_5]]/Table6[[#This Row],[sales]])</f>
        <v>0.66425630801577207</v>
      </c>
      <c r="AV413" s="9">
        <f>'[1]6'!L$20+'[1]6'!L$26*Table6[[#This Row],[Online]]+'[1]6'!L$21*Table6[[#This Row],[NJ_DUM]]+'[1]6'!L$22*Table6[[#This Row],[NY_DUM]]+'[1]6'!L$23*Table6[[#This Row],[PA_DUM]]+'[1]6'!L$24*Table6[[#This Row],[CT_DUM]]+'[1]6'!L$25*Table6[[#This Row],[DL_DUM]]</f>
        <v>813.48300016573023</v>
      </c>
      <c r="AW413" s="9">
        <f>Table6[[#This Row],[sales]]-Table6[[#This Row],[Pred_6]]</f>
        <v>1747.1988914332674</v>
      </c>
      <c r="AX413" s="9">
        <f>ABS(Table6[[#This Row],[Red_6]]/Table6[[#This Row],[sales]])</f>
        <v>0.6823178221259818</v>
      </c>
      <c r="AY413" s="9">
        <f>'[1]7'!L$21+'[1]7'!L$27*Table6[[#This Row],[LNTV]]+'[1]7'!L$22*Table6[[#This Row],[NJ_DUM]]+'[1]7'!L$23*Table6[[#This Row],[NY_DUM]]+'[1]7'!L$24*Table6[[#This Row],[PA_DUM]]+'[1]7'!L$25*Table6[[#This Row],[CT_DUM]]+'[1]7'!L$26*Table6[[#This Row],[DL_DUM]]</f>
        <v>6.0134044308457906</v>
      </c>
      <c r="AZ413" s="9">
        <f>Table6[[#This Row],[sales]]-Table6[[#This Row],[Pred_7]]</f>
        <v>2554.6684871681518</v>
      </c>
      <c r="BA413" s="9">
        <f>ABS(Table6[[#This Row],[Red_7]]/Table6[[#This Row],[sales]])</f>
        <v>0.9976516394126993</v>
      </c>
      <c r="BB413" s="9">
        <f>'[1]8'!O$22+'[1]8'!O$28*Table6[[#This Row],[LNRADIOLING]]+'[1]8'!O$23*Table6[[#This Row],[DL_DUM]]+'[1]8'!O$24*Table6[[#This Row],[CT_DUM]]+'[1]8'!O$25*Table6[[#This Row],[PA_DUM]]+'[1]8'!O$26*Table6[[#This Row],[NY_DUM]]+'[1]8'!O$27*Table6[[#This Row],[NJ_DUM]]</f>
        <v>8.3189600192554689</v>
      </c>
      <c r="BC413" s="9">
        <f>Table6[[#This Row],[sales]]-Table6[[#This Row],[Pred_8]]</f>
        <v>2552.3629315797421</v>
      </c>
      <c r="BD413" s="9">
        <f>ABS(Table6[[#This Row],[Red_8]]/Table6[[#This Row],[sales]])</f>
        <v>0.9967512715864677</v>
      </c>
      <c r="BE413" s="9">
        <f>'[1]9'!M$19+'[1]9'!M$21*Table6[[#This Row],[LNONLINE]]+'[1]9'!M$20*Table6[[#This Row],[DL_DUM]]+'[1]9'!M$22*Table6[[#This Row],[CT_DUM]]+'[1]9'!M$23*Table6[[#This Row],[PA_DUM]]+'[1]9'!M$24*Table6[[#This Row],[NY_DUM]]+'[1]9'!M$25*Table6[[#This Row],[NJ_DUM]]</f>
        <v>8.2486865498308859</v>
      </c>
      <c r="BF413" s="9">
        <f>Table6[[#This Row],[sales]]-Table6[[#This Row],[Pred_9]]</f>
        <v>2552.4332050491666</v>
      </c>
      <c r="BG413" s="9">
        <f>ABS(Table6[[#This Row],[Red_9]]/Table6[[#This Row],[sales]])</f>
        <v>0.99677871485056657</v>
      </c>
      <c r="BH413" s="9">
        <f>'[1]10'!P$22+'[1]10'!P$30*Table6[[#This Row],[LNTV]]+'[1]10'!P$29*Table6[[#This Row],[LNRADIOLING]]+'[1]10'!P$24*Table6[[#This Row],[LNONLINELING]]+'[1]10'!P$23*Table6[[#This Row],[DL_DUM]]+'[1]10'!P$25*Table6[[#This Row],[CT_DUM]]+'[1]10'!P$26*Table6[[#This Row],[PA_DUM]]+'[1]10'!P$27*Table6[[#This Row],[NY_DUM]]+'[1]10'!P$28*Table6[[#This Row],[NJ_DUM]]</f>
        <v>8.1636098779451718</v>
      </c>
      <c r="BI413" s="9">
        <f>Table6[[#This Row],[sales]]-Table6[[#This Row],[Pred_10]]</f>
        <v>2552.5182817210525</v>
      </c>
      <c r="BJ413" s="45">
        <f>ABS(Table6[[#This Row],[Red_10]]/Table6[[#This Row],[sales]])</f>
        <v>0.99681193907578769</v>
      </c>
      <c r="BK413" s="9">
        <f>'[1]11'!P$32+'[1]11'!P$40*Table6[[#This Row],[LNONLINELING]]+'[1]11'!P$39*Table6[[#This Row],[LNRADIOLING]]+'[1]11'!P$38*Table6[[#This Row],[LNTVLING]]+'[1]11'!P$33*Table6[[#This Row],[DL_DUM]]+'[1]11'!P$34*Table6[[#This Row],[CT_DUM]]+'[1]11'!P$35*Table6[[#This Row],[PA_DUM]]+'[1]11'!P$36*Table6[[#This Row],[NY_DUM]]+'[1]11'!P$37*Table6[[#This Row],[NJ_DUM]]</f>
        <v>8.0811896316037579</v>
      </c>
      <c r="BL413" s="9">
        <f>Table6[[#This Row],[sales]]-Table6[[#This Row],[ Pred_11]]</f>
        <v>2552.6007019673939</v>
      </c>
      <c r="BM413" s="47">
        <f>ABS(Table6[[#This Row],[ Red_11]]/Table6[[#This Row],[sales]])</f>
        <v>0.99684412591110361</v>
      </c>
      <c r="BN413" s="9">
        <f>'[1]12'!K$22+'[1]12'!K$28*Table6[[#This Row],[COMBINE LN LING]]+'[1]12'!K$23*Table6[[#This Row],[DL_DUM]]+'[1]12'!K$24*Table6[[#This Row],[CT_DUM]]+'[1]12'!K$25*Table6[[#This Row],[PA_DUM]]+'[1]12'!K$26*Table6[[#This Row],[NY_DUM]]+'[1]12'!K$27*Table6[[#This Row],[NJ_DUM]]</f>
        <v>8.3546783445732729</v>
      </c>
      <c r="BO413" s="9">
        <f>Table6[[#This Row],[sales]]-Table6[[#This Row],[ Pred_12]]</f>
        <v>2552.3272132544244</v>
      </c>
      <c r="BP413" s="47">
        <f>ABS(Table6[[#This Row],[ Red_12]]/Table6[[#This Row],[sales]])</f>
        <v>0.9967373228310854</v>
      </c>
      <c r="BQ413">
        <f>LN(G413+'2019 Totals and Calculations'!C$18)</f>
        <v>7.9535325645525488</v>
      </c>
      <c r="BR413">
        <f>LN(Table6[[#This Row],[PROF RADIO]]+'2019 Totals and Calculations'!D$18)</f>
        <v>6.0767743324664378</v>
      </c>
      <c r="BS413">
        <f>LN(Table6[[#This Row],[ONLINE LINGERING]]+'2019 Totals and Calculations'!E$18)</f>
        <v>5.4449974254722475</v>
      </c>
      <c r="BT413">
        <f>MONTH(Table6[[#This Row],[Date]])</f>
        <v>11</v>
      </c>
      <c r="BU413">
        <f t="shared" si="175"/>
        <v>0</v>
      </c>
      <c r="BV413">
        <f t="shared" si="176"/>
        <v>0</v>
      </c>
      <c r="BW413">
        <f t="shared" si="177"/>
        <v>0</v>
      </c>
      <c r="BX413">
        <f t="shared" si="178"/>
        <v>0</v>
      </c>
      <c r="BY413">
        <f t="shared" si="179"/>
        <v>0</v>
      </c>
      <c r="BZ413">
        <f t="shared" si="180"/>
        <v>0</v>
      </c>
      <c r="CA413">
        <f t="shared" si="181"/>
        <v>0</v>
      </c>
      <c r="CB413">
        <f t="shared" si="182"/>
        <v>0</v>
      </c>
      <c r="CC413">
        <f t="shared" si="183"/>
        <v>0</v>
      </c>
      <c r="CD413">
        <f t="shared" si="184"/>
        <v>0</v>
      </c>
      <c r="CE413">
        <f t="shared" si="185"/>
        <v>1</v>
      </c>
      <c r="CF413">
        <f t="shared" si="186"/>
        <v>0</v>
      </c>
      <c r="CG413">
        <f t="shared" si="187"/>
        <v>98</v>
      </c>
      <c r="CH41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2848.6665707990232</v>
      </c>
      <c r="CI413" s="79">
        <f>Table6[[#This Row],[sales]]-CH413</f>
        <v>-287.98467920002577</v>
      </c>
      <c r="CJ413">
        <f>ABS(Table6[[#This Row],[sales]]-CH413)/Table6[[#This Row],[sales]]</f>
        <v>0.11246405894650038</v>
      </c>
      <c r="CK41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2841.8084562918452</v>
      </c>
      <c r="CL413" s="79">
        <f>Table6[[#This Row],[sales]]-CK413</f>
        <v>-281.12656469284775</v>
      </c>
      <c r="CM413">
        <f>ABS(Table6[[#This Row],[sales]]-CK413)/Table6[[#This Row],[sales]]</f>
        <v>0.10978582135296021</v>
      </c>
      <c r="CN41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2582.6023325525816</v>
      </c>
      <c r="CO413" s="79">
        <f>Table6[[#This Row],[sales]]-CN413</f>
        <v>-21.920440953584148</v>
      </c>
      <c r="CP413">
        <f>ABS(Table6[[#This Row],[sales]]-CN413)/Table6[[#This Row],[sales]]</f>
        <v>8.5603920680268897E-3</v>
      </c>
      <c r="CQ41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2768.19389336531</v>
      </c>
      <c r="CR413" s="79">
        <f>Table6[[#This Row],[sales]]-CQ413</f>
        <v>-207.51200176631255</v>
      </c>
      <c r="CS413">
        <f>ABS(Table6[[#This Row],[sales]]-CQ413)/Table6[[#This Row],[sales]]</f>
        <v>8.103779014765998E-2</v>
      </c>
    </row>
    <row r="414" spans="1:97" x14ac:dyDescent="0.2">
      <c r="A414">
        <v>413</v>
      </c>
      <c r="B414" t="s">
        <v>480</v>
      </c>
      <c r="C414" s="5">
        <v>43422</v>
      </c>
      <c r="D414" s="6">
        <v>2567.1782015473082</v>
      </c>
      <c r="E414" s="8">
        <f>YEAR(Table6[[#This Row],[Date]])</f>
        <v>2018</v>
      </c>
      <c r="F414" s="6">
        <f>Table6[[#This Row],[TV_State]]+Table6[[#This Row],[Radio_State]]+Table6[[#This Row],[Online]]</f>
        <v>3137.6622463355989</v>
      </c>
      <c r="G414" s="6">
        <f t="shared" si="162"/>
        <v>2509.2096615126702</v>
      </c>
      <c r="H414" s="6">
        <f>LN(Table6[[#This Row],[PROF TV LING]])</f>
        <v>7.827723106650641</v>
      </c>
      <c r="I414" s="6">
        <f t="shared" si="163"/>
        <v>7.8505625986203436</v>
      </c>
      <c r="J414" s="6">
        <v>380.32269652552714</v>
      </c>
      <c r="K414" s="6">
        <f t="shared" si="168"/>
        <v>376.59404263802196</v>
      </c>
      <c r="L414" s="6">
        <f>0.5*J413+0.5*Table6[[#This Row],[Radio_State]]</f>
        <v>378.43991089916312</v>
      </c>
      <c r="M414" s="6">
        <f>LN(Table6[[#This Row],[RADIO LINGERING ]])</f>
        <v>5.9360573043937759</v>
      </c>
      <c r="N414" s="6">
        <f t="shared" si="164"/>
        <v>5.9410200937359052</v>
      </c>
      <c r="O414" s="6">
        <v>190.16134826276357</v>
      </c>
      <c r="P414" s="6">
        <f t="shared" si="165"/>
        <v>189.35806907525966</v>
      </c>
      <c r="Q414" s="6">
        <f>0.3*O413+0.7*Table6[[#This Row],[Online]]</f>
        <v>189.59651257485436</v>
      </c>
      <c r="R414" s="6">
        <f>LN(Table6[[#This Row],[ONLINE LINGERING]])</f>
        <v>5.2448981960592169</v>
      </c>
      <c r="S414" s="6">
        <f t="shared" si="166"/>
        <v>5.2478729131759598</v>
      </c>
      <c r="T414" s="6">
        <v>2512.3953169619967</v>
      </c>
      <c r="U414" s="6">
        <f t="shared" si="167"/>
        <v>7.8289918866085779</v>
      </c>
      <c r="V414" s="8">
        <f>YEAR(Table6[[#This Row],[Date]])</f>
        <v>2018</v>
      </c>
      <c r="W414" s="8">
        <f>WEEKNUM(Table6[[#This Row],[Date]])</f>
        <v>47</v>
      </c>
      <c r="X414" t="s">
        <v>579</v>
      </c>
      <c r="Y414" s="9">
        <f>Table6[[#This Row],[LNTVLING]]+Table6[[#This Row],[LNRADIOLING]]+Table6[[#This Row],[LNONLINELING]]</f>
        <v>19.008678607103633</v>
      </c>
      <c r="Z414">
        <f t="shared" si="188"/>
        <v>1</v>
      </c>
      <c r="AA414">
        <f t="shared" si="169"/>
        <v>0</v>
      </c>
      <c r="AB414">
        <f t="shared" si="170"/>
        <v>0</v>
      </c>
      <c r="AC414">
        <f t="shared" si="171"/>
        <v>1</v>
      </c>
      <c r="AD414">
        <f t="shared" si="172"/>
        <v>0</v>
      </c>
      <c r="AE414">
        <f t="shared" si="173"/>
        <v>0</v>
      </c>
      <c r="AF414">
        <f t="shared" si="174"/>
        <v>0</v>
      </c>
      <c r="AG414" s="9">
        <f>'[1]1'!J$20+'[1]1'!J$21*Table6[[#This Row],[TV_State]]</f>
        <v>3854.3699975721684</v>
      </c>
      <c r="AH414" s="9">
        <f>Table6[[#This Row],[sales]]-Table6[[#This Row],[Pred_1]]</f>
        <v>-1341.9746806101716</v>
      </c>
      <c r="AI414">
        <f>ABS(Table6[[#This Row],[Res_1]])/Table6[[#This Row],[sales]]</f>
        <v>0.53414153081326998</v>
      </c>
      <c r="AJ414" s="9">
        <f>'[1]2'!J$20+'[1]2'!J$21*Table6[[#This Row],[Radio_State]]</f>
        <v>3383.9192869012923</v>
      </c>
      <c r="AK414" s="9">
        <f>Table6[[#This Row],[sales]]-Table6[[#This Row],[ Pred_2 ]]</f>
        <v>-871.52396993929551</v>
      </c>
      <c r="AL414">
        <f>ABS(Table6[[#This Row],[ Res_2 ]])/Table6[[#This Row],[sales]]</f>
        <v>0.34688966503613272</v>
      </c>
      <c r="AM414" s="10">
        <f>'[1]3'!J$20+'[1]3'!J$21*Data!O414</f>
        <v>2899.3533584844458</v>
      </c>
      <c r="AN414" s="9">
        <f>Table6[[#This Row],[sales]]-Table6[[#This Row],[Pred_3]]</f>
        <v>-386.95804152244909</v>
      </c>
      <c r="AO414" s="9">
        <f>ABS(Table6[[#This Row],[Res_3]])/Table6[[#This Row],[sales]]</f>
        <v>0.15401956806318245</v>
      </c>
      <c r="AP414" s="9">
        <f>'[1]4'!L$21+'[1]4'!L$27*Table6[[#This Row],[TV_State]]+'[1]4'!L$22*Table6[[#This Row],[NJ_DUM]]+'[1]4'!L$23*Table6[[#This Row],[NY_DUM]]+'[1]4'!L$24*Table6[[#This Row],[PA_DUM]]+'[1]4'!L$25*Table6[[#This Row],[CT_DUM]]+'[1]4'!L$26*Table6[[#This Row],[DL_DUM]]</f>
        <v>804.09981753374211</v>
      </c>
      <c r="AQ414" s="9">
        <f>Table6[[#This Row],[sales]]-Table6[[#This Row],[Pred_4]]</f>
        <v>1708.2954994282545</v>
      </c>
      <c r="AR414">
        <f>ABS(Table6[[#This Row],[Res_4]]/Table6[[#This Row],[sales]])</f>
        <v>0.67994693665244355</v>
      </c>
      <c r="AS414" s="9">
        <f>'[1]5'!L$20+'[1]5'!L$26*Table6[[#This Row],[Radio_State]]+'[1]5'!L$21*Table6[[#This Row],[NJ_DUM]]+'[1]5'!L$22*Table6[[#This Row],[NY_DUM]]+'[1]5'!L$23*Table6[[#This Row],[PA_DUM]]+'[1]5'!L$24*Table6[[#This Row],[CT_DUM]]+'[1]5'!L$25*Table6[[#This Row],[DL_DUM]]</f>
        <v>866.36620492215957</v>
      </c>
      <c r="AT414" s="9">
        <f>Table6[[#This Row],[sales]]-Table6[[#This Row],[Pred_5]]</f>
        <v>1646.0291120398372</v>
      </c>
      <c r="AU414" s="9">
        <f>ABS(Table6[[#This Row],[Red_5]]/Table6[[#This Row],[sales]])</f>
        <v>0.65516326229672539</v>
      </c>
      <c r="AV414" s="9">
        <f>'[1]6'!L$20+'[1]6'!L$26*Table6[[#This Row],[Online]]+'[1]6'!L$21*Table6[[#This Row],[NJ_DUM]]+'[1]6'!L$22*Table6[[#This Row],[NY_DUM]]+'[1]6'!L$23*Table6[[#This Row],[PA_DUM]]+'[1]6'!L$24*Table6[[#This Row],[CT_DUM]]+'[1]6'!L$25*Table6[[#This Row],[DL_DUM]]</f>
        <v>821.6773681792522</v>
      </c>
      <c r="AW414" s="9">
        <f>Table6[[#This Row],[sales]]-Table6[[#This Row],[Pred_6]]</f>
        <v>1690.7179487827445</v>
      </c>
      <c r="AX414" s="9">
        <f>ABS(Table6[[#This Row],[Red_6]]/Table6[[#This Row],[sales]])</f>
        <v>0.67295060509313909</v>
      </c>
      <c r="AY414" s="9">
        <f>'[1]7'!L$21+'[1]7'!L$27*Table6[[#This Row],[LNTV]]+'[1]7'!L$22*Table6[[#This Row],[NJ_DUM]]+'[1]7'!L$23*Table6[[#This Row],[NY_DUM]]+'[1]7'!L$24*Table6[[#This Row],[PA_DUM]]+'[1]7'!L$25*Table6[[#This Row],[CT_DUM]]+'[1]7'!L$26*Table6[[#This Row],[DL_DUM]]</f>
        <v>6.0145057781357911</v>
      </c>
      <c r="AZ414" s="9">
        <f>Table6[[#This Row],[sales]]-Table6[[#This Row],[Pred_7]]</f>
        <v>2506.3808111838612</v>
      </c>
      <c r="BA414" s="9">
        <f>ABS(Table6[[#This Row],[Red_7]]/Table6[[#This Row],[sales]])</f>
        <v>0.99760606711152111</v>
      </c>
      <c r="BB414" s="9">
        <f>'[1]8'!O$22+'[1]8'!O$28*Table6[[#This Row],[LNRADIOLING]]+'[1]8'!O$23*Table6[[#This Row],[DL_DUM]]+'[1]8'!O$24*Table6[[#This Row],[CT_DUM]]+'[1]8'!O$25*Table6[[#This Row],[PA_DUM]]+'[1]8'!O$26*Table6[[#This Row],[NY_DUM]]+'[1]8'!O$27*Table6[[#This Row],[NJ_DUM]]</f>
        <v>8.3196698852592448</v>
      </c>
      <c r="BC414" s="9">
        <f>Table6[[#This Row],[sales]]-Table6[[#This Row],[Pred_8]]</f>
        <v>2504.0756470767374</v>
      </c>
      <c r="BD414" s="9">
        <f>ABS(Table6[[#This Row],[Red_8]]/Table6[[#This Row],[sales]])</f>
        <v>0.99668855063170569</v>
      </c>
      <c r="BE414" s="9">
        <f>'[1]9'!M$19+'[1]9'!M$21*Table6[[#This Row],[LNONLINE]]+'[1]9'!M$20*Table6[[#This Row],[DL_DUM]]+'[1]9'!M$22*Table6[[#This Row],[CT_DUM]]+'[1]9'!M$23*Table6[[#This Row],[PA_DUM]]+'[1]9'!M$24*Table6[[#This Row],[NY_DUM]]+'[1]9'!M$25*Table6[[#This Row],[NJ_DUM]]</f>
        <v>8.2518369981622186</v>
      </c>
      <c r="BF414" s="9">
        <f>Table6[[#This Row],[sales]]-Table6[[#This Row],[Pred_9]]</f>
        <v>2504.1434799638346</v>
      </c>
      <c r="BG414" s="9">
        <f>ABS(Table6[[#This Row],[Red_9]]/Table6[[#This Row],[sales]])</f>
        <v>0.99671554992064693</v>
      </c>
      <c r="BH414" s="9">
        <f>'[1]10'!P$22+'[1]10'!P$30*Table6[[#This Row],[LNTV]]+'[1]10'!P$29*Table6[[#This Row],[LNRADIOLING]]+'[1]10'!P$24*Table6[[#This Row],[LNONLINELING]]+'[1]10'!P$23*Table6[[#This Row],[DL_DUM]]+'[1]10'!P$25*Table6[[#This Row],[CT_DUM]]+'[1]10'!P$26*Table6[[#This Row],[PA_DUM]]+'[1]10'!P$27*Table6[[#This Row],[NY_DUM]]+'[1]10'!P$28*Table6[[#This Row],[NJ_DUM]]</f>
        <v>8.1654209612213897</v>
      </c>
      <c r="BI414" s="9">
        <f>Table6[[#This Row],[sales]]-Table6[[#This Row],[Pred_10]]</f>
        <v>2504.2298960007752</v>
      </c>
      <c r="BJ414" s="45">
        <f>ABS(Table6[[#This Row],[Red_10]]/Table6[[#This Row],[sales]])</f>
        <v>0.99674994579631071</v>
      </c>
      <c r="BK414" s="9">
        <f>'[1]11'!P$32+'[1]11'!P$40*Table6[[#This Row],[LNONLINELING]]+'[1]11'!P$39*Table6[[#This Row],[LNRADIOLING]]+'[1]11'!P$38*Table6[[#This Row],[LNTVLING]]+'[1]11'!P$33*Table6[[#This Row],[DL_DUM]]+'[1]11'!P$34*Table6[[#This Row],[CT_DUM]]+'[1]11'!P$35*Table6[[#This Row],[PA_DUM]]+'[1]11'!P$36*Table6[[#This Row],[NY_DUM]]+'[1]11'!P$37*Table6[[#This Row],[NJ_DUM]]</f>
        <v>8.0823150292745662</v>
      </c>
      <c r="BL414" s="9">
        <f>Table6[[#This Row],[sales]]-Table6[[#This Row],[ Pred_11]]</f>
        <v>2504.3130019327223</v>
      </c>
      <c r="BM414" s="47">
        <f>ABS(Table6[[#This Row],[ Red_11]]/Table6[[#This Row],[sales]])</f>
        <v>0.99678302416235687</v>
      </c>
      <c r="BN414" s="9">
        <f>'[1]12'!K$22+'[1]12'!K$28*Table6[[#This Row],[COMBINE LN LING]]+'[1]12'!K$23*Table6[[#This Row],[DL_DUM]]+'[1]12'!K$24*Table6[[#This Row],[CT_DUM]]+'[1]12'!K$25*Table6[[#This Row],[PA_DUM]]+'[1]12'!K$26*Table6[[#This Row],[NY_DUM]]+'[1]12'!K$27*Table6[[#This Row],[NJ_DUM]]</f>
        <v>8.3575510809801159</v>
      </c>
      <c r="BO414" s="9">
        <f>Table6[[#This Row],[sales]]-Table6[[#This Row],[ Pred_12]]</f>
        <v>2504.0377658810166</v>
      </c>
      <c r="BP414" s="47">
        <f>ABS(Table6[[#This Row],[ Red_12]]/Table6[[#This Row],[sales]])</f>
        <v>0.99667347291066988</v>
      </c>
      <c r="BQ414">
        <f>LN(G414+'2019 Totals and Calculations'!C$18)</f>
        <v>7.9622251971543783</v>
      </c>
      <c r="BR414">
        <f>LN(Table6[[#This Row],[PROF RADIO]]+'2019 Totals and Calculations'!D$18)</f>
        <v>6.0852972926524771</v>
      </c>
      <c r="BS414">
        <f>LN(Table6[[#This Row],[ONLINE LINGERING]]+'2019 Totals and Calculations'!E$18)</f>
        <v>5.4530701935614774</v>
      </c>
      <c r="BT414">
        <f>MONTH(Table6[[#This Row],[Date]])</f>
        <v>11</v>
      </c>
      <c r="BU414">
        <f t="shared" si="175"/>
        <v>0</v>
      </c>
      <c r="BV414">
        <f t="shared" si="176"/>
        <v>0</v>
      </c>
      <c r="BW414">
        <f t="shared" si="177"/>
        <v>0</v>
      </c>
      <c r="BX414">
        <f t="shared" si="178"/>
        <v>0</v>
      </c>
      <c r="BY414">
        <f t="shared" si="179"/>
        <v>0</v>
      </c>
      <c r="BZ414">
        <f t="shared" si="180"/>
        <v>0</v>
      </c>
      <c r="CA414">
        <f t="shared" si="181"/>
        <v>0</v>
      </c>
      <c r="CB414">
        <f t="shared" si="182"/>
        <v>0</v>
      </c>
      <c r="CC414">
        <f t="shared" si="183"/>
        <v>0</v>
      </c>
      <c r="CD414">
        <f t="shared" si="184"/>
        <v>0</v>
      </c>
      <c r="CE414">
        <f t="shared" si="185"/>
        <v>1</v>
      </c>
      <c r="CF414">
        <f t="shared" si="186"/>
        <v>0</v>
      </c>
      <c r="CG414">
        <f t="shared" si="187"/>
        <v>99</v>
      </c>
      <c r="CH41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2863.7877508911447</v>
      </c>
      <c r="CI414" s="79">
        <f>Table6[[#This Row],[sales]]-CH414</f>
        <v>-351.39243392914796</v>
      </c>
      <c r="CJ414">
        <f>ABS(Table6[[#This Row],[sales]]-CH414)/Table6[[#This Row],[sales]]</f>
        <v>0.13986351254389925</v>
      </c>
      <c r="CK41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2855.7066409631648</v>
      </c>
      <c r="CL414" s="79">
        <f>Table6[[#This Row],[sales]]-CK414</f>
        <v>-343.31132400116803</v>
      </c>
      <c r="CM414">
        <f>ABS(Table6[[#This Row],[sales]]-CK414)/Table6[[#This Row],[sales]]</f>
        <v>0.13664701636854748</v>
      </c>
      <c r="CN41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2595.5224381513681</v>
      </c>
      <c r="CO414" s="79">
        <f>Table6[[#This Row],[sales]]-CN414</f>
        <v>-83.127121189371337</v>
      </c>
      <c r="CP414">
        <f>ABS(Table6[[#This Row],[sales]]-CN414)/Table6[[#This Row],[sales]]</f>
        <v>3.3086799926808151E-2</v>
      </c>
      <c r="CQ41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2788.0301628274801</v>
      </c>
      <c r="CR414" s="79">
        <f>Table6[[#This Row],[sales]]-CQ414</f>
        <v>-275.63484586548338</v>
      </c>
      <c r="CS414">
        <f>ABS(Table6[[#This Row],[sales]]-CQ414)/Table6[[#This Row],[sales]]</f>
        <v>0.10970998234417292</v>
      </c>
    </row>
    <row r="415" spans="1:97" x14ac:dyDescent="0.2">
      <c r="A415">
        <v>414</v>
      </c>
      <c r="B415" t="s">
        <v>480</v>
      </c>
      <c r="C415" s="5">
        <v>43429</v>
      </c>
      <c r="D415" s="6">
        <v>2592.8499835627817</v>
      </c>
      <c r="E415" s="8">
        <f>YEAR(Table6[[#This Row],[Date]])</f>
        <v>2018</v>
      </c>
      <c r="F415" s="6">
        <f>Table6[[#This Row],[TV_State]]+Table6[[#This Row],[Radio_State]]+Table6[[#This Row],[Online]]</f>
        <v>3169.0388687989553</v>
      </c>
      <c r="G415" s="6">
        <f t="shared" si="162"/>
        <v>2534.3017581277036</v>
      </c>
      <c r="H415" s="6">
        <f>LN(Table6[[#This Row],[PROF TV LING]])</f>
        <v>7.8376734375037724</v>
      </c>
      <c r="I415" s="6">
        <f t="shared" si="163"/>
        <v>7.8605129294735114</v>
      </c>
      <c r="J415" s="6">
        <v>384.12592349078244</v>
      </c>
      <c r="K415" s="6">
        <f t="shared" si="168"/>
        <v>380.35998306440217</v>
      </c>
      <c r="L415" s="6">
        <f>0.5*J414+0.5*Table6[[#This Row],[Radio_State]]</f>
        <v>382.22431000815482</v>
      </c>
      <c r="M415" s="6">
        <f>LN(Table6[[#This Row],[RADIO LINGERING ]])</f>
        <v>5.9460076352469446</v>
      </c>
      <c r="N415" s="6">
        <f t="shared" si="164"/>
        <v>5.9509704245890731</v>
      </c>
      <c r="O415" s="6">
        <v>192.06296174539122</v>
      </c>
      <c r="P415" s="6">
        <f t="shared" si="165"/>
        <v>191.25149394435172</v>
      </c>
      <c r="Q415" s="6">
        <f>0.3*O414+0.7*Table6[[#This Row],[Online]]</f>
        <v>191.4924777006029</v>
      </c>
      <c r="R415" s="6">
        <f>LN(Table6[[#This Row],[ONLINE LINGERING]])</f>
        <v>5.2548485269123848</v>
      </c>
      <c r="S415" s="6">
        <f t="shared" si="166"/>
        <v>5.2578232440291277</v>
      </c>
      <c r="T415" s="6">
        <v>2696.7470467884395</v>
      </c>
      <c r="U415" s="6">
        <f t="shared" si="167"/>
        <v>7.8998015281547032</v>
      </c>
      <c r="V415" s="8">
        <f>YEAR(Table6[[#This Row],[Date]])</f>
        <v>2018</v>
      </c>
      <c r="W415" s="8">
        <f>WEEKNUM(Table6[[#This Row],[Date]])</f>
        <v>48</v>
      </c>
      <c r="X415" t="s">
        <v>580</v>
      </c>
      <c r="Y415" s="9">
        <f>Table6[[#This Row],[LNTVLING]]+Table6[[#This Row],[LNRADIOLING]]+Table6[[#This Row],[LNONLINELING]]</f>
        <v>19.0385295996631</v>
      </c>
      <c r="Z415">
        <f t="shared" si="188"/>
        <v>1</v>
      </c>
      <c r="AA415">
        <f t="shared" si="169"/>
        <v>0</v>
      </c>
      <c r="AB415">
        <f t="shared" si="170"/>
        <v>0</v>
      </c>
      <c r="AC415">
        <f t="shared" si="171"/>
        <v>1</v>
      </c>
      <c r="AD415">
        <f t="shared" si="172"/>
        <v>0</v>
      </c>
      <c r="AE415">
        <f t="shared" si="173"/>
        <v>0</v>
      </c>
      <c r="AF415">
        <f t="shared" si="174"/>
        <v>0</v>
      </c>
      <c r="AG415" s="9">
        <f>'[1]1'!J$20+'[1]1'!J$21*Table6[[#This Row],[TV_State]]</f>
        <v>3879.6163720933273</v>
      </c>
      <c r="AH415" s="9">
        <f>Table6[[#This Row],[sales]]-Table6[[#This Row],[Pred_1]]</f>
        <v>-1182.8693253048878</v>
      </c>
      <c r="AI415">
        <f>ABS(Table6[[#This Row],[Res_1]])/Table6[[#This Row],[sales]]</f>
        <v>0.43862820827543642</v>
      </c>
      <c r="AJ415" s="9">
        <f>'[1]2'!J$20+'[1]2'!J$21*Table6[[#This Row],[Radio_State]]</f>
        <v>3400.6156617303304</v>
      </c>
      <c r="AK415" s="9">
        <f>Table6[[#This Row],[sales]]-Table6[[#This Row],[ Pred_2 ]]</f>
        <v>-703.86861494189088</v>
      </c>
      <c r="AL415">
        <f>ABS(Table6[[#This Row],[ Res_2 ]])/Table6[[#This Row],[sales]]</f>
        <v>0.26100653963082271</v>
      </c>
      <c r="AM415" s="10">
        <f>'[1]3'!J$20+'[1]3'!J$21*Data!O415</f>
        <v>2910.3395902520419</v>
      </c>
      <c r="AN415" s="9">
        <f>Table6[[#This Row],[sales]]-Table6[[#This Row],[Pred_3]]</f>
        <v>-213.5925434636024</v>
      </c>
      <c r="AO415" s="9">
        <f>ABS(Table6[[#This Row],[Res_3]])/Table6[[#This Row],[sales]]</f>
        <v>7.9203773938668107E-2</v>
      </c>
      <c r="AP415" s="9">
        <f>'[1]4'!L$21+'[1]4'!L$27*Table6[[#This Row],[TV_State]]+'[1]4'!L$22*Table6[[#This Row],[NJ_DUM]]+'[1]4'!L$23*Table6[[#This Row],[NY_DUM]]+'[1]4'!L$24*Table6[[#This Row],[PA_DUM]]+'[1]4'!L$25*Table6[[#This Row],[CT_DUM]]+'[1]4'!L$26*Table6[[#This Row],[DL_DUM]]</f>
        <v>809.7625157656214</v>
      </c>
      <c r="AQ415" s="9">
        <f>Table6[[#This Row],[sales]]-Table6[[#This Row],[Pred_4]]</f>
        <v>1886.9845310228181</v>
      </c>
      <c r="AR415">
        <f>ABS(Table6[[#This Row],[Res_4]]/Table6[[#This Row],[sales]])</f>
        <v>0.6997261879900939</v>
      </c>
      <c r="AS415" s="9">
        <f>'[1]5'!L$20+'[1]5'!L$26*Table6[[#This Row],[Radio_State]]+'[1]5'!L$21*Table6[[#This Row],[NJ_DUM]]+'[1]5'!L$22*Table6[[#This Row],[NY_DUM]]+'[1]5'!L$23*Table6[[#This Row],[PA_DUM]]+'[1]5'!L$24*Table6[[#This Row],[CT_DUM]]+'[1]5'!L$25*Table6[[#This Row],[DL_DUM]]</f>
        <v>873.06595168811077</v>
      </c>
      <c r="AT415" s="9">
        <f>Table6[[#This Row],[sales]]-Table6[[#This Row],[Pred_5]]</f>
        <v>1823.6810951003288</v>
      </c>
      <c r="AU415" s="9">
        <f>ABS(Table6[[#This Row],[Red_5]]/Table6[[#This Row],[sales]])</f>
        <v>0.67625218956748412</v>
      </c>
      <c r="AV415" s="9">
        <f>'[1]6'!L$20+'[1]6'!L$26*Table6[[#This Row],[Online]]+'[1]6'!L$21*Table6[[#This Row],[NJ_DUM]]+'[1]6'!L$22*Table6[[#This Row],[NY_DUM]]+'[1]6'!L$23*Table6[[#This Row],[PA_DUM]]+'[1]6'!L$24*Table6[[#This Row],[CT_DUM]]+'[1]6'!L$25*Table6[[#This Row],[DL_DUM]]</f>
        <v>829.95367987290945</v>
      </c>
      <c r="AW415" s="9">
        <f>Table6[[#This Row],[sales]]-Table6[[#This Row],[Pred_6]]</f>
        <v>1866.79336691553</v>
      </c>
      <c r="AX415" s="9">
        <f>ABS(Table6[[#This Row],[Red_6]]/Table6[[#This Row],[sales]])</f>
        <v>0.6922389584661629</v>
      </c>
      <c r="AY415" s="9">
        <f>'[1]7'!L$21+'[1]7'!L$27*Table6[[#This Row],[LNTV]]+'[1]7'!L$22*Table6[[#This Row],[NJ_DUM]]+'[1]7'!L$23*Table6[[#This Row],[NY_DUM]]+'[1]7'!L$24*Table6[[#This Row],[PA_DUM]]+'[1]7'!L$25*Table6[[#This Row],[CT_DUM]]+'[1]7'!L$26*Table6[[#This Row],[DL_DUM]]</f>
        <v>6.0156071254257917</v>
      </c>
      <c r="AZ415" s="9">
        <f>Table6[[#This Row],[sales]]-Table6[[#This Row],[Pred_7]]</f>
        <v>2690.7314396630136</v>
      </c>
      <c r="BA415" s="9">
        <f>ABS(Table6[[#This Row],[Red_7]]/Table6[[#This Row],[sales]])</f>
        <v>0.99776930983104628</v>
      </c>
      <c r="BB415" s="9">
        <f>'[1]8'!O$22+'[1]8'!O$28*Table6[[#This Row],[LNRADIOLING]]+'[1]8'!O$23*Table6[[#This Row],[DL_DUM]]+'[1]8'!O$24*Table6[[#This Row],[CT_DUM]]+'[1]8'!O$25*Table6[[#This Row],[PA_DUM]]+'[1]8'!O$26*Table6[[#This Row],[NY_DUM]]+'[1]8'!O$27*Table6[[#This Row],[NJ_DUM]]</f>
        <v>8.3203797512630224</v>
      </c>
      <c r="BC415" s="9">
        <f>Table6[[#This Row],[sales]]-Table6[[#This Row],[Pred_8]]</f>
        <v>2688.4266670371767</v>
      </c>
      <c r="BD415" s="9">
        <f>ABS(Table6[[#This Row],[Red_8]]/Table6[[#This Row],[sales]])</f>
        <v>0.99691466066082413</v>
      </c>
      <c r="BE415" s="9">
        <f>'[1]9'!M$19+'[1]9'!M$21*Table6[[#This Row],[LNONLINE]]+'[1]9'!M$20*Table6[[#This Row],[DL_DUM]]+'[1]9'!M$22*Table6[[#This Row],[CT_DUM]]+'[1]9'!M$23*Table6[[#This Row],[PA_DUM]]+'[1]9'!M$24*Table6[[#This Row],[NY_DUM]]+'[1]9'!M$25*Table6[[#This Row],[NJ_DUM]]</f>
        <v>8.2549874464935513</v>
      </c>
      <c r="BF415" s="9">
        <f>Table6[[#This Row],[sales]]-Table6[[#This Row],[Pred_9]]</f>
        <v>2688.4920593419461</v>
      </c>
      <c r="BG415" s="9">
        <f>ABS(Table6[[#This Row],[Red_9]]/Table6[[#This Row],[sales]])</f>
        <v>0.99693890924759732</v>
      </c>
      <c r="BH415" s="9">
        <f>'[1]10'!P$22+'[1]10'!P$30*Table6[[#This Row],[LNTV]]+'[1]10'!P$29*Table6[[#This Row],[LNRADIOLING]]+'[1]10'!P$24*Table6[[#This Row],[LNONLINELING]]+'[1]10'!P$23*Table6[[#This Row],[DL_DUM]]+'[1]10'!P$25*Table6[[#This Row],[CT_DUM]]+'[1]10'!P$26*Table6[[#This Row],[PA_DUM]]+'[1]10'!P$27*Table6[[#This Row],[NY_DUM]]+'[1]10'!P$28*Table6[[#This Row],[NJ_DUM]]</f>
        <v>8.1672320444976076</v>
      </c>
      <c r="BI415" s="9">
        <f>Table6[[#This Row],[sales]]-Table6[[#This Row],[Pred_10]]</f>
        <v>2688.5798147439418</v>
      </c>
      <c r="BJ415" s="45">
        <f>ABS(Table6[[#This Row],[Red_10]]/Table6[[#This Row],[sales]])</f>
        <v>0.99697145045390001</v>
      </c>
      <c r="BK415" s="9">
        <f>'[1]11'!P$32+'[1]11'!P$40*Table6[[#This Row],[LNONLINELING]]+'[1]11'!P$39*Table6[[#This Row],[LNRADIOLING]]+'[1]11'!P$38*Table6[[#This Row],[LNTVLING]]+'[1]11'!P$33*Table6[[#This Row],[DL_DUM]]+'[1]11'!P$34*Table6[[#This Row],[CT_DUM]]+'[1]11'!P$35*Table6[[#This Row],[PA_DUM]]+'[1]11'!P$36*Table6[[#This Row],[NY_DUM]]+'[1]11'!P$37*Table6[[#This Row],[NJ_DUM]]</f>
        <v>8.083440426945371</v>
      </c>
      <c r="BL415" s="9">
        <f>Table6[[#This Row],[sales]]-Table6[[#This Row],[ Pred_11]]</f>
        <v>2688.6636063614942</v>
      </c>
      <c r="BM415" s="47">
        <f>ABS(Table6[[#This Row],[ Red_11]]/Table6[[#This Row],[sales]])</f>
        <v>0.99700252182103177</v>
      </c>
      <c r="BN415" s="9">
        <f>'[1]12'!K$22+'[1]12'!K$28*Table6[[#This Row],[COMBINE LN LING]]+'[1]12'!K$23*Table6[[#This Row],[DL_DUM]]+'[1]12'!K$24*Table6[[#This Row],[CT_DUM]]+'[1]12'!K$25*Table6[[#This Row],[PA_DUM]]+'[1]12'!K$26*Table6[[#This Row],[NY_DUM]]+'[1]12'!K$27*Table6[[#This Row],[NJ_DUM]]</f>
        <v>8.3604238173869589</v>
      </c>
      <c r="BO415" s="9">
        <f>Table6[[#This Row],[sales]]-Table6[[#This Row],[ Pred_12]]</f>
        <v>2688.3866229710525</v>
      </c>
      <c r="BP415" s="47">
        <f>ABS(Table6[[#This Row],[ Red_12]]/Table6[[#This Row],[sales]])</f>
        <v>0.99689981163515373</v>
      </c>
      <c r="BQ415">
        <f>LN(G415+'2019 Totals and Calculations'!C$18)</f>
        <v>7.9709287218742002</v>
      </c>
      <c r="BR415">
        <f>LN(Table6[[#This Row],[PROF RADIO]]+'2019 Totals and Calculations'!D$18)</f>
        <v>6.0938323751421741</v>
      </c>
      <c r="BS415">
        <f>LN(Table6[[#This Row],[ONLINE LINGERING]]+'2019 Totals and Calculations'!E$18)</f>
        <v>5.4611580718304449</v>
      </c>
      <c r="BT415">
        <f>MONTH(Table6[[#This Row],[Date]])</f>
        <v>11</v>
      </c>
      <c r="BU415">
        <f t="shared" si="175"/>
        <v>0</v>
      </c>
      <c r="BV415">
        <f t="shared" si="176"/>
        <v>0</v>
      </c>
      <c r="BW415">
        <f t="shared" si="177"/>
        <v>0</v>
      </c>
      <c r="BX415">
        <f t="shared" si="178"/>
        <v>0</v>
      </c>
      <c r="BY415">
        <f t="shared" si="179"/>
        <v>0</v>
      </c>
      <c r="BZ415">
        <f t="shared" si="180"/>
        <v>0</v>
      </c>
      <c r="CA415">
        <f t="shared" si="181"/>
        <v>0</v>
      </c>
      <c r="CB415">
        <f t="shared" si="182"/>
        <v>0</v>
      </c>
      <c r="CC415">
        <f t="shared" si="183"/>
        <v>0</v>
      </c>
      <c r="CD415">
        <f t="shared" si="184"/>
        <v>0</v>
      </c>
      <c r="CE415">
        <f t="shared" si="185"/>
        <v>1</v>
      </c>
      <c r="CF415">
        <f t="shared" si="186"/>
        <v>0</v>
      </c>
      <c r="CG415">
        <f t="shared" si="187"/>
        <v>100</v>
      </c>
      <c r="CH41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2878.9985411734938</v>
      </c>
      <c r="CI415" s="79">
        <f>Table6[[#This Row],[sales]]-CH415</f>
        <v>-182.25149438505423</v>
      </c>
      <c r="CJ415">
        <f>ABS(Table6[[#This Row],[sales]]-CH415)/Table6[[#This Row],[sales]]</f>
        <v>6.7581976070799007E-2</v>
      </c>
      <c r="CK41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2869.683457016974</v>
      </c>
      <c r="CL415" s="79">
        <f>Table6[[#This Row],[sales]]-CK415</f>
        <v>-172.93641022853444</v>
      </c>
      <c r="CM415">
        <f>ABS(Table6[[#This Row],[sales]]-CK415)/Table6[[#This Row],[sales]]</f>
        <v>6.4127783298950747E-2</v>
      </c>
      <c r="CN41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2608.5200522869982</v>
      </c>
      <c r="CO415" s="79">
        <f>Table6[[#This Row],[sales]]-CN415</f>
        <v>88.226994501441368</v>
      </c>
      <c r="CP415">
        <f>ABS(Table6[[#This Row],[sales]]-CN415)/Table6[[#This Row],[sales]]</f>
        <v>3.2716080882154309E-2</v>
      </c>
      <c r="CQ41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2808.0277723673344</v>
      </c>
      <c r="CR415" s="79">
        <f>Table6[[#This Row],[sales]]-CQ415</f>
        <v>-111.28072557889482</v>
      </c>
      <c r="CS415">
        <f>ABS(Table6[[#This Row],[sales]]-CQ415)/Table6[[#This Row],[sales]]</f>
        <v>4.1264799274154843E-2</v>
      </c>
    </row>
    <row r="416" spans="1:97" x14ac:dyDescent="0.2">
      <c r="A416">
        <v>415</v>
      </c>
      <c r="B416" t="s">
        <v>480</v>
      </c>
      <c r="C416" s="5">
        <v>43436</v>
      </c>
      <c r="D416" s="6">
        <v>2618.7784833984092</v>
      </c>
      <c r="E416" s="8">
        <f>YEAR(Table6[[#This Row],[Date]])</f>
        <v>2018</v>
      </c>
      <c r="F416" s="6">
        <f>Table6[[#This Row],[TV_State]]+Table6[[#This Row],[Radio_State]]+Table6[[#This Row],[Online]]</f>
        <v>3200.7292574869448</v>
      </c>
      <c r="G416" s="6">
        <f t="shared" si="162"/>
        <v>2559.6447757089154</v>
      </c>
      <c r="H416" s="6">
        <f>LN(Table6[[#This Row],[PROF TV LING]])</f>
        <v>7.8476237683569146</v>
      </c>
      <c r="I416" s="6">
        <f t="shared" si="163"/>
        <v>7.8704632603266802</v>
      </c>
      <c r="J416" s="6">
        <v>387.96718272569029</v>
      </c>
      <c r="K416" s="6">
        <f t="shared" si="168"/>
        <v>384.16358289504626</v>
      </c>
      <c r="L416" s="6">
        <f>0.5*J415+0.5*Table6[[#This Row],[Radio_State]]</f>
        <v>386.04655310823637</v>
      </c>
      <c r="M416" s="6">
        <f>LN(Table6[[#This Row],[RADIO LINGERING ]])</f>
        <v>5.9559579661001125</v>
      </c>
      <c r="N416" s="6">
        <f t="shared" si="164"/>
        <v>5.9609207554422419</v>
      </c>
      <c r="O416" s="6">
        <v>193.98359136284515</v>
      </c>
      <c r="P416" s="6">
        <f t="shared" si="165"/>
        <v>193.16396213729709</v>
      </c>
      <c r="Q416" s="6">
        <f>0.3*O415+0.7*Table6[[#This Row],[Online]]</f>
        <v>193.40740247760894</v>
      </c>
      <c r="R416" s="6">
        <f>LN(Table6[[#This Row],[ONLINE LINGERING]])</f>
        <v>5.2647988577655536</v>
      </c>
      <c r="S416" s="6">
        <f t="shared" si="166"/>
        <v>5.2677735748822965</v>
      </c>
      <c r="T416" s="6">
        <v>2833.7752828694975</v>
      </c>
      <c r="U416" s="6">
        <f t="shared" si="167"/>
        <v>7.9493651238355758</v>
      </c>
      <c r="V416" s="8">
        <f>YEAR(Table6[[#This Row],[Date]])</f>
        <v>2018</v>
      </c>
      <c r="W416" s="8">
        <f>WEEKNUM(Table6[[#This Row],[Date]])</f>
        <v>49</v>
      </c>
      <c r="X416" t="s">
        <v>581</v>
      </c>
      <c r="Y416" s="9">
        <f>Table6[[#This Row],[LNTVLING]]+Table6[[#This Row],[LNRADIOLING]]+Table6[[#This Row],[LNONLINELING]]</f>
        <v>19.068380592222582</v>
      </c>
      <c r="Z416">
        <f t="shared" si="188"/>
        <v>1</v>
      </c>
      <c r="AA416">
        <f t="shared" si="169"/>
        <v>0</v>
      </c>
      <c r="AB416">
        <f t="shared" si="170"/>
        <v>0</v>
      </c>
      <c r="AC416">
        <f t="shared" si="171"/>
        <v>1</v>
      </c>
      <c r="AD416">
        <f t="shared" si="172"/>
        <v>0</v>
      </c>
      <c r="AE416">
        <f t="shared" si="173"/>
        <v>0</v>
      </c>
      <c r="AF416">
        <f t="shared" si="174"/>
        <v>0</v>
      </c>
      <c r="AG416" s="9">
        <f>'[1]1'!J$20+'[1]1'!J$21*Table6[[#This Row],[TV_State]]</f>
        <v>3905.1152103596969</v>
      </c>
      <c r="AH416" s="9">
        <f>Table6[[#This Row],[sales]]-Table6[[#This Row],[Pred_1]]</f>
        <v>-1071.3399274901994</v>
      </c>
      <c r="AI416">
        <f>ABS(Table6[[#This Row],[Res_1]])/Table6[[#This Row],[sales]]</f>
        <v>0.37806100362529604</v>
      </c>
      <c r="AJ416" s="9">
        <f>'[1]2'!J$20+'[1]2'!J$21*Table6[[#This Row],[Radio_State]]</f>
        <v>3417.4790003076587</v>
      </c>
      <c r="AK416" s="9">
        <f>Table6[[#This Row],[sales]]-Table6[[#This Row],[ Pred_2 ]]</f>
        <v>-583.70371743816122</v>
      </c>
      <c r="AL416">
        <f>ABS(Table6[[#This Row],[ Res_2 ]])/Table6[[#This Row],[sales]]</f>
        <v>0.20598094738376693</v>
      </c>
      <c r="AM416" s="10">
        <f>'[1]3'!J$20+'[1]3'!J$21*Data!O416</f>
        <v>2921.4356843373139</v>
      </c>
      <c r="AN416" s="9">
        <f>Table6[[#This Row],[sales]]-Table6[[#This Row],[Pred_3]]</f>
        <v>-87.660401467816428</v>
      </c>
      <c r="AO416" s="9">
        <f>ABS(Table6[[#This Row],[Res_3]])/Table6[[#This Row],[sales]]</f>
        <v>3.0934140049048275E-2</v>
      </c>
      <c r="AP416" s="9">
        <f>'[1]4'!L$21+'[1]4'!L$27*Table6[[#This Row],[TV_State]]+'[1]4'!L$22*Table6[[#This Row],[NJ_DUM]]+'[1]4'!L$23*Table6[[#This Row],[NY_DUM]]+'[1]4'!L$24*Table6[[#This Row],[PA_DUM]]+'[1]4'!L$25*Table6[[#This Row],[CT_DUM]]+'[1]4'!L$26*Table6[[#This Row],[DL_DUM]]</f>
        <v>815.48184097981925</v>
      </c>
      <c r="AQ416" s="9">
        <f>Table6[[#This Row],[sales]]-Table6[[#This Row],[Pred_4]]</f>
        <v>2018.2934418896782</v>
      </c>
      <c r="AR416">
        <f>ABS(Table6[[#This Row],[Res_4]]/Table6[[#This Row],[sales]])</f>
        <v>0.71222776699708612</v>
      </c>
      <c r="AS416" s="9">
        <f>'[1]5'!L$20+'[1]5'!L$26*Table6[[#This Row],[Radio_State]]+'[1]5'!L$21*Table6[[#This Row],[NJ_DUM]]+'[1]5'!L$22*Table6[[#This Row],[NY_DUM]]+'[1]5'!L$23*Table6[[#This Row],[PA_DUM]]+'[1]5'!L$24*Table6[[#This Row],[CT_DUM]]+'[1]5'!L$25*Table6[[#This Row],[DL_DUM]]</f>
        <v>879.83269592172144</v>
      </c>
      <c r="AT416" s="9">
        <f>Table6[[#This Row],[sales]]-Table6[[#This Row],[Pred_5]]</f>
        <v>1953.9425869477759</v>
      </c>
      <c r="AU416" s="9">
        <f>ABS(Table6[[#This Row],[Red_5]]/Table6[[#This Row],[sales]])</f>
        <v>0.68951924267234144</v>
      </c>
      <c r="AV416" s="9">
        <f>'[1]6'!L$20+'[1]6'!L$26*Table6[[#This Row],[Online]]+'[1]6'!L$21*Table6[[#This Row],[NJ_DUM]]+'[1]6'!L$22*Table6[[#This Row],[NY_DUM]]+'[1]6'!L$23*Table6[[#This Row],[PA_DUM]]+'[1]6'!L$24*Table6[[#This Row],[CT_DUM]]+'[1]6'!L$25*Table6[[#This Row],[DL_DUM]]</f>
        <v>838.31275468350316</v>
      </c>
      <c r="AW416" s="9">
        <f>Table6[[#This Row],[sales]]-Table6[[#This Row],[Pred_6]]</f>
        <v>1995.4625281859944</v>
      </c>
      <c r="AX416" s="9">
        <f>ABS(Table6[[#This Row],[Red_6]]/Table6[[#This Row],[sales]])</f>
        <v>0.70417105415831605</v>
      </c>
      <c r="AY416" s="9">
        <f>'[1]7'!L$21+'[1]7'!L$27*Table6[[#This Row],[LNTV]]+'[1]7'!L$22*Table6[[#This Row],[NJ_DUM]]+'[1]7'!L$23*Table6[[#This Row],[NY_DUM]]+'[1]7'!L$24*Table6[[#This Row],[PA_DUM]]+'[1]7'!L$25*Table6[[#This Row],[CT_DUM]]+'[1]7'!L$26*Table6[[#This Row],[DL_DUM]]</f>
        <v>6.0167084727157922</v>
      </c>
      <c r="AZ416" s="9">
        <f>Table6[[#This Row],[sales]]-Table6[[#This Row],[Pred_7]]</f>
        <v>2827.7585743967816</v>
      </c>
      <c r="BA416" s="9">
        <f>ABS(Table6[[#This Row],[Red_7]]/Table6[[#This Row],[sales]])</f>
        <v>0.99787678701656846</v>
      </c>
      <c r="BB416" s="9">
        <f>'[1]8'!O$22+'[1]8'!O$28*Table6[[#This Row],[LNRADIOLING]]+'[1]8'!O$23*Table6[[#This Row],[DL_DUM]]+'[1]8'!O$24*Table6[[#This Row],[CT_DUM]]+'[1]8'!O$25*Table6[[#This Row],[PA_DUM]]+'[1]8'!O$26*Table6[[#This Row],[NY_DUM]]+'[1]8'!O$27*Table6[[#This Row],[NJ_DUM]]</f>
        <v>8.3210896172667983</v>
      </c>
      <c r="BC416" s="9">
        <f>Table6[[#This Row],[sales]]-Table6[[#This Row],[Pred_8]]</f>
        <v>2825.4541932522307</v>
      </c>
      <c r="BD416" s="9">
        <f>ABS(Table6[[#This Row],[Red_8]]/Table6[[#This Row],[sales]])</f>
        <v>0.99706360286661799</v>
      </c>
      <c r="BE416" s="9">
        <f>'[1]9'!M$19+'[1]9'!M$21*Table6[[#This Row],[LNONLINE]]+'[1]9'!M$20*Table6[[#This Row],[DL_DUM]]+'[1]9'!M$22*Table6[[#This Row],[CT_DUM]]+'[1]9'!M$23*Table6[[#This Row],[PA_DUM]]+'[1]9'!M$24*Table6[[#This Row],[NY_DUM]]+'[1]9'!M$25*Table6[[#This Row],[NJ_DUM]]</f>
        <v>8.258137894824884</v>
      </c>
      <c r="BF416" s="9">
        <f>Table6[[#This Row],[sales]]-Table6[[#This Row],[Pred_9]]</f>
        <v>2825.5171449746726</v>
      </c>
      <c r="BG416" s="9">
        <f>ABS(Table6[[#This Row],[Red_9]]/Table6[[#This Row],[sales]])</f>
        <v>0.99708581765648596</v>
      </c>
      <c r="BH416" s="9">
        <f>'[1]10'!P$22+'[1]10'!P$30*Table6[[#This Row],[LNTV]]+'[1]10'!P$29*Table6[[#This Row],[LNRADIOLING]]+'[1]10'!P$24*Table6[[#This Row],[LNONLINELING]]+'[1]10'!P$23*Table6[[#This Row],[DL_DUM]]+'[1]10'!P$25*Table6[[#This Row],[CT_DUM]]+'[1]10'!P$26*Table6[[#This Row],[PA_DUM]]+'[1]10'!P$27*Table6[[#This Row],[NY_DUM]]+'[1]10'!P$28*Table6[[#This Row],[NJ_DUM]]</f>
        <v>8.1690431277738256</v>
      </c>
      <c r="BI416" s="9">
        <f>Table6[[#This Row],[sales]]-Table6[[#This Row],[Pred_10]]</f>
        <v>2825.6062397417236</v>
      </c>
      <c r="BJ416" s="45">
        <f>ABS(Table6[[#This Row],[Red_10]]/Table6[[#This Row],[sales]])</f>
        <v>0.99711725796425821</v>
      </c>
      <c r="BK416" s="9">
        <f>'[1]11'!P$32+'[1]11'!P$40*Table6[[#This Row],[LNONLINELING]]+'[1]11'!P$39*Table6[[#This Row],[LNRADIOLING]]+'[1]11'!P$38*Table6[[#This Row],[LNTVLING]]+'[1]11'!P$33*Table6[[#This Row],[DL_DUM]]+'[1]11'!P$34*Table6[[#This Row],[CT_DUM]]+'[1]11'!P$35*Table6[[#This Row],[PA_DUM]]+'[1]11'!P$36*Table6[[#This Row],[NY_DUM]]+'[1]11'!P$37*Table6[[#This Row],[NJ_DUM]]</f>
        <v>8.084565824616174</v>
      </c>
      <c r="BL416" s="9">
        <f>Table6[[#This Row],[sales]]-Table6[[#This Row],[ Pred_11]]</f>
        <v>2825.6907170448812</v>
      </c>
      <c r="BM416" s="47">
        <f>ABS(Table6[[#This Row],[ Red_11]]/Table6[[#This Row],[sales]])</f>
        <v>0.99714706883305515</v>
      </c>
      <c r="BN416" s="9">
        <f>'[1]12'!K$22+'[1]12'!K$28*Table6[[#This Row],[COMBINE LN LING]]+'[1]12'!K$23*Table6[[#This Row],[DL_DUM]]+'[1]12'!K$24*Table6[[#This Row],[CT_DUM]]+'[1]12'!K$25*Table6[[#This Row],[PA_DUM]]+'[1]12'!K$26*Table6[[#This Row],[NY_DUM]]+'[1]12'!K$27*Table6[[#This Row],[NJ_DUM]]</f>
        <v>8.363296553793802</v>
      </c>
      <c r="BO416" s="9">
        <f>Table6[[#This Row],[sales]]-Table6[[#This Row],[ Pred_12]]</f>
        <v>2825.4119863157039</v>
      </c>
      <c r="BP416" s="47">
        <f>ABS(Table6[[#This Row],[ Red_12]]/Table6[[#This Row],[sales]])</f>
        <v>0.99704870862402162</v>
      </c>
      <c r="BQ416">
        <f>LN(G416+'2019 Totals and Calculations'!C$18)</f>
        <v>7.9796430577950508</v>
      </c>
      <c r="BR416">
        <f>LN(Table6[[#This Row],[PROF RADIO]]+'2019 Totals and Calculations'!D$18)</f>
        <v>6.1023794939337792</v>
      </c>
      <c r="BS416">
        <f>LN(Table6[[#This Row],[ONLINE LINGERING]]+'2019 Totals and Calculations'!E$18)</f>
        <v>5.4692609665047502</v>
      </c>
      <c r="BT416">
        <f>MONTH(Table6[[#This Row],[Date]])</f>
        <v>12</v>
      </c>
      <c r="BU416">
        <f t="shared" si="175"/>
        <v>0</v>
      </c>
      <c r="BV416">
        <f t="shared" si="176"/>
        <v>0</v>
      </c>
      <c r="BW416">
        <f t="shared" si="177"/>
        <v>0</v>
      </c>
      <c r="BX416">
        <f t="shared" si="178"/>
        <v>0</v>
      </c>
      <c r="BY416">
        <f t="shared" si="179"/>
        <v>0</v>
      </c>
      <c r="BZ416">
        <f t="shared" si="180"/>
        <v>0</v>
      </c>
      <c r="CA416">
        <f t="shared" si="181"/>
        <v>0</v>
      </c>
      <c r="CB416">
        <f t="shared" si="182"/>
        <v>0</v>
      </c>
      <c r="CC416">
        <f t="shared" si="183"/>
        <v>0</v>
      </c>
      <c r="CD416">
        <f t="shared" si="184"/>
        <v>0</v>
      </c>
      <c r="CE416">
        <f t="shared" si="185"/>
        <v>0</v>
      </c>
      <c r="CF416">
        <f t="shared" si="186"/>
        <v>1</v>
      </c>
      <c r="CG416">
        <f t="shared" si="187"/>
        <v>101</v>
      </c>
      <c r="CH41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2905.2257427186673</v>
      </c>
      <c r="CI416" s="79">
        <f>Table6[[#This Row],[sales]]-CH416</f>
        <v>-71.450459849169874</v>
      </c>
      <c r="CJ416">
        <f>ABS(Table6[[#This Row],[sales]]-CH416)/Table6[[#This Row],[sales]]</f>
        <v>2.5213876442883896E-2</v>
      </c>
      <c r="CK41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2899.7248935161861</v>
      </c>
      <c r="CL416" s="79">
        <f>Table6[[#This Row],[sales]]-CK416</f>
        <v>-65.949610646688598</v>
      </c>
      <c r="CM416">
        <f>ABS(Table6[[#This Row],[sales]]-CK416)/Table6[[#This Row],[sales]]</f>
        <v>2.3272703042249574E-2</v>
      </c>
      <c r="CN41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2641.1480086073529</v>
      </c>
      <c r="CO416" s="79">
        <f>Table6[[#This Row],[sales]]-CN416</f>
        <v>192.62727426214451</v>
      </c>
      <c r="CP416">
        <f>ABS(Table6[[#This Row],[sales]]-CN416)/Table6[[#This Row],[sales]]</f>
        <v>6.7975493832061737E-2</v>
      </c>
      <c r="CQ41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2828.1880260301114</v>
      </c>
      <c r="CR416" s="79">
        <f>Table6[[#This Row],[sales]]-CQ416</f>
        <v>5.5872568393861002</v>
      </c>
      <c r="CS416">
        <f>ABS(Table6[[#This Row],[sales]]-CQ416)/Table6[[#This Row],[sales]]</f>
        <v>1.9716654574417811E-3</v>
      </c>
    </row>
    <row r="417" spans="1:97" x14ac:dyDescent="0.2">
      <c r="A417">
        <v>416</v>
      </c>
      <c r="B417" t="s">
        <v>480</v>
      </c>
      <c r="C417" s="5">
        <v>43443</v>
      </c>
      <c r="D417" s="6">
        <v>2644.9662682323938</v>
      </c>
      <c r="E417" s="8">
        <f>YEAR(Table6[[#This Row],[Date]])</f>
        <v>2018</v>
      </c>
      <c r="F417" s="6">
        <f>Table6[[#This Row],[TV_State]]+Table6[[#This Row],[Radio_State]]+Table6[[#This Row],[Online]]</f>
        <v>3232.7365500618143</v>
      </c>
      <c r="G417" s="6">
        <f t="shared" si="162"/>
        <v>2585.2412234659587</v>
      </c>
      <c r="H417" s="6">
        <f>LN(Table6[[#This Row],[PROF TV LING]])</f>
        <v>7.8575740992100647</v>
      </c>
      <c r="I417" s="6">
        <f t="shared" si="163"/>
        <v>7.8804135911798481</v>
      </c>
      <c r="J417" s="6">
        <v>391.84685455294721</v>
      </c>
      <c r="K417" s="6">
        <f t="shared" si="168"/>
        <v>388.00521872399673</v>
      </c>
      <c r="L417" s="6">
        <f>0.5*J416+0.5*Table6[[#This Row],[Radio_State]]</f>
        <v>389.90701863931872</v>
      </c>
      <c r="M417" s="6">
        <f>LN(Table6[[#This Row],[RADIO LINGERING ]])</f>
        <v>5.9659082969532804</v>
      </c>
      <c r="N417" s="6">
        <f t="shared" si="164"/>
        <v>5.9708710862954097</v>
      </c>
      <c r="O417" s="6">
        <v>195.9234272764736</v>
      </c>
      <c r="P417" s="6">
        <f t="shared" si="165"/>
        <v>195.09558773472062</v>
      </c>
      <c r="Q417" s="6">
        <f>0.3*O416+0.7*Table6[[#This Row],[Online]]</f>
        <v>195.34147650238504</v>
      </c>
      <c r="R417" s="6">
        <f>LN(Table6[[#This Row],[ONLINE LINGERING]])</f>
        <v>5.2747491886187214</v>
      </c>
      <c r="S417" s="6">
        <f t="shared" si="166"/>
        <v>5.2777239057354643</v>
      </c>
      <c r="T417" s="6">
        <v>2898.1184089132607</v>
      </c>
      <c r="U417" s="6">
        <f t="shared" si="167"/>
        <v>7.9718169808841823</v>
      </c>
      <c r="V417" s="8">
        <f>YEAR(Table6[[#This Row],[Date]])</f>
        <v>2018</v>
      </c>
      <c r="W417" s="8">
        <f>WEEKNUM(Table6[[#This Row],[Date]])</f>
        <v>50</v>
      </c>
      <c r="X417" t="s">
        <v>582</v>
      </c>
      <c r="Y417" s="9">
        <f>Table6[[#This Row],[LNTVLING]]+Table6[[#This Row],[LNRADIOLING]]+Table6[[#This Row],[LNONLINELING]]</f>
        <v>19.098231584782067</v>
      </c>
      <c r="Z417">
        <f t="shared" si="188"/>
        <v>1</v>
      </c>
      <c r="AA417">
        <f t="shared" si="169"/>
        <v>0</v>
      </c>
      <c r="AB417">
        <f t="shared" si="170"/>
        <v>0</v>
      </c>
      <c r="AC417">
        <f t="shared" si="171"/>
        <v>1</v>
      </c>
      <c r="AD417">
        <f t="shared" si="172"/>
        <v>0</v>
      </c>
      <c r="AE417">
        <f t="shared" si="173"/>
        <v>0</v>
      </c>
      <c r="AF417">
        <f t="shared" si="174"/>
        <v>0</v>
      </c>
      <c r="AG417" s="9">
        <f>'[1]1'!J$20+'[1]1'!J$21*Table6[[#This Row],[TV_State]]</f>
        <v>3930.8690370087315</v>
      </c>
      <c r="AH417" s="9">
        <f>Table6[[#This Row],[sales]]-Table6[[#This Row],[Pred_1]]</f>
        <v>-1032.7506280954708</v>
      </c>
      <c r="AI417">
        <f>ABS(Table6[[#This Row],[Res_1]])/Table6[[#This Row],[sales]]</f>
        <v>0.35635211622796759</v>
      </c>
      <c r="AJ417" s="9">
        <f>'[1]2'!J$20+'[1]2'!J$21*Table6[[#This Row],[Radio_State]]</f>
        <v>3434.5109722707602</v>
      </c>
      <c r="AK417" s="9">
        <f>Table6[[#This Row],[sales]]-Table6[[#This Row],[ Pred_2 ]]</f>
        <v>-536.39256335749951</v>
      </c>
      <c r="AL417">
        <f>ABS(Table6[[#This Row],[ Res_2 ]])/Table6[[#This Row],[sales]]</f>
        <v>0.18508303929466999</v>
      </c>
      <c r="AM417" s="10">
        <f>'[1]3'!J$20+'[1]3'!J$21*Data!O417</f>
        <v>2932.6427393634385</v>
      </c>
      <c r="AN417" s="9">
        <f>Table6[[#This Row],[sales]]-Table6[[#This Row],[Pred_3]]</f>
        <v>-34.524330450177786</v>
      </c>
      <c r="AO417" s="9">
        <f>ABS(Table6[[#This Row],[Res_3]])/Table6[[#This Row],[sales]]</f>
        <v>1.1912670767349273E-2</v>
      </c>
      <c r="AP417" s="9">
        <f>'[1]4'!L$21+'[1]4'!L$27*Table6[[#This Row],[TV_State]]+'[1]4'!L$22*Table6[[#This Row],[NJ_DUM]]+'[1]4'!L$23*Table6[[#This Row],[NY_DUM]]+'[1]4'!L$24*Table6[[#This Row],[PA_DUM]]+'[1]4'!L$25*Table6[[#This Row],[CT_DUM]]+'[1]4'!L$26*Table6[[#This Row],[DL_DUM]]</f>
        <v>821.25835944615937</v>
      </c>
      <c r="AQ417" s="9">
        <f>Table6[[#This Row],[sales]]-Table6[[#This Row],[Pred_4]]</f>
        <v>2076.8600494671014</v>
      </c>
      <c r="AR417">
        <f>ABS(Table6[[#This Row],[Res_4]]/Table6[[#This Row],[sales]])</f>
        <v>0.71662360070577114</v>
      </c>
      <c r="AS417" s="9">
        <f>'[1]5'!L$20+'[1]5'!L$26*Table6[[#This Row],[Radio_State]]+'[1]5'!L$21*Table6[[#This Row],[NJ_DUM]]+'[1]5'!L$22*Table6[[#This Row],[NY_DUM]]+'[1]5'!L$23*Table6[[#This Row],[PA_DUM]]+'[1]5'!L$24*Table6[[#This Row],[CT_DUM]]+'[1]5'!L$25*Table6[[#This Row],[DL_DUM]]</f>
        <v>886.66710759766818</v>
      </c>
      <c r="AT417" s="9">
        <f>Table6[[#This Row],[sales]]-Table6[[#This Row],[Pred_5]]</f>
        <v>2011.4513013155924</v>
      </c>
      <c r="AU417" s="9">
        <f>ABS(Table6[[#This Row],[Red_5]]/Table6[[#This Row],[sales]])</f>
        <v>0.69405421639409426</v>
      </c>
      <c r="AV417" s="9">
        <f>'[1]6'!L$20+'[1]6'!L$26*Table6[[#This Row],[Online]]+'[1]6'!L$21*Table6[[#This Row],[NJ_DUM]]+'[1]6'!L$22*Table6[[#This Row],[NY_DUM]]+'[1]6'!L$23*Table6[[#This Row],[PA_DUM]]+'[1]6'!L$24*Table6[[#This Row],[CT_DUM]]+'[1]6'!L$25*Table6[[#This Row],[DL_DUM]]</f>
        <v>846.75542024220283</v>
      </c>
      <c r="AW417" s="9">
        <f>Table6[[#This Row],[sales]]-Table6[[#This Row],[Pred_6]]</f>
        <v>2051.3629886710578</v>
      </c>
      <c r="AX417" s="9">
        <f>ABS(Table6[[#This Row],[Red_6]]/Table6[[#This Row],[sales]])</f>
        <v>0.70782580254899929</v>
      </c>
      <c r="AY417" s="9">
        <f>'[1]7'!L$21+'[1]7'!L$27*Table6[[#This Row],[LNTV]]+'[1]7'!L$22*Table6[[#This Row],[NJ_DUM]]+'[1]7'!L$23*Table6[[#This Row],[NY_DUM]]+'[1]7'!L$24*Table6[[#This Row],[PA_DUM]]+'[1]7'!L$25*Table6[[#This Row],[CT_DUM]]+'[1]7'!L$26*Table6[[#This Row],[DL_DUM]]</f>
        <v>6.0178098200057928</v>
      </c>
      <c r="AZ417" s="9">
        <f>Table6[[#This Row],[sales]]-Table6[[#This Row],[Pred_7]]</f>
        <v>2892.1005990932549</v>
      </c>
      <c r="BA417" s="9">
        <f>ABS(Table6[[#This Row],[Red_7]]/Table6[[#This Row],[sales]])</f>
        <v>0.99792354591120302</v>
      </c>
      <c r="BB417" s="9">
        <f>'[1]8'!O$22+'[1]8'!O$28*Table6[[#This Row],[LNRADIOLING]]+'[1]8'!O$23*Table6[[#This Row],[DL_DUM]]+'[1]8'!O$24*Table6[[#This Row],[CT_DUM]]+'[1]8'!O$25*Table6[[#This Row],[PA_DUM]]+'[1]8'!O$26*Table6[[#This Row],[NY_DUM]]+'[1]8'!O$27*Table6[[#This Row],[NJ_DUM]]</f>
        <v>8.3217994832705742</v>
      </c>
      <c r="BC417" s="9">
        <f>Table6[[#This Row],[sales]]-Table6[[#This Row],[Pred_8]]</f>
        <v>2889.79660942999</v>
      </c>
      <c r="BD417" s="9">
        <f>ABS(Table6[[#This Row],[Red_8]]/Table6[[#This Row],[sales]])</f>
        <v>0.99712855090472607</v>
      </c>
      <c r="BE417" s="9">
        <f>'[1]9'!M$19+'[1]9'!M$21*Table6[[#This Row],[LNONLINE]]+'[1]9'!M$20*Table6[[#This Row],[DL_DUM]]+'[1]9'!M$22*Table6[[#This Row],[CT_DUM]]+'[1]9'!M$23*Table6[[#This Row],[PA_DUM]]+'[1]9'!M$24*Table6[[#This Row],[NY_DUM]]+'[1]9'!M$25*Table6[[#This Row],[NJ_DUM]]</f>
        <v>8.2612883431562167</v>
      </c>
      <c r="BF417" s="9">
        <f>Table6[[#This Row],[sales]]-Table6[[#This Row],[Pred_9]]</f>
        <v>2889.8571205701046</v>
      </c>
      <c r="BG417" s="9">
        <f>ABS(Table6[[#This Row],[Red_9]]/Table6[[#This Row],[sales]])</f>
        <v>0.99714943036221426</v>
      </c>
      <c r="BH417" s="9">
        <f>'[1]10'!P$22+'[1]10'!P$30*Table6[[#This Row],[LNTV]]+'[1]10'!P$29*Table6[[#This Row],[LNRADIOLING]]+'[1]10'!P$24*Table6[[#This Row],[LNONLINELING]]+'[1]10'!P$23*Table6[[#This Row],[DL_DUM]]+'[1]10'!P$25*Table6[[#This Row],[CT_DUM]]+'[1]10'!P$26*Table6[[#This Row],[PA_DUM]]+'[1]10'!P$27*Table6[[#This Row],[NY_DUM]]+'[1]10'!P$28*Table6[[#This Row],[NJ_DUM]]</f>
        <v>8.1708542110500435</v>
      </c>
      <c r="BI417" s="9">
        <f>Table6[[#This Row],[sales]]-Table6[[#This Row],[Pred_10]]</f>
        <v>2889.9475547022107</v>
      </c>
      <c r="BJ417" s="45">
        <f>ABS(Table6[[#This Row],[Red_10]]/Table6[[#This Row],[sales]])</f>
        <v>0.997180634791898</v>
      </c>
      <c r="BK417" s="9">
        <f>'[1]11'!P$32+'[1]11'!P$40*Table6[[#This Row],[LNONLINELING]]+'[1]11'!P$39*Table6[[#This Row],[LNRADIOLING]]+'[1]11'!P$38*Table6[[#This Row],[LNTVLING]]+'[1]11'!P$33*Table6[[#This Row],[DL_DUM]]+'[1]11'!P$34*Table6[[#This Row],[CT_DUM]]+'[1]11'!P$35*Table6[[#This Row],[PA_DUM]]+'[1]11'!P$36*Table6[[#This Row],[NY_DUM]]+'[1]11'!P$37*Table6[[#This Row],[NJ_DUM]]</f>
        <v>8.0856912222869752</v>
      </c>
      <c r="BL417" s="9">
        <f>Table6[[#This Row],[sales]]-Table6[[#This Row],[ Pred_11]]</f>
        <v>2890.0327176909736</v>
      </c>
      <c r="BM417" s="47">
        <f>ABS(Table6[[#This Row],[ Red_11]]/Table6[[#This Row],[sales]])</f>
        <v>0.99721002040585394</v>
      </c>
      <c r="BN417" s="9">
        <f>'[1]12'!K$22+'[1]12'!K$28*Table6[[#This Row],[COMBINE LN LING]]+'[1]12'!K$23*Table6[[#This Row],[DL_DUM]]+'[1]12'!K$24*Table6[[#This Row],[CT_DUM]]+'[1]12'!K$25*Table6[[#This Row],[PA_DUM]]+'[1]12'!K$26*Table6[[#This Row],[NY_DUM]]+'[1]12'!K$27*Table6[[#This Row],[NJ_DUM]]</f>
        <v>8.3661692902006486</v>
      </c>
      <c r="BO417" s="9">
        <f>Table6[[#This Row],[sales]]-Table6[[#This Row],[ Pred_12]]</f>
        <v>2889.7522396230602</v>
      </c>
      <c r="BP417" s="47">
        <f>ABS(Table6[[#This Row],[ Red_12]]/Table6[[#This Row],[sales]])</f>
        <v>0.99711324103788512</v>
      </c>
      <c r="BQ417">
        <f>LN(G417+'2019 Totals and Calculations'!C$18)</f>
        <v>7.9883681243690718</v>
      </c>
      <c r="BR417">
        <f>LN(Table6[[#This Row],[PROF RADIO]]+'2019 Totals and Calculations'!D$18)</f>
        <v>6.1109385633479949</v>
      </c>
      <c r="BS417">
        <f>LN(Table6[[#This Row],[ONLINE LINGERING]]+'2019 Totals and Calculations'!E$18)</f>
        <v>5.4773787839437809</v>
      </c>
      <c r="BT417">
        <f>MONTH(Table6[[#This Row],[Date]])</f>
        <v>12</v>
      </c>
      <c r="BU417">
        <f t="shared" si="175"/>
        <v>0</v>
      </c>
      <c r="BV417">
        <f t="shared" si="176"/>
        <v>0</v>
      </c>
      <c r="BW417">
        <f t="shared" si="177"/>
        <v>0</v>
      </c>
      <c r="BX417">
        <f t="shared" si="178"/>
        <v>0</v>
      </c>
      <c r="BY417">
        <f t="shared" si="179"/>
        <v>0</v>
      </c>
      <c r="BZ417">
        <f t="shared" si="180"/>
        <v>0</v>
      </c>
      <c r="CA417">
        <f t="shared" si="181"/>
        <v>0</v>
      </c>
      <c r="CB417">
        <f t="shared" si="182"/>
        <v>0</v>
      </c>
      <c r="CC417">
        <f t="shared" si="183"/>
        <v>0</v>
      </c>
      <c r="CD417">
        <f t="shared" si="184"/>
        <v>0</v>
      </c>
      <c r="CE417">
        <f t="shared" si="185"/>
        <v>0</v>
      </c>
      <c r="CF417">
        <f t="shared" si="186"/>
        <v>1</v>
      </c>
      <c r="CG417">
        <f t="shared" si="187"/>
        <v>102</v>
      </c>
      <c r="CH41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2920.6753763685388</v>
      </c>
      <c r="CI417" s="79">
        <f>Table6[[#This Row],[sales]]-CH417</f>
        <v>-22.556967455278027</v>
      </c>
      <c r="CJ417">
        <f>ABS(Table6[[#This Row],[sales]]-CH417)/Table6[[#This Row],[sales]]</f>
        <v>7.7833146450825867E-3</v>
      </c>
      <c r="CK41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2913.9385702732134</v>
      </c>
      <c r="CL417" s="79">
        <f>Table6[[#This Row],[sales]]-CK417</f>
        <v>-15.820161359952635</v>
      </c>
      <c r="CM417">
        <f>ABS(Table6[[#This Row],[sales]]-CK417)/Table6[[#This Row],[sales]]</f>
        <v>5.4587698388365346E-3</v>
      </c>
      <c r="CN41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2654.400056232977</v>
      </c>
      <c r="CO417" s="79">
        <f>Table6[[#This Row],[sales]]-CN417</f>
        <v>243.71835268028372</v>
      </c>
      <c r="CP417">
        <f>ABS(Table6[[#This Row],[sales]]-CN417)/Table6[[#This Row],[sales]]</f>
        <v>8.4095374409382209E-2</v>
      </c>
      <c r="CQ41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2848.5122381443443</v>
      </c>
      <c r="CR417" s="79">
        <f>Table6[[#This Row],[sales]]-CQ417</f>
        <v>49.6061707689164</v>
      </c>
      <c r="CS417">
        <f>ABS(Table6[[#This Row],[sales]]-CQ417)/Table6[[#This Row],[sales]]</f>
        <v>1.7116681849972365E-2</v>
      </c>
    </row>
    <row r="418" spans="1:97" x14ac:dyDescent="0.2">
      <c r="A418">
        <v>417</v>
      </c>
      <c r="B418" t="s">
        <v>480</v>
      </c>
      <c r="C418" s="5">
        <v>43450</v>
      </c>
      <c r="D418" s="6">
        <v>2671.4159309147176</v>
      </c>
      <c r="E418" s="8">
        <f>YEAR(Table6[[#This Row],[Date]])</f>
        <v>2018</v>
      </c>
      <c r="F418" s="6">
        <f>Table6[[#This Row],[TV_State]]+Table6[[#This Row],[Radio_State]]+Table6[[#This Row],[Online]]</f>
        <v>3265.0639155624326</v>
      </c>
      <c r="G418" s="6">
        <f t="shared" si="162"/>
        <v>2611.0936357005862</v>
      </c>
      <c r="H418" s="6">
        <f>LN(Table6[[#This Row],[PROF TV LING]])</f>
        <v>7.867524430063221</v>
      </c>
      <c r="I418" s="6">
        <f t="shared" si="163"/>
        <v>7.890363922033016</v>
      </c>
      <c r="J418" s="6">
        <v>395.76532309847664</v>
      </c>
      <c r="K418" s="6">
        <f t="shared" si="168"/>
        <v>391.88527091123672</v>
      </c>
      <c r="L418" s="6">
        <f>0.5*J417+0.5*Table6[[#This Row],[Radio_State]]</f>
        <v>393.80608882571192</v>
      </c>
      <c r="M418" s="6">
        <f>LN(Table6[[#This Row],[RADIO LINGERING ]])</f>
        <v>5.9758586278064483</v>
      </c>
      <c r="N418" s="6">
        <f t="shared" si="164"/>
        <v>5.9808214171485776</v>
      </c>
      <c r="O418" s="6">
        <v>197.88266154923832</v>
      </c>
      <c r="P418" s="6">
        <f t="shared" si="165"/>
        <v>197.04653940488299</v>
      </c>
      <c r="Q418" s="6">
        <f>0.3*O417+0.7*Table6[[#This Row],[Online]]</f>
        <v>197.2948912674089</v>
      </c>
      <c r="R418" s="6">
        <f>LN(Table6[[#This Row],[ONLINE LINGERING]])</f>
        <v>5.2846995194718893</v>
      </c>
      <c r="S418" s="6">
        <f t="shared" si="166"/>
        <v>5.2876742365886322</v>
      </c>
      <c r="T418" s="6">
        <v>2869.5811790713888</v>
      </c>
      <c r="U418" s="6">
        <f t="shared" si="167"/>
        <v>7.9619213674676086</v>
      </c>
      <c r="V418" s="8">
        <f>YEAR(Table6[[#This Row],[Date]])</f>
        <v>2018</v>
      </c>
      <c r="W418" s="8">
        <f>WEEKNUM(Table6[[#This Row],[Date]])</f>
        <v>51</v>
      </c>
      <c r="X418" t="s">
        <v>583</v>
      </c>
      <c r="Y418" s="9">
        <f>Table6[[#This Row],[LNTVLING]]+Table6[[#This Row],[LNRADIOLING]]+Table6[[#This Row],[LNONLINELING]]</f>
        <v>19.128082577341559</v>
      </c>
      <c r="Z418">
        <f t="shared" si="188"/>
        <v>1</v>
      </c>
      <c r="AA418">
        <f t="shared" si="169"/>
        <v>0</v>
      </c>
      <c r="AB418">
        <f t="shared" si="170"/>
        <v>0</v>
      </c>
      <c r="AC418">
        <f t="shared" si="171"/>
        <v>1</v>
      </c>
      <c r="AD418">
        <f t="shared" si="172"/>
        <v>0</v>
      </c>
      <c r="AE418">
        <f t="shared" si="173"/>
        <v>0</v>
      </c>
      <c r="AF418">
        <f t="shared" si="174"/>
        <v>0</v>
      </c>
      <c r="AG418" s="9">
        <f>'[1]1'!J$20+'[1]1'!J$21*Table6[[#This Row],[TV_State]]</f>
        <v>3956.8804019242552</v>
      </c>
      <c r="AH418" s="9">
        <f>Table6[[#This Row],[sales]]-Table6[[#This Row],[Pred_1]]</f>
        <v>-1087.2992228528665</v>
      </c>
      <c r="AI418">
        <f>ABS(Table6[[#This Row],[Res_1]])/Table6[[#This Row],[sales]]</f>
        <v>0.37890519730991618</v>
      </c>
      <c r="AJ418" s="9">
        <f>'[1]2'!J$20+'[1]2'!J$21*Table6[[#This Row],[Radio_State]]</f>
        <v>3451.713263953493</v>
      </c>
      <c r="AK418" s="9">
        <f>Table6[[#This Row],[sales]]-Table6[[#This Row],[ Pred_2 ]]</f>
        <v>-582.13208488210421</v>
      </c>
      <c r="AL418">
        <f>ABS(Table6[[#This Row],[ Res_2 ]])/Table6[[#This Row],[sales]]</f>
        <v>0.20286308299195255</v>
      </c>
      <c r="AM418" s="10">
        <f>'[1]3'!J$20+'[1]3'!J$21*Data!O418</f>
        <v>2943.9618649398244</v>
      </c>
      <c r="AN418" s="9">
        <f>Table6[[#This Row],[sales]]-Table6[[#This Row],[Pred_3]]</f>
        <v>-74.380685868435648</v>
      </c>
      <c r="AO418" s="9">
        <f>ABS(Table6[[#This Row],[Res_3]])/Table6[[#This Row],[sales]]</f>
        <v>2.5920397865344804E-2</v>
      </c>
      <c r="AP418" s="9">
        <f>'[1]4'!L$21+'[1]4'!L$27*Table6[[#This Row],[TV_State]]+'[1]4'!L$22*Table6[[#This Row],[NJ_DUM]]+'[1]4'!L$23*Table6[[#This Row],[NY_DUM]]+'[1]4'!L$24*Table6[[#This Row],[PA_DUM]]+'[1]4'!L$25*Table6[[#This Row],[CT_DUM]]+'[1]4'!L$26*Table6[[#This Row],[DL_DUM]]</f>
        <v>827.09264309716264</v>
      </c>
      <c r="AQ418" s="9">
        <f>Table6[[#This Row],[sales]]-Table6[[#This Row],[Pred_4]]</f>
        <v>2042.4885359742261</v>
      </c>
      <c r="AR418">
        <f>ABS(Table6[[#This Row],[Res_4]]/Table6[[#This Row],[sales]])</f>
        <v>0.71177234882589591</v>
      </c>
      <c r="AS418" s="9">
        <f>'[1]5'!L$20+'[1]5'!L$26*Table6[[#This Row],[Radio_State]]+'[1]5'!L$21*Table6[[#This Row],[NJ_DUM]]+'[1]5'!L$22*Table6[[#This Row],[NY_DUM]]+'[1]5'!L$23*Table6[[#This Row],[PA_DUM]]+'[1]5'!L$24*Table6[[#This Row],[CT_DUM]]+'[1]5'!L$25*Table6[[#This Row],[DL_DUM]]</f>
        <v>893.56986339037428</v>
      </c>
      <c r="AT418" s="9">
        <f>Table6[[#This Row],[sales]]-Table6[[#This Row],[Pred_5]]</f>
        <v>1976.0113156810144</v>
      </c>
      <c r="AU418" s="9">
        <f>ABS(Table6[[#This Row],[Red_5]]/Table6[[#This Row],[sales]])</f>
        <v>0.68860617364393983</v>
      </c>
      <c r="AV418" s="9">
        <f>'[1]6'!L$20+'[1]6'!L$26*Table6[[#This Row],[Online]]+'[1]6'!L$21*Table6[[#This Row],[NJ_DUM]]+'[1]6'!L$22*Table6[[#This Row],[NY_DUM]]+'[1]6'!L$23*Table6[[#This Row],[PA_DUM]]+'[1]6'!L$24*Table6[[#This Row],[CT_DUM]]+'[1]6'!L$25*Table6[[#This Row],[DL_DUM]]</f>
        <v>855.28251245648937</v>
      </c>
      <c r="AW418" s="9">
        <f>Table6[[#This Row],[sales]]-Table6[[#This Row],[Pred_6]]</f>
        <v>2014.2986666148995</v>
      </c>
      <c r="AX418" s="9">
        <f>ABS(Table6[[#This Row],[Red_6]]/Table6[[#This Row],[sales]])</f>
        <v>0.70194866111671983</v>
      </c>
      <c r="AY418" s="9">
        <f>'[1]7'!L$21+'[1]7'!L$27*Table6[[#This Row],[LNTV]]+'[1]7'!L$22*Table6[[#This Row],[NJ_DUM]]+'[1]7'!L$23*Table6[[#This Row],[NY_DUM]]+'[1]7'!L$24*Table6[[#This Row],[PA_DUM]]+'[1]7'!L$25*Table6[[#This Row],[CT_DUM]]+'[1]7'!L$26*Table6[[#This Row],[DL_DUM]]</f>
        <v>6.0189111672957942</v>
      </c>
      <c r="AZ418" s="9">
        <f>Table6[[#This Row],[sales]]-Table6[[#This Row],[Pred_7]]</f>
        <v>2863.562267904093</v>
      </c>
      <c r="BA418" s="9">
        <f>ABS(Table6[[#This Row],[Red_7]]/Table6[[#This Row],[sales]])</f>
        <v>0.99790251232089433</v>
      </c>
      <c r="BB418" s="9">
        <f>'[1]8'!O$22+'[1]8'!O$28*Table6[[#This Row],[LNRADIOLING]]+'[1]8'!O$23*Table6[[#This Row],[DL_DUM]]+'[1]8'!O$24*Table6[[#This Row],[CT_DUM]]+'[1]8'!O$25*Table6[[#This Row],[PA_DUM]]+'[1]8'!O$26*Table6[[#This Row],[NY_DUM]]+'[1]8'!O$27*Table6[[#This Row],[NJ_DUM]]</f>
        <v>8.32250934927435</v>
      </c>
      <c r="BC418" s="9">
        <f>Table6[[#This Row],[sales]]-Table6[[#This Row],[Pred_8]]</f>
        <v>2861.2586697221145</v>
      </c>
      <c r="BD418" s="9">
        <f>ABS(Table6[[#This Row],[Red_8]]/Table6[[#This Row],[sales]])</f>
        <v>0.99709974772277832</v>
      </c>
      <c r="BE418" s="9">
        <f>'[1]9'!M$19+'[1]9'!M$21*Table6[[#This Row],[LNONLINE]]+'[1]9'!M$20*Table6[[#This Row],[DL_DUM]]+'[1]9'!M$22*Table6[[#This Row],[CT_DUM]]+'[1]9'!M$23*Table6[[#This Row],[PA_DUM]]+'[1]9'!M$24*Table6[[#This Row],[NY_DUM]]+'[1]9'!M$25*Table6[[#This Row],[NJ_DUM]]</f>
        <v>8.2644387914875495</v>
      </c>
      <c r="BF418" s="9">
        <f>Table6[[#This Row],[sales]]-Table6[[#This Row],[Pred_9]]</f>
        <v>2861.3167402799013</v>
      </c>
      <c r="BG418" s="9">
        <f>ABS(Table6[[#This Row],[Red_9]]/Table6[[#This Row],[sales]])</f>
        <v>0.99711998431974591</v>
      </c>
      <c r="BH418" s="9">
        <f>'[1]10'!P$22+'[1]10'!P$30*Table6[[#This Row],[LNTV]]+'[1]10'!P$29*Table6[[#This Row],[LNRADIOLING]]+'[1]10'!P$24*Table6[[#This Row],[LNONLINELING]]+'[1]10'!P$23*Table6[[#This Row],[DL_DUM]]+'[1]10'!P$25*Table6[[#This Row],[CT_DUM]]+'[1]10'!P$26*Table6[[#This Row],[PA_DUM]]+'[1]10'!P$27*Table6[[#This Row],[NY_DUM]]+'[1]10'!P$28*Table6[[#This Row],[NJ_DUM]]</f>
        <v>8.1726652943262614</v>
      </c>
      <c r="BI418" s="9">
        <f>Table6[[#This Row],[sales]]-Table6[[#This Row],[Pred_10]]</f>
        <v>2861.4085137770626</v>
      </c>
      <c r="BJ418" s="45">
        <f>ABS(Table6[[#This Row],[Red_10]]/Table6[[#This Row],[sales]])</f>
        <v>0.99715196581510512</v>
      </c>
      <c r="BK418" s="9">
        <f>'[1]11'!P$32+'[1]11'!P$40*Table6[[#This Row],[LNONLINELING]]+'[1]11'!P$39*Table6[[#This Row],[LNRADIOLING]]+'[1]11'!P$38*Table6[[#This Row],[LNTVLING]]+'[1]11'!P$33*Table6[[#This Row],[DL_DUM]]+'[1]11'!P$34*Table6[[#This Row],[CT_DUM]]+'[1]11'!P$35*Table6[[#This Row],[PA_DUM]]+'[1]11'!P$36*Table6[[#This Row],[NY_DUM]]+'[1]11'!P$37*Table6[[#This Row],[NJ_DUM]]</f>
        <v>8.0868166199577765</v>
      </c>
      <c r="BL418" s="9">
        <f>Table6[[#This Row],[sales]]-Table6[[#This Row],[ Pred_11]]</f>
        <v>2861.4943624514308</v>
      </c>
      <c r="BM418" s="47">
        <f>ABS(Table6[[#This Row],[ Red_11]]/Table6[[#This Row],[sales]])</f>
        <v>0.99718188261097573</v>
      </c>
      <c r="BN418" s="9">
        <f>'[1]12'!K$22+'[1]12'!K$28*Table6[[#This Row],[COMBINE LN LING]]+'[1]12'!K$23*Table6[[#This Row],[DL_DUM]]+'[1]12'!K$24*Table6[[#This Row],[CT_DUM]]+'[1]12'!K$25*Table6[[#This Row],[PA_DUM]]+'[1]12'!K$26*Table6[[#This Row],[NY_DUM]]+'[1]12'!K$27*Table6[[#This Row],[NJ_DUM]]</f>
        <v>8.3690420266074952</v>
      </c>
      <c r="BO418" s="9">
        <f>Table6[[#This Row],[sales]]-Table6[[#This Row],[ Pred_12]]</f>
        <v>2861.2121370447812</v>
      </c>
      <c r="BP418" s="47">
        <f>ABS(Table6[[#This Row],[ Red_12]]/Table6[[#This Row],[sales]])</f>
        <v>0.99708353187996734</v>
      </c>
      <c r="BQ418">
        <f>LN(G418+'2019 Totals and Calculations'!C$18)</f>
        <v>7.9971038414199418</v>
      </c>
      <c r="BR418">
        <f>LN(Table6[[#This Row],[PROF RADIO]]+'2019 Totals and Calculations'!D$18)</f>
        <v>6.1195094980318236</v>
      </c>
      <c r="BS418">
        <f>LN(Table6[[#This Row],[ONLINE LINGERING]]+'2019 Totals and Calculations'!E$18)</f>
        <v>5.4855114306482635</v>
      </c>
      <c r="BT418">
        <f>MONTH(Table6[[#This Row],[Date]])</f>
        <v>12</v>
      </c>
      <c r="BU418">
        <f t="shared" si="175"/>
        <v>0</v>
      </c>
      <c r="BV418">
        <f t="shared" si="176"/>
        <v>0</v>
      </c>
      <c r="BW418">
        <f t="shared" si="177"/>
        <v>0</v>
      </c>
      <c r="BX418">
        <f t="shared" si="178"/>
        <v>0</v>
      </c>
      <c r="BY418">
        <f t="shared" si="179"/>
        <v>0</v>
      </c>
      <c r="BZ418">
        <f t="shared" si="180"/>
        <v>0</v>
      </c>
      <c r="CA418">
        <f t="shared" si="181"/>
        <v>0</v>
      </c>
      <c r="CB418">
        <f t="shared" si="182"/>
        <v>0</v>
      </c>
      <c r="CC418">
        <f t="shared" si="183"/>
        <v>0</v>
      </c>
      <c r="CD418">
        <f t="shared" si="184"/>
        <v>0</v>
      </c>
      <c r="CE418">
        <f t="shared" si="185"/>
        <v>0</v>
      </c>
      <c r="CF418">
        <f t="shared" si="186"/>
        <v>1</v>
      </c>
      <c r="CG418">
        <f t="shared" si="187"/>
        <v>103</v>
      </c>
      <c r="CH41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2936.2164880958017</v>
      </c>
      <c r="CI418" s="79">
        <f>Table6[[#This Row],[sales]]-CH418</f>
        <v>-66.635309024412891</v>
      </c>
      <c r="CJ418">
        <f>ABS(Table6[[#This Row],[sales]]-CH418)/Table6[[#This Row],[sales]]</f>
        <v>2.3221266403056218E-2</v>
      </c>
      <c r="CK41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2928.2325662715994</v>
      </c>
      <c r="CL418" s="79">
        <f>Table6[[#This Row],[sales]]-CK418</f>
        <v>-58.651387200210593</v>
      </c>
      <c r="CM418">
        <f>ABS(Table6[[#This Row],[sales]]-CK418)/Table6[[#This Row],[sales]]</f>
        <v>2.0439006091889159E-2</v>
      </c>
      <c r="CN41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2667.7315164173983</v>
      </c>
      <c r="CO418" s="79">
        <f>Table6[[#This Row],[sales]]-CN418</f>
        <v>201.84966265399044</v>
      </c>
      <c r="CP418">
        <f>ABS(Table6[[#This Row],[sales]]-CN418)/Table6[[#This Row],[sales]]</f>
        <v>7.0341157840779406E-2</v>
      </c>
      <c r="CQ41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2869.001733404576</v>
      </c>
      <c r="CR418" s="79">
        <f>Table6[[#This Row],[sales]]-CQ418</f>
        <v>0.57944566681271681</v>
      </c>
      <c r="CS418">
        <f>ABS(Table6[[#This Row],[sales]]-CQ418)/Table6[[#This Row],[sales]]</f>
        <v>2.0192691220543495E-4</v>
      </c>
    </row>
    <row r="419" spans="1:97" x14ac:dyDescent="0.2">
      <c r="A419">
        <v>418</v>
      </c>
      <c r="B419" t="s">
        <v>480</v>
      </c>
      <c r="C419" s="5">
        <v>43457</v>
      </c>
      <c r="D419" s="6">
        <v>2698.1300902238645</v>
      </c>
      <c r="E419" s="8">
        <f>YEAR(Table6[[#This Row],[Date]])</f>
        <v>2018</v>
      </c>
      <c r="F419" s="6">
        <f>Table6[[#This Row],[TV_State]]+Table6[[#This Row],[Radio_State]]+Table6[[#This Row],[Online]]</f>
        <v>3297.7145547180567</v>
      </c>
      <c r="G419" s="6">
        <f t="shared" si="162"/>
        <v>2637.2045720575697</v>
      </c>
      <c r="H419" s="6">
        <f>LN(Table6[[#This Row],[PROF TV LING]])</f>
        <v>7.8774747609163809</v>
      </c>
      <c r="I419" s="6">
        <f t="shared" si="163"/>
        <v>7.9003142528861838</v>
      </c>
      <c r="J419" s="6">
        <v>399.72297632946146</v>
      </c>
      <c r="K419" s="6">
        <f t="shared" si="168"/>
        <v>395.80412362034906</v>
      </c>
      <c r="L419" s="6">
        <f>0.5*J418+0.5*Table6[[#This Row],[Radio_State]]</f>
        <v>397.74414971396902</v>
      </c>
      <c r="M419" s="6">
        <f>LN(Table6[[#This Row],[RADIO LINGERING ]])</f>
        <v>5.985808958659617</v>
      </c>
      <c r="N419" s="6">
        <f t="shared" si="164"/>
        <v>5.9907717480017455</v>
      </c>
      <c r="O419" s="6">
        <v>199.86148816473073</v>
      </c>
      <c r="P419" s="6">
        <f t="shared" si="165"/>
        <v>199.0170035367764</v>
      </c>
      <c r="Q419" s="6">
        <f>0.3*O418+0.7*Table6[[#This Row],[Online]]</f>
        <v>199.267840180083</v>
      </c>
      <c r="R419" s="6">
        <f>LN(Table6[[#This Row],[ONLINE LINGERING]])</f>
        <v>5.2946498503250572</v>
      </c>
      <c r="S419" s="6">
        <f t="shared" si="166"/>
        <v>5.2976245674418001</v>
      </c>
      <c r="T419" s="6">
        <v>2808.8551081081509</v>
      </c>
      <c r="U419" s="6">
        <f t="shared" si="167"/>
        <v>7.9405322444667092</v>
      </c>
      <c r="V419" s="8">
        <f>YEAR(Table6[[#This Row],[Date]])</f>
        <v>2018</v>
      </c>
      <c r="W419" s="8">
        <f>WEEKNUM(Table6[[#This Row],[Date]])</f>
        <v>52</v>
      </c>
      <c r="X419" t="s">
        <v>584</v>
      </c>
      <c r="Y419" s="9">
        <f>Table6[[#This Row],[LNTVLING]]+Table6[[#This Row],[LNRADIOLING]]+Table6[[#This Row],[LNONLINELING]]</f>
        <v>19.157933569901054</v>
      </c>
      <c r="Z419">
        <f t="shared" si="188"/>
        <v>1</v>
      </c>
      <c r="AA419">
        <f t="shared" si="169"/>
        <v>0</v>
      </c>
      <c r="AB419">
        <f t="shared" si="170"/>
        <v>0</v>
      </c>
      <c r="AC419">
        <f t="shared" si="171"/>
        <v>1</v>
      </c>
      <c r="AD419">
        <f t="shared" si="172"/>
        <v>0</v>
      </c>
      <c r="AE419">
        <f t="shared" si="173"/>
        <v>0</v>
      </c>
      <c r="AF419">
        <f t="shared" si="174"/>
        <v>0</v>
      </c>
      <c r="AG419" s="9">
        <f>'[1]1'!J$20+'[1]1'!J$21*Table6[[#This Row],[TV_State]]</f>
        <v>3983.1518804889347</v>
      </c>
      <c r="AH419" s="9">
        <f>Table6[[#This Row],[sales]]-Table6[[#This Row],[Pred_1]]</f>
        <v>-1174.2967723807838</v>
      </c>
      <c r="AI419">
        <f>ABS(Table6[[#This Row],[Res_1]])/Table6[[#This Row],[sales]]</f>
        <v>0.41806954334917912</v>
      </c>
      <c r="AJ419" s="9">
        <f>'[1]2'!J$20+'[1]2'!J$21*Table6[[#This Row],[Radio_State]]</f>
        <v>3469.0875785530525</v>
      </c>
      <c r="AK419" s="9">
        <f>Table6[[#This Row],[sales]]-Table6[[#This Row],[ Pred_2 ]]</f>
        <v>-660.23247044490154</v>
      </c>
      <c r="AL419">
        <f>ABS(Table6[[#This Row],[ Res_2 ]])/Table6[[#This Row],[sales]]</f>
        <v>0.23505394370077998</v>
      </c>
      <c r="AM419" s="10">
        <f>'[1]3'!J$20+'[1]3'!J$21*Data!O419</f>
        <v>2955.3941817719742</v>
      </c>
      <c r="AN419" s="9">
        <f>Table6[[#This Row],[sales]]-Table6[[#This Row],[Pred_3]]</f>
        <v>-146.53907366382327</v>
      </c>
      <c r="AO419" s="9">
        <f>ABS(Table6[[#This Row],[Res_3]])/Table6[[#This Row],[sales]]</f>
        <v>5.2170392570559394E-2</v>
      </c>
      <c r="AP419" s="9">
        <f>'[1]4'!L$21+'[1]4'!L$27*Table6[[#This Row],[TV_State]]+'[1]4'!L$22*Table6[[#This Row],[NJ_DUM]]+'[1]4'!L$23*Table6[[#This Row],[NY_DUM]]+'[1]4'!L$24*Table6[[#This Row],[PA_DUM]]+'[1]4'!L$25*Table6[[#This Row],[CT_DUM]]+'[1]4'!L$26*Table6[[#This Row],[DL_DUM]]</f>
        <v>832.98526958467608</v>
      </c>
      <c r="AQ419" s="9">
        <f>Table6[[#This Row],[sales]]-Table6[[#This Row],[Pred_4]]</f>
        <v>1975.8698385234748</v>
      </c>
      <c r="AR419">
        <f>ABS(Table6[[#This Row],[Res_4]]/Table6[[#This Row],[sales]])</f>
        <v>0.70344313340330433</v>
      </c>
      <c r="AS419" s="9">
        <f>'[1]5'!L$20+'[1]5'!L$26*Table6[[#This Row],[Radio_State]]+'[1]5'!L$21*Table6[[#This Row],[NJ_DUM]]+'[1]5'!L$22*Table6[[#This Row],[NY_DUM]]+'[1]5'!L$23*Table6[[#This Row],[PA_DUM]]+'[1]5'!L$24*Table6[[#This Row],[CT_DUM]]+'[1]5'!L$25*Table6[[#This Row],[DL_DUM]]</f>
        <v>900.54164674100764</v>
      </c>
      <c r="AT419" s="9">
        <f>Table6[[#This Row],[sales]]-Table6[[#This Row],[Pred_5]]</f>
        <v>1908.3134613671432</v>
      </c>
      <c r="AU419" s="9">
        <f>ABS(Table6[[#This Row],[Red_5]]/Table6[[#This Row],[sales]])</f>
        <v>0.67939191874245519</v>
      </c>
      <c r="AV419" s="9">
        <f>'[1]6'!L$20+'[1]6'!L$26*Table6[[#This Row],[Online]]+'[1]6'!L$21*Table6[[#This Row],[NJ_DUM]]+'[1]6'!L$22*Table6[[#This Row],[NY_DUM]]+'[1]6'!L$23*Table6[[#This Row],[PA_DUM]]+'[1]6'!L$24*Table6[[#This Row],[CT_DUM]]+'[1]6'!L$25*Table6[[#This Row],[DL_DUM]]</f>
        <v>863.89487559291899</v>
      </c>
      <c r="AW419" s="9">
        <f>Table6[[#This Row],[sales]]-Table6[[#This Row],[Pred_6]]</f>
        <v>1944.9602325152318</v>
      </c>
      <c r="AX419" s="9">
        <f>ABS(Table6[[#This Row],[Red_6]]/Table6[[#This Row],[sales]])</f>
        <v>0.69243879006105857</v>
      </c>
      <c r="AY419" s="9">
        <f>'[1]7'!L$21+'[1]7'!L$27*Table6[[#This Row],[LNTV]]+'[1]7'!L$22*Table6[[#This Row],[NJ_DUM]]+'[1]7'!L$23*Table6[[#This Row],[NY_DUM]]+'[1]7'!L$24*Table6[[#This Row],[PA_DUM]]+'[1]7'!L$25*Table6[[#This Row],[CT_DUM]]+'[1]7'!L$26*Table6[[#This Row],[DL_DUM]]</f>
        <v>6.0200125145857948</v>
      </c>
      <c r="AZ419" s="9">
        <f>Table6[[#This Row],[sales]]-Table6[[#This Row],[Pred_7]]</f>
        <v>2802.8350955935653</v>
      </c>
      <c r="BA419" s="9">
        <f>ABS(Table6[[#This Row],[Red_7]]/Table6[[#This Row],[sales]])</f>
        <v>0.99785677356684999</v>
      </c>
      <c r="BB419" s="9">
        <f>'[1]8'!O$22+'[1]8'!O$28*Table6[[#This Row],[LNRADIOLING]]+'[1]8'!O$23*Table6[[#This Row],[DL_DUM]]+'[1]8'!O$24*Table6[[#This Row],[CT_DUM]]+'[1]8'!O$25*Table6[[#This Row],[PA_DUM]]+'[1]8'!O$26*Table6[[#This Row],[NY_DUM]]+'[1]8'!O$27*Table6[[#This Row],[NJ_DUM]]</f>
        <v>8.3232192152781277</v>
      </c>
      <c r="BC419" s="9">
        <f>Table6[[#This Row],[sales]]-Table6[[#This Row],[Pred_8]]</f>
        <v>2800.5318888928728</v>
      </c>
      <c r="BD419" s="9">
        <f>ABS(Table6[[#This Row],[Red_8]]/Table6[[#This Row],[sales]])</f>
        <v>0.99703679296548542</v>
      </c>
      <c r="BE419" s="9">
        <f>'[1]9'!M$19+'[1]9'!M$21*Table6[[#This Row],[LNONLINE]]+'[1]9'!M$20*Table6[[#This Row],[DL_DUM]]+'[1]9'!M$22*Table6[[#This Row],[CT_DUM]]+'[1]9'!M$23*Table6[[#This Row],[PA_DUM]]+'[1]9'!M$24*Table6[[#This Row],[NY_DUM]]+'[1]9'!M$25*Table6[[#This Row],[NJ_DUM]]</f>
        <v>8.2675892398188804</v>
      </c>
      <c r="BF419" s="9">
        <f>Table6[[#This Row],[sales]]-Table6[[#This Row],[Pred_9]]</f>
        <v>2800.5875188683322</v>
      </c>
      <c r="BG419" s="9">
        <f>ABS(Table6[[#This Row],[Red_9]]/Table6[[#This Row],[sales]])</f>
        <v>0.99705659817911108</v>
      </c>
      <c r="BH419" s="9">
        <f>'[1]10'!P$22+'[1]10'!P$30*Table6[[#This Row],[LNTV]]+'[1]10'!P$29*Table6[[#This Row],[LNRADIOLING]]+'[1]10'!P$24*Table6[[#This Row],[LNONLINELING]]+'[1]10'!P$23*Table6[[#This Row],[DL_DUM]]+'[1]10'!P$25*Table6[[#This Row],[CT_DUM]]+'[1]10'!P$26*Table6[[#This Row],[PA_DUM]]+'[1]10'!P$27*Table6[[#This Row],[NY_DUM]]+'[1]10'!P$28*Table6[[#This Row],[NJ_DUM]]</f>
        <v>8.1744763776024794</v>
      </c>
      <c r="BI419" s="9">
        <f>Table6[[#This Row],[sales]]-Table6[[#This Row],[Pred_10]]</f>
        <v>2800.6806317305486</v>
      </c>
      <c r="BJ419" s="45">
        <f>ABS(Table6[[#This Row],[Red_10]]/Table6[[#This Row],[sales]])</f>
        <v>0.99708974793537564</v>
      </c>
      <c r="BK419" s="9">
        <f>'[1]11'!P$32+'[1]11'!P$40*Table6[[#This Row],[LNONLINELING]]+'[1]11'!P$39*Table6[[#This Row],[LNRADIOLING]]+'[1]11'!P$38*Table6[[#This Row],[LNTVLING]]+'[1]11'!P$33*Table6[[#This Row],[DL_DUM]]+'[1]11'!P$34*Table6[[#This Row],[CT_DUM]]+'[1]11'!P$35*Table6[[#This Row],[PA_DUM]]+'[1]11'!P$36*Table6[[#This Row],[NY_DUM]]+'[1]11'!P$37*Table6[[#This Row],[NJ_DUM]]</f>
        <v>8.0879420176285759</v>
      </c>
      <c r="BL419" s="9">
        <f>Table6[[#This Row],[sales]]-Table6[[#This Row],[ Pred_11]]</f>
        <v>2800.7671660905226</v>
      </c>
      <c r="BM419" s="47">
        <f>ABS(Table6[[#This Row],[ Red_11]]/Table6[[#This Row],[sales]])</f>
        <v>0.99712055563340329</v>
      </c>
      <c r="BN419" s="9">
        <f>'[1]12'!K$22+'[1]12'!K$28*Table6[[#This Row],[COMBINE LN LING]]+'[1]12'!K$23*Table6[[#This Row],[DL_DUM]]+'[1]12'!K$24*Table6[[#This Row],[CT_DUM]]+'[1]12'!K$25*Table6[[#This Row],[PA_DUM]]+'[1]12'!K$26*Table6[[#This Row],[NY_DUM]]+'[1]12'!K$27*Table6[[#This Row],[NJ_DUM]]</f>
        <v>8.37191476301434</v>
      </c>
      <c r="BO419" s="9">
        <f>Table6[[#This Row],[sales]]-Table6[[#This Row],[ Pred_12]]</f>
        <v>2800.4831933451364</v>
      </c>
      <c r="BP419" s="47">
        <f>ABS(Table6[[#This Row],[ Red_12]]/Table6[[#This Row],[sales]])</f>
        <v>0.99701945652559731</v>
      </c>
      <c r="BQ419">
        <f>LN(G419+'2019 Totals and Calculations'!C$18)</f>
        <v>8.0058501291452231</v>
      </c>
      <c r="BR419">
        <f>LN(Table6[[#This Row],[PROF RADIO]]+'2019 Totals and Calculations'!D$18)</f>
        <v>6.1280922129623141</v>
      </c>
      <c r="BS419">
        <f>LN(Table6[[#This Row],[ONLINE LINGERING]]+'2019 Totals and Calculations'!E$18)</f>
        <v>5.493658813267694</v>
      </c>
      <c r="BT419">
        <f>MONTH(Table6[[#This Row],[Date]])</f>
        <v>12</v>
      </c>
      <c r="BU419">
        <f t="shared" si="175"/>
        <v>0</v>
      </c>
      <c r="BV419">
        <f t="shared" si="176"/>
        <v>0</v>
      </c>
      <c r="BW419">
        <f t="shared" si="177"/>
        <v>0</v>
      </c>
      <c r="BX419">
        <f t="shared" si="178"/>
        <v>0</v>
      </c>
      <c r="BY419">
        <f t="shared" si="179"/>
        <v>0</v>
      </c>
      <c r="BZ419">
        <f t="shared" si="180"/>
        <v>0</v>
      </c>
      <c r="CA419">
        <f t="shared" si="181"/>
        <v>0</v>
      </c>
      <c r="CB419">
        <f t="shared" si="182"/>
        <v>0</v>
      </c>
      <c r="CC419">
        <f t="shared" si="183"/>
        <v>0</v>
      </c>
      <c r="CD419">
        <f t="shared" si="184"/>
        <v>0</v>
      </c>
      <c r="CE419">
        <f t="shared" si="185"/>
        <v>0</v>
      </c>
      <c r="CF419">
        <f t="shared" si="186"/>
        <v>1</v>
      </c>
      <c r="CG419">
        <f t="shared" si="187"/>
        <v>104</v>
      </c>
      <c r="CH41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2951.8495933751187</v>
      </c>
      <c r="CI419" s="79">
        <f>Table6[[#This Row],[sales]]-CH419</f>
        <v>-142.99448526696779</v>
      </c>
      <c r="CJ419">
        <f>ABS(Table6[[#This Row],[sales]]-CH419)/Table6[[#This Row],[sales]]</f>
        <v>5.0908459056572306E-2</v>
      </c>
      <c r="CK41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2942.6073030427015</v>
      </c>
      <c r="CL419" s="79">
        <f>Table6[[#This Row],[sales]]-CK419</f>
        <v>-133.75219493455052</v>
      </c>
      <c r="CM419">
        <f>ABS(Table6[[#This Row],[sales]]-CK419)/Table6[[#This Row],[sales]]</f>
        <v>4.7618047135452521E-2</v>
      </c>
      <c r="CN41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2681.1428357166606</v>
      </c>
      <c r="CO419" s="79">
        <f>Table6[[#This Row],[sales]]-CN419</f>
        <v>127.71227239149039</v>
      </c>
      <c r="CP419">
        <f>ABS(Table6[[#This Row],[sales]]-CN419)/Table6[[#This Row],[sales]]</f>
        <v>4.5467732394893261E-2</v>
      </c>
      <c r="CQ41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2889.6578469548117</v>
      </c>
      <c r="CR419" s="79">
        <f>Table6[[#This Row],[sales]]-CQ419</f>
        <v>-80.802738846660759</v>
      </c>
      <c r="CS419">
        <f>ABS(Table6[[#This Row],[sales]]-CQ419)/Table6[[#This Row],[sales]]</f>
        <v>2.8767143813652907E-2</v>
      </c>
    </row>
    <row r="420" spans="1:97" x14ac:dyDescent="0.2">
      <c r="A420">
        <v>419</v>
      </c>
      <c r="B420" t="s">
        <v>480</v>
      </c>
      <c r="C420" s="5">
        <v>43464</v>
      </c>
      <c r="D420" s="6">
        <v>2725.1113911261036</v>
      </c>
      <c r="E420" s="8">
        <f>YEAR(Table6[[#This Row],[Date]])</f>
        <v>2018</v>
      </c>
      <c r="F420" s="6">
        <f>Table6[[#This Row],[TV_State]]+Table6[[#This Row],[Radio_State]]+Table6[[#This Row],[Online]]</f>
        <v>3330.6917002652376</v>
      </c>
      <c r="G420" s="6">
        <f t="shared" si="162"/>
        <v>2663.5766177781297</v>
      </c>
      <c r="H420" s="6">
        <f>LN(Table6[[#This Row],[PROF TV LING]])</f>
        <v>7.8874250917695425</v>
      </c>
      <c r="I420" s="6">
        <f t="shared" si="163"/>
        <v>7.9102645837393526</v>
      </c>
      <c r="J420" s="6">
        <v>403.72020609275603</v>
      </c>
      <c r="K420" s="6">
        <f t="shared" si="168"/>
        <v>399.76216485655254</v>
      </c>
      <c r="L420" s="6">
        <f>0.5*J419+0.5*Table6[[#This Row],[Radio_State]]</f>
        <v>401.72159121110872</v>
      </c>
      <c r="M420" s="6">
        <f>LN(Table6[[#This Row],[RADIO LINGERING ]])</f>
        <v>5.9957592895127849</v>
      </c>
      <c r="N420" s="6">
        <f t="shared" si="164"/>
        <v>6.0007220788549134</v>
      </c>
      <c r="O420" s="6">
        <v>201.86010304637801</v>
      </c>
      <c r="P420" s="6">
        <f t="shared" si="165"/>
        <v>201.00717319349752</v>
      </c>
      <c r="Q420" s="6">
        <f>0.3*O419+0.7*Table6[[#This Row],[Online]]</f>
        <v>201.26051858188379</v>
      </c>
      <c r="R420" s="6">
        <f>LN(Table6[[#This Row],[ONLINE LINGERING]])</f>
        <v>5.3046001811782251</v>
      </c>
      <c r="S420" s="6">
        <f t="shared" si="166"/>
        <v>5.3075748982949689</v>
      </c>
      <c r="T420" s="6">
        <v>3072.1653691650067</v>
      </c>
      <c r="U420" s="6">
        <f t="shared" si="167"/>
        <v>8.0301379239271213</v>
      </c>
      <c r="V420" s="8">
        <f>YEAR(Table6[[#This Row],[Date]])</f>
        <v>2018</v>
      </c>
      <c r="W420" s="8">
        <f>WEEKNUM(Table6[[#This Row],[Date]])</f>
        <v>53</v>
      </c>
      <c r="X420" t="s">
        <v>585</v>
      </c>
      <c r="Y420" s="9">
        <f>Table6[[#This Row],[LNTVLING]]+Table6[[#This Row],[LNRADIOLING]]+Table6[[#This Row],[LNONLINELING]]</f>
        <v>19.18778456246055</v>
      </c>
      <c r="Z420">
        <f t="shared" si="188"/>
        <v>1</v>
      </c>
      <c r="AA420">
        <f t="shared" si="169"/>
        <v>0</v>
      </c>
      <c r="AB420">
        <f t="shared" si="170"/>
        <v>0</v>
      </c>
      <c r="AC420">
        <f t="shared" si="171"/>
        <v>1</v>
      </c>
      <c r="AD420">
        <f t="shared" si="172"/>
        <v>0</v>
      </c>
      <c r="AE420">
        <f t="shared" si="173"/>
        <v>0</v>
      </c>
      <c r="AF420">
        <f t="shared" si="174"/>
        <v>0</v>
      </c>
      <c r="AG420" s="9">
        <f>'[1]1'!J$20+'[1]1'!J$21*Table6[[#This Row],[TV_State]]</f>
        <v>4009.6860738392606</v>
      </c>
      <c r="AH420" s="9">
        <f>Table6[[#This Row],[sales]]-Table6[[#This Row],[Pred_1]]</f>
        <v>-937.52070467425392</v>
      </c>
      <c r="AI420">
        <f>ABS(Table6[[#This Row],[Res_1]])/Table6[[#This Row],[sales]]</f>
        <v>0.30516609362375097</v>
      </c>
      <c r="AJ420" s="9">
        <f>'[1]2'!J$20+'[1]2'!J$21*Table6[[#This Row],[Radio_State]]</f>
        <v>3486.635636298608</v>
      </c>
      <c r="AK420" s="9">
        <f>Table6[[#This Row],[sales]]-Table6[[#This Row],[ Pred_2 ]]</f>
        <v>-414.47026713360128</v>
      </c>
      <c r="AL420">
        <f>ABS(Table6[[#This Row],[ Res_2 ]])/Table6[[#This Row],[sales]]</f>
        <v>0.13491144431663568</v>
      </c>
      <c r="AM420" s="10">
        <f>'[1]3'!J$20+'[1]3'!J$21*Data!O420</f>
        <v>2966.9408217724449</v>
      </c>
      <c r="AN420" s="9">
        <f>Table6[[#This Row],[sales]]-Table6[[#This Row],[Pred_3]]</f>
        <v>105.22454739256182</v>
      </c>
      <c r="AO420" s="9">
        <f>ABS(Table6[[#This Row],[Res_3]])/Table6[[#This Row],[sales]]</f>
        <v>3.4250938588361576E-2</v>
      </c>
      <c r="AP420" s="9">
        <f>'[1]4'!L$21+'[1]4'!L$27*Table6[[#This Row],[TV_State]]+'[1]4'!L$22*Table6[[#This Row],[NJ_DUM]]+'[1]4'!L$23*Table6[[#This Row],[NY_DUM]]+'[1]4'!L$24*Table6[[#This Row],[PA_DUM]]+'[1]4'!L$25*Table6[[#This Row],[CT_DUM]]+'[1]4'!L$26*Table6[[#This Row],[DL_DUM]]</f>
        <v>838.93682233706465</v>
      </c>
      <c r="AQ420" s="9">
        <f>Table6[[#This Row],[sales]]-Table6[[#This Row],[Pred_4]]</f>
        <v>2233.228546827942</v>
      </c>
      <c r="AR420">
        <f>ABS(Table6[[#This Row],[Res_4]]/Table6[[#This Row],[sales]])</f>
        <v>0.72692328650098614</v>
      </c>
      <c r="AS420" s="9">
        <f>'[1]5'!L$20+'[1]5'!L$26*Table6[[#This Row],[Radio_State]]+'[1]5'!L$21*Table6[[#This Row],[NJ_DUM]]+'[1]5'!L$22*Table6[[#This Row],[NY_DUM]]+'[1]5'!L$23*Table6[[#This Row],[PA_DUM]]+'[1]5'!L$24*Table6[[#This Row],[CT_DUM]]+'[1]5'!L$25*Table6[[#This Row],[DL_DUM]]</f>
        <v>907.58314792514716</v>
      </c>
      <c r="AT420" s="9">
        <f>Table6[[#This Row],[sales]]-Table6[[#This Row],[Pred_5]]</f>
        <v>2164.5822212398598</v>
      </c>
      <c r="AU420" s="9">
        <f>ABS(Table6[[#This Row],[Red_5]]/Table6[[#This Row],[sales]])</f>
        <v>0.70457868022520487</v>
      </c>
      <c r="AV420" s="9">
        <f>'[1]6'!L$20+'[1]6'!L$26*Table6[[#This Row],[Online]]+'[1]6'!L$21*Table6[[#This Row],[NJ_DUM]]+'[1]6'!L$22*Table6[[#This Row],[NY_DUM]]+'[1]6'!L$23*Table6[[#This Row],[PA_DUM]]+'[1]6'!L$24*Table6[[#This Row],[CT_DUM]]+'[1]6'!L$25*Table6[[#This Row],[DL_DUM]]</f>
        <v>872.59336236071272</v>
      </c>
      <c r="AW420" s="9">
        <f>Table6[[#This Row],[sales]]-Table6[[#This Row],[Pred_6]]</f>
        <v>2199.5720068042938</v>
      </c>
      <c r="AX420" s="9">
        <f>ABS(Table6[[#This Row],[Red_6]]/Table6[[#This Row],[sales]])</f>
        <v>0.71596797128213263</v>
      </c>
      <c r="AY420" s="9">
        <f>'[1]7'!L$21+'[1]7'!L$27*Table6[[#This Row],[LNTV]]+'[1]7'!L$22*Table6[[#This Row],[NJ_DUM]]+'[1]7'!L$23*Table6[[#This Row],[NY_DUM]]+'[1]7'!L$24*Table6[[#This Row],[PA_DUM]]+'[1]7'!L$25*Table6[[#This Row],[CT_DUM]]+'[1]7'!L$26*Table6[[#This Row],[DL_DUM]]</f>
        <v>6.0211138618757953</v>
      </c>
      <c r="AZ420" s="9">
        <f>Table6[[#This Row],[sales]]-Table6[[#This Row],[Pred_7]]</f>
        <v>3066.1442553031311</v>
      </c>
      <c r="BA420" s="9">
        <f>ABS(Table6[[#This Row],[Red_7]]/Table6[[#This Row],[sales]])</f>
        <v>0.99804010750127292</v>
      </c>
      <c r="BB420" s="9">
        <f>'[1]8'!O$22+'[1]8'!O$28*Table6[[#This Row],[LNRADIOLING]]+'[1]8'!O$23*Table6[[#This Row],[DL_DUM]]+'[1]8'!O$24*Table6[[#This Row],[CT_DUM]]+'[1]8'!O$25*Table6[[#This Row],[PA_DUM]]+'[1]8'!O$26*Table6[[#This Row],[NY_DUM]]+'[1]8'!O$27*Table6[[#This Row],[NJ_DUM]]</f>
        <v>8.3239290812819036</v>
      </c>
      <c r="BC420" s="9">
        <f>Table6[[#This Row],[sales]]-Table6[[#This Row],[Pred_8]]</f>
        <v>3063.8414400837246</v>
      </c>
      <c r="BD420" s="9">
        <f>ABS(Table6[[#This Row],[Red_8]]/Table6[[#This Row],[sales]])</f>
        <v>0.99729053352243713</v>
      </c>
      <c r="BE420" s="9">
        <f>'[1]9'!M$19+'[1]9'!M$21*Table6[[#This Row],[LNONLINE]]+'[1]9'!M$20*Table6[[#This Row],[DL_DUM]]+'[1]9'!M$22*Table6[[#This Row],[CT_DUM]]+'[1]9'!M$23*Table6[[#This Row],[PA_DUM]]+'[1]9'!M$24*Table6[[#This Row],[NY_DUM]]+'[1]9'!M$25*Table6[[#This Row],[NJ_DUM]]</f>
        <v>8.2707396881502131</v>
      </c>
      <c r="BF420" s="9">
        <f>Table6[[#This Row],[sales]]-Table6[[#This Row],[Pred_9]]</f>
        <v>3063.8946294768566</v>
      </c>
      <c r="BG420" s="9">
        <f>ABS(Table6[[#This Row],[Red_9]]/Table6[[#This Row],[sales]])</f>
        <v>0.99730784684601859</v>
      </c>
      <c r="BH420" s="9">
        <f>'[1]10'!P$22+'[1]10'!P$30*Table6[[#This Row],[LNTV]]+'[1]10'!P$29*Table6[[#This Row],[LNRADIOLING]]+'[1]10'!P$24*Table6[[#This Row],[LNONLINELING]]+'[1]10'!P$23*Table6[[#This Row],[DL_DUM]]+'[1]10'!P$25*Table6[[#This Row],[CT_DUM]]+'[1]10'!P$26*Table6[[#This Row],[PA_DUM]]+'[1]10'!P$27*Table6[[#This Row],[NY_DUM]]+'[1]10'!P$28*Table6[[#This Row],[NJ_DUM]]</f>
        <v>8.1762874608786973</v>
      </c>
      <c r="BI420" s="9">
        <f>Table6[[#This Row],[sales]]-Table6[[#This Row],[Pred_10]]</f>
        <v>3063.9890817041282</v>
      </c>
      <c r="BJ420" s="45">
        <f>ABS(Table6[[#This Row],[Red_10]]/Table6[[#This Row],[sales]])</f>
        <v>0.99733859135873904</v>
      </c>
      <c r="BK420" s="9">
        <f>'[1]11'!P$32+'[1]11'!P$40*Table6[[#This Row],[LNONLINELING]]+'[1]11'!P$39*Table6[[#This Row],[LNRADIOLING]]+'[1]11'!P$38*Table6[[#This Row],[LNTVLING]]+'[1]11'!P$33*Table6[[#This Row],[DL_DUM]]+'[1]11'!P$34*Table6[[#This Row],[CT_DUM]]+'[1]11'!P$35*Table6[[#This Row],[PA_DUM]]+'[1]11'!P$36*Table6[[#This Row],[NY_DUM]]+'[1]11'!P$37*Table6[[#This Row],[NJ_DUM]]</f>
        <v>8.0890674152993753</v>
      </c>
      <c r="BL420" s="9">
        <f>Table6[[#This Row],[sales]]-Table6[[#This Row],[ Pred_11]]</f>
        <v>3064.0763017497075</v>
      </c>
      <c r="BM420" s="47">
        <f>ABS(Table6[[#This Row],[ Red_11]]/Table6[[#This Row],[sales]])</f>
        <v>0.99736698177237193</v>
      </c>
      <c r="BN420" s="9">
        <f>'[1]12'!K$22+'[1]12'!K$28*Table6[[#This Row],[COMBINE LN LING]]+'[1]12'!K$23*Table6[[#This Row],[DL_DUM]]+'[1]12'!K$24*Table6[[#This Row],[CT_DUM]]+'[1]12'!K$25*Table6[[#This Row],[PA_DUM]]+'[1]12'!K$26*Table6[[#This Row],[NY_DUM]]+'[1]12'!K$27*Table6[[#This Row],[NJ_DUM]]</f>
        <v>8.3747874994211866</v>
      </c>
      <c r="BO420" s="9">
        <f>Table6[[#This Row],[sales]]-Table6[[#This Row],[ Pred_12]]</f>
        <v>3063.7905816655857</v>
      </c>
      <c r="BP420" s="47">
        <f>ABS(Table6[[#This Row],[ Red_12]]/Table6[[#This Row],[sales]])</f>
        <v>0.9972739789389341</v>
      </c>
      <c r="BQ420">
        <f>LN(G420+'2019 Totals and Calculations'!C$18)</f>
        <v>8.0146069081186244</v>
      </c>
      <c r="BR420">
        <f>LN(Table6[[#This Row],[PROF RADIO]]+'2019 Totals and Calculations'!D$18)</f>
        <v>6.1366866234502044</v>
      </c>
      <c r="BS420">
        <f>LN(Table6[[#This Row],[ONLINE LINGERING]]+'2019 Totals and Calculations'!E$18)</f>
        <v>5.5018208386076575</v>
      </c>
      <c r="BT420">
        <f>MONTH(Table6[[#This Row],[Date]])</f>
        <v>12</v>
      </c>
      <c r="BU420">
        <f t="shared" si="175"/>
        <v>0</v>
      </c>
      <c r="BV420">
        <f t="shared" si="176"/>
        <v>0</v>
      </c>
      <c r="BW420">
        <f t="shared" si="177"/>
        <v>0</v>
      </c>
      <c r="BX420">
        <f t="shared" si="178"/>
        <v>0</v>
      </c>
      <c r="BY420">
        <f t="shared" si="179"/>
        <v>0</v>
      </c>
      <c r="BZ420">
        <f t="shared" si="180"/>
        <v>0</v>
      </c>
      <c r="CA420">
        <f t="shared" si="181"/>
        <v>0</v>
      </c>
      <c r="CB420">
        <f t="shared" si="182"/>
        <v>0</v>
      </c>
      <c r="CC420">
        <f t="shared" si="183"/>
        <v>0</v>
      </c>
      <c r="CD420">
        <f t="shared" si="184"/>
        <v>0</v>
      </c>
      <c r="CE420">
        <f t="shared" si="185"/>
        <v>0</v>
      </c>
      <c r="CF420">
        <f t="shared" si="186"/>
        <v>1</v>
      </c>
      <c r="CG420">
        <f t="shared" si="187"/>
        <v>105</v>
      </c>
      <c r="CH42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2967.5752105141532</v>
      </c>
      <c r="CI420" s="79">
        <f>Table6[[#This Row],[sales]]-CH420</f>
        <v>104.59015865085348</v>
      </c>
      <c r="CJ420">
        <f>ABS(Table6[[#This Row],[sales]]-CH420)/Table6[[#This Row],[sales]]</f>
        <v>3.4044442952392361E-2</v>
      </c>
      <c r="CK42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2957.0632042422026</v>
      </c>
      <c r="CL420" s="79">
        <f>Table6[[#This Row],[sales]]-CK420</f>
        <v>115.10216492280415</v>
      </c>
      <c r="CM420">
        <f>ABS(Table6[[#This Row],[sales]]-CK420)/Table6[[#This Row],[sales]]</f>
        <v>3.7466135800524346E-2</v>
      </c>
      <c r="CN42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2694.6344629978576</v>
      </c>
      <c r="CO420" s="79">
        <f>Table6[[#This Row],[sales]]-CN420</f>
        <v>377.53090616714917</v>
      </c>
      <c r="CP420">
        <f>ABS(Table6[[#This Row],[sales]]-CN420)/Table6[[#This Row],[sales]]</f>
        <v>0.12288756001105483</v>
      </c>
      <c r="CQ42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2910.4819244725613</v>
      </c>
      <c r="CR420" s="79">
        <f>Table6[[#This Row],[sales]]-CQ420</f>
        <v>161.68344469244539</v>
      </c>
      <c r="CS420">
        <f>ABS(Table6[[#This Row],[sales]]-CQ420)/Table6[[#This Row],[sales]]</f>
        <v>5.2628496602183182E-2</v>
      </c>
    </row>
    <row r="421" spans="1:97" x14ac:dyDescent="0.2">
      <c r="A421">
        <v>420</v>
      </c>
      <c r="B421" t="s">
        <v>480</v>
      </c>
      <c r="C421" s="5">
        <v>43471</v>
      </c>
      <c r="D421" s="6">
        <v>2752.3625050373644</v>
      </c>
      <c r="E421" s="8">
        <f>YEAR(Table6[[#This Row],[Date]])</f>
        <v>2019</v>
      </c>
      <c r="F421" s="6">
        <f>Table6[[#This Row],[TV_State]]+Table6[[#This Row],[Radio_State]]+Table6[[#This Row],[Online]]</f>
        <v>3363.99861726789</v>
      </c>
      <c r="G421" s="6">
        <f t="shared" si="162"/>
        <v>2690.2123839558999</v>
      </c>
      <c r="H421" s="6">
        <f>LN(Table6[[#This Row],[PROF TV LING]])</f>
        <v>7.8973754226227069</v>
      </c>
      <c r="I421" s="6">
        <f t="shared" si="163"/>
        <v>7.9202149145925205</v>
      </c>
      <c r="J421" s="6">
        <v>407.75740815368363</v>
      </c>
      <c r="K421" s="6">
        <f t="shared" si="168"/>
        <v>403.75978650511809</v>
      </c>
      <c r="L421" s="6">
        <f>0.5*J420+0.5*Table6[[#This Row],[Radio_State]]</f>
        <v>405.73880712321983</v>
      </c>
      <c r="M421" s="6">
        <f>LN(Table6[[#This Row],[RADIO LINGERING ]])</f>
        <v>6.0057096203659528</v>
      </c>
      <c r="N421" s="6">
        <f t="shared" si="164"/>
        <v>6.0106724097080821</v>
      </c>
      <c r="O421" s="6">
        <v>203.87870407684181</v>
      </c>
      <c r="P421" s="6">
        <f t="shared" si="165"/>
        <v>203.01724481183851</v>
      </c>
      <c r="Q421" s="6">
        <f>0.3*O420+0.7*Table6[[#This Row],[Online]]</f>
        <v>203.27312376770266</v>
      </c>
      <c r="R421" s="6">
        <f>LN(Table6[[#This Row],[ONLINE LINGERING]])</f>
        <v>5.3145505120313938</v>
      </c>
      <c r="S421" s="6">
        <f t="shared" si="166"/>
        <v>5.3175252291481367</v>
      </c>
      <c r="T421" s="6">
        <v>2811.2336201247322</v>
      </c>
      <c r="U421" s="6">
        <f t="shared" si="167"/>
        <v>7.9413786767113246</v>
      </c>
      <c r="V421" s="8">
        <f>YEAR(Table6[[#This Row],[Date]])</f>
        <v>2019</v>
      </c>
      <c r="W421" s="8">
        <f>WEEKNUM(Table6[[#This Row],[Date]])</f>
        <v>2</v>
      </c>
      <c r="X421" t="s">
        <v>586</v>
      </c>
      <c r="Y421" s="9">
        <f>Table6[[#This Row],[LNTVLING]]+Table6[[#This Row],[LNRADIOLING]]+Table6[[#This Row],[LNONLINELING]]</f>
        <v>19.217635555020053</v>
      </c>
      <c r="Z421">
        <f t="shared" si="188"/>
        <v>1</v>
      </c>
      <c r="AA421">
        <f t="shared" si="169"/>
        <v>0</v>
      </c>
      <c r="AB421">
        <f t="shared" si="170"/>
        <v>0</v>
      </c>
      <c r="AC421">
        <f t="shared" si="171"/>
        <v>1</v>
      </c>
      <c r="AD421">
        <f t="shared" si="172"/>
        <v>0</v>
      </c>
      <c r="AE421">
        <f t="shared" si="173"/>
        <v>0</v>
      </c>
      <c r="AF421">
        <f t="shared" si="174"/>
        <v>0</v>
      </c>
      <c r="AG421" s="9">
        <f>'[1]1'!J$20+'[1]1'!J$21*Table6[[#This Row],[TV_State]]</f>
        <v>4036.4856091230904</v>
      </c>
      <c r="AH421" s="9">
        <f>Table6[[#This Row],[sales]]-Table6[[#This Row],[Pred_1]]</f>
        <v>-1225.2519889983582</v>
      </c>
      <c r="AI421">
        <f>ABS(Table6[[#This Row],[Res_1]])/Table6[[#This Row],[sales]]</f>
        <v>0.43584139725249688</v>
      </c>
      <c r="AJ421" s="9">
        <f>'[1]2'!J$20+'[1]2'!J$21*Table6[[#This Row],[Radio_State]]</f>
        <v>3504.3591746216189</v>
      </c>
      <c r="AK421" s="9">
        <f>Table6[[#This Row],[sales]]-Table6[[#This Row],[ Pred_2 ]]</f>
        <v>-693.12555449688671</v>
      </c>
      <c r="AL421">
        <f>ABS(Table6[[#This Row],[ Res_2 ]])/Table6[[#This Row],[sales]]</f>
        <v>0.24655565782047431</v>
      </c>
      <c r="AM421" s="10">
        <f>'[1]3'!J$20+'[1]3'!J$21*Data!O421</f>
        <v>2978.6029281729211</v>
      </c>
      <c r="AN421" s="9">
        <f>Table6[[#This Row],[sales]]-Table6[[#This Row],[Pred_3]]</f>
        <v>-167.36930804818894</v>
      </c>
      <c r="AO421" s="9">
        <f>ABS(Table6[[#This Row],[Res_3]])/Table6[[#This Row],[sales]]</f>
        <v>5.9535894437959556E-2</v>
      </c>
      <c r="AP421" s="9">
        <f>'[1]4'!L$21+'[1]4'!L$27*Table6[[#This Row],[TV_State]]+'[1]4'!L$22*Table6[[#This Row],[NJ_DUM]]+'[1]4'!L$23*Table6[[#This Row],[NY_DUM]]+'[1]4'!L$24*Table6[[#This Row],[PA_DUM]]+'[1]4'!L$25*Table6[[#This Row],[CT_DUM]]+'[1]4'!L$26*Table6[[#This Row],[DL_DUM]]</f>
        <v>844.94789061697702</v>
      </c>
      <c r="AQ421" s="9">
        <f>Table6[[#This Row],[sales]]-Table6[[#This Row],[Pred_4]]</f>
        <v>1966.2857295077551</v>
      </c>
      <c r="AR421">
        <f>ABS(Table6[[#This Row],[Res_4]]/Table6[[#This Row],[sales]])</f>
        <v>0.69943875010306422</v>
      </c>
      <c r="AS421" s="9">
        <f>'[1]5'!L$20+'[1]5'!L$26*Table6[[#This Row],[Radio_State]]+'[1]5'!L$21*Table6[[#This Row],[NJ_DUM]]+'[1]5'!L$22*Table6[[#This Row],[NY_DUM]]+'[1]5'!L$23*Table6[[#This Row],[PA_DUM]]+'[1]5'!L$24*Table6[[#This Row],[CT_DUM]]+'[1]5'!L$25*Table6[[#This Row],[DL_DUM]]</f>
        <v>914.69506412112821</v>
      </c>
      <c r="AT421" s="9">
        <f>Table6[[#This Row],[sales]]-Table6[[#This Row],[Pred_5]]</f>
        <v>1896.5385560036038</v>
      </c>
      <c r="AU421" s="9">
        <f>ABS(Table6[[#This Row],[Red_5]]/Table6[[#This Row],[sales]])</f>
        <v>0.67462858384549906</v>
      </c>
      <c r="AV421" s="9">
        <f>'[1]6'!L$20+'[1]6'!L$26*Table6[[#This Row],[Online]]+'[1]6'!L$21*Table6[[#This Row],[NJ_DUM]]+'[1]6'!L$22*Table6[[#This Row],[NY_DUM]]+'[1]6'!L$23*Table6[[#This Row],[PA_DUM]]+'[1]6'!L$24*Table6[[#This Row],[CT_DUM]]+'[1]6'!L$25*Table6[[#This Row],[DL_DUM]]</f>
        <v>881.37883399618454</v>
      </c>
      <c r="AW421" s="9">
        <f>Table6[[#This Row],[sales]]-Table6[[#This Row],[Pred_6]]</f>
        <v>1929.8547861285476</v>
      </c>
      <c r="AX421" s="9">
        <f>ABS(Table6[[#This Row],[Red_6]]/Table6[[#This Row],[sales]])</f>
        <v>0.68647969073552895</v>
      </c>
      <c r="AY421" s="9">
        <f>'[1]7'!L$21+'[1]7'!L$27*Table6[[#This Row],[LNTV]]+'[1]7'!L$22*Table6[[#This Row],[NJ_DUM]]+'[1]7'!L$23*Table6[[#This Row],[NY_DUM]]+'[1]7'!L$24*Table6[[#This Row],[PA_DUM]]+'[1]7'!L$25*Table6[[#This Row],[CT_DUM]]+'[1]7'!L$26*Table6[[#This Row],[DL_DUM]]</f>
        <v>6.0222152091657959</v>
      </c>
      <c r="AZ421" s="9">
        <f>Table6[[#This Row],[sales]]-Table6[[#This Row],[Pred_7]]</f>
        <v>2805.2114049155662</v>
      </c>
      <c r="BA421" s="9">
        <f>ABS(Table6[[#This Row],[Red_7]]/Table6[[#This Row],[sales]])</f>
        <v>0.99785780336217711</v>
      </c>
      <c r="BB421" s="9">
        <f>'[1]8'!O$22+'[1]8'!O$28*Table6[[#This Row],[LNRADIOLING]]+'[1]8'!O$23*Table6[[#This Row],[DL_DUM]]+'[1]8'!O$24*Table6[[#This Row],[CT_DUM]]+'[1]8'!O$25*Table6[[#This Row],[PA_DUM]]+'[1]8'!O$26*Table6[[#This Row],[NY_DUM]]+'[1]8'!O$27*Table6[[#This Row],[NJ_DUM]]</f>
        <v>8.3246389472856794</v>
      </c>
      <c r="BC421" s="9">
        <f>Table6[[#This Row],[sales]]-Table6[[#This Row],[Pred_8]]</f>
        <v>2802.9089811774465</v>
      </c>
      <c r="BD421" s="9">
        <f>ABS(Table6[[#This Row],[Red_8]]/Table6[[#This Row],[sales]])</f>
        <v>0.99703879503727755</v>
      </c>
      <c r="BE421" s="9">
        <f>'[1]9'!M$19+'[1]9'!M$21*Table6[[#This Row],[LNONLINE]]+'[1]9'!M$20*Table6[[#This Row],[DL_DUM]]+'[1]9'!M$22*Table6[[#This Row],[CT_DUM]]+'[1]9'!M$23*Table6[[#This Row],[PA_DUM]]+'[1]9'!M$24*Table6[[#This Row],[NY_DUM]]+'[1]9'!M$25*Table6[[#This Row],[NJ_DUM]]</f>
        <v>8.273890136481544</v>
      </c>
      <c r="BF421" s="9">
        <f>Table6[[#This Row],[sales]]-Table6[[#This Row],[Pred_9]]</f>
        <v>2802.9597299882507</v>
      </c>
      <c r="BG421" s="9">
        <f>ABS(Table6[[#This Row],[Red_9]]/Table6[[#This Row],[sales]])</f>
        <v>0.99705684718720944</v>
      </c>
      <c r="BH421" s="9">
        <f>'[1]10'!P$22+'[1]10'!P$30*Table6[[#This Row],[LNTV]]+'[1]10'!P$29*Table6[[#This Row],[LNRADIOLING]]+'[1]10'!P$24*Table6[[#This Row],[LNONLINELING]]+'[1]10'!P$23*Table6[[#This Row],[DL_DUM]]+'[1]10'!P$25*Table6[[#This Row],[CT_DUM]]+'[1]10'!P$26*Table6[[#This Row],[PA_DUM]]+'[1]10'!P$27*Table6[[#This Row],[NY_DUM]]+'[1]10'!P$28*Table6[[#This Row],[NJ_DUM]]</f>
        <v>8.178098544154917</v>
      </c>
      <c r="BI421" s="9">
        <f>Table6[[#This Row],[sales]]-Table6[[#This Row],[Pred_10]]</f>
        <v>2803.0555215805771</v>
      </c>
      <c r="BJ421" s="45">
        <f>ABS(Table6[[#This Row],[Red_10]]/Table6[[#This Row],[sales]])</f>
        <v>0.99709092176274117</v>
      </c>
      <c r="BK421" s="9">
        <f>'[1]11'!P$32+'[1]11'!P$40*Table6[[#This Row],[LNONLINELING]]+'[1]11'!P$39*Table6[[#This Row],[LNRADIOLING]]+'[1]11'!P$38*Table6[[#This Row],[LNTVLING]]+'[1]11'!P$33*Table6[[#This Row],[DL_DUM]]+'[1]11'!P$34*Table6[[#This Row],[CT_DUM]]+'[1]11'!P$35*Table6[[#This Row],[PA_DUM]]+'[1]11'!P$36*Table6[[#This Row],[NY_DUM]]+'[1]11'!P$37*Table6[[#This Row],[NJ_DUM]]</f>
        <v>8.0901928129701766</v>
      </c>
      <c r="BL421" s="9">
        <f>Table6[[#This Row],[sales]]-Table6[[#This Row],[ Pred_11]]</f>
        <v>2803.143427311762</v>
      </c>
      <c r="BM421" s="47">
        <f>ABS(Table6[[#This Row],[ Red_11]]/Table6[[#This Row],[sales]])</f>
        <v>0.99712219121347478</v>
      </c>
      <c r="BN421" s="9">
        <f>'[1]12'!K$22+'[1]12'!K$28*Table6[[#This Row],[COMBINE LN LING]]+'[1]12'!K$23*Table6[[#This Row],[DL_DUM]]+'[1]12'!K$24*Table6[[#This Row],[CT_DUM]]+'[1]12'!K$25*Table6[[#This Row],[PA_DUM]]+'[1]12'!K$26*Table6[[#This Row],[NY_DUM]]+'[1]12'!K$27*Table6[[#This Row],[NJ_DUM]]</f>
        <v>8.3776602358280332</v>
      </c>
      <c r="BO421" s="9">
        <f>Table6[[#This Row],[sales]]-Table6[[#This Row],[ Pred_12]]</f>
        <v>2802.8559598889042</v>
      </c>
      <c r="BP421" s="47">
        <f>ABS(Table6[[#This Row],[ Red_12]]/Table6[[#This Row],[sales]])</f>
        <v>0.99701993453128368</v>
      </c>
      <c r="BQ421">
        <f>LN(G421+'2019 Totals and Calculations'!C$18)</f>
        <v>8.0233740992921714</v>
      </c>
      <c r="BR421">
        <f>LN(Table6[[#This Row],[PROF RADIO]]+'2019 Totals and Calculations'!D$18)</f>
        <v>6.1452926451434697</v>
      </c>
      <c r="BS421">
        <f>LN(Table6[[#This Row],[ONLINE LINGERING]]+'2019 Totals and Calculations'!E$18)</f>
        <v>5.5099974136370271</v>
      </c>
      <c r="BT421">
        <f>MONTH(Table6[[#This Row],[Date]])</f>
        <v>1</v>
      </c>
      <c r="BU421">
        <f t="shared" si="175"/>
        <v>1</v>
      </c>
      <c r="BV421">
        <f t="shared" si="176"/>
        <v>0</v>
      </c>
      <c r="BW421">
        <f t="shared" si="177"/>
        <v>0</v>
      </c>
      <c r="BX421">
        <f t="shared" si="178"/>
        <v>0</v>
      </c>
      <c r="BY421">
        <f t="shared" si="179"/>
        <v>0</v>
      </c>
      <c r="BZ421">
        <f t="shared" si="180"/>
        <v>0</v>
      </c>
      <c r="CA421">
        <f t="shared" si="181"/>
        <v>0</v>
      </c>
      <c r="CB421">
        <f t="shared" si="182"/>
        <v>0</v>
      </c>
      <c r="CC421">
        <f t="shared" si="183"/>
        <v>0</v>
      </c>
      <c r="CD421">
        <f t="shared" si="184"/>
        <v>0</v>
      </c>
      <c r="CE421">
        <f t="shared" si="185"/>
        <v>0</v>
      </c>
      <c r="CF421">
        <f t="shared" si="186"/>
        <v>0</v>
      </c>
      <c r="CG421">
        <f t="shared" si="187"/>
        <v>106</v>
      </c>
      <c r="CH42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3002.9784198564839</v>
      </c>
      <c r="CI421" s="79">
        <f>Table6[[#This Row],[sales]]-CH421</f>
        <v>-191.74479973175175</v>
      </c>
      <c r="CJ421">
        <f>ABS(Table6[[#This Row],[sales]]-CH421)/Table6[[#This Row],[sales]]</f>
        <v>6.8206640088220125E-2</v>
      </c>
      <c r="CK42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2888.6748335282682</v>
      </c>
      <c r="CL421" s="79">
        <f>Table6[[#This Row],[sales]]-CK421</f>
        <v>-77.44121340353604</v>
      </c>
      <c r="CM421">
        <f>ABS(Table6[[#This Row],[sales]]-CK421)/Table6[[#This Row],[sales]]</f>
        <v>2.7547057223974162E-2</v>
      </c>
      <c r="CN42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2622.4752065983771</v>
      </c>
      <c r="CO421" s="79">
        <f>Table6[[#This Row],[sales]]-CN421</f>
        <v>188.75841352635507</v>
      </c>
      <c r="CP421">
        <f>ABS(Table6[[#This Row],[sales]]-CN421)/Table6[[#This Row],[sales]]</f>
        <v>6.7144335559696386E-2</v>
      </c>
      <c r="CQ42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2931.4753222536524</v>
      </c>
      <c r="CR421" s="79">
        <f>Table6[[#This Row],[sales]]-CQ421</f>
        <v>-120.24170212892022</v>
      </c>
      <c r="CS421">
        <f>ABS(Table6[[#This Row],[sales]]-CQ421)/Table6[[#This Row],[sales]]</f>
        <v>4.2771864020175313E-2</v>
      </c>
    </row>
    <row r="422" spans="1:97" x14ac:dyDescent="0.2">
      <c r="A422">
        <v>421</v>
      </c>
      <c r="B422" t="s">
        <v>480</v>
      </c>
      <c r="C422" s="5">
        <v>43478</v>
      </c>
      <c r="D422" s="6">
        <v>2779.8861300877379</v>
      </c>
      <c r="E422" s="8">
        <f>YEAR(Table6[[#This Row],[Date]])</f>
        <v>2019</v>
      </c>
      <c r="F422" s="6">
        <f>Table6[[#This Row],[TV_State]]+Table6[[#This Row],[Radio_State]]+Table6[[#This Row],[Online]]</f>
        <v>3397.6386034405687</v>
      </c>
      <c r="G422" s="6">
        <f t="shared" si="162"/>
        <v>2717.1145077954511</v>
      </c>
      <c r="H422" s="6">
        <f>LN(Table6[[#This Row],[PROF TV LING]])</f>
        <v>7.9073257534758721</v>
      </c>
      <c r="I422" s="6">
        <f t="shared" si="163"/>
        <v>7.9301652454456883</v>
      </c>
      <c r="J422" s="6">
        <v>411.83498223522048</v>
      </c>
      <c r="K422" s="6">
        <f t="shared" si="168"/>
        <v>407.79738437016931</v>
      </c>
      <c r="L422" s="6">
        <f>0.5*J421+0.5*Table6[[#This Row],[Radio_State]]</f>
        <v>409.79619519445203</v>
      </c>
      <c r="M422" s="6">
        <f>LN(Table6[[#This Row],[RADIO LINGERING ]])</f>
        <v>6.0156599512191207</v>
      </c>
      <c r="N422" s="6">
        <f t="shared" si="164"/>
        <v>6.02062274056125</v>
      </c>
      <c r="O422" s="6">
        <v>205.91749111761027</v>
      </c>
      <c r="P422" s="6">
        <f t="shared" si="165"/>
        <v>205.04741722587872</v>
      </c>
      <c r="Q422" s="6">
        <f>0.3*O421+0.7*Table6[[#This Row],[Online]]</f>
        <v>205.30585500537973</v>
      </c>
      <c r="R422" s="6">
        <f>LN(Table6[[#This Row],[ONLINE LINGERING]])</f>
        <v>5.3245008428845617</v>
      </c>
      <c r="S422" s="6">
        <f t="shared" si="166"/>
        <v>5.3274755600013046</v>
      </c>
      <c r="T422" s="6">
        <v>2739.4139328897586</v>
      </c>
      <c r="U422" s="6">
        <f t="shared" si="167"/>
        <v>7.9154992833977955</v>
      </c>
      <c r="V422" s="8">
        <f>YEAR(Table6[[#This Row],[Date]])</f>
        <v>2019</v>
      </c>
      <c r="W422" s="8">
        <f>WEEKNUM(Table6[[#This Row],[Date]])</f>
        <v>3</v>
      </c>
      <c r="X422" t="s">
        <v>587</v>
      </c>
      <c r="Y422" s="9">
        <f>Table6[[#This Row],[LNTVLING]]+Table6[[#This Row],[LNRADIOLING]]+Table6[[#This Row],[LNONLINELING]]</f>
        <v>19.247486547579555</v>
      </c>
      <c r="Z422">
        <f t="shared" si="188"/>
        <v>1</v>
      </c>
      <c r="AA422">
        <f t="shared" si="169"/>
        <v>0</v>
      </c>
      <c r="AB422">
        <f t="shared" si="170"/>
        <v>0</v>
      </c>
      <c r="AC422">
        <f t="shared" si="171"/>
        <v>1</v>
      </c>
      <c r="AD422">
        <f t="shared" si="172"/>
        <v>0</v>
      </c>
      <c r="AE422">
        <f t="shared" si="173"/>
        <v>0</v>
      </c>
      <c r="AF422">
        <f t="shared" si="174"/>
        <v>0</v>
      </c>
      <c r="AG422" s="9">
        <f>'[1]1'!J$20+'[1]1'!J$21*Table6[[#This Row],[TV_State]]</f>
        <v>4063.5531397597579</v>
      </c>
      <c r="AH422" s="9">
        <f>Table6[[#This Row],[sales]]-Table6[[#This Row],[Pred_1]]</f>
        <v>-1324.1392068699993</v>
      </c>
      <c r="AI422">
        <f>ABS(Table6[[#This Row],[Res_1]])/Table6[[#This Row],[sales]]</f>
        <v>0.48336587288697497</v>
      </c>
      <c r="AJ422" s="9">
        <f>'[1]2'!J$20+'[1]2'!J$21*Table6[[#This Row],[Radio_State]]</f>
        <v>3522.25994832786</v>
      </c>
      <c r="AK422" s="9">
        <f>Table6[[#This Row],[sales]]-Table6[[#This Row],[ Pred_2 ]]</f>
        <v>-782.8460154381014</v>
      </c>
      <c r="AL422">
        <f>ABS(Table6[[#This Row],[ Res_2 ]])/Table6[[#This Row],[sales]]</f>
        <v>0.28577134913389712</v>
      </c>
      <c r="AM422" s="10">
        <f>'[1]3'!J$20+'[1]3'!J$21*Data!O422</f>
        <v>2990.3816556374022</v>
      </c>
      <c r="AN422" s="9">
        <f>Table6[[#This Row],[sales]]-Table6[[#This Row],[Pred_3]]</f>
        <v>-250.96772274764362</v>
      </c>
      <c r="AO422" s="9">
        <f>ABS(Table6[[#This Row],[Res_3]])/Table6[[#This Row],[sales]]</f>
        <v>9.1613654926147758E-2</v>
      </c>
      <c r="AP422" s="9">
        <f>'[1]4'!L$21+'[1]4'!L$27*Table6[[#This Row],[TV_State]]+'[1]4'!L$22*Table6[[#This Row],[NJ_DUM]]+'[1]4'!L$23*Table6[[#This Row],[NY_DUM]]+'[1]4'!L$24*Table6[[#This Row],[PA_DUM]]+'[1]4'!L$25*Table6[[#This Row],[CT_DUM]]+'[1]4'!L$26*Table6[[#This Row],[DL_DUM]]</f>
        <v>851.01906957968856</v>
      </c>
      <c r="AQ422" s="9">
        <f>Table6[[#This Row],[sales]]-Table6[[#This Row],[Pred_4]]</f>
        <v>1888.3948633100699</v>
      </c>
      <c r="AR422">
        <f>ABS(Table6[[#This Row],[Res_4]]/Table6[[#This Row],[sales]])</f>
        <v>0.68934265122833627</v>
      </c>
      <c r="AS422" s="9">
        <f>'[1]5'!L$20+'[1]5'!L$26*Table6[[#This Row],[Radio_State]]+'[1]5'!L$21*Table6[[#This Row],[NJ_DUM]]+'[1]5'!L$22*Table6[[#This Row],[NY_DUM]]+'[1]5'!L$23*Table6[[#This Row],[PA_DUM]]+'[1]5'!L$24*Table6[[#This Row],[CT_DUM]]+'[1]5'!L$25*Table6[[#This Row],[DL_DUM]]</f>
        <v>921.87809947906896</v>
      </c>
      <c r="AT422" s="9">
        <f>Table6[[#This Row],[sales]]-Table6[[#This Row],[Pred_5]]</f>
        <v>1817.5358334106895</v>
      </c>
      <c r="AU422" s="9">
        <f>ABS(Table6[[#This Row],[Red_5]]/Table6[[#This Row],[sales]])</f>
        <v>0.6634761587466278</v>
      </c>
      <c r="AV422" s="9">
        <f>'[1]6'!L$20+'[1]6'!L$26*Table6[[#This Row],[Online]]+'[1]6'!L$21*Table6[[#This Row],[NJ_DUM]]+'[1]6'!L$22*Table6[[#This Row],[NY_DUM]]+'[1]6'!L$23*Table6[[#This Row],[PA_DUM]]+'[1]6'!L$24*Table6[[#This Row],[CT_DUM]]+'[1]6'!L$25*Table6[[#This Row],[DL_DUM]]</f>
        <v>890.25216034801122</v>
      </c>
      <c r="AW422" s="9">
        <f>Table6[[#This Row],[sales]]-Table6[[#This Row],[Pred_6]]</f>
        <v>1849.1617725417473</v>
      </c>
      <c r="AX422" s="9">
        <f>ABS(Table6[[#This Row],[Red_6]]/Table6[[#This Row],[sales]])</f>
        <v>0.67502094164758064</v>
      </c>
      <c r="AY422" s="9">
        <f>'[1]7'!L$21+'[1]7'!L$27*Table6[[#This Row],[LNTV]]+'[1]7'!L$22*Table6[[#This Row],[NJ_DUM]]+'[1]7'!L$23*Table6[[#This Row],[NY_DUM]]+'[1]7'!L$24*Table6[[#This Row],[PA_DUM]]+'[1]7'!L$25*Table6[[#This Row],[CT_DUM]]+'[1]7'!L$26*Table6[[#This Row],[DL_DUM]]</f>
        <v>6.0233165564557964</v>
      </c>
      <c r="AZ422" s="9">
        <f>Table6[[#This Row],[sales]]-Table6[[#This Row],[Pred_7]]</f>
        <v>2733.3906163333027</v>
      </c>
      <c r="BA422" s="9">
        <f>ABS(Table6[[#This Row],[Red_7]]/Table6[[#This Row],[sales]])</f>
        <v>0.99780123898614259</v>
      </c>
      <c r="BB422" s="9">
        <f>'[1]8'!O$22+'[1]8'!O$28*Table6[[#This Row],[LNRADIOLING]]+'[1]8'!O$23*Table6[[#This Row],[DL_DUM]]+'[1]8'!O$24*Table6[[#This Row],[CT_DUM]]+'[1]8'!O$25*Table6[[#This Row],[PA_DUM]]+'[1]8'!O$26*Table6[[#This Row],[NY_DUM]]+'[1]8'!O$27*Table6[[#This Row],[NJ_DUM]]</f>
        <v>8.3253488132894571</v>
      </c>
      <c r="BC422" s="9">
        <f>Table6[[#This Row],[sales]]-Table6[[#This Row],[Pred_8]]</f>
        <v>2731.088584076469</v>
      </c>
      <c r="BD422" s="9">
        <f>ABS(Table6[[#This Row],[Red_8]]/Table6[[#This Row],[sales]])</f>
        <v>0.9969609014857761</v>
      </c>
      <c r="BE422" s="9">
        <f>'[1]9'!M$19+'[1]9'!M$21*Table6[[#This Row],[LNONLINE]]+'[1]9'!M$20*Table6[[#This Row],[DL_DUM]]+'[1]9'!M$22*Table6[[#This Row],[CT_DUM]]+'[1]9'!M$23*Table6[[#This Row],[PA_DUM]]+'[1]9'!M$24*Table6[[#This Row],[NY_DUM]]+'[1]9'!M$25*Table6[[#This Row],[NJ_DUM]]</f>
        <v>8.2770405848128767</v>
      </c>
      <c r="BF422" s="9">
        <f>Table6[[#This Row],[sales]]-Table6[[#This Row],[Pred_9]]</f>
        <v>2731.1368923049458</v>
      </c>
      <c r="BG422" s="9">
        <f>ABS(Table6[[#This Row],[Red_9]]/Table6[[#This Row],[sales]])</f>
        <v>0.99697853599799668</v>
      </c>
      <c r="BH422" s="9">
        <f>'[1]10'!P$22+'[1]10'!P$30*Table6[[#This Row],[LNTV]]+'[1]10'!P$29*Table6[[#This Row],[LNRADIOLING]]+'[1]10'!P$24*Table6[[#This Row],[LNONLINELING]]+'[1]10'!P$23*Table6[[#This Row],[DL_DUM]]+'[1]10'!P$25*Table6[[#This Row],[CT_DUM]]+'[1]10'!P$26*Table6[[#This Row],[PA_DUM]]+'[1]10'!P$27*Table6[[#This Row],[NY_DUM]]+'[1]10'!P$28*Table6[[#This Row],[NJ_DUM]]</f>
        <v>8.1799096274311349</v>
      </c>
      <c r="BI422" s="9">
        <f>Table6[[#This Row],[sales]]-Table6[[#This Row],[Pred_10]]</f>
        <v>2731.2340232623274</v>
      </c>
      <c r="BJ422" s="45">
        <f>ABS(Table6[[#This Row],[Red_10]]/Table6[[#This Row],[sales]])</f>
        <v>0.99701399283648884</v>
      </c>
      <c r="BK422" s="9">
        <f>'[1]11'!P$32+'[1]11'!P$40*Table6[[#This Row],[LNONLINELING]]+'[1]11'!P$39*Table6[[#This Row],[LNRADIOLING]]+'[1]11'!P$38*Table6[[#This Row],[LNTVLING]]+'[1]11'!P$33*Table6[[#This Row],[DL_DUM]]+'[1]11'!P$34*Table6[[#This Row],[CT_DUM]]+'[1]11'!P$35*Table6[[#This Row],[PA_DUM]]+'[1]11'!P$36*Table6[[#This Row],[NY_DUM]]+'[1]11'!P$37*Table6[[#This Row],[NJ_DUM]]</f>
        <v>8.0913182106409742</v>
      </c>
      <c r="BL422" s="9">
        <f>Table6[[#This Row],[sales]]-Table6[[#This Row],[ Pred_11]]</f>
        <v>2731.3226146791176</v>
      </c>
      <c r="BM422" s="47">
        <f>ABS(Table6[[#This Row],[ Red_11]]/Table6[[#This Row],[sales]])</f>
        <v>0.99704633238756091</v>
      </c>
      <c r="BN422" s="9">
        <f>'[1]12'!K$22+'[1]12'!K$28*Table6[[#This Row],[COMBINE LN LING]]+'[1]12'!K$23*Table6[[#This Row],[DL_DUM]]+'[1]12'!K$24*Table6[[#This Row],[CT_DUM]]+'[1]12'!K$25*Table6[[#This Row],[PA_DUM]]+'[1]12'!K$26*Table6[[#This Row],[NY_DUM]]+'[1]12'!K$27*Table6[[#This Row],[NJ_DUM]]</f>
        <v>8.3805329722348816</v>
      </c>
      <c r="BO422" s="9">
        <f>Table6[[#This Row],[sales]]-Table6[[#This Row],[ Pred_12]]</f>
        <v>2731.0333999175236</v>
      </c>
      <c r="BP422" s="47">
        <f>ABS(Table6[[#This Row],[ Red_12]]/Table6[[#This Row],[sales]])</f>
        <v>0.99694075697300899</v>
      </c>
      <c r="BQ422">
        <f>LN(G422+'2019 Totals and Calculations'!C$18)</f>
        <v>8.0321516239982973</v>
      </c>
      <c r="BR422">
        <f>LN(Table6[[#This Row],[PROF RADIO]]+'2019 Totals and Calculations'!D$18)</f>
        <v>6.1539101940307619</v>
      </c>
      <c r="BS422">
        <f>LN(Table6[[#This Row],[ONLINE LINGERING]]+'2019 Totals and Calculations'!E$18)</f>
        <v>5.5181884454950483</v>
      </c>
      <c r="BT422">
        <f>MONTH(Table6[[#This Row],[Date]])</f>
        <v>1</v>
      </c>
      <c r="BU422">
        <f t="shared" si="175"/>
        <v>1</v>
      </c>
      <c r="BV422">
        <f t="shared" si="176"/>
        <v>0</v>
      </c>
      <c r="BW422">
        <f t="shared" si="177"/>
        <v>0</v>
      </c>
      <c r="BX422">
        <f t="shared" si="178"/>
        <v>0</v>
      </c>
      <c r="BY422">
        <f t="shared" si="179"/>
        <v>0</v>
      </c>
      <c r="BZ422">
        <f t="shared" si="180"/>
        <v>0</v>
      </c>
      <c r="CA422">
        <f t="shared" si="181"/>
        <v>0</v>
      </c>
      <c r="CB422">
        <f t="shared" si="182"/>
        <v>0</v>
      </c>
      <c r="CC422">
        <f t="shared" si="183"/>
        <v>0</v>
      </c>
      <c r="CD422">
        <f t="shared" si="184"/>
        <v>0</v>
      </c>
      <c r="CE422">
        <f t="shared" si="185"/>
        <v>0</v>
      </c>
      <c r="CF422">
        <f t="shared" si="186"/>
        <v>0</v>
      </c>
      <c r="CG422">
        <f t="shared" si="187"/>
        <v>107</v>
      </c>
      <c r="CH42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3018.9950831156916</v>
      </c>
      <c r="CI422" s="79">
        <f>Table6[[#This Row],[sales]]-CH422</f>
        <v>-279.58115022593302</v>
      </c>
      <c r="CJ422">
        <f>ABS(Table6[[#This Row],[sales]]-CH422)/Table6[[#This Row],[sales]]</f>
        <v>0.10205874580297833</v>
      </c>
      <c r="CK42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2902.8863692437617</v>
      </c>
      <c r="CL422" s="79">
        <f>Table6[[#This Row],[sales]]-CK422</f>
        <v>-163.47243635400309</v>
      </c>
      <c r="CM422">
        <f>ABS(Table6[[#This Row],[sales]]-CK422)/Table6[[#This Row],[sales]]</f>
        <v>5.9674237029801097E-2</v>
      </c>
      <c r="CN42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2635.6965841664214</v>
      </c>
      <c r="CO422" s="79">
        <f>Table6[[#This Row],[sales]]-CN422</f>
        <v>103.71734872333718</v>
      </c>
      <c r="CP422">
        <f>ABS(Table6[[#This Row],[sales]]-CN422)/Table6[[#This Row],[sales]]</f>
        <v>3.7861145217264636E-2</v>
      </c>
      <c r="CQ42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2952.6394072976505</v>
      </c>
      <c r="CR422" s="79">
        <f>Table6[[#This Row],[sales]]-CQ422</f>
        <v>-213.22547440789185</v>
      </c>
      <c r="CS422">
        <f>ABS(Table6[[#This Row],[sales]]-CQ422)/Table6[[#This Row],[sales]]</f>
        <v>7.783616482630798E-2</v>
      </c>
    </row>
    <row r="423" spans="1:97" x14ac:dyDescent="0.2">
      <c r="A423">
        <v>422</v>
      </c>
      <c r="B423" t="s">
        <v>480</v>
      </c>
      <c r="C423" s="5">
        <v>43485</v>
      </c>
      <c r="D423" s="6">
        <v>2807.6849913886149</v>
      </c>
      <c r="E423" s="8">
        <f>YEAR(Table6[[#This Row],[Date]])</f>
        <v>2019</v>
      </c>
      <c r="F423" s="6">
        <f>Table6[[#This Row],[TV_State]]+Table6[[#This Row],[Radio_State]]+Table6[[#This Row],[Online]]</f>
        <v>3431.6149894749738</v>
      </c>
      <c r="G423" s="6">
        <f t="shared" si="162"/>
        <v>2744.2856528734001</v>
      </c>
      <c r="H423" s="6">
        <f>LN(Table6[[#This Row],[PROF TV LING]])</f>
        <v>7.9172760843290382</v>
      </c>
      <c r="I423" s="6">
        <f t="shared" si="163"/>
        <v>7.9401155762988562</v>
      </c>
      <c r="J423" s="6">
        <v>415.9533320575726</v>
      </c>
      <c r="K423" s="6">
        <f t="shared" si="168"/>
        <v>411.87535821387098</v>
      </c>
      <c r="L423" s="6">
        <f>0.5*J422+0.5*Table6[[#This Row],[Radio_State]]</f>
        <v>413.89415714639654</v>
      </c>
      <c r="M423" s="6">
        <f>LN(Table6[[#This Row],[RADIO LINGERING ]])</f>
        <v>6.0256102820722894</v>
      </c>
      <c r="N423" s="6">
        <f t="shared" si="164"/>
        <v>6.0305730714144179</v>
      </c>
      <c r="O423" s="6">
        <v>207.97666602878627</v>
      </c>
      <c r="P423" s="6">
        <f t="shared" si="165"/>
        <v>207.09789138791399</v>
      </c>
      <c r="Q423" s="6">
        <f>0.3*O422+0.7*Table6[[#This Row],[Online]]</f>
        <v>207.35891355543345</v>
      </c>
      <c r="R423" s="6">
        <f>LN(Table6[[#This Row],[ONLINE LINGERING]])</f>
        <v>5.3344511737377296</v>
      </c>
      <c r="S423" s="6">
        <f t="shared" si="166"/>
        <v>5.3374258908544725</v>
      </c>
      <c r="T423" s="6">
        <v>3270.6086471689405</v>
      </c>
      <c r="U423" s="6">
        <f t="shared" si="167"/>
        <v>8.0927313772038456</v>
      </c>
      <c r="V423" s="8">
        <f>YEAR(Table6[[#This Row],[Date]])</f>
        <v>2019</v>
      </c>
      <c r="W423" s="8">
        <f>WEEKNUM(Table6[[#This Row],[Date]])</f>
        <v>4</v>
      </c>
      <c r="X423" t="s">
        <v>588</v>
      </c>
      <c r="Y423" s="9">
        <f>Table6[[#This Row],[LNTVLING]]+Table6[[#This Row],[LNRADIOLING]]+Table6[[#This Row],[LNONLINELING]]</f>
        <v>19.277337540139058</v>
      </c>
      <c r="Z423">
        <f t="shared" si="188"/>
        <v>1</v>
      </c>
      <c r="AA423">
        <f t="shared" si="169"/>
        <v>0</v>
      </c>
      <c r="AB423">
        <f t="shared" si="170"/>
        <v>0</v>
      </c>
      <c r="AC423">
        <f t="shared" si="171"/>
        <v>1</v>
      </c>
      <c r="AD423">
        <f t="shared" si="172"/>
        <v>0</v>
      </c>
      <c r="AE423">
        <f t="shared" si="173"/>
        <v>0</v>
      </c>
      <c r="AF423">
        <f t="shared" si="174"/>
        <v>0</v>
      </c>
      <c r="AG423" s="9">
        <f>'[1]1'!J$20+'[1]1'!J$21*Table6[[#This Row],[TV_State]]</f>
        <v>4090.891345702792</v>
      </c>
      <c r="AH423" s="9">
        <f>Table6[[#This Row],[sales]]-Table6[[#This Row],[Pred_1]]</f>
        <v>-820.28269853385154</v>
      </c>
      <c r="AI423">
        <f>ABS(Table6[[#This Row],[Res_1]])/Table6[[#This Row],[sales]]</f>
        <v>0.25080429578264996</v>
      </c>
      <c r="AJ423" s="9">
        <f>'[1]2'!J$20+'[1]2'!J$21*Table6[[#This Row],[Radio_State]]</f>
        <v>3540.3397297711635</v>
      </c>
      <c r="AK423" s="9">
        <f>Table6[[#This Row],[sales]]-Table6[[#This Row],[ Pred_2 ]]</f>
        <v>-269.73108260222307</v>
      </c>
      <c r="AL423">
        <f>ABS(Table6[[#This Row],[ Res_2 ]])/Table6[[#This Row],[sales]]</f>
        <v>8.2471219182919969E-2</v>
      </c>
      <c r="AM423" s="10">
        <f>'[1]3'!J$20+'[1]3'!J$21*Data!O423</f>
        <v>3002.2781703765268</v>
      </c>
      <c r="AN423" s="9">
        <f>Table6[[#This Row],[sales]]-Table6[[#This Row],[Pred_3]]</f>
        <v>268.33047679241372</v>
      </c>
      <c r="AO423" s="9">
        <f>ABS(Table6[[#This Row],[Res_3]])/Table6[[#This Row],[sales]]</f>
        <v>8.2042979072009206E-2</v>
      </c>
      <c r="AP423" s="9">
        <f>'[1]4'!L$21+'[1]4'!L$27*Table6[[#This Row],[TV_State]]+'[1]4'!L$22*Table6[[#This Row],[NJ_DUM]]+'[1]4'!L$23*Table6[[#This Row],[NY_DUM]]+'[1]4'!L$24*Table6[[#This Row],[PA_DUM]]+'[1]4'!L$25*Table6[[#This Row],[CT_DUM]]+'[1]4'!L$26*Table6[[#This Row],[DL_DUM]]</f>
        <v>857.15096033202713</v>
      </c>
      <c r="AQ423" s="9">
        <f>Table6[[#This Row],[sales]]-Table6[[#This Row],[Pred_4]]</f>
        <v>2413.4576868369131</v>
      </c>
      <c r="AR423">
        <f>ABS(Table6[[#This Row],[Res_4]]/Table6[[#This Row],[sales]])</f>
        <v>0.73792310459584254</v>
      </c>
      <c r="AS423" s="9">
        <f>'[1]5'!L$20+'[1]5'!L$26*Table6[[#This Row],[Radio_State]]+'[1]5'!L$21*Table6[[#This Row],[NJ_DUM]]+'[1]5'!L$22*Table6[[#This Row],[NY_DUM]]+'[1]5'!L$23*Table6[[#This Row],[PA_DUM]]+'[1]5'!L$24*Table6[[#This Row],[CT_DUM]]+'[1]5'!L$25*Table6[[#This Row],[DL_DUM]]</f>
        <v>929.13296519058906</v>
      </c>
      <c r="AT423" s="9">
        <f>Table6[[#This Row],[sales]]-Table6[[#This Row],[Pred_5]]</f>
        <v>2341.4756819783515</v>
      </c>
      <c r="AU423" s="9">
        <f>ABS(Table6[[#This Row],[Red_5]]/Table6[[#This Row],[sales]])</f>
        <v>0.7159143555757268</v>
      </c>
      <c r="AV423" s="9">
        <f>'[1]6'!L$20+'[1]6'!L$26*Table6[[#This Row],[Online]]+'[1]6'!L$21*Table6[[#This Row],[NJ_DUM]]+'[1]6'!L$22*Table6[[#This Row],[NY_DUM]]+'[1]6'!L$23*Table6[[#This Row],[PA_DUM]]+'[1]6'!L$24*Table6[[#This Row],[CT_DUM]]+'[1]6'!L$25*Table6[[#This Row],[DL_DUM]]</f>
        <v>899.21421996335539</v>
      </c>
      <c r="AW423" s="9">
        <f>Table6[[#This Row],[sales]]-Table6[[#This Row],[Pred_6]]</f>
        <v>2371.3944272055851</v>
      </c>
      <c r="AX423" s="9">
        <f>ABS(Table6[[#This Row],[Red_6]]/Table6[[#This Row],[sales]])</f>
        <v>0.72506211626948369</v>
      </c>
      <c r="AY423" s="9">
        <f>'[1]7'!L$21+'[1]7'!L$27*Table6[[#This Row],[LNTV]]+'[1]7'!L$22*Table6[[#This Row],[NJ_DUM]]+'[1]7'!L$23*Table6[[#This Row],[NY_DUM]]+'[1]7'!L$24*Table6[[#This Row],[PA_DUM]]+'[1]7'!L$25*Table6[[#This Row],[CT_DUM]]+'[1]7'!L$26*Table6[[#This Row],[DL_DUM]]</f>
        <v>6.024417903745797</v>
      </c>
      <c r="AZ423" s="9">
        <f>Table6[[#This Row],[sales]]-Table6[[#This Row],[Pred_7]]</f>
        <v>3264.5842292651946</v>
      </c>
      <c r="BA423" s="9">
        <f>ABS(Table6[[#This Row],[Red_7]]/Table6[[#This Row],[sales]])</f>
        <v>0.99815801321599251</v>
      </c>
      <c r="BB423" s="9">
        <f>'[1]8'!O$22+'[1]8'!O$28*Table6[[#This Row],[LNRADIOLING]]+'[1]8'!O$23*Table6[[#This Row],[DL_DUM]]+'[1]8'!O$24*Table6[[#This Row],[CT_DUM]]+'[1]8'!O$25*Table6[[#This Row],[PA_DUM]]+'[1]8'!O$26*Table6[[#This Row],[NY_DUM]]+'[1]8'!O$27*Table6[[#This Row],[NJ_DUM]]</f>
        <v>8.326058679293233</v>
      </c>
      <c r="BC423" s="9">
        <f>Table6[[#This Row],[sales]]-Table6[[#This Row],[Pred_8]]</f>
        <v>3262.2825884896474</v>
      </c>
      <c r="BD423" s="9">
        <f>ABS(Table6[[#This Row],[Red_8]]/Table6[[#This Row],[sales]])</f>
        <v>0.99745427852198087</v>
      </c>
      <c r="BE423" s="9">
        <f>'[1]9'!M$19+'[1]9'!M$21*Table6[[#This Row],[LNONLINE]]+'[1]9'!M$20*Table6[[#This Row],[DL_DUM]]+'[1]9'!M$22*Table6[[#This Row],[CT_DUM]]+'[1]9'!M$23*Table6[[#This Row],[PA_DUM]]+'[1]9'!M$24*Table6[[#This Row],[NY_DUM]]+'[1]9'!M$25*Table6[[#This Row],[NJ_DUM]]</f>
        <v>8.2801910331442095</v>
      </c>
      <c r="BF423" s="9">
        <f>Table6[[#This Row],[sales]]-Table6[[#This Row],[Pred_9]]</f>
        <v>3262.3284561357964</v>
      </c>
      <c r="BG423" s="9">
        <f>ABS(Table6[[#This Row],[Red_9]]/Table6[[#This Row],[sales]])</f>
        <v>0.99746830271475262</v>
      </c>
      <c r="BH423" s="9">
        <f>'[1]10'!P$22+'[1]10'!P$30*Table6[[#This Row],[LNTV]]+'[1]10'!P$29*Table6[[#This Row],[LNRADIOLING]]+'[1]10'!P$24*Table6[[#This Row],[LNONLINELING]]+'[1]10'!P$23*Table6[[#This Row],[DL_DUM]]+'[1]10'!P$25*Table6[[#This Row],[CT_DUM]]+'[1]10'!P$26*Table6[[#This Row],[PA_DUM]]+'[1]10'!P$27*Table6[[#This Row],[NY_DUM]]+'[1]10'!P$28*Table6[[#This Row],[NJ_DUM]]</f>
        <v>8.1817207107073529</v>
      </c>
      <c r="BI423" s="9">
        <f>Table6[[#This Row],[sales]]-Table6[[#This Row],[Pred_10]]</f>
        <v>3262.4269264582331</v>
      </c>
      <c r="BJ423" s="45">
        <f>ABS(Table6[[#This Row],[Red_10]]/Table6[[#This Row],[sales]])</f>
        <v>0.99749841035924935</v>
      </c>
      <c r="BK423" s="9">
        <f>'[1]11'!P$32+'[1]11'!P$40*Table6[[#This Row],[LNONLINELING]]+'[1]11'!P$39*Table6[[#This Row],[LNRADIOLING]]+'[1]11'!P$38*Table6[[#This Row],[LNTVLING]]+'[1]11'!P$33*Table6[[#This Row],[DL_DUM]]+'[1]11'!P$34*Table6[[#This Row],[CT_DUM]]+'[1]11'!P$35*Table6[[#This Row],[PA_DUM]]+'[1]11'!P$36*Table6[[#This Row],[NY_DUM]]+'[1]11'!P$37*Table6[[#This Row],[NJ_DUM]]</f>
        <v>8.0924436083117754</v>
      </c>
      <c r="BL423" s="9">
        <f>Table6[[#This Row],[sales]]-Table6[[#This Row],[ Pred_11]]</f>
        <v>3262.5162035606286</v>
      </c>
      <c r="BM423" s="47">
        <f>ABS(Table6[[#This Row],[ Red_11]]/Table6[[#This Row],[sales]])</f>
        <v>0.99752570714465738</v>
      </c>
      <c r="BN423" s="9">
        <f>'[1]12'!K$22+'[1]12'!K$28*Table6[[#This Row],[COMBINE LN LING]]+'[1]12'!K$23*Table6[[#This Row],[DL_DUM]]+'[1]12'!K$24*Table6[[#This Row],[CT_DUM]]+'[1]12'!K$25*Table6[[#This Row],[PA_DUM]]+'[1]12'!K$26*Table6[[#This Row],[NY_DUM]]+'[1]12'!K$27*Table6[[#This Row],[NJ_DUM]]</f>
        <v>8.3834057086417282</v>
      </c>
      <c r="BO423" s="9">
        <f>Table6[[#This Row],[sales]]-Table6[[#This Row],[ Pred_12]]</f>
        <v>3262.2252414602985</v>
      </c>
      <c r="BP423" s="47">
        <f>ABS(Table6[[#This Row],[ Red_12]]/Table6[[#This Row],[sales]])</f>
        <v>0.99743674446776176</v>
      </c>
      <c r="BQ423">
        <f>LN(G423+'2019 Totals and Calculations'!C$18)</f>
        <v>8.0409394039518425</v>
      </c>
      <c r="BR423">
        <f>LN(Table6[[#This Row],[PROF RADIO]]+'2019 Totals and Calculations'!D$18)</f>
        <v>6.162539186444759</v>
      </c>
      <c r="BS423">
        <f>LN(Table6[[#This Row],[ONLINE LINGERING]]+'2019 Totals and Calculations'!E$18)</f>
        <v>5.5263938414983036</v>
      </c>
      <c r="BT423">
        <f>MONTH(Table6[[#This Row],[Date]])</f>
        <v>1</v>
      </c>
      <c r="BU423">
        <f t="shared" si="175"/>
        <v>1</v>
      </c>
      <c r="BV423">
        <f t="shared" si="176"/>
        <v>0</v>
      </c>
      <c r="BW423">
        <f t="shared" si="177"/>
        <v>0</v>
      </c>
      <c r="BX423">
        <f t="shared" si="178"/>
        <v>0</v>
      </c>
      <c r="BY423">
        <f t="shared" si="179"/>
        <v>0</v>
      </c>
      <c r="BZ423">
        <f t="shared" si="180"/>
        <v>0</v>
      </c>
      <c r="CA423">
        <f t="shared" si="181"/>
        <v>0</v>
      </c>
      <c r="CB423">
        <f t="shared" si="182"/>
        <v>0</v>
      </c>
      <c r="CC423">
        <f t="shared" si="183"/>
        <v>0</v>
      </c>
      <c r="CD423">
        <f t="shared" si="184"/>
        <v>0</v>
      </c>
      <c r="CE423">
        <f t="shared" si="185"/>
        <v>0</v>
      </c>
      <c r="CF423">
        <f t="shared" si="186"/>
        <v>0</v>
      </c>
      <c r="CG423">
        <f t="shared" si="187"/>
        <v>108</v>
      </c>
      <c r="CH42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3035.1064479467032</v>
      </c>
      <c r="CI423" s="79">
        <f>Table6[[#This Row],[sales]]-CH423</f>
        <v>235.50219922223732</v>
      </c>
      <c r="CJ423">
        <f>ABS(Table6[[#This Row],[sales]]-CH423)/Table6[[#This Row],[sales]]</f>
        <v>7.2005618717509823E-2</v>
      </c>
      <c r="CK42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2917.1780524191831</v>
      </c>
      <c r="CL423" s="79">
        <f>Table6[[#This Row],[sales]]-CK423</f>
        <v>353.43059474975735</v>
      </c>
      <c r="CM423">
        <f>ABS(Table6[[#This Row],[sales]]-CK423)/Table6[[#This Row],[sales]]</f>
        <v>0.10806263692101747</v>
      </c>
      <c r="CN42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2648.9970450109317</v>
      </c>
      <c r="CO423" s="79">
        <f>Table6[[#This Row],[sales]]-CN423</f>
        <v>621.61160215800874</v>
      </c>
      <c r="CP423">
        <f>ABS(Table6[[#This Row],[sales]]-CN423)/Table6[[#This Row],[sales]]</f>
        <v>0.19005991520755003</v>
      </c>
      <c r="CQ42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2973.9755573940583</v>
      </c>
      <c r="CR423" s="79">
        <f>Table6[[#This Row],[sales]]-CQ423</f>
        <v>296.63308977488214</v>
      </c>
      <c r="CS423">
        <f>ABS(Table6[[#This Row],[sales]]-CQ423)/Table6[[#This Row],[sales]]</f>
        <v>9.0696601695727061E-2</v>
      </c>
    </row>
    <row r="424" spans="1:97" x14ac:dyDescent="0.2">
      <c r="A424">
        <v>423</v>
      </c>
      <c r="B424" t="s">
        <v>480</v>
      </c>
      <c r="C424" s="5">
        <v>43492</v>
      </c>
      <c r="D424" s="6">
        <v>2835.7618413025011</v>
      </c>
      <c r="E424" s="8">
        <f>YEAR(Table6[[#This Row],[Date]])</f>
        <v>2019</v>
      </c>
      <c r="F424" s="6">
        <f>Table6[[#This Row],[TV_State]]+Table6[[#This Row],[Radio_State]]+Table6[[#This Row],[Online]]</f>
        <v>3465.9311393697235</v>
      </c>
      <c r="G424" s="6">
        <f t="shared" si="162"/>
        <v>2771.7285094021299</v>
      </c>
      <c r="H424" s="6">
        <f>LN(Table6[[#This Row],[PROF TV LING]])</f>
        <v>7.9272264151822043</v>
      </c>
      <c r="I424" s="6">
        <f t="shared" si="163"/>
        <v>7.9500659071520241</v>
      </c>
      <c r="J424" s="6">
        <v>420.11286537814829</v>
      </c>
      <c r="K424" s="6">
        <f t="shared" si="168"/>
        <v>415.99411179600963</v>
      </c>
      <c r="L424" s="6">
        <f>0.5*J423+0.5*Table6[[#This Row],[Radio_State]]</f>
        <v>418.03309871786041</v>
      </c>
      <c r="M424" s="6">
        <f>LN(Table6[[#This Row],[RADIO LINGERING ]])</f>
        <v>6.0355606129254573</v>
      </c>
      <c r="N424" s="6">
        <f t="shared" si="164"/>
        <v>6.0405234022675858</v>
      </c>
      <c r="O424" s="6">
        <v>210.05643268907414</v>
      </c>
      <c r="P424" s="6">
        <f t="shared" si="165"/>
        <v>209.16887029872606</v>
      </c>
      <c r="Q424" s="6">
        <f>0.3*O423+0.7*Table6[[#This Row],[Online]]</f>
        <v>209.43250269098775</v>
      </c>
      <c r="R424" s="6">
        <f>LN(Table6[[#This Row],[ONLINE LINGERING]])</f>
        <v>5.3444015045908975</v>
      </c>
      <c r="S424" s="6">
        <f t="shared" si="166"/>
        <v>5.3473762217076404</v>
      </c>
      <c r="T424" s="6">
        <v>3323.8871291968758</v>
      </c>
      <c r="U424" s="6">
        <f t="shared" si="167"/>
        <v>8.1088901990801805</v>
      </c>
      <c r="V424" s="8">
        <f>YEAR(Table6[[#This Row],[Date]])</f>
        <v>2019</v>
      </c>
      <c r="W424" s="8">
        <f>WEEKNUM(Table6[[#This Row],[Date]])</f>
        <v>5</v>
      </c>
      <c r="X424" t="s">
        <v>589</v>
      </c>
      <c r="Y424" s="9">
        <f>Table6[[#This Row],[LNTVLING]]+Table6[[#This Row],[LNRADIOLING]]+Table6[[#This Row],[LNONLINELING]]</f>
        <v>19.307188532698561</v>
      </c>
      <c r="Z424">
        <f t="shared" si="188"/>
        <v>1</v>
      </c>
      <c r="AA424">
        <f t="shared" si="169"/>
        <v>0</v>
      </c>
      <c r="AB424">
        <f t="shared" si="170"/>
        <v>0</v>
      </c>
      <c r="AC424">
        <f t="shared" si="171"/>
        <v>1</v>
      </c>
      <c r="AD424">
        <f t="shared" si="172"/>
        <v>0</v>
      </c>
      <c r="AE424">
        <f t="shared" si="173"/>
        <v>0</v>
      </c>
      <c r="AF424">
        <f t="shared" si="174"/>
        <v>0</v>
      </c>
      <c r="AG424" s="9">
        <f>'[1]1'!J$20+'[1]1'!J$21*Table6[[#This Row],[TV_State]]</f>
        <v>4118.5029337052565</v>
      </c>
      <c r="AH424" s="9">
        <f>Table6[[#This Row],[sales]]-Table6[[#This Row],[Pred_1]]</f>
        <v>-794.61580450838073</v>
      </c>
      <c r="AI424">
        <f>ABS(Table6[[#This Row],[Res_1]])/Table6[[#This Row],[sales]]</f>
        <v>0.23906221048498039</v>
      </c>
      <c r="AJ424" s="9">
        <f>'[1]2'!J$20+'[1]2'!J$21*Table6[[#This Row],[Radio_State]]</f>
        <v>3558.6003090288996</v>
      </c>
      <c r="AK424" s="9">
        <f>Table6[[#This Row],[sales]]-Table6[[#This Row],[ Pred_2 ]]</f>
        <v>-234.7131798320238</v>
      </c>
      <c r="AL424">
        <f>ABS(Table6[[#This Row],[ Res_2 ]])/Table6[[#This Row],[sales]]</f>
        <v>7.0614064409803126E-2</v>
      </c>
      <c r="AM424" s="10">
        <f>'[1]3'!J$20+'[1]3'!J$21*Data!O424</f>
        <v>3014.2936502630437</v>
      </c>
      <c r="AN424" s="9">
        <f>Table6[[#This Row],[sales]]-Table6[[#This Row],[Pred_3]]</f>
        <v>309.5934789338321</v>
      </c>
      <c r="AO424" s="9">
        <f>ABS(Table6[[#This Row],[Res_3]])/Table6[[#This Row],[sales]]</f>
        <v>9.3141995170165928E-2</v>
      </c>
      <c r="AP424" s="9">
        <f>'[1]4'!L$21+'[1]4'!L$27*Table6[[#This Row],[TV_State]]+'[1]4'!L$22*Table6[[#This Row],[NJ_DUM]]+'[1]4'!L$23*Table6[[#This Row],[NY_DUM]]+'[1]4'!L$24*Table6[[#This Row],[PA_DUM]]+'[1]4'!L$25*Table6[[#This Row],[CT_DUM]]+'[1]4'!L$26*Table6[[#This Row],[DL_DUM]]</f>
        <v>863.34416999188909</v>
      </c>
      <c r="AQ424" s="9">
        <f>Table6[[#This Row],[sales]]-Table6[[#This Row],[Pred_4]]</f>
        <v>2460.5429592049868</v>
      </c>
      <c r="AR424">
        <f>ABS(Table6[[#This Row],[Res_4]]/Table6[[#This Row],[sales]])</f>
        <v>0.74026068382156773</v>
      </c>
      <c r="AS424" s="9">
        <f>'[1]5'!L$20+'[1]5'!L$26*Table6[[#This Row],[Radio_State]]+'[1]5'!L$21*Table6[[#This Row],[NJ_DUM]]+'[1]5'!L$22*Table6[[#This Row],[NY_DUM]]+'[1]5'!L$23*Table6[[#This Row],[PA_DUM]]+'[1]5'!L$24*Table6[[#This Row],[CT_DUM]]+'[1]5'!L$25*Table6[[#This Row],[DL_DUM]]</f>
        <v>936.46037955922429</v>
      </c>
      <c r="AT424" s="9">
        <f>Table6[[#This Row],[sales]]-Table6[[#This Row],[Pred_5]]</f>
        <v>2387.4267496376515</v>
      </c>
      <c r="AU424" s="9">
        <f>ABS(Table6[[#This Row],[Red_5]]/Table6[[#This Row],[sales]])</f>
        <v>0.71826348393921136</v>
      </c>
      <c r="AV424" s="9">
        <f>'[1]6'!L$20+'[1]6'!L$26*Table6[[#This Row],[Online]]+'[1]6'!L$21*Table6[[#This Row],[NJ_DUM]]+'[1]6'!L$22*Table6[[#This Row],[NY_DUM]]+'[1]6'!L$23*Table6[[#This Row],[PA_DUM]]+'[1]6'!L$24*Table6[[#This Row],[CT_DUM]]+'[1]6'!L$25*Table6[[#This Row],[DL_DUM]]</f>
        <v>908.26590017485364</v>
      </c>
      <c r="AW424" s="9">
        <f>Table6[[#This Row],[sales]]-Table6[[#This Row],[Pred_6]]</f>
        <v>2415.6212290220219</v>
      </c>
      <c r="AX424" s="9">
        <f>ABS(Table6[[#This Row],[Red_6]]/Table6[[#This Row],[sales]])</f>
        <v>0.72674586564727583</v>
      </c>
      <c r="AY424" s="9">
        <f>'[1]7'!L$21+'[1]7'!L$27*Table6[[#This Row],[LNTV]]+'[1]7'!L$22*Table6[[#This Row],[NJ_DUM]]+'[1]7'!L$23*Table6[[#This Row],[NY_DUM]]+'[1]7'!L$24*Table6[[#This Row],[PA_DUM]]+'[1]7'!L$25*Table6[[#This Row],[CT_DUM]]+'[1]7'!L$26*Table6[[#This Row],[DL_DUM]]</f>
        <v>6.0255192510357976</v>
      </c>
      <c r="AZ424" s="9">
        <f>Table6[[#This Row],[sales]]-Table6[[#This Row],[Pred_7]]</f>
        <v>3317.86160994584</v>
      </c>
      <c r="BA424" s="9">
        <f>ABS(Table6[[#This Row],[Red_7]]/Table6[[#This Row],[sales]])</f>
        <v>0.998187207020928</v>
      </c>
      <c r="BB424" s="9">
        <f>'[1]8'!O$22+'[1]8'!O$28*Table6[[#This Row],[LNRADIOLING]]+'[1]8'!O$23*Table6[[#This Row],[DL_DUM]]+'[1]8'!O$24*Table6[[#This Row],[CT_DUM]]+'[1]8'!O$25*Table6[[#This Row],[PA_DUM]]+'[1]8'!O$26*Table6[[#This Row],[NY_DUM]]+'[1]8'!O$27*Table6[[#This Row],[NJ_DUM]]</f>
        <v>8.3267685452970088</v>
      </c>
      <c r="BC424" s="9">
        <f>Table6[[#This Row],[sales]]-Table6[[#This Row],[Pred_8]]</f>
        <v>3315.5603606515788</v>
      </c>
      <c r="BD424" s="9">
        <f>ABS(Table6[[#This Row],[Red_8]]/Table6[[#This Row],[sales]])</f>
        <v>0.99749487024629835</v>
      </c>
      <c r="BE424" s="9">
        <f>'[1]9'!M$19+'[1]9'!M$21*Table6[[#This Row],[LNONLINE]]+'[1]9'!M$20*Table6[[#This Row],[DL_DUM]]+'[1]9'!M$22*Table6[[#This Row],[CT_DUM]]+'[1]9'!M$23*Table6[[#This Row],[PA_DUM]]+'[1]9'!M$24*Table6[[#This Row],[NY_DUM]]+'[1]9'!M$25*Table6[[#This Row],[NJ_DUM]]</f>
        <v>8.2833414814755422</v>
      </c>
      <c r="BF424" s="9">
        <f>Table6[[#This Row],[sales]]-Table6[[#This Row],[Pred_9]]</f>
        <v>3315.6037877154004</v>
      </c>
      <c r="BG424" s="9">
        <f>ABS(Table6[[#This Row],[Red_9]]/Table6[[#This Row],[sales]])</f>
        <v>0.99750793539024984</v>
      </c>
      <c r="BH424" s="9">
        <f>'[1]10'!P$22+'[1]10'!P$30*Table6[[#This Row],[LNTV]]+'[1]10'!P$29*Table6[[#This Row],[LNRADIOLING]]+'[1]10'!P$24*Table6[[#This Row],[LNONLINELING]]+'[1]10'!P$23*Table6[[#This Row],[DL_DUM]]+'[1]10'!P$25*Table6[[#This Row],[CT_DUM]]+'[1]10'!P$26*Table6[[#This Row],[PA_DUM]]+'[1]10'!P$27*Table6[[#This Row],[NY_DUM]]+'[1]10'!P$28*Table6[[#This Row],[NJ_DUM]]</f>
        <v>8.183531793983569</v>
      </c>
      <c r="BI424" s="9">
        <f>Table6[[#This Row],[sales]]-Table6[[#This Row],[Pred_10]]</f>
        <v>3315.7035974028922</v>
      </c>
      <c r="BJ424" s="45">
        <f>ABS(Table6[[#This Row],[Red_10]]/Table6[[#This Row],[sales]])</f>
        <v>0.99753796339168688</v>
      </c>
      <c r="BK424" s="9">
        <f>'[1]11'!P$32+'[1]11'!P$40*Table6[[#This Row],[LNONLINELING]]+'[1]11'!P$39*Table6[[#This Row],[LNRADIOLING]]+'[1]11'!P$38*Table6[[#This Row],[LNTVLING]]+'[1]11'!P$33*Table6[[#This Row],[DL_DUM]]+'[1]11'!P$34*Table6[[#This Row],[CT_DUM]]+'[1]11'!P$35*Table6[[#This Row],[PA_DUM]]+'[1]11'!P$36*Table6[[#This Row],[NY_DUM]]+'[1]11'!P$37*Table6[[#This Row],[NJ_DUM]]</f>
        <v>8.0935690059825713</v>
      </c>
      <c r="BL424" s="9">
        <f>Table6[[#This Row],[sales]]-Table6[[#This Row],[ Pred_11]]</f>
        <v>3315.793560190893</v>
      </c>
      <c r="BM424" s="47">
        <f>ABS(Table6[[#This Row],[ Red_11]]/Table6[[#This Row],[sales]])</f>
        <v>0.99756502892806165</v>
      </c>
      <c r="BN424" s="9">
        <f>'[1]12'!K$22+'[1]12'!K$28*Table6[[#This Row],[COMBINE LN LING]]+'[1]12'!K$23*Table6[[#This Row],[DL_DUM]]+'[1]12'!K$24*Table6[[#This Row],[CT_DUM]]+'[1]12'!K$25*Table6[[#This Row],[PA_DUM]]+'[1]12'!K$26*Table6[[#This Row],[NY_DUM]]+'[1]12'!K$27*Table6[[#This Row],[NJ_DUM]]</f>
        <v>8.3862784450485748</v>
      </c>
      <c r="BO424" s="9">
        <f>Table6[[#This Row],[sales]]-Table6[[#This Row],[ Pred_12]]</f>
        <v>3315.5008507518273</v>
      </c>
      <c r="BP424" s="47">
        <f>ABS(Table6[[#This Row],[ Red_12]]/Table6[[#This Row],[sales]])</f>
        <v>0.99747696653975293</v>
      </c>
      <c r="BQ424">
        <f>LN(G424+'2019 Totals and Calculations'!C$18)</f>
        <v>8.0497373612519763</v>
      </c>
      <c r="BR424">
        <f>LN(Table6[[#This Row],[PROF RADIO]]+'2019 Totals and Calculations'!D$18)</f>
        <v>6.1711795390654087</v>
      </c>
      <c r="BS424">
        <f>LN(Table6[[#This Row],[ONLINE LINGERING]]+'2019 Totals and Calculations'!E$18)</f>
        <v>5.5346135091475706</v>
      </c>
      <c r="BT424">
        <f>MONTH(Table6[[#This Row],[Date]])</f>
        <v>1</v>
      </c>
      <c r="BU424">
        <f t="shared" si="175"/>
        <v>1</v>
      </c>
      <c r="BV424">
        <f t="shared" si="176"/>
        <v>0</v>
      </c>
      <c r="BW424">
        <f t="shared" si="177"/>
        <v>0</v>
      </c>
      <c r="BX424">
        <f t="shared" si="178"/>
        <v>0</v>
      </c>
      <c r="BY424">
        <f t="shared" si="179"/>
        <v>0</v>
      </c>
      <c r="BZ424">
        <f t="shared" si="180"/>
        <v>0</v>
      </c>
      <c r="CA424">
        <f t="shared" si="181"/>
        <v>0</v>
      </c>
      <c r="CB424">
        <f t="shared" si="182"/>
        <v>0</v>
      </c>
      <c r="CC424">
        <f t="shared" si="183"/>
        <v>0</v>
      </c>
      <c r="CD424">
        <f t="shared" si="184"/>
        <v>0</v>
      </c>
      <c r="CE424">
        <f t="shared" si="185"/>
        <v>0</v>
      </c>
      <c r="CF424">
        <f t="shared" si="186"/>
        <v>0</v>
      </c>
      <c r="CG424">
        <f t="shared" si="187"/>
        <v>109</v>
      </c>
      <c r="CH42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3051.3130476423971</v>
      </c>
      <c r="CI424" s="79">
        <f>Table6[[#This Row],[sales]]-CH424</f>
        <v>272.57408155447865</v>
      </c>
      <c r="CJ424">
        <f>ABS(Table6[[#This Row],[sales]]-CH424)/Table6[[#This Row],[sales]]</f>
        <v>8.2004614164000969E-2</v>
      </c>
      <c r="CK42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2931.5503032748866</v>
      </c>
      <c r="CL424" s="79">
        <f>Table6[[#This Row],[sales]]-CK424</f>
        <v>392.3368259219892</v>
      </c>
      <c r="CM424">
        <f>ABS(Table6[[#This Row],[sales]]-CK424)/Table6[[#This Row],[sales]]</f>
        <v>0.11803554413016017</v>
      </c>
      <c r="CN42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2662.3770328844166</v>
      </c>
      <c r="CO424" s="79">
        <f>Table6[[#This Row],[sales]]-CN424</f>
        <v>661.51009631245915</v>
      </c>
      <c r="CP424">
        <f>ABS(Table6[[#This Row],[sales]]-CN424)/Table6[[#This Row],[sales]]</f>
        <v>0.19901701550025092</v>
      </c>
      <c r="CQ42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2995.4851612091593</v>
      </c>
      <c r="CR424" s="79">
        <f>Table6[[#This Row],[sales]]-CQ424</f>
        <v>328.40196798771649</v>
      </c>
      <c r="CS424">
        <f>ABS(Table6[[#This Row],[sales]]-CQ424)/Table6[[#This Row],[sales]]</f>
        <v>9.8800577523541128E-2</v>
      </c>
    </row>
    <row r="425" spans="1:97" x14ac:dyDescent="0.2">
      <c r="A425">
        <v>424</v>
      </c>
      <c r="B425" t="s">
        <v>480</v>
      </c>
      <c r="C425" s="5">
        <v>43499</v>
      </c>
      <c r="D425" s="6">
        <v>2864.1194597155268</v>
      </c>
      <c r="E425" s="8">
        <f>YEAR(Table6[[#This Row],[Date]])</f>
        <v>2019</v>
      </c>
      <c r="F425" s="6">
        <f>Table6[[#This Row],[TV_State]]+Table6[[#This Row],[Radio_State]]+Table6[[#This Row],[Online]]</f>
        <v>3390.3728057858775</v>
      </c>
      <c r="G425" s="6">
        <f t="shared" si="162"/>
        <v>2799.4457944961487</v>
      </c>
      <c r="H425" s="6">
        <f>LN(Table6[[#This Row],[PROF TV LING]])</f>
        <v>7.9371767460353713</v>
      </c>
      <c r="I425" s="6">
        <f t="shared" si="163"/>
        <v>7.9600162380051929</v>
      </c>
      <c r="J425" s="6">
        <v>424.31399403192989</v>
      </c>
      <c r="K425" s="6">
        <f t="shared" si="168"/>
        <v>420.15405291396974</v>
      </c>
      <c r="L425" s="6">
        <f>0.5*J424+0.5*Table6[[#This Row],[Radio_State]]</f>
        <v>422.21342970503906</v>
      </c>
      <c r="M425" s="6">
        <f>LN(Table6[[#This Row],[RADIO LINGERING ]])</f>
        <v>6.0455109437786252</v>
      </c>
      <c r="N425" s="6">
        <f t="shared" si="164"/>
        <v>6.0504737331207545</v>
      </c>
      <c r="O425" s="6">
        <v>101.93935203842091</v>
      </c>
      <c r="P425" s="6">
        <f t="shared" si="165"/>
        <v>134.10820751651244</v>
      </c>
      <c r="Q425" s="6">
        <f>0.3*O424+0.7*Table6[[#This Row],[Online]]</f>
        <v>134.37447623361686</v>
      </c>
      <c r="R425" s="6">
        <f>LN(Table6[[#This Row],[ONLINE LINGERING]])</f>
        <v>4.9006305010779911</v>
      </c>
      <c r="S425" s="6">
        <f t="shared" si="166"/>
        <v>4.6243780485881913</v>
      </c>
      <c r="T425" s="6">
        <v>2959.615319291227</v>
      </c>
      <c r="U425" s="6">
        <f t="shared" si="167"/>
        <v>7.9928145791737029</v>
      </c>
      <c r="V425" s="8">
        <f>YEAR(Table6[[#This Row],[Date]])</f>
        <v>2019</v>
      </c>
      <c r="W425" s="8">
        <f>WEEKNUM(Table6[[#This Row],[Date]])</f>
        <v>6</v>
      </c>
      <c r="X425" t="s">
        <v>590</v>
      </c>
      <c r="Y425" s="9">
        <f>Table6[[#This Row],[LNTVLING]]+Table6[[#This Row],[LNRADIOLING]]+Table6[[#This Row],[LNONLINELING]]</f>
        <v>18.883318190891988</v>
      </c>
      <c r="Z425">
        <f t="shared" si="188"/>
        <v>1</v>
      </c>
      <c r="AA425">
        <f t="shared" si="169"/>
        <v>0</v>
      </c>
      <c r="AB425">
        <f t="shared" si="170"/>
        <v>0</v>
      </c>
      <c r="AC425">
        <f t="shared" si="171"/>
        <v>1</v>
      </c>
      <c r="AD425">
        <f t="shared" si="172"/>
        <v>0</v>
      </c>
      <c r="AE425">
        <f t="shared" si="173"/>
        <v>0</v>
      </c>
      <c r="AF425">
        <f t="shared" si="174"/>
        <v>0</v>
      </c>
      <c r="AG425" s="9">
        <f>'[1]1'!J$20+'[1]1'!J$21*Table6[[#This Row],[TV_State]]</f>
        <v>4146.3906375877459</v>
      </c>
      <c r="AH425" s="9">
        <f>Table6[[#This Row],[sales]]-Table6[[#This Row],[Pred_1]]</f>
        <v>-1186.7753182965189</v>
      </c>
      <c r="AI425">
        <f>ABS(Table6[[#This Row],[Res_1]])/Table6[[#This Row],[sales]]</f>
        <v>0.40098972003588951</v>
      </c>
      <c r="AJ425" s="9">
        <f>'[1]2'!J$20+'[1]2'!J$21*Table6[[#This Row],[Radio_State]]</f>
        <v>3577.0434940792143</v>
      </c>
      <c r="AK425" s="9">
        <f>Table6[[#This Row],[sales]]-Table6[[#This Row],[ Pred_2 ]]</f>
        <v>-617.42817478798725</v>
      </c>
      <c r="AL425">
        <f>ABS(Table6[[#This Row],[ Res_2 ]])/Table6[[#This Row],[sales]]</f>
        <v>0.20861771148550814</v>
      </c>
      <c r="AM425" s="10">
        <f>'[1]3'!J$20+'[1]3'!J$21*Data!O425</f>
        <v>2389.6665549488876</v>
      </c>
      <c r="AN425" s="9">
        <f>Table6[[#This Row],[sales]]-Table6[[#This Row],[Pred_3]]</f>
        <v>569.94876434233947</v>
      </c>
      <c r="AO425" s="9">
        <f>ABS(Table6[[#This Row],[Res_3]])/Table6[[#This Row],[sales]]</f>
        <v>0.19257528524985187</v>
      </c>
      <c r="AP425" s="9">
        <f>'[1]4'!L$21+'[1]4'!L$27*Table6[[#This Row],[TV_State]]+'[1]4'!L$22*Table6[[#This Row],[NJ_DUM]]+'[1]4'!L$23*Table6[[#This Row],[NY_DUM]]+'[1]4'!L$24*Table6[[#This Row],[PA_DUM]]+'[1]4'!L$25*Table6[[#This Row],[CT_DUM]]+'[1]4'!L$26*Table6[[#This Row],[DL_DUM]]</f>
        <v>869.59931174834992</v>
      </c>
      <c r="AQ425" s="9">
        <f>Table6[[#This Row],[sales]]-Table6[[#This Row],[Pred_4]]</f>
        <v>2090.0160075428771</v>
      </c>
      <c r="AR425">
        <f>ABS(Table6[[#This Row],[Res_4]]/Table6[[#This Row],[sales]])</f>
        <v>0.70617826374928927</v>
      </c>
      <c r="AS425" s="9">
        <f>'[1]5'!L$20+'[1]5'!L$26*Table6[[#This Row],[Radio_State]]+'[1]5'!L$21*Table6[[#This Row],[NJ_DUM]]+'[1]5'!L$22*Table6[[#This Row],[NY_DUM]]+'[1]5'!L$23*Table6[[#This Row],[PA_DUM]]+'[1]5'!L$24*Table6[[#This Row],[CT_DUM]]+'[1]5'!L$25*Table6[[#This Row],[DL_DUM]]</f>
        <v>943.86106807154636</v>
      </c>
      <c r="AT425" s="9">
        <f>Table6[[#This Row],[sales]]-Table6[[#This Row],[Pred_5]]</f>
        <v>2015.7542512196806</v>
      </c>
      <c r="AU425" s="9">
        <f>ABS(Table6[[#This Row],[Red_5]]/Table6[[#This Row],[sales]])</f>
        <v>0.68108657165026987</v>
      </c>
      <c r="AV425" s="9">
        <f>'[1]6'!L$20+'[1]6'!L$26*Table6[[#This Row],[Online]]+'[1]6'!L$21*Table6[[#This Row],[NJ_DUM]]+'[1]6'!L$22*Table6[[#This Row],[NY_DUM]]+'[1]6'!L$23*Table6[[#This Row],[PA_DUM]]+'[1]6'!L$24*Table6[[#This Row],[CT_DUM]]+'[1]6'!L$25*Table6[[#This Row],[DL_DUM]]</f>
        <v>437.71251640486184</v>
      </c>
      <c r="AW425" s="9">
        <f>Table6[[#This Row],[sales]]-Table6[[#This Row],[Pred_6]]</f>
        <v>2521.902802886365</v>
      </c>
      <c r="AX425" s="9">
        <f>ABS(Table6[[#This Row],[Red_6]]/Table6[[#This Row],[sales]])</f>
        <v>0.85210492946438521</v>
      </c>
      <c r="AY425" s="9">
        <f>'[1]7'!L$21+'[1]7'!L$27*Table6[[#This Row],[LNTV]]+'[1]7'!L$22*Table6[[#This Row],[NJ_DUM]]+'[1]7'!L$23*Table6[[#This Row],[NY_DUM]]+'[1]7'!L$24*Table6[[#This Row],[PA_DUM]]+'[1]7'!L$25*Table6[[#This Row],[CT_DUM]]+'[1]7'!L$26*Table6[[#This Row],[DL_DUM]]</f>
        <v>6.026620598325799</v>
      </c>
      <c r="AZ425" s="9">
        <f>Table6[[#This Row],[sales]]-Table6[[#This Row],[Pred_7]]</f>
        <v>2953.5886986929013</v>
      </c>
      <c r="BA425" s="9">
        <f>ABS(Table6[[#This Row],[Red_7]]/Table6[[#This Row],[sales]])</f>
        <v>0.99796371489259317</v>
      </c>
      <c r="BB425" s="9">
        <f>'[1]8'!O$22+'[1]8'!O$28*Table6[[#This Row],[LNRADIOLING]]+'[1]8'!O$23*Table6[[#This Row],[DL_DUM]]+'[1]8'!O$24*Table6[[#This Row],[CT_DUM]]+'[1]8'!O$25*Table6[[#This Row],[PA_DUM]]+'[1]8'!O$26*Table6[[#This Row],[NY_DUM]]+'[1]8'!O$27*Table6[[#This Row],[NJ_DUM]]</f>
        <v>8.3274784113007865</v>
      </c>
      <c r="BC425" s="9">
        <f>Table6[[#This Row],[sales]]-Table6[[#This Row],[Pred_8]]</f>
        <v>2951.2878408799261</v>
      </c>
      <c r="BD425" s="9">
        <f>ABS(Table6[[#This Row],[Red_8]]/Table6[[#This Row],[sales]])</f>
        <v>0.99718629703089412</v>
      </c>
      <c r="BE425" s="9">
        <f>'[1]9'!M$19+'[1]9'!M$21*Table6[[#This Row],[LNONLINE]]+'[1]9'!M$20*Table6[[#This Row],[DL_DUM]]+'[1]9'!M$22*Table6[[#This Row],[CT_DUM]]+'[1]9'!M$23*Table6[[#This Row],[PA_DUM]]+'[1]9'!M$24*Table6[[#This Row],[NY_DUM]]+'[1]9'!M$25*Table6[[#This Row],[NJ_DUM]]</f>
        <v>8.0544276471847738</v>
      </c>
      <c r="BF425" s="9">
        <f>Table6[[#This Row],[sales]]-Table6[[#This Row],[Pred_9]]</f>
        <v>2951.5608916440424</v>
      </c>
      <c r="BG425" s="9">
        <f>ABS(Table6[[#This Row],[Red_9]]/Table6[[#This Row],[sales]])</f>
        <v>0.99727855590059811</v>
      </c>
      <c r="BH425" s="9">
        <f>'[1]10'!P$22+'[1]10'!P$30*Table6[[#This Row],[LNTV]]+'[1]10'!P$29*Table6[[#This Row],[LNRADIOLING]]+'[1]10'!P$24*Table6[[#This Row],[LNONLINELING]]+'[1]10'!P$23*Table6[[#This Row],[DL_DUM]]+'[1]10'!P$25*Table6[[#This Row],[CT_DUM]]+'[1]10'!P$26*Table6[[#This Row],[PA_DUM]]+'[1]10'!P$27*Table6[[#This Row],[NY_DUM]]+'[1]10'!P$28*Table6[[#This Row],[NJ_DUM]]</f>
        <v>8.0091635585402408</v>
      </c>
      <c r="BI425" s="9">
        <f>Table6[[#This Row],[sales]]-Table6[[#This Row],[Pred_10]]</f>
        <v>2951.6061557326866</v>
      </c>
      <c r="BJ425" s="45">
        <f>ABS(Table6[[#This Row],[Red_10]]/Table6[[#This Row],[sales]])</f>
        <v>0.99729384981002922</v>
      </c>
      <c r="BK425" s="9">
        <f>'[1]11'!P$32+'[1]11'!P$40*Table6[[#This Row],[LNONLINELING]]+'[1]11'!P$39*Table6[[#This Row],[LNRADIOLING]]+'[1]11'!P$38*Table6[[#This Row],[LNTVLING]]+'[1]11'!P$33*Table6[[#This Row],[DL_DUM]]+'[1]11'!P$34*Table6[[#This Row],[CT_DUM]]+'[1]11'!P$35*Table6[[#This Row],[PA_DUM]]+'[1]11'!P$36*Table6[[#This Row],[NY_DUM]]+'[1]11'!P$37*Table6[[#This Row],[NJ_DUM]]</f>
        <v>7.8955076918282252</v>
      </c>
      <c r="BL425" s="9">
        <f>Table6[[#This Row],[sales]]-Table6[[#This Row],[ Pred_11]]</f>
        <v>2951.7198115993988</v>
      </c>
      <c r="BM425" s="47">
        <f>ABS(Table6[[#This Row],[ Red_11]]/Table6[[#This Row],[sales]])</f>
        <v>0.99733225205304077</v>
      </c>
      <c r="BN425" s="9">
        <f>'[1]12'!K$22+'[1]12'!K$28*Table6[[#This Row],[COMBINE LN LING]]+'[1]12'!K$23*Table6[[#This Row],[DL_DUM]]+'[1]12'!K$24*Table6[[#This Row],[CT_DUM]]+'[1]12'!K$25*Table6[[#This Row],[PA_DUM]]+'[1]12'!K$26*Table6[[#This Row],[NY_DUM]]+'[1]12'!K$27*Table6[[#This Row],[NJ_DUM]]</f>
        <v>8.3454869115589201</v>
      </c>
      <c r="BO425" s="9">
        <f>Table6[[#This Row],[sales]]-Table6[[#This Row],[ Pred_12]]</f>
        <v>2951.2698323796681</v>
      </c>
      <c r="BP425" s="47">
        <f>ABS(Table6[[#This Row],[ Red_12]]/Table6[[#This Row],[sales]])</f>
        <v>0.99718021228733278</v>
      </c>
      <c r="BQ425">
        <f>LN(G425+'2019 Totals and Calculations'!C$18)</f>
        <v>8.0585454183840373</v>
      </c>
      <c r="BR425">
        <f>LN(Table6[[#This Row],[PROF RADIO]]+'2019 Totals and Calculations'!D$18)</f>
        <v>6.1798311689230854</v>
      </c>
      <c r="BS425">
        <f>LN(Table6[[#This Row],[ONLINE LINGERING]]+'2019 Totals and Calculations'!E$18)</f>
        <v>5.1831973835712128</v>
      </c>
      <c r="BT425">
        <f>MONTH(Table6[[#This Row],[Date]])</f>
        <v>2</v>
      </c>
      <c r="BU425">
        <f t="shared" si="175"/>
        <v>0</v>
      </c>
      <c r="BV425">
        <f t="shared" si="176"/>
        <v>1</v>
      </c>
      <c r="BW425">
        <f t="shared" si="177"/>
        <v>0</v>
      </c>
      <c r="BX425">
        <f t="shared" si="178"/>
        <v>0</v>
      </c>
      <c r="BY425">
        <f t="shared" si="179"/>
        <v>0</v>
      </c>
      <c r="BZ425">
        <f t="shared" si="180"/>
        <v>0</v>
      </c>
      <c r="CA425">
        <f t="shared" si="181"/>
        <v>0</v>
      </c>
      <c r="CB425">
        <f t="shared" si="182"/>
        <v>0</v>
      </c>
      <c r="CC425">
        <f t="shared" si="183"/>
        <v>0</v>
      </c>
      <c r="CD425">
        <f t="shared" si="184"/>
        <v>0</v>
      </c>
      <c r="CE425">
        <f t="shared" si="185"/>
        <v>0</v>
      </c>
      <c r="CF425">
        <f t="shared" si="186"/>
        <v>0</v>
      </c>
      <c r="CG425">
        <f t="shared" si="187"/>
        <v>110</v>
      </c>
      <c r="CH42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3067.6154184359302</v>
      </c>
      <c r="CI425" s="79">
        <f>Table6[[#This Row],[sales]]-CH425</f>
        <v>-108.0000991447032</v>
      </c>
      <c r="CJ425">
        <f>ABS(Table6[[#This Row],[sales]]-CH425)/Table6[[#This Row],[sales]]</f>
        <v>3.6491262374789717E-2</v>
      </c>
      <c r="CK42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2946.0035441601913</v>
      </c>
      <c r="CL425" s="79">
        <f>Table6[[#This Row],[sales]]-CK425</f>
        <v>13.611775131035756</v>
      </c>
      <c r="CM425">
        <f>ABS(Table6[[#This Row],[sales]]-CK425)/Table6[[#This Row],[sales]]</f>
        <v>4.5991703862025973E-3</v>
      </c>
      <c r="CN42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2379.2961245329029</v>
      </c>
      <c r="CO425" s="79">
        <f>Table6[[#This Row],[sales]]-CN425</f>
        <v>580.3191947583241</v>
      </c>
      <c r="CP425">
        <f>ABS(Table6[[#This Row],[sales]]-CN425)/Table6[[#This Row],[sales]]</f>
        <v>0.19607926441511317</v>
      </c>
      <c r="CQ42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2731.0663822623055</v>
      </c>
      <c r="CR425" s="79">
        <f>Table6[[#This Row],[sales]]-CQ425</f>
        <v>228.5489370289215</v>
      </c>
      <c r="CS425">
        <f>ABS(Table6[[#This Row],[sales]]-CQ425)/Table6[[#This Row],[sales]]</f>
        <v>7.7222514540725762E-2</v>
      </c>
    </row>
    <row r="426" spans="1:97" x14ac:dyDescent="0.2">
      <c r="A426">
        <v>425</v>
      </c>
      <c r="B426" t="s">
        <v>480</v>
      </c>
      <c r="C426" s="5">
        <v>43506</v>
      </c>
      <c r="D426" s="6">
        <v>537.0223986966613</v>
      </c>
      <c r="E426" s="8">
        <f>YEAR(Table6[[#This Row],[Date]])</f>
        <v>2019</v>
      </c>
      <c r="F426" s="6">
        <f>Table6[[#This Row],[TV_State]]+Table6[[#This Row],[Radio_State]]+Table6[[#This Row],[Online]]</f>
        <v>839.84263242019722</v>
      </c>
      <c r="G426" s="6">
        <f t="shared" si="162"/>
        <v>2120.7187757563024</v>
      </c>
      <c r="H426" s="6">
        <f>LN(Table6[[#This Row],[PROF TV LING]])</f>
        <v>7.6595103553713004</v>
      </c>
      <c r="I426" s="6">
        <f t="shared" si="163"/>
        <v>6.2860398044335213</v>
      </c>
      <c r="J426" s="6">
        <v>199.86148816473073</v>
      </c>
      <c r="K426" s="6">
        <f t="shared" si="168"/>
        <v>310.00777053935025</v>
      </c>
      <c r="L426" s="6">
        <f>0.5*J425+0.5*Table6[[#This Row],[Radio_State]]</f>
        <v>312.0877410983303</v>
      </c>
      <c r="M426" s="6">
        <f>LN(Table6[[#This Row],[RADIO LINGERING ]])</f>
        <v>5.7432843697431446</v>
      </c>
      <c r="N426" s="6">
        <f t="shared" si="164"/>
        <v>5.2976245674418001</v>
      </c>
      <c r="O426" s="6">
        <v>102.95874555880513</v>
      </c>
      <c r="P426" s="6">
        <f t="shared" si="165"/>
        <v>112.30358414611732</v>
      </c>
      <c r="Q426" s="6">
        <f>0.3*O425+0.7*Table6[[#This Row],[Online]]</f>
        <v>102.65292750268986</v>
      </c>
      <c r="R426" s="6">
        <f>LN(Table6[[#This Row],[ONLINE LINGERING]])</f>
        <v>4.6313536623246163</v>
      </c>
      <c r="S426" s="6">
        <f t="shared" si="166"/>
        <v>4.6343283794413592</v>
      </c>
      <c r="T426" s="6">
        <v>2371.2059922700932</v>
      </c>
      <c r="U426" s="6">
        <f t="shared" si="167"/>
        <v>7.7711539622030337</v>
      </c>
      <c r="V426" s="8">
        <f>YEAR(Table6[[#This Row],[Date]])</f>
        <v>2019</v>
      </c>
      <c r="W426" s="8">
        <f>WEEKNUM(Table6[[#This Row],[Date]])</f>
        <v>7</v>
      </c>
      <c r="X426" t="s">
        <v>591</v>
      </c>
      <c r="Y426" s="9">
        <f>Table6[[#This Row],[LNTVLING]]+Table6[[#This Row],[LNRADIOLING]]+Table6[[#This Row],[LNONLINELING]]</f>
        <v>18.03414838743906</v>
      </c>
      <c r="Z426">
        <f t="shared" si="188"/>
        <v>1</v>
      </c>
      <c r="AA426">
        <f t="shared" si="169"/>
        <v>0</v>
      </c>
      <c r="AB426">
        <f t="shared" si="170"/>
        <v>0</v>
      </c>
      <c r="AC426">
        <f t="shared" si="171"/>
        <v>1</v>
      </c>
      <c r="AD426">
        <f t="shared" si="172"/>
        <v>0</v>
      </c>
      <c r="AE426">
        <f t="shared" si="173"/>
        <v>0</v>
      </c>
      <c r="AF426">
        <f t="shared" si="174"/>
        <v>0</v>
      </c>
      <c r="AG426" s="9">
        <f>'[1]1'!J$20+'[1]1'!J$21*Table6[[#This Row],[TV_State]]</f>
        <v>1857.8559377309653</v>
      </c>
      <c r="AH426" s="9">
        <f>Table6[[#This Row],[sales]]-Table6[[#This Row],[Pred_1]]</f>
        <v>513.350054539128</v>
      </c>
      <c r="AI426">
        <f>ABS(Table6[[#This Row],[Res_1]])/Table6[[#This Row],[sales]]</f>
        <v>0.21649323433417447</v>
      </c>
      <c r="AJ426" s="9">
        <f>'[1]2'!J$20+'[1]2'!J$21*Table6[[#This Row],[Radio_State]]</f>
        <v>2591.6846912752803</v>
      </c>
      <c r="AK426" s="9">
        <f>Table6[[#This Row],[sales]]-Table6[[#This Row],[ Pred_2 ]]</f>
        <v>-220.47869900518708</v>
      </c>
      <c r="AL426">
        <f>ABS(Table6[[#This Row],[ Res_2 ]])/Table6[[#This Row],[sales]]</f>
        <v>9.2981672500797793E-2</v>
      </c>
      <c r="AM426" s="10">
        <f>'[1]3'!J$20+'[1]3'!J$21*Data!O426</f>
        <v>2395.5559186811279</v>
      </c>
      <c r="AN426" s="9">
        <f>Table6[[#This Row],[sales]]-Table6[[#This Row],[Pred_3]]</f>
        <v>-24.34992641103463</v>
      </c>
      <c r="AO426" s="9">
        <f>ABS(Table6[[#This Row],[Res_3]])/Table6[[#This Row],[sales]]</f>
        <v>1.0269005092941349E-2</v>
      </c>
      <c r="AP426" s="9">
        <f>'[1]4'!L$21+'[1]4'!L$27*Table6[[#This Row],[TV_State]]+'[1]4'!L$22*Table6[[#This Row],[NJ_DUM]]+'[1]4'!L$23*Table6[[#This Row],[NY_DUM]]+'[1]4'!L$24*Table6[[#This Row],[PA_DUM]]+'[1]4'!L$25*Table6[[#This Row],[CT_DUM]]+'[1]4'!L$26*Table6[[#This Row],[DL_DUM]]</f>
        <v>356.28674135879703</v>
      </c>
      <c r="AQ426" s="9">
        <f>Table6[[#This Row],[sales]]-Table6[[#This Row],[Pred_4]]</f>
        <v>2014.9192509112963</v>
      </c>
      <c r="AR426">
        <f>ABS(Table6[[#This Row],[Res_4]]/Table6[[#This Row],[sales]])</f>
        <v>0.84974450025840942</v>
      </c>
      <c r="AS426" s="9">
        <f>'[1]5'!L$20+'[1]5'!L$26*Table6[[#This Row],[Radio_State]]+'[1]5'!L$21*Table6[[#This Row],[NJ_DUM]]+'[1]5'!L$22*Table6[[#This Row],[NY_DUM]]+'[1]5'!L$23*Table6[[#This Row],[PA_DUM]]+'[1]5'!L$24*Table6[[#This Row],[CT_DUM]]+'[1]5'!L$25*Table6[[#This Row],[DL_DUM]]</f>
        <v>548.46658753402869</v>
      </c>
      <c r="AT426" s="9">
        <f>Table6[[#This Row],[sales]]-Table6[[#This Row],[Pred_5]]</f>
        <v>1822.7394047360644</v>
      </c>
      <c r="AU426" s="9">
        <f>ABS(Table6[[#This Row],[Red_5]]/Table6[[#This Row],[sales]])</f>
        <v>0.76869719909532197</v>
      </c>
      <c r="AV426" s="9">
        <f>'[1]6'!L$20+'[1]6'!L$26*Table6[[#This Row],[Online]]+'[1]6'!L$21*Table6[[#This Row],[NJ_DUM]]+'[1]6'!L$22*Table6[[#This Row],[NY_DUM]]+'[1]6'!L$23*Table6[[#This Row],[PA_DUM]]+'[1]6'!L$24*Table6[[#This Row],[CT_DUM]]+'[1]6'!L$25*Table6[[#This Row],[DL_DUM]]</f>
        <v>442.14917958077518</v>
      </c>
      <c r="AW426" s="9">
        <f>Table6[[#This Row],[sales]]-Table6[[#This Row],[Pred_6]]</f>
        <v>1929.0568126893181</v>
      </c>
      <c r="AX426" s="9">
        <f>ABS(Table6[[#This Row],[Red_6]]/Table6[[#This Row],[sales]])</f>
        <v>0.81353404933095663</v>
      </c>
      <c r="AY426" s="9">
        <f>'[1]7'!L$21+'[1]7'!L$27*Table6[[#This Row],[LNTV]]+'[1]7'!L$22*Table6[[#This Row],[NJ_DUM]]+'[1]7'!L$23*Table6[[#This Row],[NY_DUM]]+'[1]7'!L$24*Table6[[#This Row],[PA_DUM]]+'[1]7'!L$25*Table6[[#This Row],[CT_DUM]]+'[1]7'!L$26*Table6[[#This Row],[DL_DUM]]</f>
        <v>5.8413373714819246</v>
      </c>
      <c r="AZ426" s="9">
        <f>Table6[[#This Row],[sales]]-Table6[[#This Row],[Pred_7]]</f>
        <v>2365.3646548986112</v>
      </c>
      <c r="BA426" s="9">
        <f>ABS(Table6[[#This Row],[Red_7]]/Table6[[#This Row],[sales]])</f>
        <v>0.99753655422998921</v>
      </c>
      <c r="BB426" s="9">
        <f>'[1]8'!O$22+'[1]8'!O$28*Table6[[#This Row],[LNRADIOLING]]+'[1]8'!O$23*Table6[[#This Row],[DL_DUM]]+'[1]8'!O$24*Table6[[#This Row],[CT_DUM]]+'[1]8'!O$25*Table6[[#This Row],[PA_DUM]]+'[1]8'!O$26*Table6[[#This Row],[NY_DUM]]+'[1]8'!O$27*Table6[[#This Row],[NJ_DUM]]</f>
        <v>8.3059172819763987</v>
      </c>
      <c r="BC426" s="9">
        <f>Table6[[#This Row],[sales]]-Table6[[#This Row],[Pred_8]]</f>
        <v>2362.900074988117</v>
      </c>
      <c r="BD426" s="9">
        <f>ABS(Table6[[#This Row],[Red_8]]/Table6[[#This Row],[sales]])</f>
        <v>0.99649717599017007</v>
      </c>
      <c r="BE426" s="9">
        <f>'[1]9'!M$19+'[1]9'!M$21*Table6[[#This Row],[LNONLINE]]+'[1]9'!M$20*Table6[[#This Row],[DL_DUM]]+'[1]9'!M$22*Table6[[#This Row],[CT_DUM]]+'[1]9'!M$23*Table6[[#This Row],[PA_DUM]]+'[1]9'!M$24*Table6[[#This Row],[NY_DUM]]+'[1]9'!M$25*Table6[[#This Row],[NJ_DUM]]</f>
        <v>8.0575780955161065</v>
      </c>
      <c r="BF426" s="9">
        <f>Table6[[#This Row],[sales]]-Table6[[#This Row],[Pred_9]]</f>
        <v>2363.1484141745773</v>
      </c>
      <c r="BG426" s="9">
        <f>ABS(Table6[[#This Row],[Red_9]]/Table6[[#This Row],[sales]])</f>
        <v>0.99660190716378805</v>
      </c>
      <c r="BH426" s="9">
        <f>'[1]10'!P$22+'[1]10'!P$30*Table6[[#This Row],[LNTV]]+'[1]10'!P$29*Table6[[#This Row],[LNRADIOLING]]+'[1]10'!P$24*Table6[[#This Row],[LNONLINELING]]+'[1]10'!P$23*Table6[[#This Row],[DL_DUM]]+'[1]10'!P$25*Table6[[#This Row],[CT_DUM]]+'[1]10'!P$26*Table6[[#This Row],[PA_DUM]]+'[1]10'!P$27*Table6[[#This Row],[NY_DUM]]+'[1]10'!P$28*Table6[[#This Row],[NJ_DUM]]</f>
        <v>7.9265792543689075</v>
      </c>
      <c r="BI426" s="9">
        <f>Table6[[#This Row],[sales]]-Table6[[#This Row],[Pred_10]]</f>
        <v>2363.2794130157245</v>
      </c>
      <c r="BJ426" s="45">
        <f>ABS(Table6[[#This Row],[Red_10]]/Table6[[#This Row],[sales]])</f>
        <v>0.99665715282425538</v>
      </c>
      <c r="BK426" s="9">
        <f>'[1]11'!P$32+'[1]11'!P$40*Table6[[#This Row],[LNONLINELING]]+'[1]11'!P$39*Table6[[#This Row],[LNRADIOLING]]+'[1]11'!P$38*Table6[[#This Row],[LNTVLING]]+'[1]11'!P$33*Table6[[#This Row],[DL_DUM]]+'[1]11'!P$34*Table6[[#This Row],[CT_DUM]]+'[1]11'!P$35*Table6[[#This Row],[PA_DUM]]+'[1]11'!P$36*Table6[[#This Row],[NY_DUM]]+'[1]11'!P$37*Table6[[#This Row],[NJ_DUM]]</f>
        <v>7.8716478203470874</v>
      </c>
      <c r="BL426" s="9">
        <f>Table6[[#This Row],[sales]]-Table6[[#This Row],[ Pred_11]]</f>
        <v>2363.3343444497464</v>
      </c>
      <c r="BM426" s="47">
        <f>ABS(Table6[[#This Row],[ Red_11]]/Table6[[#This Row],[sales]])</f>
        <v>0.9966803188563087</v>
      </c>
      <c r="BN426" s="9">
        <f>'[1]12'!K$22+'[1]12'!K$28*Table6[[#This Row],[COMBINE LN LING]]+'[1]12'!K$23*Table6[[#This Row],[DL_DUM]]+'[1]12'!K$24*Table6[[#This Row],[CT_DUM]]+'[1]12'!K$25*Table6[[#This Row],[PA_DUM]]+'[1]12'!K$26*Table6[[#This Row],[NY_DUM]]+'[1]12'!K$27*Table6[[#This Row],[NJ_DUM]]</f>
        <v>8.2637663119804756</v>
      </c>
      <c r="BO426" s="9">
        <f>Table6[[#This Row],[sales]]-Table6[[#This Row],[ Pred_12]]</f>
        <v>2362.9422259581129</v>
      </c>
      <c r="BP426" s="47">
        <f>ABS(Table6[[#This Row],[ Red_12]]/Table6[[#This Row],[sales]])</f>
        <v>0.99651495216403829</v>
      </c>
      <c r="BQ426">
        <f>LN(G426+'2019 Totals and Calculations'!C$18)</f>
        <v>7.8168047721472407</v>
      </c>
      <c r="BR426">
        <f>LN(Table6[[#This Row],[PROF RADIO]]+'2019 Totals and Calculations'!D$18)</f>
        <v>5.9209458786379106</v>
      </c>
      <c r="BS426">
        <f>LN(Table6[[#This Row],[ONLINE LINGERING]]+'2019 Totals and Calculations'!E$18)</f>
        <v>4.9872321755538698</v>
      </c>
      <c r="BT426">
        <f>MONTH(Table6[[#This Row],[Date]])</f>
        <v>2</v>
      </c>
      <c r="BU426">
        <f t="shared" si="175"/>
        <v>0</v>
      </c>
      <c r="BV426">
        <f t="shared" si="176"/>
        <v>1</v>
      </c>
      <c r="BW426">
        <f t="shared" si="177"/>
        <v>0</v>
      </c>
      <c r="BX426">
        <f t="shared" si="178"/>
        <v>0</v>
      </c>
      <c r="BY426">
        <f t="shared" si="179"/>
        <v>0</v>
      </c>
      <c r="BZ426">
        <f t="shared" si="180"/>
        <v>0</v>
      </c>
      <c r="CA426">
        <f t="shared" si="181"/>
        <v>0</v>
      </c>
      <c r="CB426">
        <f t="shared" si="182"/>
        <v>0</v>
      </c>
      <c r="CC426">
        <f t="shared" si="183"/>
        <v>0</v>
      </c>
      <c r="CD426">
        <f t="shared" si="184"/>
        <v>0</v>
      </c>
      <c r="CE426">
        <f t="shared" si="185"/>
        <v>0</v>
      </c>
      <c r="CF426">
        <f t="shared" si="186"/>
        <v>0</v>
      </c>
      <c r="CG426">
        <f t="shared" si="187"/>
        <v>111</v>
      </c>
      <c r="CH42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2862.1340712950077</v>
      </c>
      <c r="CI426" s="79">
        <f>Table6[[#This Row],[sales]]-CH426</f>
        <v>-490.9280790249145</v>
      </c>
      <c r="CJ426">
        <f>ABS(Table6[[#This Row],[sales]]-CH426)/Table6[[#This Row],[sales]]</f>
        <v>0.20703729689672407</v>
      </c>
      <c r="CK42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2727.4828744064907</v>
      </c>
      <c r="CL426" s="79">
        <f>Table6[[#This Row],[sales]]-CK426</f>
        <v>-356.27688213639749</v>
      </c>
      <c r="CM426">
        <f>ABS(Table6[[#This Row],[sales]]-CK426)/Table6[[#This Row],[sales]]</f>
        <v>0.15025134184791467</v>
      </c>
      <c r="CN42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2237.0511004132113</v>
      </c>
      <c r="CO426" s="79">
        <f>Table6[[#This Row],[sales]]-CN426</f>
        <v>134.15489185688193</v>
      </c>
      <c r="CP426">
        <f>ABS(Table6[[#This Row],[sales]]-CN426)/Table6[[#This Row],[sales]]</f>
        <v>5.6576650149423612E-2</v>
      </c>
      <c r="CQ42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2449.5174531156281</v>
      </c>
      <c r="CR426" s="79">
        <f>Table6[[#This Row],[sales]]-CQ426</f>
        <v>-78.311460845534839</v>
      </c>
      <c r="CS426">
        <f>ABS(Table6[[#This Row],[sales]]-CQ426)/Table6[[#This Row],[sales]]</f>
        <v>3.3026004953100985E-2</v>
      </c>
    </row>
    <row r="427" spans="1:97" x14ac:dyDescent="0.2">
      <c r="A427">
        <v>426</v>
      </c>
      <c r="B427" t="s">
        <v>480</v>
      </c>
      <c r="C427" s="5">
        <v>43513</v>
      </c>
      <c r="D427" s="6">
        <v>402.766799022496</v>
      </c>
      <c r="E427" s="8">
        <f>YEAR(Table6[[#This Row],[Date]])</f>
        <v>2019</v>
      </c>
      <c r="F427" s="6">
        <f>Table6[[#This Row],[TV_State]]+Table6[[#This Row],[Radio_State]]+Table6[[#This Row],[Online]]</f>
        <v>708.61523508326707</v>
      </c>
      <c r="G427" s="6">
        <f t="shared" si="162"/>
        <v>1605.3331827361603</v>
      </c>
      <c r="H427" s="6">
        <f>LN(Table6[[#This Row],[PROF TV LING]])</f>
        <v>7.3810866045100116</v>
      </c>
      <c r="I427" s="6">
        <f t="shared" si="163"/>
        <v>5.9983577319817405</v>
      </c>
      <c r="J427" s="6">
        <v>201.86010304637801</v>
      </c>
      <c r="K427" s="6">
        <f t="shared" si="168"/>
        <v>255.93393679286413</v>
      </c>
      <c r="L427" s="6">
        <f>0.5*J426+0.5*Table6[[#This Row],[Radio_State]]</f>
        <v>200.86079560555436</v>
      </c>
      <c r="M427" s="6">
        <f>LN(Table6[[#This Row],[RADIO LINGERING ]])</f>
        <v>5.3026121089528395</v>
      </c>
      <c r="N427" s="6">
        <f t="shared" si="164"/>
        <v>5.3075748982949689</v>
      </c>
      <c r="O427" s="6">
        <v>103.98833301439313</v>
      </c>
      <c r="P427" s="6">
        <f t="shared" si="165"/>
        <v>106.48290835391037</v>
      </c>
      <c r="Q427" s="6">
        <f>0.3*O426+0.7*Table6[[#This Row],[Online]]</f>
        <v>103.67945677771672</v>
      </c>
      <c r="R427" s="6">
        <f>LN(Table6[[#This Row],[ONLINE LINGERING]])</f>
        <v>4.6413039931777842</v>
      </c>
      <c r="S427" s="6">
        <f t="shared" si="166"/>
        <v>4.6442787102945271</v>
      </c>
      <c r="T427" s="6">
        <v>2304.1533127702733</v>
      </c>
      <c r="U427" s="6">
        <f t="shared" si="167"/>
        <v>7.7424685616029478</v>
      </c>
      <c r="V427" s="8">
        <f>YEAR(Table6[[#This Row],[Date]])</f>
        <v>2019</v>
      </c>
      <c r="W427" s="8">
        <f>WEEKNUM(Table6[[#This Row],[Date]])</f>
        <v>8</v>
      </c>
      <c r="X427" t="s">
        <v>592</v>
      </c>
      <c r="Y427" s="9">
        <f>Table6[[#This Row],[LNTVLING]]+Table6[[#This Row],[LNRADIOLING]]+Table6[[#This Row],[LNONLINELING]]</f>
        <v>17.325002706640635</v>
      </c>
      <c r="Z427">
        <f t="shared" si="188"/>
        <v>1</v>
      </c>
      <c r="AA427">
        <f t="shared" si="169"/>
        <v>0</v>
      </c>
      <c r="AB427">
        <f t="shared" si="170"/>
        <v>0</v>
      </c>
      <c r="AC427">
        <f t="shared" si="171"/>
        <v>1</v>
      </c>
      <c r="AD427">
        <f t="shared" si="172"/>
        <v>0</v>
      </c>
      <c r="AE427">
        <f t="shared" si="173"/>
        <v>0</v>
      </c>
      <c r="AF427">
        <f t="shared" si="174"/>
        <v>0</v>
      </c>
      <c r="AG427" s="9">
        <f>'[1]1'!J$20+'[1]1'!J$21*Table6[[#This Row],[TV_State]]</f>
        <v>1725.8250896623049</v>
      </c>
      <c r="AH427" s="9">
        <f>Table6[[#This Row],[sales]]-Table6[[#This Row],[Pred_1]]</f>
        <v>578.32822310796837</v>
      </c>
      <c r="AI427">
        <f>ABS(Table6[[#This Row],[Res_1]])/Table6[[#This Row],[sales]]</f>
        <v>0.2509938118712452</v>
      </c>
      <c r="AJ427" s="9">
        <f>'[1]2'!J$20+'[1]2'!J$21*Table6[[#This Row],[Radio_State]]</f>
        <v>2600.4587201480581</v>
      </c>
      <c r="AK427" s="9">
        <f>Table6[[#This Row],[sales]]-Table6[[#This Row],[ Pred_2 ]]</f>
        <v>-296.30540737778483</v>
      </c>
      <c r="AL427">
        <f>ABS(Table6[[#This Row],[ Res_2 ]])/Table6[[#This Row],[sales]]</f>
        <v>0.12859622045789051</v>
      </c>
      <c r="AM427" s="10">
        <f>'[1]3'!J$20+'[1]3'!J$21*Data!O427</f>
        <v>2401.5041760506901</v>
      </c>
      <c r="AN427" s="9">
        <f>Table6[[#This Row],[sales]]-Table6[[#This Row],[Pred_3]]</f>
        <v>-97.350863280416888</v>
      </c>
      <c r="AO427" s="9">
        <f>ABS(Table6[[#This Row],[Res_3]])/Table6[[#This Row],[sales]]</f>
        <v>4.2250167443663882E-2</v>
      </c>
      <c r="AP427" s="9">
        <f>'[1]4'!L$21+'[1]4'!L$27*Table6[[#This Row],[TV_State]]+'[1]4'!L$22*Table6[[#This Row],[NJ_DUM]]+'[1]4'!L$23*Table6[[#This Row],[NY_DUM]]+'[1]4'!L$24*Table6[[#This Row],[PA_DUM]]+'[1]4'!L$25*Table6[[#This Row],[CT_DUM]]+'[1]4'!L$26*Table6[[#This Row],[DL_DUM]]</f>
        <v>326.67255460555356</v>
      </c>
      <c r="AQ427" s="9">
        <f>Table6[[#This Row],[sales]]-Table6[[#This Row],[Pred_4]]</f>
        <v>1977.4807581647196</v>
      </c>
      <c r="AR427">
        <f>ABS(Table6[[#This Row],[Res_4]]/Table6[[#This Row],[sales]])</f>
        <v>0.85822447109094635</v>
      </c>
      <c r="AS427" s="9">
        <f>'[1]5'!L$20+'[1]5'!L$26*Table6[[#This Row],[Radio_State]]+'[1]5'!L$21*Table6[[#This Row],[NJ_DUM]]+'[1]5'!L$22*Table6[[#This Row],[NY_DUM]]+'[1]5'!L$23*Table6[[#This Row],[PA_DUM]]+'[1]5'!L$24*Table6[[#This Row],[CT_DUM]]+'[1]5'!L$25*Table6[[#This Row],[DL_DUM]]</f>
        <v>551.98733812609839</v>
      </c>
      <c r="AT427" s="9">
        <f>Table6[[#This Row],[sales]]-Table6[[#This Row],[Pred_5]]</f>
        <v>1752.1659746441749</v>
      </c>
      <c r="AU427" s="9">
        <f>ABS(Table6[[#This Row],[Red_5]]/Table6[[#This Row],[sales]])</f>
        <v>0.7604381031996319</v>
      </c>
      <c r="AV427" s="9">
        <f>'[1]6'!L$20+'[1]6'!L$26*Table6[[#This Row],[Online]]+'[1]6'!L$21*Table6[[#This Row],[NJ_DUM]]+'[1]6'!L$22*Table6[[#This Row],[NY_DUM]]+'[1]6'!L$23*Table6[[#This Row],[PA_DUM]]+'[1]6'!L$24*Table6[[#This Row],[CT_DUM]]+'[1]6'!L$25*Table6[[#This Row],[DL_DUM]]</f>
        <v>446.63020938844727</v>
      </c>
      <c r="AW427" s="9">
        <f>Table6[[#This Row],[sales]]-Table6[[#This Row],[Pred_6]]</f>
        <v>1857.5231033818259</v>
      </c>
      <c r="AX427" s="9">
        <f>ABS(Table6[[#This Row],[Red_6]]/Table6[[#This Row],[sales]])</f>
        <v>0.8061629810338159</v>
      </c>
      <c r="AY427" s="9">
        <f>'[1]7'!L$21+'[1]7'!L$27*Table6[[#This Row],[LNTV]]+'[1]7'!L$22*Table6[[#This Row],[NJ_DUM]]+'[1]7'!L$23*Table6[[#This Row],[NY_DUM]]+'[1]7'!L$24*Table6[[#This Row],[PA_DUM]]+'[1]7'!L$25*Table6[[#This Row],[CT_DUM]]+'[1]7'!L$26*Table6[[#This Row],[DL_DUM]]</f>
        <v>5.8094954281785354</v>
      </c>
      <c r="AZ427" s="9">
        <f>Table6[[#This Row],[sales]]-Table6[[#This Row],[Pred_7]]</f>
        <v>2298.3438173420946</v>
      </c>
      <c r="BA427" s="9">
        <f>ABS(Table6[[#This Row],[Red_7]]/Table6[[#This Row],[sales]])</f>
        <v>0.99747868538261719</v>
      </c>
      <c r="BB427" s="9">
        <f>'[1]8'!O$22+'[1]8'!O$28*Table6[[#This Row],[LNRADIOLING]]+'[1]8'!O$23*Table6[[#This Row],[DL_DUM]]+'[1]8'!O$24*Table6[[#This Row],[CT_DUM]]+'[1]8'!O$25*Table6[[#This Row],[PA_DUM]]+'[1]8'!O$26*Table6[[#This Row],[NY_DUM]]+'[1]8'!O$27*Table6[[#This Row],[NJ_DUM]]</f>
        <v>8.2744793065604636</v>
      </c>
      <c r="BC427" s="9">
        <f>Table6[[#This Row],[sales]]-Table6[[#This Row],[Pred_8]]</f>
        <v>2295.8788334637129</v>
      </c>
      <c r="BD427" s="9">
        <f>ABS(Table6[[#This Row],[Red_8]]/Table6[[#This Row],[sales]])</f>
        <v>0.99640888509427705</v>
      </c>
      <c r="BE427" s="9">
        <f>'[1]9'!M$19+'[1]9'!M$21*Table6[[#This Row],[LNONLINE]]+'[1]9'!M$20*Table6[[#This Row],[DL_DUM]]+'[1]9'!M$22*Table6[[#This Row],[CT_DUM]]+'[1]9'!M$23*Table6[[#This Row],[PA_DUM]]+'[1]9'!M$24*Table6[[#This Row],[NY_DUM]]+'[1]9'!M$25*Table6[[#This Row],[NJ_DUM]]</f>
        <v>8.0607285438474392</v>
      </c>
      <c r="BF427" s="9">
        <f>Table6[[#This Row],[sales]]-Table6[[#This Row],[Pred_9]]</f>
        <v>2296.092584226426</v>
      </c>
      <c r="BG427" s="9">
        <f>ABS(Table6[[#This Row],[Red_9]]/Table6[[#This Row],[sales]])</f>
        <v>0.99650165268987423</v>
      </c>
      <c r="BH427" s="9">
        <f>'[1]10'!P$22+'[1]10'!P$30*Table6[[#This Row],[LNTV]]+'[1]10'!P$29*Table6[[#This Row],[LNRADIOLING]]+'[1]10'!P$24*Table6[[#This Row],[LNONLINELING]]+'[1]10'!P$23*Table6[[#This Row],[DL_DUM]]+'[1]10'!P$25*Table6[[#This Row],[CT_DUM]]+'[1]10'!P$26*Table6[[#This Row],[PA_DUM]]+'[1]10'!P$27*Table6[[#This Row],[NY_DUM]]+'[1]10'!P$28*Table6[[#This Row],[NJ_DUM]]</f>
        <v>8.0258499313433624</v>
      </c>
      <c r="BI427" s="9">
        <f>Table6[[#This Row],[sales]]-Table6[[#This Row],[Pred_10]]</f>
        <v>2296.1274628389301</v>
      </c>
      <c r="BJ427" s="45">
        <f>ABS(Table6[[#This Row],[Red_10]]/Table6[[#This Row],[sales]])</f>
        <v>0.9965167899692865</v>
      </c>
      <c r="BK427" s="9">
        <f>'[1]11'!P$32+'[1]11'!P$40*Table6[[#This Row],[LNONLINELING]]+'[1]11'!P$39*Table6[[#This Row],[LNRADIOLING]]+'[1]11'!P$38*Table6[[#This Row],[LNTVLING]]+'[1]11'!P$33*Table6[[#This Row],[DL_DUM]]+'[1]11'!P$34*Table6[[#This Row],[CT_DUM]]+'[1]11'!P$35*Table6[[#This Row],[PA_DUM]]+'[1]11'!P$36*Table6[[#This Row],[NY_DUM]]+'[1]11'!P$37*Table6[[#This Row],[NJ_DUM]]</f>
        <v>7.9922658654725964</v>
      </c>
      <c r="BL427" s="9">
        <f>Table6[[#This Row],[sales]]-Table6[[#This Row],[ Pred_11]]</f>
        <v>2296.1610469048005</v>
      </c>
      <c r="BM427" s="47">
        <f>ABS(Table6[[#This Row],[ Red_11]]/Table6[[#This Row],[sales]])</f>
        <v>0.99653136541688547</v>
      </c>
      <c r="BN427" s="9">
        <f>'[1]12'!K$22+'[1]12'!K$28*Table6[[#This Row],[COMBINE LN LING]]+'[1]12'!K$23*Table6[[#This Row],[DL_DUM]]+'[1]12'!K$24*Table6[[#This Row],[CT_DUM]]+'[1]12'!K$25*Table6[[#This Row],[PA_DUM]]+'[1]12'!K$26*Table6[[#This Row],[NY_DUM]]+'[1]12'!K$27*Table6[[#This Row],[NJ_DUM]]</f>
        <v>8.1955210564524705</v>
      </c>
      <c r="BO427" s="9">
        <f>Table6[[#This Row],[sales]]-Table6[[#This Row],[ Pred_12]]</f>
        <v>2295.9577917138208</v>
      </c>
      <c r="BP427" s="47">
        <f>ABS(Table6[[#This Row],[ Red_12]]/Table6[[#This Row],[sales]])</f>
        <v>0.99644315288786101</v>
      </c>
      <c r="BQ427">
        <f>LN(G427+'2019 Totals and Calculations'!C$18)</f>
        <v>7.5840495927427307</v>
      </c>
      <c r="BR427">
        <f>LN(Table6[[#This Row],[PROF RADIO]]+'2019 Totals and Calculations'!D$18)</f>
        <v>5.7642197944236688</v>
      </c>
      <c r="BS427">
        <f>LN(Table6[[#This Row],[ONLINE LINGERING]]+'2019 Totals and Calculations'!E$18)</f>
        <v>4.9942133277413054</v>
      </c>
      <c r="BT427">
        <f>MONTH(Table6[[#This Row],[Date]])</f>
        <v>2</v>
      </c>
      <c r="BU427">
        <f t="shared" si="175"/>
        <v>0</v>
      </c>
      <c r="BV427">
        <f t="shared" si="176"/>
        <v>1</v>
      </c>
      <c r="BW427">
        <f t="shared" si="177"/>
        <v>0</v>
      </c>
      <c r="BX427">
        <f t="shared" si="178"/>
        <v>0</v>
      </c>
      <c r="BY427">
        <f t="shared" si="179"/>
        <v>0</v>
      </c>
      <c r="BZ427">
        <f t="shared" si="180"/>
        <v>0</v>
      </c>
      <c r="CA427">
        <f t="shared" si="181"/>
        <v>0</v>
      </c>
      <c r="CB427">
        <f t="shared" si="182"/>
        <v>0</v>
      </c>
      <c r="CC427">
        <f t="shared" si="183"/>
        <v>0</v>
      </c>
      <c r="CD427">
        <f t="shared" si="184"/>
        <v>0</v>
      </c>
      <c r="CE427">
        <f t="shared" si="185"/>
        <v>0</v>
      </c>
      <c r="CF427">
        <f t="shared" si="186"/>
        <v>0</v>
      </c>
      <c r="CG427">
        <f t="shared" si="187"/>
        <v>112</v>
      </c>
      <c r="CH42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2677.576582164822</v>
      </c>
      <c r="CI427" s="79">
        <f>Table6[[#This Row],[sales]]-CH427</f>
        <v>-373.4232693945487</v>
      </c>
      <c r="CJ427">
        <f>ABS(Table6[[#This Row],[sales]]-CH427)/Table6[[#This Row],[sales]]</f>
        <v>0.16206528763729855</v>
      </c>
      <c r="CK42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2605.4780562022479</v>
      </c>
      <c r="CL427" s="79">
        <f>Table6[[#This Row],[sales]]-CK427</f>
        <v>-301.32474343197464</v>
      </c>
      <c r="CM427">
        <f>ABS(Table6[[#This Row],[sales]]-CK427)/Table6[[#This Row],[sales]]</f>
        <v>0.1307746067772258</v>
      </c>
      <c r="CN42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2247.4411245215697</v>
      </c>
      <c r="CO427" s="79">
        <f>Table6[[#This Row],[sales]]-CN427</f>
        <v>56.712188248703569</v>
      </c>
      <c r="CP427">
        <f>ABS(Table6[[#This Row],[sales]]-CN427)/Table6[[#This Row],[sales]]</f>
        <v>2.4613027238417028E-2</v>
      </c>
      <c r="CQ42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2358.4124503875946</v>
      </c>
      <c r="CR427" s="79">
        <f>Table6[[#This Row],[sales]]-CQ427</f>
        <v>-54.259137617321358</v>
      </c>
      <c r="CS427">
        <f>ABS(Table6[[#This Row],[sales]]-CQ427)/Table6[[#This Row],[sales]]</f>
        <v>2.3548405966131586E-2</v>
      </c>
    </row>
    <row r="428" spans="1:97" x14ac:dyDescent="0.2">
      <c r="A428">
        <v>427</v>
      </c>
      <c r="B428" t="s">
        <v>480</v>
      </c>
      <c r="C428" s="5">
        <v>43520</v>
      </c>
      <c r="D428" s="6">
        <v>302.07509926687203</v>
      </c>
      <c r="E428" s="8">
        <f>YEAR(Table6[[#This Row],[Date]])</f>
        <v>2019</v>
      </c>
      <c r="F428" s="6">
        <f>Table6[[#This Row],[TV_State]]+Table6[[#This Row],[Radio_State]]+Table6[[#This Row],[Online]]</f>
        <v>610.98201968825094</v>
      </c>
      <c r="G428" s="6">
        <f t="shared" si="162"/>
        <v>1214.3557576953738</v>
      </c>
      <c r="H428" s="6">
        <f>LN(Table6[[#This Row],[PROF TV LING]])</f>
        <v>7.1019689745674599</v>
      </c>
      <c r="I428" s="6">
        <f t="shared" si="163"/>
        <v>5.7106756595299597</v>
      </c>
      <c r="J428" s="6">
        <v>203.87870407684181</v>
      </c>
      <c r="K428" s="6">
        <f t="shared" si="168"/>
        <v>229.90632043485297</v>
      </c>
      <c r="L428" s="6">
        <f>0.5*J427+0.5*Table6[[#This Row],[Radio_State]]</f>
        <v>202.86940356160991</v>
      </c>
      <c r="M428" s="6">
        <f>LN(Table6[[#This Row],[RADIO LINGERING ]])</f>
        <v>5.3125624398060074</v>
      </c>
      <c r="N428" s="6">
        <f t="shared" si="164"/>
        <v>5.3175252291481367</v>
      </c>
      <c r="O428" s="6">
        <v>105.02821634453707</v>
      </c>
      <c r="P428" s="6">
        <f t="shared" si="165"/>
        <v>105.46462394734905</v>
      </c>
      <c r="Q428" s="6">
        <f>0.3*O427+0.7*Table6[[#This Row],[Online]]</f>
        <v>104.71625134549387</v>
      </c>
      <c r="R428" s="6">
        <f>LN(Table6[[#This Row],[ONLINE LINGERING]])</f>
        <v>4.6512543240309521</v>
      </c>
      <c r="S428" s="6">
        <f t="shared" si="166"/>
        <v>4.654229041147695</v>
      </c>
      <c r="T428" s="6">
        <v>2105.2907928344462</v>
      </c>
      <c r="U428" s="6">
        <f t="shared" si="167"/>
        <v>7.6522088804398418</v>
      </c>
      <c r="V428" s="8">
        <f>YEAR(Table6[[#This Row],[Date]])</f>
        <v>2019</v>
      </c>
      <c r="W428" s="8">
        <f>WEEKNUM(Table6[[#This Row],[Date]])</f>
        <v>9</v>
      </c>
      <c r="X428" t="s">
        <v>593</v>
      </c>
      <c r="Y428" s="9">
        <f>Table6[[#This Row],[LNTVLING]]+Table6[[#This Row],[LNRADIOLING]]+Table6[[#This Row],[LNONLINELING]]</f>
        <v>17.065785738404418</v>
      </c>
      <c r="Z428">
        <f t="shared" si="188"/>
        <v>1</v>
      </c>
      <c r="AA428">
        <f t="shared" si="169"/>
        <v>0</v>
      </c>
      <c r="AB428">
        <f t="shared" si="170"/>
        <v>0</v>
      </c>
      <c r="AC428">
        <f t="shared" si="171"/>
        <v>1</v>
      </c>
      <c r="AD428">
        <f t="shared" si="172"/>
        <v>0</v>
      </c>
      <c r="AE428">
        <f t="shared" si="173"/>
        <v>0</v>
      </c>
      <c r="AF428">
        <f t="shared" si="174"/>
        <v>0</v>
      </c>
      <c r="AG428" s="9">
        <f>'[1]1'!J$20+'[1]1'!J$21*Table6[[#This Row],[TV_State]]</f>
        <v>1626.8019536108095</v>
      </c>
      <c r="AH428" s="9">
        <f>Table6[[#This Row],[sales]]-Table6[[#This Row],[Pred_1]]</f>
        <v>478.48883922363666</v>
      </c>
      <c r="AI428">
        <f>ABS(Table6[[#This Row],[Res_1]])/Table6[[#This Row],[sales]]</f>
        <v>0.22727921522870764</v>
      </c>
      <c r="AJ428" s="9">
        <f>'[1]2'!J$20+'[1]2'!J$21*Table6[[#This Row],[Radio_State]]</f>
        <v>2609.3204893095635</v>
      </c>
      <c r="AK428" s="9">
        <f>Table6[[#This Row],[sales]]-Table6[[#This Row],[ Pred_2 ]]</f>
        <v>-504.02969647511736</v>
      </c>
      <c r="AL428">
        <f>ABS(Table6[[#This Row],[ Res_2 ]])/Table6[[#This Row],[sales]]</f>
        <v>0.23941096317460253</v>
      </c>
      <c r="AM428" s="10">
        <f>'[1]3'!J$20+'[1]3'!J$21*Data!O428</f>
        <v>2407.5119159939486</v>
      </c>
      <c r="AN428" s="9">
        <f>Table6[[#This Row],[sales]]-Table6[[#This Row],[Pred_3]]</f>
        <v>-302.22112315950244</v>
      </c>
      <c r="AO428" s="9">
        <f>ABS(Table6[[#This Row],[Res_3]])/Table6[[#This Row],[sales]]</f>
        <v>0.14355314913651845</v>
      </c>
      <c r="AP428" s="9">
        <f>'[1]4'!L$21+'[1]4'!L$27*Table6[[#This Row],[TV_State]]+'[1]4'!L$22*Table6[[#This Row],[NJ_DUM]]+'[1]4'!L$23*Table6[[#This Row],[NY_DUM]]+'[1]4'!L$24*Table6[[#This Row],[PA_DUM]]+'[1]4'!L$25*Table6[[#This Row],[CT_DUM]]+'[1]4'!L$26*Table6[[#This Row],[DL_DUM]]</f>
        <v>304.46191454062102</v>
      </c>
      <c r="AQ428" s="9">
        <f>Table6[[#This Row],[sales]]-Table6[[#This Row],[Pred_4]]</f>
        <v>1800.8288782938253</v>
      </c>
      <c r="AR428">
        <f>ABS(Table6[[#This Row],[Res_4]]/Table6[[#This Row],[sales]])</f>
        <v>0.85538248892889979</v>
      </c>
      <c r="AS428" s="9">
        <f>'[1]5'!L$20+'[1]5'!L$26*Table6[[#This Row],[Radio_State]]+'[1]5'!L$21*Table6[[#This Row],[NJ_DUM]]+'[1]5'!L$22*Table6[[#This Row],[NY_DUM]]+'[1]5'!L$23*Table6[[#This Row],[PA_DUM]]+'[1]5'!L$24*Table6[[#This Row],[CT_DUM]]+'[1]5'!L$25*Table6[[#This Row],[DL_DUM]]</f>
        <v>555.54329622408898</v>
      </c>
      <c r="AT428" s="9">
        <f>Table6[[#This Row],[sales]]-Table6[[#This Row],[Pred_5]]</f>
        <v>1549.7474966103573</v>
      </c>
      <c r="AU428" s="9">
        <f>ABS(Table6[[#This Row],[Red_5]]/Table6[[#This Row],[sales]])</f>
        <v>0.73612039813457963</v>
      </c>
      <c r="AV428" s="9">
        <f>'[1]6'!L$20+'[1]6'!L$26*Table6[[#This Row],[Online]]+'[1]6'!L$21*Table6[[#This Row],[NJ_DUM]]+'[1]6'!L$22*Table6[[#This Row],[NY_DUM]]+'[1]6'!L$23*Table6[[#This Row],[PA_DUM]]+'[1]6'!L$24*Table6[[#This Row],[CT_DUM]]+'[1]6'!L$25*Table6[[#This Row],[DL_DUM]]</f>
        <v>451.1560494941964</v>
      </c>
      <c r="AW428" s="9">
        <f>Table6[[#This Row],[sales]]-Table6[[#This Row],[Pred_6]]</f>
        <v>1654.1347433402498</v>
      </c>
      <c r="AX428" s="9">
        <f>ABS(Table6[[#This Row],[Red_6]]/Table6[[#This Row],[sales]])</f>
        <v>0.78570368947142688</v>
      </c>
      <c r="AY428" s="9">
        <f>'[1]7'!L$21+'[1]7'!L$27*Table6[[#This Row],[LNTV]]+'[1]7'!L$22*Table6[[#This Row],[NJ_DUM]]+'[1]7'!L$23*Table6[[#This Row],[NY_DUM]]+'[1]7'!L$24*Table6[[#This Row],[PA_DUM]]+'[1]7'!L$25*Table6[[#This Row],[CT_DUM]]+'[1]7'!L$26*Table6[[#This Row],[DL_DUM]]</f>
        <v>5.7776534848751462</v>
      </c>
      <c r="AZ428" s="9">
        <f>Table6[[#This Row],[sales]]-Table6[[#This Row],[Pred_7]]</f>
        <v>2099.5131393495708</v>
      </c>
      <c r="BA428" s="9">
        <f>ABS(Table6[[#This Row],[Red_7]]/Table6[[#This Row],[sales]])</f>
        <v>0.99725565061865085</v>
      </c>
      <c r="BB428" s="9">
        <f>'[1]8'!O$22+'[1]8'!O$28*Table6[[#This Row],[LNRADIOLING]]+'[1]8'!O$23*Table6[[#This Row],[DL_DUM]]+'[1]8'!O$24*Table6[[#This Row],[CT_DUM]]+'[1]8'!O$25*Table6[[#This Row],[PA_DUM]]+'[1]8'!O$26*Table6[[#This Row],[NY_DUM]]+'[1]8'!O$27*Table6[[#This Row],[NJ_DUM]]</f>
        <v>8.2751891725642395</v>
      </c>
      <c r="BC428" s="9">
        <f>Table6[[#This Row],[sales]]-Table6[[#This Row],[Pred_8]]</f>
        <v>2097.0156036618819</v>
      </c>
      <c r="BD428" s="9">
        <f>ABS(Table6[[#This Row],[Red_8]]/Table6[[#This Row],[sales]])</f>
        <v>0.99606933673926201</v>
      </c>
      <c r="BE428" s="9">
        <f>'[1]9'!M$19+'[1]9'!M$21*Table6[[#This Row],[LNONLINE]]+'[1]9'!M$20*Table6[[#This Row],[DL_DUM]]+'[1]9'!M$22*Table6[[#This Row],[CT_DUM]]+'[1]9'!M$23*Table6[[#This Row],[PA_DUM]]+'[1]9'!M$24*Table6[[#This Row],[NY_DUM]]+'[1]9'!M$25*Table6[[#This Row],[NJ_DUM]]</f>
        <v>8.0638789921787719</v>
      </c>
      <c r="BF428" s="9">
        <f>Table6[[#This Row],[sales]]-Table6[[#This Row],[Pred_9]]</f>
        <v>2097.2269138422675</v>
      </c>
      <c r="BG428" s="9">
        <f>ABS(Table6[[#This Row],[Red_9]]/Table6[[#This Row],[sales]])</f>
        <v>0.99616970775741542</v>
      </c>
      <c r="BH428" s="9">
        <f>'[1]10'!P$22+'[1]10'!P$30*Table6[[#This Row],[LNTV]]+'[1]10'!P$29*Table6[[#This Row],[LNRADIOLING]]+'[1]10'!P$24*Table6[[#This Row],[LNONLINELING]]+'[1]10'!P$23*Table6[[#This Row],[DL_DUM]]+'[1]10'!P$25*Table6[[#This Row],[CT_DUM]]+'[1]10'!P$26*Table6[[#This Row],[PA_DUM]]+'[1]10'!P$27*Table6[[#This Row],[NY_DUM]]+'[1]10'!P$28*Table6[[#This Row],[NJ_DUM]]</f>
        <v>8.0189018959255289</v>
      </c>
      <c r="BI428" s="9">
        <f>Table6[[#This Row],[sales]]-Table6[[#This Row],[Pred_10]]</f>
        <v>2097.2718909385208</v>
      </c>
      <c r="BJ428" s="45">
        <f>ABS(Table6[[#This Row],[Red_10]]/Table6[[#This Row],[sales]])</f>
        <v>0.99619107159770115</v>
      </c>
      <c r="BK428" s="9">
        <f>'[1]11'!P$32+'[1]11'!P$40*Table6[[#This Row],[LNONLINELING]]+'[1]11'!P$39*Table6[[#This Row],[LNRADIOLING]]+'[1]11'!P$38*Table6[[#This Row],[LNTVLING]]+'[1]11'!P$33*Table6[[#This Row],[DL_DUM]]+'[1]11'!P$34*Table6[[#This Row],[CT_DUM]]+'[1]11'!P$35*Table6[[#This Row],[PA_DUM]]+'[1]11'!P$36*Table6[[#This Row],[NY_DUM]]+'[1]11'!P$37*Table6[[#This Row],[NJ_DUM]]</f>
        <v>8.0421503756449564</v>
      </c>
      <c r="BL428" s="9">
        <f>Table6[[#This Row],[sales]]-Table6[[#This Row],[ Pred_11]]</f>
        <v>2097.248642458801</v>
      </c>
      <c r="BM428" s="47">
        <f>ABS(Table6[[#This Row],[ Red_11]]/Table6[[#This Row],[sales]])</f>
        <v>0.99618002871478972</v>
      </c>
      <c r="BN428" s="9">
        <f>'[1]12'!K$22+'[1]12'!K$28*Table6[[#This Row],[COMBINE LN LING]]+'[1]12'!K$23*Table6[[#This Row],[DL_DUM]]+'[1]12'!K$24*Table6[[#This Row],[CT_DUM]]+'[1]12'!K$25*Table6[[#This Row],[PA_DUM]]+'[1]12'!K$26*Table6[[#This Row],[NY_DUM]]+'[1]12'!K$27*Table6[[#This Row],[NJ_DUM]]</f>
        <v>8.1705750845408058</v>
      </c>
      <c r="BO428" s="9">
        <f>Table6[[#This Row],[sales]]-Table6[[#This Row],[ Pred_12]]</f>
        <v>2097.1202177499054</v>
      </c>
      <c r="BP428" s="47">
        <f>ABS(Table6[[#This Row],[ Red_12]]/Table6[[#This Row],[sales]])</f>
        <v>0.9961190277787989</v>
      </c>
      <c r="BQ428">
        <f>LN(G428+'2019 Totals and Calculations'!C$18)</f>
        <v>7.3623909688393336</v>
      </c>
      <c r="BR428">
        <f>LN(Table6[[#This Row],[PROF RADIO]]+'2019 Totals and Calculations'!D$18)</f>
        <v>5.6790207059157742</v>
      </c>
      <c r="BS428">
        <f>LN(Table6[[#This Row],[ONLINE LINGERING]]+'2019 Totals and Calculations'!E$18)</f>
        <v>5.0012151665135232</v>
      </c>
      <c r="BT428">
        <f>MONTH(Table6[[#This Row],[Date]])</f>
        <v>2</v>
      </c>
      <c r="BU428">
        <f t="shared" si="175"/>
        <v>0</v>
      </c>
      <c r="BV428">
        <f t="shared" si="176"/>
        <v>1</v>
      </c>
      <c r="BW428">
        <f t="shared" si="177"/>
        <v>0</v>
      </c>
      <c r="BX428">
        <f t="shared" si="178"/>
        <v>0</v>
      </c>
      <c r="BY428">
        <f t="shared" si="179"/>
        <v>0</v>
      </c>
      <c r="BZ428">
        <f t="shared" si="180"/>
        <v>0</v>
      </c>
      <c r="CA428">
        <f t="shared" si="181"/>
        <v>0</v>
      </c>
      <c r="CB428">
        <f t="shared" si="182"/>
        <v>0</v>
      </c>
      <c r="CC428">
        <f t="shared" si="183"/>
        <v>0</v>
      </c>
      <c r="CD428">
        <f t="shared" si="184"/>
        <v>0</v>
      </c>
      <c r="CE428">
        <f t="shared" si="185"/>
        <v>0</v>
      </c>
      <c r="CF428">
        <f t="shared" si="186"/>
        <v>0</v>
      </c>
      <c r="CG428">
        <f t="shared" si="187"/>
        <v>113</v>
      </c>
      <c r="CH42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2513.2165073483015</v>
      </c>
      <c r="CI428" s="79">
        <f>Table6[[#This Row],[sales]]-CH428</f>
        <v>-407.92571451385538</v>
      </c>
      <c r="CJ428">
        <f>ABS(Table6[[#This Row],[sales]]-CH428)/Table6[[#This Row],[sales]]</f>
        <v>0.19376217095627296</v>
      </c>
      <c r="CK42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2544.0902352695043</v>
      </c>
      <c r="CL428" s="79">
        <f>Table6[[#This Row],[sales]]-CK428</f>
        <v>-438.79944243505815</v>
      </c>
      <c r="CM428">
        <f>ABS(Table6[[#This Row],[sales]]-CK428)/Table6[[#This Row],[sales]]</f>
        <v>0.20842699921956295</v>
      </c>
      <c r="CN42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2257.8946595681341</v>
      </c>
      <c r="CO428" s="79">
        <f>Table6[[#This Row],[sales]]-CN428</f>
        <v>-152.60386673368794</v>
      </c>
      <c r="CP428">
        <f>ABS(Table6[[#This Row],[sales]]-CN428)/Table6[[#This Row],[sales]]</f>
        <v>7.2485885205544734E-2</v>
      </c>
      <c r="CQ42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2295.1889334524703</v>
      </c>
      <c r="CR428" s="79">
        <f>Table6[[#This Row],[sales]]-CQ428</f>
        <v>-189.89814061802417</v>
      </c>
      <c r="CS428">
        <f>ABS(Table6[[#This Row],[sales]]-CQ428)/Table6[[#This Row],[sales]]</f>
        <v>9.0200432768888852E-2</v>
      </c>
    </row>
    <row r="429" spans="1:97" x14ac:dyDescent="0.2">
      <c r="A429">
        <v>428</v>
      </c>
      <c r="B429" t="s">
        <v>480</v>
      </c>
      <c r="C429" s="5">
        <v>43527</v>
      </c>
      <c r="D429" s="6">
        <v>226.55632445015397</v>
      </c>
      <c r="E429" s="8">
        <f>YEAR(Table6[[#This Row],[Date]])</f>
        <v>2019</v>
      </c>
      <c r="F429" s="6">
        <f>Table6[[#This Row],[TV_State]]+Table6[[#This Row],[Radio_State]]+Table6[[#This Row],[Online]]</f>
        <v>483.44349158697463</v>
      </c>
      <c r="G429" s="6">
        <f t="shared" si="162"/>
        <v>918.01592772180777</v>
      </c>
      <c r="H429" s="6">
        <f>LN(Table6[[#This Row],[PROF TV LING]])</f>
        <v>6.8222147409294589</v>
      </c>
      <c r="I429" s="6">
        <f t="shared" si="163"/>
        <v>5.422993587078178</v>
      </c>
      <c r="J429" s="6">
        <v>205.91749111761024</v>
      </c>
      <c r="K429" s="6">
        <f t="shared" si="168"/>
        <v>217.91190577623161</v>
      </c>
      <c r="L429" s="6">
        <f>0.5*J428+0.5*Table6[[#This Row],[Radio_State]]</f>
        <v>204.89809759722601</v>
      </c>
      <c r="M429" s="6">
        <f>LN(Table6[[#This Row],[RADIO LINGERING ]])</f>
        <v>5.3225127706591753</v>
      </c>
      <c r="N429" s="6">
        <f t="shared" si="164"/>
        <v>5.3274755600013046</v>
      </c>
      <c r="O429" s="6">
        <v>50.969676019210453</v>
      </c>
      <c r="P429" s="6">
        <f t="shared" si="165"/>
        <v>67.318160397652036</v>
      </c>
      <c r="Q429" s="6">
        <f>0.3*O428+0.7*Table6[[#This Row],[Online]]</f>
        <v>67.18723811680843</v>
      </c>
      <c r="R429" s="6">
        <f>LN(Table6[[#This Row],[ONLINE LINGERING]])</f>
        <v>4.2074833205180457</v>
      </c>
      <c r="S429" s="6">
        <f t="shared" si="166"/>
        <v>3.931230868028246</v>
      </c>
      <c r="T429" s="6">
        <v>2290.4085921142287</v>
      </c>
      <c r="U429" s="6">
        <f t="shared" si="167"/>
        <v>7.7364855051365566</v>
      </c>
      <c r="V429" s="8">
        <f>YEAR(Table6[[#This Row],[Date]])</f>
        <v>2019</v>
      </c>
      <c r="W429" s="8">
        <f>WEEKNUM(Table6[[#This Row],[Date]])</f>
        <v>10</v>
      </c>
      <c r="X429" t="s">
        <v>594</v>
      </c>
      <c r="Y429" s="9">
        <f>Table6[[#This Row],[LNTVLING]]+Table6[[#This Row],[LNRADIOLING]]+Table6[[#This Row],[LNONLINELING]]</f>
        <v>16.352210832106678</v>
      </c>
      <c r="Z429">
        <f t="shared" si="188"/>
        <v>1</v>
      </c>
      <c r="AA429">
        <f t="shared" si="169"/>
        <v>0</v>
      </c>
      <c r="AB429">
        <f t="shared" si="170"/>
        <v>0</v>
      </c>
      <c r="AC429">
        <f t="shared" si="171"/>
        <v>1</v>
      </c>
      <c r="AD429">
        <f t="shared" si="172"/>
        <v>0</v>
      </c>
      <c r="AE429">
        <f t="shared" si="173"/>
        <v>0</v>
      </c>
      <c r="AF429">
        <f t="shared" si="174"/>
        <v>0</v>
      </c>
      <c r="AG429" s="9">
        <f>'[1]1'!J$20+'[1]1'!J$21*Table6[[#This Row],[TV_State]]</f>
        <v>1552.534601572188</v>
      </c>
      <c r="AH429" s="9">
        <f>Table6[[#This Row],[sales]]-Table6[[#This Row],[Pred_1]]</f>
        <v>737.8739905420407</v>
      </c>
      <c r="AI429">
        <f>ABS(Table6[[#This Row],[Res_1]])/Table6[[#This Row],[sales]]</f>
        <v>0.32215823547052125</v>
      </c>
      <c r="AJ429" s="9">
        <f>'[1]2'!J$20+'[1]2'!J$21*Table6[[#This Row],[Radio_State]]</f>
        <v>2618.2708761626841</v>
      </c>
      <c r="AK429" s="9">
        <f>Table6[[#This Row],[sales]]-Table6[[#This Row],[ Pred_2 ]]</f>
        <v>-327.86228404845542</v>
      </c>
      <c r="AL429">
        <f>ABS(Table6[[#This Row],[ Res_2 ]])/Table6[[#This Row],[sales]]</f>
        <v>0.14314576236627394</v>
      </c>
      <c r="AM429" s="10">
        <f>'[1]3'!J$20+'[1]3'!J$21*Data!O429</f>
        <v>2095.1983683368708</v>
      </c>
      <c r="AN429" s="9">
        <f>Table6[[#This Row],[sales]]-Table6[[#This Row],[Pred_3]]</f>
        <v>195.2102237773579</v>
      </c>
      <c r="AO429" s="9">
        <f>ABS(Table6[[#This Row],[Res_3]])/Table6[[#This Row],[sales]]</f>
        <v>8.5229432184920059E-2</v>
      </c>
      <c r="AP429" s="9">
        <f>'[1]4'!L$21+'[1]4'!L$27*Table6[[#This Row],[TV_State]]+'[1]4'!L$22*Table6[[#This Row],[NJ_DUM]]+'[1]4'!L$23*Table6[[#This Row],[NY_DUM]]+'[1]4'!L$24*Table6[[#This Row],[PA_DUM]]+'[1]4'!L$25*Table6[[#This Row],[CT_DUM]]+'[1]4'!L$26*Table6[[#This Row],[DL_DUM]]</f>
        <v>287.80393449192155</v>
      </c>
      <c r="AQ429" s="9">
        <f>Table6[[#This Row],[sales]]-Table6[[#This Row],[Pred_4]]</f>
        <v>2002.6046576223071</v>
      </c>
      <c r="AR429">
        <f>ABS(Table6[[#This Row],[Res_4]]/Table6[[#This Row],[sales]])</f>
        <v>0.87434384612299421</v>
      </c>
      <c r="AS429" s="9">
        <f>'[1]5'!L$20+'[1]5'!L$26*Table6[[#This Row],[Radio_State]]+'[1]5'!L$21*Table6[[#This Row],[NJ_DUM]]+'[1]5'!L$22*Table6[[#This Row],[NY_DUM]]+'[1]5'!L$23*Table6[[#This Row],[PA_DUM]]+'[1]5'!L$24*Table6[[#This Row],[CT_DUM]]+'[1]5'!L$25*Table6[[#This Row],[DL_DUM]]</f>
        <v>559.13481390305935</v>
      </c>
      <c r="AT429" s="9">
        <f>Table6[[#This Row],[sales]]-Table6[[#This Row],[Pred_5]]</f>
        <v>1731.2737782111694</v>
      </c>
      <c r="AU429" s="9">
        <f>ABS(Table6[[#This Row],[Red_5]]/Table6[[#This Row],[sales]])</f>
        <v>0.75587988281735641</v>
      </c>
      <c r="AV429" s="9">
        <f>'[1]6'!L$20+'[1]6'!L$26*Table6[[#This Row],[Online]]+'[1]6'!L$21*Table6[[#This Row],[NJ_DUM]]+'[1]6'!L$22*Table6[[#This Row],[NY_DUM]]+'[1]6'!L$23*Table6[[#This Row],[PA_DUM]]+'[1]6'!L$24*Table6[[#This Row],[CT_DUM]]+'[1]6'!L$25*Table6[[#This Row],[DL_DUM]]</f>
        <v>215.8793576092005</v>
      </c>
      <c r="AW429" s="9">
        <f>Table6[[#This Row],[sales]]-Table6[[#This Row],[Pred_6]]</f>
        <v>2074.5292345050284</v>
      </c>
      <c r="AX429" s="9">
        <f>ABS(Table6[[#This Row],[Red_6]]/Table6[[#This Row],[sales]])</f>
        <v>0.90574635532172598</v>
      </c>
      <c r="AY429" s="9">
        <f>'[1]7'!L$21+'[1]7'!L$27*Table6[[#This Row],[LNTV]]+'[1]7'!L$22*Table6[[#This Row],[NJ_DUM]]+'[1]7'!L$23*Table6[[#This Row],[NY_DUM]]+'[1]7'!L$24*Table6[[#This Row],[PA_DUM]]+'[1]7'!L$25*Table6[[#This Row],[CT_DUM]]+'[1]7'!L$26*Table6[[#This Row],[DL_DUM]]</f>
        <v>5.7458115415717561</v>
      </c>
      <c r="AZ429" s="9">
        <f>Table6[[#This Row],[sales]]-Table6[[#This Row],[Pred_7]]</f>
        <v>2284.6627805726571</v>
      </c>
      <c r="BA429" s="9">
        <f>ABS(Table6[[#This Row],[Red_7]]/Table6[[#This Row],[sales]])</f>
        <v>0.99749135959350044</v>
      </c>
      <c r="BB429" s="9">
        <f>'[1]8'!O$22+'[1]8'!O$28*Table6[[#This Row],[LNRADIOLING]]+'[1]8'!O$23*Table6[[#This Row],[DL_DUM]]+'[1]8'!O$24*Table6[[#This Row],[CT_DUM]]+'[1]8'!O$25*Table6[[#This Row],[PA_DUM]]+'[1]8'!O$26*Table6[[#This Row],[NY_DUM]]+'[1]8'!O$27*Table6[[#This Row],[NJ_DUM]]</f>
        <v>8.2758990385680171</v>
      </c>
      <c r="BC429" s="9">
        <f>Table6[[#This Row],[sales]]-Table6[[#This Row],[Pred_8]]</f>
        <v>2282.1326930756604</v>
      </c>
      <c r="BD429" s="9">
        <f>ABS(Table6[[#This Row],[Red_8]]/Table6[[#This Row],[sales]])</f>
        <v>0.99638671498742115</v>
      </c>
      <c r="BE429" s="9">
        <f>'[1]9'!M$19+'[1]9'!M$21*Table6[[#This Row],[LNONLINE]]+'[1]9'!M$20*Table6[[#This Row],[DL_DUM]]+'[1]9'!M$22*Table6[[#This Row],[CT_DUM]]+'[1]9'!M$23*Table6[[#This Row],[PA_DUM]]+'[1]9'!M$24*Table6[[#This Row],[NY_DUM]]+'[1]9'!M$25*Table6[[#This Row],[NJ_DUM]]</f>
        <v>7.8349651578880053</v>
      </c>
      <c r="BF429" s="9">
        <f>Table6[[#This Row],[sales]]-Table6[[#This Row],[Pred_9]]</f>
        <v>2282.5736269563408</v>
      </c>
      <c r="BG429" s="9">
        <f>ABS(Table6[[#This Row],[Red_9]]/Table6[[#This Row],[sales]])</f>
        <v>0.99657922818449807</v>
      </c>
      <c r="BH429" s="9">
        <f>'[1]10'!P$22+'[1]10'!P$30*Table6[[#This Row],[LNTV]]+'[1]10'!P$29*Table6[[#This Row],[LNRADIOLING]]+'[1]10'!P$24*Table6[[#This Row],[LNONLINELING]]+'[1]10'!P$23*Table6[[#This Row],[DL_DUM]]+'[1]10'!P$25*Table6[[#This Row],[CT_DUM]]+'[1]10'!P$26*Table6[[#This Row],[PA_DUM]]+'[1]10'!P$27*Table6[[#This Row],[NY_DUM]]+'[1]10'!P$28*Table6[[#This Row],[NJ_DUM]]</f>
        <v>7.8357745417881475</v>
      </c>
      <c r="BI429" s="9">
        <f>Table6[[#This Row],[sales]]-Table6[[#This Row],[Pred_10]]</f>
        <v>2282.5728175724407</v>
      </c>
      <c r="BJ429" s="45">
        <f>ABS(Table6[[#This Row],[Red_10]]/Table6[[#This Row],[sales]])</f>
        <v>0.99657887480479856</v>
      </c>
      <c r="BK429" s="9">
        <f>'[1]11'!P$32+'[1]11'!P$40*Table6[[#This Row],[LNONLINELING]]+'[1]11'!P$39*Table6[[#This Row],[LNRADIOLING]]+'[1]11'!P$38*Table6[[#This Row],[LNTVLING]]+'[1]11'!P$33*Table6[[#This Row],[DL_DUM]]+'[1]11'!P$34*Table6[[#This Row],[CT_DUM]]+'[1]11'!P$35*Table6[[#This Row],[PA_DUM]]+'[1]11'!P$36*Table6[[#This Row],[NY_DUM]]+'[1]11'!P$37*Table6[[#This Row],[NJ_DUM]]</f>
        <v>7.89295555438507</v>
      </c>
      <c r="BL429" s="9">
        <f>Table6[[#This Row],[sales]]-Table6[[#This Row],[ Pred_11]]</f>
        <v>2282.5156365598436</v>
      </c>
      <c r="BM429" s="47">
        <f>ABS(Table6[[#This Row],[ Red_11]]/Table6[[#This Row],[sales]])</f>
        <v>0.99655390938474464</v>
      </c>
      <c r="BN429" s="9">
        <f>'[1]12'!K$22+'[1]12'!K$28*Table6[[#This Row],[COMBINE LN LING]]+'[1]12'!K$23*Table6[[#This Row],[DL_DUM]]+'[1]12'!K$24*Table6[[#This Row],[CT_DUM]]+'[1]12'!K$25*Table6[[#This Row],[PA_DUM]]+'[1]12'!K$26*Table6[[#This Row],[NY_DUM]]+'[1]12'!K$27*Table6[[#This Row],[NJ_DUM]]</f>
        <v>8.1019035786185913</v>
      </c>
      <c r="BO429" s="9">
        <f>Table6[[#This Row],[sales]]-Table6[[#This Row],[ Pred_12]]</f>
        <v>2282.3066885356102</v>
      </c>
      <c r="BP429" s="47">
        <f>ABS(Table6[[#This Row],[ Red_12]]/Table6[[#This Row],[sales]])</f>
        <v>0.99646268198324395</v>
      </c>
      <c r="BQ429">
        <f>LN(G429+'2019 Totals and Calculations'!C$18)</f>
        <v>7.1540366283058558</v>
      </c>
      <c r="BR429">
        <f>LN(Table6[[#This Row],[PROF RADIO]]+'2019 Totals and Calculations'!D$18)</f>
        <v>5.6371734454371207</v>
      </c>
      <c r="BS429">
        <f>LN(Table6[[#This Row],[ONLINE LINGERING]]+'2019 Totals and Calculations'!E$18)</f>
        <v>4.7101120337720452</v>
      </c>
      <c r="BT429">
        <f>MONTH(Table6[[#This Row],[Date]])</f>
        <v>3</v>
      </c>
      <c r="BU429">
        <f t="shared" si="175"/>
        <v>0</v>
      </c>
      <c r="BV429">
        <f t="shared" si="176"/>
        <v>0</v>
      </c>
      <c r="BW429">
        <f t="shared" si="177"/>
        <v>1</v>
      </c>
      <c r="BX429">
        <f t="shared" si="178"/>
        <v>0</v>
      </c>
      <c r="BY429">
        <f t="shared" si="179"/>
        <v>0</v>
      </c>
      <c r="BZ429">
        <f t="shared" si="180"/>
        <v>0</v>
      </c>
      <c r="CA429">
        <f t="shared" si="181"/>
        <v>0</v>
      </c>
      <c r="CB429">
        <f t="shared" si="182"/>
        <v>0</v>
      </c>
      <c r="CC429">
        <f t="shared" si="183"/>
        <v>0</v>
      </c>
      <c r="CD429">
        <f t="shared" si="184"/>
        <v>0</v>
      </c>
      <c r="CE429">
        <f t="shared" si="185"/>
        <v>0</v>
      </c>
      <c r="CF429">
        <f t="shared" si="186"/>
        <v>0</v>
      </c>
      <c r="CG429">
        <f t="shared" si="187"/>
        <v>114</v>
      </c>
      <c r="CH42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2368.3162624085253</v>
      </c>
      <c r="CI429" s="79">
        <f>Table6[[#This Row],[sales]]-CH429</f>
        <v>-77.907670294296622</v>
      </c>
      <c r="CJ429">
        <f>ABS(Table6[[#This Row],[sales]]-CH429)/Table6[[#This Row],[sales]]</f>
        <v>3.4014747657919703E-2</v>
      </c>
      <c r="CK42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2517.3720369937478</v>
      </c>
      <c r="CL429" s="79">
        <f>Table6[[#This Row],[sales]]-CK429</f>
        <v>-226.9634448795191</v>
      </c>
      <c r="CM429">
        <f>ABS(Table6[[#This Row],[sales]]-CK429)/Table6[[#This Row],[sales]]</f>
        <v>9.9092994001569762E-2</v>
      </c>
      <c r="CN42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2057.9610115608384</v>
      </c>
      <c r="CO429" s="79">
        <f>Table6[[#This Row],[sales]]-CN429</f>
        <v>232.44758055339025</v>
      </c>
      <c r="CP429">
        <f>ABS(Table6[[#This Row],[sales]]-CN429)/Table6[[#This Row],[sales]]</f>
        <v>0.10148738585495032</v>
      </c>
      <c r="CQ42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2071.2888732216311</v>
      </c>
      <c r="CR429" s="79">
        <f>Table6[[#This Row],[sales]]-CQ429</f>
        <v>219.11971889259758</v>
      </c>
      <c r="CS429">
        <f>ABS(Table6[[#This Row],[sales]]-CQ429)/Table6[[#This Row],[sales]]</f>
        <v>9.5668397179008449E-2</v>
      </c>
    </row>
    <row r="430" spans="1:97" x14ac:dyDescent="0.2">
      <c r="A430">
        <v>429</v>
      </c>
      <c r="B430" t="s">
        <v>480</v>
      </c>
      <c r="C430" s="5">
        <v>43534</v>
      </c>
      <c r="D430" s="6">
        <v>169.91724333761545</v>
      </c>
      <c r="E430" s="8">
        <f>YEAR(Table6[[#This Row],[Date]])</f>
        <v>2019</v>
      </c>
      <c r="F430" s="6">
        <f>Table6[[#This Row],[TV_State]]+Table6[[#This Row],[Radio_State]]+Table6[[#This Row],[Online]]</f>
        <v>429.37328214580435</v>
      </c>
      <c r="G430" s="6">
        <f t="shared" si="162"/>
        <v>693.58632240655004</v>
      </c>
      <c r="H430" s="6">
        <f>LN(Table6[[#This Row],[PROF TV LING]])</f>
        <v>6.541875705558156</v>
      </c>
      <c r="I430" s="6">
        <f t="shared" si="163"/>
        <v>5.1353115146263972</v>
      </c>
      <c r="J430" s="6">
        <v>207.9766660287863</v>
      </c>
      <c r="K430" s="6">
        <f t="shared" si="168"/>
        <v>212.94428590250897</v>
      </c>
      <c r="L430" s="6">
        <f>0.5*J429+0.5*Table6[[#This Row],[Radio_State]]</f>
        <v>206.94707857319827</v>
      </c>
      <c r="M430" s="6">
        <f>LN(Table6[[#This Row],[RADIO LINGERING ]])</f>
        <v>5.332463101512344</v>
      </c>
      <c r="N430" s="6">
        <f t="shared" si="164"/>
        <v>5.3374258908544725</v>
      </c>
      <c r="O430" s="6">
        <v>51.479372779402567</v>
      </c>
      <c r="P430" s="6">
        <f t="shared" si="165"/>
        <v>56.231009064877398</v>
      </c>
      <c r="Q430" s="6">
        <f>0.3*O429+0.7*Table6[[#This Row],[Online]]</f>
        <v>51.326463751344932</v>
      </c>
      <c r="R430" s="6">
        <f>LN(Table6[[#This Row],[ONLINE LINGERING]])</f>
        <v>3.9382064817646714</v>
      </c>
      <c r="S430" s="6">
        <f t="shared" si="166"/>
        <v>3.9411811988814143</v>
      </c>
      <c r="T430" s="6">
        <v>2160.4925449444304</v>
      </c>
      <c r="U430" s="6">
        <f t="shared" si="167"/>
        <v>7.6780915047501725</v>
      </c>
      <c r="V430" s="8">
        <f>YEAR(Table6[[#This Row],[Date]])</f>
        <v>2019</v>
      </c>
      <c r="W430" s="8">
        <f>WEEKNUM(Table6[[#This Row],[Date]])</f>
        <v>11</v>
      </c>
      <c r="X430" t="s">
        <v>595</v>
      </c>
      <c r="Y430" s="9">
        <f>Table6[[#This Row],[LNTVLING]]+Table6[[#This Row],[LNRADIOLING]]+Table6[[#This Row],[LNONLINELING]]</f>
        <v>15.812545288835173</v>
      </c>
      <c r="Z430">
        <f t="shared" si="188"/>
        <v>1</v>
      </c>
      <c r="AA430">
        <f t="shared" si="169"/>
        <v>0</v>
      </c>
      <c r="AB430">
        <f t="shared" si="170"/>
        <v>0</v>
      </c>
      <c r="AC430">
        <f t="shared" si="171"/>
        <v>1</v>
      </c>
      <c r="AD430">
        <f t="shared" si="172"/>
        <v>0</v>
      </c>
      <c r="AE430">
        <f t="shared" si="173"/>
        <v>0</v>
      </c>
      <c r="AF430">
        <f t="shared" si="174"/>
        <v>0</v>
      </c>
      <c r="AG430" s="9">
        <f>'[1]1'!J$20+'[1]1'!J$21*Table6[[#This Row],[TV_State]]</f>
        <v>1496.8340875432218</v>
      </c>
      <c r="AH430" s="9">
        <f>Table6[[#This Row],[sales]]-Table6[[#This Row],[Pred_1]]</f>
        <v>663.65845740120858</v>
      </c>
      <c r="AI430">
        <f>ABS(Table6[[#This Row],[Res_1]])/Table6[[#This Row],[sales]]</f>
        <v>0.30717923973131711</v>
      </c>
      <c r="AJ430" s="9">
        <f>'[1]2'!J$20+'[1]2'!J$21*Table6[[#This Row],[Radio_State]]</f>
        <v>2627.3107668843359</v>
      </c>
      <c r="AK430" s="9">
        <f>Table6[[#This Row],[sales]]-Table6[[#This Row],[ Pred_2 ]]</f>
        <v>-466.81822193990547</v>
      </c>
      <c r="AL430">
        <f>ABS(Table6[[#This Row],[ Res_2 ]])/Table6[[#This Row],[sales]]</f>
        <v>0.21607027667476281</v>
      </c>
      <c r="AM430" s="10">
        <f>'[1]3'!J$20+'[1]3'!J$21*Data!O430</f>
        <v>2098.1430502029907</v>
      </c>
      <c r="AN430" s="9">
        <f>Table6[[#This Row],[sales]]-Table6[[#This Row],[Pred_3]]</f>
        <v>62.349494741439685</v>
      </c>
      <c r="AO430" s="9">
        <f>ABS(Table6[[#This Row],[Res_3]])/Table6[[#This Row],[sales]]</f>
        <v>2.8858926121887341E-2</v>
      </c>
      <c r="AP430" s="9">
        <f>'[1]4'!L$21+'[1]4'!L$27*Table6[[#This Row],[TV_State]]+'[1]4'!L$22*Table6[[#This Row],[NJ_DUM]]+'[1]4'!L$23*Table6[[#This Row],[NY_DUM]]+'[1]4'!L$24*Table6[[#This Row],[PA_DUM]]+'[1]4'!L$25*Table6[[#This Row],[CT_DUM]]+'[1]4'!L$26*Table6[[#This Row],[DL_DUM]]</f>
        <v>275.31044945539696</v>
      </c>
      <c r="AQ430" s="9">
        <f>Table6[[#This Row],[sales]]-Table6[[#This Row],[Pred_4]]</f>
        <v>1885.1820954890334</v>
      </c>
      <c r="AR430">
        <f>ABS(Table6[[#This Row],[Res_4]]/Table6[[#This Row],[sales]])</f>
        <v>0.87257051633914418</v>
      </c>
      <c r="AS430" s="9">
        <f>'[1]5'!L$20+'[1]5'!L$26*Table6[[#This Row],[Radio_State]]+'[1]5'!L$21*Table6[[#This Row],[NJ_DUM]]+'[1]5'!L$22*Table6[[#This Row],[NY_DUM]]+'[1]5'!L$23*Table6[[#This Row],[PA_DUM]]+'[1]5'!L$24*Table6[[#This Row],[CT_DUM]]+'[1]5'!L$25*Table6[[#This Row],[DL_DUM]]</f>
        <v>562.7622467588194</v>
      </c>
      <c r="AT430" s="9">
        <f>Table6[[#This Row],[sales]]-Table6[[#This Row],[Pred_5]]</f>
        <v>1597.730298185611</v>
      </c>
      <c r="AU430" s="9">
        <f>ABS(Table6[[#This Row],[Red_5]]/Table6[[#This Row],[sales]])</f>
        <v>0.7395213197677134</v>
      </c>
      <c r="AV430" s="9">
        <f>'[1]6'!L$20+'[1]6'!L$26*Table6[[#This Row],[Online]]+'[1]6'!L$21*Table6[[#This Row],[NJ_DUM]]+'[1]6'!L$22*Table6[[#This Row],[NY_DUM]]+'[1]6'!L$23*Table6[[#This Row],[PA_DUM]]+'[1]6'!L$24*Table6[[#This Row],[CT_DUM]]+'[1]6'!L$25*Table6[[#This Row],[DL_DUM]]</f>
        <v>218.09768919715717</v>
      </c>
      <c r="AW430" s="9">
        <f>Table6[[#This Row],[sales]]-Table6[[#This Row],[Pred_6]]</f>
        <v>1942.3948557472731</v>
      </c>
      <c r="AX430" s="9">
        <f>ABS(Table6[[#This Row],[Red_6]]/Table6[[#This Row],[sales]])</f>
        <v>0.89905186680347149</v>
      </c>
      <c r="AY430" s="9">
        <f>'[1]7'!L$21+'[1]7'!L$27*Table6[[#This Row],[LNTV]]+'[1]7'!L$22*Table6[[#This Row],[NJ_DUM]]+'[1]7'!L$23*Table6[[#This Row],[NY_DUM]]+'[1]7'!L$24*Table6[[#This Row],[PA_DUM]]+'[1]7'!L$25*Table6[[#This Row],[CT_DUM]]+'[1]7'!L$26*Table6[[#This Row],[DL_DUM]]</f>
        <v>5.7139695982683669</v>
      </c>
      <c r="AZ430" s="9">
        <f>Table6[[#This Row],[sales]]-Table6[[#This Row],[Pred_7]]</f>
        <v>2154.7785753461621</v>
      </c>
      <c r="BA430" s="9">
        <f>ABS(Table6[[#This Row],[Red_7]]/Table6[[#This Row],[sales]])</f>
        <v>0.99735524678775722</v>
      </c>
      <c r="BB430" s="9">
        <f>'[1]8'!O$22+'[1]8'!O$28*Table6[[#This Row],[LNRADIOLING]]+'[1]8'!O$23*Table6[[#This Row],[DL_DUM]]+'[1]8'!O$24*Table6[[#This Row],[CT_DUM]]+'[1]8'!O$25*Table6[[#This Row],[PA_DUM]]+'[1]8'!O$26*Table6[[#This Row],[NY_DUM]]+'[1]8'!O$27*Table6[[#This Row],[NJ_DUM]]</f>
        <v>8.276608904571793</v>
      </c>
      <c r="BC430" s="9">
        <f>Table6[[#This Row],[sales]]-Table6[[#This Row],[Pred_8]]</f>
        <v>2152.2159360398587</v>
      </c>
      <c r="BD430" s="9">
        <f>ABS(Table6[[#This Row],[Red_8]]/Table6[[#This Row],[sales]])</f>
        <v>0.99616911017631649</v>
      </c>
      <c r="BE430" s="9">
        <f>'[1]9'!M$19+'[1]9'!M$21*Table6[[#This Row],[LNONLINE]]+'[1]9'!M$20*Table6[[#This Row],[DL_DUM]]+'[1]9'!M$22*Table6[[#This Row],[CT_DUM]]+'[1]9'!M$23*Table6[[#This Row],[PA_DUM]]+'[1]9'!M$24*Table6[[#This Row],[NY_DUM]]+'[1]9'!M$25*Table6[[#This Row],[NJ_DUM]]</f>
        <v>7.8381156062193371</v>
      </c>
      <c r="BF430" s="9">
        <f>Table6[[#This Row],[sales]]-Table6[[#This Row],[Pred_9]]</f>
        <v>2152.6544293382112</v>
      </c>
      <c r="BG430" s="9">
        <f>ABS(Table6[[#This Row],[Red_9]]/Table6[[#This Row],[sales]])</f>
        <v>0.99637207005200712</v>
      </c>
      <c r="BH430" s="9">
        <f>'[1]10'!P$22+'[1]10'!P$30*Table6[[#This Row],[LNTV]]+'[1]10'!P$29*Table6[[#This Row],[LNRADIOLING]]+'[1]10'!P$24*Table6[[#This Row],[LNONLINELING]]+'[1]10'!P$23*Table6[[#This Row],[DL_DUM]]+'[1]10'!P$25*Table6[[#This Row],[CT_DUM]]+'[1]10'!P$26*Table6[[#This Row],[PA_DUM]]+'[1]10'!P$27*Table6[[#This Row],[NY_DUM]]+'[1]10'!P$28*Table6[[#This Row],[NJ_DUM]]</f>
        <v>7.7204030120728708</v>
      </c>
      <c r="BI430" s="9">
        <f>Table6[[#This Row],[sales]]-Table6[[#This Row],[Pred_10]]</f>
        <v>2152.7721419323575</v>
      </c>
      <c r="BJ430" s="45">
        <f>ABS(Table6[[#This Row],[Red_10]]/Table6[[#This Row],[sales]])</f>
        <v>0.99642655419934745</v>
      </c>
      <c r="BK430" s="9">
        <f>'[1]11'!P$32+'[1]11'!P$40*Table6[[#This Row],[LNONLINELING]]+'[1]11'!P$39*Table6[[#This Row],[LNRADIOLING]]+'[1]11'!P$38*Table6[[#This Row],[LNTVLING]]+'[1]11'!P$33*Table6[[#This Row],[DL_DUM]]+'[1]11'!P$34*Table6[[#This Row],[CT_DUM]]+'[1]11'!P$35*Table6[[#This Row],[PA_DUM]]+'[1]11'!P$36*Table6[[#This Row],[NY_DUM]]+'[1]11'!P$37*Table6[[#This Row],[NJ_DUM]]</f>
        <v>7.8204634855076378</v>
      </c>
      <c r="BL430" s="9">
        <f>Table6[[#This Row],[sales]]-Table6[[#This Row],[ Pred_11]]</f>
        <v>2152.6720814589225</v>
      </c>
      <c r="BM430" s="47">
        <f>ABS(Table6[[#This Row],[ Red_11]]/Table6[[#This Row],[sales]])</f>
        <v>0.99638024046701401</v>
      </c>
      <c r="BN430" s="9">
        <f>'[1]12'!K$22+'[1]12'!K$28*Table6[[#This Row],[COMBINE LN LING]]+'[1]12'!K$23*Table6[[#This Row],[DL_DUM]]+'[1]12'!K$24*Table6[[#This Row],[CT_DUM]]+'[1]12'!K$25*Table6[[#This Row],[PA_DUM]]+'[1]12'!K$26*Table6[[#This Row],[NY_DUM]]+'[1]12'!K$27*Table6[[#This Row],[NJ_DUM]]</f>
        <v>8.049968392524308</v>
      </c>
      <c r="BO430" s="9">
        <f>Table6[[#This Row],[sales]]-Table6[[#This Row],[ Pred_12]]</f>
        <v>2152.4425765519059</v>
      </c>
      <c r="BP430" s="47">
        <f>ABS(Table6[[#This Row],[ Red_12]]/Table6[[#This Row],[sales]])</f>
        <v>0.99627401241843605</v>
      </c>
      <c r="BQ430">
        <f>LN(G430+'2019 Totals and Calculations'!C$18)</f>
        <v>6.961134740368955</v>
      </c>
      <c r="BR430">
        <f>LN(Table6[[#This Row],[PROF RADIO]]+'2019 Totals and Calculations'!D$18)</f>
        <v>5.6193156835416085</v>
      </c>
      <c r="BS430">
        <f>LN(Table6[[#This Row],[ONLINE LINGERING]]+'2019 Totals and Calculations'!E$18)</f>
        <v>4.5560201492827792</v>
      </c>
      <c r="BT430">
        <f>MONTH(Table6[[#This Row],[Date]])</f>
        <v>3</v>
      </c>
      <c r="BU430">
        <f t="shared" si="175"/>
        <v>0</v>
      </c>
      <c r="BV430">
        <f t="shared" si="176"/>
        <v>0</v>
      </c>
      <c r="BW430">
        <f t="shared" si="177"/>
        <v>1</v>
      </c>
      <c r="BX430">
        <f t="shared" si="178"/>
        <v>0</v>
      </c>
      <c r="BY430">
        <f t="shared" si="179"/>
        <v>0</v>
      </c>
      <c r="BZ430">
        <f t="shared" si="180"/>
        <v>0</v>
      </c>
      <c r="CA430">
        <f t="shared" si="181"/>
        <v>0</v>
      </c>
      <c r="CB430">
        <f t="shared" si="182"/>
        <v>0</v>
      </c>
      <c r="CC430">
        <f t="shared" si="183"/>
        <v>0</v>
      </c>
      <c r="CD430">
        <f t="shared" si="184"/>
        <v>0</v>
      </c>
      <c r="CE430">
        <f t="shared" si="185"/>
        <v>0</v>
      </c>
      <c r="CF430">
        <f t="shared" si="186"/>
        <v>0</v>
      </c>
      <c r="CG430">
        <f t="shared" si="187"/>
        <v>115</v>
      </c>
      <c r="CH43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2242.0706306928241</v>
      </c>
      <c r="CI430" s="79">
        <f>Table6[[#This Row],[sales]]-CH430</f>
        <v>-81.578085748393733</v>
      </c>
      <c r="CJ430">
        <f>ABS(Table6[[#This Row],[sales]]-CH430)/Table6[[#This Row],[sales]]</f>
        <v>3.7759022098589091E-2</v>
      </c>
      <c r="CK43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2509.3146249497026</v>
      </c>
      <c r="CL430" s="79">
        <f>Table6[[#This Row],[sales]]-CK430</f>
        <v>-348.82208000527226</v>
      </c>
      <c r="CM430">
        <f>ABS(Table6[[#This Row],[sales]]-CK430)/Table6[[#This Row],[sales]]</f>
        <v>0.16145488713743478</v>
      </c>
      <c r="CN43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1961.5693937989979</v>
      </c>
      <c r="CO430" s="79">
        <f>Table6[[#This Row],[sales]]-CN430</f>
        <v>198.92315114543248</v>
      </c>
      <c r="CP430">
        <f>ABS(Table6[[#This Row],[sales]]-CN430)/Table6[[#This Row],[sales]]</f>
        <v>9.2073056031095418E-2</v>
      </c>
      <c r="CQ43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1950.6493655846971</v>
      </c>
      <c r="CR430" s="79">
        <f>Table6[[#This Row],[sales]]-CQ430</f>
        <v>209.84317935973331</v>
      </c>
      <c r="CS430">
        <f>ABS(Table6[[#This Row],[sales]]-CQ430)/Table6[[#This Row],[sales]]</f>
        <v>9.7127472089995406E-2</v>
      </c>
    </row>
    <row r="431" spans="1:97" x14ac:dyDescent="0.2">
      <c r="A431">
        <v>430</v>
      </c>
      <c r="B431" t="s">
        <v>480</v>
      </c>
      <c r="C431" s="5">
        <v>43541</v>
      </c>
      <c r="D431" s="6">
        <v>127.43793250321158</v>
      </c>
      <c r="E431" s="8">
        <f>YEAR(Table6[[#This Row],[Date]])</f>
        <v>2019</v>
      </c>
      <c r="F431" s="6">
        <f>Table6[[#This Row],[TV_State]]+Table6[[#This Row],[Radio_State]]+Table6[[#This Row],[Online]]</f>
        <v>389.48853169948228</v>
      </c>
      <c r="G431" s="6">
        <f t="shared" si="162"/>
        <v>523.74180543554849</v>
      </c>
      <c r="H431" s="6">
        <f>LN(Table6[[#This Row],[PROF TV LING]])</f>
        <v>6.2609988251675013</v>
      </c>
      <c r="I431" s="6">
        <f t="shared" si="163"/>
        <v>4.8476294421746164</v>
      </c>
      <c r="J431" s="6">
        <v>210.05643268907414</v>
      </c>
      <c r="K431" s="6">
        <f t="shared" si="168"/>
        <v>211.50035929579155</v>
      </c>
      <c r="L431" s="6">
        <f>0.5*J430+0.5*Table6[[#This Row],[Radio_State]]</f>
        <v>209.01654935893021</v>
      </c>
      <c r="M431" s="6">
        <f>LN(Table6[[#This Row],[RADIO LINGERING ]])</f>
        <v>5.3424134323655119</v>
      </c>
      <c r="N431" s="6">
        <f t="shared" si="164"/>
        <v>5.3473762217076404</v>
      </c>
      <c r="O431" s="6">
        <v>51.994166507196567</v>
      </c>
      <c r="P431" s="6">
        <f t="shared" si="165"/>
        <v>53.265219274500808</v>
      </c>
      <c r="Q431" s="6">
        <f>0.3*O430+0.7*Table6[[#This Row],[Online]]</f>
        <v>51.839728388858362</v>
      </c>
      <c r="R431" s="6">
        <f>LN(Table6[[#This Row],[ONLINE LINGERING]])</f>
        <v>3.9481568126178392</v>
      </c>
      <c r="S431" s="6">
        <f t="shared" si="166"/>
        <v>3.9511315297345817</v>
      </c>
      <c r="T431" s="6">
        <v>1799.7161671527078</v>
      </c>
      <c r="U431" s="6">
        <f t="shared" si="167"/>
        <v>7.4953842465355205</v>
      </c>
      <c r="V431" s="8">
        <f>YEAR(Table6[[#This Row],[Date]])</f>
        <v>2019</v>
      </c>
      <c r="W431" s="8">
        <f>WEEKNUM(Table6[[#This Row],[Date]])</f>
        <v>12</v>
      </c>
      <c r="X431" t="s">
        <v>596</v>
      </c>
      <c r="Y431" s="9">
        <f>Table6[[#This Row],[LNTVLING]]+Table6[[#This Row],[LNRADIOLING]]+Table6[[#This Row],[LNONLINELING]]</f>
        <v>15.551569070150851</v>
      </c>
      <c r="Z431">
        <f t="shared" si="188"/>
        <v>1</v>
      </c>
      <c r="AA431">
        <f t="shared" si="169"/>
        <v>0</v>
      </c>
      <c r="AB431">
        <f t="shared" si="170"/>
        <v>0</v>
      </c>
      <c r="AC431">
        <f t="shared" si="171"/>
        <v>1</v>
      </c>
      <c r="AD431">
        <f t="shared" si="172"/>
        <v>0</v>
      </c>
      <c r="AE431">
        <f t="shared" si="173"/>
        <v>0</v>
      </c>
      <c r="AF431">
        <f t="shared" si="174"/>
        <v>0</v>
      </c>
      <c r="AG431" s="9">
        <f>'[1]1'!J$20+'[1]1'!J$21*Table6[[#This Row],[TV_State]]</f>
        <v>1455.0587020214973</v>
      </c>
      <c r="AH431" s="9">
        <f>Table6[[#This Row],[sales]]-Table6[[#This Row],[Pred_1]]</f>
        <v>344.65746513121053</v>
      </c>
      <c r="AI431">
        <f>ABS(Table6[[#This Row],[Res_1]])/Table6[[#This Row],[sales]]</f>
        <v>0.19150656721414336</v>
      </c>
      <c r="AJ431" s="9">
        <f>'[1]2'!J$20+'[1]2'!J$21*Table6[[#This Row],[Radio_State]]</f>
        <v>2636.4410565132039</v>
      </c>
      <c r="AK431" s="9">
        <f>Table6[[#This Row],[sales]]-Table6[[#This Row],[ Pred_2 ]]</f>
        <v>-836.72488936049604</v>
      </c>
      <c r="AL431">
        <f>ABS(Table6[[#This Row],[ Res_2 ]])/Table6[[#This Row],[sales]]</f>
        <v>0.46492047170096851</v>
      </c>
      <c r="AM431" s="10">
        <f>'[1]3'!J$20+'[1]3'!J$21*Data!O431</f>
        <v>2101.1171788877718</v>
      </c>
      <c r="AN431" s="9">
        <f>Table6[[#This Row],[sales]]-Table6[[#This Row],[Pred_3]]</f>
        <v>-301.401011735064</v>
      </c>
      <c r="AO431" s="9">
        <f>ABS(Table6[[#This Row],[Res_3]])/Table6[[#This Row],[sales]]</f>
        <v>0.1674714142352258</v>
      </c>
      <c r="AP431" s="9">
        <f>'[1]4'!L$21+'[1]4'!L$27*Table6[[#This Row],[TV_State]]+'[1]4'!L$22*Table6[[#This Row],[NJ_DUM]]+'[1]4'!L$23*Table6[[#This Row],[NY_DUM]]+'[1]4'!L$24*Table6[[#This Row],[PA_DUM]]+'[1]4'!L$25*Table6[[#This Row],[CT_DUM]]+'[1]4'!L$26*Table6[[#This Row],[DL_DUM]]</f>
        <v>265.94033567800352</v>
      </c>
      <c r="AQ431" s="9">
        <f>Table6[[#This Row],[sales]]-Table6[[#This Row],[Pred_4]]</f>
        <v>1533.7758314747043</v>
      </c>
      <c r="AR431">
        <f>ABS(Table6[[#This Row],[Res_4]]/Table6[[#This Row],[sales]])</f>
        <v>0.852232068294001</v>
      </c>
      <c r="AS431" s="9">
        <f>'[1]5'!L$20+'[1]5'!L$26*Table6[[#This Row],[Radio_State]]+'[1]5'!L$21*Table6[[#This Row],[NJ_DUM]]+'[1]5'!L$22*Table6[[#This Row],[NY_DUM]]+'[1]5'!L$23*Table6[[#This Row],[PA_DUM]]+'[1]5'!L$24*Table6[[#This Row],[CT_DUM]]+'[1]5'!L$25*Table6[[#This Row],[DL_DUM]]</f>
        <v>566.42595394313707</v>
      </c>
      <c r="AT431" s="9">
        <f>Table6[[#This Row],[sales]]-Table6[[#This Row],[Pred_5]]</f>
        <v>1233.2902132095708</v>
      </c>
      <c r="AU431" s="9">
        <f>ABS(Table6[[#This Row],[Red_5]]/Table6[[#This Row],[sales]])</f>
        <v>0.68526928619012883</v>
      </c>
      <c r="AV431" s="9">
        <f>'[1]6'!L$20+'[1]6'!L$26*Table6[[#This Row],[Online]]+'[1]6'!L$21*Table6[[#This Row],[NJ_DUM]]+'[1]6'!L$22*Table6[[#This Row],[NY_DUM]]+'[1]6'!L$23*Table6[[#This Row],[PA_DUM]]+'[1]6'!L$24*Table6[[#This Row],[CT_DUM]]+'[1]6'!L$25*Table6[[#This Row],[DL_DUM]]</f>
        <v>220.33820410099321</v>
      </c>
      <c r="AW431" s="9">
        <f>Table6[[#This Row],[sales]]-Table6[[#This Row],[Pred_6]]</f>
        <v>1579.3779630517147</v>
      </c>
      <c r="AX431" s="9">
        <f>ABS(Table6[[#This Row],[Red_6]]/Table6[[#This Row],[sales]])</f>
        <v>0.87757058133806431</v>
      </c>
      <c r="AY431" s="9">
        <f>'[1]7'!L$21+'[1]7'!L$27*Table6[[#This Row],[LNTV]]+'[1]7'!L$22*Table6[[#This Row],[NJ_DUM]]+'[1]7'!L$23*Table6[[#This Row],[NY_DUM]]+'[1]7'!L$24*Table6[[#This Row],[PA_DUM]]+'[1]7'!L$25*Table6[[#This Row],[CT_DUM]]+'[1]7'!L$26*Table6[[#This Row],[DL_DUM]]</f>
        <v>5.6821276549649777</v>
      </c>
      <c r="AZ431" s="9">
        <f>Table6[[#This Row],[sales]]-Table6[[#This Row],[Pred_7]]</f>
        <v>1794.0340394977429</v>
      </c>
      <c r="BA431" s="9">
        <f>ABS(Table6[[#This Row],[Red_7]]/Table6[[#This Row],[sales]])</f>
        <v>0.99684276456550669</v>
      </c>
      <c r="BB431" s="9">
        <f>'[1]8'!O$22+'[1]8'!O$28*Table6[[#This Row],[LNRADIOLING]]+'[1]8'!O$23*Table6[[#This Row],[DL_DUM]]+'[1]8'!O$24*Table6[[#This Row],[CT_DUM]]+'[1]8'!O$25*Table6[[#This Row],[PA_DUM]]+'[1]8'!O$26*Table6[[#This Row],[NY_DUM]]+'[1]8'!O$27*Table6[[#This Row],[NJ_DUM]]</f>
        <v>8.2773187705755689</v>
      </c>
      <c r="BC431" s="9">
        <f>Table6[[#This Row],[sales]]-Table6[[#This Row],[Pred_8]]</f>
        <v>1791.4388483821322</v>
      </c>
      <c r="BD431" s="9">
        <f>ABS(Table6[[#This Row],[Red_8]]/Table6[[#This Row],[sales]])</f>
        <v>0.99540076434181779</v>
      </c>
      <c r="BE431" s="9">
        <f>'[1]9'!M$19+'[1]9'!M$21*Table6[[#This Row],[LNONLINE]]+'[1]9'!M$20*Table6[[#This Row],[DL_DUM]]+'[1]9'!M$22*Table6[[#This Row],[CT_DUM]]+'[1]9'!M$23*Table6[[#This Row],[PA_DUM]]+'[1]9'!M$24*Table6[[#This Row],[NY_DUM]]+'[1]9'!M$25*Table6[[#This Row],[NJ_DUM]]</f>
        <v>7.8412660545506698</v>
      </c>
      <c r="BF431" s="9">
        <f>Table6[[#This Row],[sales]]-Table6[[#This Row],[Pred_9]]</f>
        <v>1791.8749010981571</v>
      </c>
      <c r="BG431" s="9">
        <f>ABS(Table6[[#This Row],[Red_9]]/Table6[[#This Row],[sales]])</f>
        <v>0.99564305405615361</v>
      </c>
      <c r="BH431" s="9">
        <f>'[1]10'!P$22+'[1]10'!P$30*Table6[[#This Row],[LNTV]]+'[1]10'!P$29*Table6[[#This Row],[LNRADIOLING]]+'[1]10'!P$24*Table6[[#This Row],[LNONLINELING]]+'[1]10'!P$23*Table6[[#This Row],[DL_DUM]]+'[1]10'!P$25*Table6[[#This Row],[CT_DUM]]+'[1]10'!P$26*Table6[[#This Row],[PA_DUM]]+'[1]10'!P$27*Table6[[#This Row],[NY_DUM]]+'[1]10'!P$28*Table6[[#This Row],[NJ_DUM]]</f>
        <v>7.7134549766550373</v>
      </c>
      <c r="BI431" s="9">
        <f>Table6[[#This Row],[sales]]-Table6[[#This Row],[Pred_10]]</f>
        <v>1792.0027121760529</v>
      </c>
      <c r="BJ431" s="45">
        <f>ABS(Table6[[#This Row],[Red_10]]/Table6[[#This Row],[sales]])</f>
        <v>0.99571407140890544</v>
      </c>
      <c r="BK431" s="9">
        <f>'[1]11'!P$32+'[1]11'!P$40*Table6[[#This Row],[LNONLINELING]]+'[1]11'!P$39*Table6[[#This Row],[LNRADIOLING]]+'[1]11'!P$38*Table6[[#This Row],[LNTVLING]]+'[1]11'!P$33*Table6[[#This Row],[DL_DUM]]+'[1]11'!P$34*Table6[[#This Row],[CT_DUM]]+'[1]11'!P$35*Table6[[#This Row],[PA_DUM]]+'[1]11'!P$36*Table6[[#This Row],[NY_DUM]]+'[1]11'!P$37*Table6[[#This Row],[NJ_DUM]]</f>
        <v>7.8706447407439661</v>
      </c>
      <c r="BL431" s="9">
        <f>Table6[[#This Row],[sales]]-Table6[[#This Row],[ Pred_11]]</f>
        <v>1791.8455224119639</v>
      </c>
      <c r="BM431" s="47">
        <f>ABS(Table6[[#This Row],[ Red_11]]/Table6[[#This Row],[sales]])</f>
        <v>0.99562672998976498</v>
      </c>
      <c r="BN431" s="9">
        <f>'[1]12'!K$22+'[1]12'!K$28*Table6[[#This Row],[COMBINE LN LING]]+'[1]12'!K$23*Table6[[#This Row],[DL_DUM]]+'[1]12'!K$24*Table6[[#This Row],[CT_DUM]]+'[1]12'!K$25*Table6[[#This Row],[PA_DUM]]+'[1]12'!K$26*Table6[[#This Row],[NY_DUM]]+'[1]12'!K$27*Table6[[#This Row],[NJ_DUM]]</f>
        <v>8.0248531176053497</v>
      </c>
      <c r="BO431" s="9">
        <f>Table6[[#This Row],[sales]]-Table6[[#This Row],[ Pred_12]]</f>
        <v>1791.6913140351026</v>
      </c>
      <c r="BP431" s="47">
        <f>ABS(Table6[[#This Row],[ Red_12]]/Table6[[#This Row],[sales]])</f>
        <v>0.99554104515808106</v>
      </c>
      <c r="BQ431">
        <f>LN(G431+'2019 Totals and Calculations'!C$18)</f>
        <v>6.7855710566302934</v>
      </c>
      <c r="BR431">
        <f>LN(Table6[[#This Row],[PROF RADIO]]+'2019 Totals and Calculations'!D$18)</f>
        <v>5.6140646223393222</v>
      </c>
      <c r="BS431">
        <f>LN(Table6[[#This Row],[ONLINE LINGERING]]+'2019 Totals and Calculations'!E$18)</f>
        <v>4.5613968871827</v>
      </c>
      <c r="BT431">
        <f>MONTH(Table6[[#This Row],[Date]])</f>
        <v>3</v>
      </c>
      <c r="BU431">
        <f t="shared" si="175"/>
        <v>0</v>
      </c>
      <c r="BV431">
        <f t="shared" si="176"/>
        <v>0</v>
      </c>
      <c r="BW431">
        <f t="shared" si="177"/>
        <v>1</v>
      </c>
      <c r="BX431">
        <f t="shared" si="178"/>
        <v>0</v>
      </c>
      <c r="BY431">
        <f t="shared" si="179"/>
        <v>0</v>
      </c>
      <c r="BZ431">
        <f t="shared" si="180"/>
        <v>0</v>
      </c>
      <c r="CA431">
        <f t="shared" si="181"/>
        <v>0</v>
      </c>
      <c r="CB431">
        <f t="shared" si="182"/>
        <v>0</v>
      </c>
      <c r="CC431">
        <f t="shared" si="183"/>
        <v>0</v>
      </c>
      <c r="CD431">
        <f t="shared" si="184"/>
        <v>0</v>
      </c>
      <c r="CE431">
        <f t="shared" si="185"/>
        <v>0</v>
      </c>
      <c r="CF431">
        <f t="shared" si="186"/>
        <v>0</v>
      </c>
      <c r="CG431">
        <f t="shared" si="187"/>
        <v>116</v>
      </c>
      <c r="CH43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2133.5495260198832</v>
      </c>
      <c r="CI431" s="79">
        <f>Table6[[#This Row],[sales]]-CH431</f>
        <v>-333.83335886717532</v>
      </c>
      <c r="CJ431">
        <f>ABS(Table6[[#This Row],[sales]]-CH431)/Table6[[#This Row],[sales]]</f>
        <v>0.18549222647442562</v>
      </c>
      <c r="CK43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2510.9651704348962</v>
      </c>
      <c r="CL431" s="79">
        <f>Table6[[#This Row],[sales]]-CK431</f>
        <v>-711.24900328218837</v>
      </c>
      <c r="CM431">
        <f>ABS(Table6[[#This Row],[sales]]-CK431)/Table6[[#This Row],[sales]]</f>
        <v>0.39520065233810736</v>
      </c>
      <c r="CN43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1969.6476055049918</v>
      </c>
      <c r="CO431" s="79">
        <f>Table6[[#This Row],[sales]]-CN431</f>
        <v>-169.93143835228398</v>
      </c>
      <c r="CP431">
        <f>ABS(Table6[[#This Row],[sales]]-CN431)/Table6[[#This Row],[sales]]</f>
        <v>9.4421243445920053E-2</v>
      </c>
      <c r="CQ43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1926.377480783884</v>
      </c>
      <c r="CR431" s="79">
        <f>Table6[[#This Row],[sales]]-CQ431</f>
        <v>-126.6613136311762</v>
      </c>
      <c r="CS431">
        <f>ABS(Table6[[#This Row],[sales]]-CQ431)/Table6[[#This Row],[sales]]</f>
        <v>7.0378494088634169E-2</v>
      </c>
    </row>
    <row r="432" spans="1:97" x14ac:dyDescent="0.2">
      <c r="A432">
        <v>431</v>
      </c>
      <c r="B432" t="s">
        <v>480</v>
      </c>
      <c r="C432" s="5">
        <v>43548</v>
      </c>
      <c r="D432" s="6">
        <v>95.578449377408688</v>
      </c>
      <c r="E432" s="8">
        <f>YEAR(Table6[[#This Row],[Date]])</f>
        <v>2019</v>
      </c>
      <c r="F432" s="6">
        <f>Table6[[#This Row],[TV_State]]+Table6[[#This Row],[Radio_State]]+Table6[[#This Row],[Online]]</f>
        <v>360.2495545656422</v>
      </c>
      <c r="G432" s="6">
        <f t="shared" si="162"/>
        <v>395.29279861810653</v>
      </c>
      <c r="H432" s="6">
        <f>LN(Table6[[#This Row],[PROF TV LING]])</f>
        <v>5.979626752626217</v>
      </c>
      <c r="I432" s="6">
        <f t="shared" si="163"/>
        <v>4.5599473697228357</v>
      </c>
      <c r="J432" s="6">
        <v>212.15699701596495</v>
      </c>
      <c r="K432" s="6">
        <f t="shared" si="168"/>
        <v>211.82867815587826</v>
      </c>
      <c r="L432" s="6">
        <f>0.5*J431+0.5*Table6[[#This Row],[Radio_State]]</f>
        <v>211.10671485251953</v>
      </c>
      <c r="M432" s="6">
        <f>LN(Table6[[#This Row],[RADIO LINGERING ]])</f>
        <v>5.3523637632186798</v>
      </c>
      <c r="N432" s="6">
        <f t="shared" si="164"/>
        <v>5.3573265525608091</v>
      </c>
      <c r="O432" s="6">
        <v>52.514108172268536</v>
      </c>
      <c r="P432" s="6">
        <f t="shared" si="165"/>
        <v>52.739441502938213</v>
      </c>
      <c r="Q432" s="6">
        <f>0.3*O431+0.7*Table6[[#This Row],[Online]]</f>
        <v>52.358125672746937</v>
      </c>
      <c r="R432" s="6">
        <f>LN(Table6[[#This Row],[ONLINE LINGERING]])</f>
        <v>3.9581071434710071</v>
      </c>
      <c r="S432" s="6">
        <f t="shared" si="166"/>
        <v>3.96108186058775</v>
      </c>
      <c r="T432" s="6">
        <v>1642.3252361624739</v>
      </c>
      <c r="U432" s="6">
        <f t="shared" si="167"/>
        <v>7.4038683435790276</v>
      </c>
      <c r="V432" s="8">
        <f>YEAR(Table6[[#This Row],[Date]])</f>
        <v>2019</v>
      </c>
      <c r="W432" s="8">
        <f>WEEKNUM(Table6[[#This Row],[Date]])</f>
        <v>13</v>
      </c>
      <c r="X432" t="s">
        <v>597</v>
      </c>
      <c r="Y432" s="9">
        <f>Table6[[#This Row],[LNTVLING]]+Table6[[#This Row],[LNRADIOLING]]+Table6[[#This Row],[LNONLINELING]]</f>
        <v>15.290097659315904</v>
      </c>
      <c r="Z432">
        <f t="shared" si="188"/>
        <v>1</v>
      </c>
      <c r="AA432">
        <f t="shared" si="169"/>
        <v>0</v>
      </c>
      <c r="AB432">
        <f t="shared" si="170"/>
        <v>0</v>
      </c>
      <c r="AC432">
        <f t="shared" si="171"/>
        <v>1</v>
      </c>
      <c r="AD432">
        <f t="shared" si="172"/>
        <v>0</v>
      </c>
      <c r="AE432">
        <f t="shared" si="173"/>
        <v>0</v>
      </c>
      <c r="AF432">
        <f t="shared" si="174"/>
        <v>0</v>
      </c>
      <c r="AG432" s="9">
        <f>'[1]1'!J$20+'[1]1'!J$21*Table6[[#This Row],[TV_State]]</f>
        <v>1423.7271628802039</v>
      </c>
      <c r="AH432" s="9">
        <f>Table6[[#This Row],[sales]]-Table6[[#This Row],[Pred_1]]</f>
        <v>218.59807328226998</v>
      </c>
      <c r="AI432">
        <f>ABS(Table6[[#This Row],[Res_1]])/Table6[[#This Row],[sales]]</f>
        <v>0.13310279137709374</v>
      </c>
      <c r="AJ432" s="9">
        <f>'[1]2'!J$20+'[1]2'!J$21*Table6[[#This Row],[Radio_State]]</f>
        <v>2645.662649038361</v>
      </c>
      <c r="AK432" s="9">
        <f>Table6[[#This Row],[sales]]-Table6[[#This Row],[ Pred_2 ]]</f>
        <v>-1003.3374128758871</v>
      </c>
      <c r="AL432">
        <f>ABS(Table6[[#This Row],[ Res_2 ]])/Table6[[#This Row],[sales]]</f>
        <v>0.6109249196099108</v>
      </c>
      <c r="AM432" s="10">
        <f>'[1]3'!J$20+'[1]3'!J$21*Data!O432</f>
        <v>2104.1210488594011</v>
      </c>
      <c r="AN432" s="9">
        <f>Table6[[#This Row],[sales]]-Table6[[#This Row],[Pred_3]]</f>
        <v>-461.79581269692721</v>
      </c>
      <c r="AO432" s="9">
        <f>ABS(Table6[[#This Row],[Res_3]])/Table6[[#This Row],[sales]]</f>
        <v>0.2811841421714853</v>
      </c>
      <c r="AP432" s="9">
        <f>'[1]4'!L$21+'[1]4'!L$27*Table6[[#This Row],[TV_State]]+'[1]4'!L$22*Table6[[#This Row],[NJ_DUM]]+'[1]4'!L$23*Table6[[#This Row],[NY_DUM]]+'[1]4'!L$24*Table6[[#This Row],[PA_DUM]]+'[1]4'!L$25*Table6[[#This Row],[CT_DUM]]+'[1]4'!L$26*Table6[[#This Row],[DL_DUM]]</f>
        <v>258.91275034495845</v>
      </c>
      <c r="AQ432" s="9">
        <f>Table6[[#This Row],[sales]]-Table6[[#This Row],[Pred_4]]</f>
        <v>1383.4124858175155</v>
      </c>
      <c r="AR432">
        <f>ABS(Table6[[#This Row],[Res_4]]/Table6[[#This Row],[sales]])</f>
        <v>0.84234989230881896</v>
      </c>
      <c r="AS432" s="9">
        <f>'[1]5'!L$20+'[1]5'!L$26*Table6[[#This Row],[Radio_State]]+'[1]5'!L$21*Table6[[#This Row],[NJ_DUM]]+'[1]5'!L$22*Table6[[#This Row],[NY_DUM]]+'[1]5'!L$23*Table6[[#This Row],[PA_DUM]]+'[1]5'!L$24*Table6[[#This Row],[CT_DUM]]+'[1]5'!L$25*Table6[[#This Row],[DL_DUM]]</f>
        <v>570.12629819929805</v>
      </c>
      <c r="AT432" s="9">
        <f>Table6[[#This Row],[sales]]-Table6[[#This Row],[Pred_5]]</f>
        <v>1072.1989379631759</v>
      </c>
      <c r="AU432" s="9">
        <f>ABS(Table6[[#This Row],[Red_5]]/Table6[[#This Row],[sales]])</f>
        <v>0.65285420594797716</v>
      </c>
      <c r="AV432" s="9">
        <f>'[1]6'!L$20+'[1]6'!L$26*Table6[[#This Row],[Online]]+'[1]6'!L$21*Table6[[#This Row],[NJ_DUM]]+'[1]6'!L$22*Table6[[#This Row],[NY_DUM]]+'[1]6'!L$23*Table6[[#This Row],[PA_DUM]]+'[1]6'!L$24*Table6[[#This Row],[CT_DUM]]+'[1]6'!L$25*Table6[[#This Row],[DL_DUM]]</f>
        <v>222.60112415386777</v>
      </c>
      <c r="AW432" s="9">
        <f>Table6[[#This Row],[sales]]-Table6[[#This Row],[Pred_6]]</f>
        <v>1419.724112008606</v>
      </c>
      <c r="AX432" s="9">
        <f>ABS(Table6[[#This Row],[Red_6]]/Table6[[#This Row],[sales]])</f>
        <v>0.86445977979732747</v>
      </c>
      <c r="AY432" s="9">
        <f>'[1]7'!L$21+'[1]7'!L$27*Table6[[#This Row],[LNTV]]+'[1]7'!L$22*Table6[[#This Row],[NJ_DUM]]+'[1]7'!L$23*Table6[[#This Row],[NY_DUM]]+'[1]7'!L$24*Table6[[#This Row],[PA_DUM]]+'[1]7'!L$25*Table6[[#This Row],[CT_DUM]]+'[1]7'!L$26*Table6[[#This Row],[DL_DUM]]</f>
        <v>5.6502857116615886</v>
      </c>
      <c r="AZ432" s="9">
        <f>Table6[[#This Row],[sales]]-Table6[[#This Row],[Pred_7]]</f>
        <v>1636.6749504508123</v>
      </c>
      <c r="BA432" s="9">
        <f>ABS(Table6[[#This Row],[Red_7]]/Table6[[#This Row],[sales]])</f>
        <v>0.99655958175198944</v>
      </c>
      <c r="BB432" s="9">
        <f>'[1]8'!O$22+'[1]8'!O$28*Table6[[#This Row],[LNRADIOLING]]+'[1]8'!O$23*Table6[[#This Row],[DL_DUM]]+'[1]8'!O$24*Table6[[#This Row],[CT_DUM]]+'[1]8'!O$25*Table6[[#This Row],[PA_DUM]]+'[1]8'!O$26*Table6[[#This Row],[NY_DUM]]+'[1]8'!O$27*Table6[[#This Row],[NJ_DUM]]</f>
        <v>8.2780286365793447</v>
      </c>
      <c r="BC432" s="9">
        <f>Table6[[#This Row],[sales]]-Table6[[#This Row],[Pred_8]]</f>
        <v>1634.0472075258945</v>
      </c>
      <c r="BD432" s="9">
        <f>ABS(Table6[[#This Row],[Red_8]]/Table6[[#This Row],[sales]])</f>
        <v>0.99495956802324848</v>
      </c>
      <c r="BE432" s="9">
        <f>'[1]9'!M$19+'[1]9'!M$21*Table6[[#This Row],[LNONLINE]]+'[1]9'!M$20*Table6[[#This Row],[DL_DUM]]+'[1]9'!M$22*Table6[[#This Row],[CT_DUM]]+'[1]9'!M$23*Table6[[#This Row],[PA_DUM]]+'[1]9'!M$24*Table6[[#This Row],[NY_DUM]]+'[1]9'!M$25*Table6[[#This Row],[NJ_DUM]]</f>
        <v>7.8444165028820017</v>
      </c>
      <c r="BF432" s="9">
        <f>Table6[[#This Row],[sales]]-Table6[[#This Row],[Pred_9]]</f>
        <v>1634.4808196595918</v>
      </c>
      <c r="BG432" s="9">
        <f>ABS(Table6[[#This Row],[Red_9]]/Table6[[#This Row],[sales]])</f>
        <v>0.99522359132639793</v>
      </c>
      <c r="BH432" s="9">
        <f>'[1]10'!P$22+'[1]10'!P$30*Table6[[#This Row],[LNTV]]+'[1]10'!P$29*Table6[[#This Row],[LNRADIOLING]]+'[1]10'!P$24*Table6[[#This Row],[LNONLINELING]]+'[1]10'!P$23*Table6[[#This Row],[DL_DUM]]+'[1]10'!P$25*Table6[[#This Row],[CT_DUM]]+'[1]10'!P$26*Table6[[#This Row],[PA_DUM]]+'[1]10'!P$27*Table6[[#This Row],[NY_DUM]]+'[1]10'!P$28*Table6[[#This Row],[NJ_DUM]]</f>
        <v>7.7065069412372056</v>
      </c>
      <c r="BI432" s="9">
        <f>Table6[[#This Row],[sales]]-Table6[[#This Row],[Pred_10]]</f>
        <v>1634.6187292212367</v>
      </c>
      <c r="BJ432" s="45">
        <f>ABS(Table6[[#This Row],[Red_10]]/Table6[[#This Row],[sales]])</f>
        <v>0.99530756346456406</v>
      </c>
      <c r="BK432" s="9">
        <f>'[1]11'!P$32+'[1]11'!P$40*Table6[[#This Row],[LNONLINELING]]+'[1]11'!P$39*Table6[[#This Row],[LNRADIOLING]]+'[1]11'!P$38*Table6[[#This Row],[LNTVLING]]+'[1]11'!P$33*Table6[[#This Row],[DL_DUM]]+'[1]11'!P$34*Table6[[#This Row],[CT_DUM]]+'[1]11'!P$35*Table6[[#This Row],[PA_DUM]]+'[1]11'!P$36*Table6[[#This Row],[NY_DUM]]+'[1]11'!P$37*Table6[[#This Row],[NJ_DUM]]</f>
        <v>7.9209095234999687</v>
      </c>
      <c r="BL432" s="9">
        <f>Table6[[#This Row],[sales]]-Table6[[#This Row],[ Pred_11]]</f>
        <v>1634.404326638974</v>
      </c>
      <c r="BM432" s="47">
        <f>ABS(Table6[[#This Row],[ Red_11]]/Table6[[#This Row],[sales]])</f>
        <v>0.99517701527743174</v>
      </c>
      <c r="BN432" s="9">
        <f>'[1]12'!K$22+'[1]12'!K$28*Table6[[#This Row],[COMBINE LN LING]]+'[1]12'!K$23*Table6[[#This Row],[DL_DUM]]+'[1]12'!K$24*Table6[[#This Row],[CT_DUM]]+'[1]12'!K$25*Table6[[#This Row],[PA_DUM]]+'[1]12'!K$26*Table6[[#This Row],[NY_DUM]]+'[1]12'!K$27*Table6[[#This Row],[NJ_DUM]]</f>
        <v>7.9996901874361805</v>
      </c>
      <c r="BO432" s="9">
        <f>Table6[[#This Row],[sales]]-Table6[[#This Row],[ Pred_12]]</f>
        <v>1634.3255459750376</v>
      </c>
      <c r="BP432" s="47">
        <f>ABS(Table6[[#This Row],[ Red_12]]/Table6[[#This Row],[sales]])</f>
        <v>0.99512904629893606</v>
      </c>
      <c r="BQ432">
        <f>LN(G432+'2019 Totals and Calculations'!C$18)</f>
        <v>6.6287505328564684</v>
      </c>
      <c r="BR432">
        <f>LN(Table6[[#This Row],[PROF RADIO]]+'2019 Totals and Calculations'!D$18)</f>
        <v>5.6152610287252811</v>
      </c>
      <c r="BS432">
        <f>LN(Table6[[#This Row],[ONLINE LINGERING]]+'2019 Totals and Calculations'!E$18)</f>
        <v>4.5667982059690226</v>
      </c>
      <c r="BT432">
        <f>MONTH(Table6[[#This Row],[Date]])</f>
        <v>3</v>
      </c>
      <c r="BU432">
        <f t="shared" si="175"/>
        <v>0</v>
      </c>
      <c r="BV432">
        <f t="shared" si="176"/>
        <v>0</v>
      </c>
      <c r="BW432">
        <f t="shared" si="177"/>
        <v>1</v>
      </c>
      <c r="BX432">
        <f t="shared" si="178"/>
        <v>0</v>
      </c>
      <c r="BY432">
        <f t="shared" si="179"/>
        <v>0</v>
      </c>
      <c r="BZ432">
        <f t="shared" si="180"/>
        <v>0</v>
      </c>
      <c r="CA432">
        <f t="shared" si="181"/>
        <v>0</v>
      </c>
      <c r="CB432">
        <f t="shared" si="182"/>
        <v>0</v>
      </c>
      <c r="CC432">
        <f t="shared" si="183"/>
        <v>0</v>
      </c>
      <c r="CD432">
        <f t="shared" si="184"/>
        <v>0</v>
      </c>
      <c r="CE432">
        <f t="shared" si="185"/>
        <v>0</v>
      </c>
      <c r="CF432">
        <f t="shared" si="186"/>
        <v>0</v>
      </c>
      <c r="CG432">
        <f t="shared" si="187"/>
        <v>117</v>
      </c>
      <c r="CH43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2041.6525600539135</v>
      </c>
      <c r="CI432" s="79">
        <f>Table6[[#This Row],[sales]]-CH432</f>
        <v>-399.32732389143962</v>
      </c>
      <c r="CJ432">
        <f>ABS(Table6[[#This Row],[sales]]-CH432)/Table6[[#This Row],[sales]]</f>
        <v>0.24314752955055638</v>
      </c>
      <c r="CK43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2517.5863130184493</v>
      </c>
      <c r="CL432" s="79">
        <f>Table6[[#This Row],[sales]]-CK432</f>
        <v>-875.26107685597549</v>
      </c>
      <c r="CM432">
        <f>ABS(Table6[[#This Row],[sales]]-CK432)/Table6[[#This Row],[sales]]</f>
        <v>0.53294016165832492</v>
      </c>
      <c r="CN43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1977.7749624027247</v>
      </c>
      <c r="CO432" s="79">
        <f>Table6[[#This Row],[sales]]-CN432</f>
        <v>-335.44972624025081</v>
      </c>
      <c r="CP432">
        <f>ABS(Table6[[#This Row],[sales]]-CN432)/Table6[[#This Row],[sales]]</f>
        <v>0.2042529207089801</v>
      </c>
      <c r="CQ43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1907.3888117712424</v>
      </c>
      <c r="CR432" s="79">
        <f>Table6[[#This Row],[sales]]-CQ432</f>
        <v>-265.06357560876859</v>
      </c>
      <c r="CS432">
        <f>ABS(Table6[[#This Row],[sales]]-CQ432)/Table6[[#This Row],[sales]]</f>
        <v>0.16139530086508763</v>
      </c>
    </row>
    <row r="433" spans="1:97" x14ac:dyDescent="0.2">
      <c r="A433">
        <v>432</v>
      </c>
      <c r="B433" t="s">
        <v>480</v>
      </c>
      <c r="C433" s="5">
        <v>43555</v>
      </c>
      <c r="D433" s="6">
        <v>71.683837033056534</v>
      </c>
      <c r="E433" s="8">
        <f>YEAR(Table6[[#This Row],[Date]])</f>
        <v>2019</v>
      </c>
      <c r="F433" s="6">
        <f>Table6[[#This Row],[TV_State]]+Table6[[#This Row],[Radio_State]]+Table6[[#This Row],[Online]]</f>
        <v>309.32567205862676</v>
      </c>
      <c r="G433" s="6">
        <f t="shared" si="162"/>
        <v>298.21011014259147</v>
      </c>
      <c r="H433" s="6">
        <f>LN(Table6[[#This Row],[PROF TV LING]])</f>
        <v>5.6977983056546107</v>
      </c>
      <c r="I433" s="6">
        <f t="shared" si="163"/>
        <v>4.2722652972710549</v>
      </c>
      <c r="J433" s="6">
        <v>212.15699701596495</v>
      </c>
      <c r="K433" s="6">
        <f t="shared" si="168"/>
        <v>211.99283758592162</v>
      </c>
      <c r="L433" s="6">
        <f>0.5*J432+0.5*Table6[[#This Row],[Radio_State]]</f>
        <v>212.15699701596495</v>
      </c>
      <c r="M433" s="6">
        <f>LN(Table6[[#This Row],[RADIO LINGERING ]])</f>
        <v>5.3573265525608091</v>
      </c>
      <c r="N433" s="6">
        <f t="shared" si="164"/>
        <v>5.3573265525608091</v>
      </c>
      <c r="O433" s="6">
        <v>25.484838009605227</v>
      </c>
      <c r="P433" s="6">
        <f t="shared" si="165"/>
        <v>33.661219057605123</v>
      </c>
      <c r="Q433" s="6">
        <f>0.3*O432+0.7*Table6[[#This Row],[Online]]</f>
        <v>33.593619058404215</v>
      </c>
      <c r="R433" s="6">
        <f>LN(Table6[[#This Row],[ONLINE LINGERING]])</f>
        <v>3.5143361399581003</v>
      </c>
      <c r="S433" s="6">
        <f t="shared" si="166"/>
        <v>3.2380836874683006</v>
      </c>
      <c r="T433" s="6">
        <v>1786.0465829085042</v>
      </c>
      <c r="U433" s="6">
        <f t="shared" si="167"/>
        <v>7.4877598433519097</v>
      </c>
      <c r="V433" s="8">
        <f>YEAR(Table6[[#This Row],[Date]])</f>
        <v>2019</v>
      </c>
      <c r="W433" s="8">
        <f>WEEKNUM(Table6[[#This Row],[Date]])</f>
        <v>14</v>
      </c>
      <c r="X433" t="s">
        <v>598</v>
      </c>
      <c r="Y433" s="9">
        <f>Table6[[#This Row],[LNTVLING]]+Table6[[#This Row],[LNRADIOLING]]+Table6[[#This Row],[LNONLINELING]]</f>
        <v>14.56946099817352</v>
      </c>
      <c r="Z433">
        <f t="shared" si="188"/>
        <v>1</v>
      </c>
      <c r="AA433">
        <f t="shared" si="169"/>
        <v>0</v>
      </c>
      <c r="AB433">
        <f t="shared" si="170"/>
        <v>0</v>
      </c>
      <c r="AC433">
        <f t="shared" si="171"/>
        <v>1</v>
      </c>
      <c r="AD433">
        <f t="shared" si="172"/>
        <v>0</v>
      </c>
      <c r="AE433">
        <f t="shared" si="173"/>
        <v>0</v>
      </c>
      <c r="AF433">
        <f t="shared" si="174"/>
        <v>0</v>
      </c>
      <c r="AG433" s="9">
        <f>'[1]1'!J$20+'[1]1'!J$21*Table6[[#This Row],[TV_State]]</f>
        <v>1400.2285085242338</v>
      </c>
      <c r="AH433" s="9">
        <f>Table6[[#This Row],[sales]]-Table6[[#This Row],[Pred_1]]</f>
        <v>385.8180743842704</v>
      </c>
      <c r="AI433">
        <f>ABS(Table6[[#This Row],[Res_1]])/Table6[[#This Row],[sales]]</f>
        <v>0.21601792365123051</v>
      </c>
      <c r="AJ433" s="9">
        <f>'[1]2'!J$20+'[1]2'!J$21*Table6[[#This Row],[Radio_State]]</f>
        <v>2645.662649038361</v>
      </c>
      <c r="AK433" s="9">
        <f>Table6[[#This Row],[sales]]-Table6[[#This Row],[ Pred_2 ]]</f>
        <v>-859.61606612985679</v>
      </c>
      <c r="AL433">
        <f>ABS(Table6[[#This Row],[ Res_2 ]])/Table6[[#This Row],[sales]]</f>
        <v>0.48129543448413703</v>
      </c>
      <c r="AM433" s="10">
        <f>'[1]3'!J$20+'[1]3'!J$21*Data!O433</f>
        <v>1947.9642750308622</v>
      </c>
      <c r="AN433" s="9">
        <f>Table6[[#This Row],[sales]]-Table6[[#This Row],[Pred_3]]</f>
        <v>-161.91769212235795</v>
      </c>
      <c r="AO433" s="9">
        <f>ABS(Table6[[#This Row],[Res_3]])/Table6[[#This Row],[sales]]</f>
        <v>9.0657037544161684E-2</v>
      </c>
      <c r="AP433" s="9">
        <f>'[1]4'!L$21+'[1]4'!L$27*Table6[[#This Row],[TV_State]]+'[1]4'!L$22*Table6[[#This Row],[NJ_DUM]]+'[1]4'!L$23*Table6[[#This Row],[NY_DUM]]+'[1]4'!L$24*Table6[[#This Row],[PA_DUM]]+'[1]4'!L$25*Table6[[#This Row],[CT_DUM]]+'[1]4'!L$26*Table6[[#This Row],[DL_DUM]]</f>
        <v>253.64206134517468</v>
      </c>
      <c r="AQ433" s="9">
        <f>Table6[[#This Row],[sales]]-Table6[[#This Row],[Pred_4]]</f>
        <v>1532.4045215633296</v>
      </c>
      <c r="AR433">
        <f>ABS(Table6[[#This Row],[Res_4]]/Table6[[#This Row],[sales]])</f>
        <v>0.85798687236246163</v>
      </c>
      <c r="AS433" s="9">
        <f>'[1]5'!L$20+'[1]5'!L$26*Table6[[#This Row],[Radio_State]]+'[1]5'!L$21*Table6[[#This Row],[NJ_DUM]]+'[1]5'!L$22*Table6[[#This Row],[NY_DUM]]+'[1]5'!L$23*Table6[[#This Row],[PA_DUM]]+'[1]5'!L$24*Table6[[#This Row],[CT_DUM]]+'[1]5'!L$25*Table6[[#This Row],[DL_DUM]]</f>
        <v>570.12629819929805</v>
      </c>
      <c r="AT433" s="9">
        <f>Table6[[#This Row],[sales]]-Table6[[#This Row],[Pred_5]]</f>
        <v>1215.920284709206</v>
      </c>
      <c r="AU433" s="9">
        <f>ABS(Table6[[#This Row],[Red_5]]/Table6[[#This Row],[sales]])</f>
        <v>0.68078867390408671</v>
      </c>
      <c r="AV433" s="9">
        <f>'[1]6'!L$20+'[1]6'!L$26*Table6[[#This Row],[Online]]+'[1]6'!L$21*Table6[[#This Row],[NJ_DUM]]+'[1]6'!L$22*Table6[[#This Row],[NY_DUM]]+'[1]6'!L$23*Table6[[#This Row],[PA_DUM]]+'[1]6'!L$24*Table6[[#This Row],[CT_DUM]]+'[1]6'!L$25*Table6[[#This Row],[DL_DUM]]</f>
        <v>104.96277821136982</v>
      </c>
      <c r="AW433" s="9">
        <f>Table6[[#This Row],[sales]]-Table6[[#This Row],[Pred_6]]</f>
        <v>1681.0838046971344</v>
      </c>
      <c r="AX433" s="9">
        <f>ABS(Table6[[#This Row],[Red_6]]/Table6[[#This Row],[sales]])</f>
        <v>0.94123178016978581</v>
      </c>
      <c r="AY433" s="9">
        <f>'[1]7'!L$21+'[1]7'!L$27*Table6[[#This Row],[LNTV]]+'[1]7'!L$22*Table6[[#This Row],[NJ_DUM]]+'[1]7'!L$23*Table6[[#This Row],[NY_DUM]]+'[1]7'!L$24*Table6[[#This Row],[PA_DUM]]+'[1]7'!L$25*Table6[[#This Row],[CT_DUM]]+'[1]7'!L$26*Table6[[#This Row],[DL_DUM]]</f>
        <v>5.6184437683581994</v>
      </c>
      <c r="AZ433" s="9">
        <f>Table6[[#This Row],[sales]]-Table6[[#This Row],[Pred_7]]</f>
        <v>1780.428139140146</v>
      </c>
      <c r="BA433" s="9">
        <f>ABS(Table6[[#This Row],[Red_7]]/Table6[[#This Row],[sales]])</f>
        <v>0.99685425686982432</v>
      </c>
      <c r="BB433" s="9">
        <f>'[1]8'!O$22+'[1]8'!O$28*Table6[[#This Row],[LNRADIOLING]]+'[1]8'!O$23*Table6[[#This Row],[DL_DUM]]+'[1]8'!O$24*Table6[[#This Row],[CT_DUM]]+'[1]8'!O$25*Table6[[#This Row],[PA_DUM]]+'[1]8'!O$26*Table6[[#This Row],[NY_DUM]]+'[1]8'!O$27*Table6[[#This Row],[NJ_DUM]]</f>
        <v>8.2783826866596755</v>
      </c>
      <c r="BC433" s="9">
        <f>Table6[[#This Row],[sales]]-Table6[[#This Row],[Pred_8]]</f>
        <v>1777.7682002218446</v>
      </c>
      <c r="BD433" s="9">
        <f>ABS(Table6[[#This Row],[Red_8]]/Table6[[#This Row],[sales]])</f>
        <v>0.99536496821198328</v>
      </c>
      <c r="BE433" s="9">
        <f>'[1]9'!M$19+'[1]9'!M$21*Table6[[#This Row],[LNONLINE]]+'[1]9'!M$20*Table6[[#This Row],[DL_DUM]]+'[1]9'!M$22*Table6[[#This Row],[CT_DUM]]+'[1]9'!M$23*Table6[[#This Row],[PA_DUM]]+'[1]9'!M$24*Table6[[#This Row],[NY_DUM]]+'[1]9'!M$25*Table6[[#This Row],[NJ_DUM]]</f>
        <v>7.615502668591235</v>
      </c>
      <c r="BF433" s="9">
        <f>Table6[[#This Row],[sales]]-Table6[[#This Row],[Pred_9]]</f>
        <v>1778.4310802399129</v>
      </c>
      <c r="BG433" s="9">
        <f>ABS(Table6[[#This Row],[Red_9]]/Table6[[#This Row],[sales]])</f>
        <v>0.9957361119572874</v>
      </c>
      <c r="BH433" s="9">
        <f>'[1]10'!P$22+'[1]10'!P$30*Table6[[#This Row],[LNTV]]+'[1]10'!P$29*Table6[[#This Row],[LNRADIOLING]]+'[1]10'!P$24*Table6[[#This Row],[LNONLINELING]]+'[1]10'!P$23*Table6[[#This Row],[DL_DUM]]+'[1]10'!P$25*Table6[[#This Row],[CT_DUM]]+'[1]10'!P$26*Table6[[#This Row],[PA_DUM]]+'[1]10'!P$27*Table6[[#This Row],[NY_DUM]]+'[1]10'!P$28*Table6[[#This Row],[NJ_DUM]]</f>
        <v>7.5245552277515131</v>
      </c>
      <c r="BI433" s="9">
        <f>Table6[[#This Row],[sales]]-Table6[[#This Row],[Pred_10]]</f>
        <v>1778.5220276807527</v>
      </c>
      <c r="BJ433" s="45">
        <f>ABS(Table6[[#This Row],[Red_10]]/Table6[[#This Row],[sales]])</f>
        <v>0.99578703304843363</v>
      </c>
      <c r="BK433" s="9">
        <f>'[1]11'!P$32+'[1]11'!P$40*Table6[[#This Row],[LNONLINELING]]+'[1]11'!P$39*Table6[[#This Row],[LNRADIOLING]]+'[1]11'!P$38*Table6[[#This Row],[LNTVLING]]+'[1]11'!P$33*Table6[[#This Row],[DL_DUM]]+'[1]11'!P$34*Table6[[#This Row],[CT_DUM]]+'[1]11'!P$35*Table6[[#This Row],[PA_DUM]]+'[1]11'!P$36*Table6[[#This Row],[NY_DUM]]+'[1]11'!P$37*Table6[[#This Row],[NJ_DUM]]</f>
        <v>7.7728487564400872</v>
      </c>
      <c r="BL433" s="9">
        <f>Table6[[#This Row],[sales]]-Table6[[#This Row],[ Pred_11]]</f>
        <v>1778.2737341520642</v>
      </c>
      <c r="BM433" s="47">
        <f>ABS(Table6[[#This Row],[ Red_11]]/Table6[[#This Row],[sales]])</f>
        <v>0.9956480145418255</v>
      </c>
      <c r="BN433" s="9">
        <f>'[1]12'!K$22+'[1]12'!K$28*Table6[[#This Row],[COMBINE LN LING]]+'[1]12'!K$23*Table6[[#This Row],[DL_DUM]]+'[1]12'!K$24*Table6[[#This Row],[CT_DUM]]+'[1]12'!K$25*Table6[[#This Row],[PA_DUM]]+'[1]12'!K$26*Table6[[#This Row],[NY_DUM]]+'[1]12'!K$27*Table6[[#This Row],[NJ_DUM]]</f>
        <v>7.9303390873531354</v>
      </c>
      <c r="BO433" s="9">
        <f>Table6[[#This Row],[sales]]-Table6[[#This Row],[ Pred_12]]</f>
        <v>1778.1162438211511</v>
      </c>
      <c r="BP433" s="47">
        <f>ABS(Table6[[#This Row],[ Red_12]]/Table6[[#This Row],[sales]])</f>
        <v>0.99555983636527612</v>
      </c>
      <c r="BQ433">
        <f>LN(G433+'2019 Totals and Calculations'!C$18)</f>
        <v>6.4914116499192378</v>
      </c>
      <c r="BR433">
        <f>LN(Table6[[#This Row],[PROF RADIO]]+'2019 Totals and Calculations'!D$18)</f>
        <v>5.615858695575449</v>
      </c>
      <c r="BS433">
        <f>LN(Table6[[#This Row],[ONLINE LINGERING]]+'2019 Totals and Calculations'!E$18)</f>
        <v>4.3499034551096694</v>
      </c>
      <c r="BT433">
        <f>MONTH(Table6[[#This Row],[Date]])</f>
        <v>3</v>
      </c>
      <c r="BU433">
        <f t="shared" si="175"/>
        <v>0</v>
      </c>
      <c r="BV433">
        <f t="shared" si="176"/>
        <v>0</v>
      </c>
      <c r="BW433">
        <f t="shared" si="177"/>
        <v>1</v>
      </c>
      <c r="BX433">
        <f t="shared" si="178"/>
        <v>0</v>
      </c>
      <c r="BY433">
        <f t="shared" si="179"/>
        <v>0</v>
      </c>
      <c r="BZ433">
        <f t="shared" si="180"/>
        <v>0</v>
      </c>
      <c r="CA433">
        <f t="shared" si="181"/>
        <v>0</v>
      </c>
      <c r="CB433">
        <f t="shared" si="182"/>
        <v>0</v>
      </c>
      <c r="CC433">
        <f t="shared" si="183"/>
        <v>0</v>
      </c>
      <c r="CD433">
        <f t="shared" si="184"/>
        <v>0</v>
      </c>
      <c r="CE433">
        <f t="shared" si="185"/>
        <v>0</v>
      </c>
      <c r="CF433">
        <f t="shared" si="186"/>
        <v>0</v>
      </c>
      <c r="CG433">
        <f t="shared" si="187"/>
        <v>118</v>
      </c>
      <c r="CH43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1965.0888360272811</v>
      </c>
      <c r="CI433" s="79">
        <f>Table6[[#This Row],[sales]]-CH433</f>
        <v>-179.0422531187769</v>
      </c>
      <c r="CJ433">
        <f>ABS(Table6[[#This Row],[sales]]-CH433)/Table6[[#This Row],[sales]]</f>
        <v>0.10024500751106608</v>
      </c>
      <c r="CK43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2523.7617929740027</v>
      </c>
      <c r="CL433" s="79">
        <f>Table6[[#This Row],[sales]]-CK433</f>
        <v>-737.71521006549847</v>
      </c>
      <c r="CM433">
        <f>ABS(Table6[[#This Row],[sales]]-CK433)/Table6[[#This Row],[sales]]</f>
        <v>0.41304365581784508</v>
      </c>
      <c r="CN43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1846.8674562550248</v>
      </c>
      <c r="CO433" s="79">
        <f>Table6[[#This Row],[sales]]-CN433</f>
        <v>-60.820873346520557</v>
      </c>
      <c r="CP433">
        <f>ABS(Table6[[#This Row],[sales]]-CN433)/Table6[[#This Row],[sales]]</f>
        <v>3.405335220735186E-2</v>
      </c>
      <c r="CQ43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1778.8585144705044</v>
      </c>
      <c r="CR433" s="79">
        <f>Table6[[#This Row],[sales]]-CQ433</f>
        <v>7.1880684379998456</v>
      </c>
      <c r="CS433">
        <f>ABS(Table6[[#This Row],[sales]]-CQ433)/Table6[[#This Row],[sales]]</f>
        <v>4.0245694075315601E-3</v>
      </c>
    </row>
    <row r="434" spans="1:97" x14ac:dyDescent="0.2">
      <c r="A434">
        <v>433</v>
      </c>
      <c r="B434" t="s">
        <v>480</v>
      </c>
      <c r="C434" s="5">
        <v>43562</v>
      </c>
      <c r="D434" s="6">
        <v>53.762877774792386</v>
      </c>
      <c r="E434" s="8">
        <f>YEAR(Table6[[#This Row],[Date]])</f>
        <v>2019</v>
      </c>
      <c r="F434" s="6">
        <f>Table6[[#This Row],[TV_State]]+Table6[[#This Row],[Radio_State]]+Table6[[#This Row],[Online]]</f>
        <v>179.43330824685904</v>
      </c>
      <c r="G434" s="6">
        <f t="shared" si="162"/>
        <v>224.87594043225172</v>
      </c>
      <c r="H434" s="6">
        <f>LN(Table6[[#This Row],[PROF TV LING]])</f>
        <v>5.4155488742841946</v>
      </c>
      <c r="I434" s="6">
        <f t="shared" si="163"/>
        <v>3.9845832248192736</v>
      </c>
      <c r="J434" s="6">
        <v>99.930744082365365</v>
      </c>
      <c r="K434" s="6">
        <f t="shared" si="168"/>
        <v>155.9617908341435</v>
      </c>
      <c r="L434" s="6">
        <f>0.5*J433+0.5*Table6[[#This Row],[Radio_State]]</f>
        <v>156.04387054916515</v>
      </c>
      <c r="M434" s="6">
        <f>LN(Table6[[#This Row],[RADIO LINGERING ]])</f>
        <v>5.0501371891831992</v>
      </c>
      <c r="N434" s="6">
        <f t="shared" si="164"/>
        <v>4.6044773868818556</v>
      </c>
      <c r="O434" s="6">
        <v>25.739686389701284</v>
      </c>
      <c r="P434" s="6">
        <f t="shared" si="165"/>
        <v>28.116146190072435</v>
      </c>
      <c r="Q434" s="6">
        <f>0.3*O433+0.7*Table6[[#This Row],[Online]]</f>
        <v>25.663231875672466</v>
      </c>
      <c r="R434" s="6">
        <f>LN(Table6[[#This Row],[ONLINE LINGERING]])</f>
        <v>3.245059301204726</v>
      </c>
      <c r="S434" s="6">
        <f t="shared" si="166"/>
        <v>3.2480340183214689</v>
      </c>
      <c r="T434" s="6">
        <v>1799.9846437320873</v>
      </c>
      <c r="U434" s="6">
        <f t="shared" si="167"/>
        <v>7.4955334125879132</v>
      </c>
      <c r="V434" s="8">
        <f>YEAR(Table6[[#This Row],[Date]])</f>
        <v>2019</v>
      </c>
      <c r="W434" s="8">
        <f>WEEKNUM(Table6[[#This Row],[Date]])</f>
        <v>15</v>
      </c>
      <c r="X434" t="s">
        <v>599</v>
      </c>
      <c r="Y434" s="9">
        <f>Table6[[#This Row],[LNTVLING]]+Table6[[#This Row],[LNRADIOLING]]+Table6[[#This Row],[LNONLINELING]]</f>
        <v>13.710745364672121</v>
      </c>
      <c r="Z434">
        <f t="shared" si="188"/>
        <v>1</v>
      </c>
      <c r="AA434">
        <f t="shared" si="169"/>
        <v>0</v>
      </c>
      <c r="AB434">
        <f t="shared" si="170"/>
        <v>0</v>
      </c>
      <c r="AC434">
        <f t="shared" si="171"/>
        <v>1</v>
      </c>
      <c r="AD434">
        <f t="shared" si="172"/>
        <v>0</v>
      </c>
      <c r="AE434">
        <f t="shared" si="173"/>
        <v>0</v>
      </c>
      <c r="AF434">
        <f t="shared" si="174"/>
        <v>0</v>
      </c>
      <c r="AG434" s="9">
        <f>'[1]1'!J$20+'[1]1'!J$21*Table6[[#This Row],[TV_State]]</f>
        <v>1382.6045177572562</v>
      </c>
      <c r="AH434" s="9">
        <f>Table6[[#This Row],[sales]]-Table6[[#This Row],[Pred_1]]</f>
        <v>417.38012597483112</v>
      </c>
      <c r="AI434">
        <f>ABS(Table6[[#This Row],[Res_1]])/Table6[[#This Row],[sales]]</f>
        <v>0.23187982599086809</v>
      </c>
      <c r="AJ434" s="9">
        <f>'[1]2'!J$20+'[1]2'!J$21*Table6[[#This Row],[Radio_State]]</f>
        <v>2152.983247636394</v>
      </c>
      <c r="AK434" s="9">
        <f>Table6[[#This Row],[sales]]-Table6[[#This Row],[ Pred_2 ]]</f>
        <v>-352.99860390430672</v>
      </c>
      <c r="AL434">
        <f>ABS(Table6[[#This Row],[ Res_2 ]])/Table6[[#This Row],[sales]]</f>
        <v>0.19611200858491748</v>
      </c>
      <c r="AM434" s="10">
        <f>'[1]3'!J$20+'[1]3'!J$21*Data!O434</f>
        <v>1949.4366159639223</v>
      </c>
      <c r="AN434" s="9">
        <f>Table6[[#This Row],[sales]]-Table6[[#This Row],[Pred_3]]</f>
        <v>-149.45197223183504</v>
      </c>
      <c r="AO434" s="9">
        <f>ABS(Table6[[#This Row],[Res_3]])/Table6[[#This Row],[sales]]</f>
        <v>8.3029581809076658E-2</v>
      </c>
      <c r="AP434" s="9">
        <f>'[1]4'!L$21+'[1]4'!L$27*Table6[[#This Row],[TV_State]]+'[1]4'!L$22*Table6[[#This Row],[NJ_DUM]]+'[1]4'!L$23*Table6[[#This Row],[NY_DUM]]+'[1]4'!L$24*Table6[[#This Row],[PA_DUM]]+'[1]4'!L$25*Table6[[#This Row],[CT_DUM]]+'[1]4'!L$26*Table6[[#This Row],[DL_DUM]]</f>
        <v>249.68904459533681</v>
      </c>
      <c r="AQ434" s="9">
        <f>Table6[[#This Row],[sales]]-Table6[[#This Row],[Pred_4]]</f>
        <v>1550.2955991367505</v>
      </c>
      <c r="AR434">
        <f>ABS(Table6[[#This Row],[Res_4]]/Table6[[#This Row],[sales]])</f>
        <v>0.86128268068019087</v>
      </c>
      <c r="AS434" s="9">
        <f>'[1]5'!L$20+'[1]5'!L$26*Table6[[#This Row],[Radio_State]]+'[1]5'!L$21*Table6[[#This Row],[NJ_DUM]]+'[1]5'!L$22*Table6[[#This Row],[NY_DUM]]+'[1]5'!L$23*Table6[[#This Row],[PA_DUM]]+'[1]5'!L$24*Table6[[#This Row],[CT_DUM]]+'[1]5'!L$25*Table6[[#This Row],[DL_DUM]]</f>
        <v>372.42905793053922</v>
      </c>
      <c r="AT434" s="9">
        <f>Table6[[#This Row],[sales]]-Table6[[#This Row],[Pred_5]]</f>
        <v>1427.5555858015482</v>
      </c>
      <c r="AU434" s="9">
        <f>ABS(Table6[[#This Row],[Red_5]]/Table6[[#This Row],[sales]])</f>
        <v>0.79309320264069316</v>
      </c>
      <c r="AV434" s="9">
        <f>'[1]6'!L$20+'[1]6'!L$26*Table6[[#This Row],[Online]]+'[1]6'!L$21*Table6[[#This Row],[NJ_DUM]]+'[1]6'!L$22*Table6[[#This Row],[NY_DUM]]+'[1]6'!L$23*Table6[[#This Row],[PA_DUM]]+'[1]6'!L$24*Table6[[#This Row],[CT_DUM]]+'[1]6'!L$25*Table6[[#This Row],[DL_DUM]]</f>
        <v>106.07194400534816</v>
      </c>
      <c r="AW434" s="9">
        <f>Table6[[#This Row],[sales]]-Table6[[#This Row],[Pred_6]]</f>
        <v>1693.9126997267392</v>
      </c>
      <c r="AX434" s="9">
        <f>ABS(Table6[[#This Row],[Red_6]]/Table6[[#This Row],[sales]])</f>
        <v>0.94107063947755765</v>
      </c>
      <c r="AY434" s="9">
        <f>'[1]7'!L$21+'[1]7'!L$27*Table6[[#This Row],[LNTV]]+'[1]7'!L$22*Table6[[#This Row],[NJ_DUM]]+'[1]7'!L$23*Table6[[#This Row],[NY_DUM]]+'[1]7'!L$24*Table6[[#This Row],[PA_DUM]]+'[1]7'!L$25*Table6[[#This Row],[CT_DUM]]+'[1]7'!L$26*Table6[[#This Row],[DL_DUM]]</f>
        <v>5.5866018250548093</v>
      </c>
      <c r="AZ434" s="9">
        <f>Table6[[#This Row],[sales]]-Table6[[#This Row],[Pred_7]]</f>
        <v>1794.3980419070324</v>
      </c>
      <c r="BA434" s="9">
        <f>ABS(Table6[[#This Row],[Red_7]]/Table6[[#This Row],[sales]])</f>
        <v>0.9968963058409922</v>
      </c>
      <c r="BB434" s="9">
        <f>'[1]8'!O$22+'[1]8'!O$28*Table6[[#This Row],[LNRADIOLING]]+'[1]8'!O$23*Table6[[#This Row],[DL_DUM]]+'[1]8'!O$24*Table6[[#This Row],[CT_DUM]]+'[1]8'!O$25*Table6[[#This Row],[PA_DUM]]+'[1]8'!O$26*Table6[[#This Row],[NY_DUM]]+'[1]8'!O$27*Table6[[#This Row],[NJ_DUM]]</f>
        <v>8.2564675072549587</v>
      </c>
      <c r="BC434" s="9">
        <f>Table6[[#This Row],[sales]]-Table6[[#This Row],[Pred_8]]</f>
        <v>1791.7281762248324</v>
      </c>
      <c r="BD434" s="9">
        <f>ABS(Table6[[#This Row],[Red_8]]/Table6[[#This Row],[sales]])</f>
        <v>0.99541303447448537</v>
      </c>
      <c r="BE434" s="9">
        <f>'[1]9'!M$19+'[1]9'!M$21*Table6[[#This Row],[LNONLINE]]+'[1]9'!M$20*Table6[[#This Row],[DL_DUM]]+'[1]9'!M$22*Table6[[#This Row],[CT_DUM]]+'[1]9'!M$23*Table6[[#This Row],[PA_DUM]]+'[1]9'!M$24*Table6[[#This Row],[NY_DUM]]+'[1]9'!M$25*Table6[[#This Row],[NJ_DUM]]</f>
        <v>7.6186531169225677</v>
      </c>
      <c r="BF434" s="9">
        <f>Table6[[#This Row],[sales]]-Table6[[#This Row],[Pred_9]]</f>
        <v>1792.3659906151647</v>
      </c>
      <c r="BG434" s="9">
        <f>ABS(Table6[[#This Row],[Red_9]]/Table6[[#This Row],[sales]])</f>
        <v>0.99576737882545152</v>
      </c>
      <c r="BH434" s="9">
        <f>'[1]10'!P$22+'[1]10'!P$30*Table6[[#This Row],[LNTV]]+'[1]10'!P$29*Table6[[#This Row],[LNRADIOLING]]+'[1]10'!P$24*Table6[[#This Row],[LNONLINELING]]+'[1]10'!P$23*Table6[[#This Row],[DL_DUM]]+'[1]10'!P$25*Table6[[#This Row],[CT_DUM]]+'[1]10'!P$26*Table6[[#This Row],[PA_DUM]]+'[1]10'!P$27*Table6[[#This Row],[NY_DUM]]+'[1]10'!P$28*Table6[[#This Row],[NJ_DUM]]</f>
        <v>7.4839384275912275</v>
      </c>
      <c r="BI434" s="9">
        <f>Table6[[#This Row],[sales]]-Table6[[#This Row],[Pred_10]]</f>
        <v>1792.500705304496</v>
      </c>
      <c r="BJ434" s="45">
        <f>ABS(Table6[[#This Row],[Red_10]]/Table6[[#This Row],[sales]])</f>
        <v>0.99584222095802211</v>
      </c>
      <c r="BK434" s="9">
        <f>'[1]11'!P$32+'[1]11'!P$40*Table6[[#This Row],[LNONLINELING]]+'[1]11'!P$39*Table6[[#This Row],[LNRADIOLING]]+'[1]11'!P$38*Table6[[#This Row],[LNTVLING]]+'[1]11'!P$33*Table6[[#This Row],[DL_DUM]]+'[1]11'!P$34*Table6[[#This Row],[CT_DUM]]+'[1]11'!P$35*Table6[[#This Row],[PA_DUM]]+'[1]11'!P$36*Table6[[#This Row],[NY_DUM]]+'[1]11'!P$37*Table6[[#This Row],[NJ_DUM]]</f>
        <v>7.7505422288608496</v>
      </c>
      <c r="BL434" s="9">
        <f>Table6[[#This Row],[sales]]-Table6[[#This Row],[ Pred_11]]</f>
        <v>1792.2341015032264</v>
      </c>
      <c r="BM434" s="47">
        <f>ABS(Table6[[#This Row],[ Red_11]]/Table6[[#This Row],[sales]])</f>
        <v>0.99569410647149137</v>
      </c>
      <c r="BN434" s="9">
        <f>'[1]12'!K$22+'[1]12'!K$28*Table6[[#This Row],[COMBINE LN LING]]+'[1]12'!K$23*Table6[[#This Row],[DL_DUM]]+'[1]12'!K$24*Table6[[#This Row],[CT_DUM]]+'[1]12'!K$25*Table6[[#This Row],[PA_DUM]]+'[1]12'!K$26*Table6[[#This Row],[NY_DUM]]+'[1]12'!K$27*Table6[[#This Row],[NJ_DUM]]</f>
        <v>7.8476998364615342</v>
      </c>
      <c r="BO434" s="9">
        <f>Table6[[#This Row],[sales]]-Table6[[#This Row],[ Pred_12]]</f>
        <v>1792.1369438956258</v>
      </c>
      <c r="BP434" s="47">
        <f>ABS(Table6[[#This Row],[ Red_12]]/Table6[[#This Row],[sales]])</f>
        <v>0.99564012956233328</v>
      </c>
      <c r="BQ434">
        <f>LN(G434+'2019 Totals and Calculations'!C$18)</f>
        <v>6.3735236159092592</v>
      </c>
      <c r="BR434">
        <f>LN(Table6[[#This Row],[PROF RADIO]]+'2019 Totals and Calculations'!D$18)</f>
        <v>5.3877839471172857</v>
      </c>
      <c r="BS434">
        <f>LN(Table6[[#This Row],[ONLINE LINGERING]]+'2019 Totals and Calculations'!E$18)</f>
        <v>4.24191069648686</v>
      </c>
      <c r="BT434">
        <f>MONTH(Table6[[#This Row],[Date]])</f>
        <v>4</v>
      </c>
      <c r="BU434">
        <f t="shared" si="175"/>
        <v>0</v>
      </c>
      <c r="BV434">
        <f t="shared" si="176"/>
        <v>0</v>
      </c>
      <c r="BW434">
        <f t="shared" si="177"/>
        <v>0</v>
      </c>
      <c r="BX434">
        <f t="shared" si="178"/>
        <v>1</v>
      </c>
      <c r="BY434">
        <f t="shared" si="179"/>
        <v>0</v>
      </c>
      <c r="BZ434">
        <f t="shared" si="180"/>
        <v>0</v>
      </c>
      <c r="CA434">
        <f t="shared" si="181"/>
        <v>0</v>
      </c>
      <c r="CB434">
        <f t="shared" si="182"/>
        <v>0</v>
      </c>
      <c r="CC434">
        <f t="shared" si="183"/>
        <v>0</v>
      </c>
      <c r="CD434">
        <f t="shared" si="184"/>
        <v>0</v>
      </c>
      <c r="CE434">
        <f t="shared" si="185"/>
        <v>0</v>
      </c>
      <c r="CF434">
        <f t="shared" si="186"/>
        <v>0</v>
      </c>
      <c r="CG434">
        <f t="shared" si="187"/>
        <v>119</v>
      </c>
      <c r="CH43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1902.3910577424401</v>
      </c>
      <c r="CI434" s="79">
        <f>Table6[[#This Row],[sales]]-CH434</f>
        <v>-102.40641401035282</v>
      </c>
      <c r="CJ434">
        <f>ABS(Table6[[#This Row],[sales]]-CH434)/Table6[[#This Row],[sales]]</f>
        <v>5.6892937596413826E-2</v>
      </c>
      <c r="CK43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2358.727549301716</v>
      </c>
      <c r="CL434" s="79">
        <f>Table6[[#This Row],[sales]]-CK434</f>
        <v>-558.74290556962865</v>
      </c>
      <c r="CM434">
        <f>ABS(Table6[[#This Row],[sales]]-CK434)/Table6[[#This Row],[sales]]</f>
        <v>0.31041537355070509</v>
      </c>
      <c r="CN43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1787.0666824469643</v>
      </c>
      <c r="CO434" s="79">
        <f>Table6[[#This Row],[sales]]-CN434</f>
        <v>12.917961285123056</v>
      </c>
      <c r="CP434">
        <f>ABS(Table6[[#This Row],[sales]]-CN434)/Table6[[#This Row],[sales]]</f>
        <v>7.1767063847494612E-3</v>
      </c>
      <c r="CQ43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1660.5943797641849</v>
      </c>
      <c r="CR434" s="79">
        <f>Table6[[#This Row],[sales]]-CQ434</f>
        <v>139.39026396790246</v>
      </c>
      <c r="CS434">
        <f>ABS(Table6[[#This Row],[sales]]-CQ434)/Table6[[#This Row],[sales]]</f>
        <v>7.7439696195902394E-2</v>
      </c>
    </row>
    <row r="435" spans="1:97" x14ac:dyDescent="0.2">
      <c r="A435">
        <v>434</v>
      </c>
      <c r="B435" t="s">
        <v>480</v>
      </c>
      <c r="C435" s="5">
        <v>43569</v>
      </c>
      <c r="D435" s="6">
        <v>40.322158331094286</v>
      </c>
      <c r="E435" s="8">
        <f>YEAR(Table6[[#This Row],[Date]])</f>
        <v>2019</v>
      </c>
      <c r="F435" s="6">
        <f>Table6[[#This Row],[TV_State]]+Table6[[#This Row],[Radio_State]]+Table6[[#This Row],[Online]]</f>
        <v>167.24929310788158</v>
      </c>
      <c r="G435" s="6">
        <f t="shared" si="162"/>
        <v>169.50980580190449</v>
      </c>
      <c r="H435" s="6">
        <f>LN(Table6[[#This Row],[PROF TV LING]])</f>
        <v>5.1329107764858506</v>
      </c>
      <c r="I435" s="6">
        <f t="shared" si="163"/>
        <v>3.6969011523674924</v>
      </c>
      <c r="J435" s="6">
        <v>100.93005152318901</v>
      </c>
      <c r="K435" s="6">
        <f t="shared" si="168"/>
        <v>128.44592117866625</v>
      </c>
      <c r="L435" s="6">
        <f>0.5*J434+0.5*Table6[[#This Row],[Radio_State]]</f>
        <v>100.43039780277718</v>
      </c>
      <c r="M435" s="6">
        <f>LN(Table6[[#This Row],[RADIO LINGERING ]])</f>
        <v>4.6094649283928941</v>
      </c>
      <c r="N435" s="6">
        <f t="shared" si="164"/>
        <v>4.6144277177350235</v>
      </c>
      <c r="O435" s="6">
        <v>25.997083253598284</v>
      </c>
      <c r="P435" s="6">
        <f t="shared" si="165"/>
        <v>26.632802134540526</v>
      </c>
      <c r="Q435" s="6">
        <f>0.3*O434+0.7*Table6[[#This Row],[Online]]</f>
        <v>25.919864194429181</v>
      </c>
      <c r="R435" s="6">
        <f>LN(Table6[[#This Row],[ONLINE LINGERING]])</f>
        <v>3.2550096320578938</v>
      </c>
      <c r="S435" s="6">
        <f t="shared" si="166"/>
        <v>3.2579843491746368</v>
      </c>
      <c r="T435" s="6">
        <v>1726.4690439486351</v>
      </c>
      <c r="U435" s="6">
        <f t="shared" si="167"/>
        <v>7.4538335867235377</v>
      </c>
      <c r="V435" s="8">
        <f>YEAR(Table6[[#This Row],[Date]])</f>
        <v>2019</v>
      </c>
      <c r="W435" s="8">
        <f>WEEKNUM(Table6[[#This Row],[Date]])</f>
        <v>16</v>
      </c>
      <c r="X435" t="s">
        <v>600</v>
      </c>
      <c r="Y435" s="9">
        <f>Table6[[#This Row],[LNTVLING]]+Table6[[#This Row],[LNRADIOLING]]+Table6[[#This Row],[LNONLINELING]]</f>
        <v>12.997385336936638</v>
      </c>
      <c r="Z435">
        <f t="shared" si="188"/>
        <v>1</v>
      </c>
      <c r="AA435">
        <f t="shared" si="169"/>
        <v>0</v>
      </c>
      <c r="AB435">
        <f t="shared" si="170"/>
        <v>0</v>
      </c>
      <c r="AC435">
        <f t="shared" si="171"/>
        <v>1</v>
      </c>
      <c r="AD435">
        <f t="shared" si="172"/>
        <v>0</v>
      </c>
      <c r="AE435">
        <f t="shared" si="173"/>
        <v>0</v>
      </c>
      <c r="AF435">
        <f t="shared" si="174"/>
        <v>0</v>
      </c>
      <c r="AG435" s="9">
        <f>'[1]1'!J$20+'[1]1'!J$21*Table6[[#This Row],[TV_State]]</f>
        <v>1369.386524682023</v>
      </c>
      <c r="AH435" s="9">
        <f>Table6[[#This Row],[sales]]-Table6[[#This Row],[Pred_1]]</f>
        <v>357.08251926661205</v>
      </c>
      <c r="AI435">
        <f>ABS(Table6[[#This Row],[Res_1]])/Table6[[#This Row],[sales]]</f>
        <v>0.20682822001251924</v>
      </c>
      <c r="AJ435" s="9">
        <f>'[1]2'!J$20+'[1]2'!J$21*Table6[[#This Row],[Radio_State]]</f>
        <v>2157.3702620727831</v>
      </c>
      <c r="AK435" s="9">
        <f>Table6[[#This Row],[sales]]-Table6[[#This Row],[ Pred_2 ]]</f>
        <v>-430.90121812414804</v>
      </c>
      <c r="AL435">
        <f>ABS(Table6[[#This Row],[ Res_2 ]])/Table6[[#This Row],[sales]]</f>
        <v>0.24958525589235411</v>
      </c>
      <c r="AM435" s="10">
        <f>'[1]3'!J$20+'[1]3'!J$21*Data!O435</f>
        <v>1950.9236803063129</v>
      </c>
      <c r="AN435" s="9">
        <f>Table6[[#This Row],[sales]]-Table6[[#This Row],[Pred_3]]</f>
        <v>-224.45463635767783</v>
      </c>
      <c r="AO435" s="9">
        <f>ABS(Table6[[#This Row],[Res_3]])/Table6[[#This Row],[sales]]</f>
        <v>0.13000791247569896</v>
      </c>
      <c r="AP435" s="9">
        <f>'[1]4'!L$21+'[1]4'!L$27*Table6[[#This Row],[TV_State]]+'[1]4'!L$22*Table6[[#This Row],[NJ_DUM]]+'[1]4'!L$23*Table6[[#This Row],[NY_DUM]]+'[1]4'!L$24*Table6[[#This Row],[PA_DUM]]+'[1]4'!L$25*Table6[[#This Row],[CT_DUM]]+'[1]4'!L$26*Table6[[#This Row],[DL_DUM]]</f>
        <v>246.72428203295843</v>
      </c>
      <c r="AQ435" s="9">
        <f>Table6[[#This Row],[sales]]-Table6[[#This Row],[Pred_4]]</f>
        <v>1479.7447619156767</v>
      </c>
      <c r="AR435">
        <f>ABS(Table6[[#This Row],[Res_4]]/Table6[[#This Row],[sales]])</f>
        <v>0.85709313300592327</v>
      </c>
      <c r="AS435" s="9">
        <f>'[1]5'!L$20+'[1]5'!L$26*Table6[[#This Row],[Radio_State]]+'[1]5'!L$21*Table6[[#This Row],[NJ_DUM]]+'[1]5'!L$22*Table6[[#This Row],[NY_DUM]]+'[1]5'!L$23*Table6[[#This Row],[PA_DUM]]+'[1]5'!L$24*Table6[[#This Row],[CT_DUM]]+'[1]5'!L$25*Table6[[#This Row],[DL_DUM]]</f>
        <v>374.18943322657412</v>
      </c>
      <c r="AT435" s="9">
        <f>Table6[[#This Row],[sales]]-Table6[[#This Row],[Pred_5]]</f>
        <v>1352.2796107220611</v>
      </c>
      <c r="AU435" s="9">
        <f>ABS(Table6[[#This Row],[Red_5]]/Table6[[#This Row],[sales]])</f>
        <v>0.78326316678649544</v>
      </c>
      <c r="AV435" s="9">
        <f>'[1]6'!L$20+'[1]6'!L$26*Table6[[#This Row],[Online]]+'[1]6'!L$21*Table6[[#This Row],[NJ_DUM]]+'[1]6'!L$22*Table6[[#This Row],[NY_DUM]]+'[1]6'!L$23*Table6[[#This Row],[PA_DUM]]+'[1]6'!L$24*Table6[[#This Row],[CT_DUM]]+'[1]6'!L$25*Table6[[#This Row],[DL_DUM]]</f>
        <v>107.19220145726618</v>
      </c>
      <c r="AW435" s="9">
        <f>Table6[[#This Row],[sales]]-Table6[[#This Row],[Pred_6]]</f>
        <v>1619.2768424913688</v>
      </c>
      <c r="AX435" s="9">
        <f>ABS(Table6[[#This Row],[Red_6]]/Table6[[#This Row],[sales]])</f>
        <v>0.93791246832198893</v>
      </c>
      <c r="AY435" s="9">
        <f>'[1]7'!L$21+'[1]7'!L$27*Table6[[#This Row],[LNTV]]+'[1]7'!L$22*Table6[[#This Row],[NJ_DUM]]+'[1]7'!L$23*Table6[[#This Row],[NY_DUM]]+'[1]7'!L$24*Table6[[#This Row],[PA_DUM]]+'[1]7'!L$25*Table6[[#This Row],[CT_DUM]]+'[1]7'!L$26*Table6[[#This Row],[DL_DUM]]</f>
        <v>5.5547598817514201</v>
      </c>
      <c r="AZ435" s="9">
        <f>Table6[[#This Row],[sales]]-Table6[[#This Row],[Pred_7]]</f>
        <v>1720.9142840668837</v>
      </c>
      <c r="BA435" s="9">
        <f>ABS(Table6[[#This Row],[Red_7]]/Table6[[#This Row],[sales]])</f>
        <v>0.9967825893541381</v>
      </c>
      <c r="BB435" s="9">
        <f>'[1]8'!O$22+'[1]8'!O$28*Table6[[#This Row],[LNRADIOLING]]+'[1]8'!O$23*Table6[[#This Row],[DL_DUM]]+'[1]8'!O$24*Table6[[#This Row],[CT_DUM]]+'[1]8'!O$25*Table6[[#This Row],[PA_DUM]]+'[1]8'!O$26*Table6[[#This Row],[NY_DUM]]+'[1]8'!O$27*Table6[[#This Row],[NJ_DUM]]</f>
        <v>8.2250295318390236</v>
      </c>
      <c r="BC435" s="9">
        <f>Table6[[#This Row],[sales]]-Table6[[#This Row],[Pred_8]]</f>
        <v>1718.2440144167961</v>
      </c>
      <c r="BD435" s="9">
        <f>ABS(Table6[[#This Row],[Red_8]]/Table6[[#This Row],[sales]])</f>
        <v>0.99523592411884354</v>
      </c>
      <c r="BE435" s="9">
        <f>'[1]9'!M$19+'[1]9'!M$21*Table6[[#This Row],[LNONLINE]]+'[1]9'!M$20*Table6[[#This Row],[DL_DUM]]+'[1]9'!M$22*Table6[[#This Row],[CT_DUM]]+'[1]9'!M$23*Table6[[#This Row],[PA_DUM]]+'[1]9'!M$24*Table6[[#This Row],[NY_DUM]]+'[1]9'!M$25*Table6[[#This Row],[NJ_DUM]]</f>
        <v>7.6218035652538996</v>
      </c>
      <c r="BF435" s="9">
        <f>Table6[[#This Row],[sales]]-Table6[[#This Row],[Pred_9]]</f>
        <v>1718.8472403833812</v>
      </c>
      <c r="BG435" s="9">
        <f>ABS(Table6[[#This Row],[Red_9]]/Table6[[#This Row],[sales]])</f>
        <v>0.9955853227765834</v>
      </c>
      <c r="BH435" s="9">
        <f>'[1]10'!P$22+'[1]10'!P$30*Table6[[#This Row],[LNTV]]+'[1]10'!P$29*Table6[[#This Row],[LNRADIOLING]]+'[1]10'!P$24*Table6[[#This Row],[LNONLINELING]]+'[1]10'!P$23*Table6[[#This Row],[DL_DUM]]+'[1]10'!P$25*Table6[[#This Row],[CT_DUM]]+'[1]10'!P$26*Table6[[#This Row],[PA_DUM]]+'[1]10'!P$27*Table6[[#This Row],[NY_DUM]]+'[1]10'!P$28*Table6[[#This Row],[NJ_DUM]]</f>
        <v>7.5832091045656824</v>
      </c>
      <c r="BI435" s="9">
        <f>Table6[[#This Row],[sales]]-Table6[[#This Row],[Pred_10]]</f>
        <v>1718.8858348440694</v>
      </c>
      <c r="BJ435" s="45">
        <f>ABS(Table6[[#This Row],[Red_10]]/Table6[[#This Row],[sales]])</f>
        <v>0.9956076773393967</v>
      </c>
      <c r="BK435" s="9">
        <f>'[1]11'!P$32+'[1]11'!P$40*Table6[[#This Row],[LNONLINELING]]+'[1]11'!P$39*Table6[[#This Row],[LNRADIOLING]]+'[1]11'!P$38*Table6[[#This Row],[LNTVLING]]+'[1]11'!P$33*Table6[[#This Row],[DL_DUM]]+'[1]11'!P$34*Table6[[#This Row],[CT_DUM]]+'[1]11'!P$35*Table6[[#This Row],[PA_DUM]]+'[1]11'!P$36*Table6[[#This Row],[NY_DUM]]+'[1]11'!P$37*Table6[[#This Row],[NJ_DUM]]</f>
        <v>7.8718711373274868</v>
      </c>
      <c r="BL435" s="9">
        <f>Table6[[#This Row],[sales]]-Table6[[#This Row],[ Pred_11]]</f>
        <v>1718.5971728113077</v>
      </c>
      <c r="BM435" s="47">
        <f>ABS(Table6[[#This Row],[ Red_11]]/Table6[[#This Row],[sales]])</f>
        <v>0.99544047941958835</v>
      </c>
      <c r="BN435" s="9">
        <f>'[1]12'!K$22+'[1]12'!K$28*Table6[[#This Row],[COMBINE LN LING]]+'[1]12'!K$23*Table6[[#This Row],[DL_DUM]]+'[1]12'!K$24*Table6[[#This Row],[CT_DUM]]+'[1]12'!K$25*Table6[[#This Row],[PA_DUM]]+'[1]12'!K$26*Table6[[#This Row],[NY_DUM]]+'[1]12'!K$27*Table6[[#This Row],[NJ_DUM]]</f>
        <v>7.7790490095659086</v>
      </c>
      <c r="BO435" s="9">
        <f>Table6[[#This Row],[sales]]-Table6[[#This Row],[ Pred_12]]</f>
        <v>1718.6899949390693</v>
      </c>
      <c r="BP435" s="47">
        <f>ABS(Table6[[#This Row],[ Red_12]]/Table6[[#This Row],[sales]])</f>
        <v>0.99549424356212368</v>
      </c>
      <c r="BQ435">
        <f>LN(G435+'2019 Totals and Calculations'!C$18)</f>
        <v>6.2742973554369312</v>
      </c>
      <c r="BR435">
        <f>LN(Table6[[#This Row],[PROF RADIO]]+'2019 Totals and Calculations'!D$18)</f>
        <v>5.253331964188769</v>
      </c>
      <c r="BS435">
        <f>LN(Table6[[#This Row],[ONLINE LINGERING]]+'2019 Totals and Calculations'!E$18)</f>
        <v>4.2455942994190385</v>
      </c>
      <c r="BT435">
        <f>MONTH(Table6[[#This Row],[Date]])</f>
        <v>4</v>
      </c>
      <c r="BU435">
        <f t="shared" si="175"/>
        <v>0</v>
      </c>
      <c r="BV435">
        <f t="shared" si="176"/>
        <v>0</v>
      </c>
      <c r="BW435">
        <f t="shared" si="177"/>
        <v>0</v>
      </c>
      <c r="BX435">
        <f t="shared" si="178"/>
        <v>1</v>
      </c>
      <c r="BY435">
        <f t="shared" si="179"/>
        <v>0</v>
      </c>
      <c r="BZ435">
        <f t="shared" si="180"/>
        <v>0</v>
      </c>
      <c r="CA435">
        <f t="shared" si="181"/>
        <v>0</v>
      </c>
      <c r="CB435">
        <f t="shared" si="182"/>
        <v>0</v>
      </c>
      <c r="CC435">
        <f t="shared" si="183"/>
        <v>0</v>
      </c>
      <c r="CD435">
        <f t="shared" si="184"/>
        <v>0</v>
      </c>
      <c r="CE435">
        <f t="shared" si="185"/>
        <v>0</v>
      </c>
      <c r="CF435">
        <f t="shared" si="186"/>
        <v>0</v>
      </c>
      <c r="CG435">
        <f t="shared" si="187"/>
        <v>120</v>
      </c>
      <c r="CH43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1851.9640027446078</v>
      </c>
      <c r="CI435" s="79">
        <f>Table6[[#This Row],[sales]]-CH435</f>
        <v>-125.49495879597271</v>
      </c>
      <c r="CJ435">
        <f>ABS(Table6[[#This Row],[sales]]-CH435)/Table6[[#This Row],[sales]]</f>
        <v>7.2688797540760519E-2</v>
      </c>
      <c r="CK43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2268.6509527301419</v>
      </c>
      <c r="CL435" s="79">
        <f>Table6[[#This Row],[sales]]-CK435</f>
        <v>-542.18190878150676</v>
      </c>
      <c r="CM435">
        <f>ABS(Table6[[#This Row],[sales]]-CK435)/Table6[[#This Row],[sales]]</f>
        <v>0.31404090949784641</v>
      </c>
      <c r="CN43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1793.4342816100761</v>
      </c>
      <c r="CO435" s="79">
        <f>Table6[[#This Row],[sales]]-CN435</f>
        <v>-66.965237661441051</v>
      </c>
      <c r="CP435">
        <f>ABS(Table6[[#This Row],[sales]]-CN435)/Table6[[#This Row],[sales]]</f>
        <v>3.8787395520445467E-2</v>
      </c>
      <c r="CQ43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1622.118952824316</v>
      </c>
      <c r="CR435" s="79">
        <f>Table6[[#This Row],[sales]]-CQ435</f>
        <v>104.35009112431908</v>
      </c>
      <c r="CS435">
        <f>ABS(Table6[[#This Row],[sales]]-CQ435)/Table6[[#This Row],[sales]]</f>
        <v>6.0441333419832599E-2</v>
      </c>
    </row>
    <row r="436" spans="1:97" x14ac:dyDescent="0.2">
      <c r="A436">
        <v>435</v>
      </c>
      <c r="B436" t="s">
        <v>480</v>
      </c>
      <c r="C436" s="5">
        <v>43576</v>
      </c>
      <c r="D436" s="6">
        <v>30.241618748320715</v>
      </c>
      <c r="E436" s="8">
        <f>YEAR(Table6[[#This Row],[Date]])</f>
        <v>2019</v>
      </c>
      <c r="F436" s="6">
        <f>Table6[[#This Row],[TV_State]]+Table6[[#This Row],[Radio_State]]+Table6[[#This Row],[Online]]</f>
        <v>158.4380248728759</v>
      </c>
      <c r="G436" s="6">
        <f t="shared" si="162"/>
        <v>127.72934968582935</v>
      </c>
      <c r="H436" s="6">
        <f>LN(Table6[[#This Row],[PROF TV LING]])</f>
        <v>4.8499135697227658</v>
      </c>
      <c r="I436" s="6">
        <f t="shared" si="163"/>
        <v>3.4092190799157116</v>
      </c>
      <c r="J436" s="6">
        <v>101.93935203842091</v>
      </c>
      <c r="K436" s="6">
        <f t="shared" si="168"/>
        <v>115.19263660854358</v>
      </c>
      <c r="L436" s="6">
        <f>0.5*J435+0.5*Table6[[#This Row],[Radio_State]]</f>
        <v>101.43470178080496</v>
      </c>
      <c r="M436" s="6">
        <f>LN(Table6[[#This Row],[RADIO LINGERING ]])</f>
        <v>4.619415259246062</v>
      </c>
      <c r="N436" s="6">
        <f t="shared" si="164"/>
        <v>4.6243780485881913</v>
      </c>
      <c r="O436" s="6">
        <v>26.257054086134268</v>
      </c>
      <c r="P436" s="6">
        <f t="shared" si="165"/>
        <v>26.369778500656142</v>
      </c>
      <c r="Q436" s="6">
        <f>0.3*O435+0.7*Table6[[#This Row],[Online]]</f>
        <v>26.179062836373468</v>
      </c>
      <c r="R436" s="6">
        <f>LN(Table6[[#This Row],[ONLINE LINGERING]])</f>
        <v>3.2649599629110617</v>
      </c>
      <c r="S436" s="6">
        <f t="shared" si="166"/>
        <v>3.2679346800278046</v>
      </c>
      <c r="T436" s="6">
        <v>1631.5599777622745</v>
      </c>
      <c r="U436" s="6">
        <f t="shared" si="167"/>
        <v>7.3972918777004546</v>
      </c>
      <c r="V436" s="8">
        <f>YEAR(Table6[[#This Row],[Date]])</f>
        <v>2019</v>
      </c>
      <c r="W436" s="8">
        <f>WEEKNUM(Table6[[#This Row],[Date]])</f>
        <v>17</v>
      </c>
      <c r="X436" t="s">
        <v>601</v>
      </c>
      <c r="Y436" s="9">
        <f>Table6[[#This Row],[LNTVLING]]+Table6[[#This Row],[LNRADIOLING]]+Table6[[#This Row],[LNONLINELING]]</f>
        <v>12.734288791879889</v>
      </c>
      <c r="Z436">
        <f t="shared" si="188"/>
        <v>1</v>
      </c>
      <c r="AA436">
        <f t="shared" si="169"/>
        <v>0</v>
      </c>
      <c r="AB436">
        <f t="shared" si="170"/>
        <v>0</v>
      </c>
      <c r="AC436">
        <f t="shared" si="171"/>
        <v>1</v>
      </c>
      <c r="AD436">
        <f t="shared" si="172"/>
        <v>0</v>
      </c>
      <c r="AE436">
        <f t="shared" si="173"/>
        <v>0</v>
      </c>
      <c r="AF436">
        <f t="shared" si="174"/>
        <v>0</v>
      </c>
      <c r="AG436" s="9">
        <f>'[1]1'!J$20+'[1]1'!J$21*Table6[[#This Row],[TV_State]]</f>
        <v>1359.4730298755983</v>
      </c>
      <c r="AH436" s="9">
        <f>Table6[[#This Row],[sales]]-Table6[[#This Row],[Pred_1]]</f>
        <v>272.08694788667617</v>
      </c>
      <c r="AI436">
        <f>ABS(Table6[[#This Row],[Res_1]])/Table6[[#This Row],[sales]]</f>
        <v>0.16676490695723625</v>
      </c>
      <c r="AJ436" s="9">
        <f>'[1]2'!J$20+'[1]2'!J$21*Table6[[#This Row],[Radio_State]]</f>
        <v>2161.8011466535359</v>
      </c>
      <c r="AK436" s="9">
        <f>Table6[[#This Row],[sales]]-Table6[[#This Row],[ Pred_2 ]]</f>
        <v>-530.2411688912614</v>
      </c>
      <c r="AL436">
        <f>ABS(Table6[[#This Row],[ Res_2 ]])/Table6[[#This Row],[sales]]</f>
        <v>0.32499030137923612</v>
      </c>
      <c r="AM436" s="10">
        <f>'[1]3'!J$20+'[1]3'!J$21*Data!O436</f>
        <v>1952.4256152921275</v>
      </c>
      <c r="AN436" s="9">
        <f>Table6[[#This Row],[sales]]-Table6[[#This Row],[Pred_3]]</f>
        <v>-320.86563752985307</v>
      </c>
      <c r="AO436" s="9">
        <f>ABS(Table6[[#This Row],[Res_3]])/Table6[[#This Row],[sales]]</f>
        <v>0.19666187078818173</v>
      </c>
      <c r="AP436" s="9">
        <f>'[1]4'!L$21+'[1]4'!L$27*Table6[[#This Row],[TV_State]]+'[1]4'!L$22*Table6[[#This Row],[NJ_DUM]]+'[1]4'!L$23*Table6[[#This Row],[NY_DUM]]+'[1]4'!L$24*Table6[[#This Row],[PA_DUM]]+'[1]4'!L$25*Table6[[#This Row],[CT_DUM]]+'[1]4'!L$26*Table6[[#This Row],[DL_DUM]]</f>
        <v>244.50071011117464</v>
      </c>
      <c r="AQ436" s="9">
        <f>Table6[[#This Row],[sales]]-Table6[[#This Row],[Pred_4]]</f>
        <v>1387.0592676510998</v>
      </c>
      <c r="AR436">
        <f>ABS(Table6[[#This Row],[Res_4]]/Table6[[#This Row],[sales]])</f>
        <v>0.85014298374337827</v>
      </c>
      <c r="AS436" s="9">
        <f>'[1]5'!L$20+'[1]5'!L$26*Table6[[#This Row],[Radio_State]]+'[1]5'!L$21*Table6[[#This Row],[NJ_DUM]]+'[1]5'!L$22*Table6[[#This Row],[NY_DUM]]+'[1]5'!L$23*Table6[[#This Row],[PA_DUM]]+'[1]5'!L$24*Table6[[#This Row],[CT_DUM]]+'[1]5'!L$25*Table6[[#This Row],[DL_DUM]]</f>
        <v>375.96741227556936</v>
      </c>
      <c r="AT436" s="9">
        <f>Table6[[#This Row],[sales]]-Table6[[#This Row],[Pred_5]]</f>
        <v>1255.5925654867051</v>
      </c>
      <c r="AU436" s="9">
        <f>ABS(Table6[[#This Row],[Red_5]]/Table6[[#This Row],[sales]])</f>
        <v>0.76956568106603218</v>
      </c>
      <c r="AV436" s="9">
        <f>'[1]6'!L$20+'[1]6'!L$26*Table6[[#This Row],[Online]]+'[1]6'!L$21*Table6[[#This Row],[NJ_DUM]]+'[1]6'!L$22*Table6[[#This Row],[NY_DUM]]+'[1]6'!L$23*Table6[[#This Row],[PA_DUM]]+'[1]6'!L$24*Table6[[#This Row],[CT_DUM]]+'[1]6'!L$25*Table6[[#This Row],[DL_DUM]]</f>
        <v>108.32366148370346</v>
      </c>
      <c r="AW436" s="9">
        <f>Table6[[#This Row],[sales]]-Table6[[#This Row],[Pred_6]]</f>
        <v>1523.2363162785709</v>
      </c>
      <c r="AX436" s="9">
        <f>ABS(Table6[[#This Row],[Red_6]]/Table6[[#This Row],[sales]])</f>
        <v>0.93360730652864377</v>
      </c>
      <c r="AY436" s="9">
        <f>'[1]7'!L$21+'[1]7'!L$27*Table6[[#This Row],[LNTV]]+'[1]7'!L$22*Table6[[#This Row],[NJ_DUM]]+'[1]7'!L$23*Table6[[#This Row],[NY_DUM]]+'[1]7'!L$24*Table6[[#This Row],[PA_DUM]]+'[1]7'!L$25*Table6[[#This Row],[CT_DUM]]+'[1]7'!L$26*Table6[[#This Row],[DL_DUM]]</f>
        <v>5.5229179384480309</v>
      </c>
      <c r="AZ436" s="9">
        <f>Table6[[#This Row],[sales]]-Table6[[#This Row],[Pred_7]]</f>
        <v>1626.0370598238264</v>
      </c>
      <c r="BA436" s="9">
        <f>ABS(Table6[[#This Row],[Red_7]]/Table6[[#This Row],[sales]])</f>
        <v>0.99661494642322446</v>
      </c>
      <c r="BB436" s="9">
        <f>'[1]8'!O$22+'[1]8'!O$28*Table6[[#This Row],[LNRADIOLING]]+'[1]8'!O$23*Table6[[#This Row],[DL_DUM]]+'[1]8'!O$24*Table6[[#This Row],[CT_DUM]]+'[1]8'!O$25*Table6[[#This Row],[PA_DUM]]+'[1]8'!O$26*Table6[[#This Row],[NY_DUM]]+'[1]8'!O$27*Table6[[#This Row],[NJ_DUM]]</f>
        <v>8.2257393978427995</v>
      </c>
      <c r="BC436" s="9">
        <f>Table6[[#This Row],[sales]]-Table6[[#This Row],[Pred_8]]</f>
        <v>1623.3342383644317</v>
      </c>
      <c r="BD436" s="9">
        <f>ABS(Table6[[#This Row],[Red_8]]/Table6[[#This Row],[sales]])</f>
        <v>0.99495835917161646</v>
      </c>
      <c r="BE436" s="9">
        <f>'[1]9'!M$19+'[1]9'!M$21*Table6[[#This Row],[LNONLINE]]+'[1]9'!M$20*Table6[[#This Row],[DL_DUM]]+'[1]9'!M$22*Table6[[#This Row],[CT_DUM]]+'[1]9'!M$23*Table6[[#This Row],[PA_DUM]]+'[1]9'!M$24*Table6[[#This Row],[NY_DUM]]+'[1]9'!M$25*Table6[[#This Row],[NJ_DUM]]</f>
        <v>7.6249540135852323</v>
      </c>
      <c r="BF436" s="9">
        <f>Table6[[#This Row],[sales]]-Table6[[#This Row],[Pred_9]]</f>
        <v>1623.9350237486892</v>
      </c>
      <c r="BG436" s="9">
        <f>ABS(Table6[[#This Row],[Red_9]]/Table6[[#This Row],[sales]])</f>
        <v>0.99532658675285535</v>
      </c>
      <c r="BH436" s="9">
        <f>'[1]10'!P$22+'[1]10'!P$30*Table6[[#This Row],[LNTV]]+'[1]10'!P$29*Table6[[#This Row],[LNRADIOLING]]+'[1]10'!P$24*Table6[[#This Row],[LNONLINELING]]+'[1]10'!P$23*Table6[[#This Row],[DL_DUM]]+'[1]10'!P$25*Table6[[#This Row],[CT_DUM]]+'[1]10'!P$26*Table6[[#This Row],[PA_DUM]]+'[1]10'!P$27*Table6[[#This Row],[NY_DUM]]+'[1]10'!P$28*Table6[[#This Row],[NJ_DUM]]</f>
        <v>7.5762610691478498</v>
      </c>
      <c r="BI436" s="9">
        <f>Table6[[#This Row],[sales]]-Table6[[#This Row],[Pred_10]]</f>
        <v>1623.9837166931266</v>
      </c>
      <c r="BJ436" s="45">
        <f>ABS(Table6[[#This Row],[Red_10]]/Table6[[#This Row],[sales]])</f>
        <v>0.99535643116256201</v>
      </c>
      <c r="BK436" s="9">
        <f>'[1]11'!P$32+'[1]11'!P$40*Table6[[#This Row],[LNONLINELING]]+'[1]11'!P$39*Table6[[#This Row],[LNRADIOLING]]+'[1]11'!P$38*Table6[[#This Row],[LNTVLING]]+'[1]11'!P$33*Table6[[#This Row],[DL_DUM]]+'[1]11'!P$34*Table6[[#This Row],[CT_DUM]]+'[1]11'!P$35*Table6[[#This Row],[PA_DUM]]+'[1]11'!P$36*Table6[[#This Row],[NY_DUM]]+'[1]11'!P$37*Table6[[#This Row],[NJ_DUM]]</f>
        <v>7.9224100428265736</v>
      </c>
      <c r="BL436" s="9">
        <f>Table6[[#This Row],[sales]]-Table6[[#This Row],[ Pred_11]]</f>
        <v>1623.6375677194478</v>
      </c>
      <c r="BM436" s="47">
        <f>ABS(Table6[[#This Row],[ Red_11]]/Table6[[#This Row],[sales]])</f>
        <v>0.99514427287331941</v>
      </c>
      <c r="BN436" s="9">
        <f>'[1]12'!K$22+'[1]12'!K$28*Table6[[#This Row],[COMBINE LN LING]]+'[1]12'!K$23*Table6[[#This Row],[DL_DUM]]+'[1]12'!K$24*Table6[[#This Row],[CT_DUM]]+'[1]12'!K$25*Table6[[#This Row],[PA_DUM]]+'[1]12'!K$26*Table6[[#This Row],[NY_DUM]]+'[1]12'!K$27*Table6[[#This Row],[NJ_DUM]]</f>
        <v>7.7537296831819171</v>
      </c>
      <c r="BO436" s="9">
        <f>Table6[[#This Row],[sales]]-Table6[[#This Row],[ Pred_12]]</f>
        <v>1623.8062480790925</v>
      </c>
      <c r="BP436" s="47">
        <f>ABS(Table6[[#This Row],[ Red_12]]/Table6[[#This Row],[sales]])</f>
        <v>0.99524765881189581</v>
      </c>
      <c r="BQ436">
        <f>LN(G436+'2019 Totals and Calculations'!C$18)</f>
        <v>6.1923069943927933</v>
      </c>
      <c r="BR436">
        <f>LN(Table6[[#This Row],[PROF RADIO]]+'2019 Totals and Calculations'!D$18)</f>
        <v>5.1814970085599183</v>
      </c>
      <c r="BS436">
        <f>LN(Table6[[#This Row],[ONLINE LINGERING]]+'2019 Totals and Calculations'!E$18)</f>
        <v>4.2493010161061955</v>
      </c>
      <c r="BT436">
        <f>MONTH(Table6[[#This Row],[Date]])</f>
        <v>4</v>
      </c>
      <c r="BU436">
        <f t="shared" si="175"/>
        <v>0</v>
      </c>
      <c r="BV436">
        <f t="shared" si="176"/>
        <v>0</v>
      </c>
      <c r="BW436">
        <f t="shared" si="177"/>
        <v>0</v>
      </c>
      <c r="BX436">
        <f t="shared" si="178"/>
        <v>1</v>
      </c>
      <c r="BY436">
        <f t="shared" si="179"/>
        <v>0</v>
      </c>
      <c r="BZ436">
        <f t="shared" si="180"/>
        <v>0</v>
      </c>
      <c r="CA436">
        <f t="shared" si="181"/>
        <v>0</v>
      </c>
      <c r="CB436">
        <f t="shared" si="182"/>
        <v>0</v>
      </c>
      <c r="CC436">
        <f t="shared" si="183"/>
        <v>0</v>
      </c>
      <c r="CD436">
        <f t="shared" si="184"/>
        <v>0</v>
      </c>
      <c r="CE436">
        <f t="shared" si="185"/>
        <v>0</v>
      </c>
      <c r="CF436">
        <f t="shared" si="186"/>
        <v>0</v>
      </c>
      <c r="CG436">
        <f t="shared" si="187"/>
        <v>121</v>
      </c>
      <c r="CH43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1812.1572968842986</v>
      </c>
      <c r="CI436" s="79">
        <f>Table6[[#This Row],[sales]]-CH436</f>
        <v>-180.59731912202415</v>
      </c>
      <c r="CJ436">
        <f>ABS(Table6[[#This Row],[sales]]-CH436)/Table6[[#This Row],[sales]]</f>
        <v>0.11068996640241072</v>
      </c>
      <c r="CK43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2224.290149072976</v>
      </c>
      <c r="CL436" s="79">
        <f>Table6[[#This Row],[sales]]-CK436</f>
        <v>-592.73017131070151</v>
      </c>
      <c r="CM436">
        <f>ABS(Table6[[#This Row],[sales]]-CK436)/Table6[[#This Row],[sales]]</f>
        <v>0.36329045783756342</v>
      </c>
      <c r="CN43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1799.8381558896308</v>
      </c>
      <c r="CO436" s="79">
        <f>Table6[[#This Row],[sales]]-CN436</f>
        <v>-168.27817812735634</v>
      </c>
      <c r="CP436">
        <f>ABS(Table6[[#This Row],[sales]]-CN436)/Table6[[#This Row],[sales]]</f>
        <v>0.10313943736114077</v>
      </c>
      <c r="CQ43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1600.6032694486082</v>
      </c>
      <c r="CR436" s="79">
        <f>Table6[[#This Row],[sales]]-CQ436</f>
        <v>30.95670831366624</v>
      </c>
      <c r="CS436">
        <f>ABS(Table6[[#This Row],[sales]]-CQ436)/Table6[[#This Row],[sales]]</f>
        <v>1.8973686983989484E-2</v>
      </c>
    </row>
    <row r="437" spans="1:97" x14ac:dyDescent="0.2">
      <c r="A437">
        <v>436</v>
      </c>
      <c r="B437" t="s">
        <v>480</v>
      </c>
      <c r="C437" s="5">
        <v>43583</v>
      </c>
      <c r="D437" s="6">
        <v>22.681214061240539</v>
      </c>
      <c r="E437" s="8">
        <f>YEAR(Table6[[#This Row],[Date]])</f>
        <v>2019</v>
      </c>
      <c r="F437" s="6">
        <f>Table6[[#This Row],[TV_State]]+Table6[[#This Row],[Radio_State]]+Table6[[#This Row],[Online]]</f>
        <v>138.38237862484829</v>
      </c>
      <c r="G437" s="6">
        <f t="shared" si="162"/>
        <v>96.2149089984527</v>
      </c>
      <c r="H437" s="6">
        <f>LN(Table6[[#This Row],[PROF TV LING]])</f>
        <v>4.5665843248575211</v>
      </c>
      <c r="I437" s="6">
        <f t="shared" si="163"/>
        <v>3.1215370074639308</v>
      </c>
      <c r="J437" s="6">
        <v>102.95874555880512</v>
      </c>
      <c r="K437" s="6">
        <f t="shared" si="168"/>
        <v>109.07569108367434</v>
      </c>
      <c r="L437" s="6">
        <f>0.5*J436+0.5*Table6[[#This Row],[Radio_State]]</f>
        <v>102.44904879861301</v>
      </c>
      <c r="M437" s="6">
        <f>LN(Table6[[#This Row],[RADIO LINGERING ]])</f>
        <v>4.6293655900992308</v>
      </c>
      <c r="N437" s="6">
        <f t="shared" si="164"/>
        <v>4.6343283794413592</v>
      </c>
      <c r="O437" s="6">
        <v>12.742419004802613</v>
      </c>
      <c r="P437" s="6">
        <f t="shared" si="165"/>
        <v>16.83062685355867</v>
      </c>
      <c r="Q437" s="6">
        <f>0.3*O436+0.7*Table6[[#This Row],[Online]]</f>
        <v>16.796809529202108</v>
      </c>
      <c r="R437" s="6">
        <f>LN(Table6[[#This Row],[ONLINE LINGERING]])</f>
        <v>2.8211889593981554</v>
      </c>
      <c r="S437" s="6">
        <f t="shared" si="166"/>
        <v>2.5449365069083552</v>
      </c>
      <c r="T437" s="6">
        <v>1411.3362728570592</v>
      </c>
      <c r="U437" s="6">
        <f t="shared" si="167"/>
        <v>7.2522922458235817</v>
      </c>
      <c r="V437" s="8">
        <f>YEAR(Table6[[#This Row],[Date]])</f>
        <v>2019</v>
      </c>
      <c r="W437" s="8">
        <f>WEEKNUM(Table6[[#This Row],[Date]])</f>
        <v>18</v>
      </c>
      <c r="X437" t="s">
        <v>602</v>
      </c>
      <c r="Y437" s="9">
        <f>Table6[[#This Row],[LNTVLING]]+Table6[[#This Row],[LNRADIOLING]]+Table6[[#This Row],[LNONLINELING]]</f>
        <v>12.017138874354908</v>
      </c>
      <c r="Z437">
        <f t="shared" si="188"/>
        <v>1</v>
      </c>
      <c r="AA437">
        <f t="shared" si="169"/>
        <v>0</v>
      </c>
      <c r="AB437">
        <f t="shared" si="170"/>
        <v>0</v>
      </c>
      <c r="AC437">
        <f t="shared" si="171"/>
        <v>1</v>
      </c>
      <c r="AD437">
        <f t="shared" si="172"/>
        <v>0</v>
      </c>
      <c r="AE437">
        <f t="shared" si="173"/>
        <v>0</v>
      </c>
      <c r="AF437">
        <f t="shared" si="174"/>
        <v>0</v>
      </c>
      <c r="AG437" s="9">
        <f>'[1]1'!J$20+'[1]1'!J$21*Table6[[#This Row],[TV_State]]</f>
        <v>1352.0379087707795</v>
      </c>
      <c r="AH437" s="9">
        <f>Table6[[#This Row],[sales]]-Table6[[#This Row],[Pred_1]]</f>
        <v>59.298364086279662</v>
      </c>
      <c r="AI437">
        <f>ABS(Table6[[#This Row],[Res_1]])/Table6[[#This Row],[sales]]</f>
        <v>4.2015758559254025E-2</v>
      </c>
      <c r="AJ437" s="9">
        <f>'[1]2'!J$20+'[1]2'!J$21*Table6[[#This Row],[Radio_State]]</f>
        <v>2166.2763400800959</v>
      </c>
      <c r="AK437" s="9">
        <f>Table6[[#This Row],[sales]]-Table6[[#This Row],[ Pred_2 ]]</f>
        <v>-754.94006722303675</v>
      </c>
      <c r="AL437">
        <f>ABS(Table6[[#This Row],[ Res_2 ]])/Table6[[#This Row],[sales]]</f>
        <v>0.53491154570466948</v>
      </c>
      <c r="AM437" s="10">
        <f>'[1]3'!J$20+'[1]3'!J$21*Data!O437</f>
        <v>1874.3472283778581</v>
      </c>
      <c r="AN437" s="9">
        <f>Table6[[#This Row],[sales]]-Table6[[#This Row],[Pred_3]]</f>
        <v>-463.01095552079892</v>
      </c>
      <c r="AO437" s="9">
        <f>ABS(Table6[[#This Row],[Res_3]])/Table6[[#This Row],[sales]]</f>
        <v>0.3280656526906206</v>
      </c>
      <c r="AP437" s="9">
        <f>'[1]4'!L$21+'[1]4'!L$27*Table6[[#This Row],[TV_State]]+'[1]4'!L$22*Table6[[#This Row],[NJ_DUM]]+'[1]4'!L$23*Table6[[#This Row],[NY_DUM]]+'[1]4'!L$24*Table6[[#This Row],[PA_DUM]]+'[1]4'!L$25*Table6[[#This Row],[CT_DUM]]+'[1]4'!L$26*Table6[[#This Row],[DL_DUM]]</f>
        <v>242.83303116983677</v>
      </c>
      <c r="AQ437" s="9">
        <f>Table6[[#This Row],[sales]]-Table6[[#This Row],[Pred_4]]</f>
        <v>1168.5032416872223</v>
      </c>
      <c r="AR437">
        <f>ABS(Table6[[#This Row],[Res_4]]/Table6[[#This Row],[sales]])</f>
        <v>0.82794105427599174</v>
      </c>
      <c r="AS437" s="9">
        <f>'[1]5'!L$20+'[1]5'!L$26*Table6[[#This Row],[Radio_State]]+'[1]5'!L$21*Table6[[#This Row],[NJ_DUM]]+'[1]5'!L$22*Table6[[#This Row],[NY_DUM]]+'[1]5'!L$23*Table6[[#This Row],[PA_DUM]]+'[1]5'!L$24*Table6[[#This Row],[CT_DUM]]+'[1]5'!L$25*Table6[[#This Row],[DL_DUM]]</f>
        <v>377.76317111505455</v>
      </c>
      <c r="AT437" s="9">
        <f>Table6[[#This Row],[sales]]-Table6[[#This Row],[Pred_5]]</f>
        <v>1033.5731017420046</v>
      </c>
      <c r="AU437" s="9">
        <f>ABS(Table6[[#This Row],[Red_5]]/Table6[[#This Row],[sales]])</f>
        <v>0.73233652505060032</v>
      </c>
      <c r="AV437" s="9">
        <f>'[1]6'!L$20+'[1]6'!L$26*Table6[[#This Row],[Online]]+'[1]6'!L$21*Table6[[#This Row],[NJ_DUM]]+'[1]6'!L$22*Table6[[#This Row],[NY_DUM]]+'[1]6'!L$23*Table6[[#This Row],[PA_DUM]]+'[1]6'!L$24*Table6[[#This Row],[CT_DUM]]+'[1]6'!L$25*Table6[[#This Row],[DL_DUM]]</f>
        <v>49.504488512454486</v>
      </c>
      <c r="AW437" s="9">
        <f>Table6[[#This Row],[sales]]-Table6[[#This Row],[Pred_6]]</f>
        <v>1361.8317843446048</v>
      </c>
      <c r="AX437" s="9">
        <f>ABS(Table6[[#This Row],[Red_6]]/Table6[[#This Row],[sales]])</f>
        <v>0.96492367590592765</v>
      </c>
      <c r="AY437" s="9">
        <f>'[1]7'!L$21+'[1]7'!L$27*Table6[[#This Row],[LNTV]]+'[1]7'!L$22*Table6[[#This Row],[NJ_DUM]]+'[1]7'!L$23*Table6[[#This Row],[NY_DUM]]+'[1]7'!L$24*Table6[[#This Row],[PA_DUM]]+'[1]7'!L$25*Table6[[#This Row],[CT_DUM]]+'[1]7'!L$26*Table6[[#This Row],[DL_DUM]]</f>
        <v>5.4910759951446417</v>
      </c>
      <c r="AZ437" s="9">
        <f>Table6[[#This Row],[sales]]-Table6[[#This Row],[Pred_7]]</f>
        <v>1405.8451968619145</v>
      </c>
      <c r="BA437" s="9">
        <f>ABS(Table6[[#This Row],[Red_7]]/Table6[[#This Row],[sales]])</f>
        <v>0.9961093071150019</v>
      </c>
      <c r="BB437" s="9">
        <f>'[1]8'!O$22+'[1]8'!O$28*Table6[[#This Row],[LNRADIOLING]]+'[1]8'!O$23*Table6[[#This Row],[DL_DUM]]+'[1]8'!O$24*Table6[[#This Row],[CT_DUM]]+'[1]8'!O$25*Table6[[#This Row],[PA_DUM]]+'[1]8'!O$26*Table6[[#This Row],[NY_DUM]]+'[1]8'!O$27*Table6[[#This Row],[NJ_DUM]]</f>
        <v>8.2264492638465754</v>
      </c>
      <c r="BC437" s="9">
        <f>Table6[[#This Row],[sales]]-Table6[[#This Row],[Pred_8]]</f>
        <v>1403.1098235932127</v>
      </c>
      <c r="BD437" s="9">
        <f>ABS(Table6[[#This Row],[Red_8]]/Table6[[#This Row],[sales]])</f>
        <v>0.99417116287446283</v>
      </c>
      <c r="BE437" s="9">
        <f>'[1]9'!M$19+'[1]9'!M$21*Table6[[#This Row],[LNONLINE]]+'[1]9'!M$20*Table6[[#This Row],[DL_DUM]]+'[1]9'!M$22*Table6[[#This Row],[CT_DUM]]+'[1]9'!M$23*Table6[[#This Row],[PA_DUM]]+'[1]9'!M$24*Table6[[#This Row],[NY_DUM]]+'[1]9'!M$25*Table6[[#This Row],[NJ_DUM]]</f>
        <v>7.3960401792944657</v>
      </c>
      <c r="BF437" s="9">
        <f>Table6[[#This Row],[sales]]-Table6[[#This Row],[Pred_9]]</f>
        <v>1403.9402326777647</v>
      </c>
      <c r="BG437" s="9">
        <f>ABS(Table6[[#This Row],[Red_9]]/Table6[[#This Row],[sales]])</f>
        <v>0.99475954786854437</v>
      </c>
      <c r="BH437" s="9">
        <f>'[1]10'!P$22+'[1]10'!P$30*Table6[[#This Row],[LNTV]]+'[1]10'!P$29*Table6[[#This Row],[LNRADIOLING]]+'[1]10'!P$24*Table6[[#This Row],[LNONLINELING]]+'[1]10'!P$23*Table6[[#This Row],[DL_DUM]]+'[1]10'!P$25*Table6[[#This Row],[CT_DUM]]+'[1]10'!P$26*Table6[[#This Row],[PA_DUM]]+'[1]10'!P$27*Table6[[#This Row],[NY_DUM]]+'[1]10'!P$28*Table6[[#This Row],[NJ_DUM]]</f>
        <v>7.3931337150104675</v>
      </c>
      <c r="BI437" s="9">
        <f>Table6[[#This Row],[sales]]-Table6[[#This Row],[Pred_10]]</f>
        <v>1403.9431391420487</v>
      </c>
      <c r="BJ437" s="45">
        <f>ABS(Table6[[#This Row],[Red_10]]/Table6[[#This Row],[sales]])</f>
        <v>0.99476160723904306</v>
      </c>
      <c r="BK437" s="9">
        <f>'[1]11'!P$32+'[1]11'!P$40*Table6[[#This Row],[LNONLINELING]]+'[1]11'!P$39*Table6[[#This Row],[LNRADIOLING]]+'[1]11'!P$38*Table6[[#This Row],[LNTVLING]]+'[1]11'!P$33*Table6[[#This Row],[DL_DUM]]+'[1]11'!P$34*Table6[[#This Row],[CT_DUM]]+'[1]11'!P$35*Table6[[#This Row],[PA_DUM]]+'[1]11'!P$36*Table6[[#This Row],[NY_DUM]]+'[1]11'!P$37*Table6[[#This Row],[NJ_DUM]]</f>
        <v>7.7738182436869661</v>
      </c>
      <c r="BL437" s="9">
        <f>Table6[[#This Row],[sales]]-Table6[[#This Row],[ Pred_11]]</f>
        <v>1403.5624546133722</v>
      </c>
      <c r="BM437" s="47">
        <f>ABS(Table6[[#This Row],[ Red_11]]/Table6[[#This Row],[sales]])</f>
        <v>0.99449187384098769</v>
      </c>
      <c r="BN437" s="9">
        <f>'[1]12'!K$22+'[1]12'!K$28*Table6[[#This Row],[COMBINE LN LING]]+'[1]12'!K$23*Table6[[#This Row],[DL_DUM]]+'[1]12'!K$24*Table6[[#This Row],[CT_DUM]]+'[1]12'!K$25*Table6[[#This Row],[PA_DUM]]+'[1]12'!K$26*Table6[[#This Row],[NY_DUM]]+'[1]12'!K$27*Table6[[#This Row],[NJ_DUM]]</f>
        <v>7.6847141329239266</v>
      </c>
      <c r="BO437" s="9">
        <f>Table6[[#This Row],[sales]]-Table6[[#This Row],[ Pred_12]]</f>
        <v>1403.6515587241352</v>
      </c>
      <c r="BP437" s="47">
        <f>ABS(Table6[[#This Row],[ Red_12]]/Table6[[#This Row],[sales]])</f>
        <v>0.99455500841244071</v>
      </c>
      <c r="BQ437">
        <f>LN(G437+'2019 Totals and Calculations'!C$18)</f>
        <v>6.1256860018327606</v>
      </c>
      <c r="BR437">
        <f>LN(Table6[[#This Row],[PROF RADIO]]+'2019 Totals and Calculations'!D$18)</f>
        <v>5.1465175890788268</v>
      </c>
      <c r="BS437">
        <f>LN(Table6[[#This Row],[ONLINE LINGERING]]+'2019 Totals and Calculations'!E$18)</f>
        <v>4.1055181315351756</v>
      </c>
      <c r="BT437">
        <f>MONTH(Table6[[#This Row],[Date]])</f>
        <v>4</v>
      </c>
      <c r="BU437">
        <f t="shared" si="175"/>
        <v>0</v>
      </c>
      <c r="BV437">
        <f t="shared" si="176"/>
        <v>0</v>
      </c>
      <c r="BW437">
        <f t="shared" si="177"/>
        <v>0</v>
      </c>
      <c r="BX437">
        <f t="shared" si="178"/>
        <v>1</v>
      </c>
      <c r="BY437">
        <f t="shared" si="179"/>
        <v>0</v>
      </c>
      <c r="BZ437">
        <f t="shared" si="180"/>
        <v>0</v>
      </c>
      <c r="CA437">
        <f t="shared" si="181"/>
        <v>0</v>
      </c>
      <c r="CB437">
        <f t="shared" si="182"/>
        <v>0</v>
      </c>
      <c r="CC437">
        <f t="shared" si="183"/>
        <v>0</v>
      </c>
      <c r="CD437">
        <f t="shared" si="184"/>
        <v>0</v>
      </c>
      <c r="CE437">
        <f t="shared" si="185"/>
        <v>0</v>
      </c>
      <c r="CF437">
        <f t="shared" si="186"/>
        <v>0</v>
      </c>
      <c r="CG437">
        <f t="shared" si="187"/>
        <v>122</v>
      </c>
      <c r="CH43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1781.3460292541693</v>
      </c>
      <c r="CI437" s="79">
        <f>Table6[[#This Row],[sales]]-CH437</f>
        <v>-370.0097563971101</v>
      </c>
      <c r="CJ437">
        <f>ABS(Table6[[#This Row],[sales]]-CH437)/Table6[[#This Row],[sales]]</f>
        <v>0.26216980567506809</v>
      </c>
      <c r="CK43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2205.5676795604131</v>
      </c>
      <c r="CL437" s="79">
        <f>Table6[[#This Row],[sales]]-CK437</f>
        <v>-794.23140670335397</v>
      </c>
      <c r="CM437">
        <f>ABS(Table6[[#This Row],[sales]]-CK437)/Table6[[#This Row],[sales]]</f>
        <v>0.56275135981273972</v>
      </c>
      <c r="CN43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1721.3222050237353</v>
      </c>
      <c r="CO437" s="79">
        <f>Table6[[#This Row],[sales]]-CN437</f>
        <v>-309.98593216667609</v>
      </c>
      <c r="CP437">
        <f>ABS(Table6[[#This Row],[sales]]-CN437)/Table6[[#This Row],[sales]]</f>
        <v>0.21964002352122047</v>
      </c>
      <c r="CQ43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1525.9083511412787</v>
      </c>
      <c r="CR437" s="79">
        <f>Table6[[#This Row],[sales]]-CQ437</f>
        <v>-114.57207828421951</v>
      </c>
      <c r="CS437">
        <f>ABS(Table6[[#This Row],[sales]]-CQ437)/Table6[[#This Row],[sales]]</f>
        <v>8.1179858044946193E-2</v>
      </c>
    </row>
    <row r="438" spans="1:97" x14ac:dyDescent="0.2">
      <c r="A438">
        <v>437</v>
      </c>
      <c r="B438" t="s">
        <v>480</v>
      </c>
      <c r="C438" s="5">
        <v>43590</v>
      </c>
      <c r="D438" s="6">
        <v>1100.1951322176635</v>
      </c>
      <c r="E438" s="8">
        <f>YEAR(Table6[[#This Row],[Date]])</f>
        <v>2019</v>
      </c>
      <c r="F438" s="6">
        <f>Table6[[#This Row],[TV_State]]+Table6[[#This Row],[Radio_State]]+Table6[[#This Row],[Online]]</f>
        <v>1276.0568468521678</v>
      </c>
      <c r="G438" s="6">
        <f t="shared" si="162"/>
        <v>397.40897596421598</v>
      </c>
      <c r="H438" s="6">
        <f>LN(Table6[[#This Row],[PROF TV LING]])</f>
        <v>5.984965916586888</v>
      </c>
      <c r="I438" s="6">
        <f t="shared" si="163"/>
        <v>7.0032428359793464</v>
      </c>
      <c r="J438" s="6">
        <v>162.99187143965386</v>
      </c>
      <c r="K438" s="6">
        <f t="shared" si="168"/>
        <v>136.0337812616641</v>
      </c>
      <c r="L438" s="6">
        <f>0.5*J437+0.5*Table6[[#This Row],[Radio_State]]</f>
        <v>132.9753084992295</v>
      </c>
      <c r="M438" s="6">
        <f>LN(Table6[[#This Row],[RADIO LINGERING ]])</f>
        <v>4.890163460604855</v>
      </c>
      <c r="N438" s="6">
        <f t="shared" si="164"/>
        <v>5.0937003310949081</v>
      </c>
      <c r="O438" s="6">
        <v>12.869843194850642</v>
      </c>
      <c r="P438" s="6">
        <f t="shared" si="165"/>
        <v>14.058078292463048</v>
      </c>
      <c r="Q438" s="6">
        <f>0.3*O437+0.7*Table6[[#This Row],[Online]]</f>
        <v>12.831615937836233</v>
      </c>
      <c r="R438" s="6">
        <f>LN(Table6[[#This Row],[ONLINE LINGERING]])</f>
        <v>2.5519121206447806</v>
      </c>
      <c r="S438" s="6">
        <f t="shared" si="166"/>
        <v>2.5548868377615235</v>
      </c>
      <c r="T438" s="6">
        <v>4490.9390764193286</v>
      </c>
      <c r="U438" s="6">
        <f t="shared" si="167"/>
        <v>8.4098171072908308</v>
      </c>
      <c r="V438" s="8">
        <f>YEAR(Table6[[#This Row],[Date]])</f>
        <v>2019</v>
      </c>
      <c r="W438" s="8">
        <f>WEEKNUM(Table6[[#This Row],[Date]])</f>
        <v>19</v>
      </c>
      <c r="X438" t="s">
        <v>603</v>
      </c>
      <c r="Y438" s="9">
        <f>Table6[[#This Row],[LNTVLING]]+Table6[[#This Row],[LNRADIOLING]]+Table6[[#This Row],[LNONLINELING]]</f>
        <v>13.427041497836525</v>
      </c>
      <c r="Z438">
        <f t="shared" si="188"/>
        <v>1</v>
      </c>
      <c r="AA438">
        <f t="shared" si="169"/>
        <v>0</v>
      </c>
      <c r="AB438">
        <f t="shared" si="170"/>
        <v>0</v>
      </c>
      <c r="AC438">
        <f t="shared" si="171"/>
        <v>1</v>
      </c>
      <c r="AD438">
        <f t="shared" si="172"/>
        <v>0</v>
      </c>
      <c r="AE438">
        <f t="shared" si="173"/>
        <v>0</v>
      </c>
      <c r="AF438">
        <f t="shared" si="174"/>
        <v>0</v>
      </c>
      <c r="AG438" s="9">
        <f>'[1]1'!J$20+'[1]1'!J$21*Table6[[#This Row],[TV_State]]</f>
        <v>2411.696327229683</v>
      </c>
      <c r="AH438" s="9">
        <f>Table6[[#This Row],[sales]]-Table6[[#This Row],[Pred_1]]</f>
        <v>2079.2427491896456</v>
      </c>
      <c r="AI438">
        <f>ABS(Table6[[#This Row],[Res_1]])/Table6[[#This Row],[sales]]</f>
        <v>0.46298618480646303</v>
      </c>
      <c r="AJ438" s="9">
        <f>'[1]2'!J$20+'[1]2'!J$21*Table6[[#This Row],[Radio_State]]</f>
        <v>2429.8250530605183</v>
      </c>
      <c r="AK438" s="9">
        <f>Table6[[#This Row],[sales]]-Table6[[#This Row],[ Pred_2 ]]</f>
        <v>2061.1140233588103</v>
      </c>
      <c r="AL438">
        <f>ABS(Table6[[#This Row],[ Res_2 ]])/Table6[[#This Row],[sales]]</f>
        <v>0.45894945094694034</v>
      </c>
      <c r="AM438" s="10">
        <f>'[1]3'!J$20+'[1]3'!J$21*Data!O438</f>
        <v>1875.0833988443881</v>
      </c>
      <c r="AN438" s="9">
        <f>Table6[[#This Row],[sales]]-Table6[[#This Row],[Pred_3]]</f>
        <v>2615.8556775749403</v>
      </c>
      <c r="AO438" s="9">
        <f>ABS(Table6[[#This Row],[Res_3]])/Table6[[#This Row],[sales]]</f>
        <v>0.58247409574315323</v>
      </c>
      <c r="AP438" s="9">
        <f>'[1]4'!L$21+'[1]4'!L$27*Table6[[#This Row],[TV_State]]+'[1]4'!L$22*Table6[[#This Row],[NJ_DUM]]+'[1]4'!L$23*Table6[[#This Row],[NY_DUM]]+'[1]4'!L$24*Table6[[#This Row],[PA_DUM]]+'[1]4'!L$25*Table6[[#This Row],[CT_DUM]]+'[1]4'!L$26*Table6[[#This Row],[DL_DUM]]</f>
        <v>480.5117460908333</v>
      </c>
      <c r="AQ438" s="9">
        <f>Table6[[#This Row],[sales]]-Table6[[#This Row],[Pred_4]]</f>
        <v>4010.4273303284954</v>
      </c>
      <c r="AR438">
        <f>ABS(Table6[[#This Row],[Res_4]]/Table6[[#This Row],[sales]])</f>
        <v>0.89300417175243663</v>
      </c>
      <c r="AS438" s="9">
        <f>'[1]5'!L$20+'[1]5'!L$26*Table6[[#This Row],[Radio_State]]+'[1]5'!L$21*Table6[[#This Row],[NJ_DUM]]+'[1]5'!L$22*Table6[[#This Row],[NY_DUM]]+'[1]5'!L$23*Table6[[#This Row],[PA_DUM]]+'[1]5'!L$24*Table6[[#This Row],[CT_DUM]]+'[1]5'!L$25*Table6[[#This Row],[DL_DUM]]</f>
        <v>483.51724381293667</v>
      </c>
      <c r="AT438" s="9">
        <f>Table6[[#This Row],[sales]]-Table6[[#This Row],[Pred_5]]</f>
        <v>4007.4218326063919</v>
      </c>
      <c r="AU438" s="9">
        <f>ABS(Table6[[#This Row],[Red_5]]/Table6[[#This Row],[sales]])</f>
        <v>0.89233493583741741</v>
      </c>
      <c r="AV438" s="9">
        <f>'[1]6'!L$20+'[1]6'!L$26*Table6[[#This Row],[Online]]+'[1]6'!L$21*Table6[[#This Row],[NJ_DUM]]+'[1]6'!L$22*Table6[[#This Row],[NY_DUM]]+'[1]6'!L$23*Table6[[#This Row],[PA_DUM]]+'[1]6'!L$24*Table6[[#This Row],[CT_DUM]]+'[1]6'!L$25*Table6[[#This Row],[DL_DUM]]</f>
        <v>50.059071409443654</v>
      </c>
      <c r="AW438" s="9">
        <f>Table6[[#This Row],[sales]]-Table6[[#This Row],[Pred_6]]</f>
        <v>4440.8800050098853</v>
      </c>
      <c r="AX438" s="9">
        <f>ABS(Table6[[#This Row],[Red_6]]/Table6[[#This Row],[sales]])</f>
        <v>0.98885331763410256</v>
      </c>
      <c r="AY438" s="9">
        <f>'[1]7'!L$21+'[1]7'!L$27*Table6[[#This Row],[LNTV]]+'[1]7'!L$22*Table6[[#This Row],[NJ_DUM]]+'[1]7'!L$23*Table6[[#This Row],[NY_DUM]]+'[1]7'!L$24*Table6[[#This Row],[PA_DUM]]+'[1]7'!L$25*Table6[[#This Row],[CT_DUM]]+'[1]7'!L$26*Table6[[#This Row],[DL_DUM]]</f>
        <v>5.9207206228360008</v>
      </c>
      <c r="AZ438" s="9">
        <f>Table6[[#This Row],[sales]]-Table6[[#This Row],[Pred_7]]</f>
        <v>4485.0183557964929</v>
      </c>
      <c r="BA438" s="9">
        <f>ABS(Table6[[#This Row],[Red_7]]/Table6[[#This Row],[sales]])</f>
        <v>0.99868162971661678</v>
      </c>
      <c r="BB438" s="9">
        <f>'[1]8'!O$22+'[1]8'!O$28*Table6[[#This Row],[LNRADIOLING]]+'[1]8'!O$23*Table6[[#This Row],[DL_DUM]]+'[1]8'!O$24*Table6[[#This Row],[CT_DUM]]+'[1]8'!O$25*Table6[[#This Row],[PA_DUM]]+'[1]8'!O$26*Table6[[#This Row],[NY_DUM]]+'[1]8'!O$27*Table6[[#This Row],[NJ_DUM]]</f>
        <v>8.2450548303208073</v>
      </c>
      <c r="BC438" s="9">
        <f>Table6[[#This Row],[sales]]-Table6[[#This Row],[Pred_8]]</f>
        <v>4482.6940215890081</v>
      </c>
      <c r="BD438" s="9">
        <f>ABS(Table6[[#This Row],[Red_8]]/Table6[[#This Row],[sales]])</f>
        <v>0.99816406887512388</v>
      </c>
      <c r="BE438" s="9">
        <f>'[1]9'!M$19+'[1]9'!M$21*Table6[[#This Row],[LNONLINE]]+'[1]9'!M$20*Table6[[#This Row],[DL_DUM]]+'[1]9'!M$22*Table6[[#This Row],[CT_DUM]]+'[1]9'!M$23*Table6[[#This Row],[PA_DUM]]+'[1]9'!M$24*Table6[[#This Row],[NY_DUM]]+'[1]9'!M$25*Table6[[#This Row],[NJ_DUM]]</f>
        <v>7.3991906276257975</v>
      </c>
      <c r="BF438" s="9">
        <f>Table6[[#This Row],[sales]]-Table6[[#This Row],[Pred_9]]</f>
        <v>4483.5398857917025</v>
      </c>
      <c r="BG438" s="9">
        <f>ABS(Table6[[#This Row],[Red_9]]/Table6[[#This Row],[sales]])</f>
        <v>0.99835241794606455</v>
      </c>
      <c r="BH438" s="9">
        <f>'[1]10'!P$22+'[1]10'!P$30*Table6[[#This Row],[LNTV]]+'[1]10'!P$29*Table6[[#This Row],[LNRADIOLING]]+'[1]10'!P$24*Table6[[#This Row],[LNONLINELING]]+'[1]10'!P$23*Table6[[#This Row],[DL_DUM]]+'[1]10'!P$25*Table6[[#This Row],[CT_DUM]]+'[1]10'!P$26*Table6[[#This Row],[PA_DUM]]+'[1]10'!P$27*Table6[[#This Row],[NY_DUM]]+'[1]10'!P$28*Table6[[#This Row],[NJ_DUM]]</f>
        <v>7.3413357846904077</v>
      </c>
      <c r="BI438" s="9">
        <f>Table6[[#This Row],[sales]]-Table6[[#This Row],[Pred_10]]</f>
        <v>4483.5977406346383</v>
      </c>
      <c r="BJ438" s="45">
        <f>ABS(Table6[[#This Row],[Red_10]]/Table6[[#This Row],[sales]])</f>
        <v>0.99836530051738226</v>
      </c>
      <c r="BK438" s="9">
        <f>'[1]11'!P$32+'[1]11'!P$40*Table6[[#This Row],[LNONLINELING]]+'[1]11'!P$39*Table6[[#This Row],[LNRADIOLING]]+'[1]11'!P$38*Table6[[#This Row],[LNTVLING]]+'[1]11'!P$33*Table6[[#This Row],[DL_DUM]]+'[1]11'!P$34*Table6[[#This Row],[CT_DUM]]+'[1]11'!P$35*Table6[[#This Row],[PA_DUM]]+'[1]11'!P$36*Table6[[#This Row],[NY_DUM]]+'[1]11'!P$37*Table6[[#This Row],[NJ_DUM]]</f>
        <v>7.3753507929384607</v>
      </c>
      <c r="BL438" s="9">
        <f>Table6[[#This Row],[sales]]-Table6[[#This Row],[ Pred_11]]</f>
        <v>4483.5637256263899</v>
      </c>
      <c r="BM438" s="47">
        <f>ABS(Table6[[#This Row],[ Red_11]]/Table6[[#This Row],[sales]])</f>
        <v>0.99835772637583431</v>
      </c>
      <c r="BN438" s="9">
        <f>'[1]12'!K$22+'[1]12'!K$28*Table6[[#This Row],[COMBINE LN LING]]+'[1]12'!K$23*Table6[[#This Row],[DL_DUM]]+'[1]12'!K$24*Table6[[#This Row],[CT_DUM]]+'[1]12'!K$25*Table6[[#This Row],[PA_DUM]]+'[1]12'!K$26*Table6[[#This Row],[NY_DUM]]+'[1]12'!K$27*Table6[[#This Row],[NJ_DUM]]</f>
        <v>7.8203973464221397</v>
      </c>
      <c r="BO438" s="9">
        <f>Table6[[#This Row],[sales]]-Table6[[#This Row],[ Pred_12]]</f>
        <v>4483.1186790729062</v>
      </c>
      <c r="BP438" s="47">
        <f>ABS(Table6[[#This Row],[ Red_12]]/Table6[[#This Row],[sales]])</f>
        <v>0.99825862760252415</v>
      </c>
      <c r="BQ438">
        <f>LN(G438+'2019 Totals and Calculations'!C$18)</f>
        <v>6.6315438200277157</v>
      </c>
      <c r="BR438">
        <f>LN(Table6[[#This Row],[PROF RADIO]]+'2019 Totals and Calculations'!D$18)</f>
        <v>5.2922497332938754</v>
      </c>
      <c r="BS438">
        <f>LN(Table6[[#This Row],[ONLINE LINGERING]]+'2019 Totals and Calculations'!E$18)</f>
        <v>4.0379325759015749</v>
      </c>
      <c r="BT438">
        <f>MONTH(Table6[[#This Row],[Date]])</f>
        <v>5</v>
      </c>
      <c r="BU438">
        <f t="shared" si="175"/>
        <v>0</v>
      </c>
      <c r="BV438">
        <f t="shared" si="176"/>
        <v>0</v>
      </c>
      <c r="BW438">
        <f t="shared" si="177"/>
        <v>0</v>
      </c>
      <c r="BX438">
        <f t="shared" si="178"/>
        <v>0</v>
      </c>
      <c r="BY438">
        <f t="shared" si="179"/>
        <v>1</v>
      </c>
      <c r="BZ438">
        <f t="shared" si="180"/>
        <v>0</v>
      </c>
      <c r="CA438">
        <f t="shared" si="181"/>
        <v>0</v>
      </c>
      <c r="CB438">
        <f t="shared" si="182"/>
        <v>0</v>
      </c>
      <c r="CC438">
        <f t="shared" si="183"/>
        <v>0</v>
      </c>
      <c r="CD438">
        <f t="shared" si="184"/>
        <v>0</v>
      </c>
      <c r="CE438">
        <f t="shared" si="185"/>
        <v>0</v>
      </c>
      <c r="CF438">
        <f t="shared" si="186"/>
        <v>0</v>
      </c>
      <c r="CG438">
        <f t="shared" si="187"/>
        <v>123</v>
      </c>
      <c r="CH43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5606.6230615997683</v>
      </c>
      <c r="CI438" s="79">
        <f>Table6[[#This Row],[sales]]-CH438</f>
        <v>-1115.6839851804398</v>
      </c>
      <c r="CJ438">
        <f>ABS(Table6[[#This Row],[sales]]-CH438)/Table6[[#This Row],[sales]]</f>
        <v>0.24842999786805969</v>
      </c>
      <c r="CK43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6100.3106133607307</v>
      </c>
      <c r="CL438" s="79">
        <f>Table6[[#This Row],[sales]]-CK438</f>
        <v>-1609.3715369414022</v>
      </c>
      <c r="CM438">
        <f>ABS(Table6[[#This Row],[sales]]-CK438)/Table6[[#This Row],[sales]]</f>
        <v>0.35835969038007315</v>
      </c>
      <c r="CN43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4481.6490113372329</v>
      </c>
      <c r="CO438" s="79">
        <f>Table6[[#This Row],[sales]]-CN438</f>
        <v>9.2900650820956798</v>
      </c>
      <c r="CP438">
        <f>ABS(Table6[[#This Row],[sales]]-CN438)/Table6[[#This Row],[sales]]</f>
        <v>2.0686241616759459E-3</v>
      </c>
      <c r="CQ43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4316.8240875979745</v>
      </c>
      <c r="CR438" s="79">
        <f>Table6[[#This Row],[sales]]-CQ438</f>
        <v>174.11498882135402</v>
      </c>
      <c r="CS438">
        <f>ABS(Table6[[#This Row],[sales]]-CQ438)/Table6[[#This Row],[sales]]</f>
        <v>3.8770285202839511E-2</v>
      </c>
    </row>
    <row r="439" spans="1:97" x14ac:dyDescent="0.2">
      <c r="A439">
        <v>438</v>
      </c>
      <c r="B439" t="s">
        <v>480</v>
      </c>
      <c r="C439" s="5">
        <v>43597</v>
      </c>
      <c r="D439" s="6">
        <v>1111.1970835398402</v>
      </c>
      <c r="E439" s="8">
        <f>YEAR(Table6[[#This Row],[Date]])</f>
        <v>2019</v>
      </c>
      <c r="F439" s="6">
        <f>Table6[[#This Row],[TV_State]]+Table6[[#This Row],[Radio_State]]+Table6[[#This Row],[Online]]</f>
        <v>1288.8174153206896</v>
      </c>
      <c r="G439" s="6">
        <f t="shared" si="162"/>
        <v>611.5454082369032</v>
      </c>
      <c r="H439" s="6">
        <f>LN(Table6[[#This Row],[PROF TV LING]])</f>
        <v>6.4159892095034232</v>
      </c>
      <c r="I439" s="6">
        <f t="shared" si="163"/>
        <v>7.0131931668325143</v>
      </c>
      <c r="J439" s="6">
        <v>164.62179015405042</v>
      </c>
      <c r="K439" s="6">
        <f t="shared" si="168"/>
        <v>150.32778570785726</v>
      </c>
      <c r="L439" s="6">
        <f>0.5*J438+0.5*Table6[[#This Row],[Radio_State]]</f>
        <v>163.80683079685213</v>
      </c>
      <c r="M439" s="6">
        <f>LN(Table6[[#This Row],[RADIO LINGERING ]])</f>
        <v>5.0986878726059466</v>
      </c>
      <c r="N439" s="6">
        <f t="shared" si="164"/>
        <v>5.1036506619480759</v>
      </c>
      <c r="O439" s="6">
        <v>12.998541626799142</v>
      </c>
      <c r="P439" s="6">
        <f t="shared" si="165"/>
        <v>13.316402626498313</v>
      </c>
      <c r="Q439" s="6">
        <f>0.3*O438+0.7*Table6[[#This Row],[Online]]</f>
        <v>12.95993209721459</v>
      </c>
      <c r="R439" s="6">
        <f>LN(Table6[[#This Row],[ONLINE LINGERING]])</f>
        <v>2.5618624514979484</v>
      </c>
      <c r="S439" s="6">
        <f t="shared" si="166"/>
        <v>2.5648371686146914</v>
      </c>
      <c r="T439" s="6">
        <v>4793.206485624175</v>
      </c>
      <c r="U439" s="6">
        <f t="shared" si="167"/>
        <v>8.4749548788960247</v>
      </c>
      <c r="V439" s="8">
        <f>YEAR(Table6[[#This Row],[Date]])</f>
        <v>2019</v>
      </c>
      <c r="W439" s="8">
        <f>WEEKNUM(Table6[[#This Row],[Date]])</f>
        <v>20</v>
      </c>
      <c r="X439" t="s">
        <v>604</v>
      </c>
      <c r="Y439" s="9">
        <f>Table6[[#This Row],[LNTVLING]]+Table6[[#This Row],[LNRADIOLING]]+Table6[[#This Row],[LNONLINELING]]</f>
        <v>14.076539533607317</v>
      </c>
      <c r="Z439">
        <f t="shared" si="188"/>
        <v>1</v>
      </c>
      <c r="AA439">
        <f t="shared" si="169"/>
        <v>0</v>
      </c>
      <c r="AB439">
        <f t="shared" si="170"/>
        <v>0</v>
      </c>
      <c r="AC439">
        <f t="shared" si="171"/>
        <v>1</v>
      </c>
      <c r="AD439">
        <f t="shared" si="172"/>
        <v>0</v>
      </c>
      <c r="AE439">
        <f t="shared" si="173"/>
        <v>0</v>
      </c>
      <c r="AF439">
        <f t="shared" si="174"/>
        <v>0</v>
      </c>
      <c r="AG439" s="9">
        <f>'[1]1'!J$20+'[1]1'!J$21*Table6[[#This Row],[TV_State]]</f>
        <v>2422.515965047417</v>
      </c>
      <c r="AH439" s="9">
        <f>Table6[[#This Row],[sales]]-Table6[[#This Row],[Pred_1]]</f>
        <v>2370.690520576758</v>
      </c>
      <c r="AI439">
        <f>ABS(Table6[[#This Row],[Res_1]])/Table6[[#This Row],[sales]]</f>
        <v>0.49459386481407652</v>
      </c>
      <c r="AJ439" s="9">
        <f>'[1]2'!J$20+'[1]2'!J$21*Table6[[#This Row],[Radio_State]]</f>
        <v>2436.9804855511484</v>
      </c>
      <c r="AK439" s="9">
        <f>Table6[[#This Row],[sales]]-Table6[[#This Row],[ Pred_2 ]]</f>
        <v>2356.2260000730266</v>
      </c>
      <c r="AL439">
        <f>ABS(Table6[[#This Row],[ Res_2 ]])/Table6[[#This Row],[sales]]</f>
        <v>0.49157615202679861</v>
      </c>
      <c r="AM439" s="10">
        <f>'[1]3'!J$20+'[1]3'!J$21*Data!O439</f>
        <v>1875.8269310155833</v>
      </c>
      <c r="AN439" s="9">
        <f>Table6[[#This Row],[sales]]-Table6[[#This Row],[Pred_3]]</f>
        <v>2917.3795546085917</v>
      </c>
      <c r="AO439" s="9">
        <f>ABS(Table6[[#This Row],[Res_3]])/Table6[[#This Row],[sales]]</f>
        <v>0.60864883734060293</v>
      </c>
      <c r="AP439" s="9">
        <f>'[1]4'!L$21+'[1]4'!L$27*Table6[[#This Row],[TV_State]]+'[1]4'!L$22*Table6[[#This Row],[NJ_DUM]]+'[1]4'!L$23*Table6[[#This Row],[NY_DUM]]+'[1]4'!L$24*Table6[[#This Row],[PA_DUM]]+'[1]4'!L$25*Table6[[#This Row],[CT_DUM]]+'[1]4'!L$26*Table6[[#This Row],[DL_DUM]]</f>
        <v>482.9385636082834</v>
      </c>
      <c r="AQ439" s="9">
        <f>Table6[[#This Row],[sales]]-Table6[[#This Row],[Pred_4]]</f>
        <v>4310.2679220158916</v>
      </c>
      <c r="AR439">
        <f>ABS(Table6[[#This Row],[Res_4]]/Table6[[#This Row],[sales]])</f>
        <v>0.89924519941781833</v>
      </c>
      <c r="AS439" s="9">
        <f>'[1]5'!L$20+'[1]5'!L$26*Table6[[#This Row],[Radio_State]]+'[1]5'!L$21*Table6[[#This Row],[NJ_DUM]]+'[1]5'!L$22*Table6[[#This Row],[NY_DUM]]+'[1]5'!L$23*Table6[[#This Row],[PA_DUM]]+'[1]5'!L$24*Table6[[#This Row],[CT_DUM]]+'[1]5'!L$25*Table6[[#This Row],[DL_DUM]]</f>
        <v>486.38850096779555</v>
      </c>
      <c r="AT439" s="9">
        <f>Table6[[#This Row],[sales]]-Table6[[#This Row],[Pred_5]]</f>
        <v>4306.8179846563798</v>
      </c>
      <c r="AU439" s="9">
        <f>ABS(Table6[[#This Row],[Red_5]]/Table6[[#This Row],[sales]])</f>
        <v>0.89852544378662269</v>
      </c>
      <c r="AV439" s="9">
        <f>'[1]6'!L$20+'[1]6'!L$26*Table6[[#This Row],[Online]]+'[1]6'!L$21*Table6[[#This Row],[NJ_DUM]]+'[1]6'!L$22*Table6[[#This Row],[NY_DUM]]+'[1]6'!L$23*Table6[[#This Row],[PA_DUM]]+'[1]6'!L$24*Table6[[#This Row],[CT_DUM]]+'[1]6'!L$25*Table6[[#This Row],[DL_DUM]]</f>
        <v>50.619200135402664</v>
      </c>
      <c r="AW439" s="9">
        <f>Table6[[#This Row],[sales]]-Table6[[#This Row],[Pred_6]]</f>
        <v>4742.5872854887721</v>
      </c>
      <c r="AX439" s="9">
        <f>ABS(Table6[[#This Row],[Red_6]]/Table6[[#This Row],[sales]])</f>
        <v>0.98943938670549236</v>
      </c>
      <c r="AY439" s="9">
        <f>'[1]7'!L$21+'[1]7'!L$27*Table6[[#This Row],[LNTV]]+'[1]7'!L$22*Table6[[#This Row],[NJ_DUM]]+'[1]7'!L$23*Table6[[#This Row],[NY_DUM]]+'[1]7'!L$24*Table6[[#This Row],[PA_DUM]]+'[1]7'!L$25*Table6[[#This Row],[CT_DUM]]+'[1]7'!L$26*Table6[[#This Row],[DL_DUM]]</f>
        <v>5.9218219701260004</v>
      </c>
      <c r="AZ439" s="9">
        <f>Table6[[#This Row],[sales]]-Table6[[#This Row],[Pred_7]]</f>
        <v>4787.2846636540489</v>
      </c>
      <c r="BA439" s="9">
        <f>ABS(Table6[[#This Row],[Red_7]]/Table6[[#This Row],[sales]])</f>
        <v>0.99876453852178348</v>
      </c>
      <c r="BB439" s="9">
        <f>'[1]8'!O$22+'[1]8'!O$28*Table6[[#This Row],[LNRADIOLING]]+'[1]8'!O$23*Table6[[#This Row],[DL_DUM]]+'[1]8'!O$24*Table6[[#This Row],[CT_DUM]]+'[1]8'!O$25*Table6[[#This Row],[PA_DUM]]+'[1]8'!O$26*Table6[[#This Row],[NY_DUM]]+'[1]8'!O$27*Table6[[#This Row],[NJ_DUM]]</f>
        <v>8.2599311588792599</v>
      </c>
      <c r="BC439" s="9">
        <f>Table6[[#This Row],[sales]]-Table6[[#This Row],[Pred_8]]</f>
        <v>4784.9465544652958</v>
      </c>
      <c r="BD439" s="9">
        <f>ABS(Table6[[#This Row],[Red_8]]/Table6[[#This Row],[sales]])</f>
        <v>0.99827674205489525</v>
      </c>
      <c r="BE439" s="9">
        <f>'[1]9'!M$19+'[1]9'!M$21*Table6[[#This Row],[LNONLINE]]+'[1]9'!M$20*Table6[[#This Row],[DL_DUM]]+'[1]9'!M$22*Table6[[#This Row],[CT_DUM]]+'[1]9'!M$23*Table6[[#This Row],[PA_DUM]]+'[1]9'!M$24*Table6[[#This Row],[NY_DUM]]+'[1]9'!M$25*Table6[[#This Row],[NJ_DUM]]</f>
        <v>7.4023410759571302</v>
      </c>
      <c r="BF439" s="9">
        <f>Table6[[#This Row],[sales]]-Table6[[#This Row],[Pred_9]]</f>
        <v>4785.8041445482177</v>
      </c>
      <c r="BG439" s="9">
        <f>ABS(Table6[[#This Row],[Red_9]]/Table6[[#This Row],[sales]])</f>
        <v>0.99845565988067519</v>
      </c>
      <c r="BH439" s="9">
        <f>'[1]10'!P$22+'[1]10'!P$30*Table6[[#This Row],[LNTV]]+'[1]10'!P$29*Table6[[#This Row],[LNRADIOLING]]+'[1]10'!P$24*Table6[[#This Row],[LNONLINELING]]+'[1]10'!P$23*Table6[[#This Row],[DL_DUM]]+'[1]10'!P$25*Table6[[#This Row],[CT_DUM]]+'[1]10'!P$26*Table6[[#This Row],[PA_DUM]]+'[1]10'!P$27*Table6[[#This Row],[NY_DUM]]+'[1]10'!P$28*Table6[[#This Row],[NJ_DUM]]</f>
        <v>7.296339886680828</v>
      </c>
      <c r="BI439" s="9">
        <f>Table6[[#This Row],[sales]]-Table6[[#This Row],[Pred_10]]</f>
        <v>4785.9101457374945</v>
      </c>
      <c r="BJ439" s="45">
        <f>ABS(Table6[[#This Row],[Red_10]]/Table6[[#This Row],[sales]])</f>
        <v>0.99847777476130772</v>
      </c>
      <c r="BK439" s="9">
        <f>'[1]11'!P$32+'[1]11'!P$40*Table6[[#This Row],[LNONLINELING]]+'[1]11'!P$39*Table6[[#This Row],[LNRADIOLING]]+'[1]11'!P$38*Table6[[#This Row],[LNTVLING]]+'[1]11'!P$33*Table6[[#This Row],[DL_DUM]]+'[1]11'!P$34*Table6[[#This Row],[CT_DUM]]+'[1]11'!P$35*Table6[[#This Row],[PA_DUM]]+'[1]11'!P$36*Table6[[#This Row],[NY_DUM]]+'[1]11'!P$37*Table6[[#This Row],[NJ_DUM]]</f>
        <v>7.2742294280901483</v>
      </c>
      <c r="BL439" s="9">
        <f>Table6[[#This Row],[sales]]-Table6[[#This Row],[ Pred_11]]</f>
        <v>4785.9322561960853</v>
      </c>
      <c r="BM439" s="47">
        <f>ABS(Table6[[#This Row],[ Red_11]]/Table6[[#This Row],[sales]])</f>
        <v>0.99848238763551989</v>
      </c>
      <c r="BN439" s="9">
        <f>'[1]12'!K$22+'[1]12'!K$28*Table6[[#This Row],[COMBINE LN LING]]+'[1]12'!K$23*Table6[[#This Row],[DL_DUM]]+'[1]12'!K$24*Table6[[#This Row],[CT_DUM]]+'[1]12'!K$25*Table6[[#This Row],[PA_DUM]]+'[1]12'!K$26*Table6[[#This Row],[NY_DUM]]+'[1]12'!K$27*Table6[[#This Row],[NJ_DUM]]</f>
        <v>7.8829023586027258</v>
      </c>
      <c r="BO439" s="9">
        <f>Table6[[#This Row],[sales]]-Table6[[#This Row],[ Pred_12]]</f>
        <v>4785.3235832655719</v>
      </c>
      <c r="BP439" s="47">
        <f>ABS(Table6[[#This Row],[ Red_12]]/Table6[[#This Row],[sales]])</f>
        <v>0.99835540104891252</v>
      </c>
      <c r="BQ439">
        <f>LN(G439+'2019 Totals and Calculations'!C$18)</f>
        <v>6.8801671236151059</v>
      </c>
      <c r="BR439">
        <f>LN(Table6[[#This Row],[PROF RADIO]]+'2019 Totals and Calculations'!D$18)</f>
        <v>5.3616871673936801</v>
      </c>
      <c r="BS439">
        <f>LN(Table6[[#This Row],[ONLINE LINGERING]]+'2019 Totals and Calculations'!E$18)</f>
        <v>4.0401927330516898</v>
      </c>
      <c r="BT439">
        <f>MONTH(Table6[[#This Row],[Date]])</f>
        <v>5</v>
      </c>
      <c r="BU439">
        <f t="shared" si="175"/>
        <v>0</v>
      </c>
      <c r="BV439">
        <f t="shared" si="176"/>
        <v>0</v>
      </c>
      <c r="BW439">
        <f t="shared" si="177"/>
        <v>0</v>
      </c>
      <c r="BX439">
        <f t="shared" si="178"/>
        <v>0</v>
      </c>
      <c r="BY439">
        <f t="shared" si="179"/>
        <v>1</v>
      </c>
      <c r="BZ439">
        <f t="shared" si="180"/>
        <v>0</v>
      </c>
      <c r="CA439">
        <f t="shared" si="181"/>
        <v>0</v>
      </c>
      <c r="CB439">
        <f t="shared" si="182"/>
        <v>0</v>
      </c>
      <c r="CC439">
        <f t="shared" si="183"/>
        <v>0</v>
      </c>
      <c r="CD439">
        <f t="shared" si="184"/>
        <v>0</v>
      </c>
      <c r="CE439">
        <f t="shared" si="185"/>
        <v>0</v>
      </c>
      <c r="CF439">
        <f t="shared" si="186"/>
        <v>0</v>
      </c>
      <c r="CG439">
        <f t="shared" si="187"/>
        <v>124</v>
      </c>
      <c r="CH43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6054.1266904830609</v>
      </c>
      <c r="CI439" s="79">
        <f>Table6[[#This Row],[sales]]-CH439</f>
        <v>-1260.9202048588859</v>
      </c>
      <c r="CJ439">
        <f>ABS(Table6[[#This Row],[sales]]-CH439)/Table6[[#This Row],[sales]]</f>
        <v>0.26306402794051298</v>
      </c>
      <c r="CK43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6245.6550636883258</v>
      </c>
      <c r="CL439" s="79">
        <f>Table6[[#This Row],[sales]]-CK439</f>
        <v>-1452.4485780641508</v>
      </c>
      <c r="CM439">
        <f>ABS(Table6[[#This Row],[sales]]-CK439)/Table6[[#This Row],[sales]]</f>
        <v>0.30302232595661105</v>
      </c>
      <c r="CN43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4495.5274594385128</v>
      </c>
      <c r="CO439" s="79">
        <f>Table6[[#This Row],[sales]]-CN439</f>
        <v>297.67902618566222</v>
      </c>
      <c r="CP439">
        <f>ABS(Table6[[#This Row],[sales]]-CN439)/Table6[[#This Row],[sales]]</f>
        <v>6.210436105318301E-2</v>
      </c>
      <c r="CQ43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4474.9980578410568</v>
      </c>
      <c r="CR439" s="79">
        <f>Table6[[#This Row],[sales]]-CQ439</f>
        <v>318.20842778311817</v>
      </c>
      <c r="CS439">
        <f>ABS(Table6[[#This Row],[sales]]-CQ439)/Table6[[#This Row],[sales]]</f>
        <v>6.6387381544586399E-2</v>
      </c>
    </row>
    <row r="440" spans="1:97" x14ac:dyDescent="0.2">
      <c r="A440">
        <v>439</v>
      </c>
      <c r="B440" t="s">
        <v>480</v>
      </c>
      <c r="C440" s="5">
        <v>43604</v>
      </c>
      <c r="D440" s="6">
        <v>1122.3090543752387</v>
      </c>
      <c r="E440" s="8">
        <f>YEAR(Table6[[#This Row],[Date]])</f>
        <v>2019</v>
      </c>
      <c r="F440" s="6">
        <f>Table6[[#This Row],[TV_State]]+Table6[[#This Row],[Radio_State]]+Table6[[#This Row],[Online]]</f>
        <v>1353.5697705648251</v>
      </c>
      <c r="G440" s="6">
        <f t="shared" si="162"/>
        <v>764.77450207840377</v>
      </c>
      <c r="H440" s="6">
        <f>LN(Table6[[#This Row],[PROF TV LING]])</f>
        <v>6.6395810218487927</v>
      </c>
      <c r="I440" s="6">
        <f t="shared" si="163"/>
        <v>7.0231434976856821</v>
      </c>
      <c r="J440" s="6">
        <v>166.26800805559091</v>
      </c>
      <c r="K440" s="6">
        <f t="shared" si="168"/>
        <v>158.29789688172409</v>
      </c>
      <c r="L440" s="6">
        <f>0.5*J439+0.5*Table6[[#This Row],[Radio_State]]</f>
        <v>165.44489910482065</v>
      </c>
      <c r="M440" s="6">
        <f>LN(Table6[[#This Row],[RADIO LINGERING ]])</f>
        <v>5.1086382034591145</v>
      </c>
      <c r="N440" s="6">
        <f t="shared" si="164"/>
        <v>5.1136009928012438</v>
      </c>
      <c r="O440" s="6">
        <v>64.99270813399572</v>
      </c>
      <c r="P440" s="6">
        <f t="shared" si="165"/>
        <v>49.489816481746495</v>
      </c>
      <c r="Q440" s="6">
        <f>0.3*O439+0.7*Table6[[#This Row],[Online]]</f>
        <v>49.39445818183674</v>
      </c>
      <c r="R440" s="6">
        <f>LN(Table6[[#This Row],[ONLINE LINGERING]])</f>
        <v>3.8998382353470311</v>
      </c>
      <c r="S440" s="6">
        <f t="shared" si="166"/>
        <v>4.1742750810487914</v>
      </c>
      <c r="T440" s="6">
        <v>4882.2425376420206</v>
      </c>
      <c r="U440" s="6">
        <f t="shared" si="167"/>
        <v>8.49335992969473</v>
      </c>
      <c r="V440" s="8">
        <f>YEAR(Table6[[#This Row],[Date]])</f>
        <v>2019</v>
      </c>
      <c r="W440" s="8">
        <f>WEEKNUM(Table6[[#This Row],[Date]])</f>
        <v>21</v>
      </c>
      <c r="X440" t="s">
        <v>605</v>
      </c>
      <c r="Y440" s="9">
        <f>Table6[[#This Row],[LNTVLING]]+Table6[[#This Row],[LNRADIOLING]]+Table6[[#This Row],[LNONLINELING]]</f>
        <v>15.648057460654938</v>
      </c>
      <c r="Z440">
        <f t="shared" si="188"/>
        <v>1</v>
      </c>
      <c r="AA440">
        <f t="shared" si="169"/>
        <v>0</v>
      </c>
      <c r="AB440">
        <f t="shared" si="170"/>
        <v>0</v>
      </c>
      <c r="AC440">
        <f t="shared" si="171"/>
        <v>1</v>
      </c>
      <c r="AD440">
        <f t="shared" si="172"/>
        <v>0</v>
      </c>
      <c r="AE440">
        <f t="shared" si="173"/>
        <v>0</v>
      </c>
      <c r="AF440">
        <f t="shared" si="174"/>
        <v>0</v>
      </c>
      <c r="AG440" s="9">
        <f>'[1]1'!J$20+'[1]1'!J$21*Table6[[#This Row],[TV_State]]</f>
        <v>2433.4437992433277</v>
      </c>
      <c r="AH440" s="9">
        <f>Table6[[#This Row],[sales]]-Table6[[#This Row],[Pred_1]]</f>
        <v>2448.7987383986929</v>
      </c>
      <c r="AI440">
        <f>ABS(Table6[[#This Row],[Res_1]])/Table6[[#This Row],[sales]]</f>
        <v>0.50157252932817031</v>
      </c>
      <c r="AJ440" s="9">
        <f>'[1]2'!J$20+'[1]2'!J$21*Table6[[#This Row],[Radio_State]]</f>
        <v>2444.2074723666847</v>
      </c>
      <c r="AK440" s="9">
        <f>Table6[[#This Row],[sales]]-Table6[[#This Row],[ Pred_2 ]]</f>
        <v>2438.0350652753359</v>
      </c>
      <c r="AL440">
        <f>ABS(Table6[[#This Row],[ Res_2 ]])/Table6[[#This Row],[sales]]</f>
        <v>0.49936787172659292</v>
      </c>
      <c r="AM440" s="10">
        <f>'[1]3'!J$20+'[1]3'!J$21*Data!O440</f>
        <v>2176.2139281785016</v>
      </c>
      <c r="AN440" s="9">
        <f>Table6[[#This Row],[sales]]-Table6[[#This Row],[Pred_3]]</f>
        <v>2706.0286094635189</v>
      </c>
      <c r="AO440" s="9">
        <f>ABS(Table6[[#This Row],[Res_3]])/Table6[[#This Row],[sales]]</f>
        <v>0.55425935696559048</v>
      </c>
      <c r="AP440" s="9">
        <f>'[1]4'!L$21+'[1]4'!L$27*Table6[[#This Row],[TV_State]]+'[1]4'!L$22*Table6[[#This Row],[NJ_DUM]]+'[1]4'!L$23*Table6[[#This Row],[NY_DUM]]+'[1]4'!L$24*Table6[[#This Row],[PA_DUM]]+'[1]4'!L$25*Table6[[#This Row],[CT_DUM]]+'[1]4'!L$26*Table6[[#This Row],[DL_DUM]]</f>
        <v>485.3896493009081</v>
      </c>
      <c r="AQ440" s="9">
        <f>Table6[[#This Row],[sales]]-Table6[[#This Row],[Pred_4]]</f>
        <v>4396.8528883411127</v>
      </c>
      <c r="AR440">
        <f>ABS(Table6[[#This Row],[Res_4]]/Table6[[#This Row],[sales]])</f>
        <v>0.90058059476591734</v>
      </c>
      <c r="AS440" s="9">
        <f>'[1]5'!L$20+'[1]5'!L$26*Table6[[#This Row],[Radio_State]]+'[1]5'!L$21*Table6[[#This Row],[NJ_DUM]]+'[1]5'!L$22*Table6[[#This Row],[NY_DUM]]+'[1]5'!L$23*Table6[[#This Row],[PA_DUM]]+'[1]5'!L$24*Table6[[#This Row],[CT_DUM]]+'[1]5'!L$25*Table6[[#This Row],[DL_DUM]]</f>
        <v>489.288470694203</v>
      </c>
      <c r="AT440" s="9">
        <f>Table6[[#This Row],[sales]]-Table6[[#This Row],[Pred_5]]</f>
        <v>4392.9540669478174</v>
      </c>
      <c r="AU440" s="9">
        <f>ABS(Table6[[#This Row],[Red_5]]/Table6[[#This Row],[sales]])</f>
        <v>0.89978202292864473</v>
      </c>
      <c r="AV440" s="9">
        <f>'[1]6'!L$20+'[1]6'!L$26*Table6[[#This Row],[Online]]+'[1]6'!L$21*Table6[[#This Row],[NJ_DUM]]+'[1]6'!L$22*Table6[[#This Row],[NY_DUM]]+'[1]6'!L$23*Table6[[#This Row],[PA_DUM]]+'[1]6'!L$24*Table6[[#This Row],[CT_DUM]]+'[1]6'!L$25*Table6[[#This Row],[DL_DUM]]</f>
        <v>276.91120542285677</v>
      </c>
      <c r="AW440" s="9">
        <f>Table6[[#This Row],[sales]]-Table6[[#This Row],[Pred_6]]</f>
        <v>4605.3313322191634</v>
      </c>
      <c r="AX440" s="9">
        <f>ABS(Table6[[#This Row],[Red_6]]/Table6[[#This Row],[sales]])</f>
        <v>0.94328196453005442</v>
      </c>
      <c r="AY440" s="9">
        <f>'[1]7'!L$21+'[1]7'!L$27*Table6[[#This Row],[LNTV]]+'[1]7'!L$22*Table6[[#This Row],[NJ_DUM]]+'[1]7'!L$23*Table6[[#This Row],[NY_DUM]]+'[1]7'!L$24*Table6[[#This Row],[PA_DUM]]+'[1]7'!L$25*Table6[[#This Row],[CT_DUM]]+'[1]7'!L$26*Table6[[#This Row],[DL_DUM]]</f>
        <v>5.9229233174160019</v>
      </c>
      <c r="AZ440" s="9">
        <f>Table6[[#This Row],[sales]]-Table6[[#This Row],[Pred_7]]</f>
        <v>4876.319614324605</v>
      </c>
      <c r="BA440" s="9">
        <f>ABS(Table6[[#This Row],[Red_7]]/Table6[[#This Row],[sales]])</f>
        <v>0.9987868436949312</v>
      </c>
      <c r="BB440" s="9">
        <f>'[1]8'!O$22+'[1]8'!O$28*Table6[[#This Row],[LNRADIOLING]]+'[1]8'!O$23*Table6[[#This Row],[DL_DUM]]+'[1]8'!O$24*Table6[[#This Row],[CT_DUM]]+'[1]8'!O$25*Table6[[#This Row],[PA_DUM]]+'[1]8'!O$26*Table6[[#This Row],[NY_DUM]]+'[1]8'!O$27*Table6[[#This Row],[NJ_DUM]]</f>
        <v>8.2606410248830375</v>
      </c>
      <c r="BC440" s="9">
        <f>Table6[[#This Row],[sales]]-Table6[[#This Row],[Pred_8]]</f>
        <v>4873.9818966171379</v>
      </c>
      <c r="BD440" s="9">
        <f>ABS(Table6[[#This Row],[Red_8]]/Table6[[#This Row],[sales]])</f>
        <v>0.99830802321654577</v>
      </c>
      <c r="BE440" s="9">
        <f>'[1]9'!M$19+'[1]9'!M$21*Table6[[#This Row],[LNONLINE]]+'[1]9'!M$20*Table6[[#This Row],[DL_DUM]]+'[1]9'!M$22*Table6[[#This Row],[CT_DUM]]+'[1]9'!M$23*Table6[[#This Row],[PA_DUM]]+'[1]9'!M$24*Table6[[#This Row],[NY_DUM]]+'[1]9'!M$25*Table6[[#This Row],[NJ_DUM]]</f>
        <v>7.9119171956292167</v>
      </c>
      <c r="BF440" s="9">
        <f>Table6[[#This Row],[sales]]-Table6[[#This Row],[Pred_9]]</f>
        <v>4874.3306204463915</v>
      </c>
      <c r="BG440" s="9">
        <f>ABS(Table6[[#This Row],[Red_9]]/Table6[[#This Row],[sales]])</f>
        <v>0.99837945019432606</v>
      </c>
      <c r="BH440" s="9">
        <f>'[1]10'!P$22+'[1]10'!P$30*Table6[[#This Row],[LNTV]]+'[1]10'!P$29*Table6[[#This Row],[LNRADIOLING]]+'[1]10'!P$24*Table6[[#This Row],[LNONLINELING]]+'[1]10'!P$23*Table6[[#This Row],[DL_DUM]]+'[1]10'!P$25*Table6[[#This Row],[CT_DUM]]+'[1]10'!P$26*Table6[[#This Row],[PA_DUM]]+'[1]10'!P$27*Table6[[#This Row],[NY_DUM]]+'[1]10'!P$28*Table6[[#This Row],[NJ_DUM]]</f>
        <v>7.8138212764413932</v>
      </c>
      <c r="BI440" s="9">
        <f>Table6[[#This Row],[sales]]-Table6[[#This Row],[Pred_10]]</f>
        <v>4874.428716365579</v>
      </c>
      <c r="BJ440" s="45">
        <f>ABS(Table6[[#This Row],[Red_10]]/Table6[[#This Row],[sales]])</f>
        <v>0.99839954258392594</v>
      </c>
      <c r="BK440" s="9">
        <f>'[1]11'!P$32+'[1]11'!P$40*Table6[[#This Row],[LNONLINELING]]+'[1]11'!P$39*Table6[[#This Row],[LNRADIOLING]]+'[1]11'!P$38*Table6[[#This Row],[LNTVLING]]+'[1]11'!P$33*Table6[[#This Row],[DL_DUM]]+'[1]11'!P$34*Table6[[#This Row],[CT_DUM]]+'[1]11'!P$35*Table6[[#This Row],[PA_DUM]]+'[1]11'!P$36*Table6[[#This Row],[NY_DUM]]+'[1]11'!P$37*Table6[[#This Row],[NJ_DUM]]</f>
        <v>7.8223305139919219</v>
      </c>
      <c r="BL440" s="9">
        <f>Table6[[#This Row],[sales]]-Table6[[#This Row],[ Pred_11]]</f>
        <v>4874.4202071280288</v>
      </c>
      <c r="BM440" s="47">
        <f>ABS(Table6[[#This Row],[ Red_11]]/Table6[[#This Row],[sales]])</f>
        <v>0.99839779968863041</v>
      </c>
      <c r="BN440" s="9">
        <f>'[1]12'!K$22+'[1]12'!K$28*Table6[[#This Row],[COMBINE LN LING]]+'[1]12'!K$23*Table6[[#This Row],[DL_DUM]]+'[1]12'!K$24*Table6[[#This Row],[CT_DUM]]+'[1]12'!K$25*Table6[[#This Row],[PA_DUM]]+'[1]12'!K$26*Table6[[#This Row],[NY_DUM]]+'[1]12'!K$27*Table6[[#This Row],[NJ_DUM]]</f>
        <v>8.0341387623518905</v>
      </c>
      <c r="BO440" s="9">
        <f>Table6[[#This Row],[sales]]-Table6[[#This Row],[ Pred_12]]</f>
        <v>4874.2083988796685</v>
      </c>
      <c r="BP440" s="47">
        <f>ABS(Table6[[#This Row],[ Red_12]]/Table6[[#This Row],[sales]])</f>
        <v>0.99835441629529686</v>
      </c>
      <c r="BQ440">
        <f>LN(G440+'2019 Totals and Calculations'!C$18)</f>
        <v>7.026442808616407</v>
      </c>
      <c r="BR440">
        <f>LN(Table6[[#This Row],[PROF RADIO]]+'2019 Totals and Calculations'!D$18)</f>
        <v>5.3984082060017098</v>
      </c>
      <c r="BS440">
        <f>LN(Table6[[#This Row],[ONLINE LINGERING]]+'2019 Totals and Calculations'!E$18)</f>
        <v>4.5355180500204257</v>
      </c>
      <c r="BT440">
        <f>MONTH(Table6[[#This Row],[Date]])</f>
        <v>5</v>
      </c>
      <c r="BU440">
        <f t="shared" si="175"/>
        <v>0</v>
      </c>
      <c r="BV440">
        <f t="shared" si="176"/>
        <v>0</v>
      </c>
      <c r="BW440">
        <f t="shared" si="177"/>
        <v>0</v>
      </c>
      <c r="BX440">
        <f t="shared" si="178"/>
        <v>0</v>
      </c>
      <c r="BY440">
        <f t="shared" si="179"/>
        <v>1</v>
      </c>
      <c r="BZ440">
        <f t="shared" si="180"/>
        <v>0</v>
      </c>
      <c r="CA440">
        <f t="shared" si="181"/>
        <v>0</v>
      </c>
      <c r="CB440">
        <f t="shared" si="182"/>
        <v>0</v>
      </c>
      <c r="CC440">
        <f t="shared" si="183"/>
        <v>0</v>
      </c>
      <c r="CD440">
        <f t="shared" si="184"/>
        <v>0</v>
      </c>
      <c r="CE440">
        <f t="shared" si="185"/>
        <v>0</v>
      </c>
      <c r="CF440">
        <f t="shared" si="186"/>
        <v>0</v>
      </c>
      <c r="CG440">
        <f t="shared" si="187"/>
        <v>125</v>
      </c>
      <c r="CH44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6340.977343138934</v>
      </c>
      <c r="CI440" s="79">
        <f>Table6[[#This Row],[sales]]-CH440</f>
        <v>-1458.7348054969134</v>
      </c>
      <c r="CJ440">
        <f>ABS(Table6[[#This Row],[sales]]-CH440)/Table6[[#This Row],[sales]]</f>
        <v>0.29878376468397233</v>
      </c>
      <c r="CK44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6330.670882865611</v>
      </c>
      <c r="CL440" s="79">
        <f>Table6[[#This Row],[sales]]-CK440</f>
        <v>-1448.4283452235904</v>
      </c>
      <c r="CM440">
        <f>ABS(Table6[[#This Row],[sales]]-CK440)/Table6[[#This Row],[sales]]</f>
        <v>0.29667275520546726</v>
      </c>
      <c r="CN44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5297.3374993029211</v>
      </c>
      <c r="CO440" s="79">
        <f>Table6[[#This Row],[sales]]-CN440</f>
        <v>-415.09496166090048</v>
      </c>
      <c r="CP440">
        <f>ABS(Table6[[#This Row],[sales]]-CN440)/Table6[[#This Row],[sales]]</f>
        <v>8.5021372547661081E-2</v>
      </c>
      <c r="CQ44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5244.4593480236254</v>
      </c>
      <c r="CR440" s="79">
        <f>Table6[[#This Row],[sales]]-CQ440</f>
        <v>-362.21681038160477</v>
      </c>
      <c r="CS440">
        <f>ABS(Table6[[#This Row],[sales]]-CQ440)/Table6[[#This Row],[sales]]</f>
        <v>7.4190662915436564E-2</v>
      </c>
    </row>
    <row r="441" spans="1:97" x14ac:dyDescent="0.2">
      <c r="A441">
        <v>440</v>
      </c>
      <c r="B441" t="s">
        <v>480</v>
      </c>
      <c r="C441" s="5">
        <v>43611</v>
      </c>
      <c r="D441" s="6">
        <v>1133.532144918991</v>
      </c>
      <c r="E441" s="8">
        <f>YEAR(Table6[[#This Row],[Date]])</f>
        <v>2019</v>
      </c>
      <c r="F441" s="6">
        <f>Table6[[#This Row],[TV_State]]+Table6[[#This Row],[Radio_State]]+Table6[[#This Row],[Online]]</f>
        <v>1626.4263737251163</v>
      </c>
      <c r="G441" s="6">
        <f t="shared" si="162"/>
        <v>875.40179493057985</v>
      </c>
      <c r="H441" s="6">
        <f>LN(Table6[[#This Row],[PROF TV LING]])</f>
        <v>6.7746829751665958</v>
      </c>
      <c r="I441" s="6">
        <f t="shared" si="163"/>
        <v>7.03309382853885</v>
      </c>
      <c r="J441" s="6">
        <v>167.93068813614681</v>
      </c>
      <c r="K441" s="6">
        <f t="shared" si="168"/>
        <v>163.11429250893545</v>
      </c>
      <c r="L441" s="6">
        <f>0.5*J440+0.5*Table6[[#This Row],[Radio_State]]</f>
        <v>167.09934809586886</v>
      </c>
      <c r="M441" s="6">
        <f>LN(Table6[[#This Row],[RADIO LINGERING ]])</f>
        <v>5.1185885343122832</v>
      </c>
      <c r="N441" s="6">
        <f t="shared" si="164"/>
        <v>5.1235513236544117</v>
      </c>
      <c r="O441" s="6">
        <v>324.96354066997861</v>
      </c>
      <c r="P441" s="6">
        <f t="shared" si="165"/>
        <v>242.32142341350897</v>
      </c>
      <c r="Q441" s="6">
        <f>0.3*O440+0.7*Table6[[#This Row],[Online]]</f>
        <v>246.97229090918373</v>
      </c>
      <c r="R441" s="6">
        <f>LN(Table6[[#This Row],[ONLINE LINGERING]])</f>
        <v>5.5092761477811321</v>
      </c>
      <c r="S441" s="6">
        <f t="shared" si="166"/>
        <v>5.7837129934828919</v>
      </c>
      <c r="T441" s="6">
        <v>7430.4233641142137</v>
      </c>
      <c r="U441" s="6">
        <f t="shared" si="167"/>
        <v>8.9133381164537901</v>
      </c>
      <c r="V441" s="8">
        <f>YEAR(Table6[[#This Row],[Date]])</f>
        <v>2019</v>
      </c>
      <c r="W441" s="8">
        <f>WEEKNUM(Table6[[#This Row],[Date]])</f>
        <v>22</v>
      </c>
      <c r="X441" t="s">
        <v>606</v>
      </c>
      <c r="Y441" s="9">
        <f>Table6[[#This Row],[LNTVLING]]+Table6[[#This Row],[LNRADIOLING]]+Table6[[#This Row],[LNONLINELING]]</f>
        <v>17.402547657260012</v>
      </c>
      <c r="Z441">
        <f t="shared" si="188"/>
        <v>1</v>
      </c>
      <c r="AA441">
        <f t="shared" si="169"/>
        <v>0</v>
      </c>
      <c r="AB441">
        <f t="shared" si="170"/>
        <v>0</v>
      </c>
      <c r="AC441">
        <f t="shared" si="171"/>
        <v>1</v>
      </c>
      <c r="AD441">
        <f t="shared" si="172"/>
        <v>0</v>
      </c>
      <c r="AE441">
        <f t="shared" si="173"/>
        <v>0</v>
      </c>
      <c r="AF441">
        <f t="shared" si="174"/>
        <v>0</v>
      </c>
      <c r="AG441" s="9">
        <f>'[1]1'!J$20+'[1]1'!J$21*Table6[[#This Row],[TV_State]]</f>
        <v>2444.4809117811974</v>
      </c>
      <c r="AH441" s="9">
        <f>Table6[[#This Row],[sales]]-Table6[[#This Row],[Pred_1]]</f>
        <v>4985.9424523330163</v>
      </c>
      <c r="AI441">
        <f>ABS(Table6[[#This Row],[Res_1]])/Table6[[#This Row],[sales]]</f>
        <v>0.67101727694454116</v>
      </c>
      <c r="AJ441" s="9">
        <f>'[1]2'!J$20+'[1]2'!J$21*Table6[[#This Row],[Radio_State]]</f>
        <v>2451.5067290503766</v>
      </c>
      <c r="AK441" s="9">
        <f>Table6[[#This Row],[sales]]-Table6[[#This Row],[ Pred_2 ]]</f>
        <v>4978.916635063837</v>
      </c>
      <c r="AL441">
        <f>ABS(Table6[[#This Row],[ Res_2 ]])/Table6[[#This Row],[sales]]</f>
        <v>0.67007172957464145</v>
      </c>
      <c r="AM441" s="10">
        <f>'[1]3'!J$20+'[1]3'!J$21*Data!O441</f>
        <v>3678.1489139930936</v>
      </c>
      <c r="AN441" s="9">
        <f>Table6[[#This Row],[sales]]-Table6[[#This Row],[Pred_3]]</f>
        <v>3752.27445012112</v>
      </c>
      <c r="AO441" s="9">
        <f>ABS(Table6[[#This Row],[Res_3]])/Table6[[#This Row],[sales]]</f>
        <v>0.50498797528052175</v>
      </c>
      <c r="AP441" s="9">
        <f>'[1]4'!L$21+'[1]4'!L$27*Table6[[#This Row],[TV_State]]+'[1]4'!L$22*Table6[[#This Row],[NJ_DUM]]+'[1]4'!L$23*Table6[[#This Row],[NY_DUM]]+'[1]4'!L$24*Table6[[#This Row],[PA_DUM]]+'[1]4'!L$25*Table6[[#This Row],[CT_DUM]]+'[1]4'!L$26*Table6[[#This Row],[DL_DUM]]</f>
        <v>487.8652458504589</v>
      </c>
      <c r="AQ441" s="9">
        <f>Table6[[#This Row],[sales]]-Table6[[#This Row],[Pred_4]]</f>
        <v>6942.5581182637543</v>
      </c>
      <c r="AR441">
        <f>ABS(Table6[[#This Row],[Res_4]]/Table6[[#This Row],[sales]])</f>
        <v>0.93434220071407492</v>
      </c>
      <c r="AS441" s="9">
        <f>'[1]5'!L$20+'[1]5'!L$26*Table6[[#This Row],[Radio_State]]+'[1]5'!L$21*Table6[[#This Row],[NJ_DUM]]+'[1]5'!L$22*Table6[[#This Row],[NY_DUM]]+'[1]5'!L$23*Table6[[#This Row],[PA_DUM]]+'[1]5'!L$24*Table6[[#This Row],[CT_DUM]]+'[1]5'!L$25*Table6[[#This Row],[DL_DUM]]</f>
        <v>492.2174401178745</v>
      </c>
      <c r="AT441" s="9">
        <f>Table6[[#This Row],[sales]]-Table6[[#This Row],[Pred_5]]</f>
        <v>6938.2059239963392</v>
      </c>
      <c r="AU441" s="9">
        <f>ABS(Table6[[#This Row],[Red_5]]/Table6[[#This Row],[sales]])</f>
        <v>0.9337564744298319</v>
      </c>
      <c r="AV441" s="9">
        <f>'[1]6'!L$20+'[1]6'!L$26*Table6[[#This Row],[Online]]+'[1]6'!L$21*Table6[[#This Row],[NJ_DUM]]+'[1]6'!L$22*Table6[[#This Row],[NY_DUM]]+'[1]6'!L$23*Table6[[#This Row],[PA_DUM]]+'[1]6'!L$24*Table6[[#This Row],[CT_DUM]]+'[1]6'!L$25*Table6[[#This Row],[DL_DUM]]</f>
        <v>1408.3712318601274</v>
      </c>
      <c r="AW441" s="9">
        <f>Table6[[#This Row],[sales]]-Table6[[#This Row],[Pred_6]]</f>
        <v>6022.0521322540862</v>
      </c>
      <c r="AX441" s="9">
        <f>ABS(Table6[[#This Row],[Red_6]]/Table6[[#This Row],[sales]])</f>
        <v>0.81045881737210801</v>
      </c>
      <c r="AY441" s="9">
        <f>'[1]7'!L$21+'[1]7'!L$27*Table6[[#This Row],[LNTV]]+'[1]7'!L$22*Table6[[#This Row],[NJ_DUM]]+'[1]7'!L$23*Table6[[#This Row],[NY_DUM]]+'[1]7'!L$24*Table6[[#This Row],[PA_DUM]]+'[1]7'!L$25*Table6[[#This Row],[CT_DUM]]+'[1]7'!L$26*Table6[[#This Row],[DL_DUM]]</f>
        <v>5.9240246647060024</v>
      </c>
      <c r="AZ441" s="9">
        <f>Table6[[#This Row],[sales]]-Table6[[#This Row],[Pred_7]]</f>
        <v>7424.4993394495077</v>
      </c>
      <c r="BA441" s="9">
        <f>ABS(Table6[[#This Row],[Red_7]]/Table6[[#This Row],[sales]])</f>
        <v>0.99920273389894354</v>
      </c>
      <c r="BB441" s="9">
        <f>'[1]8'!O$22+'[1]8'!O$28*Table6[[#This Row],[LNRADIOLING]]+'[1]8'!O$23*Table6[[#This Row],[DL_DUM]]+'[1]8'!O$24*Table6[[#This Row],[CT_DUM]]+'[1]8'!O$25*Table6[[#This Row],[PA_DUM]]+'[1]8'!O$26*Table6[[#This Row],[NY_DUM]]+'[1]8'!O$27*Table6[[#This Row],[NJ_DUM]]</f>
        <v>8.2613508908868134</v>
      </c>
      <c r="BC441" s="9">
        <f>Table6[[#This Row],[sales]]-Table6[[#This Row],[Pred_8]]</f>
        <v>7422.1620132233265</v>
      </c>
      <c r="BD441" s="9">
        <f>ABS(Table6[[#This Row],[Red_8]]/Table6[[#This Row],[sales]])</f>
        <v>0.99888817224994397</v>
      </c>
      <c r="BE441" s="9">
        <f>'[1]9'!M$19+'[1]9'!M$21*Table6[[#This Row],[LNONLINE]]+'[1]9'!M$20*Table6[[#This Row],[DL_DUM]]+'[1]9'!M$22*Table6[[#This Row],[CT_DUM]]+'[1]9'!M$23*Table6[[#This Row],[PA_DUM]]+'[1]9'!M$24*Table6[[#This Row],[NY_DUM]]+'[1]9'!M$25*Table6[[#This Row],[NJ_DUM]]</f>
        <v>8.421493315301305</v>
      </c>
      <c r="BF441" s="9">
        <f>Table6[[#This Row],[sales]]-Table6[[#This Row],[Pred_9]]</f>
        <v>7422.001870798912</v>
      </c>
      <c r="BG441" s="9">
        <f>ABS(Table6[[#This Row],[Red_9]]/Table6[[#This Row],[sales]])</f>
        <v>0.99886661998884563</v>
      </c>
      <c r="BH441" s="9">
        <f>'[1]10'!P$22+'[1]10'!P$30*Table6[[#This Row],[LNTV]]+'[1]10'!P$29*Table6[[#This Row],[LNRADIOLING]]+'[1]10'!P$24*Table6[[#This Row],[LNONLINELING]]+'[1]10'!P$23*Table6[[#This Row],[DL_DUM]]+'[1]10'!P$25*Table6[[#This Row],[CT_DUM]]+'[1]10'!P$26*Table6[[#This Row],[PA_DUM]]+'[1]10'!P$27*Table6[[#This Row],[NY_DUM]]+'[1]10'!P$28*Table6[[#This Row],[NJ_DUM]]</f>
        <v>8.4367110066298743</v>
      </c>
      <c r="BI441" s="9">
        <f>Table6[[#This Row],[sales]]-Table6[[#This Row],[Pred_10]]</f>
        <v>7421.9866531075841</v>
      </c>
      <c r="BJ441" s="45">
        <f>ABS(Table6[[#This Row],[Red_10]]/Table6[[#This Row],[sales]])</f>
        <v>0.9988645719640451</v>
      </c>
      <c r="BK441" s="9">
        <f>'[1]11'!P$32+'[1]11'!P$40*Table6[[#This Row],[LNONLINELING]]+'[1]11'!P$39*Table6[[#This Row],[LNRADIOLING]]+'[1]11'!P$38*Table6[[#This Row],[LNTVLING]]+'[1]11'!P$33*Table6[[#This Row],[DL_DUM]]+'[1]11'!P$34*Table6[[#This Row],[CT_DUM]]+'[1]11'!P$35*Table6[[#This Row],[PA_DUM]]+'[1]11'!P$36*Table6[[#This Row],[NY_DUM]]+'[1]11'!P$37*Table6[[#This Row],[NJ_DUM]]</f>
        <v>8.5045314995424253</v>
      </c>
      <c r="BL441" s="9">
        <f>Table6[[#This Row],[sales]]-Table6[[#This Row],[ Pred_11]]</f>
        <v>7421.9188326146714</v>
      </c>
      <c r="BM441" s="47">
        <f>ABS(Table6[[#This Row],[ Red_11]]/Table6[[#This Row],[sales]])</f>
        <v>0.99885544455776021</v>
      </c>
      <c r="BN441" s="9">
        <f>'[1]12'!K$22+'[1]12'!K$28*Table6[[#This Row],[COMBINE LN LING]]+'[1]12'!K$23*Table6[[#This Row],[DL_DUM]]+'[1]12'!K$24*Table6[[#This Row],[CT_DUM]]+'[1]12'!K$25*Table6[[#This Row],[PA_DUM]]+'[1]12'!K$26*Table6[[#This Row],[NY_DUM]]+'[1]12'!K$27*Table6[[#This Row],[NJ_DUM]]</f>
        <v>8.2029836626746047</v>
      </c>
      <c r="BO441" s="9">
        <f>Table6[[#This Row],[sales]]-Table6[[#This Row],[ Pred_12]]</f>
        <v>7422.2203804515393</v>
      </c>
      <c r="BP441" s="47">
        <f>ABS(Table6[[#This Row],[ Red_12]]/Table6[[#This Row],[sales]])</f>
        <v>0.99889602741853289</v>
      </c>
      <c r="BQ441">
        <f>LN(G441+'2019 Totals and Calculations'!C$18)</f>
        <v>7.1201575963550612</v>
      </c>
      <c r="BR441">
        <f>LN(Table6[[#This Row],[PROF RADIO]]+'2019 Totals and Calculations'!D$18)</f>
        <v>5.4199625291541107</v>
      </c>
      <c r="BS441">
        <f>LN(Table6[[#This Row],[ONLINE LINGERING]]+'2019 Totals and Calculations'!E$18)</f>
        <v>5.6728064841343295</v>
      </c>
      <c r="BT441">
        <f>MONTH(Table6[[#This Row],[Date]])</f>
        <v>5</v>
      </c>
      <c r="BU441">
        <f t="shared" si="175"/>
        <v>0</v>
      </c>
      <c r="BV441">
        <f t="shared" si="176"/>
        <v>0</v>
      </c>
      <c r="BW441">
        <f t="shared" si="177"/>
        <v>0</v>
      </c>
      <c r="BX441">
        <f t="shared" si="178"/>
        <v>0</v>
      </c>
      <c r="BY441">
        <f t="shared" si="179"/>
        <v>1</v>
      </c>
      <c r="BZ441">
        <f t="shared" si="180"/>
        <v>0</v>
      </c>
      <c r="CA441">
        <f t="shared" si="181"/>
        <v>0</v>
      </c>
      <c r="CB441">
        <f t="shared" si="182"/>
        <v>0</v>
      </c>
      <c r="CC441">
        <f t="shared" si="183"/>
        <v>0</v>
      </c>
      <c r="CD441">
        <f t="shared" si="184"/>
        <v>0</v>
      </c>
      <c r="CE441">
        <f t="shared" si="185"/>
        <v>0</v>
      </c>
      <c r="CF441">
        <f t="shared" si="186"/>
        <v>0</v>
      </c>
      <c r="CG441">
        <f t="shared" si="187"/>
        <v>126</v>
      </c>
      <c r="CH44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6538.2069286308579</v>
      </c>
      <c r="CI441" s="79">
        <f>Table6[[#This Row],[sales]]-CH441</f>
        <v>892.21643548335578</v>
      </c>
      <c r="CJ441">
        <f>ABS(Table6[[#This Row],[sales]]-CH441)/Table6[[#This Row],[sales]]</f>
        <v>0.12007612376333519</v>
      </c>
      <c r="CK44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6387.0880252497518</v>
      </c>
      <c r="CL441" s="79">
        <f>Table6[[#This Row],[sales]]-CK441</f>
        <v>1043.3353388644618</v>
      </c>
      <c r="CM441">
        <f>ABS(Table6[[#This Row],[sales]]-CK441)/Table6[[#This Row],[sales]]</f>
        <v>0.1404139828563912</v>
      </c>
      <c r="CN44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7698.1759289613601</v>
      </c>
      <c r="CO441" s="79">
        <f>Table6[[#This Row],[sales]]-CN441</f>
        <v>-267.75256484714646</v>
      </c>
      <c r="CP441">
        <f>ABS(Table6[[#This Row],[sales]]-CN441)/Table6[[#This Row],[sales]]</f>
        <v>3.6034631100601552E-2</v>
      </c>
      <c r="CQ44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7291.7995951125049</v>
      </c>
      <c r="CR441" s="79">
        <f>Table6[[#This Row],[sales]]-CQ441</f>
        <v>138.62376900170875</v>
      </c>
      <c r="CS441">
        <f>ABS(Table6[[#This Row],[sales]]-CQ441)/Table6[[#This Row],[sales]]</f>
        <v>1.8656240998487734E-2</v>
      </c>
    </row>
    <row r="442" spans="1:97" x14ac:dyDescent="0.2">
      <c r="A442">
        <v>441</v>
      </c>
      <c r="B442" t="s">
        <v>480</v>
      </c>
      <c r="C442" s="5">
        <v>43618</v>
      </c>
      <c r="D442" s="6">
        <v>1144.8674663681809</v>
      </c>
      <c r="E442" s="8">
        <f>YEAR(Table6[[#This Row],[Date]])</f>
        <v>2019</v>
      </c>
      <c r="F442" s="6">
        <f>Table6[[#This Row],[TV_State]]+Table6[[#This Row],[Radio_State]]+Table6[[#This Row],[Online]]</f>
        <v>2939.2951647355821</v>
      </c>
      <c r="G442" s="6">
        <f t="shared" si="162"/>
        <v>956.24149636186007</v>
      </c>
      <c r="H442" s="6">
        <f>LN(Table6[[#This Row],[PROF TV LING]])</f>
        <v>6.8630104924077253</v>
      </c>
      <c r="I442" s="6">
        <f t="shared" si="163"/>
        <v>7.0430441593920188</v>
      </c>
      <c r="J442" s="6">
        <v>169.60999501750831</v>
      </c>
      <c r="K442" s="6">
        <f t="shared" si="168"/>
        <v>166.36214376322187</v>
      </c>
      <c r="L442" s="6">
        <f>0.5*J441+0.5*Table6[[#This Row],[Radio_State]]</f>
        <v>168.77034157682755</v>
      </c>
      <c r="M442" s="6">
        <f>LN(Table6[[#This Row],[RADIO LINGERING ]])</f>
        <v>5.1285388651654511</v>
      </c>
      <c r="N442" s="6">
        <f t="shared" si="164"/>
        <v>5.1335016545075804</v>
      </c>
      <c r="O442" s="6">
        <v>1624.817703349893</v>
      </c>
      <c r="P442" s="6">
        <f t="shared" si="165"/>
        <v>1210.0688193689775</v>
      </c>
      <c r="Q442" s="6">
        <f>0.3*O441+0.7*Table6[[#This Row],[Online]]</f>
        <v>1234.8614545459186</v>
      </c>
      <c r="R442" s="6">
        <f>LN(Table6[[#This Row],[ONLINE LINGERING]])</f>
        <v>7.1187140602152326</v>
      </c>
      <c r="S442" s="6">
        <f t="shared" si="166"/>
        <v>7.3931509059169924</v>
      </c>
      <c r="T442" s="6">
        <v>11357.076128388275</v>
      </c>
      <c r="U442" s="6">
        <f t="shared" si="167"/>
        <v>9.3375962760820244</v>
      </c>
      <c r="V442" s="8">
        <f>YEAR(Table6[[#This Row],[Date]])</f>
        <v>2019</v>
      </c>
      <c r="W442" s="8">
        <f>WEEKNUM(Table6[[#This Row],[Date]])</f>
        <v>23</v>
      </c>
      <c r="X442" t="s">
        <v>607</v>
      </c>
      <c r="Y442" s="9">
        <f>Table6[[#This Row],[LNTVLING]]+Table6[[#This Row],[LNRADIOLING]]+Table6[[#This Row],[LNONLINELING]]</f>
        <v>19.11026341778841</v>
      </c>
      <c r="Z442">
        <f t="shared" si="188"/>
        <v>1</v>
      </c>
      <c r="AA442">
        <f t="shared" si="169"/>
        <v>0</v>
      </c>
      <c r="AB442">
        <f t="shared" si="170"/>
        <v>0</v>
      </c>
      <c r="AC442">
        <f t="shared" si="171"/>
        <v>1</v>
      </c>
      <c r="AD442">
        <f t="shared" si="172"/>
        <v>0</v>
      </c>
      <c r="AE442">
        <f t="shared" si="173"/>
        <v>0</v>
      </c>
      <c r="AF442">
        <f t="shared" si="174"/>
        <v>0</v>
      </c>
      <c r="AG442" s="9">
        <f>'[1]1'!J$20+'[1]1'!J$21*Table6[[#This Row],[TV_State]]</f>
        <v>2455.6283954444461</v>
      </c>
      <c r="AH442" s="9">
        <f>Table6[[#This Row],[sales]]-Table6[[#This Row],[Pred_1]]</f>
        <v>8901.4477329438287</v>
      </c>
      <c r="AI442">
        <f>ABS(Table6[[#This Row],[Res_1]])/Table6[[#This Row],[sales]]</f>
        <v>0.78377987717223008</v>
      </c>
      <c r="AJ442" s="9">
        <f>'[1]2'!J$20+'[1]2'!J$21*Table6[[#This Row],[Radio_State]]</f>
        <v>2458.8789783009051</v>
      </c>
      <c r="AK442" s="9">
        <f>Table6[[#This Row],[sales]]-Table6[[#This Row],[ Pred_2 ]]</f>
        <v>8898.1971500873697</v>
      </c>
      <c r="AL442">
        <f>ABS(Table6[[#This Row],[ Res_2 ]])/Table6[[#This Row],[sales]]</f>
        <v>0.7834936606478613</v>
      </c>
      <c r="AM442" s="10">
        <f>'[1]3'!J$20+'[1]3'!J$21*Data!O442</f>
        <v>11187.823843066053</v>
      </c>
      <c r="AN442" s="9">
        <f>Table6[[#This Row],[sales]]-Table6[[#This Row],[Pred_3]]</f>
        <v>169.25228532222172</v>
      </c>
      <c r="AO442" s="9">
        <f>ABS(Table6[[#This Row],[Res_3]])/Table6[[#This Row],[sales]]</f>
        <v>1.490280450785716E-2</v>
      </c>
      <c r="AP442" s="9">
        <f>'[1]4'!L$21+'[1]4'!L$27*Table6[[#This Row],[TV_State]]+'[1]4'!L$22*Table6[[#This Row],[NJ_DUM]]+'[1]4'!L$23*Table6[[#This Row],[NY_DUM]]+'[1]4'!L$24*Table6[[#This Row],[PA_DUM]]+'[1]4'!L$25*Table6[[#This Row],[CT_DUM]]+'[1]4'!L$26*Table6[[#This Row],[DL_DUM]]</f>
        <v>490.36559836550526</v>
      </c>
      <c r="AQ442" s="9">
        <f>Table6[[#This Row],[sales]]-Table6[[#This Row],[Pred_4]]</f>
        <v>10866.71053002277</v>
      </c>
      <c r="AR442">
        <f>ABS(Table6[[#This Row],[Res_4]]/Table6[[#This Row],[sales]])</f>
        <v>0.95682290117438051</v>
      </c>
      <c r="AS442" s="9">
        <f>'[1]5'!L$20+'[1]5'!L$26*Table6[[#This Row],[Radio_State]]+'[1]5'!L$21*Table6[[#This Row],[NJ_DUM]]+'[1]5'!L$22*Table6[[#This Row],[NY_DUM]]+'[1]5'!L$23*Table6[[#This Row],[PA_DUM]]+'[1]5'!L$24*Table6[[#This Row],[CT_DUM]]+'[1]5'!L$25*Table6[[#This Row],[DL_DUM]]</f>
        <v>495.17569923578282</v>
      </c>
      <c r="AT442" s="9">
        <f>Table6[[#This Row],[sales]]-Table6[[#This Row],[Pred_5]]</f>
        <v>10861.900429152493</v>
      </c>
      <c r="AU442" s="9">
        <f>ABS(Table6[[#This Row],[Red_5]]/Table6[[#This Row],[sales]])</f>
        <v>0.956399367791677</v>
      </c>
      <c r="AV442" s="9">
        <f>'[1]6'!L$20+'[1]6'!L$26*Table6[[#This Row],[Online]]+'[1]6'!L$21*Table6[[#This Row],[NJ_DUM]]+'[1]6'!L$22*Table6[[#This Row],[NY_DUM]]+'[1]6'!L$23*Table6[[#This Row],[PA_DUM]]+'[1]6'!L$24*Table6[[#This Row],[CT_DUM]]+'[1]6'!L$25*Table6[[#This Row],[DL_DUM]]</f>
        <v>7065.6713640464804</v>
      </c>
      <c r="AW442" s="9">
        <f>Table6[[#This Row],[sales]]-Table6[[#This Row],[Pred_6]]</f>
        <v>4291.4047643417944</v>
      </c>
      <c r="AX442" s="9">
        <f>ABS(Table6[[#This Row],[Red_6]]/Table6[[#This Row],[sales]])</f>
        <v>0.37786175912081377</v>
      </c>
      <c r="AY442" s="9">
        <f>'[1]7'!L$21+'[1]7'!L$27*Table6[[#This Row],[LNTV]]+'[1]7'!L$22*Table6[[#This Row],[NJ_DUM]]+'[1]7'!L$23*Table6[[#This Row],[NY_DUM]]+'[1]7'!L$24*Table6[[#This Row],[PA_DUM]]+'[1]7'!L$25*Table6[[#This Row],[CT_DUM]]+'[1]7'!L$26*Table6[[#This Row],[DL_DUM]]</f>
        <v>5.925126011996003</v>
      </c>
      <c r="AZ442" s="9">
        <f>Table6[[#This Row],[sales]]-Table6[[#This Row],[Pred_7]]</f>
        <v>11351.151002376278</v>
      </c>
      <c r="BA442" s="9">
        <f>ABS(Table6[[#This Row],[Red_7]]/Table6[[#This Row],[sales]])</f>
        <v>0.99947828772608238</v>
      </c>
      <c r="BB442" s="9">
        <f>'[1]8'!O$22+'[1]8'!O$28*Table6[[#This Row],[LNRADIOLING]]+'[1]8'!O$23*Table6[[#This Row],[DL_DUM]]+'[1]8'!O$24*Table6[[#This Row],[CT_DUM]]+'[1]8'!O$25*Table6[[#This Row],[PA_DUM]]+'[1]8'!O$26*Table6[[#This Row],[NY_DUM]]+'[1]8'!O$27*Table6[[#This Row],[NJ_DUM]]</f>
        <v>8.2620607568905893</v>
      </c>
      <c r="BC442" s="9">
        <f>Table6[[#This Row],[sales]]-Table6[[#This Row],[Pred_8]]</f>
        <v>11348.814067631385</v>
      </c>
      <c r="BD442" s="9">
        <f>ABS(Table6[[#This Row],[Red_8]]/Table6[[#This Row],[sales]])</f>
        <v>0.99927251867791589</v>
      </c>
      <c r="BE442" s="9">
        <f>'[1]9'!M$19+'[1]9'!M$21*Table6[[#This Row],[LNONLINE]]+'[1]9'!M$20*Table6[[#This Row],[DL_DUM]]+'[1]9'!M$22*Table6[[#This Row],[CT_DUM]]+'[1]9'!M$23*Table6[[#This Row],[PA_DUM]]+'[1]9'!M$24*Table6[[#This Row],[NY_DUM]]+'[1]9'!M$25*Table6[[#This Row],[NJ_DUM]]</f>
        <v>8.9310694349733915</v>
      </c>
      <c r="BF442" s="9">
        <f>Table6[[#This Row],[sales]]-Table6[[#This Row],[Pred_9]]</f>
        <v>11348.145058953301</v>
      </c>
      <c r="BG442" s="9">
        <f>ABS(Table6[[#This Row],[Red_9]]/Table6[[#This Row],[sales]])</f>
        <v>0.99921361190732449</v>
      </c>
      <c r="BH442" s="9">
        <f>'[1]10'!P$22+'[1]10'!P$30*Table6[[#This Row],[LNTV]]+'[1]10'!P$29*Table6[[#This Row],[LNRADIOLING]]+'[1]10'!P$24*Table6[[#This Row],[LNONLINELING]]+'[1]10'!P$23*Table6[[#This Row],[DL_DUM]]+'[1]10'!P$25*Table6[[#This Row],[CT_DUM]]+'[1]10'!P$26*Table6[[#This Row],[PA_DUM]]+'[1]10'!P$27*Table6[[#This Row],[NY_DUM]]+'[1]10'!P$28*Table6[[#This Row],[NJ_DUM]]</f>
        <v>9.0596007368183535</v>
      </c>
      <c r="BI442" s="9">
        <f>Table6[[#This Row],[sales]]-Table6[[#This Row],[Pred_10]]</f>
        <v>11348.016527651456</v>
      </c>
      <c r="BJ442" s="45">
        <f>ABS(Table6[[#This Row],[Red_10]]/Table6[[#This Row],[sales]])</f>
        <v>0.99920229461928378</v>
      </c>
      <c r="BK442" s="9">
        <f>'[1]11'!P$32+'[1]11'!P$40*Table6[[#This Row],[LNONLINELING]]+'[1]11'!P$39*Table6[[#This Row],[LNRADIOLING]]+'[1]11'!P$38*Table6[[#This Row],[LNTVLING]]+'[1]11'!P$33*Table6[[#This Row],[DL_DUM]]+'[1]11'!P$34*Table6[[#This Row],[CT_DUM]]+'[1]11'!P$35*Table6[[#This Row],[PA_DUM]]+'[1]11'!P$36*Table6[[#This Row],[NY_DUM]]+'[1]11'!P$37*Table6[[#This Row],[NJ_DUM]]</f>
        <v>9.1946222560124777</v>
      </c>
      <c r="BL442" s="9">
        <f>Table6[[#This Row],[sales]]-Table6[[#This Row],[ Pred_11]]</f>
        <v>11347.881506132262</v>
      </c>
      <c r="BM442" s="47">
        <f>ABS(Table6[[#This Row],[ Red_11]]/Table6[[#This Row],[sales]])</f>
        <v>0.99919040586220698</v>
      </c>
      <c r="BN442" s="9">
        <f>'[1]12'!K$22+'[1]12'!K$28*Table6[[#This Row],[COMBINE LN LING]]+'[1]12'!K$23*Table6[[#This Row],[DL_DUM]]+'[1]12'!K$24*Table6[[#This Row],[CT_DUM]]+'[1]12'!K$25*Table6[[#This Row],[PA_DUM]]+'[1]12'!K$26*Table6[[#This Row],[NY_DUM]]+'[1]12'!K$27*Table6[[#This Row],[NJ_DUM]]</f>
        <v>8.3673271841852284</v>
      </c>
      <c r="BO442" s="9">
        <f>Table6[[#This Row],[sales]]-Table6[[#This Row],[ Pred_12]]</f>
        <v>11348.708801204089</v>
      </c>
      <c r="BP442" s="47">
        <f>ABS(Table6[[#This Row],[ Red_12]]/Table6[[#This Row],[sales]])</f>
        <v>0.99926324988143111</v>
      </c>
      <c r="BQ442">
        <f>LN(G442+'2019 Totals and Calculations'!C$18)</f>
        <v>7.1834799029950966</v>
      </c>
      <c r="BR442">
        <f>LN(Table6[[#This Row],[PROF RADIO]]+'2019 Totals and Calculations'!D$18)</f>
        <v>5.4342393807531577</v>
      </c>
      <c r="BS442">
        <f>LN(Table6[[#This Row],[ONLINE LINGERING]]+'2019 Totals and Calculations'!E$18)</f>
        <v>7.1536295732386668</v>
      </c>
      <c r="BT442">
        <f>MONTH(Table6[[#This Row],[Date]])</f>
        <v>6</v>
      </c>
      <c r="BU442">
        <f t="shared" si="175"/>
        <v>0</v>
      </c>
      <c r="BV442">
        <f t="shared" si="176"/>
        <v>0</v>
      </c>
      <c r="BW442">
        <f t="shared" si="177"/>
        <v>0</v>
      </c>
      <c r="BX442">
        <f t="shared" si="178"/>
        <v>0</v>
      </c>
      <c r="BY442">
        <f t="shared" si="179"/>
        <v>0</v>
      </c>
      <c r="BZ442">
        <f t="shared" si="180"/>
        <v>1</v>
      </c>
      <c r="CA442">
        <f t="shared" si="181"/>
        <v>0</v>
      </c>
      <c r="CB442">
        <f t="shared" si="182"/>
        <v>0</v>
      </c>
      <c r="CC442">
        <f t="shared" si="183"/>
        <v>0</v>
      </c>
      <c r="CD442">
        <f t="shared" si="184"/>
        <v>0</v>
      </c>
      <c r="CE442">
        <f t="shared" si="185"/>
        <v>0</v>
      </c>
      <c r="CF442">
        <f t="shared" si="186"/>
        <v>0</v>
      </c>
      <c r="CG442">
        <f t="shared" si="187"/>
        <v>127</v>
      </c>
      <c r="CH44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7047.4256815478566</v>
      </c>
      <c r="CI442" s="79">
        <f>Table6[[#This Row],[sales]]-CH442</f>
        <v>4309.6504468404182</v>
      </c>
      <c r="CJ442">
        <f>ABS(Table6[[#This Row],[sales]]-CH442)/Table6[[#This Row],[sales]]</f>
        <v>0.379468306641704</v>
      </c>
      <c r="CK44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6765.0373500384476</v>
      </c>
      <c r="CL442" s="79">
        <f>Table6[[#This Row],[sales]]-CK442</f>
        <v>4592.0387783498272</v>
      </c>
      <c r="CM442">
        <f>ABS(Table6[[#This Row],[sales]]-CK442)/Table6[[#This Row],[sales]]</f>
        <v>0.40433283412369808</v>
      </c>
      <c r="CN44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12585.694039025073</v>
      </c>
      <c r="CO442" s="79">
        <f>Table6[[#This Row],[sales]]-CN442</f>
        <v>-1228.6179106367981</v>
      </c>
      <c r="CP442">
        <f>ABS(Table6[[#This Row],[sales]]-CN442)/Table6[[#This Row],[sales]]</f>
        <v>0.10818082900454731</v>
      </c>
      <c r="CQ44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11056.845889092478</v>
      </c>
      <c r="CR442" s="79">
        <f>Table6[[#This Row],[sales]]-CQ442</f>
        <v>300.23023929579722</v>
      </c>
      <c r="CS442">
        <f>ABS(Table6[[#This Row],[sales]]-CQ442)/Table6[[#This Row],[sales]]</f>
        <v>2.6435522303609321E-2</v>
      </c>
    </row>
    <row r="443" spans="1:97" x14ac:dyDescent="0.2">
      <c r="A443">
        <v>442</v>
      </c>
      <c r="B443" t="s">
        <v>480</v>
      </c>
      <c r="C443" s="5">
        <v>43625</v>
      </c>
      <c r="D443" s="6">
        <v>1156.3161410318626</v>
      </c>
      <c r="E443" s="8">
        <f>YEAR(Table6[[#This Row],[Date]])</f>
        <v>2019</v>
      </c>
      <c r="F443" s="6">
        <f>Table6[[#This Row],[TV_State]]+Table6[[#This Row],[Radio_State]]+Table6[[#This Row],[Online]]</f>
        <v>2464.9946283444706</v>
      </c>
      <c r="G443" s="6">
        <f t="shared" si="162"/>
        <v>1016.2638897628608</v>
      </c>
      <c r="H443" s="6">
        <f>LN(Table6[[#This Row],[PROF TV LING]])</f>
        <v>6.9238883284319508</v>
      </c>
      <c r="I443" s="6">
        <f t="shared" si="163"/>
        <v>7.0529944902451867</v>
      </c>
      <c r="J443" s="6">
        <v>171.30609496768335</v>
      </c>
      <c r="K443" s="6">
        <f t="shared" si="168"/>
        <v>168.83411936545261</v>
      </c>
      <c r="L443" s="6">
        <f>0.5*J442+0.5*Table6[[#This Row],[Radio_State]]</f>
        <v>170.45804499259583</v>
      </c>
      <c r="M443" s="6">
        <f>LN(Table6[[#This Row],[RADIO LINGERING ]])</f>
        <v>5.138489196018619</v>
      </c>
      <c r="N443" s="6">
        <f t="shared" si="164"/>
        <v>5.1434519853607483</v>
      </c>
      <c r="O443" s="6">
        <v>1137.3723923449249</v>
      </c>
      <c r="P443" s="6">
        <f t="shared" si="165"/>
        <v>1159.1813204521407</v>
      </c>
      <c r="Q443" s="6">
        <f>0.3*O442+0.7*Table6[[#This Row],[Online]]</f>
        <v>1283.6059856464153</v>
      </c>
      <c r="R443" s="6">
        <f>LN(Table6[[#This Row],[ONLINE LINGERING]])</f>
        <v>7.1574285723959221</v>
      </c>
      <c r="S443" s="6">
        <f t="shared" si="166"/>
        <v>7.03647596197826</v>
      </c>
      <c r="T443" s="6">
        <v>10009.200147355443</v>
      </c>
      <c r="U443" s="6">
        <f t="shared" si="167"/>
        <v>9.2112599637575663</v>
      </c>
      <c r="V443" s="8">
        <f>YEAR(Table6[[#This Row],[Date]])</f>
        <v>2019</v>
      </c>
      <c r="W443" s="8">
        <f>WEEKNUM(Table6[[#This Row],[Date]])</f>
        <v>24</v>
      </c>
      <c r="X443" t="s">
        <v>608</v>
      </c>
      <c r="Y443" s="9">
        <f>Table6[[#This Row],[LNTVLING]]+Table6[[#This Row],[LNRADIOLING]]+Table6[[#This Row],[LNONLINELING]]</f>
        <v>19.21980609684649</v>
      </c>
      <c r="Z443">
        <f t="shared" si="188"/>
        <v>1</v>
      </c>
      <c r="AA443">
        <f t="shared" si="169"/>
        <v>0</v>
      </c>
      <c r="AB443">
        <f t="shared" si="170"/>
        <v>0</v>
      </c>
      <c r="AC443">
        <f t="shared" si="171"/>
        <v>1</v>
      </c>
      <c r="AD443">
        <f t="shared" si="172"/>
        <v>0</v>
      </c>
      <c r="AE443">
        <f t="shared" si="173"/>
        <v>0</v>
      </c>
      <c r="AF443">
        <f t="shared" si="174"/>
        <v>0</v>
      </c>
      <c r="AG443" s="9">
        <f>'[1]1'!J$20+'[1]1'!J$21*Table6[[#This Row],[TV_State]]</f>
        <v>2466.8873539443275</v>
      </c>
      <c r="AH443" s="9">
        <f>Table6[[#This Row],[sales]]-Table6[[#This Row],[Pred_1]]</f>
        <v>7542.3127934111153</v>
      </c>
      <c r="AI443">
        <f>ABS(Table6[[#This Row],[Res_1]])/Table6[[#This Row],[sales]]</f>
        <v>0.75353801326511483</v>
      </c>
      <c r="AJ443" s="9">
        <f>'[1]2'!J$20+'[1]2'!J$21*Table6[[#This Row],[Radio_State]]</f>
        <v>2466.3249500439388</v>
      </c>
      <c r="AK443" s="9">
        <f>Table6[[#This Row],[sales]]-Table6[[#This Row],[ Pred_2 ]]</f>
        <v>7542.8751973115041</v>
      </c>
      <c r="AL443">
        <f>ABS(Table6[[#This Row],[ Res_2 ]])/Table6[[#This Row],[sales]]</f>
        <v>0.7535942019607258</v>
      </c>
      <c r="AM443" s="10">
        <f>'[1]3'!J$20+'[1]3'!J$21*Data!O443</f>
        <v>8371.6957446636916</v>
      </c>
      <c r="AN443" s="9">
        <f>Table6[[#This Row],[sales]]-Table6[[#This Row],[Pred_3]]</f>
        <v>1637.5044026917512</v>
      </c>
      <c r="AO443" s="9">
        <f>ABS(Table6[[#This Row],[Res_3]])/Table6[[#This Row],[sales]]</f>
        <v>0.1635999259265887</v>
      </c>
      <c r="AP443" s="9">
        <f>'[1]4'!L$21+'[1]4'!L$27*Table6[[#This Row],[TV_State]]+'[1]4'!L$22*Table6[[#This Row],[NJ_DUM]]+'[1]4'!L$23*Table6[[#This Row],[NY_DUM]]+'[1]4'!L$24*Table6[[#This Row],[PA_DUM]]+'[1]4'!L$25*Table6[[#This Row],[CT_DUM]]+'[1]4'!L$26*Table6[[#This Row],[DL_DUM]]</f>
        <v>492.89095440570202</v>
      </c>
      <c r="AQ443" s="9">
        <f>Table6[[#This Row],[sales]]-Table6[[#This Row],[Pred_4]]</f>
        <v>9516.3091929497405</v>
      </c>
      <c r="AR443">
        <f>ABS(Table6[[#This Row],[Res_4]]/Table6[[#This Row],[sales]])</f>
        <v>0.95075620957225737</v>
      </c>
      <c r="AS443" s="9">
        <f>'[1]5'!L$20+'[1]5'!L$26*Table6[[#This Row],[Radio_State]]+'[1]5'!L$21*Table6[[#This Row],[NJ_DUM]]+'[1]5'!L$22*Table6[[#This Row],[NY_DUM]]+'[1]5'!L$23*Table6[[#This Row],[PA_DUM]]+'[1]5'!L$24*Table6[[#This Row],[CT_DUM]]+'[1]5'!L$25*Table6[[#This Row],[DL_DUM]]</f>
        <v>498.16354094487008</v>
      </c>
      <c r="AT443" s="9">
        <f>Table6[[#This Row],[sales]]-Table6[[#This Row],[Pred_5]]</f>
        <v>9511.0366064105729</v>
      </c>
      <c r="AU443" s="9">
        <f>ABS(Table6[[#This Row],[Red_5]]/Table6[[#This Row],[sales]])</f>
        <v>0.95022943555819583</v>
      </c>
      <c r="AV443" s="9">
        <f>'[1]6'!L$20+'[1]6'!L$26*Table6[[#This Row],[Online]]+'[1]6'!L$21*Table6[[#This Row],[NJ_DUM]]+'[1]6'!L$22*Table6[[#This Row],[NY_DUM]]+'[1]6'!L$23*Table6[[#This Row],[PA_DUM]]+'[1]6'!L$24*Table6[[#This Row],[CT_DUM]]+'[1]6'!L$25*Table6[[#This Row],[DL_DUM]]</f>
        <v>4944.183814476597</v>
      </c>
      <c r="AW443" s="9">
        <f>Table6[[#This Row],[sales]]-Table6[[#This Row],[Pred_6]]</f>
        <v>5065.0163328788458</v>
      </c>
      <c r="AX443" s="9">
        <f>ABS(Table6[[#This Row],[Red_6]]/Table6[[#This Row],[sales]])</f>
        <v>0.50603607264433481</v>
      </c>
      <c r="AY443" s="9">
        <f>'[1]7'!L$21+'[1]7'!L$27*Table6[[#This Row],[LNTV]]+'[1]7'!L$22*Table6[[#This Row],[NJ_DUM]]+'[1]7'!L$23*Table6[[#This Row],[NY_DUM]]+'[1]7'!L$24*Table6[[#This Row],[PA_DUM]]+'[1]7'!L$25*Table6[[#This Row],[CT_DUM]]+'[1]7'!L$26*Table6[[#This Row],[DL_DUM]]</f>
        <v>5.9262273592860035</v>
      </c>
      <c r="AZ443" s="9">
        <f>Table6[[#This Row],[sales]]-Table6[[#This Row],[Pred_7]]</f>
        <v>10003.273919996156</v>
      </c>
      <c r="BA443" s="9">
        <f>ABS(Table6[[#This Row],[Red_7]]/Table6[[#This Row],[sales]])</f>
        <v>0.99940792198457007</v>
      </c>
      <c r="BB443" s="9">
        <f>'[1]8'!O$22+'[1]8'!O$28*Table6[[#This Row],[LNRADIOLING]]+'[1]8'!O$23*Table6[[#This Row],[DL_DUM]]+'[1]8'!O$24*Table6[[#This Row],[CT_DUM]]+'[1]8'!O$25*Table6[[#This Row],[PA_DUM]]+'[1]8'!O$26*Table6[[#This Row],[NY_DUM]]+'[1]8'!O$27*Table6[[#This Row],[NJ_DUM]]</f>
        <v>8.2627706228943669</v>
      </c>
      <c r="BC443" s="9">
        <f>Table6[[#This Row],[sales]]-Table6[[#This Row],[Pred_8]]</f>
        <v>10000.937376732549</v>
      </c>
      <c r="BD443" s="9">
        <f>ABS(Table6[[#This Row],[Red_8]]/Table6[[#This Row],[sales]])</f>
        <v>0.99917448242604312</v>
      </c>
      <c r="BE443" s="9">
        <f>'[1]9'!M$19+'[1]9'!M$21*Table6[[#This Row],[LNONLINE]]+'[1]9'!M$20*Table6[[#This Row],[DL_DUM]]+'[1]9'!M$22*Table6[[#This Row],[CT_DUM]]+'[1]9'!M$23*Table6[[#This Row],[PA_DUM]]+'[1]9'!M$24*Table6[[#This Row],[NY_DUM]]+'[1]9'!M$25*Table6[[#This Row],[NJ_DUM]]</f>
        <v>8.8181399255388335</v>
      </c>
      <c r="BF443" s="9">
        <f>Table6[[#This Row],[sales]]-Table6[[#This Row],[Pred_9]]</f>
        <v>10000.382007429904</v>
      </c>
      <c r="BG443" s="9">
        <f>ABS(Table6[[#This Row],[Red_9]]/Table6[[#This Row],[sales]])</f>
        <v>0.99911899654360803</v>
      </c>
      <c r="BH443" s="9">
        <f>'[1]10'!P$22+'[1]10'!P$30*Table6[[#This Row],[LNTV]]+'[1]10'!P$29*Table6[[#This Row],[LNRADIOLING]]+'[1]10'!P$24*Table6[[#This Row],[LNONLINELING]]+'[1]10'!P$23*Table6[[#This Row],[DL_DUM]]+'[1]10'!P$25*Table6[[#This Row],[CT_DUM]]+'[1]10'!P$26*Table6[[#This Row],[PA_DUM]]+'[1]10'!P$27*Table6[[#This Row],[NY_DUM]]+'[1]10'!P$28*Table6[[#This Row],[NJ_DUM]]</f>
        <v>9.0725809088853566</v>
      </c>
      <c r="BI443" s="9">
        <f>Table6[[#This Row],[sales]]-Table6[[#This Row],[Pred_10]]</f>
        <v>10000.127566446557</v>
      </c>
      <c r="BJ443" s="45">
        <f>ABS(Table6[[#This Row],[Red_10]]/Table6[[#This Row],[sales]])</f>
        <v>0.99909357583270209</v>
      </c>
      <c r="BK443" s="9">
        <f>'[1]11'!P$32+'[1]11'!P$40*Table6[[#This Row],[LNONLINELING]]+'[1]11'!P$39*Table6[[#This Row],[LNRADIOLING]]+'[1]11'!P$38*Table6[[#This Row],[LNTVLING]]+'[1]11'!P$33*Table6[[#This Row],[DL_DUM]]+'[1]11'!P$34*Table6[[#This Row],[CT_DUM]]+'[1]11'!P$35*Table6[[#This Row],[PA_DUM]]+'[1]11'!P$36*Table6[[#This Row],[NY_DUM]]+'[1]11'!P$37*Table6[[#This Row],[NJ_DUM]]</f>
        <v>9.1997850242942967</v>
      </c>
      <c r="BL443" s="9">
        <f>Table6[[#This Row],[sales]]-Table6[[#This Row],[ Pred_11]]</f>
        <v>10000.000362331148</v>
      </c>
      <c r="BM443" s="47">
        <f>ABS(Table6[[#This Row],[ Red_11]]/Table6[[#This Row],[sales]])</f>
        <v>0.99908086711337007</v>
      </c>
      <c r="BN443" s="9">
        <f>'[1]12'!K$22+'[1]12'!K$28*Table6[[#This Row],[COMBINE LN LING]]+'[1]12'!K$23*Table6[[#This Row],[DL_DUM]]+'[1]12'!K$24*Table6[[#This Row],[CT_DUM]]+'[1]12'!K$25*Table6[[#This Row],[PA_DUM]]+'[1]12'!K$26*Table6[[#This Row],[NY_DUM]]+'[1]12'!K$27*Table6[[#This Row],[NJ_DUM]]</f>
        <v>8.377869119821252</v>
      </c>
      <c r="BO443" s="9">
        <f>Table6[[#This Row],[sales]]-Table6[[#This Row],[ Pred_12]]</f>
        <v>10000.822278235622</v>
      </c>
      <c r="BP443" s="47">
        <f>ABS(Table6[[#This Row],[ Red_12]]/Table6[[#This Row],[sales]])</f>
        <v>0.99916298315584851</v>
      </c>
      <c r="BQ443">
        <f>LN(G443+'2019 Totals and Calculations'!C$18)</f>
        <v>7.2280309157747809</v>
      </c>
      <c r="BR443">
        <f>LN(Table6[[#This Row],[PROF RADIO]]+'2019 Totals and Calculations'!D$18)</f>
        <v>5.4449706638331179</v>
      </c>
      <c r="BS443">
        <f>LN(Table6[[#This Row],[ONLINE LINGERING]]+'2019 Totals and Calculations'!E$18)</f>
        <v>7.1910402104571256</v>
      </c>
      <c r="BT443">
        <f>MONTH(Table6[[#This Row],[Date]])</f>
        <v>6</v>
      </c>
      <c r="BU443">
        <f t="shared" si="175"/>
        <v>0</v>
      </c>
      <c r="BV443">
        <f t="shared" si="176"/>
        <v>0</v>
      </c>
      <c r="BW443">
        <f t="shared" si="177"/>
        <v>0</v>
      </c>
      <c r="BX443">
        <f t="shared" si="178"/>
        <v>0</v>
      </c>
      <c r="BY443">
        <f t="shared" si="179"/>
        <v>0</v>
      </c>
      <c r="BZ443">
        <f t="shared" si="180"/>
        <v>1</v>
      </c>
      <c r="CA443">
        <f t="shared" si="181"/>
        <v>0</v>
      </c>
      <c r="CB443">
        <f t="shared" si="182"/>
        <v>0</v>
      </c>
      <c r="CC443">
        <f t="shared" si="183"/>
        <v>0</v>
      </c>
      <c r="CD443">
        <f t="shared" si="184"/>
        <v>0</v>
      </c>
      <c r="CE443">
        <f t="shared" si="185"/>
        <v>0</v>
      </c>
      <c r="CF443">
        <f t="shared" si="186"/>
        <v>0</v>
      </c>
      <c r="CG443">
        <f t="shared" si="187"/>
        <v>128</v>
      </c>
      <c r="CH44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7160.9455480396055</v>
      </c>
      <c r="CI443" s="79">
        <f>Table6[[#This Row],[sales]]-CH443</f>
        <v>2848.2545993158374</v>
      </c>
      <c r="CJ443">
        <f>ABS(Table6[[#This Row],[sales]]-CH443)/Table6[[#This Row],[sales]]</f>
        <v>0.28456365717378346</v>
      </c>
      <c r="CK44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6802.7247510562083</v>
      </c>
      <c r="CL443" s="79">
        <f>Table6[[#This Row],[sales]]-CK443</f>
        <v>3206.4753962992345</v>
      </c>
      <c r="CM443">
        <f>ABS(Table6[[#This Row],[sales]]-CK443)/Table6[[#This Row],[sales]]</f>
        <v>0.32035281032385249</v>
      </c>
      <c r="CN44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12770.431494157812</v>
      </c>
      <c r="CO443" s="79">
        <f>Table6[[#This Row],[sales]]-CN443</f>
        <v>-2761.2313468023694</v>
      </c>
      <c r="CP443">
        <f>ABS(Table6[[#This Row],[sales]]-CN443)/Table6[[#This Row],[sales]]</f>
        <v>0.27586933083078791</v>
      </c>
      <c r="CQ44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11267.628285237108</v>
      </c>
      <c r="CR443" s="79">
        <f>Table6[[#This Row],[sales]]-CQ443</f>
        <v>-1258.428137881665</v>
      </c>
      <c r="CS443">
        <f>ABS(Table6[[#This Row],[sales]]-CQ443)/Table6[[#This Row],[sales]]</f>
        <v>0.12572714296398174</v>
      </c>
    </row>
    <row r="444" spans="1:97" x14ac:dyDescent="0.2">
      <c r="A444">
        <v>443</v>
      </c>
      <c r="B444" t="s">
        <v>480</v>
      </c>
      <c r="C444" s="5">
        <v>43632</v>
      </c>
      <c r="D444" s="6">
        <v>1167.8793024421814</v>
      </c>
      <c r="E444" s="8">
        <f>YEAR(Table6[[#This Row],[Date]])</f>
        <v>2019</v>
      </c>
      <c r="F444" s="6">
        <f>Table6[[#This Row],[TV_State]]+Table6[[#This Row],[Radio_State]]+Table6[[#This Row],[Online]]</f>
        <v>2592.0080899389591</v>
      </c>
      <c r="G444" s="6">
        <f t="shared" si="162"/>
        <v>1061.748513566657</v>
      </c>
      <c r="H444" s="6">
        <f>LN(Table6[[#This Row],[PROF TV LING]])</f>
        <v>6.9676723692080884</v>
      </c>
      <c r="I444" s="6">
        <f t="shared" si="163"/>
        <v>7.0629448210983545</v>
      </c>
      <c r="J444" s="6">
        <v>173.01915591736022</v>
      </c>
      <c r="K444" s="6">
        <f t="shared" si="168"/>
        <v>170.92663764140642</v>
      </c>
      <c r="L444" s="6">
        <f>0.5*J443+0.5*Table6[[#This Row],[Radio_State]]</f>
        <v>172.1626254425218</v>
      </c>
      <c r="M444" s="6">
        <f>LN(Table6[[#This Row],[RADIO LINGERING ]])</f>
        <v>5.1484395268717877</v>
      </c>
      <c r="N444" s="6">
        <f t="shared" si="164"/>
        <v>5.1534023162139162</v>
      </c>
      <c r="O444" s="6">
        <v>1251.1096315794175</v>
      </c>
      <c r="P444" s="6">
        <f t="shared" si="165"/>
        <v>1223.5311382412344</v>
      </c>
      <c r="Q444" s="6">
        <f>0.3*O443+0.7*Table6[[#This Row],[Online]]</f>
        <v>1216.9884598090698</v>
      </c>
      <c r="R444" s="6">
        <f>LN(Table6[[#This Row],[ONLINE LINGERING]])</f>
        <v>7.1041346104520748</v>
      </c>
      <c r="S444" s="6">
        <f t="shared" si="166"/>
        <v>7.1317861417825847</v>
      </c>
      <c r="T444" s="6">
        <v>11775.730310306279</v>
      </c>
      <c r="U444" s="6">
        <f t="shared" si="167"/>
        <v>9.3737959390680174</v>
      </c>
      <c r="V444" s="8">
        <f>YEAR(Table6[[#This Row],[Date]])</f>
        <v>2019</v>
      </c>
      <c r="W444" s="8">
        <f>WEEKNUM(Table6[[#This Row],[Date]])</f>
        <v>25</v>
      </c>
      <c r="X444" t="s">
        <v>609</v>
      </c>
      <c r="Y444" s="9">
        <f>Table6[[#This Row],[LNTVLING]]+Table6[[#This Row],[LNRADIOLING]]+Table6[[#This Row],[LNONLINELING]]</f>
        <v>19.22024650653195</v>
      </c>
      <c r="Z444">
        <f t="shared" si="188"/>
        <v>1</v>
      </c>
      <c r="AA444">
        <f t="shared" si="169"/>
        <v>0</v>
      </c>
      <c r="AB444">
        <f t="shared" si="170"/>
        <v>0</v>
      </c>
      <c r="AC444">
        <f t="shared" si="171"/>
        <v>1</v>
      </c>
      <c r="AD444">
        <f t="shared" si="172"/>
        <v>0</v>
      </c>
      <c r="AE444">
        <f t="shared" si="173"/>
        <v>0</v>
      </c>
      <c r="AF444">
        <f t="shared" si="174"/>
        <v>0</v>
      </c>
      <c r="AG444" s="9">
        <f>'[1]1'!J$20+'[1]1'!J$21*Table6[[#This Row],[TV_State]]</f>
        <v>2478.258902029208</v>
      </c>
      <c r="AH444" s="9">
        <f>Table6[[#This Row],[sales]]-Table6[[#This Row],[Pred_1]]</f>
        <v>9297.4714082770697</v>
      </c>
      <c r="AI444">
        <f>ABS(Table6[[#This Row],[Res_1]])/Table6[[#This Row],[sales]]</f>
        <v>0.78954520554362528</v>
      </c>
      <c r="AJ444" s="9">
        <f>'[1]2'!J$20+'[1]2'!J$21*Table6[[#This Row],[Radio_State]]</f>
        <v>2473.8453815044036</v>
      </c>
      <c r="AK444" s="9">
        <f>Table6[[#This Row],[sales]]-Table6[[#This Row],[ Pred_2 ]]</f>
        <v>9301.8849288018755</v>
      </c>
      <c r="AL444">
        <f>ABS(Table6[[#This Row],[ Res_2 ]])/Table6[[#This Row],[sales]]</f>
        <v>0.78992000357385395</v>
      </c>
      <c r="AM444" s="10">
        <f>'[1]3'!J$20+'[1]3'!J$21*Data!O444</f>
        <v>9028.792300957577</v>
      </c>
      <c r="AN444" s="9">
        <f>Table6[[#This Row],[sales]]-Table6[[#This Row],[Pred_3]]</f>
        <v>2746.9380093487016</v>
      </c>
      <c r="AO444" s="9">
        <f>ABS(Table6[[#This Row],[Res_3]])/Table6[[#This Row],[sales]]</f>
        <v>0.23327113792208234</v>
      </c>
      <c r="AP444" s="9">
        <f>'[1]4'!L$21+'[1]4'!L$27*Table6[[#This Row],[TV_State]]+'[1]4'!L$22*Table6[[#This Row],[NJ_DUM]]+'[1]4'!L$23*Table6[[#This Row],[NY_DUM]]+'[1]4'!L$24*Table6[[#This Row],[PA_DUM]]+'[1]4'!L$25*Table6[[#This Row],[CT_DUM]]+'[1]4'!L$26*Table6[[#This Row],[DL_DUM]]</f>
        <v>495.44156400630089</v>
      </c>
      <c r="AQ444" s="9">
        <f>Table6[[#This Row],[sales]]-Table6[[#This Row],[Pred_4]]</f>
        <v>11280.288746299977</v>
      </c>
      <c r="AR444">
        <f>ABS(Table6[[#This Row],[Res_4]]/Table6[[#This Row],[sales]])</f>
        <v>0.95792689277431187</v>
      </c>
      <c r="AS444" s="9">
        <f>'[1]5'!L$20+'[1]5'!L$26*Table6[[#This Row],[Radio_State]]+'[1]5'!L$21*Table6[[#This Row],[NJ_DUM]]+'[1]5'!L$22*Table6[[#This Row],[NY_DUM]]+'[1]5'!L$23*Table6[[#This Row],[PA_DUM]]+'[1]5'!L$24*Table6[[#This Row],[CT_DUM]]+'[1]5'!L$25*Table6[[#This Row],[DL_DUM]]</f>
        <v>501.18126107104837</v>
      </c>
      <c r="AT444" s="9">
        <f>Table6[[#This Row],[sales]]-Table6[[#This Row],[Pred_5]]</f>
        <v>11274.549049235231</v>
      </c>
      <c r="AU444" s="9">
        <f>ABS(Table6[[#This Row],[Red_5]]/Table6[[#This Row],[sales]])</f>
        <v>0.95743947527123585</v>
      </c>
      <c r="AV444" s="9">
        <f>'[1]6'!L$20+'[1]6'!L$26*Table6[[#This Row],[Online]]+'[1]6'!L$21*Table6[[#This Row],[NJ_DUM]]+'[1]6'!L$22*Table6[[#This Row],[NY_DUM]]+'[1]6'!L$23*Table6[[#This Row],[PA_DUM]]+'[1]6'!L$24*Table6[[#This Row],[CT_DUM]]+'[1]6'!L$25*Table6[[#This Row],[DL_DUM]]</f>
        <v>5439.1975760429032</v>
      </c>
      <c r="AW444" s="9">
        <f>Table6[[#This Row],[sales]]-Table6[[#This Row],[Pred_6]]</f>
        <v>6336.5327342633755</v>
      </c>
      <c r="AX444" s="9">
        <f>ABS(Table6[[#This Row],[Red_6]]/Table6[[#This Row],[sales]])</f>
        <v>0.53810104063928466</v>
      </c>
      <c r="AY444" s="9">
        <f>'[1]7'!L$21+'[1]7'!L$27*Table6[[#This Row],[LNTV]]+'[1]7'!L$22*Table6[[#This Row],[NJ_DUM]]+'[1]7'!L$23*Table6[[#This Row],[NY_DUM]]+'[1]7'!L$24*Table6[[#This Row],[PA_DUM]]+'[1]7'!L$25*Table6[[#This Row],[CT_DUM]]+'[1]7'!L$26*Table6[[#This Row],[DL_DUM]]</f>
        <v>5.9273287065760041</v>
      </c>
      <c r="AZ444" s="9">
        <f>Table6[[#This Row],[sales]]-Table6[[#This Row],[Pred_7]]</f>
        <v>11769.802981599703</v>
      </c>
      <c r="BA444" s="9">
        <f>ABS(Table6[[#This Row],[Red_7]]/Table6[[#This Row],[sales]])</f>
        <v>0.99949664873851707</v>
      </c>
      <c r="BB444" s="9">
        <f>'[1]8'!O$22+'[1]8'!O$28*Table6[[#This Row],[LNRADIOLING]]+'[1]8'!O$23*Table6[[#This Row],[DL_DUM]]+'[1]8'!O$24*Table6[[#This Row],[CT_DUM]]+'[1]8'!O$25*Table6[[#This Row],[PA_DUM]]+'[1]8'!O$26*Table6[[#This Row],[NY_DUM]]+'[1]8'!O$27*Table6[[#This Row],[NJ_DUM]]</f>
        <v>8.2634804888981428</v>
      </c>
      <c r="BC444" s="9">
        <f>Table6[[#This Row],[sales]]-Table6[[#This Row],[Pred_8]]</f>
        <v>11767.46682981738</v>
      </c>
      <c r="BD444" s="9">
        <f>ABS(Table6[[#This Row],[Red_8]]/Table6[[#This Row],[sales]])</f>
        <v>0.99929826174078851</v>
      </c>
      <c r="BE444" s="9">
        <f>'[1]9'!M$19+'[1]9'!M$21*Table6[[#This Row],[LNONLINE]]+'[1]9'!M$20*Table6[[#This Row],[DL_DUM]]+'[1]9'!M$22*Table6[[#This Row],[CT_DUM]]+'[1]9'!M$23*Table6[[#This Row],[PA_DUM]]+'[1]9'!M$24*Table6[[#This Row],[NY_DUM]]+'[1]9'!M$25*Table6[[#This Row],[NJ_DUM]]</f>
        <v>8.848316791148072</v>
      </c>
      <c r="BF444" s="9">
        <f>Table6[[#This Row],[sales]]-Table6[[#This Row],[Pred_9]]</f>
        <v>11766.881993515131</v>
      </c>
      <c r="BG444" s="9">
        <f>ABS(Table6[[#This Row],[Red_9]]/Table6[[#This Row],[sales]])</f>
        <v>0.99924859719457038</v>
      </c>
      <c r="BH444" s="9">
        <f>'[1]10'!P$22+'[1]10'!P$30*Table6[[#This Row],[LNTV]]+'[1]10'!P$29*Table6[[#This Row],[LNRADIOLING]]+'[1]10'!P$24*Table6[[#This Row],[LNONLINELING]]+'[1]10'!P$23*Table6[[#This Row],[DL_DUM]]+'[1]10'!P$25*Table6[[#This Row],[CT_DUM]]+'[1]10'!P$26*Table6[[#This Row],[PA_DUM]]+'[1]10'!P$27*Table6[[#This Row],[NY_DUM]]+'[1]10'!P$28*Table6[[#This Row],[NJ_DUM]]</f>
        <v>9.0498343274146755</v>
      </c>
      <c r="BI444" s="9">
        <f>Table6[[#This Row],[sales]]-Table6[[#This Row],[Pred_10]]</f>
        <v>11766.680475978865</v>
      </c>
      <c r="BJ444" s="45">
        <f>ABS(Table6[[#This Row],[Red_10]]/Table6[[#This Row],[sales]])</f>
        <v>0.99923148424013297</v>
      </c>
      <c r="BK444" s="9">
        <f>'[1]11'!P$32+'[1]11'!P$40*Table6[[#This Row],[LNONLINELING]]+'[1]11'!P$39*Table6[[#This Row],[LNRADIOLING]]+'[1]11'!P$38*Table6[[#This Row],[LNTVLING]]+'[1]11'!P$33*Table6[[#This Row],[DL_DUM]]+'[1]11'!P$34*Table6[[#This Row],[CT_DUM]]+'[1]11'!P$35*Table6[[#This Row],[PA_DUM]]+'[1]11'!P$36*Table6[[#This Row],[NY_DUM]]+'[1]11'!P$37*Table6[[#This Row],[NJ_DUM]]</f>
        <v>9.1674387846097183</v>
      </c>
      <c r="BL444" s="9">
        <f>Table6[[#This Row],[sales]]-Table6[[#This Row],[ Pred_11]]</f>
        <v>11766.562871521668</v>
      </c>
      <c r="BM444" s="47">
        <f>ABS(Table6[[#This Row],[ Red_11]]/Table6[[#This Row],[sales]])</f>
        <v>0.99922149721987208</v>
      </c>
      <c r="BN444" s="9">
        <f>'[1]12'!K$22+'[1]12'!K$28*Table6[[#This Row],[COMBINE LN LING]]+'[1]12'!K$23*Table6[[#This Row],[DL_DUM]]+'[1]12'!K$24*Table6[[#This Row],[CT_DUM]]+'[1]12'!K$25*Table6[[#This Row],[PA_DUM]]+'[1]12'!K$26*Table6[[#This Row],[NY_DUM]]+'[1]12'!K$27*Table6[[#This Row],[NJ_DUM]]</f>
        <v>8.3779115030329621</v>
      </c>
      <c r="BO444" s="9">
        <f>Table6[[#This Row],[sales]]-Table6[[#This Row],[ Pred_12]]</f>
        <v>11767.352398803245</v>
      </c>
      <c r="BP444" s="47">
        <f>ABS(Table6[[#This Row],[ Red_12]]/Table6[[#This Row],[sales]])</f>
        <v>0.99928854421065494</v>
      </c>
      <c r="BQ444">
        <f>LN(G444+'2019 Totals and Calculations'!C$18)</f>
        <v>7.260516995501189</v>
      </c>
      <c r="BR444">
        <f>LN(Table6[[#This Row],[PROF RADIO]]+'2019 Totals and Calculations'!D$18)</f>
        <v>5.453965512803812</v>
      </c>
      <c r="BS444">
        <f>LN(Table6[[#This Row],[ONLINE LINGERING]]+'2019 Totals and Calculations'!E$18)</f>
        <v>7.1395539257732574</v>
      </c>
      <c r="BT444">
        <f>MONTH(Table6[[#This Row],[Date]])</f>
        <v>6</v>
      </c>
      <c r="BU444">
        <f t="shared" si="175"/>
        <v>0</v>
      </c>
      <c r="BV444">
        <f t="shared" si="176"/>
        <v>0</v>
      </c>
      <c r="BW444">
        <f t="shared" si="177"/>
        <v>0</v>
      </c>
      <c r="BX444">
        <f t="shared" si="178"/>
        <v>0</v>
      </c>
      <c r="BY444">
        <f t="shared" si="179"/>
        <v>0</v>
      </c>
      <c r="BZ444">
        <f t="shared" si="180"/>
        <v>1</v>
      </c>
      <c r="CA444">
        <f t="shared" si="181"/>
        <v>0</v>
      </c>
      <c r="CB444">
        <f t="shared" si="182"/>
        <v>0</v>
      </c>
      <c r="CC444">
        <f t="shared" si="183"/>
        <v>0</v>
      </c>
      <c r="CD444">
        <f t="shared" si="184"/>
        <v>0</v>
      </c>
      <c r="CE444">
        <f t="shared" si="185"/>
        <v>0</v>
      </c>
      <c r="CF444">
        <f t="shared" si="186"/>
        <v>0</v>
      </c>
      <c r="CG444">
        <f t="shared" si="187"/>
        <v>129</v>
      </c>
      <c r="CH44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7250.1808374514831</v>
      </c>
      <c r="CI444" s="79">
        <f>Table6[[#This Row],[sales]]-CH444</f>
        <v>4525.5494728547956</v>
      </c>
      <c r="CJ444">
        <f>ABS(Table6[[#This Row],[sales]]-CH444)/Table6[[#This Row],[sales]]</f>
        <v>0.38431157589385123</v>
      </c>
      <c r="CK44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6836.9828919079428</v>
      </c>
      <c r="CL444" s="79">
        <f>Table6[[#This Row],[sales]]-CK444</f>
        <v>4938.7474183983359</v>
      </c>
      <c r="CM444">
        <f>ABS(Table6[[#This Row],[sales]]-CK444)/Table6[[#This Row],[sales]]</f>
        <v>0.41940052024424146</v>
      </c>
      <c r="CN44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12587.086845045817</v>
      </c>
      <c r="CO444" s="79">
        <f>Table6[[#This Row],[sales]]-CN444</f>
        <v>-811.35653473953789</v>
      </c>
      <c r="CP444">
        <f>ABS(Table6[[#This Row],[sales]]-CN444)/Table6[[#This Row],[sales]]</f>
        <v>6.8900740196930946E-2</v>
      </c>
      <c r="CQ44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11187.990033861</v>
      </c>
      <c r="CR444" s="79">
        <f>Table6[[#This Row],[sales]]-CQ444</f>
        <v>587.74027644527814</v>
      </c>
      <c r="CS444">
        <f>ABS(Table6[[#This Row],[sales]]-CQ444)/Table6[[#This Row],[sales]]</f>
        <v>4.9911152935532152E-2</v>
      </c>
    </row>
    <row r="445" spans="1:97" x14ac:dyDescent="0.2">
      <c r="A445">
        <v>444</v>
      </c>
      <c r="B445" t="s">
        <v>480</v>
      </c>
      <c r="C445" s="5">
        <v>43639</v>
      </c>
      <c r="D445" s="6">
        <v>1179.5580954666029</v>
      </c>
      <c r="E445" s="8">
        <f>YEAR(Table6[[#This Row],[Date]])</f>
        <v>2019</v>
      </c>
      <c r="F445" s="6">
        <f>Table6[[#This Row],[TV_State]]+Table6[[#This Row],[Radio_State]]+Table6[[#This Row],[Online]]</f>
        <v>2605.4170745225542</v>
      </c>
      <c r="G445" s="6">
        <f t="shared" si="162"/>
        <v>1097.0913881366407</v>
      </c>
      <c r="H445" s="6">
        <f>LN(Table6[[#This Row],[PROF TV LING]])</f>
        <v>7.0004177641313845</v>
      </c>
      <c r="I445" s="6">
        <f t="shared" si="163"/>
        <v>7.0728951519515224</v>
      </c>
      <c r="J445" s="6">
        <v>174.74934747653381</v>
      </c>
      <c r="K445" s="6">
        <f t="shared" si="168"/>
        <v>172.83799255897011</v>
      </c>
      <c r="L445" s="6">
        <f>0.5*J444+0.5*Table6[[#This Row],[Radio_State]]</f>
        <v>173.88425169694702</v>
      </c>
      <c r="M445" s="6">
        <f>LN(Table6[[#This Row],[RADIO LINGERING ]])</f>
        <v>5.1583898577249556</v>
      </c>
      <c r="N445" s="6">
        <f t="shared" si="164"/>
        <v>5.1633526470670841</v>
      </c>
      <c r="O445" s="6">
        <v>1251.1096315794175</v>
      </c>
      <c r="P445" s="6">
        <f t="shared" si="165"/>
        <v>1242.8360835779627</v>
      </c>
      <c r="Q445" s="6">
        <f>0.3*O444+0.7*Table6[[#This Row],[Online]]</f>
        <v>1251.1096315794175</v>
      </c>
      <c r="R445" s="6">
        <f>LN(Table6[[#This Row],[ONLINE LINGERING]])</f>
        <v>7.1317861417825847</v>
      </c>
      <c r="S445" s="6">
        <f t="shared" si="166"/>
        <v>7.1317861417825847</v>
      </c>
      <c r="T445" s="6">
        <v>11421.058286072288</v>
      </c>
      <c r="U445" s="6">
        <f t="shared" si="167"/>
        <v>9.3432141484499205</v>
      </c>
      <c r="V445" s="8">
        <f>YEAR(Table6[[#This Row],[Date]])</f>
        <v>2019</v>
      </c>
      <c r="W445" s="8">
        <f>WEEKNUM(Table6[[#This Row],[Date]])</f>
        <v>26</v>
      </c>
      <c r="X445" t="s">
        <v>610</v>
      </c>
      <c r="Y445" s="9">
        <f>Table6[[#This Row],[LNTVLING]]+Table6[[#This Row],[LNRADIOLING]]+Table6[[#This Row],[LNONLINELING]]</f>
        <v>19.290593763638924</v>
      </c>
      <c r="Z445">
        <f t="shared" si="188"/>
        <v>1</v>
      </c>
      <c r="AA445">
        <f t="shared" si="169"/>
        <v>0</v>
      </c>
      <c r="AB445">
        <f t="shared" si="170"/>
        <v>0</v>
      </c>
      <c r="AC445">
        <f t="shared" si="171"/>
        <v>1</v>
      </c>
      <c r="AD445">
        <f t="shared" si="172"/>
        <v>0</v>
      </c>
      <c r="AE445">
        <f t="shared" si="173"/>
        <v>0</v>
      </c>
      <c r="AF445">
        <f t="shared" si="174"/>
        <v>0</v>
      </c>
      <c r="AG445" s="9">
        <f>'[1]1'!J$20+'[1]1'!J$21*Table6[[#This Row],[TV_State]]</f>
        <v>2489.744165594936</v>
      </c>
      <c r="AH445" s="9">
        <f>Table6[[#This Row],[sales]]-Table6[[#This Row],[Pred_1]]</f>
        <v>8931.3141204773528</v>
      </c>
      <c r="AI445">
        <f>ABS(Table6[[#This Row],[Res_1]])/Table6[[#This Row],[sales]]</f>
        <v>0.78200407499617441</v>
      </c>
      <c r="AJ445" s="9">
        <f>'[1]2'!J$20+'[1]2'!J$21*Table6[[#This Row],[Radio_State]]</f>
        <v>2481.4410172794724</v>
      </c>
      <c r="AK445" s="9">
        <f>Table6[[#This Row],[sales]]-Table6[[#This Row],[ Pred_2 ]]</f>
        <v>8939.6172687928156</v>
      </c>
      <c r="AL445">
        <f>ABS(Table6[[#This Row],[ Res_2 ]])/Table6[[#This Row],[sales]]</f>
        <v>0.78273107840579614</v>
      </c>
      <c r="AM445" s="10">
        <f>'[1]3'!J$20+'[1]3'!J$21*Data!O445</f>
        <v>9028.792300957577</v>
      </c>
      <c r="AN445" s="9">
        <f>Table6[[#This Row],[sales]]-Table6[[#This Row],[Pred_3]]</f>
        <v>2392.2659851147109</v>
      </c>
      <c r="AO445" s="9">
        <f>ABS(Table6[[#This Row],[Res_3]])/Table6[[#This Row],[sales]]</f>
        <v>0.20946097333484612</v>
      </c>
      <c r="AP445" s="9">
        <f>'[1]4'!L$21+'[1]4'!L$27*Table6[[#This Row],[TV_State]]+'[1]4'!L$22*Table6[[#This Row],[NJ_DUM]]+'[1]4'!L$23*Table6[[#This Row],[NY_DUM]]+'[1]4'!L$24*Table6[[#This Row],[PA_DUM]]+'[1]4'!L$25*Table6[[#This Row],[CT_DUM]]+'[1]4'!L$26*Table6[[#This Row],[DL_DUM]]</f>
        <v>498.01767970290558</v>
      </c>
      <c r="AQ445" s="9">
        <f>Table6[[#This Row],[sales]]-Table6[[#This Row],[Pred_4]]</f>
        <v>10923.040606369383</v>
      </c>
      <c r="AR445">
        <f>ABS(Table6[[#This Row],[Res_4]]/Table6[[#This Row],[sales]])</f>
        <v>0.95639478696030944</v>
      </c>
      <c r="AS445" s="9">
        <f>'[1]5'!L$20+'[1]5'!L$26*Table6[[#This Row],[Radio_State]]+'[1]5'!L$21*Table6[[#This Row],[NJ_DUM]]+'[1]5'!L$22*Table6[[#This Row],[NY_DUM]]+'[1]5'!L$23*Table6[[#This Row],[PA_DUM]]+'[1]5'!L$24*Table6[[#This Row],[CT_DUM]]+'[1]5'!L$25*Table6[[#This Row],[DL_DUM]]</f>
        <v>504.22915839848832</v>
      </c>
      <c r="AT445" s="9">
        <f>Table6[[#This Row],[sales]]-Table6[[#This Row],[Pred_5]]</f>
        <v>10916.8291276738</v>
      </c>
      <c r="AU445" s="9">
        <f>ABS(Table6[[#This Row],[Red_5]]/Table6[[#This Row],[sales]])</f>
        <v>0.95585092503963631</v>
      </c>
      <c r="AV445" s="9">
        <f>'[1]6'!L$20+'[1]6'!L$26*Table6[[#This Row],[Online]]+'[1]6'!L$21*Table6[[#This Row],[NJ_DUM]]+'[1]6'!L$22*Table6[[#This Row],[NY_DUM]]+'[1]6'!L$23*Table6[[#This Row],[PA_DUM]]+'[1]6'!L$24*Table6[[#This Row],[CT_DUM]]+'[1]6'!L$25*Table6[[#This Row],[DL_DUM]]</f>
        <v>5439.1975760429032</v>
      </c>
      <c r="AW445" s="9">
        <f>Table6[[#This Row],[sales]]-Table6[[#This Row],[Pred_6]]</f>
        <v>5981.8607100293848</v>
      </c>
      <c r="AX445" s="9">
        <f>ABS(Table6[[#This Row],[Red_6]]/Table6[[#This Row],[sales]])</f>
        <v>0.52375713004845825</v>
      </c>
      <c r="AY445" s="9">
        <f>'[1]7'!L$21+'[1]7'!L$27*Table6[[#This Row],[LNTV]]+'[1]7'!L$22*Table6[[#This Row],[NJ_DUM]]+'[1]7'!L$23*Table6[[#This Row],[NY_DUM]]+'[1]7'!L$24*Table6[[#This Row],[PA_DUM]]+'[1]7'!L$25*Table6[[#This Row],[CT_DUM]]+'[1]7'!L$26*Table6[[#This Row],[DL_DUM]]</f>
        <v>5.9284300538660046</v>
      </c>
      <c r="AZ445" s="9">
        <f>Table6[[#This Row],[sales]]-Table6[[#This Row],[Pred_7]]</f>
        <v>11415.129856018422</v>
      </c>
      <c r="BA445" s="9">
        <f>ABS(Table6[[#This Row],[Red_7]]/Table6[[#This Row],[sales]])</f>
        <v>0.99948092112785247</v>
      </c>
      <c r="BB445" s="9">
        <f>'[1]8'!O$22+'[1]8'!O$28*Table6[[#This Row],[LNRADIOLING]]+'[1]8'!O$23*Table6[[#This Row],[DL_DUM]]+'[1]8'!O$24*Table6[[#This Row],[CT_DUM]]+'[1]8'!O$25*Table6[[#This Row],[PA_DUM]]+'[1]8'!O$26*Table6[[#This Row],[NY_DUM]]+'[1]8'!O$27*Table6[[#This Row],[NJ_DUM]]</f>
        <v>8.2641903549019187</v>
      </c>
      <c r="BC445" s="9">
        <f>Table6[[#This Row],[sales]]-Table6[[#This Row],[Pred_8]]</f>
        <v>11412.794095717387</v>
      </c>
      <c r="BD445" s="9">
        <f>ABS(Table6[[#This Row],[Red_8]]/Table6[[#This Row],[sales]])</f>
        <v>0.99927640765436077</v>
      </c>
      <c r="BE445" s="9">
        <f>'[1]9'!M$19+'[1]9'!M$21*Table6[[#This Row],[LNONLINE]]+'[1]9'!M$20*Table6[[#This Row],[DL_DUM]]+'[1]9'!M$22*Table6[[#This Row],[CT_DUM]]+'[1]9'!M$23*Table6[[#This Row],[PA_DUM]]+'[1]9'!M$24*Table6[[#This Row],[NY_DUM]]+'[1]9'!M$25*Table6[[#This Row],[NJ_DUM]]</f>
        <v>8.848316791148072</v>
      </c>
      <c r="BF445" s="9">
        <f>Table6[[#This Row],[sales]]-Table6[[#This Row],[Pred_9]]</f>
        <v>11412.209969281141</v>
      </c>
      <c r="BG445" s="9">
        <f>ABS(Table6[[#This Row],[Red_9]]/Table6[[#This Row],[sales]])</f>
        <v>0.99922526296867453</v>
      </c>
      <c r="BH445" s="9">
        <f>'[1]10'!P$22+'[1]10'!P$30*Table6[[#This Row],[LNTV]]+'[1]10'!P$29*Table6[[#This Row],[LNRADIOLING]]+'[1]10'!P$24*Table6[[#This Row],[LNONLINELING]]+'[1]10'!P$23*Table6[[#This Row],[DL_DUM]]+'[1]10'!P$25*Table6[[#This Row],[CT_DUM]]+'[1]10'!P$26*Table6[[#This Row],[PA_DUM]]+'[1]10'!P$27*Table6[[#This Row],[NY_DUM]]+'[1]10'!P$28*Table6[[#This Row],[NJ_DUM]]</f>
        <v>9.0585187604860344</v>
      </c>
      <c r="BI445" s="9">
        <f>Table6[[#This Row],[sales]]-Table6[[#This Row],[Pred_10]]</f>
        <v>11411.999767311801</v>
      </c>
      <c r="BJ445" s="45">
        <f>ABS(Table6[[#This Row],[Red_10]]/Table6[[#This Row],[sales]])</f>
        <v>0.99920685819706101</v>
      </c>
      <c r="BK445" s="9">
        <f>'[1]11'!P$32+'[1]11'!P$40*Table6[[#This Row],[LNONLINELING]]+'[1]11'!P$39*Table6[[#This Row],[LNRADIOLING]]+'[1]11'!P$38*Table6[[#This Row],[LNTVLING]]+'[1]11'!P$33*Table6[[#This Row],[DL_DUM]]+'[1]11'!P$34*Table6[[#This Row],[CT_DUM]]+'[1]11'!P$35*Table6[[#This Row],[PA_DUM]]+'[1]11'!P$36*Table6[[#This Row],[NY_DUM]]+'[1]11'!P$37*Table6[[#This Row],[NJ_DUM]]</f>
        <v>9.1724901254133968</v>
      </c>
      <c r="BL445" s="9">
        <f>Table6[[#This Row],[sales]]-Table6[[#This Row],[ Pred_11]]</f>
        <v>11411.885795946875</v>
      </c>
      <c r="BM445" s="47">
        <f>ABS(Table6[[#This Row],[ Red_11]]/Table6[[#This Row],[sales]])</f>
        <v>0.99919687914239974</v>
      </c>
      <c r="BN445" s="9">
        <f>'[1]12'!K$22+'[1]12'!K$28*Table6[[#This Row],[COMBINE LN LING]]+'[1]12'!K$23*Table6[[#This Row],[DL_DUM]]+'[1]12'!K$24*Table6[[#This Row],[CT_DUM]]+'[1]12'!K$25*Table6[[#This Row],[PA_DUM]]+'[1]12'!K$26*Table6[[#This Row],[NY_DUM]]+'[1]12'!K$27*Table6[[#This Row],[NJ_DUM]]</f>
        <v>8.3846814329175423</v>
      </c>
      <c r="BO445" s="9">
        <f>Table6[[#This Row],[sales]]-Table6[[#This Row],[ Pred_12]]</f>
        <v>11412.673604639371</v>
      </c>
      <c r="BP445" s="47">
        <f>ABS(Table6[[#This Row],[ Red_12]]/Table6[[#This Row],[sales]])</f>
        <v>0.99926585774952725</v>
      </c>
      <c r="BQ445">
        <f>LN(G445+'2019 Totals and Calculations'!C$18)</f>
        <v>7.2850505858546715</v>
      </c>
      <c r="BR445">
        <f>LN(Table6[[#This Row],[PROF RADIO]]+'2019 Totals and Calculations'!D$18)</f>
        <v>5.4621115076403974</v>
      </c>
      <c r="BS445">
        <f>LN(Table6[[#This Row],[ONLINE LINGERING]]+'2019 Totals and Calculations'!E$18)</f>
        <v>7.1662559321200057</v>
      </c>
      <c r="BT445">
        <f>MONTH(Table6[[#This Row],[Date]])</f>
        <v>6</v>
      </c>
      <c r="BU445">
        <f t="shared" si="175"/>
        <v>0</v>
      </c>
      <c r="BV445">
        <f t="shared" si="176"/>
        <v>0</v>
      </c>
      <c r="BW445">
        <f t="shared" si="177"/>
        <v>0</v>
      </c>
      <c r="BX445">
        <f t="shared" si="178"/>
        <v>0</v>
      </c>
      <c r="BY445">
        <f t="shared" si="179"/>
        <v>0</v>
      </c>
      <c r="BZ445">
        <f t="shared" si="180"/>
        <v>1</v>
      </c>
      <c r="CA445">
        <f t="shared" si="181"/>
        <v>0</v>
      </c>
      <c r="CB445">
        <f t="shared" si="182"/>
        <v>0</v>
      </c>
      <c r="CC445">
        <f t="shared" si="183"/>
        <v>0</v>
      </c>
      <c r="CD445">
        <f t="shared" si="184"/>
        <v>0</v>
      </c>
      <c r="CE445">
        <f t="shared" si="185"/>
        <v>0</v>
      </c>
      <c r="CF445">
        <f t="shared" si="186"/>
        <v>0</v>
      </c>
      <c r="CG445">
        <f t="shared" si="187"/>
        <v>130</v>
      </c>
      <c r="CH44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7323.1532923378845</v>
      </c>
      <c r="CI445" s="79">
        <f>Table6[[#This Row],[sales]]-CH445</f>
        <v>4097.9049937344034</v>
      </c>
      <c r="CJ445">
        <f>ABS(Table6[[#This Row],[sales]]-CH445)/Table6[[#This Row],[sales]]</f>
        <v>0.35880256374592734</v>
      </c>
      <c r="CK44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6869.6262780737907</v>
      </c>
      <c r="CL445" s="79">
        <f>Table6[[#This Row],[sales]]-CK445</f>
        <v>4551.4320079984973</v>
      </c>
      <c r="CM445">
        <f>ABS(Table6[[#This Row],[sales]]-CK445)/Table6[[#This Row],[sales]]</f>
        <v>0.39851228266200706</v>
      </c>
      <c r="CN44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12727.255594198383</v>
      </c>
      <c r="CO445" s="79">
        <f>Table6[[#This Row],[sales]]-CN445</f>
        <v>-1306.1973081260949</v>
      </c>
      <c r="CP445">
        <f>ABS(Table6[[#This Row],[sales]]-CN445)/Table6[[#This Row],[sales]]</f>
        <v>0.11436744961883014</v>
      </c>
      <c r="CQ44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11342.492859392833</v>
      </c>
      <c r="CR445" s="79">
        <f>Table6[[#This Row],[sales]]-CQ445</f>
        <v>78.565426679455413</v>
      </c>
      <c r="CS445">
        <f>ABS(Table6[[#This Row],[sales]]-CQ445)/Table6[[#This Row],[sales]]</f>
        <v>6.8789970869218052E-3</v>
      </c>
    </row>
    <row r="446" spans="1:97" x14ac:dyDescent="0.2">
      <c r="A446">
        <v>445</v>
      </c>
      <c r="B446" t="s">
        <v>480</v>
      </c>
      <c r="C446" s="5">
        <v>43646</v>
      </c>
      <c r="D446" s="6">
        <v>1191.3536764212695</v>
      </c>
      <c r="E446" s="8">
        <f>YEAR(Table6[[#This Row],[Date]])</f>
        <v>2019</v>
      </c>
      <c r="F446" s="6">
        <f>Table6[[#This Row],[TV_State]]+Table6[[#This Row],[Radio_State]]+Table6[[#This Row],[Online]]</f>
        <v>2556.4046673730154</v>
      </c>
      <c r="G446" s="6">
        <f t="shared" si="162"/>
        <v>1125.3700746220293</v>
      </c>
      <c r="H446" s="6">
        <f>LN(Table6[[#This Row],[PROF TV LING]])</f>
        <v>7.0258672157641966</v>
      </c>
      <c r="I446" s="6">
        <f t="shared" si="163"/>
        <v>7.0828454828046912</v>
      </c>
      <c r="J446" s="6">
        <v>176.49684095129916</v>
      </c>
      <c r="K446" s="6">
        <f t="shared" si="168"/>
        <v>174.66741675513464</v>
      </c>
      <c r="L446" s="6">
        <f>0.5*J445+0.5*Table6[[#This Row],[Radio_State]]</f>
        <v>175.62309421391649</v>
      </c>
      <c r="M446" s="6">
        <f>LN(Table6[[#This Row],[RADIO LINGERING ]])</f>
        <v>5.1683401885781235</v>
      </c>
      <c r="N446" s="6">
        <f t="shared" si="164"/>
        <v>5.1733029779202528</v>
      </c>
      <c r="O446" s="6">
        <v>1188.5541500004465</v>
      </c>
      <c r="P446" s="6">
        <f t="shared" si="165"/>
        <v>1204.8387300737013</v>
      </c>
      <c r="Q446" s="6">
        <f>0.3*O445+0.7*Table6[[#This Row],[Online]]</f>
        <v>1207.3207944741378</v>
      </c>
      <c r="R446" s="6">
        <f>LN(Table6[[#This Row],[ONLINE LINGERING]])</f>
        <v>7.096158964139434</v>
      </c>
      <c r="S446" s="6">
        <f t="shared" si="166"/>
        <v>7.0804928473950346</v>
      </c>
      <c r="T446" s="6">
        <v>10740.186104925826</v>
      </c>
      <c r="U446" s="6">
        <f t="shared" si="167"/>
        <v>9.2817476961181082</v>
      </c>
      <c r="V446" s="8">
        <f>YEAR(Table6[[#This Row],[Date]])</f>
        <v>2019</v>
      </c>
      <c r="W446" s="8">
        <f>WEEKNUM(Table6[[#This Row],[Date]])</f>
        <v>27</v>
      </c>
      <c r="X446" t="s">
        <v>611</v>
      </c>
      <c r="Y446" s="9">
        <f>Table6[[#This Row],[LNTVLING]]+Table6[[#This Row],[LNRADIOLING]]+Table6[[#This Row],[LNONLINELING]]</f>
        <v>19.290366368481756</v>
      </c>
      <c r="Z446">
        <f t="shared" si="188"/>
        <v>1</v>
      </c>
      <c r="AA446">
        <f t="shared" si="169"/>
        <v>0</v>
      </c>
      <c r="AB446">
        <f t="shared" si="170"/>
        <v>0</v>
      </c>
      <c r="AC446">
        <f t="shared" si="171"/>
        <v>1</v>
      </c>
      <c r="AD446">
        <f t="shared" si="172"/>
        <v>0</v>
      </c>
      <c r="AE446">
        <f t="shared" si="173"/>
        <v>0</v>
      </c>
      <c r="AF446">
        <f t="shared" si="174"/>
        <v>0</v>
      </c>
      <c r="AG446" s="9">
        <f>'[1]1'!J$20+'[1]1'!J$21*Table6[[#This Row],[TV_State]]</f>
        <v>2501.3442817963232</v>
      </c>
      <c r="AH446" s="9">
        <f>Table6[[#This Row],[sales]]-Table6[[#This Row],[Pred_1]]</f>
        <v>8238.8418231295036</v>
      </c>
      <c r="AI446">
        <f>ABS(Table6[[#This Row],[Res_1]])/Table6[[#This Row],[sales]]</f>
        <v>0.76710419564805132</v>
      </c>
      <c r="AJ446" s="9">
        <f>'[1]2'!J$20+'[1]2'!J$21*Table6[[#This Row],[Radio_State]]</f>
        <v>2489.1126094122919</v>
      </c>
      <c r="AK446" s="9">
        <f>Table6[[#This Row],[sales]]-Table6[[#This Row],[ Pred_2 ]]</f>
        <v>8251.073495513534</v>
      </c>
      <c r="AL446">
        <f>ABS(Table6[[#This Row],[ Res_2 ]])/Table6[[#This Row],[sales]]</f>
        <v>0.76824306533471542</v>
      </c>
      <c r="AM446" s="10">
        <f>'[1]3'!J$20+'[1]3'!J$21*Data!O446</f>
        <v>8667.3891949959398</v>
      </c>
      <c r="AN446" s="9">
        <f>Table6[[#This Row],[sales]]-Table6[[#This Row],[Pred_3]]</f>
        <v>2072.7969099298862</v>
      </c>
      <c r="AO446" s="9">
        <f>ABS(Table6[[#This Row],[Res_3]])/Table6[[#This Row],[sales]]</f>
        <v>0.1929945058381464</v>
      </c>
      <c r="AP446" s="9">
        <f>'[1]4'!L$21+'[1]4'!L$27*Table6[[#This Row],[TV_State]]+'[1]4'!L$22*Table6[[#This Row],[NJ_DUM]]+'[1]4'!L$23*Table6[[#This Row],[NY_DUM]]+'[1]4'!L$24*Table6[[#This Row],[PA_DUM]]+'[1]4'!L$25*Table6[[#This Row],[CT_DUM]]+'[1]4'!L$26*Table6[[#This Row],[DL_DUM]]</f>
        <v>500.61955655647654</v>
      </c>
      <c r="AQ446" s="9">
        <f>Table6[[#This Row],[sales]]-Table6[[#This Row],[Pred_4]]</f>
        <v>10239.56654836935</v>
      </c>
      <c r="AR446">
        <f>ABS(Table6[[#This Row],[Res_4]]/Table6[[#This Row],[sales]])</f>
        <v>0.95338818604578235</v>
      </c>
      <c r="AS446" s="9">
        <f>'[1]5'!L$20+'[1]5'!L$26*Table6[[#This Row],[Radio_State]]+'[1]5'!L$21*Table6[[#This Row],[NJ_DUM]]+'[1]5'!L$22*Table6[[#This Row],[NY_DUM]]+'[1]5'!L$23*Table6[[#This Row],[PA_DUM]]+'[1]5'!L$24*Table6[[#This Row],[CT_DUM]]+'[1]5'!L$25*Table6[[#This Row],[DL_DUM]]</f>
        <v>507.30753469920273</v>
      </c>
      <c r="AT446" s="9">
        <f>Table6[[#This Row],[sales]]-Table6[[#This Row],[Pred_5]]</f>
        <v>10232.878570226623</v>
      </c>
      <c r="AU446" s="9">
        <f>ABS(Table6[[#This Row],[Red_5]]/Table6[[#This Row],[sales]])</f>
        <v>0.95276548006309369</v>
      </c>
      <c r="AV446" s="9">
        <f>'[1]6'!L$20+'[1]6'!L$26*Table6[[#This Row],[Online]]+'[1]6'!L$21*Table6[[#This Row],[NJ_DUM]]+'[1]6'!L$22*Table6[[#This Row],[NY_DUM]]+'[1]6'!L$23*Table6[[#This Row],[PA_DUM]]+'[1]6'!L$24*Table6[[#This Row],[CT_DUM]]+'[1]6'!L$25*Table6[[#This Row],[DL_DUM]]</f>
        <v>5166.9400071814343</v>
      </c>
      <c r="AW446" s="9">
        <f>Table6[[#This Row],[sales]]-Table6[[#This Row],[Pred_6]]</f>
        <v>5573.2460977443916</v>
      </c>
      <c r="AX446" s="9">
        <f>ABS(Table6[[#This Row],[Red_6]]/Table6[[#This Row],[sales]])</f>
        <v>0.51891522579746596</v>
      </c>
      <c r="AY446" s="9">
        <f>'[1]7'!L$21+'[1]7'!L$27*Table6[[#This Row],[LNTV]]+'[1]7'!L$22*Table6[[#This Row],[NJ_DUM]]+'[1]7'!L$23*Table6[[#This Row],[NY_DUM]]+'[1]7'!L$24*Table6[[#This Row],[PA_DUM]]+'[1]7'!L$25*Table6[[#This Row],[CT_DUM]]+'[1]7'!L$26*Table6[[#This Row],[DL_DUM]]</f>
        <v>5.9295314011560052</v>
      </c>
      <c r="AZ446" s="9">
        <f>Table6[[#This Row],[sales]]-Table6[[#This Row],[Pred_7]]</f>
        <v>10734.25657352467</v>
      </c>
      <c r="BA446" s="9">
        <f>ABS(Table6[[#This Row],[Red_7]]/Table6[[#This Row],[sales]])</f>
        <v>0.99944791167087532</v>
      </c>
      <c r="BB446" s="9">
        <f>'[1]8'!O$22+'[1]8'!O$28*Table6[[#This Row],[LNRADIOLING]]+'[1]8'!O$23*Table6[[#This Row],[DL_DUM]]+'[1]8'!O$24*Table6[[#This Row],[CT_DUM]]+'[1]8'!O$25*Table6[[#This Row],[PA_DUM]]+'[1]8'!O$26*Table6[[#This Row],[NY_DUM]]+'[1]8'!O$27*Table6[[#This Row],[NJ_DUM]]</f>
        <v>8.2649002209056945</v>
      </c>
      <c r="BC446" s="9">
        <f>Table6[[#This Row],[sales]]-Table6[[#This Row],[Pred_8]]</f>
        <v>10731.92120470492</v>
      </c>
      <c r="BD446" s="9">
        <f>ABS(Table6[[#This Row],[Red_8]]/Table6[[#This Row],[sales]])</f>
        <v>0.99923046955237438</v>
      </c>
      <c r="BE446" s="9">
        <f>'[1]9'!M$19+'[1]9'!M$21*Table6[[#This Row],[LNONLINE]]+'[1]9'!M$20*Table6[[#This Row],[DL_DUM]]+'[1]9'!M$22*Table6[[#This Row],[CT_DUM]]+'[1]9'!M$23*Table6[[#This Row],[PA_DUM]]+'[1]9'!M$24*Table6[[#This Row],[NY_DUM]]+'[1]9'!M$25*Table6[[#This Row],[NJ_DUM]]</f>
        <v>8.8320764393350153</v>
      </c>
      <c r="BF446" s="9">
        <f>Table6[[#This Row],[sales]]-Table6[[#This Row],[Pred_9]]</f>
        <v>10731.35402848649</v>
      </c>
      <c r="BG446" s="9">
        <f>ABS(Table6[[#This Row],[Red_9]]/Table6[[#This Row],[sales]])</f>
        <v>0.99917766076369152</v>
      </c>
      <c r="BH446" s="9">
        <f>'[1]10'!P$22+'[1]10'!P$30*Table6[[#This Row],[LNTV]]+'[1]10'!P$29*Table6[[#This Row],[LNRADIOLING]]+'[1]10'!P$24*Table6[[#This Row],[LNONLINELING]]+'[1]10'!P$23*Table6[[#This Row],[DL_DUM]]+'[1]10'!P$25*Table6[[#This Row],[CT_DUM]]+'[1]10'!P$26*Table6[[#This Row],[PA_DUM]]+'[1]10'!P$27*Table6[[#This Row],[NY_DUM]]+'[1]10'!P$28*Table6[[#This Row],[NJ_DUM]]</f>
        <v>9.0426321650603363</v>
      </c>
      <c r="BI446" s="9">
        <f>Table6[[#This Row],[sales]]-Table6[[#This Row],[Pred_10]]</f>
        <v>10731.143472760765</v>
      </c>
      <c r="BJ446" s="45">
        <f>ABS(Table6[[#This Row],[Red_10]]/Table6[[#This Row],[sales]])</f>
        <v>0.99915805628722631</v>
      </c>
      <c r="BK446" s="9">
        <f>'[1]11'!P$32+'[1]11'!P$40*Table6[[#This Row],[LNONLINELING]]+'[1]11'!P$39*Table6[[#This Row],[LNRADIOLING]]+'[1]11'!P$38*Table6[[#This Row],[LNTVLING]]+'[1]11'!P$33*Table6[[#This Row],[DL_DUM]]+'[1]11'!P$34*Table6[[#This Row],[CT_DUM]]+'[1]11'!P$35*Table6[[#This Row],[PA_DUM]]+'[1]11'!P$36*Table6[[#This Row],[NY_DUM]]+'[1]11'!P$37*Table6[[#This Row],[NJ_DUM]]</f>
        <v>9.1509923458862072</v>
      </c>
      <c r="BL446" s="9">
        <f>Table6[[#This Row],[sales]]-Table6[[#This Row],[ Pred_11]]</f>
        <v>10731.035112579939</v>
      </c>
      <c r="BM446" s="47">
        <f>ABS(Table6[[#This Row],[ Red_11]]/Table6[[#This Row],[sales]])</f>
        <v>0.99914796705974307</v>
      </c>
      <c r="BN446" s="9">
        <f>'[1]12'!K$22+'[1]12'!K$28*Table6[[#This Row],[COMBINE LN LING]]+'[1]12'!K$23*Table6[[#This Row],[DL_DUM]]+'[1]12'!K$24*Table6[[#This Row],[CT_DUM]]+'[1]12'!K$25*Table6[[#This Row],[PA_DUM]]+'[1]12'!K$26*Table6[[#This Row],[NY_DUM]]+'[1]12'!K$27*Table6[[#This Row],[NJ_DUM]]</f>
        <v>8.3846595493454821</v>
      </c>
      <c r="BO446" s="9">
        <f>Table6[[#This Row],[sales]]-Table6[[#This Row],[ Pred_12]]</f>
        <v>10731.801445376481</v>
      </c>
      <c r="BP446" s="47">
        <f>ABS(Table6[[#This Row],[ Red_12]]/Table6[[#This Row],[sales]])</f>
        <v>0.99921931897013405</v>
      </c>
      <c r="BQ446">
        <f>LN(G446+'2019 Totals and Calculations'!C$18)</f>
        <v>7.3042560529692055</v>
      </c>
      <c r="BR446">
        <f>LN(Table6[[#This Row],[PROF RADIO]]+'2019 Totals and Calculations'!D$18)</f>
        <v>5.4698466583920347</v>
      </c>
      <c r="BS446">
        <f>LN(Table6[[#This Row],[ONLINE LINGERING]]+'2019 Totals and Calculations'!E$18)</f>
        <v>7.1318568980447283</v>
      </c>
      <c r="BT446">
        <f>MONTH(Table6[[#This Row],[Date]])</f>
        <v>6</v>
      </c>
      <c r="BU446">
        <f t="shared" si="175"/>
        <v>0</v>
      </c>
      <c r="BV446">
        <f t="shared" si="176"/>
        <v>0</v>
      </c>
      <c r="BW446">
        <f t="shared" si="177"/>
        <v>0</v>
      </c>
      <c r="BX446">
        <f t="shared" si="178"/>
        <v>0</v>
      </c>
      <c r="BY446">
        <f t="shared" si="179"/>
        <v>0</v>
      </c>
      <c r="BZ446">
        <f t="shared" si="180"/>
        <v>1</v>
      </c>
      <c r="CA446">
        <f t="shared" si="181"/>
        <v>0</v>
      </c>
      <c r="CB446">
        <f t="shared" si="182"/>
        <v>0</v>
      </c>
      <c r="CC446">
        <f t="shared" si="183"/>
        <v>0</v>
      </c>
      <c r="CD446">
        <f t="shared" si="184"/>
        <v>0</v>
      </c>
      <c r="CE446">
        <f t="shared" si="185"/>
        <v>0</v>
      </c>
      <c r="CF446">
        <f t="shared" si="186"/>
        <v>0</v>
      </c>
      <c r="CG446">
        <f t="shared" si="187"/>
        <v>131</v>
      </c>
      <c r="CH44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7385.1252495163062</v>
      </c>
      <c r="CI446" s="79">
        <f>Table6[[#This Row],[sales]]-CH446</f>
        <v>3355.0608554095197</v>
      </c>
      <c r="CJ446">
        <f>ABS(Table6[[#This Row],[sales]]-CH446)/Table6[[#This Row],[sales]]</f>
        <v>0.31238386585040379</v>
      </c>
      <c r="CK44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6901.55651951046</v>
      </c>
      <c r="CL446" s="79">
        <f>Table6[[#This Row],[sales]]-CK446</f>
        <v>3838.6295854153659</v>
      </c>
      <c r="CM446">
        <f>ABS(Table6[[#This Row],[sales]]-CK446)/Table6[[#This Row],[sales]]</f>
        <v>0.35740810707691889</v>
      </c>
      <c r="CN44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12614.731253121645</v>
      </c>
      <c r="CO446" s="79">
        <f>Table6[[#This Row],[sales]]-CN446</f>
        <v>-1874.5451481958189</v>
      </c>
      <c r="CP446">
        <f>ABS(Table6[[#This Row],[sales]]-CN446)/Table6[[#This Row],[sales]]</f>
        <v>0.17453563000515296</v>
      </c>
      <c r="CQ44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11299.935395367564</v>
      </c>
      <c r="CR446" s="79">
        <f>Table6[[#This Row],[sales]]-CQ446</f>
        <v>-559.74929044173768</v>
      </c>
      <c r="CS446">
        <f>ABS(Table6[[#This Row],[sales]]-CQ446)/Table6[[#This Row],[sales]]</f>
        <v>5.2117280368635048E-2</v>
      </c>
    </row>
    <row r="447" spans="1:97" x14ac:dyDescent="0.2">
      <c r="A447">
        <v>446</v>
      </c>
      <c r="B447" t="s">
        <v>480</v>
      </c>
      <c r="C447" s="5">
        <v>43653</v>
      </c>
      <c r="D447" s="6">
        <v>1203.2672131854822</v>
      </c>
      <c r="E447" s="8">
        <f>YEAR(Table6[[#This Row],[Date]])</f>
        <v>2019</v>
      </c>
      <c r="F447" s="6">
        <f>Table6[[#This Row],[TV_State]]+Table6[[#This Row],[Radio_State]]+Table6[[#This Row],[Online]]</f>
        <v>2510.6554650467187</v>
      </c>
      <c r="G447" s="6">
        <f t="shared" si="162"/>
        <v>1148.739216191065</v>
      </c>
      <c r="H447" s="6">
        <f>LN(Table6[[#This Row],[PROF TV LING]])</f>
        <v>7.0464202861969465</v>
      </c>
      <c r="I447" s="6">
        <f t="shared" si="163"/>
        <v>7.092795813657859</v>
      </c>
      <c r="J447" s="6">
        <v>178.26180936081218</v>
      </c>
      <c r="K447" s="6">
        <f t="shared" si="168"/>
        <v>176.46461305797339</v>
      </c>
      <c r="L447" s="6">
        <f>0.5*J446+0.5*Table6[[#This Row],[Radio_State]]</f>
        <v>177.37932515605567</v>
      </c>
      <c r="M447" s="6">
        <f>LN(Table6[[#This Row],[RADIO LINGERING ]])</f>
        <v>5.1782905194312914</v>
      </c>
      <c r="N447" s="6">
        <f t="shared" si="164"/>
        <v>5.1832533087734207</v>
      </c>
      <c r="O447" s="6">
        <v>1129.1264425004242</v>
      </c>
      <c r="P447" s="6">
        <f t="shared" si="165"/>
        <v>1151.8401287724073</v>
      </c>
      <c r="Q447" s="6">
        <f>0.3*O446+0.7*Table6[[#This Row],[Online]]</f>
        <v>1146.9547547504308</v>
      </c>
      <c r="R447" s="6">
        <f>LN(Table6[[#This Row],[ONLINE LINGERING]])</f>
        <v>7.044865669751883</v>
      </c>
      <c r="S447" s="6">
        <f t="shared" si="166"/>
        <v>7.0291995530074836</v>
      </c>
      <c r="T447" s="6">
        <v>12028.329660794774</v>
      </c>
      <c r="U447" s="6">
        <f t="shared" si="167"/>
        <v>9.3950199515142412</v>
      </c>
      <c r="V447" s="8">
        <f>YEAR(Table6[[#This Row],[Date]])</f>
        <v>2019</v>
      </c>
      <c r="W447" s="8">
        <f>WEEKNUM(Table6[[#This Row],[Date]])</f>
        <v>28</v>
      </c>
      <c r="X447" t="s">
        <v>612</v>
      </c>
      <c r="Y447" s="9">
        <f>Table6[[#This Row],[LNTVLING]]+Table6[[#This Row],[LNRADIOLING]]+Table6[[#This Row],[LNONLINELING]]</f>
        <v>19.26957647538012</v>
      </c>
      <c r="Z447">
        <f t="shared" si="188"/>
        <v>1</v>
      </c>
      <c r="AA447">
        <f t="shared" si="169"/>
        <v>0</v>
      </c>
      <c r="AB447">
        <f t="shared" si="170"/>
        <v>0</v>
      </c>
      <c r="AC447">
        <f t="shared" si="171"/>
        <v>1</v>
      </c>
      <c r="AD447">
        <f t="shared" si="172"/>
        <v>0</v>
      </c>
      <c r="AE447">
        <f t="shared" si="173"/>
        <v>0</v>
      </c>
      <c r="AF447">
        <f t="shared" si="174"/>
        <v>0</v>
      </c>
      <c r="AG447" s="9">
        <f>'[1]1'!J$20+'[1]1'!J$21*Table6[[#This Row],[TV_State]]</f>
        <v>2513.0603991597227</v>
      </c>
      <c r="AH447" s="9">
        <f>Table6[[#This Row],[sales]]-Table6[[#This Row],[Pred_1]]</f>
        <v>9515.2692616350505</v>
      </c>
      <c r="AI447">
        <f>ABS(Table6[[#This Row],[Res_1]])/Table6[[#This Row],[sales]]</f>
        <v>0.79107153943819719</v>
      </c>
      <c r="AJ447" s="9">
        <f>'[1]2'!J$20+'[1]2'!J$21*Table6[[#This Row],[Radio_State]]</f>
        <v>2496.8609174664398</v>
      </c>
      <c r="AK447" s="9">
        <f>Table6[[#This Row],[sales]]-Table6[[#This Row],[ Pred_2 ]]</f>
        <v>9531.4687433283343</v>
      </c>
      <c r="AL447">
        <f>ABS(Table6[[#This Row],[ Res_2 ]])/Table6[[#This Row],[sales]]</f>
        <v>0.7924183167672294</v>
      </c>
      <c r="AM447" s="10">
        <f>'[1]3'!J$20+'[1]3'!J$21*Data!O447</f>
        <v>8324.0562443323852</v>
      </c>
      <c r="AN447" s="9">
        <f>Table6[[#This Row],[sales]]-Table6[[#This Row],[Pred_3]]</f>
        <v>3704.2734164623889</v>
      </c>
      <c r="AO447" s="9">
        <f>ABS(Table6[[#This Row],[Res_3]])/Table6[[#This Row],[sales]]</f>
        <v>0.30796241214905545</v>
      </c>
      <c r="AP447" s="9">
        <f>'[1]4'!L$21+'[1]4'!L$27*Table6[[#This Row],[TV_State]]+'[1]4'!L$22*Table6[[#This Row],[NJ_DUM]]+'[1]4'!L$23*Table6[[#This Row],[NY_DUM]]+'[1]4'!L$24*Table6[[#This Row],[PA_DUM]]+'[1]4'!L$25*Table6[[#This Row],[CT_DUM]]+'[1]4'!L$26*Table6[[#This Row],[DL_DUM]]</f>
        <v>503.24745217858305</v>
      </c>
      <c r="AQ447" s="9">
        <f>Table6[[#This Row],[sales]]-Table6[[#This Row],[Pred_4]]</f>
        <v>11525.082208616192</v>
      </c>
      <c r="AR447">
        <f>ABS(Table6[[#This Row],[Res_4]]/Table6[[#This Row],[sales]])</f>
        <v>0.95816148489687047</v>
      </c>
      <c r="AS447" s="9">
        <f>'[1]5'!L$20+'[1]5'!L$26*Table6[[#This Row],[Radio_State]]+'[1]5'!L$21*Table6[[#This Row],[NJ_DUM]]+'[1]5'!L$22*Table6[[#This Row],[NY_DUM]]+'[1]5'!L$23*Table6[[#This Row],[PA_DUM]]+'[1]5'!L$24*Table6[[#This Row],[CT_DUM]]+'[1]5'!L$25*Table6[[#This Row],[DL_DUM]]</f>
        <v>510.41669476292429</v>
      </c>
      <c r="AT447" s="9">
        <f>Table6[[#This Row],[sales]]-Table6[[#This Row],[Pred_5]]</f>
        <v>11517.91296603185</v>
      </c>
      <c r="AU447" s="9">
        <f>ABS(Table6[[#This Row],[Red_5]]/Table6[[#This Row],[sales]])</f>
        <v>0.95756545512494728</v>
      </c>
      <c r="AV447" s="9">
        <f>'[1]6'!L$20+'[1]6'!L$26*Table6[[#This Row],[Online]]+'[1]6'!L$21*Table6[[#This Row],[NJ_DUM]]+'[1]6'!L$22*Table6[[#This Row],[NY_DUM]]+'[1]6'!L$23*Table6[[#This Row],[PA_DUM]]+'[1]6'!L$24*Table6[[#This Row],[CT_DUM]]+'[1]6'!L$25*Table6[[#This Row],[DL_DUM]]</f>
        <v>4908.2953167630403</v>
      </c>
      <c r="AW447" s="9">
        <f>Table6[[#This Row],[sales]]-Table6[[#This Row],[Pred_6]]</f>
        <v>7120.0343440317338</v>
      </c>
      <c r="AX447" s="9">
        <f>ABS(Table6[[#This Row],[Red_6]]/Table6[[#This Row],[sales]])</f>
        <v>0.59193874335177443</v>
      </c>
      <c r="AY447" s="9">
        <f>'[1]7'!L$21+'[1]7'!L$27*Table6[[#This Row],[LNTV]]+'[1]7'!L$22*Table6[[#This Row],[NJ_DUM]]+'[1]7'!L$23*Table6[[#This Row],[NY_DUM]]+'[1]7'!L$24*Table6[[#This Row],[PA_DUM]]+'[1]7'!L$25*Table6[[#This Row],[CT_DUM]]+'[1]7'!L$26*Table6[[#This Row],[DL_DUM]]</f>
        <v>5.9306327484460066</v>
      </c>
      <c r="AZ447" s="9">
        <f>Table6[[#This Row],[sales]]-Table6[[#This Row],[Pred_7]]</f>
        <v>12022.399028046328</v>
      </c>
      <c r="BA447" s="9">
        <f>ABS(Table6[[#This Row],[Red_7]]/Table6[[#This Row],[sales]])</f>
        <v>0.99950694461195411</v>
      </c>
      <c r="BB447" s="9">
        <f>'[1]8'!O$22+'[1]8'!O$28*Table6[[#This Row],[LNRADIOLING]]+'[1]8'!O$23*Table6[[#This Row],[DL_DUM]]+'[1]8'!O$24*Table6[[#This Row],[CT_DUM]]+'[1]8'!O$25*Table6[[#This Row],[PA_DUM]]+'[1]8'!O$26*Table6[[#This Row],[NY_DUM]]+'[1]8'!O$27*Table6[[#This Row],[NJ_DUM]]</f>
        <v>8.2656100869094722</v>
      </c>
      <c r="BC447" s="9">
        <f>Table6[[#This Row],[sales]]-Table6[[#This Row],[Pred_8]]</f>
        <v>12020.064050707864</v>
      </c>
      <c r="BD447" s="9">
        <f>ABS(Table6[[#This Row],[Red_8]]/Table6[[#This Row],[sales]])</f>
        <v>0.9993128214540169</v>
      </c>
      <c r="BE447" s="9">
        <f>'[1]9'!M$19+'[1]9'!M$21*Table6[[#This Row],[LNONLINE]]+'[1]9'!M$20*Table6[[#This Row],[DL_DUM]]+'[1]9'!M$22*Table6[[#This Row],[CT_DUM]]+'[1]9'!M$23*Table6[[#This Row],[PA_DUM]]+'[1]9'!M$24*Table6[[#This Row],[NY_DUM]]+'[1]9'!M$25*Table6[[#This Row],[NJ_DUM]]</f>
        <v>8.815836087521955</v>
      </c>
      <c r="BF447" s="9">
        <f>Table6[[#This Row],[sales]]-Table6[[#This Row],[Pred_9]]</f>
        <v>12019.513824707252</v>
      </c>
      <c r="BG447" s="9">
        <f>ABS(Table6[[#This Row],[Red_9]]/Table6[[#This Row],[sales]])</f>
        <v>0.99926707728037611</v>
      </c>
      <c r="BH447" s="9">
        <f>'[1]10'!P$22+'[1]10'!P$30*Table6[[#This Row],[LNTV]]+'[1]10'!P$29*Table6[[#This Row],[LNRADIOLING]]+'[1]10'!P$24*Table6[[#This Row],[LNONLINELING]]+'[1]10'!P$23*Table6[[#This Row],[DL_DUM]]+'[1]10'!P$25*Table6[[#This Row],[CT_DUM]]+'[1]10'!P$26*Table6[[#This Row],[PA_DUM]]+'[1]10'!P$27*Table6[[#This Row],[NY_DUM]]+'[1]10'!P$28*Table6[[#This Row],[NJ_DUM]]</f>
        <v>9.020662439823548</v>
      </c>
      <c r="BI447" s="9">
        <f>Table6[[#This Row],[sales]]-Table6[[#This Row],[Pred_10]]</f>
        <v>12019.308998354951</v>
      </c>
      <c r="BJ447" s="45">
        <f>ABS(Table6[[#This Row],[Red_10]]/Table6[[#This Row],[sales]])</f>
        <v>0.99925004861903433</v>
      </c>
      <c r="BK447" s="9">
        <f>'[1]11'!P$32+'[1]11'!P$40*Table6[[#This Row],[LNONLINELING]]+'[1]11'!P$39*Table6[[#This Row],[LNRADIOLING]]+'[1]11'!P$38*Table6[[#This Row],[LNTVLING]]+'[1]11'!P$33*Table6[[#This Row],[DL_DUM]]+'[1]11'!P$34*Table6[[#This Row],[CT_DUM]]+'[1]11'!P$35*Table6[[#This Row],[PA_DUM]]+'[1]11'!P$36*Table6[[#This Row],[NY_DUM]]+'[1]11'!P$37*Table6[[#This Row],[NJ_DUM]]</f>
        <v>9.1234429427596933</v>
      </c>
      <c r="BL447" s="9">
        <f>Table6[[#This Row],[sales]]-Table6[[#This Row],[ Pred_11]]</f>
        <v>12019.206217852014</v>
      </c>
      <c r="BM447" s="47">
        <f>ABS(Table6[[#This Row],[ Red_11]]/Table6[[#This Row],[sales]])</f>
        <v>0.99924150374989329</v>
      </c>
      <c r="BN447" s="9">
        <f>'[1]12'!K$22+'[1]12'!K$28*Table6[[#This Row],[COMBINE LN LING]]+'[1]12'!K$23*Table6[[#This Row],[DL_DUM]]+'[1]12'!K$24*Table6[[#This Row],[CT_DUM]]+'[1]12'!K$25*Table6[[#This Row],[PA_DUM]]+'[1]12'!K$26*Table6[[#This Row],[NY_DUM]]+'[1]12'!K$27*Table6[[#This Row],[NJ_DUM]]</f>
        <v>8.3826588157789708</v>
      </c>
      <c r="BO447" s="9">
        <f>Table6[[#This Row],[sales]]-Table6[[#This Row],[ Pred_12]]</f>
        <v>12019.947001978995</v>
      </c>
      <c r="BP447" s="47">
        <f>ABS(Table6[[#This Row],[ Red_12]]/Table6[[#This Row],[sales]])</f>
        <v>0.99930309036647857</v>
      </c>
      <c r="BQ447">
        <f>LN(G447+'2019 Totals and Calculations'!C$18)</f>
        <v>7.3198534927654695</v>
      </c>
      <c r="BR447">
        <f>LN(Table6[[#This Row],[PROF RADIO]]+'2019 Totals and Calculations'!D$18)</f>
        <v>5.4773877244506393</v>
      </c>
      <c r="BS447">
        <f>LN(Table6[[#This Row],[ONLINE LINGERING]]+'2019 Totals and Calculations'!E$18)</f>
        <v>7.082407601257426</v>
      </c>
      <c r="BT447">
        <f>MONTH(Table6[[#This Row],[Date]])</f>
        <v>7</v>
      </c>
      <c r="BU447">
        <f t="shared" si="175"/>
        <v>0</v>
      </c>
      <c r="BV447">
        <f t="shared" si="176"/>
        <v>0</v>
      </c>
      <c r="BW447">
        <f t="shared" si="177"/>
        <v>0</v>
      </c>
      <c r="BX447">
        <f t="shared" si="178"/>
        <v>0</v>
      </c>
      <c r="BY447">
        <f t="shared" si="179"/>
        <v>0</v>
      </c>
      <c r="BZ447">
        <f t="shared" si="180"/>
        <v>0</v>
      </c>
      <c r="CA447">
        <f t="shared" si="181"/>
        <v>1</v>
      </c>
      <c r="CB447">
        <f t="shared" si="182"/>
        <v>0</v>
      </c>
      <c r="CC447">
        <f t="shared" si="183"/>
        <v>0</v>
      </c>
      <c r="CD447">
        <f t="shared" si="184"/>
        <v>0</v>
      </c>
      <c r="CE447">
        <f t="shared" si="185"/>
        <v>0</v>
      </c>
      <c r="CF447">
        <f t="shared" si="186"/>
        <v>0</v>
      </c>
      <c r="CG447">
        <f t="shared" si="187"/>
        <v>132</v>
      </c>
      <c r="CH44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8453.7037409831064</v>
      </c>
      <c r="CI447" s="79">
        <f>Table6[[#This Row],[sales]]-CH447</f>
        <v>3574.6259198116677</v>
      </c>
      <c r="CJ447">
        <f>ABS(Table6[[#This Row],[sales]]-CH447)/Table6[[#This Row],[sales]]</f>
        <v>0.29718390006077317</v>
      </c>
      <c r="CK44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8137.6562821471407</v>
      </c>
      <c r="CL447" s="79">
        <f>Table6[[#This Row],[sales]]-CK447</f>
        <v>3890.6733786476334</v>
      </c>
      <c r="CM447">
        <f>ABS(Table6[[#This Row],[sales]]-CK447)/Table6[[#This Row],[sales]]</f>
        <v>0.32345915753613924</v>
      </c>
      <c r="CN44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12319.415206997473</v>
      </c>
      <c r="CO447" s="79">
        <f>Table6[[#This Row],[sales]]-CN447</f>
        <v>-291.08554620269933</v>
      </c>
      <c r="CP447">
        <f>ABS(Table6[[#This Row],[sales]]-CN447)/Table6[[#This Row],[sales]]</f>
        <v>2.4199997373822044E-2</v>
      </c>
      <c r="CQ44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11440.344949897055</v>
      </c>
      <c r="CR447" s="79">
        <f>Table6[[#This Row],[sales]]-CQ447</f>
        <v>587.9847108977192</v>
      </c>
      <c r="CS447">
        <f>ABS(Table6[[#This Row],[sales]]-CQ447)/Table6[[#This Row],[sales]]</f>
        <v>4.8883321914114215E-2</v>
      </c>
    </row>
    <row r="448" spans="1:97" x14ac:dyDescent="0.2">
      <c r="A448">
        <v>447</v>
      </c>
      <c r="B448" t="s">
        <v>480</v>
      </c>
      <c r="C448" s="5">
        <v>43660</v>
      </c>
      <c r="D448" s="6">
        <v>1215.2998853173369</v>
      </c>
      <c r="E448" s="8">
        <f>YEAR(Table6[[#This Row],[Date]])</f>
        <v>2019</v>
      </c>
      <c r="F448" s="6">
        <f>Table6[[#This Row],[TV_State]]+Table6[[#This Row],[Radio_State]]+Table6[[#This Row],[Online]]</f>
        <v>2468.0144331471602</v>
      </c>
      <c r="G448" s="6">
        <f t="shared" si="162"/>
        <v>1168.7074169289465</v>
      </c>
      <c r="H448" s="6">
        <f>LN(Table6[[#This Row],[PROF TV LING]])</f>
        <v>7.0636536452259353</v>
      </c>
      <c r="I448" s="6">
        <f t="shared" si="163"/>
        <v>7.1027461445110269</v>
      </c>
      <c r="J448" s="6">
        <v>180.04442745442029</v>
      </c>
      <c r="K448" s="6">
        <f t="shared" si="168"/>
        <v>178.25452025619683</v>
      </c>
      <c r="L448" s="6">
        <f>0.5*J447+0.5*Table6[[#This Row],[Radio_State]]</f>
        <v>179.15311840761623</v>
      </c>
      <c r="M448" s="6">
        <f>LN(Table6[[#This Row],[RADIO LINGERING ]])</f>
        <v>5.1882408502844601</v>
      </c>
      <c r="N448" s="6">
        <f t="shared" si="164"/>
        <v>5.1932036396265886</v>
      </c>
      <c r="O448" s="6">
        <v>1072.670120375403</v>
      </c>
      <c r="P448" s="6">
        <f t="shared" si="165"/>
        <v>1096.4211228945042</v>
      </c>
      <c r="Q448" s="6">
        <f>0.3*O447+0.7*Table6[[#This Row],[Online]]</f>
        <v>1089.6070170129092</v>
      </c>
      <c r="R448" s="6">
        <f>LN(Table6[[#This Row],[ONLINE LINGERING]])</f>
        <v>6.9935723753643328</v>
      </c>
      <c r="S448" s="6">
        <f t="shared" si="166"/>
        <v>6.9779062586199334</v>
      </c>
      <c r="T448" s="6">
        <v>10209.777689559438</v>
      </c>
      <c r="U448" s="6">
        <f t="shared" si="167"/>
        <v>9.2311011371272844</v>
      </c>
      <c r="V448" s="8">
        <f>YEAR(Table6[[#This Row],[Date]])</f>
        <v>2019</v>
      </c>
      <c r="W448" s="8">
        <f>WEEKNUM(Table6[[#This Row],[Date]])</f>
        <v>29</v>
      </c>
      <c r="X448" t="s">
        <v>613</v>
      </c>
      <c r="Y448" s="9">
        <f>Table6[[#This Row],[LNTVLING]]+Table6[[#This Row],[LNRADIOLING]]+Table6[[#This Row],[LNONLINELING]]</f>
        <v>19.245466870874729</v>
      </c>
      <c r="Z448">
        <f t="shared" si="188"/>
        <v>1</v>
      </c>
      <c r="AA448">
        <f t="shared" si="169"/>
        <v>0</v>
      </c>
      <c r="AB448">
        <f t="shared" si="170"/>
        <v>0</v>
      </c>
      <c r="AC448">
        <f t="shared" si="171"/>
        <v>1</v>
      </c>
      <c r="AD448">
        <f t="shared" si="172"/>
        <v>0</v>
      </c>
      <c r="AE448">
        <f t="shared" si="173"/>
        <v>0</v>
      </c>
      <c r="AF448">
        <f t="shared" si="174"/>
        <v>0</v>
      </c>
      <c r="AG448" s="9">
        <f>'[1]1'!J$20+'[1]1'!J$21*Table6[[#This Row],[TV_State]]</f>
        <v>2524.8936776967566</v>
      </c>
      <c r="AH448" s="9">
        <f>Table6[[#This Row],[sales]]-Table6[[#This Row],[Pred_1]]</f>
        <v>7684.8840118626813</v>
      </c>
      <c r="AI448">
        <f>ABS(Table6[[#This Row],[Res_1]])/Table6[[#This Row],[sales]]</f>
        <v>0.75269846665919826</v>
      </c>
      <c r="AJ448" s="9">
        <f>'[1]2'!J$20+'[1]2'!J$21*Table6[[#This Row],[Radio_State]]</f>
        <v>2504.6867086011293</v>
      </c>
      <c r="AK448" s="9">
        <f>Table6[[#This Row],[sales]]-Table6[[#This Row],[ Pred_2 ]]</f>
        <v>7705.0909809583081</v>
      </c>
      <c r="AL448">
        <f>ABS(Table6[[#This Row],[ Res_2 ]])/Table6[[#This Row],[sales]]</f>
        <v>0.75467764482644584</v>
      </c>
      <c r="AM448" s="10">
        <f>'[1]3'!J$20+'[1]3'!J$21*Data!O448</f>
        <v>7997.8899412020082</v>
      </c>
      <c r="AN448" s="9">
        <f>Table6[[#This Row],[sales]]-Table6[[#This Row],[Pred_3]]</f>
        <v>2211.8877483574297</v>
      </c>
      <c r="AO448" s="9">
        <f>ABS(Table6[[#This Row],[Res_3]])/Table6[[#This Row],[sales]]</f>
        <v>0.21664406568022687</v>
      </c>
      <c r="AP448" s="9">
        <f>'[1]4'!L$21+'[1]4'!L$27*Table6[[#This Row],[TV_State]]+'[1]4'!L$22*Table6[[#This Row],[NJ_DUM]]+'[1]4'!L$23*Table6[[#This Row],[NY_DUM]]+'[1]4'!L$24*Table6[[#This Row],[PA_DUM]]+'[1]4'!L$25*Table6[[#This Row],[CT_DUM]]+'[1]4'!L$26*Table6[[#This Row],[DL_DUM]]</f>
        <v>505.90162675691062</v>
      </c>
      <c r="AQ448" s="9">
        <f>Table6[[#This Row],[sales]]-Table6[[#This Row],[Pred_4]]</f>
        <v>9703.8760628025266</v>
      </c>
      <c r="AR448">
        <f>ABS(Table6[[#This Row],[Res_4]]/Table6[[#This Row],[sales]])</f>
        <v>0.95044930045105214</v>
      </c>
      <c r="AS448" s="9">
        <f>'[1]5'!L$20+'[1]5'!L$26*Table6[[#This Row],[Radio_State]]+'[1]5'!L$21*Table6[[#This Row],[NJ_DUM]]+'[1]5'!L$22*Table6[[#This Row],[NY_DUM]]+'[1]5'!L$23*Table6[[#This Row],[PA_DUM]]+'[1]5'!L$24*Table6[[#This Row],[CT_DUM]]+'[1]5'!L$25*Table6[[#This Row],[DL_DUM]]</f>
        <v>513.55694642728304</v>
      </c>
      <c r="AT448" s="9">
        <f>Table6[[#This Row],[sales]]-Table6[[#This Row],[Pred_5]]</f>
        <v>9696.2207431321549</v>
      </c>
      <c r="AU448" s="9">
        <f>ABS(Table6[[#This Row],[Red_5]]/Table6[[#This Row],[sales]])</f>
        <v>0.94969949767344608</v>
      </c>
      <c r="AV448" s="9">
        <f>'[1]6'!L$20+'[1]6'!L$26*Table6[[#This Row],[Online]]+'[1]6'!L$21*Table6[[#This Row],[NJ_DUM]]+'[1]6'!L$22*Table6[[#This Row],[NY_DUM]]+'[1]6'!L$23*Table6[[#This Row],[PA_DUM]]+'[1]6'!L$24*Table6[[#This Row],[CT_DUM]]+'[1]6'!L$25*Table6[[#This Row],[DL_DUM]]</f>
        <v>4662.5828608655656</v>
      </c>
      <c r="AW448" s="9">
        <f>Table6[[#This Row],[sales]]-Table6[[#This Row],[Pred_6]]</f>
        <v>5547.1948286938723</v>
      </c>
      <c r="AX448" s="9">
        <f>ABS(Table6[[#This Row],[Red_6]]/Table6[[#This Row],[sales]])</f>
        <v>0.54332180360464233</v>
      </c>
      <c r="AY448" s="9">
        <f>'[1]7'!L$21+'[1]7'!L$27*Table6[[#This Row],[LNTV]]+'[1]7'!L$22*Table6[[#This Row],[NJ_DUM]]+'[1]7'!L$23*Table6[[#This Row],[NY_DUM]]+'[1]7'!L$24*Table6[[#This Row],[PA_DUM]]+'[1]7'!L$25*Table6[[#This Row],[CT_DUM]]+'[1]7'!L$26*Table6[[#This Row],[DL_DUM]]</f>
        <v>5.9317340957360072</v>
      </c>
      <c r="AZ448" s="9">
        <f>Table6[[#This Row],[sales]]-Table6[[#This Row],[Pred_7]]</f>
        <v>10203.845955463701</v>
      </c>
      <c r="BA448" s="9">
        <f>ABS(Table6[[#This Row],[Red_7]]/Table6[[#This Row],[sales]])</f>
        <v>0.99941901437268288</v>
      </c>
      <c r="BB448" s="9">
        <f>'[1]8'!O$22+'[1]8'!O$28*Table6[[#This Row],[LNRADIOLING]]+'[1]8'!O$23*Table6[[#This Row],[DL_DUM]]+'[1]8'!O$24*Table6[[#This Row],[CT_DUM]]+'[1]8'!O$25*Table6[[#This Row],[PA_DUM]]+'[1]8'!O$26*Table6[[#This Row],[NY_DUM]]+'[1]8'!O$27*Table6[[#This Row],[NJ_DUM]]</f>
        <v>8.2663199529132481</v>
      </c>
      <c r="BC448" s="9">
        <f>Table6[[#This Row],[sales]]-Table6[[#This Row],[Pred_8]]</f>
        <v>10201.511369606525</v>
      </c>
      <c r="BD448" s="9">
        <f>ABS(Table6[[#This Row],[Red_8]]/Table6[[#This Row],[sales]])</f>
        <v>0.99919035260078526</v>
      </c>
      <c r="BE448" s="9">
        <f>'[1]9'!M$19+'[1]9'!M$21*Table6[[#This Row],[LNONLINE]]+'[1]9'!M$20*Table6[[#This Row],[DL_DUM]]+'[1]9'!M$22*Table6[[#This Row],[CT_DUM]]+'[1]9'!M$23*Table6[[#This Row],[PA_DUM]]+'[1]9'!M$24*Table6[[#This Row],[NY_DUM]]+'[1]9'!M$25*Table6[[#This Row],[NJ_DUM]]</f>
        <v>8.7995957357088948</v>
      </c>
      <c r="BF448" s="9">
        <f>Table6[[#This Row],[sales]]-Table6[[#This Row],[Pred_9]]</f>
        <v>10200.978093823729</v>
      </c>
      <c r="BG448" s="9">
        <f>ABS(Table6[[#This Row],[Red_9]]/Table6[[#This Row],[sales]])</f>
        <v>0.99913812073061026</v>
      </c>
      <c r="BH448" s="9">
        <f>'[1]10'!P$22+'[1]10'!P$30*Table6[[#This Row],[LNTV]]+'[1]10'!P$29*Table6[[#This Row],[LNRADIOLING]]+'[1]10'!P$24*Table6[[#This Row],[LNONLINELING]]+'[1]10'!P$23*Table6[[#This Row],[DL_DUM]]+'[1]10'!P$25*Table6[[#This Row],[CT_DUM]]+'[1]10'!P$26*Table6[[#This Row],[PA_DUM]]+'[1]10'!P$27*Table6[[#This Row],[NY_DUM]]+'[1]10'!P$28*Table6[[#This Row],[NJ_DUM]]</f>
        <v>8.9986927145867597</v>
      </c>
      <c r="BI448" s="9">
        <f>Table6[[#This Row],[sales]]-Table6[[#This Row],[Pred_10]]</f>
        <v>10200.778996844851</v>
      </c>
      <c r="BJ448" s="45">
        <f>ABS(Table6[[#This Row],[Red_10]]/Table6[[#This Row],[sales]])</f>
        <v>0.9991186201121901</v>
      </c>
      <c r="BK448" s="9">
        <f>'[1]11'!P$32+'[1]11'!P$40*Table6[[#This Row],[LNONLINELING]]+'[1]11'!P$39*Table6[[#This Row],[LNRADIOLING]]+'[1]11'!P$38*Table6[[#This Row],[LNTVLING]]+'[1]11'!P$33*Table6[[#This Row],[DL_DUM]]+'[1]11'!P$34*Table6[[#This Row],[CT_DUM]]+'[1]11'!P$35*Table6[[#This Row],[PA_DUM]]+'[1]11'!P$36*Table6[[#This Row],[NY_DUM]]+'[1]11'!P$37*Table6[[#This Row],[NJ_DUM]]</f>
        <v>9.096453498548593</v>
      </c>
      <c r="BL448" s="9">
        <f>Table6[[#This Row],[sales]]-Table6[[#This Row],[ Pred_11]]</f>
        <v>10200.681236060889</v>
      </c>
      <c r="BM448" s="47">
        <f>ABS(Table6[[#This Row],[ Red_11]]/Table6[[#This Row],[sales]])</f>
        <v>0.99910904490037522</v>
      </c>
      <c r="BN448" s="9">
        <f>'[1]12'!K$22+'[1]12'!K$28*Table6[[#This Row],[COMBINE LN LING]]+'[1]12'!K$23*Table6[[#This Row],[DL_DUM]]+'[1]12'!K$24*Table6[[#This Row],[CT_DUM]]+'[1]12'!K$25*Table6[[#This Row],[PA_DUM]]+'[1]12'!K$26*Table6[[#This Row],[NY_DUM]]+'[1]12'!K$27*Table6[[#This Row],[NJ_DUM]]</f>
        <v>8.3803386068787376</v>
      </c>
      <c r="BO448" s="9">
        <f>Table6[[#This Row],[sales]]-Table6[[#This Row],[ Pred_12]]</f>
        <v>10201.397350952559</v>
      </c>
      <c r="BP448" s="47">
        <f>ABS(Table6[[#This Row],[ Red_12]]/Table6[[#This Row],[sales]])</f>
        <v>0.99917918500659919</v>
      </c>
      <c r="BQ448">
        <f>LN(G448+'2019 Totals and Calculations'!C$18)</f>
        <v>7.3329909425656199</v>
      </c>
      <c r="BR448">
        <f>LN(Table6[[#This Row],[PROF RADIO]]+'2019 Totals and Calculations'!D$18)</f>
        <v>5.4848421047777958</v>
      </c>
      <c r="BS448">
        <f>LN(Table6[[#This Row],[ONLINE LINGERING]]+'2019 Totals and Calculations'!E$18)</f>
        <v>7.0330516904888478</v>
      </c>
      <c r="BT448">
        <f>MONTH(Table6[[#This Row],[Date]])</f>
        <v>7</v>
      </c>
      <c r="BU448">
        <f t="shared" si="175"/>
        <v>0</v>
      </c>
      <c r="BV448">
        <f t="shared" si="176"/>
        <v>0</v>
      </c>
      <c r="BW448">
        <f t="shared" si="177"/>
        <v>0</v>
      </c>
      <c r="BX448">
        <f t="shared" si="178"/>
        <v>0</v>
      </c>
      <c r="BY448">
        <f t="shared" si="179"/>
        <v>0</v>
      </c>
      <c r="BZ448">
        <f t="shared" si="180"/>
        <v>0</v>
      </c>
      <c r="CA448">
        <f t="shared" si="181"/>
        <v>1</v>
      </c>
      <c r="CB448">
        <f t="shared" si="182"/>
        <v>0</v>
      </c>
      <c r="CC448">
        <f t="shared" si="183"/>
        <v>0</v>
      </c>
      <c r="CD448">
        <f t="shared" si="184"/>
        <v>0</v>
      </c>
      <c r="CE448">
        <f t="shared" si="185"/>
        <v>0</v>
      </c>
      <c r="CF448">
        <f t="shared" si="186"/>
        <v>0</v>
      </c>
      <c r="CG448">
        <f t="shared" si="187"/>
        <v>133</v>
      </c>
      <c r="CH44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8509.8413537973611</v>
      </c>
      <c r="CI448" s="79">
        <f>Table6[[#This Row],[sales]]-CH448</f>
        <v>1699.9363357620769</v>
      </c>
      <c r="CJ448">
        <f>ABS(Table6[[#This Row],[sales]]-CH448)/Table6[[#This Row],[sales]]</f>
        <v>0.16650081788758622</v>
      </c>
      <c r="CK44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8174.7769467534736</v>
      </c>
      <c r="CL448" s="79">
        <f>Table6[[#This Row],[sales]]-CK448</f>
        <v>2035.0007428059644</v>
      </c>
      <c r="CM448">
        <f>ABS(Table6[[#This Row],[sales]]-CK448)/Table6[[#This Row],[sales]]</f>
        <v>0.1993188103289423</v>
      </c>
      <c r="CN44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12150.996966250421</v>
      </c>
      <c r="CO448" s="79">
        <f>Table6[[#This Row],[sales]]-CN448</f>
        <v>-1941.219276690983</v>
      </c>
      <c r="CP448">
        <f>ABS(Table6[[#This Row],[sales]]-CN448)/Table6[[#This Row],[sales]]</f>
        <v>0.19013335409605264</v>
      </c>
      <c r="CQ44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11343.493901174417</v>
      </c>
      <c r="CR448" s="79">
        <f>Table6[[#This Row],[sales]]-CQ448</f>
        <v>-1133.7162116149793</v>
      </c>
      <c r="CS448">
        <f>ABS(Table6[[#This Row],[sales]]-CQ448)/Table6[[#This Row],[sales]]</f>
        <v>0.11104220347268896</v>
      </c>
    </row>
    <row r="449" spans="1:97" x14ac:dyDescent="0.2">
      <c r="A449">
        <v>448</v>
      </c>
      <c r="B449" t="s">
        <v>480</v>
      </c>
      <c r="C449" s="5">
        <v>43667</v>
      </c>
      <c r="D449" s="6">
        <v>227.86872849700069</v>
      </c>
      <c r="E449" s="8">
        <f>YEAR(Table6[[#This Row],[Date]])</f>
        <v>2019</v>
      </c>
      <c r="F449" s="6">
        <f>Table6[[#This Row],[TV_State]]+Table6[[#This Row],[Radio_State]]+Table6[[#This Row],[Online]]</f>
        <v>1280.6636730013372</v>
      </c>
      <c r="G449" s="6">
        <f t="shared" si="162"/>
        <v>886.45581039936269</v>
      </c>
      <c r="H449" s="6">
        <f>LN(Table6[[#This Row],[PROF TV LING]])</f>
        <v>6.7872312770066037</v>
      </c>
      <c r="I449" s="6">
        <f t="shared" si="163"/>
        <v>5.4287697109393553</v>
      </c>
      <c r="J449" s="6">
        <v>33.758330147703802</v>
      </c>
      <c r="K449" s="6">
        <f t="shared" si="168"/>
        <v>106.00642520195032</v>
      </c>
      <c r="L449" s="6">
        <f>0.5*J448+0.5*Table6[[#This Row],[Radio_State]]</f>
        <v>106.90137880106204</v>
      </c>
      <c r="M449" s="6">
        <f>LN(Table6[[#This Row],[RADIO LINGERING ]])</f>
        <v>4.6719067159933028</v>
      </c>
      <c r="N449" s="6">
        <f t="shared" si="164"/>
        <v>3.519227206054917</v>
      </c>
      <c r="O449" s="6">
        <v>1019.0366143566328</v>
      </c>
      <c r="P449" s="6">
        <f t="shared" si="165"/>
        <v>1042.2519669179942</v>
      </c>
      <c r="Q449" s="6">
        <f>0.3*O448+0.7*Table6[[#This Row],[Online]]</f>
        <v>1035.1266661622637</v>
      </c>
      <c r="R449" s="6">
        <f>LN(Table6[[#This Row],[ONLINE LINGERING]])</f>
        <v>6.9422790809767818</v>
      </c>
      <c r="S449" s="6">
        <f t="shared" si="166"/>
        <v>6.9266129642323824</v>
      </c>
      <c r="T449" s="6">
        <v>10028.245002321644</v>
      </c>
      <c r="U449" s="6">
        <f t="shared" si="167"/>
        <v>9.2131608908027918</v>
      </c>
      <c r="V449" s="8">
        <f>YEAR(Table6[[#This Row],[Date]])</f>
        <v>2019</v>
      </c>
      <c r="W449" s="8">
        <f>WEEKNUM(Table6[[#This Row],[Date]])</f>
        <v>30</v>
      </c>
      <c r="X449" t="s">
        <v>614</v>
      </c>
      <c r="Y449" s="9">
        <f>Table6[[#This Row],[LNTVLING]]+Table6[[#This Row],[LNRADIOLING]]+Table6[[#This Row],[LNONLINELING]]</f>
        <v>18.401417073976688</v>
      </c>
      <c r="Z449">
        <f t="shared" si="188"/>
        <v>1</v>
      </c>
      <c r="AA449">
        <f t="shared" si="169"/>
        <v>0</v>
      </c>
      <c r="AB449">
        <f t="shared" si="170"/>
        <v>0</v>
      </c>
      <c r="AC449">
        <f t="shared" si="171"/>
        <v>1</v>
      </c>
      <c r="AD449">
        <f t="shared" si="172"/>
        <v>0</v>
      </c>
      <c r="AE449">
        <f t="shared" si="173"/>
        <v>0</v>
      </c>
      <c r="AF449">
        <f t="shared" si="174"/>
        <v>0</v>
      </c>
      <c r="AG449" s="9">
        <f>'[1]1'!J$20+'[1]1'!J$21*Table6[[#This Row],[TV_State]]</f>
        <v>1553.8252577514049</v>
      </c>
      <c r="AH449" s="9">
        <f>Table6[[#This Row],[sales]]-Table6[[#This Row],[Pred_1]]</f>
        <v>8474.4197445702393</v>
      </c>
      <c r="AI449">
        <f>ABS(Table6[[#This Row],[Res_1]])/Table6[[#This Row],[sales]]</f>
        <v>0.84505511608544881</v>
      </c>
      <c r="AJ449" s="9">
        <f>'[1]2'!J$20+'[1]2'!J$21*Table6[[#This Row],[Radio_State]]</f>
        <v>1862.4827236106869</v>
      </c>
      <c r="AK449" s="9">
        <f>Table6[[#This Row],[sales]]-Table6[[#This Row],[ Pred_2 ]]</f>
        <v>8165.7622787109576</v>
      </c>
      <c r="AL449">
        <f>ABS(Table6[[#This Row],[ Res_2 ]])/Table6[[#This Row],[sales]]</f>
        <v>0.81427630426066555</v>
      </c>
      <c r="AM449" s="10">
        <f>'[1]3'!J$20+'[1]3'!J$21*Data!O449</f>
        <v>7688.0319532281501</v>
      </c>
      <c r="AN449" s="9">
        <f>Table6[[#This Row],[sales]]-Table6[[#This Row],[Pred_3]]</f>
        <v>2340.2130490934942</v>
      </c>
      <c r="AO449" s="9">
        <f>ABS(Table6[[#This Row],[Res_3]])/Table6[[#This Row],[sales]]</f>
        <v>0.23336217339641285</v>
      </c>
      <c r="AP449" s="9">
        <f>'[1]4'!L$21+'[1]4'!L$27*Table6[[#This Row],[TV_State]]+'[1]4'!L$22*Table6[[#This Row],[NJ_DUM]]+'[1]4'!L$23*Table6[[#This Row],[NY_DUM]]+'[1]4'!L$24*Table6[[#This Row],[PA_DUM]]+'[1]4'!L$25*Table6[[#This Row],[CT_DUM]]+'[1]4'!L$26*Table6[[#This Row],[DL_DUM]]</f>
        <v>288.09342542290216</v>
      </c>
      <c r="AQ449" s="9">
        <f>Table6[[#This Row],[sales]]-Table6[[#This Row],[Pred_4]]</f>
        <v>9740.1515768987429</v>
      </c>
      <c r="AR449">
        <f>ABS(Table6[[#This Row],[Res_4]]/Table6[[#This Row],[sales]])</f>
        <v>0.9712718002645323</v>
      </c>
      <c r="AS449" s="9">
        <f>'[1]5'!L$20+'[1]5'!L$26*Table6[[#This Row],[Radio_State]]+'[1]5'!L$21*Table6[[#This Row],[NJ_DUM]]+'[1]5'!L$22*Table6[[#This Row],[NY_DUM]]+'[1]5'!L$23*Table6[[#This Row],[PA_DUM]]+'[1]5'!L$24*Table6[[#This Row],[CT_DUM]]+'[1]5'!L$25*Table6[[#This Row],[DL_DUM]]</f>
        <v>255.86004422084346</v>
      </c>
      <c r="AT449" s="9">
        <f>Table6[[#This Row],[sales]]-Table6[[#This Row],[Pred_5]]</f>
        <v>9772.3849581008017</v>
      </c>
      <c r="AU449" s="9">
        <f>ABS(Table6[[#This Row],[Red_5]]/Table6[[#This Row],[sales]])</f>
        <v>0.97448605970819335</v>
      </c>
      <c r="AV449" s="9">
        <f>'[1]6'!L$20+'[1]6'!L$26*Table6[[#This Row],[Online]]+'[1]6'!L$21*Table6[[#This Row],[NJ_DUM]]+'[1]6'!L$22*Table6[[#This Row],[NY_DUM]]+'[1]6'!L$23*Table6[[#This Row],[PA_DUM]]+'[1]6'!L$24*Table6[[#This Row],[CT_DUM]]+'[1]6'!L$25*Table6[[#This Row],[DL_DUM]]</f>
        <v>4429.1560277629633</v>
      </c>
      <c r="AW449" s="9">
        <f>Table6[[#This Row],[sales]]-Table6[[#This Row],[Pred_6]]</f>
        <v>5599.088974558681</v>
      </c>
      <c r="AX449" s="9">
        <f>ABS(Table6[[#This Row],[Red_6]]/Table6[[#This Row],[sales]])</f>
        <v>0.55833188890602825</v>
      </c>
      <c r="AY449" s="9">
        <f>'[1]7'!L$21+'[1]7'!L$27*Table6[[#This Row],[LNTV]]+'[1]7'!L$22*Table6[[#This Row],[NJ_DUM]]+'[1]7'!L$23*Table6[[#This Row],[NY_DUM]]+'[1]7'!L$24*Table6[[#This Row],[PA_DUM]]+'[1]7'!L$25*Table6[[#This Row],[CT_DUM]]+'[1]7'!L$26*Table6[[#This Row],[DL_DUM]]</f>
        <v>5.7464508688921327</v>
      </c>
      <c r="AZ449" s="9">
        <f>Table6[[#This Row],[sales]]-Table6[[#This Row],[Pred_7]]</f>
        <v>10022.498551452753</v>
      </c>
      <c r="BA449" s="9">
        <f>ABS(Table6[[#This Row],[Red_7]]/Table6[[#This Row],[sales]])</f>
        <v>0.99942697342679987</v>
      </c>
      <c r="BB449" s="9">
        <f>'[1]8'!O$22+'[1]8'!O$28*Table6[[#This Row],[LNRADIOLING]]+'[1]8'!O$23*Table6[[#This Row],[DL_DUM]]+'[1]8'!O$24*Table6[[#This Row],[CT_DUM]]+'[1]8'!O$25*Table6[[#This Row],[PA_DUM]]+'[1]8'!O$26*Table6[[#This Row],[NY_DUM]]+'[1]8'!O$27*Table6[[#This Row],[NJ_DUM]]</f>
        <v>8.2294841879591711</v>
      </c>
      <c r="BC449" s="9">
        <f>Table6[[#This Row],[sales]]-Table6[[#This Row],[Pred_8]]</f>
        <v>10020.015518133685</v>
      </c>
      <c r="BD449" s="9">
        <f>ABS(Table6[[#This Row],[Red_8]]/Table6[[#This Row],[sales]])</f>
        <v>0.9991793694523764</v>
      </c>
      <c r="BE449" s="9">
        <f>'[1]9'!M$19+'[1]9'!M$21*Table6[[#This Row],[LNONLINE]]+'[1]9'!M$20*Table6[[#This Row],[DL_DUM]]+'[1]9'!M$22*Table6[[#This Row],[CT_DUM]]+'[1]9'!M$23*Table6[[#This Row],[PA_DUM]]+'[1]9'!M$24*Table6[[#This Row],[NY_DUM]]+'[1]9'!M$25*Table6[[#This Row],[NJ_DUM]]</f>
        <v>8.7833553838958345</v>
      </c>
      <c r="BF449" s="9">
        <f>Table6[[#This Row],[sales]]-Table6[[#This Row],[Pred_9]]</f>
        <v>10019.461646937749</v>
      </c>
      <c r="BG449" s="9">
        <f>ABS(Table6[[#This Row],[Red_9]]/Table6[[#This Row],[sales]])</f>
        <v>0.99912413833309199</v>
      </c>
      <c r="BH449" s="9">
        <f>'[1]10'!P$22+'[1]10'!P$30*Table6[[#This Row],[LNTV]]+'[1]10'!P$29*Table6[[#This Row],[LNRADIOLING]]+'[1]10'!P$24*Table6[[#This Row],[LNONLINELING]]+'[1]10'!P$23*Table6[[#This Row],[DL_DUM]]+'[1]10'!P$25*Table6[[#This Row],[CT_DUM]]+'[1]10'!P$26*Table6[[#This Row],[PA_DUM]]+'[1]10'!P$27*Table6[[#This Row],[NY_DUM]]+'[1]10'!P$28*Table6[[#This Row],[NJ_DUM]]</f>
        <v>9.0512195586905477</v>
      </c>
      <c r="BI449" s="9">
        <f>Table6[[#This Row],[sales]]-Table6[[#This Row],[Pred_10]]</f>
        <v>10019.193782762954</v>
      </c>
      <c r="BJ449" s="45">
        <f>ABS(Table6[[#This Row],[Red_10]]/Table6[[#This Row],[sales]])</f>
        <v>0.99909742736076002</v>
      </c>
      <c r="BK449" s="9">
        <f>'[1]11'!P$32+'[1]11'!P$40*Table6[[#This Row],[LNONLINELING]]+'[1]11'!P$39*Table6[[#This Row],[LNRADIOLING]]+'[1]11'!P$38*Table6[[#This Row],[LNTVLING]]+'[1]11'!P$33*Table6[[#This Row],[DL_DUM]]+'[1]11'!P$34*Table6[[#This Row],[CT_DUM]]+'[1]11'!P$35*Table6[[#This Row],[PA_DUM]]+'[1]11'!P$36*Table6[[#This Row],[NY_DUM]]+'[1]11'!P$37*Table6[[#This Row],[NJ_DUM]]</f>
        <v>9.2017437735905876</v>
      </c>
      <c r="BL449" s="9">
        <f>Table6[[#This Row],[sales]]-Table6[[#This Row],[ Pred_11]]</f>
        <v>10019.043258548054</v>
      </c>
      <c r="BM449" s="47">
        <f>ABS(Table6[[#This Row],[ Red_11]]/Table6[[#This Row],[sales]])</f>
        <v>0.99908241733509107</v>
      </c>
      <c r="BN449" s="9">
        <f>'[1]12'!K$22+'[1]12'!K$28*Table6[[#This Row],[COMBINE LN LING]]+'[1]12'!K$23*Table6[[#This Row],[DL_DUM]]+'[1]12'!K$24*Table6[[#This Row],[CT_DUM]]+'[1]12'!K$25*Table6[[#This Row],[PA_DUM]]+'[1]12'!K$26*Table6[[#This Row],[NY_DUM]]+'[1]12'!K$27*Table6[[#This Row],[NJ_DUM]]</f>
        <v>8.2991107356142422</v>
      </c>
      <c r="BO449" s="9">
        <f>Table6[[#This Row],[sales]]-Table6[[#This Row],[ Pred_12]]</f>
        <v>10019.94589158603</v>
      </c>
      <c r="BP449" s="47">
        <f>ABS(Table6[[#This Row],[ Red_12]]/Table6[[#This Row],[sales]])</f>
        <v>0.99917242640824067</v>
      </c>
      <c r="BQ449">
        <f>LN(G449+'2019 Totals and Calculations'!C$18)</f>
        <v>7.129056593917567</v>
      </c>
      <c r="BR449">
        <f>LN(Table6[[#This Row],[PROF RADIO]]+'2019 Totals and Calculations'!D$18)</f>
        <v>5.128494128194423</v>
      </c>
      <c r="BS449">
        <f>LN(Table6[[#This Row],[ONLINE LINGERING]]+'2019 Totals and Calculations'!E$18)</f>
        <v>6.9837937004137984</v>
      </c>
      <c r="BT449">
        <f>MONTH(Table6[[#This Row],[Date]])</f>
        <v>7</v>
      </c>
      <c r="BU449">
        <f t="shared" si="175"/>
        <v>0</v>
      </c>
      <c r="BV449">
        <f t="shared" si="176"/>
        <v>0</v>
      </c>
      <c r="BW449">
        <f t="shared" si="177"/>
        <v>0</v>
      </c>
      <c r="BX449">
        <f t="shared" si="178"/>
        <v>0</v>
      </c>
      <c r="BY449">
        <f t="shared" si="179"/>
        <v>0</v>
      </c>
      <c r="BZ449">
        <f t="shared" si="180"/>
        <v>0</v>
      </c>
      <c r="CA449">
        <f t="shared" si="181"/>
        <v>1</v>
      </c>
      <c r="CB449">
        <f t="shared" si="182"/>
        <v>0</v>
      </c>
      <c r="CC449">
        <f t="shared" si="183"/>
        <v>0</v>
      </c>
      <c r="CD449">
        <f t="shared" si="184"/>
        <v>0</v>
      </c>
      <c r="CE449">
        <f t="shared" si="185"/>
        <v>0</v>
      </c>
      <c r="CF449">
        <f t="shared" si="186"/>
        <v>0</v>
      </c>
      <c r="CG449">
        <f t="shared" si="187"/>
        <v>134</v>
      </c>
      <c r="CH44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8029.7731519985664</v>
      </c>
      <c r="CI449" s="79">
        <f>Table6[[#This Row],[sales]]-CH449</f>
        <v>1998.4718503230779</v>
      </c>
      <c r="CJ449">
        <f>ABS(Table6[[#This Row],[sales]]-CH449)/Table6[[#This Row],[sales]]</f>
        <v>0.19928430646243792</v>
      </c>
      <c r="CK44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7345.6990286135378</v>
      </c>
      <c r="CL449" s="79">
        <f>Table6[[#This Row],[sales]]-CK449</f>
        <v>2682.5459737081064</v>
      </c>
      <c r="CM449">
        <f>ABS(Table6[[#This Row],[sales]]-CK449)/Table6[[#This Row],[sales]]</f>
        <v>0.26749904625256649</v>
      </c>
      <c r="CN44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11985.264444494551</v>
      </c>
      <c r="CO449" s="79">
        <f>Table6[[#This Row],[sales]]-CN449</f>
        <v>-1957.0194421729066</v>
      </c>
      <c r="CP449">
        <f>ABS(Table6[[#This Row],[sales]]-CN449)/Table6[[#This Row],[sales]]</f>
        <v>0.1951507409042994</v>
      </c>
      <c r="CQ44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10493.627950780923</v>
      </c>
      <c r="CR449" s="79">
        <f>Table6[[#This Row],[sales]]-CQ449</f>
        <v>-465.38294845927885</v>
      </c>
      <c r="CS449">
        <f>ABS(Table6[[#This Row],[sales]]-CQ449)/Table6[[#This Row],[sales]]</f>
        <v>4.6407217648904452E-2</v>
      </c>
    </row>
    <row r="450" spans="1:97" x14ac:dyDescent="0.2">
      <c r="A450">
        <v>449</v>
      </c>
      <c r="B450" t="s">
        <v>480</v>
      </c>
      <c r="C450" s="5">
        <v>43674</v>
      </c>
      <c r="D450" s="6">
        <v>1239.727413012215</v>
      </c>
      <c r="E450" s="8">
        <f>YEAR(Table6[[#This Row],[Date]])</f>
        <v>2019</v>
      </c>
      <c r="F450" s="6">
        <f>Table6[[#This Row],[TV_State]]+Table6[[#This Row],[Radio_State]]+Table6[[#This Row],[Online]]</f>
        <v>2391.4755170972703</v>
      </c>
      <c r="G450" s="6">
        <f t="shared" ref="G450:G513" si="189">IF(B450=B449, 0.7*G449+0.3*D450,D450)</f>
        <v>992.43729118321835</v>
      </c>
      <c r="H450" s="6">
        <f>LN(Table6[[#This Row],[PROF TV LING]])</f>
        <v>6.900163827878302</v>
      </c>
      <c r="I450" s="6">
        <f t="shared" ref="I450:I513" si="190">LN(D450)</f>
        <v>7.1226468062173627</v>
      </c>
      <c r="J450" s="6">
        <v>183.66332044625409</v>
      </c>
      <c r="K450" s="6">
        <f t="shared" si="168"/>
        <v>144.83487282410221</v>
      </c>
      <c r="L450" s="6">
        <f>0.5*J449+0.5*Table6[[#This Row],[Radio_State]]</f>
        <v>108.71082529697895</v>
      </c>
      <c r="M450" s="6">
        <f>LN(Table6[[#This Row],[RADIO LINGERING ]])</f>
        <v>4.6886913779171904</v>
      </c>
      <c r="N450" s="6">
        <f t="shared" ref="N450:N513" si="191">LN(J450)</f>
        <v>5.2131043013329244</v>
      </c>
      <c r="O450" s="6">
        <v>968.08478363880113</v>
      </c>
      <c r="P450" s="6">
        <f t="shared" ref="P450:P513" si="192">IF($B450=$B449,0.3*P449+0.7*O450, O450)</f>
        <v>990.33493862255909</v>
      </c>
      <c r="Q450" s="6">
        <f>0.3*O449+0.7*Table6[[#This Row],[Online]]</f>
        <v>983.37033285415055</v>
      </c>
      <c r="R450" s="6">
        <f>LN(Table6[[#This Row],[ONLINE LINGERING]])</f>
        <v>6.8909857865892317</v>
      </c>
      <c r="S450" s="6">
        <f t="shared" ref="S450:S513" si="193">LN(O450)</f>
        <v>6.8753196698448322</v>
      </c>
      <c r="T450" s="6">
        <v>10957.976711567122</v>
      </c>
      <c r="U450" s="6">
        <f t="shared" ref="U450:U513" si="194">LN(T450)</f>
        <v>9.3018229368512699</v>
      </c>
      <c r="V450" s="8">
        <f>YEAR(Table6[[#This Row],[Date]])</f>
        <v>2019</v>
      </c>
      <c r="W450" s="8">
        <f>WEEKNUM(Table6[[#This Row],[Date]])</f>
        <v>31</v>
      </c>
      <c r="X450" t="s">
        <v>615</v>
      </c>
      <c r="Y450" s="9">
        <f>Table6[[#This Row],[LNTVLING]]+Table6[[#This Row],[LNRADIOLING]]+Table6[[#This Row],[LNONLINELING]]</f>
        <v>18.479840992384723</v>
      </c>
      <c r="Z450">
        <f t="shared" si="188"/>
        <v>1</v>
      </c>
      <c r="AA450">
        <f t="shared" si="169"/>
        <v>0</v>
      </c>
      <c r="AB450">
        <f t="shared" si="170"/>
        <v>0</v>
      </c>
      <c r="AC450">
        <f t="shared" si="171"/>
        <v>1</v>
      </c>
      <c r="AD450">
        <f t="shared" si="172"/>
        <v>0</v>
      </c>
      <c r="AE450">
        <f t="shared" si="173"/>
        <v>0</v>
      </c>
      <c r="AF450">
        <f t="shared" si="174"/>
        <v>0</v>
      </c>
      <c r="AG450" s="9">
        <f>'[1]1'!J$20+'[1]1'!J$21*Table6[[#This Row],[TV_State]]</f>
        <v>2548.9164164547892</v>
      </c>
      <c r="AH450" s="9">
        <f>Table6[[#This Row],[sales]]-Table6[[#This Row],[Pred_1]]</f>
        <v>8409.0602951123328</v>
      </c>
      <c r="AI450">
        <f>ABS(Table6[[#This Row],[Res_1]])/Table6[[#This Row],[sales]]</f>
        <v>0.76739169250431238</v>
      </c>
      <c r="AJ450" s="9">
        <f>'[1]2'!J$20+'[1]2'!J$21*Table6[[#This Row],[Radio_State]]</f>
        <v>2520.5738471836621</v>
      </c>
      <c r="AK450" s="9">
        <f>Table6[[#This Row],[sales]]-Table6[[#This Row],[ Pred_2 ]]</f>
        <v>8437.4028643834608</v>
      </c>
      <c r="AL450">
        <f>ABS(Table6[[#This Row],[ Res_2 ]])/Table6[[#This Row],[sales]]</f>
        <v>0.76997817083121101</v>
      </c>
      <c r="AM450" s="10">
        <f>'[1]3'!J$20+'[1]3'!J$21*Data!O450</f>
        <v>7393.6668646529852</v>
      </c>
      <c r="AN450" s="9">
        <f>Table6[[#This Row],[sales]]-Table6[[#This Row],[Pred_3]]</f>
        <v>3564.3098469141369</v>
      </c>
      <c r="AO450" s="9">
        <f>ABS(Table6[[#This Row],[Res_3]])/Table6[[#This Row],[sales]]</f>
        <v>0.32527079959493704</v>
      </c>
      <c r="AP450" s="9">
        <f>'[1]4'!L$21+'[1]4'!L$27*Table6[[#This Row],[TV_State]]+'[1]4'!L$22*Table6[[#This Row],[NJ_DUM]]+'[1]4'!L$23*Table6[[#This Row],[NY_DUM]]+'[1]4'!L$24*Table6[[#This Row],[PA_DUM]]+'[1]4'!L$25*Table6[[#This Row],[CT_DUM]]+'[1]4'!L$26*Table6[[#This Row],[DL_DUM]]</f>
        <v>511.28986656837344</v>
      </c>
      <c r="AQ450" s="9">
        <f>Table6[[#This Row],[sales]]-Table6[[#This Row],[Pred_4]]</f>
        <v>10446.686844998749</v>
      </c>
      <c r="AR450">
        <f>ABS(Table6[[#This Row],[Res_4]]/Table6[[#This Row],[sales]])</f>
        <v>0.95334085114192102</v>
      </c>
      <c r="AS450" s="9">
        <f>'[1]5'!L$20+'[1]5'!L$26*Table6[[#This Row],[Radio_State]]+'[1]5'!L$21*Table6[[#This Row],[NJ_DUM]]+'[1]5'!L$22*Table6[[#This Row],[NY_DUM]]+'[1]5'!L$23*Table6[[#This Row],[PA_DUM]]+'[1]5'!L$24*Table6[[#This Row],[CT_DUM]]+'[1]5'!L$25*Table6[[#This Row],[DL_DUM]]</f>
        <v>519.93197133109766</v>
      </c>
      <c r="AT450" s="9">
        <f>Table6[[#This Row],[sales]]-Table6[[#This Row],[Pred_5]]</f>
        <v>10438.044740236024</v>
      </c>
      <c r="AU450" s="9">
        <f>ABS(Table6[[#This Row],[Red_5]]/Table6[[#This Row],[sales]])</f>
        <v>0.9525521923420166</v>
      </c>
      <c r="AV450" s="9">
        <f>'[1]6'!L$20+'[1]6'!L$26*Table6[[#This Row],[Online]]+'[1]6'!L$21*Table6[[#This Row],[NJ_DUM]]+'[1]6'!L$22*Table6[[#This Row],[NY_DUM]]+'[1]6'!L$23*Table6[[#This Row],[PA_DUM]]+'[1]6'!L$24*Table6[[#This Row],[CT_DUM]]+'[1]6'!L$25*Table6[[#This Row],[DL_DUM]]</f>
        <v>4207.400536315492</v>
      </c>
      <c r="AW450" s="9">
        <f>Table6[[#This Row],[sales]]-Table6[[#This Row],[Pred_6]]</f>
        <v>6750.57617525163</v>
      </c>
      <c r="AX450" s="9">
        <f>ABS(Table6[[#This Row],[Red_6]]/Table6[[#This Row],[sales]])</f>
        <v>0.61604220860642955</v>
      </c>
      <c r="AY450" s="9">
        <f>'[1]7'!L$21+'[1]7'!L$27*Table6[[#This Row],[LNTV]]+'[1]7'!L$22*Table6[[#This Row],[NJ_DUM]]+'[1]7'!L$23*Table6[[#This Row],[NY_DUM]]+'[1]7'!L$24*Table6[[#This Row],[PA_DUM]]+'[1]7'!L$25*Table6[[#This Row],[CT_DUM]]+'[1]7'!L$26*Table6[[#This Row],[DL_DUM]]</f>
        <v>5.9339367903160083</v>
      </c>
      <c r="AZ450" s="9">
        <f>Table6[[#This Row],[sales]]-Table6[[#This Row],[Pred_7]]</f>
        <v>10952.042774776806</v>
      </c>
      <c r="BA450" s="9">
        <f>ABS(Table6[[#This Row],[Red_7]]/Table6[[#This Row],[sales]])</f>
        <v>0.9994584824419227</v>
      </c>
      <c r="BB450" s="9">
        <f>'[1]8'!O$22+'[1]8'!O$28*Table6[[#This Row],[LNRADIOLING]]+'[1]8'!O$23*Table6[[#This Row],[DL_DUM]]+'[1]8'!O$24*Table6[[#This Row],[CT_DUM]]+'[1]8'!O$25*Table6[[#This Row],[PA_DUM]]+'[1]8'!O$26*Table6[[#This Row],[NY_DUM]]+'[1]8'!O$27*Table6[[#This Row],[NJ_DUM]]</f>
        <v>8.2306816215983609</v>
      </c>
      <c r="BC450" s="9">
        <f>Table6[[#This Row],[sales]]-Table6[[#This Row],[Pred_8]]</f>
        <v>10949.746029945523</v>
      </c>
      <c r="BD450" s="9">
        <f>ABS(Table6[[#This Row],[Red_8]]/Table6[[#This Row],[sales]])</f>
        <v>0.99924888673901724</v>
      </c>
      <c r="BE450" s="9">
        <f>'[1]9'!M$19+'[1]9'!M$21*Table6[[#This Row],[LNONLINE]]+'[1]9'!M$20*Table6[[#This Row],[DL_DUM]]+'[1]9'!M$22*Table6[[#This Row],[CT_DUM]]+'[1]9'!M$23*Table6[[#This Row],[PA_DUM]]+'[1]9'!M$24*Table6[[#This Row],[NY_DUM]]+'[1]9'!M$25*Table6[[#This Row],[NJ_DUM]]</f>
        <v>8.7671150320827742</v>
      </c>
      <c r="BF450" s="9">
        <f>Table6[[#This Row],[sales]]-Table6[[#This Row],[Pred_9]]</f>
        <v>10949.20959653504</v>
      </c>
      <c r="BG450" s="9">
        <f>ABS(Table6[[#This Row],[Red_9]]/Table6[[#This Row],[sales]])</f>
        <v>0.99919993304760102</v>
      </c>
      <c r="BH450" s="9">
        <f>'[1]10'!P$22+'[1]10'!P$30*Table6[[#This Row],[LNTV]]+'[1]10'!P$29*Table6[[#This Row],[LNRADIOLING]]+'[1]10'!P$24*Table6[[#This Row],[LNONLINELING]]+'[1]10'!P$23*Table6[[#This Row],[DL_DUM]]+'[1]10'!P$25*Table6[[#This Row],[CT_DUM]]+'[1]10'!P$26*Table6[[#This Row],[PA_DUM]]+'[1]10'!P$27*Table6[[#This Row],[NY_DUM]]+'[1]10'!P$28*Table6[[#This Row],[NJ_DUM]]</f>
        <v>9.0771956924700703</v>
      </c>
      <c r="BI450" s="9">
        <f>Table6[[#This Row],[sales]]-Table6[[#This Row],[Pred_10]]</f>
        <v>10948.899515874651</v>
      </c>
      <c r="BJ450" s="45">
        <f>ABS(Table6[[#This Row],[Red_10]]/Table6[[#This Row],[sales]])</f>
        <v>0.99917163579268342</v>
      </c>
      <c r="BK450" s="9">
        <f>'[1]11'!P$32+'[1]11'!P$40*Table6[[#This Row],[LNONLINELING]]+'[1]11'!P$39*Table6[[#This Row],[LNRADIOLING]]+'[1]11'!P$38*Table6[[#This Row],[LNTVLING]]+'[1]11'!P$33*Table6[[#This Row],[DL_DUM]]+'[1]11'!P$34*Table6[[#This Row],[CT_DUM]]+'[1]11'!P$35*Table6[[#This Row],[PA_DUM]]+'[1]11'!P$36*Table6[[#This Row],[NY_DUM]]+'[1]11'!P$37*Table6[[#This Row],[NJ_DUM]]</f>
        <v>9.1575375285619636</v>
      </c>
      <c r="BL450" s="9">
        <f>Table6[[#This Row],[sales]]-Table6[[#This Row],[ Pred_11]]</f>
        <v>10948.819174038561</v>
      </c>
      <c r="BM450" s="47">
        <f>ABS(Table6[[#This Row],[ Red_11]]/Table6[[#This Row],[sales]])</f>
        <v>0.99916430397968503</v>
      </c>
      <c r="BN450" s="9">
        <f>'[1]12'!K$22+'[1]12'!K$28*Table6[[#This Row],[COMBINE LN LING]]+'[1]12'!K$23*Table6[[#This Row],[DL_DUM]]+'[1]12'!K$24*Table6[[#This Row],[CT_DUM]]+'[1]12'!K$25*Table6[[#This Row],[PA_DUM]]+'[1]12'!K$26*Table6[[#This Row],[NY_DUM]]+'[1]12'!K$27*Table6[[#This Row],[NJ_DUM]]</f>
        <v>8.3066579300711538</v>
      </c>
      <c r="BO450" s="9">
        <f>Table6[[#This Row],[sales]]-Table6[[#This Row],[ Pred_12]]</f>
        <v>10949.670053637052</v>
      </c>
      <c r="BP450" s="47">
        <f>ABS(Table6[[#This Row],[ Red_12]]/Table6[[#This Row],[sales]])</f>
        <v>0.99924195331412757</v>
      </c>
      <c r="BQ450">
        <f>LN(G450+'2019 Totals and Calculations'!C$18)</f>
        <v>7.2105826835501192</v>
      </c>
      <c r="BR450">
        <f>LN(Table6[[#This Row],[PROF RADIO]]+'2019 Totals and Calculations'!D$18)</f>
        <v>5.3355709495052182</v>
      </c>
      <c r="BS450">
        <f>LN(Table6[[#This Row],[ONLINE LINGERING]]+'2019 Totals and Calculations'!E$18)</f>
        <v>6.9346383657871673</v>
      </c>
      <c r="BT450">
        <f>MONTH(Table6[[#This Row],[Date]])</f>
        <v>7</v>
      </c>
      <c r="BU450">
        <f t="shared" si="175"/>
        <v>0</v>
      </c>
      <c r="BV450">
        <f t="shared" si="176"/>
        <v>0</v>
      </c>
      <c r="BW450">
        <f t="shared" si="177"/>
        <v>0</v>
      </c>
      <c r="BX450">
        <f t="shared" si="178"/>
        <v>0</v>
      </c>
      <c r="BY450">
        <f t="shared" si="179"/>
        <v>0</v>
      </c>
      <c r="BZ450">
        <f t="shared" si="180"/>
        <v>0</v>
      </c>
      <c r="CA450">
        <f t="shared" si="181"/>
        <v>1</v>
      </c>
      <c r="CB450">
        <f t="shared" si="182"/>
        <v>0</v>
      </c>
      <c r="CC450">
        <f t="shared" si="183"/>
        <v>0</v>
      </c>
      <c r="CD450">
        <f t="shared" si="184"/>
        <v>0</v>
      </c>
      <c r="CE450">
        <f t="shared" si="185"/>
        <v>0</v>
      </c>
      <c r="CF450">
        <f t="shared" si="186"/>
        <v>0</v>
      </c>
      <c r="CG450">
        <f t="shared" si="187"/>
        <v>135</v>
      </c>
      <c r="CH45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8249.5131705256863</v>
      </c>
      <c r="CI450" s="79">
        <f>Table6[[#This Row],[sales]]-CH450</f>
        <v>2708.4635410414357</v>
      </c>
      <c r="CJ450">
        <f>ABS(Table6[[#This Row],[sales]]-CH450)/Table6[[#This Row],[sales]]</f>
        <v>0.24716821474738224</v>
      </c>
      <c r="CK45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7844.7289286603418</v>
      </c>
      <c r="CL450" s="79">
        <f>Table6[[#This Row],[sales]]-CK450</f>
        <v>3113.2477829067802</v>
      </c>
      <c r="CM450">
        <f>ABS(Table6[[#This Row],[sales]]-CK450)/Table6[[#This Row],[sales]]</f>
        <v>0.28410790284126719</v>
      </c>
      <c r="CN45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11822.188762862414</v>
      </c>
      <c r="CO450" s="79">
        <f>Table6[[#This Row],[sales]]-CN450</f>
        <v>-864.21205129529153</v>
      </c>
      <c r="CP450">
        <f>ABS(Table6[[#This Row],[sales]]-CN450)/Table6[[#This Row],[sales]]</f>
        <v>7.8866023723434139E-2</v>
      </c>
      <c r="CQ45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10758.656715324492</v>
      </c>
      <c r="CR450" s="79">
        <f>Table6[[#This Row],[sales]]-CQ450</f>
        <v>199.31999624262971</v>
      </c>
      <c r="CS450">
        <f>ABS(Table6[[#This Row],[sales]]-CQ450)/Table6[[#This Row],[sales]]</f>
        <v>1.8189488943906013E-2</v>
      </c>
    </row>
    <row r="451" spans="1:97" x14ac:dyDescent="0.2">
      <c r="A451">
        <v>450</v>
      </c>
      <c r="B451" t="s">
        <v>480</v>
      </c>
      <c r="C451" s="5">
        <v>43681</v>
      </c>
      <c r="D451" s="6">
        <v>1252.1246871423377</v>
      </c>
      <c r="E451" s="8">
        <f>YEAR(Table6[[#This Row],[Date]])</f>
        <v>2019</v>
      </c>
      <c r="F451" s="6">
        <f>Table6[[#This Row],[TV_State]]+Table6[[#This Row],[Radio_State]]+Table6[[#This Row],[Online]]</f>
        <v>2357.3051852499157</v>
      </c>
      <c r="G451" s="6">
        <f t="shared" si="189"/>
        <v>1070.3435099709541</v>
      </c>
      <c r="H451" s="6">
        <f>LN(Table6[[#This Row],[PROF TV LING]])</f>
        <v>6.975734913290518</v>
      </c>
      <c r="I451" s="6">
        <f t="shared" si="190"/>
        <v>7.1325971370705314</v>
      </c>
      <c r="J451" s="6">
        <v>185.49995365071669</v>
      </c>
      <c r="K451" s="6">
        <f t="shared" ref="K451:K514" si="195">IF($B451=$B450,0.5*K450+0.5*J451, J451)</f>
        <v>165.16741323740945</v>
      </c>
      <c r="L451" s="6">
        <f>0.5*J450+0.5*Table6[[#This Row],[Radio_State]]</f>
        <v>184.58163704848539</v>
      </c>
      <c r="M451" s="6">
        <f>LN(Table6[[#This Row],[RADIO LINGERING ]])</f>
        <v>5.2180918428439638</v>
      </c>
      <c r="N451" s="6">
        <f t="shared" si="191"/>
        <v>5.2230546321860931</v>
      </c>
      <c r="O451" s="6">
        <v>919.68054445686107</v>
      </c>
      <c r="P451" s="6">
        <f t="shared" si="192"/>
        <v>940.87686270657048</v>
      </c>
      <c r="Q451" s="6">
        <f>0.3*O450+0.7*Table6[[#This Row],[Online]]</f>
        <v>934.20181621144309</v>
      </c>
      <c r="R451" s="6">
        <f>LN(Table6[[#This Row],[ONLINE LINGERING]])</f>
        <v>6.8396924922016806</v>
      </c>
      <c r="S451" s="6">
        <f t="shared" si="193"/>
        <v>6.8240263754572812</v>
      </c>
      <c r="T451" s="6">
        <v>10563.856793887669</v>
      </c>
      <c r="U451" s="6">
        <f t="shared" si="194"/>
        <v>9.2651937172751264</v>
      </c>
      <c r="V451" s="8">
        <f>YEAR(Table6[[#This Row],[Date]])</f>
        <v>2019</v>
      </c>
      <c r="W451" s="8">
        <f>WEEKNUM(Table6[[#This Row],[Date]])</f>
        <v>32</v>
      </c>
      <c r="X451" t="s">
        <v>616</v>
      </c>
      <c r="Y451" s="9">
        <f>Table6[[#This Row],[LNTVLING]]+Table6[[#This Row],[LNRADIOLING]]+Table6[[#This Row],[LNONLINELING]]</f>
        <v>19.033519248336162</v>
      </c>
      <c r="Z451">
        <f t="shared" si="188"/>
        <v>1</v>
      </c>
      <c r="AA451">
        <f t="shared" ref="AA451:AA514" si="196">IF($B451="NJ",1,0)</f>
        <v>0</v>
      </c>
      <c r="AB451">
        <f t="shared" ref="AB451:AB514" si="197">IF($B451="NY",1,0)</f>
        <v>0</v>
      </c>
      <c r="AC451">
        <f t="shared" ref="AC451:AC514" si="198">IF($B451="PA",1,0)</f>
        <v>1</v>
      </c>
      <c r="AD451">
        <f t="shared" ref="AD451:AD514" si="199">IF($B451="CT",1,0)</f>
        <v>0</v>
      </c>
      <c r="AE451">
        <f t="shared" ref="AE451:AE514" si="200">IF($B451="DL",1,0)</f>
        <v>0</v>
      </c>
      <c r="AF451">
        <f t="shared" ref="AF451:AF514" si="201">IF($B451="MD",1,0)</f>
        <v>0</v>
      </c>
      <c r="AG451" s="9">
        <f>'[1]1'!J$20+'[1]1'!J$21*Table6[[#This Row],[TV_State]]</f>
        <v>2561.1082551647742</v>
      </c>
      <c r="AH451" s="9">
        <f>Table6[[#This Row],[sales]]-Table6[[#This Row],[Pred_1]]</f>
        <v>8002.7485387228953</v>
      </c>
      <c r="AI451">
        <f>ABS(Table6[[#This Row],[Res_1]])/Table6[[#This Row],[sales]]</f>
        <v>0.75755935496525739</v>
      </c>
      <c r="AJ451" s="9">
        <f>'[1]2'!J$20+'[1]2'!J$21*Table6[[#This Row],[Radio_State]]</f>
        <v>2528.6367676155237</v>
      </c>
      <c r="AK451" s="9">
        <f>Table6[[#This Row],[sales]]-Table6[[#This Row],[ Pred_2 ]]</f>
        <v>8035.2200262721453</v>
      </c>
      <c r="AL451">
        <f>ABS(Table6[[#This Row],[ Res_2 ]])/Table6[[#This Row],[sales]]</f>
        <v>0.76063318379338374</v>
      </c>
      <c r="AM451" s="10">
        <f>'[1]3'!J$20+'[1]3'!J$21*Data!O451</f>
        <v>7114.0200305065791</v>
      </c>
      <c r="AN451" s="9">
        <f>Table6[[#This Row],[sales]]-Table6[[#This Row],[Pred_3]]</f>
        <v>3449.8367633810903</v>
      </c>
      <c r="AO451" s="9">
        <f>ABS(Table6[[#This Row],[Res_3]])/Table6[[#This Row],[sales]]</f>
        <v>0.3265698154273724</v>
      </c>
      <c r="AP451" s="9">
        <f>'[1]4'!L$21+'[1]4'!L$27*Table6[[#This Row],[TV_State]]+'[1]4'!L$22*Table6[[#This Row],[NJ_DUM]]+'[1]4'!L$23*Table6[[#This Row],[NY_DUM]]+'[1]4'!L$24*Table6[[#This Row],[PA_DUM]]+'[1]4'!L$25*Table6[[#This Row],[CT_DUM]]+'[1]4'!L$26*Table6[[#This Row],[DL_DUM]]</f>
        <v>514.02446529059898</v>
      </c>
      <c r="AQ451" s="9">
        <f>Table6[[#This Row],[sales]]-Table6[[#This Row],[Pred_4]]</f>
        <v>10049.832328597071</v>
      </c>
      <c r="AR451">
        <f>ABS(Table6[[#This Row],[Res_4]]/Table6[[#This Row],[sales]])</f>
        <v>0.95134121227504553</v>
      </c>
      <c r="AS451" s="9">
        <f>'[1]5'!L$20+'[1]5'!L$26*Table6[[#This Row],[Radio_State]]+'[1]5'!L$21*Table6[[#This Row],[NJ_DUM]]+'[1]5'!L$22*Table6[[#This Row],[NY_DUM]]+'[1]5'!L$23*Table6[[#This Row],[PA_DUM]]+'[1]5'!L$24*Table6[[#This Row],[CT_DUM]]+'[1]5'!L$25*Table6[[#This Row],[DL_DUM]]</f>
        <v>523.16737576113815</v>
      </c>
      <c r="AT451" s="9">
        <f>Table6[[#This Row],[sales]]-Table6[[#This Row],[Pred_5]]</f>
        <v>10040.689418126531</v>
      </c>
      <c r="AU451" s="9">
        <f>ABS(Table6[[#This Row],[Red_5]]/Table6[[#This Row],[sales]])</f>
        <v>0.95047572245925871</v>
      </c>
      <c r="AV451" s="9">
        <f>'[1]6'!L$20+'[1]6'!L$26*Table6[[#This Row],[Online]]+'[1]6'!L$21*Table6[[#This Row],[NJ_DUM]]+'[1]6'!L$22*Table6[[#This Row],[NY_DUM]]+'[1]6'!L$23*Table6[[#This Row],[PA_DUM]]+'[1]6'!L$24*Table6[[#This Row],[CT_DUM]]+'[1]6'!L$25*Table6[[#This Row],[DL_DUM]]</f>
        <v>3996.7328194403945</v>
      </c>
      <c r="AW451" s="9">
        <f>Table6[[#This Row],[sales]]-Table6[[#This Row],[Pred_6]]</f>
        <v>6567.123974447275</v>
      </c>
      <c r="AX451" s="9">
        <f>ABS(Table6[[#This Row],[Red_6]]/Table6[[#This Row],[sales]])</f>
        <v>0.62165969328996062</v>
      </c>
      <c r="AY451" s="9">
        <f>'[1]7'!L$21+'[1]7'!L$27*Table6[[#This Row],[LNTV]]+'[1]7'!L$22*Table6[[#This Row],[NJ_DUM]]+'[1]7'!L$23*Table6[[#This Row],[NY_DUM]]+'[1]7'!L$24*Table6[[#This Row],[PA_DUM]]+'[1]7'!L$25*Table6[[#This Row],[CT_DUM]]+'[1]7'!L$26*Table6[[#This Row],[DL_DUM]]</f>
        <v>5.9350381376060088</v>
      </c>
      <c r="AZ451" s="9">
        <f>Table6[[#This Row],[sales]]-Table6[[#This Row],[Pred_7]]</f>
        <v>10557.921755750063</v>
      </c>
      <c r="BA451" s="9">
        <f>ABS(Table6[[#This Row],[Red_7]]/Table6[[#This Row],[sales]])</f>
        <v>0.99943817506679566</v>
      </c>
      <c r="BB451" s="9">
        <f>'[1]8'!O$22+'[1]8'!O$28*Table6[[#This Row],[LNRADIOLING]]+'[1]8'!O$23*Table6[[#This Row],[DL_DUM]]+'[1]8'!O$24*Table6[[#This Row],[CT_DUM]]+'[1]8'!O$25*Table6[[#This Row],[PA_DUM]]+'[1]8'!O$26*Table6[[#This Row],[NY_DUM]]+'[1]8'!O$27*Table6[[#This Row],[NJ_DUM]]</f>
        <v>8.2684495509245775</v>
      </c>
      <c r="BC451" s="9">
        <f>Table6[[#This Row],[sales]]-Table6[[#This Row],[Pred_8]]</f>
        <v>10555.588344336746</v>
      </c>
      <c r="BD451" s="9">
        <f>ABS(Table6[[#This Row],[Red_8]]/Table6[[#This Row],[sales]])</f>
        <v>0.99921728875047722</v>
      </c>
      <c r="BE451" s="9">
        <f>'[1]9'!M$19+'[1]9'!M$21*Table6[[#This Row],[LNONLINE]]+'[1]9'!M$20*Table6[[#This Row],[DL_DUM]]+'[1]9'!M$22*Table6[[#This Row],[CT_DUM]]+'[1]9'!M$23*Table6[[#This Row],[PA_DUM]]+'[1]9'!M$24*Table6[[#This Row],[NY_DUM]]+'[1]9'!M$25*Table6[[#This Row],[NJ_DUM]]</f>
        <v>8.7508746802697139</v>
      </c>
      <c r="BF451" s="9">
        <f>Table6[[#This Row],[sales]]-Table6[[#This Row],[Pred_9]]</f>
        <v>10555.105919207399</v>
      </c>
      <c r="BG451" s="9">
        <f>ABS(Table6[[#This Row],[Red_9]]/Table6[[#This Row],[sales]])</f>
        <v>0.99917162123161929</v>
      </c>
      <c r="BH451" s="9">
        <f>'[1]10'!P$22+'[1]10'!P$30*Table6[[#This Row],[LNTV]]+'[1]10'!P$29*Table6[[#This Row],[LNRADIOLING]]+'[1]10'!P$24*Table6[[#This Row],[LNONLINELING]]+'[1]10'!P$23*Table6[[#This Row],[DL_DUM]]+'[1]10'!P$25*Table6[[#This Row],[CT_DUM]]+'[1]10'!P$26*Table6[[#This Row],[PA_DUM]]+'[1]10'!P$27*Table6[[#This Row],[NY_DUM]]+'[1]10'!P$28*Table6[[#This Row],[NJ_DUM]]</f>
        <v>8.9327835388763965</v>
      </c>
      <c r="BI451" s="9">
        <f>Table6[[#This Row],[sales]]-Table6[[#This Row],[Pred_10]]</f>
        <v>10554.924010348794</v>
      </c>
      <c r="BJ451" s="45">
        <f>ABS(Table6[[#This Row],[Red_10]]/Table6[[#This Row],[sales]])</f>
        <v>0.99915440130312594</v>
      </c>
      <c r="BK451" s="9">
        <f>'[1]11'!P$32+'[1]11'!P$40*Table6[[#This Row],[LNONLINELING]]+'[1]11'!P$39*Table6[[#This Row],[LNRADIOLING]]+'[1]11'!P$38*Table6[[#This Row],[LNTVLING]]+'[1]11'!P$33*Table6[[#This Row],[DL_DUM]]+'[1]11'!P$34*Table6[[#This Row],[CT_DUM]]+'[1]11'!P$35*Table6[[#This Row],[PA_DUM]]+'[1]11'!P$36*Table6[[#This Row],[NY_DUM]]+'[1]11'!P$37*Table6[[#This Row],[NJ_DUM]]</f>
        <v>9.0390356458706513</v>
      </c>
      <c r="BL451" s="9">
        <f>Table6[[#This Row],[sales]]-Table6[[#This Row],[ Pred_11]]</f>
        <v>10554.817758241799</v>
      </c>
      <c r="BM451" s="47">
        <f>ABS(Table6[[#This Row],[ Red_11]]/Table6[[#This Row],[sales]])</f>
        <v>0.99914434322404866</v>
      </c>
      <c r="BN451" s="9">
        <f>'[1]12'!K$22+'[1]12'!K$28*Table6[[#This Row],[COMBINE LN LING]]+'[1]12'!K$23*Table6[[#This Row],[DL_DUM]]+'[1]12'!K$24*Table6[[#This Row],[CT_DUM]]+'[1]12'!K$25*Table6[[#This Row],[PA_DUM]]+'[1]12'!K$26*Table6[[#This Row],[NY_DUM]]+'[1]12'!K$27*Table6[[#This Row],[NJ_DUM]]</f>
        <v>8.3599416418398871</v>
      </c>
      <c r="BO451" s="9">
        <f>Table6[[#This Row],[sales]]-Table6[[#This Row],[ Pred_12]]</f>
        <v>10555.496852245829</v>
      </c>
      <c r="BP451" s="47">
        <f>ABS(Table6[[#This Row],[ Red_12]]/Table6[[#This Row],[sales]])</f>
        <v>0.99920862788989362</v>
      </c>
      <c r="BQ451">
        <f>LN(G451+'2019 Totals and Calculations'!C$18)</f>
        <v>7.2665389148265964</v>
      </c>
      <c r="BR451">
        <f>LN(Table6[[#This Row],[PROF RADIO]]+'2019 Totals and Calculations'!D$18)</f>
        <v>5.4290112726569841</v>
      </c>
      <c r="BS451">
        <f>LN(Table6[[#This Row],[ONLINE LINGERING]]+'2019 Totals and Calculations'!E$18)</f>
        <v>6.8855906281989938</v>
      </c>
      <c r="BT451">
        <f>MONTH(Table6[[#This Row],[Date]])</f>
        <v>8</v>
      </c>
      <c r="BU451">
        <f t="shared" ref="BU451:BU514" si="202">IF($BT451=1,1,0)</f>
        <v>0</v>
      </c>
      <c r="BV451">
        <f t="shared" ref="BV451:BV514" si="203">IF($BT451=2,1,0)</f>
        <v>0</v>
      </c>
      <c r="BW451">
        <f t="shared" ref="BW451:BW514" si="204">IF($BT451=3,1,0)</f>
        <v>0</v>
      </c>
      <c r="BX451">
        <f t="shared" ref="BX451:BX514" si="205">IF($BT451=4,1,0)</f>
        <v>0</v>
      </c>
      <c r="BY451">
        <f t="shared" ref="BY451:BY514" si="206">IF($BT451=5,1,0)</f>
        <v>0</v>
      </c>
      <c r="BZ451">
        <f t="shared" ref="BZ451:BZ514" si="207">IF($BT451=6,1,0)</f>
        <v>0</v>
      </c>
      <c r="CA451">
        <f t="shared" ref="CA451:CA514" si="208">IF($BT451=7,1,0)</f>
        <v>0</v>
      </c>
      <c r="CB451">
        <f t="shared" ref="CB451:CB514" si="209">IF($BT451=8,1,0)</f>
        <v>1</v>
      </c>
      <c r="CC451">
        <f t="shared" ref="CC451:CC514" si="210">IF($BT451=9,1,0)</f>
        <v>0</v>
      </c>
      <c r="CD451">
        <f t="shared" ref="CD451:CD514" si="211">IF($BT451=10,1,0)</f>
        <v>0</v>
      </c>
      <c r="CE451">
        <f t="shared" ref="CE451:CE514" si="212">IF($BT451=11,1,0)</f>
        <v>0</v>
      </c>
      <c r="CF451">
        <f t="shared" ref="CF451:CF514" si="213">IF($BT451=12,1,0)</f>
        <v>0</v>
      </c>
      <c r="CG451">
        <f t="shared" ref="CG451:CG514" si="214">IF(B451=B450,1+CG450,1)</f>
        <v>136</v>
      </c>
      <c r="CH45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8655.4923198247434</v>
      </c>
      <c r="CI451" s="79">
        <f>Table6[[#This Row],[sales]]-CH451</f>
        <v>1908.3644740629261</v>
      </c>
      <c r="CJ451">
        <f>ABS(Table6[[#This Row],[sales]]-CH451)/Table6[[#This Row],[sales]]</f>
        <v>0.18065035443940519</v>
      </c>
      <c r="CK45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8557.2581882884169</v>
      </c>
      <c r="CL451" s="79">
        <f>Table6[[#This Row],[sales]]-CK451</f>
        <v>2006.5986055992526</v>
      </c>
      <c r="CM451">
        <f>ABS(Table6[[#This Row],[sales]]-CK451)/Table6[[#This Row],[sales]]</f>
        <v>0.18994943274508286</v>
      </c>
      <c r="CN45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11549.82443602135</v>
      </c>
      <c r="CO451" s="79">
        <f>Table6[[#This Row],[sales]]-CN451</f>
        <v>-985.96764213368078</v>
      </c>
      <c r="CP451">
        <f>ABS(Table6[[#This Row],[sales]]-CN451)/Table6[[#This Row],[sales]]</f>
        <v>9.3334059839221731E-2</v>
      </c>
      <c r="CQ45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10812.971473293435</v>
      </c>
      <c r="CR451" s="79">
        <f>Table6[[#This Row],[sales]]-CQ451</f>
        <v>-249.11467940576586</v>
      </c>
      <c r="CS451">
        <f>ABS(Table6[[#This Row],[sales]]-CQ451)/Table6[[#This Row],[sales]]</f>
        <v>2.3581792546629898E-2</v>
      </c>
    </row>
    <row r="452" spans="1:97" x14ac:dyDescent="0.2">
      <c r="A452">
        <v>451</v>
      </c>
      <c r="B452" t="s">
        <v>480</v>
      </c>
      <c r="C452" s="5">
        <v>43688</v>
      </c>
      <c r="D452" s="6">
        <v>1264.6459340137608</v>
      </c>
      <c r="E452" s="8">
        <f>YEAR(Table6[[#This Row],[Date]])</f>
        <v>2019</v>
      </c>
      <c r="F452" s="6">
        <f>Table6[[#This Row],[TV_State]]+Table6[[#This Row],[Radio_State]]+Table6[[#This Row],[Online]]</f>
        <v>2325.6974044350027</v>
      </c>
      <c r="G452" s="6">
        <f t="shared" si="189"/>
        <v>1128.6342371837959</v>
      </c>
      <c r="H452" s="6">
        <f>LN(Table6[[#This Row],[PROF TV LING]])</f>
        <v>7.028763541052049</v>
      </c>
      <c r="I452" s="6">
        <f t="shared" si="190"/>
        <v>7.1425474679236993</v>
      </c>
      <c r="J452" s="6">
        <v>187.35495318722383</v>
      </c>
      <c r="K452" s="6">
        <f t="shared" si="195"/>
        <v>176.26118321231664</v>
      </c>
      <c r="L452" s="6">
        <f>0.5*J451+0.5*Table6[[#This Row],[Radio_State]]</f>
        <v>186.42745341897026</v>
      </c>
      <c r="M452" s="6">
        <f>LN(Table6[[#This Row],[RADIO LINGERING ]])</f>
        <v>5.2280421736971316</v>
      </c>
      <c r="N452" s="6">
        <f t="shared" si="191"/>
        <v>5.233004963039261</v>
      </c>
      <c r="O452" s="6">
        <v>873.69651723401807</v>
      </c>
      <c r="P452" s="6">
        <f t="shared" si="192"/>
        <v>893.85062087578376</v>
      </c>
      <c r="Q452" s="6">
        <f>0.3*O451+0.7*Table6[[#This Row],[Online]]</f>
        <v>887.49172540087091</v>
      </c>
      <c r="R452" s="6">
        <f>LN(Table6[[#This Row],[ONLINE LINGERING]])</f>
        <v>6.7883991978141305</v>
      </c>
      <c r="S452" s="6">
        <f t="shared" si="193"/>
        <v>6.772733081069731</v>
      </c>
      <c r="T452" s="6">
        <v>10231.927775114731</v>
      </c>
      <c r="U452" s="6">
        <f t="shared" si="194"/>
        <v>9.2332682845076839</v>
      </c>
      <c r="V452" s="8">
        <f>YEAR(Table6[[#This Row],[Date]])</f>
        <v>2019</v>
      </c>
      <c r="W452" s="8">
        <f>WEEKNUM(Table6[[#This Row],[Date]])</f>
        <v>33</v>
      </c>
      <c r="X452" t="s">
        <v>617</v>
      </c>
      <c r="Y452" s="9">
        <f>Table6[[#This Row],[LNTVLING]]+Table6[[#This Row],[LNRADIOLING]]+Table6[[#This Row],[LNONLINELING]]</f>
        <v>19.04520491256331</v>
      </c>
      <c r="Z452">
        <f t="shared" ref="Z452:Z515" si="215">IF(V452&lt;2019,1,IF(W452&lt;41,1,0))</f>
        <v>1</v>
      </c>
      <c r="AA452">
        <f t="shared" si="196"/>
        <v>0</v>
      </c>
      <c r="AB452">
        <f t="shared" si="197"/>
        <v>0</v>
      </c>
      <c r="AC452">
        <f t="shared" si="198"/>
        <v>1</v>
      </c>
      <c r="AD452">
        <f t="shared" si="199"/>
        <v>0</v>
      </c>
      <c r="AE452">
        <f t="shared" si="200"/>
        <v>0</v>
      </c>
      <c r="AF452">
        <f t="shared" si="201"/>
        <v>0</v>
      </c>
      <c r="AG452" s="9">
        <f>'[1]1'!J$20+'[1]1'!J$21*Table6[[#This Row],[TV_State]]</f>
        <v>2573.4220122618585</v>
      </c>
      <c r="AH452" s="9">
        <f>Table6[[#This Row],[sales]]-Table6[[#This Row],[Pred_1]]</f>
        <v>7658.5057628528721</v>
      </c>
      <c r="AI452">
        <f>ABS(Table6[[#This Row],[Res_1]])/Table6[[#This Row],[sales]]</f>
        <v>0.74849099125575058</v>
      </c>
      <c r="AJ452" s="9">
        <f>'[1]2'!J$20+'[1]2'!J$21*Table6[[#This Row],[Radio_State]]</f>
        <v>2536.7803172517038</v>
      </c>
      <c r="AK452" s="9">
        <f>Table6[[#This Row],[sales]]-Table6[[#This Row],[ Pred_2 ]]</f>
        <v>7695.1474578630277</v>
      </c>
      <c r="AL452">
        <f>ABS(Table6[[#This Row],[ Res_2 ]])/Table6[[#This Row],[sales]]</f>
        <v>0.75207210478738373</v>
      </c>
      <c r="AM452" s="10">
        <f>'[1]3'!J$20+'[1]3'!J$21*Data!O452</f>
        <v>6848.3555380674925</v>
      </c>
      <c r="AN452" s="9">
        <f>Table6[[#This Row],[sales]]-Table6[[#This Row],[Pred_3]]</f>
        <v>3383.5722370472386</v>
      </c>
      <c r="AO452" s="9">
        <f>ABS(Table6[[#This Row],[Res_3]])/Table6[[#This Row],[sales]]</f>
        <v>0.33068765841726228</v>
      </c>
      <c r="AP452" s="9">
        <f>'[1]4'!L$21+'[1]4'!L$27*Table6[[#This Row],[TV_State]]+'[1]4'!L$22*Table6[[#This Row],[NJ_DUM]]+'[1]4'!L$23*Table6[[#This Row],[NY_DUM]]+'[1]4'!L$24*Table6[[#This Row],[PA_DUM]]+'[1]4'!L$25*Table6[[#This Row],[CT_DUM]]+'[1]4'!L$26*Table6[[#This Row],[DL_DUM]]</f>
        <v>516.78641000004677</v>
      </c>
      <c r="AQ452" s="9">
        <f>Table6[[#This Row],[sales]]-Table6[[#This Row],[Pred_4]]</f>
        <v>9715.141365114685</v>
      </c>
      <c r="AR452">
        <f>ABS(Table6[[#This Row],[Res_4]]/Table6[[#This Row],[sales]])</f>
        <v>0.94949276213061895</v>
      </c>
      <c r="AS452" s="9">
        <f>'[1]5'!L$20+'[1]5'!L$26*Table6[[#This Row],[Radio_State]]+'[1]5'!L$21*Table6[[#This Row],[NJ_DUM]]+'[1]5'!L$22*Table6[[#This Row],[NY_DUM]]+'[1]5'!L$23*Table6[[#This Row],[PA_DUM]]+'[1]5'!L$24*Table6[[#This Row],[CT_DUM]]+'[1]5'!L$25*Table6[[#This Row],[DL_DUM]]</f>
        <v>526.43513423547904</v>
      </c>
      <c r="AT452" s="9">
        <f>Table6[[#This Row],[sales]]-Table6[[#This Row],[Pred_5]]</f>
        <v>9705.4926408792526</v>
      </c>
      <c r="AU452" s="9">
        <f>ABS(Table6[[#This Row],[Red_5]]/Table6[[#This Row],[sales]])</f>
        <v>0.94854976053331497</v>
      </c>
      <c r="AV452" s="9">
        <f>'[1]6'!L$20+'[1]6'!L$26*Table6[[#This Row],[Online]]+'[1]6'!L$21*Table6[[#This Row],[NJ_DUM]]+'[1]6'!L$22*Table6[[#This Row],[NY_DUM]]+'[1]6'!L$23*Table6[[#This Row],[PA_DUM]]+'[1]6'!L$24*Table6[[#This Row],[CT_DUM]]+'[1]6'!L$25*Table6[[#This Row],[DL_DUM]]</f>
        <v>3796.5984884090522</v>
      </c>
      <c r="AW452" s="9">
        <f>Table6[[#This Row],[sales]]-Table6[[#This Row],[Pred_6]]</f>
        <v>6435.3292867056789</v>
      </c>
      <c r="AX452" s="9">
        <f>ABS(Table6[[#This Row],[Red_6]]/Table6[[#This Row],[sales]])</f>
        <v>0.62894592574794828</v>
      </c>
      <c r="AY452" s="9">
        <f>'[1]7'!L$21+'[1]7'!L$27*Table6[[#This Row],[LNTV]]+'[1]7'!L$22*Table6[[#This Row],[NJ_DUM]]+'[1]7'!L$23*Table6[[#This Row],[NY_DUM]]+'[1]7'!L$24*Table6[[#This Row],[PA_DUM]]+'[1]7'!L$25*Table6[[#This Row],[CT_DUM]]+'[1]7'!L$26*Table6[[#This Row],[DL_DUM]]</f>
        <v>5.9361394848960094</v>
      </c>
      <c r="AZ452" s="9">
        <f>Table6[[#This Row],[sales]]-Table6[[#This Row],[Pred_7]]</f>
        <v>10225.991635629834</v>
      </c>
      <c r="BA452" s="9">
        <f>ABS(Table6[[#This Row],[Red_7]]/Table6[[#This Row],[sales]])</f>
        <v>0.99941984153764907</v>
      </c>
      <c r="BB452" s="9">
        <f>'[1]8'!O$22+'[1]8'!O$28*Table6[[#This Row],[LNRADIOLING]]+'[1]8'!O$23*Table6[[#This Row],[DL_DUM]]+'[1]8'!O$24*Table6[[#This Row],[CT_DUM]]+'[1]8'!O$25*Table6[[#This Row],[PA_DUM]]+'[1]8'!O$26*Table6[[#This Row],[NY_DUM]]+'[1]8'!O$27*Table6[[#This Row],[NJ_DUM]]</f>
        <v>8.2691594169283533</v>
      </c>
      <c r="BC452" s="9">
        <f>Table6[[#This Row],[sales]]-Table6[[#This Row],[Pred_8]]</f>
        <v>10223.658615697803</v>
      </c>
      <c r="BD452" s="9">
        <f>ABS(Table6[[#This Row],[Red_8]]/Table6[[#This Row],[sales]])</f>
        <v>0.9991918278159625</v>
      </c>
      <c r="BE452" s="9">
        <f>'[1]9'!M$19+'[1]9'!M$21*Table6[[#This Row],[LNONLINE]]+'[1]9'!M$20*Table6[[#This Row],[DL_DUM]]+'[1]9'!M$22*Table6[[#This Row],[CT_DUM]]+'[1]9'!M$23*Table6[[#This Row],[PA_DUM]]+'[1]9'!M$24*Table6[[#This Row],[NY_DUM]]+'[1]9'!M$25*Table6[[#This Row],[NJ_DUM]]</f>
        <v>8.7346343284566572</v>
      </c>
      <c r="BF452" s="9">
        <f>Table6[[#This Row],[sales]]-Table6[[#This Row],[Pred_9]]</f>
        <v>10223.193140786274</v>
      </c>
      <c r="BG452" s="9">
        <f>ABS(Table6[[#This Row],[Red_9]]/Table6[[#This Row],[sales]])</f>
        <v>0.99914633541983155</v>
      </c>
      <c r="BH452" s="9">
        <f>'[1]10'!P$22+'[1]10'!P$30*Table6[[#This Row],[LNTV]]+'[1]10'!P$29*Table6[[#This Row],[LNRADIOLING]]+'[1]10'!P$24*Table6[[#This Row],[LNONLINELING]]+'[1]10'!P$23*Table6[[#This Row],[DL_DUM]]+'[1]10'!P$25*Table6[[#This Row],[CT_DUM]]+'[1]10'!P$26*Table6[[#This Row],[PA_DUM]]+'[1]10'!P$27*Table6[[#This Row],[NY_DUM]]+'[1]10'!P$28*Table6[[#This Row],[NJ_DUM]]</f>
        <v>8.91081381363961</v>
      </c>
      <c r="BI452" s="9">
        <f>Table6[[#This Row],[sales]]-Table6[[#This Row],[Pred_10]]</f>
        <v>10223.016961301091</v>
      </c>
      <c r="BJ452" s="45">
        <f>ABS(Table6[[#This Row],[Red_10]]/Table6[[#This Row],[sales]])</f>
        <v>0.99912911681850292</v>
      </c>
      <c r="BK452" s="9">
        <f>'[1]11'!P$32+'[1]11'!P$40*Table6[[#This Row],[LNONLINELING]]+'[1]11'!P$39*Table6[[#This Row],[LNRADIOLING]]+'[1]11'!P$38*Table6[[#This Row],[LNTVLING]]+'[1]11'!P$33*Table6[[#This Row],[DL_DUM]]+'[1]11'!P$34*Table6[[#This Row],[CT_DUM]]+'[1]11'!P$35*Table6[[#This Row],[PA_DUM]]+'[1]11'!P$36*Table6[[#This Row],[NY_DUM]]+'[1]11'!P$37*Table6[[#This Row],[NJ_DUM]]</f>
        <v>9.0060083636011647</v>
      </c>
      <c r="BL452" s="9">
        <f>Table6[[#This Row],[sales]]-Table6[[#This Row],[ Pred_11]]</f>
        <v>10222.921766751129</v>
      </c>
      <c r="BM452" s="47">
        <f>ABS(Table6[[#This Row],[ Red_11]]/Table6[[#This Row],[sales]])</f>
        <v>0.99911981314161491</v>
      </c>
      <c r="BN452" s="9">
        <f>'[1]12'!K$22+'[1]12'!K$28*Table6[[#This Row],[COMBINE LN LING]]+'[1]12'!K$23*Table6[[#This Row],[DL_DUM]]+'[1]12'!K$24*Table6[[#This Row],[CT_DUM]]+'[1]12'!K$25*Table6[[#This Row],[PA_DUM]]+'[1]12'!K$26*Table6[[#This Row],[NY_DUM]]+'[1]12'!K$27*Table6[[#This Row],[NJ_DUM]]</f>
        <v>8.361066221968894</v>
      </c>
      <c r="BO452" s="9">
        <f>Table6[[#This Row],[sales]]-Table6[[#This Row],[ Pred_12]]</f>
        <v>10223.566708892762</v>
      </c>
      <c r="BP452" s="47">
        <f>ABS(Table6[[#This Row],[ Red_12]]/Table6[[#This Row],[sales]])</f>
        <v>0.99918284546121372</v>
      </c>
      <c r="BQ452">
        <f>LN(G452+'2019 Totals and Calculations'!C$18)</f>
        <v>7.3064493493693723</v>
      </c>
      <c r="BR452">
        <f>LN(Table6[[#This Row],[PROF RADIO]]+'2019 Totals and Calculations'!D$18)</f>
        <v>5.4765369780315565</v>
      </c>
      <c r="BS452">
        <f>LN(Table6[[#This Row],[ONLINE LINGERING]]+'2019 Totals and Calculations'!E$18)</f>
        <v>6.8366556428374841</v>
      </c>
      <c r="BT452">
        <f>MONTH(Table6[[#This Row],[Date]])</f>
        <v>8</v>
      </c>
      <c r="BU452">
        <f t="shared" si="202"/>
        <v>0</v>
      </c>
      <c r="BV452">
        <f t="shared" si="203"/>
        <v>0</v>
      </c>
      <c r="BW452">
        <f t="shared" si="204"/>
        <v>0</v>
      </c>
      <c r="BX452">
        <f t="shared" si="205"/>
        <v>0</v>
      </c>
      <c r="BY452">
        <f t="shared" si="206"/>
        <v>0</v>
      </c>
      <c r="BZ452">
        <f t="shared" si="207"/>
        <v>0</v>
      </c>
      <c r="CA452">
        <f t="shared" si="208"/>
        <v>0</v>
      </c>
      <c r="CB452">
        <f t="shared" si="209"/>
        <v>1</v>
      </c>
      <c r="CC452">
        <f t="shared" si="210"/>
        <v>0</v>
      </c>
      <c r="CD452">
        <f t="shared" si="211"/>
        <v>0</v>
      </c>
      <c r="CE452">
        <f t="shared" si="212"/>
        <v>0</v>
      </c>
      <c r="CF452">
        <f t="shared" si="213"/>
        <v>0</v>
      </c>
      <c r="CG452">
        <f t="shared" si="214"/>
        <v>137</v>
      </c>
      <c r="CH45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8782.7612191643402</v>
      </c>
      <c r="CI452" s="79">
        <f>Table6[[#This Row],[sales]]-CH452</f>
        <v>1449.1665559503908</v>
      </c>
      <c r="CJ452">
        <f>ABS(Table6[[#This Row],[sales]]-CH452)/Table6[[#This Row],[sales]]</f>
        <v>0.14163182029831531</v>
      </c>
      <c r="CK45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8702.5072989939108</v>
      </c>
      <c r="CL452" s="79">
        <f>Table6[[#This Row],[sales]]-CK452</f>
        <v>1529.4204761208202</v>
      </c>
      <c r="CM452">
        <f>ABS(Table6[[#This Row],[sales]]-CK452)/Table6[[#This Row],[sales]]</f>
        <v>0.14947530023037822</v>
      </c>
      <c r="CN45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11393.493389230167</v>
      </c>
      <c r="CO452" s="79">
        <f>Table6[[#This Row],[sales]]-CN452</f>
        <v>-1161.5656141154359</v>
      </c>
      <c r="CP452">
        <f>ABS(Table6[[#This Row],[sales]]-CN452)/Table6[[#This Row],[sales]]</f>
        <v>0.11352363304796795</v>
      </c>
      <c r="CQ45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10807.825992602326</v>
      </c>
      <c r="CR452" s="79">
        <f>Table6[[#This Row],[sales]]-CQ452</f>
        <v>-575.89821748759459</v>
      </c>
      <c r="CS452">
        <f>ABS(Table6[[#This Row],[sales]]-CQ452)/Table6[[#This Row],[sales]]</f>
        <v>5.6284429498050972E-2</v>
      </c>
    </row>
    <row r="453" spans="1:97" x14ac:dyDescent="0.2">
      <c r="A453">
        <v>452</v>
      </c>
      <c r="B453" t="s">
        <v>480</v>
      </c>
      <c r="C453" s="5">
        <v>43695</v>
      </c>
      <c r="D453" s="6">
        <v>1277.2923933538987</v>
      </c>
      <c r="E453" s="8">
        <f>YEAR(Table6[[#This Row],[Date]])</f>
        <v>2019</v>
      </c>
      <c r="F453" s="6">
        <f>Table6[[#This Row],[TV_State]]+Table6[[#This Row],[Radio_State]]+Table6[[#This Row],[Online]]</f>
        <v>2296.5325874453119</v>
      </c>
      <c r="G453" s="6">
        <f t="shared" si="189"/>
        <v>1173.2316840348267</v>
      </c>
      <c r="H453" s="6">
        <f>LN(Table6[[#This Row],[PROF TV LING]])</f>
        <v>7.0675173432463207</v>
      </c>
      <c r="I453" s="6">
        <f t="shared" si="190"/>
        <v>7.1524977987768681</v>
      </c>
      <c r="J453" s="6">
        <v>189.2285027190961</v>
      </c>
      <c r="K453" s="6">
        <f t="shared" si="195"/>
        <v>182.74484296570637</v>
      </c>
      <c r="L453" s="6">
        <f>0.5*J452+0.5*Table6[[#This Row],[Radio_State]]</f>
        <v>188.29172795315998</v>
      </c>
      <c r="M453" s="6">
        <f>LN(Table6[[#This Row],[RADIO LINGERING ]])</f>
        <v>5.2379925045503004</v>
      </c>
      <c r="N453" s="6">
        <f t="shared" si="191"/>
        <v>5.2429552938924289</v>
      </c>
      <c r="O453" s="6">
        <v>830.01169137231705</v>
      </c>
      <c r="P453" s="6">
        <f t="shared" si="192"/>
        <v>849.16337022335699</v>
      </c>
      <c r="Q453" s="6">
        <f>0.3*O452+0.7*Table6[[#This Row],[Online]]</f>
        <v>843.11713913082735</v>
      </c>
      <c r="R453" s="6">
        <f>LN(Table6[[#This Row],[ONLINE LINGERING]])</f>
        <v>6.7371059034265794</v>
      </c>
      <c r="S453" s="6">
        <f t="shared" si="193"/>
        <v>6.72143978668218</v>
      </c>
      <c r="T453" s="6">
        <v>10780.275093917333</v>
      </c>
      <c r="U453" s="6">
        <f t="shared" si="194"/>
        <v>9.2854733630536508</v>
      </c>
      <c r="V453" s="8">
        <f>YEAR(Table6[[#This Row],[Date]])</f>
        <v>2019</v>
      </c>
      <c r="W453" s="8">
        <f>WEEKNUM(Table6[[#This Row],[Date]])</f>
        <v>34</v>
      </c>
      <c r="X453" t="s">
        <v>618</v>
      </c>
      <c r="Y453" s="9">
        <f>Table6[[#This Row],[LNTVLING]]+Table6[[#This Row],[LNRADIOLING]]+Table6[[#This Row],[LNONLINELING]]</f>
        <v>19.042615751223202</v>
      </c>
      <c r="Z453">
        <f t="shared" si="215"/>
        <v>1</v>
      </c>
      <c r="AA453">
        <f t="shared" si="196"/>
        <v>0</v>
      </c>
      <c r="AB453">
        <f t="shared" si="197"/>
        <v>0</v>
      </c>
      <c r="AC453">
        <f t="shared" si="198"/>
        <v>1</v>
      </c>
      <c r="AD453">
        <f t="shared" si="199"/>
        <v>0</v>
      </c>
      <c r="AE453">
        <f t="shared" si="200"/>
        <v>0</v>
      </c>
      <c r="AF453">
        <f t="shared" si="201"/>
        <v>0</v>
      </c>
      <c r="AG453" s="9">
        <f>'[1]1'!J$20+'[1]1'!J$21*Table6[[#This Row],[TV_State]]</f>
        <v>2585.8589069299142</v>
      </c>
      <c r="AH453" s="9">
        <f>Table6[[#This Row],[sales]]-Table6[[#This Row],[Pred_1]]</f>
        <v>8194.4161869874188</v>
      </c>
      <c r="AI453">
        <f>ABS(Table6[[#This Row],[Res_1]])/Table6[[#This Row],[sales]]</f>
        <v>0.76013052687412774</v>
      </c>
      <c r="AJ453" s="9">
        <f>'[1]2'!J$20+'[1]2'!J$21*Table6[[#This Row],[Radio_State]]</f>
        <v>2545.0053023842456</v>
      </c>
      <c r="AK453" s="9">
        <f>Table6[[#This Row],[sales]]-Table6[[#This Row],[ Pred_2 ]]</f>
        <v>8235.2697915330864</v>
      </c>
      <c r="AL453">
        <f>ABS(Table6[[#This Row],[ Res_2 ]])/Table6[[#This Row],[sales]]</f>
        <v>0.76392018940033901</v>
      </c>
      <c r="AM453" s="10">
        <f>'[1]3'!J$20+'[1]3'!J$21*Data!O453</f>
        <v>6595.97427025036</v>
      </c>
      <c r="AN453" s="9">
        <f>Table6[[#This Row],[sales]]-Table6[[#This Row],[Pred_3]]</f>
        <v>4184.300823666973</v>
      </c>
      <c r="AO453" s="9">
        <f>ABS(Table6[[#This Row],[Res_3]])/Table6[[#This Row],[sales]]</f>
        <v>0.38814416025690518</v>
      </c>
      <c r="AP453" s="9">
        <f>'[1]4'!L$21+'[1]4'!L$27*Table6[[#This Row],[TV_State]]+'[1]4'!L$22*Table6[[#This Row],[NJ_DUM]]+'[1]4'!L$23*Table6[[#This Row],[NY_DUM]]+'[1]4'!L$24*Table6[[#This Row],[PA_DUM]]+'[1]4'!L$25*Table6[[#This Row],[CT_DUM]]+'[1]4'!L$26*Table6[[#This Row],[DL_DUM]]</f>
        <v>519.57597415658904</v>
      </c>
      <c r="AQ453" s="9">
        <f>Table6[[#This Row],[sales]]-Table6[[#This Row],[Pred_4]]</f>
        <v>10260.699119760744</v>
      </c>
      <c r="AR453">
        <f>ABS(Table6[[#This Row],[Res_4]]/Table6[[#This Row],[sales]])</f>
        <v>0.95180308761788879</v>
      </c>
      <c r="AS453" s="9">
        <f>'[1]5'!L$20+'[1]5'!L$26*Table6[[#This Row],[Radio_State]]+'[1]5'!L$21*Table6[[#This Row],[NJ_DUM]]+'[1]5'!L$22*Table6[[#This Row],[NY_DUM]]+'[1]5'!L$23*Table6[[#This Row],[PA_DUM]]+'[1]5'!L$24*Table6[[#This Row],[CT_DUM]]+'[1]5'!L$25*Table6[[#This Row],[DL_DUM]]</f>
        <v>529.73557029456333</v>
      </c>
      <c r="AT453" s="9">
        <f>Table6[[#This Row],[sales]]-Table6[[#This Row],[Pred_5]]</f>
        <v>10250.539523622771</v>
      </c>
      <c r="AU453" s="9">
        <f>ABS(Table6[[#This Row],[Red_5]]/Table6[[#This Row],[sales]])</f>
        <v>0.9508606630462092</v>
      </c>
      <c r="AV453" s="9">
        <f>'[1]6'!L$20+'[1]6'!L$26*Table6[[#This Row],[Online]]+'[1]6'!L$21*Table6[[#This Row],[NJ_DUM]]+'[1]6'!L$22*Table6[[#This Row],[NY_DUM]]+'[1]6'!L$23*Table6[[#This Row],[PA_DUM]]+'[1]6'!L$24*Table6[[#This Row],[CT_DUM]]+'[1]6'!L$25*Table6[[#This Row],[DL_DUM]]</f>
        <v>3606.4708739292755</v>
      </c>
      <c r="AW453" s="9">
        <f>Table6[[#This Row],[sales]]-Table6[[#This Row],[Pred_6]]</f>
        <v>7173.8042199880574</v>
      </c>
      <c r="AX453" s="9">
        <f>ABS(Table6[[#This Row],[Red_6]]/Table6[[#This Row],[sales]])</f>
        <v>0.6654565080659034</v>
      </c>
      <c r="AY453" s="9">
        <f>'[1]7'!L$21+'[1]7'!L$27*Table6[[#This Row],[LNTV]]+'[1]7'!L$22*Table6[[#This Row],[NJ_DUM]]+'[1]7'!L$23*Table6[[#This Row],[NY_DUM]]+'[1]7'!L$24*Table6[[#This Row],[PA_DUM]]+'[1]7'!L$25*Table6[[#This Row],[CT_DUM]]+'[1]7'!L$26*Table6[[#This Row],[DL_DUM]]</f>
        <v>5.93724083218601</v>
      </c>
      <c r="AZ453" s="9">
        <f>Table6[[#This Row],[sales]]-Table6[[#This Row],[Pred_7]]</f>
        <v>10774.337853085148</v>
      </c>
      <c r="BA453" s="9">
        <f>ABS(Table6[[#This Row],[Red_7]]/Table6[[#This Row],[sales]])</f>
        <v>0.9994492495988776</v>
      </c>
      <c r="BB453" s="9">
        <f>'[1]8'!O$22+'[1]8'!O$28*Table6[[#This Row],[LNRADIOLING]]+'[1]8'!O$23*Table6[[#This Row],[DL_DUM]]+'[1]8'!O$24*Table6[[#This Row],[CT_DUM]]+'[1]8'!O$25*Table6[[#This Row],[PA_DUM]]+'[1]8'!O$26*Table6[[#This Row],[NY_DUM]]+'[1]8'!O$27*Table6[[#This Row],[NJ_DUM]]</f>
        <v>8.2698692829321292</v>
      </c>
      <c r="BC453" s="9">
        <f>Table6[[#This Row],[sales]]-Table6[[#This Row],[Pred_8]]</f>
        <v>10772.0052246344</v>
      </c>
      <c r="BD453" s="9">
        <f>ABS(Table6[[#This Row],[Red_8]]/Table6[[#This Row],[sales]])</f>
        <v>0.99923287029218777</v>
      </c>
      <c r="BE453" s="9">
        <f>'[1]9'!M$19+'[1]9'!M$21*Table6[[#This Row],[LNONLINE]]+'[1]9'!M$20*Table6[[#This Row],[DL_DUM]]+'[1]9'!M$22*Table6[[#This Row],[CT_DUM]]+'[1]9'!M$23*Table6[[#This Row],[PA_DUM]]+'[1]9'!M$24*Table6[[#This Row],[NY_DUM]]+'[1]9'!M$25*Table6[[#This Row],[NJ_DUM]]</f>
        <v>8.7183939766435969</v>
      </c>
      <c r="BF453" s="9">
        <f>Table6[[#This Row],[sales]]-Table6[[#This Row],[Pred_9]]</f>
        <v>10771.556699940689</v>
      </c>
      <c r="BG453" s="9">
        <f>ABS(Table6[[#This Row],[Red_9]]/Table6[[#This Row],[sales]])</f>
        <v>0.99919126423948468</v>
      </c>
      <c r="BH453" s="9">
        <f>'[1]10'!P$22+'[1]10'!P$30*Table6[[#This Row],[LNTV]]+'[1]10'!P$29*Table6[[#This Row],[LNRADIOLING]]+'[1]10'!P$24*Table6[[#This Row],[LNONLINELING]]+'[1]10'!P$23*Table6[[#This Row],[DL_DUM]]+'[1]10'!P$25*Table6[[#This Row],[CT_DUM]]+'[1]10'!P$26*Table6[[#This Row],[PA_DUM]]+'[1]10'!P$27*Table6[[#This Row],[NY_DUM]]+'[1]10'!P$28*Table6[[#This Row],[NJ_DUM]]</f>
        <v>8.8888440884028199</v>
      </c>
      <c r="BI453" s="9">
        <f>Table6[[#This Row],[sales]]-Table6[[#This Row],[Pred_10]]</f>
        <v>10771.386249828931</v>
      </c>
      <c r="BJ453" s="45">
        <f>ABS(Table6[[#This Row],[Red_10]]/Table6[[#This Row],[sales]])</f>
        <v>0.99917545294429289</v>
      </c>
      <c r="BK453" s="9">
        <f>'[1]11'!P$32+'[1]11'!P$40*Table6[[#This Row],[LNONLINELING]]+'[1]11'!P$39*Table6[[#This Row],[LNRADIOLING]]+'[1]11'!P$38*Table6[[#This Row],[LNTVLING]]+'[1]11'!P$33*Table6[[#This Row],[DL_DUM]]+'[1]11'!P$34*Table6[[#This Row],[CT_DUM]]+'[1]11'!P$35*Table6[[#This Row],[PA_DUM]]+'[1]11'!P$36*Table6[[#This Row],[NY_DUM]]+'[1]11'!P$37*Table6[[#This Row],[NJ_DUM]]</f>
        <v>8.9753889158902265</v>
      </c>
      <c r="BL453" s="9">
        <f>Table6[[#This Row],[sales]]-Table6[[#This Row],[ Pred_11]]</f>
        <v>10771.299705001442</v>
      </c>
      <c r="BM453" s="47">
        <f>ABS(Table6[[#This Row],[ Red_11]]/Table6[[#This Row],[sales]])</f>
        <v>0.99916742487202803</v>
      </c>
      <c r="BN453" s="9">
        <f>'[1]12'!K$22+'[1]12'!K$28*Table6[[#This Row],[COMBINE LN LING]]+'[1]12'!K$23*Table6[[#This Row],[DL_DUM]]+'[1]12'!K$24*Table6[[#This Row],[CT_DUM]]+'[1]12'!K$25*Table6[[#This Row],[PA_DUM]]+'[1]12'!K$26*Table6[[#This Row],[NY_DUM]]+'[1]12'!K$27*Table6[[#This Row],[NJ_DUM]]</f>
        <v>8.3608170517602272</v>
      </c>
      <c r="BO453" s="9">
        <f>Table6[[#This Row],[sales]]-Table6[[#This Row],[ Pred_12]]</f>
        <v>10771.914276865573</v>
      </c>
      <c r="BP453" s="47">
        <f>ABS(Table6[[#This Row],[ Red_12]]/Table6[[#This Row],[sales]])</f>
        <v>0.99922443379422876</v>
      </c>
      <c r="BQ453">
        <f>LN(G453+'2019 Totals and Calculations'!C$18)</f>
        <v>7.3359437110141057</v>
      </c>
      <c r="BR453">
        <f>LN(Table6[[#This Row],[PROF RADIO]]+'2019 Totals and Calculations'!D$18)</f>
        <v>5.5033018728256531</v>
      </c>
      <c r="BS453">
        <f>LN(Table6[[#This Row],[ONLINE LINGERING]]+'2019 Totals and Calculations'!E$18)</f>
        <v>6.7878387852318109</v>
      </c>
      <c r="BT453">
        <f>MONTH(Table6[[#This Row],[Date]])</f>
        <v>8</v>
      </c>
      <c r="BU453">
        <f t="shared" si="202"/>
        <v>0</v>
      </c>
      <c r="BV453">
        <f t="shared" si="203"/>
        <v>0</v>
      </c>
      <c r="BW453">
        <f t="shared" si="204"/>
        <v>0</v>
      </c>
      <c r="BX453">
        <f t="shared" si="205"/>
        <v>0</v>
      </c>
      <c r="BY453">
        <f t="shared" si="206"/>
        <v>0</v>
      </c>
      <c r="BZ453">
        <f t="shared" si="207"/>
        <v>0</v>
      </c>
      <c r="CA453">
        <f t="shared" si="208"/>
        <v>0</v>
      </c>
      <c r="CB453">
        <f t="shared" si="209"/>
        <v>1</v>
      </c>
      <c r="CC453">
        <f t="shared" si="210"/>
        <v>0</v>
      </c>
      <c r="CD453">
        <f t="shared" si="211"/>
        <v>0</v>
      </c>
      <c r="CE453">
        <f t="shared" si="212"/>
        <v>0</v>
      </c>
      <c r="CF453">
        <f t="shared" si="213"/>
        <v>0</v>
      </c>
      <c r="CG453">
        <f t="shared" si="214"/>
        <v>138</v>
      </c>
      <c r="CH45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8884.2826339857911</v>
      </c>
      <c r="CI453" s="79">
        <f>Table6[[#This Row],[sales]]-CH453</f>
        <v>1895.9924599315418</v>
      </c>
      <c r="CJ453">
        <f>ABS(Table6[[#This Row],[sales]]-CH453)/Table6[[#This Row],[sales]]</f>
        <v>0.17587607397897828</v>
      </c>
      <c r="CK45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8794.0929052491301</v>
      </c>
      <c r="CL453" s="79">
        <f>Table6[[#This Row],[sales]]-CK453</f>
        <v>1986.1821886682028</v>
      </c>
      <c r="CM453">
        <f>ABS(Table6[[#This Row],[sales]]-CK453)/Table6[[#This Row],[sales]]</f>
        <v>0.18424225461453086</v>
      </c>
      <c r="CN45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11239.711949934832</v>
      </c>
      <c r="CO453" s="79">
        <f>Table6[[#This Row],[sales]]-CN453</f>
        <v>-459.43685601749894</v>
      </c>
      <c r="CP453">
        <f>ABS(Table6[[#This Row],[sales]]-CN453)/Table6[[#This Row],[sales]]</f>
        <v>4.2618286826161957E-2</v>
      </c>
      <c r="CQ45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10762.298648271715</v>
      </c>
      <c r="CR453" s="79">
        <f>Table6[[#This Row],[sales]]-CQ453</f>
        <v>17.976445645617787</v>
      </c>
      <c r="CS453">
        <f>ABS(Table6[[#This Row],[sales]]-CQ453)/Table6[[#This Row],[sales]]</f>
        <v>1.6675312539807842E-3</v>
      </c>
    </row>
    <row r="454" spans="1:97" x14ac:dyDescent="0.2">
      <c r="A454">
        <v>453</v>
      </c>
      <c r="B454" t="s">
        <v>480</v>
      </c>
      <c r="C454" s="5">
        <v>43702</v>
      </c>
      <c r="D454" s="6">
        <v>1290.0653172874374</v>
      </c>
      <c r="E454" s="8">
        <f>YEAR(Table6[[#This Row],[Date]])</f>
        <v>2019</v>
      </c>
      <c r="F454" s="6">
        <f>Table6[[#This Row],[TV_State]]+Table6[[#This Row],[Radio_State]]+Table6[[#This Row],[Online]]</f>
        <v>2269.6972118374256</v>
      </c>
      <c r="G454" s="6">
        <f t="shared" si="189"/>
        <v>1208.28177401061</v>
      </c>
      <c r="H454" s="6">
        <f>LN(Table6[[#This Row],[PROF TV LING]])</f>
        <v>7.0969546079259613</v>
      </c>
      <c r="I454" s="6">
        <f t="shared" si="190"/>
        <v>7.162448129630036</v>
      </c>
      <c r="J454" s="6">
        <v>191.12078774628705</v>
      </c>
      <c r="K454" s="6">
        <f t="shared" si="195"/>
        <v>186.93281535599669</v>
      </c>
      <c r="L454" s="6">
        <f>0.5*J453+0.5*Table6[[#This Row],[Radio_State]]</f>
        <v>190.17464523269157</v>
      </c>
      <c r="M454" s="6">
        <f>LN(Table6[[#This Row],[RADIO LINGERING ]])</f>
        <v>5.2479428354034683</v>
      </c>
      <c r="N454" s="6">
        <f t="shared" si="191"/>
        <v>5.2529056247455976</v>
      </c>
      <c r="O454" s="6">
        <v>788.51110680370107</v>
      </c>
      <c r="P454" s="6">
        <f t="shared" si="192"/>
        <v>806.70678582959772</v>
      </c>
      <c r="Q454" s="6">
        <f>0.3*O453+0.7*Table6[[#This Row],[Online]]</f>
        <v>800.96128217428577</v>
      </c>
      <c r="R454" s="6">
        <f>LN(Table6[[#This Row],[ONLINE LINGERING]])</f>
        <v>6.6858126090390293</v>
      </c>
      <c r="S454" s="6">
        <f t="shared" si="193"/>
        <v>6.6701464922946299</v>
      </c>
      <c r="T454" s="6">
        <v>10595.270899666464</v>
      </c>
      <c r="U454" s="6">
        <f t="shared" si="194"/>
        <v>9.2681630390085115</v>
      </c>
      <c r="V454" s="8">
        <f>YEAR(Table6[[#This Row],[Date]])</f>
        <v>2019</v>
      </c>
      <c r="W454" s="8">
        <f>WEEKNUM(Table6[[#This Row],[Date]])</f>
        <v>35</v>
      </c>
      <c r="X454" t="s">
        <v>619</v>
      </c>
      <c r="Y454" s="9">
        <f>Table6[[#This Row],[LNTVLING]]+Table6[[#This Row],[LNRADIOLING]]+Table6[[#This Row],[LNONLINELING]]</f>
        <v>19.030710052368459</v>
      </c>
      <c r="Z454">
        <f t="shared" si="215"/>
        <v>1</v>
      </c>
      <c r="AA454">
        <f t="shared" si="196"/>
        <v>0</v>
      </c>
      <c r="AB454">
        <f t="shared" si="197"/>
        <v>0</v>
      </c>
      <c r="AC454">
        <f t="shared" si="198"/>
        <v>1</v>
      </c>
      <c r="AD454">
        <f t="shared" si="199"/>
        <v>0</v>
      </c>
      <c r="AE454">
        <f t="shared" si="200"/>
        <v>0</v>
      </c>
      <c r="AF454">
        <f t="shared" si="201"/>
        <v>0</v>
      </c>
      <c r="AG454" s="9">
        <f>'[1]1'!J$20+'[1]1'!J$21*Table6[[#This Row],[TV_State]]</f>
        <v>2598.4201705446499</v>
      </c>
      <c r="AH454" s="9">
        <f>Table6[[#This Row],[sales]]-Table6[[#This Row],[Pred_1]]</f>
        <v>7996.8507291218139</v>
      </c>
      <c r="AI454">
        <f>ABS(Table6[[#This Row],[Res_1]])/Table6[[#This Row],[sales]]</f>
        <v>0.75475660838209924</v>
      </c>
      <c r="AJ454" s="9">
        <f>'[1]2'!J$20+'[1]2'!J$21*Table6[[#This Row],[Radio_State]]</f>
        <v>2553.3125373681132</v>
      </c>
      <c r="AK454" s="9">
        <f>Table6[[#This Row],[sales]]-Table6[[#This Row],[ Pred_2 ]]</f>
        <v>8041.9583622983509</v>
      </c>
      <c r="AL454">
        <f>ABS(Table6[[#This Row],[ Res_2 ]])/Table6[[#This Row],[sales]]</f>
        <v>0.75901394484887685</v>
      </c>
      <c r="AM454" s="10">
        <f>'[1]3'!J$20+'[1]3'!J$21*Data!O454</f>
        <v>6356.2120658240838</v>
      </c>
      <c r="AN454" s="9">
        <f>Table6[[#This Row],[sales]]-Table6[[#This Row],[Pred_3]]</f>
        <v>4239.0588338423804</v>
      </c>
      <c r="AO454" s="9">
        <f>ABS(Table6[[#This Row],[Res_3]])/Table6[[#This Row],[sales]]</f>
        <v>0.40008970737839505</v>
      </c>
      <c r="AP454" s="9">
        <f>'[1]4'!L$21+'[1]4'!L$27*Table6[[#This Row],[TV_State]]+'[1]4'!L$22*Table6[[#This Row],[NJ_DUM]]+'[1]4'!L$23*Table6[[#This Row],[NY_DUM]]+'[1]4'!L$24*Table6[[#This Row],[PA_DUM]]+'[1]4'!L$25*Table6[[#This Row],[CT_DUM]]+'[1]4'!L$26*Table6[[#This Row],[DL_DUM]]</f>
        <v>522.39343395469666</v>
      </c>
      <c r="AQ454" s="9">
        <f>Table6[[#This Row],[sales]]-Table6[[#This Row],[Pred_4]]</f>
        <v>10072.877465711768</v>
      </c>
      <c r="AR454">
        <f>ABS(Table6[[#This Row],[Res_4]]/Table6[[#This Row],[sales]])</f>
        <v>0.9506956038310318</v>
      </c>
      <c r="AS454" s="9">
        <f>'[1]5'!L$20+'[1]5'!L$26*Table6[[#This Row],[Radio_State]]+'[1]5'!L$21*Table6[[#This Row],[NJ_DUM]]+'[1]5'!L$22*Table6[[#This Row],[NY_DUM]]+'[1]5'!L$23*Table6[[#This Row],[PA_DUM]]+'[1]5'!L$24*Table6[[#This Row],[CT_DUM]]+'[1]5'!L$25*Table6[[#This Row],[DL_DUM]]</f>
        <v>533.06901071423852</v>
      </c>
      <c r="AT454" s="9">
        <f>Table6[[#This Row],[sales]]-Table6[[#This Row],[Pred_5]]</f>
        <v>10062.201888952226</v>
      </c>
      <c r="AU454" s="9">
        <f>ABS(Table6[[#This Row],[Red_5]]/Table6[[#This Row],[sales]])</f>
        <v>0.94968802442502731</v>
      </c>
      <c r="AV454" s="9">
        <f>'[1]6'!L$20+'[1]6'!L$26*Table6[[#This Row],[Online]]+'[1]6'!L$21*Table6[[#This Row],[NJ_DUM]]+'[1]6'!L$22*Table6[[#This Row],[NY_DUM]]+'[1]6'!L$23*Table6[[#This Row],[PA_DUM]]+'[1]6'!L$24*Table6[[#This Row],[CT_DUM]]+'[1]6'!L$25*Table6[[#This Row],[DL_DUM]]</f>
        <v>3425.8496401734883</v>
      </c>
      <c r="AW454" s="9">
        <f>Table6[[#This Row],[sales]]-Table6[[#This Row],[Pred_6]]</f>
        <v>7169.4212594929759</v>
      </c>
      <c r="AX454" s="9">
        <f>ABS(Table6[[#This Row],[Red_6]]/Table6[[#This Row],[sales]])</f>
        <v>0.67666238337697127</v>
      </c>
      <c r="AY454" s="9">
        <f>'[1]7'!L$21+'[1]7'!L$27*Table6[[#This Row],[LNTV]]+'[1]7'!L$22*Table6[[#This Row],[NJ_DUM]]+'[1]7'!L$23*Table6[[#This Row],[NY_DUM]]+'[1]7'!L$24*Table6[[#This Row],[PA_DUM]]+'[1]7'!L$25*Table6[[#This Row],[CT_DUM]]+'[1]7'!L$26*Table6[[#This Row],[DL_DUM]]</f>
        <v>5.9383421794760114</v>
      </c>
      <c r="AZ454" s="9">
        <f>Table6[[#This Row],[sales]]-Table6[[#This Row],[Pred_7]]</f>
        <v>10589.332557486989</v>
      </c>
      <c r="BA454" s="9">
        <f>ABS(Table6[[#This Row],[Red_7]]/Table6[[#This Row],[sales]])</f>
        <v>0.99943952899027222</v>
      </c>
      <c r="BB454" s="9">
        <f>'[1]8'!O$22+'[1]8'!O$28*Table6[[#This Row],[LNRADIOLING]]+'[1]8'!O$23*Table6[[#This Row],[DL_DUM]]+'[1]8'!O$24*Table6[[#This Row],[CT_DUM]]+'[1]8'!O$25*Table6[[#This Row],[PA_DUM]]+'[1]8'!O$26*Table6[[#This Row],[NY_DUM]]+'[1]8'!O$27*Table6[[#This Row],[NJ_DUM]]</f>
        <v>8.2705791489359068</v>
      </c>
      <c r="BC454" s="9">
        <f>Table6[[#This Row],[sales]]-Table6[[#This Row],[Pred_8]]</f>
        <v>10587.000320517529</v>
      </c>
      <c r="BD454" s="9">
        <f>ABS(Table6[[#This Row],[Red_8]]/Table6[[#This Row],[sales]])</f>
        <v>0.99921940842973678</v>
      </c>
      <c r="BE454" s="9">
        <f>'[1]9'!M$19+'[1]9'!M$21*Table6[[#This Row],[LNONLINE]]+'[1]9'!M$20*Table6[[#This Row],[DL_DUM]]+'[1]9'!M$22*Table6[[#This Row],[CT_DUM]]+'[1]9'!M$23*Table6[[#This Row],[PA_DUM]]+'[1]9'!M$24*Table6[[#This Row],[NY_DUM]]+'[1]9'!M$25*Table6[[#This Row],[NJ_DUM]]</f>
        <v>8.7021536248305367</v>
      </c>
      <c r="BF454" s="9">
        <f>Table6[[#This Row],[sales]]-Table6[[#This Row],[Pred_9]]</f>
        <v>10586.568746041634</v>
      </c>
      <c r="BG454" s="9">
        <f>ABS(Table6[[#This Row],[Red_9]]/Table6[[#This Row],[sales]])</f>
        <v>0.99917867568396912</v>
      </c>
      <c r="BH454" s="9">
        <f>'[1]10'!P$22+'[1]10'!P$30*Table6[[#This Row],[LNTV]]+'[1]10'!P$29*Table6[[#This Row],[LNRADIOLING]]+'[1]10'!P$24*Table6[[#This Row],[LNONLINELING]]+'[1]10'!P$23*Table6[[#This Row],[DL_DUM]]+'[1]10'!P$25*Table6[[#This Row],[CT_DUM]]+'[1]10'!P$26*Table6[[#This Row],[PA_DUM]]+'[1]10'!P$27*Table6[[#This Row],[NY_DUM]]+'[1]10'!P$28*Table6[[#This Row],[NJ_DUM]]</f>
        <v>8.8668743631660334</v>
      </c>
      <c r="BI454" s="9">
        <f>Table6[[#This Row],[sales]]-Table6[[#This Row],[Pred_10]]</f>
        <v>10586.404025303298</v>
      </c>
      <c r="BJ454" s="45">
        <f>ABS(Table6[[#This Row],[Red_10]]/Table6[[#This Row],[sales]])</f>
        <v>0.99916312905567661</v>
      </c>
      <c r="BK454" s="9">
        <f>'[1]11'!P$32+'[1]11'!P$40*Table6[[#This Row],[LNONLINELING]]+'[1]11'!P$39*Table6[[#This Row],[LNRADIOLING]]+'[1]11'!P$38*Table6[[#This Row],[LNTVLING]]+'[1]11'!P$33*Table6[[#This Row],[DL_DUM]]+'[1]11'!P$34*Table6[[#This Row],[CT_DUM]]+'[1]11'!P$35*Table6[[#This Row],[PA_DUM]]+'[1]11'!P$36*Table6[[#This Row],[NY_DUM]]+'[1]11'!P$37*Table6[[#This Row],[NJ_DUM]]</f>
        <v>8.9463409536512533</v>
      </c>
      <c r="BL454" s="9">
        <f>Table6[[#This Row],[sales]]-Table6[[#This Row],[ Pred_11]]</f>
        <v>10586.324558712813</v>
      </c>
      <c r="BM454" s="47">
        <f>ABS(Table6[[#This Row],[ Red_11]]/Table6[[#This Row],[sales]])</f>
        <v>0.99915562886136944</v>
      </c>
      <c r="BN454" s="9">
        <f>'[1]12'!K$22+'[1]12'!K$28*Table6[[#This Row],[COMBINE LN LING]]+'[1]12'!K$23*Table6[[#This Row],[DL_DUM]]+'[1]12'!K$24*Table6[[#This Row],[CT_DUM]]+'[1]12'!K$25*Table6[[#This Row],[PA_DUM]]+'[1]12'!K$26*Table6[[#This Row],[NY_DUM]]+'[1]12'!K$27*Table6[[#This Row],[NJ_DUM]]</f>
        <v>8.3596712964061695</v>
      </c>
      <c r="BO454" s="9">
        <f>Table6[[#This Row],[sales]]-Table6[[#This Row],[ Pred_12]]</f>
        <v>10586.911228370058</v>
      </c>
      <c r="BP454" s="47">
        <f>ABS(Table6[[#This Row],[ Red_12]]/Table6[[#This Row],[sales]])</f>
        <v>0.99921099975870653</v>
      </c>
      <c r="BQ454">
        <f>LN(G454+'2019 Totals and Calculations'!C$18)</f>
        <v>7.3585284882787576</v>
      </c>
      <c r="BR454">
        <f>LN(Table6[[#This Row],[PROF RADIO]]+'2019 Totals and Calculations'!D$18)</f>
        <v>5.5202168708600796</v>
      </c>
      <c r="BS454">
        <f>LN(Table6[[#This Row],[ONLINE LINGERING]]+'2019 Totals and Calculations'!E$18)</f>
        <v>6.7391456579432143</v>
      </c>
      <c r="BT454">
        <f>MONTH(Table6[[#This Row],[Date]])</f>
        <v>8</v>
      </c>
      <c r="BU454">
        <f t="shared" si="202"/>
        <v>0</v>
      </c>
      <c r="BV454">
        <f t="shared" si="203"/>
        <v>0</v>
      </c>
      <c r="BW454">
        <f t="shared" si="204"/>
        <v>0</v>
      </c>
      <c r="BX454">
        <f t="shared" si="205"/>
        <v>0</v>
      </c>
      <c r="BY454">
        <f t="shared" si="206"/>
        <v>0</v>
      </c>
      <c r="BZ454">
        <f t="shared" si="207"/>
        <v>0</v>
      </c>
      <c r="CA454">
        <f t="shared" si="208"/>
        <v>0</v>
      </c>
      <c r="CB454">
        <f t="shared" si="209"/>
        <v>1</v>
      </c>
      <c r="CC454">
        <f t="shared" si="210"/>
        <v>0</v>
      </c>
      <c r="CD454">
        <f t="shared" si="211"/>
        <v>0</v>
      </c>
      <c r="CE454">
        <f t="shared" si="212"/>
        <v>0</v>
      </c>
      <c r="CF454">
        <f t="shared" si="213"/>
        <v>0</v>
      </c>
      <c r="CG454">
        <f t="shared" si="214"/>
        <v>139</v>
      </c>
      <c r="CH45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8968.4923927977215</v>
      </c>
      <c r="CI454" s="79">
        <f>Table6[[#This Row],[sales]]-CH454</f>
        <v>1626.7785068687426</v>
      </c>
      <c r="CJ454">
        <f>ABS(Table6[[#This Row],[sales]]-CH454)/Table6[[#This Row],[sales]]</f>
        <v>0.15353817021516203</v>
      </c>
      <c r="CK45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8859.8578832062358</v>
      </c>
      <c r="CL454" s="79">
        <f>Table6[[#This Row],[sales]]-CK454</f>
        <v>1735.4130164602284</v>
      </c>
      <c r="CM454">
        <f>ABS(Table6[[#This Row],[sales]]-CK454)/Table6[[#This Row],[sales]]</f>
        <v>0.1637912831954923</v>
      </c>
      <c r="CN45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11088.454208518851</v>
      </c>
      <c r="CO454" s="79">
        <f>Table6[[#This Row],[sales]]-CN454</f>
        <v>-493.1833088523872</v>
      </c>
      <c r="CP454">
        <f>ABS(Table6[[#This Row],[sales]]-CN454)/Table6[[#This Row],[sales]]</f>
        <v>4.6547494020932723E-2</v>
      </c>
      <c r="CQ45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10696.189370615964</v>
      </c>
      <c r="CR454" s="79">
        <f>Table6[[#This Row],[sales]]-CQ454</f>
        <v>-100.91847094950026</v>
      </c>
      <c r="CS454">
        <f>ABS(Table6[[#This Row],[sales]]-CQ454)/Table6[[#This Row],[sales]]</f>
        <v>9.524859902607789E-3</v>
      </c>
    </row>
    <row r="455" spans="1:97" x14ac:dyDescent="0.2">
      <c r="A455">
        <v>454</v>
      </c>
      <c r="B455" t="s">
        <v>480</v>
      </c>
      <c r="C455" s="5">
        <v>43709</v>
      </c>
      <c r="D455" s="6">
        <v>1302.9659704603121</v>
      </c>
      <c r="E455" s="8">
        <f>YEAR(Table6[[#This Row],[Date]])</f>
        <v>2019</v>
      </c>
      <c r="F455" s="6">
        <f>Table6[[#This Row],[TV_State]]+Table6[[#This Row],[Radio_State]]+Table6[[#This Row],[Online]]</f>
        <v>2245.0835175475781</v>
      </c>
      <c r="G455" s="6">
        <f t="shared" si="189"/>
        <v>1236.6870329455205</v>
      </c>
      <c r="H455" s="6">
        <f>LN(Table6[[#This Row],[PROF TV LING]])</f>
        <v>7.1201913354868642</v>
      </c>
      <c r="I455" s="6">
        <f t="shared" si="190"/>
        <v>7.1723984604832038</v>
      </c>
      <c r="J455" s="6">
        <v>193.03199562374994</v>
      </c>
      <c r="K455" s="6">
        <f t="shared" si="195"/>
        <v>189.98240548987332</v>
      </c>
      <c r="L455" s="6">
        <f>0.5*J454+0.5*Table6[[#This Row],[Radio_State]]</f>
        <v>192.07639168501851</v>
      </c>
      <c r="M455" s="6">
        <f>LN(Table6[[#This Row],[RADIO LINGERING ]])</f>
        <v>5.2578931662566362</v>
      </c>
      <c r="N455" s="6">
        <f t="shared" si="191"/>
        <v>5.2628559555987655</v>
      </c>
      <c r="O455" s="6">
        <v>749.08555146351614</v>
      </c>
      <c r="P455" s="6">
        <f t="shared" si="192"/>
        <v>766.37192177334055</v>
      </c>
      <c r="Q455" s="6">
        <f>0.3*O454+0.7*Table6[[#This Row],[Online]]</f>
        <v>760.91321806557153</v>
      </c>
      <c r="R455" s="6">
        <f>LN(Table6[[#This Row],[ONLINE LINGERING]])</f>
        <v>6.6345193146514783</v>
      </c>
      <c r="S455" s="6">
        <f t="shared" si="193"/>
        <v>6.6188531979070797</v>
      </c>
      <c r="T455" s="6">
        <v>10154.379986499343</v>
      </c>
      <c r="U455" s="6">
        <f t="shared" si="194"/>
        <v>9.2256604171529499</v>
      </c>
      <c r="V455" s="8">
        <f>YEAR(Table6[[#This Row],[Date]])</f>
        <v>2019</v>
      </c>
      <c r="W455" s="8">
        <f>WEEKNUM(Table6[[#This Row],[Date]])</f>
        <v>36</v>
      </c>
      <c r="X455" t="s">
        <v>620</v>
      </c>
      <c r="Y455" s="9">
        <f>Table6[[#This Row],[LNTVLING]]+Table6[[#This Row],[LNRADIOLING]]+Table6[[#This Row],[LNONLINELING]]</f>
        <v>19.012603816394979</v>
      </c>
      <c r="Z455">
        <f t="shared" si="215"/>
        <v>1</v>
      </c>
      <c r="AA455">
        <f t="shared" si="196"/>
        <v>0</v>
      </c>
      <c r="AB455">
        <f t="shared" si="197"/>
        <v>0</v>
      </c>
      <c r="AC455">
        <f t="shared" si="198"/>
        <v>1</v>
      </c>
      <c r="AD455">
        <f t="shared" si="199"/>
        <v>0</v>
      </c>
      <c r="AE455">
        <f t="shared" si="200"/>
        <v>0</v>
      </c>
      <c r="AF455">
        <f t="shared" si="201"/>
        <v>0</v>
      </c>
      <c r="AG455" s="9">
        <f>'[1]1'!J$20+'[1]1'!J$21*Table6[[#This Row],[TV_State]]</f>
        <v>2611.1070467955333</v>
      </c>
      <c r="AH455" s="9">
        <f>Table6[[#This Row],[sales]]-Table6[[#This Row],[Pred_1]]</f>
        <v>7543.2729397038102</v>
      </c>
      <c r="AI455">
        <f>ABS(Table6[[#This Row],[Res_1]])/Table6[[#This Row],[sales]]</f>
        <v>0.74285903715764967</v>
      </c>
      <c r="AJ455" s="9">
        <f>'[1]2'!J$20+'[1]2'!J$21*Table6[[#This Row],[Radio_State]]</f>
        <v>2561.7028447018192</v>
      </c>
      <c r="AK455" s="9">
        <f>Table6[[#This Row],[sales]]-Table6[[#This Row],[ Pred_2 ]]</f>
        <v>7592.6771417975242</v>
      </c>
      <c r="AL455">
        <f>ABS(Table6[[#This Row],[ Res_2 ]])/Table6[[#This Row],[sales]]</f>
        <v>0.74772434672449661</v>
      </c>
      <c r="AM455" s="10">
        <f>'[1]3'!J$20+'[1]3'!J$21*Data!O455</f>
        <v>6128.4379716191233</v>
      </c>
      <c r="AN455" s="9">
        <f>Table6[[#This Row],[sales]]-Table6[[#This Row],[Pred_3]]</f>
        <v>4025.9420148802201</v>
      </c>
      <c r="AO455" s="9">
        <f>ABS(Table6[[#This Row],[Res_3]])/Table6[[#This Row],[sales]]</f>
        <v>0.39647344497969073</v>
      </c>
      <c r="AP455" s="9">
        <f>'[1]4'!L$21+'[1]4'!L$27*Table6[[#This Row],[TV_State]]+'[1]4'!L$22*Table6[[#This Row],[NJ_DUM]]+'[1]4'!L$23*Table6[[#This Row],[NY_DUM]]+'[1]4'!L$24*Table6[[#This Row],[PA_DUM]]+'[1]4'!L$25*Table6[[#This Row],[CT_DUM]]+'[1]4'!L$26*Table6[[#This Row],[DL_DUM]]</f>
        <v>525.23906835078537</v>
      </c>
      <c r="AQ455" s="9">
        <f>Table6[[#This Row],[sales]]-Table6[[#This Row],[Pred_4]]</f>
        <v>9629.1409181485578</v>
      </c>
      <c r="AR455">
        <f>ABS(Table6[[#This Row],[Res_4]]/Table6[[#This Row],[sales]])</f>
        <v>0.94827462936692219</v>
      </c>
      <c r="AS455" s="9">
        <f>'[1]5'!L$20+'[1]5'!L$26*Table6[[#This Row],[Radio_State]]+'[1]5'!L$21*Table6[[#This Row],[NJ_DUM]]+'[1]5'!L$22*Table6[[#This Row],[NY_DUM]]+'[1]5'!L$23*Table6[[#This Row],[PA_DUM]]+'[1]5'!L$24*Table6[[#This Row],[CT_DUM]]+'[1]5'!L$25*Table6[[#This Row],[DL_DUM]]</f>
        <v>536.43578553811039</v>
      </c>
      <c r="AT455" s="9">
        <f>Table6[[#This Row],[sales]]-Table6[[#This Row],[Pred_5]]</f>
        <v>9617.9442009612321</v>
      </c>
      <c r="AU455" s="9">
        <f>ABS(Table6[[#This Row],[Red_5]]/Table6[[#This Row],[sales]])</f>
        <v>0.94717198034234251</v>
      </c>
      <c r="AV455" s="9">
        <f>'[1]6'!L$20+'[1]6'!L$26*Table6[[#This Row],[Online]]+'[1]6'!L$21*Table6[[#This Row],[NJ_DUM]]+'[1]6'!L$22*Table6[[#This Row],[NY_DUM]]+'[1]6'!L$23*Table6[[#This Row],[PA_DUM]]+'[1]6'!L$24*Table6[[#This Row],[CT_DUM]]+'[1]6'!L$25*Table6[[#This Row],[DL_DUM]]</f>
        <v>3254.2594681054916</v>
      </c>
      <c r="AW455" s="9">
        <f>Table6[[#This Row],[sales]]-Table6[[#This Row],[Pred_6]]</f>
        <v>6900.1205183938519</v>
      </c>
      <c r="AX455" s="9">
        <f>ABS(Table6[[#This Row],[Red_6]]/Table6[[#This Row],[sales]])</f>
        <v>0.67952159832189063</v>
      </c>
      <c r="AY455" s="9">
        <f>'[1]7'!L$21+'[1]7'!L$27*Table6[[#This Row],[LNTV]]+'[1]7'!L$22*Table6[[#This Row],[NJ_DUM]]+'[1]7'!L$23*Table6[[#This Row],[NY_DUM]]+'[1]7'!L$24*Table6[[#This Row],[PA_DUM]]+'[1]7'!L$25*Table6[[#This Row],[CT_DUM]]+'[1]7'!L$26*Table6[[#This Row],[DL_DUM]]</f>
        <v>5.9394435267660119</v>
      </c>
      <c r="AZ455" s="9">
        <f>Table6[[#This Row],[sales]]-Table6[[#This Row],[Pred_7]]</f>
        <v>10148.440542972578</v>
      </c>
      <c r="BA455" s="9">
        <f>ABS(Table6[[#This Row],[Red_7]]/Table6[[#This Row],[sales]])</f>
        <v>0.99941508555572445</v>
      </c>
      <c r="BB455" s="9">
        <f>'[1]8'!O$22+'[1]8'!O$28*Table6[[#This Row],[LNRADIOLING]]+'[1]8'!O$23*Table6[[#This Row],[DL_DUM]]+'[1]8'!O$24*Table6[[#This Row],[CT_DUM]]+'[1]8'!O$25*Table6[[#This Row],[PA_DUM]]+'[1]8'!O$26*Table6[[#This Row],[NY_DUM]]+'[1]8'!O$27*Table6[[#This Row],[NJ_DUM]]</f>
        <v>8.2712890149396827</v>
      </c>
      <c r="BC455" s="9">
        <f>Table6[[#This Row],[sales]]-Table6[[#This Row],[Pred_8]]</f>
        <v>10146.108697484404</v>
      </c>
      <c r="BD455" s="9">
        <f>ABS(Table6[[#This Row],[Red_8]]/Table6[[#This Row],[sales]])</f>
        <v>0.9991854461792905</v>
      </c>
      <c r="BE455" s="9">
        <f>'[1]9'!M$19+'[1]9'!M$21*Table6[[#This Row],[LNONLINE]]+'[1]9'!M$20*Table6[[#This Row],[DL_DUM]]+'[1]9'!M$22*Table6[[#This Row],[CT_DUM]]+'[1]9'!M$23*Table6[[#This Row],[PA_DUM]]+'[1]9'!M$24*Table6[[#This Row],[NY_DUM]]+'[1]9'!M$25*Table6[[#This Row],[NJ_DUM]]</f>
        <v>8.6859132730174764</v>
      </c>
      <c r="BF455" s="9">
        <f>Table6[[#This Row],[sales]]-Table6[[#This Row],[Pred_9]]</f>
        <v>10145.694073226327</v>
      </c>
      <c r="BG455" s="9">
        <f>ABS(Table6[[#This Row],[Red_9]]/Table6[[#This Row],[sales]])</f>
        <v>0.99914461411877775</v>
      </c>
      <c r="BH455" s="9">
        <f>'[1]10'!P$22+'[1]10'!P$30*Table6[[#This Row],[LNTV]]+'[1]10'!P$29*Table6[[#This Row],[LNRADIOLING]]+'[1]10'!P$24*Table6[[#This Row],[LNONLINELING]]+'[1]10'!P$23*Table6[[#This Row],[DL_DUM]]+'[1]10'!P$25*Table6[[#This Row],[CT_DUM]]+'[1]10'!P$26*Table6[[#This Row],[PA_DUM]]+'[1]10'!P$27*Table6[[#This Row],[NY_DUM]]+'[1]10'!P$28*Table6[[#This Row],[NJ_DUM]]</f>
        <v>8.8449046379292451</v>
      </c>
      <c r="BI455" s="9">
        <f>Table6[[#This Row],[sales]]-Table6[[#This Row],[Pred_10]]</f>
        <v>10145.535081861413</v>
      </c>
      <c r="BJ455" s="45">
        <f>ABS(Table6[[#This Row],[Red_10]]/Table6[[#This Row],[sales]])</f>
        <v>0.99912895670147372</v>
      </c>
      <c r="BK455" s="9">
        <f>'[1]11'!P$32+'[1]11'!P$40*Table6[[#This Row],[LNONLINELING]]+'[1]11'!P$39*Table6[[#This Row],[LNRADIOLING]]+'[1]11'!P$38*Table6[[#This Row],[LNTVLING]]+'[1]11'!P$33*Table6[[#This Row],[DL_DUM]]+'[1]11'!P$34*Table6[[#This Row],[CT_DUM]]+'[1]11'!P$35*Table6[[#This Row],[PA_DUM]]+'[1]11'!P$36*Table6[[#This Row],[NY_DUM]]+'[1]11'!P$37*Table6[[#This Row],[NJ_DUM]]</f>
        <v>8.9183388793277381</v>
      </c>
      <c r="BL455" s="9">
        <f>Table6[[#This Row],[sales]]-Table6[[#This Row],[ Pred_11]]</f>
        <v>10145.461647620015</v>
      </c>
      <c r="BM455" s="47">
        <f>ABS(Table6[[#This Row],[ Red_11]]/Table6[[#This Row],[sales]])</f>
        <v>0.99912172492154272</v>
      </c>
      <c r="BN455" s="9">
        <f>'[1]12'!K$22+'[1]12'!K$28*Table6[[#This Row],[COMBINE LN LING]]+'[1]12'!K$23*Table6[[#This Row],[DL_DUM]]+'[1]12'!K$24*Table6[[#This Row],[CT_DUM]]+'[1]12'!K$25*Table6[[#This Row],[PA_DUM]]+'[1]12'!K$26*Table6[[#This Row],[NY_DUM]]+'[1]12'!K$27*Table6[[#This Row],[NJ_DUM]]</f>
        <v>8.357928826933227</v>
      </c>
      <c r="BO455" s="9">
        <f>Table6[[#This Row],[sales]]-Table6[[#This Row],[ Pred_12]]</f>
        <v>10146.02205767241</v>
      </c>
      <c r="BP455" s="47">
        <f>ABS(Table6[[#This Row],[ Red_12]]/Table6[[#This Row],[sales]])</f>
        <v>0.99917691391911212</v>
      </c>
      <c r="BQ455">
        <f>LN(G455+'2019 Totals and Calculations'!C$18)</f>
        <v>7.3764646628770221</v>
      </c>
      <c r="BR455">
        <f>LN(Table6[[#This Row],[PROF RADIO]]+'2019 Totals and Calculations'!D$18)</f>
        <v>5.532356432620043</v>
      </c>
      <c r="BS455">
        <f>LN(Table6[[#This Row],[ONLINE LINGERING]]+'2019 Totals and Calculations'!E$18)</f>
        <v>6.6905820971693943</v>
      </c>
      <c r="BT455">
        <f>MONTH(Table6[[#This Row],[Date]])</f>
        <v>9</v>
      </c>
      <c r="BU455">
        <f t="shared" si="202"/>
        <v>0</v>
      </c>
      <c r="BV455">
        <f t="shared" si="203"/>
        <v>0</v>
      </c>
      <c r="BW455">
        <f t="shared" si="204"/>
        <v>0</v>
      </c>
      <c r="BX455">
        <f t="shared" si="205"/>
        <v>0</v>
      </c>
      <c r="BY455">
        <f t="shared" si="206"/>
        <v>0</v>
      </c>
      <c r="BZ455">
        <f t="shared" si="207"/>
        <v>0</v>
      </c>
      <c r="CA455">
        <f t="shared" si="208"/>
        <v>0</v>
      </c>
      <c r="CB455">
        <f t="shared" si="209"/>
        <v>0</v>
      </c>
      <c r="CC455">
        <f t="shared" si="210"/>
        <v>1</v>
      </c>
      <c r="CD455">
        <f t="shared" si="211"/>
        <v>0</v>
      </c>
      <c r="CE455">
        <f t="shared" si="212"/>
        <v>0</v>
      </c>
      <c r="CF455">
        <f t="shared" si="213"/>
        <v>0</v>
      </c>
      <c r="CG455">
        <f t="shared" si="214"/>
        <v>140</v>
      </c>
      <c r="CH45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8170.6620489723527</v>
      </c>
      <c r="CI455" s="79">
        <f>Table6[[#This Row],[sales]]-CH455</f>
        <v>1983.7179375269907</v>
      </c>
      <c r="CJ455">
        <f>ABS(Table6[[#This Row],[sales]]-CH455)/Table6[[#This Row],[sales]]</f>
        <v>0.1953558897898664</v>
      </c>
      <c r="CK45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8171.4802307046803</v>
      </c>
      <c r="CL455" s="79">
        <f>Table6[[#This Row],[sales]]-CK455</f>
        <v>1982.8997557946632</v>
      </c>
      <c r="CM455">
        <f>ABS(Table6[[#This Row],[sales]]-CK455)/Table6[[#This Row],[sales]]</f>
        <v>0.19527531552207109</v>
      </c>
      <c r="CN45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11769.444624840591</v>
      </c>
      <c r="CO455" s="79">
        <f>Table6[[#This Row],[sales]]-CN455</f>
        <v>-1615.0646383412477</v>
      </c>
      <c r="CP455">
        <f>ABS(Table6[[#This Row],[sales]]-CN455)/Table6[[#This Row],[sales]]</f>
        <v>0.15905103418313488</v>
      </c>
      <c r="CQ45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11029.929062260575</v>
      </c>
      <c r="CR455" s="79">
        <f>Table6[[#This Row],[sales]]-CQ455</f>
        <v>-875.54907576123151</v>
      </c>
      <c r="CS455">
        <f>ABS(Table6[[#This Row],[sales]]-CQ455)/Table6[[#This Row],[sales]]</f>
        <v>8.62237849012258E-2</v>
      </c>
    </row>
    <row r="456" spans="1:97" x14ac:dyDescent="0.2">
      <c r="A456">
        <v>455</v>
      </c>
      <c r="B456" t="s">
        <v>480</v>
      </c>
      <c r="C456" s="5">
        <v>43716</v>
      </c>
      <c r="D456" s="6">
        <v>1315.9956301649154</v>
      </c>
      <c r="E456" s="8">
        <f>YEAR(Table6[[#This Row],[Date]])</f>
        <v>2019</v>
      </c>
      <c r="F456" s="6">
        <f>Table6[[#This Row],[TV_State]]+Table6[[#This Row],[Radio_State]]+Table6[[#This Row],[Online]]</f>
        <v>2222.5892196352434</v>
      </c>
      <c r="G456" s="6">
        <f t="shared" si="189"/>
        <v>1260.4796121113388</v>
      </c>
      <c r="H456" s="6">
        <f>LN(Table6[[#This Row],[PROF TV LING]])</f>
        <v>7.1392475720515804</v>
      </c>
      <c r="I456" s="6">
        <f t="shared" si="190"/>
        <v>7.1823487913363717</v>
      </c>
      <c r="J456" s="6">
        <v>194.96231557998743</v>
      </c>
      <c r="K456" s="6">
        <f t="shared" si="195"/>
        <v>192.47236053493037</v>
      </c>
      <c r="L456" s="6">
        <f>0.5*J455+0.5*Table6[[#This Row],[Radio_State]]</f>
        <v>193.99715560186868</v>
      </c>
      <c r="M456" s="6">
        <f>LN(Table6[[#This Row],[RADIO LINGERING ]])</f>
        <v>5.2678434971098049</v>
      </c>
      <c r="N456" s="6">
        <f t="shared" si="191"/>
        <v>5.2728062864519334</v>
      </c>
      <c r="O456" s="6">
        <v>711.63127389034025</v>
      </c>
      <c r="P456" s="6">
        <f t="shared" si="192"/>
        <v>728.05346825524032</v>
      </c>
      <c r="Q456" s="6">
        <f>0.3*O455+0.7*Table6[[#This Row],[Online]]</f>
        <v>722.867557162293</v>
      </c>
      <c r="R456" s="6">
        <f>LN(Table6[[#This Row],[ONLINE LINGERING]])</f>
        <v>6.5832260202639281</v>
      </c>
      <c r="S456" s="6">
        <f t="shared" si="193"/>
        <v>6.5675599035195287</v>
      </c>
      <c r="T456" s="6">
        <v>9862.2246171918978</v>
      </c>
      <c r="U456" s="6">
        <f t="shared" si="194"/>
        <v>9.196467042553083</v>
      </c>
      <c r="V456" s="8">
        <f>YEAR(Table6[[#This Row],[Date]])</f>
        <v>2019</v>
      </c>
      <c r="W456" s="8">
        <f>WEEKNUM(Table6[[#This Row],[Date]])</f>
        <v>37</v>
      </c>
      <c r="X456" t="s">
        <v>621</v>
      </c>
      <c r="Y456" s="9">
        <f>Table6[[#This Row],[LNTVLING]]+Table6[[#This Row],[LNRADIOLING]]+Table6[[#This Row],[LNONLINELING]]</f>
        <v>18.990317089425314</v>
      </c>
      <c r="Z456">
        <f t="shared" si="215"/>
        <v>1</v>
      </c>
      <c r="AA456">
        <f t="shared" si="196"/>
        <v>0</v>
      </c>
      <c r="AB456">
        <f t="shared" si="197"/>
        <v>0</v>
      </c>
      <c r="AC456">
        <f t="shared" si="198"/>
        <v>1</v>
      </c>
      <c r="AD456">
        <f t="shared" si="199"/>
        <v>0</v>
      </c>
      <c r="AE456">
        <f t="shared" si="200"/>
        <v>0</v>
      </c>
      <c r="AF456">
        <f t="shared" si="201"/>
        <v>0</v>
      </c>
      <c r="AG456" s="9">
        <f>'[1]1'!J$20+'[1]1'!J$21*Table6[[#This Row],[TV_State]]</f>
        <v>2623.920791808926</v>
      </c>
      <c r="AH456" s="9">
        <f>Table6[[#This Row],[sales]]-Table6[[#This Row],[Pred_1]]</f>
        <v>7238.3038253829718</v>
      </c>
      <c r="AI456">
        <f>ABS(Table6[[#This Row],[Res_1]])/Table6[[#This Row],[sales]]</f>
        <v>0.73394230068184729</v>
      </c>
      <c r="AJ456" s="9">
        <f>'[1]2'!J$20+'[1]2'!J$21*Table6[[#This Row],[Radio_State]]</f>
        <v>2570.1770551088625</v>
      </c>
      <c r="AK456" s="9">
        <f>Table6[[#This Row],[sales]]-Table6[[#This Row],[ Pred_2 ]]</f>
        <v>7292.0475620830348</v>
      </c>
      <c r="AL456">
        <f>ABS(Table6[[#This Row],[ Res_2 ]])/Table6[[#This Row],[sales]]</f>
        <v>0.73939175440919158</v>
      </c>
      <c r="AM456" s="10">
        <f>'[1]3'!J$20+'[1]3'!J$21*Data!O456</f>
        <v>5912.0525821244091</v>
      </c>
      <c r="AN456" s="9">
        <f>Table6[[#This Row],[sales]]-Table6[[#This Row],[Pred_3]]</f>
        <v>3950.1720350674887</v>
      </c>
      <c r="AO456" s="9">
        <f>ABS(Table6[[#This Row],[Res_3]])/Table6[[#This Row],[sales]]</f>
        <v>0.40053559804159417</v>
      </c>
      <c r="AP456" s="9">
        <f>'[1]4'!L$21+'[1]4'!L$27*Table6[[#This Row],[TV_State]]+'[1]4'!L$22*Table6[[#This Row],[NJ_DUM]]+'[1]4'!L$23*Table6[[#This Row],[NY_DUM]]+'[1]4'!L$24*Table6[[#This Row],[PA_DUM]]+'[1]4'!L$25*Table6[[#This Row],[CT_DUM]]+'[1]4'!L$26*Table6[[#This Row],[DL_DUM]]</f>
        <v>528.1131590908351</v>
      </c>
      <c r="AQ456" s="9">
        <f>Table6[[#This Row],[sales]]-Table6[[#This Row],[Pred_4]]</f>
        <v>9334.1114581010625</v>
      </c>
      <c r="AR456">
        <f>ABS(Table6[[#This Row],[Res_4]]/Table6[[#This Row],[sales]])</f>
        <v>0.94645090944590482</v>
      </c>
      <c r="AS456" s="9">
        <f>'[1]5'!L$20+'[1]5'!L$26*Table6[[#This Row],[Radio_State]]+'[1]5'!L$21*Table6[[#This Row],[NJ_DUM]]+'[1]5'!L$22*Table6[[#This Row],[NY_DUM]]+'[1]5'!L$23*Table6[[#This Row],[PA_DUM]]+'[1]5'!L$24*Table6[[#This Row],[CT_DUM]]+'[1]5'!L$25*Table6[[#This Row],[DL_DUM]]</f>
        <v>539.8362281102211</v>
      </c>
      <c r="AT456" s="9">
        <f>Table6[[#This Row],[sales]]-Table6[[#This Row],[Pred_5]]</f>
        <v>9322.388389081676</v>
      </c>
      <c r="AU456" s="9">
        <f>ABS(Table6[[#This Row],[Red_5]]/Table6[[#This Row],[sales]])</f>
        <v>0.94526222540407612</v>
      </c>
      <c r="AV456" s="9">
        <f>'[1]6'!L$20+'[1]6'!L$26*Table6[[#This Row],[Online]]+'[1]6'!L$21*Table6[[#This Row],[NJ_DUM]]+'[1]6'!L$22*Table6[[#This Row],[NY_DUM]]+'[1]6'!L$23*Table6[[#This Row],[PA_DUM]]+'[1]6'!L$24*Table6[[#This Row],[CT_DUM]]+'[1]6'!L$25*Table6[[#This Row],[DL_DUM]]</f>
        <v>3091.2488046408935</v>
      </c>
      <c r="AW456" s="9">
        <f>Table6[[#This Row],[sales]]-Table6[[#This Row],[Pred_6]]</f>
        <v>6770.9758125510043</v>
      </c>
      <c r="AX456" s="9">
        <f>ABS(Table6[[#This Row],[Red_6]]/Table6[[#This Row],[sales]])</f>
        <v>0.68655664166762054</v>
      </c>
      <c r="AY456" s="9">
        <f>'[1]7'!L$21+'[1]7'!L$27*Table6[[#This Row],[LNTV]]+'[1]7'!L$22*Table6[[#This Row],[NJ_DUM]]+'[1]7'!L$23*Table6[[#This Row],[NY_DUM]]+'[1]7'!L$24*Table6[[#This Row],[PA_DUM]]+'[1]7'!L$25*Table6[[#This Row],[CT_DUM]]+'[1]7'!L$26*Table6[[#This Row],[DL_DUM]]</f>
        <v>5.9405448740560125</v>
      </c>
      <c r="AZ456" s="9">
        <f>Table6[[#This Row],[sales]]-Table6[[#This Row],[Pred_7]]</f>
        <v>9856.2840723178415</v>
      </c>
      <c r="BA456" s="9">
        <f>ABS(Table6[[#This Row],[Red_7]]/Table6[[#This Row],[sales]])</f>
        <v>0.99939764656508623</v>
      </c>
      <c r="BB456" s="9">
        <f>'[1]8'!O$22+'[1]8'!O$28*Table6[[#This Row],[LNRADIOLING]]+'[1]8'!O$23*Table6[[#This Row],[DL_DUM]]+'[1]8'!O$24*Table6[[#This Row],[CT_DUM]]+'[1]8'!O$25*Table6[[#This Row],[PA_DUM]]+'[1]8'!O$26*Table6[[#This Row],[NY_DUM]]+'[1]8'!O$27*Table6[[#This Row],[NJ_DUM]]</f>
        <v>8.2719988809434586</v>
      </c>
      <c r="BC456" s="9">
        <f>Table6[[#This Row],[sales]]-Table6[[#This Row],[Pred_8]]</f>
        <v>9853.9526183109538</v>
      </c>
      <c r="BD456" s="9">
        <f>ABS(Table6[[#This Row],[Red_8]]/Table6[[#This Row],[sales]])</f>
        <v>0.99916124412066987</v>
      </c>
      <c r="BE456" s="9">
        <f>'[1]9'!M$19+'[1]9'!M$21*Table6[[#This Row],[LNONLINE]]+'[1]9'!M$20*Table6[[#This Row],[DL_DUM]]+'[1]9'!M$22*Table6[[#This Row],[CT_DUM]]+'[1]9'!M$23*Table6[[#This Row],[PA_DUM]]+'[1]9'!M$24*Table6[[#This Row],[NY_DUM]]+'[1]9'!M$25*Table6[[#This Row],[NJ_DUM]]</f>
        <v>8.6696729212044161</v>
      </c>
      <c r="BF456" s="9">
        <f>Table6[[#This Row],[sales]]-Table6[[#This Row],[Pred_9]]</f>
        <v>9853.5549442706943</v>
      </c>
      <c r="BG456" s="9">
        <f>ABS(Table6[[#This Row],[Red_9]]/Table6[[#This Row],[sales]])</f>
        <v>0.99912092116558671</v>
      </c>
      <c r="BH456" s="9">
        <f>'[1]10'!P$22+'[1]10'!P$30*Table6[[#This Row],[LNTV]]+'[1]10'!P$29*Table6[[#This Row],[LNRADIOLING]]+'[1]10'!P$24*Table6[[#This Row],[LNONLINELING]]+'[1]10'!P$23*Table6[[#This Row],[DL_DUM]]+'[1]10'!P$25*Table6[[#This Row],[CT_DUM]]+'[1]10'!P$26*Table6[[#This Row],[PA_DUM]]+'[1]10'!P$27*Table6[[#This Row],[NY_DUM]]+'[1]10'!P$28*Table6[[#This Row],[NJ_DUM]]</f>
        <v>8.8229349126924568</v>
      </c>
      <c r="BI456" s="9">
        <f>Table6[[#This Row],[sales]]-Table6[[#This Row],[Pred_10]]</f>
        <v>9853.4016822792055</v>
      </c>
      <c r="BJ456" s="45">
        <f>ABS(Table6[[#This Row],[Red_10]]/Table6[[#This Row],[sales]])</f>
        <v>0.9991053808592727</v>
      </c>
      <c r="BK456" s="9">
        <f>'[1]11'!P$32+'[1]11'!P$40*Table6[[#This Row],[LNONLINELING]]+'[1]11'!P$39*Table6[[#This Row],[LNRADIOLING]]+'[1]11'!P$38*Table6[[#This Row],[LNTVLING]]+'[1]11'!P$33*Table6[[#This Row],[DL_DUM]]+'[1]11'!P$34*Table6[[#This Row],[CT_DUM]]+'[1]11'!P$35*Table6[[#This Row],[PA_DUM]]+'[1]11'!P$36*Table6[[#This Row],[NY_DUM]]+'[1]11'!P$37*Table6[[#This Row],[NJ_DUM]]</f>
        <v>8.8910419576272748</v>
      </c>
      <c r="BL456" s="9">
        <f>Table6[[#This Row],[sales]]-Table6[[#This Row],[ Pred_11]]</f>
        <v>9853.33357523427</v>
      </c>
      <c r="BM456" s="47">
        <f>ABS(Table6[[#This Row],[ Red_11]]/Table6[[#This Row],[sales]])</f>
        <v>0.99909847500916493</v>
      </c>
      <c r="BN456" s="9">
        <f>'[1]12'!K$22+'[1]12'!K$28*Table6[[#This Row],[COMBINE LN LING]]+'[1]12'!K$23*Table6[[#This Row],[DL_DUM]]+'[1]12'!K$24*Table6[[#This Row],[CT_DUM]]+'[1]12'!K$25*Table6[[#This Row],[PA_DUM]]+'[1]12'!K$26*Table6[[#This Row],[NY_DUM]]+'[1]12'!K$27*Table6[[#This Row],[NJ_DUM]]</f>
        <v>8.3557840442487787</v>
      </c>
      <c r="BO456" s="9">
        <f>Table6[[#This Row],[sales]]-Table6[[#This Row],[ Pred_12]]</f>
        <v>9853.8688331476496</v>
      </c>
      <c r="BP456" s="47">
        <f>ABS(Table6[[#This Row],[ Red_12]]/Table6[[#This Row],[sales]])</f>
        <v>0.99915274855637715</v>
      </c>
      <c r="BQ456">
        <f>LN(G456+'2019 Totals and Calculations'!C$18)</f>
        <v>7.3912445210191287</v>
      </c>
      <c r="BR456">
        <f>LN(Table6[[#This Row],[PROF RADIO]]+'2019 Totals and Calculations'!D$18)</f>
        <v>5.5421601109851508</v>
      </c>
      <c r="BS456">
        <f>LN(Table6[[#This Row],[ONLINE LINGERING]]+'2019 Totals and Calculations'!E$18)</f>
        <v>6.6421541792235059</v>
      </c>
      <c r="BT456">
        <f>MONTH(Table6[[#This Row],[Date]])</f>
        <v>9</v>
      </c>
      <c r="BU456">
        <f t="shared" si="202"/>
        <v>0</v>
      </c>
      <c r="BV456">
        <f t="shared" si="203"/>
        <v>0</v>
      </c>
      <c r="BW456">
        <f t="shared" si="204"/>
        <v>0</v>
      </c>
      <c r="BX456">
        <f t="shared" si="205"/>
        <v>0</v>
      </c>
      <c r="BY456">
        <f t="shared" si="206"/>
        <v>0</v>
      </c>
      <c r="BZ456">
        <f t="shared" si="207"/>
        <v>0</v>
      </c>
      <c r="CA456">
        <f t="shared" si="208"/>
        <v>0</v>
      </c>
      <c r="CB456">
        <f t="shared" si="209"/>
        <v>0</v>
      </c>
      <c r="CC456">
        <f t="shared" si="210"/>
        <v>1</v>
      </c>
      <c r="CD456">
        <f t="shared" si="211"/>
        <v>0</v>
      </c>
      <c r="CE456">
        <f t="shared" si="212"/>
        <v>0</v>
      </c>
      <c r="CF456">
        <f t="shared" si="213"/>
        <v>0</v>
      </c>
      <c r="CG456">
        <f t="shared" si="214"/>
        <v>141</v>
      </c>
      <c r="CH45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8228.9465602480468</v>
      </c>
      <c r="CI456" s="79">
        <f>Table6[[#This Row],[sales]]-CH456</f>
        <v>1633.278056943851</v>
      </c>
      <c r="CJ456">
        <f>ABS(Table6[[#This Row],[sales]]-CH456)/Table6[[#This Row],[sales]]</f>
        <v>0.1656094968772775</v>
      </c>
      <c r="CK45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8214.6672745820397</v>
      </c>
      <c r="CL456" s="79">
        <f>Table6[[#This Row],[sales]]-CK456</f>
        <v>1647.5573426098581</v>
      </c>
      <c r="CM456">
        <f>ABS(Table6[[#This Row],[sales]]-CK456)/Table6[[#This Row],[sales]]</f>
        <v>0.16705737362114273</v>
      </c>
      <c r="CN45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11612.063765426556</v>
      </c>
      <c r="CO456" s="79">
        <f>Table6[[#This Row],[sales]]-CN456</f>
        <v>-1749.8391482346578</v>
      </c>
      <c r="CP456">
        <f>ABS(Table6[[#This Row],[sales]]-CN456)/Table6[[#This Row],[sales]]</f>
        <v>0.1774284419748792</v>
      </c>
      <c r="CQ45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10944.511690179121</v>
      </c>
      <c r="CR456" s="79">
        <f>Table6[[#This Row],[sales]]-CQ456</f>
        <v>-1082.2870729872229</v>
      </c>
      <c r="CS456">
        <f>ABS(Table6[[#This Row],[sales]]-CQ456)/Table6[[#This Row],[sales]]</f>
        <v>0.10974066349093009</v>
      </c>
    </row>
    <row r="457" spans="1:97" x14ac:dyDescent="0.2">
      <c r="A457">
        <v>456</v>
      </c>
      <c r="B457" t="s">
        <v>480</v>
      </c>
      <c r="C457" s="5">
        <v>43723</v>
      </c>
      <c r="D457" s="6">
        <v>1329.1555864665643</v>
      </c>
      <c r="E457" s="8">
        <f>YEAR(Table6[[#This Row],[Date]])</f>
        <v>2019</v>
      </c>
      <c r="F457" s="6">
        <f>Table6[[#This Row],[TV_State]]+Table6[[#This Row],[Radio_State]]+Table6[[#This Row],[Online]]</f>
        <v>2202.1172353981747</v>
      </c>
      <c r="G457" s="6">
        <f t="shared" si="189"/>
        <v>1281.0824044179064</v>
      </c>
      <c r="H457" s="6">
        <f>LN(Table6[[#This Row],[PROF TV LING]])</f>
        <v>7.1554606280228512</v>
      </c>
      <c r="I457" s="6">
        <f t="shared" si="190"/>
        <v>7.1922991221895396</v>
      </c>
      <c r="J457" s="6">
        <v>196.91193873578734</v>
      </c>
      <c r="K457" s="6">
        <f t="shared" si="195"/>
        <v>194.69214963535887</v>
      </c>
      <c r="L457" s="6">
        <f>0.5*J456+0.5*Table6[[#This Row],[Radio_State]]</f>
        <v>195.9371271578874</v>
      </c>
      <c r="M457" s="6">
        <f>LN(Table6[[#This Row],[RADIO LINGERING ]])</f>
        <v>5.2777938279629728</v>
      </c>
      <c r="N457" s="6">
        <f t="shared" si="191"/>
        <v>5.2827566173051022</v>
      </c>
      <c r="O457" s="6">
        <v>676.0497101958232</v>
      </c>
      <c r="P457" s="6">
        <f t="shared" si="192"/>
        <v>691.65083761364826</v>
      </c>
      <c r="Q457" s="6">
        <f>0.3*O456+0.7*Table6[[#This Row],[Online]]</f>
        <v>686.72417930417828</v>
      </c>
      <c r="R457" s="6">
        <f>LN(Table6[[#This Row],[ONLINE LINGERING]])</f>
        <v>6.5319327258763771</v>
      </c>
      <c r="S457" s="6">
        <f t="shared" si="193"/>
        <v>6.5162666091319785</v>
      </c>
      <c r="T457" s="6">
        <v>10460.363544335652</v>
      </c>
      <c r="U457" s="6">
        <f t="shared" si="194"/>
        <v>9.255348492687574</v>
      </c>
      <c r="V457" s="8">
        <f>YEAR(Table6[[#This Row],[Date]])</f>
        <v>2019</v>
      </c>
      <c r="W457" s="8">
        <f>WEEKNUM(Table6[[#This Row],[Date]])</f>
        <v>38</v>
      </c>
      <c r="X457" t="s">
        <v>622</v>
      </c>
      <c r="Y457" s="9">
        <f>Table6[[#This Row],[LNTVLING]]+Table6[[#This Row],[LNRADIOLING]]+Table6[[#This Row],[LNONLINELING]]</f>
        <v>18.965187181862202</v>
      </c>
      <c r="Z457">
        <f t="shared" si="215"/>
        <v>1</v>
      </c>
      <c r="AA457">
        <f t="shared" si="196"/>
        <v>0</v>
      </c>
      <c r="AB457">
        <f t="shared" si="197"/>
        <v>0</v>
      </c>
      <c r="AC457">
        <f t="shared" si="198"/>
        <v>1</v>
      </c>
      <c r="AD457">
        <f t="shared" si="199"/>
        <v>0</v>
      </c>
      <c r="AE457">
        <f t="shared" si="200"/>
        <v>0</v>
      </c>
      <c r="AF457">
        <f t="shared" si="201"/>
        <v>0</v>
      </c>
      <c r="AG457" s="9">
        <f>'[1]1'!J$20+'[1]1'!J$21*Table6[[#This Row],[TV_State]]</f>
        <v>2636.8626742724518</v>
      </c>
      <c r="AH457" s="9">
        <f>Table6[[#This Row],[sales]]-Table6[[#This Row],[Pred_1]]</f>
        <v>7823.5008700632006</v>
      </c>
      <c r="AI457">
        <f>ABS(Table6[[#This Row],[Res_1]])/Table6[[#This Row],[sales]]</f>
        <v>0.74791863943387238</v>
      </c>
      <c r="AJ457" s="9">
        <f>'[1]2'!J$20+'[1]2'!J$21*Table6[[#This Row],[Radio_State]]</f>
        <v>2578.7360076199761</v>
      </c>
      <c r="AK457" s="9">
        <f>Table6[[#This Row],[sales]]-Table6[[#This Row],[ Pred_2 ]]</f>
        <v>7881.6275367156759</v>
      </c>
      <c r="AL457">
        <f>ABS(Table6[[#This Row],[ Res_2 ]])/Table6[[#This Row],[sales]]</f>
        <v>0.75347548900282946</v>
      </c>
      <c r="AM457" s="10">
        <f>'[1]3'!J$20+'[1]3'!J$21*Data!O457</f>
        <v>5706.4864621044317</v>
      </c>
      <c r="AN457" s="9">
        <f>Table6[[#This Row],[sales]]-Table6[[#This Row],[Pred_3]]</f>
        <v>4753.8770822312208</v>
      </c>
      <c r="AO457" s="9">
        <f>ABS(Table6[[#This Row],[Res_3]])/Table6[[#This Row],[sales]]</f>
        <v>0.45446576135544281</v>
      </c>
      <c r="AP457" s="9">
        <f>'[1]4'!L$21+'[1]4'!L$27*Table6[[#This Row],[TV_State]]+'[1]4'!L$22*Table6[[#This Row],[NJ_DUM]]+'[1]4'!L$23*Table6[[#This Row],[NY_DUM]]+'[1]4'!L$24*Table6[[#This Row],[PA_DUM]]+'[1]4'!L$25*Table6[[#This Row],[CT_DUM]]+'[1]4'!L$26*Table6[[#This Row],[DL_DUM]]</f>
        <v>531.01599073828515</v>
      </c>
      <c r="AQ457" s="9">
        <f>Table6[[#This Row],[sales]]-Table6[[#This Row],[Pred_4]]</f>
        <v>9929.3475535973666</v>
      </c>
      <c r="AR457">
        <f>ABS(Table6[[#This Row],[Res_4]]/Table6[[#This Row],[sales]])</f>
        <v>0.94923541725030824</v>
      </c>
      <c r="AS457" s="9">
        <f>'[1]5'!L$20+'[1]5'!L$26*Table6[[#This Row],[Radio_State]]+'[1]5'!L$21*Table6[[#This Row],[NJ_DUM]]+'[1]5'!L$22*Table6[[#This Row],[NY_DUM]]+'[1]5'!L$23*Table6[[#This Row],[PA_DUM]]+'[1]5'!L$24*Table6[[#This Row],[CT_DUM]]+'[1]5'!L$25*Table6[[#This Row],[DL_DUM]]</f>
        <v>543.27067510805284</v>
      </c>
      <c r="AT457" s="9">
        <f>Table6[[#This Row],[sales]]-Table6[[#This Row],[Pred_5]]</f>
        <v>9917.0928692275993</v>
      </c>
      <c r="AU457" s="9">
        <f>ABS(Table6[[#This Row],[Red_5]]/Table6[[#This Row],[sales]])</f>
        <v>0.94806388202423064</v>
      </c>
      <c r="AV457" s="9">
        <f>'[1]6'!L$20+'[1]6'!L$26*Table6[[#This Row],[Online]]+'[1]6'!L$21*Table6[[#This Row],[NJ_DUM]]+'[1]6'!L$22*Table6[[#This Row],[NY_DUM]]+'[1]6'!L$23*Table6[[#This Row],[PA_DUM]]+'[1]6'!L$24*Table6[[#This Row],[CT_DUM]]+'[1]6'!L$25*Table6[[#This Row],[DL_DUM]]</f>
        <v>2936.3886743495259</v>
      </c>
      <c r="AW457" s="9">
        <f>Table6[[#This Row],[sales]]-Table6[[#This Row],[Pred_6]]</f>
        <v>7523.9748699861266</v>
      </c>
      <c r="AX457" s="9">
        <f>ABS(Table6[[#This Row],[Red_6]]/Table6[[#This Row],[sales]])</f>
        <v>0.71928426178461102</v>
      </c>
      <c r="AY457" s="9">
        <f>'[1]7'!L$21+'[1]7'!L$27*Table6[[#This Row],[LNTV]]+'[1]7'!L$22*Table6[[#This Row],[NJ_DUM]]+'[1]7'!L$23*Table6[[#This Row],[NY_DUM]]+'[1]7'!L$24*Table6[[#This Row],[PA_DUM]]+'[1]7'!L$25*Table6[[#This Row],[CT_DUM]]+'[1]7'!L$26*Table6[[#This Row],[DL_DUM]]</f>
        <v>5.9416462213460131</v>
      </c>
      <c r="AZ457" s="9">
        <f>Table6[[#This Row],[sales]]-Table6[[#This Row],[Pred_7]]</f>
        <v>10454.421898114306</v>
      </c>
      <c r="BA457" s="9">
        <f>ABS(Table6[[#This Row],[Red_7]]/Table6[[#This Row],[sales]])</f>
        <v>0.99943198473015171</v>
      </c>
      <c r="BB457" s="9">
        <f>'[1]8'!O$22+'[1]8'!O$28*Table6[[#This Row],[LNRADIOLING]]+'[1]8'!O$23*Table6[[#This Row],[DL_DUM]]+'[1]8'!O$24*Table6[[#This Row],[CT_DUM]]+'[1]8'!O$25*Table6[[#This Row],[PA_DUM]]+'[1]8'!O$26*Table6[[#This Row],[NY_DUM]]+'[1]8'!O$27*Table6[[#This Row],[NJ_DUM]]</f>
        <v>8.2727087469472362</v>
      </c>
      <c r="BC457" s="9">
        <f>Table6[[#This Row],[sales]]-Table6[[#This Row],[Pred_8]]</f>
        <v>10452.090835588706</v>
      </c>
      <c r="BD457" s="9">
        <f>ABS(Table6[[#This Row],[Red_8]]/Table6[[#This Row],[sales]])</f>
        <v>0.99920913754938978</v>
      </c>
      <c r="BE457" s="9">
        <f>'[1]9'!M$19+'[1]9'!M$21*Table6[[#This Row],[LNONLINE]]+'[1]9'!M$20*Table6[[#This Row],[DL_DUM]]+'[1]9'!M$22*Table6[[#This Row],[CT_DUM]]+'[1]9'!M$23*Table6[[#This Row],[PA_DUM]]+'[1]9'!M$24*Table6[[#This Row],[NY_DUM]]+'[1]9'!M$25*Table6[[#This Row],[NJ_DUM]]</f>
        <v>8.6534325693913576</v>
      </c>
      <c r="BF457" s="9">
        <f>Table6[[#This Row],[sales]]-Table6[[#This Row],[Pred_9]]</f>
        <v>10451.710111766261</v>
      </c>
      <c r="BG457" s="9">
        <f>ABS(Table6[[#This Row],[Red_9]]/Table6[[#This Row],[sales]])</f>
        <v>0.99917274074340579</v>
      </c>
      <c r="BH457" s="9">
        <f>'[1]10'!P$22+'[1]10'!P$30*Table6[[#This Row],[LNTV]]+'[1]10'!P$29*Table6[[#This Row],[LNRADIOLING]]+'[1]10'!P$24*Table6[[#This Row],[LNONLINELING]]+'[1]10'!P$23*Table6[[#This Row],[DL_DUM]]+'[1]10'!P$25*Table6[[#This Row],[CT_DUM]]+'[1]10'!P$26*Table6[[#This Row],[PA_DUM]]+'[1]10'!P$27*Table6[[#This Row],[NY_DUM]]+'[1]10'!P$28*Table6[[#This Row],[NJ_DUM]]</f>
        <v>8.8009651874556702</v>
      </c>
      <c r="BI457" s="9">
        <f>Table6[[#This Row],[sales]]-Table6[[#This Row],[Pred_10]]</f>
        <v>10451.562579148196</v>
      </c>
      <c r="BJ457" s="45">
        <f>ABS(Table6[[#This Row],[Red_10]]/Table6[[#This Row],[sales]])</f>
        <v>0.99915863677680472</v>
      </c>
      <c r="BK457" s="9">
        <f>'[1]11'!P$32+'[1]11'!P$40*Table6[[#This Row],[LNONLINELING]]+'[1]11'!P$39*Table6[[#This Row],[LNRADIOLING]]+'[1]11'!P$38*Table6[[#This Row],[LNTVLING]]+'[1]11'!P$33*Table6[[#This Row],[DL_DUM]]+'[1]11'!P$34*Table6[[#This Row],[CT_DUM]]+'[1]11'!P$35*Table6[[#This Row],[PA_DUM]]+'[1]11'!P$36*Table6[[#This Row],[NY_DUM]]+'[1]11'!P$37*Table6[[#This Row],[NJ_DUM]]</f>
        <v>8.8642246150612003</v>
      </c>
      <c r="BL457" s="9">
        <f>Table6[[#This Row],[sales]]-Table6[[#This Row],[ Pred_11]]</f>
        <v>10451.499319720591</v>
      </c>
      <c r="BM457" s="47">
        <f>ABS(Table6[[#This Row],[ Red_11]]/Table6[[#This Row],[sales]])</f>
        <v>0.99915258924056605</v>
      </c>
      <c r="BN457" s="9">
        <f>'[1]12'!K$22+'[1]12'!K$28*Table6[[#This Row],[COMBINE LN LING]]+'[1]12'!K$23*Table6[[#This Row],[DL_DUM]]+'[1]12'!K$24*Table6[[#This Row],[CT_DUM]]+'[1]12'!K$25*Table6[[#This Row],[PA_DUM]]+'[1]12'!K$26*Table6[[#This Row],[NY_DUM]]+'[1]12'!K$27*Table6[[#This Row],[NJ_DUM]]</f>
        <v>8.3533656455903973</v>
      </c>
      <c r="BO457" s="9">
        <f>Table6[[#This Row],[sales]]-Table6[[#This Row],[ Pred_12]]</f>
        <v>10452.010178690061</v>
      </c>
      <c r="BP457" s="47">
        <f>ABS(Table6[[#This Row],[ Red_12]]/Table6[[#This Row],[sales]])</f>
        <v>0.99920142683280688</v>
      </c>
      <c r="BQ457">
        <f>LN(G457+'2019 Totals and Calculations'!C$18)</f>
        <v>7.4038687589823127</v>
      </c>
      <c r="BR457">
        <f>LN(Table6[[#This Row],[PROF RADIO]]+'2019 Totals and Calculations'!D$18)</f>
        <v>5.5508197618814012</v>
      </c>
      <c r="BS457">
        <f>LN(Table6[[#This Row],[ONLINE LINGERING]]+'2019 Totals and Calculations'!E$18)</f>
        <v>6.5938682268451299</v>
      </c>
      <c r="BT457">
        <f>MONTH(Table6[[#This Row],[Date]])</f>
        <v>9</v>
      </c>
      <c r="BU457">
        <f t="shared" si="202"/>
        <v>0</v>
      </c>
      <c r="BV457">
        <f t="shared" si="203"/>
        <v>0</v>
      </c>
      <c r="BW457">
        <f t="shared" si="204"/>
        <v>0</v>
      </c>
      <c r="BX457">
        <f t="shared" si="205"/>
        <v>0</v>
      </c>
      <c r="BY457">
        <f t="shared" si="206"/>
        <v>0</v>
      </c>
      <c r="BZ457">
        <f t="shared" si="207"/>
        <v>0</v>
      </c>
      <c r="CA457">
        <f t="shared" si="208"/>
        <v>0</v>
      </c>
      <c r="CB457">
        <f t="shared" si="209"/>
        <v>0</v>
      </c>
      <c r="CC457">
        <f t="shared" si="210"/>
        <v>1</v>
      </c>
      <c r="CD457">
        <f t="shared" si="211"/>
        <v>0</v>
      </c>
      <c r="CE457">
        <f t="shared" si="212"/>
        <v>0</v>
      </c>
      <c r="CF457">
        <f t="shared" si="213"/>
        <v>0</v>
      </c>
      <c r="CG457">
        <f t="shared" si="214"/>
        <v>142</v>
      </c>
      <c r="CH45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8282.3249139742093</v>
      </c>
      <c r="CI457" s="79">
        <f>Table6[[#This Row],[sales]]-CH457</f>
        <v>2178.0386303614432</v>
      </c>
      <c r="CJ457">
        <f>ABS(Table6[[#This Row],[sales]]-CH457)/Table6[[#This Row],[sales]]</f>
        <v>0.20821825370886499</v>
      </c>
      <c r="CK45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8255.1878319058305</v>
      </c>
      <c r="CL457" s="79">
        <f>Table6[[#This Row],[sales]]-CK457</f>
        <v>2205.1757124298219</v>
      </c>
      <c r="CM457">
        <f>ABS(Table6[[#This Row],[sales]]-CK457)/Table6[[#This Row],[sales]]</f>
        <v>0.21081253085357032</v>
      </c>
      <c r="CN45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11457.318599219783</v>
      </c>
      <c r="CO457" s="79">
        <f>Table6[[#This Row],[sales]]-CN457</f>
        <v>-996.95505488413073</v>
      </c>
      <c r="CP457">
        <f>ABS(Table6[[#This Row],[sales]]-CN457)/Table6[[#This Row],[sales]]</f>
        <v>9.5307878226085913E-2</v>
      </c>
      <c r="CQ45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10856.333372675721</v>
      </c>
      <c r="CR457" s="79">
        <f>Table6[[#This Row],[sales]]-CQ457</f>
        <v>-395.96982834006849</v>
      </c>
      <c r="CS457">
        <f>ABS(Table6[[#This Row],[sales]]-CQ457)/Table6[[#This Row],[sales]]</f>
        <v>3.7854308472336839E-2</v>
      </c>
    </row>
    <row r="458" spans="1:97" x14ac:dyDescent="0.2">
      <c r="A458">
        <v>457</v>
      </c>
      <c r="B458" t="s">
        <v>480</v>
      </c>
      <c r="C458" s="5">
        <v>43730</v>
      </c>
      <c r="D458" s="6">
        <v>1342.4471423312298</v>
      </c>
      <c r="E458" s="8">
        <f>YEAR(Table6[[#This Row],[Date]])</f>
        <v>2019</v>
      </c>
      <c r="F458" s="6">
        <f>Table6[[#This Row],[TV_State]]+Table6[[#This Row],[Radio_State]]+Table6[[#This Row],[Online]]</f>
        <v>1640.7687295159476</v>
      </c>
      <c r="G458" s="6">
        <f t="shared" si="189"/>
        <v>1299.4918257919035</v>
      </c>
      <c r="H458" s="6">
        <f>LN(Table6[[#This Row],[PROF TV LING]])</f>
        <v>7.1697285637900441</v>
      </c>
      <c r="I458" s="6">
        <f t="shared" si="190"/>
        <v>7.2022494530427084</v>
      </c>
      <c r="J458" s="6">
        <v>198.88105812314521</v>
      </c>
      <c r="K458" s="6">
        <f t="shared" si="195"/>
        <v>196.78660387925203</v>
      </c>
      <c r="L458" s="6">
        <f>0.5*J457+0.5*Table6[[#This Row],[Radio_State]]</f>
        <v>197.89649842946628</v>
      </c>
      <c r="M458" s="6">
        <f>LN(Table6[[#This Row],[RADIO LINGERING ]])</f>
        <v>5.2877441588161407</v>
      </c>
      <c r="N458" s="6">
        <f t="shared" si="191"/>
        <v>5.29270694815827</v>
      </c>
      <c r="O458" s="6">
        <v>99.440529061572605</v>
      </c>
      <c r="P458" s="6">
        <f t="shared" si="192"/>
        <v>277.10362162719531</v>
      </c>
      <c r="Q458" s="6">
        <f>0.3*O457+0.7*Table6[[#This Row],[Online]]</f>
        <v>272.42328340184775</v>
      </c>
      <c r="R458" s="6">
        <f>LN(Table6[[#This Row],[ONLINE LINGERING]])</f>
        <v>5.6073570456660677</v>
      </c>
      <c r="S458" s="6">
        <f t="shared" si="193"/>
        <v>4.5995597675983246</v>
      </c>
      <c r="T458" s="6">
        <v>8308.9210750699967</v>
      </c>
      <c r="U458" s="6">
        <f t="shared" si="194"/>
        <v>9.0250850448919824</v>
      </c>
      <c r="V458" s="8">
        <f>YEAR(Table6[[#This Row],[Date]])</f>
        <v>2019</v>
      </c>
      <c r="W458" s="8">
        <f>WEEKNUM(Table6[[#This Row],[Date]])</f>
        <v>39</v>
      </c>
      <c r="X458" t="s">
        <v>623</v>
      </c>
      <c r="Y458" s="9">
        <f>Table6[[#This Row],[LNTVLING]]+Table6[[#This Row],[LNRADIOLING]]+Table6[[#This Row],[LNONLINELING]]</f>
        <v>18.064829768272251</v>
      </c>
      <c r="Z458">
        <f t="shared" si="215"/>
        <v>1</v>
      </c>
      <c r="AA458">
        <f t="shared" si="196"/>
        <v>0</v>
      </c>
      <c r="AB458">
        <f t="shared" si="197"/>
        <v>0</v>
      </c>
      <c r="AC458">
        <f t="shared" si="198"/>
        <v>1</v>
      </c>
      <c r="AD458">
        <f t="shared" si="199"/>
        <v>0</v>
      </c>
      <c r="AE458">
        <f t="shared" si="200"/>
        <v>0</v>
      </c>
      <c r="AF458">
        <f t="shared" si="201"/>
        <v>0</v>
      </c>
      <c r="AG458" s="9">
        <f>'[1]1'!J$20+'[1]1'!J$21*Table6[[#This Row],[TV_State]]</f>
        <v>2649.9339755606125</v>
      </c>
      <c r="AH458" s="9">
        <f>Table6[[#This Row],[sales]]-Table6[[#This Row],[Pred_1]]</f>
        <v>5658.9870995093843</v>
      </c>
      <c r="AI458">
        <f>ABS(Table6[[#This Row],[Res_1]])/Table6[[#This Row],[sales]]</f>
        <v>0.681073637405048</v>
      </c>
      <c r="AJ458" s="9">
        <f>'[1]2'!J$20+'[1]2'!J$21*Table6[[#This Row],[Radio_State]]</f>
        <v>2587.3805496562009</v>
      </c>
      <c r="AK458" s="9">
        <f>Table6[[#This Row],[sales]]-Table6[[#This Row],[ Pred_2 ]]</f>
        <v>5721.5405254137959</v>
      </c>
      <c r="AL458">
        <f>ABS(Table6[[#This Row],[ Res_2 ]])/Table6[[#This Row],[sales]]</f>
        <v>0.68860210293495849</v>
      </c>
      <c r="AM458" s="10">
        <f>'[1]3'!J$20+'[1]3'!J$21*Data!O458</f>
        <v>2375.2300521471111</v>
      </c>
      <c r="AN458" s="9">
        <f>Table6[[#This Row],[sales]]-Table6[[#This Row],[Pred_3]]</f>
        <v>5933.6910229228852</v>
      </c>
      <c r="AO458" s="9">
        <f>ABS(Table6[[#This Row],[Res_3]])/Table6[[#This Row],[sales]]</f>
        <v>0.71413496040132962</v>
      </c>
      <c r="AP458" s="9">
        <f>'[1]4'!L$21+'[1]4'!L$27*Table6[[#This Row],[TV_State]]+'[1]4'!L$22*Table6[[#This Row],[NJ_DUM]]+'[1]4'!L$23*Table6[[#This Row],[NY_DUM]]+'[1]4'!L$24*Table6[[#This Row],[PA_DUM]]+'[1]4'!L$25*Table6[[#This Row],[CT_DUM]]+'[1]4'!L$26*Table6[[#This Row],[DL_DUM]]</f>
        <v>533.94785070220973</v>
      </c>
      <c r="AQ458" s="9">
        <f>Table6[[#This Row],[sales]]-Table6[[#This Row],[Pred_4]]</f>
        <v>7774.9732243677872</v>
      </c>
      <c r="AR458">
        <f>ABS(Table6[[#This Row],[Res_4]]/Table6[[#This Row],[sales]])</f>
        <v>0.93573800426336207</v>
      </c>
      <c r="AS458" s="9">
        <f>'[1]5'!L$20+'[1]5'!L$26*Table6[[#This Row],[Radio_State]]+'[1]5'!L$21*Table6[[#This Row],[NJ_DUM]]+'[1]5'!L$22*Table6[[#This Row],[NY_DUM]]+'[1]5'!L$23*Table6[[#This Row],[PA_DUM]]+'[1]5'!L$24*Table6[[#This Row],[CT_DUM]]+'[1]5'!L$25*Table6[[#This Row],[DL_DUM]]</f>
        <v>546.73946657586282</v>
      </c>
      <c r="AT458" s="9">
        <f>Table6[[#This Row],[sales]]-Table6[[#This Row],[Pred_5]]</f>
        <v>7762.1816084941338</v>
      </c>
      <c r="AU458" s="9">
        <f>ABS(Table6[[#This Row],[Red_5]]/Table6[[#This Row],[sales]])</f>
        <v>0.93419850042669261</v>
      </c>
      <c r="AV458" s="9">
        <f>'[1]6'!L$20+'[1]6'!L$26*Table6[[#This Row],[Online]]+'[1]6'!L$21*Table6[[#This Row],[NJ_DUM]]+'[1]6'!L$22*Table6[[#This Row],[NY_DUM]]+'[1]6'!L$23*Table6[[#This Row],[PA_DUM]]+'[1]6'!L$24*Table6[[#This Row],[CT_DUM]]+'[1]6'!L$25*Table6[[#This Row],[DL_DUM]]</f>
        <v>426.8369951632414</v>
      </c>
      <c r="AW458" s="9">
        <f>Table6[[#This Row],[sales]]-Table6[[#This Row],[Pred_6]]</f>
        <v>7882.0840799067555</v>
      </c>
      <c r="AX458" s="9">
        <f>ABS(Table6[[#This Row],[Red_6]]/Table6[[#This Row],[sales]])</f>
        <v>0.94862907093390036</v>
      </c>
      <c r="AY458" s="9">
        <f>'[1]7'!L$21+'[1]7'!L$27*Table6[[#This Row],[LNTV]]+'[1]7'!L$22*Table6[[#This Row],[NJ_DUM]]+'[1]7'!L$23*Table6[[#This Row],[NY_DUM]]+'[1]7'!L$24*Table6[[#This Row],[PA_DUM]]+'[1]7'!L$25*Table6[[#This Row],[CT_DUM]]+'[1]7'!L$26*Table6[[#This Row],[DL_DUM]]</f>
        <v>5.9427475686360136</v>
      </c>
      <c r="AZ458" s="9">
        <f>Table6[[#This Row],[sales]]-Table6[[#This Row],[Pred_7]]</f>
        <v>8302.9783275013615</v>
      </c>
      <c r="BA458" s="9">
        <f>ABS(Table6[[#This Row],[Red_7]]/Table6[[#This Row],[sales]])</f>
        <v>0.99928477506105262</v>
      </c>
      <c r="BB458" s="9">
        <f>'[1]8'!O$22+'[1]8'!O$28*Table6[[#This Row],[LNRADIOLING]]+'[1]8'!O$23*Table6[[#This Row],[DL_DUM]]+'[1]8'!O$24*Table6[[#This Row],[CT_DUM]]+'[1]8'!O$25*Table6[[#This Row],[PA_DUM]]+'[1]8'!O$26*Table6[[#This Row],[NY_DUM]]+'[1]8'!O$27*Table6[[#This Row],[NJ_DUM]]</f>
        <v>8.2734186129510121</v>
      </c>
      <c r="BC458" s="9">
        <f>Table6[[#This Row],[sales]]-Table6[[#This Row],[Pred_8]]</f>
        <v>8300.6476564570457</v>
      </c>
      <c r="BD458" s="9">
        <f>ABS(Table6[[#This Row],[Red_8]]/Table6[[#This Row],[sales]])</f>
        <v>0.99900427281253468</v>
      </c>
      <c r="BE458" s="9">
        <f>'[1]9'!M$19+'[1]9'!M$21*Table6[[#This Row],[LNONLINE]]+'[1]9'!M$20*Table6[[#This Row],[DL_DUM]]+'[1]9'!M$22*Table6[[#This Row],[CT_DUM]]+'[1]9'!M$23*Table6[[#This Row],[PA_DUM]]+'[1]9'!M$24*Table6[[#This Row],[NY_DUM]]+'[1]9'!M$25*Table6[[#This Row],[NJ_DUM]]</f>
        <v>8.0465697464692258</v>
      </c>
      <c r="BF458" s="9">
        <f>Table6[[#This Row],[sales]]-Table6[[#This Row],[Pred_9]]</f>
        <v>8300.874505323527</v>
      </c>
      <c r="BG458" s="9">
        <f>ABS(Table6[[#This Row],[Red_9]]/Table6[[#This Row],[sales]])</f>
        <v>0.99903157465647219</v>
      </c>
      <c r="BH458" s="9">
        <f>'[1]10'!P$22+'[1]10'!P$30*Table6[[#This Row],[LNTV]]+'[1]10'!P$29*Table6[[#This Row],[LNRADIOLING]]+'[1]10'!P$24*Table6[[#This Row],[LNONLINELING]]+'[1]10'!P$23*Table6[[#This Row],[DL_DUM]]+'[1]10'!P$25*Table6[[#This Row],[CT_DUM]]+'[1]10'!P$26*Table6[[#This Row],[PA_DUM]]+'[1]10'!P$27*Table6[[#This Row],[NY_DUM]]+'[1]10'!P$28*Table6[[#This Row],[NJ_DUM]]</f>
        <v>8.4399012117821091</v>
      </c>
      <c r="BI458" s="9">
        <f>Table6[[#This Row],[sales]]-Table6[[#This Row],[Pred_10]]</f>
        <v>8300.4811738582139</v>
      </c>
      <c r="BJ458" s="45">
        <f>ABS(Table6[[#This Row],[Red_10]]/Table6[[#This Row],[sales]])</f>
        <v>0.99898423620401144</v>
      </c>
      <c r="BK458" s="9">
        <f>'[1]11'!P$32+'[1]11'!P$40*Table6[[#This Row],[LNONLINELING]]+'[1]11'!P$39*Table6[[#This Row],[LNRADIOLING]]+'[1]11'!P$38*Table6[[#This Row],[LNTVLING]]+'[1]11'!P$33*Table6[[#This Row],[DL_DUM]]+'[1]11'!P$34*Table6[[#This Row],[CT_DUM]]+'[1]11'!P$35*Table6[[#This Row],[PA_DUM]]+'[1]11'!P$36*Table6[[#This Row],[NY_DUM]]+'[1]11'!P$37*Table6[[#This Row],[NJ_DUM]]</f>
        <v>8.4543585393899008</v>
      </c>
      <c r="BL458" s="9">
        <f>Table6[[#This Row],[sales]]-Table6[[#This Row],[ Pred_11]]</f>
        <v>8300.4667165306073</v>
      </c>
      <c r="BM458" s="47">
        <f>ABS(Table6[[#This Row],[ Red_11]]/Table6[[#This Row],[sales]])</f>
        <v>0.9989824962274878</v>
      </c>
      <c r="BN458" s="9">
        <f>'[1]12'!K$22+'[1]12'!K$28*Table6[[#This Row],[COMBINE LN LING]]+'[1]12'!K$23*Table6[[#This Row],[DL_DUM]]+'[1]12'!K$24*Table6[[#This Row],[CT_DUM]]+'[1]12'!K$25*Table6[[#This Row],[PA_DUM]]+'[1]12'!K$26*Table6[[#This Row],[NY_DUM]]+'[1]12'!K$27*Table6[[#This Row],[NJ_DUM]]</f>
        <v>8.2667189615299392</v>
      </c>
      <c r="BO458" s="9">
        <f>Table6[[#This Row],[sales]]-Table6[[#This Row],[ Pred_12]]</f>
        <v>8300.6543561084673</v>
      </c>
      <c r="BP458" s="47">
        <f>ABS(Table6[[#This Row],[ Red_12]]/Table6[[#This Row],[sales]])</f>
        <v>0.99900507913279701</v>
      </c>
      <c r="BQ458">
        <f>LN(G458+'2019 Totals and Calculations'!C$18)</f>
        <v>7.4150157590271837</v>
      </c>
      <c r="BR458">
        <f>LN(Table6[[#This Row],[PROF RADIO]]+'2019 Totals and Calculations'!D$18)</f>
        <v>5.5589222771410123</v>
      </c>
      <c r="BS458">
        <f>LN(Table6[[#This Row],[ONLINE LINGERING]]+'2019 Totals and Calculations'!E$18)</f>
        <v>5.7566931773536805</v>
      </c>
      <c r="BT458">
        <f>MONTH(Table6[[#This Row],[Date]])</f>
        <v>9</v>
      </c>
      <c r="BU458">
        <f t="shared" si="202"/>
        <v>0</v>
      </c>
      <c r="BV458">
        <f t="shared" si="203"/>
        <v>0</v>
      </c>
      <c r="BW458">
        <f t="shared" si="204"/>
        <v>0</v>
      </c>
      <c r="BX458">
        <f t="shared" si="205"/>
        <v>0</v>
      </c>
      <c r="BY458">
        <f t="shared" si="206"/>
        <v>0</v>
      </c>
      <c r="BZ458">
        <f t="shared" si="207"/>
        <v>0</v>
      </c>
      <c r="CA458">
        <f t="shared" si="208"/>
        <v>0</v>
      </c>
      <c r="CB458">
        <f t="shared" si="209"/>
        <v>0</v>
      </c>
      <c r="CC458">
        <f t="shared" si="210"/>
        <v>1</v>
      </c>
      <c r="CD458">
        <f t="shared" si="211"/>
        <v>0</v>
      </c>
      <c r="CE458">
        <f t="shared" si="212"/>
        <v>0</v>
      </c>
      <c r="CF458">
        <f t="shared" si="213"/>
        <v>0</v>
      </c>
      <c r="CG458">
        <f t="shared" si="214"/>
        <v>143</v>
      </c>
      <c r="CH45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8332.3807506691919</v>
      </c>
      <c r="CI458" s="79">
        <f>Table6[[#This Row],[sales]]-CH458</f>
        <v>-23.45967559919518</v>
      </c>
      <c r="CJ458">
        <f>ABS(Table6[[#This Row],[sales]]-CH458)/Table6[[#This Row],[sales]]</f>
        <v>2.823432234731818E-3</v>
      </c>
      <c r="CK45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8294.4919598053166</v>
      </c>
      <c r="CL458" s="79">
        <f>Table6[[#This Row],[sales]]-CK458</f>
        <v>14.429115264680149</v>
      </c>
      <c r="CM458">
        <f>ABS(Table6[[#This Row],[sales]]-CK458)/Table6[[#This Row],[sales]]</f>
        <v>1.7365810957060504E-3</v>
      </c>
      <c r="CN45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8737.034253667809</v>
      </c>
      <c r="CO458" s="79">
        <f>Table6[[#This Row],[sales]]-CN458</f>
        <v>-428.11317859781229</v>
      </c>
      <c r="CP458">
        <f>ABS(Table6[[#This Row],[sales]]-CN458)/Table6[[#This Row],[sales]]</f>
        <v>5.1524521021425844E-2</v>
      </c>
      <c r="CQ45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8653.085126077196</v>
      </c>
      <c r="CR458" s="79">
        <f>Table6[[#This Row],[sales]]-CQ458</f>
        <v>-344.1640510071993</v>
      </c>
      <c r="CS458">
        <f>ABS(Table6[[#This Row],[sales]]-CQ458)/Table6[[#This Row],[sales]]</f>
        <v>4.1421027820305774E-2</v>
      </c>
    </row>
    <row r="459" spans="1:97" x14ac:dyDescent="0.2">
      <c r="A459">
        <v>458</v>
      </c>
      <c r="B459" t="s">
        <v>480</v>
      </c>
      <c r="C459" s="5">
        <v>43737</v>
      </c>
      <c r="D459" s="6">
        <v>1355.8716137545423</v>
      </c>
      <c r="E459" s="8">
        <f>YEAR(Table6[[#This Row],[Date]])</f>
        <v>2019</v>
      </c>
      <c r="F459" s="6">
        <f>Table6[[#This Row],[TV_State]]+Table6[[#This Row],[Radio_State]]+Table6[[#This Row],[Online]]</f>
        <v>1657.1764168111072</v>
      </c>
      <c r="G459" s="6">
        <f t="shared" si="189"/>
        <v>1316.4057621806951</v>
      </c>
      <c r="H459" s="6">
        <f>LN(Table6[[#This Row],[PROF TV LING]])</f>
        <v>7.1826603942859002</v>
      </c>
      <c r="I459" s="6">
        <f t="shared" si="190"/>
        <v>7.2121997838958762</v>
      </c>
      <c r="J459" s="6">
        <v>200.86986870437664</v>
      </c>
      <c r="K459" s="6">
        <f t="shared" si="195"/>
        <v>198.82823629181433</v>
      </c>
      <c r="L459" s="6">
        <f>0.5*J458+0.5*Table6[[#This Row],[Radio_State]]</f>
        <v>199.87546341376094</v>
      </c>
      <c r="M459" s="6">
        <f>LN(Table6[[#This Row],[RADIO LINGERING ]])</f>
        <v>5.2976944896693086</v>
      </c>
      <c r="N459" s="6">
        <f t="shared" si="191"/>
        <v>5.3026572790114379</v>
      </c>
      <c r="O459" s="6">
        <v>100.43493435218832</v>
      </c>
      <c r="P459" s="6">
        <f t="shared" si="192"/>
        <v>153.4355405346904</v>
      </c>
      <c r="Q459" s="6">
        <f>0.3*O458+0.7*Table6[[#This Row],[Online]]</f>
        <v>100.1366127650036</v>
      </c>
      <c r="R459" s="6">
        <f>LN(Table6[[#This Row],[ONLINE LINGERING]])</f>
        <v>4.6065353813347496</v>
      </c>
      <c r="S459" s="6">
        <f t="shared" si="193"/>
        <v>4.6095100984514925</v>
      </c>
      <c r="T459" s="6">
        <v>8207.5821274299142</v>
      </c>
      <c r="U459" s="6">
        <f t="shared" si="194"/>
        <v>9.0128136557137335</v>
      </c>
      <c r="V459" s="8">
        <f>YEAR(Table6[[#This Row],[Date]])</f>
        <v>2019</v>
      </c>
      <c r="W459" s="8">
        <f>WEEKNUM(Table6[[#This Row],[Date]])</f>
        <v>40</v>
      </c>
      <c r="X459" t="s">
        <v>624</v>
      </c>
      <c r="Y459" s="9">
        <f>Table6[[#This Row],[LNTVLING]]+Table6[[#This Row],[LNRADIOLING]]+Table6[[#This Row],[LNONLINELING]]</f>
        <v>17.086890265289959</v>
      </c>
      <c r="Z459">
        <f t="shared" si="215"/>
        <v>1</v>
      </c>
      <c r="AA459">
        <f t="shared" si="196"/>
        <v>0</v>
      </c>
      <c r="AB459">
        <f t="shared" si="197"/>
        <v>0</v>
      </c>
      <c r="AC459">
        <f t="shared" si="198"/>
        <v>1</v>
      </c>
      <c r="AD459">
        <f t="shared" si="199"/>
        <v>0</v>
      </c>
      <c r="AE459">
        <f t="shared" si="200"/>
        <v>0</v>
      </c>
      <c r="AF459">
        <f t="shared" si="201"/>
        <v>0</v>
      </c>
      <c r="AG459" s="9">
        <f>'[1]1'!J$20+'[1]1'!J$21*Table6[[#This Row],[TV_State]]</f>
        <v>2663.1359898616556</v>
      </c>
      <c r="AH459" s="9">
        <f>Table6[[#This Row],[sales]]-Table6[[#This Row],[Pred_1]]</f>
        <v>5544.4461375682586</v>
      </c>
      <c r="AI459">
        <f>ABS(Table6[[#This Row],[Res_1]])/Table6[[#This Row],[sales]]</f>
        <v>0.67552734185121355</v>
      </c>
      <c r="AJ459" s="9">
        <f>'[1]2'!J$20+'[1]2'!J$21*Table6[[#This Row],[Radio_State]]</f>
        <v>2596.1115371127876</v>
      </c>
      <c r="AK459" s="9">
        <f>Table6[[#This Row],[sales]]-Table6[[#This Row],[ Pred_2 ]]</f>
        <v>5611.4705903171271</v>
      </c>
      <c r="AL459">
        <f>ABS(Table6[[#This Row],[ Res_2 ]])/Table6[[#This Row],[sales]]</f>
        <v>0.68369350476110047</v>
      </c>
      <c r="AM459" s="10">
        <f>'[1]3'!J$20+'[1]3'!J$21*Data!O459</f>
        <v>2380.9750508513334</v>
      </c>
      <c r="AN459" s="9">
        <f>Table6[[#This Row],[sales]]-Table6[[#This Row],[Pred_3]]</f>
        <v>5826.6070765785807</v>
      </c>
      <c r="AO459" s="9">
        <f>ABS(Table6[[#This Row],[Res_3]])/Table6[[#This Row],[sales]]</f>
        <v>0.70990542477862462</v>
      </c>
      <c r="AP459" s="9">
        <f>'[1]4'!L$21+'[1]4'!L$27*Table6[[#This Row],[TV_State]]+'[1]4'!L$22*Table6[[#This Row],[NJ_DUM]]+'[1]4'!L$23*Table6[[#This Row],[NY_DUM]]+'[1]4'!L$24*Table6[[#This Row],[PA_DUM]]+'[1]4'!L$25*Table6[[#This Row],[CT_DUM]]+'[1]4'!L$26*Table6[[#This Row],[DL_DUM]]</f>
        <v>536.9090292657736</v>
      </c>
      <c r="AQ459" s="9">
        <f>Table6[[#This Row],[sales]]-Table6[[#This Row],[Pred_4]]</f>
        <v>7670.6730981641404</v>
      </c>
      <c r="AR459">
        <f>ABS(Table6[[#This Row],[Res_4]]/Table6[[#This Row],[sales]])</f>
        <v>0.93458377620475919</v>
      </c>
      <c r="AS459" s="9">
        <f>'[1]5'!L$20+'[1]5'!L$26*Table6[[#This Row],[Radio_State]]+'[1]5'!L$21*Table6[[#This Row],[NJ_DUM]]+'[1]5'!L$22*Table6[[#This Row],[NY_DUM]]+'[1]5'!L$23*Table6[[#This Row],[PA_DUM]]+'[1]5'!L$24*Table6[[#This Row],[CT_DUM]]+'[1]5'!L$25*Table6[[#This Row],[DL_DUM]]</f>
        <v>550.2429459583509</v>
      </c>
      <c r="AT459" s="9">
        <f>Table6[[#This Row],[sales]]-Table6[[#This Row],[Pred_5]]</f>
        <v>7657.3391814715633</v>
      </c>
      <c r="AU459" s="9">
        <f>ABS(Table6[[#This Row],[Red_5]]/Table6[[#This Row],[sales]])</f>
        <v>0.93295919097544855</v>
      </c>
      <c r="AV459" s="9">
        <f>'[1]6'!L$20+'[1]6'!L$26*Table6[[#This Row],[Online]]+'[1]6'!L$21*Table6[[#This Row],[NJ_DUM]]+'[1]6'!L$22*Table6[[#This Row],[NY_DUM]]+'[1]6'!L$23*Table6[[#This Row],[PA_DUM]]+'[1]6'!L$24*Table6[[#This Row],[CT_DUM]]+'[1]6'!L$25*Table6[[#This Row],[DL_DUM]]</f>
        <v>431.16490312673835</v>
      </c>
      <c r="AW459" s="9">
        <f>Table6[[#This Row],[sales]]-Table6[[#This Row],[Pred_6]]</f>
        <v>7776.4172243031762</v>
      </c>
      <c r="AX459" s="9">
        <f>ABS(Table6[[#This Row],[Red_6]]/Table6[[#This Row],[sales]])</f>
        <v>0.94746748842320128</v>
      </c>
      <c r="AY459" s="9">
        <f>'[1]7'!L$21+'[1]7'!L$27*Table6[[#This Row],[LNTV]]+'[1]7'!L$22*Table6[[#This Row],[NJ_DUM]]+'[1]7'!L$23*Table6[[#This Row],[NY_DUM]]+'[1]7'!L$24*Table6[[#This Row],[PA_DUM]]+'[1]7'!L$25*Table6[[#This Row],[CT_DUM]]+'[1]7'!L$26*Table6[[#This Row],[DL_DUM]]</f>
        <v>5.9438489159260142</v>
      </c>
      <c r="AZ459" s="9">
        <f>Table6[[#This Row],[sales]]-Table6[[#This Row],[Pred_7]]</f>
        <v>8201.6382785139886</v>
      </c>
      <c r="BA459" s="9">
        <f>ABS(Table6[[#This Row],[Red_7]]/Table6[[#This Row],[sales]])</f>
        <v>0.9992758099981649</v>
      </c>
      <c r="BB459" s="9">
        <f>'[1]8'!O$22+'[1]8'!O$28*Table6[[#This Row],[LNRADIOLING]]+'[1]8'!O$23*Table6[[#This Row],[DL_DUM]]+'[1]8'!O$24*Table6[[#This Row],[CT_DUM]]+'[1]8'!O$25*Table6[[#This Row],[PA_DUM]]+'[1]8'!O$26*Table6[[#This Row],[NY_DUM]]+'[1]8'!O$27*Table6[[#This Row],[NJ_DUM]]</f>
        <v>8.274128478954788</v>
      </c>
      <c r="BC459" s="9">
        <f>Table6[[#This Row],[sales]]-Table6[[#This Row],[Pred_8]]</f>
        <v>8199.3079989509588</v>
      </c>
      <c r="BD459" s="9">
        <f>ABS(Table6[[#This Row],[Red_8]]/Table6[[#This Row],[sales]])</f>
        <v>0.99899189208825545</v>
      </c>
      <c r="BE459" s="9">
        <f>'[1]9'!M$19+'[1]9'!M$21*Table6[[#This Row],[LNONLINE]]+'[1]9'!M$20*Table6[[#This Row],[DL_DUM]]+'[1]9'!M$22*Table6[[#This Row],[CT_DUM]]+'[1]9'!M$23*Table6[[#This Row],[PA_DUM]]+'[1]9'!M$24*Table6[[#This Row],[NY_DUM]]+'[1]9'!M$25*Table6[[#This Row],[NJ_DUM]]</f>
        <v>8.0497201948005568</v>
      </c>
      <c r="BF459" s="9">
        <f>Table6[[#This Row],[sales]]-Table6[[#This Row],[Pred_9]]</f>
        <v>8199.5324072351141</v>
      </c>
      <c r="BG459" s="9">
        <f>ABS(Table6[[#This Row],[Red_9]]/Table6[[#This Row],[sales]])</f>
        <v>0.99901923367079104</v>
      </c>
      <c r="BH459" s="9">
        <f>'[1]10'!P$22+'[1]10'!P$30*Table6[[#This Row],[LNTV]]+'[1]10'!P$29*Table6[[#This Row],[LNRADIOLING]]+'[1]10'!P$24*Table6[[#This Row],[LNONLINELING]]+'[1]10'!P$23*Table6[[#This Row],[DL_DUM]]+'[1]10'!P$25*Table6[[#This Row],[CT_DUM]]+'[1]10'!P$26*Table6[[#This Row],[PA_DUM]]+'[1]10'!P$27*Table6[[#This Row],[NY_DUM]]+'[1]10'!P$28*Table6[[#This Row],[NJ_DUM]]</f>
        <v>8.0492310339750119</v>
      </c>
      <c r="BI459" s="9">
        <f>Table6[[#This Row],[sales]]-Table6[[#This Row],[Pred_10]]</f>
        <v>8199.53289639594</v>
      </c>
      <c r="BJ459" s="45">
        <f>ABS(Table6[[#This Row],[Red_10]]/Table6[[#This Row],[sales]])</f>
        <v>0.9990192932694425</v>
      </c>
      <c r="BK459" s="9">
        <f>'[1]11'!P$32+'[1]11'!P$40*Table6[[#This Row],[LNONLINELING]]+'[1]11'!P$39*Table6[[#This Row],[LNRADIOLING]]+'[1]11'!P$38*Table6[[#This Row],[LNTVLING]]+'[1]11'!P$33*Table6[[#This Row],[DL_DUM]]+'[1]11'!P$34*Table6[[#This Row],[CT_DUM]]+'[1]11'!P$35*Table6[[#This Row],[PA_DUM]]+'[1]11'!P$36*Table6[[#This Row],[NY_DUM]]+'[1]11'!P$37*Table6[[#This Row],[NJ_DUM]]</f>
        <v>8.0112453350261088</v>
      </c>
      <c r="BL459" s="9">
        <f>Table6[[#This Row],[sales]]-Table6[[#This Row],[ Pred_11]]</f>
        <v>8199.5708820948876</v>
      </c>
      <c r="BM459" s="47">
        <f>ABS(Table6[[#This Row],[ Red_11]]/Table6[[#This Row],[sales]])</f>
        <v>0.99902392139236074</v>
      </c>
      <c r="BN459" s="9">
        <f>'[1]12'!K$22+'[1]12'!K$28*Table6[[#This Row],[COMBINE LN LING]]+'[1]12'!K$23*Table6[[#This Row],[DL_DUM]]+'[1]12'!K$24*Table6[[#This Row],[CT_DUM]]+'[1]12'!K$25*Table6[[#This Row],[PA_DUM]]+'[1]12'!K$26*Table6[[#This Row],[NY_DUM]]+'[1]12'!K$27*Table6[[#This Row],[NJ_DUM]]</f>
        <v>8.1726060971650103</v>
      </c>
      <c r="BO459" s="9">
        <f>Table6[[#This Row],[sales]]-Table6[[#This Row],[ Pred_12]]</f>
        <v>8199.4095213327491</v>
      </c>
      <c r="BP459" s="47">
        <f>ABS(Table6[[#This Row],[ Red_12]]/Table6[[#This Row],[sales]])</f>
        <v>0.99900426142921528</v>
      </c>
      <c r="BQ459">
        <f>LN(G459+'2019 Totals and Calculations'!C$18)</f>
        <v>7.4251488521610431</v>
      </c>
      <c r="BR459">
        <f>LN(Table6[[#This Row],[PROF RADIO]]+'2019 Totals and Calculations'!D$18)</f>
        <v>5.5667577591416872</v>
      </c>
      <c r="BS459">
        <f>LN(Table6[[#This Row],[ONLINE LINGERING]]+'2019 Totals and Calculations'!E$18)</f>
        <v>4.9699103562771496</v>
      </c>
      <c r="BT459">
        <f>MONTH(Table6[[#This Row],[Date]])</f>
        <v>9</v>
      </c>
      <c r="BU459">
        <f t="shared" si="202"/>
        <v>0</v>
      </c>
      <c r="BV459">
        <f t="shared" si="203"/>
        <v>0</v>
      </c>
      <c r="BW459">
        <f t="shared" si="204"/>
        <v>0</v>
      </c>
      <c r="BX459">
        <f t="shared" si="205"/>
        <v>0</v>
      </c>
      <c r="BY459">
        <f t="shared" si="206"/>
        <v>0</v>
      </c>
      <c r="BZ459">
        <f t="shared" si="207"/>
        <v>0</v>
      </c>
      <c r="CA459">
        <f t="shared" si="208"/>
        <v>0</v>
      </c>
      <c r="CB459">
        <f t="shared" si="209"/>
        <v>0</v>
      </c>
      <c r="CC459">
        <f t="shared" si="210"/>
        <v>1</v>
      </c>
      <c r="CD459">
        <f t="shared" si="211"/>
        <v>0</v>
      </c>
      <c r="CE459">
        <f t="shared" si="212"/>
        <v>0</v>
      </c>
      <c r="CF459">
        <f t="shared" si="213"/>
        <v>0</v>
      </c>
      <c r="CG459">
        <f t="shared" si="214"/>
        <v>144</v>
      </c>
      <c r="CH45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8380.2067633771876</v>
      </c>
      <c r="CI459" s="79">
        <f>Table6[[#This Row],[sales]]-CH459</f>
        <v>-172.62463594727342</v>
      </c>
      <c r="CJ459">
        <f>ABS(Table6[[#This Row],[sales]]-CH459)/Table6[[#This Row],[sales]]</f>
        <v>2.10323373275009E-2</v>
      </c>
      <c r="CK45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8333.3012438653041</v>
      </c>
      <c r="CL459" s="79">
        <f>Table6[[#This Row],[sales]]-CK459</f>
        <v>-125.71911643538988</v>
      </c>
      <c r="CM459">
        <f>ABS(Table6[[#This Row],[sales]]-CK459)/Table6[[#This Row],[sales]]</f>
        <v>1.5317436302615105E-2</v>
      </c>
      <c r="CN45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6773.1781228155678</v>
      </c>
      <c r="CO459" s="79">
        <f>Table6[[#This Row],[sales]]-CN459</f>
        <v>1434.4040046143464</v>
      </c>
      <c r="CP459">
        <f>ABS(Table6[[#This Row],[sales]]-CN459)/Table6[[#This Row],[sales]]</f>
        <v>0.17476572056714945</v>
      </c>
      <c r="CQ45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6993.0192998529556</v>
      </c>
      <c r="CR459" s="79">
        <f>Table6[[#This Row],[sales]]-CQ459</f>
        <v>1214.5628275769586</v>
      </c>
      <c r="CS459">
        <f>ABS(Table6[[#This Row],[sales]]-CQ459)/Table6[[#This Row],[sales]]</f>
        <v>0.14798058779306805</v>
      </c>
    </row>
    <row r="460" spans="1:97" x14ac:dyDescent="0.2">
      <c r="A460">
        <v>459</v>
      </c>
      <c r="B460" t="s">
        <v>480</v>
      </c>
      <c r="C460" s="5">
        <v>43744</v>
      </c>
      <c r="D460" s="6">
        <v>1369.4303298920877</v>
      </c>
      <c r="E460" s="8">
        <f>YEAR(Table6[[#This Row],[Date]])</f>
        <v>2019</v>
      </c>
      <c r="F460" s="6">
        <f>Table6[[#This Row],[TV_State]]+Table6[[#This Row],[Radio_State]]+Table6[[#This Row],[Online]]</f>
        <v>1673.7481809792182</v>
      </c>
      <c r="G460" s="6">
        <f t="shared" si="189"/>
        <v>1332.3131324941128</v>
      </c>
      <c r="H460" s="6">
        <f>LN(Table6[[#This Row],[PROF TV LING]])</f>
        <v>7.1946719079273533</v>
      </c>
      <c r="I460" s="6">
        <f t="shared" si="190"/>
        <v>7.2221501147490441</v>
      </c>
      <c r="J460" s="6">
        <v>202.8785673914204</v>
      </c>
      <c r="K460" s="6">
        <f t="shared" si="195"/>
        <v>200.85340184161737</v>
      </c>
      <c r="L460" s="6">
        <f>0.5*J459+0.5*Table6[[#This Row],[Radio_State]]</f>
        <v>201.87421804789852</v>
      </c>
      <c r="M460" s="6">
        <f>LN(Table6[[#This Row],[RADIO LINGERING ]])</f>
        <v>5.3076448205224764</v>
      </c>
      <c r="N460" s="6">
        <f t="shared" si="191"/>
        <v>5.3126076098646058</v>
      </c>
      <c r="O460" s="6">
        <v>101.4392836957102</v>
      </c>
      <c r="P460" s="6">
        <f t="shared" si="192"/>
        <v>117.03816074740425</v>
      </c>
      <c r="Q460" s="6">
        <f>0.3*O459+0.7*Table6[[#This Row],[Online]]</f>
        <v>101.13797889265362</v>
      </c>
      <c r="R460" s="6">
        <f>LN(Table6[[#This Row],[ONLINE LINGERING]])</f>
        <v>4.6164857121879175</v>
      </c>
      <c r="S460" s="6">
        <f t="shared" si="193"/>
        <v>4.6194604293046604</v>
      </c>
      <c r="T460" s="6">
        <v>2505.1143799109268</v>
      </c>
      <c r="U460" s="6">
        <f t="shared" si="194"/>
        <v>7.8260896731196343</v>
      </c>
      <c r="V460" s="8">
        <f>YEAR(Table6[[#This Row],[Date]])</f>
        <v>2019</v>
      </c>
      <c r="W460" s="8">
        <f>WEEKNUM(Table6[[#This Row],[Date]])</f>
        <v>41</v>
      </c>
      <c r="X460" t="s">
        <v>625</v>
      </c>
      <c r="Y460" s="9">
        <f>Table6[[#This Row],[LNTVLING]]+Table6[[#This Row],[LNRADIOLING]]+Table6[[#This Row],[LNONLINELING]]</f>
        <v>17.118802440637747</v>
      </c>
      <c r="Z460">
        <f t="shared" si="215"/>
        <v>0</v>
      </c>
      <c r="AA460">
        <f t="shared" si="196"/>
        <v>0</v>
      </c>
      <c r="AB460">
        <f t="shared" si="197"/>
        <v>0</v>
      </c>
      <c r="AC460">
        <f t="shared" si="198"/>
        <v>1</v>
      </c>
      <c r="AD460">
        <f t="shared" si="199"/>
        <v>0</v>
      </c>
      <c r="AE460">
        <f t="shared" si="200"/>
        <v>0</v>
      </c>
      <c r="AF460">
        <f t="shared" si="201"/>
        <v>0</v>
      </c>
      <c r="AG460" s="9">
        <f>'[1]1'!J$20+'[1]1'!J$21*Table6[[#This Row],[TV_State]]</f>
        <v>2676.4700243057091</v>
      </c>
      <c r="AH460" s="9">
        <f>Table6[[#This Row],[sales]]-Table6[[#This Row],[Pred_1]]</f>
        <v>-171.3556443947823</v>
      </c>
      <c r="AI460">
        <f>ABS(Table6[[#This Row],[Res_1]])/Table6[[#This Row],[sales]]</f>
        <v>6.8402323570101869E-2</v>
      </c>
      <c r="AJ460" s="9">
        <f>'[1]2'!J$20+'[1]2'!J$21*Table6[[#This Row],[Radio_State]]</f>
        <v>2604.9298344439403</v>
      </c>
      <c r="AK460" s="9">
        <f>Table6[[#This Row],[sales]]-Table6[[#This Row],[ Pred_2 ]]</f>
        <v>-99.815454533013508</v>
      </c>
      <c r="AL460">
        <f>ABS(Table6[[#This Row],[ Res_2 ]])/Table6[[#This Row],[sales]]</f>
        <v>3.9844669502301366E-2</v>
      </c>
      <c r="AM460" s="10">
        <f>'[1]3'!J$20+'[1]3'!J$21*Data!O460</f>
        <v>2386.7774995425984</v>
      </c>
      <c r="AN460" s="9">
        <f>Table6[[#This Row],[sales]]-Table6[[#This Row],[Pred_3]]</f>
        <v>118.33688036832837</v>
      </c>
      <c r="AO460" s="9">
        <f>ABS(Table6[[#This Row],[Res_3]])/Table6[[#This Row],[sales]]</f>
        <v>4.7238114681428647E-2</v>
      </c>
      <c r="AP460" s="9">
        <f>'[1]4'!L$21+'[1]4'!L$27*Table6[[#This Row],[TV_State]]+'[1]4'!L$22*Table6[[#This Row],[NJ_DUM]]+'[1]4'!L$23*Table6[[#This Row],[NY_DUM]]+'[1]4'!L$24*Table6[[#This Row],[PA_DUM]]+'[1]4'!L$25*Table6[[#This Row],[CT_DUM]]+'[1]4'!L$26*Table6[[#This Row],[DL_DUM]]</f>
        <v>539.89981961497313</v>
      </c>
      <c r="AQ460" s="9">
        <f>Table6[[#This Row],[sales]]-Table6[[#This Row],[Pred_4]]</f>
        <v>1965.2145602959536</v>
      </c>
      <c r="AR460">
        <f>ABS(Table6[[#This Row],[Res_4]]/Table6[[#This Row],[sales]])</f>
        <v>0.78448097063170019</v>
      </c>
      <c r="AS460" s="9">
        <f>'[1]5'!L$20+'[1]5'!L$26*Table6[[#This Row],[Radio_State]]+'[1]5'!L$21*Table6[[#This Row],[NJ_DUM]]+'[1]5'!L$22*Table6[[#This Row],[NY_DUM]]+'[1]5'!L$23*Table6[[#This Row],[PA_DUM]]+'[1]5'!L$24*Table6[[#This Row],[CT_DUM]]+'[1]5'!L$25*Table6[[#This Row],[DL_DUM]]</f>
        <v>553.78146013466392</v>
      </c>
      <c r="AT460" s="9">
        <f>Table6[[#This Row],[sales]]-Table6[[#This Row],[Pred_5]]</f>
        <v>1951.3329197762628</v>
      </c>
      <c r="AU460" s="9">
        <f>ABS(Table6[[#This Row],[Red_5]]/Table6[[#This Row],[sales]])</f>
        <v>0.778939650590184</v>
      </c>
      <c r="AV460" s="9">
        <f>'[1]6'!L$20+'[1]6'!L$26*Table6[[#This Row],[Online]]+'[1]6'!L$21*Table6[[#This Row],[NJ_DUM]]+'[1]6'!L$22*Table6[[#This Row],[NY_DUM]]+'[1]6'!L$23*Table6[[#This Row],[PA_DUM]]+'[1]6'!L$24*Table6[[#This Row],[CT_DUM]]+'[1]6'!L$25*Table6[[#This Row],[DL_DUM]]</f>
        <v>435.53609016987036</v>
      </c>
      <c r="AW460" s="9">
        <f>Table6[[#This Row],[sales]]-Table6[[#This Row],[Pred_6]]</f>
        <v>2069.5782897410563</v>
      </c>
      <c r="AX460" s="9">
        <f>ABS(Table6[[#This Row],[Red_6]]/Table6[[#This Row],[sales]])</f>
        <v>0.82614123584035448</v>
      </c>
      <c r="AY460" s="9">
        <f>'[1]7'!L$21+'[1]7'!L$27*Table6[[#This Row],[LNTV]]+'[1]7'!L$22*Table6[[#This Row],[NJ_DUM]]+'[1]7'!L$23*Table6[[#This Row],[NY_DUM]]+'[1]7'!L$24*Table6[[#This Row],[PA_DUM]]+'[1]7'!L$25*Table6[[#This Row],[CT_DUM]]+'[1]7'!L$26*Table6[[#This Row],[DL_DUM]]</f>
        <v>5.9449502632160147</v>
      </c>
      <c r="AZ460" s="9">
        <f>Table6[[#This Row],[sales]]-Table6[[#This Row],[Pred_7]]</f>
        <v>2499.1694296477108</v>
      </c>
      <c r="BA460" s="9">
        <f>ABS(Table6[[#This Row],[Red_7]]/Table6[[#This Row],[sales]])</f>
        <v>0.997626874720416</v>
      </c>
      <c r="BB460" s="9">
        <f>'[1]8'!O$22+'[1]8'!O$28*Table6[[#This Row],[LNRADIOLING]]+'[1]8'!O$23*Table6[[#This Row],[DL_DUM]]+'[1]8'!O$24*Table6[[#This Row],[CT_DUM]]+'[1]8'!O$25*Table6[[#This Row],[PA_DUM]]+'[1]8'!O$26*Table6[[#This Row],[NY_DUM]]+'[1]8'!O$27*Table6[[#This Row],[NJ_DUM]]</f>
        <v>8.2748383449585639</v>
      </c>
      <c r="BC460" s="9">
        <f>Table6[[#This Row],[sales]]-Table6[[#This Row],[Pred_8]]</f>
        <v>2496.8395415659684</v>
      </c>
      <c r="BD460" s="9">
        <f>ABS(Table6[[#This Row],[Red_8]]/Table6[[#This Row],[sales]])</f>
        <v>0.99669682214460298</v>
      </c>
      <c r="BE460" s="9">
        <f>'[1]9'!M$19+'[1]9'!M$21*Table6[[#This Row],[LNONLINE]]+'[1]9'!M$20*Table6[[#This Row],[DL_DUM]]+'[1]9'!M$22*Table6[[#This Row],[CT_DUM]]+'[1]9'!M$23*Table6[[#This Row],[PA_DUM]]+'[1]9'!M$24*Table6[[#This Row],[NY_DUM]]+'[1]9'!M$25*Table6[[#This Row],[NJ_DUM]]</f>
        <v>8.0528706431318895</v>
      </c>
      <c r="BF460" s="9">
        <f>Table6[[#This Row],[sales]]-Table6[[#This Row],[Pred_9]]</f>
        <v>2497.0615092677949</v>
      </c>
      <c r="BG460" s="9">
        <f>ABS(Table6[[#This Row],[Red_9]]/Table6[[#This Row],[sales]])</f>
        <v>0.99678542795981306</v>
      </c>
      <c r="BH460" s="9">
        <f>'[1]10'!P$22+'[1]10'!P$30*Table6[[#This Row],[LNTV]]+'[1]10'!P$29*Table6[[#This Row],[LNRADIOLING]]+'[1]10'!P$24*Table6[[#This Row],[LNONLINELING]]+'[1]10'!P$23*Table6[[#This Row],[DL_DUM]]+'[1]10'!P$25*Table6[[#This Row],[CT_DUM]]+'[1]10'!P$26*Table6[[#This Row],[PA_DUM]]+'[1]10'!P$27*Table6[[#This Row],[NY_DUM]]+'[1]10'!P$28*Table6[[#This Row],[NJ_DUM]]</f>
        <v>8.0510421172512281</v>
      </c>
      <c r="BI460" s="9">
        <f>Table6[[#This Row],[sales]]-Table6[[#This Row],[Pred_10]]</f>
        <v>2497.0633377936756</v>
      </c>
      <c r="BJ460" s="45">
        <f>ABS(Table6[[#This Row],[Red_10]]/Table6[[#This Row],[sales]])</f>
        <v>0.99678615787693592</v>
      </c>
      <c r="BK460" s="9">
        <f>'[1]11'!P$32+'[1]11'!P$40*Table6[[#This Row],[LNONLINELING]]+'[1]11'!P$39*Table6[[#This Row],[LNRADIOLING]]+'[1]11'!P$38*Table6[[#This Row],[LNTVLING]]+'[1]11'!P$33*Table6[[#This Row],[DL_DUM]]+'[1]11'!P$34*Table6[[#This Row],[CT_DUM]]+'[1]11'!P$35*Table6[[#This Row],[PA_DUM]]+'[1]11'!P$36*Table6[[#This Row],[NY_DUM]]+'[1]11'!P$37*Table6[[#This Row],[NJ_DUM]]</f>
        <v>8.0120230585956911</v>
      </c>
      <c r="BL460" s="9">
        <f>Table6[[#This Row],[sales]]-Table6[[#This Row],[ Pred_11]]</f>
        <v>2497.102356852331</v>
      </c>
      <c r="BM460" s="47">
        <f>ABS(Table6[[#This Row],[ Red_11]]/Table6[[#This Row],[sales]])</f>
        <v>0.9968017336362579</v>
      </c>
      <c r="BN460" s="9">
        <f>'[1]12'!K$22+'[1]12'!K$28*Table6[[#This Row],[COMBINE LN LING]]+'[1]12'!K$23*Table6[[#This Row],[DL_DUM]]+'[1]12'!K$24*Table6[[#This Row],[CT_DUM]]+'[1]12'!K$25*Table6[[#This Row],[PA_DUM]]+'[1]12'!K$26*Table6[[#This Row],[NY_DUM]]+'[1]12'!K$27*Table6[[#This Row],[NJ_DUM]]</f>
        <v>8.1756771933022847</v>
      </c>
      <c r="BO460" s="9">
        <f>Table6[[#This Row],[sales]]-Table6[[#This Row],[ Pred_12]]</f>
        <v>2496.9387027176244</v>
      </c>
      <c r="BP460" s="47">
        <f>ABS(Table6[[#This Row],[ Red_12]]/Table6[[#This Row],[sales]])</f>
        <v>0.99673640562727794</v>
      </c>
      <c r="BQ460">
        <f>LN(G460+'2019 Totals and Calculations'!C$18)</f>
        <v>7.4345861210436235</v>
      </c>
      <c r="BR460">
        <f>LN(Table6[[#This Row],[PROF RADIO]]+'2019 Totals and Calculations'!D$18)</f>
        <v>5.574469858510434</v>
      </c>
      <c r="BS460">
        <f>LN(Table6[[#This Row],[ONLINE LINGERING]]+'2019 Totals and Calculations'!E$18)</f>
        <v>4.9768395504149705</v>
      </c>
      <c r="BT460">
        <f>MONTH(Table6[[#This Row],[Date]])</f>
        <v>10</v>
      </c>
      <c r="BU460">
        <f t="shared" si="202"/>
        <v>0</v>
      </c>
      <c r="BV460">
        <f t="shared" si="203"/>
        <v>0</v>
      </c>
      <c r="BW460">
        <f t="shared" si="204"/>
        <v>0</v>
      </c>
      <c r="BX460">
        <f t="shared" si="205"/>
        <v>0</v>
      </c>
      <c r="BY460">
        <f t="shared" si="206"/>
        <v>0</v>
      </c>
      <c r="BZ460">
        <f t="shared" si="207"/>
        <v>0</v>
      </c>
      <c r="CA460">
        <f t="shared" si="208"/>
        <v>0</v>
      </c>
      <c r="CB460">
        <f t="shared" si="209"/>
        <v>0</v>
      </c>
      <c r="CC460">
        <f t="shared" si="210"/>
        <v>0</v>
      </c>
      <c r="CD460">
        <f t="shared" si="211"/>
        <v>1</v>
      </c>
      <c r="CE460">
        <f t="shared" si="212"/>
        <v>0</v>
      </c>
      <c r="CF460">
        <f t="shared" si="213"/>
        <v>0</v>
      </c>
      <c r="CG460">
        <f t="shared" si="214"/>
        <v>145</v>
      </c>
      <c r="CH46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2889.0337459283214</v>
      </c>
      <c r="CI460" s="79">
        <f>Table6[[#This Row],[sales]]-CH460</f>
        <v>-383.91936601739462</v>
      </c>
      <c r="CJ460">
        <f>ABS(Table6[[#This Row],[sales]]-CH460)/Table6[[#This Row],[sales]]</f>
        <v>0.15325422627251273</v>
      </c>
      <c r="CK46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2798.8877119234571</v>
      </c>
      <c r="CL460" s="79">
        <f>Table6[[#This Row],[sales]]-CK460</f>
        <v>-293.77333201253032</v>
      </c>
      <c r="CM460">
        <f>ABS(Table6[[#This Row],[sales]]-CK460)/Table6[[#This Row],[sales]]</f>
        <v>0.11726942864100916</v>
      </c>
      <c r="CN46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2455.8018911239201</v>
      </c>
      <c r="CO460" s="79">
        <f>Table6[[#This Row],[sales]]-CN460</f>
        <v>49.312488787006714</v>
      </c>
      <c r="CP460">
        <f>ABS(Table6[[#This Row],[sales]]-CN460)/Table6[[#This Row],[sales]]</f>
        <v>1.9684725449047199E-2</v>
      </c>
      <c r="CQ46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2486.281357416085</v>
      </c>
      <c r="CR460" s="79">
        <f>Table6[[#This Row],[sales]]-CQ460</f>
        <v>18.833022494841771</v>
      </c>
      <c r="CS460">
        <f>ABS(Table6[[#This Row],[sales]]-CQ460)/Table6[[#This Row],[sales]]</f>
        <v>7.5178293837071851E-3</v>
      </c>
    </row>
    <row r="461" spans="1:97" x14ac:dyDescent="0.2">
      <c r="A461">
        <v>460</v>
      </c>
      <c r="B461" t="s">
        <v>480</v>
      </c>
      <c r="C461" s="5">
        <v>43751</v>
      </c>
      <c r="D461" s="6">
        <v>1383.1246331910086</v>
      </c>
      <c r="E461" s="8">
        <f>YEAR(Table6[[#This Row],[Date]])</f>
        <v>2019</v>
      </c>
      <c r="F461" s="6">
        <f>Table6[[#This Row],[TV_State]]+Table6[[#This Row],[Radio_State]]+Table6[[#This Row],[Online]]</f>
        <v>1690.4856627890103</v>
      </c>
      <c r="G461" s="6">
        <f t="shared" si="189"/>
        <v>1347.5565827031814</v>
      </c>
      <c r="H461" s="6">
        <f>LN(Table6[[#This Row],[PROF TV LING]])</f>
        <v>7.2060482927759066</v>
      </c>
      <c r="I461" s="6">
        <f t="shared" si="190"/>
        <v>7.232100445602212</v>
      </c>
      <c r="J461" s="6">
        <v>204.9073530653346</v>
      </c>
      <c r="K461" s="6">
        <f t="shared" si="195"/>
        <v>202.880377453476</v>
      </c>
      <c r="L461" s="6">
        <f>0.5*J460+0.5*Table6[[#This Row],[Radio_State]]</f>
        <v>203.89296022837749</v>
      </c>
      <c r="M461" s="6">
        <f>LN(Table6[[#This Row],[RADIO LINGERING ]])</f>
        <v>5.3175951513756452</v>
      </c>
      <c r="N461" s="6">
        <f t="shared" si="191"/>
        <v>5.3225579407177737</v>
      </c>
      <c r="O461" s="6">
        <v>102.45367653266729</v>
      </c>
      <c r="P461" s="6">
        <f t="shared" si="192"/>
        <v>106.82902179708836</v>
      </c>
      <c r="Q461" s="6">
        <f>0.3*O460+0.7*Table6[[#This Row],[Online]]</f>
        <v>102.14935868158015</v>
      </c>
      <c r="R461" s="6">
        <f>LN(Table6[[#This Row],[ONLINE LINGERING]])</f>
        <v>4.6264360430410854</v>
      </c>
      <c r="S461" s="6">
        <f t="shared" si="193"/>
        <v>4.6294107601578283</v>
      </c>
      <c r="T461" s="6">
        <v>2397.0672091633592</v>
      </c>
      <c r="U461" s="6">
        <f t="shared" si="194"/>
        <v>7.7820012729079524</v>
      </c>
      <c r="V461" s="8">
        <f>YEAR(Table6[[#This Row],[Date]])</f>
        <v>2019</v>
      </c>
      <c r="W461" s="8">
        <f>WEEKNUM(Table6[[#This Row],[Date]])</f>
        <v>42</v>
      </c>
      <c r="X461" t="s">
        <v>626</v>
      </c>
      <c r="Y461" s="9">
        <f>Table6[[#This Row],[LNTVLING]]+Table6[[#This Row],[LNRADIOLING]]+Table6[[#This Row],[LNONLINELING]]</f>
        <v>17.150079487192638</v>
      </c>
      <c r="Z461">
        <f t="shared" si="215"/>
        <v>0</v>
      </c>
      <c r="AA461">
        <f t="shared" si="196"/>
        <v>0</v>
      </c>
      <c r="AB461">
        <f t="shared" si="197"/>
        <v>0</v>
      </c>
      <c r="AC461">
        <f t="shared" si="198"/>
        <v>1</v>
      </c>
      <c r="AD461">
        <f t="shared" si="199"/>
        <v>0</v>
      </c>
      <c r="AE461">
        <f t="shared" si="200"/>
        <v>0</v>
      </c>
      <c r="AF461">
        <f t="shared" si="201"/>
        <v>0</v>
      </c>
      <c r="AG461" s="9">
        <f>'[1]1'!J$20+'[1]1'!J$21*Table6[[#This Row],[TV_State]]</f>
        <v>2689.9373990942031</v>
      </c>
      <c r="AH461" s="9">
        <f>Table6[[#This Row],[sales]]-Table6[[#This Row],[Pred_1]]</f>
        <v>-292.87018993084394</v>
      </c>
      <c r="AI461">
        <f>ABS(Table6[[#This Row],[Res_1]])/Table6[[#This Row],[sales]]</f>
        <v>0.12217854752310574</v>
      </c>
      <c r="AJ461" s="9">
        <f>'[1]2'!J$20+'[1]2'!J$21*Table6[[#This Row],[Radio_State]]</f>
        <v>2613.8363147484047</v>
      </c>
      <c r="AK461" s="9">
        <f>Table6[[#This Row],[sales]]-Table6[[#This Row],[ Pred_2 ]]</f>
        <v>-216.76910558504551</v>
      </c>
      <c r="AL461">
        <f>ABS(Table6[[#This Row],[ Res_2 ]])/Table6[[#This Row],[sales]]</f>
        <v>9.0430966956785389E-2</v>
      </c>
      <c r="AM461" s="10">
        <f>'[1]3'!J$20+'[1]3'!J$21*Data!O461</f>
        <v>2392.6379727207759</v>
      </c>
      <c r="AN461" s="9">
        <f>Table6[[#This Row],[sales]]-Table6[[#This Row],[Pred_3]]</f>
        <v>4.4292364425832602</v>
      </c>
      <c r="AO461" s="9">
        <f>ABS(Table6[[#This Row],[Res_3]])/Table6[[#This Row],[sales]]</f>
        <v>1.8477731561515884E-3</v>
      </c>
      <c r="AP461" s="9">
        <f>'[1]4'!L$21+'[1]4'!L$27*Table6[[#This Row],[TV_State]]+'[1]4'!L$22*Table6[[#This Row],[NJ_DUM]]+'[1]4'!L$23*Table6[[#This Row],[NY_DUM]]+'[1]4'!L$24*Table6[[#This Row],[PA_DUM]]+'[1]4'!L$25*Table6[[#This Row],[CT_DUM]]+'[1]4'!L$26*Table6[[#This Row],[DL_DUM]]</f>
        <v>542.92051786766467</v>
      </c>
      <c r="AQ461" s="9">
        <f>Table6[[#This Row],[sales]]-Table6[[#This Row],[Pred_4]]</f>
        <v>1854.1466912956944</v>
      </c>
      <c r="AR461">
        <f>ABS(Table6[[#This Row],[Res_4]]/Table6[[#This Row],[sales]])</f>
        <v>0.77350634317126277</v>
      </c>
      <c r="AS461" s="9">
        <f>'[1]5'!L$20+'[1]5'!L$26*Table6[[#This Row],[Radio_State]]+'[1]5'!L$21*Table6[[#This Row],[NJ_DUM]]+'[1]5'!L$22*Table6[[#This Row],[NY_DUM]]+'[1]5'!L$23*Table6[[#This Row],[PA_DUM]]+'[1]5'!L$24*Table6[[#This Row],[CT_DUM]]+'[1]5'!L$25*Table6[[#This Row],[DL_DUM]]</f>
        <v>557.35535945274</v>
      </c>
      <c r="AT461" s="9">
        <f>Table6[[#This Row],[sales]]-Table6[[#This Row],[Pred_5]]</f>
        <v>1839.7118497106192</v>
      </c>
      <c r="AU461" s="9">
        <f>ABS(Table6[[#This Row],[Red_5]]/Table6[[#This Row],[sales]])</f>
        <v>0.76748446713462326</v>
      </c>
      <c r="AV461" s="9">
        <f>'[1]6'!L$20+'[1]6'!L$26*Table6[[#This Row],[Online]]+'[1]6'!L$21*Table6[[#This Row],[NJ_DUM]]+'[1]6'!L$22*Table6[[#This Row],[NY_DUM]]+'[1]6'!L$23*Table6[[#This Row],[PA_DUM]]+'[1]6'!L$24*Table6[[#This Row],[CT_DUM]]+'[1]6'!L$25*Table6[[#This Row],[DL_DUM]]</f>
        <v>439.95098908343357</v>
      </c>
      <c r="AW461" s="9">
        <f>Table6[[#This Row],[sales]]-Table6[[#This Row],[Pred_6]]</f>
        <v>1957.1162200799256</v>
      </c>
      <c r="AX461" s="9">
        <f>ABS(Table6[[#This Row],[Red_6]]/Table6[[#This Row],[sales]])</f>
        <v>0.81646280613175282</v>
      </c>
      <c r="AY461" s="9">
        <f>'[1]7'!L$21+'[1]7'!L$27*Table6[[#This Row],[LNTV]]+'[1]7'!L$22*Table6[[#This Row],[NJ_DUM]]+'[1]7'!L$23*Table6[[#This Row],[NY_DUM]]+'[1]7'!L$24*Table6[[#This Row],[PA_DUM]]+'[1]7'!L$25*Table6[[#This Row],[CT_DUM]]+'[1]7'!L$26*Table6[[#This Row],[DL_DUM]]</f>
        <v>5.9460516105060153</v>
      </c>
      <c r="AZ461" s="9">
        <f>Table6[[#This Row],[sales]]-Table6[[#This Row],[Pred_7]]</f>
        <v>2391.1211575528532</v>
      </c>
      <c r="BA461" s="9">
        <f>ABS(Table6[[#This Row],[Red_7]]/Table6[[#This Row],[sales]])</f>
        <v>0.99751944726965691</v>
      </c>
      <c r="BB461" s="9">
        <f>'[1]8'!O$22+'[1]8'!O$28*Table6[[#This Row],[LNRADIOLING]]+'[1]8'!O$23*Table6[[#This Row],[DL_DUM]]+'[1]8'!O$24*Table6[[#This Row],[CT_DUM]]+'[1]8'!O$25*Table6[[#This Row],[PA_DUM]]+'[1]8'!O$26*Table6[[#This Row],[NY_DUM]]+'[1]8'!O$27*Table6[[#This Row],[NJ_DUM]]</f>
        <v>8.2755482109623415</v>
      </c>
      <c r="BC461" s="9">
        <f>Table6[[#This Row],[sales]]-Table6[[#This Row],[Pred_8]]</f>
        <v>2388.7916609523968</v>
      </c>
      <c r="BD461" s="9">
        <f>ABS(Table6[[#This Row],[Red_8]]/Table6[[#This Row],[sales]])</f>
        <v>0.99654763613663933</v>
      </c>
      <c r="BE461" s="9">
        <f>'[1]9'!M$19+'[1]9'!M$21*Table6[[#This Row],[LNONLINE]]+'[1]9'!M$20*Table6[[#This Row],[DL_DUM]]+'[1]9'!M$22*Table6[[#This Row],[CT_DUM]]+'[1]9'!M$23*Table6[[#This Row],[PA_DUM]]+'[1]9'!M$24*Table6[[#This Row],[NY_DUM]]+'[1]9'!M$25*Table6[[#This Row],[NJ_DUM]]</f>
        <v>8.0560210914632222</v>
      </c>
      <c r="BF461" s="9">
        <f>Table6[[#This Row],[sales]]-Table6[[#This Row],[Pred_9]]</f>
        <v>2389.011188071896</v>
      </c>
      <c r="BG461" s="9">
        <f>ABS(Table6[[#This Row],[Red_9]]/Table6[[#This Row],[sales]])</f>
        <v>0.99663921768206287</v>
      </c>
      <c r="BH461" s="9">
        <f>'[1]10'!P$22+'[1]10'!P$30*Table6[[#This Row],[LNTV]]+'[1]10'!P$29*Table6[[#This Row],[LNRADIOLING]]+'[1]10'!P$24*Table6[[#This Row],[LNONLINELING]]+'[1]10'!P$23*Table6[[#This Row],[DL_DUM]]+'[1]10'!P$25*Table6[[#This Row],[CT_DUM]]+'[1]10'!P$26*Table6[[#This Row],[PA_DUM]]+'[1]10'!P$27*Table6[[#This Row],[NY_DUM]]+'[1]10'!P$28*Table6[[#This Row],[NJ_DUM]]</f>
        <v>8.0528532005274478</v>
      </c>
      <c r="BI461" s="9">
        <f>Table6[[#This Row],[sales]]-Table6[[#This Row],[Pred_10]]</f>
        <v>2389.0143559628318</v>
      </c>
      <c r="BJ461" s="45">
        <f>ABS(Table6[[#This Row],[Red_10]]/Table6[[#This Row],[sales]])</f>
        <v>0.99664053925157237</v>
      </c>
      <c r="BK461" s="9">
        <f>'[1]11'!P$32+'[1]11'!P$40*Table6[[#This Row],[LNONLINELING]]+'[1]11'!P$39*Table6[[#This Row],[LNRADIOLING]]+'[1]11'!P$38*Table6[[#This Row],[LNTVLING]]+'[1]11'!P$33*Table6[[#This Row],[DL_DUM]]+'[1]11'!P$34*Table6[[#This Row],[CT_DUM]]+'[1]11'!P$35*Table6[[#This Row],[PA_DUM]]+'[1]11'!P$36*Table6[[#This Row],[NY_DUM]]+'[1]11'!P$37*Table6[[#This Row],[NJ_DUM]]</f>
        <v>8.0129079137760559</v>
      </c>
      <c r="BL461" s="9">
        <f>Table6[[#This Row],[sales]]-Table6[[#This Row],[ Pred_11]]</f>
        <v>2389.0543012495832</v>
      </c>
      <c r="BM461" s="47">
        <f>ABS(Table6[[#This Row],[ Red_11]]/Table6[[#This Row],[sales]])</f>
        <v>0.99665720348468134</v>
      </c>
      <c r="BN461" s="9">
        <f>'[1]12'!K$22+'[1]12'!K$28*Table6[[#This Row],[COMBINE LN LING]]+'[1]12'!K$23*Table6[[#This Row],[DL_DUM]]+'[1]12'!K$24*Table6[[#This Row],[CT_DUM]]+'[1]12'!K$25*Table6[[#This Row],[PA_DUM]]+'[1]12'!K$26*Table6[[#This Row],[NY_DUM]]+'[1]12'!K$27*Table6[[#This Row],[NJ_DUM]]</f>
        <v>8.178687167264048</v>
      </c>
      <c r="BO461" s="9">
        <f>Table6[[#This Row],[sales]]-Table6[[#This Row],[ Pred_12]]</f>
        <v>2388.8885219960953</v>
      </c>
      <c r="BP461" s="47">
        <f>ABS(Table6[[#This Row],[ Red_12]]/Table6[[#This Row],[sales]])</f>
        <v>0.99658804428344816</v>
      </c>
      <c r="BQ461">
        <f>LN(G461+'2019 Totals and Calculations'!C$18)</f>
        <v>7.4435467053407738</v>
      </c>
      <c r="BR461">
        <f>LN(Table6[[#This Row],[PROF RADIO]]+'2019 Totals and Calculations'!D$18)</f>
        <v>5.5821297503657785</v>
      </c>
      <c r="BS461">
        <f>LN(Table6[[#This Row],[ONLINE LINGERING]]+'2019 Totals and Calculations'!E$18)</f>
        <v>4.983789637561312</v>
      </c>
      <c r="BT461">
        <f>MONTH(Table6[[#This Row],[Date]])</f>
        <v>10</v>
      </c>
      <c r="BU461">
        <f t="shared" si="202"/>
        <v>0</v>
      </c>
      <c r="BV461">
        <f t="shared" si="203"/>
        <v>0</v>
      </c>
      <c r="BW461">
        <f t="shared" si="204"/>
        <v>0</v>
      </c>
      <c r="BX461">
        <f t="shared" si="205"/>
        <v>0</v>
      </c>
      <c r="BY461">
        <f t="shared" si="206"/>
        <v>0</v>
      </c>
      <c r="BZ461">
        <f t="shared" si="207"/>
        <v>0</v>
      </c>
      <c r="CA461">
        <f t="shared" si="208"/>
        <v>0</v>
      </c>
      <c r="CB461">
        <f t="shared" si="209"/>
        <v>0</v>
      </c>
      <c r="CC461">
        <f t="shared" si="210"/>
        <v>0</v>
      </c>
      <c r="CD461">
        <f t="shared" si="211"/>
        <v>1</v>
      </c>
      <c r="CE461">
        <f t="shared" si="212"/>
        <v>0</v>
      </c>
      <c r="CF461">
        <f t="shared" si="213"/>
        <v>0</v>
      </c>
      <c r="CG461">
        <f t="shared" si="214"/>
        <v>146</v>
      </c>
      <c r="CH46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2904.6011172617509</v>
      </c>
      <c r="CI461" s="79">
        <f>Table6[[#This Row],[sales]]-CH461</f>
        <v>-507.53390809839175</v>
      </c>
      <c r="CJ461">
        <f>ABS(Table6[[#This Row],[sales]]-CH461)/Table6[[#This Row],[sales]]</f>
        <v>0.21173119642128629</v>
      </c>
      <c r="CK46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2811.8321793263999</v>
      </c>
      <c r="CL461" s="79">
        <f>Table6[[#This Row],[sales]]-CK461</f>
        <v>-414.76497016304074</v>
      </c>
      <c r="CM461">
        <f>ABS(Table6[[#This Row],[sales]]-CK461)/Table6[[#This Row],[sales]]</f>
        <v>0.17303017978699264</v>
      </c>
      <c r="CN46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2467.1828763270887</v>
      </c>
      <c r="CO461" s="79">
        <f>Table6[[#This Row],[sales]]-CN461</f>
        <v>-70.11566716372954</v>
      </c>
      <c r="CP461">
        <f>ABS(Table6[[#This Row],[sales]]-CN461)/Table6[[#This Row],[sales]]</f>
        <v>2.9250605446395385E-2</v>
      </c>
      <c r="CQ46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2503.0880427565098</v>
      </c>
      <c r="CR461" s="79">
        <f>Table6[[#This Row],[sales]]-CQ461</f>
        <v>-106.02083359315066</v>
      </c>
      <c r="CS461">
        <f>ABS(Table6[[#This Row],[sales]]-CQ461)/Table6[[#This Row],[sales]]</f>
        <v>4.4229395482888761E-2</v>
      </c>
    </row>
    <row r="462" spans="1:97" x14ac:dyDescent="0.2">
      <c r="A462">
        <v>461</v>
      </c>
      <c r="B462" t="s">
        <v>480</v>
      </c>
      <c r="C462" s="5">
        <v>43758</v>
      </c>
      <c r="D462" s="6">
        <v>1396.9558795229186</v>
      </c>
      <c r="E462" s="8">
        <f>YEAR(Table6[[#This Row],[Date]])</f>
        <v>2019</v>
      </c>
      <c r="F462" s="6">
        <f>Table6[[#This Row],[TV_State]]+Table6[[#This Row],[Radio_State]]+Table6[[#This Row],[Online]]</f>
        <v>1707.3905194169006</v>
      </c>
      <c r="G462" s="6">
        <f t="shared" si="189"/>
        <v>1362.3763717491024</v>
      </c>
      <c r="H462" s="6">
        <f>LN(Table6[[#This Row],[PROF TV LING]])</f>
        <v>7.2169857860896753</v>
      </c>
      <c r="I462" s="6">
        <f t="shared" si="190"/>
        <v>7.2420507764553808</v>
      </c>
      <c r="J462" s="6">
        <v>206.95642659598792</v>
      </c>
      <c r="K462" s="6">
        <f t="shared" si="195"/>
        <v>204.91840202473196</v>
      </c>
      <c r="L462" s="6">
        <f>0.5*J461+0.5*Table6[[#This Row],[Radio_State]]</f>
        <v>205.93188983066125</v>
      </c>
      <c r="M462" s="6">
        <f>LN(Table6[[#This Row],[RADIO LINGERING ]])</f>
        <v>5.3275454822288131</v>
      </c>
      <c r="N462" s="6">
        <f t="shared" si="191"/>
        <v>5.3325082715709415</v>
      </c>
      <c r="O462" s="6">
        <v>103.47821329799396</v>
      </c>
      <c r="P462" s="6">
        <f t="shared" si="192"/>
        <v>104.48345584772227</v>
      </c>
      <c r="Q462" s="6">
        <f>0.3*O461+0.7*Table6[[#This Row],[Online]]</f>
        <v>103.17085226839595</v>
      </c>
      <c r="R462" s="6">
        <f>LN(Table6[[#This Row],[ONLINE LINGERING]])</f>
        <v>4.6363863738942532</v>
      </c>
      <c r="S462" s="6">
        <f t="shared" si="193"/>
        <v>4.6393610910109961</v>
      </c>
      <c r="T462" s="6">
        <v>2279.1850318761321</v>
      </c>
      <c r="U462" s="6">
        <f t="shared" si="194"/>
        <v>7.7315732158912196</v>
      </c>
      <c r="V462" s="8">
        <f>YEAR(Table6[[#This Row],[Date]])</f>
        <v>2019</v>
      </c>
      <c r="W462" s="8">
        <f>WEEKNUM(Table6[[#This Row],[Date]])</f>
        <v>43</v>
      </c>
      <c r="X462" t="s">
        <v>627</v>
      </c>
      <c r="Y462" s="9">
        <f>Table6[[#This Row],[LNTVLING]]+Table6[[#This Row],[LNRADIOLING]]+Table6[[#This Row],[LNONLINELING]]</f>
        <v>17.180917642212741</v>
      </c>
      <c r="Z462">
        <f t="shared" si="215"/>
        <v>0</v>
      </c>
      <c r="AA462">
        <f t="shared" si="196"/>
        <v>0</v>
      </c>
      <c r="AB462">
        <f t="shared" si="197"/>
        <v>0</v>
      </c>
      <c r="AC462">
        <f t="shared" si="198"/>
        <v>1</v>
      </c>
      <c r="AD462">
        <f t="shared" si="199"/>
        <v>0</v>
      </c>
      <c r="AE462">
        <f t="shared" si="200"/>
        <v>0</v>
      </c>
      <c r="AF462">
        <f t="shared" si="201"/>
        <v>0</v>
      </c>
      <c r="AG462" s="9">
        <f>'[1]1'!J$20+'[1]1'!J$21*Table6[[#This Row],[TV_State]]</f>
        <v>2703.5394476305819</v>
      </c>
      <c r="AH462" s="9">
        <f>Table6[[#This Row],[sales]]-Table6[[#This Row],[Pred_1]]</f>
        <v>-424.35441575444975</v>
      </c>
      <c r="AI462">
        <f>ABS(Table6[[#This Row],[Res_1]])/Table6[[#This Row],[sales]]</f>
        <v>0.18618690883782196</v>
      </c>
      <c r="AJ462" s="9">
        <f>'[1]2'!J$20+'[1]2'!J$21*Table6[[#This Row],[Radio_State]]</f>
        <v>2622.8318598559135</v>
      </c>
      <c r="AK462" s="9">
        <f>Table6[[#This Row],[sales]]-Table6[[#This Row],[ Pred_2 ]]</f>
        <v>-343.64682797978139</v>
      </c>
      <c r="AL462">
        <f>ABS(Table6[[#This Row],[ Res_2 ]])/Table6[[#This Row],[sales]]</f>
        <v>0.15077618673939139</v>
      </c>
      <c r="AM462" s="10">
        <f>'[1]3'!J$20+'[1]3'!J$21*Data!O462</f>
        <v>2398.5570506307349</v>
      </c>
      <c r="AN462" s="9">
        <f>Table6[[#This Row],[sales]]-Table6[[#This Row],[Pred_3]]</f>
        <v>-119.37201875460278</v>
      </c>
      <c r="AO462" s="9">
        <f>ABS(Table6[[#This Row],[Res_3]])/Table6[[#This Row],[sales]]</f>
        <v>5.2374869563065092E-2</v>
      </c>
      <c r="AP462" s="9">
        <f>'[1]4'!L$21+'[1]4'!L$27*Table6[[#This Row],[TV_State]]+'[1]4'!L$22*Table6[[#This Row],[NJ_DUM]]+'[1]4'!L$23*Table6[[#This Row],[NY_DUM]]+'[1]4'!L$24*Table6[[#This Row],[PA_DUM]]+'[1]4'!L$25*Table6[[#This Row],[CT_DUM]]+'[1]4'!L$26*Table6[[#This Row],[DL_DUM]]</f>
        <v>545.97142310288314</v>
      </c>
      <c r="AQ462" s="9">
        <f>Table6[[#This Row],[sales]]-Table6[[#This Row],[Pred_4]]</f>
        <v>1733.213608773249</v>
      </c>
      <c r="AR462">
        <f>ABS(Table6[[#This Row],[Res_4]]/Table6[[#This Row],[sales]])</f>
        <v>0.76045322539984317</v>
      </c>
      <c r="AS462" s="9">
        <f>'[1]5'!L$20+'[1]5'!L$26*Table6[[#This Row],[Radio_State]]+'[1]5'!L$21*Table6[[#This Row],[NJ_DUM]]+'[1]5'!L$22*Table6[[#This Row],[NY_DUM]]+'[1]5'!L$23*Table6[[#This Row],[PA_DUM]]+'[1]5'!L$24*Table6[[#This Row],[CT_DUM]]+'[1]5'!L$25*Table6[[#This Row],[DL_DUM]]</f>
        <v>560.96499776399696</v>
      </c>
      <c r="AT462" s="9">
        <f>Table6[[#This Row],[sales]]-Table6[[#This Row],[Pred_5]]</f>
        <v>1718.2200341121352</v>
      </c>
      <c r="AU462" s="9">
        <f>ABS(Table6[[#This Row],[Red_5]]/Table6[[#This Row],[sales]])</f>
        <v>0.75387474473617733</v>
      </c>
      <c r="AV462" s="9">
        <f>'[1]6'!L$20+'[1]6'!L$26*Table6[[#This Row],[Online]]+'[1]6'!L$21*Table6[[#This Row],[NJ_DUM]]+'[1]6'!L$22*Table6[[#This Row],[NY_DUM]]+'[1]6'!L$23*Table6[[#This Row],[PA_DUM]]+'[1]6'!L$24*Table6[[#This Row],[CT_DUM]]+'[1]6'!L$25*Table6[[#This Row],[DL_DUM]]</f>
        <v>444.41003698613252</v>
      </c>
      <c r="AW462" s="9">
        <f>Table6[[#This Row],[sales]]-Table6[[#This Row],[Pred_6]]</f>
        <v>1834.7749948899996</v>
      </c>
      <c r="AX462" s="9">
        <f>ABS(Table6[[#This Row],[Red_6]]/Table6[[#This Row],[sales]])</f>
        <v>0.80501362075885852</v>
      </c>
      <c r="AY462" s="9">
        <f>'[1]7'!L$21+'[1]7'!L$27*Table6[[#This Row],[LNTV]]+'[1]7'!L$22*Table6[[#This Row],[NJ_DUM]]+'[1]7'!L$23*Table6[[#This Row],[NY_DUM]]+'[1]7'!L$24*Table6[[#This Row],[PA_DUM]]+'[1]7'!L$25*Table6[[#This Row],[CT_DUM]]+'[1]7'!L$26*Table6[[#This Row],[DL_DUM]]</f>
        <v>5.9471529577960158</v>
      </c>
      <c r="AZ462" s="9">
        <f>Table6[[#This Row],[sales]]-Table6[[#This Row],[Pred_7]]</f>
        <v>2273.2378789183363</v>
      </c>
      <c r="BA462" s="9">
        <f>ABS(Table6[[#This Row],[Red_7]]/Table6[[#This Row],[sales]])</f>
        <v>0.99739066689425371</v>
      </c>
      <c r="BB462" s="9">
        <f>'[1]8'!O$22+'[1]8'!O$28*Table6[[#This Row],[LNRADIOLING]]+'[1]8'!O$23*Table6[[#This Row],[DL_DUM]]+'[1]8'!O$24*Table6[[#This Row],[CT_DUM]]+'[1]8'!O$25*Table6[[#This Row],[PA_DUM]]+'[1]8'!O$26*Table6[[#This Row],[NY_DUM]]+'[1]8'!O$27*Table6[[#This Row],[NJ_DUM]]</f>
        <v>8.2762580769661174</v>
      </c>
      <c r="BC462" s="9">
        <f>Table6[[#This Row],[sales]]-Table6[[#This Row],[Pred_8]]</f>
        <v>2270.9087737991658</v>
      </c>
      <c r="BD462" s="9">
        <f>ABS(Table6[[#This Row],[Red_8]]/Table6[[#This Row],[sales]])</f>
        <v>0.99636876429021048</v>
      </c>
      <c r="BE462" s="9">
        <f>'[1]9'!M$19+'[1]9'!M$21*Table6[[#This Row],[LNONLINE]]+'[1]9'!M$20*Table6[[#This Row],[DL_DUM]]+'[1]9'!M$22*Table6[[#This Row],[CT_DUM]]+'[1]9'!M$23*Table6[[#This Row],[PA_DUM]]+'[1]9'!M$24*Table6[[#This Row],[NY_DUM]]+'[1]9'!M$25*Table6[[#This Row],[NJ_DUM]]</f>
        <v>8.0591715397945549</v>
      </c>
      <c r="BF462" s="9">
        <f>Table6[[#This Row],[sales]]-Table6[[#This Row],[Pred_9]]</f>
        <v>2271.1258603363376</v>
      </c>
      <c r="BG462" s="9">
        <f>ABS(Table6[[#This Row],[Red_9]]/Table6[[#This Row],[sales]])</f>
        <v>0.99646401172915722</v>
      </c>
      <c r="BH462" s="9">
        <f>'[1]10'!P$22+'[1]10'!P$30*Table6[[#This Row],[LNTV]]+'[1]10'!P$29*Table6[[#This Row],[LNRADIOLING]]+'[1]10'!P$24*Table6[[#This Row],[LNONLINELING]]+'[1]10'!P$23*Table6[[#This Row],[DL_DUM]]+'[1]10'!P$25*Table6[[#This Row],[CT_DUM]]+'[1]10'!P$26*Table6[[#This Row],[PA_DUM]]+'[1]10'!P$27*Table6[[#This Row],[NY_DUM]]+'[1]10'!P$28*Table6[[#This Row],[NJ_DUM]]</f>
        <v>8.0546642838036639</v>
      </c>
      <c r="BI462" s="9">
        <f>Table6[[#This Row],[sales]]-Table6[[#This Row],[Pred_10]]</f>
        <v>2271.1303675923286</v>
      </c>
      <c r="BJ462" s="45">
        <f>ABS(Table6[[#This Row],[Red_10]]/Table6[[#This Row],[sales]])</f>
        <v>0.99646598930268804</v>
      </c>
      <c r="BK462" s="9">
        <f>'[1]11'!P$32+'[1]11'!P$40*Table6[[#This Row],[LNONLINELING]]+'[1]11'!P$39*Table6[[#This Row],[LNRADIOLING]]+'[1]11'!P$38*Table6[[#This Row],[LNTVLING]]+'[1]11'!P$33*Table6[[#This Row],[DL_DUM]]+'[1]11'!P$34*Table6[[#This Row],[CT_DUM]]+'[1]11'!P$35*Table6[[#This Row],[PA_DUM]]+'[1]11'!P$36*Table6[[#This Row],[NY_DUM]]+'[1]11'!P$37*Table6[[#This Row],[NJ_DUM]]</f>
        <v>8.0138667998578814</v>
      </c>
      <c r="BL462" s="9">
        <f>Table6[[#This Row],[sales]]-Table6[[#This Row],[ Pred_11]]</f>
        <v>2271.1711650762741</v>
      </c>
      <c r="BM462" s="47">
        <f>ABS(Table6[[#This Row],[ Red_11]]/Table6[[#This Row],[sales]])</f>
        <v>0.99648388933422338</v>
      </c>
      <c r="BN462" s="9">
        <f>'[1]12'!K$22+'[1]12'!K$28*Table6[[#This Row],[COMBINE LN LING]]+'[1]12'!K$23*Table6[[#This Row],[DL_DUM]]+'[1]12'!K$24*Table6[[#This Row],[CT_DUM]]+'[1]12'!K$25*Table6[[#This Row],[PA_DUM]]+'[1]12'!K$26*Table6[[#This Row],[NY_DUM]]+'[1]12'!K$27*Table6[[#This Row],[NJ_DUM]]</f>
        <v>8.1816549041146605</v>
      </c>
      <c r="BO462" s="9">
        <f>Table6[[#This Row],[sales]]-Table6[[#This Row],[ Pred_12]]</f>
        <v>2271.0033769720176</v>
      </c>
      <c r="BP462" s="47">
        <f>ABS(Table6[[#This Row],[ Red_12]]/Table6[[#This Row],[sales]])</f>
        <v>0.99641027174639707</v>
      </c>
      <c r="BQ462">
        <f>LN(G462+'2019 Totals and Calculations'!C$18)</f>
        <v>7.4521819429930156</v>
      </c>
      <c r="BR462">
        <f>LN(Table6[[#This Row],[PROF RADIO]]+'2019 Totals and Calculations'!D$18)</f>
        <v>5.5897726924218922</v>
      </c>
      <c r="BS462">
        <f>LN(Table6[[#This Row],[ONLINE LINGERING]]+'2019 Totals and Calculations'!E$18)</f>
        <v>4.9907605353556814</v>
      </c>
      <c r="BT462">
        <f>MONTH(Table6[[#This Row],[Date]])</f>
        <v>10</v>
      </c>
      <c r="BU462">
        <f t="shared" si="202"/>
        <v>0</v>
      </c>
      <c r="BV462">
        <f t="shared" si="203"/>
        <v>0</v>
      </c>
      <c r="BW462">
        <f t="shared" si="204"/>
        <v>0</v>
      </c>
      <c r="BX462">
        <f t="shared" si="205"/>
        <v>0</v>
      </c>
      <c r="BY462">
        <f t="shared" si="206"/>
        <v>0</v>
      </c>
      <c r="BZ462">
        <f t="shared" si="207"/>
        <v>0</v>
      </c>
      <c r="CA462">
        <f t="shared" si="208"/>
        <v>0</v>
      </c>
      <c r="CB462">
        <f t="shared" si="209"/>
        <v>0</v>
      </c>
      <c r="CC462">
        <f t="shared" si="210"/>
        <v>0</v>
      </c>
      <c r="CD462">
        <f t="shared" si="211"/>
        <v>1</v>
      </c>
      <c r="CE462">
        <f t="shared" si="212"/>
        <v>0</v>
      </c>
      <c r="CF462">
        <f t="shared" si="213"/>
        <v>0</v>
      </c>
      <c r="CG462">
        <f t="shared" si="214"/>
        <v>147</v>
      </c>
      <c r="CH46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2919.9692655639951</v>
      </c>
      <c r="CI462" s="79">
        <f>Table6[[#This Row],[sales]]-CH462</f>
        <v>-640.78423368786298</v>
      </c>
      <c r="CJ462">
        <f>ABS(Table6[[#This Row],[sales]]-CH462)/Table6[[#This Row],[sales]]</f>
        <v>0.28114621003824142</v>
      </c>
      <c r="CK46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2824.8218398598651</v>
      </c>
      <c r="CL462" s="79">
        <f>Table6[[#This Row],[sales]]-CK462</f>
        <v>-545.63680798373298</v>
      </c>
      <c r="CM462">
        <f>ABS(Table6[[#This Row],[sales]]-CK462)/Table6[[#This Row],[sales]]</f>
        <v>0.2393999611056532</v>
      </c>
      <c r="CN46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2478.6334507376437</v>
      </c>
      <c r="CO462" s="79">
        <f>Table6[[#This Row],[sales]]-CN462</f>
        <v>-199.44841886151153</v>
      </c>
      <c r="CP462">
        <f>ABS(Table6[[#This Row],[sales]]-CN462)/Table6[[#This Row],[sales]]</f>
        <v>8.7508655976620608E-2</v>
      </c>
      <c r="CQ46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2519.9412211591875</v>
      </c>
      <c r="CR462" s="79">
        <f>Table6[[#This Row],[sales]]-CQ462</f>
        <v>-240.75618928305539</v>
      </c>
      <c r="CS462">
        <f>ABS(Table6[[#This Row],[sales]]-CQ462)/Table6[[#This Row],[sales]]</f>
        <v>0.10563257739757738</v>
      </c>
    </row>
    <row r="463" spans="1:97" x14ac:dyDescent="0.2">
      <c r="A463">
        <v>462</v>
      </c>
      <c r="B463" t="s">
        <v>480</v>
      </c>
      <c r="C463" s="5">
        <v>43765</v>
      </c>
      <c r="D463" s="6">
        <v>1410.9254383181481</v>
      </c>
      <c r="E463" s="8">
        <f>YEAR(Table6[[#This Row],[Date]])</f>
        <v>2019</v>
      </c>
      <c r="F463" s="6">
        <f>Table6[[#This Row],[TV_State]]+Table6[[#This Row],[Radio_State]]+Table6[[#This Row],[Online]]</f>
        <v>1724.4644246110697</v>
      </c>
      <c r="G463" s="6">
        <f t="shared" si="189"/>
        <v>1376.9410917198161</v>
      </c>
      <c r="H463" s="6">
        <f>LN(Table6[[#This Row],[PROF TV LING]])</f>
        <v>7.2276197176536563</v>
      </c>
      <c r="I463" s="6">
        <f t="shared" si="190"/>
        <v>7.2520011073085486</v>
      </c>
      <c r="J463" s="6">
        <v>209.02599086194786</v>
      </c>
      <c r="K463" s="6">
        <f t="shared" si="195"/>
        <v>206.9721964433399</v>
      </c>
      <c r="L463" s="6">
        <f>0.5*J462+0.5*Table6[[#This Row],[Radio_State]]</f>
        <v>207.99120872896788</v>
      </c>
      <c r="M463" s="6">
        <f>LN(Table6[[#This Row],[RADIO LINGERING ]])</f>
        <v>5.337495813081981</v>
      </c>
      <c r="N463" s="6">
        <f t="shared" si="191"/>
        <v>5.3424586024241103</v>
      </c>
      <c r="O463" s="6">
        <v>104.51299543097393</v>
      </c>
      <c r="P463" s="6">
        <f t="shared" si="192"/>
        <v>104.50413355599842</v>
      </c>
      <c r="Q463" s="6">
        <f>0.3*O462+0.7*Table6[[#This Row],[Online]]</f>
        <v>104.20256079107993</v>
      </c>
      <c r="R463" s="6">
        <f>LN(Table6[[#This Row],[ONLINE LINGERING]])</f>
        <v>4.646336704747422</v>
      </c>
      <c r="S463" s="6">
        <f t="shared" si="193"/>
        <v>4.6493114218641649</v>
      </c>
      <c r="T463" s="6">
        <v>2159.1317673870203</v>
      </c>
      <c r="U463" s="6">
        <f t="shared" si="194"/>
        <v>7.6774614603277724</v>
      </c>
      <c r="V463" s="8">
        <f>YEAR(Table6[[#This Row],[Date]])</f>
        <v>2019</v>
      </c>
      <c r="W463" s="8">
        <f>WEEKNUM(Table6[[#This Row],[Date]])</f>
        <v>44</v>
      </c>
      <c r="X463" t="s">
        <v>628</v>
      </c>
      <c r="Y463" s="9">
        <f>Table6[[#This Row],[LNTVLING]]+Table6[[#This Row],[LNRADIOLING]]+Table6[[#This Row],[LNONLINELING]]</f>
        <v>17.211452235483058</v>
      </c>
      <c r="Z463">
        <f t="shared" si="215"/>
        <v>0</v>
      </c>
      <c r="AA463">
        <f t="shared" si="196"/>
        <v>0</v>
      </c>
      <c r="AB463">
        <f t="shared" si="197"/>
        <v>0</v>
      </c>
      <c r="AC463">
        <f t="shared" si="198"/>
        <v>1</v>
      </c>
      <c r="AD463">
        <f t="shared" si="199"/>
        <v>0</v>
      </c>
      <c r="AE463">
        <f t="shared" si="200"/>
        <v>0</v>
      </c>
      <c r="AF463">
        <f t="shared" si="201"/>
        <v>0</v>
      </c>
      <c r="AG463" s="9">
        <f>'[1]1'!J$20+'[1]1'!J$21*Table6[[#This Row],[TV_State]]</f>
        <v>2717.2775166523243</v>
      </c>
      <c r="AH463" s="9">
        <f>Table6[[#This Row],[sales]]-Table6[[#This Row],[Pred_1]]</f>
        <v>-558.14574926530395</v>
      </c>
      <c r="AI463">
        <f>ABS(Table6[[#This Row],[Res_1]])/Table6[[#This Row],[sales]]</f>
        <v>0.25850471828348465</v>
      </c>
      <c r="AJ463" s="9">
        <f>'[1]2'!J$20+'[1]2'!J$21*Table6[[#This Row],[Radio_State]]</f>
        <v>2631.917360414498</v>
      </c>
      <c r="AK463" s="9">
        <f>Table6[[#This Row],[sales]]-Table6[[#This Row],[ Pred_2 ]]</f>
        <v>-472.78559302747772</v>
      </c>
      <c r="AL463">
        <f>ABS(Table6[[#This Row],[ Res_2 ]])/Table6[[#This Row],[sales]]</f>
        <v>0.21897023617027436</v>
      </c>
      <c r="AM463" s="10">
        <f>'[1]3'!J$20+'[1]3'!J$21*Data!O463</f>
        <v>2404.5353193197943</v>
      </c>
      <c r="AN463" s="9">
        <f>Table6[[#This Row],[sales]]-Table6[[#This Row],[Pred_3]]</f>
        <v>-245.40355193277401</v>
      </c>
      <c r="AO463" s="9">
        <f>ABS(Table6[[#This Row],[Res_3]])/Table6[[#This Row],[sales]]</f>
        <v>0.1136584416196892</v>
      </c>
      <c r="AP463" s="9">
        <f>'[1]4'!L$21+'[1]4'!L$27*Table6[[#This Row],[TV_State]]+'[1]4'!L$22*Table6[[#This Row],[NJ_DUM]]+'[1]4'!L$23*Table6[[#This Row],[NY_DUM]]+'[1]4'!L$24*Table6[[#This Row],[PA_DUM]]+'[1]4'!L$25*Table6[[#This Row],[CT_DUM]]+'[1]4'!L$26*Table6[[#This Row],[DL_DUM]]</f>
        <v>549.05283739045376</v>
      </c>
      <c r="AQ463" s="9">
        <f>Table6[[#This Row],[sales]]-Table6[[#This Row],[Pred_4]]</f>
        <v>1610.0789299965666</v>
      </c>
      <c r="AR463">
        <f>ABS(Table6[[#This Row],[Res_4]]/Table6[[#This Row],[sales]])</f>
        <v>0.74570665594211649</v>
      </c>
      <c r="AS463" s="9">
        <f>'[1]5'!L$20+'[1]5'!L$26*Table6[[#This Row],[Radio_State]]+'[1]5'!L$21*Table6[[#This Row],[NJ_DUM]]+'[1]5'!L$22*Table6[[#This Row],[NY_DUM]]+'[1]5'!L$23*Table6[[#This Row],[PA_DUM]]+'[1]5'!L$24*Table6[[#This Row],[CT_DUM]]+'[1]5'!L$25*Table6[[#This Row],[DL_DUM]]</f>
        <v>564.61073245836656</v>
      </c>
      <c r="AT463" s="9">
        <f>Table6[[#This Row],[sales]]-Table6[[#This Row],[Pred_5]]</f>
        <v>1594.5210349286538</v>
      </c>
      <c r="AU463" s="9">
        <f>ABS(Table6[[#This Row],[Red_5]]/Table6[[#This Row],[sales]])</f>
        <v>0.73850103037404802</v>
      </c>
      <c r="AV463" s="9">
        <f>'[1]6'!L$20+'[1]6'!L$26*Table6[[#This Row],[Online]]+'[1]6'!L$21*Table6[[#This Row],[NJ_DUM]]+'[1]6'!L$22*Table6[[#This Row],[NY_DUM]]+'[1]6'!L$23*Table6[[#This Row],[PA_DUM]]+'[1]6'!L$24*Table6[[#This Row],[CT_DUM]]+'[1]6'!L$25*Table6[[#This Row],[DL_DUM]]</f>
        <v>448.91367536785862</v>
      </c>
      <c r="AW463" s="9">
        <f>Table6[[#This Row],[sales]]-Table6[[#This Row],[Pred_6]]</f>
        <v>1710.2180920191618</v>
      </c>
      <c r="AX463" s="9">
        <f>ABS(Table6[[#This Row],[Red_6]]/Table6[[#This Row],[sales]])</f>
        <v>0.79208602172940401</v>
      </c>
      <c r="AY463" s="9">
        <f>'[1]7'!L$21+'[1]7'!L$27*Table6[[#This Row],[LNTV]]+'[1]7'!L$22*Table6[[#This Row],[NJ_DUM]]+'[1]7'!L$23*Table6[[#This Row],[NY_DUM]]+'[1]7'!L$24*Table6[[#This Row],[PA_DUM]]+'[1]7'!L$25*Table6[[#This Row],[CT_DUM]]+'[1]7'!L$26*Table6[[#This Row],[DL_DUM]]</f>
        <v>5.9482543050860173</v>
      </c>
      <c r="AZ463" s="9">
        <f>Table6[[#This Row],[sales]]-Table6[[#This Row],[Pred_7]]</f>
        <v>2153.1835130819345</v>
      </c>
      <c r="BA463" s="9">
        <f>ABS(Table6[[#This Row],[Red_7]]/Table6[[#This Row],[sales]])</f>
        <v>0.99724507119253569</v>
      </c>
      <c r="BB463" s="9">
        <f>'[1]8'!O$22+'[1]8'!O$28*Table6[[#This Row],[LNRADIOLING]]+'[1]8'!O$23*Table6[[#This Row],[DL_DUM]]+'[1]8'!O$24*Table6[[#This Row],[CT_DUM]]+'[1]8'!O$25*Table6[[#This Row],[PA_DUM]]+'[1]8'!O$26*Table6[[#This Row],[NY_DUM]]+'[1]8'!O$27*Table6[[#This Row],[NJ_DUM]]</f>
        <v>8.2769679429698932</v>
      </c>
      <c r="BC463" s="9">
        <f>Table6[[#This Row],[sales]]-Table6[[#This Row],[Pred_8]]</f>
        <v>2150.8547994440505</v>
      </c>
      <c r="BD463" s="9">
        <f>ABS(Table6[[#This Row],[Red_8]]/Table6[[#This Row],[sales]])</f>
        <v>0.99616652949672146</v>
      </c>
      <c r="BE463" s="9">
        <f>'[1]9'!M$19+'[1]9'!M$21*Table6[[#This Row],[LNONLINE]]+'[1]9'!M$20*Table6[[#This Row],[DL_DUM]]+'[1]9'!M$22*Table6[[#This Row],[CT_DUM]]+'[1]9'!M$23*Table6[[#This Row],[PA_DUM]]+'[1]9'!M$24*Table6[[#This Row],[NY_DUM]]+'[1]9'!M$25*Table6[[#This Row],[NJ_DUM]]</f>
        <v>8.0623219881258876</v>
      </c>
      <c r="BF463" s="9">
        <f>Table6[[#This Row],[sales]]-Table6[[#This Row],[Pred_9]]</f>
        <v>2151.0694453988945</v>
      </c>
      <c r="BG463" s="9">
        <f>ABS(Table6[[#This Row],[Red_9]]/Table6[[#This Row],[sales]])</f>
        <v>0.99626594258400314</v>
      </c>
      <c r="BH463" s="9">
        <f>'[1]10'!P$22+'[1]10'!P$30*Table6[[#This Row],[LNTV]]+'[1]10'!P$29*Table6[[#This Row],[LNRADIOLING]]+'[1]10'!P$24*Table6[[#This Row],[LNONLINELING]]+'[1]10'!P$23*Table6[[#This Row],[DL_DUM]]+'[1]10'!P$25*Table6[[#This Row],[CT_DUM]]+'[1]10'!P$26*Table6[[#This Row],[PA_DUM]]+'[1]10'!P$27*Table6[[#This Row],[NY_DUM]]+'[1]10'!P$28*Table6[[#This Row],[NJ_DUM]]</f>
        <v>8.0564753670798837</v>
      </c>
      <c r="BI463" s="9">
        <f>Table6[[#This Row],[sales]]-Table6[[#This Row],[Pred_10]]</f>
        <v>2151.0752920199402</v>
      </c>
      <c r="BJ463" s="45">
        <f>ABS(Table6[[#This Row],[Red_10]]/Table6[[#This Row],[sales]])</f>
        <v>0.99626865044145496</v>
      </c>
      <c r="BK463" s="9">
        <f>'[1]11'!P$32+'[1]11'!P$40*Table6[[#This Row],[LNONLINELING]]+'[1]11'!P$39*Table6[[#This Row],[LNRADIOLING]]+'[1]11'!P$38*Table6[[#This Row],[LNTVLING]]+'[1]11'!P$33*Table6[[#This Row],[DL_DUM]]+'[1]11'!P$34*Table6[[#This Row],[CT_DUM]]+'[1]11'!P$35*Table6[[#This Row],[PA_DUM]]+'[1]11'!P$36*Table6[[#This Row],[NY_DUM]]+'[1]11'!P$37*Table6[[#This Row],[NJ_DUM]]</f>
        <v>8.0148768898208562</v>
      </c>
      <c r="BL463" s="9">
        <f>Table6[[#This Row],[sales]]-Table6[[#This Row],[ Pred_11]]</f>
        <v>2151.1168904971996</v>
      </c>
      <c r="BM463" s="47">
        <f>ABS(Table6[[#This Row],[ Red_11]]/Table6[[#This Row],[sales]])</f>
        <v>0.99628791674001427</v>
      </c>
      <c r="BN463" s="9">
        <f>'[1]12'!K$22+'[1]12'!K$28*Table6[[#This Row],[COMBINE LN LING]]+'[1]12'!K$23*Table6[[#This Row],[DL_DUM]]+'[1]12'!K$24*Table6[[#This Row],[CT_DUM]]+'[1]12'!K$25*Table6[[#This Row],[PA_DUM]]+'[1]12'!K$26*Table6[[#This Row],[NY_DUM]]+'[1]12'!K$27*Table6[[#This Row],[NJ_DUM]]</f>
        <v>8.184593427434482</v>
      </c>
      <c r="BO463" s="9">
        <f>Table6[[#This Row],[sales]]-Table6[[#This Row],[ Pred_12]]</f>
        <v>2150.9471739595861</v>
      </c>
      <c r="BP463" s="47">
        <f>ABS(Table6[[#This Row],[ Red_12]]/Table6[[#This Row],[sales]])</f>
        <v>0.9962093126732422</v>
      </c>
      <c r="BQ463">
        <f>LN(G463+'2019 Totals and Calculations'!C$18)</f>
        <v>7.4605965174987308</v>
      </c>
      <c r="BR463">
        <f>LN(Table6[[#This Row],[PROF RADIO]]+'2019 Totals and Calculations'!D$18)</f>
        <v>5.5974161300376153</v>
      </c>
      <c r="BS463">
        <f>LN(Table6[[#This Row],[ONLINE LINGERING]]+'2019 Totals and Calculations'!E$18)</f>
        <v>4.9977521608995268</v>
      </c>
      <c r="BT463">
        <f>MONTH(Table6[[#This Row],[Date]])</f>
        <v>10</v>
      </c>
      <c r="BU463">
        <f t="shared" si="202"/>
        <v>0</v>
      </c>
      <c r="BV463">
        <f t="shared" si="203"/>
        <v>0</v>
      </c>
      <c r="BW463">
        <f t="shared" si="204"/>
        <v>0</v>
      </c>
      <c r="BX463">
        <f t="shared" si="205"/>
        <v>0</v>
      </c>
      <c r="BY463">
        <f t="shared" si="206"/>
        <v>0</v>
      </c>
      <c r="BZ463">
        <f t="shared" si="207"/>
        <v>0</v>
      </c>
      <c r="CA463">
        <f t="shared" si="208"/>
        <v>0</v>
      </c>
      <c r="CB463">
        <f t="shared" si="209"/>
        <v>0</v>
      </c>
      <c r="CC463">
        <f t="shared" si="210"/>
        <v>0</v>
      </c>
      <c r="CD463">
        <f t="shared" si="211"/>
        <v>1</v>
      </c>
      <c r="CE463">
        <f t="shared" si="212"/>
        <v>0</v>
      </c>
      <c r="CF463">
        <f t="shared" si="213"/>
        <v>0</v>
      </c>
      <c r="CG463">
        <f t="shared" si="214"/>
        <v>148</v>
      </c>
      <c r="CH46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2935.2257115992838</v>
      </c>
      <c r="CI463" s="79">
        <f>Table6[[#This Row],[sales]]-CH463</f>
        <v>-776.09394421226352</v>
      </c>
      <c r="CJ463">
        <f>ABS(Table6[[#This Row],[sales]]-CH463)/Table6[[#This Row],[sales]]</f>
        <v>0.35944723519653082</v>
      </c>
      <c r="CK46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2837.8719389669282</v>
      </c>
      <c r="CL463" s="79">
        <f>Table6[[#This Row],[sales]]-CK463</f>
        <v>-678.74017157990784</v>
      </c>
      <c r="CM463">
        <f>ABS(Table6[[#This Row],[sales]]-CK463)/Table6[[#This Row],[sales]]</f>
        <v>0.31435792008253333</v>
      </c>
      <c r="CN46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2490.1540259218568</v>
      </c>
      <c r="CO463" s="79">
        <f>Table6[[#This Row],[sales]]-CN463</f>
        <v>-331.02225853483651</v>
      </c>
      <c r="CP463">
        <f>ABS(Table6[[#This Row],[sales]]-CN463)/Table6[[#This Row],[sales]]</f>
        <v>0.1533126711092021</v>
      </c>
      <c r="CQ46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2536.8708161558466</v>
      </c>
      <c r="CR463" s="79">
        <f>Table6[[#This Row],[sales]]-CQ463</f>
        <v>-377.73904876882625</v>
      </c>
      <c r="CS463">
        <f>ABS(Table6[[#This Row],[sales]]-CQ463)/Table6[[#This Row],[sales]]</f>
        <v>0.17494951187067465</v>
      </c>
    </row>
    <row r="464" spans="1:97" x14ac:dyDescent="0.2">
      <c r="A464">
        <v>463</v>
      </c>
      <c r="B464" t="s">
        <v>480</v>
      </c>
      <c r="C464" s="5">
        <v>43772</v>
      </c>
      <c r="D464" s="6">
        <v>1425.0346927013297</v>
      </c>
      <c r="E464" s="8">
        <f>YEAR(Table6[[#This Row],[Date]])</f>
        <v>2019</v>
      </c>
      <c r="F464" s="6">
        <f>Table6[[#This Row],[TV_State]]+Table6[[#This Row],[Radio_State]]+Table6[[#This Row],[Online]]</f>
        <v>1741.7090688571807</v>
      </c>
      <c r="G464" s="6">
        <f t="shared" si="189"/>
        <v>1391.3691720142701</v>
      </c>
      <c r="H464" s="6">
        <f>LN(Table6[[#This Row],[PROF TV LING]])</f>
        <v>7.2380435571525794</v>
      </c>
      <c r="I464" s="6">
        <f t="shared" si="190"/>
        <v>7.2619514381617165</v>
      </c>
      <c r="J464" s="6">
        <v>211.11625077056732</v>
      </c>
      <c r="K464" s="6">
        <f t="shared" si="195"/>
        <v>209.04422360695361</v>
      </c>
      <c r="L464" s="6">
        <f>0.5*J463+0.5*Table6[[#This Row],[Radio_State]]</f>
        <v>210.07112081625758</v>
      </c>
      <c r="M464" s="6">
        <f>LN(Table6[[#This Row],[RADIO LINGERING ]])</f>
        <v>5.3474461439351488</v>
      </c>
      <c r="N464" s="6">
        <f t="shared" si="191"/>
        <v>5.3524089332772782</v>
      </c>
      <c r="O464" s="6">
        <v>105.55812538528366</v>
      </c>
      <c r="P464" s="6">
        <f t="shared" si="192"/>
        <v>105.24192783649809</v>
      </c>
      <c r="Q464" s="6">
        <f>0.3*O463+0.7*Table6[[#This Row],[Online]]</f>
        <v>105.24458639899073</v>
      </c>
      <c r="R464" s="6">
        <f>LN(Table6[[#This Row],[ONLINE LINGERING]])</f>
        <v>4.6562870356005899</v>
      </c>
      <c r="S464" s="6">
        <f t="shared" si="193"/>
        <v>4.6592617527173328</v>
      </c>
      <c r="T464" s="6">
        <v>2375.1904017391876</v>
      </c>
      <c r="U464" s="6">
        <f t="shared" si="194"/>
        <v>7.772832882408709</v>
      </c>
      <c r="V464" s="8">
        <f>YEAR(Table6[[#This Row],[Date]])</f>
        <v>2019</v>
      </c>
      <c r="W464" s="8">
        <f>WEEKNUM(Table6[[#This Row],[Date]])</f>
        <v>45</v>
      </c>
      <c r="X464" t="s">
        <v>629</v>
      </c>
      <c r="Y464" s="9">
        <f>Table6[[#This Row],[LNTVLING]]+Table6[[#This Row],[LNRADIOLING]]+Table6[[#This Row],[LNONLINELING]]</f>
        <v>17.241776736688315</v>
      </c>
      <c r="Z464">
        <f t="shared" si="215"/>
        <v>0</v>
      </c>
      <c r="AA464">
        <f t="shared" si="196"/>
        <v>0</v>
      </c>
      <c r="AB464">
        <f t="shared" si="197"/>
        <v>0</v>
      </c>
      <c r="AC464">
        <f t="shared" si="198"/>
        <v>1</v>
      </c>
      <c r="AD464">
        <f t="shared" si="199"/>
        <v>0</v>
      </c>
      <c r="AE464">
        <f t="shared" si="200"/>
        <v>0</v>
      </c>
      <c r="AF464">
        <f t="shared" si="201"/>
        <v>0</v>
      </c>
      <c r="AG464" s="9">
        <f>'[1]1'!J$20+'[1]1'!J$21*Table6[[#This Row],[TV_State]]</f>
        <v>2731.152966364285</v>
      </c>
      <c r="AH464" s="9">
        <f>Table6[[#This Row],[sales]]-Table6[[#This Row],[Pred_1]]</f>
        <v>-355.96256462509746</v>
      </c>
      <c r="AI464">
        <f>ABS(Table6[[#This Row],[Res_1]])/Table6[[#This Row],[sales]]</f>
        <v>0.14986695987170154</v>
      </c>
      <c r="AJ464" s="9">
        <f>'[1]2'!J$20+'[1]2'!J$21*Table6[[#This Row],[Radio_State]]</f>
        <v>2641.0937159786677</v>
      </c>
      <c r="AK464" s="9">
        <f>Table6[[#This Row],[sales]]-Table6[[#This Row],[ Pred_2 ]]</f>
        <v>-265.9033142394801</v>
      </c>
      <c r="AL464">
        <f>ABS(Table6[[#This Row],[ Res_2 ]])/Table6[[#This Row],[sales]]</f>
        <v>0.11195031524410738</v>
      </c>
      <c r="AM464" s="10">
        <f>'[1]3'!J$20+'[1]3'!J$21*Data!O464</f>
        <v>2410.5733706957435</v>
      </c>
      <c r="AN464" s="9">
        <f>Table6[[#This Row],[sales]]-Table6[[#This Row],[Pred_3]]</f>
        <v>-35.382968956555942</v>
      </c>
      <c r="AO464" s="9">
        <f>ABS(Table6[[#This Row],[Res_3]])/Table6[[#This Row],[sales]]</f>
        <v>1.4896897920540367E-2</v>
      </c>
      <c r="AP464" s="9">
        <f>'[1]4'!L$21+'[1]4'!L$27*Table6[[#This Row],[TV_State]]+'[1]4'!L$22*Table6[[#This Row],[NJ_DUM]]+'[1]4'!L$23*Table6[[#This Row],[NY_DUM]]+'[1]4'!L$24*Table6[[#This Row],[PA_DUM]]+'[1]4'!L$25*Table6[[#This Row],[CT_DUM]]+'[1]4'!L$26*Table6[[#This Row],[DL_DUM]]</f>
        <v>552.16506582090005</v>
      </c>
      <c r="AQ464" s="9">
        <f>Table6[[#This Row],[sales]]-Table6[[#This Row],[Pred_4]]</f>
        <v>1823.0253359182875</v>
      </c>
      <c r="AR464">
        <f>ABS(Table6[[#This Row],[Res_4]]/Table6[[#This Row],[sales]])</f>
        <v>0.76752808304690534</v>
      </c>
      <c r="AS464" s="9">
        <f>'[1]5'!L$20+'[1]5'!L$26*Table6[[#This Row],[Radio_State]]+'[1]5'!L$21*Table6[[#This Row],[NJ_DUM]]+'[1]5'!L$22*Table6[[#This Row],[NY_DUM]]+'[1]5'!L$23*Table6[[#This Row],[PA_DUM]]+'[1]5'!L$24*Table6[[#This Row],[CT_DUM]]+'[1]5'!L$25*Table6[[#This Row],[DL_DUM]]</f>
        <v>568.29292449967966</v>
      </c>
      <c r="AT464" s="9">
        <f>Table6[[#This Row],[sales]]-Table6[[#This Row],[Pred_5]]</f>
        <v>1806.8974772395079</v>
      </c>
      <c r="AU464" s="9">
        <f>ABS(Table6[[#This Row],[Red_5]]/Table6[[#This Row],[sales]])</f>
        <v>0.76073795006768385</v>
      </c>
      <c r="AV464" s="9">
        <f>'[1]6'!L$20+'[1]6'!L$26*Table6[[#This Row],[Online]]+'[1]6'!L$21*Table6[[#This Row],[NJ_DUM]]+'[1]6'!L$22*Table6[[#This Row],[NY_DUM]]+'[1]6'!L$23*Table6[[#This Row],[PA_DUM]]+'[1]6'!L$24*Table6[[#This Row],[CT_DUM]]+'[1]6'!L$25*Table6[[#This Row],[DL_DUM]]</f>
        <v>453.46235013340174</v>
      </c>
      <c r="AW464" s="9">
        <f>Table6[[#This Row],[sales]]-Table6[[#This Row],[Pred_6]]</f>
        <v>1921.7280516057858</v>
      </c>
      <c r="AX464" s="9">
        <f>ABS(Table6[[#This Row],[Red_6]]/Table6[[#This Row],[sales]])</f>
        <v>0.8090837897452926</v>
      </c>
      <c r="AY464" s="9">
        <f>'[1]7'!L$21+'[1]7'!L$27*Table6[[#This Row],[LNTV]]+'[1]7'!L$22*Table6[[#This Row],[NJ_DUM]]+'[1]7'!L$23*Table6[[#This Row],[NY_DUM]]+'[1]7'!L$24*Table6[[#This Row],[PA_DUM]]+'[1]7'!L$25*Table6[[#This Row],[CT_DUM]]+'[1]7'!L$26*Table6[[#This Row],[DL_DUM]]</f>
        <v>5.9493556523760178</v>
      </c>
      <c r="AZ464" s="9">
        <f>Table6[[#This Row],[sales]]-Table6[[#This Row],[Pred_7]]</f>
        <v>2369.2410460868114</v>
      </c>
      <c r="BA464" s="9">
        <f>ABS(Table6[[#This Row],[Red_7]]/Table6[[#This Row],[sales]])</f>
        <v>0.99749520895334542</v>
      </c>
      <c r="BB464" s="9">
        <f>'[1]8'!O$22+'[1]8'!O$28*Table6[[#This Row],[LNRADIOLING]]+'[1]8'!O$23*Table6[[#This Row],[DL_DUM]]+'[1]8'!O$24*Table6[[#This Row],[CT_DUM]]+'[1]8'!O$25*Table6[[#This Row],[PA_DUM]]+'[1]8'!O$26*Table6[[#This Row],[NY_DUM]]+'[1]8'!O$27*Table6[[#This Row],[NJ_DUM]]</f>
        <v>8.2776778089736709</v>
      </c>
      <c r="BC464" s="9">
        <f>Table6[[#This Row],[sales]]-Table6[[#This Row],[Pred_8]]</f>
        <v>2366.9127239302138</v>
      </c>
      <c r="BD464" s="9">
        <f>ABS(Table6[[#This Row],[Red_8]]/Table6[[#This Row],[sales]])</f>
        <v>0.99651494136936869</v>
      </c>
      <c r="BE464" s="9">
        <f>'[1]9'!M$19+'[1]9'!M$21*Table6[[#This Row],[LNONLINE]]+'[1]9'!M$20*Table6[[#This Row],[DL_DUM]]+'[1]9'!M$22*Table6[[#This Row],[CT_DUM]]+'[1]9'!M$23*Table6[[#This Row],[PA_DUM]]+'[1]9'!M$24*Table6[[#This Row],[NY_DUM]]+'[1]9'!M$25*Table6[[#This Row],[NJ_DUM]]</f>
        <v>8.0654724364572203</v>
      </c>
      <c r="BF464" s="9">
        <f>Table6[[#This Row],[sales]]-Table6[[#This Row],[Pred_9]]</f>
        <v>2367.1249293027304</v>
      </c>
      <c r="BG464" s="9">
        <f>ABS(Table6[[#This Row],[Red_9]]/Table6[[#This Row],[sales]])</f>
        <v>0.99660428383739197</v>
      </c>
      <c r="BH464" s="9">
        <f>'[1]10'!P$22+'[1]10'!P$30*Table6[[#This Row],[LNTV]]+'[1]10'!P$29*Table6[[#This Row],[LNRADIOLING]]+'[1]10'!P$24*Table6[[#This Row],[LNONLINELING]]+'[1]10'!P$23*Table6[[#This Row],[DL_DUM]]+'[1]10'!P$25*Table6[[#This Row],[CT_DUM]]+'[1]10'!P$26*Table6[[#This Row],[PA_DUM]]+'[1]10'!P$27*Table6[[#This Row],[NY_DUM]]+'[1]10'!P$28*Table6[[#This Row],[NJ_DUM]]</f>
        <v>8.0582864503560998</v>
      </c>
      <c r="BI464" s="9">
        <f>Table6[[#This Row],[sales]]-Table6[[#This Row],[Pred_10]]</f>
        <v>2367.1321152888313</v>
      </c>
      <c r="BJ464" s="45">
        <f>ABS(Table6[[#This Row],[Red_10]]/Table6[[#This Row],[sales]])</f>
        <v>0.99660730927320362</v>
      </c>
      <c r="BK464" s="9">
        <f>'[1]11'!P$32+'[1]11'!P$40*Table6[[#This Row],[LNONLINELING]]+'[1]11'!P$39*Table6[[#This Row],[LNRADIOLING]]+'[1]11'!P$38*Table6[[#This Row],[LNTVLING]]+'[1]11'!P$33*Table6[[#This Row],[DL_DUM]]+'[1]11'!P$34*Table6[[#This Row],[CT_DUM]]+'[1]11'!P$35*Table6[[#This Row],[PA_DUM]]+'[1]11'!P$36*Table6[[#This Row],[NY_DUM]]+'[1]11'!P$37*Table6[[#This Row],[NJ_DUM]]</f>
        <v>8.0159224174802368</v>
      </c>
      <c r="BL464" s="9">
        <f>Table6[[#This Row],[sales]]-Table6[[#This Row],[ Pred_11]]</f>
        <v>2367.1744793217072</v>
      </c>
      <c r="BM464" s="47">
        <f>ABS(Table6[[#This Row],[ Red_11]]/Table6[[#This Row],[sales]])</f>
        <v>0.99662514533082869</v>
      </c>
      <c r="BN464" s="9">
        <f>'[1]12'!K$22+'[1]12'!K$28*Table6[[#This Row],[COMBINE LN LING]]+'[1]12'!K$23*Table6[[#This Row],[DL_DUM]]+'[1]12'!K$24*Table6[[#This Row],[CT_DUM]]+'[1]12'!K$25*Table6[[#This Row],[PA_DUM]]+'[1]12'!K$26*Table6[[#This Row],[NY_DUM]]+'[1]12'!K$27*Table6[[#This Row],[NJ_DUM]]</f>
        <v>8.1875117323604627</v>
      </c>
      <c r="BO464" s="9">
        <f>Table6[[#This Row],[sales]]-Table6[[#This Row],[ Pred_12]]</f>
        <v>2367.0028900068273</v>
      </c>
      <c r="BP464" s="47">
        <f>ABS(Table6[[#This Row],[ Red_12]]/Table6[[#This Row],[sales]])</f>
        <v>0.99655290298985499</v>
      </c>
      <c r="BQ464">
        <f>LN(G464+'2019 Totals and Calculations'!C$18)</f>
        <v>7.4688629169764038</v>
      </c>
      <c r="BR464">
        <f>LN(Table6[[#This Row],[PROF RADIO]]+'2019 Totals and Calculations'!D$18)</f>
        <v>5.6050686719753022</v>
      </c>
      <c r="BS464">
        <f>LN(Table6[[#This Row],[ONLINE LINGERING]]+'2019 Totals and Calculations'!E$18)</f>
        <v>5.0047644307686836</v>
      </c>
      <c r="BT464">
        <f>MONTH(Table6[[#This Row],[Date]])</f>
        <v>11</v>
      </c>
      <c r="BU464">
        <f t="shared" si="202"/>
        <v>0</v>
      </c>
      <c r="BV464">
        <f t="shared" si="203"/>
        <v>0</v>
      </c>
      <c r="BW464">
        <f t="shared" si="204"/>
        <v>0</v>
      </c>
      <c r="BX464">
        <f t="shared" si="205"/>
        <v>0</v>
      </c>
      <c r="BY464">
        <f t="shared" si="206"/>
        <v>0</v>
      </c>
      <c r="BZ464">
        <f t="shared" si="207"/>
        <v>0</v>
      </c>
      <c r="CA464">
        <f t="shared" si="208"/>
        <v>0</v>
      </c>
      <c r="CB464">
        <f t="shared" si="209"/>
        <v>0</v>
      </c>
      <c r="CC464">
        <f t="shared" si="210"/>
        <v>0</v>
      </c>
      <c r="CD464">
        <f t="shared" si="211"/>
        <v>0</v>
      </c>
      <c r="CE464">
        <f t="shared" si="212"/>
        <v>1</v>
      </c>
      <c r="CF464">
        <f t="shared" si="213"/>
        <v>0</v>
      </c>
      <c r="CG464">
        <f t="shared" si="214"/>
        <v>149</v>
      </c>
      <c r="CH46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2830.1124867231915</v>
      </c>
      <c r="CI464" s="79">
        <f>Table6[[#This Row],[sales]]-CH464</f>
        <v>-454.92208498400396</v>
      </c>
      <c r="CJ464">
        <f>ABS(Table6[[#This Row],[sales]]-CH464)/Table6[[#This Row],[sales]]</f>
        <v>0.191530786184929</v>
      </c>
      <c r="CK46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2760.7123555163216</v>
      </c>
      <c r="CL464" s="79">
        <f>Table6[[#This Row],[sales]]-CK464</f>
        <v>-385.52195377713406</v>
      </c>
      <c r="CM464">
        <f>ABS(Table6[[#This Row],[sales]]-CK464)/Table6[[#This Row],[sales]]</f>
        <v>0.16231202075203865</v>
      </c>
      <c r="CN46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2522.0357838157101</v>
      </c>
      <c r="CO464" s="79">
        <f>Table6[[#This Row],[sales]]-CN464</f>
        <v>-146.84538207652258</v>
      </c>
      <c r="CP464">
        <f>ABS(Table6[[#This Row],[sales]]-CN464)/Table6[[#This Row],[sales]]</f>
        <v>6.182467812643478E-2</v>
      </c>
      <c r="CQ46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2553.8968940486943</v>
      </c>
      <c r="CR464" s="79">
        <f>Table6[[#This Row],[sales]]-CQ464</f>
        <v>-178.70649230950676</v>
      </c>
      <c r="CS464">
        <f>ABS(Table6[[#This Row],[sales]]-CQ464)/Table6[[#This Row],[sales]]</f>
        <v>7.523880703570221E-2</v>
      </c>
    </row>
    <row r="465" spans="1:97" x14ac:dyDescent="0.2">
      <c r="A465">
        <v>464</v>
      </c>
      <c r="B465" t="s">
        <v>480</v>
      </c>
      <c r="C465" s="5">
        <v>43779</v>
      </c>
      <c r="D465" s="6">
        <v>1439.2850396283425</v>
      </c>
      <c r="E465" s="8">
        <f>YEAR(Table6[[#This Row],[Date]])</f>
        <v>2019</v>
      </c>
      <c r="F465" s="6">
        <f>Table6[[#This Row],[TV_State]]+Table6[[#This Row],[Radio_State]]+Table6[[#This Row],[Online]]</f>
        <v>1759.126159545752</v>
      </c>
      <c r="G465" s="6">
        <f t="shared" si="189"/>
        <v>1405.7439322984917</v>
      </c>
      <c r="H465" s="6">
        <f>LN(Table6[[#This Row],[PROF TV LING]])</f>
        <v>7.2483219308183342</v>
      </c>
      <c r="I465" s="6">
        <f t="shared" si="190"/>
        <v>7.2719017690148844</v>
      </c>
      <c r="J465" s="6">
        <v>213.22741327827299</v>
      </c>
      <c r="K465" s="6">
        <f t="shared" si="195"/>
        <v>211.1358184426133</v>
      </c>
      <c r="L465" s="6">
        <f>0.5*J464+0.5*Table6[[#This Row],[Radio_State]]</f>
        <v>212.17183202442015</v>
      </c>
      <c r="M465" s="6">
        <f>LN(Table6[[#This Row],[RADIO LINGERING ]])</f>
        <v>5.3573964747883176</v>
      </c>
      <c r="N465" s="6">
        <f t="shared" si="191"/>
        <v>5.3623592641304461</v>
      </c>
      <c r="O465" s="6">
        <v>106.6137066391365</v>
      </c>
      <c r="P465" s="6">
        <f t="shared" si="192"/>
        <v>106.20217299834496</v>
      </c>
      <c r="Q465" s="6">
        <f>0.3*O464+0.7*Table6[[#This Row],[Online]]</f>
        <v>106.29703226298064</v>
      </c>
      <c r="R465" s="6">
        <f>LN(Table6[[#This Row],[ONLINE LINGERING]])</f>
        <v>4.6662373664537578</v>
      </c>
      <c r="S465" s="6">
        <f t="shared" si="193"/>
        <v>4.6692120835705007</v>
      </c>
      <c r="T465" s="6">
        <v>2423.6394069460152</v>
      </c>
      <c r="U465" s="6">
        <f t="shared" si="194"/>
        <v>7.7930255766126919</v>
      </c>
      <c r="V465" s="8">
        <f>YEAR(Table6[[#This Row],[Date]])</f>
        <v>2019</v>
      </c>
      <c r="W465" s="8">
        <f>WEEKNUM(Table6[[#This Row],[Date]])</f>
        <v>46</v>
      </c>
      <c r="X465" t="s">
        <v>630</v>
      </c>
      <c r="Y465" s="9">
        <f>Table6[[#This Row],[LNTVLING]]+Table6[[#This Row],[LNRADIOLING]]+Table6[[#This Row],[LNONLINELING]]</f>
        <v>17.271955772060409</v>
      </c>
      <c r="Z465">
        <f t="shared" si="215"/>
        <v>0</v>
      </c>
      <c r="AA465">
        <f t="shared" si="196"/>
        <v>0</v>
      </c>
      <c r="AB465">
        <f t="shared" si="197"/>
        <v>0</v>
      </c>
      <c r="AC465">
        <f t="shared" si="198"/>
        <v>1</v>
      </c>
      <c r="AD465">
        <f t="shared" si="199"/>
        <v>0</v>
      </c>
      <c r="AE465">
        <f t="shared" si="200"/>
        <v>0</v>
      </c>
      <c r="AF465">
        <f t="shared" si="201"/>
        <v>0</v>
      </c>
      <c r="AG465" s="9">
        <f>'[1]1'!J$20+'[1]1'!J$21*Table6[[#This Row],[TV_State]]</f>
        <v>2745.1671705733638</v>
      </c>
      <c r="AH465" s="9">
        <f>Table6[[#This Row],[sales]]-Table6[[#This Row],[Pred_1]]</f>
        <v>-321.52776362734858</v>
      </c>
      <c r="AI465">
        <f>ABS(Table6[[#This Row],[Res_1]])/Table6[[#This Row],[sales]]</f>
        <v>0.13266320175594931</v>
      </c>
      <c r="AJ465" s="9">
        <f>'[1]2'!J$20+'[1]2'!J$21*Table6[[#This Row],[Radio_State]]</f>
        <v>2650.3618350984793</v>
      </c>
      <c r="AK465" s="9">
        <f>Table6[[#This Row],[sales]]-Table6[[#This Row],[ Pred_2 ]]</f>
        <v>-226.72242815246409</v>
      </c>
      <c r="AL465">
        <f>ABS(Table6[[#This Row],[ Res_2 ]])/Table6[[#This Row],[sales]]</f>
        <v>9.3546270745842083E-2</v>
      </c>
      <c r="AM465" s="10">
        <f>'[1]3'!J$20+'[1]3'!J$21*Data!O465</f>
        <v>2416.6718025854525</v>
      </c>
      <c r="AN465" s="9">
        <f>Table6[[#This Row],[sales]]-Table6[[#This Row],[Pred_3]]</f>
        <v>6.9676043605627456</v>
      </c>
      <c r="AO465" s="9">
        <f>ABS(Table6[[#This Row],[Res_3]])/Table6[[#This Row],[sales]]</f>
        <v>2.8748519027186883E-3</v>
      </c>
      <c r="AP465" s="9">
        <f>'[1]4'!L$21+'[1]4'!L$27*Table6[[#This Row],[TV_State]]+'[1]4'!L$22*Table6[[#This Row],[NJ_DUM]]+'[1]4'!L$23*Table6[[#This Row],[NY_DUM]]+'[1]4'!L$24*Table6[[#This Row],[PA_DUM]]+'[1]4'!L$25*Table6[[#This Row],[CT_DUM]]+'[1]4'!L$26*Table6[[#This Row],[DL_DUM]]</f>
        <v>555.30841653565062</v>
      </c>
      <c r="AQ465" s="9">
        <f>Table6[[#This Row],[sales]]-Table6[[#This Row],[Pred_4]]</f>
        <v>1868.3309904103646</v>
      </c>
      <c r="AR465">
        <f>ABS(Table6[[#This Row],[Res_4]]/Table6[[#This Row],[sales]])</f>
        <v>0.77087828538182379</v>
      </c>
      <c r="AS465" s="9">
        <f>'[1]5'!L$20+'[1]5'!L$26*Table6[[#This Row],[Radio_State]]+'[1]5'!L$21*Table6[[#This Row],[NJ_DUM]]+'[1]5'!L$22*Table6[[#This Row],[NY_DUM]]+'[1]5'!L$23*Table6[[#This Row],[PA_DUM]]+'[1]5'!L$24*Table6[[#This Row],[CT_DUM]]+'[1]5'!L$25*Table6[[#This Row],[DL_DUM]]</f>
        <v>572.01193846140586</v>
      </c>
      <c r="AT465" s="9">
        <f>Table6[[#This Row],[sales]]-Table6[[#This Row],[Pred_5]]</f>
        <v>1851.6274684846094</v>
      </c>
      <c r="AU465" s="9">
        <f>ABS(Table6[[#This Row],[Red_5]]/Table6[[#This Row],[sales]])</f>
        <v>0.76398636826004251</v>
      </c>
      <c r="AV465" s="9">
        <f>'[1]6'!L$20+'[1]6'!L$26*Table6[[#This Row],[Online]]+'[1]6'!L$21*Table6[[#This Row],[NJ_DUM]]+'[1]6'!L$22*Table6[[#This Row],[NY_DUM]]+'[1]6'!L$23*Table6[[#This Row],[PA_DUM]]+'[1]6'!L$24*Table6[[#This Row],[CT_DUM]]+'[1]6'!L$25*Table6[[#This Row],[DL_DUM]]</f>
        <v>458.05651164660037</v>
      </c>
      <c r="AW465" s="9">
        <f>Table6[[#This Row],[sales]]-Table6[[#This Row],[Pred_6]]</f>
        <v>1965.5828952994148</v>
      </c>
      <c r="AX465" s="9">
        <f>ABS(Table6[[#This Row],[Red_6]]/Table6[[#This Row],[sales]])</f>
        <v>0.81100467737327753</v>
      </c>
      <c r="AY465" s="9">
        <f>'[1]7'!L$21+'[1]7'!L$27*Table6[[#This Row],[LNTV]]+'[1]7'!L$22*Table6[[#This Row],[NJ_DUM]]+'[1]7'!L$23*Table6[[#This Row],[NY_DUM]]+'[1]7'!L$24*Table6[[#This Row],[PA_DUM]]+'[1]7'!L$25*Table6[[#This Row],[CT_DUM]]+'[1]7'!L$26*Table6[[#This Row],[DL_DUM]]</f>
        <v>5.9504569996660184</v>
      </c>
      <c r="AZ465" s="9">
        <f>Table6[[#This Row],[sales]]-Table6[[#This Row],[Pred_7]]</f>
        <v>2417.6889499463491</v>
      </c>
      <c r="BA465" s="9">
        <f>ABS(Table6[[#This Row],[Red_7]]/Table6[[#This Row],[sales]])</f>
        <v>0.99754482577622217</v>
      </c>
      <c r="BB465" s="9">
        <f>'[1]8'!O$22+'[1]8'!O$28*Table6[[#This Row],[LNRADIOLING]]+'[1]8'!O$23*Table6[[#This Row],[DL_DUM]]+'[1]8'!O$24*Table6[[#This Row],[CT_DUM]]+'[1]8'!O$25*Table6[[#This Row],[PA_DUM]]+'[1]8'!O$26*Table6[[#This Row],[NY_DUM]]+'[1]8'!O$27*Table6[[#This Row],[NJ_DUM]]</f>
        <v>8.2783876749774468</v>
      </c>
      <c r="BC465" s="9">
        <f>Table6[[#This Row],[sales]]-Table6[[#This Row],[Pred_8]]</f>
        <v>2415.361019271038</v>
      </c>
      <c r="BD465" s="9">
        <f>ABS(Table6[[#This Row],[Red_8]]/Table6[[#This Row],[sales]])</f>
        <v>0.99658431545086623</v>
      </c>
      <c r="BE465" s="9">
        <f>'[1]9'!M$19+'[1]9'!M$21*Table6[[#This Row],[LNONLINE]]+'[1]9'!M$20*Table6[[#This Row],[DL_DUM]]+'[1]9'!M$22*Table6[[#This Row],[CT_DUM]]+'[1]9'!M$23*Table6[[#This Row],[PA_DUM]]+'[1]9'!M$24*Table6[[#This Row],[NY_DUM]]+'[1]9'!M$25*Table6[[#This Row],[NJ_DUM]]</f>
        <v>8.0686228847885513</v>
      </c>
      <c r="BF465" s="9">
        <f>Table6[[#This Row],[sales]]-Table6[[#This Row],[Pred_9]]</f>
        <v>2415.5707840612267</v>
      </c>
      <c r="BG465" s="9">
        <f>ABS(Table6[[#This Row],[Red_9]]/Table6[[#This Row],[sales]])</f>
        <v>0.99667086495554402</v>
      </c>
      <c r="BH465" s="9">
        <f>'[1]10'!P$22+'[1]10'!P$30*Table6[[#This Row],[LNTV]]+'[1]10'!P$29*Table6[[#This Row],[LNRADIOLING]]+'[1]10'!P$24*Table6[[#This Row],[LNONLINELING]]+'[1]10'!P$23*Table6[[#This Row],[DL_DUM]]+'[1]10'!P$25*Table6[[#This Row],[CT_DUM]]+'[1]10'!P$26*Table6[[#This Row],[PA_DUM]]+'[1]10'!P$27*Table6[[#This Row],[NY_DUM]]+'[1]10'!P$28*Table6[[#This Row],[NJ_DUM]]</f>
        <v>8.0600975336323195</v>
      </c>
      <c r="BI465" s="9">
        <f>Table6[[#This Row],[sales]]-Table6[[#This Row],[Pred_10]]</f>
        <v>2415.5793094123828</v>
      </c>
      <c r="BJ465" s="45">
        <f>ABS(Table6[[#This Row],[Red_10]]/Table6[[#This Row],[sales]])</f>
        <v>0.99667438253787566</v>
      </c>
      <c r="BK465" s="9">
        <f>'[1]11'!P$32+'[1]11'!P$40*Table6[[#This Row],[LNONLINELING]]+'[1]11'!P$39*Table6[[#This Row],[LNRADIOLING]]+'[1]11'!P$38*Table6[[#This Row],[LNTVLING]]+'[1]11'!P$33*Table6[[#This Row],[DL_DUM]]+'[1]11'!P$34*Table6[[#This Row],[CT_DUM]]+'[1]11'!P$35*Table6[[#This Row],[PA_DUM]]+'[1]11'!P$36*Table6[[#This Row],[NY_DUM]]+'[1]11'!P$37*Table6[[#This Row],[NJ_DUM]]</f>
        <v>8.0169924818779883</v>
      </c>
      <c r="BL465" s="9">
        <f>Table6[[#This Row],[sales]]-Table6[[#This Row],[ Pred_11]]</f>
        <v>2415.6224144641374</v>
      </c>
      <c r="BM465" s="47">
        <f>ABS(Table6[[#This Row],[ Red_11]]/Table6[[#This Row],[sales]])</f>
        <v>0.99669216779571179</v>
      </c>
      <c r="BN465" s="9">
        <f>'[1]12'!K$22+'[1]12'!K$28*Table6[[#This Row],[COMBINE LN LING]]+'[1]12'!K$23*Table6[[#This Row],[DL_DUM]]+'[1]12'!K$24*Table6[[#This Row],[CT_DUM]]+'[1]12'!K$25*Table6[[#This Row],[PA_DUM]]+'[1]12'!K$26*Table6[[#This Row],[NY_DUM]]+'[1]12'!K$27*Table6[[#This Row],[NJ_DUM]]</f>
        <v>8.1904160382546181</v>
      </c>
      <c r="BO465" s="9">
        <f>Table6[[#This Row],[sales]]-Table6[[#This Row],[ Pred_12]]</f>
        <v>2415.4489909077606</v>
      </c>
      <c r="BP465" s="47">
        <f>ABS(Table6[[#This Row],[ Red_12]]/Table6[[#This Row],[sales]])</f>
        <v>0.99662061277978009</v>
      </c>
      <c r="BQ465">
        <f>LN(G465+'2019 Totals and Calculations'!C$18)</f>
        <v>7.4770313677503157</v>
      </c>
      <c r="BR465">
        <f>LN(Table6[[#This Row],[PROF RADIO]]+'2019 Totals and Calculations'!D$18)</f>
        <v>5.6127345425012134</v>
      </c>
      <c r="BS465">
        <f>LN(Table6[[#This Row],[ONLINE LINGERING]]+'2019 Totals and Calculations'!E$18)</f>
        <v>5.0117972610258299</v>
      </c>
      <c r="BT465">
        <f>MONTH(Table6[[#This Row],[Date]])</f>
        <v>11</v>
      </c>
      <c r="BU465">
        <f t="shared" si="202"/>
        <v>0</v>
      </c>
      <c r="BV465">
        <f t="shared" si="203"/>
        <v>0</v>
      </c>
      <c r="BW465">
        <f t="shared" si="204"/>
        <v>0</v>
      </c>
      <c r="BX465">
        <f t="shared" si="205"/>
        <v>0</v>
      </c>
      <c r="BY465">
        <f t="shared" si="206"/>
        <v>0</v>
      </c>
      <c r="BZ465">
        <f t="shared" si="207"/>
        <v>0</v>
      </c>
      <c r="CA465">
        <f t="shared" si="208"/>
        <v>0</v>
      </c>
      <c r="CB465">
        <f t="shared" si="209"/>
        <v>0</v>
      </c>
      <c r="CC465">
        <f t="shared" si="210"/>
        <v>0</v>
      </c>
      <c r="CD465">
        <f t="shared" si="211"/>
        <v>0</v>
      </c>
      <c r="CE465">
        <f t="shared" si="212"/>
        <v>1</v>
      </c>
      <c r="CF465">
        <f t="shared" si="213"/>
        <v>0</v>
      </c>
      <c r="CG465">
        <f t="shared" si="214"/>
        <v>150</v>
      </c>
      <c r="CH46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2844.6907976442744</v>
      </c>
      <c r="CI465" s="79">
        <f>Table6[[#This Row],[sales]]-CH465</f>
        <v>-421.05139069825918</v>
      </c>
      <c r="CJ465">
        <f>ABS(Table6[[#This Row],[sales]]-CH465)/Table6[[#This Row],[sales]]</f>
        <v>0.17372691230038156</v>
      </c>
      <c r="CK46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2773.4853487771807</v>
      </c>
      <c r="CL465" s="79">
        <f>Table6[[#This Row],[sales]]-CK465</f>
        <v>-349.84594183116542</v>
      </c>
      <c r="CM465">
        <f>ABS(Table6[[#This Row],[sales]]-CK465)/Table6[[#This Row],[sales]]</f>
        <v>0.14434735663586196</v>
      </c>
      <c r="CN46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2533.7921880341974</v>
      </c>
      <c r="CO465" s="79">
        <f>Table6[[#This Row],[sales]]-CN465</f>
        <v>-110.15278108818211</v>
      </c>
      <c r="CP465">
        <f>ABS(Table6[[#This Row],[sales]]-CN465)/Table6[[#This Row],[sales]]</f>
        <v>4.544932747523843E-2</v>
      </c>
      <c r="CQ46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2571.033231338025</v>
      </c>
      <c r="CR465" s="79">
        <f>Table6[[#This Row],[sales]]-CQ465</f>
        <v>-147.39382439200972</v>
      </c>
      <c r="CS465">
        <f>ABS(Table6[[#This Row],[sales]]-CQ465)/Table6[[#This Row],[sales]]</f>
        <v>6.08150799865637E-2</v>
      </c>
    </row>
    <row r="466" spans="1:97" x14ac:dyDescent="0.2">
      <c r="A466">
        <v>465</v>
      </c>
      <c r="B466" t="s">
        <v>480</v>
      </c>
      <c r="C466" s="5">
        <v>43786</v>
      </c>
      <c r="D466" s="6">
        <v>1453.6778900246259</v>
      </c>
      <c r="E466" s="8">
        <f>YEAR(Table6[[#This Row],[Date]])</f>
        <v>2019</v>
      </c>
      <c r="F466" s="6">
        <f>Table6[[#This Row],[TV_State]]+Table6[[#This Row],[Radio_State]]+Table6[[#This Row],[Online]]</f>
        <v>1776.7174211412096</v>
      </c>
      <c r="G466" s="6">
        <f t="shared" si="189"/>
        <v>1420.1241196163319</v>
      </c>
      <c r="H466" s="6">
        <f>LN(Table6[[#This Row],[PROF TV LING]])</f>
        <v>7.2584995549559492</v>
      </c>
      <c r="I466" s="6">
        <f t="shared" si="190"/>
        <v>7.2818520998680523</v>
      </c>
      <c r="J466" s="6">
        <v>215.35968741105572</v>
      </c>
      <c r="K466" s="6">
        <f t="shared" si="195"/>
        <v>213.24775292683449</v>
      </c>
      <c r="L466" s="6">
        <f>0.5*J465+0.5*Table6[[#This Row],[Radio_State]]</f>
        <v>214.29355034466437</v>
      </c>
      <c r="M466" s="6">
        <f>LN(Table6[[#This Row],[RADIO LINGERING ]])</f>
        <v>5.3673468056414855</v>
      </c>
      <c r="N466" s="6">
        <f t="shared" si="191"/>
        <v>5.3723095949836139</v>
      </c>
      <c r="O466" s="6">
        <v>107.67984370552784</v>
      </c>
      <c r="P466" s="6">
        <f t="shared" si="192"/>
        <v>107.23654249337298</v>
      </c>
      <c r="Q466" s="6">
        <f>0.3*O465+0.7*Table6[[#This Row],[Online]]</f>
        <v>107.36000258561043</v>
      </c>
      <c r="R466" s="6">
        <f>LN(Table6[[#This Row],[ONLINE LINGERING]])</f>
        <v>4.6761876973069256</v>
      </c>
      <c r="S466" s="6">
        <f t="shared" si="193"/>
        <v>4.6791624144236685</v>
      </c>
      <c r="T466" s="6">
        <v>2328.5477407814669</v>
      </c>
      <c r="U466" s="6">
        <f t="shared" si="194"/>
        <v>7.7530000650172628</v>
      </c>
      <c r="V466" s="8">
        <f>YEAR(Table6[[#This Row],[Date]])</f>
        <v>2019</v>
      </c>
      <c r="W466" s="8">
        <f>WEEKNUM(Table6[[#This Row],[Date]])</f>
        <v>47</v>
      </c>
      <c r="X466" t="s">
        <v>631</v>
      </c>
      <c r="Y466" s="9">
        <f>Table6[[#This Row],[LNTVLING]]+Table6[[#This Row],[LNRADIOLING]]+Table6[[#This Row],[LNONLINELING]]</f>
        <v>17.302034057904361</v>
      </c>
      <c r="Z466">
        <f t="shared" si="215"/>
        <v>0</v>
      </c>
      <c r="AA466">
        <f t="shared" si="196"/>
        <v>0</v>
      </c>
      <c r="AB466">
        <f t="shared" si="197"/>
        <v>0</v>
      </c>
      <c r="AC466">
        <f t="shared" si="198"/>
        <v>1</v>
      </c>
      <c r="AD466">
        <f t="shared" si="199"/>
        <v>0</v>
      </c>
      <c r="AE466">
        <f t="shared" si="200"/>
        <v>0</v>
      </c>
      <c r="AF466">
        <f t="shared" si="201"/>
        <v>0</v>
      </c>
      <c r="AG466" s="9">
        <f>'[1]1'!J$20+'[1]1'!J$21*Table6[[#This Row],[TV_State]]</f>
        <v>2759.3215168245342</v>
      </c>
      <c r="AH466" s="9">
        <f>Table6[[#This Row],[sales]]-Table6[[#This Row],[Pred_1]]</f>
        <v>-430.7737760430673</v>
      </c>
      <c r="AI466">
        <f>ABS(Table6[[#This Row],[Res_1]])/Table6[[#This Row],[sales]]</f>
        <v>0.18499675505836891</v>
      </c>
      <c r="AJ466" s="9">
        <f>'[1]2'!J$20+'[1]2'!J$21*Table6[[#This Row],[Radio_State]]</f>
        <v>2659.7226354094892</v>
      </c>
      <c r="AK466" s="9">
        <f>Table6[[#This Row],[sales]]-Table6[[#This Row],[ Pred_2 ]]</f>
        <v>-331.17489462802223</v>
      </c>
      <c r="AL466">
        <f>ABS(Table6[[#This Row],[ Res_2 ]])/Table6[[#This Row],[sales]]</f>
        <v>0.14222379418206776</v>
      </c>
      <c r="AM466" s="10">
        <f>'[1]3'!J$20+'[1]3'!J$21*Data!O466</f>
        <v>2422.8312187940583</v>
      </c>
      <c r="AN466" s="9">
        <f>Table6[[#This Row],[sales]]-Table6[[#This Row],[Pred_3]]</f>
        <v>-94.283478012591331</v>
      </c>
      <c r="AO466" s="9">
        <f>ABS(Table6[[#This Row],[Res_3]])/Table6[[#This Row],[sales]]</f>
        <v>4.0490249077285198E-2</v>
      </c>
      <c r="AP466" s="9">
        <f>'[1]4'!L$21+'[1]4'!L$27*Table6[[#This Row],[TV_State]]+'[1]4'!L$22*Table6[[#This Row],[NJ_DUM]]+'[1]4'!L$23*Table6[[#This Row],[NY_DUM]]+'[1]4'!L$24*Table6[[#This Row],[PA_DUM]]+'[1]4'!L$25*Table6[[#This Row],[CT_DUM]]+'[1]4'!L$26*Table6[[#This Row],[DL_DUM]]</f>
        <v>558.48320075754896</v>
      </c>
      <c r="AQ466" s="9">
        <f>Table6[[#This Row],[sales]]-Table6[[#This Row],[Pred_4]]</f>
        <v>1770.064540023918</v>
      </c>
      <c r="AR466">
        <f>ABS(Table6[[#This Row],[Res_4]]/Table6[[#This Row],[sales]])</f>
        <v>0.76015814879959454</v>
      </c>
      <c r="AS466" s="9">
        <f>'[1]5'!L$20+'[1]5'!L$26*Table6[[#This Row],[Radio_State]]+'[1]5'!L$21*Table6[[#This Row],[NJ_DUM]]+'[1]5'!L$22*Table6[[#This Row],[NY_DUM]]+'[1]5'!L$23*Table6[[#This Row],[PA_DUM]]+'[1]5'!L$24*Table6[[#This Row],[CT_DUM]]+'[1]5'!L$25*Table6[[#This Row],[DL_DUM]]</f>
        <v>575.76814256274952</v>
      </c>
      <c r="AT466" s="9">
        <f>Table6[[#This Row],[sales]]-Table6[[#This Row],[Pred_5]]</f>
        <v>1752.7795982187174</v>
      </c>
      <c r="AU466" s="9">
        <f>ABS(Table6[[#This Row],[Red_5]]/Table6[[#This Row],[sales]])</f>
        <v>0.75273509214394707</v>
      </c>
      <c r="AV466" s="9">
        <f>'[1]6'!L$20+'[1]6'!L$26*Table6[[#This Row],[Online]]+'[1]6'!L$21*Table6[[#This Row],[NJ_DUM]]+'[1]6'!L$22*Table6[[#This Row],[NY_DUM]]+'[1]6'!L$23*Table6[[#This Row],[PA_DUM]]+'[1]6'!L$24*Table6[[#This Row],[CT_DUM]]+'[1]6'!L$25*Table6[[#This Row],[DL_DUM]]</f>
        <v>462.69661477493094</v>
      </c>
      <c r="AW466" s="9">
        <f>Table6[[#This Row],[sales]]-Table6[[#This Row],[Pred_6]]</f>
        <v>1865.8511260065361</v>
      </c>
      <c r="AX466" s="9">
        <f>ABS(Table6[[#This Row],[Red_6]]/Table6[[#This Row],[sales]])</f>
        <v>0.80129391093366698</v>
      </c>
      <c r="AY466" s="9">
        <f>'[1]7'!L$21+'[1]7'!L$27*Table6[[#This Row],[LNTV]]+'[1]7'!L$22*Table6[[#This Row],[NJ_DUM]]+'[1]7'!L$23*Table6[[#This Row],[NY_DUM]]+'[1]7'!L$24*Table6[[#This Row],[PA_DUM]]+'[1]7'!L$25*Table6[[#This Row],[CT_DUM]]+'[1]7'!L$26*Table6[[#This Row],[DL_DUM]]</f>
        <v>5.9515583469560189</v>
      </c>
      <c r="AZ466" s="9">
        <f>Table6[[#This Row],[sales]]-Table6[[#This Row],[Pred_7]]</f>
        <v>2322.5961824345109</v>
      </c>
      <c r="BA466" s="9">
        <f>ABS(Table6[[#This Row],[Red_7]]/Table6[[#This Row],[sales]])</f>
        <v>0.99744409004688961</v>
      </c>
      <c r="BB466" s="9">
        <f>'[1]8'!O$22+'[1]8'!O$28*Table6[[#This Row],[LNRADIOLING]]+'[1]8'!O$23*Table6[[#This Row],[DL_DUM]]+'[1]8'!O$24*Table6[[#This Row],[CT_DUM]]+'[1]8'!O$25*Table6[[#This Row],[PA_DUM]]+'[1]8'!O$26*Table6[[#This Row],[NY_DUM]]+'[1]8'!O$27*Table6[[#This Row],[NJ_DUM]]</f>
        <v>8.2790975409812226</v>
      </c>
      <c r="BC466" s="9">
        <f>Table6[[#This Row],[sales]]-Table6[[#This Row],[Pred_8]]</f>
        <v>2320.2686432404857</v>
      </c>
      <c r="BD466" s="9">
        <f>ABS(Table6[[#This Row],[Red_8]]/Table6[[#This Row],[sales]])</f>
        <v>0.99644452316953458</v>
      </c>
      <c r="BE466" s="9">
        <f>'[1]9'!M$19+'[1]9'!M$21*Table6[[#This Row],[LNONLINE]]+'[1]9'!M$20*Table6[[#This Row],[DL_DUM]]+'[1]9'!M$22*Table6[[#This Row],[CT_DUM]]+'[1]9'!M$23*Table6[[#This Row],[PA_DUM]]+'[1]9'!M$24*Table6[[#This Row],[NY_DUM]]+'[1]9'!M$25*Table6[[#This Row],[NJ_DUM]]</f>
        <v>8.0717733331198822</v>
      </c>
      <c r="BF466" s="9">
        <f>Table6[[#This Row],[sales]]-Table6[[#This Row],[Pred_9]]</f>
        <v>2320.4759674483471</v>
      </c>
      <c r="BG466" s="9">
        <f>ABS(Table6[[#This Row],[Red_9]]/Table6[[#This Row],[sales]])</f>
        <v>0.99653355901115825</v>
      </c>
      <c r="BH466" s="9">
        <f>'[1]10'!P$22+'[1]10'!P$30*Table6[[#This Row],[LNTV]]+'[1]10'!P$29*Table6[[#This Row],[LNRADIOLING]]+'[1]10'!P$24*Table6[[#This Row],[LNONLINELING]]+'[1]10'!P$23*Table6[[#This Row],[DL_DUM]]+'[1]10'!P$25*Table6[[#This Row],[CT_DUM]]+'[1]10'!P$26*Table6[[#This Row],[PA_DUM]]+'[1]10'!P$27*Table6[[#This Row],[NY_DUM]]+'[1]10'!P$28*Table6[[#This Row],[NJ_DUM]]</f>
        <v>8.0619086169085357</v>
      </c>
      <c r="BI466" s="9">
        <f>Table6[[#This Row],[sales]]-Table6[[#This Row],[Pred_10]]</f>
        <v>2320.4858321645584</v>
      </c>
      <c r="BJ466" s="45">
        <f>ABS(Table6[[#This Row],[Red_10]]/Table6[[#This Row],[sales]])</f>
        <v>0.99653779543544896</v>
      </c>
      <c r="BK466" s="9">
        <f>'[1]11'!P$32+'[1]11'!P$40*Table6[[#This Row],[LNONLINELING]]+'[1]11'!P$39*Table6[[#This Row],[LNRADIOLING]]+'[1]11'!P$38*Table6[[#This Row],[LNTVLING]]+'[1]11'!P$33*Table6[[#This Row],[DL_DUM]]+'[1]11'!P$34*Table6[[#This Row],[CT_DUM]]+'[1]11'!P$35*Table6[[#This Row],[PA_DUM]]+'[1]11'!P$36*Table6[[#This Row],[NY_DUM]]+'[1]11'!P$37*Table6[[#This Row],[NJ_DUM]]</f>
        <v>8.01807954040253</v>
      </c>
      <c r="BL466" s="9">
        <f>Table6[[#This Row],[sales]]-Table6[[#This Row],[ Pred_11]]</f>
        <v>2320.5296612410643</v>
      </c>
      <c r="BM466" s="47">
        <f>ABS(Table6[[#This Row],[ Red_11]]/Table6[[#This Row],[sales]])</f>
        <v>0.99655661792971795</v>
      </c>
      <c r="BN466" s="9">
        <f>'[1]12'!K$22+'[1]12'!K$28*Table6[[#This Row],[COMBINE LN LING]]+'[1]12'!K$23*Table6[[#This Row],[DL_DUM]]+'[1]12'!K$24*Table6[[#This Row],[CT_DUM]]+'[1]12'!K$25*Table6[[#This Row],[PA_DUM]]+'[1]12'!K$26*Table6[[#This Row],[NY_DUM]]+'[1]12'!K$27*Table6[[#This Row],[NJ_DUM]]</f>
        <v>8.1933106484297138</v>
      </c>
      <c r="BO466" s="9">
        <f>Table6[[#This Row],[sales]]-Table6[[#This Row],[ Pred_12]]</f>
        <v>2320.3544301330371</v>
      </c>
      <c r="BP466" s="47">
        <f>ABS(Table6[[#This Row],[ Red_12]]/Table6[[#This Row],[sales]])</f>
        <v>0.99648136454111091</v>
      </c>
      <c r="BQ466">
        <f>LN(G466+'2019 Totals and Calculations'!C$18)</f>
        <v>7.485136681745665</v>
      </c>
      <c r="BR466">
        <f>LN(Table6[[#This Row],[PROF RADIO]]+'2019 Totals and Calculations'!D$18)</f>
        <v>5.6204157902315606</v>
      </c>
      <c r="BS466">
        <f>LN(Table6[[#This Row],[ONLINE LINGERING]]+'2019 Totals and Calculations'!E$18)</f>
        <v>5.0188505672329198</v>
      </c>
      <c r="BT466">
        <f>MONTH(Table6[[#This Row],[Date]])</f>
        <v>11</v>
      </c>
      <c r="BU466">
        <f t="shared" si="202"/>
        <v>0</v>
      </c>
      <c r="BV466">
        <f t="shared" si="203"/>
        <v>0</v>
      </c>
      <c r="BW466">
        <f t="shared" si="204"/>
        <v>0</v>
      </c>
      <c r="BX466">
        <f t="shared" si="205"/>
        <v>0</v>
      </c>
      <c r="BY466">
        <f t="shared" si="206"/>
        <v>0</v>
      </c>
      <c r="BZ466">
        <f t="shared" si="207"/>
        <v>0</v>
      </c>
      <c r="CA466">
        <f t="shared" si="208"/>
        <v>0</v>
      </c>
      <c r="CB466">
        <f t="shared" si="209"/>
        <v>0</v>
      </c>
      <c r="CC466">
        <f t="shared" si="210"/>
        <v>0</v>
      </c>
      <c r="CD466">
        <f t="shared" si="211"/>
        <v>0</v>
      </c>
      <c r="CE466">
        <f t="shared" si="212"/>
        <v>1</v>
      </c>
      <c r="CF466">
        <f t="shared" si="213"/>
        <v>0</v>
      </c>
      <c r="CG466">
        <f t="shared" si="214"/>
        <v>151</v>
      </c>
      <c r="CH46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2859.2904075839206</v>
      </c>
      <c r="CI466" s="79">
        <f>Table6[[#This Row],[sales]]-CH466</f>
        <v>-530.74266680245364</v>
      </c>
      <c r="CJ466">
        <f>ABS(Table6[[#This Row],[sales]]-CH466)/Table6[[#This Row],[sales]]</f>
        <v>0.22792861726954972</v>
      </c>
      <c r="CK46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2786.330569276678</v>
      </c>
      <c r="CL466" s="79">
        <f>Table6[[#This Row],[sales]]-CK466</f>
        <v>-457.78282849521111</v>
      </c>
      <c r="CM466">
        <f>ABS(Table6[[#This Row],[sales]]-CK466)/Table6[[#This Row],[sales]]</f>
        <v>0.19659585263284229</v>
      </c>
      <c r="CN46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2545.6204174636196</v>
      </c>
      <c r="CO466" s="79">
        <f>Table6[[#This Row],[sales]]-CN466</f>
        <v>-217.07267668215263</v>
      </c>
      <c r="CP466">
        <f>ABS(Table6[[#This Row],[sales]]-CN466)/Table6[[#This Row],[sales]]</f>
        <v>9.3222343214360057E-2</v>
      </c>
      <c r="CQ46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2588.2895087285383</v>
      </c>
      <c r="CR466" s="79">
        <f>Table6[[#This Row],[sales]]-CQ466</f>
        <v>-259.74176794707137</v>
      </c>
      <c r="CS466">
        <f>ABS(Table6[[#This Row],[sales]]-CQ466)/Table6[[#This Row],[sales]]</f>
        <v>0.11154667924476452</v>
      </c>
    </row>
    <row r="467" spans="1:97" x14ac:dyDescent="0.2">
      <c r="A467">
        <v>466</v>
      </c>
      <c r="B467" t="s">
        <v>480</v>
      </c>
      <c r="C467" s="5">
        <v>43793</v>
      </c>
      <c r="D467" s="6">
        <v>1468.2146689248723</v>
      </c>
      <c r="E467" s="8">
        <f>YEAR(Table6[[#This Row],[Date]])</f>
        <v>2019</v>
      </c>
      <c r="F467" s="6">
        <f>Table6[[#This Row],[TV_State]]+Table6[[#This Row],[Radio_State]]+Table6[[#This Row],[Online]]</f>
        <v>1794.4845953526217</v>
      </c>
      <c r="G467" s="6">
        <f t="shared" si="189"/>
        <v>1434.5512844088939</v>
      </c>
      <c r="H467" s="6">
        <f>LN(Table6[[#This Row],[PROF TV LING]])</f>
        <v>7.2686073855031124</v>
      </c>
      <c r="I467" s="6">
        <f t="shared" si="190"/>
        <v>7.291802430721221</v>
      </c>
      <c r="J467" s="6">
        <v>217.51328428516626</v>
      </c>
      <c r="K467" s="6">
        <f t="shared" si="195"/>
        <v>215.38051860600038</v>
      </c>
      <c r="L467" s="6">
        <f>0.5*J466+0.5*Table6[[#This Row],[Radio_State]]</f>
        <v>216.43648584811098</v>
      </c>
      <c r="M467" s="6">
        <f>LN(Table6[[#This Row],[RADIO LINGERING ]])</f>
        <v>5.3772971364946534</v>
      </c>
      <c r="N467" s="6">
        <f t="shared" si="191"/>
        <v>5.3822599258367827</v>
      </c>
      <c r="O467" s="6">
        <v>108.75664214258313</v>
      </c>
      <c r="P467" s="6">
        <f t="shared" si="192"/>
        <v>108.30061224782008</v>
      </c>
      <c r="Q467" s="6">
        <f>0.3*O466+0.7*Table6[[#This Row],[Online]]</f>
        <v>108.43360261146654</v>
      </c>
      <c r="R467" s="6">
        <f>LN(Table6[[#This Row],[ONLINE LINGERING]])</f>
        <v>4.6861380281600944</v>
      </c>
      <c r="S467" s="6">
        <f t="shared" si="193"/>
        <v>4.6891127452768373</v>
      </c>
      <c r="T467" s="6">
        <v>2638.8155536038371</v>
      </c>
      <c r="U467" s="6">
        <f t="shared" si="194"/>
        <v>7.87808544152713</v>
      </c>
      <c r="V467" s="8">
        <f>YEAR(Table6[[#This Row],[Date]])</f>
        <v>2019</v>
      </c>
      <c r="W467" s="8">
        <f>WEEKNUM(Table6[[#This Row],[Date]])</f>
        <v>48</v>
      </c>
      <c r="X467" t="s">
        <v>632</v>
      </c>
      <c r="Y467" s="9">
        <f>Table6[[#This Row],[LNTVLING]]+Table6[[#This Row],[LNRADIOLING]]+Table6[[#This Row],[LNONLINELING]]</f>
        <v>17.332042550157858</v>
      </c>
      <c r="Z467">
        <f t="shared" si="215"/>
        <v>0</v>
      </c>
      <c r="AA467">
        <f t="shared" si="196"/>
        <v>0</v>
      </c>
      <c r="AB467">
        <f t="shared" si="197"/>
        <v>0</v>
      </c>
      <c r="AC467">
        <f t="shared" si="198"/>
        <v>1</v>
      </c>
      <c r="AD467">
        <f t="shared" si="199"/>
        <v>0</v>
      </c>
      <c r="AE467">
        <f t="shared" si="200"/>
        <v>0</v>
      </c>
      <c r="AF467">
        <f t="shared" si="201"/>
        <v>0</v>
      </c>
      <c r="AG467" s="9">
        <f>'[1]1'!J$20+'[1]1'!J$21*Table6[[#This Row],[TV_State]]</f>
        <v>2773.6174065382165</v>
      </c>
      <c r="AH467" s="9">
        <f>Table6[[#This Row],[sales]]-Table6[[#This Row],[Pred_1]]</f>
        <v>-134.80185293437944</v>
      </c>
      <c r="AI467">
        <f>ABS(Table6[[#This Row],[Res_1]])/Table6[[#This Row],[sales]]</f>
        <v>5.1084227069330482E-2</v>
      </c>
      <c r="AJ467" s="9">
        <f>'[1]2'!J$20+'[1]2'!J$21*Table6[[#This Row],[Radio_State]]</f>
        <v>2669.1770437236087</v>
      </c>
      <c r="AK467" s="9">
        <f>Table6[[#This Row],[sales]]-Table6[[#This Row],[ Pred_2 ]]</f>
        <v>-30.361490119771588</v>
      </c>
      <c r="AL467">
        <f>ABS(Table6[[#This Row],[ Res_2 ]])/Table6[[#This Row],[sales]]</f>
        <v>1.1505726528823442E-2</v>
      </c>
      <c r="AM467" s="10">
        <f>'[1]3'!J$20+'[1]3'!J$21*Data!O467</f>
        <v>2429.0522291647503</v>
      </c>
      <c r="AN467" s="9">
        <f>Table6[[#This Row],[sales]]-Table6[[#This Row],[Pred_3]]</f>
        <v>209.76332443908677</v>
      </c>
      <c r="AO467" s="9">
        <f>ABS(Table6[[#This Row],[Res_3]])/Table6[[#This Row],[sales]]</f>
        <v>7.9491468872317533E-2</v>
      </c>
      <c r="AP467" s="9">
        <f>'[1]4'!L$21+'[1]4'!L$27*Table6[[#This Row],[TV_State]]+'[1]4'!L$22*Table6[[#This Row],[NJ_DUM]]+'[1]4'!L$23*Table6[[#This Row],[NY_DUM]]+'[1]4'!L$24*Table6[[#This Row],[PA_DUM]]+'[1]4'!L$25*Table6[[#This Row],[CT_DUM]]+'[1]4'!L$26*Table6[[#This Row],[DL_DUM]]</f>
        <v>561.68973282166621</v>
      </c>
      <c r="AQ467" s="9">
        <f>Table6[[#This Row],[sales]]-Table6[[#This Row],[Pred_4]]</f>
        <v>2077.1258207821711</v>
      </c>
      <c r="AR467">
        <f>ABS(Table6[[#This Row],[Res_4]]/Table6[[#This Row],[sales]])</f>
        <v>0.78714323854330592</v>
      </c>
      <c r="AS467" s="9">
        <f>'[1]5'!L$20+'[1]5'!L$26*Table6[[#This Row],[Radio_State]]+'[1]5'!L$21*Table6[[#This Row],[NJ_DUM]]+'[1]5'!L$22*Table6[[#This Row],[NY_DUM]]+'[1]5'!L$23*Table6[[#This Row],[PA_DUM]]+'[1]5'!L$24*Table6[[#This Row],[CT_DUM]]+'[1]5'!L$25*Table6[[#This Row],[DL_DUM]]</f>
        <v>579.56190870510648</v>
      </c>
      <c r="AT467" s="9">
        <f>Table6[[#This Row],[sales]]-Table6[[#This Row],[Pred_5]]</f>
        <v>2059.2536448987307</v>
      </c>
      <c r="AU467" s="9">
        <f>ABS(Table6[[#This Row],[Red_5]]/Table6[[#This Row],[sales]])</f>
        <v>0.78037043630669933</v>
      </c>
      <c r="AV467" s="9">
        <f>'[1]6'!L$20+'[1]6'!L$26*Table6[[#This Row],[Online]]+'[1]6'!L$21*Table6[[#This Row],[NJ_DUM]]+'[1]6'!L$22*Table6[[#This Row],[NY_DUM]]+'[1]6'!L$23*Table6[[#This Row],[PA_DUM]]+'[1]6'!L$24*Table6[[#This Row],[CT_DUM]]+'[1]6'!L$25*Table6[[#This Row],[DL_DUM]]</f>
        <v>467.38311893454488</v>
      </c>
      <c r="AW467" s="9">
        <f>Table6[[#This Row],[sales]]-Table6[[#This Row],[Pred_6]]</f>
        <v>2171.432434669292</v>
      </c>
      <c r="AX467" s="9">
        <f>ABS(Table6[[#This Row],[Red_6]]/Table6[[#This Row],[sales]])</f>
        <v>0.82288147487374064</v>
      </c>
      <c r="AY467" s="9">
        <f>'[1]7'!L$21+'[1]7'!L$27*Table6[[#This Row],[LNTV]]+'[1]7'!L$22*Table6[[#This Row],[NJ_DUM]]+'[1]7'!L$23*Table6[[#This Row],[NY_DUM]]+'[1]7'!L$24*Table6[[#This Row],[PA_DUM]]+'[1]7'!L$25*Table6[[#This Row],[CT_DUM]]+'[1]7'!L$26*Table6[[#This Row],[DL_DUM]]</f>
        <v>5.9526596942460195</v>
      </c>
      <c r="AZ467" s="9">
        <f>Table6[[#This Row],[sales]]-Table6[[#This Row],[Pred_7]]</f>
        <v>2632.8628939095911</v>
      </c>
      <c r="BA467" s="9">
        <f>ABS(Table6[[#This Row],[Red_7]]/Table6[[#This Row],[sales]])</f>
        <v>0.99774419258439018</v>
      </c>
      <c r="BB467" s="9">
        <f>'[1]8'!O$22+'[1]8'!O$28*Table6[[#This Row],[LNRADIOLING]]+'[1]8'!O$23*Table6[[#This Row],[DL_DUM]]+'[1]8'!O$24*Table6[[#This Row],[CT_DUM]]+'[1]8'!O$25*Table6[[#This Row],[PA_DUM]]+'[1]8'!O$26*Table6[[#This Row],[NY_DUM]]+'[1]8'!O$27*Table6[[#This Row],[NJ_DUM]]</f>
        <v>8.2798074069849985</v>
      </c>
      <c r="BC467" s="9">
        <f>Table6[[#This Row],[sales]]-Table6[[#This Row],[Pred_8]]</f>
        <v>2630.535746196852</v>
      </c>
      <c r="BD467" s="9">
        <f>ABS(Table6[[#This Row],[Red_8]]/Table6[[#This Row],[sales]])</f>
        <v>0.9968623015747814</v>
      </c>
      <c r="BE467" s="9">
        <f>'[1]9'!M$19+'[1]9'!M$21*Table6[[#This Row],[LNONLINE]]+'[1]9'!M$20*Table6[[#This Row],[DL_DUM]]+'[1]9'!M$22*Table6[[#This Row],[CT_DUM]]+'[1]9'!M$23*Table6[[#This Row],[PA_DUM]]+'[1]9'!M$24*Table6[[#This Row],[NY_DUM]]+'[1]9'!M$25*Table6[[#This Row],[NJ_DUM]]</f>
        <v>8.0749237814512149</v>
      </c>
      <c r="BF467" s="9">
        <f>Table6[[#This Row],[sales]]-Table6[[#This Row],[Pred_9]]</f>
        <v>2630.7406298223859</v>
      </c>
      <c r="BG467" s="9">
        <f>ABS(Table6[[#This Row],[Red_9]]/Table6[[#This Row],[sales]])</f>
        <v>0.99693994384320528</v>
      </c>
      <c r="BH467" s="9">
        <f>'[1]10'!P$22+'[1]10'!P$30*Table6[[#This Row],[LNTV]]+'[1]10'!P$29*Table6[[#This Row],[LNRADIOLING]]+'[1]10'!P$24*Table6[[#This Row],[LNONLINELING]]+'[1]10'!P$23*Table6[[#This Row],[DL_DUM]]+'[1]10'!P$25*Table6[[#This Row],[CT_DUM]]+'[1]10'!P$26*Table6[[#This Row],[PA_DUM]]+'[1]10'!P$27*Table6[[#This Row],[NY_DUM]]+'[1]10'!P$28*Table6[[#This Row],[NJ_DUM]]</f>
        <v>8.0637197001847554</v>
      </c>
      <c r="BI467" s="9">
        <f>Table6[[#This Row],[sales]]-Table6[[#This Row],[Pred_10]]</f>
        <v>2630.7518339036524</v>
      </c>
      <c r="BJ467" s="45">
        <f>ABS(Table6[[#This Row],[Red_10]]/Table6[[#This Row],[sales]])</f>
        <v>0.99694418971831056</v>
      </c>
      <c r="BK467" s="9">
        <f>'[1]11'!P$32+'[1]11'!P$40*Table6[[#This Row],[LNONLINELING]]+'[1]11'!P$39*Table6[[#This Row],[LNRADIOLING]]+'[1]11'!P$38*Table6[[#This Row],[LNTVLING]]+'[1]11'!P$33*Table6[[#This Row],[DL_DUM]]+'[1]11'!P$34*Table6[[#This Row],[CT_DUM]]+'[1]11'!P$35*Table6[[#This Row],[PA_DUM]]+'[1]11'!P$36*Table6[[#This Row],[NY_DUM]]+'[1]11'!P$37*Table6[[#This Row],[NJ_DUM]]</f>
        <v>8.0191783714995815</v>
      </c>
      <c r="BL467" s="9">
        <f>Table6[[#This Row],[sales]]-Table6[[#This Row],[ Pred_11]]</f>
        <v>2630.7963752323376</v>
      </c>
      <c r="BM467" s="47">
        <f>ABS(Table6[[#This Row],[ Red_11]]/Table6[[#This Row],[sales]])</f>
        <v>0.9969610690066808</v>
      </c>
      <c r="BN467" s="9">
        <f>'[1]12'!K$22+'[1]12'!K$28*Table6[[#This Row],[COMBINE LN LING]]+'[1]12'!K$23*Table6[[#This Row],[DL_DUM]]+'[1]12'!K$24*Table6[[#This Row],[CT_DUM]]+'[1]12'!K$25*Table6[[#This Row],[PA_DUM]]+'[1]12'!K$26*Table6[[#This Row],[NY_DUM]]+'[1]12'!K$27*Table6[[#This Row],[NJ_DUM]]</f>
        <v>8.1961985419575214</v>
      </c>
      <c r="BO467" s="9">
        <f>Table6[[#This Row],[sales]]-Table6[[#This Row],[ Pred_12]]</f>
        <v>2630.6193550618796</v>
      </c>
      <c r="BP467" s="47">
        <f>ABS(Table6[[#This Row],[ Red_12]]/Table6[[#This Row],[sales]])</f>
        <v>0.99689398581467203</v>
      </c>
      <c r="BQ467">
        <f>LN(G467+'2019 Totals and Calculations'!C$18)</f>
        <v>7.4932029875355157</v>
      </c>
      <c r="BR467">
        <f>LN(Table6[[#This Row],[PROF RADIO]]+'2019 Totals and Calculations'!D$18)</f>
        <v>5.6281133841455144</v>
      </c>
      <c r="BS467">
        <f>LN(Table6[[#This Row],[ONLINE LINGERING]]+'2019 Totals and Calculations'!E$18)</f>
        <v>5.0259242644636206</v>
      </c>
      <c r="BT467">
        <f>MONTH(Table6[[#This Row],[Date]])</f>
        <v>11</v>
      </c>
      <c r="BU467">
        <f t="shared" si="202"/>
        <v>0</v>
      </c>
      <c r="BV467">
        <f t="shared" si="203"/>
        <v>0</v>
      </c>
      <c r="BW467">
        <f t="shared" si="204"/>
        <v>0</v>
      </c>
      <c r="BX467">
        <f t="shared" si="205"/>
        <v>0</v>
      </c>
      <c r="BY467">
        <f t="shared" si="206"/>
        <v>0</v>
      </c>
      <c r="BZ467">
        <f t="shared" si="207"/>
        <v>0</v>
      </c>
      <c r="CA467">
        <f t="shared" si="208"/>
        <v>0</v>
      </c>
      <c r="CB467">
        <f t="shared" si="209"/>
        <v>0</v>
      </c>
      <c r="CC467">
        <f t="shared" si="210"/>
        <v>0</v>
      </c>
      <c r="CD467">
        <f t="shared" si="211"/>
        <v>0</v>
      </c>
      <c r="CE467">
        <f t="shared" si="212"/>
        <v>1</v>
      </c>
      <c r="CF467">
        <f t="shared" si="213"/>
        <v>0</v>
      </c>
      <c r="CG467">
        <f t="shared" si="214"/>
        <v>152</v>
      </c>
      <c r="CH46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2873.9315389325429</v>
      </c>
      <c r="CI467" s="79">
        <f>Table6[[#This Row],[sales]]-CH467</f>
        <v>-235.11598532870585</v>
      </c>
      <c r="CJ467">
        <f>ABS(Table6[[#This Row],[sales]]-CH467)/Table6[[#This Row],[sales]]</f>
        <v>8.9099059995916483E-2</v>
      </c>
      <c r="CK46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2799.2493041136017</v>
      </c>
      <c r="CL467" s="79">
        <f>Table6[[#This Row],[sales]]-CK467</f>
        <v>-160.43375050976465</v>
      </c>
      <c r="CM467">
        <f>ABS(Table6[[#This Row],[sales]]-CK467)/Table6[[#This Row],[sales]]</f>
        <v>6.079763714089826E-2</v>
      </c>
      <c r="CN46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2557.5208950280394</v>
      </c>
      <c r="CO467" s="79">
        <f>Table6[[#This Row],[sales]]-CN467</f>
        <v>81.294658575797712</v>
      </c>
      <c r="CP467">
        <f>ABS(Table6[[#This Row],[sales]]-CN467)/Table6[[#This Row],[sales]]</f>
        <v>3.0807253074120088E-2</v>
      </c>
      <c r="CQ46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2605.6726952966419</v>
      </c>
      <c r="CR467" s="79">
        <f>Table6[[#This Row],[sales]]-CQ467</f>
        <v>33.142858307195183</v>
      </c>
      <c r="CS467">
        <f>ABS(Table6[[#This Row],[sales]]-CQ467)/Table6[[#This Row],[sales]]</f>
        <v>1.2559747975538457E-2</v>
      </c>
    </row>
    <row r="468" spans="1:97" x14ac:dyDescent="0.2">
      <c r="A468">
        <v>467</v>
      </c>
      <c r="B468" t="s">
        <v>480</v>
      </c>
      <c r="C468" s="5">
        <v>43800</v>
      </c>
      <c r="D468" s="6">
        <v>1482.8968156141209</v>
      </c>
      <c r="E468" s="8">
        <f>YEAR(Table6[[#This Row],[Date]])</f>
        <v>2019</v>
      </c>
      <c r="F468" s="6">
        <f>Table6[[#This Row],[TV_State]]+Table6[[#This Row],[Radio_State]]+Table6[[#This Row],[Online]]</f>
        <v>1812.4294413061477</v>
      </c>
      <c r="G468" s="6">
        <f t="shared" si="189"/>
        <v>1449.0549437704619</v>
      </c>
      <c r="H468" s="6">
        <f>LN(Table6[[#This Row],[PROF TV LING]])</f>
        <v>7.2786668600079141</v>
      </c>
      <c r="I468" s="6">
        <f t="shared" si="190"/>
        <v>7.3017527615743889</v>
      </c>
      <c r="J468" s="6">
        <v>219.6884171280179</v>
      </c>
      <c r="K468" s="6">
        <f t="shared" si="195"/>
        <v>217.53446786700914</v>
      </c>
      <c r="L468" s="6">
        <f>0.5*J467+0.5*Table6[[#This Row],[Radio_State]]</f>
        <v>218.6008507065921</v>
      </c>
      <c r="M468" s="6">
        <f>LN(Table6[[#This Row],[RADIO LINGERING ]])</f>
        <v>5.3872474673478212</v>
      </c>
      <c r="N468" s="6">
        <f t="shared" si="191"/>
        <v>5.3922102566899506</v>
      </c>
      <c r="O468" s="6">
        <v>109.84420856400895</v>
      </c>
      <c r="P468" s="6">
        <f t="shared" si="192"/>
        <v>109.38112966915227</v>
      </c>
      <c r="Q468" s="6">
        <f>0.3*O467+0.7*Table6[[#This Row],[Online]]</f>
        <v>109.5179386375812</v>
      </c>
      <c r="R468" s="6">
        <f>LN(Table6[[#This Row],[ONLINE LINGERING]])</f>
        <v>4.6960883590132623</v>
      </c>
      <c r="S468" s="6">
        <f t="shared" si="193"/>
        <v>4.6990630761300052</v>
      </c>
      <c r="T468" s="6">
        <v>2237.2283805923676</v>
      </c>
      <c r="U468" s="6">
        <f t="shared" si="194"/>
        <v>7.7129930486314819</v>
      </c>
      <c r="V468" s="8">
        <f>YEAR(Table6[[#This Row],[Date]])</f>
        <v>2019</v>
      </c>
      <c r="W468" s="8">
        <f>WEEKNUM(Table6[[#This Row],[Date]])</f>
        <v>49</v>
      </c>
      <c r="X468" t="s">
        <v>633</v>
      </c>
      <c r="Y468" s="9">
        <f>Table6[[#This Row],[LNTVLING]]+Table6[[#This Row],[LNRADIOLING]]+Table6[[#This Row],[LNONLINELING]]</f>
        <v>17.362002686368999</v>
      </c>
      <c r="Z468">
        <f t="shared" si="215"/>
        <v>0</v>
      </c>
      <c r="AA468">
        <f t="shared" si="196"/>
        <v>0</v>
      </c>
      <c r="AB468">
        <f t="shared" si="197"/>
        <v>0</v>
      </c>
      <c r="AC468">
        <f t="shared" si="198"/>
        <v>1</v>
      </c>
      <c r="AD468">
        <f t="shared" si="199"/>
        <v>0</v>
      </c>
      <c r="AE468">
        <f t="shared" si="200"/>
        <v>0</v>
      </c>
      <c r="AF468">
        <f t="shared" si="201"/>
        <v>0</v>
      </c>
      <c r="AG468" s="9">
        <f>'[1]1'!J$20+'[1]1'!J$21*Table6[[#This Row],[TV_State]]</f>
        <v>2788.0562551490352</v>
      </c>
      <c r="AH468" s="9">
        <f>Table6[[#This Row],[sales]]-Table6[[#This Row],[Pred_1]]</f>
        <v>-550.82787455666767</v>
      </c>
      <c r="AI468">
        <f>ABS(Table6[[#This Row],[Res_1]])/Table6[[#This Row],[sales]]</f>
        <v>0.24620994411434244</v>
      </c>
      <c r="AJ468" s="9">
        <f>'[1]2'!J$20+'[1]2'!J$21*Table6[[#This Row],[Radio_State]]</f>
        <v>2678.7259961208697</v>
      </c>
      <c r="AK468" s="9">
        <f>Table6[[#This Row],[sales]]-Table6[[#This Row],[ Pred_2 ]]</f>
        <v>-441.49761552850214</v>
      </c>
      <c r="AL468">
        <f>ABS(Table6[[#This Row],[ Res_2 ]])/Table6[[#This Row],[sales]]</f>
        <v>0.19734132615088834</v>
      </c>
      <c r="AM468" s="10">
        <f>'[1]3'!J$20+'[1]3'!J$21*Data!O468</f>
        <v>2435.3354496391494</v>
      </c>
      <c r="AN468" s="9">
        <f>Table6[[#This Row],[sales]]-Table6[[#This Row],[Pred_3]]</f>
        <v>-198.10706904678182</v>
      </c>
      <c r="AO468" s="9">
        <f>ABS(Table6[[#This Row],[Res_3]])/Table6[[#This Row],[sales]]</f>
        <v>8.8550221678453556E-2</v>
      </c>
      <c r="AP468" s="9">
        <f>'[1]4'!L$21+'[1]4'!L$27*Table6[[#This Row],[TV_State]]+'[1]4'!L$22*Table6[[#This Row],[NJ_DUM]]+'[1]4'!L$23*Table6[[#This Row],[NY_DUM]]+'[1]4'!L$24*Table6[[#This Row],[PA_DUM]]+'[1]4'!L$25*Table6[[#This Row],[CT_DUM]]+'[1]4'!L$26*Table6[[#This Row],[DL_DUM]]</f>
        <v>564.92833020642468</v>
      </c>
      <c r="AQ468" s="9">
        <f>Table6[[#This Row],[sales]]-Table6[[#This Row],[Pred_4]]</f>
        <v>1672.300050385943</v>
      </c>
      <c r="AR468">
        <f>ABS(Table6[[#This Row],[Res_4]]/Table6[[#This Row],[sales]])</f>
        <v>0.74748741116146389</v>
      </c>
      <c r="AS468" s="9">
        <f>'[1]5'!L$20+'[1]5'!L$26*Table6[[#This Row],[Radio_State]]+'[1]5'!L$21*Table6[[#This Row],[NJ_DUM]]+'[1]5'!L$22*Table6[[#This Row],[NY_DUM]]+'[1]5'!L$23*Table6[[#This Row],[PA_DUM]]+'[1]5'!L$24*Table6[[#This Row],[CT_DUM]]+'[1]5'!L$25*Table6[[#This Row],[DL_DUM]]</f>
        <v>583.39361250888692</v>
      </c>
      <c r="AT468" s="9">
        <f>Table6[[#This Row],[sales]]-Table6[[#This Row],[Pred_5]]</f>
        <v>1653.8347680834806</v>
      </c>
      <c r="AU468" s="9">
        <f>ABS(Table6[[#This Row],[Red_5]]/Table6[[#This Row],[sales]])</f>
        <v>0.73923376908243155</v>
      </c>
      <c r="AV468" s="9">
        <f>'[1]6'!L$20+'[1]6'!L$26*Table6[[#This Row],[Online]]+'[1]6'!L$21*Table6[[#This Row],[NJ_DUM]]+'[1]6'!L$22*Table6[[#This Row],[NY_DUM]]+'[1]6'!L$23*Table6[[#This Row],[PA_DUM]]+'[1]6'!L$24*Table6[[#This Row],[CT_DUM]]+'[1]6'!L$25*Table6[[#This Row],[DL_DUM]]</f>
        <v>472.11648813575488</v>
      </c>
      <c r="AW468" s="9">
        <f>Table6[[#This Row],[sales]]-Table6[[#This Row],[Pred_6]]</f>
        <v>1765.1118924566126</v>
      </c>
      <c r="AX468" s="9">
        <f>ABS(Table6[[#This Row],[Red_6]]/Table6[[#This Row],[sales]])</f>
        <v>0.78897260010140358</v>
      </c>
      <c r="AY468" s="9">
        <f>'[1]7'!L$21+'[1]7'!L$27*Table6[[#This Row],[LNTV]]+'[1]7'!L$22*Table6[[#This Row],[NJ_DUM]]+'[1]7'!L$23*Table6[[#This Row],[NY_DUM]]+'[1]7'!L$24*Table6[[#This Row],[PA_DUM]]+'[1]7'!L$25*Table6[[#This Row],[CT_DUM]]+'[1]7'!L$26*Table6[[#This Row],[DL_DUM]]</f>
        <v>5.95376104153602</v>
      </c>
      <c r="AZ468" s="9">
        <f>Table6[[#This Row],[sales]]-Table6[[#This Row],[Pred_7]]</f>
        <v>2231.2746195508316</v>
      </c>
      <c r="BA468" s="9">
        <f>ABS(Table6[[#This Row],[Red_7]]/Table6[[#This Row],[sales]])</f>
        <v>0.99733877815372629</v>
      </c>
      <c r="BB468" s="9">
        <f>'[1]8'!O$22+'[1]8'!O$28*Table6[[#This Row],[LNRADIOLING]]+'[1]8'!O$23*Table6[[#This Row],[DL_DUM]]+'[1]8'!O$24*Table6[[#This Row],[CT_DUM]]+'[1]8'!O$25*Table6[[#This Row],[PA_DUM]]+'[1]8'!O$26*Table6[[#This Row],[NY_DUM]]+'[1]8'!O$27*Table6[[#This Row],[NJ_DUM]]</f>
        <v>8.2805172729887762</v>
      </c>
      <c r="BC468" s="9">
        <f>Table6[[#This Row],[sales]]-Table6[[#This Row],[Pred_8]]</f>
        <v>2228.9478633193789</v>
      </c>
      <c r="BD468" s="9">
        <f>ABS(Table6[[#This Row],[Red_8]]/Table6[[#This Row],[sales]])</f>
        <v>0.99629876084854774</v>
      </c>
      <c r="BE468" s="9">
        <f>'[1]9'!M$19+'[1]9'!M$21*Table6[[#This Row],[LNONLINE]]+'[1]9'!M$20*Table6[[#This Row],[DL_DUM]]+'[1]9'!M$22*Table6[[#This Row],[CT_DUM]]+'[1]9'!M$23*Table6[[#This Row],[PA_DUM]]+'[1]9'!M$24*Table6[[#This Row],[NY_DUM]]+'[1]9'!M$25*Table6[[#This Row],[NJ_DUM]]</f>
        <v>8.0780742297825476</v>
      </c>
      <c r="BF468" s="9">
        <f>Table6[[#This Row],[sales]]-Table6[[#This Row],[Pred_9]]</f>
        <v>2229.1503063625851</v>
      </c>
      <c r="BG468" s="9">
        <f>ABS(Table6[[#This Row],[Red_9]]/Table6[[#This Row],[sales]])</f>
        <v>0.99638924917104632</v>
      </c>
      <c r="BH468" s="9">
        <f>'[1]10'!P$22+'[1]10'!P$30*Table6[[#This Row],[LNTV]]+'[1]10'!P$29*Table6[[#This Row],[LNRADIOLING]]+'[1]10'!P$24*Table6[[#This Row],[LNONLINELING]]+'[1]10'!P$23*Table6[[#This Row],[DL_DUM]]+'[1]10'!P$25*Table6[[#This Row],[CT_DUM]]+'[1]10'!P$26*Table6[[#This Row],[PA_DUM]]+'[1]10'!P$27*Table6[[#This Row],[NY_DUM]]+'[1]10'!P$28*Table6[[#This Row],[NJ_DUM]]</f>
        <v>8.0655307834609733</v>
      </c>
      <c r="BI468" s="9">
        <f>Table6[[#This Row],[sales]]-Table6[[#This Row],[Pred_10]]</f>
        <v>2229.1628498089067</v>
      </c>
      <c r="BJ468" s="45">
        <f>ABS(Table6[[#This Row],[Red_10]]/Table6[[#This Row],[sales]])</f>
        <v>0.99639485586119492</v>
      </c>
      <c r="BK468" s="9">
        <f>'[1]11'!P$32+'[1]11'!P$40*Table6[[#This Row],[LNONLINELING]]+'[1]11'!P$39*Table6[[#This Row],[LNRADIOLING]]+'[1]11'!P$38*Table6[[#This Row],[LNTVLING]]+'[1]11'!P$33*Table6[[#This Row],[DL_DUM]]+'[1]11'!P$34*Table6[[#This Row],[CT_DUM]]+'[1]11'!P$35*Table6[[#This Row],[PA_DUM]]+'[1]11'!P$36*Table6[[#This Row],[NY_DUM]]+'[1]11'!P$37*Table6[[#This Row],[NJ_DUM]]</f>
        <v>8.0202853591481347</v>
      </c>
      <c r="BL468" s="9">
        <f>Table6[[#This Row],[sales]]-Table6[[#This Row],[ Pred_11]]</f>
        <v>2229.2080952332194</v>
      </c>
      <c r="BM468" s="47">
        <f>ABS(Table6[[#This Row],[ Red_11]]/Table6[[#This Row],[sales]])</f>
        <v>0.99641507973494214</v>
      </c>
      <c r="BN468" s="9">
        <f>'[1]12'!K$22+'[1]12'!K$28*Table6[[#This Row],[COMBINE LN LING]]+'[1]12'!K$23*Table6[[#This Row],[DL_DUM]]+'[1]12'!K$24*Table6[[#This Row],[CT_DUM]]+'[1]12'!K$25*Table6[[#This Row],[PA_DUM]]+'[1]12'!K$26*Table6[[#This Row],[NY_DUM]]+'[1]12'!K$27*Table6[[#This Row],[NJ_DUM]]</f>
        <v>8.1990817818992507</v>
      </c>
      <c r="BO468" s="9">
        <f>Table6[[#This Row],[sales]]-Table6[[#This Row],[ Pred_12]]</f>
        <v>2229.0292988104684</v>
      </c>
      <c r="BP468" s="47">
        <f>ABS(Table6[[#This Row],[ Red_12]]/Table6[[#This Row],[sales]])</f>
        <v>0.99633516101752284</v>
      </c>
      <c r="BQ468">
        <f>LN(G468+'2019 Totals and Calculations'!C$18)</f>
        <v>7.5012470044467561</v>
      </c>
      <c r="BR468">
        <f>LN(Table6[[#This Row],[PROF RADIO]]+'2019 Totals and Calculations'!D$18)</f>
        <v>5.6358277574466058</v>
      </c>
      <c r="BS468">
        <f>LN(Table6[[#This Row],[ONLINE LINGERING]]+'2019 Totals and Calculations'!E$18)</f>
        <v>5.0330182673157218</v>
      </c>
      <c r="BT468">
        <f>MONTH(Table6[[#This Row],[Date]])</f>
        <v>12</v>
      </c>
      <c r="BU468">
        <f t="shared" si="202"/>
        <v>0</v>
      </c>
      <c r="BV468">
        <f t="shared" si="203"/>
        <v>0</v>
      </c>
      <c r="BW468">
        <f t="shared" si="204"/>
        <v>0</v>
      </c>
      <c r="BX468">
        <f t="shared" si="205"/>
        <v>0</v>
      </c>
      <c r="BY468">
        <f t="shared" si="206"/>
        <v>0</v>
      </c>
      <c r="BZ468">
        <f t="shared" si="207"/>
        <v>0</v>
      </c>
      <c r="CA468">
        <f t="shared" si="208"/>
        <v>0</v>
      </c>
      <c r="CB468">
        <f t="shared" si="209"/>
        <v>0</v>
      </c>
      <c r="CC468">
        <f t="shared" si="210"/>
        <v>0</v>
      </c>
      <c r="CD468">
        <f t="shared" si="211"/>
        <v>0</v>
      </c>
      <c r="CE468">
        <f t="shared" si="212"/>
        <v>0</v>
      </c>
      <c r="CF468">
        <f t="shared" si="213"/>
        <v>1</v>
      </c>
      <c r="CG468">
        <f t="shared" si="214"/>
        <v>153</v>
      </c>
      <c r="CH46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2899.5333421035857</v>
      </c>
      <c r="CI468" s="79">
        <f>Table6[[#This Row],[sales]]-CH468</f>
        <v>-662.30496151121815</v>
      </c>
      <c r="CJ468">
        <f>ABS(Table6[[#This Row],[sales]]-CH468)/Table6[[#This Row],[sales]]</f>
        <v>0.29603815473494699</v>
      </c>
      <c r="CK46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2827.8316408826554</v>
      </c>
      <c r="CL468" s="79">
        <f>Table6[[#This Row],[sales]]-CK468</f>
        <v>-590.60326029028784</v>
      </c>
      <c r="CM468">
        <f>ABS(Table6[[#This Row],[sales]]-CK468)/Table6[[#This Row],[sales]]</f>
        <v>0.2639888110725242</v>
      </c>
      <c r="CN46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2588.6578587260478</v>
      </c>
      <c r="CO468" s="79">
        <f>Table6[[#This Row],[sales]]-CN468</f>
        <v>-351.42947813368028</v>
      </c>
      <c r="CP468">
        <f>ABS(Table6[[#This Row],[sales]]-CN468)/Table6[[#This Row],[sales]]</f>
        <v>0.1570825228136207</v>
      </c>
      <c r="CQ46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2623.1879414969567</v>
      </c>
      <c r="CR468" s="79">
        <f>Table6[[#This Row],[sales]]-CQ468</f>
        <v>-385.95956090458913</v>
      </c>
      <c r="CS468">
        <f>ABS(Table6[[#This Row],[sales]]-CQ468)/Table6[[#This Row],[sales]]</f>
        <v>0.17251683567611267</v>
      </c>
    </row>
    <row r="469" spans="1:97" x14ac:dyDescent="0.2">
      <c r="A469">
        <v>468</v>
      </c>
      <c r="B469" t="s">
        <v>480</v>
      </c>
      <c r="C469" s="5">
        <v>43807</v>
      </c>
      <c r="D469" s="6">
        <v>1497.7257837702623</v>
      </c>
      <c r="E469" s="8">
        <f>YEAR(Table6[[#This Row],[Date]])</f>
        <v>2019</v>
      </c>
      <c r="F469" s="6">
        <f>Table6[[#This Row],[TV_State]]+Table6[[#This Row],[Radio_State]]+Table6[[#This Row],[Online]]</f>
        <v>1830.5537357192095</v>
      </c>
      <c r="G469" s="6">
        <f t="shared" si="189"/>
        <v>1463.6561957704021</v>
      </c>
      <c r="H469" s="6">
        <f>LN(Table6[[#This Row],[PROF TV LING]])</f>
        <v>7.288692827987628</v>
      </c>
      <c r="I469" s="6">
        <f t="shared" si="190"/>
        <v>7.3117030924275568</v>
      </c>
      <c r="J469" s="6">
        <v>221.88530129929813</v>
      </c>
      <c r="K469" s="6">
        <f t="shared" si="195"/>
        <v>219.70988458315364</v>
      </c>
      <c r="L469" s="6">
        <f>0.5*J468+0.5*Table6[[#This Row],[Radio_State]]</f>
        <v>220.78685921365803</v>
      </c>
      <c r="M469" s="6">
        <f>LN(Table6[[#This Row],[RADIO LINGERING ]])</f>
        <v>5.39719779820099</v>
      </c>
      <c r="N469" s="6">
        <f t="shared" si="191"/>
        <v>5.4021605875431185</v>
      </c>
      <c r="O469" s="6">
        <v>110.94265064964907</v>
      </c>
      <c r="P469" s="6">
        <f t="shared" si="192"/>
        <v>110.47419435550002</v>
      </c>
      <c r="Q469" s="6">
        <f>0.3*O468+0.7*Table6[[#This Row],[Online]]</f>
        <v>110.61311802395701</v>
      </c>
      <c r="R469" s="6">
        <f>LN(Table6[[#This Row],[ONLINE LINGERING]])</f>
        <v>4.7060386898664301</v>
      </c>
      <c r="S469" s="6">
        <f t="shared" si="193"/>
        <v>4.7090134069831731</v>
      </c>
      <c r="T469" s="6">
        <v>2245.3662286556082</v>
      </c>
      <c r="U469" s="6">
        <f t="shared" si="194"/>
        <v>7.7166239176762517</v>
      </c>
      <c r="V469" s="8">
        <f>YEAR(Table6[[#This Row],[Date]])</f>
        <v>2019</v>
      </c>
      <c r="W469" s="8">
        <f>WEEKNUM(Table6[[#This Row],[Date]])</f>
        <v>50</v>
      </c>
      <c r="X469" t="s">
        <v>634</v>
      </c>
      <c r="Y469" s="9">
        <f>Table6[[#This Row],[LNTVLING]]+Table6[[#This Row],[LNRADIOLING]]+Table6[[#This Row],[LNONLINELING]]</f>
        <v>17.391929316055048</v>
      </c>
      <c r="Z469">
        <f t="shared" si="215"/>
        <v>0</v>
      </c>
      <c r="AA469">
        <f t="shared" si="196"/>
        <v>0</v>
      </c>
      <c r="AB469">
        <f t="shared" si="197"/>
        <v>0</v>
      </c>
      <c r="AC469">
        <f t="shared" si="198"/>
        <v>1</v>
      </c>
      <c r="AD469">
        <f t="shared" si="199"/>
        <v>0</v>
      </c>
      <c r="AE469">
        <f t="shared" si="200"/>
        <v>0</v>
      </c>
      <c r="AF469">
        <f t="shared" si="201"/>
        <v>0</v>
      </c>
      <c r="AG469" s="9">
        <f>'[1]1'!J$20+'[1]1'!J$21*Table6[[#This Row],[TV_State]]</f>
        <v>2802.6394922459626</v>
      </c>
      <c r="AH469" s="9">
        <f>Table6[[#This Row],[sales]]-Table6[[#This Row],[Pred_1]]</f>
        <v>-557.27326359035442</v>
      </c>
      <c r="AI469">
        <f>ABS(Table6[[#This Row],[Res_1]])/Table6[[#This Row],[sales]]</f>
        <v>0.24818813807670764</v>
      </c>
      <c r="AJ469" s="9">
        <f>'[1]2'!J$20+'[1]2'!J$21*Table6[[#This Row],[Radio_State]]</f>
        <v>2688.3704380421032</v>
      </c>
      <c r="AK469" s="9">
        <f>Table6[[#This Row],[sales]]-Table6[[#This Row],[ Pred_2 ]]</f>
        <v>-443.00420938649495</v>
      </c>
      <c r="AL469">
        <f>ABS(Table6[[#This Row],[ Res_2 ]])/Table6[[#This Row],[sales]]</f>
        <v>0.19729708398248225</v>
      </c>
      <c r="AM469" s="10">
        <f>'[1]3'!J$20+'[1]3'!J$21*Data!O469</f>
        <v>2441.6815023182921</v>
      </c>
      <c r="AN469" s="9">
        <f>Table6[[#This Row],[sales]]-Table6[[#This Row],[Pred_3]]</f>
        <v>-196.31527366268392</v>
      </c>
      <c r="AO469" s="9">
        <f>ABS(Table6[[#This Row],[Res_3]])/Table6[[#This Row],[sales]]</f>
        <v>8.7431293459965254E-2</v>
      </c>
      <c r="AP469" s="9">
        <f>'[1]4'!L$21+'[1]4'!L$27*Table6[[#This Row],[TV_State]]+'[1]4'!L$22*Table6[[#This Row],[NJ_DUM]]+'[1]4'!L$23*Table6[[#This Row],[NY_DUM]]+'[1]4'!L$24*Table6[[#This Row],[PA_DUM]]+'[1]4'!L$25*Table6[[#This Row],[CT_DUM]]+'[1]4'!L$26*Table6[[#This Row],[DL_DUM]]</f>
        <v>568.19931356503071</v>
      </c>
      <c r="AQ469" s="9">
        <f>Table6[[#This Row],[sales]]-Table6[[#This Row],[Pred_4]]</f>
        <v>1677.1669150905775</v>
      </c>
      <c r="AR469">
        <f>ABS(Table6[[#This Row],[Res_4]]/Table6[[#This Row],[sales]])</f>
        <v>0.74694581831969808</v>
      </c>
      <c r="AS469" s="9">
        <f>'[1]5'!L$20+'[1]5'!L$26*Table6[[#This Row],[Radio_State]]+'[1]5'!L$21*Table6[[#This Row],[NJ_DUM]]+'[1]5'!L$22*Table6[[#This Row],[NY_DUM]]+'[1]5'!L$23*Table6[[#This Row],[PA_DUM]]+'[1]5'!L$24*Table6[[#This Row],[CT_DUM]]+'[1]5'!L$25*Table6[[#This Row],[DL_DUM]]</f>
        <v>587.2636333507055</v>
      </c>
      <c r="AT469" s="9">
        <f>Table6[[#This Row],[sales]]-Table6[[#This Row],[Pred_5]]</f>
        <v>1658.1025953049027</v>
      </c>
      <c r="AU469" s="9">
        <f>ABS(Table6[[#This Row],[Red_5]]/Table6[[#This Row],[sales]])</f>
        <v>0.73845530147555305</v>
      </c>
      <c r="AV469" s="9">
        <f>'[1]6'!L$20+'[1]6'!L$26*Table6[[#This Row],[Online]]+'[1]6'!L$21*Table6[[#This Row],[NJ_DUM]]+'[1]6'!L$22*Table6[[#This Row],[NY_DUM]]+'[1]6'!L$23*Table6[[#This Row],[PA_DUM]]+'[1]6'!L$24*Table6[[#This Row],[CT_DUM]]+'[1]6'!L$25*Table6[[#This Row],[DL_DUM]]</f>
        <v>476.89719102897715</v>
      </c>
      <c r="AW469" s="9">
        <f>Table6[[#This Row],[sales]]-Table6[[#This Row],[Pred_6]]</f>
        <v>1768.469037626631</v>
      </c>
      <c r="AX469" s="9">
        <f>ABS(Table6[[#This Row],[Red_6]]/Table6[[#This Row],[sales]])</f>
        <v>0.78760828191732679</v>
      </c>
      <c r="AY469" s="9">
        <f>'[1]7'!L$21+'[1]7'!L$27*Table6[[#This Row],[LNTV]]+'[1]7'!L$22*Table6[[#This Row],[NJ_DUM]]+'[1]7'!L$23*Table6[[#This Row],[NY_DUM]]+'[1]7'!L$24*Table6[[#This Row],[PA_DUM]]+'[1]7'!L$25*Table6[[#This Row],[CT_DUM]]+'[1]7'!L$26*Table6[[#This Row],[DL_DUM]]</f>
        <v>5.9548623888260206</v>
      </c>
      <c r="AZ469" s="9">
        <f>Table6[[#This Row],[sales]]-Table6[[#This Row],[Pred_7]]</f>
        <v>2239.4113662667824</v>
      </c>
      <c r="BA469" s="9">
        <f>ABS(Table6[[#This Row],[Red_7]]/Table6[[#This Row],[sales]])</f>
        <v>0.99734793268339517</v>
      </c>
      <c r="BB469" s="9">
        <f>'[1]8'!O$22+'[1]8'!O$28*Table6[[#This Row],[LNRADIOLING]]+'[1]8'!O$23*Table6[[#This Row],[DL_DUM]]+'[1]8'!O$24*Table6[[#This Row],[CT_DUM]]+'[1]8'!O$25*Table6[[#This Row],[PA_DUM]]+'[1]8'!O$26*Table6[[#This Row],[NY_DUM]]+'[1]8'!O$27*Table6[[#This Row],[NJ_DUM]]</f>
        <v>8.281227138992552</v>
      </c>
      <c r="BC469" s="9">
        <f>Table6[[#This Row],[sales]]-Table6[[#This Row],[Pred_8]]</f>
        <v>2237.0850015166156</v>
      </c>
      <c r="BD469" s="9">
        <f>ABS(Table6[[#This Row],[Red_8]]/Table6[[#This Row],[sales]])</f>
        <v>0.99631185904851216</v>
      </c>
      <c r="BE469" s="9">
        <f>'[1]9'!M$19+'[1]9'!M$21*Table6[[#This Row],[LNONLINE]]+'[1]9'!M$20*Table6[[#This Row],[DL_DUM]]+'[1]9'!M$22*Table6[[#This Row],[CT_DUM]]+'[1]9'!M$23*Table6[[#This Row],[PA_DUM]]+'[1]9'!M$24*Table6[[#This Row],[NY_DUM]]+'[1]9'!M$25*Table6[[#This Row],[NJ_DUM]]</f>
        <v>8.0812246781138803</v>
      </c>
      <c r="BF469" s="9">
        <f>Table6[[#This Row],[sales]]-Table6[[#This Row],[Pred_9]]</f>
        <v>2237.2850039774944</v>
      </c>
      <c r="BG469" s="9">
        <f>ABS(Table6[[#This Row],[Red_9]]/Table6[[#This Row],[sales]])</f>
        <v>0.99640093247374062</v>
      </c>
      <c r="BH469" s="9">
        <f>'[1]10'!P$22+'[1]10'!P$30*Table6[[#This Row],[LNTV]]+'[1]10'!P$29*Table6[[#This Row],[LNRADIOLING]]+'[1]10'!P$24*Table6[[#This Row],[LNONLINELING]]+'[1]10'!P$23*Table6[[#This Row],[DL_DUM]]+'[1]10'!P$25*Table6[[#This Row],[CT_DUM]]+'[1]10'!P$26*Table6[[#This Row],[PA_DUM]]+'[1]10'!P$27*Table6[[#This Row],[NY_DUM]]+'[1]10'!P$28*Table6[[#This Row],[NJ_DUM]]</f>
        <v>8.0673418667371912</v>
      </c>
      <c r="BI469" s="9">
        <f>Table6[[#This Row],[sales]]-Table6[[#This Row],[Pred_10]]</f>
        <v>2237.2988867888712</v>
      </c>
      <c r="BJ469" s="45">
        <f>ABS(Table6[[#This Row],[Red_10]]/Table6[[#This Row],[sales]])</f>
        <v>0.99640711534546977</v>
      </c>
      <c r="BK469" s="9">
        <f>'[1]11'!P$32+'[1]11'!P$40*Table6[[#This Row],[LNONLINELING]]+'[1]11'!P$39*Table6[[#This Row],[LNRADIOLING]]+'[1]11'!P$38*Table6[[#This Row],[LNTVLING]]+'[1]11'!P$33*Table6[[#This Row],[DL_DUM]]+'[1]11'!P$34*Table6[[#This Row],[CT_DUM]]+'[1]11'!P$35*Table6[[#This Row],[PA_DUM]]+'[1]11'!P$36*Table6[[#This Row],[NY_DUM]]+'[1]11'!P$37*Table6[[#This Row],[NJ_DUM]]</f>
        <v>8.021397998576365</v>
      </c>
      <c r="BL469" s="9">
        <f>Table6[[#This Row],[sales]]-Table6[[#This Row],[ Pred_11]]</f>
        <v>2237.3448306570317</v>
      </c>
      <c r="BM469" s="47">
        <f>ABS(Table6[[#This Row],[ Red_11]]/Table6[[#This Row],[sales]])</f>
        <v>0.99642757698222828</v>
      </c>
      <c r="BN469" s="9">
        <f>'[1]12'!K$22+'[1]12'!K$28*Table6[[#This Row],[COMBINE LN LING]]+'[1]12'!K$23*Table6[[#This Row],[DL_DUM]]+'[1]12'!K$24*Table6[[#This Row],[CT_DUM]]+'[1]12'!K$25*Table6[[#This Row],[PA_DUM]]+'[1]12'!K$26*Table6[[#This Row],[NY_DUM]]+'[1]12'!K$27*Table6[[#This Row],[NJ_DUM]]</f>
        <v>8.2019617973111991</v>
      </c>
      <c r="BO469" s="9">
        <f>Table6[[#This Row],[sales]]-Table6[[#This Row],[ Pred_12]]</f>
        <v>2237.1642668582972</v>
      </c>
      <c r="BP469" s="47">
        <f>ABS(Table6[[#This Row],[ Red_12]]/Table6[[#This Row],[sales]])</f>
        <v>0.99634716079157304</v>
      </c>
      <c r="BQ469">
        <f>LN(G469+'2019 Totals and Calculations'!C$18)</f>
        <v>7.5092803109407864</v>
      </c>
      <c r="BR469">
        <f>LN(Table6[[#This Row],[PROF RADIO]]+'2019 Totals and Calculations'!D$18)</f>
        <v>5.6435590774429079</v>
      </c>
      <c r="BS469">
        <f>LN(Table6[[#This Row],[ONLINE LINGERING]]+'2019 Totals and Calculations'!E$18)</f>
        <v>5.0401324899235362</v>
      </c>
      <c r="BT469">
        <f>MONTH(Table6[[#This Row],[Date]])</f>
        <v>12</v>
      </c>
      <c r="BU469">
        <f t="shared" si="202"/>
        <v>0</v>
      </c>
      <c r="BV469">
        <f t="shared" si="203"/>
        <v>0</v>
      </c>
      <c r="BW469">
        <f t="shared" si="204"/>
        <v>0</v>
      </c>
      <c r="BX469">
        <f t="shared" si="205"/>
        <v>0</v>
      </c>
      <c r="BY469">
        <f t="shared" si="206"/>
        <v>0</v>
      </c>
      <c r="BZ469">
        <f t="shared" si="207"/>
        <v>0</v>
      </c>
      <c r="CA469">
        <f t="shared" si="208"/>
        <v>0</v>
      </c>
      <c r="CB469">
        <f t="shared" si="209"/>
        <v>0</v>
      </c>
      <c r="CC469">
        <f t="shared" si="210"/>
        <v>0</v>
      </c>
      <c r="CD469">
        <f t="shared" si="211"/>
        <v>0</v>
      </c>
      <c r="CE469">
        <f t="shared" si="212"/>
        <v>0</v>
      </c>
      <c r="CF469">
        <f t="shared" si="213"/>
        <v>1</v>
      </c>
      <c r="CG469">
        <f t="shared" si="214"/>
        <v>154</v>
      </c>
      <c r="CH46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2914.3518807971132</v>
      </c>
      <c r="CI469" s="79">
        <f>Table6[[#This Row],[sales]]-CH469</f>
        <v>-668.98565214150494</v>
      </c>
      <c r="CJ469">
        <f>ABS(Table6[[#This Row],[sales]]-CH469)/Table6[[#This Row],[sales]]</f>
        <v>0.2979405513469639</v>
      </c>
      <c r="CK46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2840.9721571002351</v>
      </c>
      <c r="CL469" s="79">
        <f>Table6[[#This Row],[sales]]-CK469</f>
        <v>-595.6059284446269</v>
      </c>
      <c r="CM469">
        <f>ABS(Table6[[#This Row],[sales]]-CK469)/Table6[[#This Row],[sales]]</f>
        <v>0.26526003680087429</v>
      </c>
      <c r="CN46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2600.7939528850497</v>
      </c>
      <c r="CO469" s="79">
        <f>Table6[[#This Row],[sales]]-CN469</f>
        <v>-355.42772422944154</v>
      </c>
      <c r="CP469">
        <f>ABS(Table6[[#This Row],[sales]]-CN469)/Table6[[#This Row],[sales]]</f>
        <v>0.15829387638124873</v>
      </c>
      <c r="CQ46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2640.8391662216072</v>
      </c>
      <c r="CR469" s="79">
        <f>Table6[[#This Row],[sales]]-CQ469</f>
        <v>-395.47293756599902</v>
      </c>
      <c r="CS469">
        <f>ABS(Table6[[#This Row],[sales]]-CQ469)/Table6[[#This Row],[sales]]</f>
        <v>0.17612847851674723</v>
      </c>
    </row>
    <row r="470" spans="1:97" x14ac:dyDescent="0.2">
      <c r="A470">
        <v>469</v>
      </c>
      <c r="B470" t="s">
        <v>480</v>
      </c>
      <c r="C470" s="5">
        <v>43814</v>
      </c>
      <c r="D470" s="6">
        <v>1512.7030416079647</v>
      </c>
      <c r="E470" s="8">
        <f>YEAR(Table6[[#This Row],[Date]])</f>
        <v>2019</v>
      </c>
      <c r="F470" s="6">
        <f>Table6[[#This Row],[TV_State]]+Table6[[#This Row],[Radio_State]]+Table6[[#This Row],[Online]]</f>
        <v>1848.8592730764012</v>
      </c>
      <c r="G470" s="6">
        <f t="shared" si="189"/>
        <v>1478.3702495216708</v>
      </c>
      <c r="H470" s="6">
        <f>LN(Table6[[#This Row],[PROF TV LING]])</f>
        <v>7.2986955772553346</v>
      </c>
      <c r="I470" s="6">
        <f t="shared" si="190"/>
        <v>7.3216534232807247</v>
      </c>
      <c r="J470" s="6">
        <v>224.10415431229109</v>
      </c>
      <c r="K470" s="6">
        <f t="shared" si="195"/>
        <v>221.90701944772235</v>
      </c>
      <c r="L470" s="6">
        <f>0.5*J469+0.5*Table6[[#This Row],[Radio_State]]</f>
        <v>222.99472780579461</v>
      </c>
      <c r="M470" s="6">
        <f>LN(Table6[[#This Row],[RADIO LINGERING ]])</f>
        <v>5.4071481290541579</v>
      </c>
      <c r="N470" s="6">
        <f t="shared" si="191"/>
        <v>5.4121109183962863</v>
      </c>
      <c r="O470" s="6">
        <v>112.05207715614554</v>
      </c>
      <c r="P470" s="6">
        <f t="shared" si="192"/>
        <v>111.57871231595188</v>
      </c>
      <c r="Q470" s="6">
        <f>0.3*O469+0.7*Table6[[#This Row],[Online]]</f>
        <v>111.71924920419659</v>
      </c>
      <c r="R470" s="6">
        <f>LN(Table6[[#This Row],[ONLINE LINGERING]])</f>
        <v>4.715989020719598</v>
      </c>
      <c r="S470" s="6">
        <f t="shared" si="193"/>
        <v>4.7189637378363409</v>
      </c>
      <c r="T470" s="6">
        <v>2291.5164115369757</v>
      </c>
      <c r="U470" s="6">
        <f t="shared" si="194"/>
        <v>7.7369690658423522</v>
      </c>
      <c r="V470" s="8">
        <f>YEAR(Table6[[#This Row],[Date]])</f>
        <v>2019</v>
      </c>
      <c r="W470" s="8">
        <f>WEEKNUM(Table6[[#This Row],[Date]])</f>
        <v>51</v>
      </c>
      <c r="X470" t="s">
        <v>635</v>
      </c>
      <c r="Y470" s="9">
        <f>Table6[[#This Row],[LNTVLING]]+Table6[[#This Row],[LNRADIOLING]]+Table6[[#This Row],[LNONLINELING]]</f>
        <v>17.421832727029091</v>
      </c>
      <c r="Z470">
        <f t="shared" si="215"/>
        <v>0</v>
      </c>
      <c r="AA470">
        <f t="shared" si="196"/>
        <v>0</v>
      </c>
      <c r="AB470">
        <f t="shared" si="197"/>
        <v>0</v>
      </c>
      <c r="AC470">
        <f t="shared" si="198"/>
        <v>1</v>
      </c>
      <c r="AD470">
        <f t="shared" si="199"/>
        <v>0</v>
      </c>
      <c r="AE470">
        <f t="shared" si="200"/>
        <v>0</v>
      </c>
      <c r="AF470">
        <f t="shared" si="201"/>
        <v>0</v>
      </c>
      <c r="AG470" s="9">
        <f>'[1]1'!J$20+'[1]1'!J$21*Table6[[#This Row],[TV_State]]</f>
        <v>2817.368561713859</v>
      </c>
      <c r="AH470" s="9">
        <f>Table6[[#This Row],[sales]]-Table6[[#This Row],[Pred_1]]</f>
        <v>-525.85215017688324</v>
      </c>
      <c r="AI470">
        <f>ABS(Table6[[#This Row],[Res_1]])/Table6[[#This Row],[sales]]</f>
        <v>0.22947780235367438</v>
      </c>
      <c r="AJ470" s="9">
        <f>'[1]2'!J$20+'[1]2'!J$21*Table6[[#This Row],[Radio_State]]</f>
        <v>2698.1113243825494</v>
      </c>
      <c r="AK470" s="9">
        <f>Table6[[#This Row],[sales]]-Table6[[#This Row],[ Pred_2 ]]</f>
        <v>-406.59491284557362</v>
      </c>
      <c r="AL470">
        <f>ABS(Table6[[#This Row],[ Res_2 ]])/Table6[[#This Row],[sales]]</f>
        <v>0.17743486836861033</v>
      </c>
      <c r="AM470" s="10">
        <f>'[1]3'!J$20+'[1]3'!J$21*Data!O470</f>
        <v>2448.0910155242263</v>
      </c>
      <c r="AN470" s="9">
        <f>Table6[[#This Row],[sales]]-Table6[[#This Row],[Pred_3]]</f>
        <v>-156.57460398725061</v>
      </c>
      <c r="AO470" s="9">
        <f>ABS(Table6[[#This Row],[Res_3]])/Table6[[#This Row],[sales]]</f>
        <v>6.8327943539462685E-2</v>
      </c>
      <c r="AP470" s="9">
        <f>'[1]4'!L$21+'[1]4'!L$27*Table6[[#This Row],[TV_State]]+'[1]4'!L$22*Table6[[#This Row],[NJ_DUM]]+'[1]4'!L$23*Table6[[#This Row],[NY_DUM]]+'[1]4'!L$24*Table6[[#This Row],[PA_DUM]]+'[1]4'!L$25*Table6[[#This Row],[CT_DUM]]+'[1]4'!L$26*Table6[[#This Row],[DL_DUM]]</f>
        <v>571.50300675722269</v>
      </c>
      <c r="AQ470" s="9">
        <f>Table6[[#This Row],[sales]]-Table6[[#This Row],[Pred_4]]</f>
        <v>1720.013404779753</v>
      </c>
      <c r="AR470">
        <f>ABS(Table6[[#This Row],[Res_4]]/Table6[[#This Row],[sales]])</f>
        <v>0.75060051768344016</v>
      </c>
      <c r="AS470" s="9">
        <f>'[1]5'!L$20+'[1]5'!L$26*Table6[[#This Row],[Radio_State]]+'[1]5'!L$21*Table6[[#This Row],[NJ_DUM]]+'[1]5'!L$22*Table6[[#This Row],[NY_DUM]]+'[1]5'!L$23*Table6[[#This Row],[PA_DUM]]+'[1]5'!L$24*Table6[[#This Row],[CT_DUM]]+'[1]5'!L$25*Table6[[#This Row],[DL_DUM]]</f>
        <v>591.17235440094191</v>
      </c>
      <c r="AT470" s="9">
        <f>Table6[[#This Row],[sales]]-Table6[[#This Row],[Pred_5]]</f>
        <v>1700.3440571360338</v>
      </c>
      <c r="AU470" s="9">
        <f>ABS(Table6[[#This Row],[Red_5]]/Table6[[#This Row],[sales]])</f>
        <v>0.74201696683270613</v>
      </c>
      <c r="AV470" s="9">
        <f>'[1]6'!L$20+'[1]6'!L$26*Table6[[#This Row],[Online]]+'[1]6'!L$21*Table6[[#This Row],[NJ_DUM]]+'[1]6'!L$22*Table6[[#This Row],[NY_DUM]]+'[1]6'!L$23*Table6[[#This Row],[PA_DUM]]+'[1]6'!L$24*Table6[[#This Row],[CT_DUM]]+'[1]6'!L$25*Table6[[#This Row],[DL_DUM]]</f>
        <v>481.72570095113144</v>
      </c>
      <c r="AW470" s="9">
        <f>Table6[[#This Row],[sales]]-Table6[[#This Row],[Pred_6]]</f>
        <v>1809.7907105858444</v>
      </c>
      <c r="AX470" s="9">
        <f>ABS(Table6[[#This Row],[Red_6]]/Table6[[#This Row],[sales]])</f>
        <v>0.78977863805565063</v>
      </c>
      <c r="AY470" s="9">
        <f>'[1]7'!L$21+'[1]7'!L$27*Table6[[#This Row],[LNTV]]+'[1]7'!L$22*Table6[[#This Row],[NJ_DUM]]+'[1]7'!L$23*Table6[[#This Row],[NY_DUM]]+'[1]7'!L$24*Table6[[#This Row],[PA_DUM]]+'[1]7'!L$25*Table6[[#This Row],[CT_DUM]]+'[1]7'!L$26*Table6[[#This Row],[DL_DUM]]</f>
        <v>5.9559637361160211</v>
      </c>
      <c r="AZ470" s="9">
        <f>Table6[[#This Row],[sales]]-Table6[[#This Row],[Pred_7]]</f>
        <v>2285.5604478008595</v>
      </c>
      <c r="BA470" s="9">
        <f>ABS(Table6[[#This Row],[Red_7]]/Table6[[#This Row],[sales]])</f>
        <v>0.99740086359140612</v>
      </c>
      <c r="BB470" s="9">
        <f>'[1]8'!O$22+'[1]8'!O$28*Table6[[#This Row],[LNRADIOLING]]+'[1]8'!O$23*Table6[[#This Row],[DL_DUM]]+'[1]8'!O$24*Table6[[#This Row],[CT_DUM]]+'[1]8'!O$25*Table6[[#This Row],[PA_DUM]]+'[1]8'!O$26*Table6[[#This Row],[NY_DUM]]+'[1]8'!O$27*Table6[[#This Row],[NJ_DUM]]</f>
        <v>8.2819370049963279</v>
      </c>
      <c r="BC470" s="9">
        <f>Table6[[#This Row],[sales]]-Table6[[#This Row],[Pred_8]]</f>
        <v>2283.2344745319792</v>
      </c>
      <c r="BD470" s="9">
        <f>ABS(Table6[[#This Row],[Red_8]]/Table6[[#This Row],[sales]])</f>
        <v>0.99638582688594335</v>
      </c>
      <c r="BE470" s="9">
        <f>'[1]9'!M$19+'[1]9'!M$21*Table6[[#This Row],[LNONLINE]]+'[1]9'!M$20*Table6[[#This Row],[DL_DUM]]+'[1]9'!M$22*Table6[[#This Row],[CT_DUM]]+'[1]9'!M$23*Table6[[#This Row],[PA_DUM]]+'[1]9'!M$24*Table6[[#This Row],[NY_DUM]]+'[1]9'!M$25*Table6[[#This Row],[NJ_DUM]]</f>
        <v>8.0843751264452131</v>
      </c>
      <c r="BF470" s="9">
        <f>Table6[[#This Row],[sales]]-Table6[[#This Row],[Pred_9]]</f>
        <v>2283.4320364105306</v>
      </c>
      <c r="BG470" s="9">
        <f>ABS(Table6[[#This Row],[Red_9]]/Table6[[#This Row],[sales]])</f>
        <v>0.99647204135840217</v>
      </c>
      <c r="BH470" s="9">
        <f>'[1]10'!P$22+'[1]10'!P$30*Table6[[#This Row],[LNTV]]+'[1]10'!P$29*Table6[[#This Row],[LNRADIOLING]]+'[1]10'!P$24*Table6[[#This Row],[LNONLINELING]]+'[1]10'!P$23*Table6[[#This Row],[DL_DUM]]+'[1]10'!P$25*Table6[[#This Row],[CT_DUM]]+'[1]10'!P$26*Table6[[#This Row],[PA_DUM]]+'[1]10'!P$27*Table6[[#This Row],[NY_DUM]]+'[1]10'!P$28*Table6[[#This Row],[NJ_DUM]]</f>
        <v>8.0691529500134109</v>
      </c>
      <c r="BI470" s="9">
        <f>Table6[[#This Row],[sales]]-Table6[[#This Row],[Pred_10]]</f>
        <v>2283.4472585869621</v>
      </c>
      <c r="BJ470" s="45">
        <f>ABS(Table6[[#This Row],[Red_10]]/Table6[[#This Row],[sales]])</f>
        <v>0.99647868419820673</v>
      </c>
      <c r="BK470" s="9">
        <f>'[1]11'!P$32+'[1]11'!P$40*Table6[[#This Row],[LNONLINELING]]+'[1]11'!P$39*Table6[[#This Row],[LNRADIOLING]]+'[1]11'!P$38*Table6[[#This Row],[LNTVLING]]+'[1]11'!P$33*Table6[[#This Row],[DL_DUM]]+'[1]11'!P$34*Table6[[#This Row],[CT_DUM]]+'[1]11'!P$35*Table6[[#This Row],[PA_DUM]]+'[1]11'!P$36*Table6[[#This Row],[NY_DUM]]+'[1]11'!P$37*Table6[[#This Row],[NJ_DUM]]</f>
        <v>8.0225145544669658</v>
      </c>
      <c r="BL470" s="9">
        <f>Table6[[#This Row],[sales]]-Table6[[#This Row],[ Pred_11]]</f>
        <v>2283.4938969825089</v>
      </c>
      <c r="BM470" s="47">
        <f>ABS(Table6[[#This Row],[ Red_11]]/Table6[[#This Row],[sales]])</f>
        <v>0.99649903683252006</v>
      </c>
      <c r="BN470" s="9">
        <f>'[1]12'!K$22+'[1]12'!K$28*Table6[[#This Row],[COMBINE LN LING]]+'[1]12'!K$23*Table6[[#This Row],[DL_DUM]]+'[1]12'!K$24*Table6[[#This Row],[CT_DUM]]+'[1]12'!K$25*Table6[[#This Row],[PA_DUM]]+'[1]12'!K$26*Table6[[#This Row],[NY_DUM]]+'[1]12'!K$27*Table6[[#This Row],[NJ_DUM]]</f>
        <v>8.2048395782500663</v>
      </c>
      <c r="BO470" s="9">
        <f>Table6[[#This Row],[sales]]-Table6[[#This Row],[ Pred_12]]</f>
        <v>2283.3115719587258</v>
      </c>
      <c r="BP470" s="47">
        <f>ABS(Table6[[#This Row],[ Red_12]]/Table6[[#This Row],[sales]])</f>
        <v>0.99641947160537825</v>
      </c>
      <c r="BQ470">
        <f>LN(G470+'2019 Totals and Calculations'!C$18)</f>
        <v>7.5173109174238633</v>
      </c>
      <c r="BR470">
        <f>LN(Table6[[#This Row],[PROF RADIO]]+'2019 Totals and Calculations'!D$18)</f>
        <v>5.6513073794718514</v>
      </c>
      <c r="BS470">
        <f>LN(Table6[[#This Row],[ONLINE LINGERING]]+'2019 Totals and Calculations'!E$18)</f>
        <v>5.0472668459702756</v>
      </c>
      <c r="BT470">
        <f>MONTH(Table6[[#This Row],[Date]])</f>
        <v>12</v>
      </c>
      <c r="BU470">
        <f t="shared" si="202"/>
        <v>0</v>
      </c>
      <c r="BV470">
        <f t="shared" si="203"/>
        <v>0</v>
      </c>
      <c r="BW470">
        <f t="shared" si="204"/>
        <v>0</v>
      </c>
      <c r="BX470">
        <f t="shared" si="205"/>
        <v>0</v>
      </c>
      <c r="BY470">
        <f t="shared" si="206"/>
        <v>0</v>
      </c>
      <c r="BZ470">
        <f t="shared" si="207"/>
        <v>0</v>
      </c>
      <c r="CA470">
        <f t="shared" si="208"/>
        <v>0</v>
      </c>
      <c r="CB470">
        <f t="shared" si="209"/>
        <v>0</v>
      </c>
      <c r="CC470">
        <f t="shared" si="210"/>
        <v>0</v>
      </c>
      <c r="CD470">
        <f t="shared" si="211"/>
        <v>0</v>
      </c>
      <c r="CE470">
        <f t="shared" si="212"/>
        <v>0</v>
      </c>
      <c r="CF470">
        <f t="shared" si="213"/>
        <v>1</v>
      </c>
      <c r="CG470">
        <f t="shared" si="214"/>
        <v>155</v>
      </c>
      <c r="CH47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2929.24379523579</v>
      </c>
      <c r="CI470" s="79">
        <f>Table6[[#This Row],[sales]]-CH470</f>
        <v>-637.72738369881426</v>
      </c>
      <c r="CJ470">
        <f>ABS(Table6[[#This Row],[sales]]-CH470)/Table6[[#This Row],[sales]]</f>
        <v>0.27829928709569007</v>
      </c>
      <c r="CK47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2854.1885892519308</v>
      </c>
      <c r="CL470" s="79">
        <f>Table6[[#This Row],[sales]]-CK470</f>
        <v>-562.67217771495507</v>
      </c>
      <c r="CM470">
        <f>ABS(Table6[[#This Row],[sales]]-CK470)/Table6[[#This Row],[sales]]</f>
        <v>0.24554577697200833</v>
      </c>
      <c r="CN47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2613.0041245954544</v>
      </c>
      <c r="CO470" s="79">
        <f>Table6[[#This Row],[sales]]-CN470</f>
        <v>-321.48771305847868</v>
      </c>
      <c r="CP470">
        <f>ABS(Table6[[#This Row],[sales]]-CN470)/Table6[[#This Row],[sales]]</f>
        <v>0.14029474606417899</v>
      </c>
      <c r="CQ47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2658.6294486457059</v>
      </c>
      <c r="CR470" s="79">
        <f>Table6[[#This Row],[sales]]-CQ470</f>
        <v>-367.11303710873017</v>
      </c>
      <c r="CS470">
        <f>ABS(Table6[[#This Row],[sales]]-CQ470)/Table6[[#This Row],[sales]]</f>
        <v>0.16020528382884178</v>
      </c>
    </row>
    <row r="471" spans="1:97" x14ac:dyDescent="0.2">
      <c r="A471">
        <v>470</v>
      </c>
      <c r="B471" t="s">
        <v>480</v>
      </c>
      <c r="C471" s="5">
        <v>43821</v>
      </c>
      <c r="D471" s="6">
        <v>1527.8300720240443</v>
      </c>
      <c r="E471" s="8">
        <f>YEAR(Table6[[#This Row],[Date]])</f>
        <v>2019</v>
      </c>
      <c r="F471" s="6">
        <f>Table6[[#This Row],[TV_State]]+Table6[[#This Row],[Radio_State]]+Table6[[#This Row],[Online]]</f>
        <v>1867.3478658071654</v>
      </c>
      <c r="G471" s="6">
        <f t="shared" si="189"/>
        <v>1493.2081962723828</v>
      </c>
      <c r="H471" s="6">
        <f>LN(Table6[[#This Row],[PROF TV LING]])</f>
        <v>7.3086822360907151</v>
      </c>
      <c r="I471" s="6">
        <f t="shared" si="190"/>
        <v>7.3316037541338934</v>
      </c>
      <c r="J471" s="6">
        <v>226.34519585541398</v>
      </c>
      <c r="K471" s="6">
        <f t="shared" si="195"/>
        <v>224.12610765156816</v>
      </c>
      <c r="L471" s="6">
        <f>0.5*J470+0.5*Table6[[#This Row],[Radio_State]]</f>
        <v>225.22467508385253</v>
      </c>
      <c r="M471" s="6">
        <f>LN(Table6[[#This Row],[RADIO LINGERING ]])</f>
        <v>5.4170984599073257</v>
      </c>
      <c r="N471" s="6">
        <f t="shared" si="191"/>
        <v>5.4220612492494542</v>
      </c>
      <c r="O471" s="6">
        <v>113.17259792770699</v>
      </c>
      <c r="P471" s="6">
        <f t="shared" si="192"/>
        <v>112.69443224418046</v>
      </c>
      <c r="Q471" s="6">
        <f>0.3*O470+0.7*Table6[[#This Row],[Online]]</f>
        <v>112.83644169623855</v>
      </c>
      <c r="R471" s="6">
        <f>LN(Table6[[#This Row],[ONLINE LINGERING]])</f>
        <v>4.7259393515727668</v>
      </c>
      <c r="S471" s="6">
        <f t="shared" si="193"/>
        <v>4.7289140686895097</v>
      </c>
      <c r="T471" s="6">
        <v>2714.5875484625708</v>
      </c>
      <c r="U471" s="6">
        <f t="shared" si="194"/>
        <v>7.9063953049759306</v>
      </c>
      <c r="V471" s="8">
        <f>YEAR(Table6[[#This Row],[Date]])</f>
        <v>2019</v>
      </c>
      <c r="W471" s="8">
        <f>WEEKNUM(Table6[[#This Row],[Date]])</f>
        <v>52</v>
      </c>
      <c r="X471" t="s">
        <v>636</v>
      </c>
      <c r="Y471" s="9">
        <f>Table6[[#This Row],[LNTVLING]]+Table6[[#This Row],[LNRADIOLING]]+Table6[[#This Row],[LNONLINELING]]</f>
        <v>17.451720047570806</v>
      </c>
      <c r="Z471">
        <f t="shared" si="215"/>
        <v>0</v>
      </c>
      <c r="AA471">
        <f t="shared" si="196"/>
        <v>0</v>
      </c>
      <c r="AB471">
        <f t="shared" si="197"/>
        <v>0</v>
      </c>
      <c r="AC471">
        <f t="shared" si="198"/>
        <v>1</v>
      </c>
      <c r="AD471">
        <f t="shared" si="199"/>
        <v>0</v>
      </c>
      <c r="AE471">
        <f t="shared" si="200"/>
        <v>0</v>
      </c>
      <c r="AF471">
        <f t="shared" si="201"/>
        <v>0</v>
      </c>
      <c r="AG471" s="9">
        <f>'[1]1'!J$20+'[1]1'!J$21*Table6[[#This Row],[TV_State]]</f>
        <v>2832.2449218764341</v>
      </c>
      <c r="AH471" s="9">
        <f>Table6[[#This Row],[sales]]-Table6[[#This Row],[Pred_1]]</f>
        <v>-117.6573734138633</v>
      </c>
      <c r="AI471">
        <f>ABS(Table6[[#This Row],[Res_1]])/Table6[[#This Row],[sales]]</f>
        <v>4.3342633572639615E-2</v>
      </c>
      <c r="AJ471" s="9">
        <f>'[1]2'!J$20+'[1]2'!J$21*Table6[[#This Row],[Radio_State]]</f>
        <v>2707.9496195863994</v>
      </c>
      <c r="AK471" s="9">
        <f>Table6[[#This Row],[sales]]-Table6[[#This Row],[ Pred_2 ]]</f>
        <v>6.6379288761713724</v>
      </c>
      <c r="AL471">
        <f>ABS(Table6[[#This Row],[ Res_2 ]])/Table6[[#This Row],[sales]]</f>
        <v>2.4452808235751388E-3</v>
      </c>
      <c r="AM471" s="10">
        <f>'[1]3'!J$20+'[1]3'!J$21*Data!O471</f>
        <v>2454.5646238622203</v>
      </c>
      <c r="AN471" s="9">
        <f>Table6[[#This Row],[sales]]-Table6[[#This Row],[Pred_3]]</f>
        <v>260.02292460035051</v>
      </c>
      <c r="AO471" s="9">
        <f>ABS(Table6[[#This Row],[Res_3]])/Table6[[#This Row],[sales]]</f>
        <v>9.5787267847602359E-2</v>
      </c>
      <c r="AP471" s="9">
        <f>'[1]4'!L$21+'[1]4'!L$27*Table6[[#This Row],[TV_State]]+'[1]4'!L$22*Table6[[#This Row],[NJ_DUM]]+'[1]4'!L$23*Table6[[#This Row],[NY_DUM]]+'[1]4'!L$24*Table6[[#This Row],[PA_DUM]]+'[1]4'!L$25*Table6[[#This Row],[CT_DUM]]+'[1]4'!L$26*Table6[[#This Row],[DL_DUM]]</f>
        <v>574.83973688133665</v>
      </c>
      <c r="AQ471" s="9">
        <f>Table6[[#This Row],[sales]]-Table6[[#This Row],[Pred_4]]</f>
        <v>2139.7478115812341</v>
      </c>
      <c r="AR471">
        <f>ABS(Table6[[#This Row],[Res_4]]/Table6[[#This Row],[sales]])</f>
        <v>0.78824048713886496</v>
      </c>
      <c r="AS471" s="9">
        <f>'[1]5'!L$20+'[1]5'!L$26*Table6[[#This Row],[Radio_State]]+'[1]5'!L$21*Table6[[#This Row],[NJ_DUM]]+'[1]5'!L$22*Table6[[#This Row],[NY_DUM]]+'[1]5'!L$23*Table6[[#This Row],[PA_DUM]]+'[1]5'!L$24*Table6[[#This Row],[CT_DUM]]+'[1]5'!L$25*Table6[[#This Row],[DL_DUM]]</f>
        <v>595.12016266168087</v>
      </c>
      <c r="AT471" s="9">
        <f>Table6[[#This Row],[sales]]-Table6[[#This Row],[Pred_5]]</f>
        <v>2119.46738580089</v>
      </c>
      <c r="AU471" s="9">
        <f>ABS(Table6[[#This Row],[Red_5]]/Table6[[#This Row],[sales]])</f>
        <v>0.78076958210512237</v>
      </c>
      <c r="AV471" s="9">
        <f>'[1]6'!L$20+'[1]6'!L$26*Table6[[#This Row],[Online]]+'[1]6'!L$21*Table6[[#This Row],[NJ_DUM]]+'[1]6'!L$22*Table6[[#This Row],[NY_DUM]]+'[1]6'!L$23*Table6[[#This Row],[PA_DUM]]+'[1]6'!L$24*Table6[[#This Row],[CT_DUM]]+'[1]6'!L$25*Table6[[#This Row],[DL_DUM]]</f>
        <v>486.60249597250737</v>
      </c>
      <c r="AW471" s="9">
        <f>Table6[[#This Row],[sales]]-Table6[[#This Row],[Pred_6]]</f>
        <v>2227.9850524900635</v>
      </c>
      <c r="AX471" s="9">
        <f>ABS(Table6[[#This Row],[Red_6]]/Table6[[#This Row],[sales]])</f>
        <v>0.82074532971018055</v>
      </c>
      <c r="AY471" s="9">
        <f>'[1]7'!L$21+'[1]7'!L$27*Table6[[#This Row],[LNTV]]+'[1]7'!L$22*Table6[[#This Row],[NJ_DUM]]+'[1]7'!L$23*Table6[[#This Row],[NY_DUM]]+'[1]7'!L$24*Table6[[#This Row],[PA_DUM]]+'[1]7'!L$25*Table6[[#This Row],[CT_DUM]]+'[1]7'!L$26*Table6[[#This Row],[DL_DUM]]</f>
        <v>5.9570650834060226</v>
      </c>
      <c r="AZ471" s="9">
        <f>Table6[[#This Row],[sales]]-Table6[[#This Row],[Pred_7]]</f>
        <v>2708.6304833791646</v>
      </c>
      <c r="BA471" s="9">
        <f>ABS(Table6[[#This Row],[Red_7]]/Table6[[#This Row],[sales]])</f>
        <v>0.99780553584032317</v>
      </c>
      <c r="BB471" s="9">
        <f>'[1]8'!O$22+'[1]8'!O$28*Table6[[#This Row],[LNRADIOLING]]+'[1]8'!O$23*Table6[[#This Row],[DL_DUM]]+'[1]8'!O$24*Table6[[#This Row],[CT_DUM]]+'[1]8'!O$25*Table6[[#This Row],[PA_DUM]]+'[1]8'!O$26*Table6[[#This Row],[NY_DUM]]+'[1]8'!O$27*Table6[[#This Row],[NJ_DUM]]</f>
        <v>8.2826468710001055</v>
      </c>
      <c r="BC471" s="9">
        <f>Table6[[#This Row],[sales]]-Table6[[#This Row],[Pred_8]]</f>
        <v>2706.3049015915708</v>
      </c>
      <c r="BD471" s="9">
        <f>ABS(Table6[[#This Row],[Red_8]]/Table6[[#This Row],[sales]])</f>
        <v>0.99694883781674648</v>
      </c>
      <c r="BE471" s="9">
        <f>'[1]9'!M$19+'[1]9'!M$21*Table6[[#This Row],[LNONLINE]]+'[1]9'!M$20*Table6[[#This Row],[DL_DUM]]+'[1]9'!M$22*Table6[[#This Row],[CT_DUM]]+'[1]9'!M$23*Table6[[#This Row],[PA_DUM]]+'[1]9'!M$24*Table6[[#This Row],[NY_DUM]]+'[1]9'!M$25*Table6[[#This Row],[NJ_DUM]]</f>
        <v>8.0875255747765458</v>
      </c>
      <c r="BF471" s="9">
        <f>Table6[[#This Row],[sales]]-Table6[[#This Row],[Pred_9]]</f>
        <v>2706.5000228877943</v>
      </c>
      <c r="BG471" s="9">
        <f>ABS(Table6[[#This Row],[Red_9]]/Table6[[#This Row],[sales]])</f>
        <v>0.99702071661702096</v>
      </c>
      <c r="BH471" s="9">
        <f>'[1]10'!P$22+'[1]10'!P$30*Table6[[#This Row],[LNTV]]+'[1]10'!P$29*Table6[[#This Row],[LNRADIOLING]]+'[1]10'!P$24*Table6[[#This Row],[LNONLINELING]]+'[1]10'!P$23*Table6[[#This Row],[DL_DUM]]+'[1]10'!P$25*Table6[[#This Row],[CT_DUM]]+'[1]10'!P$26*Table6[[#This Row],[PA_DUM]]+'[1]10'!P$27*Table6[[#This Row],[NY_DUM]]+'[1]10'!P$28*Table6[[#This Row],[NJ_DUM]]</f>
        <v>8.0709640332896271</v>
      </c>
      <c r="BI471" s="9">
        <f>Table6[[#This Row],[sales]]-Table6[[#This Row],[Pred_10]]</f>
        <v>2706.516584429281</v>
      </c>
      <c r="BJ471" s="45">
        <f>ABS(Table6[[#This Row],[Red_10]]/Table6[[#This Row],[sales]])</f>
        <v>0.99702681755913125</v>
      </c>
      <c r="BK471" s="9">
        <f>'[1]11'!P$32+'[1]11'!P$40*Table6[[#This Row],[LNONLINELING]]+'[1]11'!P$39*Table6[[#This Row],[LNRADIOLING]]+'[1]11'!P$38*Table6[[#This Row],[LNTVLING]]+'[1]11'!P$33*Table6[[#This Row],[DL_DUM]]+'[1]11'!P$34*Table6[[#This Row],[CT_DUM]]+'[1]11'!P$35*Table6[[#This Row],[PA_DUM]]+'[1]11'!P$36*Table6[[#This Row],[NY_DUM]]+'[1]11'!P$37*Table6[[#This Row],[NJ_DUM]]</f>
        <v>8.0236338244432037</v>
      </c>
      <c r="BL471" s="9">
        <f>Table6[[#This Row],[sales]]-Table6[[#This Row],[ Pred_11]]</f>
        <v>2706.5639146381277</v>
      </c>
      <c r="BM471" s="47">
        <f>ABS(Table6[[#This Row],[ Red_11]]/Table6[[#This Row],[sales]])</f>
        <v>0.99704425306563149</v>
      </c>
      <c r="BN471" s="9">
        <f>'[1]12'!K$22+'[1]12'!K$28*Table6[[#This Row],[COMBINE LN LING]]+'[1]12'!K$23*Table6[[#This Row],[DL_DUM]]+'[1]12'!K$24*Table6[[#This Row],[CT_DUM]]+'[1]12'!K$25*Table6[[#This Row],[PA_DUM]]+'[1]12'!K$26*Table6[[#This Row],[NY_DUM]]+'[1]12'!K$27*Table6[[#This Row],[NJ_DUM]]</f>
        <v>8.2077158107120916</v>
      </c>
      <c r="BO471" s="9">
        <f>Table6[[#This Row],[sales]]-Table6[[#This Row],[ Pred_12]]</f>
        <v>2706.3798326518586</v>
      </c>
      <c r="BP471" s="47">
        <f>ABS(Table6[[#This Row],[ Red_12]]/Table6[[#This Row],[sales]])</f>
        <v>0.99697644092732951</v>
      </c>
      <c r="BQ471">
        <f>LN(G471+'2019 Totals and Calculations'!C$18)</f>
        <v>7.5253443573586916</v>
      </c>
      <c r="BR471">
        <f>LN(Table6[[#This Row],[PROF RADIO]]+'2019 Totals and Calculations'!D$18)</f>
        <v>5.6590726333606662</v>
      </c>
      <c r="BS471">
        <f>LN(Table6[[#This Row],[ONLINE LINGERING]]+'2019 Totals and Calculations'!E$18)</f>
        <v>5.054421248700403</v>
      </c>
      <c r="BT471">
        <f>MONTH(Table6[[#This Row],[Date]])</f>
        <v>12</v>
      </c>
      <c r="BU471">
        <f t="shared" si="202"/>
        <v>0</v>
      </c>
      <c r="BV471">
        <f t="shared" si="203"/>
        <v>0</v>
      </c>
      <c r="BW471">
        <f t="shared" si="204"/>
        <v>0</v>
      </c>
      <c r="BX471">
        <f t="shared" si="205"/>
        <v>0</v>
      </c>
      <c r="BY471">
        <f t="shared" si="206"/>
        <v>0</v>
      </c>
      <c r="BZ471">
        <f t="shared" si="207"/>
        <v>0</v>
      </c>
      <c r="CA471">
        <f t="shared" si="208"/>
        <v>0</v>
      </c>
      <c r="CB471">
        <f t="shared" si="209"/>
        <v>0</v>
      </c>
      <c r="CC471">
        <f t="shared" si="210"/>
        <v>0</v>
      </c>
      <c r="CD471">
        <f t="shared" si="211"/>
        <v>0</v>
      </c>
      <c r="CE471">
        <f t="shared" si="212"/>
        <v>0</v>
      </c>
      <c r="CF471">
        <f t="shared" si="213"/>
        <v>1</v>
      </c>
      <c r="CG471">
        <f t="shared" si="214"/>
        <v>156</v>
      </c>
      <c r="CH47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2944.214291126932</v>
      </c>
      <c r="CI471" s="79">
        <f>Table6[[#This Row],[sales]]-CH471</f>
        <v>-229.62674266436125</v>
      </c>
      <c r="CJ471">
        <f>ABS(Table6[[#This Row],[sales]]-CH471)/Table6[[#This Row],[sales]]</f>
        <v>8.4589919671005737E-2</v>
      </c>
      <c r="CK47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2867.4814018739953</v>
      </c>
      <c r="CL471" s="79">
        <f>Table6[[#This Row],[sales]]-CK471</f>
        <v>-152.89385341142452</v>
      </c>
      <c r="CM471">
        <f>ABS(Table6[[#This Row],[sales]]-CK471)/Table6[[#This Row],[sales]]</f>
        <v>5.6323051175128695E-2</v>
      </c>
      <c r="CN47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2625.288808202014</v>
      </c>
      <c r="CO471" s="79">
        <f>Table6[[#This Row],[sales]]-CN471</f>
        <v>89.298740260556769</v>
      </c>
      <c r="CP471">
        <f>ABS(Table6[[#This Row],[sales]]-CN471)/Table6[[#This Row],[sales]]</f>
        <v>3.28958777959222E-2</v>
      </c>
      <c r="CQ47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2676.5612929164245</v>
      </c>
      <c r="CR471" s="79">
        <f>Table6[[#This Row],[sales]]-CQ471</f>
        <v>38.026255546146331</v>
      </c>
      <c r="CS471">
        <f>ABS(Table6[[#This Row],[sales]]-CQ471)/Table6[[#This Row],[sales]]</f>
        <v>1.4008115364591138E-2</v>
      </c>
    </row>
    <row r="472" spans="1:97" x14ac:dyDescent="0.2">
      <c r="A472">
        <v>471</v>
      </c>
      <c r="B472" t="s">
        <v>480</v>
      </c>
      <c r="C472" s="5">
        <v>43828</v>
      </c>
      <c r="D472" s="6">
        <v>1543.1083727442847</v>
      </c>
      <c r="E472" s="8">
        <f>YEAR(Table6[[#This Row],[Date]])</f>
        <v>2019</v>
      </c>
      <c r="F472" s="6">
        <f>Table6[[#This Row],[TV_State]]+Table6[[#This Row],[Radio_State]]+Table6[[#This Row],[Online]]</f>
        <v>1886.021344465237</v>
      </c>
      <c r="G472" s="6">
        <f t="shared" si="189"/>
        <v>1508.1782492139532</v>
      </c>
      <c r="H472" s="6">
        <f>LN(Table6[[#This Row],[PROF TV LING]])</f>
        <v>7.3186577439790694</v>
      </c>
      <c r="I472" s="6">
        <f t="shared" si="190"/>
        <v>7.3415540849870613</v>
      </c>
      <c r="J472" s="6">
        <v>228.60864781396813</v>
      </c>
      <c r="K472" s="6">
        <f t="shared" si="195"/>
        <v>226.36737773276815</v>
      </c>
      <c r="L472" s="6">
        <f>0.5*J471+0.5*Table6[[#This Row],[Radio_State]]</f>
        <v>227.47692183469104</v>
      </c>
      <c r="M472" s="6">
        <f>LN(Table6[[#This Row],[RADIO LINGERING ]])</f>
        <v>5.4270487907604936</v>
      </c>
      <c r="N472" s="6">
        <f t="shared" si="191"/>
        <v>5.432011580102623</v>
      </c>
      <c r="O472" s="6">
        <v>114.30432390698407</v>
      </c>
      <c r="P472" s="6">
        <f t="shared" si="192"/>
        <v>113.82135640814298</v>
      </c>
      <c r="Q472" s="6">
        <f>0.3*O471+0.7*Table6[[#This Row],[Online]]</f>
        <v>113.96480611320094</v>
      </c>
      <c r="R472" s="6">
        <f>LN(Table6[[#This Row],[ONLINE LINGERING]])</f>
        <v>4.7358896824259347</v>
      </c>
      <c r="S472" s="6">
        <f t="shared" si="193"/>
        <v>4.7388643995426776</v>
      </c>
      <c r="T472" s="6">
        <v>2710.0613850551199</v>
      </c>
      <c r="U472" s="6">
        <f t="shared" si="194"/>
        <v>7.9047265649290619</v>
      </c>
      <c r="V472" s="8">
        <f>YEAR(Table6[[#This Row],[Date]])</f>
        <v>2019</v>
      </c>
      <c r="W472" s="8">
        <f>WEEKNUM(Table6[[#This Row],[Date]])</f>
        <v>53</v>
      </c>
      <c r="X472" t="s">
        <v>637</v>
      </c>
      <c r="Y472" s="9">
        <f>Table6[[#This Row],[LNTVLING]]+Table6[[#This Row],[LNRADIOLING]]+Table6[[#This Row],[LNONLINELING]]</f>
        <v>17.481596217165496</v>
      </c>
      <c r="Z472">
        <f t="shared" si="215"/>
        <v>0</v>
      </c>
      <c r="AA472">
        <f t="shared" si="196"/>
        <v>0</v>
      </c>
      <c r="AB472">
        <f t="shared" si="197"/>
        <v>0</v>
      </c>
      <c r="AC472">
        <f t="shared" si="198"/>
        <v>1</v>
      </c>
      <c r="AD472">
        <f t="shared" si="199"/>
        <v>0</v>
      </c>
      <c r="AE472">
        <f t="shared" si="200"/>
        <v>0</v>
      </c>
      <c r="AF472">
        <f t="shared" si="201"/>
        <v>0</v>
      </c>
      <c r="AG472" s="9">
        <f>'[1]1'!J$20+'[1]1'!J$21*Table6[[#This Row],[TV_State]]</f>
        <v>2847.2700456406351</v>
      </c>
      <c r="AH472" s="9">
        <f>Table6[[#This Row],[sales]]-Table6[[#This Row],[Pred_1]]</f>
        <v>-137.20866058551519</v>
      </c>
      <c r="AI472">
        <f>ABS(Table6[[#This Row],[Res_1]])/Table6[[#This Row],[sales]]</f>
        <v>5.0629355239761295E-2</v>
      </c>
      <c r="AJ472" s="9">
        <f>'[1]2'!J$20+'[1]2'!J$21*Table6[[#This Row],[Radio_State]]</f>
        <v>2717.8862977422887</v>
      </c>
      <c r="AK472" s="9">
        <f>Table6[[#This Row],[sales]]-Table6[[#This Row],[ Pred_2 ]]</f>
        <v>-7.8249126871687622</v>
      </c>
      <c r="AL472">
        <f>ABS(Table6[[#This Row],[ Res_2 ]])/Table6[[#This Row],[sales]]</f>
        <v>2.8873562533749072E-3</v>
      </c>
      <c r="AM472" s="10">
        <f>'[1]3'!J$20+'[1]3'!J$21*Data!O472</f>
        <v>2461.1029682835942</v>
      </c>
      <c r="AN472" s="9">
        <f>Table6[[#This Row],[sales]]-Table6[[#This Row],[Pred_3]]</f>
        <v>248.95841677152566</v>
      </c>
      <c r="AO472" s="9">
        <f>ABS(Table6[[#This Row],[Res_3]])/Table6[[#This Row],[sales]]</f>
        <v>9.1864493603144748E-2</v>
      </c>
      <c r="AP472" s="9">
        <f>'[1]4'!L$21+'[1]4'!L$27*Table6[[#This Row],[TV_State]]+'[1]4'!L$22*Table6[[#This Row],[NJ_DUM]]+'[1]4'!L$23*Table6[[#This Row],[NY_DUM]]+'[1]4'!L$24*Table6[[#This Row],[PA_DUM]]+'[1]4'!L$25*Table6[[#This Row],[CT_DUM]]+'[1]4'!L$26*Table6[[#This Row],[DL_DUM]]</f>
        <v>578.20983430669185</v>
      </c>
      <c r="AQ472" s="9">
        <f>Table6[[#This Row],[sales]]-Table6[[#This Row],[Pred_4]]</f>
        <v>2131.8515507484281</v>
      </c>
      <c r="AR472">
        <f>ABS(Table6[[#This Row],[Res_4]]/Table6[[#This Row],[sales]])</f>
        <v>0.78664327033502546</v>
      </c>
      <c r="AS472" s="9">
        <f>'[1]5'!L$20+'[1]5'!L$26*Table6[[#This Row],[Radio_State]]+'[1]5'!L$21*Table6[[#This Row],[NJ_DUM]]+'[1]5'!L$22*Table6[[#This Row],[NY_DUM]]+'[1]5'!L$23*Table6[[#This Row],[PA_DUM]]+'[1]5'!L$24*Table6[[#This Row],[CT_DUM]]+'[1]5'!L$25*Table6[[#This Row],[DL_DUM]]</f>
        <v>599.10744900502721</v>
      </c>
      <c r="AT472" s="9">
        <f>Table6[[#This Row],[sales]]-Table6[[#This Row],[Pred_5]]</f>
        <v>2110.9539360500926</v>
      </c>
      <c r="AU472" s="9">
        <f>ABS(Table6[[#This Row],[Red_5]]/Table6[[#This Row],[sales]])</f>
        <v>0.77893214806540556</v>
      </c>
      <c r="AV472" s="9">
        <f>'[1]6'!L$20+'[1]6'!L$26*Table6[[#This Row],[Online]]+'[1]6'!L$21*Table6[[#This Row],[NJ_DUM]]+'[1]6'!L$22*Table6[[#This Row],[NY_DUM]]+'[1]6'!L$23*Table6[[#This Row],[PA_DUM]]+'[1]6'!L$24*Table6[[#This Row],[CT_DUM]]+'[1]6'!L$25*Table6[[#This Row],[DL_DUM]]</f>
        <v>491.52805894409704</v>
      </c>
      <c r="AW472" s="9">
        <f>Table6[[#This Row],[sales]]-Table6[[#This Row],[Pred_6]]</f>
        <v>2218.5333261110227</v>
      </c>
      <c r="AX472" s="9">
        <f>ABS(Table6[[#This Row],[Red_6]]/Table6[[#This Row],[sales]])</f>
        <v>0.81862844079670172</v>
      </c>
      <c r="AY472" s="9">
        <f>'[1]7'!L$21+'[1]7'!L$27*Table6[[#This Row],[LNTV]]+'[1]7'!L$22*Table6[[#This Row],[NJ_DUM]]+'[1]7'!L$23*Table6[[#This Row],[NY_DUM]]+'[1]7'!L$24*Table6[[#This Row],[PA_DUM]]+'[1]7'!L$25*Table6[[#This Row],[CT_DUM]]+'[1]7'!L$26*Table6[[#This Row],[DL_DUM]]</f>
        <v>5.9581664306960231</v>
      </c>
      <c r="AZ472" s="9">
        <f>Table6[[#This Row],[sales]]-Table6[[#This Row],[Pred_7]]</f>
        <v>2704.1032186244238</v>
      </c>
      <c r="BA472" s="9">
        <f>ABS(Table6[[#This Row],[Red_7]]/Table6[[#This Row],[sales]])</f>
        <v>0.99780146440093465</v>
      </c>
      <c r="BB472" s="9">
        <f>'[1]8'!O$22+'[1]8'!O$28*Table6[[#This Row],[LNRADIOLING]]+'[1]8'!O$23*Table6[[#This Row],[DL_DUM]]+'[1]8'!O$24*Table6[[#This Row],[CT_DUM]]+'[1]8'!O$25*Table6[[#This Row],[PA_DUM]]+'[1]8'!O$26*Table6[[#This Row],[NY_DUM]]+'[1]8'!O$27*Table6[[#This Row],[NJ_DUM]]</f>
        <v>8.2833567370038814</v>
      </c>
      <c r="BC472" s="9">
        <f>Table6[[#This Row],[sales]]-Table6[[#This Row],[Pred_8]]</f>
        <v>2701.778028318116</v>
      </c>
      <c r="BD472" s="9">
        <f>ABS(Table6[[#This Row],[Red_8]]/Table6[[#This Row],[sales]])</f>
        <v>0.99694348003234046</v>
      </c>
      <c r="BE472" s="9">
        <f>'[1]9'!M$19+'[1]9'!M$21*Table6[[#This Row],[LNONLINE]]+'[1]9'!M$20*Table6[[#This Row],[DL_DUM]]+'[1]9'!M$22*Table6[[#This Row],[CT_DUM]]+'[1]9'!M$23*Table6[[#This Row],[PA_DUM]]+'[1]9'!M$24*Table6[[#This Row],[NY_DUM]]+'[1]9'!M$25*Table6[[#This Row],[NJ_DUM]]</f>
        <v>8.0906760231078785</v>
      </c>
      <c r="BF472" s="9">
        <f>Table6[[#This Row],[sales]]-Table6[[#This Row],[Pred_9]]</f>
        <v>2701.9707090320121</v>
      </c>
      <c r="BG472" s="9">
        <f>ABS(Table6[[#This Row],[Red_9]]/Table6[[#This Row],[sales]])</f>
        <v>0.99701457831629769</v>
      </c>
      <c r="BH472" s="9">
        <f>'[1]10'!P$22+'[1]10'!P$30*Table6[[#This Row],[LNTV]]+'[1]10'!P$29*Table6[[#This Row],[LNRADIOLING]]+'[1]10'!P$24*Table6[[#This Row],[LNONLINELING]]+'[1]10'!P$23*Table6[[#This Row],[DL_DUM]]+'[1]10'!P$25*Table6[[#This Row],[CT_DUM]]+'[1]10'!P$26*Table6[[#This Row],[PA_DUM]]+'[1]10'!P$27*Table6[[#This Row],[NY_DUM]]+'[1]10'!P$28*Table6[[#This Row],[NJ_DUM]]</f>
        <v>8.0727751165658468</v>
      </c>
      <c r="BI472" s="9">
        <f>Table6[[#This Row],[sales]]-Table6[[#This Row],[Pred_10]]</f>
        <v>2701.988609938554</v>
      </c>
      <c r="BJ472" s="45">
        <f>ABS(Table6[[#This Row],[Red_10]]/Table6[[#This Row],[sales]])</f>
        <v>0.99702118366724679</v>
      </c>
      <c r="BK472" s="9">
        <f>'[1]11'!P$32+'[1]11'!P$40*Table6[[#This Row],[LNONLINELING]]+'[1]11'!P$39*Table6[[#This Row],[LNRADIOLING]]+'[1]11'!P$38*Table6[[#This Row],[LNTVLING]]+'[1]11'!P$33*Table6[[#This Row],[DL_DUM]]+'[1]11'!P$34*Table6[[#This Row],[CT_DUM]]+'[1]11'!P$35*Table6[[#This Row],[PA_DUM]]+'[1]11'!P$36*Table6[[#This Row],[NY_DUM]]+'[1]11'!P$37*Table6[[#This Row],[NJ_DUM]]</f>
        <v>8.0247549753275802</v>
      </c>
      <c r="BL472" s="9">
        <f>Table6[[#This Row],[sales]]-Table6[[#This Row],[ Pred_11]]</f>
        <v>2702.0366300797923</v>
      </c>
      <c r="BM472" s="47">
        <f>ABS(Table6[[#This Row],[ Red_11]]/Table6[[#This Row],[sales]])</f>
        <v>0.99703890287519659</v>
      </c>
      <c r="BN472" s="9">
        <f>'[1]12'!K$22+'[1]12'!K$28*Table6[[#This Row],[COMBINE LN LING]]+'[1]12'!K$23*Table6[[#This Row],[DL_DUM]]+'[1]12'!K$24*Table6[[#This Row],[CT_DUM]]+'[1]12'!K$25*Table6[[#This Row],[PA_DUM]]+'[1]12'!K$26*Table6[[#This Row],[NY_DUM]]+'[1]12'!K$27*Table6[[#This Row],[NJ_DUM]]</f>
        <v>8.2105909700529658</v>
      </c>
      <c r="BO472" s="9">
        <f>Table6[[#This Row],[sales]]-Table6[[#This Row],[ Pred_12]]</f>
        <v>2701.8507940850668</v>
      </c>
      <c r="BP472" s="47">
        <f>ABS(Table6[[#This Row],[ Red_12]]/Table6[[#This Row],[sales]])</f>
        <v>0.99697033026066084</v>
      </c>
      <c r="BQ472">
        <f>LN(G472+'2019 Totals and Calculations'!C$18)</f>
        <v>7.5333844444834144</v>
      </c>
      <c r="BR472">
        <f>LN(Table6[[#This Row],[PROF RADIO]]+'2019 Totals and Calculations'!D$18)</f>
        <v>5.6668547764095241</v>
      </c>
      <c r="BS472">
        <f>LN(Table6[[#This Row],[ONLINE LINGERING]]+'2019 Totals and Calculations'!E$18)</f>
        <v>5.0615956109319589</v>
      </c>
      <c r="BT472">
        <f>MONTH(Table6[[#This Row],[Date]])</f>
        <v>12</v>
      </c>
      <c r="BU472">
        <f t="shared" si="202"/>
        <v>0</v>
      </c>
      <c r="BV472">
        <f t="shared" si="203"/>
        <v>0</v>
      </c>
      <c r="BW472">
        <f t="shared" si="204"/>
        <v>0</v>
      </c>
      <c r="BX472">
        <f t="shared" si="205"/>
        <v>0</v>
      </c>
      <c r="BY472">
        <f t="shared" si="206"/>
        <v>0</v>
      </c>
      <c r="BZ472">
        <f t="shared" si="207"/>
        <v>0</v>
      </c>
      <c r="CA472">
        <f t="shared" si="208"/>
        <v>0</v>
      </c>
      <c r="CB472">
        <f t="shared" si="209"/>
        <v>0</v>
      </c>
      <c r="CC472">
        <f t="shared" si="210"/>
        <v>0</v>
      </c>
      <c r="CD472">
        <f t="shared" si="211"/>
        <v>0</v>
      </c>
      <c r="CE472">
        <f t="shared" si="212"/>
        <v>0</v>
      </c>
      <c r="CF472">
        <f t="shared" si="213"/>
        <v>1</v>
      </c>
      <c r="CG472">
        <f t="shared" si="214"/>
        <v>157</v>
      </c>
      <c r="CH47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2959.2671585195449</v>
      </c>
      <c r="CI472" s="79">
        <f>Table6[[#This Row],[sales]]-CH472</f>
        <v>-249.20577346442496</v>
      </c>
      <c r="CJ472">
        <f>ABS(Table6[[#This Row],[sales]]-CH472)/Table6[[#This Row],[sales]]</f>
        <v>9.1955767068116201E-2</v>
      </c>
      <c r="CK47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2880.8510337728612</v>
      </c>
      <c r="CL472" s="79">
        <f>Table6[[#This Row],[sales]]-CK472</f>
        <v>-170.78964871774133</v>
      </c>
      <c r="CM472">
        <f>ABS(Table6[[#This Row],[sales]]-CK472)/Table6[[#This Row],[sales]]</f>
        <v>6.3020583098071653E-2</v>
      </c>
      <c r="CN47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2637.6484401461835</v>
      </c>
      <c r="CO472" s="79">
        <f>Table6[[#This Row],[sales]]-CN472</f>
        <v>72.412944908936424</v>
      </c>
      <c r="CP472">
        <f>ABS(Table6[[#This Row],[sales]]-CN472)/Table6[[#This Row],[sales]]</f>
        <v>2.6720038633908514E-2</v>
      </c>
      <c r="CQ47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2694.6368085955355</v>
      </c>
      <c r="CR472" s="79">
        <f>Table6[[#This Row],[sales]]-CQ472</f>
        <v>15.424576459584387</v>
      </c>
      <c r="CS472">
        <f>ABS(Table6[[#This Row],[sales]]-CQ472)/Table6[[#This Row],[sales]]</f>
        <v>5.6915967087109599E-3</v>
      </c>
    </row>
    <row r="473" spans="1:97" x14ac:dyDescent="0.2">
      <c r="A473">
        <v>472</v>
      </c>
      <c r="B473" t="s">
        <v>638</v>
      </c>
      <c r="C473" s="5">
        <v>42736</v>
      </c>
      <c r="D473" s="6">
        <v>1620</v>
      </c>
      <c r="E473" s="8">
        <f>YEAR(Table6[[#This Row],[Date]])</f>
        <v>2017</v>
      </c>
      <c r="F473" s="6">
        <f>Table6[[#This Row],[TV_State]]+Table6[[#This Row],[Radio_State]]+Table6[[#This Row],[Online]]</f>
        <v>1980</v>
      </c>
      <c r="G473" s="6">
        <f t="shared" si="189"/>
        <v>1620</v>
      </c>
      <c r="H473" s="6">
        <f>LN(Table6[[#This Row],[PROF TV LING]])</f>
        <v>7.3901814282264295</v>
      </c>
      <c r="I473" s="6">
        <f t="shared" si="190"/>
        <v>7.3901814282264295</v>
      </c>
      <c r="J473" s="6">
        <v>240</v>
      </c>
      <c r="K473" s="6">
        <f t="shared" si="195"/>
        <v>240</v>
      </c>
      <c r="L473" s="6">
        <f>0.5*J472+0.5*Table6[[#This Row],[Radio_State]]</f>
        <v>234.30432390698405</v>
      </c>
      <c r="M473" s="6">
        <f>LN(Table6[[#This Row],[RADIO LINGERING ]])</f>
        <v>5.4566207999187295</v>
      </c>
      <c r="N473" s="6">
        <f t="shared" si="191"/>
        <v>5.4806389233419912</v>
      </c>
      <c r="O473" s="6">
        <v>120</v>
      </c>
      <c r="P473" s="6">
        <f t="shared" si="192"/>
        <v>120</v>
      </c>
      <c r="Q473" s="6">
        <f>0.3*O472+0.7*Table6[[#This Row],[Online]]</f>
        <v>118.29129717209523</v>
      </c>
      <c r="R473" s="6">
        <f>LN(Table6[[#This Row],[ONLINE LINGERING]])</f>
        <v>4.7731502025309558</v>
      </c>
      <c r="S473" s="6">
        <f t="shared" si="193"/>
        <v>4.7874917427820458</v>
      </c>
      <c r="T473" s="6">
        <v>641.86623604140686</v>
      </c>
      <c r="U473" s="6">
        <f t="shared" si="194"/>
        <v>6.4643799269053366</v>
      </c>
      <c r="V473" s="8">
        <f>YEAR(Table6[[#This Row],[Date]])</f>
        <v>2017</v>
      </c>
      <c r="W473" s="8">
        <f>WEEKNUM(Table6[[#This Row],[Date]])</f>
        <v>1</v>
      </c>
      <c r="X473" t="s">
        <v>639</v>
      </c>
      <c r="Y473" s="9">
        <f>Table6[[#This Row],[LNTVLING]]+Table6[[#This Row],[LNRADIOLING]]+Table6[[#This Row],[LNONLINELING]]</f>
        <v>17.619952430676115</v>
      </c>
      <c r="Z473">
        <f t="shared" si="215"/>
        <v>1</v>
      </c>
      <c r="AA473">
        <f t="shared" si="196"/>
        <v>0</v>
      </c>
      <c r="AB473">
        <f t="shared" si="197"/>
        <v>0</v>
      </c>
      <c r="AC473">
        <f t="shared" si="198"/>
        <v>0</v>
      </c>
      <c r="AD473">
        <f t="shared" si="199"/>
        <v>1</v>
      </c>
      <c r="AE473">
        <f t="shared" si="200"/>
        <v>0</v>
      </c>
      <c r="AF473">
        <f t="shared" si="201"/>
        <v>0</v>
      </c>
      <c r="AG473" s="9">
        <f>'[1]1'!J$20+'[1]1'!J$21*Table6[[#This Row],[TV_State]]</f>
        <v>2922.8875005593886</v>
      </c>
      <c r="AH473" s="9">
        <f>Table6[[#This Row],[sales]]-Table6[[#This Row],[Pred_1]]</f>
        <v>-2281.0212645179818</v>
      </c>
      <c r="AI473">
        <f>ABS(Table6[[#This Row],[Res_1]])/Table6[[#This Row],[sales]]</f>
        <v>3.5537330621809384</v>
      </c>
      <c r="AJ473" s="9">
        <f>'[1]2'!J$20+'[1]2'!J$21*Table6[[#This Row],[Radio_State]]</f>
        <v>2767.8949581890893</v>
      </c>
      <c r="AK473" s="9">
        <f>Table6[[#This Row],[sales]]-Table6[[#This Row],[ Pred_2 ]]</f>
        <v>-2126.0287221476824</v>
      </c>
      <c r="AL473">
        <f>ABS(Table6[[#This Row],[ Res_2 ]])/Table6[[#This Row],[sales]]</f>
        <v>3.3122613447617644</v>
      </c>
      <c r="AM473" s="10">
        <f>'[1]3'!J$20+'[1]3'!J$21*Data!O473</f>
        <v>2494.0087181653016</v>
      </c>
      <c r="AN473" s="9">
        <f>Table6[[#This Row],[sales]]-Table6[[#This Row],[Pred_3]]</f>
        <v>-1852.1424821238948</v>
      </c>
      <c r="AO473" s="9">
        <f>ABS(Table6[[#This Row],[Res_3]])/Table6[[#This Row],[sales]]</f>
        <v>2.8855583579947224</v>
      </c>
      <c r="AP473" s="9">
        <f>'[1]4'!L$21+'[1]4'!L$27*Table6[[#This Row],[TV_State]]+'[1]4'!L$22*Table6[[#This Row],[NJ_DUM]]+'[1]4'!L$23*Table6[[#This Row],[NY_DUM]]+'[1]4'!L$24*Table6[[#This Row],[PA_DUM]]+'[1]4'!L$25*Table6[[#This Row],[CT_DUM]]+'[1]4'!L$26*Table6[[#This Row],[DL_DUM]]</f>
        <v>595.17063903169367</v>
      </c>
      <c r="AQ473" s="9">
        <f>Table6[[#This Row],[sales]]-Table6[[#This Row],[Pred_4]]</f>
        <v>46.695597009713197</v>
      </c>
      <c r="AR473">
        <f>ABS(Table6[[#This Row],[Res_4]]/Table6[[#This Row],[sales]])</f>
        <v>7.2749732557518196E-2</v>
      </c>
      <c r="AS473" s="9">
        <f>'[1]5'!L$20+'[1]5'!L$26*Table6[[#This Row],[Radio_State]]+'[1]5'!L$21*Table6[[#This Row],[NJ_DUM]]+'[1]5'!L$22*Table6[[#This Row],[NY_DUM]]+'[1]5'!L$23*Table6[[#This Row],[PA_DUM]]+'[1]5'!L$24*Table6[[#This Row],[CT_DUM]]+'[1]5'!L$25*Table6[[#This Row],[DL_DUM]]</f>
        <v>619.17440153386588</v>
      </c>
      <c r="AT473" s="9">
        <f>Table6[[#This Row],[sales]]-Table6[[#This Row],[Pred_5]]</f>
        <v>22.691834507540989</v>
      </c>
      <c r="AU473" s="9">
        <f>ABS(Table6[[#This Row],[Red_5]]/Table6[[#This Row],[sales]])</f>
        <v>3.5352902572798883E-2</v>
      </c>
      <c r="AV473" s="9">
        <f>'[1]6'!L$20+'[1]6'!L$26*Table6[[#This Row],[Online]]+'[1]6'!L$21*Table6[[#This Row],[NJ_DUM]]+'[1]6'!L$22*Table6[[#This Row],[NY_DUM]]+'[1]6'!L$23*Table6[[#This Row],[PA_DUM]]+'[1]6'!L$24*Table6[[#This Row],[CT_DUM]]+'[1]6'!L$25*Table6[[#This Row],[DL_DUM]]</f>
        <v>516.31710839213451</v>
      </c>
      <c r="AW473" s="9">
        <f>Table6[[#This Row],[sales]]-Table6[[#This Row],[Pred_6]]</f>
        <v>125.54912764927235</v>
      </c>
      <c r="AX473" s="9">
        <f>ABS(Table6[[#This Row],[Red_6]]/Table6[[#This Row],[sales]])</f>
        <v>0.19560014314442481</v>
      </c>
      <c r="AY473" s="9">
        <f>'[1]7'!L$21+'[1]7'!L$27*Table6[[#This Row],[LNTV]]+'[1]7'!L$22*Table6[[#This Row],[NJ_DUM]]+'[1]7'!L$23*Table6[[#This Row],[NY_DUM]]+'[1]7'!L$24*Table6[[#This Row],[PA_DUM]]+'[1]7'!L$25*Table6[[#This Row],[CT_DUM]]+'[1]7'!L$26*Table6[[#This Row],[DL_DUM]]</f>
        <v>5.9635487233541165</v>
      </c>
      <c r="AZ473" s="9">
        <f>Table6[[#This Row],[sales]]-Table6[[#This Row],[Pred_7]]</f>
        <v>635.9026873180527</v>
      </c>
      <c r="BA473" s="9">
        <f>ABS(Table6[[#This Row],[Red_7]]/Table6[[#This Row],[sales]])</f>
        <v>0.99070904747984057</v>
      </c>
      <c r="BB473" s="9">
        <f>'[1]8'!O$22+'[1]8'!O$28*Table6[[#This Row],[LNRADIOLING]]+'[1]8'!O$23*Table6[[#This Row],[DL_DUM]]+'[1]8'!O$24*Table6[[#This Row],[CT_DUM]]+'[1]8'!O$25*Table6[[#This Row],[PA_DUM]]+'[1]8'!O$26*Table6[[#This Row],[NY_DUM]]+'[1]8'!O$27*Table6[[#This Row],[NJ_DUM]]</f>
        <v>7.0344625636024221</v>
      </c>
      <c r="BC473" s="9">
        <f>Table6[[#This Row],[sales]]-Table6[[#This Row],[Pred_8]]</f>
        <v>634.8317734778044</v>
      </c>
      <c r="BD473" s="9">
        <f>ABS(Table6[[#This Row],[Red_8]]/Table6[[#This Row],[sales]])</f>
        <v>0.98904060975852814</v>
      </c>
      <c r="BE473" s="9">
        <f>'[1]9'!M$19+'[1]9'!M$21*Table6[[#This Row],[LNONLINE]]+'[1]9'!M$20*Table6[[#This Row],[DL_DUM]]+'[1]9'!M$22*Table6[[#This Row],[CT_DUM]]+'[1]9'!M$23*Table6[[#This Row],[PA_DUM]]+'[1]9'!M$24*Table6[[#This Row],[NY_DUM]]+'[1]9'!M$25*Table6[[#This Row],[NJ_DUM]]</f>
        <v>7.0708503934038198</v>
      </c>
      <c r="BF473" s="9">
        <f>Table6[[#This Row],[sales]]-Table6[[#This Row],[Pred_9]]</f>
        <v>634.79538564800305</v>
      </c>
      <c r="BG473" s="9">
        <f>ABS(Table6[[#This Row],[Red_9]]/Table6[[#This Row],[sales]])</f>
        <v>0.98898391908411942</v>
      </c>
      <c r="BH473" s="9">
        <f>'[1]10'!P$22+'[1]10'!P$30*Table6[[#This Row],[LNTV]]+'[1]10'!P$29*Table6[[#This Row],[LNRADIOLING]]+'[1]10'!P$24*Table6[[#This Row],[LNONLINELING]]+'[1]10'!P$23*Table6[[#This Row],[DL_DUM]]+'[1]10'!P$25*Table6[[#This Row],[CT_DUM]]+'[1]10'!P$26*Table6[[#This Row],[PA_DUM]]+'[1]10'!P$27*Table6[[#This Row],[NY_DUM]]+'[1]10'!P$28*Table6[[#This Row],[NJ_DUM]]</f>
        <v>7.0216949057414197</v>
      </c>
      <c r="BI473" s="9">
        <f>Table6[[#This Row],[sales]]-Table6[[#This Row],[Pred_10]]</f>
        <v>634.84454113566539</v>
      </c>
      <c r="BJ473" s="45">
        <f>ABS(Table6[[#This Row],[Red_10]]/Table6[[#This Row],[sales]])</f>
        <v>0.98906050122055567</v>
      </c>
      <c r="BK473" s="9">
        <f>'[1]11'!P$32+'[1]11'!P$40*Table6[[#This Row],[LNONLINELING]]+'[1]11'!P$39*Table6[[#This Row],[LNRADIOLING]]+'[1]11'!P$38*Table6[[#This Row],[LNTVLING]]+'[1]11'!P$33*Table6[[#This Row],[DL_DUM]]+'[1]11'!P$34*Table6[[#This Row],[CT_DUM]]+'[1]11'!P$35*Table6[[#This Row],[PA_DUM]]+'[1]11'!P$36*Table6[[#This Row],[NY_DUM]]+'[1]11'!P$37*Table6[[#This Row],[NJ_DUM]]</f>
        <v>6.961363448631948</v>
      </c>
      <c r="BL473" s="9">
        <f>Table6[[#This Row],[sales]]-Table6[[#This Row],[ Pred_11]]</f>
        <v>634.90487259277495</v>
      </c>
      <c r="BM473" s="47">
        <f>ABS(Table6[[#This Row],[ Red_11]]/Table6[[#This Row],[sales]])</f>
        <v>0.98915449503690234</v>
      </c>
      <c r="BN473" s="9">
        <f>'[1]12'!K$22+'[1]12'!K$28*Table6[[#This Row],[COMBINE LN LING]]+'[1]12'!K$23*Table6[[#This Row],[DL_DUM]]+'[1]12'!K$24*Table6[[#This Row],[CT_DUM]]+'[1]12'!K$25*Table6[[#This Row],[PA_DUM]]+'[1]12'!K$26*Table6[[#This Row],[NY_DUM]]+'[1]12'!K$27*Table6[[#This Row],[NJ_DUM]]</f>
        <v>7.0978425686516209</v>
      </c>
      <c r="BO473" s="9">
        <f>Table6[[#This Row],[sales]]-Table6[[#This Row],[ Pred_12]]</f>
        <v>634.76839347275529</v>
      </c>
      <c r="BP473" s="47">
        <f>ABS(Table6[[#This Row],[ Red_12]]/Table6[[#This Row],[sales]])</f>
        <v>0.98894186643555793</v>
      </c>
      <c r="BQ473">
        <f>LN(G473+'2019 Totals and Calculations'!C$18)</f>
        <v>7.5914799639152521</v>
      </c>
      <c r="BR473">
        <f>LN(Table6[[#This Row],[PROF RADIO]]+'2019 Totals and Calculations'!D$18)</f>
        <v>5.7129284103537525</v>
      </c>
      <c r="BS473">
        <f>LN(Table6[[#This Row],[ONLINE LINGERING]]+'2019 Totals and Calculations'!E$18)</f>
        <v>5.0886369124731798</v>
      </c>
      <c r="BT473">
        <f>MONTH(Table6[[#This Row],[Date]])</f>
        <v>1</v>
      </c>
      <c r="BU473">
        <f t="shared" si="202"/>
        <v>1</v>
      </c>
      <c r="BV473">
        <f t="shared" si="203"/>
        <v>0</v>
      </c>
      <c r="BW473">
        <f t="shared" si="204"/>
        <v>0</v>
      </c>
      <c r="BX473">
        <f t="shared" si="205"/>
        <v>0</v>
      </c>
      <c r="BY473">
        <f t="shared" si="206"/>
        <v>0</v>
      </c>
      <c r="BZ473">
        <f t="shared" si="207"/>
        <v>0</v>
      </c>
      <c r="CA473">
        <f t="shared" si="208"/>
        <v>0</v>
      </c>
      <c r="CB473">
        <f t="shared" si="209"/>
        <v>0</v>
      </c>
      <c r="CC473">
        <f t="shared" si="210"/>
        <v>0</v>
      </c>
      <c r="CD473">
        <f t="shared" si="211"/>
        <v>0</v>
      </c>
      <c r="CE473">
        <f t="shared" si="212"/>
        <v>0</v>
      </c>
      <c r="CF473">
        <f t="shared" si="213"/>
        <v>0</v>
      </c>
      <c r="CG473">
        <f t="shared" si="214"/>
        <v>1</v>
      </c>
      <c r="CH47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607.17103181526625</v>
      </c>
      <c r="CI473" s="79">
        <f>Table6[[#This Row],[sales]]-CH473</f>
        <v>34.695204226140618</v>
      </c>
      <c r="CJ473">
        <f>ABS(Table6[[#This Row],[sales]]-CH473)/Table6[[#This Row],[sales]]</f>
        <v>5.4053636533550935E-2</v>
      </c>
      <c r="CK47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608.78535659267186</v>
      </c>
      <c r="CL473" s="79">
        <f>Table6[[#This Row],[sales]]-CK473</f>
        <v>33.080879448735004</v>
      </c>
      <c r="CM473">
        <f>ABS(Table6[[#This Row],[sales]]-CK473)/Table6[[#This Row],[sales]]</f>
        <v>5.1538587935011669E-2</v>
      </c>
      <c r="CN47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612.87954558264926</v>
      </c>
      <c r="CO473" s="79">
        <f>Table6[[#This Row],[sales]]-CN473</f>
        <v>28.986690458757607</v>
      </c>
      <c r="CP473">
        <f>ABS(Table6[[#This Row],[sales]]-CN473)/Table6[[#This Row],[sales]]</f>
        <v>4.5160017510077713E-2</v>
      </c>
      <c r="CQ47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618.71122136002714</v>
      </c>
      <c r="CR473" s="79">
        <f>Table6[[#This Row],[sales]]-CQ473</f>
        <v>23.155014681379726</v>
      </c>
      <c r="CS473">
        <f>ABS(Table6[[#This Row],[sales]]-CQ473)/Table6[[#This Row],[sales]]</f>
        <v>3.6074517370136283E-2</v>
      </c>
    </row>
    <row r="474" spans="1:97" x14ac:dyDescent="0.2">
      <c r="A474">
        <v>473</v>
      </c>
      <c r="B474" t="s">
        <v>638</v>
      </c>
      <c r="C474" s="5">
        <v>42743</v>
      </c>
      <c r="D474" s="6">
        <v>1701</v>
      </c>
      <c r="E474" s="8">
        <f>YEAR(Table6[[#This Row],[Date]])</f>
        <v>2017</v>
      </c>
      <c r="F474" s="6">
        <f>Table6[[#This Row],[TV_State]]+Table6[[#This Row],[Radio_State]]+Table6[[#This Row],[Online]]</f>
        <v>2079</v>
      </c>
      <c r="G474" s="6">
        <f t="shared" si="189"/>
        <v>1644.3</v>
      </c>
      <c r="H474" s="6">
        <f>LN(Table6[[#This Row],[PROF TV LING]])</f>
        <v>7.4050700407201804</v>
      </c>
      <c r="I474" s="6">
        <f t="shared" si="190"/>
        <v>7.4389715923958617</v>
      </c>
      <c r="J474" s="6">
        <v>252</v>
      </c>
      <c r="K474" s="6">
        <f t="shared" si="195"/>
        <v>246</v>
      </c>
      <c r="L474" s="6">
        <f>0.5*J473+0.5*Table6[[#This Row],[Radio_State]]</f>
        <v>246</v>
      </c>
      <c r="M474" s="6">
        <f>LN(Table6[[#This Row],[RADIO LINGERING ]])</f>
        <v>5.5053315359323625</v>
      </c>
      <c r="N474" s="6">
        <f t="shared" si="191"/>
        <v>5.5294290875114234</v>
      </c>
      <c r="O474" s="6">
        <v>126</v>
      </c>
      <c r="P474" s="6">
        <f t="shared" si="192"/>
        <v>124.19999999999999</v>
      </c>
      <c r="Q474" s="6">
        <f>0.3*O473+0.7*Table6[[#This Row],[Online]]</f>
        <v>124.19999999999999</v>
      </c>
      <c r="R474" s="6">
        <f>LN(Table6[[#This Row],[ONLINE LINGERING]])</f>
        <v>4.8218931694993783</v>
      </c>
      <c r="S474" s="6">
        <f t="shared" si="193"/>
        <v>4.836281906951478</v>
      </c>
      <c r="T474" s="6">
        <v>639.07115609085167</v>
      </c>
      <c r="U474" s="6">
        <f t="shared" si="194"/>
        <v>6.4600158035627286</v>
      </c>
      <c r="V474" s="8">
        <f>YEAR(Table6[[#This Row],[Date]])</f>
        <v>2017</v>
      </c>
      <c r="W474" s="8">
        <f>WEEKNUM(Table6[[#This Row],[Date]])</f>
        <v>2</v>
      </c>
      <c r="X474" t="s">
        <v>640</v>
      </c>
      <c r="Y474" s="9">
        <f>Table6[[#This Row],[LNTVLING]]+Table6[[#This Row],[LNRADIOLING]]+Table6[[#This Row],[LNONLINELING]]</f>
        <v>17.732294746151922</v>
      </c>
      <c r="Z474">
        <f t="shared" si="215"/>
        <v>1</v>
      </c>
      <c r="AA474">
        <f t="shared" si="196"/>
        <v>0</v>
      </c>
      <c r="AB474">
        <f t="shared" si="197"/>
        <v>0</v>
      </c>
      <c r="AC474">
        <f t="shared" si="198"/>
        <v>0</v>
      </c>
      <c r="AD474">
        <f t="shared" si="199"/>
        <v>1</v>
      </c>
      <c r="AE474">
        <f t="shared" si="200"/>
        <v>0</v>
      </c>
      <c r="AF474">
        <f t="shared" si="201"/>
        <v>0</v>
      </c>
      <c r="AG474" s="9">
        <f>'[1]1'!J$20+'[1]1'!J$21*Table6[[#This Row],[TV_State]]</f>
        <v>3002.5452483145418</v>
      </c>
      <c r="AH474" s="9">
        <f>Table6[[#This Row],[sales]]-Table6[[#This Row],[Pred_1]]</f>
        <v>-2363.4740922236901</v>
      </c>
      <c r="AI474">
        <f>ABS(Table6[[#This Row],[Res_1]])/Table6[[#This Row],[sales]]</f>
        <v>3.6982956744298656</v>
      </c>
      <c r="AJ474" s="9">
        <f>'[1]2'!J$20+'[1]2'!J$21*Table6[[#This Row],[Radio_State]]</f>
        <v>2820.5756158986687</v>
      </c>
      <c r="AK474" s="9">
        <f>Table6[[#This Row],[sales]]-Table6[[#This Row],[ Pred_2 ]]</f>
        <v>-2181.5044598078171</v>
      </c>
      <c r="AL474">
        <f>ABS(Table6[[#This Row],[ Res_2 ]])/Table6[[#This Row],[sales]]</f>
        <v>3.4135548741581601</v>
      </c>
      <c r="AM474" s="10">
        <f>'[1]3'!J$20+'[1]3'!J$21*Data!O474</f>
        <v>2528.672644987324</v>
      </c>
      <c r="AN474" s="9">
        <f>Table6[[#This Row],[sales]]-Table6[[#This Row],[Pred_3]]</f>
        <v>-1889.6014888964723</v>
      </c>
      <c r="AO474" s="9">
        <f>ABS(Table6[[#This Row],[Res_3]])/Table6[[#This Row],[sales]]</f>
        <v>2.9567935759376422</v>
      </c>
      <c r="AP474" s="9">
        <f>'[1]4'!L$21+'[1]4'!L$27*Table6[[#This Row],[TV_State]]+'[1]4'!L$22*Table6[[#This Row],[NJ_DUM]]+'[1]4'!L$23*Table6[[#This Row],[NY_DUM]]+'[1]4'!L$24*Table6[[#This Row],[PA_DUM]]+'[1]4'!L$25*Table6[[#This Row],[CT_DUM]]+'[1]4'!L$26*Table6[[#This Row],[DL_DUM]]</f>
        <v>613.03767126598723</v>
      </c>
      <c r="AQ474" s="9">
        <f>Table6[[#This Row],[sales]]-Table6[[#This Row],[Pred_4]]</f>
        <v>26.033484824864445</v>
      </c>
      <c r="AR474">
        <f>ABS(Table6[[#This Row],[Res_4]]/Table6[[#This Row],[sales]])</f>
        <v>4.0736441594562391E-2</v>
      </c>
      <c r="AS474" s="9">
        <f>'[1]5'!L$20+'[1]5'!L$26*Table6[[#This Row],[Radio_State]]+'[1]5'!L$21*Table6[[#This Row],[NJ_DUM]]+'[1]5'!L$22*Table6[[#This Row],[NY_DUM]]+'[1]5'!L$23*Table6[[#This Row],[PA_DUM]]+'[1]5'!L$24*Table6[[#This Row],[CT_DUM]]+'[1]5'!L$25*Table6[[#This Row],[DL_DUM]]</f>
        <v>640.31354519420665</v>
      </c>
      <c r="AT474" s="9">
        <f>Table6[[#This Row],[sales]]-Table6[[#This Row],[Pred_5]]</f>
        <v>-1.2423891033549808</v>
      </c>
      <c r="AU474" s="9">
        <f>ABS(Table6[[#This Row],[Red_5]]/Table6[[#This Row],[sales]])</f>
        <v>1.9440544163416447E-3</v>
      </c>
      <c r="AV474" s="9">
        <f>'[1]6'!L$20+'[1]6'!L$26*Table6[[#This Row],[Online]]+'[1]6'!L$21*Table6[[#This Row],[NJ_DUM]]+'[1]6'!L$22*Table6[[#This Row],[NY_DUM]]+'[1]6'!L$23*Table6[[#This Row],[PA_DUM]]+'[1]6'!L$24*Table6[[#This Row],[CT_DUM]]+'[1]6'!L$25*Table6[[#This Row],[DL_DUM]]</f>
        <v>542.43065387106424</v>
      </c>
      <c r="AW474" s="9">
        <f>Table6[[#This Row],[sales]]-Table6[[#This Row],[Pred_6]]</f>
        <v>96.640502219787436</v>
      </c>
      <c r="AX474" s="9">
        <f>ABS(Table6[[#This Row],[Red_6]]/Table6[[#This Row],[sales]])</f>
        <v>0.15122025348621559</v>
      </c>
      <c r="AY474" s="9">
        <f>'[1]7'!L$21+'[1]7'!L$27*Table6[[#This Row],[LNTV]]+'[1]7'!L$22*Table6[[#This Row],[NJ_DUM]]+'[1]7'!L$23*Table6[[#This Row],[NY_DUM]]+'[1]7'!L$24*Table6[[#This Row],[PA_DUM]]+'[1]7'!L$25*Table6[[#This Row],[CT_DUM]]+'[1]7'!L$26*Table6[[#This Row],[DL_DUM]]</f>
        <v>5.9689490377637204</v>
      </c>
      <c r="AZ474" s="9">
        <f>Table6[[#This Row],[sales]]-Table6[[#This Row],[Pred_7]]</f>
        <v>633.10220705308791</v>
      </c>
      <c r="BA474" s="9">
        <f>ABS(Table6[[#This Row],[Red_7]]/Table6[[#This Row],[sales]])</f>
        <v>0.99065996175719251</v>
      </c>
      <c r="BB474" s="9">
        <f>'[1]8'!O$22+'[1]8'!O$28*Table6[[#This Row],[LNRADIOLING]]+'[1]8'!O$23*Table6[[#This Row],[DL_DUM]]+'[1]8'!O$24*Table6[[#This Row],[CT_DUM]]+'[1]8'!O$25*Table6[[#This Row],[PA_DUM]]+'[1]8'!O$26*Table6[[#This Row],[NY_DUM]]+'[1]8'!O$27*Table6[[#This Row],[NJ_DUM]]</f>
        <v>7.0379376335297703</v>
      </c>
      <c r="BC474" s="9">
        <f>Table6[[#This Row],[sales]]-Table6[[#This Row],[Pred_8]]</f>
        <v>632.03321845732194</v>
      </c>
      <c r="BD474" s="9">
        <f>ABS(Table6[[#This Row],[Red_8]]/Table6[[#This Row],[sales]])</f>
        <v>0.98898723942325883</v>
      </c>
      <c r="BE474" s="9">
        <f>'[1]9'!M$19+'[1]9'!M$21*Table6[[#This Row],[LNONLINE]]+'[1]9'!M$20*Table6[[#This Row],[DL_DUM]]+'[1]9'!M$22*Table6[[#This Row],[CT_DUM]]+'[1]9'!M$23*Table6[[#This Row],[PA_DUM]]+'[1]9'!M$24*Table6[[#This Row],[NY_DUM]]+'[1]9'!M$25*Table6[[#This Row],[NJ_DUM]]</f>
        <v>7.0862982105227932</v>
      </c>
      <c r="BF474" s="9">
        <f>Table6[[#This Row],[sales]]-Table6[[#This Row],[Pred_9]]</f>
        <v>631.98485788032883</v>
      </c>
      <c r="BG474" s="9">
        <f>ABS(Table6[[#This Row],[Red_9]]/Table6[[#This Row],[sales]])</f>
        <v>0.98891156619574383</v>
      </c>
      <c r="BH474" s="9">
        <f>'[1]10'!P$22+'[1]10'!P$30*Table6[[#This Row],[LNTV]]+'[1]10'!P$29*Table6[[#This Row],[LNRADIOLING]]+'[1]10'!P$24*Table6[[#This Row],[LNONLINELING]]+'[1]10'!P$23*Table6[[#This Row],[DL_DUM]]+'[1]10'!P$25*Table6[[#This Row],[CT_DUM]]+'[1]10'!P$26*Table6[[#This Row],[PA_DUM]]+'[1]10'!P$27*Table6[[#This Row],[NY_DUM]]+'[1]10'!P$28*Table6[[#This Row],[NJ_DUM]]</f>
        <v>7.0305757148752619</v>
      </c>
      <c r="BI474" s="9">
        <f>Table6[[#This Row],[sales]]-Table6[[#This Row],[Pred_10]]</f>
        <v>632.04058037597645</v>
      </c>
      <c r="BJ474" s="45">
        <f>ABS(Table6[[#This Row],[Red_10]]/Table6[[#This Row],[sales]])</f>
        <v>0.98899875913993562</v>
      </c>
      <c r="BK474" s="9">
        <f>'[1]11'!P$32+'[1]11'!P$40*Table6[[#This Row],[LNONLINELING]]+'[1]11'!P$39*Table6[[#This Row],[LNRADIOLING]]+'[1]11'!P$38*Table6[[#This Row],[LNTVLING]]+'[1]11'!P$33*Table6[[#This Row],[DL_DUM]]+'[1]11'!P$34*Table6[[#This Row],[CT_DUM]]+'[1]11'!P$35*Table6[[#This Row],[PA_DUM]]+'[1]11'!P$36*Table6[[#This Row],[NY_DUM]]+'[1]11'!P$37*Table6[[#This Row],[NJ_DUM]]</f>
        <v>6.9725918710118133</v>
      </c>
      <c r="BL474" s="9">
        <f>Table6[[#This Row],[sales]]-Table6[[#This Row],[ Pred_11]]</f>
        <v>632.09856421983989</v>
      </c>
      <c r="BM474" s="47">
        <f>ABS(Table6[[#This Row],[ Red_11]]/Table6[[#This Row],[sales]])</f>
        <v>0.98908949057619411</v>
      </c>
      <c r="BN474" s="9">
        <f>'[1]12'!K$22+'[1]12'!K$28*Table6[[#This Row],[COMBINE LN LING]]+'[1]12'!K$23*Table6[[#This Row],[DL_DUM]]+'[1]12'!K$24*Table6[[#This Row],[CT_DUM]]+'[1]12'!K$25*Table6[[#This Row],[PA_DUM]]+'[1]12'!K$26*Table6[[#This Row],[NY_DUM]]+'[1]12'!K$27*Table6[[#This Row],[NJ_DUM]]</f>
        <v>7.1086539297496989</v>
      </c>
      <c r="BO474" s="9">
        <f>Table6[[#This Row],[sales]]-Table6[[#This Row],[ Pred_12]]</f>
        <v>631.96250216110195</v>
      </c>
      <c r="BP474" s="47">
        <f>ABS(Table6[[#This Row],[ Red_12]]/Table6[[#This Row],[sales]])</f>
        <v>0.98887658461503281</v>
      </c>
      <c r="BQ474">
        <f>LN(G474+'2019 Totals and Calculations'!C$18)</f>
        <v>7.6036703822931022</v>
      </c>
      <c r="BR474">
        <f>LN(Table6[[#This Row],[PROF RADIO]]+'2019 Totals and Calculations'!D$18)</f>
        <v>5.7325525072271999</v>
      </c>
      <c r="BS474">
        <f>LN(Table6[[#This Row],[ONLINE LINGERING]]+'2019 Totals and Calculations'!E$18)</f>
        <v>5.1244243738710784</v>
      </c>
      <c r="BT474">
        <f>MONTH(Table6[[#This Row],[Date]])</f>
        <v>1</v>
      </c>
      <c r="BU474">
        <f t="shared" si="202"/>
        <v>1</v>
      </c>
      <c r="BV474">
        <f t="shared" si="203"/>
        <v>0</v>
      </c>
      <c r="BW474">
        <f t="shared" si="204"/>
        <v>0</v>
      </c>
      <c r="BX474">
        <f t="shared" si="205"/>
        <v>0</v>
      </c>
      <c r="BY474">
        <f t="shared" si="206"/>
        <v>0</v>
      </c>
      <c r="BZ474">
        <f t="shared" si="207"/>
        <v>0</v>
      </c>
      <c r="CA474">
        <f t="shared" si="208"/>
        <v>0</v>
      </c>
      <c r="CB474">
        <f t="shared" si="209"/>
        <v>0</v>
      </c>
      <c r="CC474">
        <f t="shared" si="210"/>
        <v>0</v>
      </c>
      <c r="CD474">
        <f t="shared" si="211"/>
        <v>0</v>
      </c>
      <c r="CE474">
        <f t="shared" si="212"/>
        <v>0</v>
      </c>
      <c r="CF474">
        <f t="shared" si="213"/>
        <v>0</v>
      </c>
      <c r="CG474">
        <f t="shared" si="214"/>
        <v>2</v>
      </c>
      <c r="CH47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611.03054608957689</v>
      </c>
      <c r="CI474" s="79">
        <f>Table6[[#This Row],[sales]]-CH474</f>
        <v>28.040610001274786</v>
      </c>
      <c r="CJ474">
        <f>ABS(Table6[[#This Row],[sales]]-CH474)/Table6[[#This Row],[sales]]</f>
        <v>4.3877132826330337E-2</v>
      </c>
      <c r="CK47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613.8474618303768</v>
      </c>
      <c r="CL474" s="79">
        <f>Table6[[#This Row],[sales]]-CK474</f>
        <v>25.223694260474872</v>
      </c>
      <c r="CM474">
        <f>ABS(Table6[[#This Row],[sales]]-CK474)/Table6[[#This Row],[sales]]</f>
        <v>3.9469304818521678E-2</v>
      </c>
      <c r="CN47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621.54604198924949</v>
      </c>
      <c r="CO474" s="79">
        <f>Table6[[#This Row],[sales]]-CN474</f>
        <v>17.525114101602185</v>
      </c>
      <c r="CP474">
        <f>ABS(Table6[[#This Row],[sales]]-CN474)/Table6[[#This Row],[sales]]</f>
        <v>2.7422789989149154E-2</v>
      </c>
      <c r="CQ47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629.09649985066278</v>
      </c>
      <c r="CR474" s="79">
        <f>Table6[[#This Row],[sales]]-CQ474</f>
        <v>9.9746562401888923</v>
      </c>
      <c r="CS474">
        <f>ABS(Table6[[#This Row],[sales]]-CQ474)/Table6[[#This Row],[sales]]</f>
        <v>1.5608052632516049E-2</v>
      </c>
    </row>
    <row r="475" spans="1:97" x14ac:dyDescent="0.2">
      <c r="A475">
        <v>474</v>
      </c>
      <c r="B475" t="s">
        <v>638</v>
      </c>
      <c r="C475" s="5">
        <v>42750</v>
      </c>
      <c r="D475" s="6">
        <v>1786.0499999999997</v>
      </c>
      <c r="E475" s="8">
        <f>YEAR(Table6[[#This Row],[Date]])</f>
        <v>2017</v>
      </c>
      <c r="F475" s="6">
        <f>Table6[[#This Row],[TV_State]]+Table6[[#This Row],[Radio_State]]+Table6[[#This Row],[Online]]</f>
        <v>2182.9499999999998</v>
      </c>
      <c r="G475" s="6">
        <f t="shared" si="189"/>
        <v>1686.8249999999998</v>
      </c>
      <c r="H475" s="6">
        <f>LN(Table6[[#This Row],[PROF TV LING]])</f>
        <v>7.4306033427253446</v>
      </c>
      <c r="I475" s="6">
        <f t="shared" si="190"/>
        <v>7.4877617565652939</v>
      </c>
      <c r="J475" s="6">
        <v>264.60000000000002</v>
      </c>
      <c r="K475" s="6">
        <f t="shared" si="195"/>
        <v>255.3</v>
      </c>
      <c r="L475" s="6">
        <f>0.5*J474+0.5*Table6[[#This Row],[Radio_State]]</f>
        <v>258.3</v>
      </c>
      <c r="M475" s="6">
        <f>LN(Table6[[#This Row],[RADIO LINGERING ]])</f>
        <v>5.5541217001017946</v>
      </c>
      <c r="N475" s="6">
        <f t="shared" si="191"/>
        <v>5.5782192516808555</v>
      </c>
      <c r="O475" s="6">
        <v>132.30000000000001</v>
      </c>
      <c r="P475" s="6">
        <f t="shared" si="192"/>
        <v>129.87</v>
      </c>
      <c r="Q475" s="6">
        <f>0.3*O474+0.7*Table6[[#This Row],[Online]]</f>
        <v>130.41</v>
      </c>
      <c r="R475" s="6">
        <f>LN(Table6[[#This Row],[ONLINE LINGERING]])</f>
        <v>4.8706833336688105</v>
      </c>
      <c r="S475" s="6">
        <f t="shared" si="193"/>
        <v>4.8850720711209101</v>
      </c>
      <c r="T475" s="6">
        <v>565.09782532231816</v>
      </c>
      <c r="U475" s="6">
        <f t="shared" si="194"/>
        <v>6.3369988583224615</v>
      </c>
      <c r="V475" s="8">
        <f>YEAR(Table6[[#This Row],[Date]])</f>
        <v>2017</v>
      </c>
      <c r="W475" s="8">
        <f>WEEKNUM(Table6[[#This Row],[Date]])</f>
        <v>3</v>
      </c>
      <c r="X475" t="s">
        <v>641</v>
      </c>
      <c r="Y475" s="9">
        <f>Table6[[#This Row],[LNTVLING]]+Table6[[#This Row],[LNRADIOLING]]+Table6[[#This Row],[LNONLINELING]]</f>
        <v>17.855408376495951</v>
      </c>
      <c r="Z475">
        <f t="shared" si="215"/>
        <v>1</v>
      </c>
      <c r="AA475">
        <f t="shared" si="196"/>
        <v>0</v>
      </c>
      <c r="AB475">
        <f t="shared" si="197"/>
        <v>0</v>
      </c>
      <c r="AC475">
        <f t="shared" si="198"/>
        <v>0</v>
      </c>
      <c r="AD475">
        <f t="shared" si="199"/>
        <v>1</v>
      </c>
      <c r="AE475">
        <f t="shared" si="200"/>
        <v>0</v>
      </c>
      <c r="AF475">
        <f t="shared" si="201"/>
        <v>0</v>
      </c>
      <c r="AG475" s="9">
        <f>'[1]1'!J$20+'[1]1'!J$21*Table6[[#This Row],[TV_State]]</f>
        <v>3086.1858834574523</v>
      </c>
      <c r="AH475" s="9">
        <f>Table6[[#This Row],[sales]]-Table6[[#This Row],[Pred_1]]</f>
        <v>-2521.0880581351339</v>
      </c>
      <c r="AI475">
        <f>ABS(Table6[[#This Row],[Res_1]])/Table6[[#This Row],[sales]]</f>
        <v>4.4613303133792206</v>
      </c>
      <c r="AJ475" s="9">
        <f>'[1]2'!J$20+'[1]2'!J$21*Table6[[#This Row],[Radio_State]]</f>
        <v>2875.8903064937267</v>
      </c>
      <c r="AK475" s="9">
        <f>Table6[[#This Row],[sales]]-Table6[[#This Row],[ Pred_2 ]]</f>
        <v>-2310.7924811714083</v>
      </c>
      <c r="AL475">
        <f>ABS(Table6[[#This Row],[ Res_2 ]])/Table6[[#This Row],[sales]]</f>
        <v>4.0891901855282988</v>
      </c>
      <c r="AM475" s="10">
        <f>'[1]3'!J$20+'[1]3'!J$21*Data!O475</f>
        <v>2565.069768150448</v>
      </c>
      <c r="AN475" s="9">
        <f>Table6[[#This Row],[sales]]-Table6[[#This Row],[Pred_3]]</f>
        <v>-1999.9719428281298</v>
      </c>
      <c r="AO475" s="9">
        <f>ABS(Table6[[#This Row],[Res_3]])/Table6[[#This Row],[sales]]</f>
        <v>3.5391605722202066</v>
      </c>
      <c r="AP475" s="9">
        <f>'[1]4'!L$21+'[1]4'!L$27*Table6[[#This Row],[TV_State]]+'[1]4'!L$22*Table6[[#This Row],[NJ_DUM]]+'[1]4'!L$23*Table6[[#This Row],[NY_DUM]]+'[1]4'!L$24*Table6[[#This Row],[PA_DUM]]+'[1]4'!L$25*Table6[[#This Row],[CT_DUM]]+'[1]4'!L$26*Table6[[#This Row],[DL_DUM]]</f>
        <v>631.79805511199538</v>
      </c>
      <c r="AQ475" s="9">
        <f>Table6[[#This Row],[sales]]-Table6[[#This Row],[Pred_4]]</f>
        <v>-66.700229789677223</v>
      </c>
      <c r="AR475">
        <f>ABS(Table6[[#This Row],[Res_4]]/Table6[[#This Row],[sales]])</f>
        <v>0.11803306755185798</v>
      </c>
      <c r="AS475" s="9">
        <f>'[1]5'!L$20+'[1]5'!L$26*Table6[[#This Row],[Radio_State]]+'[1]5'!L$21*Table6[[#This Row],[NJ_DUM]]+'[1]5'!L$22*Table6[[#This Row],[NY_DUM]]+'[1]5'!L$23*Table6[[#This Row],[PA_DUM]]+'[1]5'!L$24*Table6[[#This Row],[CT_DUM]]+'[1]5'!L$25*Table6[[#This Row],[DL_DUM]]</f>
        <v>662.50964603756461</v>
      </c>
      <c r="AT475" s="9">
        <f>Table6[[#This Row],[sales]]-Table6[[#This Row],[Pred_5]]</f>
        <v>-97.411820715246449</v>
      </c>
      <c r="AU475" s="9">
        <f>ABS(Table6[[#This Row],[Red_5]]/Table6[[#This Row],[sales]])</f>
        <v>0.17238045582582998</v>
      </c>
      <c r="AV475" s="9">
        <f>'[1]6'!L$20+'[1]6'!L$26*Table6[[#This Row],[Online]]+'[1]6'!L$21*Table6[[#This Row],[NJ_DUM]]+'[1]6'!L$22*Table6[[#This Row],[NY_DUM]]+'[1]6'!L$23*Table6[[#This Row],[PA_DUM]]+'[1]6'!L$24*Table6[[#This Row],[CT_DUM]]+'[1]6'!L$25*Table6[[#This Row],[DL_DUM]]</f>
        <v>569.84987662394053</v>
      </c>
      <c r="AW475" s="9">
        <f>Table6[[#This Row],[sales]]-Table6[[#This Row],[Pred_6]]</f>
        <v>-4.7520513016223731</v>
      </c>
      <c r="AX475" s="9">
        <f>ABS(Table6[[#This Row],[Red_6]]/Table6[[#This Row],[sales]])</f>
        <v>8.4092542718810104E-3</v>
      </c>
      <c r="AY475" s="9">
        <f>'[1]7'!L$21+'[1]7'!L$27*Table6[[#This Row],[LNTV]]+'[1]7'!L$22*Table6[[#This Row],[NJ_DUM]]+'[1]7'!L$23*Table6[[#This Row],[NY_DUM]]+'[1]7'!L$24*Table6[[#This Row],[PA_DUM]]+'[1]7'!L$25*Table6[[#This Row],[CT_DUM]]+'[1]7'!L$26*Table6[[#This Row],[DL_DUM]]</f>
        <v>5.9743493521733253</v>
      </c>
      <c r="AZ475" s="9">
        <f>Table6[[#This Row],[sales]]-Table6[[#This Row],[Pred_7]]</f>
        <v>559.1234759701448</v>
      </c>
      <c r="BA475" s="9">
        <f>ABS(Table6[[#This Row],[Red_7]]/Table6[[#This Row],[sales]])</f>
        <v>0.98942776085049389</v>
      </c>
      <c r="BB475" s="9">
        <f>'[1]8'!O$22+'[1]8'!O$28*Table6[[#This Row],[LNRADIOLING]]+'[1]8'!O$23*Table6[[#This Row],[DL_DUM]]+'[1]8'!O$24*Table6[[#This Row],[CT_DUM]]+'[1]8'!O$25*Table6[[#This Row],[PA_DUM]]+'[1]8'!O$26*Table6[[#This Row],[NY_DUM]]+'[1]8'!O$27*Table6[[#This Row],[NJ_DUM]]</f>
        <v>7.0414183699367934</v>
      </c>
      <c r="BC475" s="9">
        <f>Table6[[#This Row],[sales]]-Table6[[#This Row],[Pred_8]]</f>
        <v>558.05640695238139</v>
      </c>
      <c r="BD475" s="9">
        <f>ABS(Table6[[#This Row],[Red_8]]/Table6[[#This Row],[sales]])</f>
        <v>0.98753947006269138</v>
      </c>
      <c r="BE475" s="9">
        <f>'[1]9'!M$19+'[1]9'!M$21*Table6[[#This Row],[LNONLINE]]+'[1]9'!M$20*Table6[[#This Row],[DL_DUM]]+'[1]9'!M$22*Table6[[#This Row],[CT_DUM]]+'[1]9'!M$23*Table6[[#This Row],[PA_DUM]]+'[1]9'!M$24*Table6[[#This Row],[NY_DUM]]+'[1]9'!M$25*Table6[[#This Row],[NJ_DUM]]</f>
        <v>7.1017460276417648</v>
      </c>
      <c r="BF475" s="9">
        <f>Table6[[#This Row],[sales]]-Table6[[#This Row],[Pred_9]]</f>
        <v>557.99607929467641</v>
      </c>
      <c r="BG475" s="9">
        <f>ABS(Table6[[#This Row],[Red_9]]/Table6[[#This Row],[sales]])</f>
        <v>0.98743271393127185</v>
      </c>
      <c r="BH475" s="9">
        <f>'[1]10'!P$22+'[1]10'!P$30*Table6[[#This Row],[LNTV]]+'[1]10'!P$29*Table6[[#This Row],[LNRADIOLING]]+'[1]10'!P$24*Table6[[#This Row],[LNONLINELING]]+'[1]10'!P$23*Table6[[#This Row],[DL_DUM]]+'[1]10'!P$25*Table6[[#This Row],[CT_DUM]]+'[1]10'!P$26*Table6[[#This Row],[PA_DUM]]+'[1]10'!P$27*Table6[[#This Row],[NY_DUM]]+'[1]10'!P$28*Table6[[#This Row],[NJ_DUM]]</f>
        <v>7.0394561281675561</v>
      </c>
      <c r="BI475" s="9">
        <f>Table6[[#This Row],[sales]]-Table6[[#This Row],[Pred_10]]</f>
        <v>558.0583691941506</v>
      </c>
      <c r="BJ475" s="45">
        <f>ABS(Table6[[#This Row],[Red_10]]/Table6[[#This Row],[sales]])</f>
        <v>0.98754294245575547</v>
      </c>
      <c r="BK475" s="9">
        <f>'[1]11'!P$32+'[1]11'!P$40*Table6[[#This Row],[LNONLINELING]]+'[1]11'!P$39*Table6[[#This Row],[LNRADIOLING]]+'[1]11'!P$38*Table6[[#This Row],[LNTVLING]]+'[1]11'!P$33*Table6[[#This Row],[DL_DUM]]+'[1]11'!P$34*Table6[[#This Row],[CT_DUM]]+'[1]11'!P$35*Table6[[#This Row],[PA_DUM]]+'[1]11'!P$36*Table6[[#This Row],[NY_DUM]]+'[1]11'!P$37*Table6[[#This Row],[NJ_DUM]]</f>
        <v>6.9820330107859601</v>
      </c>
      <c r="BL475" s="9">
        <f>Table6[[#This Row],[sales]]-Table6[[#This Row],[ Pred_11]]</f>
        <v>558.11579231153223</v>
      </c>
      <c r="BM475" s="47">
        <f>ABS(Table6[[#This Row],[ Red_11]]/Table6[[#This Row],[sales]])</f>
        <v>0.98764455869777323</v>
      </c>
      <c r="BN475" s="9">
        <f>'[1]12'!K$22+'[1]12'!K$28*Table6[[#This Row],[COMBINE LN LING]]+'[1]12'!K$23*Table6[[#This Row],[DL_DUM]]+'[1]12'!K$24*Table6[[#This Row],[CT_DUM]]+'[1]12'!K$25*Table6[[#This Row],[PA_DUM]]+'[1]12'!K$26*Table6[[#This Row],[NY_DUM]]+'[1]12'!K$27*Table6[[#This Row],[NJ_DUM]]</f>
        <v>7.1205018777656113</v>
      </c>
      <c r="BO475" s="9">
        <f>Table6[[#This Row],[sales]]-Table6[[#This Row],[ Pred_12]]</f>
        <v>557.97732344455255</v>
      </c>
      <c r="BP475" s="47">
        <f>ABS(Table6[[#This Row],[ Red_12]]/Table6[[#This Row],[sales]])</f>
        <v>0.9873995234830284</v>
      </c>
      <c r="BQ475">
        <f>LN(G475+'2019 Totals and Calculations'!C$18)</f>
        <v>7.6246524396877176</v>
      </c>
      <c r="BR475">
        <f>LN(Table6[[#This Row],[PROF RADIO]]+'2019 Totals and Calculations'!D$18)</f>
        <v>5.7622286194938335</v>
      </c>
      <c r="BS475">
        <f>LN(Table6[[#This Row],[ONLINE LINGERING]]+'2019 Totals and Calculations'!E$18)</f>
        <v>5.1607054546497828</v>
      </c>
      <c r="BT475">
        <f>MONTH(Table6[[#This Row],[Date]])</f>
        <v>1</v>
      </c>
      <c r="BU475">
        <f t="shared" si="202"/>
        <v>1</v>
      </c>
      <c r="BV475">
        <f t="shared" si="203"/>
        <v>0</v>
      </c>
      <c r="BW475">
        <f t="shared" si="204"/>
        <v>0</v>
      </c>
      <c r="BX475">
        <f t="shared" si="205"/>
        <v>0</v>
      </c>
      <c r="BY475">
        <f t="shared" si="206"/>
        <v>0</v>
      </c>
      <c r="BZ475">
        <f t="shared" si="207"/>
        <v>0</v>
      </c>
      <c r="CA475">
        <f t="shared" si="208"/>
        <v>0</v>
      </c>
      <c r="CB475">
        <f t="shared" si="209"/>
        <v>0</v>
      </c>
      <c r="CC475">
        <f t="shared" si="210"/>
        <v>0</v>
      </c>
      <c r="CD475">
        <f t="shared" si="211"/>
        <v>0</v>
      </c>
      <c r="CE475">
        <f t="shared" si="212"/>
        <v>0</v>
      </c>
      <c r="CF475">
        <f t="shared" si="213"/>
        <v>0</v>
      </c>
      <c r="CG475">
        <f t="shared" si="214"/>
        <v>3</v>
      </c>
      <c r="CH47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616.52768247263771</v>
      </c>
      <c r="CI475" s="79">
        <f>Table6[[#This Row],[sales]]-CH475</f>
        <v>-51.429857150319549</v>
      </c>
      <c r="CJ475">
        <f>ABS(Table6[[#This Row],[sales]]-CH475)/Table6[[#This Row],[sales]]</f>
        <v>9.1010538079818654E-2</v>
      </c>
      <c r="CK47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620.86128402226836</v>
      </c>
      <c r="CL475" s="79">
        <f>Table6[[#This Row],[sales]]-CK475</f>
        <v>-55.763458699950206</v>
      </c>
      <c r="CM475">
        <f>ABS(Table6[[#This Row],[sales]]-CK475)/Table6[[#This Row],[sales]]</f>
        <v>9.8679301531808358E-2</v>
      </c>
      <c r="CN47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630.43671278004183</v>
      </c>
      <c r="CO475" s="79">
        <f>Table6[[#This Row],[sales]]-CN475</f>
        <v>-65.338887457723672</v>
      </c>
      <c r="CP475">
        <f>ABS(Table6[[#This Row],[sales]]-CN475)/Table6[[#This Row],[sales]]</f>
        <v>0.11562402920318433</v>
      </c>
      <c r="CQ47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641.13721705389753</v>
      </c>
      <c r="CR475" s="79">
        <f>Table6[[#This Row],[sales]]-CQ475</f>
        <v>-76.039391731579371</v>
      </c>
      <c r="CS475">
        <f>ABS(Table6[[#This Row],[sales]]-CQ475)/Table6[[#This Row],[sales]]</f>
        <v>0.1345596962582688</v>
      </c>
    </row>
    <row r="476" spans="1:97" x14ac:dyDescent="0.2">
      <c r="A476">
        <v>475</v>
      </c>
      <c r="B476" t="s">
        <v>638</v>
      </c>
      <c r="C476" s="5">
        <v>42757</v>
      </c>
      <c r="D476" s="6">
        <v>1875.3525000000002</v>
      </c>
      <c r="E476" s="8">
        <f>YEAR(Table6[[#This Row],[Date]])</f>
        <v>2017</v>
      </c>
      <c r="F476" s="6">
        <f>Table6[[#This Row],[TV_State]]+Table6[[#This Row],[Radio_State]]+Table6[[#This Row],[Online]]</f>
        <v>2292.0975000000003</v>
      </c>
      <c r="G476" s="6">
        <f t="shared" si="189"/>
        <v>1743.3832499999999</v>
      </c>
      <c r="H476" s="6">
        <f>LN(Table6[[#This Row],[PROF TV LING]])</f>
        <v>7.4635829008681345</v>
      </c>
      <c r="I476" s="6">
        <f t="shared" si="190"/>
        <v>7.536551920734726</v>
      </c>
      <c r="J476" s="6">
        <v>277.83000000000004</v>
      </c>
      <c r="K476" s="6">
        <f t="shared" si="195"/>
        <v>266.56500000000005</v>
      </c>
      <c r="L476" s="6">
        <f>0.5*J475+0.5*Table6[[#This Row],[Radio_State]]</f>
        <v>271.21500000000003</v>
      </c>
      <c r="M476" s="6">
        <f>LN(Table6[[#This Row],[RADIO LINGERING ]])</f>
        <v>5.6029118642712268</v>
      </c>
      <c r="N476" s="6">
        <f t="shared" si="191"/>
        <v>5.6270094158502877</v>
      </c>
      <c r="O476" s="6">
        <v>138.91500000000002</v>
      </c>
      <c r="P476" s="6">
        <f t="shared" si="192"/>
        <v>136.20150000000001</v>
      </c>
      <c r="Q476" s="6">
        <f>0.3*O475+0.7*Table6[[#This Row],[Online]]</f>
        <v>136.93050000000002</v>
      </c>
      <c r="R476" s="6">
        <f>LN(Table6[[#This Row],[ONLINE LINGERING]])</f>
        <v>4.9194734978382426</v>
      </c>
      <c r="S476" s="6">
        <f t="shared" si="193"/>
        <v>4.9338622352903423</v>
      </c>
      <c r="T476" s="6">
        <v>600.60508244692835</v>
      </c>
      <c r="U476" s="6">
        <f t="shared" si="194"/>
        <v>6.397937617796023</v>
      </c>
      <c r="V476" s="8">
        <f>YEAR(Table6[[#This Row],[Date]])</f>
        <v>2017</v>
      </c>
      <c r="W476" s="8">
        <f>WEEKNUM(Table6[[#This Row],[Date]])</f>
        <v>4</v>
      </c>
      <c r="X476" t="s">
        <v>642</v>
      </c>
      <c r="Y476" s="9">
        <f>Table6[[#This Row],[LNTVLING]]+Table6[[#This Row],[LNRADIOLING]]+Table6[[#This Row],[LNONLINELING]]</f>
        <v>17.985968262977604</v>
      </c>
      <c r="Z476">
        <f t="shared" si="215"/>
        <v>1</v>
      </c>
      <c r="AA476">
        <f t="shared" si="196"/>
        <v>0</v>
      </c>
      <c r="AB476">
        <f t="shared" si="197"/>
        <v>0</v>
      </c>
      <c r="AC476">
        <f t="shared" si="198"/>
        <v>0</v>
      </c>
      <c r="AD476">
        <f t="shared" si="199"/>
        <v>1</v>
      </c>
      <c r="AE476">
        <f t="shared" si="200"/>
        <v>0</v>
      </c>
      <c r="AF476">
        <f t="shared" si="201"/>
        <v>0</v>
      </c>
      <c r="AG476" s="9">
        <f>'[1]1'!J$20+'[1]1'!J$21*Table6[[#This Row],[TV_State]]</f>
        <v>3174.0085503575092</v>
      </c>
      <c r="AH476" s="9">
        <f>Table6[[#This Row],[sales]]-Table6[[#This Row],[Pred_1]]</f>
        <v>-2573.4034679105807</v>
      </c>
      <c r="AI476">
        <f>ABS(Table6[[#This Row],[Res_1]])/Table6[[#This Row],[sales]]</f>
        <v>4.2846848005785496</v>
      </c>
      <c r="AJ476" s="9">
        <f>'[1]2'!J$20+'[1]2'!J$21*Table6[[#This Row],[Radio_State]]</f>
        <v>2933.9707316185377</v>
      </c>
      <c r="AK476" s="9">
        <f>Table6[[#This Row],[sales]]-Table6[[#This Row],[ Pred_2 ]]</f>
        <v>-2333.3656491716092</v>
      </c>
      <c r="AL476">
        <f>ABS(Table6[[#This Row],[ Res_2 ]])/Table6[[#This Row],[sales]]</f>
        <v>3.8850248147505377</v>
      </c>
      <c r="AM476" s="10">
        <f>'[1]3'!J$20+'[1]3'!J$21*Data!O476</f>
        <v>2603.2867474717277</v>
      </c>
      <c r="AN476" s="9">
        <f>Table6[[#This Row],[sales]]-Table6[[#This Row],[Pred_3]]</f>
        <v>-2002.6816650247993</v>
      </c>
      <c r="AO476" s="9">
        <f>ABS(Table6[[#This Row],[Res_3]])/Table6[[#This Row],[sales]]</f>
        <v>3.334440089760252</v>
      </c>
      <c r="AP476" s="9">
        <f>'[1]4'!L$21+'[1]4'!L$27*Table6[[#This Row],[TV_State]]+'[1]4'!L$22*Table6[[#This Row],[NJ_DUM]]+'[1]4'!L$23*Table6[[#This Row],[NY_DUM]]+'[1]4'!L$24*Table6[[#This Row],[PA_DUM]]+'[1]4'!L$25*Table6[[#This Row],[CT_DUM]]+'[1]4'!L$26*Table6[[#This Row],[DL_DUM]]</f>
        <v>651.49645815030408</v>
      </c>
      <c r="AQ476" s="9">
        <f>Table6[[#This Row],[sales]]-Table6[[#This Row],[Pred_4]]</f>
        <v>-50.891375703375729</v>
      </c>
      <c r="AR476">
        <f>ABS(Table6[[#This Row],[Res_4]]/Table6[[#This Row],[sales]])</f>
        <v>8.4733508241453606E-2</v>
      </c>
      <c r="AS476" s="9">
        <f>'[1]5'!L$20+'[1]5'!L$26*Table6[[#This Row],[Radio_State]]+'[1]5'!L$21*Table6[[#This Row],[NJ_DUM]]+'[1]5'!L$22*Table6[[#This Row],[NY_DUM]]+'[1]5'!L$23*Table6[[#This Row],[PA_DUM]]+'[1]5'!L$24*Table6[[#This Row],[CT_DUM]]+'[1]5'!L$25*Table6[[#This Row],[DL_DUM]]</f>
        <v>685.81555192309042</v>
      </c>
      <c r="AT476" s="9">
        <f>Table6[[#This Row],[sales]]-Table6[[#This Row],[Pred_5]]</f>
        <v>-85.210469476162075</v>
      </c>
      <c r="AU476" s="9">
        <f>ABS(Table6[[#This Row],[Red_5]]/Table6[[#This Row],[sales]])</f>
        <v>0.1418743729723459</v>
      </c>
      <c r="AV476" s="9">
        <f>'[1]6'!L$20+'[1]6'!L$26*Table6[[#This Row],[Online]]+'[1]6'!L$21*Table6[[#This Row],[NJ_DUM]]+'[1]6'!L$22*Table6[[#This Row],[NY_DUM]]+'[1]6'!L$23*Table6[[#This Row],[PA_DUM]]+'[1]6'!L$24*Table6[[#This Row],[CT_DUM]]+'[1]6'!L$25*Table6[[#This Row],[DL_DUM]]</f>
        <v>598.64006051446063</v>
      </c>
      <c r="AW476" s="9">
        <f>Table6[[#This Row],[sales]]-Table6[[#This Row],[Pred_6]]</f>
        <v>1.9650219324677209</v>
      </c>
      <c r="AX476" s="9">
        <f>ABS(Table6[[#This Row],[Red_6]]/Table6[[#This Row],[sales]])</f>
        <v>3.2717371029595929E-3</v>
      </c>
      <c r="AY476" s="9">
        <f>'[1]7'!L$21+'[1]7'!L$27*Table6[[#This Row],[LNTV]]+'[1]7'!L$22*Table6[[#This Row],[NJ_DUM]]+'[1]7'!L$23*Table6[[#This Row],[NY_DUM]]+'[1]7'!L$24*Table6[[#This Row],[PA_DUM]]+'[1]7'!L$25*Table6[[#This Row],[CT_DUM]]+'[1]7'!L$26*Table6[[#This Row],[DL_DUM]]</f>
        <v>5.9797496665829293</v>
      </c>
      <c r="AZ476" s="9">
        <f>Table6[[#This Row],[sales]]-Table6[[#This Row],[Pred_7]]</f>
        <v>594.62533278034539</v>
      </c>
      <c r="BA476" s="9">
        <f>ABS(Table6[[#This Row],[Red_7]]/Table6[[#This Row],[sales]])</f>
        <v>0.99004379110109952</v>
      </c>
      <c r="BB476" s="9">
        <f>'[1]8'!O$22+'[1]8'!O$28*Table6[[#This Row],[LNRADIOLING]]+'[1]8'!O$23*Table6[[#This Row],[DL_DUM]]+'[1]8'!O$24*Table6[[#This Row],[CT_DUM]]+'[1]8'!O$25*Table6[[#This Row],[PA_DUM]]+'[1]8'!O$26*Table6[[#This Row],[NY_DUM]]+'[1]8'!O$27*Table6[[#This Row],[NJ_DUM]]</f>
        <v>7.0448991063438164</v>
      </c>
      <c r="BC476" s="9">
        <f>Table6[[#This Row],[sales]]-Table6[[#This Row],[Pred_8]]</f>
        <v>593.56018334058456</v>
      </c>
      <c r="BD476" s="9">
        <f>ABS(Table6[[#This Row],[Red_8]]/Table6[[#This Row],[sales]])</f>
        <v>0.98827033051794677</v>
      </c>
      <c r="BE476" s="9">
        <f>'[1]9'!M$19+'[1]9'!M$21*Table6[[#This Row],[LNONLINE]]+'[1]9'!M$20*Table6[[#This Row],[DL_DUM]]+'[1]9'!M$22*Table6[[#This Row],[CT_DUM]]+'[1]9'!M$23*Table6[[#This Row],[PA_DUM]]+'[1]9'!M$24*Table6[[#This Row],[NY_DUM]]+'[1]9'!M$25*Table6[[#This Row],[NJ_DUM]]</f>
        <v>7.1171938447607381</v>
      </c>
      <c r="BF476" s="9">
        <f>Table6[[#This Row],[sales]]-Table6[[#This Row],[Pred_9]]</f>
        <v>593.48788860216757</v>
      </c>
      <c r="BG476" s="9">
        <f>ABS(Table6[[#This Row],[Red_9]]/Table6[[#This Row],[sales]])</f>
        <v>0.98814996067671523</v>
      </c>
      <c r="BH476" s="9">
        <f>'[1]10'!P$22+'[1]10'!P$30*Table6[[#This Row],[LNTV]]+'[1]10'!P$29*Table6[[#This Row],[LNRADIOLING]]+'[1]10'!P$24*Table6[[#This Row],[LNONLINELING]]+'[1]10'!P$23*Table6[[#This Row],[DL_DUM]]+'[1]10'!P$25*Table6[[#This Row],[CT_DUM]]+'[1]10'!P$26*Table6[[#This Row],[PA_DUM]]+'[1]10'!P$27*Table6[[#This Row],[NY_DUM]]+'[1]10'!P$28*Table6[[#This Row],[NJ_DUM]]</f>
        <v>7.0483365414598484</v>
      </c>
      <c r="BI476" s="9">
        <f>Table6[[#This Row],[sales]]-Table6[[#This Row],[Pred_10]]</f>
        <v>593.55674590546846</v>
      </c>
      <c r="BJ476" s="45">
        <f>ABS(Table6[[#This Row],[Red_10]]/Table6[[#This Row],[sales]])</f>
        <v>0.98826460723118725</v>
      </c>
      <c r="BK476" s="9">
        <f>'[1]11'!P$32+'[1]11'!P$40*Table6[[#This Row],[LNONLINELING]]+'[1]11'!P$39*Table6[[#This Row],[LNRADIOLING]]+'[1]11'!P$38*Table6[[#This Row],[LNTVLING]]+'[1]11'!P$33*Table6[[#This Row],[DL_DUM]]+'[1]11'!P$34*Table6[[#This Row],[CT_DUM]]+'[1]11'!P$35*Table6[[#This Row],[PA_DUM]]+'[1]11'!P$36*Table6[[#This Row],[NY_DUM]]+'[1]11'!P$37*Table6[[#This Row],[NJ_DUM]]</f>
        <v>6.9902181385145958</v>
      </c>
      <c r="BL476" s="9">
        <f>Table6[[#This Row],[sales]]-Table6[[#This Row],[ Pred_11]]</f>
        <v>593.61486430841376</v>
      </c>
      <c r="BM476" s="47">
        <f>ABS(Table6[[#This Row],[ Red_11]]/Table6[[#This Row],[sales]])</f>
        <v>0.98836137364999355</v>
      </c>
      <c r="BN476" s="9">
        <f>'[1]12'!K$22+'[1]12'!K$28*Table6[[#This Row],[COMBINE LN LING]]+'[1]12'!K$23*Table6[[#This Row],[DL_DUM]]+'[1]12'!K$24*Table6[[#This Row],[CT_DUM]]+'[1]12'!K$25*Table6[[#This Row],[PA_DUM]]+'[1]12'!K$26*Table6[[#This Row],[NY_DUM]]+'[1]12'!K$27*Table6[[#This Row],[NJ_DUM]]</f>
        <v>7.133066422760959</v>
      </c>
      <c r="BO476" s="9">
        <f>Table6[[#This Row],[sales]]-Table6[[#This Row],[ Pred_12]]</f>
        <v>593.47201602416737</v>
      </c>
      <c r="BP476" s="47">
        <f>ABS(Table6[[#This Row],[ Red_12]]/Table6[[#This Row],[sales]])</f>
        <v>0.98812353303155531</v>
      </c>
      <c r="BQ476">
        <f>LN(G476+'2019 Totals and Calculations'!C$18)</f>
        <v>7.6518934211183778</v>
      </c>
      <c r="BR476">
        <f>LN(Table6[[#This Row],[PROF RADIO]]+'2019 Totals and Calculations'!D$18)</f>
        <v>5.7970340711823427</v>
      </c>
      <c r="BS476">
        <f>LN(Table6[[#This Row],[ONLINE LINGERING]]+'2019 Totals and Calculations'!E$18)</f>
        <v>5.1974349430200286</v>
      </c>
      <c r="BT476">
        <f>MONTH(Table6[[#This Row],[Date]])</f>
        <v>1</v>
      </c>
      <c r="BU476">
        <f t="shared" si="202"/>
        <v>1</v>
      </c>
      <c r="BV476">
        <f t="shared" si="203"/>
        <v>0</v>
      </c>
      <c r="BW476">
        <f t="shared" si="204"/>
        <v>0</v>
      </c>
      <c r="BX476">
        <f t="shared" si="205"/>
        <v>0</v>
      </c>
      <c r="BY476">
        <f t="shared" si="206"/>
        <v>0</v>
      </c>
      <c r="BZ476">
        <f t="shared" si="207"/>
        <v>0</v>
      </c>
      <c r="CA476">
        <f t="shared" si="208"/>
        <v>0</v>
      </c>
      <c r="CB476">
        <f t="shared" si="209"/>
        <v>0</v>
      </c>
      <c r="CC476">
        <f t="shared" si="210"/>
        <v>0</v>
      </c>
      <c r="CD476">
        <f t="shared" si="211"/>
        <v>0</v>
      </c>
      <c r="CE476">
        <f t="shared" si="212"/>
        <v>0</v>
      </c>
      <c r="CF476">
        <f t="shared" si="213"/>
        <v>0</v>
      </c>
      <c r="CG476">
        <f t="shared" si="214"/>
        <v>4</v>
      </c>
      <c r="CH47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623.23559310637597</v>
      </c>
      <c r="CI476" s="79">
        <f>Table6[[#This Row],[sales]]-CH476</f>
        <v>-22.630510659447623</v>
      </c>
      <c r="CJ476">
        <f>ABS(Table6[[#This Row],[sales]]-CH476)/Table6[[#This Row],[sales]]</f>
        <v>3.7679519073079669E-2</v>
      </c>
      <c r="CK47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628.94311811150828</v>
      </c>
      <c r="CL476" s="79">
        <f>Table6[[#This Row],[sales]]-CK476</f>
        <v>-28.338035664579934</v>
      </c>
      <c r="CM476">
        <f>ABS(Table6[[#This Row],[sales]]-CK476)/Table6[[#This Row],[sales]]</f>
        <v>4.7182477292945627E-2</v>
      </c>
      <c r="CN47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639.54820843063135</v>
      </c>
      <c r="CO476" s="79">
        <f>Table6[[#This Row],[sales]]-CN476</f>
        <v>-38.943125983702998</v>
      </c>
      <c r="CP476">
        <f>ABS(Table6[[#This Row],[sales]]-CN476)/Table6[[#This Row],[sales]]</f>
        <v>6.4839820910346943E-2</v>
      </c>
      <c r="CQ47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654.32290762220885</v>
      </c>
      <c r="CR476" s="79">
        <f>Table6[[#This Row],[sales]]-CQ476</f>
        <v>-53.717825175280495</v>
      </c>
      <c r="CS476">
        <f>ABS(Table6[[#This Row],[sales]]-CQ476)/Table6[[#This Row],[sales]]</f>
        <v>8.9439511494688692E-2</v>
      </c>
    </row>
    <row r="477" spans="1:97" x14ac:dyDescent="0.2">
      <c r="A477">
        <v>476</v>
      </c>
      <c r="B477" t="s">
        <v>638</v>
      </c>
      <c r="C477" s="5">
        <v>42764</v>
      </c>
      <c r="D477" s="6">
        <v>1969.1201249999997</v>
      </c>
      <c r="E477" s="8">
        <f>YEAR(Table6[[#This Row],[Date]])</f>
        <v>2017</v>
      </c>
      <c r="F477" s="6">
        <f>Table6[[#This Row],[TV_State]]+Table6[[#This Row],[Radio_State]]+Table6[[#This Row],[Online]]</f>
        <v>2406.7023749999994</v>
      </c>
      <c r="G477" s="6">
        <f t="shared" si="189"/>
        <v>1811.1043124999997</v>
      </c>
      <c r="H477" s="6">
        <f>LN(Table6[[#This Row],[PROF TV LING]])</f>
        <v>7.5016920556172328</v>
      </c>
      <c r="I477" s="6">
        <f t="shared" si="190"/>
        <v>7.5853420849041573</v>
      </c>
      <c r="J477" s="6">
        <v>291.72149999999999</v>
      </c>
      <c r="K477" s="6">
        <f t="shared" si="195"/>
        <v>279.14325000000002</v>
      </c>
      <c r="L477" s="6">
        <f>0.5*J476+0.5*Table6[[#This Row],[Radio_State]]</f>
        <v>284.77575000000002</v>
      </c>
      <c r="M477" s="6">
        <f>LN(Table6[[#This Row],[RADIO LINGERING ]])</f>
        <v>5.6517020284406589</v>
      </c>
      <c r="N477" s="6">
        <f t="shared" si="191"/>
        <v>5.675799580019719</v>
      </c>
      <c r="O477" s="6">
        <v>145.86075</v>
      </c>
      <c r="P477" s="6">
        <f t="shared" si="192"/>
        <v>142.96297499999997</v>
      </c>
      <c r="Q477" s="6">
        <f>0.3*O476+0.7*Table6[[#This Row],[Online]]</f>
        <v>143.77702499999998</v>
      </c>
      <c r="R477" s="6">
        <f>LN(Table6[[#This Row],[ONLINE LINGERING]])</f>
        <v>4.9682636620076739</v>
      </c>
      <c r="S477" s="6">
        <f t="shared" si="193"/>
        <v>4.9826523994597736</v>
      </c>
      <c r="T477" s="6">
        <v>610.039621029302</v>
      </c>
      <c r="U477" s="6">
        <f t="shared" si="194"/>
        <v>6.4135239075650867</v>
      </c>
      <c r="V477" s="8">
        <f>YEAR(Table6[[#This Row],[Date]])</f>
        <v>2017</v>
      </c>
      <c r="W477" s="8">
        <f>WEEKNUM(Table6[[#This Row],[Date]])</f>
        <v>5</v>
      </c>
      <c r="X477" t="s">
        <v>643</v>
      </c>
      <c r="Y477" s="9">
        <f>Table6[[#This Row],[LNTVLING]]+Table6[[#This Row],[LNRADIOLING]]+Table6[[#This Row],[LNONLINELING]]</f>
        <v>18.121657746065566</v>
      </c>
      <c r="Z477">
        <f t="shared" si="215"/>
        <v>1</v>
      </c>
      <c r="AA477">
        <f t="shared" si="196"/>
        <v>0</v>
      </c>
      <c r="AB477">
        <f t="shared" si="197"/>
        <v>0</v>
      </c>
      <c r="AC477">
        <f t="shared" si="198"/>
        <v>0</v>
      </c>
      <c r="AD477">
        <f t="shared" si="199"/>
        <v>1</v>
      </c>
      <c r="AE477">
        <f t="shared" si="200"/>
        <v>0</v>
      </c>
      <c r="AF477">
        <f t="shared" si="201"/>
        <v>0</v>
      </c>
      <c r="AG477" s="9">
        <f>'[1]1'!J$20+'[1]1'!J$21*Table6[[#This Row],[TV_State]]</f>
        <v>3266.2223506025684</v>
      </c>
      <c r="AH477" s="9">
        <f>Table6[[#This Row],[sales]]-Table6[[#This Row],[Pred_1]]</f>
        <v>-2656.1827295732664</v>
      </c>
      <c r="AI477">
        <f>ABS(Table6[[#This Row],[Res_1]])/Table6[[#This Row],[sales]]</f>
        <v>4.3541151066410526</v>
      </c>
      <c r="AJ477" s="9">
        <f>'[1]2'!J$20+'[1]2'!J$21*Table6[[#This Row],[Radio_State]]</f>
        <v>2994.9551779995891</v>
      </c>
      <c r="AK477" s="9">
        <f>Table6[[#This Row],[sales]]-Table6[[#This Row],[ Pred_2 ]]</f>
        <v>-2384.9155569702871</v>
      </c>
      <c r="AL477">
        <f>ABS(Table6[[#This Row],[ Res_2 ]])/Table6[[#This Row],[sales]]</f>
        <v>3.9094437062076213</v>
      </c>
      <c r="AM477" s="10">
        <f>'[1]3'!J$20+'[1]3'!J$21*Data!O477</f>
        <v>2643.4145757590709</v>
      </c>
      <c r="AN477" s="9">
        <f>Table6[[#This Row],[sales]]-Table6[[#This Row],[Pred_3]]</f>
        <v>-2033.3749547297689</v>
      </c>
      <c r="AO477" s="9">
        <f>ABS(Table6[[#This Row],[Res_3]])/Table6[[#This Row],[sales]]</f>
        <v>3.3331850664042357</v>
      </c>
      <c r="AP477" s="9">
        <f>'[1]4'!L$21+'[1]4'!L$27*Table6[[#This Row],[TV_State]]+'[1]4'!L$22*Table6[[#This Row],[NJ_DUM]]+'[1]4'!L$23*Table6[[#This Row],[NY_DUM]]+'[1]4'!L$24*Table6[[#This Row],[PA_DUM]]+'[1]4'!L$25*Table6[[#This Row],[CT_DUM]]+'[1]4'!L$26*Table6[[#This Row],[DL_DUM]]</f>
        <v>672.17978134052805</v>
      </c>
      <c r="AQ477" s="9">
        <f>Table6[[#This Row],[sales]]-Table6[[#This Row],[Pred_4]]</f>
        <v>-62.140160311226055</v>
      </c>
      <c r="AR477">
        <f>ABS(Table6[[#This Row],[Res_4]]/Table6[[#This Row],[sales]])</f>
        <v>0.10186249903961776</v>
      </c>
      <c r="AS477" s="9">
        <f>'[1]5'!L$20+'[1]5'!L$26*Table6[[#This Row],[Radio_State]]+'[1]5'!L$21*Table6[[#This Row],[NJ_DUM]]+'[1]5'!L$22*Table6[[#This Row],[NY_DUM]]+'[1]5'!L$23*Table6[[#This Row],[PA_DUM]]+'[1]5'!L$24*Table6[[#This Row],[CT_DUM]]+'[1]5'!L$25*Table6[[#This Row],[DL_DUM]]</f>
        <v>710.28675310289236</v>
      </c>
      <c r="AT477" s="9">
        <f>Table6[[#This Row],[sales]]-Table6[[#This Row],[Pred_5]]</f>
        <v>-100.24713207359036</v>
      </c>
      <c r="AU477" s="9">
        <f>ABS(Table6[[#This Row],[Red_5]]/Table6[[#This Row],[sales]])</f>
        <v>0.16432888720317265</v>
      </c>
      <c r="AV477" s="9">
        <f>'[1]6'!L$20+'[1]6'!L$26*Table6[[#This Row],[Online]]+'[1]6'!L$21*Table6[[#This Row],[NJ_DUM]]+'[1]6'!L$22*Table6[[#This Row],[NY_DUM]]+'[1]6'!L$23*Table6[[#This Row],[PA_DUM]]+'[1]6'!L$24*Table6[[#This Row],[CT_DUM]]+'[1]6'!L$25*Table6[[#This Row],[DL_DUM]]</f>
        <v>628.86975359950668</v>
      </c>
      <c r="AW477" s="9">
        <f>Table6[[#This Row],[sales]]-Table6[[#This Row],[Pred_6]]</f>
        <v>-18.830132570204682</v>
      </c>
      <c r="AX477" s="9">
        <f>ABS(Table6[[#This Row],[Red_6]]/Table6[[#This Row],[sales]])</f>
        <v>3.0867064893970578E-2</v>
      </c>
      <c r="AY477" s="9">
        <f>'[1]7'!L$21+'[1]7'!L$27*Table6[[#This Row],[LNTV]]+'[1]7'!L$22*Table6[[#This Row],[NJ_DUM]]+'[1]7'!L$23*Table6[[#This Row],[NY_DUM]]+'[1]7'!L$24*Table6[[#This Row],[PA_DUM]]+'[1]7'!L$25*Table6[[#This Row],[CT_DUM]]+'[1]7'!L$26*Table6[[#This Row],[DL_DUM]]</f>
        <v>5.9851499809925333</v>
      </c>
      <c r="AZ477" s="9">
        <f>Table6[[#This Row],[sales]]-Table6[[#This Row],[Pred_7]]</f>
        <v>604.05447104830944</v>
      </c>
      <c r="BA477" s="9">
        <f>ABS(Table6[[#This Row],[Red_7]]/Table6[[#This Row],[sales]])</f>
        <v>0.99018891597418868</v>
      </c>
      <c r="BB477" s="9">
        <f>'[1]8'!O$22+'[1]8'!O$28*Table6[[#This Row],[LNRADIOLING]]+'[1]8'!O$23*Table6[[#This Row],[DL_DUM]]+'[1]8'!O$24*Table6[[#This Row],[CT_DUM]]+'[1]8'!O$25*Table6[[#This Row],[PA_DUM]]+'[1]8'!O$26*Table6[[#This Row],[NY_DUM]]+'[1]8'!O$27*Table6[[#This Row],[NJ_DUM]]</f>
        <v>7.0483798427508395</v>
      </c>
      <c r="BC477" s="9">
        <f>Table6[[#This Row],[sales]]-Table6[[#This Row],[Pred_8]]</f>
        <v>602.99124118655118</v>
      </c>
      <c r="BD477" s="9">
        <f>ABS(Table6[[#This Row],[Red_8]]/Table6[[#This Row],[sales]])</f>
        <v>0.98844602940566662</v>
      </c>
      <c r="BE477" s="9">
        <f>'[1]9'!M$19+'[1]9'!M$21*Table6[[#This Row],[LNONLINE]]+'[1]9'!M$20*Table6[[#This Row],[DL_DUM]]+'[1]9'!M$22*Table6[[#This Row],[CT_DUM]]+'[1]9'!M$23*Table6[[#This Row],[PA_DUM]]+'[1]9'!M$24*Table6[[#This Row],[NY_DUM]]+'[1]9'!M$25*Table6[[#This Row],[NJ_DUM]]</f>
        <v>7.1326416618797115</v>
      </c>
      <c r="BF477" s="9">
        <f>Table6[[#This Row],[sales]]-Table6[[#This Row],[Pred_9]]</f>
        <v>602.90697936742231</v>
      </c>
      <c r="BG477" s="9">
        <f>ABS(Table6[[#This Row],[Red_9]]/Table6[[#This Row],[sales]])</f>
        <v>0.98830790424752246</v>
      </c>
      <c r="BH477" s="9">
        <f>'[1]10'!P$22+'[1]10'!P$30*Table6[[#This Row],[LNTV]]+'[1]10'!P$29*Table6[[#This Row],[LNRADIOLING]]+'[1]10'!P$24*Table6[[#This Row],[LNONLINELING]]+'[1]10'!P$23*Table6[[#This Row],[DL_DUM]]+'[1]10'!P$25*Table6[[#This Row],[CT_DUM]]+'[1]10'!P$26*Table6[[#This Row],[PA_DUM]]+'[1]10'!P$27*Table6[[#This Row],[NY_DUM]]+'[1]10'!P$28*Table6[[#This Row],[NJ_DUM]]</f>
        <v>7.0572169547521426</v>
      </c>
      <c r="BI477" s="9">
        <f>Table6[[#This Row],[sales]]-Table6[[#This Row],[Pred_10]]</f>
        <v>602.98240407454989</v>
      </c>
      <c r="BJ477" s="45">
        <f>ABS(Table6[[#This Row],[Red_10]]/Table6[[#This Row],[sales]])</f>
        <v>0.98843154327772242</v>
      </c>
      <c r="BK477" s="9">
        <f>'[1]11'!P$32+'[1]11'!P$40*Table6[[#This Row],[LNONLINELING]]+'[1]11'!P$39*Table6[[#This Row],[LNRADIOLING]]+'[1]11'!P$38*Table6[[#This Row],[LNTVLING]]+'[1]11'!P$33*Table6[[#This Row],[DL_DUM]]+'[1]11'!P$34*Table6[[#This Row],[CT_DUM]]+'[1]11'!P$35*Table6[[#This Row],[PA_DUM]]+'[1]11'!P$36*Table6[[#This Row],[NY_DUM]]+'[1]11'!P$37*Table6[[#This Row],[NJ_DUM]]</f>
        <v>6.9975380213460614</v>
      </c>
      <c r="BL477" s="9">
        <f>Table6[[#This Row],[sales]]-Table6[[#This Row],[ Pred_11]]</f>
        <v>603.04208300795597</v>
      </c>
      <c r="BM477" s="47">
        <f>ABS(Table6[[#This Row],[ Red_11]]/Table6[[#This Row],[sales]])</f>
        <v>0.98852937124061013</v>
      </c>
      <c r="BN477" s="9">
        <f>'[1]12'!K$22+'[1]12'!K$28*Table6[[#This Row],[COMBINE LN LING]]+'[1]12'!K$23*Table6[[#This Row],[DL_DUM]]+'[1]12'!K$24*Table6[[#This Row],[CT_DUM]]+'[1]12'!K$25*Table6[[#This Row],[PA_DUM]]+'[1]12'!K$26*Table6[[#This Row],[NY_DUM]]+'[1]12'!K$27*Table6[[#This Row],[NJ_DUM]]</f>
        <v>7.1461246189772494</v>
      </c>
      <c r="BO477" s="9">
        <f>Table6[[#This Row],[sales]]-Table6[[#This Row],[ Pred_12]]</f>
        <v>602.8934964103247</v>
      </c>
      <c r="BP477" s="47">
        <f>ABS(Table6[[#This Row],[ Red_12]]/Table6[[#This Row],[sales]])</f>
        <v>0.9882858024747313</v>
      </c>
      <c r="BQ477">
        <f>LN(G477+'2019 Totals and Calculations'!C$18)</f>
        <v>7.6835638093339016</v>
      </c>
      <c r="BR477">
        <f>LN(Table6[[#This Row],[PROF RADIO]]+'2019 Totals and Calculations'!D$18)</f>
        <v>5.834517174298564</v>
      </c>
      <c r="BS477">
        <f>LN(Table6[[#This Row],[ONLINE LINGERING]]+'2019 Totals and Calculations'!E$18)</f>
        <v>5.2346019150129255</v>
      </c>
      <c r="BT477">
        <f>MONTH(Table6[[#This Row],[Date]])</f>
        <v>1</v>
      </c>
      <c r="BU477">
        <f t="shared" si="202"/>
        <v>1</v>
      </c>
      <c r="BV477">
        <f t="shared" si="203"/>
        <v>0</v>
      </c>
      <c r="BW477">
        <f t="shared" si="204"/>
        <v>0</v>
      </c>
      <c r="BX477">
        <f t="shared" si="205"/>
        <v>0</v>
      </c>
      <c r="BY477">
        <f t="shared" si="206"/>
        <v>0</v>
      </c>
      <c r="BZ477">
        <f t="shared" si="207"/>
        <v>0</v>
      </c>
      <c r="CA477">
        <f t="shared" si="208"/>
        <v>0</v>
      </c>
      <c r="CB477">
        <f t="shared" si="209"/>
        <v>0</v>
      </c>
      <c r="CC477">
        <f t="shared" si="210"/>
        <v>0</v>
      </c>
      <c r="CD477">
        <f t="shared" si="211"/>
        <v>0</v>
      </c>
      <c r="CE477">
        <f t="shared" si="212"/>
        <v>0</v>
      </c>
      <c r="CF477">
        <f t="shared" si="213"/>
        <v>0</v>
      </c>
      <c r="CG477">
        <f t="shared" si="214"/>
        <v>5</v>
      </c>
      <c r="CH47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630.8486121696892</v>
      </c>
      <c r="CI477" s="79">
        <f>Table6[[#This Row],[sales]]-CH477</f>
        <v>-20.808991140387207</v>
      </c>
      <c r="CJ477">
        <f>ABS(Table6[[#This Row],[sales]]-CH477)/Table6[[#This Row],[sales]]</f>
        <v>3.4110884642667642E-2</v>
      </c>
      <c r="CK47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637.6531880548099</v>
      </c>
      <c r="CL477" s="79">
        <f>Table6[[#This Row],[sales]]-CK477</f>
        <v>-27.613567025507905</v>
      </c>
      <c r="CM477">
        <f>ABS(Table6[[#This Row],[sales]]-CK477)/Table6[[#This Row],[sales]]</f>
        <v>4.5265202576377485E-2</v>
      </c>
      <c r="CN47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648.88409360288699</v>
      </c>
      <c r="CO477" s="79">
        <f>Table6[[#This Row],[sales]]-CN477</f>
        <v>-38.844472573584994</v>
      </c>
      <c r="CP477">
        <f>ABS(Table6[[#This Row],[sales]]-CN477)/Table6[[#This Row],[sales]]</f>
        <v>6.3675327363235612E-2</v>
      </c>
      <c r="CQ47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668.37702692928201</v>
      </c>
      <c r="CR477" s="79">
        <f>Table6[[#This Row],[sales]]-CQ477</f>
        <v>-58.337405899980013</v>
      </c>
      <c r="CS477">
        <f>ABS(Table6[[#This Row],[sales]]-CQ477)/Table6[[#This Row],[sales]]</f>
        <v>9.5628880303789146E-2</v>
      </c>
    </row>
    <row r="478" spans="1:97" x14ac:dyDescent="0.2">
      <c r="A478">
        <v>477</v>
      </c>
      <c r="B478" t="s">
        <v>638</v>
      </c>
      <c r="C478" s="5">
        <v>42771</v>
      </c>
      <c r="D478" s="6">
        <v>2067.5761312499999</v>
      </c>
      <c r="E478" s="8">
        <f>YEAR(Table6[[#This Row],[Date]])</f>
        <v>2017</v>
      </c>
      <c r="F478" s="6">
        <f>Table6[[#This Row],[TV_State]]+Table6[[#This Row],[Radio_State]]+Table6[[#This Row],[Online]]</f>
        <v>2527.0374937499996</v>
      </c>
      <c r="G478" s="6">
        <f t="shared" si="189"/>
        <v>1888.0458581249995</v>
      </c>
      <c r="H478" s="6">
        <f>LN(Table6[[#This Row],[PROF TV LING]])</f>
        <v>7.5432976356715891</v>
      </c>
      <c r="I478" s="6">
        <f t="shared" si="190"/>
        <v>7.6341322490735894</v>
      </c>
      <c r="J478" s="6">
        <v>306.30757499999999</v>
      </c>
      <c r="K478" s="6">
        <f t="shared" si="195"/>
        <v>292.7254125</v>
      </c>
      <c r="L478" s="6">
        <f>0.5*J477+0.5*Table6[[#This Row],[Radio_State]]</f>
        <v>299.01453749999996</v>
      </c>
      <c r="M478" s="6">
        <f>LN(Table6[[#This Row],[RADIO LINGERING ]])</f>
        <v>5.7004921926100911</v>
      </c>
      <c r="N478" s="6">
        <f t="shared" si="191"/>
        <v>5.7245897441891511</v>
      </c>
      <c r="O478" s="6">
        <v>153.15378749999999</v>
      </c>
      <c r="P478" s="6">
        <f t="shared" si="192"/>
        <v>150.09654374999997</v>
      </c>
      <c r="Q478" s="6">
        <f>0.3*O477+0.7*Table6[[#This Row],[Online]]</f>
        <v>150.96587624999998</v>
      </c>
      <c r="R478" s="6">
        <f>LN(Table6[[#This Row],[ONLINE LINGERING]])</f>
        <v>5.017053826177106</v>
      </c>
      <c r="S478" s="6">
        <f t="shared" si="193"/>
        <v>5.0314425636292057</v>
      </c>
      <c r="T478" s="6">
        <v>680.57697570156267</v>
      </c>
      <c r="U478" s="6">
        <f t="shared" si="194"/>
        <v>6.522940932081652</v>
      </c>
      <c r="V478" s="8">
        <f>YEAR(Table6[[#This Row],[Date]])</f>
        <v>2017</v>
      </c>
      <c r="W478" s="8">
        <f>WEEKNUM(Table6[[#This Row],[Date]])</f>
        <v>6</v>
      </c>
      <c r="X478" t="s">
        <v>644</v>
      </c>
      <c r="Y478" s="9">
        <f>Table6[[#This Row],[LNTVLING]]+Table6[[#This Row],[LNRADIOLING]]+Table6[[#This Row],[LNONLINELING]]</f>
        <v>18.260843654458789</v>
      </c>
      <c r="Z478">
        <f t="shared" si="215"/>
        <v>1</v>
      </c>
      <c r="AA478">
        <f t="shared" si="196"/>
        <v>0</v>
      </c>
      <c r="AB478">
        <f t="shared" si="197"/>
        <v>0</v>
      </c>
      <c r="AC478">
        <f t="shared" si="198"/>
        <v>0</v>
      </c>
      <c r="AD478">
        <f t="shared" si="199"/>
        <v>1</v>
      </c>
      <c r="AE478">
        <f t="shared" si="200"/>
        <v>0</v>
      </c>
      <c r="AF478">
        <f t="shared" si="201"/>
        <v>0</v>
      </c>
      <c r="AG478" s="9">
        <f>'[1]1'!J$20+'[1]1'!J$21*Table6[[#This Row],[TV_State]]</f>
        <v>3363.0468408598808</v>
      </c>
      <c r="AH478" s="9">
        <f>Table6[[#This Row],[sales]]-Table6[[#This Row],[Pred_1]]</f>
        <v>-2682.469865158318</v>
      </c>
      <c r="AI478">
        <f>ABS(Table6[[#This Row],[Res_1]])/Table6[[#This Row],[sales]]</f>
        <v>3.9414643176741819</v>
      </c>
      <c r="AJ478" s="9">
        <f>'[1]2'!J$20+'[1]2'!J$21*Table6[[#This Row],[Radio_State]]</f>
        <v>3058.9888466996927</v>
      </c>
      <c r="AK478" s="9">
        <f>Table6[[#This Row],[sales]]-Table6[[#This Row],[ Pred_2 ]]</f>
        <v>-2378.4118709981299</v>
      </c>
      <c r="AL478">
        <f>ABS(Table6[[#This Row],[ Res_2 ]])/Table6[[#This Row],[sales]]</f>
        <v>3.4946992859204196</v>
      </c>
      <c r="AM478" s="10">
        <f>'[1]3'!J$20+'[1]3'!J$21*Data!O478</f>
        <v>2685.548795460782</v>
      </c>
      <c r="AN478" s="9">
        <f>Table6[[#This Row],[sales]]-Table6[[#This Row],[Pred_3]]</f>
        <v>-2004.9718197592192</v>
      </c>
      <c r="AO478" s="9">
        <f>ABS(Table6[[#This Row],[Res_3]])/Table6[[#This Row],[sales]]</f>
        <v>2.9459883177687929</v>
      </c>
      <c r="AP478" s="9">
        <f>'[1]4'!L$21+'[1]4'!L$27*Table6[[#This Row],[TV_State]]+'[1]4'!L$22*Table6[[#This Row],[NJ_DUM]]+'[1]4'!L$23*Table6[[#This Row],[NY_DUM]]+'[1]4'!L$24*Table6[[#This Row],[PA_DUM]]+'[1]4'!L$25*Table6[[#This Row],[CT_DUM]]+'[1]4'!L$26*Table6[[#This Row],[DL_DUM]]</f>
        <v>693.89727069026321</v>
      </c>
      <c r="AQ478" s="9">
        <f>Table6[[#This Row],[sales]]-Table6[[#This Row],[Pred_4]]</f>
        <v>-13.320294988700539</v>
      </c>
      <c r="AR478">
        <f>ABS(Table6[[#This Row],[Res_4]]/Table6[[#This Row],[sales]])</f>
        <v>1.957206232986285E-2</v>
      </c>
      <c r="AS478" s="9">
        <f>'[1]5'!L$20+'[1]5'!L$26*Table6[[#This Row],[Radio_State]]+'[1]5'!L$21*Table6[[#This Row],[NJ_DUM]]+'[1]5'!L$22*Table6[[#This Row],[NY_DUM]]+'[1]5'!L$23*Table6[[#This Row],[PA_DUM]]+'[1]5'!L$24*Table6[[#This Row],[CT_DUM]]+'[1]5'!L$25*Table6[[#This Row],[DL_DUM]]</f>
        <v>735.98151434168449</v>
      </c>
      <c r="AT478" s="9">
        <f>Table6[[#This Row],[sales]]-Table6[[#This Row],[Pred_5]]</f>
        <v>-55.404538640121814</v>
      </c>
      <c r="AU478" s="9">
        <f>ABS(Table6[[#This Row],[Red_5]]/Table6[[#This Row],[sales]])</f>
        <v>8.1408188372827137E-2</v>
      </c>
      <c r="AV478" s="9">
        <f>'[1]6'!L$20+'[1]6'!L$26*Table6[[#This Row],[Online]]+'[1]6'!L$21*Table6[[#This Row],[NJ_DUM]]+'[1]6'!L$22*Table6[[#This Row],[NY_DUM]]+'[1]6'!L$23*Table6[[#This Row],[PA_DUM]]+'[1]6'!L$24*Table6[[#This Row],[CT_DUM]]+'[1]6'!L$25*Table6[[#This Row],[DL_DUM]]</f>
        <v>660.61093133880502</v>
      </c>
      <c r="AW478" s="9">
        <f>Table6[[#This Row],[sales]]-Table6[[#This Row],[Pred_6]]</f>
        <v>19.966044362757657</v>
      </c>
      <c r="AX478" s="9">
        <f>ABS(Table6[[#This Row],[Red_6]]/Table6[[#This Row],[sales]])</f>
        <v>2.9336937739005874E-2</v>
      </c>
      <c r="AY478" s="9">
        <f>'[1]7'!L$21+'[1]7'!L$27*Table6[[#This Row],[LNTV]]+'[1]7'!L$22*Table6[[#This Row],[NJ_DUM]]+'[1]7'!L$23*Table6[[#This Row],[NY_DUM]]+'[1]7'!L$24*Table6[[#This Row],[PA_DUM]]+'[1]7'!L$25*Table6[[#This Row],[CT_DUM]]+'[1]7'!L$26*Table6[[#This Row],[DL_DUM]]</f>
        <v>5.9905502954021372</v>
      </c>
      <c r="AZ478" s="9">
        <f>Table6[[#This Row],[sales]]-Table6[[#This Row],[Pred_7]]</f>
        <v>674.58642540616052</v>
      </c>
      <c r="BA478" s="9">
        <f>ABS(Table6[[#This Row],[Red_7]]/Table6[[#This Row],[sales]])</f>
        <v>0.99119783579333276</v>
      </c>
      <c r="BB478" s="9">
        <f>'[1]8'!O$22+'[1]8'!O$28*Table6[[#This Row],[LNRADIOLING]]+'[1]8'!O$23*Table6[[#This Row],[DL_DUM]]+'[1]8'!O$24*Table6[[#This Row],[CT_DUM]]+'[1]8'!O$25*Table6[[#This Row],[PA_DUM]]+'[1]8'!O$26*Table6[[#This Row],[NY_DUM]]+'[1]8'!O$27*Table6[[#This Row],[NJ_DUM]]</f>
        <v>7.0518605791578626</v>
      </c>
      <c r="BC478" s="9">
        <f>Table6[[#This Row],[sales]]-Table6[[#This Row],[Pred_8]]</f>
        <v>673.52511512240483</v>
      </c>
      <c r="BD478" s="9">
        <f>ABS(Table6[[#This Row],[Red_8]]/Table6[[#This Row],[sales]])</f>
        <v>0.98963840854021168</v>
      </c>
      <c r="BE478" s="9">
        <f>'[1]9'!M$19+'[1]9'!M$21*Table6[[#This Row],[LNONLINE]]+'[1]9'!M$20*Table6[[#This Row],[DL_DUM]]+'[1]9'!M$22*Table6[[#This Row],[CT_DUM]]+'[1]9'!M$23*Table6[[#This Row],[PA_DUM]]+'[1]9'!M$24*Table6[[#This Row],[NY_DUM]]+'[1]9'!M$25*Table6[[#This Row],[NJ_DUM]]</f>
        <v>7.1480894789986831</v>
      </c>
      <c r="BF478" s="9">
        <f>Table6[[#This Row],[sales]]-Table6[[#This Row],[Pred_9]]</f>
        <v>673.42888622256396</v>
      </c>
      <c r="BG478" s="9">
        <f>ABS(Table6[[#This Row],[Red_9]]/Table6[[#This Row],[sales]])</f>
        <v>0.98949701542337631</v>
      </c>
      <c r="BH478" s="9">
        <f>'[1]10'!P$22+'[1]10'!P$30*Table6[[#This Row],[LNTV]]+'[1]10'!P$29*Table6[[#This Row],[LNRADIOLING]]+'[1]10'!P$24*Table6[[#This Row],[LNONLINELING]]+'[1]10'!P$23*Table6[[#This Row],[DL_DUM]]+'[1]10'!P$25*Table6[[#This Row],[CT_DUM]]+'[1]10'!P$26*Table6[[#This Row],[PA_DUM]]+'[1]10'!P$27*Table6[[#This Row],[NY_DUM]]+'[1]10'!P$28*Table6[[#This Row],[NJ_DUM]]</f>
        <v>7.0660973680444368</v>
      </c>
      <c r="BI478" s="9">
        <f>Table6[[#This Row],[sales]]-Table6[[#This Row],[Pred_10]]</f>
        <v>673.51087833351824</v>
      </c>
      <c r="BJ478" s="45">
        <f>ABS(Table6[[#This Row],[Red_10]]/Table6[[#This Row],[sales]])</f>
        <v>0.98961748983535558</v>
      </c>
      <c r="BK478" s="9">
        <f>'[1]11'!P$32+'[1]11'!P$40*Table6[[#This Row],[LNONLINELING]]+'[1]11'!P$39*Table6[[#This Row],[LNRADIOLING]]+'[1]11'!P$38*Table6[[#This Row],[LNTVLING]]+'[1]11'!P$33*Table6[[#This Row],[DL_DUM]]+'[1]11'!P$34*Table6[[#This Row],[CT_DUM]]+'[1]11'!P$35*Table6[[#This Row],[PA_DUM]]+'[1]11'!P$36*Table6[[#This Row],[NY_DUM]]+'[1]11'!P$37*Table6[[#This Row],[NJ_DUM]]</f>
        <v>7.0042681376937459</v>
      </c>
      <c r="BL478" s="9">
        <f>Table6[[#This Row],[sales]]-Table6[[#This Row],[ Pred_11]]</f>
        <v>673.5727075638689</v>
      </c>
      <c r="BM478" s="47">
        <f>ABS(Table6[[#This Row],[ Red_11]]/Table6[[#This Row],[sales]])</f>
        <v>0.98970833808993686</v>
      </c>
      <c r="BN478" s="9">
        <f>'[1]12'!K$22+'[1]12'!K$28*Table6[[#This Row],[COMBINE LN LING]]+'[1]12'!K$23*Table6[[#This Row],[DL_DUM]]+'[1]12'!K$24*Table6[[#This Row],[CT_DUM]]+'[1]12'!K$25*Table6[[#This Row],[PA_DUM]]+'[1]12'!K$26*Table6[[#This Row],[NY_DUM]]+'[1]12'!K$27*Table6[[#This Row],[NJ_DUM]]</f>
        <v>7.1595192967443033</v>
      </c>
      <c r="BO478" s="9">
        <f>Table6[[#This Row],[sales]]-Table6[[#This Row],[ Pred_12]]</f>
        <v>673.41745640481838</v>
      </c>
      <c r="BP478" s="47">
        <f>ABS(Table6[[#This Row],[ Red_12]]/Table6[[#This Row],[sales]])</f>
        <v>0.98948022111773026</v>
      </c>
      <c r="BQ478">
        <f>LN(G478+'2019 Totals and Calculations'!C$18)</f>
        <v>7.7183696106886543</v>
      </c>
      <c r="BR478">
        <f>LN(Table6[[#This Row],[PROF RADIO]]+'2019 Totals and Calculations'!D$18)</f>
        <v>5.8734739927113653</v>
      </c>
      <c r="BS478">
        <f>LN(Table6[[#This Row],[ONLINE LINGERING]]+'2019 Totals and Calculations'!E$18)</f>
        <v>5.2721953395135825</v>
      </c>
      <c r="BT478">
        <f>MONTH(Table6[[#This Row],[Date]])</f>
        <v>2</v>
      </c>
      <c r="BU478">
        <f t="shared" si="202"/>
        <v>0</v>
      </c>
      <c r="BV478">
        <f t="shared" si="203"/>
        <v>1</v>
      </c>
      <c r="BW478">
        <f t="shared" si="204"/>
        <v>0</v>
      </c>
      <c r="BX478">
        <f t="shared" si="205"/>
        <v>0</v>
      </c>
      <c r="BY478">
        <f t="shared" si="206"/>
        <v>0</v>
      </c>
      <c r="BZ478">
        <f t="shared" si="207"/>
        <v>0</v>
      </c>
      <c r="CA478">
        <f t="shared" si="208"/>
        <v>0</v>
      </c>
      <c r="CB478">
        <f t="shared" si="209"/>
        <v>0</v>
      </c>
      <c r="CC478">
        <f t="shared" si="210"/>
        <v>0</v>
      </c>
      <c r="CD478">
        <f t="shared" si="211"/>
        <v>0</v>
      </c>
      <c r="CE478">
        <f t="shared" si="212"/>
        <v>0</v>
      </c>
      <c r="CF478">
        <f t="shared" si="213"/>
        <v>0</v>
      </c>
      <c r="CG478">
        <f t="shared" si="214"/>
        <v>6</v>
      </c>
      <c r="CH47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639.15152500251145</v>
      </c>
      <c r="CI478" s="79">
        <f>Table6[[#This Row],[sales]]-CH478</f>
        <v>41.425450699051225</v>
      </c>
      <c r="CJ478">
        <f>ABS(Table6[[#This Row],[sales]]-CH478)/Table6[[#This Row],[sales]]</f>
        <v>6.0868134212663329E-2</v>
      </c>
      <c r="CK47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646.77591891815598</v>
      </c>
      <c r="CL478" s="79">
        <f>Table6[[#This Row],[sales]]-CK478</f>
        <v>33.801056783406693</v>
      </c>
      <c r="CM478">
        <f>ABS(Table6[[#This Row],[sales]]-CK478)/Table6[[#This Row],[sales]]</f>
        <v>4.9665295756682597E-2</v>
      </c>
      <c r="CN47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658.44795913113512</v>
      </c>
      <c r="CO478" s="79">
        <f>Table6[[#This Row],[sales]]-CN478</f>
        <v>22.129016570427552</v>
      </c>
      <c r="CP478">
        <f>ABS(Table6[[#This Row],[sales]]-CN478)/Table6[[#This Row],[sales]]</f>
        <v>3.2515082585061278E-2</v>
      </c>
      <c r="CQ47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683.14823985879571</v>
      </c>
      <c r="CR478" s="79">
        <f>Table6[[#This Row],[sales]]-CQ478</f>
        <v>-2.5712641572330313</v>
      </c>
      <c r="CS478">
        <f>ABS(Table6[[#This Row],[sales]]-CQ478)/Table6[[#This Row],[sales]]</f>
        <v>3.7780651550582971E-3</v>
      </c>
    </row>
    <row r="479" spans="1:97" x14ac:dyDescent="0.2">
      <c r="A479">
        <v>478</v>
      </c>
      <c r="B479" t="s">
        <v>638</v>
      </c>
      <c r="C479" s="5">
        <v>42778</v>
      </c>
      <c r="D479" s="6">
        <v>2170.9549378125002</v>
      </c>
      <c r="E479" s="8">
        <f>YEAR(Table6[[#This Row],[Date]])</f>
        <v>2017</v>
      </c>
      <c r="F479" s="6">
        <f>Table6[[#This Row],[TV_State]]+Table6[[#This Row],[Radio_State]]+Table6[[#This Row],[Online]]</f>
        <v>2653.3893684375003</v>
      </c>
      <c r="G479" s="6">
        <f t="shared" si="189"/>
        <v>1972.9185820312496</v>
      </c>
      <c r="H479" s="6">
        <f>LN(Table6[[#This Row],[PROF TV LING]])</f>
        <v>7.5872692390947405</v>
      </c>
      <c r="I479" s="6">
        <f t="shared" si="190"/>
        <v>7.6829224132430216</v>
      </c>
      <c r="J479" s="6">
        <v>321.62295375000002</v>
      </c>
      <c r="K479" s="6">
        <f t="shared" si="195"/>
        <v>307.17418312500001</v>
      </c>
      <c r="L479" s="6">
        <f>0.5*J478+0.5*Table6[[#This Row],[Radio_State]]</f>
        <v>313.965264375</v>
      </c>
      <c r="M479" s="6">
        <f>LN(Table6[[#This Row],[RADIO LINGERING ]])</f>
        <v>5.7492823567795233</v>
      </c>
      <c r="N479" s="6">
        <f t="shared" si="191"/>
        <v>5.7733799083585833</v>
      </c>
      <c r="O479" s="6">
        <v>160.81147687499998</v>
      </c>
      <c r="P479" s="6">
        <f t="shared" si="192"/>
        <v>157.59699693749997</v>
      </c>
      <c r="Q479" s="6">
        <f>0.3*O478+0.7*Table6[[#This Row],[Online]]</f>
        <v>158.51417006249997</v>
      </c>
      <c r="R479" s="6">
        <f>LN(Table6[[#This Row],[ONLINE LINGERING]])</f>
        <v>5.0658439903465382</v>
      </c>
      <c r="S479" s="6">
        <f t="shared" si="193"/>
        <v>5.0802327277986379</v>
      </c>
      <c r="T479" s="6">
        <v>685.27355543060901</v>
      </c>
      <c r="U479" s="6">
        <f t="shared" si="194"/>
        <v>6.5298181095364303</v>
      </c>
      <c r="V479" s="8">
        <f>YEAR(Table6[[#This Row],[Date]])</f>
        <v>2017</v>
      </c>
      <c r="W479" s="8">
        <f>WEEKNUM(Table6[[#This Row],[Date]])</f>
        <v>7</v>
      </c>
      <c r="X479" t="s">
        <v>645</v>
      </c>
      <c r="Y479" s="9">
        <f>Table6[[#This Row],[LNTVLING]]+Table6[[#This Row],[LNRADIOLING]]+Table6[[#This Row],[LNONLINELING]]</f>
        <v>18.402395586220802</v>
      </c>
      <c r="Z479">
        <f t="shared" si="215"/>
        <v>1</v>
      </c>
      <c r="AA479">
        <f t="shared" si="196"/>
        <v>0</v>
      </c>
      <c r="AB479">
        <f t="shared" si="197"/>
        <v>0</v>
      </c>
      <c r="AC479">
        <f t="shared" si="198"/>
        <v>0</v>
      </c>
      <c r="AD479">
        <f t="shared" si="199"/>
        <v>1</v>
      </c>
      <c r="AE479">
        <f t="shared" si="200"/>
        <v>0</v>
      </c>
      <c r="AF479">
        <f t="shared" si="201"/>
        <v>0</v>
      </c>
      <c r="AG479" s="9">
        <f>'[1]1'!J$20+'[1]1'!J$21*Table6[[#This Row],[TV_State]]</f>
        <v>3464.7125556300589</v>
      </c>
      <c r="AH479" s="9">
        <f>Table6[[#This Row],[sales]]-Table6[[#This Row],[Pred_1]]</f>
        <v>-2779.4390001994498</v>
      </c>
      <c r="AI479">
        <f>ABS(Table6[[#This Row],[Res_1]])/Table6[[#This Row],[sales]]</f>
        <v>4.0559554329408183</v>
      </c>
      <c r="AJ479" s="9">
        <f>'[1]2'!J$20+'[1]2'!J$21*Table6[[#This Row],[Radio_State]]</f>
        <v>3126.2241988348023</v>
      </c>
      <c r="AK479" s="9">
        <f>Table6[[#This Row],[sales]]-Table6[[#This Row],[ Pred_2 ]]</f>
        <v>-2440.9506434041932</v>
      </c>
      <c r="AL479">
        <f>ABS(Table6[[#This Row],[ Res_2 ]])/Table6[[#This Row],[sales]]</f>
        <v>3.5620091043355089</v>
      </c>
      <c r="AM479" s="10">
        <f>'[1]3'!J$20+'[1]3'!J$21*Data!O479</f>
        <v>2729.7897261475782</v>
      </c>
      <c r="AN479" s="9">
        <f>Table6[[#This Row],[sales]]-Table6[[#This Row],[Pred_3]]</f>
        <v>-2044.5161707169691</v>
      </c>
      <c r="AO479" s="9">
        <f>ABS(Table6[[#This Row],[Res_3]])/Table6[[#This Row],[sales]]</f>
        <v>2.9835036745759811</v>
      </c>
      <c r="AP479" s="9">
        <f>'[1]4'!L$21+'[1]4'!L$27*Table6[[#This Row],[TV_State]]+'[1]4'!L$22*Table6[[#This Row],[NJ_DUM]]+'[1]4'!L$23*Table6[[#This Row],[NY_DUM]]+'[1]4'!L$24*Table6[[#This Row],[PA_DUM]]+'[1]4'!L$25*Table6[[#This Row],[CT_DUM]]+'[1]4'!L$26*Table6[[#This Row],[DL_DUM]]</f>
        <v>716.70063450748535</v>
      </c>
      <c r="AQ479" s="9">
        <f>Table6[[#This Row],[sales]]-Table6[[#This Row],[Pred_4]]</f>
        <v>-31.427079076876339</v>
      </c>
      <c r="AR479">
        <f>ABS(Table6[[#This Row],[Res_4]]/Table6[[#This Row],[sales]])</f>
        <v>4.58606330681013E-2</v>
      </c>
      <c r="AS479" s="9">
        <f>'[1]5'!L$20+'[1]5'!L$26*Table6[[#This Row],[Radio_State]]+'[1]5'!L$21*Table6[[#This Row],[NJ_DUM]]+'[1]5'!L$22*Table6[[#This Row],[NY_DUM]]+'[1]5'!L$23*Table6[[#This Row],[PA_DUM]]+'[1]5'!L$24*Table6[[#This Row],[CT_DUM]]+'[1]5'!L$25*Table6[[#This Row],[DL_DUM]]</f>
        <v>762.96101364241622</v>
      </c>
      <c r="AT479" s="9">
        <f>Table6[[#This Row],[sales]]-Table6[[#This Row],[Pred_5]]</f>
        <v>-77.687458211807211</v>
      </c>
      <c r="AU479" s="9">
        <f>ABS(Table6[[#This Row],[Red_5]]/Table6[[#This Row],[sales]])</f>
        <v>0.11336707450062089</v>
      </c>
      <c r="AV479" s="9">
        <f>'[1]6'!L$20+'[1]6'!L$26*Table6[[#This Row],[Online]]+'[1]6'!L$21*Table6[[#This Row],[NJ_DUM]]+'[1]6'!L$22*Table6[[#This Row],[NY_DUM]]+'[1]6'!L$23*Table6[[#This Row],[PA_DUM]]+'[1]6'!L$24*Table6[[#This Row],[CT_DUM]]+'[1]6'!L$25*Table6[[#This Row],[DL_DUM]]</f>
        <v>693.93916796506824</v>
      </c>
      <c r="AW479" s="9">
        <f>Table6[[#This Row],[sales]]-Table6[[#This Row],[Pred_6]]</f>
        <v>-8.6656125344592283</v>
      </c>
      <c r="AX479" s="9">
        <f>ABS(Table6[[#This Row],[Red_6]]/Table6[[#This Row],[sales]])</f>
        <v>1.2645479262677766E-2</v>
      </c>
      <c r="AY479" s="9">
        <f>'[1]7'!L$21+'[1]7'!L$27*Table6[[#This Row],[LNTV]]+'[1]7'!L$22*Table6[[#This Row],[NJ_DUM]]+'[1]7'!L$23*Table6[[#This Row],[NY_DUM]]+'[1]7'!L$24*Table6[[#This Row],[PA_DUM]]+'[1]7'!L$25*Table6[[#This Row],[CT_DUM]]+'[1]7'!L$26*Table6[[#This Row],[DL_DUM]]</f>
        <v>5.9959506098117412</v>
      </c>
      <c r="AZ479" s="9">
        <f>Table6[[#This Row],[sales]]-Table6[[#This Row],[Pred_7]]</f>
        <v>679.27760482079725</v>
      </c>
      <c r="BA479" s="9">
        <f>ABS(Table6[[#This Row],[Red_7]]/Table6[[#This Row],[sales]])</f>
        <v>0.99125028163965256</v>
      </c>
      <c r="BB479" s="9">
        <f>'[1]8'!O$22+'[1]8'!O$28*Table6[[#This Row],[LNRADIOLING]]+'[1]8'!O$23*Table6[[#This Row],[DL_DUM]]+'[1]8'!O$24*Table6[[#This Row],[CT_DUM]]+'[1]8'!O$25*Table6[[#This Row],[PA_DUM]]+'[1]8'!O$26*Table6[[#This Row],[NY_DUM]]+'[1]8'!O$27*Table6[[#This Row],[NJ_DUM]]</f>
        <v>7.0553413155648865</v>
      </c>
      <c r="BC479" s="9">
        <f>Table6[[#This Row],[sales]]-Table6[[#This Row],[Pred_8]]</f>
        <v>678.21821411504413</v>
      </c>
      <c r="BD479" s="9">
        <f>ABS(Table6[[#This Row],[Red_8]]/Table6[[#This Row],[sales]])</f>
        <v>0.98970434323686773</v>
      </c>
      <c r="BE479" s="9">
        <f>'[1]9'!M$19+'[1]9'!M$21*Table6[[#This Row],[LNONLINE]]+'[1]9'!M$20*Table6[[#This Row],[DL_DUM]]+'[1]9'!M$22*Table6[[#This Row],[CT_DUM]]+'[1]9'!M$23*Table6[[#This Row],[PA_DUM]]+'[1]9'!M$24*Table6[[#This Row],[NY_DUM]]+'[1]9'!M$25*Table6[[#This Row],[NJ_DUM]]</f>
        <v>7.1635372961176564</v>
      </c>
      <c r="BF479" s="9">
        <f>Table6[[#This Row],[sales]]-Table6[[#This Row],[Pred_9]]</f>
        <v>678.11001813449138</v>
      </c>
      <c r="BG479" s="9">
        <f>ABS(Table6[[#This Row],[Red_9]]/Table6[[#This Row],[sales]])</f>
        <v>0.98954645595273816</v>
      </c>
      <c r="BH479" s="9">
        <f>'[1]10'!P$22+'[1]10'!P$30*Table6[[#This Row],[LNTV]]+'[1]10'!P$29*Table6[[#This Row],[LNRADIOLING]]+'[1]10'!P$24*Table6[[#This Row],[LNONLINELING]]+'[1]10'!P$23*Table6[[#This Row],[DL_DUM]]+'[1]10'!P$25*Table6[[#This Row],[CT_DUM]]+'[1]10'!P$26*Table6[[#This Row],[PA_DUM]]+'[1]10'!P$27*Table6[[#This Row],[NY_DUM]]+'[1]10'!P$28*Table6[[#This Row],[NJ_DUM]]</f>
        <v>7.0749777813367309</v>
      </c>
      <c r="BI479" s="9">
        <f>Table6[[#This Row],[sales]]-Table6[[#This Row],[Pred_10]]</f>
        <v>678.19857764927224</v>
      </c>
      <c r="BJ479" s="45">
        <f>ABS(Table6[[#This Row],[Red_10]]/Table6[[#This Row],[sales]])</f>
        <v>0.98967568830685282</v>
      </c>
      <c r="BK479" s="9">
        <f>'[1]11'!P$32+'[1]11'!P$40*Table6[[#This Row],[LNONLINELING]]+'[1]11'!P$39*Table6[[#This Row],[LNRADIOLING]]+'[1]11'!P$38*Table6[[#This Row],[LNTVLING]]+'[1]11'!P$33*Table6[[#This Row],[DL_DUM]]+'[1]11'!P$34*Table6[[#This Row],[CT_DUM]]+'[1]11'!P$35*Table6[[#This Row],[PA_DUM]]+'[1]11'!P$36*Table6[[#This Row],[NY_DUM]]+'[1]11'!P$37*Table6[[#This Row],[NJ_DUM]]</f>
        <v>7.0105991603497468</v>
      </c>
      <c r="BL479" s="9">
        <f>Table6[[#This Row],[sales]]-Table6[[#This Row],[ Pred_11]]</f>
        <v>678.26295627025922</v>
      </c>
      <c r="BM479" s="47">
        <f>ABS(Table6[[#This Row],[ Red_11]]/Table6[[#This Row],[sales]])</f>
        <v>0.98976963417777808</v>
      </c>
      <c r="BN479" s="9">
        <f>'[1]12'!K$22+'[1]12'!K$28*Table6[[#This Row],[COMBINE LN LING]]+'[1]12'!K$23*Table6[[#This Row],[DL_DUM]]+'[1]12'!K$24*Table6[[#This Row],[CT_DUM]]+'[1]12'!K$25*Table6[[#This Row],[PA_DUM]]+'[1]12'!K$26*Table6[[#This Row],[NY_DUM]]+'[1]12'!K$27*Table6[[#This Row],[NJ_DUM]]</f>
        <v>7.1731416708419706</v>
      </c>
      <c r="BO479" s="9">
        <f>Table6[[#This Row],[sales]]-Table6[[#This Row],[ Pred_12]]</f>
        <v>678.10041375976709</v>
      </c>
      <c r="BP479" s="47">
        <f>ABS(Table6[[#This Row],[ Red_12]]/Table6[[#This Row],[sales]])</f>
        <v>0.98953244056479828</v>
      </c>
      <c r="BQ479">
        <f>LN(G479+'2019 Totals and Calculations'!C$18)</f>
        <v>7.7554082603078314</v>
      </c>
      <c r="BR479">
        <f>LN(Table6[[#This Row],[PROF RADIO]]+'2019 Totals and Calculations'!D$18)</f>
        <v>5.913315283681448</v>
      </c>
      <c r="BS479">
        <f>LN(Table6[[#This Row],[ONLINE LINGERING]]+'2019 Totals and Calculations'!E$18)</f>
        <v>5.3102041091705576</v>
      </c>
      <c r="BT479">
        <f>MONTH(Table6[[#This Row],[Date]])</f>
        <v>2</v>
      </c>
      <c r="BU479">
        <f t="shared" si="202"/>
        <v>0</v>
      </c>
      <c r="BV479">
        <f t="shared" si="203"/>
        <v>1</v>
      </c>
      <c r="BW479">
        <f t="shared" si="204"/>
        <v>0</v>
      </c>
      <c r="BX479">
        <f t="shared" si="205"/>
        <v>0</v>
      </c>
      <c r="BY479">
        <f t="shared" si="206"/>
        <v>0</v>
      </c>
      <c r="BZ479">
        <f t="shared" si="207"/>
        <v>0</v>
      </c>
      <c r="CA479">
        <f t="shared" si="208"/>
        <v>0</v>
      </c>
      <c r="CB479">
        <f t="shared" si="209"/>
        <v>0</v>
      </c>
      <c r="CC479">
        <f t="shared" si="210"/>
        <v>0</v>
      </c>
      <c r="CD479">
        <f t="shared" si="211"/>
        <v>0</v>
      </c>
      <c r="CE479">
        <f t="shared" si="212"/>
        <v>0</v>
      </c>
      <c r="CF479">
        <f t="shared" si="213"/>
        <v>0</v>
      </c>
      <c r="CG479">
        <f t="shared" si="214"/>
        <v>7</v>
      </c>
      <c r="CH47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647.9947300851702</v>
      </c>
      <c r="CI479" s="79">
        <f>Table6[[#This Row],[sales]]-CH479</f>
        <v>37.278825345438804</v>
      </c>
      <c r="CJ479">
        <f>ABS(Table6[[#This Row],[sales]]-CH479)/Table6[[#This Row],[sales]]</f>
        <v>5.4399918178680791E-2</v>
      </c>
      <c r="CK47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656.20700869468374</v>
      </c>
      <c r="CL479" s="79">
        <f>Table6[[#This Row],[sales]]-CK479</f>
        <v>29.066546735925272</v>
      </c>
      <c r="CM479">
        <f>ABS(Table6[[#This Row],[sales]]-CK479)/Table6[[#This Row],[sales]]</f>
        <v>4.2415976080764667E-2</v>
      </c>
      <c r="CN47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668.24342494921177</v>
      </c>
      <c r="CO479" s="79">
        <f>Table6[[#This Row],[sales]]-CN479</f>
        <v>17.030130481397237</v>
      </c>
      <c r="CP479">
        <f>ABS(Table6[[#This Row],[sales]]-CN479)/Table6[[#This Row],[sales]]</f>
        <v>2.4851579849299629E-2</v>
      </c>
      <c r="CQ47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698.55426842071313</v>
      </c>
      <c r="CR479" s="79">
        <f>Table6[[#This Row],[sales]]-CQ479</f>
        <v>-13.280712990104121</v>
      </c>
      <c r="CS479">
        <f>ABS(Table6[[#This Row],[sales]]-CQ479)/Table6[[#This Row],[sales]]</f>
        <v>1.9380162688109055E-2</v>
      </c>
    </row>
    <row r="480" spans="1:97" x14ac:dyDescent="0.2">
      <c r="A480">
        <v>479</v>
      </c>
      <c r="B480" t="s">
        <v>638</v>
      </c>
      <c r="C480" s="5">
        <v>42785</v>
      </c>
      <c r="D480" s="6">
        <v>2279.5026847031249</v>
      </c>
      <c r="E480" s="8">
        <f>YEAR(Table6[[#This Row],[Date]])</f>
        <v>2017</v>
      </c>
      <c r="F480" s="6">
        <f>Table6[[#This Row],[TV_State]]+Table6[[#This Row],[Radio_State]]+Table6[[#This Row],[Online]]</f>
        <v>2786.0588368593749</v>
      </c>
      <c r="G480" s="6">
        <f t="shared" si="189"/>
        <v>2064.8938128328118</v>
      </c>
      <c r="H480" s="6">
        <f>LN(Table6[[#This Row],[PROF TV LING]])</f>
        <v>7.6328340817159663</v>
      </c>
      <c r="I480" s="6">
        <f t="shared" si="190"/>
        <v>7.7317125774124538</v>
      </c>
      <c r="J480" s="6">
        <v>337.70410143750001</v>
      </c>
      <c r="K480" s="6">
        <f t="shared" si="195"/>
        <v>322.43914228125004</v>
      </c>
      <c r="L480" s="6">
        <f>0.5*J479+0.5*Table6[[#This Row],[Radio_State]]</f>
        <v>329.66352759375002</v>
      </c>
      <c r="M480" s="6">
        <f>LN(Table6[[#This Row],[RADIO LINGERING ]])</f>
        <v>5.7980725209489545</v>
      </c>
      <c r="N480" s="6">
        <f t="shared" si="191"/>
        <v>5.8221700725280154</v>
      </c>
      <c r="O480" s="6">
        <v>168.85205071874998</v>
      </c>
      <c r="P480" s="6">
        <f t="shared" si="192"/>
        <v>165.47553458437497</v>
      </c>
      <c r="Q480" s="6">
        <f>0.3*O479+0.7*Table6[[#This Row],[Online]]</f>
        <v>166.43987856562495</v>
      </c>
      <c r="R480" s="6">
        <f>LN(Table6[[#This Row],[ONLINE LINGERING]])</f>
        <v>5.1146341545159704</v>
      </c>
      <c r="S480" s="6">
        <f t="shared" si="193"/>
        <v>5.12902289196807</v>
      </c>
      <c r="T480" s="6">
        <v>637.03977444691611</v>
      </c>
      <c r="U480" s="6">
        <f t="shared" si="194"/>
        <v>6.456832093884886</v>
      </c>
      <c r="V480" s="8">
        <f>YEAR(Table6[[#This Row],[Date]])</f>
        <v>2017</v>
      </c>
      <c r="W480" s="8">
        <f>WEEKNUM(Table6[[#This Row],[Date]])</f>
        <v>8</v>
      </c>
      <c r="X480" t="s">
        <v>646</v>
      </c>
      <c r="Y480" s="9">
        <f>Table6[[#This Row],[LNTVLING]]+Table6[[#This Row],[LNRADIOLING]]+Table6[[#This Row],[LNONLINELING]]</f>
        <v>18.545540757180891</v>
      </c>
      <c r="Z480">
        <f t="shared" si="215"/>
        <v>1</v>
      </c>
      <c r="AA480">
        <f t="shared" si="196"/>
        <v>0</v>
      </c>
      <c r="AB480">
        <f t="shared" si="197"/>
        <v>0</v>
      </c>
      <c r="AC480">
        <f t="shared" si="198"/>
        <v>0</v>
      </c>
      <c r="AD480">
        <f t="shared" si="199"/>
        <v>1</v>
      </c>
      <c r="AE480">
        <f t="shared" si="200"/>
        <v>0</v>
      </c>
      <c r="AF480">
        <f t="shared" si="201"/>
        <v>0</v>
      </c>
      <c r="AG480" s="9">
        <f>'[1]1'!J$20+'[1]1'!J$21*Table6[[#This Row],[TV_State]]</f>
        <v>3571.4615561387454</v>
      </c>
      <c r="AH480" s="9">
        <f>Table6[[#This Row],[sales]]-Table6[[#This Row],[Pred_1]]</f>
        <v>-2934.4217816918294</v>
      </c>
      <c r="AI480">
        <f>ABS(Table6[[#This Row],[Res_1]])/Table6[[#This Row],[sales]]</f>
        <v>4.6063399796967497</v>
      </c>
      <c r="AJ480" s="9">
        <f>'[1]2'!J$20+'[1]2'!J$21*Table6[[#This Row],[Radio_State]]</f>
        <v>3196.8213185766672</v>
      </c>
      <c r="AK480" s="9">
        <f>Table6[[#This Row],[sales]]-Table6[[#This Row],[ Pred_2 ]]</f>
        <v>-2559.7815441297512</v>
      </c>
      <c r="AL480">
        <f>ABS(Table6[[#This Row],[ Res_2 ]])/Table6[[#This Row],[sales]]</f>
        <v>4.018244459464368</v>
      </c>
      <c r="AM480" s="10">
        <f>'[1]3'!J$20+'[1]3'!J$21*Data!O480</f>
        <v>2776.2427033687145</v>
      </c>
      <c r="AN480" s="9">
        <f>Table6[[#This Row],[sales]]-Table6[[#This Row],[Pred_3]]</f>
        <v>-2139.2029289217985</v>
      </c>
      <c r="AO480" s="9">
        <f>ABS(Table6[[#This Row],[Res_3]])/Table6[[#This Row],[sales]]</f>
        <v>3.3580366795449694</v>
      </c>
      <c r="AP480" s="9">
        <f>'[1]4'!L$21+'[1]4'!L$27*Table6[[#This Row],[TV_State]]+'[1]4'!L$22*Table6[[#This Row],[NJ_DUM]]+'[1]4'!L$23*Table6[[#This Row],[NY_DUM]]+'[1]4'!L$24*Table6[[#This Row],[PA_DUM]]+'[1]4'!L$25*Table6[[#This Row],[CT_DUM]]+'[1]4'!L$26*Table6[[#This Row],[DL_DUM]]</f>
        <v>740.64416651556837</v>
      </c>
      <c r="AQ480" s="9">
        <f>Table6[[#This Row],[sales]]-Table6[[#This Row],[Pred_4]]</f>
        <v>-103.60439206865226</v>
      </c>
      <c r="AR480">
        <f>ABS(Table6[[#This Row],[Res_4]]/Table6[[#This Row],[sales]])</f>
        <v>0.16263410264861808</v>
      </c>
      <c r="AS480" s="9">
        <f>'[1]5'!L$20+'[1]5'!L$26*Table6[[#This Row],[Radio_State]]+'[1]5'!L$21*Table6[[#This Row],[NJ_DUM]]+'[1]5'!L$22*Table6[[#This Row],[NY_DUM]]+'[1]5'!L$23*Table6[[#This Row],[PA_DUM]]+'[1]5'!L$24*Table6[[#This Row],[CT_DUM]]+'[1]5'!L$25*Table6[[#This Row],[DL_DUM]]</f>
        <v>791.28948790818458</v>
      </c>
      <c r="AT480" s="9">
        <f>Table6[[#This Row],[sales]]-Table6[[#This Row],[Pred_5]]</f>
        <v>-154.24971346126847</v>
      </c>
      <c r="AU480" s="9">
        <f>ABS(Table6[[#This Row],[Red_5]]/Table6[[#This Row],[sales]])</f>
        <v>0.24213513762965511</v>
      </c>
      <c r="AV480" s="9">
        <f>'[1]6'!L$20+'[1]6'!L$26*Table6[[#This Row],[Online]]+'[1]6'!L$21*Table6[[#This Row],[NJ_DUM]]+'[1]6'!L$22*Table6[[#This Row],[NY_DUM]]+'[1]6'!L$23*Table6[[#This Row],[PA_DUM]]+'[1]6'!L$24*Table6[[#This Row],[CT_DUM]]+'[1]6'!L$25*Table6[[#This Row],[DL_DUM]]</f>
        <v>728.93381642264467</v>
      </c>
      <c r="AW480" s="9">
        <f>Table6[[#This Row],[sales]]-Table6[[#This Row],[Pred_6]]</f>
        <v>-91.894041975728555</v>
      </c>
      <c r="AX480" s="9">
        <f>ABS(Table6[[#This Row],[Red_6]]/Table6[[#This Row],[sales]])</f>
        <v>0.14425165533111622</v>
      </c>
      <c r="AY480" s="9">
        <f>'[1]7'!L$21+'[1]7'!L$27*Table6[[#This Row],[LNTV]]+'[1]7'!L$22*Table6[[#This Row],[NJ_DUM]]+'[1]7'!L$23*Table6[[#This Row],[NY_DUM]]+'[1]7'!L$24*Table6[[#This Row],[PA_DUM]]+'[1]7'!L$25*Table6[[#This Row],[CT_DUM]]+'[1]7'!L$26*Table6[[#This Row],[DL_DUM]]</f>
        <v>6.0013509242213452</v>
      </c>
      <c r="AZ480" s="9">
        <f>Table6[[#This Row],[sales]]-Table6[[#This Row],[Pred_7]]</f>
        <v>631.03842352269476</v>
      </c>
      <c r="BA480" s="9">
        <f>ABS(Table6[[#This Row],[Red_7]]/Table6[[#This Row],[sales]])</f>
        <v>0.99057931519357356</v>
      </c>
      <c r="BB480" s="9">
        <f>'[1]8'!O$22+'[1]8'!O$28*Table6[[#This Row],[LNRADIOLING]]+'[1]8'!O$23*Table6[[#This Row],[DL_DUM]]+'[1]8'!O$24*Table6[[#This Row],[CT_DUM]]+'[1]8'!O$25*Table6[[#This Row],[PA_DUM]]+'[1]8'!O$26*Table6[[#This Row],[NY_DUM]]+'[1]8'!O$27*Table6[[#This Row],[NJ_DUM]]</f>
        <v>7.0588220519719096</v>
      </c>
      <c r="BC480" s="9">
        <f>Table6[[#This Row],[sales]]-Table6[[#This Row],[Pred_8]]</f>
        <v>629.98095239494421</v>
      </c>
      <c r="BD480" s="9">
        <f>ABS(Table6[[#This Row],[Red_8]]/Table6[[#This Row],[sales]])</f>
        <v>0.98891933857960368</v>
      </c>
      <c r="BE480" s="9">
        <f>'[1]9'!M$19+'[1]9'!M$21*Table6[[#This Row],[LNONLINE]]+'[1]9'!M$20*Table6[[#This Row],[DL_DUM]]+'[1]9'!M$22*Table6[[#This Row],[CT_DUM]]+'[1]9'!M$23*Table6[[#This Row],[PA_DUM]]+'[1]9'!M$24*Table6[[#This Row],[NY_DUM]]+'[1]9'!M$25*Table6[[#This Row],[NJ_DUM]]</f>
        <v>7.1789851132366298</v>
      </c>
      <c r="BF480" s="9">
        <f>Table6[[#This Row],[sales]]-Table6[[#This Row],[Pred_9]]</f>
        <v>629.86078933367946</v>
      </c>
      <c r="BG480" s="9">
        <f>ABS(Table6[[#This Row],[Red_9]]/Table6[[#This Row],[sales]])</f>
        <v>0.98873071132886559</v>
      </c>
      <c r="BH480" s="9">
        <f>'[1]10'!P$22+'[1]10'!P$30*Table6[[#This Row],[LNTV]]+'[1]10'!P$29*Table6[[#This Row],[LNRADIOLING]]+'[1]10'!P$24*Table6[[#This Row],[LNONLINELING]]+'[1]10'!P$23*Table6[[#This Row],[DL_DUM]]+'[1]10'!P$25*Table6[[#This Row],[CT_DUM]]+'[1]10'!P$26*Table6[[#This Row],[PA_DUM]]+'[1]10'!P$27*Table6[[#This Row],[NY_DUM]]+'[1]10'!P$28*Table6[[#This Row],[NJ_DUM]]</f>
        <v>7.0838581946290233</v>
      </c>
      <c r="BI480" s="9">
        <f>Table6[[#This Row],[sales]]-Table6[[#This Row],[Pred_10]]</f>
        <v>629.95591625228712</v>
      </c>
      <c r="BJ480" s="45">
        <f>ABS(Table6[[#This Row],[Red_10]]/Table6[[#This Row],[sales]])</f>
        <v>0.98888003782686995</v>
      </c>
      <c r="BK480" s="9">
        <f>'[1]11'!P$32+'[1]11'!P$40*Table6[[#This Row],[LNONLINELING]]+'[1]11'!P$39*Table6[[#This Row],[LNRADIOLING]]+'[1]11'!P$38*Table6[[#This Row],[LNTVLING]]+'[1]11'!P$33*Table6[[#This Row],[DL_DUM]]+'[1]11'!P$34*Table6[[#This Row],[CT_DUM]]+'[1]11'!P$35*Table6[[#This Row],[PA_DUM]]+'[1]11'!P$36*Table6[[#This Row],[NY_DUM]]+'[1]11'!P$37*Table6[[#This Row],[NJ_DUM]]</f>
        <v>7.0166614402191527</v>
      </c>
      <c r="BL480" s="9">
        <f>Table6[[#This Row],[sales]]-Table6[[#This Row],[ Pred_11]]</f>
        <v>630.02311300669692</v>
      </c>
      <c r="BM480" s="47">
        <f>ABS(Table6[[#This Row],[ Red_11]]/Table6[[#This Row],[sales]])</f>
        <v>0.9889855206508712</v>
      </c>
      <c r="BN480" s="9">
        <f>'[1]12'!K$22+'[1]12'!K$28*Table6[[#This Row],[COMBINE LN LING]]+'[1]12'!K$23*Table6[[#This Row],[DL_DUM]]+'[1]12'!K$24*Table6[[#This Row],[CT_DUM]]+'[1]12'!K$25*Table6[[#This Row],[PA_DUM]]+'[1]12'!K$26*Table6[[#This Row],[NY_DUM]]+'[1]12'!K$27*Table6[[#This Row],[NJ_DUM]]</f>
        <v>7.1869173717089252</v>
      </c>
      <c r="BO480" s="9">
        <f>Table6[[#This Row],[sales]]-Table6[[#This Row],[ Pred_12]]</f>
        <v>629.85285707520723</v>
      </c>
      <c r="BP480" s="47">
        <f>ABS(Table6[[#This Row],[ Red_12]]/Table6[[#This Row],[sales]])</f>
        <v>0.98871825958128179</v>
      </c>
      <c r="BQ480">
        <f>LN(G480+'2019 Totals and Calculations'!C$18)</f>
        <v>7.7940556941693657</v>
      </c>
      <c r="BR480">
        <f>LN(Table6[[#This Row],[PROF RADIO]]+'2019 Totals and Calculations'!D$18)</f>
        <v>5.9537510198121995</v>
      </c>
      <c r="BS480">
        <f>LN(Table6[[#This Row],[ONLINE LINGERING]]+'2019 Totals and Calculations'!E$18)</f>
        <v>5.3486170700458837</v>
      </c>
      <c r="BT480">
        <f>MONTH(Table6[[#This Row],[Date]])</f>
        <v>2</v>
      </c>
      <c r="BU480">
        <f t="shared" si="202"/>
        <v>0</v>
      </c>
      <c r="BV480">
        <f t="shared" si="203"/>
        <v>1</v>
      </c>
      <c r="BW480">
        <f t="shared" si="204"/>
        <v>0</v>
      </c>
      <c r="BX480">
        <f t="shared" si="205"/>
        <v>0</v>
      </c>
      <c r="BY480">
        <f t="shared" si="206"/>
        <v>0</v>
      </c>
      <c r="BZ480">
        <f t="shared" si="207"/>
        <v>0</v>
      </c>
      <c r="CA480">
        <f t="shared" si="208"/>
        <v>0</v>
      </c>
      <c r="CB480">
        <f t="shared" si="209"/>
        <v>0</v>
      </c>
      <c r="CC480">
        <f t="shared" si="210"/>
        <v>0</v>
      </c>
      <c r="CD480">
        <f t="shared" si="211"/>
        <v>0</v>
      </c>
      <c r="CE480">
        <f t="shared" si="212"/>
        <v>0</v>
      </c>
      <c r="CF480">
        <f t="shared" si="213"/>
        <v>0</v>
      </c>
      <c r="CG480">
        <f t="shared" si="214"/>
        <v>8</v>
      </c>
      <c r="CH48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657.27531390392937</v>
      </c>
      <c r="CI480" s="79">
        <f>Table6[[#This Row],[sales]]-CH480</f>
        <v>-20.23553945701326</v>
      </c>
      <c r="CJ480">
        <f>ABS(Table6[[#This Row],[sales]]-CH480)/Table6[[#This Row],[sales]]</f>
        <v>3.1764954511014548E-2</v>
      </c>
      <c r="CK48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665.89691628616879</v>
      </c>
      <c r="CL480" s="79">
        <f>Table6[[#This Row],[sales]]-CK480</f>
        <v>-28.857141839252677</v>
      </c>
      <c r="CM480">
        <f>ABS(Table6[[#This Row],[sales]]-CK480)/Table6[[#This Row],[sales]]</f>
        <v>4.5298807071044687E-2</v>
      </c>
      <c r="CN48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678.27414309403434</v>
      </c>
      <c r="CO480" s="79">
        <f>Table6[[#This Row],[sales]]-CN480</f>
        <v>-41.234368647118231</v>
      </c>
      <c r="CP480">
        <f>ABS(Table6[[#This Row],[sales]]-CN480)/Table6[[#This Row],[sales]]</f>
        <v>6.4728091245037714E-2</v>
      </c>
      <c r="CQ48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714.55162777900239</v>
      </c>
      <c r="CR480" s="79">
        <f>Table6[[#This Row],[sales]]-CQ480</f>
        <v>-77.511853332086275</v>
      </c>
      <c r="CS480">
        <f>ABS(Table6[[#This Row],[sales]]-CQ480)/Table6[[#This Row],[sales]]</f>
        <v>0.12167506086944538</v>
      </c>
    </row>
    <row r="481" spans="1:97" x14ac:dyDescent="0.2">
      <c r="A481">
        <v>480</v>
      </c>
      <c r="B481" t="s">
        <v>638</v>
      </c>
      <c r="C481" s="5">
        <v>42792</v>
      </c>
      <c r="D481" s="6">
        <v>2393.4778189382814</v>
      </c>
      <c r="E481" s="8">
        <f>YEAR(Table6[[#This Row],[Date]])</f>
        <v>2017</v>
      </c>
      <c r="F481" s="6">
        <f>Table6[[#This Row],[TV_State]]+Table6[[#This Row],[Radio_State]]+Table6[[#This Row],[Online]]</f>
        <v>2925.3617787023441</v>
      </c>
      <c r="G481" s="6">
        <f t="shared" si="189"/>
        <v>2163.4690146644525</v>
      </c>
      <c r="H481" s="6">
        <f>LN(Table6[[#This Row],[PROF TV LING]])</f>
        <v>7.6794682377063381</v>
      </c>
      <c r="I481" s="6">
        <f t="shared" si="190"/>
        <v>7.7805027415818859</v>
      </c>
      <c r="J481" s="6">
        <v>354.58930650937498</v>
      </c>
      <c r="K481" s="6">
        <f t="shared" si="195"/>
        <v>338.51422439531251</v>
      </c>
      <c r="L481" s="6">
        <f>0.5*J480+0.5*Table6[[#This Row],[Radio_State]]</f>
        <v>346.14670397343752</v>
      </c>
      <c r="M481" s="6">
        <f>LN(Table6[[#This Row],[RADIO LINGERING ]])</f>
        <v>5.8468626851183867</v>
      </c>
      <c r="N481" s="6">
        <f t="shared" si="191"/>
        <v>5.8709602366974476</v>
      </c>
      <c r="O481" s="6">
        <v>177.29465325468749</v>
      </c>
      <c r="P481" s="6">
        <f t="shared" si="192"/>
        <v>173.74891765359371</v>
      </c>
      <c r="Q481" s="6">
        <f>0.3*O480+0.7*Table6[[#This Row],[Online]]</f>
        <v>174.76187249390622</v>
      </c>
      <c r="R481" s="6">
        <f>LN(Table6[[#This Row],[ONLINE LINGERING]])</f>
        <v>5.1634243186854025</v>
      </c>
      <c r="S481" s="6">
        <f t="shared" si="193"/>
        <v>5.1778130561375022</v>
      </c>
      <c r="T481" s="6">
        <v>792.52734933990882</v>
      </c>
      <c r="U481" s="6">
        <f t="shared" si="194"/>
        <v>6.6752270153640589</v>
      </c>
      <c r="V481" s="8">
        <f>YEAR(Table6[[#This Row],[Date]])</f>
        <v>2017</v>
      </c>
      <c r="W481" s="8">
        <f>WEEKNUM(Table6[[#This Row],[Date]])</f>
        <v>9</v>
      </c>
      <c r="X481" t="s">
        <v>647</v>
      </c>
      <c r="Y481" s="9">
        <f>Table6[[#This Row],[LNTVLING]]+Table6[[#This Row],[LNRADIOLING]]+Table6[[#This Row],[LNONLINELING]]</f>
        <v>18.689755241510127</v>
      </c>
      <c r="Z481">
        <f t="shared" si="215"/>
        <v>1</v>
      </c>
      <c r="AA481">
        <f t="shared" si="196"/>
        <v>0</v>
      </c>
      <c r="AB481">
        <f t="shared" si="197"/>
        <v>0</v>
      </c>
      <c r="AC481">
        <f t="shared" si="198"/>
        <v>0</v>
      </c>
      <c r="AD481">
        <f t="shared" si="199"/>
        <v>1</v>
      </c>
      <c r="AE481">
        <f t="shared" si="200"/>
        <v>0</v>
      </c>
      <c r="AF481">
        <f t="shared" si="201"/>
        <v>0</v>
      </c>
      <c r="AG481" s="9">
        <f>'[1]1'!J$20+'[1]1'!J$21*Table6[[#This Row],[TV_State]]</f>
        <v>3683.5480066728669</v>
      </c>
      <c r="AH481" s="9">
        <f>Table6[[#This Row],[sales]]-Table6[[#This Row],[Pred_1]]</f>
        <v>-2891.0206573329579</v>
      </c>
      <c r="AI481">
        <f>ABS(Table6[[#This Row],[Res_1]])/Table6[[#This Row],[sales]]</f>
        <v>3.6478497047967759</v>
      </c>
      <c r="AJ481" s="9">
        <f>'[1]2'!J$20+'[1]2'!J$21*Table6[[#This Row],[Radio_State]]</f>
        <v>3270.9482943056246</v>
      </c>
      <c r="AK481" s="9">
        <f>Table6[[#This Row],[sales]]-Table6[[#This Row],[ Pred_2 ]]</f>
        <v>-2478.4209449657155</v>
      </c>
      <c r="AL481">
        <f>ABS(Table6[[#This Row],[ Res_2 ]])/Table6[[#This Row],[sales]]</f>
        <v>3.1272371193624764</v>
      </c>
      <c r="AM481" s="10">
        <f>'[1]3'!J$20+'[1]3'!J$21*Data!O481</f>
        <v>2825.0183294509075</v>
      </c>
      <c r="AN481" s="9">
        <f>Table6[[#This Row],[sales]]-Table6[[#This Row],[Pred_3]]</f>
        <v>-2032.4909801109986</v>
      </c>
      <c r="AO481" s="9">
        <f>ABS(Table6[[#This Row],[Res_3]])/Table6[[#This Row],[sales]]</f>
        <v>2.5645688843468277</v>
      </c>
      <c r="AP481" s="9">
        <f>'[1]4'!L$21+'[1]4'!L$27*Table6[[#This Row],[TV_State]]+'[1]4'!L$22*Table6[[#This Row],[NJ_DUM]]+'[1]4'!L$23*Table6[[#This Row],[NY_DUM]]+'[1]4'!L$24*Table6[[#This Row],[PA_DUM]]+'[1]4'!L$25*Table6[[#This Row],[CT_DUM]]+'[1]4'!L$26*Table6[[#This Row],[DL_DUM]]</f>
        <v>765.7848751240557</v>
      </c>
      <c r="AQ481" s="9">
        <f>Table6[[#This Row],[sales]]-Table6[[#This Row],[Pred_4]]</f>
        <v>26.742474215853122</v>
      </c>
      <c r="AR481">
        <f>ABS(Table6[[#This Row],[Res_4]]/Table6[[#This Row],[sales]])</f>
        <v>3.3743282472367374E-2</v>
      </c>
      <c r="AS481" s="9">
        <f>'[1]5'!L$20+'[1]5'!L$26*Table6[[#This Row],[Radio_State]]+'[1]5'!L$21*Table6[[#This Row],[NJ_DUM]]+'[1]5'!L$22*Table6[[#This Row],[NY_DUM]]+'[1]5'!L$23*Table6[[#This Row],[PA_DUM]]+'[1]5'!L$24*Table6[[#This Row],[CT_DUM]]+'[1]5'!L$25*Table6[[#This Row],[DL_DUM]]</f>
        <v>821.03438588724123</v>
      </c>
      <c r="AT481" s="9">
        <f>Table6[[#This Row],[sales]]-Table6[[#This Row],[Pred_5]]</f>
        <v>-28.507036547332405</v>
      </c>
      <c r="AU481" s="9">
        <f>ABS(Table6[[#This Row],[Red_5]]/Table6[[#This Row],[sales]])</f>
        <v>3.5969782709802688E-2</v>
      </c>
      <c r="AV481" s="9">
        <f>'[1]6'!L$20+'[1]6'!L$26*Table6[[#This Row],[Online]]+'[1]6'!L$21*Table6[[#This Row],[NJ_DUM]]+'[1]6'!L$22*Table6[[#This Row],[NY_DUM]]+'[1]6'!L$23*Table6[[#This Row],[PA_DUM]]+'[1]6'!L$24*Table6[[#This Row],[CT_DUM]]+'[1]6'!L$25*Table6[[#This Row],[DL_DUM]]</f>
        <v>765.67819730309998</v>
      </c>
      <c r="AW481" s="9">
        <f>Table6[[#This Row],[sales]]-Table6[[#This Row],[Pred_6]]</f>
        <v>26.849152036808846</v>
      </c>
      <c r="AX481" s="9">
        <f>ABS(Table6[[#This Row],[Red_6]]/Table6[[#This Row],[sales]])</f>
        <v>3.3877887064933901E-2</v>
      </c>
      <c r="AY481" s="9">
        <f>'[1]7'!L$21+'[1]7'!L$27*Table6[[#This Row],[LNTV]]+'[1]7'!L$22*Table6[[#This Row],[NJ_DUM]]+'[1]7'!L$23*Table6[[#This Row],[NY_DUM]]+'[1]7'!L$24*Table6[[#This Row],[PA_DUM]]+'[1]7'!L$25*Table6[[#This Row],[CT_DUM]]+'[1]7'!L$26*Table6[[#This Row],[DL_DUM]]</f>
        <v>6.0067512386309492</v>
      </c>
      <c r="AZ481" s="9">
        <f>Table6[[#This Row],[sales]]-Table6[[#This Row],[Pred_7]]</f>
        <v>786.52059810127787</v>
      </c>
      <c r="BA481" s="9">
        <f>ABS(Table6[[#This Row],[Red_7]]/Table6[[#This Row],[sales]])</f>
        <v>0.99242076472990626</v>
      </c>
      <c r="BB481" s="9">
        <f>'[1]8'!O$22+'[1]8'!O$28*Table6[[#This Row],[LNRADIOLING]]+'[1]8'!O$23*Table6[[#This Row],[DL_DUM]]+'[1]8'!O$24*Table6[[#This Row],[CT_DUM]]+'[1]8'!O$25*Table6[[#This Row],[PA_DUM]]+'[1]8'!O$26*Table6[[#This Row],[NY_DUM]]+'[1]8'!O$27*Table6[[#This Row],[NJ_DUM]]</f>
        <v>7.0623027883789327</v>
      </c>
      <c r="BC481" s="9">
        <f>Table6[[#This Row],[sales]]-Table6[[#This Row],[Pred_8]]</f>
        <v>785.46504655152989</v>
      </c>
      <c r="BD481" s="9">
        <f>ABS(Table6[[#This Row],[Red_8]]/Table6[[#This Row],[sales]])</f>
        <v>0.99108888444763321</v>
      </c>
      <c r="BE481" s="9">
        <f>'[1]9'!M$19+'[1]9'!M$21*Table6[[#This Row],[LNONLINE]]+'[1]9'!M$20*Table6[[#This Row],[DL_DUM]]+'[1]9'!M$22*Table6[[#This Row],[CT_DUM]]+'[1]9'!M$23*Table6[[#This Row],[PA_DUM]]+'[1]9'!M$24*Table6[[#This Row],[NY_DUM]]+'[1]9'!M$25*Table6[[#This Row],[NJ_DUM]]</f>
        <v>7.1944329303556014</v>
      </c>
      <c r="BF481" s="9">
        <f>Table6[[#This Row],[sales]]-Table6[[#This Row],[Pred_9]]</f>
        <v>785.33291640955326</v>
      </c>
      <c r="BG481" s="9">
        <f>ABS(Table6[[#This Row],[Red_9]]/Table6[[#This Row],[sales]])</f>
        <v>0.9909221644699735</v>
      </c>
      <c r="BH481" s="9">
        <f>'[1]10'!P$22+'[1]10'!P$30*Table6[[#This Row],[LNTV]]+'[1]10'!P$29*Table6[[#This Row],[LNRADIOLING]]+'[1]10'!P$24*Table6[[#This Row],[LNONLINELING]]+'[1]10'!P$23*Table6[[#This Row],[DL_DUM]]+'[1]10'!P$25*Table6[[#This Row],[CT_DUM]]+'[1]10'!P$26*Table6[[#This Row],[PA_DUM]]+'[1]10'!P$27*Table6[[#This Row],[NY_DUM]]+'[1]10'!P$28*Table6[[#This Row],[NJ_DUM]]</f>
        <v>7.0927386079213175</v>
      </c>
      <c r="BI481" s="9">
        <f>Table6[[#This Row],[sales]]-Table6[[#This Row],[Pred_10]]</f>
        <v>785.4346107319875</v>
      </c>
      <c r="BJ481" s="45">
        <f>ABS(Table6[[#This Row],[Red_10]]/Table6[[#This Row],[sales]])</f>
        <v>0.99105048095333392</v>
      </c>
      <c r="BK481" s="9">
        <f>'[1]11'!P$32+'[1]11'!P$40*Table6[[#This Row],[LNONLINELING]]+'[1]11'!P$39*Table6[[#This Row],[LNRADIOLING]]+'[1]11'!P$38*Table6[[#This Row],[LNTVLING]]+'[1]11'!P$33*Table6[[#This Row],[DL_DUM]]+'[1]11'!P$34*Table6[[#This Row],[CT_DUM]]+'[1]11'!P$35*Table6[[#This Row],[PA_DUM]]+'[1]11'!P$36*Table6[[#This Row],[NY_DUM]]+'[1]11'!P$37*Table6[[#This Row],[NJ_DUM]]</f>
        <v>7.022543351531894</v>
      </c>
      <c r="BL481" s="9">
        <f>Table6[[#This Row],[sales]]-Table6[[#This Row],[ Pred_11]]</f>
        <v>785.50480598837692</v>
      </c>
      <c r="BM481" s="47">
        <f>ABS(Table6[[#This Row],[ Red_11]]/Table6[[#This Row],[sales]])</f>
        <v>0.99113905235272837</v>
      </c>
      <c r="BN481" s="9">
        <f>'[1]12'!K$22+'[1]12'!K$28*Table6[[#This Row],[COMBINE LN LING]]+'[1]12'!K$23*Table6[[#This Row],[DL_DUM]]+'[1]12'!K$24*Table6[[#This Row],[CT_DUM]]+'[1]12'!K$25*Table6[[#This Row],[PA_DUM]]+'[1]12'!K$26*Table6[[#This Row],[NY_DUM]]+'[1]12'!K$27*Table6[[#This Row],[NJ_DUM]]</f>
        <v>7.2007959788842619</v>
      </c>
      <c r="BO481" s="9">
        <f>Table6[[#This Row],[sales]]-Table6[[#This Row],[ Pred_12]]</f>
        <v>785.32655336102459</v>
      </c>
      <c r="BP481" s="47">
        <f>ABS(Table6[[#This Row],[ Red_12]]/Table6[[#This Row],[sales]])</f>
        <v>0.99091413566373232</v>
      </c>
      <c r="BQ481">
        <f>LN(G481+'2019 Totals and Calculations'!C$18)</f>
        <v>7.8338824851830857</v>
      </c>
      <c r="BR481">
        <f>LN(Table6[[#This Row],[PROF RADIO]]+'2019 Totals and Calculations'!D$18)</f>
        <v>5.9946359894271382</v>
      </c>
      <c r="BS481">
        <f>LN(Table6[[#This Row],[ONLINE LINGERING]]+'2019 Totals and Calculations'!E$18)</f>
        <v>5.3874230499019085</v>
      </c>
      <c r="BT481">
        <f>MONTH(Table6[[#This Row],[Date]])</f>
        <v>2</v>
      </c>
      <c r="BU481">
        <f t="shared" si="202"/>
        <v>0</v>
      </c>
      <c r="BV481">
        <f t="shared" si="203"/>
        <v>1</v>
      </c>
      <c r="BW481">
        <f t="shared" si="204"/>
        <v>0</v>
      </c>
      <c r="BX481">
        <f t="shared" si="205"/>
        <v>0</v>
      </c>
      <c r="BY481">
        <f t="shared" si="206"/>
        <v>0</v>
      </c>
      <c r="BZ481">
        <f t="shared" si="207"/>
        <v>0</v>
      </c>
      <c r="CA481">
        <f t="shared" si="208"/>
        <v>0</v>
      </c>
      <c r="CB481">
        <f t="shared" si="209"/>
        <v>0</v>
      </c>
      <c r="CC481">
        <f t="shared" si="210"/>
        <v>0</v>
      </c>
      <c r="CD481">
        <f t="shared" si="211"/>
        <v>0</v>
      </c>
      <c r="CE481">
        <f t="shared" si="212"/>
        <v>0</v>
      </c>
      <c r="CF481">
        <f t="shared" si="213"/>
        <v>0</v>
      </c>
      <c r="CG481">
        <f t="shared" si="214"/>
        <v>9</v>
      </c>
      <c r="CH48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666.92315593484182</v>
      </c>
      <c r="CI481" s="79">
        <f>Table6[[#This Row],[sales]]-CH481</f>
        <v>125.60419340506701</v>
      </c>
      <c r="CJ481">
        <f>ABS(Table6[[#This Row],[sales]]-CH481)/Table6[[#This Row],[sales]]</f>
        <v>0.15848562640731828</v>
      </c>
      <c r="CK48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675.82294485172156</v>
      </c>
      <c r="CL481" s="79">
        <f>Table6[[#This Row],[sales]]-CK481</f>
        <v>116.70440448818727</v>
      </c>
      <c r="CM481">
        <f>ABS(Table6[[#This Row],[sales]]-CK481)/Table6[[#This Row],[sales]]</f>
        <v>0.1472559963834556</v>
      </c>
      <c r="CN48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688.54380077269002</v>
      </c>
      <c r="CO481" s="79">
        <f>Table6[[#This Row],[sales]]-CN481</f>
        <v>103.9835485672188</v>
      </c>
      <c r="CP481">
        <f>ABS(Table6[[#This Row],[sales]]-CN481)/Table6[[#This Row],[sales]]</f>
        <v>0.13120499709420258</v>
      </c>
      <c r="CQ48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731.1192056216903</v>
      </c>
      <c r="CR481" s="79">
        <f>Table6[[#This Row],[sales]]-CQ481</f>
        <v>61.408143718218525</v>
      </c>
      <c r="CS481">
        <f>ABS(Table6[[#This Row],[sales]]-CQ481)/Table6[[#This Row],[sales]]</f>
        <v>7.7483942692154403E-2</v>
      </c>
    </row>
    <row r="482" spans="1:97" x14ac:dyDescent="0.2">
      <c r="A482">
        <v>481</v>
      </c>
      <c r="B482" t="s">
        <v>638</v>
      </c>
      <c r="C482" s="5">
        <v>42799</v>
      </c>
      <c r="D482" s="6">
        <v>2513.1517098851955</v>
      </c>
      <c r="E482" s="8">
        <f>YEAR(Table6[[#This Row],[Date]])</f>
        <v>2017</v>
      </c>
      <c r="F482" s="6">
        <f>Table6[[#This Row],[TV_State]]+Table6[[#This Row],[Radio_State]]+Table6[[#This Row],[Online]]</f>
        <v>3071.6298676374608</v>
      </c>
      <c r="G482" s="6">
        <f t="shared" si="189"/>
        <v>2268.373823230675</v>
      </c>
      <c r="H482" s="6">
        <f>LN(Table6[[#This Row],[PROF TV LING]])</f>
        <v>7.7268184763231025</v>
      </c>
      <c r="I482" s="6">
        <f t="shared" si="190"/>
        <v>7.8292929057513181</v>
      </c>
      <c r="J482" s="6">
        <v>372.3187718348438</v>
      </c>
      <c r="K482" s="6">
        <f t="shared" si="195"/>
        <v>355.41649811507818</v>
      </c>
      <c r="L482" s="6">
        <f>0.5*J481+0.5*Table6[[#This Row],[Radio_State]]</f>
        <v>363.45403917210939</v>
      </c>
      <c r="M482" s="6">
        <f>LN(Table6[[#This Row],[RADIO LINGERING ]])</f>
        <v>5.8956528492878189</v>
      </c>
      <c r="N482" s="6">
        <f t="shared" si="191"/>
        <v>5.9197504008668798</v>
      </c>
      <c r="O482" s="6">
        <v>186.1593859174219</v>
      </c>
      <c r="P482" s="6">
        <f t="shared" si="192"/>
        <v>182.43624543827343</v>
      </c>
      <c r="Q482" s="6">
        <f>0.3*O481+0.7*Table6[[#This Row],[Online]]</f>
        <v>183.49996611860158</v>
      </c>
      <c r="R482" s="6">
        <f>LN(Table6[[#This Row],[ONLINE LINGERING]])</f>
        <v>5.2122144828548347</v>
      </c>
      <c r="S482" s="6">
        <f t="shared" si="193"/>
        <v>5.2266032203069344</v>
      </c>
      <c r="T482" s="6">
        <v>685.51275132501678</v>
      </c>
      <c r="U482" s="6">
        <f t="shared" si="194"/>
        <v>6.5301671003246469</v>
      </c>
      <c r="V482" s="8">
        <f>YEAR(Table6[[#This Row],[Date]])</f>
        <v>2017</v>
      </c>
      <c r="W482" s="8">
        <f>WEEKNUM(Table6[[#This Row],[Date]])</f>
        <v>10</v>
      </c>
      <c r="X482" t="s">
        <v>648</v>
      </c>
      <c r="Y482" s="9">
        <f>Table6[[#This Row],[LNTVLING]]+Table6[[#This Row],[LNRADIOLING]]+Table6[[#This Row],[LNONLINELING]]</f>
        <v>18.834685808465757</v>
      </c>
      <c r="Z482">
        <f t="shared" si="215"/>
        <v>1</v>
      </c>
      <c r="AA482">
        <f t="shared" si="196"/>
        <v>0</v>
      </c>
      <c r="AB482">
        <f t="shared" si="197"/>
        <v>0</v>
      </c>
      <c r="AC482">
        <f t="shared" si="198"/>
        <v>0</v>
      </c>
      <c r="AD482">
        <f t="shared" si="199"/>
        <v>1</v>
      </c>
      <c r="AE482">
        <f t="shared" si="200"/>
        <v>0</v>
      </c>
      <c r="AF482">
        <f t="shared" si="201"/>
        <v>0</v>
      </c>
      <c r="AG482" s="9">
        <f>'[1]1'!J$20+'[1]1'!J$21*Table6[[#This Row],[TV_State]]</f>
        <v>3801.2387797336942</v>
      </c>
      <c r="AH482" s="9">
        <f>Table6[[#This Row],[sales]]-Table6[[#This Row],[Pred_1]]</f>
        <v>-3115.7260284086774</v>
      </c>
      <c r="AI482">
        <f>ABS(Table6[[#This Row],[Res_1]])/Table6[[#This Row],[sales]]</f>
        <v>4.5451029501440194</v>
      </c>
      <c r="AJ482" s="9">
        <f>'[1]2'!J$20+'[1]2'!J$21*Table6[[#This Row],[Radio_State]]</f>
        <v>3348.7816188210309</v>
      </c>
      <c r="AK482" s="9">
        <f>Table6[[#This Row],[sales]]-Table6[[#This Row],[ Pred_2 ]]</f>
        <v>-2663.2688674960141</v>
      </c>
      <c r="AL482">
        <f>ABS(Table6[[#This Row],[ Res_2 ]])/Table6[[#This Row],[sales]]</f>
        <v>3.8850756055933662</v>
      </c>
      <c r="AM482" s="10">
        <f>'[1]3'!J$20+'[1]3'!J$21*Data!O482</f>
        <v>2876.2327368372107</v>
      </c>
      <c r="AN482" s="9">
        <f>Table6[[#This Row],[sales]]-Table6[[#This Row],[Pred_3]]</f>
        <v>-2190.7199855121939</v>
      </c>
      <c r="AO482" s="9">
        <f>ABS(Table6[[#This Row],[Res_3]])/Table6[[#This Row],[sales]]</f>
        <v>3.1957392204270247</v>
      </c>
      <c r="AP482" s="9">
        <f>'[1]4'!L$21+'[1]4'!L$27*Table6[[#This Row],[TV_State]]+'[1]4'!L$22*Table6[[#This Row],[NJ_DUM]]+'[1]4'!L$23*Table6[[#This Row],[NY_DUM]]+'[1]4'!L$24*Table6[[#This Row],[PA_DUM]]+'[1]4'!L$25*Table6[[#This Row],[CT_DUM]]+'[1]4'!L$26*Table6[[#This Row],[DL_DUM]]</f>
        <v>792.18261916296728</v>
      </c>
      <c r="AQ482" s="9">
        <f>Table6[[#This Row],[sales]]-Table6[[#This Row],[Pred_4]]</f>
        <v>-106.66986783795051</v>
      </c>
      <c r="AR482">
        <f>ABS(Table6[[#This Row],[Res_4]]/Table6[[#This Row],[sales]])</f>
        <v>0.15560595719302084</v>
      </c>
      <c r="AS482" s="9">
        <f>'[1]5'!L$20+'[1]5'!L$26*Table6[[#This Row],[Radio_State]]+'[1]5'!L$21*Table6[[#This Row],[NJ_DUM]]+'[1]5'!L$22*Table6[[#This Row],[NY_DUM]]+'[1]5'!L$23*Table6[[#This Row],[PA_DUM]]+'[1]5'!L$24*Table6[[#This Row],[CT_DUM]]+'[1]5'!L$25*Table6[[#This Row],[DL_DUM]]</f>
        <v>852.266528765251</v>
      </c>
      <c r="AT482" s="9">
        <f>Table6[[#This Row],[sales]]-Table6[[#This Row],[Pred_5]]</f>
        <v>-166.75377744023422</v>
      </c>
      <c r="AU482" s="9">
        <f>ABS(Table6[[#This Row],[Red_5]]/Table6[[#This Row],[sales]])</f>
        <v>0.24325408552637201</v>
      </c>
      <c r="AV482" s="9">
        <f>'[1]6'!L$20+'[1]6'!L$26*Table6[[#This Row],[Online]]+'[1]6'!L$21*Table6[[#This Row],[NJ_DUM]]+'[1]6'!L$22*Table6[[#This Row],[NY_DUM]]+'[1]6'!L$23*Table6[[#This Row],[PA_DUM]]+'[1]6'!L$24*Table6[[#This Row],[CT_DUM]]+'[1]6'!L$25*Table6[[#This Row],[DL_DUM]]</f>
        <v>804.25979722757825</v>
      </c>
      <c r="AW482" s="9">
        <f>Table6[[#This Row],[sales]]-Table6[[#This Row],[Pred_6]]</f>
        <v>-118.74704590256147</v>
      </c>
      <c r="AX482" s="9">
        <f>ABS(Table6[[#This Row],[Red_6]]/Table6[[#This Row],[sales]])</f>
        <v>0.17322368646394568</v>
      </c>
      <c r="AY482" s="9">
        <f>'[1]7'!L$21+'[1]7'!L$27*Table6[[#This Row],[LNTV]]+'[1]7'!L$22*Table6[[#This Row],[NJ_DUM]]+'[1]7'!L$23*Table6[[#This Row],[NY_DUM]]+'[1]7'!L$24*Table6[[#This Row],[PA_DUM]]+'[1]7'!L$25*Table6[[#This Row],[CT_DUM]]+'[1]7'!L$26*Table6[[#This Row],[DL_DUM]]</f>
        <v>6.0121515530405532</v>
      </c>
      <c r="AZ482" s="9">
        <f>Table6[[#This Row],[sales]]-Table6[[#This Row],[Pred_7]]</f>
        <v>679.50059977197623</v>
      </c>
      <c r="BA482" s="9">
        <f>ABS(Table6[[#This Row],[Red_7]]/Table6[[#This Row],[sales]])</f>
        <v>0.99122970135651045</v>
      </c>
      <c r="BB482" s="9">
        <f>'[1]8'!O$22+'[1]8'!O$28*Table6[[#This Row],[LNRADIOLING]]+'[1]8'!O$23*Table6[[#This Row],[DL_DUM]]+'[1]8'!O$24*Table6[[#This Row],[CT_DUM]]+'[1]8'!O$25*Table6[[#This Row],[PA_DUM]]+'[1]8'!O$26*Table6[[#This Row],[NY_DUM]]+'[1]8'!O$27*Table6[[#This Row],[NJ_DUM]]</f>
        <v>7.0657835247859557</v>
      </c>
      <c r="BC482" s="9">
        <f>Table6[[#This Row],[sales]]-Table6[[#This Row],[Pred_8]]</f>
        <v>678.44696780023082</v>
      </c>
      <c r="BD482" s="9">
        <f>ABS(Table6[[#This Row],[Red_8]]/Table6[[#This Row],[sales]])</f>
        <v>0.98969270300059542</v>
      </c>
      <c r="BE482" s="9">
        <f>'[1]9'!M$19+'[1]9'!M$21*Table6[[#This Row],[LNONLINE]]+'[1]9'!M$20*Table6[[#This Row],[DL_DUM]]+'[1]9'!M$22*Table6[[#This Row],[CT_DUM]]+'[1]9'!M$23*Table6[[#This Row],[PA_DUM]]+'[1]9'!M$24*Table6[[#This Row],[NY_DUM]]+'[1]9'!M$25*Table6[[#This Row],[NJ_DUM]]</f>
        <v>7.2098807474745747</v>
      </c>
      <c r="BF482" s="9">
        <f>Table6[[#This Row],[sales]]-Table6[[#This Row],[Pred_9]]</f>
        <v>678.30287057754219</v>
      </c>
      <c r="BG482" s="9">
        <f>ABS(Table6[[#This Row],[Red_9]]/Table6[[#This Row],[sales]])</f>
        <v>0.98948249943777311</v>
      </c>
      <c r="BH482" s="9">
        <f>'[1]10'!P$22+'[1]10'!P$30*Table6[[#This Row],[LNTV]]+'[1]10'!P$29*Table6[[#This Row],[LNRADIOLING]]+'[1]10'!P$24*Table6[[#This Row],[LNONLINELING]]+'[1]10'!P$23*Table6[[#This Row],[DL_DUM]]+'[1]10'!P$25*Table6[[#This Row],[CT_DUM]]+'[1]10'!P$26*Table6[[#This Row],[PA_DUM]]+'[1]10'!P$27*Table6[[#This Row],[NY_DUM]]+'[1]10'!P$28*Table6[[#This Row],[NJ_DUM]]</f>
        <v>7.1016190212136117</v>
      </c>
      <c r="BI482" s="9">
        <f>Table6[[#This Row],[sales]]-Table6[[#This Row],[Pred_10]]</f>
        <v>678.41113230380313</v>
      </c>
      <c r="BJ482" s="45">
        <f>ABS(Table6[[#This Row],[Red_10]]/Table6[[#This Row],[sales]])</f>
        <v>0.98964042753765402</v>
      </c>
      <c r="BK482" s="9">
        <f>'[1]11'!P$32+'[1]11'!P$40*Table6[[#This Row],[LNONLINELING]]+'[1]11'!P$39*Table6[[#This Row],[LNRADIOLING]]+'[1]11'!P$38*Table6[[#This Row],[LNTVLING]]+'[1]11'!P$33*Table6[[#This Row],[DL_DUM]]+'[1]11'!P$34*Table6[[#This Row],[CT_DUM]]+'[1]11'!P$35*Table6[[#This Row],[PA_DUM]]+'[1]11'!P$36*Table6[[#This Row],[NY_DUM]]+'[1]11'!P$37*Table6[[#This Row],[NJ_DUM]]</f>
        <v>7.0283044761851805</v>
      </c>
      <c r="BL482" s="9">
        <f>Table6[[#This Row],[sales]]-Table6[[#This Row],[ Pred_11]]</f>
        <v>678.48444684883157</v>
      </c>
      <c r="BM482" s="47">
        <f>ABS(Table6[[#This Row],[ Red_11]]/Table6[[#This Row],[sales]])</f>
        <v>0.98974737601510643</v>
      </c>
      <c r="BN482" s="9">
        <f>'[1]12'!K$22+'[1]12'!K$28*Table6[[#This Row],[COMBINE LN LING]]+'[1]12'!K$23*Table6[[#This Row],[DL_DUM]]+'[1]12'!K$24*Table6[[#This Row],[CT_DUM]]+'[1]12'!K$25*Table6[[#This Row],[PA_DUM]]+'[1]12'!K$26*Table6[[#This Row],[NY_DUM]]+'[1]12'!K$27*Table6[[#This Row],[NJ_DUM]]</f>
        <v>7.2147434988981605</v>
      </c>
      <c r="BO482" s="9">
        <f>Table6[[#This Row],[sales]]-Table6[[#This Row],[ Pred_12]]</f>
        <v>678.29800782611858</v>
      </c>
      <c r="BP482" s="47">
        <f>ABS(Table6[[#This Row],[ Red_12]]/Table6[[#This Row],[sales]])</f>
        <v>0.98947540584044147</v>
      </c>
      <c r="BQ482">
        <f>LN(G482+'2019 Totals and Calculations'!C$18)</f>
        <v>7.8745936154233025</v>
      </c>
      <c r="BR482">
        <f>LN(Table6[[#This Row],[PROF RADIO]]+'2019 Totals and Calculations'!D$18)</f>
        <v>6.0358948981962337</v>
      </c>
      <c r="BS482">
        <f>LN(Table6[[#This Row],[ONLINE LINGERING]]+'2019 Totals and Calculations'!E$18)</f>
        <v>5.4266108850400911</v>
      </c>
      <c r="BT482">
        <f>MONTH(Table6[[#This Row],[Date]])</f>
        <v>3</v>
      </c>
      <c r="BU482">
        <f t="shared" si="202"/>
        <v>0</v>
      </c>
      <c r="BV482">
        <f t="shared" si="203"/>
        <v>0</v>
      </c>
      <c r="BW482">
        <f t="shared" si="204"/>
        <v>1</v>
      </c>
      <c r="BX482">
        <f t="shared" si="205"/>
        <v>0</v>
      </c>
      <c r="BY482">
        <f t="shared" si="206"/>
        <v>0</v>
      </c>
      <c r="BZ482">
        <f t="shared" si="207"/>
        <v>0</v>
      </c>
      <c r="CA482">
        <f t="shared" si="208"/>
        <v>0</v>
      </c>
      <c r="CB482">
        <f t="shared" si="209"/>
        <v>0</v>
      </c>
      <c r="CC482">
        <f t="shared" si="210"/>
        <v>0</v>
      </c>
      <c r="CD482">
        <f t="shared" si="211"/>
        <v>0</v>
      </c>
      <c r="CE482">
        <f t="shared" si="212"/>
        <v>0</v>
      </c>
      <c r="CF482">
        <f t="shared" si="213"/>
        <v>0</v>
      </c>
      <c r="CG482">
        <f t="shared" si="214"/>
        <v>10</v>
      </c>
      <c r="CH48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676.89096909446027</v>
      </c>
      <c r="CI482" s="79">
        <f>Table6[[#This Row],[sales]]-CH482</f>
        <v>8.6217822305565051</v>
      </c>
      <c r="CJ482">
        <f>ABS(Table6[[#This Row],[sales]]-CH482)/Table6[[#This Row],[sales]]</f>
        <v>1.2577128892047009E-2</v>
      </c>
      <c r="CK48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685.97553898185276</v>
      </c>
      <c r="CL482" s="79">
        <f>Table6[[#This Row],[sales]]-CK482</f>
        <v>-0.46278765683598522</v>
      </c>
      <c r="CM482">
        <f>ABS(Table6[[#This Row],[sales]]-CK482)/Table6[[#This Row],[sales]]</f>
        <v>6.7509708016586162E-4</v>
      </c>
      <c r="CN48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699.05612348065631</v>
      </c>
      <c r="CO482" s="79">
        <f>Table6[[#This Row],[sales]]-CN482</f>
        <v>-13.543372155639531</v>
      </c>
      <c r="CP482">
        <f>ABS(Table6[[#This Row],[sales]]-CN482)/Table6[[#This Row],[sales]]</f>
        <v>1.975655759788824E-2</v>
      </c>
      <c r="CQ48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748.2491969863662</v>
      </c>
      <c r="CR482" s="79">
        <f>Table6[[#This Row],[sales]]-CQ482</f>
        <v>-62.736445661349421</v>
      </c>
      <c r="CS482">
        <f>ABS(Table6[[#This Row],[sales]]-CQ482)/Table6[[#This Row],[sales]]</f>
        <v>9.1517547325103921E-2</v>
      </c>
    </row>
    <row r="483" spans="1:97" x14ac:dyDescent="0.2">
      <c r="A483">
        <v>482</v>
      </c>
      <c r="B483" t="s">
        <v>638</v>
      </c>
      <c r="C483" s="5">
        <v>42806</v>
      </c>
      <c r="D483" s="6">
        <v>2638.8092953794558</v>
      </c>
      <c r="E483" s="8">
        <f>YEAR(Table6[[#This Row],[Date]])</f>
        <v>2017</v>
      </c>
      <c r="F483" s="6">
        <f>Table6[[#This Row],[TV_State]]+Table6[[#This Row],[Radio_State]]+Table6[[#This Row],[Online]]</f>
        <v>3225.2113610193351</v>
      </c>
      <c r="G483" s="6">
        <f t="shared" si="189"/>
        <v>2379.5044648753092</v>
      </c>
      <c r="H483" s="6">
        <f>LN(Table6[[#This Row],[PROF TV LING]])</f>
        <v>7.7746475369516341</v>
      </c>
      <c r="I483" s="6">
        <f t="shared" si="190"/>
        <v>7.8780830699207502</v>
      </c>
      <c r="J483" s="6">
        <v>390.93471042658604</v>
      </c>
      <c r="K483" s="6">
        <f t="shared" si="195"/>
        <v>373.17560427083208</v>
      </c>
      <c r="L483" s="6">
        <f>0.5*J482+0.5*Table6[[#This Row],[Radio_State]]</f>
        <v>381.62674113071489</v>
      </c>
      <c r="M483" s="6">
        <f>LN(Table6[[#This Row],[RADIO LINGERING ]])</f>
        <v>5.944443013457251</v>
      </c>
      <c r="N483" s="6">
        <f t="shared" si="191"/>
        <v>5.9685405650363119</v>
      </c>
      <c r="O483" s="6">
        <v>195.46735521329305</v>
      </c>
      <c r="P483" s="6">
        <f t="shared" si="192"/>
        <v>191.55802228078716</v>
      </c>
      <c r="Q483" s="6">
        <f>0.3*O482+0.7*Table6[[#This Row],[Online]]</f>
        <v>192.67496442453168</v>
      </c>
      <c r="R483" s="6">
        <f>LN(Table6[[#This Row],[ONLINE LINGERING]])</f>
        <v>5.2610046470242668</v>
      </c>
      <c r="S483" s="6">
        <f t="shared" si="193"/>
        <v>5.2753933844763665</v>
      </c>
      <c r="T483" s="6">
        <v>777.12708802000361</v>
      </c>
      <c r="U483" s="6">
        <f t="shared" si="194"/>
        <v>6.6556038994380762</v>
      </c>
      <c r="V483" s="8">
        <f>YEAR(Table6[[#This Row],[Date]])</f>
        <v>2017</v>
      </c>
      <c r="W483" s="8">
        <f>WEEKNUM(Table6[[#This Row],[Date]])</f>
        <v>11</v>
      </c>
      <c r="X483" t="s">
        <v>649</v>
      </c>
      <c r="Y483" s="9">
        <f>Table6[[#This Row],[LNTVLING]]+Table6[[#This Row],[LNRADIOLING]]+Table6[[#This Row],[LNONLINELING]]</f>
        <v>18.980095197433151</v>
      </c>
      <c r="Z483">
        <f t="shared" si="215"/>
        <v>1</v>
      </c>
      <c r="AA483">
        <f t="shared" si="196"/>
        <v>0</v>
      </c>
      <c r="AB483">
        <f t="shared" si="197"/>
        <v>0</v>
      </c>
      <c r="AC483">
        <f t="shared" si="198"/>
        <v>0</v>
      </c>
      <c r="AD483">
        <f t="shared" si="199"/>
        <v>1</v>
      </c>
      <c r="AE483">
        <f t="shared" si="200"/>
        <v>0</v>
      </c>
      <c r="AF483">
        <f t="shared" si="201"/>
        <v>0</v>
      </c>
      <c r="AG483" s="9">
        <f>'[1]1'!J$20+'[1]1'!J$21*Table6[[#This Row],[TV_State]]</f>
        <v>3924.8140914475625</v>
      </c>
      <c r="AH483" s="9">
        <f>Table6[[#This Row],[sales]]-Table6[[#This Row],[Pred_1]]</f>
        <v>-3147.6870034275589</v>
      </c>
      <c r="AI483">
        <f>ABS(Table6[[#This Row],[Res_1]])/Table6[[#This Row],[sales]]</f>
        <v>4.0504147287509502</v>
      </c>
      <c r="AJ483" s="9">
        <f>'[1]2'!J$20+'[1]2'!J$21*Table6[[#This Row],[Radio_State]]</f>
        <v>3430.5066095622074</v>
      </c>
      <c r="AK483" s="9">
        <f>Table6[[#This Row],[sales]]-Table6[[#This Row],[ Pred_2 ]]</f>
        <v>-2653.3795215422037</v>
      </c>
      <c r="AL483">
        <f>ABS(Table6[[#This Row],[ Res_2 ]])/Table6[[#This Row],[sales]]</f>
        <v>3.4143444006083912</v>
      </c>
      <c r="AM483" s="10">
        <f>'[1]3'!J$20+'[1]3'!J$21*Data!O483</f>
        <v>2930.0078645928288</v>
      </c>
      <c r="AN483" s="9">
        <f>Table6[[#This Row],[sales]]-Table6[[#This Row],[Pred_3]]</f>
        <v>-2152.8807765728252</v>
      </c>
      <c r="AO483" s="9">
        <f>ABS(Table6[[#This Row],[Res_3]])/Table6[[#This Row],[sales]]</f>
        <v>2.7703072119877117</v>
      </c>
      <c r="AP483" s="9">
        <f>'[1]4'!L$21+'[1]4'!L$27*Table6[[#This Row],[TV_State]]+'[1]4'!L$22*Table6[[#This Row],[NJ_DUM]]+'[1]4'!L$23*Table6[[#This Row],[NY_DUM]]+'[1]4'!L$24*Table6[[#This Row],[PA_DUM]]+'[1]4'!L$25*Table6[[#This Row],[CT_DUM]]+'[1]4'!L$26*Table6[[#This Row],[DL_DUM]]</f>
        <v>819.90025040382466</v>
      </c>
      <c r="AQ483" s="9">
        <f>Table6[[#This Row],[sales]]-Table6[[#This Row],[Pred_4]]</f>
        <v>-42.773162383821045</v>
      </c>
      <c r="AR483">
        <f>ABS(Table6[[#This Row],[Res_4]]/Table6[[#This Row],[sales]])</f>
        <v>5.5040112541695427E-2</v>
      </c>
      <c r="AS483" s="9">
        <f>'[1]5'!L$20+'[1]5'!L$26*Table6[[#This Row],[Radio_State]]+'[1]5'!L$21*Table6[[#This Row],[NJ_DUM]]+'[1]5'!L$22*Table6[[#This Row],[NY_DUM]]+'[1]5'!L$23*Table6[[#This Row],[PA_DUM]]+'[1]5'!L$24*Table6[[#This Row],[CT_DUM]]+'[1]5'!L$25*Table6[[#This Row],[DL_DUM]]</f>
        <v>885.06027878716111</v>
      </c>
      <c r="AT483" s="9">
        <f>Table6[[#This Row],[sales]]-Table6[[#This Row],[Pred_5]]</f>
        <v>-107.9331907671575</v>
      </c>
      <c r="AU483" s="9">
        <f>ABS(Table6[[#This Row],[Red_5]]/Table6[[#This Row],[sales]])</f>
        <v>0.13888743865839773</v>
      </c>
      <c r="AV483" s="9">
        <f>'[1]6'!L$20+'[1]6'!L$26*Table6[[#This Row],[Online]]+'[1]6'!L$21*Table6[[#This Row],[NJ_DUM]]+'[1]6'!L$22*Table6[[#This Row],[NY_DUM]]+'[1]6'!L$23*Table6[[#This Row],[PA_DUM]]+'[1]6'!L$24*Table6[[#This Row],[CT_DUM]]+'[1]6'!L$25*Table6[[#This Row],[DL_DUM]]</f>
        <v>844.77047714828041</v>
      </c>
      <c r="AW483" s="9">
        <f>Table6[[#This Row],[sales]]-Table6[[#This Row],[Pred_6]]</f>
        <v>-67.643389128276795</v>
      </c>
      <c r="AX483" s="9">
        <f>ABS(Table6[[#This Row],[Red_6]]/Table6[[#This Row],[sales]])</f>
        <v>8.7042891916972565E-2</v>
      </c>
      <c r="AY483" s="9">
        <f>'[1]7'!L$21+'[1]7'!L$27*Table6[[#This Row],[LNTV]]+'[1]7'!L$22*Table6[[#This Row],[NJ_DUM]]+'[1]7'!L$23*Table6[[#This Row],[NY_DUM]]+'[1]7'!L$24*Table6[[#This Row],[PA_DUM]]+'[1]7'!L$25*Table6[[#This Row],[CT_DUM]]+'[1]7'!L$26*Table6[[#This Row],[DL_DUM]]</f>
        <v>6.0175518674501571</v>
      </c>
      <c r="AZ483" s="9">
        <f>Table6[[#This Row],[sales]]-Table6[[#This Row],[Pred_7]]</f>
        <v>771.10953615255346</v>
      </c>
      <c r="BA483" s="9">
        <f>ABS(Table6[[#This Row],[Red_7]]/Table6[[#This Row],[sales]])</f>
        <v>0.99225666952006275</v>
      </c>
      <c r="BB483" s="9">
        <f>'[1]8'!O$22+'[1]8'!O$28*Table6[[#This Row],[LNRADIOLING]]+'[1]8'!O$23*Table6[[#This Row],[DL_DUM]]+'[1]8'!O$24*Table6[[#This Row],[CT_DUM]]+'[1]8'!O$25*Table6[[#This Row],[PA_DUM]]+'[1]8'!O$26*Table6[[#This Row],[NY_DUM]]+'[1]8'!O$27*Table6[[#This Row],[NJ_DUM]]</f>
        <v>7.0692642611929788</v>
      </c>
      <c r="BC483" s="9">
        <f>Table6[[#This Row],[sales]]-Table6[[#This Row],[Pred_8]]</f>
        <v>770.05782375881063</v>
      </c>
      <c r="BD483" s="9">
        <f>ABS(Table6[[#This Row],[Red_8]]/Table6[[#This Row],[sales]])</f>
        <v>0.99090333567035427</v>
      </c>
      <c r="BE483" s="9">
        <f>'[1]9'!M$19+'[1]9'!M$21*Table6[[#This Row],[LNONLINE]]+'[1]9'!M$20*Table6[[#This Row],[DL_DUM]]+'[1]9'!M$22*Table6[[#This Row],[CT_DUM]]+'[1]9'!M$23*Table6[[#This Row],[PA_DUM]]+'[1]9'!M$24*Table6[[#This Row],[NY_DUM]]+'[1]9'!M$25*Table6[[#This Row],[NJ_DUM]]</f>
        <v>7.2253285645935481</v>
      </c>
      <c r="BF483" s="9">
        <f>Table6[[#This Row],[sales]]-Table6[[#This Row],[Pred_9]]</f>
        <v>769.90175945541012</v>
      </c>
      <c r="BG483" s="9">
        <f>ABS(Table6[[#This Row],[Red_9]]/Table6[[#This Row],[sales]])</f>
        <v>0.99070251355797867</v>
      </c>
      <c r="BH483" s="9">
        <f>'[1]10'!P$22+'[1]10'!P$30*Table6[[#This Row],[LNTV]]+'[1]10'!P$29*Table6[[#This Row],[LNRADIOLING]]+'[1]10'!P$24*Table6[[#This Row],[LNONLINELING]]+'[1]10'!P$23*Table6[[#This Row],[DL_DUM]]+'[1]10'!P$25*Table6[[#This Row],[CT_DUM]]+'[1]10'!P$26*Table6[[#This Row],[PA_DUM]]+'[1]10'!P$27*Table6[[#This Row],[NY_DUM]]+'[1]10'!P$28*Table6[[#This Row],[NJ_DUM]]</f>
        <v>7.1104994345059058</v>
      </c>
      <c r="BI483" s="9">
        <f>Table6[[#This Row],[sales]]-Table6[[#This Row],[Pred_10]]</f>
        <v>770.01658858549774</v>
      </c>
      <c r="BJ483" s="45">
        <f>ABS(Table6[[#This Row],[Red_10]]/Table6[[#This Row],[sales]])</f>
        <v>0.99085027462802477</v>
      </c>
      <c r="BK483" s="9">
        <f>'[1]11'!P$32+'[1]11'!P$40*Table6[[#This Row],[LNONLINELING]]+'[1]11'!P$39*Table6[[#This Row],[LNRADIOLING]]+'[1]11'!P$38*Table6[[#This Row],[LNTVLING]]+'[1]11'!P$33*Table6[[#This Row],[DL_DUM]]+'[1]11'!P$34*Table6[[#This Row],[CT_DUM]]+'[1]11'!P$35*Table6[[#This Row],[PA_DUM]]+'[1]11'!P$36*Table6[[#This Row],[NY_DUM]]+'[1]11'!P$37*Table6[[#This Row],[NJ_DUM]]</f>
        <v>7.0339848345844835</v>
      </c>
      <c r="BL483" s="9">
        <f>Table6[[#This Row],[sales]]-Table6[[#This Row],[ Pred_11]]</f>
        <v>770.09310318541918</v>
      </c>
      <c r="BM483" s="47">
        <f>ABS(Table6[[#This Row],[ Red_11]]/Table6[[#This Row],[sales]])</f>
        <v>0.99094873291252028</v>
      </c>
      <c r="BN483" s="9">
        <f>'[1]12'!K$22+'[1]12'!K$28*Table6[[#This Row],[COMBINE LN LING]]+'[1]12'!K$23*Table6[[#This Row],[DL_DUM]]+'[1]12'!K$24*Table6[[#This Row],[CT_DUM]]+'[1]12'!K$25*Table6[[#This Row],[PA_DUM]]+'[1]12'!K$26*Table6[[#This Row],[NY_DUM]]+'[1]12'!K$27*Table6[[#This Row],[NJ_DUM]]</f>
        <v>7.2287370987676232</v>
      </c>
      <c r="BO483" s="9">
        <f>Table6[[#This Row],[sales]]-Table6[[#This Row],[ Pred_12]]</f>
        <v>769.89835092123599</v>
      </c>
      <c r="BP483" s="47">
        <f>ABS(Table6[[#This Row],[ Red_12]]/Table6[[#This Row],[sales]])</f>
        <v>0.99069812748750619</v>
      </c>
      <c r="BQ483">
        <f>LN(G483+'2019 Totals and Calculations'!C$18)</f>
        <v>7.9159861471092681</v>
      </c>
      <c r="BR483">
        <f>LN(Table6[[#This Row],[PROF RADIO]]+'2019 Totals and Calculations'!D$18)</f>
        <v>6.0774862003050281</v>
      </c>
      <c r="BS483">
        <f>LN(Table6[[#This Row],[ONLINE LINGERING]]+'2019 Totals and Calculations'!E$18)</f>
        <v>5.4661694456252246</v>
      </c>
      <c r="BT483">
        <f>MONTH(Table6[[#This Row],[Date]])</f>
        <v>3</v>
      </c>
      <c r="BU483">
        <f t="shared" si="202"/>
        <v>0</v>
      </c>
      <c r="BV483">
        <f t="shared" si="203"/>
        <v>0</v>
      </c>
      <c r="BW483">
        <f t="shared" si="204"/>
        <v>1</v>
      </c>
      <c r="BX483">
        <f t="shared" si="205"/>
        <v>0</v>
      </c>
      <c r="BY483">
        <f t="shared" si="206"/>
        <v>0</v>
      </c>
      <c r="BZ483">
        <f t="shared" si="207"/>
        <v>0</v>
      </c>
      <c r="CA483">
        <f t="shared" si="208"/>
        <v>0</v>
      </c>
      <c r="CB483">
        <f t="shared" si="209"/>
        <v>0</v>
      </c>
      <c r="CC483">
        <f t="shared" si="210"/>
        <v>0</v>
      </c>
      <c r="CD483">
        <f t="shared" si="211"/>
        <v>0</v>
      </c>
      <c r="CE483">
        <f t="shared" si="212"/>
        <v>0</v>
      </c>
      <c r="CF483">
        <f t="shared" si="213"/>
        <v>0</v>
      </c>
      <c r="CG483">
        <f t="shared" si="214"/>
        <v>11</v>
      </c>
      <c r="CH48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687.14727348438817</v>
      </c>
      <c r="CI483" s="79">
        <f>Table6[[#This Row],[sales]]-CH483</f>
        <v>89.979814535615446</v>
      </c>
      <c r="CJ483">
        <f>ABS(Table6[[#This Row],[sales]]-CH483)/Table6[[#This Row],[sales]]</f>
        <v>0.11578519900119519</v>
      </c>
      <c r="CK48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696.35158078105167</v>
      </c>
      <c r="CL483" s="79">
        <f>Table6[[#This Row],[sales]]-CK483</f>
        <v>80.775507238951946</v>
      </c>
      <c r="CM483">
        <f>ABS(Table6[[#This Row],[sales]]-CK483)/Table6[[#This Row],[sales]]</f>
        <v>0.10394118090099666</v>
      </c>
      <c r="CN48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709.81487815954745</v>
      </c>
      <c r="CO483" s="79">
        <f>Table6[[#This Row],[sales]]-CN483</f>
        <v>67.312209860456164</v>
      </c>
      <c r="CP483">
        <f>ABS(Table6[[#This Row],[sales]]-CN483)/Table6[[#This Row],[sales]]</f>
        <v>8.6616733476575863E-2</v>
      </c>
      <c r="CQ48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765.94198289922679</v>
      </c>
      <c r="CR483" s="79">
        <f>Table6[[#This Row],[sales]]-CQ483</f>
        <v>11.185105120776825</v>
      </c>
      <c r="CS483">
        <f>ABS(Table6[[#This Row],[sales]]-CQ483)/Table6[[#This Row],[sales]]</f>
        <v>1.4392890549311177E-2</v>
      </c>
    </row>
    <row r="484" spans="1:97" x14ac:dyDescent="0.2">
      <c r="A484">
        <v>483</v>
      </c>
      <c r="B484" t="s">
        <v>638</v>
      </c>
      <c r="C484" s="5">
        <v>42813</v>
      </c>
      <c r="D484" s="6">
        <v>2770.7497601484283</v>
      </c>
      <c r="E484" s="8">
        <f>YEAR(Table6[[#This Row],[Date]])</f>
        <v>2017</v>
      </c>
      <c r="F484" s="6">
        <f>Table6[[#This Row],[TV_State]]+Table6[[#This Row],[Radio_State]]+Table6[[#This Row],[Online]]</f>
        <v>3386.4719290703015</v>
      </c>
      <c r="G484" s="6">
        <f t="shared" si="189"/>
        <v>2496.8780534572447</v>
      </c>
      <c r="H484" s="6">
        <f>LN(Table6[[#This Row],[PROF TV LING]])</f>
        <v>7.8227964518654289</v>
      </c>
      <c r="I484" s="6">
        <f t="shared" si="190"/>
        <v>7.9268732340901824</v>
      </c>
      <c r="J484" s="6">
        <v>410.48144594791529</v>
      </c>
      <c r="K484" s="6">
        <f t="shared" si="195"/>
        <v>391.82852510937369</v>
      </c>
      <c r="L484" s="6">
        <f>0.5*J483+0.5*Table6[[#This Row],[Radio_State]]</f>
        <v>400.70807818725063</v>
      </c>
      <c r="M484" s="6">
        <f>LN(Table6[[#This Row],[RADIO LINGERING ]])</f>
        <v>5.9932331776266832</v>
      </c>
      <c r="N484" s="6">
        <f t="shared" si="191"/>
        <v>6.0173307292057432</v>
      </c>
      <c r="O484" s="6">
        <v>205.24072297395765</v>
      </c>
      <c r="P484" s="6">
        <f t="shared" si="192"/>
        <v>201.1359127660065</v>
      </c>
      <c r="Q484" s="6">
        <f>0.3*O483+0.7*Table6[[#This Row],[Online]]</f>
        <v>202.30871264575825</v>
      </c>
      <c r="R484" s="6">
        <f>LN(Table6[[#This Row],[ONLINE LINGERING]])</f>
        <v>5.3097948111936981</v>
      </c>
      <c r="S484" s="6">
        <f t="shared" si="193"/>
        <v>5.3241835486457978</v>
      </c>
      <c r="T484" s="6">
        <v>702.62308595815659</v>
      </c>
      <c r="U484" s="6">
        <f t="shared" si="194"/>
        <v>6.5548205971885256</v>
      </c>
      <c r="V484" s="8">
        <f>YEAR(Table6[[#This Row],[Date]])</f>
        <v>2017</v>
      </c>
      <c r="W484" s="8">
        <f>WEEKNUM(Table6[[#This Row],[Date]])</f>
        <v>12</v>
      </c>
      <c r="X484" t="s">
        <v>650</v>
      </c>
      <c r="Y484" s="9">
        <f>Table6[[#This Row],[LNTVLING]]+Table6[[#This Row],[LNRADIOLING]]+Table6[[#This Row],[LNONLINELING]]</f>
        <v>19.125824440685811</v>
      </c>
      <c r="Z484">
        <f t="shared" si="215"/>
        <v>1</v>
      </c>
      <c r="AA484">
        <f t="shared" si="196"/>
        <v>0</v>
      </c>
      <c r="AB484">
        <f t="shared" si="197"/>
        <v>0</v>
      </c>
      <c r="AC484">
        <f t="shared" si="198"/>
        <v>0</v>
      </c>
      <c r="AD484">
        <f t="shared" si="199"/>
        <v>1</v>
      </c>
      <c r="AE484">
        <f t="shared" si="200"/>
        <v>0</v>
      </c>
      <c r="AF484">
        <f t="shared" si="201"/>
        <v>0</v>
      </c>
      <c r="AG484" s="9">
        <f>'[1]1'!J$20+'[1]1'!J$21*Table6[[#This Row],[TV_State]]</f>
        <v>4054.5681687471242</v>
      </c>
      <c r="AH484" s="9">
        <f>Table6[[#This Row],[sales]]-Table6[[#This Row],[Pred_1]]</f>
        <v>-3351.9450827889677</v>
      </c>
      <c r="AI484">
        <f>ABS(Table6[[#This Row],[Res_1]])/Table6[[#This Row],[sales]]</f>
        <v>4.7706162091414495</v>
      </c>
      <c r="AJ484" s="9">
        <f>'[1]2'!J$20+'[1]2'!J$21*Table6[[#This Row],[Radio_State]]</f>
        <v>3516.3178498404422</v>
      </c>
      <c r="AK484" s="9">
        <f>Table6[[#This Row],[sales]]-Table6[[#This Row],[ Pred_2 ]]</f>
        <v>-2813.6947638822858</v>
      </c>
      <c r="AL484">
        <f>ABS(Table6[[#This Row],[ Res_2 ]])/Table6[[#This Row],[sales]]</f>
        <v>4.004557806473569</v>
      </c>
      <c r="AM484" s="10">
        <f>'[1]3'!J$20+'[1]3'!J$21*Data!O484</f>
        <v>2986.4717487362268</v>
      </c>
      <c r="AN484" s="9">
        <f>Table6[[#This Row],[sales]]-Table6[[#This Row],[Pred_3]]</f>
        <v>-2283.8486627780703</v>
      </c>
      <c r="AO484" s="9">
        <f>ABS(Table6[[#This Row],[Res_3]])/Table6[[#This Row],[sales]]</f>
        <v>3.2504606074302553</v>
      </c>
      <c r="AP484" s="9">
        <f>'[1]4'!L$21+'[1]4'!L$27*Table6[[#This Row],[TV_State]]+'[1]4'!L$22*Table6[[#This Row],[NJ_DUM]]+'[1]4'!L$23*Table6[[#This Row],[NY_DUM]]+'[1]4'!L$24*Table6[[#This Row],[PA_DUM]]+'[1]4'!L$25*Table6[[#This Row],[CT_DUM]]+'[1]4'!L$26*Table6[[#This Row],[DL_DUM]]</f>
        <v>849.00376320672467</v>
      </c>
      <c r="AQ484" s="9">
        <f>Table6[[#This Row],[sales]]-Table6[[#This Row],[Pred_4]]</f>
        <v>-146.38067724856808</v>
      </c>
      <c r="AR484">
        <f>ABS(Table6[[#This Row],[Res_4]]/Table6[[#This Row],[sales]])</f>
        <v>0.20833456824002722</v>
      </c>
      <c r="AS484" s="9">
        <f>'[1]5'!L$20+'[1]5'!L$26*Table6[[#This Row],[Radio_State]]+'[1]5'!L$21*Table6[[#This Row],[NJ_DUM]]+'[1]5'!L$22*Table6[[#This Row],[NY_DUM]]+'[1]5'!L$23*Table6[[#This Row],[PA_DUM]]+'[1]5'!L$24*Table6[[#This Row],[CT_DUM]]+'[1]5'!L$25*Table6[[#This Row],[DL_DUM]]</f>
        <v>919.49371631016663</v>
      </c>
      <c r="AT484" s="9">
        <f>Table6[[#This Row],[sales]]-Table6[[#This Row],[Pred_5]]</f>
        <v>-216.87063035201004</v>
      </c>
      <c r="AU484" s="9">
        <f>ABS(Table6[[#This Row],[Red_5]]/Table6[[#This Row],[sales]])</f>
        <v>0.30865856059407271</v>
      </c>
      <c r="AV484" s="9">
        <f>'[1]6'!L$20+'[1]6'!L$26*Table6[[#This Row],[Online]]+'[1]6'!L$21*Table6[[#This Row],[NJ_DUM]]+'[1]6'!L$22*Table6[[#This Row],[NY_DUM]]+'[1]6'!L$23*Table6[[#This Row],[PA_DUM]]+'[1]6'!L$24*Table6[[#This Row],[CT_DUM]]+'[1]6'!L$25*Table6[[#This Row],[DL_DUM]]</f>
        <v>887.30669106501728</v>
      </c>
      <c r="AW484" s="9">
        <f>Table6[[#This Row],[sales]]-Table6[[#This Row],[Pred_6]]</f>
        <v>-184.68360510686068</v>
      </c>
      <c r="AX484" s="9">
        <f>ABS(Table6[[#This Row],[Red_6]]/Table6[[#This Row],[sales]])</f>
        <v>0.26284875746006897</v>
      </c>
      <c r="AY484" s="9">
        <f>'[1]7'!L$21+'[1]7'!L$27*Table6[[#This Row],[LNTV]]+'[1]7'!L$22*Table6[[#This Row],[NJ_DUM]]+'[1]7'!L$23*Table6[[#This Row],[NY_DUM]]+'[1]7'!L$24*Table6[[#This Row],[PA_DUM]]+'[1]7'!L$25*Table6[[#This Row],[CT_DUM]]+'[1]7'!L$26*Table6[[#This Row],[DL_DUM]]</f>
        <v>6.0229521818597611</v>
      </c>
      <c r="AZ484" s="9">
        <f>Table6[[#This Row],[sales]]-Table6[[#This Row],[Pred_7]]</f>
        <v>696.60013377629684</v>
      </c>
      <c r="BA484" s="9">
        <f>ABS(Table6[[#This Row],[Red_7]]/Table6[[#This Row],[sales]])</f>
        <v>0.99142790451633633</v>
      </c>
      <c r="BB484" s="9">
        <f>'[1]8'!O$22+'[1]8'!O$28*Table6[[#This Row],[LNRADIOLING]]+'[1]8'!O$23*Table6[[#This Row],[DL_DUM]]+'[1]8'!O$24*Table6[[#This Row],[CT_DUM]]+'[1]8'!O$25*Table6[[#This Row],[PA_DUM]]+'[1]8'!O$26*Table6[[#This Row],[NY_DUM]]+'[1]8'!O$27*Table6[[#This Row],[NJ_DUM]]</f>
        <v>7.0727449976000019</v>
      </c>
      <c r="BC484" s="9">
        <f>Table6[[#This Row],[sales]]-Table6[[#This Row],[Pred_8]]</f>
        <v>695.55034096055658</v>
      </c>
      <c r="BD484" s="9">
        <f>ABS(Table6[[#This Row],[Red_8]]/Table6[[#This Row],[sales]])</f>
        <v>0.98993379930300041</v>
      </c>
      <c r="BE484" s="9">
        <f>'[1]9'!M$19+'[1]9'!M$21*Table6[[#This Row],[LNONLINE]]+'[1]9'!M$20*Table6[[#This Row],[DL_DUM]]+'[1]9'!M$22*Table6[[#This Row],[CT_DUM]]+'[1]9'!M$23*Table6[[#This Row],[PA_DUM]]+'[1]9'!M$24*Table6[[#This Row],[NY_DUM]]+'[1]9'!M$25*Table6[[#This Row],[NJ_DUM]]</f>
        <v>7.2407763817125197</v>
      </c>
      <c r="BF484" s="9">
        <f>Table6[[#This Row],[sales]]-Table6[[#This Row],[Pred_9]]</f>
        <v>695.38230957644407</v>
      </c>
      <c r="BG484" s="9">
        <f>ABS(Table6[[#This Row],[Red_9]]/Table6[[#This Row],[sales]])</f>
        <v>0.98969465062219186</v>
      </c>
      <c r="BH484" s="9">
        <f>'[1]10'!P$22+'[1]10'!P$30*Table6[[#This Row],[LNTV]]+'[1]10'!P$29*Table6[[#This Row],[LNRADIOLING]]+'[1]10'!P$24*Table6[[#This Row],[LNONLINELING]]+'[1]10'!P$23*Table6[[#This Row],[DL_DUM]]+'[1]10'!P$25*Table6[[#This Row],[CT_DUM]]+'[1]10'!P$26*Table6[[#This Row],[PA_DUM]]+'[1]10'!P$27*Table6[[#This Row],[NY_DUM]]+'[1]10'!P$28*Table6[[#This Row],[NJ_DUM]]</f>
        <v>7.1193798477981982</v>
      </c>
      <c r="BI484" s="9">
        <f>Table6[[#This Row],[sales]]-Table6[[#This Row],[Pred_10]]</f>
        <v>695.50370611035839</v>
      </c>
      <c r="BJ484" s="45">
        <f>ABS(Table6[[#This Row],[Red_10]]/Table6[[#This Row],[sales]])</f>
        <v>0.98986742680381812</v>
      </c>
      <c r="BK484" s="9">
        <f>'[1]11'!P$32+'[1]11'!P$40*Table6[[#This Row],[LNONLINELING]]+'[1]11'!P$39*Table6[[#This Row],[LNRADIOLING]]+'[1]11'!P$38*Table6[[#This Row],[LNTVLING]]+'[1]11'!P$33*Table6[[#This Row],[DL_DUM]]+'[1]11'!P$34*Table6[[#This Row],[CT_DUM]]+'[1]11'!P$35*Table6[[#This Row],[PA_DUM]]+'[1]11'!P$36*Table6[[#This Row],[NY_DUM]]+'[1]11'!P$37*Table6[[#This Row],[NJ_DUM]]</f>
        <v>7.0396112409268508</v>
      </c>
      <c r="BL484" s="9">
        <f>Table6[[#This Row],[sales]]-Table6[[#This Row],[ Pred_11]]</f>
        <v>695.58347471722971</v>
      </c>
      <c r="BM484" s="47">
        <f>ABS(Table6[[#This Row],[ Red_11]]/Table6[[#This Row],[sales]])</f>
        <v>0.98998095653044604</v>
      </c>
      <c r="BN484" s="9">
        <f>'[1]12'!K$22+'[1]12'!K$28*Table6[[#This Row],[COMBINE LN LING]]+'[1]12'!K$23*Table6[[#This Row],[DL_DUM]]+'[1]12'!K$24*Table6[[#This Row],[CT_DUM]]+'[1]12'!K$25*Table6[[#This Row],[PA_DUM]]+'[1]12'!K$26*Table6[[#This Row],[NY_DUM]]+'[1]12'!K$27*Table6[[#This Row],[NJ_DUM]]</f>
        <v>7.2427614800942965</v>
      </c>
      <c r="BO484" s="9">
        <f>Table6[[#This Row],[sales]]-Table6[[#This Row],[ Pred_12]]</f>
        <v>695.38032447806233</v>
      </c>
      <c r="BP484" s="47">
        <f>ABS(Table6[[#This Row],[ Red_12]]/Table6[[#This Row],[sales]])</f>
        <v>0.98969182535438982</v>
      </c>
      <c r="BQ484">
        <f>LN(G484+'2019 Totals and Calculations'!C$18)</f>
        <v>7.957919893424676</v>
      </c>
      <c r="BR484">
        <f>LN(Table6[[#This Row],[PROF RADIO]]+'2019 Totals and Calculations'!D$18)</f>
        <v>6.1193846758887069</v>
      </c>
      <c r="BS484">
        <f>LN(Table6[[#This Row],[ONLINE LINGERING]]+'2019 Totals and Calculations'!E$18)</f>
        <v>5.5060876594459991</v>
      </c>
      <c r="BT484">
        <f>MONTH(Table6[[#This Row],[Date]])</f>
        <v>3</v>
      </c>
      <c r="BU484">
        <f t="shared" si="202"/>
        <v>0</v>
      </c>
      <c r="BV484">
        <f t="shared" si="203"/>
        <v>0</v>
      </c>
      <c r="BW484">
        <f t="shared" si="204"/>
        <v>1</v>
      </c>
      <c r="BX484">
        <f t="shared" si="205"/>
        <v>0</v>
      </c>
      <c r="BY484">
        <f t="shared" si="206"/>
        <v>0</v>
      </c>
      <c r="BZ484">
        <f t="shared" si="207"/>
        <v>0</v>
      </c>
      <c r="CA484">
        <f t="shared" si="208"/>
        <v>0</v>
      </c>
      <c r="CB484">
        <f t="shared" si="209"/>
        <v>0</v>
      </c>
      <c r="CC484">
        <f t="shared" si="210"/>
        <v>0</v>
      </c>
      <c r="CD484">
        <f t="shared" si="211"/>
        <v>0</v>
      </c>
      <c r="CE484">
        <f t="shared" si="212"/>
        <v>0</v>
      </c>
      <c r="CF484">
        <f t="shared" si="213"/>
        <v>0</v>
      </c>
      <c r="CG484">
        <f t="shared" si="214"/>
        <v>12</v>
      </c>
      <c r="CH48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697.67149193398052</v>
      </c>
      <c r="CI484" s="79">
        <f>Table6[[#This Row],[sales]]-CH484</f>
        <v>4.9515940241760745</v>
      </c>
      <c r="CJ484">
        <f>ABS(Table6[[#This Row],[sales]]-CH484)/Table6[[#This Row],[sales]]</f>
        <v>7.0472976523731209E-3</v>
      </c>
      <c r="CK48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706.95111619777481</v>
      </c>
      <c r="CL484" s="79">
        <f>Table6[[#This Row],[sales]]-CK484</f>
        <v>-4.3280302396182151</v>
      </c>
      <c r="CM484">
        <f>ABS(Table6[[#This Row],[sales]]-CK484)/Table6[[#This Row],[sales]]</f>
        <v>6.1598178683755387E-3</v>
      </c>
      <c r="CN48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720.82387638353862</v>
      </c>
      <c r="CO484" s="79">
        <f>Table6[[#This Row],[sales]]-CN484</f>
        <v>-18.200790425382024</v>
      </c>
      <c r="CP484">
        <f>ABS(Table6[[#This Row],[sales]]-CN484)/Table6[[#This Row],[sales]]</f>
        <v>2.5904059785570352E-2</v>
      </c>
      <c r="CQ48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784.20316159459696</v>
      </c>
      <c r="CR484" s="79">
        <f>Table6[[#This Row],[sales]]-CQ484</f>
        <v>-81.58007563644037</v>
      </c>
      <c r="CS484">
        <f>ABS(Table6[[#This Row],[sales]]-CQ484)/Table6[[#This Row],[sales]]</f>
        <v>0.11610787813097664</v>
      </c>
    </row>
    <row r="485" spans="1:97" x14ac:dyDescent="0.2">
      <c r="A485">
        <v>484</v>
      </c>
      <c r="B485" t="s">
        <v>638</v>
      </c>
      <c r="C485" s="5">
        <v>42820</v>
      </c>
      <c r="D485" s="6">
        <v>2909.2872481558502</v>
      </c>
      <c r="E485" s="8">
        <f>YEAR(Table6[[#This Row],[Date]])</f>
        <v>2017</v>
      </c>
      <c r="F485" s="6">
        <f>Table6[[#This Row],[TV_State]]+Table6[[#This Row],[Radio_State]]+Table6[[#This Row],[Online]]</f>
        <v>3555.7955255238167</v>
      </c>
      <c r="G485" s="6">
        <f t="shared" si="189"/>
        <v>2620.600811866826</v>
      </c>
      <c r="H485" s="6">
        <f>LN(Table6[[#This Row],[PROF TV LING]])</f>
        <v>7.8711588879723244</v>
      </c>
      <c r="I485" s="6">
        <f t="shared" si="190"/>
        <v>7.9756633982596146</v>
      </c>
      <c r="J485" s="6">
        <v>431.00551824531112</v>
      </c>
      <c r="K485" s="6">
        <f t="shared" si="195"/>
        <v>411.4170216773424</v>
      </c>
      <c r="L485" s="6">
        <f>0.5*J484+0.5*Table6[[#This Row],[Radio_State]]</f>
        <v>420.74348209661321</v>
      </c>
      <c r="M485" s="6">
        <f>LN(Table6[[#This Row],[RADIO LINGERING ]])</f>
        <v>6.0420233417961153</v>
      </c>
      <c r="N485" s="6">
        <f t="shared" si="191"/>
        <v>6.0661208933751753</v>
      </c>
      <c r="O485" s="6">
        <v>215.50275912265556</v>
      </c>
      <c r="P485" s="6">
        <f t="shared" si="192"/>
        <v>211.19270521566082</v>
      </c>
      <c r="Q485" s="6">
        <f>0.3*O484+0.7*Table6[[#This Row],[Online]]</f>
        <v>212.42414827804618</v>
      </c>
      <c r="R485" s="6">
        <f>LN(Table6[[#This Row],[ONLINE LINGERING]])</f>
        <v>5.3585849753631303</v>
      </c>
      <c r="S485" s="6">
        <f t="shared" si="193"/>
        <v>5.37297371281523</v>
      </c>
      <c r="T485" s="6">
        <v>871.50978387989358</v>
      </c>
      <c r="U485" s="6">
        <f t="shared" si="194"/>
        <v>6.7702270913800122</v>
      </c>
      <c r="V485" s="8">
        <f>YEAR(Table6[[#This Row],[Date]])</f>
        <v>2017</v>
      </c>
      <c r="W485" s="8">
        <f>WEEKNUM(Table6[[#This Row],[Date]])</f>
        <v>13</v>
      </c>
      <c r="X485" t="s">
        <v>651</v>
      </c>
      <c r="Y485" s="9">
        <f>Table6[[#This Row],[LNTVLING]]+Table6[[#This Row],[LNRADIOLING]]+Table6[[#This Row],[LNONLINELING]]</f>
        <v>19.271767205131571</v>
      </c>
      <c r="Z485">
        <f t="shared" si="215"/>
        <v>1</v>
      </c>
      <c r="AA485">
        <f t="shared" si="196"/>
        <v>0</v>
      </c>
      <c r="AB485">
        <f t="shared" si="197"/>
        <v>0</v>
      </c>
      <c r="AC485">
        <f t="shared" si="198"/>
        <v>0</v>
      </c>
      <c r="AD485">
        <f t="shared" si="199"/>
        <v>1</v>
      </c>
      <c r="AE485">
        <f t="shared" si="200"/>
        <v>0</v>
      </c>
      <c r="AF485">
        <f t="shared" si="201"/>
        <v>0</v>
      </c>
      <c r="AG485" s="9">
        <f>'[1]1'!J$20+'[1]1'!J$21*Table6[[#This Row],[TV_State]]</f>
        <v>4190.8099499116652</v>
      </c>
      <c r="AH485" s="9">
        <f>Table6[[#This Row],[sales]]-Table6[[#This Row],[Pred_1]]</f>
        <v>-3319.3001660317714</v>
      </c>
      <c r="AI485">
        <f>ABS(Table6[[#This Row],[Res_1]])/Table6[[#This Row],[sales]]</f>
        <v>3.8086780291260829</v>
      </c>
      <c r="AJ485" s="9">
        <f>'[1]2'!J$20+'[1]2'!J$21*Table6[[#This Row],[Radio_State]]</f>
        <v>3606.4196521325894</v>
      </c>
      <c r="AK485" s="9">
        <f>Table6[[#This Row],[sales]]-Table6[[#This Row],[ Pred_2 ]]</f>
        <v>-2734.9098682526956</v>
      </c>
      <c r="AL485">
        <f>ABS(Table6[[#This Row],[ Res_2 ]])/Table6[[#This Row],[sales]]</f>
        <v>3.1381287035896377</v>
      </c>
      <c r="AM485" s="10">
        <f>'[1]3'!J$20+'[1]3'!J$21*Data!O485</f>
        <v>3045.7588270867959</v>
      </c>
      <c r="AN485" s="9">
        <f>Table6[[#This Row],[sales]]-Table6[[#This Row],[Pred_3]]</f>
        <v>-2174.2490432069026</v>
      </c>
      <c r="AO485" s="9">
        <f>ABS(Table6[[#This Row],[Res_3]])/Table6[[#This Row],[sales]]</f>
        <v>2.4948073830305328</v>
      </c>
      <c r="AP485" s="9">
        <f>'[1]4'!L$21+'[1]4'!L$27*Table6[[#This Row],[TV_State]]+'[1]4'!L$22*Table6[[#This Row],[NJ_DUM]]+'[1]4'!L$23*Table6[[#This Row],[NY_DUM]]+'[1]4'!L$24*Table6[[#This Row],[PA_DUM]]+'[1]4'!L$25*Table6[[#This Row],[CT_DUM]]+'[1]4'!L$26*Table6[[#This Row],[DL_DUM]]</f>
        <v>879.56245164976986</v>
      </c>
      <c r="AQ485" s="9">
        <f>Table6[[#This Row],[sales]]-Table6[[#This Row],[Pred_4]]</f>
        <v>-8.0526677698762796</v>
      </c>
      <c r="AR485">
        <f>ABS(Table6[[#This Row],[Res_4]]/Table6[[#This Row],[sales]])</f>
        <v>9.2399051838826535E-3</v>
      </c>
      <c r="AS485" s="9">
        <f>'[1]5'!L$20+'[1]5'!L$26*Table6[[#This Row],[Radio_State]]+'[1]5'!L$21*Table6[[#This Row],[NJ_DUM]]+'[1]5'!L$22*Table6[[#This Row],[NY_DUM]]+'[1]5'!L$23*Table6[[#This Row],[PA_DUM]]+'[1]5'!L$24*Table6[[#This Row],[CT_DUM]]+'[1]5'!L$25*Table6[[#This Row],[DL_DUM]]</f>
        <v>955.64882570932252</v>
      </c>
      <c r="AT485" s="9">
        <f>Table6[[#This Row],[sales]]-Table6[[#This Row],[Pred_5]]</f>
        <v>-84.139041829428947</v>
      </c>
      <c r="AU485" s="9">
        <f>ABS(Table6[[#This Row],[Red_5]]/Table6[[#This Row],[sales]])</f>
        <v>9.6544001439488714E-2</v>
      </c>
      <c r="AV485" s="9">
        <f>'[1]6'!L$20+'[1]6'!L$26*Table6[[#This Row],[Online]]+'[1]6'!L$21*Table6[[#This Row],[NJ_DUM]]+'[1]6'!L$22*Table6[[#This Row],[NY_DUM]]+'[1]6'!L$23*Table6[[#This Row],[PA_DUM]]+'[1]6'!L$24*Table6[[#This Row],[CT_DUM]]+'[1]6'!L$25*Table6[[#This Row],[DL_DUM]]</f>
        <v>931.96971567759124</v>
      </c>
      <c r="AW485" s="9">
        <f>Table6[[#This Row],[sales]]-Table6[[#This Row],[Pred_6]]</f>
        <v>-60.459931797697664</v>
      </c>
      <c r="AX485" s="9">
        <f>ABS(Table6[[#This Row],[Red_6]]/Table6[[#This Row],[sales]])</f>
        <v>6.9373784340704431E-2</v>
      </c>
      <c r="AY485" s="9">
        <f>'[1]7'!L$21+'[1]7'!L$27*Table6[[#This Row],[LNTV]]+'[1]7'!L$22*Table6[[#This Row],[NJ_DUM]]+'[1]7'!L$23*Table6[[#This Row],[NY_DUM]]+'[1]7'!L$24*Table6[[#This Row],[PA_DUM]]+'[1]7'!L$25*Table6[[#This Row],[CT_DUM]]+'[1]7'!L$26*Table6[[#This Row],[DL_DUM]]</f>
        <v>6.0283524962693651</v>
      </c>
      <c r="AZ485" s="9">
        <f>Table6[[#This Row],[sales]]-Table6[[#This Row],[Pred_7]]</f>
        <v>865.48143138362423</v>
      </c>
      <c r="BA485" s="9">
        <f>ABS(Table6[[#This Row],[Red_7]]/Table6[[#This Row],[sales]])</f>
        <v>0.99308286308682436</v>
      </c>
      <c r="BB485" s="9">
        <f>'[1]8'!O$22+'[1]8'!O$28*Table6[[#This Row],[LNRADIOLING]]+'[1]8'!O$23*Table6[[#This Row],[DL_DUM]]+'[1]8'!O$24*Table6[[#This Row],[CT_DUM]]+'[1]8'!O$25*Table6[[#This Row],[PA_DUM]]+'[1]8'!O$26*Table6[[#This Row],[NY_DUM]]+'[1]8'!O$27*Table6[[#This Row],[NJ_DUM]]</f>
        <v>7.0762257340070258</v>
      </c>
      <c r="BC485" s="9">
        <f>Table6[[#This Row],[sales]]-Table6[[#This Row],[Pred_8]]</f>
        <v>864.43355814588654</v>
      </c>
      <c r="BD485" s="9">
        <f>ABS(Table6[[#This Row],[Red_8]]/Table6[[#This Row],[sales]])</f>
        <v>0.99188049765488084</v>
      </c>
      <c r="BE485" s="9">
        <f>'[1]9'!M$19+'[1]9'!M$21*Table6[[#This Row],[LNONLINE]]+'[1]9'!M$20*Table6[[#This Row],[DL_DUM]]+'[1]9'!M$22*Table6[[#This Row],[CT_DUM]]+'[1]9'!M$23*Table6[[#This Row],[PA_DUM]]+'[1]9'!M$24*Table6[[#This Row],[NY_DUM]]+'[1]9'!M$25*Table6[[#This Row],[NJ_DUM]]</f>
        <v>7.2562241988314931</v>
      </c>
      <c r="BF485" s="9">
        <f>Table6[[#This Row],[sales]]-Table6[[#This Row],[Pred_9]]</f>
        <v>864.25355968106203</v>
      </c>
      <c r="BG485" s="9">
        <f>ABS(Table6[[#This Row],[Red_9]]/Table6[[#This Row],[sales]])</f>
        <v>0.991673961287586</v>
      </c>
      <c r="BH485" s="9">
        <f>'[1]10'!P$22+'[1]10'!P$30*Table6[[#This Row],[LNTV]]+'[1]10'!P$29*Table6[[#This Row],[LNRADIOLING]]+'[1]10'!P$24*Table6[[#This Row],[LNONLINELING]]+'[1]10'!P$23*Table6[[#This Row],[DL_DUM]]+'[1]10'!P$25*Table6[[#This Row],[CT_DUM]]+'[1]10'!P$26*Table6[[#This Row],[PA_DUM]]+'[1]10'!P$27*Table6[[#This Row],[NY_DUM]]+'[1]10'!P$28*Table6[[#This Row],[NJ_DUM]]</f>
        <v>7.1282602610904924</v>
      </c>
      <c r="BI485" s="9">
        <f>Table6[[#This Row],[sales]]-Table6[[#This Row],[Pred_10]]</f>
        <v>864.38152361880304</v>
      </c>
      <c r="BJ485" s="45">
        <f>ABS(Table6[[#This Row],[Red_10]]/Table6[[#This Row],[sales]])</f>
        <v>0.99182079146678526</v>
      </c>
      <c r="BK485" s="9">
        <f>'[1]11'!P$32+'[1]11'!P$40*Table6[[#This Row],[LNONLINELING]]+'[1]11'!P$39*Table6[[#This Row],[LNRADIOLING]]+'[1]11'!P$38*Table6[[#This Row],[LNTVLING]]+'[1]11'!P$33*Table6[[#This Row],[DL_DUM]]+'[1]11'!P$34*Table6[[#This Row],[CT_DUM]]+'[1]11'!P$35*Table6[[#This Row],[PA_DUM]]+'[1]11'!P$36*Table6[[#This Row],[NY_DUM]]+'[1]11'!P$37*Table6[[#This Row],[NJ_DUM]]</f>
        <v>7.0452016311578234</v>
      </c>
      <c r="BL485" s="9">
        <f>Table6[[#This Row],[sales]]-Table6[[#This Row],[ Pred_11]]</f>
        <v>864.46458224873572</v>
      </c>
      <c r="BM485" s="47">
        <f>ABS(Table6[[#This Row],[ Red_11]]/Table6[[#This Row],[sales]])</f>
        <v>0.9919160957668276</v>
      </c>
      <c r="BN485" s="9">
        <f>'[1]12'!K$22+'[1]12'!K$28*Table6[[#This Row],[COMBINE LN LING]]+'[1]12'!K$23*Table6[[#This Row],[DL_DUM]]+'[1]12'!K$24*Table6[[#This Row],[CT_DUM]]+'[1]12'!K$25*Table6[[#This Row],[PA_DUM]]+'[1]12'!K$26*Table6[[#This Row],[NY_DUM]]+'[1]12'!K$27*Table6[[#This Row],[NJ_DUM]]</f>
        <v>7.2568064098199496</v>
      </c>
      <c r="BO485" s="9">
        <f>Table6[[#This Row],[sales]]-Table6[[#This Row],[ Pred_12]]</f>
        <v>864.25297747007357</v>
      </c>
      <c r="BP485" s="47">
        <f>ABS(Table6[[#This Row],[ Red_12]]/Table6[[#This Row],[sales]])</f>
        <v>0.99167329323887421</v>
      </c>
      <c r="BQ485">
        <f>LN(G485+'2019 Totals and Calculations'!C$18)</f>
        <v>8.0002972893472322</v>
      </c>
      <c r="BR485">
        <f>LN(Table6[[#This Row],[PROF RADIO]]+'2019 Totals and Calculations'!D$18)</f>
        <v>6.1615730521645462</v>
      </c>
      <c r="BS485">
        <f>LN(Table6[[#This Row],[ONLINE LINGERING]]+'2019 Totals and Calculations'!E$18)</f>
        <v>5.5463545340793825</v>
      </c>
      <c r="BT485">
        <f>MONTH(Table6[[#This Row],[Date]])</f>
        <v>3</v>
      </c>
      <c r="BU485">
        <f t="shared" si="202"/>
        <v>0</v>
      </c>
      <c r="BV485">
        <f t="shared" si="203"/>
        <v>0</v>
      </c>
      <c r="BW485">
        <f t="shared" si="204"/>
        <v>1</v>
      </c>
      <c r="BX485">
        <f t="shared" si="205"/>
        <v>0</v>
      </c>
      <c r="BY485">
        <f t="shared" si="206"/>
        <v>0</v>
      </c>
      <c r="BZ485">
        <f t="shared" si="207"/>
        <v>0</v>
      </c>
      <c r="CA485">
        <f t="shared" si="208"/>
        <v>0</v>
      </c>
      <c r="CB485">
        <f t="shared" si="209"/>
        <v>0</v>
      </c>
      <c r="CC485">
        <f t="shared" si="210"/>
        <v>0</v>
      </c>
      <c r="CD485">
        <f t="shared" si="211"/>
        <v>0</v>
      </c>
      <c r="CE485">
        <f t="shared" si="212"/>
        <v>0</v>
      </c>
      <c r="CF485">
        <f t="shared" si="213"/>
        <v>0</v>
      </c>
      <c r="CG485">
        <f t="shared" si="214"/>
        <v>13</v>
      </c>
      <c r="CH48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708.45055117226138</v>
      </c>
      <c r="CI485" s="79">
        <f>Table6[[#This Row],[sales]]-CH485</f>
        <v>163.05923270763219</v>
      </c>
      <c r="CJ485">
        <f>ABS(Table6[[#This Row],[sales]]-CH485)/Table6[[#This Row],[sales]]</f>
        <v>0.18709971560124686</v>
      </c>
      <c r="CK48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717.77575855577754</v>
      </c>
      <c r="CL485" s="79">
        <f>Table6[[#This Row],[sales]]-CK485</f>
        <v>153.73402532411603</v>
      </c>
      <c r="CM485">
        <f>ABS(Table6[[#This Row],[sales]]-CK485)/Table6[[#This Row],[sales]]</f>
        <v>0.17639965513606071</v>
      </c>
      <c r="CN48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732.0869775644727</v>
      </c>
      <c r="CO485" s="79">
        <f>Table6[[#This Row],[sales]]-CN485</f>
        <v>139.42280631542087</v>
      </c>
      <c r="CP485">
        <f>ABS(Table6[[#This Row],[sales]]-CN485)/Table6[[#This Row],[sales]]</f>
        <v>0.15997847516378005</v>
      </c>
      <c r="CQ48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803.04178215765955</v>
      </c>
      <c r="CR485" s="79">
        <f>Table6[[#This Row],[sales]]-CQ485</f>
        <v>68.468001722234021</v>
      </c>
      <c r="CS485">
        <f>ABS(Table6[[#This Row],[sales]]-CQ485)/Table6[[#This Row],[sales]]</f>
        <v>7.8562516438335117E-2</v>
      </c>
    </row>
    <row r="486" spans="1:97" x14ac:dyDescent="0.2">
      <c r="A486">
        <v>485</v>
      </c>
      <c r="B486" t="s">
        <v>638</v>
      </c>
      <c r="C486" s="5">
        <v>42827</v>
      </c>
      <c r="D486" s="6">
        <v>2938.3801206374083</v>
      </c>
      <c r="E486" s="8">
        <f>YEAR(Table6[[#This Row],[Date]])</f>
        <v>2017</v>
      </c>
      <c r="F486" s="6">
        <f>Table6[[#This Row],[TV_State]]+Table6[[#This Row],[Radio_State]]+Table6[[#This Row],[Online]]</f>
        <v>3591.3534807790547</v>
      </c>
      <c r="G486" s="6">
        <f t="shared" si="189"/>
        <v>2715.9346044980002</v>
      </c>
      <c r="H486" s="6">
        <f>LN(Table6[[#This Row],[PROF TV LING]])</f>
        <v>7.9068914105161037</v>
      </c>
      <c r="I486" s="6">
        <f t="shared" si="190"/>
        <v>7.9856137291127824</v>
      </c>
      <c r="J486" s="6">
        <v>435.31557342776421</v>
      </c>
      <c r="K486" s="6">
        <f t="shared" si="195"/>
        <v>423.36629755255331</v>
      </c>
      <c r="L486" s="6">
        <f>0.5*J485+0.5*Table6[[#This Row],[Radio_State]]</f>
        <v>433.16054583653766</v>
      </c>
      <c r="M486" s="6">
        <f>LN(Table6[[#This Row],[RADIO LINGERING ]])</f>
        <v>6.0711084348862148</v>
      </c>
      <c r="N486" s="6">
        <f t="shared" si="191"/>
        <v>6.0760712242283432</v>
      </c>
      <c r="O486" s="6">
        <v>217.6577867138821</v>
      </c>
      <c r="P486" s="6">
        <f t="shared" si="192"/>
        <v>215.7182622644157</v>
      </c>
      <c r="Q486" s="6">
        <f>0.3*O485+0.7*Table6[[#This Row],[Online]]</f>
        <v>217.01127843651415</v>
      </c>
      <c r="R486" s="6">
        <f>LN(Table6[[#This Row],[ONLINE LINGERING]])</f>
        <v>5.3799493265516558</v>
      </c>
      <c r="S486" s="6">
        <f t="shared" si="193"/>
        <v>5.3829240436683987</v>
      </c>
      <c r="T486" s="6">
        <v>713.94529930879264</v>
      </c>
      <c r="U486" s="6">
        <f t="shared" si="194"/>
        <v>6.5708063477924297</v>
      </c>
      <c r="V486" s="8">
        <f>YEAR(Table6[[#This Row],[Date]])</f>
        <v>2017</v>
      </c>
      <c r="W486" s="8">
        <f>WEEKNUM(Table6[[#This Row],[Date]])</f>
        <v>14</v>
      </c>
      <c r="X486" t="s">
        <v>652</v>
      </c>
      <c r="Y486" s="9">
        <f>Table6[[#This Row],[LNTVLING]]+Table6[[#This Row],[LNRADIOLING]]+Table6[[#This Row],[LNONLINELING]]</f>
        <v>19.357949171953976</v>
      </c>
      <c r="Z486">
        <f t="shared" si="215"/>
        <v>1</v>
      </c>
      <c r="AA486">
        <f t="shared" si="196"/>
        <v>0</v>
      </c>
      <c r="AB486">
        <f t="shared" si="197"/>
        <v>0</v>
      </c>
      <c r="AC486">
        <f t="shared" si="198"/>
        <v>0</v>
      </c>
      <c r="AD486">
        <f t="shared" si="199"/>
        <v>1</v>
      </c>
      <c r="AE486">
        <f t="shared" si="200"/>
        <v>0</v>
      </c>
      <c r="AF486">
        <f t="shared" si="201"/>
        <v>0</v>
      </c>
      <c r="AG486" s="9">
        <f>'[1]1'!J$20+'[1]1'!J$21*Table6[[#This Row],[TV_State]]</f>
        <v>4219.4207239562184</v>
      </c>
      <c r="AH486" s="9">
        <f>Table6[[#This Row],[sales]]-Table6[[#This Row],[Pred_1]]</f>
        <v>-3505.4754246474258</v>
      </c>
      <c r="AI486">
        <f>ABS(Table6[[#This Row],[Res_1]])/Table6[[#This Row],[sales]]</f>
        <v>4.9100056097312468</v>
      </c>
      <c r="AJ486" s="9">
        <f>'[1]2'!J$20+'[1]2'!J$21*Table6[[#This Row],[Radio_State]]</f>
        <v>3625.3410306139394</v>
      </c>
      <c r="AK486" s="9">
        <f>Table6[[#This Row],[sales]]-Table6[[#This Row],[ Pred_2 ]]</f>
        <v>-2911.3957313051469</v>
      </c>
      <c r="AL486">
        <f>ABS(Table6[[#This Row],[ Res_2 ]])/Table6[[#This Row],[sales]]</f>
        <v>4.0778974721506254</v>
      </c>
      <c r="AM486" s="10">
        <f>'[1]3'!J$20+'[1]3'!J$21*Data!O486</f>
        <v>3058.2091135404153</v>
      </c>
      <c r="AN486" s="9">
        <f>Table6[[#This Row],[sales]]-Table6[[#This Row],[Pred_3]]</f>
        <v>-2344.2638142316227</v>
      </c>
      <c r="AO486" s="9">
        <f>ABS(Table6[[#This Row],[Res_3]])/Table6[[#This Row],[sales]]</f>
        <v>3.2835342098354396</v>
      </c>
      <c r="AP486" s="9">
        <f>'[1]4'!L$21+'[1]4'!L$27*Table6[[#This Row],[TV_State]]+'[1]4'!L$22*Table6[[#This Row],[NJ_DUM]]+'[1]4'!L$23*Table6[[#This Row],[NY_DUM]]+'[1]4'!L$24*Table6[[#This Row],[PA_DUM]]+'[1]4'!L$25*Table6[[#This Row],[CT_DUM]]+'[1]4'!L$26*Table6[[#This Row],[DL_DUM]]</f>
        <v>885.97977622280916</v>
      </c>
      <c r="AQ486" s="9">
        <f>Table6[[#This Row],[sales]]-Table6[[#This Row],[Pred_4]]</f>
        <v>-172.03447691401652</v>
      </c>
      <c r="AR486">
        <f>ABS(Table6[[#This Row],[Res_4]]/Table6[[#This Row],[sales]])</f>
        <v>0.24096310610991065</v>
      </c>
      <c r="AS486" s="9">
        <f>'[1]5'!L$20+'[1]5'!L$26*Table6[[#This Row],[Radio_State]]+'[1]5'!L$21*Table6[[#This Row],[NJ_DUM]]+'[1]5'!L$22*Table6[[#This Row],[NY_DUM]]+'[1]5'!L$23*Table6[[#This Row],[PA_DUM]]+'[1]5'!L$24*Table6[[#This Row],[CT_DUM]]+'[1]5'!L$25*Table6[[#This Row],[DL_DUM]]</f>
        <v>963.24139868314523</v>
      </c>
      <c r="AT486" s="9">
        <f>Table6[[#This Row],[sales]]-Table6[[#This Row],[Pred_5]]</f>
        <v>-249.29609937435259</v>
      </c>
      <c r="AU486" s="9">
        <f>ABS(Table6[[#This Row],[Red_5]]/Table6[[#This Row],[sales]])</f>
        <v>0.3491809521201541</v>
      </c>
      <c r="AV486" s="9">
        <f>'[1]6'!L$20+'[1]6'!L$26*Table6[[#This Row],[Online]]+'[1]6'!L$21*Table6[[#This Row],[NJ_DUM]]+'[1]6'!L$22*Table6[[#This Row],[NY_DUM]]+'[1]6'!L$23*Table6[[#This Row],[PA_DUM]]+'[1]6'!L$24*Table6[[#This Row],[CT_DUM]]+'[1]6'!L$25*Table6[[#This Row],[DL_DUM]]</f>
        <v>941.34895084623179</v>
      </c>
      <c r="AW486" s="9">
        <f>Table6[[#This Row],[sales]]-Table6[[#This Row],[Pred_6]]</f>
        <v>-227.40365153743915</v>
      </c>
      <c r="AX486" s="9">
        <f>ABS(Table6[[#This Row],[Red_6]]/Table6[[#This Row],[sales]])</f>
        <v>0.31851691125020415</v>
      </c>
      <c r="AY486" s="9">
        <f>'[1]7'!L$21+'[1]7'!L$27*Table6[[#This Row],[LNTV]]+'[1]7'!L$22*Table6[[#This Row],[NJ_DUM]]+'[1]7'!L$23*Table6[[#This Row],[NY_DUM]]+'[1]7'!L$24*Table6[[#This Row],[PA_DUM]]+'[1]7'!L$25*Table6[[#This Row],[CT_DUM]]+'[1]7'!L$26*Table6[[#This Row],[DL_DUM]]</f>
        <v>6.0294538435593665</v>
      </c>
      <c r="AZ486" s="9">
        <f>Table6[[#This Row],[sales]]-Table6[[#This Row],[Pred_7]]</f>
        <v>707.91584546523325</v>
      </c>
      <c r="BA486" s="9">
        <f>ABS(Table6[[#This Row],[Red_7]]/Table6[[#This Row],[sales]])</f>
        <v>0.99155473976872344</v>
      </c>
      <c r="BB486" s="9">
        <f>'[1]8'!O$22+'[1]8'!O$28*Table6[[#This Row],[LNRADIOLING]]+'[1]8'!O$23*Table6[[#This Row],[DL_DUM]]+'[1]8'!O$24*Table6[[#This Row],[CT_DUM]]+'[1]8'!O$25*Table6[[#This Row],[PA_DUM]]+'[1]8'!O$26*Table6[[#This Row],[NY_DUM]]+'[1]8'!O$27*Table6[[#This Row],[NJ_DUM]]</f>
        <v>7.0783006920266134</v>
      </c>
      <c r="BC486" s="9">
        <f>Table6[[#This Row],[sales]]-Table6[[#This Row],[Pred_8]]</f>
        <v>706.86699861676607</v>
      </c>
      <c r="BD486" s="9">
        <f>ABS(Table6[[#This Row],[Red_8]]/Table6[[#This Row],[sales]])</f>
        <v>0.99008565404257243</v>
      </c>
      <c r="BE486" s="9">
        <f>'[1]9'!M$19+'[1]9'!M$21*Table6[[#This Row],[LNONLINE]]+'[1]9'!M$20*Table6[[#This Row],[DL_DUM]]+'[1]9'!M$22*Table6[[#This Row],[CT_DUM]]+'[1]9'!M$23*Table6[[#This Row],[PA_DUM]]+'[1]9'!M$24*Table6[[#This Row],[NY_DUM]]+'[1]9'!M$25*Table6[[#This Row],[NJ_DUM]]</f>
        <v>7.2593746471628258</v>
      </c>
      <c r="BF486" s="9">
        <f>Table6[[#This Row],[sales]]-Table6[[#This Row],[Pred_9]]</f>
        <v>706.68592466162977</v>
      </c>
      <c r="BG486" s="9">
        <f>ABS(Table6[[#This Row],[Red_9]]/Table6[[#This Row],[sales]])</f>
        <v>0.98983202963281491</v>
      </c>
      <c r="BH486" s="9">
        <f>'[1]10'!P$22+'[1]10'!P$30*Table6[[#This Row],[LNTV]]+'[1]10'!P$29*Table6[[#This Row],[LNRADIOLING]]+'[1]10'!P$24*Table6[[#This Row],[LNONLINELING]]+'[1]10'!P$23*Table6[[#This Row],[DL_DUM]]+'[1]10'!P$25*Table6[[#This Row],[CT_DUM]]+'[1]10'!P$26*Table6[[#This Row],[PA_DUM]]+'[1]10'!P$27*Table6[[#This Row],[NY_DUM]]+'[1]10'!P$28*Table6[[#This Row],[NJ_DUM]]</f>
        <v>7.1299930321502956</v>
      </c>
      <c r="BI486" s="9">
        <f>Table6[[#This Row],[sales]]-Table6[[#This Row],[Pred_10]]</f>
        <v>706.81530627664233</v>
      </c>
      <c r="BJ486" s="45">
        <f>ABS(Table6[[#This Row],[Red_10]]/Table6[[#This Row],[sales]])</f>
        <v>0.99001325026013443</v>
      </c>
      <c r="BK486" s="9">
        <f>'[1]11'!P$32+'[1]11'!P$40*Table6[[#This Row],[LNONLINELING]]+'[1]11'!P$39*Table6[[#This Row],[LNRADIOLING]]+'[1]11'!P$38*Table6[[#This Row],[LNTVLING]]+'[1]11'!P$33*Table6[[#This Row],[DL_DUM]]+'[1]11'!P$34*Table6[[#This Row],[CT_DUM]]+'[1]11'!P$35*Table6[[#This Row],[PA_DUM]]+'[1]11'!P$36*Table6[[#This Row],[NY_DUM]]+'[1]11'!P$37*Table6[[#This Row],[NJ_DUM]]</f>
        <v>7.0439804738708691</v>
      </c>
      <c r="BL486" s="9">
        <f>Table6[[#This Row],[sales]]-Table6[[#This Row],[ Pred_11]]</f>
        <v>706.90131883492177</v>
      </c>
      <c r="BM486" s="47">
        <f>ABS(Table6[[#This Row],[ Red_11]]/Table6[[#This Row],[sales]])</f>
        <v>0.99013372525781662</v>
      </c>
      <c r="BN486" s="9">
        <f>'[1]12'!K$22+'[1]12'!K$28*Table6[[#This Row],[COMBINE LN LING]]+'[1]12'!K$23*Table6[[#This Row],[DL_DUM]]+'[1]12'!K$24*Table6[[#This Row],[CT_DUM]]+'[1]12'!K$25*Table6[[#This Row],[PA_DUM]]+'[1]12'!K$26*Table6[[#This Row],[NY_DUM]]+'[1]12'!K$27*Table6[[#This Row],[NJ_DUM]]</f>
        <v>7.2651002068590564</v>
      </c>
      <c r="BO486" s="9">
        <f>Table6[[#This Row],[sales]]-Table6[[#This Row],[ Pred_12]]</f>
        <v>706.68019910193357</v>
      </c>
      <c r="BP486" s="47">
        <f>ABS(Table6[[#This Row],[ Red_12]]/Table6[[#This Row],[sales]])</f>
        <v>0.98982401002724885</v>
      </c>
      <c r="BQ486">
        <f>LN(G486+'2019 Totals and Calculations'!C$18)</f>
        <v>8.0317682607022274</v>
      </c>
      <c r="BR486">
        <f>LN(Table6[[#This Row],[PROF RADIO]]+'2019 Totals and Calculations'!D$18)</f>
        <v>6.1864609867506788</v>
      </c>
      <c r="BS486">
        <f>LN(Table6[[#This Row],[ONLINE LINGERING]]+'2019 Totals and Calculations'!E$18)</f>
        <v>5.56409365924703</v>
      </c>
      <c r="BT486">
        <f>MONTH(Table6[[#This Row],[Date]])</f>
        <v>4</v>
      </c>
      <c r="BU486">
        <f t="shared" si="202"/>
        <v>0</v>
      </c>
      <c r="BV486">
        <f t="shared" si="203"/>
        <v>0</v>
      </c>
      <c r="BW486">
        <f t="shared" si="204"/>
        <v>0</v>
      </c>
      <c r="BX486">
        <f t="shared" si="205"/>
        <v>1</v>
      </c>
      <c r="BY486">
        <f t="shared" si="206"/>
        <v>0</v>
      </c>
      <c r="BZ486">
        <f t="shared" si="207"/>
        <v>0</v>
      </c>
      <c r="CA486">
        <f t="shared" si="208"/>
        <v>0</v>
      </c>
      <c r="CB486">
        <f t="shared" si="209"/>
        <v>0</v>
      </c>
      <c r="CC486">
        <f t="shared" si="210"/>
        <v>0</v>
      </c>
      <c r="CD486">
        <f t="shared" si="211"/>
        <v>0</v>
      </c>
      <c r="CE486">
        <f t="shared" si="212"/>
        <v>0</v>
      </c>
      <c r="CF486">
        <f t="shared" si="213"/>
        <v>0</v>
      </c>
      <c r="CG486">
        <f t="shared" si="214"/>
        <v>14</v>
      </c>
      <c r="CH48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717.06188538129015</v>
      </c>
      <c r="CI486" s="79">
        <f>Table6[[#This Row],[sales]]-CH486</f>
        <v>-3.1165860724975119</v>
      </c>
      <c r="CJ486">
        <f>ABS(Table6[[#This Row],[sales]]-CH486)/Table6[[#This Row],[sales]]</f>
        <v>4.3653009208336271E-3</v>
      </c>
      <c r="CK48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724.91257046053602</v>
      </c>
      <c r="CL486" s="79">
        <f>Table6[[#This Row],[sales]]-CK486</f>
        <v>-10.967271151743375</v>
      </c>
      <c r="CM486">
        <f>ABS(Table6[[#This Row],[sales]]-CK486)/Table6[[#This Row],[sales]]</f>
        <v>1.5361500611267219E-2</v>
      </c>
      <c r="CN48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738.07579603423187</v>
      </c>
      <c r="CO486" s="79">
        <f>Table6[[#This Row],[sales]]-CN486</f>
        <v>-24.13049672543923</v>
      </c>
      <c r="CP486">
        <f>ABS(Table6[[#This Row],[sales]]-CN486)/Table6[[#This Row],[sales]]</f>
        <v>3.379880328198983E-2</v>
      </c>
      <c r="CQ48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814.48057390874885</v>
      </c>
      <c r="CR486" s="79">
        <f>Table6[[#This Row],[sales]]-CQ486</f>
        <v>-100.53527459995621</v>
      </c>
      <c r="CS486">
        <f>ABS(Table6[[#This Row],[sales]]-CQ486)/Table6[[#This Row],[sales]]</f>
        <v>0.14081649490134554</v>
      </c>
    </row>
    <row r="487" spans="1:97" x14ac:dyDescent="0.2">
      <c r="A487">
        <v>486</v>
      </c>
      <c r="B487" t="s">
        <v>638</v>
      </c>
      <c r="C487" s="5">
        <v>42834</v>
      </c>
      <c r="D487" s="6">
        <v>2967.763921843783</v>
      </c>
      <c r="E487" s="8">
        <f>YEAR(Table6[[#This Row],[Date]])</f>
        <v>2017</v>
      </c>
      <c r="F487" s="6">
        <f>Table6[[#This Row],[TV_State]]+Table6[[#This Row],[Radio_State]]+Table6[[#This Row],[Online]]</f>
        <v>3627.2670155868459</v>
      </c>
      <c r="G487" s="6">
        <f t="shared" si="189"/>
        <v>2791.4833997017349</v>
      </c>
      <c r="H487" s="6">
        <f>LN(Table6[[#This Row],[PROF TV LING]])</f>
        <v>7.9343284180022069</v>
      </c>
      <c r="I487" s="6">
        <f t="shared" si="190"/>
        <v>7.9955640599659503</v>
      </c>
      <c r="J487" s="6">
        <v>439.66872916204193</v>
      </c>
      <c r="K487" s="6">
        <f t="shared" si="195"/>
        <v>431.51751335729762</v>
      </c>
      <c r="L487" s="6">
        <f>0.5*J486+0.5*Table6[[#This Row],[Radio_State]]</f>
        <v>437.49215129490307</v>
      </c>
      <c r="M487" s="6">
        <f>LN(Table6[[#This Row],[RADIO LINGERING ]])</f>
        <v>6.0810587657393826</v>
      </c>
      <c r="N487" s="6">
        <f t="shared" si="191"/>
        <v>6.086021555081512</v>
      </c>
      <c r="O487" s="6">
        <v>219.83436458102096</v>
      </c>
      <c r="P487" s="6">
        <f t="shared" si="192"/>
        <v>218.59953388603935</v>
      </c>
      <c r="Q487" s="6">
        <f>0.3*O486+0.7*Table6[[#This Row],[Online]]</f>
        <v>219.18139122087928</v>
      </c>
      <c r="R487" s="6">
        <f>LN(Table6[[#This Row],[ONLINE LINGERING]])</f>
        <v>5.3898996574048237</v>
      </c>
      <c r="S487" s="6">
        <f t="shared" si="193"/>
        <v>5.3928743745215666</v>
      </c>
      <c r="T487" s="6">
        <v>791.21356412878163</v>
      </c>
      <c r="U487" s="6">
        <f t="shared" si="194"/>
        <v>6.6735679239036907</v>
      </c>
      <c r="V487" s="8">
        <f>YEAR(Table6[[#This Row],[Date]])</f>
        <v>2017</v>
      </c>
      <c r="W487" s="8">
        <f>WEEKNUM(Table6[[#This Row],[Date]])</f>
        <v>15</v>
      </c>
      <c r="X487" t="s">
        <v>653</v>
      </c>
      <c r="Y487" s="9">
        <f>Table6[[#This Row],[LNTVLING]]+Table6[[#This Row],[LNRADIOLING]]+Table6[[#This Row],[LNONLINELING]]</f>
        <v>19.405286841146413</v>
      </c>
      <c r="Z487">
        <f t="shared" si="215"/>
        <v>1</v>
      </c>
      <c r="AA487">
        <f t="shared" si="196"/>
        <v>0</v>
      </c>
      <c r="AB487">
        <f t="shared" si="197"/>
        <v>0</v>
      </c>
      <c r="AC487">
        <f t="shared" si="198"/>
        <v>0</v>
      </c>
      <c r="AD487">
        <f t="shared" si="199"/>
        <v>1</v>
      </c>
      <c r="AE487">
        <f t="shared" si="200"/>
        <v>0</v>
      </c>
      <c r="AF487">
        <f t="shared" si="201"/>
        <v>0</v>
      </c>
      <c r="AG487" s="9">
        <f>'[1]1'!J$20+'[1]1'!J$21*Table6[[#This Row],[TV_State]]</f>
        <v>4248.3176057412174</v>
      </c>
      <c r="AH487" s="9">
        <f>Table6[[#This Row],[sales]]-Table6[[#This Row],[Pred_1]]</f>
        <v>-3457.104041612436</v>
      </c>
      <c r="AI487">
        <f>ABS(Table6[[#This Row],[Res_1]])/Table6[[#This Row],[sales]]</f>
        <v>4.3693690279679549</v>
      </c>
      <c r="AJ487" s="9">
        <f>'[1]2'!J$20+'[1]2'!J$21*Table6[[#This Row],[Radio_State]]</f>
        <v>3644.4516228801044</v>
      </c>
      <c r="AK487" s="9">
        <f>Table6[[#This Row],[sales]]-Table6[[#This Row],[ Pred_2 ]]</f>
        <v>-2853.2380587513226</v>
      </c>
      <c r="AL487">
        <f>ABS(Table6[[#This Row],[ Res_2 ]])/Table6[[#This Row],[sales]]</f>
        <v>3.6061541259003445</v>
      </c>
      <c r="AM487" s="10">
        <f>'[1]3'!J$20+'[1]3'!J$21*Data!O487</f>
        <v>3070.7839028585713</v>
      </c>
      <c r="AN487" s="9">
        <f>Table6[[#This Row],[sales]]-Table6[[#This Row],[Pred_3]]</f>
        <v>-2279.5703387297899</v>
      </c>
      <c r="AO487" s="9">
        <f>ABS(Table6[[#This Row],[Res_3]])/Table6[[#This Row],[sales]]</f>
        <v>2.8811062424591554</v>
      </c>
      <c r="AP487" s="9">
        <f>'[1]4'!L$21+'[1]4'!L$27*Table6[[#This Row],[TV_State]]+'[1]4'!L$22*Table6[[#This Row],[NJ_DUM]]+'[1]4'!L$23*Table6[[#This Row],[NY_DUM]]+'[1]4'!L$24*Table6[[#This Row],[PA_DUM]]+'[1]4'!L$25*Table6[[#This Row],[CT_DUM]]+'[1]4'!L$26*Table6[[#This Row],[DL_DUM]]</f>
        <v>892.46127404157914</v>
      </c>
      <c r="AQ487" s="9">
        <f>Table6[[#This Row],[sales]]-Table6[[#This Row],[Pred_4]]</f>
        <v>-101.24770991279752</v>
      </c>
      <c r="AR487">
        <f>ABS(Table6[[#This Row],[Res_4]]/Table6[[#This Row],[sales]])</f>
        <v>0.1279650836424715</v>
      </c>
      <c r="AS487" s="9">
        <f>'[1]5'!L$20+'[1]5'!L$26*Table6[[#This Row],[Radio_State]]+'[1]5'!L$21*Table6[[#This Row],[NJ_DUM]]+'[1]5'!L$22*Table6[[#This Row],[NY_DUM]]+'[1]5'!L$23*Table6[[#This Row],[PA_DUM]]+'[1]5'!L$24*Table6[[#This Row],[CT_DUM]]+'[1]5'!L$25*Table6[[#This Row],[DL_DUM]]</f>
        <v>970.90989738670635</v>
      </c>
      <c r="AT487" s="9">
        <f>Table6[[#This Row],[sales]]-Table6[[#This Row],[Pred_5]]</f>
        <v>-179.69633325792472</v>
      </c>
      <c r="AU487" s="9">
        <f>ABS(Table6[[#This Row],[Red_5]]/Table6[[#This Row],[sales]])</f>
        <v>0.22711482892206397</v>
      </c>
      <c r="AV487" s="9">
        <f>'[1]6'!L$20+'[1]6'!L$26*Table6[[#This Row],[Online]]+'[1]6'!L$21*Table6[[#This Row],[NJ_DUM]]+'[1]6'!L$22*Table6[[#This Row],[NY_DUM]]+'[1]6'!L$23*Table6[[#This Row],[PA_DUM]]+'[1]6'!L$24*Table6[[#This Row],[CT_DUM]]+'[1]6'!L$25*Table6[[#This Row],[DL_DUM]]</f>
        <v>950.82197836655882</v>
      </c>
      <c r="AW487" s="9">
        <f>Table6[[#This Row],[sales]]-Table6[[#This Row],[Pred_6]]</f>
        <v>-159.6084142377772</v>
      </c>
      <c r="AX487" s="9">
        <f>ABS(Table6[[#This Row],[Red_6]]/Table6[[#This Row],[sales]])</f>
        <v>0.20172608442769135</v>
      </c>
      <c r="AY487" s="9">
        <f>'[1]7'!L$21+'[1]7'!L$27*Table6[[#This Row],[LNTV]]+'[1]7'!L$22*Table6[[#This Row],[NJ_DUM]]+'[1]7'!L$23*Table6[[#This Row],[NY_DUM]]+'[1]7'!L$24*Table6[[#This Row],[PA_DUM]]+'[1]7'!L$25*Table6[[#This Row],[CT_DUM]]+'[1]7'!L$26*Table6[[#This Row],[DL_DUM]]</f>
        <v>6.0305551908493671</v>
      </c>
      <c r="AZ487" s="9">
        <f>Table6[[#This Row],[sales]]-Table6[[#This Row],[Pred_7]]</f>
        <v>785.1830089379323</v>
      </c>
      <c r="BA487" s="9">
        <f>ABS(Table6[[#This Row],[Red_7]]/Table6[[#This Row],[sales]])</f>
        <v>0.99237809427914736</v>
      </c>
      <c r="BB487" s="9">
        <f>'[1]8'!O$22+'[1]8'!O$28*Table6[[#This Row],[LNRADIOLING]]+'[1]8'!O$23*Table6[[#This Row],[DL_DUM]]+'[1]8'!O$24*Table6[[#This Row],[CT_DUM]]+'[1]8'!O$25*Table6[[#This Row],[PA_DUM]]+'[1]8'!O$26*Table6[[#This Row],[NY_DUM]]+'[1]8'!O$27*Table6[[#This Row],[NJ_DUM]]</f>
        <v>7.0790105580303893</v>
      </c>
      <c r="BC487" s="9">
        <f>Table6[[#This Row],[sales]]-Table6[[#This Row],[Pred_8]]</f>
        <v>784.13455357075122</v>
      </c>
      <c r="BD487" s="9">
        <f>ABS(Table6[[#This Row],[Red_8]]/Table6[[#This Row],[sales]])</f>
        <v>0.99105297118379765</v>
      </c>
      <c r="BE487" s="9">
        <f>'[1]9'!M$19+'[1]9'!M$21*Table6[[#This Row],[LNONLINE]]+'[1]9'!M$20*Table6[[#This Row],[DL_DUM]]+'[1]9'!M$22*Table6[[#This Row],[CT_DUM]]+'[1]9'!M$23*Table6[[#This Row],[PA_DUM]]+'[1]9'!M$24*Table6[[#This Row],[NY_DUM]]+'[1]9'!M$25*Table6[[#This Row],[NJ_DUM]]</f>
        <v>7.2625250954941567</v>
      </c>
      <c r="BF487" s="9">
        <f>Table6[[#This Row],[sales]]-Table6[[#This Row],[Pred_9]]</f>
        <v>783.95103903328743</v>
      </c>
      <c r="BG487" s="9">
        <f>ABS(Table6[[#This Row],[Red_9]]/Table6[[#This Row],[sales]])</f>
        <v>0.99082103059811533</v>
      </c>
      <c r="BH487" s="9">
        <f>'[1]10'!P$22+'[1]10'!P$30*Table6[[#This Row],[LNTV]]+'[1]10'!P$29*Table6[[#This Row],[LNRADIOLING]]+'[1]10'!P$24*Table6[[#This Row],[LNONLINELING]]+'[1]10'!P$23*Table6[[#This Row],[DL_DUM]]+'[1]10'!P$25*Table6[[#This Row],[CT_DUM]]+'[1]10'!P$26*Table6[[#This Row],[PA_DUM]]+'[1]10'!P$27*Table6[[#This Row],[NY_DUM]]+'[1]10'!P$28*Table6[[#This Row],[NJ_DUM]]</f>
        <v>7.1318041154265135</v>
      </c>
      <c r="BI487" s="9">
        <f>Table6[[#This Row],[sales]]-Table6[[#This Row],[Pred_10]]</f>
        <v>784.08176001335517</v>
      </c>
      <c r="BJ487" s="45">
        <f>ABS(Table6[[#This Row],[Red_10]]/Table6[[#This Row],[sales]])</f>
        <v>0.99098624639571309</v>
      </c>
      <c r="BK487" s="9">
        <f>'[1]11'!P$32+'[1]11'!P$40*Table6[[#This Row],[LNONLINELING]]+'[1]11'!P$39*Table6[[#This Row],[LNRADIOLING]]+'[1]11'!P$38*Table6[[#This Row],[LNTVLING]]+'[1]11'!P$33*Table6[[#This Row],[DL_DUM]]+'[1]11'!P$34*Table6[[#This Row],[CT_DUM]]+'[1]11'!P$35*Table6[[#This Row],[PA_DUM]]+'[1]11'!P$36*Table6[[#This Row],[NY_DUM]]+'[1]11'!P$37*Table6[[#This Row],[NJ_DUM]]</f>
        <v>7.042156271624485</v>
      </c>
      <c r="BL487" s="9">
        <f>Table6[[#This Row],[sales]]-Table6[[#This Row],[ Pred_11]]</f>
        <v>784.17140785715719</v>
      </c>
      <c r="BM487" s="47">
        <f>ABS(Table6[[#This Row],[ Red_11]]/Table6[[#This Row],[sales]])</f>
        <v>0.99109955062590638</v>
      </c>
      <c r="BN487" s="9">
        <f>'[1]12'!K$22+'[1]12'!K$28*Table6[[#This Row],[COMBINE LN LING]]+'[1]12'!K$23*Table6[[#This Row],[DL_DUM]]+'[1]12'!K$24*Table6[[#This Row],[CT_DUM]]+'[1]12'!K$25*Table6[[#This Row],[PA_DUM]]+'[1]12'!K$26*Table6[[#This Row],[NY_DUM]]+'[1]12'!K$27*Table6[[#This Row],[NJ_DUM]]</f>
        <v>7.269655788903215</v>
      </c>
      <c r="BO487" s="9">
        <f>Table6[[#This Row],[sales]]-Table6[[#This Row],[ Pred_12]]</f>
        <v>783.94390833987836</v>
      </c>
      <c r="BP487" s="47">
        <f>ABS(Table6[[#This Row],[ Red_12]]/Table6[[#This Row],[sales]])</f>
        <v>0.990812018248312</v>
      </c>
      <c r="BQ487">
        <f>LN(G487+'2019 Totals and Calculations'!C$18)</f>
        <v>8.0560230442094571</v>
      </c>
      <c r="BR487">
        <f>LN(Table6[[#This Row],[PROF RADIO]]+'2019 Totals and Calculations'!D$18)</f>
        <v>6.2030897757590253</v>
      </c>
      <c r="BS487">
        <f>LN(Table6[[#This Row],[ONLINE LINGERING]]+'2019 Totals and Calculations'!E$18)</f>
        <v>5.5723774114058671</v>
      </c>
      <c r="BT487">
        <f>MONTH(Table6[[#This Row],[Date]])</f>
        <v>4</v>
      </c>
      <c r="BU487">
        <f t="shared" si="202"/>
        <v>0</v>
      </c>
      <c r="BV487">
        <f t="shared" si="203"/>
        <v>0</v>
      </c>
      <c r="BW487">
        <f t="shared" si="204"/>
        <v>0</v>
      </c>
      <c r="BX487">
        <f t="shared" si="205"/>
        <v>1</v>
      </c>
      <c r="BY487">
        <f t="shared" si="206"/>
        <v>0</v>
      </c>
      <c r="BZ487">
        <f t="shared" si="207"/>
        <v>0</v>
      </c>
      <c r="CA487">
        <f t="shared" si="208"/>
        <v>0</v>
      </c>
      <c r="CB487">
        <f t="shared" si="209"/>
        <v>0</v>
      </c>
      <c r="CC487">
        <f t="shared" si="210"/>
        <v>0</v>
      </c>
      <c r="CD487">
        <f t="shared" si="211"/>
        <v>0</v>
      </c>
      <c r="CE487">
        <f t="shared" si="212"/>
        <v>0</v>
      </c>
      <c r="CF487">
        <f t="shared" si="213"/>
        <v>0</v>
      </c>
      <c r="CG487">
        <f t="shared" si="214"/>
        <v>15</v>
      </c>
      <c r="CH48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724.21888019902383</v>
      </c>
      <c r="CI487" s="79">
        <f>Table6[[#This Row],[sales]]-CH487</f>
        <v>66.994683929757798</v>
      </c>
      <c r="CJ487">
        <f>ABS(Table6[[#This Row],[sales]]-CH487)/Table6[[#This Row],[sales]]</f>
        <v>8.4673325846640099E-2</v>
      </c>
      <c r="CK48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730.26963819566333</v>
      </c>
      <c r="CL487" s="79">
        <f>Table6[[#This Row],[sales]]-CK487</f>
        <v>60.943925933118294</v>
      </c>
      <c r="CM487">
        <f>ABS(Table6[[#This Row],[sales]]-CK487)/Table6[[#This Row],[sales]]</f>
        <v>7.7025886178056946E-2</v>
      </c>
      <c r="CN48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741.8193156435816</v>
      </c>
      <c r="CO487" s="79">
        <f>Table6[[#This Row],[sales]]-CN487</f>
        <v>49.394248485200023</v>
      </c>
      <c r="CP487">
        <f>ABS(Table6[[#This Row],[sales]]-CN487)/Table6[[#This Row],[sales]]</f>
        <v>6.2428465239456367E-2</v>
      </c>
      <c r="CQ48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822.45016897067217</v>
      </c>
      <c r="CR487" s="79">
        <f>Table6[[#This Row],[sales]]-CQ487</f>
        <v>-31.236604841890539</v>
      </c>
      <c r="CS487">
        <f>ABS(Table6[[#This Row],[sales]]-CQ487)/Table6[[#This Row],[sales]]</f>
        <v>3.9479359629388665E-2</v>
      </c>
    </row>
    <row r="488" spans="1:97" x14ac:dyDescent="0.2">
      <c r="A488">
        <v>487</v>
      </c>
      <c r="B488" t="s">
        <v>638</v>
      </c>
      <c r="C488" s="5">
        <v>42841</v>
      </c>
      <c r="D488" s="6">
        <v>749.36039026555511</v>
      </c>
      <c r="E488" s="8">
        <f>YEAR(Table6[[#This Row],[Date]])</f>
        <v>2017</v>
      </c>
      <c r="F488" s="6">
        <f>Table6[[#This Row],[TV_State]]+Table6[[#This Row],[Radio_State]]+Table6[[#This Row],[Online]]</f>
        <v>915.88492143567851</v>
      </c>
      <c r="G488" s="6">
        <f t="shared" si="189"/>
        <v>2178.8464968708809</v>
      </c>
      <c r="H488" s="6">
        <f>LN(Table6[[#This Row],[PROF TV LING]])</f>
        <v>7.6865508858687779</v>
      </c>
      <c r="I488" s="6">
        <f t="shared" si="190"/>
        <v>6.6192200296992274</v>
      </c>
      <c r="J488" s="6">
        <v>111.01635411341559</v>
      </c>
      <c r="K488" s="6">
        <f t="shared" si="195"/>
        <v>271.26693373535659</v>
      </c>
      <c r="L488" s="6">
        <f>0.5*J487+0.5*Table6[[#This Row],[Radio_State]]</f>
        <v>275.34254163772874</v>
      </c>
      <c r="M488" s="6">
        <f>LN(Table6[[#This Row],[RADIO LINGERING ]])</f>
        <v>5.6180159284984494</v>
      </c>
      <c r="N488" s="6">
        <f t="shared" si="191"/>
        <v>4.7096775248147891</v>
      </c>
      <c r="O488" s="6">
        <v>55.508177056707794</v>
      </c>
      <c r="P488" s="6">
        <f t="shared" si="192"/>
        <v>104.43558410550726</v>
      </c>
      <c r="Q488" s="6">
        <f>0.3*O487+0.7*Table6[[#This Row],[Online]]</f>
        <v>104.80603331400174</v>
      </c>
      <c r="R488" s="6">
        <f>LN(Table6[[#This Row],[ONLINE LINGERING]])</f>
        <v>4.6521113400199576</v>
      </c>
      <c r="S488" s="6">
        <f t="shared" si="193"/>
        <v>4.0165303442548437</v>
      </c>
      <c r="T488" s="6">
        <v>574.06309752375432</v>
      </c>
      <c r="U488" s="6">
        <f t="shared" si="194"/>
        <v>6.3527393162777184</v>
      </c>
      <c r="V488" s="8">
        <f>YEAR(Table6[[#This Row],[Date]])</f>
        <v>2017</v>
      </c>
      <c r="W488" s="8">
        <f>WEEKNUM(Table6[[#This Row],[Date]])</f>
        <v>16</v>
      </c>
      <c r="X488" t="s">
        <v>654</v>
      </c>
      <c r="Y488" s="9">
        <f>Table6[[#This Row],[LNTVLING]]+Table6[[#This Row],[LNRADIOLING]]+Table6[[#This Row],[LNONLINELING]]</f>
        <v>17.956678154387184</v>
      </c>
      <c r="Z488">
        <f t="shared" si="215"/>
        <v>1</v>
      </c>
      <c r="AA488">
        <f t="shared" si="196"/>
        <v>0</v>
      </c>
      <c r="AB488">
        <f t="shared" si="197"/>
        <v>0</v>
      </c>
      <c r="AC488">
        <f t="shared" si="198"/>
        <v>0</v>
      </c>
      <c r="AD488">
        <f t="shared" si="199"/>
        <v>1</v>
      </c>
      <c r="AE488">
        <f t="shared" si="200"/>
        <v>0</v>
      </c>
      <c r="AF488">
        <f t="shared" si="201"/>
        <v>0</v>
      </c>
      <c r="AG488" s="9">
        <f>'[1]1'!J$20+'[1]1'!J$21*Table6[[#This Row],[TV_State]]</f>
        <v>2066.675273178259</v>
      </c>
      <c r="AH488" s="9">
        <f>Table6[[#This Row],[sales]]-Table6[[#This Row],[Pred_1]]</f>
        <v>-1492.6121756545047</v>
      </c>
      <c r="AI488">
        <f>ABS(Table6[[#This Row],[Res_1]])/Table6[[#This Row],[sales]]</f>
        <v>2.6000838271837208</v>
      </c>
      <c r="AJ488" s="9">
        <f>'[1]2'!J$20+'[1]2'!J$21*Table6[[#This Row],[Radio_State]]</f>
        <v>2201.6496832653634</v>
      </c>
      <c r="AK488" s="9">
        <f>Table6[[#This Row],[sales]]-Table6[[#This Row],[ Pred_2 ]]</f>
        <v>-1627.586585741609</v>
      </c>
      <c r="AL488">
        <f>ABS(Table6[[#This Row],[ Res_2 ]])/Table6[[#This Row],[sales]]</f>
        <v>2.8352050371505735</v>
      </c>
      <c r="AM488" s="10">
        <f>'[1]3'!J$20+'[1]3'!J$21*Data!O488</f>
        <v>2121.4187463111175</v>
      </c>
      <c r="AN488" s="9">
        <f>Table6[[#This Row],[sales]]-Table6[[#This Row],[Pred_3]]</f>
        <v>-1547.3556487873632</v>
      </c>
      <c r="AO488" s="9">
        <f>ABS(Table6[[#This Row],[Res_3]])/Table6[[#This Row],[sales]]</f>
        <v>2.695445248896764</v>
      </c>
      <c r="AP488" s="9">
        <f>'[1]4'!L$21+'[1]4'!L$27*Table6[[#This Row],[TV_State]]+'[1]4'!L$22*Table6[[#This Row],[NJ_DUM]]+'[1]4'!L$23*Table6[[#This Row],[NY_DUM]]+'[1]4'!L$24*Table6[[#This Row],[PA_DUM]]+'[1]4'!L$25*Table6[[#This Row],[CT_DUM]]+'[1]4'!L$26*Table6[[#This Row],[DL_DUM]]</f>
        <v>403.12439246900158</v>
      </c>
      <c r="AQ488" s="9">
        <f>Table6[[#This Row],[sales]]-Table6[[#This Row],[Pred_4]]</f>
        <v>170.93870505475275</v>
      </c>
      <c r="AR488">
        <f>ABS(Table6[[#This Row],[Res_4]]/Table6[[#This Row],[sales]])</f>
        <v>0.2977698893938735</v>
      </c>
      <c r="AS488" s="9">
        <f>'[1]5'!L$20+'[1]5'!L$26*Table6[[#This Row],[Radio_State]]+'[1]5'!L$21*Table6[[#This Row],[NJ_DUM]]+'[1]5'!L$22*Table6[[#This Row],[NY_DUM]]+'[1]5'!L$23*Table6[[#This Row],[PA_DUM]]+'[1]5'!L$24*Table6[[#This Row],[CT_DUM]]+'[1]5'!L$25*Table6[[#This Row],[DL_DUM]]</f>
        <v>391.95741651461299</v>
      </c>
      <c r="AT488" s="9">
        <f>Table6[[#This Row],[sales]]-Table6[[#This Row],[Pred_5]]</f>
        <v>182.10568100914134</v>
      </c>
      <c r="AU488" s="9">
        <f>ABS(Table6[[#This Row],[Red_5]]/Table6[[#This Row],[sales]])</f>
        <v>0.31722241299721576</v>
      </c>
      <c r="AV488" s="9">
        <f>'[1]6'!L$20+'[1]6'!L$26*Table6[[#This Row],[Online]]+'[1]6'!L$21*Table6[[#This Row],[NJ_DUM]]+'[1]6'!L$22*Table6[[#This Row],[NY_DUM]]+'[1]6'!L$23*Table6[[#This Row],[PA_DUM]]+'[1]6'!L$24*Table6[[#This Row],[CT_DUM]]+'[1]6'!L$25*Table6[[#This Row],[DL_DUM]]</f>
        <v>235.63208315067664</v>
      </c>
      <c r="AW488" s="9">
        <f>Table6[[#This Row],[sales]]-Table6[[#This Row],[Pred_6]]</f>
        <v>338.43101437307769</v>
      </c>
      <c r="AX488" s="9">
        <f>ABS(Table6[[#This Row],[Red_6]]/Table6[[#This Row],[sales]])</f>
        <v>0.58953626497316114</v>
      </c>
      <c r="AY488" s="9">
        <f>'[1]7'!L$21+'[1]7'!L$27*Table6[[#This Row],[LNTV]]+'[1]7'!L$22*Table6[[#This Row],[NJ_DUM]]+'[1]7'!L$23*Table6[[#This Row],[NY_DUM]]+'[1]7'!L$24*Table6[[#This Row],[PA_DUM]]+'[1]7'!L$25*Table6[[#This Row],[CT_DUM]]+'[1]7'!L$26*Table6[[#This Row],[DL_DUM]]</f>
        <v>5.8782152545988833</v>
      </c>
      <c r="AZ488" s="9">
        <f>Table6[[#This Row],[sales]]-Table6[[#This Row],[Pred_7]]</f>
        <v>568.18488226915542</v>
      </c>
      <c r="BA488" s="9">
        <f>ABS(Table6[[#This Row],[Red_7]]/Table6[[#This Row],[sales]])</f>
        <v>0.98976033247920858</v>
      </c>
      <c r="BB488" s="9">
        <f>'[1]8'!O$22+'[1]8'!O$28*Table6[[#This Row],[LNRADIOLING]]+'[1]8'!O$23*Table6[[#This Row],[DL_DUM]]+'[1]8'!O$24*Table6[[#This Row],[CT_DUM]]+'[1]8'!O$25*Table6[[#This Row],[PA_DUM]]+'[1]8'!O$26*Table6[[#This Row],[NY_DUM]]+'[1]8'!O$27*Table6[[#This Row],[NJ_DUM]]</f>
        <v>7.0459766445555578</v>
      </c>
      <c r="BC488" s="9">
        <f>Table6[[#This Row],[sales]]-Table6[[#This Row],[Pred_8]]</f>
        <v>567.01712087919873</v>
      </c>
      <c r="BD488" s="9">
        <f>ABS(Table6[[#This Row],[Red_8]]/Table6[[#This Row],[sales]])</f>
        <v>0.98772612858246989</v>
      </c>
      <c r="BE488" s="9">
        <f>'[1]9'!M$19+'[1]9'!M$21*Table6[[#This Row],[LNONLINE]]+'[1]9'!M$20*Table6[[#This Row],[DL_DUM]]+'[1]9'!M$22*Table6[[#This Row],[CT_DUM]]+'[1]9'!M$23*Table6[[#This Row],[PA_DUM]]+'[1]9'!M$24*Table6[[#This Row],[NY_DUM]]+'[1]9'!M$25*Table6[[#This Row],[NJ_DUM]]</f>
        <v>6.8267505652319507</v>
      </c>
      <c r="BF488" s="9">
        <f>Table6[[#This Row],[sales]]-Table6[[#This Row],[Pred_9]]</f>
        <v>567.2363469585224</v>
      </c>
      <c r="BG488" s="9">
        <f>ABS(Table6[[#This Row],[Red_9]]/Table6[[#This Row],[sales]])</f>
        <v>0.98810801357084366</v>
      </c>
      <c r="BH488" s="9">
        <f>'[1]10'!P$22+'[1]10'!P$30*Table6[[#This Row],[LNTV]]+'[1]10'!P$29*Table6[[#This Row],[LNRADIOLING]]+'[1]10'!P$24*Table6[[#This Row],[LNONLINELING]]+'[1]10'!P$23*Table6[[#This Row],[DL_DUM]]+'[1]10'!P$25*Table6[[#This Row],[CT_DUM]]+'[1]10'!P$26*Table6[[#This Row],[PA_DUM]]+'[1]10'!P$27*Table6[[#This Row],[NY_DUM]]+'[1]10'!P$28*Table6[[#This Row],[NJ_DUM]]</f>
        <v>6.9139635000122865</v>
      </c>
      <c r="BI488" s="9">
        <f>Table6[[#This Row],[sales]]-Table6[[#This Row],[Pred_10]]</f>
        <v>567.14913402374202</v>
      </c>
      <c r="BJ488" s="45">
        <f>ABS(Table6[[#This Row],[Red_10]]/Table6[[#This Row],[sales]])</f>
        <v>0.98795609136027729</v>
      </c>
      <c r="BK488" s="9">
        <f>'[1]11'!P$32+'[1]11'!P$40*Table6[[#This Row],[LNONLINELING]]+'[1]11'!P$39*Table6[[#This Row],[LNRADIOLING]]+'[1]11'!P$38*Table6[[#This Row],[LNTVLING]]+'[1]11'!P$33*Table6[[#This Row],[DL_DUM]]+'[1]11'!P$34*Table6[[#This Row],[CT_DUM]]+'[1]11'!P$35*Table6[[#This Row],[PA_DUM]]+'[1]11'!P$36*Table6[[#This Row],[NY_DUM]]+'[1]11'!P$37*Table6[[#This Row],[NJ_DUM]]</f>
        <v>6.8328600037823222</v>
      </c>
      <c r="BL488" s="9">
        <f>Table6[[#This Row],[sales]]-Table6[[#This Row],[ Pred_11]]</f>
        <v>567.23023751997198</v>
      </c>
      <c r="BM488" s="47">
        <f>ABS(Table6[[#This Row],[ Red_11]]/Table6[[#This Row],[sales]])</f>
        <v>0.98809737111955775</v>
      </c>
      <c r="BN488" s="9">
        <f>'[1]12'!K$22+'[1]12'!K$28*Table6[[#This Row],[COMBINE LN LING]]+'[1]12'!K$23*Table6[[#This Row],[DL_DUM]]+'[1]12'!K$24*Table6[[#This Row],[CT_DUM]]+'[1]12'!K$25*Table6[[#This Row],[PA_DUM]]+'[1]12'!K$26*Table6[[#This Row],[NY_DUM]]+'[1]12'!K$27*Table6[[#This Row],[NJ_DUM]]</f>
        <v>7.1302476635139929</v>
      </c>
      <c r="BO488" s="9">
        <f>Table6[[#This Row],[sales]]-Table6[[#This Row],[ Pred_12]]</f>
        <v>566.93284986024037</v>
      </c>
      <c r="BP488" s="47">
        <f>ABS(Table6[[#This Row],[ Red_12]]/Table6[[#This Row],[sales]])</f>
        <v>0.98757933109745155</v>
      </c>
      <c r="BQ488">
        <f>LN(G488+'2019 Totals and Calculations'!C$18)</f>
        <v>7.8399547967244141</v>
      </c>
      <c r="BR488">
        <f>LN(Table6[[#This Row],[PROF RADIO]]+'2019 Totals and Calculations'!D$18)</f>
        <v>5.8112107510382751</v>
      </c>
      <c r="BS488">
        <f>LN(Table6[[#This Row],[ONLINE LINGERING]]+'2019 Totals and Calculations'!E$18)</f>
        <v>5.0018191955327005</v>
      </c>
      <c r="BT488">
        <f>MONTH(Table6[[#This Row],[Date]])</f>
        <v>4</v>
      </c>
      <c r="BU488">
        <f t="shared" si="202"/>
        <v>0</v>
      </c>
      <c r="BV488">
        <f t="shared" si="203"/>
        <v>0</v>
      </c>
      <c r="BW488">
        <f t="shared" si="204"/>
        <v>0</v>
      </c>
      <c r="BX488">
        <f t="shared" si="205"/>
        <v>1</v>
      </c>
      <c r="BY488">
        <f t="shared" si="206"/>
        <v>0</v>
      </c>
      <c r="BZ488">
        <f t="shared" si="207"/>
        <v>0</v>
      </c>
      <c r="CA488">
        <f t="shared" si="208"/>
        <v>0</v>
      </c>
      <c r="CB488">
        <f t="shared" si="209"/>
        <v>0</v>
      </c>
      <c r="CC488">
        <f t="shared" si="210"/>
        <v>0</v>
      </c>
      <c r="CD488">
        <f t="shared" si="211"/>
        <v>0</v>
      </c>
      <c r="CE488">
        <f t="shared" si="212"/>
        <v>0</v>
      </c>
      <c r="CF488">
        <f t="shared" si="213"/>
        <v>0</v>
      </c>
      <c r="CG488">
        <f t="shared" si="214"/>
        <v>16</v>
      </c>
      <c r="CH48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680.8968591864367</v>
      </c>
      <c r="CI488" s="79">
        <f>Table6[[#This Row],[sales]]-CH488</f>
        <v>-106.83376166268238</v>
      </c>
      <c r="CJ488">
        <f>ABS(Table6[[#This Row],[sales]]-CH488)/Table6[[#This Row],[sales]]</f>
        <v>0.1861010786506124</v>
      </c>
      <c r="CK48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649.09990990073675</v>
      </c>
      <c r="CL488" s="79">
        <f>Table6[[#This Row],[sales]]-CK488</f>
        <v>-75.036812376982425</v>
      </c>
      <c r="CM488">
        <f>ABS(Table6[[#This Row],[sales]]-CK488)/Table6[[#This Row],[sales]]</f>
        <v>0.13071178534320865</v>
      </c>
      <c r="CN48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617.15597024175315</v>
      </c>
      <c r="CO488" s="79">
        <f>Table6[[#This Row],[sales]]-CN488</f>
        <v>-43.09287271799883</v>
      </c>
      <c r="CP488">
        <f>ABS(Table6[[#This Row],[sales]]-CN488)/Table6[[#This Row],[sales]]</f>
        <v>7.5066439392954848E-2</v>
      </c>
      <c r="CQ48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654.62757645007343</v>
      </c>
      <c r="CR488" s="79">
        <f>Table6[[#This Row],[sales]]-CQ488</f>
        <v>-80.564478926319111</v>
      </c>
      <c r="CS488">
        <f>ABS(Table6[[#This Row],[sales]]-CQ488)/Table6[[#This Row],[sales]]</f>
        <v>0.14034080795967802</v>
      </c>
    </row>
    <row r="489" spans="1:97" x14ac:dyDescent="0.2">
      <c r="A489">
        <v>488</v>
      </c>
      <c r="B489" t="s">
        <v>638</v>
      </c>
      <c r="C489" s="5">
        <v>42848</v>
      </c>
      <c r="D489" s="6">
        <v>756.85399416821076</v>
      </c>
      <c r="E489" s="8">
        <f>YEAR(Table6[[#This Row],[Date]])</f>
        <v>2017</v>
      </c>
      <c r="F489" s="6">
        <f>Table6[[#This Row],[TV_State]]+Table6[[#This Row],[Radio_State]]+Table6[[#This Row],[Online]]</f>
        <v>925.04377065003541</v>
      </c>
      <c r="G489" s="6">
        <f t="shared" si="189"/>
        <v>1752.2487460600798</v>
      </c>
      <c r="H489" s="6">
        <f>LN(Table6[[#This Row],[PROF TV LING]])</f>
        <v>7.4686552397631596</v>
      </c>
      <c r="I489" s="6">
        <f t="shared" si="190"/>
        <v>6.6291703605523962</v>
      </c>
      <c r="J489" s="6">
        <v>112.12651765454976</v>
      </c>
      <c r="K489" s="6">
        <f t="shared" si="195"/>
        <v>191.69672569495316</v>
      </c>
      <c r="L489" s="6">
        <f>0.5*J488+0.5*Table6[[#This Row],[Radio_State]]</f>
        <v>111.57143588398267</v>
      </c>
      <c r="M489" s="6">
        <f>LN(Table6[[#This Row],[RADIO LINGERING ]])</f>
        <v>4.7146650663258285</v>
      </c>
      <c r="N489" s="6">
        <f t="shared" si="191"/>
        <v>4.7196278556679578</v>
      </c>
      <c r="O489" s="6">
        <v>56.063258827274879</v>
      </c>
      <c r="P489" s="6">
        <f t="shared" si="192"/>
        <v>70.574956410744591</v>
      </c>
      <c r="Q489" s="6">
        <f>0.3*O488+0.7*Table6[[#This Row],[Online]]</f>
        <v>55.896734296104754</v>
      </c>
      <c r="R489" s="6">
        <f>LN(Table6[[#This Row],[ONLINE LINGERING]])</f>
        <v>4.0235059579912695</v>
      </c>
      <c r="S489" s="6">
        <f t="shared" si="193"/>
        <v>4.0264806751080124</v>
      </c>
      <c r="T489" s="6">
        <v>543.20317014882039</v>
      </c>
      <c r="U489" s="6">
        <f t="shared" si="194"/>
        <v>6.2974834122893499</v>
      </c>
      <c r="V489" s="8">
        <f>YEAR(Table6[[#This Row],[Date]])</f>
        <v>2017</v>
      </c>
      <c r="W489" s="8">
        <f>WEEKNUM(Table6[[#This Row],[Date]])</f>
        <v>17</v>
      </c>
      <c r="X489" t="s">
        <v>655</v>
      </c>
      <c r="Y489" s="9">
        <f>Table6[[#This Row],[LNTVLING]]+Table6[[#This Row],[LNRADIOLING]]+Table6[[#This Row],[LNONLINELING]]</f>
        <v>16.206826264080256</v>
      </c>
      <c r="Z489">
        <f t="shared" si="215"/>
        <v>1</v>
      </c>
      <c r="AA489">
        <f t="shared" si="196"/>
        <v>0</v>
      </c>
      <c r="AB489">
        <f t="shared" si="197"/>
        <v>0</v>
      </c>
      <c r="AC489">
        <f t="shared" si="198"/>
        <v>0</v>
      </c>
      <c r="AD489">
        <f t="shared" si="199"/>
        <v>1</v>
      </c>
      <c r="AE489">
        <f t="shared" si="200"/>
        <v>0</v>
      </c>
      <c r="AF489">
        <f t="shared" si="201"/>
        <v>0</v>
      </c>
      <c r="AG489" s="9">
        <f>'[1]1'!J$20+'[1]1'!J$21*Table6[[#This Row],[TV_State]]</f>
        <v>2074.0447004554785</v>
      </c>
      <c r="AH489" s="9">
        <f>Table6[[#This Row],[sales]]-Table6[[#This Row],[Pred_1]]</f>
        <v>-1530.8415303066581</v>
      </c>
      <c r="AI489">
        <f>ABS(Table6[[#This Row],[Res_1]])/Table6[[#This Row],[sales]]</f>
        <v>2.8181748826820288</v>
      </c>
      <c r="AJ489" s="9">
        <f>'[1]2'!J$20+'[1]2'!J$21*Table6[[#This Row],[Radio_State]]</f>
        <v>2206.523362058042</v>
      </c>
      <c r="AK489" s="9">
        <f>Table6[[#This Row],[sales]]-Table6[[#This Row],[ Pred_2 ]]</f>
        <v>-1663.3201919092216</v>
      </c>
      <c r="AL489">
        <f>ABS(Table6[[#This Row],[ Res_2 ]])/Table6[[#This Row],[sales]]</f>
        <v>3.0620590661382274</v>
      </c>
      <c r="AM489" s="10">
        <f>'[1]3'!J$20+'[1]3'!J$21*Data!O489</f>
        <v>2124.6256319569802</v>
      </c>
      <c r="AN489" s="9">
        <f>Table6[[#This Row],[sales]]-Table6[[#This Row],[Pred_3]]</f>
        <v>-1581.4224618081598</v>
      </c>
      <c r="AO489" s="9">
        <f>ABS(Table6[[#This Row],[Res_3]])/Table6[[#This Row],[sales]]</f>
        <v>2.9112909289076874</v>
      </c>
      <c r="AP489" s="9">
        <f>'[1]4'!L$21+'[1]4'!L$27*Table6[[#This Row],[TV_State]]+'[1]4'!L$22*Table6[[#This Row],[NJ_DUM]]+'[1]4'!L$23*Table6[[#This Row],[NY_DUM]]+'[1]4'!L$24*Table6[[#This Row],[PA_DUM]]+'[1]4'!L$25*Table6[[#This Row],[CT_DUM]]+'[1]4'!L$26*Table6[[#This Row],[DL_DUM]]</f>
        <v>404.77733645023341</v>
      </c>
      <c r="AQ489" s="9">
        <f>Table6[[#This Row],[sales]]-Table6[[#This Row],[Pred_4]]</f>
        <v>138.42583369858698</v>
      </c>
      <c r="AR489">
        <f>ABS(Table6[[#This Row],[Res_4]]/Table6[[#This Row],[sales]])</f>
        <v>0.25483252179964766</v>
      </c>
      <c r="AS489" s="9">
        <f>'[1]5'!L$20+'[1]5'!L$26*Table6[[#This Row],[Radio_State]]+'[1]5'!L$21*Table6[[#This Row],[NJ_DUM]]+'[1]5'!L$22*Table6[[#This Row],[NY_DUM]]+'[1]5'!L$23*Table6[[#This Row],[PA_DUM]]+'[1]5'!L$24*Table6[[#This Row],[CT_DUM]]+'[1]5'!L$25*Table6[[#This Row],[DL_DUM]]</f>
        <v>393.91307539648869</v>
      </c>
      <c r="AT489" s="9">
        <f>Table6[[#This Row],[sales]]-Table6[[#This Row],[Pred_5]]</f>
        <v>149.2900947523317</v>
      </c>
      <c r="AU489" s="9">
        <f>ABS(Table6[[#This Row],[Red_5]]/Table6[[#This Row],[sales]])</f>
        <v>0.27483288566123604</v>
      </c>
      <c r="AV489" s="9">
        <f>'[1]6'!L$20+'[1]6'!L$26*Table6[[#This Row],[Online]]+'[1]6'!L$21*Table6[[#This Row],[NJ_DUM]]+'[1]6'!L$22*Table6[[#This Row],[NY_DUM]]+'[1]6'!L$23*Table6[[#This Row],[PA_DUM]]+'[1]6'!L$24*Table6[[#This Row],[CT_DUM]]+'[1]6'!L$25*Table6[[#This Row],[DL_DUM]]</f>
        <v>238.04794199404802</v>
      </c>
      <c r="AW489" s="9">
        <f>Table6[[#This Row],[sales]]-Table6[[#This Row],[Pred_6]]</f>
        <v>305.15522815477237</v>
      </c>
      <c r="AX489" s="9">
        <f>ABS(Table6[[#This Row],[Red_6]]/Table6[[#This Row],[sales]])</f>
        <v>0.56176996918329758</v>
      </c>
      <c r="AY489" s="9">
        <f>'[1]7'!L$21+'[1]7'!L$27*Table6[[#This Row],[LNTV]]+'[1]7'!L$22*Table6[[#This Row],[NJ_DUM]]+'[1]7'!L$23*Table6[[#This Row],[NY_DUM]]+'[1]7'!L$24*Table6[[#This Row],[PA_DUM]]+'[1]7'!L$25*Table6[[#This Row],[CT_DUM]]+'[1]7'!L$26*Table6[[#This Row],[DL_DUM]]</f>
        <v>5.8793166018888838</v>
      </c>
      <c r="AZ489" s="9">
        <f>Table6[[#This Row],[sales]]-Table6[[#This Row],[Pred_7]]</f>
        <v>537.32385354693156</v>
      </c>
      <c r="BA489" s="9">
        <f>ABS(Table6[[#This Row],[Red_7]]/Table6[[#This Row],[sales]])</f>
        <v>0.98917657899478373</v>
      </c>
      <c r="BB489" s="9">
        <f>'[1]8'!O$22+'[1]8'!O$28*Table6[[#This Row],[LNRADIOLING]]+'[1]8'!O$23*Table6[[#This Row],[DL_DUM]]+'[1]8'!O$24*Table6[[#This Row],[CT_DUM]]+'[1]8'!O$25*Table6[[#This Row],[PA_DUM]]+'[1]8'!O$26*Table6[[#This Row],[NY_DUM]]+'[1]8'!O$27*Table6[[#This Row],[NJ_DUM]]</f>
        <v>6.981530740595062</v>
      </c>
      <c r="BC489" s="9">
        <f>Table6[[#This Row],[sales]]-Table6[[#This Row],[Pred_8]]</f>
        <v>536.22163940822531</v>
      </c>
      <c r="BD489" s="9">
        <f>ABS(Table6[[#This Row],[Red_8]]/Table6[[#This Row],[sales]])</f>
        <v>0.98714747791570812</v>
      </c>
      <c r="BE489" s="9">
        <f>'[1]9'!M$19+'[1]9'!M$21*Table6[[#This Row],[LNONLINE]]+'[1]9'!M$20*Table6[[#This Row],[DL_DUM]]+'[1]9'!M$22*Table6[[#This Row],[CT_DUM]]+'[1]9'!M$23*Table6[[#This Row],[PA_DUM]]+'[1]9'!M$24*Table6[[#This Row],[NY_DUM]]+'[1]9'!M$25*Table6[[#This Row],[NJ_DUM]]</f>
        <v>6.8299010135632816</v>
      </c>
      <c r="BF489" s="9">
        <f>Table6[[#This Row],[sales]]-Table6[[#This Row],[Pred_9]]</f>
        <v>536.37326913525715</v>
      </c>
      <c r="BG489" s="9">
        <f>ABS(Table6[[#This Row],[Red_9]]/Table6[[#This Row],[sales]])</f>
        <v>0.98742661790487696</v>
      </c>
      <c r="BH489" s="9">
        <f>'[1]10'!P$22+'[1]10'!P$30*Table6[[#This Row],[LNTV]]+'[1]10'!P$29*Table6[[#This Row],[LNRADIOLING]]+'[1]10'!P$24*Table6[[#This Row],[LNONLINELING]]+'[1]10'!P$23*Table6[[#This Row],[DL_DUM]]+'[1]10'!P$25*Table6[[#This Row],[CT_DUM]]+'[1]10'!P$26*Table6[[#This Row],[PA_DUM]]+'[1]10'!P$27*Table6[[#This Row],[NY_DUM]]+'[1]10'!P$28*Table6[[#This Row],[NJ_DUM]]</f>
        <v>6.8831035632283157</v>
      </c>
      <c r="BI489" s="9">
        <f>Table6[[#This Row],[sales]]-Table6[[#This Row],[Pred_10]]</f>
        <v>536.32006658559203</v>
      </c>
      <c r="BJ489" s="45">
        <f>ABS(Table6[[#This Row],[Red_10]]/Table6[[#This Row],[sales]])</f>
        <v>0.98732867563835713</v>
      </c>
      <c r="BK489" s="9">
        <f>'[1]11'!P$32+'[1]11'!P$40*Table6[[#This Row],[LNONLINELING]]+'[1]11'!P$39*Table6[[#This Row],[LNRADIOLING]]+'[1]11'!P$38*Table6[[#This Row],[LNTVLING]]+'[1]11'!P$33*Table6[[#This Row],[DL_DUM]]+'[1]11'!P$34*Table6[[#This Row],[CT_DUM]]+'[1]11'!P$35*Table6[[#This Row],[PA_DUM]]+'[1]11'!P$36*Table6[[#This Row],[NY_DUM]]+'[1]11'!P$37*Table6[[#This Row],[NJ_DUM]]</f>
        <v>6.735684226758945</v>
      </c>
      <c r="BL489" s="9">
        <f>Table6[[#This Row],[sales]]-Table6[[#This Row],[ Pred_11]]</f>
        <v>536.46748592206143</v>
      </c>
      <c r="BM489" s="47">
        <f>ABS(Table6[[#This Row],[ Red_11]]/Table6[[#This Row],[sales]])</f>
        <v>0.98760006458557004</v>
      </c>
      <c r="BN489" s="9">
        <f>'[1]12'!K$22+'[1]12'!K$28*Table6[[#This Row],[COMBINE LN LING]]+'[1]12'!K$23*Table6[[#This Row],[DL_DUM]]+'[1]12'!K$24*Table6[[#This Row],[CT_DUM]]+'[1]12'!K$25*Table6[[#This Row],[PA_DUM]]+'[1]12'!K$26*Table6[[#This Row],[NY_DUM]]+'[1]12'!K$27*Table6[[#This Row],[NJ_DUM]]</f>
        <v>6.9618491346592366</v>
      </c>
      <c r="BO489" s="9">
        <f>Table6[[#This Row],[sales]]-Table6[[#This Row],[ Pred_12]]</f>
        <v>536.24132101416114</v>
      </c>
      <c r="BP489" s="47">
        <f>ABS(Table6[[#This Row],[ Red_12]]/Table6[[#This Row],[sales]])</f>
        <v>0.98718371041032049</v>
      </c>
      <c r="BQ489">
        <f>LN(G489+'2019 Totals and Calculations'!C$18)</f>
        <v>7.6560969578435678</v>
      </c>
      <c r="BR489">
        <f>LN(Table6[[#This Row],[PROF RADIO]]+'2019 Totals and Calculations'!D$18)</f>
        <v>5.5391165045225543</v>
      </c>
      <c r="BS489">
        <f>LN(Table6[[#This Row],[ONLINE LINGERING]]+'2019 Totals and Calculations'!E$18)</f>
        <v>4.6029086143049298</v>
      </c>
      <c r="BT489">
        <f>MONTH(Table6[[#This Row],[Date]])</f>
        <v>4</v>
      </c>
      <c r="BU489">
        <f t="shared" si="202"/>
        <v>0</v>
      </c>
      <c r="BV489">
        <f t="shared" si="203"/>
        <v>0</v>
      </c>
      <c r="BW489">
        <f t="shared" si="204"/>
        <v>0</v>
      </c>
      <c r="BX489">
        <f t="shared" si="205"/>
        <v>1</v>
      </c>
      <c r="BY489">
        <f t="shared" si="206"/>
        <v>0</v>
      </c>
      <c r="BZ489">
        <f t="shared" si="207"/>
        <v>0</v>
      </c>
      <c r="CA489">
        <f t="shared" si="208"/>
        <v>0</v>
      </c>
      <c r="CB489">
        <f t="shared" si="209"/>
        <v>0</v>
      </c>
      <c r="CC489">
        <f t="shared" si="210"/>
        <v>0</v>
      </c>
      <c r="CD489">
        <f t="shared" si="211"/>
        <v>0</v>
      </c>
      <c r="CE489">
        <f t="shared" si="212"/>
        <v>0</v>
      </c>
      <c r="CF489">
        <f t="shared" si="213"/>
        <v>0</v>
      </c>
      <c r="CG489">
        <f t="shared" si="214"/>
        <v>17</v>
      </c>
      <c r="CH48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646.34050145445042</v>
      </c>
      <c r="CI489" s="79">
        <f>Table6[[#This Row],[sales]]-CH489</f>
        <v>-103.13733130563003</v>
      </c>
      <c r="CJ489">
        <f>ABS(Table6[[#This Row],[sales]]-CH489)/Table6[[#This Row],[sales]]</f>
        <v>0.18986879490665284</v>
      </c>
      <c r="CK48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598.52501164227522</v>
      </c>
      <c r="CL489" s="79">
        <f>Table6[[#This Row],[sales]]-CK489</f>
        <v>-55.321841493454826</v>
      </c>
      <c r="CM489">
        <f>ABS(Table6[[#This Row],[sales]]-CK489)/Table6[[#This Row],[sales]]</f>
        <v>0.10184373827991174</v>
      </c>
      <c r="CN48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543.04706498310122</v>
      </c>
      <c r="CO489" s="79">
        <f>Table6[[#This Row],[sales]]-CN489</f>
        <v>0.15610516571916833</v>
      </c>
      <c r="CP489">
        <f>ABS(Table6[[#This Row],[sales]]-CN489)/Table6[[#This Row],[sales]]</f>
        <v>2.8737896665146577E-4</v>
      </c>
      <c r="CQ48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557.02597329640912</v>
      </c>
      <c r="CR489" s="79">
        <f>Table6[[#This Row],[sales]]-CQ489</f>
        <v>-13.822803147588729</v>
      </c>
      <c r="CS489">
        <f>ABS(Table6[[#This Row],[sales]]-CQ489)/Table6[[#This Row],[sales]]</f>
        <v>2.5446838139405042E-2</v>
      </c>
    </row>
    <row r="490" spans="1:97" x14ac:dyDescent="0.2">
      <c r="A490">
        <v>489</v>
      </c>
      <c r="B490" t="s">
        <v>638</v>
      </c>
      <c r="C490" s="5">
        <v>42855</v>
      </c>
      <c r="D490" s="6">
        <v>764.42253410989304</v>
      </c>
      <c r="E490" s="8">
        <f>YEAR(Table6[[#This Row],[Date]])</f>
        <v>2017</v>
      </c>
      <c r="F490" s="6">
        <f>Table6[[#This Row],[TV_State]]+Table6[[#This Row],[Radio_State]]+Table6[[#This Row],[Online]]</f>
        <v>934.29420835653593</v>
      </c>
      <c r="G490" s="6">
        <f t="shared" si="189"/>
        <v>1455.9008824750238</v>
      </c>
      <c r="H490" s="6">
        <f>LN(Table6[[#This Row],[PROF TV LING]])</f>
        <v>7.2833801512162104</v>
      </c>
      <c r="I490" s="6">
        <f t="shared" si="190"/>
        <v>6.639120691405564</v>
      </c>
      <c r="J490" s="6">
        <v>113.24778283109526</v>
      </c>
      <c r="K490" s="6">
        <f t="shared" si="195"/>
        <v>152.47225426302421</v>
      </c>
      <c r="L490" s="6">
        <f>0.5*J489+0.5*Table6[[#This Row],[Radio_State]]</f>
        <v>112.68715024282251</v>
      </c>
      <c r="M490" s="6">
        <f>LN(Table6[[#This Row],[RADIO LINGERING ]])</f>
        <v>4.7246153971789964</v>
      </c>
      <c r="N490" s="6">
        <f t="shared" si="191"/>
        <v>4.7295781865211257</v>
      </c>
      <c r="O490" s="6">
        <v>56.623891415547632</v>
      </c>
      <c r="P490" s="6">
        <f t="shared" si="192"/>
        <v>60.809210914106714</v>
      </c>
      <c r="Q490" s="6">
        <f>0.3*O489+0.7*Table6[[#This Row],[Online]]</f>
        <v>56.455701639065808</v>
      </c>
      <c r="R490" s="6">
        <f>LN(Table6[[#This Row],[ONLINE LINGERING]])</f>
        <v>4.0334562888444374</v>
      </c>
      <c r="S490" s="6">
        <f t="shared" si="193"/>
        <v>4.0364310059611803</v>
      </c>
      <c r="T490" s="6">
        <v>552.93927834645399</v>
      </c>
      <c r="U490" s="6">
        <f t="shared" si="194"/>
        <v>6.3152481914182976</v>
      </c>
      <c r="V490" s="8">
        <f>YEAR(Table6[[#This Row],[Date]])</f>
        <v>2017</v>
      </c>
      <c r="W490" s="8">
        <f>WEEKNUM(Table6[[#This Row],[Date]])</f>
        <v>18</v>
      </c>
      <c r="X490" t="s">
        <v>656</v>
      </c>
      <c r="Y490" s="9">
        <f>Table6[[#This Row],[LNTVLING]]+Table6[[#This Row],[LNRADIOLING]]+Table6[[#This Row],[LNONLINELING]]</f>
        <v>16.041451837239645</v>
      </c>
      <c r="Z490">
        <f t="shared" si="215"/>
        <v>1</v>
      </c>
      <c r="AA490">
        <f t="shared" si="196"/>
        <v>0</v>
      </c>
      <c r="AB490">
        <f t="shared" si="197"/>
        <v>0</v>
      </c>
      <c r="AC490">
        <f t="shared" si="198"/>
        <v>0</v>
      </c>
      <c r="AD490">
        <f t="shared" si="199"/>
        <v>1</v>
      </c>
      <c r="AE490">
        <f t="shared" si="200"/>
        <v>0</v>
      </c>
      <c r="AF490">
        <f t="shared" si="201"/>
        <v>0</v>
      </c>
      <c r="AG490" s="9">
        <f>'[1]1'!J$20+'[1]1'!J$21*Table6[[#This Row],[TV_State]]</f>
        <v>2081.4878220054707</v>
      </c>
      <c r="AH490" s="9">
        <f>Table6[[#This Row],[sales]]-Table6[[#This Row],[Pred_1]]</f>
        <v>-1528.5485436590166</v>
      </c>
      <c r="AI490">
        <f>ABS(Table6[[#This Row],[Res_1]])/Table6[[#This Row],[sales]]</f>
        <v>2.7644057919525786</v>
      </c>
      <c r="AJ490" s="9">
        <f>'[1]2'!J$20+'[1]2'!J$21*Table6[[#This Row],[Radio_State]]</f>
        <v>2211.4457776386475</v>
      </c>
      <c r="AK490" s="9">
        <f>Table6[[#This Row],[sales]]-Table6[[#This Row],[ Pred_2 ]]</f>
        <v>-1658.5064992921934</v>
      </c>
      <c r="AL490">
        <f>ABS(Table6[[#This Row],[ Res_2 ]])/Table6[[#This Row],[sales]]</f>
        <v>2.9994369440563173</v>
      </c>
      <c r="AM490" s="10">
        <f>'[1]3'!J$20+'[1]3'!J$21*Data!O490</f>
        <v>2127.8645864593013</v>
      </c>
      <c r="AN490" s="9">
        <f>Table6[[#This Row],[sales]]-Table6[[#This Row],[Pred_3]]</f>
        <v>-1574.9253081128472</v>
      </c>
      <c r="AO490" s="9">
        <f>ABS(Table6[[#This Row],[Res_3]])/Table6[[#This Row],[sales]]</f>
        <v>2.8482789517550779</v>
      </c>
      <c r="AP490" s="9">
        <f>'[1]4'!L$21+'[1]4'!L$27*Table6[[#This Row],[TV_State]]+'[1]4'!L$22*Table6[[#This Row],[NJ_DUM]]+'[1]4'!L$23*Table6[[#This Row],[NY_DUM]]+'[1]4'!L$24*Table6[[#This Row],[PA_DUM]]+'[1]4'!L$25*Table6[[#This Row],[CT_DUM]]+'[1]4'!L$26*Table6[[#This Row],[DL_DUM]]</f>
        <v>406.44680987127754</v>
      </c>
      <c r="AQ490" s="9">
        <f>Table6[[#This Row],[sales]]-Table6[[#This Row],[Pred_4]]</f>
        <v>146.49246847517645</v>
      </c>
      <c r="AR490">
        <f>ABS(Table6[[#This Row],[Res_4]]/Table6[[#This Row],[sales]])</f>
        <v>0.26493409712773014</v>
      </c>
      <c r="AS490" s="9">
        <f>'[1]5'!L$20+'[1]5'!L$26*Table6[[#This Row],[Radio_State]]+'[1]5'!L$21*Table6[[#This Row],[NJ_DUM]]+'[1]5'!L$22*Table6[[#This Row],[NY_DUM]]+'[1]5'!L$23*Table6[[#This Row],[PA_DUM]]+'[1]5'!L$24*Table6[[#This Row],[CT_DUM]]+'[1]5'!L$25*Table6[[#This Row],[DL_DUM]]</f>
        <v>395.88829086718306</v>
      </c>
      <c r="AT490" s="9">
        <f>Table6[[#This Row],[sales]]-Table6[[#This Row],[Pred_5]]</f>
        <v>157.05098747927093</v>
      </c>
      <c r="AU490" s="9">
        <f>ABS(Table6[[#This Row],[Red_5]]/Table6[[#This Row],[sales]])</f>
        <v>0.28402935662108603</v>
      </c>
      <c r="AV490" s="9">
        <f>'[1]6'!L$20+'[1]6'!L$26*Table6[[#This Row],[Online]]+'[1]6'!L$21*Table6[[#This Row],[NJ_DUM]]+'[1]6'!L$22*Table6[[#This Row],[NY_DUM]]+'[1]6'!L$23*Table6[[#This Row],[PA_DUM]]+'[1]6'!L$24*Table6[[#This Row],[CT_DUM]]+'[1]6'!L$25*Table6[[#This Row],[DL_DUM]]</f>
        <v>240.48795942585315</v>
      </c>
      <c r="AW490" s="9">
        <f>Table6[[#This Row],[sales]]-Table6[[#This Row],[Pred_6]]</f>
        <v>312.45131892060084</v>
      </c>
      <c r="AX490" s="9">
        <f>ABS(Table6[[#This Row],[Red_6]]/Table6[[#This Row],[sales]])</f>
        <v>0.56507347398972241</v>
      </c>
      <c r="AY490" s="9">
        <f>'[1]7'!L$21+'[1]7'!L$27*Table6[[#This Row],[LNTV]]+'[1]7'!L$22*Table6[[#This Row],[NJ_DUM]]+'[1]7'!L$23*Table6[[#This Row],[NY_DUM]]+'[1]7'!L$24*Table6[[#This Row],[PA_DUM]]+'[1]7'!L$25*Table6[[#This Row],[CT_DUM]]+'[1]7'!L$26*Table6[[#This Row],[DL_DUM]]</f>
        <v>5.8804179491788844</v>
      </c>
      <c r="AZ490" s="9">
        <f>Table6[[#This Row],[sales]]-Table6[[#This Row],[Pred_7]]</f>
        <v>547.05886039727511</v>
      </c>
      <c r="BA490" s="9">
        <f>ABS(Table6[[#This Row],[Red_7]]/Table6[[#This Row],[sales]])</f>
        <v>0.98936516507424821</v>
      </c>
      <c r="BB490" s="9">
        <f>'[1]8'!O$22+'[1]8'!O$28*Table6[[#This Row],[LNRADIOLING]]+'[1]8'!O$23*Table6[[#This Row],[DL_DUM]]+'[1]8'!O$24*Table6[[#This Row],[CT_DUM]]+'[1]8'!O$25*Table6[[#This Row],[PA_DUM]]+'[1]8'!O$26*Table6[[#This Row],[NY_DUM]]+'[1]8'!O$27*Table6[[#This Row],[NJ_DUM]]</f>
        <v>6.9822406065988387</v>
      </c>
      <c r="BC490" s="9">
        <f>Table6[[#This Row],[sales]]-Table6[[#This Row],[Pred_8]]</f>
        <v>545.9570377398552</v>
      </c>
      <c r="BD490" s="9">
        <f>ABS(Table6[[#This Row],[Red_8]]/Table6[[#This Row],[sales]])</f>
        <v>0.98737250023641121</v>
      </c>
      <c r="BE490" s="9">
        <f>'[1]9'!M$19+'[1]9'!M$21*Table6[[#This Row],[LNONLINE]]+'[1]9'!M$20*Table6[[#This Row],[DL_DUM]]+'[1]9'!M$22*Table6[[#This Row],[CT_DUM]]+'[1]9'!M$23*Table6[[#This Row],[PA_DUM]]+'[1]9'!M$24*Table6[[#This Row],[NY_DUM]]+'[1]9'!M$25*Table6[[#This Row],[NJ_DUM]]</f>
        <v>6.8330514618946143</v>
      </c>
      <c r="BF490" s="9">
        <f>Table6[[#This Row],[sales]]-Table6[[#This Row],[Pred_9]]</f>
        <v>546.10622688455942</v>
      </c>
      <c r="BG490" s="9">
        <f>ABS(Table6[[#This Row],[Red_9]]/Table6[[#This Row],[sales]])</f>
        <v>0.98764231131792879</v>
      </c>
      <c r="BH490" s="9">
        <f>'[1]10'!P$22+'[1]10'!P$30*Table6[[#This Row],[LNTV]]+'[1]10'!P$29*Table6[[#This Row],[LNRADIOLING]]+'[1]10'!P$24*Table6[[#This Row],[LNONLINELING]]+'[1]10'!P$23*Table6[[#This Row],[DL_DUM]]+'[1]10'!P$25*Table6[[#This Row],[CT_DUM]]+'[1]10'!P$26*Table6[[#This Row],[PA_DUM]]+'[1]10'!P$27*Table6[[#This Row],[NY_DUM]]+'[1]10'!P$28*Table6[[#This Row],[NJ_DUM]]</f>
        <v>6.8849146465045337</v>
      </c>
      <c r="BI490" s="9">
        <f>Table6[[#This Row],[sales]]-Table6[[#This Row],[Pred_10]]</f>
        <v>546.05436369994948</v>
      </c>
      <c r="BJ490" s="45">
        <f>ABS(Table6[[#This Row],[Red_10]]/Table6[[#This Row],[sales]])</f>
        <v>0.98754851587484682</v>
      </c>
      <c r="BK490" s="9">
        <f>'[1]11'!P$32+'[1]11'!P$40*Table6[[#This Row],[LNONLINELING]]+'[1]11'!P$39*Table6[[#This Row],[LNRADIOLING]]+'[1]11'!P$38*Table6[[#This Row],[LNTVLING]]+'[1]11'!P$33*Table6[[#This Row],[DL_DUM]]+'[1]11'!P$34*Table6[[#This Row],[CT_DUM]]+'[1]11'!P$35*Table6[[#This Row],[PA_DUM]]+'[1]11'!P$36*Table6[[#This Row],[NY_DUM]]+'[1]11'!P$37*Table6[[#This Row],[NJ_DUM]]</f>
        <v>6.7697396598494137</v>
      </c>
      <c r="BL490" s="9">
        <f>Table6[[#This Row],[sales]]-Table6[[#This Row],[ Pred_11]]</f>
        <v>546.1695386866046</v>
      </c>
      <c r="BM490" s="47">
        <f>ABS(Table6[[#This Row],[ Red_11]]/Table6[[#This Row],[sales]])</f>
        <v>0.98775681177851193</v>
      </c>
      <c r="BN490" s="9">
        <f>'[1]12'!K$22+'[1]12'!K$28*Table6[[#This Row],[COMBINE LN LING]]+'[1]12'!K$23*Table6[[#This Row],[DL_DUM]]+'[1]12'!K$24*Table6[[#This Row],[CT_DUM]]+'[1]12'!K$25*Table6[[#This Row],[PA_DUM]]+'[1]12'!K$26*Table6[[#This Row],[NY_DUM]]+'[1]12'!K$27*Table6[[#This Row],[NJ_DUM]]</f>
        <v>6.945934181888421</v>
      </c>
      <c r="BO490" s="9">
        <f>Table6[[#This Row],[sales]]-Table6[[#This Row],[ Pred_12]]</f>
        <v>545.99334416456554</v>
      </c>
      <c r="BP490" s="47">
        <f>ABS(Table6[[#This Row],[ Red_12]]/Table6[[#This Row],[sales]])</f>
        <v>0.98743816101713733</v>
      </c>
      <c r="BQ490">
        <f>LN(G490+'2019 Totals and Calculations'!C$18)</f>
        <v>7.5050215349397948</v>
      </c>
      <c r="BR490">
        <f>LN(Table6[[#This Row],[PROF RADIO]]+'2019 Totals and Calculations'!D$18)</f>
        <v>5.3717008144859557</v>
      </c>
      <c r="BS490">
        <f>LN(Table6[[#This Row],[ONLINE LINGERING]]+'2019 Totals and Calculations'!E$18)</f>
        <v>4.6084953088076723</v>
      </c>
      <c r="BT490">
        <f>MONTH(Table6[[#This Row],[Date]])</f>
        <v>4</v>
      </c>
      <c r="BU490">
        <f t="shared" si="202"/>
        <v>0</v>
      </c>
      <c r="BV490">
        <f t="shared" si="203"/>
        <v>0</v>
      </c>
      <c r="BW490">
        <f t="shared" si="204"/>
        <v>0</v>
      </c>
      <c r="BX490">
        <f t="shared" si="205"/>
        <v>1</v>
      </c>
      <c r="BY490">
        <f t="shared" si="206"/>
        <v>0</v>
      </c>
      <c r="BZ490">
        <f t="shared" si="207"/>
        <v>0</v>
      </c>
      <c r="CA490">
        <f t="shared" si="208"/>
        <v>0</v>
      </c>
      <c r="CB490">
        <f t="shared" si="209"/>
        <v>0</v>
      </c>
      <c r="CC490">
        <f t="shared" si="210"/>
        <v>0</v>
      </c>
      <c r="CD490">
        <f t="shared" si="211"/>
        <v>0</v>
      </c>
      <c r="CE490">
        <f t="shared" si="212"/>
        <v>0</v>
      </c>
      <c r="CF490">
        <f t="shared" si="213"/>
        <v>0</v>
      </c>
      <c r="CG490">
        <f t="shared" si="214"/>
        <v>18</v>
      </c>
      <c r="CH49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619.56088225928818</v>
      </c>
      <c r="CI490" s="79">
        <f>Table6[[#This Row],[sales]]-CH490</f>
        <v>-66.621603912834189</v>
      </c>
      <c r="CJ490">
        <f>ABS(Table6[[#This Row],[sales]]-CH490)/Table6[[#This Row],[sales]]</f>
        <v>0.12048629301948637</v>
      </c>
      <c r="CK49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569.88205967958038</v>
      </c>
      <c r="CL490" s="79">
        <f>Table6[[#This Row],[sales]]-CK490</f>
        <v>-16.942781333126391</v>
      </c>
      <c r="CM490">
        <f>ABS(Table6[[#This Row],[sales]]-CK490)/Table6[[#This Row],[sales]]</f>
        <v>3.0641305468103477E-2</v>
      </c>
      <c r="CN49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545.32085366317938</v>
      </c>
      <c r="CO490" s="79">
        <f>Table6[[#This Row],[sales]]-CN490</f>
        <v>7.6184246832746112</v>
      </c>
      <c r="CP490">
        <f>ABS(Table6[[#This Row],[sales]]-CN490)/Table6[[#This Row],[sales]]</f>
        <v>1.3778049383753764E-2</v>
      </c>
      <c r="CQ49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539.38577806307671</v>
      </c>
      <c r="CR490" s="79">
        <f>Table6[[#This Row],[sales]]-CQ490</f>
        <v>13.553500283377275</v>
      </c>
      <c r="CS490">
        <f>ABS(Table6[[#This Row],[sales]]-CQ490)/Table6[[#This Row],[sales]]</f>
        <v>2.4511733591993237E-2</v>
      </c>
    </row>
    <row r="491" spans="1:97" x14ac:dyDescent="0.2">
      <c r="A491">
        <v>490</v>
      </c>
      <c r="B491" t="s">
        <v>638</v>
      </c>
      <c r="C491" s="5">
        <v>42862</v>
      </c>
      <c r="D491" s="6">
        <v>772.06675945099187</v>
      </c>
      <c r="E491" s="8">
        <f>YEAR(Table6[[#This Row],[Date]])</f>
        <v>2017</v>
      </c>
      <c r="F491" s="6">
        <f>Table6[[#This Row],[TV_State]]+Table6[[#This Row],[Radio_State]]+Table6[[#This Row],[Online]]</f>
        <v>943.63715044010121</v>
      </c>
      <c r="G491" s="6">
        <f t="shared" si="189"/>
        <v>1250.7506455678142</v>
      </c>
      <c r="H491" s="6">
        <f>LN(Table6[[#This Row],[PROF TV LING]])</f>
        <v>7.1314991665127456</v>
      </c>
      <c r="I491" s="6">
        <f t="shared" si="190"/>
        <v>6.6490710222587319</v>
      </c>
      <c r="J491" s="6">
        <v>114.38026065940622</v>
      </c>
      <c r="K491" s="6">
        <f t="shared" si="195"/>
        <v>133.42625746121522</v>
      </c>
      <c r="L491" s="6">
        <f>0.5*J490+0.5*Table6[[#This Row],[Radio_State]]</f>
        <v>113.81402174525074</v>
      </c>
      <c r="M491" s="6">
        <f>LN(Table6[[#This Row],[RADIO LINGERING ]])</f>
        <v>4.7345657280321651</v>
      </c>
      <c r="N491" s="6">
        <f t="shared" si="191"/>
        <v>4.7395285173742936</v>
      </c>
      <c r="O491" s="6">
        <v>57.190130329703109</v>
      </c>
      <c r="P491" s="6">
        <f t="shared" si="192"/>
        <v>58.275854505024185</v>
      </c>
      <c r="Q491" s="6">
        <f>0.3*O490+0.7*Table6[[#This Row],[Online]]</f>
        <v>57.020258655456459</v>
      </c>
      <c r="R491" s="6">
        <f>LN(Table6[[#This Row],[ONLINE LINGERING]])</f>
        <v>4.0434066196976053</v>
      </c>
      <c r="S491" s="6">
        <f t="shared" si="193"/>
        <v>4.0463813368143482</v>
      </c>
      <c r="T491" s="6">
        <v>1379.086597465219</v>
      </c>
      <c r="U491" s="6">
        <f t="shared" si="194"/>
        <v>7.2291766731133089</v>
      </c>
      <c r="V491" s="8">
        <f>YEAR(Table6[[#This Row],[Date]])</f>
        <v>2017</v>
      </c>
      <c r="W491" s="8">
        <f>WEEKNUM(Table6[[#This Row],[Date]])</f>
        <v>19</v>
      </c>
      <c r="X491" t="s">
        <v>657</v>
      </c>
      <c r="Y491" s="9">
        <f>Table6[[#This Row],[LNTVLING]]+Table6[[#This Row],[LNRADIOLING]]+Table6[[#This Row],[LNONLINELING]]</f>
        <v>15.909471514242515</v>
      </c>
      <c r="Z491">
        <f t="shared" si="215"/>
        <v>1</v>
      </c>
      <c r="AA491">
        <f t="shared" si="196"/>
        <v>0</v>
      </c>
      <c r="AB491">
        <f t="shared" si="197"/>
        <v>0</v>
      </c>
      <c r="AC491">
        <f t="shared" si="198"/>
        <v>0</v>
      </c>
      <c r="AD491">
        <f t="shared" si="199"/>
        <v>1</v>
      </c>
      <c r="AE491">
        <f t="shared" si="200"/>
        <v>0</v>
      </c>
      <c r="AF491">
        <f t="shared" si="201"/>
        <v>0</v>
      </c>
      <c r="AG491" s="9">
        <f>'[1]1'!J$20+'[1]1'!J$21*Table6[[#This Row],[TV_State]]</f>
        <v>2089.0053747709617</v>
      </c>
      <c r="AH491" s="9">
        <f>Table6[[#This Row],[sales]]-Table6[[#This Row],[Pred_1]]</f>
        <v>-709.91877730574265</v>
      </c>
      <c r="AI491">
        <f>ABS(Table6[[#This Row],[Res_1]])/Table6[[#This Row],[sales]]</f>
        <v>0.51477461865743857</v>
      </c>
      <c r="AJ491" s="9">
        <f>'[1]2'!J$20+'[1]2'!J$21*Table6[[#This Row],[Radio_State]]</f>
        <v>2216.4174173750589</v>
      </c>
      <c r="AK491" s="9">
        <f>Table6[[#This Row],[sales]]-Table6[[#This Row],[ Pred_2 ]]</f>
        <v>-837.33081990983987</v>
      </c>
      <c r="AL491">
        <f>ABS(Table6[[#This Row],[ Res_2 ]])/Table6[[#This Row],[sales]]</f>
        <v>0.60716333655106647</v>
      </c>
      <c r="AM491" s="10">
        <f>'[1]3'!J$20+'[1]3'!J$21*Data!O491</f>
        <v>2131.1359305066458</v>
      </c>
      <c r="AN491" s="9">
        <f>Table6[[#This Row],[sales]]-Table6[[#This Row],[Pred_3]]</f>
        <v>-752.04933304142673</v>
      </c>
      <c r="AO491" s="9">
        <f>ABS(Table6[[#This Row],[Res_3]])/Table6[[#This Row],[sales]]</f>
        <v>0.54532422722670515</v>
      </c>
      <c r="AP491" s="9">
        <f>'[1]4'!L$21+'[1]4'!L$27*Table6[[#This Row],[TV_State]]+'[1]4'!L$22*Table6[[#This Row],[NJ_DUM]]+'[1]4'!L$23*Table6[[#This Row],[NY_DUM]]+'[1]4'!L$24*Table6[[#This Row],[PA_DUM]]+'[1]4'!L$25*Table6[[#This Row],[CT_DUM]]+'[1]4'!L$26*Table6[[#This Row],[DL_DUM]]</f>
        <v>408.1329780265321</v>
      </c>
      <c r="AQ491" s="9">
        <f>Table6[[#This Row],[sales]]-Table6[[#This Row],[Pred_4]]</f>
        <v>970.95361943868693</v>
      </c>
      <c r="AR491">
        <f>ABS(Table6[[#This Row],[Res_4]]/Table6[[#This Row],[sales]])</f>
        <v>0.70405558376342259</v>
      </c>
      <c r="AS491" s="9">
        <f>'[1]5'!L$20+'[1]5'!L$26*Table6[[#This Row],[Radio_State]]+'[1]5'!L$21*Table6[[#This Row],[NJ_DUM]]+'[1]5'!L$22*Table6[[#This Row],[NY_DUM]]+'[1]5'!L$23*Table6[[#This Row],[PA_DUM]]+'[1]5'!L$24*Table6[[#This Row],[CT_DUM]]+'[1]5'!L$25*Table6[[#This Row],[DL_DUM]]</f>
        <v>397.88325849258445</v>
      </c>
      <c r="AT491" s="9">
        <f>Table6[[#This Row],[sales]]-Table6[[#This Row],[Pred_5]]</f>
        <v>981.20333897263458</v>
      </c>
      <c r="AU491" s="9">
        <f>ABS(Table6[[#This Row],[Red_5]]/Table6[[#This Row],[sales]])</f>
        <v>0.71148783606199961</v>
      </c>
      <c r="AV491" s="9">
        <f>'[1]6'!L$20+'[1]6'!L$26*Table6[[#This Row],[Online]]+'[1]6'!L$21*Table6[[#This Row],[NJ_DUM]]+'[1]6'!L$22*Table6[[#This Row],[NY_DUM]]+'[1]6'!L$23*Table6[[#This Row],[PA_DUM]]+'[1]6'!L$24*Table6[[#This Row],[CT_DUM]]+'[1]6'!L$25*Table6[[#This Row],[DL_DUM]]</f>
        <v>242.95237703197628</v>
      </c>
      <c r="AW491" s="9">
        <f>Table6[[#This Row],[sales]]-Table6[[#This Row],[Pred_6]]</f>
        <v>1136.1342204332427</v>
      </c>
      <c r="AX491" s="9">
        <f>ABS(Table6[[#This Row],[Red_6]]/Table6[[#This Row],[sales]])</f>
        <v>0.82383094906547116</v>
      </c>
      <c r="AY491" s="9">
        <f>'[1]7'!L$21+'[1]7'!L$27*Table6[[#This Row],[LNTV]]+'[1]7'!L$22*Table6[[#This Row],[NJ_DUM]]+'[1]7'!L$23*Table6[[#This Row],[NY_DUM]]+'[1]7'!L$24*Table6[[#This Row],[PA_DUM]]+'[1]7'!L$25*Table6[[#This Row],[CT_DUM]]+'[1]7'!L$26*Table6[[#This Row],[DL_DUM]]</f>
        <v>5.8815192964688849</v>
      </c>
      <c r="AZ491" s="9">
        <f>Table6[[#This Row],[sales]]-Table6[[#This Row],[Pred_7]]</f>
        <v>1373.2050781687501</v>
      </c>
      <c r="BA491" s="9">
        <f>ABS(Table6[[#This Row],[Red_7]]/Table6[[#This Row],[sales]])</f>
        <v>0.99573520668877558</v>
      </c>
      <c r="BB491" s="9">
        <f>'[1]8'!O$22+'[1]8'!O$28*Table6[[#This Row],[LNRADIOLING]]+'[1]8'!O$23*Table6[[#This Row],[DL_DUM]]+'[1]8'!O$24*Table6[[#This Row],[CT_DUM]]+'[1]8'!O$25*Table6[[#This Row],[PA_DUM]]+'[1]8'!O$26*Table6[[#This Row],[NY_DUM]]+'[1]8'!O$27*Table6[[#This Row],[NJ_DUM]]</f>
        <v>6.9829504726026146</v>
      </c>
      <c r="BC491" s="9">
        <f>Table6[[#This Row],[sales]]-Table6[[#This Row],[Pred_8]]</f>
        <v>1372.1036469926164</v>
      </c>
      <c r="BD491" s="9">
        <f>ABS(Table6[[#This Row],[Red_8]]/Table6[[#This Row],[sales]])</f>
        <v>0.99493653952881755</v>
      </c>
      <c r="BE491" s="9">
        <f>'[1]9'!M$19+'[1]9'!M$21*Table6[[#This Row],[LNONLINE]]+'[1]9'!M$20*Table6[[#This Row],[DL_DUM]]+'[1]9'!M$22*Table6[[#This Row],[CT_DUM]]+'[1]9'!M$23*Table6[[#This Row],[PA_DUM]]+'[1]9'!M$24*Table6[[#This Row],[NY_DUM]]+'[1]9'!M$25*Table6[[#This Row],[NJ_DUM]]</f>
        <v>6.836201910225947</v>
      </c>
      <c r="BF491" s="9">
        <f>Table6[[#This Row],[sales]]-Table6[[#This Row],[Pred_9]]</f>
        <v>1372.250395554993</v>
      </c>
      <c r="BG491" s="9">
        <f>ABS(Table6[[#This Row],[Red_9]]/Table6[[#This Row],[sales]])</f>
        <v>0.99504294949802929</v>
      </c>
      <c r="BH491" s="9">
        <f>'[1]10'!P$22+'[1]10'!P$30*Table6[[#This Row],[LNTV]]+'[1]10'!P$29*Table6[[#This Row],[LNRADIOLING]]+'[1]10'!P$24*Table6[[#This Row],[LNONLINELING]]+'[1]10'!P$23*Table6[[#This Row],[DL_DUM]]+'[1]10'!P$25*Table6[[#This Row],[CT_DUM]]+'[1]10'!P$26*Table6[[#This Row],[PA_DUM]]+'[1]10'!P$27*Table6[[#This Row],[NY_DUM]]+'[1]10'!P$28*Table6[[#This Row],[NJ_DUM]]</f>
        <v>6.8867257297807516</v>
      </c>
      <c r="BI491" s="9">
        <f>Table6[[#This Row],[sales]]-Table6[[#This Row],[Pred_10]]</f>
        <v>1372.1998717354384</v>
      </c>
      <c r="BJ491" s="45">
        <f>ABS(Table6[[#This Row],[Red_10]]/Table6[[#This Row],[sales]])</f>
        <v>0.99500631378592286</v>
      </c>
      <c r="BK491" s="9">
        <f>'[1]11'!P$32+'[1]11'!P$40*Table6[[#This Row],[LNONLINELING]]+'[1]11'!P$39*Table6[[#This Row],[LNRADIOLING]]+'[1]11'!P$38*Table6[[#This Row],[LNTVLING]]+'[1]11'!P$33*Table6[[#This Row],[DL_DUM]]+'[1]11'!P$34*Table6[[#This Row],[CT_DUM]]+'[1]11'!P$35*Table6[[#This Row],[PA_DUM]]+'[1]11'!P$36*Table6[[#This Row],[NY_DUM]]+'[1]11'!P$37*Table6[[#This Row],[NJ_DUM]]</f>
        <v>6.7981622761389087</v>
      </c>
      <c r="BL491" s="9">
        <f>Table6[[#This Row],[sales]]-Table6[[#This Row],[ Pred_11]]</f>
        <v>1372.28843518908</v>
      </c>
      <c r="BM491" s="47">
        <f>ABS(Table6[[#This Row],[ Red_11]]/Table6[[#This Row],[sales]])</f>
        <v>0.99507053270720336</v>
      </c>
      <c r="BN491" s="9">
        <f>'[1]12'!K$22+'[1]12'!K$28*Table6[[#This Row],[COMBINE LN LING]]+'[1]12'!K$23*Table6[[#This Row],[DL_DUM]]+'[1]12'!K$24*Table6[[#This Row],[CT_DUM]]+'[1]12'!K$25*Table6[[#This Row],[PA_DUM]]+'[1]12'!K$26*Table6[[#This Row],[NY_DUM]]+'[1]12'!K$27*Table6[[#This Row],[NJ_DUM]]</f>
        <v>6.9332329399412558</v>
      </c>
      <c r="BO491" s="9">
        <f>Table6[[#This Row],[sales]]-Table6[[#This Row],[ Pred_12]]</f>
        <v>1372.1533645252778</v>
      </c>
      <c r="BP491" s="47">
        <f>ABS(Table6[[#This Row],[ Red_12]]/Table6[[#This Row],[sales]])</f>
        <v>0.99497259058808585</v>
      </c>
      <c r="BQ491">
        <f>LN(G491+'2019 Totals and Calculations'!C$18)</f>
        <v>7.3852272999457558</v>
      </c>
      <c r="BR491">
        <f>LN(Table6[[#This Row],[PROF RADIO]]+'2019 Totals and Calculations'!D$18)</f>
        <v>5.2790459791475453</v>
      </c>
      <c r="BS491">
        <f>LN(Table6[[#This Row],[ONLINE LINGERING]]+'2019 Totals and Calculations'!E$18)</f>
        <v>4.6141063664643713</v>
      </c>
      <c r="BT491">
        <f>MONTH(Table6[[#This Row],[Date]])</f>
        <v>5</v>
      </c>
      <c r="BU491">
        <f t="shared" si="202"/>
        <v>0</v>
      </c>
      <c r="BV491">
        <f t="shared" si="203"/>
        <v>0</v>
      </c>
      <c r="BW491">
        <f t="shared" si="204"/>
        <v>0</v>
      </c>
      <c r="BX491">
        <f t="shared" si="205"/>
        <v>0</v>
      </c>
      <c r="BY491">
        <f t="shared" si="206"/>
        <v>1</v>
      </c>
      <c r="BZ491">
        <f t="shared" si="207"/>
        <v>0</v>
      </c>
      <c r="CA491">
        <f t="shared" si="208"/>
        <v>0</v>
      </c>
      <c r="CB491">
        <f t="shared" si="209"/>
        <v>0</v>
      </c>
      <c r="CC491">
        <f t="shared" si="210"/>
        <v>0</v>
      </c>
      <c r="CD491">
        <f t="shared" si="211"/>
        <v>0</v>
      </c>
      <c r="CE491">
        <f t="shared" si="212"/>
        <v>0</v>
      </c>
      <c r="CF491">
        <f t="shared" si="213"/>
        <v>0</v>
      </c>
      <c r="CG491">
        <f t="shared" si="214"/>
        <v>19</v>
      </c>
      <c r="CH49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1618.3315080095254</v>
      </c>
      <c r="CI491" s="79">
        <f>Table6[[#This Row],[sales]]-CH491</f>
        <v>-239.24491054430632</v>
      </c>
      <c r="CJ491">
        <f>ABS(Table6[[#This Row],[sales]]-CH491)/Table6[[#This Row],[sales]]</f>
        <v>0.17348070163544618</v>
      </c>
      <c r="CK49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1465.1734339719478</v>
      </c>
      <c r="CL491" s="79">
        <f>Table6[[#This Row],[sales]]-CK491</f>
        <v>-86.086836506728787</v>
      </c>
      <c r="CM491">
        <f>ABS(Table6[[#This Row],[sales]]-CK491)/Table6[[#This Row],[sales]]</f>
        <v>6.2423082542428898E-2</v>
      </c>
      <c r="CN49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1454.1515097887063</v>
      </c>
      <c r="CO491" s="79">
        <f>Table6[[#This Row],[sales]]-CN491</f>
        <v>-75.064912323487306</v>
      </c>
      <c r="CP491">
        <f>ABS(Table6[[#This Row],[sales]]-CN491)/Table6[[#This Row],[sales]]</f>
        <v>5.4430891041547129E-2</v>
      </c>
      <c r="CQ49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1422.877158326311</v>
      </c>
      <c r="CR491" s="79">
        <f>Table6[[#This Row],[sales]]-CQ491</f>
        <v>-43.79056086109199</v>
      </c>
      <c r="CS491">
        <f>ABS(Table6[[#This Row],[sales]]-CQ491)/Table6[[#This Row],[sales]]</f>
        <v>3.1753307545428745E-2</v>
      </c>
    </row>
    <row r="492" spans="1:97" x14ac:dyDescent="0.2">
      <c r="A492">
        <v>491</v>
      </c>
      <c r="B492" t="s">
        <v>638</v>
      </c>
      <c r="C492" s="5">
        <v>42869</v>
      </c>
      <c r="D492" s="6">
        <v>779.78742704550177</v>
      </c>
      <c r="E492" s="8">
        <f>YEAR(Table6[[#This Row],[Date]])</f>
        <v>2017</v>
      </c>
      <c r="F492" s="6">
        <f>Table6[[#This Row],[TV_State]]+Table6[[#This Row],[Radio_State]]+Table6[[#This Row],[Online]]</f>
        <v>953.0735219445022</v>
      </c>
      <c r="G492" s="6">
        <f t="shared" si="189"/>
        <v>1109.4616800111205</v>
      </c>
      <c r="H492" s="6">
        <f>LN(Table6[[#This Row],[PROF TV LING]])</f>
        <v>7.0116302037060025</v>
      </c>
      <c r="I492" s="6">
        <f t="shared" si="190"/>
        <v>6.6590213531118998</v>
      </c>
      <c r="J492" s="6">
        <v>115.52406326600028</v>
      </c>
      <c r="K492" s="6">
        <f t="shared" si="195"/>
        <v>124.47516036360776</v>
      </c>
      <c r="L492" s="6">
        <f>0.5*J491+0.5*Table6[[#This Row],[Radio_State]]</f>
        <v>114.95216196270326</v>
      </c>
      <c r="M492" s="6">
        <f>LN(Table6[[#This Row],[RADIO LINGERING ]])</f>
        <v>4.744516058885333</v>
      </c>
      <c r="N492" s="6">
        <f t="shared" si="191"/>
        <v>4.7494788482274624</v>
      </c>
      <c r="O492" s="6">
        <v>57.762031633000142</v>
      </c>
      <c r="P492" s="6">
        <f t="shared" si="192"/>
        <v>57.916178494607351</v>
      </c>
      <c r="Q492" s="6">
        <f>0.3*O491+0.7*Table6[[#This Row],[Online]]</f>
        <v>57.590461242011031</v>
      </c>
      <c r="R492" s="6">
        <f>LN(Table6[[#This Row],[ONLINE LINGERING]])</f>
        <v>4.0533569505507741</v>
      </c>
      <c r="S492" s="6">
        <f t="shared" si="193"/>
        <v>4.056331667667517</v>
      </c>
      <c r="T492" s="6">
        <v>1339.4778109521601</v>
      </c>
      <c r="U492" s="6">
        <f t="shared" si="194"/>
        <v>7.2000351236754998</v>
      </c>
      <c r="V492" s="8">
        <f>YEAR(Table6[[#This Row],[Date]])</f>
        <v>2017</v>
      </c>
      <c r="W492" s="8">
        <f>WEEKNUM(Table6[[#This Row],[Date]])</f>
        <v>20</v>
      </c>
      <c r="X492" t="s">
        <v>658</v>
      </c>
      <c r="Y492" s="9">
        <f>Table6[[#This Row],[LNTVLING]]+Table6[[#This Row],[LNRADIOLING]]+Table6[[#This Row],[LNONLINELING]]</f>
        <v>15.809503213142111</v>
      </c>
      <c r="Z492">
        <f t="shared" si="215"/>
        <v>1</v>
      </c>
      <c r="AA492">
        <f t="shared" si="196"/>
        <v>0</v>
      </c>
      <c r="AB492">
        <f t="shared" si="197"/>
        <v>0</v>
      </c>
      <c r="AC492">
        <f t="shared" si="198"/>
        <v>0</v>
      </c>
      <c r="AD492">
        <f t="shared" si="199"/>
        <v>1</v>
      </c>
      <c r="AE492">
        <f t="shared" si="200"/>
        <v>0</v>
      </c>
      <c r="AF492">
        <f t="shared" si="201"/>
        <v>0</v>
      </c>
      <c r="AG492" s="9">
        <f>'[1]1'!J$20+'[1]1'!J$21*Table6[[#This Row],[TV_State]]</f>
        <v>2096.5981030641083</v>
      </c>
      <c r="AH492" s="9">
        <f>Table6[[#This Row],[sales]]-Table6[[#This Row],[Pred_1]]</f>
        <v>-757.12029211194817</v>
      </c>
      <c r="AI492">
        <f>ABS(Table6[[#This Row],[Res_1]])/Table6[[#This Row],[sales]]</f>
        <v>0.56523541183093851</v>
      </c>
      <c r="AJ492" s="9">
        <f>'[1]2'!J$20+'[1]2'!J$21*Table6[[#This Row],[Radio_State]]</f>
        <v>2221.4387735088344</v>
      </c>
      <c r="AK492" s="9">
        <f>Table6[[#This Row],[sales]]-Table6[[#This Row],[ Pred_2 ]]</f>
        <v>-881.9609625566743</v>
      </c>
      <c r="AL492">
        <f>ABS(Table6[[#This Row],[ Res_2 ]])/Table6[[#This Row],[sales]]</f>
        <v>0.65843641107405682</v>
      </c>
      <c r="AM492" s="10">
        <f>'[1]3'!J$20+'[1]3'!J$21*Data!O492</f>
        <v>2134.439987994464</v>
      </c>
      <c r="AN492" s="9">
        <f>Table6[[#This Row],[sales]]-Table6[[#This Row],[Pred_3]]</f>
        <v>-794.96217704230389</v>
      </c>
      <c r="AO492" s="9">
        <f>ABS(Table6[[#This Row],[Res_3]])/Table6[[#This Row],[sales]]</f>
        <v>0.59348663377798672</v>
      </c>
      <c r="AP492" s="9">
        <f>'[1]4'!L$21+'[1]4'!L$27*Table6[[#This Row],[TV_State]]+'[1]4'!L$22*Table6[[#This Row],[NJ_DUM]]+'[1]4'!L$23*Table6[[#This Row],[NY_DUM]]+'[1]4'!L$24*Table6[[#This Row],[PA_DUM]]+'[1]4'!L$25*Table6[[#This Row],[CT_DUM]]+'[1]4'!L$26*Table6[[#This Row],[DL_DUM]]</f>
        <v>409.83600786333915</v>
      </c>
      <c r="AQ492" s="9">
        <f>Table6[[#This Row],[sales]]-Table6[[#This Row],[Pred_4]]</f>
        <v>929.64180308882101</v>
      </c>
      <c r="AR492">
        <f>ABS(Table6[[#This Row],[Res_4]]/Table6[[#This Row],[sales]])</f>
        <v>0.69403299964184584</v>
      </c>
      <c r="AS492" s="9">
        <f>'[1]5'!L$20+'[1]5'!L$26*Table6[[#This Row],[Radio_State]]+'[1]5'!L$21*Table6[[#This Row],[NJ_DUM]]+'[1]5'!L$22*Table6[[#This Row],[NY_DUM]]+'[1]5'!L$23*Table6[[#This Row],[PA_DUM]]+'[1]5'!L$24*Table6[[#This Row],[CT_DUM]]+'[1]5'!L$25*Table6[[#This Row],[DL_DUM]]</f>
        <v>399.89817579423982</v>
      </c>
      <c r="AT492" s="9">
        <f>Table6[[#This Row],[sales]]-Table6[[#This Row],[Pred_5]]</f>
        <v>939.57963515792028</v>
      </c>
      <c r="AU492" s="9">
        <f>ABS(Table6[[#This Row],[Red_5]]/Table6[[#This Row],[sales]])</f>
        <v>0.70145218343708549</v>
      </c>
      <c r="AV492" s="9">
        <f>'[1]6'!L$20+'[1]6'!L$26*Table6[[#This Row],[Online]]+'[1]6'!L$21*Table6[[#This Row],[NJ_DUM]]+'[1]6'!L$22*Table6[[#This Row],[NY_DUM]]+'[1]6'!L$23*Table6[[#This Row],[PA_DUM]]+'[1]6'!L$24*Table6[[#This Row],[CT_DUM]]+'[1]6'!L$25*Table6[[#This Row],[DL_DUM]]</f>
        <v>245.44143881416065</v>
      </c>
      <c r="AW492" s="9">
        <f>Table6[[#This Row],[sales]]-Table6[[#This Row],[Pred_6]]</f>
        <v>1094.0363721379995</v>
      </c>
      <c r="AX492" s="9">
        <f>ABS(Table6[[#This Row],[Red_6]]/Table6[[#This Row],[sales]])</f>
        <v>0.81676334105177151</v>
      </c>
      <c r="AY492" s="9">
        <f>'[1]7'!L$21+'[1]7'!L$27*Table6[[#This Row],[LNTV]]+'[1]7'!L$22*Table6[[#This Row],[NJ_DUM]]+'[1]7'!L$23*Table6[[#This Row],[NY_DUM]]+'[1]7'!L$24*Table6[[#This Row],[PA_DUM]]+'[1]7'!L$25*Table6[[#This Row],[CT_DUM]]+'[1]7'!L$26*Table6[[#This Row],[DL_DUM]]</f>
        <v>5.8826206437588855</v>
      </c>
      <c r="AZ492" s="9">
        <f>Table6[[#This Row],[sales]]-Table6[[#This Row],[Pred_7]]</f>
        <v>1333.5951903084012</v>
      </c>
      <c r="BA492" s="9">
        <f>ABS(Table6[[#This Row],[Red_7]]/Table6[[#This Row],[sales]])</f>
        <v>0.99560827316760314</v>
      </c>
      <c r="BB492" s="9">
        <f>'[1]8'!O$22+'[1]8'!O$28*Table6[[#This Row],[LNRADIOLING]]+'[1]8'!O$23*Table6[[#This Row],[DL_DUM]]+'[1]8'!O$24*Table6[[#This Row],[CT_DUM]]+'[1]8'!O$25*Table6[[#This Row],[PA_DUM]]+'[1]8'!O$26*Table6[[#This Row],[NY_DUM]]+'[1]8'!O$27*Table6[[#This Row],[NJ_DUM]]</f>
        <v>6.9836603386063913</v>
      </c>
      <c r="BC492" s="9">
        <f>Table6[[#This Row],[sales]]-Table6[[#This Row],[Pred_8]]</f>
        <v>1332.4941506135538</v>
      </c>
      <c r="BD492" s="9">
        <f>ABS(Table6[[#This Row],[Red_8]]/Table6[[#This Row],[sales]])</f>
        <v>0.99478628142884873</v>
      </c>
      <c r="BE492" s="9">
        <f>'[1]9'!M$19+'[1]9'!M$21*Table6[[#This Row],[LNONLINE]]+'[1]9'!M$20*Table6[[#This Row],[DL_DUM]]+'[1]9'!M$22*Table6[[#This Row],[CT_DUM]]+'[1]9'!M$23*Table6[[#This Row],[PA_DUM]]+'[1]9'!M$24*Table6[[#This Row],[NY_DUM]]+'[1]9'!M$25*Table6[[#This Row],[NJ_DUM]]</f>
        <v>6.8393523585572797</v>
      </c>
      <c r="BF492" s="9">
        <f>Table6[[#This Row],[sales]]-Table6[[#This Row],[Pred_9]]</f>
        <v>1332.6384585936028</v>
      </c>
      <c r="BG492" s="9">
        <f>ABS(Table6[[#This Row],[Red_9]]/Table6[[#This Row],[sales]])</f>
        <v>0.99489401593469051</v>
      </c>
      <c r="BH492" s="9">
        <f>'[1]10'!P$22+'[1]10'!P$30*Table6[[#This Row],[LNTV]]+'[1]10'!P$29*Table6[[#This Row],[LNRADIOLING]]+'[1]10'!P$24*Table6[[#This Row],[LNONLINELING]]+'[1]10'!P$23*Table6[[#This Row],[DL_DUM]]+'[1]10'!P$25*Table6[[#This Row],[CT_DUM]]+'[1]10'!P$26*Table6[[#This Row],[PA_DUM]]+'[1]10'!P$27*Table6[[#This Row],[NY_DUM]]+'[1]10'!P$28*Table6[[#This Row],[NJ_DUM]]</f>
        <v>6.8885368130569695</v>
      </c>
      <c r="BI492" s="9">
        <f>Table6[[#This Row],[sales]]-Table6[[#This Row],[Pred_10]]</f>
        <v>1332.5892741391031</v>
      </c>
      <c r="BJ492" s="45">
        <f>ABS(Table6[[#This Row],[Red_10]]/Table6[[#This Row],[sales]])</f>
        <v>0.99485729680870161</v>
      </c>
      <c r="BK492" s="9">
        <f>'[1]11'!P$32+'[1]11'!P$40*Table6[[#This Row],[LNONLINELING]]+'[1]11'!P$39*Table6[[#This Row],[LNRADIOLING]]+'[1]11'!P$38*Table6[[#This Row],[LNTVLING]]+'[1]11'!P$33*Table6[[#This Row],[DL_DUM]]+'[1]11'!P$34*Table6[[#This Row],[CT_DUM]]+'[1]11'!P$35*Table6[[#This Row],[PA_DUM]]+'[1]11'!P$36*Table6[[#This Row],[NY_DUM]]+'[1]11'!P$37*Table6[[#This Row],[NJ_DUM]]</f>
        <v>6.8211852010452159</v>
      </c>
      <c r="BL492" s="9">
        <f>Table6[[#This Row],[sales]]-Table6[[#This Row],[ Pred_11]]</f>
        <v>1332.6566257511149</v>
      </c>
      <c r="BM492" s="47">
        <f>ABS(Table6[[#This Row],[ Red_11]]/Table6[[#This Row],[sales]])</f>
        <v>0.99490757880028158</v>
      </c>
      <c r="BN492" s="9">
        <f>'[1]12'!K$22+'[1]12'!K$28*Table6[[#This Row],[COMBINE LN LING]]+'[1]12'!K$23*Table6[[#This Row],[DL_DUM]]+'[1]12'!K$24*Table6[[#This Row],[CT_DUM]]+'[1]12'!K$25*Table6[[#This Row],[PA_DUM]]+'[1]12'!K$26*Table6[[#This Row],[NY_DUM]]+'[1]12'!K$27*Table6[[#This Row],[NJ_DUM]]</f>
        <v>6.9236124029514281</v>
      </c>
      <c r="BO492" s="9">
        <f>Table6[[#This Row],[sales]]-Table6[[#This Row],[ Pred_12]]</f>
        <v>1332.5541985492086</v>
      </c>
      <c r="BP492" s="47">
        <f>ABS(Table6[[#This Row],[ Red_12]]/Table6[[#This Row],[sales]])</f>
        <v>0.99483111079083131</v>
      </c>
      <c r="BQ492">
        <f>LN(G492+'2019 Totals and Calculations'!C$18)</f>
        <v>7.2934972885401548</v>
      </c>
      <c r="BR492">
        <f>LN(Table6[[#This Row],[PROF RADIO]]+'2019 Totals and Calculations'!D$18)</f>
        <v>5.2323459613675478</v>
      </c>
      <c r="BS492">
        <f>LN(Table6[[#This Row],[ONLINE LINGERING]]+'2019 Totals and Calculations'!E$18)</f>
        <v>4.6197417563104173</v>
      </c>
      <c r="BT492">
        <f>MONTH(Table6[[#This Row],[Date]])</f>
        <v>5</v>
      </c>
      <c r="BU492">
        <f t="shared" si="202"/>
        <v>0</v>
      </c>
      <c r="BV492">
        <f t="shared" si="203"/>
        <v>0</v>
      </c>
      <c r="BW492">
        <f t="shared" si="204"/>
        <v>0</v>
      </c>
      <c r="BX492">
        <f t="shared" si="205"/>
        <v>0</v>
      </c>
      <c r="BY492">
        <f t="shared" si="206"/>
        <v>1</v>
      </c>
      <c r="BZ492">
        <f t="shared" si="207"/>
        <v>0</v>
      </c>
      <c r="CA492">
        <f t="shared" si="208"/>
        <v>0</v>
      </c>
      <c r="CB492">
        <f t="shared" si="209"/>
        <v>0</v>
      </c>
      <c r="CC492">
        <f t="shared" si="210"/>
        <v>0</v>
      </c>
      <c r="CD492">
        <f t="shared" si="211"/>
        <v>0</v>
      </c>
      <c r="CE492">
        <f t="shared" si="212"/>
        <v>0</v>
      </c>
      <c r="CF492">
        <f t="shared" si="213"/>
        <v>0</v>
      </c>
      <c r="CG492">
        <f t="shared" si="214"/>
        <v>20</v>
      </c>
      <c r="CH49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1578.9572491214558</v>
      </c>
      <c r="CI492" s="79">
        <f>Table6[[#This Row],[sales]]-CH492</f>
        <v>-239.47943816929569</v>
      </c>
      <c r="CJ492">
        <f>ABS(Table6[[#This Row],[sales]]-CH492)/Table6[[#This Row],[sales]]</f>
        <v>0.17878567021506919</v>
      </c>
      <c r="CK49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1447.6316273590946</v>
      </c>
      <c r="CL492" s="79">
        <f>Table6[[#This Row],[sales]]-CK492</f>
        <v>-108.15381640693454</v>
      </c>
      <c r="CM492">
        <f>ABS(Table6[[#This Row],[sales]]-CK492)/Table6[[#This Row],[sales]]</f>
        <v>8.0743268401030119E-2</v>
      </c>
      <c r="CN49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1460.2634005819855</v>
      </c>
      <c r="CO492" s="79">
        <f>Table6[[#This Row],[sales]]-CN492</f>
        <v>-120.78558962982538</v>
      </c>
      <c r="CP492">
        <f>ABS(Table6[[#This Row],[sales]]-CN492)/Table6[[#This Row],[sales]]</f>
        <v>9.0173639788751439E-2</v>
      </c>
      <c r="CQ49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1408.2796297443067</v>
      </c>
      <c r="CR492" s="79">
        <f>Table6[[#This Row],[sales]]-CQ492</f>
        <v>-68.801818792146605</v>
      </c>
      <c r="CS492">
        <f>ABS(Table6[[#This Row],[sales]]-CQ492)/Table6[[#This Row],[sales]]</f>
        <v>5.136465735347958E-2</v>
      </c>
    </row>
    <row r="493" spans="1:97" x14ac:dyDescent="0.2">
      <c r="A493">
        <v>492</v>
      </c>
      <c r="B493" t="s">
        <v>638</v>
      </c>
      <c r="C493" s="5">
        <v>42876</v>
      </c>
      <c r="D493" s="6">
        <v>787.58530131595694</v>
      </c>
      <c r="E493" s="8">
        <f>YEAR(Table6[[#This Row],[Date]])</f>
        <v>2017</v>
      </c>
      <c r="F493" s="6">
        <f>Table6[[#This Row],[TV_State]]+Table6[[#This Row],[Radio_State]]+Table6[[#This Row],[Online]]</f>
        <v>962.6042571639473</v>
      </c>
      <c r="G493" s="6">
        <f t="shared" si="189"/>
        <v>1012.8987664025714</v>
      </c>
      <c r="H493" s="6">
        <f>LN(Table6[[#This Row],[PROF TV LING]])</f>
        <v>6.9205715648053197</v>
      </c>
      <c r="I493" s="6">
        <f t="shared" si="190"/>
        <v>6.6689716839650686</v>
      </c>
      <c r="J493" s="6">
        <v>116.67930389866028</v>
      </c>
      <c r="K493" s="6">
        <f t="shared" si="195"/>
        <v>120.57723213113402</v>
      </c>
      <c r="L493" s="6">
        <f>0.5*J492+0.5*Table6[[#This Row],[Radio_State]]</f>
        <v>116.10168358233028</v>
      </c>
      <c r="M493" s="6">
        <f>LN(Table6[[#This Row],[RADIO LINGERING ]])</f>
        <v>4.7544663897385009</v>
      </c>
      <c r="N493" s="6">
        <f t="shared" si="191"/>
        <v>4.7594291790806302</v>
      </c>
      <c r="O493" s="6">
        <v>58.33965194933014</v>
      </c>
      <c r="P493" s="6">
        <f t="shared" si="192"/>
        <v>58.212609912913301</v>
      </c>
      <c r="Q493" s="6">
        <f>0.3*O492+0.7*Table6[[#This Row],[Online]]</f>
        <v>58.166365854431135</v>
      </c>
      <c r="R493" s="6">
        <f>LN(Table6[[#This Row],[ONLINE LINGERING]])</f>
        <v>4.0633072814039419</v>
      </c>
      <c r="S493" s="6">
        <f t="shared" si="193"/>
        <v>4.0662819985206848</v>
      </c>
      <c r="T493" s="6">
        <v>1425.4843639196145</v>
      </c>
      <c r="U493" s="6">
        <f t="shared" si="194"/>
        <v>7.2622669394532942</v>
      </c>
      <c r="V493" s="8">
        <f>YEAR(Table6[[#This Row],[Date]])</f>
        <v>2017</v>
      </c>
      <c r="W493" s="8">
        <f>WEEKNUM(Table6[[#This Row],[Date]])</f>
        <v>21</v>
      </c>
      <c r="X493" t="s">
        <v>659</v>
      </c>
      <c r="Y493" s="9">
        <f>Table6[[#This Row],[LNTVLING]]+Table6[[#This Row],[LNRADIOLING]]+Table6[[#This Row],[LNONLINELING]]</f>
        <v>15.738345235947763</v>
      </c>
      <c r="Z493">
        <f t="shared" si="215"/>
        <v>1</v>
      </c>
      <c r="AA493">
        <f t="shared" si="196"/>
        <v>0</v>
      </c>
      <c r="AB493">
        <f t="shared" si="197"/>
        <v>0</v>
      </c>
      <c r="AC493">
        <f t="shared" si="198"/>
        <v>0</v>
      </c>
      <c r="AD493">
        <f t="shared" si="199"/>
        <v>1</v>
      </c>
      <c r="AE493">
        <f t="shared" si="200"/>
        <v>0</v>
      </c>
      <c r="AF493">
        <f t="shared" si="201"/>
        <v>0</v>
      </c>
      <c r="AG493" s="9">
        <f>'[1]1'!J$20+'[1]1'!J$21*Table6[[#This Row],[TV_State]]</f>
        <v>2104.2667586401863</v>
      </c>
      <c r="AH493" s="9">
        <f>Table6[[#This Row],[sales]]-Table6[[#This Row],[Pred_1]]</f>
        <v>-678.7823947205718</v>
      </c>
      <c r="AI493">
        <f>ABS(Table6[[#This Row],[Res_1]])/Table6[[#This Row],[sales]]</f>
        <v>0.47617666801629649</v>
      </c>
      <c r="AJ493" s="9">
        <f>'[1]2'!J$20+'[1]2'!J$21*Table6[[#This Row],[Radio_State]]</f>
        <v>2226.5103432039477</v>
      </c>
      <c r="AK493" s="9">
        <f>Table6[[#This Row],[sales]]-Table6[[#This Row],[ Pred_2 ]]</f>
        <v>-801.02597928433329</v>
      </c>
      <c r="AL493">
        <f>ABS(Table6[[#This Row],[ Res_2 ]])/Table6[[#This Row],[sales]]</f>
        <v>0.56193249084947838</v>
      </c>
      <c r="AM493" s="10">
        <f>'[1]3'!J$20+'[1]3'!J$21*Data!O493</f>
        <v>2137.77708605716</v>
      </c>
      <c r="AN493" s="9">
        <f>Table6[[#This Row],[sales]]-Table6[[#This Row],[Pred_3]]</f>
        <v>-712.29272213754552</v>
      </c>
      <c r="AO493" s="9">
        <f>ABS(Table6[[#This Row],[Res_3]])/Table6[[#This Row],[sales]]</f>
        <v>0.4996846967714007</v>
      </c>
      <c r="AP493" s="9">
        <f>'[1]4'!L$21+'[1]4'!L$27*Table6[[#This Row],[TV_State]]+'[1]4'!L$22*Table6[[#This Row],[NJ_DUM]]+'[1]4'!L$23*Table6[[#This Row],[NY_DUM]]+'[1]4'!L$24*Table6[[#This Row],[PA_DUM]]+'[1]4'!L$25*Table6[[#This Row],[CT_DUM]]+'[1]4'!L$26*Table6[[#This Row],[DL_DUM]]</f>
        <v>411.55606799851432</v>
      </c>
      <c r="AQ493" s="9">
        <f>Table6[[#This Row],[sales]]-Table6[[#This Row],[Pred_4]]</f>
        <v>1013.9282959211001</v>
      </c>
      <c r="AR493">
        <f>ABS(Table6[[#This Row],[Res_4]]/Table6[[#This Row],[sales]])</f>
        <v>0.7112868591088084</v>
      </c>
      <c r="AS493" s="9">
        <f>'[1]5'!L$20+'[1]5'!L$26*Table6[[#This Row],[Radio_State]]+'[1]5'!L$21*Table6[[#This Row],[NJ_DUM]]+'[1]5'!L$22*Table6[[#This Row],[NY_DUM]]+'[1]5'!L$23*Table6[[#This Row],[PA_DUM]]+'[1]5'!L$24*Table6[[#This Row],[CT_DUM]]+'[1]5'!L$25*Table6[[#This Row],[DL_DUM]]</f>
        <v>401.93324226891167</v>
      </c>
      <c r="AT493" s="9">
        <f>Table6[[#This Row],[sales]]-Table6[[#This Row],[Pred_5]]</f>
        <v>1023.5511216507027</v>
      </c>
      <c r="AU493" s="9">
        <f>ABS(Table6[[#This Row],[Red_5]]/Table6[[#This Row],[sales]])</f>
        <v>0.71803742472226972</v>
      </c>
      <c r="AV493" s="9">
        <f>'[1]6'!L$20+'[1]6'!L$26*Table6[[#This Row],[Online]]+'[1]6'!L$21*Table6[[#This Row],[NJ_DUM]]+'[1]6'!L$22*Table6[[#This Row],[NY_DUM]]+'[1]6'!L$23*Table6[[#This Row],[PA_DUM]]+'[1]6'!L$24*Table6[[#This Row],[CT_DUM]]+'[1]6'!L$25*Table6[[#This Row],[DL_DUM]]</f>
        <v>247.95539121416687</v>
      </c>
      <c r="AW493" s="9">
        <f>Table6[[#This Row],[sales]]-Table6[[#This Row],[Pred_6]]</f>
        <v>1177.5289727054476</v>
      </c>
      <c r="AX493" s="9">
        <f>ABS(Table6[[#This Row],[Red_6]]/Table6[[#This Row],[sales]])</f>
        <v>0.82605534126493618</v>
      </c>
      <c r="AY493" s="9">
        <f>'[1]7'!L$21+'[1]7'!L$27*Table6[[#This Row],[LNTV]]+'[1]7'!L$22*Table6[[#This Row],[NJ_DUM]]+'[1]7'!L$23*Table6[[#This Row],[NY_DUM]]+'[1]7'!L$24*Table6[[#This Row],[PA_DUM]]+'[1]7'!L$25*Table6[[#This Row],[CT_DUM]]+'[1]7'!L$26*Table6[[#This Row],[DL_DUM]]</f>
        <v>5.883721991048886</v>
      </c>
      <c r="AZ493" s="9">
        <f>Table6[[#This Row],[sales]]-Table6[[#This Row],[Pred_7]]</f>
        <v>1419.6006419285657</v>
      </c>
      <c r="BA493" s="9">
        <f>ABS(Table6[[#This Row],[Red_7]]/Table6[[#This Row],[sales]])</f>
        <v>0.9958724752512399</v>
      </c>
      <c r="BB493" s="9">
        <f>'[1]8'!O$22+'[1]8'!O$28*Table6[[#This Row],[LNRADIOLING]]+'[1]8'!O$23*Table6[[#This Row],[DL_DUM]]+'[1]8'!O$24*Table6[[#This Row],[CT_DUM]]+'[1]8'!O$25*Table6[[#This Row],[PA_DUM]]+'[1]8'!O$26*Table6[[#This Row],[NY_DUM]]+'[1]8'!O$27*Table6[[#This Row],[NJ_DUM]]</f>
        <v>6.9843702046101672</v>
      </c>
      <c r="BC493" s="9">
        <f>Table6[[#This Row],[sales]]-Table6[[#This Row],[Pred_8]]</f>
        <v>1418.4999937150044</v>
      </c>
      <c r="BD493" s="9">
        <f>ABS(Table6[[#This Row],[Red_8]]/Table6[[#This Row],[sales]])</f>
        <v>0.99510035298780453</v>
      </c>
      <c r="BE493" s="9">
        <f>'[1]9'!M$19+'[1]9'!M$21*Table6[[#This Row],[LNONLINE]]+'[1]9'!M$20*Table6[[#This Row],[DL_DUM]]+'[1]9'!M$22*Table6[[#This Row],[CT_DUM]]+'[1]9'!M$23*Table6[[#This Row],[PA_DUM]]+'[1]9'!M$24*Table6[[#This Row],[NY_DUM]]+'[1]9'!M$25*Table6[[#This Row],[NJ_DUM]]</f>
        <v>6.8425028068886107</v>
      </c>
      <c r="BF493" s="9">
        <f>Table6[[#This Row],[sales]]-Table6[[#This Row],[Pred_9]]</f>
        <v>1418.6418611127258</v>
      </c>
      <c r="BG493" s="9">
        <f>ABS(Table6[[#This Row],[Red_9]]/Table6[[#This Row],[sales]])</f>
        <v>0.99519987522832309</v>
      </c>
      <c r="BH493" s="9">
        <f>'[1]10'!P$22+'[1]10'!P$30*Table6[[#This Row],[LNTV]]+'[1]10'!P$29*Table6[[#This Row],[LNRADIOLING]]+'[1]10'!P$24*Table6[[#This Row],[LNONLINELING]]+'[1]10'!P$23*Table6[[#This Row],[DL_DUM]]+'[1]10'!P$25*Table6[[#This Row],[CT_DUM]]+'[1]10'!P$26*Table6[[#This Row],[PA_DUM]]+'[1]10'!P$27*Table6[[#This Row],[NY_DUM]]+'[1]10'!P$28*Table6[[#This Row],[NJ_DUM]]</f>
        <v>6.8903478963331874</v>
      </c>
      <c r="BI493" s="9">
        <f>Table6[[#This Row],[sales]]-Table6[[#This Row],[Pred_10]]</f>
        <v>1418.5940160232813</v>
      </c>
      <c r="BJ493" s="45">
        <f>ABS(Table6[[#This Row],[Red_10]]/Table6[[#This Row],[sales]])</f>
        <v>0.99516631113554488</v>
      </c>
      <c r="BK493" s="9">
        <f>'[1]11'!P$32+'[1]11'!P$40*Table6[[#This Row],[LNONLINELING]]+'[1]11'!P$39*Table6[[#This Row],[LNRADIOLING]]+'[1]11'!P$38*Table6[[#This Row],[LNTVLING]]+'[1]11'!P$33*Table6[[#This Row],[DL_DUM]]+'[1]11'!P$34*Table6[[#This Row],[CT_DUM]]+'[1]11'!P$35*Table6[[#This Row],[PA_DUM]]+'[1]11'!P$36*Table6[[#This Row],[NY_DUM]]+'[1]11'!P$37*Table6[[#This Row],[NJ_DUM]]</f>
        <v>6.8393484873368671</v>
      </c>
      <c r="BL493" s="9">
        <f>Table6[[#This Row],[sales]]-Table6[[#This Row],[ Pred_11]]</f>
        <v>1418.6450154322777</v>
      </c>
      <c r="BM493" s="47">
        <f>ABS(Table6[[#This Row],[ Red_11]]/Table6[[#This Row],[sales]])</f>
        <v>0.99520208803376076</v>
      </c>
      <c r="BN493" s="9">
        <f>'[1]12'!K$22+'[1]12'!K$28*Table6[[#This Row],[COMBINE LN LING]]+'[1]12'!K$23*Table6[[#This Row],[DL_DUM]]+'[1]12'!K$24*Table6[[#This Row],[CT_DUM]]+'[1]12'!K$25*Table6[[#This Row],[PA_DUM]]+'[1]12'!K$26*Table6[[#This Row],[NY_DUM]]+'[1]12'!K$27*Table6[[#This Row],[NJ_DUM]]</f>
        <v>6.9167644527093612</v>
      </c>
      <c r="BO493" s="9">
        <f>Table6[[#This Row],[sales]]-Table6[[#This Row],[ Pred_12]]</f>
        <v>1418.567599466905</v>
      </c>
      <c r="BP493" s="47">
        <f>ABS(Table6[[#This Row],[ Red_12]]/Table6[[#This Row],[sales]])</f>
        <v>0.99514777950023203</v>
      </c>
      <c r="BQ493">
        <f>LN(G493+'2019 Totals and Calculations'!C$18)</f>
        <v>7.2255850193677258</v>
      </c>
      <c r="BR493">
        <f>LN(Table6[[#This Row],[PROF RADIO]]+'2019 Totals and Calculations'!D$18)</f>
        <v>5.211307435381082</v>
      </c>
      <c r="BS493">
        <f>LN(Table6[[#This Row],[ONLINE LINGERING]]+'2019 Totals and Calculations'!E$18)</f>
        <v>4.6254014462379924</v>
      </c>
      <c r="BT493">
        <f>MONTH(Table6[[#This Row],[Date]])</f>
        <v>5</v>
      </c>
      <c r="BU493">
        <f t="shared" si="202"/>
        <v>0</v>
      </c>
      <c r="BV493">
        <f t="shared" si="203"/>
        <v>0</v>
      </c>
      <c r="BW493">
        <f t="shared" si="204"/>
        <v>0</v>
      </c>
      <c r="BX493">
        <f t="shared" si="205"/>
        <v>0</v>
      </c>
      <c r="BY493">
        <f t="shared" si="206"/>
        <v>1</v>
      </c>
      <c r="BZ493">
        <f t="shared" si="207"/>
        <v>0</v>
      </c>
      <c r="CA493">
        <f t="shared" si="208"/>
        <v>0</v>
      </c>
      <c r="CB493">
        <f t="shared" si="209"/>
        <v>0</v>
      </c>
      <c r="CC493">
        <f t="shared" si="210"/>
        <v>0</v>
      </c>
      <c r="CD493">
        <f t="shared" si="211"/>
        <v>0</v>
      </c>
      <c r="CE493">
        <f t="shared" si="212"/>
        <v>0</v>
      </c>
      <c r="CF493">
        <f t="shared" si="213"/>
        <v>0</v>
      </c>
      <c r="CG493">
        <f t="shared" si="214"/>
        <v>21</v>
      </c>
      <c r="CH49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1551.5138513385702</v>
      </c>
      <c r="CI493" s="79">
        <f>Table6[[#This Row],[sales]]-CH493</f>
        <v>-126.0294874189558</v>
      </c>
      <c r="CJ493">
        <f>ABS(Table6[[#This Row],[sales]]-CH493)/Table6[[#This Row],[sales]]</f>
        <v>8.8411694024069148E-2</v>
      </c>
      <c r="CK49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1441.5922577130352</v>
      </c>
      <c r="CL493" s="79">
        <f>Table6[[#This Row],[sales]]-CK493</f>
        <v>-16.107893793420772</v>
      </c>
      <c r="CM493">
        <f>ABS(Table6[[#This Row],[sales]]-CK493)/Table6[[#This Row],[sales]]</f>
        <v>1.1299944216244749E-2</v>
      </c>
      <c r="CN49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1466.4126176281297</v>
      </c>
      <c r="CO493" s="79">
        <f>Table6[[#This Row],[sales]]-CN493</f>
        <v>-40.928253708515285</v>
      </c>
      <c r="CP493">
        <f>ABS(Table6[[#This Row],[sales]]-CN493)/Table6[[#This Row],[sales]]</f>
        <v>2.8711822272098456E-2</v>
      </c>
      <c r="CQ49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1401.7840773166831</v>
      </c>
      <c r="CR493" s="79">
        <f>Table6[[#This Row],[sales]]-CQ493</f>
        <v>23.700286602931328</v>
      </c>
      <c r="CS493">
        <f>ABS(Table6[[#This Row],[sales]]-CQ493)/Table6[[#This Row],[sales]]</f>
        <v>1.6626128776160907E-2</v>
      </c>
    </row>
    <row r="494" spans="1:97" x14ac:dyDescent="0.2">
      <c r="A494">
        <v>493</v>
      </c>
      <c r="B494" t="s">
        <v>638</v>
      </c>
      <c r="C494" s="5">
        <v>42883</v>
      </c>
      <c r="D494" s="6">
        <v>795.46115432911643</v>
      </c>
      <c r="E494" s="8">
        <f>YEAR(Table6[[#This Row],[Date]])</f>
        <v>2017</v>
      </c>
      <c r="F494" s="6">
        <f>Table6[[#This Row],[TV_State]]+Table6[[#This Row],[Radio_State]]+Table6[[#This Row],[Online]]</f>
        <v>972.23029973558675</v>
      </c>
      <c r="G494" s="6">
        <f t="shared" si="189"/>
        <v>947.66748278053478</v>
      </c>
      <c r="H494" s="6">
        <f>LN(Table6[[#This Row],[PROF TV LING]])</f>
        <v>6.8540036841649341</v>
      </c>
      <c r="I494" s="6">
        <f t="shared" si="190"/>
        <v>6.6789220148182364</v>
      </c>
      <c r="J494" s="6">
        <v>117.84609693764689</v>
      </c>
      <c r="K494" s="6">
        <f t="shared" si="195"/>
        <v>119.21166453439045</v>
      </c>
      <c r="L494" s="6">
        <f>0.5*J493+0.5*Table6[[#This Row],[Radio_State]]</f>
        <v>117.26270041815359</v>
      </c>
      <c r="M494" s="6">
        <f>LN(Table6[[#This Row],[RADIO LINGERING ]])</f>
        <v>4.7644167205916688</v>
      </c>
      <c r="N494" s="6">
        <f t="shared" si="191"/>
        <v>4.7693795099337981</v>
      </c>
      <c r="O494" s="6">
        <v>58.923048468823453</v>
      </c>
      <c r="P494" s="6">
        <f t="shared" si="192"/>
        <v>58.709916902050402</v>
      </c>
      <c r="Q494" s="6">
        <f>0.3*O493+0.7*Table6[[#This Row],[Online]]</f>
        <v>58.74802951297545</v>
      </c>
      <c r="R494" s="6">
        <f>LN(Table6[[#This Row],[ONLINE LINGERING]])</f>
        <v>4.0732576122571098</v>
      </c>
      <c r="S494" s="6">
        <f t="shared" si="193"/>
        <v>4.0762323293738527</v>
      </c>
      <c r="T494" s="6">
        <v>1541.9927108251873</v>
      </c>
      <c r="U494" s="6">
        <f t="shared" si="194"/>
        <v>7.3408308270207838</v>
      </c>
      <c r="V494" s="8">
        <f>YEAR(Table6[[#This Row],[Date]])</f>
        <v>2017</v>
      </c>
      <c r="W494" s="8">
        <f>WEEKNUM(Table6[[#This Row],[Date]])</f>
        <v>22</v>
      </c>
      <c r="X494" t="s">
        <v>660</v>
      </c>
      <c r="Y494" s="9">
        <f>Table6[[#This Row],[LNTVLING]]+Table6[[#This Row],[LNRADIOLING]]+Table6[[#This Row],[LNONLINELING]]</f>
        <v>15.691678017013711</v>
      </c>
      <c r="Z494">
        <f t="shared" si="215"/>
        <v>1</v>
      </c>
      <c r="AA494">
        <f t="shared" si="196"/>
        <v>0</v>
      </c>
      <c r="AB494">
        <f t="shared" si="197"/>
        <v>0</v>
      </c>
      <c r="AC494">
        <f t="shared" si="198"/>
        <v>0</v>
      </c>
      <c r="AD494">
        <f t="shared" si="199"/>
        <v>1</v>
      </c>
      <c r="AE494">
        <f t="shared" si="200"/>
        <v>0</v>
      </c>
      <c r="AF494">
        <f t="shared" si="201"/>
        <v>0</v>
      </c>
      <c r="AG494" s="9">
        <f>'[1]1'!J$20+'[1]1'!J$21*Table6[[#This Row],[TV_State]]</f>
        <v>2112.0121007720245</v>
      </c>
      <c r="AH494" s="9">
        <f>Table6[[#This Row],[sales]]-Table6[[#This Row],[Pred_1]]</f>
        <v>-570.01938994683724</v>
      </c>
      <c r="AI494">
        <f>ABS(Table6[[#This Row],[Res_1]])/Table6[[#This Row],[sales]]</f>
        <v>0.36966412742755128</v>
      </c>
      <c r="AJ494" s="9">
        <f>'[1]2'!J$20+'[1]2'!J$21*Table6[[#This Row],[Radio_State]]</f>
        <v>2231.6326285960122</v>
      </c>
      <c r="AK494" s="9">
        <f>Table6[[#This Row],[sales]]-Table6[[#This Row],[ Pred_2 ]]</f>
        <v>-689.63991777082492</v>
      </c>
      <c r="AL494">
        <f>ABS(Table6[[#This Row],[ Res_2 ]])/Table6[[#This Row],[sales]]</f>
        <v>0.44723941490084518</v>
      </c>
      <c r="AM494" s="10">
        <f>'[1]3'!J$20+'[1]3'!J$21*Data!O494</f>
        <v>2141.1475551004828</v>
      </c>
      <c r="AN494" s="9">
        <f>Table6[[#This Row],[sales]]-Table6[[#This Row],[Pred_3]]</f>
        <v>-599.15484427529555</v>
      </c>
      <c r="AO494" s="9">
        <f>ABS(Table6[[#This Row],[Res_3]])/Table6[[#This Row],[sales]]</f>
        <v>0.38855880450606134</v>
      </c>
      <c r="AP494" s="9">
        <f>'[1]4'!L$21+'[1]4'!L$27*Table6[[#This Row],[TV_State]]+'[1]4'!L$22*Table6[[#This Row],[NJ_DUM]]+'[1]4'!L$23*Table6[[#This Row],[NY_DUM]]+'[1]4'!L$24*Table6[[#This Row],[PA_DUM]]+'[1]4'!L$25*Table6[[#This Row],[CT_DUM]]+'[1]4'!L$26*Table6[[#This Row],[DL_DUM]]</f>
        <v>413.2933287350412</v>
      </c>
      <c r="AQ494" s="9">
        <f>Table6[[#This Row],[sales]]-Table6[[#This Row],[Pred_4]]</f>
        <v>1128.6993820901462</v>
      </c>
      <c r="AR494">
        <f>ABS(Table6[[#This Row],[Res_4]]/Table6[[#This Row],[sales]])</f>
        <v>0.73197452501972604</v>
      </c>
      <c r="AS494" s="9">
        <f>'[1]5'!L$20+'[1]5'!L$26*Table6[[#This Row],[Radio_State]]+'[1]5'!L$21*Table6[[#This Row],[NJ_DUM]]+'[1]5'!L$22*Table6[[#This Row],[NY_DUM]]+'[1]5'!L$23*Table6[[#This Row],[PA_DUM]]+'[1]5'!L$24*Table6[[#This Row],[CT_DUM]]+'[1]5'!L$25*Table6[[#This Row],[DL_DUM]]</f>
        <v>403.98865940833031</v>
      </c>
      <c r="AT494" s="9">
        <f>Table6[[#This Row],[sales]]-Table6[[#This Row],[Pred_5]]</f>
        <v>1138.004051416857</v>
      </c>
      <c r="AU494" s="9">
        <f>ABS(Table6[[#This Row],[Red_5]]/Table6[[#This Row],[sales]])</f>
        <v>0.73800871004627622</v>
      </c>
      <c r="AV494" s="9">
        <f>'[1]6'!L$20+'[1]6'!L$26*Table6[[#This Row],[Online]]+'[1]6'!L$21*Table6[[#This Row],[NJ_DUM]]+'[1]6'!L$22*Table6[[#This Row],[NY_DUM]]+'[1]6'!L$23*Table6[[#This Row],[PA_DUM]]+'[1]6'!L$24*Table6[[#This Row],[CT_DUM]]+'[1]6'!L$25*Table6[[#This Row],[DL_DUM]]</f>
        <v>250.49448313817317</v>
      </c>
      <c r="AW494" s="9">
        <f>Table6[[#This Row],[sales]]-Table6[[#This Row],[Pred_6]]</f>
        <v>1291.4982276870142</v>
      </c>
      <c r="AX494" s="9">
        <f>ABS(Table6[[#This Row],[Red_6]]/Table6[[#This Row],[sales]])</f>
        <v>0.83755144795456093</v>
      </c>
      <c r="AY494" s="9">
        <f>'[1]7'!L$21+'[1]7'!L$27*Table6[[#This Row],[LNTV]]+'[1]7'!L$22*Table6[[#This Row],[NJ_DUM]]+'[1]7'!L$23*Table6[[#This Row],[NY_DUM]]+'[1]7'!L$24*Table6[[#This Row],[PA_DUM]]+'[1]7'!L$25*Table6[[#This Row],[CT_DUM]]+'[1]7'!L$26*Table6[[#This Row],[DL_DUM]]</f>
        <v>5.8848233383388866</v>
      </c>
      <c r="AZ494" s="9">
        <f>Table6[[#This Row],[sales]]-Table6[[#This Row],[Pred_7]]</f>
        <v>1536.1078874868483</v>
      </c>
      <c r="BA494" s="9">
        <f>ABS(Table6[[#This Row],[Red_7]]/Table6[[#This Row],[sales]])</f>
        <v>0.99618362441208319</v>
      </c>
      <c r="BB494" s="9">
        <f>'[1]8'!O$22+'[1]8'!O$28*Table6[[#This Row],[LNRADIOLING]]+'[1]8'!O$23*Table6[[#This Row],[DL_DUM]]+'[1]8'!O$24*Table6[[#This Row],[CT_DUM]]+'[1]8'!O$25*Table6[[#This Row],[PA_DUM]]+'[1]8'!O$26*Table6[[#This Row],[NY_DUM]]+'[1]8'!O$27*Table6[[#This Row],[NJ_DUM]]</f>
        <v>6.985080070613944</v>
      </c>
      <c r="BC494" s="9">
        <f>Table6[[#This Row],[sales]]-Table6[[#This Row],[Pred_8]]</f>
        <v>1535.0076307545733</v>
      </c>
      <c r="BD494" s="9">
        <f>ABS(Table6[[#This Row],[Red_8]]/Table6[[#This Row],[sales]])</f>
        <v>0.99547009527245045</v>
      </c>
      <c r="BE494" s="9">
        <f>'[1]9'!M$19+'[1]9'!M$21*Table6[[#This Row],[LNONLINE]]+'[1]9'!M$20*Table6[[#This Row],[DL_DUM]]+'[1]9'!M$22*Table6[[#This Row],[CT_DUM]]+'[1]9'!M$23*Table6[[#This Row],[PA_DUM]]+'[1]9'!M$24*Table6[[#This Row],[NY_DUM]]+'[1]9'!M$25*Table6[[#This Row],[NJ_DUM]]</f>
        <v>6.8456532552199434</v>
      </c>
      <c r="BF494" s="9">
        <f>Table6[[#This Row],[sales]]-Table6[[#This Row],[Pred_9]]</f>
        <v>1535.1470575699673</v>
      </c>
      <c r="BG494" s="9">
        <f>ABS(Table6[[#This Row],[Red_9]]/Table6[[#This Row],[sales]])</f>
        <v>0.99556051516510957</v>
      </c>
      <c r="BH494" s="9">
        <f>'[1]10'!P$22+'[1]10'!P$30*Table6[[#This Row],[LNTV]]+'[1]10'!P$29*Table6[[#This Row],[LNRADIOLING]]+'[1]10'!P$24*Table6[[#This Row],[LNONLINELING]]+'[1]10'!P$23*Table6[[#This Row],[DL_DUM]]+'[1]10'!P$25*Table6[[#This Row],[CT_DUM]]+'[1]10'!P$26*Table6[[#This Row],[PA_DUM]]+'[1]10'!P$27*Table6[[#This Row],[NY_DUM]]+'[1]10'!P$28*Table6[[#This Row],[NJ_DUM]]</f>
        <v>6.8921589796094054</v>
      </c>
      <c r="BI494" s="9">
        <f>Table6[[#This Row],[sales]]-Table6[[#This Row],[Pred_10]]</f>
        <v>1535.1005518455779</v>
      </c>
      <c r="BJ494" s="45">
        <f>ABS(Table6[[#This Row],[Red_10]]/Table6[[#This Row],[sales]])</f>
        <v>0.9955303556682048</v>
      </c>
      <c r="BK494" s="9">
        <f>'[1]11'!P$32+'[1]11'!P$40*Table6[[#This Row],[LNONLINELING]]+'[1]11'!P$39*Table6[[#This Row],[LNRADIOLING]]+'[1]11'!P$38*Table6[[#This Row],[LNTVLING]]+'[1]11'!P$33*Table6[[#This Row],[DL_DUM]]+'[1]11'!P$34*Table6[[#This Row],[CT_DUM]]+'[1]11'!P$35*Table6[[#This Row],[PA_DUM]]+'[1]11'!P$36*Table6[[#This Row],[NY_DUM]]+'[1]11'!P$37*Table6[[#This Row],[NJ_DUM]]</f>
        <v>6.8533807463296963</v>
      </c>
      <c r="BL494" s="9">
        <f>Table6[[#This Row],[sales]]-Table6[[#This Row],[ Pred_11]]</f>
        <v>1535.1393300788575</v>
      </c>
      <c r="BM494" s="47">
        <f>ABS(Table6[[#This Row],[ Red_11]]/Table6[[#This Row],[sales]])</f>
        <v>0.99555550379828828</v>
      </c>
      <c r="BN494" s="9">
        <f>'[1]12'!K$22+'[1]12'!K$28*Table6[[#This Row],[COMBINE LN LING]]+'[1]12'!K$23*Table6[[#This Row],[DL_DUM]]+'[1]12'!K$24*Table6[[#This Row],[CT_DUM]]+'[1]12'!K$25*Table6[[#This Row],[PA_DUM]]+'[1]12'!K$26*Table6[[#This Row],[NY_DUM]]+'[1]12'!K$27*Table6[[#This Row],[NJ_DUM]]</f>
        <v>6.9122733920328718</v>
      </c>
      <c r="BO494" s="9">
        <f>Table6[[#This Row],[sales]]-Table6[[#This Row],[ Pred_12]]</f>
        <v>1535.0804374331544</v>
      </c>
      <c r="BP494" s="47">
        <f>ABS(Table6[[#This Row],[ Red_12]]/Table6[[#This Row],[sales]])</f>
        <v>0.99551731124050924</v>
      </c>
      <c r="BQ494">
        <f>LN(G494+'2019 Totals and Calculations'!C$18)</f>
        <v>7.1769507702846838</v>
      </c>
      <c r="BR494">
        <f>LN(Table6[[#This Row],[PROF RADIO]]+'2019 Totals and Calculations'!D$18)</f>
        <v>5.2038310167260793</v>
      </c>
      <c r="BS494">
        <f>LN(Table6[[#This Row],[ONLINE LINGERING]]+'2019 Totals and Calculations'!E$18)</f>
        <v>4.6310854030022606</v>
      </c>
      <c r="BT494">
        <f>MONTH(Table6[[#This Row],[Date]])</f>
        <v>5</v>
      </c>
      <c r="BU494">
        <f t="shared" si="202"/>
        <v>0</v>
      </c>
      <c r="BV494">
        <f t="shared" si="203"/>
        <v>0</v>
      </c>
      <c r="BW494">
        <f t="shared" si="204"/>
        <v>0</v>
      </c>
      <c r="BX494">
        <f t="shared" si="205"/>
        <v>0</v>
      </c>
      <c r="BY494">
        <f t="shared" si="206"/>
        <v>1</v>
      </c>
      <c r="BZ494">
        <f t="shared" si="207"/>
        <v>0</v>
      </c>
      <c r="CA494">
        <f t="shared" si="208"/>
        <v>0</v>
      </c>
      <c r="CB494">
        <f t="shared" si="209"/>
        <v>0</v>
      </c>
      <c r="CC494">
        <f t="shared" si="210"/>
        <v>0</v>
      </c>
      <c r="CD494">
        <f t="shared" si="211"/>
        <v>0</v>
      </c>
      <c r="CE494">
        <f t="shared" si="212"/>
        <v>0</v>
      </c>
      <c r="CF494">
        <f t="shared" si="213"/>
        <v>0</v>
      </c>
      <c r="CG494">
        <f t="shared" si="214"/>
        <v>22</v>
      </c>
      <c r="CH49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1533.3307056820852</v>
      </c>
      <c r="CI494" s="79">
        <f>Table6[[#This Row],[sales]]-CH494</f>
        <v>8.6620051431020784</v>
      </c>
      <c r="CJ494">
        <f>ABS(Table6[[#This Row],[sales]]-CH494)/Table6[[#This Row],[sales]]</f>
        <v>5.6174099152950362E-3</v>
      </c>
      <c r="CK49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1441.5570479500866</v>
      </c>
      <c r="CL494" s="79">
        <f>Table6[[#This Row],[sales]]-CK494</f>
        <v>100.43566287510066</v>
      </c>
      <c r="CM494">
        <f>ABS(Table6[[#This Row],[sales]]-CK494)/Table6[[#This Row],[sales]]</f>
        <v>6.5133682001228904E-2</v>
      </c>
      <c r="CN49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1472.599399928461</v>
      </c>
      <c r="CO494" s="79">
        <f>Table6[[#This Row],[sales]]-CN494</f>
        <v>69.393310896726234</v>
      </c>
      <c r="CP494">
        <f>ABS(Table6[[#This Row],[sales]]-CN494)/Table6[[#This Row],[sales]]</f>
        <v>4.5002359874704502E-2</v>
      </c>
      <c r="CQ49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1400.3910522231263</v>
      </c>
      <c r="CR494" s="79">
        <f>Table6[[#This Row],[sales]]-CQ494</f>
        <v>141.60165860206098</v>
      </c>
      <c r="CS494">
        <f>ABS(Table6[[#This Row],[sales]]-CQ494)/Table6[[#This Row],[sales]]</f>
        <v>9.1830303481968981E-2</v>
      </c>
    </row>
    <row r="495" spans="1:97" x14ac:dyDescent="0.2">
      <c r="A495">
        <v>494</v>
      </c>
      <c r="B495" t="s">
        <v>638</v>
      </c>
      <c r="C495" s="5">
        <v>42890</v>
      </c>
      <c r="D495" s="6">
        <v>803.41576587240775</v>
      </c>
      <c r="E495" s="8">
        <f>YEAR(Table6[[#This Row],[Date]])</f>
        <v>2017</v>
      </c>
      <c r="F495" s="6">
        <f>Table6[[#This Row],[TV_State]]+Table6[[#This Row],[Radio_State]]+Table6[[#This Row],[Online]]</f>
        <v>981.95260273294275</v>
      </c>
      <c r="G495" s="6">
        <f t="shared" si="189"/>
        <v>904.39196770809667</v>
      </c>
      <c r="H495" s="6">
        <f>LN(Table6[[#This Row],[PROF TV LING]])</f>
        <v>6.8072628590155215</v>
      </c>
      <c r="I495" s="6">
        <f t="shared" si="190"/>
        <v>6.6888723456714052</v>
      </c>
      <c r="J495" s="6">
        <v>119.02455790702336</v>
      </c>
      <c r="K495" s="6">
        <f t="shared" si="195"/>
        <v>119.11811122070691</v>
      </c>
      <c r="L495" s="6">
        <f>0.5*J494+0.5*Table6[[#This Row],[Radio_State]]</f>
        <v>118.43532742233512</v>
      </c>
      <c r="M495" s="6">
        <f>LN(Table6[[#This Row],[RADIO LINGERING ]])</f>
        <v>4.7743670514448375</v>
      </c>
      <c r="N495" s="6">
        <f t="shared" si="191"/>
        <v>4.779329840786966</v>
      </c>
      <c r="O495" s="6">
        <v>59.512278953511682</v>
      </c>
      <c r="P495" s="6">
        <f t="shared" si="192"/>
        <v>59.271570338073296</v>
      </c>
      <c r="Q495" s="6">
        <f>0.3*O494+0.7*Table6[[#This Row],[Online]]</f>
        <v>59.335509808105215</v>
      </c>
      <c r="R495" s="6">
        <f>LN(Table6[[#This Row],[ONLINE LINGERING]])</f>
        <v>4.0832079431102786</v>
      </c>
      <c r="S495" s="6">
        <f t="shared" si="193"/>
        <v>4.0861826602270206</v>
      </c>
      <c r="T495" s="6">
        <v>1288.8690801050589</v>
      </c>
      <c r="U495" s="6">
        <f t="shared" si="194"/>
        <v>7.161520430756128</v>
      </c>
      <c r="V495" s="8">
        <f>YEAR(Table6[[#This Row],[Date]])</f>
        <v>2017</v>
      </c>
      <c r="W495" s="8">
        <f>WEEKNUM(Table6[[#This Row],[Date]])</f>
        <v>23</v>
      </c>
      <c r="X495" t="s">
        <v>661</v>
      </c>
      <c r="Y495" s="9">
        <f>Table6[[#This Row],[LNTVLING]]+Table6[[#This Row],[LNRADIOLING]]+Table6[[#This Row],[LNONLINELING]]</f>
        <v>15.664837853570639</v>
      </c>
      <c r="Z495">
        <f t="shared" si="215"/>
        <v>1</v>
      </c>
      <c r="AA495">
        <f t="shared" si="196"/>
        <v>0</v>
      </c>
      <c r="AB495">
        <f t="shared" si="197"/>
        <v>0</v>
      </c>
      <c r="AC495">
        <f t="shared" si="198"/>
        <v>0</v>
      </c>
      <c r="AD495">
        <f t="shared" si="199"/>
        <v>1</v>
      </c>
      <c r="AE495">
        <f t="shared" si="200"/>
        <v>0</v>
      </c>
      <c r="AF495">
        <f t="shared" si="201"/>
        <v>0</v>
      </c>
      <c r="AG495" s="9">
        <f>'[1]1'!J$20+'[1]1'!J$21*Table6[[#This Row],[TV_State]]</f>
        <v>2119.8348963251819</v>
      </c>
      <c r="AH495" s="9">
        <f>Table6[[#This Row],[sales]]-Table6[[#This Row],[Pred_1]]</f>
        <v>-830.96581622012309</v>
      </c>
      <c r="AI495">
        <f>ABS(Table6[[#This Row],[Res_1]])/Table6[[#This Row],[sales]]</f>
        <v>0.64472476611231067</v>
      </c>
      <c r="AJ495" s="9">
        <f>'[1]2'!J$20+'[1]2'!J$21*Table6[[#This Row],[Radio_State]]</f>
        <v>2236.8061368419972</v>
      </c>
      <c r="AK495" s="9">
        <f>Table6[[#This Row],[sales]]-Table6[[#This Row],[ Pred_2 ]]</f>
        <v>-947.9370567369383</v>
      </c>
      <c r="AL495">
        <f>ABS(Table6[[#This Row],[ Res_2 ]])/Table6[[#This Row],[sales]]</f>
        <v>0.73547970959134934</v>
      </c>
      <c r="AM495" s="10">
        <f>'[1]3'!J$20+'[1]3'!J$21*Data!O495</f>
        <v>2144.5517288342394</v>
      </c>
      <c r="AN495" s="9">
        <f>Table6[[#This Row],[sales]]-Table6[[#This Row],[Pred_3]]</f>
        <v>-855.68264872918053</v>
      </c>
      <c r="AO495" s="9">
        <f>ABS(Table6[[#This Row],[Res_3]])/Table6[[#This Row],[sales]]</f>
        <v>0.66390191365241824</v>
      </c>
      <c r="AP495" s="9">
        <f>'[1]4'!L$21+'[1]4'!L$27*Table6[[#This Row],[TV_State]]+'[1]4'!L$22*Table6[[#This Row],[NJ_DUM]]+'[1]4'!L$23*Table6[[#This Row],[NY_DUM]]+'[1]4'!L$24*Table6[[#This Row],[PA_DUM]]+'[1]4'!L$25*Table6[[#This Row],[CT_DUM]]+'[1]4'!L$26*Table6[[#This Row],[DL_DUM]]</f>
        <v>415.04796207893344</v>
      </c>
      <c r="AQ495" s="9">
        <f>Table6[[#This Row],[sales]]-Table6[[#This Row],[Pred_4]]</f>
        <v>873.82111802612542</v>
      </c>
      <c r="AR495">
        <f>ABS(Table6[[#This Row],[Res_4]]/Table6[[#This Row],[sales]])</f>
        <v>0.67797508025787856</v>
      </c>
      <c r="AS495" s="9">
        <f>'[1]5'!L$20+'[1]5'!L$26*Table6[[#This Row],[Radio_State]]+'[1]5'!L$21*Table6[[#This Row],[NJ_DUM]]+'[1]5'!L$22*Table6[[#This Row],[NY_DUM]]+'[1]5'!L$23*Table6[[#This Row],[PA_DUM]]+'[1]5'!L$24*Table6[[#This Row],[CT_DUM]]+'[1]5'!L$25*Table6[[#This Row],[DL_DUM]]</f>
        <v>406.06463071914311</v>
      </c>
      <c r="AT495" s="9">
        <f>Table6[[#This Row],[sales]]-Table6[[#This Row],[Pred_5]]</f>
        <v>882.80444938591575</v>
      </c>
      <c r="AU495" s="9">
        <f>ABS(Table6[[#This Row],[Red_5]]/Table6[[#This Row],[sales]])</f>
        <v>0.68494501343298286</v>
      </c>
      <c r="AV495" s="9">
        <f>'[1]6'!L$20+'[1]6'!L$26*Table6[[#This Row],[Online]]+'[1]6'!L$21*Table6[[#This Row],[NJ_DUM]]+'[1]6'!L$22*Table6[[#This Row],[NY_DUM]]+'[1]6'!L$23*Table6[[#This Row],[PA_DUM]]+'[1]6'!L$24*Table6[[#This Row],[CT_DUM]]+'[1]6'!L$25*Table6[[#This Row],[DL_DUM]]</f>
        <v>253.05896598141948</v>
      </c>
      <c r="AW495" s="9">
        <f>Table6[[#This Row],[sales]]-Table6[[#This Row],[Pred_6]]</f>
        <v>1035.8101141236393</v>
      </c>
      <c r="AX495" s="9">
        <f>ABS(Table6[[#This Row],[Red_6]]/Table6[[#This Row],[sales]])</f>
        <v>0.80365812952794857</v>
      </c>
      <c r="AY495" s="9">
        <f>'[1]7'!L$21+'[1]7'!L$27*Table6[[#This Row],[LNTV]]+'[1]7'!L$22*Table6[[#This Row],[NJ_DUM]]+'[1]7'!L$23*Table6[[#This Row],[NY_DUM]]+'[1]7'!L$24*Table6[[#This Row],[PA_DUM]]+'[1]7'!L$25*Table6[[#This Row],[CT_DUM]]+'[1]7'!L$26*Table6[[#This Row],[DL_DUM]]</f>
        <v>5.885924685628888</v>
      </c>
      <c r="AZ495" s="9">
        <f>Table6[[#This Row],[sales]]-Table6[[#This Row],[Pred_7]]</f>
        <v>1282.98315541943</v>
      </c>
      <c r="BA495" s="9">
        <f>ABS(Table6[[#This Row],[Red_7]]/Table6[[#This Row],[sales]])</f>
        <v>0.99543326410999855</v>
      </c>
      <c r="BB495" s="9">
        <f>'[1]8'!O$22+'[1]8'!O$28*Table6[[#This Row],[LNRADIOLING]]+'[1]8'!O$23*Table6[[#This Row],[DL_DUM]]+'[1]8'!O$24*Table6[[#This Row],[CT_DUM]]+'[1]8'!O$25*Table6[[#This Row],[PA_DUM]]+'[1]8'!O$26*Table6[[#This Row],[NY_DUM]]+'[1]8'!O$27*Table6[[#This Row],[NJ_DUM]]</f>
        <v>6.9857899366177207</v>
      </c>
      <c r="BC495" s="9">
        <f>Table6[[#This Row],[sales]]-Table6[[#This Row],[Pred_8]]</f>
        <v>1281.8832901684411</v>
      </c>
      <c r="BD495" s="9">
        <f>ABS(Table6[[#This Row],[Red_8]]/Table6[[#This Row],[sales]])</f>
        <v>0.99457990726564072</v>
      </c>
      <c r="BE495" s="9">
        <f>'[1]9'!M$19+'[1]9'!M$21*Table6[[#This Row],[LNONLINE]]+'[1]9'!M$20*Table6[[#This Row],[DL_DUM]]+'[1]9'!M$22*Table6[[#This Row],[CT_DUM]]+'[1]9'!M$23*Table6[[#This Row],[PA_DUM]]+'[1]9'!M$24*Table6[[#This Row],[NY_DUM]]+'[1]9'!M$25*Table6[[#This Row],[NJ_DUM]]</f>
        <v>6.8488037035512761</v>
      </c>
      <c r="BF495" s="9">
        <f>Table6[[#This Row],[sales]]-Table6[[#This Row],[Pred_9]]</f>
        <v>1282.0202764015075</v>
      </c>
      <c r="BG495" s="9">
        <f>ABS(Table6[[#This Row],[Red_9]]/Table6[[#This Row],[sales]])</f>
        <v>0.99468619132131475</v>
      </c>
      <c r="BH495" s="9">
        <f>'[1]10'!P$22+'[1]10'!P$30*Table6[[#This Row],[LNTV]]+'[1]10'!P$29*Table6[[#This Row],[LNRADIOLING]]+'[1]10'!P$24*Table6[[#This Row],[LNONLINELING]]+'[1]10'!P$23*Table6[[#This Row],[DL_DUM]]+'[1]10'!P$25*Table6[[#This Row],[CT_DUM]]+'[1]10'!P$26*Table6[[#This Row],[PA_DUM]]+'[1]10'!P$27*Table6[[#This Row],[NY_DUM]]+'[1]10'!P$28*Table6[[#This Row],[NJ_DUM]]</f>
        <v>6.8939700628856233</v>
      </c>
      <c r="BI495" s="9">
        <f>Table6[[#This Row],[sales]]-Table6[[#This Row],[Pred_10]]</f>
        <v>1281.9751100421731</v>
      </c>
      <c r="BJ495" s="45">
        <f>ABS(Table6[[#This Row],[Red_10]]/Table6[[#This Row],[sales]])</f>
        <v>0.9946511479177359</v>
      </c>
      <c r="BK495" s="9">
        <f>'[1]11'!P$32+'[1]11'!P$40*Table6[[#This Row],[LNONLINELING]]+'[1]11'!P$39*Table6[[#This Row],[LNRADIOLING]]+'[1]11'!P$38*Table6[[#This Row],[LNTVLING]]+'[1]11'!P$33*Table6[[#This Row],[DL_DUM]]+'[1]11'!P$34*Table6[[#This Row],[CT_DUM]]+'[1]11'!P$35*Table6[[#This Row],[PA_DUM]]+'[1]11'!P$36*Table6[[#This Row],[NY_DUM]]+'[1]11'!P$37*Table6[[#This Row],[NJ_DUM]]</f>
        <v>6.8640686373524549</v>
      </c>
      <c r="BL495" s="9">
        <f>Table6[[#This Row],[sales]]-Table6[[#This Row],[ Pred_11]]</f>
        <v>1282.0050114677065</v>
      </c>
      <c r="BM495" s="47">
        <f>ABS(Table6[[#This Row],[ Red_11]]/Table6[[#This Row],[sales]])</f>
        <v>0.99467434765616936</v>
      </c>
      <c r="BN495" s="9">
        <f>'[1]12'!K$22+'[1]12'!K$28*Table6[[#This Row],[COMBINE LN LING]]+'[1]12'!K$23*Table6[[#This Row],[DL_DUM]]+'[1]12'!K$24*Table6[[#This Row],[CT_DUM]]+'[1]12'!K$25*Table6[[#This Row],[PA_DUM]]+'[1]12'!K$26*Table6[[#This Row],[NY_DUM]]+'[1]12'!K$27*Table6[[#This Row],[NJ_DUM]]</f>
        <v>6.9096904054023627</v>
      </c>
      <c r="BO495" s="9">
        <f>Table6[[#This Row],[sales]]-Table6[[#This Row],[ Pred_12]]</f>
        <v>1281.9593896996564</v>
      </c>
      <c r="BP495" s="47">
        <f>ABS(Table6[[#This Row],[ Red_12]]/Table6[[#This Row],[sales]])</f>
        <v>0.99463895091281174</v>
      </c>
      <c r="BQ495">
        <f>LN(G495+'2019 Totals and Calculations'!C$18)</f>
        <v>7.1433296320819268</v>
      </c>
      <c r="BR495">
        <f>LN(Table6[[#This Row],[PROF RADIO]]+'2019 Totals and Calculations'!D$18)</f>
        <v>5.2033167650176484</v>
      </c>
      <c r="BS495">
        <f>LN(Table6[[#This Row],[ONLINE LINGERING]]+'2019 Totals and Calculations'!E$18)</f>
        <v>4.6367935922277619</v>
      </c>
      <c r="BT495">
        <f>MONTH(Table6[[#This Row],[Date]])</f>
        <v>6</v>
      </c>
      <c r="BU495">
        <f t="shared" si="202"/>
        <v>0</v>
      </c>
      <c r="BV495">
        <f t="shared" si="203"/>
        <v>0</v>
      </c>
      <c r="BW495">
        <f t="shared" si="204"/>
        <v>0</v>
      </c>
      <c r="BX495">
        <f t="shared" si="205"/>
        <v>0</v>
      </c>
      <c r="BY495">
        <f t="shared" si="206"/>
        <v>0</v>
      </c>
      <c r="BZ495">
        <f t="shared" si="207"/>
        <v>1</v>
      </c>
      <c r="CA495">
        <f t="shared" si="208"/>
        <v>0</v>
      </c>
      <c r="CB495">
        <f t="shared" si="209"/>
        <v>0</v>
      </c>
      <c r="CC495">
        <f t="shared" si="210"/>
        <v>0</v>
      </c>
      <c r="CD495">
        <f t="shared" si="211"/>
        <v>0</v>
      </c>
      <c r="CE495">
        <f t="shared" si="212"/>
        <v>0</v>
      </c>
      <c r="CF495">
        <f t="shared" si="213"/>
        <v>0</v>
      </c>
      <c r="CG495">
        <f t="shared" si="214"/>
        <v>23</v>
      </c>
      <c r="CH49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1605.689675012376</v>
      </c>
      <c r="CI495" s="79">
        <f>Table6[[#This Row],[sales]]-CH495</f>
        <v>-316.82059490731717</v>
      </c>
      <c r="CJ495">
        <f>ABS(Table6[[#This Row],[sales]]-CH495)/Table6[[#This Row],[sales]]</f>
        <v>0.24581286012501158</v>
      </c>
      <c r="CK49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1519.9543569044631</v>
      </c>
      <c r="CL495" s="79">
        <f>Table6[[#This Row],[sales]]-CK495</f>
        <v>-231.08527679940426</v>
      </c>
      <c r="CM495">
        <f>ABS(Table6[[#This Row],[sales]]-CK495)/Table6[[#This Row],[sales]]</f>
        <v>0.17929305649924346</v>
      </c>
      <c r="CN49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1487.1343472422795</v>
      </c>
      <c r="CO495" s="79">
        <f>Table6[[#This Row],[sales]]-CN495</f>
        <v>-198.26526713722069</v>
      </c>
      <c r="CP495">
        <f>ABS(Table6[[#This Row],[sales]]-CN495)/Table6[[#This Row],[sales]]</f>
        <v>0.15382886454306097</v>
      </c>
      <c r="CQ49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1395.7801532907567</v>
      </c>
      <c r="CR495" s="79">
        <f>Table6[[#This Row],[sales]]-CQ495</f>
        <v>-106.91107318569789</v>
      </c>
      <c r="CS495">
        <f>ABS(Table6[[#This Row],[sales]]-CQ495)/Table6[[#This Row],[sales]]</f>
        <v>8.2949521278750285E-2</v>
      </c>
    </row>
    <row r="496" spans="1:97" x14ac:dyDescent="0.2">
      <c r="A496">
        <v>495</v>
      </c>
      <c r="B496" t="s">
        <v>638</v>
      </c>
      <c r="C496" s="5">
        <v>42897</v>
      </c>
      <c r="D496" s="6">
        <v>811.44992353113173</v>
      </c>
      <c r="E496" s="8">
        <f>YEAR(Table6[[#This Row],[Date]])</f>
        <v>2017</v>
      </c>
      <c r="F496" s="6">
        <f>Table6[[#This Row],[TV_State]]+Table6[[#This Row],[Radio_State]]+Table6[[#This Row],[Online]]</f>
        <v>991.77212876027215</v>
      </c>
      <c r="G496" s="6">
        <f t="shared" si="189"/>
        <v>876.50935445500716</v>
      </c>
      <c r="H496" s="6">
        <f>LN(Table6[[#This Row],[PROF TV LING]])</f>
        <v>6.7759473768143295</v>
      </c>
      <c r="I496" s="6">
        <f t="shared" si="190"/>
        <v>6.6988226765245731</v>
      </c>
      <c r="J496" s="6">
        <v>120.21480348609359</v>
      </c>
      <c r="K496" s="6">
        <f t="shared" si="195"/>
        <v>119.66645735340025</v>
      </c>
      <c r="L496" s="6">
        <f>0.5*J495+0.5*Table6[[#This Row],[Radio_State]]</f>
        <v>119.61968069655848</v>
      </c>
      <c r="M496" s="6">
        <f>LN(Table6[[#This Row],[RADIO LINGERING ]])</f>
        <v>4.7843173822980054</v>
      </c>
      <c r="N496" s="6">
        <f t="shared" si="191"/>
        <v>4.7892801716401339</v>
      </c>
      <c r="O496" s="6">
        <v>60.107401743046793</v>
      </c>
      <c r="P496" s="6">
        <f t="shared" si="192"/>
        <v>59.856652321554748</v>
      </c>
      <c r="Q496" s="6">
        <f>0.3*O495+0.7*Table6[[#This Row],[Online]]</f>
        <v>59.928864906186263</v>
      </c>
      <c r="R496" s="6">
        <f>LN(Table6[[#This Row],[ONLINE LINGERING]])</f>
        <v>4.0931582739634464</v>
      </c>
      <c r="S496" s="6">
        <f t="shared" si="193"/>
        <v>4.0961329910801894</v>
      </c>
      <c r="T496" s="6">
        <v>1552.7937628070499</v>
      </c>
      <c r="U496" s="6">
        <f t="shared" si="194"/>
        <v>7.347811015107327</v>
      </c>
      <c r="V496" s="8">
        <f>YEAR(Table6[[#This Row],[Date]])</f>
        <v>2017</v>
      </c>
      <c r="W496" s="8">
        <f>WEEKNUM(Table6[[#This Row],[Date]])</f>
        <v>24</v>
      </c>
      <c r="X496" t="s">
        <v>662</v>
      </c>
      <c r="Y496" s="9">
        <f>Table6[[#This Row],[LNTVLING]]+Table6[[#This Row],[LNRADIOLING]]+Table6[[#This Row],[LNONLINELING]]</f>
        <v>15.653423033075782</v>
      </c>
      <c r="Z496">
        <f t="shared" si="215"/>
        <v>1</v>
      </c>
      <c r="AA496">
        <f t="shared" si="196"/>
        <v>0</v>
      </c>
      <c r="AB496">
        <f t="shared" si="197"/>
        <v>0</v>
      </c>
      <c r="AC496">
        <f t="shared" si="198"/>
        <v>0</v>
      </c>
      <c r="AD496">
        <f t="shared" si="199"/>
        <v>1</v>
      </c>
      <c r="AE496">
        <f t="shared" si="200"/>
        <v>0</v>
      </c>
      <c r="AF496">
        <f t="shared" si="201"/>
        <v>0</v>
      </c>
      <c r="AG496" s="9">
        <f>'[1]1'!J$20+'[1]1'!J$21*Table6[[#This Row],[TV_State]]</f>
        <v>2127.7359198338704</v>
      </c>
      <c r="AH496" s="9">
        <f>Table6[[#This Row],[sales]]-Table6[[#This Row],[Pred_1]]</f>
        <v>-574.9421570268205</v>
      </c>
      <c r="AI496">
        <f>ABS(Table6[[#This Row],[Res_1]])/Table6[[#This Row],[sales]]</f>
        <v>0.37026305153845651</v>
      </c>
      <c r="AJ496" s="9">
        <f>'[1]2'!J$20+'[1]2'!J$21*Table6[[#This Row],[Radio_State]]</f>
        <v>2242.0313801704419</v>
      </c>
      <c r="AK496" s="9">
        <f>Table6[[#This Row],[sales]]-Table6[[#This Row],[ Pred_2 ]]</f>
        <v>-689.23761736339202</v>
      </c>
      <c r="AL496">
        <f>ABS(Table6[[#This Row],[ Res_2 ]])/Table6[[#This Row],[sales]]</f>
        <v>0.4438693881133503</v>
      </c>
      <c r="AM496" s="10">
        <f>'[1]3'!J$20+'[1]3'!J$21*Data!O496</f>
        <v>2147.9899443053332</v>
      </c>
      <c r="AN496" s="9">
        <f>Table6[[#This Row],[sales]]-Table6[[#This Row],[Pred_3]]</f>
        <v>-595.19618149828329</v>
      </c>
      <c r="AO496" s="9">
        <f>ABS(Table6[[#This Row],[Res_3]])/Table6[[#This Row],[sales]]</f>
        <v>0.38330665395147029</v>
      </c>
      <c r="AP496" s="9">
        <f>'[1]4'!L$21+'[1]4'!L$27*Table6[[#This Row],[TV_State]]+'[1]4'!L$22*Table6[[#This Row],[NJ_DUM]]+'[1]4'!L$23*Table6[[#This Row],[NY_DUM]]+'[1]4'!L$24*Table6[[#This Row],[PA_DUM]]+'[1]4'!L$25*Table6[[#This Row],[CT_DUM]]+'[1]4'!L$26*Table6[[#This Row],[DL_DUM]]</f>
        <v>416.82014175626455</v>
      </c>
      <c r="AQ496" s="9">
        <f>Table6[[#This Row],[sales]]-Table6[[#This Row],[Pred_4]]</f>
        <v>1135.9736210507854</v>
      </c>
      <c r="AR496">
        <f>ABS(Table6[[#This Row],[Res_4]]/Table6[[#This Row],[sales]])</f>
        <v>0.73156760946620403</v>
      </c>
      <c r="AS496" s="9">
        <f>'[1]5'!L$20+'[1]5'!L$26*Table6[[#This Row],[Radio_State]]+'[1]5'!L$21*Table6[[#This Row],[NJ_DUM]]+'[1]5'!L$22*Table6[[#This Row],[NY_DUM]]+'[1]5'!L$23*Table6[[#This Row],[PA_DUM]]+'[1]5'!L$24*Table6[[#This Row],[CT_DUM]]+'[1]5'!L$25*Table6[[#This Row],[DL_DUM]]</f>
        <v>408.16136174306405</v>
      </c>
      <c r="AT496" s="9">
        <f>Table6[[#This Row],[sales]]-Table6[[#This Row],[Pred_5]]</f>
        <v>1144.632401063986</v>
      </c>
      <c r="AU496" s="9">
        <f>ABS(Table6[[#This Row],[Red_5]]/Table6[[#This Row],[sales]])</f>
        <v>0.73714386834912726</v>
      </c>
      <c r="AV496" s="9">
        <f>'[1]6'!L$20+'[1]6'!L$26*Table6[[#This Row],[Online]]+'[1]6'!L$21*Table6[[#This Row],[NJ_DUM]]+'[1]6'!L$22*Table6[[#This Row],[NY_DUM]]+'[1]6'!L$23*Table6[[#This Row],[PA_DUM]]+'[1]6'!L$24*Table6[[#This Row],[CT_DUM]]+'[1]6'!L$25*Table6[[#This Row],[DL_DUM]]</f>
        <v>255.6490936530983</v>
      </c>
      <c r="AW496" s="9">
        <f>Table6[[#This Row],[sales]]-Table6[[#This Row],[Pred_6]]</f>
        <v>1297.1446691539516</v>
      </c>
      <c r="AX496" s="9">
        <f>ABS(Table6[[#This Row],[Red_6]]/Table6[[#This Row],[sales]])</f>
        <v>0.83536184921882295</v>
      </c>
      <c r="AY496" s="9">
        <f>'[1]7'!L$21+'[1]7'!L$27*Table6[[#This Row],[LNTV]]+'[1]7'!L$22*Table6[[#This Row],[NJ_DUM]]+'[1]7'!L$23*Table6[[#This Row],[NY_DUM]]+'[1]7'!L$24*Table6[[#This Row],[PA_DUM]]+'[1]7'!L$25*Table6[[#This Row],[CT_DUM]]+'[1]7'!L$26*Table6[[#This Row],[DL_DUM]]</f>
        <v>5.8870260329188886</v>
      </c>
      <c r="AZ496" s="9">
        <f>Table6[[#This Row],[sales]]-Table6[[#This Row],[Pred_7]]</f>
        <v>1546.9067367741311</v>
      </c>
      <c r="BA496" s="9">
        <f>ABS(Table6[[#This Row],[Red_7]]/Table6[[#This Row],[sales]])</f>
        <v>0.99620875213829008</v>
      </c>
      <c r="BB496" s="9">
        <f>'[1]8'!O$22+'[1]8'!O$28*Table6[[#This Row],[LNRADIOLING]]+'[1]8'!O$23*Table6[[#This Row],[DL_DUM]]+'[1]8'!O$24*Table6[[#This Row],[CT_DUM]]+'[1]8'!O$25*Table6[[#This Row],[PA_DUM]]+'[1]8'!O$26*Table6[[#This Row],[NY_DUM]]+'[1]8'!O$27*Table6[[#This Row],[NJ_DUM]]</f>
        <v>6.9864998026214966</v>
      </c>
      <c r="BC496" s="9">
        <f>Table6[[#This Row],[sales]]-Table6[[#This Row],[Pred_8]]</f>
        <v>1545.8072630044285</v>
      </c>
      <c r="BD496" s="9">
        <f>ABS(Table6[[#This Row],[Red_8]]/Table6[[#This Row],[sales]])</f>
        <v>0.9955006904522905</v>
      </c>
      <c r="BE496" s="9">
        <f>'[1]9'!M$19+'[1]9'!M$21*Table6[[#This Row],[LNONLINE]]+'[1]9'!M$20*Table6[[#This Row],[DL_DUM]]+'[1]9'!M$22*Table6[[#This Row],[CT_DUM]]+'[1]9'!M$23*Table6[[#This Row],[PA_DUM]]+'[1]9'!M$24*Table6[[#This Row],[NY_DUM]]+'[1]9'!M$25*Table6[[#This Row],[NJ_DUM]]</f>
        <v>6.8519541518826088</v>
      </c>
      <c r="BF496" s="9">
        <f>Table6[[#This Row],[sales]]-Table6[[#This Row],[Pred_9]]</f>
        <v>1545.9418086551673</v>
      </c>
      <c r="BG496" s="9">
        <f>ABS(Table6[[#This Row],[Red_9]]/Table6[[#This Row],[sales]])</f>
        <v>0.99558733792213583</v>
      </c>
      <c r="BH496" s="9">
        <f>'[1]10'!P$22+'[1]10'!P$30*Table6[[#This Row],[LNTV]]+'[1]10'!P$29*Table6[[#This Row],[LNRADIOLING]]+'[1]10'!P$24*Table6[[#This Row],[LNONLINELING]]+'[1]10'!P$23*Table6[[#This Row],[DL_DUM]]+'[1]10'!P$25*Table6[[#This Row],[CT_DUM]]+'[1]10'!P$26*Table6[[#This Row],[PA_DUM]]+'[1]10'!P$27*Table6[[#This Row],[NY_DUM]]+'[1]10'!P$28*Table6[[#This Row],[NJ_DUM]]</f>
        <v>6.895781146161843</v>
      </c>
      <c r="BI496" s="9">
        <f>Table6[[#This Row],[sales]]-Table6[[#This Row],[Pred_10]]</f>
        <v>1545.897981660888</v>
      </c>
      <c r="BJ496" s="45">
        <f>ABS(Table6[[#This Row],[Red_10]]/Table6[[#This Row],[sales]])</f>
        <v>0.99555911331476754</v>
      </c>
      <c r="BK496" s="9">
        <f>'[1]11'!P$32+'[1]11'!P$40*Table6[[#This Row],[LNONLINELING]]+'[1]11'!P$39*Table6[[#This Row],[LNRADIOLING]]+'[1]11'!P$38*Table6[[#This Row],[LNTVLING]]+'[1]11'!P$33*Table6[[#This Row],[DL_DUM]]+'[1]11'!P$34*Table6[[#This Row],[CT_DUM]]+'[1]11'!P$35*Table6[[#This Row],[PA_DUM]]+'[1]11'!P$36*Table6[[#This Row],[NY_DUM]]+'[1]11'!P$37*Table6[[#This Row],[NJ_DUM]]</f>
        <v>6.8721546280119998</v>
      </c>
      <c r="BL496" s="9">
        <f>Table6[[#This Row],[sales]]-Table6[[#This Row],[ Pred_11]]</f>
        <v>1545.921608179038</v>
      </c>
      <c r="BM496" s="47">
        <f>ABS(Table6[[#This Row],[ Red_11]]/Table6[[#This Row],[sales]])</f>
        <v>0.99557432880488339</v>
      </c>
      <c r="BN496" s="9">
        <f>'[1]12'!K$22+'[1]12'!K$28*Table6[[#This Row],[COMBINE LN LING]]+'[1]12'!K$23*Table6[[#This Row],[DL_DUM]]+'[1]12'!K$24*Table6[[#This Row],[CT_DUM]]+'[1]12'!K$25*Table6[[#This Row],[PA_DUM]]+'[1]12'!K$26*Table6[[#This Row],[NY_DUM]]+'[1]12'!K$27*Table6[[#This Row],[NJ_DUM]]</f>
        <v>6.908591890157088</v>
      </c>
      <c r="BO496" s="9">
        <f>Table6[[#This Row],[sales]]-Table6[[#This Row],[ Pred_12]]</f>
        <v>1545.8851709168928</v>
      </c>
      <c r="BP496" s="47">
        <f>ABS(Table6[[#This Row],[ Red_12]]/Table6[[#This Row],[sales]])</f>
        <v>0.9955508631888963</v>
      </c>
      <c r="BQ496">
        <f>LN(G496+'2019 Totals and Calculations'!C$18)</f>
        <v>7.1210528116914951</v>
      </c>
      <c r="BR496">
        <f>LN(Table6[[#This Row],[PROF RADIO]]+'2019 Totals and Calculations'!D$18)</f>
        <v>5.2063271993257914</v>
      </c>
      <c r="BS496">
        <f>LN(Table6[[#This Row],[ONLINE LINGERING]]+'2019 Totals and Calculations'!E$18)</f>
        <v>4.642525978415013</v>
      </c>
      <c r="BT496">
        <f>MONTH(Table6[[#This Row],[Date]])</f>
        <v>6</v>
      </c>
      <c r="BU496">
        <f t="shared" si="202"/>
        <v>0</v>
      </c>
      <c r="BV496">
        <f t="shared" si="203"/>
        <v>0</v>
      </c>
      <c r="BW496">
        <f t="shared" si="204"/>
        <v>0</v>
      </c>
      <c r="BX496">
        <f t="shared" si="205"/>
        <v>0</v>
      </c>
      <c r="BY496">
        <f t="shared" si="206"/>
        <v>0</v>
      </c>
      <c r="BZ496">
        <f t="shared" si="207"/>
        <v>1</v>
      </c>
      <c r="CA496">
        <f t="shared" si="208"/>
        <v>0</v>
      </c>
      <c r="CB496">
        <f t="shared" si="209"/>
        <v>0</v>
      </c>
      <c r="CC496">
        <f t="shared" si="210"/>
        <v>0</v>
      </c>
      <c r="CD496">
        <f t="shared" si="211"/>
        <v>0</v>
      </c>
      <c r="CE496">
        <f t="shared" si="212"/>
        <v>0</v>
      </c>
      <c r="CF496">
        <f t="shared" si="213"/>
        <v>0</v>
      </c>
      <c r="CG496">
        <f t="shared" si="214"/>
        <v>24</v>
      </c>
      <c r="CH49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1599.38445637585</v>
      </c>
      <c r="CI496" s="79">
        <f>Table6[[#This Row],[sales]]-CH496</f>
        <v>-46.590693568800134</v>
      </c>
      <c r="CJ496">
        <f>ABS(Table6[[#This Row],[sales]]-CH496)/Table6[[#This Row],[sales]]</f>
        <v>3.0004431164494246E-2</v>
      </c>
      <c r="CK49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1524.8097497895496</v>
      </c>
      <c r="CL496" s="79">
        <f>Table6[[#This Row],[sales]]-CK496</f>
        <v>27.984013017500274</v>
      </c>
      <c r="CM496">
        <f>ABS(Table6[[#This Row],[sales]]-CK496)/Table6[[#This Row],[sales]]</f>
        <v>1.8021719102549981E-2</v>
      </c>
      <c r="CN49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1493.4321750115425</v>
      </c>
      <c r="CO496" s="79">
        <f>Table6[[#This Row],[sales]]-CN496</f>
        <v>59.361587795507376</v>
      </c>
      <c r="CP496">
        <f>ABS(Table6[[#This Row],[sales]]-CN496)/Table6[[#This Row],[sales]]</f>
        <v>3.8228893763842121E-2</v>
      </c>
      <c r="CQ49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1399.8049006626266</v>
      </c>
      <c r="CR496" s="79">
        <f>Table6[[#This Row],[sales]]-CQ496</f>
        <v>152.98886214442336</v>
      </c>
      <c r="CS496">
        <f>ABS(Table6[[#This Row],[sales]]-CQ496)/Table6[[#This Row],[sales]]</f>
        <v>9.8524907691449656E-2</v>
      </c>
    </row>
    <row r="497" spans="1:97" x14ac:dyDescent="0.2">
      <c r="A497">
        <v>496</v>
      </c>
      <c r="B497" t="s">
        <v>638</v>
      </c>
      <c r="C497" s="5">
        <v>42904</v>
      </c>
      <c r="D497" s="6">
        <v>819.56442276644304</v>
      </c>
      <c r="E497" s="8">
        <f>YEAR(Table6[[#This Row],[Date]])</f>
        <v>2017</v>
      </c>
      <c r="F497" s="6">
        <f>Table6[[#This Row],[TV_State]]+Table6[[#This Row],[Radio_State]]+Table6[[#This Row],[Online]]</f>
        <v>1001.6898500478749</v>
      </c>
      <c r="G497" s="6">
        <f t="shared" si="189"/>
        <v>859.42587494843792</v>
      </c>
      <c r="H497" s="6">
        <f>LN(Table6[[#This Row],[PROF TV LING]])</f>
        <v>6.7562645790426892</v>
      </c>
      <c r="I497" s="6">
        <f t="shared" si="190"/>
        <v>6.708773007377741</v>
      </c>
      <c r="J497" s="6">
        <v>121.41695152095454</v>
      </c>
      <c r="K497" s="6">
        <f t="shared" si="195"/>
        <v>120.5417044371774</v>
      </c>
      <c r="L497" s="6">
        <f>0.5*J496+0.5*Table6[[#This Row],[Radio_State]]</f>
        <v>120.81587750352406</v>
      </c>
      <c r="M497" s="6">
        <f>LN(Table6[[#This Row],[RADIO LINGERING ]])</f>
        <v>4.7942677131511733</v>
      </c>
      <c r="N497" s="6">
        <f t="shared" si="191"/>
        <v>4.7992305024933026</v>
      </c>
      <c r="O497" s="6">
        <v>60.70847576047727</v>
      </c>
      <c r="P497" s="6">
        <f t="shared" si="192"/>
        <v>60.452928728800515</v>
      </c>
      <c r="Q497" s="6">
        <f>0.3*O496+0.7*Table6[[#This Row],[Online]]</f>
        <v>60.528153555248124</v>
      </c>
      <c r="R497" s="6">
        <f>LN(Table6[[#This Row],[ONLINE LINGERING]])</f>
        <v>4.1031086048166143</v>
      </c>
      <c r="S497" s="6">
        <f t="shared" si="193"/>
        <v>4.1060833219333572</v>
      </c>
      <c r="T497" s="6">
        <v>1335.9421845003785</v>
      </c>
      <c r="U497" s="6">
        <f t="shared" si="194"/>
        <v>7.1973920780856311</v>
      </c>
      <c r="V497" s="8">
        <f>YEAR(Table6[[#This Row],[Date]])</f>
        <v>2017</v>
      </c>
      <c r="W497" s="8">
        <f>WEEKNUM(Table6[[#This Row],[Date]])</f>
        <v>25</v>
      </c>
      <c r="X497" t="s">
        <v>663</v>
      </c>
      <c r="Y497" s="9">
        <f>Table6[[#This Row],[LNTVLING]]+Table6[[#This Row],[LNRADIOLING]]+Table6[[#This Row],[LNONLINELING]]</f>
        <v>15.653640897010476</v>
      </c>
      <c r="Z497">
        <f t="shared" si="215"/>
        <v>1</v>
      </c>
      <c r="AA497">
        <f t="shared" si="196"/>
        <v>0</v>
      </c>
      <c r="AB497">
        <f t="shared" si="197"/>
        <v>0</v>
      </c>
      <c r="AC497">
        <f t="shared" si="198"/>
        <v>0</v>
      </c>
      <c r="AD497">
        <f t="shared" si="199"/>
        <v>1</v>
      </c>
      <c r="AE497">
        <f t="shared" si="200"/>
        <v>0</v>
      </c>
      <c r="AF497">
        <f t="shared" si="201"/>
        <v>0</v>
      </c>
      <c r="AG497" s="9">
        <f>'[1]1'!J$20+'[1]1'!J$21*Table6[[#This Row],[TV_State]]</f>
        <v>2135.7159535776459</v>
      </c>
      <c r="AH497" s="9">
        <f>Table6[[#This Row],[sales]]-Table6[[#This Row],[Pred_1]]</f>
        <v>-799.77376907726739</v>
      </c>
      <c r="AI497">
        <f>ABS(Table6[[#This Row],[Res_1]])/Table6[[#This Row],[sales]]</f>
        <v>0.59865896769804472</v>
      </c>
      <c r="AJ497" s="9">
        <f>'[1]2'!J$20+'[1]2'!J$21*Table6[[#This Row],[Radio_State]]</f>
        <v>2247.3088759321718</v>
      </c>
      <c r="AK497" s="9">
        <f>Table6[[#This Row],[sales]]-Table6[[#This Row],[ Pred_2 ]]</f>
        <v>-911.36669143179324</v>
      </c>
      <c r="AL497">
        <f>ABS(Table6[[#This Row],[ Res_2 ]])/Table6[[#This Row],[sales]]</f>
        <v>0.68219021901208254</v>
      </c>
      <c r="AM497" s="10">
        <f>'[1]3'!J$20+'[1]3'!J$21*Data!O497</f>
        <v>2151.4625419311378</v>
      </c>
      <c r="AN497" s="9">
        <f>Table6[[#This Row],[sales]]-Table6[[#This Row],[Pred_3]]</f>
        <v>-815.5203574307593</v>
      </c>
      <c r="AO497" s="9">
        <f>ABS(Table6[[#This Row],[Res_3]])/Table6[[#This Row],[sales]]</f>
        <v>0.6104458463041581</v>
      </c>
      <c r="AP497" s="9">
        <f>'[1]4'!L$21+'[1]4'!L$27*Table6[[#This Row],[TV_State]]+'[1]4'!L$22*Table6[[#This Row],[NJ_DUM]]+'[1]4'!L$23*Table6[[#This Row],[NY_DUM]]+'[1]4'!L$24*Table6[[#This Row],[PA_DUM]]+'[1]4'!L$25*Table6[[#This Row],[CT_DUM]]+'[1]4'!L$26*Table6[[#This Row],[DL_DUM]]</f>
        <v>418.61004323036894</v>
      </c>
      <c r="AQ497" s="9">
        <f>Table6[[#This Row],[sales]]-Table6[[#This Row],[Pred_4]]</f>
        <v>917.33214127000952</v>
      </c>
      <c r="AR497">
        <f>ABS(Table6[[#This Row],[Res_4]]/Table6[[#This Row],[sales]])</f>
        <v>0.68665556931498306</v>
      </c>
      <c r="AS497" s="9">
        <f>'[1]5'!L$20+'[1]5'!L$26*Table6[[#This Row],[Radio_State]]+'[1]5'!L$21*Table6[[#This Row],[NJ_DUM]]+'[1]5'!L$22*Table6[[#This Row],[NY_DUM]]+'[1]5'!L$23*Table6[[#This Row],[PA_DUM]]+'[1]5'!L$24*Table6[[#This Row],[CT_DUM]]+'[1]5'!L$25*Table6[[#This Row],[DL_DUM]]</f>
        <v>410.27906007722424</v>
      </c>
      <c r="AT497" s="9">
        <f>Table6[[#This Row],[sales]]-Table6[[#This Row],[Pred_5]]</f>
        <v>925.66312442315427</v>
      </c>
      <c r="AU497" s="9">
        <f>ABS(Table6[[#This Row],[Red_5]]/Table6[[#This Row],[sales]])</f>
        <v>0.69289160501308511</v>
      </c>
      <c r="AV497" s="9">
        <f>'[1]6'!L$20+'[1]6'!L$26*Table6[[#This Row],[Online]]+'[1]6'!L$21*Table6[[#This Row],[NJ_DUM]]+'[1]6'!L$22*Table6[[#This Row],[NY_DUM]]+'[1]6'!L$23*Table6[[#This Row],[PA_DUM]]+'[1]6'!L$24*Table6[[#This Row],[CT_DUM]]+'[1]6'!L$25*Table6[[#This Row],[DL_DUM]]</f>
        <v>258.26512260149389</v>
      </c>
      <c r="AW497" s="9">
        <f>Table6[[#This Row],[sales]]-Table6[[#This Row],[Pred_6]]</f>
        <v>1077.6770618988846</v>
      </c>
      <c r="AX497" s="9">
        <f>ABS(Table6[[#This Row],[Red_6]]/Table6[[#This Row],[sales]])</f>
        <v>0.80667941652124642</v>
      </c>
      <c r="AY497" s="9">
        <f>'[1]7'!L$21+'[1]7'!L$27*Table6[[#This Row],[LNTV]]+'[1]7'!L$22*Table6[[#This Row],[NJ_DUM]]+'[1]7'!L$23*Table6[[#This Row],[NY_DUM]]+'[1]7'!L$24*Table6[[#This Row],[PA_DUM]]+'[1]7'!L$25*Table6[[#This Row],[CT_DUM]]+'[1]7'!L$26*Table6[[#This Row],[DL_DUM]]</f>
        <v>5.8881273802088892</v>
      </c>
      <c r="AZ497" s="9">
        <f>Table6[[#This Row],[sales]]-Table6[[#This Row],[Pred_7]]</f>
        <v>1330.0540571201695</v>
      </c>
      <c r="BA497" s="9">
        <f>ABS(Table6[[#This Row],[Red_7]]/Table6[[#This Row],[sales]])</f>
        <v>0.99559252829312295</v>
      </c>
      <c r="BB497" s="9">
        <f>'[1]8'!O$22+'[1]8'!O$28*Table6[[#This Row],[LNRADIOLING]]+'[1]8'!O$23*Table6[[#This Row],[DL_DUM]]+'[1]8'!O$24*Table6[[#This Row],[CT_DUM]]+'[1]8'!O$25*Table6[[#This Row],[PA_DUM]]+'[1]8'!O$26*Table6[[#This Row],[NY_DUM]]+'[1]8'!O$27*Table6[[#This Row],[NJ_DUM]]</f>
        <v>6.9872096686252734</v>
      </c>
      <c r="BC497" s="9">
        <f>Table6[[#This Row],[sales]]-Table6[[#This Row],[Pred_8]]</f>
        <v>1328.9549748317531</v>
      </c>
      <c r="BD497" s="9">
        <f>ABS(Table6[[#This Row],[Red_8]]/Table6[[#This Row],[sales]])</f>
        <v>0.99476982630708788</v>
      </c>
      <c r="BE497" s="9">
        <f>'[1]9'!M$19+'[1]9'!M$21*Table6[[#This Row],[LNONLINE]]+'[1]9'!M$20*Table6[[#This Row],[DL_DUM]]+'[1]9'!M$22*Table6[[#This Row],[CT_DUM]]+'[1]9'!M$23*Table6[[#This Row],[PA_DUM]]+'[1]9'!M$24*Table6[[#This Row],[NY_DUM]]+'[1]9'!M$25*Table6[[#This Row],[NJ_DUM]]</f>
        <v>6.8551046002139397</v>
      </c>
      <c r="BF497" s="9">
        <f>Table6[[#This Row],[sales]]-Table6[[#This Row],[Pred_9]]</f>
        <v>1329.0870799001646</v>
      </c>
      <c r="BG497" s="9">
        <f>ABS(Table6[[#This Row],[Red_9]]/Table6[[#This Row],[sales]])</f>
        <v>0.99486871162558754</v>
      </c>
      <c r="BH497" s="9">
        <f>'[1]10'!P$22+'[1]10'!P$30*Table6[[#This Row],[LNTV]]+'[1]10'!P$29*Table6[[#This Row],[LNRADIOLING]]+'[1]10'!P$24*Table6[[#This Row],[LNONLINELING]]+'[1]10'!P$23*Table6[[#This Row],[DL_DUM]]+'[1]10'!P$25*Table6[[#This Row],[CT_DUM]]+'[1]10'!P$26*Table6[[#This Row],[PA_DUM]]+'[1]10'!P$27*Table6[[#This Row],[NY_DUM]]+'[1]10'!P$28*Table6[[#This Row],[NJ_DUM]]</f>
        <v>6.8975922294380609</v>
      </c>
      <c r="BI497" s="9">
        <f>Table6[[#This Row],[sales]]-Table6[[#This Row],[Pred_10]]</f>
        <v>1329.0445922709405</v>
      </c>
      <c r="BJ497" s="45">
        <f>ABS(Table6[[#This Row],[Red_10]]/Table6[[#This Row],[sales]])</f>
        <v>0.9948369081316063</v>
      </c>
      <c r="BK497" s="9">
        <f>'[1]11'!P$32+'[1]11'!P$40*Table6[[#This Row],[LNONLINELING]]+'[1]11'!P$39*Table6[[#This Row],[LNRADIOLING]]+'[1]11'!P$38*Table6[[#This Row],[LNTVLING]]+'[1]11'!P$33*Table6[[#This Row],[DL_DUM]]+'[1]11'!P$34*Table6[[#This Row],[CT_DUM]]+'[1]11'!P$35*Table6[[#This Row],[PA_DUM]]+'[1]11'!P$36*Table6[[#This Row],[NY_DUM]]+'[1]11'!P$37*Table6[[#This Row],[NJ_DUM]]</f>
        <v>6.8782784525178347</v>
      </c>
      <c r="BL497" s="9">
        <f>Table6[[#This Row],[sales]]-Table6[[#This Row],[ Pred_11]]</f>
        <v>1329.0639060478607</v>
      </c>
      <c r="BM497" s="47">
        <f>ABS(Table6[[#This Row],[ Red_11]]/Table6[[#This Row],[sales]])</f>
        <v>0.99485136517708639</v>
      </c>
      <c r="BN497" s="9">
        <f>'[1]12'!K$22+'[1]12'!K$28*Table6[[#This Row],[COMBINE LN LING]]+'[1]12'!K$23*Table6[[#This Row],[DL_DUM]]+'[1]12'!K$24*Table6[[#This Row],[CT_DUM]]+'[1]12'!K$25*Table6[[#This Row],[PA_DUM]]+'[1]12'!K$26*Table6[[#This Row],[NY_DUM]]+'[1]12'!K$27*Table6[[#This Row],[NJ_DUM]]</f>
        <v>6.9086128564836073</v>
      </c>
      <c r="BO497" s="9">
        <f>Table6[[#This Row],[sales]]-Table6[[#This Row],[ Pred_12]]</f>
        <v>1329.0335716438949</v>
      </c>
      <c r="BP497" s="47">
        <f>ABS(Table6[[#This Row],[ Red_12]]/Table6[[#This Row],[sales]])</f>
        <v>0.99482865880227644</v>
      </c>
      <c r="BQ497">
        <f>LN(G497+'2019 Totals and Calculations'!C$18)</f>
        <v>7.1071546667007626</v>
      </c>
      <c r="BR497">
        <f>LN(Table6[[#This Row],[PROF RADIO]]+'2019 Totals and Calculations'!D$18)</f>
        <v>5.2111136294605283</v>
      </c>
      <c r="BS497">
        <f>LN(Table6[[#This Row],[ONLINE LINGERING]]+'2019 Totals and Calculations'!E$18)</f>
        <v>4.6482825249473061</v>
      </c>
      <c r="BT497">
        <f>MONTH(Table6[[#This Row],[Date]])</f>
        <v>6</v>
      </c>
      <c r="BU497">
        <f t="shared" si="202"/>
        <v>0</v>
      </c>
      <c r="BV497">
        <f t="shared" si="203"/>
        <v>0</v>
      </c>
      <c r="BW497">
        <f t="shared" si="204"/>
        <v>0</v>
      </c>
      <c r="BX497">
        <f t="shared" si="205"/>
        <v>0</v>
      </c>
      <c r="BY497">
        <f t="shared" si="206"/>
        <v>0</v>
      </c>
      <c r="BZ497">
        <f t="shared" si="207"/>
        <v>1</v>
      </c>
      <c r="CA497">
        <f t="shared" si="208"/>
        <v>0</v>
      </c>
      <c r="CB497">
        <f t="shared" si="209"/>
        <v>0</v>
      </c>
      <c r="CC497">
        <f t="shared" si="210"/>
        <v>0</v>
      </c>
      <c r="CD497">
        <f t="shared" si="211"/>
        <v>0</v>
      </c>
      <c r="CE497">
        <f t="shared" si="212"/>
        <v>0</v>
      </c>
      <c r="CF497">
        <f t="shared" si="213"/>
        <v>0</v>
      </c>
      <c r="CG497">
        <f t="shared" si="214"/>
        <v>25</v>
      </c>
      <c r="CH49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1597.0865945479018</v>
      </c>
      <c r="CI497" s="79">
        <f>Table6[[#This Row],[sales]]-CH497</f>
        <v>-261.14441004752325</v>
      </c>
      <c r="CJ497">
        <f>ABS(Table6[[#This Row],[sales]]-CH497)/Table6[[#This Row],[sales]]</f>
        <v>0.19547583202126909</v>
      </c>
      <c r="CK49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1530.5134324435878</v>
      </c>
      <c r="CL497" s="79">
        <f>Table6[[#This Row],[sales]]-CK497</f>
        <v>-194.5712479432093</v>
      </c>
      <c r="CM497">
        <f>ABS(Table6[[#This Row],[sales]]-CK497)/Table6[[#This Row],[sales]]</f>
        <v>0.14564346436591932</v>
      </c>
      <c r="CN49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1499.7685071542178</v>
      </c>
      <c r="CO497" s="79">
        <f>Table6[[#This Row],[sales]]-CN497</f>
        <v>-163.82632265383927</v>
      </c>
      <c r="CP497">
        <f>ABS(Table6[[#This Row],[sales]]-CN497)/Table6[[#This Row],[sales]]</f>
        <v>0.12262979981810197</v>
      </c>
      <c r="CQ49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1405.2776092563513</v>
      </c>
      <c r="CR497" s="79">
        <f>Table6[[#This Row],[sales]]-CQ497</f>
        <v>-69.335424755972781</v>
      </c>
      <c r="CS497">
        <f>ABS(Table6[[#This Row],[sales]]-CQ497)/Table6[[#This Row],[sales]]</f>
        <v>5.1900018998129883E-2</v>
      </c>
    </row>
    <row r="498" spans="1:97" x14ac:dyDescent="0.2">
      <c r="A498">
        <v>497</v>
      </c>
      <c r="B498" t="s">
        <v>638</v>
      </c>
      <c r="C498" s="5">
        <v>42911</v>
      </c>
      <c r="D498" s="6">
        <v>827.76006699410755</v>
      </c>
      <c r="E498" s="8">
        <f>YEAR(Table6[[#This Row],[Date]])</f>
        <v>2017</v>
      </c>
      <c r="F498" s="6">
        <f>Table6[[#This Row],[TV_State]]+Table6[[#This Row],[Radio_State]]+Table6[[#This Row],[Online]]</f>
        <v>1011.7067485483537</v>
      </c>
      <c r="G498" s="6">
        <f t="shared" si="189"/>
        <v>849.92613256213883</v>
      </c>
      <c r="H498" s="6">
        <f>LN(Table6[[#This Row],[PROF TV LING]])</f>
        <v>6.7451494428400167</v>
      </c>
      <c r="I498" s="6">
        <f t="shared" si="190"/>
        <v>6.7187233382309088</v>
      </c>
      <c r="J498" s="6">
        <v>122.63112103616409</v>
      </c>
      <c r="K498" s="6">
        <f t="shared" si="195"/>
        <v>121.58641273667075</v>
      </c>
      <c r="L498" s="6">
        <f>0.5*J497+0.5*Table6[[#This Row],[Radio_State]]</f>
        <v>122.02403627855932</v>
      </c>
      <c r="M498" s="6">
        <f>LN(Table6[[#This Row],[RADIO LINGERING ]])</f>
        <v>4.804218044004342</v>
      </c>
      <c r="N498" s="6">
        <f t="shared" si="191"/>
        <v>4.8091808333464705</v>
      </c>
      <c r="O498" s="6">
        <v>61.315560518082044</v>
      </c>
      <c r="P498" s="6">
        <f t="shared" si="192"/>
        <v>61.056770981297575</v>
      </c>
      <c r="Q498" s="6">
        <f>0.3*O497+0.7*Table6[[#This Row],[Online]]</f>
        <v>61.133435090800603</v>
      </c>
      <c r="R498" s="6">
        <f>LN(Table6[[#This Row],[ONLINE LINGERING]])</f>
        <v>4.1130589356697822</v>
      </c>
      <c r="S498" s="6">
        <f t="shared" si="193"/>
        <v>4.1160336527865251</v>
      </c>
      <c r="T498" s="6">
        <v>1440.9450884676371</v>
      </c>
      <c r="U498" s="6">
        <f t="shared" si="194"/>
        <v>7.2730544887277429</v>
      </c>
      <c r="V498" s="8">
        <f>YEAR(Table6[[#This Row],[Date]])</f>
        <v>2017</v>
      </c>
      <c r="W498" s="8">
        <f>WEEKNUM(Table6[[#This Row],[Date]])</f>
        <v>26</v>
      </c>
      <c r="X498" t="s">
        <v>664</v>
      </c>
      <c r="Y498" s="9">
        <f>Table6[[#This Row],[LNTVLING]]+Table6[[#This Row],[LNRADIOLING]]+Table6[[#This Row],[LNONLINELING]]</f>
        <v>15.662426422514141</v>
      </c>
      <c r="Z498">
        <f t="shared" si="215"/>
        <v>1</v>
      </c>
      <c r="AA498">
        <f t="shared" si="196"/>
        <v>0</v>
      </c>
      <c r="AB498">
        <f t="shared" si="197"/>
        <v>0</v>
      </c>
      <c r="AC498">
        <f t="shared" si="198"/>
        <v>0</v>
      </c>
      <c r="AD498">
        <f t="shared" si="199"/>
        <v>1</v>
      </c>
      <c r="AE498">
        <f t="shared" si="200"/>
        <v>0</v>
      </c>
      <c r="AF498">
        <f t="shared" si="201"/>
        <v>0</v>
      </c>
      <c r="AG498" s="9">
        <f>'[1]1'!J$20+'[1]1'!J$21*Table6[[#This Row],[TV_State]]</f>
        <v>2143.7757876588589</v>
      </c>
      <c r="AH498" s="9">
        <f>Table6[[#This Row],[sales]]-Table6[[#This Row],[Pred_1]]</f>
        <v>-702.83069919122181</v>
      </c>
      <c r="AI498">
        <f>ABS(Table6[[#This Row],[Res_1]])/Table6[[#This Row],[sales]]</f>
        <v>0.48775675410271335</v>
      </c>
      <c r="AJ498" s="9">
        <f>'[1]2'!J$20+'[1]2'!J$21*Table6[[#This Row],[Radio_State]]</f>
        <v>2252.6391466515179</v>
      </c>
      <c r="AK498" s="9">
        <f>Table6[[#This Row],[sales]]-Table6[[#This Row],[ Pred_2 ]]</f>
        <v>-811.69405818388077</v>
      </c>
      <c r="AL498">
        <f>ABS(Table6[[#This Row],[ Res_2 ]])/Table6[[#This Row],[sales]]</f>
        <v>0.56330672464907816</v>
      </c>
      <c r="AM498" s="10">
        <f>'[1]3'!J$20+'[1]3'!J$21*Data!O498</f>
        <v>2154.9698655332008</v>
      </c>
      <c r="AN498" s="9">
        <f>Table6[[#This Row],[sales]]-Table6[[#This Row],[Pred_3]]</f>
        <v>-714.02477706556374</v>
      </c>
      <c r="AO498" s="9">
        <f>ABS(Table6[[#This Row],[Res_3]])/Table6[[#This Row],[sales]]</f>
        <v>0.49552532069413441</v>
      </c>
      <c r="AP498" s="9">
        <f>'[1]4'!L$21+'[1]4'!L$27*Table6[[#This Row],[TV_State]]+'[1]4'!L$22*Table6[[#This Row],[NJ_DUM]]+'[1]4'!L$23*Table6[[#This Row],[NY_DUM]]+'[1]4'!L$24*Table6[[#This Row],[PA_DUM]]+'[1]4'!L$25*Table6[[#This Row],[CT_DUM]]+'[1]4'!L$26*Table6[[#This Row],[DL_DUM]]</f>
        <v>420.41784371921437</v>
      </c>
      <c r="AQ498" s="9">
        <f>Table6[[#This Row],[sales]]-Table6[[#This Row],[Pred_4]]</f>
        <v>1020.5272447484227</v>
      </c>
      <c r="AR498">
        <f>ABS(Table6[[#This Row],[Res_4]]/Table6[[#This Row],[sales]])</f>
        <v>0.70823465301769084</v>
      </c>
      <c r="AS498" s="9">
        <f>'[1]5'!L$20+'[1]5'!L$26*Table6[[#This Row],[Radio_State]]+'[1]5'!L$21*Table6[[#This Row],[NJ_DUM]]+'[1]5'!L$22*Table6[[#This Row],[NY_DUM]]+'[1]5'!L$23*Table6[[#This Row],[PA_DUM]]+'[1]5'!L$24*Table6[[#This Row],[CT_DUM]]+'[1]5'!L$25*Table6[[#This Row],[DL_DUM]]</f>
        <v>412.41793539472599</v>
      </c>
      <c r="AT498" s="9">
        <f>Table6[[#This Row],[sales]]-Table6[[#This Row],[Pred_5]]</f>
        <v>1028.527153072911</v>
      </c>
      <c r="AU498" s="9">
        <f>ABS(Table6[[#This Row],[Red_5]]/Table6[[#This Row],[sales]])</f>
        <v>0.71378650116826514</v>
      </c>
      <c r="AV498" s="9">
        <f>'[1]6'!L$20+'[1]6'!L$26*Table6[[#This Row],[Online]]+'[1]6'!L$21*Table6[[#This Row],[NJ_DUM]]+'[1]6'!L$22*Table6[[#This Row],[NY_DUM]]+'[1]6'!L$23*Table6[[#This Row],[PA_DUM]]+'[1]6'!L$24*Table6[[#This Row],[CT_DUM]]+'[1]6'!L$25*Table6[[#This Row],[DL_DUM]]</f>
        <v>260.90731183937345</v>
      </c>
      <c r="AW498" s="9">
        <f>Table6[[#This Row],[sales]]-Table6[[#This Row],[Pred_6]]</f>
        <v>1180.0377766282636</v>
      </c>
      <c r="AX498" s="9">
        <f>ABS(Table6[[#This Row],[Red_6]]/Table6[[#This Row],[sales]])</f>
        <v>0.81893320298774641</v>
      </c>
      <c r="AY498" s="9">
        <f>'[1]7'!L$21+'[1]7'!L$27*Table6[[#This Row],[LNTV]]+'[1]7'!L$22*Table6[[#This Row],[NJ_DUM]]+'[1]7'!L$23*Table6[[#This Row],[NY_DUM]]+'[1]7'!L$24*Table6[[#This Row],[PA_DUM]]+'[1]7'!L$25*Table6[[#This Row],[CT_DUM]]+'[1]7'!L$26*Table6[[#This Row],[DL_DUM]]</f>
        <v>5.8892287274988897</v>
      </c>
      <c r="AZ498" s="9">
        <f>Table6[[#This Row],[sales]]-Table6[[#This Row],[Pred_7]]</f>
        <v>1435.0558597401382</v>
      </c>
      <c r="BA498" s="9">
        <f>ABS(Table6[[#This Row],[Red_7]]/Table6[[#This Row],[sales]])</f>
        <v>0.99591294021220356</v>
      </c>
      <c r="BB498" s="9">
        <f>'[1]8'!O$22+'[1]8'!O$28*Table6[[#This Row],[LNRADIOLING]]+'[1]8'!O$23*Table6[[#This Row],[DL_DUM]]+'[1]8'!O$24*Table6[[#This Row],[CT_DUM]]+'[1]8'!O$25*Table6[[#This Row],[PA_DUM]]+'[1]8'!O$26*Table6[[#This Row],[NY_DUM]]+'[1]8'!O$27*Table6[[#This Row],[NJ_DUM]]</f>
        <v>6.9879195346290492</v>
      </c>
      <c r="BC498" s="9">
        <f>Table6[[#This Row],[sales]]-Table6[[#This Row],[Pred_8]]</f>
        <v>1433.957168933008</v>
      </c>
      <c r="BD498" s="9">
        <f>ABS(Table6[[#This Row],[Red_8]]/Table6[[#This Row],[sales]])</f>
        <v>0.99515046090891612</v>
      </c>
      <c r="BE498" s="9">
        <f>'[1]9'!M$19+'[1]9'!M$21*Table6[[#This Row],[LNONLINE]]+'[1]9'!M$20*Table6[[#This Row],[DL_DUM]]+'[1]9'!M$22*Table6[[#This Row],[CT_DUM]]+'[1]9'!M$23*Table6[[#This Row],[PA_DUM]]+'[1]9'!M$24*Table6[[#This Row],[NY_DUM]]+'[1]9'!M$25*Table6[[#This Row],[NJ_DUM]]</f>
        <v>6.8582550485452725</v>
      </c>
      <c r="BF498" s="9">
        <f>Table6[[#This Row],[sales]]-Table6[[#This Row],[Pred_9]]</f>
        <v>1434.0868334190918</v>
      </c>
      <c r="BG498" s="9">
        <f>ABS(Table6[[#This Row],[Red_9]]/Table6[[#This Row],[sales]])</f>
        <v>0.99524044663225952</v>
      </c>
      <c r="BH498" s="9">
        <f>'[1]10'!P$22+'[1]10'!P$30*Table6[[#This Row],[LNTV]]+'[1]10'!P$29*Table6[[#This Row],[LNRADIOLING]]+'[1]10'!P$24*Table6[[#This Row],[LNONLINELING]]+'[1]10'!P$23*Table6[[#This Row],[DL_DUM]]+'[1]10'!P$25*Table6[[#This Row],[CT_DUM]]+'[1]10'!P$26*Table6[[#This Row],[PA_DUM]]+'[1]10'!P$27*Table6[[#This Row],[NY_DUM]]+'[1]10'!P$28*Table6[[#This Row],[NJ_DUM]]</f>
        <v>6.8994033127142789</v>
      </c>
      <c r="BI498" s="9">
        <f>Table6[[#This Row],[sales]]-Table6[[#This Row],[Pred_10]]</f>
        <v>1434.0456851549229</v>
      </c>
      <c r="BJ498" s="45">
        <f>ABS(Table6[[#This Row],[Red_10]]/Table6[[#This Row],[sales]])</f>
        <v>0.99521189019072798</v>
      </c>
      <c r="BK498" s="9">
        <f>'[1]11'!P$32+'[1]11'!P$40*Table6[[#This Row],[LNONLINELING]]+'[1]11'!P$39*Table6[[#This Row],[LNRADIOLING]]+'[1]11'!P$38*Table6[[#This Row],[LNTVLING]]+'[1]11'!P$33*Table6[[#This Row],[DL_DUM]]+'[1]11'!P$34*Table6[[#This Row],[CT_DUM]]+'[1]11'!P$35*Table6[[#This Row],[PA_DUM]]+'[1]11'!P$36*Table6[[#This Row],[NY_DUM]]+'[1]11'!P$37*Table6[[#This Row],[NJ_DUM]]</f>
        <v>6.882957109689432</v>
      </c>
      <c r="BL498" s="9">
        <f>Table6[[#This Row],[sales]]-Table6[[#This Row],[ Pred_11]]</f>
        <v>1434.0621313579477</v>
      </c>
      <c r="BM498" s="47">
        <f>ABS(Table6[[#This Row],[ Red_11]]/Table6[[#This Row],[sales]])</f>
        <v>0.99522330367425105</v>
      </c>
      <c r="BN498" s="9">
        <f>'[1]12'!K$22+'[1]12'!K$28*Table6[[#This Row],[COMBINE LN LING]]+'[1]12'!K$23*Table6[[#This Row],[DL_DUM]]+'[1]12'!K$24*Table6[[#This Row],[CT_DUM]]+'[1]12'!K$25*Table6[[#This Row],[PA_DUM]]+'[1]12'!K$26*Table6[[#This Row],[NY_DUM]]+'[1]12'!K$27*Table6[[#This Row],[NJ_DUM]]</f>
        <v>6.9094583392231632</v>
      </c>
      <c r="BO498" s="9">
        <f>Table6[[#This Row],[sales]]-Table6[[#This Row],[ Pred_12]]</f>
        <v>1434.0356301284139</v>
      </c>
      <c r="BP498" s="47">
        <f>ABS(Table6[[#This Row],[ Red_12]]/Table6[[#This Row],[sales]])</f>
        <v>0.99520491211322215</v>
      </c>
      <c r="BQ498">
        <f>LN(G498+'2019 Totals and Calculations'!C$18)</f>
        <v>7.0993418217137334</v>
      </c>
      <c r="BR498">
        <f>LN(Table6[[#This Row],[PROF RADIO]]+'2019 Totals and Calculations'!D$18)</f>
        <v>5.2167969538915733</v>
      </c>
      <c r="BS498">
        <f>LN(Table6[[#This Row],[ONLINE LINGERING]]+'2019 Totals and Calculations'!E$18)</f>
        <v>4.6540631940977102</v>
      </c>
      <c r="BT498">
        <f>MONTH(Table6[[#This Row],[Date]])</f>
        <v>6</v>
      </c>
      <c r="BU498">
        <f t="shared" si="202"/>
        <v>0</v>
      </c>
      <c r="BV498">
        <f t="shared" si="203"/>
        <v>0</v>
      </c>
      <c r="BW498">
        <f t="shared" si="204"/>
        <v>0</v>
      </c>
      <c r="BX498">
        <f t="shared" si="205"/>
        <v>0</v>
      </c>
      <c r="BY498">
        <f t="shared" si="206"/>
        <v>0</v>
      </c>
      <c r="BZ498">
        <f t="shared" si="207"/>
        <v>1</v>
      </c>
      <c r="CA498">
        <f t="shared" si="208"/>
        <v>0</v>
      </c>
      <c r="CB498">
        <f t="shared" si="209"/>
        <v>0</v>
      </c>
      <c r="CC498">
        <f t="shared" si="210"/>
        <v>0</v>
      </c>
      <c r="CD498">
        <f t="shared" si="211"/>
        <v>0</v>
      </c>
      <c r="CE498">
        <f t="shared" si="212"/>
        <v>0</v>
      </c>
      <c r="CF498">
        <f t="shared" si="213"/>
        <v>0</v>
      </c>
      <c r="CG498">
        <f t="shared" si="214"/>
        <v>26</v>
      </c>
      <c r="CH49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1597.6866071894622</v>
      </c>
      <c r="CI498" s="79">
        <f>Table6[[#This Row],[sales]]-CH498</f>
        <v>-156.74151872182506</v>
      </c>
      <c r="CJ498">
        <f>ABS(Table6[[#This Row],[sales]]-CH498)/Table6[[#This Row],[sales]]</f>
        <v>0.10877688537632667</v>
      </c>
      <c r="CK49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1536.6607576432943</v>
      </c>
      <c r="CL498" s="79">
        <f>Table6[[#This Row],[sales]]-CK498</f>
        <v>-95.71566917565724</v>
      </c>
      <c r="CM498">
        <f>ABS(Table6[[#This Row],[sales]]-CK498)/Table6[[#This Row],[sales]]</f>
        <v>6.6425618812057163E-2</v>
      </c>
      <c r="CN49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1506.1435886851964</v>
      </c>
      <c r="CO498" s="79">
        <f>Table6[[#This Row],[sales]]-CN498</f>
        <v>-65.198500217559285</v>
      </c>
      <c r="CP498">
        <f>ABS(Table6[[#This Row],[sales]]-CN498)/Table6[[#This Row],[sales]]</f>
        <v>4.5247040112329454E-2</v>
      </c>
      <c r="CQ49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1411.7472799393811</v>
      </c>
      <c r="CR498" s="79">
        <f>Table6[[#This Row],[sales]]-CQ498</f>
        <v>29.197808528256019</v>
      </c>
      <c r="CS498">
        <f>ABS(Table6[[#This Row],[sales]]-CQ498)/Table6[[#This Row],[sales]]</f>
        <v>2.0262957111923136E-2</v>
      </c>
    </row>
    <row r="499" spans="1:97" x14ac:dyDescent="0.2">
      <c r="A499">
        <v>498</v>
      </c>
      <c r="B499" t="s">
        <v>638</v>
      </c>
      <c r="C499" s="5">
        <v>42918</v>
      </c>
      <c r="D499" s="6">
        <v>836.03766766404874</v>
      </c>
      <c r="E499" s="8">
        <f>YEAR(Table6[[#This Row],[Date]])</f>
        <v>2017</v>
      </c>
      <c r="F499" s="6">
        <f>Table6[[#This Row],[TV_State]]+Table6[[#This Row],[Radio_State]]+Table6[[#This Row],[Online]]</f>
        <v>1021.8238160338374</v>
      </c>
      <c r="G499" s="6">
        <f t="shared" si="189"/>
        <v>845.75959309271173</v>
      </c>
      <c r="H499" s="6">
        <f>LN(Table6[[#This Row],[PROF TV LING]])</f>
        <v>6.7402351503014399</v>
      </c>
      <c r="I499" s="6">
        <f t="shared" si="190"/>
        <v>6.7286736690840776</v>
      </c>
      <c r="J499" s="6">
        <v>123.85743224652575</v>
      </c>
      <c r="K499" s="6">
        <f t="shared" si="195"/>
        <v>122.72192249159825</v>
      </c>
      <c r="L499" s="6">
        <f>0.5*J498+0.5*Table6[[#This Row],[Radio_State]]</f>
        <v>123.24427664134492</v>
      </c>
      <c r="M499" s="6">
        <f>LN(Table6[[#This Row],[RADIO LINGERING ]])</f>
        <v>4.8141683748575099</v>
      </c>
      <c r="N499" s="6">
        <f t="shared" si="191"/>
        <v>4.8191311641996384</v>
      </c>
      <c r="O499" s="6">
        <v>61.928716123262873</v>
      </c>
      <c r="P499" s="6">
        <f t="shared" si="192"/>
        <v>61.667132580673282</v>
      </c>
      <c r="Q499" s="6">
        <f>0.3*O498+0.7*Table6[[#This Row],[Online]]</f>
        <v>61.74476944170862</v>
      </c>
      <c r="R499" s="6">
        <f>LN(Table6[[#This Row],[ONLINE LINGERING]])</f>
        <v>4.123009266522951</v>
      </c>
      <c r="S499" s="6">
        <f t="shared" si="193"/>
        <v>4.1259839836396939</v>
      </c>
      <c r="T499" s="6">
        <v>1507.8020488008256</v>
      </c>
      <c r="U499" s="6">
        <f t="shared" si="194"/>
        <v>7.3184082725781279</v>
      </c>
      <c r="V499" s="8">
        <f>YEAR(Table6[[#This Row],[Date]])</f>
        <v>2017</v>
      </c>
      <c r="W499" s="8">
        <f>WEEKNUM(Table6[[#This Row],[Date]])</f>
        <v>27</v>
      </c>
      <c r="X499" t="s">
        <v>665</v>
      </c>
      <c r="Y499" s="9">
        <f>Table6[[#This Row],[LNTVLING]]+Table6[[#This Row],[LNRADIOLING]]+Table6[[#This Row],[LNONLINELING]]</f>
        <v>15.677412791681901</v>
      </c>
      <c r="Z499">
        <f t="shared" si="215"/>
        <v>1</v>
      </c>
      <c r="AA499">
        <f t="shared" si="196"/>
        <v>0</v>
      </c>
      <c r="AB499">
        <f t="shared" si="197"/>
        <v>0</v>
      </c>
      <c r="AC499">
        <f t="shared" si="198"/>
        <v>0</v>
      </c>
      <c r="AD499">
        <f t="shared" si="199"/>
        <v>1</v>
      </c>
      <c r="AE499">
        <f t="shared" si="200"/>
        <v>0</v>
      </c>
      <c r="AF499">
        <f t="shared" si="201"/>
        <v>0</v>
      </c>
      <c r="AG499" s="9">
        <f>'[1]1'!J$20+'[1]1'!J$21*Table6[[#This Row],[TV_State]]</f>
        <v>2151.9162200808846</v>
      </c>
      <c r="AH499" s="9">
        <f>Table6[[#This Row],[sales]]-Table6[[#This Row],[Pred_1]]</f>
        <v>-644.11417128005905</v>
      </c>
      <c r="AI499">
        <f>ABS(Table6[[#This Row],[Res_1]])/Table6[[#This Row],[sales]]</f>
        <v>0.42718748909535664</v>
      </c>
      <c r="AJ499" s="9">
        <f>'[1]2'!J$20+'[1]2'!J$21*Table6[[#This Row],[Radio_State]]</f>
        <v>2258.0227200780582</v>
      </c>
      <c r="AK499" s="9">
        <f>Table6[[#This Row],[sales]]-Table6[[#This Row],[ Pred_2 ]]</f>
        <v>-750.22067127723267</v>
      </c>
      <c r="AL499">
        <f>ABS(Table6[[#This Row],[ Res_2 ]])/Table6[[#This Row],[sales]]</f>
        <v>0.49755912712407629</v>
      </c>
      <c r="AM499" s="10">
        <f>'[1]3'!J$20+'[1]3'!J$21*Data!O499</f>
        <v>2158.5122623712841</v>
      </c>
      <c r="AN499" s="9">
        <f>Table6[[#This Row],[sales]]-Table6[[#This Row],[Pred_3]]</f>
        <v>-650.71021357045856</v>
      </c>
      <c r="AO499" s="9">
        <f>ABS(Table6[[#This Row],[Res_3]])/Table6[[#This Row],[sales]]</f>
        <v>0.43156209668767648</v>
      </c>
      <c r="AP499" s="9">
        <f>'[1]4'!L$21+'[1]4'!L$27*Table6[[#This Row],[TV_State]]+'[1]4'!L$22*Table6[[#This Row],[NJ_DUM]]+'[1]4'!L$23*Table6[[#This Row],[NY_DUM]]+'[1]4'!L$24*Table6[[#This Row],[PA_DUM]]+'[1]4'!L$25*Table6[[#This Row],[CT_DUM]]+'[1]4'!L$26*Table6[[#This Row],[DL_DUM]]</f>
        <v>422.24372221294834</v>
      </c>
      <c r="AQ499" s="9">
        <f>Table6[[#This Row],[sales]]-Table6[[#This Row],[Pred_4]]</f>
        <v>1085.5583265878772</v>
      </c>
      <c r="AR499">
        <f>ABS(Table6[[#This Row],[Res_4]]/Table6[[#This Row],[sales]])</f>
        <v>0.7199607716750589</v>
      </c>
      <c r="AS499" s="9">
        <f>'[1]5'!L$20+'[1]5'!L$26*Table6[[#This Row],[Radio_State]]+'[1]5'!L$21*Table6[[#This Row],[NJ_DUM]]+'[1]5'!L$22*Table6[[#This Row],[NY_DUM]]+'[1]5'!L$23*Table6[[#This Row],[PA_DUM]]+'[1]5'!L$24*Table6[[#This Row],[CT_DUM]]+'[1]5'!L$25*Table6[[#This Row],[DL_DUM]]</f>
        <v>414.57819946540275</v>
      </c>
      <c r="AT499" s="9">
        <f>Table6[[#This Row],[sales]]-Table6[[#This Row],[Pred_5]]</f>
        <v>1093.2238493354228</v>
      </c>
      <c r="AU499" s="9">
        <f>ABS(Table6[[#This Row],[Red_5]]/Table6[[#This Row],[sales]])</f>
        <v>0.72504467692219798</v>
      </c>
      <c r="AV499" s="9">
        <f>'[1]6'!L$20+'[1]6'!L$26*Table6[[#This Row],[Online]]+'[1]6'!L$21*Table6[[#This Row],[NJ_DUM]]+'[1]6'!L$22*Table6[[#This Row],[NY_DUM]]+'[1]6'!L$23*Table6[[#This Row],[PA_DUM]]+'[1]6'!L$24*Table6[[#This Row],[CT_DUM]]+'[1]6'!L$25*Table6[[#This Row],[DL_DUM]]</f>
        <v>263.57592296963185</v>
      </c>
      <c r="AW499" s="9">
        <f>Table6[[#This Row],[sales]]-Table6[[#This Row],[Pred_6]]</f>
        <v>1244.2261258311937</v>
      </c>
      <c r="AX499" s="9">
        <f>ABS(Table6[[#This Row],[Red_6]]/Table6[[#This Row],[sales]])</f>
        <v>0.82519195860009797</v>
      </c>
      <c r="AY499" s="9">
        <f>'[1]7'!L$21+'[1]7'!L$27*Table6[[#This Row],[LNTV]]+'[1]7'!L$22*Table6[[#This Row],[NJ_DUM]]+'[1]7'!L$23*Table6[[#This Row],[NY_DUM]]+'[1]7'!L$24*Table6[[#This Row],[PA_DUM]]+'[1]7'!L$25*Table6[[#This Row],[CT_DUM]]+'[1]7'!L$26*Table6[[#This Row],[DL_DUM]]</f>
        <v>5.8903300747888903</v>
      </c>
      <c r="AZ499" s="9">
        <f>Table6[[#This Row],[sales]]-Table6[[#This Row],[Pred_7]]</f>
        <v>1501.9117187260367</v>
      </c>
      <c r="BA499" s="9">
        <f>ABS(Table6[[#This Row],[Red_7]]/Table6[[#This Row],[sales]])</f>
        <v>0.99609343276892781</v>
      </c>
      <c r="BB499" s="9">
        <f>'[1]8'!O$22+'[1]8'!O$28*Table6[[#This Row],[LNRADIOLING]]+'[1]8'!O$23*Table6[[#This Row],[DL_DUM]]+'[1]8'!O$24*Table6[[#This Row],[CT_DUM]]+'[1]8'!O$25*Table6[[#This Row],[PA_DUM]]+'[1]8'!O$26*Table6[[#This Row],[NY_DUM]]+'[1]8'!O$27*Table6[[#This Row],[NJ_DUM]]</f>
        <v>6.988629400632826</v>
      </c>
      <c r="BC499" s="9">
        <f>Table6[[#This Row],[sales]]-Table6[[#This Row],[Pred_8]]</f>
        <v>1500.8134194001927</v>
      </c>
      <c r="BD499" s="9">
        <f>ABS(Table6[[#This Row],[Red_8]]/Table6[[#This Row],[sales]])</f>
        <v>0.99536502194953846</v>
      </c>
      <c r="BE499" s="9">
        <f>'[1]9'!M$19+'[1]9'!M$21*Table6[[#This Row],[LNONLINE]]+'[1]9'!M$20*Table6[[#This Row],[DL_DUM]]+'[1]9'!M$22*Table6[[#This Row],[CT_DUM]]+'[1]9'!M$23*Table6[[#This Row],[PA_DUM]]+'[1]9'!M$24*Table6[[#This Row],[NY_DUM]]+'[1]9'!M$25*Table6[[#This Row],[NJ_DUM]]</f>
        <v>6.8614054968766052</v>
      </c>
      <c r="BF499" s="9">
        <f>Table6[[#This Row],[sales]]-Table6[[#This Row],[Pred_9]]</f>
        <v>1500.9406433039489</v>
      </c>
      <c r="BG499" s="9">
        <f>ABS(Table6[[#This Row],[Red_9]]/Table6[[#This Row],[sales]])</f>
        <v>0.99544939900941665</v>
      </c>
      <c r="BH499" s="9">
        <f>'[1]10'!P$22+'[1]10'!P$30*Table6[[#This Row],[LNTV]]+'[1]10'!P$29*Table6[[#This Row],[LNRADIOLING]]+'[1]10'!P$24*Table6[[#This Row],[LNONLINELING]]+'[1]10'!P$23*Table6[[#This Row],[DL_DUM]]+'[1]10'!P$25*Table6[[#This Row],[CT_DUM]]+'[1]10'!P$26*Table6[[#This Row],[PA_DUM]]+'[1]10'!P$27*Table6[[#This Row],[NY_DUM]]+'[1]10'!P$28*Table6[[#This Row],[NJ_DUM]]</f>
        <v>6.9012143959904968</v>
      </c>
      <c r="BI499" s="9">
        <f>Table6[[#This Row],[sales]]-Table6[[#This Row],[Pred_10]]</f>
        <v>1500.900834404835</v>
      </c>
      <c r="BJ499" s="45">
        <f>ABS(Table6[[#This Row],[Red_10]]/Table6[[#This Row],[sales]])</f>
        <v>0.99542299706948989</v>
      </c>
      <c r="BK499" s="9">
        <f>'[1]11'!P$32+'[1]11'!P$40*Table6[[#This Row],[LNONLINELING]]+'[1]11'!P$39*Table6[[#This Row],[LNRADIOLING]]+'[1]11'!P$38*Table6[[#This Row],[LNTVLING]]+'[1]11'!P$33*Table6[[#This Row],[DL_DUM]]+'[1]11'!P$34*Table6[[#This Row],[CT_DUM]]+'[1]11'!P$35*Table6[[#This Row],[PA_DUM]]+'[1]11'!P$36*Table6[[#This Row],[NY_DUM]]+'[1]11'!P$37*Table6[[#This Row],[NJ_DUM]]</f>
        <v>6.8865898272384225</v>
      </c>
      <c r="BL499" s="9">
        <f>Table6[[#This Row],[sales]]-Table6[[#This Row],[ Pred_11]]</f>
        <v>1500.9154589735872</v>
      </c>
      <c r="BM499" s="47">
        <f>ABS(Table6[[#This Row],[ Red_11]]/Table6[[#This Row],[sales]])</f>
        <v>0.99543269633257536</v>
      </c>
      <c r="BN499" s="9">
        <f>'[1]12'!K$22+'[1]12'!K$28*Table6[[#This Row],[COMBINE LN LING]]+'[1]12'!K$23*Table6[[#This Row],[DL_DUM]]+'[1]12'!K$24*Table6[[#This Row],[CT_DUM]]+'[1]12'!K$25*Table6[[#This Row],[PA_DUM]]+'[1]12'!K$26*Table6[[#This Row],[NY_DUM]]+'[1]12'!K$27*Table6[[#This Row],[NJ_DUM]]</f>
        <v>6.9109005655822653</v>
      </c>
      <c r="BO499" s="9">
        <f>Table6[[#This Row],[sales]]-Table6[[#This Row],[ Pred_12]]</f>
        <v>1500.8911482352432</v>
      </c>
      <c r="BP499" s="47">
        <f>ABS(Table6[[#This Row],[ Red_12]]/Table6[[#This Row],[sales]])</f>
        <v>0.9954165730368395</v>
      </c>
      <c r="BQ499">
        <f>LN(G499+'2019 Totals and Calculations'!C$18)</f>
        <v>7.0958957952986257</v>
      </c>
      <c r="BR499">
        <f>LN(Table6[[#This Row],[PROF RADIO]]+'2019 Totals and Calculations'!D$18)</f>
        <v>5.2229378334804828</v>
      </c>
      <c r="BS499">
        <f>LN(Table6[[#This Row],[ONLINE LINGERING]]+'2019 Totals and Calculations'!E$18)</f>
        <v>4.6598679470362612</v>
      </c>
      <c r="BT499">
        <f>MONTH(Table6[[#This Row],[Date]])</f>
        <v>7</v>
      </c>
      <c r="BU499">
        <f t="shared" si="202"/>
        <v>0</v>
      </c>
      <c r="BV499">
        <f t="shared" si="203"/>
        <v>0</v>
      </c>
      <c r="BW499">
        <f t="shared" si="204"/>
        <v>0</v>
      </c>
      <c r="BX499">
        <f t="shared" si="205"/>
        <v>0</v>
      </c>
      <c r="BY499">
        <f t="shared" si="206"/>
        <v>0</v>
      </c>
      <c r="BZ499">
        <f t="shared" si="207"/>
        <v>0</v>
      </c>
      <c r="CA499">
        <f t="shared" si="208"/>
        <v>1</v>
      </c>
      <c r="CB499">
        <f t="shared" si="209"/>
        <v>0</v>
      </c>
      <c r="CC499">
        <f t="shared" si="210"/>
        <v>0</v>
      </c>
      <c r="CD499">
        <f t="shared" si="211"/>
        <v>0</v>
      </c>
      <c r="CE499">
        <f t="shared" si="212"/>
        <v>0</v>
      </c>
      <c r="CF499">
        <f t="shared" si="213"/>
        <v>0</v>
      </c>
      <c r="CG499">
        <f t="shared" si="214"/>
        <v>27</v>
      </c>
      <c r="CH49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1818.5121985530297</v>
      </c>
      <c r="CI499" s="79">
        <f>Table6[[#This Row],[sales]]-CH499</f>
        <v>-310.71014975220419</v>
      </c>
      <c r="CJ499">
        <f>ABS(Table6[[#This Row],[sales]]-CH499)/Table6[[#This Row],[sales]]</f>
        <v>0.2060682634032206</v>
      </c>
      <c r="CK49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1811.1062931797228</v>
      </c>
      <c r="CL499" s="79">
        <f>Table6[[#This Row],[sales]]-CK499</f>
        <v>-303.30424437889724</v>
      </c>
      <c r="CM499">
        <f>ABS(Table6[[#This Row],[sales]]-CK499)/Table6[[#This Row],[sales]]</f>
        <v>0.20115654082054008</v>
      </c>
      <c r="CN49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1497.6676766651613</v>
      </c>
      <c r="CO499" s="79">
        <f>Table6[[#This Row],[sales]]-CN499</f>
        <v>10.134372135664307</v>
      </c>
      <c r="CP499">
        <f>ABS(Table6[[#This Row],[sales]]-CN499)/Table6[[#This Row],[sales]]</f>
        <v>6.7212882113565934E-3</v>
      </c>
      <c r="CQ49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1448.5043821492231</v>
      </c>
      <c r="CR499" s="79">
        <f>Table6[[#This Row],[sales]]-CQ499</f>
        <v>59.297666651602412</v>
      </c>
      <c r="CS499">
        <f>ABS(Table6[[#This Row],[sales]]-CQ499)/Table6[[#This Row],[sales]]</f>
        <v>3.9327222494997011E-2</v>
      </c>
    </row>
    <row r="500" spans="1:97" x14ac:dyDescent="0.2">
      <c r="A500">
        <v>499</v>
      </c>
      <c r="B500" t="s">
        <v>638</v>
      </c>
      <c r="C500" s="5">
        <v>42925</v>
      </c>
      <c r="D500" s="6">
        <v>844.39804434068924</v>
      </c>
      <c r="E500" s="8">
        <f>YEAR(Table6[[#This Row],[Date]])</f>
        <v>2017</v>
      </c>
      <c r="F500" s="6">
        <f>Table6[[#This Row],[TV_State]]+Table6[[#This Row],[Radio_State]]+Table6[[#This Row],[Online]]</f>
        <v>1032.0420541941758</v>
      </c>
      <c r="G500" s="6">
        <f t="shared" si="189"/>
        <v>845.3511284671049</v>
      </c>
      <c r="H500" s="6">
        <f>LN(Table6[[#This Row],[PROF TV LING]])</f>
        <v>6.7397520776931925</v>
      </c>
      <c r="I500" s="6">
        <f t="shared" si="190"/>
        <v>6.7386239999372455</v>
      </c>
      <c r="J500" s="6">
        <v>125.09600656899099</v>
      </c>
      <c r="K500" s="6">
        <f t="shared" si="195"/>
        <v>123.90896453029461</v>
      </c>
      <c r="L500" s="6">
        <f>0.5*J499+0.5*Table6[[#This Row],[Radio_State]]</f>
        <v>124.47671940775837</v>
      </c>
      <c r="M500" s="6">
        <f>LN(Table6[[#This Row],[RADIO LINGERING ]])</f>
        <v>4.8241187057106778</v>
      </c>
      <c r="N500" s="6">
        <f t="shared" si="191"/>
        <v>4.8290814950528071</v>
      </c>
      <c r="O500" s="6">
        <v>62.548003284495493</v>
      </c>
      <c r="P500" s="6">
        <f t="shared" si="192"/>
        <v>62.283742073348826</v>
      </c>
      <c r="Q500" s="6">
        <f>0.3*O499+0.7*Table6[[#This Row],[Online]]</f>
        <v>62.362217136125707</v>
      </c>
      <c r="R500" s="6">
        <f>LN(Table6[[#This Row],[ONLINE LINGERING]])</f>
        <v>4.1329595973761188</v>
      </c>
      <c r="S500" s="6">
        <f t="shared" si="193"/>
        <v>4.1359343144928618</v>
      </c>
      <c r="T500" s="6">
        <v>1387.4989315346652</v>
      </c>
      <c r="U500" s="6">
        <f t="shared" si="194"/>
        <v>7.235258075555187</v>
      </c>
      <c r="V500" s="8">
        <f>YEAR(Table6[[#This Row],[Date]])</f>
        <v>2017</v>
      </c>
      <c r="W500" s="8">
        <f>WEEKNUM(Table6[[#This Row],[Date]])</f>
        <v>28</v>
      </c>
      <c r="X500" t="s">
        <v>666</v>
      </c>
      <c r="Y500" s="9">
        <f>Table6[[#This Row],[LNTVLING]]+Table6[[#This Row],[LNRADIOLING]]+Table6[[#This Row],[LNONLINELING]]</f>
        <v>15.696830380779989</v>
      </c>
      <c r="Z500">
        <f t="shared" si="215"/>
        <v>1</v>
      </c>
      <c r="AA500">
        <f t="shared" si="196"/>
        <v>0</v>
      </c>
      <c r="AB500">
        <f t="shared" si="197"/>
        <v>0</v>
      </c>
      <c r="AC500">
        <f t="shared" si="198"/>
        <v>0</v>
      </c>
      <c r="AD500">
        <f t="shared" si="199"/>
        <v>1</v>
      </c>
      <c r="AE500">
        <f t="shared" si="200"/>
        <v>0</v>
      </c>
      <c r="AF500">
        <f t="shared" si="201"/>
        <v>0</v>
      </c>
      <c r="AG500" s="9">
        <f>'[1]1'!J$20+'[1]1'!J$21*Table6[[#This Row],[TV_State]]</f>
        <v>2160.1380568271302</v>
      </c>
      <c r="AH500" s="9">
        <f>Table6[[#This Row],[sales]]-Table6[[#This Row],[Pred_1]]</f>
        <v>-772.639125292465</v>
      </c>
      <c r="AI500">
        <f>ABS(Table6[[#This Row],[Res_1]])/Table6[[#This Row],[sales]]</f>
        <v>0.55685745605430859</v>
      </c>
      <c r="AJ500" s="9">
        <f>'[1]2'!J$20+'[1]2'!J$21*Table6[[#This Row],[Radio_State]]</f>
        <v>2263.4601292388638</v>
      </c>
      <c r="AK500" s="9">
        <f>Table6[[#This Row],[sales]]-Table6[[#This Row],[ Pred_2 ]]</f>
        <v>-875.96119770419864</v>
      </c>
      <c r="AL500">
        <f>ABS(Table6[[#This Row],[ Res_2 ]])/Table6[[#This Row],[sales]]</f>
        <v>0.63132387189324024</v>
      </c>
      <c r="AM500" s="10">
        <f>'[1]3'!J$20+'[1]3'!J$21*Data!O500</f>
        <v>2162.0900831777485</v>
      </c>
      <c r="AN500" s="9">
        <f>Table6[[#This Row],[sales]]-Table6[[#This Row],[Pred_3]]</f>
        <v>-774.59115164308332</v>
      </c>
      <c r="AO500" s="9">
        <f>ABS(Table6[[#This Row],[Res_3]])/Table6[[#This Row],[sales]]</f>
        <v>0.55826432297597128</v>
      </c>
      <c r="AP500" s="9">
        <f>'[1]4'!L$21+'[1]4'!L$27*Table6[[#This Row],[TV_State]]+'[1]4'!L$22*Table6[[#This Row],[NJ_DUM]]+'[1]4'!L$23*Table6[[#This Row],[NY_DUM]]+'[1]4'!L$24*Table6[[#This Row],[PA_DUM]]+'[1]4'!L$25*Table6[[#This Row],[CT_DUM]]+'[1]4'!L$26*Table6[[#This Row],[DL_DUM]]</f>
        <v>424.08785949161961</v>
      </c>
      <c r="AQ500" s="9">
        <f>Table6[[#This Row],[sales]]-Table6[[#This Row],[Pred_4]]</f>
        <v>963.41107204304558</v>
      </c>
      <c r="AR500">
        <f>ABS(Table6[[#This Row],[Res_4]]/Table6[[#This Row],[sales]])</f>
        <v>0.69435085688855236</v>
      </c>
      <c r="AS500" s="9">
        <f>'[1]5'!L$20+'[1]5'!L$26*Table6[[#This Row],[Radio_State]]+'[1]5'!L$21*Table6[[#This Row],[NJ_DUM]]+'[1]5'!L$22*Table6[[#This Row],[NY_DUM]]+'[1]5'!L$23*Table6[[#This Row],[PA_DUM]]+'[1]5'!L$24*Table6[[#This Row],[CT_DUM]]+'[1]5'!L$25*Table6[[#This Row],[DL_DUM]]</f>
        <v>416.76006617678627</v>
      </c>
      <c r="AT500" s="9">
        <f>Table6[[#This Row],[sales]]-Table6[[#This Row],[Pred_5]]</f>
        <v>970.73886535787892</v>
      </c>
      <c r="AU500" s="9">
        <f>ABS(Table6[[#This Row],[Red_5]]/Table6[[#This Row],[sales]])</f>
        <v>0.69963215343465368</v>
      </c>
      <c r="AV500" s="9">
        <f>'[1]6'!L$20+'[1]6'!L$26*Table6[[#This Row],[Online]]+'[1]6'!L$21*Table6[[#This Row],[NJ_DUM]]+'[1]6'!L$22*Table6[[#This Row],[NY_DUM]]+'[1]6'!L$23*Table6[[#This Row],[PA_DUM]]+'[1]6'!L$24*Table6[[#This Row],[CT_DUM]]+'[1]6'!L$25*Table6[[#This Row],[DL_DUM]]</f>
        <v>266.27122021119271</v>
      </c>
      <c r="AW500" s="9">
        <f>Table6[[#This Row],[sales]]-Table6[[#This Row],[Pred_6]]</f>
        <v>1121.2277113234725</v>
      </c>
      <c r="AX500" s="9">
        <f>ABS(Table6[[#This Row],[Red_6]]/Table6[[#This Row],[sales]])</f>
        <v>0.80809266648106226</v>
      </c>
      <c r="AY500" s="9">
        <f>'[1]7'!L$21+'[1]7'!L$27*Table6[[#This Row],[LNTV]]+'[1]7'!L$22*Table6[[#This Row],[NJ_DUM]]+'[1]7'!L$23*Table6[[#This Row],[NY_DUM]]+'[1]7'!L$24*Table6[[#This Row],[PA_DUM]]+'[1]7'!L$25*Table6[[#This Row],[CT_DUM]]+'[1]7'!L$26*Table6[[#This Row],[DL_DUM]]</f>
        <v>5.8914314220788908</v>
      </c>
      <c r="AZ500" s="9">
        <f>Table6[[#This Row],[sales]]-Table6[[#This Row],[Pred_7]]</f>
        <v>1381.6075001125862</v>
      </c>
      <c r="BA500" s="9">
        <f>ABS(Table6[[#This Row],[Red_7]]/Table6[[#This Row],[sales]])</f>
        <v>0.99575392002964447</v>
      </c>
      <c r="BB500" s="9">
        <f>'[1]8'!O$22+'[1]8'!O$28*Table6[[#This Row],[LNRADIOLING]]+'[1]8'!O$23*Table6[[#This Row],[DL_DUM]]+'[1]8'!O$24*Table6[[#This Row],[CT_DUM]]+'[1]8'!O$25*Table6[[#This Row],[PA_DUM]]+'[1]8'!O$26*Table6[[#This Row],[NY_DUM]]+'[1]8'!O$27*Table6[[#This Row],[NJ_DUM]]</f>
        <v>6.9893392666366028</v>
      </c>
      <c r="BC500" s="9">
        <f>Table6[[#This Row],[sales]]-Table6[[#This Row],[Pred_8]]</f>
        <v>1380.5095922680287</v>
      </c>
      <c r="BD500" s="9">
        <f>ABS(Table6[[#This Row],[Red_8]]/Table6[[#This Row],[sales]])</f>
        <v>0.99496263448728872</v>
      </c>
      <c r="BE500" s="9">
        <f>'[1]9'!M$19+'[1]9'!M$21*Table6[[#This Row],[LNONLINE]]+'[1]9'!M$20*Table6[[#This Row],[DL_DUM]]+'[1]9'!M$22*Table6[[#This Row],[CT_DUM]]+'[1]9'!M$23*Table6[[#This Row],[PA_DUM]]+'[1]9'!M$24*Table6[[#This Row],[NY_DUM]]+'[1]9'!M$25*Table6[[#This Row],[NJ_DUM]]</f>
        <v>6.8645559452079379</v>
      </c>
      <c r="BF500" s="9">
        <f>Table6[[#This Row],[sales]]-Table6[[#This Row],[Pred_9]]</f>
        <v>1380.6343755894572</v>
      </c>
      <c r="BG500" s="9">
        <f>ABS(Table6[[#This Row],[Red_9]]/Table6[[#This Row],[sales]])</f>
        <v>0.9950525684818976</v>
      </c>
      <c r="BH500" s="9">
        <f>'[1]10'!P$22+'[1]10'!P$30*Table6[[#This Row],[LNTV]]+'[1]10'!P$29*Table6[[#This Row],[LNRADIOLING]]+'[1]10'!P$24*Table6[[#This Row],[LNONLINELING]]+'[1]10'!P$23*Table6[[#This Row],[DL_DUM]]+'[1]10'!P$25*Table6[[#This Row],[CT_DUM]]+'[1]10'!P$26*Table6[[#This Row],[PA_DUM]]+'[1]10'!P$27*Table6[[#This Row],[NY_DUM]]+'[1]10'!P$28*Table6[[#This Row],[NJ_DUM]]</f>
        <v>6.9030254792667147</v>
      </c>
      <c r="BI500" s="9">
        <f>Table6[[#This Row],[sales]]-Table6[[#This Row],[Pred_10]]</f>
        <v>1380.5959060553985</v>
      </c>
      <c r="BJ500" s="45">
        <f>ABS(Table6[[#This Row],[Red_10]]/Table6[[#This Row],[sales]])</f>
        <v>0.99502484267023439</v>
      </c>
      <c r="BK500" s="9">
        <f>'[1]11'!P$32+'[1]11'!P$40*Table6[[#This Row],[LNONLINELING]]+'[1]11'!P$39*Table6[[#This Row],[LNRADIOLING]]+'[1]11'!P$38*Table6[[#This Row],[LNTVLING]]+'[1]11'!P$33*Table6[[#This Row],[DL_DUM]]+'[1]11'!P$34*Table6[[#This Row],[CT_DUM]]+'[1]11'!P$35*Table6[[#This Row],[PA_DUM]]+'[1]11'!P$36*Table6[[#This Row],[NY_DUM]]+'[1]11'!P$37*Table6[[#This Row],[NJ_DUM]]</f>
        <v>6.8894750999633398</v>
      </c>
      <c r="BL500" s="9">
        <f>Table6[[#This Row],[sales]]-Table6[[#This Row],[ Pred_11]]</f>
        <v>1380.6094564347018</v>
      </c>
      <c r="BM500" s="47">
        <f>ABS(Table6[[#This Row],[ Red_11]]/Table6[[#This Row],[sales]])</f>
        <v>0.99503460871689231</v>
      </c>
      <c r="BN500" s="9">
        <f>'[1]12'!K$22+'[1]12'!K$28*Table6[[#This Row],[COMBINE LN LING]]+'[1]12'!K$23*Table6[[#This Row],[DL_DUM]]+'[1]12'!K$24*Table6[[#This Row],[CT_DUM]]+'[1]12'!K$25*Table6[[#This Row],[PA_DUM]]+'[1]12'!K$26*Table6[[#This Row],[NY_DUM]]+'[1]12'!K$27*Table6[[#This Row],[NJ_DUM]]</f>
        <v>6.9127692342713907</v>
      </c>
      <c r="BO500" s="9">
        <f>Table6[[#This Row],[sales]]-Table6[[#This Row],[ Pred_12]]</f>
        <v>1380.5861623003939</v>
      </c>
      <c r="BP500" s="47">
        <f>ABS(Table6[[#This Row],[ Red_12]]/Table6[[#This Row],[sales]])</f>
        <v>0.99501782013869711</v>
      </c>
      <c r="BQ500">
        <f>LN(G500+'2019 Totals and Calculations'!C$18)</f>
        <v>7.0955573257839015</v>
      </c>
      <c r="BR500">
        <f>LN(Table6[[#This Row],[PROF RADIO]]+'2019 Totals and Calculations'!D$18)</f>
        <v>5.2293173386078493</v>
      </c>
      <c r="BS500">
        <f>LN(Table6[[#This Row],[ONLINE LINGERING]]+'2019 Totals and Calculations'!E$18)</f>
        <v>4.6656967438373513</v>
      </c>
      <c r="BT500">
        <f>MONTH(Table6[[#This Row],[Date]])</f>
        <v>7</v>
      </c>
      <c r="BU500">
        <f t="shared" si="202"/>
        <v>0</v>
      </c>
      <c r="BV500">
        <f t="shared" si="203"/>
        <v>0</v>
      </c>
      <c r="BW500">
        <f t="shared" si="204"/>
        <v>0</v>
      </c>
      <c r="BX500">
        <f t="shared" si="205"/>
        <v>0</v>
      </c>
      <c r="BY500">
        <f t="shared" si="206"/>
        <v>0</v>
      </c>
      <c r="BZ500">
        <f t="shared" si="207"/>
        <v>0</v>
      </c>
      <c r="CA500">
        <f t="shared" si="208"/>
        <v>1</v>
      </c>
      <c r="CB500">
        <f t="shared" si="209"/>
        <v>0</v>
      </c>
      <c r="CC500">
        <f t="shared" si="210"/>
        <v>0</v>
      </c>
      <c r="CD500">
        <f t="shared" si="211"/>
        <v>0</v>
      </c>
      <c r="CE500">
        <f t="shared" si="212"/>
        <v>0</v>
      </c>
      <c r="CF500">
        <f t="shared" si="213"/>
        <v>0</v>
      </c>
      <c r="CG500">
        <f t="shared" si="214"/>
        <v>28</v>
      </c>
      <c r="CH50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1823.2518164847424</v>
      </c>
      <c r="CI500" s="79">
        <f>Table6[[#This Row],[sales]]-CH500</f>
        <v>-435.75288495007726</v>
      </c>
      <c r="CJ500">
        <f>ABS(Table6[[#This Row],[sales]]-CH500)/Table6[[#This Row],[sales]]</f>
        <v>0.31405637514120882</v>
      </c>
      <c r="CK50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1818.7686144313484</v>
      </c>
      <c r="CL500" s="79">
        <f>Table6[[#This Row],[sales]]-CK500</f>
        <v>-431.26968289668321</v>
      </c>
      <c r="CM500">
        <f>ABS(Table6[[#This Row],[sales]]-CK500)/Table6[[#This Row],[sales]]</f>
        <v>0.31082523603796258</v>
      </c>
      <c r="CN50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1504.0574686659695</v>
      </c>
      <c r="CO500" s="79">
        <f>Table6[[#This Row],[sales]]-CN500</f>
        <v>-116.55853713130432</v>
      </c>
      <c r="CP500">
        <f>ABS(Table6[[#This Row],[sales]]-CN500)/Table6[[#This Row],[sales]]</f>
        <v>8.4006217577683395E-2</v>
      </c>
      <c r="CQ50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1456.3365435392618</v>
      </c>
      <c r="CR500" s="79">
        <f>Table6[[#This Row],[sales]]-CQ500</f>
        <v>-68.837612004596622</v>
      </c>
      <c r="CS500">
        <f>ABS(Table6[[#This Row],[sales]]-CQ500)/Table6[[#This Row],[sales]]</f>
        <v>4.9612731541679597E-2</v>
      </c>
    </row>
    <row r="501" spans="1:97" x14ac:dyDescent="0.2">
      <c r="A501">
        <v>500</v>
      </c>
      <c r="B501" t="s">
        <v>638</v>
      </c>
      <c r="C501" s="5">
        <v>42932</v>
      </c>
      <c r="D501" s="6">
        <v>852.842024784096</v>
      </c>
      <c r="E501" s="8">
        <f>YEAR(Table6[[#This Row],[Date]])</f>
        <v>2017</v>
      </c>
      <c r="F501" s="6">
        <f>Table6[[#This Row],[TV_State]]+Table6[[#This Row],[Radio_State]]+Table6[[#This Row],[Online]]</f>
        <v>1042.3624747361173</v>
      </c>
      <c r="G501" s="6">
        <f t="shared" si="189"/>
        <v>847.59839736220215</v>
      </c>
      <c r="H501" s="6">
        <f>LN(Table6[[#This Row],[PROF TV LING]])</f>
        <v>6.7424069355974083</v>
      </c>
      <c r="I501" s="6">
        <f t="shared" si="190"/>
        <v>6.7485743307904134</v>
      </c>
      <c r="J501" s="6">
        <v>126.3469666346809</v>
      </c>
      <c r="K501" s="6">
        <f t="shared" si="195"/>
        <v>125.12796558248775</v>
      </c>
      <c r="L501" s="6">
        <f>0.5*J500+0.5*Table6[[#This Row],[Radio_State]]</f>
        <v>125.72148660183595</v>
      </c>
      <c r="M501" s="6">
        <f>LN(Table6[[#This Row],[RADIO LINGERING ]])</f>
        <v>4.8340690365638457</v>
      </c>
      <c r="N501" s="6">
        <f t="shared" si="191"/>
        <v>4.839031825905975</v>
      </c>
      <c r="O501" s="6">
        <v>63.173483317340448</v>
      </c>
      <c r="P501" s="6">
        <f t="shared" si="192"/>
        <v>62.90656094414296</v>
      </c>
      <c r="Q501" s="6">
        <f>0.3*O500+0.7*Table6[[#This Row],[Online]]</f>
        <v>62.985839307486955</v>
      </c>
      <c r="R501" s="6">
        <f>LN(Table6[[#This Row],[ONLINE LINGERING]])</f>
        <v>4.1429099282292867</v>
      </c>
      <c r="S501" s="6">
        <f t="shared" si="193"/>
        <v>4.1458846453460296</v>
      </c>
      <c r="T501" s="6">
        <v>1310.3818651094934</v>
      </c>
      <c r="U501" s="6">
        <f t="shared" si="194"/>
        <v>7.1780738738008854</v>
      </c>
      <c r="V501" s="8">
        <f>YEAR(Table6[[#This Row],[Date]])</f>
        <v>2017</v>
      </c>
      <c r="W501" s="8">
        <f>WEEKNUM(Table6[[#This Row],[Date]])</f>
        <v>29</v>
      </c>
      <c r="X501" t="s">
        <v>667</v>
      </c>
      <c r="Y501" s="9">
        <f>Table6[[#This Row],[LNTVLING]]+Table6[[#This Row],[LNRADIOLING]]+Table6[[#This Row],[LNONLINELING]]</f>
        <v>15.719385900390542</v>
      </c>
      <c r="Z501">
        <f t="shared" si="215"/>
        <v>1</v>
      </c>
      <c r="AA501">
        <f t="shared" si="196"/>
        <v>0</v>
      </c>
      <c r="AB501">
        <f t="shared" si="197"/>
        <v>0</v>
      </c>
      <c r="AC501">
        <f t="shared" si="198"/>
        <v>0</v>
      </c>
      <c r="AD501">
        <f t="shared" si="199"/>
        <v>1</v>
      </c>
      <c r="AE501">
        <f t="shared" si="200"/>
        <v>0</v>
      </c>
      <c r="AF501">
        <f t="shared" si="201"/>
        <v>0</v>
      </c>
      <c r="AG501" s="9">
        <f>'[1]1'!J$20+'[1]1'!J$21*Table6[[#This Row],[TV_State]]</f>
        <v>2168.442111940838</v>
      </c>
      <c r="AH501" s="9">
        <f>Table6[[#This Row],[sales]]-Table6[[#This Row],[Pred_1]]</f>
        <v>-858.06024683134456</v>
      </c>
      <c r="AI501">
        <f>ABS(Table6[[#This Row],[Res_1]])/Table6[[#This Row],[sales]]</f>
        <v>0.65481694281509795</v>
      </c>
      <c r="AJ501" s="9">
        <f>'[1]2'!J$20+'[1]2'!J$21*Table6[[#This Row],[Radio_State]]</f>
        <v>2268.9519124912772</v>
      </c>
      <c r="AK501" s="9">
        <f>Table6[[#This Row],[sales]]-Table6[[#This Row],[ Pred_2 ]]</f>
        <v>-958.57004738178375</v>
      </c>
      <c r="AL501">
        <f>ABS(Table6[[#This Row],[ Res_2 ]])/Table6[[#This Row],[sales]]</f>
        <v>0.73151962256566117</v>
      </c>
      <c r="AM501" s="10">
        <f>'[1]3'!J$20+'[1]3'!J$21*Data!O501</f>
        <v>2165.7036821922775</v>
      </c>
      <c r="AN501" s="9">
        <f>Table6[[#This Row],[sales]]-Table6[[#This Row],[Pred_3]]</f>
        <v>-855.32181708278404</v>
      </c>
      <c r="AO501" s="9">
        <f>ABS(Table6[[#This Row],[Res_3]])/Table6[[#This Row],[sales]]</f>
        <v>0.65272714760236294</v>
      </c>
      <c r="AP501" s="9">
        <f>'[1]4'!L$21+'[1]4'!L$27*Table6[[#This Row],[TV_State]]+'[1]4'!L$22*Table6[[#This Row],[NJ_DUM]]+'[1]4'!L$23*Table6[[#This Row],[NY_DUM]]+'[1]4'!L$24*Table6[[#This Row],[PA_DUM]]+'[1]4'!L$25*Table6[[#This Row],[CT_DUM]]+'[1]4'!L$26*Table6[[#This Row],[DL_DUM]]</f>
        <v>425.95043814307758</v>
      </c>
      <c r="AQ501" s="9">
        <f>Table6[[#This Row],[sales]]-Table6[[#This Row],[Pred_4]]</f>
        <v>884.43142696641587</v>
      </c>
      <c r="AR501">
        <f>ABS(Table6[[#This Row],[Res_4]]/Table6[[#This Row],[sales]])</f>
        <v>0.67494174829145259</v>
      </c>
      <c r="AS501" s="9">
        <f>'[1]5'!L$20+'[1]5'!L$26*Table6[[#This Row],[Radio_State]]+'[1]5'!L$21*Table6[[#This Row],[NJ_DUM]]+'[1]5'!L$22*Table6[[#This Row],[NY_DUM]]+'[1]5'!L$23*Table6[[#This Row],[PA_DUM]]+'[1]5'!L$24*Table6[[#This Row],[CT_DUM]]+'[1]5'!L$25*Table6[[#This Row],[DL_DUM]]</f>
        <v>418.96375155528358</v>
      </c>
      <c r="AT501" s="9">
        <f>Table6[[#This Row],[sales]]-Table6[[#This Row],[Pred_5]]</f>
        <v>891.41811355420987</v>
      </c>
      <c r="AU501" s="9">
        <f>ABS(Table6[[#This Row],[Red_5]]/Table6[[#This Row],[sales]])</f>
        <v>0.68027354261326289</v>
      </c>
      <c r="AV501" s="9">
        <f>'[1]6'!L$20+'[1]6'!L$26*Table6[[#This Row],[Online]]+'[1]6'!L$21*Table6[[#This Row],[NJ_DUM]]+'[1]6'!L$22*Table6[[#This Row],[NY_DUM]]+'[1]6'!L$23*Table6[[#This Row],[PA_DUM]]+'[1]6'!L$24*Table6[[#This Row],[CT_DUM]]+'[1]6'!L$25*Table6[[#This Row],[DL_DUM]]</f>
        <v>268.99347042516928</v>
      </c>
      <c r="AW501" s="9">
        <f>Table6[[#This Row],[sales]]-Table6[[#This Row],[Pred_6]]</f>
        <v>1041.3883946843241</v>
      </c>
      <c r="AX501" s="9">
        <f>ABS(Table6[[#This Row],[Red_6]]/Table6[[#This Row],[sales]])</f>
        <v>0.79472131171267957</v>
      </c>
      <c r="AY501" s="9">
        <f>'[1]7'!L$21+'[1]7'!L$27*Table6[[#This Row],[LNTV]]+'[1]7'!L$22*Table6[[#This Row],[NJ_DUM]]+'[1]7'!L$23*Table6[[#This Row],[NY_DUM]]+'[1]7'!L$24*Table6[[#This Row],[PA_DUM]]+'[1]7'!L$25*Table6[[#This Row],[CT_DUM]]+'[1]7'!L$26*Table6[[#This Row],[DL_DUM]]</f>
        <v>5.8925327693688914</v>
      </c>
      <c r="AZ501" s="9">
        <f>Table6[[#This Row],[sales]]-Table6[[#This Row],[Pred_7]]</f>
        <v>1304.4893323401245</v>
      </c>
      <c r="BA501" s="9">
        <f>ABS(Table6[[#This Row],[Red_7]]/Table6[[#This Row],[sales]])</f>
        <v>0.9955031942014273</v>
      </c>
      <c r="BB501" s="9">
        <f>'[1]8'!O$22+'[1]8'!O$28*Table6[[#This Row],[LNRADIOLING]]+'[1]8'!O$23*Table6[[#This Row],[DL_DUM]]+'[1]8'!O$24*Table6[[#This Row],[CT_DUM]]+'[1]8'!O$25*Table6[[#This Row],[PA_DUM]]+'[1]8'!O$26*Table6[[#This Row],[NY_DUM]]+'[1]8'!O$27*Table6[[#This Row],[NJ_DUM]]</f>
        <v>6.9900491326403786</v>
      </c>
      <c r="BC501" s="9">
        <f>Table6[[#This Row],[sales]]-Table6[[#This Row],[Pred_8]]</f>
        <v>1303.391815976853</v>
      </c>
      <c r="BD501" s="9">
        <f>ABS(Table6[[#This Row],[Red_8]]/Table6[[#This Row],[sales]])</f>
        <v>0.99466563959807519</v>
      </c>
      <c r="BE501" s="9">
        <f>'[1]9'!M$19+'[1]9'!M$21*Table6[[#This Row],[LNONLINE]]+'[1]9'!M$20*Table6[[#This Row],[DL_DUM]]+'[1]9'!M$22*Table6[[#This Row],[CT_DUM]]+'[1]9'!M$23*Table6[[#This Row],[PA_DUM]]+'[1]9'!M$24*Table6[[#This Row],[NY_DUM]]+'[1]9'!M$25*Table6[[#This Row],[NJ_DUM]]</f>
        <v>6.8677063935392688</v>
      </c>
      <c r="BF501" s="9">
        <f>Table6[[#This Row],[sales]]-Table6[[#This Row],[Pred_9]]</f>
        <v>1303.5141587159542</v>
      </c>
      <c r="BG501" s="9">
        <f>ABS(Table6[[#This Row],[Red_9]]/Table6[[#This Row],[sales]])</f>
        <v>0.99475900378630056</v>
      </c>
      <c r="BH501" s="9">
        <f>'[1]10'!P$22+'[1]10'!P$30*Table6[[#This Row],[LNTV]]+'[1]10'!P$29*Table6[[#This Row],[LNRADIOLING]]+'[1]10'!P$24*Table6[[#This Row],[LNONLINELING]]+'[1]10'!P$23*Table6[[#This Row],[DL_DUM]]+'[1]10'!P$25*Table6[[#This Row],[CT_DUM]]+'[1]10'!P$26*Table6[[#This Row],[PA_DUM]]+'[1]10'!P$27*Table6[[#This Row],[NY_DUM]]+'[1]10'!P$28*Table6[[#This Row],[NJ_DUM]]</f>
        <v>6.9048365625429327</v>
      </c>
      <c r="BI501" s="9">
        <f>Table6[[#This Row],[sales]]-Table6[[#This Row],[Pred_10]]</f>
        <v>1303.4770285469506</v>
      </c>
      <c r="BJ501" s="45">
        <f>ABS(Table6[[#This Row],[Red_10]]/Table6[[#This Row],[sales]])</f>
        <v>0.99473066840560564</v>
      </c>
      <c r="BK501" s="9">
        <f>'[1]11'!P$32+'[1]11'!P$40*Table6[[#This Row],[LNONLINELING]]+'[1]11'!P$39*Table6[[#This Row],[LNRADIOLING]]+'[1]11'!P$38*Table6[[#This Row],[LNTVLING]]+'[1]11'!P$33*Table6[[#This Row],[DL_DUM]]+'[1]11'!P$34*Table6[[#This Row],[CT_DUM]]+'[1]11'!P$35*Table6[[#This Row],[PA_DUM]]+'[1]11'!P$36*Table6[[#This Row],[NY_DUM]]+'[1]11'!P$37*Table6[[#This Row],[NJ_DUM]]</f>
        <v>6.8918310760257775</v>
      </c>
      <c r="BL501" s="9">
        <f>Table6[[#This Row],[sales]]-Table6[[#This Row],[ Pred_11]]</f>
        <v>1303.4900340334677</v>
      </c>
      <c r="BM501" s="47">
        <f>ABS(Table6[[#This Row],[ Red_11]]/Table6[[#This Row],[sales]])</f>
        <v>0.99474059336478238</v>
      </c>
      <c r="BN501" s="9">
        <f>'[1]12'!K$22+'[1]12'!K$28*Table6[[#This Row],[COMBINE LN LING]]+'[1]12'!K$23*Table6[[#This Row],[DL_DUM]]+'[1]12'!K$24*Table6[[#This Row],[CT_DUM]]+'[1]12'!K$25*Table6[[#This Row],[PA_DUM]]+'[1]12'!K$26*Table6[[#This Row],[NY_DUM]]+'[1]12'!K$27*Table6[[#This Row],[NJ_DUM]]</f>
        <v>6.9149398844509928</v>
      </c>
      <c r="BO501" s="9">
        <f>Table6[[#This Row],[sales]]-Table6[[#This Row],[ Pred_12]]</f>
        <v>1303.4669252250424</v>
      </c>
      <c r="BP501" s="47">
        <f>ABS(Table6[[#This Row],[ Red_12]]/Table6[[#This Row],[sales]])</f>
        <v>0.99472295819366119</v>
      </c>
      <c r="BQ501">
        <f>LN(G501+'2019 Totals and Calculations'!C$18)</f>
        <v>7.0974180822090718</v>
      </c>
      <c r="BR501">
        <f>LN(Table6[[#This Row],[PROF RADIO]]+'2019 Totals and Calculations'!D$18)</f>
        <v>5.2358265173778236</v>
      </c>
      <c r="BS501">
        <f>LN(Table6[[#This Row],[ONLINE LINGERING]]+'2019 Totals and Calculations'!E$18)</f>
        <v>4.671549543487302</v>
      </c>
      <c r="BT501">
        <f>MONTH(Table6[[#This Row],[Date]])</f>
        <v>7</v>
      </c>
      <c r="BU501">
        <f t="shared" si="202"/>
        <v>0</v>
      </c>
      <c r="BV501">
        <f t="shared" si="203"/>
        <v>0</v>
      </c>
      <c r="BW501">
        <f t="shared" si="204"/>
        <v>0</v>
      </c>
      <c r="BX501">
        <f t="shared" si="205"/>
        <v>0</v>
      </c>
      <c r="BY501">
        <f t="shared" si="206"/>
        <v>0</v>
      </c>
      <c r="BZ501">
        <f t="shared" si="207"/>
        <v>0</v>
      </c>
      <c r="CA501">
        <f t="shared" si="208"/>
        <v>1</v>
      </c>
      <c r="CB501">
        <f t="shared" si="209"/>
        <v>0</v>
      </c>
      <c r="CC501">
        <f t="shared" si="210"/>
        <v>0</v>
      </c>
      <c r="CD501">
        <f t="shared" si="211"/>
        <v>0</v>
      </c>
      <c r="CE501">
        <f t="shared" si="212"/>
        <v>0</v>
      </c>
      <c r="CF501">
        <f t="shared" si="213"/>
        <v>0</v>
      </c>
      <c r="CG501">
        <f t="shared" si="214"/>
        <v>29</v>
      </c>
      <c r="CH50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1829.2021655530496</v>
      </c>
      <c r="CI501" s="79">
        <f>Table6[[#This Row],[sales]]-CH501</f>
        <v>-518.82030044355611</v>
      </c>
      <c r="CJ501">
        <f>ABS(Table6[[#This Row],[sales]]-CH501)/Table6[[#This Row],[sales]]</f>
        <v>0.39593061706497618</v>
      </c>
      <c r="CK50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1826.5359369020223</v>
      </c>
      <c r="CL501" s="79">
        <f>Table6[[#This Row],[sales]]-CK501</f>
        <v>-516.15407179252884</v>
      </c>
      <c r="CM501">
        <f>ABS(Table6[[#This Row],[sales]]-CK501)/Table6[[#This Row],[sales]]</f>
        <v>0.39389592113242489</v>
      </c>
      <c r="CN50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1510.4863634205644</v>
      </c>
      <c r="CO501" s="79">
        <f>Table6[[#This Row],[sales]]-CN501</f>
        <v>-200.10449831107098</v>
      </c>
      <c r="CP501">
        <f>ABS(Table6[[#This Row],[sales]]-CN501)/Table6[[#This Row],[sales]]</f>
        <v>0.1527070113217345</v>
      </c>
      <c r="CQ50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1464.544489737702</v>
      </c>
      <c r="CR501" s="79">
        <f>Table6[[#This Row],[sales]]-CQ501</f>
        <v>-154.1626246282085</v>
      </c>
      <c r="CS501">
        <f>ABS(Table6[[#This Row],[sales]]-CQ501)/Table6[[#This Row],[sales]]</f>
        <v>0.11764709870685437</v>
      </c>
    </row>
    <row r="502" spans="1:97" x14ac:dyDescent="0.2">
      <c r="A502">
        <v>501</v>
      </c>
      <c r="B502" t="s">
        <v>638</v>
      </c>
      <c r="C502" s="5">
        <v>42939</v>
      </c>
      <c r="D502" s="6">
        <v>861.37044503193715</v>
      </c>
      <c r="E502" s="8">
        <f>YEAR(Table6[[#This Row],[Date]])</f>
        <v>2017</v>
      </c>
      <c r="F502" s="6">
        <f>Table6[[#This Row],[TV_State]]+Table6[[#This Row],[Radio_State]]+Table6[[#This Row],[Online]]</f>
        <v>1052.7860994834787</v>
      </c>
      <c r="G502" s="6">
        <f t="shared" si="189"/>
        <v>851.7300116631227</v>
      </c>
      <c r="H502" s="6">
        <f>LN(Table6[[#This Row],[PROF TV LING]])</f>
        <v>6.747269588890453</v>
      </c>
      <c r="I502" s="6">
        <f t="shared" si="190"/>
        <v>6.7585246616435812</v>
      </c>
      <c r="J502" s="6">
        <v>127.61043630102772</v>
      </c>
      <c r="K502" s="6">
        <f t="shared" si="195"/>
        <v>126.36920094175773</v>
      </c>
      <c r="L502" s="6">
        <f>0.5*J501+0.5*Table6[[#This Row],[Radio_State]]</f>
        <v>126.97870146785431</v>
      </c>
      <c r="M502" s="6">
        <f>LN(Table6[[#This Row],[RADIO LINGERING ]])</f>
        <v>4.8440193674170136</v>
      </c>
      <c r="N502" s="6">
        <f t="shared" si="191"/>
        <v>4.8489821567591429</v>
      </c>
      <c r="O502" s="6">
        <v>63.805218150513866</v>
      </c>
      <c r="P502" s="6">
        <f t="shared" si="192"/>
        <v>63.535620988602588</v>
      </c>
      <c r="Q502" s="6">
        <f>0.3*O501+0.7*Table6[[#This Row],[Online]]</f>
        <v>63.615697700561839</v>
      </c>
      <c r="R502" s="6">
        <f>LN(Table6[[#This Row],[ONLINE LINGERING]])</f>
        <v>4.1528602590824546</v>
      </c>
      <c r="S502" s="6">
        <f t="shared" si="193"/>
        <v>4.1558349761991975</v>
      </c>
      <c r="T502" s="6">
        <v>1374.8601665722115</v>
      </c>
      <c r="U502" s="6">
        <f t="shared" si="194"/>
        <v>7.2261073078907856</v>
      </c>
      <c r="V502" s="8">
        <f>YEAR(Table6[[#This Row],[Date]])</f>
        <v>2017</v>
      </c>
      <c r="W502" s="8">
        <f>WEEKNUM(Table6[[#This Row],[Date]])</f>
        <v>30</v>
      </c>
      <c r="X502" t="s">
        <v>668</v>
      </c>
      <c r="Y502" s="9">
        <f>Table6[[#This Row],[LNTVLING]]+Table6[[#This Row],[LNRADIOLING]]+Table6[[#This Row],[LNONLINELING]]</f>
        <v>15.744149215389921</v>
      </c>
      <c r="Z502">
        <f t="shared" si="215"/>
        <v>1</v>
      </c>
      <c r="AA502">
        <f t="shared" si="196"/>
        <v>0</v>
      </c>
      <c r="AB502">
        <f t="shared" si="197"/>
        <v>0</v>
      </c>
      <c r="AC502">
        <f t="shared" si="198"/>
        <v>0</v>
      </c>
      <c r="AD502">
        <f t="shared" si="199"/>
        <v>1</v>
      </c>
      <c r="AE502">
        <f t="shared" si="200"/>
        <v>0</v>
      </c>
      <c r="AF502">
        <f t="shared" si="201"/>
        <v>0</v>
      </c>
      <c r="AG502" s="9">
        <f>'[1]1'!J$20+'[1]1'!J$21*Table6[[#This Row],[TV_State]]</f>
        <v>2176.8292076056832</v>
      </c>
      <c r="AH502" s="9">
        <f>Table6[[#This Row],[sales]]-Table6[[#This Row],[Pred_1]]</f>
        <v>-801.96904103347174</v>
      </c>
      <c r="AI502">
        <f>ABS(Table6[[#This Row],[Res_1]])/Table6[[#This Row],[sales]]</f>
        <v>0.58330953251262885</v>
      </c>
      <c r="AJ502" s="9">
        <f>'[1]2'!J$20+'[1]2'!J$21*Table6[[#This Row],[Radio_State]]</f>
        <v>2274.4986135762151</v>
      </c>
      <c r="AK502" s="9">
        <f>Table6[[#This Row],[sales]]-Table6[[#This Row],[ Pred_2 ]]</f>
        <v>-899.63844700400364</v>
      </c>
      <c r="AL502">
        <f>ABS(Table6[[#This Row],[ Res_2 ]])/Table6[[#This Row],[sales]]</f>
        <v>0.65434905227269313</v>
      </c>
      <c r="AM502" s="10">
        <f>'[1]3'!J$20+'[1]3'!J$21*Data!O502</f>
        <v>2169.3534171969518</v>
      </c>
      <c r="AN502" s="9">
        <f>Table6[[#This Row],[sales]]-Table6[[#This Row],[Pred_3]]</f>
        <v>-794.49325062474031</v>
      </c>
      <c r="AO502" s="9">
        <f>ABS(Table6[[#This Row],[Res_3]])/Table6[[#This Row],[sales]]</f>
        <v>0.57787204105677414</v>
      </c>
      <c r="AP502" s="9">
        <f>'[1]4'!L$21+'[1]4'!L$27*Table6[[#This Row],[TV_State]]+'[1]4'!L$22*Table6[[#This Row],[NJ_DUM]]+'[1]4'!L$23*Table6[[#This Row],[NY_DUM]]+'[1]4'!L$24*Table6[[#This Row],[PA_DUM]]+'[1]4'!L$25*Table6[[#This Row],[CT_DUM]]+'[1]4'!L$26*Table6[[#This Row],[DL_DUM]]</f>
        <v>427.83164258105012</v>
      </c>
      <c r="AQ502" s="9">
        <f>Table6[[#This Row],[sales]]-Table6[[#This Row],[Pred_4]]</f>
        <v>947.02852399116136</v>
      </c>
      <c r="AR502">
        <f>ABS(Table6[[#This Row],[Res_4]]/Table6[[#This Row],[sales]])</f>
        <v>0.68881806820564451</v>
      </c>
      <c r="AS502" s="9">
        <f>'[1]5'!L$20+'[1]5'!L$26*Table6[[#This Row],[Radio_State]]+'[1]5'!L$21*Table6[[#This Row],[NJ_DUM]]+'[1]5'!L$22*Table6[[#This Row],[NY_DUM]]+'[1]5'!L$23*Table6[[#This Row],[PA_DUM]]+'[1]5'!L$24*Table6[[#This Row],[CT_DUM]]+'[1]5'!L$25*Table6[[#This Row],[DL_DUM]]</f>
        <v>421.18947378756593</v>
      </c>
      <c r="AT502" s="9">
        <f>Table6[[#This Row],[sales]]-Table6[[#This Row],[Pred_5]]</f>
        <v>953.67069278464555</v>
      </c>
      <c r="AU502" s="9">
        <f>ABS(Table6[[#This Row],[Red_5]]/Table6[[#This Row],[sales]])</f>
        <v>0.69364922773370352</v>
      </c>
      <c r="AV502" s="9">
        <f>'[1]6'!L$20+'[1]6'!L$26*Table6[[#This Row],[Online]]+'[1]6'!L$21*Table6[[#This Row],[NJ_DUM]]+'[1]6'!L$22*Table6[[#This Row],[NY_DUM]]+'[1]6'!L$23*Table6[[#This Row],[PA_DUM]]+'[1]6'!L$24*Table6[[#This Row],[CT_DUM]]+'[1]6'!L$25*Table6[[#This Row],[DL_DUM]]</f>
        <v>271.74294314128565</v>
      </c>
      <c r="AW502" s="9">
        <f>Table6[[#This Row],[sales]]-Table6[[#This Row],[Pred_6]]</f>
        <v>1103.1172234309258</v>
      </c>
      <c r="AX502" s="9">
        <f>ABS(Table6[[#This Row],[Red_6]]/Table6[[#This Row],[sales]])</f>
        <v>0.80234866806942806</v>
      </c>
      <c r="AY502" s="9">
        <f>'[1]7'!L$21+'[1]7'!L$27*Table6[[#This Row],[LNTV]]+'[1]7'!L$22*Table6[[#This Row],[NJ_DUM]]+'[1]7'!L$23*Table6[[#This Row],[NY_DUM]]+'[1]7'!L$24*Table6[[#This Row],[PA_DUM]]+'[1]7'!L$25*Table6[[#This Row],[CT_DUM]]+'[1]7'!L$26*Table6[[#This Row],[DL_DUM]]</f>
        <v>5.8936341166588919</v>
      </c>
      <c r="AZ502" s="9">
        <f>Table6[[#This Row],[sales]]-Table6[[#This Row],[Pred_7]]</f>
        <v>1368.9665324555526</v>
      </c>
      <c r="BA502" s="9">
        <f>ABS(Table6[[#This Row],[Red_7]]/Table6[[#This Row],[sales]])</f>
        <v>0.99571328469617915</v>
      </c>
      <c r="BB502" s="9">
        <f>'[1]8'!O$22+'[1]8'!O$28*Table6[[#This Row],[LNRADIOLING]]+'[1]8'!O$23*Table6[[#This Row],[DL_DUM]]+'[1]8'!O$24*Table6[[#This Row],[CT_DUM]]+'[1]8'!O$25*Table6[[#This Row],[PA_DUM]]+'[1]8'!O$26*Table6[[#This Row],[NY_DUM]]+'[1]8'!O$27*Table6[[#This Row],[NJ_DUM]]</f>
        <v>6.9907589986441554</v>
      </c>
      <c r="BC502" s="9">
        <f>Table6[[#This Row],[sales]]-Table6[[#This Row],[Pred_8]]</f>
        <v>1367.8694075735673</v>
      </c>
      <c r="BD502" s="9">
        <f>ABS(Table6[[#This Row],[Red_8]]/Table6[[#This Row],[sales]])</f>
        <v>0.99491529453786309</v>
      </c>
      <c r="BE502" s="9">
        <f>'[1]9'!M$19+'[1]9'!M$21*Table6[[#This Row],[LNONLINE]]+'[1]9'!M$20*Table6[[#This Row],[DL_DUM]]+'[1]9'!M$22*Table6[[#This Row],[CT_DUM]]+'[1]9'!M$23*Table6[[#This Row],[PA_DUM]]+'[1]9'!M$24*Table6[[#This Row],[NY_DUM]]+'[1]9'!M$25*Table6[[#This Row],[NJ_DUM]]</f>
        <v>6.8708568418706015</v>
      </c>
      <c r="BF502" s="9">
        <f>Table6[[#This Row],[sales]]-Table6[[#This Row],[Pred_9]]</f>
        <v>1367.9893097303409</v>
      </c>
      <c r="BG502" s="9">
        <f>ABS(Table6[[#This Row],[Red_9]]/Table6[[#This Row],[sales]])</f>
        <v>0.99500250497546894</v>
      </c>
      <c r="BH502" s="9">
        <f>'[1]10'!P$22+'[1]10'!P$30*Table6[[#This Row],[LNTV]]+'[1]10'!P$29*Table6[[#This Row],[LNRADIOLING]]+'[1]10'!P$24*Table6[[#This Row],[LNONLINELING]]+'[1]10'!P$23*Table6[[#This Row],[DL_DUM]]+'[1]10'!P$25*Table6[[#This Row],[CT_DUM]]+'[1]10'!P$26*Table6[[#This Row],[PA_DUM]]+'[1]10'!P$27*Table6[[#This Row],[NY_DUM]]+'[1]10'!P$28*Table6[[#This Row],[NJ_DUM]]</f>
        <v>6.9066476458191506</v>
      </c>
      <c r="BI502" s="9">
        <f>Table6[[#This Row],[sales]]-Table6[[#This Row],[Pred_10]]</f>
        <v>1367.9535189263922</v>
      </c>
      <c r="BJ502" s="45">
        <f>ABS(Table6[[#This Row],[Red_10]]/Table6[[#This Row],[sales]])</f>
        <v>0.9949764726524597</v>
      </c>
      <c r="BK502" s="9">
        <f>'[1]11'!P$32+'[1]11'!P$40*Table6[[#This Row],[LNONLINELING]]+'[1]11'!P$39*Table6[[#This Row],[LNRADIOLING]]+'[1]11'!P$38*Table6[[#This Row],[LNTVLING]]+'[1]11'!P$33*Table6[[#This Row],[DL_DUM]]+'[1]11'!P$34*Table6[[#This Row],[CT_DUM]]+'[1]11'!P$35*Table6[[#This Row],[PA_DUM]]+'[1]11'!P$36*Table6[[#This Row],[NY_DUM]]+'[1]11'!P$37*Table6[[#This Row],[NJ_DUM]]</f>
        <v>6.893814647815363</v>
      </c>
      <c r="BL502" s="9">
        <f>Table6[[#This Row],[sales]]-Table6[[#This Row],[ Pred_11]]</f>
        <v>1367.9663519243961</v>
      </c>
      <c r="BM502" s="47">
        <f>ABS(Table6[[#This Row],[ Red_11]]/Table6[[#This Row],[sales]])</f>
        <v>0.99498580669116121</v>
      </c>
      <c r="BN502" s="9">
        <f>'[1]12'!K$22+'[1]12'!K$28*Table6[[#This Row],[COMBINE LN LING]]+'[1]12'!K$23*Table6[[#This Row],[DL_DUM]]+'[1]12'!K$24*Table6[[#This Row],[CT_DUM]]+'[1]12'!K$25*Table6[[#This Row],[PA_DUM]]+'[1]12'!K$26*Table6[[#This Row],[NY_DUM]]+'[1]12'!K$27*Table6[[#This Row],[NJ_DUM]]</f>
        <v>6.9173230037530109</v>
      </c>
      <c r="BO502" s="9">
        <f>Table6[[#This Row],[sales]]-Table6[[#This Row],[ Pred_12]]</f>
        <v>1367.9428435684586</v>
      </c>
      <c r="BP502" s="47">
        <f>ABS(Table6[[#This Row],[ Red_12]]/Table6[[#This Row],[sales]])</f>
        <v>0.99496870796613512</v>
      </c>
      <c r="BQ502">
        <f>LN(G502+'2019 Totals and Calculations'!C$18)</f>
        <v>7.1008300831783595</v>
      </c>
      <c r="BR502">
        <f>LN(Table6[[#This Row],[PROF RADIO]]+'2019 Totals and Calculations'!D$18)</f>
        <v>5.2424111712402501</v>
      </c>
      <c r="BS502">
        <f>LN(Table6[[#This Row],[ONLINE LINGERING]]+'2019 Totals and Calculations'!E$18)</f>
        <v>4.6774263038921298</v>
      </c>
      <c r="BT502">
        <f>MONTH(Table6[[#This Row],[Date]])</f>
        <v>7</v>
      </c>
      <c r="BU502">
        <f t="shared" si="202"/>
        <v>0</v>
      </c>
      <c r="BV502">
        <f t="shared" si="203"/>
        <v>0</v>
      </c>
      <c r="BW502">
        <f t="shared" si="204"/>
        <v>0</v>
      </c>
      <c r="BX502">
        <f t="shared" si="205"/>
        <v>0</v>
      </c>
      <c r="BY502">
        <f t="shared" si="206"/>
        <v>0</v>
      </c>
      <c r="BZ502">
        <f t="shared" si="207"/>
        <v>0</v>
      </c>
      <c r="CA502">
        <f t="shared" si="208"/>
        <v>1</v>
      </c>
      <c r="CB502">
        <f t="shared" si="209"/>
        <v>0</v>
      </c>
      <c r="CC502">
        <f t="shared" si="210"/>
        <v>0</v>
      </c>
      <c r="CD502">
        <f t="shared" si="211"/>
        <v>0</v>
      </c>
      <c r="CE502">
        <f t="shared" si="212"/>
        <v>0</v>
      </c>
      <c r="CF502">
        <f t="shared" si="213"/>
        <v>0</v>
      </c>
      <c r="CG502">
        <f t="shared" si="214"/>
        <v>30</v>
      </c>
      <c r="CH50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1836.020454063445</v>
      </c>
      <c r="CI502" s="79">
        <f>Table6[[#This Row],[sales]]-CH502</f>
        <v>-461.16028749123348</v>
      </c>
      <c r="CJ502">
        <f>ABS(Table6[[#This Row],[sales]]-CH502)/Table6[[#This Row],[sales]]</f>
        <v>0.33542341156118732</v>
      </c>
      <c r="CK50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1834.3788592961293</v>
      </c>
      <c r="CL502" s="79">
        <f>Table6[[#This Row],[sales]]-CK502</f>
        <v>-459.51869272391787</v>
      </c>
      <c r="CM502">
        <f>ABS(Table6[[#This Row],[sales]]-CK502)/Table6[[#This Row],[sales]]</f>
        <v>0.33422940303055371</v>
      </c>
      <c r="CN50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1516.9546082230077</v>
      </c>
      <c r="CO502" s="79">
        <f>Table6[[#This Row],[sales]]-CN502</f>
        <v>-142.09444165079617</v>
      </c>
      <c r="CP502">
        <f>ABS(Table6[[#This Row],[sales]]-CN502)/Table6[[#This Row],[sales]]</f>
        <v>0.10335192269412001</v>
      </c>
      <c r="CQ50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1473.0349349235232</v>
      </c>
      <c r="CR502" s="79">
        <f>Table6[[#This Row],[sales]]-CQ502</f>
        <v>-98.174768351311741</v>
      </c>
      <c r="CS502">
        <f>ABS(Table6[[#This Row],[sales]]-CQ502)/Table6[[#This Row],[sales]]</f>
        <v>7.1407093418147508E-2</v>
      </c>
    </row>
    <row r="503" spans="1:97" x14ac:dyDescent="0.2">
      <c r="A503">
        <v>502</v>
      </c>
      <c r="B503" t="s">
        <v>638</v>
      </c>
      <c r="C503" s="5">
        <v>42946</v>
      </c>
      <c r="D503" s="6">
        <v>869.9841494822565</v>
      </c>
      <c r="E503" s="8">
        <f>YEAR(Table6[[#This Row],[Date]])</f>
        <v>2017</v>
      </c>
      <c r="F503" s="6">
        <f>Table6[[#This Row],[TV_State]]+Table6[[#This Row],[Radio_State]]+Table6[[#This Row],[Online]]</f>
        <v>1063.3139604783134</v>
      </c>
      <c r="G503" s="6">
        <f t="shared" si="189"/>
        <v>857.20625300886286</v>
      </c>
      <c r="H503" s="6">
        <f>LN(Table6[[#This Row],[PROF TV LING]])</f>
        <v>6.7536785582635099</v>
      </c>
      <c r="I503" s="6">
        <f t="shared" si="190"/>
        <v>6.76847499249675</v>
      </c>
      <c r="J503" s="6">
        <v>128.88654066403799</v>
      </c>
      <c r="K503" s="6">
        <f t="shared" si="195"/>
        <v>127.62787080289786</v>
      </c>
      <c r="L503" s="6">
        <f>0.5*J502+0.5*Table6[[#This Row],[Radio_State]]</f>
        <v>128.24848848253285</v>
      </c>
      <c r="M503" s="6">
        <f>LN(Table6[[#This Row],[RADIO LINGERING ]])</f>
        <v>4.8539696982701823</v>
      </c>
      <c r="N503" s="6">
        <f t="shared" si="191"/>
        <v>4.8589324876123108</v>
      </c>
      <c r="O503" s="6">
        <v>64.443270332018997</v>
      </c>
      <c r="P503" s="6">
        <f t="shared" si="192"/>
        <v>64.170975528994063</v>
      </c>
      <c r="Q503" s="6">
        <f>0.3*O502+0.7*Table6[[#This Row],[Online]]</f>
        <v>64.251854677567451</v>
      </c>
      <c r="R503" s="6">
        <f>LN(Table6[[#This Row],[ONLINE LINGERING]])</f>
        <v>4.1628105899356225</v>
      </c>
      <c r="S503" s="6">
        <f t="shared" si="193"/>
        <v>4.1657853070523654</v>
      </c>
      <c r="T503" s="6">
        <v>1332.4311270155297</v>
      </c>
      <c r="U503" s="6">
        <f t="shared" si="194"/>
        <v>7.1947604676614239</v>
      </c>
      <c r="V503" s="8">
        <f>YEAR(Table6[[#This Row],[Date]])</f>
        <v>2017</v>
      </c>
      <c r="W503" s="8">
        <f>WEEKNUM(Table6[[#This Row],[Date]])</f>
        <v>31</v>
      </c>
      <c r="X503" t="s">
        <v>669</v>
      </c>
      <c r="Y503" s="9">
        <f>Table6[[#This Row],[LNTVLING]]+Table6[[#This Row],[LNRADIOLING]]+Table6[[#This Row],[LNONLINELING]]</f>
        <v>15.770458846469316</v>
      </c>
      <c r="Z503">
        <f t="shared" si="215"/>
        <v>1</v>
      </c>
      <c r="AA503">
        <f t="shared" si="196"/>
        <v>0</v>
      </c>
      <c r="AB503">
        <f t="shared" si="197"/>
        <v>0</v>
      </c>
      <c r="AC503">
        <f t="shared" si="198"/>
        <v>0</v>
      </c>
      <c r="AD503">
        <f t="shared" si="199"/>
        <v>1</v>
      </c>
      <c r="AE503">
        <f t="shared" si="200"/>
        <v>0</v>
      </c>
      <c r="AF503">
        <f t="shared" si="201"/>
        <v>0</v>
      </c>
      <c r="AG503" s="9">
        <f>'[1]1'!J$20+'[1]1'!J$21*Table6[[#This Row],[TV_State]]</f>
        <v>2185.3001742271772</v>
      </c>
      <c r="AH503" s="9">
        <f>Table6[[#This Row],[sales]]-Table6[[#This Row],[Pred_1]]</f>
        <v>-852.86904721164751</v>
      </c>
      <c r="AI503">
        <f>ABS(Table6[[#This Row],[Res_1]])/Table6[[#This Row],[sales]]</f>
        <v>0.6400849018905479</v>
      </c>
      <c r="AJ503" s="9">
        <f>'[1]2'!J$20+'[1]2'!J$21*Table6[[#This Row],[Radio_State]]</f>
        <v>2280.1007816720021</v>
      </c>
      <c r="AK503" s="9">
        <f>Table6[[#This Row],[sales]]-Table6[[#This Row],[ Pred_2 ]]</f>
        <v>-947.6696546564724</v>
      </c>
      <c r="AL503">
        <f>ABS(Table6[[#This Row],[ Res_2 ]])/Table6[[#This Row],[sales]]</f>
        <v>0.71123350051055001</v>
      </c>
      <c r="AM503" s="10">
        <f>'[1]3'!J$20+'[1]3'!J$21*Data!O503</f>
        <v>2173.0396495516725</v>
      </c>
      <c r="AN503" s="9">
        <f>Table6[[#This Row],[sales]]-Table6[[#This Row],[Pred_3]]</f>
        <v>-840.6085225361428</v>
      </c>
      <c r="AO503" s="9">
        <f>ABS(Table6[[#This Row],[Res_3]])/Table6[[#This Row],[sales]]</f>
        <v>0.63088328206426336</v>
      </c>
      <c r="AP503" s="9">
        <f>'[1]4'!L$21+'[1]4'!L$27*Table6[[#This Row],[TV_State]]+'[1]4'!L$22*Table6[[#This Row],[NJ_DUM]]+'[1]4'!L$23*Table6[[#This Row],[NY_DUM]]+'[1]4'!L$24*Table6[[#This Row],[PA_DUM]]+'[1]4'!L$25*Table6[[#This Row],[CT_DUM]]+'[1]4'!L$26*Table6[[#This Row],[DL_DUM]]</f>
        <v>429.73165906340239</v>
      </c>
      <c r="AQ503" s="9">
        <f>Table6[[#This Row],[sales]]-Table6[[#This Row],[Pred_4]]</f>
        <v>902.69946795212729</v>
      </c>
      <c r="AR503">
        <f>ABS(Table6[[#This Row],[Res_4]]/Table6[[#This Row],[sales]])</f>
        <v>0.67748302306180375</v>
      </c>
      <c r="AS503" s="9">
        <f>'[1]5'!L$20+'[1]5'!L$26*Table6[[#This Row],[Radio_State]]+'[1]5'!L$21*Table6[[#This Row],[NJ_DUM]]+'[1]5'!L$22*Table6[[#This Row],[NY_DUM]]+'[1]5'!L$23*Table6[[#This Row],[PA_DUM]]+'[1]5'!L$24*Table6[[#This Row],[CT_DUM]]+'[1]5'!L$25*Table6[[#This Row],[DL_DUM]]</f>
        <v>423.43745324217116</v>
      </c>
      <c r="AT503" s="9">
        <f>Table6[[#This Row],[sales]]-Table6[[#This Row],[Pred_5]]</f>
        <v>908.99367377335852</v>
      </c>
      <c r="AU503" s="9">
        <f>ABS(Table6[[#This Row],[Red_5]]/Table6[[#This Row],[sales]])</f>
        <v>0.68220687384374212</v>
      </c>
      <c r="AV503" s="9">
        <f>'[1]6'!L$20+'[1]6'!L$26*Table6[[#This Row],[Online]]+'[1]6'!L$21*Table6[[#This Row],[NJ_DUM]]+'[1]6'!L$22*Table6[[#This Row],[NY_DUM]]+'[1]6'!L$23*Table6[[#This Row],[PA_DUM]]+'[1]6'!L$24*Table6[[#This Row],[CT_DUM]]+'[1]6'!L$25*Table6[[#This Row],[DL_DUM]]</f>
        <v>274.51991058456304</v>
      </c>
      <c r="AW503" s="9">
        <f>Table6[[#This Row],[sales]]-Table6[[#This Row],[Pred_6]]</f>
        <v>1057.9112164309668</v>
      </c>
      <c r="AX503" s="9">
        <f>ABS(Table6[[#This Row],[Red_6]]/Table6[[#This Row],[sales]])</f>
        <v>0.79397065632994379</v>
      </c>
      <c r="AY503" s="9">
        <f>'[1]7'!L$21+'[1]7'!L$27*Table6[[#This Row],[LNTV]]+'[1]7'!L$22*Table6[[#This Row],[NJ_DUM]]+'[1]7'!L$23*Table6[[#This Row],[NY_DUM]]+'[1]7'!L$24*Table6[[#This Row],[PA_DUM]]+'[1]7'!L$25*Table6[[#This Row],[CT_DUM]]+'[1]7'!L$26*Table6[[#This Row],[DL_DUM]]</f>
        <v>5.8947354639488934</v>
      </c>
      <c r="AZ503" s="9">
        <f>Table6[[#This Row],[sales]]-Table6[[#This Row],[Pred_7]]</f>
        <v>1326.5363915515809</v>
      </c>
      <c r="BA503" s="9">
        <f>ABS(Table6[[#This Row],[Red_7]]/Table6[[#This Row],[sales]])</f>
        <v>0.99557595485092565</v>
      </c>
      <c r="BB503" s="9">
        <f>'[1]8'!O$22+'[1]8'!O$28*Table6[[#This Row],[LNRADIOLING]]+'[1]8'!O$23*Table6[[#This Row],[DL_DUM]]+'[1]8'!O$24*Table6[[#This Row],[CT_DUM]]+'[1]8'!O$25*Table6[[#This Row],[PA_DUM]]+'[1]8'!O$26*Table6[[#This Row],[NY_DUM]]+'[1]8'!O$27*Table6[[#This Row],[NJ_DUM]]</f>
        <v>6.9914688646479313</v>
      </c>
      <c r="BC503" s="9">
        <f>Table6[[#This Row],[sales]]-Table6[[#This Row],[Pred_8]]</f>
        <v>1325.4396581508818</v>
      </c>
      <c r="BD503" s="9">
        <f>ABS(Table6[[#This Row],[Red_8]]/Table6[[#This Row],[sales]])</f>
        <v>0.99475284784114293</v>
      </c>
      <c r="BE503" s="9">
        <f>'[1]9'!M$19+'[1]9'!M$21*Table6[[#This Row],[LNONLINE]]+'[1]9'!M$20*Table6[[#This Row],[DL_DUM]]+'[1]9'!M$22*Table6[[#This Row],[CT_DUM]]+'[1]9'!M$23*Table6[[#This Row],[PA_DUM]]+'[1]9'!M$24*Table6[[#This Row],[NY_DUM]]+'[1]9'!M$25*Table6[[#This Row],[NJ_DUM]]</f>
        <v>6.8740072902019342</v>
      </c>
      <c r="BF503" s="9">
        <f>Table6[[#This Row],[sales]]-Table6[[#This Row],[Pred_9]]</f>
        <v>1325.5571197253278</v>
      </c>
      <c r="BG503" s="9">
        <f>ABS(Table6[[#This Row],[Red_9]]/Table6[[#This Row],[sales]])</f>
        <v>0.99484100367303874</v>
      </c>
      <c r="BH503" s="9">
        <f>'[1]10'!P$22+'[1]10'!P$30*Table6[[#This Row],[LNTV]]+'[1]10'!P$29*Table6[[#This Row],[LNRADIOLING]]+'[1]10'!P$24*Table6[[#This Row],[LNONLINELING]]+'[1]10'!P$23*Table6[[#This Row],[DL_DUM]]+'[1]10'!P$25*Table6[[#This Row],[CT_DUM]]+'[1]10'!P$26*Table6[[#This Row],[PA_DUM]]+'[1]10'!P$27*Table6[[#This Row],[NY_DUM]]+'[1]10'!P$28*Table6[[#This Row],[NJ_DUM]]</f>
        <v>6.9084587290953685</v>
      </c>
      <c r="BI503" s="9">
        <f>Table6[[#This Row],[sales]]-Table6[[#This Row],[Pred_10]]</f>
        <v>1325.5226682864343</v>
      </c>
      <c r="BJ503" s="45">
        <f>ABS(Table6[[#This Row],[Red_10]]/Table6[[#This Row],[sales]])</f>
        <v>0.99481514759823308</v>
      </c>
      <c r="BK503" s="9">
        <f>'[1]11'!P$32+'[1]11'!P$40*Table6[[#This Row],[LNONLINELING]]+'[1]11'!P$39*Table6[[#This Row],[LNRADIOLING]]+'[1]11'!P$38*Table6[[#This Row],[LNTVLING]]+'[1]11'!P$33*Table6[[#This Row],[DL_DUM]]+'[1]11'!P$34*Table6[[#This Row],[CT_DUM]]+'[1]11'!P$35*Table6[[#This Row],[PA_DUM]]+'[1]11'!P$36*Table6[[#This Row],[NY_DUM]]+'[1]11'!P$37*Table6[[#This Row],[NJ_DUM]]</f>
        <v>6.8955373916684994</v>
      </c>
      <c r="BL503" s="9">
        <f>Table6[[#This Row],[sales]]-Table6[[#This Row],[ Pred_11]]</f>
        <v>1325.5355896238611</v>
      </c>
      <c r="BM503" s="47">
        <f>ABS(Table6[[#This Row],[ Red_11]]/Table6[[#This Row],[sales]])</f>
        <v>0.99482484516320657</v>
      </c>
      <c r="BN503" s="9">
        <f>'[1]12'!K$22+'[1]12'!K$28*Table6[[#This Row],[COMBINE LN LING]]+'[1]12'!K$23*Table6[[#This Row],[DL_DUM]]+'[1]12'!K$24*Table6[[#This Row],[CT_DUM]]+'[1]12'!K$25*Table6[[#This Row],[PA_DUM]]+'[1]12'!K$26*Table6[[#This Row],[NY_DUM]]+'[1]12'!K$27*Table6[[#This Row],[NJ_DUM]]</f>
        <v>6.9198549341369615</v>
      </c>
      <c r="BO503" s="9">
        <f>Table6[[#This Row],[sales]]-Table6[[#This Row],[ Pred_12]]</f>
        <v>1325.5112720813927</v>
      </c>
      <c r="BP503" s="47">
        <f>ABS(Table6[[#This Row],[ Red_12]]/Table6[[#This Row],[sales]])</f>
        <v>0.99480659465706378</v>
      </c>
      <c r="BQ503">
        <f>LN(G503+'2019 Totals and Calculations'!C$18)</f>
        <v>7.1053346469227963</v>
      </c>
      <c r="BR503">
        <f>LN(Table6[[#This Row],[PROF RADIO]]+'2019 Totals and Calculations'!D$18)</f>
        <v>5.2490443304468073</v>
      </c>
      <c r="BS503">
        <f>LN(Table6[[#This Row],[ONLINE LINGERING]]+'2019 Totals and Calculations'!E$18)</f>
        <v>4.6833269818854877</v>
      </c>
      <c r="BT503">
        <f>MONTH(Table6[[#This Row],[Date]])</f>
        <v>7</v>
      </c>
      <c r="BU503">
        <f t="shared" si="202"/>
        <v>0</v>
      </c>
      <c r="BV503">
        <f t="shared" si="203"/>
        <v>0</v>
      </c>
      <c r="BW503">
        <f t="shared" si="204"/>
        <v>0</v>
      </c>
      <c r="BX503">
        <f t="shared" si="205"/>
        <v>0</v>
      </c>
      <c r="BY503">
        <f t="shared" si="206"/>
        <v>0</v>
      </c>
      <c r="BZ503">
        <f t="shared" si="207"/>
        <v>0</v>
      </c>
      <c r="CA503">
        <f t="shared" si="208"/>
        <v>1</v>
      </c>
      <c r="CB503">
        <f t="shared" si="209"/>
        <v>0</v>
      </c>
      <c r="CC503">
        <f t="shared" si="210"/>
        <v>0</v>
      </c>
      <c r="CD503">
        <f t="shared" si="211"/>
        <v>0</v>
      </c>
      <c r="CE503">
        <f t="shared" si="212"/>
        <v>0</v>
      </c>
      <c r="CF503">
        <f t="shared" si="213"/>
        <v>0</v>
      </c>
      <c r="CG503">
        <f t="shared" si="214"/>
        <v>31</v>
      </c>
      <c r="CH50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1843.4642456792956</v>
      </c>
      <c r="CI503" s="79">
        <f>Table6[[#This Row],[sales]]-CH503</f>
        <v>-511.03311866376589</v>
      </c>
      <c r="CJ503">
        <f>ABS(Table6[[#This Row],[sales]]-CH503)/Table6[[#This Row],[sales]]</f>
        <v>0.38353435933939251</v>
      </c>
      <c r="CK50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1842.2828431828832</v>
      </c>
      <c r="CL503" s="79">
        <f>Table6[[#This Row],[sales]]-CK503</f>
        <v>-509.85171616735352</v>
      </c>
      <c r="CM503">
        <f>ABS(Table6[[#This Row],[sales]]-CK503)/Table6[[#This Row],[sales]]</f>
        <v>0.38264770750992155</v>
      </c>
      <c r="CN50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1523.4624515510441</v>
      </c>
      <c r="CO503" s="79">
        <f>Table6[[#This Row],[sales]]-CN503</f>
        <v>-191.03132453551439</v>
      </c>
      <c r="CP503">
        <f>ABS(Table6[[#This Row],[sales]]-CN503)/Table6[[#This Row],[sales]]</f>
        <v>0.14337050573368051</v>
      </c>
      <c r="CQ50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1481.7439314329604</v>
      </c>
      <c r="CR503" s="79">
        <f>Table6[[#This Row],[sales]]-CQ503</f>
        <v>-149.3128044174307</v>
      </c>
      <c r="CS503">
        <f>ABS(Table6[[#This Row],[sales]]-CQ503)/Table6[[#This Row],[sales]]</f>
        <v>0.11206042953369884</v>
      </c>
    </row>
    <row r="504" spans="1:97" x14ac:dyDescent="0.2">
      <c r="A504">
        <v>503</v>
      </c>
      <c r="B504" t="s">
        <v>638</v>
      </c>
      <c r="C504" s="5">
        <v>42953</v>
      </c>
      <c r="D504" s="6">
        <v>878.68399097707913</v>
      </c>
      <c r="E504" s="8">
        <f>YEAR(Table6[[#This Row],[Date]])</f>
        <v>2017</v>
      </c>
      <c r="F504" s="6">
        <f>Table6[[#This Row],[TV_State]]+Table6[[#This Row],[Radio_State]]+Table6[[#This Row],[Online]]</f>
        <v>1073.9471000830968</v>
      </c>
      <c r="G504" s="6">
        <f t="shared" si="189"/>
        <v>863.64957439932766</v>
      </c>
      <c r="H504" s="6">
        <f>LN(Table6[[#This Row],[PROF TV LING]])</f>
        <v>6.7611671013461745</v>
      </c>
      <c r="I504" s="6">
        <f t="shared" si="190"/>
        <v>6.7784253233499179</v>
      </c>
      <c r="J504" s="6">
        <v>130.17540607067838</v>
      </c>
      <c r="K504" s="6">
        <f t="shared" si="195"/>
        <v>128.90163843678812</v>
      </c>
      <c r="L504" s="6">
        <f>0.5*J503+0.5*Table6[[#This Row],[Radio_State]]</f>
        <v>129.53097336735817</v>
      </c>
      <c r="M504" s="6">
        <f>LN(Table6[[#This Row],[RADIO LINGERING ]])</f>
        <v>4.8639200291233502</v>
      </c>
      <c r="N504" s="6">
        <f t="shared" si="191"/>
        <v>4.8688828184654795</v>
      </c>
      <c r="O504" s="6">
        <v>65.087703035339189</v>
      </c>
      <c r="P504" s="6">
        <f t="shared" si="192"/>
        <v>64.812684783435657</v>
      </c>
      <c r="Q504" s="6">
        <f>0.3*O503+0.7*Table6[[#This Row],[Online]]</f>
        <v>64.894373224343127</v>
      </c>
      <c r="R504" s="6">
        <f>LN(Table6[[#This Row],[ONLINE LINGERING]])</f>
        <v>4.1727609207887912</v>
      </c>
      <c r="S504" s="6">
        <f t="shared" si="193"/>
        <v>4.1757356379055341</v>
      </c>
      <c r="T504" s="6">
        <v>1477.2463888395209</v>
      </c>
      <c r="U504" s="6">
        <f t="shared" si="194"/>
        <v>7.2979350857073255</v>
      </c>
      <c r="V504" s="8">
        <f>YEAR(Table6[[#This Row],[Date]])</f>
        <v>2017</v>
      </c>
      <c r="W504" s="8">
        <f>WEEKNUM(Table6[[#This Row],[Date]])</f>
        <v>32</v>
      </c>
      <c r="X504" t="s">
        <v>670</v>
      </c>
      <c r="Y504" s="9">
        <f>Table6[[#This Row],[LNTVLING]]+Table6[[#This Row],[LNRADIOLING]]+Table6[[#This Row],[LNONLINELING]]</f>
        <v>15.797848051258315</v>
      </c>
      <c r="Z504">
        <f t="shared" si="215"/>
        <v>1</v>
      </c>
      <c r="AA504">
        <f t="shared" si="196"/>
        <v>0</v>
      </c>
      <c r="AB504">
        <f t="shared" si="197"/>
        <v>0</v>
      </c>
      <c r="AC504">
        <f t="shared" si="198"/>
        <v>0</v>
      </c>
      <c r="AD504">
        <f t="shared" si="199"/>
        <v>1</v>
      </c>
      <c r="AE504">
        <f t="shared" si="200"/>
        <v>0</v>
      </c>
      <c r="AF504">
        <f t="shared" si="201"/>
        <v>0</v>
      </c>
      <c r="AG504" s="9">
        <f>'[1]1'!J$20+'[1]1'!J$21*Table6[[#This Row],[TV_State]]</f>
        <v>2193.8558505148858</v>
      </c>
      <c r="AH504" s="9">
        <f>Table6[[#This Row],[sales]]-Table6[[#This Row],[Pred_1]]</f>
        <v>-716.60946167536486</v>
      </c>
      <c r="AI504">
        <f>ABS(Table6[[#This Row],[Res_1]])/Table6[[#This Row],[sales]]</f>
        <v>0.48509813060928253</v>
      </c>
      <c r="AJ504" s="9">
        <f>'[1]2'!J$20+'[1]2'!J$21*Table6[[#This Row],[Radio_State]]</f>
        <v>2285.7589714487472</v>
      </c>
      <c r="AK504" s="9">
        <f>Table6[[#This Row],[sales]]-Table6[[#This Row],[ Pred_2 ]]</f>
        <v>-808.51258260922623</v>
      </c>
      <c r="AL504">
        <f>ABS(Table6[[#This Row],[ Res_2 ]])/Table6[[#This Row],[sales]]</f>
        <v>0.54731058320228398</v>
      </c>
      <c r="AM504" s="10">
        <f>'[1]3'!J$20+'[1]3'!J$21*Data!O504</f>
        <v>2176.7627442299408</v>
      </c>
      <c r="AN504" s="9">
        <f>Table6[[#This Row],[sales]]-Table6[[#This Row],[Pred_3]]</f>
        <v>-699.5163553904199</v>
      </c>
      <c r="AO504" s="9">
        <f>ABS(Table6[[#This Row],[Res_3]])/Table6[[#This Row],[sales]]</f>
        <v>0.4735272062096143</v>
      </c>
      <c r="AP504" s="9">
        <f>'[1]4'!L$21+'[1]4'!L$27*Table6[[#This Row],[TV_State]]+'[1]4'!L$22*Table6[[#This Row],[NJ_DUM]]+'[1]4'!L$23*Table6[[#This Row],[NY_DUM]]+'[1]4'!L$24*Table6[[#This Row],[PA_DUM]]+'[1]4'!L$25*Table6[[#This Row],[CT_DUM]]+'[1]4'!L$26*Table6[[#This Row],[DL_DUM]]</f>
        <v>431.65067571057818</v>
      </c>
      <c r="AQ504" s="9">
        <f>Table6[[#This Row],[sales]]-Table6[[#This Row],[Pred_4]]</f>
        <v>1045.5957131289429</v>
      </c>
      <c r="AR504">
        <f>ABS(Table6[[#This Row],[Res_4]]/Table6[[#This Row],[sales]])</f>
        <v>0.70780048678970242</v>
      </c>
      <c r="AS504" s="9">
        <f>'[1]5'!L$20+'[1]5'!L$26*Table6[[#This Row],[Radio_State]]+'[1]5'!L$21*Table6[[#This Row],[NJ_DUM]]+'[1]5'!L$22*Table6[[#This Row],[NY_DUM]]+'[1]5'!L$23*Table6[[#This Row],[PA_DUM]]+'[1]5'!L$24*Table6[[#This Row],[CT_DUM]]+'[1]5'!L$25*Table6[[#This Row],[DL_DUM]]</f>
        <v>425.70791249132236</v>
      </c>
      <c r="AT504" s="9">
        <f>Table6[[#This Row],[sales]]-Table6[[#This Row],[Pred_5]]</f>
        <v>1051.5384763481986</v>
      </c>
      <c r="AU504" s="9">
        <f>ABS(Table6[[#This Row],[Red_5]]/Table6[[#This Row],[sales]])</f>
        <v>0.71182335207754666</v>
      </c>
      <c r="AV504" s="9">
        <f>'[1]6'!L$20+'[1]6'!L$26*Table6[[#This Row],[Online]]+'[1]6'!L$21*Table6[[#This Row],[NJ_DUM]]+'[1]6'!L$22*Table6[[#This Row],[NY_DUM]]+'[1]6'!L$23*Table6[[#This Row],[PA_DUM]]+'[1]6'!L$24*Table6[[#This Row],[CT_DUM]]+'[1]6'!L$25*Table6[[#This Row],[DL_DUM]]</f>
        <v>277.3246477022733</v>
      </c>
      <c r="AW504" s="9">
        <f>Table6[[#This Row],[sales]]-Table6[[#This Row],[Pred_6]]</f>
        <v>1199.9217411372476</v>
      </c>
      <c r="AX504" s="9">
        <f>ABS(Table6[[#This Row],[Red_6]]/Table6[[#This Row],[sales]])</f>
        <v>0.81226919910081419</v>
      </c>
      <c r="AY504" s="9">
        <f>'[1]7'!L$21+'[1]7'!L$27*Table6[[#This Row],[LNTV]]+'[1]7'!L$22*Table6[[#This Row],[NJ_DUM]]+'[1]7'!L$23*Table6[[#This Row],[NY_DUM]]+'[1]7'!L$24*Table6[[#This Row],[PA_DUM]]+'[1]7'!L$25*Table6[[#This Row],[CT_DUM]]+'[1]7'!L$26*Table6[[#This Row],[DL_DUM]]</f>
        <v>5.8958368112388939</v>
      </c>
      <c r="AZ504" s="9">
        <f>Table6[[#This Row],[sales]]-Table6[[#This Row],[Pred_7]]</f>
        <v>1471.350552028282</v>
      </c>
      <c r="BA504" s="9">
        <f>ABS(Table6[[#This Row],[Red_7]]/Table6[[#This Row],[sales]])</f>
        <v>0.99600890084702087</v>
      </c>
      <c r="BB504" s="9">
        <f>'[1]8'!O$22+'[1]8'!O$28*Table6[[#This Row],[LNRADIOLING]]+'[1]8'!O$23*Table6[[#This Row],[DL_DUM]]+'[1]8'!O$24*Table6[[#This Row],[CT_DUM]]+'[1]8'!O$25*Table6[[#This Row],[PA_DUM]]+'[1]8'!O$26*Table6[[#This Row],[NY_DUM]]+'[1]8'!O$27*Table6[[#This Row],[NJ_DUM]]</f>
        <v>6.992178730651708</v>
      </c>
      <c r="BC504" s="9">
        <f>Table6[[#This Row],[sales]]-Table6[[#This Row],[Pred_8]]</f>
        <v>1470.2542101088693</v>
      </c>
      <c r="BD504" s="9">
        <f>ABS(Table6[[#This Row],[Red_8]]/Table6[[#This Row],[sales]])</f>
        <v>0.99526674846966834</v>
      </c>
      <c r="BE504" s="9">
        <f>'[1]9'!M$19+'[1]9'!M$21*Table6[[#This Row],[LNONLINE]]+'[1]9'!M$20*Table6[[#This Row],[DL_DUM]]+'[1]9'!M$22*Table6[[#This Row],[CT_DUM]]+'[1]9'!M$23*Table6[[#This Row],[PA_DUM]]+'[1]9'!M$24*Table6[[#This Row],[NY_DUM]]+'[1]9'!M$25*Table6[[#This Row],[NJ_DUM]]</f>
        <v>6.8771577385332652</v>
      </c>
      <c r="BF504" s="9">
        <f>Table6[[#This Row],[sales]]-Table6[[#This Row],[Pred_9]]</f>
        <v>1470.3692311009877</v>
      </c>
      <c r="BG504" s="9">
        <f>ABS(Table6[[#This Row],[Red_9]]/Table6[[#This Row],[sales]])</f>
        <v>0.99534461022176823</v>
      </c>
      <c r="BH504" s="9">
        <f>'[1]10'!P$22+'[1]10'!P$30*Table6[[#This Row],[LNTV]]+'[1]10'!P$29*Table6[[#This Row],[LNRADIOLING]]+'[1]10'!P$24*Table6[[#This Row],[LNONLINELING]]+'[1]10'!P$23*Table6[[#This Row],[DL_DUM]]+'[1]10'!P$25*Table6[[#This Row],[CT_DUM]]+'[1]10'!P$26*Table6[[#This Row],[PA_DUM]]+'[1]10'!P$27*Table6[[#This Row],[NY_DUM]]+'[1]10'!P$28*Table6[[#This Row],[NJ_DUM]]</f>
        <v>6.9102698123715864</v>
      </c>
      <c r="BI504" s="9">
        <f>Table6[[#This Row],[sales]]-Table6[[#This Row],[Pred_10]]</f>
        <v>1470.3361190271494</v>
      </c>
      <c r="BJ504" s="45">
        <f>ABS(Table6[[#This Row],[Red_10]]/Table6[[#This Row],[sales]])</f>
        <v>0.99532219549522805</v>
      </c>
      <c r="BK504" s="9">
        <f>'[1]11'!P$32+'[1]11'!P$40*Table6[[#This Row],[LNONLINELING]]+'[1]11'!P$39*Table6[[#This Row],[LNRADIOLING]]+'[1]11'!P$38*Table6[[#This Row],[LNTVLING]]+'[1]11'!P$33*Table6[[#This Row],[DL_DUM]]+'[1]11'!P$34*Table6[[#This Row],[CT_DUM]]+'[1]11'!P$35*Table6[[#This Row],[PA_DUM]]+'[1]11'!P$36*Table6[[#This Row],[NY_DUM]]+'[1]11'!P$37*Table6[[#This Row],[NJ_DUM]]</f>
        <v>6.8970780362816662</v>
      </c>
      <c r="BL504" s="9">
        <f>Table6[[#This Row],[sales]]-Table6[[#This Row],[ Pred_11]]</f>
        <v>1470.3493108032392</v>
      </c>
      <c r="BM504" s="47">
        <f>ABS(Table6[[#This Row],[ Red_11]]/Table6[[#This Row],[sales]])</f>
        <v>0.99533112547210223</v>
      </c>
      <c r="BN504" s="9">
        <f>'[1]12'!K$22+'[1]12'!K$28*Table6[[#This Row],[COMBINE LN LING]]+'[1]12'!K$23*Table6[[#This Row],[DL_DUM]]+'[1]12'!K$24*Table6[[#This Row],[CT_DUM]]+'[1]12'!K$25*Table6[[#This Row],[PA_DUM]]+'[1]12'!K$26*Table6[[#This Row],[NY_DUM]]+'[1]12'!K$27*Table6[[#This Row],[NJ_DUM]]</f>
        <v>6.9224907582421427</v>
      </c>
      <c r="BO504" s="9">
        <f>Table6[[#This Row],[sales]]-Table6[[#This Row],[ Pred_12]]</f>
        <v>1470.3238980812787</v>
      </c>
      <c r="BP504" s="47">
        <f>ABS(Table6[[#This Row],[ Red_12]]/Table6[[#This Row],[sales]])</f>
        <v>0.99531392270745012</v>
      </c>
      <c r="BQ504">
        <f>LN(G504+'2019 Totals and Calculations'!C$18)</f>
        <v>7.1106088443712512</v>
      </c>
      <c r="BR504">
        <f>LN(Table6[[#This Row],[PROF RADIO]]+'2019 Totals and Calculations'!D$18)</f>
        <v>5.2557125582732462</v>
      </c>
      <c r="BS504">
        <f>LN(Table6[[#This Row],[ONLINE LINGERING]]+'2019 Totals and Calculations'!E$18)</f>
        <v>4.6892515332367966</v>
      </c>
      <c r="BT504">
        <f>MONTH(Table6[[#This Row],[Date]])</f>
        <v>8</v>
      </c>
      <c r="BU504">
        <f t="shared" si="202"/>
        <v>0</v>
      </c>
      <c r="BV504">
        <f t="shared" si="203"/>
        <v>0</v>
      </c>
      <c r="BW504">
        <f t="shared" si="204"/>
        <v>0</v>
      </c>
      <c r="BX504">
        <f t="shared" si="205"/>
        <v>0</v>
      </c>
      <c r="BY504">
        <f t="shared" si="206"/>
        <v>0</v>
      </c>
      <c r="BZ504">
        <f t="shared" si="207"/>
        <v>0</v>
      </c>
      <c r="CA504">
        <f t="shared" si="208"/>
        <v>0</v>
      </c>
      <c r="CB504">
        <f t="shared" si="209"/>
        <v>1</v>
      </c>
      <c r="CC504">
        <f t="shared" si="210"/>
        <v>0</v>
      </c>
      <c r="CD504">
        <f t="shared" si="211"/>
        <v>0</v>
      </c>
      <c r="CE504">
        <f t="shared" si="212"/>
        <v>0</v>
      </c>
      <c r="CF504">
        <f t="shared" si="213"/>
        <v>0</v>
      </c>
      <c r="CG504">
        <f t="shared" si="214"/>
        <v>32</v>
      </c>
      <c r="CH50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1905.1935082488408</v>
      </c>
      <c r="CI504" s="79">
        <f>Table6[[#This Row],[sales]]-CH504</f>
        <v>-427.94711940931984</v>
      </c>
      <c r="CJ504">
        <f>ABS(Table6[[#This Row],[sales]]-CH504)/Table6[[#This Row],[sales]]</f>
        <v>0.28969244578455317</v>
      </c>
      <c r="CK50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1956.880431285244</v>
      </c>
      <c r="CL504" s="79">
        <f>Table6[[#This Row],[sales]]-CK504</f>
        <v>-479.63404244572303</v>
      </c>
      <c r="CM504">
        <f>ABS(Table6[[#This Row],[sales]]-CK504)/Table6[[#This Row],[sales]]</f>
        <v>0.32468114057974357</v>
      </c>
      <c r="CN50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1515.3266934356229</v>
      </c>
      <c r="CO504" s="79">
        <f>Table6[[#This Row],[sales]]-CN504</f>
        <v>-38.080304596101996</v>
      </c>
      <c r="CP504">
        <f>ABS(Table6[[#This Row],[sales]]-CN504)/Table6[[#This Row],[sales]]</f>
        <v>2.5777896553882733E-2</v>
      </c>
      <c r="CQ50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1487.4024449293261</v>
      </c>
      <c r="CR504" s="79">
        <f>Table6[[#This Row],[sales]]-CQ504</f>
        <v>-10.156056089805134</v>
      </c>
      <c r="CS504">
        <f>ABS(Table6[[#This Row],[sales]]-CQ504)/Table6[[#This Row],[sales]]</f>
        <v>6.8749913125754313E-3</v>
      </c>
    </row>
    <row r="505" spans="1:97" x14ac:dyDescent="0.2">
      <c r="A505">
        <v>504</v>
      </c>
      <c r="B505" t="s">
        <v>638</v>
      </c>
      <c r="C505" s="5">
        <v>42960</v>
      </c>
      <c r="D505" s="6">
        <v>887.47083088684985</v>
      </c>
      <c r="E505" s="8">
        <f>YEAR(Table6[[#This Row],[Date]])</f>
        <v>2017</v>
      </c>
      <c r="F505" s="6">
        <f>Table6[[#This Row],[TV_State]]+Table6[[#This Row],[Radio_State]]+Table6[[#This Row],[Online]]</f>
        <v>1084.6865710839277</v>
      </c>
      <c r="G505" s="6">
        <f t="shared" si="189"/>
        <v>870.79595134558417</v>
      </c>
      <c r="H505" s="6">
        <f>LN(Table6[[#This Row],[PROF TV LING]])</f>
        <v>6.7694076799990839</v>
      </c>
      <c r="I505" s="6">
        <f t="shared" si="190"/>
        <v>6.7883756542030858</v>
      </c>
      <c r="J505" s="6">
        <v>131.47716013138515</v>
      </c>
      <c r="K505" s="6">
        <f t="shared" si="195"/>
        <v>130.18939928408662</v>
      </c>
      <c r="L505" s="6">
        <f>0.5*J504+0.5*Table6[[#This Row],[Radio_State]]</f>
        <v>130.82628310103178</v>
      </c>
      <c r="M505" s="6">
        <f>LN(Table6[[#This Row],[RADIO LINGERING ]])</f>
        <v>4.8738703599765181</v>
      </c>
      <c r="N505" s="6">
        <f t="shared" si="191"/>
        <v>4.8788331493186474</v>
      </c>
      <c r="O505" s="6">
        <v>65.738580065692574</v>
      </c>
      <c r="P505" s="6">
        <f t="shared" si="192"/>
        <v>65.460811481015497</v>
      </c>
      <c r="Q505" s="6">
        <f>0.3*O504+0.7*Table6[[#This Row],[Online]]</f>
        <v>65.543316956586551</v>
      </c>
      <c r="R505" s="6">
        <f>LN(Table6[[#This Row],[ONLINE LINGERING]])</f>
        <v>4.1827112516419591</v>
      </c>
      <c r="S505" s="6">
        <f t="shared" si="193"/>
        <v>4.185685968758702</v>
      </c>
      <c r="T505" s="6">
        <v>1602.6650845321451</v>
      </c>
      <c r="U505" s="6">
        <f t="shared" si="194"/>
        <v>7.3794232003576852</v>
      </c>
      <c r="V505" s="8">
        <f>YEAR(Table6[[#This Row],[Date]])</f>
        <v>2017</v>
      </c>
      <c r="W505" s="8">
        <f>WEEKNUM(Table6[[#This Row],[Date]])</f>
        <v>33</v>
      </c>
      <c r="X505" t="s">
        <v>671</v>
      </c>
      <c r="Y505" s="9">
        <f>Table6[[#This Row],[LNTVLING]]+Table6[[#This Row],[LNRADIOLING]]+Table6[[#This Row],[LNONLINELING]]</f>
        <v>15.82598929161756</v>
      </c>
      <c r="Z505">
        <f t="shared" si="215"/>
        <v>1</v>
      </c>
      <c r="AA505">
        <f t="shared" si="196"/>
        <v>0</v>
      </c>
      <c r="AB505">
        <f t="shared" si="197"/>
        <v>0</v>
      </c>
      <c r="AC505">
        <f t="shared" si="198"/>
        <v>0</v>
      </c>
      <c r="AD505">
        <f t="shared" si="199"/>
        <v>1</v>
      </c>
      <c r="AE505">
        <f t="shared" si="200"/>
        <v>0</v>
      </c>
      <c r="AF505">
        <f t="shared" si="201"/>
        <v>0</v>
      </c>
      <c r="AG505" s="9">
        <f>'[1]1'!J$20+'[1]1'!J$21*Table6[[#This Row],[TV_State]]</f>
        <v>2202.4970835654713</v>
      </c>
      <c r="AH505" s="9">
        <f>Table6[[#This Row],[sales]]-Table6[[#This Row],[Pred_1]]</f>
        <v>-599.83199903332616</v>
      </c>
      <c r="AI505">
        <f>ABS(Table6[[#This Row],[Res_1]])/Table6[[#This Row],[sales]]</f>
        <v>0.37427158351579798</v>
      </c>
      <c r="AJ505" s="9">
        <f>'[1]2'!J$20+'[1]2'!J$21*Table6[[#This Row],[Radio_State]]</f>
        <v>2291.4737431232593</v>
      </c>
      <c r="AK505" s="9">
        <f>Table6[[#This Row],[sales]]-Table6[[#This Row],[ Pred_2 ]]</f>
        <v>-688.80865859111418</v>
      </c>
      <c r="AL505">
        <f>ABS(Table6[[#This Row],[ Res_2 ]])/Table6[[#This Row],[sales]]</f>
        <v>0.4297895207420665</v>
      </c>
      <c r="AM505" s="10">
        <f>'[1]3'!J$20+'[1]3'!J$21*Data!O505</f>
        <v>2180.5230698549917</v>
      </c>
      <c r="AN505" s="9">
        <f>Table6[[#This Row],[sales]]-Table6[[#This Row],[Pred_3]]</f>
        <v>-577.85798532284662</v>
      </c>
      <c r="AO505" s="9">
        <f>ABS(Table6[[#This Row],[Res_3]])/Table6[[#This Row],[sales]]</f>
        <v>0.36056066292324368</v>
      </c>
      <c r="AP505" s="9">
        <f>'[1]4'!L$21+'[1]4'!L$27*Table6[[#This Row],[TV_State]]+'[1]4'!L$22*Table6[[#This Row],[NJ_DUM]]+'[1]4'!L$23*Table6[[#This Row],[NY_DUM]]+'[1]4'!L$24*Table6[[#This Row],[PA_DUM]]+'[1]4'!L$25*Table6[[#This Row],[CT_DUM]]+'[1]4'!L$26*Table6[[#This Row],[DL_DUM]]</f>
        <v>433.58888252422571</v>
      </c>
      <c r="AQ505" s="9">
        <f>Table6[[#This Row],[sales]]-Table6[[#This Row],[Pred_4]]</f>
        <v>1169.0762020079194</v>
      </c>
      <c r="AR505">
        <f>ABS(Table6[[#This Row],[Res_4]]/Table6[[#This Row],[sales]])</f>
        <v>0.72945758492592339</v>
      </c>
      <c r="AS505" s="9">
        <f>'[1]5'!L$20+'[1]5'!L$26*Table6[[#This Row],[Radio_State]]+'[1]5'!L$21*Table6[[#This Row],[NJ_DUM]]+'[1]5'!L$22*Table6[[#This Row],[NY_DUM]]+'[1]5'!L$23*Table6[[#This Row],[PA_DUM]]+'[1]5'!L$24*Table6[[#This Row],[CT_DUM]]+'[1]5'!L$25*Table6[[#This Row],[DL_DUM]]</f>
        <v>428.00107633296506</v>
      </c>
      <c r="AT505" s="9">
        <f>Table6[[#This Row],[sales]]-Table6[[#This Row],[Pred_5]]</f>
        <v>1174.66400819918</v>
      </c>
      <c r="AU505" s="9">
        <f>ABS(Table6[[#This Row],[Red_5]]/Table6[[#This Row],[sales]])</f>
        <v>0.73294415629082699</v>
      </c>
      <c r="AV505" s="9">
        <f>'[1]6'!L$20+'[1]6'!L$26*Table6[[#This Row],[Online]]+'[1]6'!L$21*Table6[[#This Row],[NJ_DUM]]+'[1]6'!L$22*Table6[[#This Row],[NY_DUM]]+'[1]6'!L$23*Table6[[#This Row],[PA_DUM]]+'[1]6'!L$24*Table6[[#This Row],[CT_DUM]]+'[1]6'!L$25*Table6[[#This Row],[DL_DUM]]</f>
        <v>280.15743219116064</v>
      </c>
      <c r="AW505" s="9">
        <f>Table6[[#This Row],[sales]]-Table6[[#This Row],[Pred_6]]</f>
        <v>1322.5076523409844</v>
      </c>
      <c r="AX505" s="9">
        <f>ABS(Table6[[#This Row],[Red_6]]/Table6[[#This Row],[sales]])</f>
        <v>0.82519277739619246</v>
      </c>
      <c r="AY505" s="9">
        <f>'[1]7'!L$21+'[1]7'!L$27*Table6[[#This Row],[LNTV]]+'[1]7'!L$22*Table6[[#This Row],[NJ_DUM]]+'[1]7'!L$23*Table6[[#This Row],[NY_DUM]]+'[1]7'!L$24*Table6[[#This Row],[PA_DUM]]+'[1]7'!L$25*Table6[[#This Row],[CT_DUM]]+'[1]7'!L$26*Table6[[#This Row],[DL_DUM]]</f>
        <v>5.8969381585288945</v>
      </c>
      <c r="AZ505" s="9">
        <f>Table6[[#This Row],[sales]]-Table6[[#This Row],[Pred_7]]</f>
        <v>1596.7681463736162</v>
      </c>
      <c r="BA505" s="9">
        <f>ABS(Table6[[#This Row],[Red_7]]/Table6[[#This Row],[sales]])</f>
        <v>0.99632054244181012</v>
      </c>
      <c r="BB505" s="9">
        <f>'[1]8'!O$22+'[1]8'!O$28*Table6[[#This Row],[LNRADIOLING]]+'[1]8'!O$23*Table6[[#This Row],[DL_DUM]]+'[1]8'!O$24*Table6[[#This Row],[CT_DUM]]+'[1]8'!O$25*Table6[[#This Row],[PA_DUM]]+'[1]8'!O$26*Table6[[#This Row],[NY_DUM]]+'[1]8'!O$27*Table6[[#This Row],[NJ_DUM]]</f>
        <v>6.9928885966554839</v>
      </c>
      <c r="BC505" s="9">
        <f>Table6[[#This Row],[sales]]-Table6[[#This Row],[Pred_8]]</f>
        <v>1595.6721959354895</v>
      </c>
      <c r="BD505" s="9">
        <f>ABS(Table6[[#This Row],[Red_8]]/Table6[[#This Row],[sales]])</f>
        <v>0.99563671245842544</v>
      </c>
      <c r="BE505" s="9">
        <f>'[1]9'!M$19+'[1]9'!M$21*Table6[[#This Row],[LNONLINE]]+'[1]9'!M$20*Table6[[#This Row],[DL_DUM]]+'[1]9'!M$22*Table6[[#This Row],[CT_DUM]]+'[1]9'!M$23*Table6[[#This Row],[PA_DUM]]+'[1]9'!M$24*Table6[[#This Row],[NY_DUM]]+'[1]9'!M$25*Table6[[#This Row],[NJ_DUM]]</f>
        <v>6.8803081868645979</v>
      </c>
      <c r="BF505" s="9">
        <f>Table6[[#This Row],[sales]]-Table6[[#This Row],[Pred_9]]</f>
        <v>1595.7847763452805</v>
      </c>
      <c r="BG505" s="9">
        <f>ABS(Table6[[#This Row],[Red_9]]/Table6[[#This Row],[sales]])</f>
        <v>0.99570695820775734</v>
      </c>
      <c r="BH505" s="9">
        <f>'[1]10'!P$22+'[1]10'!P$30*Table6[[#This Row],[LNTV]]+'[1]10'!P$29*Table6[[#This Row],[LNRADIOLING]]+'[1]10'!P$24*Table6[[#This Row],[LNONLINELING]]+'[1]10'!P$23*Table6[[#This Row],[DL_DUM]]+'[1]10'!P$25*Table6[[#This Row],[CT_DUM]]+'[1]10'!P$26*Table6[[#This Row],[PA_DUM]]+'[1]10'!P$27*Table6[[#This Row],[NY_DUM]]+'[1]10'!P$28*Table6[[#This Row],[NJ_DUM]]</f>
        <v>6.9120808956478044</v>
      </c>
      <c r="BI505" s="9">
        <f>Table6[[#This Row],[sales]]-Table6[[#This Row],[Pred_10]]</f>
        <v>1595.7530036364974</v>
      </c>
      <c r="BJ505" s="45">
        <f>ABS(Table6[[#This Row],[Red_10]]/Table6[[#This Row],[sales]])</f>
        <v>0.99568713328669944</v>
      </c>
      <c r="BK505" s="9">
        <f>'[1]11'!P$32+'[1]11'!P$40*Table6[[#This Row],[LNONLINELING]]+'[1]11'!P$39*Table6[[#This Row],[LNRADIOLING]]+'[1]11'!P$38*Table6[[#This Row],[LNTVLING]]+'[1]11'!P$33*Table6[[#This Row],[DL_DUM]]+'[1]11'!P$34*Table6[[#This Row],[CT_DUM]]+'[1]11'!P$35*Table6[[#This Row],[PA_DUM]]+'[1]11'!P$36*Table6[[#This Row],[NY_DUM]]+'[1]11'!P$37*Table6[[#This Row],[NJ_DUM]]</f>
        <v>6.8984918298011522</v>
      </c>
      <c r="BL505" s="9">
        <f>Table6[[#This Row],[sales]]-Table6[[#This Row],[ Pred_11]]</f>
        <v>1595.766592702344</v>
      </c>
      <c r="BM505" s="47">
        <f>ABS(Table6[[#This Row],[ Red_11]]/Table6[[#This Row],[sales]])</f>
        <v>0.99569561232949999</v>
      </c>
      <c r="BN505" s="9">
        <f>'[1]12'!K$22+'[1]12'!K$28*Table6[[#This Row],[COMBINE LN LING]]+'[1]12'!K$23*Table6[[#This Row],[DL_DUM]]+'[1]12'!K$24*Table6[[#This Row],[CT_DUM]]+'[1]12'!K$25*Table6[[#This Row],[PA_DUM]]+'[1]12'!K$26*Table6[[#This Row],[NY_DUM]]+'[1]12'!K$27*Table6[[#This Row],[NJ_DUM]]</f>
        <v>6.925198955148919</v>
      </c>
      <c r="BO505" s="9">
        <f>Table6[[#This Row],[sales]]-Table6[[#This Row],[ Pred_12]]</f>
        <v>1595.7398855769961</v>
      </c>
      <c r="BP505" s="47">
        <f>ABS(Table6[[#This Row],[ Red_12]]/Table6[[#This Row],[sales]])</f>
        <v>0.99567894813333968</v>
      </c>
      <c r="BQ505">
        <f>LN(G505+'2019 Totals and Calculations'!C$18)</f>
        <v>7.1164261771174084</v>
      </c>
      <c r="BR505">
        <f>LN(Table6[[#This Row],[PROF RADIO]]+'2019 Totals and Calculations'!D$18)</f>
        <v>5.2624091419224879</v>
      </c>
      <c r="BS505">
        <f>LN(Table6[[#This Row],[ONLINE LINGERING]]+'2019 Totals and Calculations'!E$18)</f>
        <v>4.6951999126595441</v>
      </c>
      <c r="BT505">
        <f>MONTH(Table6[[#This Row],[Date]])</f>
        <v>8</v>
      </c>
      <c r="BU505">
        <f t="shared" si="202"/>
        <v>0</v>
      </c>
      <c r="BV505">
        <f t="shared" si="203"/>
        <v>0</v>
      </c>
      <c r="BW505">
        <f t="shared" si="204"/>
        <v>0</v>
      </c>
      <c r="BX505">
        <f t="shared" si="205"/>
        <v>0</v>
      </c>
      <c r="BY505">
        <f t="shared" si="206"/>
        <v>0</v>
      </c>
      <c r="BZ505">
        <f t="shared" si="207"/>
        <v>0</v>
      </c>
      <c r="CA505">
        <f t="shared" si="208"/>
        <v>0</v>
      </c>
      <c r="CB505">
        <f t="shared" si="209"/>
        <v>1</v>
      </c>
      <c r="CC505">
        <f t="shared" si="210"/>
        <v>0</v>
      </c>
      <c r="CD505">
        <f t="shared" si="211"/>
        <v>0</v>
      </c>
      <c r="CE505">
        <f t="shared" si="212"/>
        <v>0</v>
      </c>
      <c r="CF505">
        <f t="shared" si="213"/>
        <v>0</v>
      </c>
      <c r="CG505">
        <f t="shared" si="214"/>
        <v>33</v>
      </c>
      <c r="CH50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1913.6662183624808</v>
      </c>
      <c r="CI505" s="79">
        <f>Table6[[#This Row],[sales]]-CH505</f>
        <v>-311.00113383033568</v>
      </c>
      <c r="CJ505">
        <f>ABS(Table6[[#This Row],[sales]]-CH505)/Table6[[#This Row],[sales]]</f>
        <v>0.19405247973011408</v>
      </c>
      <c r="CK50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1965.3504506073737</v>
      </c>
      <c r="CL505" s="79">
        <f>Table6[[#This Row],[sales]]-CK505</f>
        <v>-362.68536607522856</v>
      </c>
      <c r="CM505">
        <f>ABS(Table6[[#This Row],[sales]]-CK505)/Table6[[#This Row],[sales]]</f>
        <v>0.22630140855729991</v>
      </c>
      <c r="CN50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1521.8512612276988</v>
      </c>
      <c r="CO505" s="79">
        <f>Table6[[#This Row],[sales]]-CN505</f>
        <v>80.813823304446259</v>
      </c>
      <c r="CP505">
        <f>ABS(Table6[[#This Row],[sales]]-CN505)/Table6[[#This Row],[sales]]</f>
        <v>5.042464834631228E-2</v>
      </c>
      <c r="CQ50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1496.4107582376848</v>
      </c>
      <c r="CR505" s="79">
        <f>Table6[[#This Row],[sales]]-CQ505</f>
        <v>106.25432629446027</v>
      </c>
      <c r="CS505">
        <f>ABS(Table6[[#This Row],[sales]]-CQ505)/Table6[[#This Row],[sales]]</f>
        <v>6.629852195568256E-2</v>
      </c>
    </row>
    <row r="506" spans="1:97" x14ac:dyDescent="0.2">
      <c r="A506">
        <v>505</v>
      </c>
      <c r="B506" t="s">
        <v>638</v>
      </c>
      <c r="C506" s="5">
        <v>42967</v>
      </c>
      <c r="D506" s="6">
        <v>896.3455391957184</v>
      </c>
      <c r="E506" s="8">
        <f>YEAR(Table6[[#This Row],[Date]])</f>
        <v>2017</v>
      </c>
      <c r="F506" s="6">
        <f>Table6[[#This Row],[TV_State]]+Table6[[#This Row],[Radio_State]]+Table6[[#This Row],[Online]]</f>
        <v>1095.5334367947669</v>
      </c>
      <c r="G506" s="6">
        <f t="shared" si="189"/>
        <v>878.46082770062435</v>
      </c>
      <c r="H506" s="6">
        <f>LN(Table6[[#This Row],[PROF TV LING]])</f>
        <v>6.7781713166507744</v>
      </c>
      <c r="I506" s="6">
        <f t="shared" si="190"/>
        <v>6.7983259850562536</v>
      </c>
      <c r="J506" s="6">
        <v>132.791931732699</v>
      </c>
      <c r="K506" s="6">
        <f t="shared" si="195"/>
        <v>131.49066550839279</v>
      </c>
      <c r="L506" s="6">
        <f>0.5*J505+0.5*Table6[[#This Row],[Radio_State]]</f>
        <v>132.13454593204207</v>
      </c>
      <c r="M506" s="6">
        <f>LN(Table6[[#This Row],[RADIO LINGERING ]])</f>
        <v>4.883820690829686</v>
      </c>
      <c r="N506" s="6">
        <f t="shared" si="191"/>
        <v>4.8887834801718153</v>
      </c>
      <c r="O506" s="6">
        <v>66.395965866349499</v>
      </c>
      <c r="P506" s="6">
        <f t="shared" si="192"/>
        <v>66.115419550749294</v>
      </c>
      <c r="Q506" s="6">
        <f>0.3*O505+0.7*Table6[[#This Row],[Online]]</f>
        <v>66.198750126152419</v>
      </c>
      <c r="R506" s="6">
        <f>LN(Table6[[#This Row],[ONLINE LINGERING]])</f>
        <v>4.192661582495127</v>
      </c>
      <c r="S506" s="6">
        <f t="shared" si="193"/>
        <v>4.1956362996118699</v>
      </c>
      <c r="T506" s="6">
        <v>1453.9220211993584</v>
      </c>
      <c r="U506" s="6">
        <f t="shared" si="194"/>
        <v>7.2820200261184036</v>
      </c>
      <c r="V506" s="8">
        <f>YEAR(Table6[[#This Row],[Date]])</f>
        <v>2017</v>
      </c>
      <c r="W506" s="8">
        <f>WEEKNUM(Table6[[#This Row],[Date]])</f>
        <v>34</v>
      </c>
      <c r="X506" t="s">
        <v>672</v>
      </c>
      <c r="Y506" s="9">
        <f>Table6[[#This Row],[LNTVLING]]+Table6[[#This Row],[LNRADIOLING]]+Table6[[#This Row],[LNONLINELING]]</f>
        <v>15.854653589975587</v>
      </c>
      <c r="Z506">
        <f t="shared" si="215"/>
        <v>1</v>
      </c>
      <c r="AA506">
        <f t="shared" si="196"/>
        <v>0</v>
      </c>
      <c r="AB506">
        <f t="shared" si="197"/>
        <v>0</v>
      </c>
      <c r="AC506">
        <f t="shared" si="198"/>
        <v>0</v>
      </c>
      <c r="AD506">
        <f t="shared" si="199"/>
        <v>1</v>
      </c>
      <c r="AE506">
        <f t="shared" si="200"/>
        <v>0</v>
      </c>
      <c r="AF506">
        <f t="shared" si="201"/>
        <v>0</v>
      </c>
      <c r="AG506" s="9">
        <f>'[1]1'!J$20+'[1]1'!J$21*Table6[[#This Row],[TV_State]]</f>
        <v>2211.2247289465627</v>
      </c>
      <c r="AH506" s="9">
        <f>Table6[[#This Row],[sales]]-Table6[[#This Row],[Pred_1]]</f>
        <v>-757.30270774720429</v>
      </c>
      <c r="AI506">
        <f>ABS(Table6[[#This Row],[Res_1]])/Table6[[#This Row],[sales]]</f>
        <v>0.52086886140048683</v>
      </c>
      <c r="AJ506" s="9">
        <f>'[1]2'!J$20+'[1]2'!J$21*Table6[[#This Row],[Radio_State]]</f>
        <v>2297.2456625145169</v>
      </c>
      <c r="AK506" s="9">
        <f>Table6[[#This Row],[sales]]-Table6[[#This Row],[ Pred_2 ]]</f>
        <v>-843.32364131515851</v>
      </c>
      <c r="AL506">
        <f>ABS(Table6[[#This Row],[ Res_2 ]])/Table6[[#This Row],[sales]]</f>
        <v>0.58003361185731983</v>
      </c>
      <c r="AM506" s="10">
        <f>'[1]3'!J$20+'[1]3'!J$21*Data!O506</f>
        <v>2184.3209987362929</v>
      </c>
      <c r="AN506" s="9">
        <f>Table6[[#This Row],[sales]]-Table6[[#This Row],[Pred_3]]</f>
        <v>-730.39897753693458</v>
      </c>
      <c r="AO506" s="9">
        <f>ABS(Table6[[#This Row],[Res_3]])/Table6[[#This Row],[sales]]</f>
        <v>0.50236461576833358</v>
      </c>
      <c r="AP506" s="9">
        <f>'[1]4'!L$21+'[1]4'!L$27*Table6[[#This Row],[TV_State]]+'[1]4'!L$22*Table6[[#This Row],[NJ_DUM]]+'[1]4'!L$23*Table6[[#This Row],[NY_DUM]]+'[1]4'!L$24*Table6[[#This Row],[PA_DUM]]+'[1]4'!L$25*Table6[[#This Row],[CT_DUM]]+'[1]4'!L$26*Table6[[#This Row],[DL_DUM]]</f>
        <v>435.5464714060098</v>
      </c>
      <c r="AQ506" s="9">
        <f>Table6[[#This Row],[sales]]-Table6[[#This Row],[Pred_4]]</f>
        <v>1018.3755497933486</v>
      </c>
      <c r="AR506">
        <f>ABS(Table6[[#This Row],[Res_4]]/Table6[[#This Row],[sales]])</f>
        <v>0.70043340354201244</v>
      </c>
      <c r="AS506" s="9">
        <f>'[1]5'!L$20+'[1]5'!L$26*Table6[[#This Row],[Radio_State]]+'[1]5'!L$21*Table6[[#This Row],[NJ_DUM]]+'[1]5'!L$22*Table6[[#This Row],[NY_DUM]]+'[1]5'!L$23*Table6[[#This Row],[PA_DUM]]+'[1]5'!L$24*Table6[[#This Row],[CT_DUM]]+'[1]5'!L$25*Table6[[#This Row],[DL_DUM]]</f>
        <v>430.31717181302417</v>
      </c>
      <c r="AT506" s="9">
        <f>Table6[[#This Row],[sales]]-Table6[[#This Row],[Pred_5]]</f>
        <v>1023.6048493863342</v>
      </c>
      <c r="AU506" s="9">
        <f>ABS(Table6[[#This Row],[Red_5]]/Table6[[#This Row],[sales]])</f>
        <v>0.70403008858889815</v>
      </c>
      <c r="AV506" s="9">
        <f>'[1]6'!L$20+'[1]6'!L$26*Table6[[#This Row],[Online]]+'[1]6'!L$21*Table6[[#This Row],[NJ_DUM]]+'[1]6'!L$22*Table6[[#This Row],[NY_DUM]]+'[1]6'!L$23*Table6[[#This Row],[PA_DUM]]+'[1]6'!L$24*Table6[[#This Row],[CT_DUM]]+'[1]6'!L$25*Table6[[#This Row],[DL_DUM]]</f>
        <v>283.01854452493683</v>
      </c>
      <c r="AW506" s="9">
        <f>Table6[[#This Row],[sales]]-Table6[[#This Row],[Pred_6]]</f>
        <v>1170.9034766744217</v>
      </c>
      <c r="AX506" s="9">
        <f>ABS(Table6[[#This Row],[Red_6]]/Table6[[#This Row],[sales]])</f>
        <v>0.80534131789855468</v>
      </c>
      <c r="AY506" s="9">
        <f>'[1]7'!L$21+'[1]7'!L$27*Table6[[#This Row],[LNTV]]+'[1]7'!L$22*Table6[[#This Row],[NJ_DUM]]+'[1]7'!L$23*Table6[[#This Row],[NY_DUM]]+'[1]7'!L$24*Table6[[#This Row],[PA_DUM]]+'[1]7'!L$25*Table6[[#This Row],[CT_DUM]]+'[1]7'!L$26*Table6[[#This Row],[DL_DUM]]</f>
        <v>5.898039505818895</v>
      </c>
      <c r="AZ506" s="9">
        <f>Table6[[#This Row],[sales]]-Table6[[#This Row],[Pred_7]]</f>
        <v>1448.0239816935396</v>
      </c>
      <c r="BA506" s="9">
        <f>ABS(Table6[[#This Row],[Red_7]]/Table6[[#This Row],[sales]])</f>
        <v>0.9959433591211766</v>
      </c>
      <c r="BB506" s="9">
        <f>'[1]8'!O$22+'[1]8'!O$28*Table6[[#This Row],[LNRADIOLING]]+'[1]8'!O$23*Table6[[#This Row],[DL_DUM]]+'[1]8'!O$24*Table6[[#This Row],[CT_DUM]]+'[1]8'!O$25*Table6[[#This Row],[PA_DUM]]+'[1]8'!O$26*Table6[[#This Row],[NY_DUM]]+'[1]8'!O$27*Table6[[#This Row],[NJ_DUM]]</f>
        <v>6.9935984626592607</v>
      </c>
      <c r="BC506" s="9">
        <f>Table6[[#This Row],[sales]]-Table6[[#This Row],[Pred_8]]</f>
        <v>1446.9284227366991</v>
      </c>
      <c r="BD506" s="9">
        <f>ABS(Table6[[#This Row],[Red_8]]/Table6[[#This Row],[sales]])</f>
        <v>0.99518983937192851</v>
      </c>
      <c r="BE506" s="9">
        <f>'[1]9'!M$19+'[1]9'!M$21*Table6[[#This Row],[LNONLINE]]+'[1]9'!M$20*Table6[[#This Row],[DL_DUM]]+'[1]9'!M$22*Table6[[#This Row],[CT_DUM]]+'[1]9'!M$23*Table6[[#This Row],[PA_DUM]]+'[1]9'!M$24*Table6[[#This Row],[NY_DUM]]+'[1]9'!M$25*Table6[[#This Row],[NJ_DUM]]</f>
        <v>6.8834586351959306</v>
      </c>
      <c r="BF506" s="9">
        <f>Table6[[#This Row],[sales]]-Table6[[#This Row],[Pred_9]]</f>
        <v>1447.0385625641625</v>
      </c>
      <c r="BG506" s="9">
        <f>ABS(Table6[[#This Row],[Red_9]]/Table6[[#This Row],[sales]])</f>
        <v>0.99526559297209238</v>
      </c>
      <c r="BH506" s="9">
        <f>'[1]10'!P$22+'[1]10'!P$30*Table6[[#This Row],[LNTV]]+'[1]10'!P$29*Table6[[#This Row],[LNRADIOLING]]+'[1]10'!P$24*Table6[[#This Row],[LNONLINELING]]+'[1]10'!P$23*Table6[[#This Row],[DL_DUM]]+'[1]10'!P$25*Table6[[#This Row],[CT_DUM]]+'[1]10'!P$26*Table6[[#This Row],[PA_DUM]]+'[1]10'!P$27*Table6[[#This Row],[NY_DUM]]+'[1]10'!P$28*Table6[[#This Row],[NJ_DUM]]</f>
        <v>6.9138919789240241</v>
      </c>
      <c r="BI506" s="9">
        <f>Table6[[#This Row],[sales]]-Table6[[#This Row],[Pred_10]]</f>
        <v>1447.0081292204343</v>
      </c>
      <c r="BJ506" s="45">
        <f>ABS(Table6[[#This Row],[Red_10]]/Table6[[#This Row],[sales]])</f>
        <v>0.99524466107665066</v>
      </c>
      <c r="BK506" s="9">
        <f>'[1]11'!P$32+'[1]11'!P$40*Table6[[#This Row],[LNONLINELING]]+'[1]11'!P$39*Table6[[#This Row],[LNRADIOLING]]+'[1]11'!P$38*Table6[[#This Row],[LNTVLING]]+'[1]11'!P$33*Table6[[#This Row],[DL_DUM]]+'[1]11'!P$34*Table6[[#This Row],[CT_DUM]]+'[1]11'!P$35*Table6[[#This Row],[PA_DUM]]+'[1]11'!P$36*Table6[[#This Row],[NY_DUM]]+'[1]11'!P$37*Table6[[#This Row],[NJ_DUM]]</f>
        <v>6.8998173954736757</v>
      </c>
      <c r="BL506" s="9">
        <f>Table6[[#This Row],[sales]]-Table6[[#This Row],[ Pred_11]]</f>
        <v>1447.0222038038846</v>
      </c>
      <c r="BM506" s="47">
        <f>ABS(Table6[[#This Row],[ Red_11]]/Table6[[#This Row],[sales]])</f>
        <v>0.99525434150190395</v>
      </c>
      <c r="BN506" s="9">
        <f>'[1]12'!K$22+'[1]12'!K$28*Table6[[#This Row],[COMBINE LN LING]]+'[1]12'!K$23*Table6[[#This Row],[DL_DUM]]+'[1]12'!K$24*Table6[[#This Row],[CT_DUM]]+'[1]12'!K$25*Table6[[#This Row],[PA_DUM]]+'[1]12'!K$26*Table6[[#This Row],[NY_DUM]]+'[1]12'!K$27*Table6[[#This Row],[NJ_DUM]]</f>
        <v>6.9279574890002031</v>
      </c>
      <c r="BO506" s="9">
        <f>Table6[[#This Row],[sales]]-Table6[[#This Row],[ Pred_12]]</f>
        <v>1446.9940637103582</v>
      </c>
      <c r="BP506" s="47">
        <f>ABS(Table6[[#This Row],[ Red_12]]/Table6[[#This Row],[sales]])</f>
        <v>0.99523498689201695</v>
      </c>
      <c r="BQ506">
        <f>LN(G506+'2019 Totals and Calculations'!C$18)</f>
        <v>7.1226281960341709</v>
      </c>
      <c r="BR506">
        <f>LN(Table6[[#This Row],[PROF RADIO]]+'2019 Totals and Calculations'!D$18)</f>
        <v>5.2691307087102848</v>
      </c>
      <c r="BS506">
        <f>LN(Table6[[#This Row],[ONLINE LINGERING]]+'2019 Totals and Calculations'!E$18)</f>
        <v>4.7011720738197633</v>
      </c>
      <c r="BT506">
        <f>MONTH(Table6[[#This Row],[Date]])</f>
        <v>8</v>
      </c>
      <c r="BU506">
        <f t="shared" si="202"/>
        <v>0</v>
      </c>
      <c r="BV506">
        <f t="shared" si="203"/>
        <v>0</v>
      </c>
      <c r="BW506">
        <f t="shared" si="204"/>
        <v>0</v>
      </c>
      <c r="BX506">
        <f t="shared" si="205"/>
        <v>0</v>
      </c>
      <c r="BY506">
        <f t="shared" si="206"/>
        <v>0</v>
      </c>
      <c r="BZ506">
        <f t="shared" si="207"/>
        <v>0</v>
      </c>
      <c r="CA506">
        <f t="shared" si="208"/>
        <v>0</v>
      </c>
      <c r="CB506">
        <f t="shared" si="209"/>
        <v>1</v>
      </c>
      <c r="CC506">
        <f t="shared" si="210"/>
        <v>0</v>
      </c>
      <c r="CD506">
        <f t="shared" si="211"/>
        <v>0</v>
      </c>
      <c r="CE506">
        <f t="shared" si="212"/>
        <v>0</v>
      </c>
      <c r="CF506">
        <f t="shared" si="213"/>
        <v>0</v>
      </c>
      <c r="CG506">
        <f t="shared" si="214"/>
        <v>34</v>
      </c>
      <c r="CH50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1922.3969663080316</v>
      </c>
      <c r="CI506" s="79">
        <f>Table6[[#This Row],[sales]]-CH506</f>
        <v>-468.47494510867318</v>
      </c>
      <c r="CJ506">
        <f>ABS(Table6[[#This Row],[sales]]-CH506)/Table6[[#This Row],[sales]]</f>
        <v>0.32221462931156541</v>
      </c>
      <c r="CK50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1973.8722433493906</v>
      </c>
      <c r="CL506" s="79">
        <f>Table6[[#This Row],[sales]]-CK506</f>
        <v>-519.95022215003223</v>
      </c>
      <c r="CM506">
        <f>ABS(Table6[[#This Row],[sales]]-CK506)/Table6[[#This Row],[sales]]</f>
        <v>0.35761905698430707</v>
      </c>
      <c r="CN50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1528.4157928778893</v>
      </c>
      <c r="CO506" s="79">
        <f>Table6[[#This Row],[sales]]-CN506</f>
        <v>-74.493771678530948</v>
      </c>
      <c r="CP506">
        <f>ABS(Table6[[#This Row],[sales]]-CN506)/Table6[[#This Row],[sales]]</f>
        <v>5.1236428496405952E-2</v>
      </c>
      <c r="CQ50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1505.5422285141537</v>
      </c>
      <c r="CR506" s="79">
        <f>Table6[[#This Row],[sales]]-CQ506</f>
        <v>-51.62020731479538</v>
      </c>
      <c r="CS506">
        <f>ABS(Table6[[#This Row],[sales]]-CQ506)/Table6[[#This Row],[sales]]</f>
        <v>3.5504109960596941E-2</v>
      </c>
    </row>
    <row r="507" spans="1:97" x14ac:dyDescent="0.2">
      <c r="A507">
        <v>506</v>
      </c>
      <c r="B507" t="s">
        <v>638</v>
      </c>
      <c r="C507" s="5">
        <v>42974</v>
      </c>
      <c r="D507" s="6">
        <v>905.30899458767544</v>
      </c>
      <c r="E507" s="8">
        <f>YEAR(Table6[[#This Row],[Date]])</f>
        <v>2017</v>
      </c>
      <c r="F507" s="6">
        <f>Table6[[#This Row],[TV_State]]+Table6[[#This Row],[Radio_State]]+Table6[[#This Row],[Online]]</f>
        <v>1106.4887711627143</v>
      </c>
      <c r="G507" s="6">
        <f t="shared" si="189"/>
        <v>886.5152777667397</v>
      </c>
      <c r="H507" s="6">
        <f>LN(Table6[[#This Row],[PROF TV LING]])</f>
        <v>6.7872983591691911</v>
      </c>
      <c r="I507" s="6">
        <f t="shared" si="190"/>
        <v>6.8082763159094215</v>
      </c>
      <c r="J507" s="6">
        <v>134.119851050026</v>
      </c>
      <c r="K507" s="6">
        <f t="shared" si="195"/>
        <v>132.8052582792094</v>
      </c>
      <c r="L507" s="6">
        <f>0.5*J506+0.5*Table6[[#This Row],[Radio_State]]</f>
        <v>133.45589139136251</v>
      </c>
      <c r="M507" s="6">
        <f>LN(Table6[[#This Row],[RADIO LINGERING ]])</f>
        <v>4.8937710216828547</v>
      </c>
      <c r="N507" s="6">
        <f t="shared" si="191"/>
        <v>4.8987338110249832</v>
      </c>
      <c r="O507" s="6">
        <v>67.059925525013</v>
      </c>
      <c r="P507" s="6">
        <f t="shared" si="192"/>
        <v>66.77657373273388</v>
      </c>
      <c r="Q507" s="6">
        <f>0.3*O506+0.7*Table6[[#This Row],[Online]]</f>
        <v>66.860737627413954</v>
      </c>
      <c r="R507" s="6">
        <f>LN(Table6[[#This Row],[ONLINE LINGERING]])</f>
        <v>4.2026119133482958</v>
      </c>
      <c r="S507" s="6">
        <f t="shared" si="193"/>
        <v>4.2055866304650378</v>
      </c>
      <c r="T507" s="6">
        <v>1484.606479059682</v>
      </c>
      <c r="U507" s="6">
        <f t="shared" si="194"/>
        <v>7.3029050188526128</v>
      </c>
      <c r="V507" s="8">
        <f>YEAR(Table6[[#This Row],[Date]])</f>
        <v>2017</v>
      </c>
      <c r="W507" s="8">
        <f>WEEKNUM(Table6[[#This Row],[Date]])</f>
        <v>35</v>
      </c>
      <c r="X507" t="s">
        <v>673</v>
      </c>
      <c r="Y507" s="9">
        <f>Table6[[#This Row],[LNTVLING]]+Table6[[#This Row],[LNRADIOLING]]+Table6[[#This Row],[LNONLINELING]]</f>
        <v>15.883681294200342</v>
      </c>
      <c r="Z507">
        <f t="shared" si="215"/>
        <v>1</v>
      </c>
      <c r="AA507">
        <f t="shared" si="196"/>
        <v>0</v>
      </c>
      <c r="AB507">
        <f t="shared" si="197"/>
        <v>0</v>
      </c>
      <c r="AC507">
        <f t="shared" si="198"/>
        <v>0</v>
      </c>
      <c r="AD507">
        <f t="shared" si="199"/>
        <v>1</v>
      </c>
      <c r="AE507">
        <f t="shared" si="200"/>
        <v>0</v>
      </c>
      <c r="AF507">
        <f t="shared" si="201"/>
        <v>0</v>
      </c>
      <c r="AG507" s="9">
        <f>'[1]1'!J$20+'[1]1'!J$21*Table6[[#This Row],[TV_State]]</f>
        <v>2220.0396507814648</v>
      </c>
      <c r="AH507" s="9">
        <f>Table6[[#This Row],[sales]]-Table6[[#This Row],[Pred_1]]</f>
        <v>-735.43317172178286</v>
      </c>
      <c r="AI507">
        <f>ABS(Table6[[#This Row],[Res_1]])/Table6[[#This Row],[sales]]</f>
        <v>0.49537246542773444</v>
      </c>
      <c r="AJ507" s="9">
        <f>'[1]2'!J$20+'[1]2'!J$21*Table6[[#This Row],[Radio_State]]</f>
        <v>2303.0753010996868</v>
      </c>
      <c r="AK507" s="9">
        <f>Table6[[#This Row],[sales]]-Table6[[#This Row],[ Pred_2 ]]</f>
        <v>-818.46882204000485</v>
      </c>
      <c r="AL507">
        <f>ABS(Table6[[#This Row],[ Res_2 ]])/Table6[[#This Row],[sales]]</f>
        <v>0.55130354985275665</v>
      </c>
      <c r="AM507" s="10">
        <f>'[1]3'!J$20+'[1]3'!J$21*Data!O507</f>
        <v>2188.1569069064076</v>
      </c>
      <c r="AN507" s="9">
        <f>Table6[[#This Row],[sales]]-Table6[[#This Row],[Pred_3]]</f>
        <v>-703.5504278467256</v>
      </c>
      <c r="AO507" s="9">
        <f>ABS(Table6[[#This Row],[Res_3]])/Table6[[#This Row],[sales]]</f>
        <v>0.47389691326979755</v>
      </c>
      <c r="AP507" s="9">
        <f>'[1]4'!L$21+'[1]4'!L$27*Table6[[#This Row],[TV_State]]+'[1]4'!L$22*Table6[[#This Row],[NJ_DUM]]+'[1]4'!L$23*Table6[[#This Row],[NY_DUM]]+'[1]4'!L$24*Table6[[#This Row],[PA_DUM]]+'[1]4'!L$25*Table6[[#This Row],[CT_DUM]]+'[1]4'!L$26*Table6[[#This Row],[DL_DUM]]</f>
        <v>437.5236361766116</v>
      </c>
      <c r="AQ507" s="9">
        <f>Table6[[#This Row],[sales]]-Table6[[#This Row],[Pred_4]]</f>
        <v>1047.0828428830705</v>
      </c>
      <c r="AR507">
        <f>ABS(Table6[[#This Row],[Res_4]]/Table6[[#This Row],[sales]])</f>
        <v>0.70529319227157783</v>
      </c>
      <c r="AS507" s="9">
        <f>'[1]5'!L$20+'[1]5'!L$26*Table6[[#This Row],[Radio_State]]+'[1]5'!L$21*Table6[[#This Row],[NJ_DUM]]+'[1]5'!L$22*Table6[[#This Row],[NY_DUM]]+'[1]5'!L$23*Table6[[#This Row],[PA_DUM]]+'[1]5'!L$24*Table6[[#This Row],[CT_DUM]]+'[1]5'!L$25*Table6[[#This Row],[DL_DUM]]</f>
        <v>432.65642824788398</v>
      </c>
      <c r="AT507" s="9">
        <f>Table6[[#This Row],[sales]]-Table6[[#This Row],[Pred_5]]</f>
        <v>1051.9500508117981</v>
      </c>
      <c r="AU507" s="9">
        <f>ABS(Table6[[#This Row],[Red_5]]/Table6[[#This Row],[sales]])</f>
        <v>0.7085716421486189</v>
      </c>
      <c r="AV507" s="9">
        <f>'[1]6'!L$20+'[1]6'!L$26*Table6[[#This Row],[Online]]+'[1]6'!L$21*Table6[[#This Row],[NJ_DUM]]+'[1]6'!L$22*Table6[[#This Row],[NY_DUM]]+'[1]6'!L$23*Table6[[#This Row],[PA_DUM]]+'[1]6'!L$24*Table6[[#This Row],[CT_DUM]]+'[1]6'!L$25*Table6[[#This Row],[DL_DUM]]</f>
        <v>285.90826798205086</v>
      </c>
      <c r="AW507" s="9">
        <f>Table6[[#This Row],[sales]]-Table6[[#This Row],[Pred_6]]</f>
        <v>1198.6982110776312</v>
      </c>
      <c r="AX507" s="9">
        <f>ABS(Table6[[#This Row],[Red_6]]/Table6[[#This Row],[sales]])</f>
        <v>0.80741814614527418</v>
      </c>
      <c r="AY507" s="9">
        <f>'[1]7'!L$21+'[1]7'!L$27*Table6[[#This Row],[LNTV]]+'[1]7'!L$22*Table6[[#This Row],[NJ_DUM]]+'[1]7'!L$23*Table6[[#This Row],[NY_DUM]]+'[1]7'!L$24*Table6[[#This Row],[PA_DUM]]+'[1]7'!L$25*Table6[[#This Row],[CT_DUM]]+'[1]7'!L$26*Table6[[#This Row],[DL_DUM]]</f>
        <v>5.8991408531088956</v>
      </c>
      <c r="AZ507" s="9">
        <f>Table6[[#This Row],[sales]]-Table6[[#This Row],[Pred_7]]</f>
        <v>1478.707338206573</v>
      </c>
      <c r="BA507" s="9">
        <f>ABS(Table6[[#This Row],[Red_7]]/Table6[[#This Row],[sales]])</f>
        <v>0.99602646160021791</v>
      </c>
      <c r="BB507" s="9">
        <f>'[1]8'!O$22+'[1]8'!O$28*Table6[[#This Row],[LNRADIOLING]]+'[1]8'!O$23*Table6[[#This Row],[DL_DUM]]+'[1]8'!O$24*Table6[[#This Row],[CT_DUM]]+'[1]8'!O$25*Table6[[#This Row],[PA_DUM]]+'[1]8'!O$26*Table6[[#This Row],[NY_DUM]]+'[1]8'!O$27*Table6[[#This Row],[NJ_DUM]]</f>
        <v>6.9943083286630374</v>
      </c>
      <c r="BC507" s="9">
        <f>Table6[[#This Row],[sales]]-Table6[[#This Row],[Pred_8]]</f>
        <v>1477.612170731019</v>
      </c>
      <c r="BD507" s="9">
        <f>ABS(Table6[[#This Row],[Red_8]]/Table6[[#This Row],[sales]])</f>
        <v>0.99528877960098017</v>
      </c>
      <c r="BE507" s="9">
        <f>'[1]9'!M$19+'[1]9'!M$21*Table6[[#This Row],[LNONLINE]]+'[1]9'!M$20*Table6[[#This Row],[DL_DUM]]+'[1]9'!M$22*Table6[[#This Row],[CT_DUM]]+'[1]9'!M$23*Table6[[#This Row],[PA_DUM]]+'[1]9'!M$24*Table6[[#This Row],[NY_DUM]]+'[1]9'!M$25*Table6[[#This Row],[NJ_DUM]]</f>
        <v>6.8866090835272633</v>
      </c>
      <c r="BF507" s="9">
        <f>Table6[[#This Row],[sales]]-Table6[[#This Row],[Pred_9]]</f>
        <v>1477.7198699761548</v>
      </c>
      <c r="BG507" s="9">
        <f>ABS(Table6[[#This Row],[Red_9]]/Table6[[#This Row],[sales]])</f>
        <v>0.99536132356913254</v>
      </c>
      <c r="BH507" s="9">
        <f>'[1]10'!P$22+'[1]10'!P$30*Table6[[#This Row],[LNTV]]+'[1]10'!P$29*Table6[[#This Row],[LNRADIOLING]]+'[1]10'!P$24*Table6[[#This Row],[LNONLINELING]]+'[1]10'!P$23*Table6[[#This Row],[DL_DUM]]+'[1]10'!P$25*Table6[[#This Row],[CT_DUM]]+'[1]10'!P$26*Table6[[#This Row],[PA_DUM]]+'[1]10'!P$27*Table6[[#This Row],[NY_DUM]]+'[1]10'!P$28*Table6[[#This Row],[NJ_DUM]]</f>
        <v>6.9157030622002402</v>
      </c>
      <c r="BI507" s="9">
        <f>Table6[[#This Row],[sales]]-Table6[[#This Row],[Pred_10]]</f>
        <v>1477.6907759974818</v>
      </c>
      <c r="BJ507" s="45">
        <f>ABS(Table6[[#This Row],[Red_10]]/Table6[[#This Row],[sales]])</f>
        <v>0.99534172647112484</v>
      </c>
      <c r="BK507" s="9">
        <f>'[1]11'!P$32+'[1]11'!P$40*Table6[[#This Row],[LNONLINELING]]+'[1]11'!P$39*Table6[[#This Row],[LNRADIOLING]]+'[1]11'!P$38*Table6[[#This Row],[LNTVLING]]+'[1]11'!P$33*Table6[[#This Row],[DL_DUM]]+'[1]11'!P$34*Table6[[#This Row],[CT_DUM]]+'[1]11'!P$35*Table6[[#This Row],[PA_DUM]]+'[1]11'!P$36*Table6[[#This Row],[NY_DUM]]+'[1]11'!P$37*Table6[[#This Row],[NJ_DUM]]</f>
        <v>6.9010816629397453</v>
      </c>
      <c r="BL507" s="9">
        <f>Table6[[#This Row],[sales]]-Table6[[#This Row],[ Pred_11]]</f>
        <v>1477.7053973967422</v>
      </c>
      <c r="BM507" s="47">
        <f>ABS(Table6[[#This Row],[ Red_11]]/Table6[[#This Row],[sales]])</f>
        <v>0.99535157514110351</v>
      </c>
      <c r="BN507" s="9">
        <f>'[1]12'!K$22+'[1]12'!K$28*Table6[[#This Row],[COMBINE LN LING]]+'[1]12'!K$23*Table6[[#This Row],[DL_DUM]]+'[1]12'!K$24*Table6[[#This Row],[CT_DUM]]+'[1]12'!K$25*Table6[[#This Row],[PA_DUM]]+'[1]12'!K$26*Table6[[#This Row],[NY_DUM]]+'[1]12'!K$27*Table6[[#This Row],[NJ_DUM]]</f>
        <v>6.9307509955332742</v>
      </c>
      <c r="BO507" s="9">
        <f>Table6[[#This Row],[sales]]-Table6[[#This Row],[ Pred_12]]</f>
        <v>1477.6757280641486</v>
      </c>
      <c r="BP507" s="47">
        <f>ABS(Table6[[#This Row],[ Red_12]]/Table6[[#This Row],[sales]])</f>
        <v>0.99533159049667952</v>
      </c>
      <c r="BQ507">
        <f>LN(G507+'2019 Totals and Calculations'!C$18)</f>
        <v>7.1291042543988263</v>
      </c>
      <c r="BR507">
        <f>LN(Table6[[#This Row],[PROF RADIO]]+'2019 Totals and Calculations'!D$18)</f>
        <v>5.2758755448404466</v>
      </c>
      <c r="BS507">
        <f>LN(Table6[[#This Row],[ONLINE LINGERING]]+'2019 Totals and Calculations'!E$18)</f>
        <v>4.707167969344682</v>
      </c>
      <c r="BT507">
        <f>MONTH(Table6[[#This Row],[Date]])</f>
        <v>8</v>
      </c>
      <c r="BU507">
        <f t="shared" si="202"/>
        <v>0</v>
      </c>
      <c r="BV507">
        <f t="shared" si="203"/>
        <v>0</v>
      </c>
      <c r="BW507">
        <f t="shared" si="204"/>
        <v>0</v>
      </c>
      <c r="BX507">
        <f t="shared" si="205"/>
        <v>0</v>
      </c>
      <c r="BY507">
        <f t="shared" si="206"/>
        <v>0</v>
      </c>
      <c r="BZ507">
        <f t="shared" si="207"/>
        <v>0</v>
      </c>
      <c r="CA507">
        <f t="shared" si="208"/>
        <v>0</v>
      </c>
      <c r="CB507">
        <f t="shared" si="209"/>
        <v>1</v>
      </c>
      <c r="CC507">
        <f t="shared" si="210"/>
        <v>0</v>
      </c>
      <c r="CD507">
        <f t="shared" si="211"/>
        <v>0</v>
      </c>
      <c r="CE507">
        <f t="shared" si="212"/>
        <v>0</v>
      </c>
      <c r="CF507">
        <f t="shared" si="213"/>
        <v>0</v>
      </c>
      <c r="CG507">
        <f t="shared" si="214"/>
        <v>35</v>
      </c>
      <c r="CH50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1931.3252552883155</v>
      </c>
      <c r="CI507" s="79">
        <f>Table6[[#This Row],[sales]]-CH507</f>
        <v>-446.71877622863349</v>
      </c>
      <c r="CJ507">
        <f>ABS(Table6[[#This Row],[sales]]-CH507)/Table6[[#This Row],[sales]]</f>
        <v>0.30090046253305835</v>
      </c>
      <c r="CK50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1982.4451235860042</v>
      </c>
      <c r="CL507" s="79">
        <f>Table6[[#This Row],[sales]]-CK507</f>
        <v>-497.83864452632224</v>
      </c>
      <c r="CM507">
        <f>ABS(Table6[[#This Row],[sales]]-CK507)/Table6[[#This Row],[sales]]</f>
        <v>0.33533374099353425</v>
      </c>
      <c r="CN50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1535.0205392137348</v>
      </c>
      <c r="CO507" s="79">
        <f>Table6[[#This Row],[sales]]-CN507</f>
        <v>-50.414060154052777</v>
      </c>
      <c r="CP507">
        <f>ABS(Table6[[#This Row],[sales]]-CN507)/Table6[[#This Row],[sales]]</f>
        <v>3.3957860796878618E-2</v>
      </c>
      <c r="CQ50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1514.782563429234</v>
      </c>
      <c r="CR507" s="79">
        <f>Table6[[#This Row],[sales]]-CQ507</f>
        <v>-30.176084369551972</v>
      </c>
      <c r="CS507">
        <f>ABS(Table6[[#This Row],[sales]]-CQ507)/Table6[[#This Row],[sales]]</f>
        <v>2.0325981864678953E-2</v>
      </c>
    </row>
    <row r="508" spans="1:97" x14ac:dyDescent="0.2">
      <c r="A508">
        <v>507</v>
      </c>
      <c r="B508" t="s">
        <v>638</v>
      </c>
      <c r="C508" s="5">
        <v>42981</v>
      </c>
      <c r="D508" s="6">
        <v>914.36208453355221</v>
      </c>
      <c r="E508" s="8">
        <f>YEAR(Table6[[#This Row],[Date]])</f>
        <v>2017</v>
      </c>
      <c r="F508" s="6">
        <f>Table6[[#This Row],[TV_State]]+Table6[[#This Row],[Radio_State]]+Table6[[#This Row],[Online]]</f>
        <v>1117.5536588743416</v>
      </c>
      <c r="G508" s="6">
        <f t="shared" si="189"/>
        <v>894.86931979678343</v>
      </c>
      <c r="H508" s="6">
        <f>LN(Table6[[#This Row],[PROF TV LING]])</f>
        <v>6.7966776962139113</v>
      </c>
      <c r="I508" s="6">
        <f t="shared" si="190"/>
        <v>6.8182266467625903</v>
      </c>
      <c r="J508" s="6">
        <v>135.46104956052628</v>
      </c>
      <c r="K508" s="6">
        <f t="shared" si="195"/>
        <v>134.13315391986782</v>
      </c>
      <c r="L508" s="6">
        <f>0.5*J507+0.5*Table6[[#This Row],[Radio_State]]</f>
        <v>134.79045030527612</v>
      </c>
      <c r="M508" s="6">
        <f>LN(Table6[[#This Row],[RADIO LINGERING ]])</f>
        <v>4.9037213525360226</v>
      </c>
      <c r="N508" s="6">
        <f t="shared" si="191"/>
        <v>4.9086841418781519</v>
      </c>
      <c r="O508" s="6">
        <v>67.730524780263138</v>
      </c>
      <c r="P508" s="6">
        <f t="shared" si="192"/>
        <v>67.444339466004351</v>
      </c>
      <c r="Q508" s="6">
        <f>0.3*O507+0.7*Table6[[#This Row],[Online]]</f>
        <v>67.529345003688093</v>
      </c>
      <c r="R508" s="6">
        <f>LN(Table6[[#This Row],[ONLINE LINGERING]])</f>
        <v>4.2125622442014636</v>
      </c>
      <c r="S508" s="6">
        <f t="shared" si="193"/>
        <v>4.2155369613182065</v>
      </c>
      <c r="T508" s="6">
        <v>1432.8710628579174</v>
      </c>
      <c r="U508" s="6">
        <f t="shared" si="194"/>
        <v>7.2674354467094533</v>
      </c>
      <c r="V508" s="8">
        <f>YEAR(Table6[[#This Row],[Date]])</f>
        <v>2017</v>
      </c>
      <c r="W508" s="8">
        <f>WEEKNUM(Table6[[#This Row],[Date]])</f>
        <v>36</v>
      </c>
      <c r="X508" t="s">
        <v>674</v>
      </c>
      <c r="Y508" s="9">
        <f>Table6[[#This Row],[LNTVLING]]+Table6[[#This Row],[LNRADIOLING]]+Table6[[#This Row],[LNONLINELING]]</f>
        <v>15.912961292951397</v>
      </c>
      <c r="Z508">
        <f t="shared" si="215"/>
        <v>1</v>
      </c>
      <c r="AA508">
        <f t="shared" si="196"/>
        <v>0</v>
      </c>
      <c r="AB508">
        <f t="shared" si="197"/>
        <v>0</v>
      </c>
      <c r="AC508">
        <f t="shared" si="198"/>
        <v>0</v>
      </c>
      <c r="AD508">
        <f t="shared" si="199"/>
        <v>1</v>
      </c>
      <c r="AE508">
        <f t="shared" si="200"/>
        <v>0</v>
      </c>
      <c r="AF508">
        <f t="shared" si="201"/>
        <v>0</v>
      </c>
      <c r="AG508" s="9">
        <f>'[1]1'!J$20+'[1]1'!J$21*Table6[[#This Row],[TV_State]]</f>
        <v>2228.9427218347164</v>
      </c>
      <c r="AH508" s="9">
        <f>Table6[[#This Row],[sales]]-Table6[[#This Row],[Pred_1]]</f>
        <v>-796.07165897679897</v>
      </c>
      <c r="AI508">
        <f>ABS(Table6[[#This Row],[Res_1]])/Table6[[#This Row],[sales]]</f>
        <v>0.55557801369022197</v>
      </c>
      <c r="AJ508" s="9">
        <f>'[1]2'!J$20+'[1]2'!J$21*Table6[[#This Row],[Radio_State]]</f>
        <v>2308.9632360707092</v>
      </c>
      <c r="AK508" s="9">
        <f>Table6[[#This Row],[sales]]-Table6[[#This Row],[ Pred_2 ]]</f>
        <v>-876.09217321279175</v>
      </c>
      <c r="AL508">
        <f>ABS(Table6[[#This Row],[ Res_2 ]])/Table6[[#This Row],[sales]]</f>
        <v>0.61142429065835946</v>
      </c>
      <c r="AM508" s="10">
        <f>'[1]3'!J$20+'[1]3'!J$21*Data!O508</f>
        <v>2192.0311741582232</v>
      </c>
      <c r="AN508" s="9">
        <f>Table6[[#This Row],[sales]]-Table6[[#This Row],[Pred_3]]</f>
        <v>-759.16011130030574</v>
      </c>
      <c r="AO508" s="9">
        <f>ABS(Table6[[#This Row],[Res_3]])/Table6[[#This Row],[sales]]</f>
        <v>0.52981746297962862</v>
      </c>
      <c r="AP508" s="9">
        <f>'[1]4'!L$21+'[1]4'!L$27*Table6[[#This Row],[TV_State]]+'[1]4'!L$22*Table6[[#This Row],[NJ_DUM]]+'[1]4'!L$23*Table6[[#This Row],[NY_DUM]]+'[1]4'!L$24*Table6[[#This Row],[PA_DUM]]+'[1]4'!L$25*Table6[[#This Row],[CT_DUM]]+'[1]4'!L$26*Table6[[#This Row],[DL_DUM]]</f>
        <v>439.52057259491949</v>
      </c>
      <c r="AQ508" s="9">
        <f>Table6[[#This Row],[sales]]-Table6[[#This Row],[Pred_4]]</f>
        <v>993.35049026299794</v>
      </c>
      <c r="AR508">
        <f>ABS(Table6[[#This Row],[Res_4]]/Table6[[#This Row],[sales]])</f>
        <v>0.69325881163495728</v>
      </c>
      <c r="AS508" s="9">
        <f>'[1]5'!L$20+'[1]5'!L$26*Table6[[#This Row],[Radio_State]]+'[1]5'!L$21*Table6[[#This Row],[NJ_DUM]]+'[1]5'!L$22*Table6[[#This Row],[NY_DUM]]+'[1]5'!L$23*Table6[[#This Row],[PA_DUM]]+'[1]5'!L$24*Table6[[#This Row],[CT_DUM]]+'[1]5'!L$25*Table6[[#This Row],[DL_DUM]]</f>
        <v>435.01907724709235</v>
      </c>
      <c r="AT508" s="9">
        <f>Table6[[#This Row],[sales]]-Table6[[#This Row],[Pred_5]]</f>
        <v>997.85198561082507</v>
      </c>
      <c r="AU508" s="9">
        <f>ABS(Table6[[#This Row],[Red_5]]/Table6[[#This Row],[sales]])</f>
        <v>0.69640040299269512</v>
      </c>
      <c r="AV508" s="9">
        <f>'[1]6'!L$20+'[1]6'!L$26*Table6[[#This Row],[Online]]+'[1]6'!L$21*Table6[[#This Row],[NJ_DUM]]+'[1]6'!L$22*Table6[[#This Row],[NY_DUM]]+'[1]6'!L$23*Table6[[#This Row],[PA_DUM]]+'[1]6'!L$24*Table6[[#This Row],[CT_DUM]]+'[1]6'!L$25*Table6[[#This Row],[DL_DUM]]</f>
        <v>288.82688867373599</v>
      </c>
      <c r="AW508" s="9">
        <f>Table6[[#This Row],[sales]]-Table6[[#This Row],[Pred_6]]</f>
        <v>1144.0441741841814</v>
      </c>
      <c r="AX508" s="9">
        <f>ABS(Table6[[#This Row],[Red_6]]/Table6[[#This Row],[sales]])</f>
        <v>0.79842785847202502</v>
      </c>
      <c r="AY508" s="9">
        <f>'[1]7'!L$21+'[1]7'!L$27*Table6[[#This Row],[LNTV]]+'[1]7'!L$22*Table6[[#This Row],[NJ_DUM]]+'[1]7'!L$23*Table6[[#This Row],[NY_DUM]]+'[1]7'!L$24*Table6[[#This Row],[PA_DUM]]+'[1]7'!L$25*Table6[[#This Row],[CT_DUM]]+'[1]7'!L$26*Table6[[#This Row],[DL_DUM]]</f>
        <v>5.9002422003988961</v>
      </c>
      <c r="AZ508" s="9">
        <f>Table6[[#This Row],[sales]]-Table6[[#This Row],[Pred_7]]</f>
        <v>1426.9708206575185</v>
      </c>
      <c r="BA508" s="9">
        <f>ABS(Table6[[#This Row],[Red_7]]/Table6[[#This Row],[sales]])</f>
        <v>0.99588222391159842</v>
      </c>
      <c r="BB508" s="9">
        <f>'[1]8'!O$22+'[1]8'!O$28*Table6[[#This Row],[LNRADIOLING]]+'[1]8'!O$23*Table6[[#This Row],[DL_DUM]]+'[1]8'!O$24*Table6[[#This Row],[CT_DUM]]+'[1]8'!O$25*Table6[[#This Row],[PA_DUM]]+'[1]8'!O$26*Table6[[#This Row],[NY_DUM]]+'[1]8'!O$27*Table6[[#This Row],[NJ_DUM]]</f>
        <v>6.9950181946668133</v>
      </c>
      <c r="BC508" s="9">
        <f>Table6[[#This Row],[sales]]-Table6[[#This Row],[Pred_8]]</f>
        <v>1425.8760446632507</v>
      </c>
      <c r="BD508" s="9">
        <f>ABS(Table6[[#This Row],[Red_8]]/Table6[[#This Row],[sales]])</f>
        <v>0.99511818029131327</v>
      </c>
      <c r="BE508" s="9">
        <f>'[1]9'!M$19+'[1]9'!M$21*Table6[[#This Row],[LNONLINE]]+'[1]9'!M$20*Table6[[#This Row],[DL_DUM]]+'[1]9'!M$22*Table6[[#This Row],[CT_DUM]]+'[1]9'!M$23*Table6[[#This Row],[PA_DUM]]+'[1]9'!M$24*Table6[[#This Row],[NY_DUM]]+'[1]9'!M$25*Table6[[#This Row],[NJ_DUM]]</f>
        <v>6.8897595318585942</v>
      </c>
      <c r="BF508" s="9">
        <f>Table6[[#This Row],[sales]]-Table6[[#This Row],[Pred_9]]</f>
        <v>1425.9813033260589</v>
      </c>
      <c r="BG508" s="9">
        <f>ABS(Table6[[#This Row],[Red_9]]/Table6[[#This Row],[sales]])</f>
        <v>0.99519164025958018</v>
      </c>
      <c r="BH508" s="9">
        <f>'[1]10'!P$22+'[1]10'!P$30*Table6[[#This Row],[LNTV]]+'[1]10'!P$29*Table6[[#This Row],[LNRADIOLING]]+'[1]10'!P$24*Table6[[#This Row],[LNONLINELING]]+'[1]10'!P$23*Table6[[#This Row],[DL_DUM]]+'[1]10'!P$25*Table6[[#This Row],[CT_DUM]]+'[1]10'!P$26*Table6[[#This Row],[PA_DUM]]+'[1]10'!P$27*Table6[[#This Row],[NY_DUM]]+'[1]10'!P$28*Table6[[#This Row],[NJ_DUM]]</f>
        <v>6.9175141454764599</v>
      </c>
      <c r="BI508" s="9">
        <f>Table6[[#This Row],[sales]]-Table6[[#This Row],[Pred_10]]</f>
        <v>1425.953548712441</v>
      </c>
      <c r="BJ508" s="45">
        <f>ABS(Table6[[#This Row],[Red_10]]/Table6[[#This Row],[sales]])</f>
        <v>0.99517227032858135</v>
      </c>
      <c r="BK508" s="9">
        <f>'[1]11'!P$32+'[1]11'!P$40*Table6[[#This Row],[LNONLINELING]]+'[1]11'!P$39*Table6[[#This Row],[LNRADIOLING]]+'[1]11'!P$38*Table6[[#This Row],[LNTVLING]]+'[1]11'!P$33*Table6[[#This Row],[DL_DUM]]+'[1]11'!P$34*Table6[[#This Row],[CT_DUM]]+'[1]11'!P$35*Table6[[#This Row],[PA_DUM]]+'[1]11'!P$36*Table6[[#This Row],[NY_DUM]]+'[1]11'!P$37*Table6[[#This Row],[NJ_DUM]]</f>
        <v>6.9023033741254274</v>
      </c>
      <c r="BL508" s="9">
        <f>Table6[[#This Row],[sales]]-Table6[[#This Row],[ Pred_11]]</f>
        <v>1425.9687594837919</v>
      </c>
      <c r="BM508" s="47">
        <f>ABS(Table6[[#This Row],[ Red_11]]/Table6[[#This Row],[sales]])</f>
        <v>0.99518288591831938</v>
      </c>
      <c r="BN508" s="9">
        <f>'[1]12'!K$22+'[1]12'!K$28*Table6[[#This Row],[COMBINE LN LING]]+'[1]12'!K$23*Table6[[#This Row],[DL_DUM]]+'[1]12'!K$24*Table6[[#This Row],[CT_DUM]]+'[1]12'!K$25*Table6[[#This Row],[PA_DUM]]+'[1]12'!K$26*Table6[[#This Row],[NY_DUM]]+'[1]12'!K$27*Table6[[#This Row],[NJ_DUM]]</f>
        <v>6.9335687818509966</v>
      </c>
      <c r="BO508" s="9">
        <f>Table6[[#This Row],[sales]]-Table6[[#This Row],[ Pred_12]]</f>
        <v>1425.9374940760665</v>
      </c>
      <c r="BP508" s="47">
        <f>ABS(Table6[[#This Row],[ Red_12]]/Table6[[#This Row],[sales]])</f>
        <v>0.99516106580586416</v>
      </c>
      <c r="BQ508">
        <f>LN(G508+'2019 Totals and Calculations'!C$18)</f>
        <v>7.135777178796328</v>
      </c>
      <c r="BR508">
        <f>LN(Table6[[#This Row],[PROF RADIO]]+'2019 Totals and Calculations'!D$18)</f>
        <v>5.282642760205011</v>
      </c>
      <c r="BS508">
        <f>LN(Table6[[#This Row],[ONLINE LINGERING]]+'2019 Totals and Calculations'!E$18)</f>
        <v>4.7131875508315364</v>
      </c>
      <c r="BT508">
        <f>MONTH(Table6[[#This Row],[Date]])</f>
        <v>9</v>
      </c>
      <c r="BU508">
        <f t="shared" si="202"/>
        <v>0</v>
      </c>
      <c r="BV508">
        <f t="shared" si="203"/>
        <v>0</v>
      </c>
      <c r="BW508">
        <f t="shared" si="204"/>
        <v>0</v>
      </c>
      <c r="BX508">
        <f t="shared" si="205"/>
        <v>0</v>
      </c>
      <c r="BY508">
        <f t="shared" si="206"/>
        <v>0</v>
      </c>
      <c r="BZ508">
        <f t="shared" si="207"/>
        <v>0</v>
      </c>
      <c r="CA508">
        <f t="shared" si="208"/>
        <v>0</v>
      </c>
      <c r="CB508">
        <f t="shared" si="209"/>
        <v>0</v>
      </c>
      <c r="CC508">
        <f t="shared" si="210"/>
        <v>1</v>
      </c>
      <c r="CD508">
        <f t="shared" si="211"/>
        <v>0</v>
      </c>
      <c r="CE508">
        <f t="shared" si="212"/>
        <v>0</v>
      </c>
      <c r="CF508">
        <f t="shared" si="213"/>
        <v>0</v>
      </c>
      <c r="CG508">
        <f t="shared" si="214"/>
        <v>36</v>
      </c>
      <c r="CH50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1753.6203444714163</v>
      </c>
      <c r="CI508" s="79">
        <f>Table6[[#This Row],[sales]]-CH508</f>
        <v>-320.74928161349885</v>
      </c>
      <c r="CJ508">
        <f>ABS(Table6[[#This Row],[sales]]-CH508)/Table6[[#This Row],[sales]]</f>
        <v>0.22385076363657722</v>
      </c>
      <c r="CK50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1825.4087766178843</v>
      </c>
      <c r="CL508" s="79">
        <f>Table6[[#This Row],[sales]]-CK508</f>
        <v>-392.53771375996689</v>
      </c>
      <c r="CM508">
        <f>ABS(Table6[[#This Row],[sales]]-CK508)/Table6[[#This Row],[sales]]</f>
        <v>0.27395187462089926</v>
      </c>
      <c r="CN50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1658.597414997555</v>
      </c>
      <c r="CO508" s="79">
        <f>Table6[[#This Row],[sales]]-CN508</f>
        <v>-225.72635213963758</v>
      </c>
      <c r="CP508">
        <f>ABS(Table6[[#This Row],[sales]]-CN508)/Table6[[#This Row],[sales]]</f>
        <v>0.15753430855768524</v>
      </c>
      <c r="CQ50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1583.0391991026884</v>
      </c>
      <c r="CR508" s="79">
        <f>Table6[[#This Row],[sales]]-CQ508</f>
        <v>-150.16813624477095</v>
      </c>
      <c r="CS508">
        <f>ABS(Table6[[#This Row],[sales]]-CQ508)/Table6[[#This Row],[sales]]</f>
        <v>0.10480226737586194</v>
      </c>
    </row>
    <row r="509" spans="1:97" x14ac:dyDescent="0.2">
      <c r="A509">
        <v>508</v>
      </c>
      <c r="B509" t="s">
        <v>638</v>
      </c>
      <c r="C509" s="5">
        <v>42988</v>
      </c>
      <c r="D509" s="6">
        <v>923.50570537888791</v>
      </c>
      <c r="E509" s="8">
        <f>YEAR(Table6[[#This Row],[Date]])</f>
        <v>2017</v>
      </c>
      <c r="F509" s="6">
        <f>Table6[[#This Row],[TV_State]]+Table6[[#This Row],[Radio_State]]+Table6[[#This Row],[Online]]</f>
        <v>1128.7291954630853</v>
      </c>
      <c r="G509" s="6">
        <f t="shared" si="189"/>
        <v>903.46023547141476</v>
      </c>
      <c r="H509" s="6">
        <f>LN(Table6[[#This Row],[PROF TV LING]])</f>
        <v>6.8062320974106312</v>
      </c>
      <c r="I509" s="6">
        <f t="shared" si="190"/>
        <v>6.8281769776157581</v>
      </c>
      <c r="J509" s="6">
        <v>136.81566005613155</v>
      </c>
      <c r="K509" s="6">
        <f t="shared" si="195"/>
        <v>135.47440698799969</v>
      </c>
      <c r="L509" s="6">
        <f>0.5*J508+0.5*Table6[[#This Row],[Radio_State]]</f>
        <v>136.13835480832893</v>
      </c>
      <c r="M509" s="6">
        <f>LN(Table6[[#This Row],[RADIO LINGERING ]])</f>
        <v>4.9136716833891905</v>
      </c>
      <c r="N509" s="6">
        <f t="shared" si="191"/>
        <v>4.9186344727313198</v>
      </c>
      <c r="O509" s="6">
        <v>68.407830028065774</v>
      </c>
      <c r="P509" s="6">
        <f t="shared" si="192"/>
        <v>68.118782859447336</v>
      </c>
      <c r="Q509" s="6">
        <f>0.3*O508+0.7*Table6[[#This Row],[Online]]</f>
        <v>68.204638453724982</v>
      </c>
      <c r="R509" s="6">
        <f>LN(Table6[[#This Row],[ONLINE LINGERING]])</f>
        <v>4.2225125750546315</v>
      </c>
      <c r="S509" s="6">
        <f t="shared" si="193"/>
        <v>4.2254872921713744</v>
      </c>
      <c r="T509" s="6">
        <v>1694.2391967747494</v>
      </c>
      <c r="U509" s="6">
        <f t="shared" si="194"/>
        <v>7.4349890675902559</v>
      </c>
      <c r="V509" s="8">
        <f>YEAR(Table6[[#This Row],[Date]])</f>
        <v>2017</v>
      </c>
      <c r="W509" s="8">
        <f>WEEKNUM(Table6[[#This Row],[Date]])</f>
        <v>37</v>
      </c>
      <c r="X509" t="s">
        <v>675</v>
      </c>
      <c r="Y509" s="9">
        <f>Table6[[#This Row],[LNTVLING]]+Table6[[#This Row],[LNRADIOLING]]+Table6[[#This Row],[LNONLINELING]]</f>
        <v>15.942416355854453</v>
      </c>
      <c r="Z509">
        <f t="shared" si="215"/>
        <v>1</v>
      </c>
      <c r="AA509">
        <f t="shared" si="196"/>
        <v>0</v>
      </c>
      <c r="AB509">
        <f t="shared" si="197"/>
        <v>0</v>
      </c>
      <c r="AC509">
        <f t="shared" si="198"/>
        <v>0</v>
      </c>
      <c r="AD509">
        <f t="shared" si="199"/>
        <v>1</v>
      </c>
      <c r="AE509">
        <f t="shared" si="200"/>
        <v>0</v>
      </c>
      <c r="AF509">
        <f t="shared" si="201"/>
        <v>0</v>
      </c>
      <c r="AG509" s="9">
        <f>'[1]1'!J$20+'[1]1'!J$21*Table6[[#This Row],[TV_State]]</f>
        <v>2237.9348235985003</v>
      </c>
      <c r="AH509" s="9">
        <f>Table6[[#This Row],[sales]]-Table6[[#This Row],[Pred_1]]</f>
        <v>-543.6956268237509</v>
      </c>
      <c r="AI509">
        <f>ABS(Table6[[#This Row],[Res_1]])/Table6[[#This Row],[sales]]</f>
        <v>0.32090842182069745</v>
      </c>
      <c r="AJ509" s="9">
        <f>'[1]2'!J$20+'[1]2'!J$21*Table6[[#This Row],[Radio_State]]</f>
        <v>2314.910050391441</v>
      </c>
      <c r="AK509" s="9">
        <f>Table6[[#This Row],[sales]]-Table6[[#This Row],[ Pred_2 ]]</f>
        <v>-620.6708536166916</v>
      </c>
      <c r="AL509">
        <f>ABS(Table6[[#This Row],[ Res_2 ]])/Table6[[#This Row],[sales]]</f>
        <v>0.36634192786841202</v>
      </c>
      <c r="AM509" s="10">
        <f>'[1]3'!J$20+'[1]3'!J$21*Data!O509</f>
        <v>2195.9441840825571</v>
      </c>
      <c r="AN509" s="9">
        <f>Table6[[#This Row],[sales]]-Table6[[#This Row],[Pred_3]]</f>
        <v>-501.70498730780764</v>
      </c>
      <c r="AO509" s="9">
        <f>ABS(Table6[[#This Row],[Res_3]])/Table6[[#This Row],[sales]]</f>
        <v>0.29612405867063041</v>
      </c>
      <c r="AP509" s="9">
        <f>'[1]4'!L$21+'[1]4'!L$27*Table6[[#This Row],[TV_State]]+'[1]4'!L$22*Table6[[#This Row],[NJ_DUM]]+'[1]4'!L$23*Table6[[#This Row],[NY_DUM]]+'[1]4'!L$24*Table6[[#This Row],[PA_DUM]]+'[1]4'!L$25*Table6[[#This Row],[CT_DUM]]+'[1]4'!L$26*Table6[[#This Row],[DL_DUM]]</f>
        <v>441.53747837741048</v>
      </c>
      <c r="AQ509" s="9">
        <f>Table6[[#This Row],[sales]]-Table6[[#This Row],[Pred_4]]</f>
        <v>1252.7017183973389</v>
      </c>
      <c r="AR509">
        <f>ABS(Table6[[#This Row],[Res_4]]/Table6[[#This Row],[sales]])</f>
        <v>0.73938893680541307</v>
      </c>
      <c r="AS509" s="9">
        <f>'[1]5'!L$20+'[1]5'!L$26*Table6[[#This Row],[Radio_State]]+'[1]5'!L$21*Table6[[#This Row],[NJ_DUM]]+'[1]5'!L$22*Table6[[#This Row],[NY_DUM]]+'[1]5'!L$23*Table6[[#This Row],[PA_DUM]]+'[1]5'!L$24*Table6[[#This Row],[CT_DUM]]+'[1]5'!L$25*Table6[[#This Row],[DL_DUM]]</f>
        <v>437.4053527362928</v>
      </c>
      <c r="AT509" s="9">
        <f>Table6[[#This Row],[sales]]-Table6[[#This Row],[Pred_5]]</f>
        <v>1256.8338440384566</v>
      </c>
      <c r="AU509" s="9">
        <f>ABS(Table6[[#This Row],[Red_5]]/Table6[[#This Row],[sales]])</f>
        <v>0.74182786375798493</v>
      </c>
      <c r="AV509" s="9">
        <f>'[1]6'!L$20+'[1]6'!L$26*Table6[[#This Row],[Online]]+'[1]6'!L$21*Table6[[#This Row],[NJ_DUM]]+'[1]6'!L$22*Table6[[#This Row],[NY_DUM]]+'[1]6'!L$23*Table6[[#This Row],[PA_DUM]]+'[1]6'!L$24*Table6[[#This Row],[CT_DUM]]+'[1]6'!L$25*Table6[[#This Row],[DL_DUM]]</f>
        <v>291.77469557233798</v>
      </c>
      <c r="AW509" s="9">
        <f>Table6[[#This Row],[sales]]-Table6[[#This Row],[Pred_6]]</f>
        <v>1402.4645012024114</v>
      </c>
      <c r="AX509" s="9">
        <f>ABS(Table6[[#This Row],[Red_6]]/Table6[[#This Row],[sales]])</f>
        <v>0.8277842372388875</v>
      </c>
      <c r="AY509" s="9">
        <f>'[1]7'!L$21+'[1]7'!L$27*Table6[[#This Row],[LNTV]]+'[1]7'!L$22*Table6[[#This Row],[NJ_DUM]]+'[1]7'!L$23*Table6[[#This Row],[NY_DUM]]+'[1]7'!L$24*Table6[[#This Row],[PA_DUM]]+'[1]7'!L$25*Table6[[#This Row],[CT_DUM]]+'[1]7'!L$26*Table6[[#This Row],[DL_DUM]]</f>
        <v>5.9013435476888967</v>
      </c>
      <c r="AZ509" s="9">
        <f>Table6[[#This Row],[sales]]-Table6[[#This Row],[Pred_7]]</f>
        <v>1688.3378532270606</v>
      </c>
      <c r="BA509" s="9">
        <f>ABS(Table6[[#This Row],[Red_7]]/Table6[[#This Row],[sales]])</f>
        <v>0.99651681795644742</v>
      </c>
      <c r="BB509" s="9">
        <f>'[1]8'!O$22+'[1]8'!O$28*Table6[[#This Row],[LNRADIOLING]]+'[1]8'!O$23*Table6[[#This Row],[DL_DUM]]+'[1]8'!O$24*Table6[[#This Row],[CT_DUM]]+'[1]8'!O$25*Table6[[#This Row],[PA_DUM]]+'[1]8'!O$26*Table6[[#This Row],[NY_DUM]]+'[1]8'!O$27*Table6[[#This Row],[NJ_DUM]]</f>
        <v>6.9957280606705901</v>
      </c>
      <c r="BC509" s="9">
        <f>Table6[[#This Row],[sales]]-Table6[[#This Row],[Pred_8]]</f>
        <v>1687.2434687140787</v>
      </c>
      <c r="BD509" s="9">
        <f>ABS(Table6[[#This Row],[Red_8]]/Table6[[#This Row],[sales]])</f>
        <v>0.9958708734433791</v>
      </c>
      <c r="BE509" s="9">
        <f>'[1]9'!M$19+'[1]9'!M$21*Table6[[#This Row],[LNONLINE]]+'[1]9'!M$20*Table6[[#This Row],[DL_DUM]]+'[1]9'!M$22*Table6[[#This Row],[CT_DUM]]+'[1]9'!M$23*Table6[[#This Row],[PA_DUM]]+'[1]9'!M$24*Table6[[#This Row],[NY_DUM]]+'[1]9'!M$25*Table6[[#This Row],[NJ_DUM]]</f>
        <v>6.892909980189927</v>
      </c>
      <c r="BF509" s="9">
        <f>Table6[[#This Row],[sales]]-Table6[[#This Row],[Pred_9]]</f>
        <v>1687.3462867945595</v>
      </c>
      <c r="BG509" s="9">
        <f>ABS(Table6[[#This Row],[Red_9]]/Table6[[#This Row],[sales]])</f>
        <v>0.99593156031727303</v>
      </c>
      <c r="BH509" s="9">
        <f>'[1]10'!P$22+'[1]10'!P$30*Table6[[#This Row],[LNTV]]+'[1]10'!P$29*Table6[[#This Row],[LNRADIOLING]]+'[1]10'!P$24*Table6[[#This Row],[LNONLINELING]]+'[1]10'!P$23*Table6[[#This Row],[DL_DUM]]+'[1]10'!P$25*Table6[[#This Row],[CT_DUM]]+'[1]10'!P$26*Table6[[#This Row],[PA_DUM]]+'[1]10'!P$27*Table6[[#This Row],[NY_DUM]]+'[1]10'!P$28*Table6[[#This Row],[NJ_DUM]]</f>
        <v>6.9193252287526779</v>
      </c>
      <c r="BI509" s="9">
        <f>Table6[[#This Row],[sales]]-Table6[[#This Row],[Pred_10]]</f>
        <v>1687.3198715459966</v>
      </c>
      <c r="BJ509" s="45">
        <f>ABS(Table6[[#This Row],[Red_10]]/Table6[[#This Row],[sales]])</f>
        <v>0.99591596910169189</v>
      </c>
      <c r="BK509" s="9">
        <f>'[1]11'!P$32+'[1]11'!P$40*Table6[[#This Row],[LNONLINELING]]+'[1]11'!P$39*Table6[[#This Row],[LNRADIOLING]]+'[1]11'!P$38*Table6[[#This Row],[LNTVLING]]+'[1]11'!P$33*Table6[[#This Row],[DL_DUM]]+'[1]11'!P$34*Table6[[#This Row],[CT_DUM]]+'[1]11'!P$35*Table6[[#This Row],[PA_DUM]]+'[1]11'!P$36*Table6[[#This Row],[NY_DUM]]+'[1]11'!P$37*Table6[[#This Row],[NJ_DUM]]</f>
        <v>6.903495556017516</v>
      </c>
      <c r="BL509" s="9">
        <f>Table6[[#This Row],[sales]]-Table6[[#This Row],[ Pred_11]]</f>
        <v>1687.3357012187319</v>
      </c>
      <c r="BM509" s="47">
        <f>ABS(Table6[[#This Row],[ Red_11]]/Table6[[#This Row],[sales]])</f>
        <v>0.99592531233537773</v>
      </c>
      <c r="BN509" s="9">
        <f>'[1]12'!K$22+'[1]12'!K$28*Table6[[#This Row],[COMBINE LN LING]]+'[1]12'!K$23*Table6[[#This Row],[DL_DUM]]+'[1]12'!K$24*Table6[[#This Row],[CT_DUM]]+'[1]12'!K$25*Table6[[#This Row],[PA_DUM]]+'[1]12'!K$26*Table6[[#This Row],[NY_DUM]]+'[1]12'!K$27*Table6[[#This Row],[NJ_DUM]]</f>
        <v>6.9364034156206742</v>
      </c>
      <c r="BO509" s="9">
        <f>Table6[[#This Row],[sales]]-Table6[[#This Row],[ Pred_12]]</f>
        <v>1687.3027933591288</v>
      </c>
      <c r="BP509" s="47">
        <f>ABS(Table6[[#This Row],[ Red_12]]/Table6[[#This Row],[sales]])</f>
        <v>0.99590588895073073</v>
      </c>
      <c r="BQ509">
        <f>LN(G509+'2019 Totals and Calculations'!C$18)</f>
        <v>7.1425931835715195</v>
      </c>
      <c r="BR509">
        <f>LN(Table6[[#This Row],[PROF RADIO]]+'2019 Totals and Calculations'!D$18)</f>
        <v>5.289431873506099</v>
      </c>
      <c r="BS509">
        <f>LN(Table6[[#This Row],[ONLINE LINGERING]]+'2019 Totals and Calculations'!E$18)</f>
        <v>4.7192307688565496</v>
      </c>
      <c r="BT509">
        <f>MONTH(Table6[[#This Row],[Date]])</f>
        <v>9</v>
      </c>
      <c r="BU509">
        <f t="shared" si="202"/>
        <v>0</v>
      </c>
      <c r="BV509">
        <f t="shared" si="203"/>
        <v>0</v>
      </c>
      <c r="BW509">
        <f t="shared" si="204"/>
        <v>0</v>
      </c>
      <c r="BX509">
        <f t="shared" si="205"/>
        <v>0</v>
      </c>
      <c r="BY509">
        <f t="shared" si="206"/>
        <v>0</v>
      </c>
      <c r="BZ509">
        <f t="shared" si="207"/>
        <v>0</v>
      </c>
      <c r="CA509">
        <f t="shared" si="208"/>
        <v>0</v>
      </c>
      <c r="CB509">
        <f t="shared" si="209"/>
        <v>0</v>
      </c>
      <c r="CC509">
        <f t="shared" si="210"/>
        <v>1</v>
      </c>
      <c r="CD509">
        <f t="shared" si="211"/>
        <v>0</v>
      </c>
      <c r="CE509">
        <f t="shared" si="212"/>
        <v>0</v>
      </c>
      <c r="CF509">
        <f t="shared" si="213"/>
        <v>0</v>
      </c>
      <c r="CG509">
        <f t="shared" si="214"/>
        <v>37</v>
      </c>
      <c r="CH50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1761.943253477466</v>
      </c>
      <c r="CI509" s="79">
        <f>Table6[[#This Row],[sales]]-CH509</f>
        <v>-67.704056702716571</v>
      </c>
      <c r="CJ509">
        <f>ABS(Table6[[#This Row],[sales]]-CH509)/Table6[[#This Row],[sales]]</f>
        <v>3.9961332987456487E-2</v>
      </c>
      <c r="CK50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1833.3617302446498</v>
      </c>
      <c r="CL509" s="79">
        <f>Table6[[#This Row],[sales]]-CK509</f>
        <v>-139.12253346990042</v>
      </c>
      <c r="CM509">
        <f>ABS(Table6[[#This Row],[sales]]-CK509)/Table6[[#This Row],[sales]]</f>
        <v>8.2115048297042137E-2</v>
      </c>
      <c r="CN50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1665.790460009915</v>
      </c>
      <c r="CO509" s="79">
        <f>Table6[[#This Row],[sales]]-CN509</f>
        <v>28.448736764834393</v>
      </c>
      <c r="CP509">
        <f>ABS(Table6[[#This Row],[sales]]-CN509)/Table6[[#This Row],[sales]]</f>
        <v>1.6791452363391801E-2</v>
      </c>
      <c r="CQ50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1592.8357112455701</v>
      </c>
      <c r="CR509" s="79">
        <f>Table6[[#This Row],[sales]]-CQ509</f>
        <v>101.40348552917931</v>
      </c>
      <c r="CS509">
        <f>ABS(Table6[[#This Row],[sales]]-CQ509)/Table6[[#This Row],[sales]]</f>
        <v>5.9851929835065071E-2</v>
      </c>
    </row>
    <row r="510" spans="1:97" x14ac:dyDescent="0.2">
      <c r="A510">
        <v>509</v>
      </c>
      <c r="B510" t="s">
        <v>638</v>
      </c>
      <c r="C510" s="5">
        <v>42995</v>
      </c>
      <c r="D510" s="6">
        <v>932.74076243267677</v>
      </c>
      <c r="E510" s="8">
        <f>YEAR(Table6[[#This Row],[Date]])</f>
        <v>2017</v>
      </c>
      <c r="F510" s="6">
        <f>Table6[[#This Row],[TV_State]]+Table6[[#This Row],[Radio_State]]+Table6[[#This Row],[Online]]</f>
        <v>1140.016487417716</v>
      </c>
      <c r="G510" s="6">
        <f t="shared" si="189"/>
        <v>912.24439355979325</v>
      </c>
      <c r="H510" s="6">
        <f>LN(Table6[[#This Row],[PROF TV LING]])</f>
        <v>6.8159079295698488</v>
      </c>
      <c r="I510" s="6">
        <f t="shared" si="190"/>
        <v>6.838127308468926</v>
      </c>
      <c r="J510" s="6">
        <v>138.18381665669284</v>
      </c>
      <c r="K510" s="6">
        <f t="shared" si="195"/>
        <v>136.82911182234625</v>
      </c>
      <c r="L510" s="6">
        <f>0.5*J509+0.5*Table6[[#This Row],[Radio_State]]</f>
        <v>137.49973835641219</v>
      </c>
      <c r="M510" s="6">
        <f>LN(Table6[[#This Row],[RADIO LINGERING ]])</f>
        <v>4.9236220142423583</v>
      </c>
      <c r="N510" s="6">
        <f t="shared" si="191"/>
        <v>4.9285848035844877</v>
      </c>
      <c r="O510" s="6">
        <v>69.09190832834642</v>
      </c>
      <c r="P510" s="6">
        <f t="shared" si="192"/>
        <v>68.799970687676691</v>
      </c>
      <c r="Q510" s="6">
        <f>0.3*O509+0.7*Table6[[#This Row],[Online]]</f>
        <v>68.886684838262227</v>
      </c>
      <c r="R510" s="6">
        <f>LN(Table6[[#This Row],[ONLINE LINGERING]])</f>
        <v>4.2324629059077994</v>
      </c>
      <c r="S510" s="6">
        <f t="shared" si="193"/>
        <v>4.2354376230245423</v>
      </c>
      <c r="T510" s="6">
        <v>1552.9819683517046</v>
      </c>
      <c r="U510" s="6">
        <f t="shared" si="194"/>
        <v>7.3479322122324104</v>
      </c>
      <c r="V510" s="8">
        <f>YEAR(Table6[[#This Row],[Date]])</f>
        <v>2017</v>
      </c>
      <c r="W510" s="8">
        <f>WEEKNUM(Table6[[#This Row],[Date]])</f>
        <v>38</v>
      </c>
      <c r="X510" t="s">
        <v>676</v>
      </c>
      <c r="Y510" s="9">
        <f>Table6[[#This Row],[LNTVLING]]+Table6[[#This Row],[LNRADIOLING]]+Table6[[#This Row],[LNONLINELING]]</f>
        <v>15.971992849720007</v>
      </c>
      <c r="Z510">
        <f t="shared" si="215"/>
        <v>1</v>
      </c>
      <c r="AA510">
        <f t="shared" si="196"/>
        <v>0</v>
      </c>
      <c r="AB510">
        <f t="shared" si="197"/>
        <v>0</v>
      </c>
      <c r="AC510">
        <f t="shared" si="198"/>
        <v>0</v>
      </c>
      <c r="AD510">
        <f t="shared" si="199"/>
        <v>1</v>
      </c>
      <c r="AE510">
        <f t="shared" si="200"/>
        <v>0</v>
      </c>
      <c r="AF510">
        <f t="shared" si="201"/>
        <v>0</v>
      </c>
      <c r="AG510" s="9">
        <f>'[1]1'!J$20+'[1]1'!J$21*Table6[[#This Row],[TV_State]]</f>
        <v>2247.0168463799223</v>
      </c>
      <c r="AH510" s="9">
        <f>Table6[[#This Row],[sales]]-Table6[[#This Row],[Pred_1]]</f>
        <v>-694.03487802821769</v>
      </c>
      <c r="AI510">
        <f>ABS(Table6[[#This Row],[Res_1]])/Table6[[#This Row],[sales]]</f>
        <v>0.44690465966249987</v>
      </c>
      <c r="AJ510" s="9">
        <f>'[1]2'!J$20+'[1]2'!J$21*Table6[[#This Row],[Radio_State]]</f>
        <v>2320.9163328553805</v>
      </c>
      <c r="AK510" s="9">
        <f>Table6[[#This Row],[sales]]-Table6[[#This Row],[ Pred_2 ]]</f>
        <v>-767.93436450367585</v>
      </c>
      <c r="AL510">
        <f>ABS(Table6[[#This Row],[ Res_2 ]])/Table6[[#This Row],[sales]]</f>
        <v>0.49449020024278956</v>
      </c>
      <c r="AM510" s="10">
        <f>'[1]3'!J$20+'[1]3'!J$21*Data!O510</f>
        <v>2199.8963241061338</v>
      </c>
      <c r="AN510" s="9">
        <f>Table6[[#This Row],[sales]]-Table6[[#This Row],[Pred_3]]</f>
        <v>-646.91435575442915</v>
      </c>
      <c r="AO510" s="9">
        <f>ABS(Table6[[#This Row],[Res_3]])/Table6[[#This Row],[sales]]</f>
        <v>0.41656269611491209</v>
      </c>
      <c r="AP510" s="9">
        <f>'[1]4'!L$21+'[1]4'!L$27*Table6[[#This Row],[TV_State]]+'[1]4'!L$22*Table6[[#This Row],[NJ_DUM]]+'[1]4'!L$23*Table6[[#This Row],[NY_DUM]]+'[1]4'!L$24*Table6[[#This Row],[PA_DUM]]+'[1]4'!L$25*Table6[[#This Row],[CT_DUM]]+'[1]4'!L$26*Table6[[#This Row],[DL_DUM]]</f>
        <v>443.57455321772636</v>
      </c>
      <c r="AQ510" s="9">
        <f>Table6[[#This Row],[sales]]-Table6[[#This Row],[Pred_4]]</f>
        <v>1109.4074151339782</v>
      </c>
      <c r="AR510">
        <f>ABS(Table6[[#This Row],[Res_4]]/Table6[[#This Row],[sales]])</f>
        <v>0.71437237375748475</v>
      </c>
      <c r="AS510" s="9">
        <f>'[1]5'!L$20+'[1]5'!L$26*Table6[[#This Row],[Radio_State]]+'[1]5'!L$21*Table6[[#This Row],[NJ_DUM]]+'[1]5'!L$22*Table6[[#This Row],[NY_DUM]]+'[1]5'!L$23*Table6[[#This Row],[PA_DUM]]+'[1]5'!L$24*Table6[[#This Row],[CT_DUM]]+'[1]5'!L$25*Table6[[#This Row],[DL_DUM]]</f>
        <v>439.81549098038516</v>
      </c>
      <c r="AT510" s="9">
        <f>Table6[[#This Row],[sales]]-Table6[[#This Row],[Pred_5]]</f>
        <v>1113.1664773713194</v>
      </c>
      <c r="AU510" s="9">
        <f>ABS(Table6[[#This Row],[Red_5]]/Table6[[#This Row],[sales]])</f>
        <v>0.71679291843472326</v>
      </c>
      <c r="AV510" s="9">
        <f>'[1]6'!L$20+'[1]6'!L$26*Table6[[#This Row],[Online]]+'[1]6'!L$21*Table6[[#This Row],[NJ_DUM]]+'[1]6'!L$22*Table6[[#This Row],[NY_DUM]]+'[1]6'!L$23*Table6[[#This Row],[PA_DUM]]+'[1]6'!L$24*Table6[[#This Row],[CT_DUM]]+'[1]6'!L$25*Table6[[#This Row],[DL_DUM]]</f>
        <v>294.75198053992591</v>
      </c>
      <c r="AW510" s="9">
        <f>Table6[[#This Row],[sales]]-Table6[[#This Row],[Pred_6]]</f>
        <v>1258.2299878117788</v>
      </c>
      <c r="AX510" s="9">
        <f>ABS(Table6[[#This Row],[Red_6]]/Table6[[#This Row],[sales]])</f>
        <v>0.81020257379242588</v>
      </c>
      <c r="AY510" s="9">
        <f>'[1]7'!L$21+'[1]7'!L$27*Table6[[#This Row],[LNTV]]+'[1]7'!L$22*Table6[[#This Row],[NJ_DUM]]+'[1]7'!L$23*Table6[[#This Row],[NY_DUM]]+'[1]7'!L$24*Table6[[#This Row],[PA_DUM]]+'[1]7'!L$25*Table6[[#This Row],[CT_DUM]]+'[1]7'!L$26*Table6[[#This Row],[DL_DUM]]</f>
        <v>5.9024448949788972</v>
      </c>
      <c r="AZ510" s="9">
        <f>Table6[[#This Row],[sales]]-Table6[[#This Row],[Pred_7]]</f>
        <v>1547.0795234567256</v>
      </c>
      <c r="BA510" s="9">
        <f>ABS(Table6[[#This Row],[Red_7]]/Table6[[#This Row],[sales]])</f>
        <v>0.99619928304689609</v>
      </c>
      <c r="BB510" s="9">
        <f>'[1]8'!O$22+'[1]8'!O$28*Table6[[#This Row],[LNRADIOLING]]+'[1]8'!O$23*Table6[[#This Row],[DL_DUM]]+'[1]8'!O$24*Table6[[#This Row],[CT_DUM]]+'[1]8'!O$25*Table6[[#This Row],[PA_DUM]]+'[1]8'!O$26*Table6[[#This Row],[NY_DUM]]+'[1]8'!O$27*Table6[[#This Row],[NJ_DUM]]</f>
        <v>6.9964379266743659</v>
      </c>
      <c r="BC510" s="9">
        <f>Table6[[#This Row],[sales]]-Table6[[#This Row],[Pred_8]]</f>
        <v>1545.9855304250302</v>
      </c>
      <c r="BD510" s="9">
        <f>ABS(Table6[[#This Row],[Red_8]]/Table6[[#This Row],[sales]])</f>
        <v>0.99549483634114555</v>
      </c>
      <c r="BE510" s="9">
        <f>'[1]9'!M$19+'[1]9'!M$21*Table6[[#This Row],[LNONLINE]]+'[1]9'!M$20*Table6[[#This Row],[DL_DUM]]+'[1]9'!M$22*Table6[[#This Row],[CT_DUM]]+'[1]9'!M$23*Table6[[#This Row],[PA_DUM]]+'[1]9'!M$24*Table6[[#This Row],[NY_DUM]]+'[1]9'!M$25*Table6[[#This Row],[NJ_DUM]]</f>
        <v>6.8960604285212597</v>
      </c>
      <c r="BF510" s="9">
        <f>Table6[[#This Row],[sales]]-Table6[[#This Row],[Pred_9]]</f>
        <v>1546.0859079231834</v>
      </c>
      <c r="BG510" s="9">
        <f>ABS(Table6[[#This Row],[Red_9]]/Table6[[#This Row],[sales]])</f>
        <v>0.99555947166866299</v>
      </c>
      <c r="BH510" s="9">
        <f>'[1]10'!P$22+'[1]10'!P$30*Table6[[#This Row],[LNTV]]+'[1]10'!P$29*Table6[[#This Row],[LNRADIOLING]]+'[1]10'!P$24*Table6[[#This Row],[LNONLINELING]]+'[1]10'!P$23*Table6[[#This Row],[DL_DUM]]+'[1]10'!P$25*Table6[[#This Row],[CT_DUM]]+'[1]10'!P$26*Table6[[#This Row],[PA_DUM]]+'[1]10'!P$27*Table6[[#This Row],[NY_DUM]]+'[1]10'!P$28*Table6[[#This Row],[NJ_DUM]]</f>
        <v>6.9211363120288958</v>
      </c>
      <c r="BI510" s="9">
        <f>Table6[[#This Row],[sales]]-Table6[[#This Row],[Pred_10]]</f>
        <v>1546.0608320396757</v>
      </c>
      <c r="BJ510" s="45">
        <f>ABS(Table6[[#This Row],[Red_10]]/Table6[[#This Row],[sales]])</f>
        <v>0.99554332474357388</v>
      </c>
      <c r="BK510" s="9">
        <f>'[1]11'!P$32+'[1]11'!P$40*Table6[[#This Row],[LNONLINELING]]+'[1]11'!P$39*Table6[[#This Row],[LNRADIOLING]]+'[1]11'!P$38*Table6[[#This Row],[LNTVLING]]+'[1]11'!P$33*Table6[[#This Row],[DL_DUM]]+'[1]11'!P$34*Table6[[#This Row],[CT_DUM]]+'[1]11'!P$35*Table6[[#This Row],[PA_DUM]]+'[1]11'!P$36*Table6[[#This Row],[NY_DUM]]+'[1]11'!P$37*Table6[[#This Row],[NJ_DUM]]</f>
        <v>6.9046672553007884</v>
      </c>
      <c r="BL510" s="9">
        <f>Table6[[#This Row],[sales]]-Table6[[#This Row],[ Pred_11]]</f>
        <v>1546.0773010964037</v>
      </c>
      <c r="BM510" s="47">
        <f>ABS(Table6[[#This Row],[ Red_11]]/Table6[[#This Row],[sales]])</f>
        <v>0.99555392953942068</v>
      </c>
      <c r="BN510" s="9">
        <f>'[1]12'!K$22+'[1]12'!K$28*Table6[[#This Row],[COMBINE LN LING]]+'[1]12'!K$23*Table6[[#This Row],[DL_DUM]]+'[1]12'!K$24*Table6[[#This Row],[CT_DUM]]+'[1]12'!K$25*Table6[[#This Row],[PA_DUM]]+'[1]12'!K$26*Table6[[#This Row],[NY_DUM]]+'[1]12'!K$27*Table6[[#This Row],[NJ_DUM]]</f>
        <v>6.9392497354053546</v>
      </c>
      <c r="BO510" s="9">
        <f>Table6[[#This Row],[sales]]-Table6[[#This Row],[ Pred_12]]</f>
        <v>1546.0427186162992</v>
      </c>
      <c r="BP510" s="47">
        <f>ABS(Table6[[#This Row],[ Red_12]]/Table6[[#This Row],[sales]])</f>
        <v>0.99553166110307734</v>
      </c>
      <c r="BQ510">
        <f>LN(G510+'2019 Totals and Calculations'!C$18)</f>
        <v>7.1495147989145167</v>
      </c>
      <c r="BR510">
        <f>LN(Table6[[#This Row],[PROF RADIO]]+'2019 Totals and Calculations'!D$18)</f>
        <v>5.296242606181627</v>
      </c>
      <c r="BS510">
        <f>LN(Table6[[#This Row],[ONLINE LINGERING]]+'2019 Totals and Calculations'!E$18)</f>
        <v>4.725297572984072</v>
      </c>
      <c r="BT510">
        <f>MONTH(Table6[[#This Row],[Date]])</f>
        <v>9</v>
      </c>
      <c r="BU510">
        <f t="shared" si="202"/>
        <v>0</v>
      </c>
      <c r="BV510">
        <f t="shared" si="203"/>
        <v>0</v>
      </c>
      <c r="BW510">
        <f t="shared" si="204"/>
        <v>0</v>
      </c>
      <c r="BX510">
        <f t="shared" si="205"/>
        <v>0</v>
      </c>
      <c r="BY510">
        <f t="shared" si="206"/>
        <v>0</v>
      </c>
      <c r="BZ510">
        <f t="shared" si="207"/>
        <v>0</v>
      </c>
      <c r="CA510">
        <f t="shared" si="208"/>
        <v>0</v>
      </c>
      <c r="CB510">
        <f t="shared" si="209"/>
        <v>0</v>
      </c>
      <c r="CC510">
        <f t="shared" si="210"/>
        <v>1</v>
      </c>
      <c r="CD510">
        <f t="shared" si="211"/>
        <v>0</v>
      </c>
      <c r="CE510">
        <f t="shared" si="212"/>
        <v>0</v>
      </c>
      <c r="CF510">
        <f t="shared" si="213"/>
        <v>0</v>
      </c>
      <c r="CG510">
        <f t="shared" si="214"/>
        <v>38</v>
      </c>
      <c r="CH51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1770.3613784419238</v>
      </c>
      <c r="CI510" s="79">
        <f>Table6[[#This Row],[sales]]-CH510</f>
        <v>-217.37941009021915</v>
      </c>
      <c r="CJ510">
        <f>ABS(Table6[[#This Row],[sales]]-CH510)/Table6[[#This Row],[sales]]</f>
        <v>0.13997548878235858</v>
      </c>
      <c r="CK51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1841.3615330757782</v>
      </c>
      <c r="CL510" s="79">
        <f>Table6[[#This Row],[sales]]-CK510</f>
        <v>-288.37956472407359</v>
      </c>
      <c r="CM510">
        <f>ABS(Table6[[#This Row],[sales]]-CK510)/Table6[[#This Row],[sales]]</f>
        <v>0.18569408441371171</v>
      </c>
      <c r="CN51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1673.027587188358</v>
      </c>
      <c r="CO510" s="79">
        <f>Table6[[#This Row],[sales]]-CN510</f>
        <v>-120.04561883665338</v>
      </c>
      <c r="CP510">
        <f>ABS(Table6[[#This Row],[sales]]-CN510)/Table6[[#This Row],[sales]]</f>
        <v>7.7300072559159674E-2</v>
      </c>
      <c r="CQ51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1602.7236770196062</v>
      </c>
      <c r="CR510" s="79">
        <f>Table6[[#This Row],[sales]]-CQ510</f>
        <v>-49.741708667901548</v>
      </c>
      <c r="CS510">
        <f>ABS(Table6[[#This Row],[sales]]-CQ510)/Table6[[#This Row],[sales]]</f>
        <v>3.2029804390257106E-2</v>
      </c>
    </row>
    <row r="511" spans="1:97" x14ac:dyDescent="0.2">
      <c r="A511">
        <v>510</v>
      </c>
      <c r="B511" t="s">
        <v>638</v>
      </c>
      <c r="C511" s="5">
        <v>43002</v>
      </c>
      <c r="D511" s="6">
        <v>942.0681700570035</v>
      </c>
      <c r="E511" s="8">
        <f>YEAR(Table6[[#This Row],[Date]])</f>
        <v>2017</v>
      </c>
      <c r="F511" s="6">
        <f>Table6[[#This Row],[TV_State]]+Table6[[#This Row],[Radio_State]]+Table6[[#This Row],[Online]]</f>
        <v>1151.4166522918931</v>
      </c>
      <c r="G511" s="6">
        <f t="shared" si="189"/>
        <v>921.19152650895626</v>
      </c>
      <c r="H511" s="6">
        <f>LN(Table6[[#This Row],[PROF TV LING]])</f>
        <v>6.8256679695856803</v>
      </c>
      <c r="I511" s="6">
        <f t="shared" si="190"/>
        <v>6.8480776393220939</v>
      </c>
      <c r="J511" s="6">
        <v>139.56565482325976</v>
      </c>
      <c r="K511" s="6">
        <f t="shared" si="195"/>
        <v>138.19738332280301</v>
      </c>
      <c r="L511" s="6">
        <f>0.5*J510+0.5*Table6[[#This Row],[Radio_State]]</f>
        <v>138.8747357399763</v>
      </c>
      <c r="M511" s="6">
        <f>LN(Table6[[#This Row],[RADIO LINGERING ]])</f>
        <v>4.9335723450955271</v>
      </c>
      <c r="N511" s="6">
        <f t="shared" si="191"/>
        <v>4.9385351344376556</v>
      </c>
      <c r="O511" s="6">
        <v>69.782827411629881</v>
      </c>
      <c r="P511" s="6">
        <f t="shared" si="192"/>
        <v>69.48797039444392</v>
      </c>
      <c r="Q511" s="6">
        <f>0.3*O510+0.7*Table6[[#This Row],[Online]]</f>
        <v>69.575551686644843</v>
      </c>
      <c r="R511" s="6">
        <f>LN(Table6[[#This Row],[ONLINE LINGERING]])</f>
        <v>4.2424132367609673</v>
      </c>
      <c r="S511" s="6">
        <f t="shared" si="193"/>
        <v>4.2453879538777102</v>
      </c>
      <c r="T511" s="6">
        <v>1385.2315094654978</v>
      </c>
      <c r="U511" s="6">
        <f t="shared" si="194"/>
        <v>7.2336225595013586</v>
      </c>
      <c r="V511" s="8">
        <f>YEAR(Table6[[#This Row],[Date]])</f>
        <v>2017</v>
      </c>
      <c r="W511" s="8">
        <f>WEEKNUM(Table6[[#This Row],[Date]])</f>
        <v>39</v>
      </c>
      <c r="X511" t="s">
        <v>677</v>
      </c>
      <c r="Y511" s="9">
        <f>Table6[[#This Row],[LNTVLING]]+Table6[[#This Row],[LNRADIOLING]]+Table6[[#This Row],[LNONLINELING]]</f>
        <v>16.001653551442175</v>
      </c>
      <c r="Z511">
        <f t="shared" si="215"/>
        <v>1</v>
      </c>
      <c r="AA511">
        <f t="shared" si="196"/>
        <v>0</v>
      </c>
      <c r="AB511">
        <f t="shared" si="197"/>
        <v>0</v>
      </c>
      <c r="AC511">
        <f t="shared" si="198"/>
        <v>0</v>
      </c>
      <c r="AD511">
        <f t="shared" si="199"/>
        <v>1</v>
      </c>
      <c r="AE511">
        <f t="shared" si="200"/>
        <v>0</v>
      </c>
      <c r="AF511">
        <f t="shared" si="201"/>
        <v>0</v>
      </c>
      <c r="AG511" s="9">
        <f>'[1]1'!J$20+'[1]1'!J$21*Table6[[#This Row],[TV_State]]</f>
        <v>2256.189689389158</v>
      </c>
      <c r="AH511" s="9">
        <f>Table6[[#This Row],[sales]]-Table6[[#This Row],[Pred_1]]</f>
        <v>-870.95817992366028</v>
      </c>
      <c r="AI511">
        <f>ABS(Table6[[#This Row],[Res_1]])/Table6[[#This Row],[sales]]</f>
        <v>0.62874557355378535</v>
      </c>
      <c r="AJ511" s="9">
        <f>'[1]2'!J$20+'[1]2'!J$21*Table6[[#This Row],[Radio_State]]</f>
        <v>2326.9826781439588</v>
      </c>
      <c r="AK511" s="9">
        <f>Table6[[#This Row],[sales]]-Table6[[#This Row],[ Pred_2 ]]</f>
        <v>-941.751168678461</v>
      </c>
      <c r="AL511">
        <f>ABS(Table6[[#This Row],[ Res_2 ]])/Table6[[#This Row],[sales]]</f>
        <v>0.67985110231996015</v>
      </c>
      <c r="AM511" s="10">
        <f>'[1]3'!J$20+'[1]3'!J$21*Data!O511</f>
        <v>2203.8879855299465</v>
      </c>
      <c r="AN511" s="9">
        <f>Table6[[#This Row],[sales]]-Table6[[#This Row],[Pred_3]]</f>
        <v>-818.65647606444873</v>
      </c>
      <c r="AO511" s="9">
        <f>ABS(Table6[[#This Row],[Res_3]])/Table6[[#This Row],[sales]]</f>
        <v>0.59098892168597406</v>
      </c>
      <c r="AP511" s="9">
        <f>'[1]4'!L$21+'[1]4'!L$27*Table6[[#This Row],[TV_State]]+'[1]4'!L$22*Table6[[#This Row],[NJ_DUM]]+'[1]4'!L$23*Table6[[#This Row],[NY_DUM]]+'[1]4'!L$24*Table6[[#This Row],[PA_DUM]]+'[1]4'!L$25*Table6[[#This Row],[CT_DUM]]+'[1]4'!L$26*Table6[[#This Row],[DL_DUM]]</f>
        <v>445.63199880644538</v>
      </c>
      <c r="AQ511" s="9">
        <f>Table6[[#This Row],[sales]]-Table6[[#This Row],[Pred_4]]</f>
        <v>939.59951065905238</v>
      </c>
      <c r="AR511">
        <f>ABS(Table6[[#This Row],[Res_4]]/Table6[[#This Row],[sales]])</f>
        <v>0.67829781826259794</v>
      </c>
      <c r="AS511" s="9">
        <f>'[1]5'!L$20+'[1]5'!L$26*Table6[[#This Row],[Radio_State]]+'[1]5'!L$21*Table6[[#This Row],[NJ_DUM]]+'[1]5'!L$22*Table6[[#This Row],[NY_DUM]]+'[1]5'!L$23*Table6[[#This Row],[PA_DUM]]+'[1]5'!L$24*Table6[[#This Row],[CT_DUM]]+'[1]5'!L$25*Table6[[#This Row],[DL_DUM]]</f>
        <v>442.24973060691855</v>
      </c>
      <c r="AT511" s="9">
        <f>Table6[[#This Row],[sales]]-Table6[[#This Row],[Pred_5]]</f>
        <v>942.98177885857922</v>
      </c>
      <c r="AU511" s="9">
        <f>ABS(Table6[[#This Row],[Red_5]]/Table6[[#This Row],[sales]])</f>
        <v>0.68073948102901294</v>
      </c>
      <c r="AV511" s="9">
        <f>'[1]6'!L$20+'[1]6'!L$26*Table6[[#This Row],[Online]]+'[1]6'!L$21*Table6[[#This Row],[NJ_DUM]]+'[1]6'!L$22*Table6[[#This Row],[NY_DUM]]+'[1]6'!L$23*Table6[[#This Row],[PA_DUM]]+'[1]6'!L$24*Table6[[#This Row],[CT_DUM]]+'[1]6'!L$25*Table6[[#This Row],[DL_DUM]]</f>
        <v>297.75903835718975</v>
      </c>
      <c r="AW511" s="9">
        <f>Table6[[#This Row],[sales]]-Table6[[#This Row],[Pred_6]]</f>
        <v>1087.4724711083081</v>
      </c>
      <c r="AX511" s="9">
        <f>ABS(Table6[[#This Row],[Red_6]]/Table6[[#This Row],[sales]])</f>
        <v>0.78504745501199125</v>
      </c>
      <c r="AY511" s="9">
        <f>'[1]7'!L$21+'[1]7'!L$27*Table6[[#This Row],[LNTV]]+'[1]7'!L$22*Table6[[#This Row],[NJ_DUM]]+'[1]7'!L$23*Table6[[#This Row],[NY_DUM]]+'[1]7'!L$24*Table6[[#This Row],[PA_DUM]]+'[1]7'!L$25*Table6[[#This Row],[CT_DUM]]+'[1]7'!L$26*Table6[[#This Row],[DL_DUM]]</f>
        <v>5.9035462422688987</v>
      </c>
      <c r="AZ511" s="9">
        <f>Table6[[#This Row],[sales]]-Table6[[#This Row],[Pred_7]]</f>
        <v>1379.3279632232288</v>
      </c>
      <c r="BA511" s="9">
        <f>ABS(Table6[[#This Row],[Red_7]]/Table6[[#This Row],[sales]])</f>
        <v>0.9957382241149374</v>
      </c>
      <c r="BB511" s="9">
        <f>'[1]8'!O$22+'[1]8'!O$28*Table6[[#This Row],[LNRADIOLING]]+'[1]8'!O$23*Table6[[#This Row],[DL_DUM]]+'[1]8'!O$24*Table6[[#This Row],[CT_DUM]]+'[1]8'!O$25*Table6[[#This Row],[PA_DUM]]+'[1]8'!O$26*Table6[[#This Row],[NY_DUM]]+'[1]8'!O$27*Table6[[#This Row],[NJ_DUM]]</f>
        <v>6.9971477926781427</v>
      </c>
      <c r="BC511" s="9">
        <f>Table6[[#This Row],[sales]]-Table6[[#This Row],[Pred_8]]</f>
        <v>1378.2343616728197</v>
      </c>
      <c r="BD511" s="9">
        <f>ABS(Table6[[#This Row],[Red_8]]/Table6[[#This Row],[sales]])</f>
        <v>0.9949487520715018</v>
      </c>
      <c r="BE511" s="9">
        <f>'[1]9'!M$19+'[1]9'!M$21*Table6[[#This Row],[LNONLINE]]+'[1]9'!M$20*Table6[[#This Row],[DL_DUM]]+'[1]9'!M$22*Table6[[#This Row],[CT_DUM]]+'[1]9'!M$23*Table6[[#This Row],[PA_DUM]]+'[1]9'!M$24*Table6[[#This Row],[NY_DUM]]+'[1]9'!M$25*Table6[[#This Row],[NJ_DUM]]</f>
        <v>6.8992108768525906</v>
      </c>
      <c r="BF511" s="9">
        <f>Table6[[#This Row],[sales]]-Table6[[#This Row],[Pred_9]]</f>
        <v>1378.3322985886452</v>
      </c>
      <c r="BG511" s="9">
        <f>ABS(Table6[[#This Row],[Red_9]]/Table6[[#This Row],[sales]])</f>
        <v>0.99501945282813076</v>
      </c>
      <c r="BH511" s="9">
        <f>'[1]10'!P$22+'[1]10'!P$30*Table6[[#This Row],[LNTV]]+'[1]10'!P$29*Table6[[#This Row],[LNRADIOLING]]+'[1]10'!P$24*Table6[[#This Row],[LNONLINELING]]+'[1]10'!P$23*Table6[[#This Row],[DL_DUM]]+'[1]10'!P$25*Table6[[#This Row],[CT_DUM]]+'[1]10'!P$26*Table6[[#This Row],[PA_DUM]]+'[1]10'!P$27*Table6[[#This Row],[NY_DUM]]+'[1]10'!P$28*Table6[[#This Row],[NJ_DUM]]</f>
        <v>6.9229473953051137</v>
      </c>
      <c r="BI511" s="9">
        <f>Table6[[#This Row],[sales]]-Table6[[#This Row],[Pred_10]]</f>
        <v>1378.3085620701927</v>
      </c>
      <c r="BJ511" s="45">
        <f>ABS(Table6[[#This Row],[Red_10]]/Table6[[#This Row],[sales]])</f>
        <v>0.99500231741192757</v>
      </c>
      <c r="BK511" s="9">
        <f>'[1]11'!P$32+'[1]11'!P$40*Table6[[#This Row],[LNONLINELING]]+'[1]11'!P$39*Table6[[#This Row],[LNRADIOLING]]+'[1]11'!P$38*Table6[[#This Row],[LNTVLING]]+'[1]11'!P$33*Table6[[#This Row],[DL_DUM]]+'[1]11'!P$34*Table6[[#This Row],[CT_DUM]]+'[1]11'!P$35*Table6[[#This Row],[PA_DUM]]+'[1]11'!P$36*Table6[[#This Row],[NY_DUM]]+'[1]11'!P$37*Table6[[#This Row],[NJ_DUM]]</f>
        <v>6.905824750656576</v>
      </c>
      <c r="BL511" s="9">
        <f>Table6[[#This Row],[sales]]-Table6[[#This Row],[ Pred_11]]</f>
        <v>1378.3256847148411</v>
      </c>
      <c r="BM511" s="47">
        <f>ABS(Table6[[#This Row],[ Red_11]]/Table6[[#This Row],[sales]])</f>
        <v>0.99501467826607459</v>
      </c>
      <c r="BN511" s="9">
        <f>'[1]12'!K$22+'[1]12'!K$28*Table6[[#This Row],[COMBINE LN LING]]+'[1]12'!K$23*Table6[[#This Row],[DL_DUM]]+'[1]12'!K$24*Table6[[#This Row],[CT_DUM]]+'[1]12'!K$25*Table6[[#This Row],[PA_DUM]]+'[1]12'!K$26*Table6[[#This Row],[NY_DUM]]+'[1]12'!K$27*Table6[[#This Row],[NJ_DUM]]</f>
        <v>6.94210415900685</v>
      </c>
      <c r="BO511" s="9">
        <f>Table6[[#This Row],[sales]]-Table6[[#This Row],[ Pred_12]]</f>
        <v>1378.2894053064908</v>
      </c>
      <c r="BP511" s="47">
        <f>ABS(Table6[[#This Row],[ Red_12]]/Table6[[#This Row],[sales]])</f>
        <v>0.99498848812521912</v>
      </c>
      <c r="BQ511">
        <f>LN(G511+'2019 Totals and Calculations'!C$18)</f>
        <v>7.1565159250650305</v>
      </c>
      <c r="BR511">
        <f>LN(Table6[[#This Row],[PROF RADIO]]+'2019 Totals and Calculations'!D$18)</f>
        <v>5.3030747800527234</v>
      </c>
      <c r="BS511">
        <f>LN(Table6[[#This Row],[ONLINE LINGERING]]+'2019 Totals and Calculations'!E$18)</f>
        <v>4.7313879117758786</v>
      </c>
      <c r="BT511">
        <f>MONTH(Table6[[#This Row],[Date]])</f>
        <v>9</v>
      </c>
      <c r="BU511">
        <f t="shared" si="202"/>
        <v>0</v>
      </c>
      <c r="BV511">
        <f t="shared" si="203"/>
        <v>0</v>
      </c>
      <c r="BW511">
        <f t="shared" si="204"/>
        <v>0</v>
      </c>
      <c r="BX511">
        <f t="shared" si="205"/>
        <v>0</v>
      </c>
      <c r="BY511">
        <f t="shared" si="206"/>
        <v>0</v>
      </c>
      <c r="BZ511">
        <f t="shared" si="207"/>
        <v>0</v>
      </c>
      <c r="CA511">
        <f t="shared" si="208"/>
        <v>0</v>
      </c>
      <c r="CB511">
        <f t="shared" si="209"/>
        <v>0</v>
      </c>
      <c r="CC511">
        <f t="shared" si="210"/>
        <v>1</v>
      </c>
      <c r="CD511">
        <f t="shared" si="211"/>
        <v>0</v>
      </c>
      <c r="CE511">
        <f t="shared" si="212"/>
        <v>0</v>
      </c>
      <c r="CF511">
        <f t="shared" si="213"/>
        <v>0</v>
      </c>
      <c r="CG511">
        <f t="shared" si="214"/>
        <v>39</v>
      </c>
      <c r="CH51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1778.861870224084</v>
      </c>
      <c r="CI511" s="79">
        <f>Table6[[#This Row],[sales]]-CH511</f>
        <v>-393.63036075858622</v>
      </c>
      <c r="CJ511">
        <f>ABS(Table6[[#This Row],[sales]]-CH511)/Table6[[#This Row],[sales]]</f>
        <v>0.28416214767629094</v>
      </c>
      <c r="CK51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1849.4083947861002</v>
      </c>
      <c r="CL511" s="79">
        <f>Table6[[#This Row],[sales]]-CK511</f>
        <v>-464.17688532060242</v>
      </c>
      <c r="CM511">
        <f>ABS(Table6[[#This Row],[sales]]-CK511)/Table6[[#This Row],[sales]]</f>
        <v>0.33508975369735028</v>
      </c>
      <c r="CN51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1680.3090715598532</v>
      </c>
      <c r="CO511" s="79">
        <f>Table6[[#This Row],[sales]]-CN511</f>
        <v>-295.07756209435547</v>
      </c>
      <c r="CP511">
        <f>ABS(Table6[[#This Row],[sales]]-CN511)/Table6[[#This Row],[sales]]</f>
        <v>0.21301678461545639</v>
      </c>
      <c r="CQ51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1612.7000895726731</v>
      </c>
      <c r="CR511" s="79">
        <f>Table6[[#This Row],[sales]]-CQ511</f>
        <v>-227.46858010717528</v>
      </c>
      <c r="CS511">
        <f>ABS(Table6[[#This Row],[sales]]-CQ511)/Table6[[#This Row],[sales]]</f>
        <v>0.16420979349144735</v>
      </c>
    </row>
    <row r="512" spans="1:97" x14ac:dyDescent="0.2">
      <c r="A512">
        <v>511</v>
      </c>
      <c r="B512" t="s">
        <v>638</v>
      </c>
      <c r="C512" s="5">
        <v>43009</v>
      </c>
      <c r="D512" s="6">
        <v>951.48885175757346</v>
      </c>
      <c r="E512" s="8">
        <f>YEAR(Table6[[#This Row],[Date]])</f>
        <v>2017</v>
      </c>
      <c r="F512" s="6">
        <f>Table6[[#This Row],[TV_State]]+Table6[[#This Row],[Radio_State]]+Table6[[#This Row],[Online]]</f>
        <v>1162.930818814812</v>
      </c>
      <c r="G512" s="6">
        <f t="shared" si="189"/>
        <v>930.28072408354137</v>
      </c>
      <c r="H512" s="6">
        <f>LN(Table6[[#This Row],[PROF TV LING]])</f>
        <v>6.8354863944518636</v>
      </c>
      <c r="I512" s="6">
        <f t="shared" si="190"/>
        <v>6.8580279701752627</v>
      </c>
      <c r="J512" s="6">
        <v>140.96131137149237</v>
      </c>
      <c r="K512" s="6">
        <f t="shared" si="195"/>
        <v>139.57934734714769</v>
      </c>
      <c r="L512" s="6">
        <f>0.5*J511+0.5*Table6[[#This Row],[Radio_State]]</f>
        <v>140.26348309737608</v>
      </c>
      <c r="M512" s="6">
        <f>LN(Table6[[#This Row],[RADIO LINGERING ]])</f>
        <v>4.943522675948695</v>
      </c>
      <c r="N512" s="6">
        <f t="shared" si="191"/>
        <v>4.9484854652908243</v>
      </c>
      <c r="O512" s="6">
        <v>70.480655685746186</v>
      </c>
      <c r="P512" s="6">
        <f t="shared" si="192"/>
        <v>70.182850098355502</v>
      </c>
      <c r="Q512" s="6">
        <f>0.3*O511+0.7*Table6[[#This Row],[Online]]</f>
        <v>70.271307203511299</v>
      </c>
      <c r="R512" s="6">
        <f>LN(Table6[[#This Row],[ONLINE LINGERING]])</f>
        <v>4.252363567614136</v>
      </c>
      <c r="S512" s="6">
        <f t="shared" si="193"/>
        <v>4.2553382847308789</v>
      </c>
      <c r="T512" s="6">
        <v>609.95551491506706</v>
      </c>
      <c r="U512" s="6">
        <f t="shared" si="194"/>
        <v>6.4133860281393575</v>
      </c>
      <c r="V512" s="8">
        <f>YEAR(Table6[[#This Row],[Date]])</f>
        <v>2017</v>
      </c>
      <c r="W512" s="8">
        <f>WEEKNUM(Table6[[#This Row],[Date]])</f>
        <v>40</v>
      </c>
      <c r="X512" t="s">
        <v>678</v>
      </c>
      <c r="Y512" s="9">
        <f>Table6[[#This Row],[LNTVLING]]+Table6[[#This Row],[LNRADIOLING]]+Table6[[#This Row],[LNONLINELING]]</f>
        <v>16.031372638014695</v>
      </c>
      <c r="Z512">
        <f t="shared" si="215"/>
        <v>1</v>
      </c>
      <c r="AA512">
        <f t="shared" si="196"/>
        <v>0</v>
      </c>
      <c r="AB512">
        <f t="shared" si="197"/>
        <v>0</v>
      </c>
      <c r="AC512">
        <f t="shared" si="198"/>
        <v>0</v>
      </c>
      <c r="AD512">
        <f t="shared" si="199"/>
        <v>1</v>
      </c>
      <c r="AE512">
        <f t="shared" si="200"/>
        <v>0</v>
      </c>
      <c r="AF512">
        <f t="shared" si="201"/>
        <v>0</v>
      </c>
      <c r="AG512" s="9">
        <f>'[1]1'!J$20+'[1]1'!J$21*Table6[[#This Row],[TV_State]]</f>
        <v>2265.4542608284864</v>
      </c>
      <c r="AH512" s="9">
        <f>Table6[[#This Row],[sales]]-Table6[[#This Row],[Pred_1]]</f>
        <v>-1655.4987459134195</v>
      </c>
      <c r="AI512">
        <f>ABS(Table6[[#This Row],[Res_1]])/Table6[[#This Row],[sales]]</f>
        <v>2.7141303020170882</v>
      </c>
      <c r="AJ512" s="9">
        <f>'[1]2'!J$20+'[1]2'!J$21*Table6[[#This Row],[Radio_State]]</f>
        <v>2333.1096868854233</v>
      </c>
      <c r="AK512" s="9">
        <f>Table6[[#This Row],[sales]]-Table6[[#This Row],[ Pred_2 ]]</f>
        <v>-1723.1541719703564</v>
      </c>
      <c r="AL512">
        <f>ABS(Table6[[#This Row],[ Res_2 ]])/Table6[[#This Row],[sales]]</f>
        <v>2.8250489254290883</v>
      </c>
      <c r="AM512" s="10">
        <f>'[1]3'!J$20+'[1]3'!J$21*Data!O512</f>
        <v>2207.9195635679976</v>
      </c>
      <c r="AN512" s="9">
        <f>Table6[[#This Row],[sales]]-Table6[[#This Row],[Pred_3]]</f>
        <v>-1597.9640486529306</v>
      </c>
      <c r="AO512" s="9">
        <f>ABS(Table6[[#This Row],[Res_3]])/Table6[[#This Row],[sales]]</f>
        <v>2.6198042473235748</v>
      </c>
      <c r="AP512" s="9">
        <f>'[1]4'!L$21+'[1]4'!L$27*Table6[[#This Row],[TV_State]]+'[1]4'!L$22*Table6[[#This Row],[NJ_DUM]]+'[1]4'!L$23*Table6[[#This Row],[NY_DUM]]+'[1]4'!L$24*Table6[[#This Row],[PA_DUM]]+'[1]4'!L$25*Table6[[#This Row],[CT_DUM]]+'[1]4'!L$26*Table6[[#This Row],[DL_DUM]]</f>
        <v>447.71001885105159</v>
      </c>
      <c r="AQ512" s="9">
        <f>Table6[[#This Row],[sales]]-Table6[[#This Row],[Pred_4]]</f>
        <v>162.24549606401547</v>
      </c>
      <c r="AR512">
        <f>ABS(Table6[[#This Row],[Res_4]]/Table6[[#This Row],[sales]])</f>
        <v>0.265995621150515</v>
      </c>
      <c r="AS512" s="9">
        <f>'[1]5'!L$20+'[1]5'!L$26*Table6[[#This Row],[Radio_State]]+'[1]5'!L$21*Table6[[#This Row],[NJ_DUM]]+'[1]5'!L$22*Table6[[#This Row],[NY_DUM]]+'[1]5'!L$23*Table6[[#This Row],[PA_DUM]]+'[1]5'!L$24*Table6[[#This Row],[CT_DUM]]+'[1]5'!L$25*Table6[[#This Row],[DL_DUM]]</f>
        <v>444.70831262971723</v>
      </c>
      <c r="AT512" s="9">
        <f>Table6[[#This Row],[sales]]-Table6[[#This Row],[Pred_5]]</f>
        <v>165.24720228534983</v>
      </c>
      <c r="AU512" s="9">
        <f>ABS(Table6[[#This Row],[Red_5]]/Table6[[#This Row],[sales]])</f>
        <v>0.27091680990598077</v>
      </c>
      <c r="AV512" s="9">
        <f>'[1]6'!L$20+'[1]6'!L$26*Table6[[#This Row],[Online]]+'[1]6'!L$21*Table6[[#This Row],[NJ_DUM]]+'[1]6'!L$22*Table6[[#This Row],[NY_DUM]]+'[1]6'!L$23*Table6[[#This Row],[PA_DUM]]+'[1]6'!L$24*Table6[[#This Row],[CT_DUM]]+'[1]6'!L$25*Table6[[#This Row],[DL_DUM]]</f>
        <v>300.79616675262628</v>
      </c>
      <c r="AW512" s="9">
        <f>Table6[[#This Row],[sales]]-Table6[[#This Row],[Pred_6]]</f>
        <v>309.15934816244078</v>
      </c>
      <c r="AX512" s="9">
        <f>ABS(Table6[[#This Row],[Red_6]]/Table6[[#This Row],[sales]])</f>
        <v>0.5068555666809399</v>
      </c>
      <c r="AY512" s="9">
        <f>'[1]7'!L$21+'[1]7'!L$27*Table6[[#This Row],[LNTV]]+'[1]7'!L$22*Table6[[#This Row],[NJ_DUM]]+'[1]7'!L$23*Table6[[#This Row],[NY_DUM]]+'[1]7'!L$24*Table6[[#This Row],[PA_DUM]]+'[1]7'!L$25*Table6[[#This Row],[CT_DUM]]+'[1]7'!L$26*Table6[[#This Row],[DL_DUM]]</f>
        <v>5.9046475895588992</v>
      </c>
      <c r="AZ512" s="9">
        <f>Table6[[#This Row],[sales]]-Table6[[#This Row],[Pred_7]]</f>
        <v>604.05086732550819</v>
      </c>
      <c r="BA512" s="9">
        <f>ABS(Table6[[#This Row],[Red_7]]/Table6[[#This Row],[sales]])</f>
        <v>0.99031954389267052</v>
      </c>
      <c r="BB512" s="9">
        <f>'[1]8'!O$22+'[1]8'!O$28*Table6[[#This Row],[LNRADIOLING]]+'[1]8'!O$23*Table6[[#This Row],[DL_DUM]]+'[1]8'!O$24*Table6[[#This Row],[CT_DUM]]+'[1]8'!O$25*Table6[[#This Row],[PA_DUM]]+'[1]8'!O$26*Table6[[#This Row],[NY_DUM]]+'[1]8'!O$27*Table6[[#This Row],[NJ_DUM]]</f>
        <v>6.9978576586819186</v>
      </c>
      <c r="BC512" s="9">
        <f>Table6[[#This Row],[sales]]-Table6[[#This Row],[Pred_8]]</f>
        <v>602.95765725638512</v>
      </c>
      <c r="BD512" s="9">
        <f>ABS(Table6[[#This Row],[Red_8]]/Table6[[#This Row],[sales]])</f>
        <v>0.98852726553401793</v>
      </c>
      <c r="BE512" s="9">
        <f>'[1]9'!M$19+'[1]9'!M$21*Table6[[#This Row],[LNONLINE]]+'[1]9'!M$20*Table6[[#This Row],[DL_DUM]]+'[1]9'!M$22*Table6[[#This Row],[CT_DUM]]+'[1]9'!M$23*Table6[[#This Row],[PA_DUM]]+'[1]9'!M$24*Table6[[#This Row],[NY_DUM]]+'[1]9'!M$25*Table6[[#This Row],[NJ_DUM]]</f>
        <v>6.9023613251839233</v>
      </c>
      <c r="BF512" s="9">
        <f>Table6[[#This Row],[sales]]-Table6[[#This Row],[Pred_9]]</f>
        <v>603.0531535898831</v>
      </c>
      <c r="BG512" s="9">
        <f>ABS(Table6[[#This Row],[Red_9]]/Table6[[#This Row],[sales]])</f>
        <v>0.98868382831796331</v>
      </c>
      <c r="BH512" s="9">
        <f>'[1]10'!P$22+'[1]10'!P$30*Table6[[#This Row],[LNTV]]+'[1]10'!P$29*Table6[[#This Row],[LNRADIOLING]]+'[1]10'!P$24*Table6[[#This Row],[LNONLINELING]]+'[1]10'!P$23*Table6[[#This Row],[DL_DUM]]+'[1]10'!P$25*Table6[[#This Row],[CT_DUM]]+'[1]10'!P$26*Table6[[#This Row],[PA_DUM]]+'[1]10'!P$27*Table6[[#This Row],[NY_DUM]]+'[1]10'!P$28*Table6[[#This Row],[NJ_DUM]]</f>
        <v>6.9247584785813316</v>
      </c>
      <c r="BI512" s="9">
        <f>Table6[[#This Row],[sales]]-Table6[[#This Row],[Pred_10]]</f>
        <v>603.03075643648572</v>
      </c>
      <c r="BJ512" s="45">
        <f>ABS(Table6[[#This Row],[Red_10]]/Table6[[#This Row],[sales]])</f>
        <v>0.98864710899524277</v>
      </c>
      <c r="BK512" s="9">
        <f>'[1]11'!P$32+'[1]11'!P$40*Table6[[#This Row],[LNONLINELING]]+'[1]11'!P$39*Table6[[#This Row],[LNRADIOLING]]+'[1]11'!P$38*Table6[[#This Row],[LNTVLING]]+'[1]11'!P$33*Table6[[#This Row],[DL_DUM]]+'[1]11'!P$34*Table6[[#This Row],[CT_DUM]]+'[1]11'!P$35*Table6[[#This Row],[PA_DUM]]+'[1]11'!P$36*Table6[[#This Row],[NY_DUM]]+'[1]11'!P$37*Table6[[#This Row],[NJ_DUM]]</f>
        <v>6.9069723978317512</v>
      </c>
      <c r="BL512" s="9">
        <f>Table6[[#This Row],[sales]]-Table6[[#This Row],[ Pred_11]]</f>
        <v>603.04854251723532</v>
      </c>
      <c r="BM512" s="47">
        <f>ABS(Table6[[#This Row],[ Red_11]]/Table6[[#This Row],[sales]])</f>
        <v>0.98867626863117475</v>
      </c>
      <c r="BN512" s="9">
        <f>'[1]12'!K$22+'[1]12'!K$28*Table6[[#This Row],[COMBINE LN LING]]+'[1]12'!K$23*Table6[[#This Row],[DL_DUM]]+'[1]12'!K$24*Table6[[#This Row],[CT_DUM]]+'[1]12'!K$25*Table6[[#This Row],[PA_DUM]]+'[1]12'!K$26*Table6[[#This Row],[NY_DUM]]+'[1]12'!K$27*Table6[[#This Row],[NJ_DUM]]</f>
        <v>6.9449642013255408</v>
      </c>
      <c r="BO512" s="9">
        <f>Table6[[#This Row],[sales]]-Table6[[#This Row],[ Pred_12]]</f>
        <v>603.01055071374151</v>
      </c>
      <c r="BP512" s="47">
        <f>ABS(Table6[[#This Row],[ Red_12]]/Table6[[#This Row],[sales]])</f>
        <v>0.98861398244379739</v>
      </c>
      <c r="BQ512">
        <f>LN(G512+'2019 Totals and Calculations'!C$18)</f>
        <v>7.1635783797276176</v>
      </c>
      <c r="BR512">
        <f>LN(Table6[[#This Row],[PROF RADIO]]+'2019 Totals and Calculations'!D$18)</f>
        <v>5.3099282664920215</v>
      </c>
      <c r="BS512">
        <f>LN(Table6[[#This Row],[ONLINE LINGERING]]+'2019 Totals and Calculations'!E$18)</f>
        <v>4.7375017328006148</v>
      </c>
      <c r="BT512">
        <f>MONTH(Table6[[#This Row],[Date]])</f>
        <v>10</v>
      </c>
      <c r="BU512">
        <f t="shared" si="202"/>
        <v>0</v>
      </c>
      <c r="BV512">
        <f t="shared" si="203"/>
        <v>0</v>
      </c>
      <c r="BW512">
        <f t="shared" si="204"/>
        <v>0</v>
      </c>
      <c r="BX512">
        <f t="shared" si="205"/>
        <v>0</v>
      </c>
      <c r="BY512">
        <f t="shared" si="206"/>
        <v>0</v>
      </c>
      <c r="BZ512">
        <f t="shared" si="207"/>
        <v>0</v>
      </c>
      <c r="CA512">
        <f t="shared" si="208"/>
        <v>0</v>
      </c>
      <c r="CB512">
        <f t="shared" si="209"/>
        <v>0</v>
      </c>
      <c r="CC512">
        <f t="shared" si="210"/>
        <v>0</v>
      </c>
      <c r="CD512">
        <f t="shared" si="211"/>
        <v>1</v>
      </c>
      <c r="CE512">
        <f t="shared" si="212"/>
        <v>0</v>
      </c>
      <c r="CF512">
        <f t="shared" si="213"/>
        <v>0</v>
      </c>
      <c r="CG512">
        <f t="shared" si="214"/>
        <v>40</v>
      </c>
      <c r="CH51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612.8197695741859</v>
      </c>
      <c r="CI512" s="79">
        <f>Table6[[#This Row],[sales]]-CH512</f>
        <v>-2.864254659118842</v>
      </c>
      <c r="CJ512">
        <f>ABS(Table6[[#This Row],[sales]]-CH512)/Table6[[#This Row],[sales]]</f>
        <v>4.6958418918757929E-3</v>
      </c>
      <c r="CK51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620.99334152282199</v>
      </c>
      <c r="CL512" s="79">
        <f>Table6[[#This Row],[sales]]-CK512</f>
        <v>-11.037826607754937</v>
      </c>
      <c r="CM512">
        <f>ABS(Table6[[#This Row],[sales]]-CK512)/Table6[[#This Row],[sales]]</f>
        <v>1.8096117401761494E-2</v>
      </c>
      <c r="CN51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609.08002326318967</v>
      </c>
      <c r="CO512" s="79">
        <f>Table6[[#This Row],[sales]]-CN512</f>
        <v>0.87549165187738254</v>
      </c>
      <c r="CP512">
        <f>ABS(Table6[[#This Row],[sales]]-CN512)/Table6[[#This Row],[sales]]</f>
        <v>1.4353368900997475E-3</v>
      </c>
      <c r="CQ51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573.0533984922713</v>
      </c>
      <c r="CR512" s="79">
        <f>Table6[[#This Row],[sales]]-CQ512</f>
        <v>36.902116422795757</v>
      </c>
      <c r="CS512">
        <f>ABS(Table6[[#This Row],[sales]]-CQ512)/Table6[[#This Row],[sales]]</f>
        <v>6.0499684846581268E-2</v>
      </c>
    </row>
    <row r="513" spans="1:97" x14ac:dyDescent="0.2">
      <c r="A513">
        <v>512</v>
      </c>
      <c r="B513" t="s">
        <v>638</v>
      </c>
      <c r="C513" s="5">
        <v>43016</v>
      </c>
      <c r="D513" s="6">
        <v>961.00374027514931</v>
      </c>
      <c r="E513" s="8">
        <f>YEAR(Table6[[#This Row],[Date]])</f>
        <v>2017</v>
      </c>
      <c r="F513" s="6">
        <f>Table6[[#This Row],[TV_State]]+Table6[[#This Row],[Radio_State]]+Table6[[#This Row],[Online]]</f>
        <v>1174.5601270029601</v>
      </c>
      <c r="G513" s="6">
        <f t="shared" si="189"/>
        <v>939.49762894102366</v>
      </c>
      <c r="H513" s="6">
        <f>LN(Table6[[#This Row],[PROF TV LING]])</f>
        <v>6.8453452951047513</v>
      </c>
      <c r="I513" s="6">
        <f t="shared" si="190"/>
        <v>6.8679783010284305</v>
      </c>
      <c r="J513" s="6">
        <v>142.3709244852073</v>
      </c>
      <c r="K513" s="6">
        <f t="shared" si="195"/>
        <v>140.97513591617749</v>
      </c>
      <c r="L513" s="6">
        <f>0.5*J512+0.5*Table6[[#This Row],[Radio_State]]</f>
        <v>141.66611792834982</v>
      </c>
      <c r="M513" s="6">
        <f>LN(Table6[[#This Row],[RADIO LINGERING ]])</f>
        <v>4.9534730068018629</v>
      </c>
      <c r="N513" s="6">
        <f t="shared" si="191"/>
        <v>4.9584357961439922</v>
      </c>
      <c r="O513" s="6">
        <v>71.185462242603649</v>
      </c>
      <c r="P513" s="6">
        <f t="shared" si="192"/>
        <v>70.884678599329206</v>
      </c>
      <c r="Q513" s="6">
        <f>0.3*O512+0.7*Table6[[#This Row],[Online]]</f>
        <v>70.974020275546408</v>
      </c>
      <c r="R513" s="6">
        <f>LN(Table6[[#This Row],[ONLINE LINGERING]])</f>
        <v>4.2623138984673039</v>
      </c>
      <c r="S513" s="6">
        <f t="shared" si="193"/>
        <v>4.2652886155840468</v>
      </c>
      <c r="T513" s="6">
        <v>559.04113695034448</v>
      </c>
      <c r="U513" s="6">
        <f t="shared" si="194"/>
        <v>6.326223060698533</v>
      </c>
      <c r="V513" s="8">
        <f>YEAR(Table6[[#This Row],[Date]])</f>
        <v>2017</v>
      </c>
      <c r="W513" s="8">
        <f>WEEKNUM(Table6[[#This Row],[Date]])</f>
        <v>41</v>
      </c>
      <c r="X513" t="s">
        <v>679</v>
      </c>
      <c r="Y513" s="9">
        <f>Table6[[#This Row],[LNTVLING]]+Table6[[#This Row],[LNRADIOLING]]+Table6[[#This Row],[LNONLINELING]]</f>
        <v>16.061132200373919</v>
      </c>
      <c r="Z513">
        <f t="shared" si="215"/>
        <v>1</v>
      </c>
      <c r="AA513">
        <f t="shared" si="196"/>
        <v>0</v>
      </c>
      <c r="AB513">
        <f t="shared" si="197"/>
        <v>0</v>
      </c>
      <c r="AC513">
        <f t="shared" si="198"/>
        <v>0</v>
      </c>
      <c r="AD513">
        <f t="shared" si="199"/>
        <v>1</v>
      </c>
      <c r="AE513">
        <f t="shared" si="200"/>
        <v>0</v>
      </c>
      <c r="AF513">
        <f t="shared" si="201"/>
        <v>0</v>
      </c>
      <c r="AG513" s="9">
        <f>'[1]1'!J$20+'[1]1'!J$21*Table6[[#This Row],[TV_State]]</f>
        <v>2274.8114779822081</v>
      </c>
      <c r="AH513" s="9">
        <f>Table6[[#This Row],[sales]]-Table6[[#This Row],[Pred_1]]</f>
        <v>-1715.7703410318636</v>
      </c>
      <c r="AI513">
        <f>ABS(Table6[[#This Row],[Res_1]])/Table6[[#This Row],[sales]]</f>
        <v>3.0691307448171976</v>
      </c>
      <c r="AJ513" s="9">
        <f>'[1]2'!J$20+'[1]2'!J$21*Table6[[#This Row],[Radio_State]]</f>
        <v>2339.2979657143023</v>
      </c>
      <c r="AK513" s="9">
        <f>Table6[[#This Row],[sales]]-Table6[[#This Row],[ Pred_2 ]]</f>
        <v>-1780.2568287639579</v>
      </c>
      <c r="AL513">
        <f>ABS(Table6[[#This Row],[ Res_2 ]])/Table6[[#This Row],[sales]]</f>
        <v>3.184482699208028</v>
      </c>
      <c r="AM513" s="10">
        <f>'[1]3'!J$20+'[1]3'!J$21*Data!O513</f>
        <v>2211.9914573864289</v>
      </c>
      <c r="AN513" s="9">
        <f>Table6[[#This Row],[sales]]-Table6[[#This Row],[Pred_3]]</f>
        <v>-1652.9503204360844</v>
      </c>
      <c r="AO513" s="9">
        <f>ABS(Table6[[#This Row],[Res_3]])/Table6[[#This Row],[sales]]</f>
        <v>2.9567597287261953</v>
      </c>
      <c r="AP513" s="9">
        <f>'[1]4'!L$21+'[1]4'!L$27*Table6[[#This Row],[TV_State]]+'[1]4'!L$22*Table6[[#This Row],[NJ_DUM]]+'[1]4'!L$23*Table6[[#This Row],[NY_DUM]]+'[1]4'!L$24*Table6[[#This Row],[PA_DUM]]+'[1]4'!L$25*Table6[[#This Row],[CT_DUM]]+'[1]4'!L$26*Table6[[#This Row],[DL_DUM]]</f>
        <v>449.80881909610389</v>
      </c>
      <c r="AQ513" s="9">
        <f>Table6[[#This Row],[sales]]-Table6[[#This Row],[Pred_4]]</f>
        <v>109.23231785424059</v>
      </c>
      <c r="AR513">
        <f>ABS(Table6[[#This Row],[Res_4]]/Table6[[#This Row],[sales]])</f>
        <v>0.19539227193569281</v>
      </c>
      <c r="AS513" s="9">
        <f>'[1]5'!L$20+'[1]5'!L$26*Table6[[#This Row],[Radio_State]]+'[1]5'!L$21*Table6[[#This Row],[NJ_DUM]]+'[1]5'!L$22*Table6[[#This Row],[NY_DUM]]+'[1]5'!L$23*Table6[[#This Row],[PA_DUM]]+'[1]5'!L$24*Table6[[#This Row],[CT_DUM]]+'[1]5'!L$25*Table6[[#This Row],[DL_DUM]]</f>
        <v>447.19148047274393</v>
      </c>
      <c r="AT513" s="9">
        <f>Table6[[#This Row],[sales]]-Table6[[#This Row],[Pred_5]]</f>
        <v>111.84965647760055</v>
      </c>
      <c r="AU513" s="9">
        <f>ABS(Table6[[#This Row],[Red_5]]/Table6[[#This Row],[sales]])</f>
        <v>0.20007410740425588</v>
      </c>
      <c r="AV513" s="9">
        <f>'[1]6'!L$20+'[1]6'!L$26*Table6[[#This Row],[Online]]+'[1]6'!L$21*Table6[[#This Row],[NJ_DUM]]+'[1]6'!L$22*Table6[[#This Row],[NY_DUM]]+'[1]6'!L$23*Table6[[#This Row],[PA_DUM]]+'[1]6'!L$24*Table6[[#This Row],[CT_DUM]]+'[1]6'!L$25*Table6[[#This Row],[DL_DUM]]</f>
        <v>303.86366643201717</v>
      </c>
      <c r="AW513" s="9">
        <f>Table6[[#This Row],[sales]]-Table6[[#This Row],[Pred_6]]</f>
        <v>255.17747051832731</v>
      </c>
      <c r="AX513" s="9">
        <f>ABS(Table6[[#This Row],[Red_6]]/Table6[[#This Row],[sales]])</f>
        <v>0.45645562312347837</v>
      </c>
      <c r="AY513" s="9">
        <f>'[1]7'!L$21+'[1]7'!L$27*Table6[[#This Row],[LNTV]]+'[1]7'!L$22*Table6[[#This Row],[NJ_DUM]]+'[1]7'!L$23*Table6[[#This Row],[NY_DUM]]+'[1]7'!L$24*Table6[[#This Row],[PA_DUM]]+'[1]7'!L$25*Table6[[#This Row],[CT_DUM]]+'[1]7'!L$26*Table6[[#This Row],[DL_DUM]]</f>
        <v>5.9057489368488998</v>
      </c>
      <c r="AZ513" s="9">
        <f>Table6[[#This Row],[sales]]-Table6[[#This Row],[Pred_7]]</f>
        <v>553.13538801349557</v>
      </c>
      <c r="BA513" s="9">
        <f>ABS(Table6[[#This Row],[Red_7]]/Table6[[#This Row],[sales]])</f>
        <v>0.98943593137158803</v>
      </c>
      <c r="BB513" s="9">
        <f>'[1]8'!O$22+'[1]8'!O$28*Table6[[#This Row],[LNRADIOLING]]+'[1]8'!O$23*Table6[[#This Row],[DL_DUM]]+'[1]8'!O$24*Table6[[#This Row],[CT_DUM]]+'[1]8'!O$25*Table6[[#This Row],[PA_DUM]]+'[1]8'!O$26*Table6[[#This Row],[NY_DUM]]+'[1]8'!O$27*Table6[[#This Row],[NJ_DUM]]</f>
        <v>6.9985675246856953</v>
      </c>
      <c r="BC513" s="9">
        <f>Table6[[#This Row],[sales]]-Table6[[#This Row],[Pred_8]]</f>
        <v>552.04256942565883</v>
      </c>
      <c r="BD513" s="9">
        <f>ABS(Table6[[#This Row],[Red_8]]/Table6[[#This Row],[sales]])</f>
        <v>0.98748112247541586</v>
      </c>
      <c r="BE513" s="9">
        <f>'[1]9'!M$19+'[1]9'!M$21*Table6[[#This Row],[LNONLINE]]+'[1]9'!M$20*Table6[[#This Row],[DL_DUM]]+'[1]9'!M$22*Table6[[#This Row],[CT_DUM]]+'[1]9'!M$23*Table6[[#This Row],[PA_DUM]]+'[1]9'!M$24*Table6[[#This Row],[NY_DUM]]+'[1]9'!M$25*Table6[[#This Row],[NJ_DUM]]</f>
        <v>6.905511773515256</v>
      </c>
      <c r="BF513" s="9">
        <f>Table6[[#This Row],[sales]]-Table6[[#This Row],[Pred_9]]</f>
        <v>552.13562517682919</v>
      </c>
      <c r="BG513" s="9">
        <f>ABS(Table6[[#This Row],[Red_9]]/Table6[[#This Row],[sales]])</f>
        <v>0.98764757847484008</v>
      </c>
      <c r="BH513" s="9">
        <f>'[1]10'!P$22+'[1]10'!P$30*Table6[[#This Row],[LNTV]]+'[1]10'!P$29*Table6[[#This Row],[LNRADIOLING]]+'[1]10'!P$24*Table6[[#This Row],[LNONLINELING]]+'[1]10'!P$23*Table6[[#This Row],[DL_DUM]]+'[1]10'!P$25*Table6[[#This Row],[CT_DUM]]+'[1]10'!P$26*Table6[[#This Row],[PA_DUM]]+'[1]10'!P$27*Table6[[#This Row],[NY_DUM]]+'[1]10'!P$28*Table6[[#This Row],[NJ_DUM]]</f>
        <v>6.9265695618575496</v>
      </c>
      <c r="BI513" s="9">
        <f>Table6[[#This Row],[sales]]-Table6[[#This Row],[Pred_10]]</f>
        <v>552.11456738848688</v>
      </c>
      <c r="BJ513" s="45">
        <f>ABS(Table6[[#This Row],[Red_10]]/Table6[[#This Row],[sales]])</f>
        <v>0.98760991078466409</v>
      </c>
      <c r="BK513" s="9">
        <f>'[1]11'!P$32+'[1]11'!P$40*Table6[[#This Row],[LNONLINELING]]+'[1]11'!P$39*Table6[[#This Row],[LNRADIOLING]]+'[1]11'!P$38*Table6[[#This Row],[LNTVLING]]+'[1]11'!P$33*Table6[[#This Row],[DL_DUM]]+'[1]11'!P$34*Table6[[#This Row],[CT_DUM]]+'[1]11'!P$35*Table6[[#This Row],[PA_DUM]]+'[1]11'!P$36*Table6[[#This Row],[NY_DUM]]+'[1]11'!P$37*Table6[[#This Row],[NJ_DUM]]</f>
        <v>6.9081132176732023</v>
      </c>
      <c r="BL513" s="9">
        <f>Table6[[#This Row],[sales]]-Table6[[#This Row],[ Pred_11]]</f>
        <v>552.13302373267129</v>
      </c>
      <c r="BM513" s="47">
        <f>ABS(Table6[[#This Row],[ Red_11]]/Table6[[#This Row],[sales]])</f>
        <v>0.9876429250710278</v>
      </c>
      <c r="BN513" s="9">
        <f>'[1]12'!K$22+'[1]12'!K$28*Table6[[#This Row],[COMBINE LN LING]]+'[1]12'!K$23*Table6[[#This Row],[DL_DUM]]+'[1]12'!K$24*Table6[[#This Row],[CT_DUM]]+'[1]12'!K$25*Table6[[#This Row],[PA_DUM]]+'[1]12'!K$26*Table6[[#This Row],[NY_DUM]]+'[1]12'!K$27*Table6[[#This Row],[NJ_DUM]]</f>
        <v>6.9478281388670071</v>
      </c>
      <c r="BO513" s="9">
        <f>Table6[[#This Row],[sales]]-Table6[[#This Row],[ Pred_12]]</f>
        <v>552.09330881147753</v>
      </c>
      <c r="BP513" s="47">
        <f>ABS(Table6[[#This Row],[ Red_12]]/Table6[[#This Row],[sales]])</f>
        <v>0.98757188392831263</v>
      </c>
      <c r="BQ513">
        <f>LN(G513+'2019 Totals and Calculations'!C$18)</f>
        <v>7.1706894909318013</v>
      </c>
      <c r="BR513">
        <f>LN(Table6[[#This Row],[PROF RADIO]]+'2019 Totals and Calculations'!D$18)</f>
        <v>5.3168029611827103</v>
      </c>
      <c r="BS513">
        <f>LN(Table6[[#This Row],[ONLINE LINGERING]]+'2019 Totals and Calculations'!E$18)</f>
        <v>4.7436389826433984</v>
      </c>
      <c r="BT513">
        <f>MONTH(Table6[[#This Row],[Date]])</f>
        <v>10</v>
      </c>
      <c r="BU513">
        <f t="shared" si="202"/>
        <v>0</v>
      </c>
      <c r="BV513">
        <f t="shared" si="203"/>
        <v>0</v>
      </c>
      <c r="BW513">
        <f t="shared" si="204"/>
        <v>0</v>
      </c>
      <c r="BX513">
        <f t="shared" si="205"/>
        <v>0</v>
      </c>
      <c r="BY513">
        <f t="shared" si="206"/>
        <v>0</v>
      </c>
      <c r="BZ513">
        <f t="shared" si="207"/>
        <v>0</v>
      </c>
      <c r="CA513">
        <f t="shared" si="208"/>
        <v>0</v>
      </c>
      <c r="CB513">
        <f t="shared" si="209"/>
        <v>0</v>
      </c>
      <c r="CC513">
        <f t="shared" si="210"/>
        <v>0</v>
      </c>
      <c r="CD513">
        <f t="shared" si="211"/>
        <v>1</v>
      </c>
      <c r="CE513">
        <f t="shared" si="212"/>
        <v>0</v>
      </c>
      <c r="CF513">
        <f t="shared" si="213"/>
        <v>0</v>
      </c>
      <c r="CG513">
        <f t="shared" si="214"/>
        <v>41</v>
      </c>
      <c r="CH51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615.7824406101787</v>
      </c>
      <c r="CI513" s="79">
        <f>Table6[[#This Row],[sales]]-CH513</f>
        <v>-56.741303659834216</v>
      </c>
      <c r="CJ513">
        <f>ABS(Table6[[#This Row],[sales]]-CH513)/Table6[[#This Row],[sales]]</f>
        <v>0.10149754626174161</v>
      </c>
      <c r="CK51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623.71524758297608</v>
      </c>
      <c r="CL513" s="79">
        <f>Table6[[#This Row],[sales]]-CK513</f>
        <v>-64.674110632631596</v>
      </c>
      <c r="CM513">
        <f>ABS(Table6[[#This Row],[sales]]-CK513)/Table6[[#This Row],[sales]]</f>
        <v>0.11568756994420631</v>
      </c>
      <c r="CN51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611.7402821784616</v>
      </c>
      <c r="CO513" s="79">
        <f>Table6[[#This Row],[sales]]-CN513</f>
        <v>-52.699145228117118</v>
      </c>
      <c r="CP513">
        <f>ABS(Table6[[#This Row],[sales]]-CN513)/Table6[[#This Row],[sales]]</f>
        <v>9.4267025706907856E-2</v>
      </c>
      <c r="CQ51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576.63714664567249</v>
      </c>
      <c r="CR513" s="79">
        <f>Table6[[#This Row],[sales]]-CQ513</f>
        <v>-17.596009695328007</v>
      </c>
      <c r="CS513">
        <f>ABS(Table6[[#This Row],[sales]]-CQ513)/Table6[[#This Row],[sales]]</f>
        <v>3.1475339706335301E-2</v>
      </c>
    </row>
    <row r="514" spans="1:97" x14ac:dyDescent="0.2">
      <c r="A514">
        <v>513</v>
      </c>
      <c r="B514" t="s">
        <v>638</v>
      </c>
      <c r="C514" s="5">
        <v>43023</v>
      </c>
      <c r="D514" s="6">
        <v>970.61377767790066</v>
      </c>
      <c r="E514" s="8">
        <f>YEAR(Table6[[#This Row],[Date]])</f>
        <v>2017</v>
      </c>
      <c r="F514" s="6">
        <f>Table6[[#This Row],[TV_State]]+Table6[[#This Row],[Radio_State]]+Table6[[#This Row],[Online]]</f>
        <v>1186.3057282729899</v>
      </c>
      <c r="G514" s="6">
        <f t="shared" ref="G514:G577" si="216">IF(B514=B513, 0.7*G513+0.3*D514,D514)</f>
        <v>948.83247356208676</v>
      </c>
      <c r="H514" s="6">
        <f>LN(Table6[[#This Row],[PROF TV LING]])</f>
        <v>6.8552322535874541</v>
      </c>
      <c r="I514" s="6">
        <f t="shared" ref="I514:I577" si="217">LN(D514)</f>
        <v>6.8779286318815984</v>
      </c>
      <c r="J514" s="6">
        <v>143.79463373005939</v>
      </c>
      <c r="K514" s="6">
        <f t="shared" si="195"/>
        <v>142.38488482311845</v>
      </c>
      <c r="L514" s="6">
        <f>0.5*J513+0.5*Table6[[#This Row],[Radio_State]]</f>
        <v>143.08277910763334</v>
      </c>
      <c r="M514" s="6">
        <f>LN(Table6[[#This Row],[RADIO LINGERING ]])</f>
        <v>4.9634233376550307</v>
      </c>
      <c r="N514" s="6">
        <f t="shared" ref="N514:N577" si="218">LN(J514)</f>
        <v>4.9683861269971601</v>
      </c>
      <c r="O514" s="6">
        <v>71.897316865029694</v>
      </c>
      <c r="P514" s="6">
        <f t="shared" ref="P514:P577" si="219">IF($B514=$B513,0.3*P513+0.7*O514, O514)</f>
        <v>71.593525385319538</v>
      </c>
      <c r="Q514" s="6">
        <f>0.3*O513+0.7*Table6[[#This Row],[Online]]</f>
        <v>71.683760478301878</v>
      </c>
      <c r="R514" s="6">
        <f>LN(Table6[[#This Row],[ONLINE LINGERING]])</f>
        <v>4.2722642293204718</v>
      </c>
      <c r="S514" s="6">
        <f t="shared" ref="S514:S577" si="220">LN(O514)</f>
        <v>4.2752389464372147</v>
      </c>
      <c r="T514" s="6">
        <v>636.31263645011802</v>
      </c>
      <c r="U514" s="6">
        <f t="shared" ref="U514:U577" si="221">LN(T514)</f>
        <v>6.4556900093062373</v>
      </c>
      <c r="V514" s="8">
        <f>YEAR(Table6[[#This Row],[Date]])</f>
        <v>2017</v>
      </c>
      <c r="W514" s="8">
        <f>WEEKNUM(Table6[[#This Row],[Date]])</f>
        <v>42</v>
      </c>
      <c r="X514" t="s">
        <v>680</v>
      </c>
      <c r="Y514" s="9">
        <f>Table6[[#This Row],[LNTVLING]]+Table6[[#This Row],[LNRADIOLING]]+Table6[[#This Row],[LNONLINELING]]</f>
        <v>16.090919820562959</v>
      </c>
      <c r="Z514">
        <f t="shared" si="215"/>
        <v>1</v>
      </c>
      <c r="AA514">
        <f t="shared" si="196"/>
        <v>0</v>
      </c>
      <c r="AB514">
        <f t="shared" si="197"/>
        <v>0</v>
      </c>
      <c r="AC514">
        <f t="shared" si="198"/>
        <v>0</v>
      </c>
      <c r="AD514">
        <f t="shared" si="199"/>
        <v>1</v>
      </c>
      <c r="AE514">
        <f t="shared" si="200"/>
        <v>0</v>
      </c>
      <c r="AF514">
        <f t="shared" si="201"/>
        <v>0</v>
      </c>
      <c r="AG514" s="9">
        <f>'[1]1'!J$20+'[1]1'!J$21*Table6[[#This Row],[TV_State]]</f>
        <v>2284.262267307467</v>
      </c>
      <c r="AH514" s="9">
        <f>Table6[[#This Row],[sales]]-Table6[[#This Row],[Pred_1]]</f>
        <v>-1647.9496308573489</v>
      </c>
      <c r="AI514">
        <f>ABS(Table6[[#This Row],[Res_1]])/Table6[[#This Row],[sales]]</f>
        <v>2.5898426912452734</v>
      </c>
      <c r="AJ514" s="9">
        <f>'[1]2'!J$20+'[1]2'!J$21*Table6[[#This Row],[Radio_State]]</f>
        <v>2345.5481273314708</v>
      </c>
      <c r="AK514" s="9">
        <f>Table6[[#This Row],[sales]]-Table6[[#This Row],[ Pred_2 ]]</f>
        <v>-1709.2354908813527</v>
      </c>
      <c r="AL514">
        <f>ABS(Table6[[#This Row],[ Res_2 ]])/Table6[[#This Row],[sales]]</f>
        <v>2.686156761583256</v>
      </c>
      <c r="AM514" s="10">
        <f>'[1]3'!J$20+'[1]3'!J$21*Data!O514</f>
        <v>2216.1040701430447</v>
      </c>
      <c r="AN514" s="9">
        <f>Table6[[#This Row],[sales]]-Table6[[#This Row],[Pred_3]]</f>
        <v>-1579.7914336929266</v>
      </c>
      <c r="AO514" s="9">
        <f>ABS(Table6[[#This Row],[Res_3]])/Table6[[#This Row],[sales]]</f>
        <v>2.4827283684107222</v>
      </c>
      <c r="AP514" s="9">
        <f>'[1]4'!L$21+'[1]4'!L$27*Table6[[#This Row],[TV_State]]+'[1]4'!L$22*Table6[[#This Row],[NJ_DUM]]+'[1]4'!L$23*Table6[[#This Row],[NY_DUM]]+'[1]4'!L$24*Table6[[#This Row],[PA_DUM]]+'[1]4'!L$25*Table6[[#This Row],[CT_DUM]]+'[1]4'!L$26*Table6[[#This Row],[DL_DUM]]</f>
        <v>451.9286073436067</v>
      </c>
      <c r="AQ514" s="9">
        <f>Table6[[#This Row],[sales]]-Table6[[#This Row],[Pred_4]]</f>
        <v>184.38402910651132</v>
      </c>
      <c r="AR514">
        <f>ABS(Table6[[#This Row],[Res_4]]/Table6[[#This Row],[sales]])</f>
        <v>0.2897695543737101</v>
      </c>
      <c r="AS514" s="9">
        <f>'[1]5'!L$20+'[1]5'!L$26*Table6[[#This Row],[Radio_State]]+'[1]5'!L$21*Table6[[#This Row],[NJ_DUM]]+'[1]5'!L$22*Table6[[#This Row],[NY_DUM]]+'[1]5'!L$23*Table6[[#This Row],[PA_DUM]]+'[1]5'!L$24*Table6[[#This Row],[CT_DUM]]+'[1]5'!L$25*Table6[[#This Row],[DL_DUM]]</f>
        <v>449.69947999420089</v>
      </c>
      <c r="AT514" s="9">
        <f>Table6[[#This Row],[sales]]-Table6[[#This Row],[Pred_5]]</f>
        <v>186.61315645591714</v>
      </c>
      <c r="AU514" s="9">
        <f>ABS(Table6[[#This Row],[Red_5]]/Table6[[#This Row],[sales]])</f>
        <v>0.29327274953551258</v>
      </c>
      <c r="AV514" s="9">
        <f>'[1]6'!L$20+'[1]6'!L$26*Table6[[#This Row],[Online]]+'[1]6'!L$21*Table6[[#This Row],[NJ_DUM]]+'[1]6'!L$22*Table6[[#This Row],[NY_DUM]]+'[1]6'!L$23*Table6[[#This Row],[PA_DUM]]+'[1]6'!L$24*Table6[[#This Row],[CT_DUM]]+'[1]6'!L$25*Table6[[#This Row],[DL_DUM]]</f>
        <v>306.96184110820201</v>
      </c>
      <c r="AW514" s="9">
        <f>Table6[[#This Row],[sales]]-Table6[[#This Row],[Pred_6]]</f>
        <v>329.35079534191601</v>
      </c>
      <c r="AX514" s="9">
        <f>ABS(Table6[[#This Row],[Red_6]]/Table6[[#This Row],[sales]])</f>
        <v>0.51759273111297788</v>
      </c>
      <c r="AY514" s="9">
        <f>'[1]7'!L$21+'[1]7'!L$27*Table6[[#This Row],[LNTV]]+'[1]7'!L$22*Table6[[#This Row],[NJ_DUM]]+'[1]7'!L$23*Table6[[#This Row],[NY_DUM]]+'[1]7'!L$24*Table6[[#This Row],[PA_DUM]]+'[1]7'!L$25*Table6[[#This Row],[CT_DUM]]+'[1]7'!L$26*Table6[[#This Row],[DL_DUM]]</f>
        <v>5.9068502841389003</v>
      </c>
      <c r="AZ514" s="9">
        <f>Table6[[#This Row],[sales]]-Table6[[#This Row],[Pred_7]]</f>
        <v>630.40578616597907</v>
      </c>
      <c r="BA514" s="9">
        <f>ABS(Table6[[#This Row],[Red_7]]/Table6[[#This Row],[sales]])</f>
        <v>0.99071706273649962</v>
      </c>
      <c r="BB514" s="9">
        <f>'[1]8'!O$22+'[1]8'!O$28*Table6[[#This Row],[LNRADIOLING]]+'[1]8'!O$23*Table6[[#This Row],[DL_DUM]]+'[1]8'!O$24*Table6[[#This Row],[CT_DUM]]+'[1]8'!O$25*Table6[[#This Row],[PA_DUM]]+'[1]8'!O$26*Table6[[#This Row],[NY_DUM]]+'[1]8'!O$27*Table6[[#This Row],[NJ_DUM]]</f>
        <v>6.9992773906894721</v>
      </c>
      <c r="BC514" s="9">
        <f>Table6[[#This Row],[sales]]-Table6[[#This Row],[Pred_8]]</f>
        <v>629.31335905942854</v>
      </c>
      <c r="BD514" s="9">
        <f>ABS(Table6[[#This Row],[Red_8]]/Table6[[#This Row],[sales]])</f>
        <v>0.98900025397933744</v>
      </c>
      <c r="BE514" s="9">
        <f>'[1]9'!M$19+'[1]9'!M$21*Table6[[#This Row],[LNONLINE]]+'[1]9'!M$20*Table6[[#This Row],[DL_DUM]]+'[1]9'!M$22*Table6[[#This Row],[CT_DUM]]+'[1]9'!M$23*Table6[[#This Row],[PA_DUM]]+'[1]9'!M$24*Table6[[#This Row],[NY_DUM]]+'[1]9'!M$25*Table6[[#This Row],[NJ_DUM]]</f>
        <v>6.9086622218465887</v>
      </c>
      <c r="BF514" s="9">
        <f>Table6[[#This Row],[sales]]-Table6[[#This Row],[Pred_9]]</f>
        <v>629.40397422827141</v>
      </c>
      <c r="BG514" s="9">
        <f>ABS(Table6[[#This Row],[Red_9]]/Table6[[#This Row],[sales]])</f>
        <v>0.98914266065752066</v>
      </c>
      <c r="BH514" s="9">
        <f>'[1]10'!P$22+'[1]10'!P$30*Table6[[#This Row],[LNTV]]+'[1]10'!P$29*Table6[[#This Row],[LNRADIOLING]]+'[1]10'!P$24*Table6[[#This Row],[LNONLINELING]]+'[1]10'!P$23*Table6[[#This Row],[DL_DUM]]+'[1]10'!P$25*Table6[[#This Row],[CT_DUM]]+'[1]10'!P$26*Table6[[#This Row],[PA_DUM]]+'[1]10'!P$27*Table6[[#This Row],[NY_DUM]]+'[1]10'!P$28*Table6[[#This Row],[NJ_DUM]]</f>
        <v>6.9283806451337675</v>
      </c>
      <c r="BI514" s="9">
        <f>Table6[[#This Row],[sales]]-Table6[[#This Row],[Pred_10]]</f>
        <v>629.38425580498426</v>
      </c>
      <c r="BJ514" s="45">
        <f>ABS(Table6[[#This Row],[Red_10]]/Table6[[#This Row],[sales]])</f>
        <v>0.98911167208027484</v>
      </c>
      <c r="BK514" s="9">
        <f>'[1]11'!P$32+'[1]11'!P$40*Table6[[#This Row],[LNONLINELING]]+'[1]11'!P$39*Table6[[#This Row],[LNRADIOLING]]+'[1]11'!P$38*Table6[[#This Row],[LNTVLING]]+'[1]11'!P$33*Table6[[#This Row],[DL_DUM]]+'[1]11'!P$34*Table6[[#This Row],[CT_DUM]]+'[1]11'!P$35*Table6[[#This Row],[PA_DUM]]+'[1]11'!P$36*Table6[[#This Row],[NY_DUM]]+'[1]11'!P$37*Table6[[#This Row],[NJ_DUM]]</f>
        <v>6.9092493048044741</v>
      </c>
      <c r="BL514" s="9">
        <f>Table6[[#This Row],[sales]]-Table6[[#This Row],[ Pred_11]]</f>
        <v>629.40338714531356</v>
      </c>
      <c r="BM514" s="47">
        <f>ABS(Table6[[#This Row],[ Red_11]]/Table6[[#This Row],[sales]])</f>
        <v>0.98914173802464456</v>
      </c>
      <c r="BN514" s="9">
        <f>'[1]12'!K$22+'[1]12'!K$28*Table6[[#This Row],[COMBINE LN LING]]+'[1]12'!K$23*Table6[[#This Row],[DL_DUM]]+'[1]12'!K$24*Table6[[#This Row],[CT_DUM]]+'[1]12'!K$25*Table6[[#This Row],[PA_DUM]]+'[1]12'!K$26*Table6[[#This Row],[NY_DUM]]+'[1]12'!K$27*Table6[[#This Row],[NJ_DUM]]</f>
        <v>6.9506947765782927</v>
      </c>
      <c r="BO514" s="9">
        <f>Table6[[#This Row],[sales]]-Table6[[#This Row],[ Pred_12]]</f>
        <v>629.36194167353972</v>
      </c>
      <c r="BP514" s="47">
        <f>ABS(Table6[[#This Row],[ Red_12]]/Table6[[#This Row],[sales]])</f>
        <v>0.98907660420614141</v>
      </c>
      <c r="BQ514">
        <f>LN(G514+'2019 Totals and Calculations'!C$18)</f>
        <v>7.1778404202641459</v>
      </c>
      <c r="BR514">
        <f>LN(Table6[[#This Row],[PROF RADIO]]+'2019 Totals and Calculations'!D$18)</f>
        <v>5.323698771588365</v>
      </c>
      <c r="BS514">
        <f>LN(Table6[[#This Row],[ONLINE LINGERING]]+'2019 Totals and Calculations'!E$18)</f>
        <v>4.7497996069155679</v>
      </c>
      <c r="BT514">
        <f>MONTH(Table6[[#This Row],[Date]])</f>
        <v>10</v>
      </c>
      <c r="BU514">
        <f t="shared" si="202"/>
        <v>0</v>
      </c>
      <c r="BV514">
        <f t="shared" si="203"/>
        <v>0</v>
      </c>
      <c r="BW514">
        <f t="shared" si="204"/>
        <v>0</v>
      </c>
      <c r="BX514">
        <f t="shared" si="205"/>
        <v>0</v>
      </c>
      <c r="BY514">
        <f t="shared" si="206"/>
        <v>0</v>
      </c>
      <c r="BZ514">
        <f t="shared" si="207"/>
        <v>0</v>
      </c>
      <c r="CA514">
        <f t="shared" si="208"/>
        <v>0</v>
      </c>
      <c r="CB514">
        <f t="shared" si="209"/>
        <v>0</v>
      </c>
      <c r="CC514">
        <f t="shared" si="210"/>
        <v>0</v>
      </c>
      <c r="CD514">
        <f t="shared" si="211"/>
        <v>1</v>
      </c>
      <c r="CE514">
        <f t="shared" si="212"/>
        <v>0</v>
      </c>
      <c r="CF514">
        <f t="shared" si="213"/>
        <v>0</v>
      </c>
      <c r="CG514">
        <f t="shared" si="214"/>
        <v>42</v>
      </c>
      <c r="CH51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618.76677657373864</v>
      </c>
      <c r="CI514" s="79">
        <f>Table6[[#This Row],[sales]]-CH514</f>
        <v>17.545859876379382</v>
      </c>
      <c r="CJ514">
        <f>ABS(Table6[[#This Row],[sales]]-CH514)/Table6[[#This Row],[sales]]</f>
        <v>2.7574275397491403E-2</v>
      </c>
      <c r="CK51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626.45313795981895</v>
      </c>
      <c r="CL514" s="79">
        <f>Table6[[#This Row],[sales]]-CK514</f>
        <v>9.8594984902990745</v>
      </c>
      <c r="CM514">
        <f>ABS(Table6[[#This Row],[sales]]-CK514)/Table6[[#This Row],[sales]]</f>
        <v>1.5494739418194759E-2</v>
      </c>
      <c r="CN51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614.41685054864104</v>
      </c>
      <c r="CO514" s="79">
        <f>Table6[[#This Row],[sales]]-CN514</f>
        <v>21.895785901476984</v>
      </c>
      <c r="CP514">
        <f>ABS(Table6[[#This Row],[sales]]-CN514)/Table6[[#This Row],[sales]]</f>
        <v>3.4410421304266275E-2</v>
      </c>
      <c r="CQ51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580.25086240187386</v>
      </c>
      <c r="CR514" s="79">
        <f>Table6[[#This Row],[sales]]-CQ514</f>
        <v>56.06177404824416</v>
      </c>
      <c r="CS514">
        <f>ABS(Table6[[#This Row],[sales]]-CQ514)/Table6[[#This Row],[sales]]</f>
        <v>8.810413440946803E-2</v>
      </c>
    </row>
    <row r="515" spans="1:97" x14ac:dyDescent="0.2">
      <c r="A515">
        <v>514</v>
      </c>
      <c r="B515" t="s">
        <v>638</v>
      </c>
      <c r="C515" s="5">
        <v>43030</v>
      </c>
      <c r="D515" s="6">
        <v>980.31991545467963</v>
      </c>
      <c r="E515" s="8">
        <f>YEAR(Table6[[#This Row],[Date]])</f>
        <v>2017</v>
      </c>
      <c r="F515" s="6">
        <f>Table6[[#This Row],[TV_State]]+Table6[[#This Row],[Radio_State]]+Table6[[#This Row],[Online]]</f>
        <v>1198.1687855557195</v>
      </c>
      <c r="G515" s="6">
        <f t="shared" si="216"/>
        <v>958.27870612986453</v>
      </c>
      <c r="H515" s="6">
        <f>LN(Table6[[#This Row],[PROF TV LING]])</f>
        <v>6.8651386606393769</v>
      </c>
      <c r="I515" s="6">
        <f t="shared" si="217"/>
        <v>6.8878789627347663</v>
      </c>
      <c r="J515" s="6">
        <v>145.23258006735995</v>
      </c>
      <c r="K515" s="6">
        <f t="shared" ref="K515:K578" si="222">IF($B515=$B514,0.5*K514+0.5*J515, J515)</f>
        <v>143.8087324452392</v>
      </c>
      <c r="L515" s="6">
        <f>0.5*J514+0.5*Table6[[#This Row],[Radio_State]]</f>
        <v>144.51360689870967</v>
      </c>
      <c r="M515" s="6">
        <f>LN(Table6[[#This Row],[RADIO LINGERING ]])</f>
        <v>4.9733736685081995</v>
      </c>
      <c r="N515" s="6">
        <f t="shared" si="218"/>
        <v>4.978336457850328</v>
      </c>
      <c r="O515" s="6">
        <v>72.616290033679974</v>
      </c>
      <c r="P515" s="6">
        <f t="shared" si="219"/>
        <v>72.309460639171846</v>
      </c>
      <c r="Q515" s="6">
        <f>0.3*O514+0.7*Table6[[#This Row],[Online]]</f>
        <v>72.400598083084887</v>
      </c>
      <c r="R515" s="6">
        <f>LN(Table6[[#This Row],[ONLINE LINGERING]])</f>
        <v>4.2822145601736397</v>
      </c>
      <c r="S515" s="6">
        <f t="shared" si="220"/>
        <v>4.2851892772903826</v>
      </c>
      <c r="T515" s="6">
        <v>564.85322726132244</v>
      </c>
      <c r="U515" s="6">
        <f t="shared" si="221"/>
        <v>6.3365659226404123</v>
      </c>
      <c r="V515" s="8">
        <f>YEAR(Table6[[#This Row],[Date]])</f>
        <v>2017</v>
      </c>
      <c r="W515" s="8">
        <f>WEEKNUM(Table6[[#This Row],[Date]])</f>
        <v>43</v>
      </c>
      <c r="X515" t="s">
        <v>681</v>
      </c>
      <c r="Y515" s="9">
        <f>Table6[[#This Row],[LNTVLING]]+Table6[[#This Row],[LNRADIOLING]]+Table6[[#This Row],[LNONLINELING]]</f>
        <v>16.120726889321215</v>
      </c>
      <c r="Z515">
        <f t="shared" si="215"/>
        <v>1</v>
      </c>
      <c r="AA515">
        <f t="shared" ref="AA515:AA578" si="223">IF($B515="NJ",1,0)</f>
        <v>0</v>
      </c>
      <c r="AB515">
        <f t="shared" ref="AB515:AB578" si="224">IF($B515="NY",1,0)</f>
        <v>0</v>
      </c>
      <c r="AC515">
        <f t="shared" ref="AC515:AC578" si="225">IF($B515="PA",1,0)</f>
        <v>0</v>
      </c>
      <c r="AD515">
        <f t="shared" ref="AD515:AD578" si="226">IF($B515="CT",1,0)</f>
        <v>1</v>
      </c>
      <c r="AE515">
        <f t="shared" ref="AE515:AE578" si="227">IF($B515="DL",1,0)</f>
        <v>0</v>
      </c>
      <c r="AF515">
        <f t="shared" ref="AF515:AF578" si="228">IF($B515="MD",1,0)</f>
        <v>0</v>
      </c>
      <c r="AG515" s="9">
        <f>'[1]1'!J$20+'[1]1'!J$21*Table6[[#This Row],[TV_State]]</f>
        <v>2293.8075645259783</v>
      </c>
      <c r="AH515" s="9">
        <f>Table6[[#This Row],[sales]]-Table6[[#This Row],[Pred_1]]</f>
        <v>-1728.9543372646558</v>
      </c>
      <c r="AI515">
        <f>ABS(Table6[[#This Row],[Res_1]])/Table6[[#This Row],[sales]]</f>
        <v>3.0608913144525176</v>
      </c>
      <c r="AJ515" s="9">
        <f>'[1]2'!J$20+'[1]2'!J$21*Table6[[#This Row],[Radio_State]]</f>
        <v>2351.86079056481</v>
      </c>
      <c r="AK515" s="9">
        <f>Table6[[#This Row],[sales]]-Table6[[#This Row],[ Pred_2 ]]</f>
        <v>-1787.0075633034876</v>
      </c>
      <c r="AL515">
        <f>ABS(Table6[[#This Row],[ Res_2 ]])/Table6[[#This Row],[sales]]</f>
        <v>3.1636670856387803</v>
      </c>
      <c r="AM515" s="10">
        <f>'[1]3'!J$20+'[1]3'!J$21*Data!O515</f>
        <v>2220.2578090272268</v>
      </c>
      <c r="AN515" s="9">
        <f>Table6[[#This Row],[sales]]-Table6[[#This Row],[Pred_3]]</f>
        <v>-1655.4045817659044</v>
      </c>
      <c r="AO515" s="9">
        <f>ABS(Table6[[#This Row],[Res_3]])/Table6[[#This Row],[sales]]</f>
        <v>2.9306809306766191</v>
      </c>
      <c r="AP515" s="9">
        <f>'[1]4'!L$21+'[1]4'!L$27*Table6[[#This Row],[TV_State]]+'[1]4'!L$22*Table6[[#This Row],[NJ_DUM]]+'[1]4'!L$23*Table6[[#This Row],[NY_DUM]]+'[1]4'!L$24*Table6[[#This Row],[PA_DUM]]+'[1]4'!L$25*Table6[[#This Row],[CT_DUM]]+'[1]4'!L$26*Table6[[#This Row],[DL_DUM]]</f>
        <v>454.06959347358452</v>
      </c>
      <c r="AQ515" s="9">
        <f>Table6[[#This Row],[sales]]-Table6[[#This Row],[Pred_4]]</f>
        <v>110.78363378773793</v>
      </c>
      <c r="AR515">
        <f>ABS(Table6[[#This Row],[Res_4]]/Table6[[#This Row],[sales]])</f>
        <v>0.19612817709278171</v>
      </c>
      <c r="AS515" s="9">
        <f>'[1]5'!L$20+'[1]5'!L$26*Table6[[#This Row],[Radio_State]]+'[1]5'!L$21*Table6[[#This Row],[NJ_DUM]]+'[1]5'!L$22*Table6[[#This Row],[NY_DUM]]+'[1]5'!L$23*Table6[[#This Row],[PA_DUM]]+'[1]5'!L$24*Table6[[#This Row],[CT_DUM]]+'[1]5'!L$25*Table6[[#This Row],[DL_DUM]]</f>
        <v>452.23255951087231</v>
      </c>
      <c r="AT515" s="9">
        <f>Table6[[#This Row],[sales]]-Table6[[#This Row],[Pred_5]]</f>
        <v>112.62066775045014</v>
      </c>
      <c r="AU515" s="9">
        <f>ABS(Table6[[#This Row],[Red_5]]/Table6[[#This Row],[sales]])</f>
        <v>0.19938040948529018</v>
      </c>
      <c r="AV515" s="9">
        <f>'[1]6'!L$20+'[1]6'!L$26*Table6[[#This Row],[Online]]+'[1]6'!L$21*Table6[[#This Row],[NJ_DUM]]+'[1]6'!L$22*Table6[[#This Row],[NY_DUM]]+'[1]6'!L$23*Table6[[#This Row],[PA_DUM]]+'[1]6'!L$24*Table6[[#This Row],[CT_DUM]]+'[1]6'!L$25*Table6[[#This Row],[DL_DUM]]</f>
        <v>310.09099753114856</v>
      </c>
      <c r="AW515" s="9">
        <f>Table6[[#This Row],[sales]]-Table6[[#This Row],[Pred_6]]</f>
        <v>254.76222973017389</v>
      </c>
      <c r="AX515" s="9">
        <f>ABS(Table6[[#This Row],[Red_6]]/Table6[[#This Row],[sales]])</f>
        <v>0.45102376588230281</v>
      </c>
      <c r="AY515" s="9">
        <f>'[1]7'!L$21+'[1]7'!L$27*Table6[[#This Row],[LNTV]]+'[1]7'!L$22*Table6[[#This Row],[NJ_DUM]]+'[1]7'!L$23*Table6[[#This Row],[NY_DUM]]+'[1]7'!L$24*Table6[[#This Row],[PA_DUM]]+'[1]7'!L$25*Table6[[#This Row],[CT_DUM]]+'[1]7'!L$26*Table6[[#This Row],[DL_DUM]]</f>
        <v>5.9079516314289009</v>
      </c>
      <c r="AZ515" s="9">
        <f>Table6[[#This Row],[sales]]-Table6[[#This Row],[Pred_7]]</f>
        <v>558.94527562989356</v>
      </c>
      <c r="BA515" s="9">
        <f>ABS(Table6[[#This Row],[Red_7]]/Table6[[#This Row],[sales]])</f>
        <v>0.98954073138596821</v>
      </c>
      <c r="BB515" s="9">
        <f>'[1]8'!O$22+'[1]8'!O$28*Table6[[#This Row],[LNRADIOLING]]+'[1]8'!O$23*Table6[[#This Row],[DL_DUM]]+'[1]8'!O$24*Table6[[#This Row],[CT_DUM]]+'[1]8'!O$25*Table6[[#This Row],[PA_DUM]]+'[1]8'!O$26*Table6[[#This Row],[NY_DUM]]+'[1]8'!O$27*Table6[[#This Row],[NJ_DUM]]</f>
        <v>6.999987256693248</v>
      </c>
      <c r="BC515" s="9">
        <f>Table6[[#This Row],[sales]]-Table6[[#This Row],[Pred_8]]</f>
        <v>557.85324000462924</v>
      </c>
      <c r="BD515" s="9">
        <f>ABS(Table6[[#This Row],[Red_8]]/Table6[[#This Row],[sales]])</f>
        <v>0.98760742274478541</v>
      </c>
      <c r="BE515" s="9">
        <f>'[1]9'!M$19+'[1]9'!M$21*Table6[[#This Row],[LNONLINE]]+'[1]9'!M$20*Table6[[#This Row],[DL_DUM]]+'[1]9'!M$22*Table6[[#This Row],[CT_DUM]]+'[1]9'!M$23*Table6[[#This Row],[PA_DUM]]+'[1]9'!M$24*Table6[[#This Row],[NY_DUM]]+'[1]9'!M$25*Table6[[#This Row],[NJ_DUM]]</f>
        <v>6.9118126701779197</v>
      </c>
      <c r="BF515" s="9">
        <f>Table6[[#This Row],[sales]]-Table6[[#This Row],[Pred_9]]</f>
        <v>557.94141459114451</v>
      </c>
      <c r="BG515" s="9">
        <f>ABS(Table6[[#This Row],[Red_9]]/Table6[[#This Row],[sales]])</f>
        <v>0.98776352451115546</v>
      </c>
      <c r="BH515" s="9">
        <f>'[1]10'!P$22+'[1]10'!P$30*Table6[[#This Row],[LNTV]]+'[1]10'!P$29*Table6[[#This Row],[LNRADIOLING]]+'[1]10'!P$24*Table6[[#This Row],[LNONLINELING]]+'[1]10'!P$23*Table6[[#This Row],[DL_DUM]]+'[1]10'!P$25*Table6[[#This Row],[CT_DUM]]+'[1]10'!P$26*Table6[[#This Row],[PA_DUM]]+'[1]10'!P$27*Table6[[#This Row],[NY_DUM]]+'[1]10'!P$28*Table6[[#This Row],[NJ_DUM]]</f>
        <v>6.9301917284099854</v>
      </c>
      <c r="BI515" s="9">
        <f>Table6[[#This Row],[sales]]-Table6[[#This Row],[Pred_10]]</f>
        <v>557.92303553291242</v>
      </c>
      <c r="BJ515" s="45">
        <f>ABS(Table6[[#This Row],[Red_10]]/Table6[[#This Row],[sales]])</f>
        <v>0.98773098675206139</v>
      </c>
      <c r="BK515" s="9">
        <f>'[1]11'!P$32+'[1]11'!P$40*Table6[[#This Row],[LNONLINELING]]+'[1]11'!P$39*Table6[[#This Row],[LNRADIOLING]]+'[1]11'!P$38*Table6[[#This Row],[LNTVLING]]+'[1]11'!P$33*Table6[[#This Row],[DL_DUM]]+'[1]11'!P$34*Table6[[#This Row],[CT_DUM]]+'[1]11'!P$35*Table6[[#This Row],[PA_DUM]]+'[1]11'!P$36*Table6[[#This Row],[NY_DUM]]+'[1]11'!P$37*Table6[[#This Row],[NJ_DUM]]</f>
        <v>6.9103821114097013</v>
      </c>
      <c r="BL515" s="9">
        <f>Table6[[#This Row],[sales]]-Table6[[#This Row],[ Pred_11]]</f>
        <v>557.94284514991273</v>
      </c>
      <c r="BM515" s="47">
        <f>ABS(Table6[[#This Row],[ Red_11]]/Table6[[#This Row],[sales]])</f>
        <v>0.98776605713148791</v>
      </c>
      <c r="BN515" s="9">
        <f>'[1]12'!K$22+'[1]12'!K$28*Table6[[#This Row],[COMBINE LN LING]]+'[1]12'!K$23*Table6[[#This Row],[DL_DUM]]+'[1]12'!K$24*Table6[[#This Row],[CT_DUM]]+'[1]12'!K$25*Table6[[#This Row],[PA_DUM]]+'[1]12'!K$26*Table6[[#This Row],[NY_DUM]]+'[1]12'!K$27*Table6[[#This Row],[NJ_DUM]]</f>
        <v>6.9535632859396665</v>
      </c>
      <c r="BO515" s="9">
        <f>Table6[[#This Row],[sales]]-Table6[[#This Row],[ Pred_12]]</f>
        <v>557.89966397538274</v>
      </c>
      <c r="BP515" s="47">
        <f>ABS(Table6[[#This Row],[ Red_12]]/Table6[[#This Row],[sales]])</f>
        <v>0.98768961041498538</v>
      </c>
      <c r="BQ515">
        <f>LN(G515+'2019 Totals and Calculations'!C$18)</f>
        <v>7.1850249955908083</v>
      </c>
      <c r="BR515">
        <f>LN(Table6[[#This Row],[PROF RADIO]]+'2019 Totals and Calculations'!D$18)</f>
        <v>5.3306156107359843</v>
      </c>
      <c r="BS515">
        <f>LN(Table6[[#This Row],[ONLINE LINGERING]]+'2019 Totals and Calculations'!E$18)</f>
        <v>4.7559835502645642</v>
      </c>
      <c r="BT515">
        <f>MONTH(Table6[[#This Row],[Date]])</f>
        <v>10</v>
      </c>
      <c r="BU515">
        <f t="shared" ref="BU515:BU578" si="229">IF($BT515=1,1,0)</f>
        <v>0</v>
      </c>
      <c r="BV515">
        <f t="shared" ref="BV515:BV578" si="230">IF($BT515=2,1,0)</f>
        <v>0</v>
      </c>
      <c r="BW515">
        <f t="shared" ref="BW515:BW578" si="231">IF($BT515=3,1,0)</f>
        <v>0</v>
      </c>
      <c r="BX515">
        <f t="shared" ref="BX515:BX578" si="232">IF($BT515=4,1,0)</f>
        <v>0</v>
      </c>
      <c r="BY515">
        <f t="shared" ref="BY515:BY578" si="233">IF($BT515=5,1,0)</f>
        <v>0</v>
      </c>
      <c r="BZ515">
        <f t="shared" ref="BZ515:BZ578" si="234">IF($BT515=6,1,0)</f>
        <v>0</v>
      </c>
      <c r="CA515">
        <f t="shared" ref="CA515:CA578" si="235">IF($BT515=7,1,0)</f>
        <v>0</v>
      </c>
      <c r="CB515">
        <f t="shared" ref="CB515:CB578" si="236">IF($BT515=8,1,0)</f>
        <v>0</v>
      </c>
      <c r="CC515">
        <f t="shared" ref="CC515:CC578" si="237">IF($BT515=9,1,0)</f>
        <v>0</v>
      </c>
      <c r="CD515">
        <f t="shared" ref="CD515:CD578" si="238">IF($BT515=10,1,0)</f>
        <v>1</v>
      </c>
      <c r="CE515">
        <f t="shared" ref="CE515:CE578" si="239">IF($BT515=11,1,0)</f>
        <v>0</v>
      </c>
      <c r="CF515">
        <f t="shared" ref="CF515:CF578" si="240">IF($BT515=12,1,0)</f>
        <v>0</v>
      </c>
      <c r="CG515">
        <f t="shared" ref="CG515:CG578" si="241">IF(B515=B514,1+CG514,1)</f>
        <v>43</v>
      </c>
      <c r="CH51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621.77180986249209</v>
      </c>
      <c r="CI515" s="79">
        <f>Table6[[#This Row],[sales]]-CH515</f>
        <v>-56.918582601169646</v>
      </c>
      <c r="CJ515">
        <f>ABS(Table6[[#This Row],[sales]]-CH515)/Table6[[#This Row],[sales]]</f>
        <v>0.10076703089249937</v>
      </c>
      <c r="CK51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629.20710156028167</v>
      </c>
      <c r="CL515" s="79">
        <f>Table6[[#This Row],[sales]]-CK515</f>
        <v>-64.353874298959227</v>
      </c>
      <c r="CM515">
        <f>ABS(Table6[[#This Row],[sales]]-CK515)/Table6[[#This Row],[sales]]</f>
        <v>0.11393025868149408</v>
      </c>
      <c r="CN51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617.10982953167024</v>
      </c>
      <c r="CO515" s="79">
        <f>Table6[[#This Row],[sales]]-CN515</f>
        <v>-52.256602270347798</v>
      </c>
      <c r="CP515">
        <f>ABS(Table6[[#This Row],[sales]]-CN515)/Table6[[#This Row],[sales]]</f>
        <v>9.251359423705996E-2</v>
      </c>
      <c r="CQ51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583.89447870733193</v>
      </c>
      <c r="CR515" s="79">
        <f>Table6[[#This Row],[sales]]-CQ515</f>
        <v>-19.041251446009483</v>
      </c>
      <c r="CS515">
        <f>ABS(Table6[[#This Row],[sales]]-CQ515)/Table6[[#This Row],[sales]]</f>
        <v>3.3710087022659922E-2</v>
      </c>
    </row>
    <row r="516" spans="1:97" x14ac:dyDescent="0.2">
      <c r="A516">
        <v>515</v>
      </c>
      <c r="B516" t="s">
        <v>638</v>
      </c>
      <c r="C516" s="5">
        <v>43037</v>
      </c>
      <c r="D516" s="6">
        <v>990.1231146092266</v>
      </c>
      <c r="E516" s="8">
        <f>YEAR(Table6[[#This Row],[Date]])</f>
        <v>2017</v>
      </c>
      <c r="F516" s="6">
        <f>Table6[[#This Row],[TV_State]]+Table6[[#This Row],[Radio_State]]+Table6[[#This Row],[Online]]</f>
        <v>1210.1504734112771</v>
      </c>
      <c r="G516" s="6">
        <f t="shared" si="216"/>
        <v>967.83202867367311</v>
      </c>
      <c r="H516" s="6">
        <f>LN(Table6[[#This Row],[PROF TV LING]])</f>
        <v>6.8750585481220838</v>
      </c>
      <c r="I516" s="6">
        <f t="shared" si="217"/>
        <v>6.8978292935879351</v>
      </c>
      <c r="J516" s="6">
        <v>146.68490586803358</v>
      </c>
      <c r="K516" s="6">
        <f t="shared" si="222"/>
        <v>145.24681915663638</v>
      </c>
      <c r="L516" s="6">
        <f>0.5*J515+0.5*Table6[[#This Row],[Radio_State]]</f>
        <v>145.95874296769676</v>
      </c>
      <c r="M516" s="6">
        <f>LN(Table6[[#This Row],[RADIO LINGERING ]])</f>
        <v>4.9833239993613674</v>
      </c>
      <c r="N516" s="6">
        <f t="shared" si="218"/>
        <v>4.9882867887034967</v>
      </c>
      <c r="O516" s="6">
        <v>73.342452934016791</v>
      </c>
      <c r="P516" s="6">
        <f t="shared" si="219"/>
        <v>73.032555245563302</v>
      </c>
      <c r="Q516" s="6">
        <f>0.3*O515+0.7*Table6[[#This Row],[Online]]</f>
        <v>73.12460406391574</v>
      </c>
      <c r="R516" s="6">
        <f>LN(Table6[[#This Row],[ONLINE LINGERING]])</f>
        <v>4.2921648910268084</v>
      </c>
      <c r="S516" s="6">
        <f t="shared" si="220"/>
        <v>4.2951396081435513</v>
      </c>
      <c r="T516" s="6">
        <v>545.46903953630385</v>
      </c>
      <c r="U516" s="6">
        <f t="shared" si="221"/>
        <v>6.3016460475420031</v>
      </c>
      <c r="V516" s="8">
        <f>YEAR(Table6[[#This Row],[Date]])</f>
        <v>2017</v>
      </c>
      <c r="W516" s="8">
        <f>WEEKNUM(Table6[[#This Row],[Date]])</f>
        <v>44</v>
      </c>
      <c r="X516" t="s">
        <v>682</v>
      </c>
      <c r="Y516" s="9">
        <f>Table6[[#This Row],[LNTVLING]]+Table6[[#This Row],[LNRADIOLING]]+Table6[[#This Row],[LNONLINELING]]</f>
        <v>16.150547438510259</v>
      </c>
      <c r="Z516">
        <f t="shared" ref="Z516:Z579" si="242">IF(V516&lt;2019,1,IF(W516&lt;41,1,0))</f>
        <v>1</v>
      </c>
      <c r="AA516">
        <f t="shared" si="223"/>
        <v>0</v>
      </c>
      <c r="AB516">
        <f t="shared" si="224"/>
        <v>0</v>
      </c>
      <c r="AC516">
        <f t="shared" si="225"/>
        <v>0</v>
      </c>
      <c r="AD516">
        <f t="shared" si="226"/>
        <v>1</v>
      </c>
      <c r="AE516">
        <f t="shared" si="227"/>
        <v>0</v>
      </c>
      <c r="AF516">
        <f t="shared" si="228"/>
        <v>0</v>
      </c>
      <c r="AG516" s="9">
        <f>'[1]1'!J$20+'[1]1'!J$21*Table6[[#This Row],[TV_State]]</f>
        <v>2303.4483147166748</v>
      </c>
      <c r="AH516" s="9">
        <f>Table6[[#This Row],[sales]]-Table6[[#This Row],[Pred_1]]</f>
        <v>-1757.9792751803709</v>
      </c>
      <c r="AI516">
        <f>ABS(Table6[[#This Row],[Res_1]])/Table6[[#This Row],[sales]]</f>
        <v>3.2228763646692142</v>
      </c>
      <c r="AJ516" s="9">
        <f>'[1]2'!J$20+'[1]2'!J$21*Table6[[#This Row],[Radio_State]]</f>
        <v>2358.2365804304832</v>
      </c>
      <c r="AK516" s="9">
        <f>Table6[[#This Row],[sales]]-Table6[[#This Row],[ Pred_2 ]]</f>
        <v>-1812.7675408941793</v>
      </c>
      <c r="AL516">
        <f>ABS(Table6[[#This Row],[ Res_2 ]])/Table6[[#This Row],[sales]]</f>
        <v>3.3233188494716206</v>
      </c>
      <c r="AM516" s="10">
        <f>'[1]3'!J$20+'[1]3'!J$21*Data!O516</f>
        <v>2224.4530853002507</v>
      </c>
      <c r="AN516" s="9">
        <f>Table6[[#This Row],[sales]]-Table6[[#This Row],[Pred_3]]</f>
        <v>-1678.9840457639468</v>
      </c>
      <c r="AO516" s="9">
        <f>ABS(Table6[[#This Row],[Res_3]])/Table6[[#This Row],[sales]]</f>
        <v>3.0780556256524281</v>
      </c>
      <c r="AP516" s="9">
        <f>'[1]4'!L$21+'[1]4'!L$27*Table6[[#This Row],[TV_State]]+'[1]4'!L$22*Table6[[#This Row],[NJ_DUM]]+'[1]4'!L$23*Table6[[#This Row],[NY_DUM]]+'[1]4'!L$24*Table6[[#This Row],[PA_DUM]]+'[1]4'!L$25*Table6[[#This Row],[CT_DUM]]+'[1]4'!L$26*Table6[[#This Row],[DL_DUM]]</f>
        <v>456.23198946486218</v>
      </c>
      <c r="AQ516" s="9">
        <f>Table6[[#This Row],[sales]]-Table6[[#This Row],[Pred_4]]</f>
        <v>89.237050071441672</v>
      </c>
      <c r="AR516">
        <f>ABS(Table6[[#This Row],[Res_4]]/Table6[[#This Row],[sales]])</f>
        <v>0.16359691128812909</v>
      </c>
      <c r="AS516" s="9">
        <f>'[1]5'!L$20+'[1]5'!L$26*Table6[[#This Row],[Radio_State]]+'[1]5'!L$21*Table6[[#This Row],[NJ_DUM]]+'[1]5'!L$22*Table6[[#This Row],[NY_DUM]]+'[1]5'!L$23*Table6[[#This Row],[PA_DUM]]+'[1]5'!L$24*Table6[[#This Row],[CT_DUM]]+'[1]5'!L$25*Table6[[#This Row],[DL_DUM]]</f>
        <v>454.79096982271062</v>
      </c>
      <c r="AT516" s="9">
        <f>Table6[[#This Row],[sales]]-Table6[[#This Row],[Pred_5]]</f>
        <v>90.678069713593231</v>
      </c>
      <c r="AU516" s="9">
        <f>ABS(Table6[[#This Row],[Red_5]]/Table6[[#This Row],[sales]])</f>
        <v>0.16623871043291014</v>
      </c>
      <c r="AV516" s="9">
        <f>'[1]6'!L$20+'[1]6'!L$26*Table6[[#This Row],[Online]]+'[1]6'!L$21*Table6[[#This Row],[NJ_DUM]]+'[1]6'!L$22*Table6[[#This Row],[NY_DUM]]+'[1]6'!L$23*Table6[[#This Row],[PA_DUM]]+'[1]6'!L$24*Table6[[#This Row],[CT_DUM]]+'[1]6'!L$25*Table6[[#This Row],[DL_DUM]]</f>
        <v>313.25144551832472</v>
      </c>
      <c r="AW516" s="9">
        <f>Table6[[#This Row],[sales]]-Table6[[#This Row],[Pred_6]]</f>
        <v>232.21759401797914</v>
      </c>
      <c r="AX516" s="9">
        <f>ABS(Table6[[#This Row],[Red_6]]/Table6[[#This Row],[sales]])</f>
        <v>0.42572094323700627</v>
      </c>
      <c r="AY516" s="9">
        <f>'[1]7'!L$21+'[1]7'!L$27*Table6[[#This Row],[LNTV]]+'[1]7'!L$22*Table6[[#This Row],[NJ_DUM]]+'[1]7'!L$23*Table6[[#This Row],[NY_DUM]]+'[1]7'!L$24*Table6[[#This Row],[PA_DUM]]+'[1]7'!L$25*Table6[[#This Row],[CT_DUM]]+'[1]7'!L$26*Table6[[#This Row],[DL_DUM]]</f>
        <v>5.9090529787189014</v>
      </c>
      <c r="AZ516" s="9">
        <f>Table6[[#This Row],[sales]]-Table6[[#This Row],[Pred_7]]</f>
        <v>539.55998655758492</v>
      </c>
      <c r="BA516" s="9">
        <f>ABS(Table6[[#This Row],[Red_7]]/Table6[[#This Row],[sales]])</f>
        <v>0.98916702406475321</v>
      </c>
      <c r="BB516" s="9">
        <f>'[1]8'!O$22+'[1]8'!O$28*Table6[[#This Row],[LNRADIOLING]]+'[1]8'!O$23*Table6[[#This Row],[DL_DUM]]+'[1]8'!O$24*Table6[[#This Row],[CT_DUM]]+'[1]8'!O$25*Table6[[#This Row],[PA_DUM]]+'[1]8'!O$26*Table6[[#This Row],[NY_DUM]]+'[1]8'!O$27*Table6[[#This Row],[NJ_DUM]]</f>
        <v>7.0006971226970247</v>
      </c>
      <c r="BC516" s="9">
        <f>Table6[[#This Row],[sales]]-Table6[[#This Row],[Pred_8]]</f>
        <v>538.46834241360682</v>
      </c>
      <c r="BD516" s="9">
        <f>ABS(Table6[[#This Row],[Red_8]]/Table6[[#This Row],[sales]])</f>
        <v>0.98716572964682237</v>
      </c>
      <c r="BE516" s="9">
        <f>'[1]9'!M$19+'[1]9'!M$21*Table6[[#This Row],[LNONLINE]]+'[1]9'!M$20*Table6[[#This Row],[DL_DUM]]+'[1]9'!M$22*Table6[[#This Row],[CT_DUM]]+'[1]9'!M$23*Table6[[#This Row],[PA_DUM]]+'[1]9'!M$24*Table6[[#This Row],[NY_DUM]]+'[1]9'!M$25*Table6[[#This Row],[NJ_DUM]]</f>
        <v>6.9149631185092524</v>
      </c>
      <c r="BF516" s="9">
        <f>Table6[[#This Row],[sales]]-Table6[[#This Row],[Pred_9]]</f>
        <v>538.55407641779459</v>
      </c>
      <c r="BG516" s="9">
        <f>ABS(Table6[[#This Row],[Red_9]]/Table6[[#This Row],[sales]])</f>
        <v>0.98732290447797444</v>
      </c>
      <c r="BH516" s="9">
        <f>'[1]10'!P$22+'[1]10'!P$30*Table6[[#This Row],[LNTV]]+'[1]10'!P$29*Table6[[#This Row],[LNRADIOLING]]+'[1]10'!P$24*Table6[[#This Row],[LNONLINELING]]+'[1]10'!P$23*Table6[[#This Row],[DL_DUM]]+'[1]10'!P$25*Table6[[#This Row],[CT_DUM]]+'[1]10'!P$26*Table6[[#This Row],[PA_DUM]]+'[1]10'!P$27*Table6[[#This Row],[NY_DUM]]+'[1]10'!P$28*Table6[[#This Row],[NJ_DUM]]</f>
        <v>6.9320028116862034</v>
      </c>
      <c r="BI516" s="9">
        <f>Table6[[#This Row],[sales]]-Table6[[#This Row],[Pred_10]]</f>
        <v>538.53703672461768</v>
      </c>
      <c r="BJ516" s="45">
        <f>ABS(Table6[[#This Row],[Red_10]]/Table6[[#This Row],[sales]])</f>
        <v>0.98729166587057082</v>
      </c>
      <c r="BK516" s="9">
        <f>'[1]11'!P$32+'[1]11'!P$40*Table6[[#This Row],[LNONLINELING]]+'[1]11'!P$39*Table6[[#This Row],[LNRADIOLING]]+'[1]11'!P$38*Table6[[#This Row],[LNTVLING]]+'[1]11'!P$33*Table6[[#This Row],[DL_DUM]]+'[1]11'!P$34*Table6[[#This Row],[CT_DUM]]+'[1]11'!P$35*Table6[[#This Row],[PA_DUM]]+'[1]11'!P$36*Table6[[#This Row],[NY_DUM]]+'[1]11'!P$37*Table6[[#This Row],[NJ_DUM]]</f>
        <v>6.9115126441764865</v>
      </c>
      <c r="BL516" s="9">
        <f>Table6[[#This Row],[sales]]-Table6[[#This Row],[ Pred_11]]</f>
        <v>538.55752689212738</v>
      </c>
      <c r="BM516" s="47">
        <f>ABS(Table6[[#This Row],[ Red_11]]/Table6[[#This Row],[sales]])</f>
        <v>0.98732923017949492</v>
      </c>
      <c r="BN516" s="9">
        <f>'[1]12'!K$22+'[1]12'!K$28*Table6[[#This Row],[COMBINE LN LING]]+'[1]12'!K$23*Table6[[#This Row],[DL_DUM]]+'[1]12'!K$24*Table6[[#This Row],[CT_DUM]]+'[1]12'!K$25*Table6[[#This Row],[PA_DUM]]+'[1]12'!K$26*Table6[[#This Row],[NY_DUM]]+'[1]12'!K$27*Table6[[#This Row],[NJ_DUM]]</f>
        <v>6.9564330926021007</v>
      </c>
      <c r="BO516" s="9">
        <f>Table6[[#This Row],[sales]]-Table6[[#This Row],[ Pred_12]]</f>
        <v>538.51260644370177</v>
      </c>
      <c r="BP516" s="47">
        <f>ABS(Table6[[#This Row],[ Red_12]]/Table6[[#This Row],[sales]])</f>
        <v>0.98724687821234425</v>
      </c>
      <c r="BQ516">
        <f>LN(G516+'2019 Totals and Calculations'!C$18)</f>
        <v>7.1922388988176662</v>
      </c>
      <c r="BR516">
        <f>LN(Table6[[#This Row],[PROF RADIO]]+'2019 Totals and Calculations'!D$18)</f>
        <v>5.3375533941346172</v>
      </c>
      <c r="BS516">
        <f>LN(Table6[[#This Row],[ONLINE LINGERING]]+'2019 Totals and Calculations'!E$18)</f>
        <v>4.7621907563839629</v>
      </c>
      <c r="BT516">
        <f>MONTH(Table6[[#This Row],[Date]])</f>
        <v>10</v>
      </c>
      <c r="BU516">
        <f t="shared" si="229"/>
        <v>0</v>
      </c>
      <c r="BV516">
        <f t="shared" si="230"/>
        <v>0</v>
      </c>
      <c r="BW516">
        <f t="shared" si="231"/>
        <v>0</v>
      </c>
      <c r="BX516">
        <f t="shared" si="232"/>
        <v>0</v>
      </c>
      <c r="BY516">
        <f t="shared" si="233"/>
        <v>0</v>
      </c>
      <c r="BZ516">
        <f t="shared" si="234"/>
        <v>0</v>
      </c>
      <c r="CA516">
        <f t="shared" si="235"/>
        <v>0</v>
      </c>
      <c r="CB516">
        <f t="shared" si="236"/>
        <v>0</v>
      </c>
      <c r="CC516">
        <f t="shared" si="237"/>
        <v>0</v>
      </c>
      <c r="CD516">
        <f t="shared" si="238"/>
        <v>1</v>
      </c>
      <c r="CE516">
        <f t="shared" si="239"/>
        <v>0</v>
      </c>
      <c r="CF516">
        <f t="shared" si="240"/>
        <v>0</v>
      </c>
      <c r="CG516">
        <f t="shared" si="241"/>
        <v>44</v>
      </c>
      <c r="CH51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624.79689743504787</v>
      </c>
      <c r="CI516" s="79">
        <f>Table6[[#This Row],[sales]]-CH516</f>
        <v>-79.327857898744014</v>
      </c>
      <c r="CJ516">
        <f>ABS(Table6[[#This Row],[sales]]-CH516)/Table6[[#This Row],[sales]]</f>
        <v>0.1454305416970679</v>
      </c>
      <c r="CK51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631.9772282539368</v>
      </c>
      <c r="CL516" s="79">
        <f>Table6[[#This Row],[sales]]-CK516</f>
        <v>-86.508188717632947</v>
      </c>
      <c r="CM516">
        <f>ABS(Table6[[#This Row],[sales]]-CK516)/Table6[[#This Row],[sales]]</f>
        <v>0.15859413174242196</v>
      </c>
      <c r="CN51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619.81932076523208</v>
      </c>
      <c r="CO516" s="79">
        <f>Table6[[#This Row],[sales]]-CN516</f>
        <v>-74.350281228928225</v>
      </c>
      <c r="CP516">
        <f>ABS(Table6[[#This Row],[sales]]-CN516)/Table6[[#This Row],[sales]]</f>
        <v>0.13630522695134528</v>
      </c>
      <c r="CQ51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587.56802350392786</v>
      </c>
      <c r="CR516" s="79">
        <f>Table6[[#This Row],[sales]]-CQ516</f>
        <v>-42.098983967624008</v>
      </c>
      <c r="CS516">
        <f>ABS(Table6[[#This Row],[sales]]-CQ516)/Table6[[#This Row],[sales]]</f>
        <v>7.7179419758473936E-2</v>
      </c>
    </row>
    <row r="517" spans="1:97" x14ac:dyDescent="0.2">
      <c r="A517">
        <v>516</v>
      </c>
      <c r="B517" t="s">
        <v>638</v>
      </c>
      <c r="C517" s="5">
        <v>43044</v>
      </c>
      <c r="D517" s="6">
        <v>1000.0243457553188</v>
      </c>
      <c r="E517" s="8">
        <f>YEAR(Table6[[#This Row],[Date]])</f>
        <v>2017</v>
      </c>
      <c r="F517" s="6">
        <f>Table6[[#This Row],[TV_State]]+Table6[[#This Row],[Radio_State]]+Table6[[#This Row],[Online]]</f>
        <v>1222.2519781453896</v>
      </c>
      <c r="G517" s="6">
        <f t="shared" si="216"/>
        <v>977.48972379816678</v>
      </c>
      <c r="H517" s="6">
        <f>LN(Table6[[#This Row],[PROF TV LING]])</f>
        <v>6.8849877790658134</v>
      </c>
      <c r="I517" s="6">
        <f t="shared" si="217"/>
        <v>6.9077796244411029</v>
      </c>
      <c r="J517" s="6">
        <v>148.15175492671389</v>
      </c>
      <c r="K517" s="6">
        <f t="shared" si="222"/>
        <v>146.69928704167512</v>
      </c>
      <c r="L517" s="6">
        <f>0.5*J516+0.5*Table6[[#This Row],[Radio_State]]</f>
        <v>147.41833039737372</v>
      </c>
      <c r="M517" s="6">
        <f>LN(Table6[[#This Row],[RADIO LINGERING ]])</f>
        <v>4.9932743302145353</v>
      </c>
      <c r="N517" s="6">
        <f t="shared" si="218"/>
        <v>4.9982371195566646</v>
      </c>
      <c r="O517" s="6">
        <v>74.075877463356946</v>
      </c>
      <c r="P517" s="6">
        <f t="shared" si="219"/>
        <v>73.762880798018841</v>
      </c>
      <c r="Q517" s="6">
        <f>0.3*O516+0.7*Table6[[#This Row],[Online]]</f>
        <v>73.855850104554889</v>
      </c>
      <c r="R517" s="6">
        <f>LN(Table6[[#This Row],[ONLINE LINGERING]])</f>
        <v>4.3021152218799763</v>
      </c>
      <c r="S517" s="6">
        <f t="shared" si="220"/>
        <v>4.3050899389967192</v>
      </c>
      <c r="T517" s="6">
        <v>635.58206722579632</v>
      </c>
      <c r="U517" s="6">
        <f t="shared" si="221"/>
        <v>6.4545412203340753</v>
      </c>
      <c r="V517" s="8">
        <f>YEAR(Table6[[#This Row],[Date]])</f>
        <v>2017</v>
      </c>
      <c r="W517" s="8">
        <f>WEEKNUM(Table6[[#This Row],[Date]])</f>
        <v>45</v>
      </c>
      <c r="X517" t="s">
        <v>683</v>
      </c>
      <c r="Y517" s="9">
        <f>Table6[[#This Row],[LNTVLING]]+Table6[[#This Row],[LNRADIOLING]]+Table6[[#This Row],[LNONLINELING]]</f>
        <v>16.180377331160326</v>
      </c>
      <c r="Z517">
        <f t="shared" si="242"/>
        <v>1</v>
      </c>
      <c r="AA517">
        <f t="shared" si="223"/>
        <v>0</v>
      </c>
      <c r="AB517">
        <f t="shared" si="224"/>
        <v>0</v>
      </c>
      <c r="AC517">
        <f t="shared" si="225"/>
        <v>0</v>
      </c>
      <c r="AD517">
        <f t="shared" si="226"/>
        <v>1</v>
      </c>
      <c r="AE517">
        <f t="shared" si="227"/>
        <v>0</v>
      </c>
      <c r="AF517">
        <f t="shared" si="228"/>
        <v>0</v>
      </c>
      <c r="AG517" s="9">
        <f>'[1]1'!J$20+'[1]1'!J$21*Table6[[#This Row],[TV_State]]</f>
        <v>2313.1854724092782</v>
      </c>
      <c r="AH517" s="9">
        <f>Table6[[#This Row],[sales]]-Table6[[#This Row],[Pred_1]]</f>
        <v>-1677.6034051834818</v>
      </c>
      <c r="AI517">
        <f>ABS(Table6[[#This Row],[Res_1]])/Table6[[#This Row],[sales]]</f>
        <v>2.6394756738589633</v>
      </c>
      <c r="AJ517" s="9">
        <f>'[1]2'!J$20+'[1]2'!J$21*Table6[[#This Row],[Radio_State]]</f>
        <v>2364.6761281948129</v>
      </c>
      <c r="AK517" s="9">
        <f>Table6[[#This Row],[sales]]-Table6[[#This Row],[ Pred_2 ]]</f>
        <v>-1729.0940609690165</v>
      </c>
      <c r="AL517">
        <f>ABS(Table6[[#This Row],[ Res_2 ]])/Table6[[#This Row],[sales]]</f>
        <v>2.7204890605491863</v>
      </c>
      <c r="AM517" s="10">
        <f>'[1]3'!J$20+'[1]3'!J$21*Data!O517</f>
        <v>2228.6903143360041</v>
      </c>
      <c r="AN517" s="9">
        <f>Table6[[#This Row],[sales]]-Table6[[#This Row],[Pred_3]]</f>
        <v>-1593.1082471102077</v>
      </c>
      <c r="AO517" s="9">
        <f>ABS(Table6[[#This Row],[Res_3]])/Table6[[#This Row],[sales]]</f>
        <v>2.5065342923595129</v>
      </c>
      <c r="AP517" s="9">
        <f>'[1]4'!L$21+'[1]4'!L$27*Table6[[#This Row],[TV_State]]+'[1]4'!L$22*Table6[[#This Row],[NJ_DUM]]+'[1]4'!L$23*Table6[[#This Row],[NY_DUM]]+'[1]4'!L$24*Table6[[#This Row],[PA_DUM]]+'[1]4'!L$25*Table6[[#This Row],[CT_DUM]]+'[1]4'!L$26*Table6[[#This Row],[DL_DUM]]</f>
        <v>458.41600941605247</v>
      </c>
      <c r="AQ517" s="9">
        <f>Table6[[#This Row],[sales]]-Table6[[#This Row],[Pred_4]]</f>
        <v>177.16605780974385</v>
      </c>
      <c r="AR517">
        <f>ABS(Table6[[#This Row],[Res_4]]/Table6[[#This Row],[sales]])</f>
        <v>0.27874615560354377</v>
      </c>
      <c r="AS517" s="9">
        <f>'[1]5'!L$20+'[1]5'!L$26*Table6[[#This Row],[Radio_State]]+'[1]5'!L$21*Table6[[#This Row],[NJ_DUM]]+'[1]5'!L$22*Table6[[#This Row],[NY_DUM]]+'[1]5'!L$23*Table6[[#This Row],[PA_DUM]]+'[1]5'!L$24*Table6[[#This Row],[CT_DUM]]+'[1]5'!L$25*Table6[[#This Row],[DL_DUM]]</f>
        <v>457.3749642376672</v>
      </c>
      <c r="AT517" s="9">
        <f>Table6[[#This Row],[sales]]-Table6[[#This Row],[Pred_5]]</f>
        <v>178.20710298812912</v>
      </c>
      <c r="AU517" s="9">
        <f>ABS(Table6[[#This Row],[Red_5]]/Table6[[#This Row],[sales]])</f>
        <v>0.28038409542605836</v>
      </c>
      <c r="AV517" s="9">
        <f>'[1]6'!L$20+'[1]6'!L$26*Table6[[#This Row],[Online]]+'[1]6'!L$21*Table6[[#This Row],[NJ_DUM]]+'[1]6'!L$22*Table6[[#This Row],[NY_DUM]]+'[1]6'!L$23*Table6[[#This Row],[PA_DUM]]+'[1]6'!L$24*Table6[[#This Row],[CT_DUM]]+'[1]6'!L$25*Table6[[#This Row],[DL_DUM]]</f>
        <v>316.44349798537252</v>
      </c>
      <c r="AW517" s="9">
        <f>Table6[[#This Row],[sales]]-Table6[[#This Row],[Pred_6]]</f>
        <v>319.13856924042381</v>
      </c>
      <c r="AX517" s="9">
        <f>ABS(Table6[[#This Row],[Red_6]]/Table6[[#This Row],[sales]])</f>
        <v>0.50212015992428394</v>
      </c>
      <c r="AY517" s="9">
        <f>'[1]7'!L$21+'[1]7'!L$27*Table6[[#This Row],[LNTV]]+'[1]7'!L$22*Table6[[#This Row],[NJ_DUM]]+'[1]7'!L$23*Table6[[#This Row],[NY_DUM]]+'[1]7'!L$24*Table6[[#This Row],[PA_DUM]]+'[1]7'!L$25*Table6[[#This Row],[CT_DUM]]+'[1]7'!L$26*Table6[[#This Row],[DL_DUM]]</f>
        <v>5.910154326008902</v>
      </c>
      <c r="AZ517" s="9">
        <f>Table6[[#This Row],[sales]]-Table6[[#This Row],[Pred_7]]</f>
        <v>629.67191289978746</v>
      </c>
      <c r="BA517" s="9">
        <f>ABS(Table6[[#This Row],[Red_7]]/Table6[[#This Row],[sales]])</f>
        <v>0.99070119402234613</v>
      </c>
      <c r="BB517" s="9">
        <f>'[1]8'!O$22+'[1]8'!O$28*Table6[[#This Row],[LNRADIOLING]]+'[1]8'!O$23*Table6[[#This Row],[DL_DUM]]+'[1]8'!O$24*Table6[[#This Row],[CT_DUM]]+'[1]8'!O$25*Table6[[#This Row],[PA_DUM]]+'[1]8'!O$26*Table6[[#This Row],[NY_DUM]]+'[1]8'!O$27*Table6[[#This Row],[NJ_DUM]]</f>
        <v>7.0014069887008006</v>
      </c>
      <c r="BC517" s="9">
        <f>Table6[[#This Row],[sales]]-Table6[[#This Row],[Pred_8]]</f>
        <v>628.58066023709557</v>
      </c>
      <c r="BD517" s="9">
        <f>ABS(Table6[[#This Row],[Red_8]]/Table6[[#This Row],[sales]])</f>
        <v>0.98898425970502812</v>
      </c>
      <c r="BE517" s="9">
        <f>'[1]9'!M$19+'[1]9'!M$21*Table6[[#This Row],[LNONLINE]]+'[1]9'!M$20*Table6[[#This Row],[DL_DUM]]+'[1]9'!M$22*Table6[[#This Row],[CT_DUM]]+'[1]9'!M$23*Table6[[#This Row],[PA_DUM]]+'[1]9'!M$24*Table6[[#This Row],[NY_DUM]]+'[1]9'!M$25*Table6[[#This Row],[NJ_DUM]]</f>
        <v>6.9181135668405851</v>
      </c>
      <c r="BF517" s="9">
        <f>Table6[[#This Row],[sales]]-Table6[[#This Row],[Pred_9]]</f>
        <v>628.66395365895573</v>
      </c>
      <c r="BG517" s="9">
        <f>ABS(Table6[[#This Row],[Red_9]]/Table6[[#This Row],[sales]])</f>
        <v>0.9891153103217073</v>
      </c>
      <c r="BH517" s="9">
        <f>'[1]10'!P$22+'[1]10'!P$30*Table6[[#This Row],[LNTV]]+'[1]10'!P$29*Table6[[#This Row],[LNRADIOLING]]+'[1]10'!P$24*Table6[[#This Row],[LNONLINELING]]+'[1]10'!P$23*Table6[[#This Row],[DL_DUM]]+'[1]10'!P$25*Table6[[#This Row],[CT_DUM]]+'[1]10'!P$26*Table6[[#This Row],[PA_DUM]]+'[1]10'!P$27*Table6[[#This Row],[NY_DUM]]+'[1]10'!P$28*Table6[[#This Row],[NJ_DUM]]</f>
        <v>6.9338138949624231</v>
      </c>
      <c r="BI517" s="9">
        <f>Table6[[#This Row],[sales]]-Table6[[#This Row],[Pred_10]]</f>
        <v>628.64825333083388</v>
      </c>
      <c r="BJ517" s="45">
        <f>ABS(Table6[[#This Row],[Red_10]]/Table6[[#This Row],[sales]])</f>
        <v>0.989090608038664</v>
      </c>
      <c r="BK517" s="9">
        <f>'[1]11'!P$32+'[1]11'!P$40*Table6[[#This Row],[LNONLINELING]]+'[1]11'!P$39*Table6[[#This Row],[LNRADIOLING]]+'[1]11'!P$38*Table6[[#This Row],[LNTVLING]]+'[1]11'!P$33*Table6[[#This Row],[DL_DUM]]+'[1]11'!P$34*Table6[[#This Row],[CT_DUM]]+'[1]11'!P$35*Table6[[#This Row],[PA_DUM]]+'[1]11'!P$36*Table6[[#This Row],[NY_DUM]]+'[1]11'!P$37*Table6[[#This Row],[NJ_DUM]]</f>
        <v>6.9126416009164231</v>
      </c>
      <c r="BL517" s="9">
        <f>Table6[[#This Row],[sales]]-Table6[[#This Row],[ Pred_11]]</f>
        <v>628.66942562487986</v>
      </c>
      <c r="BM517" s="47">
        <f>ABS(Table6[[#This Row],[ Red_11]]/Table6[[#This Row],[sales]])</f>
        <v>0.98912391969916813</v>
      </c>
      <c r="BN517" s="9">
        <f>'[1]12'!K$22+'[1]12'!K$28*Table6[[#This Row],[COMBINE LN LING]]+'[1]12'!K$23*Table6[[#This Row],[DL_DUM]]+'[1]12'!K$24*Table6[[#This Row],[CT_DUM]]+'[1]12'!K$25*Table6[[#This Row],[PA_DUM]]+'[1]12'!K$26*Table6[[#This Row],[NY_DUM]]+'[1]12'!K$27*Table6[[#This Row],[NJ_DUM]]</f>
        <v>6.9593037984406871</v>
      </c>
      <c r="BO517" s="9">
        <f>Table6[[#This Row],[sales]]-Table6[[#This Row],[ Pred_12]]</f>
        <v>628.62276342735561</v>
      </c>
      <c r="BP517" s="47">
        <f>ABS(Table6[[#This Row],[ Red_12]]/Table6[[#This Row],[sales]])</f>
        <v>0.98905050322011623</v>
      </c>
      <c r="BQ517">
        <f>LN(G517+'2019 Totals and Calculations'!C$18)</f>
        <v>7.1994791008769807</v>
      </c>
      <c r="BR517">
        <f>LN(Table6[[#This Row],[PROF RADIO]]+'2019 Totals and Calculations'!D$18)</f>
        <v>5.3445120382513061</v>
      </c>
      <c r="BS517">
        <f>LN(Table6[[#This Row],[ONLINE LINGERING]]+'2019 Totals and Calculations'!E$18)</f>
        <v>4.7684211680236315</v>
      </c>
      <c r="BT517">
        <f>MONTH(Table6[[#This Row],[Date]])</f>
        <v>11</v>
      </c>
      <c r="BU517">
        <f t="shared" si="229"/>
        <v>0</v>
      </c>
      <c r="BV517">
        <f t="shared" si="230"/>
        <v>0</v>
      </c>
      <c r="BW517">
        <f t="shared" si="231"/>
        <v>0</v>
      </c>
      <c r="BX517">
        <f t="shared" si="232"/>
        <v>0</v>
      </c>
      <c r="BY517">
        <f t="shared" si="233"/>
        <v>0</v>
      </c>
      <c r="BZ517">
        <f t="shared" si="234"/>
        <v>0</v>
      </c>
      <c r="CA517">
        <f t="shared" si="235"/>
        <v>0</v>
      </c>
      <c r="CB517">
        <f t="shared" si="236"/>
        <v>0</v>
      </c>
      <c r="CC517">
        <f t="shared" si="237"/>
        <v>0</v>
      </c>
      <c r="CD517">
        <f t="shared" si="238"/>
        <v>0</v>
      </c>
      <c r="CE517">
        <f t="shared" si="239"/>
        <v>1</v>
      </c>
      <c r="CF517">
        <f t="shared" si="240"/>
        <v>0</v>
      </c>
      <c r="CG517">
        <f t="shared" si="241"/>
        <v>45</v>
      </c>
      <c r="CH51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602.23813442977212</v>
      </c>
      <c r="CI517" s="79">
        <f>Table6[[#This Row],[sales]]-CH517</f>
        <v>33.343932796024205</v>
      </c>
      <c r="CJ517">
        <f>ABS(Table6[[#This Row],[sales]]-CH517)/Table6[[#This Row],[sales]]</f>
        <v>5.246204151348164E-2</v>
      </c>
      <c r="CK51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614.66352534794089</v>
      </c>
      <c r="CL517" s="79">
        <f>Table6[[#This Row],[sales]]-CK517</f>
        <v>20.918541877855432</v>
      </c>
      <c r="CM517">
        <f>ABS(Table6[[#This Row],[sales]]-CK517)/Table6[[#This Row],[sales]]</f>
        <v>3.2912416753923188E-2</v>
      </c>
      <c r="CN51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627.59467198966274</v>
      </c>
      <c r="CO517" s="79">
        <f>Table6[[#This Row],[sales]]-CN517</f>
        <v>7.9873952361335796</v>
      </c>
      <c r="CP517">
        <f>ABS(Table6[[#This Row],[sales]]-CN517)/Table6[[#This Row],[sales]]</f>
        <v>1.2567055692740281E-2</v>
      </c>
      <c r="CQ51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591.27159173003952</v>
      </c>
      <c r="CR517" s="79">
        <f>Table6[[#This Row],[sales]]-CQ517</f>
        <v>44.310475495756805</v>
      </c>
      <c r="CS517">
        <f>ABS(Table6[[#This Row],[sales]]-CQ517)/Table6[[#This Row],[sales]]</f>
        <v>6.9716371465866275E-2</v>
      </c>
    </row>
    <row r="518" spans="1:97" x14ac:dyDescent="0.2">
      <c r="A518">
        <v>517</v>
      </c>
      <c r="B518" t="s">
        <v>638</v>
      </c>
      <c r="C518" s="5">
        <v>43051</v>
      </c>
      <c r="D518" s="6">
        <v>1010.0245892128719</v>
      </c>
      <c r="E518" s="8">
        <f>YEAR(Table6[[#This Row],[Date]])</f>
        <v>2017</v>
      </c>
      <c r="F518" s="6">
        <f>Table6[[#This Row],[TV_State]]+Table6[[#This Row],[Radio_State]]+Table6[[#This Row],[Online]]</f>
        <v>1234.4744979268435</v>
      </c>
      <c r="G518" s="6">
        <f t="shared" si="216"/>
        <v>987.25018342257829</v>
      </c>
      <c r="H518" s="6">
        <f>LN(Table6[[#This Row],[PROF TV LING]])</f>
        <v>6.8949234859581603</v>
      </c>
      <c r="I518" s="6">
        <f t="shared" si="217"/>
        <v>6.9177299552942708</v>
      </c>
      <c r="J518" s="6">
        <v>149.63327247598104</v>
      </c>
      <c r="K518" s="6">
        <f t="shared" si="222"/>
        <v>148.16627975882807</v>
      </c>
      <c r="L518" s="6">
        <f>0.5*J517+0.5*Table6[[#This Row],[Radio_State]]</f>
        <v>148.89251370134747</v>
      </c>
      <c r="M518" s="6">
        <f>LN(Table6[[#This Row],[RADIO LINGERING ]])</f>
        <v>5.0032246610677031</v>
      </c>
      <c r="N518" s="6">
        <f t="shared" si="218"/>
        <v>5.0081874504098325</v>
      </c>
      <c r="O518" s="6">
        <v>74.816636237990522</v>
      </c>
      <c r="P518" s="6">
        <f t="shared" si="219"/>
        <v>74.500509605999014</v>
      </c>
      <c r="Q518" s="6">
        <f>0.3*O517+0.7*Table6[[#This Row],[Online]]</f>
        <v>74.594408605600449</v>
      </c>
      <c r="R518" s="6">
        <f>LN(Table6[[#This Row],[ONLINE LINGERING]])</f>
        <v>4.3120655527331442</v>
      </c>
      <c r="S518" s="6">
        <f t="shared" si="220"/>
        <v>4.3150402698498871</v>
      </c>
      <c r="T518" s="6">
        <v>541.46466900309201</v>
      </c>
      <c r="U518" s="6">
        <f t="shared" si="221"/>
        <v>6.2942778177807117</v>
      </c>
      <c r="V518" s="8">
        <f>YEAR(Table6[[#This Row],[Date]])</f>
        <v>2017</v>
      </c>
      <c r="W518" s="8">
        <f>WEEKNUM(Table6[[#This Row],[Date]])</f>
        <v>46</v>
      </c>
      <c r="X518" t="s">
        <v>684</v>
      </c>
      <c r="Y518" s="9">
        <f>Table6[[#This Row],[LNTVLING]]+Table6[[#This Row],[LNRADIOLING]]+Table6[[#This Row],[LNONLINELING]]</f>
        <v>16.210213699759009</v>
      </c>
      <c r="Z518">
        <f t="shared" si="242"/>
        <v>1</v>
      </c>
      <c r="AA518">
        <f t="shared" si="223"/>
        <v>0</v>
      </c>
      <c r="AB518">
        <f t="shared" si="224"/>
        <v>0</v>
      </c>
      <c r="AC518">
        <f t="shared" si="225"/>
        <v>0</v>
      </c>
      <c r="AD518">
        <f t="shared" si="226"/>
        <v>1</v>
      </c>
      <c r="AE518">
        <f t="shared" si="227"/>
        <v>0</v>
      </c>
      <c r="AF518">
        <f t="shared" si="228"/>
        <v>0</v>
      </c>
      <c r="AG518" s="9">
        <f>'[1]1'!J$20+'[1]1'!J$21*Table6[[#This Row],[TV_State]]</f>
        <v>2323.0200016788081</v>
      </c>
      <c r="AH518" s="9">
        <f>Table6[[#This Row],[sales]]-Table6[[#This Row],[Pred_1]]</f>
        <v>-1781.555332675716</v>
      </c>
      <c r="AI518">
        <f>ABS(Table6[[#This Row],[Res_1]])/Table6[[#This Row],[sales]]</f>
        <v>3.2902522263470946</v>
      </c>
      <c r="AJ518" s="9">
        <f>'[1]2'!J$20+'[1]2'!J$21*Table6[[#This Row],[Radio_State]]</f>
        <v>2371.180071436786</v>
      </c>
      <c r="AK518" s="9">
        <f>Table6[[#This Row],[sales]]-Table6[[#This Row],[ Pred_2 ]]</f>
        <v>-1829.715402433694</v>
      </c>
      <c r="AL518">
        <f>ABS(Table6[[#This Row],[ Res_2 ]])/Table6[[#This Row],[sales]]</f>
        <v>3.3791962932732837</v>
      </c>
      <c r="AM518" s="10">
        <f>'[1]3'!J$20+'[1]3'!J$21*Data!O518</f>
        <v>2232.9699156621159</v>
      </c>
      <c r="AN518" s="9">
        <f>Table6[[#This Row],[sales]]-Table6[[#This Row],[Pred_3]]</f>
        <v>-1691.5052466590239</v>
      </c>
      <c r="AO518" s="9">
        <f>ABS(Table6[[#This Row],[Res_3]])/Table6[[#This Row],[sales]]</f>
        <v>3.1239438942033071</v>
      </c>
      <c r="AP518" s="9">
        <f>'[1]4'!L$21+'[1]4'!L$27*Table6[[#This Row],[TV_State]]+'[1]4'!L$22*Table6[[#This Row],[NJ_DUM]]+'[1]4'!L$23*Table6[[#This Row],[NY_DUM]]+'[1]4'!L$24*Table6[[#This Row],[PA_DUM]]+'[1]4'!L$25*Table6[[#This Row],[CT_DUM]]+'[1]4'!L$26*Table6[[#This Row],[DL_DUM]]</f>
        <v>460.62186956675475</v>
      </c>
      <c r="AQ518" s="9">
        <f>Table6[[#This Row],[sales]]-Table6[[#This Row],[Pred_4]]</f>
        <v>80.842799436337259</v>
      </c>
      <c r="AR518">
        <f>ABS(Table6[[#This Row],[Res_4]]/Table6[[#This Row],[sales]])</f>
        <v>0.14930392334772191</v>
      </c>
      <c r="AS518" s="9">
        <f>'[1]5'!L$20+'[1]5'!L$26*Table6[[#This Row],[Radio_State]]+'[1]5'!L$21*Table6[[#This Row],[NJ_DUM]]+'[1]5'!L$22*Table6[[#This Row],[NY_DUM]]+'[1]5'!L$23*Table6[[#This Row],[PA_DUM]]+'[1]5'!L$24*Table6[[#This Row],[CT_DUM]]+'[1]5'!L$25*Table6[[#This Row],[DL_DUM]]</f>
        <v>459.98479859677337</v>
      </c>
      <c r="AT518" s="9">
        <f>Table6[[#This Row],[sales]]-Table6[[#This Row],[Pred_5]]</f>
        <v>81.479870406318639</v>
      </c>
      <c r="AU518" s="9">
        <f>ABS(Table6[[#This Row],[Red_5]]/Table6[[#This Row],[sales]])</f>
        <v>0.15048049313417594</v>
      </c>
      <c r="AV518" s="9">
        <f>'[1]6'!L$20+'[1]6'!L$26*Table6[[#This Row],[Online]]+'[1]6'!L$21*Table6[[#This Row],[NJ_DUM]]+'[1]6'!L$22*Table6[[#This Row],[NY_DUM]]+'[1]6'!L$23*Table6[[#This Row],[PA_DUM]]+'[1]6'!L$24*Table6[[#This Row],[CT_DUM]]+'[1]6'!L$25*Table6[[#This Row],[DL_DUM]]</f>
        <v>319.66747097709089</v>
      </c>
      <c r="AW518" s="9">
        <f>Table6[[#This Row],[sales]]-Table6[[#This Row],[Pred_6]]</f>
        <v>221.79719802600113</v>
      </c>
      <c r="AX518" s="9">
        <f>ABS(Table6[[#This Row],[Red_6]]/Table6[[#This Row],[sales]])</f>
        <v>0.40962450686645735</v>
      </c>
      <c r="AY518" s="9">
        <f>'[1]7'!L$21+'[1]7'!L$27*Table6[[#This Row],[LNTV]]+'[1]7'!L$22*Table6[[#This Row],[NJ_DUM]]+'[1]7'!L$23*Table6[[#This Row],[NY_DUM]]+'[1]7'!L$24*Table6[[#This Row],[PA_DUM]]+'[1]7'!L$25*Table6[[#This Row],[CT_DUM]]+'[1]7'!L$26*Table6[[#This Row],[DL_DUM]]</f>
        <v>5.9112556732989034</v>
      </c>
      <c r="AZ518" s="9">
        <f>Table6[[#This Row],[sales]]-Table6[[#This Row],[Pred_7]]</f>
        <v>535.5534133297931</v>
      </c>
      <c r="BA518" s="9">
        <f>ABS(Table6[[#This Row],[Red_7]]/Table6[[#This Row],[sales]])</f>
        <v>0.98908284138985036</v>
      </c>
      <c r="BB518" s="9">
        <f>'[1]8'!O$22+'[1]8'!O$28*Table6[[#This Row],[LNRADIOLING]]+'[1]8'!O$23*Table6[[#This Row],[DL_DUM]]+'[1]8'!O$24*Table6[[#This Row],[CT_DUM]]+'[1]8'!O$25*Table6[[#This Row],[PA_DUM]]+'[1]8'!O$26*Table6[[#This Row],[NY_DUM]]+'[1]8'!O$27*Table6[[#This Row],[NJ_DUM]]</f>
        <v>7.0021168547045773</v>
      </c>
      <c r="BC518" s="9">
        <f>Table6[[#This Row],[sales]]-Table6[[#This Row],[Pred_8]]</f>
        <v>534.46255214838743</v>
      </c>
      <c r="BD518" s="9">
        <f>ABS(Table6[[#This Row],[Red_8]]/Table6[[#This Row],[sales]])</f>
        <v>0.98706819252381428</v>
      </c>
      <c r="BE518" s="9">
        <f>'[1]9'!M$19+'[1]9'!M$21*Table6[[#This Row],[LNONLINE]]+'[1]9'!M$20*Table6[[#This Row],[DL_DUM]]+'[1]9'!M$22*Table6[[#This Row],[CT_DUM]]+'[1]9'!M$23*Table6[[#This Row],[PA_DUM]]+'[1]9'!M$24*Table6[[#This Row],[NY_DUM]]+'[1]9'!M$25*Table6[[#This Row],[NJ_DUM]]</f>
        <v>6.9212640151719178</v>
      </c>
      <c r="BF518" s="9">
        <f>Table6[[#This Row],[sales]]-Table6[[#This Row],[Pred_9]]</f>
        <v>534.5434049879201</v>
      </c>
      <c r="BG518" s="9">
        <f>ABS(Table6[[#This Row],[Red_9]]/Table6[[#This Row],[sales]])</f>
        <v>0.98721751498963939</v>
      </c>
      <c r="BH518" s="9">
        <f>'[1]10'!P$22+'[1]10'!P$30*Table6[[#This Row],[LNTV]]+'[1]10'!P$29*Table6[[#This Row],[LNRADIOLING]]+'[1]10'!P$24*Table6[[#This Row],[LNONLINELING]]+'[1]10'!P$23*Table6[[#This Row],[DL_DUM]]+'[1]10'!P$25*Table6[[#This Row],[CT_DUM]]+'[1]10'!P$26*Table6[[#This Row],[PA_DUM]]+'[1]10'!P$27*Table6[[#This Row],[NY_DUM]]+'[1]10'!P$28*Table6[[#This Row],[NJ_DUM]]</f>
        <v>6.935624978238641</v>
      </c>
      <c r="BI518" s="9">
        <f>Table6[[#This Row],[sales]]-Table6[[#This Row],[Pred_10]]</f>
        <v>534.52904402485342</v>
      </c>
      <c r="BJ518" s="45">
        <f>ABS(Table6[[#This Row],[Red_10]]/Table6[[#This Row],[sales]])</f>
        <v>0.9871909925517246</v>
      </c>
      <c r="BK518" s="9">
        <f>'[1]11'!P$32+'[1]11'!P$40*Table6[[#This Row],[LNONLINELING]]+'[1]11'!P$39*Table6[[#This Row],[LNRADIOLING]]+'[1]11'!P$38*Table6[[#This Row],[LNTVLING]]+'[1]11'!P$33*Table6[[#This Row],[DL_DUM]]+'[1]11'!P$34*Table6[[#This Row],[CT_DUM]]+'[1]11'!P$35*Table6[[#This Row],[PA_DUM]]+'[1]11'!P$36*Table6[[#This Row],[NY_DUM]]+'[1]11'!P$37*Table6[[#This Row],[NJ_DUM]]</f>
        <v>6.9137694653128623</v>
      </c>
      <c r="BL518" s="9">
        <f>Table6[[#This Row],[sales]]-Table6[[#This Row],[ Pred_11]]</f>
        <v>534.55089953777917</v>
      </c>
      <c r="BM518" s="47">
        <f>ABS(Table6[[#This Row],[ Red_11]]/Table6[[#This Row],[sales]])</f>
        <v>0.98723135624335012</v>
      </c>
      <c r="BN518" s="9">
        <f>'[1]12'!K$22+'[1]12'!K$28*Table6[[#This Row],[COMBINE LN LING]]+'[1]12'!K$23*Table6[[#This Row],[DL_DUM]]+'[1]12'!K$24*Table6[[#This Row],[CT_DUM]]+'[1]12'!K$25*Table6[[#This Row],[PA_DUM]]+'[1]12'!K$26*Table6[[#This Row],[NY_DUM]]+'[1]12'!K$27*Table6[[#This Row],[NJ_DUM]]</f>
        <v>6.9621751274978605</v>
      </c>
      <c r="BO518" s="9">
        <f>Table6[[#This Row],[sales]]-Table6[[#This Row],[ Pred_12]]</f>
        <v>534.50249387559415</v>
      </c>
      <c r="BP518" s="47">
        <f>ABS(Table6[[#This Row],[ Red_12]]/Table6[[#This Row],[sales]])</f>
        <v>0.98714195860587517</v>
      </c>
      <c r="BQ518">
        <f>LN(G518+'2019 Totals and Calculations'!C$18)</f>
        <v>7.2067434687791598</v>
      </c>
      <c r="BR518">
        <f>LN(Table6[[#This Row],[PROF RADIO]]+'2019 Totals and Calculations'!D$18)</f>
        <v>5.3514914597604681</v>
      </c>
      <c r="BS518">
        <f>LN(Table6[[#This Row],[ONLINE LINGERING]]+'2019 Totals and Calculations'!E$18)</f>
        <v>4.7746747270000274</v>
      </c>
      <c r="BT518">
        <f>MONTH(Table6[[#This Row],[Date]])</f>
        <v>11</v>
      </c>
      <c r="BU518">
        <f t="shared" si="229"/>
        <v>0</v>
      </c>
      <c r="BV518">
        <f t="shared" si="230"/>
        <v>0</v>
      </c>
      <c r="BW518">
        <f t="shared" si="231"/>
        <v>0</v>
      </c>
      <c r="BX518">
        <f t="shared" si="232"/>
        <v>0</v>
      </c>
      <c r="BY518">
        <f t="shared" si="233"/>
        <v>0</v>
      </c>
      <c r="BZ518">
        <f t="shared" si="234"/>
        <v>0</v>
      </c>
      <c r="CA518">
        <f t="shared" si="235"/>
        <v>0</v>
      </c>
      <c r="CB518">
        <f t="shared" si="236"/>
        <v>0</v>
      </c>
      <c r="CC518">
        <f t="shared" si="237"/>
        <v>0</v>
      </c>
      <c r="CD518">
        <f t="shared" si="238"/>
        <v>0</v>
      </c>
      <c r="CE518">
        <f t="shared" si="239"/>
        <v>1</v>
      </c>
      <c r="CF518">
        <f t="shared" si="240"/>
        <v>0</v>
      </c>
      <c r="CG518">
        <f t="shared" si="241"/>
        <v>46</v>
      </c>
      <c r="CH51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605.17728603274793</v>
      </c>
      <c r="CI518" s="79">
        <f>Table6[[#This Row],[sales]]-CH518</f>
        <v>-63.712617029655917</v>
      </c>
      <c r="CJ518">
        <f>ABS(Table6[[#This Row],[sales]]-CH518)/Table6[[#This Row],[sales]]</f>
        <v>0.11766717327459104</v>
      </c>
      <c r="CK51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617.37750082522234</v>
      </c>
      <c r="CL518" s="79">
        <f>Table6[[#This Row],[sales]]-CK518</f>
        <v>-75.912831822130329</v>
      </c>
      <c r="CM518">
        <f>ABS(Table6[[#This Row],[sales]]-CK518)/Table6[[#This Row],[sales]]</f>
        <v>0.14019904929696683</v>
      </c>
      <c r="CN51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630.35974062990863</v>
      </c>
      <c r="CO518" s="79">
        <f>Table6[[#This Row],[sales]]-CN518</f>
        <v>-88.895071626816616</v>
      </c>
      <c r="CP518">
        <f>ABS(Table6[[#This Row],[sales]]-CN518)/Table6[[#This Row],[sales]]</f>
        <v>0.16417520240144973</v>
      </c>
      <c r="CQ51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595.0053257567273</v>
      </c>
      <c r="CR518" s="79">
        <f>Table6[[#This Row],[sales]]-CQ518</f>
        <v>-53.54065675363529</v>
      </c>
      <c r="CS518">
        <f>ABS(Table6[[#This Row],[sales]]-CQ518)/Table6[[#This Row],[sales]]</f>
        <v>9.8881164032753446E-2</v>
      </c>
    </row>
    <row r="519" spans="1:97" x14ac:dyDescent="0.2">
      <c r="A519">
        <v>518</v>
      </c>
      <c r="B519" t="s">
        <v>638</v>
      </c>
      <c r="C519" s="5">
        <v>43058</v>
      </c>
      <c r="D519" s="6">
        <v>1020.1248351050006</v>
      </c>
      <c r="E519" s="8">
        <f>YEAR(Table6[[#This Row],[Date]])</f>
        <v>2017</v>
      </c>
      <c r="F519" s="6">
        <f>Table6[[#This Row],[TV_State]]+Table6[[#This Row],[Radio_State]]+Table6[[#This Row],[Online]]</f>
        <v>1246.8192429061119</v>
      </c>
      <c r="G519" s="6">
        <f t="shared" si="216"/>
        <v>997.11257892730487</v>
      </c>
      <c r="H519" s="6">
        <f>LN(Table6[[#This Row],[PROF TV LING]])</f>
        <v>6.9048636812674626</v>
      </c>
      <c r="I519" s="6">
        <f t="shared" si="217"/>
        <v>6.9276802861474387</v>
      </c>
      <c r="J519" s="6">
        <v>151.12960520074085</v>
      </c>
      <c r="K519" s="6">
        <f t="shared" si="222"/>
        <v>149.64794247978446</v>
      </c>
      <c r="L519" s="6">
        <f>0.5*J518+0.5*Table6[[#This Row],[Radio_State]]</f>
        <v>150.38143883836096</v>
      </c>
      <c r="M519" s="6">
        <f>LN(Table6[[#This Row],[RADIO LINGERING ]])</f>
        <v>5.0131749919208719</v>
      </c>
      <c r="N519" s="6">
        <f t="shared" si="218"/>
        <v>5.0181377812630004</v>
      </c>
      <c r="O519" s="6">
        <v>75.564802600370427</v>
      </c>
      <c r="P519" s="6">
        <f t="shared" si="219"/>
        <v>75.245514702058998</v>
      </c>
      <c r="Q519" s="6">
        <f>0.3*O518+0.7*Table6[[#This Row],[Online]]</f>
        <v>75.340352691656449</v>
      </c>
      <c r="R519" s="6">
        <f>LN(Table6[[#This Row],[ONLINE LINGERING]])</f>
        <v>4.3220158835863121</v>
      </c>
      <c r="S519" s="6">
        <f t="shared" si="220"/>
        <v>4.324990600703055</v>
      </c>
      <c r="T519" s="6">
        <v>568.10857853276252</v>
      </c>
      <c r="U519" s="6">
        <f t="shared" si="221"/>
        <v>6.34231255984119</v>
      </c>
      <c r="V519" s="8">
        <f>YEAR(Table6[[#This Row],[Date]])</f>
        <v>2017</v>
      </c>
      <c r="W519" s="8">
        <f>WEEKNUM(Table6[[#This Row],[Date]])</f>
        <v>47</v>
      </c>
      <c r="X519" t="s">
        <v>685</v>
      </c>
      <c r="Y519" s="9">
        <f>Table6[[#This Row],[LNTVLING]]+Table6[[#This Row],[LNRADIOLING]]+Table6[[#This Row],[LNONLINELING]]</f>
        <v>16.240054556774645</v>
      </c>
      <c r="Z519">
        <f t="shared" si="242"/>
        <v>1</v>
      </c>
      <c r="AA519">
        <f t="shared" si="223"/>
        <v>0</v>
      </c>
      <c r="AB519">
        <f t="shared" si="224"/>
        <v>0</v>
      </c>
      <c r="AC519">
        <f t="shared" si="225"/>
        <v>0</v>
      </c>
      <c r="AD519">
        <f t="shared" si="226"/>
        <v>1</v>
      </c>
      <c r="AE519">
        <f t="shared" si="227"/>
        <v>0</v>
      </c>
      <c r="AF519">
        <f t="shared" si="228"/>
        <v>0</v>
      </c>
      <c r="AG519" s="9">
        <f>'[1]1'!J$20+'[1]1'!J$21*Table6[[#This Row],[TV_State]]</f>
        <v>2332.9528762410328</v>
      </c>
      <c r="AH519" s="9">
        <f>Table6[[#This Row],[sales]]-Table6[[#This Row],[Pred_1]]</f>
        <v>-1764.8442977082702</v>
      </c>
      <c r="AI519">
        <f>ABS(Table6[[#This Row],[Res_1]])/Table6[[#This Row],[sales]]</f>
        <v>3.106526400756493</v>
      </c>
      <c r="AJ519" s="9">
        <f>'[1]2'!J$20+'[1]2'!J$21*Table6[[#This Row],[Radio_State]]</f>
        <v>2377.7490541111788</v>
      </c>
      <c r="AK519" s="9">
        <f>Table6[[#This Row],[sales]]-Table6[[#This Row],[ Pred_2 ]]</f>
        <v>-1809.6404755784163</v>
      </c>
      <c r="AL519">
        <f>ABS(Table6[[#This Row],[ Res_2 ]])/Table6[[#This Row],[sales]]</f>
        <v>3.1853778378987374</v>
      </c>
      <c r="AM519" s="10">
        <f>'[1]3'!J$20+'[1]3'!J$21*Data!O519</f>
        <v>2237.2923130014888</v>
      </c>
      <c r="AN519" s="9">
        <f>Table6[[#This Row],[sales]]-Table6[[#This Row],[Pred_3]]</f>
        <v>-1669.1837344687262</v>
      </c>
      <c r="AO519" s="9">
        <f>ABS(Table6[[#This Row],[Res_3]])/Table6[[#This Row],[sales]]</f>
        <v>2.9381421044189802</v>
      </c>
      <c r="AP519" s="9">
        <f>'[1]4'!L$21+'[1]4'!L$27*Table6[[#This Row],[TV_State]]+'[1]4'!L$22*Table6[[#This Row],[NJ_DUM]]+'[1]4'!L$23*Table6[[#This Row],[NY_DUM]]+'[1]4'!L$24*Table6[[#This Row],[PA_DUM]]+'[1]4'!L$25*Table6[[#This Row],[CT_DUM]]+'[1]4'!L$26*Table6[[#This Row],[DL_DUM]]</f>
        <v>462.8497883189641</v>
      </c>
      <c r="AQ519" s="9">
        <f>Table6[[#This Row],[sales]]-Table6[[#This Row],[Pred_4]]</f>
        <v>105.25879021379842</v>
      </c>
      <c r="AR519">
        <f>ABS(Table6[[#This Row],[Res_4]]/Table6[[#This Row],[sales]])</f>
        <v>0.18527935361519665</v>
      </c>
      <c r="AS519" s="9">
        <f>'[1]5'!L$20+'[1]5'!L$26*Table6[[#This Row],[Radio_State]]+'[1]5'!L$21*Table6[[#This Row],[NJ_DUM]]+'[1]5'!L$22*Table6[[#This Row],[NY_DUM]]+'[1]5'!L$23*Table6[[#This Row],[PA_DUM]]+'[1]5'!L$24*Table6[[#This Row],[CT_DUM]]+'[1]5'!L$25*Table6[[#This Row],[DL_DUM]]</f>
        <v>462.62073129947061</v>
      </c>
      <c r="AT519" s="9">
        <f>Table6[[#This Row],[sales]]-Table6[[#This Row],[Pred_5]]</f>
        <v>105.48784723329192</v>
      </c>
      <c r="AU519" s="9">
        <f>ABS(Table6[[#This Row],[Red_5]]/Table6[[#This Row],[sales]])</f>
        <v>0.18568254594171471</v>
      </c>
      <c r="AV519" s="9">
        <f>'[1]6'!L$20+'[1]6'!L$26*Table6[[#This Row],[Online]]+'[1]6'!L$21*Table6[[#This Row],[NJ_DUM]]+'[1]6'!L$22*Table6[[#This Row],[NY_DUM]]+'[1]6'!L$23*Table6[[#This Row],[PA_DUM]]+'[1]6'!L$24*Table6[[#This Row],[CT_DUM]]+'[1]6'!L$25*Table6[[#This Row],[DL_DUM]]</f>
        <v>322.92368369872639</v>
      </c>
      <c r="AW519" s="9">
        <f>Table6[[#This Row],[sales]]-Table6[[#This Row],[Pred_6]]</f>
        <v>245.18489483403613</v>
      </c>
      <c r="AX519" s="9">
        <f>ABS(Table6[[#This Row],[Red_6]]/Table6[[#This Row],[sales]])</f>
        <v>0.43158104647401735</v>
      </c>
      <c r="AY519" s="9">
        <f>'[1]7'!L$21+'[1]7'!L$27*Table6[[#This Row],[LNTV]]+'[1]7'!L$22*Table6[[#This Row],[NJ_DUM]]+'[1]7'!L$23*Table6[[#This Row],[NY_DUM]]+'[1]7'!L$24*Table6[[#This Row],[PA_DUM]]+'[1]7'!L$25*Table6[[#This Row],[CT_DUM]]+'[1]7'!L$26*Table6[[#This Row],[DL_DUM]]</f>
        <v>5.9123570205889031</v>
      </c>
      <c r="AZ519" s="9">
        <f>Table6[[#This Row],[sales]]-Table6[[#This Row],[Pred_7]]</f>
        <v>562.19622151217357</v>
      </c>
      <c r="BA519" s="9">
        <f>ABS(Table6[[#This Row],[Red_7]]/Table6[[#This Row],[sales]])</f>
        <v>0.98959291015133299</v>
      </c>
      <c r="BB519" s="9">
        <f>'[1]8'!O$22+'[1]8'!O$28*Table6[[#This Row],[LNRADIOLING]]+'[1]8'!O$23*Table6[[#This Row],[DL_DUM]]+'[1]8'!O$24*Table6[[#This Row],[CT_DUM]]+'[1]8'!O$25*Table6[[#This Row],[PA_DUM]]+'[1]8'!O$26*Table6[[#This Row],[NY_DUM]]+'[1]8'!O$27*Table6[[#This Row],[NJ_DUM]]</f>
        <v>7.0028267207083541</v>
      </c>
      <c r="BC519" s="9">
        <f>Table6[[#This Row],[sales]]-Table6[[#This Row],[Pred_8]]</f>
        <v>561.10575181205422</v>
      </c>
      <c r="BD519" s="9">
        <f>ABS(Table6[[#This Row],[Red_8]]/Table6[[#This Row],[sales]])</f>
        <v>0.98767343605549085</v>
      </c>
      <c r="BE519" s="9">
        <f>'[1]9'!M$19+'[1]9'!M$21*Table6[[#This Row],[LNONLINE]]+'[1]9'!M$20*Table6[[#This Row],[DL_DUM]]+'[1]9'!M$22*Table6[[#This Row],[CT_DUM]]+'[1]9'!M$23*Table6[[#This Row],[PA_DUM]]+'[1]9'!M$24*Table6[[#This Row],[NY_DUM]]+'[1]9'!M$25*Table6[[#This Row],[NJ_DUM]]</f>
        <v>6.9244144635032487</v>
      </c>
      <c r="BF519" s="9">
        <f>Table6[[#This Row],[sales]]-Table6[[#This Row],[Pred_9]]</f>
        <v>561.18416406925928</v>
      </c>
      <c r="BG519" s="9">
        <f>ABS(Table6[[#This Row],[Red_9]]/Table6[[#This Row],[sales]])</f>
        <v>0.98781145941962933</v>
      </c>
      <c r="BH519" s="9">
        <f>'[1]10'!P$22+'[1]10'!P$30*Table6[[#This Row],[LNTV]]+'[1]10'!P$29*Table6[[#This Row],[LNRADIOLING]]+'[1]10'!P$24*Table6[[#This Row],[LNONLINELING]]+'[1]10'!P$23*Table6[[#This Row],[DL_DUM]]+'[1]10'!P$25*Table6[[#This Row],[CT_DUM]]+'[1]10'!P$26*Table6[[#This Row],[PA_DUM]]+'[1]10'!P$27*Table6[[#This Row],[NY_DUM]]+'[1]10'!P$28*Table6[[#This Row],[NJ_DUM]]</f>
        <v>6.9374360615148589</v>
      </c>
      <c r="BI519" s="9">
        <f>Table6[[#This Row],[sales]]-Table6[[#This Row],[Pred_10]]</f>
        <v>561.17114247124766</v>
      </c>
      <c r="BJ519" s="45">
        <f>ABS(Table6[[#This Row],[Red_10]]/Table6[[#This Row],[sales]])</f>
        <v>0.98778853845257542</v>
      </c>
      <c r="BK519" s="9">
        <f>'[1]11'!P$32+'[1]11'!P$40*Table6[[#This Row],[LNONLINELING]]+'[1]11'!P$39*Table6[[#This Row],[LNRADIOLING]]+'[1]11'!P$38*Table6[[#This Row],[LNTVLING]]+'[1]11'!P$33*Table6[[#This Row],[DL_DUM]]+'[1]11'!P$34*Table6[[#This Row],[CT_DUM]]+'[1]11'!P$35*Table6[[#This Row],[PA_DUM]]+'[1]11'!P$36*Table6[[#This Row],[NY_DUM]]+'[1]11'!P$37*Table6[[#This Row],[NJ_DUM]]</f>
        <v>6.9148965726166569</v>
      </c>
      <c r="BL519" s="9">
        <f>Table6[[#This Row],[sales]]-Table6[[#This Row],[ Pred_11]]</f>
        <v>561.19368196014591</v>
      </c>
      <c r="BM519" s="47">
        <f>ABS(Table6[[#This Row],[ Red_11]]/Table6[[#This Row],[sales]])</f>
        <v>0.98782821306716484</v>
      </c>
      <c r="BN519" s="9">
        <f>'[1]12'!K$22+'[1]12'!K$28*Table6[[#This Row],[COMBINE LN LING]]+'[1]12'!K$23*Table6[[#This Row],[DL_DUM]]+'[1]12'!K$24*Table6[[#This Row],[CT_DUM]]+'[1]12'!K$25*Table6[[#This Row],[PA_DUM]]+'[1]12'!K$26*Table6[[#This Row],[NY_DUM]]+'[1]12'!K$27*Table6[[#This Row],[NJ_DUM]]</f>
        <v>6.9650468885017682</v>
      </c>
      <c r="BO519" s="9">
        <f>Table6[[#This Row],[sales]]-Table6[[#This Row],[ Pred_12]]</f>
        <v>561.14353164426075</v>
      </c>
      <c r="BP519" s="47">
        <f>ABS(Table6[[#This Row],[ Red_12]]/Table6[[#This Row],[sales]])</f>
        <v>0.9877399371322817</v>
      </c>
      <c r="BQ519">
        <f>LN(G519+'2019 Totals and Calculations'!C$18)</f>
        <v>7.2140304923751781</v>
      </c>
      <c r="BR519">
        <f>LN(Table6[[#This Row],[PROF RADIO]]+'2019 Totals and Calculations'!D$18)</f>
        <v>5.3584915751774016</v>
      </c>
      <c r="BS519">
        <f>LN(Table6[[#This Row],[ONLINE LINGERING]]+'2019 Totals and Calculations'!E$18)</f>
        <v>4.7809513742066159</v>
      </c>
      <c r="BT519">
        <f>MONTH(Table6[[#This Row],[Date]])</f>
        <v>11</v>
      </c>
      <c r="BU519">
        <f t="shared" si="229"/>
        <v>0</v>
      </c>
      <c r="BV519">
        <f t="shared" si="230"/>
        <v>0</v>
      </c>
      <c r="BW519">
        <f t="shared" si="231"/>
        <v>0</v>
      </c>
      <c r="BX519">
        <f t="shared" si="232"/>
        <v>0</v>
      </c>
      <c r="BY519">
        <f t="shared" si="233"/>
        <v>0</v>
      </c>
      <c r="BZ519">
        <f t="shared" si="234"/>
        <v>0</v>
      </c>
      <c r="CA519">
        <f t="shared" si="235"/>
        <v>0</v>
      </c>
      <c r="CB519">
        <f t="shared" si="236"/>
        <v>0</v>
      </c>
      <c r="CC519">
        <f t="shared" si="237"/>
        <v>0</v>
      </c>
      <c r="CD519">
        <f t="shared" si="238"/>
        <v>0</v>
      </c>
      <c r="CE519">
        <f t="shared" si="239"/>
        <v>1</v>
      </c>
      <c r="CF519">
        <f t="shared" si="240"/>
        <v>0</v>
      </c>
      <c r="CG519">
        <f t="shared" si="241"/>
        <v>47</v>
      </c>
      <c r="CH51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608.13488745180302</v>
      </c>
      <c r="CI519" s="79">
        <f>Table6[[#This Row],[sales]]-CH519</f>
        <v>-40.026308919040503</v>
      </c>
      <c r="CJ519">
        <f>ABS(Table6[[#This Row],[sales]]-CH519)/Table6[[#This Row],[sales]]</f>
        <v>7.0455385522280409E-2</v>
      </c>
      <c r="CK51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620.10739212284034</v>
      </c>
      <c r="CL519" s="79">
        <f>Table6[[#This Row],[sales]]-CK519</f>
        <v>-51.998813590077816</v>
      </c>
      <c r="CM519">
        <f>ABS(Table6[[#This Row],[sales]]-CK519)/Table6[[#This Row],[sales]]</f>
        <v>9.1529710261326516E-2</v>
      </c>
      <c r="CN51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633.14176575472197</v>
      </c>
      <c r="CO519" s="79">
        <f>Table6[[#This Row],[sales]]-CN519</f>
        <v>-65.033187221959452</v>
      </c>
      <c r="CP519">
        <f>ABS(Table6[[#This Row],[sales]]-CN519)/Table6[[#This Row],[sales]]</f>
        <v>0.11447316530568641</v>
      </c>
      <c r="CQ51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598.7694017165486</v>
      </c>
      <c r="CR519" s="79">
        <f>Table6[[#This Row],[sales]]-CQ519</f>
        <v>-30.660823183786079</v>
      </c>
      <c r="CS519">
        <f>ABS(Table6[[#This Row],[sales]]-CQ519)/Table6[[#This Row],[sales]]</f>
        <v>5.3970005633382431E-2</v>
      </c>
    </row>
    <row r="520" spans="1:97" x14ac:dyDescent="0.2">
      <c r="A520">
        <v>519</v>
      </c>
      <c r="B520" t="s">
        <v>638</v>
      </c>
      <c r="C520" s="5">
        <v>43065</v>
      </c>
      <c r="D520" s="6">
        <v>1030.3260834560506</v>
      </c>
      <c r="E520" s="8">
        <f>YEAR(Table6[[#This Row],[Date]])</f>
        <v>2017</v>
      </c>
      <c r="F520" s="6">
        <f>Table6[[#This Row],[TV_State]]+Table6[[#This Row],[Radio_State]]+Table6[[#This Row],[Online]]</f>
        <v>1259.2874353351731</v>
      </c>
      <c r="G520" s="6">
        <f t="shared" si="216"/>
        <v>1007.0766302859286</v>
      </c>
      <c r="H520" s="6">
        <f>LN(Table6[[#This Row],[PROF TV LING]])</f>
        <v>6.9148069874259965</v>
      </c>
      <c r="I520" s="6">
        <f t="shared" si="217"/>
        <v>6.9376306170006066</v>
      </c>
      <c r="J520" s="6">
        <v>152.64090125274825</v>
      </c>
      <c r="K520" s="6">
        <f t="shared" si="222"/>
        <v>151.14442186626636</v>
      </c>
      <c r="L520" s="6">
        <f>0.5*J519+0.5*Table6[[#This Row],[Radio_State]]</f>
        <v>151.88525322674457</v>
      </c>
      <c r="M520" s="6">
        <f>LN(Table6[[#This Row],[RADIO LINGERING ]])</f>
        <v>5.0231253227740398</v>
      </c>
      <c r="N520" s="6">
        <f t="shared" si="218"/>
        <v>5.0280881121161682</v>
      </c>
      <c r="O520" s="6">
        <v>76.320450626374125</v>
      </c>
      <c r="P520" s="6">
        <f t="shared" si="219"/>
        <v>75.997969849079581</v>
      </c>
      <c r="Q520" s="6">
        <f>0.3*O519+0.7*Table6[[#This Row],[Online]]</f>
        <v>76.093756218573006</v>
      </c>
      <c r="R520" s="6">
        <f>LN(Table6[[#This Row],[ONLINE LINGERING]])</f>
        <v>4.3319662144394799</v>
      </c>
      <c r="S520" s="6">
        <f t="shared" si="220"/>
        <v>4.3349409315562228</v>
      </c>
      <c r="T520" s="6">
        <v>545.87258174479507</v>
      </c>
      <c r="U520" s="6">
        <f t="shared" si="221"/>
        <v>6.3023855817428691</v>
      </c>
      <c r="V520" s="8">
        <f>YEAR(Table6[[#This Row],[Date]])</f>
        <v>2017</v>
      </c>
      <c r="W520" s="8">
        <f>WEEKNUM(Table6[[#This Row],[Date]])</f>
        <v>48</v>
      </c>
      <c r="X520" t="s">
        <v>686</v>
      </c>
      <c r="Y520" s="9">
        <f>Table6[[#This Row],[LNTVLING]]+Table6[[#This Row],[LNRADIOLING]]+Table6[[#This Row],[LNONLINELING]]</f>
        <v>16.269898524639515</v>
      </c>
      <c r="Z520">
        <f t="shared" si="242"/>
        <v>1</v>
      </c>
      <c r="AA520">
        <f t="shared" si="223"/>
        <v>0</v>
      </c>
      <c r="AB520">
        <f t="shared" si="224"/>
        <v>0</v>
      </c>
      <c r="AC520">
        <f t="shared" si="225"/>
        <v>0</v>
      </c>
      <c r="AD520">
        <f t="shared" si="226"/>
        <v>1</v>
      </c>
      <c r="AE520">
        <f t="shared" si="227"/>
        <v>0</v>
      </c>
      <c r="AF520">
        <f t="shared" si="228"/>
        <v>0</v>
      </c>
      <c r="AG520" s="9">
        <f>'[1]1'!J$20+'[1]1'!J$21*Table6[[#This Row],[TV_State]]</f>
        <v>2342.9850795488796</v>
      </c>
      <c r="AH520" s="9">
        <f>Table6[[#This Row],[sales]]-Table6[[#This Row],[Pred_1]]</f>
        <v>-1797.1124978040846</v>
      </c>
      <c r="AI520">
        <f>ABS(Table6[[#This Row],[Res_1]])/Table6[[#This Row],[sales]]</f>
        <v>3.292183117276013</v>
      </c>
      <c r="AJ520" s="9">
        <f>'[1]2'!J$20+'[1]2'!J$21*Table6[[#This Row],[Radio_State]]</f>
        <v>2384.3837266123155</v>
      </c>
      <c r="AK520" s="9">
        <f>Table6[[#This Row],[sales]]-Table6[[#This Row],[ Pred_2 ]]</f>
        <v>-1838.5111448675204</v>
      </c>
      <c r="AL520">
        <f>ABS(Table6[[#This Row],[ Res_2 ]])/Table6[[#This Row],[sales]]</f>
        <v>3.3680225135891813</v>
      </c>
      <c r="AM520" s="10">
        <f>'[1]3'!J$20+'[1]3'!J$21*Data!O520</f>
        <v>2241.6579343142548</v>
      </c>
      <c r="AN520" s="9">
        <f>Table6[[#This Row],[sales]]-Table6[[#This Row],[Pred_3]]</f>
        <v>-1695.7853525694597</v>
      </c>
      <c r="AO520" s="9">
        <f>ABS(Table6[[#This Row],[Res_3]])/Table6[[#This Row],[sales]]</f>
        <v>3.1065589466852339</v>
      </c>
      <c r="AP520" s="9">
        <f>'[1]4'!L$21+'[1]4'!L$27*Table6[[#This Row],[TV_State]]+'[1]4'!L$22*Table6[[#This Row],[NJ_DUM]]+'[1]4'!L$23*Table6[[#This Row],[NY_DUM]]+'[1]4'!L$24*Table6[[#This Row],[PA_DUM]]+'[1]4'!L$25*Table6[[#This Row],[CT_DUM]]+'[1]4'!L$26*Table6[[#This Row],[DL_DUM]]</f>
        <v>465.09998625869548</v>
      </c>
      <c r="AQ520" s="9">
        <f>Table6[[#This Row],[sales]]-Table6[[#This Row],[Pred_4]]</f>
        <v>80.77259548609959</v>
      </c>
      <c r="AR520">
        <f>ABS(Table6[[#This Row],[Res_4]]/Table6[[#This Row],[sales]])</f>
        <v>0.14796968777571279</v>
      </c>
      <c r="AS520" s="9">
        <f>'[1]5'!L$20+'[1]5'!L$26*Table6[[#This Row],[Radio_State]]+'[1]5'!L$21*Table6[[#This Row],[NJ_DUM]]+'[1]5'!L$22*Table6[[#This Row],[NY_DUM]]+'[1]5'!L$23*Table6[[#This Row],[PA_DUM]]+'[1]5'!L$24*Table6[[#This Row],[CT_DUM]]+'[1]5'!L$25*Table6[[#This Row],[DL_DUM]]</f>
        <v>465.2830233291948</v>
      </c>
      <c r="AT520" s="9">
        <f>Table6[[#This Row],[sales]]-Table6[[#This Row],[Pred_5]]</f>
        <v>80.589558415600266</v>
      </c>
      <c r="AU520" s="9">
        <f>ABS(Table6[[#This Row],[Red_5]]/Table6[[#This Row],[sales]])</f>
        <v>0.14763437679542088</v>
      </c>
      <c r="AV520" s="9">
        <f>'[1]6'!L$20+'[1]6'!L$26*Table6[[#This Row],[Online]]+'[1]6'!L$21*Table6[[#This Row],[NJ_DUM]]+'[1]6'!L$22*Table6[[#This Row],[NY_DUM]]+'[1]6'!L$23*Table6[[#This Row],[PA_DUM]]+'[1]6'!L$24*Table6[[#This Row],[CT_DUM]]+'[1]6'!L$25*Table6[[#This Row],[DL_DUM]]</f>
        <v>326.21245854757825</v>
      </c>
      <c r="AW520" s="9">
        <f>Table6[[#This Row],[sales]]-Table6[[#This Row],[Pred_6]]</f>
        <v>219.66012319721682</v>
      </c>
      <c r="AX520" s="9">
        <f>ABS(Table6[[#This Row],[Red_6]]/Table6[[#This Row],[sales]])</f>
        <v>0.40240182515690404</v>
      </c>
      <c r="AY520" s="9">
        <f>'[1]7'!L$21+'[1]7'!L$27*Table6[[#This Row],[LNTV]]+'[1]7'!L$22*Table6[[#This Row],[NJ_DUM]]+'[1]7'!L$23*Table6[[#This Row],[NY_DUM]]+'[1]7'!L$24*Table6[[#This Row],[PA_DUM]]+'[1]7'!L$25*Table6[[#This Row],[CT_DUM]]+'[1]7'!L$26*Table6[[#This Row],[DL_DUM]]</f>
        <v>5.9134583678789046</v>
      </c>
      <c r="AZ520" s="9">
        <f>Table6[[#This Row],[sales]]-Table6[[#This Row],[Pred_7]]</f>
        <v>539.95912337691618</v>
      </c>
      <c r="BA520" s="9">
        <f>ABS(Table6[[#This Row],[Red_7]]/Table6[[#This Row],[sales]])</f>
        <v>0.98916696209767951</v>
      </c>
      <c r="BB520" s="9">
        <f>'[1]8'!O$22+'[1]8'!O$28*Table6[[#This Row],[LNRADIOLING]]+'[1]8'!O$23*Table6[[#This Row],[DL_DUM]]+'[1]8'!O$24*Table6[[#This Row],[CT_DUM]]+'[1]8'!O$25*Table6[[#This Row],[PA_DUM]]+'[1]8'!O$26*Table6[[#This Row],[NY_DUM]]+'[1]8'!O$27*Table6[[#This Row],[NJ_DUM]]</f>
        <v>7.00353658671213</v>
      </c>
      <c r="BC520" s="9">
        <f>Table6[[#This Row],[sales]]-Table6[[#This Row],[Pred_8]]</f>
        <v>538.86904515808294</v>
      </c>
      <c r="BD520" s="9">
        <f>ABS(Table6[[#This Row],[Red_8]]/Table6[[#This Row],[sales]])</f>
        <v>0.98717001582250852</v>
      </c>
      <c r="BE520" s="9">
        <f>'[1]9'!M$19+'[1]9'!M$21*Table6[[#This Row],[LNONLINE]]+'[1]9'!M$20*Table6[[#This Row],[DL_DUM]]+'[1]9'!M$22*Table6[[#This Row],[CT_DUM]]+'[1]9'!M$23*Table6[[#This Row],[PA_DUM]]+'[1]9'!M$24*Table6[[#This Row],[NY_DUM]]+'[1]9'!M$25*Table6[[#This Row],[NJ_DUM]]</f>
        <v>6.9275649118345815</v>
      </c>
      <c r="BF520" s="9">
        <f>Table6[[#This Row],[sales]]-Table6[[#This Row],[Pred_9]]</f>
        <v>538.9450168329605</v>
      </c>
      <c r="BG520" s="9">
        <f>ABS(Table6[[#This Row],[Red_9]]/Table6[[#This Row],[sales]])</f>
        <v>0.98730919056294841</v>
      </c>
      <c r="BH520" s="9">
        <f>'[1]10'!P$22+'[1]10'!P$30*Table6[[#This Row],[LNTV]]+'[1]10'!P$29*Table6[[#This Row],[LNRADIOLING]]+'[1]10'!P$24*Table6[[#This Row],[LNONLINELING]]+'[1]10'!P$23*Table6[[#This Row],[DL_DUM]]+'[1]10'!P$25*Table6[[#This Row],[CT_DUM]]+'[1]10'!P$26*Table6[[#This Row],[PA_DUM]]+'[1]10'!P$27*Table6[[#This Row],[NY_DUM]]+'[1]10'!P$28*Table6[[#This Row],[NJ_DUM]]</f>
        <v>6.9392471447910768</v>
      </c>
      <c r="BI520" s="9">
        <f>Table6[[#This Row],[sales]]-Table6[[#This Row],[Pred_10]]</f>
        <v>538.93333460000395</v>
      </c>
      <c r="BJ520" s="45">
        <f>ABS(Table6[[#This Row],[Red_10]]/Table6[[#This Row],[sales]])</f>
        <v>0.98728778953760432</v>
      </c>
      <c r="BK520" s="9">
        <f>'[1]11'!P$32+'[1]11'!P$40*Table6[[#This Row],[LNONLINELING]]+'[1]11'!P$39*Table6[[#This Row],[LNRADIOLING]]+'[1]11'!P$38*Table6[[#This Row],[LNTVLING]]+'[1]11'!P$33*Table6[[#This Row],[DL_DUM]]+'[1]11'!P$34*Table6[[#This Row],[CT_DUM]]+'[1]11'!P$35*Table6[[#This Row],[PA_DUM]]+'[1]11'!P$36*Table6[[#This Row],[NY_DUM]]+'[1]11'!P$37*Table6[[#This Row],[NJ_DUM]]</f>
        <v>6.9160231551917768</v>
      </c>
      <c r="BL520" s="9">
        <f>Table6[[#This Row],[sales]]-Table6[[#This Row],[ Pred_11]]</f>
        <v>538.95655858960333</v>
      </c>
      <c r="BM520" s="47">
        <f>ABS(Table6[[#This Row],[ Red_11]]/Table6[[#This Row],[sales]])</f>
        <v>0.98733033424561134</v>
      </c>
      <c r="BN520" s="9">
        <f>'[1]12'!K$22+'[1]12'!K$28*Table6[[#This Row],[COMBINE LN LING]]+'[1]12'!K$23*Table6[[#This Row],[DL_DUM]]+'[1]12'!K$24*Table6[[#This Row],[CT_DUM]]+'[1]12'!K$25*Table6[[#This Row],[PA_DUM]]+'[1]12'!K$26*Table6[[#This Row],[NY_DUM]]+'[1]12'!K$27*Table6[[#This Row],[NJ_DUM]]</f>
        <v>6.9679189488809756</v>
      </c>
      <c r="BO520" s="9">
        <f>Table6[[#This Row],[sales]]-Table6[[#This Row],[ Pred_12]]</f>
        <v>538.90466279591408</v>
      </c>
      <c r="BP520" s="47">
        <f>ABS(Table6[[#This Row],[ Red_12]]/Table6[[#This Row],[sales]])</f>
        <v>0.98723526481837731</v>
      </c>
      <c r="BQ520">
        <f>LN(G520+'2019 Totals and Calculations'!C$18)</f>
        <v>7.2213390943836124</v>
      </c>
      <c r="BR520">
        <f>LN(Table6[[#This Row],[PROF RADIO]]+'2019 Totals and Calculations'!D$18)</f>
        <v>5.3655123006825427</v>
      </c>
      <c r="BS520">
        <f>LN(Table6[[#This Row],[ONLINE LINGERING]]+'2019 Totals and Calculations'!E$18)</f>
        <v>4.7872510496244134</v>
      </c>
      <c r="BT520">
        <f>MONTH(Table6[[#This Row],[Date]])</f>
        <v>11</v>
      </c>
      <c r="BU520">
        <f t="shared" si="229"/>
        <v>0</v>
      </c>
      <c r="BV520">
        <f t="shared" si="230"/>
        <v>0</v>
      </c>
      <c r="BW520">
        <f t="shared" si="231"/>
        <v>0</v>
      </c>
      <c r="BX520">
        <f t="shared" si="232"/>
        <v>0</v>
      </c>
      <c r="BY520">
        <f t="shared" si="233"/>
        <v>0</v>
      </c>
      <c r="BZ520">
        <f t="shared" si="234"/>
        <v>0</v>
      </c>
      <c r="CA520">
        <f t="shared" si="235"/>
        <v>0</v>
      </c>
      <c r="CB520">
        <f t="shared" si="236"/>
        <v>0</v>
      </c>
      <c r="CC520">
        <f t="shared" si="237"/>
        <v>0</v>
      </c>
      <c r="CD520">
        <f t="shared" si="238"/>
        <v>0</v>
      </c>
      <c r="CE520">
        <f t="shared" si="239"/>
        <v>1</v>
      </c>
      <c r="CF520">
        <f t="shared" si="240"/>
        <v>0</v>
      </c>
      <c r="CG520">
        <f t="shared" si="241"/>
        <v>48</v>
      </c>
      <c r="CH52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611.11087270714711</v>
      </c>
      <c r="CI520" s="79">
        <f>Table6[[#This Row],[sales]]-CH520</f>
        <v>-65.238290962352039</v>
      </c>
      <c r="CJ520">
        <f>ABS(Table6[[#This Row],[sales]]-CH520)/Table6[[#This Row],[sales]]</f>
        <v>0.11951193949662794</v>
      </c>
      <c r="CK52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622.85328831879542</v>
      </c>
      <c r="CL520" s="79">
        <f>Table6[[#This Row],[sales]]-CK520</f>
        <v>-76.980706574000351</v>
      </c>
      <c r="CM520">
        <f>ABS(Table6[[#This Row],[sales]]-CK520)/Table6[[#This Row],[sales]]</f>
        <v>0.14102321521250205</v>
      </c>
      <c r="CN52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635.94085178195269</v>
      </c>
      <c r="CO520" s="79">
        <f>Table6[[#This Row],[sales]]-CN520</f>
        <v>-90.068270037157617</v>
      </c>
      <c r="CP520">
        <f>ABS(Table6[[#This Row],[sales]]-CN520)/Table6[[#This Row],[sales]]</f>
        <v>0.16499870674813652</v>
      </c>
      <c r="CQ52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602.56401995019826</v>
      </c>
      <c r="CR520" s="79">
        <f>Table6[[#This Row],[sales]]-CQ520</f>
        <v>-56.691438205403188</v>
      </c>
      <c r="CS520">
        <f>ABS(Table6[[#This Row],[sales]]-CQ520)/Table6[[#This Row],[sales]]</f>
        <v>0.10385470914145936</v>
      </c>
    </row>
    <row r="521" spans="1:97" x14ac:dyDescent="0.2">
      <c r="A521">
        <v>520</v>
      </c>
      <c r="B521" t="s">
        <v>638</v>
      </c>
      <c r="C521" s="5">
        <v>43072</v>
      </c>
      <c r="D521" s="6">
        <v>1040.6293442906112</v>
      </c>
      <c r="E521" s="8">
        <f>YEAR(Table6[[#This Row],[Date]])</f>
        <v>2017</v>
      </c>
      <c r="F521" s="6">
        <f>Table6[[#This Row],[TV_State]]+Table6[[#This Row],[Radio_State]]+Table6[[#This Row],[Online]]</f>
        <v>1271.8803096885249</v>
      </c>
      <c r="G521" s="6">
        <f t="shared" si="216"/>
        <v>1017.1424444873333</v>
      </c>
      <c r="H521" s="6">
        <f>LN(Table6[[#This Row],[PROF TV LING]])</f>
        <v>6.9247524496499704</v>
      </c>
      <c r="I521" s="6">
        <f t="shared" si="217"/>
        <v>6.9475809478537753</v>
      </c>
      <c r="J521" s="6">
        <v>154.16731026527572</v>
      </c>
      <c r="K521" s="6">
        <f t="shared" si="222"/>
        <v>152.65586606577102</v>
      </c>
      <c r="L521" s="6">
        <f>0.5*J520+0.5*Table6[[#This Row],[Radio_State]]</f>
        <v>153.404105759012</v>
      </c>
      <c r="M521" s="6">
        <f>LN(Table6[[#This Row],[RADIO LINGERING ]])</f>
        <v>5.0330756536272077</v>
      </c>
      <c r="N521" s="6">
        <f t="shared" si="218"/>
        <v>5.0380384429693361</v>
      </c>
      <c r="O521" s="6">
        <v>77.083655132637858</v>
      </c>
      <c r="P521" s="6">
        <f t="shared" si="219"/>
        <v>76.757949547570377</v>
      </c>
      <c r="Q521" s="6">
        <f>0.3*O520+0.7*Table6[[#This Row],[Online]]</f>
        <v>76.854693780758737</v>
      </c>
      <c r="R521" s="6">
        <f>LN(Table6[[#This Row],[ONLINE LINGERING]])</f>
        <v>4.3419165452926487</v>
      </c>
      <c r="S521" s="6">
        <f t="shared" si="220"/>
        <v>4.3448912624093916</v>
      </c>
      <c r="T521" s="6">
        <v>577.40087810025227</v>
      </c>
      <c r="U521" s="6">
        <f t="shared" si="221"/>
        <v>6.3585367880109347</v>
      </c>
      <c r="V521" s="8">
        <f>YEAR(Table6[[#This Row],[Date]])</f>
        <v>2017</v>
      </c>
      <c r="W521" s="8">
        <f>WEEKNUM(Table6[[#This Row],[Date]])</f>
        <v>49</v>
      </c>
      <c r="X521" t="s">
        <v>687</v>
      </c>
      <c r="Y521" s="9">
        <f>Table6[[#This Row],[LNTVLING]]+Table6[[#This Row],[LNRADIOLING]]+Table6[[#This Row],[LNONLINELING]]</f>
        <v>16.299744648569828</v>
      </c>
      <c r="Z521">
        <f t="shared" si="242"/>
        <v>1</v>
      </c>
      <c r="AA521">
        <f t="shared" si="223"/>
        <v>0</v>
      </c>
      <c r="AB521">
        <f t="shared" si="224"/>
        <v>0</v>
      </c>
      <c r="AC521">
        <f t="shared" si="225"/>
        <v>0</v>
      </c>
      <c r="AD521">
        <f t="shared" si="226"/>
        <v>1</v>
      </c>
      <c r="AE521">
        <f t="shared" si="227"/>
        <v>0</v>
      </c>
      <c r="AF521">
        <f t="shared" si="228"/>
        <v>0</v>
      </c>
      <c r="AG521" s="9">
        <f>'[1]1'!J$20+'[1]1'!J$21*Table6[[#This Row],[TV_State]]</f>
        <v>2353.1176048898055</v>
      </c>
      <c r="AH521" s="9">
        <f>Table6[[#This Row],[sales]]-Table6[[#This Row],[Pred_1]]</f>
        <v>-1775.7167267895534</v>
      </c>
      <c r="AI521">
        <f>ABS(Table6[[#This Row],[Res_1]])/Table6[[#This Row],[sales]]</f>
        <v>3.0753620130124593</v>
      </c>
      <c r="AJ521" s="9">
        <f>'[1]2'!J$20+'[1]2'!J$21*Table6[[#This Row],[Radio_State]]</f>
        <v>2391.0847458384633</v>
      </c>
      <c r="AK521" s="9">
        <f>Table6[[#This Row],[sales]]-Table6[[#This Row],[ Pred_2 ]]</f>
        <v>-1813.6838677382111</v>
      </c>
      <c r="AL521">
        <f>ABS(Table6[[#This Row],[ Res_2 ]])/Table6[[#This Row],[sales]]</f>
        <v>3.1411172662319835</v>
      </c>
      <c r="AM521" s="10">
        <f>'[1]3'!J$20+'[1]3'!J$21*Data!O521</f>
        <v>2246.067211840149</v>
      </c>
      <c r="AN521" s="9">
        <f>Table6[[#This Row],[sales]]-Table6[[#This Row],[Pred_3]]</f>
        <v>-1668.6663337398968</v>
      </c>
      <c r="AO521" s="9">
        <f>ABS(Table6[[#This Row],[Res_3]])/Table6[[#This Row],[sales]]</f>
        <v>2.8899615449669813</v>
      </c>
      <c r="AP521" s="9">
        <f>'[1]4'!L$21+'[1]4'!L$27*Table6[[#This Row],[TV_State]]+'[1]4'!L$22*Table6[[#This Row],[NJ_DUM]]+'[1]4'!L$23*Table6[[#This Row],[NY_DUM]]+'[1]4'!L$24*Table6[[#This Row],[PA_DUM]]+'[1]4'!L$25*Table6[[#This Row],[CT_DUM]]+'[1]4'!L$26*Table6[[#This Row],[DL_DUM]]</f>
        <v>467.37268617782422</v>
      </c>
      <c r="AQ521" s="9">
        <f>Table6[[#This Row],[sales]]-Table6[[#This Row],[Pred_4]]</f>
        <v>110.02819192242805</v>
      </c>
      <c r="AR521">
        <f>ABS(Table6[[#This Row],[Res_4]]/Table6[[#This Row],[sales]])</f>
        <v>0.19055771491799534</v>
      </c>
      <c r="AS521" s="9">
        <f>'[1]5'!L$20+'[1]5'!L$26*Table6[[#This Row],[Radio_State]]+'[1]5'!L$21*Table6[[#This Row],[NJ_DUM]]+'[1]5'!L$22*Table6[[#This Row],[NY_DUM]]+'[1]5'!L$23*Table6[[#This Row],[PA_DUM]]+'[1]5'!L$24*Table6[[#This Row],[CT_DUM]]+'[1]5'!L$25*Table6[[#This Row],[DL_DUM]]</f>
        <v>467.9719382792162</v>
      </c>
      <c r="AT521" s="9">
        <f>Table6[[#This Row],[sales]]-Table6[[#This Row],[Pred_5]]</f>
        <v>109.42893982103607</v>
      </c>
      <c r="AU521" s="9">
        <f>ABS(Table6[[#This Row],[Red_5]]/Table6[[#This Row],[sales]])</f>
        <v>0.18951987080635557</v>
      </c>
      <c r="AV521" s="9">
        <f>'[1]6'!L$20+'[1]6'!L$26*Table6[[#This Row],[Online]]+'[1]6'!L$21*Table6[[#This Row],[NJ_DUM]]+'[1]6'!L$22*Table6[[#This Row],[NY_DUM]]+'[1]6'!L$23*Table6[[#This Row],[PA_DUM]]+'[1]6'!L$24*Table6[[#This Row],[CT_DUM]]+'[1]6'!L$25*Table6[[#This Row],[DL_DUM]]</f>
        <v>329.53412114491857</v>
      </c>
      <c r="AW521" s="9">
        <f>Table6[[#This Row],[sales]]-Table6[[#This Row],[Pred_6]]</f>
        <v>247.8667569553337</v>
      </c>
      <c r="AX521" s="9">
        <f>ABS(Table6[[#This Row],[Red_6]]/Table6[[#This Row],[sales]])</f>
        <v>0.42928018705281112</v>
      </c>
      <c r="AY521" s="9">
        <f>'[1]7'!L$21+'[1]7'!L$27*Table6[[#This Row],[LNTV]]+'[1]7'!L$22*Table6[[#This Row],[NJ_DUM]]+'[1]7'!L$23*Table6[[#This Row],[NY_DUM]]+'[1]7'!L$24*Table6[[#This Row],[PA_DUM]]+'[1]7'!L$25*Table6[[#This Row],[CT_DUM]]+'[1]7'!L$26*Table6[[#This Row],[DL_DUM]]</f>
        <v>5.9145597151689051</v>
      </c>
      <c r="AZ521" s="9">
        <f>Table6[[#This Row],[sales]]-Table6[[#This Row],[Pred_7]]</f>
        <v>571.48631838508334</v>
      </c>
      <c r="BA521" s="9">
        <f>ABS(Table6[[#This Row],[Red_7]]/Table6[[#This Row],[sales]])</f>
        <v>0.98975657997849109</v>
      </c>
      <c r="BB521" s="9">
        <f>'[1]8'!O$22+'[1]8'!O$28*Table6[[#This Row],[LNRADIOLING]]+'[1]8'!O$23*Table6[[#This Row],[DL_DUM]]+'[1]8'!O$24*Table6[[#This Row],[CT_DUM]]+'[1]8'!O$25*Table6[[#This Row],[PA_DUM]]+'[1]8'!O$26*Table6[[#This Row],[NY_DUM]]+'[1]8'!O$27*Table6[[#This Row],[NJ_DUM]]</f>
        <v>7.0042464527159067</v>
      </c>
      <c r="BC521" s="9">
        <f>Table6[[#This Row],[sales]]-Table6[[#This Row],[Pred_8]]</f>
        <v>570.39663164753631</v>
      </c>
      <c r="BD521" s="9">
        <f>ABS(Table6[[#This Row],[Red_8]]/Table6[[#This Row],[sales]])</f>
        <v>0.98786935261380082</v>
      </c>
      <c r="BE521" s="9">
        <f>'[1]9'!M$19+'[1]9'!M$21*Table6[[#This Row],[LNONLINE]]+'[1]9'!M$20*Table6[[#This Row],[DL_DUM]]+'[1]9'!M$22*Table6[[#This Row],[CT_DUM]]+'[1]9'!M$23*Table6[[#This Row],[PA_DUM]]+'[1]9'!M$24*Table6[[#This Row],[NY_DUM]]+'[1]9'!M$25*Table6[[#This Row],[NJ_DUM]]</f>
        <v>6.9307153601659142</v>
      </c>
      <c r="BF521" s="9">
        <f>Table6[[#This Row],[sales]]-Table6[[#This Row],[Pred_9]]</f>
        <v>570.47016274008638</v>
      </c>
      <c r="BG521" s="9">
        <f>ABS(Table6[[#This Row],[Red_9]]/Table6[[#This Row],[sales]])</f>
        <v>0.98799670103902659</v>
      </c>
      <c r="BH521" s="9">
        <f>'[1]10'!P$22+'[1]10'!P$30*Table6[[#This Row],[LNTV]]+'[1]10'!P$29*Table6[[#This Row],[LNRADIOLING]]+'[1]10'!P$24*Table6[[#This Row],[LNONLINELING]]+'[1]10'!P$23*Table6[[#This Row],[DL_DUM]]+'[1]10'!P$25*Table6[[#This Row],[CT_DUM]]+'[1]10'!P$26*Table6[[#This Row],[PA_DUM]]+'[1]10'!P$27*Table6[[#This Row],[NY_DUM]]+'[1]10'!P$28*Table6[[#This Row],[NJ_DUM]]</f>
        <v>6.9410582280672948</v>
      </c>
      <c r="BI521" s="9">
        <f>Table6[[#This Row],[sales]]-Table6[[#This Row],[Pred_10]]</f>
        <v>570.45981987218499</v>
      </c>
      <c r="BJ521" s="45">
        <f>ABS(Table6[[#This Row],[Red_10]]/Table6[[#This Row],[sales]])</f>
        <v>0.98797878823651164</v>
      </c>
      <c r="BK521" s="9">
        <f>'[1]11'!P$32+'[1]11'!P$40*Table6[[#This Row],[LNONLINELING]]+'[1]11'!P$39*Table6[[#This Row],[LNRADIOLING]]+'[1]11'!P$38*Table6[[#This Row],[LNTVLING]]+'[1]11'!P$33*Table6[[#This Row],[DL_DUM]]+'[1]11'!P$34*Table6[[#This Row],[CT_DUM]]+'[1]11'!P$35*Table6[[#This Row],[PA_DUM]]+'[1]11'!P$36*Table6[[#This Row],[NY_DUM]]+'[1]11'!P$37*Table6[[#This Row],[NJ_DUM]]</f>
        <v>6.917149374088277</v>
      </c>
      <c r="BL521" s="9">
        <f>Table6[[#This Row],[sales]]-Table6[[#This Row],[ Pred_11]]</f>
        <v>570.48372872616403</v>
      </c>
      <c r="BM521" s="47">
        <f>ABS(Table6[[#This Row],[ Red_11]]/Table6[[#This Row],[sales]])</f>
        <v>0.98802019595666901</v>
      </c>
      <c r="BN521" s="9">
        <f>'[1]12'!K$22+'[1]12'!K$28*Table6[[#This Row],[COMBINE LN LING]]+'[1]12'!K$23*Table6[[#This Row],[DL_DUM]]+'[1]12'!K$24*Table6[[#This Row],[CT_DUM]]+'[1]12'!K$25*Table6[[#This Row],[PA_DUM]]+'[1]12'!K$26*Table6[[#This Row],[NY_DUM]]+'[1]12'!K$27*Table6[[#This Row],[NJ_DUM]]</f>
        <v>6.9707912167510298</v>
      </c>
      <c r="BO521" s="9">
        <f>Table6[[#This Row],[sales]]-Table6[[#This Row],[ Pred_12]]</f>
        <v>570.43008688350119</v>
      </c>
      <c r="BP521" s="47">
        <f>ABS(Table6[[#This Row],[ Red_12]]/Table6[[#This Row],[sales]])</f>
        <v>0.98792729370331722</v>
      </c>
      <c r="BQ521">
        <f>LN(G521+'2019 Totals and Calculations'!C$18)</f>
        <v>7.2286684983215412</v>
      </c>
      <c r="BR521">
        <f>LN(Table6[[#This Row],[PROF RADIO]]+'2019 Totals and Calculations'!D$18)</f>
        <v>5.372553552040463</v>
      </c>
      <c r="BS521">
        <f>LN(Table6[[#This Row],[ONLINE LINGERING]]+'2019 Totals and Calculations'!E$18)</f>
        <v>4.7935736923326564</v>
      </c>
      <c r="BT521">
        <f>MONTH(Table6[[#This Row],[Date]])</f>
        <v>12</v>
      </c>
      <c r="BU521">
        <f t="shared" si="229"/>
        <v>0</v>
      </c>
      <c r="BV521">
        <f t="shared" si="230"/>
        <v>0</v>
      </c>
      <c r="BW521">
        <f t="shared" si="231"/>
        <v>0</v>
      </c>
      <c r="BX521">
        <f t="shared" si="232"/>
        <v>0</v>
      </c>
      <c r="BY521">
        <f t="shared" si="233"/>
        <v>0</v>
      </c>
      <c r="BZ521">
        <f t="shared" si="234"/>
        <v>0</v>
      </c>
      <c r="CA521">
        <f t="shared" si="235"/>
        <v>0</v>
      </c>
      <c r="CB521">
        <f t="shared" si="236"/>
        <v>0</v>
      </c>
      <c r="CC521">
        <f t="shared" si="237"/>
        <v>0</v>
      </c>
      <c r="CD521">
        <f t="shared" si="238"/>
        <v>0</v>
      </c>
      <c r="CE521">
        <f t="shared" si="239"/>
        <v>0</v>
      </c>
      <c r="CF521">
        <f t="shared" si="240"/>
        <v>1</v>
      </c>
      <c r="CG521">
        <f t="shared" si="241"/>
        <v>49</v>
      </c>
      <c r="CH52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616.42354220873108</v>
      </c>
      <c r="CI521" s="79">
        <f>Table6[[#This Row],[sales]]-CH521</f>
        <v>-39.022664108478807</v>
      </c>
      <c r="CJ521">
        <f>ABS(Table6[[#This Row],[sales]]-CH521)/Table6[[#This Row],[sales]]</f>
        <v>6.7583312718314623E-2</v>
      </c>
      <c r="CK52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629.08328330459358</v>
      </c>
      <c r="CL521" s="79">
        <f>Table6[[#This Row],[sales]]-CK521</f>
        <v>-51.682405204341308</v>
      </c>
      <c r="CM521">
        <f>ABS(Table6[[#This Row],[sales]]-CK521)/Table6[[#This Row],[sales]]</f>
        <v>8.9508705588369153E-2</v>
      </c>
      <c r="CN52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643.5210849738138</v>
      </c>
      <c r="CO521" s="79">
        <f>Table6[[#This Row],[sales]]-CN521</f>
        <v>-66.120206873561528</v>
      </c>
      <c r="CP521">
        <f>ABS(Table6[[#This Row],[sales]]-CN521)/Table6[[#This Row],[sales]]</f>
        <v>0.11451351977694998</v>
      </c>
      <c r="CQ52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606.3893983314307</v>
      </c>
      <c r="CR521" s="79">
        <f>Table6[[#This Row],[sales]]-CQ521</f>
        <v>-28.988520231178427</v>
      </c>
      <c r="CS521">
        <f>ABS(Table6[[#This Row],[sales]]-CQ521)/Table6[[#This Row],[sales]]</f>
        <v>5.0205189030116511E-2</v>
      </c>
    </row>
    <row r="522" spans="1:97" x14ac:dyDescent="0.2">
      <c r="A522">
        <v>521</v>
      </c>
      <c r="B522" t="s">
        <v>638</v>
      </c>
      <c r="C522" s="5">
        <v>43079</v>
      </c>
      <c r="D522" s="6">
        <v>1051.0356377335172</v>
      </c>
      <c r="E522" s="8">
        <f>YEAR(Table6[[#This Row],[Date]])</f>
        <v>2017</v>
      </c>
      <c r="F522" s="6">
        <f>Table6[[#This Row],[TV_State]]+Table6[[#This Row],[Radio_State]]+Table6[[#This Row],[Online]]</f>
        <v>1284.5991127854099</v>
      </c>
      <c r="G522" s="6">
        <f t="shared" si="216"/>
        <v>1027.3104024611885</v>
      </c>
      <c r="H522" s="6">
        <f>LN(Table6[[#This Row],[PROF TV LING]])</f>
        <v>6.9346994061917702</v>
      </c>
      <c r="I522" s="6">
        <f t="shared" si="217"/>
        <v>6.9575312787069432</v>
      </c>
      <c r="J522" s="6">
        <v>155.70898336792848</v>
      </c>
      <c r="K522" s="6">
        <f t="shared" si="222"/>
        <v>154.18242471684977</v>
      </c>
      <c r="L522" s="6">
        <f>0.5*J521+0.5*Table6[[#This Row],[Radio_State]]</f>
        <v>154.93814681660211</v>
      </c>
      <c r="M522" s="6">
        <f>LN(Table6[[#This Row],[RADIO LINGERING ]])</f>
        <v>5.0430259844803755</v>
      </c>
      <c r="N522" s="6">
        <f t="shared" si="218"/>
        <v>5.0479887738225049</v>
      </c>
      <c r="O522" s="6">
        <v>77.854491683964241</v>
      </c>
      <c r="P522" s="6">
        <f t="shared" si="219"/>
        <v>77.525529043046078</v>
      </c>
      <c r="Q522" s="6">
        <f>0.3*O521+0.7*Table6[[#This Row],[Online]]</f>
        <v>77.623240718566322</v>
      </c>
      <c r="R522" s="6">
        <f>LN(Table6[[#This Row],[ONLINE LINGERING]])</f>
        <v>4.3518668761458166</v>
      </c>
      <c r="S522" s="6">
        <f t="shared" si="220"/>
        <v>4.3548415932625595</v>
      </c>
      <c r="T522" s="6">
        <v>664.20835980046468</v>
      </c>
      <c r="U522" s="6">
        <f t="shared" si="221"/>
        <v>6.4985958951333354</v>
      </c>
      <c r="V522" s="8">
        <f>YEAR(Table6[[#This Row],[Date]])</f>
        <v>2017</v>
      </c>
      <c r="W522" s="8">
        <f>WEEKNUM(Table6[[#This Row],[Date]])</f>
        <v>50</v>
      </c>
      <c r="X522" t="s">
        <v>688</v>
      </c>
      <c r="Y522" s="9">
        <f>Table6[[#This Row],[LNTVLING]]+Table6[[#This Row],[LNRADIOLING]]+Table6[[#This Row],[LNONLINELING]]</f>
        <v>16.329592266817961</v>
      </c>
      <c r="Z522">
        <f t="shared" si="242"/>
        <v>1</v>
      </c>
      <c r="AA522">
        <f t="shared" si="223"/>
        <v>0</v>
      </c>
      <c r="AB522">
        <f t="shared" si="224"/>
        <v>0</v>
      </c>
      <c r="AC522">
        <f t="shared" si="225"/>
        <v>0</v>
      </c>
      <c r="AD522">
        <f t="shared" si="226"/>
        <v>1</v>
      </c>
      <c r="AE522">
        <f t="shared" si="227"/>
        <v>0</v>
      </c>
      <c r="AF522">
        <f t="shared" si="228"/>
        <v>0</v>
      </c>
      <c r="AG522" s="9">
        <f>'[1]1'!J$20+'[1]1'!J$21*Table6[[#This Row],[TV_State]]</f>
        <v>2363.3514554841404</v>
      </c>
      <c r="AH522" s="9">
        <f>Table6[[#This Row],[sales]]-Table6[[#This Row],[Pred_1]]</f>
        <v>-1699.1430956836757</v>
      </c>
      <c r="AI522">
        <f>ABS(Table6[[#This Row],[Res_1]])/Table6[[#This Row],[sales]]</f>
        <v>2.5581477116519831</v>
      </c>
      <c r="AJ522" s="9">
        <f>'[1]2'!J$20+'[1]2'!J$21*Table6[[#This Row],[Radio_State]]</f>
        <v>2397.852775256873</v>
      </c>
      <c r="AK522" s="9">
        <f>Table6[[#This Row],[sales]]-Table6[[#This Row],[ Pred_2 ]]</f>
        <v>-1733.6444154564083</v>
      </c>
      <c r="AL522">
        <f>ABS(Table6[[#This Row],[ Res_2 ]])/Table6[[#This Row],[sales]]</f>
        <v>2.6100912309763968</v>
      </c>
      <c r="AM522" s="10">
        <f>'[1]3'!J$20+'[1]3'!J$21*Data!O522</f>
        <v>2250.5205821413019</v>
      </c>
      <c r="AN522" s="9">
        <f>Table6[[#This Row],[sales]]-Table6[[#This Row],[Pred_3]]</f>
        <v>-1586.3122223408373</v>
      </c>
      <c r="AO522" s="9">
        <f>ABS(Table6[[#This Row],[Res_3]])/Table6[[#This Row],[sales]]</f>
        <v>2.3882750027677799</v>
      </c>
      <c r="AP522" s="9">
        <f>'[1]4'!L$21+'[1]4'!L$27*Table6[[#This Row],[TV_State]]+'[1]4'!L$22*Table6[[#This Row],[NJ_DUM]]+'[1]4'!L$23*Table6[[#This Row],[NY_DUM]]+'[1]4'!L$24*Table6[[#This Row],[PA_DUM]]+'[1]4'!L$25*Table6[[#This Row],[CT_DUM]]+'[1]4'!L$26*Table6[[#This Row],[DL_DUM]]</f>
        <v>469.66811309614422</v>
      </c>
      <c r="AQ522" s="9">
        <f>Table6[[#This Row],[sales]]-Table6[[#This Row],[Pred_4]]</f>
        <v>194.54024670432045</v>
      </c>
      <c r="AR522">
        <f>ABS(Table6[[#This Row],[Res_4]]/Table6[[#This Row],[sales]])</f>
        <v>0.29289039174809911</v>
      </c>
      <c r="AS522" s="9">
        <f>'[1]5'!L$20+'[1]5'!L$26*Table6[[#This Row],[Radio_State]]+'[1]5'!L$21*Table6[[#This Row],[NJ_DUM]]+'[1]5'!L$22*Table6[[#This Row],[NY_DUM]]+'[1]5'!L$23*Table6[[#This Row],[PA_DUM]]+'[1]5'!L$24*Table6[[#This Row],[CT_DUM]]+'[1]5'!L$25*Table6[[#This Row],[DL_DUM]]</f>
        <v>470.68774237873788</v>
      </c>
      <c r="AT522" s="9">
        <f>Table6[[#This Row],[sales]]-Table6[[#This Row],[Pred_5]]</f>
        <v>193.5206174217268</v>
      </c>
      <c r="AU522" s="9">
        <f>ABS(Table6[[#This Row],[Red_5]]/Table6[[#This Row],[sales]])</f>
        <v>0.29135528718708459</v>
      </c>
      <c r="AV522" s="9">
        <f>'[1]6'!L$20+'[1]6'!L$26*Table6[[#This Row],[Online]]+'[1]6'!L$21*Table6[[#This Row],[NJ_DUM]]+'[1]6'!L$22*Table6[[#This Row],[NY_DUM]]+'[1]6'!L$23*Table6[[#This Row],[PA_DUM]]+'[1]6'!L$24*Table6[[#This Row],[CT_DUM]]+'[1]6'!L$25*Table6[[#This Row],[DL_DUM]]</f>
        <v>332.88900036823242</v>
      </c>
      <c r="AW522" s="9">
        <f>Table6[[#This Row],[sales]]-Table6[[#This Row],[Pred_6]]</f>
        <v>331.31935943223226</v>
      </c>
      <c r="AX522" s="9">
        <f>ABS(Table6[[#This Row],[Red_6]]/Table6[[#This Row],[sales]])</f>
        <v>0.49881841224004492</v>
      </c>
      <c r="AY522" s="9">
        <f>'[1]7'!L$21+'[1]7'!L$27*Table6[[#This Row],[LNTV]]+'[1]7'!L$22*Table6[[#This Row],[NJ_DUM]]+'[1]7'!L$23*Table6[[#This Row],[NY_DUM]]+'[1]7'!L$24*Table6[[#This Row],[PA_DUM]]+'[1]7'!L$25*Table6[[#This Row],[CT_DUM]]+'[1]7'!L$26*Table6[[#This Row],[DL_DUM]]</f>
        <v>5.9156610624589057</v>
      </c>
      <c r="AZ522" s="9">
        <f>Table6[[#This Row],[sales]]-Table6[[#This Row],[Pred_7]]</f>
        <v>658.29269873800581</v>
      </c>
      <c r="BA522" s="9">
        <f>ABS(Table6[[#This Row],[Red_7]]/Table6[[#This Row],[sales]])</f>
        <v>0.99109366665569221</v>
      </c>
      <c r="BB522" s="9">
        <f>'[1]8'!O$22+'[1]8'!O$28*Table6[[#This Row],[LNRADIOLING]]+'[1]8'!O$23*Table6[[#This Row],[DL_DUM]]+'[1]8'!O$24*Table6[[#This Row],[CT_DUM]]+'[1]8'!O$25*Table6[[#This Row],[PA_DUM]]+'[1]8'!O$26*Table6[[#This Row],[NY_DUM]]+'[1]8'!O$27*Table6[[#This Row],[NJ_DUM]]</f>
        <v>7.0049563187196826</v>
      </c>
      <c r="BC522" s="9">
        <f>Table6[[#This Row],[sales]]-Table6[[#This Row],[Pred_8]]</f>
        <v>657.203403481745</v>
      </c>
      <c r="BD522" s="9">
        <f>ABS(Table6[[#This Row],[Red_8]]/Table6[[#This Row],[sales]])</f>
        <v>0.98945367637223947</v>
      </c>
      <c r="BE522" s="9">
        <f>'[1]9'!M$19+'[1]9'!M$21*Table6[[#This Row],[LNONLINE]]+'[1]9'!M$20*Table6[[#This Row],[DL_DUM]]+'[1]9'!M$22*Table6[[#This Row],[CT_DUM]]+'[1]9'!M$23*Table6[[#This Row],[PA_DUM]]+'[1]9'!M$24*Table6[[#This Row],[NY_DUM]]+'[1]9'!M$25*Table6[[#This Row],[NJ_DUM]]</f>
        <v>6.9338658084972469</v>
      </c>
      <c r="BF522" s="9">
        <f>Table6[[#This Row],[sales]]-Table6[[#This Row],[Pred_9]]</f>
        <v>657.27449399196746</v>
      </c>
      <c r="BG522" s="9">
        <f>ABS(Table6[[#This Row],[Red_9]]/Table6[[#This Row],[sales]])</f>
        <v>0.98956070680805608</v>
      </c>
      <c r="BH522" s="9">
        <f>'[1]10'!P$22+'[1]10'!P$30*Table6[[#This Row],[LNTV]]+'[1]10'!P$29*Table6[[#This Row],[LNRADIOLING]]+'[1]10'!P$24*Table6[[#This Row],[LNONLINELING]]+'[1]10'!P$23*Table6[[#This Row],[DL_DUM]]+'[1]10'!P$25*Table6[[#This Row],[CT_DUM]]+'[1]10'!P$26*Table6[[#This Row],[PA_DUM]]+'[1]10'!P$27*Table6[[#This Row],[NY_DUM]]+'[1]10'!P$28*Table6[[#This Row],[NJ_DUM]]</f>
        <v>6.9428693113435127</v>
      </c>
      <c r="BI522" s="9">
        <f>Table6[[#This Row],[sales]]-Table6[[#This Row],[Pred_10]]</f>
        <v>657.26549048912113</v>
      </c>
      <c r="BJ522" s="45">
        <f>ABS(Table6[[#This Row],[Red_10]]/Table6[[#This Row],[sales]])</f>
        <v>0.98954715156938211</v>
      </c>
      <c r="BK522" s="9">
        <f>'[1]11'!P$32+'[1]11'!P$40*Table6[[#This Row],[LNONLINELING]]+'[1]11'!P$39*Table6[[#This Row],[LNRADIOLING]]+'[1]11'!P$38*Table6[[#This Row],[LNTVLING]]+'[1]11'!P$33*Table6[[#This Row],[DL_DUM]]+'[1]11'!P$34*Table6[[#This Row],[CT_DUM]]+'[1]11'!P$35*Table6[[#This Row],[PA_DUM]]+'[1]11'!P$36*Table6[[#This Row],[NY_DUM]]+'[1]11'!P$37*Table6[[#This Row],[NJ_DUM]]</f>
        <v>6.9182753409277478</v>
      </c>
      <c r="BL522" s="9">
        <f>Table6[[#This Row],[sales]]-Table6[[#This Row],[ Pred_11]]</f>
        <v>657.29008445953696</v>
      </c>
      <c r="BM522" s="47">
        <f>ABS(Table6[[#This Row],[ Red_11]]/Table6[[#This Row],[sales]])</f>
        <v>0.98958417906241647</v>
      </c>
      <c r="BN522" s="9">
        <f>'[1]12'!K$22+'[1]12'!K$28*Table6[[#This Row],[COMBINE LN LING]]+'[1]12'!K$23*Table6[[#This Row],[DL_DUM]]+'[1]12'!K$24*Table6[[#This Row],[CT_DUM]]+'[1]12'!K$25*Table6[[#This Row],[PA_DUM]]+'[1]12'!K$26*Table6[[#This Row],[NY_DUM]]+'[1]12'!K$27*Table6[[#This Row],[NJ_DUM]]</f>
        <v>6.973663628428068</v>
      </c>
      <c r="BO522" s="9">
        <f>Table6[[#This Row],[sales]]-Table6[[#This Row],[ Pred_12]]</f>
        <v>657.23469617203659</v>
      </c>
      <c r="BP522" s="47">
        <f>ABS(Table6[[#This Row],[ Red_12]]/Table6[[#This Row],[sales]])</f>
        <v>0.98950078913411588</v>
      </c>
      <c r="BQ522">
        <f>LN(G522+'2019 Totals and Calculations'!C$18)</f>
        <v>7.2360181366974601</v>
      </c>
      <c r="BR522">
        <f>LN(Table6[[#This Row],[PROF RADIO]]+'2019 Totals and Calculations'!D$18)</f>
        <v>5.379615244565894</v>
      </c>
      <c r="BS522">
        <f>LN(Table6[[#This Row],[ONLINE LINGERING]]+'2019 Totals and Calculations'!E$18)</f>
        <v>4.799919240519575</v>
      </c>
      <c r="BT522">
        <f>MONTH(Table6[[#This Row],[Date]])</f>
        <v>12</v>
      </c>
      <c r="BU522">
        <f t="shared" si="229"/>
        <v>0</v>
      </c>
      <c r="BV522">
        <f t="shared" si="230"/>
        <v>0</v>
      </c>
      <c r="BW522">
        <f t="shared" si="231"/>
        <v>0</v>
      </c>
      <c r="BX522">
        <f t="shared" si="232"/>
        <v>0</v>
      </c>
      <c r="BY522">
        <f t="shared" si="233"/>
        <v>0</v>
      </c>
      <c r="BZ522">
        <f t="shared" si="234"/>
        <v>0</v>
      </c>
      <c r="CA522">
        <f t="shared" si="235"/>
        <v>0</v>
      </c>
      <c r="CB522">
        <f t="shared" si="236"/>
        <v>0</v>
      </c>
      <c r="CC522">
        <f t="shared" si="237"/>
        <v>0</v>
      </c>
      <c r="CD522">
        <f t="shared" si="238"/>
        <v>0</v>
      </c>
      <c r="CE522">
        <f t="shared" si="239"/>
        <v>0</v>
      </c>
      <c r="CF522">
        <f t="shared" si="240"/>
        <v>1</v>
      </c>
      <c r="CG522">
        <f t="shared" si="241"/>
        <v>50</v>
      </c>
      <c r="CH52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619.44766392390216</v>
      </c>
      <c r="CI522" s="79">
        <f>Table6[[#This Row],[sales]]-CH522</f>
        <v>44.760695876562522</v>
      </c>
      <c r="CJ522">
        <f>ABS(Table6[[#This Row],[sales]]-CH522)/Table6[[#This Row],[sales]]</f>
        <v>6.7389540068434423E-2</v>
      </c>
      <c r="CK52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631.87685854784797</v>
      </c>
      <c r="CL522" s="79">
        <f>Table6[[#This Row],[sales]]-CK522</f>
        <v>32.331501252616704</v>
      </c>
      <c r="CM522">
        <f>ABS(Table6[[#This Row],[sales]]-CK522)/Table6[[#This Row],[sales]]</f>
        <v>4.8676745445253709E-2</v>
      </c>
      <c r="CN52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646.37574103497991</v>
      </c>
      <c r="CO522" s="79">
        <f>Table6[[#This Row],[sales]]-CN522</f>
        <v>17.832618765484767</v>
      </c>
      <c r="CP522">
        <f>ABS(Table6[[#This Row],[sales]]-CN522)/Table6[[#This Row],[sales]]</f>
        <v>2.684792881986893E-2</v>
      </c>
      <c r="CQ52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610.24576760416983</v>
      </c>
      <c r="CR522" s="79">
        <f>Table6[[#This Row],[sales]]-CQ522</f>
        <v>53.96259219629485</v>
      </c>
      <c r="CS522">
        <f>ABS(Table6[[#This Row],[sales]]-CQ522)/Table6[[#This Row],[sales]]</f>
        <v>8.1243470365994483E-2</v>
      </c>
    </row>
    <row r="523" spans="1:97" x14ac:dyDescent="0.2">
      <c r="A523">
        <v>522</v>
      </c>
      <c r="B523" t="s">
        <v>638</v>
      </c>
      <c r="C523" s="5">
        <v>43086</v>
      </c>
      <c r="D523" s="6">
        <v>1061.5459941108525</v>
      </c>
      <c r="E523" s="8">
        <f>YEAR(Table6[[#This Row],[Date]])</f>
        <v>2017</v>
      </c>
      <c r="F523" s="6">
        <f>Table6[[#This Row],[TV_State]]+Table6[[#This Row],[Radio_State]]+Table6[[#This Row],[Online]]</f>
        <v>1297.4451039132641</v>
      </c>
      <c r="G523" s="6">
        <f t="shared" si="216"/>
        <v>1037.5810799560877</v>
      </c>
      <c r="H523" s="6">
        <f>LN(Table6[[#This Row],[PROF TV LING]])</f>
        <v>6.9446473984066168</v>
      </c>
      <c r="I523" s="6">
        <f t="shared" si="217"/>
        <v>6.9674816095601111</v>
      </c>
      <c r="J523" s="6">
        <v>157.26607320160778</v>
      </c>
      <c r="K523" s="6">
        <f t="shared" si="222"/>
        <v>155.72424895922876</v>
      </c>
      <c r="L523" s="6">
        <f>0.5*J522+0.5*Table6[[#This Row],[Radio_State]]</f>
        <v>156.48752828476813</v>
      </c>
      <c r="M523" s="6">
        <f>LN(Table6[[#This Row],[RADIO LINGERING ]])</f>
        <v>5.0529763153335434</v>
      </c>
      <c r="N523" s="6">
        <f t="shared" si="218"/>
        <v>5.0579391046756728</v>
      </c>
      <c r="O523" s="6">
        <v>78.633036600803891</v>
      </c>
      <c r="P523" s="6">
        <f t="shared" si="219"/>
        <v>78.300784333476543</v>
      </c>
      <c r="Q523" s="6">
        <f>0.3*O522+0.7*Table6[[#This Row],[Online]]</f>
        <v>78.399473125751996</v>
      </c>
      <c r="R523" s="6">
        <f>LN(Table6[[#This Row],[ONLINE LINGERING]])</f>
        <v>4.3618172069989845</v>
      </c>
      <c r="S523" s="6">
        <f t="shared" si="220"/>
        <v>4.3647919241157274</v>
      </c>
      <c r="T523" s="6">
        <v>571.72595977272579</v>
      </c>
      <c r="U523" s="6">
        <f t="shared" si="221"/>
        <v>6.3486597852724662</v>
      </c>
      <c r="V523" s="8">
        <f>YEAR(Table6[[#This Row],[Date]])</f>
        <v>2017</v>
      </c>
      <c r="W523" s="8">
        <f>WEEKNUM(Table6[[#This Row],[Date]])</f>
        <v>51</v>
      </c>
      <c r="X523" t="s">
        <v>689</v>
      </c>
      <c r="Y523" s="9">
        <f>Table6[[#This Row],[LNTVLING]]+Table6[[#This Row],[LNRADIOLING]]+Table6[[#This Row],[LNONLINELING]]</f>
        <v>16.359440920739146</v>
      </c>
      <c r="Z523">
        <f t="shared" si="242"/>
        <v>1</v>
      </c>
      <c r="AA523">
        <f t="shared" si="223"/>
        <v>0</v>
      </c>
      <c r="AB523">
        <f t="shared" si="224"/>
        <v>0</v>
      </c>
      <c r="AC523">
        <f t="shared" si="225"/>
        <v>0</v>
      </c>
      <c r="AD523">
        <f t="shared" si="226"/>
        <v>1</v>
      </c>
      <c r="AE523">
        <f t="shared" si="227"/>
        <v>0</v>
      </c>
      <c r="AF523">
        <f t="shared" si="228"/>
        <v>0</v>
      </c>
      <c r="AG523" s="9">
        <f>'[1]1'!J$20+'[1]1'!J$21*Table6[[#This Row],[TV_State]]</f>
        <v>2373.6876445844182</v>
      </c>
      <c r="AH523" s="9">
        <f>Table6[[#This Row],[sales]]-Table6[[#This Row],[Pred_1]]</f>
        <v>-1801.9616848116925</v>
      </c>
      <c r="AI523">
        <f>ABS(Table6[[#This Row],[Res_1]])/Table6[[#This Row],[sales]]</f>
        <v>3.1517926622188255</v>
      </c>
      <c r="AJ523" s="9">
        <f>'[1]2'!J$20+'[1]2'!J$21*Table6[[#This Row],[Radio_State]]</f>
        <v>2404.688484969467</v>
      </c>
      <c r="AK523" s="9">
        <f>Table6[[#This Row],[sales]]-Table6[[#This Row],[ Pred_2 ]]</f>
        <v>-1832.9625251967414</v>
      </c>
      <c r="AL523">
        <f>ABS(Table6[[#This Row],[ Res_2 ]])/Table6[[#This Row],[sales]]</f>
        <v>3.2060159135075588</v>
      </c>
      <c r="AM523" s="10">
        <f>'[1]3'!J$20+'[1]3'!J$21*Data!O523</f>
        <v>2255.0184861454663</v>
      </c>
      <c r="AN523" s="9">
        <f>Table6[[#This Row],[sales]]-Table6[[#This Row],[Pred_3]]</f>
        <v>-1683.2925263727407</v>
      </c>
      <c r="AO523" s="9">
        <f>ABS(Table6[[#This Row],[Res_3]])/Table6[[#This Row],[sales]]</f>
        <v>2.9442296568829724</v>
      </c>
      <c r="AP523" s="9">
        <f>'[1]4'!L$21+'[1]4'!L$27*Table6[[#This Row],[TV_State]]+'[1]4'!L$22*Table6[[#This Row],[NJ_DUM]]+'[1]4'!L$23*Table6[[#This Row],[NY_DUM]]+'[1]4'!L$24*Table6[[#This Row],[PA_DUM]]+'[1]4'!L$25*Table6[[#This Row],[CT_DUM]]+'[1]4'!L$26*Table6[[#This Row],[DL_DUM]]</f>
        <v>471.98649428364746</v>
      </c>
      <c r="AQ523" s="9">
        <f>Table6[[#This Row],[sales]]-Table6[[#This Row],[Pred_4]]</f>
        <v>99.739465489078327</v>
      </c>
      <c r="AR523">
        <f>ABS(Table6[[#This Row],[Res_4]]/Table6[[#This Row],[sales]])</f>
        <v>0.17445327395790644</v>
      </c>
      <c r="AS523" s="9">
        <f>'[1]5'!L$20+'[1]5'!L$26*Table6[[#This Row],[Radio_State]]+'[1]5'!L$21*Table6[[#This Row],[NJ_DUM]]+'[1]5'!L$22*Table6[[#This Row],[NY_DUM]]+'[1]5'!L$23*Table6[[#This Row],[PA_DUM]]+'[1]5'!L$24*Table6[[#This Row],[CT_DUM]]+'[1]5'!L$25*Table6[[#This Row],[DL_DUM]]</f>
        <v>473.43070451925479</v>
      </c>
      <c r="AT523" s="9">
        <f>Table6[[#This Row],[sales]]-Table6[[#This Row],[Pred_5]]</f>
        <v>98.295255253470998</v>
      </c>
      <c r="AU523" s="9">
        <f>ABS(Table6[[#This Row],[Red_5]]/Table6[[#This Row],[sales]])</f>
        <v>0.17192722067849714</v>
      </c>
      <c r="AV523" s="9">
        <f>'[1]6'!L$20+'[1]6'!L$26*Table6[[#This Row],[Online]]+'[1]6'!L$21*Table6[[#This Row],[NJ_DUM]]+'[1]6'!L$22*Table6[[#This Row],[NY_DUM]]+'[1]6'!L$23*Table6[[#This Row],[PA_DUM]]+'[1]6'!L$24*Table6[[#This Row],[CT_DUM]]+'[1]6'!L$25*Table6[[#This Row],[DL_DUM]]</f>
        <v>336.27742838377935</v>
      </c>
      <c r="AW523" s="9">
        <f>Table6[[#This Row],[sales]]-Table6[[#This Row],[Pred_6]]</f>
        <v>235.44853138894644</v>
      </c>
      <c r="AX523" s="9">
        <f>ABS(Table6[[#This Row],[Red_6]]/Table6[[#This Row],[sales]])</f>
        <v>0.41182060629631484</v>
      </c>
      <c r="AY523" s="9">
        <f>'[1]7'!L$21+'[1]7'!L$27*Table6[[#This Row],[LNTV]]+'[1]7'!L$22*Table6[[#This Row],[NJ_DUM]]+'[1]7'!L$23*Table6[[#This Row],[NY_DUM]]+'[1]7'!L$24*Table6[[#This Row],[PA_DUM]]+'[1]7'!L$25*Table6[[#This Row],[CT_DUM]]+'[1]7'!L$26*Table6[[#This Row],[DL_DUM]]</f>
        <v>5.9167624097489062</v>
      </c>
      <c r="AZ523" s="9">
        <f>Table6[[#This Row],[sales]]-Table6[[#This Row],[Pred_7]]</f>
        <v>565.80919736297687</v>
      </c>
      <c r="BA523" s="9">
        <f>ABS(Table6[[#This Row],[Red_7]]/Table6[[#This Row],[sales]])</f>
        <v>0.98965105168199641</v>
      </c>
      <c r="BB523" s="9">
        <f>'[1]8'!O$22+'[1]8'!O$28*Table6[[#This Row],[LNRADIOLING]]+'[1]8'!O$23*Table6[[#This Row],[DL_DUM]]+'[1]8'!O$24*Table6[[#This Row],[CT_DUM]]+'[1]8'!O$25*Table6[[#This Row],[PA_DUM]]+'[1]8'!O$26*Table6[[#This Row],[NY_DUM]]+'[1]8'!O$27*Table6[[#This Row],[NJ_DUM]]</f>
        <v>7.0056661847234594</v>
      </c>
      <c r="BC523" s="9">
        <f>Table6[[#This Row],[sales]]-Table6[[#This Row],[Pred_8]]</f>
        <v>564.72029358800228</v>
      </c>
      <c r="BD523" s="9">
        <f>ABS(Table6[[#This Row],[Red_8]]/Table6[[#This Row],[sales]])</f>
        <v>0.98774646128101573</v>
      </c>
      <c r="BE523" s="9">
        <f>'[1]9'!M$19+'[1]9'!M$21*Table6[[#This Row],[LNONLINE]]+'[1]9'!M$20*Table6[[#This Row],[DL_DUM]]+'[1]9'!M$22*Table6[[#This Row],[CT_DUM]]+'[1]9'!M$23*Table6[[#This Row],[PA_DUM]]+'[1]9'!M$24*Table6[[#This Row],[NY_DUM]]+'[1]9'!M$25*Table6[[#This Row],[NJ_DUM]]</f>
        <v>6.9370162568285778</v>
      </c>
      <c r="BF523" s="9">
        <f>Table6[[#This Row],[sales]]-Table6[[#This Row],[Pred_9]]</f>
        <v>564.78894351589724</v>
      </c>
      <c r="BG523" s="9">
        <f>ABS(Table6[[#This Row],[Red_9]]/Table6[[#This Row],[sales]])</f>
        <v>0.9878665361643082</v>
      </c>
      <c r="BH523" s="9">
        <f>'[1]10'!P$22+'[1]10'!P$30*Table6[[#This Row],[LNTV]]+'[1]10'!P$29*Table6[[#This Row],[LNRADIOLING]]+'[1]10'!P$24*Table6[[#This Row],[LNONLINELING]]+'[1]10'!P$23*Table6[[#This Row],[DL_DUM]]+'[1]10'!P$25*Table6[[#This Row],[CT_DUM]]+'[1]10'!P$26*Table6[[#This Row],[PA_DUM]]+'[1]10'!P$27*Table6[[#This Row],[NY_DUM]]+'[1]10'!P$28*Table6[[#This Row],[NJ_DUM]]</f>
        <v>6.9446803946197306</v>
      </c>
      <c r="BI523" s="9">
        <f>Table6[[#This Row],[sales]]-Table6[[#This Row],[Pred_10]]</f>
        <v>564.78127937810609</v>
      </c>
      <c r="BJ523" s="45">
        <f>ABS(Table6[[#This Row],[Red_10]]/Table6[[#This Row],[sales]])</f>
        <v>0.9878531308996702</v>
      </c>
      <c r="BK523" s="9">
        <f>'[1]11'!P$32+'[1]11'!P$40*Table6[[#This Row],[LNONLINELING]]+'[1]11'!P$39*Table6[[#This Row],[LNRADIOLING]]+'[1]11'!P$38*Table6[[#This Row],[LNTVLING]]+'[1]11'!P$33*Table6[[#This Row],[DL_DUM]]+'[1]11'!P$34*Table6[[#This Row],[CT_DUM]]+'[1]11'!P$35*Table6[[#This Row],[PA_DUM]]+'[1]11'!P$36*Table6[[#This Row],[NY_DUM]]+'[1]11'!P$37*Table6[[#This Row],[NJ_DUM]]</f>
        <v>6.919401133073011</v>
      </c>
      <c r="BL523" s="9">
        <f>Table6[[#This Row],[sales]]-Table6[[#This Row],[ Pred_11]]</f>
        <v>564.80655863965274</v>
      </c>
      <c r="BM523" s="47">
        <f>ABS(Table6[[#This Row],[ Red_11]]/Table6[[#This Row],[sales]])</f>
        <v>0.98789734659621953</v>
      </c>
      <c r="BN523" s="9">
        <f>'[1]12'!K$22+'[1]12'!K$28*Table6[[#This Row],[COMBINE LN LING]]+'[1]12'!K$23*Table6[[#This Row],[DL_DUM]]+'[1]12'!K$24*Table6[[#This Row],[CT_DUM]]+'[1]12'!K$25*Table6[[#This Row],[PA_DUM]]+'[1]12'!K$26*Table6[[#This Row],[NY_DUM]]+'[1]12'!K$27*Table6[[#This Row],[NJ_DUM]]</f>
        <v>6.9765361397740078</v>
      </c>
      <c r="BO523" s="9">
        <f>Table6[[#This Row],[sales]]-Table6[[#This Row],[ Pred_12]]</f>
        <v>564.74942363295179</v>
      </c>
      <c r="BP523" s="47">
        <f>ABS(Table6[[#This Row],[ Red_12]]/Table6[[#This Row],[sales]])</f>
        <v>0.98779741234323637</v>
      </c>
      <c r="BQ523">
        <f>LN(G523+'2019 Totals and Calculations'!C$18)</f>
        <v>7.2433875871965778</v>
      </c>
      <c r="BR523">
        <f>LN(Table6[[#This Row],[PROF RADIO]]+'2019 Totals and Calculations'!D$18)</f>
        <v>5.3866972931131061</v>
      </c>
      <c r="BS523">
        <f>LN(Table6[[#This Row],[ONLINE LINGERING]]+'2019 Totals and Calculations'!E$18)</f>
        <v>4.8062876314932925</v>
      </c>
      <c r="BT523">
        <f>MONTH(Table6[[#This Row],[Date]])</f>
        <v>12</v>
      </c>
      <c r="BU523">
        <f t="shared" si="229"/>
        <v>0</v>
      </c>
      <c r="BV523">
        <f t="shared" si="230"/>
        <v>0</v>
      </c>
      <c r="BW523">
        <f t="shared" si="231"/>
        <v>0</v>
      </c>
      <c r="BX523">
        <f t="shared" si="232"/>
        <v>0</v>
      </c>
      <c r="BY523">
        <f t="shared" si="233"/>
        <v>0</v>
      </c>
      <c r="BZ523">
        <f t="shared" si="234"/>
        <v>0</v>
      </c>
      <c r="CA523">
        <f t="shared" si="235"/>
        <v>0</v>
      </c>
      <c r="CB523">
        <f t="shared" si="236"/>
        <v>0</v>
      </c>
      <c r="CC523">
        <f t="shared" si="237"/>
        <v>0</v>
      </c>
      <c r="CD523">
        <f t="shared" si="238"/>
        <v>0</v>
      </c>
      <c r="CE523">
        <f t="shared" si="239"/>
        <v>0</v>
      </c>
      <c r="CF523">
        <f t="shared" si="240"/>
        <v>1</v>
      </c>
      <c r="CG523">
        <f t="shared" si="241"/>
        <v>51</v>
      </c>
      <c r="CH52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622.49029680562614</v>
      </c>
      <c r="CI523" s="79">
        <f>Table6[[#This Row],[sales]]-CH523</f>
        <v>-50.764337032900357</v>
      </c>
      <c r="CJ523">
        <f>ABS(Table6[[#This Row],[sales]]-CH523)/Table6[[#This Row],[sales]]</f>
        <v>8.8791380144921786E-2</v>
      </c>
      <c r="CK52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634.68679855930213</v>
      </c>
      <c r="CL523" s="79">
        <f>Table6[[#This Row],[sales]]-CK523</f>
        <v>-62.960838786576346</v>
      </c>
      <c r="CM523">
        <f>ABS(Table6[[#This Row],[sales]]-CK523)/Table6[[#This Row],[sales]]</f>
        <v>0.11012415600579817</v>
      </c>
      <c r="CN52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649.24790382995536</v>
      </c>
      <c r="CO523" s="79">
        <f>Table6[[#This Row],[sales]]-CN523</f>
        <v>-77.521944057229575</v>
      </c>
      <c r="CP523">
        <f>ABS(Table6[[#This Row],[sales]]-CN523)/Table6[[#This Row],[sales]]</f>
        <v>0.13559283557466295</v>
      </c>
      <c r="CQ52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614.1333681265312</v>
      </c>
      <c r="CR523" s="79">
        <f>Table6[[#This Row],[sales]]-CQ523</f>
        <v>-42.407408353805408</v>
      </c>
      <c r="CS523">
        <f>ABS(Table6[[#This Row],[sales]]-CQ523)/Table6[[#This Row],[sales]]</f>
        <v>7.4174362085400722E-2</v>
      </c>
    </row>
    <row r="524" spans="1:97" x14ac:dyDescent="0.2">
      <c r="A524">
        <v>523</v>
      </c>
      <c r="B524" t="s">
        <v>638</v>
      </c>
      <c r="C524" s="5">
        <v>43093</v>
      </c>
      <c r="D524" s="6">
        <v>1072.1614540519608</v>
      </c>
      <c r="E524" s="8">
        <f>YEAR(Table6[[#This Row],[Date]])</f>
        <v>2017</v>
      </c>
      <c r="F524" s="6">
        <f>Table6[[#This Row],[TV_State]]+Table6[[#This Row],[Radio_State]]+Table6[[#This Row],[Online]]</f>
        <v>1310.4195549523965</v>
      </c>
      <c r="G524" s="6">
        <f t="shared" si="216"/>
        <v>1047.9551921848495</v>
      </c>
      <c r="H524" s="6">
        <f>LN(Table6[[#This Row],[PROF TV LING]])</f>
        <v>6.9545961084181354</v>
      </c>
      <c r="I524" s="6">
        <f t="shared" si="217"/>
        <v>6.977431940413279</v>
      </c>
      <c r="J524" s="6">
        <v>158.83873393362384</v>
      </c>
      <c r="K524" s="6">
        <f t="shared" si="222"/>
        <v>157.28149144642629</v>
      </c>
      <c r="L524" s="6">
        <f>0.5*J523+0.5*Table6[[#This Row],[Radio_State]]</f>
        <v>158.05240356761581</v>
      </c>
      <c r="M524" s="6">
        <f>LN(Table6[[#This Row],[RADIO LINGERING ]])</f>
        <v>5.0629266461867122</v>
      </c>
      <c r="N524" s="6">
        <f t="shared" si="218"/>
        <v>5.0678894355288406</v>
      </c>
      <c r="O524" s="6">
        <v>79.419366966811921</v>
      </c>
      <c r="P524" s="6">
        <f t="shared" si="219"/>
        <v>79.083792176811301</v>
      </c>
      <c r="Q524" s="6">
        <f>0.3*O523+0.7*Table6[[#This Row],[Online]]</f>
        <v>79.183467857009504</v>
      </c>
      <c r="R524" s="6">
        <f>LN(Table6[[#This Row],[ONLINE LINGERING]])</f>
        <v>4.3717675378521523</v>
      </c>
      <c r="S524" s="6">
        <f t="shared" si="220"/>
        <v>4.3747422549688952</v>
      </c>
      <c r="T524" s="6">
        <v>656.09873712995682</v>
      </c>
      <c r="U524" s="6">
        <f t="shared" si="221"/>
        <v>6.4863112915356229</v>
      </c>
      <c r="V524" s="8">
        <f>YEAR(Table6[[#This Row],[Date]])</f>
        <v>2017</v>
      </c>
      <c r="W524" s="8">
        <f>WEEKNUM(Table6[[#This Row],[Date]])</f>
        <v>52</v>
      </c>
      <c r="X524" t="s">
        <v>690</v>
      </c>
      <c r="Y524" s="9">
        <f>Table6[[#This Row],[LNTVLING]]+Table6[[#This Row],[LNRADIOLING]]+Table6[[#This Row],[LNONLINELING]]</f>
        <v>16.389290292456998</v>
      </c>
      <c r="Z524">
        <f t="shared" si="242"/>
        <v>1</v>
      </c>
      <c r="AA524">
        <f t="shared" si="223"/>
        <v>0</v>
      </c>
      <c r="AB524">
        <f t="shared" si="224"/>
        <v>0</v>
      </c>
      <c r="AC524">
        <f t="shared" si="225"/>
        <v>0</v>
      </c>
      <c r="AD524">
        <f t="shared" si="226"/>
        <v>1</v>
      </c>
      <c r="AE524">
        <f t="shared" si="227"/>
        <v>0</v>
      </c>
      <c r="AF524">
        <f t="shared" si="228"/>
        <v>0</v>
      </c>
      <c r="AG524" s="9">
        <f>'[1]1'!J$20+'[1]1'!J$21*Table6[[#This Row],[TV_State]]</f>
        <v>2384.1271955756993</v>
      </c>
      <c r="AH524" s="9">
        <f>Table6[[#This Row],[sales]]-Table6[[#This Row],[Pred_1]]</f>
        <v>-1728.0284584457424</v>
      </c>
      <c r="AI524">
        <f>ABS(Table6[[#This Row],[Res_1]])/Table6[[#This Row],[sales]]</f>
        <v>2.63379330069258</v>
      </c>
      <c r="AJ524" s="9">
        <f>'[1]2'!J$20+'[1]2'!J$21*Table6[[#This Row],[Radio_State]]</f>
        <v>2411.5925517791861</v>
      </c>
      <c r="AK524" s="9">
        <f>Table6[[#This Row],[sales]]-Table6[[#This Row],[ Pred_2 ]]</f>
        <v>-1755.4938146492293</v>
      </c>
      <c r="AL524">
        <f>ABS(Table6[[#This Row],[ Res_2 ]])/Table6[[#This Row],[sales]]</f>
        <v>2.6756549209780141</v>
      </c>
      <c r="AM524" s="10">
        <f>'[1]3'!J$20+'[1]3'!J$21*Data!O524</f>
        <v>2259.5613691896724</v>
      </c>
      <c r="AN524" s="9">
        <f>Table6[[#This Row],[sales]]-Table6[[#This Row],[Pred_3]]</f>
        <v>-1603.4626320597156</v>
      </c>
      <c r="AO524" s="9">
        <f>ABS(Table6[[#This Row],[Res_3]])/Table6[[#This Row],[sales]]</f>
        <v>2.4439349465507498</v>
      </c>
      <c r="AP524" s="9">
        <f>'[1]4'!L$21+'[1]4'!L$27*Table6[[#This Row],[TV_State]]+'[1]4'!L$22*Table6[[#This Row],[NJ_DUM]]+'[1]4'!L$23*Table6[[#This Row],[NY_DUM]]+'[1]4'!L$24*Table6[[#This Row],[PA_DUM]]+'[1]4'!L$25*Table6[[#This Row],[CT_DUM]]+'[1]4'!L$26*Table6[[#This Row],[DL_DUM]]</f>
        <v>474.32805928302571</v>
      </c>
      <c r="AQ524" s="9">
        <f>Table6[[#This Row],[sales]]-Table6[[#This Row],[Pred_4]]</f>
        <v>181.77067784693111</v>
      </c>
      <c r="AR524">
        <f>ABS(Table6[[#This Row],[Res_4]]/Table6[[#This Row],[sales]])</f>
        <v>0.27704774839541702</v>
      </c>
      <c r="AS524" s="9">
        <f>'[1]5'!L$20+'[1]5'!L$26*Table6[[#This Row],[Radio_State]]+'[1]5'!L$21*Table6[[#This Row],[NJ_DUM]]+'[1]5'!L$22*Table6[[#This Row],[NY_DUM]]+'[1]5'!L$23*Table6[[#This Row],[PA_DUM]]+'[1]5'!L$24*Table6[[#This Row],[CT_DUM]]+'[1]5'!L$25*Table6[[#This Row],[DL_DUM]]</f>
        <v>476.20109628117683</v>
      </c>
      <c r="AT524" s="9">
        <f>Table6[[#This Row],[sales]]-Table6[[#This Row],[Pred_5]]</f>
        <v>179.89764084877999</v>
      </c>
      <c r="AU524" s="9">
        <f>ABS(Table6[[#This Row],[Red_5]]/Table6[[#This Row],[sales]])</f>
        <v>0.27419293875754974</v>
      </c>
      <c r="AV524" s="9">
        <f>'[1]6'!L$20+'[1]6'!L$26*Table6[[#This Row],[Online]]+'[1]6'!L$21*Table6[[#This Row],[NJ_DUM]]+'[1]6'!L$22*Table6[[#This Row],[NY_DUM]]+'[1]6'!L$23*Table6[[#This Row],[PA_DUM]]+'[1]6'!L$24*Table6[[#This Row],[CT_DUM]]+'[1]6'!L$25*Table6[[#This Row],[DL_DUM]]</f>
        <v>339.69974067948175</v>
      </c>
      <c r="AW524" s="9">
        <f>Table6[[#This Row],[sales]]-Table6[[#This Row],[Pred_6]]</f>
        <v>316.39899645047507</v>
      </c>
      <c r="AX524" s="9">
        <f>ABS(Table6[[#This Row],[Red_6]]/Table6[[#This Row],[sales]])</f>
        <v>0.48224295909261033</v>
      </c>
      <c r="AY524" s="9">
        <f>'[1]7'!L$21+'[1]7'!L$27*Table6[[#This Row],[LNTV]]+'[1]7'!L$22*Table6[[#This Row],[NJ_DUM]]+'[1]7'!L$23*Table6[[#This Row],[NY_DUM]]+'[1]7'!L$24*Table6[[#This Row],[PA_DUM]]+'[1]7'!L$25*Table6[[#This Row],[CT_DUM]]+'[1]7'!L$26*Table6[[#This Row],[DL_DUM]]</f>
        <v>5.9178637570389068</v>
      </c>
      <c r="AZ524" s="9">
        <f>Table6[[#This Row],[sales]]-Table6[[#This Row],[Pred_7]]</f>
        <v>650.18087337291786</v>
      </c>
      <c r="BA524" s="9">
        <f>ABS(Table6[[#This Row],[Red_7]]/Table6[[#This Row],[sales]])</f>
        <v>0.99098022382587403</v>
      </c>
      <c r="BB524" s="9">
        <f>'[1]8'!O$22+'[1]8'!O$28*Table6[[#This Row],[LNRADIOLING]]+'[1]8'!O$23*Table6[[#This Row],[DL_DUM]]+'[1]8'!O$24*Table6[[#This Row],[CT_DUM]]+'[1]8'!O$25*Table6[[#This Row],[PA_DUM]]+'[1]8'!O$26*Table6[[#This Row],[NY_DUM]]+'[1]8'!O$27*Table6[[#This Row],[NJ_DUM]]</f>
        <v>7.0063760507272352</v>
      </c>
      <c r="BC524" s="9">
        <f>Table6[[#This Row],[sales]]-Table6[[#This Row],[Pred_8]]</f>
        <v>649.09236107922959</v>
      </c>
      <c r="BD524" s="9">
        <f>ABS(Table6[[#This Row],[Red_8]]/Table6[[#This Row],[sales]])</f>
        <v>0.98932115601780313</v>
      </c>
      <c r="BE524" s="9">
        <f>'[1]9'!M$19+'[1]9'!M$21*Table6[[#This Row],[LNONLINE]]+'[1]9'!M$20*Table6[[#This Row],[DL_DUM]]+'[1]9'!M$22*Table6[[#This Row],[CT_DUM]]+'[1]9'!M$23*Table6[[#This Row],[PA_DUM]]+'[1]9'!M$24*Table6[[#This Row],[NY_DUM]]+'[1]9'!M$25*Table6[[#This Row],[NJ_DUM]]</f>
        <v>6.9401667051599105</v>
      </c>
      <c r="BF524" s="9">
        <f>Table6[[#This Row],[sales]]-Table6[[#This Row],[Pred_9]]</f>
        <v>649.15857042479695</v>
      </c>
      <c r="BG524" s="9">
        <f>ABS(Table6[[#This Row],[Red_9]]/Table6[[#This Row],[sales]])</f>
        <v>0.98942206970932611</v>
      </c>
      <c r="BH524" s="9">
        <f>'[1]10'!P$22+'[1]10'!P$30*Table6[[#This Row],[LNTV]]+'[1]10'!P$29*Table6[[#This Row],[LNRADIOLING]]+'[1]10'!P$24*Table6[[#This Row],[LNONLINELING]]+'[1]10'!P$23*Table6[[#This Row],[DL_DUM]]+'[1]10'!P$25*Table6[[#This Row],[CT_DUM]]+'[1]10'!P$26*Table6[[#This Row],[PA_DUM]]+'[1]10'!P$27*Table6[[#This Row],[NY_DUM]]+'[1]10'!P$28*Table6[[#This Row],[NJ_DUM]]</f>
        <v>6.9464914778959486</v>
      </c>
      <c r="BI524" s="9">
        <f>Table6[[#This Row],[sales]]-Table6[[#This Row],[Pred_10]]</f>
        <v>649.15224565206086</v>
      </c>
      <c r="BJ524" s="45">
        <f>ABS(Table6[[#This Row],[Red_10]]/Table6[[#This Row],[sales]])</f>
        <v>0.98941242973842203</v>
      </c>
      <c r="BK524" s="9">
        <f>'[1]11'!P$32+'[1]11'!P$40*Table6[[#This Row],[LNONLINELING]]+'[1]11'!P$39*Table6[[#This Row],[LNRADIOLING]]+'[1]11'!P$38*Table6[[#This Row],[LNTVLING]]+'[1]11'!P$33*Table6[[#This Row],[DL_DUM]]+'[1]11'!P$34*Table6[[#This Row],[CT_DUM]]+'[1]11'!P$35*Table6[[#This Row],[PA_DUM]]+'[1]11'!P$36*Table6[[#This Row],[NY_DUM]]+'[1]11'!P$37*Table6[[#This Row],[NJ_DUM]]</f>
        <v>6.9205268041424954</v>
      </c>
      <c r="BL524" s="9">
        <f>Table6[[#This Row],[sales]]-Table6[[#This Row],[ Pred_11]]</f>
        <v>649.17821032581435</v>
      </c>
      <c r="BM524" s="47">
        <f>ABS(Table6[[#This Row],[ Red_11]]/Table6[[#This Row],[sales]])</f>
        <v>0.98945200407728928</v>
      </c>
      <c r="BN524" s="9">
        <f>'[1]12'!K$22+'[1]12'!K$28*Table6[[#This Row],[COMBINE LN LING]]+'[1]12'!K$23*Table6[[#This Row],[DL_DUM]]+'[1]12'!K$24*Table6[[#This Row],[CT_DUM]]+'[1]12'!K$25*Table6[[#This Row],[PA_DUM]]+'[1]12'!K$26*Table6[[#This Row],[NY_DUM]]+'[1]12'!K$27*Table6[[#This Row],[NJ_DUM]]</f>
        <v>6.9794087201977399</v>
      </c>
      <c r="BO524" s="9">
        <f>Table6[[#This Row],[sales]]-Table6[[#This Row],[ Pred_12]]</f>
        <v>649.11932840975908</v>
      </c>
      <c r="BP524" s="47">
        <f>ABS(Table6[[#This Row],[ Red_12]]/Table6[[#This Row],[sales]])</f>
        <v>0.98936225856686066</v>
      </c>
      <c r="BQ524">
        <f>LN(G524+'2019 Totals and Calculations'!C$18)</f>
        <v>7.2507765283264805</v>
      </c>
      <c r="BR524">
        <f>LN(Table6[[#This Row],[PROF RADIO]]+'2019 Totals and Calculations'!D$18)</f>
        <v>5.3937996120768767</v>
      </c>
      <c r="BS524">
        <f>LN(Table6[[#This Row],[ONLINE LINGERING]]+'2019 Totals and Calculations'!E$18)</f>
        <v>4.8126788016928206</v>
      </c>
      <c r="BT524">
        <f>MONTH(Table6[[#This Row],[Date]])</f>
        <v>12</v>
      </c>
      <c r="BU524">
        <f t="shared" si="229"/>
        <v>0</v>
      </c>
      <c r="BV524">
        <f t="shared" si="230"/>
        <v>0</v>
      </c>
      <c r="BW524">
        <f t="shared" si="231"/>
        <v>0</v>
      </c>
      <c r="BX524">
        <f t="shared" si="232"/>
        <v>0</v>
      </c>
      <c r="BY524">
        <f t="shared" si="233"/>
        <v>0</v>
      </c>
      <c r="BZ524">
        <f t="shared" si="234"/>
        <v>0</v>
      </c>
      <c r="CA524">
        <f t="shared" si="235"/>
        <v>0</v>
      </c>
      <c r="CB524">
        <f t="shared" si="236"/>
        <v>0</v>
      </c>
      <c r="CC524">
        <f t="shared" si="237"/>
        <v>0</v>
      </c>
      <c r="CD524">
        <f t="shared" si="238"/>
        <v>0</v>
      </c>
      <c r="CE524">
        <f t="shared" si="239"/>
        <v>0</v>
      </c>
      <c r="CF524">
        <f t="shared" si="240"/>
        <v>1</v>
      </c>
      <c r="CG524">
        <f t="shared" si="241"/>
        <v>52</v>
      </c>
      <c r="CH52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625.551507863609</v>
      </c>
      <c r="CI524" s="79">
        <f>Table6[[#This Row],[sales]]-CH524</f>
        <v>30.547229266347813</v>
      </c>
      <c r="CJ524">
        <f>ABS(Table6[[#This Row],[sales]]-CH524)/Table6[[#This Row],[sales]]</f>
        <v>4.655889051086097E-2</v>
      </c>
      <c r="CK52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637.51319452416578</v>
      </c>
      <c r="CL524" s="79">
        <f>Table6[[#This Row],[sales]]-CK524</f>
        <v>18.585542605791034</v>
      </c>
      <c r="CM524">
        <f>ABS(Table6[[#This Row],[sales]]-CK524)/Table6[[#This Row],[sales]]</f>
        <v>2.8327356164548904E-2</v>
      </c>
      <c r="CN52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652.13768056157289</v>
      </c>
      <c r="CO524" s="79">
        <f>Table6[[#This Row],[sales]]-CN524</f>
        <v>3.9610565683839241</v>
      </c>
      <c r="CP524">
        <f>ABS(Table6[[#This Row],[sales]]-CN524)/Table6[[#This Row],[sales]]</f>
        <v>6.0372872926279346E-3</v>
      </c>
      <c r="CQ52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618.05244759863331</v>
      </c>
      <c r="CR524" s="79">
        <f>Table6[[#This Row],[sales]]-CQ524</f>
        <v>38.046289531323509</v>
      </c>
      <c r="CS524">
        <f>ABS(Table6[[#This Row],[sales]]-CQ524)/Table6[[#This Row],[sales]]</f>
        <v>5.7988664477169216E-2</v>
      </c>
    </row>
    <row r="525" spans="1:97" x14ac:dyDescent="0.2">
      <c r="A525">
        <v>524</v>
      </c>
      <c r="B525" t="s">
        <v>638</v>
      </c>
      <c r="C525" s="5">
        <v>43100</v>
      </c>
      <c r="D525" s="6">
        <v>1082.8830685924804</v>
      </c>
      <c r="E525" s="8">
        <f>YEAR(Table6[[#This Row],[Date]])</f>
        <v>2017</v>
      </c>
      <c r="F525" s="6">
        <f>Table6[[#This Row],[TV_State]]+Table6[[#This Row],[Radio_State]]+Table6[[#This Row],[Online]]</f>
        <v>1323.5237505019204</v>
      </c>
      <c r="G525" s="6">
        <f t="shared" si="216"/>
        <v>1058.4335551071385</v>
      </c>
      <c r="H525" s="6">
        <f>LN(Table6[[#This Row],[PROF TV LING]])</f>
        <v>6.9645453159141635</v>
      </c>
      <c r="I525" s="6">
        <f t="shared" si="217"/>
        <v>6.9873822712664468</v>
      </c>
      <c r="J525" s="6">
        <v>160.42712127296008</v>
      </c>
      <c r="K525" s="6">
        <f t="shared" si="222"/>
        <v>158.85430635969317</v>
      </c>
      <c r="L525" s="6">
        <f>0.5*J524+0.5*Table6[[#This Row],[Radio_State]]</f>
        <v>159.63292760329196</v>
      </c>
      <c r="M525" s="6">
        <f>LN(Table6[[#This Row],[RADIO LINGERING ]])</f>
        <v>5.0728769770398801</v>
      </c>
      <c r="N525" s="6">
        <f t="shared" si="218"/>
        <v>5.0778397663820085</v>
      </c>
      <c r="O525" s="6">
        <v>80.213560636480025</v>
      </c>
      <c r="P525" s="6">
        <f t="shared" si="219"/>
        <v>79.874630098579402</v>
      </c>
      <c r="Q525" s="6">
        <f>0.3*O524+0.7*Table6[[#This Row],[Online]]</f>
        <v>79.975302535579587</v>
      </c>
      <c r="R525" s="6">
        <f>LN(Table6[[#This Row],[ONLINE LINGERING]])</f>
        <v>4.3817178687053202</v>
      </c>
      <c r="S525" s="6">
        <f t="shared" si="220"/>
        <v>4.3846925858220631</v>
      </c>
      <c r="T525" s="6">
        <v>706.31269342860537</v>
      </c>
      <c r="U525" s="6">
        <f t="shared" si="221"/>
        <v>6.5600580479773081</v>
      </c>
      <c r="V525" s="8">
        <f>YEAR(Table6[[#This Row],[Date]])</f>
        <v>2017</v>
      </c>
      <c r="W525" s="8">
        <f>WEEKNUM(Table6[[#This Row],[Date]])</f>
        <v>53</v>
      </c>
      <c r="X525" t="s">
        <v>691</v>
      </c>
      <c r="Y525" s="9">
        <f>Table6[[#This Row],[LNTVLING]]+Table6[[#This Row],[LNRADIOLING]]+Table6[[#This Row],[LNONLINELING]]</f>
        <v>16.419140161659364</v>
      </c>
      <c r="Z525">
        <f t="shared" si="242"/>
        <v>1</v>
      </c>
      <c r="AA525">
        <f t="shared" si="223"/>
        <v>0</v>
      </c>
      <c r="AB525">
        <f t="shared" si="224"/>
        <v>0</v>
      </c>
      <c r="AC525">
        <f t="shared" si="225"/>
        <v>0</v>
      </c>
      <c r="AD525">
        <f t="shared" si="226"/>
        <v>1</v>
      </c>
      <c r="AE525">
        <f t="shared" si="227"/>
        <v>0</v>
      </c>
      <c r="AF525">
        <f t="shared" si="228"/>
        <v>0</v>
      </c>
      <c r="AG525" s="9">
        <f>'[1]1'!J$20+'[1]1'!J$21*Table6[[#This Row],[TV_State]]</f>
        <v>2394.6711420768929</v>
      </c>
      <c r="AH525" s="9">
        <f>Table6[[#This Row],[sales]]-Table6[[#This Row],[Pred_1]]</f>
        <v>-1688.3584486482875</v>
      </c>
      <c r="AI525">
        <f>ABS(Table6[[#This Row],[Res_1]])/Table6[[#This Row],[sales]]</f>
        <v>2.3903838404101232</v>
      </c>
      <c r="AJ525" s="9">
        <f>'[1]2'!J$20+'[1]2'!J$21*Table6[[#This Row],[Radio_State]]</f>
        <v>2418.5656592570031</v>
      </c>
      <c r="AK525" s="9">
        <f>Table6[[#This Row],[sales]]-Table6[[#This Row],[ Pred_2 ]]</f>
        <v>-1712.2529658283977</v>
      </c>
      <c r="AL525">
        <f>ABS(Table6[[#This Row],[ Res_2 ]])/Table6[[#This Row],[sales]]</f>
        <v>2.4242137820243967</v>
      </c>
      <c r="AM525" s="10">
        <f>'[1]3'!J$20+'[1]3'!J$21*Data!O525</f>
        <v>2264.1496810643202</v>
      </c>
      <c r="AN525" s="9">
        <f>Table6[[#This Row],[sales]]-Table6[[#This Row],[Pred_3]]</f>
        <v>-1557.8369876357149</v>
      </c>
      <c r="AO525" s="9">
        <f>ABS(Table6[[#This Row],[Res_3]])/Table6[[#This Row],[sales]]</f>
        <v>2.2055910960252088</v>
      </c>
      <c r="AP525" s="9">
        <f>'[1]4'!L$21+'[1]4'!L$27*Table6[[#This Row],[TV_State]]+'[1]4'!L$22*Table6[[#This Row],[NJ_DUM]]+'[1]4'!L$23*Table6[[#This Row],[NY_DUM]]+'[1]4'!L$24*Table6[[#This Row],[PA_DUM]]+'[1]4'!L$25*Table6[[#This Row],[CT_DUM]]+'[1]4'!L$26*Table6[[#This Row],[DL_DUM]]</f>
        <v>476.69303993239771</v>
      </c>
      <c r="AQ525" s="9">
        <f>Table6[[#This Row],[sales]]-Table6[[#This Row],[Pred_4]]</f>
        <v>229.61965349620766</v>
      </c>
      <c r="AR525">
        <f>ABS(Table6[[#This Row],[Res_4]]/Table6[[#This Row],[sales]])</f>
        <v>0.3250963144688519</v>
      </c>
      <c r="AS525" s="9">
        <f>'[1]5'!L$20+'[1]5'!L$26*Table6[[#This Row],[Radio_State]]+'[1]5'!L$21*Table6[[#This Row],[NJ_DUM]]+'[1]5'!L$22*Table6[[#This Row],[NY_DUM]]+'[1]5'!L$23*Table6[[#This Row],[PA_DUM]]+'[1]5'!L$24*Table6[[#This Row],[CT_DUM]]+'[1]5'!L$25*Table6[[#This Row],[DL_DUM]]</f>
        <v>478.99919196071812</v>
      </c>
      <c r="AT525" s="9">
        <f>Table6[[#This Row],[sales]]-Table6[[#This Row],[Pred_5]]</f>
        <v>227.31350146788725</v>
      </c>
      <c r="AU525" s="9">
        <f>ABS(Table6[[#This Row],[Red_5]]/Table6[[#This Row],[sales]])</f>
        <v>0.32183125630158915</v>
      </c>
      <c r="AV525" s="9">
        <f>'[1]6'!L$20+'[1]6'!L$26*Table6[[#This Row],[Online]]+'[1]6'!L$21*Table6[[#This Row],[NJ_DUM]]+'[1]6'!L$22*Table6[[#This Row],[NY_DUM]]+'[1]6'!L$23*Table6[[#This Row],[PA_DUM]]+'[1]6'!L$24*Table6[[#This Row],[CT_DUM]]+'[1]6'!L$25*Table6[[#This Row],[DL_DUM]]</f>
        <v>343.15627609814112</v>
      </c>
      <c r="AW525" s="9">
        <f>Table6[[#This Row],[sales]]-Table6[[#This Row],[Pred_6]]</f>
        <v>363.15641733046425</v>
      </c>
      <c r="AX525" s="9">
        <f>ABS(Table6[[#This Row],[Red_6]]/Table6[[#This Row],[sales]])</f>
        <v>0.51415813521291664</v>
      </c>
      <c r="AY525" s="9">
        <f>'[1]7'!L$21+'[1]7'!L$27*Table6[[#This Row],[LNTV]]+'[1]7'!L$22*Table6[[#This Row],[NJ_DUM]]+'[1]7'!L$23*Table6[[#This Row],[NY_DUM]]+'[1]7'!L$24*Table6[[#This Row],[PA_DUM]]+'[1]7'!L$25*Table6[[#This Row],[CT_DUM]]+'[1]7'!L$26*Table6[[#This Row],[DL_DUM]]</f>
        <v>5.9189651043289073</v>
      </c>
      <c r="AZ525" s="9">
        <f>Table6[[#This Row],[sales]]-Table6[[#This Row],[Pred_7]]</f>
        <v>700.39372832427648</v>
      </c>
      <c r="BA525" s="9">
        <f>ABS(Table6[[#This Row],[Red_7]]/Table6[[#This Row],[sales]])</f>
        <v>0.99161990835022817</v>
      </c>
      <c r="BB525" s="9">
        <f>'[1]8'!O$22+'[1]8'!O$28*Table6[[#This Row],[LNRADIOLING]]+'[1]8'!O$23*Table6[[#This Row],[DL_DUM]]+'[1]8'!O$24*Table6[[#This Row],[CT_DUM]]+'[1]8'!O$25*Table6[[#This Row],[PA_DUM]]+'[1]8'!O$26*Table6[[#This Row],[NY_DUM]]+'[1]8'!O$27*Table6[[#This Row],[NJ_DUM]]</f>
        <v>7.007085916731012</v>
      </c>
      <c r="BC525" s="9">
        <f>Table6[[#This Row],[sales]]-Table6[[#This Row],[Pred_8]]</f>
        <v>699.30560751187431</v>
      </c>
      <c r="BD525" s="9">
        <f>ABS(Table6[[#This Row],[Red_8]]/Table6[[#This Row],[sales]])</f>
        <v>0.99007934307011103</v>
      </c>
      <c r="BE525" s="9">
        <f>'[1]9'!M$19+'[1]9'!M$21*Table6[[#This Row],[LNONLINE]]+'[1]9'!M$20*Table6[[#This Row],[DL_DUM]]+'[1]9'!M$22*Table6[[#This Row],[CT_DUM]]+'[1]9'!M$23*Table6[[#This Row],[PA_DUM]]+'[1]9'!M$24*Table6[[#This Row],[NY_DUM]]+'[1]9'!M$25*Table6[[#This Row],[NJ_DUM]]</f>
        <v>6.9433171534912432</v>
      </c>
      <c r="BF525" s="9">
        <f>Table6[[#This Row],[sales]]-Table6[[#This Row],[Pred_9]]</f>
        <v>699.36937627511418</v>
      </c>
      <c r="BG525" s="9">
        <f>ABS(Table6[[#This Row],[Red_9]]/Table6[[#This Row],[sales]])</f>
        <v>0.99016962710979084</v>
      </c>
      <c r="BH525" s="9">
        <f>'[1]10'!P$22+'[1]10'!P$30*Table6[[#This Row],[LNTV]]+'[1]10'!P$29*Table6[[#This Row],[LNRADIOLING]]+'[1]10'!P$24*Table6[[#This Row],[LNONLINELING]]+'[1]10'!P$23*Table6[[#This Row],[DL_DUM]]+'[1]10'!P$25*Table6[[#This Row],[CT_DUM]]+'[1]10'!P$26*Table6[[#This Row],[PA_DUM]]+'[1]10'!P$27*Table6[[#This Row],[NY_DUM]]+'[1]10'!P$28*Table6[[#This Row],[NJ_DUM]]</f>
        <v>6.9483025611721665</v>
      </c>
      <c r="BI525" s="9">
        <f>Table6[[#This Row],[sales]]-Table6[[#This Row],[Pred_10]]</f>
        <v>699.36439086743326</v>
      </c>
      <c r="BJ525" s="45">
        <f>ABS(Table6[[#This Row],[Red_10]]/Table6[[#This Row],[sales]])</f>
        <v>0.99016256875203046</v>
      </c>
      <c r="BK525" s="9">
        <f>'[1]11'!P$32+'[1]11'!P$40*Table6[[#This Row],[LNONLINELING]]+'[1]11'!P$39*Table6[[#This Row],[LNRADIOLING]]+'[1]11'!P$38*Table6[[#This Row],[LNTVLING]]+'[1]11'!P$33*Table6[[#This Row],[DL_DUM]]+'[1]11'!P$34*Table6[[#This Row],[CT_DUM]]+'[1]11'!P$35*Table6[[#This Row],[PA_DUM]]+'[1]11'!P$36*Table6[[#This Row],[NY_DUM]]+'[1]11'!P$37*Table6[[#This Row],[NJ_DUM]]</f>
        <v>6.9216523912977905</v>
      </c>
      <c r="BL525" s="9">
        <f>Table6[[#This Row],[sales]]-Table6[[#This Row],[ Pred_11]]</f>
        <v>699.39104103730756</v>
      </c>
      <c r="BM525" s="47">
        <f>ABS(Table6[[#This Row],[ Red_11]]/Table6[[#This Row],[sales]])</f>
        <v>0.99020030015643845</v>
      </c>
      <c r="BN525" s="9">
        <f>'[1]12'!K$22+'[1]12'!K$28*Table6[[#This Row],[COMBINE LN LING]]+'[1]12'!K$23*Table6[[#This Row],[DL_DUM]]+'[1]12'!K$24*Table6[[#This Row],[CT_DUM]]+'[1]12'!K$25*Table6[[#This Row],[PA_DUM]]+'[1]12'!K$26*Table6[[#This Row],[NY_DUM]]+'[1]12'!K$27*Table6[[#This Row],[NJ_DUM]]</f>
        <v>6.9822813484973283</v>
      </c>
      <c r="BO525" s="9">
        <f>Table6[[#This Row],[sales]]-Table6[[#This Row],[ Pred_12]]</f>
        <v>699.33041208010809</v>
      </c>
      <c r="BP525" s="47">
        <f>ABS(Table6[[#This Row],[ Red_12]]/Table6[[#This Row],[sales]])</f>
        <v>0.99011446146521354</v>
      </c>
      <c r="BQ525">
        <f>LN(G525+'2019 Totals and Calculations'!C$18)</f>
        <v>7.2581847085908882</v>
      </c>
      <c r="BR525">
        <f>LN(Table6[[#This Row],[PROF RADIO]]+'2019 Totals and Calculations'!D$18)</f>
        <v>5.4009221153991973</v>
      </c>
      <c r="BS525">
        <f>LN(Table6[[#This Row],[ONLINE LINGERING]]+'2019 Totals and Calculations'!E$18)</f>
        <v>4.8190926866991681</v>
      </c>
      <c r="BT525">
        <f>MONTH(Table6[[#This Row],[Date]])</f>
        <v>12</v>
      </c>
      <c r="BU525">
        <f t="shared" si="229"/>
        <v>0</v>
      </c>
      <c r="BV525">
        <f t="shared" si="230"/>
        <v>0</v>
      </c>
      <c r="BW525">
        <f t="shared" si="231"/>
        <v>0</v>
      </c>
      <c r="BX525">
        <f t="shared" si="232"/>
        <v>0</v>
      </c>
      <c r="BY525">
        <f t="shared" si="233"/>
        <v>0</v>
      </c>
      <c r="BZ525">
        <f t="shared" si="234"/>
        <v>0</v>
      </c>
      <c r="CA525">
        <f t="shared" si="235"/>
        <v>0</v>
      </c>
      <c r="CB525">
        <f t="shared" si="236"/>
        <v>0</v>
      </c>
      <c r="CC525">
        <f t="shared" si="237"/>
        <v>0</v>
      </c>
      <c r="CD525">
        <f t="shared" si="238"/>
        <v>0</v>
      </c>
      <c r="CE525">
        <f t="shared" si="239"/>
        <v>0</v>
      </c>
      <c r="CF525">
        <f t="shared" si="240"/>
        <v>1</v>
      </c>
      <c r="CG525">
        <f t="shared" si="241"/>
        <v>53</v>
      </c>
      <c r="CH52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628.63137699427261</v>
      </c>
      <c r="CI525" s="79">
        <f>Table6[[#This Row],[sales]]-CH525</f>
        <v>77.681316434332757</v>
      </c>
      <c r="CJ525">
        <f>ABS(Table6[[#This Row],[sales]]-CH525)/Table6[[#This Row],[sales]]</f>
        <v>0.10998148151245826</v>
      </c>
      <c r="CK52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640.35613802963917</v>
      </c>
      <c r="CL525" s="79">
        <f>Table6[[#This Row],[sales]]-CK525</f>
        <v>65.956555398966202</v>
      </c>
      <c r="CM525">
        <f>ABS(Table6[[#This Row],[sales]]-CK525)/Table6[[#This Row],[sales]]</f>
        <v>9.3381523527204094E-2</v>
      </c>
      <c r="CN52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655.04517894004539</v>
      </c>
      <c r="CO525" s="79">
        <f>Table6[[#This Row],[sales]]-CN525</f>
        <v>51.267514488559982</v>
      </c>
      <c r="CP525">
        <f>ABS(Table6[[#This Row],[sales]]-CN525)/Table6[[#This Row],[sales]]</f>
        <v>7.258472765043425E-2</v>
      </c>
      <c r="CQ52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622.00325947838041</v>
      </c>
      <c r="CR525" s="79">
        <f>Table6[[#This Row],[sales]]-CQ525</f>
        <v>84.309433950224957</v>
      </c>
      <c r="CS525">
        <f>ABS(Table6[[#This Row],[sales]]-CQ525)/Table6[[#This Row],[sales]]</f>
        <v>0.11936559364517073</v>
      </c>
    </row>
    <row r="526" spans="1:97" x14ac:dyDescent="0.2">
      <c r="A526">
        <v>525</v>
      </c>
      <c r="B526" t="s">
        <v>638</v>
      </c>
      <c r="C526" s="5">
        <v>43107</v>
      </c>
      <c r="D526" s="6">
        <v>1093.7118992784053</v>
      </c>
      <c r="E526" s="8">
        <f>YEAR(Table6[[#This Row],[Date]])</f>
        <v>2018</v>
      </c>
      <c r="F526" s="6">
        <f>Table6[[#This Row],[TV_State]]+Table6[[#This Row],[Radio_State]]+Table6[[#This Row],[Online]]</f>
        <v>1336.7589880069397</v>
      </c>
      <c r="G526" s="6">
        <f t="shared" si="216"/>
        <v>1069.0170583585186</v>
      </c>
      <c r="H526" s="6">
        <f>LN(Table6[[#This Row],[PROF TV LING]])</f>
        <v>6.9744948682022363</v>
      </c>
      <c r="I526" s="6">
        <f t="shared" si="217"/>
        <v>6.9973326021196156</v>
      </c>
      <c r="J526" s="6">
        <v>162.03139248568968</v>
      </c>
      <c r="K526" s="6">
        <f t="shared" si="222"/>
        <v>160.44284942269144</v>
      </c>
      <c r="L526" s="6">
        <f>0.5*J525+0.5*Table6[[#This Row],[Radio_State]]</f>
        <v>161.22925687932488</v>
      </c>
      <c r="M526" s="6">
        <f>LN(Table6[[#This Row],[RADIO LINGERING ]])</f>
        <v>5.0828273078930479</v>
      </c>
      <c r="N526" s="6">
        <f t="shared" si="218"/>
        <v>5.0877900972351773</v>
      </c>
      <c r="O526" s="6">
        <v>81.015696242844825</v>
      </c>
      <c r="P526" s="6">
        <f t="shared" si="219"/>
        <v>80.6733763995652</v>
      </c>
      <c r="Q526" s="6">
        <f>0.3*O525+0.7*Table6[[#This Row],[Online]]</f>
        <v>80.775055560935385</v>
      </c>
      <c r="R526" s="6">
        <f>LN(Table6[[#This Row],[ONLINE LINGERING]])</f>
        <v>4.391668199558489</v>
      </c>
      <c r="S526" s="6">
        <f t="shared" si="220"/>
        <v>4.3946429166752319</v>
      </c>
      <c r="T526" s="6">
        <v>595.62573884161463</v>
      </c>
      <c r="U526" s="6">
        <f t="shared" si="221"/>
        <v>6.3896125148553189</v>
      </c>
      <c r="V526" s="8">
        <f>YEAR(Table6[[#This Row],[Date]])</f>
        <v>2018</v>
      </c>
      <c r="W526" s="8">
        <f>WEEKNUM(Table6[[#This Row],[Date]])</f>
        <v>2</v>
      </c>
      <c r="X526" t="s">
        <v>692</v>
      </c>
      <c r="Y526" s="9">
        <f>Table6[[#This Row],[LNTVLING]]+Table6[[#This Row],[LNRADIOLING]]+Table6[[#This Row],[LNONLINELING]]</f>
        <v>16.448990375653771</v>
      </c>
      <c r="Z526">
        <f t="shared" si="242"/>
        <v>1</v>
      </c>
      <c r="AA526">
        <f t="shared" si="223"/>
        <v>0</v>
      </c>
      <c r="AB526">
        <f t="shared" si="224"/>
        <v>0</v>
      </c>
      <c r="AC526">
        <f t="shared" si="225"/>
        <v>0</v>
      </c>
      <c r="AD526">
        <f t="shared" si="226"/>
        <v>1</v>
      </c>
      <c r="AE526">
        <f t="shared" si="227"/>
        <v>0</v>
      </c>
      <c r="AF526">
        <f t="shared" si="228"/>
        <v>0</v>
      </c>
      <c r="AG526" s="9">
        <f>'[1]1'!J$20+'[1]1'!J$21*Table6[[#This Row],[TV_State]]</f>
        <v>2405.3205280430989</v>
      </c>
      <c r="AH526" s="9">
        <f>Table6[[#This Row],[sales]]-Table6[[#This Row],[Pred_1]]</f>
        <v>-1809.6947892014841</v>
      </c>
      <c r="AI526">
        <f>ABS(Table6[[#This Row],[Res_1]])/Table6[[#This Row],[sales]]</f>
        <v>3.0383085739730058</v>
      </c>
      <c r="AJ526" s="9">
        <f>'[1]2'!J$20+'[1]2'!J$21*Table6[[#This Row],[Radio_State]]</f>
        <v>2425.6084978095978</v>
      </c>
      <c r="AK526" s="9">
        <f>Table6[[#This Row],[sales]]-Table6[[#This Row],[ Pred_2 ]]</f>
        <v>-1829.982758967983</v>
      </c>
      <c r="AL526">
        <f>ABS(Table6[[#This Row],[ Res_2 ]])/Table6[[#This Row],[sales]]</f>
        <v>3.0723701808571464</v>
      </c>
      <c r="AM526" s="10">
        <f>'[1]3'!J$20+'[1]3'!J$21*Data!O526</f>
        <v>2268.7838760577151</v>
      </c>
      <c r="AN526" s="9">
        <f>Table6[[#This Row],[sales]]-Table6[[#This Row],[Pred_3]]</f>
        <v>-1673.1581372161004</v>
      </c>
      <c r="AO526" s="9">
        <f>ABS(Table6[[#This Row],[Res_3]])/Table6[[#This Row],[sales]]</f>
        <v>2.8090762841614154</v>
      </c>
      <c r="AP526" s="9">
        <f>'[1]4'!L$21+'[1]4'!L$27*Table6[[#This Row],[TV_State]]+'[1]4'!L$22*Table6[[#This Row],[NJ_DUM]]+'[1]4'!L$23*Table6[[#This Row],[NY_DUM]]+'[1]4'!L$24*Table6[[#This Row],[PA_DUM]]+'[1]4'!L$25*Table6[[#This Row],[CT_DUM]]+'[1]4'!L$26*Table6[[#This Row],[DL_DUM]]</f>
        <v>479.08167038826343</v>
      </c>
      <c r="AQ526" s="9">
        <f>Table6[[#This Row],[sales]]-Table6[[#This Row],[Pred_4]]</f>
        <v>116.5440684533512</v>
      </c>
      <c r="AR526">
        <f>ABS(Table6[[#This Row],[Res_4]]/Table6[[#This Row],[sales]])</f>
        <v>0.19566660883394418</v>
      </c>
      <c r="AS526" s="9">
        <f>'[1]5'!L$20+'[1]5'!L$26*Table6[[#This Row],[Radio_State]]+'[1]5'!L$21*Table6[[#This Row],[NJ_DUM]]+'[1]5'!L$22*Table6[[#This Row],[NY_DUM]]+'[1]5'!L$23*Table6[[#This Row],[PA_DUM]]+'[1]5'!L$24*Table6[[#This Row],[CT_DUM]]+'[1]5'!L$25*Table6[[#This Row],[DL_DUM]]</f>
        <v>481.82526859705479</v>
      </c>
      <c r="AT526" s="9">
        <f>Table6[[#This Row],[sales]]-Table6[[#This Row],[Pred_5]]</f>
        <v>113.80047024455985</v>
      </c>
      <c r="AU526" s="9">
        <f>ABS(Table6[[#This Row],[Red_5]]/Table6[[#This Row],[sales]])</f>
        <v>0.19106036362008361</v>
      </c>
      <c r="AV526" s="9">
        <f>'[1]6'!L$20+'[1]6'!L$26*Table6[[#This Row],[Online]]+'[1]6'!L$21*Table6[[#This Row],[NJ_DUM]]+'[1]6'!L$22*Table6[[#This Row],[NY_DUM]]+'[1]6'!L$23*Table6[[#This Row],[PA_DUM]]+'[1]6'!L$24*Table6[[#This Row],[CT_DUM]]+'[1]6'!L$25*Table6[[#This Row],[DL_DUM]]</f>
        <v>346.6473768709871</v>
      </c>
      <c r="AW526" s="9">
        <f>Table6[[#This Row],[sales]]-Table6[[#This Row],[Pred_6]]</f>
        <v>248.97836197062753</v>
      </c>
      <c r="AX526" s="9">
        <f>ABS(Table6[[#This Row],[Red_6]]/Table6[[#This Row],[sales]])</f>
        <v>0.4180114218281531</v>
      </c>
      <c r="AY526" s="9">
        <f>'[1]7'!L$21+'[1]7'!L$27*Table6[[#This Row],[LNTV]]+'[1]7'!L$22*Table6[[#This Row],[NJ_DUM]]+'[1]7'!L$23*Table6[[#This Row],[NY_DUM]]+'[1]7'!L$24*Table6[[#This Row],[PA_DUM]]+'[1]7'!L$25*Table6[[#This Row],[CT_DUM]]+'[1]7'!L$26*Table6[[#This Row],[DL_DUM]]</f>
        <v>5.9200664516189079</v>
      </c>
      <c r="AZ526" s="9">
        <f>Table6[[#This Row],[sales]]-Table6[[#This Row],[Pred_7]]</f>
        <v>589.7056723899957</v>
      </c>
      <c r="BA526" s="9">
        <f>ABS(Table6[[#This Row],[Red_7]]/Table6[[#This Row],[sales]])</f>
        <v>0.99006076120361686</v>
      </c>
      <c r="BB526" s="9">
        <f>'[1]8'!O$22+'[1]8'!O$28*Table6[[#This Row],[LNRADIOLING]]+'[1]8'!O$23*Table6[[#This Row],[DL_DUM]]+'[1]8'!O$24*Table6[[#This Row],[CT_DUM]]+'[1]8'!O$25*Table6[[#This Row],[PA_DUM]]+'[1]8'!O$26*Table6[[#This Row],[NY_DUM]]+'[1]8'!O$27*Table6[[#This Row],[NJ_DUM]]</f>
        <v>7.0077957827347888</v>
      </c>
      <c r="BC526" s="9">
        <f>Table6[[#This Row],[sales]]-Table6[[#This Row],[Pred_8]]</f>
        <v>588.61794305887986</v>
      </c>
      <c r="BD526" s="9">
        <f>ABS(Table6[[#This Row],[Red_8]]/Table6[[#This Row],[sales]])</f>
        <v>0.98823456522150355</v>
      </c>
      <c r="BE526" s="9">
        <f>'[1]9'!M$19+'[1]9'!M$21*Table6[[#This Row],[LNONLINE]]+'[1]9'!M$20*Table6[[#This Row],[DL_DUM]]+'[1]9'!M$22*Table6[[#This Row],[CT_DUM]]+'[1]9'!M$23*Table6[[#This Row],[PA_DUM]]+'[1]9'!M$24*Table6[[#This Row],[NY_DUM]]+'[1]9'!M$25*Table6[[#This Row],[NJ_DUM]]</f>
        <v>6.9464676018225742</v>
      </c>
      <c r="BF526" s="9">
        <f>Table6[[#This Row],[sales]]-Table6[[#This Row],[Pred_9]]</f>
        <v>588.67927123979212</v>
      </c>
      <c r="BG526" s="9">
        <f>ABS(Table6[[#This Row],[Red_9]]/Table6[[#This Row],[sales]])</f>
        <v>0.98833752951084319</v>
      </c>
      <c r="BH526" s="9">
        <f>'[1]10'!P$22+'[1]10'!P$30*Table6[[#This Row],[LNTV]]+'[1]10'!P$29*Table6[[#This Row],[LNRADIOLING]]+'[1]10'!P$24*Table6[[#This Row],[LNONLINELING]]+'[1]10'!P$23*Table6[[#This Row],[DL_DUM]]+'[1]10'!P$25*Table6[[#This Row],[CT_DUM]]+'[1]10'!P$26*Table6[[#This Row],[PA_DUM]]+'[1]10'!P$27*Table6[[#This Row],[NY_DUM]]+'[1]10'!P$28*Table6[[#This Row],[NJ_DUM]]</f>
        <v>6.9501136444483844</v>
      </c>
      <c r="BI526" s="9">
        <f>Table6[[#This Row],[sales]]-Table6[[#This Row],[Pred_10]]</f>
        <v>588.67562519716626</v>
      </c>
      <c r="BJ526" s="45">
        <f>ABS(Table6[[#This Row],[Red_10]]/Table6[[#This Row],[sales]])</f>
        <v>0.98833140814571729</v>
      </c>
      <c r="BK526" s="9">
        <f>'[1]11'!P$32+'[1]11'!P$40*Table6[[#This Row],[LNONLINELING]]+'[1]11'!P$39*Table6[[#This Row],[LNRADIOLING]]+'[1]11'!P$38*Table6[[#This Row],[LNTVLING]]+'[1]11'!P$33*Table6[[#This Row],[DL_DUM]]+'[1]11'!P$34*Table6[[#This Row],[CT_DUM]]+'[1]11'!P$35*Table6[[#This Row],[PA_DUM]]+'[1]11'!P$36*Table6[[#This Row],[NY_DUM]]+'[1]11'!P$37*Table6[[#This Row],[NJ_DUM]]</f>
        <v>6.9227779202946031</v>
      </c>
      <c r="BL526" s="9">
        <f>Table6[[#This Row],[sales]]-Table6[[#This Row],[ Pred_11]]</f>
        <v>588.70296092132003</v>
      </c>
      <c r="BM526" s="47">
        <f>ABS(Table6[[#This Row],[ Red_11]]/Table6[[#This Row],[sales]])</f>
        <v>0.98837730227414589</v>
      </c>
      <c r="BN526" s="9">
        <f>'[1]12'!K$22+'[1]12'!K$28*Table6[[#This Row],[COMBINE LN LING]]+'[1]12'!K$23*Table6[[#This Row],[DL_DUM]]+'[1]12'!K$24*Table6[[#This Row],[CT_DUM]]+'[1]12'!K$25*Table6[[#This Row],[PA_DUM]]+'[1]12'!K$26*Table6[[#This Row],[NY_DUM]]+'[1]12'!K$27*Table6[[#This Row],[NJ_DUM]]</f>
        <v>6.9851540099782818</v>
      </c>
      <c r="BO526" s="9">
        <f>Table6[[#This Row],[sales]]-Table6[[#This Row],[ Pred_12]]</f>
        <v>588.64058483163637</v>
      </c>
      <c r="BP526" s="47">
        <f>ABS(Table6[[#This Row],[ Red_12]]/Table6[[#This Row],[sales]])</f>
        <v>0.98827257864382567</v>
      </c>
      <c r="BQ526">
        <f>LN(G526+'2019 Totals and Calculations'!C$18)</f>
        <v>7.2656119250671498</v>
      </c>
      <c r="BR526">
        <f>LN(Table6[[#This Row],[PROF RADIO]]+'2019 Totals and Calculations'!D$18)</f>
        <v>5.4080647165788172</v>
      </c>
      <c r="BS526">
        <f>LN(Table6[[#This Row],[ONLINE LINGERING]]+'2019 Totals and Calculations'!E$18)</f>
        <v>4.825529221246545</v>
      </c>
      <c r="BT526">
        <f>MONTH(Table6[[#This Row],[Date]])</f>
        <v>1</v>
      </c>
      <c r="BU526">
        <f t="shared" si="229"/>
        <v>1</v>
      </c>
      <c r="BV526">
        <f t="shared" si="230"/>
        <v>0</v>
      </c>
      <c r="BW526">
        <f t="shared" si="231"/>
        <v>0</v>
      </c>
      <c r="BX526">
        <f t="shared" si="232"/>
        <v>0</v>
      </c>
      <c r="BY526">
        <f t="shared" si="233"/>
        <v>0</v>
      </c>
      <c r="BZ526">
        <f t="shared" si="234"/>
        <v>0</v>
      </c>
      <c r="CA526">
        <f t="shared" si="235"/>
        <v>0</v>
      </c>
      <c r="CB526">
        <f t="shared" si="236"/>
        <v>0</v>
      </c>
      <c r="CC526">
        <f t="shared" si="237"/>
        <v>0</v>
      </c>
      <c r="CD526">
        <f t="shared" si="238"/>
        <v>0</v>
      </c>
      <c r="CE526">
        <f t="shared" si="239"/>
        <v>0</v>
      </c>
      <c r="CF526">
        <f t="shared" si="240"/>
        <v>0</v>
      </c>
      <c r="CG526">
        <f t="shared" si="241"/>
        <v>54</v>
      </c>
      <c r="CH52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635.87699966362129</v>
      </c>
      <c r="CI526" s="79">
        <f>Table6[[#This Row],[sales]]-CH526</f>
        <v>-40.251260822006657</v>
      </c>
      <c r="CJ526">
        <f>ABS(Table6[[#This Row],[sales]]-CH526)/Table6[[#This Row],[sales]]</f>
        <v>6.757810852883582E-2</v>
      </c>
      <c r="CK52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625.26606239080502</v>
      </c>
      <c r="CL526" s="79">
        <f>Table6[[#This Row],[sales]]-CK526</f>
        <v>-29.640323549190384</v>
      </c>
      <c r="CM526">
        <f>ABS(Table6[[#This Row],[sales]]-CK526)/Table6[[#This Row],[sales]]</f>
        <v>4.9763335625548188E-2</v>
      </c>
      <c r="CN52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637.14163565996512</v>
      </c>
      <c r="CO526" s="79">
        <f>Table6[[#This Row],[sales]]-CN526</f>
        <v>-41.515896818350484</v>
      </c>
      <c r="CP526">
        <f>ABS(Table6[[#This Row],[sales]]-CN526)/Table6[[#This Row],[sales]]</f>
        <v>6.9701314283515461E-2</v>
      </c>
      <c r="CQ52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625.986061878388</v>
      </c>
      <c r="CR526" s="79">
        <f>Table6[[#This Row],[sales]]-CQ526</f>
        <v>-30.360323036773366</v>
      </c>
      <c r="CS526">
        <f>ABS(Table6[[#This Row],[sales]]-CQ526)/Table6[[#This Row],[sales]]</f>
        <v>5.0972147536502962E-2</v>
      </c>
    </row>
    <row r="527" spans="1:97" x14ac:dyDescent="0.2">
      <c r="A527">
        <v>526</v>
      </c>
      <c r="B527" t="s">
        <v>638</v>
      </c>
      <c r="C527" s="5">
        <v>43114</v>
      </c>
      <c r="D527" s="6">
        <v>1104.6490182711893</v>
      </c>
      <c r="E527" s="8">
        <f>YEAR(Table6[[#This Row],[Date]])</f>
        <v>2018</v>
      </c>
      <c r="F527" s="6">
        <f>Table6[[#This Row],[TV_State]]+Table6[[#This Row],[Radio_State]]+Table6[[#This Row],[Online]]</f>
        <v>1350.1265778870093</v>
      </c>
      <c r="G527" s="6">
        <f t="shared" si="216"/>
        <v>1079.7066463323197</v>
      </c>
      <c r="H527" s="6">
        <f>LN(Table6[[#This Row],[PROF TV LING]])</f>
        <v>6.9844446594554777</v>
      </c>
      <c r="I527" s="6">
        <f t="shared" si="217"/>
        <v>7.0072829329727835</v>
      </c>
      <c r="J527" s="6">
        <v>163.65170641054658</v>
      </c>
      <c r="K527" s="6">
        <f t="shared" si="222"/>
        <v>162.04727791661901</v>
      </c>
      <c r="L527" s="6">
        <f>0.5*J526+0.5*Table6[[#This Row],[Radio_State]]</f>
        <v>162.84154944811814</v>
      </c>
      <c r="M527" s="6">
        <f>LN(Table6[[#This Row],[RADIO LINGERING ]])</f>
        <v>5.0927776387462158</v>
      </c>
      <c r="N527" s="6">
        <f t="shared" si="218"/>
        <v>5.0977404280883452</v>
      </c>
      <c r="O527" s="6">
        <v>81.82585320527329</v>
      </c>
      <c r="P527" s="6">
        <f t="shared" si="219"/>
        <v>81.480110163560852</v>
      </c>
      <c r="Q527" s="6">
        <f>0.3*O526+0.7*Table6[[#This Row],[Online]]</f>
        <v>81.582806116544745</v>
      </c>
      <c r="R527" s="6">
        <f>LN(Table6[[#This Row],[ONLINE LINGERING]])</f>
        <v>4.4016185304116568</v>
      </c>
      <c r="S527" s="6">
        <f t="shared" si="220"/>
        <v>4.4045932475283998</v>
      </c>
      <c r="T527" s="6">
        <v>578.39367049893042</v>
      </c>
      <c r="U527" s="6">
        <f t="shared" si="221"/>
        <v>6.3602547276638806</v>
      </c>
      <c r="V527" s="8">
        <f>YEAR(Table6[[#This Row],[Date]])</f>
        <v>2018</v>
      </c>
      <c r="W527" s="8">
        <f>WEEKNUM(Table6[[#This Row],[Date]])</f>
        <v>3</v>
      </c>
      <c r="X527" t="s">
        <v>693</v>
      </c>
      <c r="Y527" s="9">
        <f>Table6[[#This Row],[LNTVLING]]+Table6[[#This Row],[LNRADIOLING]]+Table6[[#This Row],[LNONLINELING]]</f>
        <v>16.47884082861335</v>
      </c>
      <c r="Z527">
        <f t="shared" si="242"/>
        <v>1</v>
      </c>
      <c r="AA527">
        <f t="shared" si="223"/>
        <v>0</v>
      </c>
      <c r="AB527">
        <f t="shared" si="224"/>
        <v>0</v>
      </c>
      <c r="AC527">
        <f t="shared" si="225"/>
        <v>0</v>
      </c>
      <c r="AD527">
        <f t="shared" si="226"/>
        <v>1</v>
      </c>
      <c r="AE527">
        <f t="shared" si="227"/>
        <v>0</v>
      </c>
      <c r="AF527">
        <f t="shared" si="228"/>
        <v>0</v>
      </c>
      <c r="AG527" s="9">
        <f>'[1]1'!J$20+'[1]1'!J$21*Table6[[#This Row],[TV_State]]</f>
        <v>2416.0764078689663</v>
      </c>
      <c r="AH527" s="9">
        <f>Table6[[#This Row],[sales]]-Table6[[#This Row],[Pred_1]]</f>
        <v>-1837.6827373700357</v>
      </c>
      <c r="AI527">
        <f>ABS(Table6[[#This Row],[Res_1]])/Table6[[#This Row],[sales]]</f>
        <v>3.1772179245751859</v>
      </c>
      <c r="AJ527" s="9">
        <f>'[1]2'!J$20+'[1]2'!J$21*Table6[[#This Row],[Radio_State]]</f>
        <v>2432.7217647477191</v>
      </c>
      <c r="AK527" s="9">
        <f>Table6[[#This Row],[sales]]-Table6[[#This Row],[ Pred_2 ]]</f>
        <v>-1854.3280942487886</v>
      </c>
      <c r="AL527">
        <f>ABS(Table6[[#This Row],[ Res_2 ]])/Table6[[#This Row],[sales]]</f>
        <v>3.2059965190304025</v>
      </c>
      <c r="AM527" s="10">
        <f>'[1]3'!J$20+'[1]3'!J$21*Data!O527</f>
        <v>2273.4644130010438</v>
      </c>
      <c r="AN527" s="9">
        <f>Table6[[#This Row],[sales]]-Table6[[#This Row],[Pred_3]]</f>
        <v>-1695.0707425021133</v>
      </c>
      <c r="AO527" s="9">
        <f>ABS(Table6[[#This Row],[Res_3]])/Table6[[#This Row],[sales]]</f>
        <v>2.9306523030238587</v>
      </c>
      <c r="AP527" s="9">
        <f>'[1]4'!L$21+'[1]4'!L$27*Table6[[#This Row],[TV_State]]+'[1]4'!L$22*Table6[[#This Row],[NJ_DUM]]+'[1]4'!L$23*Table6[[#This Row],[NY_DUM]]+'[1]4'!L$24*Table6[[#This Row],[PA_DUM]]+'[1]4'!L$25*Table6[[#This Row],[CT_DUM]]+'[1]4'!L$26*Table6[[#This Row],[DL_DUM]]</f>
        <v>481.49418714868784</v>
      </c>
      <c r="AQ527" s="9">
        <f>Table6[[#This Row],[sales]]-Table6[[#This Row],[Pred_4]]</f>
        <v>96.899483350242576</v>
      </c>
      <c r="AR527">
        <f>ABS(Table6[[#This Row],[Res_4]]/Table6[[#This Row],[sales]])</f>
        <v>0.16753206041597193</v>
      </c>
      <c r="AS527" s="9">
        <f>'[1]5'!L$20+'[1]5'!L$26*Table6[[#This Row],[Radio_State]]+'[1]5'!L$21*Table6[[#This Row],[NJ_DUM]]+'[1]5'!L$22*Table6[[#This Row],[NY_DUM]]+'[1]5'!L$23*Table6[[#This Row],[PA_DUM]]+'[1]5'!L$24*Table6[[#This Row],[CT_DUM]]+'[1]5'!L$25*Table6[[#This Row],[DL_DUM]]</f>
        <v>484.67960599975481</v>
      </c>
      <c r="AT527" s="9">
        <f>Table6[[#This Row],[sales]]-Table6[[#This Row],[Pred_5]]</f>
        <v>93.714064499175606</v>
      </c>
      <c r="AU527" s="9">
        <f>ABS(Table6[[#This Row],[Red_5]]/Table6[[#This Row],[sales]])</f>
        <v>0.16202470614579262</v>
      </c>
      <c r="AV527" s="9">
        <f>'[1]6'!L$20+'[1]6'!L$26*Table6[[#This Row],[Online]]+'[1]6'!L$21*Table6[[#This Row],[NJ_DUM]]+'[1]6'!L$22*Table6[[#This Row],[NY_DUM]]+'[1]6'!L$23*Table6[[#This Row],[PA_DUM]]+'[1]6'!L$24*Table6[[#This Row],[CT_DUM]]+'[1]6'!L$25*Table6[[#This Row],[DL_DUM]]</f>
        <v>350.17338865156165</v>
      </c>
      <c r="AW527" s="9">
        <f>Table6[[#This Row],[sales]]-Table6[[#This Row],[Pred_6]]</f>
        <v>228.22028184736877</v>
      </c>
      <c r="AX527" s="9">
        <f>ABS(Table6[[#This Row],[Red_6]]/Table6[[#This Row],[sales]])</f>
        <v>0.39457603616322906</v>
      </c>
      <c r="AY527" s="9">
        <f>'[1]7'!L$21+'[1]7'!L$27*Table6[[#This Row],[LNTV]]+'[1]7'!L$22*Table6[[#This Row],[NJ_DUM]]+'[1]7'!L$23*Table6[[#This Row],[NY_DUM]]+'[1]7'!L$24*Table6[[#This Row],[PA_DUM]]+'[1]7'!L$25*Table6[[#This Row],[CT_DUM]]+'[1]7'!L$26*Table6[[#This Row],[DL_DUM]]</f>
        <v>5.9211677989089093</v>
      </c>
      <c r="AZ527" s="9">
        <f>Table6[[#This Row],[sales]]-Table6[[#This Row],[Pred_7]]</f>
        <v>572.47250270002155</v>
      </c>
      <c r="BA527" s="9">
        <f>ABS(Table6[[#This Row],[Red_7]]/Table6[[#This Row],[sales]])</f>
        <v>0.98976273755934918</v>
      </c>
      <c r="BB527" s="9">
        <f>'[1]8'!O$22+'[1]8'!O$28*Table6[[#This Row],[LNRADIOLING]]+'[1]8'!O$23*Table6[[#This Row],[DL_DUM]]+'[1]8'!O$24*Table6[[#This Row],[CT_DUM]]+'[1]8'!O$25*Table6[[#This Row],[PA_DUM]]+'[1]8'!O$26*Table6[[#This Row],[NY_DUM]]+'[1]8'!O$27*Table6[[#This Row],[NJ_DUM]]</f>
        <v>7.0085056487385646</v>
      </c>
      <c r="BC527" s="9">
        <f>Table6[[#This Row],[sales]]-Table6[[#This Row],[Pred_8]]</f>
        <v>571.38516485019181</v>
      </c>
      <c r="BD527" s="9">
        <f>ABS(Table6[[#This Row],[Red_8]]/Table6[[#This Row],[sales]])</f>
        <v>0.98788281060770777</v>
      </c>
      <c r="BE527" s="9">
        <f>'[1]9'!M$19+'[1]9'!M$21*Table6[[#This Row],[LNONLINE]]+'[1]9'!M$20*Table6[[#This Row],[DL_DUM]]+'[1]9'!M$22*Table6[[#This Row],[CT_DUM]]+'[1]9'!M$23*Table6[[#This Row],[PA_DUM]]+'[1]9'!M$24*Table6[[#This Row],[NY_DUM]]+'[1]9'!M$25*Table6[[#This Row],[NJ_DUM]]</f>
        <v>6.9496180501539069</v>
      </c>
      <c r="BF527" s="9">
        <f>Table6[[#This Row],[sales]]-Table6[[#This Row],[Pred_9]]</f>
        <v>571.44405244877646</v>
      </c>
      <c r="BG527" s="9">
        <f>ABS(Table6[[#This Row],[Red_9]]/Table6[[#This Row],[sales]])</f>
        <v>0.98798462292272471</v>
      </c>
      <c r="BH527" s="9">
        <f>'[1]10'!P$22+'[1]10'!P$30*Table6[[#This Row],[LNTV]]+'[1]10'!P$29*Table6[[#This Row],[LNRADIOLING]]+'[1]10'!P$24*Table6[[#This Row],[LNONLINELING]]+'[1]10'!P$23*Table6[[#This Row],[DL_DUM]]+'[1]10'!P$25*Table6[[#This Row],[CT_DUM]]+'[1]10'!P$26*Table6[[#This Row],[PA_DUM]]+'[1]10'!P$27*Table6[[#This Row],[NY_DUM]]+'[1]10'!P$28*Table6[[#This Row],[NJ_DUM]]</f>
        <v>6.9519247277246041</v>
      </c>
      <c r="BI527" s="9">
        <f>Table6[[#This Row],[sales]]-Table6[[#This Row],[Pred_10]]</f>
        <v>571.44174577120577</v>
      </c>
      <c r="BJ527" s="45">
        <f>ABS(Table6[[#This Row],[Red_10]]/Table6[[#This Row],[sales]])</f>
        <v>0.98798063484732157</v>
      </c>
      <c r="BK527" s="9">
        <f>'[1]11'!P$32+'[1]11'!P$40*Table6[[#This Row],[LNONLINELING]]+'[1]11'!P$39*Table6[[#This Row],[LNRADIOLING]]+'[1]11'!P$38*Table6[[#This Row],[LNTVLING]]+'[1]11'!P$33*Table6[[#This Row],[DL_DUM]]+'[1]11'!P$34*Table6[[#This Row],[CT_DUM]]+'[1]11'!P$35*Table6[[#This Row],[PA_DUM]]+'[1]11'!P$36*Table6[[#This Row],[NY_DUM]]+'[1]11'!P$37*Table6[[#This Row],[NJ_DUM]]</f>
        <v>6.9239034089834917</v>
      </c>
      <c r="BL527" s="9">
        <f>Table6[[#This Row],[sales]]-Table6[[#This Row],[ Pred_11]]</f>
        <v>571.46976708994691</v>
      </c>
      <c r="BM527" s="47">
        <f>ABS(Table6[[#This Row],[ Red_11]]/Table6[[#This Row],[sales]])</f>
        <v>0.98802908164086434</v>
      </c>
      <c r="BN527" s="9">
        <f>'[1]12'!K$22+'[1]12'!K$28*Table6[[#This Row],[COMBINE LN LING]]+'[1]12'!K$23*Table6[[#This Row],[DL_DUM]]+'[1]12'!K$24*Table6[[#This Row],[CT_DUM]]+'[1]12'!K$25*Table6[[#This Row],[PA_DUM]]+'[1]12'!K$26*Table6[[#This Row],[NY_DUM]]+'[1]12'!K$27*Table6[[#This Row],[NJ_DUM]]</f>
        <v>6.9880266944562575</v>
      </c>
      <c r="BO527" s="9">
        <f>Table6[[#This Row],[sales]]-Table6[[#This Row],[ Pred_12]]</f>
        <v>571.40564380447415</v>
      </c>
      <c r="BP527" s="47">
        <f>ABS(Table6[[#This Row],[ Red_12]]/Table6[[#This Row],[sales]])</f>
        <v>0.98791821720934758</v>
      </c>
      <c r="BQ527">
        <f>LN(G527+'2019 Totals and Calculations'!C$18)</f>
        <v>7.2730580085202767</v>
      </c>
      <c r="BR527">
        <f>LN(Table6[[#This Row],[PROF RADIO]]+'2019 Totals and Calculations'!D$18)</f>
        <v>5.4152273286821835</v>
      </c>
      <c r="BS527">
        <f>LN(Table6[[#This Row],[ONLINE LINGERING]]+'2019 Totals and Calculations'!E$18)</f>
        <v>4.8319883392336642</v>
      </c>
      <c r="BT527">
        <f>MONTH(Table6[[#This Row],[Date]])</f>
        <v>1</v>
      </c>
      <c r="BU527">
        <f t="shared" si="229"/>
        <v>1</v>
      </c>
      <c r="BV527">
        <f t="shared" si="230"/>
        <v>0</v>
      </c>
      <c r="BW527">
        <f t="shared" si="231"/>
        <v>0</v>
      </c>
      <c r="BX527">
        <f t="shared" si="232"/>
        <v>0</v>
      </c>
      <c r="BY527">
        <f t="shared" si="233"/>
        <v>0</v>
      </c>
      <c r="BZ527">
        <f t="shared" si="234"/>
        <v>0</v>
      </c>
      <c r="CA527">
        <f t="shared" si="235"/>
        <v>0</v>
      </c>
      <c r="CB527">
        <f t="shared" si="236"/>
        <v>0</v>
      </c>
      <c r="CC527">
        <f t="shared" si="237"/>
        <v>0</v>
      </c>
      <c r="CD527">
        <f t="shared" si="238"/>
        <v>0</v>
      </c>
      <c r="CE527">
        <f t="shared" si="239"/>
        <v>0</v>
      </c>
      <c r="CF527">
        <f t="shared" si="240"/>
        <v>0</v>
      </c>
      <c r="CG527">
        <f t="shared" si="241"/>
        <v>55</v>
      </c>
      <c r="CH52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639.01492333224371</v>
      </c>
      <c r="CI527" s="79">
        <f>Table6[[#This Row],[sales]]-CH527</f>
        <v>-60.621252833313292</v>
      </c>
      <c r="CJ527">
        <f>ABS(Table6[[#This Row],[sales]]-CH527)/Table6[[#This Row],[sales]]</f>
        <v>0.10480967535661405</v>
      </c>
      <c r="CK52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628.06211054956486</v>
      </c>
      <c r="CL527" s="79">
        <f>Table6[[#This Row],[sales]]-CK527</f>
        <v>-49.668440050634445</v>
      </c>
      <c r="CM527">
        <f>ABS(Table6[[#This Row],[sales]]-CK527)/Table6[[#This Row],[sales]]</f>
        <v>8.5873069820749867E-2</v>
      </c>
      <c r="CN52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639.99172974609394</v>
      </c>
      <c r="CO527" s="79">
        <f>Table6[[#This Row],[sales]]-CN527</f>
        <v>-61.598059247163519</v>
      </c>
      <c r="CP527">
        <f>ABS(Table6[[#This Row],[sales]]-CN527)/Table6[[#This Row],[sales]]</f>
        <v>0.10649850160709431</v>
      </c>
      <c r="CQ52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630.00111679941608</v>
      </c>
      <c r="CR527" s="79">
        <f>Table6[[#This Row],[sales]]-CQ527</f>
        <v>-51.607446300485663</v>
      </c>
      <c r="CS527">
        <f>ABS(Table6[[#This Row],[sales]]-CQ527)/Table6[[#This Row],[sales]]</f>
        <v>8.9225468625838106E-2</v>
      </c>
    </row>
    <row r="528" spans="1:97" x14ac:dyDescent="0.2">
      <c r="A528">
        <v>527</v>
      </c>
      <c r="B528" t="s">
        <v>638</v>
      </c>
      <c r="C528" s="5">
        <v>43121</v>
      </c>
      <c r="D528" s="6">
        <v>1115.6955084539013</v>
      </c>
      <c r="E528" s="8">
        <f>YEAR(Table6[[#This Row],[Date]])</f>
        <v>2018</v>
      </c>
      <c r="F528" s="6">
        <f>Table6[[#This Row],[TV_State]]+Table6[[#This Row],[Radio_State]]+Table6[[#This Row],[Online]]</f>
        <v>1363.6278436658795</v>
      </c>
      <c r="G528" s="6">
        <f t="shared" si="216"/>
        <v>1090.5033049687941</v>
      </c>
      <c r="H528" s="6">
        <f>LN(Table6[[#This Row],[PROF TV LING]])</f>
        <v>6.9943946163283286</v>
      </c>
      <c r="I528" s="6">
        <f t="shared" si="217"/>
        <v>7.0172332638259514</v>
      </c>
      <c r="J528" s="6">
        <v>165.28822347465206</v>
      </c>
      <c r="K528" s="6">
        <f t="shared" si="222"/>
        <v>163.66775069563553</v>
      </c>
      <c r="L528" s="6">
        <f>0.5*J527+0.5*Table6[[#This Row],[Radio_State]]</f>
        <v>164.46996494259932</v>
      </c>
      <c r="M528" s="6">
        <f>LN(Table6[[#This Row],[RADIO LINGERING ]])</f>
        <v>5.1027279695993846</v>
      </c>
      <c r="N528" s="6">
        <f t="shared" si="218"/>
        <v>5.107690758941513</v>
      </c>
      <c r="O528" s="6">
        <v>82.644111737326028</v>
      </c>
      <c r="P528" s="6">
        <f t="shared" si="219"/>
        <v>82.294911265196475</v>
      </c>
      <c r="Q528" s="6">
        <f>0.3*O527+0.7*Table6[[#This Row],[Online]]</f>
        <v>82.398634177710207</v>
      </c>
      <c r="R528" s="6">
        <f>LN(Table6[[#This Row],[ONLINE LINGERING]])</f>
        <v>4.4115688612648247</v>
      </c>
      <c r="S528" s="6">
        <f t="shared" si="220"/>
        <v>4.4145435783815676</v>
      </c>
      <c r="T528" s="6">
        <v>685.52909534340165</v>
      </c>
      <c r="U528" s="6">
        <f t="shared" si="221"/>
        <v>6.5301909420745181</v>
      </c>
      <c r="V528" s="8">
        <f>YEAR(Table6[[#This Row],[Date]])</f>
        <v>2018</v>
      </c>
      <c r="W528" s="8">
        <f>WEEKNUM(Table6[[#This Row],[Date]])</f>
        <v>4</v>
      </c>
      <c r="X528" t="s">
        <v>694</v>
      </c>
      <c r="Y528" s="9">
        <f>Table6[[#This Row],[LNTVLING]]+Table6[[#This Row],[LNRADIOLING]]+Table6[[#This Row],[LNONLINELING]]</f>
        <v>16.50869144719254</v>
      </c>
      <c r="Z528">
        <f t="shared" si="242"/>
        <v>1</v>
      </c>
      <c r="AA528">
        <f t="shared" si="223"/>
        <v>0</v>
      </c>
      <c r="AB528">
        <f t="shared" si="224"/>
        <v>0</v>
      </c>
      <c r="AC528">
        <f t="shared" si="225"/>
        <v>0</v>
      </c>
      <c r="AD528">
        <f t="shared" si="226"/>
        <v>1</v>
      </c>
      <c r="AE528">
        <f t="shared" si="227"/>
        <v>0</v>
      </c>
      <c r="AF528">
        <f t="shared" si="228"/>
        <v>0</v>
      </c>
      <c r="AG528" s="9">
        <f>'[1]1'!J$20+'[1]1'!J$21*Table6[[#This Row],[TV_State]]</f>
        <v>2426.9398464930928</v>
      </c>
      <c r="AH528" s="9">
        <f>Table6[[#This Row],[sales]]-Table6[[#This Row],[Pred_1]]</f>
        <v>-1741.4107511496911</v>
      </c>
      <c r="AI528">
        <f>ABS(Table6[[#This Row],[Res_1]])/Table6[[#This Row],[sales]]</f>
        <v>2.5402433871568459</v>
      </c>
      <c r="AJ528" s="9">
        <f>'[1]2'!J$20+'[1]2'!J$21*Table6[[#This Row],[Radio_State]]</f>
        <v>2439.9061643552213</v>
      </c>
      <c r="AK528" s="9">
        <f>Table6[[#This Row],[sales]]-Table6[[#This Row],[ Pred_2 ]]</f>
        <v>-1754.3770690118197</v>
      </c>
      <c r="AL528">
        <f>ABS(Table6[[#This Row],[ Res_2 ]])/Table6[[#This Row],[sales]]</f>
        <v>2.5591577088832396</v>
      </c>
      <c r="AM528" s="10">
        <f>'[1]3'!J$20+'[1]3'!J$21*Data!O528</f>
        <v>2278.1917553138055</v>
      </c>
      <c r="AN528" s="9">
        <f>Table6[[#This Row],[sales]]-Table6[[#This Row],[Pred_3]]</f>
        <v>-1592.6626599704039</v>
      </c>
      <c r="AO528" s="9">
        <f>ABS(Table6[[#This Row],[Res_3]])/Table6[[#This Row],[sales]]</f>
        <v>2.3232604871024365</v>
      </c>
      <c r="AP528" s="9">
        <f>'[1]4'!L$21+'[1]4'!L$27*Table6[[#This Row],[TV_State]]+'[1]4'!L$22*Table6[[#This Row],[NJ_DUM]]+'[1]4'!L$23*Table6[[#This Row],[NY_DUM]]+'[1]4'!L$24*Table6[[#This Row],[PA_DUM]]+'[1]4'!L$25*Table6[[#This Row],[CT_DUM]]+'[1]4'!L$26*Table6[[#This Row],[DL_DUM]]</f>
        <v>483.93082907671652</v>
      </c>
      <c r="AQ528" s="9">
        <f>Table6[[#This Row],[sales]]-Table6[[#This Row],[Pred_4]]</f>
        <v>201.59826626668513</v>
      </c>
      <c r="AR528">
        <f>ABS(Table6[[#This Row],[Res_4]]/Table6[[#This Row],[sales]])</f>
        <v>0.29407689277681004</v>
      </c>
      <c r="AS528" s="9">
        <f>'[1]5'!L$20+'[1]5'!L$26*Table6[[#This Row],[Radio_State]]+'[1]5'!L$21*Table6[[#This Row],[NJ_DUM]]+'[1]5'!L$22*Table6[[#This Row],[NY_DUM]]+'[1]5'!L$23*Table6[[#This Row],[PA_DUM]]+'[1]5'!L$24*Table6[[#This Row],[CT_DUM]]+'[1]5'!L$25*Table6[[#This Row],[DL_DUM]]</f>
        <v>487.56248677648193</v>
      </c>
      <c r="AT528" s="9">
        <f>Table6[[#This Row],[sales]]-Table6[[#This Row],[Pred_5]]</f>
        <v>197.96660856691972</v>
      </c>
      <c r="AU528" s="9">
        <f>ABS(Table6[[#This Row],[Red_5]]/Table6[[#This Row],[sales]])</f>
        <v>0.28877929457939699</v>
      </c>
      <c r="AV528" s="9">
        <f>'[1]6'!L$20+'[1]6'!L$26*Table6[[#This Row],[Online]]+'[1]6'!L$21*Table6[[#This Row],[NJ_DUM]]+'[1]6'!L$22*Table6[[#This Row],[NY_DUM]]+'[1]6'!L$23*Table6[[#This Row],[PA_DUM]]+'[1]6'!L$24*Table6[[#This Row],[CT_DUM]]+'[1]6'!L$25*Table6[[#This Row],[DL_DUM]]</f>
        <v>353.73466054994191</v>
      </c>
      <c r="AW528" s="9">
        <f>Table6[[#This Row],[sales]]-Table6[[#This Row],[Pred_6]]</f>
        <v>331.79443479345974</v>
      </c>
      <c r="AX528" s="9">
        <f>ABS(Table6[[#This Row],[Red_6]]/Table6[[#This Row],[sales]])</f>
        <v>0.48399759696159089</v>
      </c>
      <c r="AY528" s="9">
        <f>'[1]7'!L$21+'[1]7'!L$27*Table6[[#This Row],[LNTV]]+'[1]7'!L$22*Table6[[#This Row],[NJ_DUM]]+'[1]7'!L$23*Table6[[#This Row],[NY_DUM]]+'[1]7'!L$24*Table6[[#This Row],[PA_DUM]]+'[1]7'!L$25*Table6[[#This Row],[CT_DUM]]+'[1]7'!L$26*Table6[[#This Row],[DL_DUM]]</f>
        <v>5.9222691461989099</v>
      </c>
      <c r="AZ528" s="9">
        <f>Table6[[#This Row],[sales]]-Table6[[#This Row],[Pred_7]]</f>
        <v>679.60682619720274</v>
      </c>
      <c r="BA528" s="9">
        <f>ABS(Table6[[#This Row],[Red_7]]/Table6[[#This Row],[sales]])</f>
        <v>0.99136102437310514</v>
      </c>
      <c r="BB528" s="9">
        <f>'[1]8'!O$22+'[1]8'!O$28*Table6[[#This Row],[LNRADIOLING]]+'[1]8'!O$23*Table6[[#This Row],[DL_DUM]]+'[1]8'!O$24*Table6[[#This Row],[CT_DUM]]+'[1]8'!O$25*Table6[[#This Row],[PA_DUM]]+'[1]8'!O$26*Table6[[#This Row],[NY_DUM]]+'[1]8'!O$27*Table6[[#This Row],[NJ_DUM]]</f>
        <v>7.0092155147423414</v>
      </c>
      <c r="BC528" s="9">
        <f>Table6[[#This Row],[sales]]-Table6[[#This Row],[Pred_8]]</f>
        <v>678.51987982865933</v>
      </c>
      <c r="BD528" s="9">
        <f>ABS(Table6[[#This Row],[Red_8]]/Table6[[#This Row],[sales]])</f>
        <v>0.98977546604169853</v>
      </c>
      <c r="BE528" s="9">
        <f>'[1]9'!M$19+'[1]9'!M$21*Table6[[#This Row],[LNONLINE]]+'[1]9'!M$20*Table6[[#This Row],[DL_DUM]]+'[1]9'!M$22*Table6[[#This Row],[CT_DUM]]+'[1]9'!M$23*Table6[[#This Row],[PA_DUM]]+'[1]9'!M$24*Table6[[#This Row],[NY_DUM]]+'[1]9'!M$25*Table6[[#This Row],[NJ_DUM]]</f>
        <v>6.9527684984852396</v>
      </c>
      <c r="BF528" s="9">
        <f>Table6[[#This Row],[sales]]-Table6[[#This Row],[Pred_9]]</f>
        <v>678.57632684491637</v>
      </c>
      <c r="BG528" s="9">
        <f>ABS(Table6[[#This Row],[Red_9]]/Table6[[#This Row],[sales]])</f>
        <v>0.98985780684479563</v>
      </c>
      <c r="BH528" s="9">
        <f>'[1]10'!P$22+'[1]10'!P$30*Table6[[#This Row],[LNTV]]+'[1]10'!P$29*Table6[[#This Row],[LNRADIOLING]]+'[1]10'!P$24*Table6[[#This Row],[LNONLINELING]]+'[1]10'!P$23*Table6[[#This Row],[DL_DUM]]+'[1]10'!P$25*Table6[[#This Row],[CT_DUM]]+'[1]10'!P$26*Table6[[#This Row],[PA_DUM]]+'[1]10'!P$27*Table6[[#This Row],[NY_DUM]]+'[1]10'!P$28*Table6[[#This Row],[NJ_DUM]]</f>
        <v>6.9537358110008203</v>
      </c>
      <c r="BI528" s="9">
        <f>Table6[[#This Row],[sales]]-Table6[[#This Row],[Pred_10]]</f>
        <v>678.57535953240085</v>
      </c>
      <c r="BJ528" s="45">
        <f>ABS(Table6[[#This Row],[Red_10]]/Table6[[#This Row],[sales]])</f>
        <v>0.98985639579963058</v>
      </c>
      <c r="BK528" s="9">
        <f>'[1]11'!P$32+'[1]11'!P$40*Table6[[#This Row],[LNONLINELING]]+'[1]11'!P$39*Table6[[#This Row],[LNRADIOLING]]+'[1]11'!P$38*Table6[[#This Row],[LNTVLING]]+'[1]11'!P$33*Table6[[#This Row],[DL_DUM]]+'[1]11'!P$34*Table6[[#This Row],[CT_DUM]]+'[1]11'!P$35*Table6[[#This Row],[PA_DUM]]+'[1]11'!P$36*Table6[[#This Row],[NY_DUM]]+'[1]11'!P$37*Table6[[#This Row],[NJ_DUM]]</f>
        <v>6.9250288697361633</v>
      </c>
      <c r="BL528" s="9">
        <f>Table6[[#This Row],[sales]]-Table6[[#This Row],[ Pred_11]]</f>
        <v>678.60406647366551</v>
      </c>
      <c r="BM528" s="47">
        <f>ABS(Table6[[#This Row],[ Red_11]]/Table6[[#This Row],[sales]])</f>
        <v>0.98989827139828812</v>
      </c>
      <c r="BN528" s="9">
        <f>'[1]12'!K$22+'[1]12'!K$28*Table6[[#This Row],[COMBINE LN LING]]+'[1]12'!K$23*Table6[[#This Row],[DL_DUM]]+'[1]12'!K$24*Table6[[#This Row],[CT_DUM]]+'[1]12'!K$25*Table6[[#This Row],[PA_DUM]]+'[1]12'!K$26*Table6[[#This Row],[NY_DUM]]+'[1]12'!K$27*Table6[[#This Row],[NJ_DUM]]</f>
        <v>6.9908993948727813</v>
      </c>
      <c r="BO528" s="9">
        <f>Table6[[#This Row],[sales]]-Table6[[#This Row],[ Pred_12]]</f>
        <v>678.53819594852882</v>
      </c>
      <c r="BP528" s="47">
        <f>ABS(Table6[[#This Row],[ Red_12]]/Table6[[#This Row],[sales]])</f>
        <v>0.98980218426561328</v>
      </c>
      <c r="BQ528">
        <f>LN(G528+'2019 Totals and Calculations'!C$18)</f>
        <v>7.2805228130603679</v>
      </c>
      <c r="BR528">
        <f>LN(Table6[[#This Row],[PROF RADIO]]+'2019 Totals and Calculations'!D$18)</f>
        <v>5.4224098643550613</v>
      </c>
      <c r="BS528">
        <f>LN(Table6[[#This Row],[ONLINE LINGERING]]+'2019 Totals and Calculations'!E$18)</f>
        <v>4.8384699737351378</v>
      </c>
      <c r="BT528">
        <f>MONTH(Table6[[#This Row],[Date]])</f>
        <v>1</v>
      </c>
      <c r="BU528">
        <f t="shared" si="229"/>
        <v>1</v>
      </c>
      <c r="BV528">
        <f t="shared" si="230"/>
        <v>0</v>
      </c>
      <c r="BW528">
        <f t="shared" si="231"/>
        <v>0</v>
      </c>
      <c r="BX528">
        <f t="shared" si="232"/>
        <v>0</v>
      </c>
      <c r="BY528">
        <f t="shared" si="233"/>
        <v>0</v>
      </c>
      <c r="BZ528">
        <f t="shared" si="234"/>
        <v>0</v>
      </c>
      <c r="CA528">
        <f t="shared" si="235"/>
        <v>0</v>
      </c>
      <c r="CB528">
        <f t="shared" si="236"/>
        <v>0</v>
      </c>
      <c r="CC528">
        <f t="shared" si="237"/>
        <v>0</v>
      </c>
      <c r="CD528">
        <f t="shared" si="238"/>
        <v>0</v>
      </c>
      <c r="CE528">
        <f t="shared" si="239"/>
        <v>0</v>
      </c>
      <c r="CF528">
        <f t="shared" si="240"/>
        <v>0</v>
      </c>
      <c r="CG528">
        <f t="shared" si="241"/>
        <v>56</v>
      </c>
      <c r="CH52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642.17191451267536</v>
      </c>
      <c r="CI528" s="79">
        <f>Table6[[#This Row],[sales]]-CH528</f>
        <v>43.357180830726293</v>
      </c>
      <c r="CJ528">
        <f>ABS(Table6[[#This Row],[sales]]-CH528)/Table6[[#This Row],[sales]]</f>
        <v>6.3246302928991527E-2</v>
      </c>
      <c r="CK52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630.87451392827268</v>
      </c>
      <c r="CL528" s="79">
        <f>Table6[[#This Row],[sales]]-CK528</f>
        <v>54.654581415128973</v>
      </c>
      <c r="CM528">
        <f>ABS(Table6[[#This Row],[sales]]-CK528)/Table6[[#This Row],[sales]]</f>
        <v>7.9726129476314772E-2</v>
      </c>
      <c r="CN52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642.85930035114734</v>
      </c>
      <c r="CO528" s="79">
        <f>Table6[[#This Row],[sales]]-CN528</f>
        <v>42.66979499225431</v>
      </c>
      <c r="CP528">
        <f>ABS(Table6[[#This Row],[sales]]-CN528)/Table6[[#This Row],[sales]]</f>
        <v>6.2243594447117898E-2</v>
      </c>
      <c r="CQ52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634.04868959917769</v>
      </c>
      <c r="CR528" s="79">
        <f>Table6[[#This Row],[sales]]-CQ528</f>
        <v>51.480405744223958</v>
      </c>
      <c r="CS528">
        <f>ABS(Table6[[#This Row],[sales]]-CQ528)/Table6[[#This Row],[sales]]</f>
        <v>7.5095872799441007E-2</v>
      </c>
    </row>
    <row r="529" spans="1:97" x14ac:dyDescent="0.2">
      <c r="A529">
        <v>528</v>
      </c>
      <c r="B529" t="s">
        <v>638</v>
      </c>
      <c r="C529" s="5">
        <v>43128</v>
      </c>
      <c r="D529" s="6">
        <v>1126.8524635384401</v>
      </c>
      <c r="E529" s="8">
        <f>YEAR(Table6[[#This Row],[Date]])</f>
        <v>2018</v>
      </c>
      <c r="F529" s="6">
        <f>Table6[[#This Row],[TV_State]]+Table6[[#This Row],[Radio_State]]+Table6[[#This Row],[Online]]</f>
        <v>1377.2641221025378</v>
      </c>
      <c r="G529" s="6">
        <f t="shared" si="216"/>
        <v>1101.4080525396878</v>
      </c>
      <c r="H529" s="6">
        <f>LN(Table6[[#This Row],[PROF TV LING]])</f>
        <v>7.0043446879871345</v>
      </c>
      <c r="I529" s="6">
        <f t="shared" si="217"/>
        <v>7.0271835946791192</v>
      </c>
      <c r="J529" s="6">
        <v>166.94110570939853</v>
      </c>
      <c r="K529" s="6">
        <f t="shared" si="222"/>
        <v>165.30442820251704</v>
      </c>
      <c r="L529" s="6">
        <f>0.5*J528+0.5*Table6[[#This Row],[Radio_State]]</f>
        <v>166.11466459202529</v>
      </c>
      <c r="M529" s="6">
        <f>LN(Table6[[#This Row],[RADIO LINGERING ]])</f>
        <v>5.1126783004525524</v>
      </c>
      <c r="N529" s="6">
        <f t="shared" si="218"/>
        <v>5.1176410897946809</v>
      </c>
      <c r="O529" s="6">
        <v>83.470552854699264</v>
      </c>
      <c r="P529" s="6">
        <f t="shared" si="219"/>
        <v>83.117860377848416</v>
      </c>
      <c r="Q529" s="6">
        <f>0.3*O528+0.7*Table6[[#This Row],[Online]]</f>
        <v>83.222620519487293</v>
      </c>
      <c r="R529" s="6">
        <f>LN(Table6[[#This Row],[ONLINE LINGERING]])</f>
        <v>4.4215191921179926</v>
      </c>
      <c r="S529" s="6">
        <f t="shared" si="220"/>
        <v>4.4244939092347355</v>
      </c>
      <c r="T529" s="6">
        <v>695.15874088162468</v>
      </c>
      <c r="U529" s="6">
        <f t="shared" si="221"/>
        <v>6.5441402236307589</v>
      </c>
      <c r="V529" s="8">
        <f>YEAR(Table6[[#This Row],[Date]])</f>
        <v>2018</v>
      </c>
      <c r="W529" s="8">
        <f>WEEKNUM(Table6[[#This Row],[Date]])</f>
        <v>5</v>
      </c>
      <c r="X529" t="s">
        <v>695</v>
      </c>
      <c r="Y529" s="9">
        <f>Table6[[#This Row],[LNTVLING]]+Table6[[#This Row],[LNRADIOLING]]+Table6[[#This Row],[LNONLINELING]]</f>
        <v>16.538542180557677</v>
      </c>
      <c r="Z529">
        <f t="shared" si="242"/>
        <v>1</v>
      </c>
      <c r="AA529">
        <f t="shared" si="223"/>
        <v>0</v>
      </c>
      <c r="AB529">
        <f t="shared" si="224"/>
        <v>0</v>
      </c>
      <c r="AC529">
        <f t="shared" si="225"/>
        <v>0</v>
      </c>
      <c r="AD529">
        <f t="shared" si="226"/>
        <v>1</v>
      </c>
      <c r="AE529">
        <f t="shared" si="227"/>
        <v>0</v>
      </c>
      <c r="AF529">
        <f t="shared" si="228"/>
        <v>0</v>
      </c>
      <c r="AG529" s="9">
        <f>'[1]1'!J$20+'[1]1'!J$21*Table6[[#This Row],[TV_State]]</f>
        <v>2437.9119195034605</v>
      </c>
      <c r="AH529" s="9">
        <f>Table6[[#This Row],[sales]]-Table6[[#This Row],[Pred_1]]</f>
        <v>-1742.7531786218358</v>
      </c>
      <c r="AI529">
        <f>ABS(Table6[[#This Row],[Res_1]])/Table6[[#This Row],[sales]]</f>
        <v>2.5069859244114734</v>
      </c>
      <c r="AJ529" s="9">
        <f>'[1]2'!J$20+'[1]2'!J$21*Table6[[#This Row],[Radio_State]]</f>
        <v>2447.1624079587982</v>
      </c>
      <c r="AK529" s="9">
        <f>Table6[[#This Row],[sales]]-Table6[[#This Row],[ Pred_2 ]]</f>
        <v>-1752.0036670771735</v>
      </c>
      <c r="AL529">
        <f>ABS(Table6[[#This Row],[ Res_2 ]])/Table6[[#This Row],[sales]]</f>
        <v>2.5202929403652772</v>
      </c>
      <c r="AM529" s="10">
        <f>'[1]3'!J$20+'[1]3'!J$21*Data!O529</f>
        <v>2282.9663710496952</v>
      </c>
      <c r="AN529" s="9">
        <f>Table6[[#This Row],[sales]]-Table6[[#This Row],[Pred_3]]</f>
        <v>-1587.8076301680705</v>
      </c>
      <c r="AO529" s="9">
        <f>ABS(Table6[[#This Row],[Res_3]])/Table6[[#This Row],[sales]]</f>
        <v>2.2840935987575404</v>
      </c>
      <c r="AP529" s="9">
        <f>'[1]4'!L$21+'[1]4'!L$27*Table6[[#This Row],[TV_State]]+'[1]4'!L$22*Table6[[#This Row],[NJ_DUM]]+'[1]4'!L$23*Table6[[#This Row],[NY_DUM]]+'[1]4'!L$24*Table6[[#This Row],[PA_DUM]]+'[1]4'!L$25*Table6[[#This Row],[CT_DUM]]+'[1]4'!L$26*Table6[[#This Row],[DL_DUM]]</f>
        <v>486.39183742402543</v>
      </c>
      <c r="AQ529" s="9">
        <f>Table6[[#This Row],[sales]]-Table6[[#This Row],[Pred_4]]</f>
        <v>208.76690345759926</v>
      </c>
      <c r="AR529">
        <f>ABS(Table6[[#This Row],[Res_4]]/Table6[[#This Row],[sales]])</f>
        <v>0.30031544046016562</v>
      </c>
      <c r="AS529" s="9">
        <f>'[1]5'!L$20+'[1]5'!L$26*Table6[[#This Row],[Radio_State]]+'[1]5'!L$21*Table6[[#This Row],[NJ_DUM]]+'[1]5'!L$22*Table6[[#This Row],[NY_DUM]]+'[1]5'!L$23*Table6[[#This Row],[PA_DUM]]+'[1]5'!L$24*Table6[[#This Row],[CT_DUM]]+'[1]5'!L$25*Table6[[#This Row],[DL_DUM]]</f>
        <v>490.47419636097612</v>
      </c>
      <c r="AT529" s="9">
        <f>Table6[[#This Row],[sales]]-Table6[[#This Row],[Pred_5]]</f>
        <v>204.68454452064856</v>
      </c>
      <c r="AU529" s="9">
        <f>ABS(Table6[[#This Row],[Red_5]]/Table6[[#This Row],[sales]])</f>
        <v>0.29444288402539603</v>
      </c>
      <c r="AV529" s="9">
        <f>'[1]6'!L$20+'[1]6'!L$26*Table6[[#This Row],[Online]]+'[1]6'!L$21*Table6[[#This Row],[NJ_DUM]]+'[1]6'!L$22*Table6[[#This Row],[NY_DUM]]+'[1]6'!L$23*Table6[[#This Row],[PA_DUM]]+'[1]6'!L$24*Table6[[#This Row],[CT_DUM]]+'[1]6'!L$25*Table6[[#This Row],[DL_DUM]]</f>
        <v>357.33154516730582</v>
      </c>
      <c r="AW529" s="9">
        <f>Table6[[#This Row],[sales]]-Table6[[#This Row],[Pred_6]]</f>
        <v>337.82719571431886</v>
      </c>
      <c r="AX529" s="9">
        <f>ABS(Table6[[#This Row],[Red_6]]/Table6[[#This Row],[sales]])</f>
        <v>0.4859712981323871</v>
      </c>
      <c r="AY529" s="9">
        <f>'[1]7'!L$21+'[1]7'!L$27*Table6[[#This Row],[LNTV]]+'[1]7'!L$22*Table6[[#This Row],[NJ_DUM]]+'[1]7'!L$23*Table6[[#This Row],[NY_DUM]]+'[1]7'!L$24*Table6[[#This Row],[PA_DUM]]+'[1]7'!L$25*Table6[[#This Row],[CT_DUM]]+'[1]7'!L$26*Table6[[#This Row],[DL_DUM]]</f>
        <v>5.9233704934889104</v>
      </c>
      <c r="AZ529" s="9">
        <f>Table6[[#This Row],[sales]]-Table6[[#This Row],[Pred_7]]</f>
        <v>689.23537038813572</v>
      </c>
      <c r="BA529" s="9">
        <f>ABS(Table6[[#This Row],[Red_7]]/Table6[[#This Row],[sales]])</f>
        <v>0.99147911096395513</v>
      </c>
      <c r="BB529" s="9">
        <f>'[1]8'!O$22+'[1]8'!O$28*Table6[[#This Row],[LNRADIOLING]]+'[1]8'!O$23*Table6[[#This Row],[DL_DUM]]+'[1]8'!O$24*Table6[[#This Row],[CT_DUM]]+'[1]8'!O$25*Table6[[#This Row],[PA_DUM]]+'[1]8'!O$26*Table6[[#This Row],[NY_DUM]]+'[1]8'!O$27*Table6[[#This Row],[NJ_DUM]]</f>
        <v>7.0099253807461173</v>
      </c>
      <c r="BC529" s="9">
        <f>Table6[[#This Row],[sales]]-Table6[[#This Row],[Pred_8]]</f>
        <v>688.14881550087853</v>
      </c>
      <c r="BD529" s="9">
        <f>ABS(Table6[[#This Row],[Red_8]]/Table6[[#This Row],[sales]])</f>
        <v>0.98991607963980155</v>
      </c>
      <c r="BE529" s="9">
        <f>'[1]9'!M$19+'[1]9'!M$21*Table6[[#This Row],[LNONLINE]]+'[1]9'!M$20*Table6[[#This Row],[DL_DUM]]+'[1]9'!M$22*Table6[[#This Row],[CT_DUM]]+'[1]9'!M$23*Table6[[#This Row],[PA_DUM]]+'[1]9'!M$24*Table6[[#This Row],[NY_DUM]]+'[1]9'!M$25*Table6[[#This Row],[NJ_DUM]]</f>
        <v>6.9559189468165723</v>
      </c>
      <c r="BF529" s="9">
        <f>Table6[[#This Row],[sales]]-Table6[[#This Row],[Pred_9]]</f>
        <v>688.20282193480807</v>
      </c>
      <c r="BG529" s="9">
        <f>ABS(Table6[[#This Row],[Red_9]]/Table6[[#This Row],[sales]])</f>
        <v>0.98999376899441005</v>
      </c>
      <c r="BH529" s="9">
        <f>'[1]10'!P$22+'[1]10'!P$30*Table6[[#This Row],[LNTV]]+'[1]10'!P$29*Table6[[#This Row],[LNRADIOLING]]+'[1]10'!P$24*Table6[[#This Row],[LNONLINELING]]+'[1]10'!P$23*Table6[[#This Row],[DL_DUM]]+'[1]10'!P$25*Table6[[#This Row],[CT_DUM]]+'[1]10'!P$26*Table6[[#This Row],[PA_DUM]]+'[1]10'!P$27*Table6[[#This Row],[NY_DUM]]+'[1]10'!P$28*Table6[[#This Row],[NJ_DUM]]</f>
        <v>6.95554689427704</v>
      </c>
      <c r="BI529" s="9">
        <f>Table6[[#This Row],[sales]]-Table6[[#This Row],[Pred_10]]</f>
        <v>688.20319398734762</v>
      </c>
      <c r="BJ529" s="45">
        <f>ABS(Table6[[#This Row],[Red_10]]/Table6[[#This Row],[sales]])</f>
        <v>0.98999430419956191</v>
      </c>
      <c r="BK529" s="9">
        <f>'[1]11'!P$32+'[1]11'!P$40*Table6[[#This Row],[LNONLINELING]]+'[1]11'!P$39*Table6[[#This Row],[LNRADIOLING]]+'[1]11'!P$38*Table6[[#This Row],[LNTVLING]]+'[1]11'!P$33*Table6[[#This Row],[DL_DUM]]+'[1]11'!P$34*Table6[[#This Row],[CT_DUM]]+'[1]11'!P$35*Table6[[#This Row],[PA_DUM]]+'[1]11'!P$36*Table6[[#This Row],[NY_DUM]]+'[1]11'!P$37*Table6[[#This Row],[NJ_DUM]]</f>
        <v>6.9261543111270871</v>
      </c>
      <c r="BL529" s="9">
        <f>Table6[[#This Row],[sales]]-Table6[[#This Row],[ Pred_11]]</f>
        <v>688.23258657049757</v>
      </c>
      <c r="BM529" s="47">
        <f>ABS(Table6[[#This Row],[ Red_11]]/Table6[[#This Row],[sales]])</f>
        <v>0.99003658602876354</v>
      </c>
      <c r="BN529" s="9">
        <f>'[1]12'!K$22+'[1]12'!K$28*Table6[[#This Row],[COMBINE LN LING]]+'[1]12'!K$23*Table6[[#This Row],[DL_DUM]]+'[1]12'!K$24*Table6[[#This Row],[CT_DUM]]+'[1]12'!K$25*Table6[[#This Row],[PA_DUM]]+'[1]12'!K$26*Table6[[#This Row],[NY_DUM]]+'[1]12'!K$27*Table6[[#This Row],[NJ_DUM]]</f>
        <v>6.9937721063358316</v>
      </c>
      <c r="BO529" s="9">
        <f>Table6[[#This Row],[sales]]-Table6[[#This Row],[ Pred_12]]</f>
        <v>688.1649687752888</v>
      </c>
      <c r="BP529" s="47">
        <f>ABS(Table6[[#This Row],[ Red_12]]/Table6[[#This Row],[sales]])</f>
        <v>0.98993931645387045</v>
      </c>
      <c r="BQ529">
        <f>LN(G529+'2019 Totals and Calculations'!C$18)</f>
        <v>7.2880062089579249</v>
      </c>
      <c r="BR529">
        <f>LN(Table6[[#This Row],[PROF RADIO]]+'2019 Totals and Calculations'!D$18)</f>
        <v>5.4296122358344681</v>
      </c>
      <c r="BS529">
        <f>LN(Table6[[#This Row],[ONLINE LINGERING]]+'2019 Totals and Calculations'!E$18)</f>
        <v>4.8449740570129567</v>
      </c>
      <c r="BT529">
        <f>MONTH(Table6[[#This Row],[Date]])</f>
        <v>1</v>
      </c>
      <c r="BU529">
        <f t="shared" si="229"/>
        <v>1</v>
      </c>
      <c r="BV529">
        <f t="shared" si="230"/>
        <v>0</v>
      </c>
      <c r="BW529">
        <f t="shared" si="231"/>
        <v>0</v>
      </c>
      <c r="BX529">
        <f t="shared" si="232"/>
        <v>0</v>
      </c>
      <c r="BY529">
        <f t="shared" si="233"/>
        <v>0</v>
      </c>
      <c r="BZ529">
        <f t="shared" si="234"/>
        <v>0</v>
      </c>
      <c r="CA529">
        <f t="shared" si="235"/>
        <v>0</v>
      </c>
      <c r="CB529">
        <f t="shared" si="236"/>
        <v>0</v>
      </c>
      <c r="CC529">
        <f t="shared" si="237"/>
        <v>0</v>
      </c>
      <c r="CD529">
        <f t="shared" si="238"/>
        <v>0</v>
      </c>
      <c r="CE529">
        <f t="shared" si="239"/>
        <v>0</v>
      </c>
      <c r="CF529">
        <f t="shared" si="240"/>
        <v>0</v>
      </c>
      <c r="CG529">
        <f t="shared" si="241"/>
        <v>57</v>
      </c>
      <c r="CH52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645.34807776915068</v>
      </c>
      <c r="CI529" s="79">
        <f>Table6[[#This Row],[sales]]-CH529</f>
        <v>49.810663112474003</v>
      </c>
      <c r="CJ529">
        <f>ABS(Table6[[#This Row],[sales]]-CH529)/Table6[[#This Row],[sales]]</f>
        <v>7.1653652875460327E-2</v>
      </c>
      <c r="CK52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633.70336314071676</v>
      </c>
      <c r="CL529" s="79">
        <f>Table6[[#This Row],[sales]]-CK529</f>
        <v>61.45537774090792</v>
      </c>
      <c r="CM529">
        <f>ABS(Table6[[#This Row],[sales]]-CK529)/Table6[[#This Row],[sales]]</f>
        <v>8.8404811918164267E-2</v>
      </c>
      <c r="CN52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645.74445376437689</v>
      </c>
      <c r="CO529" s="79">
        <f>Table6[[#This Row],[sales]]-CN529</f>
        <v>49.414287117247795</v>
      </c>
      <c r="CP529">
        <f>ABS(Table6[[#This Row],[sales]]-CN529)/Table6[[#This Row],[sales]]</f>
        <v>7.1083457937360983E-2</v>
      </c>
      <c r="CQ52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638.12904862578876</v>
      </c>
      <c r="CR529" s="79">
        <f>Table6[[#This Row],[sales]]-CQ529</f>
        <v>57.029692255835926</v>
      </c>
      <c r="CS529">
        <f>ABS(Table6[[#This Row],[sales]]-CQ529)/Table6[[#This Row],[sales]]</f>
        <v>8.2038373254875382E-2</v>
      </c>
    </row>
    <row r="530" spans="1:97" x14ac:dyDescent="0.2">
      <c r="A530">
        <v>529</v>
      </c>
      <c r="B530" t="s">
        <v>638</v>
      </c>
      <c r="C530" s="5">
        <v>43135</v>
      </c>
      <c r="D530" s="6">
        <v>1138.1209881738246</v>
      </c>
      <c r="E530" s="8">
        <f>YEAR(Table6[[#This Row],[Date]])</f>
        <v>2018</v>
      </c>
      <c r="F530" s="6">
        <f>Table6[[#This Row],[TV_State]]+Table6[[#This Row],[Radio_State]]+Table6[[#This Row],[Online]]</f>
        <v>1391.0367633235633</v>
      </c>
      <c r="G530" s="6">
        <f t="shared" si="216"/>
        <v>1112.4219332299288</v>
      </c>
      <c r="H530" s="6">
        <f>LN(Table6[[#This Row],[PROF TV LING]])</f>
        <v>7.0142948392006064</v>
      </c>
      <c r="I530" s="6">
        <f t="shared" si="217"/>
        <v>7.037133925532288</v>
      </c>
      <c r="J530" s="6">
        <v>168.61051676649254</v>
      </c>
      <c r="K530" s="6">
        <f t="shared" si="222"/>
        <v>166.95747248450479</v>
      </c>
      <c r="L530" s="6">
        <f>0.5*J529+0.5*Table6[[#This Row],[Radio_State]]</f>
        <v>167.77581123794553</v>
      </c>
      <c r="M530" s="6">
        <f>LN(Table6[[#This Row],[RADIO LINGERING ]])</f>
        <v>5.1226286313057203</v>
      </c>
      <c r="N530" s="6">
        <f t="shared" si="218"/>
        <v>5.1275914206478488</v>
      </c>
      <c r="O530" s="6">
        <v>84.305258383246269</v>
      </c>
      <c r="P530" s="6">
        <f t="shared" si="219"/>
        <v>83.949038981626899</v>
      </c>
      <c r="Q530" s="6">
        <f>0.3*O529+0.7*Table6[[#This Row],[Online]]</f>
        <v>84.054846724682164</v>
      </c>
      <c r="R530" s="6">
        <f>LN(Table6[[#This Row],[ONLINE LINGERING]])</f>
        <v>4.4314695229711614</v>
      </c>
      <c r="S530" s="6">
        <f t="shared" si="220"/>
        <v>4.4344442400879043</v>
      </c>
      <c r="T530" s="6">
        <v>728.92527345355188</v>
      </c>
      <c r="U530" s="6">
        <f t="shared" si="221"/>
        <v>6.5915712212039219</v>
      </c>
      <c r="V530" s="8">
        <f>YEAR(Table6[[#This Row],[Date]])</f>
        <v>2018</v>
      </c>
      <c r="W530" s="8">
        <f>WEEKNUM(Table6[[#This Row],[Date]])</f>
        <v>6</v>
      </c>
      <c r="X530" t="s">
        <v>696</v>
      </c>
      <c r="Y530" s="9">
        <f>Table6[[#This Row],[LNTVLING]]+Table6[[#This Row],[LNRADIOLING]]+Table6[[#This Row],[LNONLINELING]]</f>
        <v>16.568392993477488</v>
      </c>
      <c r="Z530">
        <f t="shared" si="242"/>
        <v>1</v>
      </c>
      <c r="AA530">
        <f t="shared" si="223"/>
        <v>0</v>
      </c>
      <c r="AB530">
        <f t="shared" si="224"/>
        <v>0</v>
      </c>
      <c r="AC530">
        <f t="shared" si="225"/>
        <v>0</v>
      </c>
      <c r="AD530">
        <f t="shared" si="226"/>
        <v>1</v>
      </c>
      <c r="AE530">
        <f t="shared" si="227"/>
        <v>0</v>
      </c>
      <c r="AF530">
        <f t="shared" si="228"/>
        <v>0</v>
      </c>
      <c r="AG530" s="9">
        <f>'[1]1'!J$20+'[1]1'!J$21*Table6[[#This Row],[TV_State]]</f>
        <v>2448.9937132439318</v>
      </c>
      <c r="AH530" s="9">
        <f>Table6[[#This Row],[sales]]-Table6[[#This Row],[Pred_1]]</f>
        <v>-1720.0684397903799</v>
      </c>
      <c r="AI530">
        <f>ABS(Table6[[#This Row],[Res_1]])/Table6[[#This Row],[sales]]</f>
        <v>2.3597322008618558</v>
      </c>
      <c r="AJ530" s="9">
        <f>'[1]2'!J$20+'[1]2'!J$21*Table6[[#This Row],[Radio_State]]</f>
        <v>2454.4912139984108</v>
      </c>
      <c r="AK530" s="9">
        <f>Table6[[#This Row],[sales]]-Table6[[#This Row],[ Pred_2 ]]</f>
        <v>-1725.5659405448589</v>
      </c>
      <c r="AL530">
        <f>ABS(Table6[[#This Row],[ Res_2 ]])/Table6[[#This Row],[sales]]</f>
        <v>2.3672741272494982</v>
      </c>
      <c r="AM530" s="10">
        <f>'[1]3'!J$20+'[1]3'!J$21*Data!O530</f>
        <v>2287.7887329429436</v>
      </c>
      <c r="AN530" s="9">
        <f>Table6[[#This Row],[sales]]-Table6[[#This Row],[Pred_3]]</f>
        <v>-1558.8634594893917</v>
      </c>
      <c r="AO530" s="9">
        <f>ABS(Table6[[#This Row],[Res_3]])/Table6[[#This Row],[sales]]</f>
        <v>2.1385778710946628</v>
      </c>
      <c r="AP530" s="9">
        <f>'[1]4'!L$21+'[1]4'!L$27*Table6[[#This Row],[TV_State]]+'[1]4'!L$22*Table6[[#This Row],[NJ_DUM]]+'[1]4'!L$23*Table6[[#This Row],[NY_DUM]]+'[1]4'!L$24*Table6[[#This Row],[PA_DUM]]+'[1]4'!L$25*Table6[[#This Row],[CT_DUM]]+'[1]4'!L$26*Table6[[#This Row],[DL_DUM]]</f>
        <v>488.87745585480741</v>
      </c>
      <c r="AQ530" s="9">
        <f>Table6[[#This Row],[sales]]-Table6[[#This Row],[Pred_4]]</f>
        <v>240.04781759874447</v>
      </c>
      <c r="AR530">
        <f>ABS(Table6[[#This Row],[Res_4]]/Table6[[#This Row],[sales]])</f>
        <v>0.32931745727710821</v>
      </c>
      <c r="AS530" s="9">
        <f>'[1]5'!L$20+'[1]5'!L$26*Table6[[#This Row],[Radio_State]]+'[1]5'!L$21*Table6[[#This Row],[NJ_DUM]]+'[1]5'!L$22*Table6[[#This Row],[NY_DUM]]+'[1]5'!L$23*Table6[[#This Row],[PA_DUM]]+'[1]5'!L$24*Table6[[#This Row],[CT_DUM]]+'[1]5'!L$25*Table6[[#This Row],[DL_DUM]]</f>
        <v>493.41502304131546</v>
      </c>
      <c r="AT530" s="9">
        <f>Table6[[#This Row],[sales]]-Table6[[#This Row],[Pred_5]]</f>
        <v>235.51025041223642</v>
      </c>
      <c r="AU530" s="9">
        <f>ABS(Table6[[#This Row],[Red_5]]/Table6[[#This Row],[sales]])</f>
        <v>0.32309244718106683</v>
      </c>
      <c r="AV530" s="9">
        <f>'[1]6'!L$20+'[1]6'!L$26*Table6[[#This Row],[Online]]+'[1]6'!L$21*Table6[[#This Row],[NJ_DUM]]+'[1]6'!L$22*Table6[[#This Row],[NY_DUM]]+'[1]6'!L$23*Table6[[#This Row],[PA_DUM]]+'[1]6'!L$24*Table6[[#This Row],[CT_DUM]]+'[1]6'!L$25*Table6[[#This Row],[DL_DUM]]</f>
        <v>360.96439863084356</v>
      </c>
      <c r="AW530" s="9">
        <f>Table6[[#This Row],[sales]]-Table6[[#This Row],[Pred_6]]</f>
        <v>367.96087482270832</v>
      </c>
      <c r="AX530" s="9">
        <f>ABS(Table6[[#This Row],[Red_6]]/Table6[[#This Row],[sales]])</f>
        <v>0.50479917245749784</v>
      </c>
      <c r="AY530" s="9">
        <f>'[1]7'!L$21+'[1]7'!L$27*Table6[[#This Row],[LNTV]]+'[1]7'!L$22*Table6[[#This Row],[NJ_DUM]]+'[1]7'!L$23*Table6[[#This Row],[NY_DUM]]+'[1]7'!L$24*Table6[[#This Row],[PA_DUM]]+'[1]7'!L$25*Table6[[#This Row],[CT_DUM]]+'[1]7'!L$26*Table6[[#This Row],[DL_DUM]]</f>
        <v>5.924471840778911</v>
      </c>
      <c r="AZ530" s="9">
        <f>Table6[[#This Row],[sales]]-Table6[[#This Row],[Pred_7]]</f>
        <v>723.00080161277299</v>
      </c>
      <c r="BA530" s="9">
        <f>ABS(Table6[[#This Row],[Red_7]]/Table6[[#This Row],[sales]])</f>
        <v>0.9918723193494039</v>
      </c>
      <c r="BB530" s="9">
        <f>'[1]8'!O$22+'[1]8'!O$28*Table6[[#This Row],[LNRADIOLING]]+'[1]8'!O$23*Table6[[#This Row],[DL_DUM]]+'[1]8'!O$24*Table6[[#This Row],[CT_DUM]]+'[1]8'!O$25*Table6[[#This Row],[PA_DUM]]+'[1]8'!O$26*Table6[[#This Row],[NY_DUM]]+'[1]8'!O$27*Table6[[#This Row],[NJ_DUM]]</f>
        <v>7.010635246749894</v>
      </c>
      <c r="BC530" s="9">
        <f>Table6[[#This Row],[sales]]-Table6[[#This Row],[Pred_8]]</f>
        <v>721.91463820680201</v>
      </c>
      <c r="BD530" s="9">
        <f>ABS(Table6[[#This Row],[Red_8]]/Table6[[#This Row],[sales]])</f>
        <v>0.9903822305220199</v>
      </c>
      <c r="BE530" s="9">
        <f>'[1]9'!M$19+'[1]9'!M$21*Table6[[#This Row],[LNONLINE]]+'[1]9'!M$20*Table6[[#This Row],[DL_DUM]]+'[1]9'!M$22*Table6[[#This Row],[CT_DUM]]+'[1]9'!M$23*Table6[[#This Row],[PA_DUM]]+'[1]9'!M$24*Table6[[#This Row],[NY_DUM]]+'[1]9'!M$25*Table6[[#This Row],[NJ_DUM]]</f>
        <v>6.9590693951479032</v>
      </c>
      <c r="BF530" s="9">
        <f>Table6[[#This Row],[sales]]-Table6[[#This Row],[Pred_9]]</f>
        <v>721.96620405840395</v>
      </c>
      <c r="BG530" s="9">
        <f>ABS(Table6[[#This Row],[Red_9]]/Table6[[#This Row],[sales]])</f>
        <v>0.99045297282370692</v>
      </c>
      <c r="BH530" s="9">
        <f>'[1]10'!P$22+'[1]10'!P$30*Table6[[#This Row],[LNTV]]+'[1]10'!P$29*Table6[[#This Row],[LNRADIOLING]]+'[1]10'!P$24*Table6[[#This Row],[LNONLINELING]]+'[1]10'!P$23*Table6[[#This Row],[DL_DUM]]+'[1]10'!P$25*Table6[[#This Row],[CT_DUM]]+'[1]10'!P$26*Table6[[#This Row],[PA_DUM]]+'[1]10'!P$27*Table6[[#This Row],[NY_DUM]]+'[1]10'!P$28*Table6[[#This Row],[NJ_DUM]]</f>
        <v>6.9573579775532579</v>
      </c>
      <c r="BI530" s="9">
        <f>Table6[[#This Row],[sales]]-Table6[[#This Row],[Pred_10]]</f>
        <v>721.96791547599867</v>
      </c>
      <c r="BJ530" s="45">
        <f>ABS(Table6[[#This Row],[Red_10]]/Table6[[#This Row],[sales]])</f>
        <v>0.99045532068796271</v>
      </c>
      <c r="BK530" s="9">
        <f>'[1]11'!P$32+'[1]11'!P$40*Table6[[#This Row],[LNONLINELING]]+'[1]11'!P$39*Table6[[#This Row],[LNRADIOLING]]+'[1]11'!P$38*Table6[[#This Row],[LNTVLING]]+'[1]11'!P$33*Table6[[#This Row],[DL_DUM]]+'[1]11'!P$34*Table6[[#This Row],[CT_DUM]]+'[1]11'!P$35*Table6[[#This Row],[PA_DUM]]+'[1]11'!P$36*Table6[[#This Row],[NY_DUM]]+'[1]11'!P$37*Table6[[#This Row],[NJ_DUM]]</f>
        <v>6.9272797390989691</v>
      </c>
      <c r="BL530" s="9">
        <f>Table6[[#This Row],[sales]]-Table6[[#This Row],[ Pred_11]]</f>
        <v>721.99799371445295</v>
      </c>
      <c r="BM530" s="47">
        <f>ABS(Table6[[#This Row],[ Red_11]]/Table6[[#This Row],[sales]])</f>
        <v>0.99049658450408995</v>
      </c>
      <c r="BN530" s="9">
        <f>'[1]12'!K$22+'[1]12'!K$28*Table6[[#This Row],[COMBINE LN LING]]+'[1]12'!K$23*Table6[[#This Row],[DL_DUM]]+'[1]12'!K$24*Table6[[#This Row],[CT_DUM]]+'[1]12'!K$25*Table6[[#This Row],[PA_DUM]]+'[1]12'!K$26*Table6[[#This Row],[NY_DUM]]+'[1]12'!K$27*Table6[[#This Row],[NJ_DUM]]</f>
        <v>6.9966448254548954</v>
      </c>
      <c r="BO530" s="9">
        <f>Table6[[#This Row],[sales]]-Table6[[#This Row],[ Pred_12]]</f>
        <v>721.92862862809693</v>
      </c>
      <c r="BP530" s="47">
        <f>ABS(Table6[[#This Row],[ Red_12]]/Table6[[#This Row],[sales]])</f>
        <v>0.9904014237394928</v>
      </c>
      <c r="BQ530">
        <f>LN(G530+'2019 Totals and Calculations'!C$18)</f>
        <v>7.2955080776540155</v>
      </c>
      <c r="BR530">
        <f>LN(Table6[[#This Row],[PROF RADIO]]+'2019 Totals and Calculations'!D$18)</f>
        <v>5.4368343549607498</v>
      </c>
      <c r="BS530">
        <f>LN(Table6[[#This Row],[ONLINE LINGERING]]+'2019 Totals and Calculations'!E$18)</f>
        <v>4.8515005205280648</v>
      </c>
      <c r="BT530">
        <f>MONTH(Table6[[#This Row],[Date]])</f>
        <v>2</v>
      </c>
      <c r="BU530">
        <f t="shared" si="229"/>
        <v>0</v>
      </c>
      <c r="BV530">
        <f t="shared" si="230"/>
        <v>1</v>
      </c>
      <c r="BW530">
        <f t="shared" si="231"/>
        <v>0</v>
      </c>
      <c r="BX530">
        <f t="shared" si="232"/>
        <v>0</v>
      </c>
      <c r="BY530">
        <f t="shared" si="233"/>
        <v>0</v>
      </c>
      <c r="BZ530">
        <f t="shared" si="234"/>
        <v>0</v>
      </c>
      <c r="CA530">
        <f t="shared" si="235"/>
        <v>0</v>
      </c>
      <c r="CB530">
        <f t="shared" si="236"/>
        <v>0</v>
      </c>
      <c r="CC530">
        <f t="shared" si="237"/>
        <v>0</v>
      </c>
      <c r="CD530">
        <f t="shared" si="238"/>
        <v>0</v>
      </c>
      <c r="CE530">
        <f t="shared" si="239"/>
        <v>0</v>
      </c>
      <c r="CF530">
        <f t="shared" si="240"/>
        <v>0</v>
      </c>
      <c r="CG530">
        <f t="shared" si="241"/>
        <v>58</v>
      </c>
      <c r="CH53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648.54352029289691</v>
      </c>
      <c r="CI530" s="79">
        <f>Table6[[#This Row],[sales]]-CH530</f>
        <v>80.381753160654966</v>
      </c>
      <c r="CJ530">
        <f>ABS(Table6[[#This Row],[sales]]-CH530)/Table6[[#This Row],[sales]]</f>
        <v>0.11027433961758085</v>
      </c>
      <c r="CK53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636.54874920182863</v>
      </c>
      <c r="CL530" s="79">
        <f>Table6[[#This Row],[sales]]-CK530</f>
        <v>92.376524251723254</v>
      </c>
      <c r="CM530">
        <f>ABS(Table6[[#This Row],[sales]]-CK530)/Table6[[#This Row],[sales]]</f>
        <v>0.12672975902461917</v>
      </c>
      <c r="CN53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648.64729677824471</v>
      </c>
      <c r="CO530" s="79">
        <f>Table6[[#This Row],[sales]]-CN530</f>
        <v>80.277976675307173</v>
      </c>
      <c r="CP530">
        <f>ABS(Table6[[#This Row],[sales]]-CN530)/Table6[[#This Row],[sales]]</f>
        <v>0.11013197044871376</v>
      </c>
      <c r="CQ53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642.24246496641206</v>
      </c>
      <c r="CR530" s="79">
        <f>Table6[[#This Row],[sales]]-CQ530</f>
        <v>86.682808487139823</v>
      </c>
      <c r="CS530">
        <f>ABS(Table6[[#This Row],[sales]]-CQ530)/Table6[[#This Row],[sales]]</f>
        <v>0.11891864865166234</v>
      </c>
    </row>
    <row r="531" spans="1:97" x14ac:dyDescent="0.2">
      <c r="A531">
        <v>530</v>
      </c>
      <c r="B531" t="s">
        <v>638</v>
      </c>
      <c r="C531" s="5">
        <v>43142</v>
      </c>
      <c r="D531" s="6">
        <v>1149.5021980555628</v>
      </c>
      <c r="E531" s="8">
        <f>YEAR(Table6[[#This Row],[Date]])</f>
        <v>2018</v>
      </c>
      <c r="F531" s="6">
        <f>Table6[[#This Row],[TV_State]]+Table6[[#This Row],[Radio_State]]+Table6[[#This Row],[Online]]</f>
        <v>1404.9471309567989</v>
      </c>
      <c r="G531" s="6">
        <f t="shared" si="216"/>
        <v>1123.5460126776188</v>
      </c>
      <c r="H531" s="6">
        <f>LN(Table6[[#This Row],[PROF TV LING]])</f>
        <v>7.0242450455509964</v>
      </c>
      <c r="I531" s="6">
        <f t="shared" si="217"/>
        <v>7.0470842563854559</v>
      </c>
      <c r="J531" s="6">
        <v>170.29662193415746</v>
      </c>
      <c r="K531" s="6">
        <f t="shared" si="222"/>
        <v>168.62704720933112</v>
      </c>
      <c r="L531" s="6">
        <f>0.5*J530+0.5*Table6[[#This Row],[Radio_State]]</f>
        <v>169.45356935032498</v>
      </c>
      <c r="M531" s="6">
        <f>LN(Table6[[#This Row],[RADIO LINGERING ]])</f>
        <v>5.1325789621588882</v>
      </c>
      <c r="N531" s="6">
        <f t="shared" si="218"/>
        <v>5.1375417515010176</v>
      </c>
      <c r="O531" s="6">
        <v>85.148310967078729</v>
      </c>
      <c r="P531" s="6">
        <f t="shared" si="219"/>
        <v>84.788529371443175</v>
      </c>
      <c r="Q531" s="6">
        <f>0.3*O530+0.7*Table6[[#This Row],[Online]]</f>
        <v>84.895395191928984</v>
      </c>
      <c r="R531" s="6">
        <f>LN(Table6[[#This Row],[ONLINE LINGERING]])</f>
        <v>4.4414198538243292</v>
      </c>
      <c r="S531" s="6">
        <f t="shared" si="220"/>
        <v>4.4443945709410722</v>
      </c>
      <c r="T531" s="6">
        <v>644.34191666300921</v>
      </c>
      <c r="U531" s="6">
        <f t="shared" si="221"/>
        <v>6.4682295117081043</v>
      </c>
      <c r="V531" s="8">
        <f>YEAR(Table6[[#This Row],[Date]])</f>
        <v>2018</v>
      </c>
      <c r="W531" s="8">
        <f>WEEKNUM(Table6[[#This Row],[Date]])</f>
        <v>7</v>
      </c>
      <c r="X531" t="s">
        <v>697</v>
      </c>
      <c r="Y531" s="9">
        <f>Table6[[#This Row],[LNTVLING]]+Table6[[#This Row],[LNRADIOLING]]+Table6[[#This Row],[LNONLINELING]]</f>
        <v>16.598243861534215</v>
      </c>
      <c r="Z531">
        <f t="shared" si="242"/>
        <v>1</v>
      </c>
      <c r="AA531">
        <f t="shared" si="223"/>
        <v>0</v>
      </c>
      <c r="AB531">
        <f t="shared" si="224"/>
        <v>0</v>
      </c>
      <c r="AC531">
        <f t="shared" si="225"/>
        <v>0</v>
      </c>
      <c r="AD531">
        <f t="shared" si="226"/>
        <v>1</v>
      </c>
      <c r="AE531">
        <f t="shared" si="227"/>
        <v>0</v>
      </c>
      <c r="AF531">
        <f t="shared" si="228"/>
        <v>0</v>
      </c>
      <c r="AG531" s="9">
        <f>'[1]1'!J$20+'[1]1'!J$21*Table6[[#This Row],[TV_State]]</f>
        <v>2460.1863249218077</v>
      </c>
      <c r="AH531" s="9">
        <f>Table6[[#This Row],[sales]]-Table6[[#This Row],[Pred_1]]</f>
        <v>-1815.8444082587985</v>
      </c>
      <c r="AI531">
        <f>ABS(Table6[[#This Row],[Res_1]])/Table6[[#This Row],[sales]]</f>
        <v>2.8181379502095703</v>
      </c>
      <c r="AJ531" s="9">
        <f>'[1]2'!J$20+'[1]2'!J$21*Table6[[#This Row],[Radio_State]]</f>
        <v>2461.8933080984198</v>
      </c>
      <c r="AK531" s="9">
        <f>Table6[[#This Row],[sales]]-Table6[[#This Row],[ Pred_2 ]]</f>
        <v>-1817.5513914354106</v>
      </c>
      <c r="AL531">
        <f>ABS(Table6[[#This Row],[ Res_2 ]])/Table6[[#This Row],[sales]]</f>
        <v>2.8207871386799592</v>
      </c>
      <c r="AM531" s="10">
        <f>'[1]3'!J$20+'[1]3'!J$21*Data!O531</f>
        <v>2292.6593184551243</v>
      </c>
      <c r="AN531" s="9">
        <f>Table6[[#This Row],[sales]]-Table6[[#This Row],[Pred_3]]</f>
        <v>-1648.3174017921151</v>
      </c>
      <c r="AO531" s="9">
        <f>ABS(Table6[[#This Row],[Res_3]])/Table6[[#This Row],[sales]]</f>
        <v>2.5581408863303627</v>
      </c>
      <c r="AP531" s="9">
        <f>'[1]4'!L$21+'[1]4'!L$27*Table6[[#This Row],[TV_State]]+'[1]4'!L$22*Table6[[#This Row],[NJ_DUM]]+'[1]4'!L$23*Table6[[#This Row],[NY_DUM]]+'[1]4'!L$24*Table6[[#This Row],[PA_DUM]]+'[1]4'!L$25*Table6[[#This Row],[CT_DUM]]+'[1]4'!L$26*Table6[[#This Row],[DL_DUM]]</f>
        <v>491.38793046989724</v>
      </c>
      <c r="AQ531" s="9">
        <f>Table6[[#This Row],[sales]]-Table6[[#This Row],[Pred_4]]</f>
        <v>152.95398619311197</v>
      </c>
      <c r="AR531">
        <f>ABS(Table6[[#This Row],[Res_4]]/Table6[[#This Row],[sales]])</f>
        <v>0.23738015832533041</v>
      </c>
      <c r="AS531" s="9">
        <f>'[1]5'!L$20+'[1]5'!L$26*Table6[[#This Row],[Radio_State]]+'[1]5'!L$21*Table6[[#This Row],[NJ_DUM]]+'[1]5'!L$22*Table6[[#This Row],[NY_DUM]]+'[1]5'!L$23*Table6[[#This Row],[PA_DUM]]+'[1]5'!L$24*Table6[[#This Row],[CT_DUM]]+'[1]5'!L$25*Table6[[#This Row],[DL_DUM]]</f>
        <v>496.38525798845808</v>
      </c>
      <c r="AT531" s="9">
        <f>Table6[[#This Row],[sales]]-Table6[[#This Row],[Pred_5]]</f>
        <v>147.95665867455114</v>
      </c>
      <c r="AU531" s="9">
        <f>ABS(Table6[[#This Row],[Red_5]]/Table6[[#This Row],[sales]])</f>
        <v>0.22962445069662055</v>
      </c>
      <c r="AV531" s="9">
        <f>'[1]6'!L$20+'[1]6'!L$26*Table6[[#This Row],[Online]]+'[1]6'!L$21*Table6[[#This Row],[NJ_DUM]]+'[1]6'!L$22*Table6[[#This Row],[NY_DUM]]+'[1]6'!L$23*Table6[[#This Row],[PA_DUM]]+'[1]6'!L$24*Table6[[#This Row],[CT_DUM]]+'[1]6'!L$25*Table6[[#This Row],[DL_DUM]]</f>
        <v>364.63358062901659</v>
      </c>
      <c r="AW531" s="9">
        <f>Table6[[#This Row],[sales]]-Table6[[#This Row],[Pred_6]]</f>
        <v>279.70833603399262</v>
      </c>
      <c r="AX531" s="9">
        <f>ABS(Table6[[#This Row],[Red_6]]/Table6[[#This Row],[sales]])</f>
        <v>0.43409923955060659</v>
      </c>
      <c r="AY531" s="9">
        <f>'[1]7'!L$21+'[1]7'!L$27*Table6[[#This Row],[LNTV]]+'[1]7'!L$22*Table6[[#This Row],[NJ_DUM]]+'[1]7'!L$23*Table6[[#This Row],[NY_DUM]]+'[1]7'!L$24*Table6[[#This Row],[PA_DUM]]+'[1]7'!L$25*Table6[[#This Row],[CT_DUM]]+'[1]7'!L$26*Table6[[#This Row],[DL_DUM]]</f>
        <v>5.9255731880689115</v>
      </c>
      <c r="AZ531" s="9">
        <f>Table6[[#This Row],[sales]]-Table6[[#This Row],[Pred_7]]</f>
        <v>638.41634347494028</v>
      </c>
      <c r="BA531" s="9">
        <f>ABS(Table6[[#This Row],[Red_7]]/Table6[[#This Row],[sales]])</f>
        <v>0.9908036819663123</v>
      </c>
      <c r="BB531" s="9">
        <f>'[1]8'!O$22+'[1]8'!O$28*Table6[[#This Row],[LNRADIOLING]]+'[1]8'!O$23*Table6[[#This Row],[DL_DUM]]+'[1]8'!O$24*Table6[[#This Row],[CT_DUM]]+'[1]8'!O$25*Table6[[#This Row],[PA_DUM]]+'[1]8'!O$26*Table6[[#This Row],[NY_DUM]]+'[1]8'!O$27*Table6[[#This Row],[NJ_DUM]]</f>
        <v>7.0113451127536699</v>
      </c>
      <c r="BC531" s="9">
        <f>Table6[[#This Row],[sales]]-Table6[[#This Row],[Pred_8]]</f>
        <v>637.33057155025551</v>
      </c>
      <c r="BD531" s="9">
        <f>ABS(Table6[[#This Row],[Red_8]]/Table6[[#This Row],[sales]])</f>
        <v>0.98911859537392066</v>
      </c>
      <c r="BE531" s="9">
        <f>'[1]9'!M$19+'[1]9'!M$21*Table6[[#This Row],[LNONLINE]]+'[1]9'!M$20*Table6[[#This Row],[DL_DUM]]+'[1]9'!M$22*Table6[[#This Row],[CT_DUM]]+'[1]9'!M$23*Table6[[#This Row],[PA_DUM]]+'[1]9'!M$24*Table6[[#This Row],[NY_DUM]]+'[1]9'!M$25*Table6[[#This Row],[NJ_DUM]]</f>
        <v>6.9622198434792359</v>
      </c>
      <c r="BF531" s="9">
        <f>Table6[[#This Row],[sales]]-Table6[[#This Row],[Pred_9]]</f>
        <v>637.37969681952995</v>
      </c>
      <c r="BG531" s="9">
        <f>ABS(Table6[[#This Row],[Red_9]]/Table6[[#This Row],[sales]])</f>
        <v>0.98919483636958461</v>
      </c>
      <c r="BH531" s="9">
        <f>'[1]10'!P$22+'[1]10'!P$30*Table6[[#This Row],[LNTV]]+'[1]10'!P$29*Table6[[#This Row],[LNRADIOLING]]+'[1]10'!P$24*Table6[[#This Row],[LNONLINELING]]+'[1]10'!P$23*Table6[[#This Row],[DL_DUM]]+'[1]10'!P$25*Table6[[#This Row],[CT_DUM]]+'[1]10'!P$26*Table6[[#This Row],[PA_DUM]]+'[1]10'!P$27*Table6[[#This Row],[NY_DUM]]+'[1]10'!P$28*Table6[[#This Row],[NJ_DUM]]</f>
        <v>6.9591690608294758</v>
      </c>
      <c r="BI531" s="9">
        <f>Table6[[#This Row],[sales]]-Table6[[#This Row],[Pred_10]]</f>
        <v>637.38274760217973</v>
      </c>
      <c r="BJ531" s="45">
        <f>ABS(Table6[[#This Row],[Red_10]]/Table6[[#This Row],[sales]])</f>
        <v>0.98919957109593237</v>
      </c>
      <c r="BK531" s="9">
        <f>'[1]11'!P$32+'[1]11'!P$40*Table6[[#This Row],[LNONLINELING]]+'[1]11'!P$39*Table6[[#This Row],[LNRADIOLING]]+'[1]11'!P$38*Table6[[#This Row],[LNTVLING]]+'[1]11'!P$33*Table6[[#This Row],[DL_DUM]]+'[1]11'!P$34*Table6[[#This Row],[CT_DUM]]+'[1]11'!P$35*Table6[[#This Row],[PA_DUM]]+'[1]11'!P$36*Table6[[#This Row],[NY_DUM]]+'[1]11'!P$37*Table6[[#This Row],[NJ_DUM]]</f>
        <v>6.9284051577705217</v>
      </c>
      <c r="BL531" s="9">
        <f>Table6[[#This Row],[sales]]-Table6[[#This Row],[ Pred_11]]</f>
        <v>637.41351150523872</v>
      </c>
      <c r="BM531" s="47">
        <f>ABS(Table6[[#This Row],[ Red_11]]/Table6[[#This Row],[sales]])</f>
        <v>0.98924731578281899</v>
      </c>
      <c r="BN531" s="9">
        <f>'[1]12'!K$22+'[1]12'!K$28*Table6[[#This Row],[COMBINE LN LING]]+'[1]12'!K$23*Table6[[#This Row],[DL_DUM]]+'[1]12'!K$24*Table6[[#This Row],[CT_DUM]]+'[1]12'!K$25*Table6[[#This Row],[PA_DUM]]+'[1]12'!K$26*Table6[[#This Row],[NY_DUM]]+'[1]12'!K$27*Table6[[#This Row],[NJ_DUM]]</f>
        <v>6.9995175498801085</v>
      </c>
      <c r="BO531" s="9">
        <f>Table6[[#This Row],[sales]]-Table6[[#This Row],[ Pred_12]]</f>
        <v>637.34239911312909</v>
      </c>
      <c r="BP531" s="47">
        <f>ABS(Table6[[#This Row],[ Red_12]]/Table6[[#This Row],[sales]])</f>
        <v>0.98913695140907487</v>
      </c>
      <c r="BQ531">
        <f>LN(G531+'2019 Totals and Calculations'!C$18)</f>
        <v>7.30302830829587</v>
      </c>
      <c r="BR531">
        <f>LN(Table6[[#This Row],[PROF RADIO]]+'2019 Totals and Calculations'!D$18)</f>
        <v>5.4440761331897036</v>
      </c>
      <c r="BS531">
        <f>LN(Table6[[#This Row],[ONLINE LINGERING]]+'2019 Totals and Calculations'!E$18)</f>
        <v>4.8580492949520027</v>
      </c>
      <c r="BT531">
        <f>MONTH(Table6[[#This Row],[Date]])</f>
        <v>2</v>
      </c>
      <c r="BU531">
        <f t="shared" si="229"/>
        <v>0</v>
      </c>
      <c r="BV531">
        <f t="shared" si="230"/>
        <v>1</v>
      </c>
      <c r="BW531">
        <f t="shared" si="231"/>
        <v>0</v>
      </c>
      <c r="BX531">
        <f t="shared" si="232"/>
        <v>0</v>
      </c>
      <c r="BY531">
        <f t="shared" si="233"/>
        <v>0</v>
      </c>
      <c r="BZ531">
        <f t="shared" si="234"/>
        <v>0</v>
      </c>
      <c r="CA531">
        <f t="shared" si="235"/>
        <v>0</v>
      </c>
      <c r="CB531">
        <f t="shared" si="236"/>
        <v>0</v>
      </c>
      <c r="CC531">
        <f t="shared" si="237"/>
        <v>0</v>
      </c>
      <c r="CD531">
        <f t="shared" si="238"/>
        <v>0</v>
      </c>
      <c r="CE531">
        <f t="shared" si="239"/>
        <v>0</v>
      </c>
      <c r="CF531">
        <f t="shared" si="240"/>
        <v>0</v>
      </c>
      <c r="CG531">
        <f t="shared" si="241"/>
        <v>59</v>
      </c>
      <c r="CH53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651.75835128295739</v>
      </c>
      <c r="CI531" s="79">
        <f>Table6[[#This Row],[sales]]-CH531</f>
        <v>-7.416434619948177</v>
      </c>
      <c r="CJ531">
        <f>ABS(Table6[[#This Row],[sales]]-CH531)/Table6[[#This Row],[sales]]</f>
        <v>1.1510091813298826E-2</v>
      </c>
      <c r="CK53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639.41076353001222</v>
      </c>
      <c r="CL531" s="79">
        <f>Table6[[#This Row],[sales]]-CK531</f>
        <v>4.9311531329969966</v>
      </c>
      <c r="CM531">
        <f>ABS(Table6[[#This Row],[sales]]-CK531)/Table6[[#This Row],[sales]]</f>
        <v>7.6530068981620972E-3</v>
      </c>
      <c r="CN53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651.56793669088927</v>
      </c>
      <c r="CO531" s="79">
        <f>Table6[[#This Row],[sales]]-CN531</f>
        <v>-7.2260200278800539</v>
      </c>
      <c r="CP531">
        <f>ABS(Table6[[#This Row],[sales]]-CN531)/Table6[[#This Row],[sales]]</f>
        <v>1.1214573879195977E-2</v>
      </c>
      <c r="CQ53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646.38921227648655</v>
      </c>
      <c r="CR531" s="79">
        <f>Table6[[#This Row],[sales]]-CQ531</f>
        <v>-2.0472956134773312</v>
      </c>
      <c r="CS531">
        <f>ABS(Table6[[#This Row],[sales]]-CQ531)/Table6[[#This Row],[sales]]</f>
        <v>3.1773435198506057E-3</v>
      </c>
    </row>
    <row r="532" spans="1:97" x14ac:dyDescent="0.2">
      <c r="A532">
        <v>531</v>
      </c>
      <c r="B532" t="s">
        <v>638</v>
      </c>
      <c r="C532" s="5">
        <v>43149</v>
      </c>
      <c r="D532" s="6">
        <v>1160.9972200361185</v>
      </c>
      <c r="E532" s="8">
        <f>YEAR(Table6[[#This Row],[Date]])</f>
        <v>2018</v>
      </c>
      <c r="F532" s="6">
        <f>Table6[[#This Row],[TV_State]]+Table6[[#This Row],[Radio_State]]+Table6[[#This Row],[Online]]</f>
        <v>1418.9966022663671</v>
      </c>
      <c r="G532" s="6">
        <f t="shared" si="216"/>
        <v>1134.7813748851686</v>
      </c>
      <c r="H532" s="6">
        <f>LN(Table6[[#This Row],[PROF TV LING]])</f>
        <v>7.0341952901151004</v>
      </c>
      <c r="I532" s="6">
        <f t="shared" si="217"/>
        <v>7.0570345872386238</v>
      </c>
      <c r="J532" s="6">
        <v>171.99958815349902</v>
      </c>
      <c r="K532" s="6">
        <f t="shared" si="222"/>
        <v>170.31331768141507</v>
      </c>
      <c r="L532" s="6">
        <f>0.5*J531+0.5*Table6[[#This Row],[Radio_State]]</f>
        <v>171.14810504382825</v>
      </c>
      <c r="M532" s="6">
        <f>LN(Table6[[#This Row],[RADIO LINGERING ]])</f>
        <v>5.1425292930120561</v>
      </c>
      <c r="N532" s="6">
        <f t="shared" si="218"/>
        <v>5.1474920823541854</v>
      </c>
      <c r="O532" s="6">
        <v>85.999794076749509</v>
      </c>
      <c r="P532" s="6">
        <f t="shared" si="219"/>
        <v>85.636414665157602</v>
      </c>
      <c r="Q532" s="6">
        <f>0.3*O531+0.7*Table6[[#This Row],[Online]]</f>
        <v>85.744349143848268</v>
      </c>
      <c r="R532" s="6">
        <f>LN(Table6[[#This Row],[ONLINE LINGERING]])</f>
        <v>4.4513701846774971</v>
      </c>
      <c r="S532" s="6">
        <f t="shared" si="220"/>
        <v>4.45434490179424</v>
      </c>
      <c r="T532" s="6">
        <v>686.59388024089151</v>
      </c>
      <c r="U532" s="6">
        <f t="shared" si="221"/>
        <v>6.5317429678479701</v>
      </c>
      <c r="V532" s="8">
        <f>YEAR(Table6[[#This Row],[Date]])</f>
        <v>2018</v>
      </c>
      <c r="W532" s="8">
        <f>WEEKNUM(Table6[[#This Row],[Date]])</f>
        <v>8</v>
      </c>
      <c r="X532" t="s">
        <v>698</v>
      </c>
      <c r="Y532" s="9">
        <f>Table6[[#This Row],[LNTVLING]]+Table6[[#This Row],[LNRADIOLING]]+Table6[[#This Row],[LNONLINELING]]</f>
        <v>16.628094767804654</v>
      </c>
      <c r="Z532">
        <f t="shared" si="242"/>
        <v>1</v>
      </c>
      <c r="AA532">
        <f t="shared" si="223"/>
        <v>0</v>
      </c>
      <c r="AB532">
        <f t="shared" si="224"/>
        <v>0</v>
      </c>
      <c r="AC532">
        <f t="shared" si="225"/>
        <v>0</v>
      </c>
      <c r="AD532">
        <f t="shared" si="226"/>
        <v>1</v>
      </c>
      <c r="AE532">
        <f t="shared" si="227"/>
        <v>0</v>
      </c>
      <c r="AF532">
        <f t="shared" si="228"/>
        <v>0</v>
      </c>
      <c r="AG532" s="9">
        <f>'[1]1'!J$20+'[1]1'!J$21*Table6[[#This Row],[TV_State]]</f>
        <v>2471.4908627164632</v>
      </c>
      <c r="AH532" s="9">
        <f>Table6[[#This Row],[sales]]-Table6[[#This Row],[Pred_1]]</f>
        <v>-1784.8969824755718</v>
      </c>
      <c r="AI532">
        <f>ABS(Table6[[#This Row],[Res_1]])/Table6[[#This Row],[sales]]</f>
        <v>2.5996400985242407</v>
      </c>
      <c r="AJ532" s="9">
        <f>'[1]2'!J$20+'[1]2'!J$21*Table6[[#This Row],[Radio_State]]</f>
        <v>2469.3694231394293</v>
      </c>
      <c r="AK532" s="9">
        <f>Table6[[#This Row],[sales]]-Table6[[#This Row],[ Pred_2 ]]</f>
        <v>-1782.7755428985379</v>
      </c>
      <c r="AL532">
        <f>ABS(Table6[[#This Row],[ Res_2 ]])/Table6[[#This Row],[sales]]</f>
        <v>2.5965502958940605</v>
      </c>
      <c r="AM532" s="10">
        <f>'[1]3'!J$20+'[1]3'!J$21*Data!O532</f>
        <v>2297.5786098224271</v>
      </c>
      <c r="AN532" s="9">
        <f>Table6[[#This Row],[sales]]-Table6[[#This Row],[Pred_3]]</f>
        <v>-1610.9847295815357</v>
      </c>
      <c r="AO532" s="9">
        <f>ABS(Table6[[#This Row],[Res_3]])/Table6[[#This Row],[sales]]</f>
        <v>2.3463429779134088</v>
      </c>
      <c r="AP532" s="9">
        <f>'[1]4'!L$21+'[1]4'!L$27*Table6[[#This Row],[TV_State]]+'[1]4'!L$22*Table6[[#This Row],[NJ_DUM]]+'[1]4'!L$23*Table6[[#This Row],[NY_DUM]]+'[1]4'!L$24*Table6[[#This Row],[PA_DUM]]+'[1]4'!L$25*Table6[[#This Row],[CT_DUM]]+'[1]4'!L$26*Table6[[#This Row],[DL_DUM]]</f>
        <v>493.92350983113806</v>
      </c>
      <c r="AQ532" s="9">
        <f>Table6[[#This Row],[sales]]-Table6[[#This Row],[Pred_4]]</f>
        <v>192.67037040975345</v>
      </c>
      <c r="AR532">
        <f>ABS(Table6[[#This Row],[Res_4]]/Table6[[#This Row],[sales]])</f>
        <v>0.28061766344633748</v>
      </c>
      <c r="AS532" s="9">
        <f>'[1]5'!L$20+'[1]5'!L$26*Table6[[#This Row],[Radio_State]]+'[1]5'!L$21*Table6[[#This Row],[NJ_DUM]]+'[1]5'!L$22*Table6[[#This Row],[NY_DUM]]+'[1]5'!L$23*Table6[[#This Row],[PA_DUM]]+'[1]5'!L$24*Table6[[#This Row],[CT_DUM]]+'[1]5'!L$25*Table6[[#This Row],[DL_DUM]]</f>
        <v>499.38519528507214</v>
      </c>
      <c r="AT532" s="9">
        <f>Table6[[#This Row],[sales]]-Table6[[#This Row],[Pred_5]]</f>
        <v>187.20868495581936</v>
      </c>
      <c r="AU532" s="9">
        <f>ABS(Table6[[#This Row],[Red_5]]/Table6[[#This Row],[sales]])</f>
        <v>0.27266290938995436</v>
      </c>
      <c r="AV532" s="9">
        <f>'[1]6'!L$20+'[1]6'!L$26*Table6[[#This Row],[Online]]+'[1]6'!L$21*Table6[[#This Row],[NJ_DUM]]+'[1]6'!L$22*Table6[[#This Row],[NY_DUM]]+'[1]6'!L$23*Table6[[#This Row],[PA_DUM]]+'[1]6'!L$24*Table6[[#This Row],[CT_DUM]]+'[1]6'!L$25*Table6[[#This Row],[DL_DUM]]</f>
        <v>368.33945444717136</v>
      </c>
      <c r="AW532" s="9">
        <f>Table6[[#This Row],[sales]]-Table6[[#This Row],[Pred_6]]</f>
        <v>318.25442579372015</v>
      </c>
      <c r="AX532" s="9">
        <f>ABS(Table6[[#This Row],[Red_6]]/Table6[[#This Row],[sales]])</f>
        <v>0.4635264527584495</v>
      </c>
      <c r="AY532" s="9">
        <f>'[1]7'!L$21+'[1]7'!L$27*Table6[[#This Row],[LNTV]]+'[1]7'!L$22*Table6[[#This Row],[NJ_DUM]]+'[1]7'!L$23*Table6[[#This Row],[NY_DUM]]+'[1]7'!L$24*Table6[[#This Row],[PA_DUM]]+'[1]7'!L$25*Table6[[#This Row],[CT_DUM]]+'[1]7'!L$26*Table6[[#This Row],[DL_DUM]]</f>
        <v>5.9266745353589121</v>
      </c>
      <c r="AZ532" s="9">
        <f>Table6[[#This Row],[sales]]-Table6[[#This Row],[Pred_7]]</f>
        <v>680.66720570553264</v>
      </c>
      <c r="BA532" s="9">
        <f>ABS(Table6[[#This Row],[Red_7]]/Table6[[#This Row],[sales]])</f>
        <v>0.99136800559119531</v>
      </c>
      <c r="BB532" s="9">
        <f>'[1]8'!O$22+'[1]8'!O$28*Table6[[#This Row],[LNRADIOLING]]+'[1]8'!O$23*Table6[[#This Row],[DL_DUM]]+'[1]8'!O$24*Table6[[#This Row],[CT_DUM]]+'[1]8'!O$25*Table6[[#This Row],[PA_DUM]]+'[1]8'!O$26*Table6[[#This Row],[NY_DUM]]+'[1]8'!O$27*Table6[[#This Row],[NJ_DUM]]</f>
        <v>7.0120549787574467</v>
      </c>
      <c r="BC532" s="9">
        <f>Table6[[#This Row],[sales]]-Table6[[#This Row],[Pred_8]]</f>
        <v>679.58182526213409</v>
      </c>
      <c r="BD532" s="9">
        <f>ABS(Table6[[#This Row],[Red_8]]/Table6[[#This Row],[sales]])</f>
        <v>0.98978718689380507</v>
      </c>
      <c r="BE532" s="9">
        <f>'[1]9'!M$19+'[1]9'!M$21*Table6[[#This Row],[LNONLINE]]+'[1]9'!M$20*Table6[[#This Row],[DL_DUM]]+'[1]9'!M$22*Table6[[#This Row],[CT_DUM]]+'[1]9'!M$23*Table6[[#This Row],[PA_DUM]]+'[1]9'!M$24*Table6[[#This Row],[NY_DUM]]+'[1]9'!M$25*Table6[[#This Row],[NJ_DUM]]</f>
        <v>6.9653702918105687</v>
      </c>
      <c r="BF532" s="9">
        <f>Table6[[#This Row],[sales]]-Table6[[#This Row],[Pred_9]]</f>
        <v>679.62850994908092</v>
      </c>
      <c r="BG532" s="9">
        <f>ABS(Table6[[#This Row],[Red_9]]/Table6[[#This Row],[sales]])</f>
        <v>0.98985518150938545</v>
      </c>
      <c r="BH532" s="9">
        <f>'[1]10'!P$22+'[1]10'!P$30*Table6[[#This Row],[LNTV]]+'[1]10'!P$29*Table6[[#This Row],[LNRADIOLING]]+'[1]10'!P$24*Table6[[#This Row],[LNONLINELING]]+'[1]10'!P$23*Table6[[#This Row],[DL_DUM]]+'[1]10'!P$25*Table6[[#This Row],[CT_DUM]]+'[1]10'!P$26*Table6[[#This Row],[PA_DUM]]+'[1]10'!P$27*Table6[[#This Row],[NY_DUM]]+'[1]10'!P$28*Table6[[#This Row],[NJ_DUM]]</f>
        <v>6.9609801441056938</v>
      </c>
      <c r="BI532" s="9">
        <f>Table6[[#This Row],[sales]]-Table6[[#This Row],[Pred_10]]</f>
        <v>679.63290009678576</v>
      </c>
      <c r="BJ532" s="45">
        <f>ABS(Table6[[#This Row],[Red_10]]/Table6[[#This Row],[sales]])</f>
        <v>0.98986157560614507</v>
      </c>
      <c r="BK532" s="9">
        <f>'[1]11'!P$32+'[1]11'!P$40*Table6[[#This Row],[LNONLINELING]]+'[1]11'!P$39*Table6[[#This Row],[LNRADIOLING]]+'[1]11'!P$38*Table6[[#This Row],[LNTVLING]]+'[1]11'!P$33*Table6[[#This Row],[DL_DUM]]+'[1]11'!P$34*Table6[[#This Row],[CT_DUM]]+'[1]11'!P$35*Table6[[#This Row],[PA_DUM]]+'[1]11'!P$36*Table6[[#This Row],[NY_DUM]]+'[1]11'!P$37*Table6[[#This Row],[NJ_DUM]]</f>
        <v>6.9295305699962988</v>
      </c>
      <c r="BL532" s="9">
        <f>Table6[[#This Row],[sales]]-Table6[[#This Row],[ Pred_11]]</f>
        <v>679.66434967089526</v>
      </c>
      <c r="BM532" s="47">
        <f>ABS(Table6[[#This Row],[ Red_11]]/Table6[[#This Row],[sales]])</f>
        <v>0.98990738081212581</v>
      </c>
      <c r="BN532" s="9">
        <f>'[1]12'!K$22+'[1]12'!K$28*Table6[[#This Row],[COMBINE LN LING]]+'[1]12'!K$23*Table6[[#This Row],[DL_DUM]]+'[1]12'!K$24*Table6[[#This Row],[CT_DUM]]+'[1]12'!K$25*Table6[[#This Row],[PA_DUM]]+'[1]12'!K$26*Table6[[#This Row],[NY_DUM]]+'[1]12'!K$27*Table6[[#This Row],[NJ_DUM]]</f>
        <v>7.002390277982852</v>
      </c>
      <c r="BO532" s="9">
        <f>Table6[[#This Row],[sales]]-Table6[[#This Row],[ Pred_12]]</f>
        <v>679.59148996290867</v>
      </c>
      <c r="BP532" s="47">
        <f>ABS(Table6[[#This Row],[ Red_12]]/Table6[[#This Row],[sales]])</f>
        <v>0.98980126319284112</v>
      </c>
      <c r="BQ532">
        <f>LN(G532+'2019 Totals and Calculations'!C$18)</f>
        <v>7.3105667953326456</v>
      </c>
      <c r="BR532">
        <f>LN(Table6[[#This Row],[PROF RADIO]]+'2019 Totals and Calculations'!D$18)</f>
        <v>5.4513374816047051</v>
      </c>
      <c r="BS532">
        <f>LN(Table6[[#This Row],[ONLINE LINGERING]]+'2019 Totals and Calculations'!E$18)</f>
        <v>4.8646203101786343</v>
      </c>
      <c r="BT532">
        <f>MONTH(Table6[[#This Row],[Date]])</f>
        <v>2</v>
      </c>
      <c r="BU532">
        <f t="shared" si="229"/>
        <v>0</v>
      </c>
      <c r="BV532">
        <f t="shared" si="230"/>
        <v>1</v>
      </c>
      <c r="BW532">
        <f t="shared" si="231"/>
        <v>0</v>
      </c>
      <c r="BX532">
        <f t="shared" si="232"/>
        <v>0</v>
      </c>
      <c r="BY532">
        <f t="shared" si="233"/>
        <v>0</v>
      </c>
      <c r="BZ532">
        <f t="shared" si="234"/>
        <v>0</v>
      </c>
      <c r="CA532">
        <f t="shared" si="235"/>
        <v>0</v>
      </c>
      <c r="CB532">
        <f t="shared" si="236"/>
        <v>0</v>
      </c>
      <c r="CC532">
        <f t="shared" si="237"/>
        <v>0</v>
      </c>
      <c r="CD532">
        <f t="shared" si="238"/>
        <v>0</v>
      </c>
      <c r="CE532">
        <f t="shared" si="239"/>
        <v>0</v>
      </c>
      <c r="CF532">
        <f t="shared" si="240"/>
        <v>0</v>
      </c>
      <c r="CG532">
        <f t="shared" si="241"/>
        <v>60</v>
      </c>
      <c r="CH53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654.99268151485592</v>
      </c>
      <c r="CI532" s="79">
        <f>Table6[[#This Row],[sales]]-CH532</f>
        <v>31.601198726035591</v>
      </c>
      <c r="CJ532">
        <f>ABS(Table6[[#This Row],[sales]]-CH532)/Table6[[#This Row],[sales]]</f>
        <v>4.6026041937554565E-2</v>
      </c>
      <c r="CK53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642.28949794950915</v>
      </c>
      <c r="CL532" s="79">
        <f>Table6[[#This Row],[sales]]-CK532</f>
        <v>44.304382291382353</v>
      </c>
      <c r="CM532">
        <f>ABS(Table6[[#This Row],[sales]]-CK532)/Table6[[#This Row],[sales]]</f>
        <v>6.4527785007110983E-2</v>
      </c>
      <c r="CN53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654.50648130863271</v>
      </c>
      <c r="CO532" s="79">
        <f>Table6[[#This Row],[sales]]-CN532</f>
        <v>32.087398932258793</v>
      </c>
      <c r="CP532">
        <f>ABS(Table6[[#This Row],[sales]]-CN532)/Table6[[#This Row],[sales]]</f>
        <v>4.6734175552221535E-2</v>
      </c>
      <c r="CQ53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650.5695666653761</v>
      </c>
      <c r="CR532" s="79">
        <f>Table6[[#This Row],[sales]]-CQ532</f>
        <v>36.024313575515407</v>
      </c>
      <c r="CS532">
        <f>ABS(Table6[[#This Row],[sales]]-CQ532)/Table6[[#This Row],[sales]]</f>
        <v>5.246815419163986E-2</v>
      </c>
    </row>
    <row r="533" spans="1:97" x14ac:dyDescent="0.2">
      <c r="A533">
        <v>532</v>
      </c>
      <c r="B533" t="s">
        <v>638</v>
      </c>
      <c r="C533" s="5">
        <v>43156</v>
      </c>
      <c r="D533" s="6">
        <v>1172.6071922364797</v>
      </c>
      <c r="E533" s="8">
        <f>YEAR(Table6[[#This Row],[Date]])</f>
        <v>2018</v>
      </c>
      <c r="F533" s="6">
        <f>Table6[[#This Row],[TV_State]]+Table6[[#This Row],[Radio_State]]+Table6[[#This Row],[Online]]</f>
        <v>1433.1865682890307</v>
      </c>
      <c r="G533" s="6">
        <f t="shared" si="216"/>
        <v>1146.1291200905619</v>
      </c>
      <c r="H533" s="6">
        <f>LN(Table6[[#This Row],[PROF TV LING]])</f>
        <v>7.0441455611639627</v>
      </c>
      <c r="I533" s="6">
        <f t="shared" si="217"/>
        <v>7.0669849180917916</v>
      </c>
      <c r="J533" s="6">
        <v>173.71958403503402</v>
      </c>
      <c r="K533" s="6">
        <f t="shared" si="222"/>
        <v>172.01645085822454</v>
      </c>
      <c r="L533" s="6">
        <f>0.5*J532+0.5*Table6[[#This Row],[Radio_State]]</f>
        <v>172.85958609426652</v>
      </c>
      <c r="M533" s="6">
        <f>LN(Table6[[#This Row],[RADIO LINGERING ]])</f>
        <v>5.152479623865224</v>
      </c>
      <c r="N533" s="6">
        <f t="shared" si="218"/>
        <v>5.1574424132073533</v>
      </c>
      <c r="O533" s="6">
        <v>86.859792017517009</v>
      </c>
      <c r="P533" s="6">
        <f t="shared" si="219"/>
        <v>86.492778811809188</v>
      </c>
      <c r="Q533" s="6">
        <f>0.3*O532+0.7*Table6[[#This Row],[Online]]</f>
        <v>86.601792635286756</v>
      </c>
      <c r="R533" s="6">
        <f>LN(Table6[[#This Row],[ONLINE LINGERING]])</f>
        <v>4.461320515530665</v>
      </c>
      <c r="S533" s="6">
        <f t="shared" si="220"/>
        <v>4.4642952326474079</v>
      </c>
      <c r="T533" s="6">
        <v>743.78478628517371</v>
      </c>
      <c r="U533" s="6">
        <f t="shared" si="221"/>
        <v>6.6117517272419519</v>
      </c>
      <c r="V533" s="8">
        <f>YEAR(Table6[[#This Row],[Date]])</f>
        <v>2018</v>
      </c>
      <c r="W533" s="8">
        <f>WEEKNUM(Table6[[#This Row],[Date]])</f>
        <v>9</v>
      </c>
      <c r="X533" t="s">
        <v>699</v>
      </c>
      <c r="Y533" s="9">
        <f>Table6[[#This Row],[LNTVLING]]+Table6[[#This Row],[LNRADIOLING]]+Table6[[#This Row],[LNONLINELING]]</f>
        <v>16.657945700559853</v>
      </c>
      <c r="Z533">
        <f t="shared" si="242"/>
        <v>1</v>
      </c>
      <c r="AA533">
        <f t="shared" si="223"/>
        <v>0</v>
      </c>
      <c r="AB533">
        <f t="shared" si="224"/>
        <v>0</v>
      </c>
      <c r="AC533">
        <f t="shared" si="225"/>
        <v>0</v>
      </c>
      <c r="AD533">
        <f t="shared" si="226"/>
        <v>1</v>
      </c>
      <c r="AE533">
        <f t="shared" si="227"/>
        <v>0</v>
      </c>
      <c r="AF533">
        <f t="shared" si="228"/>
        <v>0</v>
      </c>
      <c r="AG533" s="9">
        <f>'[1]1'!J$20+'[1]1'!J$21*Table6[[#This Row],[TV_State]]</f>
        <v>2482.9084458890643</v>
      </c>
      <c r="AH533" s="9">
        <f>Table6[[#This Row],[sales]]-Table6[[#This Row],[Pred_1]]</f>
        <v>-1739.1236596038907</v>
      </c>
      <c r="AI533">
        <f>ABS(Table6[[#This Row],[Res_1]])/Table6[[#This Row],[sales]]</f>
        <v>2.3382081640711259</v>
      </c>
      <c r="AJ533" s="9">
        <f>'[1]2'!J$20+'[1]2'!J$21*Table6[[#This Row],[Radio_State]]</f>
        <v>2476.9202993308481</v>
      </c>
      <c r="AK533" s="9">
        <f>Table6[[#This Row],[sales]]-Table6[[#This Row],[ Pred_2 ]]</f>
        <v>-1733.1355130456745</v>
      </c>
      <c r="AL533">
        <f>ABS(Table6[[#This Row],[ Res_2 ]])/Table6[[#This Row],[sales]]</f>
        <v>2.3301572511341675</v>
      </c>
      <c r="AM533" s="10">
        <f>'[1]3'!J$20+'[1]3'!J$21*Data!O533</f>
        <v>2302.5470941034027</v>
      </c>
      <c r="AN533" s="9">
        <f>Table6[[#This Row],[sales]]-Table6[[#This Row],[Pred_3]]</f>
        <v>-1558.7623078182291</v>
      </c>
      <c r="AO533" s="9">
        <f>ABS(Table6[[#This Row],[Res_3]])/Table6[[#This Row],[sales]]</f>
        <v>2.0957168478847938</v>
      </c>
      <c r="AP533" s="9">
        <f>'[1]4'!L$21+'[1]4'!L$27*Table6[[#This Row],[TV_State]]+'[1]4'!L$22*Table6[[#This Row],[NJ_DUM]]+'[1]4'!L$23*Table6[[#This Row],[NY_DUM]]+'[1]4'!L$24*Table6[[#This Row],[PA_DUM]]+'[1]4'!L$25*Table6[[#This Row],[CT_DUM]]+'[1]4'!L$26*Table6[[#This Row],[DL_DUM]]</f>
        <v>496.48444498599116</v>
      </c>
      <c r="AQ533" s="9">
        <f>Table6[[#This Row],[sales]]-Table6[[#This Row],[Pred_4]]</f>
        <v>247.30034129918255</v>
      </c>
      <c r="AR533">
        <f>ABS(Table6[[#This Row],[Res_4]]/Table6[[#This Row],[sales]])</f>
        <v>0.33248910956396655</v>
      </c>
      <c r="AS533" s="9">
        <f>'[1]5'!L$20+'[1]5'!L$26*Table6[[#This Row],[Radio_State]]+'[1]5'!L$21*Table6[[#This Row],[NJ_DUM]]+'[1]5'!L$22*Table6[[#This Row],[NY_DUM]]+'[1]5'!L$23*Table6[[#This Row],[PA_DUM]]+'[1]5'!L$24*Table6[[#This Row],[CT_DUM]]+'[1]5'!L$25*Table6[[#This Row],[DL_DUM]]</f>
        <v>502.4151319546524</v>
      </c>
      <c r="AT533" s="9">
        <f>Table6[[#This Row],[sales]]-Table6[[#This Row],[Pred_5]]</f>
        <v>241.36965433052131</v>
      </c>
      <c r="AU533" s="9">
        <f>ABS(Table6[[#This Row],[Red_5]]/Table6[[#This Row],[sales]])</f>
        <v>0.32451544960477052</v>
      </c>
      <c r="AV533" s="9">
        <f>'[1]6'!L$20+'[1]6'!L$26*Table6[[#This Row],[Online]]+'[1]6'!L$21*Table6[[#This Row],[NJ_DUM]]+'[1]6'!L$22*Table6[[#This Row],[NY_DUM]]+'[1]6'!L$23*Table6[[#This Row],[PA_DUM]]+'[1]6'!L$24*Table6[[#This Row],[CT_DUM]]+'[1]6'!L$25*Table6[[#This Row],[DL_DUM]]</f>
        <v>372.08238700350768</v>
      </c>
      <c r="AW533" s="9">
        <f>Table6[[#This Row],[sales]]-Table6[[#This Row],[Pred_6]]</f>
        <v>371.70239928166603</v>
      </c>
      <c r="AX533" s="9">
        <f>ABS(Table6[[#This Row],[Red_6]]/Table6[[#This Row],[sales]])</f>
        <v>0.49974455801674872</v>
      </c>
      <c r="AY533" s="9">
        <f>'[1]7'!L$21+'[1]7'!L$27*Table6[[#This Row],[LNTV]]+'[1]7'!L$22*Table6[[#This Row],[NJ_DUM]]+'[1]7'!L$23*Table6[[#This Row],[NY_DUM]]+'[1]7'!L$24*Table6[[#This Row],[PA_DUM]]+'[1]7'!L$25*Table6[[#This Row],[CT_DUM]]+'[1]7'!L$26*Table6[[#This Row],[DL_DUM]]</f>
        <v>5.9277758826489126</v>
      </c>
      <c r="AZ533" s="9">
        <f>Table6[[#This Row],[sales]]-Table6[[#This Row],[Pred_7]]</f>
        <v>737.85701040252479</v>
      </c>
      <c r="BA533" s="9">
        <f>ABS(Table6[[#This Row],[Red_7]]/Table6[[#This Row],[sales]])</f>
        <v>0.99203025392297262</v>
      </c>
      <c r="BB533" s="9">
        <f>'[1]8'!O$22+'[1]8'!O$28*Table6[[#This Row],[LNRADIOLING]]+'[1]8'!O$23*Table6[[#This Row],[DL_DUM]]+'[1]8'!O$24*Table6[[#This Row],[CT_DUM]]+'[1]8'!O$25*Table6[[#This Row],[PA_DUM]]+'[1]8'!O$26*Table6[[#This Row],[NY_DUM]]+'[1]8'!O$27*Table6[[#This Row],[NJ_DUM]]</f>
        <v>7.0127648447612234</v>
      </c>
      <c r="BC533" s="9">
        <f>Table6[[#This Row],[sales]]-Table6[[#This Row],[Pred_8]]</f>
        <v>736.77202144041246</v>
      </c>
      <c r="BD533" s="9">
        <f>ABS(Table6[[#This Row],[Red_8]]/Table6[[#This Row],[sales]])</f>
        <v>0.99057151346186245</v>
      </c>
      <c r="BE533" s="9">
        <f>'[1]9'!M$19+'[1]9'!M$21*Table6[[#This Row],[LNONLINE]]+'[1]9'!M$20*Table6[[#This Row],[DL_DUM]]+'[1]9'!M$22*Table6[[#This Row],[CT_DUM]]+'[1]9'!M$23*Table6[[#This Row],[PA_DUM]]+'[1]9'!M$24*Table6[[#This Row],[NY_DUM]]+'[1]9'!M$25*Table6[[#This Row],[NJ_DUM]]</f>
        <v>6.9685207401418996</v>
      </c>
      <c r="BF533" s="9">
        <f>Table6[[#This Row],[sales]]-Table6[[#This Row],[Pred_9]]</f>
        <v>736.8162655450318</v>
      </c>
      <c r="BG533" s="9">
        <f>ABS(Table6[[#This Row],[Red_9]]/Table6[[#This Row],[sales]])</f>
        <v>0.99063099855141412</v>
      </c>
      <c r="BH533" s="9">
        <f>'[1]10'!P$22+'[1]10'!P$30*Table6[[#This Row],[LNTV]]+'[1]10'!P$29*Table6[[#This Row],[LNRADIOLING]]+'[1]10'!P$24*Table6[[#This Row],[LNONLINELING]]+'[1]10'!P$23*Table6[[#This Row],[DL_DUM]]+'[1]10'!P$25*Table6[[#This Row],[CT_DUM]]+'[1]10'!P$26*Table6[[#This Row],[PA_DUM]]+'[1]10'!P$27*Table6[[#This Row],[NY_DUM]]+'[1]10'!P$28*Table6[[#This Row],[NJ_DUM]]</f>
        <v>6.9627912273819117</v>
      </c>
      <c r="BI533" s="9">
        <f>Table6[[#This Row],[sales]]-Table6[[#This Row],[Pred_10]]</f>
        <v>736.82199505779181</v>
      </c>
      <c r="BJ533" s="45">
        <f>ABS(Table6[[#This Row],[Red_10]]/Table6[[#This Row],[sales]])</f>
        <v>0.99063870173769286</v>
      </c>
      <c r="BK533" s="9">
        <f>'[1]11'!P$32+'[1]11'!P$40*Table6[[#This Row],[LNONLINELING]]+'[1]11'!P$39*Table6[[#This Row],[LNRADIOLING]]+'[1]11'!P$38*Table6[[#This Row],[LNTVLING]]+'[1]11'!P$33*Table6[[#This Row],[DL_DUM]]+'[1]11'!P$34*Table6[[#This Row],[CT_DUM]]+'[1]11'!P$35*Table6[[#This Row],[PA_DUM]]+'[1]11'!P$36*Table6[[#This Row],[NY_DUM]]+'[1]11'!P$37*Table6[[#This Row],[NJ_DUM]]</f>
        <v>6.930655977754709</v>
      </c>
      <c r="BL533" s="9">
        <f>Table6[[#This Row],[sales]]-Table6[[#This Row],[ Pred_11]]</f>
        <v>736.85413030741904</v>
      </c>
      <c r="BM533" s="47">
        <f>ABS(Table6[[#This Row],[ Red_11]]/Table6[[#This Row],[sales]])</f>
        <v>0.99068190677525181</v>
      </c>
      <c r="BN533" s="9">
        <f>'[1]12'!K$22+'[1]12'!K$28*Table6[[#This Row],[COMBINE LN LING]]+'[1]12'!K$23*Table6[[#This Row],[DL_DUM]]+'[1]12'!K$24*Table6[[#This Row],[CT_DUM]]+'[1]12'!K$25*Table6[[#This Row],[PA_DUM]]+'[1]12'!K$26*Table6[[#This Row],[NY_DUM]]+'[1]12'!K$27*Table6[[#This Row],[NJ_DUM]]</f>
        <v>7.0052630086343797</v>
      </c>
      <c r="BO533" s="9">
        <f>Table6[[#This Row],[sales]]-Table6[[#This Row],[ Pred_12]]</f>
        <v>736.77952327653929</v>
      </c>
      <c r="BP533" s="47">
        <f>ABS(Table6[[#This Row],[ Red_12]]/Table6[[#This Row],[sales]])</f>
        <v>0.99058159949247937</v>
      </c>
      <c r="BQ533">
        <f>LN(G533+'2019 Totals and Calculations'!C$18)</f>
        <v>7.3181234368479791</v>
      </c>
      <c r="BR533">
        <f>LN(Table6[[#This Row],[PROF RADIO]]+'2019 Totals and Calculations'!D$18)</f>
        <v>5.458618310928812</v>
      </c>
      <c r="BS533">
        <f>LN(Table6[[#This Row],[ONLINE LINGERING]]+'2019 Totals and Calculations'!E$18)</f>
        <v>4.8712134953359474</v>
      </c>
      <c r="BT533">
        <f>MONTH(Table6[[#This Row],[Date]])</f>
        <v>2</v>
      </c>
      <c r="BU533">
        <f t="shared" si="229"/>
        <v>0</v>
      </c>
      <c r="BV533">
        <f t="shared" si="230"/>
        <v>1</v>
      </c>
      <c r="BW533">
        <f t="shared" si="231"/>
        <v>0</v>
      </c>
      <c r="BX533">
        <f t="shared" si="232"/>
        <v>0</v>
      </c>
      <c r="BY533">
        <f t="shared" si="233"/>
        <v>0</v>
      </c>
      <c r="BZ533">
        <f t="shared" si="234"/>
        <v>0</v>
      </c>
      <c r="CA533">
        <f t="shared" si="235"/>
        <v>0</v>
      </c>
      <c r="CB533">
        <f t="shared" si="236"/>
        <v>0</v>
      </c>
      <c r="CC533">
        <f t="shared" si="237"/>
        <v>0</v>
      </c>
      <c r="CD533">
        <f t="shared" si="238"/>
        <v>0</v>
      </c>
      <c r="CE533">
        <f t="shared" si="239"/>
        <v>0</v>
      </c>
      <c r="CF533">
        <f t="shared" si="240"/>
        <v>0</v>
      </c>
      <c r="CG533">
        <f t="shared" si="241"/>
        <v>61</v>
      </c>
      <c r="CH53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658.24662304044944</v>
      </c>
      <c r="CI533" s="79">
        <f>Table6[[#This Row],[sales]]-CH533</f>
        <v>85.538163244724274</v>
      </c>
      <c r="CJ533">
        <f>ABS(Table6[[#This Row],[sales]]-CH533)/Table6[[#This Row],[sales]]</f>
        <v>0.11500391621606547</v>
      </c>
      <c r="CK53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645.18504469278332</v>
      </c>
      <c r="CL533" s="79">
        <f>Table6[[#This Row],[sales]]-CK533</f>
        <v>98.599741592390387</v>
      </c>
      <c r="CM533">
        <f>ABS(Table6[[#This Row],[sales]]-CK533)/Table6[[#This Row],[sales]]</f>
        <v>0.13256488087749937</v>
      </c>
      <c r="CN53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657.46303894851235</v>
      </c>
      <c r="CO533" s="79">
        <f>Table6[[#This Row],[sales]]-CN533</f>
        <v>86.32174733666136</v>
      </c>
      <c r="CP533">
        <f>ABS(Table6[[#This Row],[sales]]-CN533)/Table6[[#This Row],[sales]]</f>
        <v>0.11605742538482743</v>
      </c>
      <c r="CQ53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654.7838066215013</v>
      </c>
      <c r="CR533" s="79">
        <f>Table6[[#This Row],[sales]]-CQ533</f>
        <v>89.00097966367241</v>
      </c>
      <c r="CS533">
        <f>ABS(Table6[[#This Row],[sales]]-CQ533)/Table6[[#This Row],[sales]]</f>
        <v>0.11965958608562967</v>
      </c>
    </row>
    <row r="534" spans="1:97" x14ac:dyDescent="0.2">
      <c r="A534">
        <v>533</v>
      </c>
      <c r="B534" t="s">
        <v>638</v>
      </c>
      <c r="C534" s="5">
        <v>43163</v>
      </c>
      <c r="D534" s="6">
        <v>1184.3332641588447</v>
      </c>
      <c r="E534" s="8">
        <f>YEAR(Table6[[#This Row],[Date]])</f>
        <v>2018</v>
      </c>
      <c r="F534" s="6">
        <f>Table6[[#This Row],[TV_State]]+Table6[[#This Row],[Radio_State]]+Table6[[#This Row],[Online]]</f>
        <v>1447.5184339719212</v>
      </c>
      <c r="G534" s="6">
        <f t="shared" si="216"/>
        <v>1157.5903633110468</v>
      </c>
      <c r="H534" s="6">
        <f>LN(Table6[[#This Row],[PROF TV LING]])</f>
        <v>7.0540958505686007</v>
      </c>
      <c r="I534" s="6">
        <f t="shared" si="217"/>
        <v>7.0769352489449604</v>
      </c>
      <c r="J534" s="6">
        <v>175.45677987538437</v>
      </c>
      <c r="K534" s="6">
        <f t="shared" si="222"/>
        <v>173.73661536680447</v>
      </c>
      <c r="L534" s="6">
        <f>0.5*J533+0.5*Table6[[#This Row],[Radio_State]]</f>
        <v>174.58818195520919</v>
      </c>
      <c r="M534" s="6">
        <f>LN(Table6[[#This Row],[RADIO LINGERING ]])</f>
        <v>5.1624299547183927</v>
      </c>
      <c r="N534" s="6">
        <f t="shared" si="218"/>
        <v>5.1673927440605212</v>
      </c>
      <c r="O534" s="6">
        <v>87.728389937692185</v>
      </c>
      <c r="P534" s="6">
        <f t="shared" si="219"/>
        <v>87.357706599927283</v>
      </c>
      <c r="Q534" s="6">
        <f>0.3*O533+0.7*Table6[[#This Row],[Online]]</f>
        <v>87.467810561639624</v>
      </c>
      <c r="R534" s="6">
        <f>LN(Table6[[#This Row],[ONLINE LINGERING]])</f>
        <v>4.4712708463838329</v>
      </c>
      <c r="S534" s="6">
        <f t="shared" si="220"/>
        <v>4.4742455635005767</v>
      </c>
      <c r="T534" s="6">
        <v>647.15485079810458</v>
      </c>
      <c r="U534" s="6">
        <f t="shared" si="221"/>
        <v>6.4725856024921322</v>
      </c>
      <c r="V534" s="8">
        <f>YEAR(Table6[[#This Row],[Date]])</f>
        <v>2018</v>
      </c>
      <c r="W534" s="8">
        <f>WEEKNUM(Table6[[#This Row],[Date]])</f>
        <v>10</v>
      </c>
      <c r="X534" t="s">
        <v>700</v>
      </c>
      <c r="Y534" s="9">
        <f>Table6[[#This Row],[LNTVLING]]+Table6[[#This Row],[LNRADIOLING]]+Table6[[#This Row],[LNONLINELING]]</f>
        <v>16.687796651670826</v>
      </c>
      <c r="Z534">
        <f t="shared" si="242"/>
        <v>1</v>
      </c>
      <c r="AA534">
        <f t="shared" si="223"/>
        <v>0</v>
      </c>
      <c r="AB534">
        <f t="shared" si="224"/>
        <v>0</v>
      </c>
      <c r="AC534">
        <f t="shared" si="225"/>
        <v>0</v>
      </c>
      <c r="AD534">
        <f t="shared" si="226"/>
        <v>1</v>
      </c>
      <c r="AE534">
        <f t="shared" si="227"/>
        <v>0</v>
      </c>
      <c r="AF534">
        <f t="shared" si="228"/>
        <v>0</v>
      </c>
      <c r="AG534" s="9">
        <f>'[1]1'!J$20+'[1]1'!J$21*Table6[[#This Row],[TV_State]]</f>
        <v>2494.4402048933916</v>
      </c>
      <c r="AH534" s="9">
        <f>Table6[[#This Row],[sales]]-Table6[[#This Row],[Pred_1]]</f>
        <v>-1847.2853540952869</v>
      </c>
      <c r="AI534">
        <f>ABS(Table6[[#This Row],[Res_1]])/Table6[[#This Row],[sales]]</f>
        <v>2.8544719271085119</v>
      </c>
      <c r="AJ534" s="9">
        <f>'[1]2'!J$20+'[1]2'!J$21*Table6[[#This Row],[Radio_State]]</f>
        <v>2484.5466842841815</v>
      </c>
      <c r="AK534" s="9">
        <f>Table6[[#This Row],[sales]]-Table6[[#This Row],[ Pred_2 ]]</f>
        <v>-1837.3918334860768</v>
      </c>
      <c r="AL534">
        <f>ABS(Table6[[#This Row],[ Res_2 ]])/Table6[[#This Row],[sales]]</f>
        <v>2.8391842094980992</v>
      </c>
      <c r="AM534" s="10">
        <f>'[1]3'!J$20+'[1]3'!J$21*Data!O534</f>
        <v>2307.5652632271886</v>
      </c>
      <c r="AN534" s="9">
        <f>Table6[[#This Row],[sales]]-Table6[[#This Row],[Pred_3]]</f>
        <v>-1660.4104124290839</v>
      </c>
      <c r="AO534" s="9">
        <f>ABS(Table6[[#This Row],[Res_3]])/Table6[[#This Row],[sales]]</f>
        <v>2.5657080533065315</v>
      </c>
      <c r="AP534" s="9">
        <f>'[1]4'!L$21+'[1]4'!L$27*Table6[[#This Row],[TV_State]]+'[1]4'!L$22*Table6[[#This Row],[NJ_DUM]]+'[1]4'!L$23*Table6[[#This Row],[NY_DUM]]+'[1]4'!L$24*Table6[[#This Row],[PA_DUM]]+'[1]4'!L$25*Table6[[#This Row],[CT_DUM]]+'[1]4'!L$26*Table6[[#This Row],[DL_DUM]]</f>
        <v>499.07098949239293</v>
      </c>
      <c r="AQ534" s="9">
        <f>Table6[[#This Row],[sales]]-Table6[[#This Row],[Pred_4]]</f>
        <v>148.08386130571165</v>
      </c>
      <c r="AR534">
        <f>ABS(Table6[[#This Row],[Res_4]]/Table6[[#This Row],[sales]])</f>
        <v>0.228822917920011</v>
      </c>
      <c r="AS534" s="9">
        <f>'[1]5'!L$20+'[1]5'!L$26*Table6[[#This Row],[Radio_State]]+'[1]5'!L$21*Table6[[#This Row],[NJ_DUM]]+'[1]5'!L$22*Table6[[#This Row],[NY_DUM]]+'[1]5'!L$23*Table6[[#This Row],[PA_DUM]]+'[1]5'!L$24*Table6[[#This Row],[CT_DUM]]+'[1]5'!L$25*Table6[[#This Row],[DL_DUM]]</f>
        <v>505.47536799092842</v>
      </c>
      <c r="AT534" s="9">
        <f>Table6[[#This Row],[sales]]-Table6[[#This Row],[Pred_5]]</f>
        <v>141.67948280717616</v>
      </c>
      <c r="AU534" s="9">
        <f>ABS(Table6[[#This Row],[Red_5]]/Table6[[#This Row],[sales]])</f>
        <v>0.21892671071297656</v>
      </c>
      <c r="AV534" s="9">
        <f>'[1]6'!L$20+'[1]6'!L$26*Table6[[#This Row],[Online]]+'[1]6'!L$21*Table6[[#This Row],[NJ_DUM]]+'[1]6'!L$22*Table6[[#This Row],[NY_DUM]]+'[1]6'!L$23*Table6[[#This Row],[PA_DUM]]+'[1]6'!L$24*Table6[[#This Row],[CT_DUM]]+'[1]6'!L$25*Table6[[#This Row],[DL_DUM]]</f>
        <v>375.86274888540737</v>
      </c>
      <c r="AW534" s="9">
        <f>Table6[[#This Row],[sales]]-Table6[[#This Row],[Pred_6]]</f>
        <v>271.29210191269721</v>
      </c>
      <c r="AX534" s="9">
        <f>ABS(Table6[[#This Row],[Red_6]]/Table6[[#This Row],[sales]])</f>
        <v>0.41920739924629458</v>
      </c>
      <c r="AY534" s="9">
        <f>'[1]7'!L$21+'[1]7'!L$27*Table6[[#This Row],[LNTV]]+'[1]7'!L$22*Table6[[#This Row],[NJ_DUM]]+'[1]7'!L$23*Table6[[#This Row],[NY_DUM]]+'[1]7'!L$24*Table6[[#This Row],[PA_DUM]]+'[1]7'!L$25*Table6[[#This Row],[CT_DUM]]+'[1]7'!L$26*Table6[[#This Row],[DL_DUM]]</f>
        <v>5.9288772299389141</v>
      </c>
      <c r="AZ534" s="9">
        <f>Table6[[#This Row],[sales]]-Table6[[#This Row],[Pred_7]]</f>
        <v>641.22597356816561</v>
      </c>
      <c r="BA534" s="9">
        <f>ABS(Table6[[#This Row],[Red_7]]/Table6[[#This Row],[sales]])</f>
        <v>0.99083854934776872</v>
      </c>
      <c r="BB534" s="9">
        <f>'[1]8'!O$22+'[1]8'!O$28*Table6[[#This Row],[LNRADIOLING]]+'[1]8'!O$23*Table6[[#This Row],[DL_DUM]]+'[1]8'!O$24*Table6[[#This Row],[CT_DUM]]+'[1]8'!O$25*Table6[[#This Row],[PA_DUM]]+'[1]8'!O$26*Table6[[#This Row],[NY_DUM]]+'[1]8'!O$27*Table6[[#This Row],[NJ_DUM]]</f>
        <v>7.0134747107649993</v>
      </c>
      <c r="BC534" s="9">
        <f>Table6[[#This Row],[sales]]-Table6[[#This Row],[Pred_8]]</f>
        <v>640.14137608733961</v>
      </c>
      <c r="BD534" s="9">
        <f>ABS(Table6[[#This Row],[Red_8]]/Table6[[#This Row],[sales]])</f>
        <v>0.98916260196131489</v>
      </c>
      <c r="BE534" s="9">
        <f>'[1]9'!M$19+'[1]9'!M$21*Table6[[#This Row],[LNONLINE]]+'[1]9'!M$20*Table6[[#This Row],[DL_DUM]]+'[1]9'!M$22*Table6[[#This Row],[CT_DUM]]+'[1]9'!M$23*Table6[[#This Row],[PA_DUM]]+'[1]9'!M$24*Table6[[#This Row],[NY_DUM]]+'[1]9'!M$25*Table6[[#This Row],[NJ_DUM]]</f>
        <v>6.9716711884732323</v>
      </c>
      <c r="BF534" s="9">
        <f>Table6[[#This Row],[sales]]-Table6[[#This Row],[Pred_9]]</f>
        <v>640.18317960963134</v>
      </c>
      <c r="BG534" s="9">
        <f>ABS(Table6[[#This Row],[Red_9]]/Table6[[#This Row],[sales]])</f>
        <v>0.98922719781845814</v>
      </c>
      <c r="BH534" s="9">
        <f>'[1]10'!P$22+'[1]10'!P$30*Table6[[#This Row],[LNTV]]+'[1]10'!P$29*Table6[[#This Row],[LNRADIOLING]]+'[1]10'!P$24*Table6[[#This Row],[LNONLINELING]]+'[1]10'!P$23*Table6[[#This Row],[DL_DUM]]+'[1]10'!P$25*Table6[[#This Row],[CT_DUM]]+'[1]10'!P$26*Table6[[#This Row],[PA_DUM]]+'[1]10'!P$27*Table6[[#This Row],[NY_DUM]]+'[1]10'!P$28*Table6[[#This Row],[NJ_DUM]]</f>
        <v>6.9646023106581296</v>
      </c>
      <c r="BI534" s="9">
        <f>Table6[[#This Row],[sales]]-Table6[[#This Row],[Pred_10]]</f>
        <v>640.19024848744641</v>
      </c>
      <c r="BJ534" s="45">
        <f>ABS(Table6[[#This Row],[Red_10]]/Table6[[#This Row],[sales]])</f>
        <v>0.98923812082677109</v>
      </c>
      <c r="BK534" s="9">
        <f>'[1]11'!P$32+'[1]11'!P$40*Table6[[#This Row],[LNONLINELING]]+'[1]11'!P$39*Table6[[#This Row],[LNRADIOLING]]+'[1]11'!P$38*Table6[[#This Row],[LNTVLING]]+'[1]11'!P$33*Table6[[#This Row],[DL_DUM]]+'[1]11'!P$34*Table6[[#This Row],[CT_DUM]]+'[1]11'!P$35*Table6[[#This Row],[PA_DUM]]+'[1]11'!P$36*Table6[[#This Row],[NY_DUM]]+'[1]11'!P$37*Table6[[#This Row],[NJ_DUM]]</f>
        <v>6.9317813824169185</v>
      </c>
      <c r="BL534" s="9">
        <f>Table6[[#This Row],[sales]]-Table6[[#This Row],[ Pred_11]]</f>
        <v>640.22306941568763</v>
      </c>
      <c r="BM534" s="47">
        <f>ABS(Table6[[#This Row],[ Red_11]]/Table6[[#This Row],[sales]])</f>
        <v>0.98928883655300071</v>
      </c>
      <c r="BN534" s="9">
        <f>'[1]12'!K$22+'[1]12'!K$28*Table6[[#This Row],[COMBINE LN LING]]+'[1]12'!K$23*Table6[[#This Row],[DL_DUM]]+'[1]12'!K$24*Table6[[#This Row],[CT_DUM]]+'[1]12'!K$25*Table6[[#This Row],[PA_DUM]]+'[1]12'!K$26*Table6[[#This Row],[NY_DUM]]+'[1]12'!K$27*Table6[[#This Row],[NJ_DUM]]</f>
        <v>7.0081357410523912</v>
      </c>
      <c r="BO534" s="9">
        <f>Table6[[#This Row],[sales]]-Table6[[#This Row],[ Pred_12]]</f>
        <v>640.14671505705223</v>
      </c>
      <c r="BP534" s="47">
        <f>ABS(Table6[[#This Row],[ Red_12]]/Table6[[#This Row],[sales]])</f>
        <v>0.98917085187199083</v>
      </c>
      <c r="BQ534">
        <f>LN(G534+'2019 Totals and Calculations'!C$18)</f>
        <v>7.3256981334045523</v>
      </c>
      <c r="BR534">
        <f>LN(Table6[[#This Row],[PROF RADIO]]+'2019 Totals and Calculations'!D$18)</f>
        <v>5.4659185315368308</v>
      </c>
      <c r="BS534">
        <f>LN(Table6[[#This Row],[ONLINE LINGERING]]+'2019 Totals and Calculations'!E$18)</f>
        <v>4.8778287787979187</v>
      </c>
      <c r="BT534">
        <f>MONTH(Table6[[#This Row],[Date]])</f>
        <v>3</v>
      </c>
      <c r="BU534">
        <f t="shared" si="229"/>
        <v>0</v>
      </c>
      <c r="BV534">
        <f t="shared" si="230"/>
        <v>0</v>
      </c>
      <c r="BW534">
        <f t="shared" si="231"/>
        <v>1</v>
      </c>
      <c r="BX534">
        <f t="shared" si="232"/>
        <v>0</v>
      </c>
      <c r="BY534">
        <f t="shared" si="233"/>
        <v>0</v>
      </c>
      <c r="BZ534">
        <f t="shared" si="234"/>
        <v>0</v>
      </c>
      <c r="CA534">
        <f t="shared" si="235"/>
        <v>0</v>
      </c>
      <c r="CB534">
        <f t="shared" si="236"/>
        <v>0</v>
      </c>
      <c r="CC534">
        <f t="shared" si="237"/>
        <v>0</v>
      </c>
      <c r="CD534">
        <f t="shared" si="238"/>
        <v>0</v>
      </c>
      <c r="CE534">
        <f t="shared" si="239"/>
        <v>0</v>
      </c>
      <c r="CF534">
        <f t="shared" si="240"/>
        <v>0</v>
      </c>
      <c r="CG534">
        <f t="shared" si="241"/>
        <v>62</v>
      </c>
      <c r="CH53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661.52028897940647</v>
      </c>
      <c r="CI534" s="79">
        <f>Table6[[#This Row],[sales]]-CH534</f>
        <v>-14.365438181301897</v>
      </c>
      <c r="CJ534">
        <f>ABS(Table6[[#This Row],[sales]]-CH534)/Table6[[#This Row],[sales]]</f>
        <v>2.2197837447383267E-2</v>
      </c>
      <c r="CK53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648.09749640293558</v>
      </c>
      <c r="CL534" s="79">
        <f>Table6[[#This Row],[sales]]-CK534</f>
        <v>-0.94264560483100013</v>
      </c>
      <c r="CM534">
        <f>ABS(Table6[[#This Row],[sales]]-CK534)/Table6[[#This Row],[sales]]</f>
        <v>1.4565997669158798E-3</v>
      </c>
      <c r="CN53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660.43771844084722</v>
      </c>
      <c r="CO534" s="79">
        <f>Table6[[#This Row],[sales]]-CN534</f>
        <v>-13.282867642742644</v>
      </c>
      <c r="CP534">
        <f>ABS(Table6[[#This Row],[sales]]-CN534)/Table6[[#This Row],[sales]]</f>
        <v>2.0525022143249843E-2</v>
      </c>
      <c r="CQ53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659.03221296513323</v>
      </c>
      <c r="CR534" s="79">
        <f>Table6[[#This Row],[sales]]-CQ534</f>
        <v>-11.87736216702865</v>
      </c>
      <c r="CS534">
        <f>ABS(Table6[[#This Row],[sales]]-CQ534)/Table6[[#This Row],[sales]]</f>
        <v>1.8353199628158356E-2</v>
      </c>
    </row>
    <row r="535" spans="1:97" x14ac:dyDescent="0.2">
      <c r="A535">
        <v>534</v>
      </c>
      <c r="B535" t="s">
        <v>638</v>
      </c>
      <c r="C535" s="5">
        <v>43170</v>
      </c>
      <c r="D535" s="6">
        <v>1196.1765968004329</v>
      </c>
      <c r="E535" s="8">
        <f>YEAR(Table6[[#This Row],[Date]])</f>
        <v>2018</v>
      </c>
      <c r="F535" s="6">
        <f>Table6[[#This Row],[TV_State]]+Table6[[#This Row],[Radio_State]]+Table6[[#This Row],[Online]]</f>
        <v>1461.9936183116404</v>
      </c>
      <c r="G535" s="6">
        <f t="shared" si="216"/>
        <v>1169.1662333578624</v>
      </c>
      <c r="H535" s="6">
        <f>LN(Table6[[#This Row],[PROF TV LING]])</f>
        <v>7.0640461526950631</v>
      </c>
      <c r="I535" s="6">
        <f t="shared" si="217"/>
        <v>7.0868855797981283</v>
      </c>
      <c r="J535" s="6">
        <v>177.21134767413824</v>
      </c>
      <c r="K535" s="6">
        <f t="shared" si="222"/>
        <v>175.47398152047134</v>
      </c>
      <c r="L535" s="6">
        <f>0.5*J534+0.5*Table6[[#This Row],[Radio_State]]</f>
        <v>176.33406377476132</v>
      </c>
      <c r="M535" s="6">
        <f>LN(Table6[[#This Row],[RADIO LINGERING ]])</f>
        <v>5.1723802855715606</v>
      </c>
      <c r="N535" s="6">
        <f t="shared" si="218"/>
        <v>5.1773430749136899</v>
      </c>
      <c r="O535" s="6">
        <v>88.605673837069105</v>
      </c>
      <c r="P535" s="6">
        <f t="shared" si="219"/>
        <v>88.231283665926554</v>
      </c>
      <c r="Q535" s="6">
        <f>0.3*O534+0.7*Table6[[#This Row],[Online]]</f>
        <v>88.342488667256021</v>
      </c>
      <c r="R535" s="6">
        <f>LN(Table6[[#This Row],[ONLINE LINGERING]])</f>
        <v>4.4812211772370016</v>
      </c>
      <c r="S535" s="6">
        <f t="shared" si="220"/>
        <v>4.4841958943537445</v>
      </c>
      <c r="T535" s="6">
        <v>735.54078692308315</v>
      </c>
      <c r="U535" s="6">
        <f t="shared" si="221"/>
        <v>6.6006059931920182</v>
      </c>
      <c r="V535" s="8">
        <f>YEAR(Table6[[#This Row],[Date]])</f>
        <v>2018</v>
      </c>
      <c r="W535" s="8">
        <f>WEEKNUM(Table6[[#This Row],[Date]])</f>
        <v>11</v>
      </c>
      <c r="X535" t="s">
        <v>701</v>
      </c>
      <c r="Y535" s="9">
        <f>Table6[[#This Row],[LNTVLING]]+Table6[[#This Row],[LNRADIOLING]]+Table6[[#This Row],[LNONLINELING]]</f>
        <v>16.717647615503623</v>
      </c>
      <c r="Z535">
        <f t="shared" si="242"/>
        <v>1</v>
      </c>
      <c r="AA535">
        <f t="shared" si="223"/>
        <v>0</v>
      </c>
      <c r="AB535">
        <f t="shared" si="224"/>
        <v>0</v>
      </c>
      <c r="AC535">
        <f t="shared" si="225"/>
        <v>0</v>
      </c>
      <c r="AD535">
        <f t="shared" si="226"/>
        <v>1</v>
      </c>
      <c r="AE535">
        <f t="shared" si="227"/>
        <v>0</v>
      </c>
      <c r="AF535">
        <f t="shared" si="228"/>
        <v>0</v>
      </c>
      <c r="AG535" s="9">
        <f>'[1]1'!J$20+'[1]1'!J$21*Table6[[#This Row],[TV_State]]</f>
        <v>2506.0872814877621</v>
      </c>
      <c r="AH535" s="9">
        <f>Table6[[#This Row],[sales]]-Table6[[#This Row],[Pred_1]]</f>
        <v>-1770.5464945646791</v>
      </c>
      <c r="AI535">
        <f>ABS(Table6[[#This Row],[Res_1]])/Table6[[#This Row],[sales]]</f>
        <v>2.4071357102727577</v>
      </c>
      <c r="AJ535" s="9">
        <f>'[1]2'!J$20+'[1]2'!J$21*Table6[[#This Row],[Radio_State]]</f>
        <v>2492.2493330870484</v>
      </c>
      <c r="AK535" s="9">
        <f>Table6[[#This Row],[sales]]-Table6[[#This Row],[ Pred_2 ]]</f>
        <v>-1756.7085461639654</v>
      </c>
      <c r="AL535">
        <f>ABS(Table6[[#This Row],[ Res_2 ]])/Table6[[#This Row],[sales]]</f>
        <v>2.3883224117490953</v>
      </c>
      <c r="AM535" s="10">
        <f>'[1]3'!J$20+'[1]3'!J$21*Data!O535</f>
        <v>2312.6336140422118</v>
      </c>
      <c r="AN535" s="9">
        <f>Table6[[#This Row],[sales]]-Table6[[#This Row],[Pred_3]]</f>
        <v>-1577.0928271191287</v>
      </c>
      <c r="AO535" s="9">
        <f>ABS(Table6[[#This Row],[Res_3]])/Table6[[#This Row],[sales]]</f>
        <v>2.1441269541508761</v>
      </c>
      <c r="AP535" s="9">
        <f>'[1]4'!L$21+'[1]4'!L$27*Table6[[#This Row],[TV_State]]+'[1]4'!L$22*Table6[[#This Row],[NJ_DUM]]+'[1]4'!L$23*Table6[[#This Row],[NY_DUM]]+'[1]4'!L$24*Table6[[#This Row],[PA_DUM]]+'[1]4'!L$25*Table6[[#This Row],[CT_DUM]]+'[1]4'!L$26*Table6[[#This Row],[DL_DUM]]</f>
        <v>501.68339944385855</v>
      </c>
      <c r="AQ535" s="9">
        <f>Table6[[#This Row],[sales]]-Table6[[#This Row],[Pred_4]]</f>
        <v>233.8573874792246</v>
      </c>
      <c r="AR535">
        <f>ABS(Table6[[#This Row],[Res_4]]/Table6[[#This Row],[sales]])</f>
        <v>0.31793938777684599</v>
      </c>
      <c r="AS535" s="9">
        <f>'[1]5'!L$20+'[1]5'!L$26*Table6[[#This Row],[Radio_State]]+'[1]5'!L$21*Table6[[#This Row],[NJ_DUM]]+'[1]5'!L$22*Table6[[#This Row],[NY_DUM]]+'[1]5'!L$23*Table6[[#This Row],[PA_DUM]]+'[1]5'!L$24*Table6[[#This Row],[CT_DUM]]+'[1]5'!L$25*Table6[[#This Row],[DL_DUM]]</f>
        <v>508.56620638756726</v>
      </c>
      <c r="AT535" s="9">
        <f>Table6[[#This Row],[sales]]-Table6[[#This Row],[Pred_5]]</f>
        <v>226.97458053551588</v>
      </c>
      <c r="AU535" s="9">
        <f>ABS(Table6[[#This Row],[Red_5]]/Table6[[#This Row],[sales]])</f>
        <v>0.30858190948865905</v>
      </c>
      <c r="AV535" s="9">
        <f>'[1]6'!L$20+'[1]6'!L$26*Table6[[#This Row],[Online]]+'[1]6'!L$21*Table6[[#This Row],[NJ_DUM]]+'[1]6'!L$22*Table6[[#This Row],[NY_DUM]]+'[1]6'!L$23*Table6[[#This Row],[PA_DUM]]+'[1]6'!L$24*Table6[[#This Row],[CT_DUM]]+'[1]6'!L$25*Table6[[#This Row],[DL_DUM]]</f>
        <v>379.68091438612606</v>
      </c>
      <c r="AW535" s="9">
        <f>Table6[[#This Row],[sales]]-Table6[[#This Row],[Pred_6]]</f>
        <v>355.85987253695708</v>
      </c>
      <c r="AX535" s="9">
        <f>ABS(Table6[[#This Row],[Red_6]]/Table6[[#This Row],[sales]])</f>
        <v>0.48380712377024171</v>
      </c>
      <c r="AY535" s="9">
        <f>'[1]7'!L$21+'[1]7'!L$27*Table6[[#This Row],[LNTV]]+'[1]7'!L$22*Table6[[#This Row],[NJ_DUM]]+'[1]7'!L$23*Table6[[#This Row],[NY_DUM]]+'[1]7'!L$24*Table6[[#This Row],[PA_DUM]]+'[1]7'!L$25*Table6[[#This Row],[CT_DUM]]+'[1]7'!L$26*Table6[[#This Row],[DL_DUM]]</f>
        <v>5.9299785772289146</v>
      </c>
      <c r="AZ535" s="9">
        <f>Table6[[#This Row],[sales]]-Table6[[#This Row],[Pred_7]]</f>
        <v>729.61080834585425</v>
      </c>
      <c r="BA535" s="9">
        <f>ABS(Table6[[#This Row],[Red_7]]/Table6[[#This Row],[sales]])</f>
        <v>0.99193793371808081</v>
      </c>
      <c r="BB535" s="9">
        <f>'[1]8'!O$22+'[1]8'!O$28*Table6[[#This Row],[LNRADIOLING]]+'[1]8'!O$23*Table6[[#This Row],[DL_DUM]]+'[1]8'!O$24*Table6[[#This Row],[CT_DUM]]+'[1]8'!O$25*Table6[[#This Row],[PA_DUM]]+'[1]8'!O$26*Table6[[#This Row],[NY_DUM]]+'[1]8'!O$27*Table6[[#This Row],[NJ_DUM]]</f>
        <v>7.014184576768776</v>
      </c>
      <c r="BC535" s="9">
        <f>Table6[[#This Row],[sales]]-Table6[[#This Row],[Pred_8]]</f>
        <v>728.52660234631435</v>
      </c>
      <c r="BD535" s="9">
        <f>ABS(Table6[[#This Row],[Red_8]]/Table6[[#This Row],[sales]])</f>
        <v>0.99046390805041473</v>
      </c>
      <c r="BE535" s="9">
        <f>'[1]9'!M$19+'[1]9'!M$21*Table6[[#This Row],[LNONLINE]]+'[1]9'!M$20*Table6[[#This Row],[DL_DUM]]+'[1]9'!M$22*Table6[[#This Row],[CT_DUM]]+'[1]9'!M$23*Table6[[#This Row],[PA_DUM]]+'[1]9'!M$24*Table6[[#This Row],[NY_DUM]]+'[1]9'!M$25*Table6[[#This Row],[NJ_DUM]]</f>
        <v>6.974821636804565</v>
      </c>
      <c r="BF535" s="9">
        <f>Table6[[#This Row],[sales]]-Table6[[#This Row],[Pred_9]]</f>
        <v>728.56596528627858</v>
      </c>
      <c r="BG535" s="9">
        <f>ABS(Table6[[#This Row],[Red_9]]/Table6[[#This Row],[sales]])</f>
        <v>0.99051742369586104</v>
      </c>
      <c r="BH535" s="9">
        <f>'[1]10'!P$22+'[1]10'!P$30*Table6[[#This Row],[LNTV]]+'[1]10'!P$29*Table6[[#This Row],[LNRADIOLING]]+'[1]10'!P$24*Table6[[#This Row],[LNONLINELING]]+'[1]10'!P$23*Table6[[#This Row],[DL_DUM]]+'[1]10'!P$25*Table6[[#This Row],[CT_DUM]]+'[1]10'!P$26*Table6[[#This Row],[PA_DUM]]+'[1]10'!P$27*Table6[[#This Row],[NY_DUM]]+'[1]10'!P$28*Table6[[#This Row],[NJ_DUM]]</f>
        <v>6.9664133939343476</v>
      </c>
      <c r="BI535" s="9">
        <f>Table6[[#This Row],[sales]]-Table6[[#This Row],[Pred_10]]</f>
        <v>728.57437352914883</v>
      </c>
      <c r="BJ535" s="45">
        <f>ABS(Table6[[#This Row],[Red_10]]/Table6[[#This Row],[sales]])</f>
        <v>0.99052885507127864</v>
      </c>
      <c r="BK535" s="9">
        <f>'[1]11'!P$32+'[1]11'!P$40*Table6[[#This Row],[LNONLINELING]]+'[1]11'!P$39*Table6[[#This Row],[LNRADIOLING]]+'[1]11'!P$38*Table6[[#This Row],[LNTVLING]]+'[1]11'!P$33*Table6[[#This Row],[DL_DUM]]+'[1]11'!P$34*Table6[[#This Row],[CT_DUM]]+'[1]11'!P$35*Table6[[#This Row],[PA_DUM]]+'[1]11'!P$36*Table6[[#This Row],[NY_DUM]]+'[1]11'!P$37*Table6[[#This Row],[NJ_DUM]]</f>
        <v>6.9329067849332517</v>
      </c>
      <c r="BL535" s="9">
        <f>Table6[[#This Row],[sales]]-Table6[[#This Row],[ Pred_11]]</f>
        <v>728.60788013814988</v>
      </c>
      <c r="BM535" s="47">
        <f>ABS(Table6[[#This Row],[ Red_11]]/Table6[[#This Row],[sales]])</f>
        <v>0.99057440877760838</v>
      </c>
      <c r="BN535" s="9">
        <f>'[1]12'!K$22+'[1]12'!K$28*Table6[[#This Row],[COMBINE LN LING]]+'[1]12'!K$23*Table6[[#This Row],[DL_DUM]]+'[1]12'!K$24*Table6[[#This Row],[CT_DUM]]+'[1]12'!K$25*Table6[[#This Row],[PA_DUM]]+'[1]12'!K$26*Table6[[#This Row],[NY_DUM]]+'[1]12'!K$27*Table6[[#This Row],[NJ_DUM]]</f>
        <v>7.0110084746946981</v>
      </c>
      <c r="BO535" s="9">
        <f>Table6[[#This Row],[sales]]-Table6[[#This Row],[ Pred_12]]</f>
        <v>728.52977844838847</v>
      </c>
      <c r="BP535" s="47">
        <f>ABS(Table6[[#This Row],[ Red_12]]/Table6[[#This Row],[sales]])</f>
        <v>0.99046822610065832</v>
      </c>
      <c r="BQ535">
        <f>LN(G535+'2019 Totals and Calculations'!C$18)</f>
        <v>7.3332907872444624</v>
      </c>
      <c r="BR535">
        <f>LN(Table6[[#This Row],[PROF RADIO]]+'2019 Totals and Calculations'!D$18)</f>
        <v>5.4732380534673455</v>
      </c>
      <c r="BS535">
        <f>LN(Table6[[#This Row],[ONLINE LINGERING]]+'2019 Totals and Calculations'!E$18)</f>
        <v>4.8844660881964472</v>
      </c>
      <c r="BT535">
        <f>MONTH(Table6[[#This Row],[Date]])</f>
        <v>3</v>
      </c>
      <c r="BU535">
        <f t="shared" si="229"/>
        <v>0</v>
      </c>
      <c r="BV535">
        <f t="shared" si="230"/>
        <v>0</v>
      </c>
      <c r="BW535">
        <f t="shared" si="231"/>
        <v>1</v>
      </c>
      <c r="BX535">
        <f t="shared" si="232"/>
        <v>0</v>
      </c>
      <c r="BY535">
        <f t="shared" si="233"/>
        <v>0</v>
      </c>
      <c r="BZ535">
        <f t="shared" si="234"/>
        <v>0</v>
      </c>
      <c r="CA535">
        <f t="shared" si="235"/>
        <v>0</v>
      </c>
      <c r="CB535">
        <f t="shared" si="236"/>
        <v>0</v>
      </c>
      <c r="CC535">
        <f t="shared" si="237"/>
        <v>0</v>
      </c>
      <c r="CD535">
        <f t="shared" si="238"/>
        <v>0</v>
      </c>
      <c r="CE535">
        <f t="shared" si="239"/>
        <v>0</v>
      </c>
      <c r="CF535">
        <f t="shared" si="240"/>
        <v>0</v>
      </c>
      <c r="CG535">
        <f t="shared" si="241"/>
        <v>63</v>
      </c>
      <c r="CH53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664.81379337467718</v>
      </c>
      <c r="CI535" s="79">
        <f>Table6[[#This Row],[sales]]-CH535</f>
        <v>70.726993548405972</v>
      </c>
      <c r="CJ535">
        <f>ABS(Table6[[#This Row],[sales]]-CH535)/Table6[[#This Row],[sales]]</f>
        <v>9.6156453599631625E-2</v>
      </c>
      <c r="CK53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651.02694613614653</v>
      </c>
      <c r="CL535" s="79">
        <f>Table6[[#This Row],[sales]]-CK535</f>
        <v>84.513840786936612</v>
      </c>
      <c r="CM535">
        <f>ABS(Table6[[#This Row],[sales]]-CK535)/Table6[[#This Row],[sales]]</f>
        <v>0.11490027784927496</v>
      </c>
      <c r="CN53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663.43062913183587</v>
      </c>
      <c r="CO535" s="79">
        <f>Table6[[#This Row],[sales]]-CN535</f>
        <v>72.110157791247275</v>
      </c>
      <c r="CP535">
        <f>ABS(Table6[[#This Row],[sales]]-CN535)/Table6[[#This Row],[sales]]</f>
        <v>9.8036926127371873E-2</v>
      </c>
      <c r="CQ53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663.31506882058443</v>
      </c>
      <c r="CR535" s="79">
        <f>Table6[[#This Row],[sales]]-CQ535</f>
        <v>72.225718102498718</v>
      </c>
      <c r="CS535">
        <f>ABS(Table6[[#This Row],[sales]]-CQ535)/Table6[[#This Row],[sales]]</f>
        <v>9.8194035445177144E-2</v>
      </c>
    </row>
    <row r="536" spans="1:97" x14ac:dyDescent="0.2">
      <c r="A536">
        <v>535</v>
      </c>
      <c r="B536" t="s">
        <v>638</v>
      </c>
      <c r="C536" s="5">
        <v>43177</v>
      </c>
      <c r="D536" s="6">
        <v>1208.1383627684372</v>
      </c>
      <c r="E536" s="8">
        <f>YEAR(Table6[[#This Row],[Date]])</f>
        <v>2018</v>
      </c>
      <c r="F536" s="6">
        <f>Table6[[#This Row],[TV_State]]+Table6[[#This Row],[Radio_State]]+Table6[[#This Row],[Online]]</f>
        <v>1476.6135544947565</v>
      </c>
      <c r="G536" s="6">
        <f t="shared" si="216"/>
        <v>1180.8578721810347</v>
      </c>
      <c r="H536" s="6">
        <f>LN(Table6[[#This Row],[PROF TV LING]])</f>
        <v>7.0739964636386325</v>
      </c>
      <c r="I536" s="6">
        <f t="shared" si="217"/>
        <v>7.0968359106512962</v>
      </c>
      <c r="J536" s="6">
        <v>178.98346115087958</v>
      </c>
      <c r="K536" s="6">
        <f t="shared" si="222"/>
        <v>177.22872133567546</v>
      </c>
      <c r="L536" s="6">
        <f>0.5*J535+0.5*Table6[[#This Row],[Radio_State]]</f>
        <v>178.09740441250892</v>
      </c>
      <c r="M536" s="6">
        <f>LN(Table6[[#This Row],[RADIO LINGERING ]])</f>
        <v>5.1823306164247285</v>
      </c>
      <c r="N536" s="6">
        <f t="shared" si="218"/>
        <v>5.1872934057668578</v>
      </c>
      <c r="O536" s="6">
        <v>89.491730575439789</v>
      </c>
      <c r="P536" s="6">
        <f t="shared" si="219"/>
        <v>89.113596502585807</v>
      </c>
      <c r="Q536" s="6">
        <f>0.3*O535+0.7*Table6[[#This Row],[Online]]</f>
        <v>89.225913553928578</v>
      </c>
      <c r="R536" s="6">
        <f>LN(Table6[[#This Row],[ONLINE LINGERING]])</f>
        <v>4.4911715080901695</v>
      </c>
      <c r="S536" s="6">
        <f t="shared" si="220"/>
        <v>4.4941462252069124</v>
      </c>
      <c r="T536" s="6">
        <v>619.70594157430287</v>
      </c>
      <c r="U536" s="6">
        <f t="shared" si="221"/>
        <v>6.429245077745728</v>
      </c>
      <c r="V536" s="8">
        <f>YEAR(Table6[[#This Row],[Date]])</f>
        <v>2018</v>
      </c>
      <c r="W536" s="8">
        <f>WEEKNUM(Table6[[#This Row],[Date]])</f>
        <v>12</v>
      </c>
      <c r="X536" t="s">
        <v>702</v>
      </c>
      <c r="Y536" s="9">
        <f>Table6[[#This Row],[LNTVLING]]+Table6[[#This Row],[LNRADIOLING]]+Table6[[#This Row],[LNONLINELING]]</f>
        <v>16.74749858815353</v>
      </c>
      <c r="Z536">
        <f t="shared" si="242"/>
        <v>1</v>
      </c>
      <c r="AA536">
        <f t="shared" si="223"/>
        <v>0</v>
      </c>
      <c r="AB536">
        <f t="shared" si="224"/>
        <v>0</v>
      </c>
      <c r="AC536">
        <f t="shared" si="225"/>
        <v>0</v>
      </c>
      <c r="AD536">
        <f t="shared" si="226"/>
        <v>1</v>
      </c>
      <c r="AE536">
        <f t="shared" si="227"/>
        <v>0</v>
      </c>
      <c r="AF536">
        <f t="shared" si="228"/>
        <v>0</v>
      </c>
      <c r="AG536" s="9">
        <f>'[1]1'!J$20+'[1]1'!J$21*Table6[[#This Row],[TV_State]]</f>
        <v>2517.8508288480766</v>
      </c>
      <c r="AH536" s="9">
        <f>Table6[[#This Row],[sales]]-Table6[[#This Row],[Pred_1]]</f>
        <v>-1898.1448872737737</v>
      </c>
      <c r="AI536">
        <f>ABS(Table6[[#This Row],[Res_1]])/Table6[[#This Row],[sales]]</f>
        <v>3.0629767441824436</v>
      </c>
      <c r="AJ536" s="9">
        <f>'[1]2'!J$20+'[1]2'!J$21*Table6[[#This Row],[Radio_State]]</f>
        <v>2500.0290083779437</v>
      </c>
      <c r="AK536" s="9">
        <f>Table6[[#This Row],[sales]]-Table6[[#This Row],[ Pred_2 ]]</f>
        <v>-1880.3230668036408</v>
      </c>
      <c r="AL536">
        <f>ABS(Table6[[#This Row],[ Res_2 ]])/Table6[[#This Row],[sales]]</f>
        <v>3.0342182326457325</v>
      </c>
      <c r="AM536" s="10">
        <f>'[1]3'!J$20+'[1]3'!J$21*Data!O536</f>
        <v>2317.7526483653855</v>
      </c>
      <c r="AN536" s="9">
        <f>Table6[[#This Row],[sales]]-Table6[[#This Row],[Pred_3]]</f>
        <v>-1698.0467067910827</v>
      </c>
      <c r="AO536" s="9">
        <f>ABS(Table6[[#This Row],[Res_3]])/Table6[[#This Row],[sales]]</f>
        <v>2.7400845996043861</v>
      </c>
      <c r="AP536" s="9">
        <f>'[1]4'!L$21+'[1]4'!L$27*Table6[[#This Row],[TV_State]]+'[1]4'!L$22*Table6[[#This Row],[NJ_DUM]]+'[1]4'!L$23*Table6[[#This Row],[NY_DUM]]+'[1]4'!L$24*Table6[[#This Row],[PA_DUM]]+'[1]4'!L$25*Table6[[#This Row],[CT_DUM]]+'[1]4'!L$26*Table6[[#This Row],[DL_DUM]]</f>
        <v>504.3219334948389</v>
      </c>
      <c r="AQ536" s="9">
        <f>Table6[[#This Row],[sales]]-Table6[[#This Row],[Pred_4]]</f>
        <v>115.38400807946397</v>
      </c>
      <c r="AR536">
        <f>ABS(Table6[[#This Row],[Res_4]]/Table6[[#This Row],[sales]])</f>
        <v>0.18619154721405781</v>
      </c>
      <c r="AS536" s="9">
        <f>'[1]5'!L$20+'[1]5'!L$26*Table6[[#This Row],[Radio_State]]+'[1]5'!L$21*Table6[[#This Row],[NJ_DUM]]+'[1]5'!L$22*Table6[[#This Row],[NY_DUM]]+'[1]5'!L$23*Table6[[#This Row],[PA_DUM]]+'[1]5'!L$24*Table6[[#This Row],[CT_DUM]]+'[1]5'!L$25*Table6[[#This Row],[DL_DUM]]</f>
        <v>511.68795316817238</v>
      </c>
      <c r="AT536" s="9">
        <f>Table6[[#This Row],[sales]]-Table6[[#This Row],[Pred_5]]</f>
        <v>108.01798840613048</v>
      </c>
      <c r="AU536" s="9">
        <f>ABS(Table6[[#This Row],[Red_5]]/Table6[[#This Row],[sales]])</f>
        <v>0.17430523278786267</v>
      </c>
      <c r="AV536" s="9">
        <f>'[1]6'!L$20+'[1]6'!L$26*Table6[[#This Row],[Online]]+'[1]6'!L$21*Table6[[#This Row],[NJ_DUM]]+'[1]6'!L$22*Table6[[#This Row],[NY_DUM]]+'[1]6'!L$23*Table6[[#This Row],[PA_DUM]]+'[1]6'!L$24*Table6[[#This Row],[CT_DUM]]+'[1]6'!L$25*Table6[[#This Row],[DL_DUM]]</f>
        <v>383.53726154185188</v>
      </c>
      <c r="AW536" s="9">
        <f>Table6[[#This Row],[sales]]-Table6[[#This Row],[Pred_6]]</f>
        <v>236.16868003245099</v>
      </c>
      <c r="AX536" s="9">
        <f>ABS(Table6[[#This Row],[Red_6]]/Table6[[#This Row],[sales]])</f>
        <v>0.38109797597306772</v>
      </c>
      <c r="AY536" s="9">
        <f>'[1]7'!L$21+'[1]7'!L$27*Table6[[#This Row],[LNTV]]+'[1]7'!L$22*Table6[[#This Row],[NJ_DUM]]+'[1]7'!L$23*Table6[[#This Row],[NY_DUM]]+'[1]7'!L$24*Table6[[#This Row],[PA_DUM]]+'[1]7'!L$25*Table6[[#This Row],[CT_DUM]]+'[1]7'!L$26*Table6[[#This Row],[DL_DUM]]</f>
        <v>5.9310799245189152</v>
      </c>
      <c r="AZ536" s="9">
        <f>Table6[[#This Row],[sales]]-Table6[[#This Row],[Pred_7]]</f>
        <v>613.77486164978393</v>
      </c>
      <c r="BA536" s="9">
        <f>ABS(Table6[[#This Row],[Red_7]]/Table6[[#This Row],[sales]])</f>
        <v>0.99042920274501223</v>
      </c>
      <c r="BB536" s="9">
        <f>'[1]8'!O$22+'[1]8'!O$28*Table6[[#This Row],[LNRADIOLING]]+'[1]8'!O$23*Table6[[#This Row],[DL_DUM]]+'[1]8'!O$24*Table6[[#This Row],[CT_DUM]]+'[1]8'!O$25*Table6[[#This Row],[PA_DUM]]+'[1]8'!O$26*Table6[[#This Row],[NY_DUM]]+'[1]8'!O$27*Table6[[#This Row],[NJ_DUM]]</f>
        <v>7.0148944427725519</v>
      </c>
      <c r="BC536" s="9">
        <f>Table6[[#This Row],[sales]]-Table6[[#This Row],[Pred_8]]</f>
        <v>612.69104713153035</v>
      </c>
      <c r="BD536" s="9">
        <f>ABS(Table6[[#This Row],[Red_8]]/Table6[[#This Row],[sales]])</f>
        <v>0.98868028532217744</v>
      </c>
      <c r="BE536" s="9">
        <f>'[1]9'!M$19+'[1]9'!M$21*Table6[[#This Row],[LNONLINE]]+'[1]9'!M$20*Table6[[#This Row],[DL_DUM]]+'[1]9'!M$22*Table6[[#This Row],[CT_DUM]]+'[1]9'!M$23*Table6[[#This Row],[PA_DUM]]+'[1]9'!M$24*Table6[[#This Row],[NY_DUM]]+'[1]9'!M$25*Table6[[#This Row],[NJ_DUM]]</f>
        <v>6.9779720851358977</v>
      </c>
      <c r="BF536" s="9">
        <f>Table6[[#This Row],[sales]]-Table6[[#This Row],[Pred_9]]</f>
        <v>612.72796948916698</v>
      </c>
      <c r="BG536" s="9">
        <f>ABS(Table6[[#This Row],[Red_9]]/Table6[[#This Row],[sales]])</f>
        <v>0.98873986577019246</v>
      </c>
      <c r="BH536" s="9">
        <f>'[1]10'!P$22+'[1]10'!P$30*Table6[[#This Row],[LNTV]]+'[1]10'!P$29*Table6[[#This Row],[LNRADIOLING]]+'[1]10'!P$24*Table6[[#This Row],[LNONLINELING]]+'[1]10'!P$23*Table6[[#This Row],[DL_DUM]]+'[1]10'!P$25*Table6[[#This Row],[CT_DUM]]+'[1]10'!P$26*Table6[[#This Row],[PA_DUM]]+'[1]10'!P$27*Table6[[#This Row],[NY_DUM]]+'[1]10'!P$28*Table6[[#This Row],[NJ_DUM]]</f>
        <v>6.9682244772105655</v>
      </c>
      <c r="BI536" s="9">
        <f>Table6[[#This Row],[sales]]-Table6[[#This Row],[Pred_10]]</f>
        <v>612.73771709709229</v>
      </c>
      <c r="BJ536" s="45">
        <f>ABS(Table6[[#This Row],[Red_10]]/Table6[[#This Row],[sales]])</f>
        <v>0.98875559517872547</v>
      </c>
      <c r="BK536" s="9">
        <f>'[1]11'!P$32+'[1]11'!P$40*Table6[[#This Row],[LNONLINELING]]+'[1]11'!P$39*Table6[[#This Row],[LNRADIOLING]]+'[1]11'!P$38*Table6[[#This Row],[LNTVLING]]+'[1]11'!P$33*Table6[[#This Row],[DL_DUM]]+'[1]11'!P$34*Table6[[#This Row],[CT_DUM]]+'[1]11'!P$35*Table6[[#This Row],[PA_DUM]]+'[1]11'!P$36*Table6[[#This Row],[NY_DUM]]+'[1]11'!P$37*Table6[[#This Row],[NJ_DUM]]</f>
        <v>6.9340321859623426</v>
      </c>
      <c r="BL536" s="9">
        <f>Table6[[#This Row],[sales]]-Table6[[#This Row],[ Pred_11]]</f>
        <v>612.77190938834053</v>
      </c>
      <c r="BM536" s="47">
        <f>ABS(Table6[[#This Row],[ Red_11]]/Table6[[#This Row],[sales]])</f>
        <v>0.9888107702044181</v>
      </c>
      <c r="BN536" s="9">
        <f>'[1]12'!K$22+'[1]12'!K$28*Table6[[#This Row],[COMBINE LN LING]]+'[1]12'!K$23*Table6[[#This Row],[DL_DUM]]+'[1]12'!K$24*Table6[[#This Row],[CT_DUM]]+'[1]12'!K$25*Table6[[#This Row],[PA_DUM]]+'[1]12'!K$26*Table6[[#This Row],[NY_DUM]]+'[1]12'!K$27*Table6[[#This Row],[NJ_DUM]]</f>
        <v>7.0138812091855272</v>
      </c>
      <c r="BO536" s="9">
        <f>Table6[[#This Row],[sales]]-Table6[[#This Row],[ Pred_12]]</f>
        <v>612.6920603651173</v>
      </c>
      <c r="BP536" s="47">
        <f>ABS(Table6[[#This Row],[ Red_12]]/Table6[[#This Row],[sales]])</f>
        <v>0.98868192034536984</v>
      </c>
      <c r="BQ536">
        <f>LN(G536+'2019 Totals and Calculations'!C$18)</f>
        <v>7.3409013017368485</v>
      </c>
      <c r="BR536">
        <f>LN(Table6[[#This Row],[PROF RADIO]]+'2019 Totals and Calculations'!D$18)</f>
        <v>5.4805767864346873</v>
      </c>
      <c r="BS536">
        <f>LN(Table6[[#This Row],[ONLINE LINGERING]]+'2019 Totals and Calculations'!E$18)</f>
        <v>4.8911253504333487</v>
      </c>
      <c r="BT536">
        <f>MONTH(Table6[[#This Row],[Date]])</f>
        <v>3</v>
      </c>
      <c r="BU536">
        <f t="shared" si="229"/>
        <v>0</v>
      </c>
      <c r="BV536">
        <f t="shared" si="230"/>
        <v>0</v>
      </c>
      <c r="BW536">
        <f t="shared" si="231"/>
        <v>1</v>
      </c>
      <c r="BX536">
        <f t="shared" si="232"/>
        <v>0</v>
      </c>
      <c r="BY536">
        <f t="shared" si="233"/>
        <v>0</v>
      </c>
      <c r="BZ536">
        <f t="shared" si="234"/>
        <v>0</v>
      </c>
      <c r="CA536">
        <f t="shared" si="235"/>
        <v>0</v>
      </c>
      <c r="CB536">
        <f t="shared" si="236"/>
        <v>0</v>
      </c>
      <c r="CC536">
        <f t="shared" si="237"/>
        <v>0</v>
      </c>
      <c r="CD536">
        <f t="shared" si="238"/>
        <v>0</v>
      </c>
      <c r="CE536">
        <f t="shared" si="239"/>
        <v>0</v>
      </c>
      <c r="CF536">
        <f t="shared" si="240"/>
        <v>0</v>
      </c>
      <c r="CG536">
        <f t="shared" si="241"/>
        <v>64</v>
      </c>
      <c r="CH53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668.12725109267149</v>
      </c>
      <c r="CI536" s="79">
        <f>Table6[[#This Row],[sales]]-CH536</f>
        <v>-48.421309518368616</v>
      </c>
      <c r="CJ536">
        <f>ABS(Table6[[#This Row],[sales]]-CH536)/Table6[[#This Row],[sales]]</f>
        <v>7.8135945244221752E-2</v>
      </c>
      <c r="CK53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653.97348736413608</v>
      </c>
      <c r="CL536" s="79">
        <f>Table6[[#This Row],[sales]]-CK536</f>
        <v>-34.267545789833207</v>
      </c>
      <c r="CM536">
        <f>ABS(Table6[[#This Row],[sales]]-CK536)/Table6[[#This Row],[sales]]</f>
        <v>5.5296461581084456E-2</v>
      </c>
      <c r="CN53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666.44188088618466</v>
      </c>
      <c r="CO536" s="79">
        <f>Table6[[#This Row],[sales]]-CN536</f>
        <v>-46.735939311881793</v>
      </c>
      <c r="CP536">
        <f>ABS(Table6[[#This Row],[sales]]-CN536)/Table6[[#This Row],[sales]]</f>
        <v>7.541631631472448E-2</v>
      </c>
      <c r="CQ53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667.63265960198987</v>
      </c>
      <c r="CR536" s="79">
        <f>Table6[[#This Row],[sales]]-CQ536</f>
        <v>-47.926718027687002</v>
      </c>
      <c r="CS536">
        <f>ABS(Table6[[#This Row],[sales]]-CQ536)/Table6[[#This Row],[sales]]</f>
        <v>7.7337838501166892E-2</v>
      </c>
    </row>
    <row r="537" spans="1:97" x14ac:dyDescent="0.2">
      <c r="A537">
        <v>536</v>
      </c>
      <c r="B537" t="s">
        <v>638</v>
      </c>
      <c r="C537" s="5">
        <v>43184</v>
      </c>
      <c r="D537" s="6">
        <v>1220.2197463961215</v>
      </c>
      <c r="E537" s="8">
        <f>YEAR(Table6[[#This Row],[Date]])</f>
        <v>2018</v>
      </c>
      <c r="F537" s="6">
        <f>Table6[[#This Row],[TV_State]]+Table6[[#This Row],[Radio_State]]+Table6[[#This Row],[Online]]</f>
        <v>1491.3796900397042</v>
      </c>
      <c r="G537" s="6">
        <f t="shared" si="216"/>
        <v>1192.6664344455608</v>
      </c>
      <c r="H537" s="6">
        <f>LN(Table6[[#This Row],[PROF TV LING]])</f>
        <v>7.0839467806930685</v>
      </c>
      <c r="I537" s="6">
        <f t="shared" si="217"/>
        <v>7.106786241504464</v>
      </c>
      <c r="J537" s="6">
        <v>180.77329576238839</v>
      </c>
      <c r="K537" s="6">
        <f t="shared" si="222"/>
        <v>179.00100854903192</v>
      </c>
      <c r="L537" s="6">
        <f>0.5*J536+0.5*Table6[[#This Row],[Radio_State]]</f>
        <v>179.87837845663398</v>
      </c>
      <c r="M537" s="6">
        <f>LN(Table6[[#This Row],[RADIO LINGERING ]])</f>
        <v>5.1922809472778964</v>
      </c>
      <c r="N537" s="6">
        <f t="shared" si="218"/>
        <v>5.1972437366200257</v>
      </c>
      <c r="O537" s="6">
        <v>90.386647881194193</v>
      </c>
      <c r="P537" s="6">
        <f t="shared" si="219"/>
        <v>90.004732467611674</v>
      </c>
      <c r="Q537" s="6">
        <f>0.3*O536+0.7*Table6[[#This Row],[Online]]</f>
        <v>90.118172689467869</v>
      </c>
      <c r="R537" s="6">
        <f>LN(Table6[[#This Row],[ONLINE LINGERING]])</f>
        <v>4.5011218389433374</v>
      </c>
      <c r="S537" s="6">
        <f t="shared" si="220"/>
        <v>4.5040965560600803</v>
      </c>
      <c r="T537" s="6">
        <v>651.01912731077618</v>
      </c>
      <c r="U537" s="6">
        <f t="shared" si="221"/>
        <v>6.4785390232067073</v>
      </c>
      <c r="V537" s="8">
        <f>YEAR(Table6[[#This Row],[Date]])</f>
        <v>2018</v>
      </c>
      <c r="W537" s="8">
        <f>WEEKNUM(Table6[[#This Row],[Date]])</f>
        <v>13</v>
      </c>
      <c r="X537" t="s">
        <v>703</v>
      </c>
      <c r="Y537" s="9">
        <f>Table6[[#This Row],[LNTVLING]]+Table6[[#This Row],[LNRADIOLING]]+Table6[[#This Row],[LNONLINELING]]</f>
        <v>16.777349566914303</v>
      </c>
      <c r="Z537">
        <f t="shared" si="242"/>
        <v>1</v>
      </c>
      <c r="AA537">
        <f t="shared" si="223"/>
        <v>0</v>
      </c>
      <c r="AB537">
        <f t="shared" si="224"/>
        <v>0</v>
      </c>
      <c r="AC537">
        <f t="shared" si="225"/>
        <v>0</v>
      </c>
      <c r="AD537">
        <f t="shared" si="226"/>
        <v>1</v>
      </c>
      <c r="AE537">
        <f t="shared" si="227"/>
        <v>0</v>
      </c>
      <c r="AF537">
        <f t="shared" si="228"/>
        <v>0</v>
      </c>
      <c r="AG537" s="9">
        <f>'[1]1'!J$20+'[1]1'!J$21*Table6[[#This Row],[TV_State]]</f>
        <v>2529.7320116819942</v>
      </c>
      <c r="AH537" s="9">
        <f>Table6[[#This Row],[sales]]-Table6[[#This Row],[Pred_1]]</f>
        <v>-1878.712884371218</v>
      </c>
      <c r="AI537">
        <f>ABS(Table6[[#This Row],[Res_1]])/Table6[[#This Row],[sales]]</f>
        <v>2.8858028981910069</v>
      </c>
      <c r="AJ537" s="9">
        <f>'[1]2'!J$20+'[1]2'!J$21*Table6[[#This Row],[Radio_State]]</f>
        <v>2507.8864804217483</v>
      </c>
      <c r="AK537" s="9">
        <f>Table6[[#This Row],[sales]]-Table6[[#This Row],[ Pred_2 ]]</f>
        <v>-1856.8673531109721</v>
      </c>
      <c r="AL537">
        <f>ABS(Table6[[#This Row],[ Res_2 ]])/Table6[[#This Row],[sales]]</f>
        <v>2.8522470004549678</v>
      </c>
      <c r="AM537" s="10">
        <f>'[1]3'!J$20+'[1]3'!J$21*Data!O537</f>
        <v>2322.9228730317909</v>
      </c>
      <c r="AN537" s="9">
        <f>Table6[[#This Row],[sales]]-Table6[[#This Row],[Pred_3]]</f>
        <v>-1671.9037457210147</v>
      </c>
      <c r="AO537" s="9">
        <f>ABS(Table6[[#This Row],[Res_3]])/Table6[[#This Row],[sales]]</f>
        <v>2.5681330633514552</v>
      </c>
      <c r="AP537" s="9">
        <f>'[1]4'!L$21+'[1]4'!L$27*Table6[[#This Row],[TV_State]]+'[1]4'!L$22*Table6[[#This Row],[NJ_DUM]]+'[1]4'!L$23*Table6[[#This Row],[NY_DUM]]+'[1]4'!L$24*Table6[[#This Row],[PA_DUM]]+'[1]4'!L$25*Table6[[#This Row],[CT_DUM]]+'[1]4'!L$26*Table6[[#This Row],[DL_DUM]]</f>
        <v>506.98685288632907</v>
      </c>
      <c r="AQ537" s="9">
        <f>Table6[[#This Row],[sales]]-Table6[[#This Row],[Pred_4]]</f>
        <v>144.03227442444711</v>
      </c>
      <c r="AR537">
        <f>ABS(Table6[[#This Row],[Res_4]]/Table6[[#This Row],[sales]])</f>
        <v>0.22124123298713866</v>
      </c>
      <c r="AS537" s="9">
        <f>'[1]5'!L$20+'[1]5'!L$26*Table6[[#This Row],[Radio_State]]+'[1]5'!L$21*Table6[[#This Row],[NJ_DUM]]+'[1]5'!L$22*Table6[[#This Row],[NY_DUM]]+'[1]5'!L$23*Table6[[#This Row],[PA_DUM]]+'[1]5'!L$24*Table6[[#This Row],[CT_DUM]]+'[1]5'!L$25*Table6[[#This Row],[DL_DUM]]</f>
        <v>514.84091741658358</v>
      </c>
      <c r="AT537" s="9">
        <f>Table6[[#This Row],[sales]]-Table6[[#This Row],[Pred_5]]</f>
        <v>136.17820989419261</v>
      </c>
      <c r="AU537" s="9">
        <f>ABS(Table6[[#This Row],[Red_5]]/Table6[[#This Row],[sales]])</f>
        <v>0.20917697219852249</v>
      </c>
      <c r="AV537" s="9">
        <f>'[1]6'!L$20+'[1]6'!L$26*Table6[[#This Row],[Online]]+'[1]6'!L$21*Table6[[#This Row],[NJ_DUM]]+'[1]6'!L$22*Table6[[#This Row],[NY_DUM]]+'[1]6'!L$23*Table6[[#This Row],[PA_DUM]]+'[1]6'!L$24*Table6[[#This Row],[CT_DUM]]+'[1]6'!L$25*Table6[[#This Row],[DL_DUM]]</f>
        <v>387.43217216913507</v>
      </c>
      <c r="AW537" s="9">
        <f>Table6[[#This Row],[sales]]-Table6[[#This Row],[Pred_6]]</f>
        <v>263.58695514164111</v>
      </c>
      <c r="AX537" s="9">
        <f>ABS(Table6[[#This Row],[Red_6]]/Table6[[#This Row],[sales]])</f>
        <v>0.40488358034957234</v>
      </c>
      <c r="AY537" s="9">
        <f>'[1]7'!L$21+'[1]7'!L$27*Table6[[#This Row],[LNTV]]+'[1]7'!L$22*Table6[[#This Row],[NJ_DUM]]+'[1]7'!L$23*Table6[[#This Row],[NY_DUM]]+'[1]7'!L$24*Table6[[#This Row],[PA_DUM]]+'[1]7'!L$25*Table6[[#This Row],[CT_DUM]]+'[1]7'!L$26*Table6[[#This Row],[DL_DUM]]</f>
        <v>5.9321812718089157</v>
      </c>
      <c r="AZ537" s="9">
        <f>Table6[[#This Row],[sales]]-Table6[[#This Row],[Pred_7]]</f>
        <v>645.08694603896731</v>
      </c>
      <c r="BA537" s="9">
        <f>ABS(Table6[[#This Row],[Red_7]]/Table6[[#This Row],[sales]])</f>
        <v>0.9908878540999041</v>
      </c>
      <c r="BB537" s="9">
        <f>'[1]8'!O$22+'[1]8'!O$28*Table6[[#This Row],[LNRADIOLING]]+'[1]8'!O$23*Table6[[#This Row],[DL_DUM]]+'[1]8'!O$24*Table6[[#This Row],[CT_DUM]]+'[1]8'!O$25*Table6[[#This Row],[PA_DUM]]+'[1]8'!O$26*Table6[[#This Row],[NY_DUM]]+'[1]8'!O$27*Table6[[#This Row],[NJ_DUM]]</f>
        <v>7.0156043087763287</v>
      </c>
      <c r="BC537" s="9">
        <f>Table6[[#This Row],[sales]]-Table6[[#This Row],[Pred_8]]</f>
        <v>644.00352300199984</v>
      </c>
      <c r="BD537" s="9">
        <f>ABS(Table6[[#This Row],[Red_8]]/Table6[[#This Row],[sales]])</f>
        <v>0.98922365869992734</v>
      </c>
      <c r="BE537" s="9">
        <f>'[1]9'!M$19+'[1]9'!M$21*Table6[[#This Row],[LNONLINE]]+'[1]9'!M$20*Table6[[#This Row],[DL_DUM]]+'[1]9'!M$22*Table6[[#This Row],[CT_DUM]]+'[1]9'!M$23*Table6[[#This Row],[PA_DUM]]+'[1]9'!M$24*Table6[[#This Row],[NY_DUM]]+'[1]9'!M$25*Table6[[#This Row],[NJ_DUM]]</f>
        <v>6.9811225334672287</v>
      </c>
      <c r="BF537" s="9">
        <f>Table6[[#This Row],[sales]]-Table6[[#This Row],[Pred_9]]</f>
        <v>644.03800477730897</v>
      </c>
      <c r="BG537" s="9">
        <f>ABS(Table6[[#This Row],[Red_9]]/Table6[[#This Row],[sales]])</f>
        <v>0.98927662454050347</v>
      </c>
      <c r="BH537" s="9">
        <f>'[1]10'!P$22+'[1]10'!P$30*Table6[[#This Row],[LNTV]]+'[1]10'!P$29*Table6[[#This Row],[LNRADIOLING]]+'[1]10'!P$24*Table6[[#This Row],[LNONLINELING]]+'[1]10'!P$23*Table6[[#This Row],[DL_DUM]]+'[1]10'!P$25*Table6[[#This Row],[CT_DUM]]+'[1]10'!P$26*Table6[[#This Row],[PA_DUM]]+'[1]10'!P$27*Table6[[#This Row],[NY_DUM]]+'[1]10'!P$28*Table6[[#This Row],[NJ_DUM]]</f>
        <v>6.9700355604867852</v>
      </c>
      <c r="BI537" s="9">
        <f>Table6[[#This Row],[sales]]-Table6[[#This Row],[Pred_10]]</f>
        <v>644.04909175028945</v>
      </c>
      <c r="BJ537" s="45">
        <f>ABS(Table6[[#This Row],[Red_10]]/Table6[[#This Row],[sales]])</f>
        <v>0.98929365472059405</v>
      </c>
      <c r="BK537" s="9">
        <f>'[1]11'!P$32+'[1]11'!P$40*Table6[[#This Row],[LNONLINELING]]+'[1]11'!P$39*Table6[[#This Row],[LNRADIOLING]]+'[1]11'!P$38*Table6[[#This Row],[LNTVLING]]+'[1]11'!P$33*Table6[[#This Row],[DL_DUM]]+'[1]11'!P$34*Table6[[#This Row],[CT_DUM]]+'[1]11'!P$35*Table6[[#This Row],[PA_DUM]]+'[1]11'!P$36*Table6[[#This Row],[NY_DUM]]+'[1]11'!P$37*Table6[[#This Row],[NJ_DUM]]</f>
        <v>6.9351575859606704</v>
      </c>
      <c r="BL537" s="9">
        <f>Table6[[#This Row],[sales]]-Table6[[#This Row],[ Pred_11]]</f>
        <v>644.08396972481546</v>
      </c>
      <c r="BM537" s="47">
        <f>ABS(Table6[[#This Row],[ Red_11]]/Table6[[#This Row],[sales]])</f>
        <v>0.98934722914423667</v>
      </c>
      <c r="BN537" s="9">
        <f>'[1]12'!K$22+'[1]12'!K$28*Table6[[#This Row],[COMBINE LN LING]]+'[1]12'!K$23*Table6[[#This Row],[DL_DUM]]+'[1]12'!K$24*Table6[[#This Row],[CT_DUM]]+'[1]12'!K$25*Table6[[#This Row],[PA_DUM]]+'[1]12'!K$26*Table6[[#This Row],[NY_DUM]]+'[1]12'!K$27*Table6[[#This Row],[NJ_DUM]]</f>
        <v>7.0167539442644413</v>
      </c>
      <c r="BO537" s="9">
        <f>Table6[[#This Row],[sales]]-Table6[[#This Row],[ Pred_12]]</f>
        <v>644.00237336651173</v>
      </c>
      <c r="BP537" s="47">
        <f>ABS(Table6[[#This Row],[ Red_12]]/Table6[[#This Row],[sales]])</f>
        <v>0.98922189279868133</v>
      </c>
      <c r="BQ537">
        <f>LN(G537+'2019 Totals and Calculations'!C$18)</f>
        <v>7.348529580997285</v>
      </c>
      <c r="BR537">
        <f>LN(Table6[[#This Row],[PROF RADIO]]+'2019 Totals and Calculations'!D$18)</f>
        <v>5.4879346398408604</v>
      </c>
      <c r="BS537">
        <f>LN(Table6[[#This Row],[ONLINE LINGERING]]+'2019 Totals and Calculations'!E$18)</f>
        <v>4.8978064916924051</v>
      </c>
      <c r="BT537">
        <f>MONTH(Table6[[#This Row],[Date]])</f>
        <v>3</v>
      </c>
      <c r="BU537">
        <f t="shared" si="229"/>
        <v>0</v>
      </c>
      <c r="BV537">
        <f t="shared" si="230"/>
        <v>0</v>
      </c>
      <c r="BW537">
        <f t="shared" si="231"/>
        <v>1</v>
      </c>
      <c r="BX537">
        <f t="shared" si="232"/>
        <v>0</v>
      </c>
      <c r="BY537">
        <f t="shared" si="233"/>
        <v>0</v>
      </c>
      <c r="BZ537">
        <f t="shared" si="234"/>
        <v>0</v>
      </c>
      <c r="CA537">
        <f t="shared" si="235"/>
        <v>0</v>
      </c>
      <c r="CB537">
        <f t="shared" si="236"/>
        <v>0</v>
      </c>
      <c r="CC537">
        <f t="shared" si="237"/>
        <v>0</v>
      </c>
      <c r="CD537">
        <f t="shared" si="238"/>
        <v>0</v>
      </c>
      <c r="CE537">
        <f t="shared" si="239"/>
        <v>0</v>
      </c>
      <c r="CF537">
        <f t="shared" si="240"/>
        <v>0</v>
      </c>
      <c r="CG537">
        <f t="shared" si="241"/>
        <v>65</v>
      </c>
      <c r="CH53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671.46077775464414</v>
      </c>
      <c r="CI537" s="79">
        <f>Table6[[#This Row],[sales]]-CH537</f>
        <v>-20.441650443867957</v>
      </c>
      <c r="CJ537">
        <f>ABS(Table6[[#This Row],[sales]]-CH537)/Table6[[#This Row],[sales]]</f>
        <v>3.1399462145310753E-2</v>
      </c>
      <c r="CK53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656.93721397665013</v>
      </c>
      <c r="CL537" s="79">
        <f>Table6[[#This Row],[sales]]-CK537</f>
        <v>-5.9180866658739433</v>
      </c>
      <c r="CM537">
        <f>ABS(Table6[[#This Row],[sales]]-CK537)/Table6[[#This Row],[sales]]</f>
        <v>9.0904958358448262E-3</v>
      </c>
      <c r="CN53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669.47158408977009</v>
      </c>
      <c r="CO537" s="79">
        <f>Table6[[#This Row],[sales]]-CN537</f>
        <v>-18.452456778993906</v>
      </c>
      <c r="CP537">
        <f>ABS(Table6[[#This Row],[sales]]-CN537)/Table6[[#This Row],[sales]]</f>
        <v>2.8343954893026175E-2</v>
      </c>
      <c r="CQ53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671.98527300865828</v>
      </c>
      <c r="CR537" s="79">
        <f>Table6[[#This Row],[sales]]-CQ537</f>
        <v>-20.966145697882098</v>
      </c>
      <c r="CS537">
        <f>ABS(Table6[[#This Row],[sales]]-CQ537)/Table6[[#This Row],[sales]]</f>
        <v>3.2205114747532626E-2</v>
      </c>
    </row>
    <row r="538" spans="1:97" x14ac:dyDescent="0.2">
      <c r="A538">
        <v>537</v>
      </c>
      <c r="B538" t="s">
        <v>638</v>
      </c>
      <c r="C538" s="5">
        <v>43191</v>
      </c>
      <c r="D538" s="6">
        <v>1232.421943860083</v>
      </c>
      <c r="E538" s="8">
        <f>YEAR(Table6[[#This Row],[Date]])</f>
        <v>2018</v>
      </c>
      <c r="F538" s="6">
        <f>Table6[[#This Row],[TV_State]]+Table6[[#This Row],[Radio_State]]+Table6[[#This Row],[Online]]</f>
        <v>1506.2934869401015</v>
      </c>
      <c r="G538" s="6">
        <f t="shared" si="216"/>
        <v>1204.5930872699173</v>
      </c>
      <c r="H538" s="6">
        <f>LN(Table6[[#This Row],[PROF TV LING]])</f>
        <v>7.0938971019827592</v>
      </c>
      <c r="I538" s="6">
        <f t="shared" si="217"/>
        <v>7.1167365723576328</v>
      </c>
      <c r="J538" s="6">
        <v>182.58102872001228</v>
      </c>
      <c r="K538" s="6">
        <f t="shared" si="222"/>
        <v>180.79101863452212</v>
      </c>
      <c r="L538" s="6">
        <f>0.5*J537+0.5*Table6[[#This Row],[Radio_State]]</f>
        <v>181.67716224120034</v>
      </c>
      <c r="M538" s="6">
        <f>LN(Table6[[#This Row],[RADIO LINGERING ]])</f>
        <v>5.2022312781310651</v>
      </c>
      <c r="N538" s="6">
        <f t="shared" si="218"/>
        <v>5.2071940674731936</v>
      </c>
      <c r="O538" s="6">
        <v>91.290514360006142</v>
      </c>
      <c r="P538" s="6">
        <f t="shared" si="219"/>
        <v>90.904779792287798</v>
      </c>
      <c r="Q538" s="6">
        <f>0.3*O537+0.7*Table6[[#This Row],[Online]]</f>
        <v>91.019354416362546</v>
      </c>
      <c r="R538" s="6">
        <f>LN(Table6[[#This Row],[ONLINE LINGERING]])</f>
        <v>4.5110721697965053</v>
      </c>
      <c r="S538" s="6">
        <f t="shared" si="220"/>
        <v>4.5140468869132491</v>
      </c>
      <c r="T538" s="6">
        <v>709.77807400236998</v>
      </c>
      <c r="U538" s="6">
        <f t="shared" si="221"/>
        <v>6.5649523493469575</v>
      </c>
      <c r="V538" s="8">
        <f>YEAR(Table6[[#This Row],[Date]])</f>
        <v>2018</v>
      </c>
      <c r="W538" s="8">
        <f>WEEKNUM(Table6[[#This Row],[Date]])</f>
        <v>14</v>
      </c>
      <c r="X538" t="s">
        <v>704</v>
      </c>
      <c r="Y538" s="9">
        <f>Table6[[#This Row],[LNTVLING]]+Table6[[#This Row],[LNRADIOLING]]+Table6[[#This Row],[LNONLINELING]]</f>
        <v>16.807200549910331</v>
      </c>
      <c r="Z538">
        <f t="shared" si="242"/>
        <v>1</v>
      </c>
      <c r="AA538">
        <f t="shared" si="223"/>
        <v>0</v>
      </c>
      <c r="AB538">
        <f t="shared" si="224"/>
        <v>0</v>
      </c>
      <c r="AC538">
        <f t="shared" si="225"/>
        <v>0</v>
      </c>
      <c r="AD538">
        <f t="shared" si="226"/>
        <v>1</v>
      </c>
      <c r="AE538">
        <f t="shared" si="227"/>
        <v>0</v>
      </c>
      <c r="AF538">
        <f t="shared" si="228"/>
        <v>0</v>
      </c>
      <c r="AG538" s="9">
        <f>'[1]1'!J$20+'[1]1'!J$21*Table6[[#This Row],[TV_State]]</f>
        <v>2541.7320063442512</v>
      </c>
      <c r="AH538" s="9">
        <f>Table6[[#This Row],[sales]]-Table6[[#This Row],[Pred_1]]</f>
        <v>-1831.9539323418812</v>
      </c>
      <c r="AI538">
        <f>ABS(Table6[[#This Row],[Res_1]])/Table6[[#This Row],[sales]]</f>
        <v>2.5810235613671044</v>
      </c>
      <c r="AJ538" s="9">
        <f>'[1]2'!J$20+'[1]2'!J$21*Table6[[#This Row],[Radio_State]]</f>
        <v>2515.8225271859906</v>
      </c>
      <c r="AK538" s="9">
        <f>Table6[[#This Row],[sales]]-Table6[[#This Row],[ Pred_2 ]]</f>
        <v>-1806.0444531836206</v>
      </c>
      <c r="AL538">
        <f>ABS(Table6[[#This Row],[ Res_2 ]])/Table6[[#This Row],[sales]]</f>
        <v>2.5445199271928907</v>
      </c>
      <c r="AM538" s="10">
        <f>'[1]3'!J$20+'[1]3'!J$21*Data!O538</f>
        <v>2328.1447999448601</v>
      </c>
      <c r="AN538" s="9">
        <f>Table6[[#This Row],[sales]]-Table6[[#This Row],[Pred_3]]</f>
        <v>-1618.3667259424901</v>
      </c>
      <c r="AO538" s="9">
        <f>ABS(Table6[[#This Row],[Res_3]])/Table6[[#This Row],[sales]]</f>
        <v>2.2801024506387981</v>
      </c>
      <c r="AP538" s="9">
        <f>'[1]4'!L$21+'[1]4'!L$27*Table6[[#This Row],[TV_State]]+'[1]4'!L$22*Table6[[#This Row],[NJ_DUM]]+'[1]4'!L$23*Table6[[#This Row],[NY_DUM]]+'[1]4'!L$24*Table6[[#This Row],[PA_DUM]]+'[1]4'!L$25*Table6[[#This Row],[CT_DUM]]+'[1]4'!L$26*Table6[[#This Row],[DL_DUM]]</f>
        <v>509.67842147173417</v>
      </c>
      <c r="AQ538" s="9">
        <f>Table6[[#This Row],[sales]]-Table6[[#This Row],[Pred_4]]</f>
        <v>200.09965253063581</v>
      </c>
      <c r="AR538">
        <f>ABS(Table6[[#This Row],[Res_4]]/Table6[[#This Row],[sales]])</f>
        <v>0.28191861633917936</v>
      </c>
      <c r="AS538" s="9">
        <f>'[1]5'!L$20+'[1]5'!L$26*Table6[[#This Row],[Radio_State]]+'[1]5'!L$21*Table6[[#This Row],[NJ_DUM]]+'[1]5'!L$22*Table6[[#This Row],[NY_DUM]]+'[1]5'!L$23*Table6[[#This Row],[PA_DUM]]+'[1]5'!L$24*Table6[[#This Row],[CT_DUM]]+'[1]5'!L$25*Table6[[#This Row],[DL_DUM]]</f>
        <v>518.02541130747898</v>
      </c>
      <c r="AT538" s="9">
        <f>Table6[[#This Row],[sales]]-Table6[[#This Row],[Pred_5]]</f>
        <v>191.752662694891</v>
      </c>
      <c r="AU538" s="9">
        <f>ABS(Table6[[#This Row],[Red_5]]/Table6[[#This Row],[sales]])</f>
        <v>0.27015861678230813</v>
      </c>
      <c r="AV538" s="9">
        <f>'[1]6'!L$20+'[1]6'!L$26*Table6[[#This Row],[Online]]+'[1]6'!L$21*Table6[[#This Row],[NJ_DUM]]+'[1]6'!L$22*Table6[[#This Row],[NY_DUM]]+'[1]6'!L$23*Table6[[#This Row],[PA_DUM]]+'[1]6'!L$24*Table6[[#This Row],[CT_DUM]]+'[1]6'!L$25*Table6[[#This Row],[DL_DUM]]</f>
        <v>391.36603190269102</v>
      </c>
      <c r="AW538" s="9">
        <f>Table6[[#This Row],[sales]]-Table6[[#This Row],[Pred_6]]</f>
        <v>318.41204209967896</v>
      </c>
      <c r="AX538" s="9">
        <f>ABS(Table6[[#This Row],[Red_6]]/Table6[[#This Row],[sales]])</f>
        <v>0.44860788711629851</v>
      </c>
      <c r="AY538" s="9">
        <f>'[1]7'!L$21+'[1]7'!L$27*Table6[[#This Row],[LNTV]]+'[1]7'!L$22*Table6[[#This Row],[NJ_DUM]]+'[1]7'!L$23*Table6[[#This Row],[NY_DUM]]+'[1]7'!L$24*Table6[[#This Row],[PA_DUM]]+'[1]7'!L$25*Table6[[#This Row],[CT_DUM]]+'[1]7'!L$26*Table6[[#This Row],[DL_DUM]]</f>
        <v>5.9332826190989163</v>
      </c>
      <c r="AZ538" s="9">
        <f>Table6[[#This Row],[sales]]-Table6[[#This Row],[Pred_7]]</f>
        <v>703.84479138327106</v>
      </c>
      <c r="BA538" s="9">
        <f>ABS(Table6[[#This Row],[Red_7]]/Table6[[#This Row],[sales]])</f>
        <v>0.99164065101977339</v>
      </c>
      <c r="BB538" s="9">
        <f>'[1]8'!O$22+'[1]8'!O$28*Table6[[#This Row],[LNRADIOLING]]+'[1]8'!O$23*Table6[[#This Row],[DL_DUM]]+'[1]8'!O$24*Table6[[#This Row],[CT_DUM]]+'[1]8'!O$25*Table6[[#This Row],[PA_DUM]]+'[1]8'!O$26*Table6[[#This Row],[NY_DUM]]+'[1]8'!O$27*Table6[[#This Row],[NJ_DUM]]</f>
        <v>7.0163141747801054</v>
      </c>
      <c r="BC538" s="9">
        <f>Table6[[#This Row],[sales]]-Table6[[#This Row],[Pred_8]]</f>
        <v>702.76175982758991</v>
      </c>
      <c r="BD538" s="9">
        <f>ABS(Table6[[#This Row],[Red_8]]/Table6[[#This Row],[sales]])</f>
        <v>0.99011477751740662</v>
      </c>
      <c r="BE538" s="9">
        <f>'[1]9'!M$19+'[1]9'!M$21*Table6[[#This Row],[LNONLINE]]+'[1]9'!M$20*Table6[[#This Row],[DL_DUM]]+'[1]9'!M$22*Table6[[#This Row],[CT_DUM]]+'[1]9'!M$23*Table6[[#This Row],[PA_DUM]]+'[1]9'!M$24*Table6[[#This Row],[NY_DUM]]+'[1]9'!M$25*Table6[[#This Row],[NJ_DUM]]</f>
        <v>6.9842729817985614</v>
      </c>
      <c r="BF538" s="9">
        <f>Table6[[#This Row],[sales]]-Table6[[#This Row],[Pred_9]]</f>
        <v>702.79380102057144</v>
      </c>
      <c r="BG538" s="9">
        <f>ABS(Table6[[#This Row],[Red_9]]/Table6[[#This Row],[sales]])</f>
        <v>0.99015992006851539</v>
      </c>
      <c r="BH538" s="9">
        <f>'[1]10'!P$22+'[1]10'!P$30*Table6[[#This Row],[LNTV]]+'[1]10'!P$29*Table6[[#This Row],[LNRADIOLING]]+'[1]10'!P$24*Table6[[#This Row],[LNONLINELING]]+'[1]10'!P$23*Table6[[#This Row],[DL_DUM]]+'[1]10'!P$25*Table6[[#This Row],[CT_DUM]]+'[1]10'!P$26*Table6[[#This Row],[PA_DUM]]+'[1]10'!P$27*Table6[[#This Row],[NY_DUM]]+'[1]10'!P$28*Table6[[#This Row],[NJ_DUM]]</f>
        <v>6.9718466437630013</v>
      </c>
      <c r="BI538" s="9">
        <f>Table6[[#This Row],[sales]]-Table6[[#This Row],[Pred_10]]</f>
        <v>702.80622735860698</v>
      </c>
      <c r="BJ538" s="45">
        <f>ABS(Table6[[#This Row],[Red_10]]/Table6[[#This Row],[sales]])</f>
        <v>0.99017742742537895</v>
      </c>
      <c r="BK538" s="9">
        <f>'[1]11'!P$32+'[1]11'!P$40*Table6[[#This Row],[LNONLINELING]]+'[1]11'!P$39*Table6[[#This Row],[LNRADIOLING]]+'[1]11'!P$38*Table6[[#This Row],[LNTVLING]]+'[1]11'!P$33*Table6[[#This Row],[DL_DUM]]+'[1]11'!P$34*Table6[[#This Row],[CT_DUM]]+'[1]11'!P$35*Table6[[#This Row],[PA_DUM]]+'[1]11'!P$36*Table6[[#This Row],[NY_DUM]]+'[1]11'!P$37*Table6[[#This Row],[NJ_DUM]]</f>
        <v>6.9362829852446062</v>
      </c>
      <c r="BL538" s="9">
        <f>Table6[[#This Row],[sales]]-Table6[[#This Row],[ Pred_11]]</f>
        <v>702.84179101712539</v>
      </c>
      <c r="BM538" s="47">
        <f>ABS(Table6[[#This Row],[ Red_11]]/Table6[[#This Row],[sales]])</f>
        <v>0.990227532746776</v>
      </c>
      <c r="BN538" s="9">
        <f>'[1]12'!K$22+'[1]12'!K$28*Table6[[#This Row],[COMBINE LN LING]]+'[1]12'!K$23*Table6[[#This Row],[DL_DUM]]+'[1]12'!K$24*Table6[[#This Row],[CT_DUM]]+'[1]12'!K$25*Table6[[#This Row],[PA_DUM]]+'[1]12'!K$26*Table6[[#This Row],[NY_DUM]]+'[1]12'!K$27*Table6[[#This Row],[NJ_DUM]]</f>
        <v>7.0196266797509388</v>
      </c>
      <c r="BO538" s="9">
        <f>Table6[[#This Row],[sales]]-Table6[[#This Row],[ Pred_12]]</f>
        <v>702.75844732261908</v>
      </c>
      <c r="BP538" s="47">
        <f>ABS(Table6[[#This Row],[ Red_12]]/Table6[[#This Row],[sales]])</f>
        <v>0.99011011055868792</v>
      </c>
      <c r="BQ538">
        <f>LN(G538+'2019 Totals and Calculations'!C$18)</f>
        <v>7.3561755296265456</v>
      </c>
      <c r="BR538">
        <f>LN(Table6[[#This Row],[PROF RADIO]]+'2019 Totals and Calculations'!D$18)</f>
        <v>5.4953115227874054</v>
      </c>
      <c r="BS538">
        <f>LN(Table6[[#This Row],[ONLINE LINGERING]]+'2019 Totals and Calculations'!E$18)</f>
        <v>4.9045094374514706</v>
      </c>
      <c r="BT538">
        <f>MONTH(Table6[[#This Row],[Date]])</f>
        <v>4</v>
      </c>
      <c r="BU538">
        <f t="shared" si="229"/>
        <v>0</v>
      </c>
      <c r="BV538">
        <f t="shared" si="230"/>
        <v>0</v>
      </c>
      <c r="BW538">
        <f t="shared" si="231"/>
        <v>0</v>
      </c>
      <c r="BX538">
        <f t="shared" si="232"/>
        <v>1</v>
      </c>
      <c r="BY538">
        <f t="shared" si="233"/>
        <v>0</v>
      </c>
      <c r="BZ538">
        <f t="shared" si="234"/>
        <v>0</v>
      </c>
      <c r="CA538">
        <f t="shared" si="235"/>
        <v>0</v>
      </c>
      <c r="CB538">
        <f t="shared" si="236"/>
        <v>0</v>
      </c>
      <c r="CC538">
        <f t="shared" si="237"/>
        <v>0</v>
      </c>
      <c r="CD538">
        <f t="shared" si="238"/>
        <v>0</v>
      </c>
      <c r="CE538">
        <f t="shared" si="239"/>
        <v>0</v>
      </c>
      <c r="CF538">
        <f t="shared" si="240"/>
        <v>0</v>
      </c>
      <c r="CG538">
        <f t="shared" si="241"/>
        <v>66</v>
      </c>
      <c r="CH53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674.81448968990787</v>
      </c>
      <c r="CI538" s="79">
        <f>Table6[[#This Row],[sales]]-CH538</f>
        <v>34.963584312462103</v>
      </c>
      <c r="CJ538">
        <f>ABS(Table6[[#This Row],[sales]]-CH538)/Table6[[#This Row],[sales]]</f>
        <v>4.9259882198538239E-2</v>
      </c>
      <c r="CK53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659.91822028397269</v>
      </c>
      <c r="CL538" s="79">
        <f>Table6[[#This Row],[sales]]-CK538</f>
        <v>49.859853718397289</v>
      </c>
      <c r="CM538">
        <f>ABS(Table6[[#This Row],[sales]]-CK538)/Table6[[#This Row],[sales]]</f>
        <v>7.0247103347730072E-2</v>
      </c>
      <c r="CN53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672.51984965233351</v>
      </c>
      <c r="CO538" s="79">
        <f>Table6[[#This Row],[sales]]-CN538</f>
        <v>37.258224350036471</v>
      </c>
      <c r="CP538">
        <f>ABS(Table6[[#This Row],[sales]]-CN538)/Table6[[#This Row],[sales]]</f>
        <v>5.2492780088205522E-2</v>
      </c>
      <c r="CQ53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676.37319902714682</v>
      </c>
      <c r="CR538" s="79">
        <f>Table6[[#This Row],[sales]]-CQ538</f>
        <v>33.404874975223152</v>
      </c>
      <c r="CS538">
        <f>ABS(Table6[[#This Row],[sales]]-CQ538)/Table6[[#This Row],[sales]]</f>
        <v>4.7063830510931805E-2</v>
      </c>
    </row>
    <row r="539" spans="1:97" x14ac:dyDescent="0.2">
      <c r="A539">
        <v>538</v>
      </c>
      <c r="B539" t="s">
        <v>638</v>
      </c>
      <c r="C539" s="5">
        <v>43198</v>
      </c>
      <c r="D539" s="6">
        <v>1244.7461632986838</v>
      </c>
      <c r="E539" s="8">
        <f>YEAR(Table6[[#This Row],[Date]])</f>
        <v>2018</v>
      </c>
      <c r="F539" s="6">
        <f>Table6[[#This Row],[TV_State]]+Table6[[#This Row],[Radio_State]]+Table6[[#This Row],[Online]]</f>
        <v>1521.3564218095025</v>
      </c>
      <c r="G539" s="6">
        <f t="shared" si="216"/>
        <v>1216.6390100785472</v>
      </c>
      <c r="H539" s="6">
        <f>LN(Table6[[#This Row],[PROF TV LING]])</f>
        <v>7.103847426207774</v>
      </c>
      <c r="I539" s="6">
        <f t="shared" si="217"/>
        <v>7.1266869032108007</v>
      </c>
      <c r="J539" s="6">
        <v>184.4068390072124</v>
      </c>
      <c r="K539" s="6">
        <f t="shared" si="222"/>
        <v>182.59892882086726</v>
      </c>
      <c r="L539" s="6">
        <f>0.5*J538+0.5*Table6[[#This Row],[Radio_State]]</f>
        <v>183.49393386361234</v>
      </c>
      <c r="M539" s="6">
        <f>LN(Table6[[#This Row],[RADIO LINGERING ]])</f>
        <v>5.212181608984233</v>
      </c>
      <c r="N539" s="6">
        <f t="shared" si="218"/>
        <v>5.2171443983263623</v>
      </c>
      <c r="O539" s="6">
        <v>92.203419503606199</v>
      </c>
      <c r="P539" s="6">
        <f t="shared" si="219"/>
        <v>91.813827590210678</v>
      </c>
      <c r="Q539" s="6">
        <f>0.3*O538+0.7*Table6[[#This Row],[Online]]</f>
        <v>91.929547960526179</v>
      </c>
      <c r="R539" s="6">
        <f>LN(Table6[[#This Row],[ONLINE LINGERING]])</f>
        <v>4.521022500649674</v>
      </c>
      <c r="S539" s="6">
        <f t="shared" si="220"/>
        <v>4.5239972177664169</v>
      </c>
      <c r="T539" s="6">
        <v>632.69095517027222</v>
      </c>
      <c r="U539" s="6">
        <f t="shared" si="221"/>
        <v>6.4499820804449532</v>
      </c>
      <c r="V539" s="8">
        <f>YEAR(Table6[[#This Row],[Date]])</f>
        <v>2018</v>
      </c>
      <c r="W539" s="8">
        <f>WEEKNUM(Table6[[#This Row],[Date]])</f>
        <v>15</v>
      </c>
      <c r="X539" t="s">
        <v>705</v>
      </c>
      <c r="Y539" s="9">
        <f>Table6[[#This Row],[LNTVLING]]+Table6[[#This Row],[LNRADIOLING]]+Table6[[#This Row],[LNONLINELING]]</f>
        <v>16.837051535841681</v>
      </c>
      <c r="Z539">
        <f t="shared" si="242"/>
        <v>1</v>
      </c>
      <c r="AA539">
        <f t="shared" si="223"/>
        <v>0</v>
      </c>
      <c r="AB539">
        <f t="shared" si="224"/>
        <v>0</v>
      </c>
      <c r="AC539">
        <f t="shared" si="225"/>
        <v>0</v>
      </c>
      <c r="AD539">
        <f t="shared" si="226"/>
        <v>1</v>
      </c>
      <c r="AE539">
        <f t="shared" si="227"/>
        <v>0</v>
      </c>
      <c r="AF539">
        <f t="shared" si="228"/>
        <v>0</v>
      </c>
      <c r="AG539" s="9">
        <f>'[1]1'!J$20+'[1]1'!J$21*Table6[[#This Row],[TV_State]]</f>
        <v>2553.8520009531303</v>
      </c>
      <c r="AH539" s="9">
        <f>Table6[[#This Row],[sales]]-Table6[[#This Row],[Pred_1]]</f>
        <v>-1921.1610457828581</v>
      </c>
      <c r="AI539">
        <f>ABS(Table6[[#This Row],[Res_1]])/Table6[[#This Row],[sales]]</f>
        <v>3.0364920346709048</v>
      </c>
      <c r="AJ539" s="9">
        <f>'[1]2'!J$20+'[1]2'!J$21*Table6[[#This Row],[Radio_State]]</f>
        <v>2523.8379344178757</v>
      </c>
      <c r="AK539" s="9">
        <f>Table6[[#This Row],[sales]]-Table6[[#This Row],[ Pred_2 ]]</f>
        <v>-1891.1469792476034</v>
      </c>
      <c r="AL539">
        <f>ABS(Table6[[#This Row],[ Res_2 ]])/Table6[[#This Row],[sales]]</f>
        <v>2.9890532870643782</v>
      </c>
      <c r="AM539" s="10">
        <f>'[1]3'!J$20+'[1]3'!J$21*Data!O539</f>
        <v>2333.4189461270603</v>
      </c>
      <c r="AN539" s="9">
        <f>Table6[[#This Row],[sales]]-Table6[[#This Row],[Pred_3]]</f>
        <v>-1700.7279909567881</v>
      </c>
      <c r="AO539" s="9">
        <f>ABS(Table6[[#This Row],[Res_3]])/Table6[[#This Row],[sales]]</f>
        <v>2.6880864615791475</v>
      </c>
      <c r="AP539" s="9">
        <f>'[1]4'!L$21+'[1]4'!L$27*Table6[[#This Row],[TV_State]]+'[1]4'!L$22*Table6[[#This Row],[NJ_DUM]]+'[1]4'!L$23*Table6[[#This Row],[NY_DUM]]+'[1]4'!L$24*Table6[[#This Row],[PA_DUM]]+'[1]4'!L$25*Table6[[#This Row],[CT_DUM]]+'[1]4'!L$26*Table6[[#This Row],[DL_DUM]]</f>
        <v>512.39690574299334</v>
      </c>
      <c r="AQ539" s="9">
        <f>Table6[[#This Row],[sales]]-Table6[[#This Row],[Pred_4]]</f>
        <v>120.29404942727888</v>
      </c>
      <c r="AR539">
        <f>ABS(Table6[[#This Row],[Res_4]]/Table6[[#This Row],[sales]])</f>
        <v>0.19013081891601388</v>
      </c>
      <c r="AS539" s="9">
        <f>'[1]5'!L$20+'[1]5'!L$26*Table6[[#This Row],[Radio_State]]+'[1]5'!L$21*Table6[[#This Row],[NJ_DUM]]+'[1]5'!L$22*Table6[[#This Row],[NY_DUM]]+'[1]5'!L$23*Table6[[#This Row],[PA_DUM]]+'[1]5'!L$24*Table6[[#This Row],[CT_DUM]]+'[1]5'!L$25*Table6[[#This Row],[DL_DUM]]</f>
        <v>521.24175013728325</v>
      </c>
      <c r="AT539" s="9">
        <f>Table6[[#This Row],[sales]]-Table6[[#This Row],[Pred_5]]</f>
        <v>111.44920503298897</v>
      </c>
      <c r="AU539" s="9">
        <f>ABS(Table6[[#This Row],[Red_5]]/Table6[[#This Row],[sales]])</f>
        <v>0.17615109576364235</v>
      </c>
      <c r="AV539" s="9">
        <f>'[1]6'!L$20+'[1]6'!L$26*Table6[[#This Row],[Online]]+'[1]6'!L$21*Table6[[#This Row],[NJ_DUM]]+'[1]6'!L$22*Table6[[#This Row],[NY_DUM]]+'[1]6'!L$23*Table6[[#This Row],[PA_DUM]]+'[1]6'!L$24*Table6[[#This Row],[CT_DUM]]+'[1]6'!L$25*Table6[[#This Row],[DL_DUM]]</f>
        <v>395.33923023358255</v>
      </c>
      <c r="AW539" s="9">
        <f>Table6[[#This Row],[sales]]-Table6[[#This Row],[Pred_6]]</f>
        <v>237.35172493668966</v>
      </c>
      <c r="AX539" s="9">
        <f>ABS(Table6[[#This Row],[Red_6]]/Table6[[#This Row],[sales]])</f>
        <v>0.37514638544629209</v>
      </c>
      <c r="AY539" s="9">
        <f>'[1]7'!L$21+'[1]7'!L$27*Table6[[#This Row],[LNTV]]+'[1]7'!L$22*Table6[[#This Row],[NJ_DUM]]+'[1]7'!L$23*Table6[[#This Row],[NY_DUM]]+'[1]7'!L$24*Table6[[#This Row],[PA_DUM]]+'[1]7'!L$25*Table6[[#This Row],[CT_DUM]]+'[1]7'!L$26*Table6[[#This Row],[DL_DUM]]</f>
        <v>5.9343839663889169</v>
      </c>
      <c r="AZ539" s="9">
        <f>Table6[[#This Row],[sales]]-Table6[[#This Row],[Pred_7]]</f>
        <v>626.75657120388325</v>
      </c>
      <c r="BA539" s="9">
        <f>ABS(Table6[[#This Row],[Red_7]]/Table6[[#This Row],[sales]])</f>
        <v>0.99062040650669347</v>
      </c>
      <c r="BB539" s="9">
        <f>'[1]8'!O$22+'[1]8'!O$28*Table6[[#This Row],[LNRADIOLING]]+'[1]8'!O$23*Table6[[#This Row],[DL_DUM]]+'[1]8'!O$24*Table6[[#This Row],[CT_DUM]]+'[1]8'!O$25*Table6[[#This Row],[PA_DUM]]+'[1]8'!O$26*Table6[[#This Row],[NY_DUM]]+'[1]8'!O$27*Table6[[#This Row],[NJ_DUM]]</f>
        <v>7.0170240407838813</v>
      </c>
      <c r="BC539" s="9">
        <f>Table6[[#This Row],[sales]]-Table6[[#This Row],[Pred_8]]</f>
        <v>625.67393112948832</v>
      </c>
      <c r="BD539" s="9">
        <f>ABS(Table6[[#This Row],[Red_8]]/Table6[[#This Row],[sales]])</f>
        <v>0.98890923920526819</v>
      </c>
      <c r="BE539" s="9">
        <f>'[1]9'!M$19+'[1]9'!M$21*Table6[[#This Row],[LNONLINE]]+'[1]9'!M$20*Table6[[#This Row],[DL_DUM]]+'[1]9'!M$22*Table6[[#This Row],[CT_DUM]]+'[1]9'!M$23*Table6[[#This Row],[PA_DUM]]+'[1]9'!M$24*Table6[[#This Row],[NY_DUM]]+'[1]9'!M$25*Table6[[#This Row],[NJ_DUM]]</f>
        <v>6.9874234301298941</v>
      </c>
      <c r="BF539" s="9">
        <f>Table6[[#This Row],[sales]]-Table6[[#This Row],[Pred_9]]</f>
        <v>625.70353174014235</v>
      </c>
      <c r="BG539" s="9">
        <f>ABS(Table6[[#This Row],[Red_9]]/Table6[[#This Row],[sales]])</f>
        <v>0.98895602446497854</v>
      </c>
      <c r="BH539" s="9">
        <f>'[1]10'!P$22+'[1]10'!P$30*Table6[[#This Row],[LNTV]]+'[1]10'!P$29*Table6[[#This Row],[LNRADIOLING]]+'[1]10'!P$24*Table6[[#This Row],[LNONLINELING]]+'[1]10'!P$23*Table6[[#This Row],[DL_DUM]]+'[1]10'!P$25*Table6[[#This Row],[CT_DUM]]+'[1]10'!P$26*Table6[[#This Row],[PA_DUM]]+'[1]10'!P$27*Table6[[#This Row],[NY_DUM]]+'[1]10'!P$28*Table6[[#This Row],[NJ_DUM]]</f>
        <v>6.973657727039221</v>
      </c>
      <c r="BI539" s="9">
        <f>Table6[[#This Row],[sales]]-Table6[[#This Row],[Pred_10]]</f>
        <v>625.71729744323295</v>
      </c>
      <c r="BJ539" s="45">
        <f>ABS(Table6[[#This Row],[Red_10]]/Table6[[#This Row],[sales]])</f>
        <v>0.98897778185376062</v>
      </c>
      <c r="BK539" s="9">
        <f>'[1]11'!P$32+'[1]11'!P$40*Table6[[#This Row],[LNONLINELING]]+'[1]11'!P$39*Table6[[#This Row],[LNRADIOLING]]+'[1]11'!P$38*Table6[[#This Row],[LNTVLING]]+'[1]11'!P$33*Table6[[#This Row],[DL_DUM]]+'[1]11'!P$34*Table6[[#This Row],[CT_DUM]]+'[1]11'!P$35*Table6[[#This Row],[PA_DUM]]+'[1]11'!P$36*Table6[[#This Row],[NY_DUM]]+'[1]11'!P$37*Table6[[#This Row],[NJ_DUM]]</f>
        <v>6.9374083840334233</v>
      </c>
      <c r="BL539" s="9">
        <f>Table6[[#This Row],[sales]]-Table6[[#This Row],[ Pred_11]]</f>
        <v>625.75354678623876</v>
      </c>
      <c r="BM539" s="47">
        <f>ABS(Table6[[#This Row],[ Red_11]]/Table6[[#This Row],[sales]])</f>
        <v>0.98903507577065575</v>
      </c>
      <c r="BN539" s="9">
        <f>'[1]12'!K$22+'[1]12'!K$28*Table6[[#This Row],[COMBINE LN LING]]+'[1]12'!K$23*Table6[[#This Row],[DL_DUM]]+'[1]12'!K$24*Table6[[#This Row],[CT_DUM]]+'[1]12'!K$25*Table6[[#This Row],[PA_DUM]]+'[1]12'!K$26*Table6[[#This Row],[NY_DUM]]+'[1]12'!K$27*Table6[[#This Row],[NJ_DUM]]</f>
        <v>7.0224994155199196</v>
      </c>
      <c r="BO539" s="9">
        <f>Table6[[#This Row],[sales]]-Table6[[#This Row],[ Pred_12]]</f>
        <v>625.66845575475224</v>
      </c>
      <c r="BP539" s="47">
        <f>ABS(Table6[[#This Row],[ Red_12]]/Table6[[#This Row],[sales]])</f>
        <v>0.98890058509903933</v>
      </c>
      <c r="BQ539">
        <f>LN(G539+'2019 Totals and Calculations'!C$18)</f>
        <v>7.3638390525322608</v>
      </c>
      <c r="BR539">
        <f>LN(Table6[[#This Row],[PROF RADIO]]+'2019 Totals and Calculations'!D$18)</f>
        <v>5.5027073440872094</v>
      </c>
      <c r="BS539">
        <f>LN(Table6[[#This Row],[ONLINE LINGERING]]+'2019 Totals and Calculations'!E$18)</f>
        <v>4.9112341124946211</v>
      </c>
      <c r="BT539">
        <f>MONTH(Table6[[#This Row],[Date]])</f>
        <v>4</v>
      </c>
      <c r="BU539">
        <f t="shared" si="229"/>
        <v>0</v>
      </c>
      <c r="BV539">
        <f t="shared" si="230"/>
        <v>0</v>
      </c>
      <c r="BW539">
        <f t="shared" si="231"/>
        <v>0</v>
      </c>
      <c r="BX539">
        <f t="shared" si="232"/>
        <v>1</v>
      </c>
      <c r="BY539">
        <f t="shared" si="233"/>
        <v>0</v>
      </c>
      <c r="BZ539">
        <f t="shared" si="234"/>
        <v>0</v>
      </c>
      <c r="CA539">
        <f t="shared" si="235"/>
        <v>0</v>
      </c>
      <c r="CB539">
        <f t="shared" si="236"/>
        <v>0</v>
      </c>
      <c r="CC539">
        <f t="shared" si="237"/>
        <v>0</v>
      </c>
      <c r="CD539">
        <f t="shared" si="238"/>
        <v>0</v>
      </c>
      <c r="CE539">
        <f t="shared" si="239"/>
        <v>0</v>
      </c>
      <c r="CF539">
        <f t="shared" si="240"/>
        <v>0</v>
      </c>
      <c r="CG539">
        <f t="shared" si="241"/>
        <v>67</v>
      </c>
      <c r="CH53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678.18850390427679</v>
      </c>
      <c r="CI539" s="79">
        <f>Table6[[#This Row],[sales]]-CH539</f>
        <v>-45.497548734004567</v>
      </c>
      <c r="CJ539">
        <f>ABS(Table6[[#This Row],[sales]]-CH539)/Table6[[#This Row],[sales]]</f>
        <v>7.1911173001928078E-2</v>
      </c>
      <c r="CK53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662.91660101945922</v>
      </c>
      <c r="CL539" s="79">
        <f>Table6[[#This Row],[sales]]-CK539</f>
        <v>-30.225645849187003</v>
      </c>
      <c r="CM539">
        <f>ABS(Table6[[#This Row],[sales]]-CK539)/Table6[[#This Row],[sales]]</f>
        <v>4.7773159395099241E-2</v>
      </c>
      <c r="CN53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675.58678901020392</v>
      </c>
      <c r="CO539" s="79">
        <f>Table6[[#This Row],[sales]]-CN539</f>
        <v>-42.895833839931697</v>
      </c>
      <c r="CP539">
        <f>ABS(Table6[[#This Row],[sales]]-CN539)/Table6[[#This Row],[sales]]</f>
        <v>6.7799031248024416E-2</v>
      </c>
      <c r="CQ53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680.79672993808811</v>
      </c>
      <c r="CR539" s="79">
        <f>Table6[[#This Row],[sales]]-CQ539</f>
        <v>-48.105774767815888</v>
      </c>
      <c r="CS539">
        <f>ABS(Table6[[#This Row],[sales]]-CQ539)/Table6[[#This Row],[sales]]</f>
        <v>7.603360594094391E-2</v>
      </c>
    </row>
    <row r="540" spans="1:97" x14ac:dyDescent="0.2">
      <c r="A540">
        <v>539</v>
      </c>
      <c r="B540" t="s">
        <v>638</v>
      </c>
      <c r="C540" s="5">
        <v>43205</v>
      </c>
      <c r="D540" s="6">
        <v>1257.1936249316705</v>
      </c>
      <c r="E540" s="8">
        <f>YEAR(Table6[[#This Row],[Date]])</f>
        <v>2018</v>
      </c>
      <c r="F540" s="6">
        <f>Table6[[#This Row],[TV_State]]+Table6[[#This Row],[Radio_State]]+Table6[[#This Row],[Online]]</f>
        <v>1536.5699860275972</v>
      </c>
      <c r="G540" s="6">
        <f t="shared" si="216"/>
        <v>1228.8053945344841</v>
      </c>
      <c r="H540" s="6">
        <f>LN(Table6[[#This Row],[PROF TV LING]])</f>
        <v>7.1137977524671729</v>
      </c>
      <c r="I540" s="6">
        <f t="shared" si="217"/>
        <v>7.1366372340639685</v>
      </c>
      <c r="J540" s="6">
        <v>186.25090739728452</v>
      </c>
      <c r="K540" s="6">
        <f t="shared" si="222"/>
        <v>184.42491810907589</v>
      </c>
      <c r="L540" s="6">
        <f>0.5*J539+0.5*Table6[[#This Row],[Radio_State]]</f>
        <v>185.32887320224847</v>
      </c>
      <c r="M540" s="6">
        <f>LN(Table6[[#This Row],[RADIO LINGERING ]])</f>
        <v>5.2221319398374009</v>
      </c>
      <c r="N540" s="6">
        <f t="shared" si="218"/>
        <v>5.2270947291795302</v>
      </c>
      <c r="O540" s="6">
        <v>93.125453698642261</v>
      </c>
      <c r="P540" s="6">
        <f t="shared" si="219"/>
        <v>92.731965866112773</v>
      </c>
      <c r="Q540" s="6">
        <f>0.3*O539+0.7*Table6[[#This Row],[Online]]</f>
        <v>92.848843440131432</v>
      </c>
      <c r="R540" s="6">
        <f>LN(Table6[[#This Row],[ONLINE LINGERING]])</f>
        <v>4.5309728315028419</v>
      </c>
      <c r="S540" s="6">
        <f t="shared" si="220"/>
        <v>4.5339475486195848</v>
      </c>
      <c r="T540" s="6">
        <v>672.7926844028957</v>
      </c>
      <c r="U540" s="6">
        <f t="shared" si="221"/>
        <v>6.5114372352388852</v>
      </c>
      <c r="V540" s="8">
        <f>YEAR(Table6[[#This Row],[Date]])</f>
        <v>2018</v>
      </c>
      <c r="W540" s="8">
        <f>WEEKNUM(Table6[[#This Row],[Date]])</f>
        <v>16</v>
      </c>
      <c r="X540" t="s">
        <v>706</v>
      </c>
      <c r="Y540" s="9">
        <f>Table6[[#This Row],[LNTVLING]]+Table6[[#This Row],[LNRADIOLING]]+Table6[[#This Row],[LNONLINELING]]</f>
        <v>16.866902523807418</v>
      </c>
      <c r="Z540">
        <f t="shared" si="242"/>
        <v>1</v>
      </c>
      <c r="AA540">
        <f t="shared" si="223"/>
        <v>0</v>
      </c>
      <c r="AB540">
        <f t="shared" si="224"/>
        <v>0</v>
      </c>
      <c r="AC540">
        <f t="shared" si="225"/>
        <v>0</v>
      </c>
      <c r="AD540">
        <f t="shared" si="226"/>
        <v>1</v>
      </c>
      <c r="AE540">
        <f t="shared" si="227"/>
        <v>0</v>
      </c>
      <c r="AF540">
        <f t="shared" si="228"/>
        <v>0</v>
      </c>
      <c r="AG540" s="9">
        <f>'[1]1'!J$20+'[1]1'!J$21*Table6[[#This Row],[TV_State]]</f>
        <v>2566.0931955080982</v>
      </c>
      <c r="AH540" s="9">
        <f>Table6[[#This Row],[sales]]-Table6[[#This Row],[Pred_1]]</f>
        <v>-1893.3005111052025</v>
      </c>
      <c r="AI540">
        <f>ABS(Table6[[#This Row],[Res_1]])/Table6[[#This Row],[sales]]</f>
        <v>2.8140920003990666</v>
      </c>
      <c r="AJ540" s="9">
        <f>'[1]2'!J$20+'[1]2'!J$21*Table6[[#This Row],[Radio_State]]</f>
        <v>2531.933495722079</v>
      </c>
      <c r="AK540" s="9">
        <f>Table6[[#This Row],[sales]]-Table6[[#This Row],[ Pred_2 ]]</f>
        <v>-1859.1408113191833</v>
      </c>
      <c r="AL540">
        <f>ABS(Table6[[#This Row],[ Res_2 ]])/Table6[[#This Row],[sales]]</f>
        <v>2.7633190051243988</v>
      </c>
      <c r="AM540" s="10">
        <f>'[1]3'!J$20+'[1]3'!J$21*Data!O540</f>
        <v>2338.7458337710823</v>
      </c>
      <c r="AN540" s="9">
        <f>Table6[[#This Row],[sales]]-Table6[[#This Row],[Pred_3]]</f>
        <v>-1665.9531493681866</v>
      </c>
      <c r="AO540" s="9">
        <f>ABS(Table6[[#This Row],[Res_3]])/Table6[[#This Row],[sales]]</f>
        <v>2.4761760762109386</v>
      </c>
      <c r="AP540" s="9">
        <f>'[1]4'!L$21+'[1]4'!L$27*Table6[[#This Row],[TV_State]]+'[1]4'!L$22*Table6[[#This Row],[NJ_DUM]]+'[1]4'!L$23*Table6[[#This Row],[NY_DUM]]+'[1]4'!L$24*Table6[[#This Row],[PA_DUM]]+'[1]4'!L$25*Table6[[#This Row],[CT_DUM]]+'[1]4'!L$26*Table6[[#This Row],[DL_DUM]]</f>
        <v>515.14257485696498</v>
      </c>
      <c r="AQ540" s="9">
        <f>Table6[[#This Row],[sales]]-Table6[[#This Row],[Pred_4]]</f>
        <v>157.65010954593072</v>
      </c>
      <c r="AR540">
        <f>ABS(Table6[[#This Row],[Res_4]]/Table6[[#This Row],[sales]])</f>
        <v>0.23432197347069161</v>
      </c>
      <c r="AS540" s="9">
        <f>'[1]5'!L$20+'[1]5'!L$26*Table6[[#This Row],[Radio_State]]+'[1]5'!L$21*Table6[[#This Row],[NJ_DUM]]+'[1]5'!L$22*Table6[[#This Row],[NY_DUM]]+'[1]5'!L$23*Table6[[#This Row],[PA_DUM]]+'[1]5'!L$24*Table6[[#This Row],[CT_DUM]]+'[1]5'!L$25*Table6[[#This Row],[DL_DUM]]</f>
        <v>524.49025235538556</v>
      </c>
      <c r="AT540" s="9">
        <f>Table6[[#This Row],[sales]]-Table6[[#This Row],[Pred_5]]</f>
        <v>148.30243204751014</v>
      </c>
      <c r="AU540" s="9">
        <f>ABS(Table6[[#This Row],[Red_5]]/Table6[[#This Row],[sales]])</f>
        <v>0.2204281281374644</v>
      </c>
      <c r="AV540" s="9">
        <f>'[1]6'!L$20+'[1]6'!L$26*Table6[[#This Row],[Online]]+'[1]6'!L$21*Table6[[#This Row],[NJ_DUM]]+'[1]6'!L$22*Table6[[#This Row],[NY_DUM]]+'[1]6'!L$23*Table6[[#This Row],[PA_DUM]]+'[1]6'!L$24*Table6[[#This Row],[CT_DUM]]+'[1]6'!L$25*Table6[[#This Row],[DL_DUM]]</f>
        <v>399.352160547783</v>
      </c>
      <c r="AW540" s="9">
        <f>Table6[[#This Row],[sales]]-Table6[[#This Row],[Pred_6]]</f>
        <v>273.4405238551127</v>
      </c>
      <c r="AX540" s="9">
        <f>ABS(Table6[[#This Row],[Red_6]]/Table6[[#This Row],[sales]])</f>
        <v>0.4064261253045453</v>
      </c>
      <c r="AY540" s="9">
        <f>'[1]7'!L$21+'[1]7'!L$27*Table6[[#This Row],[LNTV]]+'[1]7'!L$22*Table6[[#This Row],[NJ_DUM]]+'[1]7'!L$23*Table6[[#This Row],[NY_DUM]]+'[1]7'!L$24*Table6[[#This Row],[PA_DUM]]+'[1]7'!L$25*Table6[[#This Row],[CT_DUM]]+'[1]7'!L$26*Table6[[#This Row],[DL_DUM]]</f>
        <v>5.9354853136789174</v>
      </c>
      <c r="AZ540" s="9">
        <f>Table6[[#This Row],[sales]]-Table6[[#This Row],[Pred_7]]</f>
        <v>666.85719908921681</v>
      </c>
      <c r="BA540" s="9">
        <f>ABS(Table6[[#This Row],[Red_7]]/Table6[[#This Row],[sales]])</f>
        <v>0.99117783910069324</v>
      </c>
      <c r="BB540" s="9">
        <f>'[1]8'!O$22+'[1]8'!O$28*Table6[[#This Row],[LNRADIOLING]]+'[1]8'!O$23*Table6[[#This Row],[DL_DUM]]+'[1]8'!O$24*Table6[[#This Row],[CT_DUM]]+'[1]8'!O$25*Table6[[#This Row],[PA_DUM]]+'[1]8'!O$26*Table6[[#This Row],[NY_DUM]]+'[1]8'!O$27*Table6[[#This Row],[NJ_DUM]]</f>
        <v>7.0177339067876581</v>
      </c>
      <c r="BC540" s="9">
        <f>Table6[[#This Row],[sales]]-Table6[[#This Row],[Pred_8]]</f>
        <v>665.77495049610809</v>
      </c>
      <c r="BD540" s="9">
        <f>ABS(Table6[[#This Row],[Red_8]]/Table6[[#This Row],[sales]])</f>
        <v>0.98956924760111531</v>
      </c>
      <c r="BE540" s="9">
        <f>'[1]9'!M$19+'[1]9'!M$21*Table6[[#This Row],[LNONLINE]]+'[1]9'!M$20*Table6[[#This Row],[DL_DUM]]+'[1]9'!M$22*Table6[[#This Row],[CT_DUM]]+'[1]9'!M$23*Table6[[#This Row],[PA_DUM]]+'[1]9'!M$24*Table6[[#This Row],[NY_DUM]]+'[1]9'!M$25*Table6[[#This Row],[NJ_DUM]]</f>
        <v>6.9905738784612268</v>
      </c>
      <c r="BF540" s="9">
        <f>Table6[[#This Row],[sales]]-Table6[[#This Row],[Pred_9]]</f>
        <v>665.80211052443451</v>
      </c>
      <c r="BG540" s="9">
        <f>ABS(Table6[[#This Row],[Red_9]]/Table6[[#This Row],[sales]])</f>
        <v>0.98960961669096426</v>
      </c>
      <c r="BH540" s="9">
        <f>'[1]10'!P$22+'[1]10'!P$30*Table6[[#This Row],[LNTV]]+'[1]10'!P$29*Table6[[#This Row],[LNRADIOLING]]+'[1]10'!P$24*Table6[[#This Row],[LNONLINELING]]+'[1]10'!P$23*Table6[[#This Row],[DL_DUM]]+'[1]10'!P$25*Table6[[#This Row],[CT_DUM]]+'[1]10'!P$26*Table6[[#This Row],[PA_DUM]]+'[1]10'!P$27*Table6[[#This Row],[NY_DUM]]+'[1]10'!P$28*Table6[[#This Row],[NJ_DUM]]</f>
        <v>6.975468810315439</v>
      </c>
      <c r="BI540" s="9">
        <f>Table6[[#This Row],[sales]]-Table6[[#This Row],[Pred_10]]</f>
        <v>665.81721559258028</v>
      </c>
      <c r="BJ540" s="45">
        <f>ABS(Table6[[#This Row],[Red_10]]/Table6[[#This Row],[sales]])</f>
        <v>0.9896320679876206</v>
      </c>
      <c r="BK540" s="9">
        <f>'[1]11'!P$32+'[1]11'!P$40*Table6[[#This Row],[LNONLINELING]]+'[1]11'!P$39*Table6[[#This Row],[LNRADIOLING]]+'[1]11'!P$38*Table6[[#This Row],[LNTVLING]]+'[1]11'!P$33*Table6[[#This Row],[DL_DUM]]+'[1]11'!P$34*Table6[[#This Row],[CT_DUM]]+'[1]11'!P$35*Table6[[#This Row],[PA_DUM]]+'[1]11'!P$36*Table6[[#This Row],[NY_DUM]]+'[1]11'!P$37*Table6[[#This Row],[NJ_DUM]]</f>
        <v>6.9385337824790856</v>
      </c>
      <c r="BL540" s="9">
        <f>Table6[[#This Row],[sales]]-Table6[[#This Row],[ Pred_11]]</f>
        <v>665.85415062041659</v>
      </c>
      <c r="BM540" s="47">
        <f>ABS(Table6[[#This Row],[ Red_11]]/Table6[[#This Row],[sales]])</f>
        <v>0.98968696606944073</v>
      </c>
      <c r="BN540" s="9">
        <f>'[1]12'!K$22+'[1]12'!K$28*Table6[[#This Row],[COMBINE LN LING]]+'[1]12'!K$23*Table6[[#This Row],[DL_DUM]]+'[1]12'!K$24*Table6[[#This Row],[CT_DUM]]+'[1]12'!K$25*Table6[[#This Row],[PA_DUM]]+'[1]12'!K$26*Table6[[#This Row],[NY_DUM]]+'[1]12'!K$27*Table6[[#This Row],[NJ_DUM]]</f>
        <v>7.0253721514846816</v>
      </c>
      <c r="BO540" s="9">
        <f>Table6[[#This Row],[sales]]-Table6[[#This Row],[ Pred_12]]</f>
        <v>665.767312251411</v>
      </c>
      <c r="BP540" s="47">
        <f>ABS(Table6[[#This Row],[ Red_12]]/Table6[[#This Row],[sales]])</f>
        <v>0.98955789455748955</v>
      </c>
      <c r="BQ540">
        <f>LN(G540+'2019 Totals and Calculations'!C$18)</f>
        <v>7.3715200548081725</v>
      </c>
      <c r="BR540">
        <f>LN(Table6[[#This Row],[PROF RADIO]]+'2019 Totals and Calculations'!D$18)</f>
        <v>5.510122012276244</v>
      </c>
      <c r="BS540">
        <f>LN(Table6[[#This Row],[ONLINE LINGERING]]+'2019 Totals and Calculations'!E$18)</f>
        <v>4.9179804409243575</v>
      </c>
      <c r="BT540">
        <f>MONTH(Table6[[#This Row],[Date]])</f>
        <v>4</v>
      </c>
      <c r="BU540">
        <f t="shared" si="229"/>
        <v>0</v>
      </c>
      <c r="BV540">
        <f t="shared" si="230"/>
        <v>0</v>
      </c>
      <c r="BW540">
        <f t="shared" si="231"/>
        <v>0</v>
      </c>
      <c r="BX540">
        <f t="shared" si="232"/>
        <v>1</v>
      </c>
      <c r="BY540">
        <f t="shared" si="233"/>
        <v>0</v>
      </c>
      <c r="BZ540">
        <f t="shared" si="234"/>
        <v>0</v>
      </c>
      <c r="CA540">
        <f t="shared" si="235"/>
        <v>0</v>
      </c>
      <c r="CB540">
        <f t="shared" si="236"/>
        <v>0</v>
      </c>
      <c r="CC540">
        <f t="shared" si="237"/>
        <v>0</v>
      </c>
      <c r="CD540">
        <f t="shared" si="238"/>
        <v>0</v>
      </c>
      <c r="CE540">
        <f t="shared" si="239"/>
        <v>0</v>
      </c>
      <c r="CF540">
        <f t="shared" si="240"/>
        <v>0</v>
      </c>
      <c r="CG540">
        <f t="shared" si="241"/>
        <v>68</v>
      </c>
      <c r="CH54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681.58293805916219</v>
      </c>
      <c r="CI540" s="79">
        <f>Table6[[#This Row],[sales]]-CH540</f>
        <v>-8.7902536562664864</v>
      </c>
      <c r="CJ540">
        <f>ABS(Table6[[#This Row],[sales]]-CH540)/Table6[[#This Row],[sales]]</f>
        <v>1.3065322884816809E-2</v>
      </c>
      <c r="CK54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665.93245134209326</v>
      </c>
      <c r="CL540" s="79">
        <f>Table6[[#This Row],[sales]]-CK540</f>
        <v>6.8602330608024431</v>
      </c>
      <c r="CM540">
        <f>ABS(Table6[[#This Row],[sales]]-CK540)/Table6[[#This Row],[sales]]</f>
        <v>1.0196652282108132E-2</v>
      </c>
      <c r="CN54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678.67251412905705</v>
      </c>
      <c r="CO540" s="79">
        <f>Table6[[#This Row],[sales]]-CN540</f>
        <v>-5.879829726161347</v>
      </c>
      <c r="CP540">
        <f>ABS(Table6[[#This Row],[sales]]-CN540)/Table6[[#This Row],[sales]]</f>
        <v>8.7394376640401537E-3</v>
      </c>
      <c r="CQ54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685.25616032638948</v>
      </c>
      <c r="CR540" s="79">
        <f>Table6[[#This Row],[sales]]-CQ540</f>
        <v>-12.463475923493775</v>
      </c>
      <c r="CS540">
        <f>ABS(Table6[[#This Row],[sales]]-CQ540)/Table6[[#This Row],[sales]]</f>
        <v>1.8524987284240648E-2</v>
      </c>
    </row>
    <row r="541" spans="1:97" x14ac:dyDescent="0.2">
      <c r="A541">
        <v>540</v>
      </c>
      <c r="B541" t="s">
        <v>638</v>
      </c>
      <c r="C541" s="5">
        <v>43212</v>
      </c>
      <c r="D541" s="6">
        <v>1269.7655611809871</v>
      </c>
      <c r="E541" s="8">
        <f>YEAR(Table6[[#This Row],[Date]])</f>
        <v>2018</v>
      </c>
      <c r="F541" s="6">
        <f>Table6[[#This Row],[TV_State]]+Table6[[#This Row],[Radio_State]]+Table6[[#This Row],[Online]]</f>
        <v>1551.9356858878732</v>
      </c>
      <c r="G541" s="6">
        <f t="shared" si="216"/>
        <v>1241.0934445284349</v>
      </c>
      <c r="H541" s="6">
        <f>LN(Table6[[#This Row],[PROF TV LING]])</f>
        <v>7.1237480801365409</v>
      </c>
      <c r="I541" s="6">
        <f t="shared" si="217"/>
        <v>7.1465875649171364</v>
      </c>
      <c r="J541" s="6">
        <v>188.11341647125738</v>
      </c>
      <c r="K541" s="6">
        <f t="shared" si="222"/>
        <v>186.26916729016665</v>
      </c>
      <c r="L541" s="6">
        <f>0.5*J540+0.5*Table6[[#This Row],[Radio_State]]</f>
        <v>187.18216193427094</v>
      </c>
      <c r="M541" s="6">
        <f>LN(Table6[[#This Row],[RADIO LINGERING ]])</f>
        <v>5.2320822706905687</v>
      </c>
      <c r="N541" s="6">
        <f t="shared" si="218"/>
        <v>5.2370450600326981</v>
      </c>
      <c r="O541" s="6">
        <v>94.05670823562869</v>
      </c>
      <c r="P541" s="6">
        <f t="shared" si="219"/>
        <v>93.659285524773907</v>
      </c>
      <c r="Q541" s="6">
        <f>0.3*O540+0.7*Table6[[#This Row],[Online]]</f>
        <v>93.777331874532749</v>
      </c>
      <c r="R541" s="6">
        <f>LN(Table6[[#This Row],[ONLINE LINGERING]])</f>
        <v>4.5409231623560098</v>
      </c>
      <c r="S541" s="6">
        <f t="shared" si="220"/>
        <v>4.5438978794727527</v>
      </c>
      <c r="T541" s="6">
        <v>767.43681316186905</v>
      </c>
      <c r="U541" s="6">
        <f t="shared" si="221"/>
        <v>6.643056147944348</v>
      </c>
      <c r="V541" s="8">
        <f>YEAR(Table6[[#This Row],[Date]])</f>
        <v>2018</v>
      </c>
      <c r="W541" s="8">
        <f>WEEKNUM(Table6[[#This Row],[Date]])</f>
        <v>17</v>
      </c>
      <c r="X541" t="s">
        <v>707</v>
      </c>
      <c r="Y541" s="9">
        <f>Table6[[#This Row],[LNTVLING]]+Table6[[#This Row],[LNRADIOLING]]+Table6[[#This Row],[LNONLINELING]]</f>
        <v>16.896753513183118</v>
      </c>
      <c r="Z541">
        <f t="shared" si="242"/>
        <v>1</v>
      </c>
      <c r="AA541">
        <f t="shared" si="223"/>
        <v>0</v>
      </c>
      <c r="AB541">
        <f t="shared" si="224"/>
        <v>0</v>
      </c>
      <c r="AC541">
        <f t="shared" si="225"/>
        <v>0</v>
      </c>
      <c r="AD541">
        <f t="shared" si="226"/>
        <v>1</v>
      </c>
      <c r="AE541">
        <f t="shared" si="227"/>
        <v>0</v>
      </c>
      <c r="AF541">
        <f t="shared" si="228"/>
        <v>0</v>
      </c>
      <c r="AG541" s="9">
        <f>'[1]1'!J$20+'[1]1'!J$21*Table6[[#This Row],[TV_State]]</f>
        <v>2578.4568020086163</v>
      </c>
      <c r="AH541" s="9">
        <f>Table6[[#This Row],[sales]]-Table6[[#This Row],[Pred_1]]</f>
        <v>-1811.0199888467473</v>
      </c>
      <c r="AI541">
        <f>ABS(Table6[[#This Row],[Res_1]])/Table6[[#This Row],[sales]]</f>
        <v>2.359829444961437</v>
      </c>
      <c r="AJ541" s="9">
        <f>'[1]2'!J$20+'[1]2'!J$21*Table6[[#This Row],[Radio_State]]</f>
        <v>2540.1100126393249</v>
      </c>
      <c r="AK541" s="9">
        <f>Table6[[#This Row],[sales]]-Table6[[#This Row],[ Pred_2 ]]</f>
        <v>-1772.6731994774559</v>
      </c>
      <c r="AL541">
        <f>ABS(Table6[[#This Row],[ Res_2 ]])/Table6[[#This Row],[sales]]</f>
        <v>2.3098620877645608</v>
      </c>
      <c r="AM541" s="10">
        <f>'[1]3'!J$20+'[1]3'!J$21*Data!O541</f>
        <v>2344.1259902915444</v>
      </c>
      <c r="AN541" s="9">
        <f>Table6[[#This Row],[sales]]-Table6[[#This Row],[Pred_3]]</f>
        <v>-1576.6891771296755</v>
      </c>
      <c r="AO541" s="9">
        <f>ABS(Table6[[#This Row],[Res_3]])/Table6[[#This Row],[sales]]</f>
        <v>2.0544872881894416</v>
      </c>
      <c r="AP541" s="9">
        <f>'[1]4'!L$21+'[1]4'!L$27*Table6[[#This Row],[TV_State]]+'[1]4'!L$22*Table6[[#This Row],[NJ_DUM]]+'[1]4'!L$23*Table6[[#This Row],[NY_DUM]]+'[1]4'!L$24*Table6[[#This Row],[PA_DUM]]+'[1]4'!L$25*Table6[[#This Row],[CT_DUM]]+'[1]4'!L$26*Table6[[#This Row],[DL_DUM]]</f>
        <v>517.91570066207635</v>
      </c>
      <c r="AQ541" s="9">
        <f>Table6[[#This Row],[sales]]-Table6[[#This Row],[Pred_4]]</f>
        <v>249.52111249979271</v>
      </c>
      <c r="AR541">
        <f>ABS(Table6[[#This Row],[Res_4]]/Table6[[#This Row],[sales]])</f>
        <v>0.32513570918204482</v>
      </c>
      <c r="AS541" s="9">
        <f>'[1]5'!L$20+'[1]5'!L$26*Table6[[#This Row],[Radio_State]]+'[1]5'!L$21*Table6[[#This Row],[NJ_DUM]]+'[1]5'!L$22*Table6[[#This Row],[NY_DUM]]+'[1]5'!L$23*Table6[[#This Row],[PA_DUM]]+'[1]5'!L$24*Table6[[#This Row],[CT_DUM]]+'[1]5'!L$25*Table6[[#This Row],[DL_DUM]]</f>
        <v>527.77123959566893</v>
      </c>
      <c r="AT541" s="9">
        <f>Table6[[#This Row],[sales]]-Table6[[#This Row],[Pred_5]]</f>
        <v>239.66557356620012</v>
      </c>
      <c r="AU541" s="9">
        <f>ABS(Table6[[#This Row],[Red_5]]/Table6[[#This Row],[sales]])</f>
        <v>0.31229355883876458</v>
      </c>
      <c r="AV541" s="9">
        <f>'[1]6'!L$20+'[1]6'!L$26*Table6[[#This Row],[Online]]+'[1]6'!L$21*Table6[[#This Row],[NJ_DUM]]+'[1]6'!L$22*Table6[[#This Row],[NY_DUM]]+'[1]6'!L$23*Table6[[#This Row],[PA_DUM]]+'[1]6'!L$24*Table6[[#This Row],[CT_DUM]]+'[1]6'!L$25*Table6[[#This Row],[DL_DUM]]</f>
        <v>403.40522016512546</v>
      </c>
      <c r="AW541" s="9">
        <f>Table6[[#This Row],[sales]]-Table6[[#This Row],[Pred_6]]</f>
        <v>364.0315929967436</v>
      </c>
      <c r="AX541" s="9">
        <f>ABS(Table6[[#This Row],[Red_6]]/Table6[[#This Row],[sales]])</f>
        <v>0.47434731661740265</v>
      </c>
      <c r="AY541" s="9">
        <f>'[1]7'!L$21+'[1]7'!L$27*Table6[[#This Row],[LNTV]]+'[1]7'!L$22*Table6[[#This Row],[NJ_DUM]]+'[1]7'!L$23*Table6[[#This Row],[NY_DUM]]+'[1]7'!L$24*Table6[[#This Row],[PA_DUM]]+'[1]7'!L$25*Table6[[#This Row],[CT_DUM]]+'[1]7'!L$26*Table6[[#This Row],[DL_DUM]]</f>
        <v>5.936586660968918</v>
      </c>
      <c r="AZ541" s="9">
        <f>Table6[[#This Row],[sales]]-Table6[[#This Row],[Pred_7]]</f>
        <v>761.50022650090011</v>
      </c>
      <c r="BA541" s="9">
        <f>ABS(Table6[[#This Row],[Red_7]]/Table6[[#This Row],[sales]])</f>
        <v>0.99226439680876144</v>
      </c>
      <c r="BB541" s="9">
        <f>'[1]8'!O$22+'[1]8'!O$28*Table6[[#This Row],[LNRADIOLING]]+'[1]8'!O$23*Table6[[#This Row],[DL_DUM]]+'[1]8'!O$24*Table6[[#This Row],[CT_DUM]]+'[1]8'!O$25*Table6[[#This Row],[PA_DUM]]+'[1]8'!O$26*Table6[[#This Row],[NY_DUM]]+'[1]8'!O$27*Table6[[#This Row],[NJ_DUM]]</f>
        <v>7.0184437727914339</v>
      </c>
      <c r="BC541" s="9">
        <f>Table6[[#This Row],[sales]]-Table6[[#This Row],[Pred_8]]</f>
        <v>760.41836938907761</v>
      </c>
      <c r="BD541" s="9">
        <f>ABS(Table6[[#This Row],[Red_8]]/Table6[[#This Row],[sales]])</f>
        <v>0.99085469493719591</v>
      </c>
      <c r="BE541" s="9">
        <f>'[1]9'!M$19+'[1]9'!M$21*Table6[[#This Row],[LNONLINE]]+'[1]9'!M$20*Table6[[#This Row],[DL_DUM]]+'[1]9'!M$22*Table6[[#This Row],[CT_DUM]]+'[1]9'!M$23*Table6[[#This Row],[PA_DUM]]+'[1]9'!M$24*Table6[[#This Row],[NY_DUM]]+'[1]9'!M$25*Table6[[#This Row],[NJ_DUM]]</f>
        <v>6.9937243267925577</v>
      </c>
      <c r="BF541" s="9">
        <f>Table6[[#This Row],[sales]]-Table6[[#This Row],[Pred_9]]</f>
        <v>760.44308883507654</v>
      </c>
      <c r="BG541" s="9">
        <f>ABS(Table6[[#This Row],[Red_9]]/Table6[[#This Row],[sales]])</f>
        <v>0.99088690533624768</v>
      </c>
      <c r="BH541" s="9">
        <f>'[1]10'!P$22+'[1]10'!P$30*Table6[[#This Row],[LNTV]]+'[1]10'!P$29*Table6[[#This Row],[LNRADIOLING]]+'[1]10'!P$24*Table6[[#This Row],[LNONLINELING]]+'[1]10'!P$23*Table6[[#This Row],[DL_DUM]]+'[1]10'!P$25*Table6[[#This Row],[CT_DUM]]+'[1]10'!P$26*Table6[[#This Row],[PA_DUM]]+'[1]10'!P$27*Table6[[#This Row],[NY_DUM]]+'[1]10'!P$28*Table6[[#This Row],[NJ_DUM]]</f>
        <v>6.9772798935916569</v>
      </c>
      <c r="BI541" s="9">
        <f>Table6[[#This Row],[sales]]-Table6[[#This Row],[Pred_10]]</f>
        <v>760.45953326827737</v>
      </c>
      <c r="BJ541" s="45">
        <f>ABS(Table6[[#This Row],[Red_10]]/Table6[[#This Row],[sales]])</f>
        <v>0.99090833307195025</v>
      </c>
      <c r="BK541" s="9">
        <f>'[1]11'!P$32+'[1]11'!P$40*Table6[[#This Row],[LNONLINELING]]+'[1]11'!P$39*Table6[[#This Row],[LNRADIOLING]]+'[1]11'!P$38*Table6[[#This Row],[LNTVLING]]+'[1]11'!P$33*Table6[[#This Row],[DL_DUM]]+'[1]11'!P$34*Table6[[#This Row],[CT_DUM]]+'[1]11'!P$35*Table6[[#This Row],[PA_DUM]]+'[1]11'!P$36*Table6[[#This Row],[NY_DUM]]+'[1]11'!P$37*Table6[[#This Row],[NJ_DUM]]</f>
        <v>6.9396591806869186</v>
      </c>
      <c r="BL541" s="9">
        <f>Table6[[#This Row],[sales]]-Table6[[#This Row],[ Pred_11]]</f>
        <v>760.49715398118212</v>
      </c>
      <c r="BM541" s="47">
        <f>ABS(Table6[[#This Row],[ Red_11]]/Table6[[#This Row],[sales]])</f>
        <v>0.99095735432328913</v>
      </c>
      <c r="BN541" s="9">
        <f>'[1]12'!K$22+'[1]12'!K$28*Table6[[#This Row],[COMBINE LN LING]]+'[1]12'!K$23*Table6[[#This Row],[DL_DUM]]+'[1]12'!K$24*Table6[[#This Row],[CT_DUM]]+'[1]12'!K$25*Table6[[#This Row],[PA_DUM]]+'[1]12'!K$26*Table6[[#This Row],[NY_DUM]]+'[1]12'!K$27*Table6[[#This Row],[NJ_DUM]]</f>
        <v>7.0282448875851324</v>
      </c>
      <c r="BO541" s="9">
        <f>Table6[[#This Row],[sales]]-Table6[[#This Row],[ Pred_12]]</f>
        <v>760.40856827428388</v>
      </c>
      <c r="BP541" s="47">
        <f>ABS(Table6[[#This Row],[ Red_12]]/Table6[[#This Row],[sales]])</f>
        <v>0.99084192370362256</v>
      </c>
      <c r="BQ541">
        <f>LN(G541+'2019 Totals and Calculations'!C$18)</f>
        <v>7.3792184416533582</v>
      </c>
      <c r="BR541">
        <f>LN(Table6[[#This Row],[PROF RADIO]]+'2019 Totals and Calculations'!D$18)</f>
        <v>5.5175554356252521</v>
      </c>
      <c r="BS541">
        <f>LN(Table6[[#This Row],[ONLINE LINGERING]]+'2019 Totals and Calculations'!E$18)</f>
        <v>4.924748346173847</v>
      </c>
      <c r="BT541">
        <f>MONTH(Table6[[#This Row],[Date]])</f>
        <v>4</v>
      </c>
      <c r="BU541">
        <f t="shared" si="229"/>
        <v>0</v>
      </c>
      <c r="BV541">
        <f t="shared" si="230"/>
        <v>0</v>
      </c>
      <c r="BW541">
        <f t="shared" si="231"/>
        <v>0</v>
      </c>
      <c r="BX541">
        <f t="shared" si="232"/>
        <v>1</v>
      </c>
      <c r="BY541">
        <f t="shared" si="233"/>
        <v>0</v>
      </c>
      <c r="BZ541">
        <f t="shared" si="234"/>
        <v>0</v>
      </c>
      <c r="CA541">
        <f t="shared" si="235"/>
        <v>0</v>
      </c>
      <c r="CB541">
        <f t="shared" si="236"/>
        <v>0</v>
      </c>
      <c r="CC541">
        <f t="shared" si="237"/>
        <v>0</v>
      </c>
      <c r="CD541">
        <f t="shared" si="238"/>
        <v>0</v>
      </c>
      <c r="CE541">
        <f t="shared" si="239"/>
        <v>0</v>
      </c>
      <c r="CF541">
        <f t="shared" si="240"/>
        <v>0</v>
      </c>
      <c r="CG541">
        <f t="shared" si="241"/>
        <v>69</v>
      </c>
      <c r="CH54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684.99791045811446</v>
      </c>
      <c r="CI541" s="79">
        <f>Table6[[#This Row],[sales]]-CH541</f>
        <v>82.438902703754593</v>
      </c>
      <c r="CJ541">
        <f>ABS(Table6[[#This Row],[sales]]-CH541)/Table6[[#This Row],[sales]]</f>
        <v>0.10742109485744261</v>
      </c>
      <c r="CK54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668.96586683906617</v>
      </c>
      <c r="CL541" s="79">
        <f>Table6[[#This Row],[sales]]-CK541</f>
        <v>98.470946322802888</v>
      </c>
      <c r="CM541">
        <f>ABS(Table6[[#This Row],[sales]]-CK541)/Table6[[#This Row],[sales]]</f>
        <v>0.1283114709041632</v>
      </c>
      <c r="CN54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681.77713750671069</v>
      </c>
      <c r="CO541" s="79">
        <f>Table6[[#This Row],[sales]]-CN541</f>
        <v>85.659675655158367</v>
      </c>
      <c r="CP541">
        <f>ABS(Table6[[#This Row],[sales]]-CN541)/Table6[[#This Row],[sales]]</f>
        <v>0.11161788721372021</v>
      </c>
      <c r="CQ54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689.75178709382908</v>
      </c>
      <c r="CR541" s="79">
        <f>Table6[[#This Row],[sales]]-CQ541</f>
        <v>77.685026068039974</v>
      </c>
      <c r="CS541">
        <f>ABS(Table6[[#This Row],[sales]]-CQ541)/Table6[[#This Row],[sales]]</f>
        <v>0.10122660880441048</v>
      </c>
    </row>
    <row r="542" spans="1:97" x14ac:dyDescent="0.2">
      <c r="A542">
        <v>541</v>
      </c>
      <c r="B542" t="s">
        <v>638</v>
      </c>
      <c r="C542" s="5">
        <v>43219</v>
      </c>
      <c r="D542" s="6">
        <v>1282.4632167927971</v>
      </c>
      <c r="E542" s="8">
        <f>YEAR(Table6[[#This Row],[Date]])</f>
        <v>2018</v>
      </c>
      <c r="F542" s="6">
        <f>Table6[[#This Row],[TV_State]]+Table6[[#This Row],[Radio_State]]+Table6[[#This Row],[Online]]</f>
        <v>1567.455042746752</v>
      </c>
      <c r="G542" s="6">
        <f t="shared" si="216"/>
        <v>1253.5043762077435</v>
      </c>
      <c r="H542" s="6">
        <f>LN(Table6[[#This Row],[PROF TV LING]])</f>
        <v>7.1336984087831139</v>
      </c>
      <c r="I542" s="6">
        <f t="shared" si="217"/>
        <v>7.1565378957703043</v>
      </c>
      <c r="J542" s="6">
        <v>189.99455063596992</v>
      </c>
      <c r="K542" s="6">
        <f t="shared" si="222"/>
        <v>188.13185896306828</v>
      </c>
      <c r="L542" s="6">
        <f>0.5*J541+0.5*Table6[[#This Row],[Radio_State]]</f>
        <v>189.05398355361365</v>
      </c>
      <c r="M542" s="6">
        <f>LN(Table6[[#This Row],[RADIO LINGERING ]])</f>
        <v>5.2420326015437375</v>
      </c>
      <c r="N542" s="6">
        <f t="shared" si="218"/>
        <v>5.246995390885866</v>
      </c>
      <c r="O542" s="6">
        <v>94.997275317984958</v>
      </c>
      <c r="P542" s="6">
        <f t="shared" si="219"/>
        <v>94.595878380021631</v>
      </c>
      <c r="Q542" s="6">
        <f>0.3*O541+0.7*Table6[[#This Row],[Online]]</f>
        <v>94.715105193278063</v>
      </c>
      <c r="R542" s="6">
        <f>LN(Table6[[#This Row],[ONLINE LINGERING]])</f>
        <v>4.5508734932091777</v>
      </c>
      <c r="S542" s="6">
        <f t="shared" si="220"/>
        <v>4.5538482103259206</v>
      </c>
      <c r="T542" s="6">
        <v>638.09883769870351</v>
      </c>
      <c r="U542" s="6">
        <f t="shared" si="221"/>
        <v>6.4584931893692783</v>
      </c>
      <c r="V542" s="8">
        <f>YEAR(Table6[[#This Row],[Date]])</f>
        <v>2018</v>
      </c>
      <c r="W542" s="8">
        <f>WEEKNUM(Table6[[#This Row],[Date]])</f>
        <v>18</v>
      </c>
      <c r="X542" t="s">
        <v>708</v>
      </c>
      <c r="Y542" s="9">
        <f>Table6[[#This Row],[LNTVLING]]+Table6[[#This Row],[LNRADIOLING]]+Table6[[#This Row],[LNONLINELING]]</f>
        <v>16.92660450353603</v>
      </c>
      <c r="Z542">
        <f t="shared" si="242"/>
        <v>1</v>
      </c>
      <c r="AA542">
        <f t="shared" si="223"/>
        <v>0</v>
      </c>
      <c r="AB542">
        <f t="shared" si="224"/>
        <v>0</v>
      </c>
      <c r="AC542">
        <f t="shared" si="225"/>
        <v>0</v>
      </c>
      <c r="AD542">
        <f t="shared" si="226"/>
        <v>1</v>
      </c>
      <c r="AE542">
        <f t="shared" si="227"/>
        <v>0</v>
      </c>
      <c r="AF542">
        <f t="shared" si="228"/>
        <v>0</v>
      </c>
      <c r="AG542" s="9">
        <f>'[1]1'!J$20+'[1]1'!J$21*Table6[[#This Row],[TV_State]]</f>
        <v>2590.9440445741393</v>
      </c>
      <c r="AH542" s="9">
        <f>Table6[[#This Row],[sales]]-Table6[[#This Row],[Pred_1]]</f>
        <v>-1952.8452068754359</v>
      </c>
      <c r="AI542">
        <f>ABS(Table6[[#This Row],[Res_1]])/Table6[[#This Row],[sales]]</f>
        <v>3.0604117912490656</v>
      </c>
      <c r="AJ542" s="9">
        <f>'[1]2'!J$20+'[1]2'!J$21*Table6[[#This Row],[Radio_State]]</f>
        <v>2548.368294725743</v>
      </c>
      <c r="AK542" s="9">
        <f>Table6[[#This Row],[sales]]-Table6[[#This Row],[ Pred_2 ]]</f>
        <v>-1910.2694570270396</v>
      </c>
      <c r="AL542">
        <f>ABS(Table6[[#This Row],[ Res_2 ]])/Table6[[#This Row],[sales]]</f>
        <v>2.9936889775828548</v>
      </c>
      <c r="AM542" s="10">
        <f>'[1]3'!J$20+'[1]3'!J$21*Data!O542</f>
        <v>2349.5599483772112</v>
      </c>
      <c r="AN542" s="9">
        <f>Table6[[#This Row],[sales]]-Table6[[#This Row],[Pred_3]]</f>
        <v>-1711.4611106785078</v>
      </c>
      <c r="AO542" s="9">
        <f>ABS(Table6[[#This Row],[Res_3]])/Table6[[#This Row],[sales]]</f>
        <v>2.6821254162613326</v>
      </c>
      <c r="AP542" s="9">
        <f>'[1]4'!L$21+'[1]4'!L$27*Table6[[#This Row],[TV_State]]+'[1]4'!L$22*Table6[[#This Row],[NJ_DUM]]+'[1]4'!L$23*Table6[[#This Row],[NY_DUM]]+'[1]4'!L$24*Table6[[#This Row],[PA_DUM]]+'[1]4'!L$25*Table6[[#This Row],[CT_DUM]]+'[1]4'!L$26*Table6[[#This Row],[DL_DUM]]</f>
        <v>520.71655772523889</v>
      </c>
      <c r="AQ542" s="9">
        <f>Table6[[#This Row],[sales]]-Table6[[#This Row],[Pred_4]]</f>
        <v>117.38227997346462</v>
      </c>
      <c r="AR542">
        <f>ABS(Table6[[#This Row],[Res_4]]/Table6[[#This Row],[sales]])</f>
        <v>0.18395626670752532</v>
      </c>
      <c r="AS542" s="9">
        <f>'[1]5'!L$20+'[1]5'!L$26*Table6[[#This Row],[Radio_State]]+'[1]5'!L$21*Table6[[#This Row],[NJ_DUM]]+'[1]5'!L$22*Table6[[#This Row],[NY_DUM]]+'[1]5'!L$23*Table6[[#This Row],[PA_DUM]]+'[1]5'!L$24*Table6[[#This Row],[CT_DUM]]+'[1]5'!L$25*Table6[[#This Row],[DL_DUM]]</f>
        <v>531.08503670835512</v>
      </c>
      <c r="AT542" s="9">
        <f>Table6[[#This Row],[sales]]-Table6[[#This Row],[Pred_5]]</f>
        <v>107.01380099034839</v>
      </c>
      <c r="AU542" s="9">
        <f>ABS(Table6[[#This Row],[Red_5]]/Table6[[#This Row],[sales]])</f>
        <v>0.16770724951684993</v>
      </c>
      <c r="AV542" s="9">
        <f>'[1]6'!L$20+'[1]6'!L$26*Table6[[#This Row],[Online]]+'[1]6'!L$21*Table6[[#This Row],[NJ_DUM]]+'[1]6'!L$22*Table6[[#This Row],[NY_DUM]]+'[1]6'!L$23*Table6[[#This Row],[PA_DUM]]+'[1]6'!L$24*Table6[[#This Row],[CT_DUM]]+'[1]6'!L$25*Table6[[#This Row],[DL_DUM]]</f>
        <v>407.49881037864122</v>
      </c>
      <c r="AW542" s="9">
        <f>Table6[[#This Row],[sales]]-Table6[[#This Row],[Pred_6]]</f>
        <v>230.60002732006228</v>
      </c>
      <c r="AX542" s="9">
        <f>ABS(Table6[[#This Row],[Red_6]]/Table6[[#This Row],[sales]])</f>
        <v>0.36138606387643452</v>
      </c>
      <c r="AY542" s="9">
        <f>'[1]7'!L$21+'[1]7'!L$27*Table6[[#This Row],[LNTV]]+'[1]7'!L$22*Table6[[#This Row],[NJ_DUM]]+'[1]7'!L$23*Table6[[#This Row],[NY_DUM]]+'[1]7'!L$24*Table6[[#This Row],[PA_DUM]]+'[1]7'!L$25*Table6[[#This Row],[CT_DUM]]+'[1]7'!L$26*Table6[[#This Row],[DL_DUM]]</f>
        <v>5.9376880082589185</v>
      </c>
      <c r="AZ542" s="9">
        <f>Table6[[#This Row],[sales]]-Table6[[#This Row],[Pred_7]]</f>
        <v>632.16114969044463</v>
      </c>
      <c r="BA542" s="9">
        <f>ABS(Table6[[#This Row],[Red_7]]/Table6[[#This Row],[sales]])</f>
        <v>0.99069472053941821</v>
      </c>
      <c r="BB542" s="9">
        <f>'[1]8'!O$22+'[1]8'!O$28*Table6[[#This Row],[LNRADIOLING]]+'[1]8'!O$23*Table6[[#This Row],[DL_DUM]]+'[1]8'!O$24*Table6[[#This Row],[CT_DUM]]+'[1]8'!O$25*Table6[[#This Row],[PA_DUM]]+'[1]8'!O$26*Table6[[#This Row],[NY_DUM]]+'[1]8'!O$27*Table6[[#This Row],[NJ_DUM]]</f>
        <v>7.0191536387952107</v>
      </c>
      <c r="BC542" s="9">
        <f>Table6[[#This Row],[sales]]-Table6[[#This Row],[Pred_8]]</f>
        <v>631.07968405990835</v>
      </c>
      <c r="BD542" s="9">
        <f>ABS(Table6[[#This Row],[Red_8]]/Table6[[#This Row],[sales]])</f>
        <v>0.98899989590310233</v>
      </c>
      <c r="BE542" s="9">
        <f>'[1]9'!M$19+'[1]9'!M$21*Table6[[#This Row],[LNONLINE]]+'[1]9'!M$20*Table6[[#This Row],[DL_DUM]]+'[1]9'!M$22*Table6[[#This Row],[CT_DUM]]+'[1]9'!M$23*Table6[[#This Row],[PA_DUM]]+'[1]9'!M$24*Table6[[#This Row],[NY_DUM]]+'[1]9'!M$25*Table6[[#This Row],[NJ_DUM]]</f>
        <v>6.9968747751238904</v>
      </c>
      <c r="BF542" s="9">
        <f>Table6[[#This Row],[sales]]-Table6[[#This Row],[Pred_9]]</f>
        <v>631.10196292357966</v>
      </c>
      <c r="BG542" s="9">
        <f>ABS(Table6[[#This Row],[Red_9]]/Table6[[#This Row],[sales]])</f>
        <v>0.98903481034324092</v>
      </c>
      <c r="BH542" s="9">
        <f>'[1]10'!P$22+'[1]10'!P$30*Table6[[#This Row],[LNTV]]+'[1]10'!P$29*Table6[[#This Row],[LNRADIOLING]]+'[1]10'!P$24*Table6[[#This Row],[LNONLINELING]]+'[1]10'!P$23*Table6[[#This Row],[DL_DUM]]+'[1]10'!P$25*Table6[[#This Row],[CT_DUM]]+'[1]10'!P$26*Table6[[#This Row],[PA_DUM]]+'[1]10'!P$27*Table6[[#This Row],[NY_DUM]]+'[1]10'!P$28*Table6[[#This Row],[NJ_DUM]]</f>
        <v>6.9790909768678748</v>
      </c>
      <c r="BI542" s="9">
        <f>Table6[[#This Row],[sales]]-Table6[[#This Row],[Pred_10]]</f>
        <v>631.11974672183567</v>
      </c>
      <c r="BJ542" s="45">
        <f>ABS(Table6[[#This Row],[Red_10]]/Table6[[#This Row],[sales]])</f>
        <v>0.9890626803176169</v>
      </c>
      <c r="BK542" s="9">
        <f>'[1]11'!P$32+'[1]11'!P$40*Table6[[#This Row],[LNONLINELING]]+'[1]11'!P$39*Table6[[#This Row],[LNRADIOLING]]+'[1]11'!P$38*Table6[[#This Row],[LNTVLING]]+'[1]11'!P$33*Table6[[#This Row],[DL_DUM]]+'[1]11'!P$34*Table6[[#This Row],[CT_DUM]]+'[1]11'!P$35*Table6[[#This Row],[PA_DUM]]+'[1]11'!P$36*Table6[[#This Row],[NY_DUM]]+'[1]11'!P$37*Table6[[#This Row],[NJ_DUM]]</f>
        <v>6.9407845787299181</v>
      </c>
      <c r="BL542" s="9">
        <f>Table6[[#This Row],[sales]]-Table6[[#This Row],[ Pred_11]]</f>
        <v>631.1580531199736</v>
      </c>
      <c r="BM542" s="47">
        <f>ABS(Table6[[#This Row],[ Red_11]]/Table6[[#This Row],[sales]])</f>
        <v>0.98912271239395799</v>
      </c>
      <c r="BN542" s="9">
        <f>'[1]12'!K$22+'[1]12'!K$28*Table6[[#This Row],[COMBINE LN LING]]+'[1]12'!K$23*Table6[[#This Row],[DL_DUM]]+'[1]12'!K$24*Table6[[#This Row],[CT_DUM]]+'[1]12'!K$25*Table6[[#This Row],[PA_DUM]]+'[1]12'!K$26*Table6[[#This Row],[NY_DUM]]+'[1]12'!K$27*Table6[[#This Row],[NJ_DUM]]</f>
        <v>7.0311176237796262</v>
      </c>
      <c r="BO542" s="9">
        <f>Table6[[#This Row],[sales]]-Table6[[#This Row],[ Pred_12]]</f>
        <v>631.06772007492384</v>
      </c>
      <c r="BP542" s="47">
        <f>ABS(Table6[[#This Row],[ Red_12]]/Table6[[#This Row],[sales]])</f>
        <v>0.98898114648016389</v>
      </c>
      <c r="BQ542">
        <f>LN(G542+'2019 Totals and Calculations'!C$18)</f>
        <v>7.386934118319223</v>
      </c>
      <c r="BR542">
        <f>LN(Table6[[#This Row],[PROF RADIO]]+'2019 Totals and Calculations'!D$18)</f>
        <v>5.5250075221513537</v>
      </c>
      <c r="BS542">
        <f>LN(Table6[[#This Row],[ONLINE LINGERING]]+'2019 Totals and Calculations'!E$18)</f>
        <v>4.9315377510191967</v>
      </c>
      <c r="BT542">
        <f>MONTH(Table6[[#This Row],[Date]])</f>
        <v>4</v>
      </c>
      <c r="BU542">
        <f t="shared" si="229"/>
        <v>0</v>
      </c>
      <c r="BV542">
        <f t="shared" si="230"/>
        <v>0</v>
      </c>
      <c r="BW542">
        <f t="shared" si="231"/>
        <v>0</v>
      </c>
      <c r="BX542">
        <f t="shared" si="232"/>
        <v>1</v>
      </c>
      <c r="BY542">
        <f t="shared" si="233"/>
        <v>0</v>
      </c>
      <c r="BZ542">
        <f t="shared" si="234"/>
        <v>0</v>
      </c>
      <c r="CA542">
        <f t="shared" si="235"/>
        <v>0</v>
      </c>
      <c r="CB542">
        <f t="shared" si="236"/>
        <v>0</v>
      </c>
      <c r="CC542">
        <f t="shared" si="237"/>
        <v>0</v>
      </c>
      <c r="CD542">
        <f t="shared" si="238"/>
        <v>0</v>
      </c>
      <c r="CE542">
        <f t="shared" si="239"/>
        <v>0</v>
      </c>
      <c r="CF542">
        <f t="shared" si="240"/>
        <v>0</v>
      </c>
      <c r="CG542">
        <f t="shared" si="241"/>
        <v>70</v>
      </c>
      <c r="CH54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688.4335400385761</v>
      </c>
      <c r="CI542" s="79">
        <f>Table6[[#This Row],[sales]]-CH542</f>
        <v>-50.334702339872592</v>
      </c>
      <c r="CJ542">
        <f>ABS(Table6[[#This Row],[sales]]-CH542)/Table6[[#This Row],[sales]]</f>
        <v>7.8882297484515321E-2</v>
      </c>
      <c r="CK54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672.01694352838024</v>
      </c>
      <c r="CL542" s="79">
        <f>Table6[[#This Row],[sales]]-CK542</f>
        <v>-33.918105829676733</v>
      </c>
      <c r="CM542">
        <f>ABS(Table6[[#This Row],[sales]]-CK542)/Table6[[#This Row],[sales]]</f>
        <v>5.3154940623308472E-2</v>
      </c>
      <c r="CN54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684.90077217593796</v>
      </c>
      <c r="CO542" s="79">
        <f>Table6[[#This Row],[sales]]-CN542</f>
        <v>-46.801934477234454</v>
      </c>
      <c r="CP542">
        <f>ABS(Table6[[#This Row],[sales]]-CN542)/Table6[[#This Row],[sales]]</f>
        <v>7.33459014688463E-2</v>
      </c>
      <c r="CQ54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694.28390947338494</v>
      </c>
      <c r="CR542" s="79">
        <f>Table6[[#This Row],[sales]]-CQ542</f>
        <v>-56.185071774681433</v>
      </c>
      <c r="CS542">
        <f>ABS(Table6[[#This Row],[sales]]-CQ542)/Table6[[#This Row],[sales]]</f>
        <v>8.8050735176563366E-2</v>
      </c>
    </row>
    <row r="543" spans="1:97" x14ac:dyDescent="0.2">
      <c r="A543">
        <v>542</v>
      </c>
      <c r="B543" t="s">
        <v>638</v>
      </c>
      <c r="C543" s="5">
        <v>43226</v>
      </c>
      <c r="D543" s="6">
        <v>1295.2878489607253</v>
      </c>
      <c r="E543" s="8">
        <f>YEAR(Table6[[#This Row],[Date]])</f>
        <v>2018</v>
      </c>
      <c r="F543" s="6">
        <f>Table6[[#This Row],[TV_State]]+Table6[[#This Row],[Radio_State]]+Table6[[#This Row],[Online]]</f>
        <v>1583.1295931742197</v>
      </c>
      <c r="G543" s="6">
        <f t="shared" si="216"/>
        <v>1266.039418033638</v>
      </c>
      <c r="H543" s="6">
        <f>LN(Table6[[#This Row],[PROF TV LING]])</f>
        <v>7.1436487381069593</v>
      </c>
      <c r="I543" s="6">
        <f t="shared" si="217"/>
        <v>7.1664882266234731</v>
      </c>
      <c r="J543" s="6">
        <v>191.89449614232967</v>
      </c>
      <c r="K543" s="6">
        <f t="shared" si="222"/>
        <v>190.01317755269898</v>
      </c>
      <c r="L543" s="6">
        <f>0.5*J542+0.5*Table6[[#This Row],[Radio_State]]</f>
        <v>190.94452338914979</v>
      </c>
      <c r="M543" s="6">
        <f>LN(Table6[[#This Row],[RADIO LINGERING ]])</f>
        <v>5.2519829323969054</v>
      </c>
      <c r="N543" s="6">
        <f t="shared" si="218"/>
        <v>5.2569457217390347</v>
      </c>
      <c r="O543" s="6">
        <v>95.947248071164836</v>
      </c>
      <c r="P543" s="6">
        <f t="shared" si="219"/>
        <v>95.541837163821882</v>
      </c>
      <c r="Q543" s="6">
        <f>0.3*O542+0.7*Table6[[#This Row],[Online]]</f>
        <v>95.66225624521087</v>
      </c>
      <c r="R543" s="6">
        <f>LN(Table6[[#This Row],[ONLINE LINGERING]])</f>
        <v>4.5608238240623464</v>
      </c>
      <c r="S543" s="6">
        <f t="shared" si="220"/>
        <v>4.5637985411790893</v>
      </c>
      <c r="T543" s="6">
        <v>1773.7060850780981</v>
      </c>
      <c r="U543" s="6">
        <f t="shared" si="221"/>
        <v>7.4808264699313129</v>
      </c>
      <c r="V543" s="8">
        <f>YEAR(Table6[[#This Row],[Date]])</f>
        <v>2018</v>
      </c>
      <c r="W543" s="8">
        <f>WEEKNUM(Table6[[#This Row],[Date]])</f>
        <v>19</v>
      </c>
      <c r="X543" t="s">
        <v>709</v>
      </c>
      <c r="Y543" s="9">
        <f>Table6[[#This Row],[LNTVLING]]+Table6[[#This Row],[LNRADIOLING]]+Table6[[#This Row],[LNONLINELING]]</f>
        <v>16.95645549456621</v>
      </c>
      <c r="Z543">
        <f t="shared" si="242"/>
        <v>1</v>
      </c>
      <c r="AA543">
        <f t="shared" si="223"/>
        <v>0</v>
      </c>
      <c r="AB543">
        <f t="shared" si="224"/>
        <v>0</v>
      </c>
      <c r="AC543">
        <f t="shared" si="225"/>
        <v>0</v>
      </c>
      <c r="AD543">
        <f t="shared" si="226"/>
        <v>1</v>
      </c>
      <c r="AE543">
        <f t="shared" si="227"/>
        <v>0</v>
      </c>
      <c r="AF543">
        <f t="shared" si="228"/>
        <v>0</v>
      </c>
      <c r="AG543" s="9">
        <f>'[1]1'!J$20+'[1]1'!J$21*Table6[[#This Row],[TV_State]]</f>
        <v>2603.5561595653171</v>
      </c>
      <c r="AH543" s="9">
        <f>Table6[[#This Row],[sales]]-Table6[[#This Row],[Pred_1]]</f>
        <v>-829.85007448721899</v>
      </c>
      <c r="AI543">
        <f>ABS(Table6[[#This Row],[Res_1]])/Table6[[#This Row],[sales]]</f>
        <v>0.46786222445117215</v>
      </c>
      <c r="AJ543" s="9">
        <f>'[1]2'!J$20+'[1]2'!J$21*Table6[[#This Row],[Radio_State]]</f>
        <v>2556.7091596330256</v>
      </c>
      <c r="AK543" s="9">
        <f>Table6[[#This Row],[sales]]-Table6[[#This Row],[ Pred_2 ]]</f>
        <v>-783.00307455492748</v>
      </c>
      <c r="AL543">
        <f>ABS(Table6[[#This Row],[ Res_2 ]])/Table6[[#This Row],[sales]]</f>
        <v>0.44145029503039174</v>
      </c>
      <c r="AM543" s="10">
        <f>'[1]3'!J$20+'[1]3'!J$21*Data!O543</f>
        <v>2355.0482460437352</v>
      </c>
      <c r="AN543" s="9">
        <f>Table6[[#This Row],[sales]]-Table6[[#This Row],[Pred_3]]</f>
        <v>-581.34216096563705</v>
      </c>
      <c r="AO543" s="9">
        <f>ABS(Table6[[#This Row],[Res_3]])/Table6[[#This Row],[sales]]</f>
        <v>0.32775563316626943</v>
      </c>
      <c r="AP543" s="9">
        <f>'[1]4'!L$21+'[1]4'!L$27*Table6[[#This Row],[TV_State]]+'[1]4'!L$22*Table6[[#This Row],[NJ_DUM]]+'[1]4'!L$23*Table6[[#This Row],[NY_DUM]]+'[1]4'!L$24*Table6[[#This Row],[PA_DUM]]+'[1]4'!L$25*Table6[[#This Row],[CT_DUM]]+'[1]4'!L$26*Table6[[#This Row],[DL_DUM]]</f>
        <v>523.54542335903307</v>
      </c>
      <c r="AQ543" s="9">
        <f>Table6[[#This Row],[sales]]-Table6[[#This Row],[Pred_4]]</f>
        <v>1250.160661719065</v>
      </c>
      <c r="AR543">
        <f>ABS(Table6[[#This Row],[Res_4]]/Table6[[#This Row],[sales]])</f>
        <v>0.70482966272510661</v>
      </c>
      <c r="AS543" s="9">
        <f>'[1]5'!L$20+'[1]5'!L$26*Table6[[#This Row],[Radio_State]]+'[1]5'!L$21*Table6[[#This Row],[NJ_DUM]]+'[1]5'!L$22*Table6[[#This Row],[NY_DUM]]+'[1]5'!L$23*Table6[[#This Row],[PA_DUM]]+'[1]5'!L$24*Table6[[#This Row],[CT_DUM]]+'[1]5'!L$25*Table6[[#This Row],[DL_DUM]]</f>
        <v>534.43197179216827</v>
      </c>
      <c r="AT543" s="9">
        <f>Table6[[#This Row],[sales]]-Table6[[#This Row],[Pred_5]]</f>
        <v>1239.2741132859298</v>
      </c>
      <c r="AU543" s="9">
        <f>ABS(Table6[[#This Row],[Red_5]]/Table6[[#This Row],[sales]])</f>
        <v>0.69869192179681971</v>
      </c>
      <c r="AV543" s="9">
        <f>'[1]6'!L$20+'[1]6'!L$26*Table6[[#This Row],[Online]]+'[1]6'!L$21*Table6[[#This Row],[NJ_DUM]]+'[1]6'!L$22*Table6[[#This Row],[NY_DUM]]+'[1]6'!L$23*Table6[[#This Row],[PA_DUM]]+'[1]6'!L$24*Table6[[#This Row],[CT_DUM]]+'[1]6'!L$25*Table6[[#This Row],[DL_DUM]]</f>
        <v>411.63333649429239</v>
      </c>
      <c r="AW543" s="9">
        <f>Table6[[#This Row],[sales]]-Table6[[#This Row],[Pred_6]]</f>
        <v>1362.0727485838056</v>
      </c>
      <c r="AX543" s="9">
        <f>ABS(Table6[[#This Row],[Red_6]]/Table6[[#This Row],[sales]])</f>
        <v>0.76792471990861555</v>
      </c>
      <c r="AY543" s="9">
        <f>'[1]7'!L$21+'[1]7'!L$27*Table6[[#This Row],[LNTV]]+'[1]7'!L$22*Table6[[#This Row],[NJ_DUM]]+'[1]7'!L$23*Table6[[#This Row],[NY_DUM]]+'[1]7'!L$24*Table6[[#This Row],[PA_DUM]]+'[1]7'!L$25*Table6[[#This Row],[CT_DUM]]+'[1]7'!L$26*Table6[[#This Row],[DL_DUM]]</f>
        <v>5.93878935554892</v>
      </c>
      <c r="AZ543" s="9">
        <f>Table6[[#This Row],[sales]]-Table6[[#This Row],[Pred_7]]</f>
        <v>1767.7672957225491</v>
      </c>
      <c r="BA543" s="9">
        <f>ABS(Table6[[#This Row],[Red_7]]/Table6[[#This Row],[sales]])</f>
        <v>0.9966517624281096</v>
      </c>
      <c r="BB543" s="9">
        <f>'[1]8'!O$22+'[1]8'!O$28*Table6[[#This Row],[LNRADIOLING]]+'[1]8'!O$23*Table6[[#This Row],[DL_DUM]]+'[1]8'!O$24*Table6[[#This Row],[CT_DUM]]+'[1]8'!O$25*Table6[[#This Row],[PA_DUM]]+'[1]8'!O$26*Table6[[#This Row],[NY_DUM]]+'[1]8'!O$27*Table6[[#This Row],[NJ_DUM]]</f>
        <v>7.0198635047989866</v>
      </c>
      <c r="BC543" s="9">
        <f>Table6[[#This Row],[sales]]-Table6[[#This Row],[Pred_8]]</f>
        <v>1766.6862215732992</v>
      </c>
      <c r="BD543" s="9">
        <f>ABS(Table6[[#This Row],[Red_8]]/Table6[[#This Row],[sales]])</f>
        <v>0.99604226226438763</v>
      </c>
      <c r="BE543" s="9">
        <f>'[1]9'!M$19+'[1]9'!M$21*Table6[[#This Row],[LNONLINE]]+'[1]9'!M$20*Table6[[#This Row],[DL_DUM]]+'[1]9'!M$22*Table6[[#This Row],[CT_DUM]]+'[1]9'!M$23*Table6[[#This Row],[PA_DUM]]+'[1]9'!M$24*Table6[[#This Row],[NY_DUM]]+'[1]9'!M$25*Table6[[#This Row],[NJ_DUM]]</f>
        <v>7.0000252234552232</v>
      </c>
      <c r="BF543" s="9">
        <f>Table6[[#This Row],[sales]]-Table6[[#This Row],[Pred_9]]</f>
        <v>1766.7060598546429</v>
      </c>
      <c r="BG543" s="9">
        <f>ABS(Table6[[#This Row],[Red_9]]/Table6[[#This Row],[sales]])</f>
        <v>0.99605344691415043</v>
      </c>
      <c r="BH543" s="9">
        <f>'[1]10'!P$22+'[1]10'!P$30*Table6[[#This Row],[LNTV]]+'[1]10'!P$29*Table6[[#This Row],[LNRADIOLING]]+'[1]10'!P$24*Table6[[#This Row],[LNONLINELING]]+'[1]10'!P$23*Table6[[#This Row],[DL_DUM]]+'[1]10'!P$25*Table6[[#This Row],[CT_DUM]]+'[1]10'!P$26*Table6[[#This Row],[PA_DUM]]+'[1]10'!P$27*Table6[[#This Row],[NY_DUM]]+'[1]10'!P$28*Table6[[#This Row],[NJ_DUM]]</f>
        <v>6.9809020601440928</v>
      </c>
      <c r="BI543" s="9">
        <f>Table6[[#This Row],[sales]]-Table6[[#This Row],[Pred_10]]</f>
        <v>1766.7251830179541</v>
      </c>
      <c r="BJ543" s="45">
        <f>ABS(Table6[[#This Row],[Red_10]]/Table6[[#This Row],[sales]])</f>
        <v>0.99606422838661202</v>
      </c>
      <c r="BK543" s="9">
        <f>'[1]11'!P$32+'[1]11'!P$40*Table6[[#This Row],[LNONLINELING]]+'[1]11'!P$39*Table6[[#This Row],[LNRADIOLING]]+'[1]11'!P$38*Table6[[#This Row],[LNTVLING]]+'[1]11'!P$33*Table6[[#This Row],[DL_DUM]]+'[1]11'!P$34*Table6[[#This Row],[CT_DUM]]+'[1]11'!P$35*Table6[[#This Row],[PA_DUM]]+'[1]11'!P$36*Table6[[#This Row],[NY_DUM]]+'[1]11'!P$37*Table6[[#This Row],[NJ_DUM]]</f>
        <v>6.94190997665868</v>
      </c>
      <c r="BL543" s="9">
        <f>Table6[[#This Row],[sales]]-Table6[[#This Row],[ Pred_11]]</f>
        <v>1766.7641751014394</v>
      </c>
      <c r="BM543" s="47">
        <f>ABS(Table6[[#This Row],[ Red_11]]/Table6[[#This Row],[sales]])</f>
        <v>0.99608621178274126</v>
      </c>
      <c r="BN543" s="9">
        <f>'[1]12'!K$22+'[1]12'!K$28*Table6[[#This Row],[COMBINE LN LING]]+'[1]12'!K$23*Table6[[#This Row],[DL_DUM]]+'[1]12'!K$24*Table6[[#This Row],[CT_DUM]]+'[1]12'!K$25*Table6[[#This Row],[PA_DUM]]+'[1]12'!K$26*Table6[[#This Row],[NY_DUM]]+'[1]12'!K$27*Table6[[#This Row],[NJ_DUM]]</f>
        <v>7.0339903600392972</v>
      </c>
      <c r="BO543" s="9">
        <f>Table6[[#This Row],[sales]]-Table6[[#This Row],[ Pred_12]]</f>
        <v>1766.6720947180588</v>
      </c>
      <c r="BP543" s="47">
        <f>ABS(Table6[[#This Row],[ Red_12]]/Table6[[#This Row],[sales]])</f>
        <v>0.99603429766678075</v>
      </c>
      <c r="BQ543">
        <f>LN(G543+'2019 Totals and Calculations'!C$18)</f>
        <v>7.3946669900757351</v>
      </c>
      <c r="BR543">
        <f>LN(Table6[[#This Row],[PROF RADIO]]+'2019 Totals and Calculations'!D$18)</f>
        <v>5.5324781796295976</v>
      </c>
      <c r="BS543">
        <f>LN(Table6[[#This Row],[ONLINE LINGERING]]+'2019 Totals and Calculations'!E$18)</f>
        <v>4.9383485775917721</v>
      </c>
      <c r="BT543">
        <f>MONTH(Table6[[#This Row],[Date]])</f>
        <v>5</v>
      </c>
      <c r="BU543">
        <f t="shared" si="229"/>
        <v>0</v>
      </c>
      <c r="BV543">
        <f t="shared" si="230"/>
        <v>0</v>
      </c>
      <c r="BW543">
        <f t="shared" si="231"/>
        <v>0</v>
      </c>
      <c r="BX543">
        <f t="shared" si="232"/>
        <v>0</v>
      </c>
      <c r="BY543">
        <f t="shared" si="233"/>
        <v>1</v>
      </c>
      <c r="BZ543">
        <f t="shared" si="234"/>
        <v>0</v>
      </c>
      <c r="CA543">
        <f t="shared" si="235"/>
        <v>0</v>
      </c>
      <c r="CB543">
        <f t="shared" si="236"/>
        <v>0</v>
      </c>
      <c r="CC543">
        <f t="shared" si="237"/>
        <v>0</v>
      </c>
      <c r="CD543">
        <f t="shared" si="238"/>
        <v>0</v>
      </c>
      <c r="CE543">
        <f t="shared" si="239"/>
        <v>0</v>
      </c>
      <c r="CF543">
        <f t="shared" si="240"/>
        <v>0</v>
      </c>
      <c r="CG543">
        <f t="shared" si="241"/>
        <v>71</v>
      </c>
      <c r="CH54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1867.882727540793</v>
      </c>
      <c r="CI543" s="79">
        <f>Table6[[#This Row],[sales]]-CH543</f>
        <v>-94.176642462694872</v>
      </c>
      <c r="CJ543">
        <f>ABS(Table6[[#This Row],[sales]]-CH543)/Table6[[#This Row],[sales]]</f>
        <v>5.3095968523188652E-2</v>
      </c>
      <c r="CK54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1781.6000716455342</v>
      </c>
      <c r="CL543" s="79">
        <f>Table6[[#This Row],[sales]]-CK543</f>
        <v>-7.893986567436059</v>
      </c>
      <c r="CM543">
        <f>ABS(Table6[[#This Row],[sales]]-CK543)/Table6[[#This Row],[sales]]</f>
        <v>4.4505606841217316E-3</v>
      </c>
      <c r="CN54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1827.0708065690449</v>
      </c>
      <c r="CO543" s="79">
        <f>Table6[[#This Row],[sales]]-CN543</f>
        <v>-53.364721490946749</v>
      </c>
      <c r="CP543">
        <f>ABS(Table6[[#This Row],[sales]]-CN543)/Table6[[#This Row],[sales]]</f>
        <v>3.0086563912643423E-2</v>
      </c>
      <c r="CQ54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1879.1795435271804</v>
      </c>
      <c r="CR543" s="79">
        <f>Table6[[#This Row],[sales]]-CQ543</f>
        <v>-105.47345844908227</v>
      </c>
      <c r="CS543">
        <f>ABS(Table6[[#This Row],[sales]]-CQ543)/Table6[[#This Row],[sales]]</f>
        <v>5.9465014714903099E-2</v>
      </c>
    </row>
    <row r="544" spans="1:97" x14ac:dyDescent="0.2">
      <c r="A544">
        <v>543</v>
      </c>
      <c r="B544" t="s">
        <v>638</v>
      </c>
      <c r="C544" s="5">
        <v>43233</v>
      </c>
      <c r="D544" s="6">
        <v>1308.2407274503325</v>
      </c>
      <c r="E544" s="8">
        <f>YEAR(Table6[[#This Row],[Date]])</f>
        <v>2018</v>
      </c>
      <c r="F544" s="6">
        <f>Table6[[#This Row],[TV_State]]+Table6[[#This Row],[Radio_State]]+Table6[[#This Row],[Online]]</f>
        <v>1598.960889105962</v>
      </c>
      <c r="G544" s="6">
        <f t="shared" si="216"/>
        <v>1278.6998108586463</v>
      </c>
      <c r="H544" s="6">
        <f>LN(Table6[[#This Row],[PROF TV LING]])</f>
        <v>7.1535990679002008</v>
      </c>
      <c r="I544" s="6">
        <f t="shared" si="217"/>
        <v>7.1764385574766409</v>
      </c>
      <c r="J544" s="6">
        <v>193.81344110375295</v>
      </c>
      <c r="K544" s="6">
        <f t="shared" si="222"/>
        <v>191.91330932822598</v>
      </c>
      <c r="L544" s="6">
        <f>0.5*J543+0.5*Table6[[#This Row],[Radio_State]]</f>
        <v>192.85396862304131</v>
      </c>
      <c r="M544" s="6">
        <f>LN(Table6[[#This Row],[RADIO LINGERING ]])</f>
        <v>5.2619332632500733</v>
      </c>
      <c r="N544" s="6">
        <f t="shared" si="218"/>
        <v>5.2668960525922026</v>
      </c>
      <c r="O544" s="6">
        <v>96.906720551876475</v>
      </c>
      <c r="P544" s="6">
        <f t="shared" si="219"/>
        <v>96.497255535460098</v>
      </c>
      <c r="Q544" s="6">
        <f>0.3*O543+0.7*Table6[[#This Row],[Online]]</f>
        <v>96.618878807662981</v>
      </c>
      <c r="R544" s="6">
        <f>LN(Table6[[#This Row],[ONLINE LINGERING]])</f>
        <v>4.5707741549155143</v>
      </c>
      <c r="S544" s="6">
        <f t="shared" si="220"/>
        <v>4.5737488720322572</v>
      </c>
      <c r="T544" s="6">
        <v>1889.3521098108736</v>
      </c>
      <c r="U544" s="6">
        <f t="shared" si="221"/>
        <v>7.5439892502427996</v>
      </c>
      <c r="V544" s="8">
        <f>YEAR(Table6[[#This Row],[Date]])</f>
        <v>2018</v>
      </c>
      <c r="W544" s="8">
        <f>WEEKNUM(Table6[[#This Row],[Date]])</f>
        <v>20</v>
      </c>
      <c r="X544" t="s">
        <v>710</v>
      </c>
      <c r="Y544" s="9">
        <f>Table6[[#This Row],[LNTVLING]]+Table6[[#This Row],[LNRADIOLING]]+Table6[[#This Row],[LNONLINELING]]</f>
        <v>16.986306486065789</v>
      </c>
      <c r="Z544">
        <f t="shared" si="242"/>
        <v>1</v>
      </c>
      <c r="AA544">
        <f t="shared" si="223"/>
        <v>0</v>
      </c>
      <c r="AB544">
        <f t="shared" si="224"/>
        <v>0</v>
      </c>
      <c r="AC544">
        <f t="shared" si="225"/>
        <v>0</v>
      </c>
      <c r="AD544">
        <f t="shared" si="226"/>
        <v>1</v>
      </c>
      <c r="AE544">
        <f t="shared" si="227"/>
        <v>0</v>
      </c>
      <c r="AF544">
        <f t="shared" si="228"/>
        <v>0</v>
      </c>
      <c r="AG544" s="9">
        <f>'[1]1'!J$20+'[1]1'!J$21*Table6[[#This Row],[TV_State]]</f>
        <v>2616.2943957064072</v>
      </c>
      <c r="AH544" s="9">
        <f>Table6[[#This Row],[sales]]-Table6[[#This Row],[Pred_1]]</f>
        <v>-726.94228589553359</v>
      </c>
      <c r="AI544">
        <f>ABS(Table6[[#This Row],[Res_1]])/Table6[[#This Row],[sales]]</f>
        <v>0.38475744257554056</v>
      </c>
      <c r="AJ544" s="9">
        <f>'[1]2'!J$20+'[1]2'!J$21*Table6[[#This Row],[Radio_State]]</f>
        <v>2565.1334331893804</v>
      </c>
      <c r="AK544" s="9">
        <f>Table6[[#This Row],[sales]]-Table6[[#This Row],[ Pred_2 ]]</f>
        <v>-675.78132337850684</v>
      </c>
      <c r="AL544">
        <f>ABS(Table6[[#This Row],[ Res_2 ]])/Table6[[#This Row],[sales]]</f>
        <v>0.35767886772897689</v>
      </c>
      <c r="AM544" s="10">
        <f>'[1]3'!J$20+'[1]3'!J$21*Data!O544</f>
        <v>2360.591426686924</v>
      </c>
      <c r="AN544" s="9">
        <f>Table6[[#This Row],[sales]]-Table6[[#This Row],[Pred_3]]</f>
        <v>-471.23931687605045</v>
      </c>
      <c r="AO544" s="9">
        <f>ABS(Table6[[#This Row],[Res_3]])/Table6[[#This Row],[sales]]</f>
        <v>0.24941847230542014</v>
      </c>
      <c r="AP544" s="9">
        <f>'[1]4'!L$21+'[1]4'!L$27*Table6[[#This Row],[TV_State]]+'[1]4'!L$22*Table6[[#This Row],[NJ_DUM]]+'[1]4'!L$23*Table6[[#This Row],[NY_DUM]]+'[1]4'!L$24*Table6[[#This Row],[PA_DUM]]+'[1]4'!L$25*Table6[[#This Row],[CT_DUM]]+'[1]4'!L$26*Table6[[#This Row],[DL_DUM]]</f>
        <v>526.40257764916521</v>
      </c>
      <c r="AQ544" s="9">
        <f>Table6[[#This Row],[sales]]-Table6[[#This Row],[Pred_4]]</f>
        <v>1362.9495321617082</v>
      </c>
      <c r="AR544">
        <f>ABS(Table6[[#This Row],[Res_4]]/Table6[[#This Row],[sales]])</f>
        <v>0.72138460855670838</v>
      </c>
      <c r="AS544" s="9">
        <f>'[1]5'!L$20+'[1]5'!L$26*Table6[[#This Row],[Radio_State]]+'[1]5'!L$21*Table6[[#This Row],[NJ_DUM]]+'[1]5'!L$22*Table6[[#This Row],[NY_DUM]]+'[1]5'!L$23*Table6[[#This Row],[PA_DUM]]+'[1]5'!L$24*Table6[[#This Row],[CT_DUM]]+'[1]5'!L$25*Table6[[#This Row],[DL_DUM]]</f>
        <v>537.81237622681942</v>
      </c>
      <c r="AT544" s="9">
        <f>Table6[[#This Row],[sales]]-Table6[[#This Row],[Pred_5]]</f>
        <v>1351.5397335840541</v>
      </c>
      <c r="AU544" s="9">
        <f>ABS(Table6[[#This Row],[Red_5]]/Table6[[#This Row],[sales]])</f>
        <v>0.71534560792871205</v>
      </c>
      <c r="AV544" s="9">
        <f>'[1]6'!L$20+'[1]6'!L$26*Table6[[#This Row],[Online]]+'[1]6'!L$21*Table6[[#This Row],[NJ_DUM]]+'[1]6'!L$22*Table6[[#This Row],[NY_DUM]]+'[1]6'!L$23*Table6[[#This Row],[PA_DUM]]+'[1]6'!L$24*Table6[[#This Row],[CT_DUM]]+'[1]6'!L$25*Table6[[#This Row],[DL_DUM]]</f>
        <v>415.80920787109989</v>
      </c>
      <c r="AW544" s="9">
        <f>Table6[[#This Row],[sales]]-Table6[[#This Row],[Pred_6]]</f>
        <v>1473.5429019397736</v>
      </c>
      <c r="AX544" s="9">
        <f>ABS(Table6[[#This Row],[Red_6]]/Table6[[#This Row],[sales]])</f>
        <v>0.77991968478934137</v>
      </c>
      <c r="AY544" s="9">
        <f>'[1]7'!L$21+'[1]7'!L$27*Table6[[#This Row],[LNTV]]+'[1]7'!L$22*Table6[[#This Row],[NJ_DUM]]+'[1]7'!L$23*Table6[[#This Row],[NY_DUM]]+'[1]7'!L$24*Table6[[#This Row],[PA_DUM]]+'[1]7'!L$25*Table6[[#This Row],[CT_DUM]]+'[1]7'!L$26*Table6[[#This Row],[DL_DUM]]</f>
        <v>5.9398907028389205</v>
      </c>
      <c r="AZ544" s="9">
        <f>Table6[[#This Row],[sales]]-Table6[[#This Row],[Pred_7]]</f>
        <v>1883.4122191080346</v>
      </c>
      <c r="BA544" s="9">
        <f>ABS(Table6[[#This Row],[Red_7]]/Table6[[#This Row],[sales]])</f>
        <v>0.9968561229682944</v>
      </c>
      <c r="BB544" s="9">
        <f>'[1]8'!O$22+'[1]8'!O$28*Table6[[#This Row],[LNRADIOLING]]+'[1]8'!O$23*Table6[[#This Row],[DL_DUM]]+'[1]8'!O$24*Table6[[#This Row],[CT_DUM]]+'[1]8'!O$25*Table6[[#This Row],[PA_DUM]]+'[1]8'!O$26*Table6[[#This Row],[NY_DUM]]+'[1]8'!O$27*Table6[[#This Row],[NJ_DUM]]</f>
        <v>7.0205733708027633</v>
      </c>
      <c r="BC544" s="9">
        <f>Table6[[#This Row],[sales]]-Table6[[#This Row],[Pred_8]]</f>
        <v>1882.3315364400707</v>
      </c>
      <c r="BD544" s="9">
        <f>ABS(Table6[[#This Row],[Red_8]]/Table6[[#This Row],[sales]])</f>
        <v>0.99628413712068442</v>
      </c>
      <c r="BE544" s="9">
        <f>'[1]9'!M$19+'[1]9'!M$21*Table6[[#This Row],[LNONLINE]]+'[1]9'!M$20*Table6[[#This Row],[DL_DUM]]+'[1]9'!M$22*Table6[[#This Row],[CT_DUM]]+'[1]9'!M$23*Table6[[#This Row],[PA_DUM]]+'[1]9'!M$24*Table6[[#This Row],[NY_DUM]]+'[1]9'!M$25*Table6[[#This Row],[NJ_DUM]]</f>
        <v>7.0031756717865559</v>
      </c>
      <c r="BF544" s="9">
        <f>Table6[[#This Row],[sales]]-Table6[[#This Row],[Pred_9]]</f>
        <v>1882.3489341390871</v>
      </c>
      <c r="BG544" s="9">
        <f>ABS(Table6[[#This Row],[Red_9]]/Table6[[#This Row],[sales]])</f>
        <v>0.99629334540903147</v>
      </c>
      <c r="BH544" s="9">
        <f>'[1]10'!P$22+'[1]10'!P$30*Table6[[#This Row],[LNTV]]+'[1]10'!P$29*Table6[[#This Row],[LNRADIOLING]]+'[1]10'!P$24*Table6[[#This Row],[LNONLINELING]]+'[1]10'!P$23*Table6[[#This Row],[DL_DUM]]+'[1]10'!P$25*Table6[[#This Row],[CT_DUM]]+'[1]10'!P$26*Table6[[#This Row],[PA_DUM]]+'[1]10'!P$27*Table6[[#This Row],[NY_DUM]]+'[1]10'!P$28*Table6[[#This Row],[NJ_DUM]]</f>
        <v>6.9827131434203107</v>
      </c>
      <c r="BI544" s="9">
        <f>Table6[[#This Row],[sales]]-Table6[[#This Row],[Pred_10]]</f>
        <v>1882.3693966674532</v>
      </c>
      <c r="BJ544" s="45">
        <f>ABS(Table6[[#This Row],[Red_10]]/Table6[[#This Row],[sales]])</f>
        <v>0.99630417585628372</v>
      </c>
      <c r="BK544" s="9">
        <f>'[1]11'!P$32+'[1]11'!P$40*Table6[[#This Row],[LNONLINELING]]+'[1]11'!P$39*Table6[[#This Row],[LNRADIOLING]]+'[1]11'!P$38*Table6[[#This Row],[LNTVLING]]+'[1]11'!P$33*Table6[[#This Row],[DL_DUM]]+'[1]11'!P$34*Table6[[#This Row],[CT_DUM]]+'[1]11'!P$35*Table6[[#This Row],[PA_DUM]]+'[1]11'!P$36*Table6[[#This Row],[NY_DUM]]+'[1]11'!P$37*Table6[[#This Row],[NJ_DUM]]</f>
        <v>6.9430353745082627</v>
      </c>
      <c r="BL544" s="9">
        <f>Table6[[#This Row],[sales]]-Table6[[#This Row],[ Pred_11]]</f>
        <v>1882.4090744363652</v>
      </c>
      <c r="BM544" s="47">
        <f>ABS(Table6[[#This Row],[ Red_11]]/Table6[[#This Row],[sales]])</f>
        <v>0.9963251765838379</v>
      </c>
      <c r="BN544" s="9">
        <f>'[1]12'!K$22+'[1]12'!K$28*Table6[[#This Row],[COMBINE LN LING]]+'[1]12'!K$23*Table6[[#This Row],[DL_DUM]]+'[1]12'!K$24*Table6[[#This Row],[CT_DUM]]+'[1]12'!K$25*Table6[[#This Row],[PA_DUM]]+'[1]12'!K$26*Table6[[#This Row],[NY_DUM]]+'[1]12'!K$27*Table6[[#This Row],[NJ_DUM]]</f>
        <v>7.0368630963441419</v>
      </c>
      <c r="BO544" s="9">
        <f>Table6[[#This Row],[sales]]-Table6[[#This Row],[ Pred_12]]</f>
        <v>1882.3152467145294</v>
      </c>
      <c r="BP544" s="47">
        <f>ABS(Table6[[#This Row],[ Red_12]]/Table6[[#This Row],[sales]])</f>
        <v>0.99627551526271696</v>
      </c>
      <c r="BQ544">
        <f>LN(G544+'2019 Totals and Calculations'!C$18)</f>
        <v>7.4024169621910128</v>
      </c>
      <c r="BR544">
        <f>LN(Table6[[#This Row],[PROF RADIO]]+'2019 Totals and Calculations'!D$18)</f>
        <v>5.539967315604426</v>
      </c>
      <c r="BS544">
        <f>LN(Table6[[#This Row],[ONLINE LINGERING]]+'2019 Totals and Calculations'!E$18)</f>
        <v>4.9451807473905376</v>
      </c>
      <c r="BT544">
        <f>MONTH(Table6[[#This Row],[Date]])</f>
        <v>5</v>
      </c>
      <c r="BU544">
        <f t="shared" si="229"/>
        <v>0</v>
      </c>
      <c r="BV544">
        <f t="shared" si="230"/>
        <v>0</v>
      </c>
      <c r="BW544">
        <f t="shared" si="231"/>
        <v>0</v>
      </c>
      <c r="BX544">
        <f t="shared" si="232"/>
        <v>0</v>
      </c>
      <c r="BY544">
        <f t="shared" si="233"/>
        <v>1</v>
      </c>
      <c r="BZ544">
        <f t="shared" si="234"/>
        <v>0</v>
      </c>
      <c r="CA544">
        <f t="shared" si="235"/>
        <v>0</v>
      </c>
      <c r="CB544">
        <f t="shared" si="236"/>
        <v>0</v>
      </c>
      <c r="CC544">
        <f t="shared" si="237"/>
        <v>0</v>
      </c>
      <c r="CD544">
        <f t="shared" si="238"/>
        <v>0</v>
      </c>
      <c r="CE544">
        <f t="shared" si="239"/>
        <v>0</v>
      </c>
      <c r="CF544">
        <f t="shared" si="240"/>
        <v>0</v>
      </c>
      <c r="CG544">
        <f t="shared" si="241"/>
        <v>72</v>
      </c>
      <c r="CH54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1877.2703400537657</v>
      </c>
      <c r="CI544" s="79">
        <f>Table6[[#This Row],[sales]]-CH544</f>
        <v>12.08176975710785</v>
      </c>
      <c r="CJ544">
        <f>ABS(Table6[[#This Row],[sales]]-CH544)/Table6[[#This Row],[sales]]</f>
        <v>6.3946628552563715E-3</v>
      </c>
      <c r="CK54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1789.7460662470053</v>
      </c>
      <c r="CL544" s="79">
        <f>Table6[[#This Row],[sales]]-CK544</f>
        <v>99.606043563868297</v>
      </c>
      <c r="CM544">
        <f>ABS(Table6[[#This Row],[sales]]-CK544)/Table6[[#This Row],[sales]]</f>
        <v>5.2719682607938537E-2</v>
      </c>
      <c r="CN54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1835.4673612816716</v>
      </c>
      <c r="CO544" s="79">
        <f>Table6[[#This Row],[sales]]-CN544</f>
        <v>53.884748529201943</v>
      </c>
      <c r="CP544">
        <f>ABS(Table6[[#This Row],[sales]]-CN544)/Table6[[#This Row],[sales]]</f>
        <v>2.8520225663280874E-2</v>
      </c>
      <c r="CQ54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1891.5648978231288</v>
      </c>
      <c r="CR544" s="79">
        <f>Table6[[#This Row],[sales]]-CQ544</f>
        <v>-2.2127880122552597</v>
      </c>
      <c r="CS544">
        <f>ABS(Table6[[#This Row],[sales]]-CQ544)/Table6[[#This Row],[sales]]</f>
        <v>1.171188790466782E-3</v>
      </c>
    </row>
    <row r="545" spans="1:97" x14ac:dyDescent="0.2">
      <c r="A545">
        <v>544</v>
      </c>
      <c r="B545" t="s">
        <v>638</v>
      </c>
      <c r="C545" s="5">
        <v>43240</v>
      </c>
      <c r="D545" s="6">
        <v>1321.3231347248359</v>
      </c>
      <c r="E545" s="8">
        <f>YEAR(Table6[[#This Row],[Date]])</f>
        <v>2018</v>
      </c>
      <c r="F545" s="6">
        <f>Table6[[#This Row],[TV_State]]+Table6[[#This Row],[Radio_State]]+Table6[[#This Row],[Online]]</f>
        <v>1614.9504979970216</v>
      </c>
      <c r="G545" s="6">
        <f t="shared" si="216"/>
        <v>1291.4868080185031</v>
      </c>
      <c r="H545" s="6">
        <f>LN(Table6[[#This Row],[PROF TV LING]])</f>
        <v>7.1635493980187661</v>
      </c>
      <c r="I545" s="6">
        <f t="shared" si="217"/>
        <v>7.1863888883298088</v>
      </c>
      <c r="J545" s="6">
        <v>195.75157551479049</v>
      </c>
      <c r="K545" s="6">
        <f t="shared" si="222"/>
        <v>193.83244242150823</v>
      </c>
      <c r="L545" s="6">
        <f>0.5*J544+0.5*Table6[[#This Row],[Radio_State]]</f>
        <v>194.78250830927172</v>
      </c>
      <c r="M545" s="6">
        <f>LN(Table6[[#This Row],[RADIO LINGERING ]])</f>
        <v>5.2718835941032411</v>
      </c>
      <c r="N545" s="6">
        <f t="shared" si="218"/>
        <v>5.2768463834453705</v>
      </c>
      <c r="O545" s="6">
        <v>97.875787757395244</v>
      </c>
      <c r="P545" s="6">
        <f t="shared" si="219"/>
        <v>97.462228090814691</v>
      </c>
      <c r="Q545" s="6">
        <f>0.3*O544+0.7*Table6[[#This Row],[Online]]</f>
        <v>97.585067595739602</v>
      </c>
      <c r="R545" s="6">
        <f>LN(Table6[[#This Row],[ONLINE LINGERING]])</f>
        <v>4.5807244857686822</v>
      </c>
      <c r="S545" s="6">
        <f t="shared" si="220"/>
        <v>4.5836992028854251</v>
      </c>
      <c r="T545" s="6">
        <v>2151.1481139623215</v>
      </c>
      <c r="U545" s="6">
        <f t="shared" si="221"/>
        <v>7.6737569850850829</v>
      </c>
      <c r="V545" s="8">
        <f>YEAR(Table6[[#This Row],[Date]])</f>
        <v>2018</v>
      </c>
      <c r="W545" s="8">
        <f>WEEKNUM(Table6[[#This Row],[Date]])</f>
        <v>21</v>
      </c>
      <c r="X545" t="s">
        <v>711</v>
      </c>
      <c r="Y545" s="9">
        <f>Table6[[#This Row],[LNTVLING]]+Table6[[#This Row],[LNRADIOLING]]+Table6[[#This Row],[LNONLINELING]]</f>
        <v>17.016157477890687</v>
      </c>
      <c r="Z545">
        <f t="shared" si="242"/>
        <v>1</v>
      </c>
      <c r="AA545">
        <f t="shared" si="223"/>
        <v>0</v>
      </c>
      <c r="AB545">
        <f t="shared" si="224"/>
        <v>0</v>
      </c>
      <c r="AC545">
        <f t="shared" si="225"/>
        <v>0</v>
      </c>
      <c r="AD545">
        <f t="shared" si="226"/>
        <v>1</v>
      </c>
      <c r="AE545">
        <f t="shared" si="227"/>
        <v>0</v>
      </c>
      <c r="AF545">
        <f t="shared" si="228"/>
        <v>0</v>
      </c>
      <c r="AG545" s="9">
        <f>'[1]1'!J$20+'[1]1'!J$21*Table6[[#This Row],[TV_State]]</f>
        <v>2629.1600142089083</v>
      </c>
      <c r="AH545" s="9">
        <f>Table6[[#This Row],[sales]]-Table6[[#This Row],[Pred_1]]</f>
        <v>-478.01190024658672</v>
      </c>
      <c r="AI545">
        <f>ABS(Table6[[#This Row],[Res_1]])/Table6[[#This Row],[sales]]</f>
        <v>0.22221245350052141</v>
      </c>
      <c r="AJ545" s="9">
        <f>'[1]2'!J$20+'[1]2'!J$21*Table6[[#This Row],[Radio_State]]</f>
        <v>2573.6419494812994</v>
      </c>
      <c r="AK545" s="9">
        <f>Table6[[#This Row],[sales]]-Table6[[#This Row],[ Pred_2 ]]</f>
        <v>-422.4938355189779</v>
      </c>
      <c r="AL545">
        <f>ABS(Table6[[#This Row],[ Res_2 ]])/Table6[[#This Row],[sales]]</f>
        <v>0.19640387975924289</v>
      </c>
      <c r="AM545" s="10">
        <f>'[1]3'!J$20+'[1]3'!J$21*Data!O545</f>
        <v>2366.1900391365443</v>
      </c>
      <c r="AN545" s="9">
        <f>Table6[[#This Row],[sales]]-Table6[[#This Row],[Pred_3]]</f>
        <v>-215.0419251742228</v>
      </c>
      <c r="AO545" s="9">
        <f>ABS(Table6[[#This Row],[Res_3]])/Table6[[#This Row],[sales]]</f>
        <v>9.9966117525085191E-2</v>
      </c>
      <c r="AP545" s="9">
        <f>'[1]4'!L$21+'[1]4'!L$27*Table6[[#This Row],[TV_State]]+'[1]4'!L$22*Table6[[#This Row],[NJ_DUM]]+'[1]4'!L$23*Table6[[#This Row],[NY_DUM]]+'[1]4'!L$24*Table6[[#This Row],[PA_DUM]]+'[1]4'!L$25*Table6[[#This Row],[CT_DUM]]+'[1]4'!L$26*Table6[[#This Row],[DL_DUM]]</f>
        <v>529.28830348219867</v>
      </c>
      <c r="AQ545" s="9">
        <f>Table6[[#This Row],[sales]]-Table6[[#This Row],[Pred_4]]</f>
        <v>1621.8598104801229</v>
      </c>
      <c r="AR545">
        <f>ABS(Table6[[#This Row],[Res_4]]/Table6[[#This Row],[sales]])</f>
        <v>0.75395078560756446</v>
      </c>
      <c r="AS545" s="9">
        <f>'[1]5'!L$20+'[1]5'!L$26*Table6[[#This Row],[Radio_State]]+'[1]5'!L$21*Table6[[#This Row],[NJ_DUM]]+'[1]5'!L$22*Table6[[#This Row],[NY_DUM]]+'[1]5'!L$23*Table6[[#This Row],[PA_DUM]]+'[1]5'!L$24*Table6[[#This Row],[CT_DUM]]+'[1]5'!L$25*Table6[[#This Row],[DL_DUM]]</f>
        <v>541.22658470581712</v>
      </c>
      <c r="AT545" s="9">
        <f>Table6[[#This Row],[sales]]-Table6[[#This Row],[Pred_5]]</f>
        <v>1609.9215292565045</v>
      </c>
      <c r="AU545" s="9">
        <f>ABS(Table6[[#This Row],[Red_5]]/Table6[[#This Row],[sales]])</f>
        <v>0.74840106025572495</v>
      </c>
      <c r="AV545" s="9">
        <f>'[1]6'!L$20+'[1]6'!L$26*Table6[[#This Row],[Online]]+'[1]6'!L$21*Table6[[#This Row],[NJ_DUM]]+'[1]6'!L$22*Table6[[#This Row],[NY_DUM]]+'[1]6'!L$23*Table6[[#This Row],[PA_DUM]]+'[1]6'!L$24*Table6[[#This Row],[CT_DUM]]+'[1]6'!L$25*Table6[[#This Row],[DL_DUM]]</f>
        <v>420.02683796167548</v>
      </c>
      <c r="AW545" s="9">
        <f>Table6[[#This Row],[sales]]-Table6[[#This Row],[Pred_6]]</f>
        <v>1731.121276000646</v>
      </c>
      <c r="AX545" s="9">
        <f>ABS(Table6[[#This Row],[Red_6]]/Table6[[#This Row],[sales]])</f>
        <v>0.80474294855131834</v>
      </c>
      <c r="AY545" s="9">
        <f>'[1]7'!L$21+'[1]7'!L$27*Table6[[#This Row],[LNTV]]+'[1]7'!L$22*Table6[[#This Row],[NJ_DUM]]+'[1]7'!L$23*Table6[[#This Row],[NY_DUM]]+'[1]7'!L$24*Table6[[#This Row],[PA_DUM]]+'[1]7'!L$25*Table6[[#This Row],[CT_DUM]]+'[1]7'!L$26*Table6[[#This Row],[DL_DUM]]</f>
        <v>5.9409920501289211</v>
      </c>
      <c r="AZ545" s="9">
        <f>Table6[[#This Row],[sales]]-Table6[[#This Row],[Pred_7]]</f>
        <v>2145.2071219121926</v>
      </c>
      <c r="BA545" s="9">
        <f>ABS(Table6[[#This Row],[Red_7]]/Table6[[#This Row],[sales]])</f>
        <v>0.99723822269067941</v>
      </c>
      <c r="BB545" s="9">
        <f>'[1]8'!O$22+'[1]8'!O$28*Table6[[#This Row],[LNRADIOLING]]+'[1]8'!O$23*Table6[[#This Row],[DL_DUM]]+'[1]8'!O$24*Table6[[#This Row],[CT_DUM]]+'[1]8'!O$25*Table6[[#This Row],[PA_DUM]]+'[1]8'!O$26*Table6[[#This Row],[NY_DUM]]+'[1]8'!O$27*Table6[[#This Row],[NJ_DUM]]</f>
        <v>7.0212832368065401</v>
      </c>
      <c r="BC545" s="9">
        <f>Table6[[#This Row],[sales]]-Table6[[#This Row],[Pred_8]]</f>
        <v>2144.126830725515</v>
      </c>
      <c r="BD545" s="9">
        <f>ABS(Table6[[#This Row],[Red_8]]/Table6[[#This Row],[sales]])</f>
        <v>0.99673602984785936</v>
      </c>
      <c r="BE545" s="9">
        <f>'[1]9'!M$19+'[1]9'!M$21*Table6[[#This Row],[LNONLINE]]+'[1]9'!M$20*Table6[[#This Row],[DL_DUM]]+'[1]9'!M$22*Table6[[#This Row],[CT_DUM]]+'[1]9'!M$23*Table6[[#This Row],[PA_DUM]]+'[1]9'!M$24*Table6[[#This Row],[NY_DUM]]+'[1]9'!M$25*Table6[[#This Row],[NJ_DUM]]</f>
        <v>7.0063261201178868</v>
      </c>
      <c r="BF545" s="9">
        <f>Table6[[#This Row],[sales]]-Table6[[#This Row],[Pred_9]]</f>
        <v>2144.1417878422035</v>
      </c>
      <c r="BG545" s="9">
        <f>ABS(Table6[[#This Row],[Red_9]]/Table6[[#This Row],[sales]])</f>
        <v>0.99674298293332642</v>
      </c>
      <c r="BH545" s="9">
        <f>'[1]10'!P$22+'[1]10'!P$30*Table6[[#This Row],[LNTV]]+'[1]10'!P$29*Table6[[#This Row],[LNRADIOLING]]+'[1]10'!P$24*Table6[[#This Row],[LNONLINELING]]+'[1]10'!P$23*Table6[[#This Row],[DL_DUM]]+'[1]10'!P$25*Table6[[#This Row],[CT_DUM]]+'[1]10'!P$26*Table6[[#This Row],[PA_DUM]]+'[1]10'!P$27*Table6[[#This Row],[NY_DUM]]+'[1]10'!P$28*Table6[[#This Row],[NJ_DUM]]</f>
        <v>6.9845242266965286</v>
      </c>
      <c r="BI545" s="9">
        <f>Table6[[#This Row],[sales]]-Table6[[#This Row],[Pred_10]]</f>
        <v>2144.163589735625</v>
      </c>
      <c r="BJ545" s="45">
        <f>ABS(Table6[[#This Row],[Red_10]]/Table6[[#This Row],[sales]])</f>
        <v>0.99675311793671362</v>
      </c>
      <c r="BK545" s="9">
        <f>'[1]11'!P$32+'[1]11'!P$40*Table6[[#This Row],[LNONLINELING]]+'[1]11'!P$39*Table6[[#This Row],[LNRADIOLING]]+'[1]11'!P$38*Table6[[#This Row],[LNTVLING]]+'[1]11'!P$33*Table6[[#This Row],[DL_DUM]]+'[1]11'!P$34*Table6[[#This Row],[CT_DUM]]+'[1]11'!P$35*Table6[[#This Row],[PA_DUM]]+'[1]11'!P$36*Table6[[#This Row],[NY_DUM]]+'[1]11'!P$37*Table6[[#This Row],[NJ_DUM]]</f>
        <v>6.9441607723029737</v>
      </c>
      <c r="BL545" s="9">
        <f>Table6[[#This Row],[sales]]-Table6[[#This Row],[ Pred_11]]</f>
        <v>2144.2039531900186</v>
      </c>
      <c r="BM545" s="47">
        <f>ABS(Table6[[#This Row],[ Red_11]]/Table6[[#This Row],[sales]])</f>
        <v>0.99677188161650476</v>
      </c>
      <c r="BN545" s="9">
        <f>'[1]12'!K$22+'[1]12'!K$28*Table6[[#This Row],[COMBINE LN LING]]+'[1]12'!K$23*Table6[[#This Row],[DL_DUM]]+'[1]12'!K$24*Table6[[#This Row],[CT_DUM]]+'[1]12'!K$25*Table6[[#This Row],[PA_DUM]]+'[1]12'!K$26*Table6[[#This Row],[NY_DUM]]+'[1]12'!K$27*Table6[[#This Row],[NJ_DUM]]</f>
        <v>7.039735832680293</v>
      </c>
      <c r="BO545" s="9">
        <f>Table6[[#This Row],[sales]]-Table6[[#This Row],[ Pred_12]]</f>
        <v>2144.1083781296411</v>
      </c>
      <c r="BP545" s="47">
        <f>ABS(Table6[[#This Row],[ Red_12]]/Table6[[#This Row],[sales]])</f>
        <v>0.99672745182584688</v>
      </c>
      <c r="BQ545">
        <f>LN(G545+'2019 Totals and Calculations'!C$18)</f>
        <v>7.410183939920155</v>
      </c>
      <c r="BR545">
        <f>LN(Table6[[#This Row],[PROF RADIO]]+'2019 Totals and Calculations'!D$18)</f>
        <v>5.5474748374010785</v>
      </c>
      <c r="BS545">
        <f>LN(Table6[[#This Row],[ONLINE LINGERING]]+'2019 Totals and Calculations'!E$18)</f>
        <v>4.9520341812944251</v>
      </c>
      <c r="BT545">
        <f>MONTH(Table6[[#This Row],[Date]])</f>
        <v>5</v>
      </c>
      <c r="BU545">
        <f t="shared" si="229"/>
        <v>0</v>
      </c>
      <c r="BV545">
        <f t="shared" si="230"/>
        <v>0</v>
      </c>
      <c r="BW545">
        <f t="shared" si="231"/>
        <v>0</v>
      </c>
      <c r="BX545">
        <f t="shared" si="232"/>
        <v>0</v>
      </c>
      <c r="BY545">
        <f t="shared" si="233"/>
        <v>1</v>
      </c>
      <c r="BZ545">
        <f t="shared" si="234"/>
        <v>0</v>
      </c>
      <c r="CA545">
        <f t="shared" si="235"/>
        <v>0</v>
      </c>
      <c r="CB545">
        <f t="shared" si="236"/>
        <v>0</v>
      </c>
      <c r="CC545">
        <f t="shared" si="237"/>
        <v>0</v>
      </c>
      <c r="CD545">
        <f t="shared" si="238"/>
        <v>0</v>
      </c>
      <c r="CE545">
        <f t="shared" si="239"/>
        <v>0</v>
      </c>
      <c r="CF545">
        <f t="shared" si="240"/>
        <v>0</v>
      </c>
      <c r="CG545">
        <f t="shared" si="241"/>
        <v>73</v>
      </c>
      <c r="CH54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1886.7146938402861</v>
      </c>
      <c r="CI545" s="79">
        <f>Table6[[#This Row],[sales]]-CH545</f>
        <v>264.43342012203539</v>
      </c>
      <c r="CJ545">
        <f>ABS(Table6[[#This Row],[sales]]-CH545)/Table6[[#This Row],[sales]]</f>
        <v>0.12292664480223098</v>
      </c>
      <c r="CK54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1797.9394370958319</v>
      </c>
      <c r="CL545" s="79">
        <f>Table6[[#This Row],[sales]]-CK545</f>
        <v>353.20867686648967</v>
      </c>
      <c r="CM545">
        <f>ABS(Table6[[#This Row],[sales]]-CK545)/Table6[[#This Row],[sales]]</f>
        <v>0.16419542409652796</v>
      </c>
      <c r="CN54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1843.9153087446152</v>
      </c>
      <c r="CO545" s="79">
        <f>Table6[[#This Row],[sales]]-CN545</f>
        <v>307.2328052177063</v>
      </c>
      <c r="CP545">
        <f>ABS(Table6[[#This Row],[sales]]-CN545)/Table6[[#This Row],[sales]]</f>
        <v>0.14282271091589169</v>
      </c>
      <c r="CQ54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1904.0508388632211</v>
      </c>
      <c r="CR545" s="79">
        <f>Table6[[#This Row],[sales]]-CQ545</f>
        <v>247.09727509910044</v>
      </c>
      <c r="CS545">
        <f>ABS(Table6[[#This Row],[sales]]-CQ545)/Table6[[#This Row],[sales]]</f>
        <v>0.11486762510460424</v>
      </c>
    </row>
    <row r="546" spans="1:97" x14ac:dyDescent="0.2">
      <c r="A546">
        <v>545</v>
      </c>
      <c r="B546" t="s">
        <v>638</v>
      </c>
      <c r="C546" s="5">
        <v>43247</v>
      </c>
      <c r="D546" s="6">
        <v>1334.5363660720841</v>
      </c>
      <c r="E546" s="8">
        <f>YEAR(Table6[[#This Row],[Date]])</f>
        <v>2018</v>
      </c>
      <c r="F546" s="6">
        <f>Table6[[#This Row],[TV_State]]+Table6[[#This Row],[Radio_State]]+Table6[[#This Row],[Online]]</f>
        <v>1631.1000029769916</v>
      </c>
      <c r="G546" s="6">
        <f t="shared" si="216"/>
        <v>1304.4016754345773</v>
      </c>
      <c r="H546" s="6">
        <f>LN(Table6[[#This Row],[PROF TV LING]])</f>
        <v>7.1734997283628035</v>
      </c>
      <c r="I546" s="6">
        <f t="shared" si="217"/>
        <v>7.1963392191829767</v>
      </c>
      <c r="J546" s="6">
        <v>197.7090912699384</v>
      </c>
      <c r="K546" s="6">
        <f t="shared" si="222"/>
        <v>195.7707668457233</v>
      </c>
      <c r="L546" s="6">
        <f>0.5*J545+0.5*Table6[[#This Row],[Radio_State]]</f>
        <v>196.73033339236446</v>
      </c>
      <c r="M546" s="6">
        <f>LN(Table6[[#This Row],[RADIO LINGERING ]])</f>
        <v>5.2818339249564099</v>
      </c>
      <c r="N546" s="6">
        <f t="shared" si="218"/>
        <v>5.2867967142985384</v>
      </c>
      <c r="O546" s="6">
        <v>98.854545634969199</v>
      </c>
      <c r="P546" s="6">
        <f t="shared" si="219"/>
        <v>98.436850371722841</v>
      </c>
      <c r="Q546" s="6">
        <f>0.3*O545+0.7*Table6[[#This Row],[Online]]</f>
        <v>98.560918271697005</v>
      </c>
      <c r="R546" s="6">
        <f>LN(Table6[[#This Row],[ONLINE LINGERING]])</f>
        <v>4.5906748166218501</v>
      </c>
      <c r="S546" s="6">
        <f t="shared" si="220"/>
        <v>4.593649533738593</v>
      </c>
      <c r="T546" s="6">
        <v>1976.690592582481</v>
      </c>
      <c r="U546" s="6">
        <f t="shared" si="221"/>
        <v>7.5891793074236684</v>
      </c>
      <c r="V546" s="8">
        <f>YEAR(Table6[[#This Row],[Date]])</f>
        <v>2018</v>
      </c>
      <c r="W546" s="8">
        <f>WEEKNUM(Table6[[#This Row],[Date]])</f>
        <v>22</v>
      </c>
      <c r="X546" t="s">
        <v>712</v>
      </c>
      <c r="Y546" s="9">
        <f>Table6[[#This Row],[LNTVLING]]+Table6[[#This Row],[LNRADIOLING]]+Table6[[#This Row],[LNONLINELING]]</f>
        <v>17.046008469941064</v>
      </c>
      <c r="Z546">
        <f t="shared" si="242"/>
        <v>1</v>
      </c>
      <c r="AA546">
        <f t="shared" si="223"/>
        <v>0</v>
      </c>
      <c r="AB546">
        <f t="shared" si="224"/>
        <v>0</v>
      </c>
      <c r="AC546">
        <f t="shared" si="225"/>
        <v>0</v>
      </c>
      <c r="AD546">
        <f t="shared" si="226"/>
        <v>1</v>
      </c>
      <c r="AE546">
        <f t="shared" si="227"/>
        <v>0</v>
      </c>
      <c r="AF546">
        <f t="shared" si="228"/>
        <v>0</v>
      </c>
      <c r="AG546" s="9">
        <f>'[1]1'!J$20+'[1]1'!J$21*Table6[[#This Row],[TV_State]]</f>
        <v>2642.1542888964341</v>
      </c>
      <c r="AH546" s="9">
        <f>Table6[[#This Row],[sales]]-Table6[[#This Row],[Pred_1]]</f>
        <v>-665.46369631395305</v>
      </c>
      <c r="AI546">
        <f>ABS(Table6[[#This Row],[Res_1]])/Table6[[#This Row],[sales]]</f>
        <v>0.33665546788713485</v>
      </c>
      <c r="AJ546" s="9">
        <f>'[1]2'!J$20+'[1]2'!J$21*Table6[[#This Row],[Radio_State]]</f>
        <v>2582.2355509361373</v>
      </c>
      <c r="AK546" s="9">
        <f>Table6[[#This Row],[sales]]-Table6[[#This Row],[ Pred_2 ]]</f>
        <v>-605.54495835365628</v>
      </c>
      <c r="AL546">
        <f>ABS(Table6[[#This Row],[ Res_2 ]])/Table6[[#This Row],[sales]]</f>
        <v>0.30634281390621271</v>
      </c>
      <c r="AM546" s="10">
        <f>'[1]3'!J$20+'[1]3'!J$21*Data!O546</f>
        <v>2371.8446377106616</v>
      </c>
      <c r="AN546" s="9">
        <f>Table6[[#This Row],[sales]]-Table6[[#This Row],[Pred_3]]</f>
        <v>-395.15404512818054</v>
      </c>
      <c r="AO546" s="9">
        <f>ABS(Table6[[#This Row],[Res_3]])/Table6[[#This Row],[sales]]</f>
        <v>0.19990687799648241</v>
      </c>
      <c r="AP546" s="9">
        <f>'[1]4'!L$21+'[1]4'!L$27*Table6[[#This Row],[TV_State]]+'[1]4'!L$22*Table6[[#This Row],[NJ_DUM]]+'[1]4'!L$23*Table6[[#This Row],[NY_DUM]]+'[1]4'!L$24*Table6[[#This Row],[PA_DUM]]+'[1]4'!L$25*Table6[[#This Row],[CT_DUM]]+'[1]4'!L$26*Table6[[#This Row],[DL_DUM]]</f>
        <v>532.20288657356241</v>
      </c>
      <c r="AQ546" s="9">
        <f>Table6[[#This Row],[sales]]-Table6[[#This Row],[Pred_4]]</f>
        <v>1444.4877060089186</v>
      </c>
      <c r="AR546">
        <f>ABS(Table6[[#This Row],[Res_4]]/Table6[[#This Row],[sales]])</f>
        <v>0.73076065188418948</v>
      </c>
      <c r="AS546" s="9">
        <f>'[1]5'!L$20+'[1]5'!L$26*Table6[[#This Row],[Radio_State]]+'[1]5'!L$21*Table6[[#This Row],[NJ_DUM]]+'[1]5'!L$22*Table6[[#This Row],[NY_DUM]]+'[1]5'!L$23*Table6[[#This Row],[PA_DUM]]+'[1]5'!L$24*Table6[[#This Row],[CT_DUM]]+'[1]5'!L$25*Table6[[#This Row],[DL_DUM]]</f>
        <v>544.67493526960482</v>
      </c>
      <c r="AT546" s="9">
        <f>Table6[[#This Row],[sales]]-Table6[[#This Row],[Pred_5]]</f>
        <v>1432.0156573128761</v>
      </c>
      <c r="AU546" s="9">
        <f>ABS(Table6[[#This Row],[Red_5]]/Table6[[#This Row],[sales]])</f>
        <v>0.72445109147911457</v>
      </c>
      <c r="AV546" s="9">
        <f>'[1]6'!L$20+'[1]6'!L$26*Table6[[#This Row],[Online]]+'[1]6'!L$21*Table6[[#This Row],[NJ_DUM]]+'[1]6'!L$22*Table6[[#This Row],[NY_DUM]]+'[1]6'!L$23*Table6[[#This Row],[PA_DUM]]+'[1]6'!L$24*Table6[[#This Row],[CT_DUM]]+'[1]6'!L$25*Table6[[#This Row],[DL_DUM]]</f>
        <v>424.28664435315687</v>
      </c>
      <c r="AW546" s="9">
        <f>Table6[[#This Row],[sales]]-Table6[[#This Row],[Pred_6]]</f>
        <v>1552.4039482293242</v>
      </c>
      <c r="AX546" s="9">
        <f>ABS(Table6[[#This Row],[Red_6]]/Table6[[#This Row],[sales]])</f>
        <v>0.78535505458199184</v>
      </c>
      <c r="AY546" s="9">
        <f>'[1]7'!L$21+'[1]7'!L$27*Table6[[#This Row],[LNTV]]+'[1]7'!L$22*Table6[[#This Row],[NJ_DUM]]+'[1]7'!L$23*Table6[[#This Row],[NY_DUM]]+'[1]7'!L$24*Table6[[#This Row],[PA_DUM]]+'[1]7'!L$25*Table6[[#This Row],[CT_DUM]]+'[1]7'!L$26*Table6[[#This Row],[DL_DUM]]</f>
        <v>5.9420933974189216</v>
      </c>
      <c r="AZ546" s="9">
        <f>Table6[[#This Row],[sales]]-Table6[[#This Row],[Pred_7]]</f>
        <v>1970.7484991850622</v>
      </c>
      <c r="BA546" s="9">
        <f>ABS(Table6[[#This Row],[Red_7]]/Table6[[#This Row],[sales]])</f>
        <v>0.99699391830986772</v>
      </c>
      <c r="BB546" s="9">
        <f>'[1]8'!O$22+'[1]8'!O$28*Table6[[#This Row],[LNRADIOLING]]+'[1]8'!O$23*Table6[[#This Row],[DL_DUM]]+'[1]8'!O$24*Table6[[#This Row],[CT_DUM]]+'[1]8'!O$25*Table6[[#This Row],[PA_DUM]]+'[1]8'!O$26*Table6[[#This Row],[NY_DUM]]+'[1]8'!O$27*Table6[[#This Row],[NJ_DUM]]</f>
        <v>7.021993102810316</v>
      </c>
      <c r="BC546" s="9">
        <f>Table6[[#This Row],[sales]]-Table6[[#This Row],[Pred_8]]</f>
        <v>1969.6685994796708</v>
      </c>
      <c r="BD546" s="9">
        <f>ABS(Table6[[#This Row],[Red_8]]/Table6[[#This Row],[sales]])</f>
        <v>0.99644760129422372</v>
      </c>
      <c r="BE546" s="9">
        <f>'[1]9'!M$19+'[1]9'!M$21*Table6[[#This Row],[LNONLINE]]+'[1]9'!M$20*Table6[[#This Row],[DL_DUM]]+'[1]9'!M$22*Table6[[#This Row],[CT_DUM]]+'[1]9'!M$23*Table6[[#This Row],[PA_DUM]]+'[1]9'!M$24*Table6[[#This Row],[NY_DUM]]+'[1]9'!M$25*Table6[[#This Row],[NJ_DUM]]</f>
        <v>7.0094765684492195</v>
      </c>
      <c r="BF546" s="9">
        <f>Table6[[#This Row],[sales]]-Table6[[#This Row],[Pred_9]]</f>
        <v>1969.6811160140319</v>
      </c>
      <c r="BG546" s="9">
        <f>ABS(Table6[[#This Row],[Red_9]]/Table6[[#This Row],[sales]])</f>
        <v>0.99645393335975185</v>
      </c>
      <c r="BH546" s="9">
        <f>'[1]10'!P$22+'[1]10'!P$30*Table6[[#This Row],[LNTV]]+'[1]10'!P$29*Table6[[#This Row],[LNRADIOLING]]+'[1]10'!P$24*Table6[[#This Row],[LNONLINELING]]+'[1]10'!P$23*Table6[[#This Row],[DL_DUM]]+'[1]10'!P$25*Table6[[#This Row],[CT_DUM]]+'[1]10'!P$26*Table6[[#This Row],[PA_DUM]]+'[1]10'!P$27*Table6[[#This Row],[NY_DUM]]+'[1]10'!P$28*Table6[[#This Row],[NJ_DUM]]</f>
        <v>6.9863353099727465</v>
      </c>
      <c r="BI546" s="9">
        <f>Table6[[#This Row],[sales]]-Table6[[#This Row],[Pred_10]]</f>
        <v>1969.7042572725084</v>
      </c>
      <c r="BJ546" s="45">
        <f>ABS(Table6[[#This Row],[Red_10]]/Table6[[#This Row],[sales]])</f>
        <v>0.99646564043144192</v>
      </c>
      <c r="BK546" s="9">
        <f>'[1]11'!P$32+'[1]11'!P$40*Table6[[#This Row],[LNONLINELING]]+'[1]11'!P$39*Table6[[#This Row],[LNRADIOLING]]+'[1]11'!P$38*Table6[[#This Row],[LNTVLING]]+'[1]11'!P$33*Table6[[#This Row],[DL_DUM]]+'[1]11'!P$34*Table6[[#This Row],[CT_DUM]]+'[1]11'!P$35*Table6[[#This Row],[PA_DUM]]+'[1]11'!P$36*Table6[[#This Row],[NY_DUM]]+'[1]11'!P$37*Table6[[#This Row],[NJ_DUM]]</f>
        <v>6.9452861700596511</v>
      </c>
      <c r="BL546" s="9">
        <f>Table6[[#This Row],[sales]]-Table6[[#This Row],[ Pred_11]]</f>
        <v>1969.7453064124213</v>
      </c>
      <c r="BM546" s="47">
        <f>ABS(Table6[[#This Row],[ Red_11]]/Table6[[#This Row],[sales]])</f>
        <v>0.99648640702995106</v>
      </c>
      <c r="BN546" s="9">
        <f>'[1]12'!K$22+'[1]12'!K$28*Table6[[#This Row],[COMBINE LN LING]]+'[1]12'!K$23*Table6[[#This Row],[DL_DUM]]+'[1]12'!K$24*Table6[[#This Row],[CT_DUM]]+'[1]12'!K$25*Table6[[#This Row],[PA_DUM]]+'[1]12'!K$26*Table6[[#This Row],[NY_DUM]]+'[1]12'!K$27*Table6[[#This Row],[NJ_DUM]]</f>
        <v>7.0426085690381441</v>
      </c>
      <c r="BO546" s="9">
        <f>Table6[[#This Row],[sales]]-Table6[[#This Row],[ Pred_12]]</f>
        <v>1969.647984013443</v>
      </c>
      <c r="BP546" s="47">
        <f>ABS(Table6[[#This Row],[ Red_12]]/Table6[[#This Row],[sales]])</f>
        <v>0.99643717201090276</v>
      </c>
      <c r="BQ546">
        <f>LN(G546+'2019 Totals and Calculations'!C$18)</f>
        <v>7.4179678285004611</v>
      </c>
      <c r="BR546">
        <f>LN(Table6[[#This Row],[PROF RADIO]]+'2019 Totals and Calculations'!D$18)</f>
        <v>5.5550006521369104</v>
      </c>
      <c r="BS546">
        <f>LN(Table6[[#This Row],[ONLINE LINGERING]]+'2019 Totals and Calculations'!E$18)</f>
        <v>4.958908799574731</v>
      </c>
      <c r="BT546">
        <f>MONTH(Table6[[#This Row],[Date]])</f>
        <v>5</v>
      </c>
      <c r="BU546">
        <f t="shared" si="229"/>
        <v>0</v>
      </c>
      <c r="BV546">
        <f t="shared" si="230"/>
        <v>0</v>
      </c>
      <c r="BW546">
        <f t="shared" si="231"/>
        <v>0</v>
      </c>
      <c r="BX546">
        <f t="shared" si="232"/>
        <v>0</v>
      </c>
      <c r="BY546">
        <f t="shared" si="233"/>
        <v>1</v>
      </c>
      <c r="BZ546">
        <f t="shared" si="234"/>
        <v>0</v>
      </c>
      <c r="CA546">
        <f t="shared" si="235"/>
        <v>0</v>
      </c>
      <c r="CB546">
        <f t="shared" si="236"/>
        <v>0</v>
      </c>
      <c r="CC546">
        <f t="shared" si="237"/>
        <v>0</v>
      </c>
      <c r="CD546">
        <f t="shared" si="238"/>
        <v>0</v>
      </c>
      <c r="CE546">
        <f t="shared" si="239"/>
        <v>0</v>
      </c>
      <c r="CF546">
        <f t="shared" si="240"/>
        <v>0</v>
      </c>
      <c r="CG546">
        <f t="shared" si="241"/>
        <v>74</v>
      </c>
      <c r="CH54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1896.2161167737549</v>
      </c>
      <c r="CI546" s="79">
        <f>Table6[[#This Row],[sales]]-CH546</f>
        <v>80.474475808726083</v>
      </c>
      <c r="CJ546">
        <f>ABS(Table6[[#This Row],[sales]]-CH546)/Table6[[#This Row],[sales]]</f>
        <v>4.0711720949503198E-2</v>
      </c>
      <c r="CK54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1806.1804422081634</v>
      </c>
      <c r="CL546" s="79">
        <f>Table6[[#This Row],[sales]]-CK546</f>
        <v>170.51015037431762</v>
      </c>
      <c r="CM546">
        <f>ABS(Table6[[#This Row],[sales]]-CK546)/Table6[[#This Row],[sales]]</f>
        <v>8.6260414763016463E-2</v>
      </c>
      <c r="CN54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1852.4149548706582</v>
      </c>
      <c r="CO546" s="79">
        <f>Table6[[#This Row],[sales]]-CN546</f>
        <v>124.27563771182281</v>
      </c>
      <c r="CP546">
        <f>ABS(Table6[[#This Row],[sales]]-CN546)/Table6[[#This Row],[sales]]</f>
        <v>6.2870556564677521E-2</v>
      </c>
      <c r="CQ54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1916.6381967844957</v>
      </c>
      <c r="CR546" s="79">
        <f>Table6[[#This Row],[sales]]-CQ546</f>
        <v>60.052395797985355</v>
      </c>
      <c r="CS546">
        <f>ABS(Table6[[#This Row],[sales]]-CQ546)/Table6[[#This Row],[sales]]</f>
        <v>3.0380270955571696E-2</v>
      </c>
    </row>
    <row r="547" spans="1:97" x14ac:dyDescent="0.2">
      <c r="A547">
        <v>546</v>
      </c>
      <c r="B547" t="s">
        <v>638</v>
      </c>
      <c r="C547" s="5">
        <v>43254</v>
      </c>
      <c r="D547" s="6">
        <v>1347.8817297328048</v>
      </c>
      <c r="E547" s="8">
        <f>YEAR(Table6[[#This Row],[Date]])</f>
        <v>2018</v>
      </c>
      <c r="F547" s="6">
        <f>Table6[[#This Row],[TV_State]]+Table6[[#This Row],[Radio_State]]+Table6[[#This Row],[Online]]</f>
        <v>1647.4110030067616</v>
      </c>
      <c r="G547" s="6">
        <f t="shared" si="216"/>
        <v>1317.4456917240454</v>
      </c>
      <c r="H547" s="6">
        <f>LN(Table6[[#This Row],[PROF TV LING]])</f>
        <v>7.1834500588631087</v>
      </c>
      <c r="I547" s="6">
        <f t="shared" si="217"/>
        <v>7.2062895500361455</v>
      </c>
      <c r="J547" s="6">
        <v>199.68618218263776</v>
      </c>
      <c r="K547" s="6">
        <f t="shared" si="222"/>
        <v>197.72847451418053</v>
      </c>
      <c r="L547" s="6">
        <f>0.5*J546+0.5*Table6[[#This Row],[Radio_State]]</f>
        <v>198.69763672628807</v>
      </c>
      <c r="M547" s="6">
        <f>LN(Table6[[#This Row],[RADIO LINGERING ]])</f>
        <v>5.2917842558095778</v>
      </c>
      <c r="N547" s="6">
        <f t="shared" si="218"/>
        <v>5.2967470451517062</v>
      </c>
      <c r="O547" s="6">
        <v>99.843091091318882</v>
      </c>
      <c r="P547" s="6">
        <f t="shared" si="219"/>
        <v>99.421218875440061</v>
      </c>
      <c r="Q547" s="6">
        <f>0.3*O546+0.7*Table6[[#This Row],[Online]]</f>
        <v>99.546527454413962</v>
      </c>
      <c r="R547" s="6">
        <f>LN(Table6[[#This Row],[ONLINE LINGERING]])</f>
        <v>4.6006251474750188</v>
      </c>
      <c r="S547" s="6">
        <f t="shared" si="220"/>
        <v>4.6035998645917617</v>
      </c>
      <c r="T547" s="6">
        <v>1772.9723077981566</v>
      </c>
      <c r="U547" s="6">
        <f t="shared" si="221"/>
        <v>7.4804126871130654</v>
      </c>
      <c r="V547" s="8">
        <f>YEAR(Table6[[#This Row],[Date]])</f>
        <v>2018</v>
      </c>
      <c r="W547" s="8">
        <f>WEEKNUM(Table6[[#This Row],[Date]])</f>
        <v>23</v>
      </c>
      <c r="X547" t="s">
        <v>713</v>
      </c>
      <c r="Y547" s="9">
        <f>Table6[[#This Row],[LNTVLING]]+Table6[[#This Row],[LNRADIOLING]]+Table6[[#This Row],[LNONLINELING]]</f>
        <v>17.075859462147704</v>
      </c>
      <c r="Z547">
        <f t="shared" si="242"/>
        <v>1</v>
      </c>
      <c r="AA547">
        <f t="shared" si="223"/>
        <v>0</v>
      </c>
      <c r="AB547">
        <f t="shared" si="224"/>
        <v>0</v>
      </c>
      <c r="AC547">
        <f t="shared" si="225"/>
        <v>0</v>
      </c>
      <c r="AD547">
        <f t="shared" si="226"/>
        <v>1</v>
      </c>
      <c r="AE547">
        <f t="shared" si="227"/>
        <v>0</v>
      </c>
      <c r="AF547">
        <f t="shared" si="228"/>
        <v>0</v>
      </c>
      <c r="AG547" s="9">
        <f>'[1]1'!J$20+'[1]1'!J$21*Table6[[#This Row],[TV_State]]</f>
        <v>2655.2785063308347</v>
      </c>
      <c r="AH547" s="9">
        <f>Table6[[#This Row],[sales]]-Table6[[#This Row],[Pred_1]]</f>
        <v>-882.30619853267808</v>
      </c>
      <c r="AI547">
        <f>ABS(Table6[[#This Row],[Res_1]])/Table6[[#This Row],[sales]]</f>
        <v>0.4976424023387081</v>
      </c>
      <c r="AJ547" s="9">
        <f>'[1]2'!J$20+'[1]2'!J$21*Table6[[#This Row],[Radio_State]]</f>
        <v>2590.9150884055234</v>
      </c>
      <c r="AK547" s="9">
        <f>Table6[[#This Row],[sales]]-Table6[[#This Row],[ Pred_2 ]]</f>
        <v>-817.94278060736679</v>
      </c>
      <c r="AL547">
        <f>ABS(Table6[[#This Row],[ Res_2 ]])/Table6[[#This Row],[sales]]</f>
        <v>0.46133985116956783</v>
      </c>
      <c r="AM547" s="10">
        <f>'[1]3'!J$20+'[1]3'!J$21*Data!O547</f>
        <v>2377.5557822705196</v>
      </c>
      <c r="AN547" s="9">
        <f>Table6[[#This Row],[sales]]-Table6[[#This Row],[Pred_3]]</f>
        <v>-604.58347447236292</v>
      </c>
      <c r="AO547" s="9">
        <f>ABS(Table6[[#This Row],[Res_3]])/Table6[[#This Row],[sales]]</f>
        <v>0.34099995347541068</v>
      </c>
      <c r="AP547" s="9">
        <f>'[1]4'!L$21+'[1]4'!L$27*Table6[[#This Row],[TV_State]]+'[1]4'!L$22*Table6[[#This Row],[NJ_DUM]]+'[1]4'!L$23*Table6[[#This Row],[NY_DUM]]+'[1]4'!L$24*Table6[[#This Row],[PA_DUM]]+'[1]4'!L$25*Table6[[#This Row],[CT_DUM]]+'[1]4'!L$26*Table6[[#This Row],[DL_DUM]]</f>
        <v>535.14661549583968</v>
      </c>
      <c r="AQ547" s="9">
        <f>Table6[[#This Row],[sales]]-Table6[[#This Row],[Pred_4]]</f>
        <v>1237.8256923023168</v>
      </c>
      <c r="AR547">
        <f>ABS(Table6[[#This Row],[Res_4]]/Table6[[#This Row],[sales]])</f>
        <v>0.69816414326265752</v>
      </c>
      <c r="AS547" s="9">
        <f>'[1]5'!L$20+'[1]5'!L$26*Table6[[#This Row],[Radio_State]]+'[1]5'!L$21*Table6[[#This Row],[NJ_DUM]]+'[1]5'!L$22*Table6[[#This Row],[NY_DUM]]+'[1]5'!L$23*Table6[[#This Row],[PA_DUM]]+'[1]5'!L$24*Table6[[#This Row],[CT_DUM]]+'[1]5'!L$25*Table6[[#This Row],[DL_DUM]]</f>
        <v>548.15776933903032</v>
      </c>
      <c r="AT547" s="9">
        <f>Table6[[#This Row],[sales]]-Table6[[#This Row],[Pred_5]]</f>
        <v>1224.8145384591262</v>
      </c>
      <c r="AU547" s="9">
        <f>ABS(Table6[[#This Row],[Red_5]]/Table6[[#This Row],[sales]])</f>
        <v>0.69082553239662037</v>
      </c>
      <c r="AV547" s="9">
        <f>'[1]6'!L$20+'[1]6'!L$26*Table6[[#This Row],[Online]]+'[1]6'!L$21*Table6[[#This Row],[NJ_DUM]]+'[1]6'!L$22*Table6[[#This Row],[NY_DUM]]+'[1]6'!L$23*Table6[[#This Row],[PA_DUM]]+'[1]6'!L$24*Table6[[#This Row],[CT_DUM]]+'[1]6'!L$25*Table6[[#This Row],[DL_DUM]]</f>
        <v>428.589048808553</v>
      </c>
      <c r="AW547" s="9">
        <f>Table6[[#This Row],[sales]]-Table6[[#This Row],[Pred_6]]</f>
        <v>1344.3832589896037</v>
      </c>
      <c r="AX547" s="9">
        <f>ABS(Table6[[#This Row],[Red_6]]/Table6[[#This Row],[sales]])</f>
        <v>0.75826523238774379</v>
      </c>
      <c r="AY547" s="9">
        <f>'[1]7'!L$21+'[1]7'!L$27*Table6[[#This Row],[LNTV]]+'[1]7'!L$22*Table6[[#This Row],[NJ_DUM]]+'[1]7'!L$23*Table6[[#This Row],[NY_DUM]]+'[1]7'!L$24*Table6[[#This Row],[PA_DUM]]+'[1]7'!L$25*Table6[[#This Row],[CT_DUM]]+'[1]7'!L$26*Table6[[#This Row],[DL_DUM]]</f>
        <v>5.9431947447089222</v>
      </c>
      <c r="AZ547" s="9">
        <f>Table6[[#This Row],[sales]]-Table6[[#This Row],[Pred_7]]</f>
        <v>1767.0291130534476</v>
      </c>
      <c r="BA547" s="9">
        <f>ABS(Table6[[#This Row],[Red_7]]/Table6[[#This Row],[sales]])</f>
        <v>0.99664789195038817</v>
      </c>
      <c r="BB547" s="9">
        <f>'[1]8'!O$22+'[1]8'!O$28*Table6[[#This Row],[LNRADIOLING]]+'[1]8'!O$23*Table6[[#This Row],[DL_DUM]]+'[1]8'!O$24*Table6[[#This Row],[CT_DUM]]+'[1]8'!O$25*Table6[[#This Row],[PA_DUM]]+'[1]8'!O$26*Table6[[#This Row],[NY_DUM]]+'[1]8'!O$27*Table6[[#This Row],[NJ_DUM]]</f>
        <v>7.0227029688140927</v>
      </c>
      <c r="BC547" s="9">
        <f>Table6[[#This Row],[sales]]-Table6[[#This Row],[Pred_8]]</f>
        <v>1765.9496048293424</v>
      </c>
      <c r="BD547" s="9">
        <f>ABS(Table6[[#This Row],[Red_8]]/Table6[[#This Row],[sales]])</f>
        <v>0.99603902275409162</v>
      </c>
      <c r="BE547" s="9">
        <f>'[1]9'!M$19+'[1]9'!M$21*Table6[[#This Row],[LNONLINE]]+'[1]9'!M$20*Table6[[#This Row],[DL_DUM]]+'[1]9'!M$22*Table6[[#This Row],[CT_DUM]]+'[1]9'!M$23*Table6[[#This Row],[PA_DUM]]+'[1]9'!M$24*Table6[[#This Row],[NY_DUM]]+'[1]9'!M$25*Table6[[#This Row],[NJ_DUM]]</f>
        <v>7.0126270167805522</v>
      </c>
      <c r="BF547" s="9">
        <f>Table6[[#This Row],[sales]]-Table6[[#This Row],[Pred_9]]</f>
        <v>1765.9596807813762</v>
      </c>
      <c r="BG547" s="9">
        <f>ABS(Table6[[#This Row],[Red_9]]/Table6[[#This Row],[sales]])</f>
        <v>0.99604470583892568</v>
      </c>
      <c r="BH547" s="9">
        <f>'[1]10'!P$22+'[1]10'!P$30*Table6[[#This Row],[LNTV]]+'[1]10'!P$29*Table6[[#This Row],[LNRADIOLING]]+'[1]10'!P$24*Table6[[#This Row],[LNONLINELING]]+'[1]10'!P$23*Table6[[#This Row],[DL_DUM]]+'[1]10'!P$25*Table6[[#This Row],[CT_DUM]]+'[1]10'!P$26*Table6[[#This Row],[PA_DUM]]+'[1]10'!P$27*Table6[[#This Row],[NY_DUM]]+'[1]10'!P$28*Table6[[#This Row],[NJ_DUM]]</f>
        <v>6.9881463932489645</v>
      </c>
      <c r="BI547" s="9">
        <f>Table6[[#This Row],[sales]]-Table6[[#This Row],[Pred_10]]</f>
        <v>1765.9841614049076</v>
      </c>
      <c r="BJ547" s="45">
        <f>ABS(Table6[[#This Row],[Red_10]]/Table6[[#This Row],[sales]])</f>
        <v>0.99605851351286612</v>
      </c>
      <c r="BK547" s="9">
        <f>'[1]11'!P$32+'[1]11'!P$40*Table6[[#This Row],[LNONLINELING]]+'[1]11'!P$39*Table6[[#This Row],[LNRADIOLING]]+'[1]11'!P$38*Table6[[#This Row],[LNTVLING]]+'[1]11'!P$33*Table6[[#This Row],[DL_DUM]]+'[1]11'!P$34*Table6[[#This Row],[CT_DUM]]+'[1]11'!P$35*Table6[[#This Row],[PA_DUM]]+'[1]11'!P$36*Table6[[#This Row],[NY_DUM]]+'[1]11'!P$37*Table6[[#This Row],[NJ_DUM]]</f>
        <v>6.9464115677899692</v>
      </c>
      <c r="BL547" s="9">
        <f>Table6[[#This Row],[sales]]-Table6[[#This Row],[ Pred_11]]</f>
        <v>1766.0258962303667</v>
      </c>
      <c r="BM547" s="47">
        <f>ABS(Table6[[#This Row],[ Red_11]]/Table6[[#This Row],[sales]])</f>
        <v>0.99608205298117902</v>
      </c>
      <c r="BN547" s="9">
        <f>'[1]12'!K$22+'[1]12'!K$28*Table6[[#This Row],[COMBINE LN LING]]+'[1]12'!K$23*Table6[[#This Row],[DL_DUM]]+'[1]12'!K$24*Table6[[#This Row],[CT_DUM]]+'[1]12'!K$25*Table6[[#This Row],[PA_DUM]]+'[1]12'!K$26*Table6[[#This Row],[NY_DUM]]+'[1]12'!K$27*Table6[[#This Row],[NJ_DUM]]</f>
        <v>7.045481305411033</v>
      </c>
      <c r="BO547" s="9">
        <f>Table6[[#This Row],[sales]]-Table6[[#This Row],[ Pred_12]]</f>
        <v>1765.9268264927457</v>
      </c>
      <c r="BP547" s="47">
        <f>ABS(Table6[[#This Row],[ Red_12]]/Table6[[#This Row],[sales]])</f>
        <v>0.99602617521186176</v>
      </c>
      <c r="BQ547">
        <f>LN(G547+'2019 Totals and Calculations'!C$18)</f>
        <v>7.4257685331510572</v>
      </c>
      <c r="BR547">
        <f>LN(Table6[[#This Row],[PROF RADIO]]+'2019 Totals and Calculations'!D$18)</f>
        <v>5.5625446667326406</v>
      </c>
      <c r="BS547">
        <f>LN(Table6[[#This Row],[ONLINE LINGERING]]+'2019 Totals and Calculations'!E$18)</f>
        <v>4.9658045219075237</v>
      </c>
      <c r="BT547">
        <f>MONTH(Table6[[#This Row],[Date]])</f>
        <v>6</v>
      </c>
      <c r="BU547">
        <f t="shared" si="229"/>
        <v>0</v>
      </c>
      <c r="BV547">
        <f t="shared" si="230"/>
        <v>0</v>
      </c>
      <c r="BW547">
        <f t="shared" si="231"/>
        <v>0</v>
      </c>
      <c r="BX547">
        <f t="shared" si="232"/>
        <v>0</v>
      </c>
      <c r="BY547">
        <f t="shared" si="233"/>
        <v>0</v>
      </c>
      <c r="BZ547">
        <f t="shared" si="234"/>
        <v>1</v>
      </c>
      <c r="CA547">
        <f t="shared" si="235"/>
        <v>0</v>
      </c>
      <c r="CB547">
        <f t="shared" si="236"/>
        <v>0</v>
      </c>
      <c r="CC547">
        <f t="shared" si="237"/>
        <v>0</v>
      </c>
      <c r="CD547">
        <f t="shared" si="238"/>
        <v>0</v>
      </c>
      <c r="CE547">
        <f t="shared" si="239"/>
        <v>0</v>
      </c>
      <c r="CF547">
        <f t="shared" si="240"/>
        <v>0</v>
      </c>
      <c r="CG547">
        <f t="shared" si="241"/>
        <v>75</v>
      </c>
      <c r="CH54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2010.3620475536836</v>
      </c>
      <c r="CI547" s="79">
        <f>Table6[[#This Row],[sales]]-CH547</f>
        <v>-237.38973975552699</v>
      </c>
      <c r="CJ547">
        <f>ABS(Table6[[#This Row],[sales]]-CH547)/Table6[[#This Row],[sales]]</f>
        <v>0.13389365344929716</v>
      </c>
      <c r="CK54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1909.1161108910371</v>
      </c>
      <c r="CL547" s="79">
        <f>Table6[[#This Row],[sales]]-CK547</f>
        <v>-136.14380309288049</v>
      </c>
      <c r="CM547">
        <f>ABS(Table6[[#This Row],[sales]]-CK547)/Table6[[#This Row],[sales]]</f>
        <v>7.6788454334042383E-2</v>
      </c>
      <c r="CN54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1871.4244450456299</v>
      </c>
      <c r="CO547" s="79">
        <f>Table6[[#This Row],[sales]]-CN547</f>
        <v>-98.452137247473274</v>
      </c>
      <c r="CP547">
        <f>ABS(Table6[[#This Row],[sales]]-CN547)/Table6[[#This Row],[sales]]</f>
        <v>5.5529427512458089E-2</v>
      </c>
      <c r="CQ54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1920.3901471188119</v>
      </c>
      <c r="CR547" s="79">
        <f>Table6[[#This Row],[sales]]-CQ547</f>
        <v>-147.41783932065528</v>
      </c>
      <c r="CS547">
        <f>ABS(Table6[[#This Row],[sales]]-CQ547)/Table6[[#This Row],[sales]]</f>
        <v>8.3147288128675056E-2</v>
      </c>
    </row>
    <row r="548" spans="1:97" x14ac:dyDescent="0.2">
      <c r="A548">
        <v>547</v>
      </c>
      <c r="B548" t="s">
        <v>638</v>
      </c>
      <c r="C548" s="5">
        <v>43261</v>
      </c>
      <c r="D548" s="6">
        <v>1361.3605470301329</v>
      </c>
      <c r="E548" s="8">
        <f>YEAR(Table6[[#This Row],[Date]])</f>
        <v>2018</v>
      </c>
      <c r="F548" s="6">
        <f>Table6[[#This Row],[TV_State]]+Table6[[#This Row],[Radio_State]]+Table6[[#This Row],[Online]]</f>
        <v>1663.8851130368291</v>
      </c>
      <c r="G548" s="6">
        <f t="shared" si="216"/>
        <v>1330.6201483158716</v>
      </c>
      <c r="H548" s="6">
        <f>LN(Table6[[#This Row],[PROF TV LING]])</f>
        <v>7.1934003894717184</v>
      </c>
      <c r="I548" s="6">
        <f t="shared" si="217"/>
        <v>7.2162398808893133</v>
      </c>
      <c r="J548" s="6">
        <v>201.68304400446414</v>
      </c>
      <c r="K548" s="6">
        <f t="shared" si="222"/>
        <v>199.70575925932235</v>
      </c>
      <c r="L548" s="6">
        <f>0.5*J547+0.5*Table6[[#This Row],[Radio_State]]</f>
        <v>200.68461309355095</v>
      </c>
      <c r="M548" s="6">
        <f>LN(Table6[[#This Row],[RADIO LINGERING ]])</f>
        <v>5.3017345866627457</v>
      </c>
      <c r="N548" s="6">
        <f t="shared" si="218"/>
        <v>5.306697376004875</v>
      </c>
      <c r="O548" s="6">
        <v>100.84152200223207</v>
      </c>
      <c r="P548" s="6">
        <f t="shared" si="219"/>
        <v>100.41543106419445</v>
      </c>
      <c r="Q548" s="6">
        <f>0.3*O547+0.7*Table6[[#This Row],[Online]]</f>
        <v>100.54199272895809</v>
      </c>
      <c r="R548" s="6">
        <f>LN(Table6[[#This Row],[ONLINE LINGERING]])</f>
        <v>4.6105754783281867</v>
      </c>
      <c r="S548" s="6">
        <f t="shared" si="220"/>
        <v>4.6135501954449296</v>
      </c>
      <c r="T548" s="6">
        <v>1778.9469689704013</v>
      </c>
      <c r="U548" s="6">
        <f t="shared" si="221"/>
        <v>7.4837768777613789</v>
      </c>
      <c r="V548" s="8">
        <f>YEAR(Table6[[#This Row],[Date]])</f>
        <v>2018</v>
      </c>
      <c r="W548" s="8">
        <f>WEEKNUM(Table6[[#This Row],[Date]])</f>
        <v>24</v>
      </c>
      <c r="X548" t="s">
        <v>714</v>
      </c>
      <c r="Y548" s="9">
        <f>Table6[[#This Row],[LNTVLING]]+Table6[[#This Row],[LNRADIOLING]]+Table6[[#This Row],[LNONLINELING]]</f>
        <v>17.105710454462653</v>
      </c>
      <c r="Z548">
        <f t="shared" si="242"/>
        <v>1</v>
      </c>
      <c r="AA548">
        <f t="shared" si="223"/>
        <v>0</v>
      </c>
      <c r="AB548">
        <f t="shared" si="224"/>
        <v>0</v>
      </c>
      <c r="AC548">
        <f t="shared" si="225"/>
        <v>0</v>
      </c>
      <c r="AD548">
        <f t="shared" si="226"/>
        <v>1</v>
      </c>
      <c r="AE548">
        <f t="shared" si="227"/>
        <v>0</v>
      </c>
      <c r="AF548">
        <f t="shared" si="228"/>
        <v>0</v>
      </c>
      <c r="AG548" s="9">
        <f>'[1]1'!J$20+'[1]1'!J$21*Table6[[#This Row],[TV_State]]</f>
        <v>2668.53396593958</v>
      </c>
      <c r="AH548" s="9">
        <f>Table6[[#This Row],[sales]]-Table6[[#This Row],[Pred_1]]</f>
        <v>-889.5869969691787</v>
      </c>
      <c r="AI548">
        <f>ABS(Table6[[#This Row],[Res_1]])/Table6[[#This Row],[sales]]</f>
        <v>0.50006380880709655</v>
      </c>
      <c r="AJ548" s="9">
        <f>'[1]2'!J$20+'[1]2'!J$21*Table6[[#This Row],[Radio_State]]</f>
        <v>2599.6814212496038</v>
      </c>
      <c r="AK548" s="9">
        <f>Table6[[#This Row],[sales]]-Table6[[#This Row],[ Pred_2 ]]</f>
        <v>-820.73445227920251</v>
      </c>
      <c r="AL548">
        <f>ABS(Table6[[#This Row],[ Res_2 ]])/Table6[[#This Row],[sales]]</f>
        <v>0.46135970694742962</v>
      </c>
      <c r="AM548" s="10">
        <f>'[1]3'!J$20+'[1]3'!J$21*Data!O548</f>
        <v>2383.3240382759759</v>
      </c>
      <c r="AN548" s="9">
        <f>Table6[[#This Row],[sales]]-Table6[[#This Row],[Pred_3]]</f>
        <v>-604.37706930557465</v>
      </c>
      <c r="AO548" s="9">
        <f>ABS(Table6[[#This Row],[Res_3]])/Table6[[#This Row],[sales]]</f>
        <v>0.33973866554064236</v>
      </c>
      <c r="AP548" s="9">
        <f>'[1]4'!L$21+'[1]4'!L$27*Table6[[#This Row],[TV_State]]+'[1]4'!L$22*Table6[[#This Row],[NJ_DUM]]+'[1]4'!L$23*Table6[[#This Row],[NY_DUM]]+'[1]4'!L$24*Table6[[#This Row],[PA_DUM]]+'[1]4'!L$25*Table6[[#This Row],[CT_DUM]]+'[1]4'!L$26*Table6[[#This Row],[DL_DUM]]</f>
        <v>538.11978170733983</v>
      </c>
      <c r="AQ548" s="9">
        <f>Table6[[#This Row],[sales]]-Table6[[#This Row],[Pred_4]]</f>
        <v>1240.8271872630614</v>
      </c>
      <c r="AR548">
        <f>ABS(Table6[[#This Row],[Res_4]]/Table6[[#This Row],[sales]])</f>
        <v>0.69750656366176744</v>
      </c>
      <c r="AS548" s="9">
        <f>'[1]5'!L$20+'[1]5'!L$26*Table6[[#This Row],[Radio_State]]+'[1]5'!L$21*Table6[[#This Row],[NJ_DUM]]+'[1]5'!L$22*Table6[[#This Row],[NY_DUM]]+'[1]5'!L$23*Table6[[#This Row],[PA_DUM]]+'[1]5'!L$24*Table6[[#This Row],[CT_DUM]]+'[1]5'!L$25*Table6[[#This Row],[DL_DUM]]</f>
        <v>551.67543174915011</v>
      </c>
      <c r="AT548" s="9">
        <f>Table6[[#This Row],[sales]]-Table6[[#This Row],[Pred_5]]</f>
        <v>1227.271537221251</v>
      </c>
      <c r="AU548" s="9">
        <f>ABS(Table6[[#This Row],[Red_5]]/Table6[[#This Row],[sales]])</f>
        <v>0.6898865219864071</v>
      </c>
      <c r="AV548" s="9">
        <f>'[1]6'!L$20+'[1]6'!L$26*Table6[[#This Row],[Online]]+'[1]6'!L$21*Table6[[#This Row],[NJ_DUM]]+'[1]6'!L$22*Table6[[#This Row],[NY_DUM]]+'[1]6'!L$23*Table6[[#This Row],[PA_DUM]]+'[1]6'!L$24*Table6[[#This Row],[CT_DUM]]+'[1]6'!L$25*Table6[[#This Row],[DL_DUM]]</f>
        <v>432.93447730850312</v>
      </c>
      <c r="AW548" s="9">
        <f>Table6[[#This Row],[sales]]-Table6[[#This Row],[Pred_6]]</f>
        <v>1346.0124916618981</v>
      </c>
      <c r="AX548" s="9">
        <f>ABS(Table6[[#This Row],[Red_6]]/Table6[[#This Row],[sales]])</f>
        <v>0.75663441077219296</v>
      </c>
      <c r="AY548" s="9">
        <f>'[1]7'!L$21+'[1]7'!L$27*Table6[[#This Row],[LNTV]]+'[1]7'!L$22*Table6[[#This Row],[NJ_DUM]]+'[1]7'!L$23*Table6[[#This Row],[NY_DUM]]+'[1]7'!L$24*Table6[[#This Row],[PA_DUM]]+'[1]7'!L$25*Table6[[#This Row],[CT_DUM]]+'[1]7'!L$26*Table6[[#This Row],[DL_DUM]]</f>
        <v>5.9442960919989227</v>
      </c>
      <c r="AZ548" s="9">
        <f>Table6[[#This Row],[sales]]-Table6[[#This Row],[Pred_7]]</f>
        <v>1773.0026728784023</v>
      </c>
      <c r="BA548" s="9">
        <f>ABS(Table6[[#This Row],[Red_7]]/Table6[[#This Row],[sales]])</f>
        <v>0.99665853103229984</v>
      </c>
      <c r="BB548" s="9">
        <f>'[1]8'!O$22+'[1]8'!O$28*Table6[[#This Row],[LNRADIOLING]]+'[1]8'!O$23*Table6[[#This Row],[DL_DUM]]+'[1]8'!O$24*Table6[[#This Row],[CT_DUM]]+'[1]8'!O$25*Table6[[#This Row],[PA_DUM]]+'[1]8'!O$26*Table6[[#This Row],[NY_DUM]]+'[1]8'!O$27*Table6[[#This Row],[NJ_DUM]]</f>
        <v>7.0234128348178686</v>
      </c>
      <c r="BC548" s="9">
        <f>Table6[[#This Row],[sales]]-Table6[[#This Row],[Pred_8]]</f>
        <v>1771.9235561355833</v>
      </c>
      <c r="BD548" s="9">
        <f>ABS(Table6[[#This Row],[Red_8]]/Table6[[#This Row],[sales]])</f>
        <v>0.99605192680989085</v>
      </c>
      <c r="BE548" s="9">
        <f>'[1]9'!M$19+'[1]9'!M$21*Table6[[#This Row],[LNONLINE]]+'[1]9'!M$20*Table6[[#This Row],[DL_DUM]]+'[1]9'!M$22*Table6[[#This Row],[CT_DUM]]+'[1]9'!M$23*Table6[[#This Row],[PA_DUM]]+'[1]9'!M$24*Table6[[#This Row],[NY_DUM]]+'[1]9'!M$25*Table6[[#This Row],[NJ_DUM]]</f>
        <v>7.0157774651118832</v>
      </c>
      <c r="BF548" s="9">
        <f>Table6[[#This Row],[sales]]-Table6[[#This Row],[Pred_9]]</f>
        <v>1771.9311915052895</v>
      </c>
      <c r="BG548" s="9">
        <f>ABS(Table6[[#This Row],[Red_9]]/Table6[[#This Row],[sales]])</f>
        <v>0.99605621888258289</v>
      </c>
      <c r="BH548" s="9">
        <f>'[1]10'!P$22+'[1]10'!P$30*Table6[[#This Row],[LNTV]]+'[1]10'!P$29*Table6[[#This Row],[LNRADIOLING]]+'[1]10'!P$24*Table6[[#This Row],[LNONLINELING]]+'[1]10'!P$23*Table6[[#This Row],[DL_DUM]]+'[1]10'!P$25*Table6[[#This Row],[CT_DUM]]+'[1]10'!P$26*Table6[[#This Row],[PA_DUM]]+'[1]10'!P$27*Table6[[#This Row],[NY_DUM]]+'[1]10'!P$28*Table6[[#This Row],[NJ_DUM]]</f>
        <v>6.9899574765251824</v>
      </c>
      <c r="BI548" s="9">
        <f>Table6[[#This Row],[sales]]-Table6[[#This Row],[Pred_10]]</f>
        <v>1771.9570114938761</v>
      </c>
      <c r="BJ548" s="45">
        <f>ABS(Table6[[#This Row],[Red_10]]/Table6[[#This Row],[sales]])</f>
        <v>0.99607073308060956</v>
      </c>
      <c r="BK548" s="9">
        <f>'[1]11'!P$32+'[1]11'!P$40*Table6[[#This Row],[LNONLINELING]]+'[1]11'!P$39*Table6[[#This Row],[LNRADIOLING]]+'[1]11'!P$38*Table6[[#This Row],[LNTVLING]]+'[1]11'!P$33*Table6[[#This Row],[DL_DUM]]+'[1]11'!P$34*Table6[[#This Row],[CT_DUM]]+'[1]11'!P$35*Table6[[#This Row],[PA_DUM]]+'[1]11'!P$36*Table6[[#This Row],[NY_DUM]]+'[1]11'!P$37*Table6[[#This Row],[NJ_DUM]]</f>
        <v>6.9475369655020192</v>
      </c>
      <c r="BL548" s="9">
        <f>Table6[[#This Row],[sales]]-Table6[[#This Row],[ Pred_11]]</f>
        <v>1771.9994320048993</v>
      </c>
      <c r="BM548" s="47">
        <f>ABS(Table6[[#This Row],[ Red_11]]/Table6[[#This Row],[sales]])</f>
        <v>0.9960945789353558</v>
      </c>
      <c r="BN548" s="9">
        <f>'[1]12'!K$22+'[1]12'!K$28*Table6[[#This Row],[COMBINE LN LING]]+'[1]12'!K$23*Table6[[#This Row],[DL_DUM]]+'[1]12'!K$24*Table6[[#This Row],[CT_DUM]]+'[1]12'!K$25*Table6[[#This Row],[PA_DUM]]+'[1]12'!K$26*Table6[[#This Row],[NY_DUM]]+'[1]12'!K$27*Table6[[#This Row],[NJ_DUM]]</f>
        <v>7.0483540417943447</v>
      </c>
      <c r="BO548" s="9">
        <f>Table6[[#This Row],[sales]]-Table6[[#This Row],[ Pred_12]]</f>
        <v>1771.898614928607</v>
      </c>
      <c r="BP548" s="47">
        <f>ABS(Table6[[#This Row],[ Red_12]]/Table6[[#This Row],[sales]])</f>
        <v>0.99603790660163771</v>
      </c>
      <c r="BQ548">
        <f>LN(G548+'2019 Totals and Calculations'!C$18)</f>
        <v>7.4335859590755566</v>
      </c>
      <c r="BR548">
        <f>LN(Table6[[#This Row],[PROF RADIO]]+'2019 Totals and Calculations'!D$18)</f>
        <v>5.5701067879235131</v>
      </c>
      <c r="BS548">
        <f>LN(Table6[[#This Row],[ONLINE LINGERING]]+'2019 Totals and Calculations'!E$18)</f>
        <v>4.9727212673860732</v>
      </c>
      <c r="BT548">
        <f>MONTH(Table6[[#This Row],[Date]])</f>
        <v>6</v>
      </c>
      <c r="BU548">
        <f t="shared" si="229"/>
        <v>0</v>
      </c>
      <c r="BV548">
        <f t="shared" si="230"/>
        <v>0</v>
      </c>
      <c r="BW548">
        <f t="shared" si="231"/>
        <v>0</v>
      </c>
      <c r="BX548">
        <f t="shared" si="232"/>
        <v>0</v>
      </c>
      <c r="BY548">
        <f t="shared" si="233"/>
        <v>0</v>
      </c>
      <c r="BZ548">
        <f t="shared" si="234"/>
        <v>1</v>
      </c>
      <c r="CA548">
        <f t="shared" si="235"/>
        <v>0</v>
      </c>
      <c r="CB548">
        <f t="shared" si="236"/>
        <v>0</v>
      </c>
      <c r="CC548">
        <f t="shared" si="237"/>
        <v>0</v>
      </c>
      <c r="CD548">
        <f t="shared" si="238"/>
        <v>0</v>
      </c>
      <c r="CE548">
        <f t="shared" si="239"/>
        <v>0</v>
      </c>
      <c r="CF548">
        <f t="shared" si="240"/>
        <v>0</v>
      </c>
      <c r="CG548">
        <f t="shared" si="241"/>
        <v>76</v>
      </c>
      <c r="CH54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2020.5063463834213</v>
      </c>
      <c r="CI548" s="79">
        <f>Table6[[#This Row],[sales]]-CH548</f>
        <v>-241.55937741302</v>
      </c>
      <c r="CJ548">
        <f>ABS(Table6[[#This Row],[sales]]-CH548)/Table6[[#This Row],[sales]]</f>
        <v>0.13578784619579021</v>
      </c>
      <c r="CK54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1917.8880425328207</v>
      </c>
      <c r="CL548" s="79">
        <f>Table6[[#This Row],[sales]]-CK548</f>
        <v>-138.94107356241943</v>
      </c>
      <c r="CM548">
        <f>ABS(Table6[[#This Row],[sales]]-CK548)/Table6[[#This Row],[sales]]</f>
        <v>7.8102987883238689E-2</v>
      </c>
      <c r="CN54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1880.0767627039465</v>
      </c>
      <c r="CO548" s="79">
        <f>Table6[[#This Row],[sales]]-CN548</f>
        <v>-101.12979373354528</v>
      </c>
      <c r="CP548">
        <f>ABS(Table6[[#This Row],[sales]]-CN548)/Table6[[#This Row],[sales]]</f>
        <v>5.6848121668335083E-2</v>
      </c>
      <c r="CQ54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1933.1235927012665</v>
      </c>
      <c r="CR548" s="79">
        <f>Table6[[#This Row],[sales]]-CQ548</f>
        <v>-154.17662373086523</v>
      </c>
      <c r="CS548">
        <f>ABS(Table6[[#This Row],[sales]]-CQ548)/Table6[[#This Row],[sales]]</f>
        <v>8.6667352327033015E-2</v>
      </c>
    </row>
    <row r="549" spans="1:97" x14ac:dyDescent="0.2">
      <c r="A549">
        <v>548</v>
      </c>
      <c r="B549" t="s">
        <v>638</v>
      </c>
      <c r="C549" s="5">
        <v>43268</v>
      </c>
      <c r="D549" s="6">
        <v>1374.9741525004342</v>
      </c>
      <c r="E549" s="8">
        <f>YEAR(Table6[[#This Row],[Date]])</f>
        <v>2018</v>
      </c>
      <c r="F549" s="6">
        <f>Table6[[#This Row],[TV_State]]+Table6[[#This Row],[Radio_State]]+Table6[[#This Row],[Online]]</f>
        <v>1680.5239641671974</v>
      </c>
      <c r="G549" s="6">
        <f t="shared" si="216"/>
        <v>1343.9263495712403</v>
      </c>
      <c r="H549" s="6">
        <f>LN(Table6[[#This Row],[PROF TV LING]])</f>
        <v>7.2033507201553908</v>
      </c>
      <c r="I549" s="6">
        <f t="shared" si="217"/>
        <v>7.2261902117424812</v>
      </c>
      <c r="J549" s="6">
        <v>203.69987444450879</v>
      </c>
      <c r="K549" s="6">
        <f t="shared" si="222"/>
        <v>201.70281685191557</v>
      </c>
      <c r="L549" s="6">
        <f>0.5*J548+0.5*Table6[[#This Row],[Radio_State]]</f>
        <v>202.69145922448647</v>
      </c>
      <c r="M549" s="6">
        <f>LN(Table6[[#This Row],[RADIO LINGERING ]])</f>
        <v>5.3116849175159135</v>
      </c>
      <c r="N549" s="6">
        <f t="shared" si="218"/>
        <v>5.3166477068580429</v>
      </c>
      <c r="O549" s="6">
        <v>101.8499372222544</v>
      </c>
      <c r="P549" s="6">
        <f t="shared" si="219"/>
        <v>101.4195853748364</v>
      </c>
      <c r="Q549" s="6">
        <f>0.3*O548+0.7*Table6[[#This Row],[Online]]</f>
        <v>101.54741265624769</v>
      </c>
      <c r="R549" s="6">
        <f>LN(Table6[[#This Row],[ONLINE LINGERING]])</f>
        <v>4.6205258091813546</v>
      </c>
      <c r="S549" s="6">
        <f t="shared" si="220"/>
        <v>4.6235005262980975</v>
      </c>
      <c r="T549" s="6">
        <v>1769.5795720061451</v>
      </c>
      <c r="U549" s="6">
        <f t="shared" si="221"/>
        <v>7.4784972674131396</v>
      </c>
      <c r="V549" s="8">
        <f>YEAR(Table6[[#This Row],[Date]])</f>
        <v>2018</v>
      </c>
      <c r="W549" s="8">
        <f>WEEKNUM(Table6[[#This Row],[Date]])</f>
        <v>25</v>
      </c>
      <c r="X549" t="s">
        <v>715</v>
      </c>
      <c r="Y549" s="9">
        <f>Table6[[#This Row],[LNTVLING]]+Table6[[#This Row],[LNRADIOLING]]+Table6[[#This Row],[LNONLINELING]]</f>
        <v>17.135561446852659</v>
      </c>
      <c r="Z549">
        <f t="shared" si="242"/>
        <v>1</v>
      </c>
      <c r="AA549">
        <f t="shared" si="223"/>
        <v>0</v>
      </c>
      <c r="AB549">
        <f t="shared" si="224"/>
        <v>0</v>
      </c>
      <c r="AC549">
        <f t="shared" si="225"/>
        <v>0</v>
      </c>
      <c r="AD549">
        <f t="shared" si="226"/>
        <v>1</v>
      </c>
      <c r="AE549">
        <f t="shared" si="227"/>
        <v>0</v>
      </c>
      <c r="AF549">
        <f t="shared" si="228"/>
        <v>0</v>
      </c>
      <c r="AG549" s="9">
        <f>'[1]1'!J$20+'[1]1'!J$21*Table6[[#This Row],[TV_State]]</f>
        <v>2681.9219801444124</v>
      </c>
      <c r="AH549" s="9">
        <f>Table6[[#This Row],[sales]]-Table6[[#This Row],[Pred_1]]</f>
        <v>-912.34240813826727</v>
      </c>
      <c r="AI549">
        <f>ABS(Table6[[#This Row],[Res_1]])/Table6[[#This Row],[sales]]</f>
        <v>0.51557015156089236</v>
      </c>
      <c r="AJ549" s="9">
        <f>'[1]2'!J$20+'[1]2'!J$21*Table6[[#This Row],[Radio_State]]</f>
        <v>2608.5354174221247</v>
      </c>
      <c r="AK549" s="9">
        <f>Table6[[#This Row],[sales]]-Table6[[#This Row],[ Pred_2 ]]</f>
        <v>-838.95584541597964</v>
      </c>
      <c r="AL549">
        <f>ABS(Table6[[#This Row],[ Res_2 ]])/Table6[[#This Row],[sales]]</f>
        <v>0.47409896604133395</v>
      </c>
      <c r="AM549" s="10">
        <f>'[1]3'!J$20+'[1]3'!J$21*Data!O549</f>
        <v>2389.1499768414874</v>
      </c>
      <c r="AN549" s="9">
        <f>Table6[[#This Row],[sales]]-Table6[[#This Row],[Pred_3]]</f>
        <v>-619.57040483534229</v>
      </c>
      <c r="AO549" s="9">
        <f>ABS(Table6[[#This Row],[Res_3]])/Table6[[#This Row],[sales]]</f>
        <v>0.35012294142441125</v>
      </c>
      <c r="AP549" s="9">
        <f>'[1]4'!L$21+'[1]4'!L$27*Table6[[#This Row],[TV_State]]+'[1]4'!L$22*Table6[[#This Row],[NJ_DUM]]+'[1]4'!L$23*Table6[[#This Row],[NY_DUM]]+'[1]4'!L$24*Table6[[#This Row],[PA_DUM]]+'[1]4'!L$25*Table6[[#This Row],[CT_DUM]]+'[1]4'!L$26*Table6[[#This Row],[DL_DUM]]</f>
        <v>541.12267958095504</v>
      </c>
      <c r="AQ549" s="9">
        <f>Table6[[#This Row],[sales]]-Table6[[#This Row],[Pred_4]]</f>
        <v>1228.4568924251901</v>
      </c>
      <c r="AR549">
        <f>ABS(Table6[[#This Row],[Res_4]]/Table6[[#This Row],[sales]])</f>
        <v>0.69420833731286091</v>
      </c>
      <c r="AS549" s="9">
        <f>'[1]5'!L$20+'[1]5'!L$26*Table6[[#This Row],[Radio_State]]+'[1]5'!L$21*Table6[[#This Row],[NJ_DUM]]+'[1]5'!L$22*Table6[[#This Row],[NY_DUM]]+'[1]5'!L$23*Table6[[#This Row],[PA_DUM]]+'[1]5'!L$24*Table6[[#This Row],[CT_DUM]]+'[1]5'!L$25*Table6[[#This Row],[DL_DUM]]</f>
        <v>555.22827078337116</v>
      </c>
      <c r="AT549" s="9">
        <f>Table6[[#This Row],[sales]]-Table6[[#This Row],[Pred_5]]</f>
        <v>1214.3513012227741</v>
      </c>
      <c r="AU549" s="9">
        <f>ABS(Table6[[#This Row],[Red_5]]/Table6[[#This Row],[sales]])</f>
        <v>0.68623718335880357</v>
      </c>
      <c r="AV549" s="9">
        <f>'[1]6'!L$20+'[1]6'!L$26*Table6[[#This Row],[Online]]+'[1]6'!L$21*Table6[[#This Row],[NJ_DUM]]+'[1]6'!L$22*Table6[[#This Row],[NY_DUM]]+'[1]6'!L$23*Table6[[#This Row],[PA_DUM]]+'[1]6'!L$24*Table6[[#This Row],[CT_DUM]]+'[1]6'!L$25*Table6[[#This Row],[DL_DUM]]</f>
        <v>437.32336009345278</v>
      </c>
      <c r="AW549" s="9">
        <f>Table6[[#This Row],[sales]]-Table6[[#This Row],[Pred_6]]</f>
        <v>1332.2562119126924</v>
      </c>
      <c r="AX549" s="9">
        <f>ABS(Table6[[#This Row],[Red_6]]/Table6[[#This Row],[sales]])</f>
        <v>0.75286595357920749</v>
      </c>
      <c r="AY549" s="9">
        <f>'[1]7'!L$21+'[1]7'!L$27*Table6[[#This Row],[LNTV]]+'[1]7'!L$22*Table6[[#This Row],[NJ_DUM]]+'[1]7'!L$23*Table6[[#This Row],[NY_DUM]]+'[1]7'!L$24*Table6[[#This Row],[PA_DUM]]+'[1]7'!L$25*Table6[[#This Row],[CT_DUM]]+'[1]7'!L$26*Table6[[#This Row],[DL_DUM]]</f>
        <v>5.9453974392889233</v>
      </c>
      <c r="AZ549" s="9">
        <f>Table6[[#This Row],[sales]]-Table6[[#This Row],[Pred_7]]</f>
        <v>1763.6341745668562</v>
      </c>
      <c r="BA549" s="9">
        <f>ABS(Table6[[#This Row],[Red_7]]/Table6[[#This Row],[sales]])</f>
        <v>0.99664022034762267</v>
      </c>
      <c r="BB549" s="9">
        <f>'[1]8'!O$22+'[1]8'!O$28*Table6[[#This Row],[LNRADIOLING]]+'[1]8'!O$23*Table6[[#This Row],[DL_DUM]]+'[1]8'!O$24*Table6[[#This Row],[CT_DUM]]+'[1]8'!O$25*Table6[[#This Row],[PA_DUM]]+'[1]8'!O$26*Table6[[#This Row],[NY_DUM]]+'[1]8'!O$27*Table6[[#This Row],[NJ_DUM]]</f>
        <v>7.0241227008216454</v>
      </c>
      <c r="BC549" s="9">
        <f>Table6[[#This Row],[sales]]-Table6[[#This Row],[Pred_8]]</f>
        <v>1762.5554493053235</v>
      </c>
      <c r="BD549" s="9">
        <f>ABS(Table6[[#This Row],[Red_8]]/Table6[[#This Row],[sales]])</f>
        <v>0.99603062625047234</v>
      </c>
      <c r="BE549" s="9">
        <f>'[1]9'!M$19+'[1]9'!M$21*Table6[[#This Row],[LNONLINE]]+'[1]9'!M$20*Table6[[#This Row],[DL_DUM]]+'[1]9'!M$22*Table6[[#This Row],[CT_DUM]]+'[1]9'!M$23*Table6[[#This Row],[PA_DUM]]+'[1]9'!M$24*Table6[[#This Row],[NY_DUM]]+'[1]9'!M$25*Table6[[#This Row],[NJ_DUM]]</f>
        <v>7.0189279134432159</v>
      </c>
      <c r="BF549" s="9">
        <f>Table6[[#This Row],[sales]]-Table6[[#This Row],[Pred_9]]</f>
        <v>1762.560644092702</v>
      </c>
      <c r="BG549" s="9">
        <f>ABS(Table6[[#This Row],[Red_9]]/Table6[[#This Row],[sales]])</f>
        <v>0.99603356185588998</v>
      </c>
      <c r="BH549" s="9">
        <f>'[1]10'!P$22+'[1]10'!P$30*Table6[[#This Row],[LNTV]]+'[1]10'!P$29*Table6[[#This Row],[LNRADIOLING]]+'[1]10'!P$24*Table6[[#This Row],[LNONLINELING]]+'[1]10'!P$23*Table6[[#This Row],[DL_DUM]]+'[1]10'!P$25*Table6[[#This Row],[CT_DUM]]+'[1]10'!P$26*Table6[[#This Row],[PA_DUM]]+'[1]10'!P$27*Table6[[#This Row],[NY_DUM]]+'[1]10'!P$28*Table6[[#This Row],[NJ_DUM]]</f>
        <v>6.9917685598014021</v>
      </c>
      <c r="BI549" s="9">
        <f>Table6[[#This Row],[sales]]-Table6[[#This Row],[Pred_10]]</f>
        <v>1762.5878034463437</v>
      </c>
      <c r="BJ549" s="45">
        <f>ABS(Table6[[#This Row],[Red_10]]/Table6[[#This Row],[sales]])</f>
        <v>0.99604890976907301</v>
      </c>
      <c r="BK549" s="9">
        <f>'[1]11'!P$32+'[1]11'!P$40*Table6[[#This Row],[LNONLINELING]]+'[1]11'!P$39*Table6[[#This Row],[LNRADIOLING]]+'[1]11'!P$38*Table6[[#This Row],[LNTVLING]]+'[1]11'!P$33*Table6[[#This Row],[DL_DUM]]+'[1]11'!P$34*Table6[[#This Row],[CT_DUM]]+'[1]11'!P$35*Table6[[#This Row],[PA_DUM]]+'[1]11'!P$36*Table6[[#This Row],[NY_DUM]]+'[1]11'!P$37*Table6[[#This Row],[NJ_DUM]]</f>
        <v>6.9486623632014073</v>
      </c>
      <c r="BL549" s="9">
        <f>Table6[[#This Row],[sales]]-Table6[[#This Row],[ Pred_11]]</f>
        <v>1762.6309096429436</v>
      </c>
      <c r="BM549" s="47">
        <f>ABS(Table6[[#This Row],[ Red_11]]/Table6[[#This Row],[sales]])</f>
        <v>0.99607326933858986</v>
      </c>
      <c r="BN549" s="9">
        <f>'[1]12'!K$22+'[1]12'!K$28*Table6[[#This Row],[COMBINE LN LING]]+'[1]12'!K$23*Table6[[#This Row],[DL_DUM]]+'[1]12'!K$24*Table6[[#This Row],[CT_DUM]]+'[1]12'!K$25*Table6[[#This Row],[PA_DUM]]+'[1]12'!K$26*Table6[[#This Row],[NY_DUM]]+'[1]12'!K$27*Table6[[#This Row],[NJ_DUM]]</f>
        <v>7.0512267781848799</v>
      </c>
      <c r="BO549" s="9">
        <f>Table6[[#This Row],[sales]]-Table6[[#This Row],[ Pred_12]]</f>
        <v>1762.5283452279602</v>
      </c>
      <c r="BP549" s="47">
        <f>ABS(Table6[[#This Row],[ Red_12]]/Table6[[#This Row],[sales]])</f>
        <v>0.99601530957424478</v>
      </c>
      <c r="BQ549">
        <f>LN(G549+'2019 Totals and Calculations'!C$18)</f>
        <v>7.4414200114667883</v>
      </c>
      <c r="BR549">
        <f>LN(Table6[[#This Row],[PROF RADIO]]+'2019 Totals and Calculations'!D$18)</f>
        <v>5.5776869222703818</v>
      </c>
      <c r="BS549">
        <f>LN(Table6[[#This Row],[ONLINE LINGERING]]+'2019 Totals and Calculations'!E$18)</f>
        <v>4.9796589545332894</v>
      </c>
      <c r="BT549">
        <f>MONTH(Table6[[#This Row],[Date]])</f>
        <v>6</v>
      </c>
      <c r="BU549">
        <f t="shared" si="229"/>
        <v>0</v>
      </c>
      <c r="BV549">
        <f t="shared" si="230"/>
        <v>0</v>
      </c>
      <c r="BW549">
        <f t="shared" si="231"/>
        <v>0</v>
      </c>
      <c r="BX549">
        <f t="shared" si="232"/>
        <v>0</v>
      </c>
      <c r="BY549">
        <f t="shared" si="233"/>
        <v>0</v>
      </c>
      <c r="BZ549">
        <f t="shared" si="234"/>
        <v>1</v>
      </c>
      <c r="CA549">
        <f t="shared" si="235"/>
        <v>0</v>
      </c>
      <c r="CB549">
        <f t="shared" si="236"/>
        <v>0</v>
      </c>
      <c r="CC549">
        <f t="shared" si="237"/>
        <v>0</v>
      </c>
      <c r="CD549">
        <f t="shared" si="238"/>
        <v>0</v>
      </c>
      <c r="CE549">
        <f t="shared" si="239"/>
        <v>0</v>
      </c>
      <c r="CF549">
        <f t="shared" si="240"/>
        <v>0</v>
      </c>
      <c r="CG549">
        <f t="shared" si="241"/>
        <v>77</v>
      </c>
      <c r="CH54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2030.7118946531052</v>
      </c>
      <c r="CI549" s="79">
        <f>Table6[[#This Row],[sales]]-CH549</f>
        <v>-261.13232264696012</v>
      </c>
      <c r="CJ549">
        <f>ABS(Table6[[#This Row],[sales]]-CH549)/Table6[[#This Row],[sales]]</f>
        <v>0.1475674373607955</v>
      </c>
      <c r="CK54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1926.7109150027879</v>
      </c>
      <c r="CL549" s="79">
        <f>Table6[[#This Row],[sales]]-CK549</f>
        <v>-157.13134299664284</v>
      </c>
      <c r="CM549">
        <f>ABS(Table6[[#This Row],[sales]]-CK549)/Table6[[#This Row],[sales]]</f>
        <v>8.8795861730312287E-2</v>
      </c>
      <c r="CN54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1888.7820012830928</v>
      </c>
      <c r="CO549" s="79">
        <f>Table6[[#This Row],[sales]]-CN549</f>
        <v>-119.20242927694767</v>
      </c>
      <c r="CP549">
        <f>ABS(Table6[[#This Row],[sales]]-CN549)/Table6[[#This Row],[sales]]</f>
        <v>6.7362005734395838E-2</v>
      </c>
      <c r="CQ54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1945.9605032262507</v>
      </c>
      <c r="CR549" s="79">
        <f>Table6[[#This Row],[sales]]-CQ549</f>
        <v>-176.38093122010559</v>
      </c>
      <c r="CS549">
        <f>ABS(Table6[[#This Row],[sales]]-CQ549)/Table6[[#This Row],[sales]]</f>
        <v>9.9673919167220751E-2</v>
      </c>
    </row>
    <row r="550" spans="1:97" x14ac:dyDescent="0.2">
      <c r="A550">
        <v>549</v>
      </c>
      <c r="B550" t="s">
        <v>638</v>
      </c>
      <c r="C550" s="5">
        <v>43275</v>
      </c>
      <c r="D550" s="6">
        <v>1388.7238940254383</v>
      </c>
      <c r="E550" s="8">
        <f>YEAR(Table6[[#This Row],[Date]])</f>
        <v>2018</v>
      </c>
      <c r="F550" s="6">
        <f>Table6[[#This Row],[TV_State]]+Table6[[#This Row],[Radio_State]]+Table6[[#This Row],[Online]]</f>
        <v>1697.3292038088691</v>
      </c>
      <c r="G550" s="6">
        <f t="shared" si="216"/>
        <v>1357.3656129074998</v>
      </c>
      <c r="H550" s="6">
        <f>LN(Table6[[#This Row],[PROF TV LING]])</f>
        <v>7.2133010508910864</v>
      </c>
      <c r="I550" s="6">
        <f t="shared" si="217"/>
        <v>7.2361405425956491</v>
      </c>
      <c r="J550" s="6">
        <v>205.73687318895387</v>
      </c>
      <c r="K550" s="6">
        <f t="shared" si="222"/>
        <v>203.71984502043472</v>
      </c>
      <c r="L550" s="6">
        <f>0.5*J549+0.5*Table6[[#This Row],[Radio_State]]</f>
        <v>204.71837381673134</v>
      </c>
      <c r="M550" s="6">
        <f>LN(Table6[[#This Row],[RADIO LINGERING ]])</f>
        <v>5.3216352483690823</v>
      </c>
      <c r="N550" s="6">
        <f t="shared" si="218"/>
        <v>5.3265980377112108</v>
      </c>
      <c r="O550" s="6">
        <v>102.86843659447695</v>
      </c>
      <c r="P550" s="6">
        <f t="shared" si="219"/>
        <v>102.43378122858478</v>
      </c>
      <c r="Q550" s="6">
        <f>0.3*O549+0.7*Table6[[#This Row],[Online]]</f>
        <v>102.56288678281017</v>
      </c>
      <c r="R550" s="6">
        <f>LN(Table6[[#This Row],[ONLINE LINGERING]])</f>
        <v>4.6304761400345225</v>
      </c>
      <c r="S550" s="6">
        <f t="shared" si="220"/>
        <v>4.6334508571512654</v>
      </c>
      <c r="T550" s="6">
        <v>2026.6538041909394</v>
      </c>
      <c r="U550" s="6">
        <f t="shared" si="221"/>
        <v>7.6141413396556503</v>
      </c>
      <c r="V550" s="8">
        <f>YEAR(Table6[[#This Row],[Date]])</f>
        <v>2018</v>
      </c>
      <c r="W550" s="8">
        <f>WEEKNUM(Table6[[#This Row],[Date]])</f>
        <v>26</v>
      </c>
      <c r="X550" t="s">
        <v>716</v>
      </c>
      <c r="Y550" s="9">
        <f>Table6[[#This Row],[LNTVLING]]+Table6[[#This Row],[LNRADIOLING]]+Table6[[#This Row],[LNONLINELING]]</f>
        <v>17.165412439294691</v>
      </c>
      <c r="Z550">
        <f t="shared" si="242"/>
        <v>1</v>
      </c>
      <c r="AA550">
        <f t="shared" si="223"/>
        <v>0</v>
      </c>
      <c r="AB550">
        <f t="shared" si="224"/>
        <v>0</v>
      </c>
      <c r="AC550">
        <f t="shared" si="225"/>
        <v>0</v>
      </c>
      <c r="AD550">
        <f t="shared" si="226"/>
        <v>1</v>
      </c>
      <c r="AE550">
        <f t="shared" si="227"/>
        <v>0</v>
      </c>
      <c r="AF550">
        <f t="shared" si="228"/>
        <v>0</v>
      </c>
      <c r="AG550" s="9">
        <f>'[1]1'!J$20+'[1]1'!J$21*Table6[[#This Row],[TV_State]]</f>
        <v>2695.4438744912932</v>
      </c>
      <c r="AH550" s="9">
        <f>Table6[[#This Row],[sales]]-Table6[[#This Row],[Pred_1]]</f>
        <v>-668.79007030035382</v>
      </c>
      <c r="AI550">
        <f>ABS(Table6[[#This Row],[Res_1]])/Table6[[#This Row],[sales]]</f>
        <v>0.32999719484272821</v>
      </c>
      <c r="AJ550" s="9">
        <f>'[1]2'!J$20+'[1]2'!J$21*Table6[[#This Row],[Radio_State]]</f>
        <v>2617.4779535563707</v>
      </c>
      <c r="AK550" s="9">
        <f>Table6[[#This Row],[sales]]-Table6[[#This Row],[ Pred_2 ]]</f>
        <v>-590.82414936543137</v>
      </c>
      <c r="AL550">
        <f>ABS(Table6[[#This Row],[ Res_2 ]])/Table6[[#This Row],[sales]]</f>
        <v>0.29152692390957929</v>
      </c>
      <c r="AM550" s="10">
        <f>'[1]3'!J$20+'[1]3'!J$21*Data!O550</f>
        <v>2395.0341747926536</v>
      </c>
      <c r="AN550" s="9">
        <f>Table6[[#This Row],[sales]]-Table6[[#This Row],[Pred_3]]</f>
        <v>-368.38037060171428</v>
      </c>
      <c r="AO550" s="9">
        <f>ABS(Table6[[#This Row],[Res_3]])/Table6[[#This Row],[sales]]</f>
        <v>0.18176778384149109</v>
      </c>
      <c r="AP550" s="9">
        <f>'[1]4'!L$21+'[1]4'!L$27*Table6[[#This Row],[TV_State]]+'[1]4'!L$22*Table6[[#This Row],[NJ_DUM]]+'[1]4'!L$23*Table6[[#This Row],[NY_DUM]]+'[1]4'!L$24*Table6[[#This Row],[PA_DUM]]+'[1]4'!L$25*Table6[[#This Row],[CT_DUM]]+'[1]4'!L$26*Table6[[#This Row],[DL_DUM]]</f>
        <v>544.15560643330627</v>
      </c>
      <c r="AQ550" s="9">
        <f>Table6[[#This Row],[sales]]-Table6[[#This Row],[Pred_4]]</f>
        <v>1482.4981977576331</v>
      </c>
      <c r="AR550">
        <f>ABS(Table6[[#This Row],[Res_4]]/Table6[[#This Row],[sales]])</f>
        <v>0.73150046381476652</v>
      </c>
      <c r="AS550" s="9">
        <f>'[1]5'!L$20+'[1]5'!L$26*Table6[[#This Row],[Radio_State]]+'[1]5'!L$21*Table6[[#This Row],[NJ_DUM]]+'[1]5'!L$22*Table6[[#This Row],[NY_DUM]]+'[1]5'!L$23*Table6[[#This Row],[PA_DUM]]+'[1]5'!L$24*Table6[[#This Row],[CT_DUM]]+'[1]5'!L$25*Table6[[#This Row],[DL_DUM]]</f>
        <v>558.81663820793437</v>
      </c>
      <c r="AT550" s="9">
        <f>Table6[[#This Row],[sales]]-Table6[[#This Row],[Pred_5]]</f>
        <v>1467.837165983005</v>
      </c>
      <c r="AU550" s="9">
        <f>ABS(Table6[[#This Row],[Red_5]]/Table6[[#This Row],[sales]])</f>
        <v>0.72426635617175894</v>
      </c>
      <c r="AV550" s="9">
        <f>'[1]6'!L$20+'[1]6'!L$26*Table6[[#This Row],[Online]]+'[1]6'!L$21*Table6[[#This Row],[NJ_DUM]]+'[1]6'!L$22*Table6[[#This Row],[NY_DUM]]+'[1]6'!L$23*Table6[[#This Row],[PA_DUM]]+'[1]6'!L$24*Table6[[#This Row],[CT_DUM]]+'[1]6'!L$25*Table6[[#This Row],[DL_DUM]]</f>
        <v>441.75613170625195</v>
      </c>
      <c r="AW550" s="9">
        <f>Table6[[#This Row],[sales]]-Table6[[#This Row],[Pred_6]]</f>
        <v>1584.8976724846875</v>
      </c>
      <c r="AX550" s="9">
        <f>ABS(Table6[[#This Row],[Red_6]]/Table6[[#This Row],[sales]])</f>
        <v>0.78202684109504073</v>
      </c>
      <c r="AY550" s="9">
        <f>'[1]7'!L$21+'[1]7'!L$27*Table6[[#This Row],[LNTV]]+'[1]7'!L$22*Table6[[#This Row],[NJ_DUM]]+'[1]7'!L$23*Table6[[#This Row],[NY_DUM]]+'[1]7'!L$24*Table6[[#This Row],[PA_DUM]]+'[1]7'!L$25*Table6[[#This Row],[CT_DUM]]+'[1]7'!L$26*Table6[[#This Row],[DL_DUM]]</f>
        <v>5.9464987865789238</v>
      </c>
      <c r="AZ550" s="9">
        <f>Table6[[#This Row],[sales]]-Table6[[#This Row],[Pred_7]]</f>
        <v>2020.7073054043603</v>
      </c>
      <c r="BA550" s="9">
        <f>ABS(Table6[[#This Row],[Red_7]]/Table6[[#This Row],[sales]])</f>
        <v>0.9970658536873529</v>
      </c>
      <c r="BB550" s="9">
        <f>'[1]8'!O$22+'[1]8'!O$28*Table6[[#This Row],[LNRADIOLING]]+'[1]8'!O$23*Table6[[#This Row],[DL_DUM]]+'[1]8'!O$24*Table6[[#This Row],[CT_DUM]]+'[1]8'!O$25*Table6[[#This Row],[PA_DUM]]+'[1]8'!O$26*Table6[[#This Row],[NY_DUM]]+'[1]8'!O$27*Table6[[#This Row],[NJ_DUM]]</f>
        <v>7.0248325668254212</v>
      </c>
      <c r="BC550" s="9">
        <f>Table6[[#This Row],[sales]]-Table6[[#This Row],[Pred_8]]</f>
        <v>2019.628971624114</v>
      </c>
      <c r="BD550" s="9">
        <f>ABS(Table6[[#This Row],[Red_8]]/Table6[[#This Row],[sales]])</f>
        <v>0.99653377772153362</v>
      </c>
      <c r="BE550" s="9">
        <f>'[1]9'!M$19+'[1]9'!M$21*Table6[[#This Row],[LNONLINE]]+'[1]9'!M$20*Table6[[#This Row],[DL_DUM]]+'[1]9'!M$22*Table6[[#This Row],[CT_DUM]]+'[1]9'!M$23*Table6[[#This Row],[PA_DUM]]+'[1]9'!M$24*Table6[[#This Row],[NY_DUM]]+'[1]9'!M$25*Table6[[#This Row],[NJ_DUM]]</f>
        <v>7.0220783617745486</v>
      </c>
      <c r="BF550" s="9">
        <f>Table6[[#This Row],[sales]]-Table6[[#This Row],[Pred_9]]</f>
        <v>2019.6317258291649</v>
      </c>
      <c r="BG550" s="9">
        <f>ABS(Table6[[#This Row],[Red_9]]/Table6[[#This Row],[sales]])</f>
        <v>0.99653513671291394</v>
      </c>
      <c r="BH550" s="9">
        <f>'[1]10'!P$22+'[1]10'!P$30*Table6[[#This Row],[LNTV]]+'[1]10'!P$29*Table6[[#This Row],[LNRADIOLING]]+'[1]10'!P$24*Table6[[#This Row],[LNONLINELING]]+'[1]10'!P$23*Table6[[#This Row],[DL_DUM]]+'[1]10'!P$25*Table6[[#This Row],[CT_DUM]]+'[1]10'!P$26*Table6[[#This Row],[PA_DUM]]+'[1]10'!P$27*Table6[[#This Row],[NY_DUM]]+'[1]10'!P$28*Table6[[#This Row],[NJ_DUM]]</f>
        <v>6.99357964307762</v>
      </c>
      <c r="BI550" s="9">
        <f>Table6[[#This Row],[sales]]-Table6[[#This Row],[Pred_10]]</f>
        <v>2019.6602245478618</v>
      </c>
      <c r="BJ550" s="45">
        <f>ABS(Table6[[#This Row],[Red_10]]/Table6[[#This Row],[sales]])</f>
        <v>0.99654919866993785</v>
      </c>
      <c r="BK550" s="9">
        <f>'[1]11'!P$32+'[1]11'!P$40*Table6[[#This Row],[LNONLINELING]]+'[1]11'!P$39*Table6[[#This Row],[LNRADIOLING]]+'[1]11'!P$38*Table6[[#This Row],[LNTVLING]]+'[1]11'!P$33*Table6[[#This Row],[DL_DUM]]+'[1]11'!P$34*Table6[[#This Row],[CT_DUM]]+'[1]11'!P$35*Table6[[#This Row],[PA_DUM]]+'[1]11'!P$36*Table6[[#This Row],[NY_DUM]]+'[1]11'!P$37*Table6[[#This Row],[NJ_DUM]]</f>
        <v>6.9497877608920202</v>
      </c>
      <c r="BL550" s="9">
        <f>Table6[[#This Row],[sales]]-Table6[[#This Row],[ Pred_11]]</f>
        <v>2019.7040164300474</v>
      </c>
      <c r="BM550" s="47">
        <f>ABS(Table6[[#This Row],[ Red_11]]/Table6[[#This Row],[sales]])</f>
        <v>0.99657080664368014</v>
      </c>
      <c r="BN550" s="9">
        <f>'[1]12'!K$22+'[1]12'!K$28*Table6[[#This Row],[COMBINE LN LING]]+'[1]12'!K$23*Table6[[#This Row],[DL_DUM]]+'[1]12'!K$24*Table6[[#This Row],[CT_DUM]]+'[1]12'!K$25*Table6[[#This Row],[PA_DUM]]+'[1]12'!K$26*Table6[[#This Row],[NY_DUM]]+'[1]12'!K$27*Table6[[#This Row],[NJ_DUM]]</f>
        <v>7.0540995145804217</v>
      </c>
      <c r="BO550" s="9">
        <f>Table6[[#This Row],[sales]]-Table6[[#This Row],[ Pred_12]]</f>
        <v>2019.5997046763589</v>
      </c>
      <c r="BP550" s="47">
        <f>ABS(Table6[[#This Row],[ Red_12]]/Table6[[#This Row],[sales]])</f>
        <v>0.99651933670171333</v>
      </c>
      <c r="BQ550">
        <f>LN(G550+'2019 Totals and Calculations'!C$18)</f>
        <v>7.449270595512937</v>
      </c>
      <c r="BR550">
        <f>LN(Table6[[#This Row],[PROF RADIO]]+'2019 Totals and Calculations'!D$18)</f>
        <v>5.5852849761707084</v>
      </c>
      <c r="BS550">
        <f>LN(Table6[[#This Row],[ONLINE LINGERING]]+'2019 Totals and Calculations'!E$18)</f>
        <v>4.9866175013141723</v>
      </c>
      <c r="BT550">
        <f>MONTH(Table6[[#This Row],[Date]])</f>
        <v>6</v>
      </c>
      <c r="BU550">
        <f t="shared" si="229"/>
        <v>0</v>
      </c>
      <c r="BV550">
        <f t="shared" si="230"/>
        <v>0</v>
      </c>
      <c r="BW550">
        <f t="shared" si="231"/>
        <v>0</v>
      </c>
      <c r="BX550">
        <f t="shared" si="232"/>
        <v>0</v>
      </c>
      <c r="BY550">
        <f t="shared" si="233"/>
        <v>0</v>
      </c>
      <c r="BZ550">
        <f t="shared" si="234"/>
        <v>1</v>
      </c>
      <c r="CA550">
        <f t="shared" si="235"/>
        <v>0</v>
      </c>
      <c r="CB550">
        <f t="shared" si="236"/>
        <v>0</v>
      </c>
      <c r="CC550">
        <f t="shared" si="237"/>
        <v>0</v>
      </c>
      <c r="CD550">
        <f t="shared" si="238"/>
        <v>0</v>
      </c>
      <c r="CE550">
        <f t="shared" si="239"/>
        <v>0</v>
      </c>
      <c r="CF550">
        <f t="shared" si="240"/>
        <v>0</v>
      </c>
      <c r="CG550">
        <f t="shared" si="241"/>
        <v>78</v>
      </c>
      <c r="CH55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2040.9790454521872</v>
      </c>
      <c r="CI550" s="79">
        <f>Table6[[#This Row],[sales]]-CH550</f>
        <v>-14.325241261247811</v>
      </c>
      <c r="CJ550">
        <f>ABS(Table6[[#This Row],[sales]]-CH550)/Table6[[#This Row],[sales]]</f>
        <v>7.0684204828789649E-3</v>
      </c>
      <c r="CK55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1935.5850047551476</v>
      </c>
      <c r="CL550" s="79">
        <f>Table6[[#This Row],[sales]]-CK550</f>
        <v>91.068799435791789</v>
      </c>
      <c r="CM550">
        <f>ABS(Table6[[#This Row],[sales]]-CK550)/Table6[[#This Row],[sales]]</f>
        <v>4.4935548068184922E-2</v>
      </c>
      <c r="CN55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1897.5404743339141</v>
      </c>
      <c r="CO550" s="79">
        <f>Table6[[#This Row],[sales]]-CN550</f>
        <v>129.11332985702529</v>
      </c>
      <c r="CP550">
        <f>ABS(Table6[[#This Row],[sales]]-CN550)/Table6[[#This Row],[sales]]</f>
        <v>6.3707639454765499E-2</v>
      </c>
      <c r="CQ55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1958.9017311550392</v>
      </c>
      <c r="CR550" s="79">
        <f>Table6[[#This Row],[sales]]-CQ550</f>
        <v>67.752073035900139</v>
      </c>
      <c r="CS550">
        <f>ABS(Table6[[#This Row],[sales]]-CQ550)/Table6[[#This Row],[sales]]</f>
        <v>3.3430511365974247E-2</v>
      </c>
    </row>
    <row r="551" spans="1:97" x14ac:dyDescent="0.2">
      <c r="A551">
        <v>550</v>
      </c>
      <c r="B551" t="s">
        <v>638</v>
      </c>
      <c r="C551" s="5">
        <v>43282</v>
      </c>
      <c r="D551" s="6">
        <v>1402.6111329656928</v>
      </c>
      <c r="E551" s="8">
        <f>YEAR(Table6[[#This Row],[Date]])</f>
        <v>2018</v>
      </c>
      <c r="F551" s="6">
        <f>Table6[[#This Row],[TV_State]]+Table6[[#This Row],[Radio_State]]+Table6[[#This Row],[Online]]</f>
        <v>1714.302495846958</v>
      </c>
      <c r="G551" s="6">
        <f t="shared" si="216"/>
        <v>1370.9392689249576</v>
      </c>
      <c r="H551" s="6">
        <f>LN(Table6[[#This Row],[PROF TV LING]])</f>
        <v>7.2232513816628385</v>
      </c>
      <c r="I551" s="6">
        <f t="shared" si="217"/>
        <v>7.246090873448817</v>
      </c>
      <c r="J551" s="6">
        <v>207.79424192084338</v>
      </c>
      <c r="K551" s="6">
        <f t="shared" si="222"/>
        <v>205.75704347063905</v>
      </c>
      <c r="L551" s="6">
        <f>0.5*J550+0.5*Table6[[#This Row],[Radio_State]]</f>
        <v>206.76555755489863</v>
      </c>
      <c r="M551" s="6">
        <f>LN(Table6[[#This Row],[RADIO LINGERING ]])</f>
        <v>5.3315855792222502</v>
      </c>
      <c r="N551" s="6">
        <f t="shared" si="218"/>
        <v>5.3365483685643786</v>
      </c>
      <c r="O551" s="6">
        <v>103.89712096042169</v>
      </c>
      <c r="P551" s="6">
        <f t="shared" si="219"/>
        <v>103.45811904087061</v>
      </c>
      <c r="Q551" s="6">
        <f>0.3*O550+0.7*Table6[[#This Row],[Online]]</f>
        <v>103.58851565063826</v>
      </c>
      <c r="R551" s="6">
        <f>LN(Table6[[#This Row],[ONLINE LINGERING]])</f>
        <v>4.6404264708876903</v>
      </c>
      <c r="S551" s="6">
        <f t="shared" si="220"/>
        <v>4.6434011880044332</v>
      </c>
      <c r="T551" s="6">
        <v>1972.9831523202952</v>
      </c>
      <c r="U551" s="6">
        <f t="shared" si="221"/>
        <v>7.5873019668682122</v>
      </c>
      <c r="V551" s="8">
        <f>YEAR(Table6[[#This Row],[Date]])</f>
        <v>2018</v>
      </c>
      <c r="W551" s="8">
        <f>WEEKNUM(Table6[[#This Row],[Date]])</f>
        <v>27</v>
      </c>
      <c r="X551" t="s">
        <v>717</v>
      </c>
      <c r="Y551" s="9">
        <f>Table6[[#This Row],[LNTVLING]]+Table6[[#This Row],[LNRADIOLING]]+Table6[[#This Row],[LNONLINELING]]</f>
        <v>17.19526343177278</v>
      </c>
      <c r="Z551">
        <f t="shared" si="242"/>
        <v>1</v>
      </c>
      <c r="AA551">
        <f t="shared" si="223"/>
        <v>0</v>
      </c>
      <c r="AB551">
        <f t="shared" si="224"/>
        <v>0</v>
      </c>
      <c r="AC551">
        <f t="shared" si="225"/>
        <v>0</v>
      </c>
      <c r="AD551">
        <f t="shared" si="226"/>
        <v>1</v>
      </c>
      <c r="AE551">
        <f t="shared" si="227"/>
        <v>0</v>
      </c>
      <c r="AF551">
        <f t="shared" si="228"/>
        <v>0</v>
      </c>
      <c r="AG551" s="9">
        <f>'[1]1'!J$20+'[1]1'!J$21*Table6[[#This Row],[TV_State]]</f>
        <v>2709.1009877816432</v>
      </c>
      <c r="AH551" s="9">
        <f>Table6[[#This Row],[sales]]-Table6[[#This Row],[Pred_1]]</f>
        <v>-736.11783546134802</v>
      </c>
      <c r="AI551">
        <f>ABS(Table6[[#This Row],[Res_1]])/Table6[[#This Row],[sales]]</f>
        <v>0.37309889574862737</v>
      </c>
      <c r="AJ551" s="9">
        <f>'[1]2'!J$20+'[1]2'!J$21*Table6[[#This Row],[Radio_State]]</f>
        <v>2626.5099150519591</v>
      </c>
      <c r="AK551" s="9">
        <f>Table6[[#This Row],[sales]]-Table6[[#This Row],[ Pred_2 ]]</f>
        <v>-653.52676273166389</v>
      </c>
      <c r="AL551">
        <f>ABS(Table6[[#This Row],[ Res_2 ]])/Table6[[#This Row],[sales]]</f>
        <v>0.33123788308232344</v>
      </c>
      <c r="AM551" s="10">
        <f>'[1]3'!J$20+'[1]3'!J$21*Data!O551</f>
        <v>2400.9772147233316</v>
      </c>
      <c r="AN551" s="9">
        <f>Table6[[#This Row],[sales]]-Table6[[#This Row],[Pred_3]]</f>
        <v>-427.99406240303642</v>
      </c>
      <c r="AO551" s="9">
        <f>ABS(Table6[[#This Row],[Res_3]])/Table6[[#This Row],[sales]]</f>
        <v>0.21692737816828334</v>
      </c>
      <c r="AP551" s="9">
        <f>'[1]4'!L$21+'[1]4'!L$27*Table6[[#This Row],[TV_State]]+'[1]4'!L$22*Table6[[#This Row],[NJ_DUM]]+'[1]4'!L$23*Table6[[#This Row],[NY_DUM]]+'[1]4'!L$24*Table6[[#This Row],[PA_DUM]]+'[1]4'!L$25*Table6[[#This Row],[CT_DUM]]+'[1]4'!L$26*Table6[[#This Row],[DL_DUM]]</f>
        <v>547.21886255418121</v>
      </c>
      <c r="AQ551" s="9">
        <f>Table6[[#This Row],[sales]]-Table6[[#This Row],[Pred_4]]</f>
        <v>1425.764289766114</v>
      </c>
      <c r="AR551">
        <f>ABS(Table6[[#This Row],[Res_4]]/Table6[[#This Row],[sales]])</f>
        <v>0.72264392531145882</v>
      </c>
      <c r="AS551" s="9">
        <f>'[1]5'!L$20+'[1]5'!L$26*Table6[[#This Row],[Radio_State]]+'[1]5'!L$21*Table6[[#This Row],[NJ_DUM]]+'[1]5'!L$22*Table6[[#This Row],[NY_DUM]]+'[1]5'!L$23*Table6[[#This Row],[PA_DUM]]+'[1]5'!L$24*Table6[[#This Row],[CT_DUM]]+'[1]5'!L$25*Table6[[#This Row],[DL_DUM]]</f>
        <v>562.4408893067432</v>
      </c>
      <c r="AT551" s="9">
        <f>Table6[[#This Row],[sales]]-Table6[[#This Row],[Pred_5]]</f>
        <v>1410.542263013552</v>
      </c>
      <c r="AU551" s="9">
        <f>ABS(Table6[[#This Row],[Red_5]]/Table6[[#This Row],[sales]])</f>
        <v>0.71492869128391001</v>
      </c>
      <c r="AV551" s="9">
        <f>'[1]6'!L$20+'[1]6'!L$26*Table6[[#This Row],[Online]]+'[1]6'!L$21*Table6[[#This Row],[NJ_DUM]]+'[1]6'!L$22*Table6[[#This Row],[NY_DUM]]+'[1]6'!L$23*Table6[[#This Row],[PA_DUM]]+'[1]6'!L$24*Table6[[#This Row],[CT_DUM]]+'[1]6'!L$25*Table6[[#This Row],[DL_DUM]]</f>
        <v>446.23323103517896</v>
      </c>
      <c r="AW551" s="9">
        <f>Table6[[#This Row],[sales]]-Table6[[#This Row],[Pred_6]]</f>
        <v>1526.7499212851162</v>
      </c>
      <c r="AX551" s="9">
        <f>ABS(Table6[[#This Row],[Red_6]]/Table6[[#This Row],[sales]])</f>
        <v>0.77382815939893179</v>
      </c>
      <c r="AY551" s="9">
        <f>'[1]7'!L$21+'[1]7'!L$27*Table6[[#This Row],[LNTV]]+'[1]7'!L$22*Table6[[#This Row],[NJ_DUM]]+'[1]7'!L$23*Table6[[#This Row],[NY_DUM]]+'[1]7'!L$24*Table6[[#This Row],[PA_DUM]]+'[1]7'!L$25*Table6[[#This Row],[CT_DUM]]+'[1]7'!L$26*Table6[[#This Row],[DL_DUM]]</f>
        <v>5.9476001338689244</v>
      </c>
      <c r="AZ551" s="9">
        <f>Table6[[#This Row],[sales]]-Table6[[#This Row],[Pred_7]]</f>
        <v>1967.0355521864262</v>
      </c>
      <c r="BA551" s="9">
        <f>ABS(Table6[[#This Row],[Red_7]]/Table6[[#This Row],[sales]])</f>
        <v>0.99698547849895502</v>
      </c>
      <c r="BB551" s="9">
        <f>'[1]8'!O$22+'[1]8'!O$28*Table6[[#This Row],[LNRADIOLING]]+'[1]8'!O$23*Table6[[#This Row],[DL_DUM]]+'[1]8'!O$24*Table6[[#This Row],[CT_DUM]]+'[1]8'!O$25*Table6[[#This Row],[PA_DUM]]+'[1]8'!O$26*Table6[[#This Row],[NY_DUM]]+'[1]8'!O$27*Table6[[#This Row],[NJ_DUM]]</f>
        <v>7.025542432829198</v>
      </c>
      <c r="BC551" s="9">
        <f>Table6[[#This Row],[sales]]-Table6[[#This Row],[Pred_8]]</f>
        <v>1965.9576098874659</v>
      </c>
      <c r="BD551" s="9">
        <f>ABS(Table6[[#This Row],[Red_8]]/Table6[[#This Row],[sales]])</f>
        <v>0.99643912700188697</v>
      </c>
      <c r="BE551" s="9">
        <f>'[1]9'!M$19+'[1]9'!M$21*Table6[[#This Row],[LNONLINE]]+'[1]9'!M$20*Table6[[#This Row],[DL_DUM]]+'[1]9'!M$22*Table6[[#This Row],[CT_DUM]]+'[1]9'!M$23*Table6[[#This Row],[PA_DUM]]+'[1]9'!M$24*Table6[[#This Row],[NY_DUM]]+'[1]9'!M$25*Table6[[#This Row],[NJ_DUM]]</f>
        <v>7.0252288101058813</v>
      </c>
      <c r="BF551" s="9">
        <f>Table6[[#This Row],[sales]]-Table6[[#This Row],[Pred_9]]</f>
        <v>1965.9579235101894</v>
      </c>
      <c r="BG551" s="9">
        <f>ABS(Table6[[#This Row],[Red_9]]/Table6[[#This Row],[sales]])</f>
        <v>0.99643928596052944</v>
      </c>
      <c r="BH551" s="9">
        <f>'[1]10'!P$22+'[1]10'!P$30*Table6[[#This Row],[LNTV]]+'[1]10'!P$29*Table6[[#This Row],[LNRADIOLING]]+'[1]10'!P$24*Table6[[#This Row],[LNONLINELING]]+'[1]10'!P$23*Table6[[#This Row],[DL_DUM]]+'[1]10'!P$25*Table6[[#This Row],[CT_DUM]]+'[1]10'!P$26*Table6[[#This Row],[PA_DUM]]+'[1]10'!P$27*Table6[[#This Row],[NY_DUM]]+'[1]10'!P$28*Table6[[#This Row],[NJ_DUM]]</f>
        <v>6.9953907263538362</v>
      </c>
      <c r="BI551" s="9">
        <f>Table6[[#This Row],[sales]]-Table6[[#This Row],[Pred_10]]</f>
        <v>1965.9877615939413</v>
      </c>
      <c r="BJ551" s="45">
        <f>ABS(Table6[[#This Row],[Red_10]]/Table6[[#This Row],[sales]])</f>
        <v>0.99645440929481477</v>
      </c>
      <c r="BK551" s="9">
        <f>'[1]11'!P$32+'[1]11'!P$40*Table6[[#This Row],[LNONLINELING]]+'[1]11'!P$39*Table6[[#This Row],[LNRADIOLING]]+'[1]11'!P$38*Table6[[#This Row],[LNTVLING]]+'[1]11'!P$33*Table6[[#This Row],[DL_DUM]]+'[1]11'!P$34*Table6[[#This Row],[CT_DUM]]+'[1]11'!P$35*Table6[[#This Row],[PA_DUM]]+'[1]11'!P$36*Table6[[#This Row],[NY_DUM]]+'[1]11'!P$37*Table6[[#This Row],[NJ_DUM]]</f>
        <v>6.9509131585765527</v>
      </c>
      <c r="BL551" s="9">
        <f>Table6[[#This Row],[sales]]-Table6[[#This Row],[ Pred_11]]</f>
        <v>1966.0322391617187</v>
      </c>
      <c r="BM551" s="47">
        <f>ABS(Table6[[#This Row],[ Red_11]]/Table6[[#This Row],[sales]])</f>
        <v>0.99647695260326885</v>
      </c>
      <c r="BN551" s="9">
        <f>'[1]12'!K$22+'[1]12'!K$28*Table6[[#This Row],[COMBINE LN LING]]+'[1]12'!K$23*Table6[[#This Row],[DL_DUM]]+'[1]12'!K$24*Table6[[#This Row],[CT_DUM]]+'[1]12'!K$25*Table6[[#This Row],[PA_DUM]]+'[1]12'!K$26*Table6[[#This Row],[NY_DUM]]+'[1]12'!K$27*Table6[[#This Row],[NJ_DUM]]</f>
        <v>7.0569722509794337</v>
      </c>
      <c r="BO551" s="9">
        <f>Table6[[#This Row],[sales]]-Table6[[#This Row],[ Pred_12]]</f>
        <v>1965.9261800693157</v>
      </c>
      <c r="BP551" s="47">
        <f>ABS(Table6[[#This Row],[ Red_12]]/Table6[[#This Row],[sales]])</f>
        <v>0.99642319690227454</v>
      </c>
      <c r="BQ551">
        <f>LN(G551+'2019 Totals and Calculations'!C$18)</f>
        <v>7.4571376164046228</v>
      </c>
      <c r="BR551">
        <f>LN(Table6[[#This Row],[PROF RADIO]]+'2019 Totals and Calculations'!D$18)</f>
        <v>5.5929008558694742</v>
      </c>
      <c r="BS551">
        <f>LN(Table6[[#This Row],[ONLINE LINGERING]]+'2019 Totals and Calculations'!E$18)</f>
        <v>4.993596825148261</v>
      </c>
      <c r="BT551">
        <f>MONTH(Table6[[#This Row],[Date]])</f>
        <v>7</v>
      </c>
      <c r="BU551">
        <f t="shared" si="229"/>
        <v>0</v>
      </c>
      <c r="BV551">
        <f t="shared" si="230"/>
        <v>0</v>
      </c>
      <c r="BW551">
        <f t="shared" si="231"/>
        <v>0</v>
      </c>
      <c r="BX551">
        <f t="shared" si="232"/>
        <v>0</v>
      </c>
      <c r="BY551">
        <f t="shared" si="233"/>
        <v>0</v>
      </c>
      <c r="BZ551">
        <f t="shared" si="234"/>
        <v>0</v>
      </c>
      <c r="CA551">
        <f t="shared" si="235"/>
        <v>1</v>
      </c>
      <c r="CB551">
        <f t="shared" si="236"/>
        <v>0</v>
      </c>
      <c r="CC551">
        <f t="shared" si="237"/>
        <v>0</v>
      </c>
      <c r="CD551">
        <f t="shared" si="238"/>
        <v>0</v>
      </c>
      <c r="CE551">
        <f t="shared" si="239"/>
        <v>0</v>
      </c>
      <c r="CF551">
        <f t="shared" si="240"/>
        <v>0</v>
      </c>
      <c r="CG551">
        <f t="shared" si="241"/>
        <v>79</v>
      </c>
      <c r="CH55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2330.919432209168</v>
      </c>
      <c r="CI551" s="79">
        <f>Table6[[#This Row],[sales]]-CH551</f>
        <v>-357.93627988887283</v>
      </c>
      <c r="CJ551">
        <f>ABS(Table6[[#This Row],[sales]]-CH551)/Table6[[#This Row],[sales]]</f>
        <v>0.18141882228843548</v>
      </c>
      <c r="CK55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2282.3092966756512</v>
      </c>
      <c r="CL551" s="79">
        <f>Table6[[#This Row],[sales]]-CK551</f>
        <v>-309.32614435535606</v>
      </c>
      <c r="CM551">
        <f>ABS(Table6[[#This Row],[sales]]-CK551)/Table6[[#This Row],[sales]]</f>
        <v>0.15678093550448113</v>
      </c>
      <c r="CN55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1887.5858947456243</v>
      </c>
      <c r="CO551" s="79">
        <f>Table6[[#This Row],[sales]]-CN551</f>
        <v>85.397257574670903</v>
      </c>
      <c r="CP551">
        <f>ABS(Table6[[#This Row],[sales]]-CN551)/Table6[[#This Row],[sales]]</f>
        <v>4.3283318194704719E-2</v>
      </c>
      <c r="CQ55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2013.0669218853411</v>
      </c>
      <c r="CR551" s="79">
        <f>Table6[[#This Row],[sales]]-CQ551</f>
        <v>-40.083769565045941</v>
      </c>
      <c r="CS551">
        <f>ABS(Table6[[#This Row],[sales]]-CQ551)/Table6[[#This Row],[sales]]</f>
        <v>2.0316326329449932E-2</v>
      </c>
    </row>
    <row r="552" spans="1:97" x14ac:dyDescent="0.2">
      <c r="A552">
        <v>551</v>
      </c>
      <c r="B552" t="s">
        <v>638</v>
      </c>
      <c r="C552" s="5">
        <v>43289</v>
      </c>
      <c r="D552" s="6">
        <v>1416.6372442953495</v>
      </c>
      <c r="E552" s="8">
        <f>YEAR(Table6[[#This Row],[Date]])</f>
        <v>2018</v>
      </c>
      <c r="F552" s="6">
        <f>Table6[[#This Row],[TV_State]]+Table6[[#This Row],[Radio_State]]+Table6[[#This Row],[Online]]</f>
        <v>1731.4455208054271</v>
      </c>
      <c r="G552" s="6">
        <f t="shared" si="216"/>
        <v>1384.648661536075</v>
      </c>
      <c r="H552" s="6">
        <f>LN(Table6[[#This Row],[PROF TV LING]])</f>
        <v>7.2332017124595787</v>
      </c>
      <c r="I552" s="6">
        <f t="shared" si="217"/>
        <v>7.2560412043019848</v>
      </c>
      <c r="J552" s="6">
        <v>209.8721843400518</v>
      </c>
      <c r="K552" s="6">
        <f t="shared" si="222"/>
        <v>207.81461390534542</v>
      </c>
      <c r="L552" s="6">
        <f>0.5*J551+0.5*Table6[[#This Row],[Radio_State]]</f>
        <v>208.83321313044758</v>
      </c>
      <c r="M552" s="6">
        <f>LN(Table6[[#This Row],[RADIO LINGERING ]])</f>
        <v>5.3415359100754181</v>
      </c>
      <c r="N552" s="6">
        <f t="shared" si="218"/>
        <v>5.3464986994175465</v>
      </c>
      <c r="O552" s="6">
        <v>104.93609217002589</v>
      </c>
      <c r="P552" s="6">
        <f t="shared" si="219"/>
        <v>104.4927002312793</v>
      </c>
      <c r="Q552" s="6">
        <f>0.3*O551+0.7*Table6[[#This Row],[Online]]</f>
        <v>104.62440080714462</v>
      </c>
      <c r="R552" s="6">
        <f>LN(Table6[[#This Row],[ONLINE LINGERING]])</f>
        <v>4.6503768017408582</v>
      </c>
      <c r="S552" s="6">
        <f t="shared" si="220"/>
        <v>4.6533515188576011</v>
      </c>
      <c r="T552" s="6">
        <v>2298.0191296928915</v>
      </c>
      <c r="U552" s="6">
        <f t="shared" si="221"/>
        <v>7.739802782870524</v>
      </c>
      <c r="V552" s="8">
        <f>YEAR(Table6[[#This Row],[Date]])</f>
        <v>2018</v>
      </c>
      <c r="W552" s="8">
        <f>WEEKNUM(Table6[[#This Row],[Date]])</f>
        <v>28</v>
      </c>
      <c r="X552" t="s">
        <v>718</v>
      </c>
      <c r="Y552" s="9">
        <f>Table6[[#This Row],[LNTVLING]]+Table6[[#This Row],[LNRADIOLING]]+Table6[[#This Row],[LNONLINELING]]</f>
        <v>17.225114424275855</v>
      </c>
      <c r="Z552">
        <f t="shared" si="242"/>
        <v>1</v>
      </c>
      <c r="AA552">
        <f t="shared" si="223"/>
        <v>0</v>
      </c>
      <c r="AB552">
        <f t="shared" si="224"/>
        <v>0</v>
      </c>
      <c r="AC552">
        <f t="shared" si="225"/>
        <v>0</v>
      </c>
      <c r="AD552">
        <f t="shared" si="226"/>
        <v>1</v>
      </c>
      <c r="AE552">
        <f t="shared" si="227"/>
        <v>0</v>
      </c>
      <c r="AF552">
        <f t="shared" si="228"/>
        <v>0</v>
      </c>
      <c r="AG552" s="9">
        <f>'[1]1'!J$20+'[1]1'!J$21*Table6[[#This Row],[TV_State]]</f>
        <v>2722.8946722048959</v>
      </c>
      <c r="AH552" s="9">
        <f>Table6[[#This Row],[sales]]-Table6[[#This Row],[Pred_1]]</f>
        <v>-424.87554251200436</v>
      </c>
      <c r="AI552">
        <f>ABS(Table6[[#This Row],[Res_1]])/Table6[[#This Row],[sales]]</f>
        <v>0.18488773092536656</v>
      </c>
      <c r="AJ552" s="9">
        <f>'[1]2'!J$20+'[1]2'!J$21*Table6[[#This Row],[Radio_State]]</f>
        <v>2635.6321961625035</v>
      </c>
      <c r="AK552" s="9">
        <f>Table6[[#This Row],[sales]]-Table6[[#This Row],[ Pred_2 ]]</f>
        <v>-337.61306646961202</v>
      </c>
      <c r="AL552">
        <f>ABS(Table6[[#This Row],[ Res_2 ]])/Table6[[#This Row],[sales]]</f>
        <v>0.14691481985823626</v>
      </c>
      <c r="AM552" s="10">
        <f>'[1]3'!J$20+'[1]3'!J$21*Data!O552</f>
        <v>2406.9796850533162</v>
      </c>
      <c r="AN552" s="9">
        <f>Table6[[#This Row],[sales]]-Table6[[#This Row],[Pred_3]]</f>
        <v>-108.96055536042468</v>
      </c>
      <c r="AO552" s="9">
        <f>ABS(Table6[[#This Row],[Res_3]])/Table6[[#This Row],[sales]]</f>
        <v>4.7414990568414556E-2</v>
      </c>
      <c r="AP552" s="9">
        <f>'[1]4'!L$21+'[1]4'!L$27*Table6[[#This Row],[TV_State]]+'[1]4'!L$22*Table6[[#This Row],[NJ_DUM]]+'[1]4'!L$23*Table6[[#This Row],[NY_DUM]]+'[1]4'!L$24*Table6[[#This Row],[PA_DUM]]+'[1]4'!L$25*Table6[[#This Row],[CT_DUM]]+'[1]4'!L$26*Table6[[#This Row],[DL_DUM]]</f>
        <v>550.3127512362646</v>
      </c>
      <c r="AQ552" s="9">
        <f>Table6[[#This Row],[sales]]-Table6[[#This Row],[Pred_4]]</f>
        <v>1747.7063784566269</v>
      </c>
      <c r="AR552">
        <f>ABS(Table6[[#This Row],[Res_4]]/Table6[[#This Row],[sales]])</f>
        <v>0.76052734108013775</v>
      </c>
      <c r="AS552" s="9">
        <f>'[1]5'!L$20+'[1]5'!L$26*Table6[[#This Row],[Radio_State]]+'[1]5'!L$21*Table6[[#This Row],[NJ_DUM]]+'[1]5'!L$22*Table6[[#This Row],[NY_DUM]]+'[1]5'!L$23*Table6[[#This Row],[PA_DUM]]+'[1]5'!L$24*Table6[[#This Row],[CT_DUM]]+'[1]5'!L$25*Table6[[#This Row],[DL_DUM]]</f>
        <v>566.10138291654005</v>
      </c>
      <c r="AT552" s="9">
        <f>Table6[[#This Row],[sales]]-Table6[[#This Row],[Pred_5]]</f>
        <v>1731.9177467763516</v>
      </c>
      <c r="AU552" s="9">
        <f>ABS(Table6[[#This Row],[Red_5]]/Table6[[#This Row],[sales]])</f>
        <v>0.75365680137214786</v>
      </c>
      <c r="AV552" s="9">
        <f>'[1]6'!L$20+'[1]6'!L$26*Table6[[#This Row],[Online]]+'[1]6'!L$21*Table6[[#This Row],[NJ_DUM]]+'[1]6'!L$22*Table6[[#This Row],[NY_DUM]]+'[1]6'!L$23*Table6[[#This Row],[PA_DUM]]+'[1]6'!L$24*Table6[[#This Row],[CT_DUM]]+'[1]6'!L$25*Table6[[#This Row],[DL_DUM]]</f>
        <v>450.75510135739529</v>
      </c>
      <c r="AW552" s="9">
        <f>Table6[[#This Row],[sales]]-Table6[[#This Row],[Pred_6]]</f>
        <v>1847.2640283354963</v>
      </c>
      <c r="AX552" s="9">
        <f>ABS(Table6[[#This Row],[Red_6]]/Table6[[#This Row],[sales]])</f>
        <v>0.80385058786798069</v>
      </c>
      <c r="AY552" s="9">
        <f>'[1]7'!L$21+'[1]7'!L$27*Table6[[#This Row],[LNTV]]+'[1]7'!L$22*Table6[[#This Row],[NJ_DUM]]+'[1]7'!L$23*Table6[[#This Row],[NY_DUM]]+'[1]7'!L$24*Table6[[#This Row],[PA_DUM]]+'[1]7'!L$25*Table6[[#This Row],[CT_DUM]]+'[1]7'!L$26*Table6[[#This Row],[DL_DUM]]</f>
        <v>5.9487014811589258</v>
      </c>
      <c r="AZ552" s="9">
        <f>Table6[[#This Row],[sales]]-Table6[[#This Row],[Pred_7]]</f>
        <v>2292.0704282117326</v>
      </c>
      <c r="BA552" s="9">
        <f>ABS(Table6[[#This Row],[Red_7]]/Table6[[#This Row],[sales]])</f>
        <v>0.99741137860677698</v>
      </c>
      <c r="BB552" s="9">
        <f>'[1]8'!O$22+'[1]8'!O$28*Table6[[#This Row],[LNRADIOLING]]+'[1]8'!O$23*Table6[[#This Row],[DL_DUM]]+'[1]8'!O$24*Table6[[#This Row],[CT_DUM]]+'[1]8'!O$25*Table6[[#This Row],[PA_DUM]]+'[1]8'!O$26*Table6[[#This Row],[NY_DUM]]+'[1]8'!O$27*Table6[[#This Row],[NJ_DUM]]</f>
        <v>7.0262522988329748</v>
      </c>
      <c r="BC552" s="9">
        <f>Table6[[#This Row],[sales]]-Table6[[#This Row],[Pred_8]]</f>
        <v>2290.9928773940587</v>
      </c>
      <c r="BD552" s="9">
        <f>ABS(Table6[[#This Row],[Red_8]]/Table6[[#This Row],[sales]])</f>
        <v>0.99694247440848249</v>
      </c>
      <c r="BE552" s="9">
        <f>'[1]9'!M$19+'[1]9'!M$21*Table6[[#This Row],[LNONLINE]]+'[1]9'!M$20*Table6[[#This Row],[DL_DUM]]+'[1]9'!M$22*Table6[[#This Row],[CT_DUM]]+'[1]9'!M$23*Table6[[#This Row],[PA_DUM]]+'[1]9'!M$24*Table6[[#This Row],[NY_DUM]]+'[1]9'!M$25*Table6[[#This Row],[NJ_DUM]]</f>
        <v>7.0283792584372122</v>
      </c>
      <c r="BF552" s="9">
        <f>Table6[[#This Row],[sales]]-Table6[[#This Row],[Pred_9]]</f>
        <v>2290.9907504344542</v>
      </c>
      <c r="BG552" s="9">
        <f>ABS(Table6[[#This Row],[Red_9]]/Table6[[#This Row],[sales]])</f>
        <v>0.99694154884629849</v>
      </c>
      <c r="BH552" s="9">
        <f>'[1]10'!P$22+'[1]10'!P$30*Table6[[#This Row],[LNTV]]+'[1]10'!P$29*Table6[[#This Row],[LNRADIOLING]]+'[1]10'!P$24*Table6[[#This Row],[LNONLINELING]]+'[1]10'!P$23*Table6[[#This Row],[DL_DUM]]+'[1]10'!P$25*Table6[[#This Row],[CT_DUM]]+'[1]10'!P$26*Table6[[#This Row],[PA_DUM]]+'[1]10'!P$27*Table6[[#This Row],[NY_DUM]]+'[1]10'!P$28*Table6[[#This Row],[NJ_DUM]]</f>
        <v>6.9972018096300559</v>
      </c>
      <c r="BI552" s="9">
        <f>Table6[[#This Row],[sales]]-Table6[[#This Row],[Pred_10]]</f>
        <v>2291.0219278832615</v>
      </c>
      <c r="BJ552" s="45">
        <f>ABS(Table6[[#This Row],[Red_10]]/Table6[[#This Row],[sales]])</f>
        <v>0.9969551159434582</v>
      </c>
      <c r="BK552" s="9">
        <f>'[1]11'!P$32+'[1]11'!P$40*Table6[[#This Row],[LNONLINELING]]+'[1]11'!P$39*Table6[[#This Row],[LNRADIOLING]]+'[1]11'!P$38*Table6[[#This Row],[LNTVLING]]+'[1]11'!P$33*Table6[[#This Row],[DL_DUM]]+'[1]11'!P$34*Table6[[#This Row],[CT_DUM]]+'[1]11'!P$35*Table6[[#This Row],[PA_DUM]]+'[1]11'!P$36*Table6[[#This Row],[NY_DUM]]+'[1]11'!P$37*Table6[[#This Row],[NJ_DUM]]</f>
        <v>6.9520385562568698</v>
      </c>
      <c r="BL552" s="9">
        <f>Table6[[#This Row],[sales]]-Table6[[#This Row],[ Pred_11]]</f>
        <v>2291.0670911366346</v>
      </c>
      <c r="BM552" s="47">
        <f>ABS(Table6[[#This Row],[ Red_11]]/Table6[[#This Row],[sales]])</f>
        <v>0.99697476906678928</v>
      </c>
      <c r="BN552" s="9">
        <f>'[1]12'!K$22+'[1]12'!K$28*Table6[[#This Row],[COMBINE LN LING]]+'[1]12'!K$23*Table6[[#This Row],[DL_DUM]]+'[1]12'!K$24*Table6[[#This Row],[CT_DUM]]+'[1]12'!K$25*Table6[[#This Row],[PA_DUM]]+'[1]12'!K$26*Table6[[#This Row],[NY_DUM]]+'[1]12'!K$27*Table6[[#This Row],[NJ_DUM]]</f>
        <v>7.05984498738085</v>
      </c>
      <c r="BO552" s="9">
        <f>Table6[[#This Row],[sales]]-Table6[[#This Row],[ Pred_12]]</f>
        <v>2290.9592847055105</v>
      </c>
      <c r="BP552" s="47">
        <f>ABS(Table6[[#This Row],[ Red_12]]/Table6[[#This Row],[sales]])</f>
        <v>0.99692785630190794</v>
      </c>
      <c r="BQ552">
        <f>LN(G552+'2019 Totals and Calculations'!C$18)</f>
        <v>7.4650209793426097</v>
      </c>
      <c r="BR552">
        <f>LN(Table6[[#This Row],[PROF RADIO]]+'2019 Totals and Calculations'!D$18)</f>
        <v>5.6005344674700064</v>
      </c>
      <c r="BS552">
        <f>LN(Table6[[#This Row],[ONLINE LINGERING]]+'2019 Totals and Calculations'!E$18)</f>
        <v>5.0005968429220884</v>
      </c>
      <c r="BT552">
        <f>MONTH(Table6[[#This Row],[Date]])</f>
        <v>7</v>
      </c>
      <c r="BU552">
        <f t="shared" si="229"/>
        <v>0</v>
      </c>
      <c r="BV552">
        <f t="shared" si="230"/>
        <v>0</v>
      </c>
      <c r="BW552">
        <f t="shared" si="231"/>
        <v>0</v>
      </c>
      <c r="BX552">
        <f t="shared" si="232"/>
        <v>0</v>
      </c>
      <c r="BY552">
        <f t="shared" si="233"/>
        <v>0</v>
      </c>
      <c r="BZ552">
        <f t="shared" si="234"/>
        <v>0</v>
      </c>
      <c r="CA552">
        <f t="shared" si="235"/>
        <v>1</v>
      </c>
      <c r="CB552">
        <f t="shared" si="236"/>
        <v>0</v>
      </c>
      <c r="CC552">
        <f t="shared" si="237"/>
        <v>0</v>
      </c>
      <c r="CD552">
        <f t="shared" si="238"/>
        <v>0</v>
      </c>
      <c r="CE552">
        <f t="shared" si="239"/>
        <v>0</v>
      </c>
      <c r="CF552">
        <f t="shared" si="240"/>
        <v>0</v>
      </c>
      <c r="CG552">
        <f t="shared" si="241"/>
        <v>80</v>
      </c>
      <c r="CH55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2342.7272966087689</v>
      </c>
      <c r="CI552" s="79">
        <f>Table6[[#This Row],[sales]]-CH552</f>
        <v>-44.708166915877428</v>
      </c>
      <c r="CJ552">
        <f>ABS(Table6[[#This Row],[sales]]-CH552)/Table6[[#This Row],[sales]]</f>
        <v>1.9455089097475117E-2</v>
      </c>
      <c r="CK55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2292.8461944598239</v>
      </c>
      <c r="CL552" s="79">
        <f>Table6[[#This Row],[sales]]-CK552</f>
        <v>5.1729352330676193</v>
      </c>
      <c r="CM552">
        <f>ABS(Table6[[#This Row],[sales]]-CK552)/Table6[[#This Row],[sales]]</f>
        <v>2.2510409796975593E-3</v>
      </c>
      <c r="CN55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1896.3645054168148</v>
      </c>
      <c r="CO552" s="79">
        <f>Table6[[#This Row],[sales]]-CN552</f>
        <v>401.65462427607667</v>
      </c>
      <c r="CP552">
        <f>ABS(Table6[[#This Row],[sales]]-CN552)/Table6[[#This Row],[sales]]</f>
        <v>0.17478297681958549</v>
      </c>
      <c r="CQ55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2026.4936217162222</v>
      </c>
      <c r="CR552" s="79">
        <f>Table6[[#This Row],[sales]]-CQ552</f>
        <v>271.52550797666936</v>
      </c>
      <c r="CS552">
        <f>ABS(Table6[[#This Row],[sales]]-CQ552)/Table6[[#This Row],[sales]]</f>
        <v>0.1181563305841393</v>
      </c>
    </row>
    <row r="553" spans="1:97" x14ac:dyDescent="0.2">
      <c r="A553">
        <v>552</v>
      </c>
      <c r="B553" t="s">
        <v>638</v>
      </c>
      <c r="C553" s="5">
        <v>43296</v>
      </c>
      <c r="D553" s="6">
        <v>1430.8036167383034</v>
      </c>
      <c r="E553" s="8">
        <f>YEAR(Table6[[#This Row],[Date]])</f>
        <v>2018</v>
      </c>
      <c r="F553" s="6">
        <f>Table6[[#This Row],[TV_State]]+Table6[[#This Row],[Radio_State]]+Table6[[#This Row],[Online]]</f>
        <v>2692.1354446220148</v>
      </c>
      <c r="G553" s="6">
        <f t="shared" si="216"/>
        <v>1398.4951480967434</v>
      </c>
      <c r="H553" s="6">
        <f>LN(Table6[[#This Row],[PROF TV LING]])</f>
        <v>7.2431520432736392</v>
      </c>
      <c r="I553" s="6">
        <f t="shared" si="217"/>
        <v>7.2659915351551536</v>
      </c>
      <c r="J553" s="6">
        <v>211.97090618345237</v>
      </c>
      <c r="K553" s="6">
        <f t="shared" si="222"/>
        <v>209.8927600443989</v>
      </c>
      <c r="L553" s="6">
        <f>0.5*J552+0.5*Table6[[#This Row],[Radio_State]]</f>
        <v>210.9215452617521</v>
      </c>
      <c r="M553" s="6">
        <f>LN(Table6[[#This Row],[RADIO LINGERING ]])</f>
        <v>5.3514862409285859</v>
      </c>
      <c r="N553" s="6">
        <f t="shared" si="218"/>
        <v>5.3564490302707153</v>
      </c>
      <c r="O553" s="6">
        <v>1049.3609217002588</v>
      </c>
      <c r="P553" s="6">
        <f t="shared" si="219"/>
        <v>765.90045525956486</v>
      </c>
      <c r="Q553" s="6">
        <f>0.3*O552+0.7*Table6[[#This Row],[Online]]</f>
        <v>766.03347284118888</v>
      </c>
      <c r="R553" s="6">
        <f>LN(Table6[[#This Row],[ONLINE LINGERING]])</f>
        <v>6.6412258670119471</v>
      </c>
      <c r="S553" s="6">
        <f t="shared" si="220"/>
        <v>6.955936611851647</v>
      </c>
      <c r="T553" s="6">
        <v>3394.0070693723724</v>
      </c>
      <c r="U553" s="6">
        <f t="shared" si="221"/>
        <v>8.1297665286948817</v>
      </c>
      <c r="V553" s="8">
        <f>YEAR(Table6[[#This Row],[Date]])</f>
        <v>2018</v>
      </c>
      <c r="W553" s="8">
        <f>WEEKNUM(Table6[[#This Row],[Date]])</f>
        <v>29</v>
      </c>
      <c r="X553" t="s">
        <v>719</v>
      </c>
      <c r="Y553" s="9">
        <f>Table6[[#This Row],[LNTVLING]]+Table6[[#This Row],[LNRADIOLING]]+Table6[[#This Row],[LNONLINELING]]</f>
        <v>19.235864151214173</v>
      </c>
      <c r="Z553">
        <f t="shared" si="242"/>
        <v>1</v>
      </c>
      <c r="AA553">
        <f t="shared" si="223"/>
        <v>0</v>
      </c>
      <c r="AB553">
        <f t="shared" si="224"/>
        <v>0</v>
      </c>
      <c r="AC553">
        <f t="shared" si="225"/>
        <v>0</v>
      </c>
      <c r="AD553">
        <f t="shared" si="226"/>
        <v>1</v>
      </c>
      <c r="AE553">
        <f t="shared" si="227"/>
        <v>0</v>
      </c>
      <c r="AF553">
        <f t="shared" si="228"/>
        <v>0</v>
      </c>
      <c r="AG553" s="9">
        <f>'[1]1'!J$20+'[1]1'!J$21*Table6[[#This Row],[TV_State]]</f>
        <v>2736.8262934723821</v>
      </c>
      <c r="AH553" s="9">
        <f>Table6[[#This Row],[sales]]-Table6[[#This Row],[Pred_1]]</f>
        <v>657.18077589999029</v>
      </c>
      <c r="AI553">
        <f>ABS(Table6[[#This Row],[Res_1]])/Table6[[#This Row],[sales]]</f>
        <v>0.19362976047705099</v>
      </c>
      <c r="AJ553" s="9">
        <f>'[1]2'!J$20+'[1]2'!J$21*Table6[[#This Row],[Radio_State]]</f>
        <v>2644.845700084154</v>
      </c>
      <c r="AK553" s="9">
        <f>Table6[[#This Row],[sales]]-Table6[[#This Row],[ Pred_2 ]]</f>
        <v>749.16136928821834</v>
      </c>
      <c r="AL553">
        <f>ABS(Table6[[#This Row],[ Res_2 ]])/Table6[[#This Row],[sales]]</f>
        <v>0.2207306449207706</v>
      </c>
      <c r="AM553" s="10">
        <f>'[1]3'!J$20+'[1]3'!J$21*Data!O553</f>
        <v>7863.2252150094782</v>
      </c>
      <c r="AN553" s="9">
        <f>Table6[[#This Row],[sales]]-Table6[[#This Row],[Pred_3]]</f>
        <v>-4469.2181456371054</v>
      </c>
      <c r="AO553" s="9">
        <f>ABS(Table6[[#This Row],[Res_3]])/Table6[[#This Row],[sales]]</f>
        <v>1.3167969465849001</v>
      </c>
      <c r="AP553" s="9">
        <f>'[1]4'!L$21+'[1]4'!L$27*Table6[[#This Row],[TV_State]]+'[1]4'!L$22*Table6[[#This Row],[NJ_DUM]]+'[1]4'!L$23*Table6[[#This Row],[NY_DUM]]+'[1]4'!L$24*Table6[[#This Row],[PA_DUM]]+'[1]4'!L$25*Table6[[#This Row],[CT_DUM]]+'[1]4'!L$26*Table6[[#This Row],[DL_DUM]]</f>
        <v>553.4375788051691</v>
      </c>
      <c r="AQ553" s="9">
        <f>Table6[[#This Row],[sales]]-Table6[[#This Row],[Pred_4]]</f>
        <v>2840.5694905672035</v>
      </c>
      <c r="AR553">
        <f>ABS(Table6[[#This Row],[Res_4]]/Table6[[#This Row],[sales]])</f>
        <v>0.83693682202391173</v>
      </c>
      <c r="AS553" s="9">
        <f>'[1]5'!L$20+'[1]5'!L$26*Table6[[#This Row],[Radio_State]]+'[1]5'!L$21*Table6[[#This Row],[NJ_DUM]]+'[1]5'!L$22*Table6[[#This Row],[NY_DUM]]+'[1]5'!L$23*Table6[[#This Row],[PA_DUM]]+'[1]5'!L$24*Table6[[#This Row],[CT_DUM]]+'[1]5'!L$25*Table6[[#This Row],[DL_DUM]]</f>
        <v>569.79848146243512</v>
      </c>
      <c r="AT553" s="9">
        <f>Table6[[#This Row],[sales]]-Table6[[#This Row],[Pred_5]]</f>
        <v>2824.2085879099373</v>
      </c>
      <c r="AU553" s="9">
        <f>ABS(Table6[[#This Row],[Red_5]]/Table6[[#This Row],[sales]])</f>
        <v>0.83211629504124651</v>
      </c>
      <c r="AV553" s="9">
        <f>'[1]6'!L$20+'[1]6'!L$26*Table6[[#This Row],[Online]]+'[1]6'!L$21*Table6[[#This Row],[NJ_DUM]]+'[1]6'!L$22*Table6[[#This Row],[NY_DUM]]+'[1]6'!L$23*Table6[[#This Row],[PA_DUM]]+'[1]6'!L$24*Table6[[#This Row],[CT_DUM]]+'[1]6'!L$25*Table6[[#This Row],[DL_DUM]]</f>
        <v>4561.1352242521007</v>
      </c>
      <c r="AW553" s="9">
        <f>Table6[[#This Row],[sales]]-Table6[[#This Row],[Pred_6]]</f>
        <v>-1167.1281548797283</v>
      </c>
      <c r="AX553" s="9">
        <f>ABS(Table6[[#This Row],[Red_6]]/Table6[[#This Row],[sales]])</f>
        <v>0.3438791172275184</v>
      </c>
      <c r="AY553" s="9">
        <f>'[1]7'!L$21+'[1]7'!L$27*Table6[[#This Row],[LNTV]]+'[1]7'!L$22*Table6[[#This Row],[NJ_DUM]]+'[1]7'!L$23*Table6[[#This Row],[NY_DUM]]+'[1]7'!L$24*Table6[[#This Row],[PA_DUM]]+'[1]7'!L$25*Table6[[#This Row],[CT_DUM]]+'[1]7'!L$26*Table6[[#This Row],[DL_DUM]]</f>
        <v>5.9498028284489264</v>
      </c>
      <c r="AZ553" s="9">
        <f>Table6[[#This Row],[sales]]-Table6[[#This Row],[Pred_7]]</f>
        <v>3388.0572665439236</v>
      </c>
      <c r="BA553" s="9">
        <f>ABS(Table6[[#This Row],[Red_7]]/Table6[[#This Row],[sales]])</f>
        <v>0.99824696805079161</v>
      </c>
      <c r="BB553" s="9">
        <f>'[1]8'!O$22+'[1]8'!O$28*Table6[[#This Row],[LNRADIOLING]]+'[1]8'!O$23*Table6[[#This Row],[DL_DUM]]+'[1]8'!O$24*Table6[[#This Row],[CT_DUM]]+'[1]8'!O$25*Table6[[#This Row],[PA_DUM]]+'[1]8'!O$26*Table6[[#This Row],[NY_DUM]]+'[1]8'!O$27*Table6[[#This Row],[NJ_DUM]]</f>
        <v>7.0269621648367506</v>
      </c>
      <c r="BC553" s="9">
        <f>Table6[[#This Row],[sales]]-Table6[[#This Row],[Pred_8]]</f>
        <v>3386.9801072075356</v>
      </c>
      <c r="BD553" s="9">
        <f>ABS(Table6[[#This Row],[Red_8]]/Table6[[#This Row],[sales]])</f>
        <v>0.99792959707472373</v>
      </c>
      <c r="BE553" s="9">
        <f>'[1]9'!M$19+'[1]9'!M$21*Table6[[#This Row],[LNONLINE]]+'[1]9'!M$20*Table6[[#This Row],[DL_DUM]]+'[1]9'!M$22*Table6[[#This Row],[CT_DUM]]+'[1]9'!M$23*Table6[[#This Row],[PA_DUM]]+'[1]9'!M$24*Table6[[#This Row],[NY_DUM]]+'[1]9'!M$25*Table6[[#This Row],[NJ_DUM]]</f>
        <v>7.757417867406069</v>
      </c>
      <c r="BF553" s="9">
        <f>Table6[[#This Row],[sales]]-Table6[[#This Row],[Pred_9]]</f>
        <v>3386.2496515049661</v>
      </c>
      <c r="BG553" s="9">
        <f>ABS(Table6[[#This Row],[Red_9]]/Table6[[#This Row],[sales]])</f>
        <v>0.99771437781099237</v>
      </c>
      <c r="BH553" s="9">
        <f>'[1]10'!P$22+'[1]10'!P$30*Table6[[#This Row],[LNTV]]+'[1]10'!P$29*Table6[[#This Row],[LNRADIOLING]]+'[1]10'!P$24*Table6[[#This Row],[LNONLINELING]]+'[1]10'!P$23*Table6[[#This Row],[DL_DUM]]+'[1]10'!P$25*Table6[[#This Row],[CT_DUM]]+'[1]10'!P$26*Table6[[#This Row],[PA_DUM]]+'[1]10'!P$27*Table6[[#This Row],[NY_DUM]]+'[1]10'!P$28*Table6[[#This Row],[NJ_DUM]]</f>
        <v>7.7681929226921085</v>
      </c>
      <c r="BI553" s="9">
        <f>Table6[[#This Row],[sales]]-Table6[[#This Row],[Pred_10]]</f>
        <v>3386.2388764496804</v>
      </c>
      <c r="BJ553" s="45">
        <f>ABS(Table6[[#This Row],[Red_10]]/Table6[[#This Row],[sales]])</f>
        <v>0.99771120308122152</v>
      </c>
      <c r="BK553" s="9">
        <f>'[1]11'!P$32+'[1]11'!P$40*Table6[[#This Row],[LNONLINELING]]+'[1]11'!P$39*Table6[[#This Row],[LNRADIOLING]]+'[1]11'!P$38*Table6[[#This Row],[LNTVLING]]+'[1]11'!P$33*Table6[[#This Row],[DL_DUM]]+'[1]11'!P$34*Table6[[#This Row],[CT_DUM]]+'[1]11'!P$35*Table6[[#This Row],[PA_DUM]]+'[1]11'!P$36*Table6[[#This Row],[NY_DUM]]+'[1]11'!P$37*Table6[[#This Row],[NJ_DUM]]</f>
        <v>7.822791797021214</v>
      </c>
      <c r="BL553" s="9">
        <f>Table6[[#This Row],[sales]]-Table6[[#This Row],[ Pred_11]]</f>
        <v>3386.1842775753512</v>
      </c>
      <c r="BM553" s="47">
        <f>ABS(Table6[[#This Row],[ Red_11]]/Table6[[#This Row],[sales]])</f>
        <v>0.99769511623366547</v>
      </c>
      <c r="BN553" s="9">
        <f>'[1]12'!K$22+'[1]12'!K$28*Table6[[#This Row],[COMBINE LN LING]]+'[1]12'!K$23*Table6[[#This Row],[DL_DUM]]+'[1]12'!K$24*Table6[[#This Row],[CT_DUM]]+'[1]12'!K$25*Table6[[#This Row],[PA_DUM]]+'[1]12'!K$26*Table6[[#This Row],[NY_DUM]]+'[1]12'!K$27*Table6[[#This Row],[NJ_DUM]]</f>
        <v>7.2533512479890687</v>
      </c>
      <c r="BO553" s="9">
        <f>Table6[[#This Row],[sales]]-Table6[[#This Row],[ Pred_12]]</f>
        <v>3386.7537181243833</v>
      </c>
      <c r="BP553" s="47">
        <f>ABS(Table6[[#This Row],[ Red_12]]/Table6[[#This Row],[sales]])</f>
        <v>0.99786289447849319</v>
      </c>
      <c r="BQ553">
        <f>LN(G553+'2019 Totals and Calculations'!C$18)</f>
        <v>7.4729205895459065</v>
      </c>
      <c r="BR553">
        <f>LN(Table6[[#This Row],[PROF RADIO]]+'2019 Totals and Calculations'!D$18)</f>
        <v>5.6081857169447114</v>
      </c>
      <c r="BS553">
        <f>LN(Table6[[#This Row],[ONLINE LINGERING]]+'2019 Totals and Calculations'!E$18)</f>
        <v>6.6969241637302019</v>
      </c>
      <c r="BT553">
        <f>MONTH(Table6[[#This Row],[Date]])</f>
        <v>7</v>
      </c>
      <c r="BU553">
        <f t="shared" si="229"/>
        <v>0</v>
      </c>
      <c r="BV553">
        <f t="shared" si="230"/>
        <v>0</v>
      </c>
      <c r="BW553">
        <f t="shared" si="231"/>
        <v>0</v>
      </c>
      <c r="BX553">
        <f t="shared" si="232"/>
        <v>0</v>
      </c>
      <c r="BY553">
        <f t="shared" si="233"/>
        <v>0</v>
      </c>
      <c r="BZ553">
        <f t="shared" si="234"/>
        <v>0</v>
      </c>
      <c r="CA553">
        <f t="shared" si="235"/>
        <v>1</v>
      </c>
      <c r="CB553">
        <f t="shared" si="236"/>
        <v>0</v>
      </c>
      <c r="CC553">
        <f t="shared" si="237"/>
        <v>0</v>
      </c>
      <c r="CD553">
        <f t="shared" si="238"/>
        <v>0</v>
      </c>
      <c r="CE553">
        <f t="shared" si="239"/>
        <v>0</v>
      </c>
      <c r="CF553">
        <f t="shared" si="240"/>
        <v>0</v>
      </c>
      <c r="CG553">
        <f t="shared" si="241"/>
        <v>81</v>
      </c>
      <c r="CH55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2354.6063766743273</v>
      </c>
      <c r="CI553" s="79">
        <f>Table6[[#This Row],[sales]]-CH553</f>
        <v>1039.4006926980451</v>
      </c>
      <c r="CJ553">
        <f>ABS(Table6[[#This Row],[sales]]-CH553)/Table6[[#This Row],[sales]]</f>
        <v>0.30624588324450763</v>
      </c>
      <c r="CK55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2303.4441893272369</v>
      </c>
      <c r="CL553" s="79">
        <f>Table6[[#This Row],[sales]]-CK553</f>
        <v>1090.5628800451354</v>
      </c>
      <c r="CM553">
        <f>ABS(Table6[[#This Row],[sales]]-CK553)/Table6[[#This Row],[sales]]</f>
        <v>0.3213201557198892</v>
      </c>
      <c r="CN55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3307.8332019570039</v>
      </c>
      <c r="CO553" s="79">
        <f>Table6[[#This Row],[sales]]-CN553</f>
        <v>86.173867415368477</v>
      </c>
      <c r="CP553">
        <f>ABS(Table6[[#This Row],[sales]]-CN553)/Table6[[#This Row],[sales]]</f>
        <v>2.539000822744425E-2</v>
      </c>
      <c r="CQ55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3257.3726582046552</v>
      </c>
      <c r="CR553" s="79">
        <f>Table6[[#This Row],[sales]]-CQ553</f>
        <v>136.63441116771719</v>
      </c>
      <c r="CS553">
        <f>ABS(Table6[[#This Row],[sales]]-CQ553)/Table6[[#This Row],[sales]]</f>
        <v>4.0257550551591498E-2</v>
      </c>
    </row>
    <row r="554" spans="1:97" x14ac:dyDescent="0.2">
      <c r="A554">
        <v>553</v>
      </c>
      <c r="B554" t="s">
        <v>638</v>
      </c>
      <c r="C554" s="5">
        <v>43303</v>
      </c>
      <c r="D554" s="6">
        <v>1445.1116529056867</v>
      </c>
      <c r="E554" s="8">
        <f>YEAR(Table6[[#This Row],[Date]])</f>
        <v>2018</v>
      </c>
      <c r="F554" s="6">
        <f>Table6[[#This Row],[TV_State]]+Table6[[#This Row],[Radio_State]]+Table6[[#This Row],[Online]]</f>
        <v>2708.5631898512324</v>
      </c>
      <c r="G554" s="6">
        <f t="shared" si="216"/>
        <v>1412.4800995394262</v>
      </c>
      <c r="H554" s="6">
        <f>LN(Table6[[#This Row],[PROF TV LING]])</f>
        <v>7.2531023740997025</v>
      </c>
      <c r="I554" s="6">
        <f t="shared" si="217"/>
        <v>7.2759418660083215</v>
      </c>
      <c r="J554" s="6">
        <v>214.09061524528687</v>
      </c>
      <c r="K554" s="6">
        <f t="shared" si="222"/>
        <v>211.9916876448429</v>
      </c>
      <c r="L554" s="6">
        <f>0.5*J553+0.5*Table6[[#This Row],[Radio_State]]</f>
        <v>213.03076071436962</v>
      </c>
      <c r="M554" s="6">
        <f>LN(Table6[[#This Row],[RADIO LINGERING ]])</f>
        <v>5.3614365717817538</v>
      </c>
      <c r="N554" s="6">
        <f t="shared" si="218"/>
        <v>5.3663993611238832</v>
      </c>
      <c r="O554" s="6">
        <v>1049.3609217002588</v>
      </c>
      <c r="P554" s="6">
        <f t="shared" si="219"/>
        <v>964.32278176805062</v>
      </c>
      <c r="Q554" s="6">
        <f>0.3*O553+0.7*Table6[[#This Row],[Online]]</f>
        <v>1049.3609217002588</v>
      </c>
      <c r="R554" s="6">
        <f>LN(Table6[[#This Row],[ONLINE LINGERING]])</f>
        <v>6.955936611851647</v>
      </c>
      <c r="S554" s="6">
        <f t="shared" si="220"/>
        <v>6.955936611851647</v>
      </c>
      <c r="T554" s="6">
        <v>3705.93323786767</v>
      </c>
      <c r="U554" s="6">
        <f t="shared" si="221"/>
        <v>8.2176903920763671</v>
      </c>
      <c r="V554" s="8">
        <f>YEAR(Table6[[#This Row],[Date]])</f>
        <v>2018</v>
      </c>
      <c r="W554" s="8">
        <f>WEEKNUM(Table6[[#This Row],[Date]])</f>
        <v>30</v>
      </c>
      <c r="X554" t="s">
        <v>720</v>
      </c>
      <c r="Y554" s="9">
        <f>Table6[[#This Row],[LNTVLING]]+Table6[[#This Row],[LNRADIOLING]]+Table6[[#This Row],[LNONLINELING]]</f>
        <v>19.570475557733104</v>
      </c>
      <c r="Z554">
        <f t="shared" si="242"/>
        <v>1</v>
      </c>
      <c r="AA554">
        <f t="shared" si="223"/>
        <v>0</v>
      </c>
      <c r="AB554">
        <f t="shared" si="224"/>
        <v>0</v>
      </c>
      <c r="AC554">
        <f t="shared" si="225"/>
        <v>0</v>
      </c>
      <c r="AD554">
        <f t="shared" si="226"/>
        <v>1</v>
      </c>
      <c r="AE554">
        <f t="shared" si="227"/>
        <v>0</v>
      </c>
      <c r="AF554">
        <f t="shared" si="228"/>
        <v>0</v>
      </c>
      <c r="AG554" s="9">
        <f>'[1]1'!J$20+'[1]1'!J$21*Table6[[#This Row],[TV_State]]</f>
        <v>2750.8972309525429</v>
      </c>
      <c r="AH554" s="9">
        <f>Table6[[#This Row],[sales]]-Table6[[#This Row],[Pred_1]]</f>
        <v>955.03600691512702</v>
      </c>
      <c r="AI554">
        <f>ABS(Table6[[#This Row],[Res_1]])/Table6[[#This Row],[sales]]</f>
        <v>0.25770459034621956</v>
      </c>
      <c r="AJ554" s="9">
        <f>'[1]2'!J$20+'[1]2'!J$21*Table6[[#This Row],[Radio_State]]</f>
        <v>2654.1513390450204</v>
      </c>
      <c r="AK554" s="9">
        <f>Table6[[#This Row],[sales]]-Table6[[#This Row],[ Pred_2 ]]</f>
        <v>1051.7818988226495</v>
      </c>
      <c r="AL554">
        <f>ABS(Table6[[#This Row],[ Res_2 ]])/Table6[[#This Row],[sales]]</f>
        <v>0.28381026621726912</v>
      </c>
      <c r="AM554" s="10">
        <f>'[1]3'!J$20+'[1]3'!J$21*Data!O554</f>
        <v>7863.2252150094782</v>
      </c>
      <c r="AN554" s="9">
        <f>Table6[[#This Row],[sales]]-Table6[[#This Row],[Pred_3]]</f>
        <v>-4157.2919771418083</v>
      </c>
      <c r="AO554" s="9">
        <f>ABS(Table6[[#This Row],[Res_3]])/Table6[[#This Row],[sales]]</f>
        <v>1.1217935430304304</v>
      </c>
      <c r="AP554" s="9">
        <f>'[1]4'!L$21+'[1]4'!L$27*Table6[[#This Row],[TV_State]]+'[1]4'!L$22*Table6[[#This Row],[NJ_DUM]]+'[1]4'!L$23*Table6[[#This Row],[NY_DUM]]+'[1]4'!L$24*Table6[[#This Row],[PA_DUM]]+'[1]4'!L$25*Table6[[#This Row],[CT_DUM]]+'[1]4'!L$26*Table6[[#This Row],[DL_DUM]]</f>
        <v>556.5936546497627</v>
      </c>
      <c r="AQ554" s="9">
        <f>Table6[[#This Row],[sales]]-Table6[[#This Row],[Pred_4]]</f>
        <v>3149.3395832179071</v>
      </c>
      <c r="AR554">
        <f>ABS(Table6[[#This Row],[Res_4]]/Table6[[#This Row],[sales]])</f>
        <v>0.84981012367885578</v>
      </c>
      <c r="AS554" s="9">
        <f>'[1]5'!L$20+'[1]5'!L$26*Table6[[#This Row],[Radio_State]]+'[1]5'!L$21*Table6[[#This Row],[NJ_DUM]]+'[1]5'!L$22*Table6[[#This Row],[NY_DUM]]+'[1]5'!L$23*Table6[[#This Row],[PA_DUM]]+'[1]5'!L$24*Table6[[#This Row],[CT_DUM]]+'[1]5'!L$25*Table6[[#This Row],[DL_DUM]]</f>
        <v>573.53255099378885</v>
      </c>
      <c r="AT554" s="9">
        <f>Table6[[#This Row],[sales]]-Table6[[#This Row],[Pred_5]]</f>
        <v>3132.4006868738811</v>
      </c>
      <c r="AU554" s="9">
        <f>ABS(Table6[[#This Row],[Red_5]]/Table6[[#This Row],[sales]])</f>
        <v>0.84523937313997877</v>
      </c>
      <c r="AV554" s="9">
        <f>'[1]6'!L$20+'[1]6'!L$26*Table6[[#This Row],[Online]]+'[1]6'!L$21*Table6[[#This Row],[NJ_DUM]]+'[1]6'!L$22*Table6[[#This Row],[NY_DUM]]+'[1]6'!L$23*Table6[[#This Row],[PA_DUM]]+'[1]6'!L$24*Table6[[#This Row],[CT_DUM]]+'[1]6'!L$25*Table6[[#This Row],[DL_DUM]]</f>
        <v>4561.1352242521007</v>
      </c>
      <c r="AW554" s="9">
        <f>Table6[[#This Row],[sales]]-Table6[[#This Row],[Pred_6]]</f>
        <v>-855.20198638443071</v>
      </c>
      <c r="AX554" s="9">
        <f>ABS(Table6[[#This Row],[Red_6]]/Table6[[#This Row],[sales]])</f>
        <v>0.23076562136788498</v>
      </c>
      <c r="AY554" s="9">
        <f>'[1]7'!L$21+'[1]7'!L$27*Table6[[#This Row],[LNTV]]+'[1]7'!L$22*Table6[[#This Row],[NJ_DUM]]+'[1]7'!L$23*Table6[[#This Row],[NY_DUM]]+'[1]7'!L$24*Table6[[#This Row],[PA_DUM]]+'[1]7'!L$25*Table6[[#This Row],[CT_DUM]]+'[1]7'!L$26*Table6[[#This Row],[DL_DUM]]</f>
        <v>5.9509041757389269</v>
      </c>
      <c r="AZ554" s="9">
        <f>Table6[[#This Row],[sales]]-Table6[[#This Row],[Pred_7]]</f>
        <v>3699.9823336919312</v>
      </c>
      <c r="BA554" s="9">
        <f>ABS(Table6[[#This Row],[Red_7]]/Table6[[#This Row],[sales]])</f>
        <v>0.99839422250920995</v>
      </c>
      <c r="BB554" s="9">
        <f>'[1]8'!O$22+'[1]8'!O$28*Table6[[#This Row],[LNRADIOLING]]+'[1]8'!O$23*Table6[[#This Row],[DL_DUM]]+'[1]8'!O$24*Table6[[#This Row],[CT_DUM]]+'[1]8'!O$25*Table6[[#This Row],[PA_DUM]]+'[1]8'!O$26*Table6[[#This Row],[NY_DUM]]+'[1]8'!O$27*Table6[[#This Row],[NJ_DUM]]</f>
        <v>7.0276720308405274</v>
      </c>
      <c r="BC554" s="9">
        <f>Table6[[#This Row],[sales]]-Table6[[#This Row],[Pred_8]]</f>
        <v>3698.9055658368293</v>
      </c>
      <c r="BD554" s="9">
        <f>ABS(Table6[[#This Row],[Red_8]]/Table6[[#This Row],[sales]])</f>
        <v>0.99810367009339751</v>
      </c>
      <c r="BE554" s="9">
        <f>'[1]9'!M$19+'[1]9'!M$21*Table6[[#This Row],[LNONLINE]]+'[1]9'!M$20*Table6[[#This Row],[DL_DUM]]+'[1]9'!M$22*Table6[[#This Row],[CT_DUM]]+'[1]9'!M$23*Table6[[#This Row],[PA_DUM]]+'[1]9'!M$24*Table6[[#This Row],[NY_DUM]]+'[1]9'!M$25*Table6[[#This Row],[NJ_DUM]]</f>
        <v>7.757417867406069</v>
      </c>
      <c r="BF554" s="9">
        <f>Table6[[#This Row],[sales]]-Table6[[#This Row],[Pred_9]]</f>
        <v>3698.1758200002637</v>
      </c>
      <c r="BG554" s="9">
        <f>ABS(Table6[[#This Row],[Red_9]]/Table6[[#This Row],[sales]])</f>
        <v>0.99790675725397859</v>
      </c>
      <c r="BH554" s="9">
        <f>'[1]10'!P$22+'[1]10'!P$30*Table6[[#This Row],[LNTV]]+'[1]10'!P$29*Table6[[#This Row],[LNRADIOLING]]+'[1]10'!P$24*Table6[[#This Row],[LNONLINELING]]+'[1]10'!P$23*Table6[[#This Row],[DL_DUM]]+'[1]10'!P$25*Table6[[#This Row],[CT_DUM]]+'[1]10'!P$26*Table6[[#This Row],[PA_DUM]]+'[1]10'!P$27*Table6[[#This Row],[NY_DUM]]+'[1]10'!P$28*Table6[[#This Row],[NJ_DUM]]</f>
        <v>7.8883420210494393</v>
      </c>
      <c r="BI554" s="9">
        <f>Table6[[#This Row],[sales]]-Table6[[#This Row],[Pred_10]]</f>
        <v>3698.0448958466204</v>
      </c>
      <c r="BJ554" s="45">
        <f>ABS(Table6[[#This Row],[Red_10]]/Table6[[#This Row],[sales]])</f>
        <v>0.99787142899919368</v>
      </c>
      <c r="BK554" s="9">
        <f>'[1]11'!P$32+'[1]11'!P$40*Table6[[#This Row],[LNONLINELING]]+'[1]11'!P$39*Table6[[#This Row],[LNRADIOLING]]+'[1]11'!P$38*Table6[[#This Row],[LNTVLING]]+'[1]11'!P$33*Table6[[#This Row],[DL_DUM]]+'[1]11'!P$34*Table6[[#This Row],[CT_DUM]]+'[1]11'!P$35*Table6[[#This Row],[PA_DUM]]+'[1]11'!P$36*Table6[[#This Row],[NY_DUM]]+'[1]11'!P$37*Table6[[#This Row],[NJ_DUM]]</f>
        <v>7.9577090624324551</v>
      </c>
      <c r="BL554" s="9">
        <f>Table6[[#This Row],[sales]]-Table6[[#This Row],[ Pred_11]]</f>
        <v>3697.9755288052374</v>
      </c>
      <c r="BM554" s="47">
        <f>ABS(Table6[[#This Row],[ Red_11]]/Table6[[#This Row],[sales]])</f>
        <v>0.99785271116567353</v>
      </c>
      <c r="BN554" s="9">
        <f>'[1]12'!K$22+'[1]12'!K$28*Table6[[#This Row],[COMBINE LN LING]]+'[1]12'!K$23*Table6[[#This Row],[DL_DUM]]+'[1]12'!K$24*Table6[[#This Row],[CT_DUM]]+'[1]12'!K$25*Table6[[#This Row],[PA_DUM]]+'[1]12'!K$26*Table6[[#This Row],[NY_DUM]]+'[1]12'!K$27*Table6[[#This Row],[NJ_DUM]]</f>
        <v>7.2855528696851346</v>
      </c>
      <c r="BO554" s="9">
        <f>Table6[[#This Row],[sales]]-Table6[[#This Row],[ Pred_12]]</f>
        <v>3698.6476849979849</v>
      </c>
      <c r="BP554" s="47">
        <f>ABS(Table6[[#This Row],[ Red_12]]/Table6[[#This Row],[sales]])</f>
        <v>0.99803408415585027</v>
      </c>
      <c r="BQ554">
        <f>LN(G554+'2019 Totals and Calculations'!C$18)</f>
        <v>7.4808363522601118</v>
      </c>
      <c r="BR554">
        <f>LN(Table6[[#This Row],[PROF RADIO]]+'2019 Totals and Calculations'!D$18)</f>
        <v>5.6158545101457218</v>
      </c>
      <c r="BS554">
        <f>LN(Table6[[#This Row],[ONLINE LINGERING]]+'2019 Totals and Calculations'!E$18)</f>
        <v>6.9968994751919302</v>
      </c>
      <c r="BT554">
        <f>MONTH(Table6[[#This Row],[Date]])</f>
        <v>7</v>
      </c>
      <c r="BU554">
        <f t="shared" si="229"/>
        <v>0</v>
      </c>
      <c r="BV554">
        <f t="shared" si="230"/>
        <v>0</v>
      </c>
      <c r="BW554">
        <f t="shared" si="231"/>
        <v>0</v>
      </c>
      <c r="BX554">
        <f t="shared" si="232"/>
        <v>0</v>
      </c>
      <c r="BY554">
        <f t="shared" si="233"/>
        <v>0</v>
      </c>
      <c r="BZ554">
        <f t="shared" si="234"/>
        <v>0</v>
      </c>
      <c r="CA554">
        <f t="shared" si="235"/>
        <v>1</v>
      </c>
      <c r="CB554">
        <f t="shared" si="236"/>
        <v>0</v>
      </c>
      <c r="CC554">
        <f t="shared" si="237"/>
        <v>0</v>
      </c>
      <c r="CD554">
        <f t="shared" si="238"/>
        <v>0</v>
      </c>
      <c r="CE554">
        <f t="shared" si="239"/>
        <v>0</v>
      </c>
      <c r="CF554">
        <f t="shared" si="240"/>
        <v>0</v>
      </c>
      <c r="CG554">
        <f t="shared" si="241"/>
        <v>82</v>
      </c>
      <c r="CH55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2366.5570820095459</v>
      </c>
      <c r="CI554" s="79">
        <f>Table6[[#This Row],[sales]]-CH554</f>
        <v>1339.3761558581241</v>
      </c>
      <c r="CJ554">
        <f>ABS(Table6[[#This Row],[sales]]-CH554)/Table6[[#This Row],[sales]]</f>
        <v>0.36141400016930098</v>
      </c>
      <c r="CK55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2314.103611748375</v>
      </c>
      <c r="CL554" s="79">
        <f>Table6[[#This Row],[sales]]-CK554</f>
        <v>1391.829626119295</v>
      </c>
      <c r="CM554">
        <f>ABS(Table6[[#This Row],[sales]]-CK554)/Table6[[#This Row],[sales]]</f>
        <v>0.37556791684680474</v>
      </c>
      <c r="CN55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3656.8993935907001</v>
      </c>
      <c r="CO554" s="79">
        <f>Table6[[#This Row],[sales]]-CN554</f>
        <v>49.03384427696983</v>
      </c>
      <c r="CP554">
        <f>ABS(Table6[[#This Row],[sales]]-CN554)/Table6[[#This Row],[sales]]</f>
        <v>1.3231173129600969E-2</v>
      </c>
      <c r="CQ55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3556.346443468326</v>
      </c>
      <c r="CR554" s="79">
        <f>Table6[[#This Row],[sales]]-CQ554</f>
        <v>149.58679439934394</v>
      </c>
      <c r="CS554">
        <f>ABS(Table6[[#This Row],[sales]]-CQ554)/Table6[[#This Row],[sales]]</f>
        <v>4.0364136318174371E-2</v>
      </c>
    </row>
    <row r="555" spans="1:97" x14ac:dyDescent="0.2">
      <c r="A555">
        <v>554</v>
      </c>
      <c r="B555" t="s">
        <v>638</v>
      </c>
      <c r="C555" s="5">
        <v>43310</v>
      </c>
      <c r="D555" s="6">
        <v>1459.5627694347431</v>
      </c>
      <c r="E555" s="8">
        <f>YEAR(Table6[[#This Row],[Date]])</f>
        <v>2018</v>
      </c>
      <c r="F555" s="6">
        <f>Table6[[#This Row],[TV_State]]+Table6[[#This Row],[Radio_State]]+Table6[[#This Row],[Online]]</f>
        <v>2725.1552125327416</v>
      </c>
      <c r="G555" s="6">
        <f t="shared" si="216"/>
        <v>1426.6049005080213</v>
      </c>
      <c r="H555" s="6">
        <f>LN(Table6[[#This Row],[PROF TV LING]])</f>
        <v>7.2630527049340854</v>
      </c>
      <c r="I555" s="6">
        <f t="shared" si="217"/>
        <v>7.2858921968614894</v>
      </c>
      <c r="J555" s="6">
        <v>216.23152139773975</v>
      </c>
      <c r="K555" s="6">
        <f t="shared" si="222"/>
        <v>214.11160452129133</v>
      </c>
      <c r="L555" s="6">
        <f>0.5*J554+0.5*Table6[[#This Row],[Radio_State]]</f>
        <v>215.16106832151331</v>
      </c>
      <c r="M555" s="6">
        <f>LN(Table6[[#This Row],[RADIO LINGERING ]])</f>
        <v>5.3713869026349226</v>
      </c>
      <c r="N555" s="6">
        <f t="shared" si="218"/>
        <v>5.376349691977051</v>
      </c>
      <c r="O555" s="6">
        <v>1049.3609217002588</v>
      </c>
      <c r="P555" s="6">
        <f t="shared" si="219"/>
        <v>1023.8494797205963</v>
      </c>
      <c r="Q555" s="6">
        <f>0.3*O554+0.7*Table6[[#This Row],[Online]]</f>
        <v>1049.3609217002588</v>
      </c>
      <c r="R555" s="6">
        <f>LN(Table6[[#This Row],[ONLINE LINGERING]])</f>
        <v>6.955936611851647</v>
      </c>
      <c r="S555" s="6">
        <f t="shared" si="220"/>
        <v>6.955936611851647</v>
      </c>
      <c r="T555" s="6">
        <v>4019.9550828887418</v>
      </c>
      <c r="U555" s="6">
        <f t="shared" si="221"/>
        <v>8.299026008139883</v>
      </c>
      <c r="V555" s="8">
        <f>YEAR(Table6[[#This Row],[Date]])</f>
        <v>2018</v>
      </c>
      <c r="W555" s="8">
        <f>WEEKNUM(Table6[[#This Row],[Date]])</f>
        <v>31</v>
      </c>
      <c r="X555" t="s">
        <v>721</v>
      </c>
      <c r="Y555" s="9">
        <f>Table6[[#This Row],[LNTVLING]]+Table6[[#This Row],[LNRADIOLING]]+Table6[[#This Row],[LNONLINELING]]</f>
        <v>19.590376219420655</v>
      </c>
      <c r="Z555">
        <f t="shared" si="242"/>
        <v>1</v>
      </c>
      <c r="AA555">
        <f t="shared" si="223"/>
        <v>0</v>
      </c>
      <c r="AB555">
        <f t="shared" si="224"/>
        <v>0</v>
      </c>
      <c r="AC555">
        <f t="shared" si="225"/>
        <v>0</v>
      </c>
      <c r="AD555">
        <f t="shared" si="226"/>
        <v>1</v>
      </c>
      <c r="AE555">
        <f t="shared" si="227"/>
        <v>0</v>
      </c>
      <c r="AF555">
        <f t="shared" si="228"/>
        <v>0</v>
      </c>
      <c r="AG555" s="9">
        <f>'[1]1'!J$20+'[1]1'!J$21*Table6[[#This Row],[TV_State]]</f>
        <v>2765.1088778075045</v>
      </c>
      <c r="AH555" s="9">
        <f>Table6[[#This Row],[sales]]-Table6[[#This Row],[Pred_1]]</f>
        <v>1254.8462050812373</v>
      </c>
      <c r="AI555">
        <f>ABS(Table6[[#This Row],[Res_1]])/Table6[[#This Row],[sales]]</f>
        <v>0.31215428511193816</v>
      </c>
      <c r="AJ555" s="9">
        <f>'[1]2'!J$20+'[1]2'!J$21*Table6[[#This Row],[Radio_State]]</f>
        <v>2663.5500343954955</v>
      </c>
      <c r="AK555" s="9">
        <f>Table6[[#This Row],[sales]]-Table6[[#This Row],[ Pred_2 ]]</f>
        <v>1356.4050484932463</v>
      </c>
      <c r="AL555">
        <f>ABS(Table6[[#This Row],[ Res_2 ]])/Table6[[#This Row],[sales]]</f>
        <v>0.33741796127695362</v>
      </c>
      <c r="AM555" s="10">
        <f>'[1]3'!J$20+'[1]3'!J$21*Data!O555</f>
        <v>7863.2252150094782</v>
      </c>
      <c r="AN555" s="9">
        <f>Table6[[#This Row],[sales]]-Table6[[#This Row],[Pred_3]]</f>
        <v>-3843.2701321207364</v>
      </c>
      <c r="AO555" s="9">
        <f>ABS(Table6[[#This Row],[Res_3]])/Table6[[#This Row],[sales]]</f>
        <v>0.95604802861602134</v>
      </c>
      <c r="AP555" s="9">
        <f>'[1]4'!L$21+'[1]4'!L$27*Table6[[#This Row],[TV_State]]+'[1]4'!L$22*Table6[[#This Row],[NJ_DUM]]+'[1]4'!L$23*Table6[[#This Row],[NY_DUM]]+'[1]4'!L$24*Table6[[#This Row],[PA_DUM]]+'[1]4'!L$25*Table6[[#This Row],[CT_DUM]]+'[1]4'!L$26*Table6[[#This Row],[DL_DUM]]</f>
        <v>559.78129125280202</v>
      </c>
      <c r="AQ555" s="9">
        <f>Table6[[#This Row],[sales]]-Table6[[#This Row],[Pred_4]]</f>
        <v>3460.1737916359398</v>
      </c>
      <c r="AR555">
        <f>ABS(Table6[[#This Row],[Res_4]]/Table6[[#This Row],[sales]])</f>
        <v>0.86074936666940494</v>
      </c>
      <c r="AS555" s="9">
        <f>'[1]5'!L$20+'[1]5'!L$26*Table6[[#This Row],[Radio_State]]+'[1]5'!L$21*Table6[[#This Row],[NJ_DUM]]+'[1]5'!L$22*Table6[[#This Row],[NY_DUM]]+'[1]5'!L$23*Table6[[#This Row],[PA_DUM]]+'[1]5'!L$24*Table6[[#This Row],[CT_DUM]]+'[1]5'!L$25*Table6[[#This Row],[DL_DUM]]</f>
        <v>577.30396122045636</v>
      </c>
      <c r="AT555" s="9">
        <f>Table6[[#This Row],[sales]]-Table6[[#This Row],[Pred_5]]</f>
        <v>3442.6511216682857</v>
      </c>
      <c r="AU555" s="9">
        <f>ABS(Table6[[#This Row],[Red_5]]/Table6[[#This Row],[sales]])</f>
        <v>0.85639044483909876</v>
      </c>
      <c r="AV555" s="9">
        <f>'[1]6'!L$20+'[1]6'!L$26*Table6[[#This Row],[Online]]+'[1]6'!L$21*Table6[[#This Row],[NJ_DUM]]+'[1]6'!L$22*Table6[[#This Row],[NY_DUM]]+'[1]6'!L$23*Table6[[#This Row],[PA_DUM]]+'[1]6'!L$24*Table6[[#This Row],[CT_DUM]]+'[1]6'!L$25*Table6[[#This Row],[DL_DUM]]</f>
        <v>4561.1352242521007</v>
      </c>
      <c r="AW555" s="9">
        <f>Table6[[#This Row],[sales]]-Table6[[#This Row],[Pred_6]]</f>
        <v>-541.18014136335887</v>
      </c>
      <c r="AX555" s="9">
        <f>ABS(Table6[[#This Row],[Red_6]]/Table6[[#This Row],[sales]])</f>
        <v>0.1346234299151588</v>
      </c>
      <c r="AY555" s="9">
        <f>'[1]7'!L$21+'[1]7'!L$27*Table6[[#This Row],[LNTV]]+'[1]7'!L$22*Table6[[#This Row],[NJ_DUM]]+'[1]7'!L$23*Table6[[#This Row],[NY_DUM]]+'[1]7'!L$24*Table6[[#This Row],[PA_DUM]]+'[1]7'!L$25*Table6[[#This Row],[CT_DUM]]+'[1]7'!L$26*Table6[[#This Row],[DL_DUM]]</f>
        <v>5.9520055230289275</v>
      </c>
      <c r="AZ555" s="9">
        <f>Table6[[#This Row],[sales]]-Table6[[#This Row],[Pred_7]]</f>
        <v>4014.0030773657127</v>
      </c>
      <c r="BA555" s="9">
        <f>ABS(Table6[[#This Row],[Red_7]]/Table6[[#This Row],[sales]])</f>
        <v>0.99851938506766802</v>
      </c>
      <c r="BB555" s="9">
        <f>'[1]8'!O$22+'[1]8'!O$28*Table6[[#This Row],[LNRADIOLING]]+'[1]8'!O$23*Table6[[#This Row],[DL_DUM]]+'[1]8'!O$24*Table6[[#This Row],[CT_DUM]]+'[1]8'!O$25*Table6[[#This Row],[PA_DUM]]+'[1]8'!O$26*Table6[[#This Row],[NY_DUM]]+'[1]8'!O$27*Table6[[#This Row],[NJ_DUM]]</f>
        <v>7.0283818968443033</v>
      </c>
      <c r="BC555" s="9">
        <f>Table6[[#This Row],[sales]]-Table6[[#This Row],[Pred_8]]</f>
        <v>4012.9267009918976</v>
      </c>
      <c r="BD555" s="9">
        <f>ABS(Table6[[#This Row],[Red_8]]/Table6[[#This Row],[sales]])</f>
        <v>0.99825162675902501</v>
      </c>
      <c r="BE555" s="9">
        <f>'[1]9'!M$19+'[1]9'!M$21*Table6[[#This Row],[LNONLINE]]+'[1]9'!M$20*Table6[[#This Row],[DL_DUM]]+'[1]9'!M$22*Table6[[#This Row],[CT_DUM]]+'[1]9'!M$23*Table6[[#This Row],[PA_DUM]]+'[1]9'!M$24*Table6[[#This Row],[NY_DUM]]+'[1]9'!M$25*Table6[[#This Row],[NJ_DUM]]</f>
        <v>7.757417867406069</v>
      </c>
      <c r="BF555" s="9">
        <f>Table6[[#This Row],[sales]]-Table6[[#This Row],[Pred_9]]</f>
        <v>4012.1976650213355</v>
      </c>
      <c r="BG555" s="9">
        <f>ABS(Table6[[#This Row],[Red_9]]/Table6[[#This Row],[sales]])</f>
        <v>0.99807027250119629</v>
      </c>
      <c r="BH555" s="9">
        <f>'[1]10'!P$22+'[1]10'!P$30*Table6[[#This Row],[LNTV]]+'[1]10'!P$29*Table6[[#This Row],[LNRADIOLING]]+'[1]10'!P$24*Table6[[#This Row],[LNONLINELING]]+'[1]10'!P$23*Table6[[#This Row],[DL_DUM]]+'[1]10'!P$25*Table6[[#This Row],[CT_DUM]]+'[1]10'!P$26*Table6[[#This Row],[PA_DUM]]+'[1]10'!P$27*Table6[[#This Row],[NY_DUM]]+'[1]10'!P$28*Table6[[#This Row],[NJ_DUM]]</f>
        <v>7.886289405667549</v>
      </c>
      <c r="BI555" s="9">
        <f>Table6[[#This Row],[sales]]-Table6[[#This Row],[Pred_10]]</f>
        <v>4012.0687934830744</v>
      </c>
      <c r="BJ555" s="45">
        <f>ABS(Table6[[#This Row],[Red_10]]/Table6[[#This Row],[sales]])</f>
        <v>0.99803821454641717</v>
      </c>
      <c r="BK555" s="9">
        <f>'[1]11'!P$32+'[1]11'!P$40*Table6[[#This Row],[LNONLINELING]]+'[1]11'!P$39*Table6[[#This Row],[LNRADIOLING]]+'[1]11'!P$38*Table6[[#This Row],[LNTVLING]]+'[1]11'!P$33*Table6[[#This Row],[DL_DUM]]+'[1]11'!P$34*Table6[[#This Row],[CT_DUM]]+'[1]11'!P$35*Table6[[#This Row],[PA_DUM]]+'[1]11'!P$36*Table6[[#This Row],[NY_DUM]]+'[1]11'!P$37*Table6[[#This Row],[NJ_DUM]]</f>
        <v>7.9544661980607678</v>
      </c>
      <c r="BL555" s="9">
        <f>Table6[[#This Row],[sales]]-Table6[[#This Row],[ Pred_11]]</f>
        <v>4012.000616690681</v>
      </c>
      <c r="BM555" s="47">
        <f>ABS(Table6[[#This Row],[ Red_11]]/Table6[[#This Row],[sales]])</f>
        <v>0.99802125495582783</v>
      </c>
      <c r="BN555" s="9">
        <f>'[1]12'!K$22+'[1]12'!K$28*Table6[[#This Row],[COMBINE LN LING]]+'[1]12'!K$23*Table6[[#This Row],[DL_DUM]]+'[1]12'!K$24*Table6[[#This Row],[CT_DUM]]+'[1]12'!K$25*Table6[[#This Row],[PA_DUM]]+'[1]12'!K$26*Table6[[#This Row],[NY_DUM]]+'[1]12'!K$27*Table6[[#This Row],[NJ_DUM]]</f>
        <v>7.2874680272878916</v>
      </c>
      <c r="BO555" s="9">
        <f>Table6[[#This Row],[sales]]-Table6[[#This Row],[ Pred_12]]</f>
        <v>4012.6676148614538</v>
      </c>
      <c r="BP555" s="47">
        <f>ABS(Table6[[#This Row],[ Red_12]]/Table6[[#This Row],[sales]])</f>
        <v>0.99818717675271851</v>
      </c>
      <c r="BQ555">
        <f>LN(G555+'2019 Totals and Calculations'!C$18)</f>
        <v>7.4887681727658997</v>
      </c>
      <c r="BR555">
        <f>LN(Table6[[#This Row],[PROF RADIO]]+'2019 Totals and Calculations'!D$18)</f>
        <v>5.6235407528154493</v>
      </c>
      <c r="BS555">
        <f>LN(Table6[[#This Row],[ONLINE LINGERING]]+'2019 Totals and Calculations'!E$18)</f>
        <v>6.9968994751919302</v>
      </c>
      <c r="BT555">
        <f>MONTH(Table6[[#This Row],[Date]])</f>
        <v>7</v>
      </c>
      <c r="BU555">
        <f t="shared" si="229"/>
        <v>0</v>
      </c>
      <c r="BV555">
        <f t="shared" si="230"/>
        <v>0</v>
      </c>
      <c r="BW555">
        <f t="shared" si="231"/>
        <v>0</v>
      </c>
      <c r="BX555">
        <f t="shared" si="232"/>
        <v>0</v>
      </c>
      <c r="BY555">
        <f t="shared" si="233"/>
        <v>0</v>
      </c>
      <c r="BZ555">
        <f t="shared" si="234"/>
        <v>0</v>
      </c>
      <c r="CA555">
        <f t="shared" si="235"/>
        <v>1</v>
      </c>
      <c r="CB555">
        <f t="shared" si="236"/>
        <v>0</v>
      </c>
      <c r="CC555">
        <f t="shared" si="237"/>
        <v>0</v>
      </c>
      <c r="CD555">
        <f t="shared" si="238"/>
        <v>0</v>
      </c>
      <c r="CE555">
        <f t="shared" si="239"/>
        <v>0</v>
      </c>
      <c r="CF555">
        <f t="shared" si="240"/>
        <v>0</v>
      </c>
      <c r="CG555">
        <f t="shared" si="241"/>
        <v>83</v>
      </c>
      <c r="CH55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2378.5798243459622</v>
      </c>
      <c r="CI555" s="79">
        <f>Table6[[#This Row],[sales]]-CH555</f>
        <v>1641.3752585427796</v>
      </c>
      <c r="CJ555">
        <f>ABS(Table6[[#This Row],[sales]]-CH555)/Table6[[#This Row],[sales]]</f>
        <v>0.40830686530041688</v>
      </c>
      <c r="CK55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2324.8247937148999</v>
      </c>
      <c r="CL555" s="79">
        <f>Table6[[#This Row],[sales]]-CK555</f>
        <v>1695.1302891738419</v>
      </c>
      <c r="CM555">
        <f>ABS(Table6[[#This Row],[sales]]-CK555)/Table6[[#This Row],[sales]]</f>
        <v>0.42167891287872811</v>
      </c>
      <c r="CN55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3665.5171482759138</v>
      </c>
      <c r="CO555" s="79">
        <f>Table6[[#This Row],[sales]]-CN555</f>
        <v>354.43793461282803</v>
      </c>
      <c r="CP555">
        <f>ABS(Table6[[#This Row],[sales]]-CN555)/Table6[[#This Row],[sales]]</f>
        <v>8.8169625606395768E-2</v>
      </c>
      <c r="CQ55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3573.1726627423404</v>
      </c>
      <c r="CR555" s="79">
        <f>Table6[[#This Row],[sales]]-CQ555</f>
        <v>446.78242014640136</v>
      </c>
      <c r="CS555">
        <f>ABS(Table6[[#This Row],[sales]]-CQ555)/Table6[[#This Row],[sales]]</f>
        <v>0.11114114733474666</v>
      </c>
    </row>
    <row r="556" spans="1:97" x14ac:dyDescent="0.2">
      <c r="A556">
        <v>555</v>
      </c>
      <c r="B556" t="s">
        <v>638</v>
      </c>
      <c r="C556" s="5">
        <v>43317</v>
      </c>
      <c r="D556" s="6">
        <v>1474.1583971290906</v>
      </c>
      <c r="E556" s="8">
        <f>YEAR(Table6[[#This Row],[Date]])</f>
        <v>2018</v>
      </c>
      <c r="F556" s="6">
        <f>Table6[[#This Row],[TV_State]]+Table6[[#This Row],[Radio_State]]+Table6[[#This Row],[Online]]</f>
        <v>2741.9131554410669</v>
      </c>
      <c r="G556" s="6">
        <f t="shared" si="216"/>
        <v>1440.8709494943419</v>
      </c>
      <c r="H556" s="6">
        <f>LN(Table6[[#This Row],[PROF TV LING]])</f>
        <v>7.2730030357742335</v>
      </c>
      <c r="I556" s="6">
        <f t="shared" si="217"/>
        <v>7.2958425277146581</v>
      </c>
      <c r="J556" s="6">
        <v>218.39383661171715</v>
      </c>
      <c r="K556" s="6">
        <f t="shared" si="222"/>
        <v>216.25272056650425</v>
      </c>
      <c r="L556" s="6">
        <f>0.5*J555+0.5*Table6[[#This Row],[Radio_State]]</f>
        <v>217.31267900472847</v>
      </c>
      <c r="M556" s="6">
        <f>LN(Table6[[#This Row],[RADIO LINGERING ]])</f>
        <v>5.3813372334880905</v>
      </c>
      <c r="N556" s="6">
        <f t="shared" si="218"/>
        <v>5.3863000228302198</v>
      </c>
      <c r="O556" s="6">
        <v>1049.3609217002588</v>
      </c>
      <c r="P556" s="6">
        <f t="shared" si="219"/>
        <v>1041.7074891063601</v>
      </c>
      <c r="Q556" s="6">
        <f>0.3*O555+0.7*Table6[[#This Row],[Online]]</f>
        <v>1049.3609217002588</v>
      </c>
      <c r="R556" s="6">
        <f>LN(Table6[[#This Row],[ONLINE LINGERING]])</f>
        <v>6.955936611851647</v>
      </c>
      <c r="S556" s="6">
        <f t="shared" si="220"/>
        <v>6.955936611851647</v>
      </c>
      <c r="T556" s="6">
        <v>3753.6090476091254</v>
      </c>
      <c r="U556" s="6">
        <f t="shared" si="221"/>
        <v>8.2304730688380516</v>
      </c>
      <c r="V556" s="8">
        <f>YEAR(Table6[[#This Row],[Date]])</f>
        <v>2018</v>
      </c>
      <c r="W556" s="8">
        <f>WEEKNUM(Table6[[#This Row],[Date]])</f>
        <v>32</v>
      </c>
      <c r="X556" t="s">
        <v>722</v>
      </c>
      <c r="Y556" s="9">
        <f>Table6[[#This Row],[LNTVLING]]+Table6[[#This Row],[LNRADIOLING]]+Table6[[#This Row],[LNONLINELING]]</f>
        <v>19.610276881113972</v>
      </c>
      <c r="Z556">
        <f t="shared" si="242"/>
        <v>1</v>
      </c>
      <c r="AA556">
        <f t="shared" si="223"/>
        <v>0</v>
      </c>
      <c r="AB556">
        <f t="shared" si="224"/>
        <v>0</v>
      </c>
      <c r="AC556">
        <f t="shared" si="225"/>
        <v>0</v>
      </c>
      <c r="AD556">
        <f t="shared" si="226"/>
        <v>1</v>
      </c>
      <c r="AE556">
        <f t="shared" si="227"/>
        <v>0</v>
      </c>
      <c r="AF556">
        <f t="shared" si="228"/>
        <v>0</v>
      </c>
      <c r="AG556" s="9">
        <f>'[1]1'!J$20+'[1]1'!J$21*Table6[[#This Row],[TV_State]]</f>
        <v>2779.4626411310164</v>
      </c>
      <c r="AH556" s="9">
        <f>Table6[[#This Row],[sales]]-Table6[[#This Row],[Pred_1]]</f>
        <v>974.14640647810893</v>
      </c>
      <c r="AI556">
        <f>ABS(Table6[[#This Row],[Res_1]])/Table6[[#This Row],[sales]]</f>
        <v>0.25952260720881282</v>
      </c>
      <c r="AJ556" s="9">
        <f>'[1]2'!J$20+'[1]2'!J$21*Table6[[#This Row],[Radio_State]]</f>
        <v>2673.0427166994755</v>
      </c>
      <c r="AK556" s="9">
        <f>Table6[[#This Row],[sales]]-Table6[[#This Row],[ Pred_2 ]]</f>
        <v>1080.5663309096499</v>
      </c>
      <c r="AL556">
        <f>ABS(Table6[[#This Row],[ Res_2 ]])/Table6[[#This Row],[sales]]</f>
        <v>0.28787396801430892</v>
      </c>
      <c r="AM556" s="10">
        <f>'[1]3'!J$20+'[1]3'!J$21*Data!O556</f>
        <v>7863.2252150094782</v>
      </c>
      <c r="AN556" s="9">
        <f>Table6[[#This Row],[sales]]-Table6[[#This Row],[Pred_3]]</f>
        <v>-4109.6161674003524</v>
      </c>
      <c r="AO556" s="9">
        <f>ABS(Table6[[#This Row],[Res_3]])/Table6[[#This Row],[sales]]</f>
        <v>1.0948439529199203</v>
      </c>
      <c r="AP556" s="9">
        <f>'[1]4'!L$21+'[1]4'!L$27*Table6[[#This Row],[TV_State]]+'[1]4'!L$22*Table6[[#This Row],[NJ_DUM]]+'[1]4'!L$23*Table6[[#This Row],[NY_DUM]]+'[1]4'!L$24*Table6[[#This Row],[PA_DUM]]+'[1]4'!L$25*Table6[[#This Row],[CT_DUM]]+'[1]4'!L$26*Table6[[#This Row],[DL_DUM]]</f>
        <v>563.00080422187182</v>
      </c>
      <c r="AQ556" s="9">
        <f>Table6[[#This Row],[sales]]-Table6[[#This Row],[Pred_4]]</f>
        <v>3190.6082433872534</v>
      </c>
      <c r="AR556">
        <f>ABS(Table6[[#This Row],[Res_4]]/Table6[[#This Row],[sales]])</f>
        <v>0.8500108037142341</v>
      </c>
      <c r="AS556" s="9">
        <f>'[1]5'!L$20+'[1]5'!L$26*Table6[[#This Row],[Radio_State]]+'[1]5'!L$21*Table6[[#This Row],[NJ_DUM]]+'[1]5'!L$22*Table6[[#This Row],[NY_DUM]]+'[1]5'!L$23*Table6[[#This Row],[PA_DUM]]+'[1]5'!L$24*Table6[[#This Row],[CT_DUM]]+'[1]5'!L$25*Table6[[#This Row],[DL_DUM]]</f>
        <v>581.11308554939035</v>
      </c>
      <c r="AT556" s="9">
        <f>Table6[[#This Row],[sales]]-Table6[[#This Row],[Pred_5]]</f>
        <v>3172.4959620597351</v>
      </c>
      <c r="AU556" s="9">
        <f>ABS(Table6[[#This Row],[Red_5]]/Table6[[#This Row],[sales]])</f>
        <v>0.84518550595472053</v>
      </c>
      <c r="AV556" s="9">
        <f>'[1]6'!L$20+'[1]6'!L$26*Table6[[#This Row],[Online]]+'[1]6'!L$21*Table6[[#This Row],[NJ_DUM]]+'[1]6'!L$22*Table6[[#This Row],[NY_DUM]]+'[1]6'!L$23*Table6[[#This Row],[PA_DUM]]+'[1]6'!L$24*Table6[[#This Row],[CT_DUM]]+'[1]6'!L$25*Table6[[#This Row],[DL_DUM]]</f>
        <v>4561.1352242521007</v>
      </c>
      <c r="AW556" s="9">
        <f>Table6[[#This Row],[sales]]-Table6[[#This Row],[Pred_6]]</f>
        <v>-807.52617664297532</v>
      </c>
      <c r="AX556" s="9">
        <f>ABS(Table6[[#This Row],[Red_6]]/Table6[[#This Row],[sales]])</f>
        <v>0.21513326678422517</v>
      </c>
      <c r="AY556" s="9">
        <f>'[1]7'!L$21+'[1]7'!L$27*Table6[[#This Row],[LNTV]]+'[1]7'!L$22*Table6[[#This Row],[NJ_DUM]]+'[1]7'!L$23*Table6[[#This Row],[NY_DUM]]+'[1]7'!L$24*Table6[[#This Row],[PA_DUM]]+'[1]7'!L$25*Table6[[#This Row],[CT_DUM]]+'[1]7'!L$26*Table6[[#This Row],[DL_DUM]]</f>
        <v>5.953106870318928</v>
      </c>
      <c r="AZ556" s="9">
        <f>Table6[[#This Row],[sales]]-Table6[[#This Row],[Pred_7]]</f>
        <v>3747.6559407388063</v>
      </c>
      <c r="BA556" s="9">
        <f>ABS(Table6[[#This Row],[Red_7]]/Table6[[#This Row],[sales]])</f>
        <v>0.99841403119109839</v>
      </c>
      <c r="BB556" s="9">
        <f>'[1]8'!O$22+'[1]8'!O$28*Table6[[#This Row],[LNRADIOLING]]+'[1]8'!O$23*Table6[[#This Row],[DL_DUM]]+'[1]8'!O$24*Table6[[#This Row],[CT_DUM]]+'[1]8'!O$25*Table6[[#This Row],[PA_DUM]]+'[1]8'!O$26*Table6[[#This Row],[NY_DUM]]+'[1]8'!O$27*Table6[[#This Row],[NJ_DUM]]</f>
        <v>7.02909176284808</v>
      </c>
      <c r="BC556" s="9">
        <f>Table6[[#This Row],[sales]]-Table6[[#This Row],[Pred_8]]</f>
        <v>3746.5799558462772</v>
      </c>
      <c r="BD556" s="9">
        <f>ABS(Table6[[#This Row],[Red_8]]/Table6[[#This Row],[sales]])</f>
        <v>0.99812737776532023</v>
      </c>
      <c r="BE556" s="9">
        <f>'[1]9'!M$19+'[1]9'!M$21*Table6[[#This Row],[LNONLINE]]+'[1]9'!M$20*Table6[[#This Row],[DL_DUM]]+'[1]9'!M$22*Table6[[#This Row],[CT_DUM]]+'[1]9'!M$23*Table6[[#This Row],[PA_DUM]]+'[1]9'!M$24*Table6[[#This Row],[NY_DUM]]+'[1]9'!M$25*Table6[[#This Row],[NJ_DUM]]</f>
        <v>7.757417867406069</v>
      </c>
      <c r="BF556" s="9">
        <f>Table6[[#This Row],[sales]]-Table6[[#This Row],[Pred_9]]</f>
        <v>3745.8516297417191</v>
      </c>
      <c r="BG556" s="9">
        <f>ABS(Table6[[#This Row],[Red_9]]/Table6[[#This Row],[sales]])</f>
        <v>0.99793334421112734</v>
      </c>
      <c r="BH556" s="9">
        <f>'[1]10'!P$22+'[1]10'!P$30*Table6[[#This Row],[LNTV]]+'[1]10'!P$29*Table6[[#This Row],[LNRADIOLING]]+'[1]10'!P$24*Table6[[#This Row],[LNONLINELING]]+'[1]10'!P$23*Table6[[#This Row],[DL_DUM]]+'[1]10'!P$25*Table6[[#This Row],[CT_DUM]]+'[1]10'!P$26*Table6[[#This Row],[PA_DUM]]+'[1]10'!P$27*Table6[[#This Row],[NY_DUM]]+'[1]10'!P$28*Table6[[#This Row],[NJ_DUM]]</f>
        <v>7.8842367902856587</v>
      </c>
      <c r="BI556" s="9">
        <f>Table6[[#This Row],[sales]]-Table6[[#This Row],[Pred_10]]</f>
        <v>3745.7248108188396</v>
      </c>
      <c r="BJ556" s="45">
        <f>ABS(Table6[[#This Row],[Red_10]]/Table6[[#This Row],[sales]])</f>
        <v>0.99789955834763677</v>
      </c>
      <c r="BK556" s="9">
        <f>'[1]11'!P$32+'[1]11'!P$40*Table6[[#This Row],[LNONLINELING]]+'[1]11'!P$39*Table6[[#This Row],[LNRADIOLING]]+'[1]11'!P$38*Table6[[#This Row],[LNTVLING]]+'[1]11'!P$33*Table6[[#This Row],[DL_DUM]]+'[1]11'!P$34*Table6[[#This Row],[CT_DUM]]+'[1]11'!P$35*Table6[[#This Row],[PA_DUM]]+'[1]11'!P$36*Table6[[#This Row],[NY_DUM]]+'[1]11'!P$37*Table6[[#This Row],[NJ_DUM]]</f>
        <v>7.9512233336881089</v>
      </c>
      <c r="BL556" s="9">
        <f>Table6[[#This Row],[sales]]-Table6[[#This Row],[ Pred_11]]</f>
        <v>3745.6578242754372</v>
      </c>
      <c r="BM556" s="47">
        <f>ABS(Table6[[#This Row],[ Red_11]]/Table6[[#This Row],[sales]])</f>
        <v>0.99788171244451984</v>
      </c>
      <c r="BN556" s="9">
        <f>'[1]12'!K$22+'[1]12'!K$28*Table6[[#This Row],[COMBINE LN LING]]+'[1]12'!K$23*Table6[[#This Row],[DL_DUM]]+'[1]12'!K$24*Table6[[#This Row],[CT_DUM]]+'[1]12'!K$25*Table6[[#This Row],[PA_DUM]]+'[1]12'!K$26*Table6[[#This Row],[NY_DUM]]+'[1]12'!K$27*Table6[[#This Row],[NJ_DUM]]</f>
        <v>7.2893831848912036</v>
      </c>
      <c r="BO556" s="9">
        <f>Table6[[#This Row],[sales]]-Table6[[#This Row],[ Pred_12]]</f>
        <v>3746.3196644242344</v>
      </c>
      <c r="BP556" s="47">
        <f>ABS(Table6[[#This Row],[ Red_12]]/Table6[[#This Row],[sales]])</f>
        <v>0.9980580334572845</v>
      </c>
      <c r="BQ556">
        <f>LN(G556+'2019 Totals and Calculations'!C$18)</f>
        <v>7.4967159563875567</v>
      </c>
      <c r="BR556">
        <f>LN(Table6[[#This Row],[PROF RADIO]]+'2019 Totals and Calculations'!D$18)</f>
        <v>5.6312443505970391</v>
      </c>
      <c r="BS556">
        <f>LN(Table6[[#This Row],[ONLINE LINGERING]]+'2019 Totals and Calculations'!E$18)</f>
        <v>6.9968994751919302</v>
      </c>
      <c r="BT556">
        <f>MONTH(Table6[[#This Row],[Date]])</f>
        <v>8</v>
      </c>
      <c r="BU556">
        <f t="shared" si="229"/>
        <v>0</v>
      </c>
      <c r="BV556">
        <f t="shared" si="230"/>
        <v>0</v>
      </c>
      <c r="BW556">
        <f t="shared" si="231"/>
        <v>0</v>
      </c>
      <c r="BX556">
        <f t="shared" si="232"/>
        <v>0</v>
      </c>
      <c r="BY556">
        <f t="shared" si="233"/>
        <v>0</v>
      </c>
      <c r="BZ556">
        <f t="shared" si="234"/>
        <v>0</v>
      </c>
      <c r="CA556">
        <f t="shared" si="235"/>
        <v>0</v>
      </c>
      <c r="CB556">
        <f t="shared" si="236"/>
        <v>1</v>
      </c>
      <c r="CC556">
        <f t="shared" si="237"/>
        <v>0</v>
      </c>
      <c r="CD556">
        <f t="shared" si="238"/>
        <v>0</v>
      </c>
      <c r="CE556">
        <f t="shared" si="239"/>
        <v>0</v>
      </c>
      <c r="CF556">
        <f t="shared" si="240"/>
        <v>0</v>
      </c>
      <c r="CG556">
        <f t="shared" si="241"/>
        <v>84</v>
      </c>
      <c r="CH55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2460.1869508338332</v>
      </c>
      <c r="CI556" s="79">
        <f>Table6[[#This Row],[sales]]-CH556</f>
        <v>1293.4220967752922</v>
      </c>
      <c r="CJ556">
        <f>ABS(Table6[[#This Row],[sales]]-CH556)/Table6[[#This Row],[sales]]</f>
        <v>0.34458093007825147</v>
      </c>
      <c r="CK55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2470.2221479928667</v>
      </c>
      <c r="CL556" s="79">
        <f>Table6[[#This Row],[sales]]-CK556</f>
        <v>1283.3868996162587</v>
      </c>
      <c r="CM556">
        <f>ABS(Table6[[#This Row],[sales]]-CK556)/Table6[[#This Row],[sales]]</f>
        <v>0.34190745049320376</v>
      </c>
      <c r="CN55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3638.894482355849</v>
      </c>
      <c r="CO556" s="79">
        <f>Table6[[#This Row],[sales]]-CN556</f>
        <v>114.71456525327631</v>
      </c>
      <c r="CP556">
        <f>ABS(Table6[[#This Row],[sales]]-CN556)/Table6[[#This Row],[sales]]</f>
        <v>3.056113830670356E-2</v>
      </c>
      <c r="CQ55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3582.3248819189253</v>
      </c>
      <c r="CR556" s="79">
        <f>Table6[[#This Row],[sales]]-CQ556</f>
        <v>171.2841656902001</v>
      </c>
      <c r="CS556">
        <f>ABS(Table6[[#This Row],[sales]]-CQ556)/Table6[[#This Row],[sales]]</f>
        <v>4.5631860835187443E-2</v>
      </c>
    </row>
    <row r="557" spans="1:97" x14ac:dyDescent="0.2">
      <c r="A557">
        <v>556</v>
      </c>
      <c r="B557" t="s">
        <v>638</v>
      </c>
      <c r="C557" s="5">
        <v>43324</v>
      </c>
      <c r="D557" s="6">
        <v>1488.8999811003814</v>
      </c>
      <c r="E557" s="8">
        <f>YEAR(Table6[[#This Row],[Date]])</f>
        <v>2018</v>
      </c>
      <c r="F557" s="6">
        <f>Table6[[#This Row],[TV_State]]+Table6[[#This Row],[Radio_State]]+Table6[[#This Row],[Online]]</f>
        <v>2758.8386777784744</v>
      </c>
      <c r="G557" s="6">
        <f t="shared" si="216"/>
        <v>1455.2796589761538</v>
      </c>
      <c r="H557" s="6">
        <f>LN(Table6[[#This Row],[PROF TV LING]])</f>
        <v>7.2829533666183783</v>
      </c>
      <c r="I557" s="6">
        <f t="shared" si="217"/>
        <v>7.305792858567826</v>
      </c>
      <c r="J557" s="6">
        <v>220.57777497783431</v>
      </c>
      <c r="K557" s="6">
        <f t="shared" si="222"/>
        <v>218.41524777216927</v>
      </c>
      <c r="L557" s="6">
        <f>0.5*J556+0.5*Table6[[#This Row],[Radio_State]]</f>
        <v>219.48580579477573</v>
      </c>
      <c r="M557" s="6">
        <f>LN(Table6[[#This Row],[RADIO LINGERING ]])</f>
        <v>5.3912875643412583</v>
      </c>
      <c r="N557" s="6">
        <f t="shared" si="218"/>
        <v>5.3962503536833877</v>
      </c>
      <c r="O557" s="6">
        <v>1049.3609217002588</v>
      </c>
      <c r="P557" s="6">
        <f t="shared" si="219"/>
        <v>1047.0648919220891</v>
      </c>
      <c r="Q557" s="6">
        <f>0.3*O556+0.7*Table6[[#This Row],[Online]]</f>
        <v>1049.3609217002588</v>
      </c>
      <c r="R557" s="6">
        <f>LN(Table6[[#This Row],[ONLINE LINGERING]])</f>
        <v>6.955936611851647</v>
      </c>
      <c r="S557" s="6">
        <f t="shared" si="220"/>
        <v>6.955936611851647</v>
      </c>
      <c r="T557" s="6">
        <v>4085.2755814247857</v>
      </c>
      <c r="U557" s="6">
        <f t="shared" si="221"/>
        <v>8.315144466811752</v>
      </c>
      <c r="V557" s="8">
        <f>YEAR(Table6[[#This Row],[Date]])</f>
        <v>2018</v>
      </c>
      <c r="W557" s="8">
        <f>WEEKNUM(Table6[[#This Row],[Date]])</f>
        <v>33</v>
      </c>
      <c r="X557" t="s">
        <v>723</v>
      </c>
      <c r="Y557" s="9">
        <f>Table6[[#This Row],[LNTVLING]]+Table6[[#This Row],[LNRADIOLING]]+Table6[[#This Row],[LNONLINELING]]</f>
        <v>19.630177542811285</v>
      </c>
      <c r="Z557">
        <f t="shared" si="242"/>
        <v>1</v>
      </c>
      <c r="AA557">
        <f t="shared" si="223"/>
        <v>0</v>
      </c>
      <c r="AB557">
        <f t="shared" si="224"/>
        <v>0</v>
      </c>
      <c r="AC557">
        <f t="shared" si="225"/>
        <v>0</v>
      </c>
      <c r="AD557">
        <f t="shared" si="226"/>
        <v>1</v>
      </c>
      <c r="AE557">
        <f t="shared" si="227"/>
        <v>0</v>
      </c>
      <c r="AF557">
        <f t="shared" si="228"/>
        <v>0</v>
      </c>
      <c r="AG557" s="9">
        <f>'[1]1'!J$20+'[1]1'!J$21*Table6[[#This Row],[TV_State]]</f>
        <v>2793.9599420877635</v>
      </c>
      <c r="AH557" s="9">
        <f>Table6[[#This Row],[sales]]-Table6[[#This Row],[Pred_1]]</f>
        <v>1291.3156393370223</v>
      </c>
      <c r="AI557">
        <f>ABS(Table6[[#This Row],[Res_1]])/Table6[[#This Row],[sales]]</f>
        <v>0.31609021560466222</v>
      </c>
      <c r="AJ557" s="9">
        <f>'[1]2'!J$20+'[1]2'!J$21*Table6[[#This Row],[Radio_State]]</f>
        <v>2682.6303258264952</v>
      </c>
      <c r="AK557" s="9">
        <f>Table6[[#This Row],[sales]]-Table6[[#This Row],[ Pred_2 ]]</f>
        <v>1402.6452555982905</v>
      </c>
      <c r="AL557">
        <f>ABS(Table6[[#This Row],[ Res_2 ]])/Table6[[#This Row],[sales]]</f>
        <v>0.34334164920866911</v>
      </c>
      <c r="AM557" s="10">
        <f>'[1]3'!J$20+'[1]3'!J$21*Data!O557</f>
        <v>7863.2252150094782</v>
      </c>
      <c r="AN557" s="9">
        <f>Table6[[#This Row],[sales]]-Table6[[#This Row],[Pred_3]]</f>
        <v>-3777.9496335846925</v>
      </c>
      <c r="AO557" s="9">
        <f>ABS(Table6[[#This Row],[Res_3]])/Table6[[#This Row],[sales]]</f>
        <v>0.9247722848276223</v>
      </c>
      <c r="AP557" s="9">
        <f>'[1]4'!L$21+'[1]4'!L$27*Table6[[#This Row],[TV_State]]+'[1]4'!L$22*Table6[[#This Row],[NJ_DUM]]+'[1]4'!L$23*Table6[[#This Row],[NY_DUM]]+'[1]4'!L$24*Table6[[#This Row],[PA_DUM]]+'[1]4'!L$25*Table6[[#This Row],[CT_DUM]]+'[1]4'!L$26*Table6[[#This Row],[DL_DUM]]</f>
        <v>566.25251232063226</v>
      </c>
      <c r="AQ557" s="9">
        <f>Table6[[#This Row],[sales]]-Table6[[#This Row],[Pred_4]]</f>
        <v>3519.0230691041534</v>
      </c>
      <c r="AR557">
        <f>ABS(Table6[[#This Row],[Res_4]]/Table6[[#This Row],[sales]])</f>
        <v>0.86139184467865315</v>
      </c>
      <c r="AS557" s="9">
        <f>'[1]5'!L$20+'[1]5'!L$26*Table6[[#This Row],[Radio_State]]+'[1]5'!L$21*Table6[[#This Row],[NJ_DUM]]+'[1]5'!L$22*Table6[[#This Row],[NY_DUM]]+'[1]5'!L$23*Table6[[#This Row],[PA_DUM]]+'[1]5'!L$24*Table6[[#This Row],[CT_DUM]]+'[1]5'!L$25*Table6[[#This Row],[DL_DUM]]</f>
        <v>584.96030112161372</v>
      </c>
      <c r="AT557" s="9">
        <f>Table6[[#This Row],[sales]]-Table6[[#This Row],[Pred_5]]</f>
        <v>3500.3152803031721</v>
      </c>
      <c r="AU557" s="9">
        <f>ABS(Table6[[#This Row],[Red_5]]/Table6[[#This Row],[sales]])</f>
        <v>0.85681252354642812</v>
      </c>
      <c r="AV557" s="9">
        <f>'[1]6'!L$20+'[1]6'!L$26*Table6[[#This Row],[Online]]+'[1]6'!L$21*Table6[[#This Row],[NJ_DUM]]+'[1]6'!L$22*Table6[[#This Row],[NY_DUM]]+'[1]6'!L$23*Table6[[#This Row],[PA_DUM]]+'[1]6'!L$24*Table6[[#This Row],[CT_DUM]]+'[1]6'!L$25*Table6[[#This Row],[DL_DUM]]</f>
        <v>4561.1352242521007</v>
      </c>
      <c r="AW557" s="9">
        <f>Table6[[#This Row],[sales]]-Table6[[#This Row],[Pred_6]]</f>
        <v>-475.85964282731493</v>
      </c>
      <c r="AX557" s="9">
        <f>ABS(Table6[[#This Row],[Red_6]]/Table6[[#This Row],[sales]])</f>
        <v>0.11648165058704645</v>
      </c>
      <c r="AY557" s="9">
        <f>'[1]7'!L$21+'[1]7'!L$27*Table6[[#This Row],[LNTV]]+'[1]7'!L$22*Table6[[#This Row],[NJ_DUM]]+'[1]7'!L$23*Table6[[#This Row],[NY_DUM]]+'[1]7'!L$24*Table6[[#This Row],[PA_DUM]]+'[1]7'!L$25*Table6[[#This Row],[CT_DUM]]+'[1]7'!L$26*Table6[[#This Row],[DL_DUM]]</f>
        <v>5.9542082176089286</v>
      </c>
      <c r="AZ557" s="9">
        <f>Table6[[#This Row],[sales]]-Table6[[#This Row],[Pred_7]]</f>
        <v>4079.3213732071767</v>
      </c>
      <c r="BA557" s="9">
        <f>ABS(Table6[[#This Row],[Red_7]]/Table6[[#This Row],[sales]])</f>
        <v>0.9985425198131842</v>
      </c>
      <c r="BB557" s="9">
        <f>'[1]8'!O$22+'[1]8'!O$28*Table6[[#This Row],[LNRADIOLING]]+'[1]8'!O$23*Table6[[#This Row],[DL_DUM]]+'[1]8'!O$24*Table6[[#This Row],[CT_DUM]]+'[1]8'!O$25*Table6[[#This Row],[PA_DUM]]+'[1]8'!O$26*Table6[[#This Row],[NY_DUM]]+'[1]8'!O$27*Table6[[#This Row],[NJ_DUM]]</f>
        <v>7.0298016288518559</v>
      </c>
      <c r="BC557" s="9">
        <f>Table6[[#This Row],[sales]]-Table6[[#This Row],[Pred_8]]</f>
        <v>4078.2457797959337</v>
      </c>
      <c r="BD557" s="9">
        <f>ABS(Table6[[#This Row],[Red_8]]/Table6[[#This Row],[sales]])</f>
        <v>0.99827923441424227</v>
      </c>
      <c r="BE557" s="9">
        <f>'[1]9'!M$19+'[1]9'!M$21*Table6[[#This Row],[LNONLINE]]+'[1]9'!M$20*Table6[[#This Row],[DL_DUM]]+'[1]9'!M$22*Table6[[#This Row],[CT_DUM]]+'[1]9'!M$23*Table6[[#This Row],[PA_DUM]]+'[1]9'!M$24*Table6[[#This Row],[NY_DUM]]+'[1]9'!M$25*Table6[[#This Row],[NJ_DUM]]</f>
        <v>7.757417867406069</v>
      </c>
      <c r="BF557" s="9">
        <f>Table6[[#This Row],[sales]]-Table6[[#This Row],[Pred_9]]</f>
        <v>4077.5181635573795</v>
      </c>
      <c r="BG557" s="9">
        <f>ABS(Table6[[#This Row],[Red_9]]/Table6[[#This Row],[sales]])</f>
        <v>0.99810112739941503</v>
      </c>
      <c r="BH557" s="9">
        <f>'[1]10'!P$22+'[1]10'!P$30*Table6[[#This Row],[LNTV]]+'[1]10'!P$29*Table6[[#This Row],[LNRADIOLING]]+'[1]10'!P$24*Table6[[#This Row],[LNONLINELING]]+'[1]10'!P$23*Table6[[#This Row],[DL_DUM]]+'[1]10'!P$25*Table6[[#This Row],[CT_DUM]]+'[1]10'!P$26*Table6[[#This Row],[PA_DUM]]+'[1]10'!P$27*Table6[[#This Row],[NY_DUM]]+'[1]10'!P$28*Table6[[#This Row],[NJ_DUM]]</f>
        <v>7.8821841749037684</v>
      </c>
      <c r="BI557" s="9">
        <f>Table6[[#This Row],[sales]]-Table6[[#This Row],[Pred_10]]</f>
        <v>4077.3933972498821</v>
      </c>
      <c r="BJ557" s="45">
        <f>ABS(Table6[[#This Row],[Red_10]]/Table6[[#This Row],[sales]])</f>
        <v>0.99807058691199613</v>
      </c>
      <c r="BK557" s="9">
        <f>'[1]11'!P$32+'[1]11'!P$40*Table6[[#This Row],[LNONLINELING]]+'[1]11'!P$39*Table6[[#This Row],[LNRADIOLING]]+'[1]11'!P$38*Table6[[#This Row],[LNTVLING]]+'[1]11'!P$33*Table6[[#This Row],[DL_DUM]]+'[1]11'!P$34*Table6[[#This Row],[CT_DUM]]+'[1]11'!P$35*Table6[[#This Row],[PA_DUM]]+'[1]11'!P$36*Table6[[#This Row],[NY_DUM]]+'[1]11'!P$37*Table6[[#This Row],[NJ_DUM]]</f>
        <v>7.9479804693147749</v>
      </c>
      <c r="BL557" s="9">
        <f>Table6[[#This Row],[sales]]-Table6[[#This Row],[ Pred_11]]</f>
        <v>4077.3276009554711</v>
      </c>
      <c r="BM557" s="47">
        <f>ABS(Table6[[#This Row],[ Red_11]]/Table6[[#This Row],[sales]])</f>
        <v>0.99805448119449935</v>
      </c>
      <c r="BN557" s="9">
        <f>'[1]12'!K$22+'[1]12'!K$28*Table6[[#This Row],[COMBINE LN LING]]+'[1]12'!K$23*Table6[[#This Row],[DL_DUM]]+'[1]12'!K$24*Table6[[#This Row],[CT_DUM]]+'[1]12'!K$25*Table6[[#This Row],[PA_DUM]]+'[1]12'!K$26*Table6[[#This Row],[NY_DUM]]+'[1]12'!K$27*Table6[[#This Row],[NJ_DUM]]</f>
        <v>7.2912983424948994</v>
      </c>
      <c r="BO557" s="9">
        <f>Table6[[#This Row],[sales]]-Table6[[#This Row],[ Pred_12]]</f>
        <v>4077.9842830822909</v>
      </c>
      <c r="BP557" s="47">
        <f>ABS(Table6[[#This Row],[ Red_12]]/Table6[[#This Row],[sales]])</f>
        <v>0.99821522484905367</v>
      </c>
      <c r="BQ557">
        <f>LN(G557+'2019 Totals and Calculations'!C$18)</f>
        <v>7.5046796085015295</v>
      </c>
      <c r="BR557">
        <f>LN(Table6[[#This Row],[PROF RADIO]]+'2019 Totals and Calculations'!D$18)</f>
        <v>5.6389652090447342</v>
      </c>
      <c r="BS557">
        <f>LN(Table6[[#This Row],[ONLINE LINGERING]]+'2019 Totals and Calculations'!E$18)</f>
        <v>6.9968994751919302</v>
      </c>
      <c r="BT557">
        <f>MONTH(Table6[[#This Row],[Date]])</f>
        <v>8</v>
      </c>
      <c r="BU557">
        <f t="shared" si="229"/>
        <v>0</v>
      </c>
      <c r="BV557">
        <f t="shared" si="230"/>
        <v>0</v>
      </c>
      <c r="BW557">
        <f t="shared" si="231"/>
        <v>0</v>
      </c>
      <c r="BX557">
        <f t="shared" si="232"/>
        <v>0</v>
      </c>
      <c r="BY557">
        <f t="shared" si="233"/>
        <v>0</v>
      </c>
      <c r="BZ557">
        <f t="shared" si="234"/>
        <v>0</v>
      </c>
      <c r="CA557">
        <f t="shared" si="235"/>
        <v>0</v>
      </c>
      <c r="CB557">
        <f t="shared" si="236"/>
        <v>1</v>
      </c>
      <c r="CC557">
        <f t="shared" si="237"/>
        <v>0</v>
      </c>
      <c r="CD557">
        <f t="shared" si="238"/>
        <v>0</v>
      </c>
      <c r="CE557">
        <f t="shared" si="239"/>
        <v>0</v>
      </c>
      <c r="CF557">
        <f t="shared" si="240"/>
        <v>0</v>
      </c>
      <c r="CG557">
        <f t="shared" si="241"/>
        <v>85</v>
      </c>
      <c r="CH55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2472.7088128522764</v>
      </c>
      <c r="CI557" s="79">
        <f>Table6[[#This Row],[sales]]-CH557</f>
        <v>1612.5667685725093</v>
      </c>
      <c r="CJ557">
        <f>ABS(Table6[[#This Row],[sales]]-CH557)/Table6[[#This Row],[sales]]</f>
        <v>0.39472655795967343</v>
      </c>
      <c r="CK55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2481.6929493342409</v>
      </c>
      <c r="CL557" s="79">
        <f>Table6[[#This Row],[sales]]-CK557</f>
        <v>1603.5826320905448</v>
      </c>
      <c r="CM557">
        <f>ABS(Table6[[#This Row],[sales]]-CK557)/Table6[[#This Row],[sales]]</f>
        <v>0.39252740730192731</v>
      </c>
      <c r="CN55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3647.4698071321559</v>
      </c>
      <c r="CO557" s="79">
        <f>Table6[[#This Row],[sales]]-CN557</f>
        <v>437.80577429262985</v>
      </c>
      <c r="CP557">
        <f>ABS(Table6[[#This Row],[sales]]-CN557)/Table6[[#This Row],[sales]]</f>
        <v>0.10716676649263895</v>
      </c>
      <c r="CQ55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3599.3015036562956</v>
      </c>
      <c r="CR557" s="79">
        <f>Table6[[#This Row],[sales]]-CQ557</f>
        <v>485.97407776849013</v>
      </c>
      <c r="CS557">
        <f>ABS(Table6[[#This Row],[sales]]-CQ557)/Table6[[#This Row],[sales]]</f>
        <v>0.11895747742897707</v>
      </c>
    </row>
    <row r="558" spans="1:97" x14ac:dyDescent="0.2">
      <c r="A558">
        <v>557</v>
      </c>
      <c r="B558" t="s">
        <v>638</v>
      </c>
      <c r="C558" s="5">
        <v>43331</v>
      </c>
      <c r="D558" s="6">
        <v>1503.7889809113854</v>
      </c>
      <c r="E558" s="8">
        <f>YEAR(Table6[[#This Row],[Date]])</f>
        <v>2018</v>
      </c>
      <c r="F558" s="6">
        <f>Table6[[#This Row],[TV_State]]+Table6[[#This Row],[Radio_State]]+Table6[[#This Row],[Online]]</f>
        <v>2775.9334553392569</v>
      </c>
      <c r="G558" s="6">
        <f t="shared" si="216"/>
        <v>1469.8324555567231</v>
      </c>
      <c r="H558" s="6">
        <f>LN(Table6[[#This Row],[PROF TV LING]])</f>
        <v>7.2929036974652925</v>
      </c>
      <c r="I558" s="6">
        <f t="shared" si="217"/>
        <v>7.3157431894209939</v>
      </c>
      <c r="J558" s="6">
        <v>222.78355272761263</v>
      </c>
      <c r="K558" s="6">
        <f t="shared" si="222"/>
        <v>220.59940024989095</v>
      </c>
      <c r="L558" s="6">
        <f>0.5*J557+0.5*Table6[[#This Row],[Radio_State]]</f>
        <v>221.68066385272346</v>
      </c>
      <c r="M558" s="6">
        <f>LN(Table6[[#This Row],[RADIO LINGERING ]])</f>
        <v>5.4012378951944262</v>
      </c>
      <c r="N558" s="6">
        <f t="shared" si="218"/>
        <v>5.4062006845365556</v>
      </c>
      <c r="O558" s="6">
        <v>1049.3609217002588</v>
      </c>
      <c r="P558" s="6">
        <f t="shared" si="219"/>
        <v>1048.6721127668079</v>
      </c>
      <c r="Q558" s="6">
        <f>0.3*O557+0.7*Table6[[#This Row],[Online]]</f>
        <v>1049.3609217002588</v>
      </c>
      <c r="R558" s="6">
        <f>LN(Table6[[#This Row],[ONLINE LINGERING]])</f>
        <v>6.955936611851647</v>
      </c>
      <c r="S558" s="6">
        <f t="shared" si="220"/>
        <v>6.955936611851647</v>
      </c>
      <c r="T558" s="6">
        <v>3581.526782179018</v>
      </c>
      <c r="U558" s="6">
        <f t="shared" si="221"/>
        <v>8.1835444639489303</v>
      </c>
      <c r="V558" s="8">
        <f>YEAR(Table6[[#This Row],[Date]])</f>
        <v>2018</v>
      </c>
      <c r="W558" s="8">
        <f>WEEKNUM(Table6[[#This Row],[Date]])</f>
        <v>34</v>
      </c>
      <c r="X558" t="s">
        <v>724</v>
      </c>
      <c r="Y558" s="9">
        <f>Table6[[#This Row],[LNTVLING]]+Table6[[#This Row],[LNRADIOLING]]+Table6[[#This Row],[LNONLINELING]]</f>
        <v>19.650078204511367</v>
      </c>
      <c r="Z558">
        <f t="shared" si="242"/>
        <v>1</v>
      </c>
      <c r="AA558">
        <f t="shared" si="223"/>
        <v>0</v>
      </c>
      <c r="AB558">
        <f t="shared" si="224"/>
        <v>0</v>
      </c>
      <c r="AC558">
        <f t="shared" si="225"/>
        <v>0</v>
      </c>
      <c r="AD558">
        <f t="shared" si="226"/>
        <v>1</v>
      </c>
      <c r="AE558">
        <f t="shared" si="227"/>
        <v>0</v>
      </c>
      <c r="AF558">
        <f t="shared" si="228"/>
        <v>0</v>
      </c>
      <c r="AG558" s="9">
        <f>'[1]1'!J$20+'[1]1'!J$21*Table6[[#This Row],[TV_State]]</f>
        <v>2808.6022160540779</v>
      </c>
      <c r="AH558" s="9">
        <f>Table6[[#This Row],[sales]]-Table6[[#This Row],[Pred_1]]</f>
        <v>772.92456612494016</v>
      </c>
      <c r="AI558">
        <f>ABS(Table6[[#This Row],[Res_1]])/Table6[[#This Row],[sales]]</f>
        <v>0.21580867968679243</v>
      </c>
      <c r="AJ558" s="9">
        <f>'[1]2'!J$20+'[1]2'!J$21*Table6[[#This Row],[Radio_State]]</f>
        <v>2692.3138110447849</v>
      </c>
      <c r="AK558" s="9">
        <f>Table6[[#This Row],[sales]]-Table6[[#This Row],[ Pred_2 ]]</f>
        <v>889.21297113423316</v>
      </c>
      <c r="AL558">
        <f>ABS(Table6[[#This Row],[ Res_2 ]])/Table6[[#This Row],[sales]]</f>
        <v>0.24827762717251878</v>
      </c>
      <c r="AM558" s="10">
        <f>'[1]3'!J$20+'[1]3'!J$21*Data!O558</f>
        <v>7863.2252150094782</v>
      </c>
      <c r="AN558" s="9">
        <f>Table6[[#This Row],[sales]]-Table6[[#This Row],[Pred_3]]</f>
        <v>-4281.6984328304607</v>
      </c>
      <c r="AO558" s="9">
        <f>ABS(Table6[[#This Row],[Res_3]])/Table6[[#This Row],[sales]]</f>
        <v>1.1954952994168189</v>
      </c>
      <c r="AP558" s="9">
        <f>'[1]4'!L$21+'[1]4'!L$27*Table6[[#This Row],[TV_State]]+'[1]4'!L$22*Table6[[#This Row],[NJ_DUM]]+'[1]4'!L$23*Table6[[#This Row],[NY_DUM]]+'[1]4'!L$24*Table6[[#This Row],[PA_DUM]]+'[1]4'!L$25*Table6[[#This Row],[CT_DUM]]+'[1]4'!L$26*Table6[[#This Row],[DL_DUM]]</f>
        <v>569.53673750038035</v>
      </c>
      <c r="AQ558" s="9">
        <f>Table6[[#This Row],[sales]]-Table6[[#This Row],[Pred_4]]</f>
        <v>3011.9900446786378</v>
      </c>
      <c r="AR558">
        <f>ABS(Table6[[#This Row],[Res_4]]/Table6[[#This Row],[sales]])</f>
        <v>0.84097934424662568</v>
      </c>
      <c r="AS558" s="9">
        <f>'[1]5'!L$20+'[1]5'!L$26*Table6[[#This Row],[Radio_State]]+'[1]5'!L$21*Table6[[#This Row],[NJ_DUM]]+'[1]5'!L$22*Table6[[#This Row],[NY_DUM]]+'[1]5'!L$23*Table6[[#This Row],[PA_DUM]]+'[1]5'!L$24*Table6[[#This Row],[CT_DUM]]+'[1]5'!L$25*Table6[[#This Row],[DL_DUM]]</f>
        <v>588.84598884955926</v>
      </c>
      <c r="AT558" s="9">
        <f>Table6[[#This Row],[sales]]-Table6[[#This Row],[Pred_5]]</f>
        <v>2992.6807933294585</v>
      </c>
      <c r="AU558" s="9">
        <f>ABS(Table6[[#This Row],[Red_5]]/Table6[[#This Row],[sales]])</f>
        <v>0.83558799789532701</v>
      </c>
      <c r="AV558" s="9">
        <f>'[1]6'!L$20+'[1]6'!L$26*Table6[[#This Row],[Online]]+'[1]6'!L$21*Table6[[#This Row],[NJ_DUM]]+'[1]6'!L$22*Table6[[#This Row],[NY_DUM]]+'[1]6'!L$23*Table6[[#This Row],[PA_DUM]]+'[1]6'!L$24*Table6[[#This Row],[CT_DUM]]+'[1]6'!L$25*Table6[[#This Row],[DL_DUM]]</f>
        <v>4561.1352242521007</v>
      </c>
      <c r="AW558" s="9">
        <f>Table6[[#This Row],[sales]]-Table6[[#This Row],[Pred_6]]</f>
        <v>-979.60844207308264</v>
      </c>
      <c r="AX558" s="9">
        <f>ABS(Table6[[#This Row],[Red_6]]/Table6[[#This Row],[sales]])</f>
        <v>0.27351699474855923</v>
      </c>
      <c r="AY558" s="9">
        <f>'[1]7'!L$21+'[1]7'!L$27*Table6[[#This Row],[LNTV]]+'[1]7'!L$22*Table6[[#This Row],[NJ_DUM]]+'[1]7'!L$23*Table6[[#This Row],[NY_DUM]]+'[1]7'!L$24*Table6[[#This Row],[PA_DUM]]+'[1]7'!L$25*Table6[[#This Row],[CT_DUM]]+'[1]7'!L$26*Table6[[#This Row],[DL_DUM]]</f>
        <v>5.9553095648989292</v>
      </c>
      <c r="AZ558" s="9">
        <f>Table6[[#This Row],[sales]]-Table6[[#This Row],[Pred_7]]</f>
        <v>3575.5714726141191</v>
      </c>
      <c r="BA558" s="9">
        <f>ABS(Table6[[#This Row],[Red_7]]/Table6[[#This Row],[sales]])</f>
        <v>0.99833721484520754</v>
      </c>
      <c r="BB558" s="9">
        <f>'[1]8'!O$22+'[1]8'!O$28*Table6[[#This Row],[LNRADIOLING]]+'[1]8'!O$23*Table6[[#This Row],[DL_DUM]]+'[1]8'!O$24*Table6[[#This Row],[CT_DUM]]+'[1]8'!O$25*Table6[[#This Row],[PA_DUM]]+'[1]8'!O$26*Table6[[#This Row],[NY_DUM]]+'[1]8'!O$27*Table6[[#This Row],[NJ_DUM]]</f>
        <v>7.0305114948556326</v>
      </c>
      <c r="BC558" s="9">
        <f>Table6[[#This Row],[sales]]-Table6[[#This Row],[Pred_8]]</f>
        <v>3574.4962706841625</v>
      </c>
      <c r="BD558" s="9">
        <f>ABS(Table6[[#This Row],[Red_8]]/Table6[[#This Row],[sales]])</f>
        <v>0.99803700714180388</v>
      </c>
      <c r="BE558" s="9">
        <f>'[1]9'!M$19+'[1]9'!M$21*Table6[[#This Row],[LNONLINE]]+'[1]9'!M$20*Table6[[#This Row],[DL_DUM]]+'[1]9'!M$22*Table6[[#This Row],[CT_DUM]]+'[1]9'!M$23*Table6[[#This Row],[PA_DUM]]+'[1]9'!M$24*Table6[[#This Row],[NY_DUM]]+'[1]9'!M$25*Table6[[#This Row],[NJ_DUM]]</f>
        <v>7.757417867406069</v>
      </c>
      <c r="BF558" s="9">
        <f>Table6[[#This Row],[sales]]-Table6[[#This Row],[Pred_9]]</f>
        <v>3573.7693643116118</v>
      </c>
      <c r="BG558" s="9">
        <f>ABS(Table6[[#This Row],[Red_9]]/Table6[[#This Row],[sales]])</f>
        <v>0.99783404722644942</v>
      </c>
      <c r="BH558" s="9">
        <f>'[1]10'!P$22+'[1]10'!P$30*Table6[[#This Row],[LNTV]]+'[1]10'!P$29*Table6[[#This Row],[LNRADIOLING]]+'[1]10'!P$24*Table6[[#This Row],[LNONLINELING]]+'[1]10'!P$23*Table6[[#This Row],[DL_DUM]]+'[1]10'!P$25*Table6[[#This Row],[CT_DUM]]+'[1]10'!P$26*Table6[[#This Row],[PA_DUM]]+'[1]10'!P$27*Table6[[#This Row],[NY_DUM]]+'[1]10'!P$28*Table6[[#This Row],[NJ_DUM]]</f>
        <v>7.8801315595218782</v>
      </c>
      <c r="BI558" s="9">
        <f>Table6[[#This Row],[sales]]-Table6[[#This Row],[Pred_10]]</f>
        <v>3573.6466506194961</v>
      </c>
      <c r="BJ558" s="45">
        <f>ABS(Table6[[#This Row],[Red_10]]/Table6[[#This Row],[sales]])</f>
        <v>0.99779978427112925</v>
      </c>
      <c r="BK558" s="9">
        <f>'[1]11'!P$32+'[1]11'!P$40*Table6[[#This Row],[LNONLINELING]]+'[1]11'!P$39*Table6[[#This Row],[LNRADIOLING]]+'[1]11'!P$38*Table6[[#This Row],[LNTVLING]]+'[1]11'!P$33*Table6[[#This Row],[DL_DUM]]+'[1]11'!P$34*Table6[[#This Row],[CT_DUM]]+'[1]11'!P$35*Table6[[#This Row],[PA_DUM]]+'[1]11'!P$36*Table6[[#This Row],[NY_DUM]]+'[1]11'!P$37*Table6[[#This Row],[NJ_DUM]]</f>
        <v>7.9447376049409755</v>
      </c>
      <c r="BL558" s="9">
        <f>Table6[[#This Row],[sales]]-Table6[[#This Row],[ Pred_11]]</f>
        <v>3573.5820445740769</v>
      </c>
      <c r="BM558" s="47">
        <f>ABS(Table6[[#This Row],[ Red_11]]/Table6[[#This Row],[sales]])</f>
        <v>0.99778174558278532</v>
      </c>
      <c r="BN558" s="9">
        <f>'[1]12'!K$22+'[1]12'!K$28*Table6[[#This Row],[COMBINE LN LING]]+'[1]12'!K$23*Table6[[#This Row],[DL_DUM]]+'[1]12'!K$24*Table6[[#This Row],[CT_DUM]]+'[1]12'!K$25*Table6[[#This Row],[PA_DUM]]+'[1]12'!K$26*Table6[[#This Row],[NY_DUM]]+'[1]12'!K$27*Table6[[#This Row],[NJ_DUM]]</f>
        <v>7.2932135000988625</v>
      </c>
      <c r="BO558" s="9">
        <f>Table6[[#This Row],[sales]]-Table6[[#This Row],[ Pred_12]]</f>
        <v>3574.2335686789193</v>
      </c>
      <c r="BP558" s="47">
        <f>ABS(Table6[[#This Row],[ Red_12]]/Table6[[#This Row],[sales]])</f>
        <v>0.99796365797503217</v>
      </c>
      <c r="BQ558">
        <f>LN(G558+'2019 Totals and Calculations'!C$18)</f>
        <v>7.5126590345449413</v>
      </c>
      <c r="BR558">
        <f>LN(Table6[[#This Row],[PROF RADIO]]+'2019 Totals and Calculations'!D$18)</f>
        <v>5.6467032336341401</v>
      </c>
      <c r="BS558">
        <f>LN(Table6[[#This Row],[ONLINE LINGERING]]+'2019 Totals and Calculations'!E$18)</f>
        <v>6.9968994751919302</v>
      </c>
      <c r="BT558">
        <f>MONTH(Table6[[#This Row],[Date]])</f>
        <v>8</v>
      </c>
      <c r="BU558">
        <f t="shared" si="229"/>
        <v>0</v>
      </c>
      <c r="BV558">
        <f t="shared" si="230"/>
        <v>0</v>
      </c>
      <c r="BW558">
        <f t="shared" si="231"/>
        <v>0</v>
      </c>
      <c r="BX558">
        <f t="shared" si="232"/>
        <v>0</v>
      </c>
      <c r="BY558">
        <f t="shared" si="233"/>
        <v>0</v>
      </c>
      <c r="BZ558">
        <f t="shared" si="234"/>
        <v>0</v>
      </c>
      <c r="CA558">
        <f t="shared" si="235"/>
        <v>0</v>
      </c>
      <c r="CB558">
        <f t="shared" si="236"/>
        <v>1</v>
      </c>
      <c r="CC558">
        <f t="shared" si="237"/>
        <v>0</v>
      </c>
      <c r="CD558">
        <f t="shared" si="238"/>
        <v>0</v>
      </c>
      <c r="CE558">
        <f t="shared" si="239"/>
        <v>0</v>
      </c>
      <c r="CF558">
        <f t="shared" si="240"/>
        <v>0</v>
      </c>
      <c r="CG558">
        <f t="shared" si="241"/>
        <v>86</v>
      </c>
      <c r="CH55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2485.3060908233056</v>
      </c>
      <c r="CI558" s="79">
        <f>Table6[[#This Row],[sales]]-CH558</f>
        <v>1096.2206913557125</v>
      </c>
      <c r="CJ558">
        <f>ABS(Table6[[#This Row],[sales]]-CH558)/Table6[[#This Row],[sales]]</f>
        <v>0.30607636296628965</v>
      </c>
      <c r="CK55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2493.2301328997364</v>
      </c>
      <c r="CL558" s="79">
        <f>Table6[[#This Row],[sales]]-CK558</f>
        <v>1088.2966492792816</v>
      </c>
      <c r="CM558">
        <f>ABS(Table6[[#This Row],[sales]]-CK558)/Table6[[#This Row],[sales]]</f>
        <v>0.30386388695861061</v>
      </c>
      <c r="CN55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3656.0653402974049</v>
      </c>
      <c r="CO558" s="79">
        <f>Table6[[#This Row],[sales]]-CN558</f>
        <v>-74.538558118386845</v>
      </c>
      <c r="CP558">
        <f>ABS(Table6[[#This Row],[sales]]-CN558)/Table6[[#This Row],[sales]]</f>
        <v>2.0811950503700334E-2</v>
      </c>
      <c r="CQ55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3616.3722708419364</v>
      </c>
      <c r="CR558" s="79">
        <f>Table6[[#This Row],[sales]]-CQ558</f>
        <v>-34.845488662918342</v>
      </c>
      <c r="CS558">
        <f>ABS(Table6[[#This Row],[sales]]-CQ558)/Table6[[#This Row],[sales]]</f>
        <v>9.7292274446481117E-3</v>
      </c>
    </row>
    <row r="559" spans="1:97" x14ac:dyDescent="0.2">
      <c r="A559">
        <v>558</v>
      </c>
      <c r="B559" t="s">
        <v>638</v>
      </c>
      <c r="C559" s="5">
        <v>43338</v>
      </c>
      <c r="D559" s="6">
        <v>1518.8268707204993</v>
      </c>
      <c r="E559" s="8">
        <f>YEAR(Table6[[#This Row],[Date]])</f>
        <v>2018</v>
      </c>
      <c r="F559" s="6">
        <f>Table6[[#This Row],[TV_State]]+Table6[[#This Row],[Radio_State]]+Table6[[#This Row],[Online]]</f>
        <v>2793.1991806756469</v>
      </c>
      <c r="G559" s="6">
        <f t="shared" si="216"/>
        <v>1484.5307801058557</v>
      </c>
      <c r="H559" s="6">
        <f>LN(Table6[[#This Row],[PROF TV LING]])</f>
        <v>7.3028540283141261</v>
      </c>
      <c r="I559" s="6">
        <f t="shared" si="217"/>
        <v>7.3256935202741618</v>
      </c>
      <c r="J559" s="6">
        <v>225.0113882548888</v>
      </c>
      <c r="K559" s="6">
        <f t="shared" si="222"/>
        <v>222.80539425238987</v>
      </c>
      <c r="L559" s="6">
        <f>0.5*J558+0.5*Table6[[#This Row],[Radio_State]]</f>
        <v>223.89747049125071</v>
      </c>
      <c r="M559" s="6">
        <f>LN(Table6[[#This Row],[RADIO LINGERING ]])</f>
        <v>5.411188226047595</v>
      </c>
      <c r="N559" s="6">
        <f t="shared" si="218"/>
        <v>5.4161510153897234</v>
      </c>
      <c r="O559" s="6">
        <v>1049.3609217002588</v>
      </c>
      <c r="P559" s="6">
        <f t="shared" si="219"/>
        <v>1049.1542790202234</v>
      </c>
      <c r="Q559" s="6">
        <f>0.3*O558+0.7*Table6[[#This Row],[Online]]</f>
        <v>1049.3609217002588</v>
      </c>
      <c r="R559" s="6">
        <f>LN(Table6[[#This Row],[ONLINE LINGERING]])</f>
        <v>6.955936611851647</v>
      </c>
      <c r="S559" s="6">
        <f t="shared" si="220"/>
        <v>6.955936611851647</v>
      </c>
      <c r="T559" s="6">
        <v>4130.2525209877949</v>
      </c>
      <c r="U559" s="6">
        <f t="shared" si="221"/>
        <v>8.326093827182234</v>
      </c>
      <c r="V559" s="8">
        <f>YEAR(Table6[[#This Row],[Date]])</f>
        <v>2018</v>
      </c>
      <c r="W559" s="8">
        <f>WEEKNUM(Table6[[#This Row],[Date]])</f>
        <v>35</v>
      </c>
      <c r="X559" t="s">
        <v>725</v>
      </c>
      <c r="Y559" s="9">
        <f>Table6[[#This Row],[LNTVLING]]+Table6[[#This Row],[LNRADIOLING]]+Table6[[#This Row],[LNONLINELING]]</f>
        <v>19.66997886621337</v>
      </c>
      <c r="Z559">
        <f t="shared" si="242"/>
        <v>1</v>
      </c>
      <c r="AA559">
        <f t="shared" si="223"/>
        <v>0</v>
      </c>
      <c r="AB559">
        <f t="shared" si="224"/>
        <v>0</v>
      </c>
      <c r="AC559">
        <f t="shared" si="225"/>
        <v>0</v>
      </c>
      <c r="AD559">
        <f t="shared" si="226"/>
        <v>1</v>
      </c>
      <c r="AE559">
        <f t="shared" si="227"/>
        <v>0</v>
      </c>
      <c r="AF559">
        <f t="shared" si="228"/>
        <v>0</v>
      </c>
      <c r="AG559" s="9">
        <f>'[1]1'!J$20+'[1]1'!J$21*Table6[[#This Row],[TV_State]]</f>
        <v>2823.3909127600555</v>
      </c>
      <c r="AH559" s="9">
        <f>Table6[[#This Row],[sales]]-Table6[[#This Row],[Pred_1]]</f>
        <v>1306.8616082277395</v>
      </c>
      <c r="AI559">
        <f>ABS(Table6[[#This Row],[Res_1]])/Table6[[#This Row],[sales]]</f>
        <v>0.31641203572589049</v>
      </c>
      <c r="AJ559" s="9">
        <f>'[1]2'!J$20+'[1]2'!J$21*Table6[[#This Row],[Radio_State]]</f>
        <v>2702.0941311152578</v>
      </c>
      <c r="AK559" s="9">
        <f>Table6[[#This Row],[sales]]-Table6[[#This Row],[ Pred_2 ]]</f>
        <v>1428.1583898725371</v>
      </c>
      <c r="AL559">
        <f>ABS(Table6[[#This Row],[ Res_2 ]])/Table6[[#This Row],[sales]]</f>
        <v>0.34577992086812587</v>
      </c>
      <c r="AM559" s="10">
        <f>'[1]3'!J$20+'[1]3'!J$21*Data!O559</f>
        <v>7863.2252150094782</v>
      </c>
      <c r="AN559" s="9">
        <f>Table6[[#This Row],[sales]]-Table6[[#This Row],[Pred_3]]</f>
        <v>-3732.9726940216833</v>
      </c>
      <c r="AO559" s="9">
        <f>ABS(Table6[[#This Row],[Res_3]])/Table6[[#This Row],[sales]]</f>
        <v>0.90381221851512894</v>
      </c>
      <c r="AP559" s="9">
        <f>'[1]4'!L$21+'[1]4'!L$27*Table6[[#This Row],[TV_State]]+'[1]4'!L$22*Table6[[#This Row],[NJ_DUM]]+'[1]4'!L$23*Table6[[#This Row],[NY_DUM]]+'[1]4'!L$24*Table6[[#This Row],[PA_DUM]]+'[1]4'!L$25*Table6[[#This Row],[CT_DUM]]+'[1]4'!L$26*Table6[[#This Row],[DL_DUM]]</f>
        <v>572.85380493192599</v>
      </c>
      <c r="AQ559" s="9">
        <f>Table6[[#This Row],[sales]]-Table6[[#This Row],[Pred_4]]</f>
        <v>3557.398716055869</v>
      </c>
      <c r="AR559">
        <f>ABS(Table6[[#This Row],[Res_4]]/Table6[[#This Row],[sales]])</f>
        <v>0.86130295859127726</v>
      </c>
      <c r="AS559" s="9">
        <f>'[1]5'!L$20+'[1]5'!L$26*Table6[[#This Row],[Radio_State]]+'[1]5'!L$21*Table6[[#This Row],[NJ_DUM]]+'[1]5'!L$22*Table6[[#This Row],[NY_DUM]]+'[1]5'!L$23*Table6[[#This Row],[PA_DUM]]+'[1]5'!L$24*Table6[[#This Row],[CT_DUM]]+'[1]5'!L$25*Table6[[#This Row],[DL_DUM]]</f>
        <v>592.77053345478453</v>
      </c>
      <c r="AT559" s="9">
        <f>Table6[[#This Row],[sales]]-Table6[[#This Row],[Pred_5]]</f>
        <v>3537.4819875330104</v>
      </c>
      <c r="AU559" s="9">
        <f>ABS(Table6[[#This Row],[Red_5]]/Table6[[#This Row],[sales]])</f>
        <v>0.85648080100608059</v>
      </c>
      <c r="AV559" s="9">
        <f>'[1]6'!L$20+'[1]6'!L$26*Table6[[#This Row],[Online]]+'[1]6'!L$21*Table6[[#This Row],[NJ_DUM]]+'[1]6'!L$22*Table6[[#This Row],[NY_DUM]]+'[1]6'!L$23*Table6[[#This Row],[PA_DUM]]+'[1]6'!L$24*Table6[[#This Row],[CT_DUM]]+'[1]6'!L$25*Table6[[#This Row],[DL_DUM]]</f>
        <v>4561.1352242521007</v>
      </c>
      <c r="AW559" s="9">
        <f>Table6[[#This Row],[sales]]-Table6[[#This Row],[Pred_6]]</f>
        <v>-430.88270326430575</v>
      </c>
      <c r="AX559" s="9">
        <f>ABS(Table6[[#This Row],[Red_6]]/Table6[[#This Row],[sales]])</f>
        <v>0.10432357369792379</v>
      </c>
      <c r="AY559" s="9">
        <f>'[1]7'!L$21+'[1]7'!L$27*Table6[[#This Row],[LNTV]]+'[1]7'!L$22*Table6[[#This Row],[NJ_DUM]]+'[1]7'!L$23*Table6[[#This Row],[NY_DUM]]+'[1]7'!L$24*Table6[[#This Row],[PA_DUM]]+'[1]7'!L$25*Table6[[#This Row],[CT_DUM]]+'[1]7'!L$26*Table6[[#This Row],[DL_DUM]]</f>
        <v>5.9564109121889306</v>
      </c>
      <c r="AZ559" s="9">
        <f>Table6[[#This Row],[sales]]-Table6[[#This Row],[Pred_7]]</f>
        <v>4124.2961100756056</v>
      </c>
      <c r="BA559" s="9">
        <f>ABS(Table6[[#This Row],[Red_7]]/Table6[[#This Row],[sales]])</f>
        <v>0.99855785793194918</v>
      </c>
      <c r="BB559" s="9">
        <f>'[1]8'!O$22+'[1]8'!O$28*Table6[[#This Row],[LNRADIOLING]]+'[1]8'!O$23*Table6[[#This Row],[DL_DUM]]+'[1]8'!O$24*Table6[[#This Row],[CT_DUM]]+'[1]8'!O$25*Table6[[#This Row],[PA_DUM]]+'[1]8'!O$26*Table6[[#This Row],[NY_DUM]]+'[1]8'!O$27*Table6[[#This Row],[NJ_DUM]]</f>
        <v>7.0312213608594094</v>
      </c>
      <c r="BC559" s="9">
        <f>Table6[[#This Row],[sales]]-Table6[[#This Row],[Pred_8]]</f>
        <v>4123.2212996269354</v>
      </c>
      <c r="BD559" s="9">
        <f>ABS(Table6[[#This Row],[Red_8]]/Table6[[#This Row],[sales]])</f>
        <v>0.9982976291824458</v>
      </c>
      <c r="BE559" s="9">
        <f>'[1]9'!M$19+'[1]9'!M$21*Table6[[#This Row],[LNONLINE]]+'[1]9'!M$20*Table6[[#This Row],[DL_DUM]]+'[1]9'!M$22*Table6[[#This Row],[CT_DUM]]+'[1]9'!M$23*Table6[[#This Row],[PA_DUM]]+'[1]9'!M$24*Table6[[#This Row],[NY_DUM]]+'[1]9'!M$25*Table6[[#This Row],[NJ_DUM]]</f>
        <v>7.757417867406069</v>
      </c>
      <c r="BF559" s="9">
        <f>Table6[[#This Row],[sales]]-Table6[[#This Row],[Pred_9]]</f>
        <v>4122.4951031203891</v>
      </c>
      <c r="BG559" s="9">
        <f>ABS(Table6[[#This Row],[Red_9]]/Table6[[#This Row],[sales]])</f>
        <v>0.99812180542763751</v>
      </c>
      <c r="BH559" s="9">
        <f>'[1]10'!P$22+'[1]10'!P$30*Table6[[#This Row],[LNTV]]+'[1]10'!P$29*Table6[[#This Row],[LNRADIOLING]]+'[1]10'!P$24*Table6[[#This Row],[LNONLINELING]]+'[1]10'!P$23*Table6[[#This Row],[DL_DUM]]+'[1]10'!P$25*Table6[[#This Row],[CT_DUM]]+'[1]10'!P$26*Table6[[#This Row],[PA_DUM]]+'[1]10'!P$27*Table6[[#This Row],[NY_DUM]]+'[1]10'!P$28*Table6[[#This Row],[NJ_DUM]]</f>
        <v>7.8780789441399879</v>
      </c>
      <c r="BI559" s="9">
        <f>Table6[[#This Row],[sales]]-Table6[[#This Row],[Pred_10]]</f>
        <v>4122.3744420436551</v>
      </c>
      <c r="BJ559" s="45">
        <f>ABS(Table6[[#This Row],[Red_10]]/Table6[[#This Row],[sales]])</f>
        <v>0.99809259145679163</v>
      </c>
      <c r="BK559" s="9">
        <f>'[1]11'!P$32+'[1]11'!P$40*Table6[[#This Row],[LNONLINELING]]+'[1]11'!P$39*Table6[[#This Row],[LNRADIOLING]]+'[1]11'!P$38*Table6[[#This Row],[LNTVLING]]+'[1]11'!P$33*Table6[[#This Row],[DL_DUM]]+'[1]11'!P$34*Table6[[#This Row],[CT_DUM]]+'[1]11'!P$35*Table6[[#This Row],[PA_DUM]]+'[1]11'!P$36*Table6[[#This Row],[NY_DUM]]+'[1]11'!P$37*Table6[[#This Row],[NJ_DUM]]</f>
        <v>7.941494740566851</v>
      </c>
      <c r="BL559" s="9">
        <f>Table6[[#This Row],[sales]]-Table6[[#This Row],[ Pred_11]]</f>
        <v>4122.3110262472283</v>
      </c>
      <c r="BM559" s="47">
        <f>ABS(Table6[[#This Row],[ Red_11]]/Table6[[#This Row],[sales]])</f>
        <v>0.99807723748119226</v>
      </c>
      <c r="BN559" s="9">
        <f>'[1]12'!K$22+'[1]12'!K$28*Table6[[#This Row],[COMBINE LN LING]]+'[1]12'!K$23*Table6[[#This Row],[DL_DUM]]+'[1]12'!K$24*Table6[[#This Row],[CT_DUM]]+'[1]12'!K$25*Table6[[#This Row],[PA_DUM]]+'[1]12'!K$26*Table6[[#This Row],[NY_DUM]]+'[1]12'!K$27*Table6[[#This Row],[NJ_DUM]]</f>
        <v>7.2951286577030103</v>
      </c>
      <c r="BO559" s="9">
        <f>Table6[[#This Row],[sales]]-Table6[[#This Row],[ Pred_12]]</f>
        <v>4122.9573923300923</v>
      </c>
      <c r="BP559" s="47">
        <f>ABS(Table6[[#This Row],[ Red_12]]/Table6[[#This Row],[sales]])</f>
        <v>0.99823373301738028</v>
      </c>
      <c r="BQ559">
        <f>LN(G559+'2019 Totals and Calculations'!C$18)</f>
        <v>7.520654140024055</v>
      </c>
      <c r="BR559">
        <f>LN(Table6[[#This Row],[PROF RADIO]]+'2019 Totals and Calculations'!D$18)</f>
        <v>5.6544583297723898</v>
      </c>
      <c r="BS559">
        <f>LN(Table6[[#This Row],[ONLINE LINGERING]]+'2019 Totals and Calculations'!E$18)</f>
        <v>6.9968994751919302</v>
      </c>
      <c r="BT559">
        <f>MONTH(Table6[[#This Row],[Date]])</f>
        <v>8</v>
      </c>
      <c r="BU559">
        <f t="shared" si="229"/>
        <v>0</v>
      </c>
      <c r="BV559">
        <f t="shared" si="230"/>
        <v>0</v>
      </c>
      <c r="BW559">
        <f t="shared" si="231"/>
        <v>0</v>
      </c>
      <c r="BX559">
        <f t="shared" si="232"/>
        <v>0</v>
      </c>
      <c r="BY559">
        <f t="shared" si="233"/>
        <v>0</v>
      </c>
      <c r="BZ559">
        <f t="shared" si="234"/>
        <v>0</v>
      </c>
      <c r="CA559">
        <f t="shared" si="235"/>
        <v>0</v>
      </c>
      <c r="CB559">
        <f t="shared" si="236"/>
        <v>1</v>
      </c>
      <c r="CC559">
        <f t="shared" si="237"/>
        <v>0</v>
      </c>
      <c r="CD559">
        <f t="shared" si="238"/>
        <v>0</v>
      </c>
      <c r="CE559">
        <f t="shared" si="239"/>
        <v>0</v>
      </c>
      <c r="CF559">
        <f t="shared" si="240"/>
        <v>0</v>
      </c>
      <c r="CG559">
        <f t="shared" si="241"/>
        <v>87</v>
      </c>
      <c r="CH55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2497.9792173454553</v>
      </c>
      <c r="CI559" s="79">
        <f>Table6[[#This Row],[sales]]-CH559</f>
        <v>1632.2733036423397</v>
      </c>
      <c r="CJ559">
        <f>ABS(Table6[[#This Row],[sales]]-CH559)/Table6[[#This Row],[sales]]</f>
        <v>0.39519939648919183</v>
      </c>
      <c r="CK55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2504.8340563524307</v>
      </c>
      <c r="CL559" s="79">
        <f>Table6[[#This Row],[sales]]-CK559</f>
        <v>1625.4184646353642</v>
      </c>
      <c r="CM559">
        <f>ABS(Table6[[#This Row],[sales]]-CK559)/Table6[[#This Row],[sales]]</f>
        <v>0.39353973065226233</v>
      </c>
      <c r="CN55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3664.6811294741633</v>
      </c>
      <c r="CO559" s="79">
        <f>Table6[[#This Row],[sales]]-CN559</f>
        <v>465.57139151363162</v>
      </c>
      <c r="CP559">
        <f>ABS(Table6[[#This Row],[sales]]-CN559)/Table6[[#This Row],[sales]]</f>
        <v>0.1127222582996657</v>
      </c>
      <c r="CQ55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3633.5376812120267</v>
      </c>
      <c r="CR559" s="79">
        <f>Table6[[#This Row],[sales]]-CQ559</f>
        <v>496.71483977576827</v>
      </c>
      <c r="CS559">
        <f>ABS(Table6[[#This Row],[sales]]-CQ559)/Table6[[#This Row],[sales]]</f>
        <v>0.1202625837649688</v>
      </c>
    </row>
    <row r="560" spans="1:97" x14ac:dyDescent="0.2">
      <c r="A560">
        <v>559</v>
      </c>
      <c r="B560" t="s">
        <v>638</v>
      </c>
      <c r="C560" s="5">
        <v>43345</v>
      </c>
      <c r="D560" s="6">
        <v>1534.0151394277043</v>
      </c>
      <c r="E560" s="8">
        <f>YEAR(Table6[[#This Row],[Date]])</f>
        <v>2018</v>
      </c>
      <c r="F560" s="6">
        <f>Table6[[#This Row],[TV_State]]+Table6[[#This Row],[Radio_State]]+Table6[[#This Row],[Online]]</f>
        <v>2810.6375632654008</v>
      </c>
      <c r="G560" s="6">
        <f t="shared" si="216"/>
        <v>1499.3760879024101</v>
      </c>
      <c r="H560" s="6">
        <f>LN(Table6[[#This Row],[PROF TV LING]])</f>
        <v>7.3128043591642902</v>
      </c>
      <c r="I560" s="6">
        <f t="shared" si="217"/>
        <v>7.3356438511273305</v>
      </c>
      <c r="J560" s="6">
        <v>227.26150213743767</v>
      </c>
      <c r="K560" s="6">
        <f t="shared" si="222"/>
        <v>225.03344819491377</v>
      </c>
      <c r="L560" s="6">
        <f>0.5*J559+0.5*Table6[[#This Row],[Radio_State]]</f>
        <v>226.13644519616324</v>
      </c>
      <c r="M560" s="6">
        <f>LN(Table6[[#This Row],[RADIO LINGERING ]])</f>
        <v>5.4211385569007629</v>
      </c>
      <c r="N560" s="6">
        <f t="shared" si="218"/>
        <v>5.4261013462428913</v>
      </c>
      <c r="O560" s="6">
        <v>1049.3609217002588</v>
      </c>
      <c r="P560" s="6">
        <f t="shared" si="219"/>
        <v>1049.2989288962481</v>
      </c>
      <c r="Q560" s="6">
        <f>0.3*O559+0.7*Table6[[#This Row],[Online]]</f>
        <v>1049.3609217002588</v>
      </c>
      <c r="R560" s="6">
        <f>LN(Table6[[#This Row],[ONLINE LINGERING]])</f>
        <v>6.955936611851647</v>
      </c>
      <c r="S560" s="6">
        <f t="shared" si="220"/>
        <v>6.955936611851647</v>
      </c>
      <c r="T560" s="6">
        <v>4201.8267946109017</v>
      </c>
      <c r="U560" s="6">
        <f t="shared" si="221"/>
        <v>8.3432746608054842</v>
      </c>
      <c r="V560" s="8">
        <f>YEAR(Table6[[#This Row],[Date]])</f>
        <v>2018</v>
      </c>
      <c r="W560" s="8">
        <f>WEEKNUM(Table6[[#This Row],[Date]])</f>
        <v>36</v>
      </c>
      <c r="X560" t="s">
        <v>726</v>
      </c>
      <c r="Y560" s="9">
        <f>Table6[[#This Row],[LNTVLING]]+Table6[[#This Row],[LNRADIOLING]]+Table6[[#This Row],[LNONLINELING]]</f>
        <v>19.689879527916702</v>
      </c>
      <c r="Z560">
        <f t="shared" si="242"/>
        <v>1</v>
      </c>
      <c r="AA560">
        <f t="shared" si="223"/>
        <v>0</v>
      </c>
      <c r="AB560">
        <f t="shared" si="224"/>
        <v>0</v>
      </c>
      <c r="AC560">
        <f t="shared" si="225"/>
        <v>0</v>
      </c>
      <c r="AD560">
        <f t="shared" si="226"/>
        <v>1</v>
      </c>
      <c r="AE560">
        <f t="shared" si="227"/>
        <v>0</v>
      </c>
      <c r="AF560">
        <f t="shared" si="228"/>
        <v>0</v>
      </c>
      <c r="AG560" s="9">
        <f>'[1]1'!J$20+'[1]1'!J$21*Table6[[#This Row],[TV_State]]</f>
        <v>2838.3274964330931</v>
      </c>
      <c r="AH560" s="9">
        <f>Table6[[#This Row],[sales]]-Table6[[#This Row],[Pred_1]]</f>
        <v>1363.4992981778087</v>
      </c>
      <c r="AI560">
        <f>ABS(Table6[[#This Row],[Res_1]])/Table6[[#This Row],[sales]]</f>
        <v>0.32450154773789802</v>
      </c>
      <c r="AJ560" s="9">
        <f>'[1]2'!J$20+'[1]2'!J$21*Table6[[#This Row],[Radio_State]]</f>
        <v>2711.9722543864355</v>
      </c>
      <c r="AK560" s="9">
        <f>Table6[[#This Row],[sales]]-Table6[[#This Row],[ Pred_2 ]]</f>
        <v>1489.8545402244663</v>
      </c>
      <c r="AL560">
        <f>ABS(Table6[[#This Row],[ Res_2 ]])/Table6[[#This Row],[sales]]</f>
        <v>0.35457304954485397</v>
      </c>
      <c r="AM560" s="10">
        <f>'[1]3'!J$20+'[1]3'!J$21*Data!O560</f>
        <v>7863.2252150094782</v>
      </c>
      <c r="AN560" s="9">
        <f>Table6[[#This Row],[sales]]-Table6[[#This Row],[Pred_3]]</f>
        <v>-3661.3984203985765</v>
      </c>
      <c r="AO560" s="9">
        <f>ABS(Table6[[#This Row],[Res_3]])/Table6[[#This Row],[sales]]</f>
        <v>0.87138251988267168</v>
      </c>
      <c r="AP560" s="9">
        <f>'[1]4'!L$21+'[1]4'!L$27*Table6[[#This Row],[TV_State]]+'[1]4'!L$22*Table6[[#This Row],[NJ_DUM]]+'[1]4'!L$23*Table6[[#This Row],[NY_DUM]]+'[1]4'!L$24*Table6[[#This Row],[PA_DUM]]+'[1]4'!L$25*Table6[[#This Row],[CT_DUM]]+'[1]4'!L$26*Table6[[#This Row],[DL_DUM]]</f>
        <v>576.20404303778696</v>
      </c>
      <c r="AQ560" s="9">
        <f>Table6[[#This Row],[sales]]-Table6[[#This Row],[Pred_4]]</f>
        <v>3625.6227515731148</v>
      </c>
      <c r="AR560">
        <f>ABS(Table6[[#This Row],[Res_4]]/Table6[[#This Row],[sales]])</f>
        <v>0.86286820680547716</v>
      </c>
      <c r="AS560" s="9">
        <f>'[1]5'!L$20+'[1]5'!L$26*Table6[[#This Row],[Radio_State]]+'[1]5'!L$21*Table6[[#This Row],[NJ_DUM]]+'[1]5'!L$22*Table6[[#This Row],[NY_DUM]]+'[1]5'!L$23*Table6[[#This Row],[PA_DUM]]+'[1]5'!L$24*Table6[[#This Row],[CT_DUM]]+'[1]5'!L$25*Table6[[#This Row],[DL_DUM]]</f>
        <v>596.73432350606186</v>
      </c>
      <c r="AT560" s="9">
        <f>Table6[[#This Row],[sales]]-Table6[[#This Row],[Pred_5]]</f>
        <v>3605.0924711048401</v>
      </c>
      <c r="AU560" s="9">
        <f>ABS(Table6[[#This Row],[Red_5]]/Table6[[#This Row],[sales]])</f>
        <v>0.85798216997630417</v>
      </c>
      <c r="AV560" s="9">
        <f>'[1]6'!L$20+'[1]6'!L$26*Table6[[#This Row],[Online]]+'[1]6'!L$21*Table6[[#This Row],[NJ_DUM]]+'[1]6'!L$22*Table6[[#This Row],[NY_DUM]]+'[1]6'!L$23*Table6[[#This Row],[PA_DUM]]+'[1]6'!L$24*Table6[[#This Row],[CT_DUM]]+'[1]6'!L$25*Table6[[#This Row],[DL_DUM]]</f>
        <v>4561.1352242521007</v>
      </c>
      <c r="AW560" s="9">
        <f>Table6[[#This Row],[sales]]-Table6[[#This Row],[Pred_6]]</f>
        <v>-359.30842964119893</v>
      </c>
      <c r="AX560" s="9">
        <f>ABS(Table6[[#This Row],[Red_6]]/Table6[[#This Row],[sales]])</f>
        <v>8.5512432378705816E-2</v>
      </c>
      <c r="AY560" s="9">
        <f>'[1]7'!L$21+'[1]7'!L$27*Table6[[#This Row],[LNTV]]+'[1]7'!L$22*Table6[[#This Row],[NJ_DUM]]+'[1]7'!L$23*Table6[[#This Row],[NY_DUM]]+'[1]7'!L$24*Table6[[#This Row],[PA_DUM]]+'[1]7'!L$25*Table6[[#This Row],[CT_DUM]]+'[1]7'!L$26*Table6[[#This Row],[DL_DUM]]</f>
        <v>5.9575122594789311</v>
      </c>
      <c r="AZ560" s="9">
        <f>Table6[[#This Row],[sales]]-Table6[[#This Row],[Pred_7]]</f>
        <v>4195.869282351423</v>
      </c>
      <c r="BA560" s="9">
        <f>ABS(Table6[[#This Row],[Red_7]]/Table6[[#This Row],[sales]])</f>
        <v>0.99858216139058387</v>
      </c>
      <c r="BB560" s="9">
        <f>'[1]8'!O$22+'[1]8'!O$28*Table6[[#This Row],[LNRADIOLING]]+'[1]8'!O$23*Table6[[#This Row],[DL_DUM]]+'[1]8'!O$24*Table6[[#This Row],[CT_DUM]]+'[1]8'!O$25*Table6[[#This Row],[PA_DUM]]+'[1]8'!O$26*Table6[[#This Row],[NY_DUM]]+'[1]8'!O$27*Table6[[#This Row],[NJ_DUM]]</f>
        <v>7.0319312268631853</v>
      </c>
      <c r="BC560" s="9">
        <f>Table6[[#This Row],[sales]]-Table6[[#This Row],[Pred_8]]</f>
        <v>4194.7948633840388</v>
      </c>
      <c r="BD560" s="9">
        <f>ABS(Table6[[#This Row],[Red_8]]/Table6[[#This Row],[sales]])</f>
        <v>0.99832645856895341</v>
      </c>
      <c r="BE560" s="9">
        <f>'[1]9'!M$19+'[1]9'!M$21*Table6[[#This Row],[LNONLINE]]+'[1]9'!M$20*Table6[[#This Row],[DL_DUM]]+'[1]9'!M$22*Table6[[#This Row],[CT_DUM]]+'[1]9'!M$23*Table6[[#This Row],[PA_DUM]]+'[1]9'!M$24*Table6[[#This Row],[NY_DUM]]+'[1]9'!M$25*Table6[[#This Row],[NJ_DUM]]</f>
        <v>7.757417867406069</v>
      </c>
      <c r="BF560" s="9">
        <f>Table6[[#This Row],[sales]]-Table6[[#This Row],[Pred_9]]</f>
        <v>4194.0693767434959</v>
      </c>
      <c r="BG560" s="9">
        <f>ABS(Table6[[#This Row],[Red_9]]/Table6[[#This Row],[sales]])</f>
        <v>0.99815379875311494</v>
      </c>
      <c r="BH560" s="9">
        <f>'[1]10'!P$22+'[1]10'!P$30*Table6[[#This Row],[LNTV]]+'[1]10'!P$29*Table6[[#This Row],[LNRADIOLING]]+'[1]10'!P$24*Table6[[#This Row],[LNONLINELING]]+'[1]10'!P$23*Table6[[#This Row],[DL_DUM]]+'[1]10'!P$25*Table6[[#This Row],[CT_DUM]]+'[1]10'!P$26*Table6[[#This Row],[PA_DUM]]+'[1]10'!P$27*Table6[[#This Row],[NY_DUM]]+'[1]10'!P$28*Table6[[#This Row],[NJ_DUM]]</f>
        <v>7.8760263287580976</v>
      </c>
      <c r="BI560" s="9">
        <f>Table6[[#This Row],[sales]]-Table6[[#This Row],[Pred_10]]</f>
        <v>4193.9507682821441</v>
      </c>
      <c r="BJ560" s="45">
        <f>ABS(Table6[[#This Row],[Red_10]]/Table6[[#This Row],[sales]])</f>
        <v>0.99812557092099585</v>
      </c>
      <c r="BK560" s="9">
        <f>'[1]11'!P$32+'[1]11'!P$40*Table6[[#This Row],[LNONLINELING]]+'[1]11'!P$39*Table6[[#This Row],[LNRADIOLING]]+'[1]11'!P$38*Table6[[#This Row],[LNTVLING]]+'[1]11'!P$33*Table6[[#This Row],[DL_DUM]]+'[1]11'!P$34*Table6[[#This Row],[CT_DUM]]+'[1]11'!P$35*Table6[[#This Row],[PA_DUM]]+'[1]11'!P$36*Table6[[#This Row],[NY_DUM]]+'[1]11'!P$37*Table6[[#This Row],[NJ_DUM]]</f>
        <v>7.9382518761925027</v>
      </c>
      <c r="BL560" s="9">
        <f>Table6[[#This Row],[sales]]-Table6[[#This Row],[ Pred_11]]</f>
        <v>4193.8885427347095</v>
      </c>
      <c r="BM560" s="47">
        <f>ABS(Table6[[#This Row],[ Red_11]]/Table6[[#This Row],[sales]])</f>
        <v>0.99811076175572644</v>
      </c>
      <c r="BN560" s="9">
        <f>'[1]12'!K$22+'[1]12'!K$28*Table6[[#This Row],[COMBINE LN LING]]+'[1]12'!K$23*Table6[[#This Row],[DL_DUM]]+'[1]12'!K$24*Table6[[#This Row],[CT_DUM]]+'[1]12'!K$25*Table6[[#This Row],[PA_DUM]]+'[1]12'!K$26*Table6[[#This Row],[NY_DUM]]+'[1]12'!K$27*Table6[[#This Row],[NJ_DUM]]</f>
        <v>7.2970438153072861</v>
      </c>
      <c r="BO560" s="9">
        <f>Table6[[#This Row],[sales]]-Table6[[#This Row],[ Pred_12]]</f>
        <v>4194.5297507955947</v>
      </c>
      <c r="BP560" s="47">
        <f>ABS(Table6[[#This Row],[ Red_12]]/Table6[[#This Row],[sales]])</f>
        <v>0.9982633639671521</v>
      </c>
      <c r="BQ560">
        <f>LN(G560+'2019 Totals and Calculations'!C$18)</f>
        <v>7.5286648305226578</v>
      </c>
      <c r="BR560">
        <f>LN(Table6[[#This Row],[PROF RADIO]]+'2019 Totals and Calculations'!D$18)</f>
        <v>5.6622304028082109</v>
      </c>
      <c r="BS560">
        <f>LN(Table6[[#This Row],[ONLINE LINGERING]]+'2019 Totals and Calculations'!E$18)</f>
        <v>6.9968994751919302</v>
      </c>
      <c r="BT560">
        <f>MONTH(Table6[[#This Row],[Date]])</f>
        <v>9</v>
      </c>
      <c r="BU560">
        <f t="shared" si="229"/>
        <v>0</v>
      </c>
      <c r="BV560">
        <f t="shared" si="230"/>
        <v>0</v>
      </c>
      <c r="BW560">
        <f t="shared" si="231"/>
        <v>0</v>
      </c>
      <c r="BX560">
        <f t="shared" si="232"/>
        <v>0</v>
      </c>
      <c r="BY560">
        <f t="shared" si="233"/>
        <v>0</v>
      </c>
      <c r="BZ560">
        <f t="shared" si="234"/>
        <v>0</v>
      </c>
      <c r="CA560">
        <f t="shared" si="235"/>
        <v>0</v>
      </c>
      <c r="CB560">
        <f t="shared" si="236"/>
        <v>0</v>
      </c>
      <c r="CC560">
        <f t="shared" si="237"/>
        <v>1</v>
      </c>
      <c r="CD560">
        <f t="shared" si="238"/>
        <v>0</v>
      </c>
      <c r="CE560">
        <f t="shared" si="239"/>
        <v>0</v>
      </c>
      <c r="CF560">
        <f t="shared" si="240"/>
        <v>0</v>
      </c>
      <c r="CG560">
        <f t="shared" si="241"/>
        <v>88</v>
      </c>
      <c r="CH56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2269.0397554725346</v>
      </c>
      <c r="CI560" s="79">
        <f>Table6[[#This Row],[sales]]-CH560</f>
        <v>1932.7870391383672</v>
      </c>
      <c r="CJ560">
        <f>ABS(Table6[[#This Row],[sales]]-CH560)/Table6[[#This Row],[sales]]</f>
        <v>0.45998731828196349</v>
      </c>
      <c r="CK56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2307.1278320347851</v>
      </c>
      <c r="CL560" s="79">
        <f>Table6[[#This Row],[sales]]-CK560</f>
        <v>1894.6989625761166</v>
      </c>
      <c r="CM560">
        <f>ABS(Table6[[#This Row],[sales]]-CK560)/Table6[[#This Row],[sales]]</f>
        <v>0.45092267130243996</v>
      </c>
      <c r="CN56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3951.9295545163091</v>
      </c>
      <c r="CO560" s="79">
        <f>Table6[[#This Row],[sales]]-CN560</f>
        <v>249.89724009459269</v>
      </c>
      <c r="CP560">
        <f>ABS(Table6[[#This Row],[sales]]-CN560)/Table6[[#This Row],[sales]]</f>
        <v>5.9473474826497154E-2</v>
      </c>
      <c r="CQ56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3791.9252744285618</v>
      </c>
      <c r="CR560" s="79">
        <f>Table6[[#This Row],[sales]]-CQ560</f>
        <v>409.90152018233994</v>
      </c>
      <c r="CS560">
        <f>ABS(Table6[[#This Row],[sales]]-CQ560)/Table6[[#This Row],[sales]]</f>
        <v>9.7553169185379929E-2</v>
      </c>
    </row>
    <row r="561" spans="1:97" x14ac:dyDescent="0.2">
      <c r="A561">
        <v>560</v>
      </c>
      <c r="B561" t="s">
        <v>638</v>
      </c>
      <c r="C561" s="5">
        <v>43352</v>
      </c>
      <c r="D561" s="6">
        <v>1549.3552908219813</v>
      </c>
      <c r="E561" s="8">
        <f>YEAR(Table6[[#This Row],[Date]])</f>
        <v>2018</v>
      </c>
      <c r="F561" s="6">
        <f>Table6[[#This Row],[TV_State]]+Table6[[#This Row],[Radio_State]]+Table6[[#This Row],[Online]]</f>
        <v>1893.6564665601993</v>
      </c>
      <c r="G561" s="6">
        <f t="shared" si="216"/>
        <v>1514.3698487782813</v>
      </c>
      <c r="H561" s="6">
        <f>LN(Table6[[#This Row],[PROF TV LING]])</f>
        <v>7.3227546900153762</v>
      </c>
      <c r="I561" s="6">
        <f t="shared" si="217"/>
        <v>7.3455941819804984</v>
      </c>
      <c r="J561" s="6">
        <v>229.53411715881202</v>
      </c>
      <c r="K561" s="6">
        <f t="shared" si="222"/>
        <v>227.2837826768629</v>
      </c>
      <c r="L561" s="6">
        <f>0.5*J560+0.5*Table6[[#This Row],[Radio_State]]</f>
        <v>228.39780964812485</v>
      </c>
      <c r="M561" s="6">
        <f>LN(Table6[[#This Row],[RADIO LINGERING ]])</f>
        <v>5.4310888877539307</v>
      </c>
      <c r="N561" s="6">
        <f t="shared" si="218"/>
        <v>5.4360516770960601</v>
      </c>
      <c r="O561" s="6">
        <v>114.76705857940601</v>
      </c>
      <c r="P561" s="6">
        <f t="shared" si="219"/>
        <v>395.1266196744586</v>
      </c>
      <c r="Q561" s="6">
        <f>0.3*O560+0.7*Table6[[#This Row],[Online]]</f>
        <v>395.14521751566184</v>
      </c>
      <c r="R561" s="6">
        <f>LN(Table6[[#This Row],[ONLINE LINGERING]])</f>
        <v>5.979253336618517</v>
      </c>
      <c r="S561" s="6">
        <f t="shared" si="220"/>
        <v>4.7429044965361147</v>
      </c>
      <c r="T561" s="6">
        <v>2861.7299161465171</v>
      </c>
      <c r="U561" s="6">
        <f t="shared" si="221"/>
        <v>7.959181586741817</v>
      </c>
      <c r="V561" s="8">
        <f>YEAR(Table6[[#This Row],[Date]])</f>
        <v>2018</v>
      </c>
      <c r="W561" s="8">
        <f>WEEKNUM(Table6[[#This Row],[Date]])</f>
        <v>37</v>
      </c>
      <c r="X561" t="s">
        <v>727</v>
      </c>
      <c r="Y561" s="9">
        <f>Table6[[#This Row],[LNTVLING]]+Table6[[#This Row],[LNRADIOLING]]+Table6[[#This Row],[LNONLINELING]]</f>
        <v>18.733096914387822</v>
      </c>
      <c r="Z561">
        <f t="shared" si="242"/>
        <v>1</v>
      </c>
      <c r="AA561">
        <f t="shared" si="223"/>
        <v>0</v>
      </c>
      <c r="AB561">
        <f t="shared" si="224"/>
        <v>0</v>
      </c>
      <c r="AC561">
        <f t="shared" si="225"/>
        <v>0</v>
      </c>
      <c r="AD561">
        <f t="shared" si="226"/>
        <v>1</v>
      </c>
      <c r="AE561">
        <f t="shared" si="227"/>
        <v>0</v>
      </c>
      <c r="AF561">
        <f t="shared" si="228"/>
        <v>0</v>
      </c>
      <c r="AG561" s="9">
        <f>'[1]1'!J$20+'[1]1'!J$21*Table6[[#This Row],[TV_State]]</f>
        <v>2853.4134459428606</v>
      </c>
      <c r="AH561" s="9">
        <f>Table6[[#This Row],[sales]]-Table6[[#This Row],[Pred_1]]</f>
        <v>8.3164702036565359</v>
      </c>
      <c r="AI561">
        <f>ABS(Table6[[#This Row],[Res_1]])/Table6[[#This Row],[sales]]</f>
        <v>2.906098914762417E-3</v>
      </c>
      <c r="AJ561" s="9">
        <f>'[1]2'!J$20+'[1]2'!J$21*Table6[[#This Row],[Radio_State]]</f>
        <v>2721.9491588903243</v>
      </c>
      <c r="AK561" s="9">
        <f>Table6[[#This Row],[sales]]-Table6[[#This Row],[ Pred_2 ]]</f>
        <v>139.78075725619283</v>
      </c>
      <c r="AL561">
        <f>ABS(Table6[[#This Row],[ Res_2 ]])/Table6[[#This Row],[sales]]</f>
        <v>4.8844846072831224E-2</v>
      </c>
      <c r="AM561" s="10">
        <f>'[1]3'!J$20+'[1]3'!J$21*Data!O561</f>
        <v>2463.776335087402</v>
      </c>
      <c r="AN561" s="9">
        <f>Table6[[#This Row],[sales]]-Table6[[#This Row],[Pred_3]]</f>
        <v>397.95358105911509</v>
      </c>
      <c r="AO561" s="9">
        <f>ABS(Table6[[#This Row],[Res_3]])/Table6[[#This Row],[sales]]</f>
        <v>0.13906049582588922</v>
      </c>
      <c r="AP561" s="9">
        <f>'[1]4'!L$21+'[1]4'!L$27*Table6[[#This Row],[TV_State]]+'[1]4'!L$22*Table6[[#This Row],[NJ_DUM]]+'[1]4'!L$23*Table6[[#This Row],[NY_DUM]]+'[1]4'!L$24*Table6[[#This Row],[PA_DUM]]+'[1]4'!L$25*Table6[[#This Row],[CT_DUM]]+'[1]4'!L$26*Table6[[#This Row],[DL_DUM]]</f>
        <v>579.58778352470654</v>
      </c>
      <c r="AQ561" s="9">
        <f>Table6[[#This Row],[sales]]-Table6[[#This Row],[Pred_4]]</f>
        <v>2282.1421326218106</v>
      </c>
      <c r="AR561">
        <f>ABS(Table6[[#This Row],[Res_4]]/Table6[[#This Row],[sales]])</f>
        <v>0.79746943264822323</v>
      </c>
      <c r="AS561" s="9">
        <f>'[1]5'!L$20+'[1]5'!L$26*Table6[[#This Row],[Radio_State]]+'[1]5'!L$21*Table6[[#This Row],[NJ_DUM]]+'[1]5'!L$22*Table6[[#This Row],[NY_DUM]]+'[1]5'!L$23*Table6[[#This Row],[PA_DUM]]+'[1]5'!L$24*Table6[[#This Row],[CT_DUM]]+'[1]5'!L$25*Table6[[#This Row],[DL_DUM]]</f>
        <v>600.73775145785191</v>
      </c>
      <c r="AT561" s="9">
        <f>Table6[[#This Row],[sales]]-Table6[[#This Row],[Pred_5]]</f>
        <v>2260.9921646886651</v>
      </c>
      <c r="AU561" s="9">
        <f>ABS(Table6[[#This Row],[Red_5]]/Table6[[#This Row],[sales]])</f>
        <v>0.79007880930050178</v>
      </c>
      <c r="AV561" s="9">
        <f>'[1]6'!L$20+'[1]6'!L$26*Table6[[#This Row],[Online]]+'[1]6'!L$21*Table6[[#This Row],[NJ_DUM]]+'[1]6'!L$22*Table6[[#This Row],[NY_DUM]]+'[1]6'!L$23*Table6[[#This Row],[PA_DUM]]+'[1]6'!L$24*Table6[[#This Row],[CT_DUM]]+'[1]6'!L$25*Table6[[#This Row],[DL_DUM]]</f>
        <v>493.54199942959173</v>
      </c>
      <c r="AW561" s="9">
        <f>Table6[[#This Row],[sales]]-Table6[[#This Row],[Pred_6]]</f>
        <v>2368.1879167169254</v>
      </c>
      <c r="AX561" s="9">
        <f>ABS(Table6[[#This Row],[Red_6]]/Table6[[#This Row],[sales]])</f>
        <v>0.82753718418886502</v>
      </c>
      <c r="AY561" s="9">
        <f>'[1]7'!L$21+'[1]7'!L$27*Table6[[#This Row],[LNTV]]+'[1]7'!L$22*Table6[[#This Row],[NJ_DUM]]+'[1]7'!L$23*Table6[[#This Row],[NY_DUM]]+'[1]7'!L$24*Table6[[#This Row],[PA_DUM]]+'[1]7'!L$25*Table6[[#This Row],[CT_DUM]]+'[1]7'!L$26*Table6[[#This Row],[DL_DUM]]</f>
        <v>5.9586136067689317</v>
      </c>
      <c r="AZ561" s="9">
        <f>Table6[[#This Row],[sales]]-Table6[[#This Row],[Pred_7]]</f>
        <v>2855.7713025397484</v>
      </c>
      <c r="BA561" s="9">
        <f>ABS(Table6[[#This Row],[Red_7]]/Table6[[#This Row],[sales]])</f>
        <v>0.99791782810350171</v>
      </c>
      <c r="BB561" s="9">
        <f>'[1]8'!O$22+'[1]8'!O$28*Table6[[#This Row],[LNRADIOLING]]+'[1]8'!O$23*Table6[[#This Row],[DL_DUM]]+'[1]8'!O$24*Table6[[#This Row],[CT_DUM]]+'[1]8'!O$25*Table6[[#This Row],[PA_DUM]]+'[1]8'!O$26*Table6[[#This Row],[NY_DUM]]+'[1]8'!O$27*Table6[[#This Row],[NJ_DUM]]</f>
        <v>7.032641092866962</v>
      </c>
      <c r="BC561" s="9">
        <f>Table6[[#This Row],[sales]]-Table6[[#This Row],[Pred_8]]</f>
        <v>2854.6972750536502</v>
      </c>
      <c r="BD561" s="9">
        <f>ABS(Table6[[#This Row],[Red_8]]/Table6[[#This Row],[sales]])</f>
        <v>0.99754252102786245</v>
      </c>
      <c r="BE561" s="9">
        <f>'[1]9'!M$19+'[1]9'!M$21*Table6[[#This Row],[LNONLINE]]+'[1]9'!M$20*Table6[[#This Row],[DL_DUM]]+'[1]9'!M$22*Table6[[#This Row],[CT_DUM]]+'[1]9'!M$23*Table6[[#This Row],[PA_DUM]]+'[1]9'!M$24*Table6[[#This Row],[NY_DUM]]+'[1]9'!M$25*Table6[[#This Row],[NJ_DUM]]</f>
        <v>7.0567332934192031</v>
      </c>
      <c r="BF561" s="9">
        <f>Table6[[#This Row],[sales]]-Table6[[#This Row],[Pred_9]]</f>
        <v>2854.6731828530978</v>
      </c>
      <c r="BG561" s="9">
        <f>ABS(Table6[[#This Row],[Red_9]]/Table6[[#This Row],[sales]])</f>
        <v>0.99753410227373185</v>
      </c>
      <c r="BH561" s="9">
        <f>'[1]10'!P$22+'[1]10'!P$30*Table6[[#This Row],[LNTV]]+'[1]10'!P$29*Table6[[#This Row],[LNRADIOLING]]+'[1]10'!P$24*Table6[[#This Row],[LNONLINELING]]+'[1]10'!P$23*Table6[[#This Row],[DL_DUM]]+'[1]10'!P$25*Table6[[#This Row],[CT_DUM]]+'[1]10'!P$26*Table6[[#This Row],[PA_DUM]]+'[1]10'!P$27*Table6[[#This Row],[NY_DUM]]+'[1]10'!P$28*Table6[[#This Row],[NJ_DUM]]</f>
        <v>7.4947290515051428</v>
      </c>
      <c r="BI561" s="9">
        <f>Table6[[#This Row],[sales]]-Table6[[#This Row],[Pred_10]]</f>
        <v>2854.235187095012</v>
      </c>
      <c r="BJ561" s="45">
        <f>ABS(Table6[[#This Row],[Red_10]]/Table6[[#This Row],[sales]])</f>
        <v>0.99738104948016992</v>
      </c>
      <c r="BK561" s="9">
        <f>'[1]11'!P$32+'[1]11'!P$40*Table6[[#This Row],[LNONLINELING]]+'[1]11'!P$39*Table6[[#This Row],[LNRADIOLING]]+'[1]11'!P$38*Table6[[#This Row],[LNTVLING]]+'[1]11'!P$33*Table6[[#This Row],[DL_DUM]]+'[1]11'!P$34*Table6[[#This Row],[CT_DUM]]+'[1]11'!P$35*Table6[[#This Row],[PA_DUM]]+'[1]11'!P$36*Table6[[#This Row],[NY_DUM]]+'[1]11'!P$37*Table6[[#This Row],[NJ_DUM]]</f>
        <v>7.5062384970699725</v>
      </c>
      <c r="BL561" s="9">
        <f>Table6[[#This Row],[sales]]-Table6[[#This Row],[ Pred_11]]</f>
        <v>2854.2236776494469</v>
      </c>
      <c r="BM561" s="47">
        <f>ABS(Table6[[#This Row],[ Red_11]]/Table6[[#This Row],[sales]])</f>
        <v>0.99737702763118274</v>
      </c>
      <c r="BN561" s="9">
        <f>'[1]12'!K$22+'[1]12'!K$28*Table6[[#This Row],[COMBINE LN LING]]+'[1]12'!K$23*Table6[[#This Row],[DL_DUM]]+'[1]12'!K$24*Table6[[#This Row],[CT_DUM]]+'[1]12'!K$25*Table6[[#This Row],[PA_DUM]]+'[1]12'!K$26*Table6[[#This Row],[NY_DUM]]+'[1]12'!K$27*Table6[[#This Row],[NJ_DUM]]</f>
        <v>7.2049670027241293</v>
      </c>
      <c r="BO561" s="9">
        <f>Table6[[#This Row],[sales]]-Table6[[#This Row],[ Pred_12]]</f>
        <v>2854.524949143793</v>
      </c>
      <c r="BP561" s="47">
        <f>ABS(Table6[[#This Row],[ Red_12]]/Table6[[#This Row],[sales]])</f>
        <v>0.99748230363666679</v>
      </c>
      <c r="BQ561">
        <f>LN(G561+'2019 Totals and Calculations'!C$18)</f>
        <v>7.53669101171036</v>
      </c>
      <c r="BR561">
        <f>LN(Table6[[#This Row],[PROF RADIO]]+'2019 Totals and Calculations'!D$18)</f>
        <v>5.6700193580418903</v>
      </c>
      <c r="BS561">
        <f>LN(Table6[[#This Row],[ONLINE LINGERING]]+'2019 Totals and Calculations'!E$18)</f>
        <v>6.0845508504626924</v>
      </c>
      <c r="BT561">
        <f>MONTH(Table6[[#This Row],[Date]])</f>
        <v>9</v>
      </c>
      <c r="BU561">
        <f t="shared" si="229"/>
        <v>0</v>
      </c>
      <c r="BV561">
        <f t="shared" si="230"/>
        <v>0</v>
      </c>
      <c r="BW561">
        <f t="shared" si="231"/>
        <v>0</v>
      </c>
      <c r="BX561">
        <f t="shared" si="232"/>
        <v>0</v>
      </c>
      <c r="BY561">
        <f t="shared" si="233"/>
        <v>0</v>
      </c>
      <c r="BZ561">
        <f t="shared" si="234"/>
        <v>0</v>
      </c>
      <c r="CA561">
        <f t="shared" si="235"/>
        <v>0</v>
      </c>
      <c r="CB561">
        <f t="shared" si="236"/>
        <v>0</v>
      </c>
      <c r="CC561">
        <f t="shared" si="237"/>
        <v>1</v>
      </c>
      <c r="CD561">
        <f t="shared" si="238"/>
        <v>0</v>
      </c>
      <c r="CE561">
        <f t="shared" si="239"/>
        <v>0</v>
      </c>
      <c r="CF561">
        <f t="shared" si="240"/>
        <v>0</v>
      </c>
      <c r="CG561">
        <f t="shared" si="241"/>
        <v>89</v>
      </c>
      <c r="CH56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2280.6312112860869</v>
      </c>
      <c r="CI561" s="79">
        <f>Table6[[#This Row],[sales]]-CH561</f>
        <v>581.09870486043019</v>
      </c>
      <c r="CJ561">
        <f>ABS(Table6[[#This Row],[sales]]-CH561)/Table6[[#This Row],[sales]]</f>
        <v>0.20305854217120281</v>
      </c>
      <c r="CK56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2317.8896543547121</v>
      </c>
      <c r="CL561" s="79">
        <f>Table6[[#This Row],[sales]]-CK561</f>
        <v>543.84026179180501</v>
      </c>
      <c r="CM561">
        <f>ABS(Table6[[#This Row],[sales]]-CK561)/Table6[[#This Row],[sales]]</f>
        <v>0.19003898960671908</v>
      </c>
      <c r="CN56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2940.5458571753752</v>
      </c>
      <c r="CO561" s="79">
        <f>Table6[[#This Row],[sales]]-CN561</f>
        <v>-78.815941028858106</v>
      </c>
      <c r="CP561">
        <f>ABS(Table6[[#This Row],[sales]]-CN561)/Table6[[#This Row],[sales]]</f>
        <v>2.7541362510892807E-2</v>
      </c>
      <c r="CQ56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2959.1024944004753</v>
      </c>
      <c r="CR561" s="79">
        <f>Table6[[#This Row],[sales]]-CQ561</f>
        <v>-97.372578253958181</v>
      </c>
      <c r="CS561">
        <f>ABS(Table6[[#This Row],[sales]]-CQ561)/Table6[[#This Row],[sales]]</f>
        <v>3.402577500572658E-2</v>
      </c>
    </row>
    <row r="562" spans="1:97" x14ac:dyDescent="0.2">
      <c r="A562">
        <v>561</v>
      </c>
      <c r="B562" t="s">
        <v>638</v>
      </c>
      <c r="C562" s="5">
        <v>43359</v>
      </c>
      <c r="D562" s="6">
        <v>1564.8488437302017</v>
      </c>
      <c r="E562" s="8">
        <f>YEAR(Table6[[#This Row],[Date]])</f>
        <v>2018</v>
      </c>
      <c r="F562" s="6">
        <f>Table6[[#This Row],[TV_State]]+Table6[[#This Row],[Radio_State]]+Table6[[#This Row],[Online]]</f>
        <v>1912.593031225802</v>
      </c>
      <c r="G562" s="6">
        <f t="shared" si="216"/>
        <v>1529.5135472638572</v>
      </c>
      <c r="H562" s="6">
        <f>LN(Table6[[#This Row],[PROF TV LING]])</f>
        <v>7.3327050208671016</v>
      </c>
      <c r="I562" s="6">
        <f t="shared" si="217"/>
        <v>7.3555445128336663</v>
      </c>
      <c r="J562" s="6">
        <v>231.8294583304002</v>
      </c>
      <c r="K562" s="6">
        <f t="shared" si="222"/>
        <v>229.55662050363156</v>
      </c>
      <c r="L562" s="6">
        <f>0.5*J561+0.5*Table6[[#This Row],[Radio_State]]</f>
        <v>230.68178774460611</v>
      </c>
      <c r="M562" s="6">
        <f>LN(Table6[[#This Row],[RADIO LINGERING ]])</f>
        <v>5.4410392186070986</v>
      </c>
      <c r="N562" s="6">
        <f t="shared" si="218"/>
        <v>5.446002007949228</v>
      </c>
      <c r="O562" s="6">
        <v>115.9147291652001</v>
      </c>
      <c r="P562" s="6">
        <f t="shared" si="219"/>
        <v>199.67829631797764</v>
      </c>
      <c r="Q562" s="6">
        <f>0.3*O561+0.7*Table6[[#This Row],[Online]]</f>
        <v>115.57042798946186</v>
      </c>
      <c r="R562" s="6">
        <f>LN(Table6[[#This Row],[ONLINE LINGERING]])</f>
        <v>4.7498801102725396</v>
      </c>
      <c r="S562" s="6">
        <f t="shared" si="220"/>
        <v>4.7528548273892826</v>
      </c>
      <c r="T562" s="6">
        <v>3021.3433527893294</v>
      </c>
      <c r="U562" s="6">
        <f t="shared" si="221"/>
        <v>8.0134568302707727</v>
      </c>
      <c r="V562" s="8">
        <f>YEAR(Table6[[#This Row],[Date]])</f>
        <v>2018</v>
      </c>
      <c r="W562" s="8">
        <f>WEEKNUM(Table6[[#This Row],[Date]])</f>
        <v>38</v>
      </c>
      <c r="X562" t="s">
        <v>728</v>
      </c>
      <c r="Y562" s="9">
        <f>Table6[[#This Row],[LNTVLING]]+Table6[[#This Row],[LNRADIOLING]]+Table6[[#This Row],[LNONLINELING]]</f>
        <v>17.52362434974674</v>
      </c>
      <c r="Z562">
        <f t="shared" si="242"/>
        <v>1</v>
      </c>
      <c r="AA562">
        <f t="shared" si="223"/>
        <v>0</v>
      </c>
      <c r="AB562">
        <f t="shared" si="224"/>
        <v>0</v>
      </c>
      <c r="AC562">
        <f t="shared" si="225"/>
        <v>0</v>
      </c>
      <c r="AD562">
        <f t="shared" si="226"/>
        <v>1</v>
      </c>
      <c r="AE562">
        <f t="shared" si="227"/>
        <v>0</v>
      </c>
      <c r="AF562">
        <f t="shared" si="228"/>
        <v>0</v>
      </c>
      <c r="AG562" s="9">
        <f>'[1]1'!J$20+'[1]1'!J$21*Table6[[#This Row],[TV_State]]</f>
        <v>2868.6502549477264</v>
      </c>
      <c r="AH562" s="9">
        <f>Table6[[#This Row],[sales]]-Table6[[#This Row],[Pred_1]]</f>
        <v>152.69309784160305</v>
      </c>
      <c r="AI562">
        <f>ABS(Table6[[#This Row],[Res_1]])/Table6[[#This Row],[sales]]</f>
        <v>5.0538148105754188E-2</v>
      </c>
      <c r="AJ562" s="9">
        <f>'[1]2'!J$20+'[1]2'!J$21*Table6[[#This Row],[Radio_State]]</f>
        <v>2732.0258324392526</v>
      </c>
      <c r="AK562" s="9">
        <f>Table6[[#This Row],[sales]]-Table6[[#This Row],[ Pred_2 ]]</f>
        <v>289.31752035007685</v>
      </c>
      <c r="AL562">
        <f>ABS(Table6[[#This Row],[ Res_2 ]])/Table6[[#This Row],[sales]]</f>
        <v>9.5757908508801726E-2</v>
      </c>
      <c r="AM562" s="10">
        <f>'[1]3'!J$20+'[1]3'!J$21*Data!O562</f>
        <v>2470.4067966210273</v>
      </c>
      <c r="AN562" s="9">
        <f>Table6[[#This Row],[sales]]-Table6[[#This Row],[Pred_3]]</f>
        <v>550.9365561683021</v>
      </c>
      <c r="AO562" s="9">
        <f>ABS(Table6[[#This Row],[Res_3]])/Table6[[#This Row],[sales]]</f>
        <v>0.18234821132119025</v>
      </c>
      <c r="AP562" s="9">
        <f>'[1]4'!L$21+'[1]4'!L$27*Table6[[#This Row],[TV_State]]+'[1]4'!L$22*Table6[[#This Row],[NJ_DUM]]+'[1]4'!L$23*Table6[[#This Row],[NY_DUM]]+'[1]4'!L$24*Table6[[#This Row],[PA_DUM]]+'[1]4'!L$25*Table6[[#This Row],[CT_DUM]]+'[1]4'!L$26*Table6[[#This Row],[DL_DUM]]</f>
        <v>583.00536141649559</v>
      </c>
      <c r="AQ562" s="9">
        <f>Table6[[#This Row],[sales]]-Table6[[#This Row],[Pred_4]]</f>
        <v>2438.337991372834</v>
      </c>
      <c r="AR562">
        <f>ABS(Table6[[#This Row],[Res_4]]/Table6[[#This Row],[sales]])</f>
        <v>0.80703770034006228</v>
      </c>
      <c r="AS562" s="9">
        <f>'[1]5'!L$20+'[1]5'!L$26*Table6[[#This Row],[Radio_State]]+'[1]5'!L$21*Table6[[#This Row],[NJ_DUM]]+'[1]5'!L$22*Table6[[#This Row],[NY_DUM]]+'[1]5'!L$23*Table6[[#This Row],[PA_DUM]]+'[1]5'!L$24*Table6[[#This Row],[CT_DUM]]+'[1]5'!L$25*Table6[[#This Row],[DL_DUM]]</f>
        <v>604.78121368916004</v>
      </c>
      <c r="AT562" s="9">
        <f>Table6[[#This Row],[sales]]-Table6[[#This Row],[Pred_5]]</f>
        <v>2416.5621391001696</v>
      </c>
      <c r="AU562" s="9">
        <f>ABS(Table6[[#This Row],[Red_5]]/Table6[[#This Row],[sales]])</f>
        <v>0.7998303591907816</v>
      </c>
      <c r="AV562" s="9">
        <f>'[1]6'!L$20+'[1]6'!L$26*Table6[[#This Row],[Online]]+'[1]6'!L$21*Table6[[#This Row],[NJ_DUM]]+'[1]6'!L$22*Table6[[#This Row],[NY_DUM]]+'[1]6'!L$23*Table6[[#This Row],[PA_DUM]]+'[1]6'!L$24*Table6[[#This Row],[CT_DUM]]+'[1]6'!L$25*Table6[[#This Row],[DL_DUM]]</f>
        <v>498.53695743575241</v>
      </c>
      <c r="AW562" s="9">
        <f>Table6[[#This Row],[sales]]-Table6[[#This Row],[Pred_6]]</f>
        <v>2522.806395353577</v>
      </c>
      <c r="AX562" s="9">
        <f>ABS(Table6[[#This Row],[Red_6]]/Table6[[#This Row],[sales]])</f>
        <v>0.83499493462883034</v>
      </c>
      <c r="AY562" s="9">
        <f>'[1]7'!L$21+'[1]7'!L$27*Table6[[#This Row],[LNTV]]+'[1]7'!L$22*Table6[[#This Row],[NJ_DUM]]+'[1]7'!L$23*Table6[[#This Row],[NY_DUM]]+'[1]7'!L$24*Table6[[#This Row],[PA_DUM]]+'[1]7'!L$25*Table6[[#This Row],[CT_DUM]]+'[1]7'!L$26*Table6[[#This Row],[DL_DUM]]</f>
        <v>5.9597149540589323</v>
      </c>
      <c r="AZ562" s="9">
        <f>Table6[[#This Row],[sales]]-Table6[[#This Row],[Pred_7]]</f>
        <v>3015.3836378352703</v>
      </c>
      <c r="BA562" s="9">
        <f>ABS(Table6[[#This Row],[Red_7]]/Table6[[#This Row],[sales]])</f>
        <v>0.99802746187434899</v>
      </c>
      <c r="BB562" s="9">
        <f>'[1]8'!O$22+'[1]8'!O$28*Table6[[#This Row],[LNRADIOLING]]+'[1]8'!O$23*Table6[[#This Row],[DL_DUM]]+'[1]8'!O$24*Table6[[#This Row],[CT_DUM]]+'[1]8'!O$25*Table6[[#This Row],[PA_DUM]]+'[1]8'!O$26*Table6[[#This Row],[NY_DUM]]+'[1]8'!O$27*Table6[[#This Row],[NJ_DUM]]</f>
        <v>7.0333509588707379</v>
      </c>
      <c r="BC562" s="9">
        <f>Table6[[#This Row],[sales]]-Table6[[#This Row],[Pred_8]]</f>
        <v>3014.3100018304585</v>
      </c>
      <c r="BD562" s="9">
        <f>ABS(Table6[[#This Row],[Red_8]]/Table6[[#This Row],[sales]])</f>
        <v>0.99767211133008848</v>
      </c>
      <c r="BE562" s="9">
        <f>'[1]9'!M$19+'[1]9'!M$21*Table6[[#This Row],[LNONLINE]]+'[1]9'!M$20*Table6[[#This Row],[DL_DUM]]+'[1]9'!M$22*Table6[[#This Row],[CT_DUM]]+'[1]9'!M$23*Table6[[#This Row],[PA_DUM]]+'[1]9'!M$24*Table6[[#This Row],[NY_DUM]]+'[1]9'!M$25*Table6[[#This Row],[NJ_DUM]]</f>
        <v>7.0598837417505358</v>
      </c>
      <c r="BF562" s="9">
        <f>Table6[[#This Row],[sales]]-Table6[[#This Row],[Pred_9]]</f>
        <v>3014.2834690475788</v>
      </c>
      <c r="BG562" s="9">
        <f>ABS(Table6[[#This Row],[Red_9]]/Table6[[#This Row],[sales]])</f>
        <v>0.99766332954669557</v>
      </c>
      <c r="BH562" s="9">
        <f>'[1]10'!P$22+'[1]10'!P$30*Table6[[#This Row],[LNTV]]+'[1]10'!P$29*Table6[[#This Row],[LNRADIOLING]]+'[1]10'!P$24*Table6[[#This Row],[LNONLINELING]]+'[1]10'!P$23*Table6[[#This Row],[DL_DUM]]+'[1]10'!P$25*Table6[[#This Row],[CT_DUM]]+'[1]10'!P$26*Table6[[#This Row],[PA_DUM]]+'[1]10'!P$27*Table6[[#This Row],[NY_DUM]]+'[1]10'!P$28*Table6[[#This Row],[NJ_DUM]]</f>
        <v>7.015312642392237</v>
      </c>
      <c r="BI562" s="9">
        <f>Table6[[#This Row],[sales]]-Table6[[#This Row],[Pred_10]]</f>
        <v>3014.3280401469374</v>
      </c>
      <c r="BJ562" s="45">
        <f>ABS(Table6[[#This Row],[Red_10]]/Table6[[#This Row],[sales]])</f>
        <v>0.99767808162686467</v>
      </c>
      <c r="BK562" s="9">
        <f>'[1]11'!P$32+'[1]11'!P$40*Table6[[#This Row],[LNONLINELING]]+'[1]11'!P$39*Table6[[#This Row],[LNRADIOLING]]+'[1]11'!P$38*Table6[[#This Row],[LNTVLING]]+'[1]11'!P$33*Table6[[#This Row],[DL_DUM]]+'[1]11'!P$34*Table6[[#This Row],[CT_DUM]]+'[1]11'!P$35*Table6[[#This Row],[PA_DUM]]+'[1]11'!P$36*Table6[[#This Row],[NY_DUM]]+'[1]11'!P$37*Table6[[#This Row],[NJ_DUM]]</f>
        <v>6.9632925329858022</v>
      </c>
      <c r="BL562" s="9">
        <f>Table6[[#This Row],[sales]]-Table6[[#This Row],[ Pred_11]]</f>
        <v>3014.3800602563438</v>
      </c>
      <c r="BM562" s="47">
        <f>ABS(Table6[[#This Row],[ Red_11]]/Table6[[#This Row],[sales]])</f>
        <v>0.99769529916996791</v>
      </c>
      <c r="BN562" s="9">
        <f>'[1]12'!K$22+'[1]12'!K$28*Table6[[#This Row],[COMBINE LN LING]]+'[1]12'!K$23*Table6[[#This Row],[DL_DUM]]+'[1]12'!K$24*Table6[[#This Row],[CT_DUM]]+'[1]12'!K$25*Table6[[#This Row],[PA_DUM]]+'[1]12'!K$26*Table6[[#This Row],[NY_DUM]]+'[1]12'!K$27*Table6[[#This Row],[NJ_DUM]]</f>
        <v>7.0885723514373717</v>
      </c>
      <c r="BO562" s="9">
        <f>Table6[[#This Row],[sales]]-Table6[[#This Row],[ Pred_12]]</f>
        <v>3014.2547804378919</v>
      </c>
      <c r="BP562" s="47">
        <f>ABS(Table6[[#This Row],[ Red_12]]/Table6[[#This Row],[sales]])</f>
        <v>0.99765383423075926</v>
      </c>
      <c r="BQ562">
        <f>LN(G562+'2019 Totals and Calculations'!C$18)</f>
        <v>7.5447325893508044</v>
      </c>
      <c r="BR562">
        <f>LN(Table6[[#This Row],[PROF RADIO]]+'2019 Totals and Calculations'!D$18)</f>
        <v>5.677825100735137</v>
      </c>
      <c r="BS562">
        <f>LN(Table6[[#This Row],[ONLINE LINGERING]]+'2019 Totals and Calculations'!E$18)</f>
        <v>5.0717165461835609</v>
      </c>
      <c r="BT562">
        <f>MONTH(Table6[[#This Row],[Date]])</f>
        <v>9</v>
      </c>
      <c r="BU562">
        <f t="shared" si="229"/>
        <v>0</v>
      </c>
      <c r="BV562">
        <f t="shared" si="230"/>
        <v>0</v>
      </c>
      <c r="BW562">
        <f t="shared" si="231"/>
        <v>0</v>
      </c>
      <c r="BX562">
        <f t="shared" si="232"/>
        <v>0</v>
      </c>
      <c r="BY562">
        <f t="shared" si="233"/>
        <v>0</v>
      </c>
      <c r="BZ562">
        <f t="shared" si="234"/>
        <v>0</v>
      </c>
      <c r="CA562">
        <f t="shared" si="235"/>
        <v>0</v>
      </c>
      <c r="CB562">
        <f t="shared" si="236"/>
        <v>0</v>
      </c>
      <c r="CC562">
        <f t="shared" si="237"/>
        <v>1</v>
      </c>
      <c r="CD562">
        <f t="shared" si="238"/>
        <v>0</v>
      </c>
      <c r="CE562">
        <f t="shared" si="239"/>
        <v>0</v>
      </c>
      <c r="CF562">
        <f t="shared" si="240"/>
        <v>0</v>
      </c>
      <c r="CG562">
        <f t="shared" si="241"/>
        <v>90</v>
      </c>
      <c r="CH56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2292.2923994495122</v>
      </c>
      <c r="CI562" s="79">
        <f>Table6[[#This Row],[sales]]-CH562</f>
        <v>729.05095333981717</v>
      </c>
      <c r="CJ562">
        <f>ABS(Table6[[#This Row],[sales]]-CH562)/Table6[[#This Row],[sales]]</f>
        <v>0.24130026554802228</v>
      </c>
      <c r="CK56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2328.7136565808928</v>
      </c>
      <c r="CL562" s="79">
        <f>Table6[[#This Row],[sales]]-CK562</f>
        <v>692.6296962084366</v>
      </c>
      <c r="CM562">
        <f>ABS(Table6[[#This Row],[sales]]-CK562)/Table6[[#This Row],[sales]]</f>
        <v>0.22924560876836295</v>
      </c>
      <c r="CN56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2117.3579098485184</v>
      </c>
      <c r="CO562" s="79">
        <f>Table6[[#This Row],[sales]]-CN562</f>
        <v>903.98544294081103</v>
      </c>
      <c r="CP562">
        <f>ABS(Table6[[#This Row],[sales]]-CN562)/Table6[[#This Row],[sales]]</f>
        <v>0.29919983841169329</v>
      </c>
      <c r="CQ56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2245.8098625381149</v>
      </c>
      <c r="CR562" s="79">
        <f>Table6[[#This Row],[sales]]-CQ562</f>
        <v>775.53349025121452</v>
      </c>
      <c r="CS562">
        <f>ABS(Table6[[#This Row],[sales]]-CQ562)/Table6[[#This Row],[sales]]</f>
        <v>0.25668499064670541</v>
      </c>
    </row>
    <row r="563" spans="1:97" x14ac:dyDescent="0.2">
      <c r="A563">
        <v>562</v>
      </c>
      <c r="B563" t="s">
        <v>638</v>
      </c>
      <c r="C563" s="5">
        <v>43366</v>
      </c>
      <c r="D563" s="6">
        <v>1580.4973321675029</v>
      </c>
      <c r="E563" s="8">
        <f>YEAR(Table6[[#This Row],[Date]])</f>
        <v>2018</v>
      </c>
      <c r="F563" s="6">
        <f>Table6[[#This Row],[TV_State]]+Table6[[#This Row],[Radio_State]]+Table6[[#This Row],[Online]]</f>
        <v>1931.7189615380591</v>
      </c>
      <c r="G563" s="6">
        <f t="shared" si="216"/>
        <v>1544.8086827349509</v>
      </c>
      <c r="H563" s="6">
        <f>LN(Table6[[#This Row],[PROF TV LING]])</f>
        <v>7.3426553517192694</v>
      </c>
      <c r="I563" s="6">
        <f t="shared" si="217"/>
        <v>7.3654948436868342</v>
      </c>
      <c r="J563" s="6">
        <v>234.14775291370415</v>
      </c>
      <c r="K563" s="6">
        <f t="shared" si="222"/>
        <v>231.85218670866786</v>
      </c>
      <c r="L563" s="6">
        <f>0.5*J562+0.5*Table6[[#This Row],[Radio_State]]</f>
        <v>232.98860562205218</v>
      </c>
      <c r="M563" s="6">
        <f>LN(Table6[[#This Row],[RADIO LINGERING ]])</f>
        <v>5.4509895494602674</v>
      </c>
      <c r="N563" s="6">
        <f t="shared" si="218"/>
        <v>5.4559523388023958</v>
      </c>
      <c r="O563" s="6">
        <v>117.07387645685208</v>
      </c>
      <c r="P563" s="6">
        <f t="shared" si="219"/>
        <v>141.85520241518972</v>
      </c>
      <c r="Q563" s="6">
        <f>0.3*O562+0.7*Table6[[#This Row],[Online]]</f>
        <v>116.72613226935647</v>
      </c>
      <c r="R563" s="6">
        <f>LN(Table6[[#This Row],[ONLINE LINGERING]])</f>
        <v>4.7598304411257075</v>
      </c>
      <c r="S563" s="6">
        <f t="shared" si="220"/>
        <v>4.7628051582424504</v>
      </c>
      <c r="T563" s="6">
        <v>2851.7205399784516</v>
      </c>
      <c r="U563" s="6">
        <f t="shared" si="221"/>
        <v>7.9556777893482744</v>
      </c>
      <c r="V563" s="8">
        <f>YEAR(Table6[[#This Row],[Date]])</f>
        <v>2018</v>
      </c>
      <c r="W563" s="8">
        <f>WEEKNUM(Table6[[#This Row],[Date]])</f>
        <v>39</v>
      </c>
      <c r="X563" t="s">
        <v>729</v>
      </c>
      <c r="Y563" s="9">
        <f>Table6[[#This Row],[LNTVLING]]+Table6[[#This Row],[LNRADIOLING]]+Table6[[#This Row],[LNONLINELING]]</f>
        <v>17.553475342305244</v>
      </c>
      <c r="Z563">
        <f t="shared" si="242"/>
        <v>1</v>
      </c>
      <c r="AA563">
        <f t="shared" si="223"/>
        <v>0</v>
      </c>
      <c r="AB563">
        <f t="shared" si="224"/>
        <v>0</v>
      </c>
      <c r="AC563">
        <f t="shared" si="225"/>
        <v>0</v>
      </c>
      <c r="AD563">
        <f t="shared" si="226"/>
        <v>1</v>
      </c>
      <c r="AE563">
        <f t="shared" si="227"/>
        <v>0</v>
      </c>
      <c r="AF563">
        <f t="shared" si="228"/>
        <v>0</v>
      </c>
      <c r="AG563" s="9">
        <f>'[1]1'!J$20+'[1]1'!J$21*Table6[[#This Row],[TV_State]]</f>
        <v>2884.0394320426394</v>
      </c>
      <c r="AH563" s="9">
        <f>Table6[[#This Row],[sales]]-Table6[[#This Row],[Pred_1]]</f>
        <v>-32.318892064187821</v>
      </c>
      <c r="AI563">
        <f>ABS(Table6[[#This Row],[Res_1]])/Table6[[#This Row],[sales]]</f>
        <v>1.1333120343002484E-2</v>
      </c>
      <c r="AJ563" s="9">
        <f>'[1]2'!J$20+'[1]2'!J$21*Table6[[#This Row],[Radio_State]]</f>
        <v>2742.2032727236701</v>
      </c>
      <c r="AK563" s="9">
        <f>Table6[[#This Row],[sales]]-Table6[[#This Row],[ Pred_2 ]]</f>
        <v>109.51726725478147</v>
      </c>
      <c r="AL563">
        <f>ABS(Table6[[#This Row],[ Res_2 ]])/Table6[[#This Row],[sales]]</f>
        <v>3.8403926934442535E-2</v>
      </c>
      <c r="AM563" s="10">
        <f>'[1]3'!J$20+'[1]3'!J$21*Data!O563</f>
        <v>2477.1035627699889</v>
      </c>
      <c r="AN563" s="9">
        <f>Table6[[#This Row],[sales]]-Table6[[#This Row],[Pred_3]]</f>
        <v>374.61697720846269</v>
      </c>
      <c r="AO563" s="9">
        <f>ABS(Table6[[#This Row],[Res_3]])/Table6[[#This Row],[sales]]</f>
        <v>0.13136524843745503</v>
      </c>
      <c r="AP563" s="9">
        <f>'[1]4'!L$21+'[1]4'!L$27*Table6[[#This Row],[TV_State]]+'[1]4'!L$22*Table6[[#This Row],[NJ_DUM]]+'[1]4'!L$23*Table6[[#This Row],[NY_DUM]]+'[1]4'!L$24*Table6[[#This Row],[PA_DUM]]+'[1]4'!L$25*Table6[[#This Row],[CT_DUM]]+'[1]4'!L$26*Table6[[#This Row],[DL_DUM]]</f>
        <v>586.45711508720206</v>
      </c>
      <c r="AQ563" s="9">
        <f>Table6[[#This Row],[sales]]-Table6[[#This Row],[Pred_4]]</f>
        <v>2265.2634248912495</v>
      </c>
      <c r="AR563">
        <f>ABS(Table6[[#This Row],[Res_4]]/Table6[[#This Row],[sales]])</f>
        <v>0.79434972436267071</v>
      </c>
      <c r="AS563" s="9">
        <f>'[1]5'!L$20+'[1]5'!L$26*Table6[[#This Row],[Radio_State]]+'[1]5'!L$21*Table6[[#This Row],[NJ_DUM]]+'[1]5'!L$22*Table6[[#This Row],[NY_DUM]]+'[1]5'!L$23*Table6[[#This Row],[PA_DUM]]+'[1]5'!L$24*Table6[[#This Row],[CT_DUM]]+'[1]5'!L$25*Table6[[#This Row],[DL_DUM]]</f>
        <v>608.86511054278105</v>
      </c>
      <c r="AT563" s="9">
        <f>Table6[[#This Row],[sales]]-Table6[[#This Row],[Pred_5]]</f>
        <v>2242.8554294356704</v>
      </c>
      <c r="AU563" s="9">
        <f>ABS(Table6[[#This Row],[Red_5]]/Table6[[#This Row],[sales]])</f>
        <v>0.78649201350305453</v>
      </c>
      <c r="AV563" s="9">
        <f>'[1]6'!L$20+'[1]6'!L$26*Table6[[#This Row],[Online]]+'[1]6'!L$21*Table6[[#This Row],[NJ_DUM]]+'[1]6'!L$22*Table6[[#This Row],[NY_DUM]]+'[1]6'!L$23*Table6[[#This Row],[PA_DUM]]+'[1]6'!L$24*Table6[[#This Row],[CT_DUM]]+'[1]6'!L$25*Table6[[#This Row],[DL_DUM]]</f>
        <v>503.58186502197441</v>
      </c>
      <c r="AW563" s="9">
        <f>Table6[[#This Row],[sales]]-Table6[[#This Row],[Pred_6]]</f>
        <v>2348.1386749564772</v>
      </c>
      <c r="AX563" s="9">
        <f>ABS(Table6[[#This Row],[Red_6]]/Table6[[#This Row],[sales]])</f>
        <v>0.82341121510252202</v>
      </c>
      <c r="AY563" s="9">
        <f>'[1]7'!L$21+'[1]7'!L$27*Table6[[#This Row],[LNTV]]+'[1]7'!L$22*Table6[[#This Row],[NJ_DUM]]+'[1]7'!L$23*Table6[[#This Row],[NY_DUM]]+'[1]7'!L$24*Table6[[#This Row],[PA_DUM]]+'[1]7'!L$25*Table6[[#This Row],[CT_DUM]]+'[1]7'!L$26*Table6[[#This Row],[DL_DUM]]</f>
        <v>5.9608163013489328</v>
      </c>
      <c r="AZ563" s="9">
        <f>Table6[[#This Row],[sales]]-Table6[[#This Row],[Pred_7]]</f>
        <v>2845.7597236771026</v>
      </c>
      <c r="BA563" s="9">
        <f>ABS(Table6[[#This Row],[Red_7]]/Table6[[#This Row],[sales]])</f>
        <v>0.99790974739011629</v>
      </c>
      <c r="BB563" s="9">
        <f>'[1]8'!O$22+'[1]8'!O$28*Table6[[#This Row],[LNRADIOLING]]+'[1]8'!O$23*Table6[[#This Row],[DL_DUM]]+'[1]8'!O$24*Table6[[#This Row],[CT_DUM]]+'[1]8'!O$25*Table6[[#This Row],[PA_DUM]]+'[1]8'!O$26*Table6[[#This Row],[NY_DUM]]+'[1]8'!O$27*Table6[[#This Row],[NJ_DUM]]</f>
        <v>7.0340608248745147</v>
      </c>
      <c r="BC563" s="9">
        <f>Table6[[#This Row],[sales]]-Table6[[#This Row],[Pred_8]]</f>
        <v>2844.6864791535772</v>
      </c>
      <c r="BD563" s="9">
        <f>ABS(Table6[[#This Row],[Red_8]]/Table6[[#This Row],[sales]])</f>
        <v>0.99753339756604353</v>
      </c>
      <c r="BE563" s="9">
        <f>'[1]9'!M$19+'[1]9'!M$21*Table6[[#This Row],[LNONLINE]]+'[1]9'!M$20*Table6[[#This Row],[DL_DUM]]+'[1]9'!M$22*Table6[[#This Row],[CT_DUM]]+'[1]9'!M$23*Table6[[#This Row],[PA_DUM]]+'[1]9'!M$24*Table6[[#This Row],[NY_DUM]]+'[1]9'!M$25*Table6[[#This Row],[NJ_DUM]]</f>
        <v>7.0630341900818667</v>
      </c>
      <c r="BF563" s="9">
        <f>Table6[[#This Row],[sales]]-Table6[[#This Row],[Pred_9]]</f>
        <v>2844.6575057883697</v>
      </c>
      <c r="BG563" s="9">
        <f>ABS(Table6[[#This Row],[Red_9]]/Table6[[#This Row],[sales]])</f>
        <v>0.99752323760653794</v>
      </c>
      <c r="BH563" s="9">
        <f>'[1]10'!P$22+'[1]10'!P$30*Table6[[#This Row],[LNTV]]+'[1]10'!P$29*Table6[[#This Row],[LNRADIOLING]]+'[1]10'!P$24*Table6[[#This Row],[LNONLINELING]]+'[1]10'!P$23*Table6[[#This Row],[DL_DUM]]+'[1]10'!P$25*Table6[[#This Row],[CT_DUM]]+'[1]10'!P$26*Table6[[#This Row],[PA_DUM]]+'[1]10'!P$27*Table6[[#This Row],[NY_DUM]]+'[1]10'!P$28*Table6[[#This Row],[NJ_DUM]]</f>
        <v>7.0171237256684549</v>
      </c>
      <c r="BI563" s="9">
        <f>Table6[[#This Row],[sales]]-Table6[[#This Row],[Pred_10]]</f>
        <v>2844.703416252783</v>
      </c>
      <c r="BJ563" s="45">
        <f>ABS(Table6[[#This Row],[Red_10]]/Table6[[#This Row],[sales]])</f>
        <v>0.99753933682235163</v>
      </c>
      <c r="BK563" s="9">
        <f>'[1]11'!P$32+'[1]11'!P$40*Table6[[#This Row],[LNONLINELING]]+'[1]11'!P$39*Table6[[#This Row],[LNRADIOLING]]+'[1]11'!P$38*Table6[[#This Row],[LNTVLING]]+'[1]11'!P$33*Table6[[#This Row],[DL_DUM]]+'[1]11'!P$34*Table6[[#This Row],[CT_DUM]]+'[1]11'!P$35*Table6[[#This Row],[PA_DUM]]+'[1]11'!P$36*Table6[[#This Row],[NY_DUM]]+'[1]11'!P$37*Table6[[#This Row],[NJ_DUM]]</f>
        <v>6.9644179306567686</v>
      </c>
      <c r="BL563" s="9">
        <f>Table6[[#This Row],[sales]]-Table6[[#This Row],[ Pred_11]]</f>
        <v>2844.7561220477946</v>
      </c>
      <c r="BM563" s="47">
        <f>ABS(Table6[[#This Row],[ Red_11]]/Table6[[#This Row],[sales]])</f>
        <v>0.9975578189261457</v>
      </c>
      <c r="BN563" s="9">
        <f>'[1]12'!K$22+'[1]12'!K$28*Table6[[#This Row],[COMBINE LN LING]]+'[1]12'!K$23*Table6[[#This Row],[DL_DUM]]+'[1]12'!K$24*Table6[[#This Row],[CT_DUM]]+'[1]12'!K$25*Table6[[#This Row],[PA_DUM]]+'[1]12'!K$26*Table6[[#This Row],[NY_DUM]]+'[1]12'!K$27*Table6[[#This Row],[NJ_DUM]]</f>
        <v>7.0914450878441233</v>
      </c>
      <c r="BO563" s="9">
        <f>Table6[[#This Row],[sales]]-Table6[[#This Row],[ Pred_12]]</f>
        <v>2844.6290948906076</v>
      </c>
      <c r="BP563" s="47">
        <f>ABS(Table6[[#This Row],[ Red_12]]/Table6[[#This Row],[sales]])</f>
        <v>0.99751327488495856</v>
      </c>
      <c r="BQ563">
        <f>LN(G563+'2019 Totals and Calculations'!C$18)</f>
        <v>7.5527894693097695</v>
      </c>
      <c r="BR563">
        <f>LN(Table6[[#This Row],[PROF RADIO]]+'2019 Totals and Calculations'!D$18)</f>
        <v>5.6856475361208396</v>
      </c>
      <c r="BS563">
        <f>LN(Table6[[#This Row],[ONLINE LINGERING]]+'2019 Totals and Calculations'!E$18)</f>
        <v>5.0789385718085667</v>
      </c>
      <c r="BT563">
        <f>MONTH(Table6[[#This Row],[Date]])</f>
        <v>9</v>
      </c>
      <c r="BU563">
        <f t="shared" si="229"/>
        <v>0</v>
      </c>
      <c r="BV563">
        <f t="shared" si="230"/>
        <v>0</v>
      </c>
      <c r="BW563">
        <f t="shared" si="231"/>
        <v>0</v>
      </c>
      <c r="BX563">
        <f t="shared" si="232"/>
        <v>0</v>
      </c>
      <c r="BY563">
        <f t="shared" si="233"/>
        <v>0</v>
      </c>
      <c r="BZ563">
        <f t="shared" si="234"/>
        <v>0</v>
      </c>
      <c r="CA563">
        <f t="shared" si="235"/>
        <v>0</v>
      </c>
      <c r="CB563">
        <f t="shared" si="236"/>
        <v>0</v>
      </c>
      <c r="CC563">
        <f t="shared" si="237"/>
        <v>1</v>
      </c>
      <c r="CD563">
        <f t="shared" si="238"/>
        <v>0</v>
      </c>
      <c r="CE563">
        <f t="shared" si="239"/>
        <v>0</v>
      </c>
      <c r="CF563">
        <f t="shared" si="240"/>
        <v>0</v>
      </c>
      <c r="CG563">
        <f t="shared" si="241"/>
        <v>91</v>
      </c>
      <c r="CH56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2304.023719160723</v>
      </c>
      <c r="CI563" s="79">
        <f>Table6[[#This Row],[sales]]-CH563</f>
        <v>547.69682081772862</v>
      </c>
      <c r="CJ563">
        <f>ABS(Table6[[#This Row],[sales]]-CH563)/Table6[[#This Row],[sales]]</f>
        <v>0.19205837778966489</v>
      </c>
      <c r="CK56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2339.6001727635185</v>
      </c>
      <c r="CL563" s="79">
        <f>Table6[[#This Row],[sales]]-CK563</f>
        <v>512.12036721493314</v>
      </c>
      <c r="CM563">
        <f>ABS(Table6[[#This Row],[sales]]-CK563)/Table6[[#This Row],[sales]]</f>
        <v>0.17958294301124011</v>
      </c>
      <c r="CN56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2127.3593620763081</v>
      </c>
      <c r="CO563" s="79">
        <f>Table6[[#This Row],[sales]]-CN563</f>
        <v>724.36117790214348</v>
      </c>
      <c r="CP563">
        <f>ABS(Table6[[#This Row],[sales]]-CN563)/Table6[[#This Row],[sales]]</f>
        <v>0.25400847234056706</v>
      </c>
      <c r="CQ56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2261.022116974139</v>
      </c>
      <c r="CR563" s="79">
        <f>Table6[[#This Row],[sales]]-CQ563</f>
        <v>590.69842300431264</v>
      </c>
      <c r="CS563">
        <f>ABS(Table6[[#This Row],[sales]]-CQ563)/Table6[[#This Row],[sales]]</f>
        <v>0.20713755598533373</v>
      </c>
    </row>
    <row r="564" spans="1:97" x14ac:dyDescent="0.2">
      <c r="A564">
        <v>563</v>
      </c>
      <c r="B564" t="s">
        <v>638</v>
      </c>
      <c r="C564" s="5">
        <v>43373</v>
      </c>
      <c r="D564" s="6">
        <v>1596.302305489178</v>
      </c>
      <c r="E564" s="8">
        <f>YEAR(Table6[[#This Row],[Date]])</f>
        <v>2018</v>
      </c>
      <c r="F564" s="6">
        <f>Table6[[#This Row],[TV_State]]+Table6[[#This Row],[Radio_State]]+Table6[[#This Row],[Online]]</f>
        <v>1951.03615115344</v>
      </c>
      <c r="G564" s="6">
        <f t="shared" si="216"/>
        <v>1560.256769561219</v>
      </c>
      <c r="H564" s="6">
        <f>LN(Table6[[#This Row],[PROF TV LING]])</f>
        <v>7.3526056825717445</v>
      </c>
      <c r="I564" s="6">
        <f t="shared" si="217"/>
        <v>7.375445174540002</v>
      </c>
      <c r="J564" s="6">
        <v>236.4892304428412</v>
      </c>
      <c r="K564" s="6">
        <f t="shared" si="222"/>
        <v>234.17070857575453</v>
      </c>
      <c r="L564" s="6">
        <f>0.5*J563+0.5*Table6[[#This Row],[Radio_State]]</f>
        <v>235.31849167827266</v>
      </c>
      <c r="M564" s="6">
        <f>LN(Table6[[#This Row],[RADIO LINGERING ]])</f>
        <v>5.4609398803134352</v>
      </c>
      <c r="N564" s="6">
        <f t="shared" si="218"/>
        <v>5.4659026696555637</v>
      </c>
      <c r="O564" s="6">
        <v>118.2446152214206</v>
      </c>
      <c r="P564" s="6">
        <f t="shared" si="219"/>
        <v>125.32779137955133</v>
      </c>
      <c r="Q564" s="6">
        <f>0.3*O563+0.7*Table6[[#This Row],[Online]]</f>
        <v>117.89339359205003</v>
      </c>
      <c r="R564" s="6">
        <f>LN(Table6[[#This Row],[ONLINE LINGERING]])</f>
        <v>4.7697807719788754</v>
      </c>
      <c r="S564" s="6">
        <f t="shared" si="220"/>
        <v>4.7727554890956183</v>
      </c>
      <c r="T564" s="6">
        <v>2391.0860283406219</v>
      </c>
      <c r="U564" s="6">
        <f t="shared" si="221"/>
        <v>7.7795029468782353</v>
      </c>
      <c r="V564" s="8">
        <f>YEAR(Table6[[#This Row],[Date]])</f>
        <v>2018</v>
      </c>
      <c r="W564" s="8">
        <f>WEEKNUM(Table6[[#This Row],[Date]])</f>
        <v>40</v>
      </c>
      <c r="X564" t="s">
        <v>730</v>
      </c>
      <c r="Y564" s="9">
        <f>Table6[[#This Row],[LNTVLING]]+Table6[[#This Row],[LNRADIOLING]]+Table6[[#This Row],[LNONLINELING]]</f>
        <v>17.583326334864054</v>
      </c>
      <c r="Z564">
        <f t="shared" si="242"/>
        <v>1</v>
      </c>
      <c r="AA564">
        <f t="shared" si="223"/>
        <v>0</v>
      </c>
      <c r="AB564">
        <f t="shared" si="224"/>
        <v>0</v>
      </c>
      <c r="AC564">
        <f t="shared" si="225"/>
        <v>0</v>
      </c>
      <c r="AD564">
        <f t="shared" si="226"/>
        <v>1</v>
      </c>
      <c r="AE564">
        <f t="shared" si="227"/>
        <v>0</v>
      </c>
      <c r="AF564">
        <f t="shared" si="228"/>
        <v>0</v>
      </c>
      <c r="AG564" s="9">
        <f>'[1]1'!J$20+'[1]1'!J$21*Table6[[#This Row],[TV_State]]</f>
        <v>2899.5825009085029</v>
      </c>
      <c r="AH564" s="9">
        <f>Table6[[#This Row],[sales]]-Table6[[#This Row],[Pred_1]]</f>
        <v>-508.49647256788103</v>
      </c>
      <c r="AI564">
        <f>ABS(Table6[[#This Row],[Res_1]])/Table6[[#This Row],[sales]]</f>
        <v>0.2126633950183591</v>
      </c>
      <c r="AJ564" s="9">
        <f>'[1]2'!J$20+'[1]2'!J$21*Table6[[#This Row],[Radio_State]]</f>
        <v>2752.4824874109318</v>
      </c>
      <c r="AK564" s="9">
        <f>Table6[[#This Row],[sales]]-Table6[[#This Row],[ Pred_2 ]]</f>
        <v>-361.3964590703099</v>
      </c>
      <c r="AL564">
        <f>ABS(Table6[[#This Row],[ Res_2 ]])/Table6[[#This Row],[sales]]</f>
        <v>0.15114322729789595</v>
      </c>
      <c r="AM564" s="10">
        <f>'[1]3'!J$20+'[1]3'!J$21*Data!O564</f>
        <v>2483.8672965804403</v>
      </c>
      <c r="AN564" s="9">
        <f>Table6[[#This Row],[sales]]-Table6[[#This Row],[Pred_3]]</f>
        <v>-92.781268239818473</v>
      </c>
      <c r="AO564" s="9">
        <f>ABS(Table6[[#This Row],[Res_3]])/Table6[[#This Row],[sales]]</f>
        <v>3.8802982050883082E-2</v>
      </c>
      <c r="AP564" s="9">
        <f>'[1]4'!L$21+'[1]4'!L$27*Table6[[#This Row],[TV_State]]+'[1]4'!L$22*Table6[[#This Row],[NJ_DUM]]+'[1]4'!L$23*Table6[[#This Row],[NY_DUM]]+'[1]4'!L$24*Table6[[#This Row],[PA_DUM]]+'[1]4'!L$25*Table6[[#This Row],[CT_DUM]]+'[1]4'!L$26*Table6[[#This Row],[DL_DUM]]</f>
        <v>589.94338629461595</v>
      </c>
      <c r="AQ564" s="9">
        <f>Table6[[#This Row],[sales]]-Table6[[#This Row],[Pred_4]]</f>
        <v>1801.1426420460059</v>
      </c>
      <c r="AR564">
        <f>ABS(Table6[[#This Row],[Res_4]]/Table6[[#This Row],[sales]])</f>
        <v>0.75327387668103774</v>
      </c>
      <c r="AS564" s="9">
        <f>'[1]5'!L$20+'[1]5'!L$26*Table6[[#This Row],[Radio_State]]+'[1]5'!L$21*Table6[[#This Row],[NJ_DUM]]+'[1]5'!L$22*Table6[[#This Row],[NY_DUM]]+'[1]5'!L$23*Table6[[#This Row],[PA_DUM]]+'[1]5'!L$24*Table6[[#This Row],[CT_DUM]]+'[1]5'!L$25*Table6[[#This Row],[DL_DUM]]</f>
        <v>612.98984636493833</v>
      </c>
      <c r="AT564" s="9">
        <f>Table6[[#This Row],[sales]]-Table6[[#This Row],[Pred_5]]</f>
        <v>1778.0961819756835</v>
      </c>
      <c r="AU564" s="9">
        <f>ABS(Table6[[#This Row],[Red_5]]/Table6[[#This Row],[sales]])</f>
        <v>0.74363538613859737</v>
      </c>
      <c r="AV564" s="9">
        <f>'[1]6'!L$20+'[1]6'!L$26*Table6[[#This Row],[Online]]+'[1]6'!L$21*Table6[[#This Row],[NJ_DUM]]+'[1]6'!L$22*Table6[[#This Row],[NY_DUM]]+'[1]6'!L$23*Table6[[#This Row],[PA_DUM]]+'[1]6'!L$24*Table6[[#This Row],[CT_DUM]]+'[1]6'!L$25*Table6[[#This Row],[DL_DUM]]</f>
        <v>508.67722168405885</v>
      </c>
      <c r="AW564" s="9">
        <f>Table6[[#This Row],[sales]]-Table6[[#This Row],[Pred_6]]</f>
        <v>1882.408806656563</v>
      </c>
      <c r="AX564" s="9">
        <f>ABS(Table6[[#This Row],[Red_6]]/Table6[[#This Row],[sales]])</f>
        <v>0.78726101208618027</v>
      </c>
      <c r="AY564" s="9">
        <f>'[1]7'!L$21+'[1]7'!L$27*Table6[[#This Row],[LNTV]]+'[1]7'!L$22*Table6[[#This Row],[NJ_DUM]]+'[1]7'!L$23*Table6[[#This Row],[NY_DUM]]+'[1]7'!L$24*Table6[[#This Row],[PA_DUM]]+'[1]7'!L$25*Table6[[#This Row],[CT_DUM]]+'[1]7'!L$26*Table6[[#This Row],[DL_DUM]]</f>
        <v>5.9619176486389334</v>
      </c>
      <c r="AZ564" s="9">
        <f>Table6[[#This Row],[sales]]-Table6[[#This Row],[Pred_7]]</f>
        <v>2385.1241106919829</v>
      </c>
      <c r="BA564" s="9">
        <f>ABS(Table6[[#This Row],[Red_7]]/Table6[[#This Row],[sales]])</f>
        <v>0.99750660679792591</v>
      </c>
      <c r="BB564" s="9">
        <f>'[1]8'!O$22+'[1]8'!O$28*Table6[[#This Row],[LNRADIOLING]]+'[1]8'!O$23*Table6[[#This Row],[DL_DUM]]+'[1]8'!O$24*Table6[[#This Row],[CT_DUM]]+'[1]8'!O$25*Table6[[#This Row],[PA_DUM]]+'[1]8'!O$26*Table6[[#This Row],[NY_DUM]]+'[1]8'!O$27*Table6[[#This Row],[NJ_DUM]]</f>
        <v>7.0347706908782914</v>
      </c>
      <c r="BC564" s="9">
        <f>Table6[[#This Row],[sales]]-Table6[[#This Row],[Pred_8]]</f>
        <v>2384.0512576497435</v>
      </c>
      <c r="BD564" s="9">
        <f>ABS(Table6[[#This Row],[Red_8]]/Table6[[#This Row],[sales]])</f>
        <v>0.99705791819804979</v>
      </c>
      <c r="BE564" s="9">
        <f>'[1]9'!M$19+'[1]9'!M$21*Table6[[#This Row],[LNONLINE]]+'[1]9'!M$20*Table6[[#This Row],[DL_DUM]]+'[1]9'!M$22*Table6[[#This Row],[CT_DUM]]+'[1]9'!M$23*Table6[[#This Row],[PA_DUM]]+'[1]9'!M$24*Table6[[#This Row],[NY_DUM]]+'[1]9'!M$25*Table6[[#This Row],[NJ_DUM]]</f>
        <v>7.0661846384131994</v>
      </c>
      <c r="BF564" s="9">
        <f>Table6[[#This Row],[sales]]-Table6[[#This Row],[Pred_9]]</f>
        <v>2384.0198437022086</v>
      </c>
      <c r="BG564" s="9">
        <f>ABS(Table6[[#This Row],[Red_9]]/Table6[[#This Row],[sales]])</f>
        <v>0.99704478025689558</v>
      </c>
      <c r="BH564" s="9">
        <f>'[1]10'!P$22+'[1]10'!P$30*Table6[[#This Row],[LNTV]]+'[1]10'!P$29*Table6[[#This Row],[LNRADIOLING]]+'[1]10'!P$24*Table6[[#This Row],[LNONLINELING]]+'[1]10'!P$23*Table6[[#This Row],[DL_DUM]]+'[1]10'!P$25*Table6[[#This Row],[CT_DUM]]+'[1]10'!P$26*Table6[[#This Row],[PA_DUM]]+'[1]10'!P$27*Table6[[#This Row],[NY_DUM]]+'[1]10'!P$28*Table6[[#This Row],[NJ_DUM]]</f>
        <v>7.0189348089446728</v>
      </c>
      <c r="BI564" s="9">
        <f>Table6[[#This Row],[sales]]-Table6[[#This Row],[Pred_10]]</f>
        <v>2384.0670935316771</v>
      </c>
      <c r="BJ564" s="45">
        <f>ABS(Table6[[#This Row],[Red_10]]/Table6[[#This Row],[sales]])</f>
        <v>0.99706454108060016</v>
      </c>
      <c r="BK564" s="9">
        <f>'[1]11'!P$32+'[1]11'!P$40*Table6[[#This Row],[LNONLINELING]]+'[1]11'!P$39*Table6[[#This Row],[LNRADIOLING]]+'[1]11'!P$38*Table6[[#This Row],[LNTVLING]]+'[1]11'!P$33*Table6[[#This Row],[DL_DUM]]+'[1]11'!P$34*Table6[[#This Row],[CT_DUM]]+'[1]11'!P$35*Table6[[#This Row],[PA_DUM]]+'[1]11'!P$36*Table6[[#This Row],[NY_DUM]]+'[1]11'!P$37*Table6[[#This Row],[NJ_DUM]]</f>
        <v>6.9655433283276853</v>
      </c>
      <c r="BL564" s="9">
        <f>Table6[[#This Row],[sales]]-Table6[[#This Row],[ Pred_11]]</f>
        <v>2384.120485012294</v>
      </c>
      <c r="BM564" s="47">
        <f>ABS(Table6[[#This Row],[ Red_11]]/Table6[[#This Row],[sales]])</f>
        <v>0.99708687046565125</v>
      </c>
      <c r="BN564" s="9">
        <f>'[1]12'!K$22+'[1]12'!K$28*Table6[[#This Row],[COMBINE LN LING]]+'[1]12'!K$23*Table6[[#This Row],[DL_DUM]]+'[1]12'!K$24*Table6[[#This Row],[CT_DUM]]+'[1]12'!K$25*Table6[[#This Row],[PA_DUM]]+'[1]12'!K$26*Table6[[#This Row],[NY_DUM]]+'[1]12'!K$27*Table6[[#This Row],[NJ_DUM]]</f>
        <v>7.0943178242509033</v>
      </c>
      <c r="BO564" s="9">
        <f>Table6[[#This Row],[sales]]-Table6[[#This Row],[ Pred_12]]</f>
        <v>2383.9917105163709</v>
      </c>
      <c r="BP564" s="47">
        <f>ABS(Table6[[#This Row],[ Red_12]]/Table6[[#This Row],[sales]])</f>
        <v>0.99703301439590009</v>
      </c>
      <c r="BQ564">
        <f>LN(G564+'2019 Totals and Calculations'!C$18)</f>
        <v>7.5608615575631637</v>
      </c>
      <c r="BR564">
        <f>LN(Table6[[#This Row],[PROF RADIO]]+'2019 Totals and Calculations'!D$18)</f>
        <v>5.6934865694127215</v>
      </c>
      <c r="BS564">
        <f>LN(Table6[[#This Row],[ONLINE LINGERING]]+'2019 Totals and Calculations'!E$18)</f>
        <v>5.0861802569572285</v>
      </c>
      <c r="BT564">
        <f>MONTH(Table6[[#This Row],[Date]])</f>
        <v>9</v>
      </c>
      <c r="BU564">
        <f t="shared" si="229"/>
        <v>0</v>
      </c>
      <c r="BV564">
        <f t="shared" si="230"/>
        <v>0</v>
      </c>
      <c r="BW564">
        <f t="shared" si="231"/>
        <v>0</v>
      </c>
      <c r="BX564">
        <f t="shared" si="232"/>
        <v>0</v>
      </c>
      <c r="BY564">
        <f t="shared" si="233"/>
        <v>0</v>
      </c>
      <c r="BZ564">
        <f t="shared" si="234"/>
        <v>0</v>
      </c>
      <c r="CA564">
        <f t="shared" si="235"/>
        <v>0</v>
      </c>
      <c r="CB564">
        <f t="shared" si="236"/>
        <v>0</v>
      </c>
      <c r="CC564">
        <f t="shared" si="237"/>
        <v>1</v>
      </c>
      <c r="CD564">
        <f t="shared" si="238"/>
        <v>0</v>
      </c>
      <c r="CE564">
        <f t="shared" si="239"/>
        <v>0</v>
      </c>
      <c r="CF564">
        <f t="shared" si="240"/>
        <v>0</v>
      </c>
      <c r="CG564">
        <f t="shared" si="241"/>
        <v>92</v>
      </c>
      <c r="CH56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2315.8255717107445</v>
      </c>
      <c r="CI564" s="79">
        <f>Table6[[#This Row],[sales]]-CH564</f>
        <v>75.260456629877353</v>
      </c>
      <c r="CJ564">
        <f>ABS(Table6[[#This Row],[sales]]-CH564)/Table6[[#This Row],[sales]]</f>
        <v>3.1475428210379776E-2</v>
      </c>
      <c r="CK56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2350.549538513415</v>
      </c>
      <c r="CL564" s="79">
        <f>Table6[[#This Row],[sales]]-CK564</f>
        <v>40.536489827206879</v>
      </c>
      <c r="CM564">
        <f>ABS(Table6[[#This Row],[sales]]-CK564)/Table6[[#This Row],[sales]]</f>
        <v>1.695317079634253E-2</v>
      </c>
      <c r="CN56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2137.4217801228287</v>
      </c>
      <c r="CO564" s="79">
        <f>Table6[[#This Row],[sales]]-CN564</f>
        <v>253.6642482177931</v>
      </c>
      <c r="CP564">
        <f>ABS(Table6[[#This Row],[sales]]-CN564)/Table6[[#This Row],[sales]]</f>
        <v>0.10608746201985561</v>
      </c>
      <c r="CQ56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2276.3581350413601</v>
      </c>
      <c r="CR564" s="79">
        <f>Table6[[#This Row],[sales]]-CQ564</f>
        <v>114.72789329926172</v>
      </c>
      <c r="CS564">
        <f>ABS(Table6[[#This Row],[sales]]-CQ564)/Table6[[#This Row],[sales]]</f>
        <v>4.7981499594509015E-2</v>
      </c>
    </row>
    <row r="565" spans="1:97" x14ac:dyDescent="0.2">
      <c r="A565">
        <v>564</v>
      </c>
      <c r="B565" t="s">
        <v>638</v>
      </c>
      <c r="C565" s="5">
        <v>43380</v>
      </c>
      <c r="D565" s="6">
        <v>1612.2653285440697</v>
      </c>
      <c r="E565" s="8">
        <f>YEAR(Table6[[#This Row],[Date]])</f>
        <v>2018</v>
      </c>
      <c r="F565" s="6">
        <f>Table6[[#This Row],[TV_State]]+Table6[[#This Row],[Radio_State]]+Table6[[#This Row],[Online]]</f>
        <v>1970.5465126649742</v>
      </c>
      <c r="G565" s="6">
        <f t="shared" si="216"/>
        <v>1575.8593372560742</v>
      </c>
      <c r="H565" s="6">
        <f>LN(Table6[[#This Row],[PROF TV LING]])</f>
        <v>7.3625560134244328</v>
      </c>
      <c r="I565" s="6">
        <f t="shared" si="217"/>
        <v>7.3853955053931708</v>
      </c>
      <c r="J565" s="6">
        <v>238.8541227472696</v>
      </c>
      <c r="K565" s="6">
        <f t="shared" si="222"/>
        <v>236.51241566151208</v>
      </c>
      <c r="L565" s="6">
        <f>0.5*J564+0.5*Table6[[#This Row],[Radio_State]]</f>
        <v>237.6716765950554</v>
      </c>
      <c r="M565" s="6">
        <f>LN(Table6[[#This Row],[RADIO LINGERING ]])</f>
        <v>5.4708902111666031</v>
      </c>
      <c r="N565" s="6">
        <f t="shared" si="218"/>
        <v>5.4758530005087316</v>
      </c>
      <c r="O565" s="6">
        <v>119.4270613736348</v>
      </c>
      <c r="P565" s="6">
        <f t="shared" si="219"/>
        <v>121.19728037540975</v>
      </c>
      <c r="Q565" s="6">
        <f>0.3*O564+0.7*Table6[[#This Row],[Online]]</f>
        <v>119.07232752797053</v>
      </c>
      <c r="R565" s="6">
        <f>LN(Table6[[#This Row],[ONLINE LINGERING]])</f>
        <v>4.7797311028320442</v>
      </c>
      <c r="S565" s="6">
        <f t="shared" si="220"/>
        <v>4.7827058199487871</v>
      </c>
      <c r="T565" s="6">
        <v>805.48967166982084</v>
      </c>
      <c r="U565" s="6">
        <f t="shared" si="221"/>
        <v>6.6914503802751346</v>
      </c>
      <c r="V565" s="8">
        <f>YEAR(Table6[[#This Row],[Date]])</f>
        <v>2018</v>
      </c>
      <c r="W565" s="8">
        <f>WEEKNUM(Table6[[#This Row],[Date]])</f>
        <v>41</v>
      </c>
      <c r="X565" t="s">
        <v>731</v>
      </c>
      <c r="Y565" s="9">
        <f>Table6[[#This Row],[LNTVLING]]+Table6[[#This Row],[LNRADIOLING]]+Table6[[#This Row],[LNONLINELING]]</f>
        <v>17.613177327423081</v>
      </c>
      <c r="Z565">
        <f t="shared" si="242"/>
        <v>1</v>
      </c>
      <c r="AA565">
        <f t="shared" si="223"/>
        <v>0</v>
      </c>
      <c r="AB565">
        <f t="shared" si="224"/>
        <v>0</v>
      </c>
      <c r="AC565">
        <f t="shared" si="225"/>
        <v>0</v>
      </c>
      <c r="AD565">
        <f t="shared" si="226"/>
        <v>1</v>
      </c>
      <c r="AE565">
        <f t="shared" si="227"/>
        <v>0</v>
      </c>
      <c r="AF565">
        <f t="shared" si="228"/>
        <v>0</v>
      </c>
      <c r="AG565" s="9">
        <f>'[1]1'!J$20+'[1]1'!J$21*Table6[[#This Row],[TV_State]]</f>
        <v>2915.2810004630246</v>
      </c>
      <c r="AH565" s="9">
        <f>Table6[[#This Row],[sales]]-Table6[[#This Row],[Pred_1]]</f>
        <v>-2109.7913287932038</v>
      </c>
      <c r="AI565">
        <f>ABS(Table6[[#This Row],[Res_1]])/Table6[[#This Row],[sales]]</f>
        <v>2.6192655262971898</v>
      </c>
      <c r="AJ565" s="9">
        <f>'[1]2'!J$20+'[1]2'!J$21*Table6[[#This Row],[Radio_State]]</f>
        <v>2762.8644942450655</v>
      </c>
      <c r="AK565" s="9">
        <f>Table6[[#This Row],[sales]]-Table6[[#This Row],[ Pred_2 ]]</f>
        <v>-1957.3748225752447</v>
      </c>
      <c r="AL565">
        <f>ABS(Table6[[#This Row],[ Res_2 ]])/Table6[[#This Row],[sales]]</f>
        <v>2.4300433530296019</v>
      </c>
      <c r="AM565" s="10">
        <f>'[1]3'!J$20+'[1]3'!J$21*Data!O565</f>
        <v>2490.698667728996</v>
      </c>
      <c r="AN565" s="9">
        <f>Table6[[#This Row],[sales]]-Table6[[#This Row],[Pred_3]]</f>
        <v>-1685.2089960591752</v>
      </c>
      <c r="AO565" s="9">
        <f>ABS(Table6[[#This Row],[Res_3]])/Table6[[#This Row],[sales]]</f>
        <v>2.092154692146023</v>
      </c>
      <c r="AP565" s="9">
        <f>'[1]4'!L$21+'[1]4'!L$27*Table6[[#This Row],[TV_State]]+'[1]4'!L$22*Table6[[#This Row],[NJ_DUM]]+'[1]4'!L$23*Table6[[#This Row],[NY_DUM]]+'[1]4'!L$24*Table6[[#This Row],[PA_DUM]]+'[1]4'!L$25*Table6[[#This Row],[CT_DUM]]+'[1]4'!L$26*Table6[[#This Row],[DL_DUM]]</f>
        <v>593.46452021410391</v>
      </c>
      <c r="AQ565" s="9">
        <f>Table6[[#This Row],[sales]]-Table6[[#This Row],[Pred_4]]</f>
        <v>212.02515145571692</v>
      </c>
      <c r="AR565">
        <f>ABS(Table6[[#This Row],[Res_4]]/Table6[[#This Row],[sales]])</f>
        <v>0.26322516465813656</v>
      </c>
      <c r="AS565" s="9">
        <f>'[1]5'!L$20+'[1]5'!L$26*Table6[[#This Row],[Radio_State]]+'[1]5'!L$21*Table6[[#This Row],[NJ_DUM]]+'[1]5'!L$22*Table6[[#This Row],[NY_DUM]]+'[1]5'!L$23*Table6[[#This Row],[PA_DUM]]+'[1]5'!L$24*Table6[[#This Row],[CT_DUM]]+'[1]5'!L$25*Table6[[#This Row],[DL_DUM]]</f>
        <v>617.15582954531715</v>
      </c>
      <c r="AT565" s="9">
        <f>Table6[[#This Row],[sales]]-Table6[[#This Row],[Pred_5]]</f>
        <v>188.33384212450369</v>
      </c>
      <c r="AU565" s="9">
        <f>ABS(Table6[[#This Row],[Red_5]]/Table6[[#This Row],[sales]])</f>
        <v>0.23381285787821227</v>
      </c>
      <c r="AV565" s="9">
        <f>'[1]6'!L$20+'[1]6'!L$26*Table6[[#This Row],[Online]]+'[1]6'!L$21*Table6[[#This Row],[NJ_DUM]]+'[1]6'!L$22*Table6[[#This Row],[NY_DUM]]+'[1]6'!L$23*Table6[[#This Row],[PA_DUM]]+'[1]6'!L$24*Table6[[#This Row],[CT_DUM]]+'[1]6'!L$25*Table6[[#This Row],[DL_DUM]]</f>
        <v>513.823531912764</v>
      </c>
      <c r="AW565" s="9">
        <f>Table6[[#This Row],[sales]]-Table6[[#This Row],[Pred_6]]</f>
        <v>291.66613975705684</v>
      </c>
      <c r="AX565" s="9">
        <f>ABS(Table6[[#This Row],[Red_6]]/Table6[[#This Row],[sales]])</f>
        <v>0.36209792628677434</v>
      </c>
      <c r="AY565" s="9">
        <f>'[1]7'!L$21+'[1]7'!L$27*Table6[[#This Row],[LNTV]]+'[1]7'!L$22*Table6[[#This Row],[NJ_DUM]]+'[1]7'!L$23*Table6[[#This Row],[NY_DUM]]+'[1]7'!L$24*Table6[[#This Row],[PA_DUM]]+'[1]7'!L$25*Table6[[#This Row],[CT_DUM]]+'[1]7'!L$26*Table6[[#This Row],[DL_DUM]]</f>
        <v>5.9630189959289339</v>
      </c>
      <c r="AZ565" s="9">
        <f>Table6[[#This Row],[sales]]-Table6[[#This Row],[Pred_7]]</f>
        <v>799.52665267389193</v>
      </c>
      <c r="BA565" s="9">
        <f>ABS(Table6[[#This Row],[Red_7]]/Table6[[#This Row],[sales]])</f>
        <v>0.9925970261250312</v>
      </c>
      <c r="BB565" s="9">
        <f>'[1]8'!O$22+'[1]8'!O$28*Table6[[#This Row],[LNRADIOLING]]+'[1]8'!O$23*Table6[[#This Row],[DL_DUM]]+'[1]8'!O$24*Table6[[#This Row],[CT_DUM]]+'[1]8'!O$25*Table6[[#This Row],[PA_DUM]]+'[1]8'!O$26*Table6[[#This Row],[NY_DUM]]+'[1]8'!O$27*Table6[[#This Row],[NJ_DUM]]</f>
        <v>7.0354805568820673</v>
      </c>
      <c r="BC565" s="9">
        <f>Table6[[#This Row],[sales]]-Table6[[#This Row],[Pred_8]]</f>
        <v>798.45419111293882</v>
      </c>
      <c r="BD565" s="9">
        <f>ABS(Table6[[#This Row],[Red_8]]/Table6[[#This Row],[sales]])</f>
        <v>0.9912655856377437</v>
      </c>
      <c r="BE565" s="9">
        <f>'[1]9'!M$19+'[1]9'!M$21*Table6[[#This Row],[LNONLINE]]+'[1]9'!M$20*Table6[[#This Row],[DL_DUM]]+'[1]9'!M$22*Table6[[#This Row],[CT_DUM]]+'[1]9'!M$23*Table6[[#This Row],[PA_DUM]]+'[1]9'!M$24*Table6[[#This Row],[NY_DUM]]+'[1]9'!M$25*Table6[[#This Row],[NJ_DUM]]</f>
        <v>7.0693350867445321</v>
      </c>
      <c r="BF565" s="9">
        <f>Table6[[#This Row],[sales]]-Table6[[#This Row],[Pred_9]]</f>
        <v>798.42033658307628</v>
      </c>
      <c r="BG565" s="9">
        <f>ABS(Table6[[#This Row],[Red_9]]/Table6[[#This Row],[sales]])</f>
        <v>0.99122355588732813</v>
      </c>
      <c r="BH565" s="9">
        <f>'[1]10'!P$22+'[1]10'!P$30*Table6[[#This Row],[LNTV]]+'[1]10'!P$29*Table6[[#This Row],[LNRADIOLING]]+'[1]10'!P$24*Table6[[#This Row],[LNONLINELING]]+'[1]10'!P$23*Table6[[#This Row],[DL_DUM]]+'[1]10'!P$25*Table6[[#This Row],[CT_DUM]]+'[1]10'!P$26*Table6[[#This Row],[PA_DUM]]+'[1]10'!P$27*Table6[[#This Row],[NY_DUM]]+'[1]10'!P$28*Table6[[#This Row],[NJ_DUM]]</f>
        <v>7.0207458922208907</v>
      </c>
      <c r="BI565" s="9">
        <f>Table6[[#This Row],[sales]]-Table6[[#This Row],[Pred_10]]</f>
        <v>798.46892577759991</v>
      </c>
      <c r="BJ565" s="45">
        <f>ABS(Table6[[#This Row],[Red_10]]/Table6[[#This Row],[sales]])</f>
        <v>0.9912838784417104</v>
      </c>
      <c r="BK565" s="9">
        <f>'[1]11'!P$32+'[1]11'!P$40*Table6[[#This Row],[LNONLINELING]]+'[1]11'!P$39*Table6[[#This Row],[LNRADIOLING]]+'[1]11'!P$38*Table6[[#This Row],[LNTVLING]]+'[1]11'!P$33*Table6[[#This Row],[DL_DUM]]+'[1]11'!P$34*Table6[[#This Row],[CT_DUM]]+'[1]11'!P$35*Table6[[#This Row],[PA_DUM]]+'[1]11'!P$36*Table6[[#This Row],[NY_DUM]]+'[1]11'!P$37*Table6[[#This Row],[NJ_DUM]]</f>
        <v>6.9666687259985647</v>
      </c>
      <c r="BL565" s="9">
        <f>Table6[[#This Row],[sales]]-Table6[[#This Row],[ Pred_11]]</f>
        <v>798.52300294382223</v>
      </c>
      <c r="BM565" s="47">
        <f>ABS(Table6[[#This Row],[ Red_11]]/Table6[[#This Row],[sales]])</f>
        <v>0.99135101420784655</v>
      </c>
      <c r="BN565" s="9">
        <f>'[1]12'!K$22+'[1]12'!K$28*Table6[[#This Row],[COMBINE LN LING]]+'[1]12'!K$23*Table6[[#This Row],[DL_DUM]]+'[1]12'!K$24*Table6[[#This Row],[CT_DUM]]+'[1]12'!K$25*Table6[[#This Row],[PA_DUM]]+'[1]12'!K$26*Table6[[#This Row],[NY_DUM]]+'[1]12'!K$27*Table6[[#This Row],[NJ_DUM]]</f>
        <v>7.0971905606577046</v>
      </c>
      <c r="BO565" s="9">
        <f>Table6[[#This Row],[sales]]-Table6[[#This Row],[ Pred_12]]</f>
        <v>798.3924811091631</v>
      </c>
      <c r="BP565" s="47">
        <f>ABS(Table6[[#This Row],[ Red_12]]/Table6[[#This Row],[sales]])</f>
        <v>0.99118897384997517</v>
      </c>
      <c r="BQ565">
        <f>LN(G565+'2019 Totals and Calculations'!C$18)</f>
        <v>7.5689487602049157</v>
      </c>
      <c r="BR565">
        <f>LN(Table6[[#This Row],[PROF RADIO]]+'2019 Totals and Calculations'!D$18)</f>
        <v>5.7013421058148905</v>
      </c>
      <c r="BS565">
        <f>LN(Table6[[#This Row],[ONLINE LINGERING]]+'2019 Totals and Calculations'!E$18)</f>
        <v>5.0934415127147012</v>
      </c>
      <c r="BT565">
        <f>MONTH(Table6[[#This Row],[Date]])</f>
        <v>10</v>
      </c>
      <c r="BU565">
        <f t="shared" si="229"/>
        <v>0</v>
      </c>
      <c r="BV565">
        <f t="shared" si="230"/>
        <v>0</v>
      </c>
      <c r="BW565">
        <f t="shared" si="231"/>
        <v>0</v>
      </c>
      <c r="BX565">
        <f t="shared" si="232"/>
        <v>0</v>
      </c>
      <c r="BY565">
        <f t="shared" si="233"/>
        <v>0</v>
      </c>
      <c r="BZ565">
        <f t="shared" si="234"/>
        <v>0</v>
      </c>
      <c r="CA565">
        <f t="shared" si="235"/>
        <v>0</v>
      </c>
      <c r="CB565">
        <f t="shared" si="236"/>
        <v>0</v>
      </c>
      <c r="CC565">
        <f t="shared" si="237"/>
        <v>0</v>
      </c>
      <c r="CD565">
        <f t="shared" si="238"/>
        <v>1</v>
      </c>
      <c r="CE565">
        <f t="shared" si="239"/>
        <v>0</v>
      </c>
      <c r="CF565">
        <f t="shared" si="240"/>
        <v>0</v>
      </c>
      <c r="CG565">
        <f t="shared" si="241"/>
        <v>93</v>
      </c>
      <c r="CH56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798.04798486320476</v>
      </c>
      <c r="CI565" s="79">
        <f>Table6[[#This Row],[sales]]-CH565</f>
        <v>7.441686806616076</v>
      </c>
      <c r="CJ565">
        <f>ABS(Table6[[#This Row],[sales]]-CH565)/Table6[[#This Row],[sales]]</f>
        <v>9.2387116413163717E-3</v>
      </c>
      <c r="CK56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789.50865026939903</v>
      </c>
      <c r="CL565" s="79">
        <f>Table6[[#This Row],[sales]]-CK565</f>
        <v>15.98102140042181</v>
      </c>
      <c r="CM565">
        <f>ABS(Table6[[#This Row],[sales]]-CK565)/Table6[[#This Row],[sales]]</f>
        <v>1.98401319874063E-2</v>
      </c>
      <c r="CN56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775.0650633234244</v>
      </c>
      <c r="CO565" s="79">
        <f>Table6[[#This Row],[sales]]-CN565</f>
        <v>30.42460834639644</v>
      </c>
      <c r="CP565">
        <f>ABS(Table6[[#This Row],[sales]]-CN565)/Table6[[#This Row],[sales]]</f>
        <v>3.7771568545782452E-2</v>
      </c>
      <c r="CQ56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809.32001989542402</v>
      </c>
      <c r="CR565" s="79">
        <f>Table6[[#This Row],[sales]]-CQ565</f>
        <v>-3.8303482256031884</v>
      </c>
      <c r="CS565">
        <f>ABS(Table6[[#This Row],[sales]]-CQ565)/Table6[[#This Row],[sales]]</f>
        <v>4.7553039602142664E-3</v>
      </c>
    </row>
    <row r="566" spans="1:97" x14ac:dyDescent="0.2">
      <c r="A566">
        <v>565</v>
      </c>
      <c r="B566" t="s">
        <v>638</v>
      </c>
      <c r="C566" s="5">
        <v>43387</v>
      </c>
      <c r="D566" s="6">
        <v>1628.3879818295104</v>
      </c>
      <c r="E566" s="8">
        <f>YEAR(Table6[[#This Row],[Date]])</f>
        <v>2018</v>
      </c>
      <c r="F566" s="6">
        <f>Table6[[#This Row],[TV_State]]+Table6[[#This Row],[Radio_State]]+Table6[[#This Row],[Online]]</f>
        <v>1990.2519777916239</v>
      </c>
      <c r="G566" s="6">
        <f t="shared" si="216"/>
        <v>1591.6179306281051</v>
      </c>
      <c r="H566" s="6">
        <f>LN(Table6[[#This Row],[PROF TV LING]])</f>
        <v>7.3725063442772676</v>
      </c>
      <c r="I566" s="6">
        <f t="shared" si="217"/>
        <v>7.3953458362463387</v>
      </c>
      <c r="J566" s="6">
        <v>241.2426639747423</v>
      </c>
      <c r="K566" s="6">
        <f t="shared" si="222"/>
        <v>238.87753981812719</v>
      </c>
      <c r="L566" s="6">
        <f>0.5*J565+0.5*Table6[[#This Row],[Radio_State]]</f>
        <v>240.04839336100594</v>
      </c>
      <c r="M566" s="6">
        <f>LN(Table6[[#This Row],[RADIO LINGERING ]])</f>
        <v>5.480840542019771</v>
      </c>
      <c r="N566" s="6">
        <f t="shared" si="218"/>
        <v>5.4858033313619003</v>
      </c>
      <c r="O566" s="6">
        <v>120.62133198737115</v>
      </c>
      <c r="P566" s="6">
        <f t="shared" si="219"/>
        <v>120.79411650378273</v>
      </c>
      <c r="Q566" s="6">
        <f>0.3*O565+0.7*Table6[[#This Row],[Online]]</f>
        <v>120.26305080325025</v>
      </c>
      <c r="R566" s="6">
        <f>LN(Table6[[#This Row],[ONLINE LINGERING]])</f>
        <v>4.789681433685212</v>
      </c>
      <c r="S566" s="6">
        <f t="shared" si="220"/>
        <v>4.792656150801955</v>
      </c>
      <c r="T566" s="6">
        <v>728.60786359903943</v>
      </c>
      <c r="U566" s="6">
        <f t="shared" si="221"/>
        <v>6.5911356772681291</v>
      </c>
      <c r="V566" s="8">
        <f>YEAR(Table6[[#This Row],[Date]])</f>
        <v>2018</v>
      </c>
      <c r="W566" s="8">
        <f>WEEKNUM(Table6[[#This Row],[Date]])</f>
        <v>42</v>
      </c>
      <c r="X566" t="s">
        <v>732</v>
      </c>
      <c r="Y566" s="9">
        <f>Table6[[#This Row],[LNTVLING]]+Table6[[#This Row],[LNRADIOLING]]+Table6[[#This Row],[LNONLINELING]]</f>
        <v>17.64302831998225</v>
      </c>
      <c r="Z566">
        <f t="shared" si="242"/>
        <v>1</v>
      </c>
      <c r="AA566">
        <f t="shared" si="223"/>
        <v>0</v>
      </c>
      <c r="AB566">
        <f t="shared" si="224"/>
        <v>0</v>
      </c>
      <c r="AC566">
        <f t="shared" si="225"/>
        <v>0</v>
      </c>
      <c r="AD566">
        <f t="shared" si="226"/>
        <v>1</v>
      </c>
      <c r="AE566">
        <f t="shared" si="227"/>
        <v>0</v>
      </c>
      <c r="AF566">
        <f t="shared" si="228"/>
        <v>0</v>
      </c>
      <c r="AG566" s="9">
        <f>'[1]1'!J$20+'[1]1'!J$21*Table6[[#This Row],[TV_State]]</f>
        <v>2931.1364850130917</v>
      </c>
      <c r="AH566" s="9">
        <f>Table6[[#This Row],[sales]]-Table6[[#This Row],[Pred_1]]</f>
        <v>-2202.5286214140524</v>
      </c>
      <c r="AI566">
        <f>ABS(Table6[[#This Row],[Res_1]])/Table6[[#This Row],[sales]]</f>
        <v>3.0229273268262817</v>
      </c>
      <c r="AJ566" s="9">
        <f>'[1]2'!J$20+'[1]2'!J$21*Table6[[#This Row],[Radio_State]]</f>
        <v>2773.3503211475413</v>
      </c>
      <c r="AK566" s="9">
        <f>Table6[[#This Row],[sales]]-Table6[[#This Row],[ Pred_2 ]]</f>
        <v>-2044.742457548502</v>
      </c>
      <c r="AL566">
        <f>ABS(Table6[[#This Row],[ Res_2 ]])/Table6[[#This Row],[sales]]</f>
        <v>2.8063689121446886</v>
      </c>
      <c r="AM566" s="10">
        <f>'[1]3'!J$20+'[1]3'!J$21*Data!O566</f>
        <v>2497.5983525890379</v>
      </c>
      <c r="AN566" s="9">
        <f>Table6[[#This Row],[sales]]-Table6[[#This Row],[Pred_3]]</f>
        <v>-1768.9904889899985</v>
      </c>
      <c r="AO566" s="9">
        <f>ABS(Table6[[#This Row],[Res_3]])/Table6[[#This Row],[sales]]</f>
        <v>2.4279047446068911</v>
      </c>
      <c r="AP566" s="9">
        <f>'[1]4'!L$21+'[1]4'!L$27*Table6[[#This Row],[TV_State]]+'[1]4'!L$22*Table6[[#This Row],[NJ_DUM]]+'[1]4'!L$23*Table6[[#This Row],[NY_DUM]]+'[1]4'!L$24*Table6[[#This Row],[PA_DUM]]+'[1]4'!L$25*Table6[[#This Row],[CT_DUM]]+'[1]4'!L$26*Table6[[#This Row],[DL_DUM]]</f>
        <v>597.02086547278668</v>
      </c>
      <c r="AQ566" s="9">
        <f>Table6[[#This Row],[sales]]-Table6[[#This Row],[Pred_4]]</f>
        <v>131.58699812625275</v>
      </c>
      <c r="AR566">
        <f>ABS(Table6[[#This Row],[Res_4]]/Table6[[#This Row],[sales]])</f>
        <v>0.18060057364226645</v>
      </c>
      <c r="AS566" s="9">
        <f>'[1]5'!L$20+'[1]5'!L$26*Table6[[#This Row],[Radio_State]]+'[1]5'!L$21*Table6[[#This Row],[NJ_DUM]]+'[1]5'!L$22*Table6[[#This Row],[NY_DUM]]+'[1]5'!L$23*Table6[[#This Row],[PA_DUM]]+'[1]5'!L$24*Table6[[#This Row],[CT_DUM]]+'[1]5'!L$25*Table6[[#This Row],[DL_DUM]]</f>
        <v>621.3634725574999</v>
      </c>
      <c r="AT566" s="9">
        <f>Table6[[#This Row],[sales]]-Table6[[#This Row],[Pred_5]]</f>
        <v>107.24439104153953</v>
      </c>
      <c r="AU566" s="9">
        <f>ABS(Table6[[#This Row],[Red_5]]/Table6[[#This Row],[sales]])</f>
        <v>0.1471908229370377</v>
      </c>
      <c r="AV566" s="9">
        <f>'[1]6'!L$20+'[1]6'!L$26*Table6[[#This Row],[Online]]+'[1]6'!L$21*Table6[[#This Row],[NJ_DUM]]+'[1]6'!L$22*Table6[[#This Row],[NY_DUM]]+'[1]6'!L$23*Table6[[#This Row],[PA_DUM]]+'[1]6'!L$24*Table6[[#This Row],[CT_DUM]]+'[1]6'!L$25*Table6[[#This Row],[DL_DUM]]</f>
        <v>519.02130524375616</v>
      </c>
      <c r="AW566" s="9">
        <f>Table6[[#This Row],[sales]]-Table6[[#This Row],[Pred_6]]</f>
        <v>209.58655835528327</v>
      </c>
      <c r="AX566" s="9">
        <f>ABS(Table6[[#This Row],[Red_6]]/Table6[[#This Row],[sales]])</f>
        <v>0.28765343997250759</v>
      </c>
      <c r="AY566" s="9">
        <f>'[1]7'!L$21+'[1]7'!L$27*Table6[[#This Row],[LNTV]]+'[1]7'!L$22*Table6[[#This Row],[NJ_DUM]]+'[1]7'!L$23*Table6[[#This Row],[NY_DUM]]+'[1]7'!L$24*Table6[[#This Row],[PA_DUM]]+'[1]7'!L$25*Table6[[#This Row],[CT_DUM]]+'[1]7'!L$26*Table6[[#This Row],[DL_DUM]]</f>
        <v>5.9641203432189354</v>
      </c>
      <c r="AZ566" s="9">
        <f>Table6[[#This Row],[sales]]-Table6[[#This Row],[Pred_7]]</f>
        <v>722.64374325582048</v>
      </c>
      <c r="BA566" s="9">
        <f>ABS(Table6[[#This Row],[Red_7]]/Table6[[#This Row],[sales]])</f>
        <v>0.99181436182453686</v>
      </c>
      <c r="BB566" s="9">
        <f>'[1]8'!O$22+'[1]8'!O$28*Table6[[#This Row],[LNRADIOLING]]+'[1]8'!O$23*Table6[[#This Row],[DL_DUM]]+'[1]8'!O$24*Table6[[#This Row],[CT_DUM]]+'[1]8'!O$25*Table6[[#This Row],[PA_DUM]]+'[1]8'!O$26*Table6[[#This Row],[NY_DUM]]+'[1]8'!O$27*Table6[[#This Row],[NJ_DUM]]</f>
        <v>7.0361904228858441</v>
      </c>
      <c r="BC566" s="9">
        <f>Table6[[#This Row],[sales]]-Table6[[#This Row],[Pred_8]]</f>
        <v>721.57167317615358</v>
      </c>
      <c r="BD566" s="9">
        <f>ABS(Table6[[#This Row],[Red_8]]/Table6[[#This Row],[sales]])</f>
        <v>0.99034296667053545</v>
      </c>
      <c r="BE566" s="9">
        <f>'[1]9'!M$19+'[1]9'!M$21*Table6[[#This Row],[LNONLINE]]+'[1]9'!M$20*Table6[[#This Row],[DL_DUM]]+'[1]9'!M$22*Table6[[#This Row],[CT_DUM]]+'[1]9'!M$23*Table6[[#This Row],[PA_DUM]]+'[1]9'!M$24*Table6[[#This Row],[NY_DUM]]+'[1]9'!M$25*Table6[[#This Row],[NJ_DUM]]</f>
        <v>7.0724855350758649</v>
      </c>
      <c r="BF566" s="9">
        <f>Table6[[#This Row],[sales]]-Table6[[#This Row],[Pred_9]]</f>
        <v>721.53537806396355</v>
      </c>
      <c r="BG566" s="9">
        <f>ABS(Table6[[#This Row],[Red_9]]/Table6[[#This Row],[sales]])</f>
        <v>0.99029315234104043</v>
      </c>
      <c r="BH566" s="9">
        <f>'[1]10'!P$22+'[1]10'!P$30*Table6[[#This Row],[LNTV]]+'[1]10'!P$29*Table6[[#This Row],[LNRADIOLING]]+'[1]10'!P$24*Table6[[#This Row],[LNONLINELING]]+'[1]10'!P$23*Table6[[#This Row],[DL_DUM]]+'[1]10'!P$25*Table6[[#This Row],[CT_DUM]]+'[1]10'!P$26*Table6[[#This Row],[PA_DUM]]+'[1]10'!P$27*Table6[[#This Row],[NY_DUM]]+'[1]10'!P$28*Table6[[#This Row],[NJ_DUM]]</f>
        <v>7.0225569754971087</v>
      </c>
      <c r="BI566" s="9">
        <f>Table6[[#This Row],[sales]]-Table6[[#This Row],[Pred_10]]</f>
        <v>721.58530662354235</v>
      </c>
      <c r="BJ566" s="45">
        <f>ABS(Table6[[#This Row],[Red_10]]/Table6[[#This Row],[sales]])</f>
        <v>0.99036167830963506</v>
      </c>
      <c r="BK566" s="9">
        <f>'[1]11'!P$32+'[1]11'!P$40*Table6[[#This Row],[LNONLINELING]]+'[1]11'!P$39*Table6[[#This Row],[LNRADIOLING]]+'[1]11'!P$38*Table6[[#This Row],[LNTVLING]]+'[1]11'!P$33*Table6[[#This Row],[DL_DUM]]+'[1]11'!P$34*Table6[[#This Row],[CT_DUM]]+'[1]11'!P$35*Table6[[#This Row],[PA_DUM]]+'[1]11'!P$36*Table6[[#This Row],[NY_DUM]]+'[1]11'!P$37*Table6[[#This Row],[NJ_DUM]]</f>
        <v>6.9677941236694192</v>
      </c>
      <c r="BL566" s="9">
        <f>Table6[[#This Row],[sales]]-Table6[[#This Row],[ Pred_11]]</f>
        <v>721.64006947537007</v>
      </c>
      <c r="BM566" s="47">
        <f>ABS(Table6[[#This Row],[ Red_11]]/Table6[[#This Row],[sales]])</f>
        <v>0.99043683924950909</v>
      </c>
      <c r="BN566" s="9">
        <f>'[1]12'!K$22+'[1]12'!K$28*Table6[[#This Row],[COMBINE LN LING]]+'[1]12'!K$23*Table6[[#This Row],[DL_DUM]]+'[1]12'!K$24*Table6[[#This Row],[CT_DUM]]+'[1]12'!K$25*Table6[[#This Row],[PA_DUM]]+'[1]12'!K$26*Table6[[#This Row],[NY_DUM]]+'[1]12'!K$27*Table6[[#This Row],[NJ_DUM]]</f>
        <v>7.1000632970645192</v>
      </c>
      <c r="BO566" s="9">
        <f>Table6[[#This Row],[sales]]-Table6[[#This Row],[ Pred_12]]</f>
        <v>721.50780030197495</v>
      </c>
      <c r="BP566" s="47">
        <f>ABS(Table6[[#This Row],[ Red_12]]/Table6[[#This Row],[sales]])</f>
        <v>0.99025530240369231</v>
      </c>
      <c r="BQ566">
        <f>LN(G566+'2019 Totals and Calculations'!C$18)</f>
        <v>7.5770509834547539</v>
      </c>
      <c r="BR566">
        <f>LN(Table6[[#This Row],[PROF RADIO]]+'2019 Totals and Calculations'!D$18)</f>
        <v>5.7092140505312745</v>
      </c>
      <c r="BS566">
        <f>LN(Table6[[#This Row],[ONLINE LINGERING]]+'2019 Totals and Calculations'!E$18)</f>
        <v>5.1007222498057443</v>
      </c>
      <c r="BT566">
        <f>MONTH(Table6[[#This Row],[Date]])</f>
        <v>10</v>
      </c>
      <c r="BU566">
        <f t="shared" si="229"/>
        <v>0</v>
      </c>
      <c r="BV566">
        <f t="shared" si="230"/>
        <v>0</v>
      </c>
      <c r="BW566">
        <f t="shared" si="231"/>
        <v>0</v>
      </c>
      <c r="BX566">
        <f t="shared" si="232"/>
        <v>0</v>
      </c>
      <c r="BY566">
        <f t="shared" si="233"/>
        <v>0</v>
      </c>
      <c r="BZ566">
        <f t="shared" si="234"/>
        <v>0</v>
      </c>
      <c r="CA566">
        <f t="shared" si="235"/>
        <v>0</v>
      </c>
      <c r="CB566">
        <f t="shared" si="236"/>
        <v>0</v>
      </c>
      <c r="CC566">
        <f t="shared" si="237"/>
        <v>0</v>
      </c>
      <c r="CD566">
        <f t="shared" si="238"/>
        <v>1</v>
      </c>
      <c r="CE566">
        <f t="shared" si="239"/>
        <v>0</v>
      </c>
      <c r="CF566">
        <f t="shared" si="240"/>
        <v>0</v>
      </c>
      <c r="CG566">
        <f t="shared" si="241"/>
        <v>94</v>
      </c>
      <c r="CH56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802.14301258222747</v>
      </c>
      <c r="CI566" s="79">
        <f>Table6[[#This Row],[sales]]-CH566</f>
        <v>-73.535148983188037</v>
      </c>
      <c r="CJ566">
        <f>ABS(Table6[[#This Row],[sales]]-CH566)/Table6[[#This Row],[sales]]</f>
        <v>0.10092554947177348</v>
      </c>
      <c r="CK56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793.21156345227803</v>
      </c>
      <c r="CL566" s="79">
        <f>Table6[[#This Row],[sales]]-CK566</f>
        <v>-64.603699853238595</v>
      </c>
      <c r="CM566">
        <f>ABS(Table6[[#This Row],[sales]]-CK566)/Table6[[#This Row],[sales]]</f>
        <v>8.8667310745345854E-2</v>
      </c>
      <c r="CN56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778.74105601645567</v>
      </c>
      <c r="CO566" s="79">
        <f>Table6[[#This Row],[sales]]-CN566</f>
        <v>-50.13319241741624</v>
      </c>
      <c r="CP566">
        <f>ABS(Table6[[#This Row],[sales]]-CN566)/Table6[[#This Row],[sales]]</f>
        <v>6.8806823151451826E-2</v>
      </c>
      <c r="CQ56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814.82418209383559</v>
      </c>
      <c r="CR566" s="79">
        <f>Table6[[#This Row],[sales]]-CQ566</f>
        <v>-86.216318494796155</v>
      </c>
      <c r="CS566">
        <f>ABS(Table6[[#This Row],[sales]]-CQ566)/Table6[[#This Row],[sales]]</f>
        <v>0.1183302058653623</v>
      </c>
    </row>
    <row r="567" spans="1:97" x14ac:dyDescent="0.2">
      <c r="A567">
        <v>566</v>
      </c>
      <c r="B567" t="s">
        <v>638</v>
      </c>
      <c r="C567" s="5">
        <v>43394</v>
      </c>
      <c r="D567" s="6">
        <v>1644.6718616478056</v>
      </c>
      <c r="E567" s="8">
        <f>YEAR(Table6[[#This Row],[Date]])</f>
        <v>2018</v>
      </c>
      <c r="F567" s="6">
        <f>Table6[[#This Row],[TV_State]]+Table6[[#This Row],[Radio_State]]+Table6[[#This Row],[Online]]</f>
        <v>2010.1544975695404</v>
      </c>
      <c r="G567" s="6">
        <f t="shared" si="216"/>
        <v>1607.5341099340153</v>
      </c>
      <c r="H567" s="6">
        <f>LN(Table6[[#This Row],[PROF TV LING]])</f>
        <v>7.3824566751302045</v>
      </c>
      <c r="I567" s="6">
        <f t="shared" si="217"/>
        <v>7.4052961670995066</v>
      </c>
      <c r="J567" s="6">
        <v>243.65509061448975</v>
      </c>
      <c r="K567" s="6">
        <f t="shared" si="222"/>
        <v>241.26631521630847</v>
      </c>
      <c r="L567" s="6">
        <f>0.5*J566+0.5*Table6[[#This Row],[Radio_State]]</f>
        <v>242.44887729461601</v>
      </c>
      <c r="M567" s="6">
        <f>LN(Table6[[#This Row],[RADIO LINGERING ]])</f>
        <v>5.4907908728729389</v>
      </c>
      <c r="N567" s="6">
        <f t="shared" si="218"/>
        <v>5.4957536622150682</v>
      </c>
      <c r="O567" s="6">
        <v>121.82754530724488</v>
      </c>
      <c r="P567" s="6">
        <f t="shared" si="219"/>
        <v>121.51751666620623</v>
      </c>
      <c r="Q567" s="6">
        <f>0.3*O566+0.7*Table6[[#This Row],[Online]]</f>
        <v>121.46568131128275</v>
      </c>
      <c r="R567" s="6">
        <f>LN(Table6[[#This Row],[ONLINE LINGERING]])</f>
        <v>4.7996317645383799</v>
      </c>
      <c r="S567" s="6">
        <f t="shared" si="220"/>
        <v>4.8026064816551228</v>
      </c>
      <c r="T567" s="6">
        <v>882.22325415738567</v>
      </c>
      <c r="U567" s="6">
        <f t="shared" si="221"/>
        <v>6.7824451466040854</v>
      </c>
      <c r="V567" s="8">
        <f>YEAR(Table6[[#This Row],[Date]])</f>
        <v>2018</v>
      </c>
      <c r="W567" s="8">
        <f>WEEKNUM(Table6[[#This Row],[Date]])</f>
        <v>43</v>
      </c>
      <c r="X567" t="s">
        <v>733</v>
      </c>
      <c r="Y567" s="9">
        <f>Table6[[#This Row],[LNTVLING]]+Table6[[#This Row],[LNRADIOLING]]+Table6[[#This Row],[LNONLINELING]]</f>
        <v>17.672879312541522</v>
      </c>
      <c r="Z567">
        <f t="shared" si="242"/>
        <v>1</v>
      </c>
      <c r="AA567">
        <f t="shared" si="223"/>
        <v>0</v>
      </c>
      <c r="AB567">
        <f t="shared" si="224"/>
        <v>0</v>
      </c>
      <c r="AC567">
        <f t="shared" si="225"/>
        <v>0</v>
      </c>
      <c r="AD567">
        <f t="shared" si="226"/>
        <v>1</v>
      </c>
      <c r="AE567">
        <f t="shared" si="227"/>
        <v>0</v>
      </c>
      <c r="AF567">
        <f t="shared" si="228"/>
        <v>0</v>
      </c>
      <c r="AG567" s="9">
        <f>'[1]1'!J$20+'[1]1'!J$21*Table6[[#This Row],[TV_State]]</f>
        <v>2947.1505244086593</v>
      </c>
      <c r="AH567" s="9">
        <f>Table6[[#This Row],[sales]]-Table6[[#This Row],[Pred_1]]</f>
        <v>-2064.9272702512735</v>
      </c>
      <c r="AI567">
        <f>ABS(Table6[[#This Row],[Res_1]])/Table6[[#This Row],[sales]]</f>
        <v>2.3405949237004555</v>
      </c>
      <c r="AJ567" s="9">
        <f>'[1]2'!J$20+'[1]2'!J$21*Table6[[#This Row],[Radio_State]]</f>
        <v>2783.9410063190417</v>
      </c>
      <c r="AK567" s="9">
        <f>Table6[[#This Row],[sales]]-Table6[[#This Row],[ Pred_2 ]]</f>
        <v>-1901.7177521616559</v>
      </c>
      <c r="AL567">
        <f>ABS(Table6[[#This Row],[ Res_2 ]])/Table6[[#This Row],[sales]]</f>
        <v>2.1555969457844237</v>
      </c>
      <c r="AM567" s="10">
        <f>'[1]3'!J$20+'[1]3'!J$21*Data!O567</f>
        <v>2504.5670342976796</v>
      </c>
      <c r="AN567" s="9">
        <f>Table6[[#This Row],[sales]]-Table6[[#This Row],[Pred_3]]</f>
        <v>-1622.3437801402938</v>
      </c>
      <c r="AO567" s="9">
        <f>ABS(Table6[[#This Row],[Res_3]])/Table6[[#This Row],[sales]]</f>
        <v>1.8389265670511028</v>
      </c>
      <c r="AP567" s="9">
        <f>'[1]4'!L$21+'[1]4'!L$27*Table6[[#This Row],[TV_State]]+'[1]4'!L$22*Table6[[#This Row],[NJ_DUM]]+'[1]4'!L$23*Table6[[#This Row],[NY_DUM]]+'[1]4'!L$24*Table6[[#This Row],[PA_DUM]]+'[1]4'!L$25*Table6[[#This Row],[CT_DUM]]+'[1]4'!L$26*Table6[[#This Row],[DL_DUM]]</f>
        <v>600.61277418405632</v>
      </c>
      <c r="AQ567" s="9">
        <f>Table6[[#This Row],[sales]]-Table6[[#This Row],[Pred_4]]</f>
        <v>281.61047997332935</v>
      </c>
      <c r="AR567">
        <f>ABS(Table6[[#This Row],[Res_4]]/Table6[[#This Row],[sales]])</f>
        <v>0.3192054603483519</v>
      </c>
      <c r="AS567" s="9">
        <f>'[1]5'!L$20+'[1]5'!L$26*Table6[[#This Row],[Radio_State]]+'[1]5'!L$21*Table6[[#This Row],[NJ_DUM]]+'[1]5'!L$22*Table6[[#This Row],[NY_DUM]]+'[1]5'!L$23*Table6[[#This Row],[PA_DUM]]+'[1]5'!L$24*Table6[[#This Row],[CT_DUM]]+'[1]5'!L$25*Table6[[#This Row],[DL_DUM]]</f>
        <v>625.61319199980449</v>
      </c>
      <c r="AT567" s="9">
        <f>Table6[[#This Row],[sales]]-Table6[[#This Row],[Pred_5]]</f>
        <v>256.61006215758118</v>
      </c>
      <c r="AU567" s="9">
        <f>ABS(Table6[[#This Row],[Red_5]]/Table6[[#This Row],[sales]])</f>
        <v>0.29086748841444937</v>
      </c>
      <c r="AV567" s="9">
        <f>'[1]6'!L$20+'[1]6'!L$26*Table6[[#This Row],[Online]]+'[1]6'!L$21*Table6[[#This Row],[NJ_DUM]]+'[1]6'!L$22*Table6[[#This Row],[NY_DUM]]+'[1]6'!L$23*Table6[[#This Row],[PA_DUM]]+'[1]6'!L$24*Table6[[#This Row],[CT_DUM]]+'[1]6'!L$25*Table6[[#This Row],[DL_DUM]]</f>
        <v>524.27105630805841</v>
      </c>
      <c r="AW567" s="9">
        <f>Table6[[#This Row],[sales]]-Table6[[#This Row],[Pred_6]]</f>
        <v>357.95219784932726</v>
      </c>
      <c r="AX567" s="9">
        <f>ABS(Table6[[#This Row],[Red_6]]/Table6[[#This Row],[sales]])</f>
        <v>0.4057387924910329</v>
      </c>
      <c r="AY567" s="9">
        <f>'[1]7'!L$21+'[1]7'!L$27*Table6[[#This Row],[LNTV]]+'[1]7'!L$22*Table6[[#This Row],[NJ_DUM]]+'[1]7'!L$23*Table6[[#This Row],[NY_DUM]]+'[1]7'!L$24*Table6[[#This Row],[PA_DUM]]+'[1]7'!L$25*Table6[[#This Row],[CT_DUM]]+'[1]7'!L$26*Table6[[#This Row],[DL_DUM]]</f>
        <v>5.9652216905089359</v>
      </c>
      <c r="AZ567" s="9">
        <f>Table6[[#This Row],[sales]]-Table6[[#This Row],[Pred_7]]</f>
        <v>876.25803246687678</v>
      </c>
      <c r="BA567" s="9">
        <f>ABS(Table6[[#This Row],[Red_7]]/Table6[[#This Row],[sales]])</f>
        <v>0.99323842160995146</v>
      </c>
      <c r="BB567" s="9">
        <f>'[1]8'!O$22+'[1]8'!O$28*Table6[[#This Row],[LNRADIOLING]]+'[1]8'!O$23*Table6[[#This Row],[DL_DUM]]+'[1]8'!O$24*Table6[[#This Row],[CT_DUM]]+'[1]8'!O$25*Table6[[#This Row],[PA_DUM]]+'[1]8'!O$26*Table6[[#This Row],[NY_DUM]]+'[1]8'!O$27*Table6[[#This Row],[NJ_DUM]]</f>
        <v>7.0369002888896199</v>
      </c>
      <c r="BC567" s="9">
        <f>Table6[[#This Row],[sales]]-Table6[[#This Row],[Pred_8]]</f>
        <v>875.1863538684961</v>
      </c>
      <c r="BD567" s="9">
        <f>ABS(Table6[[#This Row],[Red_8]]/Table6[[#This Row],[sales]])</f>
        <v>0.9920236739898558</v>
      </c>
      <c r="BE567" s="9">
        <f>'[1]9'!M$19+'[1]9'!M$21*Table6[[#This Row],[LNONLINE]]+'[1]9'!M$20*Table6[[#This Row],[DL_DUM]]+'[1]9'!M$22*Table6[[#This Row],[CT_DUM]]+'[1]9'!M$23*Table6[[#This Row],[PA_DUM]]+'[1]9'!M$24*Table6[[#This Row],[NY_DUM]]+'[1]9'!M$25*Table6[[#This Row],[NJ_DUM]]</f>
        <v>7.0756359834071958</v>
      </c>
      <c r="BF567" s="9">
        <f>Table6[[#This Row],[sales]]-Table6[[#This Row],[Pred_9]]</f>
        <v>875.14761817397846</v>
      </c>
      <c r="BG567" s="9">
        <f>ABS(Table6[[#This Row],[Red_9]]/Table6[[#This Row],[sales]])</f>
        <v>0.99197976708269253</v>
      </c>
      <c r="BH567" s="9">
        <f>'[1]10'!P$22+'[1]10'!P$30*Table6[[#This Row],[LNTV]]+'[1]10'!P$29*Table6[[#This Row],[LNRADIOLING]]+'[1]10'!P$24*Table6[[#This Row],[LNONLINELING]]+'[1]10'!P$23*Table6[[#This Row],[DL_DUM]]+'[1]10'!P$25*Table6[[#This Row],[CT_DUM]]+'[1]10'!P$26*Table6[[#This Row],[PA_DUM]]+'[1]10'!P$27*Table6[[#This Row],[NY_DUM]]+'[1]10'!P$28*Table6[[#This Row],[NJ_DUM]]</f>
        <v>7.0243680587733266</v>
      </c>
      <c r="BI567" s="9">
        <f>Table6[[#This Row],[sales]]-Table6[[#This Row],[Pred_10]]</f>
        <v>875.19888609861232</v>
      </c>
      <c r="BJ567" s="45">
        <f>ABS(Table6[[#This Row],[Red_10]]/Table6[[#This Row],[sales]])</f>
        <v>0.99203787927186038</v>
      </c>
      <c r="BK567" s="9">
        <f>'[1]11'!P$32+'[1]11'!P$40*Table6[[#This Row],[LNONLINELING]]+'[1]11'!P$39*Table6[[#This Row],[LNRADIOLING]]+'[1]11'!P$38*Table6[[#This Row],[LNTVLING]]+'[1]11'!P$33*Table6[[#This Row],[DL_DUM]]+'[1]11'!P$34*Table6[[#This Row],[CT_DUM]]+'[1]11'!P$35*Table6[[#This Row],[PA_DUM]]+'[1]11'!P$36*Table6[[#This Row],[NY_DUM]]+'[1]11'!P$37*Table6[[#This Row],[NJ_DUM]]</f>
        <v>6.9689195213402577</v>
      </c>
      <c r="BL567" s="9">
        <f>Table6[[#This Row],[sales]]-Table6[[#This Row],[ Pred_11]]</f>
        <v>875.25433463604543</v>
      </c>
      <c r="BM567" s="47">
        <f>ABS(Table6[[#This Row],[ Red_11]]/Table6[[#This Row],[sales]])</f>
        <v>0.99210073018535849</v>
      </c>
      <c r="BN567" s="9">
        <f>'[1]12'!K$22+'[1]12'!K$28*Table6[[#This Row],[COMBINE LN LING]]+'[1]12'!K$23*Table6[[#This Row],[DL_DUM]]+'[1]12'!K$24*Table6[[#This Row],[CT_DUM]]+'[1]12'!K$25*Table6[[#This Row],[PA_DUM]]+'[1]12'!K$26*Table6[[#This Row],[NY_DUM]]+'[1]12'!K$27*Table6[[#This Row],[NJ_DUM]]</f>
        <v>7.1029360334713436</v>
      </c>
      <c r="BO567" s="9">
        <f>Table6[[#This Row],[sales]]-Table6[[#This Row],[ Pred_12]]</f>
        <v>875.12031812391433</v>
      </c>
      <c r="BP567" s="47">
        <f>ABS(Table6[[#This Row],[ Red_12]]/Table6[[#This Row],[sales]])</f>
        <v>0.99194882247775773</v>
      </c>
      <c r="BQ567">
        <f>LN(G567+'2019 Totals and Calculations'!C$18)</f>
        <v>7.5851681336658681</v>
      </c>
      <c r="BR567">
        <f>LN(Table6[[#This Row],[PROF RADIO]]+'2019 Totals and Calculations'!D$18)</f>
        <v>5.7171023087749635</v>
      </c>
      <c r="BS567">
        <f>LN(Table6[[#This Row],[ONLINE LINGERING]]+'2019 Totals and Calculations'!E$18)</f>
        <v>5.1080223786068002</v>
      </c>
      <c r="BT567">
        <f>MONTH(Table6[[#This Row],[Date]])</f>
        <v>10</v>
      </c>
      <c r="BU567">
        <f t="shared" si="229"/>
        <v>0</v>
      </c>
      <c r="BV567">
        <f t="shared" si="230"/>
        <v>0</v>
      </c>
      <c r="BW567">
        <f t="shared" si="231"/>
        <v>0</v>
      </c>
      <c r="BX567">
        <f t="shared" si="232"/>
        <v>0</v>
      </c>
      <c r="BY567">
        <f t="shared" si="233"/>
        <v>0</v>
      </c>
      <c r="BZ567">
        <f t="shared" si="234"/>
        <v>0</v>
      </c>
      <c r="CA567">
        <f t="shared" si="235"/>
        <v>0</v>
      </c>
      <c r="CB567">
        <f t="shared" si="236"/>
        <v>0</v>
      </c>
      <c r="CC567">
        <f t="shared" si="237"/>
        <v>0</v>
      </c>
      <c r="CD567">
        <f t="shared" si="238"/>
        <v>1</v>
      </c>
      <c r="CE567">
        <f t="shared" si="239"/>
        <v>0</v>
      </c>
      <c r="CF567">
        <f t="shared" si="240"/>
        <v>0</v>
      </c>
      <c r="CG567">
        <f t="shared" si="241"/>
        <v>95</v>
      </c>
      <c r="CH56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806.26263947929465</v>
      </c>
      <c r="CI567" s="79">
        <f>Table6[[#This Row],[sales]]-CH567</f>
        <v>75.960614678091019</v>
      </c>
      <c r="CJ567">
        <f>ABS(Table6[[#This Row],[sales]]-CH567)/Table6[[#This Row],[sales]]</f>
        <v>8.6101351693162131E-2</v>
      </c>
      <c r="CK56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796.9358280326378</v>
      </c>
      <c r="CL567" s="79">
        <f>Table6[[#This Row],[sales]]-CK567</f>
        <v>85.287426124747867</v>
      </c>
      <c r="CM567">
        <f>ABS(Table6[[#This Row],[sales]]-CK567)/Table6[[#This Row],[sales]]</f>
        <v>9.6673291848565213E-2</v>
      </c>
      <c r="CN56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782.43943853278972</v>
      </c>
      <c r="CO567" s="79">
        <f>Table6[[#This Row],[sales]]-CN567</f>
        <v>99.783815624595945</v>
      </c>
      <c r="CP567">
        <f>ABS(Table6[[#This Row],[sales]]-CN567)/Table6[[#This Row],[sales]]</f>
        <v>0.11310494838395503</v>
      </c>
      <c r="CQ56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820.37313194615251</v>
      </c>
      <c r="CR567" s="79">
        <f>Table6[[#This Row],[sales]]-CQ567</f>
        <v>61.850122211233156</v>
      </c>
      <c r="CS567">
        <f>ABS(Table6[[#This Row],[sales]]-CQ567)/Table6[[#This Row],[sales]]</f>
        <v>7.0107109419039748E-2</v>
      </c>
    </row>
    <row r="568" spans="1:97" x14ac:dyDescent="0.2">
      <c r="A568">
        <v>567</v>
      </c>
      <c r="B568" t="s">
        <v>638</v>
      </c>
      <c r="C568" s="5">
        <v>43401</v>
      </c>
      <c r="D568" s="6">
        <v>1661.1185802642835</v>
      </c>
      <c r="E568" s="8">
        <f>YEAR(Table6[[#This Row],[Date]])</f>
        <v>2018</v>
      </c>
      <c r="F568" s="6">
        <f>Table6[[#This Row],[TV_State]]+Table6[[#This Row],[Radio_State]]+Table6[[#This Row],[Online]]</f>
        <v>2030.2560425452355</v>
      </c>
      <c r="G568" s="6">
        <f t="shared" si="216"/>
        <v>1623.6094510330959</v>
      </c>
      <c r="H568" s="6">
        <f>LN(Table6[[#This Row],[PROF TV LING]])</f>
        <v>7.3924070059832134</v>
      </c>
      <c r="I568" s="6">
        <f t="shared" si="217"/>
        <v>7.4152464979526744</v>
      </c>
      <c r="J568" s="6">
        <v>246.09164152063462</v>
      </c>
      <c r="K568" s="6">
        <f t="shared" si="222"/>
        <v>243.67897836847155</v>
      </c>
      <c r="L568" s="6">
        <f>0.5*J567+0.5*Table6[[#This Row],[Radio_State]]</f>
        <v>244.87336606756219</v>
      </c>
      <c r="M568" s="6">
        <f>LN(Table6[[#This Row],[RADIO LINGERING ]])</f>
        <v>5.5007412037261076</v>
      </c>
      <c r="N568" s="6">
        <f t="shared" si="218"/>
        <v>5.5057039930682361</v>
      </c>
      <c r="O568" s="6">
        <v>123.04582076031733</v>
      </c>
      <c r="P568" s="6">
        <f t="shared" si="219"/>
        <v>122.587329532084</v>
      </c>
      <c r="Q568" s="6">
        <f>0.3*O567+0.7*Table6[[#This Row],[Online]]</f>
        <v>122.68033812439558</v>
      </c>
      <c r="R568" s="6">
        <f>LN(Table6[[#This Row],[ONLINE LINGERING]])</f>
        <v>4.8095820953915478</v>
      </c>
      <c r="S568" s="6">
        <f t="shared" si="220"/>
        <v>4.8125568125082907</v>
      </c>
      <c r="T568" s="6">
        <v>915.55089278626008</v>
      </c>
      <c r="U568" s="6">
        <f t="shared" si="221"/>
        <v>6.8195259527237884</v>
      </c>
      <c r="V568" s="8">
        <f>YEAR(Table6[[#This Row],[Date]])</f>
        <v>2018</v>
      </c>
      <c r="W568" s="8">
        <f>WEEKNUM(Table6[[#This Row],[Date]])</f>
        <v>44</v>
      </c>
      <c r="X568" t="s">
        <v>734</v>
      </c>
      <c r="Y568" s="9">
        <f>Table6[[#This Row],[LNTVLING]]+Table6[[#This Row],[LNRADIOLING]]+Table6[[#This Row],[LNONLINELING]]</f>
        <v>17.702730305100868</v>
      </c>
      <c r="Z568">
        <f t="shared" si="242"/>
        <v>1</v>
      </c>
      <c r="AA568">
        <f t="shared" si="223"/>
        <v>0</v>
      </c>
      <c r="AB568">
        <f t="shared" si="224"/>
        <v>0</v>
      </c>
      <c r="AC568">
        <f t="shared" si="225"/>
        <v>0</v>
      </c>
      <c r="AD568">
        <f t="shared" si="226"/>
        <v>1</v>
      </c>
      <c r="AE568">
        <f t="shared" si="227"/>
        <v>0</v>
      </c>
      <c r="AF568">
        <f t="shared" si="228"/>
        <v>0</v>
      </c>
      <c r="AG568" s="9">
        <f>'[1]1'!J$20+'[1]1'!J$21*Table6[[#This Row],[TV_State]]</f>
        <v>2963.3247041981826</v>
      </c>
      <c r="AH568" s="9">
        <f>Table6[[#This Row],[sales]]-Table6[[#This Row],[Pred_1]]</f>
        <v>-2047.7738114119225</v>
      </c>
      <c r="AI568">
        <f>ABS(Table6[[#This Row],[Res_1]])/Table6[[#This Row],[sales]]</f>
        <v>2.2366575441590286</v>
      </c>
      <c r="AJ568" s="9">
        <f>'[1]2'!J$20+'[1]2'!J$21*Table6[[#This Row],[Radio_State]]</f>
        <v>2794.6375983422572</v>
      </c>
      <c r="AK568" s="9">
        <f>Table6[[#This Row],[sales]]-Table6[[#This Row],[ Pred_2 ]]</f>
        <v>-1879.086705555997</v>
      </c>
      <c r="AL568">
        <f>ABS(Table6[[#This Row],[ Res_2 ]])/Table6[[#This Row],[sales]]</f>
        <v>2.0524109804944279</v>
      </c>
      <c r="AM568" s="10">
        <f>'[1]3'!J$20+'[1]3'!J$21*Data!O568</f>
        <v>2511.605402823408</v>
      </c>
      <c r="AN568" s="9">
        <f>Table6[[#This Row],[sales]]-Table6[[#This Row],[Pred_3]]</f>
        <v>-1596.0545100371478</v>
      </c>
      <c r="AO568" s="9">
        <f>ABS(Table6[[#This Row],[Res_3]])/Table6[[#This Row],[sales]]</f>
        <v>1.7432722993474865</v>
      </c>
      <c r="AP568" s="9">
        <f>'[1]4'!L$21+'[1]4'!L$27*Table6[[#This Row],[TV_State]]+'[1]4'!L$22*Table6[[#This Row],[NJ_DUM]]+'[1]4'!L$23*Table6[[#This Row],[NY_DUM]]+'[1]4'!L$24*Table6[[#This Row],[PA_DUM]]+'[1]4'!L$25*Table6[[#This Row],[CT_DUM]]+'[1]4'!L$26*Table6[[#This Row],[DL_DUM]]</f>
        <v>604.24060198243865</v>
      </c>
      <c r="AQ568" s="9">
        <f>Table6[[#This Row],[sales]]-Table6[[#This Row],[Pred_4]]</f>
        <v>311.31029080382143</v>
      </c>
      <c r="AR568">
        <f>ABS(Table6[[#This Row],[Res_4]]/Table6[[#This Row],[sales]])</f>
        <v>0.34002510756821291</v>
      </c>
      <c r="AS568" s="9">
        <f>'[1]5'!L$20+'[1]5'!L$26*Table6[[#This Row],[Radio_State]]+'[1]5'!L$21*Table6[[#This Row],[NJ_DUM]]+'[1]5'!L$22*Table6[[#This Row],[NY_DUM]]+'[1]5'!L$23*Table6[[#This Row],[PA_DUM]]+'[1]5'!L$24*Table6[[#This Row],[CT_DUM]]+'[1]5'!L$25*Table6[[#This Row],[DL_DUM]]</f>
        <v>629.905408636532</v>
      </c>
      <c r="AT568" s="9">
        <f>Table6[[#This Row],[sales]]-Table6[[#This Row],[Pred_5]]</f>
        <v>285.64548414972808</v>
      </c>
      <c r="AU568" s="9">
        <f>ABS(Table6[[#This Row],[Red_5]]/Table6[[#This Row],[sales]])</f>
        <v>0.3119930157901265</v>
      </c>
      <c r="AV568" s="9">
        <f>'[1]6'!L$20+'[1]6'!L$26*Table6[[#This Row],[Online]]+'[1]6'!L$21*Table6[[#This Row],[NJ_DUM]]+'[1]6'!L$22*Table6[[#This Row],[NY_DUM]]+'[1]6'!L$23*Table6[[#This Row],[PA_DUM]]+'[1]6'!L$24*Table6[[#This Row],[CT_DUM]]+'[1]6'!L$25*Table6[[#This Row],[DL_DUM]]</f>
        <v>529.57330488300363</v>
      </c>
      <c r="AW568" s="9">
        <f>Table6[[#This Row],[sales]]-Table6[[#This Row],[Pred_6]]</f>
        <v>385.97758790325645</v>
      </c>
      <c r="AX568" s="9">
        <f>ABS(Table6[[#This Row],[Red_6]]/Table6[[#This Row],[sales]])</f>
        <v>0.42157960954920376</v>
      </c>
      <c r="AY568" s="9">
        <f>'[1]7'!L$21+'[1]7'!L$27*Table6[[#This Row],[LNTV]]+'[1]7'!L$22*Table6[[#This Row],[NJ_DUM]]+'[1]7'!L$23*Table6[[#This Row],[NY_DUM]]+'[1]7'!L$24*Table6[[#This Row],[PA_DUM]]+'[1]7'!L$25*Table6[[#This Row],[CT_DUM]]+'[1]7'!L$26*Table6[[#This Row],[DL_DUM]]</f>
        <v>5.9663230377989365</v>
      </c>
      <c r="AZ568" s="9">
        <f>Table6[[#This Row],[sales]]-Table6[[#This Row],[Pred_7]]</f>
        <v>909.58456974846115</v>
      </c>
      <c r="BA568" s="9">
        <f>ABS(Table6[[#This Row],[Red_7]]/Table6[[#This Row],[sales]])</f>
        <v>0.99348335184334557</v>
      </c>
      <c r="BB568" s="9">
        <f>'[1]8'!O$22+'[1]8'!O$28*Table6[[#This Row],[LNRADIOLING]]+'[1]8'!O$23*Table6[[#This Row],[DL_DUM]]+'[1]8'!O$24*Table6[[#This Row],[CT_DUM]]+'[1]8'!O$25*Table6[[#This Row],[PA_DUM]]+'[1]8'!O$26*Table6[[#This Row],[NY_DUM]]+'[1]8'!O$27*Table6[[#This Row],[NJ_DUM]]</f>
        <v>7.0376101548933967</v>
      </c>
      <c r="BC568" s="9">
        <f>Table6[[#This Row],[sales]]-Table6[[#This Row],[Pred_8]]</f>
        <v>908.51328263136668</v>
      </c>
      <c r="BD568" s="9">
        <f>ABS(Table6[[#This Row],[Red_8]]/Table6[[#This Row],[sales]])</f>
        <v>0.99231325073205257</v>
      </c>
      <c r="BE568" s="9">
        <f>'[1]9'!M$19+'[1]9'!M$21*Table6[[#This Row],[LNONLINE]]+'[1]9'!M$20*Table6[[#This Row],[DL_DUM]]+'[1]9'!M$22*Table6[[#This Row],[CT_DUM]]+'[1]9'!M$23*Table6[[#This Row],[PA_DUM]]+'[1]9'!M$24*Table6[[#This Row],[NY_DUM]]+'[1]9'!M$25*Table6[[#This Row],[NJ_DUM]]</f>
        <v>7.0787864317385285</v>
      </c>
      <c r="BF568" s="9">
        <f>Table6[[#This Row],[sales]]-Table6[[#This Row],[Pred_9]]</f>
        <v>908.47210635452154</v>
      </c>
      <c r="BG568" s="9">
        <f>ABS(Table6[[#This Row],[Red_9]]/Table6[[#This Row],[sales]])</f>
        <v>0.99226827641421878</v>
      </c>
      <c r="BH568" s="9">
        <f>'[1]10'!P$22+'[1]10'!P$30*Table6[[#This Row],[LNTV]]+'[1]10'!P$29*Table6[[#This Row],[LNRADIOLING]]+'[1]10'!P$24*Table6[[#This Row],[LNONLINELING]]+'[1]10'!P$23*Table6[[#This Row],[DL_DUM]]+'[1]10'!P$25*Table6[[#This Row],[CT_DUM]]+'[1]10'!P$26*Table6[[#This Row],[PA_DUM]]+'[1]10'!P$27*Table6[[#This Row],[NY_DUM]]+'[1]10'!P$28*Table6[[#This Row],[NJ_DUM]]</f>
        <v>7.0261791420495445</v>
      </c>
      <c r="BI568" s="9">
        <f>Table6[[#This Row],[sales]]-Table6[[#This Row],[Pred_10]]</f>
        <v>908.52471364421058</v>
      </c>
      <c r="BJ568" s="45">
        <f>ABS(Table6[[#This Row],[Red_10]]/Table6[[#This Row],[sales]])</f>
        <v>0.99232573612520103</v>
      </c>
      <c r="BK568" s="9">
        <f>'[1]11'!P$32+'[1]11'!P$40*Table6[[#This Row],[LNONLINELING]]+'[1]11'!P$39*Table6[[#This Row],[LNRADIOLING]]+'[1]11'!P$38*Table6[[#This Row],[LNTVLING]]+'[1]11'!P$33*Table6[[#This Row],[DL_DUM]]+'[1]11'!P$34*Table6[[#This Row],[CT_DUM]]+'[1]11'!P$35*Table6[[#This Row],[PA_DUM]]+'[1]11'!P$36*Table6[[#This Row],[NY_DUM]]+'[1]11'!P$37*Table6[[#This Row],[NJ_DUM]]</f>
        <v>6.970044919011082</v>
      </c>
      <c r="BL568" s="9">
        <f>Table6[[#This Row],[sales]]-Table6[[#This Row],[ Pred_11]]</f>
        <v>908.58084786724896</v>
      </c>
      <c r="BM568" s="47">
        <f>ABS(Table6[[#This Row],[ Red_11]]/Table6[[#This Row],[sales]])</f>
        <v>0.99238704808882938</v>
      </c>
      <c r="BN568" s="9">
        <f>'[1]12'!K$22+'[1]12'!K$28*Table6[[#This Row],[COMBINE LN LING]]+'[1]12'!K$23*Table6[[#This Row],[DL_DUM]]+'[1]12'!K$24*Table6[[#This Row],[CT_DUM]]+'[1]12'!K$25*Table6[[#This Row],[PA_DUM]]+'[1]12'!K$26*Table6[[#This Row],[NY_DUM]]+'[1]12'!K$27*Table6[[#This Row],[NJ_DUM]]</f>
        <v>7.105808769878176</v>
      </c>
      <c r="BO568" s="9">
        <f>Table6[[#This Row],[sales]]-Table6[[#This Row],[ Pred_12]]</f>
        <v>908.44508401638188</v>
      </c>
      <c r="BP568" s="47">
        <f>ABS(Table6[[#This Row],[ Red_12]]/Table6[[#This Row],[sales]])</f>
        <v>0.99223876157418911</v>
      </c>
      <c r="BQ568">
        <f>LN(G568+'2019 Totals and Calculations'!C$18)</f>
        <v>7.5933001173324595</v>
      </c>
      <c r="BR568">
        <f>LN(Table6[[#This Row],[PROF RADIO]]+'2019 Totals and Calculations'!D$18)</f>
        <v>5.7250067857774249</v>
      </c>
      <c r="BS568">
        <f>LN(Table6[[#This Row],[ONLINE LINGERING]]+'2019 Totals and Calculations'!E$18)</f>
        <v>5.1153418091580232</v>
      </c>
      <c r="BT568">
        <f>MONTH(Table6[[#This Row],[Date]])</f>
        <v>10</v>
      </c>
      <c r="BU568">
        <f t="shared" si="229"/>
        <v>0</v>
      </c>
      <c r="BV568">
        <f t="shared" si="230"/>
        <v>0</v>
      </c>
      <c r="BW568">
        <f t="shared" si="231"/>
        <v>0</v>
      </c>
      <c r="BX568">
        <f t="shared" si="232"/>
        <v>0</v>
      </c>
      <c r="BY568">
        <f t="shared" si="233"/>
        <v>0</v>
      </c>
      <c r="BZ568">
        <f t="shared" si="234"/>
        <v>0</v>
      </c>
      <c r="CA568">
        <f t="shared" si="235"/>
        <v>0</v>
      </c>
      <c r="CB568">
        <f t="shared" si="236"/>
        <v>0</v>
      </c>
      <c r="CC568">
        <f t="shared" si="237"/>
        <v>0</v>
      </c>
      <c r="CD568">
        <f t="shared" si="238"/>
        <v>1</v>
      </c>
      <c r="CE568">
        <f t="shared" si="239"/>
        <v>0</v>
      </c>
      <c r="CF568">
        <f t="shared" si="240"/>
        <v>0</v>
      </c>
      <c r="CG568">
        <f t="shared" si="241"/>
        <v>96</v>
      </c>
      <c r="CH56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810.40700605245581</v>
      </c>
      <c r="CI568" s="79">
        <f>Table6[[#This Row],[sales]]-CH568</f>
        <v>105.14388673380427</v>
      </c>
      <c r="CJ568">
        <f>ABS(Table6[[#This Row],[sales]]-CH568)/Table6[[#This Row],[sales]]</f>
        <v>0.11484220873164572</v>
      </c>
      <c r="CK56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800.68155833081778</v>
      </c>
      <c r="CL568" s="79">
        <f>Table6[[#This Row],[sales]]-CK568</f>
        <v>114.8693344554423</v>
      </c>
      <c r="CM568">
        <f>ABS(Table6[[#This Row],[sales]]-CK568)/Table6[[#This Row],[sales]]</f>
        <v>0.12546471786605434</v>
      </c>
      <c r="CN56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786.1603410643886</v>
      </c>
      <c r="CO568" s="79">
        <f>Table6[[#This Row],[sales]]-CN568</f>
        <v>129.39055172187147</v>
      </c>
      <c r="CP568">
        <f>ABS(Table6[[#This Row],[sales]]-CN568)/Table6[[#This Row],[sales]]</f>
        <v>0.14132535148112005</v>
      </c>
      <c r="CQ56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825.96723593999354</v>
      </c>
      <c r="CR568" s="79">
        <f>Table6[[#This Row],[sales]]-CQ568</f>
        <v>89.583656846266535</v>
      </c>
      <c r="CS568">
        <f>ABS(Table6[[#This Row],[sales]]-CQ568)/Table6[[#This Row],[sales]]</f>
        <v>9.7846725454704228E-2</v>
      </c>
    </row>
    <row r="569" spans="1:97" x14ac:dyDescent="0.2">
      <c r="A569">
        <v>568</v>
      </c>
      <c r="B569" t="s">
        <v>638</v>
      </c>
      <c r="C569" s="5">
        <v>43408</v>
      </c>
      <c r="D569" s="6">
        <v>1677.7297660669269</v>
      </c>
      <c r="E569" s="8">
        <f>YEAR(Table6[[#This Row],[Date]])</f>
        <v>2018</v>
      </c>
      <c r="F569" s="6">
        <f>Table6[[#This Row],[TV_State]]+Table6[[#This Row],[Radio_State]]+Table6[[#This Row],[Online]]</f>
        <v>2050.5586029706883</v>
      </c>
      <c r="G569" s="6">
        <f t="shared" si="216"/>
        <v>1639.845545543245</v>
      </c>
      <c r="H569" s="6">
        <f>LN(Table6[[#This Row],[PROF TV LING]])</f>
        <v>7.4023573368362703</v>
      </c>
      <c r="I569" s="6">
        <f t="shared" si="217"/>
        <v>7.4251968288058432</v>
      </c>
      <c r="J569" s="6">
        <v>248.55255793584101</v>
      </c>
      <c r="K569" s="6">
        <f t="shared" si="222"/>
        <v>246.11576815215628</v>
      </c>
      <c r="L569" s="6">
        <f>0.5*J568+0.5*Table6[[#This Row],[Radio_State]]</f>
        <v>247.32209972823782</v>
      </c>
      <c r="M569" s="6">
        <f>LN(Table6[[#This Row],[RADIO LINGERING ]])</f>
        <v>5.5106915345792755</v>
      </c>
      <c r="N569" s="6">
        <f t="shared" si="218"/>
        <v>5.5156543239214049</v>
      </c>
      <c r="O569" s="6">
        <v>124.27627896792049</v>
      </c>
      <c r="P569" s="6">
        <f t="shared" si="219"/>
        <v>123.76959413716953</v>
      </c>
      <c r="Q569" s="6">
        <f>0.3*O568+0.7*Table6[[#This Row],[Online]]</f>
        <v>123.90714150563954</v>
      </c>
      <c r="R569" s="6">
        <f>LN(Table6[[#This Row],[ONLINE LINGERING]])</f>
        <v>4.8195324262447166</v>
      </c>
      <c r="S569" s="6">
        <f t="shared" si="220"/>
        <v>4.8225071433614595</v>
      </c>
      <c r="T569" s="6">
        <v>898.20713705714229</v>
      </c>
      <c r="U569" s="6">
        <f t="shared" si="221"/>
        <v>6.800400706577471</v>
      </c>
      <c r="V569" s="8">
        <f>YEAR(Table6[[#This Row],[Date]])</f>
        <v>2018</v>
      </c>
      <c r="W569" s="8">
        <f>WEEKNUM(Table6[[#This Row],[Date]])</f>
        <v>45</v>
      </c>
      <c r="X569" t="s">
        <v>735</v>
      </c>
      <c r="Y569" s="9">
        <f>Table6[[#This Row],[LNTVLING]]+Table6[[#This Row],[LNRADIOLING]]+Table6[[#This Row],[LNONLINELING]]</f>
        <v>17.732581297660261</v>
      </c>
      <c r="Z569">
        <f t="shared" si="242"/>
        <v>1</v>
      </c>
      <c r="AA569">
        <f t="shared" si="223"/>
        <v>0</v>
      </c>
      <c r="AB569">
        <f t="shared" si="224"/>
        <v>0</v>
      </c>
      <c r="AC569">
        <f t="shared" si="225"/>
        <v>0</v>
      </c>
      <c r="AD569">
        <f t="shared" si="226"/>
        <v>1</v>
      </c>
      <c r="AE569">
        <f t="shared" si="227"/>
        <v>0</v>
      </c>
      <c r="AF569">
        <f t="shared" si="228"/>
        <v>0</v>
      </c>
      <c r="AG569" s="9">
        <f>'[1]1'!J$20+'[1]1'!J$21*Table6[[#This Row],[TV_State]]</f>
        <v>2979.660625785602</v>
      </c>
      <c r="AH569" s="9">
        <f>Table6[[#This Row],[sales]]-Table6[[#This Row],[Pred_1]]</f>
        <v>-2081.4534887284599</v>
      </c>
      <c r="AI569">
        <f>ABS(Table6[[#This Row],[Res_1]])/Table6[[#This Row],[sales]]</f>
        <v>2.3173424067282173</v>
      </c>
      <c r="AJ569" s="9">
        <f>'[1]2'!J$20+'[1]2'!J$21*Table6[[#This Row],[Radio_State]]</f>
        <v>2805.4411562857049</v>
      </c>
      <c r="AK569" s="9">
        <f>Table6[[#This Row],[sales]]-Table6[[#This Row],[ Pred_2 ]]</f>
        <v>-1907.2340192285626</v>
      </c>
      <c r="AL569">
        <f>ABS(Table6[[#This Row],[ Res_2 ]])/Table6[[#This Row],[sales]]</f>
        <v>2.1233788293837925</v>
      </c>
      <c r="AM569" s="10">
        <f>'[1]3'!J$20+'[1]3'!J$21*Data!O569</f>
        <v>2518.7141550343931</v>
      </c>
      <c r="AN569" s="9">
        <f>Table6[[#This Row],[sales]]-Table6[[#This Row],[Pred_3]]</f>
        <v>-1620.5070179772508</v>
      </c>
      <c r="AO569" s="9">
        <f>ABS(Table6[[#This Row],[Res_3]])/Table6[[#This Row],[sales]]</f>
        <v>1.8041573609475308</v>
      </c>
      <c r="AP569" s="9">
        <f>'[1]4'!L$21+'[1]4'!L$27*Table6[[#This Row],[TV_State]]+'[1]4'!L$22*Table6[[#This Row],[NJ_DUM]]+'[1]4'!L$23*Table6[[#This Row],[NY_DUM]]+'[1]4'!L$24*Table6[[#This Row],[PA_DUM]]+'[1]4'!L$25*Table6[[#This Row],[CT_DUM]]+'[1]4'!L$26*Table6[[#This Row],[DL_DUM]]</f>
        <v>607.90470805880489</v>
      </c>
      <c r="AQ569" s="9">
        <f>Table6[[#This Row],[sales]]-Table6[[#This Row],[Pred_4]]</f>
        <v>290.3024289983374</v>
      </c>
      <c r="AR569">
        <f>ABS(Table6[[#This Row],[Res_4]]/Table6[[#This Row],[sales]])</f>
        <v>0.32320209562069968</v>
      </c>
      <c r="AS569" s="9">
        <f>'[1]5'!L$20+'[1]5'!L$26*Table6[[#This Row],[Radio_State]]+'[1]5'!L$21*Table6[[#This Row],[NJ_DUM]]+'[1]5'!L$22*Table6[[#This Row],[NY_DUM]]+'[1]5'!L$23*Table6[[#This Row],[PA_DUM]]+'[1]5'!L$24*Table6[[#This Row],[CT_DUM]]+'[1]5'!L$25*Table6[[#This Row],[DL_DUM]]</f>
        <v>634.24054743962688</v>
      </c>
      <c r="AT569" s="9">
        <f>Table6[[#This Row],[sales]]-Table6[[#This Row],[Pred_5]]</f>
        <v>263.96658961751541</v>
      </c>
      <c r="AU569" s="9">
        <f>ABS(Table6[[#This Row],[Red_5]]/Table6[[#This Row],[sales]])</f>
        <v>0.29388164347298251</v>
      </c>
      <c r="AV569" s="9">
        <f>'[1]6'!L$20+'[1]6'!L$26*Table6[[#This Row],[Online]]+'[1]6'!L$21*Table6[[#This Row],[NJ_DUM]]+'[1]6'!L$22*Table6[[#This Row],[NY_DUM]]+'[1]6'!L$23*Table6[[#This Row],[PA_DUM]]+'[1]6'!L$24*Table6[[#This Row],[CT_DUM]]+'[1]6'!L$25*Table6[[#This Row],[DL_DUM]]</f>
        <v>534.92857594369821</v>
      </c>
      <c r="AW569" s="9">
        <f>Table6[[#This Row],[sales]]-Table6[[#This Row],[Pred_6]]</f>
        <v>363.27856111344408</v>
      </c>
      <c r="AX569" s="9">
        <f>ABS(Table6[[#This Row],[Red_6]]/Table6[[#This Row],[sales]])</f>
        <v>0.40444853544993931</v>
      </c>
      <c r="AY569" s="9">
        <f>'[1]7'!L$21+'[1]7'!L$27*Table6[[#This Row],[LNTV]]+'[1]7'!L$22*Table6[[#This Row],[NJ_DUM]]+'[1]7'!L$23*Table6[[#This Row],[NY_DUM]]+'[1]7'!L$24*Table6[[#This Row],[PA_DUM]]+'[1]7'!L$25*Table6[[#This Row],[CT_DUM]]+'[1]7'!L$26*Table6[[#This Row],[DL_DUM]]</f>
        <v>5.967424385088937</v>
      </c>
      <c r="AZ569" s="9">
        <f>Table6[[#This Row],[sales]]-Table6[[#This Row],[Pred_7]]</f>
        <v>892.23971267205332</v>
      </c>
      <c r="BA569" s="9">
        <f>ABS(Table6[[#This Row],[Red_7]]/Table6[[#This Row],[sales]])</f>
        <v>0.99335629373349177</v>
      </c>
      <c r="BB569" s="9">
        <f>'[1]8'!O$22+'[1]8'!O$28*Table6[[#This Row],[LNRADIOLING]]+'[1]8'!O$23*Table6[[#This Row],[DL_DUM]]+'[1]8'!O$24*Table6[[#This Row],[CT_DUM]]+'[1]8'!O$25*Table6[[#This Row],[PA_DUM]]+'[1]8'!O$26*Table6[[#This Row],[NY_DUM]]+'[1]8'!O$27*Table6[[#This Row],[NJ_DUM]]</f>
        <v>7.0383200208971726</v>
      </c>
      <c r="BC569" s="9">
        <f>Table6[[#This Row],[sales]]-Table6[[#This Row],[Pred_8]]</f>
        <v>891.16881703624517</v>
      </c>
      <c r="BD569" s="9">
        <f>ABS(Table6[[#This Row],[Red_8]]/Table6[[#This Row],[sales]])</f>
        <v>0.99216403463018865</v>
      </c>
      <c r="BE569" s="9">
        <f>'[1]9'!M$19+'[1]9'!M$21*Table6[[#This Row],[LNONLINE]]+'[1]9'!M$20*Table6[[#This Row],[DL_DUM]]+'[1]9'!M$22*Table6[[#This Row],[CT_DUM]]+'[1]9'!M$23*Table6[[#This Row],[PA_DUM]]+'[1]9'!M$24*Table6[[#This Row],[NY_DUM]]+'[1]9'!M$25*Table6[[#This Row],[NJ_DUM]]</f>
        <v>7.0819368800698612</v>
      </c>
      <c r="BF569" s="9">
        <f>Table6[[#This Row],[sales]]-Table6[[#This Row],[Pred_9]]</f>
        <v>891.12520017707243</v>
      </c>
      <c r="BG569" s="9">
        <f>ABS(Table6[[#This Row],[Red_9]]/Table6[[#This Row],[sales]])</f>
        <v>0.99211547471859007</v>
      </c>
      <c r="BH569" s="9">
        <f>'[1]10'!P$22+'[1]10'!P$30*Table6[[#This Row],[LNTV]]+'[1]10'!P$29*Table6[[#This Row],[LNRADIOLING]]+'[1]10'!P$24*Table6[[#This Row],[LNONLINELING]]+'[1]10'!P$23*Table6[[#This Row],[DL_DUM]]+'[1]10'!P$25*Table6[[#This Row],[CT_DUM]]+'[1]10'!P$26*Table6[[#This Row],[PA_DUM]]+'[1]10'!P$27*Table6[[#This Row],[NY_DUM]]+'[1]10'!P$28*Table6[[#This Row],[NJ_DUM]]</f>
        <v>7.0279902253257642</v>
      </c>
      <c r="BI569" s="9">
        <f>Table6[[#This Row],[sales]]-Table6[[#This Row],[Pred_10]]</f>
        <v>891.17914683181652</v>
      </c>
      <c r="BJ569" s="45">
        <f>ABS(Table6[[#This Row],[Red_10]]/Table6[[#This Row],[sales]])</f>
        <v>0.9921755350905449</v>
      </c>
      <c r="BK569" s="9">
        <f>'[1]11'!P$32+'[1]11'!P$40*Table6[[#This Row],[LNONLINELING]]+'[1]11'!P$39*Table6[[#This Row],[LNRADIOLING]]+'[1]11'!P$38*Table6[[#This Row],[LNTVLING]]+'[1]11'!P$33*Table6[[#This Row],[DL_DUM]]+'[1]11'!P$34*Table6[[#This Row],[CT_DUM]]+'[1]11'!P$35*Table6[[#This Row],[PA_DUM]]+'[1]11'!P$36*Table6[[#This Row],[NY_DUM]]+'[1]11'!P$37*Table6[[#This Row],[NJ_DUM]]</f>
        <v>6.971170316681901</v>
      </c>
      <c r="BL569" s="9">
        <f>Table6[[#This Row],[sales]]-Table6[[#This Row],[ Pred_11]]</f>
        <v>891.23596674046041</v>
      </c>
      <c r="BM569" s="47">
        <f>ABS(Table6[[#This Row],[ Red_11]]/Table6[[#This Row],[sales]])</f>
        <v>0.99223879433921891</v>
      </c>
      <c r="BN569" s="9">
        <f>'[1]12'!K$22+'[1]12'!K$28*Table6[[#This Row],[COMBINE LN LING]]+'[1]12'!K$23*Table6[[#This Row],[DL_DUM]]+'[1]12'!K$24*Table6[[#This Row],[CT_DUM]]+'[1]12'!K$25*Table6[[#This Row],[PA_DUM]]+'[1]12'!K$26*Table6[[#This Row],[NY_DUM]]+'[1]12'!K$27*Table6[[#This Row],[NJ_DUM]]</f>
        <v>7.1086815062850119</v>
      </c>
      <c r="BO569" s="9">
        <f>Table6[[#This Row],[sales]]-Table6[[#This Row],[ Pred_12]]</f>
        <v>891.09845555085724</v>
      </c>
      <c r="BP569" s="47">
        <f>ABS(Table6[[#This Row],[ Red_12]]/Table6[[#This Row],[sales]])</f>
        <v>0.99208569915222933</v>
      </c>
      <c r="BQ569">
        <f>LN(G569+'2019 Totals and Calculations'!C$18)</f>
        <v>7.6014468410971787</v>
      </c>
      <c r="BR569">
        <f>LN(Table6[[#This Row],[PROF RADIO]]+'2019 Totals and Calculations'!D$18)</f>
        <v>5.7329273867976287</v>
      </c>
      <c r="BS569">
        <f>LN(Table6[[#This Row],[ONLINE LINGERING]]+'2019 Totals and Calculations'!E$18)</f>
        <v>5.1226804511752588</v>
      </c>
      <c r="BT569">
        <f>MONTH(Table6[[#This Row],[Date]])</f>
        <v>11</v>
      </c>
      <c r="BU569">
        <f t="shared" si="229"/>
        <v>0</v>
      </c>
      <c r="BV569">
        <f t="shared" si="230"/>
        <v>0</v>
      </c>
      <c r="BW569">
        <f t="shared" si="231"/>
        <v>0</v>
      </c>
      <c r="BX569">
        <f t="shared" si="232"/>
        <v>0</v>
      </c>
      <c r="BY569">
        <f t="shared" si="233"/>
        <v>0</v>
      </c>
      <c r="BZ569">
        <f t="shared" si="234"/>
        <v>0</v>
      </c>
      <c r="CA569">
        <f t="shared" si="235"/>
        <v>0</v>
      </c>
      <c r="CB569">
        <f t="shared" si="236"/>
        <v>0</v>
      </c>
      <c r="CC569">
        <f t="shared" si="237"/>
        <v>0</v>
      </c>
      <c r="CD569">
        <f t="shared" si="238"/>
        <v>0</v>
      </c>
      <c r="CE569">
        <f t="shared" si="239"/>
        <v>1</v>
      </c>
      <c r="CF569">
        <f t="shared" si="240"/>
        <v>0</v>
      </c>
      <c r="CG569">
        <f t="shared" si="241"/>
        <v>97</v>
      </c>
      <c r="CH56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781.35769466940678</v>
      </c>
      <c r="CI569" s="79">
        <f>Table6[[#This Row],[sales]]-CH569</f>
        <v>116.84944238773551</v>
      </c>
      <c r="CJ569">
        <f>ABS(Table6[[#This Row],[sales]]-CH569)/Table6[[#This Row],[sales]]</f>
        <v>0.13009186585911281</v>
      </c>
      <c r="CK56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778.97562370855258</v>
      </c>
      <c r="CL569" s="79">
        <f>Table6[[#This Row],[sales]]-CK569</f>
        <v>119.23151334858971</v>
      </c>
      <c r="CM569">
        <f>ABS(Table6[[#This Row],[sales]]-CK569)/Table6[[#This Row],[sales]]</f>
        <v>0.13274389439749512</v>
      </c>
      <c r="CN56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796.31052536093432</v>
      </c>
      <c r="CO569" s="79">
        <f>Table6[[#This Row],[sales]]-CN569</f>
        <v>101.89661169620797</v>
      </c>
      <c r="CP569">
        <f>ABS(Table6[[#This Row],[sales]]-CN569)/Table6[[#This Row],[sales]]</f>
        <v>0.11344444671198987</v>
      </c>
      <c r="CQ56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831.60686343385839</v>
      </c>
      <c r="CR569" s="79">
        <f>Table6[[#This Row],[sales]]-CQ569</f>
        <v>66.600273623283897</v>
      </c>
      <c r="CS569">
        <f>ABS(Table6[[#This Row],[sales]]-CQ569)/Table6[[#This Row],[sales]]</f>
        <v>7.4148012051530723E-2</v>
      </c>
    </row>
    <row r="570" spans="1:97" x14ac:dyDescent="0.2">
      <c r="A570">
        <v>569</v>
      </c>
      <c r="B570" t="s">
        <v>638</v>
      </c>
      <c r="C570" s="5">
        <v>43415</v>
      </c>
      <c r="D570" s="6">
        <v>1694.5070637275958</v>
      </c>
      <c r="E570" s="8">
        <f>YEAR(Table6[[#This Row],[Date]])</f>
        <v>2018</v>
      </c>
      <c r="F570" s="6">
        <f>Table6[[#This Row],[TV_State]]+Table6[[#This Row],[Radio_State]]+Table6[[#This Row],[Online]]</f>
        <v>2071.0641890003949</v>
      </c>
      <c r="G570" s="6">
        <f t="shared" si="216"/>
        <v>1656.2440009985501</v>
      </c>
      <c r="H570" s="6">
        <f>LN(Table6[[#This Row],[PROF TV LING]])</f>
        <v>7.4123076676893618</v>
      </c>
      <c r="I570" s="6">
        <f t="shared" si="217"/>
        <v>7.4351471596590111</v>
      </c>
      <c r="J570" s="6">
        <v>251.03808351519939</v>
      </c>
      <c r="K570" s="6">
        <f t="shared" si="222"/>
        <v>248.57692583367782</v>
      </c>
      <c r="L570" s="6">
        <f>0.5*J569+0.5*Table6[[#This Row],[Radio_State]]</f>
        <v>249.79532072552018</v>
      </c>
      <c r="M570" s="6">
        <f>LN(Table6[[#This Row],[RADIO LINGERING ]])</f>
        <v>5.5206418654324434</v>
      </c>
      <c r="N570" s="6">
        <f t="shared" si="218"/>
        <v>5.5256046547745727</v>
      </c>
      <c r="O570" s="6">
        <v>125.51904175759969</v>
      </c>
      <c r="P570" s="6">
        <f t="shared" si="219"/>
        <v>124.99420747147065</v>
      </c>
      <c r="Q570" s="6">
        <f>0.3*O569+0.7*Table6[[#This Row],[Online]]</f>
        <v>125.14621292069592</v>
      </c>
      <c r="R570" s="6">
        <f>LN(Table6[[#This Row],[ONLINE LINGERING]])</f>
        <v>4.8294827570978844</v>
      </c>
      <c r="S570" s="6">
        <f t="shared" si="220"/>
        <v>4.8324574742146273</v>
      </c>
      <c r="T570" s="6">
        <v>944.82031469919707</v>
      </c>
      <c r="U570" s="6">
        <f t="shared" si="221"/>
        <v>6.8509947662387845</v>
      </c>
      <c r="V570" s="8">
        <f>YEAR(Table6[[#This Row],[Date]])</f>
        <v>2018</v>
      </c>
      <c r="W570" s="8">
        <f>WEEKNUM(Table6[[#This Row],[Date]])</f>
        <v>46</v>
      </c>
      <c r="X570" t="s">
        <v>736</v>
      </c>
      <c r="Y570" s="9">
        <f>Table6[[#This Row],[LNTVLING]]+Table6[[#This Row],[LNRADIOLING]]+Table6[[#This Row],[LNONLINELING]]</f>
        <v>17.762432290219689</v>
      </c>
      <c r="Z570">
        <f t="shared" si="242"/>
        <v>1</v>
      </c>
      <c r="AA570">
        <f t="shared" si="223"/>
        <v>0</v>
      </c>
      <c r="AB570">
        <f t="shared" si="224"/>
        <v>0</v>
      </c>
      <c r="AC570">
        <f t="shared" si="225"/>
        <v>0</v>
      </c>
      <c r="AD570">
        <f t="shared" si="226"/>
        <v>1</v>
      </c>
      <c r="AE570">
        <f t="shared" si="227"/>
        <v>0</v>
      </c>
      <c r="AF570">
        <f t="shared" si="228"/>
        <v>0</v>
      </c>
      <c r="AG570" s="9">
        <f>'[1]1'!J$20+'[1]1'!J$21*Table6[[#This Row],[TV_State]]</f>
        <v>2996.159906588894</v>
      </c>
      <c r="AH570" s="9">
        <f>Table6[[#This Row],[sales]]-Table6[[#This Row],[Pred_1]]</f>
        <v>-2051.3395918896967</v>
      </c>
      <c r="AI570">
        <f>ABS(Table6[[#This Row],[Res_1]])/Table6[[#This Row],[sales]]</f>
        <v>2.1711425548071359</v>
      </c>
      <c r="AJ570" s="9">
        <f>'[1]2'!J$20+'[1]2'!J$21*Table6[[#This Row],[Radio_State]]</f>
        <v>2816.3527498085869</v>
      </c>
      <c r="AK570" s="9">
        <f>Table6[[#This Row],[sales]]-Table6[[#This Row],[ Pred_2 ]]</f>
        <v>-1871.5324351093898</v>
      </c>
      <c r="AL570">
        <f>ABS(Table6[[#This Row],[ Res_2 ]])/Table6[[#This Row],[sales]]</f>
        <v>1.9808342454038264</v>
      </c>
      <c r="AM570" s="10">
        <f>'[1]3'!J$20+'[1]3'!J$21*Data!O570</f>
        <v>2525.8939947674889</v>
      </c>
      <c r="AN570" s="9">
        <f>Table6[[#This Row],[sales]]-Table6[[#This Row],[Pred_3]]</f>
        <v>-1581.0736800682919</v>
      </c>
      <c r="AO570" s="9">
        <f>ABS(Table6[[#This Row],[Res_3]])/Table6[[#This Row],[sales]]</f>
        <v>1.6734120292191845</v>
      </c>
      <c r="AP570" s="9">
        <f>'[1]4'!L$21+'[1]4'!L$27*Table6[[#This Row],[TV_State]]+'[1]4'!L$22*Table6[[#This Row],[NJ_DUM]]+'[1]4'!L$23*Table6[[#This Row],[NY_DUM]]+'[1]4'!L$24*Table6[[#This Row],[PA_DUM]]+'[1]4'!L$25*Table6[[#This Row],[CT_DUM]]+'[1]4'!L$26*Table6[[#This Row],[DL_DUM]]</f>
        <v>611.60545519593461</v>
      </c>
      <c r="AQ570" s="9">
        <f>Table6[[#This Row],[sales]]-Table6[[#This Row],[Pred_4]]</f>
        <v>333.21485950326246</v>
      </c>
      <c r="AR570">
        <f>ABS(Table6[[#This Row],[Res_4]]/Table6[[#This Row],[sales]])</f>
        <v>0.35267537575051849</v>
      </c>
      <c r="AS570" s="9">
        <f>'[1]5'!L$20+'[1]5'!L$26*Table6[[#This Row],[Radio_State]]+'[1]5'!L$21*Table6[[#This Row],[NJ_DUM]]+'[1]5'!L$22*Table6[[#This Row],[NY_DUM]]+'[1]5'!L$23*Table6[[#This Row],[PA_DUM]]+'[1]5'!L$24*Table6[[#This Row],[CT_DUM]]+'[1]5'!L$25*Table6[[#This Row],[DL_DUM]]</f>
        <v>638.61903763075259</v>
      </c>
      <c r="AT570" s="9">
        <f>Table6[[#This Row],[sales]]-Table6[[#This Row],[Pred_5]]</f>
        <v>306.20127706844448</v>
      </c>
      <c r="AU570" s="9">
        <f>ABS(Table6[[#This Row],[Red_5]]/Table6[[#This Row],[sales]])</f>
        <v>0.32408413780341921</v>
      </c>
      <c r="AV570" s="9">
        <f>'[1]6'!L$20+'[1]6'!L$26*Table6[[#This Row],[Online]]+'[1]6'!L$21*Table6[[#This Row],[NJ_DUM]]+'[1]6'!L$22*Table6[[#This Row],[NY_DUM]]+'[1]6'!L$23*Table6[[#This Row],[PA_DUM]]+'[1]6'!L$24*Table6[[#This Row],[CT_DUM]]+'[1]6'!L$25*Table6[[#This Row],[DL_DUM]]</f>
        <v>540.33739971499983</v>
      </c>
      <c r="AW570" s="9">
        <f>Table6[[#This Row],[sales]]-Table6[[#This Row],[Pred_6]]</f>
        <v>404.48291498419724</v>
      </c>
      <c r="AX570" s="9">
        <f>ABS(Table6[[#This Row],[Red_6]]/Table6[[#This Row],[sales]])</f>
        <v>0.42810565002825185</v>
      </c>
      <c r="AY570" s="9">
        <f>'[1]7'!L$21+'[1]7'!L$27*Table6[[#This Row],[LNTV]]+'[1]7'!L$22*Table6[[#This Row],[NJ_DUM]]+'[1]7'!L$23*Table6[[#This Row],[NY_DUM]]+'[1]7'!L$24*Table6[[#This Row],[PA_DUM]]+'[1]7'!L$25*Table6[[#This Row],[CT_DUM]]+'[1]7'!L$26*Table6[[#This Row],[DL_DUM]]</f>
        <v>5.9685257323789376</v>
      </c>
      <c r="AZ570" s="9">
        <f>Table6[[#This Row],[sales]]-Table6[[#This Row],[Pred_7]]</f>
        <v>938.85178896681816</v>
      </c>
      <c r="BA570" s="9">
        <f>ABS(Table6[[#This Row],[Red_7]]/Table6[[#This Row],[sales]])</f>
        <v>0.99368289860037662</v>
      </c>
      <c r="BB570" s="9">
        <f>'[1]8'!O$22+'[1]8'!O$28*Table6[[#This Row],[LNRADIOLING]]+'[1]8'!O$23*Table6[[#This Row],[DL_DUM]]+'[1]8'!O$24*Table6[[#This Row],[CT_DUM]]+'[1]8'!O$25*Table6[[#This Row],[PA_DUM]]+'[1]8'!O$26*Table6[[#This Row],[NY_DUM]]+'[1]8'!O$27*Table6[[#This Row],[NJ_DUM]]</f>
        <v>7.0390298869009493</v>
      </c>
      <c r="BC570" s="9">
        <f>Table6[[#This Row],[sales]]-Table6[[#This Row],[Pred_8]]</f>
        <v>937.78128481229612</v>
      </c>
      <c r="BD570" s="9">
        <f>ABS(Table6[[#This Row],[Red_8]]/Table6[[#This Row],[sales]])</f>
        <v>0.99254987453445898</v>
      </c>
      <c r="BE570" s="9">
        <f>'[1]9'!M$19+'[1]9'!M$21*Table6[[#This Row],[LNONLINE]]+'[1]9'!M$20*Table6[[#This Row],[DL_DUM]]+'[1]9'!M$22*Table6[[#This Row],[CT_DUM]]+'[1]9'!M$23*Table6[[#This Row],[PA_DUM]]+'[1]9'!M$24*Table6[[#This Row],[NY_DUM]]+'[1]9'!M$25*Table6[[#This Row],[NJ_DUM]]</f>
        <v>7.0850873284011939</v>
      </c>
      <c r="BF570" s="9">
        <f>Table6[[#This Row],[sales]]-Table6[[#This Row],[Pred_9]]</f>
        <v>937.73522737079588</v>
      </c>
      <c r="BG570" s="9">
        <f>ABS(Table6[[#This Row],[Red_9]]/Table6[[#This Row],[sales]])</f>
        <v>0.99250112723215855</v>
      </c>
      <c r="BH570" s="9">
        <f>'[1]10'!P$22+'[1]10'!P$30*Table6[[#This Row],[LNTV]]+'[1]10'!P$29*Table6[[#This Row],[LNRADIOLING]]+'[1]10'!P$24*Table6[[#This Row],[LNONLINELING]]+'[1]10'!P$23*Table6[[#This Row],[DL_DUM]]+'[1]10'!P$25*Table6[[#This Row],[CT_DUM]]+'[1]10'!P$26*Table6[[#This Row],[PA_DUM]]+'[1]10'!P$27*Table6[[#This Row],[NY_DUM]]+'[1]10'!P$28*Table6[[#This Row],[NJ_DUM]]</f>
        <v>7.0298013086019804</v>
      </c>
      <c r="BI570" s="9">
        <f>Table6[[#This Row],[sales]]-Table6[[#This Row],[Pred_10]]</f>
        <v>937.79051339059504</v>
      </c>
      <c r="BJ570" s="45">
        <f>ABS(Table6[[#This Row],[Red_10]]/Table6[[#This Row],[sales]])</f>
        <v>0.99255964208301328</v>
      </c>
      <c r="BK570" s="9">
        <f>'[1]11'!P$32+'[1]11'!P$40*Table6[[#This Row],[LNONLINELING]]+'[1]11'!P$39*Table6[[#This Row],[LNRADIOLING]]+'[1]11'!P$38*Table6[[#This Row],[LNTVLING]]+'[1]11'!P$33*Table6[[#This Row],[DL_DUM]]+'[1]11'!P$34*Table6[[#This Row],[CT_DUM]]+'[1]11'!P$35*Table6[[#This Row],[PA_DUM]]+'[1]11'!P$36*Table6[[#This Row],[NY_DUM]]+'[1]11'!P$37*Table6[[#This Row],[NJ_DUM]]</f>
        <v>6.9722957143527129</v>
      </c>
      <c r="BL570" s="9">
        <f>Table6[[#This Row],[sales]]-Table6[[#This Row],[ Pred_11]]</f>
        <v>937.84801898484432</v>
      </c>
      <c r="BM570" s="47">
        <f>ABS(Table6[[#This Row],[ Red_11]]/Table6[[#This Row],[sales]])</f>
        <v>0.99262050613658481</v>
      </c>
      <c r="BN570" s="9">
        <f>'[1]12'!K$22+'[1]12'!K$28*Table6[[#This Row],[COMBINE LN LING]]+'[1]12'!K$23*Table6[[#This Row],[DL_DUM]]+'[1]12'!K$24*Table6[[#This Row],[CT_DUM]]+'[1]12'!K$25*Table6[[#This Row],[PA_DUM]]+'[1]12'!K$26*Table6[[#This Row],[NY_DUM]]+'[1]12'!K$27*Table6[[#This Row],[NJ_DUM]]</f>
        <v>7.1115542426918514</v>
      </c>
      <c r="BO570" s="9">
        <f>Table6[[#This Row],[sales]]-Table6[[#This Row],[ Pred_12]]</f>
        <v>937.70876045650527</v>
      </c>
      <c r="BP570" s="47">
        <f>ABS(Table6[[#This Row],[ Red_12]]/Table6[[#This Row],[sales]])</f>
        <v>0.99247311458903598</v>
      </c>
      <c r="BQ570">
        <f>LN(G570+'2019 Totals and Calculations'!C$18)</f>
        <v>7.6096082117584416</v>
      </c>
      <c r="BR570">
        <f>LN(Table6[[#This Row],[PROF RADIO]]+'2019 Totals and Calculations'!D$18)</f>
        <v>5.7408640171310426</v>
      </c>
      <c r="BS570">
        <f>LN(Table6[[#This Row],[ONLINE LINGERING]]+'2019 Totals and Calculations'!E$18)</f>
        <v>5.1300382140619645</v>
      </c>
      <c r="BT570">
        <f>MONTH(Table6[[#This Row],[Date]])</f>
        <v>11</v>
      </c>
      <c r="BU570">
        <f t="shared" si="229"/>
        <v>0</v>
      </c>
      <c r="BV570">
        <f t="shared" si="230"/>
        <v>0</v>
      </c>
      <c r="BW570">
        <f t="shared" si="231"/>
        <v>0</v>
      </c>
      <c r="BX570">
        <f t="shared" si="232"/>
        <v>0</v>
      </c>
      <c r="BY570">
        <f t="shared" si="233"/>
        <v>0</v>
      </c>
      <c r="BZ570">
        <f t="shared" si="234"/>
        <v>0</v>
      </c>
      <c r="CA570">
        <f t="shared" si="235"/>
        <v>0</v>
      </c>
      <c r="CB570">
        <f t="shared" si="236"/>
        <v>0</v>
      </c>
      <c r="CC570">
        <f t="shared" si="237"/>
        <v>0</v>
      </c>
      <c r="CD570">
        <f t="shared" si="238"/>
        <v>0</v>
      </c>
      <c r="CE570">
        <f t="shared" si="239"/>
        <v>1</v>
      </c>
      <c r="CF570">
        <f t="shared" si="240"/>
        <v>0</v>
      </c>
      <c r="CG570">
        <f t="shared" si="241"/>
        <v>98</v>
      </c>
      <c r="CH57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785.38092199233347</v>
      </c>
      <c r="CI570" s="79">
        <f>Table6[[#This Row],[sales]]-CH570</f>
        <v>159.4393927068636</v>
      </c>
      <c r="CJ570">
        <f>ABS(Table6[[#This Row],[sales]]-CH570)/Table6[[#This Row],[sales]]</f>
        <v>0.16875102093631889</v>
      </c>
      <c r="CK57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782.64464990626811</v>
      </c>
      <c r="CL570" s="79">
        <f>Table6[[#This Row],[sales]]-CK570</f>
        <v>162.17566479292896</v>
      </c>
      <c r="CM570">
        <f>ABS(Table6[[#This Row],[sales]]-CK570)/Table6[[#This Row],[sales]]</f>
        <v>0.17164709762253674</v>
      </c>
      <c r="CN57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800.10740845528073</v>
      </c>
      <c r="CO570" s="79">
        <f>Table6[[#This Row],[sales]]-CN570</f>
        <v>144.71290624391634</v>
      </c>
      <c r="CP570">
        <f>ABS(Table6[[#This Row],[sales]]-CN570)/Table6[[#This Row],[sales]]</f>
        <v>0.15316447370205907</v>
      </c>
      <c r="CQ57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837.29238667992342</v>
      </c>
      <c r="CR570" s="79">
        <f>Table6[[#This Row],[sales]]-CQ570</f>
        <v>107.52792801927365</v>
      </c>
      <c r="CS570">
        <f>ABS(Table6[[#This Row],[sales]]-CQ570)/Table6[[#This Row],[sales]]</f>
        <v>0.11380780699397575</v>
      </c>
    </row>
    <row r="571" spans="1:97" x14ac:dyDescent="0.2">
      <c r="A571">
        <v>570</v>
      </c>
      <c r="B571" t="s">
        <v>638</v>
      </c>
      <c r="C571" s="5">
        <v>43422</v>
      </c>
      <c r="D571" s="6">
        <v>1711.4521343648721</v>
      </c>
      <c r="E571" s="8">
        <f>YEAR(Table6[[#This Row],[Date]])</f>
        <v>2018</v>
      </c>
      <c r="F571" s="6">
        <f>Table6[[#This Row],[TV_State]]+Table6[[#This Row],[Radio_State]]+Table6[[#This Row],[Online]]</f>
        <v>2091.7748308903992</v>
      </c>
      <c r="G571" s="6">
        <f t="shared" si="216"/>
        <v>1672.8064410084467</v>
      </c>
      <c r="H571" s="6">
        <f>LN(Table6[[#This Row],[PROF TV LING]])</f>
        <v>7.4222579985424764</v>
      </c>
      <c r="I571" s="6">
        <f t="shared" si="217"/>
        <v>7.445097490512179</v>
      </c>
      <c r="J571" s="6">
        <v>253.54846435035142</v>
      </c>
      <c r="K571" s="6">
        <f t="shared" si="222"/>
        <v>251.06269509201462</v>
      </c>
      <c r="L571" s="6">
        <f>0.5*J570+0.5*Table6[[#This Row],[Radio_State]]</f>
        <v>252.29327393277541</v>
      </c>
      <c r="M571" s="6">
        <f>LN(Table6[[#This Row],[RADIO LINGERING ]])</f>
        <v>5.5305921962856113</v>
      </c>
      <c r="N571" s="6">
        <f t="shared" si="218"/>
        <v>5.5355549856277406</v>
      </c>
      <c r="O571" s="6">
        <v>126.77423217517571</v>
      </c>
      <c r="P571" s="6">
        <f t="shared" si="219"/>
        <v>126.24022476406418</v>
      </c>
      <c r="Q571" s="6">
        <f>0.3*O570+0.7*Table6[[#This Row],[Online]]</f>
        <v>126.39767504990292</v>
      </c>
      <c r="R571" s="6">
        <f>LN(Table6[[#This Row],[ONLINE LINGERING]])</f>
        <v>4.8394330879510523</v>
      </c>
      <c r="S571" s="6">
        <f t="shared" si="220"/>
        <v>4.8424078050677952</v>
      </c>
      <c r="T571" s="6">
        <v>798.50178119955797</v>
      </c>
      <c r="U571" s="6">
        <f t="shared" si="221"/>
        <v>6.6827371983345554</v>
      </c>
      <c r="V571" s="8">
        <f>YEAR(Table6[[#This Row],[Date]])</f>
        <v>2018</v>
      </c>
      <c r="W571" s="8">
        <f>WEEKNUM(Table6[[#This Row],[Date]])</f>
        <v>47</v>
      </c>
      <c r="X571" t="s">
        <v>737</v>
      </c>
      <c r="Y571" s="9">
        <f>Table6[[#This Row],[LNTVLING]]+Table6[[#This Row],[LNRADIOLING]]+Table6[[#This Row],[LNONLINELING]]</f>
        <v>17.792283282779138</v>
      </c>
      <c r="Z571">
        <f t="shared" si="242"/>
        <v>1</v>
      </c>
      <c r="AA571">
        <f t="shared" si="223"/>
        <v>0</v>
      </c>
      <c r="AB571">
        <f t="shared" si="224"/>
        <v>0</v>
      </c>
      <c r="AC571">
        <f t="shared" si="225"/>
        <v>0</v>
      </c>
      <c r="AD571">
        <f t="shared" si="226"/>
        <v>1</v>
      </c>
      <c r="AE571">
        <f t="shared" si="227"/>
        <v>0</v>
      </c>
      <c r="AF571">
        <f t="shared" si="228"/>
        <v>0</v>
      </c>
      <c r="AG571" s="9">
        <f>'[1]1'!J$20+'[1]1'!J$21*Table6[[#This Row],[TV_State]]</f>
        <v>3012.8241802002203</v>
      </c>
      <c r="AH571" s="9">
        <f>Table6[[#This Row],[sales]]-Table6[[#This Row],[Pred_1]]</f>
        <v>-2214.3223990006622</v>
      </c>
      <c r="AI571">
        <f>ABS(Table6[[#This Row],[Res_1]])/Table6[[#This Row],[sales]]</f>
        <v>2.7730963801660811</v>
      </c>
      <c r="AJ571" s="9">
        <f>'[1]2'!J$20+'[1]2'!J$21*Table6[[#This Row],[Radio_State]]</f>
        <v>2827.3734592666979</v>
      </c>
      <c r="AK571" s="9">
        <f>Table6[[#This Row],[sales]]-Table6[[#This Row],[ Pred_2 ]]</f>
        <v>-2028.8716780671398</v>
      </c>
      <c r="AL571">
        <f>ABS(Table6[[#This Row],[ Res_2 ]])/Table6[[#This Row],[sales]]</f>
        <v>2.540848030444272</v>
      </c>
      <c r="AM571" s="10">
        <f>'[1]3'!J$20+'[1]3'!J$21*Data!O571</f>
        <v>2533.1456328979152</v>
      </c>
      <c r="AN571" s="9">
        <f>Table6[[#This Row],[sales]]-Table6[[#This Row],[Pred_3]]</f>
        <v>-1734.6438516983571</v>
      </c>
      <c r="AO571" s="9">
        <f>ABS(Table6[[#This Row],[Res_3]])/Table6[[#This Row],[sales]]</f>
        <v>2.1723731775431605</v>
      </c>
      <c r="AP571" s="9">
        <f>'[1]4'!L$21+'[1]4'!L$27*Table6[[#This Row],[TV_State]]+'[1]4'!L$22*Table6[[#This Row],[NJ_DUM]]+'[1]4'!L$23*Table6[[#This Row],[NY_DUM]]+'[1]4'!L$24*Table6[[#This Row],[PA_DUM]]+'[1]4'!L$25*Table6[[#This Row],[CT_DUM]]+'[1]4'!L$26*Table6[[#This Row],[DL_DUM]]</f>
        <v>615.34320980443579</v>
      </c>
      <c r="AQ571" s="9">
        <f>Table6[[#This Row],[sales]]-Table6[[#This Row],[Pred_4]]</f>
        <v>183.15857139512218</v>
      </c>
      <c r="AR571">
        <f>ABS(Table6[[#This Row],[Res_4]]/Table6[[#This Row],[sales]])</f>
        <v>0.22937778688479596</v>
      </c>
      <c r="AS571" s="9">
        <f>'[1]5'!L$20+'[1]5'!L$26*Table6[[#This Row],[Radio_State]]+'[1]5'!L$21*Table6[[#This Row],[NJ_DUM]]+'[1]5'!L$22*Table6[[#This Row],[NY_DUM]]+'[1]5'!L$23*Table6[[#This Row],[PA_DUM]]+'[1]5'!L$24*Table6[[#This Row],[CT_DUM]]+'[1]5'!L$25*Table6[[#This Row],[DL_DUM]]</f>
        <v>643.04131272378959</v>
      </c>
      <c r="AT571" s="9">
        <f>Table6[[#This Row],[sales]]-Table6[[#This Row],[Pred_5]]</f>
        <v>155.46046847576838</v>
      </c>
      <c r="AU571" s="9">
        <f>ABS(Table6[[#This Row],[Red_5]]/Table6[[#This Row],[sales]])</f>
        <v>0.19469019623503683</v>
      </c>
      <c r="AV571" s="9">
        <f>'[1]6'!L$20+'[1]6'!L$26*Table6[[#This Row],[Online]]+'[1]6'!L$21*Table6[[#This Row],[NJ_DUM]]+'[1]6'!L$22*Table6[[#This Row],[NY_DUM]]+'[1]6'!L$23*Table6[[#This Row],[PA_DUM]]+'[1]6'!L$24*Table6[[#This Row],[CT_DUM]]+'[1]6'!L$25*Table6[[#This Row],[DL_DUM]]</f>
        <v>545.80031172401459</v>
      </c>
      <c r="AW571" s="9">
        <f>Table6[[#This Row],[sales]]-Table6[[#This Row],[Pred_6]]</f>
        <v>252.70146947554338</v>
      </c>
      <c r="AX571" s="9">
        <f>ABS(Table6[[#This Row],[Red_6]]/Table6[[#This Row],[sales]])</f>
        <v>0.3164695125612868</v>
      </c>
      <c r="AY571" s="9">
        <f>'[1]7'!L$21+'[1]7'!L$27*Table6[[#This Row],[LNTV]]+'[1]7'!L$22*Table6[[#This Row],[NJ_DUM]]+'[1]7'!L$23*Table6[[#This Row],[NY_DUM]]+'[1]7'!L$24*Table6[[#This Row],[PA_DUM]]+'[1]7'!L$25*Table6[[#This Row],[CT_DUM]]+'[1]7'!L$26*Table6[[#This Row],[DL_DUM]]</f>
        <v>5.9696270796689381</v>
      </c>
      <c r="AZ571" s="9">
        <f>Table6[[#This Row],[sales]]-Table6[[#This Row],[Pred_7]]</f>
        <v>792.53215411988901</v>
      </c>
      <c r="BA571" s="9">
        <f>ABS(Table6[[#This Row],[Red_7]]/Table6[[#This Row],[sales]])</f>
        <v>0.99252396523060848</v>
      </c>
      <c r="BB571" s="9">
        <f>'[1]8'!O$22+'[1]8'!O$28*Table6[[#This Row],[LNRADIOLING]]+'[1]8'!O$23*Table6[[#This Row],[DL_DUM]]+'[1]8'!O$24*Table6[[#This Row],[CT_DUM]]+'[1]8'!O$25*Table6[[#This Row],[PA_DUM]]+'[1]8'!O$26*Table6[[#This Row],[NY_DUM]]+'[1]8'!O$27*Table6[[#This Row],[NJ_DUM]]</f>
        <v>7.0397397529047261</v>
      </c>
      <c r="BC571" s="9">
        <f>Table6[[#This Row],[sales]]-Table6[[#This Row],[Pred_8]]</f>
        <v>791.46204144665319</v>
      </c>
      <c r="BD571" s="9">
        <f>ABS(Table6[[#This Row],[Red_8]]/Table6[[#This Row],[sales]])</f>
        <v>0.99118381459045812</v>
      </c>
      <c r="BE571" s="9">
        <f>'[1]9'!M$19+'[1]9'!M$21*Table6[[#This Row],[LNONLINE]]+'[1]9'!M$20*Table6[[#This Row],[DL_DUM]]+'[1]9'!M$22*Table6[[#This Row],[CT_DUM]]+'[1]9'!M$23*Table6[[#This Row],[PA_DUM]]+'[1]9'!M$24*Table6[[#This Row],[NY_DUM]]+'[1]9'!M$25*Table6[[#This Row],[NJ_DUM]]</f>
        <v>7.0882377767325249</v>
      </c>
      <c r="BF571" s="9">
        <f>Table6[[#This Row],[sales]]-Table6[[#This Row],[Pred_9]]</f>
        <v>791.41354342282546</v>
      </c>
      <c r="BG571" s="9">
        <f>ABS(Table6[[#This Row],[Red_9]]/Table6[[#This Row],[sales]])</f>
        <v>0.99112307831538693</v>
      </c>
      <c r="BH571" s="9">
        <f>'[1]10'!P$22+'[1]10'!P$30*Table6[[#This Row],[LNTV]]+'[1]10'!P$29*Table6[[#This Row],[LNRADIOLING]]+'[1]10'!P$24*Table6[[#This Row],[LNONLINELING]]+'[1]10'!P$23*Table6[[#This Row],[DL_DUM]]+'[1]10'!P$25*Table6[[#This Row],[CT_DUM]]+'[1]10'!P$26*Table6[[#This Row],[PA_DUM]]+'[1]10'!P$27*Table6[[#This Row],[NY_DUM]]+'[1]10'!P$28*Table6[[#This Row],[NJ_DUM]]</f>
        <v>7.0316123918781983</v>
      </c>
      <c r="BI571" s="9">
        <f>Table6[[#This Row],[sales]]-Table6[[#This Row],[Pred_10]]</f>
        <v>791.47016880767978</v>
      </c>
      <c r="BJ571" s="45">
        <f>ABS(Table6[[#This Row],[Red_10]]/Table6[[#This Row],[sales]])</f>
        <v>0.99119399285332233</v>
      </c>
      <c r="BK571" s="9">
        <f>'[1]11'!P$32+'[1]11'!P$40*Table6[[#This Row],[LNONLINELING]]+'[1]11'!P$39*Table6[[#This Row],[LNRADIOLING]]+'[1]11'!P$38*Table6[[#This Row],[LNTVLING]]+'[1]11'!P$33*Table6[[#This Row],[DL_DUM]]+'[1]11'!P$34*Table6[[#This Row],[CT_DUM]]+'[1]11'!P$35*Table6[[#This Row],[PA_DUM]]+'[1]11'!P$36*Table6[[#This Row],[NY_DUM]]+'[1]11'!P$37*Table6[[#This Row],[NJ_DUM]]</f>
        <v>6.9734211120235194</v>
      </c>
      <c r="BL571" s="9">
        <f>Table6[[#This Row],[sales]]-Table6[[#This Row],[ Pred_11]]</f>
        <v>791.52836008753445</v>
      </c>
      <c r="BM571" s="47">
        <f>ABS(Table6[[#This Row],[ Red_11]]/Table6[[#This Row],[sales]])</f>
        <v>0.99126686843259437</v>
      </c>
      <c r="BN571" s="9">
        <f>'[1]12'!K$22+'[1]12'!K$28*Table6[[#This Row],[COMBINE LN LING]]+'[1]12'!K$23*Table6[[#This Row],[DL_DUM]]+'[1]12'!K$24*Table6[[#This Row],[CT_DUM]]+'[1]12'!K$25*Table6[[#This Row],[PA_DUM]]+'[1]12'!K$26*Table6[[#This Row],[NY_DUM]]+'[1]12'!K$27*Table6[[#This Row],[NJ_DUM]]</f>
        <v>7.1144269790986936</v>
      </c>
      <c r="BO571" s="9">
        <f>Table6[[#This Row],[sales]]-Table6[[#This Row],[ Pred_12]]</f>
        <v>791.38735422045932</v>
      </c>
      <c r="BP571" s="47">
        <f>ABS(Table6[[#This Row],[ Red_12]]/Table6[[#This Row],[sales]])</f>
        <v>0.99109028038934244</v>
      </c>
      <c r="BQ571">
        <f>LN(G571+'2019 Totals and Calculations'!C$18)</f>
        <v>7.6177841362776393</v>
      </c>
      <c r="BR571">
        <f>LN(Table6[[#This Row],[PROF RADIO]]+'2019 Totals and Calculations'!D$18)</f>
        <v>5.7488165821185335</v>
      </c>
      <c r="BS571">
        <f>LN(Table6[[#This Row],[ONLINE LINGERING]]+'2019 Totals and Calculations'!E$18)</f>
        <v>5.1374150069210831</v>
      </c>
      <c r="BT571">
        <f>MONTH(Table6[[#This Row],[Date]])</f>
        <v>11</v>
      </c>
      <c r="BU571">
        <f t="shared" si="229"/>
        <v>0</v>
      </c>
      <c r="BV571">
        <f t="shared" si="230"/>
        <v>0</v>
      </c>
      <c r="BW571">
        <f t="shared" si="231"/>
        <v>0</v>
      </c>
      <c r="BX571">
        <f t="shared" si="232"/>
        <v>0</v>
      </c>
      <c r="BY571">
        <f t="shared" si="233"/>
        <v>0</v>
      </c>
      <c r="BZ571">
        <f t="shared" si="234"/>
        <v>0</v>
      </c>
      <c r="CA571">
        <f t="shared" si="235"/>
        <v>0</v>
      </c>
      <c r="CB571">
        <f t="shared" si="236"/>
        <v>0</v>
      </c>
      <c r="CC571">
        <f t="shared" si="237"/>
        <v>0</v>
      </c>
      <c r="CD571">
        <f t="shared" si="238"/>
        <v>0</v>
      </c>
      <c r="CE571">
        <f t="shared" si="239"/>
        <v>1</v>
      </c>
      <c r="CF571">
        <f t="shared" si="240"/>
        <v>0</v>
      </c>
      <c r="CG571">
        <f t="shared" si="241"/>
        <v>99</v>
      </c>
      <c r="CH57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789.42828868862227</v>
      </c>
      <c r="CI571" s="79">
        <f>Table6[[#This Row],[sales]]-CH571</f>
        <v>9.0734925109356936</v>
      </c>
      <c r="CJ571">
        <f>ABS(Table6[[#This Row],[sales]]-CH571)/Table6[[#This Row],[sales]]</f>
        <v>1.1363146237826723E-2</v>
      </c>
      <c r="CK57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786.33479734261027</v>
      </c>
      <c r="CL571" s="79">
        <f>Table6[[#This Row],[sales]]-CK571</f>
        <v>12.166983856947695</v>
      </c>
      <c r="CM571">
        <f>ABS(Table6[[#This Row],[sales]]-CK571)/Table6[[#This Row],[sales]]</f>
        <v>1.5237265768737187E-2</v>
      </c>
      <c r="CN57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803.9273918119917</v>
      </c>
      <c r="CO571" s="79">
        <f>Table6[[#This Row],[sales]]-CN571</f>
        <v>-5.4256106124337293</v>
      </c>
      <c r="CP571">
        <f>ABS(Table6[[#This Row],[sales]]-CN571)/Table6[[#This Row],[sales]]</f>
        <v>6.7947382713198796E-3</v>
      </c>
      <c r="CQ57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843.02418084704686</v>
      </c>
      <c r="CR571" s="79">
        <f>Table6[[#This Row],[sales]]-CQ571</f>
        <v>-44.522399647488896</v>
      </c>
      <c r="CS571">
        <f>ABS(Table6[[#This Row],[sales]]-CQ571)/Table6[[#This Row],[sales]]</f>
        <v>5.5757420579080785E-2</v>
      </c>
    </row>
    <row r="572" spans="1:97" x14ac:dyDescent="0.2">
      <c r="A572">
        <v>571</v>
      </c>
      <c r="B572" t="s">
        <v>638</v>
      </c>
      <c r="C572" s="5">
        <v>43429</v>
      </c>
      <c r="D572" s="6">
        <v>1728.5666557085206</v>
      </c>
      <c r="E572" s="8">
        <f>YEAR(Table6[[#This Row],[Date]])</f>
        <v>2018</v>
      </c>
      <c r="F572" s="6">
        <f>Table6[[#This Row],[TV_State]]+Table6[[#This Row],[Radio_State]]+Table6[[#This Row],[Online]]</f>
        <v>2112.6925791993031</v>
      </c>
      <c r="G572" s="6">
        <f t="shared" si="216"/>
        <v>1689.5345054184686</v>
      </c>
      <c r="H572" s="6">
        <f>LN(Table6[[#This Row],[PROF TV LING]])</f>
        <v>7.4322083293956078</v>
      </c>
      <c r="I572" s="6">
        <f t="shared" si="217"/>
        <v>7.4550478213653468</v>
      </c>
      <c r="J572" s="6">
        <v>256.08394899385496</v>
      </c>
      <c r="K572" s="6">
        <f t="shared" si="222"/>
        <v>253.57332204293479</v>
      </c>
      <c r="L572" s="6">
        <f>0.5*J571+0.5*Table6[[#This Row],[Radio_State]]</f>
        <v>254.81620667210319</v>
      </c>
      <c r="M572" s="6">
        <f>LN(Table6[[#This Row],[RADIO LINGERING ]])</f>
        <v>5.54054252713878</v>
      </c>
      <c r="N572" s="6">
        <f t="shared" si="218"/>
        <v>5.5455053164809085</v>
      </c>
      <c r="O572" s="6">
        <v>128.04197449692748</v>
      </c>
      <c r="P572" s="6">
        <f t="shared" si="219"/>
        <v>127.50144957706848</v>
      </c>
      <c r="Q572" s="6">
        <f>0.3*O571+0.7*Table6[[#This Row],[Online]]</f>
        <v>127.66165180040194</v>
      </c>
      <c r="R572" s="6">
        <f>LN(Table6[[#This Row],[ONLINE LINGERING]])</f>
        <v>4.8493834188042211</v>
      </c>
      <c r="S572" s="6">
        <f t="shared" si="220"/>
        <v>4.852358135920964</v>
      </c>
      <c r="T572" s="6">
        <v>919.33925884898292</v>
      </c>
      <c r="U572" s="6">
        <f t="shared" si="221"/>
        <v>6.8236552151128604</v>
      </c>
      <c r="V572" s="8">
        <f>YEAR(Table6[[#This Row],[Date]])</f>
        <v>2018</v>
      </c>
      <c r="W572" s="8">
        <f>WEEKNUM(Table6[[#This Row],[Date]])</f>
        <v>48</v>
      </c>
      <c r="X572" t="s">
        <v>738</v>
      </c>
      <c r="Y572" s="9">
        <f>Table6[[#This Row],[LNTVLING]]+Table6[[#This Row],[LNRADIOLING]]+Table6[[#This Row],[LNONLINELING]]</f>
        <v>17.822134275338609</v>
      </c>
      <c r="Z572">
        <f t="shared" si="242"/>
        <v>1</v>
      </c>
      <c r="AA572">
        <f t="shared" si="223"/>
        <v>0</v>
      </c>
      <c r="AB572">
        <f t="shared" si="224"/>
        <v>0</v>
      </c>
      <c r="AC572">
        <f t="shared" si="225"/>
        <v>0</v>
      </c>
      <c r="AD572">
        <f t="shared" si="226"/>
        <v>1</v>
      </c>
      <c r="AE572">
        <f t="shared" si="227"/>
        <v>0</v>
      </c>
      <c r="AF572">
        <f t="shared" si="228"/>
        <v>0</v>
      </c>
      <c r="AG572" s="9">
        <f>'[1]1'!J$20+'[1]1'!J$21*Table6[[#This Row],[TV_State]]</f>
        <v>3029.655096547659</v>
      </c>
      <c r="AH572" s="9">
        <f>Table6[[#This Row],[sales]]-Table6[[#This Row],[Pred_1]]</f>
        <v>-2110.3158376986762</v>
      </c>
      <c r="AI572">
        <f>ABS(Table6[[#This Row],[Res_1]])/Table6[[#This Row],[sales]]</f>
        <v>2.2954701622780709</v>
      </c>
      <c r="AJ572" s="9">
        <f>'[1]2'!J$20+'[1]2'!J$21*Table6[[#This Row],[Radio_State]]</f>
        <v>2838.5043758193897</v>
      </c>
      <c r="AK572" s="9">
        <f>Table6[[#This Row],[sales]]-Table6[[#This Row],[ Pred_2 ]]</f>
        <v>-1919.1651169704069</v>
      </c>
      <c r="AL572">
        <f>ABS(Table6[[#This Row],[ Res_2 ]])/Table6[[#This Row],[sales]]</f>
        <v>2.0875483109175721</v>
      </c>
      <c r="AM572" s="10">
        <f>'[1]3'!J$20+'[1]3'!J$21*Data!O572</f>
        <v>2540.469787409646</v>
      </c>
      <c r="AN572" s="9">
        <f>Table6[[#This Row],[sales]]-Table6[[#This Row],[Pred_3]]</f>
        <v>-1621.1305285606632</v>
      </c>
      <c r="AO572" s="9">
        <f>ABS(Table6[[#This Row],[Res_3]])/Table6[[#This Row],[sales]]</f>
        <v>1.7633648437795708</v>
      </c>
      <c r="AP572" s="9">
        <f>'[1]4'!L$21+'[1]4'!L$27*Table6[[#This Row],[TV_State]]+'[1]4'!L$22*Table6[[#This Row],[NJ_DUM]]+'[1]4'!L$23*Table6[[#This Row],[NY_DUM]]+'[1]4'!L$24*Table6[[#This Row],[PA_DUM]]+'[1]4'!L$25*Table6[[#This Row],[CT_DUM]]+'[1]4'!L$26*Table6[[#This Row],[DL_DUM]]</f>
        <v>619.11834195902179</v>
      </c>
      <c r="AQ572" s="9">
        <f>Table6[[#This Row],[sales]]-Table6[[#This Row],[Pred_4]]</f>
        <v>300.22091688996113</v>
      </c>
      <c r="AR572">
        <f>ABS(Table6[[#This Row],[Res_4]]/Table6[[#This Row],[sales]])</f>
        <v>0.32656161911962633</v>
      </c>
      <c r="AS572" s="9">
        <f>'[1]5'!L$20+'[1]5'!L$26*Table6[[#This Row],[Radio_State]]+'[1]5'!L$21*Table6[[#This Row],[NJ_DUM]]+'[1]5'!L$22*Table6[[#This Row],[NY_DUM]]+'[1]5'!L$23*Table6[[#This Row],[PA_DUM]]+'[1]5'!L$24*Table6[[#This Row],[CT_DUM]]+'[1]5'!L$25*Table6[[#This Row],[DL_DUM]]</f>
        <v>647.50781056775713</v>
      </c>
      <c r="AT572" s="9">
        <f>Table6[[#This Row],[sales]]-Table6[[#This Row],[Pred_5]]</f>
        <v>271.83144828122579</v>
      </c>
      <c r="AU572" s="9">
        <f>ABS(Table6[[#This Row],[Red_5]]/Table6[[#This Row],[sales]])</f>
        <v>0.29568132293355998</v>
      </c>
      <c r="AV572" s="9">
        <f>'[1]6'!L$20+'[1]6'!L$26*Table6[[#This Row],[Online]]+'[1]6'!L$21*Table6[[#This Row],[NJ_DUM]]+'[1]6'!L$22*Table6[[#This Row],[NY_DUM]]+'[1]6'!L$23*Table6[[#This Row],[PA_DUM]]+'[1]6'!L$24*Table6[[#This Row],[CT_DUM]]+'[1]6'!L$25*Table6[[#This Row],[DL_DUM]]</f>
        <v>551.31785285311935</v>
      </c>
      <c r="AW572" s="9">
        <f>Table6[[#This Row],[sales]]-Table6[[#This Row],[Pred_6]]</f>
        <v>368.02140599586357</v>
      </c>
      <c r="AX572" s="9">
        <f>ABS(Table6[[#This Row],[Red_6]]/Table6[[#This Row],[sales]])</f>
        <v>0.40031076934169885</v>
      </c>
      <c r="AY572" s="9">
        <f>'[1]7'!L$21+'[1]7'!L$27*Table6[[#This Row],[LNTV]]+'[1]7'!L$22*Table6[[#This Row],[NJ_DUM]]+'[1]7'!L$23*Table6[[#This Row],[NY_DUM]]+'[1]7'!L$24*Table6[[#This Row],[PA_DUM]]+'[1]7'!L$25*Table6[[#This Row],[CT_DUM]]+'[1]7'!L$26*Table6[[#This Row],[DL_DUM]]</f>
        <v>5.9707284269589387</v>
      </c>
      <c r="AZ572" s="9">
        <f>Table6[[#This Row],[sales]]-Table6[[#This Row],[Pred_7]]</f>
        <v>913.36853042202404</v>
      </c>
      <c r="BA572" s="9">
        <f>ABS(Table6[[#This Row],[Red_7]]/Table6[[#This Row],[sales]])</f>
        <v>0.99350541340480303</v>
      </c>
      <c r="BB572" s="9">
        <f>'[1]8'!O$22+'[1]8'!O$28*Table6[[#This Row],[LNRADIOLING]]+'[1]8'!O$23*Table6[[#This Row],[DL_DUM]]+'[1]8'!O$24*Table6[[#This Row],[CT_DUM]]+'[1]8'!O$25*Table6[[#This Row],[PA_DUM]]+'[1]8'!O$26*Table6[[#This Row],[NY_DUM]]+'[1]8'!O$27*Table6[[#This Row],[NJ_DUM]]</f>
        <v>7.040449618908502</v>
      </c>
      <c r="BC572" s="9">
        <f>Table6[[#This Row],[sales]]-Table6[[#This Row],[Pred_8]]</f>
        <v>912.29880923007443</v>
      </c>
      <c r="BD572" s="9">
        <f>ABS(Table6[[#This Row],[Red_8]]/Table6[[#This Row],[sales]])</f>
        <v>0.99234183730201708</v>
      </c>
      <c r="BE572" s="9">
        <f>'[1]9'!M$19+'[1]9'!M$21*Table6[[#This Row],[LNONLINE]]+'[1]9'!M$20*Table6[[#This Row],[DL_DUM]]+'[1]9'!M$22*Table6[[#This Row],[CT_DUM]]+'[1]9'!M$23*Table6[[#This Row],[PA_DUM]]+'[1]9'!M$24*Table6[[#This Row],[NY_DUM]]+'[1]9'!M$25*Table6[[#This Row],[NJ_DUM]]</f>
        <v>7.0913882250638576</v>
      </c>
      <c r="BF572" s="9">
        <f>Table6[[#This Row],[sales]]-Table6[[#This Row],[Pred_9]]</f>
        <v>912.24787062391908</v>
      </c>
      <c r="BG572" s="9">
        <f>ABS(Table6[[#This Row],[Red_9]]/Table6[[#This Row],[sales]])</f>
        <v>0.99228642945810641</v>
      </c>
      <c r="BH572" s="9">
        <f>'[1]10'!P$22+'[1]10'!P$30*Table6[[#This Row],[LNTV]]+'[1]10'!P$29*Table6[[#This Row],[LNRADIOLING]]+'[1]10'!P$24*Table6[[#This Row],[LNONLINELING]]+'[1]10'!P$23*Table6[[#This Row],[DL_DUM]]+'[1]10'!P$25*Table6[[#This Row],[CT_DUM]]+'[1]10'!P$26*Table6[[#This Row],[PA_DUM]]+'[1]10'!P$27*Table6[[#This Row],[NY_DUM]]+'[1]10'!P$28*Table6[[#This Row],[NJ_DUM]]</f>
        <v>7.033423475154418</v>
      </c>
      <c r="BI572" s="9">
        <f>Table6[[#This Row],[sales]]-Table6[[#This Row],[Pred_10]]</f>
        <v>912.30583537382847</v>
      </c>
      <c r="BJ572" s="45">
        <f>ABS(Table6[[#This Row],[Red_10]]/Table6[[#This Row],[sales]])</f>
        <v>0.99234947990368616</v>
      </c>
      <c r="BK572" s="9">
        <f>'[1]11'!P$32+'[1]11'!P$40*Table6[[#This Row],[LNONLINELING]]+'[1]11'!P$39*Table6[[#This Row],[LNRADIOLING]]+'[1]11'!P$38*Table6[[#This Row],[LNTVLING]]+'[1]11'!P$33*Table6[[#This Row],[DL_DUM]]+'[1]11'!P$34*Table6[[#This Row],[CT_DUM]]+'[1]11'!P$35*Table6[[#This Row],[PA_DUM]]+'[1]11'!P$36*Table6[[#This Row],[NY_DUM]]+'[1]11'!P$37*Table6[[#This Row],[NJ_DUM]]</f>
        <v>6.974546509694326</v>
      </c>
      <c r="BL572" s="9">
        <f>Table6[[#This Row],[sales]]-Table6[[#This Row],[ Pred_11]]</f>
        <v>912.36471233928864</v>
      </c>
      <c r="BM572" s="47">
        <f>ABS(Table6[[#This Row],[ Red_11]]/Table6[[#This Row],[sales]])</f>
        <v>0.99241352260053983</v>
      </c>
      <c r="BN572" s="9">
        <f>'[1]12'!K$22+'[1]12'!K$28*Table6[[#This Row],[COMBINE LN LING]]+'[1]12'!K$23*Table6[[#This Row],[DL_DUM]]+'[1]12'!K$24*Table6[[#This Row],[CT_DUM]]+'[1]12'!K$25*Table6[[#This Row],[PA_DUM]]+'[1]12'!K$26*Table6[[#This Row],[NY_DUM]]+'[1]12'!K$27*Table6[[#This Row],[NJ_DUM]]</f>
        <v>7.1172997155055375</v>
      </c>
      <c r="BO572" s="9">
        <f>Table6[[#This Row],[sales]]-Table6[[#This Row],[ Pred_12]]</f>
        <v>912.22195913347741</v>
      </c>
      <c r="BP572" s="47">
        <f>ABS(Table6[[#This Row],[ Red_12]]/Table6[[#This Row],[sales]])</f>
        <v>0.99225824455227074</v>
      </c>
      <c r="BQ572">
        <f>LN(G572+'2019 Totals and Calculations'!C$18)</f>
        <v>7.625974521786218</v>
      </c>
      <c r="BR572">
        <f>LN(Table6[[#This Row],[PROF RADIO]]+'2019 Totals and Calculations'!D$18)</f>
        <v>5.7567849871551449</v>
      </c>
      <c r="BS572">
        <f>LN(Table6[[#This Row],[ONLINE LINGERING]]+'2019 Totals and Calculations'!E$18)</f>
        <v>5.1448107385668402</v>
      </c>
      <c r="BT572">
        <f>MONTH(Table6[[#This Row],[Date]])</f>
        <v>11</v>
      </c>
      <c r="BU572">
        <f t="shared" si="229"/>
        <v>0</v>
      </c>
      <c r="BV572">
        <f t="shared" si="230"/>
        <v>0</v>
      </c>
      <c r="BW572">
        <f t="shared" si="231"/>
        <v>0</v>
      </c>
      <c r="BX572">
        <f t="shared" si="232"/>
        <v>0</v>
      </c>
      <c r="BY572">
        <f t="shared" si="233"/>
        <v>0</v>
      </c>
      <c r="BZ572">
        <f t="shared" si="234"/>
        <v>0</v>
      </c>
      <c r="CA572">
        <f t="shared" si="235"/>
        <v>0</v>
      </c>
      <c r="CB572">
        <f t="shared" si="236"/>
        <v>0</v>
      </c>
      <c r="CC572">
        <f t="shared" si="237"/>
        <v>0</v>
      </c>
      <c r="CD572">
        <f t="shared" si="238"/>
        <v>0</v>
      </c>
      <c r="CE572">
        <f t="shared" si="239"/>
        <v>1</v>
      </c>
      <c r="CF572">
        <f t="shared" si="240"/>
        <v>0</v>
      </c>
      <c r="CG572">
        <f t="shared" si="241"/>
        <v>100</v>
      </c>
      <c r="CH57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793.49993239511605</v>
      </c>
      <c r="CI572" s="79">
        <f>Table6[[#This Row],[sales]]-CH572</f>
        <v>125.83932645386687</v>
      </c>
      <c r="CJ572">
        <f>ABS(Table6[[#This Row],[sales]]-CH572)/Table6[[#This Row],[sales]]</f>
        <v>0.13688018350420311</v>
      </c>
      <c r="CK57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790.04617882345769</v>
      </c>
      <c r="CL572" s="79">
        <f>Table6[[#This Row],[sales]]-CK572</f>
        <v>129.29308002552523</v>
      </c>
      <c r="CM572">
        <f>ABS(Table6[[#This Row],[sales]]-CK572)/Table6[[#This Row],[sales]]</f>
        <v>0.14063696157977718</v>
      </c>
      <c r="CN57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807.7706092595979</v>
      </c>
      <c r="CO572" s="79">
        <f>Table6[[#This Row],[sales]]-CN572</f>
        <v>111.56864958938502</v>
      </c>
      <c r="CP572">
        <f>ABS(Table6[[#This Row],[sales]]-CN572)/Table6[[#This Row],[sales]]</f>
        <v>0.1213574298230987</v>
      </c>
      <c r="CQ57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848.80262404394716</v>
      </c>
      <c r="CR572" s="79">
        <f>Table6[[#This Row],[sales]]-CQ572</f>
        <v>70.53663480503576</v>
      </c>
      <c r="CS572">
        <f>ABS(Table6[[#This Row],[sales]]-CQ572)/Table6[[#This Row],[sales]]</f>
        <v>7.6725359138201013E-2</v>
      </c>
    </row>
    <row r="573" spans="1:97" x14ac:dyDescent="0.2">
      <c r="A573">
        <v>572</v>
      </c>
      <c r="B573" t="s">
        <v>638</v>
      </c>
      <c r="C573" s="5">
        <v>43436</v>
      </c>
      <c r="D573" s="6">
        <v>1745.8523222656061</v>
      </c>
      <c r="E573" s="8">
        <f>YEAR(Table6[[#This Row],[Date]])</f>
        <v>2018</v>
      </c>
      <c r="F573" s="6">
        <f>Table6[[#This Row],[TV_State]]+Table6[[#This Row],[Radio_State]]+Table6[[#This Row],[Online]]</f>
        <v>2133.8195049912965</v>
      </c>
      <c r="G573" s="6">
        <f t="shared" si="216"/>
        <v>1706.4298504726098</v>
      </c>
      <c r="H573" s="6">
        <f>LN(Table6[[#This Row],[PROF TV LING]])</f>
        <v>7.4421586602487499</v>
      </c>
      <c r="I573" s="6">
        <f t="shared" si="217"/>
        <v>7.4649981522185156</v>
      </c>
      <c r="J573" s="6">
        <v>258.64478848379349</v>
      </c>
      <c r="K573" s="6">
        <f t="shared" si="222"/>
        <v>256.10905526336416</v>
      </c>
      <c r="L573" s="6">
        <f>0.5*J572+0.5*Table6[[#This Row],[Radio_State]]</f>
        <v>257.36436873882423</v>
      </c>
      <c r="M573" s="6">
        <f>LN(Table6[[#This Row],[RADIO LINGERING ]])</f>
        <v>5.5504928579919479</v>
      </c>
      <c r="N573" s="6">
        <f t="shared" si="218"/>
        <v>5.5554556473340773</v>
      </c>
      <c r="O573" s="6">
        <v>129.32239424189675</v>
      </c>
      <c r="P573" s="6">
        <f t="shared" si="219"/>
        <v>128.77611084244828</v>
      </c>
      <c r="Q573" s="6">
        <f>0.3*O572+0.7*Table6[[#This Row],[Online]]</f>
        <v>128.93826831840596</v>
      </c>
      <c r="R573" s="6">
        <f>LN(Table6[[#This Row],[ONLINE LINGERING]])</f>
        <v>4.859333749657389</v>
      </c>
      <c r="S573" s="6">
        <f t="shared" si="220"/>
        <v>4.8623084667741319</v>
      </c>
      <c r="T573" s="6">
        <v>897.16332024628321</v>
      </c>
      <c r="U573" s="6">
        <f t="shared" si="221"/>
        <v>6.7992379193385224</v>
      </c>
      <c r="V573" s="8">
        <f>YEAR(Table6[[#This Row],[Date]])</f>
        <v>2018</v>
      </c>
      <c r="W573" s="8">
        <f>WEEKNUM(Table6[[#This Row],[Date]])</f>
        <v>49</v>
      </c>
      <c r="X573" t="s">
        <v>739</v>
      </c>
      <c r="Y573" s="9">
        <f>Table6[[#This Row],[LNTVLING]]+Table6[[#This Row],[LNRADIOLING]]+Table6[[#This Row],[LNONLINELING]]</f>
        <v>17.851985267898087</v>
      </c>
      <c r="Z573">
        <f t="shared" si="242"/>
        <v>1</v>
      </c>
      <c r="AA573">
        <f t="shared" si="223"/>
        <v>0</v>
      </c>
      <c r="AB573">
        <f t="shared" si="224"/>
        <v>0</v>
      </c>
      <c r="AC573">
        <f t="shared" si="225"/>
        <v>0</v>
      </c>
      <c r="AD573">
        <f t="shared" si="226"/>
        <v>1</v>
      </c>
      <c r="AE573">
        <f t="shared" si="227"/>
        <v>0</v>
      </c>
      <c r="AF573">
        <f t="shared" si="228"/>
        <v>0</v>
      </c>
      <c r="AG573" s="9">
        <f>'[1]1'!J$20+'[1]1'!J$21*Table6[[#This Row],[TV_State]]</f>
        <v>3046.6543220585727</v>
      </c>
      <c r="AH573" s="9">
        <f>Table6[[#This Row],[sales]]-Table6[[#This Row],[Pred_1]]</f>
        <v>-2149.4910018122896</v>
      </c>
      <c r="AI573">
        <f>ABS(Table6[[#This Row],[Res_1]])/Table6[[#This Row],[sales]]</f>
        <v>2.3958748126508627</v>
      </c>
      <c r="AJ573" s="9">
        <f>'[1]2'!J$20+'[1]2'!J$21*Table6[[#This Row],[Radio_State]]</f>
        <v>2849.7466015376085</v>
      </c>
      <c r="AK573" s="9">
        <f>Table6[[#This Row],[sales]]-Table6[[#This Row],[ Pred_2 ]]</f>
        <v>-1952.5832812913254</v>
      </c>
      <c r="AL573">
        <f>ABS(Table6[[#This Row],[ Res_2 ]])/Table6[[#This Row],[sales]]</f>
        <v>2.1763966908001939</v>
      </c>
      <c r="AM573" s="10">
        <f>'[1]3'!J$20+'[1]3'!J$21*Data!O573</f>
        <v>2547.8671834664938</v>
      </c>
      <c r="AN573" s="9">
        <f>Table6[[#This Row],[sales]]-Table6[[#This Row],[Pred_3]]</f>
        <v>-1650.7038632202107</v>
      </c>
      <c r="AO573" s="9">
        <f>ABS(Table6[[#This Row],[Res_3]])/Table6[[#This Row],[sales]]</f>
        <v>1.8399145684724054</v>
      </c>
      <c r="AP573" s="9">
        <f>'[1]4'!L$21+'[1]4'!L$27*Table6[[#This Row],[TV_State]]+'[1]4'!L$22*Table6[[#This Row],[NJ_DUM]]+'[1]4'!L$23*Table6[[#This Row],[NY_DUM]]+'[1]4'!L$24*Table6[[#This Row],[PA_DUM]]+'[1]4'!L$25*Table6[[#This Row],[CT_DUM]]+'[1]4'!L$26*Table6[[#This Row],[DL_DUM]]</f>
        <v>622.93122543515392</v>
      </c>
      <c r="AQ573" s="9">
        <f>Table6[[#This Row],[sales]]-Table6[[#This Row],[Pred_4]]</f>
        <v>274.23209481112929</v>
      </c>
      <c r="AR573">
        <f>ABS(Table6[[#This Row],[Res_4]]/Table6[[#This Row],[sales]])</f>
        <v>0.3056657451575806</v>
      </c>
      <c r="AS573" s="9">
        <f>'[1]5'!L$20+'[1]5'!L$26*Table6[[#This Row],[Radio_State]]+'[1]5'!L$21*Table6[[#This Row],[NJ_DUM]]+'[1]5'!L$22*Table6[[#This Row],[NY_DUM]]+'[1]5'!L$23*Table6[[#This Row],[PA_DUM]]+'[1]5'!L$24*Table6[[#This Row],[CT_DUM]]+'[1]5'!L$25*Table6[[#This Row],[DL_DUM]]</f>
        <v>652.01897339016409</v>
      </c>
      <c r="AT573" s="9">
        <f>Table6[[#This Row],[sales]]-Table6[[#This Row],[Pred_5]]</f>
        <v>245.14434685611911</v>
      </c>
      <c r="AU573" s="9">
        <f>ABS(Table6[[#This Row],[Red_5]]/Table6[[#This Row],[sales]])</f>
        <v>0.2732438356806916</v>
      </c>
      <c r="AV573" s="9">
        <f>'[1]6'!L$20+'[1]6'!L$26*Table6[[#This Row],[Online]]+'[1]6'!L$21*Table6[[#This Row],[NJ_DUM]]+'[1]6'!L$22*Table6[[#This Row],[NY_DUM]]+'[1]6'!L$23*Table6[[#This Row],[PA_DUM]]+'[1]6'!L$24*Table6[[#This Row],[CT_DUM]]+'[1]6'!L$25*Table6[[#This Row],[DL_DUM]]</f>
        <v>556.89056939351508</v>
      </c>
      <c r="AW573" s="9">
        <f>Table6[[#This Row],[sales]]-Table6[[#This Row],[Pred_6]]</f>
        <v>340.27275085276813</v>
      </c>
      <c r="AX573" s="9">
        <f>ABS(Table6[[#This Row],[Red_6]]/Table6[[#This Row],[sales]])</f>
        <v>0.37927626238593742</v>
      </c>
      <c r="AY573" s="9">
        <f>'[1]7'!L$21+'[1]7'!L$27*Table6[[#This Row],[LNTV]]+'[1]7'!L$22*Table6[[#This Row],[NJ_DUM]]+'[1]7'!L$23*Table6[[#This Row],[NY_DUM]]+'[1]7'!L$24*Table6[[#This Row],[PA_DUM]]+'[1]7'!L$25*Table6[[#This Row],[CT_DUM]]+'[1]7'!L$26*Table6[[#This Row],[DL_DUM]]</f>
        <v>5.9718297742489392</v>
      </c>
      <c r="AZ573" s="9">
        <f>Table6[[#This Row],[sales]]-Table6[[#This Row],[Pred_7]]</f>
        <v>891.19149047203427</v>
      </c>
      <c r="BA573" s="9">
        <f>ABS(Table6[[#This Row],[Red_7]]/Table6[[#This Row],[sales]])</f>
        <v>0.99334365366986965</v>
      </c>
      <c r="BB573" s="9">
        <f>'[1]8'!O$22+'[1]8'!O$28*Table6[[#This Row],[LNRADIOLING]]+'[1]8'!O$23*Table6[[#This Row],[DL_DUM]]+'[1]8'!O$24*Table6[[#This Row],[CT_DUM]]+'[1]8'!O$25*Table6[[#This Row],[PA_DUM]]+'[1]8'!O$26*Table6[[#This Row],[NY_DUM]]+'[1]8'!O$27*Table6[[#This Row],[NJ_DUM]]</f>
        <v>7.0411594849122787</v>
      </c>
      <c r="BC573" s="9">
        <f>Table6[[#This Row],[sales]]-Table6[[#This Row],[Pred_8]]</f>
        <v>890.12216076137088</v>
      </c>
      <c r="BD573" s="9">
        <f>ABS(Table6[[#This Row],[Red_8]]/Table6[[#This Row],[sales]])</f>
        <v>0.99215175283472423</v>
      </c>
      <c r="BE573" s="9">
        <f>'[1]9'!M$19+'[1]9'!M$21*Table6[[#This Row],[LNONLINE]]+'[1]9'!M$20*Table6[[#This Row],[DL_DUM]]+'[1]9'!M$22*Table6[[#This Row],[CT_DUM]]+'[1]9'!M$23*Table6[[#This Row],[PA_DUM]]+'[1]9'!M$24*Table6[[#This Row],[NY_DUM]]+'[1]9'!M$25*Table6[[#This Row],[NJ_DUM]]</f>
        <v>7.0945386733951903</v>
      </c>
      <c r="BF573" s="9">
        <f>Table6[[#This Row],[sales]]-Table6[[#This Row],[Pred_9]]</f>
        <v>890.06878157288804</v>
      </c>
      <c r="BG573" s="9">
        <f>ABS(Table6[[#This Row],[Red_9]]/Table6[[#This Row],[sales]])</f>
        <v>0.99209225509637688</v>
      </c>
      <c r="BH573" s="9">
        <f>'[1]10'!P$22+'[1]10'!P$30*Table6[[#This Row],[LNTV]]+'[1]10'!P$29*Table6[[#This Row],[LNRADIOLING]]+'[1]10'!P$24*Table6[[#This Row],[LNONLINELING]]+'[1]10'!P$23*Table6[[#This Row],[DL_DUM]]+'[1]10'!P$25*Table6[[#This Row],[CT_DUM]]+'[1]10'!P$26*Table6[[#This Row],[PA_DUM]]+'[1]10'!P$27*Table6[[#This Row],[NY_DUM]]+'[1]10'!P$28*Table6[[#This Row],[NJ_DUM]]</f>
        <v>7.0352345584306359</v>
      </c>
      <c r="BI573" s="9">
        <f>Table6[[#This Row],[sales]]-Table6[[#This Row],[Pred_10]]</f>
        <v>890.1280856878526</v>
      </c>
      <c r="BJ573" s="45">
        <f>ABS(Table6[[#This Row],[Red_10]]/Table6[[#This Row],[sales]])</f>
        <v>0.99215835690150667</v>
      </c>
      <c r="BK573" s="9">
        <f>'[1]11'!P$32+'[1]11'!P$40*Table6[[#This Row],[LNONLINELING]]+'[1]11'!P$39*Table6[[#This Row],[LNRADIOLING]]+'[1]11'!P$38*Table6[[#This Row],[LNTVLING]]+'[1]11'!P$33*Table6[[#This Row],[DL_DUM]]+'[1]11'!P$34*Table6[[#This Row],[CT_DUM]]+'[1]11'!P$35*Table6[[#This Row],[PA_DUM]]+'[1]11'!P$36*Table6[[#This Row],[NY_DUM]]+'[1]11'!P$37*Table6[[#This Row],[NJ_DUM]]</f>
        <v>6.975671907365129</v>
      </c>
      <c r="BL573" s="9">
        <f>Table6[[#This Row],[sales]]-Table6[[#This Row],[ Pred_11]]</f>
        <v>890.18764833891805</v>
      </c>
      <c r="BM573" s="47">
        <f>ABS(Table6[[#This Row],[ Red_11]]/Table6[[#This Row],[sales]])</f>
        <v>0.99222474687724616</v>
      </c>
      <c r="BN573" s="9">
        <f>'[1]12'!K$22+'[1]12'!K$28*Table6[[#This Row],[COMBINE LN LING]]+'[1]12'!K$23*Table6[[#This Row],[DL_DUM]]+'[1]12'!K$24*Table6[[#This Row],[CT_DUM]]+'[1]12'!K$25*Table6[[#This Row],[PA_DUM]]+'[1]12'!K$26*Table6[[#This Row],[NY_DUM]]+'[1]12'!K$27*Table6[[#This Row],[NJ_DUM]]</f>
        <v>7.1201724519123815</v>
      </c>
      <c r="BO573" s="9">
        <f>Table6[[#This Row],[sales]]-Table6[[#This Row],[ Pred_12]]</f>
        <v>890.04314779437084</v>
      </c>
      <c r="BP573" s="47">
        <f>ABS(Table6[[#This Row],[ Red_12]]/Table6[[#This Row],[sales]])</f>
        <v>0.99206368306502124</v>
      </c>
      <c r="BQ573">
        <f>LN(G573+'2019 Totals and Calculations'!C$18)</f>
        <v>7.6341792755926603</v>
      </c>
      <c r="BR573">
        <f>LN(Table6[[#This Row],[PROF RADIO]]+'2019 Totals and Calculations'!D$18)</f>
        <v>5.7647691376987682</v>
      </c>
      <c r="BS573">
        <f>LN(Table6[[#This Row],[ONLINE LINGERING]]+'2019 Totals and Calculations'!E$18)</f>
        <v>5.1522253175364963</v>
      </c>
      <c r="BT573">
        <f>MONTH(Table6[[#This Row],[Date]])</f>
        <v>12</v>
      </c>
      <c r="BU573">
        <f t="shared" si="229"/>
        <v>0</v>
      </c>
      <c r="BV573">
        <f t="shared" si="230"/>
        <v>0</v>
      </c>
      <c r="BW573">
        <f t="shared" si="231"/>
        <v>0</v>
      </c>
      <c r="BX573">
        <f t="shared" si="232"/>
        <v>0</v>
      </c>
      <c r="BY573">
        <f t="shared" si="233"/>
        <v>0</v>
      </c>
      <c r="BZ573">
        <f t="shared" si="234"/>
        <v>0</v>
      </c>
      <c r="CA573">
        <f t="shared" si="235"/>
        <v>0</v>
      </c>
      <c r="CB573">
        <f t="shared" si="236"/>
        <v>0</v>
      </c>
      <c r="CC573">
        <f t="shared" si="237"/>
        <v>0</v>
      </c>
      <c r="CD573">
        <f t="shared" si="238"/>
        <v>0</v>
      </c>
      <c r="CE573">
        <f t="shared" si="239"/>
        <v>0</v>
      </c>
      <c r="CF573">
        <f t="shared" si="240"/>
        <v>1</v>
      </c>
      <c r="CG573">
        <f t="shared" si="241"/>
        <v>101</v>
      </c>
      <c r="CH57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800.6070032856212</v>
      </c>
      <c r="CI573" s="79">
        <f>Table6[[#This Row],[sales]]-CH573</f>
        <v>96.556316960662002</v>
      </c>
      <c r="CJ573">
        <f>ABS(Table6[[#This Row],[sales]]-CH573)/Table6[[#This Row],[sales]]</f>
        <v>0.10762401313303359</v>
      </c>
      <c r="CK57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798.17910193433693</v>
      </c>
      <c r="CL573" s="79">
        <f>Table6[[#This Row],[sales]]-CK573</f>
        <v>98.984218311946279</v>
      </c>
      <c r="CM573">
        <f>ABS(Table6[[#This Row],[sales]]-CK573)/Table6[[#This Row],[sales]]</f>
        <v>0.1103302108748425</v>
      </c>
      <c r="CN57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817.69055177546284</v>
      </c>
      <c r="CO573" s="79">
        <f>Table6[[#This Row],[sales]]-CN573</f>
        <v>79.47276847082037</v>
      </c>
      <c r="CP573">
        <f>ABS(Table6[[#This Row],[sales]]-CN573)/Table6[[#This Row],[sales]]</f>
        <v>8.8582275576094716E-2</v>
      </c>
      <c r="CQ57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854.62809734258303</v>
      </c>
      <c r="CR573" s="79">
        <f>Table6[[#This Row],[sales]]-CQ573</f>
        <v>42.535222903700173</v>
      </c>
      <c r="CS573">
        <f>ABS(Table6[[#This Row],[sales]]-CQ573)/Table6[[#This Row],[sales]]</f>
        <v>4.7410791261532727E-2</v>
      </c>
    </row>
    <row r="574" spans="1:97" x14ac:dyDescent="0.2">
      <c r="A574">
        <v>573</v>
      </c>
      <c r="B574" t="s">
        <v>638</v>
      </c>
      <c r="C574" s="5">
        <v>43443</v>
      </c>
      <c r="D574" s="6">
        <v>1763.3108454882622</v>
      </c>
      <c r="E574" s="8">
        <f>YEAR(Table6[[#This Row],[Date]])</f>
        <v>2018</v>
      </c>
      <c r="F574" s="6">
        <f>Table6[[#This Row],[TV_State]]+Table6[[#This Row],[Radio_State]]+Table6[[#This Row],[Online]]</f>
        <v>2155.1577000412094</v>
      </c>
      <c r="G574" s="6">
        <f t="shared" si="216"/>
        <v>1723.4941489773055</v>
      </c>
      <c r="H574" s="6">
        <f>LN(Table6[[#This Row],[PROF TV LING]])</f>
        <v>7.4521089911019009</v>
      </c>
      <c r="I574" s="6">
        <f t="shared" si="217"/>
        <v>7.4749484830716835</v>
      </c>
      <c r="J574" s="6">
        <v>261.23123636863141</v>
      </c>
      <c r="K574" s="6">
        <f t="shared" si="222"/>
        <v>258.67014581599778</v>
      </c>
      <c r="L574" s="6">
        <f>0.5*J573+0.5*Table6[[#This Row],[Radio_State]]</f>
        <v>259.93801242621248</v>
      </c>
      <c r="M574" s="6">
        <f>LN(Table6[[#This Row],[RADIO LINGERING ]])</f>
        <v>5.5604431888451158</v>
      </c>
      <c r="N574" s="6">
        <f t="shared" si="218"/>
        <v>5.5654059781872451</v>
      </c>
      <c r="O574" s="6">
        <v>130.61561818431571</v>
      </c>
      <c r="P574" s="6">
        <f t="shared" si="219"/>
        <v>130.06376598175547</v>
      </c>
      <c r="Q574" s="6">
        <f>0.3*O573+0.7*Table6[[#This Row],[Online]]</f>
        <v>130.22765100159</v>
      </c>
      <c r="R574" s="6">
        <f>LN(Table6[[#This Row],[ONLINE LINGERING]])</f>
        <v>4.8692840805105568</v>
      </c>
      <c r="S574" s="6">
        <f t="shared" si="220"/>
        <v>4.8722587976272997</v>
      </c>
      <c r="T574" s="6">
        <v>953.86157161640551</v>
      </c>
      <c r="U574" s="6">
        <f t="shared" si="221"/>
        <v>6.8605185577923518</v>
      </c>
      <c r="V574" s="8">
        <f>YEAR(Table6[[#This Row],[Date]])</f>
        <v>2018</v>
      </c>
      <c r="W574" s="8">
        <f>WEEKNUM(Table6[[#This Row],[Date]])</f>
        <v>50</v>
      </c>
      <c r="X574" t="s">
        <v>740</v>
      </c>
      <c r="Y574" s="9">
        <f>Table6[[#This Row],[LNTVLING]]+Table6[[#This Row],[LNRADIOLING]]+Table6[[#This Row],[LNONLINELING]]</f>
        <v>17.881836260457575</v>
      </c>
      <c r="Z574">
        <f t="shared" si="242"/>
        <v>1</v>
      </c>
      <c r="AA574">
        <f t="shared" si="223"/>
        <v>0</v>
      </c>
      <c r="AB574">
        <f t="shared" si="224"/>
        <v>0</v>
      </c>
      <c r="AC574">
        <f t="shared" si="225"/>
        <v>0</v>
      </c>
      <c r="AD574">
        <f t="shared" si="226"/>
        <v>1</v>
      </c>
      <c r="AE574">
        <f t="shared" si="227"/>
        <v>0</v>
      </c>
      <c r="AF574">
        <f t="shared" si="228"/>
        <v>0</v>
      </c>
      <c r="AG574" s="9">
        <f>'[1]1'!J$20+'[1]1'!J$21*Table6[[#This Row],[TV_State]]</f>
        <v>3063.8235398245952</v>
      </c>
      <c r="AH574" s="9">
        <f>Table6[[#This Row],[sales]]-Table6[[#This Row],[Pred_1]]</f>
        <v>-2109.9619682081898</v>
      </c>
      <c r="AI574">
        <f>ABS(Table6[[#This Row],[Res_1]])/Table6[[#This Row],[sales]]</f>
        <v>2.2120211475053626</v>
      </c>
      <c r="AJ574" s="9">
        <f>'[1]2'!J$20+'[1]2'!J$21*Table6[[#This Row],[Radio_State]]</f>
        <v>2861.101249513009</v>
      </c>
      <c r="AK574" s="9">
        <f>Table6[[#This Row],[sales]]-Table6[[#This Row],[ Pred_2 ]]</f>
        <v>-1907.2396778966036</v>
      </c>
      <c r="AL574">
        <f>ABS(Table6[[#This Row],[ Res_2 ]])/Table6[[#This Row],[sales]]</f>
        <v>1.9994931493724104</v>
      </c>
      <c r="AM574" s="10">
        <f>'[1]3'!J$20+'[1]3'!J$21*Data!O574</f>
        <v>2555.3385534839099</v>
      </c>
      <c r="AN574" s="9">
        <f>Table6[[#This Row],[sales]]-Table6[[#This Row],[Pred_3]]</f>
        <v>-1601.4769818675045</v>
      </c>
      <c r="AO574" s="9">
        <f>ABS(Table6[[#This Row],[Res_3]])/Table6[[#This Row],[sales]]</f>
        <v>1.6789406655240924</v>
      </c>
      <c r="AP574" s="9">
        <f>'[1]4'!L$21+'[1]4'!L$27*Table6[[#This Row],[TV_State]]+'[1]4'!L$22*Table6[[#This Row],[NJ_DUM]]+'[1]4'!L$23*Table6[[#This Row],[NY_DUM]]+'[1]4'!L$24*Table6[[#This Row],[PA_DUM]]+'[1]4'!L$25*Table6[[#This Row],[CT_DUM]]+'[1]4'!L$26*Table6[[#This Row],[DL_DUM]]</f>
        <v>626.78223774604726</v>
      </c>
      <c r="AQ574" s="9">
        <f>Table6[[#This Row],[sales]]-Table6[[#This Row],[Pred_4]]</f>
        <v>327.07933387035825</v>
      </c>
      <c r="AR574">
        <f>ABS(Table6[[#This Row],[Res_4]]/Table6[[#This Row],[sales]])</f>
        <v>0.34290021068370796</v>
      </c>
      <c r="AS574" s="9">
        <f>'[1]5'!L$20+'[1]5'!L$26*Table6[[#This Row],[Radio_State]]+'[1]5'!L$21*Table6[[#This Row],[NJ_DUM]]+'[1]5'!L$22*Table6[[#This Row],[NY_DUM]]+'[1]5'!L$23*Table6[[#This Row],[PA_DUM]]+'[1]5'!L$24*Table6[[#This Row],[CT_DUM]]+'[1]5'!L$25*Table6[[#This Row],[DL_DUM]]</f>
        <v>656.57524784079533</v>
      </c>
      <c r="AT574" s="9">
        <f>Table6[[#This Row],[sales]]-Table6[[#This Row],[Pred_5]]</f>
        <v>297.28632377561019</v>
      </c>
      <c r="AU574" s="9">
        <f>ABS(Table6[[#This Row],[Red_5]]/Table6[[#This Row],[sales]])</f>
        <v>0.31166610818782792</v>
      </c>
      <c r="AV574" s="9">
        <f>'[1]6'!L$20+'[1]6'!L$26*Table6[[#This Row],[Online]]+'[1]6'!L$21*Table6[[#This Row],[NJ_DUM]]+'[1]6'!L$22*Table6[[#This Row],[NY_DUM]]+'[1]6'!L$23*Table6[[#This Row],[PA_DUM]]+'[1]6'!L$24*Table6[[#This Row],[CT_DUM]]+'[1]6'!L$25*Table6[[#This Row],[DL_DUM]]</f>
        <v>562.51901309931486</v>
      </c>
      <c r="AW574" s="9">
        <f>Table6[[#This Row],[sales]]-Table6[[#This Row],[Pred_6]]</f>
        <v>391.34255851709065</v>
      </c>
      <c r="AX574" s="9">
        <f>ABS(Table6[[#This Row],[Red_6]]/Table6[[#This Row],[sales]])</f>
        <v>0.41027185721920317</v>
      </c>
      <c r="AY574" s="9">
        <f>'[1]7'!L$21+'[1]7'!L$27*Table6[[#This Row],[LNTV]]+'[1]7'!L$22*Table6[[#This Row],[NJ_DUM]]+'[1]7'!L$23*Table6[[#This Row],[NY_DUM]]+'[1]7'!L$24*Table6[[#This Row],[PA_DUM]]+'[1]7'!L$25*Table6[[#This Row],[CT_DUM]]+'[1]7'!L$26*Table6[[#This Row],[DL_DUM]]</f>
        <v>5.9729311215389398</v>
      </c>
      <c r="AZ574" s="9">
        <f>Table6[[#This Row],[sales]]-Table6[[#This Row],[Pred_7]]</f>
        <v>947.88864049486654</v>
      </c>
      <c r="BA574" s="9">
        <f>ABS(Table6[[#This Row],[Red_7]]/Table6[[#This Row],[sales]])</f>
        <v>0.99373815729737669</v>
      </c>
      <c r="BB574" s="9">
        <f>'[1]8'!O$22+'[1]8'!O$28*Table6[[#This Row],[LNRADIOLING]]+'[1]8'!O$23*Table6[[#This Row],[DL_DUM]]+'[1]8'!O$24*Table6[[#This Row],[CT_DUM]]+'[1]8'!O$25*Table6[[#This Row],[PA_DUM]]+'[1]8'!O$26*Table6[[#This Row],[NY_DUM]]+'[1]8'!O$27*Table6[[#This Row],[NJ_DUM]]</f>
        <v>7.0418693509160546</v>
      </c>
      <c r="BC574" s="9">
        <f>Table6[[#This Row],[sales]]-Table6[[#This Row],[Pred_8]]</f>
        <v>946.81970226548947</v>
      </c>
      <c r="BD574" s="9">
        <f>ABS(Table6[[#This Row],[Red_8]]/Table6[[#This Row],[sales]])</f>
        <v>0.99261751436428769</v>
      </c>
      <c r="BE574" s="9">
        <f>'[1]9'!M$19+'[1]9'!M$21*Table6[[#This Row],[LNONLINE]]+'[1]9'!M$20*Table6[[#This Row],[DL_DUM]]+'[1]9'!M$22*Table6[[#This Row],[CT_DUM]]+'[1]9'!M$23*Table6[[#This Row],[PA_DUM]]+'[1]9'!M$24*Table6[[#This Row],[NY_DUM]]+'[1]9'!M$25*Table6[[#This Row],[NJ_DUM]]</f>
        <v>7.0976891217265212</v>
      </c>
      <c r="BF574" s="9">
        <f>Table6[[#This Row],[sales]]-Table6[[#This Row],[Pred_9]]</f>
        <v>946.76388249467902</v>
      </c>
      <c r="BG574" s="9">
        <f>ABS(Table6[[#This Row],[Red_9]]/Table6[[#This Row],[sales]])</f>
        <v>0.99255899458272667</v>
      </c>
      <c r="BH574" s="9">
        <f>'[1]10'!P$22+'[1]10'!P$30*Table6[[#This Row],[LNTV]]+'[1]10'!P$29*Table6[[#This Row],[LNRADIOLING]]+'[1]10'!P$24*Table6[[#This Row],[LNONLINELING]]+'[1]10'!P$23*Table6[[#This Row],[DL_DUM]]+'[1]10'!P$25*Table6[[#This Row],[CT_DUM]]+'[1]10'!P$26*Table6[[#This Row],[PA_DUM]]+'[1]10'!P$27*Table6[[#This Row],[NY_DUM]]+'[1]10'!P$28*Table6[[#This Row],[NJ_DUM]]</f>
        <v>7.0370456417068539</v>
      </c>
      <c r="BI574" s="9">
        <f>Table6[[#This Row],[sales]]-Table6[[#This Row],[Pred_10]]</f>
        <v>946.82452597469864</v>
      </c>
      <c r="BJ574" s="45">
        <f>ABS(Table6[[#This Row],[Red_10]]/Table6[[#This Row],[sales]])</f>
        <v>0.99262257139704035</v>
      </c>
      <c r="BK574" s="9">
        <f>'[1]11'!P$32+'[1]11'!P$40*Table6[[#This Row],[LNONLINELING]]+'[1]11'!P$39*Table6[[#This Row],[LNRADIOLING]]+'[1]11'!P$38*Table6[[#This Row],[LNTVLING]]+'[1]11'!P$33*Table6[[#This Row],[DL_DUM]]+'[1]11'!P$34*Table6[[#This Row],[CT_DUM]]+'[1]11'!P$35*Table6[[#This Row],[PA_DUM]]+'[1]11'!P$36*Table6[[#This Row],[NY_DUM]]+'[1]11'!P$37*Table6[[#This Row],[NJ_DUM]]</f>
        <v>6.976797305035932</v>
      </c>
      <c r="BL574" s="9">
        <f>Table6[[#This Row],[sales]]-Table6[[#This Row],[ Pred_11]]</f>
        <v>946.8847743113696</v>
      </c>
      <c r="BM574" s="47">
        <f>ABS(Table6[[#This Row],[ Red_11]]/Table6[[#This Row],[sales]])</f>
        <v>0.99268573395486193</v>
      </c>
      <c r="BN574" s="9">
        <f>'[1]12'!K$22+'[1]12'!K$28*Table6[[#This Row],[COMBINE LN LING]]+'[1]12'!K$23*Table6[[#This Row],[DL_DUM]]+'[1]12'!K$24*Table6[[#This Row],[CT_DUM]]+'[1]12'!K$25*Table6[[#This Row],[PA_DUM]]+'[1]12'!K$26*Table6[[#This Row],[NY_DUM]]+'[1]12'!K$27*Table6[[#This Row],[NJ_DUM]]</f>
        <v>7.1230451883192272</v>
      </c>
      <c r="BO574" s="9">
        <f>Table6[[#This Row],[sales]]-Table6[[#This Row],[ Pred_12]]</f>
        <v>946.73852642808629</v>
      </c>
      <c r="BP574" s="47">
        <f>ABS(Table6[[#This Row],[ Red_12]]/Table6[[#This Row],[sales]])</f>
        <v>0.9925324120393606</v>
      </c>
      <c r="BQ574">
        <f>LN(G574+'2019 Totals and Calculations'!C$18)</f>
        <v>7.6423983051893325</v>
      </c>
      <c r="BR574">
        <f>LN(Table6[[#This Row],[PROF RADIO]]+'2019 Totals and Calculations'!D$18)</f>
        <v>5.7727689392786967</v>
      </c>
      <c r="BS574">
        <f>LN(Table6[[#This Row],[ONLINE LINGERING]]+'2019 Totals and Calculations'!E$18)</f>
        <v>5.1596586521020233</v>
      </c>
      <c r="BT574">
        <f>MONTH(Table6[[#This Row],[Date]])</f>
        <v>12</v>
      </c>
      <c r="BU574">
        <f t="shared" si="229"/>
        <v>0</v>
      </c>
      <c r="BV574">
        <f t="shared" si="230"/>
        <v>0</v>
      </c>
      <c r="BW574">
        <f t="shared" si="231"/>
        <v>0</v>
      </c>
      <c r="BX574">
        <f t="shared" si="232"/>
        <v>0</v>
      </c>
      <c r="BY574">
        <f t="shared" si="233"/>
        <v>0</v>
      </c>
      <c r="BZ574">
        <f t="shared" si="234"/>
        <v>0</v>
      </c>
      <c r="CA574">
        <f t="shared" si="235"/>
        <v>0</v>
      </c>
      <c r="CB574">
        <f t="shared" si="236"/>
        <v>0</v>
      </c>
      <c r="CC574">
        <f t="shared" si="237"/>
        <v>0</v>
      </c>
      <c r="CD574">
        <f t="shared" si="238"/>
        <v>0</v>
      </c>
      <c r="CE574">
        <f t="shared" si="239"/>
        <v>0</v>
      </c>
      <c r="CF574">
        <f t="shared" si="240"/>
        <v>1</v>
      </c>
      <c r="CG574">
        <f t="shared" si="241"/>
        <v>102</v>
      </c>
      <c r="CH57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804.7431726066925</v>
      </c>
      <c r="CI574" s="79">
        <f>Table6[[#This Row],[sales]]-CH574</f>
        <v>149.11839900971302</v>
      </c>
      <c r="CJ574">
        <f>ABS(Table6[[#This Row],[sales]]-CH574)/Table6[[#This Row],[sales]]</f>
        <v>0.15633127850723483</v>
      </c>
      <c r="CK57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801.95410285381161</v>
      </c>
      <c r="CL574" s="79">
        <f>Table6[[#This Row],[sales]]-CK574</f>
        <v>151.90746876259391</v>
      </c>
      <c r="CM574">
        <f>ABS(Table6[[#This Row],[sales]]-CK574)/Table6[[#This Row],[sales]]</f>
        <v>0.15925525598559634</v>
      </c>
      <c r="CN57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821.60965460056332</v>
      </c>
      <c r="CO574" s="79">
        <f>Table6[[#This Row],[sales]]-CN574</f>
        <v>132.2519170158422</v>
      </c>
      <c r="CP574">
        <f>ABS(Table6[[#This Row],[sales]]-CN574)/Table6[[#This Row],[sales]]</f>
        <v>0.13864896223015805</v>
      </c>
      <c r="CQ57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860.50098480174779</v>
      </c>
      <c r="CR574" s="79">
        <f>Table6[[#This Row],[sales]]-CQ574</f>
        <v>93.360586814657722</v>
      </c>
      <c r="CS574">
        <f>ABS(Table6[[#This Row],[sales]]-CQ574)/Table6[[#This Row],[sales]]</f>
        <v>9.7876452509193426E-2</v>
      </c>
    </row>
    <row r="575" spans="1:97" x14ac:dyDescent="0.2">
      <c r="A575">
        <v>574</v>
      </c>
      <c r="B575" t="s">
        <v>638</v>
      </c>
      <c r="C575" s="5">
        <v>43450</v>
      </c>
      <c r="D575" s="6">
        <v>1780.9439539431451</v>
      </c>
      <c r="E575" s="8">
        <f>YEAR(Table6[[#This Row],[Date]])</f>
        <v>2018</v>
      </c>
      <c r="F575" s="6">
        <f>Table6[[#This Row],[TV_State]]+Table6[[#This Row],[Radio_State]]+Table6[[#This Row],[Online]]</f>
        <v>2176.7092770416216</v>
      </c>
      <c r="G575" s="6">
        <f t="shared" si="216"/>
        <v>1740.7290904670572</v>
      </c>
      <c r="H575" s="6">
        <f>LN(Table6[[#This Row],[PROF TV LING]])</f>
        <v>7.4620593219550564</v>
      </c>
      <c r="I575" s="6">
        <f t="shared" si="217"/>
        <v>7.4848988139248513</v>
      </c>
      <c r="J575" s="6">
        <v>263.8435487323178</v>
      </c>
      <c r="K575" s="6">
        <f t="shared" si="222"/>
        <v>261.25684727415779</v>
      </c>
      <c r="L575" s="6">
        <f>0.5*J574+0.5*Table6[[#This Row],[Radio_State]]</f>
        <v>262.53739255047458</v>
      </c>
      <c r="M575" s="6">
        <f>LN(Table6[[#This Row],[RADIO LINGERING ]])</f>
        <v>5.5703935196982837</v>
      </c>
      <c r="N575" s="6">
        <f t="shared" si="218"/>
        <v>5.575356309040413</v>
      </c>
      <c r="O575" s="6">
        <v>131.9217743661589</v>
      </c>
      <c r="P575" s="6">
        <f t="shared" si="219"/>
        <v>131.36437185083787</v>
      </c>
      <c r="Q575" s="6">
        <f>0.3*O574+0.7*Table6[[#This Row],[Online]]</f>
        <v>131.52992751160593</v>
      </c>
      <c r="R575" s="6">
        <f>LN(Table6[[#This Row],[ONLINE LINGERING]])</f>
        <v>4.8792344113637247</v>
      </c>
      <c r="S575" s="6">
        <f t="shared" si="220"/>
        <v>4.8822091284804676</v>
      </c>
      <c r="T575" s="6">
        <v>856.85569030226179</v>
      </c>
      <c r="U575" s="6">
        <f t="shared" si="221"/>
        <v>6.7532695150397721</v>
      </c>
      <c r="V575" s="8">
        <f>YEAR(Table6[[#This Row],[Date]])</f>
        <v>2018</v>
      </c>
      <c r="W575" s="8">
        <f>WEEKNUM(Table6[[#This Row],[Date]])</f>
        <v>51</v>
      </c>
      <c r="X575" t="s">
        <v>741</v>
      </c>
      <c r="Y575" s="9">
        <f>Table6[[#This Row],[LNTVLING]]+Table6[[#This Row],[LNRADIOLING]]+Table6[[#This Row],[LNONLINELING]]</f>
        <v>17.911687253017064</v>
      </c>
      <c r="Z575">
        <f t="shared" si="242"/>
        <v>1</v>
      </c>
      <c r="AA575">
        <f t="shared" si="223"/>
        <v>0</v>
      </c>
      <c r="AB575">
        <f t="shared" si="224"/>
        <v>0</v>
      </c>
      <c r="AC575">
        <f t="shared" si="225"/>
        <v>0</v>
      </c>
      <c r="AD575">
        <f t="shared" si="226"/>
        <v>1</v>
      </c>
      <c r="AE575">
        <f t="shared" si="227"/>
        <v>0</v>
      </c>
      <c r="AF575">
        <f t="shared" si="228"/>
        <v>0</v>
      </c>
      <c r="AG575" s="9">
        <f>'[1]1'!J$20+'[1]1'!J$21*Table6[[#This Row],[TV_State]]</f>
        <v>3081.1644497682782</v>
      </c>
      <c r="AH575" s="9">
        <f>Table6[[#This Row],[sales]]-Table6[[#This Row],[Pred_1]]</f>
        <v>-2224.3087594660165</v>
      </c>
      <c r="AI575">
        <f>ABS(Table6[[#This Row],[Res_1]])/Table6[[#This Row],[sales]]</f>
        <v>2.5958965840343269</v>
      </c>
      <c r="AJ575" s="9">
        <f>'[1]2'!J$20+'[1]2'!J$21*Table6[[#This Row],[Radio_State]]</f>
        <v>2872.5694439681647</v>
      </c>
      <c r="AK575" s="9">
        <f>Table6[[#This Row],[sales]]-Table6[[#This Row],[ Pred_2 ]]</f>
        <v>-2015.7137536659029</v>
      </c>
      <c r="AL575">
        <f>ABS(Table6[[#This Row],[ Res_2 ]])/Table6[[#This Row],[sales]]</f>
        <v>2.3524541839184683</v>
      </c>
      <c r="AM575" s="10">
        <f>'[1]3'!J$20+'[1]3'!J$21*Data!O575</f>
        <v>2562.8846372015009</v>
      </c>
      <c r="AN575" s="9">
        <f>Table6[[#This Row],[sales]]-Table6[[#This Row],[Pred_3]]</f>
        <v>-1706.0289468992391</v>
      </c>
      <c r="AO575" s="9">
        <f>ABS(Table6[[#This Row],[Res_3]])/Table6[[#This Row],[sales]]</f>
        <v>1.9910341568688488</v>
      </c>
      <c r="AP575" s="9">
        <f>'[1]4'!L$21+'[1]4'!L$27*Table6[[#This Row],[TV_State]]+'[1]4'!L$22*Table6[[#This Row],[NJ_DUM]]+'[1]4'!L$23*Table6[[#This Row],[NY_DUM]]+'[1]4'!L$24*Table6[[#This Row],[PA_DUM]]+'[1]4'!L$25*Table6[[#This Row],[CT_DUM]]+'[1]4'!L$26*Table6[[#This Row],[DL_DUM]]</f>
        <v>630.67176018004955</v>
      </c>
      <c r="AQ575" s="9">
        <f>Table6[[#This Row],[sales]]-Table6[[#This Row],[Pred_4]]</f>
        <v>226.18393012221225</v>
      </c>
      <c r="AR575">
        <f>ABS(Table6[[#This Row],[Res_4]]/Table6[[#This Row],[sales]])</f>
        <v>0.26396968904113166</v>
      </c>
      <c r="AS575" s="9">
        <f>'[1]5'!L$20+'[1]5'!L$26*Table6[[#This Row],[Radio_State]]+'[1]5'!L$21*Table6[[#This Row],[NJ_DUM]]+'[1]5'!L$22*Table6[[#This Row],[NY_DUM]]+'[1]5'!L$23*Table6[[#This Row],[PA_DUM]]+'[1]5'!L$24*Table6[[#This Row],[CT_DUM]]+'[1]5'!L$25*Table6[[#This Row],[DL_DUM]]</f>
        <v>661.17708503593281</v>
      </c>
      <c r="AT575" s="9">
        <f>Table6[[#This Row],[sales]]-Table6[[#This Row],[Pred_5]]</f>
        <v>195.67860526632899</v>
      </c>
      <c r="AU575" s="9">
        <f>ABS(Table6[[#This Row],[Red_5]]/Table6[[#This Row],[sales]])</f>
        <v>0.22836821588627368</v>
      </c>
      <c r="AV575" s="9">
        <f>'[1]6'!L$20+'[1]6'!L$26*Table6[[#This Row],[Online]]+'[1]6'!L$21*Table6[[#This Row],[NJ_DUM]]+'[1]6'!L$22*Table6[[#This Row],[NY_DUM]]+'[1]6'!L$23*Table6[[#This Row],[PA_DUM]]+'[1]6'!L$24*Table6[[#This Row],[CT_DUM]]+'[1]6'!L$25*Table6[[#This Row],[DL_DUM]]</f>
        <v>568.20374124217278</v>
      </c>
      <c r="AW575" s="9">
        <f>Table6[[#This Row],[sales]]-Table6[[#This Row],[Pred_6]]</f>
        <v>288.65194906008901</v>
      </c>
      <c r="AX575" s="9">
        <f>ABS(Table6[[#This Row],[Red_6]]/Table6[[#This Row],[sales]])</f>
        <v>0.33687346927493128</v>
      </c>
      <c r="AY575" s="9">
        <f>'[1]7'!L$21+'[1]7'!L$27*Table6[[#This Row],[LNTV]]+'[1]7'!L$22*Table6[[#This Row],[NJ_DUM]]+'[1]7'!L$23*Table6[[#This Row],[NY_DUM]]+'[1]7'!L$24*Table6[[#This Row],[PA_DUM]]+'[1]7'!L$25*Table6[[#This Row],[CT_DUM]]+'[1]7'!L$26*Table6[[#This Row],[DL_DUM]]</f>
        <v>5.9740324688289412</v>
      </c>
      <c r="AZ575" s="9">
        <f>Table6[[#This Row],[sales]]-Table6[[#This Row],[Pred_7]]</f>
        <v>850.88165783343288</v>
      </c>
      <c r="BA575" s="9">
        <f>ABS(Table6[[#This Row],[Red_7]]/Table6[[#This Row],[sales]])</f>
        <v>0.99302795962442458</v>
      </c>
      <c r="BB575" s="9">
        <f>'[1]8'!O$22+'[1]8'!O$28*Table6[[#This Row],[LNRADIOLING]]+'[1]8'!O$23*Table6[[#This Row],[DL_DUM]]+'[1]8'!O$24*Table6[[#This Row],[CT_DUM]]+'[1]8'!O$25*Table6[[#This Row],[PA_DUM]]+'[1]8'!O$26*Table6[[#This Row],[NY_DUM]]+'[1]8'!O$27*Table6[[#This Row],[NJ_DUM]]</f>
        <v>7.0425792169198314</v>
      </c>
      <c r="BC575" s="9">
        <f>Table6[[#This Row],[sales]]-Table6[[#This Row],[Pred_8]]</f>
        <v>849.81311108534192</v>
      </c>
      <c r="BD575" s="9">
        <f>ABS(Table6[[#This Row],[Red_8]]/Table6[[#This Row],[sales]])</f>
        <v>0.99178090395310847</v>
      </c>
      <c r="BE575" s="9">
        <f>'[1]9'!M$19+'[1]9'!M$21*Table6[[#This Row],[LNONLINE]]+'[1]9'!M$20*Table6[[#This Row],[DL_DUM]]+'[1]9'!M$22*Table6[[#This Row],[CT_DUM]]+'[1]9'!M$23*Table6[[#This Row],[PA_DUM]]+'[1]9'!M$24*Table6[[#This Row],[NY_DUM]]+'[1]9'!M$25*Table6[[#This Row],[NJ_DUM]]</f>
        <v>7.1008395700578539</v>
      </c>
      <c r="BF575" s="9">
        <f>Table6[[#This Row],[sales]]-Table6[[#This Row],[Pred_9]]</f>
        <v>849.75485073220398</v>
      </c>
      <c r="BG575" s="9">
        <f>ABS(Table6[[#This Row],[Red_9]]/Table6[[#This Row],[sales]])</f>
        <v>0.99171291076149248</v>
      </c>
      <c r="BH575" s="9">
        <f>'[1]10'!P$22+'[1]10'!P$30*Table6[[#This Row],[LNTV]]+'[1]10'!P$29*Table6[[#This Row],[LNRADIOLING]]+'[1]10'!P$24*Table6[[#This Row],[LNONLINELING]]+'[1]10'!P$23*Table6[[#This Row],[DL_DUM]]+'[1]10'!P$25*Table6[[#This Row],[CT_DUM]]+'[1]10'!P$26*Table6[[#This Row],[PA_DUM]]+'[1]10'!P$27*Table6[[#This Row],[NY_DUM]]+'[1]10'!P$28*Table6[[#This Row],[NJ_DUM]]</f>
        <v>7.0388567249830718</v>
      </c>
      <c r="BI575" s="9">
        <f>Table6[[#This Row],[sales]]-Table6[[#This Row],[Pred_10]]</f>
        <v>849.81683357727877</v>
      </c>
      <c r="BJ575" s="45">
        <f>ABS(Table6[[#This Row],[Red_10]]/Table6[[#This Row],[sales]])</f>
        <v>0.99178524831585113</v>
      </c>
      <c r="BK575" s="9">
        <f>'[1]11'!P$32+'[1]11'!P$40*Table6[[#This Row],[LNONLINELING]]+'[1]11'!P$39*Table6[[#This Row],[LNRADIOLING]]+'[1]11'!P$38*Table6[[#This Row],[LNTVLING]]+'[1]11'!P$33*Table6[[#This Row],[DL_DUM]]+'[1]11'!P$34*Table6[[#This Row],[CT_DUM]]+'[1]11'!P$35*Table6[[#This Row],[PA_DUM]]+'[1]11'!P$36*Table6[[#This Row],[NY_DUM]]+'[1]11'!P$37*Table6[[#This Row],[NJ_DUM]]</f>
        <v>6.9779227027067332</v>
      </c>
      <c r="BL575" s="9">
        <f>Table6[[#This Row],[sales]]-Table6[[#This Row],[ Pred_11]]</f>
        <v>849.87776759955511</v>
      </c>
      <c r="BM575" s="47">
        <f>ABS(Table6[[#This Row],[ Red_11]]/Table6[[#This Row],[sales]])</f>
        <v>0.9918563618335251</v>
      </c>
      <c r="BN575" s="9">
        <f>'[1]12'!K$22+'[1]12'!K$28*Table6[[#This Row],[COMBINE LN LING]]+'[1]12'!K$23*Table6[[#This Row],[DL_DUM]]+'[1]12'!K$24*Table6[[#This Row],[CT_DUM]]+'[1]12'!K$25*Table6[[#This Row],[PA_DUM]]+'[1]12'!K$26*Table6[[#This Row],[NY_DUM]]+'[1]12'!K$27*Table6[[#This Row],[NJ_DUM]]</f>
        <v>7.1259179247260729</v>
      </c>
      <c r="BO575" s="9">
        <f>Table6[[#This Row],[sales]]-Table6[[#This Row],[ Pred_12]]</f>
        <v>849.72977237753571</v>
      </c>
      <c r="BP575" s="47">
        <f>ABS(Table6[[#This Row],[ Red_12]]/Table6[[#This Row],[sales]])</f>
        <v>0.99168364287548538</v>
      </c>
      <c r="BQ575">
        <f>LN(G575+'2019 Totals and Calculations'!C$18)</f>
        <v>7.6506315182592273</v>
      </c>
      <c r="BR575">
        <f>LN(Table6[[#This Row],[PROF RADIO]]+'2019 Totals and Calculations'!D$18)</f>
        <v>5.7807842975040744</v>
      </c>
      <c r="BS575">
        <f>LN(Table6[[#This Row],[ONLINE LINGERING]]+'2019 Totals and Calculations'!E$18)</f>
        <v>5.1671106502817201</v>
      </c>
      <c r="BT575">
        <f>MONTH(Table6[[#This Row],[Date]])</f>
        <v>12</v>
      </c>
      <c r="BU575">
        <f t="shared" si="229"/>
        <v>0</v>
      </c>
      <c r="BV575">
        <f t="shared" si="230"/>
        <v>0</v>
      </c>
      <c r="BW575">
        <f t="shared" si="231"/>
        <v>0</v>
      </c>
      <c r="BX575">
        <f t="shared" si="232"/>
        <v>0</v>
      </c>
      <c r="BY575">
        <f t="shared" si="233"/>
        <v>0</v>
      </c>
      <c r="BZ575">
        <f t="shared" si="234"/>
        <v>0</v>
      </c>
      <c r="CA575">
        <f t="shared" si="235"/>
        <v>0</v>
      </c>
      <c r="CB575">
        <f t="shared" si="236"/>
        <v>0</v>
      </c>
      <c r="CC575">
        <f t="shared" si="237"/>
        <v>0</v>
      </c>
      <c r="CD575">
        <f t="shared" si="238"/>
        <v>0</v>
      </c>
      <c r="CE575">
        <f t="shared" si="239"/>
        <v>0</v>
      </c>
      <c r="CF575">
        <f t="shared" si="240"/>
        <v>1</v>
      </c>
      <c r="CG575">
        <f t="shared" si="241"/>
        <v>103</v>
      </c>
      <c r="CH57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808.90412946117704</v>
      </c>
      <c r="CI575" s="79">
        <f>Table6[[#This Row],[sales]]-CH575</f>
        <v>47.951560841084756</v>
      </c>
      <c r="CJ575">
        <f>ABS(Table6[[#This Row],[sales]]-CH575)/Table6[[#This Row],[sales]]</f>
        <v>5.5962236563043083E-2</v>
      </c>
      <c r="CK57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805.75079905912423</v>
      </c>
      <c r="CL575" s="79">
        <f>Table6[[#This Row],[sales]]-CK575</f>
        <v>51.104891243137558</v>
      </c>
      <c r="CM575">
        <f>ABS(Table6[[#This Row],[sales]]-CK575)/Table6[[#This Row],[sales]]</f>
        <v>5.9642354974744877E-2</v>
      </c>
      <c r="CN57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825.55257325628736</v>
      </c>
      <c r="CO575" s="79">
        <f>Table6[[#This Row],[sales]]-CN575</f>
        <v>31.303117045974432</v>
      </c>
      <c r="CP575">
        <f>ABS(Table6[[#This Row],[sales]]-CN575)/Table6[[#This Row],[sales]]</f>
        <v>3.6532542644295257E-2</v>
      </c>
      <c r="CQ57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866.42167349082956</v>
      </c>
      <c r="CR575" s="79">
        <f>Table6[[#This Row],[sales]]-CQ575</f>
        <v>-9.5659831885677704</v>
      </c>
      <c r="CS575">
        <f>ABS(Table6[[#This Row],[sales]]-CQ575)/Table6[[#This Row],[sales]]</f>
        <v>1.1164053990460521E-2</v>
      </c>
    </row>
    <row r="576" spans="1:97" x14ac:dyDescent="0.2">
      <c r="A576">
        <v>575</v>
      </c>
      <c r="B576" t="s">
        <v>638</v>
      </c>
      <c r="C576" s="5">
        <v>43457</v>
      </c>
      <c r="D576" s="6">
        <v>1798.7533934825765</v>
      </c>
      <c r="E576" s="8">
        <f>YEAR(Table6[[#This Row],[Date]])</f>
        <v>2018</v>
      </c>
      <c r="F576" s="6">
        <f>Table6[[#This Row],[TV_State]]+Table6[[#This Row],[Radio_State]]+Table6[[#This Row],[Online]]</f>
        <v>2198.4763698120378</v>
      </c>
      <c r="G576" s="6">
        <f t="shared" si="216"/>
        <v>1758.136381371713</v>
      </c>
      <c r="H576" s="6">
        <f>LN(Table6[[#This Row],[PROF TV LING]])</f>
        <v>7.4720096528082163</v>
      </c>
      <c r="I576" s="6">
        <f t="shared" si="217"/>
        <v>7.4948491447780201</v>
      </c>
      <c r="J576" s="6">
        <v>266.48198421964094</v>
      </c>
      <c r="K576" s="6">
        <f t="shared" si="222"/>
        <v>263.86941574689934</v>
      </c>
      <c r="L576" s="6">
        <f>0.5*J575+0.5*Table6[[#This Row],[Radio_State]]</f>
        <v>265.16276647597937</v>
      </c>
      <c r="M576" s="6">
        <f>LN(Table6[[#This Row],[RADIO LINGERING ]])</f>
        <v>5.5803438505514524</v>
      </c>
      <c r="N576" s="6">
        <f t="shared" si="218"/>
        <v>5.5853066398935809</v>
      </c>
      <c r="O576" s="6">
        <v>133.24099210982047</v>
      </c>
      <c r="P576" s="6">
        <f t="shared" si="219"/>
        <v>132.67800603212567</v>
      </c>
      <c r="Q576" s="6">
        <f>0.3*O575+0.7*Table6[[#This Row],[Online]]</f>
        <v>132.84522678672198</v>
      </c>
      <c r="R576" s="6">
        <f>LN(Table6[[#This Row],[ONLINE LINGERING]])</f>
        <v>4.8891847422168926</v>
      </c>
      <c r="S576" s="6">
        <f t="shared" si="220"/>
        <v>4.8921594593336355</v>
      </c>
      <c r="T576" s="6">
        <v>854.34010816650482</v>
      </c>
      <c r="U576" s="6">
        <f t="shared" si="221"/>
        <v>6.7503293676292149</v>
      </c>
      <c r="V576" s="8">
        <f>YEAR(Table6[[#This Row],[Date]])</f>
        <v>2018</v>
      </c>
      <c r="W576" s="8">
        <f>WEEKNUM(Table6[[#This Row],[Date]])</f>
        <v>52</v>
      </c>
      <c r="X576" t="s">
        <v>742</v>
      </c>
      <c r="Y576" s="9">
        <f>Table6[[#This Row],[LNTVLING]]+Table6[[#This Row],[LNRADIOLING]]+Table6[[#This Row],[LNONLINELING]]</f>
        <v>17.94153824557656</v>
      </c>
      <c r="Z576">
        <f t="shared" si="242"/>
        <v>1</v>
      </c>
      <c r="AA576">
        <f t="shared" si="223"/>
        <v>0</v>
      </c>
      <c r="AB576">
        <f t="shared" si="224"/>
        <v>0</v>
      </c>
      <c r="AC576">
        <f t="shared" si="225"/>
        <v>0</v>
      </c>
      <c r="AD576">
        <f t="shared" si="226"/>
        <v>1</v>
      </c>
      <c r="AE576">
        <f t="shared" si="227"/>
        <v>0</v>
      </c>
      <c r="AF576">
        <f t="shared" si="228"/>
        <v>0</v>
      </c>
      <c r="AG576" s="9">
        <f>'[1]1'!J$20+'[1]1'!J$21*Table6[[#This Row],[TV_State]]</f>
        <v>3098.6787688113977</v>
      </c>
      <c r="AH576" s="9">
        <f>Table6[[#This Row],[sales]]-Table6[[#This Row],[Pred_1]]</f>
        <v>-2244.338660644893</v>
      </c>
      <c r="AI576">
        <f>ABS(Table6[[#This Row],[Res_1]])/Table6[[#This Row],[sales]]</f>
        <v>2.6269850135696631</v>
      </c>
      <c r="AJ576" s="9">
        <f>'[1]2'!J$20+'[1]2'!J$21*Table6[[#This Row],[Radio_State]]</f>
        <v>2884.1523203678707</v>
      </c>
      <c r="AK576" s="9">
        <f>Table6[[#This Row],[sales]]-Table6[[#This Row],[ Pred_2 ]]</f>
        <v>-2029.812212201366</v>
      </c>
      <c r="AL576">
        <f>ABS(Table6[[#This Row],[ Res_2 ]])/Table6[[#This Row],[sales]]</f>
        <v>2.3758830854348347</v>
      </c>
      <c r="AM576" s="10">
        <f>'[1]3'!J$20+'[1]3'!J$21*Data!O576</f>
        <v>2570.5061817562673</v>
      </c>
      <c r="AN576" s="9">
        <f>Table6[[#This Row],[sales]]-Table6[[#This Row],[Pred_3]]</f>
        <v>-1716.1660735897626</v>
      </c>
      <c r="AO576" s="9">
        <f>ABS(Table6[[#This Row],[Res_3]])/Table6[[#This Row],[sales]]</f>
        <v>2.0087621512617715</v>
      </c>
      <c r="AP576" s="9">
        <f>'[1]4'!L$21+'[1]4'!L$27*Table6[[#This Row],[TV_State]]+'[1]4'!L$22*Table6[[#This Row],[NJ_DUM]]+'[1]4'!L$23*Table6[[#This Row],[NY_DUM]]+'[1]4'!L$24*Table6[[#This Row],[PA_DUM]]+'[1]4'!L$25*Table6[[#This Row],[CT_DUM]]+'[1]4'!L$26*Table6[[#This Row],[DL_DUM]]</f>
        <v>634.6001778383918</v>
      </c>
      <c r="AQ576" s="9">
        <f>Table6[[#This Row],[sales]]-Table6[[#This Row],[Pred_4]]</f>
        <v>219.73993032811302</v>
      </c>
      <c r="AR576">
        <f>ABS(Table6[[#This Row],[Res_4]]/Table6[[#This Row],[sales]])</f>
        <v>0.25720427757944764</v>
      </c>
      <c r="AS576" s="9">
        <f>'[1]5'!L$20+'[1]5'!L$26*Table6[[#This Row],[Radio_State]]+'[1]5'!L$21*Table6[[#This Row],[NJ_DUM]]+'[1]5'!L$22*Table6[[#This Row],[NY_DUM]]+'[1]5'!L$23*Table6[[#This Row],[PA_DUM]]+'[1]5'!L$24*Table6[[#This Row],[CT_DUM]]+'[1]5'!L$25*Table6[[#This Row],[DL_DUM]]</f>
        <v>665.82494060302156</v>
      </c>
      <c r="AT576" s="9">
        <f>Table6[[#This Row],[sales]]-Table6[[#This Row],[Pred_5]]</f>
        <v>188.51516756348326</v>
      </c>
      <c r="AU576" s="9">
        <f>ABS(Table6[[#This Row],[Red_5]]/Table6[[#This Row],[sales]])</f>
        <v>0.22065587903634157</v>
      </c>
      <c r="AV576" s="9">
        <f>'[1]6'!L$20+'[1]6'!L$26*Table6[[#This Row],[Online]]+'[1]6'!L$21*Table6[[#This Row],[NJ_DUM]]+'[1]6'!L$22*Table6[[#This Row],[NY_DUM]]+'[1]6'!L$23*Table6[[#This Row],[PA_DUM]]+'[1]6'!L$24*Table6[[#This Row],[CT_DUM]]+'[1]6'!L$25*Table6[[#This Row],[DL_DUM]]</f>
        <v>573.94531666645901</v>
      </c>
      <c r="AW576" s="9">
        <f>Table6[[#This Row],[sales]]-Table6[[#This Row],[Pred_6]]</f>
        <v>280.39479150004581</v>
      </c>
      <c r="AX576" s="9">
        <f>ABS(Table6[[#This Row],[Red_6]]/Table6[[#This Row],[sales]])</f>
        <v>0.32820043074156935</v>
      </c>
      <c r="AY576" s="9">
        <f>'[1]7'!L$21+'[1]7'!L$27*Table6[[#This Row],[LNTV]]+'[1]7'!L$22*Table6[[#This Row],[NJ_DUM]]+'[1]7'!L$23*Table6[[#This Row],[NY_DUM]]+'[1]7'!L$24*Table6[[#This Row],[PA_DUM]]+'[1]7'!L$25*Table6[[#This Row],[CT_DUM]]+'[1]7'!L$26*Table6[[#This Row],[DL_DUM]]</f>
        <v>5.9751338161189418</v>
      </c>
      <c r="AZ576" s="9">
        <f>Table6[[#This Row],[sales]]-Table6[[#This Row],[Pred_7]]</f>
        <v>848.36497435038586</v>
      </c>
      <c r="BA576" s="9">
        <f>ABS(Table6[[#This Row],[Red_7]]/Table6[[#This Row],[sales]])</f>
        <v>0.99300614151319411</v>
      </c>
      <c r="BB576" s="9">
        <f>'[1]8'!O$22+'[1]8'!O$28*Table6[[#This Row],[LNRADIOLING]]+'[1]8'!O$23*Table6[[#This Row],[DL_DUM]]+'[1]8'!O$24*Table6[[#This Row],[CT_DUM]]+'[1]8'!O$25*Table6[[#This Row],[PA_DUM]]+'[1]8'!O$26*Table6[[#This Row],[NY_DUM]]+'[1]8'!O$27*Table6[[#This Row],[NJ_DUM]]</f>
        <v>7.0432890829236081</v>
      </c>
      <c r="BC576" s="9">
        <f>Table6[[#This Row],[sales]]-Table6[[#This Row],[Pred_8]]</f>
        <v>847.29681908358123</v>
      </c>
      <c r="BD576" s="9">
        <f>ABS(Table6[[#This Row],[Red_8]]/Table6[[#This Row],[sales]])</f>
        <v>0.99175587214553329</v>
      </c>
      <c r="BE576" s="9">
        <f>'[1]9'!M$19+'[1]9'!M$21*Table6[[#This Row],[LNONLINE]]+'[1]9'!M$20*Table6[[#This Row],[DL_DUM]]+'[1]9'!M$22*Table6[[#This Row],[CT_DUM]]+'[1]9'!M$23*Table6[[#This Row],[PA_DUM]]+'[1]9'!M$24*Table6[[#This Row],[NY_DUM]]+'[1]9'!M$25*Table6[[#This Row],[NJ_DUM]]</f>
        <v>7.1039900183891866</v>
      </c>
      <c r="BF576" s="9">
        <f>Table6[[#This Row],[sales]]-Table6[[#This Row],[Pred_9]]</f>
        <v>847.23611814811568</v>
      </c>
      <c r="BG576" s="9">
        <f>ABS(Table6[[#This Row],[Red_9]]/Table6[[#This Row],[sales]])</f>
        <v>0.99168482206268538</v>
      </c>
      <c r="BH576" s="9">
        <f>'[1]10'!P$22+'[1]10'!P$30*Table6[[#This Row],[LNTV]]+'[1]10'!P$29*Table6[[#This Row],[LNRADIOLING]]+'[1]10'!P$24*Table6[[#This Row],[LNONLINELING]]+'[1]10'!P$23*Table6[[#This Row],[DL_DUM]]+'[1]10'!P$25*Table6[[#This Row],[CT_DUM]]+'[1]10'!P$26*Table6[[#This Row],[PA_DUM]]+'[1]10'!P$27*Table6[[#This Row],[NY_DUM]]+'[1]10'!P$28*Table6[[#This Row],[NJ_DUM]]</f>
        <v>7.0406678082592897</v>
      </c>
      <c r="BI576" s="9">
        <f>Table6[[#This Row],[sales]]-Table6[[#This Row],[Pred_10]]</f>
        <v>847.29944035824553</v>
      </c>
      <c r="BJ576" s="45">
        <f>ABS(Table6[[#This Row],[Red_10]]/Table6[[#This Row],[sales]])</f>
        <v>0.99175894033189049</v>
      </c>
      <c r="BK576" s="9">
        <f>'[1]11'!P$32+'[1]11'!P$40*Table6[[#This Row],[LNONLINELING]]+'[1]11'!P$39*Table6[[#This Row],[LNRADIOLING]]+'[1]11'!P$38*Table6[[#This Row],[LNTVLING]]+'[1]11'!P$33*Table6[[#This Row],[DL_DUM]]+'[1]11'!P$34*Table6[[#This Row],[CT_DUM]]+'[1]11'!P$35*Table6[[#This Row],[PA_DUM]]+'[1]11'!P$36*Table6[[#This Row],[NY_DUM]]+'[1]11'!P$37*Table6[[#This Row],[NJ_DUM]]</f>
        <v>6.9790481003775326</v>
      </c>
      <c r="BL576" s="9">
        <f>Table6[[#This Row],[sales]]-Table6[[#This Row],[ Pred_11]]</f>
        <v>847.36106006612727</v>
      </c>
      <c r="BM576" s="47">
        <f>ABS(Table6[[#This Row],[ Red_11]]/Table6[[#This Row],[sales]])</f>
        <v>0.99183106583237057</v>
      </c>
      <c r="BN576" s="9">
        <f>'[1]12'!K$22+'[1]12'!K$28*Table6[[#This Row],[COMBINE LN LING]]+'[1]12'!K$23*Table6[[#This Row],[DL_DUM]]+'[1]12'!K$24*Table6[[#This Row],[CT_DUM]]+'[1]12'!K$25*Table6[[#This Row],[PA_DUM]]+'[1]12'!K$26*Table6[[#This Row],[NY_DUM]]+'[1]12'!K$27*Table6[[#This Row],[NJ_DUM]]</f>
        <v>7.1287906611329186</v>
      </c>
      <c r="BO576" s="9">
        <f>Table6[[#This Row],[sales]]-Table6[[#This Row],[ Pred_12]]</f>
        <v>847.21131750537188</v>
      </c>
      <c r="BP576" s="47">
        <f>ABS(Table6[[#This Row],[ Red_12]]/Table6[[#This Row],[sales]])</f>
        <v>0.9916557930583032</v>
      </c>
      <c r="BQ576">
        <f>LN(G576+'2019 Totals and Calculations'!C$18)</f>
        <v>7.6588788226825892</v>
      </c>
      <c r="BR576">
        <f>LN(Table6[[#This Row],[PROF RADIO]]+'2019 Totals and Calculations'!D$18)</f>
        <v>5.7888151180722183</v>
      </c>
      <c r="BS576">
        <f>LN(Table6[[#This Row],[ONLINE LINGERING]]+'2019 Totals and Calculations'!E$18)</f>
        <v>5.1745812198517553</v>
      </c>
      <c r="BT576">
        <f>MONTH(Table6[[#This Row],[Date]])</f>
        <v>12</v>
      </c>
      <c r="BU576">
        <f t="shared" si="229"/>
        <v>0</v>
      </c>
      <c r="BV576">
        <f t="shared" si="230"/>
        <v>0</v>
      </c>
      <c r="BW576">
        <f t="shared" si="231"/>
        <v>0</v>
      </c>
      <c r="BX576">
        <f t="shared" si="232"/>
        <v>0</v>
      </c>
      <c r="BY576">
        <f t="shared" si="233"/>
        <v>0</v>
      </c>
      <c r="BZ576">
        <f t="shared" si="234"/>
        <v>0</v>
      </c>
      <c r="CA576">
        <f t="shared" si="235"/>
        <v>0</v>
      </c>
      <c r="CB576">
        <f t="shared" si="236"/>
        <v>0</v>
      </c>
      <c r="CC576">
        <f t="shared" si="237"/>
        <v>0</v>
      </c>
      <c r="CD576">
        <f t="shared" si="238"/>
        <v>0</v>
      </c>
      <c r="CE576">
        <f t="shared" si="239"/>
        <v>0</v>
      </c>
      <c r="CF576">
        <f t="shared" si="240"/>
        <v>1</v>
      </c>
      <c r="CG576">
        <f t="shared" si="241"/>
        <v>104</v>
      </c>
      <c r="CH57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813.0900149580076</v>
      </c>
      <c r="CI576" s="79">
        <f>Table6[[#This Row],[sales]]-CH576</f>
        <v>41.250093208497219</v>
      </c>
      <c r="CJ576">
        <f>ABS(Table6[[#This Row],[sales]]-CH576)/Table6[[#This Row],[sales]]</f>
        <v>4.8282988021039822E-2</v>
      </c>
      <c r="CK57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809.56930615290639</v>
      </c>
      <c r="CL576" s="79">
        <f>Table6[[#This Row],[sales]]-CK576</f>
        <v>44.770802013598427</v>
      </c>
      <c r="CM576">
        <f>ABS(Table6[[#This Row],[sales]]-CK576)/Table6[[#This Row],[sales]]</f>
        <v>5.24039566744453E-2</v>
      </c>
      <c r="CN57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829.51944523291036</v>
      </c>
      <c r="CO576" s="79">
        <f>Table6[[#This Row],[sales]]-CN576</f>
        <v>24.820662933594463</v>
      </c>
      <c r="CP576">
        <f>ABS(Table6[[#This Row],[sales]]-CN576)/Table6[[#This Row],[sales]]</f>
        <v>2.9052437894858955E-2</v>
      </c>
      <c r="CQ57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872.39055351379807</v>
      </c>
      <c r="CR576" s="79">
        <f>Table6[[#This Row],[sales]]-CQ576</f>
        <v>-18.050445347293248</v>
      </c>
      <c r="CS576">
        <f>ABS(Table6[[#This Row],[sales]]-CQ576)/Table6[[#This Row],[sales]]</f>
        <v>2.1127938598166977E-2</v>
      </c>
    </row>
    <row r="577" spans="1:97" x14ac:dyDescent="0.2">
      <c r="A577">
        <v>576</v>
      </c>
      <c r="B577" t="s">
        <v>638</v>
      </c>
      <c r="C577" s="5">
        <v>43464</v>
      </c>
      <c r="D577" s="6">
        <v>1816.740927417402</v>
      </c>
      <c r="E577" s="8">
        <f>YEAR(Table6[[#This Row],[Date]])</f>
        <v>2018</v>
      </c>
      <c r="F577" s="6">
        <f>Table6[[#This Row],[TV_State]]+Table6[[#This Row],[Radio_State]]+Table6[[#This Row],[Online]]</f>
        <v>2220.4611335101581</v>
      </c>
      <c r="G577" s="6">
        <f t="shared" si="216"/>
        <v>1775.7177451854195</v>
      </c>
      <c r="H577" s="6">
        <f>LN(Table6[[#This Row],[PROF TV LING]])</f>
        <v>7.4819599836613779</v>
      </c>
      <c r="I577" s="6">
        <f t="shared" si="217"/>
        <v>7.504799475631188</v>
      </c>
      <c r="J577" s="6">
        <v>269.14680406183732</v>
      </c>
      <c r="K577" s="6">
        <f t="shared" si="222"/>
        <v>266.50810990436833</v>
      </c>
      <c r="L577" s="6">
        <f>0.5*J576+0.5*Table6[[#This Row],[Radio_State]]</f>
        <v>267.81439414073913</v>
      </c>
      <c r="M577" s="6">
        <f>LN(Table6[[#This Row],[RADIO LINGERING ]])</f>
        <v>5.5902941814046203</v>
      </c>
      <c r="N577" s="6">
        <f t="shared" si="218"/>
        <v>5.5952569707467497</v>
      </c>
      <c r="O577" s="6">
        <v>134.57340203091866</v>
      </c>
      <c r="P577" s="6">
        <f t="shared" si="219"/>
        <v>134.00478323128075</v>
      </c>
      <c r="Q577" s="6">
        <f>0.3*O576+0.7*Table6[[#This Row],[Online]]</f>
        <v>134.17367905458917</v>
      </c>
      <c r="R577" s="6">
        <f>LN(Table6[[#This Row],[ONLINE LINGERING]])</f>
        <v>4.8991350730700605</v>
      </c>
      <c r="S577" s="6">
        <f t="shared" si="220"/>
        <v>4.9021097901868043</v>
      </c>
      <c r="T577" s="6">
        <v>892.19523493540964</v>
      </c>
      <c r="U577" s="6">
        <f t="shared" si="221"/>
        <v>6.79368498187673</v>
      </c>
      <c r="V577" s="8">
        <f>YEAR(Table6[[#This Row],[Date]])</f>
        <v>2018</v>
      </c>
      <c r="W577" s="8">
        <f>WEEKNUM(Table6[[#This Row],[Date]])</f>
        <v>53</v>
      </c>
      <c r="X577" t="s">
        <v>743</v>
      </c>
      <c r="Y577" s="9">
        <f>Table6[[#This Row],[LNTVLING]]+Table6[[#This Row],[LNRADIOLING]]+Table6[[#This Row],[LNONLINELING]]</f>
        <v>17.971389238136059</v>
      </c>
      <c r="Z577">
        <f t="shared" si="242"/>
        <v>1</v>
      </c>
      <c r="AA577">
        <f t="shared" si="223"/>
        <v>0</v>
      </c>
      <c r="AB577">
        <f t="shared" si="224"/>
        <v>0</v>
      </c>
      <c r="AC577">
        <f t="shared" si="225"/>
        <v>0</v>
      </c>
      <c r="AD577">
        <f t="shared" si="226"/>
        <v>1</v>
      </c>
      <c r="AE577">
        <f t="shared" si="227"/>
        <v>0</v>
      </c>
      <c r="AF577">
        <f t="shared" si="228"/>
        <v>0</v>
      </c>
      <c r="AG577" s="9">
        <f>'[1]1'!J$20+'[1]1'!J$21*Table6[[#This Row],[TV_State]]</f>
        <v>3116.3682310449481</v>
      </c>
      <c r="AH577" s="9">
        <f>Table6[[#This Row],[sales]]-Table6[[#This Row],[Pred_1]]</f>
        <v>-2224.1729961095384</v>
      </c>
      <c r="AI577">
        <f>ABS(Table6[[#This Row],[Res_1]])/Table6[[#This Row],[sales]]</f>
        <v>2.4929218505303461</v>
      </c>
      <c r="AJ577" s="9">
        <f>'[1]2'!J$20+'[1]2'!J$21*Table6[[#This Row],[Radio_State]]</f>
        <v>2895.8510255315741</v>
      </c>
      <c r="AK577" s="9">
        <f>Table6[[#This Row],[sales]]-Table6[[#This Row],[ Pred_2 ]]</f>
        <v>-2003.6557905961645</v>
      </c>
      <c r="AL577">
        <f>ABS(Table6[[#This Row],[ Res_2 ]])/Table6[[#This Row],[sales]]</f>
        <v>2.2457593496800272</v>
      </c>
      <c r="AM577" s="10">
        <f>'[1]3'!J$20+'[1]3'!J$21*Data!O577</f>
        <v>2578.2039417565811</v>
      </c>
      <c r="AN577" s="9">
        <f>Table6[[#This Row],[sales]]-Table6[[#This Row],[Pred_3]]</f>
        <v>-1686.0087068211715</v>
      </c>
      <c r="AO577" s="9">
        <f>ABS(Table6[[#This Row],[Res_3]])/Table6[[#This Row],[sales]]</f>
        <v>1.889730678670605</v>
      </c>
      <c r="AP577" s="9">
        <f>'[1]4'!L$21+'[1]4'!L$27*Table6[[#This Row],[TV_State]]+'[1]4'!L$22*Table6[[#This Row],[NJ_DUM]]+'[1]4'!L$23*Table6[[#This Row],[NY_DUM]]+'[1]4'!L$24*Table6[[#This Row],[PA_DUM]]+'[1]4'!L$25*Table6[[#This Row],[CT_DUM]]+'[1]4'!L$26*Table6[[#This Row],[DL_DUM]]</f>
        <v>638.56787967331741</v>
      </c>
      <c r="AQ577" s="9">
        <f>Table6[[#This Row],[sales]]-Table6[[#This Row],[Pred_4]]</f>
        <v>253.62735526209224</v>
      </c>
      <c r="AR577">
        <f>ABS(Table6[[#This Row],[Res_4]]/Table6[[#This Row],[sales]])</f>
        <v>0.28427338023213444</v>
      </c>
      <c r="AS577" s="9">
        <f>'[1]5'!L$20+'[1]5'!L$26*Table6[[#This Row],[Radio_State]]+'[1]5'!L$21*Table6[[#This Row],[NJ_DUM]]+'[1]5'!L$22*Table6[[#This Row],[NY_DUM]]+'[1]5'!L$23*Table6[[#This Row],[PA_DUM]]+'[1]5'!L$24*Table6[[#This Row],[CT_DUM]]+'[1]5'!L$25*Table6[[#This Row],[DL_DUM]]</f>
        <v>670.51927472578132</v>
      </c>
      <c r="AT577" s="9">
        <f>Table6[[#This Row],[sales]]-Table6[[#This Row],[Pred_5]]</f>
        <v>221.67596020962833</v>
      </c>
      <c r="AU577" s="9">
        <f>ABS(Table6[[#This Row],[Red_5]]/Table6[[#This Row],[sales]])</f>
        <v>0.24846126893479378</v>
      </c>
      <c r="AV577" s="9">
        <f>'[1]6'!L$20+'[1]6'!L$26*Table6[[#This Row],[Online]]+'[1]6'!L$21*Table6[[#This Row],[NJ_DUM]]+'[1]6'!L$22*Table6[[#This Row],[NY_DUM]]+'[1]6'!L$23*Table6[[#This Row],[PA_DUM]]+'[1]6'!L$24*Table6[[#This Row],[CT_DUM]]+'[1]6'!L$25*Table6[[#This Row],[DL_DUM]]</f>
        <v>579.74430784498816</v>
      </c>
      <c r="AW577" s="9">
        <f>Table6[[#This Row],[sales]]-Table6[[#This Row],[Pred_6]]</f>
        <v>312.45092709042149</v>
      </c>
      <c r="AX577" s="9">
        <f>ABS(Table6[[#This Row],[Red_6]]/Table6[[#This Row],[sales]])</f>
        <v>0.35020465796708872</v>
      </c>
      <c r="AY577" s="9">
        <f>'[1]7'!L$21+'[1]7'!L$27*Table6[[#This Row],[LNTV]]+'[1]7'!L$22*Table6[[#This Row],[NJ_DUM]]+'[1]7'!L$23*Table6[[#This Row],[NY_DUM]]+'[1]7'!L$24*Table6[[#This Row],[PA_DUM]]+'[1]7'!L$25*Table6[[#This Row],[CT_DUM]]+'[1]7'!L$26*Table6[[#This Row],[DL_DUM]]</f>
        <v>5.9762351634089423</v>
      </c>
      <c r="AZ577" s="9">
        <f>Table6[[#This Row],[sales]]-Table6[[#This Row],[Pred_7]]</f>
        <v>886.21899977200076</v>
      </c>
      <c r="BA577" s="9">
        <f>ABS(Table6[[#This Row],[Red_7]]/Table6[[#This Row],[sales]])</f>
        <v>0.9933016508837984</v>
      </c>
      <c r="BB577" s="9">
        <f>'[1]8'!O$22+'[1]8'!O$28*Table6[[#This Row],[LNRADIOLING]]+'[1]8'!O$23*Table6[[#This Row],[DL_DUM]]+'[1]8'!O$24*Table6[[#This Row],[CT_DUM]]+'[1]8'!O$25*Table6[[#This Row],[PA_DUM]]+'[1]8'!O$26*Table6[[#This Row],[NY_DUM]]+'[1]8'!O$27*Table6[[#This Row],[NJ_DUM]]</f>
        <v>7.043998948927384</v>
      </c>
      <c r="BC577" s="9">
        <f>Table6[[#This Row],[sales]]-Table6[[#This Row],[Pred_8]]</f>
        <v>885.15123598648222</v>
      </c>
      <c r="BD577" s="9">
        <f>ABS(Table6[[#This Row],[Red_8]]/Table6[[#This Row],[sales]])</f>
        <v>0.9921048682249044</v>
      </c>
      <c r="BE577" s="9">
        <f>'[1]9'!M$19+'[1]9'!M$21*Table6[[#This Row],[LNONLINE]]+'[1]9'!M$20*Table6[[#This Row],[DL_DUM]]+'[1]9'!M$22*Table6[[#This Row],[CT_DUM]]+'[1]9'!M$23*Table6[[#This Row],[PA_DUM]]+'[1]9'!M$24*Table6[[#This Row],[NY_DUM]]+'[1]9'!M$25*Table6[[#This Row],[NJ_DUM]]</f>
        <v>7.1071404667205194</v>
      </c>
      <c r="BF577" s="9">
        <f>Table6[[#This Row],[sales]]-Table6[[#This Row],[Pred_9]]</f>
        <v>885.08809446868918</v>
      </c>
      <c r="BG577" s="9">
        <f>ABS(Table6[[#This Row],[Red_9]]/Table6[[#This Row],[sales]])</f>
        <v>0.99203409725985037</v>
      </c>
      <c r="BH577" s="9">
        <f>'[1]10'!P$22+'[1]10'!P$30*Table6[[#This Row],[LNTV]]+'[1]10'!P$29*Table6[[#This Row],[LNRADIOLING]]+'[1]10'!P$24*Table6[[#This Row],[LNONLINELING]]+'[1]10'!P$23*Table6[[#This Row],[DL_DUM]]+'[1]10'!P$25*Table6[[#This Row],[CT_DUM]]+'[1]10'!P$26*Table6[[#This Row],[PA_DUM]]+'[1]10'!P$27*Table6[[#This Row],[NY_DUM]]+'[1]10'!P$28*Table6[[#This Row],[NJ_DUM]]</f>
        <v>7.0424788915355077</v>
      </c>
      <c r="BI577" s="9">
        <f>Table6[[#This Row],[sales]]-Table6[[#This Row],[Pred_10]]</f>
        <v>885.15275604387409</v>
      </c>
      <c r="BJ577" s="45">
        <f>ABS(Table6[[#This Row],[Red_10]]/Table6[[#This Row],[sales]])</f>
        <v>0.99210657195221919</v>
      </c>
      <c r="BK577" s="9">
        <f>'[1]11'!P$32+'[1]11'!P$40*Table6[[#This Row],[LNONLINELING]]+'[1]11'!P$39*Table6[[#This Row],[LNRADIOLING]]+'[1]11'!P$38*Table6[[#This Row],[LNTVLING]]+'[1]11'!P$33*Table6[[#This Row],[DL_DUM]]+'[1]11'!P$34*Table6[[#This Row],[CT_DUM]]+'[1]11'!P$35*Table6[[#This Row],[PA_DUM]]+'[1]11'!P$36*Table6[[#This Row],[NY_DUM]]+'[1]11'!P$37*Table6[[#This Row],[NJ_DUM]]</f>
        <v>6.9801734980483321</v>
      </c>
      <c r="BL577" s="9">
        <f>Table6[[#This Row],[sales]]-Table6[[#This Row],[ Pred_11]]</f>
        <v>885.21506143736133</v>
      </c>
      <c r="BM577" s="47">
        <f>ABS(Table6[[#This Row],[ Red_11]]/Table6[[#This Row],[sales]])</f>
        <v>0.99217640576330401</v>
      </c>
      <c r="BN577" s="9">
        <f>'[1]12'!K$22+'[1]12'!K$28*Table6[[#This Row],[COMBINE LN LING]]+'[1]12'!K$23*Table6[[#This Row],[DL_DUM]]+'[1]12'!K$24*Table6[[#This Row],[CT_DUM]]+'[1]12'!K$25*Table6[[#This Row],[PA_DUM]]+'[1]12'!K$26*Table6[[#This Row],[NY_DUM]]+'[1]12'!K$27*Table6[[#This Row],[NJ_DUM]]</f>
        <v>7.1316633975397652</v>
      </c>
      <c r="BO577" s="9">
        <f>Table6[[#This Row],[sales]]-Table6[[#This Row],[ Pred_12]]</f>
        <v>885.06357153786985</v>
      </c>
      <c r="BP577" s="47">
        <f>ABS(Table6[[#This Row],[ Red_12]]/Table6[[#This Row],[sales]])</f>
        <v>0.99200661120090372</v>
      </c>
      <c r="BQ577">
        <f>LN(G577+'2019 Totals and Calculations'!C$18)</f>
        <v>7.6671401265434174</v>
      </c>
      <c r="BR577">
        <f>LN(Table6[[#This Row],[PROF RADIO]]+'2019 Totals and Calculations'!D$18)</f>
        <v>5.796861306776834</v>
      </c>
      <c r="BS577">
        <f>LN(Table6[[#This Row],[ONLINE LINGERING]]+'2019 Totals and Calculations'!E$18)</f>
        <v>5.1820702683576396</v>
      </c>
      <c r="BT577">
        <f>MONTH(Table6[[#This Row],[Date]])</f>
        <v>12</v>
      </c>
      <c r="BU577">
        <f t="shared" si="229"/>
        <v>0</v>
      </c>
      <c r="BV577">
        <f t="shared" si="230"/>
        <v>0</v>
      </c>
      <c r="BW577">
        <f t="shared" si="231"/>
        <v>0</v>
      </c>
      <c r="BX577">
        <f t="shared" si="232"/>
        <v>0</v>
      </c>
      <c r="BY577">
        <f t="shared" si="233"/>
        <v>0</v>
      </c>
      <c r="BZ577">
        <f t="shared" si="234"/>
        <v>0</v>
      </c>
      <c r="CA577">
        <f t="shared" si="235"/>
        <v>0</v>
      </c>
      <c r="CB577">
        <f t="shared" si="236"/>
        <v>0</v>
      </c>
      <c r="CC577">
        <f t="shared" si="237"/>
        <v>0</v>
      </c>
      <c r="CD577">
        <f t="shared" si="238"/>
        <v>0</v>
      </c>
      <c r="CE577">
        <f t="shared" si="239"/>
        <v>0</v>
      </c>
      <c r="CF577">
        <f t="shared" si="240"/>
        <v>1</v>
      </c>
      <c r="CG577">
        <f t="shared" si="241"/>
        <v>105</v>
      </c>
      <c r="CH57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817.30097095590622</v>
      </c>
      <c r="CI577" s="79">
        <f>Table6[[#This Row],[sales]]-CH577</f>
        <v>74.894263979503421</v>
      </c>
      <c r="CJ577">
        <f>ABS(Table6[[#This Row],[sales]]-CH577)/Table6[[#This Row],[sales]]</f>
        <v>8.3943806295855614E-2</v>
      </c>
      <c r="CK57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813.40974028928349</v>
      </c>
      <c r="CL577" s="79">
        <f>Table6[[#This Row],[sales]]-CK577</f>
        <v>78.785494646126153</v>
      </c>
      <c r="CM577">
        <f>ABS(Table6[[#This Row],[sales]]-CK577)/Table6[[#This Row],[sales]]</f>
        <v>8.8305217917723819E-2</v>
      </c>
      <c r="CN57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833.51040869682993</v>
      </c>
      <c r="CO577" s="79">
        <f>Table6[[#This Row],[sales]]-CN577</f>
        <v>58.684826238579717</v>
      </c>
      <c r="CP577">
        <f>ABS(Table6[[#This Row],[sales]]-CN577)/Table6[[#This Row],[sales]]</f>
        <v>6.5775767388881204E-2</v>
      </c>
      <c r="CQ57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878.40801803337615</v>
      </c>
      <c r="CR577" s="79">
        <f>Table6[[#This Row],[sales]]-CQ577</f>
        <v>13.787216902033492</v>
      </c>
      <c r="CS577">
        <f>ABS(Table6[[#This Row],[sales]]-CQ577)/Table6[[#This Row],[sales]]</f>
        <v>1.5453138911946348E-2</v>
      </c>
    </row>
    <row r="578" spans="1:97" x14ac:dyDescent="0.2">
      <c r="A578">
        <v>577</v>
      </c>
      <c r="B578" t="s">
        <v>638</v>
      </c>
      <c r="C578" s="5">
        <v>43471</v>
      </c>
      <c r="D578" s="6">
        <v>1834.9083366915761</v>
      </c>
      <c r="E578" s="8">
        <f>YEAR(Table6[[#This Row],[Date]])</f>
        <v>2019</v>
      </c>
      <c r="F578" s="6">
        <f>Table6[[#This Row],[TV_State]]+Table6[[#This Row],[Radio_State]]+Table6[[#This Row],[Online]]</f>
        <v>2242.6657448452597</v>
      </c>
      <c r="G578" s="6">
        <f t="shared" ref="G578:G641" si="243">IF(B578=B577, 0.7*G577+0.3*D578,D578)</f>
        <v>1793.4749226372664</v>
      </c>
      <c r="H578" s="6">
        <f>LN(Table6[[#This Row],[PROF TV LING]])</f>
        <v>7.4919103145145423</v>
      </c>
      <c r="I578" s="6">
        <f t="shared" ref="I578:I641" si="244">LN(D578)</f>
        <v>7.5147498064843559</v>
      </c>
      <c r="J578" s="6">
        <v>271.83827210245573</v>
      </c>
      <c r="K578" s="6">
        <f t="shared" si="222"/>
        <v>269.17319100341206</v>
      </c>
      <c r="L578" s="6">
        <f>0.5*J577+0.5*Table6[[#This Row],[Radio_State]]</f>
        <v>270.49253808214655</v>
      </c>
      <c r="M578" s="6">
        <f>LN(Table6[[#This Row],[RADIO LINGERING ]])</f>
        <v>5.6002445122577882</v>
      </c>
      <c r="N578" s="6">
        <f t="shared" ref="N578:N641" si="245">LN(J578)</f>
        <v>5.6052073015999175</v>
      </c>
      <c r="O578" s="6">
        <v>135.91913605122787</v>
      </c>
      <c r="P578" s="6">
        <f t="shared" ref="P578:P641" si="246">IF($B578=$B577,0.3*P577+0.7*O578, O578)</f>
        <v>135.34483020524374</v>
      </c>
      <c r="Q578" s="6">
        <f>0.3*O577+0.7*Table6[[#This Row],[Online]]</f>
        <v>135.5154158451351</v>
      </c>
      <c r="R578" s="6">
        <f>LN(Table6[[#This Row],[ONLINE LINGERING]])</f>
        <v>4.9090854039232292</v>
      </c>
      <c r="S578" s="6">
        <f t="shared" ref="S578:S641" si="247">LN(O578)</f>
        <v>4.9120601210399721</v>
      </c>
      <c r="T578" s="6">
        <v>837.12947320712408</v>
      </c>
      <c r="U578" s="6">
        <f t="shared" ref="U578:U641" si="248">LN(T578)</f>
        <v>6.7299787457514002</v>
      </c>
      <c r="V578" s="8">
        <f>YEAR(Table6[[#This Row],[Date]])</f>
        <v>2019</v>
      </c>
      <c r="W578" s="8">
        <f>WEEKNUM(Table6[[#This Row],[Date]])</f>
        <v>2</v>
      </c>
      <c r="X578" t="s">
        <v>744</v>
      </c>
      <c r="Y578" s="9">
        <f>Table6[[#This Row],[LNTVLING]]+Table6[[#This Row],[LNRADIOLING]]+Table6[[#This Row],[LNONLINELING]]</f>
        <v>18.001240230695558</v>
      </c>
      <c r="Z578">
        <f t="shared" si="242"/>
        <v>1</v>
      </c>
      <c r="AA578">
        <f t="shared" si="223"/>
        <v>0</v>
      </c>
      <c r="AB578">
        <f t="shared" si="224"/>
        <v>0</v>
      </c>
      <c r="AC578">
        <f t="shared" si="225"/>
        <v>0</v>
      </c>
      <c r="AD578">
        <f t="shared" si="226"/>
        <v>1</v>
      </c>
      <c r="AE578">
        <f t="shared" si="227"/>
        <v>0</v>
      </c>
      <c r="AF578">
        <f t="shared" si="228"/>
        <v>0</v>
      </c>
      <c r="AG578" s="9">
        <f>'[1]1'!J$20+'[1]1'!J$21*Table6[[#This Row],[TV_State]]</f>
        <v>3134.2345879008344</v>
      </c>
      <c r="AH578" s="9">
        <f>Table6[[#This Row],[sales]]-Table6[[#This Row],[Pred_1]]</f>
        <v>-2297.1051146937102</v>
      </c>
      <c r="AI578">
        <f>ABS(Table6[[#This Row],[Res_1]])/Table6[[#This Row],[sales]]</f>
        <v>2.7440260894091781</v>
      </c>
      <c r="AJ578" s="9">
        <f>'[1]2'!J$20+'[1]2'!J$21*Table6[[#This Row],[Radio_State]]</f>
        <v>2907.6667177469153</v>
      </c>
      <c r="AK578" s="9">
        <f>Table6[[#This Row],[sales]]-Table6[[#This Row],[ Pred_2 ]]</f>
        <v>-2070.5372445397911</v>
      </c>
      <c r="AL578">
        <f>ABS(Table6[[#This Row],[ Res_2 ]])/Table6[[#This Row],[sales]]</f>
        <v>2.4733775488842396</v>
      </c>
      <c r="AM578" s="10">
        <f>'[1]3'!J$20+'[1]3'!J$21*Data!O578</f>
        <v>2585.9786793568987</v>
      </c>
      <c r="AN578" s="9">
        <f>Table6[[#This Row],[sales]]-Table6[[#This Row],[Pred_3]]</f>
        <v>-1748.8492061497745</v>
      </c>
      <c r="AO578" s="9">
        <f>ABS(Table6[[#This Row],[Res_3]])/Table6[[#This Row],[sales]]</f>
        <v>2.0891024173952015</v>
      </c>
      <c r="AP578" s="9">
        <f>'[1]4'!L$21+'[1]4'!L$27*Table6[[#This Row],[TV_State]]+'[1]4'!L$22*Table6[[#This Row],[NJ_DUM]]+'[1]4'!L$23*Table6[[#This Row],[NY_DUM]]+'[1]4'!L$24*Table6[[#This Row],[PA_DUM]]+'[1]4'!L$25*Table6[[#This Row],[CT_DUM]]+'[1]4'!L$26*Table6[[#This Row],[DL_DUM]]</f>
        <v>642.57525852659239</v>
      </c>
      <c r="AQ578" s="9">
        <f>Table6[[#This Row],[sales]]-Table6[[#This Row],[Pred_4]]</f>
        <v>194.55421468053169</v>
      </c>
      <c r="AR578">
        <f>ABS(Table6[[#This Row],[Res_4]]/Table6[[#This Row],[sales]])</f>
        <v>0.23240636115125138</v>
      </c>
      <c r="AS578" s="9">
        <f>'[1]5'!L$20+'[1]5'!L$26*Table6[[#This Row],[Radio_State]]+'[1]5'!L$21*Table6[[#This Row],[NJ_DUM]]+'[1]5'!L$22*Table6[[#This Row],[NY_DUM]]+'[1]5'!L$23*Table6[[#This Row],[PA_DUM]]+'[1]5'!L$24*Table6[[#This Row],[CT_DUM]]+'[1]5'!L$25*Table6[[#This Row],[DL_DUM]]</f>
        <v>675.26055218976865</v>
      </c>
      <c r="AT578" s="9">
        <f>Table6[[#This Row],[sales]]-Table6[[#This Row],[Pred_5]]</f>
        <v>161.86892101735543</v>
      </c>
      <c r="AU578" s="9">
        <f>ABS(Table6[[#This Row],[Red_5]]/Table6[[#This Row],[sales]])</f>
        <v>0.1933618707715784</v>
      </c>
      <c r="AV578" s="9">
        <f>'[1]6'!L$20+'[1]6'!L$26*Table6[[#This Row],[Online]]+'[1]6'!L$21*Table6[[#This Row],[NJ_DUM]]+'[1]6'!L$22*Table6[[#This Row],[NY_DUM]]+'[1]6'!L$23*Table6[[#This Row],[PA_DUM]]+'[1]6'!L$24*Table6[[#This Row],[CT_DUM]]+'[1]6'!L$25*Table6[[#This Row],[DL_DUM]]</f>
        <v>585.6012889353027</v>
      </c>
      <c r="AW578" s="9">
        <f>Table6[[#This Row],[sales]]-Table6[[#This Row],[Pred_6]]</f>
        <v>251.52818427182137</v>
      </c>
      <c r="AX578" s="9">
        <f>ABS(Table6[[#This Row],[Red_6]]/Table6[[#This Row],[sales]])</f>
        <v>0.3004650921059947</v>
      </c>
      <c r="AY578" s="9">
        <f>'[1]7'!L$21+'[1]7'!L$27*Table6[[#This Row],[LNTV]]+'[1]7'!L$22*Table6[[#This Row],[NJ_DUM]]+'[1]7'!L$23*Table6[[#This Row],[NY_DUM]]+'[1]7'!L$24*Table6[[#This Row],[PA_DUM]]+'[1]7'!L$25*Table6[[#This Row],[CT_DUM]]+'[1]7'!L$26*Table6[[#This Row],[DL_DUM]]</f>
        <v>5.9773365106989429</v>
      </c>
      <c r="AZ578" s="9">
        <f>Table6[[#This Row],[sales]]-Table6[[#This Row],[Pred_7]]</f>
        <v>831.15213669642515</v>
      </c>
      <c r="BA578" s="9">
        <f>ABS(Table6[[#This Row],[Red_7]]/Table6[[#This Row],[sales]])</f>
        <v>0.99285972277645518</v>
      </c>
      <c r="BB578" s="9">
        <f>'[1]8'!O$22+'[1]8'!O$28*Table6[[#This Row],[LNRADIOLING]]+'[1]8'!O$23*Table6[[#This Row],[DL_DUM]]+'[1]8'!O$24*Table6[[#This Row],[CT_DUM]]+'[1]8'!O$25*Table6[[#This Row],[PA_DUM]]+'[1]8'!O$26*Table6[[#This Row],[NY_DUM]]+'[1]8'!O$27*Table6[[#This Row],[NJ_DUM]]</f>
        <v>7.0447088149311607</v>
      </c>
      <c r="BC578" s="9">
        <f>Table6[[#This Row],[sales]]-Table6[[#This Row],[Pred_8]]</f>
        <v>830.08476439219294</v>
      </c>
      <c r="BD578" s="9">
        <f>ABS(Table6[[#This Row],[Red_8]]/Table6[[#This Row],[sales]])</f>
        <v>0.99158468428074553</v>
      </c>
      <c r="BE578" s="9">
        <f>'[1]9'!M$19+'[1]9'!M$21*Table6[[#This Row],[LNONLINE]]+'[1]9'!M$20*Table6[[#This Row],[DL_DUM]]+'[1]9'!M$22*Table6[[#This Row],[CT_DUM]]+'[1]9'!M$23*Table6[[#This Row],[PA_DUM]]+'[1]9'!M$24*Table6[[#This Row],[NY_DUM]]+'[1]9'!M$25*Table6[[#This Row],[NJ_DUM]]</f>
        <v>7.1102909150518503</v>
      </c>
      <c r="BF578" s="9">
        <f>Table6[[#This Row],[sales]]-Table6[[#This Row],[Pred_9]]</f>
        <v>830.01918229207217</v>
      </c>
      <c r="BG578" s="9">
        <f>ABS(Table6[[#This Row],[Red_9]]/Table6[[#This Row],[sales]])</f>
        <v>0.99150634263561199</v>
      </c>
      <c r="BH578" s="9">
        <f>'[1]10'!P$22+'[1]10'!P$30*Table6[[#This Row],[LNTV]]+'[1]10'!P$29*Table6[[#This Row],[LNRADIOLING]]+'[1]10'!P$24*Table6[[#This Row],[LNONLINELING]]+'[1]10'!P$23*Table6[[#This Row],[DL_DUM]]+'[1]10'!P$25*Table6[[#This Row],[CT_DUM]]+'[1]10'!P$26*Table6[[#This Row],[PA_DUM]]+'[1]10'!P$27*Table6[[#This Row],[NY_DUM]]+'[1]10'!P$28*Table6[[#This Row],[NJ_DUM]]</f>
        <v>7.0442899748117256</v>
      </c>
      <c r="BI578" s="9">
        <f>Table6[[#This Row],[sales]]-Table6[[#This Row],[Pred_10]]</f>
        <v>830.08518323231237</v>
      </c>
      <c r="BJ578" s="45">
        <f>ABS(Table6[[#This Row],[Red_10]]/Table6[[#This Row],[sales]])</f>
        <v>0.99158518460970635</v>
      </c>
      <c r="BK578" s="9">
        <f>'[1]11'!P$32+'[1]11'!P$40*Table6[[#This Row],[LNONLINELING]]+'[1]11'!P$39*Table6[[#This Row],[LNRADIOLING]]+'[1]11'!P$38*Table6[[#This Row],[LNTVLING]]+'[1]11'!P$33*Table6[[#This Row],[DL_DUM]]+'[1]11'!P$34*Table6[[#This Row],[CT_DUM]]+'[1]11'!P$35*Table6[[#This Row],[PA_DUM]]+'[1]11'!P$36*Table6[[#This Row],[NY_DUM]]+'[1]11'!P$37*Table6[[#This Row],[NJ_DUM]]</f>
        <v>6.9812988957191315</v>
      </c>
      <c r="BL578" s="9">
        <f>Table6[[#This Row],[sales]]-Table6[[#This Row],[ Pred_11]]</f>
        <v>830.148174311405</v>
      </c>
      <c r="BM578" s="47">
        <f>ABS(Table6[[#This Row],[ Red_11]]/Table6[[#This Row],[sales]])</f>
        <v>0.99166043112904267</v>
      </c>
      <c r="BN578" s="9">
        <f>'[1]12'!K$22+'[1]12'!K$28*Table6[[#This Row],[COMBINE LN LING]]+'[1]12'!K$23*Table6[[#This Row],[DL_DUM]]+'[1]12'!K$24*Table6[[#This Row],[CT_DUM]]+'[1]12'!K$25*Table6[[#This Row],[PA_DUM]]+'[1]12'!K$26*Table6[[#This Row],[NY_DUM]]+'[1]12'!K$27*Table6[[#This Row],[NJ_DUM]]</f>
        <v>7.1345361339466118</v>
      </c>
      <c r="BO578" s="9">
        <f>Table6[[#This Row],[sales]]-Table6[[#This Row],[ Pred_12]]</f>
        <v>829.99493707317743</v>
      </c>
      <c r="BP578" s="47">
        <f>ABS(Table6[[#This Row],[ Red_12]]/Table6[[#This Row],[sales]])</f>
        <v>0.99147738030699895</v>
      </c>
      <c r="BQ578">
        <f>LN(G578+'2019 Totals and Calculations'!C$18)</f>
        <v>7.6754153381358607</v>
      </c>
      <c r="BR578">
        <f>LN(Table6[[#This Row],[PROF RADIO]]+'2019 Totals and Calculations'!D$18)</f>
        <v>5.8049227695161179</v>
      </c>
      <c r="BS578">
        <f>LN(Table6[[#This Row],[ONLINE LINGERING]]+'2019 Totals and Calculations'!E$18)</f>
        <v>5.1895777031256252</v>
      </c>
      <c r="BT578">
        <f>MONTH(Table6[[#This Row],[Date]])</f>
        <v>1</v>
      </c>
      <c r="BU578">
        <f t="shared" si="229"/>
        <v>1</v>
      </c>
      <c r="BV578">
        <f t="shared" si="230"/>
        <v>0</v>
      </c>
      <c r="BW578">
        <f t="shared" si="231"/>
        <v>0</v>
      </c>
      <c r="BX578">
        <f t="shared" si="232"/>
        <v>0</v>
      </c>
      <c r="BY578">
        <f t="shared" si="233"/>
        <v>0</v>
      </c>
      <c r="BZ578">
        <f t="shared" si="234"/>
        <v>0</v>
      </c>
      <c r="CA578">
        <f t="shared" si="235"/>
        <v>0</v>
      </c>
      <c r="CB578">
        <f t="shared" si="236"/>
        <v>0</v>
      </c>
      <c r="CC578">
        <f t="shared" si="237"/>
        <v>0</v>
      </c>
      <c r="CD578">
        <f t="shared" si="238"/>
        <v>0</v>
      </c>
      <c r="CE578">
        <f t="shared" si="239"/>
        <v>0</v>
      </c>
      <c r="CF578">
        <f t="shared" si="240"/>
        <v>0</v>
      </c>
      <c r="CG578">
        <f t="shared" si="241"/>
        <v>106</v>
      </c>
      <c r="CH57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826.93013995152262</v>
      </c>
      <c r="CI578" s="79">
        <f>Table6[[#This Row],[sales]]-CH578</f>
        <v>10.199333255601459</v>
      </c>
      <c r="CJ578">
        <f>ABS(Table6[[#This Row],[sales]]-CH578)/Table6[[#This Row],[sales]]</f>
        <v>1.2183698677489906E-2</v>
      </c>
      <c r="CK57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794.46531703816049</v>
      </c>
      <c r="CL578" s="79">
        <f>Table6[[#This Row],[sales]]-CK578</f>
        <v>42.664156168963586</v>
      </c>
      <c r="CM578">
        <f>ABS(Table6[[#This Row],[sales]]-CK578)/Table6[[#This Row],[sales]]</f>
        <v>5.0964823882634396E-2</v>
      </c>
      <c r="CN57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811.01269198721673</v>
      </c>
      <c r="CO578" s="79">
        <f>Table6[[#This Row],[sales]]-CN578</f>
        <v>26.116781219907352</v>
      </c>
      <c r="CP578">
        <f>ABS(Table6[[#This Row],[sales]]-CN578)/Table6[[#This Row],[sales]]</f>
        <v>3.1198019011147028E-2</v>
      </c>
      <c r="CQ57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884.47446329542618</v>
      </c>
      <c r="CR578" s="79">
        <f>Table6[[#This Row],[sales]]-CQ578</f>
        <v>-47.344990088302097</v>
      </c>
      <c r="CS578">
        <f>ABS(Table6[[#This Row],[sales]]-CQ578)/Table6[[#This Row],[sales]]</f>
        <v>5.6556353113358743E-2</v>
      </c>
    </row>
    <row r="579" spans="1:97" x14ac:dyDescent="0.2">
      <c r="A579">
        <v>578</v>
      </c>
      <c r="B579" t="s">
        <v>638</v>
      </c>
      <c r="C579" s="5">
        <v>43478</v>
      </c>
      <c r="D579" s="6">
        <v>1853.2574200584916</v>
      </c>
      <c r="E579" s="8">
        <f>YEAR(Table6[[#This Row],[Date]])</f>
        <v>2019</v>
      </c>
      <c r="F579" s="6">
        <f>Table6[[#This Row],[TV_State]]+Table6[[#This Row],[Radio_State]]+Table6[[#This Row],[Online]]</f>
        <v>2265.092402293712</v>
      </c>
      <c r="G579" s="6">
        <f t="shared" si="243"/>
        <v>1811.4096718636338</v>
      </c>
      <c r="H579" s="6">
        <f>LN(Table6[[#This Row],[PROF TV LING]])</f>
        <v>7.5018606453677075</v>
      </c>
      <c r="I579" s="6">
        <f t="shared" si="244"/>
        <v>7.5247001373375237</v>
      </c>
      <c r="J579" s="6">
        <v>274.55665482348024</v>
      </c>
      <c r="K579" s="6">
        <f t="shared" ref="K579:K642" si="249">IF($B579=$B578,0.5*K578+0.5*J579, J579)</f>
        <v>271.86492291344615</v>
      </c>
      <c r="L579" s="6">
        <f>0.5*J578+0.5*Table6[[#This Row],[Radio_State]]</f>
        <v>273.19746346296802</v>
      </c>
      <c r="M579" s="6">
        <f>LN(Table6[[#This Row],[RADIO LINGERING ]])</f>
        <v>5.610194843110957</v>
      </c>
      <c r="N579" s="6">
        <f t="shared" si="245"/>
        <v>5.6151576324530854</v>
      </c>
      <c r="O579" s="6">
        <v>137.27832741174012</v>
      </c>
      <c r="P579" s="6">
        <f t="shared" si="246"/>
        <v>136.6982782497912</v>
      </c>
      <c r="Q579" s="6">
        <f>0.3*O578+0.7*Table6[[#This Row],[Online]]</f>
        <v>136.87057000358644</v>
      </c>
      <c r="R579" s="6">
        <f>LN(Table6[[#This Row],[ONLINE LINGERING]])</f>
        <v>4.9190357347763971</v>
      </c>
      <c r="S579" s="6">
        <f t="shared" si="247"/>
        <v>4.92201045189314</v>
      </c>
      <c r="T579" s="6">
        <v>945.16604442633036</v>
      </c>
      <c r="U579" s="6">
        <f t="shared" si="248"/>
        <v>6.8513606204464832</v>
      </c>
      <c r="V579" s="8">
        <f>YEAR(Table6[[#This Row],[Date]])</f>
        <v>2019</v>
      </c>
      <c r="W579" s="8">
        <f>WEEKNUM(Table6[[#This Row],[Date]])</f>
        <v>3</v>
      </c>
      <c r="X579" t="s">
        <v>745</v>
      </c>
      <c r="Y579" s="9">
        <f>Table6[[#This Row],[LNTVLING]]+Table6[[#This Row],[LNRADIOLING]]+Table6[[#This Row],[LNONLINELING]]</f>
        <v>18.031091223255061</v>
      </c>
      <c r="Z579">
        <f t="shared" si="242"/>
        <v>1</v>
      </c>
      <c r="AA579">
        <f t="shared" ref="AA579:AA642" si="250">IF($B579="NJ",1,0)</f>
        <v>0</v>
      </c>
      <c r="AB579">
        <f t="shared" ref="AB579:AB642" si="251">IF($B579="NY",1,0)</f>
        <v>0</v>
      </c>
      <c r="AC579">
        <f t="shared" ref="AC579:AC642" si="252">IF($B579="PA",1,0)</f>
        <v>0</v>
      </c>
      <c r="AD579">
        <f t="shared" ref="AD579:AD642" si="253">IF($B579="CT",1,0)</f>
        <v>1</v>
      </c>
      <c r="AE579">
        <f t="shared" ref="AE579:AE642" si="254">IF($B579="DL",1,0)</f>
        <v>0</v>
      </c>
      <c r="AF579">
        <f t="shared" ref="AF579:AF642" si="255">IF($B579="MD",1,0)</f>
        <v>0</v>
      </c>
      <c r="AG579" s="9">
        <f>'[1]1'!J$20+'[1]1'!J$21*Table6[[#This Row],[TV_State]]</f>
        <v>3152.2796083252792</v>
      </c>
      <c r="AH579" s="9">
        <f>Table6[[#This Row],[sales]]-Table6[[#This Row],[Pred_1]]</f>
        <v>-2207.113563898949</v>
      </c>
      <c r="AI579">
        <f>ABS(Table6[[#This Row],[Res_1]])/Table6[[#This Row],[sales]]</f>
        <v>2.3351596017592433</v>
      </c>
      <c r="AJ579" s="9">
        <f>'[1]2'!J$20+'[1]2'!J$21*Table6[[#This Row],[Radio_State]]</f>
        <v>2919.6005668844091</v>
      </c>
      <c r="AK579" s="9">
        <f>Table6[[#This Row],[sales]]-Table6[[#This Row],[ Pred_2 ]]</f>
        <v>-1974.4345224580788</v>
      </c>
      <c r="AL579">
        <f>ABS(Table6[[#This Row],[ Res_2 ]])/Table6[[#This Row],[sales]]</f>
        <v>2.0889816494163882</v>
      </c>
      <c r="AM579" s="10">
        <f>'[1]3'!J$20+'[1]3'!J$21*Data!O579</f>
        <v>2593.831164333219</v>
      </c>
      <c r="AN579" s="9">
        <f>Table6[[#This Row],[sales]]-Table6[[#This Row],[Pred_3]]</f>
        <v>-1648.6651199068888</v>
      </c>
      <c r="AO579" s="9">
        <f>ABS(Table6[[#This Row],[Res_3]])/Table6[[#This Row],[sales]]</f>
        <v>1.7443126841353553</v>
      </c>
      <c r="AP579" s="9">
        <f>'[1]4'!L$21+'[1]4'!L$27*Table6[[#This Row],[TV_State]]+'[1]4'!L$22*Table6[[#This Row],[NJ_DUM]]+'[1]4'!L$23*Table6[[#This Row],[NY_DUM]]+'[1]4'!L$24*Table6[[#This Row],[PA_DUM]]+'[1]4'!L$25*Table6[[#This Row],[CT_DUM]]+'[1]4'!L$26*Table6[[#This Row],[DL_DUM]]</f>
        <v>646.62271116839997</v>
      </c>
      <c r="AQ579" s="9">
        <f>Table6[[#This Row],[sales]]-Table6[[#This Row],[Pred_4]]</f>
        <v>298.54333325793039</v>
      </c>
      <c r="AR579">
        <f>ABS(Table6[[#This Row],[Res_4]]/Table6[[#This Row],[sales]])</f>
        <v>0.31586337132871889</v>
      </c>
      <c r="AS579" s="9">
        <f>'[1]5'!L$20+'[1]5'!L$26*Table6[[#This Row],[Radio_State]]+'[1]5'!L$21*Table6[[#This Row],[NJ_DUM]]+'[1]5'!L$22*Table6[[#This Row],[NY_DUM]]+'[1]5'!L$23*Table6[[#This Row],[PA_DUM]]+'[1]5'!L$24*Table6[[#This Row],[CT_DUM]]+'[1]5'!L$25*Table6[[#This Row],[DL_DUM]]</f>
        <v>680.0492424283957</v>
      </c>
      <c r="AT579" s="9">
        <f>Table6[[#This Row],[sales]]-Table6[[#This Row],[Pred_5]]</f>
        <v>265.11680199793466</v>
      </c>
      <c r="AU579" s="9">
        <f>ABS(Table6[[#This Row],[Red_5]]/Table6[[#This Row],[sales]])</f>
        <v>0.28049759464100049</v>
      </c>
      <c r="AV579" s="9">
        <f>'[1]6'!L$20+'[1]6'!L$26*Table6[[#This Row],[Online]]+'[1]6'!L$21*Table6[[#This Row],[NJ_DUM]]+'[1]6'!L$22*Table6[[#This Row],[NY_DUM]]+'[1]6'!L$23*Table6[[#This Row],[PA_DUM]]+'[1]6'!L$24*Table6[[#This Row],[CT_DUM]]+'[1]6'!L$25*Table6[[#This Row],[DL_DUM]]</f>
        <v>591.51683983652026</v>
      </c>
      <c r="AW579" s="9">
        <f>Table6[[#This Row],[sales]]-Table6[[#This Row],[Pred_6]]</f>
        <v>353.6492045898101</v>
      </c>
      <c r="AX579" s="9">
        <f>ABS(Table6[[#This Row],[Red_6]]/Table6[[#This Row],[sales]])</f>
        <v>0.37416621838595343</v>
      </c>
      <c r="AY579" s="9">
        <f>'[1]7'!L$21+'[1]7'!L$27*Table6[[#This Row],[LNTV]]+'[1]7'!L$22*Table6[[#This Row],[NJ_DUM]]+'[1]7'!L$23*Table6[[#This Row],[NY_DUM]]+'[1]7'!L$24*Table6[[#This Row],[PA_DUM]]+'[1]7'!L$25*Table6[[#This Row],[CT_DUM]]+'[1]7'!L$26*Table6[[#This Row],[DL_DUM]]</f>
        <v>5.9784378579889434</v>
      </c>
      <c r="AZ579" s="9">
        <f>Table6[[#This Row],[sales]]-Table6[[#This Row],[Pred_7]]</f>
        <v>939.18760656834138</v>
      </c>
      <c r="BA579" s="9">
        <f>ABS(Table6[[#This Row],[Red_7]]/Table6[[#This Row],[sales]])</f>
        <v>0.99367472213666164</v>
      </c>
      <c r="BB579" s="9">
        <f>'[1]8'!O$22+'[1]8'!O$28*Table6[[#This Row],[LNRADIOLING]]+'[1]8'!O$23*Table6[[#This Row],[DL_DUM]]+'[1]8'!O$24*Table6[[#This Row],[CT_DUM]]+'[1]8'!O$25*Table6[[#This Row],[PA_DUM]]+'[1]8'!O$26*Table6[[#This Row],[NY_DUM]]+'[1]8'!O$27*Table6[[#This Row],[NJ_DUM]]</f>
        <v>7.0454186809349366</v>
      </c>
      <c r="BC579" s="9">
        <f>Table6[[#This Row],[sales]]-Table6[[#This Row],[Pred_8]]</f>
        <v>938.12062574539539</v>
      </c>
      <c r="BD579" s="9">
        <f>ABS(Table6[[#This Row],[Red_8]]/Table6[[#This Row],[sales]])</f>
        <v>0.99254584025475523</v>
      </c>
      <c r="BE579" s="9">
        <f>'[1]9'!M$19+'[1]9'!M$21*Table6[[#This Row],[LNONLINE]]+'[1]9'!M$20*Table6[[#This Row],[DL_DUM]]+'[1]9'!M$22*Table6[[#This Row],[CT_DUM]]+'[1]9'!M$23*Table6[[#This Row],[PA_DUM]]+'[1]9'!M$24*Table6[[#This Row],[NY_DUM]]+'[1]9'!M$25*Table6[[#This Row],[NJ_DUM]]</f>
        <v>7.113441363383183</v>
      </c>
      <c r="BF579" s="9">
        <f>Table6[[#This Row],[sales]]-Table6[[#This Row],[Pred_9]]</f>
        <v>938.05260306294713</v>
      </c>
      <c r="BG579" s="9">
        <f>ABS(Table6[[#This Row],[Red_9]]/Table6[[#This Row],[sales]])</f>
        <v>0.99247387122576891</v>
      </c>
      <c r="BH579" s="9">
        <f>'[1]10'!P$22+'[1]10'!P$30*Table6[[#This Row],[LNTV]]+'[1]10'!P$29*Table6[[#This Row],[LNRADIOLING]]+'[1]10'!P$24*Table6[[#This Row],[LNONLINELING]]+'[1]10'!P$23*Table6[[#This Row],[DL_DUM]]+'[1]10'!P$25*Table6[[#This Row],[CT_DUM]]+'[1]10'!P$26*Table6[[#This Row],[PA_DUM]]+'[1]10'!P$27*Table6[[#This Row],[NY_DUM]]+'[1]10'!P$28*Table6[[#This Row],[NJ_DUM]]</f>
        <v>7.0461010580879435</v>
      </c>
      <c r="BI579" s="9">
        <f>Table6[[#This Row],[sales]]-Table6[[#This Row],[Pred_10]]</f>
        <v>938.11994336824239</v>
      </c>
      <c r="BJ579" s="45">
        <f>ABS(Table6[[#This Row],[Red_10]]/Table6[[#This Row],[sales]])</f>
        <v>0.99254511828938519</v>
      </c>
      <c r="BK579" s="9">
        <f>'[1]11'!P$32+'[1]11'!P$40*Table6[[#This Row],[LNONLINELING]]+'[1]11'!P$39*Table6[[#This Row],[LNRADIOLING]]+'[1]11'!P$38*Table6[[#This Row],[LNTVLING]]+'[1]11'!P$33*Table6[[#This Row],[DL_DUM]]+'[1]11'!P$34*Table6[[#This Row],[CT_DUM]]+'[1]11'!P$35*Table6[[#This Row],[PA_DUM]]+'[1]11'!P$36*Table6[[#This Row],[NY_DUM]]+'[1]11'!P$37*Table6[[#This Row],[NJ_DUM]]</f>
        <v>6.982424293389931</v>
      </c>
      <c r="BL579" s="9">
        <f>Table6[[#This Row],[sales]]-Table6[[#This Row],[ Pred_11]]</f>
        <v>938.1836201329404</v>
      </c>
      <c r="BM579" s="47">
        <f>ABS(Table6[[#This Row],[ Red_11]]/Table6[[#This Row],[sales]])</f>
        <v>0.99261248927152479</v>
      </c>
      <c r="BN579" s="9">
        <f>'[1]12'!K$22+'[1]12'!K$28*Table6[[#This Row],[COMBINE LN LING]]+'[1]12'!K$23*Table6[[#This Row],[DL_DUM]]+'[1]12'!K$24*Table6[[#This Row],[CT_DUM]]+'[1]12'!K$25*Table6[[#This Row],[PA_DUM]]+'[1]12'!K$26*Table6[[#This Row],[NY_DUM]]+'[1]12'!K$27*Table6[[#This Row],[NJ_DUM]]</f>
        <v>7.1374088703534584</v>
      </c>
      <c r="BO579" s="9">
        <f>Table6[[#This Row],[sales]]-Table6[[#This Row],[ Pred_12]]</f>
        <v>938.02863555597685</v>
      </c>
      <c r="BP579" s="47">
        <f>ABS(Table6[[#This Row],[ Red_12]]/Table6[[#This Row],[sales]])</f>
        <v>0.99244851324014127</v>
      </c>
      <c r="BQ579">
        <f>LN(G579+'2019 Totals and Calculations'!C$18)</f>
        <v>7.6837043659704918</v>
      </c>
      <c r="BR579">
        <f>LN(Table6[[#This Row],[PROF RADIO]]+'2019 Totals and Calculations'!D$18)</f>
        <v>5.8129994123007389</v>
      </c>
      <c r="BS579">
        <f>LN(Table6[[#This Row],[ONLINE LINGERING]]+'2019 Totals and Calculations'!E$18)</f>
        <v>5.1971034312740274</v>
      </c>
      <c r="BT579">
        <f>MONTH(Table6[[#This Row],[Date]])</f>
        <v>1</v>
      </c>
      <c r="BU579">
        <f t="shared" ref="BU579:BU642" si="256">IF($BT579=1,1,0)</f>
        <v>1</v>
      </c>
      <c r="BV579">
        <f t="shared" ref="BV579:BV642" si="257">IF($BT579=2,1,0)</f>
        <v>0</v>
      </c>
      <c r="BW579">
        <f t="shared" ref="BW579:BW642" si="258">IF($BT579=3,1,0)</f>
        <v>0</v>
      </c>
      <c r="BX579">
        <f t="shared" ref="BX579:BX642" si="259">IF($BT579=4,1,0)</f>
        <v>0</v>
      </c>
      <c r="BY579">
        <f t="shared" ref="BY579:BY642" si="260">IF($BT579=5,1,0)</f>
        <v>0</v>
      </c>
      <c r="BZ579">
        <f t="shared" ref="BZ579:BZ642" si="261">IF($BT579=6,1,0)</f>
        <v>0</v>
      </c>
      <c r="CA579">
        <f t="shared" ref="CA579:CA642" si="262">IF($BT579=7,1,0)</f>
        <v>0</v>
      </c>
      <c r="CB579">
        <f t="shared" ref="CB579:CB642" si="263">IF($BT579=8,1,0)</f>
        <v>0</v>
      </c>
      <c r="CC579">
        <f t="shared" ref="CC579:CC642" si="264">IF($BT579=9,1,0)</f>
        <v>0</v>
      </c>
      <c r="CD579">
        <f t="shared" ref="CD579:CD642" si="265">IF($BT579=10,1,0)</f>
        <v>0</v>
      </c>
      <c r="CE579">
        <f t="shared" ref="CE579:CE642" si="266">IF($BT579=11,1,0)</f>
        <v>0</v>
      </c>
      <c r="CF579">
        <f t="shared" ref="CF579:CF642" si="267">IF($BT579=12,1,0)</f>
        <v>0</v>
      </c>
      <c r="CG579">
        <f t="shared" ref="CG579:CG642" si="268">IF(B579=B578,1+CG578,1)</f>
        <v>107</v>
      </c>
      <c r="CH57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831.21964043562525</v>
      </c>
      <c r="CI579" s="79">
        <f>Table6[[#This Row],[sales]]-CH579</f>
        <v>113.94640399070511</v>
      </c>
      <c r="CJ579">
        <f>ABS(Table6[[#This Row],[sales]]-CH579)/Table6[[#This Row],[sales]]</f>
        <v>0.1205570224011433</v>
      </c>
      <c r="CK57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798.24155072446001</v>
      </c>
      <c r="CL579" s="79">
        <f>Table6[[#This Row],[sales]]-CK579</f>
        <v>146.92449370187035</v>
      </c>
      <c r="CM579">
        <f>ABS(Table6[[#This Row],[sales]]-CK579)/Table6[[#This Row],[sales]]</f>
        <v>0.15544834113359027</v>
      </c>
      <c r="CN57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814.92437825812033</v>
      </c>
      <c r="CO579" s="79">
        <f>Table6[[#This Row],[sales]]-CN579</f>
        <v>130.24166616821003</v>
      </c>
      <c r="CP579">
        <f>ABS(Table6[[#This Row],[sales]]-CN579)/Table6[[#This Row],[sales]]</f>
        <v>0.13779765675697794</v>
      </c>
      <c r="CQ57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890.59028865353014</v>
      </c>
      <c r="CR579" s="79">
        <f>Table6[[#This Row],[sales]]-CQ579</f>
        <v>54.575755772800221</v>
      </c>
      <c r="CS579">
        <f>ABS(Table6[[#This Row],[sales]]-CQ579)/Table6[[#This Row],[sales]]</f>
        <v>5.7741976761263192E-2</v>
      </c>
    </row>
    <row r="580" spans="1:97" x14ac:dyDescent="0.2">
      <c r="A580">
        <v>579</v>
      </c>
      <c r="B580" t="s">
        <v>638</v>
      </c>
      <c r="C580" s="5">
        <v>43485</v>
      </c>
      <c r="D580" s="6">
        <v>1871.7899942590766</v>
      </c>
      <c r="E580" s="8">
        <f>YEAR(Table6[[#This Row],[Date]])</f>
        <v>2019</v>
      </c>
      <c r="F580" s="6">
        <f>Table6[[#This Row],[TV_State]]+Table6[[#This Row],[Radio_State]]+Table6[[#This Row],[Online]]</f>
        <v>2287.743326316649</v>
      </c>
      <c r="G580" s="6">
        <f t="shared" si="243"/>
        <v>1829.5237685822667</v>
      </c>
      <c r="H580" s="6">
        <f>LN(Table6[[#This Row],[PROF TV LING]])</f>
        <v>7.5118109762208736</v>
      </c>
      <c r="I580" s="6">
        <f t="shared" si="244"/>
        <v>7.5346504681906916</v>
      </c>
      <c r="J580" s="6">
        <v>277.30222137171506</v>
      </c>
      <c r="K580" s="6">
        <f t="shared" si="249"/>
        <v>274.58357214258058</v>
      </c>
      <c r="L580" s="6">
        <f>0.5*J579+0.5*Table6[[#This Row],[Radio_State]]</f>
        <v>275.92943809759765</v>
      </c>
      <c r="M580" s="6">
        <f>LN(Table6[[#This Row],[RADIO LINGERING ]])</f>
        <v>5.6201451739641248</v>
      </c>
      <c r="N580" s="6">
        <f t="shared" si="245"/>
        <v>5.6251079633062533</v>
      </c>
      <c r="O580" s="6">
        <v>138.65111068585753</v>
      </c>
      <c r="P580" s="6">
        <f t="shared" si="246"/>
        <v>138.06526095503762</v>
      </c>
      <c r="Q580" s="6">
        <f>0.3*O579+0.7*Table6[[#This Row],[Online]]</f>
        <v>138.2392757036223</v>
      </c>
      <c r="R580" s="6">
        <f>LN(Table6[[#This Row],[ONLINE LINGERING]])</f>
        <v>4.928986065629565</v>
      </c>
      <c r="S580" s="6">
        <f t="shared" si="247"/>
        <v>4.9319607827463079</v>
      </c>
      <c r="T580" s="6">
        <v>813.22310412058664</v>
      </c>
      <c r="U580" s="6">
        <f t="shared" si="248"/>
        <v>6.7010054927138363</v>
      </c>
      <c r="V580" s="8">
        <f>YEAR(Table6[[#This Row],[Date]])</f>
        <v>2019</v>
      </c>
      <c r="W580" s="8">
        <f>WEEKNUM(Table6[[#This Row],[Date]])</f>
        <v>4</v>
      </c>
      <c r="X580" t="s">
        <v>746</v>
      </c>
      <c r="Y580" s="9">
        <f>Table6[[#This Row],[LNTVLING]]+Table6[[#This Row],[LNRADIOLING]]+Table6[[#This Row],[LNONLINELING]]</f>
        <v>18.060942215814563</v>
      </c>
      <c r="Z580">
        <f t="shared" ref="Z580:Z643" si="269">IF(V580&lt;2019,1,IF(W580&lt;41,1,0))</f>
        <v>1</v>
      </c>
      <c r="AA580">
        <f t="shared" si="250"/>
        <v>0</v>
      </c>
      <c r="AB580">
        <f t="shared" si="251"/>
        <v>0</v>
      </c>
      <c r="AC580">
        <f t="shared" si="252"/>
        <v>0</v>
      </c>
      <c r="AD580">
        <f t="shared" si="253"/>
        <v>1</v>
      </c>
      <c r="AE580">
        <f t="shared" si="254"/>
        <v>0</v>
      </c>
      <c r="AF580">
        <f t="shared" si="255"/>
        <v>0</v>
      </c>
      <c r="AG580" s="9">
        <f>'[1]1'!J$20+'[1]1'!J$21*Table6[[#This Row],[TV_State]]</f>
        <v>3170.5050789539691</v>
      </c>
      <c r="AH580" s="9">
        <f>Table6[[#This Row],[sales]]-Table6[[#This Row],[Pred_1]]</f>
        <v>-2357.2819748333823</v>
      </c>
      <c r="AI580">
        <f>ABS(Table6[[#This Row],[Res_1]])/Table6[[#This Row],[sales]]</f>
        <v>2.8986903629386296</v>
      </c>
      <c r="AJ580" s="9">
        <f>'[1]2'!J$20+'[1]2'!J$21*Table6[[#This Row],[Radio_State]]</f>
        <v>2931.6537545132783</v>
      </c>
      <c r="AK580" s="9">
        <f>Table6[[#This Row],[sales]]-Table6[[#This Row],[ Pred_2 ]]</f>
        <v>-2118.4306503926919</v>
      </c>
      <c r="AL580">
        <f>ABS(Table6[[#This Row],[ Res_2 ]])/Table6[[#This Row],[sales]]</f>
        <v>2.6049808959664849</v>
      </c>
      <c r="AM580" s="10">
        <f>'[1]3'!J$20+'[1]3'!J$21*Data!O580</f>
        <v>2601.762174159303</v>
      </c>
      <c r="AN580" s="9">
        <f>Table6[[#This Row],[sales]]-Table6[[#This Row],[Pred_3]]</f>
        <v>-1788.5390700387163</v>
      </c>
      <c r="AO580" s="9">
        <f>ABS(Table6[[#This Row],[Res_3]])/Table6[[#This Row],[sales]]</f>
        <v>2.1993215158007948</v>
      </c>
      <c r="AP580" s="9">
        <f>'[1]4'!L$21+'[1]4'!L$27*Table6[[#This Row],[TV_State]]+'[1]4'!L$22*Table6[[#This Row],[NJ_DUM]]+'[1]4'!L$23*Table6[[#This Row],[NY_DUM]]+'[1]4'!L$24*Table6[[#This Row],[PA_DUM]]+'[1]4'!L$25*Table6[[#This Row],[CT_DUM]]+'[1]4'!L$26*Table6[[#This Row],[DL_DUM]]</f>
        <v>650.71063833662583</v>
      </c>
      <c r="AQ580" s="9">
        <f>Table6[[#This Row],[sales]]-Table6[[#This Row],[Pred_4]]</f>
        <v>162.51246578396081</v>
      </c>
      <c r="AR580">
        <f>ABS(Table6[[#This Row],[Res_4]]/Table6[[#This Row],[sales]])</f>
        <v>0.19983749227058736</v>
      </c>
      <c r="AS580" s="9">
        <f>'[1]5'!L$20+'[1]5'!L$26*Table6[[#This Row],[Radio_State]]+'[1]5'!L$21*Table6[[#This Row],[NJ_DUM]]+'[1]5'!L$22*Table6[[#This Row],[NY_DUM]]+'[1]5'!L$23*Table6[[#This Row],[PA_DUM]]+'[1]5'!L$24*Table6[[#This Row],[CT_DUM]]+'[1]5'!L$25*Table6[[#This Row],[DL_DUM]]</f>
        <v>684.88581956940925</v>
      </c>
      <c r="AT580" s="9">
        <f>Table6[[#This Row],[sales]]-Table6[[#This Row],[Pred_5]]</f>
        <v>128.33728455117739</v>
      </c>
      <c r="AU580" s="9">
        <f>ABS(Table6[[#This Row],[Red_5]]/Table6[[#This Row],[sales]])</f>
        <v>0.15781313135459962</v>
      </c>
      <c r="AV580" s="9">
        <f>'[1]6'!L$20+'[1]6'!L$26*Table6[[#This Row],[Online]]+'[1]6'!L$21*Table6[[#This Row],[NJ_DUM]]+'[1]6'!L$22*Table6[[#This Row],[NY_DUM]]+'[1]6'!L$23*Table6[[#This Row],[PA_DUM]]+'[1]6'!L$24*Table6[[#This Row],[CT_DUM]]+'[1]6'!L$25*Table6[[#This Row],[DL_DUM]]</f>
        <v>597.49154624675009</v>
      </c>
      <c r="AW580" s="9">
        <f>Table6[[#This Row],[sales]]-Table6[[#This Row],[Pred_6]]</f>
        <v>215.73155787383655</v>
      </c>
      <c r="AX580" s="9">
        <f>ABS(Table6[[#This Row],[Red_6]]/Table6[[#This Row],[sales]])</f>
        <v>0.26527967144653009</v>
      </c>
      <c r="AY580" s="9">
        <f>'[1]7'!L$21+'[1]7'!L$27*Table6[[#This Row],[LNTV]]+'[1]7'!L$22*Table6[[#This Row],[NJ_DUM]]+'[1]7'!L$23*Table6[[#This Row],[NY_DUM]]+'[1]7'!L$24*Table6[[#This Row],[PA_DUM]]+'[1]7'!L$25*Table6[[#This Row],[CT_DUM]]+'[1]7'!L$26*Table6[[#This Row],[DL_DUM]]</f>
        <v>5.979539205278944</v>
      </c>
      <c r="AZ580" s="9">
        <f>Table6[[#This Row],[sales]]-Table6[[#This Row],[Pred_7]]</f>
        <v>807.24356491530773</v>
      </c>
      <c r="BA580" s="9">
        <f>ABS(Table6[[#This Row],[Red_7]]/Table6[[#This Row],[sales]])</f>
        <v>0.9926471110142091</v>
      </c>
      <c r="BB580" s="9">
        <f>'[1]8'!O$22+'[1]8'!O$28*Table6[[#This Row],[LNRADIOLING]]+'[1]8'!O$23*Table6[[#This Row],[DL_DUM]]+'[1]8'!O$24*Table6[[#This Row],[CT_DUM]]+'[1]8'!O$25*Table6[[#This Row],[PA_DUM]]+'[1]8'!O$26*Table6[[#This Row],[NY_DUM]]+'[1]8'!O$27*Table6[[#This Row],[NJ_DUM]]</f>
        <v>7.0461285469387134</v>
      </c>
      <c r="BC580" s="9">
        <f>Table6[[#This Row],[sales]]-Table6[[#This Row],[Pred_8]]</f>
        <v>806.17697557364795</v>
      </c>
      <c r="BD580" s="9">
        <f>ABS(Table6[[#This Row],[Red_8]]/Table6[[#This Row],[sales]])</f>
        <v>0.99133555292362441</v>
      </c>
      <c r="BE580" s="9">
        <f>'[1]9'!M$19+'[1]9'!M$21*Table6[[#This Row],[LNONLINE]]+'[1]9'!M$20*Table6[[#This Row],[DL_DUM]]+'[1]9'!M$22*Table6[[#This Row],[CT_DUM]]+'[1]9'!M$23*Table6[[#This Row],[PA_DUM]]+'[1]9'!M$24*Table6[[#This Row],[NY_DUM]]+'[1]9'!M$25*Table6[[#This Row],[NJ_DUM]]</f>
        <v>7.1165918117145157</v>
      </c>
      <c r="BF580" s="9">
        <f>Table6[[#This Row],[sales]]-Table6[[#This Row],[Pred_9]]</f>
        <v>806.10651230887208</v>
      </c>
      <c r="BG580" s="9">
        <f>ABS(Table6[[#This Row],[Red_9]]/Table6[[#This Row],[sales]])</f>
        <v>0.99124890601895721</v>
      </c>
      <c r="BH580" s="9">
        <f>'[1]10'!P$22+'[1]10'!P$30*Table6[[#This Row],[LNTV]]+'[1]10'!P$29*Table6[[#This Row],[LNRADIOLING]]+'[1]10'!P$24*Table6[[#This Row],[LNONLINELING]]+'[1]10'!P$23*Table6[[#This Row],[DL_DUM]]+'[1]10'!P$25*Table6[[#This Row],[CT_DUM]]+'[1]10'!P$26*Table6[[#This Row],[PA_DUM]]+'[1]10'!P$27*Table6[[#This Row],[NY_DUM]]+'[1]10'!P$28*Table6[[#This Row],[NJ_DUM]]</f>
        <v>7.0479121413641614</v>
      </c>
      <c r="BI580" s="9">
        <f>Table6[[#This Row],[sales]]-Table6[[#This Row],[Pred_10]]</f>
        <v>806.17519197922252</v>
      </c>
      <c r="BJ580" s="45">
        <f>ABS(Table6[[#This Row],[Red_10]]/Table6[[#This Row],[sales]])</f>
        <v>0.99133335968241376</v>
      </c>
      <c r="BK580" s="9">
        <f>'[1]11'!P$32+'[1]11'!P$40*Table6[[#This Row],[LNONLINELING]]+'[1]11'!P$39*Table6[[#This Row],[LNRADIOLING]]+'[1]11'!P$38*Table6[[#This Row],[LNTVLING]]+'[1]11'!P$33*Table6[[#This Row],[DL_DUM]]+'[1]11'!P$34*Table6[[#This Row],[CT_DUM]]+'[1]11'!P$35*Table6[[#This Row],[PA_DUM]]+'[1]11'!P$36*Table6[[#This Row],[NY_DUM]]+'[1]11'!P$37*Table6[[#This Row],[NJ_DUM]]</f>
        <v>6.9835496910607304</v>
      </c>
      <c r="BL580" s="9">
        <f>Table6[[#This Row],[sales]]-Table6[[#This Row],[ Pred_11]]</f>
        <v>806.23955442952592</v>
      </c>
      <c r="BM580" s="47">
        <f>ABS(Table6[[#This Row],[ Red_11]]/Table6[[#This Row],[sales]])</f>
        <v>0.99141250456894892</v>
      </c>
      <c r="BN580" s="9">
        <f>'[1]12'!K$22+'[1]12'!K$28*Table6[[#This Row],[COMBINE LN LING]]+'[1]12'!K$23*Table6[[#This Row],[DL_DUM]]+'[1]12'!K$24*Table6[[#This Row],[CT_DUM]]+'[1]12'!K$25*Table6[[#This Row],[PA_DUM]]+'[1]12'!K$26*Table6[[#This Row],[NY_DUM]]+'[1]12'!K$27*Table6[[#This Row],[NJ_DUM]]</f>
        <v>7.1402816067603059</v>
      </c>
      <c r="BO580" s="9">
        <f>Table6[[#This Row],[sales]]-Table6[[#This Row],[ Pred_12]]</f>
        <v>806.08282251382639</v>
      </c>
      <c r="BP580" s="47">
        <f>ABS(Table6[[#This Row],[ Red_12]]/Table6[[#This Row],[sales]])</f>
        <v>0.99121977527374638</v>
      </c>
      <c r="BQ580">
        <f>LN(G580+'2019 Totals and Calculations'!C$18)</f>
        <v>7.6920071187804675</v>
      </c>
      <c r="BR580">
        <f>LN(Table6[[#This Row],[PROF RADIO]]+'2019 Totals and Calculations'!D$18)</f>
        <v>5.8210911412617063</v>
      </c>
      <c r="BS580">
        <f>LN(Table6[[#This Row],[ONLINE LINGERING]]+'2019 Totals and Calculations'!E$18)</f>
        <v>5.2046473597244711</v>
      </c>
      <c r="BT580">
        <f>MONTH(Table6[[#This Row],[Date]])</f>
        <v>1</v>
      </c>
      <c r="BU580">
        <f t="shared" si="256"/>
        <v>1</v>
      </c>
      <c r="BV580">
        <f t="shared" si="257"/>
        <v>0</v>
      </c>
      <c r="BW580">
        <f t="shared" si="258"/>
        <v>0</v>
      </c>
      <c r="BX580">
        <f t="shared" si="259"/>
        <v>0</v>
      </c>
      <c r="BY580">
        <f t="shared" si="260"/>
        <v>0</v>
      </c>
      <c r="BZ580">
        <f t="shared" si="261"/>
        <v>0</v>
      </c>
      <c r="CA580">
        <f t="shared" si="262"/>
        <v>0</v>
      </c>
      <c r="CB580">
        <f t="shared" si="263"/>
        <v>0</v>
      </c>
      <c r="CC580">
        <f t="shared" si="264"/>
        <v>0</v>
      </c>
      <c r="CD580">
        <f t="shared" si="265"/>
        <v>0</v>
      </c>
      <c r="CE580">
        <f t="shared" si="266"/>
        <v>0</v>
      </c>
      <c r="CF580">
        <f t="shared" si="267"/>
        <v>0</v>
      </c>
      <c r="CG580">
        <f t="shared" si="268"/>
        <v>108</v>
      </c>
      <c r="CH58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835.53480894258848</v>
      </c>
      <c r="CI580" s="79">
        <f>Table6[[#This Row],[sales]]-CH580</f>
        <v>-22.311704822001843</v>
      </c>
      <c r="CJ580">
        <f>ABS(Table6[[#This Row],[sales]]-CH580)/Table6[[#This Row],[sales]]</f>
        <v>2.7436142319308E-2</v>
      </c>
      <c r="CK58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802.03944154340252</v>
      </c>
      <c r="CL580" s="79">
        <f>Table6[[#This Row],[sales]]-CK580</f>
        <v>11.183662577184123</v>
      </c>
      <c r="CM580">
        <f>ABS(Table6[[#This Row],[sales]]-CK580)/Table6[[#This Row],[sales]]</f>
        <v>1.3752268621632499E-2</v>
      </c>
      <c r="CN58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818.85979871691529</v>
      </c>
      <c r="CO580" s="79">
        <f>Table6[[#This Row],[sales]]-CN580</f>
        <v>-5.6366945963286526</v>
      </c>
      <c r="CP580">
        <f>ABS(Table6[[#This Row],[sales]]-CN580)/Table6[[#This Row],[sales]]</f>
        <v>6.931301592106304E-3</v>
      </c>
      <c r="CQ58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896.75589659378079</v>
      </c>
      <c r="CR580" s="79">
        <f>Table6[[#This Row],[sales]]-CQ580</f>
        <v>-83.532792473194149</v>
      </c>
      <c r="CS580">
        <f>ABS(Table6[[#This Row],[sales]]-CQ580)/Table6[[#This Row],[sales]]</f>
        <v>0.1027181742008251</v>
      </c>
    </row>
    <row r="581" spans="1:97" x14ac:dyDescent="0.2">
      <c r="A581">
        <v>580</v>
      </c>
      <c r="B581" t="s">
        <v>638</v>
      </c>
      <c r="C581" s="5">
        <v>43492</v>
      </c>
      <c r="D581" s="6">
        <v>1890.5078942016676</v>
      </c>
      <c r="E581" s="8">
        <f>YEAR(Table6[[#This Row],[Date]])</f>
        <v>2019</v>
      </c>
      <c r="F581" s="6">
        <f>Table6[[#This Row],[TV_State]]+Table6[[#This Row],[Radio_State]]+Table6[[#This Row],[Online]]</f>
        <v>2310.620759579816</v>
      </c>
      <c r="G581" s="6">
        <f t="shared" si="243"/>
        <v>1847.8190062680869</v>
      </c>
      <c r="H581" s="6">
        <f>LN(Table6[[#This Row],[PROF TV LING]])</f>
        <v>7.5217613070740406</v>
      </c>
      <c r="I581" s="6">
        <f t="shared" si="244"/>
        <v>7.5446007990438604</v>
      </c>
      <c r="J581" s="6">
        <v>280.07524358543225</v>
      </c>
      <c r="K581" s="6">
        <f t="shared" si="249"/>
        <v>277.32940786400638</v>
      </c>
      <c r="L581" s="6">
        <f>0.5*J580+0.5*Table6[[#This Row],[Radio_State]]</f>
        <v>278.68873247857368</v>
      </c>
      <c r="M581" s="6">
        <f>LN(Table6[[#This Row],[RADIO LINGERING ]])</f>
        <v>5.6300955048172927</v>
      </c>
      <c r="N581" s="6">
        <f t="shared" si="245"/>
        <v>5.6350582941594221</v>
      </c>
      <c r="O581" s="6">
        <v>140.03762179271612</v>
      </c>
      <c r="P581" s="6">
        <f t="shared" si="246"/>
        <v>139.44591354141255</v>
      </c>
      <c r="Q581" s="6">
        <f>0.3*O580+0.7*Table6[[#This Row],[Online]]</f>
        <v>139.62166846065855</v>
      </c>
      <c r="R581" s="6">
        <f>LN(Table6[[#This Row],[ONLINE LINGERING]])</f>
        <v>4.9389363964827337</v>
      </c>
      <c r="S581" s="6">
        <f t="shared" si="247"/>
        <v>4.9419111135994767</v>
      </c>
      <c r="T581" s="6">
        <v>970.06304238461064</v>
      </c>
      <c r="U581" s="6">
        <f t="shared" si="248"/>
        <v>6.8773610615346135</v>
      </c>
      <c r="V581" s="8">
        <f>YEAR(Table6[[#This Row],[Date]])</f>
        <v>2019</v>
      </c>
      <c r="W581" s="8">
        <f>WEEKNUM(Table6[[#This Row],[Date]])</f>
        <v>5</v>
      </c>
      <c r="X581" t="s">
        <v>747</v>
      </c>
      <c r="Y581" s="9">
        <f>Table6[[#This Row],[LNTVLING]]+Table6[[#This Row],[LNRADIOLING]]+Table6[[#This Row],[LNONLINELING]]</f>
        <v>18.090793208374066</v>
      </c>
      <c r="Z581">
        <f t="shared" si="269"/>
        <v>1</v>
      </c>
      <c r="AA581">
        <f t="shared" si="250"/>
        <v>0</v>
      </c>
      <c r="AB581">
        <f t="shared" si="251"/>
        <v>0</v>
      </c>
      <c r="AC581">
        <f t="shared" si="252"/>
        <v>0</v>
      </c>
      <c r="AD581">
        <f t="shared" si="253"/>
        <v>1</v>
      </c>
      <c r="AE581">
        <f t="shared" si="254"/>
        <v>0</v>
      </c>
      <c r="AF581">
        <f t="shared" si="255"/>
        <v>0</v>
      </c>
      <c r="AG581" s="9">
        <f>'[1]1'!J$20+'[1]1'!J$21*Table6[[#This Row],[TV_State]]</f>
        <v>3188.9128042889456</v>
      </c>
      <c r="AH581" s="9">
        <f>Table6[[#This Row],[sales]]-Table6[[#This Row],[Pred_1]]</f>
        <v>-2218.8497619043351</v>
      </c>
      <c r="AI581">
        <f>ABS(Table6[[#This Row],[Res_1]])/Table6[[#This Row],[sales]]</f>
        <v>2.2873253231562711</v>
      </c>
      <c r="AJ581" s="9">
        <f>'[1]2'!J$20+'[1]2'!J$21*Table6[[#This Row],[Radio_State]]</f>
        <v>2943.8274740184361</v>
      </c>
      <c r="AK581" s="9">
        <f>Table6[[#This Row],[sales]]-Table6[[#This Row],[ Pred_2 ]]</f>
        <v>-1973.7644316338256</v>
      </c>
      <c r="AL581">
        <f>ABS(Table6[[#This Row],[ Res_2 ]])/Table6[[#This Row],[sales]]</f>
        <v>2.0346764544105449</v>
      </c>
      <c r="AM581" s="10">
        <f>'[1]3'!J$20+'[1]3'!J$21*Data!O581</f>
        <v>2609.7724940836474</v>
      </c>
      <c r="AN581" s="9">
        <f>Table6[[#This Row],[sales]]-Table6[[#This Row],[Pred_3]]</f>
        <v>-1639.7094516990369</v>
      </c>
      <c r="AO581" s="9">
        <f>ABS(Table6[[#This Row],[Res_3]])/Table6[[#This Row],[sales]]</f>
        <v>1.6903122581273691</v>
      </c>
      <c r="AP581" s="9">
        <f>'[1]4'!L$21+'[1]4'!L$27*Table6[[#This Row],[TV_State]]+'[1]4'!L$22*Table6[[#This Row],[NJ_DUM]]+'[1]4'!L$23*Table6[[#This Row],[NY_DUM]]+'[1]4'!L$24*Table6[[#This Row],[PA_DUM]]+'[1]4'!L$25*Table6[[#This Row],[CT_DUM]]+'[1]4'!L$26*Table6[[#This Row],[DL_DUM]]</f>
        <v>654.83944477653381</v>
      </c>
      <c r="AQ581" s="9">
        <f>Table6[[#This Row],[sales]]-Table6[[#This Row],[Pred_4]]</f>
        <v>315.22359760807683</v>
      </c>
      <c r="AR581">
        <f>ABS(Table6[[#This Row],[Res_4]]/Table6[[#This Row],[sales]])</f>
        <v>0.32495166173241036</v>
      </c>
      <c r="AS581" s="9">
        <f>'[1]5'!L$20+'[1]5'!L$26*Table6[[#This Row],[Radio_State]]+'[1]5'!L$21*Table6[[#This Row],[NJ_DUM]]+'[1]5'!L$22*Table6[[#This Row],[NY_DUM]]+'[1]5'!L$23*Table6[[#This Row],[PA_DUM]]+'[1]5'!L$24*Table6[[#This Row],[CT_DUM]]+'[1]5'!L$25*Table6[[#This Row],[DL_DUM]]</f>
        <v>689.77076248183289</v>
      </c>
      <c r="AT581" s="9">
        <f>Table6[[#This Row],[sales]]-Table6[[#This Row],[Pred_5]]</f>
        <v>280.29227990277775</v>
      </c>
      <c r="AU581" s="9">
        <f>ABS(Table6[[#This Row],[Red_5]]/Table6[[#This Row],[sales]])</f>
        <v>0.28894233431856425</v>
      </c>
      <c r="AV581" s="9">
        <f>'[1]6'!L$20+'[1]6'!L$26*Table6[[#This Row],[Online]]+'[1]6'!L$21*Table6[[#This Row],[NJ_DUM]]+'[1]6'!L$22*Table6[[#This Row],[NY_DUM]]+'[1]6'!L$23*Table6[[#This Row],[PA_DUM]]+'[1]6'!L$24*Table6[[#This Row],[CT_DUM]]+'[1]6'!L$25*Table6[[#This Row],[DL_DUM]]</f>
        <v>603.52599972108226</v>
      </c>
      <c r="AW581" s="9">
        <f>Table6[[#This Row],[sales]]-Table6[[#This Row],[Pred_6]]</f>
        <v>366.53704266352838</v>
      </c>
      <c r="AX581" s="9">
        <f>ABS(Table6[[#This Row],[Red_6]]/Table6[[#This Row],[sales]])</f>
        <v>0.37784868266139321</v>
      </c>
      <c r="AY581" s="9">
        <f>'[1]7'!L$21+'[1]7'!L$27*Table6[[#This Row],[LNTV]]+'[1]7'!L$22*Table6[[#This Row],[NJ_DUM]]+'[1]7'!L$23*Table6[[#This Row],[NY_DUM]]+'[1]7'!L$24*Table6[[#This Row],[PA_DUM]]+'[1]7'!L$25*Table6[[#This Row],[CT_DUM]]+'[1]7'!L$26*Table6[[#This Row],[DL_DUM]]</f>
        <v>5.9806405525689446</v>
      </c>
      <c r="AZ581" s="9">
        <f>Table6[[#This Row],[sales]]-Table6[[#This Row],[Pred_7]]</f>
        <v>964.08240183204168</v>
      </c>
      <c r="BA581" s="9">
        <f>ABS(Table6[[#This Row],[Red_7]]/Table6[[#This Row],[sales]])</f>
        <v>0.99383479187304435</v>
      </c>
      <c r="BB581" s="9">
        <f>'[1]8'!O$22+'[1]8'!O$28*Table6[[#This Row],[LNRADIOLING]]+'[1]8'!O$23*Table6[[#This Row],[DL_DUM]]+'[1]8'!O$24*Table6[[#This Row],[CT_DUM]]+'[1]8'!O$25*Table6[[#This Row],[PA_DUM]]+'[1]8'!O$26*Table6[[#This Row],[NY_DUM]]+'[1]8'!O$27*Table6[[#This Row],[NJ_DUM]]</f>
        <v>7.0468384129424892</v>
      </c>
      <c r="BC581" s="9">
        <f>Table6[[#This Row],[sales]]-Table6[[#This Row],[Pred_8]]</f>
        <v>963.01620397166812</v>
      </c>
      <c r="BD581" s="9">
        <f>ABS(Table6[[#This Row],[Red_8]]/Table6[[#This Row],[sales]])</f>
        <v>0.99273569025408903</v>
      </c>
      <c r="BE581" s="9">
        <f>'[1]9'!M$19+'[1]9'!M$21*Table6[[#This Row],[LNONLINE]]+'[1]9'!M$20*Table6[[#This Row],[DL_DUM]]+'[1]9'!M$22*Table6[[#This Row],[CT_DUM]]+'[1]9'!M$23*Table6[[#This Row],[PA_DUM]]+'[1]9'!M$24*Table6[[#This Row],[NY_DUM]]+'[1]9'!M$25*Table6[[#This Row],[NJ_DUM]]</f>
        <v>7.1197422600458484</v>
      </c>
      <c r="BF581" s="9">
        <f>Table6[[#This Row],[sales]]-Table6[[#This Row],[Pred_9]]</f>
        <v>962.94330012456476</v>
      </c>
      <c r="BG581" s="9">
        <f>ABS(Table6[[#This Row],[Red_9]]/Table6[[#This Row],[sales]])</f>
        <v>0.99266053653322972</v>
      </c>
      <c r="BH581" s="9">
        <f>'[1]10'!P$22+'[1]10'!P$30*Table6[[#This Row],[LNTV]]+'[1]10'!P$29*Table6[[#This Row],[LNRADIOLING]]+'[1]10'!P$24*Table6[[#This Row],[LNONLINELING]]+'[1]10'!P$23*Table6[[#This Row],[DL_DUM]]+'[1]10'!P$25*Table6[[#This Row],[CT_DUM]]+'[1]10'!P$26*Table6[[#This Row],[PA_DUM]]+'[1]10'!P$27*Table6[[#This Row],[NY_DUM]]+'[1]10'!P$28*Table6[[#This Row],[NJ_DUM]]</f>
        <v>7.0497232246403811</v>
      </c>
      <c r="BI581" s="9">
        <f>Table6[[#This Row],[sales]]-Table6[[#This Row],[Pred_10]]</f>
        <v>963.01331915997025</v>
      </c>
      <c r="BJ581" s="45">
        <f>ABS(Table6[[#This Row],[Red_10]]/Table6[[#This Row],[sales]])</f>
        <v>0.99273271641468708</v>
      </c>
      <c r="BK581" s="9">
        <f>'[1]11'!P$32+'[1]11'!P$40*Table6[[#This Row],[LNONLINELING]]+'[1]11'!P$39*Table6[[#This Row],[LNRADIOLING]]+'[1]11'!P$38*Table6[[#This Row],[LNTVLING]]+'[1]11'!P$33*Table6[[#This Row],[DL_DUM]]+'[1]11'!P$34*Table6[[#This Row],[CT_DUM]]+'[1]11'!P$35*Table6[[#This Row],[PA_DUM]]+'[1]11'!P$36*Table6[[#This Row],[NY_DUM]]+'[1]11'!P$37*Table6[[#This Row],[NJ_DUM]]</f>
        <v>6.9846750887315299</v>
      </c>
      <c r="BL581" s="9">
        <f>Table6[[#This Row],[sales]]-Table6[[#This Row],[ Pred_11]]</f>
        <v>963.07836729587916</v>
      </c>
      <c r="BM581" s="47">
        <f>ABS(Table6[[#This Row],[ Red_11]]/Table6[[#This Row],[sales]])</f>
        <v>0.99279977199052782</v>
      </c>
      <c r="BN581" s="9">
        <f>'[1]12'!K$22+'[1]12'!K$28*Table6[[#This Row],[COMBINE LN LING]]+'[1]12'!K$23*Table6[[#This Row],[DL_DUM]]+'[1]12'!K$24*Table6[[#This Row],[CT_DUM]]+'[1]12'!K$25*Table6[[#This Row],[PA_DUM]]+'[1]12'!K$26*Table6[[#This Row],[NY_DUM]]+'[1]12'!K$27*Table6[[#This Row],[NJ_DUM]]</f>
        <v>7.1431543431671525</v>
      </c>
      <c r="BO581" s="9">
        <f>Table6[[#This Row],[sales]]-Table6[[#This Row],[ Pred_12]]</f>
        <v>962.91988804144353</v>
      </c>
      <c r="BP581" s="47">
        <f>ABS(Table6[[#This Row],[ Red_12]]/Table6[[#This Row],[sales]])</f>
        <v>0.99263640193362301</v>
      </c>
      <c r="BQ581">
        <f>LN(G581+'2019 Totals and Calculations'!C$18)</f>
        <v>7.7003235055275736</v>
      </c>
      <c r="BR581">
        <f>LN(Table6[[#This Row],[PROF RADIO]]+'2019 Totals and Calculations'!D$18)</f>
        <v>5.829197862658126</v>
      </c>
      <c r="BS581">
        <f>LN(Table6[[#This Row],[ONLINE LINGERING]]+'2019 Totals and Calculations'!E$18)</f>
        <v>5.2122093952130566</v>
      </c>
      <c r="BT581">
        <f>MONTH(Table6[[#This Row],[Date]])</f>
        <v>1</v>
      </c>
      <c r="BU581">
        <f t="shared" si="256"/>
        <v>1</v>
      </c>
      <c r="BV581">
        <f t="shared" si="257"/>
        <v>0</v>
      </c>
      <c r="BW581">
        <f t="shared" si="258"/>
        <v>0</v>
      </c>
      <c r="BX581">
        <f t="shared" si="259"/>
        <v>0</v>
      </c>
      <c r="BY581">
        <f t="shared" si="260"/>
        <v>0</v>
      </c>
      <c r="BZ581">
        <f t="shared" si="261"/>
        <v>0</v>
      </c>
      <c r="CA581">
        <f t="shared" si="262"/>
        <v>0</v>
      </c>
      <c r="CB581">
        <f t="shared" si="263"/>
        <v>0</v>
      </c>
      <c r="CC581">
        <f t="shared" si="264"/>
        <v>0</v>
      </c>
      <c r="CD581">
        <f t="shared" si="265"/>
        <v>0</v>
      </c>
      <c r="CE581">
        <f t="shared" si="266"/>
        <v>0</v>
      </c>
      <c r="CF581">
        <f t="shared" si="267"/>
        <v>0</v>
      </c>
      <c r="CG581">
        <f t="shared" si="268"/>
        <v>109</v>
      </c>
      <c r="CH58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839.87579132909866</v>
      </c>
      <c r="CI581" s="79">
        <f>Table6[[#This Row],[sales]]-CH581</f>
        <v>130.18725105551198</v>
      </c>
      <c r="CJ581">
        <f>ABS(Table6[[#This Row],[sales]]-CH581)/Table6[[#This Row],[sales]]</f>
        <v>0.13420493861459298</v>
      </c>
      <c r="CK58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805.85910458631599</v>
      </c>
      <c r="CL581" s="79">
        <f>Table6[[#This Row],[sales]]-CK581</f>
        <v>164.20393779829465</v>
      </c>
      <c r="CM581">
        <f>ABS(Table6[[#This Row],[sales]]-CK581)/Table6[[#This Row],[sales]]</f>
        <v>0.16927140878869917</v>
      </c>
      <c r="CN58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822.81908981565527</v>
      </c>
      <c r="CO581" s="79">
        <f>Table6[[#This Row],[sales]]-CN581</f>
        <v>147.24395256895536</v>
      </c>
      <c r="CP581">
        <f>ABS(Table6[[#This Row],[sales]]-CN581)/Table6[[#This Row],[sales]]</f>
        <v>0.15178802421644683</v>
      </c>
      <c r="CQ58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902.97169275977865</v>
      </c>
      <c r="CR581" s="79">
        <f>Table6[[#This Row],[sales]]-CQ581</f>
        <v>67.091349624831992</v>
      </c>
      <c r="CS581">
        <f>ABS(Table6[[#This Row],[sales]]-CQ581)/Table6[[#This Row],[sales]]</f>
        <v>6.9161844842483555E-2</v>
      </c>
    </row>
    <row r="582" spans="1:97" x14ac:dyDescent="0.2">
      <c r="A582">
        <v>581</v>
      </c>
      <c r="B582" t="s">
        <v>638</v>
      </c>
      <c r="C582" s="5">
        <v>43499</v>
      </c>
      <c r="D582" s="6">
        <v>1909.4129731436844</v>
      </c>
      <c r="E582" s="8">
        <f>YEAR(Table6[[#This Row],[Date]])</f>
        <v>2019</v>
      </c>
      <c r="F582" s="6">
        <f>Table6[[#This Row],[TV_State]]+Table6[[#This Row],[Radio_State]]+Table6[[#This Row],[Online]]</f>
        <v>2333.7269671756144</v>
      </c>
      <c r="G582" s="6">
        <f t="shared" si="243"/>
        <v>1866.2971963307662</v>
      </c>
      <c r="H582" s="6">
        <f>LN(Table6[[#This Row],[PROF TV LING]])</f>
        <v>7.5317116379272075</v>
      </c>
      <c r="I582" s="6">
        <f t="shared" si="244"/>
        <v>7.5545511298970283</v>
      </c>
      <c r="J582" s="6">
        <v>282.8759960212866</v>
      </c>
      <c r="K582" s="6">
        <f t="shared" si="249"/>
        <v>280.10270194264649</v>
      </c>
      <c r="L582" s="6">
        <f>0.5*J581+0.5*Table6[[#This Row],[Radio_State]]</f>
        <v>281.47561980335945</v>
      </c>
      <c r="M582" s="6">
        <f>LN(Table6[[#This Row],[RADIO LINGERING ]])</f>
        <v>5.6400458356704606</v>
      </c>
      <c r="N582" s="6">
        <f t="shared" si="245"/>
        <v>5.6450086250125899</v>
      </c>
      <c r="O582" s="6">
        <v>141.4379980106433</v>
      </c>
      <c r="P582" s="6">
        <f t="shared" si="246"/>
        <v>140.84037266987406</v>
      </c>
      <c r="Q582" s="6">
        <f>0.3*O581+0.7*Table6[[#This Row],[Online]]</f>
        <v>141.01788514526513</v>
      </c>
      <c r="R582" s="6">
        <f>LN(Table6[[#This Row],[ONLINE LINGERING]])</f>
        <v>4.9488867273359016</v>
      </c>
      <c r="S582" s="6">
        <f t="shared" si="247"/>
        <v>4.9518614444526445</v>
      </c>
      <c r="T582" s="6">
        <v>995.32590544059281</v>
      </c>
      <c r="U582" s="6">
        <f t="shared" si="248"/>
        <v>6.9030702266844184</v>
      </c>
      <c r="V582" s="8">
        <f>YEAR(Table6[[#This Row],[Date]])</f>
        <v>2019</v>
      </c>
      <c r="W582" s="8">
        <f>WEEKNUM(Table6[[#This Row],[Date]])</f>
        <v>6</v>
      </c>
      <c r="X582" t="s">
        <v>748</v>
      </c>
      <c r="Y582" s="9">
        <f>Table6[[#This Row],[LNTVLING]]+Table6[[#This Row],[LNRADIOLING]]+Table6[[#This Row],[LNONLINELING]]</f>
        <v>18.120644200933569</v>
      </c>
      <c r="Z582">
        <f t="shared" si="269"/>
        <v>1</v>
      </c>
      <c r="AA582">
        <f t="shared" si="250"/>
        <v>0</v>
      </c>
      <c r="AB582">
        <f t="shared" si="251"/>
        <v>0</v>
      </c>
      <c r="AC582">
        <f t="shared" si="252"/>
        <v>0</v>
      </c>
      <c r="AD582">
        <f t="shared" si="253"/>
        <v>1</v>
      </c>
      <c r="AE582">
        <f t="shared" si="254"/>
        <v>0</v>
      </c>
      <c r="AF582">
        <f t="shared" si="255"/>
        <v>0</v>
      </c>
      <c r="AG582" s="9">
        <f>'[1]1'!J$20+'[1]1'!J$21*Table6[[#This Row],[TV_State]]</f>
        <v>3207.5046068772717</v>
      </c>
      <c r="AH582" s="9">
        <f>Table6[[#This Row],[sales]]-Table6[[#This Row],[Pred_1]]</f>
        <v>-2212.1787014366791</v>
      </c>
      <c r="AI582">
        <f>ABS(Table6[[#This Row],[Res_1]])/Table6[[#This Row],[sales]]</f>
        <v>2.2225671906504152</v>
      </c>
      <c r="AJ582" s="9">
        <f>'[1]2'!J$20+'[1]2'!J$21*Table6[[#This Row],[Radio_State]]</f>
        <v>2956.1229307186454</v>
      </c>
      <c r="AK582" s="9">
        <f>Table6[[#This Row],[sales]]-Table6[[#This Row],[ Pred_2 ]]</f>
        <v>-1960.7970252780526</v>
      </c>
      <c r="AL582">
        <f>ABS(Table6[[#This Row],[ Res_2 ]])/Table6[[#This Row],[sales]]</f>
        <v>1.970005015000672</v>
      </c>
      <c r="AM582" s="10">
        <f>'[1]3'!J$20+'[1]3'!J$21*Data!O582</f>
        <v>2617.8629172072351</v>
      </c>
      <c r="AN582" s="9">
        <f>Table6[[#This Row],[sales]]-Table6[[#This Row],[Pred_3]]</f>
        <v>-1622.5370117666423</v>
      </c>
      <c r="AO582" s="9">
        <f>ABS(Table6[[#This Row],[Res_3]])/Table6[[#This Row],[sales]]</f>
        <v>1.6301565174759589</v>
      </c>
      <c r="AP582" s="9">
        <f>'[1]4'!L$21+'[1]4'!L$27*Table6[[#This Row],[TV_State]]+'[1]4'!L$22*Table6[[#This Row],[NJ_DUM]]+'[1]4'!L$23*Table6[[#This Row],[NY_DUM]]+'[1]4'!L$24*Table6[[#This Row],[PA_DUM]]+'[1]4'!L$25*Table6[[#This Row],[CT_DUM]]+'[1]4'!L$26*Table6[[#This Row],[DL_DUM]]</f>
        <v>659.00953928084095</v>
      </c>
      <c r="AQ582" s="9">
        <f>Table6[[#This Row],[sales]]-Table6[[#This Row],[Pred_4]]</f>
        <v>336.31636615975185</v>
      </c>
      <c r="AR582">
        <f>ABS(Table6[[#This Row],[Res_4]]/Table6[[#This Row],[sales]])</f>
        <v>0.33789572271895951</v>
      </c>
      <c r="AS582" s="9">
        <f>'[1]5'!L$20+'[1]5'!L$26*Table6[[#This Row],[Radio_State]]+'[1]5'!L$21*Table6[[#This Row],[NJ_DUM]]+'[1]5'!L$22*Table6[[#This Row],[NY_DUM]]+'[1]5'!L$23*Table6[[#This Row],[PA_DUM]]+'[1]5'!L$24*Table6[[#This Row],[CT_DUM]]+'[1]5'!L$25*Table6[[#This Row],[DL_DUM]]</f>
        <v>694.7045548233807</v>
      </c>
      <c r="AT582" s="9">
        <f>Table6[[#This Row],[sales]]-Table6[[#This Row],[Pred_5]]</f>
        <v>300.6213506172121</v>
      </c>
      <c r="AU582" s="9">
        <f>ABS(Table6[[#This Row],[Red_5]]/Table6[[#This Row],[sales]])</f>
        <v>0.30203308180162203</v>
      </c>
      <c r="AV582" s="9">
        <f>'[1]6'!L$20+'[1]6'!L$26*Table6[[#This Row],[Online]]+'[1]6'!L$21*Table6[[#This Row],[NJ_DUM]]+'[1]6'!L$22*Table6[[#This Row],[NY_DUM]]+'[1]6'!L$23*Table6[[#This Row],[PA_DUM]]+'[1]6'!L$24*Table6[[#This Row],[CT_DUM]]+'[1]6'!L$25*Table6[[#This Row],[DL_DUM]]</f>
        <v>609.62079773015773</v>
      </c>
      <c r="AW582" s="9">
        <f>Table6[[#This Row],[sales]]-Table6[[#This Row],[Pred_6]]</f>
        <v>385.70510771043507</v>
      </c>
      <c r="AX582" s="9">
        <f>ABS(Table6[[#This Row],[Red_6]]/Table6[[#This Row],[sales]])</f>
        <v>0.38751639598860649</v>
      </c>
      <c r="AY582" s="9">
        <f>'[1]7'!L$21+'[1]7'!L$27*Table6[[#This Row],[LNTV]]+'[1]7'!L$22*Table6[[#This Row],[NJ_DUM]]+'[1]7'!L$23*Table6[[#This Row],[NY_DUM]]+'[1]7'!L$24*Table6[[#This Row],[PA_DUM]]+'[1]7'!L$25*Table6[[#This Row],[CT_DUM]]+'[1]7'!L$26*Table6[[#This Row],[DL_DUM]]</f>
        <v>5.981741899858946</v>
      </c>
      <c r="AZ582" s="9">
        <f>Table6[[#This Row],[sales]]-Table6[[#This Row],[Pred_7]]</f>
        <v>989.34416354073392</v>
      </c>
      <c r="BA582" s="9">
        <f>ABS(Table6[[#This Row],[Red_7]]/Table6[[#This Row],[sales]])</f>
        <v>0.99399016757510095</v>
      </c>
      <c r="BB582" s="9">
        <f>'[1]8'!O$22+'[1]8'!O$28*Table6[[#This Row],[LNRADIOLING]]+'[1]8'!O$23*Table6[[#This Row],[DL_DUM]]+'[1]8'!O$24*Table6[[#This Row],[CT_DUM]]+'[1]8'!O$25*Table6[[#This Row],[PA_DUM]]+'[1]8'!O$26*Table6[[#This Row],[NY_DUM]]+'[1]8'!O$27*Table6[[#This Row],[NJ_DUM]]</f>
        <v>7.047548278946266</v>
      </c>
      <c r="BC582" s="9">
        <f>Table6[[#This Row],[sales]]-Table6[[#This Row],[Pred_8]]</f>
        <v>988.27835716164657</v>
      </c>
      <c r="BD582" s="9">
        <f>ABS(Table6[[#This Row],[Red_8]]/Table6[[#This Row],[sales]])</f>
        <v>0.99291935612202664</v>
      </c>
      <c r="BE582" s="9">
        <f>'[1]9'!M$19+'[1]9'!M$21*Table6[[#This Row],[LNONLINE]]+'[1]9'!M$20*Table6[[#This Row],[DL_DUM]]+'[1]9'!M$22*Table6[[#This Row],[CT_DUM]]+'[1]9'!M$23*Table6[[#This Row],[PA_DUM]]+'[1]9'!M$24*Table6[[#This Row],[NY_DUM]]+'[1]9'!M$25*Table6[[#This Row],[NJ_DUM]]</f>
        <v>7.1228927083771794</v>
      </c>
      <c r="BF582" s="9">
        <f>Table6[[#This Row],[sales]]-Table6[[#This Row],[Pred_9]]</f>
        <v>988.2030127322156</v>
      </c>
      <c r="BG582" s="9">
        <f>ABS(Table6[[#This Row],[Red_9]]/Table6[[#This Row],[sales]])</f>
        <v>0.99284365787181617</v>
      </c>
      <c r="BH582" s="9">
        <f>'[1]10'!P$22+'[1]10'!P$30*Table6[[#This Row],[LNTV]]+'[1]10'!P$29*Table6[[#This Row],[LNRADIOLING]]+'[1]10'!P$24*Table6[[#This Row],[LNONLINELING]]+'[1]10'!P$23*Table6[[#This Row],[DL_DUM]]+'[1]10'!P$25*Table6[[#This Row],[CT_DUM]]+'[1]10'!P$26*Table6[[#This Row],[PA_DUM]]+'[1]10'!P$27*Table6[[#This Row],[NY_DUM]]+'[1]10'!P$28*Table6[[#This Row],[NJ_DUM]]</f>
        <v>7.0515343079165973</v>
      </c>
      <c r="BI582" s="9">
        <f>Table6[[#This Row],[sales]]-Table6[[#This Row],[Pred_10]]</f>
        <v>988.27437113267615</v>
      </c>
      <c r="BJ582" s="45">
        <f>ABS(Table6[[#This Row],[Red_10]]/Table6[[#This Row],[sales]])</f>
        <v>0.9929153513744875</v>
      </c>
      <c r="BK582" s="9">
        <f>'[1]11'!P$32+'[1]11'!P$40*Table6[[#This Row],[LNONLINELING]]+'[1]11'!P$39*Table6[[#This Row],[LNRADIOLING]]+'[1]11'!P$38*Table6[[#This Row],[LNTVLING]]+'[1]11'!P$33*Table6[[#This Row],[DL_DUM]]+'[1]11'!P$34*Table6[[#This Row],[CT_DUM]]+'[1]11'!P$35*Table6[[#This Row],[PA_DUM]]+'[1]11'!P$36*Table6[[#This Row],[NY_DUM]]+'[1]11'!P$37*Table6[[#This Row],[NJ_DUM]]</f>
        <v>6.9858004864023275</v>
      </c>
      <c r="BL582" s="9">
        <f>Table6[[#This Row],[sales]]-Table6[[#This Row],[ Pred_11]]</f>
        <v>988.34010495419045</v>
      </c>
      <c r="BM582" s="47">
        <f>ABS(Table6[[#This Row],[ Red_11]]/Table6[[#This Row],[sales]])</f>
        <v>0.99298139388494067</v>
      </c>
      <c r="BN582" s="9">
        <f>'[1]12'!K$22+'[1]12'!K$28*Table6[[#This Row],[COMBINE LN LING]]+'[1]12'!K$23*Table6[[#This Row],[DL_DUM]]+'[1]12'!K$24*Table6[[#This Row],[CT_DUM]]+'[1]12'!K$25*Table6[[#This Row],[PA_DUM]]+'[1]12'!K$26*Table6[[#This Row],[NY_DUM]]+'[1]12'!K$27*Table6[[#This Row],[NJ_DUM]]</f>
        <v>7.146027079574</v>
      </c>
      <c r="BO582" s="9">
        <f>Table6[[#This Row],[sales]]-Table6[[#This Row],[ Pred_12]]</f>
        <v>988.17987836101884</v>
      </c>
      <c r="BP582" s="47">
        <f>ABS(Table6[[#This Row],[ Red_12]]/Table6[[#This Row],[sales]])</f>
        <v>0.99282041486058714</v>
      </c>
      <c r="BQ582">
        <f>LN(G582+'2019 Totals and Calculations'!C$18)</f>
        <v>7.7086534354081575</v>
      </c>
      <c r="BR582">
        <f>LN(Table6[[#This Row],[PROF RADIO]]+'2019 Totals and Calculations'!D$18)</f>
        <v>5.8373194828848289</v>
      </c>
      <c r="BS582">
        <f>LN(Table6[[#This Row],[ONLINE LINGERING]]+'2019 Totals and Calculations'!E$18)</f>
        <v>5.219789444301437</v>
      </c>
      <c r="BT582">
        <f>MONTH(Table6[[#This Row],[Date]])</f>
        <v>2</v>
      </c>
      <c r="BU582">
        <f t="shared" si="256"/>
        <v>0</v>
      </c>
      <c r="BV582">
        <f t="shared" si="257"/>
        <v>1</v>
      </c>
      <c r="BW582">
        <f t="shared" si="258"/>
        <v>0</v>
      </c>
      <c r="BX582">
        <f t="shared" si="259"/>
        <v>0</v>
      </c>
      <c r="BY582">
        <f t="shared" si="260"/>
        <v>0</v>
      </c>
      <c r="BZ582">
        <f t="shared" si="261"/>
        <v>0</v>
      </c>
      <c r="CA582">
        <f t="shared" si="262"/>
        <v>0</v>
      </c>
      <c r="CB582">
        <f t="shared" si="263"/>
        <v>0</v>
      </c>
      <c r="CC582">
        <f t="shared" si="264"/>
        <v>0</v>
      </c>
      <c r="CD582">
        <f t="shared" si="265"/>
        <v>0</v>
      </c>
      <c r="CE582">
        <f t="shared" si="266"/>
        <v>0</v>
      </c>
      <c r="CF582">
        <f t="shared" si="267"/>
        <v>0</v>
      </c>
      <c r="CG582">
        <f t="shared" si="268"/>
        <v>110</v>
      </c>
      <c r="CH58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844.24273423063175</v>
      </c>
      <c r="CI582" s="79">
        <f>Table6[[#This Row],[sales]]-CH582</f>
        <v>151.08317120996105</v>
      </c>
      <c r="CJ582">
        <f>ABS(Table6[[#This Row],[sales]]-CH582)/Table6[[#This Row],[sales]]</f>
        <v>0.15179266447715162</v>
      </c>
      <c r="CK58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809.70065549783851</v>
      </c>
      <c r="CL582" s="79">
        <f>Table6[[#This Row],[sales]]-CK582</f>
        <v>185.62524994275429</v>
      </c>
      <c r="CM582">
        <f>ABS(Table6[[#This Row],[sales]]-CK582)/Table6[[#This Row],[sales]]</f>
        <v>0.18649695434239208</v>
      </c>
      <c r="CN58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826.80238868158335</v>
      </c>
      <c r="CO582" s="79">
        <f>Table6[[#This Row],[sales]]-CN582</f>
        <v>168.52351675900945</v>
      </c>
      <c r="CP582">
        <f>ABS(Table6[[#This Row],[sales]]-CN582)/Table6[[#This Row],[sales]]</f>
        <v>0.1693149106617601</v>
      </c>
      <c r="CQ58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909.23808597783682</v>
      </c>
      <c r="CR582" s="79">
        <f>Table6[[#This Row],[sales]]-CQ582</f>
        <v>86.087819462755988</v>
      </c>
      <c r="CS582">
        <f>ABS(Table6[[#This Row],[sales]]-CQ582)/Table6[[#This Row],[sales]]</f>
        <v>8.649209167789941E-2</v>
      </c>
    </row>
    <row r="583" spans="1:97" x14ac:dyDescent="0.2">
      <c r="A583">
        <v>582</v>
      </c>
      <c r="B583" t="s">
        <v>638</v>
      </c>
      <c r="C583" s="5">
        <v>43506</v>
      </c>
      <c r="D583" s="6">
        <v>358.01493246444079</v>
      </c>
      <c r="E583" s="8">
        <f>YEAR(Table6[[#This Row],[Date]])</f>
        <v>2019</v>
      </c>
      <c r="F583" s="6">
        <f>Table6[[#This Row],[TV_State]]+Table6[[#This Row],[Radio_State]]+Table6[[#This Row],[Online]]</f>
        <v>568.44741867327298</v>
      </c>
      <c r="G583" s="6">
        <f t="shared" si="243"/>
        <v>1413.8125171708684</v>
      </c>
      <c r="H583" s="6">
        <f>LN(Table6[[#This Row],[PROF TV LING]])</f>
        <v>7.2540452472631358</v>
      </c>
      <c r="I583" s="6">
        <f t="shared" si="244"/>
        <v>5.8805746963253567</v>
      </c>
      <c r="J583" s="6">
        <v>124.2762789679205</v>
      </c>
      <c r="K583" s="6">
        <f t="shared" si="249"/>
        <v>202.1894904552835</v>
      </c>
      <c r="L583" s="6">
        <f>0.5*J582+0.5*Table6[[#This Row],[Radio_State]]</f>
        <v>203.57613749460356</v>
      </c>
      <c r="M583" s="6">
        <f>LN(Table6[[#This Row],[RADIO LINGERING ]])</f>
        <v>5.3160400749323458</v>
      </c>
      <c r="N583" s="6">
        <f t="shared" si="245"/>
        <v>4.8225071433614595</v>
      </c>
      <c r="O583" s="6">
        <v>86.156207240911698</v>
      </c>
      <c r="P583" s="6">
        <f t="shared" si="246"/>
        <v>102.56145686960041</v>
      </c>
      <c r="Q583" s="6">
        <f>0.3*O582+0.7*Table6[[#This Row],[Online]]</f>
        <v>102.74074447183118</v>
      </c>
      <c r="R583" s="6">
        <f>LN(Table6[[#This Row],[ONLINE LINGERING]])</f>
        <v>4.6322087711860354</v>
      </c>
      <c r="S583" s="6">
        <f t="shared" si="247"/>
        <v>4.4561620119269483</v>
      </c>
      <c r="T583" s="6">
        <v>748.76016733325514</v>
      </c>
      <c r="U583" s="6">
        <f t="shared" si="248"/>
        <v>6.618418728413598</v>
      </c>
      <c r="V583" s="8">
        <f>YEAR(Table6[[#This Row],[Date]])</f>
        <v>2019</v>
      </c>
      <c r="W583" s="8">
        <f>WEEKNUM(Table6[[#This Row],[Date]])</f>
        <v>7</v>
      </c>
      <c r="X583" t="s">
        <v>749</v>
      </c>
      <c r="Y583" s="9">
        <f>Table6[[#This Row],[LNTVLING]]+Table6[[#This Row],[LNRADIOLING]]+Table6[[#This Row],[LNONLINELING]]</f>
        <v>17.202294093381518</v>
      </c>
      <c r="Z583">
        <f t="shared" si="269"/>
        <v>1</v>
      </c>
      <c r="AA583">
        <f t="shared" si="250"/>
        <v>0</v>
      </c>
      <c r="AB583">
        <f t="shared" si="251"/>
        <v>0</v>
      </c>
      <c r="AC583">
        <f t="shared" si="252"/>
        <v>0</v>
      </c>
      <c r="AD583">
        <f t="shared" si="253"/>
        <v>1</v>
      </c>
      <c r="AE583">
        <f t="shared" si="254"/>
        <v>0</v>
      </c>
      <c r="AF583">
        <f t="shared" si="255"/>
        <v>0</v>
      </c>
      <c r="AG583" s="9">
        <f>'[1]1'!J$20+'[1]1'!J$21*Table6[[#This Row],[TV_State]]</f>
        <v>1681.8148069727513</v>
      </c>
      <c r="AH583" s="9">
        <f>Table6[[#This Row],[sales]]-Table6[[#This Row],[Pred_1]]</f>
        <v>-933.05463963949614</v>
      </c>
      <c r="AI583">
        <f>ABS(Table6[[#This Row],[Res_1]])/Table6[[#This Row],[sales]]</f>
        <v>1.2461328478017395</v>
      </c>
      <c r="AJ583" s="9">
        <f>'[1]2'!J$20+'[1]2'!J$21*Table6[[#This Row],[Radio_State]]</f>
        <v>2259.8614801416061</v>
      </c>
      <c r="AK583" s="9">
        <f>Table6[[#This Row],[sales]]-Table6[[#This Row],[ Pred_2 ]]</f>
        <v>-1511.1013128083509</v>
      </c>
      <c r="AL583">
        <f>ABS(Table6[[#This Row],[ Res_2 ]])/Table6[[#This Row],[sales]]</f>
        <v>2.0181379548944358</v>
      </c>
      <c r="AM583" s="10">
        <f>'[1]3'!J$20+'[1]3'!J$21*Data!O583</f>
        <v>2298.4822589018472</v>
      </c>
      <c r="AN583" s="9">
        <f>Table6[[#This Row],[sales]]-Table6[[#This Row],[Pred_3]]</f>
        <v>-1549.7220915685921</v>
      </c>
      <c r="AO583" s="9">
        <f>ABS(Table6[[#This Row],[Res_3]])/Table6[[#This Row],[sales]]</f>
        <v>2.0697175934024385</v>
      </c>
      <c r="AP583" s="9">
        <f>'[1]4'!L$21+'[1]4'!L$27*Table6[[#This Row],[TV_State]]+'[1]4'!L$22*Table6[[#This Row],[NJ_DUM]]+'[1]4'!L$23*Table6[[#This Row],[NY_DUM]]+'[1]4'!L$24*Table6[[#This Row],[PA_DUM]]+'[1]4'!L$25*Table6[[#This Row],[CT_DUM]]+'[1]4'!L$26*Table6[[#This Row],[DL_DUM]]</f>
        <v>316.80115902113909</v>
      </c>
      <c r="AQ583" s="9">
        <f>Table6[[#This Row],[sales]]-Table6[[#This Row],[Pred_4]]</f>
        <v>431.95900831211605</v>
      </c>
      <c r="AR583">
        <f>ABS(Table6[[#This Row],[Res_4]]/Table6[[#This Row],[sales]])</f>
        <v>0.57689902208681665</v>
      </c>
      <c r="AS583" s="9">
        <f>'[1]5'!L$20+'[1]5'!L$26*Table6[[#This Row],[Radio_State]]+'[1]5'!L$21*Table6[[#This Row],[NJ_DUM]]+'[1]5'!L$22*Table6[[#This Row],[NY_DUM]]+'[1]5'!L$23*Table6[[#This Row],[PA_DUM]]+'[1]5'!L$24*Table6[[#This Row],[CT_DUM]]+'[1]5'!L$25*Table6[[#This Row],[DL_DUM]]</f>
        <v>415.31603788333825</v>
      </c>
      <c r="AT583" s="9">
        <f>Table6[[#This Row],[sales]]-Table6[[#This Row],[Pred_5]]</f>
        <v>333.44412944991689</v>
      </c>
      <c r="AU583" s="9">
        <f>ABS(Table6[[#This Row],[Red_5]]/Table6[[#This Row],[sales]])</f>
        <v>0.44532834944665123</v>
      </c>
      <c r="AV583" s="9">
        <f>'[1]6'!L$20+'[1]6'!L$26*Table6[[#This Row],[Online]]+'[1]6'!L$21*Table6[[#This Row],[NJ_DUM]]+'[1]6'!L$22*Table6[[#This Row],[NY_DUM]]+'[1]6'!L$23*Table6[[#This Row],[PA_DUM]]+'[1]6'!L$24*Table6[[#This Row],[CT_DUM]]+'[1]6'!L$25*Table6[[#This Row],[DL_DUM]]</f>
        <v>369.0202048264801</v>
      </c>
      <c r="AW583" s="9">
        <f>Table6[[#This Row],[sales]]-Table6[[#This Row],[Pred_6]]</f>
        <v>379.73996250677504</v>
      </c>
      <c r="AX583" s="9">
        <f>ABS(Table6[[#This Row],[Red_6]]/Table6[[#This Row],[sales]])</f>
        <v>0.50715833864298221</v>
      </c>
      <c r="AY583" s="9">
        <f>'[1]7'!L$21+'[1]7'!L$27*Table6[[#This Row],[LNTV]]+'[1]7'!L$22*Table6[[#This Row],[NJ_DUM]]+'[1]7'!L$23*Table6[[#This Row],[NY_DUM]]+'[1]7'!L$24*Table6[[#This Row],[PA_DUM]]+'[1]7'!L$25*Table6[[#This Row],[CT_DUM]]+'[1]7'!L$26*Table6[[#This Row],[DL_DUM]]</f>
        <v>5.7964586730150716</v>
      </c>
      <c r="AZ583" s="9">
        <f>Table6[[#This Row],[sales]]-Table6[[#This Row],[Pred_7]]</f>
        <v>742.96370866024006</v>
      </c>
      <c r="BA583" s="9">
        <f>ABS(Table6[[#This Row],[Red_7]]/Table6[[#This Row],[sales]])</f>
        <v>0.99225859103368241</v>
      </c>
      <c r="BB583" s="9">
        <f>'[1]8'!O$22+'[1]8'!O$28*Table6[[#This Row],[LNRADIOLING]]+'[1]8'!O$23*Table6[[#This Row],[DL_DUM]]+'[1]8'!O$24*Table6[[#This Row],[CT_DUM]]+'[1]8'!O$25*Table6[[#This Row],[PA_DUM]]+'[1]8'!O$26*Table6[[#This Row],[NY_DUM]]+'[1]8'!O$27*Table6[[#This Row],[NJ_DUM]]</f>
        <v>7.0244334018663279</v>
      </c>
      <c r="BC583" s="9">
        <f>Table6[[#This Row],[sales]]-Table6[[#This Row],[Pred_8]]</f>
        <v>741.73573393138884</v>
      </c>
      <c r="BD583" s="9">
        <f>ABS(Table6[[#This Row],[Red_8]]/Table6[[#This Row],[sales]])</f>
        <v>0.99061858027666705</v>
      </c>
      <c r="BE583" s="9">
        <f>'[1]9'!M$19+'[1]9'!M$21*Table6[[#This Row],[LNONLINE]]+'[1]9'!M$20*Table6[[#This Row],[DL_DUM]]+'[1]9'!M$22*Table6[[#This Row],[CT_DUM]]+'[1]9'!M$23*Table6[[#This Row],[PA_DUM]]+'[1]9'!M$24*Table6[[#This Row],[NY_DUM]]+'[1]9'!M$25*Table6[[#This Row],[NJ_DUM]]</f>
        <v>6.9659456205780153</v>
      </c>
      <c r="BF583" s="9">
        <f>Table6[[#This Row],[sales]]-Table6[[#This Row],[Pred_9]]</f>
        <v>741.79422171267709</v>
      </c>
      <c r="BG583" s="9">
        <f>ABS(Table6[[#This Row],[Red_9]]/Table6[[#This Row],[sales]])</f>
        <v>0.99069669311418151</v>
      </c>
      <c r="BH583" s="9">
        <f>'[1]10'!P$22+'[1]10'!P$30*Table6[[#This Row],[LNTV]]+'[1]10'!P$29*Table6[[#This Row],[LNRADIOLING]]+'[1]10'!P$24*Table6[[#This Row],[LNONLINELING]]+'[1]10'!P$23*Table6[[#This Row],[DL_DUM]]+'[1]10'!P$25*Table6[[#This Row],[CT_DUM]]+'[1]10'!P$26*Table6[[#This Row],[PA_DUM]]+'[1]10'!P$27*Table6[[#This Row],[NY_DUM]]+'[1]10'!P$28*Table6[[#This Row],[NJ_DUM]]</f>
        <v>6.9556779114783982</v>
      </c>
      <c r="BI583" s="9">
        <f>Table6[[#This Row],[sales]]-Table6[[#This Row],[Pred_10]]</f>
        <v>741.80448942177679</v>
      </c>
      <c r="BJ583" s="45">
        <f>ABS(Table6[[#This Row],[Red_10]]/Table6[[#This Row],[sales]])</f>
        <v>0.99071040606199534</v>
      </c>
      <c r="BK583" s="9">
        <f>'[1]11'!P$32+'[1]11'!P$40*Table6[[#This Row],[LNONLINELING]]+'[1]11'!P$39*Table6[[#This Row],[LNRADIOLING]]+'[1]11'!P$38*Table6[[#This Row],[LNTVLING]]+'[1]11'!P$33*Table6[[#This Row],[DL_DUM]]+'[1]11'!P$34*Table6[[#This Row],[CT_DUM]]+'[1]11'!P$35*Table6[[#This Row],[PA_DUM]]+'[1]11'!P$36*Table6[[#This Row],[NY_DUM]]+'[1]11'!P$37*Table6[[#This Row],[NJ_DUM]]</f>
        <v>6.944555508356915</v>
      </c>
      <c r="BL583" s="9">
        <f>Table6[[#This Row],[sales]]-Table6[[#This Row],[ Pred_11]]</f>
        <v>741.81561182489827</v>
      </c>
      <c r="BM583" s="47">
        <f>ABS(Table6[[#This Row],[ Red_11]]/Table6[[#This Row],[sales]])</f>
        <v>0.99072526048882881</v>
      </c>
      <c r="BN583" s="9">
        <f>'[1]12'!K$22+'[1]12'!K$28*Table6[[#This Row],[COMBINE LN LING]]+'[1]12'!K$23*Table6[[#This Row],[DL_DUM]]+'[1]12'!K$24*Table6[[#This Row],[CT_DUM]]+'[1]12'!K$25*Table6[[#This Row],[PA_DUM]]+'[1]12'!K$26*Table6[[#This Row],[NY_DUM]]+'[1]12'!K$27*Table6[[#This Row],[NJ_DUM]]</f>
        <v>7.0576488528554817</v>
      </c>
      <c r="BO583" s="9">
        <f>Table6[[#This Row],[sales]]-Table6[[#This Row],[ Pred_12]]</f>
        <v>741.7025184803997</v>
      </c>
      <c r="BP583" s="47">
        <f>ABS(Table6[[#This Row],[ Red_12]]/Table6[[#This Row],[sales]])</f>
        <v>0.99057421967571857</v>
      </c>
      <c r="BQ583">
        <f>LN(G583+'2019 Totals and Calculations'!C$18)</f>
        <v>7.4815872682523512</v>
      </c>
      <c r="BR583">
        <f>LN(Table6[[#This Row],[PROF RADIO]]+'2019 Totals and Calculations'!D$18)</f>
        <v>5.5795254908665628</v>
      </c>
      <c r="BS583">
        <f>LN(Table6[[#This Row],[ONLINE LINGERING]]+'2019 Totals and Calculations'!E$18)</f>
        <v>4.9878313053579486</v>
      </c>
      <c r="BT583">
        <f>MONTH(Table6[[#This Row],[Date]])</f>
        <v>2</v>
      </c>
      <c r="BU583">
        <f t="shared" si="256"/>
        <v>0</v>
      </c>
      <c r="BV583">
        <f t="shared" si="257"/>
        <v>1</v>
      </c>
      <c r="BW583">
        <f t="shared" si="258"/>
        <v>0</v>
      </c>
      <c r="BX583">
        <f t="shared" si="259"/>
        <v>0</v>
      </c>
      <c r="BY583">
        <f t="shared" si="260"/>
        <v>0</v>
      </c>
      <c r="BZ583">
        <f t="shared" si="261"/>
        <v>0</v>
      </c>
      <c r="CA583">
        <f t="shared" si="262"/>
        <v>0</v>
      </c>
      <c r="CB583">
        <f t="shared" si="263"/>
        <v>0</v>
      </c>
      <c r="CC583">
        <f t="shared" si="264"/>
        <v>0</v>
      </c>
      <c r="CD583">
        <f t="shared" si="265"/>
        <v>0</v>
      </c>
      <c r="CE583">
        <f t="shared" si="266"/>
        <v>0</v>
      </c>
      <c r="CF583">
        <f t="shared" si="267"/>
        <v>0</v>
      </c>
      <c r="CG583">
        <f t="shared" si="268"/>
        <v>111</v>
      </c>
      <c r="CH58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791.14394761081894</v>
      </c>
      <c r="CI583" s="79">
        <f>Table6[[#This Row],[sales]]-CH583</f>
        <v>-42.383780277563801</v>
      </c>
      <c r="CJ583">
        <f>ABS(Table6[[#This Row],[sales]]-CH583)/Table6[[#This Row],[sales]]</f>
        <v>5.6605281806744137E-2</v>
      </c>
      <c r="CK58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749.89162245274463</v>
      </c>
      <c r="CL583" s="79">
        <f>Table6[[#This Row],[sales]]-CK583</f>
        <v>-1.1314551194894875</v>
      </c>
      <c r="CM583">
        <f>ABS(Table6[[#This Row],[sales]]-CK583)/Table6[[#This Row],[sales]]</f>
        <v>1.5111048488586386E-3</v>
      </c>
      <c r="CN58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768.28800456912063</v>
      </c>
      <c r="CO583" s="79">
        <f>Table6[[#This Row],[sales]]-CN583</f>
        <v>-19.527837235865491</v>
      </c>
      <c r="CP583">
        <f>ABS(Table6[[#This Row],[sales]]-CN583)/Table6[[#This Row],[sales]]</f>
        <v>2.6080229808985177E-2</v>
      </c>
      <c r="CQ58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808.62966541059461</v>
      </c>
      <c r="CR583" s="79">
        <f>Table6[[#This Row],[sales]]-CQ583</f>
        <v>-59.869498077339472</v>
      </c>
      <c r="CS583">
        <f>ABS(Table6[[#This Row],[sales]]-CQ583)/Table6[[#This Row],[sales]]</f>
        <v>7.9958177116402351E-2</v>
      </c>
    </row>
    <row r="584" spans="1:97" x14ac:dyDescent="0.2">
      <c r="A584">
        <v>583</v>
      </c>
      <c r="B584" t="s">
        <v>638</v>
      </c>
      <c r="C584" s="5">
        <v>43513</v>
      </c>
      <c r="D584" s="6">
        <v>268.51119934833059</v>
      </c>
      <c r="E584" s="8">
        <f>YEAR(Table6[[#This Row],[Date]])</f>
        <v>2019</v>
      </c>
      <c r="F584" s="6">
        <f>Table6[[#This Row],[TV_State]]+Table6[[#This Row],[Radio_State]]+Table6[[#This Row],[Online]]</f>
        <v>475.87863798479634</v>
      </c>
      <c r="G584" s="6">
        <f t="shared" si="243"/>
        <v>1070.222121824107</v>
      </c>
      <c r="H584" s="6">
        <f>LN(Table6[[#This Row],[PROF TV LING]])</f>
        <v>6.975621496401847</v>
      </c>
      <c r="I584" s="6">
        <f t="shared" si="244"/>
        <v>5.5928926238735759</v>
      </c>
      <c r="J584" s="6">
        <v>125.51904175759969</v>
      </c>
      <c r="K584" s="6">
        <f t="shared" si="249"/>
        <v>163.8542661064416</v>
      </c>
      <c r="L584" s="6">
        <f>0.5*J583+0.5*Table6[[#This Row],[Radio_State]]</f>
        <v>124.89766036276009</v>
      </c>
      <c r="M584" s="6">
        <f>LN(Table6[[#This Row],[RADIO LINGERING ]])</f>
        <v>4.827494684872498</v>
      </c>
      <c r="N584" s="6">
        <f t="shared" si="245"/>
        <v>4.8324574742146273</v>
      </c>
      <c r="O584" s="6">
        <v>81.848396878866097</v>
      </c>
      <c r="P584" s="6">
        <f t="shared" si="246"/>
        <v>88.06231487608639</v>
      </c>
      <c r="Q584" s="6">
        <f>0.3*O583+0.7*Table6[[#This Row],[Online]]</f>
        <v>83.140739987479776</v>
      </c>
      <c r="R584" s="6">
        <f>LN(Table6[[#This Row],[ONLINE LINGERING]])</f>
        <v>4.4205348342837967</v>
      </c>
      <c r="S584" s="6">
        <f t="shared" si="247"/>
        <v>4.4048687175393972</v>
      </c>
      <c r="T584" s="6">
        <v>748.88960721238016</v>
      </c>
      <c r="U584" s="6">
        <f t="shared" si="248"/>
        <v>6.6185915857553441</v>
      </c>
      <c r="V584" s="8">
        <f>YEAR(Table6[[#This Row],[Date]])</f>
        <v>2019</v>
      </c>
      <c r="W584" s="8">
        <f>WEEKNUM(Table6[[#This Row],[Date]])</f>
        <v>8</v>
      </c>
      <c r="X584" t="s">
        <v>750</v>
      </c>
      <c r="Y584" s="9">
        <f>Table6[[#This Row],[LNTVLING]]+Table6[[#This Row],[LNRADIOLING]]+Table6[[#This Row],[LNONLINELING]]</f>
        <v>16.22365101555814</v>
      </c>
      <c r="Z584">
        <f t="shared" si="269"/>
        <v>1</v>
      </c>
      <c r="AA584">
        <f t="shared" si="250"/>
        <v>0</v>
      </c>
      <c r="AB584">
        <f t="shared" si="251"/>
        <v>0</v>
      </c>
      <c r="AC584">
        <f t="shared" si="252"/>
        <v>0</v>
      </c>
      <c r="AD584">
        <f t="shared" si="253"/>
        <v>1</v>
      </c>
      <c r="AE584">
        <f t="shared" si="254"/>
        <v>0</v>
      </c>
      <c r="AF584">
        <f t="shared" si="255"/>
        <v>0</v>
      </c>
      <c r="AG584" s="9">
        <f>'[1]1'!J$20+'[1]1'!J$21*Table6[[#This Row],[TV_State]]</f>
        <v>1593.7942415936445</v>
      </c>
      <c r="AH584" s="9">
        <f>Table6[[#This Row],[sales]]-Table6[[#This Row],[Pred_1]]</f>
        <v>-844.90463438126437</v>
      </c>
      <c r="AI584">
        <f>ABS(Table6[[#This Row],[Res_1]])/Table6[[#This Row],[sales]]</f>
        <v>1.1282098539546896</v>
      </c>
      <c r="AJ584" s="9">
        <f>'[1]2'!J$20+'[1]2'!J$21*Table6[[#This Row],[Radio_State]]</f>
        <v>2265.3172769030471</v>
      </c>
      <c r="AK584" s="9">
        <f>Table6[[#This Row],[sales]]-Table6[[#This Row],[ Pred_2 ]]</f>
        <v>-1516.4276696906668</v>
      </c>
      <c r="AL584">
        <f>ABS(Table6[[#This Row],[ Res_2 ]])/Table6[[#This Row],[sales]]</f>
        <v>2.0249014742444116</v>
      </c>
      <c r="AM584" s="10">
        <f>'[1]3'!J$20+'[1]3'!J$21*Data!O584</f>
        <v>2273.5946550429971</v>
      </c>
      <c r="AN584" s="9">
        <f>Table6[[#This Row],[sales]]-Table6[[#This Row],[Pred_3]]</f>
        <v>-1524.7050478306169</v>
      </c>
      <c r="AO584" s="9">
        <f>ABS(Table6[[#This Row],[Res_3]])/Table6[[#This Row],[sales]]</f>
        <v>2.0359543424645503</v>
      </c>
      <c r="AP584" s="9">
        <f>'[1]4'!L$21+'[1]4'!L$27*Table6[[#This Row],[TV_State]]+'[1]4'!L$22*Table6[[#This Row],[NJ_DUM]]+'[1]4'!L$23*Table6[[#This Row],[NY_DUM]]+'[1]4'!L$24*Table6[[#This Row],[PA_DUM]]+'[1]4'!L$25*Table6[[#This Row],[CT_DUM]]+'[1]4'!L$26*Table6[[#This Row],[DL_DUM]]</f>
        <v>297.05836785231014</v>
      </c>
      <c r="AQ584" s="9">
        <f>Table6[[#This Row],[sales]]-Table6[[#This Row],[Pred_4]]</f>
        <v>451.83123936007001</v>
      </c>
      <c r="AR584">
        <f>ABS(Table6[[#This Row],[Res_4]]/Table6[[#This Row],[sales]])</f>
        <v>0.6033349041148246</v>
      </c>
      <c r="AS584" s="9">
        <f>'[1]5'!L$20+'[1]5'!L$26*Table6[[#This Row],[Radio_State]]+'[1]5'!L$21*Table6[[#This Row],[NJ_DUM]]+'[1]5'!L$22*Table6[[#This Row],[NY_DUM]]+'[1]5'!L$23*Table6[[#This Row],[PA_DUM]]+'[1]5'!L$24*Table6[[#This Row],[CT_DUM]]+'[1]5'!L$25*Table6[[#This Row],[DL_DUM]]</f>
        <v>417.50528297890116</v>
      </c>
      <c r="AT584" s="9">
        <f>Table6[[#This Row],[sales]]-Table6[[#This Row],[Pred_5]]</f>
        <v>331.38432423347899</v>
      </c>
      <c r="AU584" s="9">
        <f>ABS(Table6[[#This Row],[Red_5]]/Table6[[#This Row],[sales]])</f>
        <v>0.4425008987199105</v>
      </c>
      <c r="AV584" s="9">
        <f>'[1]6'!L$20+'[1]6'!L$26*Table6[[#This Row],[Online]]+'[1]6'!L$21*Table6[[#This Row],[NJ_DUM]]+'[1]6'!L$22*Table6[[#This Row],[NY_DUM]]+'[1]6'!L$23*Table6[[#This Row],[PA_DUM]]+'[1]6'!L$24*Table6[[#This Row],[CT_DUM]]+'[1]6'!L$25*Table6[[#This Row],[DL_DUM]]</f>
        <v>350.271504525833</v>
      </c>
      <c r="AW584" s="9">
        <f>Table6[[#This Row],[sales]]-Table6[[#This Row],[Pred_6]]</f>
        <v>398.61810268654716</v>
      </c>
      <c r="AX584" s="9">
        <f>ABS(Table6[[#This Row],[Red_6]]/Table6[[#This Row],[sales]])</f>
        <v>0.53227885505093098</v>
      </c>
      <c r="AY584" s="9">
        <f>'[1]7'!L$21+'[1]7'!L$27*Table6[[#This Row],[LNTV]]+'[1]7'!L$22*Table6[[#This Row],[NJ_DUM]]+'[1]7'!L$23*Table6[[#This Row],[NY_DUM]]+'[1]7'!L$24*Table6[[#This Row],[PA_DUM]]+'[1]7'!L$25*Table6[[#This Row],[CT_DUM]]+'[1]7'!L$26*Table6[[#This Row],[DL_DUM]]</f>
        <v>5.7646167297116824</v>
      </c>
      <c r="AZ584" s="9">
        <f>Table6[[#This Row],[sales]]-Table6[[#This Row],[Pred_7]]</f>
        <v>743.12499048266852</v>
      </c>
      <c r="BA584" s="9">
        <f>ABS(Table6[[#This Row],[Red_7]]/Table6[[#This Row],[sales]])</f>
        <v>0.99230244795201594</v>
      </c>
      <c r="BB584" s="9">
        <f>'[1]8'!O$22+'[1]8'!O$28*Table6[[#This Row],[LNRADIOLING]]+'[1]8'!O$23*Table6[[#This Row],[DL_DUM]]+'[1]8'!O$24*Table6[[#This Row],[CT_DUM]]+'[1]8'!O$25*Table6[[#This Row],[PA_DUM]]+'[1]8'!O$26*Table6[[#This Row],[NY_DUM]]+'[1]8'!O$27*Table6[[#This Row],[NJ_DUM]]</f>
        <v>6.9895801121795094</v>
      </c>
      <c r="BC584" s="9">
        <f>Table6[[#This Row],[sales]]-Table6[[#This Row],[Pred_8]]</f>
        <v>741.90002710020065</v>
      </c>
      <c r="BD584" s="9">
        <f>ABS(Table6[[#This Row],[Red_8]]/Table6[[#This Row],[sales]])</f>
        <v>0.9906667417402184</v>
      </c>
      <c r="BE584" s="9">
        <f>'[1]9'!M$19+'[1]9'!M$21*Table6[[#This Row],[LNONLINE]]+'[1]9'!M$20*Table6[[#This Row],[DL_DUM]]+'[1]9'!M$22*Table6[[#This Row],[CT_DUM]]+'[1]9'!M$23*Table6[[#This Row],[PA_DUM]]+'[1]9'!M$24*Table6[[#This Row],[NY_DUM]]+'[1]9'!M$25*Table6[[#This Row],[NJ_DUM]]</f>
        <v>6.949705268764955</v>
      </c>
      <c r="BF584" s="9">
        <f>Table6[[#This Row],[sales]]-Table6[[#This Row],[Pred_9]]</f>
        <v>741.93990194361515</v>
      </c>
      <c r="BG584" s="9">
        <f>ABS(Table6[[#This Row],[Red_9]]/Table6[[#This Row],[sales]])</f>
        <v>0.99071998702901731</v>
      </c>
      <c r="BH584" s="9">
        <f>'[1]10'!P$22+'[1]10'!P$30*Table6[[#This Row],[LNTV]]+'[1]10'!P$29*Table6[[#This Row],[LNRADIOLING]]+'[1]10'!P$24*Table6[[#This Row],[LNONLINELING]]+'[1]10'!P$23*Table6[[#This Row],[DL_DUM]]+'[1]10'!P$25*Table6[[#This Row],[CT_DUM]]+'[1]10'!P$26*Table6[[#This Row],[PA_DUM]]+'[1]10'!P$27*Table6[[#This Row],[NY_DUM]]+'[1]10'!P$28*Table6[[#This Row],[NJ_DUM]]</f>
        <v>6.9801766519806563</v>
      </c>
      <c r="BI584" s="9">
        <f>Table6[[#This Row],[sales]]-Table6[[#This Row],[Pred_10]]</f>
        <v>741.90943056039953</v>
      </c>
      <c r="BJ584" s="45">
        <f>ABS(Table6[[#This Row],[Red_10]]/Table6[[#This Row],[sales]])</f>
        <v>0.99067929827740142</v>
      </c>
      <c r="BK584" s="9">
        <f>'[1]11'!P$32+'[1]11'!P$40*Table6[[#This Row],[LNONLINELING]]+'[1]11'!P$39*Table6[[#This Row],[LNRADIOLING]]+'[1]11'!P$38*Table6[[#This Row],[LNTVLING]]+'[1]11'!P$33*Table6[[#This Row],[DL_DUM]]+'[1]11'!P$34*Table6[[#This Row],[CT_DUM]]+'[1]11'!P$35*Table6[[#This Row],[PA_DUM]]+'[1]11'!P$36*Table6[[#This Row],[NY_DUM]]+'[1]11'!P$37*Table6[[#This Row],[NJ_DUM]]</f>
        <v>6.9754060177424684</v>
      </c>
      <c r="BL584" s="9">
        <f>Table6[[#This Row],[sales]]-Table6[[#This Row],[ Pred_11]]</f>
        <v>741.91420119463771</v>
      </c>
      <c r="BM584" s="47">
        <f>ABS(Table6[[#This Row],[ Red_11]]/Table6[[#This Row],[sales]])</f>
        <v>0.99068566855439844</v>
      </c>
      <c r="BN584" s="9">
        <f>'[1]12'!K$22+'[1]12'!K$28*Table6[[#This Row],[COMBINE LN LING]]+'[1]12'!K$23*Table6[[#This Row],[DL_DUM]]+'[1]12'!K$24*Table6[[#This Row],[CT_DUM]]+'[1]12'!K$25*Table6[[#This Row],[PA_DUM]]+'[1]12'!K$26*Table6[[#This Row],[NY_DUM]]+'[1]12'!K$27*Table6[[#This Row],[NJ_DUM]]</f>
        <v>6.9634682793496623</v>
      </c>
      <c r="BO584" s="9">
        <f>Table6[[#This Row],[sales]]-Table6[[#This Row],[ Pred_12]]</f>
        <v>741.92613893303053</v>
      </c>
      <c r="BP584" s="47">
        <f>ABS(Table6[[#This Row],[ Red_12]]/Table6[[#This Row],[sales]])</f>
        <v>0.99070160913933625</v>
      </c>
      <c r="BQ584">
        <f>LN(G584+'2019 Totals and Calculations'!C$18)</f>
        <v>7.2664541185190563</v>
      </c>
      <c r="BR584">
        <f>LN(Table6[[#This Row],[PROF RADIO]]+'2019 Totals and Calculations'!D$18)</f>
        <v>5.4232332688361309</v>
      </c>
      <c r="BS584">
        <f>LN(Table6[[#This Row],[ONLINE LINGERING]]+'2019 Totals and Calculations'!E$18)</f>
        <v>4.8443296279975181</v>
      </c>
      <c r="BT584">
        <f>MONTH(Table6[[#This Row],[Date]])</f>
        <v>2</v>
      </c>
      <c r="BU584">
        <f t="shared" si="256"/>
        <v>0</v>
      </c>
      <c r="BV584">
        <f t="shared" si="257"/>
        <v>1</v>
      </c>
      <c r="BW584">
        <f t="shared" si="258"/>
        <v>0</v>
      </c>
      <c r="BX584">
        <f t="shared" si="259"/>
        <v>0</v>
      </c>
      <c r="BY584">
        <f t="shared" si="260"/>
        <v>0</v>
      </c>
      <c r="BZ584">
        <f t="shared" si="261"/>
        <v>0</v>
      </c>
      <c r="CA584">
        <f t="shared" si="262"/>
        <v>0</v>
      </c>
      <c r="CB584">
        <f t="shared" si="263"/>
        <v>0</v>
      </c>
      <c r="CC584">
        <f t="shared" si="264"/>
        <v>0</v>
      </c>
      <c r="CD584">
        <f t="shared" si="265"/>
        <v>0</v>
      </c>
      <c r="CE584">
        <f t="shared" si="266"/>
        <v>0</v>
      </c>
      <c r="CF584">
        <f t="shared" si="267"/>
        <v>0</v>
      </c>
      <c r="CG584">
        <f t="shared" si="268"/>
        <v>112</v>
      </c>
      <c r="CH58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744.02583375516508</v>
      </c>
      <c r="CI584" s="79">
        <f>Table6[[#This Row],[sales]]-CH584</f>
        <v>4.8637734572150748</v>
      </c>
      <c r="CJ584">
        <f>ABS(Table6[[#This Row],[sales]]-CH584)/Table6[[#This Row],[sales]]</f>
        <v>6.4946467548397165E-3</v>
      </c>
      <c r="CK58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716.44298232793165</v>
      </c>
      <c r="CL584" s="79">
        <f>Table6[[#This Row],[sales]]-CK584</f>
        <v>32.446624884448511</v>
      </c>
      <c r="CM584">
        <f>ABS(Table6[[#This Row],[sales]]-CK584)/Table6[[#This Row],[sales]]</f>
        <v>4.3326312145291743E-2</v>
      </c>
      <c r="CN58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734.8397731414758</v>
      </c>
      <c r="CO584" s="79">
        <f>Table6[[#This Row],[sales]]-CN584</f>
        <v>14.049834070904353</v>
      </c>
      <c r="CP584">
        <f>ABS(Table6[[#This Row],[sales]]-CN584)/Table6[[#This Row],[sales]]</f>
        <v>1.8760888034222531E-2</v>
      </c>
      <c r="CQ58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748.02954239666701</v>
      </c>
      <c r="CR584" s="79">
        <f>Table6[[#This Row],[sales]]-CQ584</f>
        <v>0.86006481571314453</v>
      </c>
      <c r="CS584">
        <f>ABS(Table6[[#This Row],[sales]]-CQ584)/Table6[[#This Row],[sales]]</f>
        <v>1.1484534001140649E-3</v>
      </c>
    </row>
    <row r="585" spans="1:97" x14ac:dyDescent="0.2">
      <c r="A585">
        <v>584</v>
      </c>
      <c r="B585" t="s">
        <v>638</v>
      </c>
      <c r="C585" s="5">
        <v>43520</v>
      </c>
      <c r="D585" s="6">
        <v>201.383399511248</v>
      </c>
      <c r="E585" s="8">
        <f>YEAR(Table6[[#This Row],[Date]])</f>
        <v>2019</v>
      </c>
      <c r="F585" s="6">
        <f>Table6[[#This Row],[TV_State]]+Table6[[#This Row],[Radio_State]]+Table6[[#This Row],[Online]]</f>
        <v>410.82451253407845</v>
      </c>
      <c r="G585" s="6">
        <f t="shared" si="243"/>
        <v>809.57050513024922</v>
      </c>
      <c r="H585" s="6">
        <f>LN(Table6[[#This Row],[PROF TV LING]])</f>
        <v>6.6965038664592962</v>
      </c>
      <c r="I585" s="6">
        <f t="shared" si="244"/>
        <v>5.3052105514217951</v>
      </c>
      <c r="J585" s="6">
        <v>126.77423217517571</v>
      </c>
      <c r="K585" s="6">
        <f t="shared" si="249"/>
        <v>145.31424914080867</v>
      </c>
      <c r="L585" s="6">
        <f>0.5*J584+0.5*Table6[[#This Row],[Radio_State]]</f>
        <v>126.1466369663877</v>
      </c>
      <c r="M585" s="6">
        <f>LN(Table6[[#This Row],[RADIO LINGERING ]])</f>
        <v>4.8374450157256668</v>
      </c>
      <c r="N585" s="6">
        <f t="shared" si="245"/>
        <v>4.8424078050677952</v>
      </c>
      <c r="O585" s="6">
        <v>82.666880847654753</v>
      </c>
      <c r="P585" s="6">
        <f t="shared" si="246"/>
        <v>84.285511056184234</v>
      </c>
      <c r="Q585" s="6">
        <f>0.3*O584+0.7*Table6[[#This Row],[Online]]</f>
        <v>82.421335657018147</v>
      </c>
      <c r="R585" s="6">
        <f>LN(Table6[[#This Row],[ONLINE LINGERING]])</f>
        <v>4.4118443312758222</v>
      </c>
      <c r="S585" s="6">
        <f t="shared" si="247"/>
        <v>4.4148190483925651</v>
      </c>
      <c r="T585" s="6">
        <v>772.50648509962855</v>
      </c>
      <c r="U585" s="6">
        <f t="shared" si="248"/>
        <v>6.6496404036876386</v>
      </c>
      <c r="V585" s="8">
        <f>YEAR(Table6[[#This Row],[Date]])</f>
        <v>2019</v>
      </c>
      <c r="W585" s="8">
        <f>WEEKNUM(Table6[[#This Row],[Date]])</f>
        <v>9</v>
      </c>
      <c r="X585" t="s">
        <v>751</v>
      </c>
      <c r="Y585" s="9">
        <f>Table6[[#This Row],[LNTVLING]]+Table6[[#This Row],[LNRADIOLING]]+Table6[[#This Row],[LNONLINELING]]</f>
        <v>15.945793213460785</v>
      </c>
      <c r="Z585">
        <f t="shared" si="269"/>
        <v>1</v>
      </c>
      <c r="AA585">
        <f t="shared" si="250"/>
        <v>0</v>
      </c>
      <c r="AB585">
        <f t="shared" si="251"/>
        <v>0</v>
      </c>
      <c r="AC585">
        <f t="shared" si="252"/>
        <v>0</v>
      </c>
      <c r="AD585">
        <f t="shared" si="253"/>
        <v>1</v>
      </c>
      <c r="AE585">
        <f t="shared" si="254"/>
        <v>0</v>
      </c>
      <c r="AF585">
        <f t="shared" si="255"/>
        <v>0</v>
      </c>
      <c r="AG585" s="9">
        <f>'[1]1'!J$20+'[1]1'!J$21*Table6[[#This Row],[TV_State]]</f>
        <v>1527.7788175593143</v>
      </c>
      <c r="AH585" s="9">
        <f>Table6[[#This Row],[sales]]-Table6[[#This Row],[Pred_1]]</f>
        <v>-755.2723324596858</v>
      </c>
      <c r="AI585">
        <f>ABS(Table6[[#This Row],[Res_1]])/Table6[[#This Row],[sales]]</f>
        <v>0.97769060458085333</v>
      </c>
      <c r="AJ585" s="9">
        <f>'[1]2'!J$20+'[1]2'!J$21*Table6[[#This Row],[Radio_State]]</f>
        <v>2270.8276316321026</v>
      </c>
      <c r="AK585" s="9">
        <f>Table6[[#This Row],[sales]]-Table6[[#This Row],[ Pred_2 ]]</f>
        <v>-1498.3211465324739</v>
      </c>
      <c r="AL585">
        <f>ABS(Table6[[#This Row],[ Res_2 ]])/Table6[[#This Row],[sales]]</f>
        <v>1.9395580172239442</v>
      </c>
      <c r="AM585" s="10">
        <f>'[1]3'!J$20+'[1]3'!J$21*Data!O585</f>
        <v>2278.3232997761788</v>
      </c>
      <c r="AN585" s="9">
        <f>Table6[[#This Row],[sales]]-Table6[[#This Row],[Pred_3]]</f>
        <v>-1505.8168146765502</v>
      </c>
      <c r="AO585" s="9">
        <f>ABS(Table6[[#This Row],[Res_3]])/Table6[[#This Row],[sales]]</f>
        <v>1.9492610660509189</v>
      </c>
      <c r="AP585" s="9">
        <f>'[1]4'!L$21+'[1]4'!L$27*Table6[[#This Row],[TV_State]]+'[1]4'!L$22*Table6[[#This Row],[NJ_DUM]]+'[1]4'!L$23*Table6[[#This Row],[NY_DUM]]+'[1]4'!L$24*Table6[[#This Row],[PA_DUM]]+'[1]4'!L$25*Table6[[#This Row],[CT_DUM]]+'[1]4'!L$26*Table6[[#This Row],[DL_DUM]]</f>
        <v>282.25127447568843</v>
      </c>
      <c r="AQ585" s="9">
        <f>Table6[[#This Row],[sales]]-Table6[[#This Row],[Pred_4]]</f>
        <v>490.25521062394012</v>
      </c>
      <c r="AR585">
        <f>ABS(Table6[[#This Row],[Res_4]]/Table6[[#This Row],[sales]])</f>
        <v>0.63462924917803498</v>
      </c>
      <c r="AS585" s="9">
        <f>'[1]5'!L$20+'[1]5'!L$26*Table6[[#This Row],[Radio_State]]+'[1]5'!L$21*Table6[[#This Row],[NJ_DUM]]+'[1]5'!L$22*Table6[[#This Row],[NY_DUM]]+'[1]5'!L$23*Table6[[#This Row],[PA_DUM]]+'[1]5'!L$24*Table6[[#This Row],[CT_DUM]]+'[1]5'!L$25*Table6[[#This Row],[DL_DUM]]</f>
        <v>419.71642052541972</v>
      </c>
      <c r="AT585" s="9">
        <f>Table6[[#This Row],[sales]]-Table6[[#This Row],[Pred_5]]</f>
        <v>352.79006457420883</v>
      </c>
      <c r="AU585" s="9">
        <f>ABS(Table6[[#This Row],[Red_5]]/Table6[[#This Row],[sales]])</f>
        <v>0.45668233390779917</v>
      </c>
      <c r="AV585" s="9">
        <f>'[1]6'!L$20+'[1]6'!L$26*Table6[[#This Row],[Online]]+'[1]6'!L$21*Table6[[#This Row],[NJ_DUM]]+'[1]6'!L$22*Table6[[#This Row],[NY_DUM]]+'[1]6'!L$23*Table6[[#This Row],[PA_DUM]]+'[1]6'!L$24*Table6[[#This Row],[CT_DUM]]+'[1]6'!L$25*Table6[[#This Row],[DL_DUM]]</f>
        <v>353.83375758295591</v>
      </c>
      <c r="AW585" s="9">
        <f>Table6[[#This Row],[sales]]-Table6[[#This Row],[Pred_6]]</f>
        <v>418.67272751667264</v>
      </c>
      <c r="AX585" s="9">
        <f>ABS(Table6[[#This Row],[Red_6]]/Table6[[#This Row],[sales]])</f>
        <v>0.54196661852317951</v>
      </c>
      <c r="AY585" s="9">
        <f>'[1]7'!L$21+'[1]7'!L$27*Table6[[#This Row],[LNTV]]+'[1]7'!L$22*Table6[[#This Row],[NJ_DUM]]+'[1]7'!L$23*Table6[[#This Row],[NY_DUM]]+'[1]7'!L$24*Table6[[#This Row],[PA_DUM]]+'[1]7'!L$25*Table6[[#This Row],[CT_DUM]]+'[1]7'!L$26*Table6[[#This Row],[DL_DUM]]</f>
        <v>5.7327747864082932</v>
      </c>
      <c r="AZ585" s="9">
        <f>Table6[[#This Row],[sales]]-Table6[[#This Row],[Pred_7]]</f>
        <v>766.77371031322025</v>
      </c>
      <c r="BA585" s="9">
        <f>ABS(Table6[[#This Row],[Red_7]]/Table6[[#This Row],[sales]])</f>
        <v>0.99257899461430543</v>
      </c>
      <c r="BB585" s="9">
        <f>'[1]8'!O$22+'[1]8'!O$28*Table6[[#This Row],[LNRADIOLING]]+'[1]8'!O$23*Table6[[#This Row],[DL_DUM]]+'[1]8'!O$24*Table6[[#This Row],[CT_DUM]]+'[1]8'!O$25*Table6[[#This Row],[PA_DUM]]+'[1]8'!O$26*Table6[[#This Row],[NY_DUM]]+'[1]8'!O$27*Table6[[#This Row],[NJ_DUM]]</f>
        <v>6.9902899781832852</v>
      </c>
      <c r="BC585" s="9">
        <f>Table6[[#This Row],[sales]]-Table6[[#This Row],[Pred_8]]</f>
        <v>765.51619512144521</v>
      </c>
      <c r="BD585" s="9">
        <f>ABS(Table6[[#This Row],[Red_8]]/Table6[[#This Row],[sales]])</f>
        <v>0.99095115689898472</v>
      </c>
      <c r="BE585" s="9">
        <f>'[1]9'!M$19+'[1]9'!M$21*Table6[[#This Row],[LNONLINE]]+'[1]9'!M$20*Table6[[#This Row],[DL_DUM]]+'[1]9'!M$22*Table6[[#This Row],[CT_DUM]]+'[1]9'!M$23*Table6[[#This Row],[PA_DUM]]+'[1]9'!M$24*Table6[[#This Row],[NY_DUM]]+'[1]9'!M$25*Table6[[#This Row],[NJ_DUM]]</f>
        <v>6.9528557170962877</v>
      </c>
      <c r="BF585" s="9">
        <f>Table6[[#This Row],[sales]]-Table6[[#This Row],[Pred_9]]</f>
        <v>765.55362938253222</v>
      </c>
      <c r="BG585" s="9">
        <f>ABS(Table6[[#This Row],[Red_9]]/Table6[[#This Row],[sales]])</f>
        <v>0.9909996150825845</v>
      </c>
      <c r="BH585" s="9">
        <f>'[1]10'!P$22+'[1]10'!P$30*Table6[[#This Row],[LNTV]]+'[1]10'!P$29*Table6[[#This Row],[LNRADIOLING]]+'[1]10'!P$24*Table6[[#This Row],[LNONLINELING]]+'[1]10'!P$23*Table6[[#This Row],[DL_DUM]]+'[1]10'!P$25*Table6[[#This Row],[CT_DUM]]+'[1]10'!P$26*Table6[[#This Row],[PA_DUM]]+'[1]10'!P$27*Table6[[#This Row],[NY_DUM]]+'[1]10'!P$28*Table6[[#This Row],[NJ_DUM]]</f>
        <v>6.9659904085235009</v>
      </c>
      <c r="BI585" s="9">
        <f>Table6[[#This Row],[sales]]-Table6[[#This Row],[Pred_10]]</f>
        <v>765.5404946911051</v>
      </c>
      <c r="BJ585" s="45">
        <f>ABS(Table6[[#This Row],[Red_10]]/Table6[[#This Row],[sales]])</f>
        <v>0.99098261238852248</v>
      </c>
      <c r="BK585" s="9">
        <f>'[1]11'!P$32+'[1]11'!P$40*Table6[[#This Row],[LNONLINELING]]+'[1]11'!P$39*Table6[[#This Row],[LNRADIOLING]]+'[1]11'!P$38*Table6[[#This Row],[LNTVLING]]+'[1]11'!P$33*Table6[[#This Row],[DL_DUM]]+'[1]11'!P$34*Table6[[#This Row],[CT_DUM]]+'[1]11'!P$35*Table6[[#This Row],[PA_DUM]]+'[1]11'!P$36*Table6[[#This Row],[NY_DUM]]+'[1]11'!P$37*Table6[[#This Row],[NJ_DUM]]</f>
        <v>7.0171070767053578</v>
      </c>
      <c r="BL585" s="9">
        <f>Table6[[#This Row],[sales]]-Table6[[#This Row],[ Pred_11]]</f>
        <v>765.48937802292323</v>
      </c>
      <c r="BM585" s="47">
        <f>ABS(Table6[[#This Row],[ Red_11]]/Table6[[#This Row],[sales]])</f>
        <v>0.99091644249976707</v>
      </c>
      <c r="BN585" s="9">
        <f>'[1]12'!K$22+'[1]12'!K$28*Table6[[#This Row],[COMBINE LN LING]]+'[1]12'!K$23*Table6[[#This Row],[DL_DUM]]+'[1]12'!K$24*Table6[[#This Row],[CT_DUM]]+'[1]12'!K$25*Table6[[#This Row],[PA_DUM]]+'[1]12'!K$26*Table6[[#This Row],[NY_DUM]]+'[1]12'!K$27*Table6[[#This Row],[NJ_DUM]]</f>
        <v>6.9367283904692361</v>
      </c>
      <c r="BO585" s="9">
        <f>Table6[[#This Row],[sales]]-Table6[[#This Row],[ Pred_12]]</f>
        <v>765.56975670915926</v>
      </c>
      <c r="BP585" s="47">
        <f>ABS(Table6[[#This Row],[ Red_12]]/Table6[[#This Row],[sales]])</f>
        <v>0.99102049170554907</v>
      </c>
      <c r="BQ585">
        <f>LN(G585+'2019 Totals and Calculations'!C$18)</f>
        <v>7.0654545286974075</v>
      </c>
      <c r="BR585">
        <f>LN(Table6[[#This Row],[PROF RADIO]]+'2019 Totals and Calculations'!D$18)</f>
        <v>5.3378775192519736</v>
      </c>
      <c r="BS585">
        <f>LN(Table6[[#This Row],[ONLINE LINGERING]]+'2019 Totals and Calculations'!E$18)</f>
        <v>4.8386497342539041</v>
      </c>
      <c r="BT585">
        <f>MONTH(Table6[[#This Row],[Date]])</f>
        <v>2</v>
      </c>
      <c r="BU585">
        <f t="shared" si="256"/>
        <v>0</v>
      </c>
      <c r="BV585">
        <f t="shared" si="257"/>
        <v>1</v>
      </c>
      <c r="BW585">
        <f t="shared" si="258"/>
        <v>0</v>
      </c>
      <c r="BX585">
        <f t="shared" si="259"/>
        <v>0</v>
      </c>
      <c r="BY585">
        <f t="shared" si="260"/>
        <v>0</v>
      </c>
      <c r="BZ585">
        <f t="shared" si="261"/>
        <v>0</v>
      </c>
      <c r="CA585">
        <f t="shared" si="262"/>
        <v>0</v>
      </c>
      <c r="CB585">
        <f t="shared" si="263"/>
        <v>0</v>
      </c>
      <c r="CC585">
        <f t="shared" si="264"/>
        <v>0</v>
      </c>
      <c r="CD585">
        <f t="shared" si="265"/>
        <v>0</v>
      </c>
      <c r="CE585">
        <f t="shared" si="266"/>
        <v>0</v>
      </c>
      <c r="CF585">
        <f t="shared" si="267"/>
        <v>0</v>
      </c>
      <c r="CG585">
        <f t="shared" si="268"/>
        <v>113</v>
      </c>
      <c r="CH58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702.66712211045024</v>
      </c>
      <c r="CI585" s="79">
        <f>Table6[[#This Row],[sales]]-CH585</f>
        <v>69.839362989178312</v>
      </c>
      <c r="CJ585">
        <f>ABS(Table6[[#This Row],[sales]]-CH585)/Table6[[#This Row],[sales]]</f>
        <v>9.0406183425335615E-2</v>
      </c>
      <c r="CK58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699.52924220884427</v>
      </c>
      <c r="CL585" s="79">
        <f>Table6[[#This Row],[sales]]-CK585</f>
        <v>72.977242890784282</v>
      </c>
      <c r="CM585">
        <f>ABS(Table6[[#This Row],[sales]]-CK585)/Table6[[#This Row],[sales]]</f>
        <v>9.446812978064846E-2</v>
      </c>
      <c r="CN58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735.20641301540536</v>
      </c>
      <c r="CO585" s="79">
        <f>Table6[[#This Row],[sales]]-CN585</f>
        <v>37.300072084223189</v>
      </c>
      <c r="CP585">
        <f>ABS(Table6[[#This Row],[sales]]-CN585)/Table6[[#This Row],[sales]]</f>
        <v>4.8284477611100801E-2</v>
      </c>
      <c r="CQ58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726.79616983591006</v>
      </c>
      <c r="CR585" s="79">
        <f>Table6[[#This Row],[sales]]-CQ585</f>
        <v>45.710315263718485</v>
      </c>
      <c r="CS585">
        <f>ABS(Table6[[#This Row],[sales]]-CQ585)/Table6[[#This Row],[sales]]</f>
        <v>5.9171432402697982E-2</v>
      </c>
    </row>
    <row r="586" spans="1:97" x14ac:dyDescent="0.2">
      <c r="A586">
        <v>585</v>
      </c>
      <c r="B586" t="s">
        <v>638</v>
      </c>
      <c r="C586" s="5">
        <v>43527</v>
      </c>
      <c r="D586" s="6">
        <v>151.03754963343596</v>
      </c>
      <c r="E586" s="8">
        <f>YEAR(Table6[[#This Row],[Date]])</f>
        <v>2019</v>
      </c>
      <c r="F586" s="6">
        <f>Table6[[#This Row],[TV_State]]+Table6[[#This Row],[Radio_State]]+Table6[[#This Row],[Online]]</f>
        <v>362.57307378649477</v>
      </c>
      <c r="G586" s="6">
        <f t="shared" si="243"/>
        <v>612.01061848120514</v>
      </c>
      <c r="H586" s="6">
        <f>LN(Table6[[#This Row],[PROF TV LING]])</f>
        <v>6.4167496328212943</v>
      </c>
      <c r="I586" s="6">
        <f t="shared" si="244"/>
        <v>5.0175284789700143</v>
      </c>
      <c r="J586" s="6">
        <v>128.04197449692748</v>
      </c>
      <c r="K586" s="6">
        <f t="shared" si="249"/>
        <v>136.67811181886808</v>
      </c>
      <c r="L586" s="6">
        <f>0.5*J585+0.5*Table6[[#This Row],[Radio_State]]</f>
        <v>127.4081033360516</v>
      </c>
      <c r="M586" s="6">
        <f>LN(Table6[[#This Row],[RADIO LINGERING ]])</f>
        <v>4.8473953465788346</v>
      </c>
      <c r="N586" s="6">
        <f t="shared" si="245"/>
        <v>4.852358135920964</v>
      </c>
      <c r="O586" s="6">
        <v>83.493549656131307</v>
      </c>
      <c r="P586" s="6">
        <f t="shared" si="246"/>
        <v>83.731138076147175</v>
      </c>
      <c r="Q586" s="6">
        <f>0.3*O585+0.7*Table6[[#This Row],[Online]]</f>
        <v>83.245549013588331</v>
      </c>
      <c r="R586" s="6">
        <f>LN(Table6[[#This Row],[ONLINE LINGERING]])</f>
        <v>4.421794662128991</v>
      </c>
      <c r="S586" s="6">
        <f t="shared" si="247"/>
        <v>4.4247693792457339</v>
      </c>
      <c r="T586" s="6">
        <v>654.62714732731831</v>
      </c>
      <c r="U586" s="6">
        <f t="shared" si="248"/>
        <v>6.4840658328345899</v>
      </c>
      <c r="V586" s="8">
        <f>YEAR(Table6[[#This Row],[Date]])</f>
        <v>2019</v>
      </c>
      <c r="W586" s="8">
        <f>WEEKNUM(Table6[[#This Row],[Date]])</f>
        <v>10</v>
      </c>
      <c r="X586" t="s">
        <v>752</v>
      </c>
      <c r="Y586" s="9">
        <f>Table6[[#This Row],[LNTVLING]]+Table6[[#This Row],[LNRADIOLING]]+Table6[[#This Row],[LNONLINELING]]</f>
        <v>15.685939641529121</v>
      </c>
      <c r="Z586">
        <f t="shared" si="269"/>
        <v>1</v>
      </c>
      <c r="AA586">
        <f t="shared" si="250"/>
        <v>0</v>
      </c>
      <c r="AB586">
        <f t="shared" si="251"/>
        <v>0</v>
      </c>
      <c r="AC586">
        <f t="shared" si="252"/>
        <v>0</v>
      </c>
      <c r="AD586">
        <f t="shared" si="253"/>
        <v>1</v>
      </c>
      <c r="AE586">
        <f t="shared" si="254"/>
        <v>0</v>
      </c>
      <c r="AF586">
        <f t="shared" si="255"/>
        <v>0</v>
      </c>
      <c r="AG586" s="9">
        <f>'[1]1'!J$20+'[1]1'!J$21*Table6[[#This Row],[TV_State]]</f>
        <v>1478.2672495335664</v>
      </c>
      <c r="AH586" s="9">
        <f>Table6[[#This Row],[sales]]-Table6[[#This Row],[Pred_1]]</f>
        <v>-823.64010220624812</v>
      </c>
      <c r="AI586">
        <f>ABS(Table6[[#This Row],[Res_1]])/Table6[[#This Row],[sales]]</f>
        <v>1.2581820133322734</v>
      </c>
      <c r="AJ586" s="9">
        <f>'[1]2'!J$20+'[1]2'!J$21*Table6[[#This Row],[Radio_State]]</f>
        <v>2276.3930899084489</v>
      </c>
      <c r="AK586" s="9">
        <f>Table6[[#This Row],[sales]]-Table6[[#This Row],[ Pred_2 ]]</f>
        <v>-1621.7659425811307</v>
      </c>
      <c r="AL586">
        <f>ABS(Table6[[#This Row],[ Res_2 ]])/Table6[[#This Row],[sales]]</f>
        <v>2.4773887688624012</v>
      </c>
      <c r="AM586" s="10">
        <f>'[1]3'!J$20+'[1]3'!J$21*Data!O586</f>
        <v>2283.0992309566918</v>
      </c>
      <c r="AN586" s="9">
        <f>Table6[[#This Row],[sales]]-Table6[[#This Row],[Pred_3]]</f>
        <v>-1628.4720836293736</v>
      </c>
      <c r="AO586" s="9">
        <f>ABS(Table6[[#This Row],[Res_3]])/Table6[[#This Row],[sales]]</f>
        <v>2.487632983566332</v>
      </c>
      <c r="AP586" s="9">
        <f>'[1]4'!L$21+'[1]4'!L$27*Table6[[#This Row],[TV_State]]+'[1]4'!L$22*Table6[[#This Row],[NJ_DUM]]+'[1]4'!L$23*Table6[[#This Row],[NY_DUM]]+'[1]4'!L$24*Table6[[#This Row],[PA_DUM]]+'[1]4'!L$25*Table6[[#This Row],[CT_DUM]]+'[1]4'!L$26*Table6[[#This Row],[DL_DUM]]</f>
        <v>271.14595444322214</v>
      </c>
      <c r="AQ586" s="9">
        <f>Table6[[#This Row],[sales]]-Table6[[#This Row],[Pred_4]]</f>
        <v>383.48119288409617</v>
      </c>
      <c r="AR586">
        <f>ABS(Table6[[#This Row],[Res_4]]/Table6[[#This Row],[sales]])</f>
        <v>0.5858009317972156</v>
      </c>
      <c r="AS586" s="9">
        <f>'[1]5'!L$20+'[1]5'!L$26*Table6[[#This Row],[Radio_State]]+'[1]5'!L$21*Table6[[#This Row],[NJ_DUM]]+'[1]5'!L$22*Table6[[#This Row],[NY_DUM]]+'[1]5'!L$23*Table6[[#This Row],[PA_DUM]]+'[1]5'!L$24*Table6[[#This Row],[CT_DUM]]+'[1]5'!L$25*Table6[[#This Row],[DL_DUM]]</f>
        <v>421.94966944740338</v>
      </c>
      <c r="AT586" s="9">
        <f>Table6[[#This Row],[sales]]-Table6[[#This Row],[Pred_5]]</f>
        <v>232.67747787991493</v>
      </c>
      <c r="AU586" s="9">
        <f>ABS(Table6[[#This Row],[Red_5]]/Table6[[#This Row],[sales]])</f>
        <v>0.3554351187998846</v>
      </c>
      <c r="AV586" s="9">
        <f>'[1]6'!L$20+'[1]6'!L$26*Table6[[#This Row],[Online]]+'[1]6'!L$21*Table6[[#This Row],[NJ_DUM]]+'[1]6'!L$22*Table6[[#This Row],[NY_DUM]]+'[1]6'!L$23*Table6[[#This Row],[PA_DUM]]+'[1]6'!L$24*Table6[[#This Row],[CT_DUM]]+'[1]6'!L$25*Table6[[#This Row],[DL_DUM]]</f>
        <v>357.43163317065012</v>
      </c>
      <c r="AW586" s="9">
        <f>Table6[[#This Row],[sales]]-Table6[[#This Row],[Pred_6]]</f>
        <v>297.1955141566682</v>
      </c>
      <c r="AX586" s="9">
        <f>ABS(Table6[[#This Row],[Red_6]]/Table6[[#This Row],[sales]])</f>
        <v>0.45399204015605588</v>
      </c>
      <c r="AY586" s="9">
        <f>'[1]7'!L$21+'[1]7'!L$27*Table6[[#This Row],[LNTV]]+'[1]7'!L$22*Table6[[#This Row],[NJ_DUM]]+'[1]7'!L$23*Table6[[#This Row],[NY_DUM]]+'[1]7'!L$24*Table6[[#This Row],[PA_DUM]]+'[1]7'!L$25*Table6[[#This Row],[CT_DUM]]+'[1]7'!L$26*Table6[[#This Row],[DL_DUM]]</f>
        <v>5.7009328431049031</v>
      </c>
      <c r="AZ586" s="9">
        <f>Table6[[#This Row],[sales]]-Table6[[#This Row],[Pred_7]]</f>
        <v>648.92621448421346</v>
      </c>
      <c r="BA586" s="9">
        <f>ABS(Table6[[#This Row],[Red_7]]/Table6[[#This Row],[sales]])</f>
        <v>0.9912913284052145</v>
      </c>
      <c r="BB586" s="9">
        <f>'[1]8'!O$22+'[1]8'!O$28*Table6[[#This Row],[LNRADIOLING]]+'[1]8'!O$23*Table6[[#This Row],[DL_DUM]]+'[1]8'!O$24*Table6[[#This Row],[CT_DUM]]+'[1]8'!O$25*Table6[[#This Row],[PA_DUM]]+'[1]8'!O$26*Table6[[#This Row],[NY_DUM]]+'[1]8'!O$27*Table6[[#This Row],[NJ_DUM]]</f>
        <v>6.990999844187062</v>
      </c>
      <c r="BC586" s="9">
        <f>Table6[[#This Row],[sales]]-Table6[[#This Row],[Pred_8]]</f>
        <v>647.63614748313125</v>
      </c>
      <c r="BD586" s="9">
        <f>ABS(Table6[[#This Row],[Red_8]]/Table6[[#This Row],[sales]])</f>
        <v>0.98932063866778275</v>
      </c>
      <c r="BE586" s="9">
        <f>'[1]9'!M$19+'[1]9'!M$21*Table6[[#This Row],[LNONLINE]]+'[1]9'!M$20*Table6[[#This Row],[DL_DUM]]+'[1]9'!M$22*Table6[[#This Row],[CT_DUM]]+'[1]9'!M$23*Table6[[#This Row],[PA_DUM]]+'[1]9'!M$24*Table6[[#This Row],[NY_DUM]]+'[1]9'!M$25*Table6[[#This Row],[NJ_DUM]]</f>
        <v>6.9560061654276204</v>
      </c>
      <c r="BF586" s="9">
        <f>Table6[[#This Row],[sales]]-Table6[[#This Row],[Pred_9]]</f>
        <v>647.67114116189066</v>
      </c>
      <c r="BG586" s="9">
        <f>ABS(Table6[[#This Row],[Red_9]]/Table6[[#This Row],[sales]])</f>
        <v>0.98937409456080871</v>
      </c>
      <c r="BH586" s="9">
        <f>'[1]10'!P$22+'[1]10'!P$30*Table6[[#This Row],[LNTV]]+'[1]10'!P$29*Table6[[#This Row],[LNRADIOLING]]+'[1]10'!P$24*Table6[[#This Row],[LNONLINELING]]+'[1]10'!P$23*Table6[[#This Row],[DL_DUM]]+'[1]10'!P$25*Table6[[#This Row],[CT_DUM]]+'[1]10'!P$26*Table6[[#This Row],[PA_DUM]]+'[1]10'!P$27*Table6[[#This Row],[NY_DUM]]+'[1]10'!P$28*Table6[[#This Row],[NJ_DUM]]</f>
        <v>6.9590423731056692</v>
      </c>
      <c r="BI586" s="9">
        <f>Table6[[#This Row],[sales]]-Table6[[#This Row],[Pred_10]]</f>
        <v>647.66810495421259</v>
      </c>
      <c r="BJ586" s="45">
        <f>ABS(Table6[[#This Row],[Red_10]]/Table6[[#This Row],[sales]])</f>
        <v>0.98936945648905983</v>
      </c>
      <c r="BK586" s="9">
        <f>'[1]11'!P$32+'[1]11'!P$40*Table6[[#This Row],[LNONLINELING]]+'[1]11'!P$39*Table6[[#This Row],[LNRADIOLING]]+'[1]11'!P$38*Table6[[#This Row],[LNTVLING]]+'[1]11'!P$33*Table6[[#This Row],[DL_DUM]]+'[1]11'!P$34*Table6[[#This Row],[CT_DUM]]+'[1]11'!P$35*Table6[[#This Row],[PA_DUM]]+'[1]11'!P$36*Table6[[#This Row],[NY_DUM]]+'[1]11'!P$37*Table6[[#This Row],[NJ_DUM]]</f>
        <v>7.0670989672706206</v>
      </c>
      <c r="BL586" s="9">
        <f>Table6[[#This Row],[sales]]-Table6[[#This Row],[ Pred_11]]</f>
        <v>647.56004836004774</v>
      </c>
      <c r="BM586" s="47">
        <f>ABS(Table6[[#This Row],[ Red_11]]/Table6[[#This Row],[sales]])</f>
        <v>0.98920439062736121</v>
      </c>
      <c r="BN586" s="9">
        <f>'[1]12'!K$22+'[1]12'!K$28*Table6[[#This Row],[COMBINE LN LING]]+'[1]12'!K$23*Table6[[#This Row],[DL_DUM]]+'[1]12'!K$24*Table6[[#This Row],[CT_DUM]]+'[1]12'!K$25*Table6[[#This Row],[PA_DUM]]+'[1]12'!K$26*Table6[[#This Row],[NY_DUM]]+'[1]12'!K$27*Table6[[#This Row],[NJ_DUM]]</f>
        <v>6.9117211544435229</v>
      </c>
      <c r="BO586" s="9">
        <f>Table6[[#This Row],[sales]]-Table6[[#This Row],[ Pred_12]]</f>
        <v>647.7154261728748</v>
      </c>
      <c r="BP586" s="47">
        <f>ABS(Table6[[#This Row],[ Red_12]]/Table6[[#This Row],[sales]])</f>
        <v>0.98944174377328775</v>
      </c>
      <c r="BQ586">
        <f>LN(G586+'2019 Totals and Calculations'!C$18)</f>
        <v>6.8806452325161906</v>
      </c>
      <c r="BR586">
        <f>LN(Table6[[#This Row],[PROF RADIO]]+'2019 Totals and Calculations'!D$18)</f>
        <v>5.2954857517519311</v>
      </c>
      <c r="BS586">
        <f>LN(Table6[[#This Row],[ONLINE LINGERING]]+'2019 Totals and Calculations'!E$18)</f>
        <v>4.8451544380437106</v>
      </c>
      <c r="BT586">
        <f>MONTH(Table6[[#This Row],[Date]])</f>
        <v>3</v>
      </c>
      <c r="BU586">
        <f t="shared" si="256"/>
        <v>0</v>
      </c>
      <c r="BV586">
        <f t="shared" si="257"/>
        <v>0</v>
      </c>
      <c r="BW586">
        <f t="shared" si="258"/>
        <v>1</v>
      </c>
      <c r="BX586">
        <f t="shared" si="259"/>
        <v>0</v>
      </c>
      <c r="BY586">
        <f t="shared" si="260"/>
        <v>0</v>
      </c>
      <c r="BZ586">
        <f t="shared" si="261"/>
        <v>0</v>
      </c>
      <c r="CA586">
        <f t="shared" si="262"/>
        <v>0</v>
      </c>
      <c r="CB586">
        <f t="shared" si="263"/>
        <v>0</v>
      </c>
      <c r="CC586">
        <f t="shared" si="264"/>
        <v>0</v>
      </c>
      <c r="CD586">
        <f t="shared" si="265"/>
        <v>0</v>
      </c>
      <c r="CE586">
        <f t="shared" si="266"/>
        <v>0</v>
      </c>
      <c r="CF586">
        <f t="shared" si="267"/>
        <v>0</v>
      </c>
      <c r="CG586">
        <f t="shared" si="268"/>
        <v>114</v>
      </c>
      <c r="CH58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666.81680944415837</v>
      </c>
      <c r="CI586" s="79">
        <f>Table6[[#This Row],[sales]]-CH586</f>
        <v>-12.189662116840054</v>
      </c>
      <c r="CJ586">
        <f>ABS(Table6[[#This Row],[sales]]-CH586)/Table6[[#This Row],[sales]]</f>
        <v>1.8620770871796942E-2</v>
      </c>
      <c r="CK58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692.06724799390486</v>
      </c>
      <c r="CL586" s="79">
        <f>Table6[[#This Row],[sales]]-CK586</f>
        <v>-37.440100666586545</v>
      </c>
      <c r="CM586">
        <f>ABS(Table6[[#This Row],[sales]]-CK586)/Table6[[#This Row],[sales]]</f>
        <v>5.719301562644518E-2</v>
      </c>
      <c r="CN58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738.50617005548941</v>
      </c>
      <c r="CO586" s="79">
        <f>Table6[[#This Row],[sales]]-CN586</f>
        <v>-83.879022728171094</v>
      </c>
      <c r="CP586">
        <f>ABS(Table6[[#This Row],[sales]]-CN586)/Table6[[#This Row],[sales]]</f>
        <v>0.12813251492949615</v>
      </c>
      <c r="CQ58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713.76028908037142</v>
      </c>
      <c r="CR586" s="79">
        <f>Table6[[#This Row],[sales]]-CQ586</f>
        <v>-59.13314175305311</v>
      </c>
      <c r="CS586">
        <f>ABS(Table6[[#This Row],[sales]]-CQ586)/Table6[[#This Row],[sales]]</f>
        <v>9.0331025828182018E-2</v>
      </c>
    </row>
    <row r="587" spans="1:97" x14ac:dyDescent="0.2">
      <c r="A587">
        <v>586</v>
      </c>
      <c r="B587" t="s">
        <v>638</v>
      </c>
      <c r="C587" s="5">
        <v>43534</v>
      </c>
      <c r="D587" s="6">
        <v>113.27816222507697</v>
      </c>
      <c r="E587" s="8">
        <f>YEAR(Table6[[#This Row],[Date]])</f>
        <v>2019</v>
      </c>
      <c r="F587" s="6">
        <f>Table6[[#This Row],[TV_State]]+Table6[[#This Row],[Radio_State]]+Table6[[#This Row],[Online]]</f>
        <v>326.92904161966635</v>
      </c>
      <c r="G587" s="6">
        <f t="shared" si="243"/>
        <v>462.39088160436665</v>
      </c>
      <c r="H587" s="6">
        <f>LN(Table6[[#This Row],[PROF TV LING]])</f>
        <v>6.1364105974499914</v>
      </c>
      <c r="I587" s="6">
        <f t="shared" si="244"/>
        <v>4.7298464065182326</v>
      </c>
      <c r="J587" s="6">
        <v>129.32239424189675</v>
      </c>
      <c r="K587" s="6">
        <f t="shared" si="249"/>
        <v>133.0002530303824</v>
      </c>
      <c r="L587" s="6">
        <f>0.5*J586+0.5*Table6[[#This Row],[Radio_State]]</f>
        <v>128.68218436941211</v>
      </c>
      <c r="M587" s="6">
        <f>LN(Table6[[#This Row],[RADIO LINGERING ]])</f>
        <v>4.8573456774320025</v>
      </c>
      <c r="N587" s="6">
        <f t="shared" si="245"/>
        <v>4.8623084667741319</v>
      </c>
      <c r="O587" s="6">
        <v>84.328485152692622</v>
      </c>
      <c r="P587" s="6">
        <f t="shared" si="246"/>
        <v>84.149281029728982</v>
      </c>
      <c r="Q587" s="6">
        <f>0.3*O586+0.7*Table6[[#This Row],[Online]]</f>
        <v>84.07800450372423</v>
      </c>
      <c r="R587" s="6">
        <f>LN(Table6[[#This Row],[ONLINE LINGERING]])</f>
        <v>4.4317449929821588</v>
      </c>
      <c r="S587" s="6">
        <f t="shared" si="247"/>
        <v>4.4347197100989018</v>
      </c>
      <c r="T587" s="6">
        <v>674.49088068251831</v>
      </c>
      <c r="U587" s="6">
        <f t="shared" si="248"/>
        <v>6.5139581554415402</v>
      </c>
      <c r="V587" s="8">
        <f>YEAR(Table6[[#This Row],[Date]])</f>
        <v>2019</v>
      </c>
      <c r="W587" s="8">
        <f>WEEKNUM(Table6[[#This Row],[Date]])</f>
        <v>11</v>
      </c>
      <c r="X587" t="s">
        <v>753</v>
      </c>
      <c r="Y587" s="9">
        <f>Table6[[#This Row],[LNTVLING]]+Table6[[#This Row],[LNRADIOLING]]+Table6[[#This Row],[LNONLINELING]]</f>
        <v>15.425501267864153</v>
      </c>
      <c r="Z587">
        <f t="shared" si="269"/>
        <v>1</v>
      </c>
      <c r="AA587">
        <f t="shared" si="250"/>
        <v>0</v>
      </c>
      <c r="AB587">
        <f t="shared" si="251"/>
        <v>0</v>
      </c>
      <c r="AC587">
        <f t="shared" si="252"/>
        <v>0</v>
      </c>
      <c r="AD587">
        <f t="shared" si="253"/>
        <v>1</v>
      </c>
      <c r="AE587">
        <f t="shared" si="254"/>
        <v>0</v>
      </c>
      <c r="AF587">
        <f t="shared" si="255"/>
        <v>0</v>
      </c>
      <c r="AG587" s="9">
        <f>'[1]1'!J$20+'[1]1'!J$21*Table6[[#This Row],[TV_State]]</f>
        <v>1441.1335735142559</v>
      </c>
      <c r="AH587" s="9">
        <f>Table6[[#This Row],[sales]]-Table6[[#This Row],[Pred_1]]</f>
        <v>-766.64269283173758</v>
      </c>
      <c r="AI587">
        <f>ABS(Table6[[#This Row],[Res_1]])/Table6[[#This Row],[sales]]</f>
        <v>1.1366242521410679</v>
      </c>
      <c r="AJ587" s="9">
        <f>'[1]2'!J$20+'[1]2'!J$21*Table6[[#This Row],[Radio_State]]</f>
        <v>2282.0142027675583</v>
      </c>
      <c r="AK587" s="9">
        <f>Table6[[#This Row],[sales]]-Table6[[#This Row],[ Pred_2 ]]</f>
        <v>-1607.52332208504</v>
      </c>
      <c r="AL587">
        <f>ABS(Table6[[#This Row],[ Res_2 ]])/Table6[[#This Row],[sales]]</f>
        <v>2.3833136490420519</v>
      </c>
      <c r="AM587" s="10">
        <f>'[1]3'!J$20+'[1]3'!J$21*Data!O587</f>
        <v>2287.9229214490106</v>
      </c>
      <c r="AN587" s="9">
        <f>Table6[[#This Row],[sales]]-Table6[[#This Row],[Pred_3]]</f>
        <v>-1613.4320407664923</v>
      </c>
      <c r="AO587" s="9">
        <f>ABS(Table6[[#This Row],[Res_3]])/Table6[[#This Row],[sales]]</f>
        <v>2.3920739137849543</v>
      </c>
      <c r="AP587" s="9">
        <f>'[1]4'!L$21+'[1]4'!L$27*Table6[[#This Row],[TV_State]]+'[1]4'!L$22*Table6[[#This Row],[NJ_DUM]]+'[1]4'!L$23*Table6[[#This Row],[NY_DUM]]+'[1]4'!L$24*Table6[[#This Row],[PA_DUM]]+'[1]4'!L$25*Table6[[#This Row],[CT_DUM]]+'[1]4'!L$26*Table6[[#This Row],[DL_DUM]]</f>
        <v>262.81696441887237</v>
      </c>
      <c r="AQ587" s="9">
        <f>Table6[[#This Row],[sales]]-Table6[[#This Row],[Pred_4]]</f>
        <v>411.67391626364594</v>
      </c>
      <c r="AR587">
        <f>ABS(Table6[[#This Row],[Res_4]]/Table6[[#This Row],[sales]])</f>
        <v>0.61034763857307084</v>
      </c>
      <c r="AS587" s="9">
        <f>'[1]5'!L$20+'[1]5'!L$26*Table6[[#This Row],[Radio_State]]+'[1]5'!L$21*Table6[[#This Row],[NJ_DUM]]+'[1]5'!L$22*Table6[[#This Row],[NY_DUM]]+'[1]5'!L$23*Table6[[#This Row],[PA_DUM]]+'[1]5'!L$24*Table6[[#This Row],[CT_DUM]]+'[1]5'!L$25*Table6[[#This Row],[DL_DUM]]</f>
        <v>424.20525085860697</v>
      </c>
      <c r="AT587" s="9">
        <f>Table6[[#This Row],[sales]]-Table6[[#This Row],[Pred_5]]</f>
        <v>250.28562982391134</v>
      </c>
      <c r="AU587" s="9">
        <f>ABS(Table6[[#This Row],[Red_5]]/Table6[[#This Row],[sales]])</f>
        <v>0.371073408095076</v>
      </c>
      <c r="AV587" s="9">
        <f>'[1]6'!L$20+'[1]6'!L$26*Table6[[#This Row],[Online]]+'[1]6'!L$21*Table6[[#This Row],[NJ_DUM]]+'[1]6'!L$22*Table6[[#This Row],[NY_DUM]]+'[1]6'!L$23*Table6[[#This Row],[PA_DUM]]+'[1]6'!L$24*Table6[[#This Row],[CT_DUM]]+'[1]6'!L$25*Table6[[#This Row],[DL_DUM]]</f>
        <v>361.06548751422122</v>
      </c>
      <c r="AW587" s="9">
        <f>Table6[[#This Row],[sales]]-Table6[[#This Row],[Pred_6]]</f>
        <v>313.42539316829709</v>
      </c>
      <c r="AX587" s="9">
        <f>ABS(Table6[[#This Row],[Red_6]]/Table6[[#This Row],[sales]])</f>
        <v>0.46468440440757552</v>
      </c>
      <c r="AY587" s="9">
        <f>'[1]7'!L$21+'[1]7'!L$27*Table6[[#This Row],[LNTV]]+'[1]7'!L$22*Table6[[#This Row],[NJ_DUM]]+'[1]7'!L$23*Table6[[#This Row],[NY_DUM]]+'[1]7'!L$24*Table6[[#This Row],[PA_DUM]]+'[1]7'!L$25*Table6[[#This Row],[CT_DUM]]+'[1]7'!L$26*Table6[[#This Row],[DL_DUM]]</f>
        <v>5.6690908998015139</v>
      </c>
      <c r="AZ587" s="9">
        <f>Table6[[#This Row],[sales]]-Table6[[#This Row],[Pred_7]]</f>
        <v>668.82178978271679</v>
      </c>
      <c r="BA587" s="9">
        <f>ABS(Table6[[#This Row],[Red_7]]/Table6[[#This Row],[sales]])</f>
        <v>0.99159500734233064</v>
      </c>
      <c r="BB587" s="9">
        <f>'[1]8'!O$22+'[1]8'!O$28*Table6[[#This Row],[LNRADIOLING]]+'[1]8'!O$23*Table6[[#This Row],[DL_DUM]]+'[1]8'!O$24*Table6[[#This Row],[CT_DUM]]+'[1]8'!O$25*Table6[[#This Row],[PA_DUM]]+'[1]8'!O$26*Table6[[#This Row],[NY_DUM]]+'[1]8'!O$27*Table6[[#This Row],[NJ_DUM]]</f>
        <v>6.9917097101908388</v>
      </c>
      <c r="BC587" s="9">
        <f>Table6[[#This Row],[sales]]-Table6[[#This Row],[Pred_8]]</f>
        <v>667.49917097232742</v>
      </c>
      <c r="BD587" s="9">
        <f>ABS(Table6[[#This Row],[Red_8]]/Table6[[#This Row],[sales]])</f>
        <v>0.98963409304642347</v>
      </c>
      <c r="BE587" s="9">
        <f>'[1]9'!M$19+'[1]9'!M$21*Table6[[#This Row],[LNONLINE]]+'[1]9'!M$20*Table6[[#This Row],[DL_DUM]]+'[1]9'!M$22*Table6[[#This Row],[CT_DUM]]+'[1]9'!M$23*Table6[[#This Row],[PA_DUM]]+'[1]9'!M$24*Table6[[#This Row],[NY_DUM]]+'[1]9'!M$25*Table6[[#This Row],[NJ_DUM]]</f>
        <v>6.9591566137589513</v>
      </c>
      <c r="BF587" s="9">
        <f>Table6[[#This Row],[sales]]-Table6[[#This Row],[Pred_9]]</f>
        <v>667.53172406875933</v>
      </c>
      <c r="BG587" s="9">
        <f>ABS(Table6[[#This Row],[Red_9]]/Table6[[#This Row],[sales]])</f>
        <v>0.98968235625852052</v>
      </c>
      <c r="BH587" s="9">
        <f>'[1]10'!P$22+'[1]10'!P$30*Table6[[#This Row],[LNTV]]+'[1]10'!P$29*Table6[[#This Row],[LNRADIOLING]]+'[1]10'!P$24*Table6[[#This Row],[LNONLINELING]]+'[1]10'!P$23*Table6[[#This Row],[DL_DUM]]+'[1]10'!P$25*Table6[[#This Row],[CT_DUM]]+'[1]10'!P$26*Table6[[#This Row],[PA_DUM]]+'[1]10'!P$27*Table6[[#This Row],[NY_DUM]]+'[1]10'!P$28*Table6[[#This Row],[NJ_DUM]]</f>
        <v>6.9520943376878357</v>
      </c>
      <c r="BI587" s="9">
        <f>Table6[[#This Row],[sales]]-Table6[[#This Row],[Pred_10]]</f>
        <v>667.53878634483044</v>
      </c>
      <c r="BJ587" s="45">
        <f>ABS(Table6[[#This Row],[Red_10]]/Table6[[#This Row],[sales]])</f>
        <v>0.98969282678714199</v>
      </c>
      <c r="BK587" s="9">
        <f>'[1]11'!P$32+'[1]11'!P$40*Table6[[#This Row],[LNONLINELING]]+'[1]11'!P$39*Table6[[#This Row],[LNRADIOLING]]+'[1]11'!P$38*Table6[[#This Row],[LNTVLING]]+'[1]11'!P$33*Table6[[#This Row],[DL_DUM]]+'[1]11'!P$34*Table6[[#This Row],[CT_DUM]]+'[1]11'!P$35*Table6[[#This Row],[PA_DUM]]+'[1]11'!P$36*Table6[[#This Row],[NY_DUM]]+'[1]11'!P$37*Table6[[#This Row],[NJ_DUM]]</f>
        <v>7.1171895004299159</v>
      </c>
      <c r="BL587" s="9">
        <f>Table6[[#This Row],[sales]]-Table6[[#This Row],[ Pred_11]]</f>
        <v>667.37369118208835</v>
      </c>
      <c r="BM587" s="47">
        <f>ABS(Table6[[#This Row],[ Red_11]]/Table6[[#This Row],[sales]])</f>
        <v>0.98944805674284575</v>
      </c>
      <c r="BN587" s="9">
        <f>'[1]12'!K$22+'[1]12'!K$28*Table6[[#This Row],[COMBINE LN LING]]+'[1]12'!K$23*Table6[[#This Row],[DL_DUM]]+'[1]12'!K$24*Table6[[#This Row],[CT_DUM]]+'[1]12'!K$25*Table6[[#This Row],[PA_DUM]]+'[1]12'!K$26*Table6[[#This Row],[NY_DUM]]+'[1]12'!K$27*Table6[[#This Row],[NJ_DUM]]</f>
        <v>6.886657639510946</v>
      </c>
      <c r="BO587" s="9">
        <f>Table6[[#This Row],[sales]]-Table6[[#This Row],[ Pred_12]]</f>
        <v>667.60422304300732</v>
      </c>
      <c r="BP587" s="47">
        <f>ABS(Table6[[#This Row],[ Red_12]]/Table6[[#This Row],[sales]])</f>
        <v>0.98978984321842522</v>
      </c>
      <c r="BQ587">
        <f>LN(G587+'2019 Totals and Calculations'!C$18)</f>
        <v>6.7137267367589919</v>
      </c>
      <c r="BR587">
        <f>LN(Table6[[#This Row],[PROF RADIO]]+'2019 Totals and Calculations'!D$18)</f>
        <v>5.276872149370786</v>
      </c>
      <c r="BS587">
        <f>LN(Table6[[#This Row],[ONLINE LINGERING]]+'2019 Totals and Calculations'!E$18)</f>
        <v>4.8516815201620522</v>
      </c>
      <c r="BT587">
        <f>MONTH(Table6[[#This Row],[Date]])</f>
        <v>3</v>
      </c>
      <c r="BU587">
        <f t="shared" si="256"/>
        <v>0</v>
      </c>
      <c r="BV587">
        <f t="shared" si="257"/>
        <v>0</v>
      </c>
      <c r="BW587">
        <f t="shared" si="258"/>
        <v>1</v>
      </c>
      <c r="BX587">
        <f t="shared" si="259"/>
        <v>0</v>
      </c>
      <c r="BY587">
        <f t="shared" si="260"/>
        <v>0</v>
      </c>
      <c r="BZ587">
        <f t="shared" si="261"/>
        <v>0</v>
      </c>
      <c r="CA587">
        <f t="shared" si="262"/>
        <v>0</v>
      </c>
      <c r="CB587">
        <f t="shared" si="263"/>
        <v>0</v>
      </c>
      <c r="CC587">
        <f t="shared" si="264"/>
        <v>0</v>
      </c>
      <c r="CD587">
        <f t="shared" si="265"/>
        <v>0</v>
      </c>
      <c r="CE587">
        <f t="shared" si="266"/>
        <v>0</v>
      </c>
      <c r="CF587">
        <f t="shared" si="267"/>
        <v>0</v>
      </c>
      <c r="CG587">
        <f t="shared" si="268"/>
        <v>115</v>
      </c>
      <c r="CH58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636.17823389709361</v>
      </c>
      <c r="CI587" s="79">
        <f>Table6[[#This Row],[sales]]-CH587</f>
        <v>38.312646785424704</v>
      </c>
      <c r="CJ587">
        <f>ABS(Table6[[#This Row],[sales]]-CH587)/Table6[[#This Row],[sales]]</f>
        <v>5.6802319916699366E-2</v>
      </c>
      <c r="CK58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689.69235843859371</v>
      </c>
      <c r="CL587" s="79">
        <f>Table6[[#This Row],[sales]]-CK587</f>
        <v>-15.201477756075406</v>
      </c>
      <c r="CM587">
        <f>ABS(Table6[[#This Row],[sales]]-CK587)/Table6[[#This Row],[sales]]</f>
        <v>2.2537706871133687E-2</v>
      </c>
      <c r="CN58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741.82615870077689</v>
      </c>
      <c r="CO587" s="79">
        <f>Table6[[#This Row],[sales]]-CN587</f>
        <v>-67.335278018258578</v>
      </c>
      <c r="CP587">
        <f>ABS(Table6[[#This Row],[sales]]-CN587)/Table6[[#This Row],[sales]]</f>
        <v>9.9831265250201626E-2</v>
      </c>
      <c r="CQ58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704.39069616422807</v>
      </c>
      <c r="CR587" s="79">
        <f>Table6[[#This Row],[sales]]-CQ587</f>
        <v>-29.899815481709766</v>
      </c>
      <c r="CS587">
        <f>ABS(Table6[[#This Row],[sales]]-CQ587)/Table6[[#This Row],[sales]]</f>
        <v>4.4329458467183572E-2</v>
      </c>
    </row>
    <row r="588" spans="1:97" x14ac:dyDescent="0.2">
      <c r="A588">
        <v>587</v>
      </c>
      <c r="B588" t="s">
        <v>638</v>
      </c>
      <c r="C588" s="5">
        <v>43541</v>
      </c>
      <c r="D588" s="6">
        <v>84.958621668807723</v>
      </c>
      <c r="E588" s="8">
        <f>YEAR(Table6[[#This Row],[Date]])</f>
        <v>2019</v>
      </c>
      <c r="F588" s="6">
        <f>Table6[[#This Row],[TV_State]]+Table6[[#This Row],[Radio_State]]+Table6[[#This Row],[Online]]</f>
        <v>300.74600985734298</v>
      </c>
      <c r="G588" s="6">
        <f t="shared" si="243"/>
        <v>349.16120362369895</v>
      </c>
      <c r="H588" s="6">
        <f>LN(Table6[[#This Row],[PROF TV LING]])</f>
        <v>5.8555337170593367</v>
      </c>
      <c r="I588" s="6">
        <f t="shared" si="244"/>
        <v>4.4421643340664518</v>
      </c>
      <c r="J588" s="6">
        <v>130.61561818431571</v>
      </c>
      <c r="K588" s="6">
        <f t="shared" si="249"/>
        <v>131.80793560734907</v>
      </c>
      <c r="L588" s="6">
        <f>0.5*J587+0.5*Table6[[#This Row],[Radio_State]]</f>
        <v>129.96900621310624</v>
      </c>
      <c r="M588" s="6">
        <f>LN(Table6[[#This Row],[RADIO LINGERING ]])</f>
        <v>4.8672960082851704</v>
      </c>
      <c r="N588" s="6">
        <f t="shared" si="245"/>
        <v>4.8722587976272997</v>
      </c>
      <c r="O588" s="6">
        <v>85.171770004219553</v>
      </c>
      <c r="P588" s="6">
        <f t="shared" si="246"/>
        <v>84.865023311872378</v>
      </c>
      <c r="Q588" s="6">
        <f>0.3*O587+0.7*Table6[[#This Row],[Online]]</f>
        <v>84.918784548761465</v>
      </c>
      <c r="R588" s="6">
        <f>LN(Table6[[#This Row],[ONLINE LINGERING]])</f>
        <v>4.4416953238353267</v>
      </c>
      <c r="S588" s="6">
        <f t="shared" si="247"/>
        <v>4.4446700409520696</v>
      </c>
      <c r="T588" s="6">
        <v>620.36622750021195</v>
      </c>
      <c r="U588" s="6">
        <f t="shared" si="248"/>
        <v>6.4303099931672252</v>
      </c>
      <c r="V588" s="8">
        <f>YEAR(Table6[[#This Row],[Date]])</f>
        <v>2019</v>
      </c>
      <c r="W588" s="8">
        <f>WEEKNUM(Table6[[#This Row],[Date]])</f>
        <v>12</v>
      </c>
      <c r="X588" t="s">
        <v>754</v>
      </c>
      <c r="Y588" s="9">
        <f>Table6[[#This Row],[LNTVLING]]+Table6[[#This Row],[LNRADIOLING]]+Table6[[#This Row],[LNONLINELING]]</f>
        <v>15.164525049179833</v>
      </c>
      <c r="Z588">
        <f t="shared" si="269"/>
        <v>1</v>
      </c>
      <c r="AA588">
        <f t="shared" si="250"/>
        <v>0</v>
      </c>
      <c r="AB588">
        <f t="shared" si="251"/>
        <v>0</v>
      </c>
      <c r="AC588">
        <f t="shared" si="252"/>
        <v>0</v>
      </c>
      <c r="AD588">
        <f t="shared" si="253"/>
        <v>1</v>
      </c>
      <c r="AE588">
        <f t="shared" si="254"/>
        <v>0</v>
      </c>
      <c r="AF588">
        <f t="shared" si="255"/>
        <v>0</v>
      </c>
      <c r="AG588" s="9">
        <f>'[1]1'!J$20+'[1]1'!J$21*Table6[[#This Row],[TV_State]]</f>
        <v>1413.2833164997728</v>
      </c>
      <c r="AH588" s="9">
        <f>Table6[[#This Row],[sales]]-Table6[[#This Row],[Pred_1]]</f>
        <v>-792.91708899956086</v>
      </c>
      <c r="AI588">
        <f>ABS(Table6[[#This Row],[Res_1]])/Table6[[#This Row],[sales]]</f>
        <v>1.2781435446520821</v>
      </c>
      <c r="AJ588" s="9">
        <f>'[1]2'!J$20+'[1]2'!J$21*Table6[[#This Row],[Radio_State]]</f>
        <v>2287.6915267552586</v>
      </c>
      <c r="AK588" s="9">
        <f>Table6[[#This Row],[sales]]-Table6[[#This Row],[ Pred_2 ]]</f>
        <v>-1667.3252992550465</v>
      </c>
      <c r="AL588">
        <f>ABS(Table6[[#This Row],[ Res_2 ]])/Table6[[#This Row],[sales]]</f>
        <v>2.6876467888550186</v>
      </c>
      <c r="AM588" s="10">
        <f>'[1]3'!J$20+'[1]3'!J$21*Data!O588</f>
        <v>2292.7948488462521</v>
      </c>
      <c r="AN588" s="9">
        <f>Table6[[#This Row],[sales]]-Table6[[#This Row],[Pred_3]]</f>
        <v>-1672.42862134604</v>
      </c>
      <c r="AO588" s="9">
        <f>ABS(Table6[[#This Row],[Res_3]])/Table6[[#This Row],[sales]]</f>
        <v>2.6958730943255107</v>
      </c>
      <c r="AP588" s="9">
        <f>'[1]4'!L$21+'[1]4'!L$27*Table6[[#This Row],[TV_State]]+'[1]4'!L$22*Table6[[#This Row],[NJ_DUM]]+'[1]4'!L$23*Table6[[#This Row],[NY_DUM]]+'[1]4'!L$24*Table6[[#This Row],[PA_DUM]]+'[1]4'!L$25*Table6[[#This Row],[CT_DUM]]+'[1]4'!L$26*Table6[[#This Row],[DL_DUM]]</f>
        <v>256.57022190061014</v>
      </c>
      <c r="AQ588" s="9">
        <f>Table6[[#This Row],[sales]]-Table6[[#This Row],[Pred_4]]</f>
        <v>363.79600559960181</v>
      </c>
      <c r="AR588">
        <f>ABS(Table6[[#This Row],[Res_4]]/Table6[[#This Row],[sales]])</f>
        <v>0.58642135801868345</v>
      </c>
      <c r="AS588" s="9">
        <f>'[1]5'!L$20+'[1]5'!L$26*Table6[[#This Row],[Radio_State]]+'[1]5'!L$21*Table6[[#This Row],[NJ_DUM]]+'[1]5'!L$22*Table6[[#This Row],[NY_DUM]]+'[1]5'!L$23*Table6[[#This Row],[PA_DUM]]+'[1]5'!L$24*Table6[[#This Row],[CT_DUM]]+'[1]5'!L$25*Table6[[#This Row],[DL_DUM]]</f>
        <v>426.48338808392248</v>
      </c>
      <c r="AT588" s="9">
        <f>Table6[[#This Row],[sales]]-Table6[[#This Row],[Pred_5]]</f>
        <v>193.88283941628947</v>
      </c>
      <c r="AU588" s="9">
        <f>ABS(Table6[[#This Row],[Red_5]]/Table6[[#This Row],[sales]])</f>
        <v>0.31252964913571674</v>
      </c>
      <c r="AV588" s="9">
        <f>'[1]6'!L$20+'[1]6'!L$26*Table6[[#This Row],[Online]]+'[1]6'!L$21*Table6[[#This Row],[NJ_DUM]]+'[1]6'!L$22*Table6[[#This Row],[NY_DUM]]+'[1]6'!L$23*Table6[[#This Row],[PA_DUM]]+'[1]6'!L$24*Table6[[#This Row],[CT_DUM]]+'[1]6'!L$25*Table6[[#This Row],[DL_DUM]]</f>
        <v>364.73568040122808</v>
      </c>
      <c r="AW588" s="9">
        <f>Table6[[#This Row],[sales]]-Table6[[#This Row],[Pred_6]]</f>
        <v>255.63054709898387</v>
      </c>
      <c r="AX588" s="9">
        <f>ABS(Table6[[#This Row],[Red_6]]/Table6[[#This Row],[sales]])</f>
        <v>0.41206393218576126</v>
      </c>
      <c r="AY588" s="9">
        <f>'[1]7'!L$21+'[1]7'!L$27*Table6[[#This Row],[LNTV]]+'[1]7'!L$22*Table6[[#This Row],[NJ_DUM]]+'[1]7'!L$23*Table6[[#This Row],[NY_DUM]]+'[1]7'!L$24*Table6[[#This Row],[PA_DUM]]+'[1]7'!L$25*Table6[[#This Row],[CT_DUM]]+'[1]7'!L$26*Table6[[#This Row],[DL_DUM]]</f>
        <v>5.6372489564981247</v>
      </c>
      <c r="AZ588" s="9">
        <f>Table6[[#This Row],[sales]]-Table6[[#This Row],[Pred_7]]</f>
        <v>614.72897854371388</v>
      </c>
      <c r="BA588" s="9">
        <f>ABS(Table6[[#This Row],[Red_7]]/Table6[[#This Row],[sales]])</f>
        <v>0.99091303055098023</v>
      </c>
      <c r="BB588" s="9">
        <f>'[1]8'!O$22+'[1]8'!O$28*Table6[[#This Row],[LNRADIOLING]]+'[1]8'!O$23*Table6[[#This Row],[DL_DUM]]+'[1]8'!O$24*Table6[[#This Row],[CT_DUM]]+'[1]8'!O$25*Table6[[#This Row],[PA_DUM]]+'[1]8'!O$26*Table6[[#This Row],[NY_DUM]]+'[1]8'!O$27*Table6[[#This Row],[NJ_DUM]]</f>
        <v>6.9924195761946146</v>
      </c>
      <c r="BC588" s="9">
        <f>Table6[[#This Row],[sales]]-Table6[[#This Row],[Pred_8]]</f>
        <v>613.37380792401734</v>
      </c>
      <c r="BD588" s="9">
        <f>ABS(Table6[[#This Row],[Red_8]]/Table6[[#This Row],[sales]])</f>
        <v>0.98872856182972624</v>
      </c>
      <c r="BE588" s="9">
        <f>'[1]9'!M$19+'[1]9'!M$21*Table6[[#This Row],[LNONLINE]]+'[1]9'!M$20*Table6[[#This Row],[DL_DUM]]+'[1]9'!M$22*Table6[[#This Row],[CT_DUM]]+'[1]9'!M$23*Table6[[#This Row],[PA_DUM]]+'[1]9'!M$24*Table6[[#This Row],[NY_DUM]]+'[1]9'!M$25*Table6[[#This Row],[NJ_DUM]]</f>
        <v>6.962307062090284</v>
      </c>
      <c r="BF588" s="9">
        <f>Table6[[#This Row],[sales]]-Table6[[#This Row],[Pred_9]]</f>
        <v>613.40392043812165</v>
      </c>
      <c r="BG588" s="9">
        <f>ABS(Table6[[#This Row],[Red_9]]/Table6[[#This Row],[sales]])</f>
        <v>0.98877710172885269</v>
      </c>
      <c r="BH588" s="9">
        <f>'[1]10'!P$22+'[1]10'!P$30*Table6[[#This Row],[LNTV]]+'[1]10'!P$29*Table6[[#This Row],[LNRADIOLING]]+'[1]10'!P$24*Table6[[#This Row],[LNONLINELING]]+'[1]10'!P$23*Table6[[#This Row],[DL_DUM]]+'[1]10'!P$25*Table6[[#This Row],[CT_DUM]]+'[1]10'!P$26*Table6[[#This Row],[PA_DUM]]+'[1]10'!P$27*Table6[[#This Row],[NY_DUM]]+'[1]10'!P$28*Table6[[#This Row],[NJ_DUM]]</f>
        <v>6.9451463022700022</v>
      </c>
      <c r="BI588" s="9">
        <f>Table6[[#This Row],[sales]]-Table6[[#This Row],[Pred_10]]</f>
        <v>613.42108119794193</v>
      </c>
      <c r="BJ588" s="45">
        <f>ABS(Table6[[#This Row],[Red_10]]/Table6[[#This Row],[sales]])</f>
        <v>0.9888047640338905</v>
      </c>
      <c r="BK588" s="9">
        <f>'[1]11'!P$32+'[1]11'!P$40*Table6[[#This Row],[LNONLINELING]]+'[1]11'!P$39*Table6[[#This Row],[LNRADIOLING]]+'[1]11'!P$38*Table6[[#This Row],[LNTVLING]]+'[1]11'!P$33*Table6[[#This Row],[DL_DUM]]+'[1]11'!P$34*Table6[[#This Row],[CT_DUM]]+'[1]11'!P$35*Table6[[#This Row],[PA_DUM]]+'[1]11'!P$36*Table6[[#This Row],[NY_DUM]]+'[1]11'!P$37*Table6[[#This Row],[NJ_DUM]]</f>
        <v>7.1673707556662443</v>
      </c>
      <c r="BL588" s="9">
        <f>Table6[[#This Row],[sales]]-Table6[[#This Row],[ Pred_11]]</f>
        <v>613.19885674454565</v>
      </c>
      <c r="BM588" s="47">
        <f>ABS(Table6[[#This Row],[ Red_11]]/Table6[[#This Row],[sales]])</f>
        <v>0.98844654908996665</v>
      </c>
      <c r="BN588" s="9">
        <f>'[1]12'!K$22+'[1]12'!K$28*Table6[[#This Row],[COMBINE LN LING]]+'[1]12'!K$23*Table6[[#This Row],[DL_DUM]]+'[1]12'!K$24*Table6[[#This Row],[CT_DUM]]+'[1]12'!K$25*Table6[[#This Row],[PA_DUM]]+'[1]12'!K$26*Table6[[#This Row],[NY_DUM]]+'[1]12'!K$27*Table6[[#This Row],[NJ_DUM]]</f>
        <v>6.8615423645919877</v>
      </c>
      <c r="BO588" s="9">
        <f>Table6[[#This Row],[sales]]-Table6[[#This Row],[ Pred_12]]</f>
        <v>613.50468513561998</v>
      </c>
      <c r="BP588" s="47">
        <f>ABS(Table6[[#This Row],[ Red_12]]/Table6[[#This Row],[sales]])</f>
        <v>0.98893952949011943</v>
      </c>
      <c r="BQ588">
        <f>LN(G588+'2019 Totals and Calculations'!C$18)</f>
        <v>6.565834832415633</v>
      </c>
      <c r="BR588">
        <f>LN(Table6[[#This Row],[PROF RADIO]]+'2019 Totals and Calculations'!D$18)</f>
        <v>5.2707627093332716</v>
      </c>
      <c r="BS588">
        <f>LN(Table6[[#This Row],[ONLINE LINGERING]]+'2019 Totals and Calculations'!E$18)</f>
        <v>4.858230911258782</v>
      </c>
      <c r="BT588">
        <f>MONTH(Table6[[#This Row],[Date]])</f>
        <v>3</v>
      </c>
      <c r="BU588">
        <f t="shared" si="256"/>
        <v>0</v>
      </c>
      <c r="BV588">
        <f t="shared" si="257"/>
        <v>0</v>
      </c>
      <c r="BW588">
        <f t="shared" si="258"/>
        <v>1</v>
      </c>
      <c r="BX588">
        <f t="shared" si="259"/>
        <v>0</v>
      </c>
      <c r="BY588">
        <f t="shared" si="260"/>
        <v>0</v>
      </c>
      <c r="BZ588">
        <f t="shared" si="261"/>
        <v>0</v>
      </c>
      <c r="CA588">
        <f t="shared" si="262"/>
        <v>0</v>
      </c>
      <c r="CB588">
        <f t="shared" si="263"/>
        <v>0</v>
      </c>
      <c r="CC588">
        <f t="shared" si="264"/>
        <v>0</v>
      </c>
      <c r="CD588">
        <f t="shared" si="265"/>
        <v>0</v>
      </c>
      <c r="CE588">
        <f t="shared" si="266"/>
        <v>0</v>
      </c>
      <c r="CF588">
        <f t="shared" si="267"/>
        <v>0</v>
      </c>
      <c r="CG588">
        <f t="shared" si="268"/>
        <v>116</v>
      </c>
      <c r="CH58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610.3984526155549</v>
      </c>
      <c r="CI588" s="79">
        <f>Table6[[#This Row],[sales]]-CH588</f>
        <v>9.9677748846570466</v>
      </c>
      <c r="CJ588">
        <f>ABS(Table6[[#This Row],[sales]]-CH588)/Table6[[#This Row],[sales]]</f>
        <v>1.6067565323184266E-2</v>
      </c>
      <c r="CK58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689.9644924788829</v>
      </c>
      <c r="CL588" s="79">
        <f>Table6[[#This Row],[sales]]-CK588</f>
        <v>-69.598264978670954</v>
      </c>
      <c r="CM588">
        <f>ABS(Table6[[#This Row],[sales]]-CK588)/Table6[[#This Row],[sales]]</f>
        <v>0.11218899723010337</v>
      </c>
      <c r="CN58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745.16650166369607</v>
      </c>
      <c r="CO588" s="79">
        <f>Table6[[#This Row],[sales]]-CN588</f>
        <v>-124.80027416348412</v>
      </c>
      <c r="CP588">
        <f>ABS(Table6[[#This Row],[sales]]-CN588)/Table6[[#This Row],[sales]]</f>
        <v>0.20117193462702074</v>
      </c>
      <c r="CQ58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697.55458196038398</v>
      </c>
      <c r="CR588" s="79">
        <f>Table6[[#This Row],[sales]]-CQ588</f>
        <v>-77.188354460172036</v>
      </c>
      <c r="CS588">
        <f>ABS(Table6[[#This Row],[sales]]-CQ588)/Table6[[#This Row],[sales]]</f>
        <v>0.1244238500396859</v>
      </c>
    </row>
    <row r="589" spans="1:97" x14ac:dyDescent="0.2">
      <c r="A589">
        <v>588</v>
      </c>
      <c r="B589" t="s">
        <v>638</v>
      </c>
      <c r="C589" s="5">
        <v>43548</v>
      </c>
      <c r="D589" s="6">
        <v>63.718966251605792</v>
      </c>
      <c r="E589" s="8">
        <f>YEAR(Table6[[#This Row],[Date]])</f>
        <v>2019</v>
      </c>
      <c r="F589" s="6">
        <f>Table6[[#This Row],[TV_State]]+Table6[[#This Row],[Radio_State]]+Table6[[#This Row],[Online]]</f>
        <v>281.66422832202647</v>
      </c>
      <c r="G589" s="6">
        <f t="shared" si="243"/>
        <v>263.528532412071</v>
      </c>
      <c r="H589" s="6">
        <f>LN(Table6[[#This Row],[PROF TV LING]])</f>
        <v>5.5741616445180524</v>
      </c>
      <c r="I589" s="6">
        <f t="shared" si="244"/>
        <v>4.154482261614671</v>
      </c>
      <c r="J589" s="6">
        <v>131.9217743661589</v>
      </c>
      <c r="K589" s="6">
        <f t="shared" si="249"/>
        <v>131.86485498675398</v>
      </c>
      <c r="L589" s="6">
        <f>0.5*J588+0.5*Table6[[#This Row],[Radio_State]]</f>
        <v>131.26869627523729</v>
      </c>
      <c r="M589" s="6">
        <f>LN(Table6[[#This Row],[RADIO LINGERING ]])</f>
        <v>4.8772463391383392</v>
      </c>
      <c r="N589" s="6">
        <f t="shared" si="245"/>
        <v>4.8822091284804676</v>
      </c>
      <c r="O589" s="6">
        <v>86.023487704261754</v>
      </c>
      <c r="P589" s="6">
        <f t="shared" si="246"/>
        <v>85.675948386544931</v>
      </c>
      <c r="Q589" s="6">
        <f>0.3*O588+0.7*Table6[[#This Row],[Online]]</f>
        <v>85.767972394249085</v>
      </c>
      <c r="R589" s="6">
        <f>LN(Table6[[#This Row],[ONLINE LINGERING]])</f>
        <v>4.4516456546884955</v>
      </c>
      <c r="S589" s="6">
        <f t="shared" si="247"/>
        <v>4.4546203718052384</v>
      </c>
      <c r="T589" s="6">
        <v>629.36511900661696</v>
      </c>
      <c r="U589" s="6">
        <f t="shared" si="248"/>
        <v>6.4447115636580135</v>
      </c>
      <c r="V589" s="8">
        <f>YEAR(Table6[[#This Row],[Date]])</f>
        <v>2019</v>
      </c>
      <c r="W589" s="8">
        <f>WEEKNUM(Table6[[#This Row],[Date]])</f>
        <v>13</v>
      </c>
      <c r="X589" t="s">
        <v>755</v>
      </c>
      <c r="Y589" s="9">
        <f>Table6[[#This Row],[LNTVLING]]+Table6[[#This Row],[LNRADIOLING]]+Table6[[#This Row],[LNONLINELING]]</f>
        <v>14.903053638344886</v>
      </c>
      <c r="Z589">
        <f t="shared" si="269"/>
        <v>1</v>
      </c>
      <c r="AA589">
        <f t="shared" si="250"/>
        <v>0</v>
      </c>
      <c r="AB589">
        <f t="shared" si="251"/>
        <v>0</v>
      </c>
      <c r="AC589">
        <f t="shared" si="252"/>
        <v>0</v>
      </c>
      <c r="AD589">
        <f t="shared" si="253"/>
        <v>1</v>
      </c>
      <c r="AE589">
        <f t="shared" si="254"/>
        <v>0</v>
      </c>
      <c r="AF589">
        <f t="shared" si="255"/>
        <v>0</v>
      </c>
      <c r="AG589" s="9">
        <f>'[1]1'!J$20+'[1]1'!J$21*Table6[[#This Row],[TV_State]]</f>
        <v>1392.3956237389104</v>
      </c>
      <c r="AH589" s="9">
        <f>Table6[[#This Row],[sales]]-Table6[[#This Row],[Pred_1]]</f>
        <v>-763.03050473229348</v>
      </c>
      <c r="AI589">
        <f>ABS(Table6[[#This Row],[Res_1]])/Table6[[#This Row],[sales]]</f>
        <v>1.2123813056825463</v>
      </c>
      <c r="AJ589" s="9">
        <f>'[1]2'!J$20+'[1]2'!J$21*Table6[[#This Row],[Radio_State]]</f>
        <v>2293.4256239828364</v>
      </c>
      <c r="AK589" s="9">
        <f>Table6[[#This Row],[sales]]-Table6[[#This Row],[ Pred_2 ]]</f>
        <v>-1664.0605049762194</v>
      </c>
      <c r="AL589">
        <f>ABS(Table6[[#This Row],[ Res_2 ]])/Table6[[#This Row],[sales]]</f>
        <v>2.6440303962233469</v>
      </c>
      <c r="AM589" s="10">
        <f>'[1]3'!J$20+'[1]3'!J$21*Data!O589</f>
        <v>2297.715495517466</v>
      </c>
      <c r="AN589" s="9">
        <f>Table6[[#This Row],[sales]]-Table6[[#This Row],[Pred_3]]</f>
        <v>-1668.3503765108489</v>
      </c>
      <c r="AO589" s="9">
        <f>ABS(Table6[[#This Row],[Res_3]])/Table6[[#This Row],[sales]]</f>
        <v>2.6508465851176419</v>
      </c>
      <c r="AP589" s="9">
        <f>'[1]4'!L$21+'[1]4'!L$27*Table6[[#This Row],[TV_State]]+'[1]4'!L$22*Table6[[#This Row],[NJ_DUM]]+'[1]4'!L$23*Table6[[#This Row],[NY_DUM]]+'[1]4'!L$24*Table6[[#This Row],[PA_DUM]]+'[1]4'!L$25*Table6[[#This Row],[CT_DUM]]+'[1]4'!L$26*Table6[[#This Row],[DL_DUM]]</f>
        <v>251.88516501191339</v>
      </c>
      <c r="AQ589" s="9">
        <f>Table6[[#This Row],[sales]]-Table6[[#This Row],[Pred_4]]</f>
        <v>377.47995399470358</v>
      </c>
      <c r="AR589">
        <f>ABS(Table6[[#This Row],[Res_4]]/Table6[[#This Row],[sales]])</f>
        <v>0.59977895595884601</v>
      </c>
      <c r="AS589" s="9">
        <f>'[1]5'!L$20+'[1]5'!L$26*Table6[[#This Row],[Radio_State]]+'[1]5'!L$21*Table6[[#This Row],[NJ_DUM]]+'[1]5'!L$22*Table6[[#This Row],[NY_DUM]]+'[1]5'!L$23*Table6[[#This Row],[PA_DUM]]+'[1]5'!L$24*Table6[[#This Row],[CT_DUM]]+'[1]5'!L$25*Table6[[#This Row],[DL_DUM]]</f>
        <v>428.78430668149133</v>
      </c>
      <c r="AT589" s="9">
        <f>Table6[[#This Row],[sales]]-Table6[[#This Row],[Pred_5]]</f>
        <v>200.58081232512563</v>
      </c>
      <c r="AU589" s="9">
        <f>ABS(Table6[[#This Row],[Red_5]]/Table6[[#This Row],[sales]])</f>
        <v>0.31870341438959982</v>
      </c>
      <c r="AV589" s="9">
        <f>'[1]6'!L$20+'[1]6'!L$26*Table6[[#This Row],[Online]]+'[1]6'!L$21*Table6[[#This Row],[NJ_DUM]]+'[1]6'!L$22*Table6[[#This Row],[NY_DUM]]+'[1]6'!L$23*Table6[[#This Row],[PA_DUM]]+'[1]6'!L$24*Table6[[#This Row],[CT_DUM]]+'[1]6'!L$25*Table6[[#This Row],[DL_DUM]]</f>
        <v>368.44257521710495</v>
      </c>
      <c r="AW589" s="9">
        <f>Table6[[#This Row],[sales]]-Table6[[#This Row],[Pred_6]]</f>
        <v>260.92254378951202</v>
      </c>
      <c r="AX589" s="9">
        <f>ABS(Table6[[#This Row],[Red_6]]/Table6[[#This Row],[sales]])</f>
        <v>0.41458056048824143</v>
      </c>
      <c r="AY589" s="9">
        <f>'[1]7'!L$21+'[1]7'!L$27*Table6[[#This Row],[LNTV]]+'[1]7'!L$22*Table6[[#This Row],[NJ_DUM]]+'[1]7'!L$23*Table6[[#This Row],[NY_DUM]]+'[1]7'!L$24*Table6[[#This Row],[PA_DUM]]+'[1]7'!L$25*Table6[[#This Row],[CT_DUM]]+'[1]7'!L$26*Table6[[#This Row],[DL_DUM]]</f>
        <v>5.6054070131947356</v>
      </c>
      <c r="AZ589" s="9">
        <f>Table6[[#This Row],[sales]]-Table6[[#This Row],[Pred_7]]</f>
        <v>623.75971199342223</v>
      </c>
      <c r="BA589" s="9">
        <f>ABS(Table6[[#This Row],[Red_7]]/Table6[[#This Row],[sales]])</f>
        <v>0.99109355309992031</v>
      </c>
      <c r="BB589" s="9">
        <f>'[1]8'!O$22+'[1]8'!O$28*Table6[[#This Row],[LNRADIOLING]]+'[1]8'!O$23*Table6[[#This Row],[DL_DUM]]+'[1]8'!O$24*Table6[[#This Row],[CT_DUM]]+'[1]8'!O$25*Table6[[#This Row],[PA_DUM]]+'[1]8'!O$26*Table6[[#This Row],[NY_DUM]]+'[1]8'!O$27*Table6[[#This Row],[NJ_DUM]]</f>
        <v>6.9931294421983914</v>
      </c>
      <c r="BC589" s="9">
        <f>Table6[[#This Row],[sales]]-Table6[[#This Row],[Pred_8]]</f>
        <v>622.37198956441853</v>
      </c>
      <c r="BD589" s="9">
        <f>ABS(Table6[[#This Row],[Red_8]]/Table6[[#This Row],[sales]])</f>
        <v>0.98888859704643894</v>
      </c>
      <c r="BE589" s="9">
        <f>'[1]9'!M$19+'[1]9'!M$21*Table6[[#This Row],[LNONLINE]]+'[1]9'!M$20*Table6[[#This Row],[DL_DUM]]+'[1]9'!M$22*Table6[[#This Row],[CT_DUM]]+'[1]9'!M$23*Table6[[#This Row],[PA_DUM]]+'[1]9'!M$24*Table6[[#This Row],[NY_DUM]]+'[1]9'!M$25*Table6[[#This Row],[NJ_DUM]]</f>
        <v>6.9654575104216168</v>
      </c>
      <c r="BF589" s="9">
        <f>Table6[[#This Row],[sales]]-Table6[[#This Row],[Pred_9]]</f>
        <v>622.39966149619534</v>
      </c>
      <c r="BG589" s="9">
        <f>ABS(Table6[[#This Row],[Red_9]]/Table6[[#This Row],[sales]])</f>
        <v>0.98893256505632876</v>
      </c>
      <c r="BH589" s="9">
        <f>'[1]10'!P$22+'[1]10'!P$30*Table6[[#This Row],[LNTV]]+'[1]10'!P$29*Table6[[#This Row],[LNRADIOLING]]+'[1]10'!P$24*Table6[[#This Row],[LNONLINELING]]+'[1]10'!P$23*Table6[[#This Row],[DL_DUM]]+'[1]10'!P$25*Table6[[#This Row],[CT_DUM]]+'[1]10'!P$26*Table6[[#This Row],[PA_DUM]]+'[1]10'!P$27*Table6[[#This Row],[NY_DUM]]+'[1]10'!P$28*Table6[[#This Row],[NJ_DUM]]</f>
        <v>6.9381982668521704</v>
      </c>
      <c r="BI589" s="9">
        <f>Table6[[#This Row],[sales]]-Table6[[#This Row],[Pred_10]]</f>
        <v>622.4269207397648</v>
      </c>
      <c r="BJ589" s="45">
        <f>ABS(Table6[[#This Row],[Red_10]]/Table6[[#This Row],[sales]])</f>
        <v>0.98897587734477033</v>
      </c>
      <c r="BK589" s="9">
        <f>'[1]11'!P$32+'[1]11'!P$40*Table6[[#This Row],[LNONLINELING]]+'[1]11'!P$39*Table6[[#This Row],[LNRADIOLING]]+'[1]11'!P$38*Table6[[#This Row],[LNTVLING]]+'[1]11'!P$33*Table6[[#This Row],[DL_DUM]]+'[1]11'!P$34*Table6[[#This Row],[CT_DUM]]+'[1]11'!P$35*Table6[[#This Row],[PA_DUM]]+'[1]11'!P$36*Table6[[#This Row],[NY_DUM]]+'[1]11'!P$37*Table6[[#This Row],[NJ_DUM]]</f>
        <v>7.2176355384222468</v>
      </c>
      <c r="BL589" s="9">
        <f>Table6[[#This Row],[sales]]-Table6[[#This Row],[ Pred_11]]</f>
        <v>622.14748346819476</v>
      </c>
      <c r="BM589" s="47">
        <f>ABS(Table6[[#This Row],[ Red_11]]/Table6[[#This Row],[sales]])</f>
        <v>0.98853187868146486</v>
      </c>
      <c r="BN589" s="9">
        <f>'[1]12'!K$22+'[1]12'!K$28*Table6[[#This Row],[COMBINE LN LING]]+'[1]12'!K$23*Table6[[#This Row],[DL_DUM]]+'[1]12'!K$24*Table6[[#This Row],[CT_DUM]]+'[1]12'!K$25*Table6[[#This Row],[PA_DUM]]+'[1]12'!K$26*Table6[[#This Row],[NY_DUM]]+'[1]12'!K$27*Table6[[#This Row],[NJ_DUM]]</f>
        <v>6.8363794344228186</v>
      </c>
      <c r="BO589" s="9">
        <f>Table6[[#This Row],[sales]]-Table6[[#This Row],[ Pred_12]]</f>
        <v>622.52873957219413</v>
      </c>
      <c r="BP589" s="47">
        <f>ABS(Table6[[#This Row],[ Red_12]]/Table6[[#This Row],[sales]])</f>
        <v>0.98913765757274041</v>
      </c>
      <c r="BQ589">
        <f>LN(G589+'2019 Totals and Calculations'!C$18)</f>
        <v>6.4373868574223012</v>
      </c>
      <c r="BR589">
        <f>LN(Table6[[#This Row],[PROF RADIO]]+'2019 Totals and Calculations'!D$18)</f>
        <v>5.2710552144570615</v>
      </c>
      <c r="BS589">
        <f>LN(Table6[[#This Row],[ONLINE LINGERING]]+'2019 Totals and Calculations'!E$18)</f>
        <v>4.8648025412064033</v>
      </c>
      <c r="BT589">
        <f>MONTH(Table6[[#This Row],[Date]])</f>
        <v>3</v>
      </c>
      <c r="BU589">
        <f t="shared" si="256"/>
        <v>0</v>
      </c>
      <c r="BV589">
        <f t="shared" si="257"/>
        <v>0</v>
      </c>
      <c r="BW589">
        <f t="shared" si="258"/>
        <v>1</v>
      </c>
      <c r="BX589">
        <f t="shared" si="259"/>
        <v>0</v>
      </c>
      <c r="BY589">
        <f t="shared" si="260"/>
        <v>0</v>
      </c>
      <c r="BZ589">
        <f t="shared" si="261"/>
        <v>0</v>
      </c>
      <c r="CA589">
        <f t="shared" si="262"/>
        <v>0</v>
      </c>
      <c r="CB589">
        <f t="shared" si="263"/>
        <v>0</v>
      </c>
      <c r="CC589">
        <f t="shared" si="264"/>
        <v>0</v>
      </c>
      <c r="CD589">
        <f t="shared" si="265"/>
        <v>0</v>
      </c>
      <c r="CE589">
        <f t="shared" si="266"/>
        <v>0</v>
      </c>
      <c r="CF589">
        <f t="shared" si="267"/>
        <v>0</v>
      </c>
      <c r="CG589">
        <f t="shared" si="268"/>
        <v>117</v>
      </c>
      <c r="CH58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589.06660555343854</v>
      </c>
      <c r="CI589" s="79">
        <f>Table6[[#This Row],[sales]]-CH589</f>
        <v>40.29851345317843</v>
      </c>
      <c r="CJ589">
        <f>ABS(Table6[[#This Row],[sales]]-CH589)/Table6[[#This Row],[sales]]</f>
        <v>6.4030420873633989E-2</v>
      </c>
      <c r="CK58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691.59225178635336</v>
      </c>
      <c r="CL589" s="79">
        <f>Table6[[#This Row],[sales]]-CK589</f>
        <v>-62.227132779736394</v>
      </c>
      <c r="CM589">
        <f>ABS(Table6[[#This Row],[sales]]-CK589)/Table6[[#This Row],[sales]]</f>
        <v>9.8872865528288292E-2</v>
      </c>
      <c r="CN58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748.52732223786734</v>
      </c>
      <c r="CO589" s="79">
        <f>Table6[[#This Row],[sales]]-CN589</f>
        <v>-119.16220323125037</v>
      </c>
      <c r="CP589">
        <f>ABS(Table6[[#This Row],[sales]]-CN589)/Table6[[#This Row],[sales]]</f>
        <v>0.18933715840390819</v>
      </c>
      <c r="CQ58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692.63372201512277</v>
      </c>
      <c r="CR589" s="79">
        <f>Table6[[#This Row],[sales]]-CQ589</f>
        <v>-63.268603008505806</v>
      </c>
      <c r="CS589">
        <f>ABS(Table6[[#This Row],[sales]]-CQ589)/Table6[[#This Row],[sales]]</f>
        <v>0.10052766049120784</v>
      </c>
    </row>
    <row r="590" spans="1:97" x14ac:dyDescent="0.2">
      <c r="A590">
        <v>589</v>
      </c>
      <c r="B590" t="s">
        <v>638</v>
      </c>
      <c r="C590" s="5">
        <v>43555</v>
      </c>
      <c r="D590" s="6">
        <v>47.789224688704344</v>
      </c>
      <c r="E590" s="8">
        <f>YEAR(Table6[[#This Row],[Date]])</f>
        <v>2019</v>
      </c>
      <c r="F590" s="6">
        <f>Table6[[#This Row],[TV_State]]+Table6[[#This Row],[Radio_State]]+Table6[[#This Row],[Online]]</f>
        <v>267.91393937982917</v>
      </c>
      <c r="G590" s="6">
        <f t="shared" si="243"/>
        <v>198.806740095061</v>
      </c>
      <c r="H590" s="6">
        <f>LN(Table6[[#This Row],[PROF TV LING]])</f>
        <v>5.2923331975464469</v>
      </c>
      <c r="I590" s="6">
        <f t="shared" si="244"/>
        <v>3.8668001891628903</v>
      </c>
      <c r="J590" s="6">
        <v>133.24099210982047</v>
      </c>
      <c r="K590" s="6">
        <f t="shared" si="249"/>
        <v>132.55292354828723</v>
      </c>
      <c r="L590" s="6">
        <f>0.5*J589+0.5*Table6[[#This Row],[Radio_State]]</f>
        <v>132.58138323798968</v>
      </c>
      <c r="M590" s="6">
        <f>LN(Table6[[#This Row],[RADIO LINGERING ]])</f>
        <v>4.887196669991507</v>
      </c>
      <c r="N590" s="6">
        <f t="shared" si="245"/>
        <v>4.8921594593336355</v>
      </c>
      <c r="O590" s="6">
        <v>86.883722581304369</v>
      </c>
      <c r="P590" s="6">
        <f t="shared" si="246"/>
        <v>86.521390322876528</v>
      </c>
      <c r="Q590" s="6">
        <f>0.3*O589+0.7*Table6[[#This Row],[Online]]</f>
        <v>86.625652118191582</v>
      </c>
      <c r="R590" s="6">
        <f>LN(Table6[[#This Row],[ONLINE LINGERING]])</f>
        <v>4.4615959855416634</v>
      </c>
      <c r="S590" s="6">
        <f t="shared" si="247"/>
        <v>4.4645707026584063</v>
      </c>
      <c r="T590" s="6">
        <v>624.01997225872617</v>
      </c>
      <c r="U590" s="6">
        <f t="shared" si="248"/>
        <v>6.4361823746821019</v>
      </c>
      <c r="V590" s="8">
        <f>YEAR(Table6[[#This Row],[Date]])</f>
        <v>2019</v>
      </c>
      <c r="W590" s="8">
        <f>WEEKNUM(Table6[[#This Row],[Date]])</f>
        <v>14</v>
      </c>
      <c r="X590" t="s">
        <v>756</v>
      </c>
      <c r="Y590" s="9">
        <f>Table6[[#This Row],[LNTVLING]]+Table6[[#This Row],[LNRADIOLING]]+Table6[[#This Row],[LNONLINELING]]</f>
        <v>14.641125853079618</v>
      </c>
      <c r="Z590">
        <f t="shared" si="269"/>
        <v>1</v>
      </c>
      <c r="AA590">
        <f t="shared" si="250"/>
        <v>0</v>
      </c>
      <c r="AB590">
        <f t="shared" si="251"/>
        <v>0</v>
      </c>
      <c r="AC590">
        <f t="shared" si="252"/>
        <v>0</v>
      </c>
      <c r="AD590">
        <f t="shared" si="253"/>
        <v>1</v>
      </c>
      <c r="AE590">
        <f t="shared" si="254"/>
        <v>0</v>
      </c>
      <c r="AF590">
        <f t="shared" si="255"/>
        <v>0</v>
      </c>
      <c r="AG590" s="9">
        <f>'[1]1'!J$20+'[1]1'!J$21*Table6[[#This Row],[TV_State]]</f>
        <v>1376.7298541682637</v>
      </c>
      <c r="AH590" s="9">
        <f>Table6[[#This Row],[sales]]-Table6[[#This Row],[Pred_1]]</f>
        <v>-752.70988190953756</v>
      </c>
      <c r="AI590">
        <f>ABS(Table6[[#This Row],[Res_1]])/Table6[[#This Row],[sales]]</f>
        <v>1.206227228889807</v>
      </c>
      <c r="AJ590" s="9">
        <f>'[1]2'!J$20+'[1]2'!J$21*Table6[[#This Row],[Radio_State]]</f>
        <v>2299.2170621826895</v>
      </c>
      <c r="AK590" s="9">
        <f>Table6[[#This Row],[sales]]-Table6[[#This Row],[ Pred_2 ]]</f>
        <v>-1675.1970899239632</v>
      </c>
      <c r="AL590">
        <f>ABS(Table6[[#This Row],[ Res_2 ]])/Table6[[#This Row],[sales]]</f>
        <v>2.6845247979168949</v>
      </c>
      <c r="AM590" s="10">
        <f>'[1]3'!J$20+'[1]3'!J$21*Data!O590</f>
        <v>2302.6853486553919</v>
      </c>
      <c r="AN590" s="9">
        <f>Table6[[#This Row],[sales]]-Table6[[#This Row],[Pred_3]]</f>
        <v>-1678.6653763966656</v>
      </c>
      <c r="AO590" s="9">
        <f>ABS(Table6[[#This Row],[Res_3]])/Table6[[#This Row],[sales]]</f>
        <v>2.6900827714223716</v>
      </c>
      <c r="AP590" s="9">
        <f>'[1]4'!L$21+'[1]4'!L$27*Table6[[#This Row],[TV_State]]+'[1]4'!L$22*Table6[[#This Row],[NJ_DUM]]+'[1]4'!L$23*Table6[[#This Row],[NY_DUM]]+'[1]4'!L$24*Table6[[#This Row],[PA_DUM]]+'[1]4'!L$25*Table6[[#This Row],[CT_DUM]]+'[1]4'!L$26*Table6[[#This Row],[DL_DUM]]</f>
        <v>248.37137234539085</v>
      </c>
      <c r="AQ590" s="9">
        <f>Table6[[#This Row],[sales]]-Table6[[#This Row],[Pred_4]]</f>
        <v>375.64859991333532</v>
      </c>
      <c r="AR590">
        <f>ABS(Table6[[#This Row],[Res_4]]/Table6[[#This Row],[sales]])</f>
        <v>0.60198169387691791</v>
      </c>
      <c r="AS590" s="9">
        <f>'[1]5'!L$20+'[1]5'!L$26*Table6[[#This Row],[Radio_State]]+'[1]5'!L$21*Table6[[#This Row],[NJ_DUM]]+'[1]5'!L$22*Table6[[#This Row],[NY_DUM]]+'[1]5'!L$23*Table6[[#This Row],[PA_DUM]]+'[1]5'!L$24*Table6[[#This Row],[CT_DUM]]+'[1]5'!L$25*Table6[[#This Row],[DL_DUM]]</f>
        <v>431.10823446503571</v>
      </c>
      <c r="AT590" s="9">
        <f>Table6[[#This Row],[sales]]-Table6[[#This Row],[Pred_5]]</f>
        <v>192.91173779369046</v>
      </c>
      <c r="AU590" s="9">
        <f>ABS(Table6[[#This Row],[Red_5]]/Table6[[#This Row],[sales]])</f>
        <v>0.30914353124855903</v>
      </c>
      <c r="AV590" s="9">
        <f>'[1]6'!L$20+'[1]6'!L$26*Table6[[#This Row],[Online]]+'[1]6'!L$21*Table6[[#This Row],[NJ_DUM]]+'[1]6'!L$22*Table6[[#This Row],[NY_DUM]]+'[1]6'!L$23*Table6[[#This Row],[PA_DUM]]+'[1]6'!L$24*Table6[[#This Row],[CT_DUM]]+'[1]6'!L$25*Table6[[#This Row],[DL_DUM]]</f>
        <v>372.18653898114064</v>
      </c>
      <c r="AW590" s="9">
        <f>Table6[[#This Row],[sales]]-Table6[[#This Row],[Pred_6]]</f>
        <v>251.83343327758553</v>
      </c>
      <c r="AX590" s="9">
        <f>ABS(Table6[[#This Row],[Red_6]]/Table6[[#This Row],[sales]])</f>
        <v>0.40356630312013853</v>
      </c>
      <c r="AY590" s="9">
        <f>'[1]7'!L$21+'[1]7'!L$27*Table6[[#This Row],[LNTV]]+'[1]7'!L$22*Table6[[#This Row],[NJ_DUM]]+'[1]7'!L$23*Table6[[#This Row],[NY_DUM]]+'[1]7'!L$24*Table6[[#This Row],[PA_DUM]]+'[1]7'!L$25*Table6[[#This Row],[CT_DUM]]+'[1]7'!L$26*Table6[[#This Row],[DL_DUM]]</f>
        <v>5.5735650698913464</v>
      </c>
      <c r="AZ590" s="9">
        <f>Table6[[#This Row],[sales]]-Table6[[#This Row],[Pred_7]]</f>
        <v>618.44640718883477</v>
      </c>
      <c r="BA590" s="9">
        <f>ABS(Table6[[#This Row],[Red_7]]/Table6[[#This Row],[sales]])</f>
        <v>0.99106829057134649</v>
      </c>
      <c r="BB590" s="9">
        <f>'[1]8'!O$22+'[1]8'!O$28*Table6[[#This Row],[LNRADIOLING]]+'[1]8'!O$23*Table6[[#This Row],[DL_DUM]]+'[1]8'!O$24*Table6[[#This Row],[CT_DUM]]+'[1]8'!O$25*Table6[[#This Row],[PA_DUM]]+'[1]8'!O$26*Table6[[#This Row],[NY_DUM]]+'[1]8'!O$27*Table6[[#This Row],[NJ_DUM]]</f>
        <v>6.9938393082021673</v>
      </c>
      <c r="BC590" s="9">
        <f>Table6[[#This Row],[sales]]-Table6[[#This Row],[Pred_8]]</f>
        <v>617.02613295052402</v>
      </c>
      <c r="BD590" s="9">
        <f>ABS(Table6[[#This Row],[Red_8]]/Table6[[#This Row],[sales]])</f>
        <v>0.98879228290901178</v>
      </c>
      <c r="BE590" s="9">
        <f>'[1]9'!M$19+'[1]9'!M$21*Table6[[#This Row],[LNONLINE]]+'[1]9'!M$20*Table6[[#This Row],[DL_DUM]]+'[1]9'!M$22*Table6[[#This Row],[CT_DUM]]+'[1]9'!M$23*Table6[[#This Row],[PA_DUM]]+'[1]9'!M$24*Table6[[#This Row],[NY_DUM]]+'[1]9'!M$25*Table6[[#This Row],[NJ_DUM]]</f>
        <v>6.9686079587529477</v>
      </c>
      <c r="BF590" s="9">
        <f>Table6[[#This Row],[sales]]-Table6[[#This Row],[Pred_9]]</f>
        <v>617.05136429997322</v>
      </c>
      <c r="BG590" s="9">
        <f>ABS(Table6[[#This Row],[Red_9]]/Table6[[#This Row],[sales]])</f>
        <v>0.98883271646974835</v>
      </c>
      <c r="BH590" s="9">
        <f>'[1]10'!P$22+'[1]10'!P$30*Table6[[#This Row],[LNTV]]+'[1]10'!P$29*Table6[[#This Row],[LNRADIOLING]]+'[1]10'!P$24*Table6[[#This Row],[LNONLINELING]]+'[1]10'!P$23*Table6[[#This Row],[DL_DUM]]+'[1]10'!P$25*Table6[[#This Row],[CT_DUM]]+'[1]10'!P$26*Table6[[#This Row],[PA_DUM]]+'[1]10'!P$27*Table6[[#This Row],[NY_DUM]]+'[1]10'!P$28*Table6[[#This Row],[NJ_DUM]]</f>
        <v>6.9312502314343387</v>
      </c>
      <c r="BI590" s="9">
        <f>Table6[[#This Row],[sales]]-Table6[[#This Row],[Pred_10]]</f>
        <v>617.08872202729185</v>
      </c>
      <c r="BJ590" s="45">
        <f>ABS(Table6[[#This Row],[Red_10]]/Table6[[#This Row],[sales]])</f>
        <v>0.98889258270637448</v>
      </c>
      <c r="BK590" s="9">
        <f>'[1]11'!P$32+'[1]11'!P$40*Table6[[#This Row],[LNONLINELING]]+'[1]11'!P$39*Table6[[#This Row],[LNRADIOLING]]+'[1]11'!P$38*Table6[[#This Row],[LNTVLING]]+'[1]11'!P$33*Table6[[#This Row],[DL_DUM]]+'[1]11'!P$34*Table6[[#This Row],[CT_DUM]]+'[1]11'!P$35*Table6[[#This Row],[PA_DUM]]+'[1]11'!P$36*Table6[[#This Row],[NY_DUM]]+'[1]11'!P$37*Table6[[#This Row],[NJ_DUM]]</f>
        <v>7.2679773010418387</v>
      </c>
      <c r="BL590" s="9">
        <f>Table6[[#This Row],[sales]]-Table6[[#This Row],[ Pred_11]]</f>
        <v>616.75199495768436</v>
      </c>
      <c r="BM590" s="47">
        <f>ABS(Table6[[#This Row],[ Red_11]]/Table6[[#This Row],[sales]])</f>
        <v>0.98835297326344485</v>
      </c>
      <c r="BN590" s="9">
        <f>'[1]12'!K$22+'[1]12'!K$28*Table6[[#This Row],[COMBINE LN LING]]+'[1]12'!K$23*Table6[[#This Row],[DL_DUM]]+'[1]12'!K$24*Table6[[#This Row],[CT_DUM]]+'[1]12'!K$25*Table6[[#This Row],[PA_DUM]]+'[1]12'!K$26*Table6[[#This Row],[NY_DUM]]+'[1]12'!K$27*Table6[[#This Row],[NJ_DUM]]</f>
        <v>6.8111725846607394</v>
      </c>
      <c r="BO590" s="9">
        <f>Table6[[#This Row],[sales]]-Table6[[#This Row],[ Pred_12]]</f>
        <v>617.2087996740654</v>
      </c>
      <c r="BP590" s="47">
        <f>ABS(Table6[[#This Row],[ Red_12]]/Table6[[#This Row],[sales]])</f>
        <v>0.98908500867366989</v>
      </c>
      <c r="BQ590">
        <f>LN(G590+'2019 Totals and Calculations'!C$18)</f>
        <v>6.3280265191083354</v>
      </c>
      <c r="BR590">
        <f>LN(Table6[[#This Row],[PROF RADIO]]+'2019 Totals and Calculations'!D$18)</f>
        <v>5.2745844036646687</v>
      </c>
      <c r="BS590">
        <f>LN(Table6[[#This Row],[ONLINE LINGERING]]+'2019 Totals and Calculations'!E$18)</f>
        <v>4.8713963391118673</v>
      </c>
      <c r="BT590">
        <f>MONTH(Table6[[#This Row],[Date]])</f>
        <v>3</v>
      </c>
      <c r="BU590">
        <f t="shared" si="256"/>
        <v>0</v>
      </c>
      <c r="BV590">
        <f t="shared" si="257"/>
        <v>0</v>
      </c>
      <c r="BW590">
        <f t="shared" si="258"/>
        <v>1</v>
      </c>
      <c r="BX590">
        <f t="shared" si="259"/>
        <v>0</v>
      </c>
      <c r="BY590">
        <f t="shared" si="260"/>
        <v>0</v>
      </c>
      <c r="BZ590">
        <f t="shared" si="261"/>
        <v>0</v>
      </c>
      <c r="CA590">
        <f t="shared" si="262"/>
        <v>0</v>
      </c>
      <c r="CB590">
        <f t="shared" si="263"/>
        <v>0</v>
      </c>
      <c r="CC590">
        <f t="shared" si="264"/>
        <v>0</v>
      </c>
      <c r="CD590">
        <f t="shared" si="265"/>
        <v>0</v>
      </c>
      <c r="CE590">
        <f t="shared" si="266"/>
        <v>0</v>
      </c>
      <c r="CF590">
        <f t="shared" si="267"/>
        <v>0</v>
      </c>
      <c r="CG590">
        <f t="shared" si="268"/>
        <v>118</v>
      </c>
      <c r="CH59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571.7229597541193</v>
      </c>
      <c r="CI590" s="79">
        <f>Table6[[#This Row],[sales]]-CH590</f>
        <v>52.297012504606869</v>
      </c>
      <c r="CJ590">
        <f>ABS(Table6[[#This Row],[sales]]-CH590)/Table6[[#This Row],[sales]]</f>
        <v>8.3806632527017741E-2</v>
      </c>
      <c r="CK59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693.91180363913236</v>
      </c>
      <c r="CL590" s="79">
        <f>Table6[[#This Row],[sales]]-CK590</f>
        <v>-69.891831380406188</v>
      </c>
      <c r="CM590">
        <f>ABS(Table6[[#This Row],[sales]]-CK590)/Table6[[#This Row],[sales]]</f>
        <v>0.11200255518653207</v>
      </c>
      <c r="CN59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751.90874430099836</v>
      </c>
      <c r="CO590" s="79">
        <f>Table6[[#This Row],[sales]]-CN590</f>
        <v>-127.88877204227219</v>
      </c>
      <c r="CP590">
        <f>ABS(Table6[[#This Row],[sales]]-CN590)/Table6[[#This Row],[sales]]</f>
        <v>0.20494339560857514</v>
      </c>
      <c r="CQ59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689.26978738735693</v>
      </c>
      <c r="CR590" s="79">
        <f>Table6[[#This Row],[sales]]-CQ590</f>
        <v>-65.249815128630757</v>
      </c>
      <c r="CS590">
        <f>ABS(Table6[[#This Row],[sales]]-CQ590)/Table6[[#This Row],[sales]]</f>
        <v>0.10456366467318357</v>
      </c>
    </row>
    <row r="591" spans="1:97" x14ac:dyDescent="0.2">
      <c r="A591">
        <v>590</v>
      </c>
      <c r="B591" t="s">
        <v>638</v>
      </c>
      <c r="C591" s="5">
        <v>43562</v>
      </c>
      <c r="D591" s="6">
        <v>35.84191851652826</v>
      </c>
      <c r="E591" s="8">
        <f>YEAR(Table6[[#This Row],[Date]])</f>
        <v>2019</v>
      </c>
      <c r="F591" s="6">
        <f>Table6[[#This Row],[TV_State]]+Table6[[#This Row],[Radio_State]]+Table6[[#This Row],[Online]]</f>
        <v>258.16788035456432</v>
      </c>
      <c r="G591" s="6">
        <f t="shared" si="243"/>
        <v>149.91729362150116</v>
      </c>
      <c r="H591" s="6">
        <f>LN(Table6[[#This Row],[PROF TV LING]])</f>
        <v>5.0100837661760309</v>
      </c>
      <c r="I591" s="6">
        <f t="shared" si="244"/>
        <v>3.579118116711109</v>
      </c>
      <c r="J591" s="6">
        <v>134.57340203091866</v>
      </c>
      <c r="K591" s="6">
        <f t="shared" si="249"/>
        <v>133.56316278960293</v>
      </c>
      <c r="L591" s="6">
        <f>0.5*J590+0.5*Table6[[#This Row],[Radio_State]]</f>
        <v>133.90719707036956</v>
      </c>
      <c r="M591" s="6">
        <f>LN(Table6[[#This Row],[RADIO LINGERING ]])</f>
        <v>4.8971470008446749</v>
      </c>
      <c r="N591" s="6">
        <f t="shared" si="245"/>
        <v>4.9021097901868043</v>
      </c>
      <c r="O591" s="6">
        <v>87.752559807117407</v>
      </c>
      <c r="P591" s="6">
        <f t="shared" si="246"/>
        <v>87.383208961845128</v>
      </c>
      <c r="Q591" s="6">
        <f>0.3*O590+0.7*Table6[[#This Row],[Online]]</f>
        <v>87.491908639373491</v>
      </c>
      <c r="R591" s="6">
        <f>LN(Table6[[#This Row],[ONLINE LINGERING]])</f>
        <v>4.4715463163948312</v>
      </c>
      <c r="S591" s="6">
        <f t="shared" si="247"/>
        <v>4.4745210335115742</v>
      </c>
      <c r="T591" s="6">
        <v>671.66839758461822</v>
      </c>
      <c r="U591" s="6">
        <f t="shared" si="248"/>
        <v>6.5097647627584125</v>
      </c>
      <c r="V591" s="8">
        <f>YEAR(Table6[[#This Row],[Date]])</f>
        <v>2019</v>
      </c>
      <c r="W591" s="8">
        <f>WEEKNUM(Table6[[#This Row],[Date]])</f>
        <v>15</v>
      </c>
      <c r="X591" t="s">
        <v>757</v>
      </c>
      <c r="Y591" s="9">
        <f>Table6[[#This Row],[LNTVLING]]+Table6[[#This Row],[LNRADIOLING]]+Table6[[#This Row],[LNONLINELING]]</f>
        <v>14.378777083415539</v>
      </c>
      <c r="Z591">
        <f t="shared" si="269"/>
        <v>1</v>
      </c>
      <c r="AA591">
        <f t="shared" si="250"/>
        <v>0</v>
      </c>
      <c r="AB591">
        <f t="shared" si="251"/>
        <v>0</v>
      </c>
      <c r="AC591">
        <f t="shared" si="252"/>
        <v>0</v>
      </c>
      <c r="AD591">
        <f t="shared" si="253"/>
        <v>1</v>
      </c>
      <c r="AE591">
        <f t="shared" si="254"/>
        <v>0</v>
      </c>
      <c r="AF591">
        <f t="shared" si="255"/>
        <v>0</v>
      </c>
      <c r="AG591" s="9">
        <f>'[1]1'!J$20+'[1]1'!J$21*Table6[[#This Row],[TV_State]]</f>
        <v>1364.9805269902788</v>
      </c>
      <c r="AH591" s="9">
        <f>Table6[[#This Row],[sales]]-Table6[[#This Row],[Pred_1]]</f>
        <v>-693.31212940566058</v>
      </c>
      <c r="AI591">
        <f>ABS(Table6[[#This Row],[Res_1]])/Table6[[#This Row],[sales]]</f>
        <v>1.0322238353015791</v>
      </c>
      <c r="AJ591" s="9">
        <f>'[1]2'!J$20+'[1]2'!J$21*Table6[[#This Row],[Radio_State]]</f>
        <v>2305.0664147645412</v>
      </c>
      <c r="AK591" s="9">
        <f>Table6[[#This Row],[sales]]-Table6[[#This Row],[ Pred_2 ]]</f>
        <v>-1633.398017179923</v>
      </c>
      <c r="AL591">
        <f>ABS(Table6[[#This Row],[ Res_2 ]])/Table6[[#This Row],[sales]]</f>
        <v>2.4318518230927251</v>
      </c>
      <c r="AM591" s="10">
        <f>'[1]3'!J$20+'[1]3'!J$21*Data!O591</f>
        <v>2307.7049003246975</v>
      </c>
      <c r="AN591" s="9">
        <f>Table6[[#This Row],[sales]]-Table6[[#This Row],[Pred_3]]</f>
        <v>-1636.0365027400794</v>
      </c>
      <c r="AO591" s="9">
        <f>ABS(Table6[[#This Row],[Res_3]])/Table6[[#This Row],[sales]]</f>
        <v>2.4357800793120807</v>
      </c>
      <c r="AP591" s="9">
        <f>'[1]4'!L$21+'[1]4'!L$27*Table6[[#This Row],[TV_State]]+'[1]4'!L$22*Table6[[#This Row],[NJ_DUM]]+'[1]4'!L$23*Table6[[#This Row],[NY_DUM]]+'[1]4'!L$24*Table6[[#This Row],[PA_DUM]]+'[1]4'!L$25*Table6[[#This Row],[CT_DUM]]+'[1]4'!L$26*Table6[[#This Row],[DL_DUM]]</f>
        <v>245.73602784549897</v>
      </c>
      <c r="AQ591" s="9">
        <f>Table6[[#This Row],[sales]]-Table6[[#This Row],[Pred_4]]</f>
        <v>425.93236973911928</v>
      </c>
      <c r="AR591">
        <f>ABS(Table6[[#This Row],[Res_4]]/Table6[[#This Row],[sales]])</f>
        <v>0.63414085175186374</v>
      </c>
      <c r="AS591" s="9">
        <f>'[1]5'!L$20+'[1]5'!L$26*Table6[[#This Row],[Radio_State]]+'[1]5'!L$21*Table6[[#This Row],[NJ_DUM]]+'[1]5'!L$22*Table6[[#This Row],[NY_DUM]]+'[1]5'!L$23*Table6[[#This Row],[PA_DUM]]+'[1]5'!L$24*Table6[[#This Row],[CT_DUM]]+'[1]5'!L$25*Table6[[#This Row],[DL_DUM]]</f>
        <v>433.45540152641547</v>
      </c>
      <c r="AT591" s="9">
        <f>Table6[[#This Row],[sales]]-Table6[[#This Row],[Pred_5]]</f>
        <v>238.21299605820275</v>
      </c>
      <c r="AU591" s="9">
        <f>ABS(Table6[[#This Row],[Red_5]]/Table6[[#This Row],[sales]])</f>
        <v>0.35465863350849725</v>
      </c>
      <c r="AV591" s="9">
        <f>'[1]6'!L$20+'[1]6'!L$26*Table6[[#This Row],[Online]]+'[1]6'!L$21*Table6[[#This Row],[NJ_DUM]]+'[1]6'!L$22*Table6[[#This Row],[NY_DUM]]+'[1]6'!L$23*Table6[[#This Row],[PA_DUM]]+'[1]6'!L$24*Table6[[#This Row],[CT_DUM]]+'[1]6'!L$25*Table6[[#This Row],[DL_DUM]]</f>
        <v>375.9679423828166</v>
      </c>
      <c r="AW591" s="9">
        <f>Table6[[#This Row],[sales]]-Table6[[#This Row],[Pred_6]]</f>
        <v>295.70045520180162</v>
      </c>
      <c r="AX591" s="9">
        <f>ABS(Table6[[#This Row],[Red_6]]/Table6[[#This Row],[sales]])</f>
        <v>0.44024768213774512</v>
      </c>
      <c r="AY591" s="9">
        <f>'[1]7'!L$21+'[1]7'!L$27*Table6[[#This Row],[LNTV]]+'[1]7'!L$22*Table6[[#This Row],[NJ_DUM]]+'[1]7'!L$23*Table6[[#This Row],[NY_DUM]]+'[1]7'!L$24*Table6[[#This Row],[PA_DUM]]+'[1]7'!L$25*Table6[[#This Row],[CT_DUM]]+'[1]7'!L$26*Table6[[#This Row],[DL_DUM]]</f>
        <v>5.5417231265879563</v>
      </c>
      <c r="AZ591" s="9">
        <f>Table6[[#This Row],[sales]]-Table6[[#This Row],[Pred_7]]</f>
        <v>666.12667445803027</v>
      </c>
      <c r="BA591" s="9">
        <f>ABS(Table6[[#This Row],[Red_7]]/Table6[[#This Row],[sales]])</f>
        <v>0.99174931685558454</v>
      </c>
      <c r="BB591" s="9">
        <f>'[1]8'!O$22+'[1]8'!O$28*Table6[[#This Row],[LNRADIOLING]]+'[1]8'!O$23*Table6[[#This Row],[DL_DUM]]+'[1]8'!O$24*Table6[[#This Row],[CT_DUM]]+'[1]8'!O$25*Table6[[#This Row],[PA_DUM]]+'[1]8'!O$26*Table6[[#This Row],[NY_DUM]]+'[1]8'!O$27*Table6[[#This Row],[NJ_DUM]]</f>
        <v>6.994549174205944</v>
      </c>
      <c r="BC591" s="9">
        <f>Table6[[#This Row],[sales]]-Table6[[#This Row],[Pred_8]]</f>
        <v>664.67384841041223</v>
      </c>
      <c r="BD591" s="9">
        <f>ABS(Table6[[#This Row],[Red_8]]/Table6[[#This Row],[sales]])</f>
        <v>0.98958630598170316</v>
      </c>
      <c r="BE591" s="9">
        <f>'[1]9'!M$19+'[1]9'!M$21*Table6[[#This Row],[LNONLINE]]+'[1]9'!M$20*Table6[[#This Row],[DL_DUM]]+'[1]9'!M$22*Table6[[#This Row],[CT_DUM]]+'[1]9'!M$23*Table6[[#This Row],[PA_DUM]]+'[1]9'!M$24*Table6[[#This Row],[NY_DUM]]+'[1]9'!M$25*Table6[[#This Row],[NJ_DUM]]</f>
        <v>6.9717584070842804</v>
      </c>
      <c r="BF591" s="9">
        <f>Table6[[#This Row],[sales]]-Table6[[#This Row],[Pred_9]]</f>
        <v>664.69663917753394</v>
      </c>
      <c r="BG591" s="9">
        <f>ABS(Table6[[#This Row],[Red_9]]/Table6[[#This Row],[sales]])</f>
        <v>0.98962023755746831</v>
      </c>
      <c r="BH591" s="9">
        <f>'[1]10'!P$22+'[1]10'!P$30*Table6[[#This Row],[LNTV]]+'[1]10'!P$29*Table6[[#This Row],[LNRADIOLING]]+'[1]10'!P$24*Table6[[#This Row],[LNONLINELING]]+'[1]10'!P$23*Table6[[#This Row],[DL_DUM]]+'[1]10'!P$25*Table6[[#This Row],[CT_DUM]]+'[1]10'!P$26*Table6[[#This Row],[PA_DUM]]+'[1]10'!P$27*Table6[[#This Row],[NY_DUM]]+'[1]10'!P$28*Table6[[#This Row],[NJ_DUM]]</f>
        <v>6.9243021960165052</v>
      </c>
      <c r="BI591" s="9">
        <f>Table6[[#This Row],[sales]]-Table6[[#This Row],[Pred_10]]</f>
        <v>664.74409538860175</v>
      </c>
      <c r="BJ591" s="45">
        <f>ABS(Table6[[#This Row],[Red_10]]/Table6[[#This Row],[sales]])</f>
        <v>0.98969089178392655</v>
      </c>
      <c r="BK591" s="9">
        <f>'[1]11'!P$32+'[1]11'!P$40*Table6[[#This Row],[LNONLINELING]]+'[1]11'!P$39*Table6[[#This Row],[LNRADIOLING]]+'[1]11'!P$38*Table6[[#This Row],[LNTVLING]]+'[1]11'!P$33*Table6[[#This Row],[DL_DUM]]+'[1]11'!P$34*Table6[[#This Row],[CT_DUM]]+'[1]11'!P$35*Table6[[#This Row],[PA_DUM]]+'[1]11'!P$36*Table6[[#This Row],[NY_DUM]]+'[1]11'!P$37*Table6[[#This Row],[NJ_DUM]]</f>
        <v>7.3183900740411598</v>
      </c>
      <c r="BL591" s="9">
        <f>Table6[[#This Row],[sales]]-Table6[[#This Row],[ Pred_11]]</f>
        <v>664.35000751057703</v>
      </c>
      <c r="BM591" s="47">
        <f>ABS(Table6[[#This Row],[ Red_11]]/Table6[[#This Row],[sales]])</f>
        <v>0.98910416196391138</v>
      </c>
      <c r="BN591" s="9">
        <f>'[1]12'!K$22+'[1]12'!K$28*Table6[[#This Row],[COMBINE LN LING]]+'[1]12'!K$23*Table6[[#This Row],[DL_DUM]]+'[1]12'!K$24*Table6[[#This Row],[CT_DUM]]+'[1]12'!K$25*Table6[[#This Row],[PA_DUM]]+'[1]12'!K$26*Table6[[#This Row],[NY_DUM]]+'[1]12'!K$27*Table6[[#This Row],[NJ_DUM]]</f>
        <v>6.7859252210964227</v>
      </c>
      <c r="BO591" s="9">
        <f>Table6[[#This Row],[sales]]-Table6[[#This Row],[ Pred_12]]</f>
        <v>664.88247236352174</v>
      </c>
      <c r="BP591" s="47">
        <f>ABS(Table6[[#This Row],[ Red_12]]/Table6[[#This Row],[sales]])</f>
        <v>0.98989691156305804</v>
      </c>
      <c r="BQ591">
        <f>LN(G591+'2019 Totals and Calculations'!C$18)</f>
        <v>6.2366842326623884</v>
      </c>
      <c r="BR591">
        <f>LN(Table6[[#This Row],[PROF RADIO]]+'2019 Totals and Calculations'!D$18)</f>
        <v>5.2797435821184662</v>
      </c>
      <c r="BS591">
        <f>LN(Table6[[#This Row],[ONLINE LINGERING]]+'2019 Totals and Calculations'!E$18)</f>
        <v>4.8780122333284464</v>
      </c>
      <c r="BT591">
        <f>MONTH(Table6[[#This Row],[Date]])</f>
        <v>4</v>
      </c>
      <c r="BU591">
        <f t="shared" si="256"/>
        <v>0</v>
      </c>
      <c r="BV591">
        <f t="shared" si="257"/>
        <v>0</v>
      </c>
      <c r="BW591">
        <f t="shared" si="258"/>
        <v>0</v>
      </c>
      <c r="BX591">
        <f t="shared" si="259"/>
        <v>1</v>
      </c>
      <c r="BY591">
        <f t="shared" si="260"/>
        <v>0</v>
      </c>
      <c r="BZ591">
        <f t="shared" si="261"/>
        <v>0</v>
      </c>
      <c r="CA591">
        <f t="shared" si="262"/>
        <v>0</v>
      </c>
      <c r="CB591">
        <f t="shared" si="263"/>
        <v>0</v>
      </c>
      <c r="CC591">
        <f t="shared" si="264"/>
        <v>0</v>
      </c>
      <c r="CD591">
        <f t="shared" si="265"/>
        <v>0</v>
      </c>
      <c r="CE591">
        <f t="shared" si="266"/>
        <v>0</v>
      </c>
      <c r="CF591">
        <f t="shared" si="267"/>
        <v>0</v>
      </c>
      <c r="CG591">
        <f t="shared" si="268"/>
        <v>119</v>
      </c>
      <c r="CH59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557.87730349039475</v>
      </c>
      <c r="CI591" s="79">
        <f>Table6[[#This Row],[sales]]-CH591</f>
        <v>113.79109409422347</v>
      </c>
      <c r="CJ591">
        <f>ABS(Table6[[#This Row],[sales]]-CH591)/Table6[[#This Row],[sales]]</f>
        <v>0.16941558439168314</v>
      </c>
      <c r="CK59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696.5870081561485</v>
      </c>
      <c r="CL591" s="79">
        <f>Table6[[#This Row],[sales]]-CK591</f>
        <v>-24.91861057153028</v>
      </c>
      <c r="CM591">
        <f>ABS(Table6[[#This Row],[sales]]-CK591)/Table6[[#This Row],[sales]]</f>
        <v>3.7099572737291066E-2</v>
      </c>
      <c r="CN59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755.31089231782221</v>
      </c>
      <c r="CO591" s="79">
        <f>Table6[[#This Row],[sales]]-CN591</f>
        <v>-83.642494733203989</v>
      </c>
      <c r="CP591">
        <f>ABS(Table6[[#This Row],[sales]]-CN591)/Table6[[#This Row],[sales]]</f>
        <v>0.12452944791505771</v>
      </c>
      <c r="CQ59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687.22262505298249</v>
      </c>
      <c r="CR591" s="79">
        <f>Table6[[#This Row],[sales]]-CQ591</f>
        <v>-15.554227468364275</v>
      </c>
      <c r="CS591">
        <f>ABS(Table6[[#This Row],[sales]]-CQ591)/Table6[[#This Row],[sales]]</f>
        <v>2.315759908356373E-2</v>
      </c>
    </row>
    <row r="592" spans="1:97" x14ac:dyDescent="0.2">
      <c r="A592">
        <v>591</v>
      </c>
      <c r="B592" t="s">
        <v>638</v>
      </c>
      <c r="C592" s="5">
        <v>43569</v>
      </c>
      <c r="D592" s="6">
        <v>26.88143888739619</v>
      </c>
      <c r="E592" s="8">
        <f>YEAR(Table6[[#This Row],[Date]])</f>
        <v>2019</v>
      </c>
      <c r="F592" s="6">
        <f>Table6[[#This Row],[TV_State]]+Table6[[#This Row],[Radio_State]]+Table6[[#This Row],[Online]]</f>
        <v>251.43066034381266</v>
      </c>
      <c r="G592" s="6">
        <f t="shared" si="243"/>
        <v>113.00653720126965</v>
      </c>
      <c r="H592" s="6">
        <f>LN(Table6[[#This Row],[PROF TV LING]])</f>
        <v>4.727445668377686</v>
      </c>
      <c r="I592" s="6">
        <f t="shared" si="244"/>
        <v>3.2914360442593282</v>
      </c>
      <c r="J592" s="6">
        <v>135.91913605122787</v>
      </c>
      <c r="K592" s="6">
        <f t="shared" si="249"/>
        <v>134.74114942041541</v>
      </c>
      <c r="L592" s="6">
        <f>0.5*J591+0.5*Table6[[#This Row],[Radio_State]]</f>
        <v>135.24626904107328</v>
      </c>
      <c r="M592" s="6">
        <f>LN(Table6[[#This Row],[RADIO LINGERING ]])</f>
        <v>4.9070973316978428</v>
      </c>
      <c r="N592" s="6">
        <f t="shared" si="245"/>
        <v>4.9120601210399721</v>
      </c>
      <c r="O592" s="6">
        <v>88.630085405188595</v>
      </c>
      <c r="P592" s="6">
        <f t="shared" si="246"/>
        <v>88.256022472185549</v>
      </c>
      <c r="Q592" s="6">
        <f>0.3*O591+0.7*Table6[[#This Row],[Online]]</f>
        <v>88.366827725767237</v>
      </c>
      <c r="R592" s="6">
        <f>LN(Table6[[#This Row],[ONLINE LINGERING]])</f>
        <v>4.4814966472479991</v>
      </c>
      <c r="S592" s="6">
        <f t="shared" si="247"/>
        <v>4.484471364364742</v>
      </c>
      <c r="T592" s="6">
        <v>737.09226816861906</v>
      </c>
      <c r="U592" s="6">
        <f t="shared" si="248"/>
        <v>6.6027130786118313</v>
      </c>
      <c r="V592" s="8">
        <f>YEAR(Table6[[#This Row],[Date]])</f>
        <v>2019</v>
      </c>
      <c r="W592" s="8">
        <f>WEEKNUM(Table6[[#This Row],[Date]])</f>
        <v>16</v>
      </c>
      <c r="X592" t="s">
        <v>758</v>
      </c>
      <c r="Y592" s="9">
        <f>Table6[[#This Row],[LNTVLING]]+Table6[[#This Row],[LNRADIOLING]]+Table6[[#This Row],[LNONLINELING]]</f>
        <v>14.116039647323527</v>
      </c>
      <c r="Z592">
        <f t="shared" si="269"/>
        <v>1</v>
      </c>
      <c r="AA592">
        <f t="shared" si="250"/>
        <v>0</v>
      </c>
      <c r="AB592">
        <f t="shared" si="251"/>
        <v>0</v>
      </c>
      <c r="AC592">
        <f t="shared" si="252"/>
        <v>0</v>
      </c>
      <c r="AD592">
        <f t="shared" si="253"/>
        <v>1</v>
      </c>
      <c r="AE592">
        <f t="shared" si="254"/>
        <v>0</v>
      </c>
      <c r="AF592">
        <f t="shared" si="255"/>
        <v>0</v>
      </c>
      <c r="AG592" s="9">
        <f>'[1]1'!J$20+'[1]1'!J$21*Table6[[#This Row],[TV_State]]</f>
        <v>1356.1685316067899</v>
      </c>
      <c r="AH592" s="9">
        <f>Table6[[#This Row],[sales]]-Table6[[#This Row],[Pred_1]]</f>
        <v>-619.07626343817083</v>
      </c>
      <c r="AI592">
        <f>ABS(Table6[[#This Row],[Res_1]])/Table6[[#This Row],[sales]]</f>
        <v>0.83988978065979303</v>
      </c>
      <c r="AJ592" s="9">
        <f>'[1]2'!J$20+'[1]2'!J$21*Table6[[#This Row],[Radio_State]]</f>
        <v>2310.9742608722117</v>
      </c>
      <c r="AK592" s="9">
        <f>Table6[[#This Row],[sales]]-Table6[[#This Row],[ Pred_2 ]]</f>
        <v>-1573.8819927035927</v>
      </c>
      <c r="AL592">
        <f>ABS(Table6[[#This Row],[ Res_2 ]])/Table6[[#This Row],[sales]]</f>
        <v>2.1352577698502566</v>
      </c>
      <c r="AM592" s="10">
        <f>'[1]3'!J$20+'[1]3'!J$21*Data!O592</f>
        <v>2312.774647510696</v>
      </c>
      <c r="AN592" s="9">
        <f>Table6[[#This Row],[sales]]-Table6[[#This Row],[Pred_3]]</f>
        <v>-1575.682379342077</v>
      </c>
      <c r="AO592" s="9">
        <f>ABS(Table6[[#This Row],[Res_3]])/Table6[[#This Row],[sales]]</f>
        <v>2.137700322453552</v>
      </c>
      <c r="AP592" s="9">
        <f>'[1]4'!L$21+'[1]4'!L$27*Table6[[#This Row],[TV_State]]+'[1]4'!L$22*Table6[[#This Row],[NJ_DUM]]+'[1]4'!L$23*Table6[[#This Row],[NY_DUM]]+'[1]4'!L$24*Table6[[#This Row],[PA_DUM]]+'[1]4'!L$25*Table6[[#This Row],[CT_DUM]]+'[1]4'!L$26*Table6[[#This Row],[DL_DUM]]</f>
        <v>243.75951947058002</v>
      </c>
      <c r="AQ592" s="9">
        <f>Table6[[#This Row],[sales]]-Table6[[#This Row],[Pred_4]]</f>
        <v>493.33274869803904</v>
      </c>
      <c r="AR592">
        <f>ABS(Table6[[#This Row],[Res_4]]/Table6[[#This Row],[sales]])</f>
        <v>0.6692957856195868</v>
      </c>
      <c r="AS592" s="9">
        <f>'[1]5'!L$20+'[1]5'!L$26*Table6[[#This Row],[Radio_State]]+'[1]5'!L$21*Table6[[#This Row],[NJ_DUM]]+'[1]5'!L$22*Table6[[#This Row],[NY_DUM]]+'[1]5'!L$23*Table6[[#This Row],[PA_DUM]]+'[1]5'!L$24*Table6[[#This Row],[CT_DUM]]+'[1]5'!L$25*Table6[[#This Row],[DL_DUM]]</f>
        <v>435.82604025840919</v>
      </c>
      <c r="AT592" s="9">
        <f>Table6[[#This Row],[sales]]-Table6[[#This Row],[Pred_5]]</f>
        <v>301.26622791020986</v>
      </c>
      <c r="AU592" s="9">
        <f>ABS(Table6[[#This Row],[Red_5]]/Table6[[#This Row],[sales]])</f>
        <v>0.40872254522318696</v>
      </c>
      <c r="AV592" s="9">
        <f>'[1]6'!L$20+'[1]6'!L$26*Table6[[#This Row],[Online]]+'[1]6'!L$21*Table6[[#This Row],[NJ_DUM]]+'[1]6'!L$22*Table6[[#This Row],[NY_DUM]]+'[1]6'!L$23*Table6[[#This Row],[PA_DUM]]+'[1]6'!L$24*Table6[[#This Row],[CT_DUM]]+'[1]6'!L$25*Table6[[#This Row],[DL_DUM]]</f>
        <v>379.78715981850945</v>
      </c>
      <c r="AW592" s="9">
        <f>Table6[[#This Row],[sales]]-Table6[[#This Row],[Pred_6]]</f>
        <v>357.30510835010961</v>
      </c>
      <c r="AX592" s="9">
        <f>ABS(Table6[[#This Row],[Red_6]]/Table6[[#This Row],[sales]])</f>
        <v>0.48474949986637439</v>
      </c>
      <c r="AY592" s="9">
        <f>'[1]7'!L$21+'[1]7'!L$27*Table6[[#This Row],[LNTV]]+'[1]7'!L$22*Table6[[#This Row],[NJ_DUM]]+'[1]7'!L$23*Table6[[#This Row],[NY_DUM]]+'[1]7'!L$24*Table6[[#This Row],[PA_DUM]]+'[1]7'!L$25*Table6[[#This Row],[CT_DUM]]+'[1]7'!L$26*Table6[[#This Row],[DL_DUM]]</f>
        <v>5.5098811832845671</v>
      </c>
      <c r="AZ592" s="9">
        <f>Table6[[#This Row],[sales]]-Table6[[#This Row],[Pred_7]]</f>
        <v>731.58238698533444</v>
      </c>
      <c r="BA592" s="9">
        <f>ABS(Table6[[#This Row],[Red_7]]/Table6[[#This Row],[sales]])</f>
        <v>0.99252484197538193</v>
      </c>
      <c r="BB592" s="9">
        <f>'[1]8'!O$22+'[1]8'!O$28*Table6[[#This Row],[LNRADIOLING]]+'[1]8'!O$23*Table6[[#This Row],[DL_DUM]]+'[1]8'!O$24*Table6[[#This Row],[CT_DUM]]+'[1]8'!O$25*Table6[[#This Row],[PA_DUM]]+'[1]8'!O$26*Table6[[#This Row],[NY_DUM]]+'[1]8'!O$27*Table6[[#This Row],[NJ_DUM]]</f>
        <v>6.9952590402097199</v>
      </c>
      <c r="BC592" s="9">
        <f>Table6[[#This Row],[sales]]-Table6[[#This Row],[Pred_8]]</f>
        <v>730.09700912840935</v>
      </c>
      <c r="BD592" s="9">
        <f>ABS(Table6[[#This Row],[Red_8]]/Table6[[#This Row],[sales]])</f>
        <v>0.99050965619597375</v>
      </c>
      <c r="BE592" s="9">
        <f>'[1]9'!M$19+'[1]9'!M$21*Table6[[#This Row],[LNONLINE]]+'[1]9'!M$20*Table6[[#This Row],[DL_DUM]]+'[1]9'!M$22*Table6[[#This Row],[CT_DUM]]+'[1]9'!M$23*Table6[[#This Row],[PA_DUM]]+'[1]9'!M$24*Table6[[#This Row],[NY_DUM]]+'[1]9'!M$25*Table6[[#This Row],[NJ_DUM]]</f>
        <v>6.9749088554156131</v>
      </c>
      <c r="BF592" s="9">
        <f>Table6[[#This Row],[sales]]-Table6[[#This Row],[Pred_9]]</f>
        <v>730.11735931320345</v>
      </c>
      <c r="BG592" s="9">
        <f>ABS(Table6[[#This Row],[Red_9]]/Table6[[#This Row],[sales]])</f>
        <v>0.99053726493055549</v>
      </c>
      <c r="BH592" s="9">
        <f>'[1]10'!P$22+'[1]10'!P$30*Table6[[#This Row],[LNTV]]+'[1]10'!P$29*Table6[[#This Row],[LNRADIOLING]]+'[1]10'!P$24*Table6[[#This Row],[LNONLINELING]]+'[1]10'!P$23*Table6[[#This Row],[DL_DUM]]+'[1]10'!P$25*Table6[[#This Row],[CT_DUM]]+'[1]10'!P$26*Table6[[#This Row],[PA_DUM]]+'[1]10'!P$27*Table6[[#This Row],[NY_DUM]]+'[1]10'!P$28*Table6[[#This Row],[NJ_DUM]]</f>
        <v>6.9173541605986717</v>
      </c>
      <c r="BI592" s="9">
        <f>Table6[[#This Row],[sales]]-Table6[[#This Row],[Pred_10]]</f>
        <v>730.17491400802044</v>
      </c>
      <c r="BJ592" s="45">
        <f>ABS(Table6[[#This Row],[Red_10]]/Table6[[#This Row],[sales]])</f>
        <v>0.99061534836366483</v>
      </c>
      <c r="BK592" s="9">
        <f>'[1]11'!P$32+'[1]11'!P$40*Table6[[#This Row],[LNONLINELING]]+'[1]11'!P$39*Table6[[#This Row],[LNRADIOLING]]+'[1]11'!P$38*Table6[[#This Row],[LNTVLING]]+'[1]11'!P$33*Table6[[#This Row],[DL_DUM]]+'[1]11'!P$34*Table6[[#This Row],[CT_DUM]]+'[1]11'!P$35*Table6[[#This Row],[PA_DUM]]+'[1]11'!P$36*Table6[[#This Row],[NY_DUM]]+'[1]11'!P$37*Table6[[#This Row],[NJ_DUM]]</f>
        <v>7.3688684061222727</v>
      </c>
      <c r="BL592" s="9">
        <f>Table6[[#This Row],[sales]]-Table6[[#This Row],[ Pred_11]]</f>
        <v>729.7233997624968</v>
      </c>
      <c r="BM592" s="47">
        <f>ABS(Table6[[#This Row],[ Red_11]]/Table6[[#This Row],[sales]])</f>
        <v>0.99000278699920297</v>
      </c>
      <c r="BN592" s="9">
        <f>'[1]12'!K$22+'[1]12'!K$28*Table6[[#This Row],[COMBINE LN LING]]+'[1]12'!K$23*Table6[[#This Row],[DL_DUM]]+'[1]12'!K$24*Table6[[#This Row],[CT_DUM]]+'[1]12'!K$25*Table6[[#This Row],[PA_DUM]]+'[1]12'!K$26*Table6[[#This Row],[NY_DUM]]+'[1]12'!K$27*Table6[[#This Row],[NJ_DUM]]</f>
        <v>6.7606404538780929</v>
      </c>
      <c r="BO592" s="9">
        <f>Table6[[#This Row],[sales]]-Table6[[#This Row],[ Pred_12]]</f>
        <v>730.33162771474099</v>
      </c>
      <c r="BP592" s="47">
        <f>ABS(Table6[[#This Row],[ Red_12]]/Table6[[#This Row],[sales]])</f>
        <v>0.9908279590685769</v>
      </c>
      <c r="BQ592">
        <f>LN(G592+'2019 Totals and Calculations'!C$18)</f>
        <v>6.1617347167187075</v>
      </c>
      <c r="BR592">
        <f>LN(Table6[[#This Row],[PROF RADIO]]+'2019 Totals and Calculations'!D$18)</f>
        <v>5.2857260054787556</v>
      </c>
      <c r="BS592">
        <f>LN(Table6[[#This Row],[ONLINE LINGERING]]+'2019 Totals and Calculations'!E$18)</f>
        <v>4.8846501514676675</v>
      </c>
      <c r="BT592">
        <f>MONTH(Table6[[#This Row],[Date]])</f>
        <v>4</v>
      </c>
      <c r="BU592">
        <f t="shared" si="256"/>
        <v>0</v>
      </c>
      <c r="BV592">
        <f t="shared" si="257"/>
        <v>0</v>
      </c>
      <c r="BW592">
        <f t="shared" si="258"/>
        <v>0</v>
      </c>
      <c r="BX592">
        <f t="shared" si="259"/>
        <v>1</v>
      </c>
      <c r="BY592">
        <f t="shared" si="260"/>
        <v>0</v>
      </c>
      <c r="BZ592">
        <f t="shared" si="261"/>
        <v>0</v>
      </c>
      <c r="CA592">
        <f t="shared" si="262"/>
        <v>0</v>
      </c>
      <c r="CB592">
        <f t="shared" si="263"/>
        <v>0</v>
      </c>
      <c r="CC592">
        <f t="shared" si="264"/>
        <v>0</v>
      </c>
      <c r="CD592">
        <f t="shared" si="265"/>
        <v>0</v>
      </c>
      <c r="CE592">
        <f t="shared" si="266"/>
        <v>0</v>
      </c>
      <c r="CF592">
        <f t="shared" si="267"/>
        <v>0</v>
      </c>
      <c r="CG592">
        <f t="shared" si="268"/>
        <v>120</v>
      </c>
      <c r="CH59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547.03264509619112</v>
      </c>
      <c r="CI592" s="79">
        <f>Table6[[#This Row],[sales]]-CH592</f>
        <v>190.05962307242794</v>
      </c>
      <c r="CJ592">
        <f>ABS(Table6[[#This Row],[sales]]-CH592)/Table6[[#This Row],[sales]]</f>
        <v>0.25785051787973634</v>
      </c>
      <c r="CK59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699.44896723223655</v>
      </c>
      <c r="CL592" s="79">
        <f>Table6[[#This Row],[sales]]-CK592</f>
        <v>37.643300936382502</v>
      </c>
      <c r="CM592">
        <f>ABS(Table6[[#This Row],[sales]]-CK592)/Table6[[#This Row],[sales]]</f>
        <v>5.1069998373353076E-2</v>
      </c>
      <c r="CN59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758.73389134306592</v>
      </c>
      <c r="CO592" s="79">
        <f>Table6[[#This Row],[sales]]-CN592</f>
        <v>-21.641623174446863</v>
      </c>
      <c r="CP592">
        <f>ABS(Table6[[#This Row],[sales]]-CN592)/Table6[[#This Row],[sales]]</f>
        <v>2.9360806114840526E-2</v>
      </c>
      <c r="CQ59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686.30228023696986</v>
      </c>
      <c r="CR592" s="79">
        <f>Table6[[#This Row],[sales]]-CQ592</f>
        <v>50.789987931649193</v>
      </c>
      <c r="CS592">
        <f>ABS(Table6[[#This Row],[sales]]-CQ592)/Table6[[#This Row],[sales]]</f>
        <v>6.8905875322559137E-2</v>
      </c>
    </row>
    <row r="593" spans="1:97" x14ac:dyDescent="0.2">
      <c r="A593">
        <v>592</v>
      </c>
      <c r="B593" t="s">
        <v>638</v>
      </c>
      <c r="C593" s="5">
        <v>43576</v>
      </c>
      <c r="D593" s="6">
        <v>20.161079165547143</v>
      </c>
      <c r="E593" s="8">
        <f>YEAR(Table6[[#This Row],[Date]])</f>
        <v>2019</v>
      </c>
      <c r="F593" s="6">
        <f>Table6[[#This Row],[TV_State]]+Table6[[#This Row],[Radio_State]]+Table6[[#This Row],[Online]]</f>
        <v>246.95579283652773</v>
      </c>
      <c r="G593" s="6">
        <f t="shared" si="243"/>
        <v>85.152899790552894</v>
      </c>
      <c r="H593" s="6">
        <f>LN(Table6[[#This Row],[PROF TV LING]])</f>
        <v>4.4444484616146012</v>
      </c>
      <c r="I593" s="6">
        <f t="shared" si="244"/>
        <v>3.0037539718075474</v>
      </c>
      <c r="J593" s="6">
        <v>137.27832741174012</v>
      </c>
      <c r="K593" s="6">
        <f t="shared" si="249"/>
        <v>136.00973841607777</v>
      </c>
      <c r="L593" s="6">
        <f>0.5*J592+0.5*Table6[[#This Row],[Radio_State]]</f>
        <v>136.59873173148401</v>
      </c>
      <c r="M593" s="6">
        <f>LN(Table6[[#This Row],[RADIO LINGERING ]])</f>
        <v>4.9170476625510116</v>
      </c>
      <c r="N593" s="6">
        <f t="shared" si="245"/>
        <v>4.92201045189314</v>
      </c>
      <c r="O593" s="6">
        <v>89.516386259240463</v>
      </c>
      <c r="P593" s="6">
        <f t="shared" si="246"/>
        <v>89.138277123123984</v>
      </c>
      <c r="Q593" s="6">
        <f>0.3*O592+0.7*Table6[[#This Row],[Online]]</f>
        <v>89.250496003024892</v>
      </c>
      <c r="R593" s="6">
        <f>LN(Table6[[#This Row],[ONLINE LINGERING]])</f>
        <v>4.491446978101167</v>
      </c>
      <c r="S593" s="6">
        <f t="shared" si="247"/>
        <v>4.4944216952179099</v>
      </c>
      <c r="T593" s="6">
        <v>705.88865896250343</v>
      </c>
      <c r="U593" s="6">
        <f t="shared" si="248"/>
        <v>6.5594575182042307</v>
      </c>
      <c r="V593" s="8">
        <f>YEAR(Table6[[#This Row],[Date]])</f>
        <v>2019</v>
      </c>
      <c r="W593" s="8">
        <f>WEEKNUM(Table6[[#This Row],[Date]])</f>
        <v>17</v>
      </c>
      <c r="X593" t="s">
        <v>759</v>
      </c>
      <c r="Y593" s="9">
        <f>Table6[[#This Row],[LNTVLING]]+Table6[[#This Row],[LNRADIOLING]]+Table6[[#This Row],[LNONLINELING]]</f>
        <v>13.852943102266778</v>
      </c>
      <c r="Z593">
        <f t="shared" si="269"/>
        <v>1</v>
      </c>
      <c r="AA593">
        <f t="shared" si="250"/>
        <v>0</v>
      </c>
      <c r="AB593">
        <f t="shared" si="251"/>
        <v>0</v>
      </c>
      <c r="AC593">
        <f t="shared" si="252"/>
        <v>0</v>
      </c>
      <c r="AD593">
        <f t="shared" si="253"/>
        <v>1</v>
      </c>
      <c r="AE593">
        <f t="shared" si="254"/>
        <v>0</v>
      </c>
      <c r="AF593">
        <f t="shared" si="255"/>
        <v>0</v>
      </c>
      <c r="AG593" s="9">
        <f>'[1]1'!J$20+'[1]1'!J$21*Table6[[#This Row],[TV_State]]</f>
        <v>1349.5595350691733</v>
      </c>
      <c r="AH593" s="9">
        <f>Table6[[#This Row],[sales]]-Table6[[#This Row],[Pred_1]]</f>
        <v>-643.67087610666988</v>
      </c>
      <c r="AI593">
        <f>ABS(Table6[[#This Row],[Res_1]])/Table6[[#This Row],[sales]]</f>
        <v>0.91185892836516225</v>
      </c>
      <c r="AJ593" s="9">
        <f>'[1]2'!J$20+'[1]2'!J$21*Table6[[#This Row],[Radio_State]]</f>
        <v>2316.9411854409586</v>
      </c>
      <c r="AK593" s="9">
        <f>Table6[[#This Row],[sales]]-Table6[[#This Row],[ Pred_2 ]]</f>
        <v>-1611.0525264784551</v>
      </c>
      <c r="AL593">
        <f>ABS(Table6[[#This Row],[ Res_2 ]])/Table6[[#This Row],[sales]]</f>
        <v>2.2823040234791954</v>
      </c>
      <c r="AM593" s="10">
        <f>'[1]3'!J$20+'[1]3'!J$21*Data!O593</f>
        <v>2317.8950921685541</v>
      </c>
      <c r="AN593" s="9">
        <f>Table6[[#This Row],[sales]]-Table6[[#This Row],[Pred_3]]</f>
        <v>-1612.0064332060506</v>
      </c>
      <c r="AO593" s="9">
        <f>ABS(Table6[[#This Row],[Res_3]])/Table6[[#This Row],[sales]]</f>
        <v>2.2836553792709111</v>
      </c>
      <c r="AP593" s="9">
        <f>'[1]4'!L$21+'[1]4'!L$27*Table6[[#This Row],[TV_State]]+'[1]4'!L$22*Table6[[#This Row],[NJ_DUM]]+'[1]4'!L$23*Table6[[#This Row],[NY_DUM]]+'[1]4'!L$24*Table6[[#This Row],[PA_DUM]]+'[1]4'!L$25*Table6[[#This Row],[CT_DUM]]+'[1]4'!L$26*Table6[[#This Row],[DL_DUM]]</f>
        <v>242.27713818939083</v>
      </c>
      <c r="AQ593" s="9">
        <f>Table6[[#This Row],[sales]]-Table6[[#This Row],[Pred_4]]</f>
        <v>463.6115207731126</v>
      </c>
      <c r="AR593">
        <f>ABS(Table6[[#This Row],[Res_4]]/Table6[[#This Row],[sales]])</f>
        <v>0.65677712042366088</v>
      </c>
      <c r="AS593" s="9">
        <f>'[1]5'!L$20+'[1]5'!L$26*Table6[[#This Row],[Radio_State]]+'[1]5'!L$21*Table6[[#This Row],[NJ_DUM]]+'[1]5'!L$22*Table6[[#This Row],[NY_DUM]]+'[1]5'!L$23*Table6[[#This Row],[PA_DUM]]+'[1]5'!L$24*Table6[[#This Row],[CT_DUM]]+'[1]5'!L$25*Table6[[#This Row],[DL_DUM]]</f>
        <v>438.22038537772278</v>
      </c>
      <c r="AT593" s="9">
        <f>Table6[[#This Row],[sales]]-Table6[[#This Row],[Pred_5]]</f>
        <v>267.66827358478065</v>
      </c>
      <c r="AU593" s="9">
        <f>ABS(Table6[[#This Row],[Red_5]]/Table6[[#This Row],[sales]])</f>
        <v>0.37919333337667221</v>
      </c>
      <c r="AV593" s="9">
        <f>'[1]6'!L$20+'[1]6'!L$26*Table6[[#This Row],[Online]]+'[1]6'!L$21*Table6[[#This Row],[NJ_DUM]]+'[1]6'!L$22*Table6[[#This Row],[NY_DUM]]+'[1]6'!L$23*Table6[[#This Row],[PA_DUM]]+'[1]6'!L$24*Table6[[#This Row],[CT_DUM]]+'[1]6'!L$25*Table6[[#This Row],[DL_DUM]]</f>
        <v>383.64456942855907</v>
      </c>
      <c r="AW593" s="9">
        <f>Table6[[#This Row],[sales]]-Table6[[#This Row],[Pred_6]]</f>
        <v>322.24408953394436</v>
      </c>
      <c r="AX593" s="9">
        <f>ABS(Table6[[#This Row],[Red_6]]/Table6[[#This Row],[sales]])</f>
        <v>0.45650838194166521</v>
      </c>
      <c r="AY593" s="9">
        <f>'[1]7'!L$21+'[1]7'!L$27*Table6[[#This Row],[LNTV]]+'[1]7'!L$22*Table6[[#This Row],[NJ_DUM]]+'[1]7'!L$23*Table6[[#This Row],[NY_DUM]]+'[1]7'!L$24*Table6[[#This Row],[PA_DUM]]+'[1]7'!L$25*Table6[[#This Row],[CT_DUM]]+'[1]7'!L$26*Table6[[#This Row],[DL_DUM]]</f>
        <v>5.4780392399811779</v>
      </c>
      <c r="AZ593" s="9">
        <f>Table6[[#This Row],[sales]]-Table6[[#This Row],[Pred_7]]</f>
        <v>700.41061972252226</v>
      </c>
      <c r="BA593" s="9">
        <f>ABS(Table6[[#This Row],[Red_7]]/Table6[[#This Row],[sales]])</f>
        <v>0.99223951373856512</v>
      </c>
      <c r="BB593" s="9">
        <f>'[1]8'!O$22+'[1]8'!O$28*Table6[[#This Row],[LNRADIOLING]]+'[1]8'!O$23*Table6[[#This Row],[DL_DUM]]+'[1]8'!O$24*Table6[[#This Row],[CT_DUM]]+'[1]8'!O$25*Table6[[#This Row],[PA_DUM]]+'[1]8'!O$26*Table6[[#This Row],[NY_DUM]]+'[1]8'!O$27*Table6[[#This Row],[NJ_DUM]]</f>
        <v>6.9959689062134967</v>
      </c>
      <c r="BC593" s="9">
        <f>Table6[[#This Row],[sales]]-Table6[[#This Row],[Pred_8]]</f>
        <v>698.89269005628989</v>
      </c>
      <c r="BD593" s="9">
        <f>ABS(Table6[[#This Row],[Red_8]]/Table6[[#This Row],[sales]])</f>
        <v>0.99008913258856424</v>
      </c>
      <c r="BE593" s="9">
        <f>'[1]9'!M$19+'[1]9'!M$21*Table6[[#This Row],[LNONLINE]]+'[1]9'!M$20*Table6[[#This Row],[DL_DUM]]+'[1]9'!M$22*Table6[[#This Row],[CT_DUM]]+'[1]9'!M$23*Table6[[#This Row],[PA_DUM]]+'[1]9'!M$24*Table6[[#This Row],[NY_DUM]]+'[1]9'!M$25*Table6[[#This Row],[NJ_DUM]]</f>
        <v>6.9780593037469458</v>
      </c>
      <c r="BF593" s="9">
        <f>Table6[[#This Row],[sales]]-Table6[[#This Row],[Pred_9]]</f>
        <v>698.9105996587565</v>
      </c>
      <c r="BG593" s="9">
        <f>ABS(Table6[[#This Row],[Red_9]]/Table6[[#This Row],[sales]])</f>
        <v>0.99011450429873304</v>
      </c>
      <c r="BH593" s="9">
        <f>'[1]10'!P$22+'[1]10'!P$30*Table6[[#This Row],[LNTV]]+'[1]10'!P$29*Table6[[#This Row],[LNRADIOLING]]+'[1]10'!P$24*Table6[[#This Row],[LNONLINELING]]+'[1]10'!P$23*Table6[[#This Row],[DL_DUM]]+'[1]10'!P$25*Table6[[#This Row],[CT_DUM]]+'[1]10'!P$26*Table6[[#This Row],[PA_DUM]]+'[1]10'!P$27*Table6[[#This Row],[NY_DUM]]+'[1]10'!P$28*Table6[[#This Row],[NJ_DUM]]</f>
        <v>6.91040612518084</v>
      </c>
      <c r="BI593" s="9">
        <f>Table6[[#This Row],[sales]]-Table6[[#This Row],[Pred_10]]</f>
        <v>698.97825283732254</v>
      </c>
      <c r="BJ593" s="45">
        <f>ABS(Table6[[#This Row],[Red_10]]/Table6[[#This Row],[sales]])</f>
        <v>0.99021034544550179</v>
      </c>
      <c r="BK593" s="9">
        <f>'[1]11'!P$32+'[1]11'!P$40*Table6[[#This Row],[LNONLINELING]]+'[1]11'!P$39*Table6[[#This Row],[LNRADIOLING]]+'[1]11'!P$38*Table6[[#This Row],[LNTVLING]]+'[1]11'!P$33*Table6[[#This Row],[DL_DUM]]+'[1]11'!P$34*Table6[[#This Row],[CT_DUM]]+'[1]11'!P$35*Table6[[#This Row],[PA_DUM]]+'[1]11'!P$36*Table6[[#This Row],[NY_DUM]]+'[1]11'!P$37*Table6[[#This Row],[NJ_DUM]]</f>
        <v>7.4194073116213577</v>
      </c>
      <c r="BL593" s="9">
        <f>Table6[[#This Row],[sales]]-Table6[[#This Row],[ Pred_11]]</f>
        <v>698.46925165088203</v>
      </c>
      <c r="BM593" s="47">
        <f>ABS(Table6[[#This Row],[ Red_11]]/Table6[[#This Row],[sales]])</f>
        <v>0.98948926687315497</v>
      </c>
      <c r="BN593" s="9">
        <f>'[1]12'!K$22+'[1]12'!K$28*Table6[[#This Row],[COMBINE LN LING]]+'[1]12'!K$23*Table6[[#This Row],[DL_DUM]]+'[1]12'!K$24*Table6[[#This Row],[CT_DUM]]+'[1]12'!K$25*Table6[[#This Row],[PA_DUM]]+'[1]12'!K$26*Table6[[#This Row],[NY_DUM]]+'[1]12'!K$27*Table6[[#This Row],[NJ_DUM]]</f>
        <v>6.7353211274941014</v>
      </c>
      <c r="BO593" s="9">
        <f>Table6[[#This Row],[sales]]-Table6[[#This Row],[ Pred_12]]</f>
        <v>699.15333783500932</v>
      </c>
      <c r="BP593" s="47">
        <f>ABS(Table6[[#This Row],[ Red_12]]/Table6[[#This Row],[sales]])</f>
        <v>0.9904583803097311</v>
      </c>
      <c r="BQ593">
        <f>LN(G593+'2019 Totals and Calculations'!C$18)</f>
        <v>6.1012073773488114</v>
      </c>
      <c r="BR593">
        <f>LN(Table6[[#This Row],[PROF RADIO]]+'2019 Totals and Calculations'!D$18)</f>
        <v>5.2921287801181602</v>
      </c>
      <c r="BS593">
        <f>LN(Table6[[#This Row],[ONLINE LINGERING]]+'2019 Totals and Calculations'!E$18)</f>
        <v>4.8913100204113036</v>
      </c>
      <c r="BT593">
        <f>MONTH(Table6[[#This Row],[Date]])</f>
        <v>4</v>
      </c>
      <c r="BU593">
        <f t="shared" si="256"/>
        <v>0</v>
      </c>
      <c r="BV593">
        <f t="shared" si="257"/>
        <v>0</v>
      </c>
      <c r="BW593">
        <f t="shared" si="258"/>
        <v>0</v>
      </c>
      <c r="BX593">
        <f t="shared" si="259"/>
        <v>1</v>
      </c>
      <c r="BY593">
        <f t="shared" si="260"/>
        <v>0</v>
      </c>
      <c r="BZ593">
        <f t="shared" si="261"/>
        <v>0</v>
      </c>
      <c r="CA593">
        <f t="shared" si="262"/>
        <v>0</v>
      </c>
      <c r="CB593">
        <f t="shared" si="263"/>
        <v>0</v>
      </c>
      <c r="CC593">
        <f t="shared" si="264"/>
        <v>0</v>
      </c>
      <c r="CD593">
        <f t="shared" si="265"/>
        <v>0</v>
      </c>
      <c r="CE593">
        <f t="shared" si="266"/>
        <v>0</v>
      </c>
      <c r="CF593">
        <f t="shared" si="267"/>
        <v>0</v>
      </c>
      <c r="CG593">
        <f t="shared" si="268"/>
        <v>121</v>
      </c>
      <c r="CH59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538.70903607400624</v>
      </c>
      <c r="CI593" s="79">
        <f>Table6[[#This Row],[sales]]-CH593</f>
        <v>167.17962288849719</v>
      </c>
      <c r="CJ593">
        <f>ABS(Table6[[#This Row],[sales]]-CH593)/Table6[[#This Row],[sales]]</f>
        <v>0.23683568331330526</v>
      </c>
      <c r="CK59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702.41316346088138</v>
      </c>
      <c r="CL593" s="79">
        <f>Table6[[#This Row],[sales]]-CK593</f>
        <v>3.4754955016220492</v>
      </c>
      <c r="CM593">
        <f>ABS(Table6[[#This Row],[sales]]-CK593)/Table6[[#This Row],[sales]]</f>
        <v>4.9235746423950781E-3</v>
      </c>
      <c r="CN59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762.17786702446108</v>
      </c>
      <c r="CO593" s="79">
        <f>Table6[[#This Row],[sales]]-CN593</f>
        <v>-56.289208061957652</v>
      </c>
      <c r="CP593">
        <f>ABS(Table6[[#This Row],[sales]]-CN593)/Table6[[#This Row],[sales]]</f>
        <v>7.9742332373904476E-2</v>
      </c>
      <c r="CQ59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686.34158380703934</v>
      </c>
      <c r="CR593" s="79">
        <f>Table6[[#This Row],[sales]]-CQ593</f>
        <v>19.547075155464086</v>
      </c>
      <c r="CS593">
        <f>ABS(Table6[[#This Row],[sales]]-CQ593)/Table6[[#This Row],[sales]]</f>
        <v>2.7691442421236605E-2</v>
      </c>
    </row>
    <row r="594" spans="1:97" x14ac:dyDescent="0.2">
      <c r="A594">
        <v>593</v>
      </c>
      <c r="B594" t="s">
        <v>638</v>
      </c>
      <c r="C594" s="5">
        <v>43583</v>
      </c>
      <c r="D594" s="6">
        <v>15.120809374160357</v>
      </c>
      <c r="E594" s="8">
        <f>YEAR(Table6[[#This Row],[Date]])</f>
        <v>2019</v>
      </c>
      <c r="F594" s="6">
        <f>Table6[[#This Row],[TV_State]]+Table6[[#This Row],[Radio_State]]+Table6[[#This Row],[Online]]</f>
        <v>244.18347018185077</v>
      </c>
      <c r="G594" s="6">
        <f t="shared" si="243"/>
        <v>64.143272665635124</v>
      </c>
      <c r="H594" s="6">
        <f>LN(Table6[[#This Row],[PROF TV LING]])</f>
        <v>4.1611192167493565</v>
      </c>
      <c r="I594" s="6">
        <f t="shared" si="244"/>
        <v>2.7160718993557662</v>
      </c>
      <c r="J594" s="6">
        <v>138.65111068585753</v>
      </c>
      <c r="K594" s="6">
        <f t="shared" si="249"/>
        <v>137.33042455096765</v>
      </c>
      <c r="L594" s="6">
        <f>0.5*J593+0.5*Table6[[#This Row],[Radio_State]]</f>
        <v>137.96471904879883</v>
      </c>
      <c r="M594" s="6">
        <f>LN(Table6[[#This Row],[RADIO LINGERING ]])</f>
        <v>4.9269979934041794</v>
      </c>
      <c r="N594" s="6">
        <f t="shared" si="245"/>
        <v>4.9319607827463079</v>
      </c>
      <c r="O594" s="6">
        <v>90.411550121832875</v>
      </c>
      <c r="P594" s="6">
        <f t="shared" si="246"/>
        <v>90.029568222220206</v>
      </c>
      <c r="Q594" s="6">
        <f>0.3*O593+0.7*Table6[[#This Row],[Online]]</f>
        <v>90.143000963055144</v>
      </c>
      <c r="R594" s="6">
        <f>LN(Table6[[#This Row],[ONLINE LINGERING]])</f>
        <v>4.5013973089543358</v>
      </c>
      <c r="S594" s="6">
        <f t="shared" si="247"/>
        <v>4.5043720260710787</v>
      </c>
      <c r="T594" s="6">
        <v>623.54465358420202</v>
      </c>
      <c r="U594" s="6">
        <f t="shared" si="248"/>
        <v>6.4354203801726761</v>
      </c>
      <c r="V594" s="8">
        <f>YEAR(Table6[[#This Row],[Date]])</f>
        <v>2019</v>
      </c>
      <c r="W594" s="8">
        <f>WEEKNUM(Table6[[#This Row],[Date]])</f>
        <v>18</v>
      </c>
      <c r="X594" t="s">
        <v>760</v>
      </c>
      <c r="Y594" s="9">
        <f>Table6[[#This Row],[LNTVLING]]+Table6[[#This Row],[LNRADIOLING]]+Table6[[#This Row],[LNONLINELING]]</f>
        <v>13.589514519107873</v>
      </c>
      <c r="Z594">
        <f t="shared" si="269"/>
        <v>1</v>
      </c>
      <c r="AA594">
        <f t="shared" si="250"/>
        <v>0</v>
      </c>
      <c r="AB594">
        <f t="shared" si="251"/>
        <v>0</v>
      </c>
      <c r="AC594">
        <f t="shared" si="252"/>
        <v>0</v>
      </c>
      <c r="AD594">
        <f t="shared" si="253"/>
        <v>1</v>
      </c>
      <c r="AE594">
        <f t="shared" si="254"/>
        <v>0</v>
      </c>
      <c r="AF594">
        <f t="shared" si="255"/>
        <v>0</v>
      </c>
      <c r="AG594" s="9">
        <f>'[1]1'!J$20+'[1]1'!J$21*Table6[[#This Row],[TV_State]]</f>
        <v>1344.6027876659609</v>
      </c>
      <c r="AH594" s="9">
        <f>Table6[[#This Row],[sales]]-Table6[[#This Row],[Pred_1]]</f>
        <v>-721.05813408175891</v>
      </c>
      <c r="AI594">
        <f>ABS(Table6[[#This Row],[Res_1]])/Table6[[#This Row],[sales]]</f>
        <v>1.1563857214347664</v>
      </c>
      <c r="AJ594" s="9">
        <f>'[1]2'!J$20+'[1]2'!J$21*Table6[[#This Row],[Radio_State]]</f>
        <v>2322.967779255393</v>
      </c>
      <c r="AK594" s="9">
        <f>Table6[[#This Row],[sales]]-Table6[[#This Row],[ Pred_2 ]]</f>
        <v>-1699.423125671191</v>
      </c>
      <c r="AL594">
        <f>ABS(Table6[[#This Row],[ Res_2 ]])/Table6[[#This Row],[sales]]</f>
        <v>2.7254232971170924</v>
      </c>
      <c r="AM594" s="10">
        <f>'[1]3'!J$20+'[1]3'!J$21*Data!O594</f>
        <v>2323.0667412729913</v>
      </c>
      <c r="AN594" s="9">
        <f>Table6[[#This Row],[sales]]-Table6[[#This Row],[Pred_3]]</f>
        <v>-1699.5220876887893</v>
      </c>
      <c r="AO594" s="9">
        <f>ABS(Table6[[#This Row],[Res_3]])/Table6[[#This Row],[sales]]</f>
        <v>2.7255820059072797</v>
      </c>
      <c r="AP594" s="9">
        <f>'[1]4'!L$21+'[1]4'!L$27*Table6[[#This Row],[TV_State]]+'[1]4'!L$22*Table6[[#This Row],[NJ_DUM]]+'[1]4'!L$23*Table6[[#This Row],[NY_DUM]]+'[1]4'!L$24*Table6[[#This Row],[PA_DUM]]+'[1]4'!L$25*Table6[[#This Row],[CT_DUM]]+'[1]4'!L$26*Table6[[#This Row],[DL_DUM]]</f>
        <v>241.16535222849893</v>
      </c>
      <c r="AQ594" s="9">
        <f>Table6[[#This Row],[sales]]-Table6[[#This Row],[Pred_4]]</f>
        <v>382.37930135570309</v>
      </c>
      <c r="AR594">
        <f>ABS(Table6[[#This Row],[Res_4]]/Table6[[#This Row],[sales]])</f>
        <v>0.61323483275455182</v>
      </c>
      <c r="AS594" s="9">
        <f>'[1]5'!L$20+'[1]5'!L$26*Table6[[#This Row],[Radio_State]]+'[1]5'!L$21*Table6[[#This Row],[NJ_DUM]]+'[1]5'!L$22*Table6[[#This Row],[NY_DUM]]+'[1]5'!L$23*Table6[[#This Row],[PA_DUM]]+'[1]5'!L$24*Table6[[#This Row],[CT_DUM]]+'[1]5'!L$25*Table6[[#This Row],[DL_DUM]]</f>
        <v>440.6386739482295</v>
      </c>
      <c r="AT594" s="9">
        <f>Table6[[#This Row],[sales]]-Table6[[#This Row],[Pred_5]]</f>
        <v>182.90597963597253</v>
      </c>
      <c r="AU594" s="9">
        <f>ABS(Table6[[#This Row],[Red_5]]/Table6[[#This Row],[sales]])</f>
        <v>0.29333260831378988</v>
      </c>
      <c r="AV594" s="9">
        <f>'[1]6'!L$20+'[1]6'!L$26*Table6[[#This Row],[Online]]+'[1]6'!L$21*Table6[[#This Row],[NJ_DUM]]+'[1]6'!L$22*Table6[[#This Row],[NY_DUM]]+'[1]6'!L$23*Table6[[#This Row],[PA_DUM]]+'[1]6'!L$24*Table6[[#This Row],[CT_DUM]]+'[1]6'!L$25*Table6[[#This Row],[DL_DUM]]</f>
        <v>387.54055313470928</v>
      </c>
      <c r="AW594" s="9">
        <f>Table6[[#This Row],[sales]]-Table6[[#This Row],[Pred_6]]</f>
        <v>236.00410044949274</v>
      </c>
      <c r="AX594" s="9">
        <f>ABS(Table6[[#This Row],[Red_6]]/Table6[[#This Row],[sales]])</f>
        <v>0.37848789031052654</v>
      </c>
      <c r="AY594" s="9">
        <f>'[1]7'!L$21+'[1]7'!L$27*Table6[[#This Row],[LNTV]]+'[1]7'!L$22*Table6[[#This Row],[NJ_DUM]]+'[1]7'!L$23*Table6[[#This Row],[NY_DUM]]+'[1]7'!L$24*Table6[[#This Row],[PA_DUM]]+'[1]7'!L$25*Table6[[#This Row],[CT_DUM]]+'[1]7'!L$26*Table6[[#This Row],[DL_DUM]]</f>
        <v>5.4461972966777887</v>
      </c>
      <c r="AZ594" s="9">
        <f>Table6[[#This Row],[sales]]-Table6[[#This Row],[Pred_7]]</f>
        <v>618.09845628752419</v>
      </c>
      <c r="BA594" s="9">
        <f>ABS(Table6[[#This Row],[Red_7]]/Table6[[#This Row],[sales]])</f>
        <v>0.99126574614123864</v>
      </c>
      <c r="BB594" s="9">
        <f>'[1]8'!O$22+'[1]8'!O$28*Table6[[#This Row],[LNRADIOLING]]+'[1]8'!O$23*Table6[[#This Row],[DL_DUM]]+'[1]8'!O$24*Table6[[#This Row],[CT_DUM]]+'[1]8'!O$25*Table6[[#This Row],[PA_DUM]]+'[1]8'!O$26*Table6[[#This Row],[NY_DUM]]+'[1]8'!O$27*Table6[[#This Row],[NJ_DUM]]</f>
        <v>6.9966787722172734</v>
      </c>
      <c r="BC594" s="9">
        <f>Table6[[#This Row],[sales]]-Table6[[#This Row],[Pred_8]]</f>
        <v>616.54797481198477</v>
      </c>
      <c r="BD594" s="9">
        <f>ABS(Table6[[#This Row],[Red_8]]/Table6[[#This Row],[sales]])</f>
        <v>0.98877918568942968</v>
      </c>
      <c r="BE594" s="9">
        <f>'[1]9'!M$19+'[1]9'!M$21*Table6[[#This Row],[LNONLINE]]+'[1]9'!M$20*Table6[[#This Row],[DL_DUM]]+'[1]9'!M$22*Table6[[#This Row],[CT_DUM]]+'[1]9'!M$23*Table6[[#This Row],[PA_DUM]]+'[1]9'!M$24*Table6[[#This Row],[NY_DUM]]+'[1]9'!M$25*Table6[[#This Row],[NJ_DUM]]</f>
        <v>6.9812097520782768</v>
      </c>
      <c r="BF594" s="9">
        <f>Table6[[#This Row],[sales]]-Table6[[#This Row],[Pred_9]]</f>
        <v>616.56344383212377</v>
      </c>
      <c r="BG594" s="9">
        <f>ABS(Table6[[#This Row],[Red_9]]/Table6[[#This Row],[sales]])</f>
        <v>0.98880399388889073</v>
      </c>
      <c r="BH594" s="9">
        <f>'[1]10'!P$22+'[1]10'!P$30*Table6[[#This Row],[LNTV]]+'[1]10'!P$29*Table6[[#This Row],[LNRADIOLING]]+'[1]10'!P$24*Table6[[#This Row],[LNONLINELING]]+'[1]10'!P$23*Table6[[#This Row],[DL_DUM]]+'[1]10'!P$25*Table6[[#This Row],[CT_DUM]]+'[1]10'!P$26*Table6[[#This Row],[PA_DUM]]+'[1]10'!P$27*Table6[[#This Row],[NY_DUM]]+'[1]10'!P$28*Table6[[#This Row],[NJ_DUM]]</f>
        <v>6.9034580897630065</v>
      </c>
      <c r="BI594" s="9">
        <f>Table6[[#This Row],[sales]]-Table6[[#This Row],[Pred_10]]</f>
        <v>616.64119549443899</v>
      </c>
      <c r="BJ594" s="45">
        <f>ABS(Table6[[#This Row],[Red_10]]/Table6[[#This Row],[sales]])</f>
        <v>0.98892868690304503</v>
      </c>
      <c r="BK594" s="9">
        <f>'[1]11'!P$32+'[1]11'!P$40*Table6[[#This Row],[LNONLINELING]]+'[1]11'!P$39*Table6[[#This Row],[LNRADIOLING]]+'[1]11'!P$38*Table6[[#This Row],[LNTVLING]]+'[1]11'!P$33*Table6[[#This Row],[DL_DUM]]+'[1]11'!P$34*Table6[[#This Row],[CT_DUM]]+'[1]11'!P$35*Table6[[#This Row],[PA_DUM]]+'[1]11'!P$36*Table6[[#This Row],[NY_DUM]]+'[1]11'!P$37*Table6[[#This Row],[NJ_DUM]]</f>
        <v>7.4700022243068975</v>
      </c>
      <c r="BL594" s="9">
        <f>Table6[[#This Row],[sales]]-Table6[[#This Row],[ Pred_11]]</f>
        <v>616.07465135989514</v>
      </c>
      <c r="BM594" s="47">
        <f>ABS(Table6[[#This Row],[ Red_11]]/Table6[[#This Row],[sales]])</f>
        <v>0.98802010059525247</v>
      </c>
      <c r="BN594" s="9">
        <f>'[1]12'!K$22+'[1]12'!K$28*Table6[[#This Row],[COMBINE LN LING]]+'[1]12'!K$23*Table6[[#This Row],[DL_DUM]]+'[1]12'!K$24*Table6[[#This Row],[CT_DUM]]+'[1]12'!K$25*Table6[[#This Row],[PA_DUM]]+'[1]12'!K$26*Table6[[#This Row],[NY_DUM]]+'[1]12'!K$27*Table6[[#This Row],[NJ_DUM]]</f>
        <v>6.7099698471326121</v>
      </c>
      <c r="BO594" s="9">
        <f>Table6[[#This Row],[sales]]-Table6[[#This Row],[ Pred_12]]</f>
        <v>616.83468373706944</v>
      </c>
      <c r="BP594" s="47">
        <f>ABS(Table6[[#This Row],[ Red_12]]/Table6[[#This Row],[sales]])</f>
        <v>0.98923899065036813</v>
      </c>
      <c r="BQ594">
        <f>LN(G594+'2019 Totals and Calculations'!C$18)</f>
        <v>6.0529988412532747</v>
      </c>
      <c r="BR594">
        <f>LN(Table6[[#This Row],[PROF RADIO]]+'2019 Totals and Calculations'!D$18)</f>
        <v>5.2987512265214312</v>
      </c>
      <c r="BS594">
        <f>LN(Table6[[#This Row],[ONLINE LINGERING]]+'2019 Totals and Calculations'!E$18)</f>
        <v>4.8979917663234307</v>
      </c>
      <c r="BT594">
        <f>MONTH(Table6[[#This Row],[Date]])</f>
        <v>4</v>
      </c>
      <c r="BU594">
        <f t="shared" si="256"/>
        <v>0</v>
      </c>
      <c r="BV594">
        <f t="shared" si="257"/>
        <v>0</v>
      </c>
      <c r="BW594">
        <f t="shared" si="258"/>
        <v>0</v>
      </c>
      <c r="BX594">
        <f t="shared" si="259"/>
        <v>1</v>
      </c>
      <c r="BY594">
        <f t="shared" si="260"/>
        <v>0</v>
      </c>
      <c r="BZ594">
        <f t="shared" si="261"/>
        <v>0</v>
      </c>
      <c r="CA594">
        <f t="shared" si="262"/>
        <v>0</v>
      </c>
      <c r="CB594">
        <f t="shared" si="263"/>
        <v>0</v>
      </c>
      <c r="CC594">
        <f t="shared" si="264"/>
        <v>0</v>
      </c>
      <c r="CD594">
        <f t="shared" si="265"/>
        <v>0</v>
      </c>
      <c r="CE594">
        <f t="shared" si="266"/>
        <v>0</v>
      </c>
      <c r="CF594">
        <f t="shared" si="267"/>
        <v>0</v>
      </c>
      <c r="CG594">
        <f t="shared" si="268"/>
        <v>122</v>
      </c>
      <c r="CH59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532.46311684218915</v>
      </c>
      <c r="CI594" s="79">
        <f>Table6[[#This Row],[sales]]-CH594</f>
        <v>91.081536742012872</v>
      </c>
      <c r="CJ594">
        <f>ABS(Table6[[#This Row],[sales]]-CH594)/Table6[[#This Row],[sales]]</f>
        <v>0.14607059208745735</v>
      </c>
      <c r="CK59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705.43741003109483</v>
      </c>
      <c r="CL594" s="79">
        <f>Table6[[#This Row],[sales]]-CK594</f>
        <v>-81.892756446892804</v>
      </c>
      <c r="CM594">
        <f>ABS(Table6[[#This Row],[sales]]-CK594)/Table6[[#This Row],[sales]]</f>
        <v>0.13133422919459639</v>
      </c>
      <c r="CN59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765.64294560578469</v>
      </c>
      <c r="CO594" s="79">
        <f>Table6[[#This Row],[sales]]-CN594</f>
        <v>-142.09829202158267</v>
      </c>
      <c r="CP594">
        <f>ABS(Table6[[#This Row],[sales]]-CN594)/Table6[[#This Row],[sales]]</f>
        <v>0.22788791661477062</v>
      </c>
      <c r="CQ59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687.18824687237782</v>
      </c>
      <c r="CR594" s="79">
        <f>Table6[[#This Row],[sales]]-CQ594</f>
        <v>-63.643593288175794</v>
      </c>
      <c r="CS594">
        <f>ABS(Table6[[#This Row],[sales]]-CQ594)/Table6[[#This Row],[sales]]</f>
        <v>0.10206741878443756</v>
      </c>
    </row>
    <row r="595" spans="1:97" x14ac:dyDescent="0.2">
      <c r="A595">
        <v>594</v>
      </c>
      <c r="B595" t="s">
        <v>638</v>
      </c>
      <c r="C595" s="5">
        <v>43590</v>
      </c>
      <c r="D595" s="6">
        <v>733.46342147844223</v>
      </c>
      <c r="E595" s="8">
        <f>YEAR(Table6[[#This Row],[Date]])</f>
        <v>2019</v>
      </c>
      <c r="F595" s="6">
        <f>Table6[[#This Row],[TV_State]]+Table6[[#This Row],[Radio_State]]+Table6[[#This Row],[Online]]</f>
        <v>896.45529291809601</v>
      </c>
      <c r="G595" s="6">
        <f t="shared" si="243"/>
        <v>264.93931730947725</v>
      </c>
      <c r="H595" s="6">
        <f>LN(Table6[[#This Row],[PROF TV LING]])</f>
        <v>5.5795008084787234</v>
      </c>
      <c r="I595" s="6">
        <f t="shared" si="244"/>
        <v>6.5977777278711818</v>
      </c>
      <c r="J595" s="6">
        <v>108.66124762643589</v>
      </c>
      <c r="K595" s="6">
        <f t="shared" si="249"/>
        <v>122.99583608870176</v>
      </c>
      <c r="L595" s="6">
        <f>0.5*J594+0.5*Table6[[#This Row],[Radio_State]]</f>
        <v>123.65617915614672</v>
      </c>
      <c r="M595" s="6">
        <f>LN(Table6[[#This Row],[RADIO LINGERING ]])</f>
        <v>4.817504965675929</v>
      </c>
      <c r="N595" s="6">
        <f t="shared" si="245"/>
        <v>4.6882352229867434</v>
      </c>
      <c r="O595" s="6">
        <v>54.330623813217954</v>
      </c>
      <c r="P595" s="6">
        <f t="shared" si="246"/>
        <v>65.040307135918624</v>
      </c>
      <c r="Q595" s="6">
        <f>0.3*O594+0.7*Table6[[#This Row],[Online]]</f>
        <v>65.15490170580243</v>
      </c>
      <c r="R595" s="6">
        <f>LN(Table6[[#This Row],[ONLINE LINGERING]])</f>
        <v>4.1767675379747882</v>
      </c>
      <c r="S595" s="6">
        <f t="shared" si="247"/>
        <v>3.995088042426798</v>
      </c>
      <c r="T595" s="6">
        <v>1859.7995567349651</v>
      </c>
      <c r="U595" s="6">
        <f t="shared" si="248"/>
        <v>7.5282239957039057</v>
      </c>
      <c r="V595" s="8">
        <f>YEAR(Table6[[#This Row],[Date]])</f>
        <v>2019</v>
      </c>
      <c r="W595" s="8">
        <f>WEEKNUM(Table6[[#This Row],[Date]])</f>
        <v>19</v>
      </c>
      <c r="X595" t="s">
        <v>761</v>
      </c>
      <c r="Y595" s="9">
        <f>Table6[[#This Row],[LNTVLING]]+Table6[[#This Row],[LNRADIOLING]]+Table6[[#This Row],[LNONLINELING]]</f>
        <v>14.573773312129441</v>
      </c>
      <c r="Z595">
        <f t="shared" si="269"/>
        <v>1</v>
      </c>
      <c r="AA595">
        <f t="shared" si="250"/>
        <v>0</v>
      </c>
      <c r="AB595">
        <f t="shared" si="251"/>
        <v>0</v>
      </c>
      <c r="AC595">
        <f t="shared" si="252"/>
        <v>0</v>
      </c>
      <c r="AD595">
        <f t="shared" si="253"/>
        <v>1</v>
      </c>
      <c r="AE595">
        <f t="shared" si="254"/>
        <v>0</v>
      </c>
      <c r="AF595">
        <f t="shared" si="255"/>
        <v>0</v>
      </c>
      <c r="AG595" s="9">
        <f>'[1]1'!J$20+'[1]1'!J$21*Table6[[#This Row],[TV_State]]</f>
        <v>2051.0417333052301</v>
      </c>
      <c r="AH595" s="9">
        <f>Table6[[#This Row],[sales]]-Table6[[#This Row],[Pred_1]]</f>
        <v>-191.24217657026497</v>
      </c>
      <c r="AI595">
        <f>ABS(Table6[[#This Row],[Res_1]])/Table6[[#This Row],[sales]]</f>
        <v>0.10282945593664231</v>
      </c>
      <c r="AJ595" s="9">
        <f>'[1]2'!J$20+'[1]2'!J$21*Table6[[#This Row],[Radio_State]]</f>
        <v>2191.3106367061814</v>
      </c>
      <c r="AK595" s="9">
        <f>Table6[[#This Row],[sales]]-Table6[[#This Row],[ Pred_2 ]]</f>
        <v>-331.5110799712163</v>
      </c>
      <c r="AL595">
        <f>ABS(Table6[[#This Row],[ Res_2 ]])/Table6[[#This Row],[sales]]</f>
        <v>0.17825097267643827</v>
      </c>
      <c r="AM595" s="10">
        <f>'[1]3'!J$20+'[1]3'!J$21*Data!O595</f>
        <v>2114.6156430675564</v>
      </c>
      <c r="AN595" s="9">
        <f>Table6[[#This Row],[sales]]-Table6[[#This Row],[Pred_3]]</f>
        <v>-254.81608633259134</v>
      </c>
      <c r="AO595" s="9">
        <f>ABS(Table6[[#This Row],[Res_3]])/Table6[[#This Row],[sales]]</f>
        <v>0.13701266107404739</v>
      </c>
      <c r="AP595" s="9">
        <f>'[1]4'!L$21+'[1]4'!L$27*Table6[[#This Row],[TV_State]]+'[1]4'!L$22*Table6[[#This Row],[NJ_DUM]]+'[1]4'!L$23*Table6[[#This Row],[NY_DUM]]+'[1]4'!L$24*Table6[[#This Row],[PA_DUM]]+'[1]4'!L$25*Table6[[#This Row],[CT_DUM]]+'[1]4'!L$26*Table6[[#This Row],[DL_DUM]]</f>
        <v>399.61782884249658</v>
      </c>
      <c r="AQ595" s="9">
        <f>Table6[[#This Row],[sales]]-Table6[[#This Row],[Pred_4]]</f>
        <v>1460.1817278924686</v>
      </c>
      <c r="AR595">
        <f>ABS(Table6[[#This Row],[Res_4]]/Table6[[#This Row],[sales]])</f>
        <v>0.78512854925933029</v>
      </c>
      <c r="AS595" s="9">
        <f>'[1]5'!L$20+'[1]5'!L$26*Table6[[#This Row],[Radio_State]]+'[1]5'!L$21*Table6[[#This Row],[NJ_DUM]]+'[1]5'!L$22*Table6[[#This Row],[NY_DUM]]+'[1]5'!L$23*Table6[[#This Row],[PA_DUM]]+'[1]5'!L$24*Table6[[#This Row],[CT_DUM]]+'[1]5'!L$25*Table6[[#This Row],[DL_DUM]]</f>
        <v>387.80867198430769</v>
      </c>
      <c r="AT595" s="9">
        <f>Table6[[#This Row],[sales]]-Table6[[#This Row],[Pred_5]]</f>
        <v>1471.9908847506574</v>
      </c>
      <c r="AU595" s="9">
        <f>ABS(Table6[[#This Row],[Red_5]]/Table6[[#This Row],[sales]])</f>
        <v>0.79147824259882149</v>
      </c>
      <c r="AV595" s="9">
        <f>'[1]6'!L$20+'[1]6'!L$26*Table6[[#This Row],[Online]]+'[1]6'!L$21*Table6[[#This Row],[NJ_DUM]]+'[1]6'!L$22*Table6[[#This Row],[NY_DUM]]+'[1]6'!L$23*Table6[[#This Row],[PA_DUM]]+'[1]6'!L$24*Table6[[#This Row],[CT_DUM]]+'[1]6'!L$25*Table6[[#This Row],[DL_DUM]]</f>
        <v>230.50706812105443</v>
      </c>
      <c r="AW595" s="9">
        <f>Table6[[#This Row],[sales]]-Table6[[#This Row],[Pred_6]]</f>
        <v>1629.2924886139108</v>
      </c>
      <c r="AX595" s="9">
        <f>ABS(Table6[[#This Row],[Red_6]]/Table6[[#This Row],[sales]])</f>
        <v>0.87605811213025075</v>
      </c>
      <c r="AY595" s="9">
        <f>'[1]7'!L$21+'[1]7'!L$27*Table6[[#This Row],[LNTV]]+'[1]7'!L$22*Table6[[#This Row],[NJ_DUM]]+'[1]7'!L$23*Table6[[#This Row],[NY_DUM]]+'[1]7'!L$24*Table6[[#This Row],[PA_DUM]]+'[1]7'!L$25*Table6[[#This Row],[CT_DUM]]+'[1]7'!L$26*Table6[[#This Row],[DL_DUM]]</f>
        <v>5.8758419243691478</v>
      </c>
      <c r="AZ595" s="9">
        <f>Table6[[#This Row],[sales]]-Table6[[#This Row],[Pred_7]]</f>
        <v>1853.923714810596</v>
      </c>
      <c r="BA595" s="9">
        <f>ABS(Table6[[#This Row],[Red_7]]/Table6[[#This Row],[sales]])</f>
        <v>0.99684060472910074</v>
      </c>
      <c r="BB595" s="9">
        <f>'[1]8'!O$22+'[1]8'!O$28*Table6[[#This Row],[LNRADIOLING]]+'[1]8'!O$23*Table6[[#This Row],[DL_DUM]]+'[1]8'!O$24*Table6[[#This Row],[CT_DUM]]+'[1]8'!O$25*Table6[[#This Row],[PA_DUM]]+'[1]8'!O$26*Table6[[#This Row],[NY_DUM]]+'[1]8'!O$27*Table6[[#This Row],[NJ_DUM]]</f>
        <v>6.9888674361741021</v>
      </c>
      <c r="BC595" s="9">
        <f>Table6[[#This Row],[sales]]-Table6[[#This Row],[Pred_8]]</f>
        <v>1852.810689298791</v>
      </c>
      <c r="BD595" s="9">
        <f>ABS(Table6[[#This Row],[Red_8]]/Table6[[#This Row],[sales]])</f>
        <v>0.99624213942257112</v>
      </c>
      <c r="BE595" s="9">
        <f>'[1]9'!M$19+'[1]9'!M$21*Table6[[#This Row],[LNONLINE]]+'[1]9'!M$20*Table6[[#This Row],[DL_DUM]]+'[1]9'!M$22*Table6[[#This Row],[CT_DUM]]+'[1]9'!M$23*Table6[[#This Row],[PA_DUM]]+'[1]9'!M$24*Table6[[#This Row],[NY_DUM]]+'[1]9'!M$25*Table6[[#This Row],[NJ_DUM]]</f>
        <v>6.8199615584128868</v>
      </c>
      <c r="BF595" s="9">
        <f>Table6[[#This Row],[sales]]-Table6[[#This Row],[Pred_9]]</f>
        <v>1852.9795951765523</v>
      </c>
      <c r="BG595" s="9">
        <f>ABS(Table6[[#This Row],[Red_9]]/Table6[[#This Row],[sales]])</f>
        <v>0.99633295882144102</v>
      </c>
      <c r="BH595" s="9">
        <f>'[1]10'!P$22+'[1]10'!P$30*Table6[[#This Row],[LNTV]]+'[1]10'!P$29*Table6[[#This Row],[LNRADIOLING]]+'[1]10'!P$24*Table6[[#This Row],[LNONLINELING]]+'[1]10'!P$23*Table6[[#This Row],[DL_DUM]]+'[1]10'!P$25*Table6[[#This Row],[CT_DUM]]+'[1]10'!P$26*Table6[[#This Row],[PA_DUM]]+'[1]10'!P$27*Table6[[#This Row],[NY_DUM]]+'[1]10'!P$28*Table6[[#This Row],[NJ_DUM]]</f>
        <v>6.9174499884227902</v>
      </c>
      <c r="BI595" s="9">
        <f>Table6[[#This Row],[sales]]-Table6[[#This Row],[Pred_10]]</f>
        <v>1852.8821067465424</v>
      </c>
      <c r="BJ595" s="45">
        <f>ABS(Table6[[#This Row],[Red_10]]/Table6[[#This Row],[sales]])</f>
        <v>0.99628054003810662</v>
      </c>
      <c r="BK595" s="9">
        <f>'[1]11'!P$32+'[1]11'!P$40*Table6[[#This Row],[LNONLINELING]]+'[1]11'!P$39*Table6[[#This Row],[LNRADIOLING]]+'[1]11'!P$38*Table6[[#This Row],[LNTVLING]]+'[1]11'!P$33*Table6[[#This Row],[DL_DUM]]+'[1]11'!P$34*Table6[[#This Row],[CT_DUM]]+'[1]11'!P$35*Table6[[#This Row],[PA_DUM]]+'[1]11'!P$36*Table6[[#This Row],[NY_DUM]]+'[1]11'!P$37*Table6[[#This Row],[NJ_DUM]]</f>
        <v>7.1054546339889431</v>
      </c>
      <c r="BL595" s="9">
        <f>Table6[[#This Row],[sales]]-Table6[[#This Row],[ Pred_11]]</f>
        <v>1852.6941021009761</v>
      </c>
      <c r="BM595" s="47">
        <f>ABS(Table6[[#This Row],[ Red_11]]/Table6[[#This Row],[sales]])</f>
        <v>0.99617945137783381</v>
      </c>
      <c r="BN595" s="9">
        <f>'[1]12'!K$22+'[1]12'!K$28*Table6[[#This Row],[COMBINE LN LING]]+'[1]12'!K$23*Table6[[#This Row],[DL_DUM]]+'[1]12'!K$24*Table6[[#This Row],[CT_DUM]]+'[1]12'!K$25*Table6[[#This Row],[PA_DUM]]+'[1]12'!K$26*Table6[[#This Row],[NY_DUM]]+'[1]12'!K$27*Table6[[#This Row],[NJ_DUM]]</f>
        <v>6.804690853907716</v>
      </c>
      <c r="BO595" s="9">
        <f>Table6[[#This Row],[sales]]-Table6[[#This Row],[ Pred_12]]</f>
        <v>1852.9948658810574</v>
      </c>
      <c r="BP595" s="47">
        <f>ABS(Table6[[#This Row],[ Red_12]]/Table6[[#This Row],[sales]])</f>
        <v>0.99634116976248022</v>
      </c>
      <c r="BQ595">
        <f>LN(G595+'2019 Totals and Calculations'!C$18)</f>
        <v>6.4396423912080518</v>
      </c>
      <c r="BR595">
        <f>LN(Table6[[#This Row],[PROF RADIO]]+'2019 Totals and Calculations'!D$18)</f>
        <v>5.2244135401013789</v>
      </c>
      <c r="BS595">
        <f>LN(Table6[[#This Row],[ONLINE LINGERING]]+'2019 Totals and Calculations'!E$18)</f>
        <v>4.691643854792158</v>
      </c>
      <c r="BT595">
        <f>MONTH(Table6[[#This Row],[Date]])</f>
        <v>5</v>
      </c>
      <c r="BU595">
        <f t="shared" si="256"/>
        <v>0</v>
      </c>
      <c r="BV595">
        <f t="shared" si="257"/>
        <v>0</v>
      </c>
      <c r="BW595">
        <f t="shared" si="258"/>
        <v>0</v>
      </c>
      <c r="BX595">
        <f t="shared" si="259"/>
        <v>0</v>
      </c>
      <c r="BY595">
        <f t="shared" si="260"/>
        <v>1</v>
      </c>
      <c r="BZ595">
        <f t="shared" si="261"/>
        <v>0</v>
      </c>
      <c r="CA595">
        <f t="shared" si="262"/>
        <v>0</v>
      </c>
      <c r="CB595">
        <f t="shared" si="263"/>
        <v>0</v>
      </c>
      <c r="CC595">
        <f t="shared" si="264"/>
        <v>0</v>
      </c>
      <c r="CD595">
        <f t="shared" si="265"/>
        <v>0</v>
      </c>
      <c r="CE595">
        <f t="shared" si="266"/>
        <v>0</v>
      </c>
      <c r="CF595">
        <f t="shared" si="267"/>
        <v>0</v>
      </c>
      <c r="CG595">
        <f t="shared" si="268"/>
        <v>123</v>
      </c>
      <c r="CH59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1617.388424177921</v>
      </c>
      <c r="CI595" s="79">
        <f>Table6[[#This Row],[sales]]-CH595</f>
        <v>242.41113255704408</v>
      </c>
      <c r="CJ595">
        <f>ABS(Table6[[#This Row],[sales]]-CH595)/Table6[[#This Row],[sales]]</f>
        <v>0.13034261228807756</v>
      </c>
      <c r="CK59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1823.8974314258703</v>
      </c>
      <c r="CL595" s="79">
        <f>Table6[[#This Row],[sales]]-CK595</f>
        <v>35.902125309094799</v>
      </c>
      <c r="CM595">
        <f>ABS(Table6[[#This Row],[sales]]-CK595)/Table6[[#This Row],[sales]]</f>
        <v>1.9304298239603845E-2</v>
      </c>
      <c r="CN59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1905.1120250334513</v>
      </c>
      <c r="CO595" s="79">
        <f>Table6[[#This Row],[sales]]-CN595</f>
        <v>-45.312468298486237</v>
      </c>
      <c r="CP595">
        <f>ABS(Table6[[#This Row],[sales]]-CN595)/Table6[[#This Row],[sales]]</f>
        <v>2.4364167705274699E-2</v>
      </c>
      <c r="CQ59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1795.8553195706961</v>
      </c>
      <c r="CR595" s="79">
        <f>Table6[[#This Row],[sales]]-CQ595</f>
        <v>63.944237164268998</v>
      </c>
      <c r="CS595">
        <f>ABS(Table6[[#This Row],[sales]]-CQ595)/Table6[[#This Row],[sales]]</f>
        <v>3.4382327349581958E-2</v>
      </c>
    </row>
    <row r="596" spans="1:97" x14ac:dyDescent="0.2">
      <c r="A596">
        <v>595</v>
      </c>
      <c r="B596" t="s">
        <v>638</v>
      </c>
      <c r="C596" s="5">
        <v>43597</v>
      </c>
      <c r="D596" s="6">
        <v>740.79805569322662</v>
      </c>
      <c r="E596" s="8">
        <f>YEAR(Table6[[#This Row],[Date]])</f>
        <v>2019</v>
      </c>
      <c r="F596" s="6">
        <f>Table6[[#This Row],[TV_State]]+Table6[[#This Row],[Radio_State]]+Table6[[#This Row],[Online]]</f>
        <v>905.41984584727697</v>
      </c>
      <c r="G596" s="6">
        <f t="shared" si="243"/>
        <v>407.69693882460206</v>
      </c>
      <c r="H596" s="6">
        <f>LN(Table6[[#This Row],[PROF TV LING]])</f>
        <v>6.0105241013952586</v>
      </c>
      <c r="I596" s="6">
        <f t="shared" si="244"/>
        <v>6.6077280587243497</v>
      </c>
      <c r="J596" s="6">
        <v>109.74786010270024</v>
      </c>
      <c r="K596" s="6">
        <f t="shared" si="249"/>
        <v>116.37184809570101</v>
      </c>
      <c r="L596" s="6">
        <f>0.5*J595+0.5*Table6[[#This Row],[Radio_State]]</f>
        <v>109.20455386456807</v>
      </c>
      <c r="M596" s="6">
        <f>LN(Table6[[#This Row],[RADIO LINGERING ]])</f>
        <v>4.693222764497782</v>
      </c>
      <c r="N596" s="6">
        <f t="shared" si="245"/>
        <v>4.6981855538399113</v>
      </c>
      <c r="O596" s="6">
        <v>54.873930051350122</v>
      </c>
      <c r="P596" s="6">
        <f t="shared" si="246"/>
        <v>57.923843176720666</v>
      </c>
      <c r="Q596" s="6">
        <f>0.3*O595+0.7*Table6[[#This Row],[Online]]</f>
        <v>54.710938179910471</v>
      </c>
      <c r="R596" s="6">
        <f>LN(Table6[[#This Row],[ONLINE LINGERING]])</f>
        <v>4.002063656163223</v>
      </c>
      <c r="S596" s="6">
        <f t="shared" si="247"/>
        <v>4.0050383732799659</v>
      </c>
      <c r="T596" s="6">
        <v>1934.330324087138</v>
      </c>
      <c r="U596" s="6">
        <f t="shared" si="248"/>
        <v>7.5675164598193092</v>
      </c>
      <c r="V596" s="8">
        <f>YEAR(Table6[[#This Row],[Date]])</f>
        <v>2019</v>
      </c>
      <c r="W596" s="8">
        <f>WEEKNUM(Table6[[#This Row],[Date]])</f>
        <v>20</v>
      </c>
      <c r="X596" t="s">
        <v>762</v>
      </c>
      <c r="Y596" s="9">
        <f>Table6[[#This Row],[LNTVLING]]+Table6[[#This Row],[LNRADIOLING]]+Table6[[#This Row],[LNONLINELING]]</f>
        <v>14.705810522056264</v>
      </c>
      <c r="Z596">
        <f t="shared" si="269"/>
        <v>1</v>
      </c>
      <c r="AA596">
        <f t="shared" si="250"/>
        <v>0</v>
      </c>
      <c r="AB596">
        <f t="shared" si="251"/>
        <v>0</v>
      </c>
      <c r="AC596">
        <f t="shared" si="252"/>
        <v>0</v>
      </c>
      <c r="AD596">
        <f t="shared" si="253"/>
        <v>1</v>
      </c>
      <c r="AE596">
        <f t="shared" si="254"/>
        <v>0</v>
      </c>
      <c r="AF596">
        <f t="shared" si="255"/>
        <v>0</v>
      </c>
      <c r="AG596" s="9">
        <f>'[1]1'!J$20+'[1]1'!J$21*Table6[[#This Row],[TV_State]]</f>
        <v>2058.2548251837188</v>
      </c>
      <c r="AH596" s="9">
        <f>Table6[[#This Row],[sales]]-Table6[[#This Row],[Pred_1]]</f>
        <v>-123.9245010965808</v>
      </c>
      <c r="AI596">
        <f>ABS(Table6[[#This Row],[Res_1]])/Table6[[#This Row],[sales]]</f>
        <v>6.4065842091920913E-2</v>
      </c>
      <c r="AJ596" s="9">
        <f>'[1]2'!J$20+'[1]2'!J$21*Table6[[#This Row],[Radio_State]]</f>
        <v>2196.0809250332682</v>
      </c>
      <c r="AK596" s="9">
        <f>Table6[[#This Row],[sales]]-Table6[[#This Row],[ Pred_2 ]]</f>
        <v>-261.75060094613013</v>
      </c>
      <c r="AL596">
        <f>ABS(Table6[[#This Row],[ Res_2 ]])/Table6[[#This Row],[sales]]</f>
        <v>0.13531846018577887</v>
      </c>
      <c r="AM596" s="10">
        <f>'[1]3'!J$20+'[1]3'!J$21*Data!O596</f>
        <v>2117.7544976809831</v>
      </c>
      <c r="AN596" s="9">
        <f>Table6[[#This Row],[sales]]-Table6[[#This Row],[Pred_3]]</f>
        <v>-183.42417359384513</v>
      </c>
      <c r="AO596" s="9">
        <f>ABS(Table6[[#This Row],[Res_3]])/Table6[[#This Row],[sales]]</f>
        <v>9.4825672383752696E-2</v>
      </c>
      <c r="AP596" s="9">
        <f>'[1]4'!L$21+'[1]4'!L$27*Table6[[#This Row],[TV_State]]+'[1]4'!L$22*Table6[[#This Row],[NJ_DUM]]+'[1]4'!L$23*Table6[[#This Row],[NY_DUM]]+'[1]4'!L$24*Table6[[#This Row],[PA_DUM]]+'[1]4'!L$25*Table6[[#This Row],[CT_DUM]]+'[1]4'!L$26*Table6[[#This Row],[DL_DUM]]</f>
        <v>401.23570718746333</v>
      </c>
      <c r="AQ596" s="9">
        <f>Table6[[#This Row],[sales]]-Table6[[#This Row],[Pred_4]]</f>
        <v>1533.0946168996747</v>
      </c>
      <c r="AR596">
        <f>ABS(Table6[[#This Row],[Res_4]]/Table6[[#This Row],[sales]])</f>
        <v>0.79257125725058508</v>
      </c>
      <c r="AS596" s="9">
        <f>'[1]5'!L$20+'[1]5'!L$26*Table6[[#This Row],[Radio_State]]+'[1]5'!L$21*Table6[[#This Row],[NJ_DUM]]+'[1]5'!L$22*Table6[[#This Row],[NY_DUM]]+'[1]5'!L$23*Table6[[#This Row],[PA_DUM]]+'[1]5'!L$24*Table6[[#This Row],[CT_DUM]]+'[1]5'!L$25*Table6[[#This Row],[DL_DUM]]</f>
        <v>389.72284342088022</v>
      </c>
      <c r="AT596" s="9">
        <f>Table6[[#This Row],[sales]]-Table6[[#This Row],[Pred_5]]</f>
        <v>1544.6074806662577</v>
      </c>
      <c r="AU596" s="9">
        <f>ABS(Table6[[#This Row],[Red_5]]/Table6[[#This Row],[sales]])</f>
        <v>0.79852311750072946</v>
      </c>
      <c r="AV596" s="9">
        <f>'[1]6'!L$20+'[1]6'!L$26*Table6[[#This Row],[Online]]+'[1]6'!L$21*Table6[[#This Row],[NJ_DUM]]+'[1]6'!L$22*Table6[[#This Row],[NY_DUM]]+'[1]6'!L$23*Table6[[#This Row],[PA_DUM]]+'[1]6'!L$24*Table6[[#This Row],[CT_DUM]]+'[1]6'!L$25*Table6[[#This Row],[DL_DUM]]</f>
        <v>232.87167681412953</v>
      </c>
      <c r="AW596" s="9">
        <f>Table6[[#This Row],[sales]]-Table6[[#This Row],[Pred_6]]</f>
        <v>1701.4586472730084</v>
      </c>
      <c r="AX596" s="9">
        <f>ABS(Table6[[#This Row],[Red_6]]/Table6[[#This Row],[sales]])</f>
        <v>0.87961121535742459</v>
      </c>
      <c r="AY596" s="9">
        <f>'[1]7'!L$21+'[1]7'!L$27*Table6[[#This Row],[LNTV]]+'[1]7'!L$22*Table6[[#This Row],[NJ_DUM]]+'[1]7'!L$23*Table6[[#This Row],[NY_DUM]]+'[1]7'!L$24*Table6[[#This Row],[PA_DUM]]+'[1]7'!L$25*Table6[[#This Row],[CT_DUM]]+'[1]7'!L$26*Table6[[#This Row],[DL_DUM]]</f>
        <v>5.8769432716591483</v>
      </c>
      <c r="AZ596" s="9">
        <f>Table6[[#This Row],[sales]]-Table6[[#This Row],[Pred_7]]</f>
        <v>1928.4533808154788</v>
      </c>
      <c r="BA596" s="9">
        <f>ABS(Table6[[#This Row],[Red_7]]/Table6[[#This Row],[sales]])</f>
        <v>0.99696176852604912</v>
      </c>
      <c r="BB596" s="9">
        <f>'[1]8'!O$22+'[1]8'!O$28*Table6[[#This Row],[LNRADIOLING]]+'[1]8'!O$23*Table6[[#This Row],[DL_DUM]]+'[1]8'!O$24*Table6[[#This Row],[CT_DUM]]+'[1]8'!O$25*Table6[[#This Row],[PA_DUM]]+'[1]8'!O$26*Table6[[#This Row],[NY_DUM]]+'[1]8'!O$27*Table6[[#This Row],[NJ_DUM]]</f>
        <v>6.9800010265247412</v>
      </c>
      <c r="BC596" s="9">
        <f>Table6[[#This Row],[sales]]-Table6[[#This Row],[Pred_8]]</f>
        <v>1927.3503230606134</v>
      </c>
      <c r="BD596" s="9">
        <f>ABS(Table6[[#This Row],[Red_8]]/Table6[[#This Row],[sales]])</f>
        <v>0.99639151548233174</v>
      </c>
      <c r="BE596" s="9">
        <f>'[1]9'!M$19+'[1]9'!M$21*Table6[[#This Row],[LNONLINE]]+'[1]9'!M$20*Table6[[#This Row],[DL_DUM]]+'[1]9'!M$22*Table6[[#This Row],[CT_DUM]]+'[1]9'!M$23*Table6[[#This Row],[PA_DUM]]+'[1]9'!M$24*Table6[[#This Row],[NY_DUM]]+'[1]9'!M$25*Table6[[#This Row],[NJ_DUM]]</f>
        <v>6.8231120067442195</v>
      </c>
      <c r="BF596" s="9">
        <f>Table6[[#This Row],[sales]]-Table6[[#This Row],[Pred_9]]</f>
        <v>1927.5072120803939</v>
      </c>
      <c r="BG596" s="9">
        <f>ABS(Table6[[#This Row],[Red_9]]/Table6[[#This Row],[sales]])</f>
        <v>0.99647262314932472</v>
      </c>
      <c r="BH596" s="9">
        <f>'[1]10'!P$22+'[1]10'!P$30*Table6[[#This Row],[LNTV]]+'[1]10'!P$29*Table6[[#This Row],[LNRADIOLING]]+'[1]10'!P$24*Table6[[#This Row],[LNONLINELING]]+'[1]10'!P$23*Table6[[#This Row],[DL_DUM]]+'[1]10'!P$25*Table6[[#This Row],[CT_DUM]]+'[1]10'!P$26*Table6[[#This Row],[PA_DUM]]+'[1]10'!P$27*Table6[[#This Row],[NY_DUM]]+'[1]10'!P$28*Table6[[#This Row],[NJ_DUM]]</f>
        <v>6.8792007991074584</v>
      </c>
      <c r="BI596" s="9">
        <f>Table6[[#This Row],[sales]]-Table6[[#This Row],[Pred_10]]</f>
        <v>1927.4511232880307</v>
      </c>
      <c r="BJ596" s="45">
        <f>ABS(Table6[[#This Row],[Red_10]]/Table6[[#This Row],[sales]])</f>
        <v>0.99644362665805086</v>
      </c>
      <c r="BK596" s="9">
        <f>'[1]11'!P$32+'[1]11'!P$40*Table6[[#This Row],[LNONLINELING]]+'[1]11'!P$39*Table6[[#This Row],[LNRADIOLING]]+'[1]11'!P$38*Table6[[#This Row],[LNTVLING]]+'[1]11'!P$33*Table6[[#This Row],[DL_DUM]]+'[1]11'!P$34*Table6[[#This Row],[CT_DUM]]+'[1]11'!P$35*Table6[[#This Row],[PA_DUM]]+'[1]11'!P$36*Table6[[#This Row],[NY_DUM]]+'[1]11'!P$37*Table6[[#This Row],[NJ_DUM]]</f>
        <v>6.9755954129471451</v>
      </c>
      <c r="BL596" s="9">
        <f>Table6[[#This Row],[sales]]-Table6[[#This Row],[ Pred_11]]</f>
        <v>1927.3547286741909</v>
      </c>
      <c r="BM596" s="47">
        <f>ABS(Table6[[#This Row],[ Red_11]]/Table6[[#This Row],[sales]])</f>
        <v>0.99639379307345599</v>
      </c>
      <c r="BN596" s="9">
        <f>'[1]12'!K$22+'[1]12'!K$28*Table6[[#This Row],[COMBINE LN LING]]+'[1]12'!K$23*Table6[[#This Row],[DL_DUM]]+'[1]12'!K$24*Table6[[#This Row],[CT_DUM]]+'[1]12'!K$25*Table6[[#This Row],[PA_DUM]]+'[1]12'!K$26*Table6[[#This Row],[NY_DUM]]+'[1]12'!K$27*Table6[[#This Row],[NJ_DUM]]</f>
        <v>6.8173975704183709</v>
      </c>
      <c r="BO596" s="9">
        <f>Table6[[#This Row],[sales]]-Table6[[#This Row],[ Pred_12]]</f>
        <v>1927.5129265167197</v>
      </c>
      <c r="BP596" s="47">
        <f>ABS(Table6[[#This Row],[ Red_12]]/Table6[[#This Row],[sales]])</f>
        <v>0.99647557736880565</v>
      </c>
      <c r="BQ596">
        <f>LN(G596+'2019 Totals and Calculations'!C$18)</f>
        <v>6.6450135319126451</v>
      </c>
      <c r="BR596">
        <f>LN(Table6[[#This Row],[PROF RADIO]]+'2019 Totals and Calculations'!D$18)</f>
        <v>5.1881018308056541</v>
      </c>
      <c r="BS596">
        <f>LN(Table6[[#This Row],[ONLINE LINGERING]]+'2019 Totals and Calculations'!E$18)</f>
        <v>4.5909526162148691</v>
      </c>
      <c r="BT596">
        <f>MONTH(Table6[[#This Row],[Date]])</f>
        <v>5</v>
      </c>
      <c r="BU596">
        <f t="shared" si="256"/>
        <v>0</v>
      </c>
      <c r="BV596">
        <f t="shared" si="257"/>
        <v>0</v>
      </c>
      <c r="BW596">
        <f t="shared" si="258"/>
        <v>0</v>
      </c>
      <c r="BX596">
        <f t="shared" si="259"/>
        <v>0</v>
      </c>
      <c r="BY596">
        <f t="shared" si="260"/>
        <v>1</v>
      </c>
      <c r="BZ596">
        <f t="shared" si="261"/>
        <v>0</v>
      </c>
      <c r="CA596">
        <f t="shared" si="262"/>
        <v>0</v>
      </c>
      <c r="CB596">
        <f t="shared" si="263"/>
        <v>0</v>
      </c>
      <c r="CC596">
        <f t="shared" si="264"/>
        <v>0</v>
      </c>
      <c r="CD596">
        <f t="shared" si="265"/>
        <v>0</v>
      </c>
      <c r="CE596">
        <f t="shared" si="266"/>
        <v>0</v>
      </c>
      <c r="CF596">
        <f t="shared" si="267"/>
        <v>0</v>
      </c>
      <c r="CG596">
        <f t="shared" si="268"/>
        <v>124</v>
      </c>
      <c r="CH59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1724.1178245783462</v>
      </c>
      <c r="CI596" s="79">
        <f>Table6[[#This Row],[sales]]-CH596</f>
        <v>210.21249950879178</v>
      </c>
      <c r="CJ596">
        <f>ABS(Table6[[#This Row],[sales]]-CH596)/Table6[[#This Row],[sales]]</f>
        <v>0.10867456136686306</v>
      </c>
      <c r="CK59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1807.806920234186</v>
      </c>
      <c r="CL596" s="79">
        <f>Table6[[#This Row],[sales]]-CK596</f>
        <v>126.52340385295201</v>
      </c>
      <c r="CM596">
        <f>ABS(Table6[[#This Row],[sales]]-CK596)/Table6[[#This Row],[sales]]</f>
        <v>6.5409409281044995E-2</v>
      </c>
      <c r="CN59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1847.8263799487843</v>
      </c>
      <c r="CO596" s="79">
        <f>Table6[[#This Row],[sales]]-CN596</f>
        <v>86.503944138353745</v>
      </c>
      <c r="CP596">
        <f>ABS(Table6[[#This Row],[sales]]-CN596)/Table6[[#This Row],[sales]]</f>
        <v>4.4720357769905336E-2</v>
      </c>
      <c r="CQ59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1776.4399579200647</v>
      </c>
      <c r="CR596" s="79">
        <f>Table6[[#This Row],[sales]]-CQ596</f>
        <v>157.89036616707335</v>
      </c>
      <c r="CS596">
        <f>ABS(Table6[[#This Row],[sales]]-CQ596)/Table6[[#This Row],[sales]]</f>
        <v>8.162533782413095E-2</v>
      </c>
    </row>
    <row r="597" spans="1:97" x14ac:dyDescent="0.2">
      <c r="A597">
        <v>596</v>
      </c>
      <c r="B597" t="s">
        <v>638</v>
      </c>
      <c r="C597" s="5">
        <v>43604</v>
      </c>
      <c r="D597" s="6">
        <v>748.20603625015906</v>
      </c>
      <c r="E597" s="8">
        <f>YEAR(Table6[[#This Row],[Date]])</f>
        <v>2019</v>
      </c>
      <c r="F597" s="6">
        <f>Table6[[#This Row],[TV_State]]+Table6[[#This Row],[Radio_State]]+Table6[[#This Row],[Online]]</f>
        <v>914.47404430575</v>
      </c>
      <c r="G597" s="6">
        <f t="shared" si="243"/>
        <v>509.84966805226912</v>
      </c>
      <c r="H597" s="6">
        <f>LN(Table6[[#This Row],[PROF TV LING]])</f>
        <v>6.2341159137406281</v>
      </c>
      <c r="I597" s="6">
        <f t="shared" si="244"/>
        <v>6.6176783895775175</v>
      </c>
      <c r="J597" s="6">
        <v>110.84533870372726</v>
      </c>
      <c r="K597" s="6">
        <f t="shared" si="249"/>
        <v>113.60859339971414</v>
      </c>
      <c r="L597" s="6">
        <f>0.5*J596+0.5*Table6[[#This Row],[Radio_State]]</f>
        <v>110.29659940321375</v>
      </c>
      <c r="M597" s="6">
        <f>LN(Table6[[#This Row],[RADIO LINGERING ]])</f>
        <v>4.7031730953509499</v>
      </c>
      <c r="N597" s="6">
        <f t="shared" si="245"/>
        <v>4.7081358846930792</v>
      </c>
      <c r="O597" s="6">
        <v>55.422669351863632</v>
      </c>
      <c r="P597" s="6">
        <f t="shared" si="246"/>
        <v>56.17302149932074</v>
      </c>
      <c r="Q597" s="6">
        <f>0.3*O596+0.7*Table6[[#This Row],[Online]]</f>
        <v>55.258047561709574</v>
      </c>
      <c r="R597" s="6">
        <f>LN(Table6[[#This Row],[ONLINE LINGERING]])</f>
        <v>4.0120139870163909</v>
      </c>
      <c r="S597" s="6">
        <f t="shared" si="247"/>
        <v>4.0149887041331338</v>
      </c>
      <c r="T597" s="6">
        <v>1821.1699553757801</v>
      </c>
      <c r="U597" s="6">
        <f t="shared" si="248"/>
        <v>7.5072344061665088</v>
      </c>
      <c r="V597" s="8">
        <f>YEAR(Table6[[#This Row],[Date]])</f>
        <v>2019</v>
      </c>
      <c r="W597" s="8">
        <f>WEEKNUM(Table6[[#This Row],[Date]])</f>
        <v>21</v>
      </c>
      <c r="X597" t="s">
        <v>763</v>
      </c>
      <c r="Y597" s="9">
        <f>Table6[[#This Row],[LNTVLING]]+Table6[[#This Row],[LNRADIOLING]]+Table6[[#This Row],[LNONLINELING]]</f>
        <v>14.949302996107971</v>
      </c>
      <c r="Z597">
        <f t="shared" si="269"/>
        <v>1</v>
      </c>
      <c r="AA597">
        <f t="shared" si="250"/>
        <v>0</v>
      </c>
      <c r="AB597">
        <f t="shared" si="251"/>
        <v>0</v>
      </c>
      <c r="AC597">
        <f t="shared" si="252"/>
        <v>0</v>
      </c>
      <c r="AD597">
        <f t="shared" si="253"/>
        <v>1</v>
      </c>
      <c r="AE597">
        <f t="shared" si="254"/>
        <v>0</v>
      </c>
      <c r="AF597">
        <f t="shared" si="255"/>
        <v>0</v>
      </c>
      <c r="AG597" s="9">
        <f>'[1]1'!J$20+'[1]1'!J$21*Table6[[#This Row],[TV_State]]</f>
        <v>2065.5400479809932</v>
      </c>
      <c r="AH597" s="9">
        <f>Table6[[#This Row],[sales]]-Table6[[#This Row],[Pred_1]]</f>
        <v>-244.37009260521313</v>
      </c>
      <c r="AI597">
        <f>ABS(Table6[[#This Row],[Res_1]])/Table6[[#This Row],[sales]]</f>
        <v>0.13418302442552091</v>
      </c>
      <c r="AJ597" s="9">
        <f>'[1]2'!J$20+'[1]2'!J$21*Table6[[#This Row],[Radio_State]]</f>
        <v>2200.8989162436255</v>
      </c>
      <c r="AK597" s="9">
        <f>Table6[[#This Row],[sales]]-Table6[[#This Row],[ Pred_2 ]]</f>
        <v>-379.72896086784544</v>
      </c>
      <c r="AL597">
        <f>ABS(Table6[[#This Row],[ Res_2 ]])/Table6[[#This Row],[sales]]</f>
        <v>0.20850825028545575</v>
      </c>
      <c r="AM597" s="10">
        <f>'[1]3'!J$20+'[1]3'!J$21*Data!O597</f>
        <v>2120.9247408405445</v>
      </c>
      <c r="AN597" s="9">
        <f>Table6[[#This Row],[sales]]-Table6[[#This Row],[Pred_3]]</f>
        <v>-299.75478546476438</v>
      </c>
      <c r="AO597" s="9">
        <f>ABS(Table6[[#This Row],[Res_3]])/Table6[[#This Row],[sales]]</f>
        <v>0.16459462477949402</v>
      </c>
      <c r="AP597" s="9">
        <f>'[1]4'!L$21+'[1]4'!L$27*Table6[[#This Row],[TV_State]]+'[1]4'!L$22*Table6[[#This Row],[NJ_DUM]]+'[1]4'!L$23*Table6[[#This Row],[NY_DUM]]+'[1]4'!L$24*Table6[[#This Row],[PA_DUM]]+'[1]4'!L$25*Table6[[#This Row],[CT_DUM]]+'[1]4'!L$26*Table6[[#This Row],[DL_DUM]]</f>
        <v>402.86976431587982</v>
      </c>
      <c r="AQ597" s="9">
        <f>Table6[[#This Row],[sales]]-Table6[[#This Row],[Pred_4]]</f>
        <v>1418.3001910599003</v>
      </c>
      <c r="AR597">
        <f>ABS(Table6[[#This Row],[Res_4]]/Table6[[#This Row],[sales]])</f>
        <v>0.77878519073594554</v>
      </c>
      <c r="AS597" s="9">
        <f>'[1]5'!L$20+'[1]5'!L$26*Table6[[#This Row],[Radio_State]]+'[1]5'!L$21*Table6[[#This Row],[NJ_DUM]]+'[1]5'!L$22*Table6[[#This Row],[NY_DUM]]+'[1]5'!L$23*Table6[[#This Row],[PA_DUM]]+'[1]5'!L$24*Table6[[#This Row],[CT_DUM]]+'[1]5'!L$25*Table6[[#This Row],[DL_DUM]]</f>
        <v>391.65615657181854</v>
      </c>
      <c r="AT597" s="9">
        <f>Table6[[#This Row],[sales]]-Table6[[#This Row],[Pred_5]]</f>
        <v>1429.5137988039614</v>
      </c>
      <c r="AU597" s="9">
        <f>ABS(Table6[[#This Row],[Red_5]]/Table6[[#This Row],[sales]])</f>
        <v>0.7849425555172832</v>
      </c>
      <c r="AV597" s="9">
        <f>'[1]6'!L$20+'[1]6'!L$26*Table6[[#This Row],[Online]]+'[1]6'!L$21*Table6[[#This Row],[NJ_DUM]]+'[1]6'!L$22*Table6[[#This Row],[NY_DUM]]+'[1]6'!L$23*Table6[[#This Row],[PA_DUM]]+'[1]6'!L$24*Table6[[#This Row],[CT_DUM]]+'[1]6'!L$25*Table6[[#This Row],[DL_DUM]]</f>
        <v>235.25993159413548</v>
      </c>
      <c r="AW597" s="9">
        <f>Table6[[#This Row],[sales]]-Table6[[#This Row],[Pred_6]]</f>
        <v>1585.9100237816447</v>
      </c>
      <c r="AX597" s="9">
        <f>ABS(Table6[[#This Row],[Red_6]]/Table6[[#This Row],[sales]])</f>
        <v>0.87081934286270835</v>
      </c>
      <c r="AY597" s="9">
        <f>'[1]7'!L$21+'[1]7'!L$27*Table6[[#This Row],[LNTV]]+'[1]7'!L$22*Table6[[#This Row],[NJ_DUM]]+'[1]7'!L$23*Table6[[#This Row],[NY_DUM]]+'[1]7'!L$24*Table6[[#This Row],[PA_DUM]]+'[1]7'!L$25*Table6[[#This Row],[CT_DUM]]+'[1]7'!L$26*Table6[[#This Row],[DL_DUM]]</f>
        <v>5.8780446189491489</v>
      </c>
      <c r="AZ597" s="9">
        <f>Table6[[#This Row],[sales]]-Table6[[#This Row],[Pred_7]]</f>
        <v>1815.2919107568309</v>
      </c>
      <c r="BA597" s="9">
        <f>ABS(Table6[[#This Row],[Red_7]]/Table6[[#This Row],[sales]])</f>
        <v>0.99677237997387436</v>
      </c>
      <c r="BB597" s="9">
        <f>'[1]8'!O$22+'[1]8'!O$28*Table6[[#This Row],[LNRADIOLING]]+'[1]8'!O$23*Table6[[#This Row],[DL_DUM]]+'[1]8'!O$24*Table6[[#This Row],[CT_DUM]]+'[1]8'!O$25*Table6[[#This Row],[PA_DUM]]+'[1]8'!O$26*Table6[[#This Row],[NY_DUM]]+'[1]8'!O$27*Table6[[#This Row],[NJ_DUM]]</f>
        <v>6.9807108925285171</v>
      </c>
      <c r="BC597" s="9">
        <f>Table6[[#This Row],[sales]]-Table6[[#This Row],[Pred_8]]</f>
        <v>1814.1892444832515</v>
      </c>
      <c r="BD597" s="9">
        <f>ABS(Table6[[#This Row],[Red_8]]/Table6[[#This Row],[sales]])</f>
        <v>0.99616690860074719</v>
      </c>
      <c r="BE597" s="9">
        <f>'[1]9'!M$19+'[1]9'!M$21*Table6[[#This Row],[LNONLINE]]+'[1]9'!M$20*Table6[[#This Row],[DL_DUM]]+'[1]9'!M$22*Table6[[#This Row],[CT_DUM]]+'[1]9'!M$23*Table6[[#This Row],[PA_DUM]]+'[1]9'!M$24*Table6[[#This Row],[NY_DUM]]+'[1]9'!M$25*Table6[[#This Row],[NJ_DUM]]</f>
        <v>6.8262624550755522</v>
      </c>
      <c r="BF597" s="9">
        <f>Table6[[#This Row],[sales]]-Table6[[#This Row],[Pred_9]]</f>
        <v>1814.3436929207046</v>
      </c>
      <c r="BG597" s="9">
        <f>ABS(Table6[[#This Row],[Red_9]]/Table6[[#This Row],[sales]])</f>
        <v>0.99625171586269279</v>
      </c>
      <c r="BH597" s="9">
        <f>'[1]10'!P$22+'[1]10'!P$30*Table6[[#This Row],[LNTV]]+'[1]10'!P$29*Table6[[#This Row],[LNRADIOLING]]+'[1]10'!P$24*Table6[[#This Row],[LNONLINELING]]+'[1]10'!P$23*Table6[[#This Row],[DL_DUM]]+'[1]10'!P$25*Table6[[#This Row],[CT_DUM]]+'[1]10'!P$26*Table6[[#This Row],[PA_DUM]]+'[1]10'!P$27*Table6[[#This Row],[NY_DUM]]+'[1]10'!P$28*Table6[[#This Row],[NJ_DUM]]</f>
        <v>6.8810118823836763</v>
      </c>
      <c r="BI597" s="9">
        <f>Table6[[#This Row],[sales]]-Table6[[#This Row],[Pred_10]]</f>
        <v>1814.2889434933963</v>
      </c>
      <c r="BJ597" s="45">
        <f>ABS(Table6[[#This Row],[Red_10]]/Table6[[#This Row],[sales]])</f>
        <v>0.99622165308511035</v>
      </c>
      <c r="BK597" s="9">
        <f>'[1]11'!P$32+'[1]11'!P$40*Table6[[#This Row],[LNONLINELING]]+'[1]11'!P$39*Table6[[#This Row],[LNRADIOLING]]+'[1]11'!P$38*Table6[[#This Row],[LNTVLING]]+'[1]11'!P$33*Table6[[#This Row],[DL_DUM]]+'[1]11'!P$34*Table6[[#This Row],[CT_DUM]]+'[1]11'!P$35*Table6[[#This Row],[PA_DUM]]+'[1]11'!P$36*Table6[[#This Row],[NY_DUM]]+'[1]11'!P$37*Table6[[#This Row],[NJ_DUM]]</f>
        <v>6.9406844093426052</v>
      </c>
      <c r="BL597" s="9">
        <f>Table6[[#This Row],[sales]]-Table6[[#This Row],[ Pred_11]]</f>
        <v>1814.2292709664375</v>
      </c>
      <c r="BM597" s="47">
        <f>ABS(Table6[[#This Row],[ Red_11]]/Table6[[#This Row],[sales]])</f>
        <v>0.99618888704546504</v>
      </c>
      <c r="BN597" s="9">
        <f>'[1]12'!K$22+'[1]12'!K$28*Table6[[#This Row],[COMBINE LN LING]]+'[1]12'!K$23*Table6[[#This Row],[DL_DUM]]+'[1]12'!K$24*Table6[[#This Row],[CT_DUM]]+'[1]12'!K$25*Table6[[#This Row],[PA_DUM]]+'[1]12'!K$26*Table6[[#This Row],[NY_DUM]]+'[1]12'!K$27*Table6[[#This Row],[NJ_DUM]]</f>
        <v>6.8408302818636351</v>
      </c>
      <c r="BO597" s="9">
        <f>Table6[[#This Row],[sales]]-Table6[[#This Row],[ Pred_12]]</f>
        <v>1814.3291250939164</v>
      </c>
      <c r="BP597" s="47">
        <f>ABS(Table6[[#This Row],[ Red_12]]/Table6[[#This Row],[sales]])</f>
        <v>0.99624371670437972</v>
      </c>
      <c r="BQ597">
        <f>LN(G597+'2019 Totals and Calculations'!C$18)</f>
        <v>6.7697489539365385</v>
      </c>
      <c r="BR597">
        <f>LN(Table6[[#This Row],[PROF RADIO]]+'2019 Totals and Calculations'!D$18)</f>
        <v>5.1725554825120659</v>
      </c>
      <c r="BS597">
        <f>LN(Table6[[#This Row],[ONLINE LINGERING]]+'2019 Totals and Calculations'!E$18)</f>
        <v>4.5964867098987821</v>
      </c>
      <c r="BT597">
        <f>MONTH(Table6[[#This Row],[Date]])</f>
        <v>5</v>
      </c>
      <c r="BU597">
        <f t="shared" si="256"/>
        <v>0</v>
      </c>
      <c r="BV597">
        <f t="shared" si="257"/>
        <v>0</v>
      </c>
      <c r="BW597">
        <f t="shared" si="258"/>
        <v>0</v>
      </c>
      <c r="BX597">
        <f t="shared" si="259"/>
        <v>0</v>
      </c>
      <c r="BY597">
        <f t="shared" si="260"/>
        <v>1</v>
      </c>
      <c r="BZ597">
        <f t="shared" si="261"/>
        <v>0</v>
      </c>
      <c r="CA597">
        <f t="shared" si="262"/>
        <v>0</v>
      </c>
      <c r="CB597">
        <f t="shared" si="263"/>
        <v>0</v>
      </c>
      <c r="CC597">
        <f t="shared" si="264"/>
        <v>0</v>
      </c>
      <c r="CD597">
        <f t="shared" si="265"/>
        <v>0</v>
      </c>
      <c r="CE597">
        <f t="shared" si="266"/>
        <v>0</v>
      </c>
      <c r="CF597">
        <f t="shared" si="267"/>
        <v>0</v>
      </c>
      <c r="CG597">
        <f t="shared" si="268"/>
        <v>125</v>
      </c>
      <c r="CH59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1794.2542240903058</v>
      </c>
      <c r="CI597" s="79">
        <f>Table6[[#This Row],[sales]]-CH597</f>
        <v>26.915731285474294</v>
      </c>
      <c r="CJ597">
        <f>ABS(Table6[[#This Row],[sales]]-CH597)/Table6[[#This Row],[sales]]</f>
        <v>1.4779362687169142E-2</v>
      </c>
      <c r="CK59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1803.2975402890002</v>
      </c>
      <c r="CL597" s="79">
        <f>Table6[[#This Row],[sales]]-CK597</f>
        <v>17.872415086779938</v>
      </c>
      <c r="CM597">
        <f>ABS(Table6[[#This Row],[sales]]-CK597)/Table6[[#This Row],[sales]]</f>
        <v>9.8136997230948413E-3</v>
      </c>
      <c r="CN59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1855.5315251268762</v>
      </c>
      <c r="CO597" s="79">
        <f>Table6[[#This Row],[sales]]-CN597</f>
        <v>-34.361569751096113</v>
      </c>
      <c r="CP597">
        <f>ABS(Table6[[#This Row],[sales]]-CN597)/Table6[[#This Row],[sales]]</f>
        <v>1.8867854507299924E-2</v>
      </c>
      <c r="CQ59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1801.3232921638808</v>
      </c>
      <c r="CR597" s="79">
        <f>Table6[[#This Row],[sales]]-CQ597</f>
        <v>19.84666321189934</v>
      </c>
      <c r="CS597">
        <f>ABS(Table6[[#This Row],[sales]]-CQ597)/Table6[[#This Row],[sales]]</f>
        <v>1.089775457436875E-2</v>
      </c>
    </row>
    <row r="598" spans="1:97" x14ac:dyDescent="0.2">
      <c r="A598">
        <v>597</v>
      </c>
      <c r="B598" t="s">
        <v>638</v>
      </c>
      <c r="C598" s="5">
        <v>43611</v>
      </c>
      <c r="D598" s="6">
        <v>755.68809661266062</v>
      </c>
      <c r="E598" s="8">
        <f>YEAR(Table6[[#This Row],[Date]])</f>
        <v>2019</v>
      </c>
      <c r="F598" s="6">
        <f>Table6[[#This Row],[TV_State]]+Table6[[#This Row],[Radio_State]]+Table6[[#This Row],[Online]]</f>
        <v>923.61878474880746</v>
      </c>
      <c r="G598" s="6">
        <f t="shared" si="243"/>
        <v>583.60119662038653</v>
      </c>
      <c r="H598" s="6">
        <f>LN(Table6[[#This Row],[PROF TV LING]])</f>
        <v>6.3692178670584312</v>
      </c>
      <c r="I598" s="6">
        <f t="shared" si="244"/>
        <v>6.6276287204306863</v>
      </c>
      <c r="J598" s="6">
        <v>111.95379209076455</v>
      </c>
      <c r="K598" s="6">
        <f t="shared" si="249"/>
        <v>112.78119274523934</v>
      </c>
      <c r="L598" s="6">
        <f>0.5*J597+0.5*Table6[[#This Row],[Radio_State]]</f>
        <v>111.39956539724591</v>
      </c>
      <c r="M598" s="6">
        <f>LN(Table6[[#This Row],[RADIO LINGERING ]])</f>
        <v>4.7131234262041186</v>
      </c>
      <c r="N598" s="6">
        <f t="shared" si="245"/>
        <v>4.718086215546248</v>
      </c>
      <c r="O598" s="6">
        <v>55.976896045382276</v>
      </c>
      <c r="P598" s="6">
        <f t="shared" si="246"/>
        <v>56.035733681563812</v>
      </c>
      <c r="Q598" s="6">
        <f>0.3*O597+0.7*Table6[[#This Row],[Online]]</f>
        <v>55.81062803732668</v>
      </c>
      <c r="R598" s="6">
        <f>LN(Table6[[#This Row],[ONLINE LINGERING]])</f>
        <v>4.0219643178695597</v>
      </c>
      <c r="S598" s="6">
        <f t="shared" si="247"/>
        <v>4.0249390349863026</v>
      </c>
      <c r="T598" s="6">
        <v>1699.0328996927381</v>
      </c>
      <c r="U598" s="6">
        <f t="shared" si="248"/>
        <v>7.4378144856355606</v>
      </c>
      <c r="V598" s="8">
        <f>YEAR(Table6[[#This Row],[Date]])</f>
        <v>2019</v>
      </c>
      <c r="W598" s="8">
        <f>WEEKNUM(Table6[[#This Row],[Date]])</f>
        <v>22</v>
      </c>
      <c r="X598" t="s">
        <v>764</v>
      </c>
      <c r="Y598" s="9">
        <f>Table6[[#This Row],[LNTVLING]]+Table6[[#This Row],[LNRADIOLING]]+Table6[[#This Row],[LNONLINELING]]</f>
        <v>15.104305611132109</v>
      </c>
      <c r="Z598">
        <f t="shared" si="269"/>
        <v>1</v>
      </c>
      <c r="AA598">
        <f t="shared" si="250"/>
        <v>0</v>
      </c>
      <c r="AB598">
        <f t="shared" si="251"/>
        <v>0</v>
      </c>
      <c r="AC598">
        <f t="shared" si="252"/>
        <v>0</v>
      </c>
      <c r="AD598">
        <f t="shared" si="253"/>
        <v>1</v>
      </c>
      <c r="AE598">
        <f t="shared" si="254"/>
        <v>0</v>
      </c>
      <c r="AF598">
        <f t="shared" si="255"/>
        <v>0</v>
      </c>
      <c r="AG598" s="9">
        <f>'[1]1'!J$20+'[1]1'!J$21*Table6[[#This Row],[TV_State]]</f>
        <v>2072.8981230062395</v>
      </c>
      <c r="AH598" s="9">
        <f>Table6[[#This Row],[sales]]-Table6[[#This Row],[Pred_1]]</f>
        <v>-373.86522331350147</v>
      </c>
      <c r="AI598">
        <f>ABS(Table6[[#This Row],[Res_1]])/Table6[[#This Row],[sales]]</f>
        <v>0.22004589986521933</v>
      </c>
      <c r="AJ598" s="9">
        <f>'[1]2'!J$20+'[1]2'!J$21*Table6[[#This Row],[Radio_State]]</f>
        <v>2205.7650873660868</v>
      </c>
      <c r="AK598" s="9">
        <f>Table6[[#This Row],[sales]]-Table6[[#This Row],[ Pred_2 ]]</f>
        <v>-506.73218767334879</v>
      </c>
      <c r="AL598">
        <f>ABS(Table6[[#This Row],[ Res_2 ]])/Table6[[#This Row],[sales]]</f>
        <v>0.2982474252058267</v>
      </c>
      <c r="AM598" s="10">
        <f>'[1]3'!J$20+'[1]3'!J$21*Data!O598</f>
        <v>2124.1266864317013</v>
      </c>
      <c r="AN598" s="9">
        <f>Table6[[#This Row],[sales]]-Table6[[#This Row],[Pred_3]]</f>
        <v>-425.09378673896322</v>
      </c>
      <c r="AO598" s="9">
        <f>ABS(Table6[[#This Row],[Res_3]])/Table6[[#This Row],[sales]]</f>
        <v>0.25019750165864324</v>
      </c>
      <c r="AP598" s="9">
        <f>'[1]4'!L$21+'[1]4'!L$27*Table6[[#This Row],[TV_State]]+'[1]4'!L$22*Table6[[#This Row],[NJ_DUM]]+'[1]4'!L$23*Table6[[#This Row],[NY_DUM]]+'[1]4'!L$24*Table6[[#This Row],[PA_DUM]]+'[1]4'!L$25*Table6[[#This Row],[CT_DUM]]+'[1]4'!L$26*Table6[[#This Row],[DL_DUM]]</f>
        <v>404.52016201558035</v>
      </c>
      <c r="AQ598" s="9">
        <f>Table6[[#This Row],[sales]]-Table6[[#This Row],[Pred_4]]</f>
        <v>1294.5127376771577</v>
      </c>
      <c r="AR598">
        <f>ABS(Table6[[#This Row],[Res_4]]/Table6[[#This Row],[sales]])</f>
        <v>0.76191151914201549</v>
      </c>
      <c r="AS598" s="9">
        <f>'[1]5'!L$20+'[1]5'!L$26*Table6[[#This Row],[Radio_State]]+'[1]5'!L$21*Table6[[#This Row],[NJ_DUM]]+'[1]5'!L$22*Table6[[#This Row],[NY_DUM]]+'[1]5'!L$23*Table6[[#This Row],[PA_DUM]]+'[1]5'!L$24*Table6[[#This Row],[CT_DUM]]+'[1]5'!L$25*Table6[[#This Row],[DL_DUM]]</f>
        <v>393.60880285426629</v>
      </c>
      <c r="AT598" s="9">
        <f>Table6[[#This Row],[sales]]-Table6[[#This Row],[Pred_5]]</f>
        <v>1305.4240968384718</v>
      </c>
      <c r="AU598" s="9">
        <f>ABS(Table6[[#This Row],[Red_5]]/Table6[[#This Row],[sales]])</f>
        <v>0.76833361912800602</v>
      </c>
      <c r="AV598" s="9">
        <f>'[1]6'!L$20+'[1]6'!L$26*Table6[[#This Row],[Online]]+'[1]6'!L$21*Table6[[#This Row],[NJ_DUM]]+'[1]6'!L$22*Table6[[#This Row],[NY_DUM]]+'[1]6'!L$23*Table6[[#This Row],[PA_DUM]]+'[1]6'!L$24*Table6[[#This Row],[CT_DUM]]+'[1]6'!L$25*Table6[[#This Row],[DL_DUM]]</f>
        <v>237.67206892194147</v>
      </c>
      <c r="AW598" s="9">
        <f>Table6[[#This Row],[sales]]-Table6[[#This Row],[Pred_6]]</f>
        <v>1461.3608307707966</v>
      </c>
      <c r="AX598" s="9">
        <f>ABS(Table6[[#This Row],[Red_6]]/Table6[[#This Row],[sales]])</f>
        <v>0.86011332154608466</v>
      </c>
      <c r="AY598" s="9">
        <f>'[1]7'!L$21+'[1]7'!L$27*Table6[[#This Row],[LNTV]]+'[1]7'!L$22*Table6[[#This Row],[NJ_DUM]]+'[1]7'!L$23*Table6[[#This Row],[NY_DUM]]+'[1]7'!L$24*Table6[[#This Row],[PA_DUM]]+'[1]7'!L$25*Table6[[#This Row],[CT_DUM]]+'[1]7'!L$26*Table6[[#This Row],[DL_DUM]]</f>
        <v>5.8791459662391494</v>
      </c>
      <c r="AZ598" s="9">
        <f>Table6[[#This Row],[sales]]-Table6[[#This Row],[Pred_7]]</f>
        <v>1693.153753726499</v>
      </c>
      <c r="BA598" s="9">
        <f>ABS(Table6[[#This Row],[Red_7]]/Table6[[#This Row],[sales]])</f>
        <v>0.99653971034504263</v>
      </c>
      <c r="BB598" s="9">
        <f>'[1]8'!O$22+'[1]8'!O$28*Table6[[#This Row],[LNRADIOLING]]+'[1]8'!O$23*Table6[[#This Row],[DL_DUM]]+'[1]8'!O$24*Table6[[#This Row],[CT_DUM]]+'[1]8'!O$25*Table6[[#This Row],[PA_DUM]]+'[1]8'!O$26*Table6[[#This Row],[NY_DUM]]+'[1]8'!O$27*Table6[[#This Row],[NJ_DUM]]</f>
        <v>6.9814207585322938</v>
      </c>
      <c r="BC598" s="9">
        <f>Table6[[#This Row],[sales]]-Table6[[#This Row],[Pred_8]]</f>
        <v>1692.0514789342058</v>
      </c>
      <c r="BD598" s="9">
        <f>ABS(Table6[[#This Row],[Red_8]]/Table6[[#This Row],[sales]])</f>
        <v>0.99589094433674896</v>
      </c>
      <c r="BE598" s="9">
        <f>'[1]9'!M$19+'[1]9'!M$21*Table6[[#This Row],[LNONLINE]]+'[1]9'!M$20*Table6[[#This Row],[DL_DUM]]+'[1]9'!M$22*Table6[[#This Row],[CT_DUM]]+'[1]9'!M$23*Table6[[#This Row],[PA_DUM]]+'[1]9'!M$24*Table6[[#This Row],[NY_DUM]]+'[1]9'!M$25*Table6[[#This Row],[NJ_DUM]]</f>
        <v>6.8294129034068849</v>
      </c>
      <c r="BF598" s="9">
        <f>Table6[[#This Row],[sales]]-Table6[[#This Row],[Pred_9]]</f>
        <v>1692.2034867893312</v>
      </c>
      <c r="BG598" s="9">
        <f>ABS(Table6[[#This Row],[Red_9]]/Table6[[#This Row],[sales]])</f>
        <v>0.99598041161849082</v>
      </c>
      <c r="BH598" s="9">
        <f>'[1]10'!P$22+'[1]10'!P$30*Table6[[#This Row],[LNTV]]+'[1]10'!P$29*Table6[[#This Row],[LNRADIOLING]]+'[1]10'!P$24*Table6[[#This Row],[LNONLINELING]]+'[1]10'!P$23*Table6[[#This Row],[DL_DUM]]+'[1]10'!P$25*Table6[[#This Row],[CT_DUM]]+'[1]10'!P$26*Table6[[#This Row],[PA_DUM]]+'[1]10'!P$27*Table6[[#This Row],[NY_DUM]]+'[1]10'!P$28*Table6[[#This Row],[NJ_DUM]]</f>
        <v>6.8828229656598943</v>
      </c>
      <c r="BI598" s="9">
        <f>Table6[[#This Row],[sales]]-Table6[[#This Row],[Pred_10]]</f>
        <v>1692.1500767270782</v>
      </c>
      <c r="BJ598" s="45">
        <f>ABS(Table6[[#This Row],[Red_10]]/Table6[[#This Row],[sales]])</f>
        <v>0.99594897605166766</v>
      </c>
      <c r="BK598" s="9">
        <f>'[1]11'!P$32+'[1]11'!P$40*Table6[[#This Row],[LNONLINELING]]+'[1]11'!P$39*Table6[[#This Row],[LNRADIOLING]]+'[1]11'!P$38*Table6[[#This Row],[LNTVLING]]+'[1]11'!P$33*Table6[[#This Row],[DL_DUM]]+'[1]11'!P$34*Table6[[#This Row],[CT_DUM]]+'[1]11'!P$35*Table6[[#This Row],[PA_DUM]]+'[1]11'!P$36*Table6[[#This Row],[NY_DUM]]+'[1]11'!P$37*Table6[[#This Row],[NJ_DUM]]</f>
        <v>6.9206996084887802</v>
      </c>
      <c r="BL598" s="9">
        <f>Table6[[#This Row],[sales]]-Table6[[#This Row],[ Pred_11]]</f>
        <v>1692.1122000842493</v>
      </c>
      <c r="BM598" s="47">
        <f>ABS(Table6[[#This Row],[ Red_11]]/Table6[[#This Row],[sales]])</f>
        <v>0.9959266829914003</v>
      </c>
      <c r="BN598" s="9">
        <f>'[1]12'!K$22+'[1]12'!K$28*Table6[[#This Row],[COMBINE LN LING]]+'[1]12'!K$23*Table6[[#This Row],[DL_DUM]]+'[1]12'!K$24*Table6[[#This Row],[CT_DUM]]+'[1]12'!K$25*Table6[[#This Row],[PA_DUM]]+'[1]12'!K$26*Table6[[#This Row],[NY_DUM]]+'[1]12'!K$27*Table6[[#This Row],[NJ_DUM]]</f>
        <v>6.8557470942426111</v>
      </c>
      <c r="BO598" s="9">
        <f>Table6[[#This Row],[sales]]-Table6[[#This Row],[ Pred_12]]</f>
        <v>1692.1771525984955</v>
      </c>
      <c r="BP598" s="47">
        <f>ABS(Table6[[#This Row],[ Red_12]]/Table6[[#This Row],[sales]])</f>
        <v>0.99596491210059412</v>
      </c>
      <c r="BQ598">
        <f>LN(G598+'2019 Totals and Calculations'!C$18)</f>
        <v>6.851020586575058</v>
      </c>
      <c r="BR598">
        <f>LN(Table6[[#This Row],[PROF RADIO]]+'2019 Totals and Calculations'!D$18)</f>
        <v>5.1678530314908997</v>
      </c>
      <c r="BS598">
        <f>LN(Table6[[#This Row],[ONLINE LINGERING]]+'2019 Totals and Calculations'!E$18)</f>
        <v>4.6020452295493053</v>
      </c>
      <c r="BT598">
        <f>MONTH(Table6[[#This Row],[Date]])</f>
        <v>5</v>
      </c>
      <c r="BU598">
        <f t="shared" si="256"/>
        <v>0</v>
      </c>
      <c r="BV598">
        <f t="shared" si="257"/>
        <v>0</v>
      </c>
      <c r="BW598">
        <f t="shared" si="258"/>
        <v>0</v>
      </c>
      <c r="BX598">
        <f t="shared" si="259"/>
        <v>0</v>
      </c>
      <c r="BY598">
        <f t="shared" si="260"/>
        <v>1</v>
      </c>
      <c r="BZ598">
        <f t="shared" si="261"/>
        <v>0</v>
      </c>
      <c r="CA598">
        <f t="shared" si="262"/>
        <v>0</v>
      </c>
      <c r="CB598">
        <f t="shared" si="263"/>
        <v>0</v>
      </c>
      <c r="CC598">
        <f t="shared" si="264"/>
        <v>0</v>
      </c>
      <c r="CD598">
        <f t="shared" si="265"/>
        <v>0</v>
      </c>
      <c r="CE598">
        <f t="shared" si="266"/>
        <v>0</v>
      </c>
      <c r="CF598">
        <f t="shared" si="267"/>
        <v>0</v>
      </c>
      <c r="CG598">
        <f t="shared" si="268"/>
        <v>126</v>
      </c>
      <c r="CH59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1843.2154006698745</v>
      </c>
      <c r="CI598" s="79">
        <f>Table6[[#This Row],[sales]]-CH598</f>
        <v>-144.18250097713644</v>
      </c>
      <c r="CJ598">
        <f>ABS(Table6[[#This Row],[sales]]-CH598)/Table6[[#This Row],[sales]]</f>
        <v>8.4861512100919967E-2</v>
      </c>
      <c r="CK59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1804.7870955341825</v>
      </c>
      <c r="CL598" s="79">
        <f>Table6[[#This Row],[sales]]-CK598</f>
        <v>-105.75419584144447</v>
      </c>
      <c r="CM598">
        <f>ABS(Table6[[#This Row],[sales]]-CK598)/Table6[[#This Row],[sales]]</f>
        <v>6.2243759882795451E-2</v>
      </c>
      <c r="CN59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1863.2836633468535</v>
      </c>
      <c r="CO598" s="79">
        <f>Table6[[#This Row],[sales]]-CN598</f>
        <v>-164.25076365411542</v>
      </c>
      <c r="CP598">
        <f>ABS(Table6[[#This Row],[sales]]-CN598)/Table6[[#This Row],[sales]]</f>
        <v>9.6673091900586136E-2</v>
      </c>
      <c r="CQ59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1821.9135624960518</v>
      </c>
      <c r="CR598" s="79">
        <f>Table6[[#This Row],[sales]]-CQ598</f>
        <v>-122.88066280331373</v>
      </c>
      <c r="CS598">
        <f>ABS(Table6[[#This Row],[sales]]-CQ598)/Table6[[#This Row],[sales]]</f>
        <v>7.2323886621345645E-2</v>
      </c>
    </row>
    <row r="599" spans="1:97" x14ac:dyDescent="0.2">
      <c r="A599">
        <v>598</v>
      </c>
      <c r="B599" t="s">
        <v>638</v>
      </c>
      <c r="C599" s="5">
        <v>43618</v>
      </c>
      <c r="D599" s="6">
        <v>763.24497757878726</v>
      </c>
      <c r="E599" s="8">
        <f>YEAR(Table6[[#This Row],[Date]])</f>
        <v>2019</v>
      </c>
      <c r="F599" s="6">
        <f>Table6[[#This Row],[TV_State]]+Table6[[#This Row],[Radio_State]]+Table6[[#This Row],[Online]]</f>
        <v>932.85497259629551</v>
      </c>
      <c r="G599" s="6">
        <f t="shared" si="243"/>
        <v>637.49433090790671</v>
      </c>
      <c r="H599" s="6">
        <f>LN(Table6[[#This Row],[PROF TV LING]])</f>
        <v>6.4575453842995616</v>
      </c>
      <c r="I599" s="6">
        <f t="shared" si="244"/>
        <v>6.6375790512838542</v>
      </c>
      <c r="J599" s="6">
        <v>113.0733300116722</v>
      </c>
      <c r="K599" s="6">
        <f t="shared" si="249"/>
        <v>112.92726137845577</v>
      </c>
      <c r="L599" s="6">
        <f>0.5*J598+0.5*Table6[[#This Row],[Radio_State]]</f>
        <v>112.51356105121837</v>
      </c>
      <c r="M599" s="6">
        <f>LN(Table6[[#This Row],[RADIO LINGERING ]])</f>
        <v>4.7230737570572865</v>
      </c>
      <c r="N599" s="6">
        <f t="shared" si="245"/>
        <v>4.7280365463994158</v>
      </c>
      <c r="O599" s="6">
        <v>56.536665005836099</v>
      </c>
      <c r="P599" s="6">
        <f t="shared" si="246"/>
        <v>56.386385608554406</v>
      </c>
      <c r="Q599" s="6">
        <f>0.3*O598+0.7*Table6[[#This Row],[Online]]</f>
        <v>56.368734317699946</v>
      </c>
      <c r="R599" s="6">
        <f>LN(Table6[[#This Row],[ONLINE LINGERING]])</f>
        <v>4.0319146487227275</v>
      </c>
      <c r="S599" s="6">
        <f t="shared" si="247"/>
        <v>4.0348893658394704</v>
      </c>
      <c r="T599" s="6">
        <v>1877.4537547596462</v>
      </c>
      <c r="U599" s="6">
        <f t="shared" si="248"/>
        <v>7.5376717520484613</v>
      </c>
      <c r="V599" s="8">
        <f>YEAR(Table6[[#This Row],[Date]])</f>
        <v>2019</v>
      </c>
      <c r="W599" s="8">
        <f>WEEKNUM(Table6[[#This Row],[Date]])</f>
        <v>23</v>
      </c>
      <c r="X599" t="s">
        <v>765</v>
      </c>
      <c r="Y599" s="9">
        <f>Table6[[#This Row],[LNTVLING]]+Table6[[#This Row],[LNRADIOLING]]+Table6[[#This Row],[LNONLINELING]]</f>
        <v>15.212533790079576</v>
      </c>
      <c r="Z599">
        <f t="shared" si="269"/>
        <v>1</v>
      </c>
      <c r="AA599">
        <f t="shared" si="250"/>
        <v>0</v>
      </c>
      <c r="AB599">
        <f t="shared" si="251"/>
        <v>0</v>
      </c>
      <c r="AC599">
        <f t="shared" si="252"/>
        <v>0</v>
      </c>
      <c r="AD599">
        <f t="shared" si="253"/>
        <v>1</v>
      </c>
      <c r="AE599">
        <f t="shared" si="254"/>
        <v>0</v>
      </c>
      <c r="AF599">
        <f t="shared" si="255"/>
        <v>0</v>
      </c>
      <c r="AG599" s="9">
        <f>'[1]1'!J$20+'[1]1'!J$21*Table6[[#This Row],[TV_State]]</f>
        <v>2080.3297787817387</v>
      </c>
      <c r="AH599" s="9">
        <f>Table6[[#This Row],[sales]]-Table6[[#This Row],[Pred_1]]</f>
        <v>-202.87602402209245</v>
      </c>
      <c r="AI599">
        <f>ABS(Table6[[#This Row],[Res_1]])/Table6[[#This Row],[sales]]</f>
        <v>0.10805913248609678</v>
      </c>
      <c r="AJ599" s="9">
        <f>'[1]2'!J$20+'[1]2'!J$21*Table6[[#This Row],[Radio_State]]</f>
        <v>2210.6799201997728</v>
      </c>
      <c r="AK599" s="9">
        <f>Table6[[#This Row],[sales]]-Table6[[#This Row],[ Pred_2 ]]</f>
        <v>-333.22616544012658</v>
      </c>
      <c r="AL599">
        <f>ABS(Table6[[#This Row],[ Res_2 ]])/Table6[[#This Row],[sales]]</f>
        <v>0.17748834803272509</v>
      </c>
      <c r="AM599" s="10">
        <f>'[1]3'!J$20+'[1]3'!J$21*Data!O599</f>
        <v>2127.3606514787698</v>
      </c>
      <c r="AN599" s="9">
        <f>Table6[[#This Row],[sales]]-Table6[[#This Row],[Pred_3]]</f>
        <v>-249.90689671912355</v>
      </c>
      <c r="AO599" s="9">
        <f>ABS(Table6[[#This Row],[Res_3]])/Table6[[#This Row],[sales]]</f>
        <v>0.13310948197023204</v>
      </c>
      <c r="AP599" s="9">
        <f>'[1]4'!L$21+'[1]4'!L$27*Table6[[#This Row],[TV_State]]+'[1]4'!L$22*Table6[[#This Row],[NJ_DUM]]+'[1]4'!L$23*Table6[[#This Row],[NY_DUM]]+'[1]4'!L$24*Table6[[#This Row],[PA_DUM]]+'[1]4'!L$25*Table6[[#This Row],[CT_DUM]]+'[1]4'!L$26*Table6[[#This Row],[DL_DUM]]</f>
        <v>406.18706369227789</v>
      </c>
      <c r="AQ599" s="9">
        <f>Table6[[#This Row],[sales]]-Table6[[#This Row],[Pred_4]]</f>
        <v>1471.2666910673684</v>
      </c>
      <c r="AR599">
        <f>ABS(Table6[[#This Row],[Res_4]]/Table6[[#This Row],[sales]])</f>
        <v>0.78365002990751242</v>
      </c>
      <c r="AS599" s="9">
        <f>'[1]5'!L$20+'[1]5'!L$26*Table6[[#This Row],[Radio_State]]+'[1]5'!L$21*Table6[[#This Row],[NJ_DUM]]+'[1]5'!L$22*Table6[[#This Row],[NY_DUM]]+'[1]5'!L$23*Table6[[#This Row],[PA_DUM]]+'[1]5'!L$24*Table6[[#This Row],[CT_DUM]]+'[1]5'!L$25*Table6[[#This Row],[DL_DUM]]</f>
        <v>395.58097559953842</v>
      </c>
      <c r="AT599" s="9">
        <f>Table6[[#This Row],[sales]]-Table6[[#This Row],[Pred_5]]</f>
        <v>1481.8727791601077</v>
      </c>
      <c r="AU599" s="9">
        <f>ABS(Table6[[#This Row],[Red_5]]/Table6[[#This Row],[sales]])</f>
        <v>0.78929921730605757</v>
      </c>
      <c r="AV599" s="9">
        <f>'[1]6'!L$20+'[1]6'!L$26*Table6[[#This Row],[Online]]+'[1]6'!L$21*Table6[[#This Row],[NJ_DUM]]+'[1]6'!L$22*Table6[[#This Row],[NY_DUM]]+'[1]6'!L$23*Table6[[#This Row],[PA_DUM]]+'[1]6'!L$24*Table6[[#This Row],[CT_DUM]]+'[1]6'!L$25*Table6[[#This Row],[DL_DUM]]</f>
        <v>240.1083276230255</v>
      </c>
      <c r="AW599" s="9">
        <f>Table6[[#This Row],[sales]]-Table6[[#This Row],[Pred_6]]</f>
        <v>1637.3454271366209</v>
      </c>
      <c r="AX599" s="9">
        <f>ABS(Table6[[#This Row],[Red_6]]/Table6[[#This Row],[sales]])</f>
        <v>0.872109591506948</v>
      </c>
      <c r="AY599" s="9">
        <f>'[1]7'!L$21+'[1]7'!L$27*Table6[[#This Row],[LNTV]]+'[1]7'!L$22*Table6[[#This Row],[NJ_DUM]]+'[1]7'!L$23*Table6[[#This Row],[NY_DUM]]+'[1]7'!L$24*Table6[[#This Row],[PA_DUM]]+'[1]7'!L$25*Table6[[#This Row],[CT_DUM]]+'[1]7'!L$26*Table6[[#This Row],[DL_DUM]]</f>
        <v>5.88024731352915</v>
      </c>
      <c r="AZ599" s="9">
        <f>Table6[[#This Row],[sales]]-Table6[[#This Row],[Pred_7]]</f>
        <v>1871.573507446117</v>
      </c>
      <c r="BA599" s="9">
        <f>ABS(Table6[[#This Row],[Red_7]]/Table6[[#This Row],[sales]])</f>
        <v>0.99686796689472545</v>
      </c>
      <c r="BB599" s="9">
        <f>'[1]8'!O$22+'[1]8'!O$28*Table6[[#This Row],[LNRADIOLING]]+'[1]8'!O$23*Table6[[#This Row],[DL_DUM]]+'[1]8'!O$24*Table6[[#This Row],[CT_DUM]]+'[1]8'!O$25*Table6[[#This Row],[PA_DUM]]+'[1]8'!O$26*Table6[[#This Row],[NY_DUM]]+'[1]8'!O$27*Table6[[#This Row],[NJ_DUM]]</f>
        <v>6.9821306245360697</v>
      </c>
      <c r="BC599" s="9">
        <f>Table6[[#This Row],[sales]]-Table6[[#This Row],[Pred_8]]</f>
        <v>1870.4716241351102</v>
      </c>
      <c r="BD599" s="9">
        <f>ABS(Table6[[#This Row],[Red_8]]/Table6[[#This Row],[sales]])</f>
        <v>0.99628106385745308</v>
      </c>
      <c r="BE599" s="9">
        <f>'[1]9'!M$19+'[1]9'!M$21*Table6[[#This Row],[LNONLINE]]+'[1]9'!M$20*Table6[[#This Row],[DL_DUM]]+'[1]9'!M$22*Table6[[#This Row],[CT_DUM]]+'[1]9'!M$23*Table6[[#This Row],[PA_DUM]]+'[1]9'!M$24*Table6[[#This Row],[NY_DUM]]+'[1]9'!M$25*Table6[[#This Row],[NJ_DUM]]</f>
        <v>6.8325633517382158</v>
      </c>
      <c r="BF599" s="9">
        <f>Table6[[#This Row],[sales]]-Table6[[#This Row],[Pred_9]]</f>
        <v>1870.6211914079081</v>
      </c>
      <c r="BG599" s="9">
        <f>ABS(Table6[[#This Row],[Red_9]]/Table6[[#This Row],[sales]])</f>
        <v>0.99636072881453586</v>
      </c>
      <c r="BH599" s="9">
        <f>'[1]10'!P$22+'[1]10'!P$30*Table6[[#This Row],[LNTV]]+'[1]10'!P$29*Table6[[#This Row],[LNRADIOLING]]+'[1]10'!P$24*Table6[[#This Row],[LNONLINELING]]+'[1]10'!P$23*Table6[[#This Row],[DL_DUM]]+'[1]10'!P$25*Table6[[#This Row],[CT_DUM]]+'[1]10'!P$26*Table6[[#This Row],[PA_DUM]]+'[1]10'!P$27*Table6[[#This Row],[NY_DUM]]+'[1]10'!P$28*Table6[[#This Row],[NJ_DUM]]</f>
        <v>6.884634048936114</v>
      </c>
      <c r="BI599" s="9">
        <f>Table6[[#This Row],[sales]]-Table6[[#This Row],[Pred_10]]</f>
        <v>1870.5691207107102</v>
      </c>
      <c r="BJ599" s="45">
        <f>ABS(Table6[[#This Row],[Red_10]]/Table6[[#This Row],[sales]])</f>
        <v>0.99633299407163434</v>
      </c>
      <c r="BK599" s="9">
        <f>'[1]11'!P$32+'[1]11'!P$40*Table6[[#This Row],[LNONLINELING]]+'[1]11'!P$39*Table6[[#This Row],[LNRADIOLING]]+'[1]11'!P$38*Table6[[#This Row],[LNTVLING]]+'[1]11'!P$33*Table6[[#This Row],[DL_DUM]]+'[1]11'!P$34*Table6[[#This Row],[CT_DUM]]+'[1]11'!P$35*Table6[[#This Row],[PA_DUM]]+'[1]11'!P$36*Table6[[#This Row],[NY_DUM]]+'[1]11'!P$37*Table6[[#This Row],[NJ_DUM]]</f>
        <v>6.9086045785545043</v>
      </c>
      <c r="BL599" s="9">
        <f>Table6[[#This Row],[sales]]-Table6[[#This Row],[ Pred_11]]</f>
        <v>1870.5451501810917</v>
      </c>
      <c r="BM599" s="47">
        <f>ABS(Table6[[#This Row],[ Red_11]]/Table6[[#This Row],[sales]])</f>
        <v>0.99632022649770191</v>
      </c>
      <c r="BN599" s="9">
        <f>'[1]12'!K$22+'[1]12'!K$28*Table6[[#This Row],[COMBINE LN LING]]+'[1]12'!K$23*Table6[[#This Row],[DL_DUM]]+'[1]12'!K$24*Table6[[#This Row],[CT_DUM]]+'[1]12'!K$25*Table6[[#This Row],[PA_DUM]]+'[1]12'!K$26*Table6[[#This Row],[NY_DUM]]+'[1]12'!K$27*Table6[[#This Row],[NJ_DUM]]</f>
        <v>6.8661625278094975</v>
      </c>
      <c r="BO599" s="9">
        <f>Table6[[#This Row],[sales]]-Table6[[#This Row],[ Pred_12]]</f>
        <v>1870.5875922318367</v>
      </c>
      <c r="BP599" s="47">
        <f>ABS(Table6[[#This Row],[ Red_12]]/Table6[[#This Row],[sales]])</f>
        <v>0.9963428326740924</v>
      </c>
      <c r="BQ599">
        <f>LN(G599+'2019 Totals and Calculations'!C$18)</f>
        <v>6.9064923266734235</v>
      </c>
      <c r="BR599">
        <f>LN(Table6[[#This Row],[PROF RADIO]]+'2019 Totals and Calculations'!D$18)</f>
        <v>5.1686848072902212</v>
      </c>
      <c r="BS599">
        <f>LN(Table6[[#This Row],[ONLINE LINGERING]]+'2019 Totals and Calculations'!E$18)</f>
        <v>4.6076281466854239</v>
      </c>
      <c r="BT599">
        <f>MONTH(Table6[[#This Row],[Date]])</f>
        <v>6</v>
      </c>
      <c r="BU599">
        <f t="shared" si="256"/>
        <v>0</v>
      </c>
      <c r="BV599">
        <f t="shared" si="257"/>
        <v>0</v>
      </c>
      <c r="BW599">
        <f t="shared" si="258"/>
        <v>0</v>
      </c>
      <c r="BX599">
        <f t="shared" si="259"/>
        <v>0</v>
      </c>
      <c r="BY599">
        <f t="shared" si="260"/>
        <v>0</v>
      </c>
      <c r="BZ599">
        <f t="shared" si="261"/>
        <v>1</v>
      </c>
      <c r="CA599">
        <f t="shared" si="262"/>
        <v>0</v>
      </c>
      <c r="CB599">
        <f t="shared" si="263"/>
        <v>0</v>
      </c>
      <c r="CC599">
        <f t="shared" si="264"/>
        <v>0</v>
      </c>
      <c r="CD599">
        <f t="shared" si="265"/>
        <v>0</v>
      </c>
      <c r="CE599">
        <f t="shared" si="266"/>
        <v>0</v>
      </c>
      <c r="CF599">
        <f t="shared" si="267"/>
        <v>0</v>
      </c>
      <c r="CG599">
        <f t="shared" si="268"/>
        <v>127</v>
      </c>
      <c r="CH59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1982.1291223822113</v>
      </c>
      <c r="CI599" s="79">
        <f>Table6[[#This Row],[sales]]-CH599</f>
        <v>-104.67536762256509</v>
      </c>
      <c r="CJ599">
        <f>ABS(Table6[[#This Row],[sales]]-CH599)/Table6[[#This Row],[sales]]</f>
        <v>5.5753899320926684E-2</v>
      </c>
      <c r="CK59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1903.7233467145365</v>
      </c>
      <c r="CL599" s="79">
        <f>Table6[[#This Row],[sales]]-CK599</f>
        <v>-26.269591954890302</v>
      </c>
      <c r="CM599">
        <f>ABS(Table6[[#This Row],[sales]]-CK599)/Table6[[#This Row],[sales]]</f>
        <v>1.3992137962542447E-2</v>
      </c>
      <c r="CN59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1881.5977858468566</v>
      </c>
      <c r="CO599" s="79">
        <f>Table6[[#This Row],[sales]]-CN599</f>
        <v>-4.144031087210351</v>
      </c>
      <c r="CP599">
        <f>ABS(Table6[[#This Row],[sales]]-CN599)/Table6[[#This Row],[sales]]</f>
        <v>2.2072613382377957E-3</v>
      </c>
      <c r="CQ59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1831.2153767179366</v>
      </c>
      <c r="CR599" s="79">
        <f>Table6[[#This Row],[sales]]-CQ599</f>
        <v>46.238378041709666</v>
      </c>
      <c r="CS599">
        <f>ABS(Table6[[#This Row],[sales]]-CQ599)/Table6[[#This Row],[sales]]</f>
        <v>2.4628238072169802E-2</v>
      </c>
    </row>
    <row r="600" spans="1:97" x14ac:dyDescent="0.2">
      <c r="A600">
        <v>599</v>
      </c>
      <c r="B600" t="s">
        <v>638</v>
      </c>
      <c r="C600" s="5">
        <v>43625</v>
      </c>
      <c r="D600" s="6">
        <v>770.87742735457516</v>
      </c>
      <c r="E600" s="8">
        <f>YEAR(Table6[[#This Row],[Date]])</f>
        <v>2019</v>
      </c>
      <c r="F600" s="6">
        <f>Table6[[#This Row],[TV_State]]+Table6[[#This Row],[Radio_State]]+Table6[[#This Row],[Online]]</f>
        <v>942.18352232225857</v>
      </c>
      <c r="G600" s="6">
        <f t="shared" si="243"/>
        <v>677.50925984190724</v>
      </c>
      <c r="H600" s="6">
        <f>LN(Table6[[#This Row],[PROF TV LING]])</f>
        <v>6.5184232203237862</v>
      </c>
      <c r="I600" s="6">
        <f t="shared" si="244"/>
        <v>6.647529382137022</v>
      </c>
      <c r="J600" s="6">
        <v>114.2040633117889</v>
      </c>
      <c r="K600" s="6">
        <f t="shared" si="249"/>
        <v>113.56566234512233</v>
      </c>
      <c r="L600" s="6">
        <f>0.5*J599+0.5*Table6[[#This Row],[Radio_State]]</f>
        <v>113.63869666173055</v>
      </c>
      <c r="M600" s="6">
        <f>LN(Table6[[#This Row],[RADIO LINGERING ]])</f>
        <v>4.7330240879104544</v>
      </c>
      <c r="N600" s="6">
        <f t="shared" si="245"/>
        <v>4.7379868772525837</v>
      </c>
      <c r="O600" s="6">
        <v>57.10203165589445</v>
      </c>
      <c r="P600" s="6">
        <f t="shared" si="246"/>
        <v>56.887337841692435</v>
      </c>
      <c r="Q600" s="6">
        <f>0.3*O599+0.7*Table6[[#This Row],[Online]]</f>
        <v>56.93242166087694</v>
      </c>
      <c r="R600" s="6">
        <f>LN(Table6[[#This Row],[ONLINE LINGERING]])</f>
        <v>4.0418649795758954</v>
      </c>
      <c r="S600" s="6">
        <f t="shared" si="247"/>
        <v>4.0448396966926383</v>
      </c>
      <c r="T600" s="6">
        <v>1904.6667249024733</v>
      </c>
      <c r="U600" s="6">
        <f t="shared" si="248"/>
        <v>7.5520623246979355</v>
      </c>
      <c r="V600" s="8">
        <f>YEAR(Table6[[#This Row],[Date]])</f>
        <v>2019</v>
      </c>
      <c r="W600" s="8">
        <f>WEEKNUM(Table6[[#This Row],[Date]])</f>
        <v>24</v>
      </c>
      <c r="X600" t="s">
        <v>766</v>
      </c>
      <c r="Y600" s="9">
        <f>Table6[[#This Row],[LNTVLING]]+Table6[[#This Row],[LNRADIOLING]]+Table6[[#This Row],[LNONLINELING]]</f>
        <v>15.293312287810135</v>
      </c>
      <c r="Z600">
        <f t="shared" si="269"/>
        <v>1</v>
      </c>
      <c r="AA600">
        <f t="shared" si="250"/>
        <v>0</v>
      </c>
      <c r="AB600">
        <f t="shared" si="251"/>
        <v>0</v>
      </c>
      <c r="AC600">
        <f t="shared" si="252"/>
        <v>0</v>
      </c>
      <c r="AD600">
        <f t="shared" si="253"/>
        <v>1</v>
      </c>
      <c r="AE600">
        <f t="shared" si="254"/>
        <v>0</v>
      </c>
      <c r="AF600">
        <f t="shared" si="255"/>
        <v>0</v>
      </c>
      <c r="AG600" s="9">
        <f>'[1]1'!J$20+'[1]1'!J$21*Table6[[#This Row],[TV_State]]</f>
        <v>2087.8357511149929</v>
      </c>
      <c r="AH600" s="9">
        <f>Table6[[#This Row],[sales]]-Table6[[#This Row],[Pred_1]]</f>
        <v>-183.16902621251961</v>
      </c>
      <c r="AI600">
        <f>ABS(Table6[[#This Row],[Res_1]])/Table6[[#This Row],[sales]]</f>
        <v>9.6168544248547524E-2</v>
      </c>
      <c r="AJ600" s="9">
        <f>'[1]2'!J$20+'[1]2'!J$21*Table6[[#This Row],[Radio_State]]</f>
        <v>2215.6439013617955</v>
      </c>
      <c r="AK600" s="9">
        <f>Table6[[#This Row],[sales]]-Table6[[#This Row],[ Pred_2 ]]</f>
        <v>-310.97717645932221</v>
      </c>
      <c r="AL600">
        <f>ABS(Table6[[#This Row],[ Res_2 ]])/Table6[[#This Row],[sales]]</f>
        <v>0.16327117620813453</v>
      </c>
      <c r="AM600" s="10">
        <f>'[1]3'!J$20+'[1]3'!J$21*Data!O600</f>
        <v>2130.6269561763092</v>
      </c>
      <c r="AN600" s="9">
        <f>Table6[[#This Row],[sales]]-Table6[[#This Row],[Pred_3]]</f>
        <v>-225.96023127383592</v>
      </c>
      <c r="AO600" s="9">
        <f>ABS(Table6[[#This Row],[Res_3]])/Table6[[#This Row],[sales]]</f>
        <v>0.11863504954411697</v>
      </c>
      <c r="AP600" s="9">
        <f>'[1]4'!L$21+'[1]4'!L$27*Table6[[#This Row],[TV_State]]+'[1]4'!L$22*Table6[[#This Row],[NJ_DUM]]+'[1]4'!L$23*Table6[[#This Row],[NY_DUM]]+'[1]4'!L$24*Table6[[#This Row],[PA_DUM]]+'[1]4'!L$25*Table6[[#This Row],[CT_DUM]]+'[1]4'!L$26*Table6[[#This Row],[DL_DUM]]</f>
        <v>407.87063438574251</v>
      </c>
      <c r="AQ600" s="9">
        <f>Table6[[#This Row],[sales]]-Table6[[#This Row],[Pred_4]]</f>
        <v>1496.7960905167308</v>
      </c>
      <c r="AR600">
        <f>ABS(Table6[[#This Row],[Res_4]]/Table6[[#This Row],[sales]])</f>
        <v>0.78585721635546124</v>
      </c>
      <c r="AS600" s="9">
        <f>'[1]5'!L$20+'[1]5'!L$26*Table6[[#This Row],[Radio_State]]+'[1]5'!L$21*Table6[[#This Row],[NJ_DUM]]+'[1]5'!L$22*Table6[[#This Row],[NY_DUM]]+'[1]5'!L$23*Table6[[#This Row],[PA_DUM]]+'[1]5'!L$24*Table6[[#This Row],[CT_DUM]]+'[1]5'!L$25*Table6[[#This Row],[DL_DUM]]</f>
        <v>397.5728700722633</v>
      </c>
      <c r="AT600" s="9">
        <f>Table6[[#This Row],[sales]]-Table6[[#This Row],[Pred_5]]</f>
        <v>1507.0938548302101</v>
      </c>
      <c r="AU600" s="9">
        <f>ABS(Table6[[#This Row],[Red_5]]/Table6[[#This Row],[sales]])</f>
        <v>0.79126381278455915</v>
      </c>
      <c r="AV600" s="9">
        <f>'[1]6'!L$20+'[1]6'!L$26*Table6[[#This Row],[Online]]+'[1]6'!L$21*Table6[[#This Row],[NJ_DUM]]+'[1]6'!L$22*Table6[[#This Row],[NY_DUM]]+'[1]6'!L$23*Table6[[#This Row],[PA_DUM]]+'[1]6'!L$24*Table6[[#This Row],[CT_DUM]]+'[1]6'!L$25*Table6[[#This Row],[DL_DUM]]</f>
        <v>242.56894891112032</v>
      </c>
      <c r="AW600" s="9">
        <f>Table6[[#This Row],[sales]]-Table6[[#This Row],[Pred_6]]</f>
        <v>1662.097775991353</v>
      </c>
      <c r="AX600" s="9">
        <f>ABS(Table6[[#This Row],[Red_6]]/Table6[[#This Row],[sales]])</f>
        <v>0.87264493796228793</v>
      </c>
      <c r="AY600" s="9">
        <f>'[1]7'!L$21+'[1]7'!L$27*Table6[[#This Row],[LNTV]]+'[1]7'!L$22*Table6[[#This Row],[NJ_DUM]]+'[1]7'!L$23*Table6[[#This Row],[NY_DUM]]+'[1]7'!L$24*Table6[[#This Row],[PA_DUM]]+'[1]7'!L$25*Table6[[#This Row],[CT_DUM]]+'[1]7'!L$26*Table6[[#This Row],[DL_DUM]]</f>
        <v>5.8813486608191505</v>
      </c>
      <c r="AZ600" s="9">
        <f>Table6[[#This Row],[sales]]-Table6[[#This Row],[Pred_7]]</f>
        <v>1898.7853762416541</v>
      </c>
      <c r="BA600" s="9">
        <f>ABS(Table6[[#This Row],[Red_7]]/Table6[[#This Row],[sales]])</f>
        <v>0.99691213765436038</v>
      </c>
      <c r="BB600" s="9">
        <f>'[1]8'!O$22+'[1]8'!O$28*Table6[[#This Row],[LNRADIOLING]]+'[1]8'!O$23*Table6[[#This Row],[DL_DUM]]+'[1]8'!O$24*Table6[[#This Row],[CT_DUM]]+'[1]8'!O$25*Table6[[#This Row],[PA_DUM]]+'[1]8'!O$26*Table6[[#This Row],[NY_DUM]]+'[1]8'!O$27*Table6[[#This Row],[NJ_DUM]]</f>
        <v>6.9828404905398465</v>
      </c>
      <c r="BC600" s="9">
        <f>Table6[[#This Row],[sales]]-Table6[[#This Row],[Pred_8]]</f>
        <v>1897.6838844119334</v>
      </c>
      <c r="BD600" s="9">
        <f>ABS(Table6[[#This Row],[Red_8]]/Table6[[#This Row],[sales]])</f>
        <v>0.99633382554583272</v>
      </c>
      <c r="BE600" s="9">
        <f>'[1]9'!M$19+'[1]9'!M$21*Table6[[#This Row],[LNONLINE]]+'[1]9'!M$20*Table6[[#This Row],[DL_DUM]]+'[1]9'!M$22*Table6[[#This Row],[CT_DUM]]+'[1]9'!M$23*Table6[[#This Row],[PA_DUM]]+'[1]9'!M$24*Table6[[#This Row],[NY_DUM]]+'[1]9'!M$25*Table6[[#This Row],[NJ_DUM]]</f>
        <v>6.8357138000695485</v>
      </c>
      <c r="BF600" s="9">
        <f>Table6[[#This Row],[sales]]-Table6[[#This Row],[Pred_9]]</f>
        <v>1897.8310111024039</v>
      </c>
      <c r="BG600" s="9">
        <f>ABS(Table6[[#This Row],[Red_9]]/Table6[[#This Row],[sales]])</f>
        <v>0.99641107091823666</v>
      </c>
      <c r="BH600" s="9">
        <f>'[1]10'!P$22+'[1]10'!P$30*Table6[[#This Row],[LNTV]]+'[1]10'!P$29*Table6[[#This Row],[LNRADIOLING]]+'[1]10'!P$24*Table6[[#This Row],[LNONLINELING]]+'[1]10'!P$23*Table6[[#This Row],[DL_DUM]]+'[1]10'!P$25*Table6[[#This Row],[CT_DUM]]+'[1]10'!P$26*Table6[[#This Row],[PA_DUM]]+'[1]10'!P$27*Table6[[#This Row],[NY_DUM]]+'[1]10'!P$28*Table6[[#This Row],[NJ_DUM]]</f>
        <v>6.8864451322123319</v>
      </c>
      <c r="BI600" s="9">
        <f>Table6[[#This Row],[sales]]-Table6[[#This Row],[Pred_10]]</f>
        <v>1897.7802797702609</v>
      </c>
      <c r="BJ600" s="45">
        <f>ABS(Table6[[#This Row],[Red_10]]/Table6[[#This Row],[sales]])</f>
        <v>0.9963844356379119</v>
      </c>
      <c r="BK600" s="9">
        <f>'[1]11'!P$32+'[1]11'!P$40*Table6[[#This Row],[LNONLINELING]]+'[1]11'!P$39*Table6[[#This Row],[LNRADIOLING]]+'[1]11'!P$38*Table6[[#This Row],[LNTVLING]]+'[1]11'!P$33*Table6[[#This Row],[DL_DUM]]+'[1]11'!P$34*Table6[[#This Row],[CT_DUM]]+'[1]11'!P$35*Table6[[#This Row],[PA_DUM]]+'[1]11'!P$36*Table6[[#This Row],[NY_DUM]]+'[1]11'!P$37*Table6[[#This Row],[NJ_DUM]]</f>
        <v>6.9011396781264605</v>
      </c>
      <c r="BL600" s="9">
        <f>Table6[[#This Row],[sales]]-Table6[[#This Row],[ Pred_11]]</f>
        <v>1897.765585224347</v>
      </c>
      <c r="BM600" s="47">
        <f>ABS(Table6[[#This Row],[ Red_11]]/Table6[[#This Row],[sales]])</f>
        <v>0.99637672061579186</v>
      </c>
      <c r="BN600" s="9">
        <f>'[1]12'!K$22+'[1]12'!K$28*Table6[[#This Row],[COMBINE LN LING]]+'[1]12'!K$23*Table6[[#This Row],[DL_DUM]]+'[1]12'!K$24*Table6[[#This Row],[CT_DUM]]+'[1]12'!K$25*Table6[[#This Row],[PA_DUM]]+'[1]12'!K$26*Table6[[#This Row],[NY_DUM]]+'[1]12'!K$27*Table6[[#This Row],[NJ_DUM]]</f>
        <v>6.8739363172692087</v>
      </c>
      <c r="BO600" s="9">
        <f>Table6[[#This Row],[sales]]-Table6[[#This Row],[ Pred_12]]</f>
        <v>1897.7927885852041</v>
      </c>
      <c r="BP600" s="47">
        <f>ABS(Table6[[#This Row],[ Red_12]]/Table6[[#This Row],[sales]])</f>
        <v>0.99639100309392914</v>
      </c>
      <c r="BQ600">
        <f>LN(G600+'2019 Totals and Calculations'!C$18)</f>
        <v>6.9457760165043982</v>
      </c>
      <c r="BR600">
        <f>LN(Table6[[#This Row],[PROF RADIO]]+'2019 Totals and Calculations'!D$18)</f>
        <v>5.1723120312012441</v>
      </c>
      <c r="BS600">
        <f>LN(Table6[[#This Row],[ONLINE LINGERING]]+'2019 Totals and Calculations'!E$18)</f>
        <v>4.6132354316702866</v>
      </c>
      <c r="BT600">
        <f>MONTH(Table6[[#This Row],[Date]])</f>
        <v>6</v>
      </c>
      <c r="BU600">
        <f t="shared" si="256"/>
        <v>0</v>
      </c>
      <c r="BV600">
        <f t="shared" si="257"/>
        <v>0</v>
      </c>
      <c r="BW600">
        <f t="shared" si="258"/>
        <v>0</v>
      </c>
      <c r="BX600">
        <f t="shared" si="259"/>
        <v>0</v>
      </c>
      <c r="BY600">
        <f t="shared" si="260"/>
        <v>0</v>
      </c>
      <c r="BZ600">
        <f t="shared" si="261"/>
        <v>1</v>
      </c>
      <c r="CA600">
        <f t="shared" si="262"/>
        <v>0</v>
      </c>
      <c r="CB600">
        <f t="shared" si="263"/>
        <v>0</v>
      </c>
      <c r="CC600">
        <f t="shared" si="264"/>
        <v>0</v>
      </c>
      <c r="CD600">
        <f t="shared" si="265"/>
        <v>0</v>
      </c>
      <c r="CE600">
        <f t="shared" si="266"/>
        <v>0</v>
      </c>
      <c r="CF600">
        <f t="shared" si="267"/>
        <v>0</v>
      </c>
      <c r="CG600">
        <f t="shared" si="268"/>
        <v>128</v>
      </c>
      <c r="CH60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2010.8984143490843</v>
      </c>
      <c r="CI600" s="79">
        <f>Table6[[#This Row],[sales]]-CH600</f>
        <v>-106.23168944661097</v>
      </c>
      <c r="CJ600">
        <f>ABS(Table6[[#This Row],[sales]]-CH600)/Table6[[#This Row],[sales]]</f>
        <v>5.5774423975433529E-2</v>
      </c>
      <c r="CK60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1910.1656881472645</v>
      </c>
      <c r="CL600" s="79">
        <f>Table6[[#This Row],[sales]]-CK600</f>
        <v>-5.4989632447911845</v>
      </c>
      <c r="CM600">
        <f>ABS(Table6[[#This Row],[sales]]-CK600)/Table6[[#This Row],[sales]]</f>
        <v>2.8870999702442714E-3</v>
      </c>
      <c r="CN60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1889.4889172057508</v>
      </c>
      <c r="CO600" s="79">
        <f>Table6[[#This Row],[sales]]-CN600</f>
        <v>15.177807696722539</v>
      </c>
      <c r="CP600">
        <f>ABS(Table6[[#This Row],[sales]]-CN600)/Table6[[#This Row],[sales]]</f>
        <v>7.9687472345061853E-3</v>
      </c>
      <c r="CQ60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1847.0757565000304</v>
      </c>
      <c r="CR600" s="79">
        <f>Table6[[#This Row],[sales]]-CQ600</f>
        <v>57.590968402442968</v>
      </c>
      <c r="CS600">
        <f>ABS(Table6[[#This Row],[sales]]-CQ600)/Table6[[#This Row],[sales]]</f>
        <v>3.0236769325295929E-2</v>
      </c>
    </row>
    <row r="601" spans="1:97" x14ac:dyDescent="0.2">
      <c r="A601">
        <v>600</v>
      </c>
      <c r="B601" t="s">
        <v>638</v>
      </c>
      <c r="C601" s="5">
        <v>43632</v>
      </c>
      <c r="D601" s="6">
        <v>778.58620162812088</v>
      </c>
      <c r="E601" s="8">
        <f>YEAR(Table6[[#This Row],[Date]])</f>
        <v>2019</v>
      </c>
      <c r="F601" s="6">
        <f>Table6[[#This Row],[TV_State]]+Table6[[#This Row],[Radio_State]]+Table6[[#This Row],[Online]]</f>
        <v>951.60535754548107</v>
      </c>
      <c r="G601" s="6">
        <f t="shared" si="243"/>
        <v>707.83234237777128</v>
      </c>
      <c r="H601" s="6">
        <f>LN(Table6[[#This Row],[PROF TV LING]])</f>
        <v>6.5622072610999247</v>
      </c>
      <c r="I601" s="6">
        <f t="shared" si="244"/>
        <v>6.6574797129901899</v>
      </c>
      <c r="J601" s="6">
        <v>115.3461039449068</v>
      </c>
      <c r="K601" s="6">
        <f t="shared" si="249"/>
        <v>114.45588314501457</v>
      </c>
      <c r="L601" s="6">
        <f>0.5*J600+0.5*Table6[[#This Row],[Radio_State]]</f>
        <v>114.77508362834786</v>
      </c>
      <c r="M601" s="6">
        <f>LN(Table6[[#This Row],[RADIO LINGERING ]])</f>
        <v>4.7429744187636231</v>
      </c>
      <c r="N601" s="6">
        <f t="shared" si="245"/>
        <v>4.7479372081057516</v>
      </c>
      <c r="O601" s="6">
        <v>57.673051972453408</v>
      </c>
      <c r="P601" s="6">
        <f t="shared" si="246"/>
        <v>57.437337733225107</v>
      </c>
      <c r="Q601" s="6">
        <f>0.3*O600+0.7*Table6[[#This Row],[Online]]</f>
        <v>57.501745877485718</v>
      </c>
      <c r="R601" s="6">
        <f>LN(Table6[[#This Row],[ONLINE LINGERING]])</f>
        <v>4.0518153104290633</v>
      </c>
      <c r="S601" s="6">
        <f t="shared" si="247"/>
        <v>4.0547900275458071</v>
      </c>
      <c r="T601" s="6">
        <v>1936.7673046235425</v>
      </c>
      <c r="U601" s="6">
        <f t="shared" si="248"/>
        <v>7.5687755243493609</v>
      </c>
      <c r="V601" s="8">
        <f>YEAR(Table6[[#This Row],[Date]])</f>
        <v>2019</v>
      </c>
      <c r="W601" s="8">
        <f>WEEKNUM(Table6[[#This Row],[Date]])</f>
        <v>25</v>
      </c>
      <c r="X601" t="s">
        <v>767</v>
      </c>
      <c r="Y601" s="9">
        <f>Table6[[#This Row],[LNTVLING]]+Table6[[#This Row],[LNRADIOLING]]+Table6[[#This Row],[LNONLINELING]]</f>
        <v>15.356996990292611</v>
      </c>
      <c r="Z601">
        <f t="shared" si="269"/>
        <v>1</v>
      </c>
      <c r="AA601">
        <f t="shared" si="250"/>
        <v>0</v>
      </c>
      <c r="AB601">
        <f t="shared" si="251"/>
        <v>0</v>
      </c>
      <c r="AC601">
        <f t="shared" si="252"/>
        <v>0</v>
      </c>
      <c r="AD601">
        <f t="shared" si="253"/>
        <v>1</v>
      </c>
      <c r="AE601">
        <f t="shared" si="254"/>
        <v>0</v>
      </c>
      <c r="AF601">
        <f t="shared" si="255"/>
        <v>0</v>
      </c>
      <c r="AG601" s="9">
        <f>'[1]1'!J$20+'[1]1'!J$21*Table6[[#This Row],[TV_State]]</f>
        <v>2095.4167831715795</v>
      </c>
      <c r="AH601" s="9">
        <f>Table6[[#This Row],[sales]]-Table6[[#This Row],[Pred_1]]</f>
        <v>-158.649478548037</v>
      </c>
      <c r="AI601">
        <f>ABS(Table6[[#This Row],[Res_1]])/Table6[[#This Row],[sales]]</f>
        <v>8.1914579087173492E-2</v>
      </c>
      <c r="AJ601" s="9">
        <f>'[1]2'!J$20+'[1]2'!J$21*Table6[[#This Row],[Radio_State]]</f>
        <v>2220.6575223354384</v>
      </c>
      <c r="AK601" s="9">
        <f>Table6[[#This Row],[sales]]-Table6[[#This Row],[ Pred_2 ]]</f>
        <v>-283.89021771189596</v>
      </c>
      <c r="AL601">
        <f>ABS(Table6[[#This Row],[ Res_2 ]])/Table6[[#This Row],[sales]]</f>
        <v>0.14657941459161347</v>
      </c>
      <c r="AM601" s="10">
        <f>'[1]3'!J$20+'[1]3'!J$21*Data!O601</f>
        <v>2133.9259239208236</v>
      </c>
      <c r="AN601" s="9">
        <f>Table6[[#This Row],[sales]]-Table6[[#This Row],[Pred_3]]</f>
        <v>-197.15861929728112</v>
      </c>
      <c r="AO601" s="9">
        <f>ABS(Table6[[#This Row],[Res_3]])/Table6[[#This Row],[sales]]</f>
        <v>0.10179778377434126</v>
      </c>
      <c r="AP601" s="9">
        <f>'[1]4'!L$21+'[1]4'!L$27*Table6[[#This Row],[TV_State]]+'[1]4'!L$22*Table6[[#This Row],[NJ_DUM]]+'[1]4'!L$23*Table6[[#This Row],[NY_DUM]]+'[1]4'!L$24*Table6[[#This Row],[PA_DUM]]+'[1]4'!L$25*Table6[[#This Row],[CT_DUM]]+'[1]4'!L$26*Table6[[#This Row],[DL_DUM]]</f>
        <v>409.57104078614168</v>
      </c>
      <c r="AQ601" s="9">
        <f>Table6[[#This Row],[sales]]-Table6[[#This Row],[Pred_4]]</f>
        <v>1527.1962638374007</v>
      </c>
      <c r="AR601">
        <f>ABS(Table6[[#This Row],[Res_4]]/Table6[[#This Row],[sales]])</f>
        <v>0.78852852389216066</v>
      </c>
      <c r="AS601" s="9">
        <f>'[1]5'!L$20+'[1]5'!L$26*Table6[[#This Row],[Radio_State]]+'[1]5'!L$21*Table6[[#This Row],[NJ_DUM]]+'[1]5'!L$22*Table6[[#This Row],[NY_DUM]]+'[1]5'!L$23*Table6[[#This Row],[PA_DUM]]+'[1]5'!L$24*Table6[[#This Row],[CT_DUM]]+'[1]5'!L$25*Table6[[#This Row],[DL_DUM]]</f>
        <v>399.58468348971547</v>
      </c>
      <c r="AT601" s="9">
        <f>Table6[[#This Row],[sales]]-Table6[[#This Row],[Pred_5]]</f>
        <v>1537.1826211338271</v>
      </c>
      <c r="AU601" s="9">
        <f>ABS(Table6[[#This Row],[Red_5]]/Table6[[#This Row],[sales]])</f>
        <v>0.79368472271510992</v>
      </c>
      <c r="AV601" s="9">
        <f>'[1]6'!L$20+'[1]6'!L$26*Table6[[#This Row],[Online]]+'[1]6'!L$21*Table6[[#This Row],[NJ_DUM]]+'[1]6'!L$22*Table6[[#This Row],[NY_DUM]]+'[1]6'!L$23*Table6[[#This Row],[PA_DUM]]+'[1]6'!L$24*Table6[[#This Row],[CT_DUM]]+'[1]6'!L$25*Table6[[#This Row],[DL_DUM]]</f>
        <v>245.05417641209618</v>
      </c>
      <c r="AW601" s="9">
        <f>Table6[[#This Row],[sales]]-Table6[[#This Row],[Pred_6]]</f>
        <v>1691.7131282114462</v>
      </c>
      <c r="AX601" s="9">
        <f>ABS(Table6[[#This Row],[Red_6]]/Table6[[#This Row],[sales]])</f>
        <v>0.87347257678963741</v>
      </c>
      <c r="AY601" s="9">
        <f>'[1]7'!L$21+'[1]7'!L$27*Table6[[#This Row],[LNTV]]+'[1]7'!L$22*Table6[[#This Row],[NJ_DUM]]+'[1]7'!L$23*Table6[[#This Row],[NY_DUM]]+'[1]7'!L$24*Table6[[#This Row],[PA_DUM]]+'[1]7'!L$25*Table6[[#This Row],[CT_DUM]]+'[1]7'!L$26*Table6[[#This Row],[DL_DUM]]</f>
        <v>5.8824500081091511</v>
      </c>
      <c r="AZ601" s="9">
        <f>Table6[[#This Row],[sales]]-Table6[[#This Row],[Pred_7]]</f>
        <v>1930.8848546154334</v>
      </c>
      <c r="BA601" s="9">
        <f>ABS(Table6[[#This Row],[Red_7]]/Table6[[#This Row],[sales]])</f>
        <v>0.99696274818659614</v>
      </c>
      <c r="BB601" s="9">
        <f>'[1]8'!O$22+'[1]8'!O$28*Table6[[#This Row],[LNRADIOLING]]+'[1]8'!O$23*Table6[[#This Row],[DL_DUM]]+'[1]8'!O$24*Table6[[#This Row],[CT_DUM]]+'[1]8'!O$25*Table6[[#This Row],[PA_DUM]]+'[1]8'!O$26*Table6[[#This Row],[NY_DUM]]+'[1]8'!O$27*Table6[[#This Row],[NJ_DUM]]</f>
        <v>6.9835503565436232</v>
      </c>
      <c r="BC601" s="9">
        <f>Table6[[#This Row],[sales]]-Table6[[#This Row],[Pred_8]]</f>
        <v>1929.7837542669988</v>
      </c>
      <c r="BD601" s="9">
        <f>ABS(Table6[[#This Row],[Red_8]]/Table6[[#This Row],[sales]])</f>
        <v>0.99639422333293615</v>
      </c>
      <c r="BE601" s="9">
        <f>'[1]9'!M$19+'[1]9'!M$21*Table6[[#This Row],[LNONLINE]]+'[1]9'!M$20*Table6[[#This Row],[DL_DUM]]+'[1]9'!M$22*Table6[[#This Row],[CT_DUM]]+'[1]9'!M$23*Table6[[#This Row],[PA_DUM]]+'[1]9'!M$24*Table6[[#This Row],[NY_DUM]]+'[1]9'!M$25*Table6[[#This Row],[NJ_DUM]]</f>
        <v>6.8388642484008813</v>
      </c>
      <c r="BF601" s="9">
        <f>Table6[[#This Row],[sales]]-Table6[[#This Row],[Pred_9]]</f>
        <v>1929.9284403751417</v>
      </c>
      <c r="BG601" s="9">
        <f>ABS(Table6[[#This Row],[Red_9]]/Table6[[#This Row],[sales]])</f>
        <v>0.99646892828473776</v>
      </c>
      <c r="BH601" s="9">
        <f>'[1]10'!P$22+'[1]10'!P$30*Table6[[#This Row],[LNTV]]+'[1]10'!P$29*Table6[[#This Row],[LNRADIOLING]]+'[1]10'!P$24*Table6[[#This Row],[LNONLINELING]]+'[1]10'!P$23*Table6[[#This Row],[DL_DUM]]+'[1]10'!P$25*Table6[[#This Row],[CT_DUM]]+'[1]10'!P$26*Table6[[#This Row],[PA_DUM]]+'[1]10'!P$27*Table6[[#This Row],[NY_DUM]]+'[1]10'!P$28*Table6[[#This Row],[NJ_DUM]]</f>
        <v>6.8882562154885498</v>
      </c>
      <c r="BI601" s="9">
        <f>Table6[[#This Row],[sales]]-Table6[[#This Row],[Pred_10]]</f>
        <v>1929.8790484080539</v>
      </c>
      <c r="BJ601" s="45">
        <f>ABS(Table6[[#This Row],[Red_10]]/Table6[[#This Row],[sales]])</f>
        <v>0.99644342601248759</v>
      </c>
      <c r="BK601" s="9">
        <f>'[1]11'!P$32+'[1]11'!P$40*Table6[[#This Row],[LNONLINELING]]+'[1]11'!P$39*Table6[[#This Row],[LNRADIOLING]]+'[1]11'!P$38*Table6[[#This Row],[LNTVLING]]+'[1]11'!P$33*Table6[[#This Row],[DL_DUM]]+'[1]11'!P$34*Table6[[#This Row],[CT_DUM]]+'[1]11'!P$35*Table6[[#This Row],[PA_DUM]]+'[1]11'!P$36*Table6[[#This Row],[NY_DUM]]+'[1]11'!P$37*Table6[[#This Row],[NJ_DUM]]</f>
        <v>6.8965581075675804</v>
      </c>
      <c r="BL601" s="9">
        <f>Table6[[#This Row],[sales]]-Table6[[#This Row],[ Pred_11]]</f>
        <v>1929.8707465159748</v>
      </c>
      <c r="BM601" s="47">
        <f>ABS(Table6[[#This Row],[ Red_11]]/Table6[[#This Row],[sales]])</f>
        <v>0.99643913954396901</v>
      </c>
      <c r="BN601" s="9">
        <f>'[1]12'!K$22+'[1]12'!K$28*Table6[[#This Row],[COMBINE LN LING]]+'[1]12'!K$23*Table6[[#This Row],[DL_DUM]]+'[1]12'!K$24*Table6[[#This Row],[CT_DUM]]+'[1]12'!K$25*Table6[[#This Row],[PA_DUM]]+'[1]12'!K$26*Table6[[#This Row],[NY_DUM]]+'[1]12'!K$27*Table6[[#This Row],[NJ_DUM]]</f>
        <v>6.8800650703756903</v>
      </c>
      <c r="BO601" s="9">
        <f>Table6[[#This Row],[sales]]-Table6[[#This Row],[ Pred_12]]</f>
        <v>1929.8872395531669</v>
      </c>
      <c r="BP601" s="47">
        <f>ABS(Table6[[#This Row],[ Red_12]]/Table6[[#This Row],[sales]])</f>
        <v>0.99644765529965773</v>
      </c>
      <c r="BQ601">
        <f>LN(G601+'2019 Totals and Calculations'!C$18)</f>
        <v>6.9745498686101897</v>
      </c>
      <c r="BR601">
        <f>LN(Table6[[#This Row],[PROF RADIO]]+'2019 Totals and Calculations'!D$18)</f>
        <v>5.1773481634053429</v>
      </c>
      <c r="BS601">
        <f>LN(Table6[[#This Row],[ONLINE LINGERING]]+'2019 Totals and Calculations'!E$18)</f>
        <v>4.6188670537169472</v>
      </c>
      <c r="BT601">
        <f>MONTH(Table6[[#This Row],[Date]])</f>
        <v>6</v>
      </c>
      <c r="BU601">
        <f t="shared" si="256"/>
        <v>0</v>
      </c>
      <c r="BV601">
        <f t="shared" si="257"/>
        <v>0</v>
      </c>
      <c r="BW601">
        <f t="shared" si="258"/>
        <v>0</v>
      </c>
      <c r="BX601">
        <f t="shared" si="259"/>
        <v>0</v>
      </c>
      <c r="BY601">
        <f t="shared" si="260"/>
        <v>0</v>
      </c>
      <c r="BZ601">
        <f t="shared" si="261"/>
        <v>1</v>
      </c>
      <c r="CA601">
        <f t="shared" si="262"/>
        <v>0</v>
      </c>
      <c r="CB601">
        <f t="shared" si="263"/>
        <v>0</v>
      </c>
      <c r="CC601">
        <f t="shared" si="264"/>
        <v>0</v>
      </c>
      <c r="CD601">
        <f t="shared" si="265"/>
        <v>0</v>
      </c>
      <c r="CE601">
        <f t="shared" si="266"/>
        <v>0</v>
      </c>
      <c r="CF601">
        <f t="shared" si="267"/>
        <v>0</v>
      </c>
      <c r="CG601">
        <f t="shared" si="268"/>
        <v>129</v>
      </c>
      <c r="CH60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2033.7060315350855</v>
      </c>
      <c r="CI601" s="79">
        <f>Table6[[#This Row],[sales]]-CH601</f>
        <v>-96.938726911542972</v>
      </c>
      <c r="CJ601">
        <f>ABS(Table6[[#This Row],[sales]]-CH601)/Table6[[#This Row],[sales]]</f>
        <v>5.0051819173179073E-2</v>
      </c>
      <c r="CK60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1917.4575517459118</v>
      </c>
      <c r="CL601" s="79">
        <f>Table6[[#This Row],[sales]]-CK601</f>
        <v>19.309752877630672</v>
      </c>
      <c r="CM601">
        <f>ABS(Table6[[#This Row],[sales]]-CK601)/Table6[[#This Row],[sales]]</f>
        <v>9.9700944101717929E-3</v>
      </c>
      <c r="CN60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1897.4282238398596</v>
      </c>
      <c r="CO601" s="79">
        <f>Table6[[#This Row],[sales]]-CN601</f>
        <v>39.339080783682903</v>
      </c>
      <c r="CP601">
        <f>ABS(Table6[[#This Row],[sales]]-CN601)/Table6[[#This Row],[sales]]</f>
        <v>2.031172288471144E-2</v>
      </c>
      <c r="CQ60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1861.6308891485226</v>
      </c>
      <c r="CR601" s="79">
        <f>Table6[[#This Row],[sales]]-CQ601</f>
        <v>75.13641547501993</v>
      </c>
      <c r="CS601">
        <f>ABS(Table6[[#This Row],[sales]]-CQ601)/Table6[[#This Row],[sales]]</f>
        <v>3.8794756239250182E-2</v>
      </c>
    </row>
    <row r="602" spans="1:97" x14ac:dyDescent="0.2">
      <c r="A602">
        <v>601</v>
      </c>
      <c r="B602" t="s">
        <v>638</v>
      </c>
      <c r="C602" s="5">
        <v>43639</v>
      </c>
      <c r="D602" s="6">
        <v>786.37206364440226</v>
      </c>
      <c r="E602" s="8">
        <f>YEAR(Table6[[#This Row],[Date]])</f>
        <v>2019</v>
      </c>
      <c r="F602" s="6">
        <f>Table6[[#This Row],[TV_State]]+Table6[[#This Row],[Radio_State]]+Table6[[#This Row],[Online]]</f>
        <v>961.12141112093605</v>
      </c>
      <c r="G602" s="6">
        <f t="shared" si="243"/>
        <v>731.39425875776055</v>
      </c>
      <c r="H602" s="6">
        <f>LN(Table6[[#This Row],[PROF TV LING]])</f>
        <v>6.5949526560232208</v>
      </c>
      <c r="I602" s="6">
        <f t="shared" si="244"/>
        <v>6.6674300438433587</v>
      </c>
      <c r="J602" s="6">
        <v>116.49956498435589</v>
      </c>
      <c r="K602" s="6">
        <f t="shared" si="249"/>
        <v>115.47772406468522</v>
      </c>
      <c r="L602" s="6">
        <f>0.5*J601+0.5*Table6[[#This Row],[Radio_State]]</f>
        <v>115.92283446463134</v>
      </c>
      <c r="M602" s="6">
        <f>LN(Table6[[#This Row],[RADIO LINGERING ]])</f>
        <v>4.752924749616791</v>
      </c>
      <c r="N602" s="6">
        <f t="shared" si="245"/>
        <v>4.7578875389589204</v>
      </c>
      <c r="O602" s="6">
        <v>58.249782492177943</v>
      </c>
      <c r="P602" s="6">
        <f t="shared" si="246"/>
        <v>58.006049064492089</v>
      </c>
      <c r="Q602" s="6">
        <f>0.3*O601+0.7*Table6[[#This Row],[Online]]</f>
        <v>58.076763336260584</v>
      </c>
      <c r="R602" s="6">
        <f>LN(Table6[[#This Row],[ONLINE LINGERING]])</f>
        <v>4.0617656412822321</v>
      </c>
      <c r="S602" s="6">
        <f t="shared" si="247"/>
        <v>4.064740358398975</v>
      </c>
      <c r="T602" s="6">
        <v>1781.2762280405407</v>
      </c>
      <c r="U602" s="6">
        <f t="shared" si="248"/>
        <v>7.4850853684225438</v>
      </c>
      <c r="V602" s="8">
        <f>YEAR(Table6[[#This Row],[Date]])</f>
        <v>2019</v>
      </c>
      <c r="W602" s="8">
        <f>WEEKNUM(Table6[[#This Row],[Date]])</f>
        <v>26</v>
      </c>
      <c r="X602" t="s">
        <v>768</v>
      </c>
      <c r="Y602" s="9">
        <f>Table6[[#This Row],[LNTVLING]]+Table6[[#This Row],[LNRADIOLING]]+Table6[[#This Row],[LNONLINELING]]</f>
        <v>15.409643046922245</v>
      </c>
      <c r="Z602">
        <f t="shared" si="269"/>
        <v>1</v>
      </c>
      <c r="AA602">
        <f t="shared" si="250"/>
        <v>0</v>
      </c>
      <c r="AB602">
        <f t="shared" si="251"/>
        <v>0</v>
      </c>
      <c r="AC602">
        <f t="shared" si="252"/>
        <v>0</v>
      </c>
      <c r="AD602">
        <f t="shared" si="253"/>
        <v>1</v>
      </c>
      <c r="AE602">
        <f t="shared" si="254"/>
        <v>0</v>
      </c>
      <c r="AF602">
        <f t="shared" si="255"/>
        <v>0</v>
      </c>
      <c r="AG602" s="9">
        <f>'[1]1'!J$20+'[1]1'!J$21*Table6[[#This Row],[TV_State]]</f>
        <v>2103.0736255487323</v>
      </c>
      <c r="AH602" s="9">
        <f>Table6[[#This Row],[sales]]-Table6[[#This Row],[Pred_1]]</f>
        <v>-321.79739750819158</v>
      </c>
      <c r="AI602">
        <f>ABS(Table6[[#This Row],[Res_1]])/Table6[[#This Row],[sales]]</f>
        <v>0.18065552800992507</v>
      </c>
      <c r="AJ602" s="9">
        <f>'[1]2'!J$20+'[1]2'!J$21*Table6[[#This Row],[Radio_State]]</f>
        <v>2225.7212795188175</v>
      </c>
      <c r="AK602" s="9">
        <f>Table6[[#This Row],[sales]]-Table6[[#This Row],[ Pred_2 ]]</f>
        <v>-444.44505147827681</v>
      </c>
      <c r="AL602">
        <f>ABS(Table6[[#This Row],[ Res_2 ]])/Table6[[#This Row],[sales]]</f>
        <v>0.24950933745249618</v>
      </c>
      <c r="AM602" s="10">
        <f>'[1]3'!J$20+'[1]3'!J$21*Data!O602</f>
        <v>2137.2578813427835</v>
      </c>
      <c r="AN602" s="9">
        <f>Table6[[#This Row],[sales]]-Table6[[#This Row],[Pred_3]]</f>
        <v>-355.98165330224288</v>
      </c>
      <c r="AO602" s="9">
        <f>ABS(Table6[[#This Row],[Res_3]])/Table6[[#This Row],[sales]]</f>
        <v>0.1998464065811027</v>
      </c>
      <c r="AP602" s="9">
        <f>'[1]4'!L$21+'[1]4'!L$27*Table6[[#This Row],[TV_State]]+'[1]4'!L$22*Table6[[#This Row],[NJ_DUM]]+'[1]4'!L$23*Table6[[#This Row],[NY_DUM]]+'[1]4'!L$24*Table6[[#This Row],[PA_DUM]]+'[1]4'!L$25*Table6[[#This Row],[CT_DUM]]+'[1]4'!L$26*Table6[[#This Row],[DL_DUM]]</f>
        <v>411.28845125054488</v>
      </c>
      <c r="AQ602" s="9">
        <f>Table6[[#This Row],[sales]]-Table6[[#This Row],[Pred_4]]</f>
        <v>1369.9877767899957</v>
      </c>
      <c r="AR602">
        <f>ABS(Table6[[#This Row],[Res_4]]/Table6[[#This Row],[sales]])</f>
        <v>0.76910462017282122</v>
      </c>
      <c r="AS602" s="9">
        <f>'[1]5'!L$20+'[1]5'!L$26*Table6[[#This Row],[Radio_State]]+'[1]5'!L$21*Table6[[#This Row],[NJ_DUM]]+'[1]5'!L$22*Table6[[#This Row],[NY_DUM]]+'[1]5'!L$23*Table6[[#This Row],[PA_DUM]]+'[1]5'!L$24*Table6[[#This Row],[CT_DUM]]+'[1]5'!L$25*Table6[[#This Row],[DL_DUM]]</f>
        <v>401.61661504134213</v>
      </c>
      <c r="AT602" s="9">
        <f>Table6[[#This Row],[sales]]-Table6[[#This Row],[Pred_5]]</f>
        <v>1379.6596129991985</v>
      </c>
      <c r="AU602" s="9">
        <f>ABS(Table6[[#This Row],[Red_5]]/Table6[[#This Row],[sales]])</f>
        <v>0.77453434300690527</v>
      </c>
      <c r="AV602" s="9">
        <f>'[1]6'!L$20+'[1]6'!L$26*Table6[[#This Row],[Online]]+'[1]6'!L$21*Table6[[#This Row],[NJ_DUM]]+'[1]6'!L$22*Table6[[#This Row],[NY_DUM]]+'[1]6'!L$23*Table6[[#This Row],[PA_DUM]]+'[1]6'!L$24*Table6[[#This Row],[CT_DUM]]+'[1]6'!L$25*Table6[[#This Row],[DL_DUM]]</f>
        <v>247.56425618808174</v>
      </c>
      <c r="AW602" s="9">
        <f>Table6[[#This Row],[sales]]-Table6[[#This Row],[Pred_6]]</f>
        <v>1533.7119718524589</v>
      </c>
      <c r="AX602" s="9">
        <f>ABS(Table6[[#This Row],[Red_6]]/Table6[[#This Row],[sales]])</f>
        <v>0.86101860436300204</v>
      </c>
      <c r="AY602" s="9">
        <f>'[1]7'!L$21+'[1]7'!L$27*Table6[[#This Row],[LNTV]]+'[1]7'!L$22*Table6[[#This Row],[NJ_DUM]]+'[1]7'!L$23*Table6[[#This Row],[NY_DUM]]+'[1]7'!L$24*Table6[[#This Row],[PA_DUM]]+'[1]7'!L$25*Table6[[#This Row],[CT_DUM]]+'[1]7'!L$26*Table6[[#This Row],[DL_DUM]]</f>
        <v>5.8835513553991516</v>
      </c>
      <c r="AZ602" s="9">
        <f>Table6[[#This Row],[sales]]-Table6[[#This Row],[Pred_7]]</f>
        <v>1775.3926766851416</v>
      </c>
      <c r="BA602" s="9">
        <f>ABS(Table6[[#This Row],[Red_7]]/Table6[[#This Row],[sales]])</f>
        <v>0.99669700226007552</v>
      </c>
      <c r="BB602" s="9">
        <f>'[1]8'!O$22+'[1]8'!O$28*Table6[[#This Row],[LNRADIOLING]]+'[1]8'!O$23*Table6[[#This Row],[DL_DUM]]+'[1]8'!O$24*Table6[[#This Row],[CT_DUM]]+'[1]8'!O$25*Table6[[#This Row],[PA_DUM]]+'[1]8'!O$26*Table6[[#This Row],[NY_DUM]]+'[1]8'!O$27*Table6[[#This Row],[NJ_DUM]]</f>
        <v>6.9842602225473991</v>
      </c>
      <c r="BC602" s="9">
        <f>Table6[[#This Row],[sales]]-Table6[[#This Row],[Pred_8]]</f>
        <v>1774.2919678179933</v>
      </c>
      <c r="BD602" s="9">
        <f>ABS(Table6[[#This Row],[Red_8]]/Table6[[#This Row],[sales]])</f>
        <v>0.99607906953868108</v>
      </c>
      <c r="BE602" s="9">
        <f>'[1]9'!M$19+'[1]9'!M$21*Table6[[#This Row],[LNONLINE]]+'[1]9'!M$20*Table6[[#This Row],[DL_DUM]]+'[1]9'!M$22*Table6[[#This Row],[CT_DUM]]+'[1]9'!M$23*Table6[[#This Row],[PA_DUM]]+'[1]9'!M$24*Table6[[#This Row],[NY_DUM]]+'[1]9'!M$25*Table6[[#This Row],[NJ_DUM]]</f>
        <v>6.8420146967322122</v>
      </c>
      <c r="BF602" s="9">
        <f>Table6[[#This Row],[sales]]-Table6[[#This Row],[Pred_9]]</f>
        <v>1774.4342133438086</v>
      </c>
      <c r="BG602" s="9">
        <f>ABS(Table6[[#This Row],[Red_9]]/Table6[[#This Row],[sales]])</f>
        <v>0.99615892550014062</v>
      </c>
      <c r="BH602" s="9">
        <f>'[1]10'!P$22+'[1]10'!P$30*Table6[[#This Row],[LNTV]]+'[1]10'!P$29*Table6[[#This Row],[LNRADIOLING]]+'[1]10'!P$24*Table6[[#This Row],[LNONLINELING]]+'[1]10'!P$23*Table6[[#This Row],[DL_DUM]]+'[1]10'!P$25*Table6[[#This Row],[CT_DUM]]+'[1]10'!P$26*Table6[[#This Row],[PA_DUM]]+'[1]10'!P$27*Table6[[#This Row],[NY_DUM]]+'[1]10'!P$28*Table6[[#This Row],[NJ_DUM]]</f>
        <v>6.8900672987647678</v>
      </c>
      <c r="BI602" s="9">
        <f>Table6[[#This Row],[sales]]-Table6[[#This Row],[Pred_10]]</f>
        <v>1774.3861607417759</v>
      </c>
      <c r="BJ602" s="45">
        <f>ABS(Table6[[#This Row],[Red_10]]/Table6[[#This Row],[sales]])</f>
        <v>0.99613194899796986</v>
      </c>
      <c r="BK602" s="9">
        <f>'[1]11'!P$32+'[1]11'!P$40*Table6[[#This Row],[LNONLINELING]]+'[1]11'!P$39*Table6[[#This Row],[LNRADIOLING]]+'[1]11'!P$38*Table6[[#This Row],[LNTVLING]]+'[1]11'!P$33*Table6[[#This Row],[DL_DUM]]+'[1]11'!P$34*Table6[[#This Row],[CT_DUM]]+'[1]11'!P$35*Table6[[#This Row],[PA_DUM]]+'[1]11'!P$36*Table6[[#This Row],[NY_DUM]]+'[1]11'!P$37*Table6[[#This Row],[NJ_DUM]]</f>
        <v>6.8938385025254671</v>
      </c>
      <c r="BL602" s="9">
        <f>Table6[[#This Row],[sales]]-Table6[[#This Row],[ Pred_11]]</f>
        <v>1774.3823895380151</v>
      </c>
      <c r="BM602" s="47">
        <f>ABS(Table6[[#This Row],[ Red_11]]/Table6[[#This Row],[sales]])</f>
        <v>0.99612983186212001</v>
      </c>
      <c r="BN602" s="9">
        <f>'[1]12'!K$22+'[1]12'!K$28*Table6[[#This Row],[COMBINE LN LING]]+'[1]12'!K$23*Table6[[#This Row],[DL_DUM]]+'[1]12'!K$24*Table6[[#This Row],[CT_DUM]]+'[1]12'!K$25*Table6[[#This Row],[PA_DUM]]+'[1]12'!K$26*Table6[[#This Row],[NY_DUM]]+'[1]12'!K$27*Table6[[#This Row],[NJ_DUM]]</f>
        <v>6.8851315097329548</v>
      </c>
      <c r="BO602" s="9">
        <f>Table6[[#This Row],[sales]]-Table6[[#This Row],[ Pred_12]]</f>
        <v>1774.3910965308078</v>
      </c>
      <c r="BP602" s="47">
        <f>ABS(Table6[[#This Row],[ Red_12]]/Table6[[#This Row],[sales]])</f>
        <v>0.99613471992645031</v>
      </c>
      <c r="BQ602">
        <f>LN(G602+'2019 Totals and Calculations'!C$18)</f>
        <v>6.9963500267806316</v>
      </c>
      <c r="BR602">
        <f>LN(Table6[[#This Row],[PROF RADIO]]+'2019 Totals and Calculations'!D$18)</f>
        <v>5.1830978005259194</v>
      </c>
      <c r="BS602">
        <f>LN(Table6[[#This Row],[ONLINE LINGERING]]+'2019 Totals and Calculations'!E$18)</f>
        <v>4.6245229808943069</v>
      </c>
      <c r="BT602">
        <f>MONTH(Table6[[#This Row],[Date]])</f>
        <v>6</v>
      </c>
      <c r="BU602">
        <f t="shared" si="256"/>
        <v>0</v>
      </c>
      <c r="BV602">
        <f t="shared" si="257"/>
        <v>0</v>
      </c>
      <c r="BW602">
        <f t="shared" si="258"/>
        <v>0</v>
      </c>
      <c r="BX602">
        <f t="shared" si="259"/>
        <v>0</v>
      </c>
      <c r="BY602">
        <f t="shared" si="260"/>
        <v>0</v>
      </c>
      <c r="BZ602">
        <f t="shared" si="261"/>
        <v>1</v>
      </c>
      <c r="CA602">
        <f t="shared" si="262"/>
        <v>0</v>
      </c>
      <c r="CB602">
        <f t="shared" si="263"/>
        <v>0</v>
      </c>
      <c r="CC602">
        <f t="shared" si="264"/>
        <v>0</v>
      </c>
      <c r="CD602">
        <f t="shared" si="265"/>
        <v>0</v>
      </c>
      <c r="CE602">
        <f t="shared" si="266"/>
        <v>0</v>
      </c>
      <c r="CF602">
        <f t="shared" si="267"/>
        <v>0</v>
      </c>
      <c r="CG602">
        <f t="shared" si="268"/>
        <v>130</v>
      </c>
      <c r="CH60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2052.5025815975669</v>
      </c>
      <c r="CI602" s="79">
        <f>Table6[[#This Row],[sales]]-CH602</f>
        <v>-271.22635355702619</v>
      </c>
      <c r="CJ602">
        <f>ABS(Table6[[#This Row],[sales]]-CH602)/Table6[[#This Row],[sales]]</f>
        <v>0.15226518452749108</v>
      </c>
      <c r="CK60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1925.1981659709268</v>
      </c>
      <c r="CL602" s="79">
        <f>Table6[[#This Row],[sales]]-CK602</f>
        <v>-143.92193793038609</v>
      </c>
      <c r="CM602">
        <f>ABS(Table6[[#This Row],[sales]]-CK602)/Table6[[#This Row],[sales]]</f>
        <v>8.0797091245474434E-2</v>
      </c>
      <c r="CN60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1905.4160147751741</v>
      </c>
      <c r="CO602" s="79">
        <f>Table6[[#This Row],[sales]]-CN602</f>
        <v>-124.13978673463339</v>
      </c>
      <c r="CP602">
        <f>ABS(Table6[[#This Row],[sales]]-CN602)/Table6[[#This Row],[sales]]</f>
        <v>6.9691485677766563E-2</v>
      </c>
      <c r="CQ60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1875.2845250812727</v>
      </c>
      <c r="CR602" s="79">
        <f>Table6[[#This Row],[sales]]-CQ602</f>
        <v>-94.008297040732032</v>
      </c>
      <c r="CS602">
        <f>ABS(Table6[[#This Row],[sales]]-CQ602)/Table6[[#This Row],[sales]]</f>
        <v>5.2775810714177716E-2</v>
      </c>
    </row>
    <row r="603" spans="1:97" x14ac:dyDescent="0.2">
      <c r="A603">
        <v>602</v>
      </c>
      <c r="B603" t="s">
        <v>638</v>
      </c>
      <c r="C603" s="5">
        <v>43646</v>
      </c>
      <c r="D603" s="6">
        <v>794.23578428084625</v>
      </c>
      <c r="E603" s="8">
        <f>YEAR(Table6[[#This Row],[Date]])</f>
        <v>2019</v>
      </c>
      <c r="F603" s="6">
        <f>Table6[[#This Row],[TV_State]]+Table6[[#This Row],[Radio_State]]+Table6[[#This Row],[Online]]</f>
        <v>970.73262523214544</v>
      </c>
      <c r="G603" s="6">
        <f t="shared" si="243"/>
        <v>750.24671641468626</v>
      </c>
      <c r="H603" s="6">
        <f>LN(Table6[[#This Row],[PROF TV LING]])</f>
        <v>6.620402107656032</v>
      </c>
      <c r="I603" s="6">
        <f t="shared" si="244"/>
        <v>6.6773803746965266</v>
      </c>
      <c r="J603" s="6">
        <v>117.66456063419943</v>
      </c>
      <c r="K603" s="6">
        <f t="shared" si="249"/>
        <v>116.57114234944233</v>
      </c>
      <c r="L603" s="6">
        <f>0.5*J602+0.5*Table6[[#This Row],[Radio_State]]</f>
        <v>117.08206280927766</v>
      </c>
      <c r="M603" s="6">
        <f>LN(Table6[[#This Row],[RADIO LINGERING ]])</f>
        <v>4.7628750804699589</v>
      </c>
      <c r="N603" s="6">
        <f t="shared" si="245"/>
        <v>4.7678378698120882</v>
      </c>
      <c r="O603" s="6">
        <v>58.832280317099716</v>
      </c>
      <c r="P603" s="6">
        <f t="shared" si="246"/>
        <v>58.584410941317422</v>
      </c>
      <c r="Q603" s="6">
        <f>0.3*O602+0.7*Table6[[#This Row],[Online]]</f>
        <v>58.657530969623181</v>
      </c>
      <c r="R603" s="6">
        <f>LN(Table6[[#This Row],[ONLINE LINGERING]])</f>
        <v>4.0717159721353999</v>
      </c>
      <c r="S603" s="6">
        <f t="shared" si="247"/>
        <v>4.0746906892521428</v>
      </c>
      <c r="T603" s="6">
        <v>2089.0818327499283</v>
      </c>
      <c r="U603" s="6">
        <f t="shared" si="248"/>
        <v>7.6444799339582632</v>
      </c>
      <c r="V603" s="8">
        <f>YEAR(Table6[[#This Row],[Date]])</f>
        <v>2019</v>
      </c>
      <c r="W603" s="8">
        <f>WEEKNUM(Table6[[#This Row],[Date]])</f>
        <v>27</v>
      </c>
      <c r="X603" t="s">
        <v>769</v>
      </c>
      <c r="Y603" s="9">
        <f>Table6[[#This Row],[LNTVLING]]+Table6[[#This Row],[LNRADIOLING]]+Table6[[#This Row],[LNONLINELING]]</f>
        <v>15.454993160261392</v>
      </c>
      <c r="Z603">
        <f t="shared" si="269"/>
        <v>1</v>
      </c>
      <c r="AA603">
        <f t="shared" si="250"/>
        <v>0</v>
      </c>
      <c r="AB603">
        <f t="shared" si="251"/>
        <v>0</v>
      </c>
      <c r="AC603">
        <f t="shared" si="252"/>
        <v>0</v>
      </c>
      <c r="AD603">
        <f t="shared" si="253"/>
        <v>1</v>
      </c>
      <c r="AE603">
        <f t="shared" si="254"/>
        <v>0</v>
      </c>
      <c r="AF603">
        <f t="shared" si="255"/>
        <v>0</v>
      </c>
      <c r="AG603" s="9">
        <f>'[1]1'!J$20+'[1]1'!J$21*Table6[[#This Row],[TV_State]]</f>
        <v>2110.8070363496563</v>
      </c>
      <c r="AH603" s="9">
        <f>Table6[[#This Row],[sales]]-Table6[[#This Row],[Pred_1]]</f>
        <v>-21.725203599728047</v>
      </c>
      <c r="AI603">
        <f>ABS(Table6[[#This Row],[Res_1]])/Table6[[#This Row],[sales]]</f>
        <v>1.0399402866440342E-2</v>
      </c>
      <c r="AJ603" s="9">
        <f>'[1]2'!J$20+'[1]2'!J$21*Table6[[#This Row],[Radio_State]]</f>
        <v>2230.8356742740307</v>
      </c>
      <c r="AK603" s="9">
        <f>Table6[[#This Row],[sales]]-Table6[[#This Row],[ Pred_2 ]]</f>
        <v>-141.75384152410243</v>
      </c>
      <c r="AL603">
        <f>ABS(Table6[[#This Row],[ Res_2 ]])/Table6[[#This Row],[sales]]</f>
        <v>6.7854614071056807E-2</v>
      </c>
      <c r="AM603" s="10">
        <f>'[1]3'!J$20+'[1]3'!J$21*Data!O603</f>
        <v>2140.6231583389626</v>
      </c>
      <c r="AN603" s="9">
        <f>Table6[[#This Row],[sales]]-Table6[[#This Row],[Pred_3]]</f>
        <v>-51.541325589034386</v>
      </c>
      <c r="AO603" s="9">
        <f>ABS(Table6[[#This Row],[Res_3]])/Table6[[#This Row],[sales]]</f>
        <v>2.4671759995724445E-2</v>
      </c>
      <c r="AP603" s="9">
        <f>'[1]4'!L$21+'[1]4'!L$27*Table6[[#This Row],[TV_State]]+'[1]4'!L$22*Table6[[#This Row],[NJ_DUM]]+'[1]4'!L$23*Table6[[#This Row],[NY_DUM]]+'[1]4'!L$24*Table6[[#This Row],[PA_DUM]]+'[1]4'!L$25*Table6[[#This Row],[CT_DUM]]+'[1]4'!L$26*Table6[[#This Row],[DL_DUM]]</f>
        <v>413.02303581959211</v>
      </c>
      <c r="AQ603" s="9">
        <f>Table6[[#This Row],[sales]]-Table6[[#This Row],[Pred_4]]</f>
        <v>1676.058796930336</v>
      </c>
      <c r="AR603">
        <f>ABS(Table6[[#This Row],[Res_4]]/Table6[[#This Row],[sales]])</f>
        <v>0.80229446767247203</v>
      </c>
      <c r="AS603" s="9">
        <f>'[1]5'!L$20+'[1]5'!L$26*Table6[[#This Row],[Radio_State]]+'[1]5'!L$21*Table6[[#This Row],[NJ_DUM]]+'[1]5'!L$22*Table6[[#This Row],[NY_DUM]]+'[1]5'!L$23*Table6[[#This Row],[PA_DUM]]+'[1]5'!L$24*Table6[[#This Row],[CT_DUM]]+'[1]5'!L$25*Table6[[#This Row],[DL_DUM]]</f>
        <v>403.66886590848503</v>
      </c>
      <c r="AT603" s="9">
        <f>Table6[[#This Row],[sales]]-Table6[[#This Row],[Pred_5]]</f>
        <v>1685.4129668414432</v>
      </c>
      <c r="AU603" s="9">
        <f>ABS(Table6[[#This Row],[Red_5]]/Table6[[#This Row],[sales]])</f>
        <v>0.80677211415068306</v>
      </c>
      <c r="AV603" s="9">
        <f>'[1]6'!L$20+'[1]6'!L$26*Table6[[#This Row],[Online]]+'[1]6'!L$21*Table6[[#This Row],[NJ_DUM]]+'[1]6'!L$22*Table6[[#This Row],[NY_DUM]]+'[1]6'!L$23*Table6[[#This Row],[PA_DUM]]+'[1]6'!L$24*Table6[[#This Row],[CT_DUM]]+'[1]6'!L$25*Table6[[#This Row],[DL_DUM]]</f>
        <v>250.09943676182718</v>
      </c>
      <c r="AW603" s="9">
        <f>Table6[[#This Row],[sales]]-Table6[[#This Row],[Pred_6]]</f>
        <v>1838.982395988101</v>
      </c>
      <c r="AX603" s="9">
        <f>ABS(Table6[[#This Row],[Red_6]]/Table6[[#This Row],[sales]])</f>
        <v>0.88028260413685522</v>
      </c>
      <c r="AY603" s="9">
        <f>'[1]7'!L$21+'[1]7'!L$27*Table6[[#This Row],[LNTV]]+'[1]7'!L$22*Table6[[#This Row],[NJ_DUM]]+'[1]7'!L$23*Table6[[#This Row],[NY_DUM]]+'[1]7'!L$24*Table6[[#This Row],[PA_DUM]]+'[1]7'!L$25*Table6[[#This Row],[CT_DUM]]+'[1]7'!L$26*Table6[[#This Row],[DL_DUM]]</f>
        <v>5.8846527026891522</v>
      </c>
      <c r="AZ603" s="9">
        <f>Table6[[#This Row],[sales]]-Table6[[#This Row],[Pred_7]]</f>
        <v>2083.1971800472393</v>
      </c>
      <c r="BA603" s="9">
        <f>ABS(Table6[[#This Row],[Red_7]]/Table6[[#This Row],[sales]])</f>
        <v>0.99718313920956236</v>
      </c>
      <c r="BB603" s="9">
        <f>'[1]8'!O$22+'[1]8'!O$28*Table6[[#This Row],[LNRADIOLING]]+'[1]8'!O$23*Table6[[#This Row],[DL_DUM]]+'[1]8'!O$24*Table6[[#This Row],[CT_DUM]]+'[1]8'!O$25*Table6[[#This Row],[PA_DUM]]+'[1]8'!O$26*Table6[[#This Row],[NY_DUM]]+'[1]8'!O$27*Table6[[#This Row],[NJ_DUM]]</f>
        <v>6.9849700885511758</v>
      </c>
      <c r="BC603" s="9">
        <f>Table6[[#This Row],[sales]]-Table6[[#This Row],[Pred_8]]</f>
        <v>2082.0968626613771</v>
      </c>
      <c r="BD603" s="9">
        <f>ABS(Table6[[#This Row],[Red_8]]/Table6[[#This Row],[sales]])</f>
        <v>0.99665644017431498</v>
      </c>
      <c r="BE603" s="9">
        <f>'[1]9'!M$19+'[1]9'!M$21*Table6[[#This Row],[LNONLINE]]+'[1]9'!M$20*Table6[[#This Row],[DL_DUM]]+'[1]9'!M$22*Table6[[#This Row],[CT_DUM]]+'[1]9'!M$23*Table6[[#This Row],[PA_DUM]]+'[1]9'!M$24*Table6[[#This Row],[NY_DUM]]+'[1]9'!M$25*Table6[[#This Row],[NJ_DUM]]</f>
        <v>6.8451651450635449</v>
      </c>
      <c r="BF603" s="9">
        <f>Table6[[#This Row],[sales]]-Table6[[#This Row],[Pred_9]]</f>
        <v>2082.2366676048646</v>
      </c>
      <c r="BG603" s="9">
        <f>ABS(Table6[[#This Row],[Red_9]]/Table6[[#This Row],[sales]])</f>
        <v>0.99672336189145205</v>
      </c>
      <c r="BH603" s="9">
        <f>'[1]10'!P$22+'[1]10'!P$30*Table6[[#This Row],[LNTV]]+'[1]10'!P$29*Table6[[#This Row],[LNRADIOLING]]+'[1]10'!P$24*Table6[[#This Row],[LNONLINELING]]+'[1]10'!P$23*Table6[[#This Row],[DL_DUM]]+'[1]10'!P$25*Table6[[#This Row],[CT_DUM]]+'[1]10'!P$26*Table6[[#This Row],[PA_DUM]]+'[1]10'!P$27*Table6[[#This Row],[NY_DUM]]+'[1]10'!P$28*Table6[[#This Row],[NJ_DUM]]</f>
        <v>6.8918783820409857</v>
      </c>
      <c r="BI603" s="9">
        <f>Table6[[#This Row],[sales]]-Table6[[#This Row],[Pred_10]]</f>
        <v>2082.1899543678874</v>
      </c>
      <c r="BJ603" s="45">
        <f>ABS(Table6[[#This Row],[Red_10]]/Table6[[#This Row],[sales]])</f>
        <v>0.99670100123700334</v>
      </c>
      <c r="BK603" s="9">
        <f>'[1]11'!P$32+'[1]11'!P$40*Table6[[#This Row],[LNONLINELING]]+'[1]11'!P$39*Table6[[#This Row],[LNRADIOLING]]+'[1]11'!P$38*Table6[[#This Row],[LNTVLING]]+'[1]11'!P$33*Table6[[#This Row],[DL_DUM]]+'[1]11'!P$34*Table6[[#This Row],[CT_DUM]]+'[1]11'!P$35*Table6[[#This Row],[PA_DUM]]+'[1]11'!P$36*Table6[[#This Row],[NY_DUM]]+'[1]11'!P$37*Table6[[#This Row],[NJ_DUM]]</f>
        <v>6.8923495552107852</v>
      </c>
      <c r="BL603" s="9">
        <f>Table6[[#This Row],[sales]]-Table6[[#This Row],[ Pred_11]]</f>
        <v>2082.1894831947175</v>
      </c>
      <c r="BM603" s="47">
        <f>ABS(Table6[[#This Row],[ Red_11]]/Table6[[#This Row],[sales]])</f>
        <v>0.99670077569621185</v>
      </c>
      <c r="BN603" s="9">
        <f>'[1]12'!K$22+'[1]12'!K$28*Table6[[#This Row],[COMBINE LN LING]]+'[1]12'!K$23*Table6[[#This Row],[DL_DUM]]+'[1]12'!K$24*Table6[[#This Row],[CT_DUM]]+'[1]12'!K$25*Table6[[#This Row],[PA_DUM]]+'[1]12'!K$26*Table6[[#This Row],[NY_DUM]]+'[1]12'!K$27*Table6[[#This Row],[NJ_DUM]]</f>
        <v>6.8894958175992445</v>
      </c>
      <c r="BO603" s="9">
        <f>Table6[[#This Row],[sales]]-Table6[[#This Row],[ Pred_12]]</f>
        <v>2082.192336932329</v>
      </c>
      <c r="BP603" s="47">
        <f>ABS(Table6[[#This Row],[ Red_12]]/Table6[[#This Row],[sales]])</f>
        <v>0.9967021417210209</v>
      </c>
      <c r="BQ603">
        <f>LN(G603+'2019 Totals and Calculations'!C$18)</f>
        <v>7.0134569437899987</v>
      </c>
      <c r="BR603">
        <f>LN(Table6[[#This Row],[PROF RADIO]]+'2019 Totals and Calculations'!D$18)</f>
        <v>5.1892137911482967</v>
      </c>
      <c r="BS603">
        <f>LN(Table6[[#This Row],[ONLINE LINGERING]]+'2019 Totals and Calculations'!E$18)</f>
        <v>4.6302031801332806</v>
      </c>
      <c r="BT603">
        <f>MONTH(Table6[[#This Row],[Date]])</f>
        <v>6</v>
      </c>
      <c r="BU603">
        <f t="shared" si="256"/>
        <v>0</v>
      </c>
      <c r="BV603">
        <f t="shared" si="257"/>
        <v>0</v>
      </c>
      <c r="BW603">
        <f t="shared" si="258"/>
        <v>0</v>
      </c>
      <c r="BX603">
        <f t="shared" si="259"/>
        <v>0</v>
      </c>
      <c r="BY603">
        <f t="shared" si="260"/>
        <v>0</v>
      </c>
      <c r="BZ603">
        <f t="shared" si="261"/>
        <v>1</v>
      </c>
      <c r="CA603">
        <f t="shared" si="262"/>
        <v>0</v>
      </c>
      <c r="CB603">
        <f t="shared" si="263"/>
        <v>0</v>
      </c>
      <c r="CC603">
        <f t="shared" si="264"/>
        <v>0</v>
      </c>
      <c r="CD603">
        <f t="shared" si="265"/>
        <v>0</v>
      </c>
      <c r="CE603">
        <f t="shared" si="266"/>
        <v>0</v>
      </c>
      <c r="CF603">
        <f t="shared" si="267"/>
        <v>0</v>
      </c>
      <c r="CG603">
        <f t="shared" si="268"/>
        <v>131</v>
      </c>
      <c r="CH60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2068.577828739722</v>
      </c>
      <c r="CI603" s="79">
        <f>Table6[[#This Row],[sales]]-CH603</f>
        <v>20.504004010206245</v>
      </c>
      <c r="CJ603">
        <f>ABS(Table6[[#This Row],[sales]]-CH603)/Table6[[#This Row],[sales]]</f>
        <v>9.8148400358334161E-3</v>
      </c>
      <c r="CK60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1933.1870580108227</v>
      </c>
      <c r="CL603" s="79">
        <f>Table6[[#This Row],[sales]]-CK603</f>
        <v>155.89477473910551</v>
      </c>
      <c r="CM603">
        <f>ABS(Table6[[#This Row],[sales]]-CK603)/Table6[[#This Row],[sales]]</f>
        <v>7.4623584531342185E-2</v>
      </c>
      <c r="CN60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1913.4526005335968</v>
      </c>
      <c r="CO603" s="79">
        <f>Table6[[#This Row],[sales]]-CN603</f>
        <v>175.6292322163315</v>
      </c>
      <c r="CP603">
        <f>ABS(Table6[[#This Row],[sales]]-CN603)/Table6[[#This Row],[sales]]</f>
        <v>8.4070058655933491E-2</v>
      </c>
      <c r="CQ60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1888.3247077274207</v>
      </c>
      <c r="CR603" s="79">
        <f>Table6[[#This Row],[sales]]-CQ603</f>
        <v>200.75712502250758</v>
      </c>
      <c r="CS603">
        <f>ABS(Table6[[#This Row],[sales]]-CQ603)/Table6[[#This Row],[sales]]</f>
        <v>9.609825803628011E-2</v>
      </c>
    </row>
    <row r="604" spans="1:97" x14ac:dyDescent="0.2">
      <c r="A604">
        <v>603</v>
      </c>
      <c r="B604" t="s">
        <v>638</v>
      </c>
      <c r="C604" s="5">
        <v>43653</v>
      </c>
      <c r="D604" s="6">
        <v>802.17814212365477</v>
      </c>
      <c r="E604" s="8">
        <f>YEAR(Table6[[#This Row],[Date]])</f>
        <v>2019</v>
      </c>
      <c r="F604" s="6">
        <f>Table6[[#This Row],[TV_State]]+Table6[[#This Row],[Radio_State]]+Table6[[#This Row],[Online]]</f>
        <v>980.43995148446686</v>
      </c>
      <c r="G604" s="6">
        <f t="shared" si="243"/>
        <v>765.82614412737678</v>
      </c>
      <c r="H604" s="6">
        <f>LN(Table6[[#This Row],[PROF TV LING]])</f>
        <v>6.6409551780887828</v>
      </c>
      <c r="I604" s="6">
        <f t="shared" si="244"/>
        <v>6.6873307055496944</v>
      </c>
      <c r="J604" s="6">
        <v>118.84120624054144</v>
      </c>
      <c r="K604" s="6">
        <f t="shared" si="249"/>
        <v>117.70617429499188</v>
      </c>
      <c r="L604" s="6">
        <f>0.5*J603+0.5*Table6[[#This Row],[Radio_State]]</f>
        <v>118.25288343737043</v>
      </c>
      <c r="M604" s="6">
        <f>LN(Table6[[#This Row],[RADIO LINGERING ]])</f>
        <v>4.7728254113231268</v>
      </c>
      <c r="N604" s="6">
        <f t="shared" si="245"/>
        <v>4.7777882006652561</v>
      </c>
      <c r="O604" s="6">
        <v>59.420603120270727</v>
      </c>
      <c r="P604" s="6">
        <f t="shared" si="246"/>
        <v>59.169745466584729</v>
      </c>
      <c r="Q604" s="6">
        <f>0.3*O603+0.7*Table6[[#This Row],[Online]]</f>
        <v>59.244106279319418</v>
      </c>
      <c r="R604" s="6">
        <f>LN(Table6[[#This Row],[ONLINE LINGERING]])</f>
        <v>4.0816663029885678</v>
      </c>
      <c r="S604" s="6">
        <f t="shared" si="247"/>
        <v>4.0846410201053107</v>
      </c>
      <c r="T604" s="6">
        <v>1994.5871350729806</v>
      </c>
      <c r="U604" s="6">
        <f t="shared" si="248"/>
        <v>7.5981923580687862</v>
      </c>
      <c r="V604" s="8">
        <f>YEAR(Table6[[#This Row],[Date]])</f>
        <v>2019</v>
      </c>
      <c r="W604" s="8">
        <f>WEEKNUM(Table6[[#This Row],[Date]])</f>
        <v>28</v>
      </c>
      <c r="X604" t="s">
        <v>770</v>
      </c>
      <c r="Y604" s="9">
        <f>Table6[[#This Row],[LNTVLING]]+Table6[[#This Row],[LNRADIOLING]]+Table6[[#This Row],[LNONLINELING]]</f>
        <v>15.495446892400478</v>
      </c>
      <c r="Z604">
        <f t="shared" si="269"/>
        <v>1</v>
      </c>
      <c r="AA604">
        <f t="shared" si="250"/>
        <v>0</v>
      </c>
      <c r="AB604">
        <f t="shared" si="251"/>
        <v>0</v>
      </c>
      <c r="AC604">
        <f t="shared" si="252"/>
        <v>0</v>
      </c>
      <c r="AD604">
        <f t="shared" si="253"/>
        <v>1</v>
      </c>
      <c r="AE604">
        <f t="shared" si="254"/>
        <v>0</v>
      </c>
      <c r="AF604">
        <f t="shared" si="255"/>
        <v>0</v>
      </c>
      <c r="AG604" s="9">
        <f>'[1]1'!J$20+'[1]1'!J$21*Table6[[#This Row],[TV_State]]</f>
        <v>2118.6177812585897</v>
      </c>
      <c r="AH604" s="9">
        <f>Table6[[#This Row],[sales]]-Table6[[#This Row],[Pred_1]]</f>
        <v>-124.03064618560916</v>
      </c>
      <c r="AI604">
        <f>ABS(Table6[[#This Row],[Res_1]])/Table6[[#This Row],[sales]]</f>
        <v>6.2183618857579247E-2</v>
      </c>
      <c r="AJ604" s="9">
        <f>'[1]2'!J$20+'[1]2'!J$21*Table6[[#This Row],[Radio_State]]</f>
        <v>2236.0012129767961</v>
      </c>
      <c r="AK604" s="9">
        <f>Table6[[#This Row],[sales]]-Table6[[#This Row],[ Pred_2 ]]</f>
        <v>-241.4140779038155</v>
      </c>
      <c r="AL604">
        <f>ABS(Table6[[#This Row],[ Res_2 ]])/Table6[[#This Row],[sales]]</f>
        <v>0.12103461095219704</v>
      </c>
      <c r="AM604" s="10">
        <f>'[1]3'!J$20+'[1]3'!J$21*Data!O604</f>
        <v>2144.0220881051036</v>
      </c>
      <c r="AN604" s="9">
        <f>Table6[[#This Row],[sales]]-Table6[[#This Row],[Pred_3]]</f>
        <v>-149.43495303212308</v>
      </c>
      <c r="AO604" s="9">
        <f>ABS(Table6[[#This Row],[Res_3]])/Table6[[#This Row],[sales]]</f>
        <v>7.4920243094145578E-2</v>
      </c>
      <c r="AP604" s="9">
        <f>'[1]4'!L$21+'[1]4'!L$27*Table6[[#This Row],[TV_State]]+'[1]4'!L$22*Table6[[#This Row],[NJ_DUM]]+'[1]4'!L$23*Table6[[#This Row],[NY_DUM]]+'[1]4'!L$24*Table6[[#This Row],[PA_DUM]]+'[1]4'!L$25*Table6[[#This Row],[CT_DUM]]+'[1]4'!L$26*Table6[[#This Row],[DL_DUM]]</f>
        <v>414.77496623432978</v>
      </c>
      <c r="AQ604" s="9">
        <f>Table6[[#This Row],[sales]]-Table6[[#This Row],[Pred_4]]</f>
        <v>1579.8121688386509</v>
      </c>
      <c r="AR604">
        <f>ABS(Table6[[#This Row],[Res_4]]/Table6[[#This Row],[sales]])</f>
        <v>0.79204971347659203</v>
      </c>
      <c r="AS604" s="9">
        <f>'[1]5'!L$20+'[1]5'!L$26*Table6[[#This Row],[Radio_State]]+'[1]5'!L$21*Table6[[#This Row],[NJ_DUM]]+'[1]5'!L$22*Table6[[#This Row],[NY_DUM]]+'[1]5'!L$23*Table6[[#This Row],[PA_DUM]]+'[1]5'!L$24*Table6[[#This Row],[CT_DUM]]+'[1]5'!L$25*Table6[[#This Row],[DL_DUM]]</f>
        <v>405.74163928429942</v>
      </c>
      <c r="AT604" s="9">
        <f>Table6[[#This Row],[sales]]-Table6[[#This Row],[Pred_5]]</f>
        <v>1588.8454957886811</v>
      </c>
      <c r="AU604" s="9">
        <f>ABS(Table6[[#This Row],[Red_5]]/Table6[[#This Row],[sales]])</f>
        <v>0.7965786341695954</v>
      </c>
      <c r="AV604" s="9">
        <f>'[1]6'!L$20+'[1]6'!L$26*Table6[[#This Row],[Online]]+'[1]6'!L$21*Table6[[#This Row],[NJ_DUM]]+'[1]6'!L$22*Table6[[#This Row],[NY_DUM]]+'[1]6'!L$23*Table6[[#This Row],[PA_DUM]]+'[1]6'!L$24*Table6[[#This Row],[CT_DUM]]+'[1]6'!L$25*Table6[[#This Row],[DL_DUM]]</f>
        <v>252.65996914131011</v>
      </c>
      <c r="AW604" s="9">
        <f>Table6[[#This Row],[sales]]-Table6[[#This Row],[Pred_6]]</f>
        <v>1741.9271659316705</v>
      </c>
      <c r="AX604" s="9">
        <f>ABS(Table6[[#This Row],[Red_6]]/Table6[[#This Row],[sales]])</f>
        <v>0.87332718400789977</v>
      </c>
      <c r="AY604" s="9">
        <f>'[1]7'!L$21+'[1]7'!L$27*Table6[[#This Row],[LNTV]]+'[1]7'!L$22*Table6[[#This Row],[NJ_DUM]]+'[1]7'!L$23*Table6[[#This Row],[NY_DUM]]+'[1]7'!L$24*Table6[[#This Row],[PA_DUM]]+'[1]7'!L$25*Table6[[#This Row],[CT_DUM]]+'[1]7'!L$26*Table6[[#This Row],[DL_DUM]]</f>
        <v>5.8857540499791536</v>
      </c>
      <c r="AZ604" s="9">
        <f>Table6[[#This Row],[sales]]-Table6[[#This Row],[Pred_7]]</f>
        <v>1988.7013810230014</v>
      </c>
      <c r="BA604" s="9">
        <f>ABS(Table6[[#This Row],[Red_7]]/Table6[[#This Row],[sales]])</f>
        <v>0.99704913666267891</v>
      </c>
      <c r="BB604" s="9">
        <f>'[1]8'!O$22+'[1]8'!O$28*Table6[[#This Row],[LNRADIOLING]]+'[1]8'!O$23*Table6[[#This Row],[DL_DUM]]+'[1]8'!O$24*Table6[[#This Row],[CT_DUM]]+'[1]8'!O$25*Table6[[#This Row],[PA_DUM]]+'[1]8'!O$26*Table6[[#This Row],[NY_DUM]]+'[1]8'!O$27*Table6[[#This Row],[NJ_DUM]]</f>
        <v>6.9856799545549517</v>
      </c>
      <c r="BC604" s="9">
        <f>Table6[[#This Row],[sales]]-Table6[[#This Row],[Pred_8]]</f>
        <v>1987.6014551184255</v>
      </c>
      <c r="BD604" s="9">
        <f>ABS(Table6[[#This Row],[Red_8]]/Table6[[#This Row],[sales]])</f>
        <v>0.99649768123351534</v>
      </c>
      <c r="BE604" s="9">
        <f>'[1]9'!M$19+'[1]9'!M$21*Table6[[#This Row],[LNONLINE]]+'[1]9'!M$20*Table6[[#This Row],[DL_DUM]]+'[1]9'!M$22*Table6[[#This Row],[CT_DUM]]+'[1]9'!M$23*Table6[[#This Row],[PA_DUM]]+'[1]9'!M$24*Table6[[#This Row],[NY_DUM]]+'[1]9'!M$25*Table6[[#This Row],[NJ_DUM]]</f>
        <v>6.8483155933948776</v>
      </c>
      <c r="BF604" s="9">
        <f>Table6[[#This Row],[sales]]-Table6[[#This Row],[Pred_9]]</f>
        <v>1987.7388194795858</v>
      </c>
      <c r="BG604" s="9">
        <f>ABS(Table6[[#This Row],[Red_9]]/Table6[[#This Row],[sales]])</f>
        <v>0.99656654980222548</v>
      </c>
      <c r="BH604" s="9">
        <f>'[1]10'!P$22+'[1]10'!P$30*Table6[[#This Row],[LNTV]]+'[1]10'!P$29*Table6[[#This Row],[LNRADIOLING]]+'[1]10'!P$24*Table6[[#This Row],[LNONLINELING]]+'[1]10'!P$23*Table6[[#This Row],[DL_DUM]]+'[1]10'!P$25*Table6[[#This Row],[CT_DUM]]+'[1]10'!P$26*Table6[[#This Row],[PA_DUM]]+'[1]10'!P$27*Table6[[#This Row],[NY_DUM]]+'[1]10'!P$28*Table6[[#This Row],[NJ_DUM]]</f>
        <v>6.8936894653172036</v>
      </c>
      <c r="BI604" s="9">
        <f>Table6[[#This Row],[sales]]-Table6[[#This Row],[Pred_10]]</f>
        <v>1987.6934456076633</v>
      </c>
      <c r="BJ604" s="45">
        <f>ABS(Table6[[#This Row],[Red_10]]/Table6[[#This Row],[sales]])</f>
        <v>0.99654380129897657</v>
      </c>
      <c r="BK604" s="9">
        <f>'[1]11'!P$32+'[1]11'!P$40*Table6[[#This Row],[LNONLINELING]]+'[1]11'!P$39*Table6[[#This Row],[LNRADIOLING]]+'[1]11'!P$38*Table6[[#This Row],[LNTVLING]]+'[1]11'!P$33*Table6[[#This Row],[DL_DUM]]+'[1]11'!P$34*Table6[[#This Row],[CT_DUM]]+'[1]11'!P$35*Table6[[#This Row],[PA_DUM]]+'[1]11'!P$36*Table6[[#This Row],[NY_DUM]]+'[1]11'!P$37*Table6[[#This Row],[NJ_DUM]]</f>
        <v>6.8916865147213571</v>
      </c>
      <c r="BL604" s="9">
        <f>Table6[[#This Row],[sales]]-Table6[[#This Row],[ Pred_11]]</f>
        <v>1987.6954485582592</v>
      </c>
      <c r="BM604" s="47">
        <f>ABS(Table6[[#This Row],[ Red_11]]/Table6[[#This Row],[sales]])</f>
        <v>0.99654480549205526</v>
      </c>
      <c r="BN604" s="9">
        <f>'[1]12'!K$22+'[1]12'!K$28*Table6[[#This Row],[COMBINE LN LING]]+'[1]12'!K$23*Table6[[#This Row],[DL_DUM]]+'[1]12'!K$24*Table6[[#This Row],[CT_DUM]]+'[1]12'!K$25*Table6[[#This Row],[PA_DUM]]+'[1]12'!K$26*Table6[[#This Row],[NY_DUM]]+'[1]12'!K$27*Table6[[#This Row],[NJ_DUM]]</f>
        <v>6.8933889179334171</v>
      </c>
      <c r="BO604" s="9">
        <f>Table6[[#This Row],[sales]]-Table6[[#This Row],[ Pred_12]]</f>
        <v>1987.6937461550472</v>
      </c>
      <c r="BP604" s="47">
        <f>ABS(Table6[[#This Row],[ Red_12]]/Table6[[#This Row],[sales]])</f>
        <v>0.99654395198047785</v>
      </c>
      <c r="BQ604">
        <f>LN(G604+'2019 Totals and Calculations'!C$18)</f>
        <v>7.027376320558627</v>
      </c>
      <c r="BR604">
        <f>LN(Table6[[#This Row],[PROF RADIO]]+'2019 Totals and Calculations'!D$18)</f>
        <v>5.1955232247387473</v>
      </c>
      <c r="BS604">
        <f>LN(Table6[[#This Row],[ONLINE LINGERING]]+'2019 Totals and Calculations'!E$18)</f>
        <v>4.6359076172331513</v>
      </c>
      <c r="BT604">
        <f>MONTH(Table6[[#This Row],[Date]])</f>
        <v>7</v>
      </c>
      <c r="BU604">
        <f t="shared" si="256"/>
        <v>0</v>
      </c>
      <c r="BV604">
        <f t="shared" si="257"/>
        <v>0</v>
      </c>
      <c r="BW604">
        <f t="shared" si="258"/>
        <v>0</v>
      </c>
      <c r="BX604">
        <f t="shared" si="259"/>
        <v>0</v>
      </c>
      <c r="BY604">
        <f t="shared" si="260"/>
        <v>0</v>
      </c>
      <c r="BZ604">
        <f t="shared" si="261"/>
        <v>0</v>
      </c>
      <c r="CA604">
        <f t="shared" si="262"/>
        <v>1</v>
      </c>
      <c r="CB604">
        <f t="shared" si="263"/>
        <v>0</v>
      </c>
      <c r="CC604">
        <f t="shared" si="264"/>
        <v>0</v>
      </c>
      <c r="CD604">
        <f t="shared" si="265"/>
        <v>0</v>
      </c>
      <c r="CE604">
        <f t="shared" si="266"/>
        <v>0</v>
      </c>
      <c r="CF604">
        <f t="shared" si="267"/>
        <v>0</v>
      </c>
      <c r="CG604">
        <f t="shared" si="268"/>
        <v>132</v>
      </c>
      <c r="CH60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2366.7035140010412</v>
      </c>
      <c r="CI604" s="79">
        <f>Table6[[#This Row],[sales]]-CH604</f>
        <v>-372.11637892806061</v>
      </c>
      <c r="CJ604">
        <f>ABS(Table6[[#This Row],[sales]]-CH604)/Table6[[#This Row],[sales]]</f>
        <v>0.18656310992121442</v>
      </c>
      <c r="CK60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2278.5693504835999</v>
      </c>
      <c r="CL604" s="79">
        <f>Table6[[#This Row],[sales]]-CK604</f>
        <v>-283.98221541061935</v>
      </c>
      <c r="CM604">
        <f>ABS(Table6[[#This Row],[sales]]-CK604)/Table6[[#This Row],[sales]]</f>
        <v>0.14237643992435989</v>
      </c>
      <c r="CN60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1902.6221982684785</v>
      </c>
      <c r="CO604" s="79">
        <f>Table6[[#This Row],[sales]]-CN604</f>
        <v>91.964936804502031</v>
      </c>
      <c r="CP604">
        <f>ABS(Table6[[#This Row],[sales]]-CN604)/Table6[[#This Row],[sales]]</f>
        <v>4.6107254572830228E-2</v>
      </c>
      <c r="CQ60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1940.5960092279684</v>
      </c>
      <c r="CR604" s="79">
        <f>Table6[[#This Row],[sales]]-CQ604</f>
        <v>53.99112584501222</v>
      </c>
      <c r="CS604">
        <f>ABS(Table6[[#This Row],[sales]]-CQ604)/Table6[[#This Row],[sales]]</f>
        <v>2.7068822863452753E-2</v>
      </c>
    </row>
    <row r="605" spans="1:97" x14ac:dyDescent="0.2">
      <c r="A605">
        <v>604</v>
      </c>
      <c r="B605" t="s">
        <v>638</v>
      </c>
      <c r="C605" s="5">
        <v>43660</v>
      </c>
      <c r="D605" s="6">
        <v>810.19992354489125</v>
      </c>
      <c r="E605" s="8">
        <f>YEAR(Table6[[#This Row],[Date]])</f>
        <v>2019</v>
      </c>
      <c r="F605" s="6">
        <f>Table6[[#This Row],[TV_State]]+Table6[[#This Row],[Radio_State]]+Table6[[#This Row],[Online]]</f>
        <v>990.24435099931145</v>
      </c>
      <c r="G605" s="6">
        <f t="shared" si="243"/>
        <v>779.13827795263114</v>
      </c>
      <c r="H605" s="6">
        <f>LN(Table6[[#This Row],[PROF TV LING]])</f>
        <v>6.6581885371177716</v>
      </c>
      <c r="I605" s="6">
        <f t="shared" si="244"/>
        <v>6.6972810364028623</v>
      </c>
      <c r="J605" s="6">
        <v>120.02961830294684</v>
      </c>
      <c r="K605" s="6">
        <f t="shared" si="249"/>
        <v>118.86789629896936</v>
      </c>
      <c r="L605" s="6">
        <f>0.5*J604+0.5*Table6[[#This Row],[Radio_State]]</f>
        <v>119.43541227174414</v>
      </c>
      <c r="M605" s="6">
        <f>LN(Table6[[#This Row],[RADIO LINGERING ]])</f>
        <v>4.7827757421762955</v>
      </c>
      <c r="N605" s="6">
        <f t="shared" si="245"/>
        <v>4.787738531518424</v>
      </c>
      <c r="O605" s="6">
        <v>60.014809151473415</v>
      </c>
      <c r="P605" s="6">
        <f t="shared" si="246"/>
        <v>59.761290046006806</v>
      </c>
      <c r="Q605" s="6">
        <f>0.3*O604+0.7*Table6[[#This Row],[Online]]</f>
        <v>59.83654734211261</v>
      </c>
      <c r="R605" s="6">
        <f>LN(Table6[[#This Row],[ONLINE LINGERING]])</f>
        <v>4.0916166338417357</v>
      </c>
      <c r="S605" s="6">
        <f t="shared" si="247"/>
        <v>4.0945913509584786</v>
      </c>
      <c r="T605" s="6">
        <v>1902.2722227792142</v>
      </c>
      <c r="U605" s="6">
        <f t="shared" si="248"/>
        <v>7.5508043573536003</v>
      </c>
      <c r="V605" s="8">
        <f>YEAR(Table6[[#This Row],[Date]])</f>
        <v>2019</v>
      </c>
      <c r="W605" s="8">
        <f>WEEKNUM(Table6[[#This Row],[Date]])</f>
        <v>29</v>
      </c>
      <c r="X605" t="s">
        <v>771</v>
      </c>
      <c r="Y605" s="9">
        <f>Table6[[#This Row],[LNTVLING]]+Table6[[#This Row],[LNRADIOLING]]+Table6[[#This Row],[LNONLINELING]]</f>
        <v>15.532580913135803</v>
      </c>
      <c r="Z605">
        <f t="shared" si="269"/>
        <v>1</v>
      </c>
      <c r="AA605">
        <f t="shared" si="250"/>
        <v>0</v>
      </c>
      <c r="AB605">
        <f t="shared" si="251"/>
        <v>0</v>
      </c>
      <c r="AC605">
        <f t="shared" si="252"/>
        <v>0</v>
      </c>
      <c r="AD605">
        <f t="shared" si="253"/>
        <v>1</v>
      </c>
      <c r="AE605">
        <f t="shared" si="254"/>
        <v>0</v>
      </c>
      <c r="AF605">
        <f t="shared" si="255"/>
        <v>0</v>
      </c>
      <c r="AG605" s="9">
        <f>'[1]1'!J$20+'[1]1'!J$21*Table6[[#This Row],[TV_State]]</f>
        <v>2126.5066336166124</v>
      </c>
      <c r="AH605" s="9">
        <f>Table6[[#This Row],[sales]]-Table6[[#This Row],[Pred_1]]</f>
        <v>-224.23441083739817</v>
      </c>
      <c r="AI605">
        <f>ABS(Table6[[#This Row],[Res_1]])/Table6[[#This Row],[sales]]</f>
        <v>0.11787714090141754</v>
      </c>
      <c r="AJ605" s="9">
        <f>'[1]2'!J$20+'[1]2'!J$21*Table6[[#This Row],[Radio_State]]</f>
        <v>2241.218407066589</v>
      </c>
      <c r="AK605" s="9">
        <f>Table6[[#This Row],[sales]]-Table6[[#This Row],[ Pred_2 ]]</f>
        <v>-338.94618428737476</v>
      </c>
      <c r="AL605">
        <f>ABS(Table6[[#This Row],[ Res_2 ]])/Table6[[#This Row],[sales]]</f>
        <v>0.17817964233960973</v>
      </c>
      <c r="AM605" s="10">
        <f>'[1]3'!J$20+'[1]3'!J$21*Data!O605</f>
        <v>2147.4550071689064</v>
      </c>
      <c r="AN605" s="9">
        <f>Table6[[#This Row],[sales]]-Table6[[#This Row],[Pred_3]]</f>
        <v>-245.18278438969219</v>
      </c>
      <c r="AO605" s="9">
        <f>ABS(Table6[[#This Row],[Res_3]])/Table6[[#This Row],[sales]]</f>
        <v>0.12888943099399353</v>
      </c>
      <c r="AP605" s="9">
        <f>'[1]4'!L$21+'[1]4'!L$27*Table6[[#This Row],[TV_State]]+'[1]4'!L$22*Table6[[#This Row],[NJ_DUM]]+'[1]4'!L$23*Table6[[#This Row],[NY_DUM]]+'[1]4'!L$24*Table6[[#This Row],[PA_DUM]]+'[1]4'!L$25*Table6[[#This Row],[CT_DUM]]+'[1]4'!L$26*Table6[[#This Row],[DL_DUM]]</f>
        <v>416.54441595321487</v>
      </c>
      <c r="AQ605" s="9">
        <f>Table6[[#This Row],[sales]]-Table6[[#This Row],[Pred_4]]</f>
        <v>1485.7278068259993</v>
      </c>
      <c r="AR605">
        <f>ABS(Table6[[#This Row],[Res_4]]/Table6[[#This Row],[sales]])</f>
        <v>0.78102796699378563</v>
      </c>
      <c r="AS605" s="9">
        <f>'[1]5'!L$20+'[1]5'!L$26*Table6[[#This Row],[Radio_State]]+'[1]5'!L$21*Table6[[#This Row],[NJ_DUM]]+'[1]5'!L$22*Table6[[#This Row],[NY_DUM]]+'[1]5'!L$23*Table6[[#This Row],[PA_DUM]]+'[1]5'!L$24*Table6[[#This Row],[CT_DUM]]+'[1]5'!L$25*Table6[[#This Row],[DL_DUM]]</f>
        <v>407.83514039387194</v>
      </c>
      <c r="AT605" s="9">
        <f>Table6[[#This Row],[sales]]-Table6[[#This Row],[Pred_5]]</f>
        <v>1494.4370823853424</v>
      </c>
      <c r="AU605" s="9">
        <f>ABS(Table6[[#This Row],[Red_5]]/Table6[[#This Row],[sales]])</f>
        <v>0.78560632095125382</v>
      </c>
      <c r="AV605" s="9">
        <f>'[1]6'!L$20+'[1]6'!L$26*Table6[[#This Row],[Online]]+'[1]6'!L$21*Table6[[#This Row],[NJ_DUM]]+'[1]6'!L$22*Table6[[#This Row],[NY_DUM]]+'[1]6'!L$23*Table6[[#This Row],[PA_DUM]]+'[1]6'!L$24*Table6[[#This Row],[CT_DUM]]+'[1]6'!L$25*Table6[[#This Row],[DL_DUM]]</f>
        <v>255.2461068445877</v>
      </c>
      <c r="AW605" s="9">
        <f>Table6[[#This Row],[sales]]-Table6[[#This Row],[Pred_6]]</f>
        <v>1647.0261159346264</v>
      </c>
      <c r="AX605" s="9">
        <f>ABS(Table6[[#This Row],[Red_6]]/Table6[[#This Row],[sales]])</f>
        <v>0.86582041004011823</v>
      </c>
      <c r="AY605" s="9">
        <f>'[1]7'!L$21+'[1]7'!L$27*Table6[[#This Row],[LNTV]]+'[1]7'!L$22*Table6[[#This Row],[NJ_DUM]]+'[1]7'!L$23*Table6[[#This Row],[NY_DUM]]+'[1]7'!L$24*Table6[[#This Row],[PA_DUM]]+'[1]7'!L$25*Table6[[#This Row],[CT_DUM]]+'[1]7'!L$26*Table6[[#This Row],[DL_DUM]]</f>
        <v>5.8868553972691542</v>
      </c>
      <c r="AZ605" s="9">
        <f>Table6[[#This Row],[sales]]-Table6[[#This Row],[Pred_7]]</f>
        <v>1896.3853673819451</v>
      </c>
      <c r="BA605" s="9">
        <f>ABS(Table6[[#This Row],[Red_7]]/Table6[[#This Row],[sales]])</f>
        <v>0.99690535595969099</v>
      </c>
      <c r="BB605" s="9">
        <f>'[1]8'!O$22+'[1]8'!O$28*Table6[[#This Row],[LNRADIOLING]]+'[1]8'!O$23*Table6[[#This Row],[DL_DUM]]+'[1]8'!O$24*Table6[[#This Row],[CT_DUM]]+'[1]8'!O$25*Table6[[#This Row],[PA_DUM]]+'[1]8'!O$26*Table6[[#This Row],[NY_DUM]]+'[1]8'!O$27*Table6[[#This Row],[NJ_DUM]]</f>
        <v>6.9863898205587285</v>
      </c>
      <c r="BC605" s="9">
        <f>Table6[[#This Row],[sales]]-Table6[[#This Row],[Pred_8]]</f>
        <v>1895.2858329586554</v>
      </c>
      <c r="BD605" s="9">
        <f>ABS(Table6[[#This Row],[Red_8]]/Table6[[#This Row],[sales]])</f>
        <v>0.99632734487898289</v>
      </c>
      <c r="BE605" s="9">
        <f>'[1]9'!M$19+'[1]9'!M$21*Table6[[#This Row],[LNONLINE]]+'[1]9'!M$20*Table6[[#This Row],[DL_DUM]]+'[1]9'!M$22*Table6[[#This Row],[CT_DUM]]+'[1]9'!M$23*Table6[[#This Row],[PA_DUM]]+'[1]9'!M$24*Table6[[#This Row],[NY_DUM]]+'[1]9'!M$25*Table6[[#This Row],[NJ_DUM]]</f>
        <v>6.8514660417262103</v>
      </c>
      <c r="BF605" s="9">
        <f>Table6[[#This Row],[sales]]-Table6[[#This Row],[Pred_9]]</f>
        <v>1895.4207567374881</v>
      </c>
      <c r="BG605" s="9">
        <f>ABS(Table6[[#This Row],[Red_9]]/Table6[[#This Row],[sales]])</f>
        <v>0.99639827257125368</v>
      </c>
      <c r="BH605" s="9">
        <f>'[1]10'!P$22+'[1]10'!P$30*Table6[[#This Row],[LNTV]]+'[1]10'!P$29*Table6[[#This Row],[LNRADIOLING]]+'[1]10'!P$24*Table6[[#This Row],[LNONLINELING]]+'[1]10'!P$23*Table6[[#This Row],[DL_DUM]]+'[1]10'!P$25*Table6[[#This Row],[CT_DUM]]+'[1]10'!P$26*Table6[[#This Row],[PA_DUM]]+'[1]10'!P$27*Table6[[#This Row],[NY_DUM]]+'[1]10'!P$28*Table6[[#This Row],[NJ_DUM]]</f>
        <v>6.8955005485934215</v>
      </c>
      <c r="BI605" s="9">
        <f>Table6[[#This Row],[sales]]-Table6[[#This Row],[Pred_10]]</f>
        <v>1895.3767222306208</v>
      </c>
      <c r="BJ605" s="45">
        <f>ABS(Table6[[#This Row],[Red_10]]/Table6[[#This Row],[sales]])</f>
        <v>0.99637512419830265</v>
      </c>
      <c r="BK605" s="9">
        <f>'[1]11'!P$32+'[1]11'!P$40*Table6[[#This Row],[LNONLINELING]]+'[1]11'!P$39*Table6[[#This Row],[LNRADIOLING]]+'[1]11'!P$38*Table6[[#This Row],[LNTVLING]]+'[1]11'!P$33*Table6[[#This Row],[DL_DUM]]+'[1]11'!P$34*Table6[[#This Row],[CT_DUM]]+'[1]11'!P$35*Table6[[#This Row],[PA_DUM]]+'[1]11'!P$36*Table6[[#This Row],[NY_DUM]]+'[1]11'!P$37*Table6[[#This Row],[NJ_DUM]]</f>
        <v>6.891583433147348</v>
      </c>
      <c r="BL605" s="9">
        <f>Table6[[#This Row],[sales]]-Table6[[#This Row],[ Pred_11]]</f>
        <v>1895.3806393460668</v>
      </c>
      <c r="BM605" s="47">
        <f>ABS(Table6[[#This Row],[ Red_11]]/Table6[[#This Row],[sales]])</f>
        <v>0.99637718337542736</v>
      </c>
      <c r="BN605" s="9">
        <f>'[1]12'!K$22+'[1]12'!K$28*Table6[[#This Row],[COMBINE LN LING]]+'[1]12'!K$23*Table6[[#This Row],[DL_DUM]]+'[1]12'!K$24*Table6[[#This Row],[CT_DUM]]+'[1]12'!K$25*Table6[[#This Row],[PA_DUM]]+'[1]12'!K$26*Table6[[#This Row],[NY_DUM]]+'[1]12'!K$27*Table6[[#This Row],[NJ_DUM]]</f>
        <v>6.8969625429338706</v>
      </c>
      <c r="BO605" s="9">
        <f>Table6[[#This Row],[sales]]-Table6[[#This Row],[ Pred_12]]</f>
        <v>1895.3752602362804</v>
      </c>
      <c r="BP605" s="47">
        <f>ABS(Table6[[#This Row],[ Red_12]]/Table6[[#This Row],[sales]])</f>
        <v>0.99637435564671317</v>
      </c>
      <c r="BQ605">
        <f>LN(G605+'2019 Totals and Calculations'!C$18)</f>
        <v>7.0391183905173653</v>
      </c>
      <c r="BR605">
        <f>LN(Table6[[#This Row],[PROF RADIO]]+'2019 Totals and Calculations'!D$18)</f>
        <v>5.2019400616969369</v>
      </c>
      <c r="BS605">
        <f>LN(Table6[[#This Row],[ONLINE LINGERING]]+'2019 Totals and Calculations'!E$18)</f>
        <v>4.6416362568681446</v>
      </c>
      <c r="BT605">
        <f>MONTH(Table6[[#This Row],[Date]])</f>
        <v>7</v>
      </c>
      <c r="BU605">
        <f t="shared" si="256"/>
        <v>0</v>
      </c>
      <c r="BV605">
        <f t="shared" si="257"/>
        <v>0</v>
      </c>
      <c r="BW605">
        <f t="shared" si="258"/>
        <v>0</v>
      </c>
      <c r="BX605">
        <f t="shared" si="259"/>
        <v>0</v>
      </c>
      <c r="BY605">
        <f t="shared" si="260"/>
        <v>0</v>
      </c>
      <c r="BZ605">
        <f t="shared" si="261"/>
        <v>0</v>
      </c>
      <c r="CA605">
        <f t="shared" si="262"/>
        <v>1</v>
      </c>
      <c r="CB605">
        <f t="shared" si="263"/>
        <v>0</v>
      </c>
      <c r="CC605">
        <f t="shared" si="264"/>
        <v>0</v>
      </c>
      <c r="CD605">
        <f t="shared" si="265"/>
        <v>0</v>
      </c>
      <c r="CE605">
        <f t="shared" si="266"/>
        <v>0</v>
      </c>
      <c r="CF605">
        <f t="shared" si="267"/>
        <v>0</v>
      </c>
      <c r="CG605">
        <f t="shared" si="268"/>
        <v>133</v>
      </c>
      <c r="CH60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2381.4293977514217</v>
      </c>
      <c r="CI605" s="79">
        <f>Table6[[#This Row],[sales]]-CH605</f>
        <v>-479.15717497220749</v>
      </c>
      <c r="CJ605">
        <f>ABS(Table6[[#This Row],[sales]]-CH605)/Table6[[#This Row],[sales]]</f>
        <v>0.25188675376448499</v>
      </c>
      <c r="CK60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2288.2355653705968</v>
      </c>
      <c r="CL605" s="79">
        <f>Table6[[#This Row],[sales]]-CK605</f>
        <v>-385.96334259138257</v>
      </c>
      <c r="CM605">
        <f>ABS(Table6[[#This Row],[sales]]-CK605)/Table6[[#This Row],[sales]]</f>
        <v>0.20289595672458027</v>
      </c>
      <c r="CN60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1910.6772271979492</v>
      </c>
      <c r="CO605" s="79">
        <f>Table6[[#This Row],[sales]]-CN605</f>
        <v>-8.4050044187349613</v>
      </c>
      <c r="CP605">
        <f>ABS(Table6[[#This Row],[sales]]-CN605)/Table6[[#This Row],[sales]]</f>
        <v>4.4184025388623264E-3</v>
      </c>
      <c r="CQ60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1953.2265441280051</v>
      </c>
      <c r="CR605" s="79">
        <f>Table6[[#This Row],[sales]]-CQ605</f>
        <v>-50.954321348790927</v>
      </c>
      <c r="CS605">
        <f>ABS(Table6[[#This Row],[sales]]-CQ605)/Table6[[#This Row],[sales]]</f>
        <v>2.6786030274019778E-2</v>
      </c>
    </row>
    <row r="606" spans="1:97" x14ac:dyDescent="0.2">
      <c r="A606">
        <v>605</v>
      </c>
      <c r="B606" t="s">
        <v>638</v>
      </c>
      <c r="C606" s="5">
        <v>43667</v>
      </c>
      <c r="D606" s="6">
        <v>151.91248566466709</v>
      </c>
      <c r="E606" s="8">
        <f>YEAR(Table6[[#This Row],[Date]])</f>
        <v>2019</v>
      </c>
      <c r="F606" s="6">
        <f>Table6[[#This Row],[TV_State]]+Table6[[#This Row],[Radio_State]]+Table6[[#This Row],[Online]]</f>
        <v>185.67081581237088</v>
      </c>
      <c r="G606" s="6">
        <f t="shared" si="243"/>
        <v>590.97054026624187</v>
      </c>
      <c r="H606" s="6">
        <f>LN(Table6[[#This Row],[PROF TV LING]])</f>
        <v>6.38176616889844</v>
      </c>
      <c r="I606" s="6">
        <f t="shared" si="244"/>
        <v>5.0233046028311907</v>
      </c>
      <c r="J606" s="6">
        <v>22.505553431802532</v>
      </c>
      <c r="K606" s="6">
        <f t="shared" si="249"/>
        <v>70.686724865385941</v>
      </c>
      <c r="L606" s="6">
        <f>0.5*J605+0.5*Table6[[#This Row],[Radio_State]]</f>
        <v>71.267585867374692</v>
      </c>
      <c r="M606" s="6">
        <f>LN(Table6[[#This Row],[RADIO LINGERING ]])</f>
        <v>4.2664416078851382</v>
      </c>
      <c r="N606" s="6">
        <f t="shared" si="245"/>
        <v>3.1137620979467528</v>
      </c>
      <c r="O606" s="6">
        <v>11.252776715901266</v>
      </c>
      <c r="P606" s="6">
        <f t="shared" si="246"/>
        <v>25.805330714932929</v>
      </c>
      <c r="Q606" s="6">
        <f>0.3*O605+0.7*Table6[[#This Row],[Online]]</f>
        <v>25.881386446572911</v>
      </c>
      <c r="R606" s="6">
        <f>LN(Table6[[#This Row],[ONLINE LINGERING]])</f>
        <v>3.2535240403219112</v>
      </c>
      <c r="S606" s="6">
        <f t="shared" si="247"/>
        <v>2.4206149173868075</v>
      </c>
      <c r="T606" s="6">
        <v>1607.068360831149</v>
      </c>
      <c r="U606" s="6">
        <f t="shared" si="248"/>
        <v>7.3821669042422888</v>
      </c>
      <c r="V606" s="8">
        <f>YEAR(Table6[[#This Row],[Date]])</f>
        <v>2019</v>
      </c>
      <c r="W606" s="8">
        <f>WEEKNUM(Table6[[#This Row],[Date]])</f>
        <v>30</v>
      </c>
      <c r="X606" t="s">
        <v>772</v>
      </c>
      <c r="Y606" s="9">
        <f>Table6[[#This Row],[LNTVLING]]+Table6[[#This Row],[LNRADIOLING]]+Table6[[#This Row],[LNONLINELING]]</f>
        <v>13.901731817105491</v>
      </c>
      <c r="Z606">
        <f t="shared" si="269"/>
        <v>1</v>
      </c>
      <c r="AA606">
        <f t="shared" si="250"/>
        <v>0</v>
      </c>
      <c r="AB606">
        <f t="shared" si="251"/>
        <v>0</v>
      </c>
      <c r="AC606">
        <f t="shared" si="252"/>
        <v>0</v>
      </c>
      <c r="AD606">
        <f t="shared" si="253"/>
        <v>1</v>
      </c>
      <c r="AE606">
        <f t="shared" si="254"/>
        <v>0</v>
      </c>
      <c r="AF606">
        <f t="shared" si="255"/>
        <v>0</v>
      </c>
      <c r="AG606" s="9">
        <f>'[1]1'!J$20+'[1]1'!J$21*Table6[[#This Row],[TV_State]]</f>
        <v>1479.1276869863777</v>
      </c>
      <c r="AH606" s="9">
        <f>Table6[[#This Row],[sales]]-Table6[[#This Row],[Pred_1]]</f>
        <v>127.94067384477125</v>
      </c>
      <c r="AI606">
        <f>ABS(Table6[[#This Row],[Res_1]])/Table6[[#This Row],[sales]]</f>
        <v>7.9611220631960217E-2</v>
      </c>
      <c r="AJ606" s="9">
        <f>'[1]2'!J$20+'[1]2'!J$21*Table6[[#This Row],[Radio_State]]</f>
        <v>1813.0824170729607</v>
      </c>
      <c r="AK606" s="9">
        <f>Table6[[#This Row],[sales]]-Table6[[#This Row],[ Pred_2 ]]</f>
        <v>-206.01405624181166</v>
      </c>
      <c r="AL606">
        <f>ABS(Table6[[#This Row],[ Res_2 ]])/Table6[[#This Row],[sales]]</f>
        <v>0.12819246602258078</v>
      </c>
      <c r="AM606" s="10">
        <f>'[1]3'!J$20+'[1]3'!J$21*Data!O606</f>
        <v>1865.7410864956137</v>
      </c>
      <c r="AN606" s="9">
        <f>Table6[[#This Row],[sales]]-Table6[[#This Row],[Pred_3]]</f>
        <v>-258.67272566446468</v>
      </c>
      <c r="AO606" s="9">
        <f>ABS(Table6[[#This Row],[Res_3]])/Table6[[#This Row],[sales]]</f>
        <v>0.16095937918327471</v>
      </c>
      <c r="AP606" s="9">
        <f>'[1]4'!L$21+'[1]4'!L$27*Table6[[#This Row],[TV_State]]+'[1]4'!L$22*Table6[[#This Row],[NJ_DUM]]+'[1]4'!L$23*Table6[[#This Row],[NY_DUM]]+'[1]4'!L$24*Table6[[#This Row],[PA_DUM]]+'[1]4'!L$25*Table6[[#This Row],[CT_DUM]]+'[1]4'!L$26*Table6[[#This Row],[DL_DUM]]</f>
        <v>271.33894839720915</v>
      </c>
      <c r="AQ606" s="9">
        <f>Table6[[#This Row],[sales]]-Table6[[#This Row],[Pred_4]]</f>
        <v>1335.7294124339398</v>
      </c>
      <c r="AR606">
        <f>ABS(Table6[[#This Row],[Res_4]]/Table6[[#This Row],[sales]])</f>
        <v>0.83115905022429959</v>
      </c>
      <c r="AS606" s="9">
        <f>'[1]5'!L$20+'[1]5'!L$26*Table6[[#This Row],[Radio_State]]+'[1]5'!L$21*Table6[[#This Row],[NJ_DUM]]+'[1]5'!L$22*Table6[[#This Row],[NY_DUM]]+'[1]5'!L$23*Table6[[#This Row],[PA_DUM]]+'[1]5'!L$24*Table6[[#This Row],[CT_DUM]]+'[1]5'!L$25*Table6[[#This Row],[DL_DUM]]</f>
        <v>236.03720558957889</v>
      </c>
      <c r="AT606" s="9">
        <f>Table6[[#This Row],[sales]]-Table6[[#This Row],[Pred_5]]</f>
        <v>1371.0311552415701</v>
      </c>
      <c r="AU606" s="9">
        <f>ABS(Table6[[#This Row],[Red_5]]/Table6[[#This Row],[sales]])</f>
        <v>0.85312559730346238</v>
      </c>
      <c r="AV606" s="9">
        <f>'[1]6'!L$20+'[1]6'!L$26*Table6[[#This Row],[Online]]+'[1]6'!L$21*Table6[[#This Row],[NJ_DUM]]+'[1]6'!L$22*Table6[[#This Row],[NY_DUM]]+'[1]6'!L$23*Table6[[#This Row],[PA_DUM]]+'[1]6'!L$24*Table6[[#This Row],[CT_DUM]]+'[1]6'!L$25*Table6[[#This Row],[DL_DUM]]</f>
        <v>43.021181569360756</v>
      </c>
      <c r="AW606" s="9">
        <f>Table6[[#This Row],[sales]]-Table6[[#This Row],[Pred_6]]</f>
        <v>1564.0471792617882</v>
      </c>
      <c r="AX606" s="9">
        <f>ABS(Table6[[#This Row],[Red_6]]/Table6[[#This Row],[sales]])</f>
        <v>0.97323002392560887</v>
      </c>
      <c r="AY606" s="9">
        <f>'[1]7'!L$21+'[1]7'!L$27*Table6[[#This Row],[LNTV]]+'[1]7'!L$22*Table6[[#This Row],[NJ_DUM]]+'[1]7'!L$23*Table6[[#This Row],[NY_DUM]]+'[1]7'!L$24*Table6[[#This Row],[PA_DUM]]+'[1]7'!L$25*Table6[[#This Row],[CT_DUM]]+'[1]7'!L$26*Table6[[#This Row],[DL_DUM]]</f>
        <v>5.7015721704252798</v>
      </c>
      <c r="AZ606" s="9">
        <f>Table6[[#This Row],[sales]]-Table6[[#This Row],[Pred_7]]</f>
        <v>1601.3667886607236</v>
      </c>
      <c r="BA606" s="9">
        <f>ABS(Table6[[#This Row],[Red_7]]/Table6[[#This Row],[sales]])</f>
        <v>0.99645219064142576</v>
      </c>
      <c r="BB606" s="9">
        <f>'[1]8'!O$22+'[1]8'!O$28*Table6[[#This Row],[LNRADIOLING]]+'[1]8'!O$23*Table6[[#This Row],[DL_DUM]]+'[1]8'!O$24*Table6[[#This Row],[CT_DUM]]+'[1]8'!O$25*Table6[[#This Row],[PA_DUM]]+'[1]8'!O$26*Table6[[#This Row],[NY_DUM]]+'[1]8'!O$27*Table6[[#This Row],[NJ_DUM]]</f>
        <v>6.9495540556046507</v>
      </c>
      <c r="BC606" s="9">
        <f>Table6[[#This Row],[sales]]-Table6[[#This Row],[Pred_8]]</f>
        <v>1600.1188067755443</v>
      </c>
      <c r="BD606" s="9">
        <f>ABS(Table6[[#This Row],[Red_8]]/Table6[[#This Row],[sales]])</f>
        <v>0.99567563258353831</v>
      </c>
      <c r="BE606" s="9">
        <f>'[1]9'!M$19+'[1]9'!M$21*Table6[[#This Row],[LNONLINE]]+'[1]9'!M$20*Table6[[#This Row],[DL_DUM]]+'[1]9'!M$22*Table6[[#This Row],[CT_DUM]]+'[1]9'!M$23*Table6[[#This Row],[PA_DUM]]+'[1]9'!M$24*Table6[[#This Row],[NY_DUM]]+'[1]9'!M$25*Table6[[#This Row],[NJ_DUM]]</f>
        <v>6.3214559003894291</v>
      </c>
      <c r="BF606" s="9">
        <f>Table6[[#This Row],[sales]]-Table6[[#This Row],[Pred_9]]</f>
        <v>1600.7469049307595</v>
      </c>
      <c r="BG606" s="9">
        <f>ABS(Table6[[#This Row],[Red_9]]/Table6[[#This Row],[sales]])</f>
        <v>0.99606646732991488</v>
      </c>
      <c r="BH606" s="9">
        <f>'[1]10'!P$22+'[1]10'!P$30*Table6[[#This Row],[LNTV]]+'[1]10'!P$29*Table6[[#This Row],[LNRADIOLING]]+'[1]10'!P$24*Table6[[#This Row],[LNONLINELING]]+'[1]10'!P$23*Table6[[#This Row],[DL_DUM]]+'[1]10'!P$25*Table6[[#This Row],[CT_DUM]]+'[1]10'!P$26*Table6[[#This Row],[PA_DUM]]+'[1]10'!P$27*Table6[[#This Row],[NY_DUM]]+'[1]10'!P$28*Table6[[#This Row],[NJ_DUM]]</f>
        <v>6.6425143960826336</v>
      </c>
      <c r="BI606" s="9">
        <f>Table6[[#This Row],[sales]]-Table6[[#This Row],[Pred_10]]</f>
        <v>1600.4258464350664</v>
      </c>
      <c r="BJ606" s="45">
        <f>ABS(Table6[[#This Row],[Red_10]]/Table6[[#This Row],[sales]])</f>
        <v>0.99586668833885372</v>
      </c>
      <c r="BK606" s="9">
        <f>'[1]11'!P$32+'[1]11'!P$40*Table6[[#This Row],[LNONLINELING]]+'[1]11'!P$39*Table6[[#This Row],[LNRADIOLING]]+'[1]11'!P$38*Table6[[#This Row],[LNTVLING]]+'[1]11'!P$33*Table6[[#This Row],[DL_DUM]]+'[1]11'!P$34*Table6[[#This Row],[CT_DUM]]+'[1]11'!P$35*Table6[[#This Row],[PA_DUM]]+'[1]11'!P$36*Table6[[#This Row],[NY_DUM]]+'[1]11'!P$37*Table6[[#This Row],[NJ_DUM]]</f>
        <v>6.6514635337274068</v>
      </c>
      <c r="BL606" s="9">
        <f>Table6[[#This Row],[sales]]-Table6[[#This Row],[ Pred_11]]</f>
        <v>1600.4168972974217</v>
      </c>
      <c r="BM606" s="47">
        <f>ABS(Table6[[#This Row],[ Red_11]]/Table6[[#This Row],[sales]])</f>
        <v>0.99586111972841818</v>
      </c>
      <c r="BN606" s="9">
        <f>'[1]12'!K$22+'[1]12'!K$28*Table6[[#This Row],[COMBINE LN LING]]+'[1]12'!K$23*Table6[[#This Row],[DL_DUM]]+'[1]12'!K$24*Table6[[#This Row],[CT_DUM]]+'[1]12'!K$25*Table6[[#This Row],[PA_DUM]]+'[1]12'!K$26*Table6[[#This Row],[NY_DUM]]+'[1]12'!K$27*Table6[[#This Row],[NJ_DUM]]</f>
        <v>6.7400163521865819</v>
      </c>
      <c r="BO606" s="9">
        <f>Table6[[#This Row],[sales]]-Table6[[#This Row],[ Pred_12]]</f>
        <v>1600.3283444789624</v>
      </c>
      <c r="BP606" s="47">
        <f>ABS(Table6[[#This Row],[ Red_12]]/Table6[[#This Row],[sales]])</f>
        <v>0.9958060176427711</v>
      </c>
      <c r="BQ606">
        <f>LN(G606+'2019 Totals and Calculations'!C$18)</f>
        <v>6.8587898564060099</v>
      </c>
      <c r="BR606">
        <f>LN(Table6[[#This Row],[PROF RADIO]]+'2019 Totals and Calculations'!D$18)</f>
        <v>4.8936751033246511</v>
      </c>
      <c r="BS606">
        <f>LN(Table6[[#This Row],[ONLINE LINGERING]]+'2019 Totals and Calculations'!E$18)</f>
        <v>4.2450428683852293</v>
      </c>
      <c r="BT606">
        <f>MONTH(Table6[[#This Row],[Date]])</f>
        <v>7</v>
      </c>
      <c r="BU606">
        <f t="shared" si="256"/>
        <v>0</v>
      </c>
      <c r="BV606">
        <f t="shared" si="257"/>
        <v>0</v>
      </c>
      <c r="BW606">
        <f t="shared" si="258"/>
        <v>0</v>
      </c>
      <c r="BX606">
        <f t="shared" si="259"/>
        <v>0</v>
      </c>
      <c r="BY606">
        <f t="shared" si="260"/>
        <v>0</v>
      </c>
      <c r="BZ606">
        <f t="shared" si="261"/>
        <v>0</v>
      </c>
      <c r="CA606">
        <f t="shared" si="262"/>
        <v>1</v>
      </c>
      <c r="CB606">
        <f t="shared" si="263"/>
        <v>0</v>
      </c>
      <c r="CC606">
        <f t="shared" si="264"/>
        <v>0</v>
      </c>
      <c r="CD606">
        <f t="shared" si="265"/>
        <v>0</v>
      </c>
      <c r="CE606">
        <f t="shared" si="266"/>
        <v>0</v>
      </c>
      <c r="CF606">
        <f t="shared" si="267"/>
        <v>0</v>
      </c>
      <c r="CG606">
        <f t="shared" si="268"/>
        <v>134</v>
      </c>
      <c r="CH60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2262.9476119991014</v>
      </c>
      <c r="CI606" s="79">
        <f>Table6[[#This Row],[sales]]-CH606</f>
        <v>-655.87925116795236</v>
      </c>
      <c r="CJ606">
        <f>ABS(Table6[[#This Row],[sales]]-CH606)/Table6[[#This Row],[sales]]</f>
        <v>0.40812156293634116</v>
      </c>
      <c r="CK60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2086.6876098093362</v>
      </c>
      <c r="CL606" s="79">
        <f>Table6[[#This Row],[sales]]-CK606</f>
        <v>-479.61924897818722</v>
      </c>
      <c r="CM606">
        <f>ABS(Table6[[#This Row],[sales]]-CK606)/Table6[[#This Row],[sales]]</f>
        <v>0.29844358875321031</v>
      </c>
      <c r="CN60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1682.5133696576177</v>
      </c>
      <c r="CO606" s="79">
        <f>Table6[[#This Row],[sales]]-CN606</f>
        <v>-75.445008826468666</v>
      </c>
      <c r="CP606">
        <f>ABS(Table6[[#This Row],[sales]]-CN606)/Table6[[#This Row],[sales]]</f>
        <v>4.694573713556887E-2</v>
      </c>
      <c r="CQ60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1655.4833465739205</v>
      </c>
      <c r="CR606" s="79">
        <f>Table6[[#This Row],[sales]]-CQ606</f>
        <v>-48.414985742771478</v>
      </c>
      <c r="CS606">
        <f>ABS(Table6[[#This Row],[sales]]-CQ606)/Table6[[#This Row],[sales]]</f>
        <v>3.01262764688691E-2</v>
      </c>
    </row>
    <row r="607" spans="1:97" x14ac:dyDescent="0.2">
      <c r="A607">
        <v>606</v>
      </c>
      <c r="B607" t="s">
        <v>638</v>
      </c>
      <c r="C607" s="5">
        <v>43674</v>
      </c>
      <c r="D607" s="6">
        <v>826.48494200814332</v>
      </c>
      <c r="E607" s="8">
        <f>YEAR(Table6[[#This Row],[Date]])</f>
        <v>2019</v>
      </c>
      <c r="F607" s="6">
        <f>Table6[[#This Row],[TV_State]]+Table6[[#This Row],[Radio_State]]+Table6[[#This Row],[Online]]</f>
        <v>1010.1482624543974</v>
      </c>
      <c r="G607" s="6">
        <f t="shared" si="243"/>
        <v>661.62486078881227</v>
      </c>
      <c r="H607" s="6">
        <f>LN(Table6[[#This Row],[PROF TV LING]])</f>
        <v>6.4946987197701374</v>
      </c>
      <c r="I607" s="6">
        <f t="shared" si="244"/>
        <v>6.717181698109199</v>
      </c>
      <c r="J607" s="6">
        <v>122.44221363083606</v>
      </c>
      <c r="K607" s="6">
        <f t="shared" si="249"/>
        <v>96.56446924811101</v>
      </c>
      <c r="L607" s="6">
        <f>0.5*J606+0.5*Table6[[#This Row],[Radio_State]]</f>
        <v>72.473883531319302</v>
      </c>
      <c r="M607" s="6">
        <f>LN(Table6[[#This Row],[RADIO LINGERING ]])</f>
        <v>4.2832262698090258</v>
      </c>
      <c r="N607" s="6">
        <f t="shared" si="245"/>
        <v>4.8076391932247606</v>
      </c>
      <c r="O607" s="6">
        <v>61.22110681541804</v>
      </c>
      <c r="P607" s="6">
        <f t="shared" si="246"/>
        <v>50.5963739852725</v>
      </c>
      <c r="Q607" s="6">
        <f>0.3*O606+0.7*Table6[[#This Row],[Online]]</f>
        <v>46.230607785563002</v>
      </c>
      <c r="R607" s="6">
        <f>LN(Table6[[#This Row],[ONLINE LINGERING]])</f>
        <v>3.8336420849083703</v>
      </c>
      <c r="S607" s="6">
        <f t="shared" si="247"/>
        <v>4.1144920126648152</v>
      </c>
      <c r="T607" s="6">
        <v>1919.5916144411372</v>
      </c>
      <c r="U607" s="6">
        <f t="shared" si="248"/>
        <v>7.5598677415858937</v>
      </c>
      <c r="V607" s="8">
        <f>YEAR(Table6[[#This Row],[Date]])</f>
        <v>2019</v>
      </c>
      <c r="W607" s="8">
        <f>WEEKNUM(Table6[[#This Row],[Date]])</f>
        <v>31</v>
      </c>
      <c r="X607" t="s">
        <v>773</v>
      </c>
      <c r="Y607" s="9">
        <f>Table6[[#This Row],[LNTVLING]]+Table6[[#This Row],[LNRADIOLING]]+Table6[[#This Row],[LNONLINELING]]</f>
        <v>14.611567074487532</v>
      </c>
      <c r="Z607">
        <f t="shared" si="269"/>
        <v>1</v>
      </c>
      <c r="AA607">
        <f t="shared" si="250"/>
        <v>0</v>
      </c>
      <c r="AB607">
        <f t="shared" si="251"/>
        <v>0</v>
      </c>
      <c r="AC607">
        <f t="shared" si="252"/>
        <v>0</v>
      </c>
      <c r="AD607">
        <f t="shared" si="253"/>
        <v>1</v>
      </c>
      <c r="AE607">
        <f t="shared" si="254"/>
        <v>0</v>
      </c>
      <c r="AF607">
        <f t="shared" si="255"/>
        <v>0</v>
      </c>
      <c r="AG607" s="9">
        <f>'[1]1'!J$20+'[1]1'!J$21*Table6[[#This Row],[TV_State]]</f>
        <v>2142.5217927886342</v>
      </c>
      <c r="AH607" s="9">
        <f>Table6[[#This Row],[sales]]-Table6[[#This Row],[Pred_1]]</f>
        <v>-222.93017834749708</v>
      </c>
      <c r="AI607">
        <f>ABS(Table6[[#This Row],[Res_1]])/Table6[[#This Row],[sales]]</f>
        <v>0.11613416972151139</v>
      </c>
      <c r="AJ607" s="9">
        <f>'[1]2'!J$20+'[1]2'!J$21*Table6[[#This Row],[Radio_State]]</f>
        <v>2251.8098327882772</v>
      </c>
      <c r="AK607" s="9">
        <f>Table6[[#This Row],[sales]]-Table6[[#This Row],[ Pred_2 ]]</f>
        <v>-332.21821834714001</v>
      </c>
      <c r="AL607">
        <f>ABS(Table6[[#This Row],[ Res_2 ]])/Table6[[#This Row],[sales]]</f>
        <v>0.17306713357562817</v>
      </c>
      <c r="AM607" s="10">
        <f>'[1]3'!J$20+'[1]3'!J$21*Data!O607</f>
        <v>2154.4241761603316</v>
      </c>
      <c r="AN607" s="9">
        <f>Table6[[#This Row],[sales]]-Table6[[#This Row],[Pred_3]]</f>
        <v>-234.83256171919447</v>
      </c>
      <c r="AO607" s="9">
        <f>ABS(Table6[[#This Row],[Res_3]])/Table6[[#This Row],[sales]]</f>
        <v>0.12233464657406454</v>
      </c>
      <c r="AP607" s="9">
        <f>'[1]4'!L$21+'[1]4'!L$27*Table6[[#This Row],[TV_State]]+'[1]4'!L$22*Table6[[#This Row],[NJ_DUM]]+'[1]4'!L$23*Table6[[#This Row],[NY_DUM]]+'[1]4'!L$24*Table6[[#This Row],[PA_DUM]]+'[1]4'!L$25*Table6[[#This Row],[CT_DUM]]+'[1]4'!L$26*Table6[[#This Row],[DL_DUM]]</f>
        <v>420.13657582752336</v>
      </c>
      <c r="AQ607" s="9">
        <f>Table6[[#This Row],[sales]]-Table6[[#This Row],[Pred_4]]</f>
        <v>1499.4550386136139</v>
      </c>
      <c r="AR607">
        <f>ABS(Table6[[#This Row],[Res_4]]/Table6[[#This Row],[sales]])</f>
        <v>0.78113231342186273</v>
      </c>
      <c r="AS607" s="9">
        <f>'[1]5'!L$20+'[1]5'!L$26*Table6[[#This Row],[Radio_State]]+'[1]5'!L$21*Table6[[#This Row],[NJ_DUM]]+'[1]5'!L$22*Table6[[#This Row],[NY_DUM]]+'[1]5'!L$23*Table6[[#This Row],[PA_DUM]]+'[1]5'!L$24*Table6[[#This Row],[CT_DUM]]+'[1]5'!L$25*Table6[[#This Row],[DL_DUM]]</f>
        <v>412.08515699641498</v>
      </c>
      <c r="AT607" s="9">
        <f>Table6[[#This Row],[sales]]-Table6[[#This Row],[Pred_5]]</f>
        <v>1507.5064574447222</v>
      </c>
      <c r="AU607" s="9">
        <f>ABS(Table6[[#This Row],[Red_5]]/Table6[[#This Row],[sales]])</f>
        <v>0.7853266528691375</v>
      </c>
      <c r="AV607" s="9">
        <f>'[1]6'!L$20+'[1]6'!L$26*Table6[[#This Row],[Online]]+'[1]6'!L$21*Table6[[#This Row],[NJ_DUM]]+'[1]6'!L$22*Table6[[#This Row],[NY_DUM]]+'[1]6'!L$23*Table6[[#This Row],[PA_DUM]]+'[1]6'!L$24*Table6[[#This Row],[CT_DUM]]+'[1]6'!L$25*Table6[[#This Row],[DL_DUM]]</f>
        <v>260.49622499601185</v>
      </c>
      <c r="AW607" s="9">
        <f>Table6[[#This Row],[sales]]-Table6[[#This Row],[Pred_6]]</f>
        <v>1659.0953894451254</v>
      </c>
      <c r="AX607" s="9">
        <f>ABS(Table6[[#This Row],[Red_6]]/Table6[[#This Row],[sales]])</f>
        <v>0.86429601846752613</v>
      </c>
      <c r="AY607" s="9">
        <f>'[1]7'!L$21+'[1]7'!L$27*Table6[[#This Row],[LNTV]]+'[1]7'!L$22*Table6[[#This Row],[NJ_DUM]]+'[1]7'!L$23*Table6[[#This Row],[NY_DUM]]+'[1]7'!L$24*Table6[[#This Row],[PA_DUM]]+'[1]7'!L$25*Table6[[#This Row],[CT_DUM]]+'[1]7'!L$26*Table6[[#This Row],[DL_DUM]]</f>
        <v>5.8890580918491553</v>
      </c>
      <c r="AZ607" s="9">
        <f>Table6[[#This Row],[sales]]-Table6[[#This Row],[Pred_7]]</f>
        <v>1913.702556349288</v>
      </c>
      <c r="BA607" s="9">
        <f>ABS(Table6[[#This Row],[Red_7]]/Table6[[#This Row],[sales]])</f>
        <v>0.99693212970532608</v>
      </c>
      <c r="BB607" s="9">
        <f>'[1]8'!O$22+'[1]8'!O$28*Table6[[#This Row],[LNRADIOLING]]+'[1]8'!O$23*Table6[[#This Row],[DL_DUM]]+'[1]8'!O$24*Table6[[#This Row],[CT_DUM]]+'[1]8'!O$25*Table6[[#This Row],[PA_DUM]]+'[1]8'!O$26*Table6[[#This Row],[NY_DUM]]+'[1]8'!O$27*Table6[[#This Row],[NJ_DUM]]</f>
        <v>6.9507514892438405</v>
      </c>
      <c r="BC607" s="9">
        <f>Table6[[#This Row],[sales]]-Table6[[#This Row],[Pred_8]]</f>
        <v>1912.6408629518933</v>
      </c>
      <c r="BD607" s="9">
        <f>ABS(Table6[[#This Row],[Red_8]]/Table6[[#This Row],[sales]])</f>
        <v>0.99637904675298994</v>
      </c>
      <c r="BE607" s="9">
        <f>'[1]9'!M$19+'[1]9'!M$21*Table6[[#This Row],[LNONLINE]]+'[1]9'!M$20*Table6[[#This Row],[DL_DUM]]+'[1]9'!M$22*Table6[[#This Row],[CT_DUM]]+'[1]9'!M$23*Table6[[#This Row],[PA_DUM]]+'[1]9'!M$24*Table6[[#This Row],[NY_DUM]]+'[1]9'!M$25*Table6[[#This Row],[NJ_DUM]]</f>
        <v>6.857766938388874</v>
      </c>
      <c r="BF607" s="9">
        <f>Table6[[#This Row],[sales]]-Table6[[#This Row],[Pred_9]]</f>
        <v>1912.7338475027482</v>
      </c>
      <c r="BG607" s="9">
        <f>ABS(Table6[[#This Row],[Red_9]]/Table6[[#This Row],[sales]])</f>
        <v>0.99642748650973578</v>
      </c>
      <c r="BH607" s="9">
        <f>'[1]10'!P$22+'[1]10'!P$30*Table6[[#This Row],[LNTV]]+'[1]10'!P$29*Table6[[#This Row],[LNRADIOLING]]+'[1]10'!P$24*Table6[[#This Row],[LNONLINELING]]+'[1]10'!P$23*Table6[[#This Row],[DL_DUM]]+'[1]10'!P$25*Table6[[#This Row],[CT_DUM]]+'[1]10'!P$26*Table6[[#This Row],[PA_DUM]]+'[1]10'!P$27*Table6[[#This Row],[NY_DUM]]+'[1]10'!P$28*Table6[[#This Row],[NJ_DUM]]</f>
        <v>6.913666612859581</v>
      </c>
      <c r="BI607" s="9">
        <f>Table6[[#This Row],[sales]]-Table6[[#This Row],[Pred_10]]</f>
        <v>1912.6779478282776</v>
      </c>
      <c r="BJ607" s="45">
        <f>ABS(Table6[[#This Row],[Red_10]]/Table6[[#This Row],[sales]])</f>
        <v>0.99639836590197217</v>
      </c>
      <c r="BK607" s="9">
        <f>'[1]11'!P$32+'[1]11'!P$40*Table6[[#This Row],[LNONLINELING]]+'[1]11'!P$39*Table6[[#This Row],[LNRADIOLING]]+'[1]11'!P$38*Table6[[#This Row],[LNTVLING]]+'[1]11'!P$33*Table6[[#This Row],[DL_DUM]]+'[1]11'!P$34*Table6[[#This Row],[CT_DUM]]+'[1]11'!P$35*Table6[[#This Row],[PA_DUM]]+'[1]11'!P$36*Table6[[#This Row],[NY_DUM]]+'[1]11'!P$37*Table6[[#This Row],[NJ_DUM]]</f>
        <v>6.8844511054609274</v>
      </c>
      <c r="BL607" s="9">
        <f>Table6[[#This Row],[sales]]-Table6[[#This Row],[ Pred_11]]</f>
        <v>1912.7071633356761</v>
      </c>
      <c r="BM607" s="47">
        <f>ABS(Table6[[#This Row],[ Red_11]]/Table6[[#This Row],[sales]])</f>
        <v>0.99641358554930692</v>
      </c>
      <c r="BN607" s="9">
        <f>'[1]12'!K$22+'[1]12'!K$28*Table6[[#This Row],[COMBINE LN LING]]+'[1]12'!K$23*Table6[[#This Row],[DL_DUM]]+'[1]12'!K$24*Table6[[#This Row],[CT_DUM]]+'[1]12'!K$25*Table6[[#This Row],[PA_DUM]]+'[1]12'!K$26*Table6[[#This Row],[NY_DUM]]+'[1]12'!K$27*Table6[[#This Row],[NJ_DUM]]</f>
        <v>6.8083279697209136</v>
      </c>
      <c r="BO607" s="9">
        <f>Table6[[#This Row],[sales]]-Table6[[#This Row],[ Pred_12]]</f>
        <v>1912.7832864714162</v>
      </c>
      <c r="BP607" s="47">
        <f>ABS(Table6[[#This Row],[ Red_12]]/Table6[[#This Row],[sales]])</f>
        <v>0.99645324145068059</v>
      </c>
      <c r="BQ607">
        <f>LN(G607+'2019 Totals and Calculations'!C$18)</f>
        <v>6.9303660917505043</v>
      </c>
      <c r="BR607">
        <f>LN(Table6[[#This Row],[PROF RADIO]]+'2019 Totals and Calculations'!D$18)</f>
        <v>5.0709200025753161</v>
      </c>
      <c r="BS607">
        <f>LN(Table6[[#This Row],[ONLINE LINGERING]]+'2019 Totals and Calculations'!E$18)</f>
        <v>4.5010086386558097</v>
      </c>
      <c r="BT607">
        <f>MONTH(Table6[[#This Row],[Date]])</f>
        <v>7</v>
      </c>
      <c r="BU607">
        <f t="shared" si="256"/>
        <v>0</v>
      </c>
      <c r="BV607">
        <f t="shared" si="257"/>
        <v>0</v>
      </c>
      <c r="BW607">
        <f t="shared" si="258"/>
        <v>0</v>
      </c>
      <c r="BX607">
        <f t="shared" si="259"/>
        <v>0</v>
      </c>
      <c r="BY607">
        <f t="shared" si="260"/>
        <v>0</v>
      </c>
      <c r="BZ607">
        <f t="shared" si="261"/>
        <v>0</v>
      </c>
      <c r="CA607">
        <f t="shared" si="262"/>
        <v>1</v>
      </c>
      <c r="CB607">
        <f t="shared" si="263"/>
        <v>0</v>
      </c>
      <c r="CC607">
        <f t="shared" si="264"/>
        <v>0</v>
      </c>
      <c r="CD607">
        <f t="shared" si="265"/>
        <v>0</v>
      </c>
      <c r="CE607">
        <f t="shared" si="266"/>
        <v>0</v>
      </c>
      <c r="CF607">
        <f t="shared" si="267"/>
        <v>0</v>
      </c>
      <c r="CG607">
        <f t="shared" si="268"/>
        <v>135</v>
      </c>
      <c r="CH60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2317.9916689179177</v>
      </c>
      <c r="CI607" s="79">
        <f>Table6[[#This Row],[sales]]-CH607</f>
        <v>-398.4000544767805</v>
      </c>
      <c r="CJ607">
        <f>ABS(Table6[[#This Row],[sales]]-CH607)/Table6[[#This Row],[sales]]</f>
        <v>0.20754417318746687</v>
      </c>
      <c r="CK60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2208.1666401643224</v>
      </c>
      <c r="CL607" s="79">
        <f>Table6[[#This Row],[sales]]-CK607</f>
        <v>-288.57502572318526</v>
      </c>
      <c r="CM607">
        <f>ABS(Table6[[#This Row],[sales]]-CK607)/Table6[[#This Row],[sales]]</f>
        <v>0.15033146818949819</v>
      </c>
      <c r="CN60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1833.5206951350463</v>
      </c>
      <c r="CO607" s="79">
        <f>Table6[[#This Row],[sales]]-CN607</f>
        <v>86.0709193060909</v>
      </c>
      <c r="CP607">
        <f>ABS(Table6[[#This Row],[sales]]-CN607)/Table6[[#This Row],[sales]]</f>
        <v>4.483814091423257E-2</v>
      </c>
      <c r="CQ60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1837.843328257188</v>
      </c>
      <c r="CR607" s="79">
        <f>Table6[[#This Row],[sales]]-CQ607</f>
        <v>81.748286183949176</v>
      </c>
      <c r="CS607">
        <f>ABS(Table6[[#This Row],[sales]]-CQ607)/Table6[[#This Row],[sales]]</f>
        <v>4.2586290526044561E-2</v>
      </c>
    </row>
    <row r="608" spans="1:97" x14ac:dyDescent="0.2">
      <c r="A608">
        <v>607</v>
      </c>
      <c r="B608" t="s">
        <v>638</v>
      </c>
      <c r="C608" s="5">
        <v>43681</v>
      </c>
      <c r="D608" s="6">
        <v>834.74979142822508</v>
      </c>
      <c r="E608" s="8">
        <f>YEAR(Table6[[#This Row],[Date]])</f>
        <v>2019</v>
      </c>
      <c r="F608" s="6">
        <f>Table6[[#This Row],[TV_State]]+Table6[[#This Row],[Radio_State]]+Table6[[#This Row],[Online]]</f>
        <v>1020.2497450789418</v>
      </c>
      <c r="G608" s="6">
        <f t="shared" si="243"/>
        <v>713.56233998063612</v>
      </c>
      <c r="H608" s="6">
        <f>LN(Table6[[#This Row],[PROF TV LING]])</f>
        <v>6.5702698051823543</v>
      </c>
      <c r="I608" s="6">
        <f t="shared" si="244"/>
        <v>6.7271320289623668</v>
      </c>
      <c r="J608" s="6">
        <v>123.66663576714446</v>
      </c>
      <c r="K608" s="6">
        <f t="shared" si="249"/>
        <v>110.11555250762774</v>
      </c>
      <c r="L608" s="6">
        <f>0.5*J607+0.5*Table6[[#This Row],[Radio_State]]</f>
        <v>123.05442469899026</v>
      </c>
      <c r="M608" s="6">
        <f>LN(Table6[[#This Row],[RADIO LINGERING ]])</f>
        <v>4.8126267347357992</v>
      </c>
      <c r="N608" s="6">
        <f t="shared" si="245"/>
        <v>4.8175895240779285</v>
      </c>
      <c r="O608" s="6">
        <v>61.833317883572228</v>
      </c>
      <c r="P608" s="6">
        <f t="shared" si="246"/>
        <v>58.4622347140823</v>
      </c>
      <c r="Q608" s="6">
        <f>0.3*O607+0.7*Table6[[#This Row],[Online]]</f>
        <v>61.649654563125964</v>
      </c>
      <c r="R608" s="6">
        <f>LN(Table6[[#This Row],[ONLINE LINGERING]])</f>
        <v>4.1214676264012402</v>
      </c>
      <c r="S608" s="6">
        <f t="shared" si="247"/>
        <v>4.1244423435179831</v>
      </c>
      <c r="T608" s="6">
        <v>1728.6655488948982</v>
      </c>
      <c r="U608" s="6">
        <f t="shared" si="248"/>
        <v>7.455105030821092</v>
      </c>
      <c r="V608" s="8">
        <f>YEAR(Table6[[#This Row],[Date]])</f>
        <v>2019</v>
      </c>
      <c r="W608" s="8">
        <f>WEEKNUM(Table6[[#This Row],[Date]])</f>
        <v>32</v>
      </c>
      <c r="X608" t="s">
        <v>774</v>
      </c>
      <c r="Y608" s="9">
        <f>Table6[[#This Row],[LNTVLING]]+Table6[[#This Row],[LNRADIOLING]]+Table6[[#This Row],[LNONLINELING]]</f>
        <v>15.504364166319395</v>
      </c>
      <c r="Z608">
        <f t="shared" si="269"/>
        <v>1</v>
      </c>
      <c r="AA608">
        <f t="shared" si="250"/>
        <v>0</v>
      </c>
      <c r="AB608">
        <f t="shared" si="251"/>
        <v>0</v>
      </c>
      <c r="AC608">
        <f t="shared" si="252"/>
        <v>0</v>
      </c>
      <c r="AD608">
        <f t="shared" si="253"/>
        <v>1</v>
      </c>
      <c r="AE608">
        <f t="shared" si="254"/>
        <v>0</v>
      </c>
      <c r="AF608">
        <f t="shared" si="255"/>
        <v>0</v>
      </c>
      <c r="AG608" s="9">
        <f>'[1]1'!J$20+'[1]1'!J$21*Table6[[#This Row],[TV_State]]</f>
        <v>2150.6496852619575</v>
      </c>
      <c r="AH608" s="9">
        <f>Table6[[#This Row],[sales]]-Table6[[#This Row],[Pred_1]]</f>
        <v>-421.98413636705936</v>
      </c>
      <c r="AI608">
        <f>ABS(Table6[[#This Row],[Res_1]])/Table6[[#This Row],[sales]]</f>
        <v>0.24410976237527585</v>
      </c>
      <c r="AJ608" s="9">
        <f>'[1]2'!J$20+'[1]2'!J$21*Table6[[#This Row],[Radio_State]]</f>
        <v>2257.1851130761852</v>
      </c>
      <c r="AK608" s="9">
        <f>Table6[[#This Row],[sales]]-Table6[[#This Row],[ Pred_2 ]]</f>
        <v>-528.51956418128702</v>
      </c>
      <c r="AL608">
        <f>ABS(Table6[[#This Row],[ Res_2 ]])/Table6[[#This Row],[sales]]</f>
        <v>0.30573847238360202</v>
      </c>
      <c r="AM608" s="10">
        <f>'[1]3'!J$20+'[1]3'!J$21*Data!O608</f>
        <v>2157.9611161046864</v>
      </c>
      <c r="AN608" s="9">
        <f>Table6[[#This Row],[sales]]-Table6[[#This Row],[Pred_3]]</f>
        <v>-429.29556720978826</v>
      </c>
      <c r="AO608" s="9">
        <f>ABS(Table6[[#This Row],[Res_3]])/Table6[[#This Row],[sales]]</f>
        <v>0.2483392854587913</v>
      </c>
      <c r="AP608" s="9">
        <f>'[1]4'!L$21+'[1]4'!L$27*Table6[[#This Row],[TV_State]]+'[1]4'!L$22*Table6[[#This Row],[NJ_DUM]]+'[1]4'!L$23*Table6[[#This Row],[NY_DUM]]+'[1]4'!L$24*Table6[[#This Row],[PA_DUM]]+'[1]4'!L$25*Table6[[#This Row],[CT_DUM]]+'[1]4'!L$26*Table6[[#This Row],[DL_DUM]]</f>
        <v>421.95964164234044</v>
      </c>
      <c r="AQ608" s="9">
        <f>Table6[[#This Row],[sales]]-Table6[[#This Row],[Pred_4]]</f>
        <v>1306.7059072525576</v>
      </c>
      <c r="AR608">
        <f>ABS(Table6[[#This Row],[Res_4]]/Table6[[#This Row],[sales]])</f>
        <v>0.75590440735508901</v>
      </c>
      <c r="AS608" s="9">
        <f>'[1]5'!L$20+'[1]5'!L$26*Table6[[#This Row],[Radio_State]]+'[1]5'!L$21*Table6[[#This Row],[NJ_DUM]]+'[1]5'!L$22*Table6[[#This Row],[NY_DUM]]+'[1]5'!L$23*Table6[[#This Row],[PA_DUM]]+'[1]5'!L$24*Table6[[#This Row],[CT_DUM]]+'[1]5'!L$25*Table6[[#This Row],[DL_DUM]]</f>
        <v>414.24209328310872</v>
      </c>
      <c r="AT608" s="9">
        <f>Table6[[#This Row],[sales]]-Table6[[#This Row],[Pred_5]]</f>
        <v>1314.4234556117894</v>
      </c>
      <c r="AU608" s="9">
        <f>ABS(Table6[[#This Row],[Red_5]]/Table6[[#This Row],[sales]])</f>
        <v>0.76036886166446394</v>
      </c>
      <c r="AV608" s="9">
        <f>'[1]6'!L$20+'[1]6'!L$26*Table6[[#This Row],[Online]]+'[1]6'!L$21*Table6[[#This Row],[NJ_DUM]]+'[1]6'!L$22*Table6[[#This Row],[NY_DUM]]+'[1]6'!L$23*Table6[[#This Row],[PA_DUM]]+'[1]6'!L$24*Table6[[#This Row],[CT_DUM]]+'[1]6'!L$25*Table6[[#This Row],[DL_DUM]]</f>
        <v>263.16072525783659</v>
      </c>
      <c r="AW608" s="9">
        <f>Table6[[#This Row],[sales]]-Table6[[#This Row],[Pred_6]]</f>
        <v>1465.5048236370617</v>
      </c>
      <c r="AX608" s="9">
        <f>ABS(Table6[[#This Row],[Red_6]]/Table6[[#This Row],[sales]])</f>
        <v>0.84776654719238786</v>
      </c>
      <c r="AY608" s="9">
        <f>'[1]7'!L$21+'[1]7'!L$27*Table6[[#This Row],[LNTV]]+'[1]7'!L$22*Table6[[#This Row],[NJ_DUM]]+'[1]7'!L$23*Table6[[#This Row],[NY_DUM]]+'[1]7'!L$24*Table6[[#This Row],[PA_DUM]]+'[1]7'!L$25*Table6[[#This Row],[CT_DUM]]+'[1]7'!L$26*Table6[[#This Row],[DL_DUM]]</f>
        <v>5.8901594391391559</v>
      </c>
      <c r="AZ608" s="9">
        <f>Table6[[#This Row],[sales]]-Table6[[#This Row],[Pred_7]]</f>
        <v>1722.7753894557591</v>
      </c>
      <c r="BA608" s="9">
        <f>ABS(Table6[[#This Row],[Red_7]]/Table6[[#This Row],[sales]])</f>
        <v>0.99659265527510243</v>
      </c>
      <c r="BB608" s="9">
        <f>'[1]8'!O$22+'[1]8'!O$28*Table6[[#This Row],[LNRADIOLING]]+'[1]8'!O$23*Table6[[#This Row],[DL_DUM]]+'[1]8'!O$24*Table6[[#This Row],[CT_DUM]]+'[1]8'!O$25*Table6[[#This Row],[PA_DUM]]+'[1]8'!O$26*Table6[[#This Row],[NY_DUM]]+'[1]8'!O$27*Table6[[#This Row],[NJ_DUM]]</f>
        <v>6.9885194185700579</v>
      </c>
      <c r="BC608" s="9">
        <f>Table6[[#This Row],[sales]]-Table6[[#This Row],[Pred_8]]</f>
        <v>1721.677029476328</v>
      </c>
      <c r="BD608" s="9">
        <f>ABS(Table6[[#This Row],[Red_8]]/Table6[[#This Row],[sales]])</f>
        <v>0.99595727500728071</v>
      </c>
      <c r="BE608" s="9">
        <f>'[1]9'!M$19+'[1]9'!M$21*Table6[[#This Row],[LNONLINE]]+'[1]9'!M$20*Table6[[#This Row],[DL_DUM]]+'[1]9'!M$22*Table6[[#This Row],[CT_DUM]]+'[1]9'!M$23*Table6[[#This Row],[PA_DUM]]+'[1]9'!M$24*Table6[[#This Row],[NY_DUM]]+'[1]9'!M$25*Table6[[#This Row],[NJ_DUM]]</f>
        <v>6.8609173867202067</v>
      </c>
      <c r="BF608" s="9">
        <f>Table6[[#This Row],[sales]]-Table6[[#This Row],[Pred_9]]</f>
        <v>1721.8046315081779</v>
      </c>
      <c r="BG608" s="9">
        <f>ABS(Table6[[#This Row],[Red_9]]/Table6[[#This Row],[sales]])</f>
        <v>0.99603109034532078</v>
      </c>
      <c r="BH608" s="9">
        <f>'[1]10'!P$22+'[1]10'!P$30*Table6[[#This Row],[LNTV]]+'[1]10'!P$29*Table6[[#This Row],[LNRADIOLING]]+'[1]10'!P$24*Table6[[#This Row],[LNONLINELING]]+'[1]10'!P$23*Table6[[#This Row],[DL_DUM]]+'[1]10'!P$25*Table6[[#This Row],[CT_DUM]]+'[1]10'!P$26*Table6[[#This Row],[PA_DUM]]+'[1]10'!P$27*Table6[[#This Row],[NY_DUM]]+'[1]10'!P$28*Table6[[#This Row],[NJ_DUM]]</f>
        <v>6.9009337984220753</v>
      </c>
      <c r="BI608" s="9">
        <f>Table6[[#This Row],[sales]]-Table6[[#This Row],[Pred_10]]</f>
        <v>1721.7646150964761</v>
      </c>
      <c r="BJ608" s="45">
        <f>ABS(Table6[[#This Row],[Red_10]]/Table6[[#This Row],[sales]])</f>
        <v>0.9960079416155232</v>
      </c>
      <c r="BK608" s="9">
        <f>'[1]11'!P$32+'[1]11'!P$40*Table6[[#This Row],[LNONLINELING]]+'[1]11'!P$39*Table6[[#This Row],[LNRADIOLING]]+'[1]11'!P$38*Table6[[#This Row],[LNTVLING]]+'[1]11'!P$33*Table6[[#This Row],[DL_DUM]]+'[1]11'!P$34*Table6[[#This Row],[CT_DUM]]+'[1]11'!P$35*Table6[[#This Row],[PA_DUM]]+'[1]11'!P$36*Table6[[#This Row],[NY_DUM]]+'[1]11'!P$37*Table6[[#This Row],[NJ_DUM]]</f>
        <v>6.9148246683806747</v>
      </c>
      <c r="BL608" s="9">
        <f>Table6[[#This Row],[sales]]-Table6[[#This Row],[ Pred_11]]</f>
        <v>1721.7507242265174</v>
      </c>
      <c r="BM608" s="47">
        <f>ABS(Table6[[#This Row],[ Red_11]]/Table6[[#This Row],[sales]])</f>
        <v>0.99599990601258792</v>
      </c>
      <c r="BN608" s="9">
        <f>'[1]12'!K$22+'[1]12'!K$28*Table6[[#This Row],[COMBINE LN LING]]+'[1]12'!K$23*Table6[[#This Row],[DL_DUM]]+'[1]12'!K$24*Table6[[#This Row],[CT_DUM]]+'[1]12'!K$25*Table6[[#This Row],[PA_DUM]]+'[1]12'!K$26*Table6[[#This Row],[NY_DUM]]+'[1]12'!K$27*Table6[[#This Row],[NJ_DUM]]</f>
        <v>6.8942470795970756</v>
      </c>
      <c r="BO608" s="9">
        <f>Table6[[#This Row],[sales]]-Table6[[#This Row],[ Pred_12]]</f>
        <v>1721.7713018153011</v>
      </c>
      <c r="BP608" s="47">
        <f>ABS(Table6[[#This Row],[ Red_12]]/Table6[[#This Row],[sales]])</f>
        <v>0.99601180975463732</v>
      </c>
      <c r="BQ608">
        <f>LN(G608+'2019 Totals and Calculations'!C$18)</f>
        <v>6.9798953232771588</v>
      </c>
      <c r="BR608">
        <f>LN(Table6[[#This Row],[PROF RADIO]]+'2019 Totals and Calculations'!D$18)</f>
        <v>5.1525509664132656</v>
      </c>
      <c r="BS608">
        <f>LN(Table6[[#This Row],[ONLINE LINGERING]]+'2019 Totals and Calculations'!E$18)</f>
        <v>4.658967020993769</v>
      </c>
      <c r="BT608">
        <f>MONTH(Table6[[#This Row],[Date]])</f>
        <v>8</v>
      </c>
      <c r="BU608">
        <f t="shared" si="256"/>
        <v>0</v>
      </c>
      <c r="BV608">
        <f t="shared" si="257"/>
        <v>0</v>
      </c>
      <c r="BW608">
        <f t="shared" si="258"/>
        <v>0</v>
      </c>
      <c r="BX608">
        <f t="shared" si="259"/>
        <v>0</v>
      </c>
      <c r="BY608">
        <f t="shared" si="260"/>
        <v>0</v>
      </c>
      <c r="BZ608">
        <f t="shared" si="261"/>
        <v>0</v>
      </c>
      <c r="CA608">
        <f t="shared" si="262"/>
        <v>0</v>
      </c>
      <c r="CB608">
        <f t="shared" si="263"/>
        <v>1</v>
      </c>
      <c r="CC608">
        <f t="shared" si="264"/>
        <v>0</v>
      </c>
      <c r="CD608">
        <f t="shared" si="265"/>
        <v>0</v>
      </c>
      <c r="CE608">
        <f t="shared" si="266"/>
        <v>0</v>
      </c>
      <c r="CF608">
        <f t="shared" si="267"/>
        <v>0</v>
      </c>
      <c r="CG608">
        <f t="shared" si="268"/>
        <v>136</v>
      </c>
      <c r="CH60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2427.4124069914033</v>
      </c>
      <c r="CI608" s="79">
        <f>Table6[[#This Row],[sales]]-CH608</f>
        <v>-698.74685809650509</v>
      </c>
      <c r="CJ608">
        <f>ABS(Table6[[#This Row],[sales]]-CH608)/Table6[[#This Row],[sales]]</f>
        <v>0.40421171032372349</v>
      </c>
      <c r="CK60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2400.0307283322372</v>
      </c>
      <c r="CL608" s="79">
        <f>Table6[[#This Row],[sales]]-CK608</f>
        <v>-671.36517943733907</v>
      </c>
      <c r="CM608">
        <f>ABS(Table6[[#This Row],[sales]]-CK608)/Table6[[#This Row],[sales]]</f>
        <v>0.38837193224943345</v>
      </c>
      <c r="CN60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1916.5675876882999</v>
      </c>
      <c r="CO608" s="79">
        <f>Table6[[#This Row],[sales]]-CN608</f>
        <v>-187.90203879340174</v>
      </c>
      <c r="CP608">
        <f>ABS(Table6[[#This Row],[sales]]-CN608)/Table6[[#This Row],[sales]]</f>
        <v>0.10869774023871986</v>
      </c>
      <c r="CQ60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1951.8468081481199</v>
      </c>
      <c r="CR608" s="79">
        <f>Table6[[#This Row],[sales]]-CQ608</f>
        <v>-223.1812592532217</v>
      </c>
      <c r="CS608">
        <f>ABS(Table6[[#This Row],[sales]]-CQ608)/Table6[[#This Row],[sales]]</f>
        <v>0.12910609539011006</v>
      </c>
    </row>
    <row r="609" spans="1:97" x14ac:dyDescent="0.2">
      <c r="A609">
        <v>608</v>
      </c>
      <c r="B609" t="s">
        <v>638</v>
      </c>
      <c r="C609" s="5">
        <v>43688</v>
      </c>
      <c r="D609" s="6">
        <v>843.09728934250711</v>
      </c>
      <c r="E609" s="8">
        <f>YEAR(Table6[[#This Row],[Date]])</f>
        <v>2019</v>
      </c>
      <c r="F609" s="6">
        <f>Table6[[#This Row],[TV_State]]+Table6[[#This Row],[Radio_State]]+Table6[[#This Row],[Online]]</f>
        <v>1030.4522425297309</v>
      </c>
      <c r="G609" s="6">
        <f t="shared" si="243"/>
        <v>752.42282478919742</v>
      </c>
      <c r="H609" s="6">
        <f>LN(Table6[[#This Row],[PROF TV LING]])</f>
        <v>6.6232984329438853</v>
      </c>
      <c r="I609" s="6">
        <f t="shared" si="244"/>
        <v>6.7370823598155347</v>
      </c>
      <c r="J609" s="6">
        <v>124.90330212481588</v>
      </c>
      <c r="K609" s="6">
        <f t="shared" si="249"/>
        <v>117.5094273162218</v>
      </c>
      <c r="L609" s="6">
        <f>0.5*J608+0.5*Table6[[#This Row],[Radio_State]]</f>
        <v>124.28496894598017</v>
      </c>
      <c r="M609" s="6">
        <f>LN(Table6[[#This Row],[RADIO LINGERING ]])</f>
        <v>4.8225770655889679</v>
      </c>
      <c r="N609" s="6">
        <f t="shared" si="245"/>
        <v>4.8275398549310964</v>
      </c>
      <c r="O609" s="6">
        <v>62.45165106240794</v>
      </c>
      <c r="P609" s="6">
        <f t="shared" si="246"/>
        <v>61.254826157910244</v>
      </c>
      <c r="Q609" s="6">
        <f>0.3*O608+0.7*Table6[[#This Row],[Online]]</f>
        <v>62.266151108757221</v>
      </c>
      <c r="R609" s="6">
        <f>LN(Table6[[#This Row],[ONLINE LINGERING]])</f>
        <v>4.1314179572544081</v>
      </c>
      <c r="S609" s="6">
        <f t="shared" si="247"/>
        <v>4.134392674371151</v>
      </c>
      <c r="T609" s="6">
        <v>2054.7804708448139</v>
      </c>
      <c r="U609" s="6">
        <f t="shared" si="248"/>
        <v>7.6279242943844352</v>
      </c>
      <c r="V609" s="8">
        <f>YEAR(Table6[[#This Row],[Date]])</f>
        <v>2019</v>
      </c>
      <c r="W609" s="8">
        <f>WEEKNUM(Table6[[#This Row],[Date]])</f>
        <v>33</v>
      </c>
      <c r="X609" t="s">
        <v>775</v>
      </c>
      <c r="Y609" s="9">
        <f>Table6[[#This Row],[LNTVLING]]+Table6[[#This Row],[LNRADIOLING]]+Table6[[#This Row],[LNONLINELING]]</f>
        <v>15.577293455787261</v>
      </c>
      <c r="Z609">
        <f t="shared" si="269"/>
        <v>1</v>
      </c>
      <c r="AA609">
        <f t="shared" si="250"/>
        <v>0</v>
      </c>
      <c r="AB609">
        <f t="shared" si="251"/>
        <v>0</v>
      </c>
      <c r="AC609">
        <f t="shared" si="252"/>
        <v>0</v>
      </c>
      <c r="AD609">
        <f t="shared" si="253"/>
        <v>1</v>
      </c>
      <c r="AE609">
        <f t="shared" si="254"/>
        <v>0</v>
      </c>
      <c r="AF609">
        <f t="shared" si="255"/>
        <v>0</v>
      </c>
      <c r="AG609" s="9">
        <f>'[1]1'!J$20+'[1]1'!J$21*Table6[[#This Row],[TV_State]]</f>
        <v>2158.8588566600138</v>
      </c>
      <c r="AH609" s="9">
        <f>Table6[[#This Row],[sales]]-Table6[[#This Row],[Pred_1]]</f>
        <v>-104.07838581519991</v>
      </c>
      <c r="AI609">
        <f>ABS(Table6[[#This Row],[Res_1]])/Table6[[#This Row],[sales]]</f>
        <v>5.0651827429724669E-2</v>
      </c>
      <c r="AJ609" s="9">
        <f>'[1]2'!J$20+'[1]2'!J$21*Table6[[#This Row],[Radio_State]]</f>
        <v>2262.6141461669718</v>
      </c>
      <c r="AK609" s="9">
        <f>Table6[[#This Row],[sales]]-Table6[[#This Row],[ Pred_2 ]]</f>
        <v>-207.83367532215789</v>
      </c>
      <c r="AL609">
        <f>ABS(Table6[[#This Row],[ Res_2 ]])/Table6[[#This Row],[sales]]</f>
        <v>0.1011464135809642</v>
      </c>
      <c r="AM609" s="10">
        <f>'[1]3'!J$20+'[1]3'!J$21*Data!O609</f>
        <v>2161.5334254484846</v>
      </c>
      <c r="AN609" s="9">
        <f>Table6[[#This Row],[sales]]-Table6[[#This Row],[Pred_3]]</f>
        <v>-106.75295460367079</v>
      </c>
      <c r="AO609" s="9">
        <f>ABS(Table6[[#This Row],[Res_3]])/Table6[[#This Row],[sales]]</f>
        <v>5.1953459806720753E-2</v>
      </c>
      <c r="AP609" s="9">
        <f>'[1]4'!L$21+'[1]4'!L$27*Table6[[#This Row],[TV_State]]+'[1]4'!L$22*Table6[[#This Row],[NJ_DUM]]+'[1]4'!L$23*Table6[[#This Row],[NY_DUM]]+'[1]4'!L$24*Table6[[#This Row],[PA_DUM]]+'[1]4'!L$25*Table6[[#This Row],[CT_DUM]]+'[1]4'!L$26*Table6[[#This Row],[DL_DUM]]</f>
        <v>423.80093811530554</v>
      </c>
      <c r="AQ609" s="9">
        <f>Table6[[#This Row],[sales]]-Table6[[#This Row],[Pred_4]]</f>
        <v>1630.9795327295083</v>
      </c>
      <c r="AR609">
        <f>ABS(Table6[[#This Row],[Res_4]]/Table6[[#This Row],[sales]])</f>
        <v>0.7937487998700602</v>
      </c>
      <c r="AS609" s="9">
        <f>'[1]5'!L$20+'[1]5'!L$26*Table6[[#This Row],[Radio_State]]+'[1]5'!L$21*Table6[[#This Row],[NJ_DUM]]+'[1]5'!L$22*Table6[[#This Row],[NY_DUM]]+'[1]5'!L$23*Table6[[#This Row],[PA_DUM]]+'[1]5'!L$24*Table6[[#This Row],[CT_DUM]]+'[1]5'!L$25*Table6[[#This Row],[DL_DUM]]</f>
        <v>416.42059893266924</v>
      </c>
      <c r="AT609" s="9">
        <f>Table6[[#This Row],[sales]]-Table6[[#This Row],[Pred_5]]</f>
        <v>1638.3598719121446</v>
      </c>
      <c r="AU609" s="9">
        <f>ABS(Table6[[#This Row],[Red_5]]/Table6[[#This Row],[sales]])</f>
        <v>0.79734058949788456</v>
      </c>
      <c r="AV609" s="9">
        <f>'[1]6'!L$20+'[1]6'!L$26*Table6[[#This Row],[Online]]+'[1]6'!L$21*Table6[[#This Row],[NJ_DUM]]+'[1]6'!L$22*Table6[[#This Row],[NY_DUM]]+'[1]6'!L$23*Table6[[#This Row],[PA_DUM]]+'[1]6'!L$24*Table6[[#This Row],[CT_DUM]]+'[1]6'!L$25*Table6[[#This Row],[DL_DUM]]</f>
        <v>265.85187052227951</v>
      </c>
      <c r="AW609" s="9">
        <f>Table6[[#This Row],[sales]]-Table6[[#This Row],[Pred_6]]</f>
        <v>1788.9286003225343</v>
      </c>
      <c r="AX609" s="9">
        <f>ABS(Table6[[#This Row],[Red_6]]/Table6[[#This Row],[sales]])</f>
        <v>0.87061787169265059</v>
      </c>
      <c r="AY609" s="9">
        <f>'[1]7'!L$21+'[1]7'!L$27*Table6[[#This Row],[LNTV]]+'[1]7'!L$22*Table6[[#This Row],[NJ_DUM]]+'[1]7'!L$23*Table6[[#This Row],[NY_DUM]]+'[1]7'!L$24*Table6[[#This Row],[PA_DUM]]+'[1]7'!L$25*Table6[[#This Row],[CT_DUM]]+'[1]7'!L$26*Table6[[#This Row],[DL_DUM]]</f>
        <v>5.8912607864291564</v>
      </c>
      <c r="AZ609" s="9">
        <f>Table6[[#This Row],[sales]]-Table6[[#This Row],[Pred_7]]</f>
        <v>2048.8892100583848</v>
      </c>
      <c r="BA609" s="9">
        <f>ABS(Table6[[#This Row],[Red_7]]/Table6[[#This Row],[sales]])</f>
        <v>0.99713290014674572</v>
      </c>
      <c r="BB609" s="9">
        <f>'[1]8'!O$22+'[1]8'!O$28*Table6[[#This Row],[LNRADIOLING]]+'[1]8'!O$23*Table6[[#This Row],[DL_DUM]]+'[1]8'!O$24*Table6[[#This Row],[CT_DUM]]+'[1]8'!O$25*Table6[[#This Row],[PA_DUM]]+'[1]8'!O$26*Table6[[#This Row],[NY_DUM]]+'[1]8'!O$27*Table6[[#This Row],[NJ_DUM]]</f>
        <v>6.9892292845738337</v>
      </c>
      <c r="BC609" s="9">
        <f>Table6[[#This Row],[sales]]-Table6[[#This Row],[Pred_8]]</f>
        <v>2047.79124156024</v>
      </c>
      <c r="BD609" s="9">
        <f>ABS(Table6[[#This Row],[Red_8]]/Table6[[#This Row],[sales]])</f>
        <v>0.99659855182403001</v>
      </c>
      <c r="BE609" s="9">
        <f>'[1]9'!M$19+'[1]9'!M$21*Table6[[#This Row],[LNONLINE]]+'[1]9'!M$20*Table6[[#This Row],[DL_DUM]]+'[1]9'!M$22*Table6[[#This Row],[CT_DUM]]+'[1]9'!M$23*Table6[[#This Row],[PA_DUM]]+'[1]9'!M$24*Table6[[#This Row],[NY_DUM]]+'[1]9'!M$25*Table6[[#This Row],[NJ_DUM]]</f>
        <v>6.8640678350515376</v>
      </c>
      <c r="BF609" s="9">
        <f>Table6[[#This Row],[sales]]-Table6[[#This Row],[Pred_9]]</f>
        <v>2047.9164030097622</v>
      </c>
      <c r="BG609" s="9">
        <f>ABS(Table6[[#This Row],[Red_9]]/Table6[[#This Row],[sales]])</f>
        <v>0.99665946414595352</v>
      </c>
      <c r="BH609" s="9">
        <f>'[1]10'!P$22+'[1]10'!P$30*Table6[[#This Row],[LNTV]]+'[1]10'!P$29*Table6[[#This Row],[LNRADIOLING]]+'[1]10'!P$24*Table6[[#This Row],[LNONLINELING]]+'[1]10'!P$23*Table6[[#This Row],[DL_DUM]]+'[1]10'!P$25*Table6[[#This Row],[CT_DUM]]+'[1]10'!P$26*Table6[[#This Row],[PA_DUM]]+'[1]10'!P$27*Table6[[#This Row],[NY_DUM]]+'[1]10'!P$28*Table6[[#This Row],[NJ_DUM]]</f>
        <v>6.902744881698295</v>
      </c>
      <c r="BI609" s="9">
        <f>Table6[[#This Row],[sales]]-Table6[[#This Row],[Pred_10]]</f>
        <v>2047.8777259631156</v>
      </c>
      <c r="BJ609" s="45">
        <f>ABS(Table6[[#This Row],[Red_10]]/Table6[[#This Row],[sales]])</f>
        <v>0.99664064118788309</v>
      </c>
      <c r="BK609" s="9">
        <f>'[1]11'!P$32+'[1]11'!P$40*Table6[[#This Row],[LNONLINELING]]+'[1]11'!P$39*Table6[[#This Row],[LNRADIOLING]]+'[1]11'!P$38*Table6[[#This Row],[LNTVLING]]+'[1]11'!P$33*Table6[[#This Row],[DL_DUM]]+'[1]11'!P$34*Table6[[#This Row],[CT_DUM]]+'[1]11'!P$35*Table6[[#This Row],[PA_DUM]]+'[1]11'!P$36*Table6[[#This Row],[NY_DUM]]+'[1]11'!P$37*Table6[[#This Row],[NJ_DUM]]</f>
        <v>6.908683748748274</v>
      </c>
      <c r="BL609" s="9">
        <f>Table6[[#This Row],[sales]]-Table6[[#This Row],[ Pred_11]]</f>
        <v>2047.8717870960656</v>
      </c>
      <c r="BM609" s="47">
        <f>ABS(Table6[[#This Row],[ Red_11]]/Table6[[#This Row],[sales]])</f>
        <v>0.99663775091948981</v>
      </c>
      <c r="BN609" s="9">
        <f>'[1]12'!K$22+'[1]12'!K$28*Table6[[#This Row],[COMBINE LN LING]]+'[1]12'!K$23*Table6[[#This Row],[DL_DUM]]+'[1]12'!K$24*Table6[[#This Row],[CT_DUM]]+'[1]12'!K$25*Table6[[#This Row],[PA_DUM]]+'[1]12'!K$26*Table6[[#This Row],[NY_DUM]]+'[1]12'!K$27*Table6[[#This Row],[NJ_DUM]]</f>
        <v>6.9012654936267666</v>
      </c>
      <c r="BO609" s="9">
        <f>Table6[[#This Row],[sales]]-Table6[[#This Row],[ Pred_12]]</f>
        <v>2047.879205351187</v>
      </c>
      <c r="BP609" s="47">
        <f>ABS(Table6[[#This Row],[ Red_12]]/Table6[[#This Row],[sales]])</f>
        <v>0.99664136116166735</v>
      </c>
      <c r="BQ609">
        <f>LN(G609+'2019 Totals and Calculations'!C$18)</f>
        <v>7.0154128592508949</v>
      </c>
      <c r="BR609">
        <f>LN(Table6[[#This Row],[PROF RADIO]]+'2019 Totals and Calculations'!D$18)</f>
        <v>5.1944323927765597</v>
      </c>
      <c r="BS609">
        <f>LN(Table6[[#This Row],[ONLINE LINGERING]]+'2019 Totals and Calculations'!E$18)</f>
        <v>4.6647920952513964</v>
      </c>
      <c r="BT609">
        <f>MONTH(Table6[[#This Row],[Date]])</f>
        <v>8</v>
      </c>
      <c r="BU609">
        <f t="shared" si="256"/>
        <v>0</v>
      </c>
      <c r="BV609">
        <f t="shared" si="257"/>
        <v>0</v>
      </c>
      <c r="BW609">
        <f t="shared" si="258"/>
        <v>0</v>
      </c>
      <c r="BX609">
        <f t="shared" si="259"/>
        <v>0</v>
      </c>
      <c r="BY609">
        <f t="shared" si="260"/>
        <v>0</v>
      </c>
      <c r="BZ609">
        <f t="shared" si="261"/>
        <v>0</v>
      </c>
      <c r="CA609">
        <f t="shared" si="262"/>
        <v>0</v>
      </c>
      <c r="CB609">
        <f t="shared" si="263"/>
        <v>1</v>
      </c>
      <c r="CC609">
        <f t="shared" si="264"/>
        <v>0</v>
      </c>
      <c r="CD609">
        <f t="shared" si="265"/>
        <v>0</v>
      </c>
      <c r="CE609">
        <f t="shared" si="266"/>
        <v>0</v>
      </c>
      <c r="CF609">
        <f t="shared" si="267"/>
        <v>0</v>
      </c>
      <c r="CG609">
        <f t="shared" si="268"/>
        <v>137</v>
      </c>
      <c r="CH60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2459.8824550588997</v>
      </c>
      <c r="CI609" s="79">
        <f>Table6[[#This Row],[sales]]-CH609</f>
        <v>-405.10198421408586</v>
      </c>
      <c r="CJ609">
        <f>ABS(Table6[[#This Row],[sales]]-CH609)/Table6[[#This Row],[sales]]</f>
        <v>0.19715098034172476</v>
      </c>
      <c r="CK60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2436.5501337712431</v>
      </c>
      <c r="CL609" s="79">
        <f>Table6[[#This Row],[sales]]-CK609</f>
        <v>-381.76966292642919</v>
      </c>
      <c r="CM609">
        <f>ABS(Table6[[#This Row],[sales]]-CK609)/Table6[[#This Row],[sales]]</f>
        <v>0.1857958396740389</v>
      </c>
      <c r="CN60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1924.7422741749074</v>
      </c>
      <c r="CO609" s="79">
        <f>Table6[[#This Row],[sales]]-CN609</f>
        <v>130.03819666990648</v>
      </c>
      <c r="CP609">
        <f>ABS(Table6[[#This Row],[sales]]-CN609)/Table6[[#This Row],[sales]]</f>
        <v>6.3285688429986803E-2</v>
      </c>
      <c r="CQ60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1978.4181098789247</v>
      </c>
      <c r="CR609" s="79">
        <f>Table6[[#This Row],[sales]]-CQ609</f>
        <v>76.362360965889138</v>
      </c>
      <c r="CS609">
        <f>ABS(Table6[[#This Row],[sales]]-CQ609)/Table6[[#This Row],[sales]]</f>
        <v>3.7163269774747806E-2</v>
      </c>
    </row>
    <row r="610" spans="1:97" x14ac:dyDescent="0.2">
      <c r="A610">
        <v>609</v>
      </c>
      <c r="B610" t="s">
        <v>638</v>
      </c>
      <c r="C610" s="5">
        <v>43695</v>
      </c>
      <c r="D610" s="6">
        <v>851.5282622359324</v>
      </c>
      <c r="E610" s="8">
        <f>YEAR(Table6[[#This Row],[Date]])</f>
        <v>2019</v>
      </c>
      <c r="F610" s="6">
        <f>Table6[[#This Row],[TV_State]]+Table6[[#This Row],[Radio_State]]+Table6[[#This Row],[Online]]</f>
        <v>1040.7567649550285</v>
      </c>
      <c r="G610" s="6">
        <f t="shared" si="243"/>
        <v>782.15445602321779</v>
      </c>
      <c r="H610" s="6">
        <f>LN(Table6[[#This Row],[PROF TV LING]])</f>
        <v>6.6620522351381561</v>
      </c>
      <c r="I610" s="6">
        <f t="shared" si="244"/>
        <v>6.7470326906687035</v>
      </c>
      <c r="J610" s="6">
        <v>126.15233514606405</v>
      </c>
      <c r="K610" s="6">
        <f t="shared" si="249"/>
        <v>121.83088123114293</v>
      </c>
      <c r="L610" s="6">
        <f>0.5*J609+0.5*Table6[[#This Row],[Radio_State]]</f>
        <v>125.52781863543996</v>
      </c>
      <c r="M610" s="6">
        <f>LN(Table6[[#This Row],[RADIO LINGERING ]])</f>
        <v>4.8325273964421358</v>
      </c>
      <c r="N610" s="6">
        <f t="shared" si="245"/>
        <v>4.8374901857842652</v>
      </c>
      <c r="O610" s="6">
        <v>63.076167573032023</v>
      </c>
      <c r="P610" s="6">
        <f t="shared" si="246"/>
        <v>62.529765148495486</v>
      </c>
      <c r="Q610" s="6">
        <f>0.3*O609+0.7*Table6[[#This Row],[Online]]</f>
        <v>62.888812619844799</v>
      </c>
      <c r="R610" s="6">
        <f>LN(Table6[[#This Row],[ONLINE LINGERING]])</f>
        <v>4.1413682881075768</v>
      </c>
      <c r="S610" s="6">
        <f t="shared" si="247"/>
        <v>4.1443430052243198</v>
      </c>
      <c r="T610" s="6">
        <v>1841.0822206909363</v>
      </c>
      <c r="U610" s="6">
        <f t="shared" si="248"/>
        <v>7.5181088411217072</v>
      </c>
      <c r="V610" s="8">
        <f>YEAR(Table6[[#This Row],[Date]])</f>
        <v>2019</v>
      </c>
      <c r="W610" s="8">
        <f>WEEKNUM(Table6[[#This Row],[Date]])</f>
        <v>34</v>
      </c>
      <c r="X610" t="s">
        <v>776</v>
      </c>
      <c r="Y610" s="9">
        <f>Table6[[#This Row],[LNTVLING]]+Table6[[#This Row],[LNRADIOLING]]+Table6[[#This Row],[LNONLINELING]]</f>
        <v>15.635947919687869</v>
      </c>
      <c r="Z610">
        <f t="shared" si="269"/>
        <v>1</v>
      </c>
      <c r="AA610">
        <f t="shared" si="250"/>
        <v>0</v>
      </c>
      <c r="AB610">
        <f t="shared" si="251"/>
        <v>0</v>
      </c>
      <c r="AC610">
        <f t="shared" si="252"/>
        <v>0</v>
      </c>
      <c r="AD610">
        <f t="shared" si="253"/>
        <v>1</v>
      </c>
      <c r="AE610">
        <f t="shared" si="254"/>
        <v>0</v>
      </c>
      <c r="AF610">
        <f t="shared" si="255"/>
        <v>0</v>
      </c>
      <c r="AG610" s="9">
        <f>'[1]1'!J$20+'[1]1'!J$21*Table6[[#This Row],[TV_State]]</f>
        <v>2167.1501197720509</v>
      </c>
      <c r="AH610" s="9">
        <f>Table6[[#This Row],[sales]]-Table6[[#This Row],[Pred_1]]</f>
        <v>-326.06789908111455</v>
      </c>
      <c r="AI610">
        <f>ABS(Table6[[#This Row],[Res_1]])/Table6[[#This Row],[sales]]</f>
        <v>0.1771066470669328</v>
      </c>
      <c r="AJ610" s="9">
        <f>'[1]2'!J$20+'[1]2'!J$21*Table6[[#This Row],[Radio_State]]</f>
        <v>2268.0974695886662</v>
      </c>
      <c r="AK610" s="9">
        <f>Table6[[#This Row],[sales]]-Table6[[#This Row],[ Pred_2 ]]</f>
        <v>-427.01524889772986</v>
      </c>
      <c r="AL610">
        <f>ABS(Table6[[#This Row],[ Res_2 ]])/Table6[[#This Row],[sales]]</f>
        <v>0.23193708792509882</v>
      </c>
      <c r="AM610" s="10">
        <f>'[1]3'!J$20+'[1]3'!J$21*Data!O610</f>
        <v>2165.1414578857211</v>
      </c>
      <c r="AN610" s="9">
        <f>Table6[[#This Row],[sales]]-Table6[[#This Row],[Pred_3]]</f>
        <v>-324.05923719478483</v>
      </c>
      <c r="AO610" s="9">
        <f>ABS(Table6[[#This Row],[Res_3]])/Table6[[#This Row],[sales]]</f>
        <v>0.17601562469772222</v>
      </c>
      <c r="AP610" s="9">
        <f>'[1]4'!L$21+'[1]4'!L$27*Table6[[#This Row],[TV_State]]+'[1]4'!L$22*Table6[[#This Row],[NJ_DUM]]+'[1]4'!L$23*Table6[[#This Row],[NY_DUM]]+'[1]4'!L$24*Table6[[#This Row],[PA_DUM]]+'[1]4'!L$25*Table6[[#This Row],[CT_DUM]]+'[1]4'!L$26*Table6[[#This Row],[DL_DUM]]</f>
        <v>425.66064755300044</v>
      </c>
      <c r="AQ610" s="9">
        <f>Table6[[#This Row],[sales]]-Table6[[#This Row],[Pred_4]]</f>
        <v>1415.4215731379359</v>
      </c>
      <c r="AR610">
        <f>ABS(Table6[[#This Row],[Res_4]]/Table6[[#This Row],[sales]])</f>
        <v>0.7687986757086519</v>
      </c>
      <c r="AS610" s="9">
        <f>'[1]5'!L$20+'[1]5'!L$26*Table6[[#This Row],[Radio_State]]+'[1]5'!L$21*Table6[[#This Row],[NJ_DUM]]+'[1]5'!L$22*Table6[[#This Row],[NY_DUM]]+'[1]5'!L$23*Table6[[#This Row],[PA_DUM]]+'[1]5'!L$24*Table6[[#This Row],[CT_DUM]]+'[1]5'!L$25*Table6[[#This Row],[DL_DUM]]</f>
        <v>418.62088963872549</v>
      </c>
      <c r="AT610" s="9">
        <f>Table6[[#This Row],[sales]]-Table6[[#This Row],[Pred_5]]</f>
        <v>1422.4613310522109</v>
      </c>
      <c r="AU610" s="9">
        <f>ABS(Table6[[#This Row],[Red_5]]/Table6[[#This Row],[sales]])</f>
        <v>0.77262238213260137</v>
      </c>
      <c r="AV610" s="9">
        <f>'[1]6'!L$20+'[1]6'!L$26*Table6[[#This Row],[Online]]+'[1]6'!L$21*Table6[[#This Row],[NJ_DUM]]+'[1]6'!L$22*Table6[[#This Row],[NY_DUM]]+'[1]6'!L$23*Table6[[#This Row],[PA_DUM]]+'[1]6'!L$24*Table6[[#This Row],[CT_DUM]]+'[1]6'!L$25*Table6[[#This Row],[DL_DUM]]</f>
        <v>268.56992723936696</v>
      </c>
      <c r="AW610" s="9">
        <f>Table6[[#This Row],[sales]]-Table6[[#This Row],[Pred_6]]</f>
        <v>1572.5122934515693</v>
      </c>
      <c r="AX610" s="9">
        <f>ABS(Table6[[#This Row],[Red_6]]/Table6[[#This Row],[sales]])</f>
        <v>0.85412388201838385</v>
      </c>
      <c r="AY610" s="9">
        <f>'[1]7'!L$21+'[1]7'!L$27*Table6[[#This Row],[LNTV]]+'[1]7'!L$22*Table6[[#This Row],[NJ_DUM]]+'[1]7'!L$23*Table6[[#This Row],[NY_DUM]]+'[1]7'!L$24*Table6[[#This Row],[PA_DUM]]+'[1]7'!L$25*Table6[[#This Row],[CT_DUM]]+'[1]7'!L$26*Table6[[#This Row],[DL_DUM]]</f>
        <v>5.892362133719157</v>
      </c>
      <c r="AZ610" s="9">
        <f>Table6[[#This Row],[sales]]-Table6[[#This Row],[Pred_7]]</f>
        <v>1835.1898585572171</v>
      </c>
      <c r="BA610" s="9">
        <f>ABS(Table6[[#This Row],[Red_7]]/Table6[[#This Row],[sales]])</f>
        <v>0.99679951168530223</v>
      </c>
      <c r="BB610" s="9">
        <f>'[1]8'!O$22+'[1]8'!O$28*Table6[[#This Row],[LNRADIOLING]]+'[1]8'!O$23*Table6[[#This Row],[DL_DUM]]+'[1]8'!O$24*Table6[[#This Row],[CT_DUM]]+'[1]8'!O$25*Table6[[#This Row],[PA_DUM]]+'[1]8'!O$26*Table6[[#This Row],[NY_DUM]]+'[1]8'!O$27*Table6[[#This Row],[NJ_DUM]]</f>
        <v>6.9899391505776105</v>
      </c>
      <c r="BC610" s="9">
        <f>Table6[[#This Row],[sales]]-Table6[[#This Row],[Pred_8]]</f>
        <v>1834.0922815403587</v>
      </c>
      <c r="BD610" s="9">
        <f>ABS(Table6[[#This Row],[Red_8]]/Table6[[#This Row],[sales]])</f>
        <v>0.99620335307569574</v>
      </c>
      <c r="BE610" s="9">
        <f>'[1]9'!M$19+'[1]9'!M$21*Table6[[#This Row],[LNONLINE]]+'[1]9'!M$20*Table6[[#This Row],[DL_DUM]]+'[1]9'!M$22*Table6[[#This Row],[CT_DUM]]+'[1]9'!M$23*Table6[[#This Row],[PA_DUM]]+'[1]9'!M$24*Table6[[#This Row],[NY_DUM]]+'[1]9'!M$25*Table6[[#This Row],[NJ_DUM]]</f>
        <v>6.8672182833828703</v>
      </c>
      <c r="BF610" s="9">
        <f>Table6[[#This Row],[sales]]-Table6[[#This Row],[Pred_9]]</f>
        <v>1834.2150024075534</v>
      </c>
      <c r="BG610" s="9">
        <f>ABS(Table6[[#This Row],[Red_9]]/Table6[[#This Row],[sales]])</f>
        <v>0.99627000999401005</v>
      </c>
      <c r="BH610" s="9">
        <f>'[1]10'!P$22+'[1]10'!P$30*Table6[[#This Row],[LNTV]]+'[1]10'!P$29*Table6[[#This Row],[LNRADIOLING]]+'[1]10'!P$24*Table6[[#This Row],[LNONLINELING]]+'[1]10'!P$23*Table6[[#This Row],[DL_DUM]]+'[1]10'!P$25*Table6[[#This Row],[CT_DUM]]+'[1]10'!P$26*Table6[[#This Row],[PA_DUM]]+'[1]10'!P$27*Table6[[#This Row],[NY_DUM]]+'[1]10'!P$28*Table6[[#This Row],[NJ_DUM]]</f>
        <v>6.904555964974513</v>
      </c>
      <c r="BI610" s="9">
        <f>Table6[[#This Row],[sales]]-Table6[[#This Row],[Pred_10]]</f>
        <v>1834.1776647259619</v>
      </c>
      <c r="BJ610" s="45">
        <f>ABS(Table6[[#This Row],[Red_10]]/Table6[[#This Row],[sales]])</f>
        <v>0.99624972970387859</v>
      </c>
      <c r="BK610" s="9">
        <f>'[1]11'!P$32+'[1]11'!P$40*Table6[[#This Row],[LNONLINELING]]+'[1]11'!P$39*Table6[[#This Row],[LNRADIOLING]]+'[1]11'!P$38*Table6[[#This Row],[LNTVLING]]+'[1]11'!P$33*Table6[[#This Row],[DL_DUM]]+'[1]11'!P$34*Table6[[#This Row],[CT_DUM]]+'[1]11'!P$35*Table6[[#This Row],[PA_DUM]]+'[1]11'!P$36*Table6[[#This Row],[NY_DUM]]+'[1]11'!P$37*Table6[[#This Row],[NJ_DUM]]</f>
        <v>6.9049506636744269</v>
      </c>
      <c r="BL610" s="9">
        <f>Table6[[#This Row],[sales]]-Table6[[#This Row],[ Pred_11]]</f>
        <v>1834.1772700272618</v>
      </c>
      <c r="BM610" s="47">
        <f>ABS(Table6[[#This Row],[ Red_11]]/Table6[[#This Row],[sales]])</f>
        <v>0.99624951531980843</v>
      </c>
      <c r="BN610" s="9">
        <f>'[1]12'!K$22+'[1]12'!K$28*Table6[[#This Row],[COMBINE LN LING]]+'[1]12'!K$23*Table6[[#This Row],[DL_DUM]]+'[1]12'!K$24*Table6[[#This Row],[CT_DUM]]+'[1]12'!K$25*Table6[[#This Row],[PA_DUM]]+'[1]12'!K$26*Table6[[#This Row],[NY_DUM]]+'[1]12'!K$27*Table6[[#This Row],[NJ_DUM]]</f>
        <v>6.9069101573187854</v>
      </c>
      <c r="BO610" s="9">
        <f>Table6[[#This Row],[sales]]-Table6[[#This Row],[ Pred_12]]</f>
        <v>1834.1753105336174</v>
      </c>
      <c r="BP610" s="47">
        <f>ABS(Table6[[#This Row],[ Red_12]]/Table6[[#This Row],[sales]])</f>
        <v>0.99624845100360226</v>
      </c>
      <c r="BQ610">
        <f>LN(G610+'2019 Totals and Calculations'!C$18)</f>
        <v>7.0417597834174375</v>
      </c>
      <c r="BR610">
        <f>LN(Table6[[#This Row],[PROF RADIO]]+'2019 Totals and Calculations'!D$18)</f>
        <v>5.2181222378895606</v>
      </c>
      <c r="BS610">
        <f>LN(Table6[[#This Row],[ONLINE LINGERING]]+'2019 Totals and Calculations'!E$18)</f>
        <v>4.6706411787831987</v>
      </c>
      <c r="BT610">
        <f>MONTH(Table6[[#This Row],[Date]])</f>
        <v>8</v>
      </c>
      <c r="BU610">
        <f t="shared" si="256"/>
        <v>0</v>
      </c>
      <c r="BV610">
        <f t="shared" si="257"/>
        <v>0</v>
      </c>
      <c r="BW610">
        <f t="shared" si="258"/>
        <v>0</v>
      </c>
      <c r="BX610">
        <f t="shared" si="259"/>
        <v>0</v>
      </c>
      <c r="BY610">
        <f t="shared" si="260"/>
        <v>0</v>
      </c>
      <c r="BZ610">
        <f t="shared" si="261"/>
        <v>0</v>
      </c>
      <c r="CA610">
        <f t="shared" si="262"/>
        <v>0</v>
      </c>
      <c r="CB610">
        <f t="shared" si="263"/>
        <v>1</v>
      </c>
      <c r="CC610">
        <f t="shared" si="264"/>
        <v>0</v>
      </c>
      <c r="CD610">
        <f t="shared" si="265"/>
        <v>0</v>
      </c>
      <c r="CE610">
        <f t="shared" si="266"/>
        <v>0</v>
      </c>
      <c r="CF610">
        <f t="shared" si="267"/>
        <v>0</v>
      </c>
      <c r="CG610">
        <f t="shared" si="268"/>
        <v>138</v>
      </c>
      <c r="CH61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2485.9839241773707</v>
      </c>
      <c r="CI610" s="79">
        <f>Table6[[#This Row],[sales]]-CH610</f>
        <v>-644.90170348643437</v>
      </c>
      <c r="CJ610">
        <f>ABS(Table6[[#This Row],[sales]]-CH610)/Table6[[#This Row],[sales]]</f>
        <v>0.35028403198875629</v>
      </c>
      <c r="CK61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2459.873302341442</v>
      </c>
      <c r="CL610" s="79">
        <f>Table6[[#This Row],[sales]]-CK610</f>
        <v>-618.7910816505057</v>
      </c>
      <c r="CM610">
        <f>ABS(Table6[[#This Row],[sales]]-CK610)/Table6[[#This Row],[sales]]</f>
        <v>0.33610181810255096</v>
      </c>
      <c r="CN61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1932.9669845697199</v>
      </c>
      <c r="CO610" s="79">
        <f>Table6[[#This Row],[sales]]-CN610</f>
        <v>-91.884763878783588</v>
      </c>
      <c r="CP610">
        <f>ABS(Table6[[#This Row],[sales]]-CN610)/Table6[[#This Row],[sales]]</f>
        <v>4.9908017602983711E-2</v>
      </c>
      <c r="CQ61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1998.7285669550347</v>
      </c>
      <c r="CR610" s="79">
        <f>Table6[[#This Row],[sales]]-CQ610</f>
        <v>-157.64634626409838</v>
      </c>
      <c r="CS610">
        <f>ABS(Table6[[#This Row],[sales]]-CQ610)/Table6[[#This Row],[sales]]</f>
        <v>8.5626999431310344E-2</v>
      </c>
    </row>
    <row r="611" spans="1:97" x14ac:dyDescent="0.2">
      <c r="A611">
        <v>610</v>
      </c>
      <c r="B611" t="s">
        <v>638</v>
      </c>
      <c r="C611" s="5">
        <v>43702</v>
      </c>
      <c r="D611" s="6">
        <v>860.04354485829151</v>
      </c>
      <c r="E611" s="8">
        <f>YEAR(Table6[[#This Row],[Date]])</f>
        <v>2019</v>
      </c>
      <c r="F611" s="6">
        <f>Table6[[#This Row],[TV_State]]+Table6[[#This Row],[Radio_State]]+Table6[[#This Row],[Online]]</f>
        <v>1051.1643326045785</v>
      </c>
      <c r="G611" s="6">
        <f t="shared" si="243"/>
        <v>805.52118267373987</v>
      </c>
      <c r="H611" s="6">
        <f>LN(Table6[[#This Row],[PROF TV LING]])</f>
        <v>6.6914894998177967</v>
      </c>
      <c r="I611" s="6">
        <f t="shared" si="244"/>
        <v>6.7569830215218714</v>
      </c>
      <c r="J611" s="6">
        <v>127.41385849752469</v>
      </c>
      <c r="K611" s="6">
        <f t="shared" si="249"/>
        <v>124.62236986433381</v>
      </c>
      <c r="L611" s="6">
        <f>0.5*J610+0.5*Table6[[#This Row],[Radio_State]]</f>
        <v>126.78309682179437</v>
      </c>
      <c r="M611" s="6">
        <f>LN(Table6[[#This Row],[RADIO LINGERING ]])</f>
        <v>4.8424777272953037</v>
      </c>
      <c r="N611" s="6">
        <f t="shared" si="245"/>
        <v>4.847440516637433</v>
      </c>
      <c r="O611" s="6">
        <v>63.706929248762343</v>
      </c>
      <c r="P611" s="6">
        <f t="shared" si="246"/>
        <v>63.353780018682286</v>
      </c>
      <c r="Q611" s="6">
        <f>0.3*O610+0.7*Table6[[#This Row],[Online]]</f>
        <v>63.517700746043246</v>
      </c>
      <c r="R611" s="6">
        <f>LN(Table6[[#This Row],[ONLINE LINGERING]])</f>
        <v>4.1513186189607447</v>
      </c>
      <c r="S611" s="6">
        <f t="shared" si="247"/>
        <v>4.1542933360774876</v>
      </c>
      <c r="T611" s="6">
        <v>2087.6661158913253</v>
      </c>
      <c r="U611" s="6">
        <f t="shared" si="248"/>
        <v>7.6438020300338572</v>
      </c>
      <c r="V611" s="8">
        <f>YEAR(Table6[[#This Row],[Date]])</f>
        <v>2019</v>
      </c>
      <c r="W611" s="8">
        <f>WEEKNUM(Table6[[#This Row],[Date]])</f>
        <v>35</v>
      </c>
      <c r="X611" t="s">
        <v>777</v>
      </c>
      <c r="Y611" s="9">
        <f>Table6[[#This Row],[LNTVLING]]+Table6[[#This Row],[LNRADIOLING]]+Table6[[#This Row],[LNONLINELING]]</f>
        <v>15.685285846073846</v>
      </c>
      <c r="Z611">
        <f t="shared" si="269"/>
        <v>1</v>
      </c>
      <c r="AA611">
        <f t="shared" si="250"/>
        <v>0</v>
      </c>
      <c r="AB611">
        <f t="shared" si="251"/>
        <v>0</v>
      </c>
      <c r="AC611">
        <f t="shared" si="252"/>
        <v>0</v>
      </c>
      <c r="AD611">
        <f t="shared" si="253"/>
        <v>1</v>
      </c>
      <c r="AE611">
        <f t="shared" si="254"/>
        <v>0</v>
      </c>
      <c r="AF611">
        <f t="shared" si="255"/>
        <v>0</v>
      </c>
      <c r="AG611" s="9">
        <f>'[1]1'!J$20+'[1]1'!J$21*Table6[[#This Row],[TV_State]]</f>
        <v>2175.524295515208</v>
      </c>
      <c r="AH611" s="9">
        <f>Table6[[#This Row],[sales]]-Table6[[#This Row],[Pred_1]]</f>
        <v>-87.858179623882734</v>
      </c>
      <c r="AI611">
        <f>ABS(Table6[[#This Row],[Res_1]])/Table6[[#This Row],[sales]]</f>
        <v>4.2084401789685533E-2</v>
      </c>
      <c r="AJ611" s="9">
        <f>'[1]2'!J$20+'[1]2'!J$21*Table6[[#This Row],[Radio_State]]</f>
        <v>2273.6356262445779</v>
      </c>
      <c r="AK611" s="9">
        <f>Table6[[#This Row],[sales]]-Table6[[#This Row],[ Pred_2 ]]</f>
        <v>-185.96951035325264</v>
      </c>
      <c r="AL611">
        <f>ABS(Table6[[#This Row],[ Res_2 ]])/Table6[[#This Row],[sales]]</f>
        <v>8.9080101907892159E-2</v>
      </c>
      <c r="AM611" s="10">
        <f>'[1]3'!J$20+'[1]3'!J$21*Data!O611</f>
        <v>2168.7855706473297</v>
      </c>
      <c r="AN611" s="9">
        <f>Table6[[#This Row],[sales]]-Table6[[#This Row],[Pred_3]]</f>
        <v>-81.119454756004416</v>
      </c>
      <c r="AO611" s="9">
        <f>ABS(Table6[[#This Row],[Res_3]])/Table6[[#This Row],[sales]]</f>
        <v>3.8856526979349194E-2</v>
      </c>
      <c r="AP611" s="9">
        <f>'[1]4'!L$21+'[1]4'!L$27*Table6[[#This Row],[TV_State]]+'[1]4'!L$22*Table6[[#This Row],[NJ_DUM]]+'[1]4'!L$23*Table6[[#This Row],[NY_DUM]]+'[1]4'!L$24*Table6[[#This Row],[PA_DUM]]+'[1]4'!L$25*Table6[[#This Row],[CT_DUM]]+'[1]4'!L$26*Table6[[#This Row],[DL_DUM]]</f>
        <v>427.53895408507213</v>
      </c>
      <c r="AQ611" s="9">
        <f>Table6[[#This Row],[sales]]-Table6[[#This Row],[Pred_4]]</f>
        <v>1660.1271618062531</v>
      </c>
      <c r="AR611">
        <f>ABS(Table6[[#This Row],[Res_4]]/Table6[[#This Row],[sales]])</f>
        <v>0.79520721688653018</v>
      </c>
      <c r="AS611" s="9">
        <f>'[1]5'!L$20+'[1]5'!L$26*Table6[[#This Row],[Radio_State]]+'[1]5'!L$21*Table6[[#This Row],[NJ_DUM]]+'[1]5'!L$22*Table6[[#This Row],[NY_DUM]]+'[1]5'!L$23*Table6[[#This Row],[PA_DUM]]+'[1]5'!L$24*Table6[[#This Row],[CT_DUM]]+'[1]5'!L$25*Table6[[#This Row],[DL_DUM]]</f>
        <v>420.84318325184222</v>
      </c>
      <c r="AT611" s="9">
        <f>Table6[[#This Row],[sales]]-Table6[[#This Row],[Pred_5]]</f>
        <v>1666.822932639483</v>
      </c>
      <c r="AU611" s="9">
        <f>ABS(Table6[[#This Row],[Red_5]]/Table6[[#This Row],[sales]])</f>
        <v>0.79841451655109896</v>
      </c>
      <c r="AV611" s="9">
        <f>'[1]6'!L$20+'[1]6'!L$26*Table6[[#This Row],[Online]]+'[1]6'!L$21*Table6[[#This Row],[NJ_DUM]]+'[1]6'!L$22*Table6[[#This Row],[NY_DUM]]+'[1]6'!L$23*Table6[[#This Row],[PA_DUM]]+'[1]6'!L$24*Table6[[#This Row],[CT_DUM]]+'[1]6'!L$25*Table6[[#This Row],[DL_DUM]]</f>
        <v>271.31516452362524</v>
      </c>
      <c r="AW611" s="9">
        <f>Table6[[#This Row],[sales]]-Table6[[#This Row],[Pred_6]]</f>
        <v>1816.3509513677</v>
      </c>
      <c r="AX611" s="9">
        <f>ABS(Table6[[#This Row],[Red_6]]/Table6[[#This Row],[sales]])</f>
        <v>0.87003900553906932</v>
      </c>
      <c r="AY611" s="9">
        <f>'[1]7'!L$21+'[1]7'!L$27*Table6[[#This Row],[LNTV]]+'[1]7'!L$22*Table6[[#This Row],[NJ_DUM]]+'[1]7'!L$23*Table6[[#This Row],[NY_DUM]]+'[1]7'!L$24*Table6[[#This Row],[PA_DUM]]+'[1]7'!L$25*Table6[[#This Row],[CT_DUM]]+'[1]7'!L$26*Table6[[#This Row],[DL_DUM]]</f>
        <v>5.8934634810091584</v>
      </c>
      <c r="AZ611" s="9">
        <f>Table6[[#This Row],[sales]]-Table6[[#This Row],[Pred_7]]</f>
        <v>2081.7726524103159</v>
      </c>
      <c r="BA611" s="9">
        <f>ABS(Table6[[#This Row],[Red_7]]/Table6[[#This Row],[sales]])</f>
        <v>0.997177008604897</v>
      </c>
      <c r="BB611" s="9">
        <f>'[1]8'!O$22+'[1]8'!O$28*Table6[[#This Row],[LNRADIOLING]]+'[1]8'!O$23*Table6[[#This Row],[DL_DUM]]+'[1]8'!O$24*Table6[[#This Row],[CT_DUM]]+'[1]8'!O$25*Table6[[#This Row],[PA_DUM]]+'[1]8'!O$26*Table6[[#This Row],[NY_DUM]]+'[1]8'!O$27*Table6[[#This Row],[NJ_DUM]]</f>
        <v>6.9906490165813864</v>
      </c>
      <c r="BC611" s="9">
        <f>Table6[[#This Row],[sales]]-Table6[[#This Row],[Pred_8]]</f>
        <v>2080.675466874744</v>
      </c>
      <c r="BD611" s="9">
        <f>ABS(Table6[[#This Row],[Red_8]]/Table6[[#This Row],[sales]])</f>
        <v>0.99665145256544208</v>
      </c>
      <c r="BE611" s="9">
        <f>'[1]9'!M$19+'[1]9'!M$21*Table6[[#This Row],[LNONLINE]]+'[1]9'!M$20*Table6[[#This Row],[DL_DUM]]+'[1]9'!M$22*Table6[[#This Row],[CT_DUM]]+'[1]9'!M$23*Table6[[#This Row],[PA_DUM]]+'[1]9'!M$24*Table6[[#This Row],[NY_DUM]]+'[1]9'!M$25*Table6[[#This Row],[NJ_DUM]]</f>
        <v>6.870368731714203</v>
      </c>
      <c r="BF611" s="9">
        <f>Table6[[#This Row],[sales]]-Table6[[#This Row],[Pred_9]]</f>
        <v>2080.795747159611</v>
      </c>
      <c r="BG611" s="9">
        <f>ABS(Table6[[#This Row],[Red_9]]/Table6[[#This Row],[sales]])</f>
        <v>0.99670906727880626</v>
      </c>
      <c r="BH611" s="9">
        <f>'[1]10'!P$22+'[1]10'!P$30*Table6[[#This Row],[LNTV]]+'[1]10'!P$29*Table6[[#This Row],[LNRADIOLING]]+'[1]10'!P$24*Table6[[#This Row],[LNONLINELING]]+'[1]10'!P$23*Table6[[#This Row],[DL_DUM]]+'[1]10'!P$25*Table6[[#This Row],[CT_DUM]]+'[1]10'!P$26*Table6[[#This Row],[PA_DUM]]+'[1]10'!P$27*Table6[[#This Row],[NY_DUM]]+'[1]10'!P$28*Table6[[#This Row],[NJ_DUM]]</f>
        <v>6.9063670482507309</v>
      </c>
      <c r="BI611" s="9">
        <f>Table6[[#This Row],[sales]]-Table6[[#This Row],[Pred_10]]</f>
        <v>2080.7597488430747</v>
      </c>
      <c r="BJ611" s="45">
        <f>ABS(Table6[[#This Row],[Red_10]]/Table6[[#This Row],[sales]])</f>
        <v>0.99669182394843736</v>
      </c>
      <c r="BK611" s="9">
        <f>'[1]11'!P$32+'[1]11'!P$40*Table6[[#This Row],[LNONLINELING]]+'[1]11'!P$39*Table6[[#This Row],[LNRADIOLING]]+'[1]11'!P$38*Table6[[#This Row],[LNTVLING]]+'[1]11'!P$33*Table6[[#This Row],[DL_DUM]]+'[1]11'!P$34*Table6[[#This Row],[CT_DUM]]+'[1]11'!P$35*Table6[[#This Row],[PA_DUM]]+'[1]11'!P$36*Table6[[#This Row],[NY_DUM]]+'[1]11'!P$37*Table6[[#This Row],[NJ_DUM]]</f>
        <v>6.9027890640725431</v>
      </c>
      <c r="BL611" s="9">
        <f>Table6[[#This Row],[sales]]-Table6[[#This Row],[ Pred_11]]</f>
        <v>2080.7633268272525</v>
      </c>
      <c r="BM611" s="47">
        <f>ABS(Table6[[#This Row],[ Red_11]]/Table6[[#This Row],[sales]])</f>
        <v>0.99669353781645031</v>
      </c>
      <c r="BN611" s="9">
        <f>'[1]12'!K$22+'[1]12'!K$28*Table6[[#This Row],[COMBINE LN LING]]+'[1]12'!K$23*Table6[[#This Row],[DL_DUM]]+'[1]12'!K$24*Table6[[#This Row],[CT_DUM]]+'[1]12'!K$25*Table6[[#This Row],[PA_DUM]]+'[1]12'!K$26*Table6[[#This Row],[NY_DUM]]+'[1]12'!K$27*Table6[[#This Row],[NJ_DUM]]</f>
        <v>6.9116582358654135</v>
      </c>
      <c r="BO611" s="9">
        <f>Table6[[#This Row],[sales]]-Table6[[#This Row],[ Pred_12]]</f>
        <v>2080.7544576554596</v>
      </c>
      <c r="BP611" s="47">
        <f>ABS(Table6[[#This Row],[ Red_12]]/Table6[[#This Row],[sales]])</f>
        <v>0.99668928944946988</v>
      </c>
      <c r="BQ611">
        <f>LN(G611+'2019 Totals and Calculations'!C$18)</f>
        <v>7.0619899809757891</v>
      </c>
      <c r="BR611">
        <f>LN(Table6[[#This Row],[PROF RADIO]]+'2019 Totals and Calculations'!D$18)</f>
        <v>5.233131895566018</v>
      </c>
      <c r="BS611">
        <f>LN(Table6[[#This Row],[ONLINE LINGERING]]+'2019 Totals and Calculations'!E$18)</f>
        <v>4.676514229662053</v>
      </c>
      <c r="BT611">
        <f>MONTH(Table6[[#This Row],[Date]])</f>
        <v>8</v>
      </c>
      <c r="BU611">
        <f t="shared" si="256"/>
        <v>0</v>
      </c>
      <c r="BV611">
        <f t="shared" si="257"/>
        <v>0</v>
      </c>
      <c r="BW611">
        <f t="shared" si="258"/>
        <v>0</v>
      </c>
      <c r="BX611">
        <f t="shared" si="259"/>
        <v>0</v>
      </c>
      <c r="BY611">
        <f t="shared" si="260"/>
        <v>0</v>
      </c>
      <c r="BZ611">
        <f t="shared" si="261"/>
        <v>0</v>
      </c>
      <c r="CA611">
        <f t="shared" si="262"/>
        <v>0</v>
      </c>
      <c r="CB611">
        <f t="shared" si="263"/>
        <v>1</v>
      </c>
      <c r="CC611">
        <f t="shared" si="264"/>
        <v>0</v>
      </c>
      <c r="CD611">
        <f t="shared" si="265"/>
        <v>0</v>
      </c>
      <c r="CE611">
        <f t="shared" si="266"/>
        <v>0</v>
      </c>
      <c r="CF611">
        <f t="shared" si="267"/>
        <v>0</v>
      </c>
      <c r="CG611">
        <f t="shared" si="268"/>
        <v>139</v>
      </c>
      <c r="CH61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2507.7871506247056</v>
      </c>
      <c r="CI611" s="79">
        <f>Table6[[#This Row],[sales]]-CH611</f>
        <v>-420.12103473338038</v>
      </c>
      <c r="CJ611">
        <f>ABS(Table6[[#This Row],[sales]]-CH611)/Table6[[#This Row],[sales]]</f>
        <v>0.20123957156530772</v>
      </c>
      <c r="CK61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2476.8223548145161</v>
      </c>
      <c r="CL611" s="79">
        <f>Table6[[#This Row],[sales]]-CK611</f>
        <v>-389.15623892319081</v>
      </c>
      <c r="CM611">
        <f>ABS(Table6[[#This Row],[sales]]-CK611)/Table6[[#This Row],[sales]]</f>
        <v>0.18640731674520725</v>
      </c>
      <c r="CN61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1941.2420353095799</v>
      </c>
      <c r="CO611" s="79">
        <f>Table6[[#This Row],[sales]]-CN611</f>
        <v>146.42408058174533</v>
      </c>
      <c r="CP611">
        <f>ABS(Table6[[#This Row],[sales]]-CN611)/Table6[[#This Row],[sales]]</f>
        <v>7.013769082477532E-2</v>
      </c>
      <c r="CQ61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2015.7451822450105</v>
      </c>
      <c r="CR611" s="79">
        <f>Table6[[#This Row],[sales]]-CQ611</f>
        <v>71.920933646314779</v>
      </c>
      <c r="CS611">
        <f>ABS(Table6[[#This Row],[sales]]-CQ611)/Table6[[#This Row],[sales]]</f>
        <v>3.445040042507385E-2</v>
      </c>
    </row>
    <row r="612" spans="1:97" x14ac:dyDescent="0.2">
      <c r="A612">
        <v>611</v>
      </c>
      <c r="B612" t="s">
        <v>638</v>
      </c>
      <c r="C612" s="5">
        <v>43709</v>
      </c>
      <c r="D612" s="6">
        <v>868.64398030687448</v>
      </c>
      <c r="E612" s="8">
        <f>YEAR(Table6[[#This Row],[Date]])</f>
        <v>2019</v>
      </c>
      <c r="F612" s="6">
        <f>Table6[[#This Row],[TV_State]]+Table6[[#This Row],[Radio_State]]+Table6[[#This Row],[Online]]</f>
        <v>1061.6759759306244</v>
      </c>
      <c r="G612" s="6">
        <f t="shared" si="243"/>
        <v>824.45802196368027</v>
      </c>
      <c r="H612" s="6">
        <f>LN(Table6[[#This Row],[PROF TV LING]])</f>
        <v>6.7147262273786996</v>
      </c>
      <c r="I612" s="6">
        <f t="shared" si="244"/>
        <v>6.7669333523750392</v>
      </c>
      <c r="J612" s="6">
        <v>128.68799708249995</v>
      </c>
      <c r="K612" s="6">
        <f t="shared" si="249"/>
        <v>126.65518347341688</v>
      </c>
      <c r="L612" s="6">
        <f>0.5*J611+0.5*Table6[[#This Row],[Radio_State]]</f>
        <v>128.05092779001231</v>
      </c>
      <c r="M612" s="6">
        <f>LN(Table6[[#This Row],[RADIO LINGERING ]])</f>
        <v>4.8524280581484716</v>
      </c>
      <c r="N612" s="6">
        <f t="shared" si="245"/>
        <v>4.8573908474906009</v>
      </c>
      <c r="O612" s="6">
        <v>64.343998541249974</v>
      </c>
      <c r="P612" s="6">
        <f t="shared" si="246"/>
        <v>64.046932984479668</v>
      </c>
      <c r="Q612" s="6">
        <f>0.3*O611+0.7*Table6[[#This Row],[Online]]</f>
        <v>64.152877753503688</v>
      </c>
      <c r="R612" s="6">
        <f>LN(Table6[[#This Row],[ONLINE LINGERING]])</f>
        <v>4.1612689498139126</v>
      </c>
      <c r="S612" s="6">
        <f t="shared" si="247"/>
        <v>4.1642436669306555</v>
      </c>
      <c r="T612" s="6">
        <v>2048.6773626885374</v>
      </c>
      <c r="U612" s="6">
        <f t="shared" si="248"/>
        <v>7.6249496749760866</v>
      </c>
      <c r="V612" s="8">
        <f>YEAR(Table6[[#This Row],[Date]])</f>
        <v>2019</v>
      </c>
      <c r="W612" s="8">
        <f>WEEKNUM(Table6[[#This Row],[Date]])</f>
        <v>36</v>
      </c>
      <c r="X612" t="s">
        <v>778</v>
      </c>
      <c r="Y612" s="9">
        <f>Table6[[#This Row],[LNTVLING]]+Table6[[#This Row],[LNRADIOLING]]+Table6[[#This Row],[LNONLINELING]]</f>
        <v>15.728423235341083</v>
      </c>
      <c r="Z612">
        <f t="shared" si="269"/>
        <v>1</v>
      </c>
      <c r="AA612">
        <f t="shared" si="250"/>
        <v>0</v>
      </c>
      <c r="AB612">
        <f t="shared" si="251"/>
        <v>0</v>
      </c>
      <c r="AC612">
        <f t="shared" si="252"/>
        <v>0</v>
      </c>
      <c r="AD612">
        <f t="shared" si="253"/>
        <v>1</v>
      </c>
      <c r="AE612">
        <f t="shared" si="254"/>
        <v>0</v>
      </c>
      <c r="AF612">
        <f t="shared" si="255"/>
        <v>0</v>
      </c>
      <c r="AG612" s="9">
        <f>'[1]1'!J$20+'[1]1'!J$21*Table6[[#This Row],[TV_State]]</f>
        <v>2183.9822130157963</v>
      </c>
      <c r="AH612" s="9">
        <f>Table6[[#This Row],[sales]]-Table6[[#This Row],[Pred_1]]</f>
        <v>-135.30485032725892</v>
      </c>
      <c r="AI612">
        <f>ABS(Table6[[#This Row],[Res_1]])/Table6[[#This Row],[sales]]</f>
        <v>6.6044977501823185E-2</v>
      </c>
      <c r="AJ612" s="9">
        <f>'[1]2'!J$20+'[1]2'!J$21*Table6[[#This Row],[Radio_State]]</f>
        <v>2279.2291644670486</v>
      </c>
      <c r="AK612" s="9">
        <f>Table6[[#This Row],[sales]]-Table6[[#This Row],[ Pred_2 ]]</f>
        <v>-230.55180177851116</v>
      </c>
      <c r="AL612">
        <f>ABS(Table6[[#This Row],[ Res_2 ]])/Table6[[#This Row],[sales]]</f>
        <v>0.11253690111358067</v>
      </c>
      <c r="AM612" s="10">
        <f>'[1]3'!J$20+'[1]3'!J$21*Data!O612</f>
        <v>2172.4661245365546</v>
      </c>
      <c r="AN612" s="9">
        <f>Table6[[#This Row],[sales]]-Table6[[#This Row],[Pred_3]]</f>
        <v>-123.7887618480172</v>
      </c>
      <c r="AO612" s="9">
        <f>ABS(Table6[[#This Row],[Res_3]])/Table6[[#This Row],[sales]]</f>
        <v>6.0423746609649505E-2</v>
      </c>
      <c r="AP612" s="9">
        <f>'[1]4'!L$21+'[1]4'!L$27*Table6[[#This Row],[TV_State]]+'[1]4'!L$22*Table6[[#This Row],[NJ_DUM]]+'[1]4'!L$23*Table6[[#This Row],[NY_DUM]]+'[1]4'!L$24*Table6[[#This Row],[PA_DUM]]+'[1]4'!L$25*Table6[[#This Row],[CT_DUM]]+'[1]4'!L$26*Table6[[#This Row],[DL_DUM]]</f>
        <v>429.43604368246463</v>
      </c>
      <c r="AQ612" s="9">
        <f>Table6[[#This Row],[sales]]-Table6[[#This Row],[Pred_4]]</f>
        <v>1619.2413190060729</v>
      </c>
      <c r="AR612">
        <f>ABS(Table6[[#This Row],[Res_4]]/Table6[[#This Row],[sales]])</f>
        <v>0.79038376100426888</v>
      </c>
      <c r="AS612" s="9">
        <f>'[1]5'!L$20+'[1]5'!L$26*Table6[[#This Row],[Radio_State]]+'[1]5'!L$21*Table6[[#This Row],[NJ_DUM]]+'[1]5'!L$22*Table6[[#This Row],[NY_DUM]]+'[1]5'!L$23*Table6[[#This Row],[PA_DUM]]+'[1]5'!L$24*Table6[[#This Row],[CT_DUM]]+'[1]5'!L$25*Table6[[#This Row],[DL_DUM]]</f>
        <v>423.0876998010902</v>
      </c>
      <c r="AT612" s="9">
        <f>Table6[[#This Row],[sales]]-Table6[[#This Row],[Pred_5]]</f>
        <v>1625.5896628874473</v>
      </c>
      <c r="AU612" s="9">
        <f>ABS(Table6[[#This Row],[Red_5]]/Table6[[#This Row],[sales]])</f>
        <v>0.79348251339788312</v>
      </c>
      <c r="AV612" s="9">
        <f>'[1]6'!L$20+'[1]6'!L$26*Table6[[#This Row],[Online]]+'[1]6'!L$21*Table6[[#This Row],[NJ_DUM]]+'[1]6'!L$22*Table6[[#This Row],[NY_DUM]]+'[1]6'!L$23*Table6[[#This Row],[PA_DUM]]+'[1]6'!L$24*Table6[[#This Row],[CT_DUM]]+'[1]6'!L$25*Table6[[#This Row],[DL_DUM]]</f>
        <v>274.08785418072614</v>
      </c>
      <c r="AW612" s="9">
        <f>Table6[[#This Row],[sales]]-Table6[[#This Row],[Pred_6]]</f>
        <v>1774.5895085078114</v>
      </c>
      <c r="AX612" s="9">
        <f>ABS(Table6[[#This Row],[Red_6]]/Table6[[#This Row],[sales]])</f>
        <v>0.86621228936652439</v>
      </c>
      <c r="AY612" s="9">
        <f>'[1]7'!L$21+'[1]7'!L$27*Table6[[#This Row],[LNTV]]+'[1]7'!L$22*Table6[[#This Row],[NJ_DUM]]+'[1]7'!L$23*Table6[[#This Row],[NY_DUM]]+'[1]7'!L$24*Table6[[#This Row],[PA_DUM]]+'[1]7'!L$25*Table6[[#This Row],[CT_DUM]]+'[1]7'!L$26*Table6[[#This Row],[DL_DUM]]</f>
        <v>5.894564828299159</v>
      </c>
      <c r="AZ612" s="9">
        <f>Table6[[#This Row],[sales]]-Table6[[#This Row],[Pred_7]]</f>
        <v>2042.7827978602384</v>
      </c>
      <c r="BA612" s="9">
        <f>ABS(Table6[[#This Row],[Red_7]]/Table6[[#This Row],[sales]])</f>
        <v>0.9971227461504415</v>
      </c>
      <c r="BB612" s="9">
        <f>'[1]8'!O$22+'[1]8'!O$28*Table6[[#This Row],[LNRADIOLING]]+'[1]8'!O$23*Table6[[#This Row],[DL_DUM]]+'[1]8'!O$24*Table6[[#This Row],[CT_DUM]]+'[1]8'!O$25*Table6[[#This Row],[PA_DUM]]+'[1]8'!O$26*Table6[[#This Row],[NY_DUM]]+'[1]8'!O$27*Table6[[#This Row],[NJ_DUM]]</f>
        <v>6.9913588825851631</v>
      </c>
      <c r="BC612" s="9">
        <f>Table6[[#This Row],[sales]]-Table6[[#This Row],[Pred_8]]</f>
        <v>2041.6860038059522</v>
      </c>
      <c r="BD612" s="9">
        <f>ABS(Table6[[#This Row],[Red_8]]/Table6[[#This Row],[sales]])</f>
        <v>0.99658737924774532</v>
      </c>
      <c r="BE612" s="9">
        <f>'[1]9'!M$19+'[1]9'!M$21*Table6[[#This Row],[LNONLINE]]+'[1]9'!M$20*Table6[[#This Row],[DL_DUM]]+'[1]9'!M$22*Table6[[#This Row],[CT_DUM]]+'[1]9'!M$23*Table6[[#This Row],[PA_DUM]]+'[1]9'!M$24*Table6[[#This Row],[NY_DUM]]+'[1]9'!M$25*Table6[[#This Row],[NJ_DUM]]</f>
        <v>6.8735191800455357</v>
      </c>
      <c r="BF612" s="9">
        <f>Table6[[#This Row],[sales]]-Table6[[#This Row],[Pred_9]]</f>
        <v>2041.8038435084918</v>
      </c>
      <c r="BG612" s="9">
        <f>ABS(Table6[[#This Row],[Red_9]]/Table6[[#This Row],[sales]])</f>
        <v>0.99664489914067034</v>
      </c>
      <c r="BH612" s="9">
        <f>'[1]10'!P$22+'[1]10'!P$30*Table6[[#This Row],[LNTV]]+'[1]10'!P$29*Table6[[#This Row],[LNRADIOLING]]+'[1]10'!P$24*Table6[[#This Row],[LNONLINELING]]+'[1]10'!P$23*Table6[[#This Row],[DL_DUM]]+'[1]10'!P$25*Table6[[#This Row],[CT_DUM]]+'[1]10'!P$26*Table6[[#This Row],[PA_DUM]]+'[1]10'!P$27*Table6[[#This Row],[NY_DUM]]+'[1]10'!P$28*Table6[[#This Row],[NJ_DUM]]</f>
        <v>6.9081781315269488</v>
      </c>
      <c r="BI612" s="9">
        <f>Table6[[#This Row],[sales]]-Table6[[#This Row],[Pred_10]]</f>
        <v>2041.7691845570105</v>
      </c>
      <c r="BJ612" s="45">
        <f>ABS(Table6[[#This Row],[Red_10]]/Table6[[#This Row],[sales]])</f>
        <v>0.99662798141994347</v>
      </c>
      <c r="BK612" s="9">
        <f>'[1]11'!P$32+'[1]11'!P$40*Table6[[#This Row],[LNONLINELING]]+'[1]11'!P$39*Table6[[#This Row],[LNRADIOLING]]+'[1]11'!P$38*Table6[[#This Row],[LNTVLING]]+'[1]11'!P$33*Table6[[#This Row],[DL_DUM]]+'[1]11'!P$34*Table6[[#This Row],[CT_DUM]]+'[1]11'!P$35*Table6[[#This Row],[PA_DUM]]+'[1]11'!P$36*Table6[[#This Row],[NY_DUM]]+'[1]11'!P$37*Table6[[#This Row],[NJ_DUM]]</f>
        <v>6.9016733523861191</v>
      </c>
      <c r="BL612" s="9">
        <f>Table6[[#This Row],[sales]]-Table6[[#This Row],[ Pred_11]]</f>
        <v>2041.7756893361513</v>
      </c>
      <c r="BM612" s="47">
        <f>ABS(Table6[[#This Row],[ Red_11]]/Table6[[#This Row],[sales]])</f>
        <v>0.99663115653148582</v>
      </c>
      <c r="BN612" s="9">
        <f>'[1]12'!K$22+'[1]12'!K$28*Table6[[#This Row],[COMBINE LN LING]]+'[1]12'!K$23*Table6[[#This Row],[DL_DUM]]+'[1]12'!K$24*Table6[[#This Row],[CT_DUM]]+'[1]12'!K$25*Table6[[#This Row],[PA_DUM]]+'[1]12'!K$26*Table6[[#This Row],[NY_DUM]]+'[1]12'!K$27*Table6[[#This Row],[NJ_DUM]]</f>
        <v>6.9158096002931559</v>
      </c>
      <c r="BO612" s="9">
        <f>Table6[[#This Row],[sales]]-Table6[[#This Row],[ Pred_12]]</f>
        <v>2041.7615530882442</v>
      </c>
      <c r="BP612" s="47">
        <f>ABS(Table6[[#This Row],[ Red_12]]/Table6[[#This Row],[sales]])</f>
        <v>0.99662425634887797</v>
      </c>
      <c r="BQ612">
        <f>LN(G612+'2019 Totals and Calculations'!C$18)</f>
        <v>7.0780898918462407</v>
      </c>
      <c r="BR612">
        <f>LN(Table6[[#This Row],[PROF RADIO]]+'2019 Totals and Calculations'!D$18)</f>
        <v>5.2439221595859635</v>
      </c>
      <c r="BS612">
        <f>LN(Table6[[#This Row],[ONLINE LINGERING]]+'2019 Totals and Calculations'!E$18)</f>
        <v>4.6824112048872291</v>
      </c>
      <c r="BT612">
        <f>MONTH(Table6[[#This Row],[Date]])</f>
        <v>9</v>
      </c>
      <c r="BU612">
        <f t="shared" si="256"/>
        <v>0</v>
      </c>
      <c r="BV612">
        <f t="shared" si="257"/>
        <v>0</v>
      </c>
      <c r="BW612">
        <f t="shared" si="258"/>
        <v>0</v>
      </c>
      <c r="BX612">
        <f t="shared" si="259"/>
        <v>0</v>
      </c>
      <c r="BY612">
        <f t="shared" si="260"/>
        <v>0</v>
      </c>
      <c r="BZ612">
        <f t="shared" si="261"/>
        <v>0</v>
      </c>
      <c r="CA612">
        <f t="shared" si="262"/>
        <v>0</v>
      </c>
      <c r="CB612">
        <f t="shared" si="263"/>
        <v>0</v>
      </c>
      <c r="CC612">
        <f t="shared" si="264"/>
        <v>1</v>
      </c>
      <c r="CD612">
        <f t="shared" si="265"/>
        <v>0</v>
      </c>
      <c r="CE612">
        <f t="shared" si="266"/>
        <v>0</v>
      </c>
      <c r="CF612">
        <f t="shared" si="267"/>
        <v>0</v>
      </c>
      <c r="CG612">
        <f t="shared" si="268"/>
        <v>140</v>
      </c>
      <c r="CH61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2283.4464647675177</v>
      </c>
      <c r="CI612" s="79">
        <f>Table6[[#This Row],[sales]]-CH612</f>
        <v>-234.76910207898027</v>
      </c>
      <c r="CJ612">
        <f>ABS(Table6[[#This Row],[sales]]-CH612)/Table6[[#This Row],[sales]]</f>
        <v>0.11459544892461061</v>
      </c>
      <c r="CK61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2283.4381684377968</v>
      </c>
      <c r="CL612" s="79">
        <f>Table6[[#This Row],[sales]]-CK612</f>
        <v>-234.76080574925936</v>
      </c>
      <c r="CM612">
        <f>ABS(Table6[[#This Row],[sales]]-CK612)/Table6[[#This Row],[sales]]</f>
        <v>0.11459139932174391</v>
      </c>
      <c r="CN61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2097.4377983030331</v>
      </c>
      <c r="CO612" s="79">
        <f>Table6[[#This Row],[sales]]-CN612</f>
        <v>-48.760435614495691</v>
      </c>
      <c r="CP612">
        <f>ABS(Table6[[#This Row],[sales]]-CN612)/Table6[[#This Row],[sales]]</f>
        <v>2.3800934448021619E-2</v>
      </c>
      <c r="CQ61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2109.4920207240075</v>
      </c>
      <c r="CR612" s="79">
        <f>Table6[[#This Row],[sales]]-CQ612</f>
        <v>-60.814658035470075</v>
      </c>
      <c r="CS612">
        <f>ABS(Table6[[#This Row],[sales]]-CQ612)/Table6[[#This Row],[sales]]</f>
        <v>2.9684839176267987E-2</v>
      </c>
    </row>
    <row r="613" spans="1:97" x14ac:dyDescent="0.2">
      <c r="A613">
        <v>612</v>
      </c>
      <c r="B613" t="s">
        <v>638</v>
      </c>
      <c r="C613" s="5">
        <v>43716</v>
      </c>
      <c r="D613" s="6">
        <v>877.33042010994336</v>
      </c>
      <c r="E613" s="8">
        <f>YEAR(Table6[[#This Row],[Date]])</f>
        <v>2019</v>
      </c>
      <c r="F613" s="6">
        <f>Table6[[#This Row],[TV_State]]+Table6[[#This Row],[Radio_State]]+Table6[[#This Row],[Online]]</f>
        <v>1072.2927356899309</v>
      </c>
      <c r="G613" s="6">
        <f t="shared" si="243"/>
        <v>840.31974140755915</v>
      </c>
      <c r="H613" s="6">
        <f>LN(Table6[[#This Row],[PROF TV LING]])</f>
        <v>6.7337824639434158</v>
      </c>
      <c r="I613" s="6">
        <f t="shared" si="244"/>
        <v>6.7768836832282071</v>
      </c>
      <c r="J613" s="6">
        <v>129.97487705332495</v>
      </c>
      <c r="K613" s="6">
        <f t="shared" si="249"/>
        <v>128.31503026337091</v>
      </c>
      <c r="L613" s="6">
        <f>0.5*J612+0.5*Table6[[#This Row],[Radio_State]]</f>
        <v>129.33143706791245</v>
      </c>
      <c r="M613" s="6">
        <f>LN(Table6[[#This Row],[RADIO LINGERING ]])</f>
        <v>4.8623783890016403</v>
      </c>
      <c r="N613" s="6">
        <f t="shared" si="245"/>
        <v>4.8673411783437688</v>
      </c>
      <c r="O613" s="6">
        <v>64.987438526662473</v>
      </c>
      <c r="P613" s="6">
        <f t="shared" si="246"/>
        <v>64.705286864007633</v>
      </c>
      <c r="Q613" s="6">
        <f>0.3*O612+0.7*Table6[[#This Row],[Online]]</f>
        <v>64.794406531038717</v>
      </c>
      <c r="R613" s="6">
        <f>LN(Table6[[#This Row],[ONLINE LINGERING]])</f>
        <v>4.1712192806670805</v>
      </c>
      <c r="S613" s="6">
        <f t="shared" si="247"/>
        <v>4.1741939977838234</v>
      </c>
      <c r="T613" s="6">
        <v>2155.6755687553605</v>
      </c>
      <c r="U613" s="6">
        <f t="shared" si="248"/>
        <v>7.6758594423920501</v>
      </c>
      <c r="V613" s="8">
        <f>YEAR(Table6[[#This Row],[Date]])</f>
        <v>2019</v>
      </c>
      <c r="W613" s="8">
        <f>WEEKNUM(Table6[[#This Row],[Date]])</f>
        <v>37</v>
      </c>
      <c r="X613" t="s">
        <v>779</v>
      </c>
      <c r="Y613" s="9">
        <f>Table6[[#This Row],[LNTVLING]]+Table6[[#This Row],[LNRADIOLING]]+Table6[[#This Row],[LNONLINELING]]</f>
        <v>15.767380133612136</v>
      </c>
      <c r="Z613">
        <f t="shared" si="269"/>
        <v>1</v>
      </c>
      <c r="AA613">
        <f t="shared" si="250"/>
        <v>0</v>
      </c>
      <c r="AB613">
        <f t="shared" si="251"/>
        <v>0</v>
      </c>
      <c r="AC613">
        <f t="shared" si="252"/>
        <v>0</v>
      </c>
      <c r="AD613">
        <f t="shared" si="253"/>
        <v>1</v>
      </c>
      <c r="AE613">
        <f t="shared" si="254"/>
        <v>0</v>
      </c>
      <c r="AF613">
        <f t="shared" si="255"/>
        <v>0</v>
      </c>
      <c r="AG613" s="9">
        <f>'[1]1'!J$20+'[1]1'!J$21*Table6[[#This Row],[TV_State]]</f>
        <v>2192.5247096913913</v>
      </c>
      <c r="AH613" s="9">
        <f>Table6[[#This Row],[sales]]-Table6[[#This Row],[Pred_1]]</f>
        <v>-36.849140936030835</v>
      </c>
      <c r="AI613">
        <f>ABS(Table6[[#This Row],[Res_1]])/Table6[[#This Row],[sales]]</f>
        <v>1.7094010559903835E-2</v>
      </c>
      <c r="AJ613" s="9">
        <f>'[1]2'!J$20+'[1]2'!J$21*Table6[[#This Row],[Radio_State]]</f>
        <v>2284.8786380717443</v>
      </c>
      <c r="AK613" s="9">
        <f>Table6[[#This Row],[sales]]-Table6[[#This Row],[ Pred_2 ]]</f>
        <v>-129.20306931638379</v>
      </c>
      <c r="AL613">
        <f>ABS(Table6[[#This Row],[ Res_2 ]])/Table6[[#This Row],[sales]]</f>
        <v>5.9936231216361928E-2</v>
      </c>
      <c r="AM613" s="10">
        <f>'[1]3'!J$20+'[1]3'!J$21*Data!O613</f>
        <v>2176.1834839646717</v>
      </c>
      <c r="AN613" s="9">
        <f>Table6[[#This Row],[sales]]-Table6[[#This Row],[Pred_3]]</f>
        <v>-20.50791520931125</v>
      </c>
      <c r="AO613" s="9">
        <f>ABS(Table6[[#This Row],[Res_3]])/Table6[[#This Row],[sales]]</f>
        <v>9.5134516095815233E-3</v>
      </c>
      <c r="AP613" s="9">
        <f>'[1]4'!L$21+'[1]4'!L$27*Table6[[#This Row],[TV_State]]+'[1]4'!L$22*Table6[[#This Row],[NJ_DUM]]+'[1]4'!L$23*Table6[[#This Row],[NY_DUM]]+'[1]4'!L$24*Table6[[#This Row],[PA_DUM]]+'[1]4'!L$25*Table6[[#This Row],[CT_DUM]]+'[1]4'!L$26*Table6[[#This Row],[DL_DUM]]</f>
        <v>431.35210417583107</v>
      </c>
      <c r="AQ613" s="9">
        <f>Table6[[#This Row],[sales]]-Table6[[#This Row],[Pred_4]]</f>
        <v>1724.3234645795294</v>
      </c>
      <c r="AR613">
        <f>ABS(Table6[[#This Row],[Res_4]]/Table6[[#This Row],[sales]])</f>
        <v>0.79989933994340146</v>
      </c>
      <c r="AS613" s="9">
        <f>'[1]5'!L$20+'[1]5'!L$26*Table6[[#This Row],[Radio_State]]+'[1]5'!L$21*Table6[[#This Row],[NJ_DUM]]+'[1]5'!L$22*Table6[[#This Row],[NY_DUM]]+'[1]5'!L$23*Table6[[#This Row],[PA_DUM]]+'[1]5'!L$24*Table6[[#This Row],[CT_DUM]]+'[1]5'!L$25*Table6[[#This Row],[DL_DUM]]</f>
        <v>425.35466151583057</v>
      </c>
      <c r="AT613" s="9">
        <f>Table6[[#This Row],[sales]]-Table6[[#This Row],[Pred_5]]</f>
        <v>1730.3209072395298</v>
      </c>
      <c r="AU613" s="9">
        <f>ABS(Table6[[#This Row],[Red_5]]/Table6[[#This Row],[sales]])</f>
        <v>0.80268150380280967</v>
      </c>
      <c r="AV613" s="9">
        <f>'[1]6'!L$20+'[1]6'!L$26*Table6[[#This Row],[Online]]+'[1]6'!L$21*Table6[[#This Row],[NJ_DUM]]+'[1]6'!L$22*Table6[[#This Row],[NY_DUM]]+'[1]6'!L$23*Table6[[#This Row],[PA_DUM]]+'[1]6'!L$24*Table6[[#This Row],[CT_DUM]]+'[1]6'!L$25*Table6[[#This Row],[DL_DUM]]</f>
        <v>276.88827073439796</v>
      </c>
      <c r="AW613" s="9">
        <f>Table6[[#This Row],[sales]]-Table6[[#This Row],[Pred_6]]</f>
        <v>1878.7872980209625</v>
      </c>
      <c r="AX613" s="9">
        <f>ABS(Table6[[#This Row],[Red_6]]/Table6[[#This Row],[sales]])</f>
        <v>0.87155382992336494</v>
      </c>
      <c r="AY613" s="9">
        <f>'[1]7'!L$21+'[1]7'!L$27*Table6[[#This Row],[LNTV]]+'[1]7'!L$22*Table6[[#This Row],[NJ_DUM]]+'[1]7'!L$23*Table6[[#This Row],[NY_DUM]]+'[1]7'!L$24*Table6[[#This Row],[PA_DUM]]+'[1]7'!L$25*Table6[[#This Row],[CT_DUM]]+'[1]7'!L$26*Table6[[#This Row],[DL_DUM]]</f>
        <v>5.8956661755891595</v>
      </c>
      <c r="AZ613" s="9">
        <f>Table6[[#This Row],[sales]]-Table6[[#This Row],[Pred_7]]</f>
        <v>2149.7799025797713</v>
      </c>
      <c r="BA613" s="9">
        <f>ABS(Table6[[#This Row],[Red_7]]/Table6[[#This Row],[sales]])</f>
        <v>0.99726504940676519</v>
      </c>
      <c r="BB613" s="9">
        <f>'[1]8'!O$22+'[1]8'!O$28*Table6[[#This Row],[LNRADIOLING]]+'[1]8'!O$23*Table6[[#This Row],[DL_DUM]]+'[1]8'!O$24*Table6[[#This Row],[CT_DUM]]+'[1]8'!O$25*Table6[[#This Row],[PA_DUM]]+'[1]8'!O$26*Table6[[#This Row],[NY_DUM]]+'[1]8'!O$27*Table6[[#This Row],[NJ_DUM]]</f>
        <v>6.992068748588939</v>
      </c>
      <c r="BC613" s="9">
        <f>Table6[[#This Row],[sales]]-Table6[[#This Row],[Pred_8]]</f>
        <v>2148.6835000067717</v>
      </c>
      <c r="BD613" s="9">
        <f>ABS(Table6[[#This Row],[Red_8]]/Table6[[#This Row],[sales]])</f>
        <v>0.99675643735544783</v>
      </c>
      <c r="BE613" s="9">
        <f>'[1]9'!M$19+'[1]9'!M$21*Table6[[#This Row],[LNONLINE]]+'[1]9'!M$20*Table6[[#This Row],[DL_DUM]]+'[1]9'!M$22*Table6[[#This Row],[CT_DUM]]+'[1]9'!M$23*Table6[[#This Row],[PA_DUM]]+'[1]9'!M$24*Table6[[#This Row],[NY_DUM]]+'[1]9'!M$25*Table6[[#This Row],[NJ_DUM]]</f>
        <v>6.8766696283768667</v>
      </c>
      <c r="BF613" s="9">
        <f>Table6[[#This Row],[sales]]-Table6[[#This Row],[Pred_9]]</f>
        <v>2148.7988991269835</v>
      </c>
      <c r="BG613" s="9">
        <f>ABS(Table6[[#This Row],[Red_9]]/Table6[[#This Row],[sales]])</f>
        <v>0.99680997004927441</v>
      </c>
      <c r="BH613" s="9">
        <f>'[1]10'!P$22+'[1]10'!P$30*Table6[[#This Row],[LNTV]]+'[1]10'!P$29*Table6[[#This Row],[LNRADIOLING]]+'[1]10'!P$24*Table6[[#This Row],[LNONLINELING]]+'[1]10'!P$23*Table6[[#This Row],[DL_DUM]]+'[1]10'!P$25*Table6[[#This Row],[CT_DUM]]+'[1]10'!P$26*Table6[[#This Row],[PA_DUM]]+'[1]10'!P$27*Table6[[#This Row],[NY_DUM]]+'[1]10'!P$28*Table6[[#This Row],[NJ_DUM]]</f>
        <v>6.9099892148031667</v>
      </c>
      <c r="BI613" s="9">
        <f>Table6[[#This Row],[sales]]-Table6[[#This Row],[Pred_10]]</f>
        <v>2148.7655795405572</v>
      </c>
      <c r="BJ613" s="45">
        <f>ABS(Table6[[#This Row],[Red_10]]/Table6[[#This Row],[sales]])</f>
        <v>0.99679451336974934</v>
      </c>
      <c r="BK613" s="9">
        <f>'[1]11'!P$32+'[1]11'!P$40*Table6[[#This Row],[LNONLINELING]]+'[1]11'!P$39*Table6[[#This Row],[LNRADIOLING]]+'[1]11'!P$38*Table6[[#This Row],[LNTVLING]]+'[1]11'!P$33*Table6[[#This Row],[DL_DUM]]+'[1]11'!P$34*Table6[[#This Row],[CT_DUM]]+'[1]11'!P$35*Table6[[#This Row],[PA_DUM]]+'[1]11'!P$36*Table6[[#This Row],[NY_DUM]]+'[1]11'!P$37*Table6[[#This Row],[NJ_DUM]]</f>
        <v>6.9012627933227435</v>
      </c>
      <c r="BL613" s="9">
        <f>Table6[[#This Row],[sales]]-Table6[[#This Row],[ Pred_11]]</f>
        <v>2148.7743059620379</v>
      </c>
      <c r="BM613" s="47">
        <f>ABS(Table6[[#This Row],[ Red_11]]/Table6[[#This Row],[sales]])</f>
        <v>0.99679856148422785</v>
      </c>
      <c r="BN613" s="9">
        <f>'[1]12'!K$22+'[1]12'!K$28*Table6[[#This Row],[COMBINE LN LING]]+'[1]12'!K$23*Table6[[#This Row],[DL_DUM]]+'[1]12'!K$24*Table6[[#This Row],[CT_DUM]]+'[1]12'!K$25*Table6[[#This Row],[PA_DUM]]+'[1]12'!K$26*Table6[[#This Row],[NY_DUM]]+'[1]12'!K$27*Table6[[#This Row],[NJ_DUM]]</f>
        <v>6.9195586515093925</v>
      </c>
      <c r="BO613" s="9">
        <f>Table6[[#This Row],[sales]]-Table6[[#This Row],[ Pred_12]]</f>
        <v>2148.7560101038512</v>
      </c>
      <c r="BP613" s="47">
        <f>ABS(Table6[[#This Row],[ Red_12]]/Table6[[#This Row],[sales]])</f>
        <v>0.99679007418750654</v>
      </c>
      <c r="BQ613">
        <f>LN(G613+'2019 Totals and Calculations'!C$18)</f>
        <v>7.0913787007982645</v>
      </c>
      <c r="BR613">
        <f>LN(Table6[[#This Row],[PROF RADIO]]+'2019 Totals and Calculations'!D$18)</f>
        <v>5.2526471620383974</v>
      </c>
      <c r="BS613">
        <f>LN(Table6[[#This Row],[ONLINE LINGERING]]+'2019 Totals and Calculations'!E$18)</f>
        <v>4.6883320603924945</v>
      </c>
      <c r="BT613">
        <f>MONTH(Table6[[#This Row],[Date]])</f>
        <v>9</v>
      </c>
      <c r="BU613">
        <f t="shared" si="256"/>
        <v>0</v>
      </c>
      <c r="BV613">
        <f t="shared" si="257"/>
        <v>0</v>
      </c>
      <c r="BW613">
        <f t="shared" si="258"/>
        <v>0</v>
      </c>
      <c r="BX613">
        <f t="shared" si="259"/>
        <v>0</v>
      </c>
      <c r="BY613">
        <f t="shared" si="260"/>
        <v>0</v>
      </c>
      <c r="BZ613">
        <f t="shared" si="261"/>
        <v>0</v>
      </c>
      <c r="CA613">
        <f t="shared" si="262"/>
        <v>0</v>
      </c>
      <c r="CB613">
        <f t="shared" si="263"/>
        <v>0</v>
      </c>
      <c r="CC613">
        <f t="shared" si="264"/>
        <v>1</v>
      </c>
      <c r="CD613">
        <f t="shared" si="265"/>
        <v>0</v>
      </c>
      <c r="CE613">
        <f t="shared" si="266"/>
        <v>0</v>
      </c>
      <c r="CF613">
        <f t="shared" si="267"/>
        <v>0</v>
      </c>
      <c r="CG613">
        <f t="shared" si="268"/>
        <v>141</v>
      </c>
      <c r="CH61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2298.7135836745501</v>
      </c>
      <c r="CI613" s="79">
        <f>Table6[[#This Row],[sales]]-CH613</f>
        <v>-143.03801491918966</v>
      </c>
      <c r="CJ613">
        <f>ABS(Table6[[#This Row],[sales]]-CH613)/Table6[[#This Row],[sales]]</f>
        <v>6.6354147624253429E-2</v>
      </c>
      <c r="CK61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2294.747660231782</v>
      </c>
      <c r="CL613" s="79">
        <f>Table6[[#This Row],[sales]]-CK613</f>
        <v>-139.07209147642152</v>
      </c>
      <c r="CM613">
        <f>ABS(Table6[[#This Row],[sales]]-CK613)/Table6[[#This Row],[sales]]</f>
        <v>6.4514388664115477E-2</v>
      </c>
      <c r="CN61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2106.4498367827432</v>
      </c>
      <c r="CO613" s="79">
        <f>Table6[[#This Row],[sales]]-CN613</f>
        <v>49.225731972617268</v>
      </c>
      <c r="CP613">
        <f>ABS(Table6[[#This Row],[sales]]-CN613)/Table6[[#This Row],[sales]]</f>
        <v>2.2835408391736388E-2</v>
      </c>
      <c r="CQ61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2124.3033579470539</v>
      </c>
      <c r="CR613" s="79">
        <f>Table6[[#This Row],[sales]]-CQ613</f>
        <v>31.37221080830659</v>
      </c>
      <c r="CS613">
        <f>ABS(Table6[[#This Row],[sales]]-CQ613)/Table6[[#This Row],[sales]]</f>
        <v>1.4553308142941108E-2</v>
      </c>
    </row>
    <row r="614" spans="1:97" x14ac:dyDescent="0.2">
      <c r="A614">
        <v>613</v>
      </c>
      <c r="B614" t="s">
        <v>638</v>
      </c>
      <c r="C614" s="5">
        <v>43723</v>
      </c>
      <c r="D614" s="6">
        <v>886.1037243110427</v>
      </c>
      <c r="E614" s="8">
        <f>YEAR(Table6[[#This Row],[Date]])</f>
        <v>2019</v>
      </c>
      <c r="F614" s="6">
        <f>Table6[[#This Row],[TV_State]]+Table6[[#This Row],[Radio_State]]+Table6[[#This Row],[Online]]</f>
        <v>1083.01566304683</v>
      </c>
      <c r="G614" s="6">
        <f t="shared" si="243"/>
        <v>854.05493627860415</v>
      </c>
      <c r="H614" s="6">
        <f>LN(Table6[[#This Row],[PROF TV LING]])</f>
        <v>6.7499955199146875</v>
      </c>
      <c r="I614" s="6">
        <f t="shared" si="244"/>
        <v>6.7868340140813759</v>
      </c>
      <c r="J614" s="6">
        <v>131.2746258238582</v>
      </c>
      <c r="K614" s="6">
        <f t="shared" si="249"/>
        <v>129.79482804361456</v>
      </c>
      <c r="L614" s="6">
        <f>0.5*J613+0.5*Table6[[#This Row],[Radio_State]]</f>
        <v>130.62475143859157</v>
      </c>
      <c r="M614" s="6">
        <f>LN(Table6[[#This Row],[RADIO LINGERING ]])</f>
        <v>4.8723287198548082</v>
      </c>
      <c r="N614" s="6">
        <f t="shared" si="245"/>
        <v>4.8772915091969375</v>
      </c>
      <c r="O614" s="6">
        <v>65.637312911929101</v>
      </c>
      <c r="P614" s="6">
        <f t="shared" si="246"/>
        <v>65.357705097552653</v>
      </c>
      <c r="Q614" s="6">
        <f>0.3*O613+0.7*Table6[[#This Row],[Online]]</f>
        <v>65.442350596349115</v>
      </c>
      <c r="R614" s="6">
        <f>LN(Table6[[#This Row],[ONLINE LINGERING]])</f>
        <v>4.1811696115202492</v>
      </c>
      <c r="S614" s="6">
        <f t="shared" si="247"/>
        <v>4.1841443286369921</v>
      </c>
      <c r="T614" s="6">
        <v>1882.7343264796668</v>
      </c>
      <c r="U614" s="6">
        <f t="shared" si="248"/>
        <v>7.5404804281451456</v>
      </c>
      <c r="V614" s="8">
        <f>YEAR(Table6[[#This Row],[Date]])</f>
        <v>2019</v>
      </c>
      <c r="W614" s="8">
        <f>WEEKNUM(Table6[[#This Row],[Date]])</f>
        <v>38</v>
      </c>
      <c r="X614" t="s">
        <v>780</v>
      </c>
      <c r="Y614" s="9">
        <f>Table6[[#This Row],[LNTVLING]]+Table6[[#This Row],[LNRADIOLING]]+Table6[[#This Row],[LNONLINELING]]</f>
        <v>15.803493851289744</v>
      </c>
      <c r="Z614">
        <f t="shared" si="269"/>
        <v>1</v>
      </c>
      <c r="AA614">
        <f t="shared" si="250"/>
        <v>0</v>
      </c>
      <c r="AB614">
        <f t="shared" si="251"/>
        <v>0</v>
      </c>
      <c r="AC614">
        <f t="shared" si="252"/>
        <v>0</v>
      </c>
      <c r="AD614">
        <f t="shared" si="253"/>
        <v>1</v>
      </c>
      <c r="AE614">
        <f t="shared" si="254"/>
        <v>0</v>
      </c>
      <c r="AF614">
        <f t="shared" si="255"/>
        <v>0</v>
      </c>
      <c r="AG614" s="9">
        <f>'[1]1'!J$20+'[1]1'!J$21*Table6[[#This Row],[TV_State]]</f>
        <v>2201.1526313337422</v>
      </c>
      <c r="AH614" s="9">
        <f>Table6[[#This Row],[sales]]-Table6[[#This Row],[Pred_1]]</f>
        <v>-318.41830485407536</v>
      </c>
      <c r="AI614">
        <f>ABS(Table6[[#This Row],[Res_1]])/Table6[[#This Row],[sales]]</f>
        <v>0.16912545778535484</v>
      </c>
      <c r="AJ614" s="9">
        <f>'[1]2'!J$20+'[1]2'!J$21*Table6[[#This Row],[Radio_State]]</f>
        <v>2290.5846064124867</v>
      </c>
      <c r="AK614" s="9">
        <f>Table6[[#This Row],[sales]]-Table6[[#This Row],[ Pred_2 ]]</f>
        <v>-407.85027993281983</v>
      </c>
      <c r="AL614">
        <f>ABS(Table6[[#This Row],[ Res_2 ]])/Table6[[#This Row],[sales]]</f>
        <v>0.21662657030076971</v>
      </c>
      <c r="AM614" s="10">
        <f>'[1]3'!J$20+'[1]3'!J$21*Data!O614</f>
        <v>2179.9380169870697</v>
      </c>
      <c r="AN614" s="9">
        <f>Table6[[#This Row],[sales]]-Table6[[#This Row],[Pred_3]]</f>
        <v>-297.20369050740283</v>
      </c>
      <c r="AO614" s="9">
        <f>ABS(Table6[[#This Row],[Res_3]])/Table6[[#This Row],[sales]]</f>
        <v>0.15785747692990426</v>
      </c>
      <c r="AP614" s="9">
        <f>'[1]4'!L$21+'[1]4'!L$27*Table6[[#This Row],[TV_State]]+'[1]4'!L$22*Table6[[#This Row],[NJ_DUM]]+'[1]4'!L$23*Table6[[#This Row],[NY_DUM]]+'[1]4'!L$24*Table6[[#This Row],[PA_DUM]]+'[1]4'!L$25*Table6[[#This Row],[CT_DUM]]+'[1]4'!L$26*Table6[[#This Row],[DL_DUM]]</f>
        <v>433.28732527413115</v>
      </c>
      <c r="AQ614" s="9">
        <f>Table6[[#This Row],[sales]]-Table6[[#This Row],[Pred_4]]</f>
        <v>1449.4470012055358</v>
      </c>
      <c r="AR614">
        <f>ABS(Table6[[#This Row],[Res_4]]/Table6[[#This Row],[sales]])</f>
        <v>0.76986273677588335</v>
      </c>
      <c r="AS614" s="9">
        <f>'[1]5'!L$20+'[1]5'!L$26*Table6[[#This Row],[Radio_State]]+'[1]5'!L$21*Table6[[#This Row],[NJ_DUM]]+'[1]5'!L$22*Table6[[#This Row],[NY_DUM]]+'[1]5'!L$23*Table6[[#This Row],[PA_DUM]]+'[1]5'!L$24*Table6[[#This Row],[CT_DUM]]+'[1]5'!L$25*Table6[[#This Row],[DL_DUM]]</f>
        <v>427.64429284771842</v>
      </c>
      <c r="AT614" s="9">
        <f>Table6[[#This Row],[sales]]-Table6[[#This Row],[Pred_5]]</f>
        <v>1455.0900336319485</v>
      </c>
      <c r="AU614" s="9">
        <f>ABS(Table6[[#This Row],[Red_5]]/Table6[[#This Row],[sales]])</f>
        <v>0.7728599904760185</v>
      </c>
      <c r="AV614" s="9">
        <f>'[1]6'!L$20+'[1]6'!L$26*Table6[[#This Row],[Online]]+'[1]6'!L$21*Table6[[#This Row],[NJ_DUM]]+'[1]6'!L$22*Table6[[#This Row],[NY_DUM]]+'[1]6'!L$23*Table6[[#This Row],[PA_DUM]]+'[1]6'!L$24*Table6[[#This Row],[CT_DUM]]+'[1]6'!L$25*Table6[[#This Row],[DL_DUM]]</f>
        <v>279.71669145360659</v>
      </c>
      <c r="AW614" s="9">
        <f>Table6[[#This Row],[sales]]-Table6[[#This Row],[Pred_6]]</f>
        <v>1603.0176350260604</v>
      </c>
      <c r="AX614" s="9">
        <f>ABS(Table6[[#This Row],[Red_6]]/Table6[[#This Row],[sales]])</f>
        <v>0.85143060944949134</v>
      </c>
      <c r="AY614" s="9">
        <f>'[1]7'!L$21+'[1]7'!L$27*Table6[[#This Row],[LNTV]]+'[1]7'!L$22*Table6[[#This Row],[NJ_DUM]]+'[1]7'!L$23*Table6[[#This Row],[NY_DUM]]+'[1]7'!L$24*Table6[[#This Row],[PA_DUM]]+'[1]7'!L$25*Table6[[#This Row],[CT_DUM]]+'[1]7'!L$26*Table6[[#This Row],[DL_DUM]]</f>
        <v>5.8967675228791601</v>
      </c>
      <c r="AZ614" s="9">
        <f>Table6[[#This Row],[sales]]-Table6[[#This Row],[Pred_7]]</f>
        <v>1876.8375589567877</v>
      </c>
      <c r="BA614" s="9">
        <f>ABS(Table6[[#This Row],[Red_7]]/Table6[[#This Row],[sales]])</f>
        <v>0.99686797683563522</v>
      </c>
      <c r="BB614" s="9">
        <f>'[1]8'!O$22+'[1]8'!O$28*Table6[[#This Row],[LNRADIOLING]]+'[1]8'!O$23*Table6[[#This Row],[DL_DUM]]+'[1]8'!O$24*Table6[[#This Row],[CT_DUM]]+'[1]8'!O$25*Table6[[#This Row],[PA_DUM]]+'[1]8'!O$26*Table6[[#This Row],[NY_DUM]]+'[1]8'!O$27*Table6[[#This Row],[NJ_DUM]]</f>
        <v>6.9927786145927158</v>
      </c>
      <c r="BC614" s="9">
        <f>Table6[[#This Row],[sales]]-Table6[[#This Row],[Pred_8]]</f>
        <v>1875.7415478650742</v>
      </c>
      <c r="BD614" s="9">
        <f>ABS(Table6[[#This Row],[Red_8]]/Table6[[#This Row],[sales]])</f>
        <v>0.9962858388906799</v>
      </c>
      <c r="BE614" s="9">
        <f>'[1]9'!M$19+'[1]9'!M$21*Table6[[#This Row],[LNONLINE]]+'[1]9'!M$20*Table6[[#This Row],[DL_DUM]]+'[1]9'!M$22*Table6[[#This Row],[CT_DUM]]+'[1]9'!M$23*Table6[[#This Row],[PA_DUM]]+'[1]9'!M$24*Table6[[#This Row],[NY_DUM]]+'[1]9'!M$25*Table6[[#This Row],[NJ_DUM]]</f>
        <v>6.8798200767081994</v>
      </c>
      <c r="BF614" s="9">
        <f>Table6[[#This Row],[sales]]-Table6[[#This Row],[Pred_9]]</f>
        <v>1875.8545064029586</v>
      </c>
      <c r="BG614" s="9">
        <f>ABS(Table6[[#This Row],[Red_9]]/Table6[[#This Row],[sales]])</f>
        <v>0.99634583595786874</v>
      </c>
      <c r="BH614" s="9">
        <f>'[1]10'!P$22+'[1]10'!P$30*Table6[[#This Row],[LNTV]]+'[1]10'!P$29*Table6[[#This Row],[LNRADIOLING]]+'[1]10'!P$24*Table6[[#This Row],[LNONLINELING]]+'[1]10'!P$23*Table6[[#This Row],[DL_DUM]]+'[1]10'!P$25*Table6[[#This Row],[CT_DUM]]+'[1]10'!P$26*Table6[[#This Row],[PA_DUM]]+'[1]10'!P$27*Table6[[#This Row],[NY_DUM]]+'[1]10'!P$28*Table6[[#This Row],[NJ_DUM]]</f>
        <v>6.9118002980793847</v>
      </c>
      <c r="BI614" s="9">
        <f>Table6[[#This Row],[sales]]-Table6[[#This Row],[Pred_10]]</f>
        <v>1875.8225261815874</v>
      </c>
      <c r="BJ614" s="45">
        <f>ABS(Table6[[#This Row],[Red_10]]/Table6[[#This Row],[sales]])</f>
        <v>0.99632884990682502</v>
      </c>
      <c r="BK614" s="9">
        <f>'[1]11'!P$32+'[1]11'!P$40*Table6[[#This Row],[LNONLINELING]]+'[1]11'!P$39*Table6[[#This Row],[LNRADIOLING]]+'[1]11'!P$38*Table6[[#This Row],[LNTVLING]]+'[1]11'!P$33*Table6[[#This Row],[DL_DUM]]+'[1]11'!P$34*Table6[[#This Row],[CT_DUM]]+'[1]11'!P$35*Table6[[#This Row],[PA_DUM]]+'[1]11'!P$36*Table6[[#This Row],[NY_DUM]]+'[1]11'!P$37*Table6[[#This Row],[NJ_DUM]]</f>
        <v>6.9013318133937585</v>
      </c>
      <c r="BL614" s="9">
        <f>Table6[[#This Row],[sales]]-Table6[[#This Row],[ Pred_11]]</f>
        <v>1875.8329946662732</v>
      </c>
      <c r="BM614" s="47">
        <f>ABS(Table6[[#This Row],[ Red_11]]/Table6[[#This Row],[sales]])</f>
        <v>0.99633441016274571</v>
      </c>
      <c r="BN614" s="9">
        <f>'[1]12'!K$22+'[1]12'!K$28*Table6[[#This Row],[COMBINE LN LING]]+'[1]12'!K$23*Table6[[#This Row],[DL_DUM]]+'[1]12'!K$24*Table6[[#This Row],[CT_DUM]]+'[1]12'!K$25*Table6[[#This Row],[PA_DUM]]+'[1]12'!K$26*Table6[[#This Row],[NY_DUM]]+'[1]12'!K$27*Table6[[#This Row],[NJ_DUM]]</f>
        <v>6.9230340867516968</v>
      </c>
      <c r="BO614" s="9">
        <f>Table6[[#This Row],[sales]]-Table6[[#This Row],[ Pred_12]]</f>
        <v>1875.8112923929152</v>
      </c>
      <c r="BP614" s="47">
        <f>ABS(Table6[[#This Row],[ Red_12]]/Table6[[#This Row],[sales]])</f>
        <v>0.99632288316552009</v>
      </c>
      <c r="BQ614">
        <f>LN(G614+'2019 Totals and Calculations'!C$18)</f>
        <v>7.1027449636769058</v>
      </c>
      <c r="BR614">
        <f>LN(Table6[[#This Row],[PROF RADIO]]+'2019 Totals and Calculations'!D$18)</f>
        <v>5.2603620628565659</v>
      </c>
      <c r="BS614">
        <f>LN(Table6[[#This Row],[ONLINE LINGERING]]+'2019 Totals and Calculations'!E$18)</f>
        <v>4.6942767510543861</v>
      </c>
      <c r="BT614">
        <f>MONTH(Table6[[#This Row],[Date]])</f>
        <v>9</v>
      </c>
      <c r="BU614">
        <f t="shared" si="256"/>
        <v>0</v>
      </c>
      <c r="BV614">
        <f t="shared" si="257"/>
        <v>0</v>
      </c>
      <c r="BW614">
        <f t="shared" si="258"/>
        <v>0</v>
      </c>
      <c r="BX614">
        <f t="shared" si="259"/>
        <v>0</v>
      </c>
      <c r="BY614">
        <f t="shared" si="260"/>
        <v>0</v>
      </c>
      <c r="BZ614">
        <f t="shared" si="261"/>
        <v>0</v>
      </c>
      <c r="CA614">
        <f t="shared" si="262"/>
        <v>0</v>
      </c>
      <c r="CB614">
        <f t="shared" si="263"/>
        <v>0</v>
      </c>
      <c r="CC614">
        <f t="shared" si="264"/>
        <v>1</v>
      </c>
      <c r="CD614">
        <f t="shared" si="265"/>
        <v>0</v>
      </c>
      <c r="CE614">
        <f t="shared" si="266"/>
        <v>0</v>
      </c>
      <c r="CF614">
        <f t="shared" si="267"/>
        <v>0</v>
      </c>
      <c r="CG614">
        <f t="shared" si="268"/>
        <v>142</v>
      </c>
      <c r="CH61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2312.7574123143777</v>
      </c>
      <c r="CI614" s="79">
        <f>Table6[[#This Row],[sales]]-CH614</f>
        <v>-430.02308583471086</v>
      </c>
      <c r="CJ614">
        <f>ABS(Table6[[#This Row],[sales]]-CH614)/Table6[[#This Row],[sales]]</f>
        <v>0.22840348730389765</v>
      </c>
      <c r="CK61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2305.3994136173114</v>
      </c>
      <c r="CL614" s="79">
        <f>Table6[[#This Row],[sales]]-CK614</f>
        <v>-422.6650871376446</v>
      </c>
      <c r="CM614">
        <f>ABS(Table6[[#This Row],[sales]]-CK614)/Table6[[#This Row],[sales]]</f>
        <v>0.2244953423290173</v>
      </c>
      <c r="CN61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2115.5170649192519</v>
      </c>
      <c r="CO614" s="79">
        <f>Table6[[#This Row],[sales]]-CN614</f>
        <v>-232.78273843958505</v>
      </c>
      <c r="CP614">
        <f>ABS(Table6[[#This Row],[sales]]-CN614)/Table6[[#This Row],[sales]]</f>
        <v>0.12364077882132302</v>
      </c>
      <c r="CQ61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2138.559480085667</v>
      </c>
      <c r="CR614" s="79">
        <f>Table6[[#This Row],[sales]]-CQ614</f>
        <v>-255.82515360600019</v>
      </c>
      <c r="CS614">
        <f>ABS(Table6[[#This Row],[sales]]-CQ614)/Table6[[#This Row],[sales]]</f>
        <v>0.13587958216300311</v>
      </c>
    </row>
    <row r="615" spans="1:97" x14ac:dyDescent="0.2">
      <c r="A615">
        <v>614</v>
      </c>
      <c r="B615" t="s">
        <v>638</v>
      </c>
      <c r="C615" s="5">
        <v>43730</v>
      </c>
      <c r="D615" s="6">
        <v>894.96476155415326</v>
      </c>
      <c r="E615" s="8">
        <f>YEAR(Table6[[#This Row],[Date]])</f>
        <v>2019</v>
      </c>
      <c r="F615" s="6">
        <f>Table6[[#This Row],[TV_State]]+Table6[[#This Row],[Radio_State]]+Table6[[#This Row],[Online]]</f>
        <v>1093.8458196772986</v>
      </c>
      <c r="G615" s="6">
        <f t="shared" si="243"/>
        <v>866.32788386126879</v>
      </c>
      <c r="H615" s="6">
        <f>LN(Table6[[#This Row],[PROF TV LING]])</f>
        <v>6.7642634556818795</v>
      </c>
      <c r="I615" s="6">
        <f t="shared" si="244"/>
        <v>6.7967843449345438</v>
      </c>
      <c r="J615" s="6">
        <v>132.58737208209681</v>
      </c>
      <c r="K615" s="6">
        <f t="shared" si="249"/>
        <v>131.1911000628557</v>
      </c>
      <c r="L615" s="6">
        <f>0.5*J614+0.5*Table6[[#This Row],[Radio_State]]</f>
        <v>131.93099895297752</v>
      </c>
      <c r="M615" s="6">
        <f>LN(Table6[[#This Row],[RADIO LINGERING ]])</f>
        <v>4.8822790507079761</v>
      </c>
      <c r="N615" s="6">
        <f t="shared" si="245"/>
        <v>4.8872418400501054</v>
      </c>
      <c r="O615" s="6">
        <v>66.293686041048403</v>
      </c>
      <c r="P615" s="6">
        <f t="shared" si="246"/>
        <v>66.012891757999682</v>
      </c>
      <c r="Q615" s="6">
        <f>0.3*O614+0.7*Table6[[#This Row],[Online]]</f>
        <v>66.096774102312608</v>
      </c>
      <c r="R615" s="6">
        <f>LN(Table6[[#This Row],[ONLINE LINGERING]])</f>
        <v>4.1911199423734171</v>
      </c>
      <c r="S615" s="6">
        <f t="shared" si="247"/>
        <v>4.19409465949016</v>
      </c>
      <c r="T615" s="6">
        <v>1840.8043894317263</v>
      </c>
      <c r="U615" s="6">
        <f t="shared" si="248"/>
        <v>7.5179579232422844</v>
      </c>
      <c r="V615" s="8">
        <f>YEAR(Table6[[#This Row],[Date]])</f>
        <v>2019</v>
      </c>
      <c r="W615" s="8">
        <f>WEEKNUM(Table6[[#This Row],[Date]])</f>
        <v>39</v>
      </c>
      <c r="X615" t="s">
        <v>781</v>
      </c>
      <c r="Y615" s="9">
        <f>Table6[[#This Row],[LNTVLING]]+Table6[[#This Row],[LNRADIOLING]]+Table6[[#This Row],[LNONLINELING]]</f>
        <v>15.837662448763274</v>
      </c>
      <c r="Z615">
        <f t="shared" si="269"/>
        <v>1</v>
      </c>
      <c r="AA615">
        <f t="shared" si="250"/>
        <v>0</v>
      </c>
      <c r="AB615">
        <f t="shared" si="251"/>
        <v>0</v>
      </c>
      <c r="AC615">
        <f t="shared" si="252"/>
        <v>0</v>
      </c>
      <c r="AD615">
        <f t="shared" si="253"/>
        <v>1</v>
      </c>
      <c r="AE615">
        <f t="shared" si="254"/>
        <v>0</v>
      </c>
      <c r="AF615">
        <f t="shared" si="255"/>
        <v>0</v>
      </c>
      <c r="AG615" s="9">
        <f>'[1]1'!J$20+'[1]1'!J$21*Table6[[#This Row],[TV_State]]</f>
        <v>2209.8668321925165</v>
      </c>
      <c r="AH615" s="9">
        <f>Table6[[#This Row],[sales]]-Table6[[#This Row],[Pred_1]]</f>
        <v>-369.06244276079019</v>
      </c>
      <c r="AI615">
        <f>ABS(Table6[[#This Row],[Res_1]])/Table6[[#This Row],[sales]]</f>
        <v>0.2004897667995692</v>
      </c>
      <c r="AJ615" s="9">
        <f>'[1]2'!J$20+'[1]2'!J$21*Table6[[#This Row],[Radio_State]]</f>
        <v>2296.3476344366363</v>
      </c>
      <c r="AK615" s="9">
        <f>Table6[[#This Row],[sales]]-Table6[[#This Row],[ Pred_2 ]]</f>
        <v>-455.54324500490998</v>
      </c>
      <c r="AL615">
        <f>ABS(Table6[[#This Row],[ Res_2 ]])/Table6[[#This Row],[sales]]</f>
        <v>0.24746966468584991</v>
      </c>
      <c r="AM615" s="10">
        <f>'[1]3'!J$20+'[1]3'!J$21*Data!O615</f>
        <v>2183.7300953396921</v>
      </c>
      <c r="AN615" s="9">
        <f>Table6[[#This Row],[sales]]-Table6[[#This Row],[Pred_3]]</f>
        <v>-342.92570590796572</v>
      </c>
      <c r="AO615" s="9">
        <f>ABS(Table6[[#This Row],[Res_3]])/Table6[[#This Row],[sales]]</f>
        <v>0.18629122566022896</v>
      </c>
      <c r="AP615" s="9">
        <f>'[1]4'!L$21+'[1]4'!L$27*Table6[[#This Row],[TV_State]]+'[1]4'!L$22*Table6[[#This Row],[NJ_DUM]]+'[1]4'!L$23*Table6[[#This Row],[NY_DUM]]+'[1]4'!L$24*Table6[[#This Row],[PA_DUM]]+'[1]4'!L$25*Table6[[#This Row],[CT_DUM]]+'[1]4'!L$26*Table6[[#This Row],[DL_DUM]]</f>
        <v>435.24189858341424</v>
      </c>
      <c r="AQ615" s="9">
        <f>Table6[[#This Row],[sales]]-Table6[[#This Row],[Pred_4]]</f>
        <v>1405.5624908483121</v>
      </c>
      <c r="AR615">
        <f>ABS(Table6[[#This Row],[Res_4]]/Table6[[#This Row],[sales]])</f>
        <v>0.76355885444309624</v>
      </c>
      <c r="AS615" s="9">
        <f>'[1]5'!L$20+'[1]5'!L$26*Table6[[#This Row],[Radio_State]]+'[1]5'!L$21*Table6[[#This Row],[NJ_DUM]]+'[1]5'!L$22*Table6[[#This Row],[NY_DUM]]+'[1]5'!L$23*Table6[[#This Row],[PA_DUM]]+'[1]5'!L$24*Table6[[#This Row],[CT_DUM]]+'[1]5'!L$25*Table6[[#This Row],[DL_DUM]]</f>
        <v>429.95682049292515</v>
      </c>
      <c r="AT615" s="9">
        <f>Table6[[#This Row],[sales]]-Table6[[#This Row],[Pred_5]]</f>
        <v>1410.8475689388013</v>
      </c>
      <c r="AU615" s="9">
        <f>ABS(Table6[[#This Row],[Red_5]]/Table6[[#This Row],[sales]])</f>
        <v>0.76642992435189883</v>
      </c>
      <c r="AV615" s="9">
        <f>'[1]6'!L$20+'[1]6'!L$26*Table6[[#This Row],[Online]]+'[1]6'!L$21*Table6[[#This Row],[NJ_DUM]]+'[1]6'!L$22*Table6[[#This Row],[NY_DUM]]+'[1]6'!L$23*Table6[[#This Row],[PA_DUM]]+'[1]6'!L$24*Table6[[#This Row],[CT_DUM]]+'[1]6'!L$25*Table6[[#This Row],[DL_DUM]]</f>
        <v>282.5733963800073</v>
      </c>
      <c r="AW615" s="9">
        <f>Table6[[#This Row],[sales]]-Table6[[#This Row],[Pred_6]]</f>
        <v>1558.230993051719</v>
      </c>
      <c r="AX615" s="9">
        <f>ABS(Table6[[#This Row],[Red_6]]/Table6[[#This Row],[sales]])</f>
        <v>0.84649460963788747</v>
      </c>
      <c r="AY615" s="9">
        <f>'[1]7'!L$21+'[1]7'!L$27*Table6[[#This Row],[LNTV]]+'[1]7'!L$22*Table6[[#This Row],[NJ_DUM]]+'[1]7'!L$23*Table6[[#This Row],[NY_DUM]]+'[1]7'!L$24*Table6[[#This Row],[PA_DUM]]+'[1]7'!L$25*Table6[[#This Row],[CT_DUM]]+'[1]7'!L$26*Table6[[#This Row],[DL_DUM]]</f>
        <v>5.8978688701691606</v>
      </c>
      <c r="AZ615" s="9">
        <f>Table6[[#This Row],[sales]]-Table6[[#This Row],[Pred_7]]</f>
        <v>1834.9065205615573</v>
      </c>
      <c r="BA615" s="9">
        <f>ABS(Table6[[#This Row],[Red_7]]/Table6[[#This Row],[sales]])</f>
        <v>0.99679603715417597</v>
      </c>
      <c r="BB615" s="9">
        <f>'[1]8'!O$22+'[1]8'!O$28*Table6[[#This Row],[LNRADIOLING]]+'[1]8'!O$23*Table6[[#This Row],[DL_DUM]]+'[1]8'!O$24*Table6[[#This Row],[CT_DUM]]+'[1]8'!O$25*Table6[[#This Row],[PA_DUM]]+'[1]8'!O$26*Table6[[#This Row],[NY_DUM]]+'[1]8'!O$27*Table6[[#This Row],[NJ_DUM]]</f>
        <v>6.9934884805964925</v>
      </c>
      <c r="BC615" s="9">
        <f>Table6[[#This Row],[sales]]-Table6[[#This Row],[Pred_8]]</f>
        <v>1833.81090095113</v>
      </c>
      <c r="BD615" s="9">
        <f>ABS(Table6[[#This Row],[Red_8]]/Table6[[#This Row],[sales]])</f>
        <v>0.99620085190977004</v>
      </c>
      <c r="BE615" s="9">
        <f>'[1]9'!M$19+'[1]9'!M$21*Table6[[#This Row],[LNONLINE]]+'[1]9'!M$20*Table6[[#This Row],[DL_DUM]]+'[1]9'!M$22*Table6[[#This Row],[CT_DUM]]+'[1]9'!M$23*Table6[[#This Row],[PA_DUM]]+'[1]9'!M$24*Table6[[#This Row],[NY_DUM]]+'[1]9'!M$25*Table6[[#This Row],[NJ_DUM]]</f>
        <v>6.8829705250395321</v>
      </c>
      <c r="BF615" s="9">
        <f>Table6[[#This Row],[sales]]-Table6[[#This Row],[Pred_9]]</f>
        <v>1833.9214189066868</v>
      </c>
      <c r="BG615" s="9">
        <f>ABS(Table6[[#This Row],[Red_9]]/Table6[[#This Row],[sales]])</f>
        <v>0.99626088976940974</v>
      </c>
      <c r="BH615" s="9">
        <f>'[1]10'!P$22+'[1]10'!P$30*Table6[[#This Row],[LNTV]]+'[1]10'!P$29*Table6[[#This Row],[LNRADIOLING]]+'[1]10'!P$24*Table6[[#This Row],[LNONLINELING]]+'[1]10'!P$23*Table6[[#This Row],[DL_DUM]]+'[1]10'!P$25*Table6[[#This Row],[CT_DUM]]+'[1]10'!P$26*Table6[[#This Row],[PA_DUM]]+'[1]10'!P$27*Table6[[#This Row],[NY_DUM]]+'[1]10'!P$28*Table6[[#This Row],[NJ_DUM]]</f>
        <v>6.9136113813556026</v>
      </c>
      <c r="BI615" s="9">
        <f>Table6[[#This Row],[sales]]-Table6[[#This Row],[Pred_10]]</f>
        <v>1833.8907780503707</v>
      </c>
      <c r="BJ615" s="45">
        <f>ABS(Table6[[#This Row],[Red_10]]/Table6[[#This Row],[sales]])</f>
        <v>0.99624424440693016</v>
      </c>
      <c r="BK615" s="9">
        <f>'[1]11'!P$32+'[1]11'!P$40*Table6[[#This Row],[LNONLINELING]]+'[1]11'!P$39*Table6[[#This Row],[LNRADIOLING]]+'[1]11'!P$38*Table6[[#This Row],[LNTVLING]]+'[1]11'!P$33*Table6[[#This Row],[DL_DUM]]+'[1]11'!P$34*Table6[[#This Row],[CT_DUM]]+'[1]11'!P$35*Table6[[#This Row],[PA_DUM]]+'[1]11'!P$36*Table6[[#This Row],[NY_DUM]]+'[1]11'!P$37*Table6[[#This Row],[NJ_DUM]]</f>
        <v>6.901728930479047</v>
      </c>
      <c r="BL615" s="9">
        <f>Table6[[#This Row],[sales]]-Table6[[#This Row],[ Pred_11]]</f>
        <v>1833.9026605012473</v>
      </c>
      <c r="BM615" s="47">
        <f>ABS(Table6[[#This Row],[ Red_11]]/Table6[[#This Row],[sales]])</f>
        <v>0.99625069943873301</v>
      </c>
      <c r="BN615" s="9">
        <f>'[1]12'!K$22+'[1]12'!K$28*Table6[[#This Row],[COMBINE LN LING]]+'[1]12'!K$23*Table6[[#This Row],[DL_DUM]]+'[1]12'!K$24*Table6[[#This Row],[CT_DUM]]+'[1]12'!K$25*Table6[[#This Row],[PA_DUM]]+'[1]12'!K$26*Table6[[#This Row],[NY_DUM]]+'[1]12'!K$27*Table6[[#This Row],[NJ_DUM]]</f>
        <v>6.9263223316479916</v>
      </c>
      <c r="BO615" s="9">
        <f>Table6[[#This Row],[sales]]-Table6[[#This Row],[ Pred_12]]</f>
        <v>1833.8780671000784</v>
      </c>
      <c r="BP615" s="47">
        <f>ABS(Table6[[#This Row],[ Red_12]]/Table6[[#This Row],[sales]])</f>
        <v>0.9962373393004641</v>
      </c>
      <c r="BQ615">
        <f>LN(G615+'2019 Totals and Calculations'!C$18)</f>
        <v>7.112793023218102</v>
      </c>
      <c r="BR615">
        <f>LN(Table6[[#This Row],[PROF RADIO]]+'2019 Totals and Calculations'!D$18)</f>
        <v>5.2675873302932334</v>
      </c>
      <c r="BS615">
        <f>LN(Table6[[#This Row],[ONLINE LINGERING]]+'2019 Totals and Calculations'!E$18)</f>
        <v>4.7002452307006601</v>
      </c>
      <c r="BT615">
        <f>MONTH(Table6[[#This Row],[Date]])</f>
        <v>9</v>
      </c>
      <c r="BU615">
        <f t="shared" si="256"/>
        <v>0</v>
      </c>
      <c r="BV615">
        <f t="shared" si="257"/>
        <v>0</v>
      </c>
      <c r="BW615">
        <f t="shared" si="258"/>
        <v>0</v>
      </c>
      <c r="BX615">
        <f t="shared" si="259"/>
        <v>0</v>
      </c>
      <c r="BY615">
        <f t="shared" si="260"/>
        <v>0</v>
      </c>
      <c r="BZ615">
        <f t="shared" si="261"/>
        <v>0</v>
      </c>
      <c r="CA615">
        <f t="shared" si="262"/>
        <v>0</v>
      </c>
      <c r="CB615">
        <f t="shared" si="263"/>
        <v>0</v>
      </c>
      <c r="CC615">
        <f t="shared" si="264"/>
        <v>1</v>
      </c>
      <c r="CD615">
        <f t="shared" si="265"/>
        <v>0</v>
      </c>
      <c r="CE615">
        <f t="shared" si="266"/>
        <v>0</v>
      </c>
      <c r="CF615">
        <f t="shared" si="267"/>
        <v>0</v>
      </c>
      <c r="CG615">
        <f t="shared" si="268"/>
        <v>143</v>
      </c>
      <c r="CH61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2325.9731862381832</v>
      </c>
      <c r="CI615" s="79">
        <f>Table6[[#This Row],[sales]]-CH615</f>
        <v>-485.16879680645684</v>
      </c>
      <c r="CJ615">
        <f>ABS(Table6[[#This Row],[sales]]-CH615)/Table6[[#This Row],[sales]]</f>
        <v>0.26356347235581778</v>
      </c>
      <c r="CK61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2315.753102129735</v>
      </c>
      <c r="CL615" s="79">
        <f>Table6[[#This Row],[sales]]-CK615</f>
        <v>-474.94871269800865</v>
      </c>
      <c r="CM615">
        <f>ABS(Table6[[#This Row],[sales]]-CK615)/Table6[[#This Row],[sales]]</f>
        <v>0.25801150596160288</v>
      </c>
      <c r="CN61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2124.6398297068745</v>
      </c>
      <c r="CO615" s="79">
        <f>Table6[[#This Row],[sales]]-CN615</f>
        <v>-283.83544027514813</v>
      </c>
      <c r="CP615">
        <f>ABS(Table6[[#This Row],[sales]]-CN615)/Table6[[#This Row],[sales]]</f>
        <v>0.15419098406364123</v>
      </c>
      <c r="CQ61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2152.5200288444762</v>
      </c>
      <c r="CR615" s="79">
        <f>Table6[[#This Row],[sales]]-CQ615</f>
        <v>-311.71563941274985</v>
      </c>
      <c r="CS615">
        <f>ABS(Table6[[#This Row],[sales]]-CQ615)/Table6[[#This Row],[sales]]</f>
        <v>0.16933664500277479</v>
      </c>
    </row>
    <row r="616" spans="1:97" x14ac:dyDescent="0.2">
      <c r="A616">
        <v>615</v>
      </c>
      <c r="B616" t="s">
        <v>638</v>
      </c>
      <c r="C616" s="5">
        <v>43737</v>
      </c>
      <c r="D616" s="6">
        <v>903.91440916969486</v>
      </c>
      <c r="E616" s="8">
        <f>YEAR(Table6[[#This Row],[Date]])</f>
        <v>2019</v>
      </c>
      <c r="F616" s="6">
        <f>Table6[[#This Row],[TV_State]]+Table6[[#This Row],[Radio_State]]+Table6[[#This Row],[Online]]</f>
        <v>1104.7842778740714</v>
      </c>
      <c r="G616" s="6">
        <f t="shared" si="243"/>
        <v>877.60384145379658</v>
      </c>
      <c r="H616" s="6">
        <f>LN(Table6[[#This Row],[PROF TV LING]])</f>
        <v>6.7771952861777356</v>
      </c>
      <c r="I616" s="6">
        <f t="shared" si="244"/>
        <v>6.8067346757877116</v>
      </c>
      <c r="J616" s="6">
        <v>133.91324580291774</v>
      </c>
      <c r="K616" s="6">
        <f t="shared" si="249"/>
        <v>132.55217293288672</v>
      </c>
      <c r="L616" s="6">
        <f>0.5*J615+0.5*Table6[[#This Row],[Radio_State]]</f>
        <v>133.25030894250727</v>
      </c>
      <c r="M616" s="6">
        <f>LN(Table6[[#This Row],[RADIO LINGERING ]])</f>
        <v>4.892229381561144</v>
      </c>
      <c r="N616" s="6">
        <f t="shared" si="245"/>
        <v>4.8971921709032733</v>
      </c>
      <c r="O616" s="6">
        <v>66.956622901458871</v>
      </c>
      <c r="P616" s="6">
        <f t="shared" si="246"/>
        <v>66.673503558421118</v>
      </c>
      <c r="Q616" s="6">
        <f>0.3*O615+0.7*Table6[[#This Row],[Online]]</f>
        <v>66.757741843335737</v>
      </c>
      <c r="R616" s="6">
        <f>LN(Table6[[#This Row],[ONLINE LINGERING]])</f>
        <v>4.201070273226585</v>
      </c>
      <c r="S616" s="6">
        <f t="shared" si="247"/>
        <v>4.2040449903433279</v>
      </c>
      <c r="T616" s="6">
        <v>2155.2989101457438</v>
      </c>
      <c r="U616" s="6">
        <f t="shared" si="248"/>
        <v>7.6756846983232005</v>
      </c>
      <c r="V616" s="8">
        <f>YEAR(Table6[[#This Row],[Date]])</f>
        <v>2019</v>
      </c>
      <c r="W616" s="8">
        <f>WEEKNUM(Table6[[#This Row],[Date]])</f>
        <v>40</v>
      </c>
      <c r="X616" t="s">
        <v>782</v>
      </c>
      <c r="Y616" s="9">
        <f>Table6[[#This Row],[LNTVLING]]+Table6[[#This Row],[LNRADIOLING]]+Table6[[#This Row],[LNONLINELING]]</f>
        <v>15.870494940965465</v>
      </c>
      <c r="Z616">
        <f t="shared" si="269"/>
        <v>1</v>
      </c>
      <c r="AA616">
        <f t="shared" si="250"/>
        <v>0</v>
      </c>
      <c r="AB616">
        <f t="shared" si="251"/>
        <v>0</v>
      </c>
      <c r="AC616">
        <f t="shared" si="252"/>
        <v>0</v>
      </c>
      <c r="AD616">
        <f t="shared" si="253"/>
        <v>1</v>
      </c>
      <c r="AE616">
        <f t="shared" si="254"/>
        <v>0</v>
      </c>
      <c r="AF616">
        <f t="shared" si="255"/>
        <v>0</v>
      </c>
      <c r="AG616" s="9">
        <f>'[1]1'!J$20+'[1]1'!J$21*Table6[[#This Row],[TV_State]]</f>
        <v>2218.6681750598782</v>
      </c>
      <c r="AH616" s="9">
        <f>Table6[[#This Row],[sales]]-Table6[[#This Row],[Pred_1]]</f>
        <v>-63.369264914134419</v>
      </c>
      <c r="AI616">
        <f>ABS(Table6[[#This Row],[Res_1]])/Table6[[#This Row],[sales]]</f>
        <v>2.9401613212827783E-2</v>
      </c>
      <c r="AJ616" s="9">
        <f>'[1]2'!J$20+'[1]2'!J$21*Table6[[#This Row],[Radio_State]]</f>
        <v>2302.1682927410275</v>
      </c>
      <c r="AK616" s="9">
        <f>Table6[[#This Row],[sales]]-Table6[[#This Row],[ Pred_2 ]]</f>
        <v>-146.8693825952837</v>
      </c>
      <c r="AL616">
        <f>ABS(Table6[[#This Row],[ Res_2 ]])/Table6[[#This Row],[sales]]</f>
        <v>6.8143393894887744E-2</v>
      </c>
      <c r="AM616" s="10">
        <f>'[1]3'!J$20+'[1]3'!J$21*Data!O616</f>
        <v>2187.5600944758403</v>
      </c>
      <c r="AN616" s="9">
        <f>Table6[[#This Row],[sales]]-Table6[[#This Row],[Pred_3]]</f>
        <v>-32.261184330096512</v>
      </c>
      <c r="AO616" s="9">
        <f>ABS(Table6[[#This Row],[Res_3]])/Table6[[#This Row],[sales]]</f>
        <v>1.4968310974515816E-2</v>
      </c>
      <c r="AP616" s="9">
        <f>'[1]4'!L$21+'[1]4'!L$27*Table6[[#This Row],[TV_State]]+'[1]4'!L$22*Table6[[#This Row],[NJ_DUM]]+'[1]4'!L$23*Table6[[#This Row],[NY_DUM]]+'[1]4'!L$24*Table6[[#This Row],[PA_DUM]]+'[1]4'!L$25*Table6[[#This Row],[CT_DUM]]+'[1]4'!L$26*Table6[[#This Row],[DL_DUM]]</f>
        <v>437.21601762579019</v>
      </c>
      <c r="AQ616" s="9">
        <f>Table6[[#This Row],[sales]]-Table6[[#This Row],[Pred_4]]</f>
        <v>1718.0828925199535</v>
      </c>
      <c r="AR616">
        <f>ABS(Table6[[#This Row],[Res_4]]/Table6[[#This Row],[sales]])</f>
        <v>0.79714367433321565</v>
      </c>
      <c r="AS616" s="9">
        <f>'[1]5'!L$20+'[1]5'!L$26*Table6[[#This Row],[Radio_State]]+'[1]5'!L$21*Table6[[#This Row],[NJ_DUM]]+'[1]5'!L$22*Table6[[#This Row],[NY_DUM]]+'[1]5'!L$23*Table6[[#This Row],[PA_DUM]]+'[1]5'!L$24*Table6[[#This Row],[CT_DUM]]+'[1]5'!L$25*Table6[[#This Row],[DL_DUM]]</f>
        <v>432.29247341458381</v>
      </c>
      <c r="AT616" s="9">
        <f>Table6[[#This Row],[sales]]-Table6[[#This Row],[Pred_5]]</f>
        <v>1723.00643673116</v>
      </c>
      <c r="AU616" s="9">
        <f>ABS(Table6[[#This Row],[Red_5]]/Table6[[#This Row],[sales]])</f>
        <v>0.79942806476650063</v>
      </c>
      <c r="AV616" s="9">
        <f>'[1]6'!L$20+'[1]6'!L$26*Table6[[#This Row],[Online]]+'[1]6'!L$21*Table6[[#This Row],[NJ_DUM]]+'[1]6'!L$22*Table6[[#This Row],[NY_DUM]]+'[1]6'!L$23*Table6[[#This Row],[PA_DUM]]+'[1]6'!L$24*Table6[[#This Row],[CT_DUM]]+'[1]6'!L$25*Table6[[#This Row],[DL_DUM]]</f>
        <v>285.45866835567193</v>
      </c>
      <c r="AW616" s="9">
        <f>Table6[[#This Row],[sales]]-Table6[[#This Row],[Pred_6]]</f>
        <v>1869.8402417900718</v>
      </c>
      <c r="AX616" s="9">
        <f>ABS(Table6[[#This Row],[Red_6]]/Table6[[#This Row],[sales]])</f>
        <v>0.86755495165337926</v>
      </c>
      <c r="AY616" s="9">
        <f>'[1]7'!L$21+'[1]7'!L$27*Table6[[#This Row],[LNTV]]+'[1]7'!L$22*Table6[[#This Row],[NJ_DUM]]+'[1]7'!L$23*Table6[[#This Row],[NY_DUM]]+'[1]7'!L$24*Table6[[#This Row],[PA_DUM]]+'[1]7'!L$25*Table6[[#This Row],[CT_DUM]]+'[1]7'!L$26*Table6[[#This Row],[DL_DUM]]</f>
        <v>5.8989702174591612</v>
      </c>
      <c r="AZ616" s="9">
        <f>Table6[[#This Row],[sales]]-Table6[[#This Row],[Pred_7]]</f>
        <v>2149.3999399282848</v>
      </c>
      <c r="BA616" s="9">
        <f>ABS(Table6[[#This Row],[Red_7]]/Table6[[#This Row],[sales]])</f>
        <v>0.99726303846316144</v>
      </c>
      <c r="BB616" s="9">
        <f>'[1]8'!O$22+'[1]8'!O$28*Table6[[#This Row],[LNRADIOLING]]+'[1]8'!O$23*Table6[[#This Row],[DL_DUM]]+'[1]8'!O$24*Table6[[#This Row],[CT_DUM]]+'[1]8'!O$25*Table6[[#This Row],[PA_DUM]]+'[1]8'!O$26*Table6[[#This Row],[NY_DUM]]+'[1]8'!O$27*Table6[[#This Row],[NJ_DUM]]</f>
        <v>6.9941983466002684</v>
      </c>
      <c r="BC616" s="9">
        <f>Table6[[#This Row],[sales]]-Table6[[#This Row],[Pred_8]]</f>
        <v>2148.3047117991437</v>
      </c>
      <c r="BD616" s="9">
        <f>ABS(Table6[[#This Row],[Red_8]]/Table6[[#This Row],[sales]])</f>
        <v>0.99675488243710608</v>
      </c>
      <c r="BE616" s="9">
        <f>'[1]9'!M$19+'[1]9'!M$21*Table6[[#This Row],[LNONLINE]]+'[1]9'!M$20*Table6[[#This Row],[DL_DUM]]+'[1]9'!M$22*Table6[[#This Row],[CT_DUM]]+'[1]9'!M$23*Table6[[#This Row],[PA_DUM]]+'[1]9'!M$24*Table6[[#This Row],[NY_DUM]]+'[1]9'!M$25*Table6[[#This Row],[NJ_DUM]]</f>
        <v>6.8861209733708648</v>
      </c>
      <c r="BF616" s="9">
        <f>Table6[[#This Row],[sales]]-Table6[[#This Row],[Pred_9]]</f>
        <v>2148.4127891723729</v>
      </c>
      <c r="BG616" s="9">
        <f>ABS(Table6[[#This Row],[Red_9]]/Table6[[#This Row],[sales]])</f>
        <v>0.99680502739506083</v>
      </c>
      <c r="BH616" s="9">
        <f>'[1]10'!P$22+'[1]10'!P$30*Table6[[#This Row],[LNTV]]+'[1]10'!P$29*Table6[[#This Row],[LNRADIOLING]]+'[1]10'!P$24*Table6[[#This Row],[LNONLINELING]]+'[1]10'!P$23*Table6[[#This Row],[DL_DUM]]+'[1]10'!P$25*Table6[[#This Row],[CT_DUM]]+'[1]10'!P$26*Table6[[#This Row],[PA_DUM]]+'[1]10'!P$27*Table6[[#This Row],[NY_DUM]]+'[1]10'!P$28*Table6[[#This Row],[NJ_DUM]]</f>
        <v>6.9154224646318205</v>
      </c>
      <c r="BI616" s="9">
        <f>Table6[[#This Row],[sales]]-Table6[[#This Row],[Pred_10]]</f>
        <v>2148.383487681112</v>
      </c>
      <c r="BJ616" s="45">
        <f>ABS(Table6[[#This Row],[Red_10]]/Table6[[#This Row],[sales]])</f>
        <v>0.99679143230107037</v>
      </c>
      <c r="BK616" s="9">
        <f>'[1]11'!P$32+'[1]11'!P$40*Table6[[#This Row],[LNONLINELING]]+'[1]11'!P$39*Table6[[#This Row],[LNRADIOLING]]+'[1]11'!P$38*Table6[[#This Row],[LNTVLING]]+'[1]11'!P$33*Table6[[#This Row],[DL_DUM]]+'[1]11'!P$34*Table6[[#This Row],[CT_DUM]]+'[1]11'!P$35*Table6[[#This Row],[PA_DUM]]+'[1]11'!P$36*Table6[[#This Row],[NY_DUM]]+'[1]11'!P$37*Table6[[#This Row],[NJ_DUM]]</f>
        <v>6.9023514177750638</v>
      </c>
      <c r="BL616" s="9">
        <f>Table6[[#This Row],[sales]]-Table6[[#This Row],[ Pred_11]]</f>
        <v>2148.3965587279686</v>
      </c>
      <c r="BM616" s="47">
        <f>ABS(Table6[[#This Row],[ Red_11]]/Table6[[#This Row],[sales]])</f>
        <v>0.99679749691085384</v>
      </c>
      <c r="BN616" s="9">
        <f>'[1]12'!K$22+'[1]12'!K$28*Table6[[#This Row],[COMBINE LN LING]]+'[1]12'!K$23*Table6[[#This Row],[DL_DUM]]+'[1]12'!K$24*Table6[[#This Row],[CT_DUM]]+'[1]12'!K$25*Table6[[#This Row],[PA_DUM]]+'[1]12'!K$26*Table6[[#This Row],[NY_DUM]]+'[1]12'!K$27*Table6[[#This Row],[NJ_DUM]]</f>
        <v>6.9294819952835889</v>
      </c>
      <c r="BO616" s="9">
        <f>Table6[[#This Row],[sales]]-Table6[[#This Row],[ Pred_12]]</f>
        <v>2148.3694281504604</v>
      </c>
      <c r="BP616" s="47">
        <f>ABS(Table6[[#This Row],[ Red_12]]/Table6[[#This Row],[sales]])</f>
        <v>0.99678490906172512</v>
      </c>
      <c r="BQ616">
        <f>LN(G616+'2019 Totals and Calculations'!C$18)</f>
        <v>7.1219366742216685</v>
      </c>
      <c r="BR616">
        <f>LN(Table6[[#This Row],[PROF RADIO]]+'2019 Totals and Calculations'!D$18)</f>
        <v>5.2745805604432654</v>
      </c>
      <c r="BS616">
        <f>LN(Table6[[#This Row],[ONLINE LINGERING]]+'2019 Totals and Calculations'!E$18)</f>
        <v>4.7062374521189181</v>
      </c>
      <c r="BT616">
        <f>MONTH(Table6[[#This Row],[Date]])</f>
        <v>9</v>
      </c>
      <c r="BU616">
        <f t="shared" si="256"/>
        <v>0</v>
      </c>
      <c r="BV616">
        <f t="shared" si="257"/>
        <v>0</v>
      </c>
      <c r="BW616">
        <f t="shared" si="258"/>
        <v>0</v>
      </c>
      <c r="BX616">
        <f t="shared" si="259"/>
        <v>0</v>
      </c>
      <c r="BY616">
        <f t="shared" si="260"/>
        <v>0</v>
      </c>
      <c r="BZ616">
        <f t="shared" si="261"/>
        <v>0</v>
      </c>
      <c r="CA616">
        <f t="shared" si="262"/>
        <v>0</v>
      </c>
      <c r="CB616">
        <f t="shared" si="263"/>
        <v>0</v>
      </c>
      <c r="CC616">
        <f t="shared" si="264"/>
        <v>1</v>
      </c>
      <c r="CD616">
        <f t="shared" si="265"/>
        <v>0</v>
      </c>
      <c r="CE616">
        <f t="shared" si="266"/>
        <v>0</v>
      </c>
      <c r="CF616">
        <f t="shared" si="267"/>
        <v>0</v>
      </c>
      <c r="CG616">
        <f t="shared" si="268"/>
        <v>144</v>
      </c>
      <c r="CH61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2338.6341168599165</v>
      </c>
      <c r="CI616" s="79">
        <f>Table6[[#This Row],[sales]]-CH616</f>
        <v>-183.33520671417273</v>
      </c>
      <c r="CJ616">
        <f>ABS(Table6[[#This Row],[sales]]-CH616)/Table6[[#This Row],[sales]]</f>
        <v>8.5062543228296525E-2</v>
      </c>
      <c r="CK61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2325.9878842373541</v>
      </c>
      <c r="CL616" s="79">
        <f>Table6[[#This Row],[sales]]-CK616</f>
        <v>-170.68897409161036</v>
      </c>
      <c r="CM616">
        <f>ABS(Table6[[#This Row],[sales]]-CK616)/Table6[[#This Row],[sales]]</f>
        <v>7.9195035680720588E-2</v>
      </c>
      <c r="CN61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2133.8184797949534</v>
      </c>
      <c r="CO616" s="79">
        <f>Table6[[#This Row],[sales]]-CN616</f>
        <v>21.480430350790357</v>
      </c>
      <c r="CP616">
        <f>ABS(Table6[[#This Row],[sales]]-CN616)/Table6[[#This Row],[sales]]</f>
        <v>9.9663347156510301E-3</v>
      </c>
      <c r="CQ61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2166.3365353269205</v>
      </c>
      <c r="CR616" s="79">
        <f>Table6[[#This Row],[sales]]-CQ616</f>
        <v>-11.037625181176736</v>
      </c>
      <c r="CS616">
        <f>ABS(Table6[[#This Row],[sales]]-CQ616)/Table6[[#This Row],[sales]]</f>
        <v>5.1211575012722289E-3</v>
      </c>
    </row>
    <row r="617" spans="1:97" x14ac:dyDescent="0.2">
      <c r="A617">
        <v>616</v>
      </c>
      <c r="B617" t="s">
        <v>638</v>
      </c>
      <c r="C617" s="5">
        <v>43744</v>
      </c>
      <c r="D617" s="6">
        <v>912.95355326139179</v>
      </c>
      <c r="E617" s="8">
        <f>YEAR(Table6[[#This Row],[Date]])</f>
        <v>2019</v>
      </c>
      <c r="F617" s="6">
        <f>Table6[[#This Row],[TV_State]]+Table6[[#This Row],[Radio_State]]+Table6[[#This Row],[Online]]</f>
        <v>1115.8321206528121</v>
      </c>
      <c r="G617" s="6">
        <f t="shared" si="243"/>
        <v>888.20875499607519</v>
      </c>
      <c r="H617" s="6">
        <f>LN(Table6[[#This Row],[PROF TV LING]])</f>
        <v>6.7892067998191887</v>
      </c>
      <c r="I617" s="6">
        <f t="shared" si="244"/>
        <v>6.8166850066408795</v>
      </c>
      <c r="J617" s="6">
        <v>135.25237826094693</v>
      </c>
      <c r="K617" s="6">
        <f t="shared" si="249"/>
        <v>133.90227559691681</v>
      </c>
      <c r="L617" s="6">
        <f>0.5*J616+0.5*Table6[[#This Row],[Radio_State]]</f>
        <v>134.58281203193235</v>
      </c>
      <c r="M617" s="6">
        <f>LN(Table6[[#This Row],[RADIO LINGERING ]])</f>
        <v>4.9021797124143127</v>
      </c>
      <c r="N617" s="6">
        <f t="shared" si="245"/>
        <v>4.9071425017564412</v>
      </c>
      <c r="O617" s="6">
        <v>67.626189130473463</v>
      </c>
      <c r="P617" s="6">
        <f t="shared" si="246"/>
        <v>67.340383458857758</v>
      </c>
      <c r="Q617" s="6">
        <f>0.3*O616+0.7*Table6[[#This Row],[Online]]</f>
        <v>67.425319261769076</v>
      </c>
      <c r="R617" s="6">
        <f>LN(Table6[[#This Row],[ONLINE LINGERING]])</f>
        <v>4.2110206040797529</v>
      </c>
      <c r="S617" s="6">
        <f t="shared" si="247"/>
        <v>4.2139953211964958</v>
      </c>
      <c r="T617" s="6">
        <v>806.56528396502631</v>
      </c>
      <c r="U617" s="6">
        <f t="shared" si="248"/>
        <v>6.6927848415490079</v>
      </c>
      <c r="V617" s="8">
        <f>YEAR(Table6[[#This Row],[Date]])</f>
        <v>2019</v>
      </c>
      <c r="W617" s="8">
        <f>WEEKNUM(Table6[[#This Row],[Date]])</f>
        <v>41</v>
      </c>
      <c r="X617" t="s">
        <v>783</v>
      </c>
      <c r="Y617" s="9">
        <f>Table6[[#This Row],[LNTVLING]]+Table6[[#This Row],[LNRADIOLING]]+Table6[[#This Row],[LNONLINELING]]</f>
        <v>15.902407116313254</v>
      </c>
      <c r="Z617">
        <f t="shared" si="269"/>
        <v>0</v>
      </c>
      <c r="AA617">
        <f t="shared" si="250"/>
        <v>0</v>
      </c>
      <c r="AB617">
        <f t="shared" si="251"/>
        <v>0</v>
      </c>
      <c r="AC617">
        <f t="shared" si="252"/>
        <v>0</v>
      </c>
      <c r="AD617">
        <f t="shared" si="253"/>
        <v>1</v>
      </c>
      <c r="AE617">
        <f t="shared" si="254"/>
        <v>0</v>
      </c>
      <c r="AF617">
        <f t="shared" si="255"/>
        <v>0</v>
      </c>
      <c r="AG617" s="9">
        <f>'[1]1'!J$20+'[1]1'!J$21*Table6[[#This Row],[TV_State]]</f>
        <v>2227.5575313559139</v>
      </c>
      <c r="AH617" s="9">
        <f>Table6[[#This Row],[sales]]-Table6[[#This Row],[Pred_1]]</f>
        <v>-1420.9922473908875</v>
      </c>
      <c r="AI617">
        <f>ABS(Table6[[#This Row],[Res_1]])/Table6[[#This Row],[sales]]</f>
        <v>1.7617820598543188</v>
      </c>
      <c r="AJ617" s="9">
        <f>'[1]2'!J$20+'[1]2'!J$21*Table6[[#This Row],[Radio_State]]</f>
        <v>2308.0471576284626</v>
      </c>
      <c r="AK617" s="9">
        <f>Table6[[#This Row],[sales]]-Table6[[#This Row],[ Pred_2 ]]</f>
        <v>-1501.4818736634363</v>
      </c>
      <c r="AL617">
        <f>ABS(Table6[[#This Row],[ Res_2 ]])/Table6[[#This Row],[sales]]</f>
        <v>1.8615751303877621</v>
      </c>
      <c r="AM617" s="10">
        <f>'[1]3'!J$20+'[1]3'!J$21*Data!O617</f>
        <v>2191.4283936033503</v>
      </c>
      <c r="AN617" s="9">
        <f>Table6[[#This Row],[sales]]-Table6[[#This Row],[Pred_3]]</f>
        <v>-1384.863109638324</v>
      </c>
      <c r="AO617" s="9">
        <f>ABS(Table6[[#This Row],[Res_3]])/Table6[[#This Row],[sales]]</f>
        <v>1.7169882428244623</v>
      </c>
      <c r="AP617" s="9">
        <f>'[1]4'!L$21+'[1]4'!L$27*Table6[[#This Row],[TV_State]]+'[1]4'!L$22*Table6[[#This Row],[NJ_DUM]]+'[1]4'!L$23*Table6[[#This Row],[NY_DUM]]+'[1]4'!L$24*Table6[[#This Row],[PA_DUM]]+'[1]4'!L$25*Table6[[#This Row],[CT_DUM]]+'[1]4'!L$26*Table6[[#This Row],[DL_DUM]]</f>
        <v>439.20987785858983</v>
      </c>
      <c r="AQ617" s="9">
        <f>Table6[[#This Row],[sales]]-Table6[[#This Row],[Pred_4]]</f>
        <v>367.35540610643648</v>
      </c>
      <c r="AR617">
        <f>ABS(Table6[[#This Row],[Res_4]]/Table6[[#This Row],[sales]])</f>
        <v>0.45545650601342452</v>
      </c>
      <c r="AS617" s="9">
        <f>'[1]5'!L$20+'[1]5'!L$26*Table6[[#This Row],[Radio_State]]+'[1]5'!L$21*Table6[[#This Row],[NJ_DUM]]+'[1]5'!L$22*Table6[[#This Row],[NY_DUM]]+'[1]5'!L$23*Table6[[#This Row],[PA_DUM]]+'[1]5'!L$24*Table6[[#This Row],[CT_DUM]]+'[1]5'!L$25*Table6[[#This Row],[DL_DUM]]</f>
        <v>434.65148286545917</v>
      </c>
      <c r="AT617" s="9">
        <f>Table6[[#This Row],[sales]]-Table6[[#This Row],[Pred_5]]</f>
        <v>371.91380109956714</v>
      </c>
      <c r="AU617" s="9">
        <f>ABS(Table6[[#This Row],[Red_5]]/Table6[[#This Row],[sales]])</f>
        <v>0.46110811919806577</v>
      </c>
      <c r="AV617" s="9">
        <f>'[1]6'!L$20+'[1]6'!L$26*Table6[[#This Row],[Online]]+'[1]6'!L$21*Table6[[#This Row],[NJ_DUM]]+'[1]6'!L$22*Table6[[#This Row],[NY_DUM]]+'[1]6'!L$23*Table6[[#This Row],[PA_DUM]]+'[1]6'!L$24*Table6[[#This Row],[CT_DUM]]+'[1]6'!L$25*Table6[[#This Row],[DL_DUM]]</f>
        <v>288.37279305109325</v>
      </c>
      <c r="AW617" s="9">
        <f>Table6[[#This Row],[sales]]-Table6[[#This Row],[Pred_6]]</f>
        <v>518.19249091393306</v>
      </c>
      <c r="AX617" s="9">
        <f>ABS(Table6[[#This Row],[Red_6]]/Table6[[#This Row],[sales]])</f>
        <v>0.64246813149027437</v>
      </c>
      <c r="AY617" s="9">
        <f>'[1]7'!L$21+'[1]7'!L$27*Table6[[#This Row],[LNTV]]+'[1]7'!L$22*Table6[[#This Row],[NJ_DUM]]+'[1]7'!L$23*Table6[[#This Row],[NY_DUM]]+'[1]7'!L$24*Table6[[#This Row],[PA_DUM]]+'[1]7'!L$25*Table6[[#This Row],[CT_DUM]]+'[1]7'!L$26*Table6[[#This Row],[DL_DUM]]</f>
        <v>5.9000715647491617</v>
      </c>
      <c r="AZ617" s="9">
        <f>Table6[[#This Row],[sales]]-Table6[[#This Row],[Pred_7]]</f>
        <v>800.66521240027714</v>
      </c>
      <c r="BA617" s="9">
        <f>ABS(Table6[[#This Row],[Red_7]]/Table6[[#This Row],[sales]])</f>
        <v>0.99268494233257254</v>
      </c>
      <c r="BB617" s="9">
        <f>'[1]8'!O$22+'[1]8'!O$28*Table6[[#This Row],[LNRADIOLING]]+'[1]8'!O$23*Table6[[#This Row],[DL_DUM]]+'[1]8'!O$24*Table6[[#This Row],[CT_DUM]]+'[1]8'!O$25*Table6[[#This Row],[PA_DUM]]+'[1]8'!O$26*Table6[[#This Row],[NY_DUM]]+'[1]8'!O$27*Table6[[#This Row],[NJ_DUM]]</f>
        <v>6.9949082126040452</v>
      </c>
      <c r="BC617" s="9">
        <f>Table6[[#This Row],[sales]]-Table6[[#This Row],[Pred_8]]</f>
        <v>799.57037575242225</v>
      </c>
      <c r="BD617" s="9">
        <f>ABS(Table6[[#This Row],[Red_8]]/Table6[[#This Row],[sales]])</f>
        <v>0.99132753621849734</v>
      </c>
      <c r="BE617" s="9">
        <f>'[1]9'!M$19+'[1]9'!M$21*Table6[[#This Row],[LNONLINE]]+'[1]9'!M$20*Table6[[#This Row],[DL_DUM]]+'[1]9'!M$22*Table6[[#This Row],[CT_DUM]]+'[1]9'!M$23*Table6[[#This Row],[PA_DUM]]+'[1]9'!M$24*Table6[[#This Row],[NY_DUM]]+'[1]9'!M$25*Table6[[#This Row],[NJ_DUM]]</f>
        <v>6.8892714217021958</v>
      </c>
      <c r="BF617" s="9">
        <f>Table6[[#This Row],[sales]]-Table6[[#This Row],[Pred_9]]</f>
        <v>799.67601254332408</v>
      </c>
      <c r="BG617" s="9">
        <f>ABS(Table6[[#This Row],[Red_9]]/Table6[[#This Row],[sales]])</f>
        <v>0.99145850737855346</v>
      </c>
      <c r="BH617" s="9">
        <f>'[1]10'!P$22+'[1]10'!P$30*Table6[[#This Row],[LNTV]]+'[1]10'!P$29*Table6[[#This Row],[LNRADIOLING]]+'[1]10'!P$24*Table6[[#This Row],[LNONLINELING]]+'[1]10'!P$23*Table6[[#This Row],[DL_DUM]]+'[1]10'!P$25*Table6[[#This Row],[CT_DUM]]+'[1]10'!P$26*Table6[[#This Row],[PA_DUM]]+'[1]10'!P$27*Table6[[#This Row],[NY_DUM]]+'[1]10'!P$28*Table6[[#This Row],[NJ_DUM]]</f>
        <v>6.9172335479080385</v>
      </c>
      <c r="BI617" s="9">
        <f>Table6[[#This Row],[sales]]-Table6[[#This Row],[Pred_10]]</f>
        <v>799.64805041711827</v>
      </c>
      <c r="BJ617" s="45">
        <f>ABS(Table6[[#This Row],[Red_10]]/Table6[[#This Row],[sales]])</f>
        <v>0.99142383922860733</v>
      </c>
      <c r="BK617" s="9">
        <f>'[1]11'!P$32+'[1]11'!P$40*Table6[[#This Row],[LNONLINELING]]+'[1]11'!P$39*Table6[[#This Row],[LNRADIOLING]]+'[1]11'!P$38*Table6[[#This Row],[LNTVLING]]+'[1]11'!P$33*Table6[[#This Row],[DL_DUM]]+'[1]11'!P$34*Table6[[#This Row],[CT_DUM]]+'[1]11'!P$35*Table6[[#This Row],[PA_DUM]]+'[1]11'!P$36*Table6[[#This Row],[NY_DUM]]+'[1]11'!P$37*Table6[[#This Row],[NJ_DUM]]</f>
        <v>6.9031291413446461</v>
      </c>
      <c r="BL617" s="9">
        <f>Table6[[#This Row],[sales]]-Table6[[#This Row],[ Pred_11]]</f>
        <v>799.6621548236817</v>
      </c>
      <c r="BM617" s="47">
        <f>ABS(Table6[[#This Row],[ Red_11]]/Table6[[#This Row],[sales]])</f>
        <v>0.99144132622791648</v>
      </c>
      <c r="BN617" s="9">
        <f>'[1]12'!K$22+'[1]12'!K$28*Table6[[#This Row],[COMBINE LN LING]]+'[1]12'!K$23*Table6[[#This Row],[DL_DUM]]+'[1]12'!K$24*Table6[[#This Row],[CT_DUM]]+'[1]12'!K$25*Table6[[#This Row],[PA_DUM]]+'[1]12'!K$26*Table6[[#This Row],[NY_DUM]]+'[1]12'!K$27*Table6[[#This Row],[NJ_DUM]]</f>
        <v>6.9325530914208624</v>
      </c>
      <c r="BO617" s="9">
        <f>Table6[[#This Row],[sales]]-Table6[[#This Row],[ Pred_12]]</f>
        <v>799.6327308736054</v>
      </c>
      <c r="BP617" s="47">
        <f>ABS(Table6[[#This Row],[ Red_12]]/Table6[[#This Row],[sales]])</f>
        <v>0.9914048456718334</v>
      </c>
      <c r="BQ617">
        <f>LN(G617+'2019 Totals and Calculations'!C$18)</f>
        <v>7.130460549439789</v>
      </c>
      <c r="BR617">
        <f>LN(Table6[[#This Row],[PROF RADIO]]+'2019 Totals and Calculations'!D$18)</f>
        <v>5.2814694433320186</v>
      </c>
      <c r="BS617">
        <f>LN(Table6[[#This Row],[ONLINE LINGERING]]+'2019 Totals and Calculations'!E$18)</f>
        <v>4.712253367065391</v>
      </c>
      <c r="BT617">
        <f>MONTH(Table6[[#This Row],[Date]])</f>
        <v>10</v>
      </c>
      <c r="BU617">
        <f t="shared" si="256"/>
        <v>0</v>
      </c>
      <c r="BV617">
        <f t="shared" si="257"/>
        <v>0</v>
      </c>
      <c r="BW617">
        <f t="shared" si="258"/>
        <v>0</v>
      </c>
      <c r="BX617">
        <f t="shared" si="259"/>
        <v>0</v>
      </c>
      <c r="BY617">
        <f t="shared" si="260"/>
        <v>0</v>
      </c>
      <c r="BZ617">
        <f t="shared" si="261"/>
        <v>0</v>
      </c>
      <c r="CA617">
        <f t="shared" si="262"/>
        <v>0</v>
      </c>
      <c r="CB617">
        <f t="shared" si="263"/>
        <v>0</v>
      </c>
      <c r="CC617">
        <f t="shared" si="264"/>
        <v>0</v>
      </c>
      <c r="CD617">
        <f t="shared" si="265"/>
        <v>1</v>
      </c>
      <c r="CE617">
        <f t="shared" si="266"/>
        <v>0</v>
      </c>
      <c r="CF617">
        <f t="shared" si="267"/>
        <v>0</v>
      </c>
      <c r="CG617">
        <f t="shared" si="268"/>
        <v>145</v>
      </c>
      <c r="CH61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806.01282781309226</v>
      </c>
      <c r="CI617" s="79">
        <f>Table6[[#This Row],[sales]]-CH617</f>
        <v>0.55245615193405229</v>
      </c>
      <c r="CJ617">
        <f>ABS(Table6[[#This Row],[sales]]-CH617)/Table6[[#This Row],[sales]]</f>
        <v>6.8494908337513754E-4</v>
      </c>
      <c r="CK61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781.02741453982139</v>
      </c>
      <c r="CL617" s="79">
        <f>Table6[[#This Row],[sales]]-CK617</f>
        <v>25.537869425204917</v>
      </c>
      <c r="CM617">
        <f>ABS(Table6[[#This Row],[sales]]-CK617)/Table6[[#This Row],[sales]]</f>
        <v>3.1662495191538978E-2</v>
      </c>
      <c r="CN61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773.44381170942199</v>
      </c>
      <c r="CO617" s="79">
        <f>Table6[[#This Row],[sales]]-CN617</f>
        <v>33.121472255604317</v>
      </c>
      <c r="CP617">
        <f>ABS(Table6[[#This Row],[sales]]-CN617)/Table6[[#This Row],[sales]]</f>
        <v>4.1064837421195662E-2</v>
      </c>
      <c r="CQ61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769.86829101316061</v>
      </c>
      <c r="CR617" s="79">
        <f>Table6[[#This Row],[sales]]-CQ617</f>
        <v>36.696992951865695</v>
      </c>
      <c r="CS617">
        <f>ABS(Table6[[#This Row],[sales]]-CQ617)/Table6[[#This Row],[sales]]</f>
        <v>4.5497858240892156E-2</v>
      </c>
    </row>
    <row r="618" spans="1:97" x14ac:dyDescent="0.2">
      <c r="A618">
        <v>617</v>
      </c>
      <c r="B618" t="s">
        <v>638</v>
      </c>
      <c r="C618" s="5">
        <v>43751</v>
      </c>
      <c r="D618" s="6">
        <v>922.08308879400579</v>
      </c>
      <c r="E618" s="8">
        <f>YEAR(Table6[[#This Row],[Date]])</f>
        <v>2019</v>
      </c>
      <c r="F618" s="6">
        <f>Table6[[#This Row],[TV_State]]+Table6[[#This Row],[Radio_State]]+Table6[[#This Row],[Online]]</f>
        <v>1126.9904418593405</v>
      </c>
      <c r="G618" s="6">
        <f t="shared" si="243"/>
        <v>898.3710551354543</v>
      </c>
      <c r="H618" s="6">
        <f>LN(Table6[[#This Row],[PROF TV LING]])</f>
        <v>6.800583184667742</v>
      </c>
      <c r="I618" s="6">
        <f t="shared" si="244"/>
        <v>6.8266353374940483</v>
      </c>
      <c r="J618" s="6">
        <v>136.60490204355642</v>
      </c>
      <c r="K618" s="6">
        <f t="shared" si="249"/>
        <v>135.25358882023662</v>
      </c>
      <c r="L618" s="6">
        <f>0.5*J617+0.5*Table6[[#This Row],[Radio_State]]</f>
        <v>135.92864015225166</v>
      </c>
      <c r="M618" s="6">
        <f>LN(Table6[[#This Row],[RADIO LINGERING ]])</f>
        <v>4.9121300432674806</v>
      </c>
      <c r="N618" s="6">
        <f t="shared" si="245"/>
        <v>4.9170928326096099</v>
      </c>
      <c r="O618" s="6">
        <v>68.302451021778211</v>
      </c>
      <c r="P618" s="6">
        <f t="shared" si="246"/>
        <v>68.013830752902066</v>
      </c>
      <c r="Q618" s="6">
        <f>0.3*O617+0.7*Table6[[#This Row],[Online]]</f>
        <v>68.099572454386788</v>
      </c>
      <c r="R618" s="6">
        <f>LN(Table6[[#This Row],[ONLINE LINGERING]])</f>
        <v>4.2209709349329216</v>
      </c>
      <c r="S618" s="6">
        <f t="shared" si="247"/>
        <v>4.2239456520496645</v>
      </c>
      <c r="T618" s="6">
        <v>683.28784716000337</v>
      </c>
      <c r="U618" s="6">
        <f t="shared" si="248"/>
        <v>6.5269162161170851</v>
      </c>
      <c r="V618" s="8">
        <f>YEAR(Table6[[#This Row],[Date]])</f>
        <v>2019</v>
      </c>
      <c r="W618" s="8">
        <f>WEEKNUM(Table6[[#This Row],[Date]])</f>
        <v>42</v>
      </c>
      <c r="X618" t="s">
        <v>784</v>
      </c>
      <c r="Y618" s="9">
        <f>Table6[[#This Row],[LNTVLING]]+Table6[[#This Row],[LNRADIOLING]]+Table6[[#This Row],[LNONLINELING]]</f>
        <v>15.933684162868143</v>
      </c>
      <c r="Z618">
        <f t="shared" si="269"/>
        <v>0</v>
      </c>
      <c r="AA618">
        <f t="shared" si="250"/>
        <v>0</v>
      </c>
      <c r="AB618">
        <f t="shared" si="251"/>
        <v>0</v>
      </c>
      <c r="AC618">
        <f t="shared" si="252"/>
        <v>0</v>
      </c>
      <c r="AD618">
        <f t="shared" si="253"/>
        <v>1</v>
      </c>
      <c r="AE618">
        <f t="shared" si="254"/>
        <v>0</v>
      </c>
      <c r="AF618">
        <f t="shared" si="255"/>
        <v>0</v>
      </c>
      <c r="AG618" s="9">
        <f>'[1]1'!J$20+'[1]1'!J$21*Table6[[#This Row],[TV_State]]</f>
        <v>2236.53578121491</v>
      </c>
      <c r="AH618" s="9">
        <f>Table6[[#This Row],[sales]]-Table6[[#This Row],[Pred_1]]</f>
        <v>-1553.2479340549066</v>
      </c>
      <c r="AI618">
        <f>ABS(Table6[[#This Row],[Res_1]])/Table6[[#This Row],[sales]]</f>
        <v>2.2731970728160595</v>
      </c>
      <c r="AJ618" s="9">
        <f>'[1]2'!J$20+'[1]2'!J$21*Table6[[#This Row],[Radio_State]]</f>
        <v>2313.9848111647725</v>
      </c>
      <c r="AK618" s="9">
        <f>Table6[[#This Row],[sales]]-Table6[[#This Row],[ Pred_2 ]]</f>
        <v>-1630.6969640047691</v>
      </c>
      <c r="AL618">
        <f>ABS(Table6[[#This Row],[ Res_2 ]])/Table6[[#This Row],[sales]]</f>
        <v>2.3865446616423047</v>
      </c>
      <c r="AM618" s="10">
        <f>'[1]3'!J$20+'[1]3'!J$21*Data!O618</f>
        <v>2195.3353757221353</v>
      </c>
      <c r="AN618" s="9">
        <f>Table6[[#This Row],[sales]]-Table6[[#This Row],[Pred_3]]</f>
        <v>-1512.0475285621319</v>
      </c>
      <c r="AO618" s="9">
        <f>ABS(Table6[[#This Row],[Res_3]])/Table6[[#This Row],[sales]]</f>
        <v>2.2128997827881176</v>
      </c>
      <c r="AP618" s="9">
        <f>'[1]4'!L$21+'[1]4'!L$27*Table6[[#This Row],[TV_State]]+'[1]4'!L$22*Table6[[#This Row],[NJ_DUM]]+'[1]4'!L$23*Table6[[#This Row],[NY_DUM]]+'[1]4'!L$24*Table6[[#This Row],[PA_DUM]]+'[1]4'!L$25*Table6[[#This Row],[CT_DUM]]+'[1]4'!L$26*Table6[[#This Row],[DL_DUM]]</f>
        <v>441.22367669371749</v>
      </c>
      <c r="AQ618" s="9">
        <f>Table6[[#This Row],[sales]]-Table6[[#This Row],[Pred_4]]</f>
        <v>242.06417046628587</v>
      </c>
      <c r="AR618">
        <f>ABS(Table6[[#This Row],[Res_4]]/Table6[[#This Row],[sales]])</f>
        <v>0.35426383108143072</v>
      </c>
      <c r="AS618" s="9">
        <f>'[1]5'!L$20+'[1]5'!L$26*Table6[[#This Row],[Radio_State]]+'[1]5'!L$21*Table6[[#This Row],[NJ_DUM]]+'[1]5'!L$22*Table6[[#This Row],[NY_DUM]]+'[1]5'!L$23*Table6[[#This Row],[PA_DUM]]+'[1]5'!L$24*Table6[[#This Row],[CT_DUM]]+'[1]5'!L$25*Table6[[#This Row],[DL_DUM]]</f>
        <v>437.03408241084333</v>
      </c>
      <c r="AT618" s="9">
        <f>Table6[[#This Row],[sales]]-Table6[[#This Row],[Pred_5]]</f>
        <v>246.25376474916004</v>
      </c>
      <c r="AU618" s="9">
        <f>ABS(Table6[[#This Row],[Red_5]]/Table6[[#This Row],[sales]])</f>
        <v>0.36039535281167612</v>
      </c>
      <c r="AV618" s="9">
        <f>'[1]6'!L$20+'[1]6'!L$26*Table6[[#This Row],[Online]]+'[1]6'!L$21*Table6[[#This Row],[NJ_DUM]]+'[1]6'!L$22*Table6[[#This Row],[NY_DUM]]+'[1]6'!L$23*Table6[[#This Row],[PA_DUM]]+'[1]6'!L$24*Table6[[#This Row],[CT_DUM]]+'[1]6'!L$25*Table6[[#This Row],[DL_DUM]]</f>
        <v>291.31605899346886</v>
      </c>
      <c r="AW618" s="9">
        <f>Table6[[#This Row],[sales]]-Table6[[#This Row],[Pred_6]]</f>
        <v>391.97178816653451</v>
      </c>
      <c r="AX618" s="9">
        <f>ABS(Table6[[#This Row],[Red_6]]/Table6[[#This Row],[sales]])</f>
        <v>0.57365543642509376</v>
      </c>
      <c r="AY618" s="9">
        <f>'[1]7'!L$21+'[1]7'!L$27*Table6[[#This Row],[LNTV]]+'[1]7'!L$22*Table6[[#This Row],[NJ_DUM]]+'[1]7'!L$23*Table6[[#This Row],[NY_DUM]]+'[1]7'!L$24*Table6[[#This Row],[PA_DUM]]+'[1]7'!L$25*Table6[[#This Row],[CT_DUM]]+'[1]7'!L$26*Table6[[#This Row],[DL_DUM]]</f>
        <v>5.9011729120391632</v>
      </c>
      <c r="AZ618" s="9">
        <f>Table6[[#This Row],[sales]]-Table6[[#This Row],[Pred_7]]</f>
        <v>677.38667424796415</v>
      </c>
      <c r="BA618" s="9">
        <f>ABS(Table6[[#This Row],[Red_7]]/Table6[[#This Row],[sales]])</f>
        <v>0.99136356231628198</v>
      </c>
      <c r="BB618" s="9">
        <f>'[1]8'!O$22+'[1]8'!O$28*Table6[[#This Row],[LNRADIOLING]]+'[1]8'!O$23*Table6[[#This Row],[DL_DUM]]+'[1]8'!O$24*Table6[[#This Row],[CT_DUM]]+'[1]8'!O$25*Table6[[#This Row],[PA_DUM]]+'[1]8'!O$26*Table6[[#This Row],[NY_DUM]]+'[1]8'!O$27*Table6[[#This Row],[NJ_DUM]]</f>
        <v>6.995618078607821</v>
      </c>
      <c r="BC618" s="9">
        <f>Table6[[#This Row],[sales]]-Table6[[#This Row],[Pred_8]]</f>
        <v>676.29222908139559</v>
      </c>
      <c r="BD618" s="9">
        <f>ABS(Table6[[#This Row],[Red_8]]/Table6[[#This Row],[sales]])</f>
        <v>0.98976182862364059</v>
      </c>
      <c r="BE618" s="9">
        <f>'[1]9'!M$19+'[1]9'!M$21*Table6[[#This Row],[LNONLINE]]+'[1]9'!M$20*Table6[[#This Row],[DL_DUM]]+'[1]9'!M$22*Table6[[#This Row],[CT_DUM]]+'[1]9'!M$23*Table6[[#This Row],[PA_DUM]]+'[1]9'!M$24*Table6[[#This Row],[NY_DUM]]+'[1]9'!M$25*Table6[[#This Row],[NJ_DUM]]</f>
        <v>6.8924218700335285</v>
      </c>
      <c r="BF618" s="9">
        <f>Table6[[#This Row],[sales]]-Table6[[#This Row],[Pred_9]]</f>
        <v>676.39542528996981</v>
      </c>
      <c r="BG618" s="9">
        <f>ABS(Table6[[#This Row],[Red_9]]/Table6[[#This Row],[sales]])</f>
        <v>0.98991285751871483</v>
      </c>
      <c r="BH618" s="9">
        <f>'[1]10'!P$22+'[1]10'!P$30*Table6[[#This Row],[LNTV]]+'[1]10'!P$29*Table6[[#This Row],[LNRADIOLING]]+'[1]10'!P$24*Table6[[#This Row],[LNONLINELING]]+'[1]10'!P$23*Table6[[#This Row],[DL_DUM]]+'[1]10'!P$25*Table6[[#This Row],[CT_DUM]]+'[1]10'!P$26*Table6[[#This Row],[PA_DUM]]+'[1]10'!P$27*Table6[[#This Row],[NY_DUM]]+'[1]10'!P$28*Table6[[#This Row],[NJ_DUM]]</f>
        <v>6.9190446311842582</v>
      </c>
      <c r="BI618" s="9">
        <f>Table6[[#This Row],[sales]]-Table6[[#This Row],[Pred_10]]</f>
        <v>676.36880252881906</v>
      </c>
      <c r="BJ618" s="45">
        <f>ABS(Table6[[#This Row],[Red_10]]/Table6[[#This Row],[sales]])</f>
        <v>0.98987389478688603</v>
      </c>
      <c r="BK618" s="9">
        <f>'[1]11'!P$32+'[1]11'!P$40*Table6[[#This Row],[LNONLINELING]]+'[1]11'!P$39*Table6[[#This Row],[LNRADIOLING]]+'[1]11'!P$38*Table6[[#This Row],[LNTVLING]]+'[1]11'!P$33*Table6[[#This Row],[DL_DUM]]+'[1]11'!P$34*Table6[[#This Row],[CT_DUM]]+'[1]11'!P$35*Table6[[#This Row],[PA_DUM]]+'[1]11'!P$36*Table6[[#This Row],[NY_DUM]]+'[1]11'!P$37*Table6[[#This Row],[NJ_DUM]]</f>
        <v>6.9040139965250127</v>
      </c>
      <c r="BL618" s="9">
        <f>Table6[[#This Row],[sales]]-Table6[[#This Row],[ Pred_11]]</f>
        <v>676.38383316347836</v>
      </c>
      <c r="BM618" s="47">
        <f>ABS(Table6[[#This Row],[ Red_11]]/Table6[[#This Row],[sales]])</f>
        <v>0.98989589230187447</v>
      </c>
      <c r="BN618" s="9">
        <f>'[1]12'!K$22+'[1]12'!K$28*Table6[[#This Row],[COMBINE LN LING]]+'[1]12'!K$23*Table6[[#This Row],[DL_DUM]]+'[1]12'!K$24*Table6[[#This Row],[CT_DUM]]+'[1]12'!K$25*Table6[[#This Row],[PA_DUM]]+'[1]12'!K$26*Table6[[#This Row],[NY_DUM]]+'[1]12'!K$27*Table6[[#This Row],[NJ_DUM]]</f>
        <v>6.9355630653826248</v>
      </c>
      <c r="BO618" s="9">
        <f>Table6[[#This Row],[sales]]-Table6[[#This Row],[ Pred_12]]</f>
        <v>676.3522840946207</v>
      </c>
      <c r="BP618" s="47">
        <f>ABS(Table6[[#This Row],[ Red_12]]/Table6[[#This Row],[sales]])</f>
        <v>0.98984971985933978</v>
      </c>
      <c r="BQ618">
        <f>LN(G618+'2019 Totals and Calculations'!C$18)</f>
        <v>7.1385610556155692</v>
      </c>
      <c r="BR618">
        <f>LN(Table6[[#This Row],[PROF RADIO]]+'2019 Totals and Calculations'!D$18)</f>
        <v>5.2883173076635464</v>
      </c>
      <c r="BS618">
        <f>LN(Table6[[#This Row],[ONLINE LINGERING]]+'2019 Totals and Calculations'!E$18)</f>
        <v>4.7182929262738993</v>
      </c>
      <c r="BT618">
        <f>MONTH(Table6[[#This Row],[Date]])</f>
        <v>10</v>
      </c>
      <c r="BU618">
        <f t="shared" si="256"/>
        <v>0</v>
      </c>
      <c r="BV618">
        <f t="shared" si="257"/>
        <v>0</v>
      </c>
      <c r="BW618">
        <f t="shared" si="258"/>
        <v>0</v>
      </c>
      <c r="BX618">
        <f t="shared" si="259"/>
        <v>0</v>
      </c>
      <c r="BY618">
        <f t="shared" si="260"/>
        <v>0</v>
      </c>
      <c r="BZ618">
        <f t="shared" si="261"/>
        <v>0</v>
      </c>
      <c r="CA618">
        <f t="shared" si="262"/>
        <v>0</v>
      </c>
      <c r="CB618">
        <f t="shared" si="263"/>
        <v>0</v>
      </c>
      <c r="CC618">
        <f t="shared" si="264"/>
        <v>0</v>
      </c>
      <c r="CD618">
        <f t="shared" si="265"/>
        <v>1</v>
      </c>
      <c r="CE618">
        <f t="shared" si="266"/>
        <v>0</v>
      </c>
      <c r="CF618">
        <f t="shared" si="267"/>
        <v>0</v>
      </c>
      <c r="CG618">
        <f t="shared" si="268"/>
        <v>146</v>
      </c>
      <c r="CH61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810.14831103936899</v>
      </c>
      <c r="CI618" s="79">
        <f>Table6[[#This Row],[sales]]-CH618</f>
        <v>-126.86046387936562</v>
      </c>
      <c r="CJ618">
        <f>ABS(Table6[[#This Row],[sales]]-CH618)/Table6[[#This Row],[sales]]</f>
        <v>0.18566181793902023</v>
      </c>
      <c r="CK61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784.44432371659423</v>
      </c>
      <c r="CL618" s="79">
        <f>Table6[[#This Row],[sales]]-CK618</f>
        <v>-101.15647655659086</v>
      </c>
      <c r="CM618">
        <f>ABS(Table6[[#This Row],[sales]]-CK618)/Table6[[#This Row],[sales]]</f>
        <v>0.14804372268149438</v>
      </c>
      <c r="CN61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776.79717314851337</v>
      </c>
      <c r="CO618" s="79">
        <f>Table6[[#This Row],[sales]]-CN618</f>
        <v>-93.50932598851</v>
      </c>
      <c r="CP618">
        <f>ABS(Table6[[#This Row],[sales]]-CN618)/Table6[[#This Row],[sales]]</f>
        <v>0.13685202565385773</v>
      </c>
      <c r="CQ61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774.73000805155948</v>
      </c>
      <c r="CR618" s="79">
        <f>Table6[[#This Row],[sales]]-CQ618</f>
        <v>-91.442160891556114</v>
      </c>
      <c r="CS618">
        <f>ABS(Table6[[#This Row],[sales]]-CQ618)/Table6[[#This Row],[sales]]</f>
        <v>0.13382670461888574</v>
      </c>
    </row>
    <row r="619" spans="1:97" x14ac:dyDescent="0.2">
      <c r="A619">
        <v>618</v>
      </c>
      <c r="B619" t="s">
        <v>638</v>
      </c>
      <c r="C619" s="5">
        <v>43758</v>
      </c>
      <c r="D619" s="6">
        <v>931.30391968194556</v>
      </c>
      <c r="E619" s="8">
        <f>YEAR(Table6[[#This Row],[Date]])</f>
        <v>2019</v>
      </c>
      <c r="F619" s="6">
        <f>Table6[[#This Row],[TV_State]]+Table6[[#This Row],[Radio_State]]+Table6[[#This Row],[Online]]</f>
        <v>1138.2603462779334</v>
      </c>
      <c r="G619" s="6">
        <f t="shared" si="243"/>
        <v>908.25091449940157</v>
      </c>
      <c r="H619" s="6">
        <f>LN(Table6[[#This Row],[PROF TV LING]])</f>
        <v>6.8115206779815107</v>
      </c>
      <c r="I619" s="6">
        <f t="shared" si="244"/>
        <v>6.8365856683472161</v>
      </c>
      <c r="J619" s="6">
        <v>137.97095106399195</v>
      </c>
      <c r="K619" s="6">
        <f t="shared" si="249"/>
        <v>136.61226994211427</v>
      </c>
      <c r="L619" s="6">
        <f>0.5*J618+0.5*Table6[[#This Row],[Radio_State]]</f>
        <v>137.28792655377418</v>
      </c>
      <c r="M619" s="6">
        <f>LN(Table6[[#This Row],[RADIO LINGERING ]])</f>
        <v>4.9220803741206485</v>
      </c>
      <c r="N619" s="6">
        <f t="shared" si="245"/>
        <v>4.9270431634627778</v>
      </c>
      <c r="O619" s="6">
        <v>68.985475531995974</v>
      </c>
      <c r="P619" s="6">
        <f t="shared" si="246"/>
        <v>68.693982098267796</v>
      </c>
      <c r="Q619" s="6">
        <f>0.3*O618+0.7*Table6[[#This Row],[Online]]</f>
        <v>68.780568178930636</v>
      </c>
      <c r="R619" s="6">
        <f>LN(Table6[[#This Row],[ONLINE LINGERING]])</f>
        <v>4.2309212657860895</v>
      </c>
      <c r="S619" s="6">
        <f t="shared" si="247"/>
        <v>4.2338959829028324</v>
      </c>
      <c r="T619" s="6">
        <v>845.73635501439321</v>
      </c>
      <c r="U619" s="6">
        <f t="shared" si="248"/>
        <v>6.7402076739384658</v>
      </c>
      <c r="V619" s="8">
        <f>YEAR(Table6[[#This Row],[Date]])</f>
        <v>2019</v>
      </c>
      <c r="W619" s="8">
        <f>WEEKNUM(Table6[[#This Row],[Date]])</f>
        <v>43</v>
      </c>
      <c r="X619" t="s">
        <v>785</v>
      </c>
      <c r="Y619" s="9">
        <f>Table6[[#This Row],[LNTVLING]]+Table6[[#This Row],[LNRADIOLING]]+Table6[[#This Row],[LNONLINELING]]</f>
        <v>15.96452231788825</v>
      </c>
      <c r="Z619">
        <f t="shared" si="269"/>
        <v>0</v>
      </c>
      <c r="AA619">
        <f t="shared" si="250"/>
        <v>0</v>
      </c>
      <c r="AB619">
        <f t="shared" si="251"/>
        <v>0</v>
      </c>
      <c r="AC619">
        <f t="shared" si="252"/>
        <v>0</v>
      </c>
      <c r="AD619">
        <f t="shared" si="253"/>
        <v>1</v>
      </c>
      <c r="AE619">
        <f t="shared" si="254"/>
        <v>0</v>
      </c>
      <c r="AF619">
        <f t="shared" si="255"/>
        <v>0</v>
      </c>
      <c r="AG619" s="9">
        <f>'[1]1'!J$20+'[1]1'!J$21*Table6[[#This Row],[TV_State]]</f>
        <v>2245.6038135724957</v>
      </c>
      <c r="AH619" s="9">
        <f>Table6[[#This Row],[sales]]-Table6[[#This Row],[Pred_1]]</f>
        <v>-1399.8674585581025</v>
      </c>
      <c r="AI619">
        <f>ABS(Table6[[#This Row],[Res_1]])/Table6[[#This Row],[sales]]</f>
        <v>1.6552054907634646</v>
      </c>
      <c r="AJ619" s="9">
        <f>'[1]2'!J$20+'[1]2'!J$21*Table6[[#This Row],[Radio_State]]</f>
        <v>2319.9818412364448</v>
      </c>
      <c r="AK619" s="9">
        <f>Table6[[#This Row],[sales]]-Table6[[#This Row],[ Pred_2 ]]</f>
        <v>-1474.2454862220516</v>
      </c>
      <c r="AL619">
        <f>ABS(Table6[[#This Row],[ Res_2 ]])/Table6[[#This Row],[sales]]</f>
        <v>1.7431501879766798</v>
      </c>
      <c r="AM619" s="10">
        <f>'[1]3'!J$20+'[1]3'!J$21*Data!O619</f>
        <v>2199.2814276621079</v>
      </c>
      <c r="AN619" s="9">
        <f>Table6[[#This Row],[sales]]-Table6[[#This Row],[Pred_3]]</f>
        <v>-1353.5450726477147</v>
      </c>
      <c r="AO619" s="9">
        <f>ABS(Table6[[#This Row],[Res_3]])/Table6[[#This Row],[sales]]</f>
        <v>1.6004338286068822</v>
      </c>
      <c r="AP619" s="9">
        <f>'[1]4'!L$21+'[1]4'!L$27*Table6[[#This Row],[TV_State]]+'[1]4'!L$22*Table6[[#This Row],[NJ_DUM]]+'[1]4'!L$23*Table6[[#This Row],[NY_DUM]]+'[1]4'!L$24*Table6[[#This Row],[PA_DUM]]+'[1]4'!L$25*Table6[[#This Row],[CT_DUM]]+'[1]4'!L$26*Table6[[#This Row],[DL_DUM]]</f>
        <v>443.25761351719643</v>
      </c>
      <c r="AQ619" s="9">
        <f>Table6[[#This Row],[sales]]-Table6[[#This Row],[Pred_4]]</f>
        <v>402.47874149719678</v>
      </c>
      <c r="AR619">
        <f>ABS(Table6[[#This Row],[Res_4]]/Table6[[#This Row],[sales]])</f>
        <v>0.47589149870511027</v>
      </c>
      <c r="AS619" s="9">
        <f>'[1]5'!L$20+'[1]5'!L$26*Table6[[#This Row],[Radio_State]]+'[1]5'!L$21*Table6[[#This Row],[NJ_DUM]]+'[1]5'!L$22*Table6[[#This Row],[NY_DUM]]+'[1]5'!L$23*Table6[[#This Row],[PA_DUM]]+'[1]5'!L$24*Table6[[#This Row],[CT_DUM]]+'[1]5'!L$25*Table6[[#This Row],[DL_DUM]]</f>
        <v>439.44050795168118</v>
      </c>
      <c r="AT619" s="9">
        <f>Table6[[#This Row],[sales]]-Table6[[#This Row],[Pred_5]]</f>
        <v>406.29584706271203</v>
      </c>
      <c r="AU619" s="9">
        <f>ABS(Table6[[#This Row],[Red_5]]/Table6[[#This Row],[sales]])</f>
        <v>0.48040485034582375</v>
      </c>
      <c r="AV619" s="9">
        <f>'[1]6'!L$20+'[1]6'!L$26*Table6[[#This Row],[Online]]+'[1]6'!L$21*Table6[[#This Row],[NJ_DUM]]+'[1]6'!L$22*Table6[[#This Row],[NY_DUM]]+'[1]6'!L$23*Table6[[#This Row],[PA_DUM]]+'[1]6'!L$24*Table6[[#This Row],[CT_DUM]]+'[1]6'!L$25*Table6[[#This Row],[DL_DUM]]</f>
        <v>294.28875759526807</v>
      </c>
      <c r="AW619" s="9">
        <f>Table6[[#This Row],[sales]]-Table6[[#This Row],[Pred_6]]</f>
        <v>551.44759741912515</v>
      </c>
      <c r="AX619" s="9">
        <f>ABS(Table6[[#This Row],[Red_6]]/Table6[[#This Row],[sales]])</f>
        <v>0.6520325088895349</v>
      </c>
      <c r="AY619" s="9">
        <f>'[1]7'!L$21+'[1]7'!L$27*Table6[[#This Row],[LNTV]]+'[1]7'!L$22*Table6[[#This Row],[NJ_DUM]]+'[1]7'!L$23*Table6[[#This Row],[NY_DUM]]+'[1]7'!L$24*Table6[[#This Row],[PA_DUM]]+'[1]7'!L$25*Table6[[#This Row],[CT_DUM]]+'[1]7'!L$26*Table6[[#This Row],[DL_DUM]]</f>
        <v>5.9022742593291637</v>
      </c>
      <c r="AZ619" s="9">
        <f>Table6[[#This Row],[sales]]-Table6[[#This Row],[Pred_7]]</f>
        <v>839.83408075506406</v>
      </c>
      <c r="BA619" s="9">
        <f>ABS(Table6[[#This Row],[Red_7]]/Table6[[#This Row],[sales]])</f>
        <v>0.99302114160715171</v>
      </c>
      <c r="BB619" s="9">
        <f>'[1]8'!O$22+'[1]8'!O$28*Table6[[#This Row],[LNRADIOLING]]+'[1]8'!O$23*Table6[[#This Row],[DL_DUM]]+'[1]8'!O$24*Table6[[#This Row],[CT_DUM]]+'[1]8'!O$25*Table6[[#This Row],[PA_DUM]]+'[1]8'!O$26*Table6[[#This Row],[NY_DUM]]+'[1]8'!O$27*Table6[[#This Row],[NJ_DUM]]</f>
        <v>6.9963279446115978</v>
      </c>
      <c r="BC619" s="9">
        <f>Table6[[#This Row],[sales]]-Table6[[#This Row],[Pred_8]]</f>
        <v>838.7400270697816</v>
      </c>
      <c r="BD619" s="9">
        <f>ABS(Table6[[#This Row],[Red_8]]/Table6[[#This Row],[sales]])</f>
        <v>0.9917275308042155</v>
      </c>
      <c r="BE619" s="9">
        <f>'[1]9'!M$19+'[1]9'!M$21*Table6[[#This Row],[LNONLINE]]+'[1]9'!M$20*Table6[[#This Row],[DL_DUM]]+'[1]9'!M$22*Table6[[#This Row],[CT_DUM]]+'[1]9'!M$23*Table6[[#This Row],[PA_DUM]]+'[1]9'!M$24*Table6[[#This Row],[NY_DUM]]+'[1]9'!M$25*Table6[[#This Row],[NJ_DUM]]</f>
        <v>6.8955723183648612</v>
      </c>
      <c r="BF619" s="9">
        <f>Table6[[#This Row],[sales]]-Table6[[#This Row],[Pred_9]]</f>
        <v>838.84078269602833</v>
      </c>
      <c r="BG619" s="9">
        <f>ABS(Table6[[#This Row],[Red_9]]/Table6[[#This Row],[sales]])</f>
        <v>0.99184666441559377</v>
      </c>
      <c r="BH619" s="9">
        <f>'[1]10'!P$22+'[1]10'!P$30*Table6[[#This Row],[LNTV]]+'[1]10'!P$29*Table6[[#This Row],[LNRADIOLING]]+'[1]10'!P$24*Table6[[#This Row],[LNONLINELING]]+'[1]10'!P$23*Table6[[#This Row],[DL_DUM]]+'[1]10'!P$25*Table6[[#This Row],[CT_DUM]]+'[1]10'!P$26*Table6[[#This Row],[PA_DUM]]+'[1]10'!P$27*Table6[[#This Row],[NY_DUM]]+'[1]10'!P$28*Table6[[#This Row],[NJ_DUM]]</f>
        <v>6.9208557144604761</v>
      </c>
      <c r="BI619" s="9">
        <f>Table6[[#This Row],[sales]]-Table6[[#This Row],[Pred_10]]</f>
        <v>838.81549929993275</v>
      </c>
      <c r="BJ619" s="45">
        <f>ABS(Table6[[#This Row],[Red_10]]/Table6[[#This Row],[sales]])</f>
        <v>0.9918167692881753</v>
      </c>
      <c r="BK619" s="9">
        <f>'[1]11'!P$32+'[1]11'!P$40*Table6[[#This Row],[LNONLINELING]]+'[1]11'!P$39*Table6[[#This Row],[LNRADIOLING]]+'[1]11'!P$38*Table6[[#This Row],[LNTVLING]]+'[1]11'!P$33*Table6[[#This Row],[DL_DUM]]+'[1]11'!P$34*Table6[[#This Row],[CT_DUM]]+'[1]11'!P$35*Table6[[#This Row],[PA_DUM]]+'[1]11'!P$36*Table6[[#This Row],[NY_DUM]]+'[1]11'!P$37*Table6[[#This Row],[NJ_DUM]]</f>
        <v>6.9049728826068364</v>
      </c>
      <c r="BL619" s="9">
        <f>Table6[[#This Row],[sales]]-Table6[[#This Row],[ Pred_11]]</f>
        <v>838.83138213178643</v>
      </c>
      <c r="BM619" s="47">
        <f>ABS(Table6[[#This Row],[ Red_11]]/Table6[[#This Row],[sales]])</f>
        <v>0.99183554917360828</v>
      </c>
      <c r="BN619" s="9">
        <f>'[1]12'!K$22+'[1]12'!K$28*Table6[[#This Row],[COMBINE LN LING]]+'[1]12'!K$23*Table6[[#This Row],[DL_DUM]]+'[1]12'!K$24*Table6[[#This Row],[CT_DUM]]+'[1]12'!K$25*Table6[[#This Row],[PA_DUM]]+'[1]12'!K$26*Table6[[#This Row],[NY_DUM]]+'[1]12'!K$27*Table6[[#This Row],[NJ_DUM]]</f>
        <v>6.938530802233239</v>
      </c>
      <c r="BO619" s="9">
        <f>Table6[[#This Row],[sales]]-Table6[[#This Row],[ Pred_12]]</f>
        <v>838.79782421215998</v>
      </c>
      <c r="BP619" s="47">
        <f>ABS(Table6[[#This Row],[ Red_12]]/Table6[[#This Row],[sales]])</f>
        <v>0.99179587023651694</v>
      </c>
      <c r="BQ619">
        <f>LN(G619+'2019 Totals and Calculations'!C$18)</f>
        <v>7.1463740123768584</v>
      </c>
      <c r="BR619">
        <f>LN(Table6[[#This Row],[PROF RADIO]]+'2019 Totals and Calculations'!D$18)</f>
        <v>5.2951555543437818</v>
      </c>
      <c r="BS619">
        <f>LN(Table6[[#This Row],[ONLINE LINGERING]]+'2019 Totals and Calculations'!E$18)</f>
        <v>4.7243560794649602</v>
      </c>
      <c r="BT619">
        <f>MONTH(Table6[[#This Row],[Date]])</f>
        <v>10</v>
      </c>
      <c r="BU619">
        <f t="shared" si="256"/>
        <v>0</v>
      </c>
      <c r="BV619">
        <f t="shared" si="257"/>
        <v>0</v>
      </c>
      <c r="BW619">
        <f t="shared" si="258"/>
        <v>0</v>
      </c>
      <c r="BX619">
        <f t="shared" si="259"/>
        <v>0</v>
      </c>
      <c r="BY619">
        <f t="shared" si="260"/>
        <v>0</v>
      </c>
      <c r="BZ619">
        <f t="shared" si="261"/>
        <v>0</v>
      </c>
      <c r="CA619">
        <f t="shared" si="262"/>
        <v>0</v>
      </c>
      <c r="CB619">
        <f t="shared" si="263"/>
        <v>0</v>
      </c>
      <c r="CC619">
        <f t="shared" si="264"/>
        <v>0</v>
      </c>
      <c r="CD619">
        <f t="shared" si="265"/>
        <v>1</v>
      </c>
      <c r="CE619">
        <f t="shared" si="266"/>
        <v>0</v>
      </c>
      <c r="CF619">
        <f t="shared" si="267"/>
        <v>0</v>
      </c>
      <c r="CG619">
        <f t="shared" si="268"/>
        <v>147</v>
      </c>
      <c r="CH61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814.23523984878182</v>
      </c>
      <c r="CI619" s="79">
        <f>Table6[[#This Row],[sales]]-CH619</f>
        <v>31.501115165611395</v>
      </c>
      <c r="CJ619">
        <f>ABS(Table6[[#This Row],[sales]]-CH619)/Table6[[#This Row],[sales]]</f>
        <v>3.7246968252979136E-2</v>
      </c>
      <c r="CK61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787.87385931785582</v>
      </c>
      <c r="CL619" s="79">
        <f>Table6[[#This Row],[sales]]-CK619</f>
        <v>57.862495696537394</v>
      </c>
      <c r="CM619">
        <f>ABS(Table6[[#This Row],[sales]]-CK619)/Table6[[#This Row],[sales]]</f>
        <v>6.8416706167908153E-2</v>
      </c>
      <c r="CN61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780.1710851039611</v>
      </c>
      <c r="CO619" s="79">
        <f>Table6[[#This Row],[sales]]-CN619</f>
        <v>65.565269910432107</v>
      </c>
      <c r="CP619">
        <f>ABS(Table6[[#This Row],[sales]]-CN619)/Table6[[#This Row],[sales]]</f>
        <v>7.7524478546646236E-2</v>
      </c>
      <c r="CQ61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779.60576510723456</v>
      </c>
      <c r="CR619" s="79">
        <f>Table6[[#This Row],[sales]]-CQ619</f>
        <v>66.130589907158651</v>
      </c>
      <c r="CS619">
        <f>ABS(Table6[[#This Row],[sales]]-CQ619)/Table6[[#This Row],[sales]]</f>
        <v>7.8192913802355352E-2</v>
      </c>
    </row>
    <row r="620" spans="1:97" x14ac:dyDescent="0.2">
      <c r="A620">
        <v>619</v>
      </c>
      <c r="B620" t="s">
        <v>638</v>
      </c>
      <c r="C620" s="5">
        <v>43765</v>
      </c>
      <c r="D620" s="6">
        <v>940.61695887876533</v>
      </c>
      <c r="E620" s="8">
        <f>YEAR(Table6[[#This Row],[Date]])</f>
        <v>2019</v>
      </c>
      <c r="F620" s="6">
        <f>Table6[[#This Row],[TV_State]]+Table6[[#This Row],[Radio_State]]+Table6[[#This Row],[Online]]</f>
        <v>1149.6429497407132</v>
      </c>
      <c r="G620" s="6">
        <f t="shared" si="243"/>
        <v>917.96072781321061</v>
      </c>
      <c r="H620" s="6">
        <f>LN(Table6[[#This Row],[PROF TV LING]])</f>
        <v>6.8221546095454917</v>
      </c>
      <c r="I620" s="6">
        <f t="shared" si="244"/>
        <v>6.846535999200384</v>
      </c>
      <c r="J620" s="6">
        <v>139.35066057463189</v>
      </c>
      <c r="K620" s="6">
        <f t="shared" si="249"/>
        <v>137.98146525837308</v>
      </c>
      <c r="L620" s="6">
        <f>0.5*J619+0.5*Table6[[#This Row],[Radio_State]]</f>
        <v>138.66080581931192</v>
      </c>
      <c r="M620" s="6">
        <f>LN(Table6[[#This Row],[RADIO LINGERING ]])</f>
        <v>4.9320307049738163</v>
      </c>
      <c r="N620" s="6">
        <f t="shared" si="245"/>
        <v>4.9369934943159457</v>
      </c>
      <c r="O620" s="6">
        <v>69.675330287315944</v>
      </c>
      <c r="P620" s="6">
        <f t="shared" si="246"/>
        <v>69.380925830601498</v>
      </c>
      <c r="Q620" s="6">
        <f>0.3*O619+0.7*Table6[[#This Row],[Online]]</f>
        <v>69.46837386071995</v>
      </c>
      <c r="R620" s="6">
        <f>LN(Table6[[#This Row],[ONLINE LINGERING]])</f>
        <v>4.2408715966392574</v>
      </c>
      <c r="S620" s="6">
        <f t="shared" si="247"/>
        <v>4.2438463137560003</v>
      </c>
      <c r="T620" s="6">
        <v>696.35217605097114</v>
      </c>
      <c r="U620" s="6">
        <f t="shared" si="248"/>
        <v>6.5458555324327854</v>
      </c>
      <c r="V620" s="8">
        <f>YEAR(Table6[[#This Row],[Date]])</f>
        <v>2019</v>
      </c>
      <c r="W620" s="8">
        <f>WEEKNUM(Table6[[#This Row],[Date]])</f>
        <v>44</v>
      </c>
      <c r="X620" t="s">
        <v>786</v>
      </c>
      <c r="Y620" s="9">
        <f>Table6[[#This Row],[LNTVLING]]+Table6[[#This Row],[LNRADIOLING]]+Table6[[#This Row],[LNONLINELING]]</f>
        <v>15.995056911158565</v>
      </c>
      <c r="Z620">
        <f t="shared" si="269"/>
        <v>0</v>
      </c>
      <c r="AA620">
        <f t="shared" si="250"/>
        <v>0</v>
      </c>
      <c r="AB620">
        <f t="shared" si="251"/>
        <v>0</v>
      </c>
      <c r="AC620">
        <f t="shared" si="252"/>
        <v>0</v>
      </c>
      <c r="AD620">
        <f t="shared" si="253"/>
        <v>1</v>
      </c>
      <c r="AE620">
        <f t="shared" si="254"/>
        <v>0</v>
      </c>
      <c r="AF620">
        <f t="shared" si="255"/>
        <v>0</v>
      </c>
      <c r="AG620" s="9">
        <f>'[1]1'!J$20+'[1]1'!J$21*Table6[[#This Row],[TV_State]]</f>
        <v>2254.7625262536576</v>
      </c>
      <c r="AH620" s="9">
        <f>Table6[[#This Row],[sales]]-Table6[[#This Row],[Pred_1]]</f>
        <v>-1558.4103502026865</v>
      </c>
      <c r="AI620">
        <f>ABS(Table6[[#This Row],[Res_1]])/Table6[[#This Row],[sales]]</f>
        <v>2.2379629213488879</v>
      </c>
      <c r="AJ620" s="9">
        <f>'[1]2'!J$20+'[1]2'!J$21*Table6[[#This Row],[Radio_State]]</f>
        <v>2326.0388416088344</v>
      </c>
      <c r="AK620" s="9">
        <f>Table6[[#This Row],[sales]]-Table6[[#This Row],[ Pred_2 ]]</f>
        <v>-1629.6866655578633</v>
      </c>
      <c r="AL620">
        <f>ABS(Table6[[#This Row],[ Res_2 ]])/Table6[[#This Row],[sales]]</f>
        <v>2.3403196279213963</v>
      </c>
      <c r="AM620" s="10">
        <f>'[1]3'!J$20+'[1]3'!J$21*Data!O620</f>
        <v>2203.2669401214807</v>
      </c>
      <c r="AN620" s="9">
        <f>Table6[[#This Row],[sales]]-Table6[[#This Row],[Pred_3]]</f>
        <v>-1506.9147640705096</v>
      </c>
      <c r="AO620" s="9">
        <f>ABS(Table6[[#This Row],[Res_3]])/Table6[[#This Row],[sales]]</f>
        <v>2.1640124291938845</v>
      </c>
      <c r="AP620" s="9">
        <f>'[1]4'!L$21+'[1]4'!L$27*Table6[[#This Row],[TV_State]]+'[1]4'!L$22*Table6[[#This Row],[NJ_DUM]]+'[1]4'!L$23*Table6[[#This Row],[NY_DUM]]+'[1]4'!L$24*Table6[[#This Row],[PA_DUM]]+'[1]4'!L$25*Table6[[#This Row],[CT_DUM]]+'[1]4'!L$26*Table6[[#This Row],[DL_DUM]]</f>
        <v>445.3118897089102</v>
      </c>
      <c r="AQ620" s="9">
        <f>Table6[[#This Row],[sales]]-Table6[[#This Row],[Pred_4]]</f>
        <v>251.04028634206094</v>
      </c>
      <c r="AR620">
        <f>ABS(Table6[[#This Row],[Res_4]]/Table6[[#This Row],[sales]])</f>
        <v>0.36050764968627808</v>
      </c>
      <c r="AS620" s="9">
        <f>'[1]5'!L$20+'[1]5'!L$26*Table6[[#This Row],[Radio_State]]+'[1]5'!L$21*Table6[[#This Row],[NJ_DUM]]+'[1]5'!L$22*Table6[[#This Row],[NY_DUM]]+'[1]5'!L$23*Table6[[#This Row],[PA_DUM]]+'[1]5'!L$24*Table6[[#This Row],[CT_DUM]]+'[1]5'!L$25*Table6[[#This Row],[DL_DUM]]</f>
        <v>441.8709977479275</v>
      </c>
      <c r="AT620" s="9">
        <f>Table6[[#This Row],[sales]]-Table6[[#This Row],[Pred_5]]</f>
        <v>254.48117830304363</v>
      </c>
      <c r="AU620" s="9">
        <f>ABS(Table6[[#This Row],[Red_5]]/Table6[[#This Row],[sales]])</f>
        <v>0.36544895967183177</v>
      </c>
      <c r="AV620" s="9">
        <f>'[1]6'!L$20+'[1]6'!L$26*Table6[[#This Row],[Online]]+'[1]6'!L$21*Table6[[#This Row],[NJ_DUM]]+'[1]6'!L$22*Table6[[#This Row],[NY_DUM]]+'[1]6'!L$23*Table6[[#This Row],[PA_DUM]]+'[1]6'!L$24*Table6[[#This Row],[CT_DUM]]+'[1]6'!L$25*Table6[[#This Row],[DL_DUM]]</f>
        <v>297.29118318308542</v>
      </c>
      <c r="AW620" s="9">
        <f>Table6[[#This Row],[sales]]-Table6[[#This Row],[Pred_6]]</f>
        <v>399.06099286788572</v>
      </c>
      <c r="AX620" s="9">
        <f>ABS(Table6[[#This Row],[Red_6]]/Table6[[#This Row],[sales]])</f>
        <v>0.57307352025661729</v>
      </c>
      <c r="AY620" s="9">
        <f>'[1]7'!L$21+'[1]7'!L$27*Table6[[#This Row],[LNTV]]+'[1]7'!L$22*Table6[[#This Row],[NJ_DUM]]+'[1]7'!L$23*Table6[[#This Row],[NY_DUM]]+'[1]7'!L$24*Table6[[#This Row],[PA_DUM]]+'[1]7'!L$25*Table6[[#This Row],[CT_DUM]]+'[1]7'!L$26*Table6[[#This Row],[DL_DUM]]</f>
        <v>5.9033756066191643</v>
      </c>
      <c r="AZ620" s="9">
        <f>Table6[[#This Row],[sales]]-Table6[[#This Row],[Pred_7]]</f>
        <v>690.44880044435195</v>
      </c>
      <c r="BA620" s="9">
        <f>ABS(Table6[[#This Row],[Red_7]]/Table6[[#This Row],[sales]])</f>
        <v>0.99152242814821467</v>
      </c>
      <c r="BB620" s="9">
        <f>'[1]8'!O$22+'[1]8'!O$28*Table6[[#This Row],[LNRADIOLING]]+'[1]8'!O$23*Table6[[#This Row],[DL_DUM]]+'[1]8'!O$24*Table6[[#This Row],[CT_DUM]]+'[1]8'!O$25*Table6[[#This Row],[PA_DUM]]+'[1]8'!O$26*Table6[[#This Row],[NY_DUM]]+'[1]8'!O$27*Table6[[#This Row],[NJ_DUM]]</f>
        <v>6.9970378106153737</v>
      </c>
      <c r="BC620" s="9">
        <f>Table6[[#This Row],[sales]]-Table6[[#This Row],[Pred_8]]</f>
        <v>689.35513824035581</v>
      </c>
      <c r="BD620" s="9">
        <f>ABS(Table6[[#This Row],[Red_8]]/Table6[[#This Row],[sales]])</f>
        <v>0.98995186910982935</v>
      </c>
      <c r="BE620" s="9">
        <f>'[1]9'!M$19+'[1]9'!M$21*Table6[[#This Row],[LNONLINE]]+'[1]9'!M$20*Table6[[#This Row],[DL_DUM]]+'[1]9'!M$22*Table6[[#This Row],[CT_DUM]]+'[1]9'!M$23*Table6[[#This Row],[PA_DUM]]+'[1]9'!M$24*Table6[[#This Row],[NY_DUM]]+'[1]9'!M$25*Table6[[#This Row],[NJ_DUM]]</f>
        <v>6.8987227666961939</v>
      </c>
      <c r="BF620" s="9">
        <f>Table6[[#This Row],[sales]]-Table6[[#This Row],[Pred_9]]</f>
        <v>689.45345328427493</v>
      </c>
      <c r="BG620" s="9">
        <f>ABS(Table6[[#This Row],[Red_9]]/Table6[[#This Row],[sales]])</f>
        <v>0.99009305491681088</v>
      </c>
      <c r="BH620" s="9">
        <f>'[1]10'!P$22+'[1]10'!P$30*Table6[[#This Row],[LNTV]]+'[1]10'!P$29*Table6[[#This Row],[LNRADIOLING]]+'[1]10'!P$24*Table6[[#This Row],[LNONLINELING]]+'[1]10'!P$23*Table6[[#This Row],[DL_DUM]]+'[1]10'!P$25*Table6[[#This Row],[CT_DUM]]+'[1]10'!P$26*Table6[[#This Row],[PA_DUM]]+'[1]10'!P$27*Table6[[#This Row],[NY_DUM]]+'[1]10'!P$28*Table6[[#This Row],[NJ_DUM]]</f>
        <v>6.922666797736694</v>
      </c>
      <c r="BI620" s="9">
        <f>Table6[[#This Row],[sales]]-Table6[[#This Row],[Pred_10]]</f>
        <v>689.42950925323441</v>
      </c>
      <c r="BJ620" s="45">
        <f>ABS(Table6[[#This Row],[Red_10]]/Table6[[#This Row],[sales]])</f>
        <v>0.99005866997214642</v>
      </c>
      <c r="BK620" s="9">
        <f>'[1]11'!P$32+'[1]11'!P$40*Table6[[#This Row],[LNONLINELING]]+'[1]11'!P$39*Table6[[#This Row],[LNRADIOLING]]+'[1]11'!P$38*Table6[[#This Row],[LNTVLING]]+'[1]11'!P$33*Table6[[#This Row],[DL_DUM]]+'[1]11'!P$34*Table6[[#This Row],[CT_DUM]]+'[1]11'!P$35*Table6[[#This Row],[PA_DUM]]+'[1]11'!P$36*Table6[[#This Row],[NY_DUM]]+'[1]11'!P$37*Table6[[#This Row],[NJ_DUM]]</f>
        <v>6.9059829725698112</v>
      </c>
      <c r="BL620" s="9">
        <f>Table6[[#This Row],[sales]]-Table6[[#This Row],[ Pred_11]]</f>
        <v>689.44619307840128</v>
      </c>
      <c r="BM620" s="47">
        <f>ABS(Table6[[#This Row],[ Red_11]]/Table6[[#This Row],[sales]])</f>
        <v>0.99008262886211706</v>
      </c>
      <c r="BN620" s="9">
        <f>'[1]12'!K$22+'[1]12'!K$28*Table6[[#This Row],[COMBINE LN LING]]+'[1]12'!K$23*Table6[[#This Row],[DL_DUM]]+'[1]12'!K$24*Table6[[#This Row],[CT_DUM]]+'[1]12'!K$25*Table6[[#This Row],[PA_DUM]]+'[1]12'!K$26*Table6[[#This Row],[NY_DUM]]+'[1]12'!K$27*Table6[[#This Row],[NJ_DUM]]</f>
        <v>6.9414693255530606</v>
      </c>
      <c r="BO620" s="9">
        <f>Table6[[#This Row],[sales]]-Table6[[#This Row],[ Pred_12]]</f>
        <v>689.41070672541809</v>
      </c>
      <c r="BP620" s="47">
        <f>ABS(Table6[[#This Row],[ Red_12]]/Table6[[#This Row],[sales]])</f>
        <v>0.99003166850871593</v>
      </c>
      <c r="BQ620">
        <f>LN(G620+'2019 Totals and Calculations'!C$18)</f>
        <v>7.1539934774814284</v>
      </c>
      <c r="BR620">
        <f>LN(Table6[[#This Row],[PROF RADIO]]+'2019 Totals and Calculations'!D$18)</f>
        <v>5.3019997359374225</v>
      </c>
      <c r="BS620">
        <f>LN(Table6[[#This Row],[ONLINE LINGERING]]+'2019 Totals and Calculations'!E$18)</f>
        <v>4.7304427753550673</v>
      </c>
      <c r="BT620">
        <f>MONTH(Table6[[#This Row],[Date]])</f>
        <v>10</v>
      </c>
      <c r="BU620">
        <f t="shared" si="256"/>
        <v>0</v>
      </c>
      <c r="BV620">
        <f t="shared" si="257"/>
        <v>0</v>
      </c>
      <c r="BW620">
        <f t="shared" si="258"/>
        <v>0</v>
      </c>
      <c r="BX620">
        <f t="shared" si="259"/>
        <v>0</v>
      </c>
      <c r="BY620">
        <f t="shared" si="260"/>
        <v>0</v>
      </c>
      <c r="BZ620">
        <f t="shared" si="261"/>
        <v>0</v>
      </c>
      <c r="CA620">
        <f t="shared" si="262"/>
        <v>0</v>
      </c>
      <c r="CB620">
        <f t="shared" si="263"/>
        <v>0</v>
      </c>
      <c r="CC620">
        <f t="shared" si="264"/>
        <v>0</v>
      </c>
      <c r="CD620">
        <f t="shared" si="265"/>
        <v>1</v>
      </c>
      <c r="CE620">
        <f t="shared" si="266"/>
        <v>0</v>
      </c>
      <c r="CF620">
        <f t="shared" si="267"/>
        <v>0</v>
      </c>
      <c r="CG620">
        <f t="shared" si="268"/>
        <v>148</v>
      </c>
      <c r="CH62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818.2956024125557</v>
      </c>
      <c r="CI620" s="79">
        <f>Table6[[#This Row],[sales]]-CH620</f>
        <v>-121.94342636158456</v>
      </c>
      <c r="CJ620">
        <f>ABS(Table6[[#This Row],[sales]]-CH620)/Table6[[#This Row],[sales]]</f>
        <v>0.17511746290954164</v>
      </c>
      <c r="CK62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791.31982785488378</v>
      </c>
      <c r="CL620" s="79">
        <f>Table6[[#This Row],[sales]]-CK620</f>
        <v>-94.967651803912645</v>
      </c>
      <c r="CM620">
        <f>ABS(Table6[[#This Row],[sales]]-CK620)/Table6[[#This Row],[sales]]</f>
        <v>0.13637876791378226</v>
      </c>
      <c r="CN62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783.56567581911224</v>
      </c>
      <c r="CO620" s="79">
        <f>Table6[[#This Row],[sales]]-CN620</f>
        <v>-87.213499768141105</v>
      </c>
      <c r="CP620">
        <f>ABS(Table6[[#This Row],[sales]]-CN620)/Table6[[#This Row],[sales]]</f>
        <v>0.12524337938129357</v>
      </c>
      <c r="CQ62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784.50391114899605</v>
      </c>
      <c r="CR620" s="79">
        <f>Table6[[#This Row],[sales]]-CQ620</f>
        <v>-88.151735098024915</v>
      </c>
      <c r="CS620">
        <f>ABS(Table6[[#This Row],[sales]]-CQ620)/Table6[[#This Row],[sales]]</f>
        <v>0.12659073688537226</v>
      </c>
    </row>
    <row r="621" spans="1:97" x14ac:dyDescent="0.2">
      <c r="A621">
        <v>620</v>
      </c>
      <c r="B621" t="s">
        <v>638</v>
      </c>
      <c r="C621" s="5">
        <v>43772</v>
      </c>
      <c r="D621" s="6">
        <v>950.02312846755285</v>
      </c>
      <c r="E621" s="8">
        <f>YEAR(Table6[[#This Row],[Date]])</f>
        <v>2019</v>
      </c>
      <c r="F621" s="6">
        <f>Table6[[#This Row],[TV_State]]+Table6[[#This Row],[Radio_State]]+Table6[[#This Row],[Online]]</f>
        <v>1161.13937923812</v>
      </c>
      <c r="G621" s="6">
        <f t="shared" si="243"/>
        <v>927.57944800951327</v>
      </c>
      <c r="H621" s="6">
        <f>LN(Table6[[#This Row],[PROF TV LING]])</f>
        <v>6.8325784490444148</v>
      </c>
      <c r="I621" s="6">
        <f t="shared" si="244"/>
        <v>6.8564863300535519</v>
      </c>
      <c r="J621" s="6">
        <v>140.74416718037818</v>
      </c>
      <c r="K621" s="6">
        <f t="shared" si="249"/>
        <v>139.36281621937565</v>
      </c>
      <c r="L621" s="6">
        <f>0.5*J620+0.5*Table6[[#This Row],[Radio_State]]</f>
        <v>140.04741387750505</v>
      </c>
      <c r="M621" s="6">
        <f>LN(Table6[[#This Row],[RADIO LINGERING ]])</f>
        <v>4.9419810358269851</v>
      </c>
      <c r="N621" s="6">
        <f t="shared" si="245"/>
        <v>4.9469438251691136</v>
      </c>
      <c r="O621" s="6">
        <v>70.372083590189092</v>
      </c>
      <c r="P621" s="6">
        <f t="shared" si="246"/>
        <v>70.074736262312811</v>
      </c>
      <c r="Q621" s="6">
        <f>0.3*O620+0.7*Table6[[#This Row],[Online]]</f>
        <v>70.163057599327146</v>
      </c>
      <c r="R621" s="6">
        <f>LN(Table6[[#This Row],[ONLINE LINGERING]])</f>
        <v>4.2508219274924253</v>
      </c>
      <c r="S621" s="6">
        <f t="shared" si="247"/>
        <v>4.2537966446091682</v>
      </c>
      <c r="T621" s="6">
        <v>793.79760976139221</v>
      </c>
      <c r="U621" s="6">
        <f t="shared" si="248"/>
        <v>6.676828529209879</v>
      </c>
      <c r="V621" s="8">
        <f>YEAR(Table6[[#This Row],[Date]])</f>
        <v>2019</v>
      </c>
      <c r="W621" s="8">
        <f>WEEKNUM(Table6[[#This Row],[Date]])</f>
        <v>45</v>
      </c>
      <c r="X621" t="s">
        <v>787</v>
      </c>
      <c r="Y621" s="9">
        <f>Table6[[#This Row],[LNTVLING]]+Table6[[#This Row],[LNRADIOLING]]+Table6[[#This Row],[LNONLINELING]]</f>
        <v>16.025381412363824</v>
      </c>
      <c r="Z621">
        <f t="shared" si="269"/>
        <v>0</v>
      </c>
      <c r="AA621">
        <f t="shared" si="250"/>
        <v>0</v>
      </c>
      <c r="AB621">
        <f t="shared" si="251"/>
        <v>0</v>
      </c>
      <c r="AC621">
        <f t="shared" si="252"/>
        <v>0</v>
      </c>
      <c r="AD621">
        <f t="shared" si="253"/>
        <v>1</v>
      </c>
      <c r="AE621">
        <f t="shared" si="254"/>
        <v>0</v>
      </c>
      <c r="AF621">
        <f t="shared" si="255"/>
        <v>0</v>
      </c>
      <c r="AG621" s="9">
        <f>'[1]1'!J$20+'[1]1'!J$21*Table6[[#This Row],[TV_State]]</f>
        <v>2264.0128260616307</v>
      </c>
      <c r="AH621" s="9">
        <f>Table6[[#This Row],[sales]]-Table6[[#This Row],[Pred_1]]</f>
        <v>-1470.2152163002384</v>
      </c>
      <c r="AI621">
        <f>ABS(Table6[[#This Row],[Res_1]])/Table6[[#This Row],[sales]]</f>
        <v>1.8521285504275713</v>
      </c>
      <c r="AJ621" s="9">
        <f>'[1]2'!J$20+'[1]2'!J$21*Table6[[#This Row],[Radio_State]]</f>
        <v>2332.1564119849477</v>
      </c>
      <c r="AK621" s="9">
        <f>Table6[[#This Row],[sales]]-Table6[[#This Row],[ Pred_2 ]]</f>
        <v>-1538.3588022235554</v>
      </c>
      <c r="AL621">
        <f>ABS(Table6[[#This Row],[ Res_2 ]])/Table6[[#This Row],[sales]]</f>
        <v>1.9379735883633751</v>
      </c>
      <c r="AM621" s="10">
        <f>'[1]3'!J$20+'[1]3'!J$21*Data!O621</f>
        <v>2207.2923077054465</v>
      </c>
      <c r="AN621" s="9">
        <f>Table6[[#This Row],[sales]]-Table6[[#This Row],[Pred_3]]</f>
        <v>-1413.4946979440542</v>
      </c>
      <c r="AO621" s="9">
        <f>ABS(Table6[[#This Row],[Res_3]])/Table6[[#This Row],[sales]]</f>
        <v>1.7806739155701627</v>
      </c>
      <c r="AP621" s="9">
        <f>'[1]4'!L$21+'[1]4'!L$27*Table6[[#This Row],[TV_State]]+'[1]4'!L$22*Table6[[#This Row],[NJ_DUM]]+'[1]4'!L$23*Table6[[#This Row],[NY_DUM]]+'[1]4'!L$24*Table6[[#This Row],[PA_DUM]]+'[1]4'!L$25*Table6[[#This Row],[CT_DUM]]+'[1]4'!L$26*Table6[[#This Row],[DL_DUM]]</f>
        <v>447.38670866254108</v>
      </c>
      <c r="AQ621" s="9">
        <f>Table6[[#This Row],[sales]]-Table6[[#This Row],[Pred_4]]</f>
        <v>346.41090109885113</v>
      </c>
      <c r="AR621">
        <f>ABS(Table6[[#This Row],[Res_4]]/Table6[[#This Row],[sales]])</f>
        <v>0.43639700704437601</v>
      </c>
      <c r="AS621" s="9">
        <f>'[1]5'!L$20+'[1]5'!L$26*Table6[[#This Row],[Radio_State]]+'[1]5'!L$21*Table6[[#This Row],[NJ_DUM]]+'[1]5'!L$22*Table6[[#This Row],[NY_DUM]]+'[1]5'!L$23*Table6[[#This Row],[PA_DUM]]+'[1]5'!L$24*Table6[[#This Row],[CT_DUM]]+'[1]5'!L$25*Table6[[#This Row],[DL_DUM]]</f>
        <v>444.32579244213628</v>
      </c>
      <c r="AT621" s="9">
        <f>Table6[[#This Row],[sales]]-Table6[[#This Row],[Pred_5]]</f>
        <v>349.47181731925593</v>
      </c>
      <c r="AU621" s="9">
        <f>ABS(Table6[[#This Row],[Red_5]]/Table6[[#This Row],[sales]])</f>
        <v>0.44025304815959793</v>
      </c>
      <c r="AV621" s="9">
        <f>'[1]6'!L$20+'[1]6'!L$26*Table6[[#This Row],[Online]]+'[1]6'!L$21*Table6[[#This Row],[NJ_DUM]]+'[1]6'!L$22*Table6[[#This Row],[NY_DUM]]+'[1]6'!L$23*Table6[[#This Row],[PA_DUM]]+'[1]6'!L$24*Table6[[#This Row],[CT_DUM]]+'[1]6'!L$25*Table6[[#This Row],[DL_DUM]]</f>
        <v>300.32363302678084</v>
      </c>
      <c r="AW621" s="9">
        <f>Table6[[#This Row],[sales]]-Table6[[#This Row],[Pred_6]]</f>
        <v>493.47397673461137</v>
      </c>
      <c r="AX621" s="9">
        <f>ABS(Table6[[#This Row],[Red_6]]/Table6[[#This Row],[sales]])</f>
        <v>0.62166221045052628</v>
      </c>
      <c r="AY621" s="9">
        <f>'[1]7'!L$21+'[1]7'!L$27*Table6[[#This Row],[LNTV]]+'[1]7'!L$22*Table6[[#This Row],[NJ_DUM]]+'[1]7'!L$23*Table6[[#This Row],[NY_DUM]]+'[1]7'!L$24*Table6[[#This Row],[PA_DUM]]+'[1]7'!L$25*Table6[[#This Row],[CT_DUM]]+'[1]7'!L$26*Table6[[#This Row],[DL_DUM]]</f>
        <v>5.9044769539091648</v>
      </c>
      <c r="AZ621" s="9">
        <f>Table6[[#This Row],[sales]]-Table6[[#This Row],[Pred_7]]</f>
        <v>787.89313280748308</v>
      </c>
      <c r="BA621" s="9">
        <f>ABS(Table6[[#This Row],[Red_7]]/Table6[[#This Row],[sales]])</f>
        <v>0.9925617350300614</v>
      </c>
      <c r="BB621" s="9">
        <f>'[1]8'!O$22+'[1]8'!O$28*Table6[[#This Row],[LNRADIOLING]]+'[1]8'!O$23*Table6[[#This Row],[DL_DUM]]+'[1]8'!O$24*Table6[[#This Row],[CT_DUM]]+'[1]8'!O$25*Table6[[#This Row],[PA_DUM]]+'[1]8'!O$26*Table6[[#This Row],[NY_DUM]]+'[1]8'!O$27*Table6[[#This Row],[NJ_DUM]]</f>
        <v>6.9977476766191504</v>
      </c>
      <c r="BC621" s="9">
        <f>Table6[[#This Row],[sales]]-Table6[[#This Row],[Pred_8]]</f>
        <v>786.79986208477305</v>
      </c>
      <c r="BD621" s="9">
        <f>ABS(Table6[[#This Row],[Red_8]]/Table6[[#This Row],[sales]])</f>
        <v>0.99118446869760335</v>
      </c>
      <c r="BE621" s="9">
        <f>'[1]9'!M$19+'[1]9'!M$21*Table6[[#This Row],[LNONLINE]]+'[1]9'!M$20*Table6[[#This Row],[DL_DUM]]+'[1]9'!M$22*Table6[[#This Row],[CT_DUM]]+'[1]9'!M$23*Table6[[#This Row],[PA_DUM]]+'[1]9'!M$24*Table6[[#This Row],[NY_DUM]]+'[1]9'!M$25*Table6[[#This Row],[NJ_DUM]]</f>
        <v>6.9018732150275248</v>
      </c>
      <c r="BF621" s="9">
        <f>Table6[[#This Row],[sales]]-Table6[[#This Row],[Pred_9]]</f>
        <v>786.89573654636467</v>
      </c>
      <c r="BG621" s="9">
        <f>ABS(Table6[[#This Row],[Red_9]]/Table6[[#This Row],[sales]])</f>
        <v>0.99130524817641841</v>
      </c>
      <c r="BH621" s="9">
        <f>'[1]10'!P$22+'[1]10'!P$30*Table6[[#This Row],[LNTV]]+'[1]10'!P$29*Table6[[#This Row],[LNRADIOLING]]+'[1]10'!P$24*Table6[[#This Row],[LNONLINELING]]+'[1]10'!P$23*Table6[[#This Row],[DL_DUM]]+'[1]10'!P$25*Table6[[#This Row],[CT_DUM]]+'[1]10'!P$26*Table6[[#This Row],[PA_DUM]]+'[1]10'!P$27*Table6[[#This Row],[NY_DUM]]+'[1]10'!P$28*Table6[[#This Row],[NJ_DUM]]</f>
        <v>6.924477881012912</v>
      </c>
      <c r="BI621" s="9">
        <f>Table6[[#This Row],[sales]]-Table6[[#This Row],[Pred_10]]</f>
        <v>786.87313188037933</v>
      </c>
      <c r="BJ621" s="45">
        <f>ABS(Table6[[#This Row],[Red_10]]/Table6[[#This Row],[sales]])</f>
        <v>0.99127677156511684</v>
      </c>
      <c r="BK621" s="9">
        <f>'[1]11'!P$32+'[1]11'!P$40*Table6[[#This Row],[LNONLINELING]]+'[1]11'!P$39*Table6[[#This Row],[LNRADIOLING]]+'[1]11'!P$38*Table6[[#This Row],[LNTVLING]]+'[1]11'!P$33*Table6[[#This Row],[DL_DUM]]+'[1]11'!P$34*Table6[[#This Row],[CT_DUM]]+'[1]11'!P$35*Table6[[#This Row],[PA_DUM]]+'[1]11'!P$36*Table6[[#This Row],[NY_DUM]]+'[1]11'!P$37*Table6[[#This Row],[NJ_DUM]]</f>
        <v>6.9070285002291953</v>
      </c>
      <c r="BL621" s="9">
        <f>Table6[[#This Row],[sales]]-Table6[[#This Row],[ Pred_11]]</f>
        <v>786.89058126116299</v>
      </c>
      <c r="BM621" s="47">
        <f>ABS(Table6[[#This Row],[ Red_11]]/Table6[[#This Row],[sales]])</f>
        <v>0.9912987537184631</v>
      </c>
      <c r="BN621" s="9">
        <f>'[1]12'!K$22+'[1]12'!K$28*Table6[[#This Row],[COMBINE LN LING]]+'[1]12'!K$23*Table6[[#This Row],[DL_DUM]]+'[1]12'!K$24*Table6[[#This Row],[CT_DUM]]+'[1]12'!K$25*Table6[[#This Row],[PA_DUM]]+'[1]12'!K$26*Table6[[#This Row],[NY_DUM]]+'[1]12'!K$27*Table6[[#This Row],[NJ_DUM]]</f>
        <v>6.9443876304790413</v>
      </c>
      <c r="BO621" s="9">
        <f>Table6[[#This Row],[sales]]-Table6[[#This Row],[ Pred_12]]</f>
        <v>786.8532221309132</v>
      </c>
      <c r="BP621" s="47">
        <f>ABS(Table6[[#This Row],[ Red_12]]/Table6[[#This Row],[sales]])</f>
        <v>0.9912516899206002</v>
      </c>
      <c r="BQ621">
        <f>LN(G621+'2019 Totals and Calculations'!C$18)</f>
        <v>7.1614846482632704</v>
      </c>
      <c r="BR621">
        <f>LN(Table6[[#This Row],[PROF RADIO]]+'2019 Totals and Calculations'!D$18)</f>
        <v>5.308857535735422</v>
      </c>
      <c r="BS621">
        <f>LN(Table6[[#This Row],[ONLINE LINGERING]]+'2019 Totals and Calculations'!E$18)</f>
        <v>4.7365529616661091</v>
      </c>
      <c r="BT621">
        <f>MONTH(Table6[[#This Row],[Date]])</f>
        <v>11</v>
      </c>
      <c r="BU621">
        <f t="shared" si="256"/>
        <v>0</v>
      </c>
      <c r="BV621">
        <f t="shared" si="257"/>
        <v>0</v>
      </c>
      <c r="BW621">
        <f t="shared" si="258"/>
        <v>0</v>
      </c>
      <c r="BX621">
        <f t="shared" si="259"/>
        <v>0</v>
      </c>
      <c r="BY621">
        <f t="shared" si="260"/>
        <v>0</v>
      </c>
      <c r="BZ621">
        <f t="shared" si="261"/>
        <v>0</v>
      </c>
      <c r="CA621">
        <f t="shared" si="262"/>
        <v>0</v>
      </c>
      <c r="CB621">
        <f t="shared" si="263"/>
        <v>0</v>
      </c>
      <c r="CC621">
        <f t="shared" si="264"/>
        <v>0</v>
      </c>
      <c r="CD621">
        <f t="shared" si="265"/>
        <v>0</v>
      </c>
      <c r="CE621">
        <f t="shared" si="266"/>
        <v>1</v>
      </c>
      <c r="CF621">
        <f t="shared" si="267"/>
        <v>0</v>
      </c>
      <c r="CG621">
        <f t="shared" si="268"/>
        <v>149</v>
      </c>
      <c r="CH62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788.80941301837947</v>
      </c>
      <c r="CI621" s="79">
        <f>Table6[[#This Row],[sales]]-CH621</f>
        <v>4.9881967430127361</v>
      </c>
      <c r="CJ621">
        <f>ABS(Table6[[#This Row],[sales]]-CH621)/Table6[[#This Row],[sales]]</f>
        <v>6.2839654361168196E-3</v>
      </c>
      <c r="CK62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769.61697635051451</v>
      </c>
      <c r="CL621" s="79">
        <f>Table6[[#This Row],[sales]]-CK621</f>
        <v>24.180633410877704</v>
      </c>
      <c r="CM621">
        <f>ABS(Table6[[#This Row],[sales]]-CK621)/Table6[[#This Row],[sales]]</f>
        <v>3.0461962990977216E-2</v>
      </c>
      <c r="CN62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793.3639991093745</v>
      </c>
      <c r="CO621" s="79">
        <f>Table6[[#This Row],[sales]]-CN621</f>
        <v>0.43361065201770543</v>
      </c>
      <c r="CP621">
        <f>ABS(Table6[[#This Row],[sales]]-CN621)/Table6[[#This Row],[sales]]</f>
        <v>5.4624837198495038E-4</v>
      </c>
      <c r="CQ62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789.43005554350339</v>
      </c>
      <c r="CR621" s="79">
        <f>Table6[[#This Row],[sales]]-CQ621</f>
        <v>4.3675542178888236</v>
      </c>
      <c r="CS621">
        <f>ABS(Table6[[#This Row],[sales]]-CQ621)/Table6[[#This Row],[sales]]</f>
        <v>5.5021004903273362E-3</v>
      </c>
    </row>
    <row r="622" spans="1:97" x14ac:dyDescent="0.2">
      <c r="A622">
        <v>621</v>
      </c>
      <c r="B622" t="s">
        <v>638</v>
      </c>
      <c r="C622" s="5">
        <v>43779</v>
      </c>
      <c r="D622" s="6">
        <v>959.52335975222832</v>
      </c>
      <c r="E622" s="8">
        <f>YEAR(Table6[[#This Row],[Date]])</f>
        <v>2019</v>
      </c>
      <c r="F622" s="6">
        <f>Table6[[#This Row],[TV_State]]+Table6[[#This Row],[Radio_State]]+Table6[[#This Row],[Online]]</f>
        <v>1172.7507730305013</v>
      </c>
      <c r="G622" s="6">
        <f t="shared" si="243"/>
        <v>937.16262153232765</v>
      </c>
      <c r="H622" s="6">
        <f>LN(Table6[[#This Row],[PROF TV LING]])</f>
        <v>6.8428568227101696</v>
      </c>
      <c r="I622" s="6">
        <f t="shared" si="244"/>
        <v>6.8664366609067207</v>
      </c>
      <c r="J622" s="6">
        <v>142.15160885218197</v>
      </c>
      <c r="K622" s="6">
        <f t="shared" si="249"/>
        <v>140.75721253577882</v>
      </c>
      <c r="L622" s="6">
        <f>0.5*J621+0.5*Table6[[#This Row],[Radio_State]]</f>
        <v>141.44788801628007</v>
      </c>
      <c r="M622" s="6">
        <f>LN(Table6[[#This Row],[RADIO LINGERING ]])</f>
        <v>4.951931366680153</v>
      </c>
      <c r="N622" s="6">
        <f t="shared" si="245"/>
        <v>4.9568941560222815</v>
      </c>
      <c r="O622" s="6">
        <v>71.075804426090983</v>
      </c>
      <c r="P622" s="6">
        <f t="shared" si="246"/>
        <v>70.775483976957531</v>
      </c>
      <c r="Q622" s="6">
        <f>0.3*O621+0.7*Table6[[#This Row],[Online]]</f>
        <v>70.86468817532041</v>
      </c>
      <c r="R622" s="6">
        <f>LN(Table6[[#This Row],[ONLINE LINGERING]])</f>
        <v>4.2607722583455931</v>
      </c>
      <c r="S622" s="6">
        <f t="shared" si="247"/>
        <v>4.2637469754623361</v>
      </c>
      <c r="T622" s="6">
        <v>677.42907616842524</v>
      </c>
      <c r="U622" s="6">
        <f t="shared" si="248"/>
        <v>6.5183048626517879</v>
      </c>
      <c r="V622" s="8">
        <f>YEAR(Table6[[#This Row],[Date]])</f>
        <v>2019</v>
      </c>
      <c r="W622" s="8">
        <f>WEEKNUM(Table6[[#This Row],[Date]])</f>
        <v>46</v>
      </c>
      <c r="X622" t="s">
        <v>788</v>
      </c>
      <c r="Y622" s="9">
        <f>Table6[[#This Row],[LNTVLING]]+Table6[[#This Row],[LNRADIOLING]]+Table6[[#This Row],[LNONLINELING]]</f>
        <v>16.055560447735914</v>
      </c>
      <c r="Z622">
        <f t="shared" si="269"/>
        <v>0</v>
      </c>
      <c r="AA622">
        <f t="shared" si="250"/>
        <v>0</v>
      </c>
      <c r="AB622">
        <f t="shared" si="251"/>
        <v>0</v>
      </c>
      <c r="AC622">
        <f t="shared" si="252"/>
        <v>0</v>
      </c>
      <c r="AD622">
        <f t="shared" si="253"/>
        <v>1</v>
      </c>
      <c r="AE622">
        <f t="shared" si="254"/>
        <v>0</v>
      </c>
      <c r="AF622">
        <f t="shared" si="255"/>
        <v>0</v>
      </c>
      <c r="AG622" s="9">
        <f>'[1]1'!J$20+'[1]1'!J$21*Table6[[#This Row],[TV_State]]</f>
        <v>2273.3556288676837</v>
      </c>
      <c r="AH622" s="9">
        <f>Table6[[#This Row],[sales]]-Table6[[#This Row],[Pred_1]]</f>
        <v>-1595.9265526992585</v>
      </c>
      <c r="AI622">
        <f>ABS(Table6[[#This Row],[Res_1]])/Table6[[#This Row],[sales]]</f>
        <v>2.3558577699763106</v>
      </c>
      <c r="AJ622" s="9">
        <f>'[1]2'!J$20+'[1]2'!J$21*Table6[[#This Row],[Radio_State]]</f>
        <v>2338.3351580648223</v>
      </c>
      <c r="AK622" s="9">
        <f>Table6[[#This Row],[sales]]-Table6[[#This Row],[ Pred_2 ]]</f>
        <v>-1660.9060818963972</v>
      </c>
      <c r="AL622">
        <f>ABS(Table6[[#This Row],[ Res_2 ]])/Table6[[#This Row],[sales]]</f>
        <v>2.4517785556099394</v>
      </c>
      <c r="AM622" s="10">
        <f>'[1]3'!J$20+'[1]3'!J$21*Data!O622</f>
        <v>2211.3579289652525</v>
      </c>
      <c r="AN622" s="9">
        <f>Table6[[#This Row],[sales]]-Table6[[#This Row],[Pred_3]]</f>
        <v>-1533.9288527968274</v>
      </c>
      <c r="AO622" s="9">
        <f>ABS(Table6[[#This Row],[Res_3]])/Table6[[#This Row],[sales]]</f>
        <v>2.2643386691826253</v>
      </c>
      <c r="AP622" s="9">
        <f>'[1]4'!L$21+'[1]4'!L$27*Table6[[#This Row],[TV_State]]+'[1]4'!L$22*Table6[[#This Row],[NJ_DUM]]+'[1]4'!L$23*Table6[[#This Row],[NY_DUM]]+'[1]4'!L$24*Table6[[#This Row],[PA_DUM]]+'[1]4'!L$25*Table6[[#This Row],[CT_DUM]]+'[1]4'!L$26*Table6[[#This Row],[DL_DUM]]</f>
        <v>449.48227580570824</v>
      </c>
      <c r="AQ622" s="9">
        <f>Table6[[#This Row],[sales]]-Table6[[#This Row],[Pred_4]]</f>
        <v>227.946800362717</v>
      </c>
      <c r="AR622">
        <f>ABS(Table6[[#This Row],[Res_4]]/Table6[[#This Row],[sales]])</f>
        <v>0.33648806698997358</v>
      </c>
      <c r="AS622" s="9">
        <f>'[1]5'!L$20+'[1]5'!L$26*Table6[[#This Row],[Radio_State]]+'[1]5'!L$21*Table6[[#This Row],[NJ_DUM]]+'[1]5'!L$22*Table6[[#This Row],[NY_DUM]]+'[1]5'!L$23*Table6[[#This Row],[PA_DUM]]+'[1]5'!L$24*Table6[[#This Row],[CT_DUM]]+'[1]5'!L$25*Table6[[#This Row],[DL_DUM]]</f>
        <v>446.80513508328715</v>
      </c>
      <c r="AT622" s="9">
        <f>Table6[[#This Row],[sales]]-Table6[[#This Row],[Pred_5]]</f>
        <v>230.62394108513809</v>
      </c>
      <c r="AU622" s="9">
        <f>ABS(Table6[[#This Row],[Red_5]]/Table6[[#This Row],[sales]])</f>
        <v>0.34043997991577113</v>
      </c>
      <c r="AV622" s="9">
        <f>'[1]6'!L$20+'[1]6'!L$26*Table6[[#This Row],[Online]]+'[1]6'!L$21*Table6[[#This Row],[NJ_DUM]]+'[1]6'!L$22*Table6[[#This Row],[NY_DUM]]+'[1]6'!L$23*Table6[[#This Row],[PA_DUM]]+'[1]6'!L$24*Table6[[#This Row],[CT_DUM]]+'[1]6'!L$25*Table6[[#This Row],[DL_DUM]]</f>
        <v>303.38640736891324</v>
      </c>
      <c r="AW622" s="9">
        <f>Table6[[#This Row],[sales]]-Table6[[#This Row],[Pred_6]]</f>
        <v>374.042668799512</v>
      </c>
      <c r="AX622" s="9">
        <f>ABS(Table6[[#This Row],[Red_6]]/Table6[[#This Row],[sales]])</f>
        <v>0.55215030171884139</v>
      </c>
      <c r="AY622" s="9">
        <f>'[1]7'!L$21+'[1]7'!L$27*Table6[[#This Row],[LNTV]]+'[1]7'!L$22*Table6[[#This Row],[NJ_DUM]]+'[1]7'!L$23*Table6[[#This Row],[NY_DUM]]+'[1]7'!L$24*Table6[[#This Row],[PA_DUM]]+'[1]7'!L$25*Table6[[#This Row],[CT_DUM]]+'[1]7'!L$26*Table6[[#This Row],[DL_DUM]]</f>
        <v>5.9055783011991654</v>
      </c>
      <c r="AZ622" s="9">
        <f>Table6[[#This Row],[sales]]-Table6[[#This Row],[Pred_7]]</f>
        <v>671.52349786722607</v>
      </c>
      <c r="BA622" s="9">
        <f>ABS(Table6[[#This Row],[Red_7]]/Table6[[#This Row],[sales]])</f>
        <v>0.99128236665806935</v>
      </c>
      <c r="BB622" s="9">
        <f>'[1]8'!O$22+'[1]8'!O$28*Table6[[#This Row],[LNRADIOLING]]+'[1]8'!O$23*Table6[[#This Row],[DL_DUM]]+'[1]8'!O$24*Table6[[#This Row],[CT_DUM]]+'[1]8'!O$25*Table6[[#This Row],[PA_DUM]]+'[1]8'!O$26*Table6[[#This Row],[NY_DUM]]+'[1]8'!O$27*Table6[[#This Row],[NJ_DUM]]</f>
        <v>6.9984575426229272</v>
      </c>
      <c r="BC622" s="9">
        <f>Table6[[#This Row],[sales]]-Table6[[#This Row],[Pred_8]]</f>
        <v>670.43061862580237</v>
      </c>
      <c r="BD622" s="9">
        <f>ABS(Table6[[#This Row],[Red_8]]/Table6[[#This Row],[sales]])</f>
        <v>0.98966909188160845</v>
      </c>
      <c r="BE622" s="9">
        <f>'[1]9'!M$19+'[1]9'!M$21*Table6[[#This Row],[LNONLINE]]+'[1]9'!M$20*Table6[[#This Row],[DL_DUM]]+'[1]9'!M$22*Table6[[#This Row],[CT_DUM]]+'[1]9'!M$23*Table6[[#This Row],[PA_DUM]]+'[1]9'!M$24*Table6[[#This Row],[NY_DUM]]+'[1]9'!M$25*Table6[[#This Row],[NJ_DUM]]</f>
        <v>6.9050236633588575</v>
      </c>
      <c r="BF622" s="9">
        <f>Table6[[#This Row],[sales]]-Table6[[#This Row],[Pred_9]]</f>
        <v>670.52405250506638</v>
      </c>
      <c r="BG622" s="9">
        <f>ABS(Table6[[#This Row],[Red_9]]/Table6[[#This Row],[sales]])</f>
        <v>0.98980701610504518</v>
      </c>
      <c r="BH622" s="9">
        <f>'[1]10'!P$22+'[1]10'!P$30*Table6[[#This Row],[LNTV]]+'[1]10'!P$29*Table6[[#This Row],[LNRADIOLING]]+'[1]10'!P$24*Table6[[#This Row],[LNONLINELING]]+'[1]10'!P$23*Table6[[#This Row],[DL_DUM]]+'[1]10'!P$25*Table6[[#This Row],[CT_DUM]]+'[1]10'!P$26*Table6[[#This Row],[PA_DUM]]+'[1]10'!P$27*Table6[[#This Row],[NY_DUM]]+'[1]10'!P$28*Table6[[#This Row],[NJ_DUM]]</f>
        <v>6.9262889642891299</v>
      </c>
      <c r="BI622" s="9">
        <f>Table6[[#This Row],[sales]]-Table6[[#This Row],[Pred_10]]</f>
        <v>670.5027872041361</v>
      </c>
      <c r="BJ622" s="45">
        <f>ABS(Table6[[#This Row],[Red_10]]/Table6[[#This Row],[sales]])</f>
        <v>0.98977562492081883</v>
      </c>
      <c r="BK622" s="9">
        <f>'[1]11'!P$32+'[1]11'!P$40*Table6[[#This Row],[LNONLINELING]]+'[1]11'!P$39*Table6[[#This Row],[LNRADIOLING]]+'[1]11'!P$38*Table6[[#This Row],[LNTVLING]]+'[1]11'!P$33*Table6[[#This Row],[DL_DUM]]+'[1]11'!P$34*Table6[[#This Row],[CT_DUM]]+'[1]11'!P$35*Table6[[#This Row],[PA_DUM]]+'[1]11'!P$36*Table6[[#This Row],[NY_DUM]]+'[1]11'!P$37*Table6[[#This Row],[NJ_DUM]]</f>
        <v>6.908098564626945</v>
      </c>
      <c r="BL622" s="9">
        <f>Table6[[#This Row],[sales]]-Table6[[#This Row],[ Pred_11]]</f>
        <v>670.52097760379831</v>
      </c>
      <c r="BM622" s="47">
        <f>ABS(Table6[[#This Row],[ Red_11]]/Table6[[#This Row],[sales]])</f>
        <v>0.98980247703021618</v>
      </c>
      <c r="BN622" s="9">
        <f>'[1]12'!K$22+'[1]12'!K$28*Table6[[#This Row],[COMBINE LN LING]]+'[1]12'!K$23*Table6[[#This Row],[DL_DUM]]+'[1]12'!K$24*Table6[[#This Row],[CT_DUM]]+'[1]12'!K$25*Table6[[#This Row],[PA_DUM]]+'[1]12'!K$26*Table6[[#This Row],[NY_DUM]]+'[1]12'!K$27*Table6[[#This Row],[NJ_DUM]]</f>
        <v>6.9472919363731958</v>
      </c>
      <c r="BO622" s="9">
        <f>Table6[[#This Row],[sales]]-Table6[[#This Row],[ Pred_12]]</f>
        <v>670.48178423205206</v>
      </c>
      <c r="BP622" s="47">
        <f>ABS(Table6[[#This Row],[ Red_12]]/Table6[[#This Row],[sales]])</f>
        <v>0.9897446209783799</v>
      </c>
      <c r="BQ622">
        <f>LN(G622+'2019 Totals and Calculations'!C$18)</f>
        <v>7.1688927416238561</v>
      </c>
      <c r="BR622">
        <f>LN(Table6[[#This Row],[PROF RADIO]]+'2019 Totals and Calculations'!D$18)</f>
        <v>5.3157327289742886</v>
      </c>
      <c r="BS622">
        <f>LN(Table6[[#This Row],[ONLINE LINGERING]]+'2019 Totals and Calculations'!E$18)</f>
        <v>4.742686585134952</v>
      </c>
      <c r="BT622">
        <f>MONTH(Table6[[#This Row],[Date]])</f>
        <v>11</v>
      </c>
      <c r="BU622">
        <f t="shared" si="256"/>
        <v>0</v>
      </c>
      <c r="BV622">
        <f t="shared" si="257"/>
        <v>0</v>
      </c>
      <c r="BW622">
        <f t="shared" si="258"/>
        <v>0</v>
      </c>
      <c r="BX622">
        <f t="shared" si="259"/>
        <v>0</v>
      </c>
      <c r="BY622">
        <f t="shared" si="260"/>
        <v>0</v>
      </c>
      <c r="BZ622">
        <f t="shared" si="261"/>
        <v>0</v>
      </c>
      <c r="CA622">
        <f t="shared" si="262"/>
        <v>0</v>
      </c>
      <c r="CB622">
        <f t="shared" si="263"/>
        <v>0</v>
      </c>
      <c r="CC622">
        <f t="shared" si="264"/>
        <v>0</v>
      </c>
      <c r="CD622">
        <f t="shared" si="265"/>
        <v>0</v>
      </c>
      <c r="CE622">
        <f t="shared" si="266"/>
        <v>1</v>
      </c>
      <c r="CF622">
        <f t="shared" si="267"/>
        <v>0</v>
      </c>
      <c r="CG622">
        <f t="shared" si="268"/>
        <v>150</v>
      </c>
      <c r="CH62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792.693053117099</v>
      </c>
      <c r="CI622" s="79">
        <f>Table6[[#This Row],[sales]]-CH622</f>
        <v>-115.26397694867376</v>
      </c>
      <c r="CJ622">
        <f>ABS(Table6[[#This Row],[sales]]-CH622)/Table6[[#This Row],[sales]]</f>
        <v>0.17014914328834677</v>
      </c>
      <c r="CK62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772.99043997925605</v>
      </c>
      <c r="CL622" s="79">
        <f>Table6[[#This Row],[sales]]-CK622</f>
        <v>-95.561363810830812</v>
      </c>
      <c r="CM622">
        <f>ABS(Table6[[#This Row],[sales]]-CK622)/Table6[[#This Row],[sales]]</f>
        <v>0.14106475079477096</v>
      </c>
      <c r="CN62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796.82820541468891</v>
      </c>
      <c r="CO622" s="79">
        <f>Table6[[#This Row],[sales]]-CN622</f>
        <v>-119.39912924626367</v>
      </c>
      <c r="CP622">
        <f>ABS(Table6[[#This Row],[sales]]-CN622)/Table6[[#This Row],[sales]]</f>
        <v>0.17625332812933198</v>
      </c>
      <c r="CQ62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794.38805742895374</v>
      </c>
      <c r="CR622" s="79">
        <f>Table6[[#This Row],[sales]]-CQ622</f>
        <v>-116.9589812605285</v>
      </c>
      <c r="CS622">
        <f>ABS(Table6[[#This Row],[sales]]-CQ622)/Table6[[#This Row],[sales]]</f>
        <v>0.17265125660394545</v>
      </c>
    </row>
    <row r="623" spans="1:97" x14ac:dyDescent="0.2">
      <c r="A623">
        <v>622</v>
      </c>
      <c r="B623" t="s">
        <v>638</v>
      </c>
      <c r="C623" s="5">
        <v>43786</v>
      </c>
      <c r="D623" s="6">
        <v>969.11859334975065</v>
      </c>
      <c r="E623" s="8">
        <f>YEAR(Table6[[#This Row],[Date]])</f>
        <v>2019</v>
      </c>
      <c r="F623" s="6">
        <f>Table6[[#This Row],[TV_State]]+Table6[[#This Row],[Radio_State]]+Table6[[#This Row],[Online]]</f>
        <v>1184.4782807608062</v>
      </c>
      <c r="G623" s="6">
        <f t="shared" si="243"/>
        <v>946.74941307755444</v>
      </c>
      <c r="H623" s="6">
        <f>LN(Table6[[#This Row],[PROF TV LING]])</f>
        <v>6.8530344468477846</v>
      </c>
      <c r="I623" s="6">
        <f t="shared" si="244"/>
        <v>6.8763869917598885</v>
      </c>
      <c r="J623" s="6">
        <v>143.57312494070379</v>
      </c>
      <c r="K623" s="6">
        <f t="shared" si="249"/>
        <v>142.16516873824131</v>
      </c>
      <c r="L623" s="6">
        <f>0.5*J622+0.5*Table6[[#This Row],[Radio_State]]</f>
        <v>142.86236689644289</v>
      </c>
      <c r="M623" s="6">
        <f>LN(Table6[[#This Row],[RADIO LINGERING ]])</f>
        <v>4.9618816975333209</v>
      </c>
      <c r="N623" s="6">
        <f t="shared" si="245"/>
        <v>4.9668444868754502</v>
      </c>
      <c r="O623" s="6">
        <v>71.786562470351896</v>
      </c>
      <c r="P623" s="6">
        <f t="shared" si="246"/>
        <v>71.483238922333584</v>
      </c>
      <c r="Q623" s="6">
        <f>0.3*O622+0.7*Table6[[#This Row],[Online]]</f>
        <v>71.573335057073621</v>
      </c>
      <c r="R623" s="6">
        <f>LN(Table6[[#This Row],[ONLINE LINGERING]])</f>
        <v>4.2707225891987619</v>
      </c>
      <c r="S623" s="6">
        <f t="shared" si="247"/>
        <v>4.2736973063155048</v>
      </c>
      <c r="T623" s="6">
        <v>747.99092017300688</v>
      </c>
      <c r="U623" s="6">
        <f t="shared" si="248"/>
        <v>6.6173908390946607</v>
      </c>
      <c r="V623" s="8">
        <f>YEAR(Table6[[#This Row],[Date]])</f>
        <v>2019</v>
      </c>
      <c r="W623" s="8">
        <f>WEEKNUM(Table6[[#This Row],[Date]])</f>
        <v>47</v>
      </c>
      <c r="X623" t="s">
        <v>789</v>
      </c>
      <c r="Y623" s="9">
        <f>Table6[[#This Row],[LNTVLING]]+Table6[[#This Row],[LNRADIOLING]]+Table6[[#This Row],[LNONLINELING]]</f>
        <v>16.085638733579867</v>
      </c>
      <c r="Z623">
        <f t="shared" si="269"/>
        <v>0</v>
      </c>
      <c r="AA623">
        <f t="shared" si="250"/>
        <v>0</v>
      </c>
      <c r="AB623">
        <f t="shared" si="251"/>
        <v>0</v>
      </c>
      <c r="AC623">
        <f t="shared" si="252"/>
        <v>0</v>
      </c>
      <c r="AD623">
        <f t="shared" si="253"/>
        <v>1</v>
      </c>
      <c r="AE623">
        <f t="shared" si="254"/>
        <v>0</v>
      </c>
      <c r="AF623">
        <f t="shared" si="255"/>
        <v>0</v>
      </c>
      <c r="AG623" s="9">
        <f>'[1]1'!J$20+'[1]1'!J$21*Table6[[#This Row],[TV_State]]</f>
        <v>2282.7918597017974</v>
      </c>
      <c r="AH623" s="9">
        <f>Table6[[#This Row],[sales]]-Table6[[#This Row],[Pred_1]]</f>
        <v>-1534.8009395287904</v>
      </c>
      <c r="AI623">
        <f>ABS(Table6[[#This Row],[Res_1]])/Table6[[#This Row],[sales]]</f>
        <v>2.0518978213984176</v>
      </c>
      <c r="AJ623" s="9">
        <f>'[1]2'!J$20+'[1]2'!J$21*Table6[[#This Row],[Radio_State]]</f>
        <v>2344.5756916054952</v>
      </c>
      <c r="AK623" s="9">
        <f>Table6[[#This Row],[sales]]-Table6[[#This Row],[ Pred_2 ]]</f>
        <v>-1596.5847714324882</v>
      </c>
      <c r="AL623">
        <f>ABS(Table6[[#This Row],[ Res_2 ]])/Table6[[#This Row],[sales]]</f>
        <v>2.134497529813872</v>
      </c>
      <c r="AM623" s="10">
        <f>'[1]3'!J$20+'[1]3'!J$21*Data!O623</f>
        <v>2215.4642064376567</v>
      </c>
      <c r="AN623" s="9">
        <f>Table6[[#This Row],[sales]]-Table6[[#This Row],[Pred_3]]</f>
        <v>-1467.4732862646497</v>
      </c>
      <c r="AO623" s="9">
        <f>ABS(Table6[[#This Row],[Res_3]])/Table6[[#This Row],[sales]]</f>
        <v>1.9618864971318499</v>
      </c>
      <c r="AP623" s="9">
        <f>'[1]4'!L$21+'[1]4'!L$27*Table6[[#This Row],[TV_State]]+'[1]4'!L$22*Table6[[#This Row],[NJ_DUM]]+'[1]4'!L$23*Table6[[#This Row],[NY_DUM]]+'[1]4'!L$24*Table6[[#This Row],[PA_DUM]]+'[1]4'!L$25*Table6[[#This Row],[CT_DUM]]+'[1]4'!L$26*Table6[[#This Row],[DL_DUM]]</f>
        <v>451.59879862030709</v>
      </c>
      <c r="AQ623" s="9">
        <f>Table6[[#This Row],[sales]]-Table6[[#This Row],[Pred_4]]</f>
        <v>296.39212155269979</v>
      </c>
      <c r="AR623">
        <f>ABS(Table6[[#This Row],[Res_4]]/Table6[[#This Row],[sales]])</f>
        <v>0.39625096182203073</v>
      </c>
      <c r="AS623" s="9">
        <f>'[1]5'!L$20+'[1]5'!L$26*Table6[[#This Row],[Radio_State]]+'[1]5'!L$21*Table6[[#This Row],[NJ_DUM]]+'[1]5'!L$22*Table6[[#This Row],[NY_DUM]]+'[1]5'!L$23*Table6[[#This Row],[PA_DUM]]+'[1]5'!L$24*Table6[[#This Row],[CT_DUM]]+'[1]5'!L$25*Table6[[#This Row],[DL_DUM]]</f>
        <v>449.30927115084955</v>
      </c>
      <c r="AT623" s="9">
        <f>Table6[[#This Row],[sales]]-Table6[[#This Row],[Pred_5]]</f>
        <v>298.68164902215733</v>
      </c>
      <c r="AU623" s="9">
        <f>ABS(Table6[[#This Row],[Red_5]]/Table6[[#This Row],[sales]])</f>
        <v>0.39931186457861495</v>
      </c>
      <c r="AV623" s="9">
        <f>'[1]6'!L$20+'[1]6'!L$26*Table6[[#This Row],[Online]]+'[1]6'!L$21*Table6[[#This Row],[NJ_DUM]]+'[1]6'!L$22*Table6[[#This Row],[NY_DUM]]+'[1]6'!L$23*Table6[[#This Row],[PA_DUM]]+'[1]6'!L$24*Table6[[#This Row],[CT_DUM]]+'[1]6'!L$25*Table6[[#This Row],[DL_DUM]]</f>
        <v>306.47980945446699</v>
      </c>
      <c r="AW623" s="9">
        <f>Table6[[#This Row],[sales]]-Table6[[#This Row],[Pred_6]]</f>
        <v>441.5111107185399</v>
      </c>
      <c r="AX623" s="9">
        <f>ABS(Table6[[#This Row],[Red_6]]/Table6[[#This Row],[sales]])</f>
        <v>0.59026266069703148</v>
      </c>
      <c r="AY623" s="9">
        <f>'[1]7'!L$21+'[1]7'!L$27*Table6[[#This Row],[LNTV]]+'[1]7'!L$22*Table6[[#This Row],[NJ_DUM]]+'[1]7'!L$23*Table6[[#This Row],[NY_DUM]]+'[1]7'!L$24*Table6[[#This Row],[PA_DUM]]+'[1]7'!L$25*Table6[[#This Row],[CT_DUM]]+'[1]7'!L$26*Table6[[#This Row],[DL_DUM]]</f>
        <v>5.9066796484891659</v>
      </c>
      <c r="AZ623" s="9">
        <f>Table6[[#This Row],[sales]]-Table6[[#This Row],[Pred_7]]</f>
        <v>742.08424052451767</v>
      </c>
      <c r="BA623" s="9">
        <f>ABS(Table6[[#This Row],[Red_7]]/Table6[[#This Row],[sales]])</f>
        <v>0.99210327359706052</v>
      </c>
      <c r="BB623" s="9">
        <f>'[1]8'!O$22+'[1]8'!O$28*Table6[[#This Row],[LNRADIOLING]]+'[1]8'!O$23*Table6[[#This Row],[DL_DUM]]+'[1]8'!O$24*Table6[[#This Row],[CT_DUM]]+'[1]8'!O$25*Table6[[#This Row],[PA_DUM]]+'[1]8'!O$26*Table6[[#This Row],[NY_DUM]]+'[1]8'!O$27*Table6[[#This Row],[NJ_DUM]]</f>
        <v>6.9991674086267031</v>
      </c>
      <c r="BC623" s="9">
        <f>Table6[[#This Row],[sales]]-Table6[[#This Row],[Pred_8]]</f>
        <v>740.99175276438018</v>
      </c>
      <c r="BD623" s="9">
        <f>ABS(Table6[[#This Row],[Red_8]]/Table6[[#This Row],[sales]])</f>
        <v>0.99064271073369736</v>
      </c>
      <c r="BE623" s="9">
        <f>'[1]9'!M$19+'[1]9'!M$21*Table6[[#This Row],[LNONLINE]]+'[1]9'!M$20*Table6[[#This Row],[DL_DUM]]+'[1]9'!M$22*Table6[[#This Row],[CT_DUM]]+'[1]9'!M$23*Table6[[#This Row],[PA_DUM]]+'[1]9'!M$24*Table6[[#This Row],[NY_DUM]]+'[1]9'!M$25*Table6[[#This Row],[NJ_DUM]]</f>
        <v>6.9081741116901902</v>
      </c>
      <c r="BF623" s="9">
        <f>Table6[[#This Row],[sales]]-Table6[[#This Row],[Pred_9]]</f>
        <v>741.0827460613167</v>
      </c>
      <c r="BG623" s="9">
        <f>ABS(Table6[[#This Row],[Red_9]]/Table6[[#This Row],[sales]])</f>
        <v>0.99076436100308229</v>
      </c>
      <c r="BH623" s="9">
        <f>'[1]10'!P$22+'[1]10'!P$30*Table6[[#This Row],[LNTV]]+'[1]10'!P$29*Table6[[#This Row],[LNRADIOLING]]+'[1]10'!P$24*Table6[[#This Row],[LNONLINELING]]+'[1]10'!P$23*Table6[[#This Row],[DL_DUM]]+'[1]10'!P$25*Table6[[#This Row],[CT_DUM]]+'[1]10'!P$26*Table6[[#This Row],[PA_DUM]]+'[1]10'!P$27*Table6[[#This Row],[NY_DUM]]+'[1]10'!P$28*Table6[[#This Row],[NJ_DUM]]</f>
        <v>6.9281000475653478</v>
      </c>
      <c r="BI623" s="9">
        <f>Table6[[#This Row],[sales]]-Table6[[#This Row],[Pred_10]]</f>
        <v>741.06282012544159</v>
      </c>
      <c r="BJ623" s="45">
        <f>ABS(Table6[[#This Row],[Red_10]]/Table6[[#This Row],[sales]])</f>
        <v>0.99073772172800856</v>
      </c>
      <c r="BK623" s="9">
        <f>'[1]11'!P$32+'[1]11'!P$40*Table6[[#This Row],[LNONLINELING]]+'[1]11'!P$39*Table6[[#This Row],[LNRADIOLING]]+'[1]11'!P$38*Table6[[#This Row],[LNTVLING]]+'[1]11'!P$33*Table6[[#This Row],[DL_DUM]]+'[1]11'!P$34*Table6[[#This Row],[CT_DUM]]+'[1]11'!P$35*Table6[[#This Row],[PA_DUM]]+'[1]11'!P$36*Table6[[#This Row],[NY_DUM]]+'[1]11'!P$37*Table6[[#This Row],[NJ_DUM]]</f>
        <v>6.9091856231514868</v>
      </c>
      <c r="BL623" s="9">
        <f>Table6[[#This Row],[sales]]-Table6[[#This Row],[ Pred_11]]</f>
        <v>741.08173454985535</v>
      </c>
      <c r="BM623" s="47">
        <f>ABS(Table6[[#This Row],[ Red_11]]/Table6[[#This Row],[sales]])</f>
        <v>0.990763008698617</v>
      </c>
      <c r="BN623" s="9">
        <f>'[1]12'!K$22+'[1]12'!K$28*Table6[[#This Row],[COMBINE LN LING]]+'[1]12'!K$23*Table6[[#This Row],[DL_DUM]]+'[1]12'!K$24*Table6[[#This Row],[CT_DUM]]+'[1]12'!K$25*Table6[[#This Row],[PA_DUM]]+'[1]12'!K$26*Table6[[#This Row],[NY_DUM]]+'[1]12'!K$27*Table6[[#This Row],[NJ_DUM]]</f>
        <v>6.9501865465482924</v>
      </c>
      <c r="BO623" s="9">
        <f>Table6[[#This Row],[sales]]-Table6[[#This Row],[ Pred_12]]</f>
        <v>741.04073362645863</v>
      </c>
      <c r="BP623" s="47">
        <f>ABS(Table6[[#This Row],[ Red_12]]/Table6[[#This Row],[sales]])</f>
        <v>0.99070819396451937</v>
      </c>
      <c r="BQ623">
        <f>LN(G623+'2019 Totals and Calculations'!C$18)</f>
        <v>7.1762491245480602</v>
      </c>
      <c r="BR623">
        <f>LN(Table6[[#This Row],[PROF RADIO]]+'2019 Totals and Calculations'!D$18)</f>
        <v>5.322627149810673</v>
      </c>
      <c r="BS623">
        <f>LN(Table6[[#This Row],[ONLINE LINGERING]]+'2019 Totals and Calculations'!E$18)</f>
        <v>4.748843591523161</v>
      </c>
      <c r="BT623">
        <f>MONTH(Table6[[#This Row],[Date]])</f>
        <v>11</v>
      </c>
      <c r="BU623">
        <f t="shared" si="256"/>
        <v>0</v>
      </c>
      <c r="BV623">
        <f t="shared" si="257"/>
        <v>0</v>
      </c>
      <c r="BW623">
        <f t="shared" si="258"/>
        <v>0</v>
      </c>
      <c r="BX623">
        <f t="shared" si="259"/>
        <v>0</v>
      </c>
      <c r="BY623">
        <f t="shared" si="260"/>
        <v>0</v>
      </c>
      <c r="BZ623">
        <f t="shared" si="261"/>
        <v>0</v>
      </c>
      <c r="CA623">
        <f t="shared" si="262"/>
        <v>0</v>
      </c>
      <c r="CB623">
        <f t="shared" si="263"/>
        <v>0</v>
      </c>
      <c r="CC623">
        <f t="shared" si="264"/>
        <v>0</v>
      </c>
      <c r="CD623">
        <f t="shared" si="265"/>
        <v>0</v>
      </c>
      <c r="CE623">
        <f t="shared" si="266"/>
        <v>1</v>
      </c>
      <c r="CF623">
        <f t="shared" si="267"/>
        <v>0</v>
      </c>
      <c r="CG623">
        <f t="shared" si="268"/>
        <v>151</v>
      </c>
      <c r="CH62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796.58353912000962</v>
      </c>
      <c r="CI623" s="79">
        <f>Table6[[#This Row],[sales]]-CH623</f>
        <v>-48.592618947002734</v>
      </c>
      <c r="CJ623">
        <f>ABS(Table6[[#This Row],[sales]]-CH623)/Table6[[#This Row],[sales]]</f>
        <v>6.4964182901797105E-2</v>
      </c>
      <c r="CK62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776.38326528559378</v>
      </c>
      <c r="CL623" s="79">
        <f>Table6[[#This Row],[sales]]-CK623</f>
        <v>-28.392345112586895</v>
      </c>
      <c r="CM623">
        <f>ABS(Table6[[#This Row],[sales]]-CK623)/Table6[[#This Row],[sales]]</f>
        <v>3.7958141398320551E-2</v>
      </c>
      <c r="CN62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800.31364974505959</v>
      </c>
      <c r="CO623" s="79">
        <f>Table6[[#This Row],[sales]]-CN623</f>
        <v>-52.322729572052708</v>
      </c>
      <c r="CP623">
        <f>ABS(Table6[[#This Row],[sales]]-CN623)/Table6[[#This Row],[sales]]</f>
        <v>6.9951022346568997E-2</v>
      </c>
      <c r="CQ62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799.38063504454283</v>
      </c>
      <c r="CR623" s="79">
        <f>Table6[[#This Row],[sales]]-CQ623</f>
        <v>-51.389714871535944</v>
      </c>
      <c r="CS623">
        <f>ABS(Table6[[#This Row],[sales]]-CQ623)/Table6[[#This Row],[sales]]</f>
        <v>6.8703661348789816E-2</v>
      </c>
    </row>
    <row r="624" spans="1:97" x14ac:dyDescent="0.2">
      <c r="A624">
        <v>623</v>
      </c>
      <c r="B624" t="s">
        <v>638</v>
      </c>
      <c r="C624" s="5">
        <v>43793</v>
      </c>
      <c r="D624" s="6">
        <v>978.80977928324796</v>
      </c>
      <c r="E624" s="8">
        <f>YEAR(Table6[[#This Row],[Date]])</f>
        <v>2019</v>
      </c>
      <c r="F624" s="6">
        <f>Table6[[#This Row],[TV_State]]+Table6[[#This Row],[Radio_State]]+Table6[[#This Row],[Online]]</f>
        <v>1196.3230635684142</v>
      </c>
      <c r="G624" s="6">
        <f t="shared" si="243"/>
        <v>956.36752293926247</v>
      </c>
      <c r="H624" s="6">
        <f>LN(Table6[[#This Row],[PROF TV LING]])</f>
        <v>6.8631422773949478</v>
      </c>
      <c r="I624" s="6">
        <f t="shared" si="244"/>
        <v>6.8863373226130564</v>
      </c>
      <c r="J624" s="6">
        <v>145.00885619011083</v>
      </c>
      <c r="K624" s="6">
        <f t="shared" si="249"/>
        <v>143.58701246417607</v>
      </c>
      <c r="L624" s="6">
        <f>0.5*J623+0.5*Table6[[#This Row],[Radio_State]]</f>
        <v>144.2909905654073</v>
      </c>
      <c r="M624" s="6">
        <f>LN(Table6[[#This Row],[RADIO LINGERING ]])</f>
        <v>4.9718320283864887</v>
      </c>
      <c r="N624" s="6">
        <f t="shared" si="245"/>
        <v>4.9767948177286181</v>
      </c>
      <c r="O624" s="6">
        <v>72.504428095055417</v>
      </c>
      <c r="P624" s="6">
        <f t="shared" si="246"/>
        <v>72.198071343238865</v>
      </c>
      <c r="Q624" s="6">
        <f>0.3*O623+0.7*Table6[[#This Row],[Online]]</f>
        <v>72.289068407644351</v>
      </c>
      <c r="R624" s="6">
        <f>LN(Table6[[#This Row],[ONLINE LINGERING]])</f>
        <v>4.2806729200519298</v>
      </c>
      <c r="S624" s="6">
        <f t="shared" si="247"/>
        <v>4.2836476371686727</v>
      </c>
      <c r="T624" s="6">
        <v>739.97970963701368</v>
      </c>
      <c r="U624" s="6">
        <f t="shared" si="248"/>
        <v>6.6066227664128556</v>
      </c>
      <c r="V624" s="8">
        <f>YEAR(Table6[[#This Row],[Date]])</f>
        <v>2019</v>
      </c>
      <c r="W624" s="8">
        <f>WEEKNUM(Table6[[#This Row],[Date]])</f>
        <v>48</v>
      </c>
      <c r="X624" t="s">
        <v>790</v>
      </c>
      <c r="Y624" s="9">
        <f>Table6[[#This Row],[LNTVLING]]+Table6[[#This Row],[LNRADIOLING]]+Table6[[#This Row],[LNONLINELING]]</f>
        <v>16.115647225833367</v>
      </c>
      <c r="Z624">
        <f t="shared" si="269"/>
        <v>0</v>
      </c>
      <c r="AA624">
        <f t="shared" si="250"/>
        <v>0</v>
      </c>
      <c r="AB624">
        <f t="shared" si="251"/>
        <v>0</v>
      </c>
      <c r="AC624">
        <f t="shared" si="252"/>
        <v>0</v>
      </c>
      <c r="AD624">
        <f t="shared" si="253"/>
        <v>1</v>
      </c>
      <c r="AE624">
        <f t="shared" si="254"/>
        <v>0</v>
      </c>
      <c r="AF624">
        <f t="shared" si="255"/>
        <v>0</v>
      </c>
      <c r="AG624" s="9">
        <f>'[1]1'!J$20+'[1]1'!J$21*Table6[[#This Row],[TV_State]]</f>
        <v>2292.322452844252</v>
      </c>
      <c r="AH624" s="9">
        <f>Table6[[#This Row],[sales]]-Table6[[#This Row],[Pred_1]]</f>
        <v>-1552.3427432072383</v>
      </c>
      <c r="AI624">
        <f>ABS(Table6[[#This Row],[Res_1]])/Table6[[#This Row],[sales]]</f>
        <v>2.0978179847238212</v>
      </c>
      <c r="AJ624" s="9">
        <f>'[1]2'!J$20+'[1]2'!J$21*Table6[[#This Row],[Radio_State]]</f>
        <v>2350.8786304815749</v>
      </c>
      <c r="AK624" s="9">
        <f>Table6[[#This Row],[sales]]-Table6[[#This Row],[ Pred_2 ]]</f>
        <v>-1610.8989208445612</v>
      </c>
      <c r="AL624">
        <f>ABS(Table6[[#This Row],[ Res_2 ]])/Table6[[#This Row],[sales]]</f>
        <v>2.1769501242605211</v>
      </c>
      <c r="AM624" s="10">
        <f>'[1]3'!J$20+'[1]3'!J$21*Data!O624</f>
        <v>2219.6115466847846</v>
      </c>
      <c r="AN624" s="9">
        <f>Table6[[#This Row],[sales]]-Table6[[#This Row],[Pred_3]]</f>
        <v>-1479.6318370477709</v>
      </c>
      <c r="AO624" s="9">
        <f>ABS(Table6[[#This Row],[Res_3]])/Table6[[#This Row],[sales]]</f>
        <v>1.9995573091775487</v>
      </c>
      <c r="AP624" s="9">
        <f>'[1]4'!L$21+'[1]4'!L$27*Table6[[#This Row],[TV_State]]+'[1]4'!L$22*Table6[[#This Row],[NJ_DUM]]+'[1]4'!L$23*Table6[[#This Row],[NY_DUM]]+'[1]4'!L$24*Table6[[#This Row],[PA_DUM]]+'[1]4'!L$25*Table6[[#This Row],[CT_DUM]]+'[1]4'!L$26*Table6[[#This Row],[DL_DUM]]</f>
        <v>453.73648666305189</v>
      </c>
      <c r="AQ624" s="9">
        <f>Table6[[#This Row],[sales]]-Table6[[#This Row],[Pred_4]]</f>
        <v>286.24322297396179</v>
      </c>
      <c r="AR624">
        <f>ABS(Table6[[#This Row],[Res_4]]/Table6[[#This Row],[sales]])</f>
        <v>0.38682577271527385</v>
      </c>
      <c r="AS624" s="9">
        <f>'[1]5'!L$20+'[1]5'!L$26*Table6[[#This Row],[Radio_State]]+'[1]5'!L$21*Table6[[#This Row],[NJ_DUM]]+'[1]5'!L$22*Table6[[#This Row],[NY_DUM]]+'[1]5'!L$23*Table6[[#This Row],[PA_DUM]]+'[1]5'!L$24*Table6[[#This Row],[CT_DUM]]+'[1]5'!L$25*Table6[[#This Row],[DL_DUM]]</f>
        <v>451.83844857908753</v>
      </c>
      <c r="AT624" s="9">
        <f>Table6[[#This Row],[sales]]-Table6[[#This Row],[Pred_5]]</f>
        <v>288.14126105792616</v>
      </c>
      <c r="AU624" s="9">
        <f>ABS(Table6[[#This Row],[Red_5]]/Table6[[#This Row],[sales]])</f>
        <v>0.38939075937537487</v>
      </c>
      <c r="AV624" s="9">
        <f>'[1]6'!L$20+'[1]6'!L$26*Table6[[#This Row],[Online]]+'[1]6'!L$21*Table6[[#This Row],[NJ_DUM]]+'[1]6'!L$22*Table6[[#This Row],[NY_DUM]]+'[1]6'!L$23*Table6[[#This Row],[PA_DUM]]+'[1]6'!L$24*Table6[[#This Row],[CT_DUM]]+'[1]6'!L$25*Table6[[#This Row],[DL_DUM]]</f>
        <v>309.6041455608763</v>
      </c>
      <c r="AW624" s="9">
        <f>Table6[[#This Row],[sales]]-Table6[[#This Row],[Pred_6]]</f>
        <v>430.37556407613738</v>
      </c>
      <c r="AX624" s="9">
        <f>ABS(Table6[[#This Row],[Red_6]]/Table6[[#This Row],[sales]])</f>
        <v>0.58160454735610501</v>
      </c>
      <c r="AY624" s="9">
        <f>'[1]7'!L$21+'[1]7'!L$27*Table6[[#This Row],[LNTV]]+'[1]7'!L$22*Table6[[#This Row],[NJ_DUM]]+'[1]7'!L$23*Table6[[#This Row],[NY_DUM]]+'[1]7'!L$24*Table6[[#This Row],[PA_DUM]]+'[1]7'!L$25*Table6[[#This Row],[CT_DUM]]+'[1]7'!L$26*Table6[[#This Row],[DL_DUM]]</f>
        <v>5.9077809957791665</v>
      </c>
      <c r="AZ624" s="9">
        <f>Table6[[#This Row],[sales]]-Table6[[#This Row],[Pred_7]]</f>
        <v>734.07192864123454</v>
      </c>
      <c r="BA624" s="9">
        <f>ABS(Table6[[#This Row],[Red_7]]/Table6[[#This Row],[sales]])</f>
        <v>0.99201629325934204</v>
      </c>
      <c r="BB624" s="9">
        <f>'[1]8'!O$22+'[1]8'!O$28*Table6[[#This Row],[LNRADIOLING]]+'[1]8'!O$23*Table6[[#This Row],[DL_DUM]]+'[1]8'!O$24*Table6[[#This Row],[CT_DUM]]+'[1]8'!O$25*Table6[[#This Row],[PA_DUM]]+'[1]8'!O$26*Table6[[#This Row],[NY_DUM]]+'[1]8'!O$27*Table6[[#This Row],[NJ_DUM]]</f>
        <v>6.9998772746304798</v>
      </c>
      <c r="BC624" s="9">
        <f>Table6[[#This Row],[sales]]-Table6[[#This Row],[Pred_8]]</f>
        <v>732.97983236238315</v>
      </c>
      <c r="BD624" s="9">
        <f>ABS(Table6[[#This Row],[Red_8]]/Table6[[#This Row],[sales]])</f>
        <v>0.99054044701027788</v>
      </c>
      <c r="BE624" s="9">
        <f>'[1]9'!M$19+'[1]9'!M$21*Table6[[#This Row],[LNONLINE]]+'[1]9'!M$20*Table6[[#This Row],[DL_DUM]]+'[1]9'!M$22*Table6[[#This Row],[CT_DUM]]+'[1]9'!M$23*Table6[[#This Row],[PA_DUM]]+'[1]9'!M$24*Table6[[#This Row],[NY_DUM]]+'[1]9'!M$25*Table6[[#This Row],[NJ_DUM]]</f>
        <v>6.9113245600215212</v>
      </c>
      <c r="BF624" s="9">
        <f>Table6[[#This Row],[sales]]-Table6[[#This Row],[Pred_9]]</f>
        <v>733.06838507699217</v>
      </c>
      <c r="BG624" s="9">
        <f>ABS(Table6[[#This Row],[Red_9]]/Table6[[#This Row],[sales]])</f>
        <v>0.99066011612208693</v>
      </c>
      <c r="BH624" s="9">
        <f>'[1]10'!P$22+'[1]10'!P$30*Table6[[#This Row],[LNTV]]+'[1]10'!P$29*Table6[[#This Row],[LNRADIOLING]]+'[1]10'!P$24*Table6[[#This Row],[LNONLINELING]]+'[1]10'!P$23*Table6[[#This Row],[DL_DUM]]+'[1]10'!P$25*Table6[[#This Row],[CT_DUM]]+'[1]10'!P$26*Table6[[#This Row],[PA_DUM]]+'[1]10'!P$27*Table6[[#This Row],[NY_DUM]]+'[1]10'!P$28*Table6[[#This Row],[NJ_DUM]]</f>
        <v>6.9299111308415657</v>
      </c>
      <c r="BI624" s="9">
        <f>Table6[[#This Row],[sales]]-Table6[[#This Row],[Pred_10]]</f>
        <v>733.04979850617212</v>
      </c>
      <c r="BJ624" s="45">
        <f>ABS(Table6[[#This Row],[Red_10]]/Table6[[#This Row],[sales]])</f>
        <v>0.9906349984457804</v>
      </c>
      <c r="BK624" s="9">
        <f>'[1]11'!P$32+'[1]11'!P$40*Table6[[#This Row],[LNONLINELING]]+'[1]11'!P$39*Table6[[#This Row],[LNRADIOLING]]+'[1]11'!P$38*Table6[[#This Row],[LNTVLING]]+'[1]11'!P$33*Table6[[#This Row],[DL_DUM]]+'[1]11'!P$34*Table6[[#This Row],[CT_DUM]]+'[1]11'!P$35*Table6[[#This Row],[PA_DUM]]+'[1]11'!P$36*Table6[[#This Row],[NY_DUM]]+'[1]11'!P$37*Table6[[#This Row],[NJ_DUM]]</f>
        <v>6.9102844542485382</v>
      </c>
      <c r="BL624" s="9">
        <f>Table6[[#This Row],[sales]]-Table6[[#This Row],[ Pred_11]]</f>
        <v>733.06942518276514</v>
      </c>
      <c r="BM624" s="47">
        <f>ABS(Table6[[#This Row],[ Red_11]]/Table6[[#This Row],[sales]])</f>
        <v>0.99066152170896915</v>
      </c>
      <c r="BN624" s="9">
        <f>'[1]12'!K$22+'[1]12'!K$28*Table6[[#This Row],[COMBINE LN LING]]+'[1]12'!K$23*Table6[[#This Row],[DL_DUM]]+'[1]12'!K$24*Table6[[#This Row],[CT_DUM]]+'[1]12'!K$25*Table6[[#This Row],[PA_DUM]]+'[1]12'!K$26*Table6[[#This Row],[NY_DUM]]+'[1]12'!K$27*Table6[[#This Row],[NJ_DUM]]</f>
        <v>6.9530744400761</v>
      </c>
      <c r="BO624" s="9">
        <f>Table6[[#This Row],[sales]]-Table6[[#This Row],[ Pred_12]]</f>
        <v>733.0266351969376</v>
      </c>
      <c r="BP624" s="47">
        <f>ABS(Table6[[#This Row],[ Red_12]]/Table6[[#This Row],[sales]])</f>
        <v>0.99060369581824503</v>
      </c>
      <c r="BQ624">
        <f>LN(G624+'2019 Totals and Calculations'!C$18)</f>
        <v>7.1835755553548131</v>
      </c>
      <c r="BR624">
        <f>LN(Table6[[#This Row],[PROF RADIO]]+'2019 Totals and Calculations'!D$18)</f>
        <v>5.3295416681337739</v>
      </c>
      <c r="BS624">
        <f>LN(Table6[[#This Row],[ONLINE LINGERING]]+'2019 Totals and Calculations'!E$18)</f>
        <v>4.7550239256268645</v>
      </c>
      <c r="BT624">
        <f>MONTH(Table6[[#This Row],[Date]])</f>
        <v>11</v>
      </c>
      <c r="BU624">
        <f t="shared" si="256"/>
        <v>0</v>
      </c>
      <c r="BV624">
        <f t="shared" si="257"/>
        <v>0</v>
      </c>
      <c r="BW624">
        <f t="shared" si="258"/>
        <v>0</v>
      </c>
      <c r="BX624">
        <f t="shared" si="259"/>
        <v>0</v>
      </c>
      <c r="BY624">
        <f t="shared" si="260"/>
        <v>0</v>
      </c>
      <c r="BZ624">
        <f t="shared" si="261"/>
        <v>0</v>
      </c>
      <c r="CA624">
        <f t="shared" si="262"/>
        <v>0</v>
      </c>
      <c r="CB624">
        <f t="shared" si="263"/>
        <v>0</v>
      </c>
      <c r="CC624">
        <f t="shared" si="264"/>
        <v>0</v>
      </c>
      <c r="CD624">
        <f t="shared" si="265"/>
        <v>0</v>
      </c>
      <c r="CE624">
        <f t="shared" si="266"/>
        <v>1</v>
      </c>
      <c r="CF624">
        <f t="shared" si="267"/>
        <v>0</v>
      </c>
      <c r="CG624">
        <f t="shared" si="268"/>
        <v>152</v>
      </c>
      <c r="CH62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800.48597461230088</v>
      </c>
      <c r="CI624" s="79">
        <f>Table6[[#This Row],[sales]]-CH624</f>
        <v>-60.506264975287195</v>
      </c>
      <c r="CJ624">
        <f>ABS(Table6[[#This Row],[sales]]-CH624)/Table6[[#This Row],[sales]]</f>
        <v>8.1767464955177852E-2</v>
      </c>
      <c r="CK62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779.79578520458142</v>
      </c>
      <c r="CL624" s="79">
        <f>Table6[[#This Row],[sales]]-CK624</f>
        <v>-39.816075567567736</v>
      </c>
      <c r="CM624">
        <f>ABS(Table6[[#This Row],[sales]]-CK624)/Table6[[#This Row],[sales]]</f>
        <v>5.3806982879434535E-2</v>
      </c>
      <c r="CN62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803.82046385716671</v>
      </c>
      <c r="CO624" s="79">
        <f>Table6[[#This Row],[sales]]-CN624</f>
        <v>-63.84075422015303</v>
      </c>
      <c r="CP624">
        <f>ABS(Table6[[#This Row],[sales]]-CN624)/Table6[[#This Row],[sales]]</f>
        <v>8.6273655059365323E-2</v>
      </c>
      <c r="CQ62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804.40975063843905</v>
      </c>
      <c r="CR624" s="79">
        <f>Table6[[#This Row],[sales]]-CQ624</f>
        <v>-64.430041001425366</v>
      </c>
      <c r="CS624">
        <f>ABS(Table6[[#This Row],[sales]]-CQ624)/Table6[[#This Row],[sales]]</f>
        <v>8.7070010383163865E-2</v>
      </c>
    </row>
    <row r="625" spans="1:97" x14ac:dyDescent="0.2">
      <c r="A625">
        <v>624</v>
      </c>
      <c r="B625" t="s">
        <v>638</v>
      </c>
      <c r="C625" s="5">
        <v>43800</v>
      </c>
      <c r="D625" s="6">
        <v>988.59787707608052</v>
      </c>
      <c r="E625" s="8">
        <f>YEAR(Table6[[#This Row],[Date]])</f>
        <v>2019</v>
      </c>
      <c r="F625" s="6">
        <f>Table6[[#This Row],[TV_State]]+Table6[[#This Row],[Radio_State]]+Table6[[#This Row],[Online]]</f>
        <v>1208.2862942040986</v>
      </c>
      <c r="G625" s="6">
        <f t="shared" si="243"/>
        <v>966.03662918030784</v>
      </c>
      <c r="H625" s="6">
        <f>LN(Table6[[#This Row],[PROF TV LING]])</f>
        <v>6.8732017518997495</v>
      </c>
      <c r="I625" s="6">
        <f t="shared" si="244"/>
        <v>6.8962876534662243</v>
      </c>
      <c r="J625" s="6">
        <v>146.45894475201194</v>
      </c>
      <c r="K625" s="6">
        <f t="shared" si="249"/>
        <v>145.02297860809401</v>
      </c>
      <c r="L625" s="6">
        <f>0.5*J624+0.5*Table6[[#This Row],[Radio_State]]</f>
        <v>145.73390047106139</v>
      </c>
      <c r="M625" s="6">
        <f>LN(Table6[[#This Row],[RADIO LINGERING ]])</f>
        <v>4.9817823592396566</v>
      </c>
      <c r="N625" s="6">
        <f t="shared" si="245"/>
        <v>4.986745148581786</v>
      </c>
      <c r="O625" s="6">
        <v>73.229472376005972</v>
      </c>
      <c r="P625" s="6">
        <f t="shared" si="246"/>
        <v>72.920052066175828</v>
      </c>
      <c r="Q625" s="6">
        <f>0.3*O624+0.7*Table6[[#This Row],[Online]]</f>
        <v>73.011959091720797</v>
      </c>
      <c r="R625" s="6">
        <f>LN(Table6[[#This Row],[ONLINE LINGERING]])</f>
        <v>4.2906232509050977</v>
      </c>
      <c r="S625" s="6">
        <f t="shared" si="247"/>
        <v>4.2935979680218406</v>
      </c>
      <c r="T625" s="6">
        <v>837.23534809614489</v>
      </c>
      <c r="U625" s="6">
        <f t="shared" si="248"/>
        <v>6.7301052114867224</v>
      </c>
      <c r="V625" s="8">
        <f>YEAR(Table6[[#This Row],[Date]])</f>
        <v>2019</v>
      </c>
      <c r="W625" s="8">
        <f>WEEKNUM(Table6[[#This Row],[Date]])</f>
        <v>49</v>
      </c>
      <c r="X625" t="s">
        <v>791</v>
      </c>
      <c r="Y625" s="9">
        <f>Table6[[#This Row],[LNTVLING]]+Table6[[#This Row],[LNRADIOLING]]+Table6[[#This Row],[LNONLINELING]]</f>
        <v>16.145607362044501</v>
      </c>
      <c r="Z625">
        <f t="shared" si="269"/>
        <v>0</v>
      </c>
      <c r="AA625">
        <f t="shared" si="250"/>
        <v>0</v>
      </c>
      <c r="AB625">
        <f t="shared" si="251"/>
        <v>0</v>
      </c>
      <c r="AC625">
        <f t="shared" si="252"/>
        <v>0</v>
      </c>
      <c r="AD625">
        <f t="shared" si="253"/>
        <v>1</v>
      </c>
      <c r="AE625">
        <f t="shared" si="254"/>
        <v>0</v>
      </c>
      <c r="AF625">
        <f t="shared" si="255"/>
        <v>0</v>
      </c>
      <c r="AG625" s="9">
        <f>'[1]1'!J$20+'[1]1'!J$21*Table6[[#This Row],[TV_State]]</f>
        <v>2301.9483519181313</v>
      </c>
      <c r="AH625" s="9">
        <f>Table6[[#This Row],[sales]]-Table6[[#This Row],[Pred_1]]</f>
        <v>-1464.7130038219864</v>
      </c>
      <c r="AI625">
        <f>ABS(Table6[[#This Row],[Res_1]])/Table6[[#This Row],[sales]]</f>
        <v>1.7494638839039849</v>
      </c>
      <c r="AJ625" s="9">
        <f>'[1]2'!J$20+'[1]2'!J$21*Table6[[#This Row],[Radio_State]]</f>
        <v>2357.2445987464157</v>
      </c>
      <c r="AK625" s="9">
        <f>Table6[[#This Row],[sales]]-Table6[[#This Row],[ Pred_2 ]]</f>
        <v>-1520.0092506502708</v>
      </c>
      <c r="AL625">
        <f>ABS(Table6[[#This Row],[ Res_2 ]])/Table6[[#This Row],[sales]]</f>
        <v>1.815510124013205</v>
      </c>
      <c r="AM625" s="10">
        <f>'[1]3'!J$20+'[1]3'!J$21*Data!O625</f>
        <v>2223.8003603343841</v>
      </c>
      <c r="AN625" s="9">
        <f>Table6[[#This Row],[sales]]-Table6[[#This Row],[Pred_3]]</f>
        <v>-1386.5650122382392</v>
      </c>
      <c r="AO625" s="9">
        <f>ABS(Table6[[#This Row],[Res_3]])/Table6[[#This Row],[sales]]</f>
        <v>1.6561233533572826</v>
      </c>
      <c r="AP625" s="9">
        <f>'[1]4'!L$21+'[1]4'!L$27*Table6[[#This Row],[TV_State]]+'[1]4'!L$22*Table6[[#This Row],[NJ_DUM]]+'[1]4'!L$23*Table6[[#This Row],[NY_DUM]]+'[1]4'!L$24*Table6[[#This Row],[PA_DUM]]+'[1]4'!L$25*Table6[[#This Row],[CT_DUM]]+'[1]4'!L$26*Table6[[#This Row],[DL_DUM]]</f>
        <v>455.8955515862242</v>
      </c>
      <c r="AQ625" s="9">
        <f>Table6[[#This Row],[sales]]-Table6[[#This Row],[Pred_4]]</f>
        <v>381.33979650992069</v>
      </c>
      <c r="AR625">
        <f>ABS(Table6[[#This Row],[Res_4]]/Table6[[#This Row],[sales]])</f>
        <v>0.45547503145570617</v>
      </c>
      <c r="AS625" s="9">
        <f>'[1]5'!L$20+'[1]5'!L$26*Table6[[#This Row],[Radio_State]]+'[1]5'!L$21*Table6[[#This Row],[NJ_DUM]]+'[1]5'!L$22*Table6[[#This Row],[NY_DUM]]+'[1]5'!L$23*Table6[[#This Row],[PA_DUM]]+'[1]5'!L$24*Table6[[#This Row],[CT_DUM]]+'[1]5'!L$25*Table6[[#This Row],[DL_DUM]]</f>
        <v>454.39291778160793</v>
      </c>
      <c r="AT625" s="9">
        <f>Table6[[#This Row],[sales]]-Table6[[#This Row],[Pred_5]]</f>
        <v>382.84243031453695</v>
      </c>
      <c r="AU625" s="9">
        <f>ABS(Table6[[#This Row],[Red_5]]/Table6[[#This Row],[sales]])</f>
        <v>0.45726978822037601</v>
      </c>
      <c r="AV625" s="9">
        <f>'[1]6'!L$20+'[1]6'!L$26*Table6[[#This Row],[Online]]+'[1]6'!L$21*Table6[[#This Row],[NJ_DUM]]+'[1]6'!L$22*Table6[[#This Row],[NY_DUM]]+'[1]6'!L$23*Table6[[#This Row],[PA_DUM]]+'[1]6'!L$24*Table6[[#This Row],[CT_DUM]]+'[1]6'!L$25*Table6[[#This Row],[DL_DUM]]</f>
        <v>312.75972502834964</v>
      </c>
      <c r="AW625" s="9">
        <f>Table6[[#This Row],[sales]]-Table6[[#This Row],[Pred_6]]</f>
        <v>524.47562306779525</v>
      </c>
      <c r="AX625" s="9">
        <f>ABS(Table6[[#This Row],[Red_6]]/Table6[[#This Row],[sales]])</f>
        <v>0.62643750560752298</v>
      </c>
      <c r="AY625" s="9">
        <f>'[1]7'!L$21+'[1]7'!L$27*Table6[[#This Row],[LNTV]]+'[1]7'!L$22*Table6[[#This Row],[NJ_DUM]]+'[1]7'!L$23*Table6[[#This Row],[NY_DUM]]+'[1]7'!L$24*Table6[[#This Row],[PA_DUM]]+'[1]7'!L$25*Table6[[#This Row],[CT_DUM]]+'[1]7'!L$26*Table6[[#This Row],[DL_DUM]]</f>
        <v>5.908882343069167</v>
      </c>
      <c r="AZ625" s="9">
        <f>Table6[[#This Row],[sales]]-Table6[[#This Row],[Pred_7]]</f>
        <v>831.32646575307569</v>
      </c>
      <c r="BA625" s="9">
        <f>ABS(Table6[[#This Row],[Red_7]]/Table6[[#This Row],[sales]])</f>
        <v>0.99294238787635292</v>
      </c>
      <c r="BB625" s="9">
        <f>'[1]8'!O$22+'[1]8'!O$28*Table6[[#This Row],[LNRADIOLING]]+'[1]8'!O$23*Table6[[#This Row],[DL_DUM]]+'[1]8'!O$24*Table6[[#This Row],[CT_DUM]]+'[1]8'!O$25*Table6[[#This Row],[PA_DUM]]+'[1]8'!O$26*Table6[[#This Row],[NY_DUM]]+'[1]8'!O$27*Table6[[#This Row],[NJ_DUM]]</f>
        <v>7.0005871406342557</v>
      </c>
      <c r="BC625" s="9">
        <f>Table6[[#This Row],[sales]]-Table6[[#This Row],[Pred_8]]</f>
        <v>830.23476095551064</v>
      </c>
      <c r="BD625" s="9">
        <f>ABS(Table6[[#This Row],[Red_8]]/Table6[[#This Row],[sales]])</f>
        <v>0.99163844771180121</v>
      </c>
      <c r="BE625" s="9">
        <f>'[1]9'!M$19+'[1]9'!M$21*Table6[[#This Row],[LNONLINE]]+'[1]9'!M$20*Table6[[#This Row],[DL_DUM]]+'[1]9'!M$22*Table6[[#This Row],[CT_DUM]]+'[1]9'!M$23*Table6[[#This Row],[PA_DUM]]+'[1]9'!M$24*Table6[[#This Row],[NY_DUM]]+'[1]9'!M$25*Table6[[#This Row],[NJ_DUM]]</f>
        <v>6.9144750083528539</v>
      </c>
      <c r="BF625" s="9">
        <f>Table6[[#This Row],[sales]]-Table6[[#This Row],[Pred_9]]</f>
        <v>830.32087308779205</v>
      </c>
      <c r="BG625" s="9">
        <f>ABS(Table6[[#This Row],[Red_9]]/Table6[[#This Row],[sales]])</f>
        <v>0.99174130067002519</v>
      </c>
      <c r="BH625" s="9">
        <f>'[1]10'!P$22+'[1]10'!P$30*Table6[[#This Row],[LNTV]]+'[1]10'!P$29*Table6[[#This Row],[LNRADIOLING]]+'[1]10'!P$24*Table6[[#This Row],[LNONLINELING]]+'[1]10'!P$23*Table6[[#This Row],[DL_DUM]]+'[1]10'!P$25*Table6[[#This Row],[CT_DUM]]+'[1]10'!P$26*Table6[[#This Row],[PA_DUM]]+'[1]10'!P$27*Table6[[#This Row],[NY_DUM]]+'[1]10'!P$28*Table6[[#This Row],[NJ_DUM]]</f>
        <v>6.9317222141177837</v>
      </c>
      <c r="BI625" s="9">
        <f>Table6[[#This Row],[sales]]-Table6[[#This Row],[Pred_10]]</f>
        <v>830.30362588202706</v>
      </c>
      <c r="BJ625" s="45">
        <f>ABS(Table6[[#This Row],[Red_10]]/Table6[[#This Row],[sales]])</f>
        <v>0.9917207004817935</v>
      </c>
      <c r="BK625" s="9">
        <f>'[1]11'!P$32+'[1]11'!P$40*Table6[[#This Row],[LNONLINELING]]+'[1]11'!P$39*Table6[[#This Row],[LNRADIOLING]]+'[1]11'!P$38*Table6[[#This Row],[LNTVLING]]+'[1]11'!P$33*Table6[[#This Row],[DL_DUM]]+'[1]11'!P$34*Table6[[#This Row],[CT_DUM]]+'[1]11'!P$35*Table6[[#This Row],[PA_DUM]]+'[1]11'!P$36*Table6[[#This Row],[NY_DUM]]+'[1]11'!P$37*Table6[[#This Row],[NJ_DUM]]</f>
        <v>6.9113914418970896</v>
      </c>
      <c r="BL625" s="9">
        <f>Table6[[#This Row],[sales]]-Table6[[#This Row],[ Pred_11]]</f>
        <v>830.32395665424781</v>
      </c>
      <c r="BM625" s="47">
        <f>ABS(Table6[[#This Row],[ Red_11]]/Table6[[#This Row],[sales]])</f>
        <v>0.99174498370426734</v>
      </c>
      <c r="BN625" s="9">
        <f>'[1]12'!K$22+'[1]12'!K$28*Table6[[#This Row],[COMBINE LN LING]]+'[1]12'!K$23*Table6[[#This Row],[DL_DUM]]+'[1]12'!K$24*Table6[[#This Row],[CT_DUM]]+'[1]12'!K$25*Table6[[#This Row],[PA_DUM]]+'[1]12'!K$26*Table6[[#This Row],[NY_DUM]]+'[1]12'!K$27*Table6[[#This Row],[NJ_DUM]]</f>
        <v>6.9559576800178284</v>
      </c>
      <c r="BO625" s="9">
        <f>Table6[[#This Row],[sales]]-Table6[[#This Row],[ Pred_12]]</f>
        <v>830.27939041612706</v>
      </c>
      <c r="BP625" s="47">
        <f>ABS(Table6[[#This Row],[ Red_12]]/Table6[[#This Row],[sales]])</f>
        <v>0.99169175346473903</v>
      </c>
      <c r="BQ625">
        <f>LN(G625+'2019 Totals and Calculations'!C$18)</f>
        <v>7.1908871221889878</v>
      </c>
      <c r="BR625">
        <f>LN(Table6[[#This Row],[PROF RADIO]]+'2019 Totals and Calculations'!D$18)</f>
        <v>5.336476674677435</v>
      </c>
      <c r="BS625">
        <f>LN(Table6[[#This Row],[ONLINE LINGERING]]+'2019 Totals and Calculations'!E$18)</f>
        <v>4.7612275312867611</v>
      </c>
      <c r="BT625">
        <f>MONTH(Table6[[#This Row],[Date]])</f>
        <v>12</v>
      </c>
      <c r="BU625">
        <f t="shared" si="256"/>
        <v>0</v>
      </c>
      <c r="BV625">
        <f t="shared" si="257"/>
        <v>0</v>
      </c>
      <c r="BW625">
        <f t="shared" si="258"/>
        <v>0</v>
      </c>
      <c r="BX625">
        <f t="shared" si="259"/>
        <v>0</v>
      </c>
      <c r="BY625">
        <f t="shared" si="260"/>
        <v>0</v>
      </c>
      <c r="BZ625">
        <f t="shared" si="261"/>
        <v>0</v>
      </c>
      <c r="CA625">
        <f t="shared" si="262"/>
        <v>0</v>
      </c>
      <c r="CB625">
        <f t="shared" si="263"/>
        <v>0</v>
      </c>
      <c r="CC625">
        <f t="shared" si="264"/>
        <v>0</v>
      </c>
      <c r="CD625">
        <f t="shared" si="265"/>
        <v>0</v>
      </c>
      <c r="CE625">
        <f t="shared" si="266"/>
        <v>0</v>
      </c>
      <c r="CF625">
        <f t="shared" si="267"/>
        <v>1</v>
      </c>
      <c r="CG625">
        <f t="shared" si="268"/>
        <v>153</v>
      </c>
      <c r="CH62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807.44067766241392</v>
      </c>
      <c r="CI625" s="79">
        <f>Table6[[#This Row],[sales]]-CH625</f>
        <v>29.794670433730971</v>
      </c>
      <c r="CJ625">
        <f>ABS(Table6[[#This Row],[sales]]-CH625)/Table6[[#This Row],[sales]]</f>
        <v>3.5586971454900237E-2</v>
      </c>
      <c r="CK62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787.56993031954869</v>
      </c>
      <c r="CL625" s="79">
        <f>Table6[[#This Row],[sales]]-CK625</f>
        <v>49.6654177765962</v>
      </c>
      <c r="CM625">
        <f>ABS(Table6[[#This Row],[sales]]-CK625)/Table6[[#This Row],[sales]]</f>
        <v>5.9320736862740316E-2</v>
      </c>
      <c r="CN62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813.37015274765099</v>
      </c>
      <c r="CO625" s="79">
        <f>Table6[[#This Row],[sales]]-CN625</f>
        <v>23.865195348493899</v>
      </c>
      <c r="CP625">
        <f>ABS(Table6[[#This Row],[sales]]-CN625)/Table6[[#This Row],[sales]]</f>
        <v>2.8504763209965797E-2</v>
      </c>
      <c r="CQ62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809.47685907451046</v>
      </c>
      <c r="CR625" s="79">
        <f>Table6[[#This Row],[sales]]-CQ625</f>
        <v>27.758489021634432</v>
      </c>
      <c r="CS625">
        <f>ABS(Table6[[#This Row],[sales]]-CQ625)/Table6[[#This Row],[sales]]</f>
        <v>3.3154941540340641E-2</v>
      </c>
    </row>
    <row r="626" spans="1:97" x14ac:dyDescent="0.2">
      <c r="A626">
        <v>625</v>
      </c>
      <c r="B626" t="s">
        <v>638</v>
      </c>
      <c r="C626" s="5">
        <v>43807</v>
      </c>
      <c r="D626" s="6">
        <v>998.48385584684127</v>
      </c>
      <c r="E626" s="8">
        <f>YEAR(Table6[[#This Row],[Date]])</f>
        <v>2019</v>
      </c>
      <c r="F626" s="6">
        <f>Table6[[#This Row],[TV_State]]+Table6[[#This Row],[Radio_State]]+Table6[[#This Row],[Online]]</f>
        <v>1220.3691571461395</v>
      </c>
      <c r="G626" s="6">
        <f t="shared" si="243"/>
        <v>975.77079718026789</v>
      </c>
      <c r="H626" s="6">
        <f>LN(Table6[[#This Row],[PROF TV LING]])</f>
        <v>6.8832277198794634</v>
      </c>
      <c r="I626" s="6">
        <f t="shared" si="244"/>
        <v>6.9062379843193922</v>
      </c>
      <c r="J626" s="6">
        <v>147.92353419953207</v>
      </c>
      <c r="K626" s="6">
        <f t="shared" si="249"/>
        <v>146.47325640381302</v>
      </c>
      <c r="L626" s="6">
        <f>0.5*J625+0.5*Table6[[#This Row],[Radio_State]]</f>
        <v>147.19123947577202</v>
      </c>
      <c r="M626" s="6">
        <f>LN(Table6[[#This Row],[RADIO LINGERING ]])</f>
        <v>4.9917326900928254</v>
      </c>
      <c r="N626" s="6">
        <f t="shared" si="245"/>
        <v>4.9966954794349538</v>
      </c>
      <c r="O626" s="6">
        <v>73.961767099766035</v>
      </c>
      <c r="P626" s="6">
        <f t="shared" si="246"/>
        <v>73.64925258968897</v>
      </c>
      <c r="Q626" s="6">
        <f>0.3*O625+0.7*Table6[[#This Row],[Online]]</f>
        <v>73.742078682638009</v>
      </c>
      <c r="R626" s="6">
        <f>LN(Table6[[#This Row],[ONLINE LINGERING]])</f>
        <v>4.3005735817582655</v>
      </c>
      <c r="S626" s="6">
        <f t="shared" si="247"/>
        <v>4.3035482988750084</v>
      </c>
      <c r="T626" s="6">
        <v>806.00329204616412</v>
      </c>
      <c r="U626" s="6">
        <f t="shared" si="248"/>
        <v>6.6920878269228083</v>
      </c>
      <c r="V626" s="8">
        <f>YEAR(Table6[[#This Row],[Date]])</f>
        <v>2019</v>
      </c>
      <c r="W626" s="8">
        <f>WEEKNUM(Table6[[#This Row],[Date]])</f>
        <v>50</v>
      </c>
      <c r="X626" t="s">
        <v>792</v>
      </c>
      <c r="Y626" s="9">
        <f>Table6[[#This Row],[LNTVLING]]+Table6[[#This Row],[LNRADIOLING]]+Table6[[#This Row],[LNONLINELING]]</f>
        <v>16.175533991730553</v>
      </c>
      <c r="Z626">
        <f t="shared" si="269"/>
        <v>0</v>
      </c>
      <c r="AA626">
        <f t="shared" si="250"/>
        <v>0</v>
      </c>
      <c r="AB626">
        <f t="shared" si="251"/>
        <v>0</v>
      </c>
      <c r="AC626">
        <f t="shared" si="252"/>
        <v>0</v>
      </c>
      <c r="AD626">
        <f t="shared" si="253"/>
        <v>1</v>
      </c>
      <c r="AE626">
        <f t="shared" si="254"/>
        <v>0</v>
      </c>
      <c r="AF626">
        <f t="shared" si="255"/>
        <v>0</v>
      </c>
      <c r="AG626" s="9">
        <f>'[1]1'!J$20+'[1]1'!J$21*Table6[[#This Row],[TV_State]]</f>
        <v>2311.6705099827495</v>
      </c>
      <c r="AH626" s="9">
        <f>Table6[[#This Row],[sales]]-Table6[[#This Row],[Pred_1]]</f>
        <v>-1505.6672179365855</v>
      </c>
      <c r="AI626">
        <f>ABS(Table6[[#This Row],[Res_1]])/Table6[[#This Row],[sales]]</f>
        <v>1.868065841411412</v>
      </c>
      <c r="AJ626" s="9">
        <f>'[1]2'!J$20+'[1]2'!J$21*Table6[[#This Row],[Radio_State]]</f>
        <v>2363.674226693905</v>
      </c>
      <c r="AK626" s="9">
        <f>Table6[[#This Row],[sales]]-Table6[[#This Row],[ Pred_2 ]]</f>
        <v>-1557.670934647741</v>
      </c>
      <c r="AL626">
        <f>ABS(Table6[[#This Row],[ Res_2 ]])/Table6[[#This Row],[sales]]</f>
        <v>1.9325863182188154</v>
      </c>
      <c r="AM626" s="10">
        <f>'[1]3'!J$20+'[1]3'!J$21*Data!O626</f>
        <v>2228.0310621204794</v>
      </c>
      <c r="AN626" s="9">
        <f>Table6[[#This Row],[sales]]-Table6[[#This Row],[Pred_3]]</f>
        <v>-1422.0277700743154</v>
      </c>
      <c r="AO626" s="9">
        <f>ABS(Table6[[#This Row],[Res_3]])/Table6[[#This Row],[sales]]</f>
        <v>1.7642952381302039</v>
      </c>
      <c r="AP626" s="9">
        <f>'[1]4'!L$21+'[1]4'!L$27*Table6[[#This Row],[TV_State]]+'[1]4'!L$22*Table6[[#This Row],[NJ_DUM]]+'[1]4'!L$23*Table6[[#This Row],[NY_DUM]]+'[1]4'!L$24*Table6[[#This Row],[PA_DUM]]+'[1]4'!L$25*Table6[[#This Row],[CT_DUM]]+'[1]4'!L$26*Table6[[#This Row],[DL_DUM]]</f>
        <v>458.07620715862816</v>
      </c>
      <c r="AQ626" s="9">
        <f>Table6[[#This Row],[sales]]-Table6[[#This Row],[Pred_4]]</f>
        <v>347.92708488753595</v>
      </c>
      <c r="AR626">
        <f>ABS(Table6[[#This Row],[Res_4]]/Table6[[#This Row],[sales]])</f>
        <v>0.43166955807868873</v>
      </c>
      <c r="AS626" s="9">
        <f>'[1]5'!L$20+'[1]5'!L$26*Table6[[#This Row],[Radio_State]]+'[1]5'!L$21*Table6[[#This Row],[NJ_DUM]]+'[1]5'!L$22*Table6[[#This Row],[NY_DUM]]+'[1]5'!L$23*Table6[[#This Row],[PA_DUM]]+'[1]5'!L$24*Table6[[#This Row],[CT_DUM]]+'[1]5'!L$25*Table6[[#This Row],[DL_DUM]]</f>
        <v>456.97293167615351</v>
      </c>
      <c r="AT626" s="9">
        <f>Table6[[#This Row],[sales]]-Table6[[#This Row],[Pred_5]]</f>
        <v>349.03036037001061</v>
      </c>
      <c r="AU626" s="9">
        <f>ABS(Table6[[#This Row],[Red_5]]/Table6[[#This Row],[sales]])</f>
        <v>0.43303838062986444</v>
      </c>
      <c r="AV626" s="9">
        <f>'[1]6'!L$20+'[1]6'!L$26*Table6[[#This Row],[Online]]+'[1]6'!L$21*Table6[[#This Row],[NJ_DUM]]+'[1]6'!L$22*Table6[[#This Row],[NY_DUM]]+'[1]6'!L$23*Table6[[#This Row],[PA_DUM]]+'[1]6'!L$24*Table6[[#This Row],[CT_DUM]]+'[1]6'!L$25*Table6[[#This Row],[DL_DUM]]</f>
        <v>315.9468602904978</v>
      </c>
      <c r="AW626" s="9">
        <f>Table6[[#This Row],[sales]]-Table6[[#This Row],[Pred_6]]</f>
        <v>490.05643175566632</v>
      </c>
      <c r="AX626" s="9">
        <f>ABS(Table6[[#This Row],[Red_6]]/Table6[[#This Row],[sales]])</f>
        <v>0.60800797787262406</v>
      </c>
      <c r="AY626" s="9">
        <f>'[1]7'!L$21+'[1]7'!L$27*Table6[[#This Row],[LNTV]]+'[1]7'!L$22*Table6[[#This Row],[NJ_DUM]]+'[1]7'!L$23*Table6[[#This Row],[NY_DUM]]+'[1]7'!L$24*Table6[[#This Row],[PA_DUM]]+'[1]7'!L$25*Table6[[#This Row],[CT_DUM]]+'[1]7'!L$26*Table6[[#This Row],[DL_DUM]]</f>
        <v>5.9099836903591676</v>
      </c>
      <c r="AZ626" s="9">
        <f>Table6[[#This Row],[sales]]-Table6[[#This Row],[Pred_7]]</f>
        <v>800.09330835580499</v>
      </c>
      <c r="BA626" s="9">
        <f>ABS(Table6[[#This Row],[Red_7]]/Table6[[#This Row],[sales]])</f>
        <v>0.99266754398067569</v>
      </c>
      <c r="BB626" s="9">
        <f>'[1]8'!O$22+'[1]8'!O$28*Table6[[#This Row],[LNRADIOLING]]+'[1]8'!O$23*Table6[[#This Row],[DL_DUM]]+'[1]8'!O$24*Table6[[#This Row],[CT_DUM]]+'[1]8'!O$25*Table6[[#This Row],[PA_DUM]]+'[1]8'!O$26*Table6[[#This Row],[NY_DUM]]+'[1]8'!O$27*Table6[[#This Row],[NJ_DUM]]</f>
        <v>7.0012970066380324</v>
      </c>
      <c r="BC626" s="9">
        <f>Table6[[#This Row],[sales]]-Table6[[#This Row],[Pred_8]]</f>
        <v>799.00199503952604</v>
      </c>
      <c r="BD626" s="9">
        <f>ABS(Table6[[#This Row],[Red_8]]/Table6[[#This Row],[sales]])</f>
        <v>0.99131356276614679</v>
      </c>
      <c r="BE626" s="9">
        <f>'[1]9'!M$19+'[1]9'!M$21*Table6[[#This Row],[LNONLINE]]+'[1]9'!M$20*Table6[[#This Row],[DL_DUM]]+'[1]9'!M$22*Table6[[#This Row],[CT_DUM]]+'[1]9'!M$23*Table6[[#This Row],[PA_DUM]]+'[1]9'!M$24*Table6[[#This Row],[NY_DUM]]+'[1]9'!M$25*Table6[[#This Row],[NJ_DUM]]</f>
        <v>6.9176254566841866</v>
      </c>
      <c r="BF626" s="9">
        <f>Table6[[#This Row],[sales]]-Table6[[#This Row],[Pred_9]]</f>
        <v>799.08566658947996</v>
      </c>
      <c r="BG626" s="9">
        <f>ABS(Table6[[#This Row],[Red_9]]/Table6[[#This Row],[sales]])</f>
        <v>0.99141737319816314</v>
      </c>
      <c r="BH626" s="9">
        <f>'[1]10'!P$22+'[1]10'!P$30*Table6[[#This Row],[LNTV]]+'[1]10'!P$29*Table6[[#This Row],[LNRADIOLING]]+'[1]10'!P$24*Table6[[#This Row],[LNONLINELING]]+'[1]10'!P$23*Table6[[#This Row],[DL_DUM]]+'[1]10'!P$25*Table6[[#This Row],[CT_DUM]]+'[1]10'!P$26*Table6[[#This Row],[PA_DUM]]+'[1]10'!P$27*Table6[[#This Row],[NY_DUM]]+'[1]10'!P$28*Table6[[#This Row],[NJ_DUM]]</f>
        <v>6.9335332973940016</v>
      </c>
      <c r="BI626" s="9">
        <f>Table6[[#This Row],[sales]]-Table6[[#This Row],[Pred_10]]</f>
        <v>799.06975874877014</v>
      </c>
      <c r="BJ626" s="45">
        <f>ABS(Table6[[#This Row],[Red_10]]/Table6[[#This Row],[sales]])</f>
        <v>0.99139763650370194</v>
      </c>
      <c r="BK626" s="9">
        <f>'[1]11'!P$32+'[1]11'!P$40*Table6[[#This Row],[LNONLINELING]]+'[1]11'!P$39*Table6[[#This Row],[LNRADIOLING]]+'[1]11'!P$38*Table6[[#This Row],[LNTVLING]]+'[1]11'!P$33*Table6[[#This Row],[DL_DUM]]+'[1]11'!P$34*Table6[[#This Row],[CT_DUM]]+'[1]11'!P$35*Table6[[#This Row],[PA_DUM]]+'[1]11'!P$36*Table6[[#This Row],[NY_DUM]]+'[1]11'!P$37*Table6[[#This Row],[NJ_DUM]]</f>
        <v>6.9125040813253218</v>
      </c>
      <c r="BL626" s="9">
        <f>Table6[[#This Row],[sales]]-Table6[[#This Row],[ Pred_11]]</f>
        <v>799.0907879648388</v>
      </c>
      <c r="BM626" s="47">
        <f>ABS(Table6[[#This Row],[ Red_11]]/Table6[[#This Row],[sales]])</f>
        <v>0.9914237272359312</v>
      </c>
      <c r="BN626" s="9">
        <f>'[1]12'!K$22+'[1]12'!K$28*Table6[[#This Row],[COMBINE LN LING]]+'[1]12'!K$23*Table6[[#This Row],[DL_DUM]]+'[1]12'!K$24*Table6[[#This Row],[CT_DUM]]+'[1]12'!K$25*Table6[[#This Row],[PA_DUM]]+'[1]12'!K$26*Table6[[#This Row],[NY_DUM]]+'[1]12'!K$27*Table6[[#This Row],[NJ_DUM]]</f>
        <v>6.9588376954297777</v>
      </c>
      <c r="BO626" s="9">
        <f>Table6[[#This Row],[sales]]-Table6[[#This Row],[ Pred_12]]</f>
        <v>799.04445435073433</v>
      </c>
      <c r="BP626" s="47">
        <f>ABS(Table6[[#This Row],[ Red_12]]/Table6[[#This Row],[sales]])</f>
        <v>0.99136624159714815</v>
      </c>
      <c r="BQ626">
        <f>LN(G626+'2019 Totals and Calculations'!C$18)</f>
        <v>7.1981942809730599</v>
      </c>
      <c r="BR626">
        <f>LN(Table6[[#This Row],[PROF RADIO]]+'2019 Totals and Calculations'!D$18)</f>
        <v>5.3434323219451194</v>
      </c>
      <c r="BS626">
        <f>LN(Table6[[#This Row],[ONLINE LINGERING]]+'2019 Totals and Calculations'!E$18)</f>
        <v>4.7674543513982615</v>
      </c>
      <c r="BT626">
        <f>MONTH(Table6[[#This Row],[Date]])</f>
        <v>12</v>
      </c>
      <c r="BU626">
        <f t="shared" si="256"/>
        <v>0</v>
      </c>
      <c r="BV626">
        <f t="shared" si="257"/>
        <v>0</v>
      </c>
      <c r="BW626">
        <f t="shared" si="258"/>
        <v>0</v>
      </c>
      <c r="BX626">
        <f t="shared" si="259"/>
        <v>0</v>
      </c>
      <c r="BY626">
        <f t="shared" si="260"/>
        <v>0</v>
      </c>
      <c r="BZ626">
        <f t="shared" si="261"/>
        <v>0</v>
      </c>
      <c r="CA626">
        <f t="shared" si="262"/>
        <v>0</v>
      </c>
      <c r="CB626">
        <f t="shared" si="263"/>
        <v>0</v>
      </c>
      <c r="CC626">
        <f t="shared" si="264"/>
        <v>0</v>
      </c>
      <c r="CD626">
        <f t="shared" si="265"/>
        <v>0</v>
      </c>
      <c r="CE626">
        <f t="shared" si="266"/>
        <v>0</v>
      </c>
      <c r="CF626">
        <f t="shared" si="267"/>
        <v>1</v>
      </c>
      <c r="CG626">
        <f t="shared" si="268"/>
        <v>154</v>
      </c>
      <c r="CH62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811.39164214300456</v>
      </c>
      <c r="CI626" s="79">
        <f>Table6[[#This Row],[sales]]-CH626</f>
        <v>-5.3883500968404405</v>
      </c>
      <c r="CJ626">
        <f>ABS(Table6[[#This Row],[sales]]-CH626)/Table6[[#This Row],[sales]]</f>
        <v>6.685270581415716E-3</v>
      </c>
      <c r="CK62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791.04159059302594</v>
      </c>
      <c r="CL626" s="79">
        <f>Table6[[#This Row],[sales]]-CK626</f>
        <v>14.961701453138176</v>
      </c>
      <c r="CM626">
        <f>ABS(Table6[[#This Row],[sales]]-CK626)/Table6[[#This Row],[sales]]</f>
        <v>1.8562829210232605E-2</v>
      </c>
      <c r="CN62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816.94658046078132</v>
      </c>
      <c r="CO626" s="79">
        <f>Table6[[#This Row],[sales]]-CN626</f>
        <v>-10.9432884146172</v>
      </c>
      <c r="CP626">
        <f>ABS(Table6[[#This Row],[sales]]-CN626)/Table6[[#This Row],[sales]]</f>
        <v>1.3577225456283148E-2</v>
      </c>
      <c r="CQ62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814.58307142537092</v>
      </c>
      <c r="CR626" s="79">
        <f>Table6[[#This Row],[sales]]-CQ626</f>
        <v>-8.5797793792067978</v>
      </c>
      <c r="CS626">
        <f>ABS(Table6[[#This Row],[sales]]-CQ626)/Table6[[#This Row],[sales]]</f>
        <v>1.064484408919187E-2</v>
      </c>
    </row>
    <row r="627" spans="1:97" x14ac:dyDescent="0.2">
      <c r="A627">
        <v>626</v>
      </c>
      <c r="B627" t="s">
        <v>638</v>
      </c>
      <c r="C627" s="5">
        <v>43814</v>
      </c>
      <c r="D627" s="6">
        <v>1008.4686944053099</v>
      </c>
      <c r="E627" s="8">
        <f>YEAR(Table6[[#This Row],[Date]])</f>
        <v>2019</v>
      </c>
      <c r="F627" s="6">
        <f>Table6[[#This Row],[TV_State]]+Table6[[#This Row],[Radio_State]]+Table6[[#This Row],[Online]]</f>
        <v>1232.5728487176009</v>
      </c>
      <c r="G627" s="6">
        <f t="shared" si="243"/>
        <v>985.58016634778051</v>
      </c>
      <c r="H627" s="6">
        <f>LN(Table6[[#This Row],[PROF TV LING]])</f>
        <v>6.8932304691471709</v>
      </c>
      <c r="I627" s="6">
        <f t="shared" si="244"/>
        <v>6.9161883151725609</v>
      </c>
      <c r="J627" s="6">
        <v>149.40276954152736</v>
      </c>
      <c r="K627" s="6">
        <f t="shared" si="249"/>
        <v>147.93801297267021</v>
      </c>
      <c r="L627" s="6">
        <f>0.5*J626+0.5*Table6[[#This Row],[Radio_State]]</f>
        <v>148.6631518705297</v>
      </c>
      <c r="M627" s="6">
        <f>LN(Table6[[#This Row],[RADIO LINGERING ]])</f>
        <v>5.0016830209459933</v>
      </c>
      <c r="N627" s="6">
        <f t="shared" si="245"/>
        <v>5.0066458102881217</v>
      </c>
      <c r="O627" s="6">
        <v>74.701384770763681</v>
      </c>
      <c r="P627" s="6">
        <f t="shared" si="246"/>
        <v>74.385745116441271</v>
      </c>
      <c r="Q627" s="6">
        <f>0.3*O626+0.7*Table6[[#This Row],[Online]]</f>
        <v>74.479499469464386</v>
      </c>
      <c r="R627" s="6">
        <f>LN(Table6[[#This Row],[ONLINE LINGERING]])</f>
        <v>4.3105239126114343</v>
      </c>
      <c r="S627" s="6">
        <f t="shared" si="247"/>
        <v>4.3134986297281772</v>
      </c>
      <c r="T627" s="6">
        <v>718.5031101801826</v>
      </c>
      <c r="U627" s="6">
        <f t="shared" si="248"/>
        <v>6.5771700342225605</v>
      </c>
      <c r="V627" s="8">
        <f>YEAR(Table6[[#This Row],[Date]])</f>
        <v>2019</v>
      </c>
      <c r="W627" s="8">
        <f>WEEKNUM(Table6[[#This Row],[Date]])</f>
        <v>51</v>
      </c>
      <c r="X627" t="s">
        <v>793</v>
      </c>
      <c r="Y627" s="9">
        <f>Table6[[#This Row],[LNTVLING]]+Table6[[#This Row],[LNRADIOLING]]+Table6[[#This Row],[LNONLINELING]]</f>
        <v>16.205437402704597</v>
      </c>
      <c r="Z627">
        <f t="shared" si="269"/>
        <v>0</v>
      </c>
      <c r="AA627">
        <f t="shared" si="250"/>
        <v>0</v>
      </c>
      <c r="AB627">
        <f t="shared" si="251"/>
        <v>0</v>
      </c>
      <c r="AC627">
        <f t="shared" si="252"/>
        <v>0</v>
      </c>
      <c r="AD627">
        <f t="shared" si="253"/>
        <v>1</v>
      </c>
      <c r="AE627">
        <f t="shared" si="254"/>
        <v>0</v>
      </c>
      <c r="AF627">
        <f t="shared" si="255"/>
        <v>0</v>
      </c>
      <c r="AG627" s="9">
        <f>'[1]1'!J$20+'[1]1'!J$21*Table6[[#This Row],[TV_State]]</f>
        <v>2321.4898896280138</v>
      </c>
      <c r="AH627" s="9">
        <f>Table6[[#This Row],[sales]]-Table6[[#This Row],[Pred_1]]</f>
        <v>-1602.9867794478312</v>
      </c>
      <c r="AI627">
        <f>ABS(Table6[[#This Row],[Res_1]])/Table6[[#This Row],[sales]]</f>
        <v>2.2310088247855213</v>
      </c>
      <c r="AJ627" s="9">
        <f>'[1]2'!J$20+'[1]2'!J$21*Table6[[#This Row],[Radio_State]]</f>
        <v>2370.1681509208688</v>
      </c>
      <c r="AK627" s="9">
        <f>Table6[[#This Row],[sales]]-Table6[[#This Row],[ Pred_2 ]]</f>
        <v>-1651.6650407406862</v>
      </c>
      <c r="AL627">
        <f>ABS(Table6[[#This Row],[ Res_2 ]])/Table6[[#This Row],[sales]]</f>
        <v>2.2987583732608896</v>
      </c>
      <c r="AM627" s="10">
        <f>'[1]3'!J$20+'[1]3'!J$21*Data!O627</f>
        <v>2232.3040709244356</v>
      </c>
      <c r="AN627" s="9">
        <f>Table6[[#This Row],[sales]]-Table6[[#This Row],[Pred_3]]</f>
        <v>-1513.800960744253</v>
      </c>
      <c r="AO627" s="9">
        <f>ABS(Table6[[#This Row],[Res_3]])/Table6[[#This Row],[sales]]</f>
        <v>2.1068815698857999</v>
      </c>
      <c r="AP627" s="9">
        <f>'[1]4'!L$21+'[1]4'!L$27*Table6[[#This Row],[TV_State]]+'[1]4'!L$22*Table6[[#This Row],[NJ_DUM]]+'[1]4'!L$23*Table6[[#This Row],[NY_DUM]]+'[1]4'!L$24*Table6[[#This Row],[PA_DUM]]+'[1]4'!L$25*Table6[[#This Row],[CT_DUM]]+'[1]4'!L$26*Table6[[#This Row],[DL_DUM]]</f>
        <v>460.27866928675627</v>
      </c>
      <c r="AQ627" s="9">
        <f>Table6[[#This Row],[sales]]-Table6[[#This Row],[Pred_4]]</f>
        <v>258.22444089342633</v>
      </c>
      <c r="AR627">
        <f>ABS(Table6[[#This Row],[Res_4]]/Table6[[#This Row],[sales]])</f>
        <v>0.35939223816118221</v>
      </c>
      <c r="AS627" s="9">
        <f>'[1]5'!L$20+'[1]5'!L$26*Table6[[#This Row],[Radio_State]]+'[1]5'!L$21*Table6[[#This Row],[NJ_DUM]]+'[1]5'!L$22*Table6[[#This Row],[NY_DUM]]+'[1]5'!L$23*Table6[[#This Row],[PA_DUM]]+'[1]5'!L$24*Table6[[#This Row],[CT_DUM]]+'[1]5'!L$25*Table6[[#This Row],[DL_DUM]]</f>
        <v>459.57874570964452</v>
      </c>
      <c r="AT627" s="9">
        <f>Table6[[#This Row],[sales]]-Table6[[#This Row],[Pred_5]]</f>
        <v>258.92436447053808</v>
      </c>
      <c r="AU627" s="9">
        <f>ABS(Table6[[#This Row],[Red_5]]/Table6[[#This Row],[sales]])</f>
        <v>0.36036637949362016</v>
      </c>
      <c r="AV627" s="9">
        <f>'[1]6'!L$20+'[1]6'!L$26*Table6[[#This Row],[Online]]+'[1]6'!L$21*Table6[[#This Row],[NJ_DUM]]+'[1]6'!L$22*Table6[[#This Row],[NY_DUM]]+'[1]6'!L$23*Table6[[#This Row],[PA_DUM]]+'[1]6'!L$24*Table6[[#This Row],[CT_DUM]]+'[1]6'!L$25*Table6[[#This Row],[DL_DUM]]</f>
        <v>319.16586690526731</v>
      </c>
      <c r="AW627" s="9">
        <f>Table6[[#This Row],[sales]]-Table6[[#This Row],[Pred_6]]</f>
        <v>399.33724327491529</v>
      </c>
      <c r="AX627" s="9">
        <f>ABS(Table6[[#This Row],[Red_6]]/Table6[[#This Row],[sales]])</f>
        <v>0.55579055625071894</v>
      </c>
      <c r="AY627" s="9">
        <f>'[1]7'!L$21+'[1]7'!L$27*Table6[[#This Row],[LNTV]]+'[1]7'!L$22*Table6[[#This Row],[NJ_DUM]]+'[1]7'!L$23*Table6[[#This Row],[NY_DUM]]+'[1]7'!L$24*Table6[[#This Row],[PA_DUM]]+'[1]7'!L$25*Table6[[#This Row],[CT_DUM]]+'[1]7'!L$26*Table6[[#This Row],[DL_DUM]]</f>
        <v>5.911085037649169</v>
      </c>
      <c r="AZ627" s="9">
        <f>Table6[[#This Row],[sales]]-Table6[[#This Row],[Pred_7]]</f>
        <v>712.59202514253343</v>
      </c>
      <c r="BA627" s="9">
        <f>ABS(Table6[[#This Row],[Red_7]]/Table6[[#This Row],[sales]])</f>
        <v>0.99177305574061214</v>
      </c>
      <c r="BB627" s="9">
        <f>'[1]8'!O$22+'[1]8'!O$28*Table6[[#This Row],[LNRADIOLING]]+'[1]8'!O$23*Table6[[#This Row],[DL_DUM]]+'[1]8'!O$24*Table6[[#This Row],[CT_DUM]]+'[1]8'!O$25*Table6[[#This Row],[PA_DUM]]+'[1]8'!O$26*Table6[[#This Row],[NY_DUM]]+'[1]8'!O$27*Table6[[#This Row],[NJ_DUM]]</f>
        <v>7.0020068726418092</v>
      </c>
      <c r="BC627" s="9">
        <f>Table6[[#This Row],[sales]]-Table6[[#This Row],[Pred_8]]</f>
        <v>711.5011033075408</v>
      </c>
      <c r="BD627" s="9">
        <f>ABS(Table6[[#This Row],[Red_8]]/Table6[[#This Row],[sales]])</f>
        <v>0.9902547299052249</v>
      </c>
      <c r="BE627" s="9">
        <f>'[1]9'!M$19+'[1]9'!M$21*Table6[[#This Row],[LNONLINE]]+'[1]9'!M$20*Table6[[#This Row],[DL_DUM]]+'[1]9'!M$22*Table6[[#This Row],[CT_DUM]]+'[1]9'!M$23*Table6[[#This Row],[PA_DUM]]+'[1]9'!M$24*Table6[[#This Row],[NY_DUM]]+'[1]9'!M$25*Table6[[#This Row],[NJ_DUM]]</f>
        <v>6.9207759050155193</v>
      </c>
      <c r="BF627" s="9">
        <f>Table6[[#This Row],[sales]]-Table6[[#This Row],[Pred_9]]</f>
        <v>711.58233427516711</v>
      </c>
      <c r="BG627" s="9">
        <f>ABS(Table6[[#This Row],[Red_9]]/Table6[[#This Row],[sales]])</f>
        <v>0.99036778573821349</v>
      </c>
      <c r="BH627" s="9">
        <f>'[1]10'!P$22+'[1]10'!P$30*Table6[[#This Row],[LNTV]]+'[1]10'!P$29*Table6[[#This Row],[LNRADIOLING]]+'[1]10'!P$24*Table6[[#This Row],[LNONLINELING]]+'[1]10'!P$23*Table6[[#This Row],[DL_DUM]]+'[1]10'!P$25*Table6[[#This Row],[CT_DUM]]+'[1]10'!P$26*Table6[[#This Row],[PA_DUM]]+'[1]10'!P$27*Table6[[#This Row],[NY_DUM]]+'[1]10'!P$28*Table6[[#This Row],[NJ_DUM]]</f>
        <v>6.9353443806702195</v>
      </c>
      <c r="BI627" s="9">
        <f>Table6[[#This Row],[sales]]-Table6[[#This Row],[Pred_10]]</f>
        <v>711.56776579951236</v>
      </c>
      <c r="BJ627" s="45">
        <f>ABS(Table6[[#This Row],[Red_10]]/Table6[[#This Row],[sales]])</f>
        <v>0.99034750958985962</v>
      </c>
      <c r="BK627" s="9">
        <f>'[1]11'!P$32+'[1]11'!P$40*Table6[[#This Row],[LNONLINELING]]+'[1]11'!P$39*Table6[[#This Row],[LNRADIOLING]]+'[1]11'!P$38*Table6[[#This Row],[LNTVLING]]+'[1]11'!P$33*Table6[[#This Row],[DL_DUM]]+'[1]11'!P$34*Table6[[#This Row],[CT_DUM]]+'[1]11'!P$35*Table6[[#This Row],[PA_DUM]]+'[1]11'!P$36*Table6[[#This Row],[NY_DUM]]+'[1]11'!P$37*Table6[[#This Row],[NJ_DUM]]</f>
        <v>6.9136206372159226</v>
      </c>
      <c r="BL627" s="9">
        <f>Table6[[#This Row],[sales]]-Table6[[#This Row],[ Pred_11]]</f>
        <v>711.5894895429667</v>
      </c>
      <c r="BM627" s="47">
        <f>ABS(Table6[[#This Row],[ Red_11]]/Table6[[#This Row],[sales]])</f>
        <v>0.99037774431417269</v>
      </c>
      <c r="BN627" s="9">
        <f>'[1]12'!K$22+'[1]12'!K$28*Table6[[#This Row],[COMBINE LN LING]]+'[1]12'!K$23*Table6[[#This Row],[DL_DUM]]+'[1]12'!K$24*Table6[[#This Row],[CT_DUM]]+'[1]12'!K$25*Table6[[#This Row],[PA_DUM]]+'[1]12'!K$26*Table6[[#This Row],[NY_DUM]]+'[1]12'!K$27*Table6[[#This Row],[NJ_DUM]]</f>
        <v>6.9617154763686466</v>
      </c>
      <c r="BO627" s="9">
        <f>Table6[[#This Row],[sales]]-Table6[[#This Row],[ Pred_12]]</f>
        <v>711.54139470381392</v>
      </c>
      <c r="BP627" s="47">
        <f>ABS(Table6[[#This Row],[ Red_12]]/Table6[[#This Row],[sales]])</f>
        <v>0.99031080676237737</v>
      </c>
      <c r="BQ627">
        <f>LN(G627+'2019 Totals and Calculations'!C$18)</f>
        <v>7.2055042697873715</v>
      </c>
      <c r="BR627">
        <f>LN(Table6[[#This Row],[PROF RADIO]]+'2019 Totals and Calculations'!D$18)</f>
        <v>5.3504086438646237</v>
      </c>
      <c r="BS627">
        <f>LN(Table6[[#This Row],[ONLINE LINGERING]]+'2019 Totals and Calculations'!E$18)</f>
        <v>4.7737043279217595</v>
      </c>
      <c r="BT627">
        <f>MONTH(Table6[[#This Row],[Date]])</f>
        <v>12</v>
      </c>
      <c r="BU627">
        <f t="shared" si="256"/>
        <v>0</v>
      </c>
      <c r="BV627">
        <f t="shared" si="257"/>
        <v>0</v>
      </c>
      <c r="BW627">
        <f t="shared" si="258"/>
        <v>0</v>
      </c>
      <c r="BX627">
        <f t="shared" si="259"/>
        <v>0</v>
      </c>
      <c r="BY627">
        <f t="shared" si="260"/>
        <v>0</v>
      </c>
      <c r="BZ627">
        <f t="shared" si="261"/>
        <v>0</v>
      </c>
      <c r="CA627">
        <f t="shared" si="262"/>
        <v>0</v>
      </c>
      <c r="CB627">
        <f t="shared" si="263"/>
        <v>0</v>
      </c>
      <c r="CC627">
        <f t="shared" si="264"/>
        <v>0</v>
      </c>
      <c r="CD627">
        <f t="shared" si="265"/>
        <v>0</v>
      </c>
      <c r="CE627">
        <f t="shared" si="266"/>
        <v>0</v>
      </c>
      <c r="CF627">
        <f t="shared" si="267"/>
        <v>1</v>
      </c>
      <c r="CG627">
        <f t="shared" si="268"/>
        <v>155</v>
      </c>
      <c r="CH62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815.3626270788011</v>
      </c>
      <c r="CI627" s="79">
        <f>Table6[[#This Row],[sales]]-CH627</f>
        <v>-96.859516898618494</v>
      </c>
      <c r="CJ627">
        <f>ABS(Table6[[#This Row],[sales]]-CH627)/Table6[[#This Row],[sales]]</f>
        <v>0.13480737317104799</v>
      </c>
      <c r="CK62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794.53358823248072</v>
      </c>
      <c r="CL627" s="79">
        <f>Table6[[#This Row],[sales]]-CK627</f>
        <v>-76.030478052298122</v>
      </c>
      <c r="CM627">
        <f>ABS(Table6[[#This Row],[sales]]-CK627)/Table6[[#This Row],[sales]]</f>
        <v>0.10581788300572781</v>
      </c>
      <c r="CN62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820.54493934218237</v>
      </c>
      <c r="CO627" s="79">
        <f>Table6[[#This Row],[sales]]-CN627</f>
        <v>-102.04182916199977</v>
      </c>
      <c r="CP627">
        <f>ABS(Table6[[#This Row],[sales]]-CN627)/Table6[[#This Row],[sales]]</f>
        <v>0.14202002429246302</v>
      </c>
      <c r="CQ62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819.72926425778041</v>
      </c>
      <c r="CR627" s="79">
        <f>Table6[[#This Row],[sales]]-CQ627</f>
        <v>-101.22615407759781</v>
      </c>
      <c r="CS627">
        <f>ABS(Table6[[#This Row],[sales]]-CQ627)/Table6[[#This Row],[sales]]</f>
        <v>0.14088478204668151</v>
      </c>
    </row>
    <row r="628" spans="1:97" x14ac:dyDescent="0.2">
      <c r="A628">
        <v>627</v>
      </c>
      <c r="B628" t="s">
        <v>638</v>
      </c>
      <c r="C628" s="5">
        <v>43821</v>
      </c>
      <c r="D628" s="6">
        <v>1018.553381349363</v>
      </c>
      <c r="E628" s="8">
        <f>YEAR(Table6[[#This Row],[Date]])</f>
        <v>2019</v>
      </c>
      <c r="F628" s="6">
        <f>Table6[[#This Row],[TV_State]]+Table6[[#This Row],[Radio_State]]+Table6[[#This Row],[Online]]</f>
        <v>1244.898577204777</v>
      </c>
      <c r="G628" s="6">
        <f t="shared" si="243"/>
        <v>995.47213084825512</v>
      </c>
      <c r="H628" s="6">
        <f>LN(Table6[[#This Row],[PROF TV LING]])</f>
        <v>6.9032171279825505</v>
      </c>
      <c r="I628" s="6">
        <f t="shared" si="244"/>
        <v>6.9261386460257288</v>
      </c>
      <c r="J628" s="6">
        <v>150.89679723694266</v>
      </c>
      <c r="K628" s="6">
        <f t="shared" si="249"/>
        <v>149.41740510480645</v>
      </c>
      <c r="L628" s="6">
        <f>0.5*J627+0.5*Table6[[#This Row],[Radio_State]]</f>
        <v>150.14978338923501</v>
      </c>
      <c r="M628" s="6">
        <f>LN(Table6[[#This Row],[RADIO LINGERING ]])</f>
        <v>5.0116333517991611</v>
      </c>
      <c r="N628" s="6">
        <f t="shared" si="245"/>
        <v>5.0165961411412905</v>
      </c>
      <c r="O628" s="6">
        <v>75.44839861847133</v>
      </c>
      <c r="P628" s="6">
        <f t="shared" si="246"/>
        <v>75.129602567862307</v>
      </c>
      <c r="Q628" s="6">
        <f>0.3*O627+0.7*Table6[[#This Row],[Online]]</f>
        <v>75.22429446415903</v>
      </c>
      <c r="R628" s="6">
        <f>LN(Table6[[#This Row],[ONLINE LINGERING]])</f>
        <v>4.3204742434646022</v>
      </c>
      <c r="S628" s="6">
        <f t="shared" si="247"/>
        <v>4.3234489605813451</v>
      </c>
      <c r="T628" s="6">
        <v>832.42801334090723</v>
      </c>
      <c r="U628" s="6">
        <f t="shared" si="248"/>
        <v>6.7243467476544403</v>
      </c>
      <c r="V628" s="8">
        <f>YEAR(Table6[[#This Row],[Date]])</f>
        <v>2019</v>
      </c>
      <c r="W628" s="8">
        <f>WEEKNUM(Table6[[#This Row],[Date]])</f>
        <v>52</v>
      </c>
      <c r="X628" t="s">
        <v>794</v>
      </c>
      <c r="Y628" s="9">
        <f>Table6[[#This Row],[LNTVLING]]+Table6[[#This Row],[LNRADIOLING]]+Table6[[#This Row],[LNONLINELING]]</f>
        <v>16.235324723246315</v>
      </c>
      <c r="Z628">
        <f t="shared" si="269"/>
        <v>0</v>
      </c>
      <c r="AA628">
        <f t="shared" si="250"/>
        <v>0</v>
      </c>
      <c r="AB628">
        <f t="shared" si="251"/>
        <v>0</v>
      </c>
      <c r="AC628">
        <f t="shared" si="252"/>
        <v>0</v>
      </c>
      <c r="AD628">
        <f t="shared" si="253"/>
        <v>1</v>
      </c>
      <c r="AE628">
        <f t="shared" si="254"/>
        <v>0</v>
      </c>
      <c r="AF628">
        <f t="shared" si="255"/>
        <v>0</v>
      </c>
      <c r="AG628" s="9">
        <f>'[1]1'!J$20+'[1]1'!J$21*Table6[[#This Row],[TV_State]]</f>
        <v>2331.4074630697305</v>
      </c>
      <c r="AH628" s="9">
        <f>Table6[[#This Row],[sales]]-Table6[[#This Row],[Pred_1]]</f>
        <v>-1498.9794497288233</v>
      </c>
      <c r="AI628">
        <f>ABS(Table6[[#This Row],[Res_1]])/Table6[[#This Row],[sales]]</f>
        <v>1.8007316256846595</v>
      </c>
      <c r="AJ628" s="9">
        <f>'[1]2'!J$20+'[1]2'!J$21*Table6[[#This Row],[Radio_State]]</f>
        <v>2376.7270143901023</v>
      </c>
      <c r="AK628" s="9">
        <f>Table6[[#This Row],[sales]]-Table6[[#This Row],[ Pred_2 ]]</f>
        <v>-1544.2990010491951</v>
      </c>
      <c r="AL628">
        <f>ABS(Table6[[#This Row],[ Res_2 ]])/Table6[[#This Row],[sales]]</f>
        <v>1.8551742328459491</v>
      </c>
      <c r="AM628" s="10">
        <f>'[1]3'!J$20+'[1]3'!J$21*Data!O628</f>
        <v>2236.6198098164314</v>
      </c>
      <c r="AN628" s="9">
        <f>Table6[[#This Row],[sales]]-Table6[[#This Row],[Pred_3]]</f>
        <v>-1404.1917964755241</v>
      </c>
      <c r="AO628" s="9">
        <f>ABS(Table6[[#This Row],[Res_3]])/Table6[[#This Row],[sales]]</f>
        <v>1.6868627364423647</v>
      </c>
      <c r="AP628" s="9">
        <f>'[1]4'!L$21+'[1]4'!L$27*Table6[[#This Row],[TV_State]]+'[1]4'!L$22*Table6[[#This Row],[NJ_DUM]]+'[1]4'!L$23*Table6[[#This Row],[NY_DUM]]+'[1]4'!L$24*Table6[[#This Row],[PA_DUM]]+'[1]4'!L$25*Table6[[#This Row],[CT_DUM]]+'[1]4'!L$26*Table6[[#This Row],[DL_DUM]]</f>
        <v>462.50315603616559</v>
      </c>
      <c r="AQ628" s="9">
        <f>Table6[[#This Row],[sales]]-Table6[[#This Row],[Pred_4]]</f>
        <v>369.92485730474164</v>
      </c>
      <c r="AR628">
        <f>ABS(Table6[[#This Row],[Res_4]]/Table6[[#This Row],[sales]])</f>
        <v>0.44439260978263712</v>
      </c>
      <c r="AS628" s="9">
        <f>'[1]5'!L$20+'[1]5'!L$26*Table6[[#This Row],[Radio_State]]+'[1]5'!L$21*Table6[[#This Row],[NJ_DUM]]+'[1]5'!L$22*Table6[[#This Row],[NY_DUM]]+'[1]5'!L$23*Table6[[#This Row],[PA_DUM]]+'[1]5'!L$24*Table6[[#This Row],[CT_DUM]]+'[1]5'!L$25*Table6[[#This Row],[DL_DUM]]</f>
        <v>462.21061788347049</v>
      </c>
      <c r="AT628" s="9">
        <f>Table6[[#This Row],[sales]]-Table6[[#This Row],[Pred_5]]</f>
        <v>370.21739545743674</v>
      </c>
      <c r="AU628" s="9">
        <f>ABS(Table6[[#This Row],[Red_5]]/Table6[[#This Row],[sales]])</f>
        <v>0.44474403735115564</v>
      </c>
      <c r="AV628" s="9">
        <f>'[1]6'!L$20+'[1]6'!L$26*Table6[[#This Row],[Online]]+'[1]6'!L$21*Table6[[#This Row],[NJ_DUM]]+'[1]6'!L$22*Table6[[#This Row],[NY_DUM]]+'[1]6'!L$23*Table6[[#This Row],[PA_DUM]]+'[1]6'!L$24*Table6[[#This Row],[CT_DUM]]+'[1]6'!L$25*Table6[[#This Row],[DL_DUM]]</f>
        <v>322.41706358618461</v>
      </c>
      <c r="AW628" s="9">
        <f>Table6[[#This Row],[sales]]-Table6[[#This Row],[Pred_6]]</f>
        <v>510.01094975472262</v>
      </c>
      <c r="AX628" s="9">
        <f>ABS(Table6[[#This Row],[Red_6]]/Table6[[#This Row],[sales]])</f>
        <v>0.61267874408481249</v>
      </c>
      <c r="AY628" s="9">
        <f>'[1]7'!L$21+'[1]7'!L$27*Table6[[#This Row],[LNTV]]+'[1]7'!L$22*Table6[[#This Row],[NJ_DUM]]+'[1]7'!L$23*Table6[[#This Row],[NY_DUM]]+'[1]7'!L$24*Table6[[#This Row],[PA_DUM]]+'[1]7'!L$25*Table6[[#This Row],[CT_DUM]]+'[1]7'!L$26*Table6[[#This Row],[DL_DUM]]</f>
        <v>5.9121863849391696</v>
      </c>
      <c r="AZ628" s="9">
        <f>Table6[[#This Row],[sales]]-Table6[[#This Row],[Pred_7]]</f>
        <v>826.51582695596801</v>
      </c>
      <c r="BA628" s="9">
        <f>ABS(Table6[[#This Row],[Red_7]]/Table6[[#This Row],[sales]])</f>
        <v>0.99289766047010963</v>
      </c>
      <c r="BB628" s="9">
        <f>'[1]8'!O$22+'[1]8'!O$28*Table6[[#This Row],[LNRADIOLING]]+'[1]8'!O$23*Table6[[#This Row],[DL_DUM]]+'[1]8'!O$24*Table6[[#This Row],[CT_DUM]]+'[1]8'!O$25*Table6[[#This Row],[PA_DUM]]+'[1]8'!O$26*Table6[[#This Row],[NY_DUM]]+'[1]8'!O$27*Table6[[#This Row],[NJ_DUM]]</f>
        <v>7.0027167386455851</v>
      </c>
      <c r="BC628" s="9">
        <f>Table6[[#This Row],[sales]]-Table6[[#This Row],[Pred_8]]</f>
        <v>825.4252966022616</v>
      </c>
      <c r="BD628" s="9">
        <f>ABS(Table6[[#This Row],[Red_8]]/Table6[[#This Row],[sales]])</f>
        <v>0.9915876008178286</v>
      </c>
      <c r="BE628" s="9">
        <f>'[1]9'!M$19+'[1]9'!M$21*Table6[[#This Row],[LNONLINE]]+'[1]9'!M$20*Table6[[#This Row],[DL_DUM]]+'[1]9'!M$22*Table6[[#This Row],[CT_DUM]]+'[1]9'!M$23*Table6[[#This Row],[PA_DUM]]+'[1]9'!M$24*Table6[[#This Row],[NY_DUM]]+'[1]9'!M$25*Table6[[#This Row],[NJ_DUM]]</f>
        <v>6.9239263533468502</v>
      </c>
      <c r="BF628" s="9">
        <f>Table6[[#This Row],[sales]]-Table6[[#This Row],[Pred_9]]</f>
        <v>825.50408698756041</v>
      </c>
      <c r="BG628" s="9">
        <f>ABS(Table6[[#This Row],[Red_9]]/Table6[[#This Row],[sales]])</f>
        <v>0.99168225210783334</v>
      </c>
      <c r="BH628" s="9">
        <f>'[1]10'!P$22+'[1]10'!P$30*Table6[[#This Row],[LNTV]]+'[1]10'!P$29*Table6[[#This Row],[LNRADIOLING]]+'[1]10'!P$24*Table6[[#This Row],[LNONLINELING]]+'[1]10'!P$23*Table6[[#This Row],[DL_DUM]]+'[1]10'!P$25*Table6[[#This Row],[CT_DUM]]+'[1]10'!P$26*Table6[[#This Row],[PA_DUM]]+'[1]10'!P$27*Table6[[#This Row],[NY_DUM]]+'[1]10'!P$28*Table6[[#This Row],[NJ_DUM]]</f>
        <v>6.9371554639464375</v>
      </c>
      <c r="BI628" s="9">
        <f>Table6[[#This Row],[sales]]-Table6[[#This Row],[Pred_10]]</f>
        <v>825.49085787696083</v>
      </c>
      <c r="BJ628" s="45">
        <f>ABS(Table6[[#This Row],[Red_10]]/Table6[[#This Row],[sales]])</f>
        <v>0.99166635991008467</v>
      </c>
      <c r="BK628" s="9">
        <f>'[1]11'!P$32+'[1]11'!P$40*Table6[[#This Row],[LNONLINELING]]+'[1]11'!P$39*Table6[[#This Row],[LNRADIOLING]]+'[1]11'!P$38*Table6[[#This Row],[LNTVLING]]+'[1]11'!P$33*Table6[[#This Row],[DL_DUM]]+'[1]11'!P$34*Table6[[#This Row],[CT_DUM]]+'[1]11'!P$35*Table6[[#This Row],[PA_DUM]]+'[1]11'!P$36*Table6[[#This Row],[NY_DUM]]+'[1]11'!P$37*Table6[[#This Row],[NJ_DUM]]</f>
        <v>6.9147399071921587</v>
      </c>
      <c r="BL628" s="9">
        <f>Table6[[#This Row],[sales]]-Table6[[#This Row],[ Pred_11]]</f>
        <v>825.51327343371509</v>
      </c>
      <c r="BM628" s="47">
        <f>ABS(Table6[[#This Row],[ Red_11]]/Table6[[#This Row],[sales]])</f>
        <v>0.9916932878322533</v>
      </c>
      <c r="BN628" s="9">
        <f>'[1]12'!K$22+'[1]12'!K$28*Table6[[#This Row],[COMBINE LN LING]]+'[1]12'!K$23*Table6[[#This Row],[DL_DUM]]+'[1]12'!K$24*Table6[[#This Row],[CT_DUM]]+'[1]12'!K$25*Table6[[#This Row],[PA_DUM]]+'[1]12'!K$26*Table6[[#This Row],[NY_DUM]]+'[1]12'!K$27*Table6[[#This Row],[NJ_DUM]]</f>
        <v>6.964591708830671</v>
      </c>
      <c r="BO628" s="9">
        <f>Table6[[#This Row],[sales]]-Table6[[#This Row],[ Pred_12]]</f>
        <v>825.46342163207657</v>
      </c>
      <c r="BP628" s="47">
        <f>ABS(Table6[[#This Row],[ Red_12]]/Table6[[#This Row],[sales]])</f>
        <v>0.99163340060976735</v>
      </c>
      <c r="BQ628">
        <f>LN(G628+'2019 Totals and Calculations'!C$18)</f>
        <v>7.2128220909499934</v>
      </c>
      <c r="BR628">
        <f>LN(Table6[[#This Row],[PROF RADIO]]+'2019 Totals and Calculations'!D$18)</f>
        <v>5.3574056152165541</v>
      </c>
      <c r="BS628">
        <f>LN(Table6[[#This Row],[ONLINE LINGERING]]+'2019 Totals and Calculations'!E$18)</f>
        <v>4.779977401893035</v>
      </c>
      <c r="BT628">
        <f>MONTH(Table6[[#This Row],[Date]])</f>
        <v>12</v>
      </c>
      <c r="BU628">
        <f t="shared" si="256"/>
        <v>0</v>
      </c>
      <c r="BV628">
        <f t="shared" si="257"/>
        <v>0</v>
      </c>
      <c r="BW628">
        <f t="shared" si="258"/>
        <v>0</v>
      </c>
      <c r="BX628">
        <f t="shared" si="259"/>
        <v>0</v>
      </c>
      <c r="BY628">
        <f t="shared" si="260"/>
        <v>0</v>
      </c>
      <c r="BZ628">
        <f t="shared" si="261"/>
        <v>0</v>
      </c>
      <c r="CA628">
        <f t="shared" si="262"/>
        <v>0</v>
      </c>
      <c r="CB628">
        <f t="shared" si="263"/>
        <v>0</v>
      </c>
      <c r="CC628">
        <f t="shared" si="264"/>
        <v>0</v>
      </c>
      <c r="CD628">
        <f t="shared" si="265"/>
        <v>0</v>
      </c>
      <c r="CE628">
        <f t="shared" si="266"/>
        <v>0</v>
      </c>
      <c r="CF628">
        <f t="shared" si="267"/>
        <v>1</v>
      </c>
      <c r="CG628">
        <f t="shared" si="268"/>
        <v>156</v>
      </c>
      <c r="CH62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819.35495853611053</v>
      </c>
      <c r="CI628" s="79">
        <f>Table6[[#This Row],[sales]]-CH628</f>
        <v>13.073054804796698</v>
      </c>
      <c r="CJ628">
        <f>ABS(Table6[[#This Row],[sales]]-CH628)/Table6[[#This Row],[sales]]</f>
        <v>1.5704727129891582E-2</v>
      </c>
      <c r="CK62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798.04605119557732</v>
      </c>
      <c r="CL628" s="79">
        <f>Table6[[#This Row],[sales]]-CK628</f>
        <v>34.381962145329908</v>
      </c>
      <c r="CM628">
        <f>ABS(Table6[[#This Row],[sales]]-CK628)/Table6[[#This Row],[sales]]</f>
        <v>4.1303225737610229E-2</v>
      </c>
      <c r="CN62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824.16536466595289</v>
      </c>
      <c r="CO628" s="79">
        <f>Table6[[#This Row],[sales]]-CN628</f>
        <v>8.2626486749543346</v>
      </c>
      <c r="CP628">
        <f>ABS(Table6[[#This Row],[sales]]-CN628)/Table6[[#This Row],[sales]]</f>
        <v>9.925961815956454E-3</v>
      </c>
      <c r="CQ62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824.91615350732479</v>
      </c>
      <c r="CR628" s="79">
        <f>Table6[[#This Row],[sales]]-CQ628</f>
        <v>7.5118598335824345</v>
      </c>
      <c r="CS628">
        <f>ABS(Table6[[#This Row],[sales]]-CQ628)/Table6[[#This Row],[sales]]</f>
        <v>9.024035367855978E-3</v>
      </c>
    </row>
    <row r="629" spans="1:97" x14ac:dyDescent="0.2">
      <c r="A629">
        <v>628</v>
      </c>
      <c r="B629" t="s">
        <v>638</v>
      </c>
      <c r="C629" s="5">
        <v>43828</v>
      </c>
      <c r="D629" s="6">
        <v>1028.7389151628568</v>
      </c>
      <c r="E629" s="8">
        <f>YEAR(Table6[[#This Row],[Date]])</f>
        <v>2019</v>
      </c>
      <c r="F629" s="6">
        <f>Table6[[#This Row],[TV_State]]+Table6[[#This Row],[Radio_State]]+Table6[[#This Row],[Online]]</f>
        <v>1257.3475629768247</v>
      </c>
      <c r="G629" s="6">
        <f t="shared" si="243"/>
        <v>1005.4521661426356</v>
      </c>
      <c r="H629" s="6">
        <f>LN(Table6[[#This Row],[PROF TV LING]])</f>
        <v>6.9131926358709048</v>
      </c>
      <c r="I629" s="6">
        <f t="shared" si="244"/>
        <v>6.9360889768788967</v>
      </c>
      <c r="J629" s="6">
        <v>152.40576520931208</v>
      </c>
      <c r="K629" s="6">
        <f t="shared" si="249"/>
        <v>150.91158515705928</v>
      </c>
      <c r="L629" s="6">
        <f>0.5*J628+0.5*Table6[[#This Row],[Radio_State]]</f>
        <v>151.65128122312737</v>
      </c>
      <c r="M629" s="6">
        <f>LN(Table6[[#This Row],[RADIO LINGERING ]])</f>
        <v>5.021583682652329</v>
      </c>
      <c r="N629" s="6">
        <f t="shared" si="245"/>
        <v>5.0265464719944584</v>
      </c>
      <c r="O629" s="6">
        <v>76.20288260465604</v>
      </c>
      <c r="P629" s="6">
        <f t="shared" si="246"/>
        <v>75.880898593617914</v>
      </c>
      <c r="Q629" s="6">
        <f>0.3*O628+0.7*Table6[[#This Row],[Online]]</f>
        <v>75.976537408800624</v>
      </c>
      <c r="R629" s="6">
        <f>LN(Table6[[#This Row],[ONLINE LINGERING]])</f>
        <v>4.3304245743177701</v>
      </c>
      <c r="S629" s="6">
        <f t="shared" si="247"/>
        <v>4.333399291434513</v>
      </c>
      <c r="T629" s="6">
        <v>775.8401124836538</v>
      </c>
      <c r="U629" s="6">
        <f t="shared" si="248"/>
        <v>6.6539464583400871</v>
      </c>
      <c r="V629" s="8">
        <f>YEAR(Table6[[#This Row],[Date]])</f>
        <v>2019</v>
      </c>
      <c r="W629" s="8">
        <f>WEEKNUM(Table6[[#This Row],[Date]])</f>
        <v>53</v>
      </c>
      <c r="X629" t="s">
        <v>795</v>
      </c>
      <c r="Y629" s="9">
        <f>Table6[[#This Row],[LNTVLING]]+Table6[[#This Row],[LNRADIOLING]]+Table6[[#This Row],[LNONLINELING]]</f>
        <v>16.265200892841005</v>
      </c>
      <c r="Z629">
        <f t="shared" si="269"/>
        <v>0</v>
      </c>
      <c r="AA629">
        <f t="shared" si="250"/>
        <v>0</v>
      </c>
      <c r="AB629">
        <f t="shared" si="251"/>
        <v>0</v>
      </c>
      <c r="AC629">
        <f t="shared" si="252"/>
        <v>0</v>
      </c>
      <c r="AD629">
        <f t="shared" si="253"/>
        <v>1</v>
      </c>
      <c r="AE629">
        <f t="shared" si="254"/>
        <v>0</v>
      </c>
      <c r="AF629">
        <f t="shared" si="255"/>
        <v>0</v>
      </c>
      <c r="AG629" s="9">
        <f>'[1]1'!J$20+'[1]1'!J$21*Table6[[#This Row],[TV_State]]</f>
        <v>2341.424212245865</v>
      </c>
      <c r="AH629" s="9">
        <f>Table6[[#This Row],[sales]]-Table6[[#This Row],[Pred_1]]</f>
        <v>-1565.5840997622113</v>
      </c>
      <c r="AI629">
        <f>ABS(Table6[[#This Row],[Res_1]])/Table6[[#This Row],[sales]]</f>
        <v>2.0179210568919852</v>
      </c>
      <c r="AJ629" s="9">
        <f>'[1]2'!J$20+'[1]2'!J$21*Table6[[#This Row],[Radio_State]]</f>
        <v>2383.3514664940285</v>
      </c>
      <c r="AK629" s="9">
        <f>Table6[[#This Row],[sales]]-Table6[[#This Row],[ Pred_2 ]]</f>
        <v>-1607.5113540103748</v>
      </c>
      <c r="AL629">
        <f>ABS(Table6[[#This Row],[ Res_2 ]])/Table6[[#This Row],[sales]]</f>
        <v>2.0719621583683501</v>
      </c>
      <c r="AM629" s="10">
        <f>'[1]3'!J$20+'[1]3'!J$21*Data!O629</f>
        <v>2240.9787060973472</v>
      </c>
      <c r="AN629" s="9">
        <f>Table6[[#This Row],[sales]]-Table6[[#This Row],[Pred_3]]</f>
        <v>-1465.1385936136935</v>
      </c>
      <c r="AO629" s="9">
        <f>ABS(Table6[[#This Row],[Res_3]])/Table6[[#This Row],[sales]]</f>
        <v>1.8884542962382118</v>
      </c>
      <c r="AP629" s="9">
        <f>'[1]4'!L$21+'[1]4'!L$27*Table6[[#This Row],[TV_State]]+'[1]4'!L$22*Table6[[#This Row],[NJ_DUM]]+'[1]4'!L$23*Table6[[#This Row],[NY_DUM]]+'[1]4'!L$24*Table6[[#This Row],[PA_DUM]]+'[1]4'!L$25*Table6[[#This Row],[CT_DUM]]+'[1]4'!L$26*Table6[[#This Row],[DL_DUM]]</f>
        <v>464.74988765306909</v>
      </c>
      <c r="AQ629" s="9">
        <f>Table6[[#This Row],[sales]]-Table6[[#This Row],[Pred_4]]</f>
        <v>311.0902248305847</v>
      </c>
      <c r="AR629">
        <f>ABS(Table6[[#This Row],[Res_4]]/Table6[[#This Row],[sales]])</f>
        <v>0.40097208152167962</v>
      </c>
      <c r="AS629" s="9">
        <f>'[1]5'!L$20+'[1]5'!L$26*Table6[[#This Row],[Radio_State]]+'[1]5'!L$21*Table6[[#This Row],[NJ_DUM]]+'[1]5'!L$22*Table6[[#This Row],[NY_DUM]]+'[1]5'!L$23*Table6[[#This Row],[PA_DUM]]+'[1]5'!L$24*Table6[[#This Row],[CT_DUM]]+'[1]5'!L$25*Table6[[#This Row],[DL_DUM]]</f>
        <v>464.86880877903468</v>
      </c>
      <c r="AT629" s="9">
        <f>Table6[[#This Row],[sales]]-Table6[[#This Row],[Pred_5]]</f>
        <v>310.97130370461912</v>
      </c>
      <c r="AU629" s="9">
        <f>ABS(Table6[[#This Row],[Red_5]]/Table6[[#This Row],[sales]])</f>
        <v>0.40081880106601342</v>
      </c>
      <c r="AV629" s="9">
        <f>'[1]6'!L$20+'[1]6'!L$26*Table6[[#This Row],[Online]]+'[1]6'!L$21*Table6[[#This Row],[NJ_DUM]]+'[1]6'!L$22*Table6[[#This Row],[NY_DUM]]+'[1]6'!L$23*Table6[[#This Row],[PA_DUM]]+'[1]6'!L$24*Table6[[#This Row],[CT_DUM]]+'[1]6'!L$25*Table6[[#This Row],[DL_DUM]]</f>
        <v>325.7007722339111</v>
      </c>
      <c r="AW629" s="9">
        <f>Table6[[#This Row],[sales]]-Table6[[#This Row],[Pred_6]]</f>
        <v>450.1393402497427</v>
      </c>
      <c r="AX629" s="9">
        <f>ABS(Table6[[#This Row],[Red_6]]/Table6[[#This Row],[sales]])</f>
        <v>0.58019601333673854</v>
      </c>
      <c r="AY629" s="9">
        <f>'[1]7'!L$21+'[1]7'!L$27*Table6[[#This Row],[LNTV]]+'[1]7'!L$22*Table6[[#This Row],[NJ_DUM]]+'[1]7'!L$23*Table6[[#This Row],[NY_DUM]]+'[1]7'!L$24*Table6[[#This Row],[PA_DUM]]+'[1]7'!L$25*Table6[[#This Row],[CT_DUM]]+'[1]7'!L$26*Table6[[#This Row],[DL_DUM]]</f>
        <v>5.9132877322291701</v>
      </c>
      <c r="AZ629" s="9">
        <f>Table6[[#This Row],[sales]]-Table6[[#This Row],[Pred_7]]</f>
        <v>769.92682475142465</v>
      </c>
      <c r="BA629" s="9">
        <f>ABS(Table6[[#This Row],[Red_7]]/Table6[[#This Row],[sales]])</f>
        <v>0.99237821345264132</v>
      </c>
      <c r="BB629" s="9">
        <f>'[1]8'!O$22+'[1]8'!O$28*Table6[[#This Row],[LNRADIOLING]]+'[1]8'!O$23*Table6[[#This Row],[DL_DUM]]+'[1]8'!O$24*Table6[[#This Row],[CT_DUM]]+'[1]8'!O$25*Table6[[#This Row],[PA_DUM]]+'[1]8'!O$26*Table6[[#This Row],[NY_DUM]]+'[1]8'!O$27*Table6[[#This Row],[NJ_DUM]]</f>
        <v>7.0034266046493618</v>
      </c>
      <c r="BC629" s="9">
        <f>Table6[[#This Row],[sales]]-Table6[[#This Row],[Pred_8]]</f>
        <v>768.83668587900445</v>
      </c>
      <c r="BD629" s="9">
        <f>ABS(Table6[[#This Row],[Red_8]]/Table6[[#This Row],[sales]])</f>
        <v>0.9909731058088378</v>
      </c>
      <c r="BE629" s="9">
        <f>'[1]9'!M$19+'[1]9'!M$21*Table6[[#This Row],[LNONLINE]]+'[1]9'!M$20*Table6[[#This Row],[DL_DUM]]+'[1]9'!M$22*Table6[[#This Row],[CT_DUM]]+'[1]9'!M$23*Table6[[#This Row],[PA_DUM]]+'[1]9'!M$24*Table6[[#This Row],[NY_DUM]]+'[1]9'!M$25*Table6[[#This Row],[NJ_DUM]]</f>
        <v>6.927076801678183</v>
      </c>
      <c r="BF629" s="9">
        <f>Table6[[#This Row],[sales]]-Table6[[#This Row],[Pred_9]]</f>
        <v>768.91303568197566</v>
      </c>
      <c r="BG629" s="9">
        <f>ABS(Table6[[#This Row],[Red_9]]/Table6[[#This Row],[sales]])</f>
        <v>0.99107151500648394</v>
      </c>
      <c r="BH629" s="9">
        <f>'[1]10'!P$22+'[1]10'!P$30*Table6[[#This Row],[LNTV]]+'[1]10'!P$29*Table6[[#This Row],[LNRADIOLING]]+'[1]10'!P$24*Table6[[#This Row],[LNONLINELING]]+'[1]10'!P$23*Table6[[#This Row],[DL_DUM]]+'[1]10'!P$25*Table6[[#This Row],[CT_DUM]]+'[1]10'!P$26*Table6[[#This Row],[PA_DUM]]+'[1]10'!P$27*Table6[[#This Row],[NY_DUM]]+'[1]10'!P$28*Table6[[#This Row],[NJ_DUM]]</f>
        <v>6.9389665472226572</v>
      </c>
      <c r="BI629" s="9">
        <f>Table6[[#This Row],[sales]]-Table6[[#This Row],[Pred_10]]</f>
        <v>768.90114593643113</v>
      </c>
      <c r="BJ629" s="45">
        <f>ABS(Table6[[#This Row],[Red_10]]/Table6[[#This Row],[sales]])</f>
        <v>0.99105619001187073</v>
      </c>
      <c r="BK629" s="9">
        <f>'[1]11'!P$32+'[1]11'!P$40*Table6[[#This Row],[LNONLINELING]]+'[1]11'!P$39*Table6[[#This Row],[LNRADIOLING]]+'[1]11'!P$38*Table6[[#This Row],[LNTVLING]]+'[1]11'!P$33*Table6[[#This Row],[DL_DUM]]+'[1]11'!P$34*Table6[[#This Row],[CT_DUM]]+'[1]11'!P$35*Table6[[#This Row],[PA_DUM]]+'[1]11'!P$36*Table6[[#This Row],[NY_DUM]]+'[1]11'!P$37*Table6[[#This Row],[NJ_DUM]]</f>
        <v>6.9158610580765352</v>
      </c>
      <c r="BL629" s="9">
        <f>Table6[[#This Row],[sales]]-Table6[[#This Row],[ Pred_11]]</f>
        <v>768.92425142557727</v>
      </c>
      <c r="BM629" s="47">
        <f>ABS(Table6[[#This Row],[ Red_11]]/Table6[[#This Row],[sales]])</f>
        <v>0.99108597126289699</v>
      </c>
      <c r="BN629" s="9">
        <f>'[1]12'!K$22+'[1]12'!K$28*Table6[[#This Row],[COMBINE LN LING]]+'[1]12'!K$23*Table6[[#This Row],[DL_DUM]]+'[1]12'!K$24*Table6[[#This Row],[CT_DUM]]+'[1]12'!K$25*Table6[[#This Row],[PA_DUM]]+'[1]12'!K$26*Table6[[#This Row],[NY_DUM]]+'[1]12'!K$27*Table6[[#This Row],[NJ_DUM]]</f>
        <v>6.9674668681715444</v>
      </c>
      <c r="BO629" s="9">
        <f>Table6[[#This Row],[sales]]-Table6[[#This Row],[ Pred_12]]</f>
        <v>768.87264561548227</v>
      </c>
      <c r="BP629" s="47">
        <f>ABS(Table6[[#This Row],[ Red_12]]/Table6[[#This Row],[sales]])</f>
        <v>0.99101945522529511</v>
      </c>
      <c r="BQ629">
        <f>LN(G629+'2019 Totals and Calculations'!C$18)</f>
        <v>7.2201511931511284</v>
      </c>
      <c r="BR629">
        <f>LN(Table6[[#This Row],[PROF RADIO]]+'2019 Totals and Calculations'!D$18)</f>
        <v>5.3644231811530814</v>
      </c>
      <c r="BS629">
        <f>LN(Table6[[#This Row],[ONLINE LINGERING]]+'2019 Totals and Calculations'!E$18)</f>
        <v>4.7862735134337795</v>
      </c>
      <c r="BT629">
        <f>MONTH(Table6[[#This Row],[Date]])</f>
        <v>12</v>
      </c>
      <c r="BU629">
        <f t="shared" si="256"/>
        <v>0</v>
      </c>
      <c r="BV629">
        <f t="shared" si="257"/>
        <v>0</v>
      </c>
      <c r="BW629">
        <f t="shared" si="258"/>
        <v>0</v>
      </c>
      <c r="BX629">
        <f t="shared" si="259"/>
        <v>0</v>
      </c>
      <c r="BY629">
        <f t="shared" si="260"/>
        <v>0</v>
      </c>
      <c r="BZ629">
        <f t="shared" si="261"/>
        <v>0</v>
      </c>
      <c r="CA629">
        <f t="shared" si="262"/>
        <v>0</v>
      </c>
      <c r="CB629">
        <f t="shared" si="263"/>
        <v>0</v>
      </c>
      <c r="CC629">
        <f t="shared" si="264"/>
        <v>0</v>
      </c>
      <c r="CD629">
        <f t="shared" si="265"/>
        <v>0</v>
      </c>
      <c r="CE629">
        <f t="shared" si="266"/>
        <v>0</v>
      </c>
      <c r="CF629">
        <f t="shared" si="267"/>
        <v>1</v>
      </c>
      <c r="CG629">
        <f t="shared" si="268"/>
        <v>157</v>
      </c>
      <c r="CH62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823.36960587928036</v>
      </c>
      <c r="CI629" s="79">
        <f>Table6[[#This Row],[sales]]-CH629</f>
        <v>-47.52949339562656</v>
      </c>
      <c r="CJ629">
        <f>ABS(Table6[[#This Row],[sales]]-CH629)/Table6[[#This Row],[sales]]</f>
        <v>6.1261969613137214E-2</v>
      </c>
      <c r="CK62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801.57910103503752</v>
      </c>
      <c r="CL629" s="79">
        <f>Table6[[#This Row],[sales]]-CK629</f>
        <v>-25.738988551383727</v>
      </c>
      <c r="CM629">
        <f>ABS(Table6[[#This Row],[sales]]-CK629)/Table6[[#This Row],[sales]]</f>
        <v>3.3175635207861237E-2</v>
      </c>
      <c r="CN62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827.80799234689846</v>
      </c>
      <c r="CO629" s="79">
        <f>Table6[[#This Row],[sales]]-CN629</f>
        <v>-51.967879863244661</v>
      </c>
      <c r="CP629">
        <f>ABS(Table6[[#This Row],[sales]]-CN629)/Table6[[#This Row],[sales]]</f>
        <v>6.698271850998111E-2</v>
      </c>
      <c r="CQ62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830.144344871209</v>
      </c>
      <c r="CR629" s="79">
        <f>Table6[[#This Row],[sales]]-CQ629</f>
        <v>-54.304232387555203</v>
      </c>
      <c r="CS629">
        <f>ABS(Table6[[#This Row],[sales]]-CQ629)/Table6[[#This Row],[sales]]</f>
        <v>6.9994102539650965E-2</v>
      </c>
    </row>
    <row r="630" spans="1:97" x14ac:dyDescent="0.2">
      <c r="A630">
        <v>629</v>
      </c>
      <c r="B630" t="s">
        <v>31</v>
      </c>
      <c r="C630" s="5">
        <v>42736</v>
      </c>
      <c r="D630" s="6">
        <v>810</v>
      </c>
      <c r="E630" s="8">
        <f>YEAR(Table6[[#This Row],[Date]])</f>
        <v>2017</v>
      </c>
      <c r="F630" s="6">
        <f>Table6[[#This Row],[TV_State]]+Table6[[#This Row],[Radio_State]]+Table6[[#This Row],[Online]]</f>
        <v>990</v>
      </c>
      <c r="G630" s="6">
        <f t="shared" si="243"/>
        <v>810</v>
      </c>
      <c r="H630" s="6">
        <f>LN(Table6[[#This Row],[PROF TV LING]])</f>
        <v>6.6970342476664841</v>
      </c>
      <c r="I630" s="6">
        <f t="shared" si="244"/>
        <v>6.6970342476664841</v>
      </c>
      <c r="J630" s="6">
        <v>120</v>
      </c>
      <c r="K630" s="6">
        <f t="shared" si="249"/>
        <v>120</v>
      </c>
      <c r="L630" s="6">
        <f>0.5*J629+0.5*Table6[[#This Row],[Radio_State]]</f>
        <v>136.20288260465605</v>
      </c>
      <c r="M630" s="6">
        <f>LN(Table6[[#This Row],[RADIO LINGERING ]])</f>
        <v>4.9141455579896558</v>
      </c>
      <c r="N630" s="6">
        <f t="shared" si="245"/>
        <v>4.7874917427820458</v>
      </c>
      <c r="O630" s="6">
        <v>60</v>
      </c>
      <c r="P630" s="6">
        <f t="shared" si="246"/>
        <v>60</v>
      </c>
      <c r="Q630" s="6">
        <f>0.3*O629+0.7*Table6[[#This Row],[Online]]</f>
        <v>64.860864781396813</v>
      </c>
      <c r="R630" s="6">
        <f>LN(Table6[[#This Row],[ONLINE LINGERING]])</f>
        <v>4.1722444338368003</v>
      </c>
      <c r="S630" s="6">
        <f t="shared" si="247"/>
        <v>4.0943445622221004</v>
      </c>
      <c r="T630" s="6">
        <v>551.15361557372489</v>
      </c>
      <c r="U630" s="6">
        <f t="shared" si="248"/>
        <v>6.3120135644417399</v>
      </c>
      <c r="V630" s="8">
        <f>YEAR(Table6[[#This Row],[Date]])</f>
        <v>2017</v>
      </c>
      <c r="W630" s="8">
        <f>WEEKNUM(Table6[[#This Row],[Date]])</f>
        <v>1</v>
      </c>
      <c r="X630" t="s">
        <v>796</v>
      </c>
      <c r="Y630" s="9">
        <f>Table6[[#This Row],[LNTVLING]]+Table6[[#This Row],[LNRADIOLING]]+Table6[[#This Row],[LNONLINELING]]</f>
        <v>15.783424239492939</v>
      </c>
      <c r="Z630">
        <f t="shared" si="269"/>
        <v>1</v>
      </c>
      <c r="AA630">
        <f t="shared" si="250"/>
        <v>0</v>
      </c>
      <c r="AB630">
        <f t="shared" si="251"/>
        <v>0</v>
      </c>
      <c r="AC630">
        <f t="shared" si="252"/>
        <v>0</v>
      </c>
      <c r="AD630">
        <f t="shared" si="253"/>
        <v>0</v>
      </c>
      <c r="AE630">
        <f t="shared" si="254"/>
        <v>1</v>
      </c>
      <c r="AF630">
        <f t="shared" si="255"/>
        <v>0</v>
      </c>
      <c r="AG630" s="9">
        <f>'[1]1'!J$20+'[1]1'!J$21*Table6[[#This Row],[TV_State]]</f>
        <v>2126.3100230078562</v>
      </c>
      <c r="AH630" s="9">
        <f>Table6[[#This Row],[sales]]-Table6[[#This Row],[Pred_1]]</f>
        <v>-1575.1564074341313</v>
      </c>
      <c r="AI630">
        <f>ABS(Table6[[#This Row],[Res_1]])/Table6[[#This Row],[sales]]</f>
        <v>2.8579262893784483</v>
      </c>
      <c r="AJ630" s="9">
        <f>'[1]2'!J$20+'[1]2'!J$21*Table6[[#This Row],[Radio_State]]</f>
        <v>2241.0883810932987</v>
      </c>
      <c r="AK630" s="9">
        <f>Table6[[#This Row],[sales]]-Table6[[#This Row],[ Pred_2 ]]</f>
        <v>-1689.9347655195738</v>
      </c>
      <c r="AL630">
        <f>ABS(Table6[[#This Row],[ Res_2 ]])/Table6[[#This Row],[sales]]</f>
        <v>3.0661774100137791</v>
      </c>
      <c r="AM630" s="10">
        <f>'[1]3'!J$20+'[1]3'!J$21*Data!O630</f>
        <v>2147.3694499450776</v>
      </c>
      <c r="AN630" s="9">
        <f>Table6[[#This Row],[sales]]-Table6[[#This Row],[Pred_3]]</f>
        <v>-1596.2158343713527</v>
      </c>
      <c r="AO630" s="9">
        <f>ABS(Table6[[#This Row],[Res_3]])/Table6[[#This Row],[sales]]</f>
        <v>2.896136012298073</v>
      </c>
      <c r="AP630" s="9">
        <f>'[1]4'!L$21+'[1]4'!L$27*Table6[[#This Row],[TV_State]]+'[1]4'!L$22*Table6[[#This Row],[NJ_DUM]]+'[1]4'!L$23*Table6[[#This Row],[NY_DUM]]+'[1]4'!L$24*Table6[[#This Row],[PA_DUM]]+'[1]4'!L$25*Table6[[#This Row],[CT_DUM]]+'[1]4'!L$26*Table6[[#This Row],[DL_DUM]]</f>
        <v>416.50031668875846</v>
      </c>
      <c r="AQ630" s="9">
        <f>Table6[[#This Row],[sales]]-Table6[[#This Row],[Pred_4]]</f>
        <v>134.65329888496643</v>
      </c>
      <c r="AR630">
        <f>ABS(Table6[[#This Row],[Res_4]]/Table6[[#This Row],[sales]])</f>
        <v>0.24431174010316289</v>
      </c>
      <c r="AS630" s="9">
        <f>'[1]5'!L$20+'[1]5'!L$26*Table6[[#This Row],[Radio_State]]+'[1]5'!L$21*Table6[[#This Row],[NJ_DUM]]+'[1]5'!L$22*Table6[[#This Row],[NY_DUM]]+'[1]5'!L$23*Table6[[#This Row],[PA_DUM]]+'[1]5'!L$24*Table6[[#This Row],[CT_DUM]]+'[1]5'!L$25*Table6[[#This Row],[DL_DUM]]</f>
        <v>407.78296493045787</v>
      </c>
      <c r="AT630" s="9">
        <f>Table6[[#This Row],[sales]]-Table6[[#This Row],[Pred_5]]</f>
        <v>143.37065064326703</v>
      </c>
      <c r="AU630" s="9">
        <f>ABS(Table6[[#This Row],[Red_5]]/Table6[[#This Row],[sales]])</f>
        <v>0.26012829561868145</v>
      </c>
      <c r="AV630" s="9">
        <f>'[1]6'!L$20+'[1]6'!L$26*Table6[[#This Row],[Online]]+'[1]6'!L$21*Table6[[#This Row],[NJ_DUM]]+'[1]6'!L$22*Table6[[#This Row],[NY_DUM]]+'[1]6'!L$23*Table6[[#This Row],[PA_DUM]]+'[1]6'!L$24*Table6[[#This Row],[CT_DUM]]+'[1]6'!L$25*Table6[[#This Row],[DL_DUM]]</f>
        <v>255.18165360283683</v>
      </c>
      <c r="AW630" s="9">
        <f>Table6[[#This Row],[sales]]-Table6[[#This Row],[Pred_6]]</f>
        <v>295.97196197088806</v>
      </c>
      <c r="AX630" s="9">
        <f>ABS(Table6[[#This Row],[Red_6]]/Table6[[#This Row],[sales]])</f>
        <v>0.5370044822491008</v>
      </c>
      <c r="AY630" s="9">
        <f>'[1]7'!L$21+'[1]7'!L$27*Table6[[#This Row],[LNTV]]+'[1]7'!L$22*Table6[[#This Row],[NJ_DUM]]+'[1]7'!L$23*Table6[[#This Row],[NY_DUM]]+'[1]7'!L$24*Table6[[#This Row],[PA_DUM]]+'[1]7'!L$25*Table6[[#This Row],[CT_DUM]]+'[1]7'!L$26*Table6[[#This Row],[DL_DUM]]</f>
        <v>5.8868280815838743</v>
      </c>
      <c r="AZ630" s="9">
        <f>Table6[[#This Row],[sales]]-Table6[[#This Row],[Pred_7]]</f>
        <v>545.26678749214102</v>
      </c>
      <c r="BA630" s="9">
        <f>ABS(Table6[[#This Row],[Red_7]]/Table6[[#This Row],[sales]])</f>
        <v>0.98931907926348994</v>
      </c>
      <c r="BB630" s="9">
        <f>'[1]8'!O$22+'[1]8'!O$28*Table6[[#This Row],[LNRADIOLING]]+'[1]8'!O$23*Table6[[#This Row],[DL_DUM]]+'[1]8'!O$24*Table6[[#This Row],[CT_DUM]]+'[1]8'!O$25*Table6[[#This Row],[PA_DUM]]+'[1]8'!O$26*Table6[[#This Row],[NY_DUM]]+'[1]8'!O$27*Table6[[#This Row],[NJ_DUM]]</f>
        <v>6.9072067196845737</v>
      </c>
      <c r="BC630" s="9">
        <f>Table6[[#This Row],[sales]]-Table6[[#This Row],[Pred_8]]</f>
        <v>544.24640885404028</v>
      </c>
      <c r="BD630" s="9">
        <f>ABS(Table6[[#This Row],[Red_8]]/Table6[[#This Row],[sales]])</f>
        <v>0.98746772855242082</v>
      </c>
      <c r="BE630" s="9">
        <f>'[1]9'!M$19+'[1]9'!M$21*Table6[[#This Row],[LNONLINE]]+'[1]9'!M$20*Table6[[#This Row],[DL_DUM]]+'[1]9'!M$22*Table6[[#This Row],[CT_DUM]]+'[1]9'!M$23*Table6[[#This Row],[PA_DUM]]+'[1]9'!M$24*Table6[[#This Row],[NY_DUM]]+'[1]9'!M$25*Table6[[#This Row],[NJ_DUM]]</f>
        <v>6.9908500888813681</v>
      </c>
      <c r="BF630" s="9">
        <f>Table6[[#This Row],[sales]]-Table6[[#This Row],[Pred_9]]</f>
        <v>544.16276548484348</v>
      </c>
      <c r="BG630" s="9">
        <f>ABS(Table6[[#This Row],[Red_9]]/Table6[[#This Row],[sales]])</f>
        <v>0.98731596801446309</v>
      </c>
      <c r="BH630" s="9">
        <f>'[1]10'!P$22+'[1]10'!P$30*Table6[[#This Row],[LNTV]]+'[1]10'!P$29*Table6[[#This Row],[LNRADIOLING]]+'[1]10'!P$24*Table6[[#This Row],[LNONLINELING]]+'[1]10'!P$23*Table6[[#This Row],[DL_DUM]]+'[1]10'!P$25*Table6[[#This Row],[CT_DUM]]+'[1]10'!P$26*Table6[[#This Row],[PA_DUM]]+'[1]10'!P$27*Table6[[#This Row],[NY_DUM]]+'[1]10'!P$28*Table6[[#This Row],[NJ_DUM]]</f>
        <v>6.9095968846113083</v>
      </c>
      <c r="BI630" s="9">
        <f>Table6[[#This Row],[sales]]-Table6[[#This Row],[Pred_10]]</f>
        <v>544.24401868911355</v>
      </c>
      <c r="BJ630" s="45">
        <f>ABS(Table6[[#This Row],[Red_10]]/Table6[[#This Row],[sales]])</f>
        <v>0.98746339189407517</v>
      </c>
      <c r="BK630" s="9">
        <f>'[1]11'!P$32+'[1]11'!P$40*Table6[[#This Row],[LNONLINELING]]+'[1]11'!P$39*Table6[[#This Row],[LNRADIOLING]]+'[1]11'!P$38*Table6[[#This Row],[LNTVLING]]+'[1]11'!P$33*Table6[[#This Row],[DL_DUM]]+'[1]11'!P$34*Table6[[#This Row],[CT_DUM]]+'[1]11'!P$35*Table6[[#This Row],[PA_DUM]]+'[1]11'!P$36*Table6[[#This Row],[NY_DUM]]+'[1]11'!P$37*Table6[[#This Row],[NJ_DUM]]</f>
        <v>6.8917148484908495</v>
      </c>
      <c r="BL630" s="9">
        <f>Table6[[#This Row],[sales]]-Table6[[#This Row],[ Pred_11]]</f>
        <v>544.261900725234</v>
      </c>
      <c r="BM630" s="47">
        <f>ABS(Table6[[#This Row],[ Red_11]]/Table6[[#This Row],[sales]])</f>
        <v>0.98749583663473395</v>
      </c>
      <c r="BN630" s="9">
        <f>'[1]12'!K$22+'[1]12'!K$28*Table6[[#This Row],[COMBINE LN LING]]+'[1]12'!K$23*Table6[[#This Row],[DL_DUM]]+'[1]12'!K$24*Table6[[#This Row],[CT_DUM]]+'[1]12'!K$25*Table6[[#This Row],[PA_DUM]]+'[1]12'!K$26*Table6[[#This Row],[NY_DUM]]+'[1]12'!K$27*Table6[[#This Row],[NJ_DUM]]</f>
        <v>7.0084725607531393</v>
      </c>
      <c r="BO630" s="9">
        <f>Table6[[#This Row],[sales]]-Table6[[#This Row],[ Pred_12]]</f>
        <v>544.14514301297174</v>
      </c>
      <c r="BP630" s="47">
        <f>ABS(Table6[[#This Row],[ Red_12]]/Table6[[#This Row],[sales]])</f>
        <v>0.98728399422099833</v>
      </c>
      <c r="BQ630">
        <f>LN(G630+'2019 Totals and Calculations'!C$18)</f>
        <v>7.0658212958399735</v>
      </c>
      <c r="BR630">
        <f>LN(Table6[[#This Row],[PROF RADIO]]+'2019 Totals and Calculations'!D$18)</f>
        <v>5.2081539339732332</v>
      </c>
      <c r="BS630">
        <f>LN(Table6[[#This Row],[ONLINE LINGERING]]+'2019 Totals and Calculations'!E$18)</f>
        <v>4.6889434237390795</v>
      </c>
      <c r="BT630">
        <f>MONTH(Table6[[#This Row],[Date]])</f>
        <v>1</v>
      </c>
      <c r="BU630">
        <f t="shared" si="256"/>
        <v>1</v>
      </c>
      <c r="BV630">
        <f t="shared" si="257"/>
        <v>0</v>
      </c>
      <c r="BW630">
        <f t="shared" si="258"/>
        <v>0</v>
      </c>
      <c r="BX630">
        <f t="shared" si="259"/>
        <v>0</v>
      </c>
      <c r="BY630">
        <f t="shared" si="260"/>
        <v>0</v>
      </c>
      <c r="BZ630">
        <f t="shared" si="261"/>
        <v>0</v>
      </c>
      <c r="CA630">
        <f t="shared" si="262"/>
        <v>0</v>
      </c>
      <c r="CB630">
        <f t="shared" si="263"/>
        <v>0</v>
      </c>
      <c r="CC630">
        <f t="shared" si="264"/>
        <v>0</v>
      </c>
      <c r="CD630">
        <f t="shared" si="265"/>
        <v>0</v>
      </c>
      <c r="CE630">
        <f t="shared" si="266"/>
        <v>0</v>
      </c>
      <c r="CF630">
        <f t="shared" si="267"/>
        <v>0</v>
      </c>
      <c r="CG630">
        <f t="shared" si="268"/>
        <v>1</v>
      </c>
      <c r="CH63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511.28607321958526</v>
      </c>
      <c r="CI630" s="79">
        <f>Table6[[#This Row],[sales]]-CH630</f>
        <v>39.86754235413963</v>
      </c>
      <c r="CJ630">
        <f>ABS(Table6[[#This Row],[sales]]-CH630)/Table6[[#This Row],[sales]]</f>
        <v>7.2334719808813008E-2</v>
      </c>
      <c r="CK63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522.23183517975463</v>
      </c>
      <c r="CL630" s="79">
        <f>Table6[[#This Row],[sales]]-CK630</f>
        <v>28.921780393970266</v>
      </c>
      <c r="CM630">
        <f>ABS(Table6[[#This Row],[sales]]-CK630)/Table6[[#This Row],[sales]]</f>
        <v>5.2474989869864243E-2</v>
      </c>
      <c r="CN63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537.67234944624022</v>
      </c>
      <c r="CO630" s="79">
        <f>Table6[[#This Row],[sales]]-CN630</f>
        <v>13.481266127484673</v>
      </c>
      <c r="CP630">
        <f>ABS(Table6[[#This Row],[sales]]-CN630)/Table6[[#This Row],[sales]]</f>
        <v>2.4460088342977325E-2</v>
      </c>
      <c r="CQ63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537.66085987785959</v>
      </c>
      <c r="CR630" s="79">
        <f>Table6[[#This Row],[sales]]-CQ630</f>
        <v>13.492755695865299</v>
      </c>
      <c r="CS630">
        <f>ABS(Table6[[#This Row],[sales]]-CQ630)/Table6[[#This Row],[sales]]</f>
        <v>2.4480934742340348E-2</v>
      </c>
    </row>
    <row r="631" spans="1:97" x14ac:dyDescent="0.2">
      <c r="A631">
        <v>630</v>
      </c>
      <c r="B631" t="s">
        <v>31</v>
      </c>
      <c r="C631" s="5">
        <v>42743</v>
      </c>
      <c r="D631" s="6">
        <v>850.5</v>
      </c>
      <c r="E631" s="8">
        <f>YEAR(Table6[[#This Row],[Date]])</f>
        <v>2017</v>
      </c>
      <c r="F631" s="6">
        <f>Table6[[#This Row],[TV_State]]+Table6[[#This Row],[Radio_State]]+Table6[[#This Row],[Online]]</f>
        <v>1039.5</v>
      </c>
      <c r="G631" s="6">
        <f t="shared" si="243"/>
        <v>822.15</v>
      </c>
      <c r="H631" s="6">
        <f>LN(Table6[[#This Row],[PROF TV LING]])</f>
        <v>6.711922860160235</v>
      </c>
      <c r="I631" s="6">
        <f t="shared" si="244"/>
        <v>6.7458244118359163</v>
      </c>
      <c r="J631" s="6">
        <v>126</v>
      </c>
      <c r="K631" s="6">
        <f t="shared" si="249"/>
        <v>123</v>
      </c>
      <c r="L631" s="6">
        <f>0.5*J630+0.5*Table6[[#This Row],[Radio_State]]</f>
        <v>123</v>
      </c>
      <c r="M631" s="6">
        <f>LN(Table6[[#This Row],[RADIO LINGERING ]])</f>
        <v>4.8121843553724171</v>
      </c>
      <c r="N631" s="6">
        <f t="shared" si="245"/>
        <v>4.836281906951478</v>
      </c>
      <c r="O631" s="6">
        <v>63</v>
      </c>
      <c r="P631" s="6">
        <f t="shared" si="246"/>
        <v>62.099999999999994</v>
      </c>
      <c r="Q631" s="6">
        <f>0.3*O630+0.7*Table6[[#This Row],[Online]]</f>
        <v>62.099999999999994</v>
      </c>
      <c r="R631" s="6">
        <f>LN(Table6[[#This Row],[ONLINE LINGERING]])</f>
        <v>4.1287459889394329</v>
      </c>
      <c r="S631" s="6">
        <f t="shared" si="247"/>
        <v>4.1431347263915326</v>
      </c>
      <c r="T631" s="6">
        <v>551.08727942285839</v>
      </c>
      <c r="U631" s="6">
        <f t="shared" si="248"/>
        <v>6.3118931984650324</v>
      </c>
      <c r="V631" s="8">
        <f>YEAR(Table6[[#This Row],[Date]])</f>
        <v>2017</v>
      </c>
      <c r="W631" s="8">
        <f>WEEKNUM(Table6[[#This Row],[Date]])</f>
        <v>2</v>
      </c>
      <c r="X631" t="s">
        <v>797</v>
      </c>
      <c r="Y631" s="9">
        <f>Table6[[#This Row],[LNTVLING]]+Table6[[#This Row],[LNRADIOLING]]+Table6[[#This Row],[LNONLINELING]]</f>
        <v>15.652853204472084</v>
      </c>
      <c r="Z631">
        <f t="shared" si="269"/>
        <v>1</v>
      </c>
      <c r="AA631">
        <f t="shared" si="250"/>
        <v>0</v>
      </c>
      <c r="AB631">
        <f t="shared" si="251"/>
        <v>0</v>
      </c>
      <c r="AC631">
        <f t="shared" si="252"/>
        <v>0</v>
      </c>
      <c r="AD631">
        <f t="shared" si="253"/>
        <v>0</v>
      </c>
      <c r="AE631">
        <f t="shared" si="254"/>
        <v>1</v>
      </c>
      <c r="AF631">
        <f t="shared" si="255"/>
        <v>0</v>
      </c>
      <c r="AG631" s="9">
        <f>'[1]1'!J$20+'[1]1'!J$21*Table6[[#This Row],[TV_State]]</f>
        <v>2166.1388968854326</v>
      </c>
      <c r="AH631" s="9">
        <f>Table6[[#This Row],[sales]]-Table6[[#This Row],[Pred_1]]</f>
        <v>-1615.0516174625741</v>
      </c>
      <c r="AI631">
        <f>ABS(Table6[[#This Row],[Res_1]])/Table6[[#This Row],[sales]]</f>
        <v>2.9306639397555725</v>
      </c>
      <c r="AJ631" s="9">
        <f>'[1]2'!J$20+'[1]2'!J$21*Table6[[#This Row],[Radio_State]]</f>
        <v>2267.428709948088</v>
      </c>
      <c r="AK631" s="9">
        <f>Table6[[#This Row],[sales]]-Table6[[#This Row],[ Pred_2 ]]</f>
        <v>-1716.3414305252295</v>
      </c>
      <c r="AL631">
        <f>ABS(Table6[[#This Row],[ Res_2 ]])/Table6[[#This Row],[sales]]</f>
        <v>3.1144638873223789</v>
      </c>
      <c r="AM631" s="10">
        <f>'[1]3'!J$20+'[1]3'!J$21*Data!O631</f>
        <v>2164.7014133560888</v>
      </c>
      <c r="AN631" s="9">
        <f>Table6[[#This Row],[sales]]-Table6[[#This Row],[Pred_3]]</f>
        <v>-1613.6141339332303</v>
      </c>
      <c r="AO631" s="9">
        <f>ABS(Table6[[#This Row],[Res_3]])/Table6[[#This Row],[sales]]</f>
        <v>2.9280554899092079</v>
      </c>
      <c r="AP631" s="9">
        <f>'[1]4'!L$21+'[1]4'!L$27*Table6[[#This Row],[TV_State]]+'[1]4'!L$22*Table6[[#This Row],[NJ_DUM]]+'[1]4'!L$23*Table6[[#This Row],[NY_DUM]]+'[1]4'!L$24*Table6[[#This Row],[PA_DUM]]+'[1]4'!L$25*Table6[[#This Row],[CT_DUM]]+'[1]4'!L$26*Table6[[#This Row],[DL_DUM]]</f>
        <v>425.43383280590524</v>
      </c>
      <c r="AQ631" s="9">
        <f>Table6[[#This Row],[sales]]-Table6[[#This Row],[Pred_4]]</f>
        <v>125.65344661695315</v>
      </c>
      <c r="AR631">
        <f>ABS(Table6[[#This Row],[Res_4]]/Table6[[#This Row],[sales]])</f>
        <v>0.22801006539027219</v>
      </c>
      <c r="AS631" s="9">
        <f>'[1]5'!L$20+'[1]5'!L$26*Table6[[#This Row],[Radio_State]]+'[1]5'!L$21*Table6[[#This Row],[NJ_DUM]]+'[1]5'!L$22*Table6[[#This Row],[NY_DUM]]+'[1]5'!L$23*Table6[[#This Row],[PA_DUM]]+'[1]5'!L$24*Table6[[#This Row],[CT_DUM]]+'[1]5'!L$25*Table6[[#This Row],[DL_DUM]]</f>
        <v>418.35253676062825</v>
      </c>
      <c r="AT631" s="9">
        <f>Table6[[#This Row],[sales]]-Table6[[#This Row],[Pred_5]]</f>
        <v>132.73474266223013</v>
      </c>
      <c r="AU631" s="9">
        <f>ABS(Table6[[#This Row],[Red_5]]/Table6[[#This Row],[sales]])</f>
        <v>0.2408597469374367</v>
      </c>
      <c r="AV631" s="9">
        <f>'[1]6'!L$20+'[1]6'!L$26*Table6[[#This Row],[Online]]+'[1]6'!L$21*Table6[[#This Row],[NJ_DUM]]+'[1]6'!L$22*Table6[[#This Row],[NY_DUM]]+'[1]6'!L$23*Table6[[#This Row],[PA_DUM]]+'[1]6'!L$24*Table6[[#This Row],[CT_DUM]]+'[1]6'!L$25*Table6[[#This Row],[DL_DUM]]</f>
        <v>268.23842634230169</v>
      </c>
      <c r="AW631" s="9">
        <f>Table6[[#This Row],[sales]]-Table6[[#This Row],[Pred_6]]</f>
        <v>282.84885308055669</v>
      </c>
      <c r="AX631" s="9">
        <f>ABS(Table6[[#This Row],[Red_6]]/Table6[[#This Row],[sales]])</f>
        <v>0.51325600071331368</v>
      </c>
      <c r="AY631" s="9">
        <f>'[1]7'!L$21+'[1]7'!L$27*Table6[[#This Row],[LNTV]]+'[1]7'!L$22*Table6[[#This Row],[NJ_DUM]]+'[1]7'!L$23*Table6[[#This Row],[NY_DUM]]+'[1]7'!L$24*Table6[[#This Row],[PA_DUM]]+'[1]7'!L$25*Table6[[#This Row],[CT_DUM]]+'[1]7'!L$26*Table6[[#This Row],[DL_DUM]]</f>
        <v>5.8922283959934783</v>
      </c>
      <c r="AZ631" s="9">
        <f>Table6[[#This Row],[sales]]-Table6[[#This Row],[Pred_7]]</f>
        <v>545.19505102686492</v>
      </c>
      <c r="BA631" s="9">
        <f>ABS(Table6[[#This Row],[Red_7]]/Table6[[#This Row],[sales]])</f>
        <v>0.98930799418530535</v>
      </c>
      <c r="BB631" s="9">
        <f>'[1]8'!O$22+'[1]8'!O$28*Table6[[#This Row],[LNRADIOLING]]+'[1]8'!O$23*Table6[[#This Row],[DL_DUM]]+'[1]8'!O$24*Table6[[#This Row],[CT_DUM]]+'[1]8'!O$25*Table6[[#This Row],[PA_DUM]]+'[1]8'!O$26*Table6[[#This Row],[NY_DUM]]+'[1]8'!O$27*Table6[[#This Row],[NJ_DUM]]</f>
        <v>6.8999327111606163</v>
      </c>
      <c r="BC631" s="9">
        <f>Table6[[#This Row],[sales]]-Table6[[#This Row],[Pred_8]]</f>
        <v>544.18734671169773</v>
      </c>
      <c r="BD631" s="9">
        <f>ABS(Table6[[#This Row],[Red_8]]/Table6[[#This Row],[sales]])</f>
        <v>0.98747941937911032</v>
      </c>
      <c r="BE631" s="9">
        <f>'[1]9'!M$19+'[1]9'!M$21*Table6[[#This Row],[LNONLINE]]+'[1]9'!M$20*Table6[[#This Row],[DL_DUM]]+'[1]9'!M$22*Table6[[#This Row],[CT_DUM]]+'[1]9'!M$23*Table6[[#This Row],[PA_DUM]]+'[1]9'!M$24*Table6[[#This Row],[NY_DUM]]+'[1]9'!M$25*Table6[[#This Row],[NJ_DUM]]</f>
        <v>7.0062979060003405</v>
      </c>
      <c r="BF631" s="9">
        <f>Table6[[#This Row],[sales]]-Table6[[#This Row],[Pred_9]]</f>
        <v>544.08098151685806</v>
      </c>
      <c r="BG631" s="9">
        <f>ABS(Table6[[#This Row],[Red_9]]/Table6[[#This Row],[sales]])</f>
        <v>0.98728640967119063</v>
      </c>
      <c r="BH631" s="9">
        <f>'[1]10'!P$22+'[1]10'!P$30*Table6[[#This Row],[LNTV]]+'[1]10'!P$29*Table6[[#This Row],[LNRADIOLING]]+'[1]10'!P$24*Table6[[#This Row],[LNONLINELING]]+'[1]10'!P$23*Table6[[#This Row],[DL_DUM]]+'[1]10'!P$25*Table6[[#This Row],[CT_DUM]]+'[1]10'!P$26*Table6[[#This Row],[PA_DUM]]+'[1]10'!P$27*Table6[[#This Row],[NY_DUM]]+'[1]10'!P$28*Table6[[#This Row],[NJ_DUM]]</f>
        <v>6.9181761964592559</v>
      </c>
      <c r="BI631" s="9">
        <f>Table6[[#This Row],[sales]]-Table6[[#This Row],[Pred_10]]</f>
        <v>544.1691032263991</v>
      </c>
      <c r="BJ631" s="45">
        <f>ABS(Table6[[#This Row],[Red_10]]/Table6[[#This Row],[sales]])</f>
        <v>0.98744631484924761</v>
      </c>
      <c r="BK631" s="9">
        <f>'[1]11'!P$32+'[1]11'!P$40*Table6[[#This Row],[LNONLINELING]]+'[1]11'!P$39*Table6[[#This Row],[LNRADIOLING]]+'[1]11'!P$38*Table6[[#This Row],[LNTVLING]]+'[1]11'!P$33*Table6[[#This Row],[DL_DUM]]+'[1]11'!P$34*Table6[[#This Row],[CT_DUM]]+'[1]11'!P$35*Table6[[#This Row],[PA_DUM]]+'[1]11'!P$36*Table6[[#This Row],[NY_DUM]]+'[1]11'!P$37*Table6[[#This Row],[NJ_DUM]]</f>
        <v>6.8861385486424087</v>
      </c>
      <c r="BL631" s="9">
        <f>Table6[[#This Row],[sales]]-Table6[[#This Row],[ Pred_11]]</f>
        <v>544.20114087421598</v>
      </c>
      <c r="BM631" s="47">
        <f>ABS(Table6[[#This Row],[ Red_11]]/Table6[[#This Row],[sales]])</f>
        <v>0.98750445019189315</v>
      </c>
      <c r="BN631" s="9">
        <f>'[1]12'!K$22+'[1]12'!K$28*Table6[[#This Row],[COMBINE LN LING]]+'[1]12'!K$23*Table6[[#This Row],[DL_DUM]]+'[1]12'!K$24*Table6[[#This Row],[CT_DUM]]+'[1]12'!K$25*Table6[[#This Row],[PA_DUM]]+'[1]12'!K$26*Table6[[#This Row],[NY_DUM]]+'[1]12'!K$27*Table6[[#This Row],[NJ_DUM]]</f>
        <v>6.9959069428683609</v>
      </c>
      <c r="BO631" s="9">
        <f>Table6[[#This Row],[sales]]-Table6[[#This Row],[ Pred_12]]</f>
        <v>544.09137247999001</v>
      </c>
      <c r="BP631" s="47">
        <f>ABS(Table6[[#This Row],[ Red_12]]/Table6[[#This Row],[sales]])</f>
        <v>0.98730526505675287</v>
      </c>
      <c r="BQ631">
        <f>LN(G631+'2019 Totals and Calculations'!C$18)</f>
        <v>7.076141449385938</v>
      </c>
      <c r="BR631">
        <f>LN(Table6[[#This Row],[PROF RADIO]]+'2019 Totals and Calculations'!D$18)</f>
        <v>5.2244359563342737</v>
      </c>
      <c r="BS631">
        <f>LN(Table6[[#This Row],[ONLINE LINGERING]]+'2019 Totals and Calculations'!E$18)</f>
        <v>4.6632255248759327</v>
      </c>
      <c r="BT631">
        <f>MONTH(Table6[[#This Row],[Date]])</f>
        <v>1</v>
      </c>
      <c r="BU631">
        <f t="shared" si="256"/>
        <v>1</v>
      </c>
      <c r="BV631">
        <f t="shared" si="257"/>
        <v>0</v>
      </c>
      <c r="BW631">
        <f t="shared" si="258"/>
        <v>0</v>
      </c>
      <c r="BX631">
        <f t="shared" si="259"/>
        <v>0</v>
      </c>
      <c r="BY631">
        <f t="shared" si="260"/>
        <v>0</v>
      </c>
      <c r="BZ631">
        <f t="shared" si="261"/>
        <v>0</v>
      </c>
      <c r="CA631">
        <f t="shared" si="262"/>
        <v>0</v>
      </c>
      <c r="CB631">
        <f t="shared" si="263"/>
        <v>0</v>
      </c>
      <c r="CC631">
        <f t="shared" si="264"/>
        <v>0</v>
      </c>
      <c r="CD631">
        <f t="shared" si="265"/>
        <v>0</v>
      </c>
      <c r="CE631">
        <f t="shared" si="266"/>
        <v>0</v>
      </c>
      <c r="CF631">
        <f t="shared" si="267"/>
        <v>0</v>
      </c>
      <c r="CG631">
        <f t="shared" si="268"/>
        <v>2</v>
      </c>
      <c r="CH63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514.24940634377731</v>
      </c>
      <c r="CI631" s="79">
        <f>Table6[[#This Row],[sales]]-CH631</f>
        <v>36.837873079081078</v>
      </c>
      <c r="CJ631">
        <f>ABS(Table6[[#This Row],[sales]]-CH631)/Table6[[#This Row],[sales]]</f>
        <v>6.6845805473246589E-2</v>
      </c>
      <c r="CK63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526.03519820373424</v>
      </c>
      <c r="CL631" s="79">
        <f>Table6[[#This Row],[sales]]-CK631</f>
        <v>25.052081219124148</v>
      </c>
      <c r="CM631">
        <f>ABS(Table6[[#This Row],[sales]]-CK631)/Table6[[#This Row],[sales]]</f>
        <v>4.5459371236731577E-2</v>
      </c>
      <c r="CN63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534.43172800746845</v>
      </c>
      <c r="CO631" s="79">
        <f>Table6[[#This Row],[sales]]-CN631</f>
        <v>16.655551415389937</v>
      </c>
      <c r="CP631">
        <f>ABS(Table6[[#This Row],[sales]]-CN631)/Table6[[#This Row],[sales]]</f>
        <v>3.0223073617001158E-2</v>
      </c>
      <c r="CQ63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537.11393885658799</v>
      </c>
      <c r="CR631" s="79">
        <f>Table6[[#This Row],[sales]]-CQ631</f>
        <v>13.973340566270394</v>
      </c>
      <c r="CS631">
        <f>ABS(Table6[[#This Row],[sales]]-CQ631)/Table6[[#This Row],[sales]]</f>
        <v>2.5355948300792512E-2</v>
      </c>
    </row>
    <row r="632" spans="1:97" x14ac:dyDescent="0.2">
      <c r="A632">
        <v>631</v>
      </c>
      <c r="B632" t="s">
        <v>31</v>
      </c>
      <c r="C632" s="5">
        <v>42750</v>
      </c>
      <c r="D632" s="6">
        <v>893.02499999999986</v>
      </c>
      <c r="E632" s="8">
        <f>YEAR(Table6[[#This Row],[Date]])</f>
        <v>2017</v>
      </c>
      <c r="F632" s="6">
        <f>Table6[[#This Row],[TV_State]]+Table6[[#This Row],[Radio_State]]+Table6[[#This Row],[Online]]</f>
        <v>1091.4749999999999</v>
      </c>
      <c r="G632" s="6">
        <f t="shared" si="243"/>
        <v>843.41249999999991</v>
      </c>
      <c r="H632" s="6">
        <f>LN(Table6[[#This Row],[PROF TV LING]])</f>
        <v>6.7374561621654001</v>
      </c>
      <c r="I632" s="6">
        <f t="shared" si="244"/>
        <v>6.7946145760053485</v>
      </c>
      <c r="J632" s="6">
        <v>132.30000000000001</v>
      </c>
      <c r="K632" s="6">
        <f t="shared" si="249"/>
        <v>127.65</v>
      </c>
      <c r="L632" s="6">
        <f>0.5*J631+0.5*Table6[[#This Row],[Radio_State]]</f>
        <v>129.15</v>
      </c>
      <c r="M632" s="6">
        <f>LN(Table6[[#This Row],[RADIO LINGERING ]])</f>
        <v>4.8609745195418492</v>
      </c>
      <c r="N632" s="6">
        <f t="shared" si="245"/>
        <v>4.8850720711209101</v>
      </c>
      <c r="O632" s="6">
        <v>66.150000000000006</v>
      </c>
      <c r="P632" s="6">
        <f t="shared" si="246"/>
        <v>64.935000000000002</v>
      </c>
      <c r="Q632" s="6">
        <f>0.3*O631+0.7*Table6[[#This Row],[Online]]</f>
        <v>65.204999999999998</v>
      </c>
      <c r="R632" s="6">
        <f>LN(Table6[[#This Row],[ONLINE LINGERING]])</f>
        <v>4.1775361531088651</v>
      </c>
      <c r="S632" s="6">
        <f t="shared" si="247"/>
        <v>4.1919248905609647</v>
      </c>
      <c r="T632" s="6">
        <v>580.35595879184189</v>
      </c>
      <c r="U632" s="6">
        <f t="shared" si="248"/>
        <v>6.3636416373450029</v>
      </c>
      <c r="V632" s="8">
        <f>YEAR(Table6[[#This Row],[Date]])</f>
        <v>2017</v>
      </c>
      <c r="W632" s="8">
        <f>WEEKNUM(Table6[[#This Row],[Date]])</f>
        <v>3</v>
      </c>
      <c r="X632" t="s">
        <v>798</v>
      </c>
      <c r="Y632" s="9">
        <f>Table6[[#This Row],[LNTVLING]]+Table6[[#This Row],[LNRADIOLING]]+Table6[[#This Row],[LNONLINELING]]</f>
        <v>15.775966834816114</v>
      </c>
      <c r="Z632">
        <f t="shared" si="269"/>
        <v>1</v>
      </c>
      <c r="AA632">
        <f t="shared" si="250"/>
        <v>0</v>
      </c>
      <c r="AB632">
        <f t="shared" si="251"/>
        <v>0</v>
      </c>
      <c r="AC632">
        <f t="shared" si="252"/>
        <v>0</v>
      </c>
      <c r="AD632">
        <f t="shared" si="253"/>
        <v>0</v>
      </c>
      <c r="AE632">
        <f t="shared" si="254"/>
        <v>1</v>
      </c>
      <c r="AF632">
        <f t="shared" si="255"/>
        <v>0</v>
      </c>
      <c r="AG632" s="9">
        <f>'[1]1'!J$20+'[1]1'!J$21*Table6[[#This Row],[TV_State]]</f>
        <v>2207.9592144568878</v>
      </c>
      <c r="AH632" s="9">
        <f>Table6[[#This Row],[sales]]-Table6[[#This Row],[Pred_1]]</f>
        <v>-1627.6032556650459</v>
      </c>
      <c r="AI632">
        <f>ABS(Table6[[#This Row],[Res_1]])/Table6[[#This Row],[sales]]</f>
        <v>2.804491331584352</v>
      </c>
      <c r="AJ632" s="9">
        <f>'[1]2'!J$20+'[1]2'!J$21*Table6[[#This Row],[Radio_State]]</f>
        <v>2295.0860552456174</v>
      </c>
      <c r="AK632" s="9">
        <f>Table6[[#This Row],[sales]]-Table6[[#This Row],[ Pred_2 ]]</f>
        <v>-1714.7300964537756</v>
      </c>
      <c r="AL632">
        <f>ABS(Table6[[#This Row],[ Res_2 ]])/Table6[[#This Row],[sales]]</f>
        <v>2.9546178866215507</v>
      </c>
      <c r="AM632" s="10">
        <f>'[1]3'!J$20+'[1]3'!J$21*Data!O632</f>
        <v>2182.8999749376508</v>
      </c>
      <c r="AN632" s="9">
        <f>Table6[[#This Row],[sales]]-Table6[[#This Row],[Pred_3]]</f>
        <v>-1602.5440161458089</v>
      </c>
      <c r="AO632" s="9">
        <f>ABS(Table6[[#This Row],[Res_3]])/Table6[[#This Row],[sales]]</f>
        <v>2.7613122461633903</v>
      </c>
      <c r="AP632" s="9">
        <f>'[1]4'!L$21+'[1]4'!L$27*Table6[[#This Row],[TV_State]]+'[1]4'!L$22*Table6[[#This Row],[NJ_DUM]]+'[1]4'!L$23*Table6[[#This Row],[NY_DUM]]+'[1]4'!L$24*Table6[[#This Row],[PA_DUM]]+'[1]4'!L$25*Table6[[#This Row],[CT_DUM]]+'[1]4'!L$26*Table6[[#This Row],[DL_DUM]]</f>
        <v>434.81402472890932</v>
      </c>
      <c r="AQ632" s="9">
        <f>Table6[[#This Row],[sales]]-Table6[[#This Row],[Pred_4]]</f>
        <v>145.54193406293257</v>
      </c>
      <c r="AR632">
        <f>ABS(Table6[[#This Row],[Res_4]]/Table6[[#This Row],[sales]])</f>
        <v>0.25078045957504258</v>
      </c>
      <c r="AS632" s="9">
        <f>'[1]5'!L$20+'[1]5'!L$26*Table6[[#This Row],[Radio_State]]+'[1]5'!L$21*Table6[[#This Row],[NJ_DUM]]+'[1]5'!L$22*Table6[[#This Row],[NY_DUM]]+'[1]5'!L$23*Table6[[#This Row],[PA_DUM]]+'[1]5'!L$24*Table6[[#This Row],[CT_DUM]]+'[1]5'!L$25*Table6[[#This Row],[DL_DUM]]</f>
        <v>429.45058718230717</v>
      </c>
      <c r="AT632" s="9">
        <f>Table6[[#This Row],[sales]]-Table6[[#This Row],[Pred_5]]</f>
        <v>150.90537160953471</v>
      </c>
      <c r="AU632" s="9">
        <f>ABS(Table6[[#This Row],[Red_5]]/Table6[[#This Row],[sales]])</f>
        <v>0.26002209389506831</v>
      </c>
      <c r="AV632" s="9">
        <f>'[1]6'!L$20+'[1]6'!L$26*Table6[[#This Row],[Online]]+'[1]6'!L$21*Table6[[#This Row],[NJ_DUM]]+'[1]6'!L$22*Table6[[#This Row],[NY_DUM]]+'[1]6'!L$23*Table6[[#This Row],[PA_DUM]]+'[1]6'!L$24*Table6[[#This Row],[CT_DUM]]+'[1]6'!L$25*Table6[[#This Row],[DL_DUM]]</f>
        <v>281.94803771873984</v>
      </c>
      <c r="AW632" s="9">
        <f>Table6[[#This Row],[sales]]-Table6[[#This Row],[Pred_6]]</f>
        <v>298.40792107310205</v>
      </c>
      <c r="AX632" s="9">
        <f>ABS(Table6[[#This Row],[Red_6]]/Table6[[#This Row],[sales]])</f>
        <v>0.51418085151449777</v>
      </c>
      <c r="AY632" s="9">
        <f>'[1]7'!L$21+'[1]7'!L$27*Table6[[#This Row],[LNTV]]+'[1]7'!L$22*Table6[[#This Row],[NJ_DUM]]+'[1]7'!L$23*Table6[[#This Row],[NY_DUM]]+'[1]7'!L$24*Table6[[#This Row],[PA_DUM]]+'[1]7'!L$25*Table6[[#This Row],[CT_DUM]]+'[1]7'!L$26*Table6[[#This Row],[DL_DUM]]</f>
        <v>5.8976287104030822</v>
      </c>
      <c r="AZ632" s="9">
        <f>Table6[[#This Row],[sales]]-Table6[[#This Row],[Pred_7]]</f>
        <v>574.45833008143882</v>
      </c>
      <c r="BA632" s="9">
        <f>ABS(Table6[[#This Row],[Red_7]]/Table6[[#This Row],[sales]])</f>
        <v>0.98983791133517351</v>
      </c>
      <c r="BB632" s="9">
        <f>'[1]8'!O$22+'[1]8'!O$28*Table6[[#This Row],[LNRADIOLING]]+'[1]8'!O$23*Table6[[#This Row],[DL_DUM]]+'[1]8'!O$24*Table6[[#This Row],[CT_DUM]]+'[1]8'!O$25*Table6[[#This Row],[PA_DUM]]+'[1]8'!O$26*Table6[[#This Row],[NY_DUM]]+'[1]8'!O$27*Table6[[#This Row],[NJ_DUM]]</f>
        <v>6.9034134475676403</v>
      </c>
      <c r="BC632" s="9">
        <f>Table6[[#This Row],[sales]]-Table6[[#This Row],[Pred_8]]</f>
        <v>573.4525453442742</v>
      </c>
      <c r="BD632" s="9">
        <f>ABS(Table6[[#This Row],[Red_8]]/Table6[[#This Row],[sales]])</f>
        <v>0.98810486332915592</v>
      </c>
      <c r="BE632" s="9">
        <f>'[1]9'!M$19+'[1]9'!M$21*Table6[[#This Row],[LNONLINE]]+'[1]9'!M$20*Table6[[#This Row],[DL_DUM]]+'[1]9'!M$22*Table6[[#This Row],[CT_DUM]]+'[1]9'!M$23*Table6[[#This Row],[PA_DUM]]+'[1]9'!M$24*Table6[[#This Row],[NY_DUM]]+'[1]9'!M$25*Table6[[#This Row],[NJ_DUM]]</f>
        <v>7.0217457231193139</v>
      </c>
      <c r="BF632" s="9">
        <f>Table6[[#This Row],[sales]]-Table6[[#This Row],[Pred_9]]</f>
        <v>573.33421306872253</v>
      </c>
      <c r="BG632" s="9">
        <f>ABS(Table6[[#This Row],[Red_9]]/Table6[[#This Row],[sales]])</f>
        <v>0.98790096729990173</v>
      </c>
      <c r="BH632" s="9">
        <f>'[1]10'!P$22+'[1]10'!P$30*Table6[[#This Row],[LNTV]]+'[1]10'!P$29*Table6[[#This Row],[LNRADIOLING]]+'[1]10'!P$24*Table6[[#This Row],[LNONLINELING]]+'[1]10'!P$23*Table6[[#This Row],[DL_DUM]]+'[1]10'!P$25*Table6[[#This Row],[CT_DUM]]+'[1]10'!P$26*Table6[[#This Row],[PA_DUM]]+'[1]10'!P$27*Table6[[#This Row],[NY_DUM]]+'[1]10'!P$28*Table6[[#This Row],[NJ_DUM]]</f>
        <v>6.92705660975155</v>
      </c>
      <c r="BI632" s="9">
        <f>Table6[[#This Row],[sales]]-Table6[[#This Row],[Pred_10]]</f>
        <v>573.42890218209038</v>
      </c>
      <c r="BJ632" s="45">
        <f>ABS(Table6[[#This Row],[Red_10]]/Table6[[#This Row],[sales]])</f>
        <v>0.98806412425889112</v>
      </c>
      <c r="BK632" s="9">
        <f>'[1]11'!P$32+'[1]11'!P$40*Table6[[#This Row],[LNONLINELING]]+'[1]11'!P$39*Table6[[#This Row],[LNRADIOLING]]+'[1]11'!P$38*Table6[[#This Row],[LNTVLING]]+'[1]11'!P$33*Table6[[#This Row],[DL_DUM]]+'[1]11'!P$34*Table6[[#This Row],[CT_DUM]]+'[1]11'!P$35*Table6[[#This Row],[PA_DUM]]+'[1]11'!P$36*Table6[[#This Row],[NY_DUM]]+'[1]11'!P$37*Table6[[#This Row],[NJ_DUM]]</f>
        <v>6.8955796884165537</v>
      </c>
      <c r="BL632" s="9">
        <f>Table6[[#This Row],[sales]]-Table6[[#This Row],[ Pred_11]]</f>
        <v>573.46037910342534</v>
      </c>
      <c r="BM632" s="47">
        <f>ABS(Table6[[#This Row],[ Red_11]]/Table6[[#This Row],[sales]])</f>
        <v>0.98811836152630972</v>
      </c>
      <c r="BN632" s="9">
        <f>'[1]12'!K$22+'[1]12'!K$28*Table6[[#This Row],[COMBINE LN LING]]+'[1]12'!K$23*Table6[[#This Row],[DL_DUM]]+'[1]12'!K$24*Table6[[#This Row],[CT_DUM]]+'[1]12'!K$25*Table6[[#This Row],[PA_DUM]]+'[1]12'!K$26*Table6[[#This Row],[NY_DUM]]+'[1]12'!K$27*Table6[[#This Row],[NJ_DUM]]</f>
        <v>7.0077548908842733</v>
      </c>
      <c r="BO632" s="9">
        <f>Table6[[#This Row],[sales]]-Table6[[#This Row],[ Pred_12]]</f>
        <v>573.34820390095763</v>
      </c>
      <c r="BP632" s="47">
        <f>ABS(Table6[[#This Row],[ Red_12]]/Table6[[#This Row],[sales]])</f>
        <v>0.98792507462924539</v>
      </c>
      <c r="BQ632">
        <f>LN(G632+'2019 Totals and Calculations'!C$18)</f>
        <v>7.0939493395883035</v>
      </c>
      <c r="BR632">
        <f>LN(Table6[[#This Row],[PROF RADIO]]+'2019 Totals and Calculations'!D$18)</f>
        <v>5.2491605580896783</v>
      </c>
      <c r="BS632">
        <f>LN(Table6[[#This Row],[ONLINE LINGERING]]+'2019 Totals and Calculations'!E$18)</f>
        <v>4.6921032306268762</v>
      </c>
      <c r="BT632">
        <f>MONTH(Table6[[#This Row],[Date]])</f>
        <v>1</v>
      </c>
      <c r="BU632">
        <f t="shared" si="256"/>
        <v>1</v>
      </c>
      <c r="BV632">
        <f t="shared" si="257"/>
        <v>0</v>
      </c>
      <c r="BW632">
        <f t="shared" si="258"/>
        <v>0</v>
      </c>
      <c r="BX632">
        <f t="shared" si="259"/>
        <v>0</v>
      </c>
      <c r="BY632">
        <f t="shared" si="260"/>
        <v>0</v>
      </c>
      <c r="BZ632">
        <f t="shared" si="261"/>
        <v>0</v>
      </c>
      <c r="CA632">
        <f t="shared" si="262"/>
        <v>0</v>
      </c>
      <c r="CB632">
        <f t="shared" si="263"/>
        <v>0</v>
      </c>
      <c r="CC632">
        <f t="shared" si="264"/>
        <v>0</v>
      </c>
      <c r="CD632">
        <f t="shared" si="265"/>
        <v>0</v>
      </c>
      <c r="CE632">
        <f t="shared" si="266"/>
        <v>0</v>
      </c>
      <c r="CF632">
        <f t="shared" si="267"/>
        <v>0</v>
      </c>
      <c r="CG632">
        <f t="shared" si="268"/>
        <v>3</v>
      </c>
      <c r="CH63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518.38529075368297</v>
      </c>
      <c r="CI632" s="79">
        <f>Table6[[#This Row],[sales]]-CH632</f>
        <v>61.970668038158919</v>
      </c>
      <c r="CJ632">
        <f>ABS(Table6[[#This Row],[sales]]-CH632)/Table6[[#This Row],[sales]]</f>
        <v>0.10678044586147885</v>
      </c>
      <c r="CK63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531.23895085359368</v>
      </c>
      <c r="CL632" s="79">
        <f>Table6[[#This Row],[sales]]-CK632</f>
        <v>49.117007938248207</v>
      </c>
      <c r="CM632">
        <f>ABS(Table6[[#This Row],[sales]]-CK632)/Table6[[#This Row],[sales]]</f>
        <v>8.4632555579333954E-2</v>
      </c>
      <c r="CN63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540.76722531072016</v>
      </c>
      <c r="CO632" s="79">
        <f>Table6[[#This Row],[sales]]-CN632</f>
        <v>39.588733481121722</v>
      </c>
      <c r="CP632">
        <f>ABS(Table6[[#This Row],[sales]]-CN632)/Table6[[#This Row],[sales]]</f>
        <v>6.8214572248962019E-2</v>
      </c>
      <c r="CQ63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545.74583110461538</v>
      </c>
      <c r="CR632" s="79">
        <f>Table6[[#This Row],[sales]]-CQ632</f>
        <v>34.610127687226509</v>
      </c>
      <c r="CS632">
        <f>ABS(Table6[[#This Row],[sales]]-CQ632)/Table6[[#This Row],[sales]]</f>
        <v>5.9636033994165005E-2</v>
      </c>
    </row>
    <row r="633" spans="1:97" x14ac:dyDescent="0.2">
      <c r="A633">
        <v>632</v>
      </c>
      <c r="B633" t="s">
        <v>31</v>
      </c>
      <c r="C633" s="5">
        <v>42757</v>
      </c>
      <c r="D633" s="6">
        <v>937.6762500000001</v>
      </c>
      <c r="E633" s="8">
        <f>YEAR(Table6[[#This Row],[Date]])</f>
        <v>2017</v>
      </c>
      <c r="F633" s="6">
        <f>Table6[[#This Row],[TV_State]]+Table6[[#This Row],[Radio_State]]+Table6[[#This Row],[Online]]</f>
        <v>1146.0487500000002</v>
      </c>
      <c r="G633" s="6">
        <f t="shared" si="243"/>
        <v>871.69162499999993</v>
      </c>
      <c r="H633" s="6">
        <f>LN(Table6[[#This Row],[PROF TV LING]])</f>
        <v>6.7704357203081891</v>
      </c>
      <c r="I633" s="6">
        <f t="shared" si="244"/>
        <v>6.8434047401747806</v>
      </c>
      <c r="J633" s="6">
        <v>138.91500000000002</v>
      </c>
      <c r="K633" s="6">
        <f t="shared" si="249"/>
        <v>133.28250000000003</v>
      </c>
      <c r="L633" s="6">
        <f>0.5*J632+0.5*Table6[[#This Row],[Radio_State]]</f>
        <v>135.60750000000002</v>
      </c>
      <c r="M633" s="6">
        <f>LN(Table6[[#This Row],[RADIO LINGERING ]])</f>
        <v>4.9097646837112814</v>
      </c>
      <c r="N633" s="6">
        <f t="shared" si="245"/>
        <v>4.9338622352903423</v>
      </c>
      <c r="O633" s="6">
        <v>69.45750000000001</v>
      </c>
      <c r="P633" s="6">
        <f t="shared" si="246"/>
        <v>68.100750000000005</v>
      </c>
      <c r="Q633" s="6">
        <f>0.3*O632+0.7*Table6[[#This Row],[Online]]</f>
        <v>68.465250000000012</v>
      </c>
      <c r="R633" s="6">
        <f>LN(Table6[[#This Row],[ONLINE LINGERING]])</f>
        <v>4.2263263172782972</v>
      </c>
      <c r="S633" s="6">
        <f t="shared" si="247"/>
        <v>4.2407150547303969</v>
      </c>
      <c r="T633" s="6">
        <v>484.38414190953057</v>
      </c>
      <c r="U633" s="6">
        <f t="shared" si="248"/>
        <v>6.182878273549183</v>
      </c>
      <c r="V633" s="8">
        <f>YEAR(Table6[[#This Row],[Date]])</f>
        <v>2017</v>
      </c>
      <c r="W633" s="8">
        <f>WEEKNUM(Table6[[#This Row],[Date]])</f>
        <v>4</v>
      </c>
      <c r="X633" t="s">
        <v>799</v>
      </c>
      <c r="Y633" s="9">
        <f>Table6[[#This Row],[LNTVLING]]+Table6[[#This Row],[LNRADIOLING]]+Table6[[#This Row],[LNONLINELING]]</f>
        <v>15.906526721297766</v>
      </c>
      <c r="Z633">
        <f t="shared" si="269"/>
        <v>1</v>
      </c>
      <c r="AA633">
        <f t="shared" si="250"/>
        <v>0</v>
      </c>
      <c r="AB633">
        <f t="shared" si="251"/>
        <v>0</v>
      </c>
      <c r="AC633">
        <f t="shared" si="252"/>
        <v>0</v>
      </c>
      <c r="AD633">
        <f t="shared" si="253"/>
        <v>0</v>
      </c>
      <c r="AE633">
        <f t="shared" si="254"/>
        <v>1</v>
      </c>
      <c r="AF633">
        <f t="shared" si="255"/>
        <v>0</v>
      </c>
      <c r="AG633" s="9">
        <f>'[1]1'!J$20+'[1]1'!J$21*Table6[[#This Row],[TV_State]]</f>
        <v>2251.8705479069167</v>
      </c>
      <c r="AH633" s="9">
        <f>Table6[[#This Row],[sales]]-Table6[[#This Row],[Pred_1]]</f>
        <v>-1767.4864059973861</v>
      </c>
      <c r="AI633">
        <f>ABS(Table6[[#This Row],[Res_1]])/Table6[[#This Row],[sales]]</f>
        <v>3.6489353244093263</v>
      </c>
      <c r="AJ633" s="9">
        <f>'[1]2'!J$20+'[1]2'!J$21*Table6[[#This Row],[Radio_State]]</f>
        <v>2324.1262678080229</v>
      </c>
      <c r="AK633" s="9">
        <f>Table6[[#This Row],[sales]]-Table6[[#This Row],[ Pred_2 ]]</f>
        <v>-1839.7421258984923</v>
      </c>
      <c r="AL633">
        <f>ABS(Table6[[#This Row],[ Res_2 ]])/Table6[[#This Row],[sales]]</f>
        <v>3.7981056081767943</v>
      </c>
      <c r="AM633" s="10">
        <f>'[1]3'!J$20+'[1]3'!J$21*Data!O633</f>
        <v>2202.0084645982906</v>
      </c>
      <c r="AN633" s="9">
        <f>Table6[[#This Row],[sales]]-Table6[[#This Row],[Pred_3]]</f>
        <v>-1717.62432268876</v>
      </c>
      <c r="AO633" s="9">
        <f>ABS(Table6[[#This Row],[Res_3]])/Table6[[#This Row],[sales]]</f>
        <v>3.5459961920255521</v>
      </c>
      <c r="AP633" s="9">
        <f>'[1]4'!L$21+'[1]4'!L$27*Table6[[#This Row],[TV_State]]+'[1]4'!L$22*Table6[[#This Row],[NJ_DUM]]+'[1]4'!L$23*Table6[[#This Row],[NY_DUM]]+'[1]4'!L$24*Table6[[#This Row],[PA_DUM]]+'[1]4'!L$25*Table6[[#This Row],[CT_DUM]]+'[1]4'!L$26*Table6[[#This Row],[DL_DUM]]</f>
        <v>444.66322624806367</v>
      </c>
      <c r="AQ633" s="9">
        <f>Table6[[#This Row],[sales]]-Table6[[#This Row],[Pred_4]]</f>
        <v>39.720915661466904</v>
      </c>
      <c r="AR633">
        <f>ABS(Table6[[#This Row],[Res_4]]/Table6[[#This Row],[sales]])</f>
        <v>8.2002923351040799E-2</v>
      </c>
      <c r="AS633" s="9">
        <f>'[1]5'!L$20+'[1]5'!L$26*Table6[[#This Row],[Radio_State]]+'[1]5'!L$21*Table6[[#This Row],[NJ_DUM]]+'[1]5'!L$22*Table6[[#This Row],[NY_DUM]]+'[1]5'!L$23*Table6[[#This Row],[PA_DUM]]+'[1]5'!L$24*Table6[[#This Row],[CT_DUM]]+'[1]5'!L$25*Table6[[#This Row],[DL_DUM]]</f>
        <v>441.10354012507008</v>
      </c>
      <c r="AT633" s="9">
        <f>Table6[[#This Row],[sales]]-Table6[[#This Row],[Pred_5]]</f>
        <v>43.280601784460487</v>
      </c>
      <c r="AU633" s="9">
        <f>ABS(Table6[[#This Row],[Red_5]]/Table6[[#This Row],[sales]])</f>
        <v>8.9351814066084959E-2</v>
      </c>
      <c r="AV633" s="9">
        <f>'[1]6'!L$20+'[1]6'!L$26*Table6[[#This Row],[Online]]+'[1]6'!L$21*Table6[[#This Row],[NJ_DUM]]+'[1]6'!L$22*Table6[[#This Row],[NY_DUM]]+'[1]6'!L$23*Table6[[#This Row],[PA_DUM]]+'[1]6'!L$24*Table6[[#This Row],[CT_DUM]]+'[1]6'!L$25*Table6[[#This Row],[DL_DUM]]</f>
        <v>296.34312966399989</v>
      </c>
      <c r="AW633" s="9">
        <f>Table6[[#This Row],[sales]]-Table6[[#This Row],[Pred_6]]</f>
        <v>188.04101224553068</v>
      </c>
      <c r="AX633" s="9">
        <f>ABS(Table6[[#This Row],[Red_6]]/Table6[[#This Row],[sales]])</f>
        <v>0.38820637584095702</v>
      </c>
      <c r="AY633" s="9">
        <f>'[1]7'!L$21+'[1]7'!L$27*Table6[[#This Row],[LNTV]]+'[1]7'!L$22*Table6[[#This Row],[NJ_DUM]]+'[1]7'!L$23*Table6[[#This Row],[NY_DUM]]+'[1]7'!L$24*Table6[[#This Row],[PA_DUM]]+'[1]7'!L$25*Table6[[#This Row],[CT_DUM]]+'[1]7'!L$26*Table6[[#This Row],[DL_DUM]]</f>
        <v>5.9030290248126871</v>
      </c>
      <c r="AZ633" s="9">
        <f>Table6[[#This Row],[sales]]-Table6[[#This Row],[Pred_7]]</f>
        <v>478.4811128847179</v>
      </c>
      <c r="BA633" s="9">
        <f>ABS(Table6[[#This Row],[Red_7]]/Table6[[#This Row],[sales]])</f>
        <v>0.98781333137467742</v>
      </c>
      <c r="BB633" s="9">
        <f>'[1]8'!O$22+'[1]8'!O$28*Table6[[#This Row],[LNRADIOLING]]+'[1]8'!O$23*Table6[[#This Row],[DL_DUM]]+'[1]8'!O$24*Table6[[#This Row],[CT_DUM]]+'[1]8'!O$25*Table6[[#This Row],[PA_DUM]]+'[1]8'!O$26*Table6[[#This Row],[NY_DUM]]+'[1]8'!O$27*Table6[[#This Row],[NJ_DUM]]</f>
        <v>6.9068941839746634</v>
      </c>
      <c r="BC633" s="9">
        <f>Table6[[#This Row],[sales]]-Table6[[#This Row],[Pred_8]]</f>
        <v>477.47724772555591</v>
      </c>
      <c r="BD633" s="9">
        <f>ABS(Table6[[#This Row],[Red_8]]/Table6[[#This Row],[sales]])</f>
        <v>0.98574087467697347</v>
      </c>
      <c r="BE633" s="9">
        <f>'[1]9'!M$19+'[1]9'!M$21*Table6[[#This Row],[LNONLINE]]+'[1]9'!M$20*Table6[[#This Row],[DL_DUM]]+'[1]9'!M$22*Table6[[#This Row],[CT_DUM]]+'[1]9'!M$23*Table6[[#This Row],[PA_DUM]]+'[1]9'!M$24*Table6[[#This Row],[NY_DUM]]+'[1]9'!M$25*Table6[[#This Row],[NJ_DUM]]</f>
        <v>7.0371935402382864</v>
      </c>
      <c r="BF633" s="9">
        <f>Table6[[#This Row],[sales]]-Table6[[#This Row],[Pred_9]]</f>
        <v>477.34694836929231</v>
      </c>
      <c r="BG633" s="9">
        <f>ABS(Table6[[#This Row],[Red_9]]/Table6[[#This Row],[sales]])</f>
        <v>0.98547187463136932</v>
      </c>
      <c r="BH633" s="9">
        <f>'[1]10'!P$22+'[1]10'!P$30*Table6[[#This Row],[LNTV]]+'[1]10'!P$29*Table6[[#This Row],[LNRADIOLING]]+'[1]10'!P$24*Table6[[#This Row],[LNONLINELING]]+'[1]10'!P$23*Table6[[#This Row],[DL_DUM]]+'[1]10'!P$25*Table6[[#This Row],[CT_DUM]]+'[1]10'!P$26*Table6[[#This Row],[PA_DUM]]+'[1]10'!P$27*Table6[[#This Row],[NY_DUM]]+'[1]10'!P$28*Table6[[#This Row],[NJ_DUM]]</f>
        <v>6.9359370230438442</v>
      </c>
      <c r="BI633" s="9">
        <f>Table6[[#This Row],[sales]]-Table6[[#This Row],[Pred_10]]</f>
        <v>477.44820488648674</v>
      </c>
      <c r="BJ633" s="45">
        <f>ABS(Table6[[#This Row],[Red_10]]/Table6[[#This Row],[sales]])</f>
        <v>0.98568091639891198</v>
      </c>
      <c r="BK633" s="9">
        <f>'[1]11'!P$32+'[1]11'!P$40*Table6[[#This Row],[LNONLINELING]]+'[1]11'!P$39*Table6[[#This Row],[LNRADIOLING]]+'[1]11'!P$38*Table6[[#This Row],[LNTVLING]]+'[1]11'!P$33*Table6[[#This Row],[DL_DUM]]+'[1]11'!P$34*Table6[[#This Row],[CT_DUM]]+'[1]11'!P$35*Table6[[#This Row],[PA_DUM]]+'[1]11'!P$36*Table6[[#This Row],[NY_DUM]]+'[1]11'!P$37*Table6[[#This Row],[NJ_DUM]]</f>
        <v>6.9037648161451912</v>
      </c>
      <c r="BL633" s="9">
        <f>Table6[[#This Row],[sales]]-Table6[[#This Row],[ Pred_11]]</f>
        <v>477.48037709338536</v>
      </c>
      <c r="BM633" s="47">
        <f>ABS(Table6[[#This Row],[ Red_11]]/Table6[[#This Row],[sales]])</f>
        <v>0.98574733518539792</v>
      </c>
      <c r="BN633" s="9">
        <f>'[1]12'!K$22+'[1]12'!K$28*Table6[[#This Row],[COMBINE LN LING]]+'[1]12'!K$23*Table6[[#This Row],[DL_DUM]]+'[1]12'!K$24*Table6[[#This Row],[CT_DUM]]+'[1]12'!K$25*Table6[[#This Row],[PA_DUM]]+'[1]12'!K$26*Table6[[#This Row],[NY_DUM]]+'[1]12'!K$27*Table6[[#This Row],[NJ_DUM]]</f>
        <v>7.0203194358796202</v>
      </c>
      <c r="BO633" s="9">
        <f>Table6[[#This Row],[sales]]-Table6[[#This Row],[ Pred_12]]</f>
        <v>477.36382247365094</v>
      </c>
      <c r="BP633" s="47">
        <f>ABS(Table6[[#This Row],[ Red_12]]/Table6[[#This Row],[sales]])</f>
        <v>0.98550671083449548</v>
      </c>
      <c r="BQ633">
        <f>LN(G633+'2019 Totals and Calculations'!C$18)</f>
        <v>7.1171528975406337</v>
      </c>
      <c r="BR633">
        <f>LN(Table6[[#This Row],[PROF RADIO]]+'2019 Totals and Calculations'!D$18)</f>
        <v>5.2783129368675201</v>
      </c>
      <c r="BS633">
        <f>LN(Table6[[#This Row],[ONLINE LINGERING]]+'2019 Totals and Calculations'!E$18)</f>
        <v>4.7215532561786198</v>
      </c>
      <c r="BT633">
        <f>MONTH(Table6[[#This Row],[Date]])</f>
        <v>1</v>
      </c>
      <c r="BU633">
        <f t="shared" si="256"/>
        <v>1</v>
      </c>
      <c r="BV633">
        <f t="shared" si="257"/>
        <v>0</v>
      </c>
      <c r="BW633">
        <f t="shared" si="258"/>
        <v>0</v>
      </c>
      <c r="BX633">
        <f t="shared" si="259"/>
        <v>0</v>
      </c>
      <c r="BY633">
        <f t="shared" si="260"/>
        <v>0</v>
      </c>
      <c r="BZ633">
        <f t="shared" si="261"/>
        <v>0</v>
      </c>
      <c r="CA633">
        <f t="shared" si="262"/>
        <v>0</v>
      </c>
      <c r="CB633">
        <f t="shared" si="263"/>
        <v>0</v>
      </c>
      <c r="CC633">
        <f t="shared" si="264"/>
        <v>0</v>
      </c>
      <c r="CD633">
        <f t="shared" si="265"/>
        <v>0</v>
      </c>
      <c r="CE633">
        <f t="shared" si="266"/>
        <v>0</v>
      </c>
      <c r="CF633">
        <f t="shared" si="267"/>
        <v>0</v>
      </c>
      <c r="CG633">
        <f t="shared" si="268"/>
        <v>4</v>
      </c>
      <c r="CH63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523.39531160157446</v>
      </c>
      <c r="CI633" s="79">
        <f>Table6[[#This Row],[sales]]-CH633</f>
        <v>-39.011169692043893</v>
      </c>
      <c r="CJ633">
        <f>ABS(Table6[[#This Row],[sales]]-CH633)/Table6[[#This Row],[sales]]</f>
        <v>8.0537669004304618E-2</v>
      </c>
      <c r="CK63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537.22265601243043</v>
      </c>
      <c r="CL633" s="79">
        <f>Table6[[#This Row],[sales]]-CK633</f>
        <v>-52.838514102899865</v>
      </c>
      <c r="CM633">
        <f>ABS(Table6[[#This Row],[sales]]-CK633)/Table6[[#This Row],[sales]]</f>
        <v>0.10908390579138452</v>
      </c>
      <c r="CN63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547.28011190155064</v>
      </c>
      <c r="CO633" s="79">
        <f>Table6[[#This Row],[sales]]-CN633</f>
        <v>-62.895969992020071</v>
      </c>
      <c r="CP633">
        <f>ABS(Table6[[#This Row],[sales]]-CN633)/Table6[[#This Row],[sales]]</f>
        <v>0.12984729381121499</v>
      </c>
      <c r="CQ63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555.21445723563761</v>
      </c>
      <c r="CR633" s="79">
        <f>Table6[[#This Row],[sales]]-CQ633</f>
        <v>-70.830315326107041</v>
      </c>
      <c r="CS633">
        <f>ABS(Table6[[#This Row],[sales]]-CQ633)/Table6[[#This Row],[sales]]</f>
        <v>0.14622756857167335</v>
      </c>
    </row>
    <row r="634" spans="1:97" x14ac:dyDescent="0.2">
      <c r="A634">
        <v>633</v>
      </c>
      <c r="B634" t="s">
        <v>31</v>
      </c>
      <c r="C634" s="5">
        <v>42764</v>
      </c>
      <c r="D634" s="6">
        <v>984.56006249999984</v>
      </c>
      <c r="E634" s="8">
        <f>YEAR(Table6[[#This Row],[Date]])</f>
        <v>2017</v>
      </c>
      <c r="F634" s="6">
        <f>Table6[[#This Row],[TV_State]]+Table6[[#This Row],[Radio_State]]+Table6[[#This Row],[Online]]</f>
        <v>1203.3511874999997</v>
      </c>
      <c r="G634" s="6">
        <f t="shared" si="243"/>
        <v>905.55215624999983</v>
      </c>
      <c r="H634" s="6">
        <f>LN(Table6[[#This Row],[PROF TV LING]])</f>
        <v>6.8085448750572874</v>
      </c>
      <c r="I634" s="6">
        <f t="shared" si="244"/>
        <v>6.8921949043442119</v>
      </c>
      <c r="J634" s="6">
        <v>145.86075</v>
      </c>
      <c r="K634" s="6">
        <f t="shared" si="249"/>
        <v>139.57162500000001</v>
      </c>
      <c r="L634" s="6">
        <f>0.5*J633+0.5*Table6[[#This Row],[Radio_State]]</f>
        <v>142.38787500000001</v>
      </c>
      <c r="M634" s="6">
        <f>LN(Table6[[#This Row],[RADIO LINGERING ]])</f>
        <v>4.9585548478807135</v>
      </c>
      <c r="N634" s="6">
        <f t="shared" si="245"/>
        <v>4.9826523994597736</v>
      </c>
      <c r="O634" s="6">
        <v>72.930374999999998</v>
      </c>
      <c r="P634" s="6">
        <f t="shared" si="246"/>
        <v>71.481487499999986</v>
      </c>
      <c r="Q634" s="6">
        <f>0.3*O633+0.7*Table6[[#This Row],[Online]]</f>
        <v>71.88851249999999</v>
      </c>
      <c r="R634" s="6">
        <f>LN(Table6[[#This Row],[ONLINE LINGERING]])</f>
        <v>4.2751164814477294</v>
      </c>
      <c r="S634" s="6">
        <f t="shared" si="247"/>
        <v>4.2895052188998291</v>
      </c>
      <c r="T634" s="6">
        <v>565.31112835690499</v>
      </c>
      <c r="U634" s="6">
        <f t="shared" si="248"/>
        <v>6.3373762492417818</v>
      </c>
      <c r="V634" s="8">
        <f>YEAR(Table6[[#This Row],[Date]])</f>
        <v>2017</v>
      </c>
      <c r="W634" s="8">
        <f>WEEKNUM(Table6[[#This Row],[Date]])</f>
        <v>5</v>
      </c>
      <c r="X634" t="s">
        <v>800</v>
      </c>
      <c r="Y634" s="9">
        <f>Table6[[#This Row],[LNTVLING]]+Table6[[#This Row],[LNRADIOLING]]+Table6[[#This Row],[LNONLINELING]]</f>
        <v>16.042216204385731</v>
      </c>
      <c r="Z634">
        <f t="shared" si="269"/>
        <v>1</v>
      </c>
      <c r="AA634">
        <f t="shared" si="250"/>
        <v>0</v>
      </c>
      <c r="AB634">
        <f t="shared" si="251"/>
        <v>0</v>
      </c>
      <c r="AC634">
        <f t="shared" si="252"/>
        <v>0</v>
      </c>
      <c r="AD634">
        <f t="shared" si="253"/>
        <v>0</v>
      </c>
      <c r="AE634">
        <f t="shared" si="254"/>
        <v>1</v>
      </c>
      <c r="AF634">
        <f t="shared" si="255"/>
        <v>0</v>
      </c>
      <c r="AG634" s="9">
        <f>'[1]1'!J$20+'[1]1'!J$21*Table6[[#This Row],[TV_State]]</f>
        <v>2297.9774480294459</v>
      </c>
      <c r="AH634" s="9">
        <f>Table6[[#This Row],[sales]]-Table6[[#This Row],[Pred_1]]</f>
        <v>-1732.6663196725408</v>
      </c>
      <c r="AI634">
        <f>ABS(Table6[[#This Row],[Res_1]])/Table6[[#This Row],[sales]]</f>
        <v>3.064978261985734</v>
      </c>
      <c r="AJ634" s="9">
        <f>'[1]2'!J$20+'[1]2'!J$21*Table6[[#This Row],[Radio_State]]</f>
        <v>2354.6184909985486</v>
      </c>
      <c r="AK634" s="9">
        <f>Table6[[#This Row],[sales]]-Table6[[#This Row],[ Pred_2 ]]</f>
        <v>-1789.3073626416435</v>
      </c>
      <c r="AL634">
        <f>ABS(Table6[[#This Row],[ Res_2 ]])/Table6[[#This Row],[sales]]</f>
        <v>3.1651727215105829</v>
      </c>
      <c r="AM634" s="10">
        <f>'[1]3'!J$20+'[1]3'!J$21*Data!O634</f>
        <v>2222.0723787419624</v>
      </c>
      <c r="AN634" s="9">
        <f>Table6[[#This Row],[sales]]-Table6[[#This Row],[Pred_3]]</f>
        <v>-1656.7612503850573</v>
      </c>
      <c r="AO634" s="9">
        <f>ABS(Table6[[#This Row],[Res_3]])/Table6[[#This Row],[sales]]</f>
        <v>2.9307069457494803</v>
      </c>
      <c r="AP634" s="9">
        <f>'[1]4'!L$21+'[1]4'!L$27*Table6[[#This Row],[TV_State]]+'[1]4'!L$22*Table6[[#This Row],[NJ_DUM]]+'[1]4'!L$23*Table6[[#This Row],[NY_DUM]]+'[1]4'!L$24*Table6[[#This Row],[PA_DUM]]+'[1]4'!L$25*Table6[[#This Row],[CT_DUM]]+'[1]4'!L$26*Table6[[#This Row],[DL_DUM]]</f>
        <v>455.00488784317565</v>
      </c>
      <c r="AQ634" s="9">
        <f>Table6[[#This Row],[sales]]-Table6[[#This Row],[Pred_4]]</f>
        <v>110.30624051372934</v>
      </c>
      <c r="AR634">
        <f>ABS(Table6[[#This Row],[Res_4]]/Table6[[#This Row],[sales]])</f>
        <v>0.19512483476901998</v>
      </c>
      <c r="AS634" s="9">
        <f>'[1]5'!L$20+'[1]5'!L$26*Table6[[#This Row],[Radio_State]]+'[1]5'!L$21*Table6[[#This Row],[NJ_DUM]]+'[1]5'!L$22*Table6[[#This Row],[NY_DUM]]+'[1]5'!L$23*Table6[[#This Row],[PA_DUM]]+'[1]5'!L$24*Table6[[#This Row],[CT_DUM]]+'[1]5'!L$25*Table6[[#This Row],[DL_DUM]]</f>
        <v>453.33914071497105</v>
      </c>
      <c r="AT634" s="9">
        <f>Table6[[#This Row],[sales]]-Table6[[#This Row],[Pred_5]]</f>
        <v>111.97198764193394</v>
      </c>
      <c r="AU634" s="9">
        <f>ABS(Table6[[#This Row],[Red_5]]/Table6[[#This Row],[sales]])</f>
        <v>0.19807143717015466</v>
      </c>
      <c r="AV634" s="9">
        <f>'[1]6'!L$20+'[1]6'!L$26*Table6[[#This Row],[Online]]+'[1]6'!L$21*Table6[[#This Row],[NJ_DUM]]+'[1]6'!L$22*Table6[[#This Row],[NY_DUM]]+'[1]6'!L$23*Table6[[#This Row],[PA_DUM]]+'[1]6'!L$24*Table6[[#This Row],[CT_DUM]]+'[1]6'!L$25*Table6[[#This Row],[DL_DUM]]</f>
        <v>311.45797620652291</v>
      </c>
      <c r="AW634" s="9">
        <f>Table6[[#This Row],[sales]]-Table6[[#This Row],[Pred_6]]</f>
        <v>253.85315215038207</v>
      </c>
      <c r="AX634" s="9">
        <f>ABS(Table6[[#This Row],[Red_6]]/Table6[[#This Row],[sales]])</f>
        <v>0.44905033603038108</v>
      </c>
      <c r="AY634" s="9">
        <f>'[1]7'!L$21+'[1]7'!L$27*Table6[[#This Row],[LNTV]]+'[1]7'!L$22*Table6[[#This Row],[NJ_DUM]]+'[1]7'!L$23*Table6[[#This Row],[NY_DUM]]+'[1]7'!L$24*Table6[[#This Row],[PA_DUM]]+'[1]7'!L$25*Table6[[#This Row],[CT_DUM]]+'[1]7'!L$26*Table6[[#This Row],[DL_DUM]]</f>
        <v>5.9084293392222911</v>
      </c>
      <c r="AZ634" s="9">
        <f>Table6[[#This Row],[sales]]-Table6[[#This Row],[Pred_7]]</f>
        <v>559.40269901768272</v>
      </c>
      <c r="BA634" s="9">
        <f>ABS(Table6[[#This Row],[Red_7]]/Table6[[#This Row],[sales]])</f>
        <v>0.98954835834136978</v>
      </c>
      <c r="BB634" s="9">
        <f>'[1]8'!O$22+'[1]8'!O$28*Table6[[#This Row],[LNRADIOLING]]+'[1]8'!O$23*Table6[[#This Row],[DL_DUM]]+'[1]8'!O$24*Table6[[#This Row],[CT_DUM]]+'[1]8'!O$25*Table6[[#This Row],[PA_DUM]]+'[1]8'!O$26*Table6[[#This Row],[NY_DUM]]+'[1]8'!O$27*Table6[[#This Row],[NJ_DUM]]</f>
        <v>6.9103749203816864</v>
      </c>
      <c r="BC634" s="9">
        <f>Table6[[#This Row],[sales]]-Table6[[#This Row],[Pred_8]]</f>
        <v>558.40075343652325</v>
      </c>
      <c r="BD634" s="9">
        <f>ABS(Table6[[#This Row],[Red_8]]/Table6[[#This Row],[sales]])</f>
        <v>0.98777597932581485</v>
      </c>
      <c r="BE634" s="9">
        <f>'[1]9'!M$19+'[1]9'!M$21*Table6[[#This Row],[LNONLINE]]+'[1]9'!M$20*Table6[[#This Row],[DL_DUM]]+'[1]9'!M$22*Table6[[#This Row],[CT_DUM]]+'[1]9'!M$23*Table6[[#This Row],[PA_DUM]]+'[1]9'!M$24*Table6[[#This Row],[NY_DUM]]+'[1]9'!M$25*Table6[[#This Row],[NJ_DUM]]</f>
        <v>7.0526413573572588</v>
      </c>
      <c r="BF634" s="9">
        <f>Table6[[#This Row],[sales]]-Table6[[#This Row],[Pred_9]]</f>
        <v>558.2584869995477</v>
      </c>
      <c r="BG634" s="9">
        <f>ABS(Table6[[#This Row],[Red_9]]/Table6[[#This Row],[sales]])</f>
        <v>0.98752431890407677</v>
      </c>
      <c r="BH634" s="9">
        <f>'[1]10'!P$22+'[1]10'!P$30*Table6[[#This Row],[LNTV]]+'[1]10'!P$29*Table6[[#This Row],[LNRADIOLING]]+'[1]10'!P$24*Table6[[#This Row],[LNONLINELING]]+'[1]10'!P$23*Table6[[#This Row],[DL_DUM]]+'[1]10'!P$25*Table6[[#This Row],[CT_DUM]]+'[1]10'!P$26*Table6[[#This Row],[PA_DUM]]+'[1]10'!P$27*Table6[[#This Row],[NY_DUM]]+'[1]10'!P$28*Table6[[#This Row],[NJ_DUM]]</f>
        <v>6.9448174363361375</v>
      </c>
      <c r="BI634" s="9">
        <f>Table6[[#This Row],[sales]]-Table6[[#This Row],[Pred_10]]</f>
        <v>558.36631092056882</v>
      </c>
      <c r="BJ634" s="45">
        <f>ABS(Table6[[#This Row],[Red_10]]/Table6[[#This Row],[sales]])</f>
        <v>0.98771505267104598</v>
      </c>
      <c r="BK634" s="9">
        <f>'[1]11'!P$32+'[1]11'!P$40*Table6[[#This Row],[LNONLINELING]]+'[1]11'!P$39*Table6[[#This Row],[LNRADIOLING]]+'[1]11'!P$38*Table6[[#This Row],[LNTVLING]]+'[1]11'!P$33*Table6[[#This Row],[DL_DUM]]+'[1]11'!P$34*Table6[[#This Row],[CT_DUM]]+'[1]11'!P$35*Table6[[#This Row],[PA_DUM]]+'[1]11'!P$36*Table6[[#This Row],[NY_DUM]]+'[1]11'!P$37*Table6[[#This Row],[NJ_DUM]]</f>
        <v>6.9110846989766568</v>
      </c>
      <c r="BL634" s="9">
        <f>Table6[[#This Row],[sales]]-Table6[[#This Row],[ Pred_11]]</f>
        <v>558.40004365792834</v>
      </c>
      <c r="BM634" s="47">
        <f>ABS(Table6[[#This Row],[ Red_11]]/Table6[[#This Row],[sales]])</f>
        <v>0.98777472377190956</v>
      </c>
      <c r="BN634" s="9">
        <f>'[1]12'!K$22+'[1]12'!K$28*Table6[[#This Row],[COMBINE LN LING]]+'[1]12'!K$23*Table6[[#This Row],[DL_DUM]]+'[1]12'!K$24*Table6[[#This Row],[CT_DUM]]+'[1]12'!K$25*Table6[[#This Row],[PA_DUM]]+'[1]12'!K$26*Table6[[#This Row],[NY_DUM]]+'[1]12'!K$27*Table6[[#This Row],[NJ_DUM]]</f>
        <v>7.0333776320959114</v>
      </c>
      <c r="BO634" s="9">
        <f>Table6[[#This Row],[sales]]-Table6[[#This Row],[ Pred_12]]</f>
        <v>558.27775072480904</v>
      </c>
      <c r="BP634" s="47">
        <f>ABS(Table6[[#This Row],[ Red_12]]/Table6[[#This Row],[sales]])</f>
        <v>0.98755839522823707</v>
      </c>
      <c r="BQ634">
        <f>LN(G634+'2019 Totals and Calculations'!C$18)</f>
        <v>7.1442458967726381</v>
      </c>
      <c r="BR634">
        <f>LN(Table6[[#This Row],[PROF RADIO]]+'2019 Totals and Calculations'!D$18)</f>
        <v>5.3098900997523053</v>
      </c>
      <c r="BS634">
        <f>LN(Table6[[#This Row],[ONLINE LINGERING]]+'2019 Totals and Calculations'!E$18)</f>
        <v>4.7515698462232479</v>
      </c>
      <c r="BT634">
        <f>MONTH(Table6[[#This Row],[Date]])</f>
        <v>1</v>
      </c>
      <c r="BU634">
        <f t="shared" si="256"/>
        <v>1</v>
      </c>
      <c r="BV634">
        <f t="shared" si="257"/>
        <v>0</v>
      </c>
      <c r="BW634">
        <f t="shared" si="258"/>
        <v>0</v>
      </c>
      <c r="BX634">
        <f t="shared" si="259"/>
        <v>0</v>
      </c>
      <c r="BY634">
        <f t="shared" si="260"/>
        <v>0</v>
      </c>
      <c r="BZ634">
        <f t="shared" si="261"/>
        <v>0</v>
      </c>
      <c r="CA634">
        <f t="shared" si="262"/>
        <v>0</v>
      </c>
      <c r="CB634">
        <f t="shared" si="263"/>
        <v>0</v>
      </c>
      <c r="CC634">
        <f t="shared" si="264"/>
        <v>0</v>
      </c>
      <c r="CD634">
        <f t="shared" si="265"/>
        <v>0</v>
      </c>
      <c r="CE634">
        <f t="shared" si="266"/>
        <v>0</v>
      </c>
      <c r="CF634">
        <f t="shared" si="267"/>
        <v>0</v>
      </c>
      <c r="CG634">
        <f t="shared" si="268"/>
        <v>5</v>
      </c>
      <c r="CH63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529.06659749154062</v>
      </c>
      <c r="CI634" s="79">
        <f>Table6[[#This Row],[sales]]-CH634</f>
        <v>36.244530865364368</v>
      </c>
      <c r="CJ634">
        <f>ABS(Table6[[#This Row],[sales]]-CH634)/Table6[[#This Row],[sales]]</f>
        <v>6.4114306347922548E-2</v>
      </c>
      <c r="CK63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543.67761178036289</v>
      </c>
      <c r="CL634" s="79">
        <f>Table6[[#This Row],[sales]]-CK634</f>
        <v>21.633516576542092</v>
      </c>
      <c r="CM634">
        <f>ABS(Table6[[#This Row],[sales]]-CK634)/Table6[[#This Row],[sales]]</f>
        <v>3.8268336658117109E-2</v>
      </c>
      <c r="CN63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553.9739325365191</v>
      </c>
      <c r="CO634" s="79">
        <f>Table6[[#This Row],[sales]]-CN634</f>
        <v>11.337195820385887</v>
      </c>
      <c r="CP634">
        <f>ABS(Table6[[#This Row],[sales]]-CN634)/Table6[[#This Row],[sales]]</f>
        <v>2.0054789746201906E-2</v>
      </c>
      <c r="CQ63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565.32514505730956</v>
      </c>
      <c r="CR634" s="79">
        <f>Table6[[#This Row],[sales]]-CQ634</f>
        <v>-1.4016700404567928E-2</v>
      </c>
      <c r="CS634">
        <f>ABS(Table6[[#This Row],[sales]]-CQ634)/Table6[[#This Row],[sales]]</f>
        <v>2.4794665630071566E-5</v>
      </c>
    </row>
    <row r="635" spans="1:97" x14ac:dyDescent="0.2">
      <c r="A635">
        <v>634</v>
      </c>
      <c r="B635" t="s">
        <v>31</v>
      </c>
      <c r="C635" s="5">
        <v>42771</v>
      </c>
      <c r="D635" s="6">
        <v>1033.7880656249999</v>
      </c>
      <c r="E635" s="8">
        <f>YEAR(Table6[[#This Row],[Date]])</f>
        <v>2017</v>
      </c>
      <c r="F635" s="6">
        <f>Table6[[#This Row],[TV_State]]+Table6[[#This Row],[Radio_State]]+Table6[[#This Row],[Online]]</f>
        <v>1263.5187468749998</v>
      </c>
      <c r="G635" s="6">
        <f t="shared" si="243"/>
        <v>944.02292906249977</v>
      </c>
      <c r="H635" s="6">
        <f>LN(Table6[[#This Row],[PROF TV LING]])</f>
        <v>6.8501504551116437</v>
      </c>
      <c r="I635" s="6">
        <f t="shared" si="244"/>
        <v>6.9409850685136441</v>
      </c>
      <c r="J635" s="6">
        <v>153.15378749999999</v>
      </c>
      <c r="K635" s="6">
        <f t="shared" si="249"/>
        <v>146.36270625</v>
      </c>
      <c r="L635" s="6">
        <f>0.5*J634+0.5*Table6[[#This Row],[Radio_State]]</f>
        <v>149.50726874999998</v>
      </c>
      <c r="M635" s="6">
        <f>LN(Table6[[#This Row],[RADIO LINGERING ]])</f>
        <v>5.0073450120501457</v>
      </c>
      <c r="N635" s="6">
        <f t="shared" si="245"/>
        <v>5.0314425636292057</v>
      </c>
      <c r="O635" s="6">
        <v>76.576893749999996</v>
      </c>
      <c r="P635" s="6">
        <f t="shared" si="246"/>
        <v>75.048271874999983</v>
      </c>
      <c r="Q635" s="6">
        <f>0.3*O634+0.7*Table6[[#This Row],[Online]]</f>
        <v>75.48293812499999</v>
      </c>
      <c r="R635" s="6">
        <f>LN(Table6[[#This Row],[ONLINE LINGERING]])</f>
        <v>4.3239066456171606</v>
      </c>
      <c r="S635" s="6">
        <f t="shared" si="247"/>
        <v>4.3382953830692603</v>
      </c>
      <c r="T635" s="6">
        <v>579.55504948634245</v>
      </c>
      <c r="U635" s="6">
        <f t="shared" si="248"/>
        <v>6.3622606530676418</v>
      </c>
      <c r="V635" s="8">
        <f>YEAR(Table6[[#This Row],[Date]])</f>
        <v>2017</v>
      </c>
      <c r="W635" s="8">
        <f>WEEKNUM(Table6[[#This Row],[Date]])</f>
        <v>6</v>
      </c>
      <c r="X635" t="s">
        <v>801</v>
      </c>
      <c r="Y635" s="9">
        <f>Table6[[#This Row],[LNTVLING]]+Table6[[#This Row],[LNRADIOLING]]+Table6[[#This Row],[LNONLINELING]]</f>
        <v>16.181402112778951</v>
      </c>
      <c r="Z635">
        <f t="shared" si="269"/>
        <v>1</v>
      </c>
      <c r="AA635">
        <f t="shared" si="250"/>
        <v>0</v>
      </c>
      <c r="AB635">
        <f t="shared" si="251"/>
        <v>0</v>
      </c>
      <c r="AC635">
        <f t="shared" si="252"/>
        <v>0</v>
      </c>
      <c r="AD635">
        <f t="shared" si="253"/>
        <v>0</v>
      </c>
      <c r="AE635">
        <f t="shared" si="254"/>
        <v>1</v>
      </c>
      <c r="AF635">
        <f t="shared" si="255"/>
        <v>0</v>
      </c>
      <c r="AG635" s="9">
        <f>'[1]1'!J$20+'[1]1'!J$21*Table6[[#This Row],[TV_State]]</f>
        <v>2346.3896931581021</v>
      </c>
      <c r="AH635" s="9">
        <f>Table6[[#This Row],[sales]]-Table6[[#This Row],[Pred_1]]</f>
        <v>-1766.8346436717597</v>
      </c>
      <c r="AI635">
        <f>ABS(Table6[[#This Row],[Res_1]])/Table6[[#This Row],[sales]]</f>
        <v>3.0486053831084705</v>
      </c>
      <c r="AJ635" s="9">
        <f>'[1]2'!J$20+'[1]2'!J$21*Table6[[#This Row],[Radio_State]]</f>
        <v>2386.6353253486004</v>
      </c>
      <c r="AK635" s="9">
        <f>Table6[[#This Row],[sales]]-Table6[[#This Row],[ Pred_2 ]]</f>
        <v>-1807.0802758622581</v>
      </c>
      <c r="AL635">
        <f>ABS(Table6[[#This Row],[ Res_2 ]])/Table6[[#This Row],[sales]]</f>
        <v>3.1180476772031698</v>
      </c>
      <c r="AM635" s="10">
        <f>'[1]3'!J$20+'[1]3'!J$21*Data!O635</f>
        <v>2243.139488592818</v>
      </c>
      <c r="AN635" s="9">
        <f>Table6[[#This Row],[sales]]-Table6[[#This Row],[Pred_3]]</f>
        <v>-1663.5844391064757</v>
      </c>
      <c r="AO635" s="9">
        <f>ABS(Table6[[#This Row],[Res_3]])/Table6[[#This Row],[sales]]</f>
        <v>2.8704511169058136</v>
      </c>
      <c r="AP635" s="9">
        <f>'[1]4'!L$21+'[1]4'!L$27*Table6[[#This Row],[TV_State]]+'[1]4'!L$22*Table6[[#This Row],[NJ_DUM]]+'[1]4'!L$23*Table6[[#This Row],[NY_DUM]]+'[1]4'!L$24*Table6[[#This Row],[PA_DUM]]+'[1]4'!L$25*Table6[[#This Row],[CT_DUM]]+'[1]4'!L$26*Table6[[#This Row],[DL_DUM]]</f>
        <v>465.86363251804323</v>
      </c>
      <c r="AQ635" s="9">
        <f>Table6[[#This Row],[sales]]-Table6[[#This Row],[Pred_4]]</f>
        <v>113.69141696829922</v>
      </c>
      <c r="AR635">
        <f>ABS(Table6[[#This Row],[Res_4]]/Table6[[#This Row],[sales]])</f>
        <v>0.19617017756822844</v>
      </c>
      <c r="AS635" s="9">
        <f>'[1]5'!L$20+'[1]5'!L$26*Table6[[#This Row],[Radio_State]]+'[1]5'!L$21*Table6[[#This Row],[NJ_DUM]]+'[1]5'!L$22*Table6[[#This Row],[NY_DUM]]+'[1]5'!L$23*Table6[[#This Row],[PA_DUM]]+'[1]5'!L$24*Table6[[#This Row],[CT_DUM]]+'[1]5'!L$25*Table6[[#This Row],[DL_DUM]]</f>
        <v>466.18652133436711</v>
      </c>
      <c r="AT635" s="9">
        <f>Table6[[#This Row],[sales]]-Table6[[#This Row],[Pred_5]]</f>
        <v>113.36852815197534</v>
      </c>
      <c r="AU635" s="9">
        <f>ABS(Table6[[#This Row],[Red_5]]/Table6[[#This Row],[sales]])</f>
        <v>0.19561304530510684</v>
      </c>
      <c r="AV635" s="9">
        <f>'[1]6'!L$20+'[1]6'!L$26*Table6[[#This Row],[Online]]+'[1]6'!L$21*Table6[[#This Row],[NJ_DUM]]+'[1]6'!L$22*Table6[[#This Row],[NY_DUM]]+'[1]6'!L$23*Table6[[#This Row],[PA_DUM]]+'[1]6'!L$24*Table6[[#This Row],[CT_DUM]]+'[1]6'!L$25*Table6[[#This Row],[DL_DUM]]</f>
        <v>327.32856507617208</v>
      </c>
      <c r="AW635" s="9">
        <f>Table6[[#This Row],[sales]]-Table6[[#This Row],[Pred_6]]</f>
        <v>252.22648441017037</v>
      </c>
      <c r="AX635" s="9">
        <f>ABS(Table6[[#This Row],[Red_6]]/Table6[[#This Row],[sales]])</f>
        <v>0.43520712076224305</v>
      </c>
      <c r="AY635" s="9">
        <f>'[1]7'!L$21+'[1]7'!L$27*Table6[[#This Row],[LNTV]]+'[1]7'!L$22*Table6[[#This Row],[NJ_DUM]]+'[1]7'!L$23*Table6[[#This Row],[NY_DUM]]+'[1]7'!L$24*Table6[[#This Row],[PA_DUM]]+'[1]7'!L$25*Table6[[#This Row],[CT_DUM]]+'[1]7'!L$26*Table6[[#This Row],[DL_DUM]]</f>
        <v>5.9138296536318951</v>
      </c>
      <c r="AZ635" s="9">
        <f>Table6[[#This Row],[sales]]-Table6[[#This Row],[Pred_7]]</f>
        <v>573.64121983271059</v>
      </c>
      <c r="BA635" s="9">
        <f>ABS(Table6[[#This Row],[Red_7]]/Table6[[#This Row],[sales]])</f>
        <v>0.98979591384999011</v>
      </c>
      <c r="BB635" s="9">
        <f>'[1]8'!O$22+'[1]8'!O$28*Table6[[#This Row],[LNRADIOLING]]+'[1]8'!O$23*Table6[[#This Row],[DL_DUM]]+'[1]8'!O$24*Table6[[#This Row],[CT_DUM]]+'[1]8'!O$25*Table6[[#This Row],[PA_DUM]]+'[1]8'!O$26*Table6[[#This Row],[NY_DUM]]+'[1]8'!O$27*Table6[[#This Row],[NJ_DUM]]</f>
        <v>6.9138556567887095</v>
      </c>
      <c r="BC635" s="9">
        <f>Table6[[#This Row],[sales]]-Table6[[#This Row],[Pred_8]]</f>
        <v>572.6411938295538</v>
      </c>
      <c r="BD635" s="9">
        <f>ABS(Table6[[#This Row],[Red_8]]/Table6[[#This Row],[sales]])</f>
        <v>0.98807040735316454</v>
      </c>
      <c r="BE635" s="9">
        <f>'[1]9'!M$19+'[1]9'!M$21*Table6[[#This Row],[LNONLINE]]+'[1]9'!M$20*Table6[[#This Row],[DL_DUM]]+'[1]9'!M$22*Table6[[#This Row],[CT_DUM]]+'[1]9'!M$23*Table6[[#This Row],[PA_DUM]]+'[1]9'!M$24*Table6[[#This Row],[NY_DUM]]+'[1]9'!M$25*Table6[[#This Row],[NJ_DUM]]</f>
        <v>7.0680891744762322</v>
      </c>
      <c r="BF635" s="9">
        <f>Table6[[#This Row],[sales]]-Table6[[#This Row],[Pred_9]]</f>
        <v>572.48696031186626</v>
      </c>
      <c r="BG635" s="9">
        <f>ABS(Table6[[#This Row],[Red_9]]/Table6[[#This Row],[sales]])</f>
        <v>0.98780428333643089</v>
      </c>
      <c r="BH635" s="9">
        <f>'[1]10'!P$22+'[1]10'!P$30*Table6[[#This Row],[LNTV]]+'[1]10'!P$29*Table6[[#This Row],[LNRADIOLING]]+'[1]10'!P$24*Table6[[#This Row],[LNONLINELING]]+'[1]10'!P$23*Table6[[#This Row],[DL_DUM]]+'[1]10'!P$25*Table6[[#This Row],[CT_DUM]]+'[1]10'!P$26*Table6[[#This Row],[PA_DUM]]+'[1]10'!P$27*Table6[[#This Row],[NY_DUM]]+'[1]10'!P$28*Table6[[#This Row],[NJ_DUM]]</f>
        <v>6.9536978496284307</v>
      </c>
      <c r="BI635" s="9">
        <f>Table6[[#This Row],[sales]]-Table6[[#This Row],[Pred_10]]</f>
        <v>572.60135163671407</v>
      </c>
      <c r="BJ635" s="45">
        <f>ABS(Table6[[#This Row],[Red_10]]/Table6[[#This Row],[sales]])</f>
        <v>0.98800166117818933</v>
      </c>
      <c r="BK635" s="9">
        <f>'[1]11'!P$32+'[1]11'!P$40*Table6[[#This Row],[LNONLINELING]]+'[1]11'!P$39*Table6[[#This Row],[LNRADIOLING]]+'[1]11'!P$38*Table6[[#This Row],[LNTVLING]]+'[1]11'!P$33*Table6[[#This Row],[DL_DUM]]+'[1]11'!P$34*Table6[[#This Row],[CT_DUM]]+'[1]11'!P$35*Table6[[#This Row],[PA_DUM]]+'[1]11'!P$36*Table6[[#This Row],[NY_DUM]]+'[1]11'!P$37*Table6[[#This Row],[NJ_DUM]]</f>
        <v>6.9178148153243395</v>
      </c>
      <c r="BL635" s="9">
        <f>Table6[[#This Row],[sales]]-Table6[[#This Row],[ Pred_11]]</f>
        <v>572.63723467101806</v>
      </c>
      <c r="BM635" s="47">
        <f>ABS(Table6[[#This Row],[ Red_11]]/Table6[[#This Row],[sales]])</f>
        <v>0.98806357597702643</v>
      </c>
      <c r="BN635" s="9">
        <f>'[1]12'!K$22+'[1]12'!K$28*Table6[[#This Row],[COMBINE LN LING]]+'[1]12'!K$23*Table6[[#This Row],[DL_DUM]]+'[1]12'!K$24*Table6[[#This Row],[CT_DUM]]+'[1]12'!K$25*Table6[[#This Row],[PA_DUM]]+'[1]12'!K$26*Table6[[#This Row],[NY_DUM]]+'[1]12'!K$27*Table6[[#This Row],[NJ_DUM]]</f>
        <v>7.0467723098629644</v>
      </c>
      <c r="BO635" s="9">
        <f>Table6[[#This Row],[sales]]-Table6[[#This Row],[ Pred_12]]</f>
        <v>572.50827717647951</v>
      </c>
      <c r="BP635" s="47">
        <f>ABS(Table6[[#This Row],[ Red_12]]/Table6[[#This Row],[sales]])</f>
        <v>0.98784106476837974</v>
      </c>
      <c r="BQ635">
        <f>LN(G635+'2019 Totals and Calculations'!C$18)</f>
        <v>7.1741624698244193</v>
      </c>
      <c r="BR635">
        <f>LN(Table6[[#This Row],[PROF RADIO]]+'2019 Totals and Calculations'!D$18)</f>
        <v>5.3429038147086612</v>
      </c>
      <c r="BS635">
        <f>LN(Table6[[#This Row],[ONLINE LINGERING]]+'2019 Totals and Calculations'!E$18)</f>
        <v>4.7821466683157174</v>
      </c>
      <c r="BT635">
        <f>MONTH(Table6[[#This Row],[Date]])</f>
        <v>2</v>
      </c>
      <c r="BU635">
        <f t="shared" si="256"/>
        <v>0</v>
      </c>
      <c r="BV635">
        <f t="shared" si="257"/>
        <v>1</v>
      </c>
      <c r="BW635">
        <f t="shared" si="258"/>
        <v>0</v>
      </c>
      <c r="BX635">
        <f t="shared" si="259"/>
        <v>0</v>
      </c>
      <c r="BY635">
        <f t="shared" si="260"/>
        <v>0</v>
      </c>
      <c r="BZ635">
        <f t="shared" si="261"/>
        <v>0</v>
      </c>
      <c r="CA635">
        <f t="shared" si="262"/>
        <v>0</v>
      </c>
      <c r="CB635">
        <f t="shared" si="263"/>
        <v>0</v>
      </c>
      <c r="CC635">
        <f t="shared" si="264"/>
        <v>0</v>
      </c>
      <c r="CD635">
        <f t="shared" si="265"/>
        <v>0</v>
      </c>
      <c r="CE635">
        <f t="shared" si="266"/>
        <v>0</v>
      </c>
      <c r="CF635">
        <f t="shared" si="267"/>
        <v>0</v>
      </c>
      <c r="CG635">
        <f t="shared" si="268"/>
        <v>6</v>
      </c>
      <c r="CH63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535.24950583755447</v>
      </c>
      <c r="CI635" s="79">
        <f>Table6[[#This Row],[sales]]-CH635</f>
        <v>44.305543648787989</v>
      </c>
      <c r="CJ635">
        <f>ABS(Table6[[#This Row],[sales]]-CH635)/Table6[[#This Row],[sales]]</f>
        <v>7.644751553464306E-2</v>
      </c>
      <c r="CK63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550.45240495005612</v>
      </c>
      <c r="CL635" s="79">
        <f>Table6[[#This Row],[sales]]-CK635</f>
        <v>29.102644536286334</v>
      </c>
      <c r="CM635">
        <f>ABS(Table6[[#This Row],[sales]]-CK635)/Table6[[#This Row],[sales]]</f>
        <v>5.0215496460741568E-2</v>
      </c>
      <c r="CN63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560.85223287154679</v>
      </c>
      <c r="CO635" s="79">
        <f>Table6[[#This Row],[sales]]-CN635</f>
        <v>18.702816614795665</v>
      </c>
      <c r="CP635">
        <f>ABS(Table6[[#This Row],[sales]]-CN635)/Table6[[#This Row],[sales]]</f>
        <v>3.2270992430092543E-2</v>
      </c>
      <c r="CQ63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575.97186080380447</v>
      </c>
      <c r="CR635" s="79">
        <f>Table6[[#This Row],[sales]]-CQ635</f>
        <v>3.5831886825379797</v>
      </c>
      <c r="CS635">
        <f>ABS(Table6[[#This Row],[sales]]-CQ635)/Table6[[#This Row],[sales]]</f>
        <v>6.1826545825349067E-3</v>
      </c>
    </row>
    <row r="636" spans="1:97" x14ac:dyDescent="0.2">
      <c r="A636">
        <v>635</v>
      </c>
      <c r="B636" t="s">
        <v>31</v>
      </c>
      <c r="C636" s="5">
        <v>42778</v>
      </c>
      <c r="D636" s="6">
        <v>1085.4774689062501</v>
      </c>
      <c r="E636" s="8">
        <f>YEAR(Table6[[#This Row],[Date]])</f>
        <v>2017</v>
      </c>
      <c r="F636" s="6">
        <f>Table6[[#This Row],[TV_State]]+Table6[[#This Row],[Radio_State]]+Table6[[#This Row],[Online]]</f>
        <v>1326.6946842187501</v>
      </c>
      <c r="G636" s="6">
        <f t="shared" si="243"/>
        <v>986.45929101562479</v>
      </c>
      <c r="H636" s="6">
        <f>LN(Table6[[#This Row],[PROF TV LING]])</f>
        <v>6.8941220585347951</v>
      </c>
      <c r="I636" s="6">
        <f t="shared" si="244"/>
        <v>6.9897752326830762</v>
      </c>
      <c r="J636" s="6">
        <v>160.81147687500001</v>
      </c>
      <c r="K636" s="6">
        <f t="shared" si="249"/>
        <v>153.58709156250001</v>
      </c>
      <c r="L636" s="6">
        <f>0.5*J635+0.5*Table6[[#This Row],[Radio_State]]</f>
        <v>156.9826321875</v>
      </c>
      <c r="M636" s="6">
        <f>LN(Table6[[#This Row],[RADIO LINGERING ]])</f>
        <v>5.0561351762195779</v>
      </c>
      <c r="N636" s="6">
        <f t="shared" si="245"/>
        <v>5.0802327277986379</v>
      </c>
      <c r="O636" s="6">
        <v>80.405738437499991</v>
      </c>
      <c r="P636" s="6">
        <f t="shared" si="246"/>
        <v>78.798498468749983</v>
      </c>
      <c r="Q636" s="6">
        <f>0.3*O635+0.7*Table6[[#This Row],[Online]]</f>
        <v>79.257085031249986</v>
      </c>
      <c r="R636" s="6">
        <f>LN(Table6[[#This Row],[ONLINE LINGERING]])</f>
        <v>4.3726968097865928</v>
      </c>
      <c r="S636" s="6">
        <f t="shared" si="247"/>
        <v>4.3870855472386925</v>
      </c>
      <c r="T636" s="6">
        <v>577.98386200917901</v>
      </c>
      <c r="U636" s="6">
        <f t="shared" si="248"/>
        <v>6.3595459478832517</v>
      </c>
      <c r="V636" s="8">
        <f>YEAR(Table6[[#This Row],[Date]])</f>
        <v>2017</v>
      </c>
      <c r="W636" s="8">
        <f>WEEKNUM(Table6[[#This Row],[Date]])</f>
        <v>7</v>
      </c>
      <c r="X636" t="s">
        <v>802</v>
      </c>
      <c r="Y636" s="9">
        <f>Table6[[#This Row],[LNTVLING]]+Table6[[#This Row],[LNRADIOLING]]+Table6[[#This Row],[LNONLINELING]]</f>
        <v>16.322954044540964</v>
      </c>
      <c r="Z636">
        <f t="shared" si="269"/>
        <v>1</v>
      </c>
      <c r="AA636">
        <f t="shared" si="250"/>
        <v>0</v>
      </c>
      <c r="AB636">
        <f t="shared" si="251"/>
        <v>0</v>
      </c>
      <c r="AC636">
        <f t="shared" si="252"/>
        <v>0</v>
      </c>
      <c r="AD636">
        <f t="shared" si="253"/>
        <v>0</v>
      </c>
      <c r="AE636">
        <f t="shared" si="254"/>
        <v>1</v>
      </c>
      <c r="AF636">
        <f t="shared" si="255"/>
        <v>0</v>
      </c>
      <c r="AG636" s="9">
        <f>'[1]1'!J$20+'[1]1'!J$21*Table6[[#This Row],[TV_State]]</f>
        <v>2397.2225505431911</v>
      </c>
      <c r="AH636" s="9">
        <f>Table6[[#This Row],[sales]]-Table6[[#This Row],[Pred_1]]</f>
        <v>-1819.238688534012</v>
      </c>
      <c r="AI636">
        <f>ABS(Table6[[#This Row],[Res_1]])/Table6[[#This Row],[sales]]</f>
        <v>3.1475596605932927</v>
      </c>
      <c r="AJ636" s="9">
        <f>'[1]2'!J$20+'[1]2'!J$21*Table6[[#This Row],[Radio_State]]</f>
        <v>2420.2530014161553</v>
      </c>
      <c r="AK636" s="9">
        <f>Table6[[#This Row],[sales]]-Table6[[#This Row],[ Pred_2 ]]</f>
        <v>-1842.2691394069761</v>
      </c>
      <c r="AL636">
        <f>ABS(Table6[[#This Row],[ Res_2 ]])/Table6[[#This Row],[sales]]</f>
        <v>3.187405843829112</v>
      </c>
      <c r="AM636" s="10">
        <f>'[1]3'!J$20+'[1]3'!J$21*Data!O636</f>
        <v>2265.2599539362159</v>
      </c>
      <c r="AN636" s="9">
        <f>Table6[[#This Row],[sales]]-Table6[[#This Row],[Pred_3]]</f>
        <v>-1687.2760919270368</v>
      </c>
      <c r="AO636" s="9">
        <f>ABS(Table6[[#This Row],[Res_3]])/Table6[[#This Row],[sales]]</f>
        <v>2.919244295267609</v>
      </c>
      <c r="AP636" s="9">
        <f>'[1]4'!L$21+'[1]4'!L$27*Table6[[#This Row],[TV_State]]+'[1]4'!L$22*Table6[[#This Row],[NJ_DUM]]+'[1]4'!L$23*Table6[[#This Row],[NY_DUM]]+'[1]4'!L$24*Table6[[#This Row],[PA_DUM]]+'[1]4'!L$25*Table6[[#This Row],[CT_DUM]]+'[1]4'!L$26*Table6[[#This Row],[DL_DUM]]</f>
        <v>477.2653144266543</v>
      </c>
      <c r="AQ636" s="9">
        <f>Table6[[#This Row],[sales]]-Table6[[#This Row],[Pred_4]]</f>
        <v>100.71854758252471</v>
      </c>
      <c r="AR636">
        <f>ABS(Table6[[#This Row],[Res_4]]/Table6[[#This Row],[sales]])</f>
        <v>0.17425840789465707</v>
      </c>
      <c r="AS636" s="9">
        <f>'[1]5'!L$20+'[1]5'!L$26*Table6[[#This Row],[Radio_State]]+'[1]5'!L$21*Table6[[#This Row],[NJ_DUM]]+'[1]5'!L$22*Table6[[#This Row],[NY_DUM]]+'[1]5'!L$23*Table6[[#This Row],[PA_DUM]]+'[1]5'!L$24*Table6[[#This Row],[CT_DUM]]+'[1]5'!L$25*Table6[[#This Row],[DL_DUM]]</f>
        <v>479.67627098473298</v>
      </c>
      <c r="AT636" s="9">
        <f>Table6[[#This Row],[sales]]-Table6[[#This Row],[Pred_5]]</f>
        <v>98.307591024446026</v>
      </c>
      <c r="AU636" s="9">
        <f>ABS(Table6[[#This Row],[Red_5]]/Table6[[#This Row],[sales]])</f>
        <v>0.17008708631190952</v>
      </c>
      <c r="AV636" s="9">
        <f>'[1]6'!L$20+'[1]6'!L$26*Table6[[#This Row],[Online]]+'[1]6'!L$21*Table6[[#This Row],[NJ_DUM]]+'[1]6'!L$22*Table6[[#This Row],[NY_DUM]]+'[1]6'!L$23*Table6[[#This Row],[PA_DUM]]+'[1]6'!L$24*Table6[[#This Row],[CT_DUM]]+'[1]6'!L$25*Table6[[#This Row],[DL_DUM]]</f>
        <v>343.99268338930369</v>
      </c>
      <c r="AW636" s="9">
        <f>Table6[[#This Row],[sales]]-Table6[[#This Row],[Pred_6]]</f>
        <v>233.99117861987531</v>
      </c>
      <c r="AX636" s="9">
        <f>ABS(Table6[[#This Row],[Red_6]]/Table6[[#This Row],[sales]])</f>
        <v>0.40484033205785125</v>
      </c>
      <c r="AY636" s="9">
        <f>'[1]7'!L$21+'[1]7'!L$27*Table6[[#This Row],[LNTV]]+'[1]7'!L$22*Table6[[#This Row],[NJ_DUM]]+'[1]7'!L$23*Table6[[#This Row],[NY_DUM]]+'[1]7'!L$24*Table6[[#This Row],[PA_DUM]]+'[1]7'!L$25*Table6[[#This Row],[CT_DUM]]+'[1]7'!L$26*Table6[[#This Row],[DL_DUM]]</f>
        <v>5.919229968041499</v>
      </c>
      <c r="AZ636" s="9">
        <f>Table6[[#This Row],[sales]]-Table6[[#This Row],[Pred_7]]</f>
        <v>572.06463204113754</v>
      </c>
      <c r="BA636" s="9">
        <f>ABS(Table6[[#This Row],[Red_7]]/Table6[[#This Row],[sales]])</f>
        <v>0.98975883176484358</v>
      </c>
      <c r="BB636" s="9">
        <f>'[1]8'!O$22+'[1]8'!O$28*Table6[[#This Row],[LNRADIOLING]]+'[1]8'!O$23*Table6[[#This Row],[DL_DUM]]+'[1]8'!O$24*Table6[[#This Row],[CT_DUM]]+'[1]8'!O$25*Table6[[#This Row],[PA_DUM]]+'[1]8'!O$26*Table6[[#This Row],[NY_DUM]]+'[1]8'!O$27*Table6[[#This Row],[NJ_DUM]]</f>
        <v>6.9173363931957326</v>
      </c>
      <c r="BC636" s="9">
        <f>Table6[[#This Row],[sales]]-Table6[[#This Row],[Pred_8]]</f>
        <v>571.06652561598332</v>
      </c>
      <c r="BD636" s="9">
        <f>ABS(Table6[[#This Row],[Red_8]]/Table6[[#This Row],[sales]])</f>
        <v>0.98803195582459735</v>
      </c>
      <c r="BE636" s="9">
        <f>'[1]9'!M$19+'[1]9'!M$21*Table6[[#This Row],[LNONLINE]]+'[1]9'!M$20*Table6[[#This Row],[DL_DUM]]+'[1]9'!M$22*Table6[[#This Row],[CT_DUM]]+'[1]9'!M$23*Table6[[#This Row],[PA_DUM]]+'[1]9'!M$24*Table6[[#This Row],[NY_DUM]]+'[1]9'!M$25*Table6[[#This Row],[NJ_DUM]]</f>
        <v>7.0835369915952047</v>
      </c>
      <c r="BF636" s="9">
        <f>Table6[[#This Row],[sales]]-Table6[[#This Row],[Pred_9]]</f>
        <v>570.90032501758378</v>
      </c>
      <c r="BG636" s="9">
        <f>ABS(Table6[[#This Row],[Red_9]]/Table6[[#This Row],[sales]])</f>
        <v>0.98774440350813342</v>
      </c>
      <c r="BH636" s="9">
        <f>'[1]10'!P$22+'[1]10'!P$30*Table6[[#This Row],[LNTV]]+'[1]10'!P$29*Table6[[#This Row],[LNRADIOLING]]+'[1]10'!P$24*Table6[[#This Row],[LNONLINELING]]+'[1]10'!P$23*Table6[[#This Row],[DL_DUM]]+'[1]10'!P$25*Table6[[#This Row],[CT_DUM]]+'[1]10'!P$26*Table6[[#This Row],[PA_DUM]]+'[1]10'!P$27*Table6[[#This Row],[NY_DUM]]+'[1]10'!P$28*Table6[[#This Row],[NJ_DUM]]</f>
        <v>6.962578262920724</v>
      </c>
      <c r="BI636" s="9">
        <f>Table6[[#This Row],[sales]]-Table6[[#This Row],[Pred_10]]</f>
        <v>571.02128374625829</v>
      </c>
      <c r="BJ636" s="45">
        <f>ABS(Table6[[#This Row],[Red_10]]/Table6[[#This Row],[sales]])</f>
        <v>0.98795368050810706</v>
      </c>
      <c r="BK636" s="9">
        <f>'[1]11'!P$32+'[1]11'!P$40*Table6[[#This Row],[LNONLINELING]]+'[1]11'!P$39*Table6[[#This Row],[LNRADIOLING]]+'[1]11'!P$38*Table6[[#This Row],[LNTVLING]]+'[1]11'!P$33*Table6[[#This Row],[DL_DUM]]+'[1]11'!P$34*Table6[[#This Row],[CT_DUM]]+'[1]11'!P$35*Table6[[#This Row],[PA_DUM]]+'[1]11'!P$36*Table6[[#This Row],[NY_DUM]]+'[1]11'!P$37*Table6[[#This Row],[NJ_DUM]]</f>
        <v>6.9241458379803422</v>
      </c>
      <c r="BL636" s="9">
        <f>Table6[[#This Row],[sales]]-Table6[[#This Row],[ Pred_11]]</f>
        <v>571.05971617119872</v>
      </c>
      <c r="BM636" s="47">
        <f>ABS(Table6[[#This Row],[ Red_11]]/Table6[[#This Row],[sales]])</f>
        <v>0.98802017444931645</v>
      </c>
      <c r="BN636" s="9">
        <f>'[1]12'!K$22+'[1]12'!K$28*Table6[[#This Row],[COMBINE LN LING]]+'[1]12'!K$23*Table6[[#This Row],[DL_DUM]]+'[1]12'!K$24*Table6[[#This Row],[CT_DUM]]+'[1]12'!K$25*Table6[[#This Row],[PA_DUM]]+'[1]12'!K$26*Table6[[#This Row],[NY_DUM]]+'[1]12'!K$27*Table6[[#This Row],[NJ_DUM]]</f>
        <v>7.0603946839606326</v>
      </c>
      <c r="BO636" s="9">
        <f>Table6[[#This Row],[sales]]-Table6[[#This Row],[ Pred_12]]</f>
        <v>570.92346732521833</v>
      </c>
      <c r="BP636" s="47">
        <f>ABS(Table6[[#This Row],[ Red_12]]/Table6[[#This Row],[sales]])</f>
        <v>0.98778444322058157</v>
      </c>
      <c r="BQ636">
        <f>LN(G636+'2019 Totals and Calculations'!C$18)</f>
        <v>7.2061567960875079</v>
      </c>
      <c r="BR636">
        <f>LN(Table6[[#This Row],[PROF RADIO]]+'2019 Totals and Calculations'!D$18)</f>
        <v>5.3768672273987219</v>
      </c>
      <c r="BS636">
        <f>LN(Table6[[#This Row],[ONLINE LINGERING]]+'2019 Totals and Calculations'!E$18)</f>
        <v>4.8132768405839172</v>
      </c>
      <c r="BT636">
        <f>MONTH(Table6[[#This Row],[Date]])</f>
        <v>2</v>
      </c>
      <c r="BU636">
        <f t="shared" si="256"/>
        <v>0</v>
      </c>
      <c r="BV636">
        <f t="shared" si="257"/>
        <v>1</v>
      </c>
      <c r="BW636">
        <f t="shared" si="258"/>
        <v>0</v>
      </c>
      <c r="BX636">
        <f t="shared" si="259"/>
        <v>0</v>
      </c>
      <c r="BY636">
        <f t="shared" si="260"/>
        <v>0</v>
      </c>
      <c r="BZ636">
        <f t="shared" si="261"/>
        <v>0</v>
      </c>
      <c r="CA636">
        <f t="shared" si="262"/>
        <v>0</v>
      </c>
      <c r="CB636">
        <f t="shared" si="263"/>
        <v>0</v>
      </c>
      <c r="CC636">
        <f t="shared" si="264"/>
        <v>0</v>
      </c>
      <c r="CD636">
        <f t="shared" si="265"/>
        <v>0</v>
      </c>
      <c r="CE636">
        <f t="shared" si="266"/>
        <v>0</v>
      </c>
      <c r="CF636">
        <f t="shared" si="267"/>
        <v>0</v>
      </c>
      <c r="CG636">
        <f t="shared" si="268"/>
        <v>7</v>
      </c>
      <c r="CH63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541.84004894573468</v>
      </c>
      <c r="CI636" s="79">
        <f>Table6[[#This Row],[sales]]-CH636</f>
        <v>36.143813063444327</v>
      </c>
      <c r="CJ636">
        <f>ABS(Table6[[#This Row],[sales]]-CH636)/Table6[[#This Row],[sales]]</f>
        <v>6.2534294535147986E-2</v>
      </c>
      <c r="CK63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557.47384342143528</v>
      </c>
      <c r="CL636" s="79">
        <f>Table6[[#This Row],[sales]]-CK636</f>
        <v>20.51001858774373</v>
      </c>
      <c r="CM636">
        <f>ABS(Table6[[#This Row],[sales]]-CK636)/Table6[[#This Row],[sales]]</f>
        <v>3.5485451992460663E-2</v>
      </c>
      <c r="CN63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567.91855987707277</v>
      </c>
      <c r="CO636" s="79">
        <f>Table6[[#This Row],[sales]]-CN636</f>
        <v>10.06530213210624</v>
      </c>
      <c r="CP636">
        <f>ABS(Table6[[#This Row],[sales]]-CN636)/Table6[[#This Row],[sales]]</f>
        <v>1.7414503749494638E-2</v>
      </c>
      <c r="CQ63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587.09745578106379</v>
      </c>
      <c r="CR636" s="79">
        <f>Table6[[#This Row],[sales]]-CQ636</f>
        <v>-9.1135937718847799</v>
      </c>
      <c r="CS636">
        <f>ABS(Table6[[#This Row],[sales]]-CQ636)/Table6[[#This Row],[sales]]</f>
        <v>1.5767903519320139E-2</v>
      </c>
    </row>
    <row r="637" spans="1:97" x14ac:dyDescent="0.2">
      <c r="A637">
        <v>636</v>
      </c>
      <c r="B637" t="s">
        <v>31</v>
      </c>
      <c r="C637" s="5">
        <v>42785</v>
      </c>
      <c r="D637" s="6">
        <v>1139.7513423515625</v>
      </c>
      <c r="E637" s="8">
        <f>YEAR(Table6[[#This Row],[Date]])</f>
        <v>2017</v>
      </c>
      <c r="F637" s="6">
        <f>Table6[[#This Row],[TV_State]]+Table6[[#This Row],[Radio_State]]+Table6[[#This Row],[Online]]</f>
        <v>1393.0294184296874</v>
      </c>
      <c r="G637" s="6">
        <f t="shared" si="243"/>
        <v>1032.4469064164059</v>
      </c>
      <c r="H637" s="6">
        <f>LN(Table6[[#This Row],[PROF TV LING]])</f>
        <v>6.9396869011560209</v>
      </c>
      <c r="I637" s="6">
        <f t="shared" si="244"/>
        <v>7.0385653968525084</v>
      </c>
      <c r="J637" s="6">
        <v>168.85205071875001</v>
      </c>
      <c r="K637" s="6">
        <f t="shared" si="249"/>
        <v>161.21957114062502</v>
      </c>
      <c r="L637" s="6">
        <f>0.5*J636+0.5*Table6[[#This Row],[Radio_State]]</f>
        <v>164.83176379687501</v>
      </c>
      <c r="M637" s="6">
        <f>LN(Table6[[#This Row],[RADIO LINGERING ]])</f>
        <v>5.1049253403890091</v>
      </c>
      <c r="N637" s="6">
        <f t="shared" si="245"/>
        <v>5.12902289196807</v>
      </c>
      <c r="O637" s="6">
        <v>84.426025359374989</v>
      </c>
      <c r="P637" s="6">
        <f t="shared" si="246"/>
        <v>82.737767292187485</v>
      </c>
      <c r="Q637" s="6">
        <f>0.3*O636+0.7*Table6[[#This Row],[Online]]</f>
        <v>83.219939282812476</v>
      </c>
      <c r="R637" s="6">
        <f>LN(Table6[[#This Row],[ONLINE LINGERING]])</f>
        <v>4.421486973956025</v>
      </c>
      <c r="S637" s="6">
        <f t="shared" si="247"/>
        <v>4.4358757114081246</v>
      </c>
      <c r="T637" s="6">
        <v>591.97796155136564</v>
      </c>
      <c r="U637" s="6">
        <f t="shared" si="248"/>
        <v>6.38346940708188</v>
      </c>
      <c r="V637" s="8">
        <f>YEAR(Table6[[#This Row],[Date]])</f>
        <v>2017</v>
      </c>
      <c r="W637" s="8">
        <f>WEEKNUM(Table6[[#This Row],[Date]])</f>
        <v>8</v>
      </c>
      <c r="X637" t="s">
        <v>803</v>
      </c>
      <c r="Y637" s="9">
        <f>Table6[[#This Row],[LNTVLING]]+Table6[[#This Row],[LNRADIOLING]]+Table6[[#This Row],[LNONLINELING]]</f>
        <v>16.466099215501053</v>
      </c>
      <c r="Z637">
        <f t="shared" si="269"/>
        <v>1</v>
      </c>
      <c r="AA637">
        <f t="shared" si="250"/>
        <v>0</v>
      </c>
      <c r="AB637">
        <f t="shared" si="251"/>
        <v>0</v>
      </c>
      <c r="AC637">
        <f t="shared" si="252"/>
        <v>0</v>
      </c>
      <c r="AD637">
        <f t="shared" si="253"/>
        <v>0</v>
      </c>
      <c r="AE637">
        <f t="shared" si="254"/>
        <v>1</v>
      </c>
      <c r="AF637">
        <f t="shared" si="255"/>
        <v>0</v>
      </c>
      <c r="AG637" s="9">
        <f>'[1]1'!J$20+'[1]1'!J$21*Table6[[#This Row],[TV_State]]</f>
        <v>2450.5970507975344</v>
      </c>
      <c r="AH637" s="9">
        <f>Table6[[#This Row],[sales]]-Table6[[#This Row],[Pred_1]]</f>
        <v>-1858.6190892461686</v>
      </c>
      <c r="AI637">
        <f>ABS(Table6[[#This Row],[Res_1]])/Table6[[#This Row],[sales]]</f>
        <v>3.1396761534422377</v>
      </c>
      <c r="AJ637" s="9">
        <f>'[1]2'!J$20+'[1]2'!J$21*Table6[[#This Row],[Radio_State]]</f>
        <v>2455.5515612870877</v>
      </c>
      <c r="AK637" s="9">
        <f>Table6[[#This Row],[sales]]-Table6[[#This Row],[ Pred_2 ]]</f>
        <v>-1863.5735997357219</v>
      </c>
      <c r="AL637">
        <f>ABS(Table6[[#This Row],[ Res_2 ]])/Table6[[#This Row],[sales]]</f>
        <v>3.148045570568121</v>
      </c>
      <c r="AM637" s="10">
        <f>'[1]3'!J$20+'[1]3'!J$21*Data!O637</f>
        <v>2288.486442546784</v>
      </c>
      <c r="AN637" s="9">
        <f>Table6[[#This Row],[sales]]-Table6[[#This Row],[Pred_3]]</f>
        <v>-1696.5084809954183</v>
      </c>
      <c r="AO637" s="9">
        <f>ABS(Table6[[#This Row],[Res_3]])/Table6[[#This Row],[sales]]</f>
        <v>2.8658304720491068</v>
      </c>
      <c r="AP637" s="9">
        <f>'[1]4'!L$21+'[1]4'!L$27*Table6[[#This Row],[TV_State]]+'[1]4'!L$22*Table6[[#This Row],[NJ_DUM]]+'[1]4'!L$23*Table6[[#This Row],[NY_DUM]]+'[1]4'!L$24*Table6[[#This Row],[PA_DUM]]+'[1]4'!L$25*Table6[[#This Row],[CT_DUM]]+'[1]4'!L$26*Table6[[#This Row],[DL_DUM]]</f>
        <v>489.23708043069581</v>
      </c>
      <c r="AQ637" s="9">
        <f>Table6[[#This Row],[sales]]-Table6[[#This Row],[Pred_4]]</f>
        <v>102.74088112066983</v>
      </c>
      <c r="AR637">
        <f>ABS(Table6[[#This Row],[Res_4]]/Table6[[#This Row],[sales]])</f>
        <v>0.1735552466369224</v>
      </c>
      <c r="AS637" s="9">
        <f>'[1]5'!L$20+'[1]5'!L$26*Table6[[#This Row],[Radio_State]]+'[1]5'!L$21*Table6[[#This Row],[NJ_DUM]]+'[1]5'!L$22*Table6[[#This Row],[NY_DUM]]+'[1]5'!L$23*Table6[[#This Row],[PA_DUM]]+'[1]5'!L$24*Table6[[#This Row],[CT_DUM]]+'[1]5'!L$25*Table6[[#This Row],[DL_DUM]]</f>
        <v>493.84050811761716</v>
      </c>
      <c r="AT637" s="9">
        <f>Table6[[#This Row],[sales]]-Table6[[#This Row],[Pred_5]]</f>
        <v>98.137453433748476</v>
      </c>
      <c r="AU637" s="9">
        <f>ABS(Table6[[#This Row],[Red_5]]/Table6[[#This Row],[sales]])</f>
        <v>0.16577889686393862</v>
      </c>
      <c r="AV637" s="9">
        <f>'[1]6'!L$20+'[1]6'!L$26*Table6[[#This Row],[Online]]+'[1]6'!L$21*Table6[[#This Row],[NJ_DUM]]+'[1]6'!L$22*Table6[[#This Row],[NY_DUM]]+'[1]6'!L$23*Table6[[#This Row],[PA_DUM]]+'[1]6'!L$24*Table6[[#This Row],[CT_DUM]]+'[1]6'!L$25*Table6[[#This Row],[DL_DUM]]</f>
        <v>361.49000761809191</v>
      </c>
      <c r="AW637" s="9">
        <f>Table6[[#This Row],[sales]]-Table6[[#This Row],[Pred_6]]</f>
        <v>230.48795393327373</v>
      </c>
      <c r="AX637" s="9">
        <f>ABS(Table6[[#This Row],[Red_6]]/Table6[[#This Row],[sales]])</f>
        <v>0.38935225448130878</v>
      </c>
      <c r="AY637" s="9">
        <f>'[1]7'!L$21+'[1]7'!L$27*Table6[[#This Row],[LNTV]]+'[1]7'!L$22*Table6[[#This Row],[NJ_DUM]]+'[1]7'!L$23*Table6[[#This Row],[NY_DUM]]+'[1]7'!L$24*Table6[[#This Row],[PA_DUM]]+'[1]7'!L$25*Table6[[#This Row],[CT_DUM]]+'[1]7'!L$26*Table6[[#This Row],[DL_DUM]]</f>
        <v>5.924630282451103</v>
      </c>
      <c r="AZ637" s="9">
        <f>Table6[[#This Row],[sales]]-Table6[[#This Row],[Pred_7]]</f>
        <v>586.05333126891458</v>
      </c>
      <c r="BA637" s="9">
        <f>ABS(Table6[[#This Row],[Red_7]]/Table6[[#This Row],[sales]])</f>
        <v>0.98999180600081005</v>
      </c>
      <c r="BB637" s="9">
        <f>'[1]8'!O$22+'[1]8'!O$28*Table6[[#This Row],[LNRADIOLING]]+'[1]8'!O$23*Table6[[#This Row],[DL_DUM]]+'[1]8'!O$24*Table6[[#This Row],[CT_DUM]]+'[1]8'!O$25*Table6[[#This Row],[PA_DUM]]+'[1]8'!O$26*Table6[[#This Row],[NY_DUM]]+'[1]8'!O$27*Table6[[#This Row],[NJ_DUM]]</f>
        <v>6.9208171296027556</v>
      </c>
      <c r="BC637" s="9">
        <f>Table6[[#This Row],[sales]]-Table6[[#This Row],[Pred_8]]</f>
        <v>585.05714442176293</v>
      </c>
      <c r="BD637" s="9">
        <f>ABS(Table6[[#This Row],[Red_8]]/Table6[[#This Row],[sales]])</f>
        <v>0.98830899530201144</v>
      </c>
      <c r="BE637" s="9">
        <f>'[1]9'!M$19+'[1]9'!M$21*Table6[[#This Row],[LNONLINE]]+'[1]9'!M$20*Table6[[#This Row],[DL_DUM]]+'[1]9'!M$22*Table6[[#This Row],[CT_DUM]]+'[1]9'!M$23*Table6[[#This Row],[PA_DUM]]+'[1]9'!M$24*Table6[[#This Row],[NY_DUM]]+'[1]9'!M$25*Table6[[#This Row],[NJ_DUM]]</f>
        <v>7.0989848087141771</v>
      </c>
      <c r="BF637" s="9">
        <f>Table6[[#This Row],[sales]]-Table6[[#This Row],[Pred_9]]</f>
        <v>584.8789767426515</v>
      </c>
      <c r="BG637" s="9">
        <f>ABS(Table6[[#This Row],[Red_9]]/Table6[[#This Row],[sales]])</f>
        <v>0.98800802518034592</v>
      </c>
      <c r="BH637" s="9">
        <f>'[1]10'!P$22+'[1]10'!P$30*Table6[[#This Row],[LNTV]]+'[1]10'!P$29*Table6[[#This Row],[LNRADIOLING]]+'[1]10'!P$24*Table6[[#This Row],[LNONLINELING]]+'[1]10'!P$23*Table6[[#This Row],[DL_DUM]]+'[1]10'!P$25*Table6[[#This Row],[CT_DUM]]+'[1]10'!P$26*Table6[[#This Row],[PA_DUM]]+'[1]10'!P$27*Table6[[#This Row],[NY_DUM]]+'[1]10'!P$28*Table6[[#This Row],[NJ_DUM]]</f>
        <v>6.9714586762130182</v>
      </c>
      <c r="BI637" s="9">
        <f>Table6[[#This Row],[sales]]-Table6[[#This Row],[Pred_10]]</f>
        <v>585.00650287515259</v>
      </c>
      <c r="BJ637" s="45">
        <f>ABS(Table6[[#This Row],[Red_10]]/Table6[[#This Row],[sales]])</f>
        <v>0.98822344896431058</v>
      </c>
      <c r="BK637" s="9">
        <f>'[1]11'!P$32+'[1]11'!P$40*Table6[[#This Row],[LNONLINELING]]+'[1]11'!P$39*Table6[[#This Row],[LNRADIOLING]]+'[1]11'!P$38*Table6[[#This Row],[LNTVLING]]+'[1]11'!P$33*Table6[[#This Row],[DL_DUM]]+'[1]11'!P$34*Table6[[#This Row],[CT_DUM]]+'[1]11'!P$35*Table6[[#This Row],[PA_DUM]]+'[1]11'!P$36*Table6[[#This Row],[NY_DUM]]+'[1]11'!P$37*Table6[[#This Row],[NJ_DUM]]</f>
        <v>6.9302081178497463</v>
      </c>
      <c r="BL637" s="9">
        <f>Table6[[#This Row],[sales]]-Table6[[#This Row],[ Pred_11]]</f>
        <v>585.04775343351594</v>
      </c>
      <c r="BM637" s="47">
        <f>ABS(Table6[[#This Row],[ Red_11]]/Table6[[#This Row],[sales]])</f>
        <v>0.98829313155562737</v>
      </c>
      <c r="BN637" s="9">
        <f>'[1]12'!K$22+'[1]12'!K$28*Table6[[#This Row],[COMBINE LN LING]]+'[1]12'!K$23*Table6[[#This Row],[DL_DUM]]+'[1]12'!K$24*Table6[[#This Row],[CT_DUM]]+'[1]12'!K$25*Table6[[#This Row],[PA_DUM]]+'[1]12'!K$26*Table6[[#This Row],[NY_DUM]]+'[1]12'!K$27*Table6[[#This Row],[NJ_DUM]]</f>
        <v>7.0741703848275863</v>
      </c>
      <c r="BO637" s="9">
        <f>Table6[[#This Row],[sales]]-Table6[[#This Row],[ Pred_12]]</f>
        <v>584.9037911665381</v>
      </c>
      <c r="BP637" s="47">
        <f>ABS(Table6[[#This Row],[ Red_12]]/Table6[[#This Row],[sales]])</f>
        <v>0.98804994299739024</v>
      </c>
      <c r="BQ637">
        <f>LN(G637+'2019 Totals and Calculations'!C$18)</f>
        <v>7.2397104865913393</v>
      </c>
      <c r="BR637">
        <f>LN(Table6[[#This Row],[PROF RADIO]]+'2019 Totals and Calculations'!D$18)</f>
        <v>5.4115386238103289</v>
      </c>
      <c r="BS637">
        <f>LN(Table6[[#This Row],[ONLINE LINGERING]]+'2019 Totals and Calculations'!E$18)</f>
        <v>4.8449529612987066</v>
      </c>
      <c r="BT637">
        <f>MONTH(Table6[[#This Row],[Date]])</f>
        <v>2</v>
      </c>
      <c r="BU637">
        <f t="shared" si="256"/>
        <v>0</v>
      </c>
      <c r="BV637">
        <f t="shared" si="257"/>
        <v>1</v>
      </c>
      <c r="BW637">
        <f t="shared" si="258"/>
        <v>0</v>
      </c>
      <c r="BX637">
        <f t="shared" si="259"/>
        <v>0</v>
      </c>
      <c r="BY637">
        <f t="shared" si="260"/>
        <v>0</v>
      </c>
      <c r="BZ637">
        <f t="shared" si="261"/>
        <v>0</v>
      </c>
      <c r="CA637">
        <f t="shared" si="262"/>
        <v>0</v>
      </c>
      <c r="CB637">
        <f t="shared" si="263"/>
        <v>0</v>
      </c>
      <c r="CC637">
        <f t="shared" si="264"/>
        <v>0</v>
      </c>
      <c r="CD637">
        <f t="shared" si="265"/>
        <v>0</v>
      </c>
      <c r="CE637">
        <f t="shared" si="266"/>
        <v>0</v>
      </c>
      <c r="CF637">
        <f t="shared" si="267"/>
        <v>0</v>
      </c>
      <c r="CG637">
        <f t="shared" si="268"/>
        <v>8</v>
      </c>
      <c r="CH63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548.76668223379363</v>
      </c>
      <c r="CI637" s="79">
        <f>Table6[[#This Row],[sales]]-CH637</f>
        <v>43.211279317572007</v>
      </c>
      <c r="CJ637">
        <f>ABS(Table6[[#This Row],[sales]]-CH637)/Table6[[#This Row],[sales]]</f>
        <v>7.2994743257553826E-2</v>
      </c>
      <c r="CK63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564.70735488443029</v>
      </c>
      <c r="CL637" s="79">
        <f>Table6[[#This Row],[sales]]-CK637</f>
        <v>27.27060666693535</v>
      </c>
      <c r="CM637">
        <f>ABS(Table6[[#This Row],[sales]]-CK637)/Table6[[#This Row],[sales]]</f>
        <v>4.6066928903009667E-2</v>
      </c>
      <c r="CN63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575.1764625079644</v>
      </c>
      <c r="CO637" s="79">
        <f>Table6[[#This Row],[sales]]-CN637</f>
        <v>16.801499043401236</v>
      </c>
      <c r="CP637">
        <f>ABS(Table6[[#This Row],[sales]]-CN637)/Table6[[#This Row],[sales]]</f>
        <v>2.8381967124874764E-2</v>
      </c>
      <c r="CQ63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598.6722780656462</v>
      </c>
      <c r="CR637" s="79">
        <f>Table6[[#This Row],[sales]]-CQ637</f>
        <v>-6.6943165142805583</v>
      </c>
      <c r="CS637">
        <f>ABS(Table6[[#This Row],[sales]]-CQ637)/Table6[[#This Row],[sales]]</f>
        <v>1.1308388063530463E-2</v>
      </c>
    </row>
    <row r="638" spans="1:97" x14ac:dyDescent="0.2">
      <c r="A638">
        <v>637</v>
      </c>
      <c r="B638" t="s">
        <v>31</v>
      </c>
      <c r="C638" s="5">
        <v>42792</v>
      </c>
      <c r="D638" s="6">
        <v>1196.7389094691407</v>
      </c>
      <c r="E638" s="8">
        <f>YEAR(Table6[[#This Row],[Date]])</f>
        <v>2017</v>
      </c>
      <c r="F638" s="6">
        <f>Table6[[#This Row],[TV_State]]+Table6[[#This Row],[Radio_State]]+Table6[[#This Row],[Online]]</f>
        <v>1462.680889351172</v>
      </c>
      <c r="G638" s="6">
        <f t="shared" si="243"/>
        <v>1081.7345073322263</v>
      </c>
      <c r="H638" s="6">
        <f>LN(Table6[[#This Row],[PROF TV LING]])</f>
        <v>6.9863210571463927</v>
      </c>
      <c r="I638" s="6">
        <f t="shared" si="244"/>
        <v>7.0873555610219405</v>
      </c>
      <c r="J638" s="6">
        <v>177.29465325468749</v>
      </c>
      <c r="K638" s="6">
        <f t="shared" si="249"/>
        <v>169.25711219765626</v>
      </c>
      <c r="L638" s="6">
        <f>0.5*J637+0.5*Table6[[#This Row],[Radio_State]]</f>
        <v>173.07335198671876</v>
      </c>
      <c r="M638" s="6">
        <f>LN(Table6[[#This Row],[RADIO LINGERING ]])</f>
        <v>5.1537155045584413</v>
      </c>
      <c r="N638" s="6">
        <f t="shared" si="245"/>
        <v>5.1778130561375022</v>
      </c>
      <c r="O638" s="6">
        <v>88.647326627343745</v>
      </c>
      <c r="P638" s="6">
        <f t="shared" si="246"/>
        <v>86.874458826796854</v>
      </c>
      <c r="Q638" s="6">
        <f>0.3*O637+0.7*Table6[[#This Row],[Online]]</f>
        <v>87.380936246953112</v>
      </c>
      <c r="R638" s="6">
        <f>LN(Table6[[#This Row],[ONLINE LINGERING]])</f>
        <v>4.4702771381254571</v>
      </c>
      <c r="S638" s="6">
        <f t="shared" si="247"/>
        <v>4.4846658755775568</v>
      </c>
      <c r="T638" s="6">
        <v>609.51212555567417</v>
      </c>
      <c r="U638" s="6">
        <f t="shared" si="248"/>
        <v>6.4126588429903357</v>
      </c>
      <c r="V638" s="8">
        <f>YEAR(Table6[[#This Row],[Date]])</f>
        <v>2017</v>
      </c>
      <c r="W638" s="8">
        <f>WEEKNUM(Table6[[#This Row],[Date]])</f>
        <v>9</v>
      </c>
      <c r="X638" t="s">
        <v>804</v>
      </c>
      <c r="Y638" s="9">
        <f>Table6[[#This Row],[LNTVLING]]+Table6[[#This Row],[LNRADIOLING]]+Table6[[#This Row],[LNONLINELING]]</f>
        <v>16.610313699830293</v>
      </c>
      <c r="Z638">
        <f t="shared" si="269"/>
        <v>1</v>
      </c>
      <c r="AA638">
        <f t="shared" si="250"/>
        <v>0</v>
      </c>
      <c r="AB638">
        <f t="shared" si="251"/>
        <v>0</v>
      </c>
      <c r="AC638">
        <f t="shared" si="252"/>
        <v>0</v>
      </c>
      <c r="AD638">
        <f t="shared" si="253"/>
        <v>0</v>
      </c>
      <c r="AE638">
        <f t="shared" si="254"/>
        <v>1</v>
      </c>
      <c r="AF638">
        <f t="shared" si="255"/>
        <v>0</v>
      </c>
      <c r="AG638" s="9">
        <f>'[1]1'!J$20+'[1]1'!J$21*Table6[[#This Row],[TV_State]]</f>
        <v>2506.6402760645951</v>
      </c>
      <c r="AH638" s="9">
        <f>Table6[[#This Row],[sales]]-Table6[[#This Row],[Pred_1]]</f>
        <v>-1897.128150508921</v>
      </c>
      <c r="AI638">
        <f>ABS(Table6[[#This Row],[Res_1]])/Table6[[#This Row],[sales]]</f>
        <v>3.1125355361542075</v>
      </c>
      <c r="AJ638" s="9">
        <f>'[1]2'!J$20+'[1]2'!J$21*Table6[[#This Row],[Radio_State]]</f>
        <v>2492.6150491515664</v>
      </c>
      <c r="AK638" s="9">
        <f>Table6[[#This Row],[sales]]-Table6[[#This Row],[ Pred_2 ]]</f>
        <v>-1883.1029235958922</v>
      </c>
      <c r="AL638">
        <f>ABS(Table6[[#This Row],[ Res_2 ]])/Table6[[#This Row],[sales]]</f>
        <v>3.0895249571599956</v>
      </c>
      <c r="AM638" s="10">
        <f>'[1]3'!J$20+'[1]3'!J$21*Data!O638</f>
        <v>2312.8742555878807</v>
      </c>
      <c r="AN638" s="9">
        <f>Table6[[#This Row],[sales]]-Table6[[#This Row],[Pred_3]]</f>
        <v>-1703.3621300322066</v>
      </c>
      <c r="AO638" s="9">
        <f>ABS(Table6[[#This Row],[Res_3]])/Table6[[#This Row],[sales]]</f>
        <v>2.7946320649147083</v>
      </c>
      <c r="AP638" s="9">
        <f>'[1]4'!L$21+'[1]4'!L$27*Table6[[#This Row],[TV_State]]+'[1]4'!L$22*Table6[[#This Row],[NJ_DUM]]+'[1]4'!L$23*Table6[[#This Row],[NY_DUM]]+'[1]4'!L$24*Table6[[#This Row],[PA_DUM]]+'[1]4'!L$25*Table6[[#This Row],[CT_DUM]]+'[1]4'!L$26*Table6[[#This Row],[DL_DUM]]</f>
        <v>501.80743473493948</v>
      </c>
      <c r="AQ638" s="9">
        <f>Table6[[#This Row],[sales]]-Table6[[#This Row],[Pred_4]]</f>
        <v>107.7046908207347</v>
      </c>
      <c r="AR638">
        <f>ABS(Table6[[#This Row],[Res_4]]/Table6[[#This Row],[sales]])</f>
        <v>0.17670639566447266</v>
      </c>
      <c r="AS638" s="9">
        <f>'[1]5'!L$20+'[1]5'!L$26*Table6[[#This Row],[Radio_State]]+'[1]5'!L$21*Table6[[#This Row],[NJ_DUM]]+'[1]5'!L$22*Table6[[#This Row],[NY_DUM]]+'[1]5'!L$23*Table6[[#This Row],[PA_DUM]]+'[1]5'!L$24*Table6[[#This Row],[CT_DUM]]+'[1]5'!L$25*Table6[[#This Row],[DL_DUM]]</f>
        <v>508.71295710714548</v>
      </c>
      <c r="AT638" s="9">
        <f>Table6[[#This Row],[sales]]-Table6[[#This Row],[Pred_5]]</f>
        <v>100.79916844852869</v>
      </c>
      <c r="AU638" s="9">
        <f>ABS(Table6[[#This Row],[Red_5]]/Table6[[#This Row],[sales]])</f>
        <v>0.16537680584554912</v>
      </c>
      <c r="AV638" s="9">
        <f>'[1]6'!L$20+'[1]6'!L$26*Table6[[#This Row],[Online]]+'[1]6'!L$21*Table6[[#This Row],[NJ_DUM]]+'[1]6'!L$22*Table6[[#This Row],[NY_DUM]]+'[1]6'!L$23*Table6[[#This Row],[PA_DUM]]+'[1]6'!L$24*Table6[[#This Row],[CT_DUM]]+'[1]6'!L$25*Table6[[#This Row],[DL_DUM]]</f>
        <v>379.86219805831956</v>
      </c>
      <c r="AW638" s="9">
        <f>Table6[[#This Row],[sales]]-Table6[[#This Row],[Pred_6]]</f>
        <v>229.64992749735461</v>
      </c>
      <c r="AX638" s="9">
        <f>ABS(Table6[[#This Row],[Red_6]]/Table6[[#This Row],[sales]])</f>
        <v>0.3767766347355101</v>
      </c>
      <c r="AY638" s="9">
        <f>'[1]7'!L$21+'[1]7'!L$27*Table6[[#This Row],[LNTV]]+'[1]7'!L$22*Table6[[#This Row],[NJ_DUM]]+'[1]7'!L$23*Table6[[#This Row],[NY_DUM]]+'[1]7'!L$24*Table6[[#This Row],[PA_DUM]]+'[1]7'!L$25*Table6[[#This Row],[CT_DUM]]+'[1]7'!L$26*Table6[[#This Row],[DL_DUM]]</f>
        <v>5.930030596860707</v>
      </c>
      <c r="AZ638" s="9">
        <f>Table6[[#This Row],[sales]]-Table6[[#This Row],[Pred_7]]</f>
        <v>603.58209495881351</v>
      </c>
      <c r="BA638" s="9">
        <f>ABS(Table6[[#This Row],[Red_7]]/Table6[[#This Row],[sales]])</f>
        <v>0.99027085705398488</v>
      </c>
      <c r="BB638" s="9">
        <f>'[1]8'!O$22+'[1]8'!O$28*Table6[[#This Row],[LNRADIOLING]]+'[1]8'!O$23*Table6[[#This Row],[DL_DUM]]+'[1]8'!O$24*Table6[[#This Row],[CT_DUM]]+'[1]8'!O$25*Table6[[#This Row],[PA_DUM]]+'[1]8'!O$26*Table6[[#This Row],[NY_DUM]]+'[1]8'!O$27*Table6[[#This Row],[NJ_DUM]]</f>
        <v>6.9242978660097796</v>
      </c>
      <c r="BC638" s="9">
        <f>Table6[[#This Row],[sales]]-Table6[[#This Row],[Pred_8]]</f>
        <v>602.58782768966444</v>
      </c>
      <c r="BD638" s="9">
        <f>ABS(Table6[[#This Row],[Red_8]]/Table6[[#This Row],[sales]])</f>
        <v>0.98863960604606993</v>
      </c>
      <c r="BE638" s="9">
        <f>'[1]9'!M$19+'[1]9'!M$21*Table6[[#This Row],[LNONLINE]]+'[1]9'!M$20*Table6[[#This Row],[DL_DUM]]+'[1]9'!M$22*Table6[[#This Row],[CT_DUM]]+'[1]9'!M$23*Table6[[#This Row],[PA_DUM]]+'[1]9'!M$24*Table6[[#This Row],[NY_DUM]]+'[1]9'!M$25*Table6[[#This Row],[NJ_DUM]]</f>
        <v>7.1144326258331505</v>
      </c>
      <c r="BF638" s="9">
        <f>Table6[[#This Row],[sales]]-Table6[[#This Row],[Pred_9]]</f>
        <v>602.39769292984101</v>
      </c>
      <c r="BG638" s="9">
        <f>ABS(Table6[[#This Row],[Red_9]]/Table6[[#This Row],[sales]])</f>
        <v>0.98832766022604202</v>
      </c>
      <c r="BH638" s="9">
        <f>'[1]10'!P$22+'[1]10'!P$30*Table6[[#This Row],[LNTV]]+'[1]10'!P$29*Table6[[#This Row],[LNRADIOLING]]+'[1]10'!P$24*Table6[[#This Row],[LNONLINELING]]+'[1]10'!P$23*Table6[[#This Row],[DL_DUM]]+'[1]10'!P$25*Table6[[#This Row],[CT_DUM]]+'[1]10'!P$26*Table6[[#This Row],[PA_DUM]]+'[1]10'!P$27*Table6[[#This Row],[NY_DUM]]+'[1]10'!P$28*Table6[[#This Row],[NJ_DUM]]</f>
        <v>6.9803390895053123</v>
      </c>
      <c r="BI638" s="9">
        <f>Table6[[#This Row],[sales]]-Table6[[#This Row],[Pred_10]]</f>
        <v>602.53178646616891</v>
      </c>
      <c r="BJ638" s="45">
        <f>ABS(Table6[[#This Row],[Red_10]]/Table6[[#This Row],[sales]])</f>
        <v>0.9885476616512896</v>
      </c>
      <c r="BK638" s="9">
        <f>'[1]11'!P$32+'[1]11'!P$40*Table6[[#This Row],[LNONLINELING]]+'[1]11'!P$39*Table6[[#This Row],[LNRADIOLING]]+'[1]11'!P$38*Table6[[#This Row],[LNTVLING]]+'[1]11'!P$33*Table6[[#This Row],[DL_DUM]]+'[1]11'!P$34*Table6[[#This Row],[CT_DUM]]+'[1]11'!P$35*Table6[[#This Row],[PA_DUM]]+'[1]11'!P$36*Table6[[#This Row],[NY_DUM]]+'[1]11'!P$37*Table6[[#This Row],[NJ_DUM]]</f>
        <v>6.9360900291624894</v>
      </c>
      <c r="BL638" s="9">
        <f>Table6[[#This Row],[sales]]-Table6[[#This Row],[ Pred_11]]</f>
        <v>602.57603552651165</v>
      </c>
      <c r="BM638" s="47">
        <f>ABS(Table6[[#This Row],[ Red_11]]/Table6[[#This Row],[sales]])</f>
        <v>0.98862025915753671</v>
      </c>
      <c r="BN638" s="9">
        <f>'[1]12'!K$22+'[1]12'!K$28*Table6[[#This Row],[COMBINE LN LING]]+'[1]12'!K$23*Table6[[#This Row],[DL_DUM]]+'[1]12'!K$24*Table6[[#This Row],[CT_DUM]]+'[1]12'!K$25*Table6[[#This Row],[PA_DUM]]+'[1]12'!K$26*Table6[[#This Row],[NY_DUM]]+'[1]12'!K$27*Table6[[#This Row],[NJ_DUM]]</f>
        <v>7.0880489920029239</v>
      </c>
      <c r="BO638" s="9">
        <f>Table6[[#This Row],[sales]]-Table6[[#This Row],[ Pred_12]]</f>
        <v>602.42407656367129</v>
      </c>
      <c r="BP638" s="47">
        <f>ABS(Table6[[#This Row],[ Red_12]]/Table6[[#This Row],[sales]])</f>
        <v>0.98837094670505377</v>
      </c>
      <c r="BQ638">
        <f>LN(G638+'2019 Totals and Calculations'!C$18)</f>
        <v>7.2744643274064771</v>
      </c>
      <c r="BR638">
        <f>LN(Table6[[#This Row],[PROF RADIO]]+'2019 Totals and Calculations'!D$18)</f>
        <v>5.4467954668215883</v>
      </c>
      <c r="BS638">
        <f>LN(Table6[[#This Row],[ONLINE LINGERING]]+'2019 Totals and Calculations'!E$18)</f>
        <v>4.8771671400449108</v>
      </c>
      <c r="BT638">
        <f>MONTH(Table6[[#This Row],[Date]])</f>
        <v>2</v>
      </c>
      <c r="BU638">
        <f t="shared" si="256"/>
        <v>0</v>
      </c>
      <c r="BV638">
        <f t="shared" si="257"/>
        <v>1</v>
      </c>
      <c r="BW638">
        <f t="shared" si="258"/>
        <v>0</v>
      </c>
      <c r="BX638">
        <f t="shared" si="259"/>
        <v>0</v>
      </c>
      <c r="BY638">
        <f t="shared" si="260"/>
        <v>0</v>
      </c>
      <c r="BZ638">
        <f t="shared" si="261"/>
        <v>0</v>
      </c>
      <c r="CA638">
        <f t="shared" si="262"/>
        <v>0</v>
      </c>
      <c r="CB638">
        <f t="shared" si="263"/>
        <v>0</v>
      </c>
      <c r="CC638">
        <f t="shared" si="264"/>
        <v>0</v>
      </c>
      <c r="CD638">
        <f t="shared" si="265"/>
        <v>0</v>
      </c>
      <c r="CE638">
        <f t="shared" si="266"/>
        <v>0</v>
      </c>
      <c r="CF638">
        <f t="shared" si="267"/>
        <v>0</v>
      </c>
      <c r="CG638">
        <f t="shared" si="268"/>
        <v>9</v>
      </c>
      <c r="CH63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555.98066512404944</v>
      </c>
      <c r="CI638" s="79">
        <f>Table6[[#This Row],[sales]]-CH638</f>
        <v>53.531460431624737</v>
      </c>
      <c r="CJ638">
        <f>ABS(Table6[[#This Row],[sales]]-CH638)/Table6[[#This Row],[sales]]</f>
        <v>8.7826735822231078E-2</v>
      </c>
      <c r="CK63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572.13736516909648</v>
      </c>
      <c r="CL638" s="79">
        <f>Table6[[#This Row],[sales]]-CK638</f>
        <v>37.374760386577691</v>
      </c>
      <c r="CM638">
        <f>ABS(Table6[[#This Row],[sales]]-CK638)/Table6[[#This Row],[sales]]</f>
        <v>6.1319141686482823E-2</v>
      </c>
      <c r="CN63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582.62949262267432</v>
      </c>
      <c r="CO638" s="79">
        <f>Table6[[#This Row],[sales]]-CN638</f>
        <v>26.882632932999854</v>
      </c>
      <c r="CP638">
        <f>ABS(Table6[[#This Row],[sales]]-CN638)/Table6[[#This Row],[sales]]</f>
        <v>4.4105165108063685E-2</v>
      </c>
      <c r="CQ63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610.68256264283866</v>
      </c>
      <c r="CR638" s="79">
        <f>Table6[[#This Row],[sales]]-CQ638</f>
        <v>-1.1704370871644869</v>
      </c>
      <c r="CS638">
        <f>ABS(Table6[[#This Row],[sales]]-CQ638)/Table6[[#This Row],[sales]]</f>
        <v>1.9202851560950228E-3</v>
      </c>
    </row>
    <row r="639" spans="1:97" x14ac:dyDescent="0.2">
      <c r="A639">
        <v>638</v>
      </c>
      <c r="B639" t="s">
        <v>31</v>
      </c>
      <c r="C639" s="5">
        <v>42799</v>
      </c>
      <c r="D639" s="6">
        <v>1256.5758549425977</v>
      </c>
      <c r="E639" s="8">
        <f>YEAR(Table6[[#This Row],[Date]])</f>
        <v>2017</v>
      </c>
      <c r="F639" s="6">
        <f>Table6[[#This Row],[TV_State]]+Table6[[#This Row],[Radio_State]]+Table6[[#This Row],[Online]]</f>
        <v>1535.8149338187304</v>
      </c>
      <c r="G639" s="6">
        <f t="shared" si="243"/>
        <v>1134.1869116153375</v>
      </c>
      <c r="H639" s="6">
        <f>LN(Table6[[#This Row],[PROF TV LING]])</f>
        <v>7.0336712957631571</v>
      </c>
      <c r="I639" s="6">
        <f t="shared" si="244"/>
        <v>7.1361457251913727</v>
      </c>
      <c r="J639" s="6">
        <v>186.1593859174219</v>
      </c>
      <c r="K639" s="6">
        <f t="shared" si="249"/>
        <v>177.70824905753909</v>
      </c>
      <c r="L639" s="6">
        <f>0.5*J638+0.5*Table6[[#This Row],[Radio_State]]</f>
        <v>181.72701958605469</v>
      </c>
      <c r="M639" s="6">
        <f>LN(Table6[[#This Row],[RADIO LINGERING ]])</f>
        <v>5.2025056687278735</v>
      </c>
      <c r="N639" s="6">
        <f t="shared" si="245"/>
        <v>5.2266032203069344</v>
      </c>
      <c r="O639" s="6">
        <v>93.07969295871095</v>
      </c>
      <c r="P639" s="6">
        <f t="shared" si="246"/>
        <v>91.218122719136716</v>
      </c>
      <c r="Q639" s="6">
        <f>0.3*O638+0.7*Table6[[#This Row],[Online]]</f>
        <v>91.749983059300789</v>
      </c>
      <c r="R639" s="6">
        <f>LN(Table6[[#This Row],[ONLINE LINGERING]])</f>
        <v>4.5190673022948893</v>
      </c>
      <c r="S639" s="6">
        <f t="shared" si="247"/>
        <v>4.533456039746989</v>
      </c>
      <c r="T639" s="6">
        <v>654.22355136164003</v>
      </c>
      <c r="U639" s="6">
        <f t="shared" si="248"/>
        <v>6.4834491147033706</v>
      </c>
      <c r="V639" s="8">
        <f>YEAR(Table6[[#This Row],[Date]])</f>
        <v>2017</v>
      </c>
      <c r="W639" s="8">
        <f>WEEKNUM(Table6[[#This Row],[Date]])</f>
        <v>10</v>
      </c>
      <c r="X639" t="s">
        <v>805</v>
      </c>
      <c r="Y639" s="9">
        <f>Table6[[#This Row],[LNTVLING]]+Table6[[#This Row],[LNRADIOLING]]+Table6[[#This Row],[LNONLINELING]]</f>
        <v>16.755244266785919</v>
      </c>
      <c r="Z639">
        <f t="shared" si="269"/>
        <v>1</v>
      </c>
      <c r="AA639">
        <f t="shared" si="250"/>
        <v>0</v>
      </c>
      <c r="AB639">
        <f t="shared" si="251"/>
        <v>0</v>
      </c>
      <c r="AC639">
        <f t="shared" si="252"/>
        <v>0</v>
      </c>
      <c r="AD639">
        <f t="shared" si="253"/>
        <v>0</v>
      </c>
      <c r="AE639">
        <f t="shared" si="254"/>
        <v>1</v>
      </c>
      <c r="AF639">
        <f t="shared" si="255"/>
        <v>0</v>
      </c>
      <c r="AG639" s="9">
        <f>'[1]1'!J$20+'[1]1'!J$21*Table6[[#This Row],[TV_State]]</f>
        <v>2565.4856625950088</v>
      </c>
      <c r="AH639" s="9">
        <f>Table6[[#This Row],[sales]]-Table6[[#This Row],[Pred_1]]</f>
        <v>-1911.2621112333686</v>
      </c>
      <c r="AI639">
        <f>ABS(Table6[[#This Row],[Res_1]])/Table6[[#This Row],[sales]]</f>
        <v>2.9214205255305248</v>
      </c>
      <c r="AJ639" s="9">
        <f>'[1]2'!J$20+'[1]2'!J$21*Table6[[#This Row],[Radio_State]]</f>
        <v>2531.5317114092695</v>
      </c>
      <c r="AK639" s="9">
        <f>Table6[[#This Row],[sales]]-Table6[[#This Row],[ Pred_2 ]]</f>
        <v>-1877.3081600476294</v>
      </c>
      <c r="AL639">
        <f>ABS(Table6[[#This Row],[ Res_2 ]])/Table6[[#This Row],[sales]]</f>
        <v>2.8695209093900318</v>
      </c>
      <c r="AM639" s="10">
        <f>'[1]3'!J$20+'[1]3'!J$21*Data!O639</f>
        <v>2338.4814592810321</v>
      </c>
      <c r="AN639" s="9">
        <f>Table6[[#This Row],[sales]]-Table6[[#This Row],[Pred_3]]</f>
        <v>-1684.257907919392</v>
      </c>
      <c r="AO639" s="9">
        <f>ABS(Table6[[#This Row],[Res_3]])/Table6[[#This Row],[sales]]</f>
        <v>2.574437903395459</v>
      </c>
      <c r="AP639" s="9">
        <f>'[1]4'!L$21+'[1]4'!L$27*Table6[[#This Row],[TV_State]]+'[1]4'!L$22*Table6[[#This Row],[NJ_DUM]]+'[1]4'!L$23*Table6[[#This Row],[NY_DUM]]+'[1]4'!L$24*Table6[[#This Row],[PA_DUM]]+'[1]4'!L$25*Table6[[#This Row],[CT_DUM]]+'[1]4'!L$26*Table6[[#This Row],[DL_DUM]]</f>
        <v>515.00630675439527</v>
      </c>
      <c r="AQ639" s="9">
        <f>Table6[[#This Row],[sales]]-Table6[[#This Row],[Pred_4]]</f>
        <v>139.21724460724477</v>
      </c>
      <c r="AR639">
        <f>ABS(Table6[[#This Row],[Res_4]]/Table6[[#This Row],[sales]])</f>
        <v>0.21279766574818493</v>
      </c>
      <c r="AS639" s="9">
        <f>'[1]5'!L$20+'[1]5'!L$26*Table6[[#This Row],[Radio_State]]+'[1]5'!L$21*Table6[[#This Row],[NJ_DUM]]+'[1]5'!L$22*Table6[[#This Row],[NY_DUM]]+'[1]5'!L$23*Table6[[#This Row],[PA_DUM]]+'[1]5'!L$24*Table6[[#This Row],[CT_DUM]]+'[1]5'!L$25*Table6[[#This Row],[DL_DUM]]</f>
        <v>524.32902854615031</v>
      </c>
      <c r="AT639" s="9">
        <f>Table6[[#This Row],[sales]]-Table6[[#This Row],[Pred_5]]</f>
        <v>129.89452281548972</v>
      </c>
      <c r="AU639" s="9">
        <f>ABS(Table6[[#This Row],[Red_5]]/Table6[[#This Row],[sales]])</f>
        <v>0.19854761043857155</v>
      </c>
      <c r="AV639" s="9">
        <f>'[1]6'!L$20+'[1]6'!L$26*Table6[[#This Row],[Online]]+'[1]6'!L$21*Table6[[#This Row],[NJ_DUM]]+'[1]6'!L$22*Table6[[#This Row],[NY_DUM]]+'[1]6'!L$23*Table6[[#This Row],[PA_DUM]]+'[1]6'!L$24*Table6[[#This Row],[CT_DUM]]+'[1]6'!L$25*Table6[[#This Row],[DL_DUM]]</f>
        <v>399.1529980205587</v>
      </c>
      <c r="AW639" s="9">
        <f>Table6[[#This Row],[sales]]-Table6[[#This Row],[Pred_6]]</f>
        <v>255.07055334108134</v>
      </c>
      <c r="AX639" s="9">
        <f>ABS(Table6[[#This Row],[Red_6]]/Table6[[#This Row],[sales]])</f>
        <v>0.3898828662010122</v>
      </c>
      <c r="AY639" s="9">
        <f>'[1]7'!L$21+'[1]7'!L$27*Table6[[#This Row],[LNTV]]+'[1]7'!L$22*Table6[[#This Row],[NJ_DUM]]+'[1]7'!L$23*Table6[[#This Row],[NY_DUM]]+'[1]7'!L$24*Table6[[#This Row],[PA_DUM]]+'[1]7'!L$25*Table6[[#This Row],[CT_DUM]]+'[1]7'!L$26*Table6[[#This Row],[DL_DUM]]</f>
        <v>5.935430911270311</v>
      </c>
      <c r="AZ639" s="9">
        <f>Table6[[#This Row],[sales]]-Table6[[#This Row],[Pred_7]]</f>
        <v>648.28812045036977</v>
      </c>
      <c r="BA639" s="9">
        <f>ABS(Table6[[#This Row],[Red_7]]/Table6[[#This Row],[sales]])</f>
        <v>0.99092751873741503</v>
      </c>
      <c r="BB639" s="9">
        <f>'[1]8'!O$22+'[1]8'!O$28*Table6[[#This Row],[LNRADIOLING]]+'[1]8'!O$23*Table6[[#This Row],[DL_DUM]]+'[1]8'!O$24*Table6[[#This Row],[CT_DUM]]+'[1]8'!O$25*Table6[[#This Row],[PA_DUM]]+'[1]8'!O$26*Table6[[#This Row],[NY_DUM]]+'[1]8'!O$27*Table6[[#This Row],[NJ_DUM]]</f>
        <v>6.9277786024168027</v>
      </c>
      <c r="BC639" s="9">
        <f>Table6[[#This Row],[sales]]-Table6[[#This Row],[Pred_8]]</f>
        <v>647.29577275922327</v>
      </c>
      <c r="BD639" s="9">
        <f>ABS(Table6[[#This Row],[Red_8]]/Table6[[#This Row],[sales]])</f>
        <v>0.98941068601398108</v>
      </c>
      <c r="BE639" s="9">
        <f>'[1]9'!M$19+'[1]9'!M$21*Table6[[#This Row],[LNONLINE]]+'[1]9'!M$20*Table6[[#This Row],[DL_DUM]]+'[1]9'!M$22*Table6[[#This Row],[CT_DUM]]+'[1]9'!M$23*Table6[[#This Row],[PA_DUM]]+'[1]9'!M$24*Table6[[#This Row],[NY_DUM]]+'[1]9'!M$25*Table6[[#This Row],[NJ_DUM]]</f>
        <v>7.129880442952123</v>
      </c>
      <c r="BF639" s="9">
        <f>Table6[[#This Row],[sales]]-Table6[[#This Row],[Pred_9]]</f>
        <v>647.09367091868796</v>
      </c>
      <c r="BG639" s="9">
        <f>ABS(Table6[[#This Row],[Red_9]]/Table6[[#This Row],[sales]])</f>
        <v>0.98910176738805478</v>
      </c>
      <c r="BH639" s="9">
        <f>'[1]10'!P$22+'[1]10'!P$30*Table6[[#This Row],[LNTV]]+'[1]10'!P$29*Table6[[#This Row],[LNRADIOLING]]+'[1]10'!P$24*Table6[[#This Row],[LNONLINELING]]+'[1]10'!P$23*Table6[[#This Row],[DL_DUM]]+'[1]10'!P$25*Table6[[#This Row],[CT_DUM]]+'[1]10'!P$26*Table6[[#This Row],[PA_DUM]]+'[1]10'!P$27*Table6[[#This Row],[NY_DUM]]+'[1]10'!P$28*Table6[[#This Row],[NJ_DUM]]</f>
        <v>6.9892195027976065</v>
      </c>
      <c r="BI639" s="9">
        <f>Table6[[#This Row],[sales]]-Table6[[#This Row],[Pred_10]]</f>
        <v>647.23433185884244</v>
      </c>
      <c r="BJ639" s="45">
        <f>ABS(Table6[[#This Row],[Red_10]]/Table6[[#This Row],[sales]])</f>
        <v>0.98931677178504063</v>
      </c>
      <c r="BK639" s="9">
        <f>'[1]11'!P$32+'[1]11'!P$40*Table6[[#This Row],[LNONLINELING]]+'[1]11'!P$39*Table6[[#This Row],[LNRADIOLING]]+'[1]11'!P$38*Table6[[#This Row],[LNTVLING]]+'[1]11'!P$33*Table6[[#This Row],[DL_DUM]]+'[1]11'!P$34*Table6[[#This Row],[CT_DUM]]+'[1]11'!P$35*Table6[[#This Row],[PA_DUM]]+'[1]11'!P$36*Table6[[#This Row],[NY_DUM]]+'[1]11'!P$37*Table6[[#This Row],[NJ_DUM]]</f>
        <v>6.941851153815775</v>
      </c>
      <c r="BL639" s="9">
        <f>Table6[[#This Row],[sales]]-Table6[[#This Row],[ Pred_11]]</f>
        <v>647.28170020782431</v>
      </c>
      <c r="BM639" s="47">
        <f>ABS(Table6[[#This Row],[ Red_11]]/Table6[[#This Row],[sales]])</f>
        <v>0.98938917570398133</v>
      </c>
      <c r="BN639" s="9">
        <f>'[1]12'!K$22+'[1]12'!K$28*Table6[[#This Row],[COMBINE LN LING]]+'[1]12'!K$23*Table6[[#This Row],[DL_DUM]]+'[1]12'!K$24*Table6[[#This Row],[CT_DUM]]+'[1]12'!K$25*Table6[[#This Row],[PA_DUM]]+'[1]12'!K$26*Table6[[#This Row],[NY_DUM]]+'[1]12'!K$27*Table6[[#This Row],[NJ_DUM]]</f>
        <v>7.1019965120168216</v>
      </c>
      <c r="BO639" s="9">
        <f>Table6[[#This Row],[sales]]-Table6[[#This Row],[ Pred_12]]</f>
        <v>647.12155484962318</v>
      </c>
      <c r="BP639" s="47">
        <f>ABS(Table6[[#This Row],[ Red_12]]/Table6[[#This Row],[sales]])</f>
        <v>0.98914438879915678</v>
      </c>
      <c r="BQ639">
        <f>LN(G639+'2019 Totals and Calculations'!C$18)</f>
        <v>7.3101693544784991</v>
      </c>
      <c r="BR639">
        <f>LN(Table6[[#This Row],[PROF RADIO]]+'2019 Totals and Calculations'!D$18)</f>
        <v>5.4825729491054771</v>
      </c>
      <c r="BS639">
        <f>LN(Table6[[#This Row],[ONLINE LINGERING]]+'2019 Totals and Calculations'!E$18)</f>
        <v>4.9099110302281073</v>
      </c>
      <c r="BT639">
        <f>MONTH(Table6[[#This Row],[Date]])</f>
        <v>3</v>
      </c>
      <c r="BU639">
        <f t="shared" si="256"/>
        <v>0</v>
      </c>
      <c r="BV639">
        <f t="shared" si="257"/>
        <v>0</v>
      </c>
      <c r="BW639">
        <f t="shared" si="258"/>
        <v>1</v>
      </c>
      <c r="BX639">
        <f t="shared" si="259"/>
        <v>0</v>
      </c>
      <c r="BY639">
        <f t="shared" si="260"/>
        <v>0</v>
      </c>
      <c r="BZ639">
        <f t="shared" si="261"/>
        <v>0</v>
      </c>
      <c r="CA639">
        <f t="shared" si="262"/>
        <v>0</v>
      </c>
      <c r="CB639">
        <f t="shared" si="263"/>
        <v>0</v>
      </c>
      <c r="CC639">
        <f t="shared" si="264"/>
        <v>0</v>
      </c>
      <c r="CD639">
        <f t="shared" si="265"/>
        <v>0</v>
      </c>
      <c r="CE639">
        <f t="shared" si="266"/>
        <v>0</v>
      </c>
      <c r="CF639">
        <f t="shared" si="267"/>
        <v>0</v>
      </c>
      <c r="CG639">
        <f t="shared" si="268"/>
        <v>10</v>
      </c>
      <c r="CH63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563.44916640197346</v>
      </c>
      <c r="CI639" s="79">
        <f>Table6[[#This Row],[sales]]-CH639</f>
        <v>90.774384959666577</v>
      </c>
      <c r="CJ639">
        <f>ABS(Table6[[#This Row],[sales]]-CH639)/Table6[[#This Row],[sales]]</f>
        <v>0.13875132555337882</v>
      </c>
      <c r="CK63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579.75762906877264</v>
      </c>
      <c r="CL639" s="79">
        <f>Table6[[#This Row],[sales]]-CK639</f>
        <v>74.46592229286739</v>
      </c>
      <c r="CM639">
        <f>ABS(Table6[[#This Row],[sales]]-CK639)/Table6[[#This Row],[sales]]</f>
        <v>0.11382335921395821</v>
      </c>
      <c r="CN63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590.28120614429292</v>
      </c>
      <c r="CO639" s="79">
        <f>Table6[[#This Row],[sales]]-CN639</f>
        <v>63.942345217347111</v>
      </c>
      <c r="CP639">
        <f>ABS(Table6[[#This Row],[sales]]-CN639)/Table6[[#This Row],[sales]]</f>
        <v>9.773776117393429E-2</v>
      </c>
      <c r="CQ63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623.12401401603688</v>
      </c>
      <c r="CR639" s="79">
        <f>Table6[[#This Row],[sales]]-CQ639</f>
        <v>31.099537345603153</v>
      </c>
      <c r="CS639">
        <f>ABS(Table6[[#This Row],[sales]]-CQ639)/Table6[[#This Row],[sales]]</f>
        <v>4.7536560371260667E-2</v>
      </c>
    </row>
    <row r="640" spans="1:97" x14ac:dyDescent="0.2">
      <c r="A640">
        <v>639</v>
      </c>
      <c r="B640" t="s">
        <v>31</v>
      </c>
      <c r="C640" s="5">
        <v>42806</v>
      </c>
      <c r="D640" s="6">
        <v>1319.4046476897279</v>
      </c>
      <c r="E640" s="8">
        <f>YEAR(Table6[[#This Row],[Date]])</f>
        <v>2017</v>
      </c>
      <c r="F640" s="6">
        <f>Table6[[#This Row],[TV_State]]+Table6[[#This Row],[Radio_State]]+Table6[[#This Row],[Online]]</f>
        <v>1612.6056805096675</v>
      </c>
      <c r="G640" s="6">
        <f t="shared" si="243"/>
        <v>1189.7522324376546</v>
      </c>
      <c r="H640" s="6">
        <f>LN(Table6[[#This Row],[PROF TV LING]])</f>
        <v>7.0815003563916887</v>
      </c>
      <c r="I640" s="6">
        <f t="shared" si="244"/>
        <v>7.1849358893608049</v>
      </c>
      <c r="J640" s="6">
        <v>195.46735521329302</v>
      </c>
      <c r="K640" s="6">
        <f t="shared" si="249"/>
        <v>186.58780213541604</v>
      </c>
      <c r="L640" s="6">
        <f>0.5*J639+0.5*Table6[[#This Row],[Radio_State]]</f>
        <v>190.81337056535745</v>
      </c>
      <c r="M640" s="6">
        <f>LN(Table6[[#This Row],[RADIO LINGERING ]])</f>
        <v>5.2512958328973056</v>
      </c>
      <c r="N640" s="6">
        <f t="shared" si="245"/>
        <v>5.2753933844763665</v>
      </c>
      <c r="O640" s="6">
        <v>97.733677606646523</v>
      </c>
      <c r="P640" s="6">
        <f t="shared" si="246"/>
        <v>95.779011140393578</v>
      </c>
      <c r="Q640" s="6">
        <f>0.3*O639+0.7*Table6[[#This Row],[Online]]</f>
        <v>96.33748221226584</v>
      </c>
      <c r="R640" s="6">
        <f>LN(Table6[[#This Row],[ONLINE LINGERING]])</f>
        <v>4.5678574664643214</v>
      </c>
      <c r="S640" s="6">
        <f t="shared" si="247"/>
        <v>4.5822462039164211</v>
      </c>
      <c r="T640" s="6">
        <v>677.47330741388612</v>
      </c>
      <c r="U640" s="6">
        <f t="shared" si="248"/>
        <v>6.5183701533266181</v>
      </c>
      <c r="V640" s="8">
        <f>YEAR(Table6[[#This Row],[Date]])</f>
        <v>2017</v>
      </c>
      <c r="W640" s="8">
        <f>WEEKNUM(Table6[[#This Row],[Date]])</f>
        <v>11</v>
      </c>
      <c r="X640" t="s">
        <v>806</v>
      </c>
      <c r="Y640" s="9">
        <f>Table6[[#This Row],[LNTVLING]]+Table6[[#This Row],[LNRADIOLING]]+Table6[[#This Row],[LNONLINELING]]</f>
        <v>16.900653655753317</v>
      </c>
      <c r="Z640">
        <f t="shared" si="269"/>
        <v>1</v>
      </c>
      <c r="AA640">
        <f t="shared" si="250"/>
        <v>0</v>
      </c>
      <c r="AB640">
        <f t="shared" si="251"/>
        <v>0</v>
      </c>
      <c r="AC640">
        <f t="shared" si="252"/>
        <v>0</v>
      </c>
      <c r="AD640">
        <f t="shared" si="253"/>
        <v>0</v>
      </c>
      <c r="AE640">
        <f t="shared" si="254"/>
        <v>1</v>
      </c>
      <c r="AF640">
        <f t="shared" si="255"/>
        <v>0</v>
      </c>
      <c r="AG640" s="9">
        <f>'[1]1'!J$20+'[1]1'!J$21*Table6[[#This Row],[TV_State]]</f>
        <v>2627.2733184519429</v>
      </c>
      <c r="AH640" s="9">
        <f>Table6[[#This Row],[sales]]-Table6[[#This Row],[Pred_1]]</f>
        <v>-1949.8000110380567</v>
      </c>
      <c r="AI640">
        <f>ABS(Table6[[#This Row],[Res_1]])/Table6[[#This Row],[sales]]</f>
        <v>2.878046986797183</v>
      </c>
      <c r="AJ640" s="9">
        <f>'[1]2'!J$20+'[1]2'!J$21*Table6[[#This Row],[Radio_State]]</f>
        <v>2572.3942067798575</v>
      </c>
      <c r="AK640" s="9">
        <f>Table6[[#This Row],[sales]]-Table6[[#This Row],[ Pred_2 ]]</f>
        <v>-1894.9208993659713</v>
      </c>
      <c r="AL640">
        <f>ABS(Table6[[#This Row],[ Res_2 ]])/Table6[[#This Row],[sales]]</f>
        <v>2.7970414164351936</v>
      </c>
      <c r="AM640" s="10">
        <f>'[1]3'!J$20+'[1]3'!J$21*Data!O640</f>
        <v>2365.3690231588412</v>
      </c>
      <c r="AN640" s="9">
        <f>Table6[[#This Row],[sales]]-Table6[[#This Row],[Pred_3]]</f>
        <v>-1687.8957157449549</v>
      </c>
      <c r="AO640" s="9">
        <f>ABS(Table6[[#This Row],[Res_3]])/Table6[[#This Row],[sales]]</f>
        <v>2.491457150080417</v>
      </c>
      <c r="AP640" s="9">
        <f>'[1]4'!L$21+'[1]4'!L$27*Table6[[#This Row],[TV_State]]+'[1]4'!L$22*Table6[[#This Row],[NJ_DUM]]+'[1]4'!L$23*Table6[[#This Row],[NY_DUM]]+'[1]4'!L$24*Table6[[#This Row],[PA_DUM]]+'[1]4'!L$25*Table6[[#This Row],[CT_DUM]]+'[1]4'!L$26*Table6[[#This Row],[DL_DUM]]</f>
        <v>528.86512237482395</v>
      </c>
      <c r="AQ640" s="9">
        <f>Table6[[#This Row],[sales]]-Table6[[#This Row],[Pred_4]]</f>
        <v>148.60818503906216</v>
      </c>
      <c r="AR640">
        <f>ABS(Table6[[#This Row],[Res_4]]/Table6[[#This Row],[sales]])</f>
        <v>0.21935651694727737</v>
      </c>
      <c r="AS640" s="9">
        <f>'[1]5'!L$20+'[1]5'!L$26*Table6[[#This Row],[Radio_State]]+'[1]5'!L$21*Table6[[#This Row],[NJ_DUM]]+'[1]5'!L$22*Table6[[#This Row],[NY_DUM]]+'[1]5'!L$23*Table6[[#This Row],[PA_DUM]]+'[1]5'!L$24*Table6[[#This Row],[CT_DUM]]+'[1]5'!L$25*Table6[[#This Row],[DL_DUM]]</f>
        <v>540.72590355710543</v>
      </c>
      <c r="AT640" s="9">
        <f>Table6[[#This Row],[sales]]-Table6[[#This Row],[Pred_5]]</f>
        <v>136.74740385678069</v>
      </c>
      <c r="AU640" s="9">
        <f>ABS(Table6[[#This Row],[Red_5]]/Table6[[#This Row],[sales]])</f>
        <v>0.20184913908827723</v>
      </c>
      <c r="AV640" s="9">
        <f>'[1]6'!L$20+'[1]6'!L$26*Table6[[#This Row],[Online]]+'[1]6'!L$21*Table6[[#This Row],[NJ_DUM]]+'[1]6'!L$22*Table6[[#This Row],[NY_DUM]]+'[1]6'!L$23*Table6[[#This Row],[PA_DUM]]+'[1]6'!L$24*Table6[[#This Row],[CT_DUM]]+'[1]6'!L$25*Table6[[#This Row],[DL_DUM]]</f>
        <v>419.40833798090978</v>
      </c>
      <c r="AW640" s="9">
        <f>Table6[[#This Row],[sales]]-Table6[[#This Row],[Pred_6]]</f>
        <v>258.06496943297634</v>
      </c>
      <c r="AX640" s="9">
        <f>ABS(Table6[[#This Row],[Red_6]]/Table6[[#This Row],[sales]])</f>
        <v>0.38092271180112741</v>
      </c>
      <c r="AY640" s="9">
        <f>'[1]7'!L$21+'[1]7'!L$27*Table6[[#This Row],[LNTV]]+'[1]7'!L$22*Table6[[#This Row],[NJ_DUM]]+'[1]7'!L$23*Table6[[#This Row],[NY_DUM]]+'[1]7'!L$24*Table6[[#This Row],[PA_DUM]]+'[1]7'!L$25*Table6[[#This Row],[CT_DUM]]+'[1]7'!L$26*Table6[[#This Row],[DL_DUM]]</f>
        <v>5.940831225679915</v>
      </c>
      <c r="AZ640" s="9">
        <f>Table6[[#This Row],[sales]]-Table6[[#This Row],[Pred_7]]</f>
        <v>671.53247618820615</v>
      </c>
      <c r="BA640" s="9">
        <f>ABS(Table6[[#This Row],[Red_7]]/Table6[[#This Row],[sales]])</f>
        <v>0.99123089993263669</v>
      </c>
      <c r="BB640" s="9">
        <f>'[1]8'!O$22+'[1]8'!O$28*Table6[[#This Row],[LNRADIOLING]]+'[1]8'!O$23*Table6[[#This Row],[DL_DUM]]+'[1]8'!O$24*Table6[[#This Row],[CT_DUM]]+'[1]8'!O$25*Table6[[#This Row],[PA_DUM]]+'[1]8'!O$26*Table6[[#This Row],[NY_DUM]]+'[1]8'!O$27*Table6[[#This Row],[NJ_DUM]]</f>
        <v>6.9312593388238257</v>
      </c>
      <c r="BC640" s="9">
        <f>Table6[[#This Row],[sales]]-Table6[[#This Row],[Pred_8]]</f>
        <v>670.54204807506233</v>
      </c>
      <c r="BD640" s="9">
        <f>ABS(Table6[[#This Row],[Red_8]]/Table6[[#This Row],[sales]])</f>
        <v>0.98976895582014524</v>
      </c>
      <c r="BE640" s="9">
        <f>'[1]9'!M$19+'[1]9'!M$21*Table6[[#This Row],[LNONLINE]]+'[1]9'!M$20*Table6[[#This Row],[DL_DUM]]+'[1]9'!M$22*Table6[[#This Row],[CT_DUM]]+'[1]9'!M$23*Table6[[#This Row],[PA_DUM]]+'[1]9'!M$24*Table6[[#This Row],[NY_DUM]]+'[1]9'!M$25*Table6[[#This Row],[NJ_DUM]]</f>
        <v>7.1453282600710954</v>
      </c>
      <c r="BF640" s="9">
        <f>Table6[[#This Row],[sales]]-Table6[[#This Row],[Pred_9]]</f>
        <v>670.32797915381502</v>
      </c>
      <c r="BG640" s="9">
        <f>ABS(Table6[[#This Row],[Red_9]]/Table6[[#This Row],[sales]])</f>
        <v>0.98945297448345693</v>
      </c>
      <c r="BH640" s="9">
        <f>'[1]10'!P$22+'[1]10'!P$30*Table6[[#This Row],[LNTV]]+'[1]10'!P$29*Table6[[#This Row],[LNRADIOLING]]+'[1]10'!P$24*Table6[[#This Row],[LNONLINELING]]+'[1]10'!P$23*Table6[[#This Row],[DL_DUM]]+'[1]10'!P$25*Table6[[#This Row],[CT_DUM]]+'[1]10'!P$26*Table6[[#This Row],[PA_DUM]]+'[1]10'!P$27*Table6[[#This Row],[NY_DUM]]+'[1]10'!P$28*Table6[[#This Row],[NJ_DUM]]</f>
        <v>6.9980999160899007</v>
      </c>
      <c r="BI640" s="9">
        <f>Table6[[#This Row],[sales]]-Table6[[#This Row],[Pred_10]]</f>
        <v>670.47520749779619</v>
      </c>
      <c r="BJ640" s="45">
        <f>ABS(Table6[[#This Row],[Red_10]]/Table6[[#This Row],[sales]])</f>
        <v>0.98967029425439101</v>
      </c>
      <c r="BK640" s="9">
        <f>'[1]11'!P$32+'[1]11'!P$40*Table6[[#This Row],[LNONLINELING]]+'[1]11'!P$39*Table6[[#This Row],[LNRADIOLING]]+'[1]11'!P$38*Table6[[#This Row],[LNTVLING]]+'[1]11'!P$33*Table6[[#This Row],[DL_DUM]]+'[1]11'!P$34*Table6[[#This Row],[CT_DUM]]+'[1]11'!P$35*Table6[[#This Row],[PA_DUM]]+'[1]11'!P$36*Table6[[#This Row],[NY_DUM]]+'[1]11'!P$37*Table6[[#This Row],[NJ_DUM]]</f>
        <v>6.9475315122150771</v>
      </c>
      <c r="BL640" s="9">
        <f>Table6[[#This Row],[sales]]-Table6[[#This Row],[ Pred_11]]</f>
        <v>670.52577590167107</v>
      </c>
      <c r="BM640" s="47">
        <f>ABS(Table6[[#This Row],[ Red_11]]/Table6[[#This Row],[sales]])</f>
        <v>0.98974493690572729</v>
      </c>
      <c r="BN640" s="9">
        <f>'[1]12'!K$22+'[1]12'!K$28*Table6[[#This Row],[COMBINE LN LING]]+'[1]12'!K$23*Table6[[#This Row],[DL_DUM]]+'[1]12'!K$24*Table6[[#This Row],[CT_DUM]]+'[1]12'!K$25*Table6[[#This Row],[PA_DUM]]+'[1]12'!K$26*Table6[[#This Row],[NY_DUM]]+'[1]12'!K$27*Table6[[#This Row],[NJ_DUM]]</f>
        <v>7.1159901118862852</v>
      </c>
      <c r="BO640" s="9">
        <f>Table6[[#This Row],[sales]]-Table6[[#This Row],[ Pred_12]]</f>
        <v>670.35731730199984</v>
      </c>
      <c r="BP640" s="47">
        <f>ABS(Table6[[#This Row],[ Red_12]]/Table6[[#This Row],[sales]])</f>
        <v>0.98949627972938137</v>
      </c>
      <c r="BQ640">
        <f>LN(G640+'2019 Totals and Calculations'!C$18)</f>
        <v>7.3466524206902912</v>
      </c>
      <c r="BR640">
        <f>LN(Table6[[#This Row],[PROF RADIO]]+'2019 Totals and Calculations'!D$18)</f>
        <v>5.5188341445331544</v>
      </c>
      <c r="BS640">
        <f>LN(Table6[[#This Row],[ONLINE LINGERING]]+'2019 Totals and Calculations'!E$18)</f>
        <v>4.9431758626495723</v>
      </c>
      <c r="BT640">
        <f>MONTH(Table6[[#This Row],[Date]])</f>
        <v>3</v>
      </c>
      <c r="BU640">
        <f t="shared" si="256"/>
        <v>0</v>
      </c>
      <c r="BV640">
        <f t="shared" si="257"/>
        <v>0</v>
      </c>
      <c r="BW640">
        <f t="shared" si="258"/>
        <v>1</v>
      </c>
      <c r="BX640">
        <f t="shared" si="259"/>
        <v>0</v>
      </c>
      <c r="BY640">
        <f t="shared" si="260"/>
        <v>0</v>
      </c>
      <c r="BZ640">
        <f t="shared" si="261"/>
        <v>0</v>
      </c>
      <c r="CA640">
        <f t="shared" si="262"/>
        <v>0</v>
      </c>
      <c r="CB640">
        <f t="shared" si="263"/>
        <v>0</v>
      </c>
      <c r="CC640">
        <f t="shared" si="264"/>
        <v>0</v>
      </c>
      <c r="CD640">
        <f t="shared" si="265"/>
        <v>0</v>
      </c>
      <c r="CE640">
        <f t="shared" si="266"/>
        <v>0</v>
      </c>
      <c r="CF640">
        <f t="shared" si="267"/>
        <v>0</v>
      </c>
      <c r="CG640">
        <f t="shared" si="268"/>
        <v>11</v>
      </c>
      <c r="CH64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571.15039779318511</v>
      </c>
      <c r="CI640" s="79">
        <f>Table6[[#This Row],[sales]]-CH640</f>
        <v>106.32290962070101</v>
      </c>
      <c r="CJ640">
        <f>ABS(Table6[[#This Row],[sales]]-CH640)/Table6[[#This Row],[sales]]</f>
        <v>0.15694036718076271</v>
      </c>
      <c r="CK64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587.56647953444804</v>
      </c>
      <c r="CL640" s="79">
        <f>Table6[[#This Row],[sales]]-CK640</f>
        <v>89.906827879438083</v>
      </c>
      <c r="CM640">
        <f>ABS(Table6[[#This Row],[sales]]-CK640)/Table6[[#This Row],[sales]]</f>
        <v>0.13270903354500971</v>
      </c>
      <c r="CN64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598.13516445451808</v>
      </c>
      <c r="CO640" s="79">
        <f>Table6[[#This Row],[sales]]-CN640</f>
        <v>79.338142959368042</v>
      </c>
      <c r="CP640">
        <f>ABS(Table6[[#This Row],[sales]]-CN640)/Table6[[#This Row],[sales]]</f>
        <v>0.11710888398278739</v>
      </c>
      <c r="CQ64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635.99817501093423</v>
      </c>
      <c r="CR640" s="79">
        <f>Table6[[#This Row],[sales]]-CQ640</f>
        <v>41.475132402951886</v>
      </c>
      <c r="CS640">
        <f>ABS(Table6[[#This Row],[sales]]-CQ640)/Table6[[#This Row],[sales]]</f>
        <v>6.1220319603844768E-2</v>
      </c>
    </row>
    <row r="641" spans="1:97" x14ac:dyDescent="0.2">
      <c r="A641">
        <v>640</v>
      </c>
      <c r="B641" t="s">
        <v>31</v>
      </c>
      <c r="C641" s="5">
        <v>42813</v>
      </c>
      <c r="D641" s="6">
        <v>1385.3748800742142</v>
      </c>
      <c r="E641" s="8">
        <f>YEAR(Table6[[#This Row],[Date]])</f>
        <v>2017</v>
      </c>
      <c r="F641" s="6">
        <f>Table6[[#This Row],[TV_State]]+Table6[[#This Row],[Radio_State]]+Table6[[#This Row],[Online]]</f>
        <v>1693.2359645351507</v>
      </c>
      <c r="G641" s="6">
        <f t="shared" si="243"/>
        <v>1248.4390267286224</v>
      </c>
      <c r="H641" s="6">
        <f>LN(Table6[[#This Row],[PROF TV LING]])</f>
        <v>7.1296492713054835</v>
      </c>
      <c r="I641" s="6">
        <f t="shared" si="244"/>
        <v>7.233726053530237</v>
      </c>
      <c r="J641" s="6">
        <v>205.24072297395765</v>
      </c>
      <c r="K641" s="6">
        <f t="shared" si="249"/>
        <v>195.91426255468684</v>
      </c>
      <c r="L641" s="6">
        <f>0.5*J640+0.5*Table6[[#This Row],[Radio_State]]</f>
        <v>200.35403909362532</v>
      </c>
      <c r="M641" s="6">
        <f>LN(Table6[[#This Row],[RADIO LINGERING ]])</f>
        <v>5.3000859970667378</v>
      </c>
      <c r="N641" s="6">
        <f t="shared" si="245"/>
        <v>5.3241835486457978</v>
      </c>
      <c r="O641" s="6">
        <v>102.62036148697882</v>
      </c>
      <c r="P641" s="6">
        <f t="shared" si="246"/>
        <v>100.56795638300325</v>
      </c>
      <c r="Q641" s="6">
        <f>0.3*O640+0.7*Table6[[#This Row],[Online]]</f>
        <v>101.15435632287912</v>
      </c>
      <c r="R641" s="6">
        <f>LN(Table6[[#This Row],[ONLINE LINGERING]])</f>
        <v>4.6166476306337536</v>
      </c>
      <c r="S641" s="6">
        <f t="shared" si="247"/>
        <v>4.6310363680858533</v>
      </c>
      <c r="T641" s="6">
        <v>654.72308615896145</v>
      </c>
      <c r="U641" s="6">
        <f t="shared" si="248"/>
        <v>6.4842123770201887</v>
      </c>
      <c r="V641" s="8">
        <f>YEAR(Table6[[#This Row],[Date]])</f>
        <v>2017</v>
      </c>
      <c r="W641" s="8">
        <f>WEEKNUM(Table6[[#This Row],[Date]])</f>
        <v>12</v>
      </c>
      <c r="X641" t="s">
        <v>807</v>
      </c>
      <c r="Y641" s="9">
        <f>Table6[[#This Row],[LNTVLING]]+Table6[[#This Row],[LNRADIOLING]]+Table6[[#This Row],[LNONLINELING]]</f>
        <v>17.046382899005977</v>
      </c>
      <c r="Z641">
        <f t="shared" si="269"/>
        <v>1</v>
      </c>
      <c r="AA641">
        <f t="shared" si="250"/>
        <v>0</v>
      </c>
      <c r="AB641">
        <f t="shared" si="251"/>
        <v>0</v>
      </c>
      <c r="AC641">
        <f t="shared" si="252"/>
        <v>0</v>
      </c>
      <c r="AD641">
        <f t="shared" si="253"/>
        <v>0</v>
      </c>
      <c r="AE641">
        <f t="shared" si="254"/>
        <v>1</v>
      </c>
      <c r="AF641">
        <f t="shared" si="255"/>
        <v>0</v>
      </c>
      <c r="AG641" s="9">
        <f>'[1]1'!J$20+'[1]1'!J$21*Table6[[#This Row],[TV_State]]</f>
        <v>2692.1503571017238</v>
      </c>
      <c r="AH641" s="9">
        <f>Table6[[#This Row],[sales]]-Table6[[#This Row],[Pred_1]]</f>
        <v>-2037.4272709427623</v>
      </c>
      <c r="AI641">
        <f>ABS(Table6[[#This Row],[Res_1]])/Table6[[#This Row],[sales]]</f>
        <v>3.1118915981650472</v>
      </c>
      <c r="AJ641" s="9">
        <f>'[1]2'!J$20+'[1]2'!J$21*Table6[[#This Row],[Radio_State]]</f>
        <v>2615.2998269189748</v>
      </c>
      <c r="AK641" s="9">
        <f>Table6[[#This Row],[sales]]-Table6[[#This Row],[ Pred_2 ]]</f>
        <v>-1960.5767407600133</v>
      </c>
      <c r="AL641">
        <f>ABS(Table6[[#This Row],[ Res_2 ]])/Table6[[#This Row],[sales]]</f>
        <v>2.9945129203585181</v>
      </c>
      <c r="AM641" s="10">
        <f>'[1]3'!J$20+'[1]3'!J$21*Data!O641</f>
        <v>2393.6009652305402</v>
      </c>
      <c r="AN641" s="9">
        <f>Table6[[#This Row],[sales]]-Table6[[#This Row],[Pred_3]]</f>
        <v>-1738.8778790715787</v>
      </c>
      <c r="AO641" s="9">
        <f>ABS(Table6[[#This Row],[Res_3]])/Table6[[#This Row],[sales]]</f>
        <v>2.6558982199222365</v>
      </c>
      <c r="AP641" s="9">
        <f>'[1]4'!L$21+'[1]4'!L$27*Table6[[#This Row],[TV_State]]+'[1]4'!L$22*Table6[[#This Row],[NJ_DUM]]+'[1]4'!L$23*Table6[[#This Row],[NY_DUM]]+'[1]4'!L$24*Table6[[#This Row],[PA_DUM]]+'[1]4'!L$25*Table6[[#This Row],[CT_DUM]]+'[1]4'!L$26*Table6[[#This Row],[DL_DUM]]</f>
        <v>543.41687877627396</v>
      </c>
      <c r="AQ641" s="9">
        <f>Table6[[#This Row],[sales]]-Table6[[#This Row],[Pred_4]]</f>
        <v>111.30620738268749</v>
      </c>
      <c r="AR641">
        <f>ABS(Table6[[#This Row],[Res_4]]/Table6[[#This Row],[sales]])</f>
        <v>0.17000501392990935</v>
      </c>
      <c r="AS641" s="9">
        <f>'[1]5'!L$20+'[1]5'!L$26*Table6[[#This Row],[Radio_State]]+'[1]5'!L$21*Table6[[#This Row],[NJ_DUM]]+'[1]5'!L$22*Table6[[#This Row],[NY_DUM]]+'[1]5'!L$23*Table6[[#This Row],[PA_DUM]]+'[1]5'!L$24*Table6[[#This Row],[CT_DUM]]+'[1]5'!L$25*Table6[[#This Row],[DL_DUM]]</f>
        <v>557.94262231860819</v>
      </c>
      <c r="AT641" s="9">
        <f>Table6[[#This Row],[sales]]-Table6[[#This Row],[Pred_5]]</f>
        <v>96.780463840353264</v>
      </c>
      <c r="AU641" s="9">
        <f>ABS(Table6[[#This Row],[Red_5]]/Table6[[#This Row],[sales]])</f>
        <v>0.14781892663680374</v>
      </c>
      <c r="AV641" s="9">
        <f>'[1]6'!L$20+'[1]6'!L$26*Table6[[#This Row],[Online]]+'[1]6'!L$21*Table6[[#This Row],[NJ_DUM]]+'[1]6'!L$22*Table6[[#This Row],[NY_DUM]]+'[1]6'!L$23*Table6[[#This Row],[PA_DUM]]+'[1]6'!L$24*Table6[[#This Row],[CT_DUM]]+'[1]6'!L$25*Table6[[#This Row],[DL_DUM]]</f>
        <v>440.67644493927821</v>
      </c>
      <c r="AW641" s="9">
        <f>Table6[[#This Row],[sales]]-Table6[[#This Row],[Pred_6]]</f>
        <v>214.04664121968324</v>
      </c>
      <c r="AX641" s="9">
        <f>ABS(Table6[[#This Row],[Red_6]]/Table6[[#This Row],[sales]])</f>
        <v>0.32692697988614144</v>
      </c>
      <c r="AY641" s="9">
        <f>'[1]7'!L$21+'[1]7'!L$27*Table6[[#This Row],[LNTV]]+'[1]7'!L$22*Table6[[#This Row],[NJ_DUM]]+'[1]7'!L$23*Table6[[#This Row],[NY_DUM]]+'[1]7'!L$24*Table6[[#This Row],[PA_DUM]]+'[1]7'!L$25*Table6[[#This Row],[CT_DUM]]+'[1]7'!L$26*Table6[[#This Row],[DL_DUM]]</f>
        <v>5.9462315400895189</v>
      </c>
      <c r="AZ641" s="9">
        <f>Table6[[#This Row],[sales]]-Table6[[#This Row],[Pred_7]]</f>
        <v>648.77685461887188</v>
      </c>
      <c r="BA641" s="9">
        <f>ABS(Table6[[#This Row],[Red_7]]/Table6[[#This Row],[sales]])</f>
        <v>0.99091794429462676</v>
      </c>
      <c r="BB641" s="9">
        <f>'[1]8'!O$22+'[1]8'!O$28*Table6[[#This Row],[LNRADIOLING]]+'[1]8'!O$23*Table6[[#This Row],[DL_DUM]]+'[1]8'!O$24*Table6[[#This Row],[CT_DUM]]+'[1]8'!O$25*Table6[[#This Row],[PA_DUM]]+'[1]8'!O$26*Table6[[#This Row],[NY_DUM]]+'[1]8'!O$27*Table6[[#This Row],[NJ_DUM]]</f>
        <v>6.9347400752308488</v>
      </c>
      <c r="BC641" s="9">
        <f>Table6[[#This Row],[sales]]-Table6[[#This Row],[Pred_8]]</f>
        <v>647.78834608373063</v>
      </c>
      <c r="BD641" s="9">
        <f>ABS(Table6[[#This Row],[Red_8]]/Table6[[#This Row],[sales]])</f>
        <v>0.98940813265664029</v>
      </c>
      <c r="BE641" s="9">
        <f>'[1]9'!M$19+'[1]9'!M$21*Table6[[#This Row],[LNONLINE]]+'[1]9'!M$20*Table6[[#This Row],[DL_DUM]]+'[1]9'!M$22*Table6[[#This Row],[CT_DUM]]+'[1]9'!M$23*Table6[[#This Row],[PA_DUM]]+'[1]9'!M$24*Table6[[#This Row],[NY_DUM]]+'[1]9'!M$25*Table6[[#This Row],[NJ_DUM]]</f>
        <v>7.1607760771900688</v>
      </c>
      <c r="BF641" s="9">
        <f>Table6[[#This Row],[sales]]-Table6[[#This Row],[Pred_9]]</f>
        <v>647.56231008177133</v>
      </c>
      <c r="BG641" s="9">
        <f>ABS(Table6[[#This Row],[Red_9]]/Table6[[#This Row],[sales]])</f>
        <v>0.9890628935674165</v>
      </c>
      <c r="BH641" s="9">
        <f>'[1]10'!P$22+'[1]10'!P$30*Table6[[#This Row],[LNTV]]+'[1]10'!P$29*Table6[[#This Row],[LNRADIOLING]]+'[1]10'!P$24*Table6[[#This Row],[LNONLINELING]]+'[1]10'!P$23*Table6[[#This Row],[DL_DUM]]+'[1]10'!P$25*Table6[[#This Row],[CT_DUM]]+'[1]10'!P$26*Table6[[#This Row],[PA_DUM]]+'[1]10'!P$27*Table6[[#This Row],[NY_DUM]]+'[1]10'!P$28*Table6[[#This Row],[NJ_DUM]]</f>
        <v>7.0069803293821931</v>
      </c>
      <c r="BI641" s="9">
        <f>Table6[[#This Row],[sales]]-Table6[[#This Row],[Pred_10]]</f>
        <v>647.71610582957931</v>
      </c>
      <c r="BJ641" s="45">
        <f>ABS(Table6[[#This Row],[Red_10]]/Table6[[#This Row],[sales]])</f>
        <v>0.98929779554515218</v>
      </c>
      <c r="BK641" s="9">
        <f>'[1]11'!P$32+'[1]11'!P$40*Table6[[#This Row],[LNONLINELING]]+'[1]11'!P$39*Table6[[#This Row],[LNRADIOLING]]+'[1]11'!P$38*Table6[[#This Row],[LNTVLING]]+'[1]11'!P$33*Table6[[#This Row],[DL_DUM]]+'[1]11'!P$34*Table6[[#This Row],[CT_DUM]]+'[1]11'!P$35*Table6[[#This Row],[PA_DUM]]+'[1]11'!P$36*Table6[[#This Row],[NY_DUM]]+'[1]11'!P$37*Table6[[#This Row],[NJ_DUM]]</f>
        <v>6.9531579185574444</v>
      </c>
      <c r="BL641" s="9">
        <f>Table6[[#This Row],[sales]]-Table6[[#This Row],[ Pred_11]]</f>
        <v>647.76992824040406</v>
      </c>
      <c r="BM641" s="47">
        <f>ABS(Table6[[#This Row],[ Red_11]]/Table6[[#This Row],[sales]])</f>
        <v>0.98938000191905673</v>
      </c>
      <c r="BN641" s="9">
        <f>'[1]12'!K$22+'[1]12'!K$28*Table6[[#This Row],[COMBINE LN LING]]+'[1]12'!K$23*Table6[[#This Row],[DL_DUM]]+'[1]12'!K$24*Table6[[#This Row],[CT_DUM]]+'[1]12'!K$25*Table6[[#This Row],[PA_DUM]]+'[1]12'!K$26*Table6[[#This Row],[NY_DUM]]+'[1]12'!K$27*Table6[[#This Row],[NJ_DUM]]</f>
        <v>7.1300144932129585</v>
      </c>
      <c r="BO641" s="9">
        <f>Table6[[#This Row],[sales]]-Table6[[#This Row],[ Pred_12]]</f>
        <v>647.59307166574854</v>
      </c>
      <c r="BP641" s="47">
        <f>ABS(Table6[[#This Row],[ Red_12]]/Table6[[#This Row],[sales]])</f>
        <v>0.98910987768120062</v>
      </c>
      <c r="BQ641">
        <f>LN(G641+'2019 Totals and Calculations'!C$18)</f>
        <v>7.383792258846988</v>
      </c>
      <c r="BR641">
        <f>LN(Table6[[#This Row],[PROF RADIO]]+'2019 Totals and Calculations'!D$18)</f>
        <v>5.5555555490185489</v>
      </c>
      <c r="BS641">
        <f>LN(Table6[[#This Row],[ONLINE LINGERING]]+'2019 Totals and Calculations'!E$18)</f>
        <v>4.9769524798827094</v>
      </c>
      <c r="BT641">
        <f>MONTH(Table6[[#This Row],[Date]])</f>
        <v>3</v>
      </c>
      <c r="BU641">
        <f t="shared" si="256"/>
        <v>0</v>
      </c>
      <c r="BV641">
        <f t="shared" si="257"/>
        <v>0</v>
      </c>
      <c r="BW641">
        <f t="shared" si="258"/>
        <v>1</v>
      </c>
      <c r="BX641">
        <f t="shared" si="259"/>
        <v>0</v>
      </c>
      <c r="BY641">
        <f t="shared" si="260"/>
        <v>0</v>
      </c>
      <c r="BZ641">
        <f t="shared" si="261"/>
        <v>0</v>
      </c>
      <c r="CA641">
        <f t="shared" si="262"/>
        <v>0</v>
      </c>
      <c r="CB641">
        <f t="shared" si="263"/>
        <v>0</v>
      </c>
      <c r="CC641">
        <f t="shared" si="264"/>
        <v>0</v>
      </c>
      <c r="CD641">
        <f t="shared" si="265"/>
        <v>0</v>
      </c>
      <c r="CE641">
        <f t="shared" si="266"/>
        <v>0</v>
      </c>
      <c r="CF641">
        <f t="shared" si="267"/>
        <v>0</v>
      </c>
      <c r="CG641">
        <f t="shared" si="268"/>
        <v>12</v>
      </c>
      <c r="CH64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579.07021009070957</v>
      </c>
      <c r="CI641" s="79">
        <f>Table6[[#This Row],[sales]]-CH641</f>
        <v>75.652876068251885</v>
      </c>
      <c r="CJ641">
        <f>ABS(Table6[[#This Row],[sales]]-CH641)/Table6[[#This Row],[sales]]</f>
        <v>0.1155494248905773</v>
      </c>
      <c r="CK64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595.56449769935796</v>
      </c>
      <c r="CL641" s="79">
        <f>Table6[[#This Row],[sales]]-CK641</f>
        <v>59.158588459603493</v>
      </c>
      <c r="CM641">
        <f>ABS(Table6[[#This Row],[sales]]-CK641)/Table6[[#This Row],[sales]]</f>
        <v>9.0356655676626416E-2</v>
      </c>
      <c r="CN64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606.19493601005536</v>
      </c>
      <c r="CO641" s="79">
        <f>Table6[[#This Row],[sales]]-CN641</f>
        <v>48.528150148906093</v>
      </c>
      <c r="CP641">
        <f>ABS(Table6[[#This Row],[sales]]-CN641)/Table6[[#This Row],[sales]]</f>
        <v>7.4120114556528491E-2</v>
      </c>
      <c r="CQ64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649.31031819042653</v>
      </c>
      <c r="CR641" s="79">
        <f>Table6[[#This Row],[sales]]-CQ641</f>
        <v>5.4127679685349221</v>
      </c>
      <c r="CS641">
        <f>ABS(Table6[[#This Row],[sales]]-CQ641)/Table6[[#This Row],[sales]]</f>
        <v>8.2672630352624323E-3</v>
      </c>
    </row>
    <row r="642" spans="1:97" x14ac:dyDescent="0.2">
      <c r="A642">
        <v>641</v>
      </c>
      <c r="B642" t="s">
        <v>31</v>
      </c>
      <c r="C642" s="5">
        <v>42820</v>
      </c>
      <c r="D642" s="6">
        <v>1454.6436240779251</v>
      </c>
      <c r="E642" s="8">
        <f>YEAR(Table6[[#This Row],[Date]])</f>
        <v>2017</v>
      </c>
      <c r="F642" s="6">
        <f>Table6[[#This Row],[TV_State]]+Table6[[#This Row],[Radio_State]]+Table6[[#This Row],[Online]]</f>
        <v>1777.8977627619083</v>
      </c>
      <c r="G642" s="6">
        <f t="shared" ref="G642:G705" si="270">IF(B642=B641, 0.7*G641+0.3*D642,D642)</f>
        <v>1310.300405933413</v>
      </c>
      <c r="H642" s="6">
        <f>LN(Table6[[#This Row],[PROF TV LING]])</f>
        <v>7.178011707412379</v>
      </c>
      <c r="I642" s="6">
        <f t="shared" ref="I642:I705" si="271">LN(D642)</f>
        <v>7.2825162176996692</v>
      </c>
      <c r="J642" s="6">
        <v>215.50275912265556</v>
      </c>
      <c r="K642" s="6">
        <f t="shared" si="249"/>
        <v>205.7085108386712</v>
      </c>
      <c r="L642" s="6">
        <f>0.5*J641+0.5*Table6[[#This Row],[Radio_State]]</f>
        <v>210.3717410483066</v>
      </c>
      <c r="M642" s="6">
        <f>LN(Table6[[#This Row],[RADIO LINGERING ]])</f>
        <v>5.3488761612361699</v>
      </c>
      <c r="N642" s="6">
        <f t="shared" ref="N642:N705" si="272">LN(J642)</f>
        <v>5.37297371281523</v>
      </c>
      <c r="O642" s="6">
        <v>107.75137956132778</v>
      </c>
      <c r="P642" s="6">
        <f t="shared" ref="P642:P705" si="273">IF($B642=$B641,0.3*P641+0.7*O642, O642)</f>
        <v>105.59635260783041</v>
      </c>
      <c r="Q642" s="6">
        <f>0.3*O641+0.7*Table6[[#This Row],[Online]]</f>
        <v>106.21207413902309</v>
      </c>
      <c r="R642" s="6">
        <f>LN(Table6[[#This Row],[ONLINE LINGERING]])</f>
        <v>4.6654377948031849</v>
      </c>
      <c r="S642" s="6">
        <f t="shared" ref="S642:S705" si="274">LN(O642)</f>
        <v>4.6798265322552854</v>
      </c>
      <c r="T642" s="6">
        <v>593.61877394973351</v>
      </c>
      <c r="U642" s="6">
        <f t="shared" ref="U642:U705" si="275">LN(T642)</f>
        <v>6.3862373186268488</v>
      </c>
      <c r="V642" s="8">
        <f>YEAR(Table6[[#This Row],[Date]])</f>
        <v>2017</v>
      </c>
      <c r="W642" s="8">
        <f>WEEKNUM(Table6[[#This Row],[Date]])</f>
        <v>13</v>
      </c>
      <c r="X642" t="s">
        <v>808</v>
      </c>
      <c r="Y642" s="9">
        <f>Table6[[#This Row],[LNTVLING]]+Table6[[#This Row],[LNRADIOLING]]+Table6[[#This Row],[LNONLINELING]]</f>
        <v>17.192325663451733</v>
      </c>
      <c r="Z642">
        <f t="shared" si="269"/>
        <v>1</v>
      </c>
      <c r="AA642">
        <f t="shared" si="250"/>
        <v>0</v>
      </c>
      <c r="AB642">
        <f t="shared" si="251"/>
        <v>0</v>
      </c>
      <c r="AC642">
        <f t="shared" si="252"/>
        <v>0</v>
      </c>
      <c r="AD642">
        <f t="shared" si="253"/>
        <v>0</v>
      </c>
      <c r="AE642">
        <f t="shared" si="254"/>
        <v>1</v>
      </c>
      <c r="AF642">
        <f t="shared" si="255"/>
        <v>0</v>
      </c>
      <c r="AG642" s="9">
        <f>'[1]1'!J$20+'[1]1'!J$21*Table6[[#This Row],[TV_State]]</f>
        <v>2760.2712476839943</v>
      </c>
      <c r="AH642" s="9">
        <f>Table6[[#This Row],[sales]]-Table6[[#This Row],[Pred_1]]</f>
        <v>-2166.6524737342606</v>
      </c>
      <c r="AI642">
        <f>ABS(Table6[[#This Row],[Res_1]])/Table6[[#This Row],[sales]]</f>
        <v>3.6499055771402009</v>
      </c>
      <c r="AJ642" s="9">
        <f>'[1]2'!J$20+'[1]2'!J$21*Table6[[#This Row],[Radio_State]]</f>
        <v>2660.3507280650483</v>
      </c>
      <c r="AK642" s="9">
        <f>Table6[[#This Row],[sales]]-Table6[[#This Row],[ Pred_2 ]]</f>
        <v>-2066.7319541153147</v>
      </c>
      <c r="AL642">
        <f>ABS(Table6[[#This Row],[ Res_2 ]])/Table6[[#This Row],[sales]]</f>
        <v>3.4815811844426632</v>
      </c>
      <c r="AM642" s="10">
        <f>'[1]3'!J$20+'[1]3'!J$21*Data!O642</f>
        <v>2423.244504405825</v>
      </c>
      <c r="AN642" s="9">
        <f>Table6[[#This Row],[sales]]-Table6[[#This Row],[Pred_3]]</f>
        <v>-1829.6257304560913</v>
      </c>
      <c r="AO642" s="9">
        <f>ABS(Table6[[#This Row],[Res_3]])/Table6[[#This Row],[sales]]</f>
        <v>3.0821561088481015</v>
      </c>
      <c r="AP642" s="9">
        <f>'[1]4'!L$21+'[1]4'!L$27*Table6[[#This Row],[TV_State]]+'[1]4'!L$22*Table6[[#This Row],[NJ_DUM]]+'[1]4'!L$23*Table6[[#This Row],[NY_DUM]]+'[1]4'!L$24*Table6[[#This Row],[PA_DUM]]+'[1]4'!L$25*Table6[[#This Row],[CT_DUM]]+'[1]4'!L$26*Table6[[#This Row],[DL_DUM]]</f>
        <v>558.69622299779655</v>
      </c>
      <c r="AQ642" s="9">
        <f>Table6[[#This Row],[sales]]-Table6[[#This Row],[Pred_4]]</f>
        <v>34.922550951936955</v>
      </c>
      <c r="AR642">
        <f>ABS(Table6[[#This Row],[Res_4]]/Table6[[#This Row],[sales]])</f>
        <v>5.8829930056919208E-2</v>
      </c>
      <c r="AS642" s="9">
        <f>'[1]5'!L$20+'[1]5'!L$26*Table6[[#This Row],[Radio_State]]+'[1]5'!L$21*Table6[[#This Row],[NJ_DUM]]+'[1]5'!L$22*Table6[[#This Row],[NY_DUM]]+'[1]5'!L$23*Table6[[#This Row],[PA_DUM]]+'[1]5'!L$24*Table6[[#This Row],[CT_DUM]]+'[1]5'!L$25*Table6[[#This Row],[DL_DUM]]</f>
        <v>576.02017701818613</v>
      </c>
      <c r="AT642" s="9">
        <f>Table6[[#This Row],[sales]]-Table6[[#This Row],[Pred_5]]</f>
        <v>17.598596931547377</v>
      </c>
      <c r="AU642" s="9">
        <f>ABS(Table6[[#This Row],[Red_5]]/Table6[[#This Row],[sales]])</f>
        <v>2.964629439606907E-2</v>
      </c>
      <c r="AV642" s="9">
        <f>'[1]6'!L$20+'[1]6'!L$26*Table6[[#This Row],[Online]]+'[1]6'!L$21*Table6[[#This Row],[NJ_DUM]]+'[1]6'!L$22*Table6[[#This Row],[NY_DUM]]+'[1]6'!L$23*Table6[[#This Row],[PA_DUM]]+'[1]6'!L$24*Table6[[#This Row],[CT_DUM]]+'[1]6'!L$25*Table6[[#This Row],[DL_DUM]]</f>
        <v>463.00795724556519</v>
      </c>
      <c r="AW642" s="9">
        <f>Table6[[#This Row],[sales]]-Table6[[#This Row],[Pred_6]]</f>
        <v>130.61081670416831</v>
      </c>
      <c r="AX642" s="9">
        <f>ABS(Table6[[#This Row],[Red_6]]/Table6[[#This Row],[sales]])</f>
        <v>0.22002474051676166</v>
      </c>
      <c r="AY642" s="9">
        <f>'[1]7'!L$21+'[1]7'!L$27*Table6[[#This Row],[LNTV]]+'[1]7'!L$22*Table6[[#This Row],[NJ_DUM]]+'[1]7'!L$23*Table6[[#This Row],[NY_DUM]]+'[1]7'!L$24*Table6[[#This Row],[PA_DUM]]+'[1]7'!L$25*Table6[[#This Row],[CT_DUM]]+'[1]7'!L$26*Table6[[#This Row],[DL_DUM]]</f>
        <v>5.9516318544991229</v>
      </c>
      <c r="AZ642" s="9">
        <f>Table6[[#This Row],[sales]]-Table6[[#This Row],[Pred_7]]</f>
        <v>587.66714209523434</v>
      </c>
      <c r="BA642" s="9">
        <f>ABS(Table6[[#This Row],[Red_7]]/Table6[[#This Row],[sales]])</f>
        <v>0.98997398310889151</v>
      </c>
      <c r="BB642" s="9">
        <f>'[1]8'!O$22+'[1]8'!O$28*Table6[[#This Row],[LNRADIOLING]]+'[1]8'!O$23*Table6[[#This Row],[DL_DUM]]+'[1]8'!O$24*Table6[[#This Row],[CT_DUM]]+'[1]8'!O$25*Table6[[#This Row],[PA_DUM]]+'[1]8'!O$26*Table6[[#This Row],[NY_DUM]]+'[1]8'!O$27*Table6[[#This Row],[NJ_DUM]]</f>
        <v>6.9382208116378719</v>
      </c>
      <c r="BC642" s="9">
        <f>Table6[[#This Row],[sales]]-Table6[[#This Row],[Pred_8]]</f>
        <v>586.68055313809566</v>
      </c>
      <c r="BD642" s="9">
        <f>ABS(Table6[[#This Row],[Red_8]]/Table6[[#This Row],[sales]])</f>
        <v>0.98831199228172428</v>
      </c>
      <c r="BE642" s="9">
        <f>'[1]9'!M$19+'[1]9'!M$21*Table6[[#This Row],[LNONLINE]]+'[1]9'!M$20*Table6[[#This Row],[DL_DUM]]+'[1]9'!M$22*Table6[[#This Row],[CT_DUM]]+'[1]9'!M$23*Table6[[#This Row],[PA_DUM]]+'[1]9'!M$24*Table6[[#This Row],[NY_DUM]]+'[1]9'!M$25*Table6[[#This Row],[NJ_DUM]]</f>
        <v>7.1762238943090413</v>
      </c>
      <c r="BF642" s="9">
        <f>Table6[[#This Row],[sales]]-Table6[[#This Row],[Pred_9]]</f>
        <v>586.44255005542448</v>
      </c>
      <c r="BG642" s="9">
        <f>ABS(Table6[[#This Row],[Red_9]]/Table6[[#This Row],[sales]])</f>
        <v>0.98791105637282839</v>
      </c>
      <c r="BH642" s="9">
        <f>'[1]10'!P$22+'[1]10'!P$30*Table6[[#This Row],[LNTV]]+'[1]10'!P$29*Table6[[#This Row],[LNRADIOLING]]+'[1]10'!P$24*Table6[[#This Row],[LNONLINELING]]+'[1]10'!P$23*Table6[[#This Row],[DL_DUM]]+'[1]10'!P$25*Table6[[#This Row],[CT_DUM]]+'[1]10'!P$26*Table6[[#This Row],[PA_DUM]]+'[1]10'!P$27*Table6[[#This Row],[NY_DUM]]+'[1]10'!P$28*Table6[[#This Row],[NJ_DUM]]</f>
        <v>7.0158607426744863</v>
      </c>
      <c r="BI642" s="9">
        <f>Table6[[#This Row],[sales]]-Table6[[#This Row],[Pred_10]]</f>
        <v>586.60291320705903</v>
      </c>
      <c r="BJ642" s="45">
        <f>ABS(Table6[[#This Row],[Red_10]]/Table6[[#This Row],[sales]])</f>
        <v>0.98818120138621401</v>
      </c>
      <c r="BK642" s="9">
        <f>'[1]11'!P$32+'[1]11'!P$40*Table6[[#This Row],[LNONLINELING]]+'[1]11'!P$39*Table6[[#This Row],[LNRADIOLING]]+'[1]11'!P$38*Table6[[#This Row],[LNTVLING]]+'[1]11'!P$33*Table6[[#This Row],[DL_DUM]]+'[1]11'!P$34*Table6[[#This Row],[CT_DUM]]+'[1]11'!P$35*Table6[[#This Row],[PA_DUM]]+'[1]11'!P$36*Table6[[#This Row],[NY_DUM]]+'[1]11'!P$37*Table6[[#This Row],[NJ_DUM]]</f>
        <v>6.9587483087884188</v>
      </c>
      <c r="BL642" s="9">
        <f>Table6[[#This Row],[sales]]-Table6[[#This Row],[ Pred_11]]</f>
        <v>586.66002564094504</v>
      </c>
      <c r="BM642" s="47">
        <f>ABS(Table6[[#This Row],[ Red_11]]/Table6[[#This Row],[sales]])</f>
        <v>0.98827741201227959</v>
      </c>
      <c r="BN642" s="9">
        <f>'[1]12'!K$22+'[1]12'!K$28*Table6[[#This Row],[COMBINE LN LING]]+'[1]12'!K$23*Table6[[#This Row],[DL_DUM]]+'[1]12'!K$24*Table6[[#This Row],[CT_DUM]]+'[1]12'!K$25*Table6[[#This Row],[PA_DUM]]+'[1]12'!K$26*Table6[[#This Row],[NY_DUM]]+'[1]12'!K$27*Table6[[#This Row],[NJ_DUM]]</f>
        <v>7.1440594229386116</v>
      </c>
      <c r="BO642" s="9">
        <f>Table6[[#This Row],[sales]]-Table6[[#This Row],[ Pred_12]]</f>
        <v>586.47471452679486</v>
      </c>
      <c r="BP642" s="47">
        <f>ABS(Table6[[#This Row],[ Red_12]]/Table6[[#This Row],[sales]])</f>
        <v>0.98796524008935138</v>
      </c>
      <c r="BQ642">
        <f>LN(G642+'2019 Totals and Calculations'!C$18)</f>
        <v>7.4215029812585485</v>
      </c>
      <c r="BR642">
        <f>LN(Table6[[#This Row],[PROF RADIO]]+'2019 Totals and Calculations'!D$18)</f>
        <v>5.5927200938785768</v>
      </c>
      <c r="BS642">
        <f>LN(Table6[[#This Row],[ONLINE LINGERING]]+'2019 Totals and Calculations'!E$18)</f>
        <v>5.0112313711886491</v>
      </c>
      <c r="BT642">
        <f>MONTH(Table6[[#This Row],[Date]])</f>
        <v>3</v>
      </c>
      <c r="BU642">
        <f t="shared" si="256"/>
        <v>0</v>
      </c>
      <c r="BV642">
        <f t="shared" si="257"/>
        <v>0</v>
      </c>
      <c r="BW642">
        <f t="shared" si="258"/>
        <v>1</v>
      </c>
      <c r="BX642">
        <f t="shared" si="259"/>
        <v>0</v>
      </c>
      <c r="BY642">
        <f t="shared" si="260"/>
        <v>0</v>
      </c>
      <c r="BZ642">
        <f t="shared" si="261"/>
        <v>0</v>
      </c>
      <c r="CA642">
        <f t="shared" si="262"/>
        <v>0</v>
      </c>
      <c r="CB642">
        <f t="shared" si="263"/>
        <v>0</v>
      </c>
      <c r="CC642">
        <f t="shared" si="264"/>
        <v>0</v>
      </c>
      <c r="CD642">
        <f t="shared" si="265"/>
        <v>0</v>
      </c>
      <c r="CE642">
        <f t="shared" si="266"/>
        <v>0</v>
      </c>
      <c r="CF642">
        <f t="shared" si="267"/>
        <v>0</v>
      </c>
      <c r="CG642">
        <f t="shared" si="268"/>
        <v>13</v>
      </c>
      <c r="CH64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587.19972715333461</v>
      </c>
      <c r="CI642" s="79">
        <f>Table6[[#This Row],[sales]]-CH642</f>
        <v>6.4190467963989022</v>
      </c>
      <c r="CJ642">
        <f>ABS(Table6[[#This Row],[sales]]-CH642)/Table6[[#This Row],[sales]]</f>
        <v>1.0813416081315606E-2</v>
      </c>
      <c r="CK64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603.75337190764617</v>
      </c>
      <c r="CL642" s="79">
        <f>Table6[[#This Row],[sales]]-CK642</f>
        <v>-10.134597957912661</v>
      </c>
      <c r="CM642">
        <f>ABS(Table6[[#This Row],[sales]]-CK642)/Table6[[#This Row],[sales]]</f>
        <v>1.7072569808533108E-2</v>
      </c>
      <c r="CN64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614.4640981697529</v>
      </c>
      <c r="CO642" s="79">
        <f>Table6[[#This Row],[sales]]-CN642</f>
        <v>-20.845324220019393</v>
      </c>
      <c r="CP642">
        <f>ABS(Table6[[#This Row],[sales]]-CN642)/Table6[[#This Row],[sales]]</f>
        <v>3.5115675471855165E-2</v>
      </c>
      <c r="CQ64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663.06818898743177</v>
      </c>
      <c r="CR642" s="79">
        <f>Table6[[#This Row],[sales]]-CQ642</f>
        <v>-69.449415037698259</v>
      </c>
      <c r="CS642">
        <f>ABS(Table6[[#This Row],[sales]]-CQ642)/Table6[[#This Row],[sales]]</f>
        <v>0.11699329280913057</v>
      </c>
    </row>
    <row r="643" spans="1:97" x14ac:dyDescent="0.2">
      <c r="A643">
        <v>642</v>
      </c>
      <c r="B643" t="s">
        <v>31</v>
      </c>
      <c r="C643" s="5">
        <v>42827</v>
      </c>
      <c r="D643" s="6">
        <v>1469.1900603187041</v>
      </c>
      <c r="E643" s="8">
        <f>YEAR(Table6[[#This Row],[Date]])</f>
        <v>2017</v>
      </c>
      <c r="F643" s="6">
        <f>Table6[[#This Row],[TV_State]]+Table6[[#This Row],[Radio_State]]+Table6[[#This Row],[Online]]</f>
        <v>1795.6767403895274</v>
      </c>
      <c r="G643" s="6">
        <f t="shared" si="270"/>
        <v>1357.9673022490001</v>
      </c>
      <c r="H643" s="6">
        <f>LN(Table6[[#This Row],[PROF TV LING]])</f>
        <v>7.2137442299561583</v>
      </c>
      <c r="I643" s="6">
        <f t="shared" si="271"/>
        <v>7.292466548552837</v>
      </c>
      <c r="J643" s="6">
        <v>217.6577867138821</v>
      </c>
      <c r="K643" s="6">
        <f t="shared" ref="K643:K706" si="276">IF($B643=$B642,0.5*K642+0.5*J643, J643)</f>
        <v>211.68314877627665</v>
      </c>
      <c r="L643" s="6">
        <f>0.5*J642+0.5*Table6[[#This Row],[Radio_State]]</f>
        <v>216.58027291826883</v>
      </c>
      <c r="M643" s="6">
        <f>LN(Table6[[#This Row],[RADIO LINGERING ]])</f>
        <v>5.3779612543262694</v>
      </c>
      <c r="N643" s="6">
        <f t="shared" si="272"/>
        <v>5.3829240436683987</v>
      </c>
      <c r="O643" s="6">
        <v>108.82889335694105</v>
      </c>
      <c r="P643" s="6">
        <f t="shared" si="273"/>
        <v>107.85913113220785</v>
      </c>
      <c r="Q643" s="6">
        <f>0.3*O642+0.7*Table6[[#This Row],[Online]]</f>
        <v>108.50563921825707</v>
      </c>
      <c r="R643" s="6">
        <f>LN(Table6[[#This Row],[ONLINE LINGERING]])</f>
        <v>4.6868021459917104</v>
      </c>
      <c r="S643" s="6">
        <f t="shared" si="274"/>
        <v>4.6897768631084533</v>
      </c>
      <c r="T643" s="6">
        <v>736.07415408698057</v>
      </c>
      <c r="U643" s="6">
        <f t="shared" si="275"/>
        <v>6.6013308664892216</v>
      </c>
      <c r="V643" s="8">
        <f>YEAR(Table6[[#This Row],[Date]])</f>
        <v>2017</v>
      </c>
      <c r="W643" s="8">
        <f>WEEKNUM(Table6[[#This Row],[Date]])</f>
        <v>14</v>
      </c>
      <c r="X643" t="s">
        <v>809</v>
      </c>
      <c r="Y643" s="9">
        <f>Table6[[#This Row],[LNTVLING]]+Table6[[#This Row],[LNRADIOLING]]+Table6[[#This Row],[LNONLINELING]]</f>
        <v>17.278507630274138</v>
      </c>
      <c r="Z643">
        <f t="shared" si="269"/>
        <v>1</v>
      </c>
      <c r="AA643">
        <f t="shared" ref="AA643:AA706" si="277">IF($B643="NJ",1,0)</f>
        <v>0</v>
      </c>
      <c r="AB643">
        <f t="shared" ref="AB643:AB706" si="278">IF($B643="NY",1,0)</f>
        <v>0</v>
      </c>
      <c r="AC643">
        <f t="shared" ref="AC643:AC706" si="279">IF($B643="PA",1,0)</f>
        <v>0</v>
      </c>
      <c r="AD643">
        <f t="shared" ref="AD643:AD706" si="280">IF($B643="CT",1,0)</f>
        <v>0</v>
      </c>
      <c r="AE643">
        <f t="shared" ref="AE643:AE706" si="281">IF($B643="DL",1,0)</f>
        <v>1</v>
      </c>
      <c r="AF643">
        <f t="shared" ref="AF643:AF706" si="282">IF($B643="MD",1,0)</f>
        <v>0</v>
      </c>
      <c r="AG643" s="9">
        <f>'[1]1'!J$20+'[1]1'!J$21*Table6[[#This Row],[TV_State]]</f>
        <v>2774.5766347062709</v>
      </c>
      <c r="AH643" s="9">
        <f>Table6[[#This Row],[sales]]-Table6[[#This Row],[Pred_1]]</f>
        <v>-2038.5024806192903</v>
      </c>
      <c r="AI643">
        <f>ABS(Table6[[#This Row],[Res_1]])/Table6[[#This Row],[sales]]</f>
        <v>2.7694254298982002</v>
      </c>
      <c r="AJ643" s="9">
        <f>'[1]2'!J$20+'[1]2'!J$21*Table6[[#This Row],[Radio_State]]</f>
        <v>2669.8114173057238</v>
      </c>
      <c r="AK643" s="9">
        <f>Table6[[#This Row],[sales]]-Table6[[#This Row],[ Pred_2 ]]</f>
        <v>-1933.7372632187432</v>
      </c>
      <c r="AL643">
        <f>ABS(Table6[[#This Row],[ Res_2 ]])/Table6[[#This Row],[sales]]</f>
        <v>2.627095724638413</v>
      </c>
      <c r="AM643" s="10">
        <f>'[1]3'!J$20+'[1]3'!J$21*Data!O643</f>
        <v>2429.4696476326344</v>
      </c>
      <c r="AN643" s="9">
        <f>Table6[[#This Row],[sales]]-Table6[[#This Row],[Pred_3]]</f>
        <v>-1693.3954935456538</v>
      </c>
      <c r="AO643" s="9">
        <f>ABS(Table6[[#This Row],[Res_3]])/Table6[[#This Row],[sales]]</f>
        <v>2.3005773048044671</v>
      </c>
      <c r="AP643" s="9">
        <f>'[1]4'!L$21+'[1]4'!L$27*Table6[[#This Row],[TV_State]]+'[1]4'!L$22*Table6[[#This Row],[NJ_DUM]]+'[1]4'!L$23*Table6[[#This Row],[NY_DUM]]+'[1]4'!L$24*Table6[[#This Row],[PA_DUM]]+'[1]4'!L$25*Table6[[#This Row],[CT_DUM]]+'[1]4'!L$26*Table6[[#This Row],[DL_DUM]]</f>
        <v>561.90488528431615</v>
      </c>
      <c r="AQ643" s="9">
        <f>Table6[[#This Row],[sales]]-Table6[[#This Row],[Pred_4]]</f>
        <v>174.16926880266442</v>
      </c>
      <c r="AR643">
        <f>ABS(Table6[[#This Row],[Res_4]]/Table6[[#This Row],[sales]])</f>
        <v>0.2366191882103269</v>
      </c>
      <c r="AS643" s="9">
        <f>'[1]5'!L$20+'[1]5'!L$26*Table6[[#This Row],[Radio_State]]+'[1]5'!L$21*Table6[[#This Row],[NJ_DUM]]+'[1]5'!L$22*Table6[[#This Row],[NY_DUM]]+'[1]5'!L$23*Table6[[#This Row],[PA_DUM]]+'[1]5'!L$24*Table6[[#This Row],[CT_DUM]]+'[1]5'!L$25*Table6[[#This Row],[DL_DUM]]</f>
        <v>579.81646350509754</v>
      </c>
      <c r="AT643" s="9">
        <f>Table6[[#This Row],[sales]]-Table6[[#This Row],[Pred_5]]</f>
        <v>156.25769058188303</v>
      </c>
      <c r="AU643" s="9">
        <f>ABS(Table6[[#This Row],[Red_5]]/Table6[[#This Row],[sales]])</f>
        <v>0.21228525647080163</v>
      </c>
      <c r="AV643" s="9">
        <f>'[1]6'!L$20+'[1]6'!L$26*Table6[[#This Row],[Online]]+'[1]6'!L$21*Table6[[#This Row],[NJ_DUM]]+'[1]6'!L$22*Table6[[#This Row],[NY_DUM]]+'[1]6'!L$23*Table6[[#This Row],[PA_DUM]]+'[1]6'!L$24*Table6[[#This Row],[CT_DUM]]+'[1]6'!L$25*Table6[[#This Row],[DL_DUM]]</f>
        <v>467.69757482988547</v>
      </c>
      <c r="AW643" s="9">
        <f>Table6[[#This Row],[sales]]-Table6[[#This Row],[Pred_6]]</f>
        <v>268.3765792570951</v>
      </c>
      <c r="AX643" s="9">
        <f>ABS(Table6[[#This Row],[Red_6]]/Table6[[#This Row],[sales]])</f>
        <v>0.36460535635840507</v>
      </c>
      <c r="AY643" s="9">
        <f>'[1]7'!L$21+'[1]7'!L$27*Table6[[#This Row],[LNTV]]+'[1]7'!L$22*Table6[[#This Row],[NJ_DUM]]+'[1]7'!L$23*Table6[[#This Row],[NY_DUM]]+'[1]7'!L$24*Table6[[#This Row],[PA_DUM]]+'[1]7'!L$25*Table6[[#This Row],[CT_DUM]]+'[1]7'!L$26*Table6[[#This Row],[DL_DUM]]</f>
        <v>5.9527332017891244</v>
      </c>
      <c r="AZ643" s="9">
        <f>Table6[[#This Row],[sales]]-Table6[[#This Row],[Pred_7]]</f>
        <v>730.12142088519147</v>
      </c>
      <c r="BA643" s="9">
        <f>ABS(Table6[[#This Row],[Red_7]]/Table6[[#This Row],[sales]])</f>
        <v>0.99191286208225471</v>
      </c>
      <c r="BB643" s="9">
        <f>'[1]8'!O$22+'[1]8'!O$28*Table6[[#This Row],[LNRADIOLING]]+'[1]8'!O$23*Table6[[#This Row],[DL_DUM]]+'[1]8'!O$24*Table6[[#This Row],[CT_DUM]]+'[1]8'!O$25*Table6[[#This Row],[PA_DUM]]+'[1]8'!O$26*Table6[[#This Row],[NY_DUM]]+'[1]8'!O$27*Table6[[#This Row],[NJ_DUM]]</f>
        <v>6.9402957696574603</v>
      </c>
      <c r="BC643" s="9">
        <f>Table6[[#This Row],[sales]]-Table6[[#This Row],[Pred_8]]</f>
        <v>729.13385831732307</v>
      </c>
      <c r="BD643" s="9">
        <f>ABS(Table6[[#This Row],[Red_8]]/Table6[[#This Row],[sales]])</f>
        <v>0.9905712002912721</v>
      </c>
      <c r="BE643" s="9">
        <f>'[1]9'!M$19+'[1]9'!M$21*Table6[[#This Row],[LNONLINE]]+'[1]9'!M$20*Table6[[#This Row],[DL_DUM]]+'[1]9'!M$22*Table6[[#This Row],[CT_DUM]]+'[1]9'!M$23*Table6[[#This Row],[PA_DUM]]+'[1]9'!M$24*Table6[[#This Row],[NY_DUM]]+'[1]9'!M$25*Table6[[#This Row],[NJ_DUM]]</f>
        <v>7.1793743426403731</v>
      </c>
      <c r="BF643" s="9">
        <f>Table6[[#This Row],[sales]]-Table6[[#This Row],[Pred_9]]</f>
        <v>728.89477974434021</v>
      </c>
      <c r="BG643" s="9">
        <f>ABS(Table6[[#This Row],[Red_9]]/Table6[[#This Row],[sales]])</f>
        <v>0.99024639799838432</v>
      </c>
      <c r="BH643" s="9">
        <f>'[1]10'!P$22+'[1]10'!P$30*Table6[[#This Row],[LNTV]]+'[1]10'!P$29*Table6[[#This Row],[LNRADIOLING]]+'[1]10'!P$24*Table6[[#This Row],[LNONLINELING]]+'[1]10'!P$23*Table6[[#This Row],[DL_DUM]]+'[1]10'!P$25*Table6[[#This Row],[CT_DUM]]+'[1]10'!P$26*Table6[[#This Row],[PA_DUM]]+'[1]10'!P$27*Table6[[#This Row],[NY_DUM]]+'[1]10'!P$28*Table6[[#This Row],[NJ_DUM]]</f>
        <v>7.0175935137342886</v>
      </c>
      <c r="BI643" s="9">
        <f>Table6[[#This Row],[sales]]-Table6[[#This Row],[Pred_10]]</f>
        <v>729.05656057324632</v>
      </c>
      <c r="BJ643" s="45">
        <f>ABS(Table6[[#This Row],[Red_10]]/Table6[[#This Row],[sales]])</f>
        <v>0.99046618676288289</v>
      </c>
      <c r="BK643" s="9">
        <f>'[1]11'!P$32+'[1]11'!P$40*Table6[[#This Row],[LNONLINELING]]+'[1]11'!P$39*Table6[[#This Row],[LNRADIOLING]]+'[1]11'!P$38*Table6[[#This Row],[LNTVLING]]+'[1]11'!P$33*Table6[[#This Row],[DL_DUM]]+'[1]11'!P$34*Table6[[#This Row],[CT_DUM]]+'[1]11'!P$35*Table6[[#This Row],[PA_DUM]]+'[1]11'!P$36*Table6[[#This Row],[NY_DUM]]+'[1]11'!P$37*Table6[[#This Row],[NJ_DUM]]</f>
        <v>6.9575271515014645</v>
      </c>
      <c r="BL643" s="9">
        <f>Table6[[#This Row],[sales]]-Table6[[#This Row],[ Pred_11]]</f>
        <v>729.11662693547908</v>
      </c>
      <c r="BM643" s="47">
        <f>ABS(Table6[[#This Row],[ Red_11]]/Table6[[#This Row],[sales]])</f>
        <v>0.99054779044628793</v>
      </c>
      <c r="BN643" s="9">
        <f>'[1]12'!K$22+'[1]12'!K$28*Table6[[#This Row],[COMBINE LN LING]]+'[1]12'!K$23*Table6[[#This Row],[DL_DUM]]+'[1]12'!K$24*Table6[[#This Row],[CT_DUM]]+'[1]12'!K$25*Table6[[#This Row],[PA_DUM]]+'[1]12'!K$26*Table6[[#This Row],[NY_DUM]]+'[1]12'!K$27*Table6[[#This Row],[NJ_DUM]]</f>
        <v>7.1523532199777176</v>
      </c>
      <c r="BO643" s="9">
        <f>Table6[[#This Row],[sales]]-Table6[[#This Row],[ Pred_12]]</f>
        <v>728.92180086700284</v>
      </c>
      <c r="BP643" s="47">
        <f>ABS(Table6[[#This Row],[ Red_12]]/Table6[[#This Row],[sales]])</f>
        <v>0.99028310778164808</v>
      </c>
      <c r="BQ643">
        <f>LN(G643+'2019 Totals and Calculations'!C$18)</f>
        <v>7.4496206367353404</v>
      </c>
      <c r="BR643">
        <f>LN(Table6[[#This Row],[PROF RADIO]]+'2019 Totals and Calculations'!D$18)</f>
        <v>5.6147308907542222</v>
      </c>
      <c r="BS643">
        <f>LN(Table6[[#This Row],[ONLINE LINGERING]]+'2019 Totals and Calculations'!E$18)</f>
        <v>5.0263971101069789</v>
      </c>
      <c r="BT643">
        <f>MONTH(Table6[[#This Row],[Date]])</f>
        <v>4</v>
      </c>
      <c r="BU643">
        <f t="shared" ref="BU643:BU706" si="283">IF($BT643=1,1,0)</f>
        <v>0</v>
      </c>
      <c r="BV643">
        <f t="shared" ref="BV643:BV706" si="284">IF($BT643=2,1,0)</f>
        <v>0</v>
      </c>
      <c r="BW643">
        <f t="shared" ref="BW643:BW706" si="285">IF($BT643=3,1,0)</f>
        <v>0</v>
      </c>
      <c r="BX643">
        <f t="shared" ref="BX643:BX706" si="286">IF($BT643=4,1,0)</f>
        <v>1</v>
      </c>
      <c r="BY643">
        <f t="shared" ref="BY643:BY706" si="287">IF($BT643=5,1,0)</f>
        <v>0</v>
      </c>
      <c r="BZ643">
        <f t="shared" ref="BZ643:BZ706" si="288">IF($BT643=6,1,0)</f>
        <v>0</v>
      </c>
      <c r="CA643">
        <f t="shared" ref="CA643:CA706" si="289">IF($BT643=7,1,0)</f>
        <v>0</v>
      </c>
      <c r="CB643">
        <f t="shared" ref="CB643:CB706" si="290">IF($BT643=8,1,0)</f>
        <v>0</v>
      </c>
      <c r="CC643">
        <f t="shared" ref="CC643:CC706" si="291">IF($BT643=9,1,0)</f>
        <v>0</v>
      </c>
      <c r="CD643">
        <f t="shared" ref="CD643:CD706" si="292">IF($BT643=10,1,0)</f>
        <v>0</v>
      </c>
      <c r="CE643">
        <f t="shared" ref="CE643:CE706" si="293">IF($BT643=11,1,0)</f>
        <v>0</v>
      </c>
      <c r="CF643">
        <f t="shared" ref="CF643:CF706" si="294">IF($BT643=12,1,0)</f>
        <v>0</v>
      </c>
      <c r="CG643">
        <f t="shared" ref="CG643:CG706" si="295">IF(B643=B642,1+CG642,1)</f>
        <v>14</v>
      </c>
      <c r="CH64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593.74363581949558</v>
      </c>
      <c r="CI643" s="79">
        <f>Table6[[#This Row],[sales]]-CH643</f>
        <v>142.33051826748499</v>
      </c>
      <c r="CJ643">
        <f>ABS(Table6[[#This Row],[sales]]-CH643)/Table6[[#This Row],[sales]]</f>
        <v>0.19336437433267906</v>
      </c>
      <c r="CK64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609.21906797636325</v>
      </c>
      <c r="CL643" s="79">
        <f>Table6[[#This Row],[sales]]-CK643</f>
        <v>126.85508611061732</v>
      </c>
      <c r="CM643">
        <f>ABS(Table6[[#This Row],[sales]]-CK643)/Table6[[#This Row],[sales]]</f>
        <v>0.17234009020187263</v>
      </c>
      <c r="CN64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618.97028078287008</v>
      </c>
      <c r="CO643" s="79">
        <f>Table6[[#This Row],[sales]]-CN643</f>
        <v>117.10387330411049</v>
      </c>
      <c r="CP643">
        <f>ABS(Table6[[#This Row],[sales]]-CN643)/Table6[[#This Row],[sales]]</f>
        <v>0.15909249449108159</v>
      </c>
      <c r="CQ64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671.56346952324759</v>
      </c>
      <c r="CR643" s="79">
        <f>Table6[[#This Row],[sales]]-CQ643</f>
        <v>64.51068456373298</v>
      </c>
      <c r="CS643">
        <f>ABS(Table6[[#This Row],[sales]]-CQ643)/Table6[[#This Row],[sales]]</f>
        <v>8.764155650017548E-2</v>
      </c>
    </row>
    <row r="644" spans="1:97" x14ac:dyDescent="0.2">
      <c r="A644">
        <v>643</v>
      </c>
      <c r="B644" t="s">
        <v>31</v>
      </c>
      <c r="C644" s="5">
        <v>42834</v>
      </c>
      <c r="D644" s="6">
        <v>1483.8819609218915</v>
      </c>
      <c r="E644" s="8">
        <f>YEAR(Table6[[#This Row],[Date]])</f>
        <v>2017</v>
      </c>
      <c r="F644" s="6">
        <f>Table6[[#This Row],[TV_State]]+Table6[[#This Row],[Radio_State]]+Table6[[#This Row],[Online]]</f>
        <v>1813.633507793423</v>
      </c>
      <c r="G644" s="6">
        <f t="shared" si="270"/>
        <v>1395.7416998508675</v>
      </c>
      <c r="H644" s="6">
        <f>LN(Table6[[#This Row],[PROF TV LING]])</f>
        <v>7.2411812374422615</v>
      </c>
      <c r="I644" s="6">
        <f t="shared" si="271"/>
        <v>7.3024168794060049</v>
      </c>
      <c r="J644" s="6">
        <v>219.83436458102096</v>
      </c>
      <c r="K644" s="6">
        <f t="shared" si="276"/>
        <v>215.75875667864881</v>
      </c>
      <c r="L644" s="6">
        <f>0.5*J643+0.5*Table6[[#This Row],[Radio_State]]</f>
        <v>218.74607564745153</v>
      </c>
      <c r="M644" s="6">
        <f>LN(Table6[[#This Row],[RADIO LINGERING ]])</f>
        <v>5.3879115851794372</v>
      </c>
      <c r="N644" s="6">
        <f t="shared" si="272"/>
        <v>5.3928743745215666</v>
      </c>
      <c r="O644" s="6">
        <v>109.91718229051048</v>
      </c>
      <c r="P644" s="6">
        <f t="shared" si="273"/>
        <v>109.29976694301968</v>
      </c>
      <c r="Q644" s="6">
        <f>0.3*O643+0.7*Table6[[#This Row],[Online]]</f>
        <v>109.59069561043964</v>
      </c>
      <c r="R644" s="6">
        <f>LN(Table6[[#This Row],[ONLINE LINGERING]])</f>
        <v>4.6967524768448783</v>
      </c>
      <c r="S644" s="6">
        <f t="shared" si="274"/>
        <v>4.6997271939616212</v>
      </c>
      <c r="T644" s="6">
        <v>667.82226270204717</v>
      </c>
      <c r="U644" s="6">
        <f t="shared" si="275"/>
        <v>6.5040220643334017</v>
      </c>
      <c r="V644" s="8">
        <f>YEAR(Table6[[#This Row],[Date]])</f>
        <v>2017</v>
      </c>
      <c r="W644" s="8">
        <f>WEEKNUM(Table6[[#This Row],[Date]])</f>
        <v>15</v>
      </c>
      <c r="X644" t="s">
        <v>810</v>
      </c>
      <c r="Y644" s="9">
        <f>Table6[[#This Row],[LNTVLING]]+Table6[[#This Row],[LNRADIOLING]]+Table6[[#This Row],[LNONLINELING]]</f>
        <v>17.325845299466579</v>
      </c>
      <c r="Z644">
        <f t="shared" ref="Z644:Z707" si="296">IF(V644&lt;2019,1,IF(W644&lt;41,1,0))</f>
        <v>1</v>
      </c>
      <c r="AA644">
        <f t="shared" si="277"/>
        <v>0</v>
      </c>
      <c r="AB644">
        <f t="shared" si="278"/>
        <v>0</v>
      </c>
      <c r="AC644">
        <f t="shared" si="279"/>
        <v>0</v>
      </c>
      <c r="AD644">
        <f t="shared" si="280"/>
        <v>0</v>
      </c>
      <c r="AE644">
        <f t="shared" si="281"/>
        <v>1</v>
      </c>
      <c r="AF644">
        <f t="shared" si="282"/>
        <v>0</v>
      </c>
      <c r="AG644" s="9">
        <f>'[1]1'!J$20+'[1]1'!J$21*Table6[[#This Row],[TV_State]]</f>
        <v>2789.0250755987709</v>
      </c>
      <c r="AH644" s="9">
        <f>Table6[[#This Row],[sales]]-Table6[[#This Row],[Pred_1]]</f>
        <v>-2121.2028128967236</v>
      </c>
      <c r="AI644">
        <f>ABS(Table6[[#This Row],[Res_1]])/Table6[[#This Row],[sales]]</f>
        <v>3.1762984425140535</v>
      </c>
      <c r="AJ644" s="9">
        <f>'[1]2'!J$20+'[1]2'!J$21*Table6[[#This Row],[Radio_State]]</f>
        <v>2679.3667134388061</v>
      </c>
      <c r="AK644" s="9">
        <f>Table6[[#This Row],[sales]]-Table6[[#This Row],[ Pred_2 ]]</f>
        <v>-2011.5444507367588</v>
      </c>
      <c r="AL644">
        <f>ABS(Table6[[#This Row],[ Res_2 ]])/Table6[[#This Row],[sales]]</f>
        <v>3.012095527630263</v>
      </c>
      <c r="AM644" s="10">
        <f>'[1]3'!J$20+'[1]3'!J$21*Data!O644</f>
        <v>2435.7570422917124</v>
      </c>
      <c r="AN644" s="9">
        <f>Table6[[#This Row],[sales]]-Table6[[#This Row],[Pred_3]]</f>
        <v>-1767.9347795896651</v>
      </c>
      <c r="AO644" s="9">
        <f>ABS(Table6[[#This Row],[Res_3]])/Table6[[#This Row],[sales]]</f>
        <v>2.647313332197851</v>
      </c>
      <c r="AP644" s="9">
        <f>'[1]4'!L$21+'[1]4'!L$27*Table6[[#This Row],[TV_State]]+'[1]4'!L$22*Table6[[#This Row],[NJ_DUM]]+'[1]4'!L$23*Table6[[#This Row],[NY_DUM]]+'[1]4'!L$24*Table6[[#This Row],[PA_DUM]]+'[1]4'!L$25*Table6[[#This Row],[CT_DUM]]+'[1]4'!L$26*Table6[[#This Row],[DL_DUM]]</f>
        <v>565.1456341937012</v>
      </c>
      <c r="AQ644" s="9">
        <f>Table6[[#This Row],[sales]]-Table6[[#This Row],[Pred_4]]</f>
        <v>102.67662850834597</v>
      </c>
      <c r="AR644">
        <f>ABS(Table6[[#This Row],[Res_4]]/Table6[[#This Row],[sales]])</f>
        <v>0.15374843613764902</v>
      </c>
      <c r="AS644" s="9">
        <f>'[1]5'!L$20+'[1]5'!L$26*Table6[[#This Row],[Radio_State]]+'[1]5'!L$21*Table6[[#This Row],[NJ_DUM]]+'[1]5'!L$22*Table6[[#This Row],[NY_DUM]]+'[1]5'!L$23*Table6[[#This Row],[PA_DUM]]+'[1]5'!L$24*Table6[[#This Row],[CT_DUM]]+'[1]5'!L$25*Table6[[#This Row],[DL_DUM]]</f>
        <v>583.65071285687804</v>
      </c>
      <c r="AT644" s="9">
        <f>Table6[[#This Row],[sales]]-Table6[[#This Row],[Pred_5]]</f>
        <v>84.171549845169125</v>
      </c>
      <c r="AU644" s="9">
        <f>ABS(Table6[[#This Row],[Red_5]]/Table6[[#This Row],[sales]])</f>
        <v>0.12603884977509766</v>
      </c>
      <c r="AV644" s="9">
        <f>'[1]6'!L$20+'[1]6'!L$26*Table6[[#This Row],[Online]]+'[1]6'!L$21*Table6[[#This Row],[NJ_DUM]]+'[1]6'!L$22*Table6[[#This Row],[NY_DUM]]+'[1]6'!L$23*Table6[[#This Row],[PA_DUM]]+'[1]6'!L$24*Table6[[#This Row],[CT_DUM]]+'[1]6'!L$25*Table6[[#This Row],[DL_DUM]]</f>
        <v>472.43408859004899</v>
      </c>
      <c r="AW644" s="9">
        <f>Table6[[#This Row],[sales]]-Table6[[#This Row],[Pred_6]]</f>
        <v>195.38817411199818</v>
      </c>
      <c r="AX644" s="9">
        <f>ABS(Table6[[#This Row],[Red_6]]/Table6[[#This Row],[sales]])</f>
        <v>0.29257511320668828</v>
      </c>
      <c r="AY644" s="9">
        <f>'[1]7'!L$21+'[1]7'!L$27*Table6[[#This Row],[LNTV]]+'[1]7'!L$22*Table6[[#This Row],[NJ_DUM]]+'[1]7'!L$23*Table6[[#This Row],[NY_DUM]]+'[1]7'!L$24*Table6[[#This Row],[PA_DUM]]+'[1]7'!L$25*Table6[[#This Row],[CT_DUM]]+'[1]7'!L$26*Table6[[#This Row],[DL_DUM]]</f>
        <v>5.9538345490791249</v>
      </c>
      <c r="AZ644" s="9">
        <f>Table6[[#This Row],[sales]]-Table6[[#This Row],[Pred_7]]</f>
        <v>661.86842815296802</v>
      </c>
      <c r="BA644" s="9">
        <f>ABS(Table6[[#This Row],[Red_7]]/Table6[[#This Row],[sales]])</f>
        <v>0.99108470190108733</v>
      </c>
      <c r="BB644" s="9">
        <f>'[1]8'!O$22+'[1]8'!O$28*Table6[[#This Row],[LNRADIOLING]]+'[1]8'!O$23*Table6[[#This Row],[DL_DUM]]+'[1]8'!O$24*Table6[[#This Row],[CT_DUM]]+'[1]8'!O$25*Table6[[#This Row],[PA_DUM]]+'[1]8'!O$26*Table6[[#This Row],[NY_DUM]]+'[1]8'!O$27*Table6[[#This Row],[NJ_DUM]]</f>
        <v>6.9410056356612362</v>
      </c>
      <c r="BC644" s="9">
        <f>Table6[[#This Row],[sales]]-Table6[[#This Row],[Pred_8]]</f>
        <v>660.88125706638596</v>
      </c>
      <c r="BD644" s="9">
        <f>ABS(Table6[[#This Row],[Red_8]]/Table6[[#This Row],[sales]])</f>
        <v>0.98960650756448654</v>
      </c>
      <c r="BE644" s="9">
        <f>'[1]9'!M$19+'[1]9'!M$21*Table6[[#This Row],[LNONLINE]]+'[1]9'!M$20*Table6[[#This Row],[DL_DUM]]+'[1]9'!M$22*Table6[[#This Row],[CT_DUM]]+'[1]9'!M$23*Table6[[#This Row],[PA_DUM]]+'[1]9'!M$24*Table6[[#This Row],[NY_DUM]]+'[1]9'!M$25*Table6[[#This Row],[NJ_DUM]]</f>
        <v>7.1825247909717058</v>
      </c>
      <c r="BF644" s="9">
        <f>Table6[[#This Row],[sales]]-Table6[[#This Row],[Pred_9]]</f>
        <v>660.63973791107549</v>
      </c>
      <c r="BG644" s="9">
        <f>ABS(Table6[[#This Row],[Red_9]]/Table6[[#This Row],[sales]])</f>
        <v>0.98924485571668308</v>
      </c>
      <c r="BH644" s="9">
        <f>'[1]10'!P$22+'[1]10'!P$30*Table6[[#This Row],[LNTV]]+'[1]10'!P$29*Table6[[#This Row],[LNRADIOLING]]+'[1]10'!P$24*Table6[[#This Row],[LNONLINELING]]+'[1]10'!P$23*Table6[[#This Row],[DL_DUM]]+'[1]10'!P$25*Table6[[#This Row],[CT_DUM]]+'[1]10'!P$26*Table6[[#This Row],[PA_DUM]]+'[1]10'!P$27*Table6[[#This Row],[NY_DUM]]+'[1]10'!P$28*Table6[[#This Row],[NJ_DUM]]</f>
        <v>7.0194045970105066</v>
      </c>
      <c r="BI644" s="9">
        <f>Table6[[#This Row],[sales]]-Table6[[#This Row],[Pred_10]]</f>
        <v>660.80285810503665</v>
      </c>
      <c r="BJ644" s="45">
        <f>ABS(Table6[[#This Row],[Red_10]]/Table6[[#This Row],[sales]])</f>
        <v>0.98948911261417127</v>
      </c>
      <c r="BK644" s="9">
        <f>'[1]11'!P$32+'[1]11'!P$40*Table6[[#This Row],[LNONLINELING]]+'[1]11'!P$39*Table6[[#This Row],[LNRADIOLING]]+'[1]11'!P$38*Table6[[#This Row],[LNTVLING]]+'[1]11'!P$33*Table6[[#This Row],[DL_DUM]]+'[1]11'!P$34*Table6[[#This Row],[CT_DUM]]+'[1]11'!P$35*Table6[[#This Row],[PA_DUM]]+'[1]11'!P$36*Table6[[#This Row],[NY_DUM]]+'[1]11'!P$37*Table6[[#This Row],[NJ_DUM]]</f>
        <v>6.9557029492550786</v>
      </c>
      <c r="BL644" s="9">
        <f>Table6[[#This Row],[sales]]-Table6[[#This Row],[ Pred_11]]</f>
        <v>660.86655975279211</v>
      </c>
      <c r="BM644" s="47">
        <f>ABS(Table6[[#This Row],[ Red_11]]/Table6[[#This Row],[sales]])</f>
        <v>0.98958449974232388</v>
      </c>
      <c r="BN644" s="9">
        <f>'[1]12'!K$22+'[1]12'!K$28*Table6[[#This Row],[COMBINE LN LING]]+'[1]12'!K$23*Table6[[#This Row],[DL_DUM]]+'[1]12'!K$24*Table6[[#This Row],[CT_DUM]]+'[1]12'!K$25*Table6[[#This Row],[PA_DUM]]+'[1]12'!K$26*Table6[[#This Row],[NY_DUM]]+'[1]12'!K$27*Table6[[#This Row],[NJ_DUM]]</f>
        <v>7.156908802021877</v>
      </c>
      <c r="BO644" s="9">
        <f>Table6[[#This Row],[sales]]-Table6[[#This Row],[ Pred_12]]</f>
        <v>660.66535390002525</v>
      </c>
      <c r="BP644" s="47">
        <f>ABS(Table6[[#This Row],[ Red_12]]/Table6[[#This Row],[sales]])</f>
        <v>0.9892832132114544</v>
      </c>
      <c r="BQ644">
        <f>LN(G644+'2019 Totals and Calculations'!C$18)</f>
        <v>7.4713546725699418</v>
      </c>
      <c r="BR644">
        <f>LN(Table6[[#This Row],[PROF RADIO]]+'2019 Totals and Calculations'!D$18)</f>
        <v>5.6294723593240574</v>
      </c>
      <c r="BS644">
        <f>LN(Table6[[#This Row],[ONLINE LINGERING]]+'2019 Totals and Calculations'!E$18)</f>
        <v>5.0334924651714168</v>
      </c>
      <c r="BT644">
        <f>MONTH(Table6[[#This Row],[Date]])</f>
        <v>4</v>
      </c>
      <c r="BU644">
        <f t="shared" si="283"/>
        <v>0</v>
      </c>
      <c r="BV644">
        <f t="shared" si="284"/>
        <v>0</v>
      </c>
      <c r="BW644">
        <f t="shared" si="285"/>
        <v>0</v>
      </c>
      <c r="BX644">
        <f t="shared" si="286"/>
        <v>1</v>
      </c>
      <c r="BY644">
        <f t="shared" si="287"/>
        <v>0</v>
      </c>
      <c r="BZ644">
        <f t="shared" si="288"/>
        <v>0</v>
      </c>
      <c r="CA644">
        <f t="shared" si="289"/>
        <v>0</v>
      </c>
      <c r="CB644">
        <f t="shared" si="290"/>
        <v>0</v>
      </c>
      <c r="CC644">
        <f t="shared" si="291"/>
        <v>0</v>
      </c>
      <c r="CD644">
        <f t="shared" si="292"/>
        <v>0</v>
      </c>
      <c r="CE644">
        <f t="shared" si="293"/>
        <v>0</v>
      </c>
      <c r="CF644">
        <f t="shared" si="294"/>
        <v>0</v>
      </c>
      <c r="CG644">
        <f t="shared" si="295"/>
        <v>15</v>
      </c>
      <c r="CH64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599.21951072089439</v>
      </c>
      <c r="CI644" s="79">
        <f>Table6[[#This Row],[sales]]-CH644</f>
        <v>68.602751981152778</v>
      </c>
      <c r="CJ644">
        <f>ABS(Table6[[#This Row],[sales]]-CH644)/Table6[[#This Row],[sales]]</f>
        <v>0.1027260632246402</v>
      </c>
      <c r="CK64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613.36630384407613</v>
      </c>
      <c r="CL644" s="79">
        <f>Table6[[#This Row],[sales]]-CK644</f>
        <v>54.455958857971041</v>
      </c>
      <c r="CM644">
        <f>ABS(Table6[[#This Row],[sales]]-CK644)/Table6[[#This Row],[sales]]</f>
        <v>8.154259284145321E-2</v>
      </c>
      <c r="CN64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621.8682929962149</v>
      </c>
      <c r="CO644" s="79">
        <f>Table6[[#This Row],[sales]]-CN644</f>
        <v>45.953969705832264</v>
      </c>
      <c r="CP644">
        <f>ABS(Table6[[#This Row],[sales]]-CN644)/Table6[[#This Row],[sales]]</f>
        <v>6.8811676807388644E-2</v>
      </c>
      <c r="CQ64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677.57996938307531</v>
      </c>
      <c r="CR644" s="79">
        <f>Table6[[#This Row],[sales]]-CQ644</f>
        <v>-9.7577066810281394</v>
      </c>
      <c r="CS644">
        <f>ABS(Table6[[#This Row],[sales]]-CQ644)/Table6[[#This Row],[sales]]</f>
        <v>1.4611232997156906E-2</v>
      </c>
    </row>
    <row r="645" spans="1:97" x14ac:dyDescent="0.2">
      <c r="A645">
        <v>644</v>
      </c>
      <c r="B645" t="s">
        <v>31</v>
      </c>
      <c r="C645" s="5">
        <v>42841</v>
      </c>
      <c r="D645" s="6">
        <v>374.68019513277756</v>
      </c>
      <c r="E645" s="8">
        <f>YEAR(Table6[[#This Row],[Date]])</f>
        <v>2017</v>
      </c>
      <c r="F645" s="6">
        <f>Table6[[#This Row],[TV_State]]+Table6[[#This Row],[Radio_State]]+Table6[[#This Row],[Online]]</f>
        <v>457.94246071783925</v>
      </c>
      <c r="G645" s="6">
        <f t="shared" si="270"/>
        <v>1089.4232484354404</v>
      </c>
      <c r="H645" s="6">
        <f>LN(Table6[[#This Row],[PROF TV LING]])</f>
        <v>6.9934037053088325</v>
      </c>
      <c r="I645" s="6">
        <f t="shared" si="271"/>
        <v>5.926072849139282</v>
      </c>
      <c r="J645" s="6">
        <v>55.508177056707794</v>
      </c>
      <c r="K645" s="6">
        <f t="shared" si="276"/>
        <v>135.63346686767829</v>
      </c>
      <c r="L645" s="6">
        <f>0.5*J644+0.5*Table6[[#This Row],[Radio_State]]</f>
        <v>137.67127081886437</v>
      </c>
      <c r="M645" s="6">
        <f>LN(Table6[[#This Row],[RADIO LINGERING ]])</f>
        <v>4.924868747938504</v>
      </c>
      <c r="N645" s="6">
        <f t="shared" si="272"/>
        <v>4.0165303442548437</v>
      </c>
      <c r="O645" s="6">
        <v>27.754088528353897</v>
      </c>
      <c r="P645" s="6">
        <f t="shared" si="273"/>
        <v>52.21779205275363</v>
      </c>
      <c r="Q645" s="6">
        <f>0.3*O644+0.7*Table6[[#This Row],[Online]]</f>
        <v>52.403016657000869</v>
      </c>
      <c r="R645" s="6">
        <f>LN(Table6[[#This Row],[ONLINE LINGERING]])</f>
        <v>3.9589641594600127</v>
      </c>
      <c r="S645" s="6">
        <f t="shared" si="274"/>
        <v>3.3233831636948987</v>
      </c>
      <c r="T645" s="6">
        <v>599.77966120502333</v>
      </c>
      <c r="U645" s="6">
        <f t="shared" si="275"/>
        <v>6.3965623564452496</v>
      </c>
      <c r="V645" s="8">
        <f>YEAR(Table6[[#This Row],[Date]])</f>
        <v>2017</v>
      </c>
      <c r="W645" s="8">
        <f>WEEKNUM(Table6[[#This Row],[Date]])</f>
        <v>16</v>
      </c>
      <c r="X645" t="s">
        <v>811</v>
      </c>
      <c r="Y645" s="9">
        <f>Table6[[#This Row],[LNTVLING]]+Table6[[#This Row],[LNRADIOLING]]+Table6[[#This Row],[LNONLINELING]]</f>
        <v>15.87723661270735</v>
      </c>
      <c r="Z645">
        <f t="shared" si="296"/>
        <v>1</v>
      </c>
      <c r="AA645">
        <f t="shared" si="277"/>
        <v>0</v>
      </c>
      <c r="AB645">
        <f t="shared" si="278"/>
        <v>0</v>
      </c>
      <c r="AC645">
        <f t="shared" si="279"/>
        <v>0</v>
      </c>
      <c r="AD645">
        <f t="shared" si="280"/>
        <v>0</v>
      </c>
      <c r="AE645">
        <f t="shared" si="281"/>
        <v>1</v>
      </c>
      <c r="AF645">
        <f t="shared" si="282"/>
        <v>0</v>
      </c>
      <c r="AG645" s="9">
        <f>'[1]1'!J$20+'[1]1'!J$21*Table6[[#This Row],[TV_State]]</f>
        <v>1698.2039093172914</v>
      </c>
      <c r="AH645" s="9">
        <f>Table6[[#This Row],[sales]]-Table6[[#This Row],[Pred_1]]</f>
        <v>-1098.4242481122681</v>
      </c>
      <c r="AI645">
        <f>ABS(Table6[[#This Row],[Res_1]])/Table6[[#This Row],[sales]]</f>
        <v>1.8313796201515284</v>
      </c>
      <c r="AJ645" s="9">
        <f>'[1]2'!J$20+'[1]2'!J$21*Table6[[#This Row],[Radio_State]]</f>
        <v>1957.9657436314358</v>
      </c>
      <c r="AK645" s="9">
        <f>Table6[[#This Row],[sales]]-Table6[[#This Row],[ Pred_2 ]]</f>
        <v>-1358.1860824264124</v>
      </c>
      <c r="AL645">
        <f>ABS(Table6[[#This Row],[ Res_2 ]])/Table6[[#This Row],[sales]]</f>
        <v>2.2644750568861691</v>
      </c>
      <c r="AM645" s="10">
        <f>'[1]3'!J$20+'[1]3'!J$21*Data!O645</f>
        <v>1961.0744640179855</v>
      </c>
      <c r="AN645" s="9">
        <f>Table6[[#This Row],[sales]]-Table6[[#This Row],[Pred_3]]</f>
        <v>-1361.2948028129622</v>
      </c>
      <c r="AO645" s="9">
        <f>ABS(Table6[[#This Row],[Res_3]])/Table6[[#This Row],[sales]]</f>
        <v>2.2696581609285835</v>
      </c>
      <c r="AP645" s="9">
        <f>'[1]4'!L$21+'[1]4'!L$27*Table6[[#This Row],[TV_State]]+'[1]4'!L$22*Table6[[#This Row],[NJ_DUM]]+'[1]4'!L$23*Table6[[#This Row],[NY_DUM]]+'[1]4'!L$24*Table6[[#This Row],[PA_DUM]]+'[1]4'!L$25*Table6[[#This Row],[CT_DUM]]+'[1]4'!L$26*Table6[[#This Row],[DL_DUM]]</f>
        <v>320.47719340741241</v>
      </c>
      <c r="AQ645" s="9">
        <f>Table6[[#This Row],[sales]]-Table6[[#This Row],[Pred_4]]</f>
        <v>279.30246779761092</v>
      </c>
      <c r="AR645">
        <f>ABS(Table6[[#This Row],[Res_4]]/Table6[[#This Row],[sales]])</f>
        <v>0.46567512348861834</v>
      </c>
      <c r="AS645" s="9">
        <f>'[1]5'!L$20+'[1]5'!L$26*Table6[[#This Row],[Radio_State]]+'[1]5'!L$21*Table6[[#This Row],[NJ_DUM]]+'[1]5'!L$22*Table6[[#This Row],[NY_DUM]]+'[1]5'!L$23*Table6[[#This Row],[PA_DUM]]+'[1]5'!L$24*Table6[[#This Row],[CT_DUM]]+'[1]5'!L$25*Table6[[#This Row],[DL_DUM]]</f>
        <v>294.17447242083136</v>
      </c>
      <c r="AT645" s="9">
        <f>Table6[[#This Row],[sales]]-Table6[[#This Row],[Pred_5]]</f>
        <v>305.60518878419197</v>
      </c>
      <c r="AU645" s="9">
        <f>ABS(Table6[[#This Row],[Red_5]]/Table6[[#This Row],[sales]])</f>
        <v>0.50952909635214627</v>
      </c>
      <c r="AV645" s="9">
        <f>'[1]6'!L$20+'[1]6'!L$26*Table6[[#This Row],[Online]]+'[1]6'!L$21*Table6[[#This Row],[NJ_DUM]]+'[1]6'!L$22*Table6[[#This Row],[NY_DUM]]+'[1]6'!L$23*Table6[[#This Row],[PA_DUM]]+'[1]6'!L$24*Table6[[#This Row],[CT_DUM]]+'[1]6'!L$25*Table6[[#This Row],[DL_DUM]]</f>
        <v>114.83914098210789</v>
      </c>
      <c r="AW645" s="9">
        <f>Table6[[#This Row],[sales]]-Table6[[#This Row],[Pred_6]]</f>
        <v>484.94052022291544</v>
      </c>
      <c r="AX645" s="9">
        <f>ABS(Table6[[#This Row],[Red_6]]/Table6[[#This Row],[sales]])</f>
        <v>0.8085311183253806</v>
      </c>
      <c r="AY645" s="9">
        <f>'[1]7'!L$21+'[1]7'!L$27*Table6[[#This Row],[LNTV]]+'[1]7'!L$22*Table6[[#This Row],[NJ_DUM]]+'[1]7'!L$23*Table6[[#This Row],[NY_DUM]]+'[1]7'!L$24*Table6[[#This Row],[PA_DUM]]+'[1]7'!L$25*Table6[[#This Row],[CT_DUM]]+'[1]7'!L$26*Table6[[#This Row],[DL_DUM]]</f>
        <v>5.8014946128286402</v>
      </c>
      <c r="AZ645" s="9">
        <f>Table6[[#This Row],[sales]]-Table6[[#This Row],[Pred_7]]</f>
        <v>593.97816659219473</v>
      </c>
      <c r="BA645" s="9">
        <f>ABS(Table6[[#This Row],[Red_7]]/Table6[[#This Row],[sales]])</f>
        <v>0.99032729018991283</v>
      </c>
      <c r="BB645" s="9">
        <f>'[1]8'!O$22+'[1]8'!O$28*Table6[[#This Row],[LNRADIOLING]]+'[1]8'!O$23*Table6[[#This Row],[DL_DUM]]+'[1]8'!O$24*Table6[[#This Row],[CT_DUM]]+'[1]8'!O$25*Table6[[#This Row],[PA_DUM]]+'[1]8'!O$26*Table6[[#This Row],[NY_DUM]]+'[1]8'!O$27*Table6[[#This Row],[NJ_DUM]]</f>
        <v>6.9079717221864048</v>
      </c>
      <c r="BC645" s="9">
        <f>Table6[[#This Row],[sales]]-Table6[[#This Row],[Pred_8]]</f>
        <v>592.87168948283693</v>
      </c>
      <c r="BD645" s="9">
        <f>ABS(Table6[[#This Row],[Red_8]]/Table6[[#This Row],[sales]])</f>
        <v>0.98848248420376994</v>
      </c>
      <c r="BE645" s="9">
        <f>'[1]9'!M$19+'[1]9'!M$21*Table6[[#This Row],[LNONLINE]]+'[1]9'!M$20*Table6[[#This Row],[DL_DUM]]+'[1]9'!M$22*Table6[[#This Row],[CT_DUM]]+'[1]9'!M$23*Table6[[#This Row],[PA_DUM]]+'[1]9'!M$24*Table6[[#This Row],[NY_DUM]]+'[1]9'!M$25*Table6[[#This Row],[NJ_DUM]]</f>
        <v>6.746750260709498</v>
      </c>
      <c r="BF645" s="9">
        <f>Table6[[#This Row],[sales]]-Table6[[#This Row],[Pred_9]]</f>
        <v>593.03291094431381</v>
      </c>
      <c r="BG645" s="9">
        <f>ABS(Table6[[#This Row],[Red_9]]/Table6[[#This Row],[sales]])</f>
        <v>0.98875128535176637</v>
      </c>
      <c r="BH645" s="9">
        <f>'[1]10'!P$22+'[1]10'!P$30*Table6[[#This Row],[LNTV]]+'[1]10'!P$29*Table6[[#This Row],[LNRADIOLING]]+'[1]10'!P$24*Table6[[#This Row],[LNONLINELING]]+'[1]10'!P$23*Table6[[#This Row],[DL_DUM]]+'[1]10'!P$25*Table6[[#This Row],[CT_DUM]]+'[1]10'!P$26*Table6[[#This Row],[PA_DUM]]+'[1]10'!P$27*Table6[[#This Row],[NY_DUM]]+'[1]10'!P$28*Table6[[#This Row],[NJ_DUM]]</f>
        <v>6.8015639815962814</v>
      </c>
      <c r="BI645" s="9">
        <f>Table6[[#This Row],[sales]]-Table6[[#This Row],[Pred_10]]</f>
        <v>592.97809722342708</v>
      </c>
      <c r="BJ645" s="45">
        <f>ABS(Table6[[#This Row],[Red_10]]/Table6[[#This Row],[sales]])</f>
        <v>0.98865989558910494</v>
      </c>
      <c r="BK645" s="9">
        <f>'[1]11'!P$32+'[1]11'!P$40*Table6[[#This Row],[LNONLINELING]]+'[1]11'!P$39*Table6[[#This Row],[LNRADIOLING]]+'[1]11'!P$38*Table6[[#This Row],[LNTVLING]]+'[1]11'!P$33*Table6[[#This Row],[DL_DUM]]+'[1]11'!P$34*Table6[[#This Row],[CT_DUM]]+'[1]11'!P$35*Table6[[#This Row],[PA_DUM]]+'[1]11'!P$36*Table6[[#This Row],[NY_DUM]]+'[1]11'!P$37*Table6[[#This Row],[NJ_DUM]]</f>
        <v>6.7464066814129184</v>
      </c>
      <c r="BL645" s="9">
        <f>Table6[[#This Row],[sales]]-Table6[[#This Row],[ Pred_11]]</f>
        <v>593.03325452361037</v>
      </c>
      <c r="BM645" s="47">
        <f>ABS(Table6[[#This Row],[ Red_11]]/Table6[[#This Row],[sales]])</f>
        <v>0.98875185819429312</v>
      </c>
      <c r="BN645" s="9">
        <f>'[1]12'!K$22+'[1]12'!K$28*Table6[[#This Row],[COMBINE LN LING]]+'[1]12'!K$23*Table6[[#This Row],[DL_DUM]]+'[1]12'!K$24*Table6[[#This Row],[CT_DUM]]+'[1]12'!K$25*Table6[[#This Row],[PA_DUM]]+'[1]12'!K$26*Table6[[#This Row],[NY_DUM]]+'[1]12'!K$27*Table6[[#This Row],[NJ_DUM]]</f>
        <v>7.0175006766326549</v>
      </c>
      <c r="BO645" s="9">
        <f>Table6[[#This Row],[sales]]-Table6[[#This Row],[ Pred_12]]</f>
        <v>592.76216052839072</v>
      </c>
      <c r="BP645" s="47">
        <f>ABS(Table6[[#This Row],[ Red_12]]/Table6[[#This Row],[sales]])</f>
        <v>0.98829986888429378</v>
      </c>
      <c r="BQ645">
        <f>LN(G645+'2019 Totals and Calculations'!C$18)</f>
        <v>7.2797785658654481</v>
      </c>
      <c r="BR645">
        <f>LN(Table6[[#This Row],[PROF RADIO]]+'2019 Totals and Calculations'!D$18)</f>
        <v>5.2902339492714079</v>
      </c>
      <c r="BS645">
        <f>LN(Table6[[#This Row],[ONLINE LINGERING]]+'2019 Totals and Calculations'!E$18)</f>
        <v>4.5672645673651422</v>
      </c>
      <c r="BT645">
        <f>MONTH(Table6[[#This Row],[Date]])</f>
        <v>4</v>
      </c>
      <c r="BU645">
        <f t="shared" si="283"/>
        <v>0</v>
      </c>
      <c r="BV645">
        <f t="shared" si="284"/>
        <v>0</v>
      </c>
      <c r="BW645">
        <f t="shared" si="285"/>
        <v>0</v>
      </c>
      <c r="BX645">
        <f t="shared" si="286"/>
        <v>1</v>
      </c>
      <c r="BY645">
        <f t="shared" si="287"/>
        <v>0</v>
      </c>
      <c r="BZ645">
        <f t="shared" si="288"/>
        <v>0</v>
      </c>
      <c r="CA645">
        <f t="shared" si="289"/>
        <v>0</v>
      </c>
      <c r="CB645">
        <f t="shared" si="290"/>
        <v>0</v>
      </c>
      <c r="CC645">
        <f t="shared" si="291"/>
        <v>0</v>
      </c>
      <c r="CD645">
        <f t="shared" si="292"/>
        <v>0</v>
      </c>
      <c r="CE645">
        <f t="shared" si="293"/>
        <v>0</v>
      </c>
      <c r="CF645">
        <f t="shared" si="294"/>
        <v>0</v>
      </c>
      <c r="CG645">
        <f t="shared" si="295"/>
        <v>16</v>
      </c>
      <c r="CH64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567.50163358258533</v>
      </c>
      <c r="CI645" s="79">
        <f>Table6[[#This Row],[sales]]-CH645</f>
        <v>32.278027622438003</v>
      </c>
      <c r="CJ645">
        <f>ABS(Table6[[#This Row],[sales]]-CH645)/Table6[[#This Row],[sales]]</f>
        <v>5.3816475799776026E-2</v>
      </c>
      <c r="CK64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554.05679661658598</v>
      </c>
      <c r="CL645" s="79">
        <f>Table6[[#This Row],[sales]]-CK645</f>
        <v>45.722864588437346</v>
      </c>
      <c r="CM645">
        <f>ABS(Table6[[#This Row],[sales]]-CK645)/Table6[[#This Row],[sales]]</f>
        <v>7.6232769374965273E-2</v>
      </c>
      <c r="CN64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535.29472142900624</v>
      </c>
      <c r="CO645" s="79">
        <f>Table6[[#This Row],[sales]]-CN645</f>
        <v>64.484939776017086</v>
      </c>
      <c r="CP645">
        <f>ABS(Table6[[#This Row],[sales]]-CN645)/Table6[[#This Row],[sales]]</f>
        <v>0.10751438227575064</v>
      </c>
      <c r="CQ64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560.37653953415861</v>
      </c>
      <c r="CR645" s="79">
        <f>Table6[[#This Row],[sales]]-CQ645</f>
        <v>39.403121670864721</v>
      </c>
      <c r="CS645">
        <f>ABS(Table6[[#This Row],[sales]]-CQ645)/Table6[[#This Row],[sales]]</f>
        <v>6.5695995078758618E-2</v>
      </c>
    </row>
    <row r="646" spans="1:97" x14ac:dyDescent="0.2">
      <c r="A646">
        <v>645</v>
      </c>
      <c r="B646" t="s">
        <v>31</v>
      </c>
      <c r="C646" s="5">
        <v>42848</v>
      </c>
      <c r="D646" s="6">
        <v>378.42699708410538</v>
      </c>
      <c r="E646" s="8">
        <f>YEAR(Table6[[#This Row],[Date]])</f>
        <v>2017</v>
      </c>
      <c r="F646" s="6">
        <f>Table6[[#This Row],[TV_State]]+Table6[[#This Row],[Radio_State]]+Table6[[#This Row],[Online]]</f>
        <v>462.52188532501771</v>
      </c>
      <c r="G646" s="6">
        <f t="shared" si="270"/>
        <v>876.12437303003992</v>
      </c>
      <c r="H646" s="6">
        <f>LN(Table6[[#This Row],[PROF TV LING]])</f>
        <v>6.7755080592032142</v>
      </c>
      <c r="I646" s="6">
        <f t="shared" si="271"/>
        <v>5.9360231799924508</v>
      </c>
      <c r="J646" s="6">
        <v>56.063258827274879</v>
      </c>
      <c r="K646" s="6">
        <f t="shared" si="276"/>
        <v>95.848362847476579</v>
      </c>
      <c r="L646" s="6">
        <f>0.5*J645+0.5*Table6[[#This Row],[Radio_State]]</f>
        <v>55.785717941991336</v>
      </c>
      <c r="M646" s="6">
        <f>LN(Table6[[#This Row],[RADIO LINGERING ]])</f>
        <v>4.0215178857658831</v>
      </c>
      <c r="N646" s="6">
        <f t="shared" si="272"/>
        <v>4.0264806751080124</v>
      </c>
      <c r="O646" s="6">
        <v>28.03162941363744</v>
      </c>
      <c r="P646" s="6">
        <f t="shared" si="273"/>
        <v>35.287478205372295</v>
      </c>
      <c r="Q646" s="6">
        <f>0.3*O645+0.7*Table6[[#This Row],[Online]]</f>
        <v>27.948367148052377</v>
      </c>
      <c r="R646" s="6">
        <f>LN(Table6[[#This Row],[ONLINE LINGERING]])</f>
        <v>3.3303587774313241</v>
      </c>
      <c r="S646" s="6">
        <f t="shared" si="274"/>
        <v>3.333333494548067</v>
      </c>
      <c r="T646" s="6">
        <v>468.79338671923477</v>
      </c>
      <c r="U646" s="6">
        <f t="shared" si="275"/>
        <v>6.1501621313357298</v>
      </c>
      <c r="V646" s="8">
        <f>YEAR(Table6[[#This Row],[Date]])</f>
        <v>2017</v>
      </c>
      <c r="W646" s="8">
        <f>WEEKNUM(Table6[[#This Row],[Date]])</f>
        <v>17</v>
      </c>
      <c r="X646" t="s">
        <v>812</v>
      </c>
      <c r="Y646" s="9">
        <f>Table6[[#This Row],[LNTVLING]]+Table6[[#This Row],[LNRADIOLING]]+Table6[[#This Row],[LNONLINELING]]</f>
        <v>14.127384722400421</v>
      </c>
      <c r="Z646">
        <f t="shared" si="296"/>
        <v>1</v>
      </c>
      <c r="AA646">
        <f t="shared" si="277"/>
        <v>0</v>
      </c>
      <c r="AB646">
        <f t="shared" si="278"/>
        <v>0</v>
      </c>
      <c r="AC646">
        <f t="shared" si="279"/>
        <v>0</v>
      </c>
      <c r="AD646">
        <f t="shared" si="280"/>
        <v>0</v>
      </c>
      <c r="AE646">
        <f t="shared" si="281"/>
        <v>1</v>
      </c>
      <c r="AF646">
        <f t="shared" si="282"/>
        <v>0</v>
      </c>
      <c r="AG646" s="9">
        <f>'[1]1'!J$20+'[1]1'!J$21*Table6[[#This Row],[TV_State]]</f>
        <v>1701.8886229559012</v>
      </c>
      <c r="AH646" s="9">
        <f>Table6[[#This Row],[sales]]-Table6[[#This Row],[Pred_1]]</f>
        <v>-1233.0952362366663</v>
      </c>
      <c r="AI646">
        <f>ABS(Table6[[#This Row],[Res_1]])/Table6[[#This Row],[sales]]</f>
        <v>2.6303597089247761</v>
      </c>
      <c r="AJ646" s="9">
        <f>'[1]2'!J$20+'[1]2'!J$21*Table6[[#This Row],[Radio_State]]</f>
        <v>1960.4025830277751</v>
      </c>
      <c r="AK646" s="9">
        <f>Table6[[#This Row],[sales]]-Table6[[#This Row],[ Pred_2 ]]</f>
        <v>-1491.6091963085403</v>
      </c>
      <c r="AL646">
        <f>ABS(Table6[[#This Row],[ Res_2 ]])/Table6[[#This Row],[sales]]</f>
        <v>3.1818051162097141</v>
      </c>
      <c r="AM646" s="10">
        <f>'[1]3'!J$20+'[1]3'!J$21*Data!O646</f>
        <v>1962.6779068409169</v>
      </c>
      <c r="AN646" s="9">
        <f>Table6[[#This Row],[sales]]-Table6[[#This Row],[Pred_3]]</f>
        <v>-1493.884520121682</v>
      </c>
      <c r="AO646" s="9">
        <f>ABS(Table6[[#This Row],[Res_3]])/Table6[[#This Row],[sales]]</f>
        <v>3.1866586911056087</v>
      </c>
      <c r="AP646" s="9">
        <f>'[1]4'!L$21+'[1]4'!L$27*Table6[[#This Row],[TV_State]]+'[1]4'!L$22*Table6[[#This Row],[NJ_DUM]]+'[1]4'!L$23*Table6[[#This Row],[NY_DUM]]+'[1]4'!L$24*Table6[[#This Row],[PA_DUM]]+'[1]4'!L$25*Table6[[#This Row],[CT_DUM]]+'[1]4'!L$26*Table6[[#This Row],[DL_DUM]]</f>
        <v>321.30366539802833</v>
      </c>
      <c r="AQ646" s="9">
        <f>Table6[[#This Row],[sales]]-Table6[[#This Row],[Pred_4]]</f>
        <v>147.48972132120645</v>
      </c>
      <c r="AR646">
        <f>ABS(Table6[[#This Row],[Res_4]]/Table6[[#This Row],[sales]])</f>
        <v>0.31461561852095743</v>
      </c>
      <c r="AS646" s="9">
        <f>'[1]5'!L$20+'[1]5'!L$26*Table6[[#This Row],[Radio_State]]+'[1]5'!L$21*Table6[[#This Row],[NJ_DUM]]+'[1]5'!L$22*Table6[[#This Row],[NY_DUM]]+'[1]5'!L$23*Table6[[#This Row],[PA_DUM]]+'[1]5'!L$24*Table6[[#This Row],[CT_DUM]]+'[1]5'!L$25*Table6[[#This Row],[DL_DUM]]</f>
        <v>295.15230186176922</v>
      </c>
      <c r="AT646" s="9">
        <f>Table6[[#This Row],[sales]]-Table6[[#This Row],[Pred_5]]</f>
        <v>173.64108485746556</v>
      </c>
      <c r="AU646" s="9">
        <f>ABS(Table6[[#This Row],[Red_5]]/Table6[[#This Row],[sales]])</f>
        <v>0.37040003075269706</v>
      </c>
      <c r="AV646" s="9">
        <f>'[1]6'!L$20+'[1]6'!L$26*Table6[[#This Row],[Online]]+'[1]6'!L$21*Table6[[#This Row],[NJ_DUM]]+'[1]6'!L$22*Table6[[#This Row],[NY_DUM]]+'[1]6'!L$23*Table6[[#This Row],[PA_DUM]]+'[1]6'!L$24*Table6[[#This Row],[CT_DUM]]+'[1]6'!L$25*Table6[[#This Row],[DL_DUM]]</f>
        <v>116.04707040379358</v>
      </c>
      <c r="AW646" s="9">
        <f>Table6[[#This Row],[sales]]-Table6[[#This Row],[Pred_6]]</f>
        <v>352.74631631544116</v>
      </c>
      <c r="AX646" s="9">
        <f>ABS(Table6[[#This Row],[Red_6]]/Table6[[#This Row],[sales]])</f>
        <v>0.75245582874808048</v>
      </c>
      <c r="AY646" s="9">
        <f>'[1]7'!L$21+'[1]7'!L$27*Table6[[#This Row],[LNTV]]+'[1]7'!L$22*Table6[[#This Row],[NJ_DUM]]+'[1]7'!L$23*Table6[[#This Row],[NY_DUM]]+'[1]7'!L$24*Table6[[#This Row],[PA_DUM]]+'[1]7'!L$25*Table6[[#This Row],[CT_DUM]]+'[1]7'!L$26*Table6[[#This Row],[DL_DUM]]</f>
        <v>5.8025959601186416</v>
      </c>
      <c r="AZ646" s="9">
        <f>Table6[[#This Row],[sales]]-Table6[[#This Row],[Pred_7]]</f>
        <v>462.99079075911612</v>
      </c>
      <c r="BA646" s="9">
        <f>ABS(Table6[[#This Row],[Red_7]]/Table6[[#This Row],[sales]])</f>
        <v>0.98762227428008942</v>
      </c>
      <c r="BB646" s="9">
        <f>'[1]8'!O$22+'[1]8'!O$28*Table6[[#This Row],[LNRADIOLING]]+'[1]8'!O$23*Table6[[#This Row],[DL_DUM]]+'[1]8'!O$24*Table6[[#This Row],[CT_DUM]]+'[1]8'!O$25*Table6[[#This Row],[PA_DUM]]+'[1]8'!O$26*Table6[[#This Row],[NY_DUM]]+'[1]8'!O$27*Table6[[#This Row],[NJ_DUM]]</f>
        <v>6.8435258182259089</v>
      </c>
      <c r="BC646" s="9">
        <f>Table6[[#This Row],[sales]]-Table6[[#This Row],[Pred_8]]</f>
        <v>461.94986090100889</v>
      </c>
      <c r="BD646" s="9">
        <f>ABS(Table6[[#This Row],[Red_8]]/Table6[[#This Row],[sales]])</f>
        <v>0.98540182943680354</v>
      </c>
      <c r="BE646" s="9">
        <f>'[1]9'!M$19+'[1]9'!M$21*Table6[[#This Row],[LNONLINE]]+'[1]9'!M$20*Table6[[#This Row],[DL_DUM]]+'[1]9'!M$22*Table6[[#This Row],[CT_DUM]]+'[1]9'!M$23*Table6[[#This Row],[PA_DUM]]+'[1]9'!M$24*Table6[[#This Row],[NY_DUM]]+'[1]9'!M$25*Table6[[#This Row],[NJ_DUM]]</f>
        <v>6.7499007090408307</v>
      </c>
      <c r="BF646" s="9">
        <f>Table6[[#This Row],[sales]]-Table6[[#This Row],[Pred_9]]</f>
        <v>462.04348601019393</v>
      </c>
      <c r="BG646" s="9">
        <f>ABS(Table6[[#This Row],[Red_9]]/Table6[[#This Row],[sales]])</f>
        <v>0.98560154451776971</v>
      </c>
      <c r="BH646" s="9">
        <f>'[1]10'!P$22+'[1]10'!P$30*Table6[[#This Row],[LNTV]]+'[1]10'!P$29*Table6[[#This Row],[LNRADIOLING]]+'[1]10'!P$24*Table6[[#This Row],[LNONLINELING]]+'[1]10'!P$23*Table6[[#This Row],[DL_DUM]]+'[1]10'!P$25*Table6[[#This Row],[CT_DUM]]+'[1]10'!P$26*Table6[[#This Row],[PA_DUM]]+'[1]10'!P$27*Table6[[#This Row],[NY_DUM]]+'[1]10'!P$28*Table6[[#This Row],[NJ_DUM]]</f>
        <v>6.7707040448123088</v>
      </c>
      <c r="BI646" s="9">
        <f>Table6[[#This Row],[sales]]-Table6[[#This Row],[Pred_10]]</f>
        <v>462.02268267442247</v>
      </c>
      <c r="BJ646" s="45">
        <f>ABS(Table6[[#This Row],[Red_10]]/Table6[[#This Row],[sales]])</f>
        <v>0.9855571681755243</v>
      </c>
      <c r="BK646" s="9">
        <f>'[1]11'!P$32+'[1]11'!P$40*Table6[[#This Row],[LNONLINELING]]+'[1]11'!P$39*Table6[[#This Row],[LNRADIOLING]]+'[1]11'!P$38*Table6[[#This Row],[LNTVLING]]+'[1]11'!P$33*Table6[[#This Row],[DL_DUM]]+'[1]11'!P$34*Table6[[#This Row],[CT_DUM]]+'[1]11'!P$35*Table6[[#This Row],[PA_DUM]]+'[1]11'!P$36*Table6[[#This Row],[NY_DUM]]+'[1]11'!P$37*Table6[[#This Row],[NJ_DUM]]</f>
        <v>6.6492309043895403</v>
      </c>
      <c r="BL646" s="9">
        <f>Table6[[#This Row],[sales]]-Table6[[#This Row],[ Pred_11]]</f>
        <v>462.14415581484525</v>
      </c>
      <c r="BM646" s="47">
        <f>ABS(Table6[[#This Row],[ Red_11]]/Table6[[#This Row],[sales]])</f>
        <v>0.98581628689149614</v>
      </c>
      <c r="BN646" s="9">
        <f>'[1]12'!K$22+'[1]12'!K$28*Table6[[#This Row],[COMBINE LN LING]]+'[1]12'!K$23*Table6[[#This Row],[DL_DUM]]+'[1]12'!K$24*Table6[[#This Row],[CT_DUM]]+'[1]12'!K$25*Table6[[#This Row],[PA_DUM]]+'[1]12'!K$26*Table6[[#This Row],[NY_DUM]]+'[1]12'!K$27*Table6[[#This Row],[NJ_DUM]]</f>
        <v>6.8491021477778986</v>
      </c>
      <c r="BO646" s="9">
        <f>Table6[[#This Row],[sales]]-Table6[[#This Row],[ Pred_12]]</f>
        <v>461.94428457145688</v>
      </c>
      <c r="BP646" s="47">
        <f>ABS(Table6[[#This Row],[ Red_12]]/Table6[[#This Row],[sales]])</f>
        <v>0.98538993436808042</v>
      </c>
      <c r="BQ646">
        <f>LN(G646+'2019 Totals and Calculations'!C$18)</f>
        <v>7.1207417307656637</v>
      </c>
      <c r="BR646">
        <f>LN(Table6[[#This Row],[PROF RADIO]]+'2019 Totals and Calculations'!D$18)</f>
        <v>5.0664151266462278</v>
      </c>
      <c r="BS646">
        <f>LN(Table6[[#This Row],[ONLINE LINGERING]]+'2019 Totals and Calculations'!E$18)</f>
        <v>4.274242785478708</v>
      </c>
      <c r="BT646">
        <f>MONTH(Table6[[#This Row],[Date]])</f>
        <v>4</v>
      </c>
      <c r="BU646">
        <f t="shared" si="283"/>
        <v>0</v>
      </c>
      <c r="BV646">
        <f t="shared" si="284"/>
        <v>0</v>
      </c>
      <c r="BW646">
        <f t="shared" si="285"/>
        <v>0</v>
      </c>
      <c r="BX646">
        <f t="shared" si="286"/>
        <v>1</v>
      </c>
      <c r="BY646">
        <f t="shared" si="287"/>
        <v>0</v>
      </c>
      <c r="BZ646">
        <f t="shared" si="288"/>
        <v>0</v>
      </c>
      <c r="CA646">
        <f t="shared" si="289"/>
        <v>0</v>
      </c>
      <c r="CB646">
        <f t="shared" si="290"/>
        <v>0</v>
      </c>
      <c r="CC646">
        <f t="shared" si="291"/>
        <v>0</v>
      </c>
      <c r="CD646">
        <f t="shared" si="292"/>
        <v>0</v>
      </c>
      <c r="CE646">
        <f t="shared" si="293"/>
        <v>0</v>
      </c>
      <c r="CF646">
        <f t="shared" si="294"/>
        <v>0</v>
      </c>
      <c r="CG646">
        <f t="shared" si="295"/>
        <v>17</v>
      </c>
      <c r="CH64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542.69947099492379</v>
      </c>
      <c r="CI646" s="79">
        <f>Table6[[#This Row],[sales]]-CH646</f>
        <v>-73.906084275689011</v>
      </c>
      <c r="CJ646">
        <f>ABS(Table6[[#This Row],[sales]]-CH646)/Table6[[#This Row],[sales]]</f>
        <v>0.15765172114075093</v>
      </c>
      <c r="CK64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518.50164261694943</v>
      </c>
      <c r="CL646" s="79">
        <f>Table6[[#This Row],[sales]]-CK646</f>
        <v>-49.70825589771465</v>
      </c>
      <c r="CM646">
        <f>ABS(Table6[[#This Row],[sales]]-CK646)/Table6[[#This Row],[sales]]</f>
        <v>0.10603446487500354</v>
      </c>
      <c r="CN64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487.58944357285833</v>
      </c>
      <c r="CO646" s="79">
        <f>Table6[[#This Row],[sales]]-CN646</f>
        <v>-18.796056853623554</v>
      </c>
      <c r="CP646">
        <f>ABS(Table6[[#This Row],[sales]]-CN646)/Table6[[#This Row],[sales]]</f>
        <v>4.0094543536896579E-2</v>
      </c>
      <c r="CQ64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495.38116153166629</v>
      </c>
      <c r="CR646" s="79">
        <f>Table6[[#This Row],[sales]]-CQ646</f>
        <v>-26.587774812431519</v>
      </c>
      <c r="CS646">
        <f>ABS(Table6[[#This Row],[sales]]-CQ646)/Table6[[#This Row],[sales]]</f>
        <v>5.6715336789414254E-2</v>
      </c>
    </row>
    <row r="647" spans="1:97" x14ac:dyDescent="0.2">
      <c r="A647">
        <v>646</v>
      </c>
      <c r="B647" t="s">
        <v>31</v>
      </c>
      <c r="C647" s="5">
        <v>42855</v>
      </c>
      <c r="D647" s="6">
        <v>382.21126705494652</v>
      </c>
      <c r="E647" s="8">
        <f>YEAR(Table6[[#This Row],[Date]])</f>
        <v>2017</v>
      </c>
      <c r="F647" s="6">
        <f>Table6[[#This Row],[TV_State]]+Table6[[#This Row],[Radio_State]]+Table6[[#This Row],[Online]]</f>
        <v>467.14710417826797</v>
      </c>
      <c r="G647" s="6">
        <f t="shared" si="270"/>
        <v>727.95044123751188</v>
      </c>
      <c r="H647" s="6">
        <f>LN(Table6[[#This Row],[PROF TV LING]])</f>
        <v>6.590232970656265</v>
      </c>
      <c r="I647" s="6">
        <f t="shared" si="271"/>
        <v>5.9459735108456186</v>
      </c>
      <c r="J647" s="6">
        <v>56.623891415547632</v>
      </c>
      <c r="K647" s="6">
        <f t="shared" si="276"/>
        <v>76.236127131512106</v>
      </c>
      <c r="L647" s="6">
        <f>0.5*J646+0.5*Table6[[#This Row],[Radio_State]]</f>
        <v>56.343575121411256</v>
      </c>
      <c r="M647" s="6">
        <f>LN(Table6[[#This Row],[RADIO LINGERING ]])</f>
        <v>4.031468216619051</v>
      </c>
      <c r="N647" s="6">
        <f t="shared" si="272"/>
        <v>4.0364310059611803</v>
      </c>
      <c r="O647" s="6">
        <v>28.311945707773816</v>
      </c>
      <c r="P647" s="6">
        <f t="shared" si="273"/>
        <v>30.404605457053357</v>
      </c>
      <c r="Q647" s="6">
        <f>0.3*O646+0.7*Table6[[#This Row],[Online]]</f>
        <v>28.227850819532904</v>
      </c>
      <c r="R647" s="6">
        <f>LN(Table6[[#This Row],[ONLINE LINGERING]])</f>
        <v>3.3403091082844925</v>
      </c>
      <c r="S647" s="6">
        <f t="shared" si="274"/>
        <v>3.3432838254012354</v>
      </c>
      <c r="T647" s="6">
        <v>547.07364244050302</v>
      </c>
      <c r="U647" s="6">
        <f t="shared" si="275"/>
        <v>6.3045834230503512</v>
      </c>
      <c r="V647" s="8">
        <f>YEAR(Table6[[#This Row],[Date]])</f>
        <v>2017</v>
      </c>
      <c r="W647" s="8">
        <f>WEEKNUM(Table6[[#This Row],[Date]])</f>
        <v>18</v>
      </c>
      <c r="X647" t="s">
        <v>813</v>
      </c>
      <c r="Y647" s="9">
        <f>Table6[[#This Row],[LNTVLING]]+Table6[[#This Row],[LNRADIOLING]]+Table6[[#This Row],[LNONLINELING]]</f>
        <v>13.962010295559809</v>
      </c>
      <c r="Z647">
        <f t="shared" si="296"/>
        <v>1</v>
      </c>
      <c r="AA647">
        <f t="shared" si="277"/>
        <v>0</v>
      </c>
      <c r="AB647">
        <f t="shared" si="278"/>
        <v>0</v>
      </c>
      <c r="AC647">
        <f t="shared" si="279"/>
        <v>0</v>
      </c>
      <c r="AD647">
        <f t="shared" si="280"/>
        <v>0</v>
      </c>
      <c r="AE647">
        <f t="shared" si="281"/>
        <v>1</v>
      </c>
      <c r="AF647">
        <f t="shared" si="282"/>
        <v>0</v>
      </c>
      <c r="AG647" s="9">
        <f>'[1]1'!J$20+'[1]1'!J$21*Table6[[#This Row],[TV_State]]</f>
        <v>1705.610183730897</v>
      </c>
      <c r="AH647" s="9">
        <f>Table6[[#This Row],[sales]]-Table6[[#This Row],[Pred_1]]</f>
        <v>-1158.5365412903939</v>
      </c>
      <c r="AI647">
        <f>ABS(Table6[[#This Row],[Res_1]])/Table6[[#This Row],[sales]]</f>
        <v>2.1176976030542187</v>
      </c>
      <c r="AJ647" s="9">
        <f>'[1]2'!J$20+'[1]2'!J$21*Table6[[#This Row],[Radio_State]]</f>
        <v>1962.8637908180776</v>
      </c>
      <c r="AK647" s="9">
        <f>Table6[[#This Row],[sales]]-Table6[[#This Row],[ Pred_2 ]]</f>
        <v>-1415.7901483775745</v>
      </c>
      <c r="AL647">
        <f>ABS(Table6[[#This Row],[ Res_2 ]])/Table6[[#This Row],[sales]]</f>
        <v>2.5879333942350344</v>
      </c>
      <c r="AM647" s="10">
        <f>'[1]3'!J$20+'[1]3'!J$21*Data!O647</f>
        <v>1964.2973840920777</v>
      </c>
      <c r="AN647" s="9">
        <f>Table6[[#This Row],[sales]]-Table6[[#This Row],[Pred_3]]</f>
        <v>-1417.2237416515745</v>
      </c>
      <c r="AO647" s="9">
        <f>ABS(Table6[[#This Row],[Res_3]])/Table6[[#This Row],[sales]]</f>
        <v>2.5905538700956603</v>
      </c>
      <c r="AP647" s="9">
        <f>'[1]4'!L$21+'[1]4'!L$27*Table6[[#This Row],[TV_State]]+'[1]4'!L$22*Table6[[#This Row],[NJ_DUM]]+'[1]4'!L$23*Table6[[#This Row],[NY_DUM]]+'[1]4'!L$24*Table6[[#This Row],[PA_DUM]]+'[1]4'!L$25*Table6[[#This Row],[CT_DUM]]+'[1]4'!L$26*Table6[[#This Row],[DL_DUM]]</f>
        <v>322.13840210855039</v>
      </c>
      <c r="AQ647" s="9">
        <f>Table6[[#This Row],[sales]]-Table6[[#This Row],[Pred_4]]</f>
        <v>224.93524033195263</v>
      </c>
      <c r="AR647">
        <f>ABS(Table6[[#This Row],[Res_4]]/Table6[[#This Row],[sales]])</f>
        <v>0.41116080703232827</v>
      </c>
      <c r="AS647" s="9">
        <f>'[1]5'!L$20+'[1]5'!L$26*Table6[[#This Row],[Radio_State]]+'[1]5'!L$21*Table6[[#This Row],[NJ_DUM]]+'[1]5'!L$22*Table6[[#This Row],[NY_DUM]]+'[1]5'!L$23*Table6[[#This Row],[PA_DUM]]+'[1]5'!L$24*Table6[[#This Row],[CT_DUM]]+'[1]5'!L$25*Table6[[#This Row],[DL_DUM]]</f>
        <v>296.1399095971164</v>
      </c>
      <c r="AT647" s="9">
        <f>Table6[[#This Row],[sales]]-Table6[[#This Row],[Pred_5]]</f>
        <v>250.93373284338662</v>
      </c>
      <c r="AU647" s="9">
        <f>ABS(Table6[[#This Row],[Red_5]]/Table6[[#This Row],[sales]])</f>
        <v>0.45868364581405857</v>
      </c>
      <c r="AV647" s="9">
        <f>'[1]6'!L$20+'[1]6'!L$26*Table6[[#This Row],[Online]]+'[1]6'!L$21*Table6[[#This Row],[NJ_DUM]]+'[1]6'!L$22*Table6[[#This Row],[NY_DUM]]+'[1]6'!L$23*Table6[[#This Row],[PA_DUM]]+'[1]6'!L$24*Table6[[#This Row],[CT_DUM]]+'[1]6'!L$25*Table6[[#This Row],[DL_DUM]]</f>
        <v>117.26707911969615</v>
      </c>
      <c r="AW647" s="9">
        <f>Table6[[#This Row],[sales]]-Table6[[#This Row],[Pred_6]]</f>
        <v>429.80656332080684</v>
      </c>
      <c r="AX647" s="9">
        <f>ABS(Table6[[#This Row],[Red_6]]/Table6[[#This Row],[sales]])</f>
        <v>0.78564662958981879</v>
      </c>
      <c r="AY647" s="9">
        <f>'[1]7'!L$21+'[1]7'!L$27*Table6[[#This Row],[LNTV]]+'[1]7'!L$22*Table6[[#This Row],[NJ_DUM]]+'[1]7'!L$23*Table6[[#This Row],[NY_DUM]]+'[1]7'!L$24*Table6[[#This Row],[PA_DUM]]+'[1]7'!L$25*Table6[[#This Row],[CT_DUM]]+'[1]7'!L$26*Table6[[#This Row],[DL_DUM]]</f>
        <v>5.8036973074086422</v>
      </c>
      <c r="AZ647" s="9">
        <f>Table6[[#This Row],[sales]]-Table6[[#This Row],[Pred_7]]</f>
        <v>541.26994513309432</v>
      </c>
      <c r="BA647" s="9">
        <f>ABS(Table6[[#This Row],[Red_7]]/Table6[[#This Row],[sales]])</f>
        <v>0.98939137831331392</v>
      </c>
      <c r="BB647" s="9">
        <f>'[1]8'!O$22+'[1]8'!O$28*Table6[[#This Row],[LNRADIOLING]]+'[1]8'!O$23*Table6[[#This Row],[DL_DUM]]+'[1]8'!O$24*Table6[[#This Row],[CT_DUM]]+'[1]8'!O$25*Table6[[#This Row],[PA_DUM]]+'[1]8'!O$26*Table6[[#This Row],[NY_DUM]]+'[1]8'!O$27*Table6[[#This Row],[NJ_DUM]]</f>
        <v>6.8442356842296848</v>
      </c>
      <c r="BC647" s="9">
        <f>Table6[[#This Row],[sales]]-Table6[[#This Row],[Pred_8]]</f>
        <v>540.22940675627331</v>
      </c>
      <c r="BD647" s="9">
        <f>ABS(Table6[[#This Row],[Red_8]]/Table6[[#This Row],[sales]])</f>
        <v>0.98748937043704488</v>
      </c>
      <c r="BE647" s="9">
        <f>'[1]9'!M$19+'[1]9'!M$21*Table6[[#This Row],[LNONLINE]]+'[1]9'!M$20*Table6[[#This Row],[DL_DUM]]+'[1]9'!M$22*Table6[[#This Row],[CT_DUM]]+'[1]9'!M$23*Table6[[#This Row],[PA_DUM]]+'[1]9'!M$24*Table6[[#This Row],[NY_DUM]]+'[1]9'!M$25*Table6[[#This Row],[NJ_DUM]]</f>
        <v>6.7530511573721625</v>
      </c>
      <c r="BF647" s="9">
        <f>Table6[[#This Row],[sales]]-Table6[[#This Row],[Pred_9]]</f>
        <v>540.32059128313085</v>
      </c>
      <c r="BG647" s="9">
        <f>ABS(Table6[[#This Row],[Red_9]]/Table6[[#This Row],[sales]])</f>
        <v>0.98765604731522671</v>
      </c>
      <c r="BH647" s="9">
        <f>'[1]10'!P$22+'[1]10'!P$30*Table6[[#This Row],[LNTV]]+'[1]10'!P$29*Table6[[#This Row],[LNRADIOLING]]+'[1]10'!P$24*Table6[[#This Row],[LNONLINELING]]+'[1]10'!P$23*Table6[[#This Row],[DL_DUM]]+'[1]10'!P$25*Table6[[#This Row],[CT_DUM]]+'[1]10'!P$26*Table6[[#This Row],[PA_DUM]]+'[1]10'!P$27*Table6[[#This Row],[NY_DUM]]+'[1]10'!P$28*Table6[[#This Row],[NJ_DUM]]</f>
        <v>6.7725151280885276</v>
      </c>
      <c r="BI647" s="9">
        <f>Table6[[#This Row],[sales]]-Table6[[#This Row],[Pred_10]]</f>
        <v>540.30112731241445</v>
      </c>
      <c r="BJ647" s="45">
        <f>ABS(Table6[[#This Row],[Red_10]]/Table6[[#This Row],[sales]])</f>
        <v>0.98762046897767497</v>
      </c>
      <c r="BK647" s="9">
        <f>'[1]11'!P$32+'[1]11'!P$40*Table6[[#This Row],[LNONLINELING]]+'[1]11'!P$39*Table6[[#This Row],[LNRADIOLING]]+'[1]11'!P$38*Table6[[#This Row],[LNTVLING]]+'[1]11'!P$33*Table6[[#This Row],[DL_DUM]]+'[1]11'!P$34*Table6[[#This Row],[CT_DUM]]+'[1]11'!P$35*Table6[[#This Row],[PA_DUM]]+'[1]11'!P$36*Table6[[#This Row],[NY_DUM]]+'[1]11'!P$37*Table6[[#This Row],[NJ_DUM]]</f>
        <v>6.6832863374800091</v>
      </c>
      <c r="BL647" s="9">
        <f>Table6[[#This Row],[sales]]-Table6[[#This Row],[ Pred_11]]</f>
        <v>540.39035610302301</v>
      </c>
      <c r="BM647" s="47">
        <f>ABS(Table6[[#This Row],[ Red_11]]/Table6[[#This Row],[sales]])</f>
        <v>0.98778357095094949</v>
      </c>
      <c r="BN647" s="9">
        <f>'[1]12'!K$22+'[1]12'!K$28*Table6[[#This Row],[COMBINE LN LING]]+'[1]12'!K$23*Table6[[#This Row],[DL_DUM]]+'[1]12'!K$24*Table6[[#This Row],[CT_DUM]]+'[1]12'!K$25*Table6[[#This Row],[PA_DUM]]+'[1]12'!K$26*Table6[[#This Row],[NY_DUM]]+'[1]12'!K$27*Table6[[#This Row],[NJ_DUM]]</f>
        <v>6.8331871950070822</v>
      </c>
      <c r="BO647" s="9">
        <f>Table6[[#This Row],[sales]]-Table6[[#This Row],[ Pred_12]]</f>
        <v>540.24045524549592</v>
      </c>
      <c r="BP647" s="47">
        <f>ABS(Table6[[#This Row],[ Red_12]]/Table6[[#This Row],[sales]])</f>
        <v>0.98750956605307438</v>
      </c>
      <c r="BQ647">
        <f>LN(G647+'2019 Totals and Calculations'!C$18)</f>
        <v>6.9931932110316524</v>
      </c>
      <c r="BR647">
        <f>LN(Table6[[#This Row],[PROF RADIO]]+'2019 Totals and Calculations'!D$18)</f>
        <v>4.9344199273658846</v>
      </c>
      <c r="BS647">
        <f>LN(Table6[[#This Row],[ONLINE LINGERING]]+'2019 Totals and Calculations'!E$18)</f>
        <v>4.2781263703543244</v>
      </c>
      <c r="BT647">
        <f>MONTH(Table6[[#This Row],[Date]])</f>
        <v>4</v>
      </c>
      <c r="BU647">
        <f t="shared" si="283"/>
        <v>0</v>
      </c>
      <c r="BV647">
        <f t="shared" si="284"/>
        <v>0</v>
      </c>
      <c r="BW647">
        <f t="shared" si="285"/>
        <v>0</v>
      </c>
      <c r="BX647">
        <f t="shared" si="286"/>
        <v>1</v>
      </c>
      <c r="BY647">
        <f t="shared" si="287"/>
        <v>0</v>
      </c>
      <c r="BZ647">
        <f t="shared" si="288"/>
        <v>0</v>
      </c>
      <c r="CA647">
        <f t="shared" si="289"/>
        <v>0</v>
      </c>
      <c r="CB647">
        <f t="shared" si="290"/>
        <v>0</v>
      </c>
      <c r="CC647">
        <f t="shared" si="291"/>
        <v>0</v>
      </c>
      <c r="CD647">
        <f t="shared" si="292"/>
        <v>0</v>
      </c>
      <c r="CE647">
        <f t="shared" si="293"/>
        <v>0</v>
      </c>
      <c r="CF647">
        <f t="shared" si="294"/>
        <v>0</v>
      </c>
      <c r="CG647">
        <f t="shared" si="295"/>
        <v>18</v>
      </c>
      <c r="CH64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523.87392360088722</v>
      </c>
      <c r="CI647" s="79">
        <f>Table6[[#This Row],[sales]]-CH647</f>
        <v>23.199718839615798</v>
      </c>
      <c r="CJ647">
        <f>ABS(Table6[[#This Row],[sales]]-CH647)/Table6[[#This Row],[sales]]</f>
        <v>4.2406939468188479E-2</v>
      </c>
      <c r="CK64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499.07638231009309</v>
      </c>
      <c r="CL647" s="79">
        <f>Table6[[#This Row],[sales]]-CK647</f>
        <v>47.997260130409927</v>
      </c>
      <c r="CM647">
        <f>ABS(Table6[[#This Row],[sales]]-CK647)/Table6[[#This Row],[sales]]</f>
        <v>8.7734550537462361E-2</v>
      </c>
      <c r="CN64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489.35876116770254</v>
      </c>
      <c r="CO647" s="79">
        <f>Table6[[#This Row],[sales]]-CN647</f>
        <v>57.714881272800483</v>
      </c>
      <c r="CP647">
        <f>ABS(Table6[[#This Row],[sales]]-CN647)/Table6[[#This Row],[sales]]</f>
        <v>0.10549746285588464</v>
      </c>
      <c r="CQ64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482.82452482371866</v>
      </c>
      <c r="CR647" s="79">
        <f>Table6[[#This Row],[sales]]-CQ647</f>
        <v>64.249117616784361</v>
      </c>
      <c r="CS647">
        <f>ABS(Table6[[#This Row],[sales]]-CQ647)/Table6[[#This Row],[sales]]</f>
        <v>0.11744144230778175</v>
      </c>
    </row>
    <row r="648" spans="1:97" x14ac:dyDescent="0.2">
      <c r="A648">
        <v>647</v>
      </c>
      <c r="B648" t="s">
        <v>31</v>
      </c>
      <c r="C648" s="5">
        <v>42862</v>
      </c>
      <c r="D648" s="6">
        <v>386.03337972549593</v>
      </c>
      <c r="E648" s="8">
        <f>YEAR(Table6[[#This Row],[Date]])</f>
        <v>2017</v>
      </c>
      <c r="F648" s="6">
        <f>Table6[[#This Row],[TV_State]]+Table6[[#This Row],[Radio_State]]+Table6[[#This Row],[Online]]</f>
        <v>471.8185752200506</v>
      </c>
      <c r="G648" s="6">
        <f t="shared" si="270"/>
        <v>625.37532278390711</v>
      </c>
      <c r="H648" s="6">
        <f>LN(Table6[[#This Row],[PROF TV LING]])</f>
        <v>6.4383519859528002</v>
      </c>
      <c r="I648" s="6">
        <f t="shared" si="271"/>
        <v>5.9559238416987865</v>
      </c>
      <c r="J648" s="6">
        <v>57.190130329703109</v>
      </c>
      <c r="K648" s="6">
        <f t="shared" si="276"/>
        <v>66.713128730607608</v>
      </c>
      <c r="L648" s="6">
        <f>0.5*J647+0.5*Table6[[#This Row],[Radio_State]]</f>
        <v>56.907010872625371</v>
      </c>
      <c r="M648" s="6">
        <f>LN(Table6[[#This Row],[RADIO LINGERING ]])</f>
        <v>4.0414185474722197</v>
      </c>
      <c r="N648" s="6">
        <f t="shared" si="272"/>
        <v>4.0463813368143482</v>
      </c>
      <c r="O648" s="6">
        <v>28.595065164851555</v>
      </c>
      <c r="P648" s="6">
        <f t="shared" si="273"/>
        <v>29.137927252512092</v>
      </c>
      <c r="Q648" s="6">
        <f>0.3*O647+0.7*Table6[[#This Row],[Online]]</f>
        <v>28.510129327728229</v>
      </c>
      <c r="R648" s="6">
        <f>LN(Table6[[#This Row],[ONLINE LINGERING]])</f>
        <v>3.3502594391376603</v>
      </c>
      <c r="S648" s="6">
        <f t="shared" si="274"/>
        <v>3.3532341562544032</v>
      </c>
      <c r="T648" s="6">
        <v>1278.1066702991577</v>
      </c>
      <c r="U648" s="6">
        <f t="shared" si="275"/>
        <v>7.1531350980420987</v>
      </c>
      <c r="V648" s="8">
        <f>YEAR(Table6[[#This Row],[Date]])</f>
        <v>2017</v>
      </c>
      <c r="W648" s="8">
        <f>WEEKNUM(Table6[[#This Row],[Date]])</f>
        <v>19</v>
      </c>
      <c r="X648" t="s">
        <v>814</v>
      </c>
      <c r="Y648" s="9">
        <f>Table6[[#This Row],[LNTVLING]]+Table6[[#This Row],[LNRADIOLING]]+Table6[[#This Row],[LNONLINELING]]</f>
        <v>13.830029972562681</v>
      </c>
      <c r="Z648">
        <f t="shared" si="296"/>
        <v>1</v>
      </c>
      <c r="AA648">
        <f t="shared" si="277"/>
        <v>0</v>
      </c>
      <c r="AB648">
        <f t="shared" si="278"/>
        <v>0</v>
      </c>
      <c r="AC648">
        <f t="shared" si="279"/>
        <v>0</v>
      </c>
      <c r="AD648">
        <f t="shared" si="280"/>
        <v>0</v>
      </c>
      <c r="AE648">
        <f t="shared" si="281"/>
        <v>1</v>
      </c>
      <c r="AF648">
        <f t="shared" si="282"/>
        <v>0</v>
      </c>
      <c r="AG648" s="9">
        <f>'[1]1'!J$20+'[1]1'!J$21*Table6[[#This Row],[TV_State]]</f>
        <v>1709.3689601136427</v>
      </c>
      <c r="AH648" s="9">
        <f>Table6[[#This Row],[sales]]-Table6[[#This Row],[Pred_1]]</f>
        <v>-431.26228981448503</v>
      </c>
      <c r="AI648">
        <f>ABS(Table6[[#This Row],[Res_1]])/Table6[[#This Row],[sales]]</f>
        <v>0.33742276747021627</v>
      </c>
      <c r="AJ648" s="9">
        <f>'[1]2'!J$20+'[1]2'!J$21*Table6[[#This Row],[Radio_State]]</f>
        <v>1965.3496106862835</v>
      </c>
      <c r="AK648" s="9">
        <f>Table6[[#This Row],[sales]]-Table6[[#This Row],[ Pred_2 ]]</f>
        <v>-687.24294038712583</v>
      </c>
      <c r="AL648">
        <f>ABS(Table6[[#This Row],[ Res_2 ]])/Table6[[#This Row],[sales]]</f>
        <v>0.53770389933593532</v>
      </c>
      <c r="AM648" s="10">
        <f>'[1]3'!J$20+'[1]3'!J$21*Data!O648</f>
        <v>1965.9330561157499</v>
      </c>
      <c r="AN648" s="9">
        <f>Table6[[#This Row],[sales]]-Table6[[#This Row],[Pred_3]]</f>
        <v>-687.82638581659216</v>
      </c>
      <c r="AO648" s="9">
        <f>ABS(Table6[[#This Row],[Res_3]])/Table6[[#This Row],[sales]]</f>
        <v>0.53816039130411342</v>
      </c>
      <c r="AP648" s="9">
        <f>'[1]4'!L$21+'[1]4'!L$27*Table6[[#This Row],[TV_State]]+'[1]4'!L$22*Table6[[#This Row],[NJ_DUM]]+'[1]4'!L$23*Table6[[#This Row],[NY_DUM]]+'[1]4'!L$24*Table6[[#This Row],[PA_DUM]]+'[1]4'!L$25*Table6[[#This Row],[CT_DUM]]+'[1]4'!L$26*Table6[[#This Row],[DL_DUM]]</f>
        <v>322.98148618617768</v>
      </c>
      <c r="AQ648" s="9">
        <f>Table6[[#This Row],[sales]]-Table6[[#This Row],[Pred_4]]</f>
        <v>955.12518411298004</v>
      </c>
      <c r="AR648">
        <f>ABS(Table6[[#This Row],[Res_4]]/Table6[[#This Row],[sales]])</f>
        <v>0.74729692466859621</v>
      </c>
      <c r="AS648" s="9">
        <f>'[1]5'!L$20+'[1]5'!L$26*Table6[[#This Row],[Radio_State]]+'[1]5'!L$21*Table6[[#This Row],[NJ_DUM]]+'[1]5'!L$22*Table6[[#This Row],[NY_DUM]]+'[1]5'!L$23*Table6[[#This Row],[PA_DUM]]+'[1]5'!L$24*Table6[[#This Row],[CT_DUM]]+'[1]5'!L$25*Table6[[#This Row],[DL_DUM]]</f>
        <v>297.13739340981709</v>
      </c>
      <c r="AT648" s="9">
        <f>Table6[[#This Row],[sales]]-Table6[[#This Row],[Pred_5]]</f>
        <v>980.96927688934056</v>
      </c>
      <c r="AU648" s="9">
        <f>ABS(Table6[[#This Row],[Red_5]]/Table6[[#This Row],[sales]])</f>
        <v>0.76751753174070503</v>
      </c>
      <c r="AV648" s="9">
        <f>'[1]6'!L$20+'[1]6'!L$26*Table6[[#This Row],[Online]]+'[1]6'!L$21*Table6[[#This Row],[NJ_DUM]]+'[1]6'!L$22*Table6[[#This Row],[NY_DUM]]+'[1]6'!L$23*Table6[[#This Row],[PA_DUM]]+'[1]6'!L$24*Table6[[#This Row],[CT_DUM]]+'[1]6'!L$25*Table6[[#This Row],[DL_DUM]]</f>
        <v>118.49928792275772</v>
      </c>
      <c r="AW648" s="9">
        <f>Table6[[#This Row],[sales]]-Table6[[#This Row],[Pred_6]]</f>
        <v>1159.6073823764</v>
      </c>
      <c r="AX648" s="9">
        <f>ABS(Table6[[#This Row],[Red_6]]/Table6[[#This Row],[sales]])</f>
        <v>0.90728529106649491</v>
      </c>
      <c r="AY648" s="9">
        <f>'[1]7'!L$21+'[1]7'!L$27*Table6[[#This Row],[LNTV]]+'[1]7'!L$22*Table6[[#This Row],[NJ_DUM]]+'[1]7'!L$23*Table6[[#This Row],[NY_DUM]]+'[1]7'!L$24*Table6[[#This Row],[PA_DUM]]+'[1]7'!L$25*Table6[[#This Row],[CT_DUM]]+'[1]7'!L$26*Table6[[#This Row],[DL_DUM]]</f>
        <v>5.8047986546986428</v>
      </c>
      <c r="AZ648" s="9">
        <f>Table6[[#This Row],[sales]]-Table6[[#This Row],[Pred_7]]</f>
        <v>1272.301871644459</v>
      </c>
      <c r="BA648" s="9">
        <f>ABS(Table6[[#This Row],[Red_7]]/Table6[[#This Row],[sales]])</f>
        <v>0.99545828310766893</v>
      </c>
      <c r="BB648" s="9">
        <f>'[1]8'!O$22+'[1]8'!O$28*Table6[[#This Row],[LNRADIOLING]]+'[1]8'!O$23*Table6[[#This Row],[DL_DUM]]+'[1]8'!O$24*Table6[[#This Row],[CT_DUM]]+'[1]8'!O$25*Table6[[#This Row],[PA_DUM]]+'[1]8'!O$26*Table6[[#This Row],[NY_DUM]]+'[1]8'!O$27*Table6[[#This Row],[NJ_DUM]]</f>
        <v>6.8449455502334615</v>
      </c>
      <c r="BC648" s="9">
        <f>Table6[[#This Row],[sales]]-Table6[[#This Row],[Pred_8]]</f>
        <v>1271.2617247489243</v>
      </c>
      <c r="BD648" s="9">
        <f>ABS(Table6[[#This Row],[Red_8]]/Table6[[#This Row],[sales]])</f>
        <v>0.9946444645745951</v>
      </c>
      <c r="BE648" s="9">
        <f>'[1]9'!M$19+'[1]9'!M$21*Table6[[#This Row],[LNONLINE]]+'[1]9'!M$20*Table6[[#This Row],[DL_DUM]]+'[1]9'!M$22*Table6[[#This Row],[CT_DUM]]+'[1]9'!M$23*Table6[[#This Row],[PA_DUM]]+'[1]9'!M$24*Table6[[#This Row],[NY_DUM]]+'[1]9'!M$25*Table6[[#This Row],[NJ_DUM]]</f>
        <v>6.7562016057034944</v>
      </c>
      <c r="BF648" s="9">
        <f>Table6[[#This Row],[sales]]-Table6[[#This Row],[Pred_9]]</f>
        <v>1271.3504686934543</v>
      </c>
      <c r="BG648" s="9">
        <f>ABS(Table6[[#This Row],[Red_9]]/Table6[[#This Row],[sales]])</f>
        <v>0.99471389848538849</v>
      </c>
      <c r="BH648" s="9">
        <f>'[1]10'!P$22+'[1]10'!P$30*Table6[[#This Row],[LNTV]]+'[1]10'!P$29*Table6[[#This Row],[LNRADIOLING]]+'[1]10'!P$24*Table6[[#This Row],[LNONLINELING]]+'[1]10'!P$23*Table6[[#This Row],[DL_DUM]]+'[1]10'!P$25*Table6[[#This Row],[CT_DUM]]+'[1]10'!P$26*Table6[[#This Row],[PA_DUM]]+'[1]10'!P$27*Table6[[#This Row],[NY_DUM]]+'[1]10'!P$28*Table6[[#This Row],[NJ_DUM]]</f>
        <v>6.7743262113647447</v>
      </c>
      <c r="BI648" s="9">
        <f>Table6[[#This Row],[sales]]-Table6[[#This Row],[Pred_10]]</f>
        <v>1271.332344087793</v>
      </c>
      <c r="BJ648" s="45">
        <f>ABS(Table6[[#This Row],[Red_10]]/Table6[[#This Row],[sales]])</f>
        <v>0.99469971766145382</v>
      </c>
      <c r="BK648" s="9">
        <f>'[1]11'!P$32+'[1]11'!P$40*Table6[[#This Row],[LNONLINELING]]+'[1]11'!P$39*Table6[[#This Row],[LNRADIOLING]]+'[1]11'!P$38*Table6[[#This Row],[LNTVLING]]+'[1]11'!P$33*Table6[[#This Row],[DL_DUM]]+'[1]11'!P$34*Table6[[#This Row],[CT_DUM]]+'[1]11'!P$35*Table6[[#This Row],[PA_DUM]]+'[1]11'!P$36*Table6[[#This Row],[NY_DUM]]+'[1]11'!P$37*Table6[[#This Row],[NJ_DUM]]</f>
        <v>6.711708953769504</v>
      </c>
      <c r="BL648" s="9">
        <f>Table6[[#This Row],[sales]]-Table6[[#This Row],[ Pred_11]]</f>
        <v>1271.3949613453883</v>
      </c>
      <c r="BM648" s="47">
        <f>ABS(Table6[[#This Row],[ Red_11]]/Table6[[#This Row],[sales]])</f>
        <v>0.99474870986144026</v>
      </c>
      <c r="BN648" s="9">
        <f>'[1]12'!K$22+'[1]12'!K$28*Table6[[#This Row],[COMBINE LN LING]]+'[1]12'!K$23*Table6[[#This Row],[DL_DUM]]+'[1]12'!K$24*Table6[[#This Row],[CT_DUM]]+'[1]12'!K$25*Table6[[#This Row],[PA_DUM]]+'[1]12'!K$26*Table6[[#This Row],[NY_DUM]]+'[1]12'!K$27*Table6[[#This Row],[NJ_DUM]]</f>
        <v>6.8204859530599169</v>
      </c>
      <c r="BO648" s="9">
        <f>Table6[[#This Row],[sales]]-Table6[[#This Row],[ Pred_12]]</f>
        <v>1271.2861843460978</v>
      </c>
      <c r="BP648" s="47">
        <f>ABS(Table6[[#This Row],[ Red_12]]/Table6[[#This Row],[sales]])</f>
        <v>0.99466360194218884</v>
      </c>
      <c r="BQ648">
        <f>LN(G648+'2019 Totals and Calculations'!C$18)</f>
        <v>6.8942837812140878</v>
      </c>
      <c r="BR648">
        <f>LN(Table6[[#This Row],[PROF RADIO]]+'2019 Totals and Calculations'!D$18)</f>
        <v>4.8634452935492307</v>
      </c>
      <c r="BS648">
        <f>LN(Table6[[#This Row],[ONLINE LINGERING]]+'2019 Totals and Calculations'!E$18)</f>
        <v>4.2820335414581692</v>
      </c>
      <c r="BT648">
        <f>MONTH(Table6[[#This Row],[Date]])</f>
        <v>5</v>
      </c>
      <c r="BU648">
        <f t="shared" si="283"/>
        <v>0</v>
      </c>
      <c r="BV648">
        <f t="shared" si="284"/>
        <v>0</v>
      </c>
      <c r="BW648">
        <f t="shared" si="285"/>
        <v>0</v>
      </c>
      <c r="BX648">
        <f t="shared" si="286"/>
        <v>0</v>
      </c>
      <c r="BY648">
        <f t="shared" si="287"/>
        <v>1</v>
      </c>
      <c r="BZ648">
        <f t="shared" si="288"/>
        <v>0</v>
      </c>
      <c r="CA648">
        <f t="shared" si="289"/>
        <v>0</v>
      </c>
      <c r="CB648">
        <f t="shared" si="290"/>
        <v>0</v>
      </c>
      <c r="CC648">
        <f t="shared" si="291"/>
        <v>0</v>
      </c>
      <c r="CD648">
        <f t="shared" si="292"/>
        <v>0</v>
      </c>
      <c r="CE648">
        <f t="shared" si="293"/>
        <v>0</v>
      </c>
      <c r="CF648">
        <f t="shared" si="294"/>
        <v>0</v>
      </c>
      <c r="CG648">
        <f t="shared" si="295"/>
        <v>19</v>
      </c>
      <c r="CH64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1376.933973991187</v>
      </c>
      <c r="CI648" s="79">
        <f>Table6[[#This Row],[sales]]-CH648</f>
        <v>-98.827303692029318</v>
      </c>
      <c r="CJ648">
        <f>ABS(Table6[[#This Row],[sales]]-CH648)/Table6[[#This Row],[sales]]</f>
        <v>7.732320469691116E-2</v>
      </c>
      <c r="CK64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1291.6847731612261</v>
      </c>
      <c r="CL648" s="79">
        <f>Table6[[#This Row],[sales]]-CK648</f>
        <v>-13.578102862068363</v>
      </c>
      <c r="CM648">
        <f>ABS(Table6[[#This Row],[sales]]-CK648)/Table6[[#This Row],[sales]]</f>
        <v>1.0623606916072371E-2</v>
      </c>
      <c r="CN64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1304.1971564953935</v>
      </c>
      <c r="CO648" s="79">
        <f>Table6[[#This Row],[sales]]-CN648</f>
        <v>-26.090486196235815</v>
      </c>
      <c r="CP648">
        <f>ABS(Table6[[#This Row],[sales]]-CN648)/Table6[[#This Row],[sales]]</f>
        <v>2.0413387084607729E-2</v>
      </c>
      <c r="CQ64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1279.2865159561156</v>
      </c>
      <c r="CR648" s="79">
        <f>Table6[[#This Row],[sales]]-CQ648</f>
        <v>-1.179845656957923</v>
      </c>
      <c r="CS648">
        <f>ABS(Table6[[#This Row],[sales]]-CQ648)/Table6[[#This Row],[sales]]</f>
        <v>9.2311986501233468E-4</v>
      </c>
    </row>
    <row r="649" spans="1:97" x14ac:dyDescent="0.2">
      <c r="A649">
        <v>648</v>
      </c>
      <c r="B649" t="s">
        <v>31</v>
      </c>
      <c r="C649" s="5">
        <v>42869</v>
      </c>
      <c r="D649" s="6">
        <v>389.89371352275089</v>
      </c>
      <c r="E649" s="8">
        <f>YEAR(Table6[[#This Row],[Date]])</f>
        <v>2017</v>
      </c>
      <c r="F649" s="6">
        <f>Table6[[#This Row],[TV_State]]+Table6[[#This Row],[Radio_State]]+Table6[[#This Row],[Online]]</f>
        <v>476.5367609722511</v>
      </c>
      <c r="G649" s="6">
        <f t="shared" si="270"/>
        <v>554.73084000556025</v>
      </c>
      <c r="H649" s="6">
        <f>LN(Table6[[#This Row],[PROF TV LING]])</f>
        <v>6.3184830231460571</v>
      </c>
      <c r="I649" s="6">
        <f t="shared" si="271"/>
        <v>5.9658741725519553</v>
      </c>
      <c r="J649" s="6">
        <v>57.762031633000142</v>
      </c>
      <c r="K649" s="6">
        <f t="shared" si="276"/>
        <v>62.237580181803878</v>
      </c>
      <c r="L649" s="6">
        <f>0.5*J648+0.5*Table6[[#This Row],[Radio_State]]</f>
        <v>57.476080981351629</v>
      </c>
      <c r="M649" s="6">
        <f>LN(Table6[[#This Row],[RADIO LINGERING ]])</f>
        <v>4.0513688783253876</v>
      </c>
      <c r="N649" s="6">
        <f t="shared" si="272"/>
        <v>4.056331667667517</v>
      </c>
      <c r="O649" s="6">
        <v>28.881015816500071</v>
      </c>
      <c r="P649" s="6">
        <f t="shared" si="273"/>
        <v>28.958089247303676</v>
      </c>
      <c r="Q649" s="6">
        <f>0.3*O648+0.7*Table6[[#This Row],[Online]]</f>
        <v>28.795230621005516</v>
      </c>
      <c r="R649" s="6">
        <f>LN(Table6[[#This Row],[ONLINE LINGERING]])</f>
        <v>3.3602097699908287</v>
      </c>
      <c r="S649" s="6">
        <f t="shared" si="274"/>
        <v>3.3631844871075716</v>
      </c>
      <c r="T649" s="6">
        <v>1200.0156245361218</v>
      </c>
      <c r="U649" s="6">
        <f t="shared" si="275"/>
        <v>7.0900898561380945</v>
      </c>
      <c r="V649" s="8">
        <f>YEAR(Table6[[#This Row],[Date]])</f>
        <v>2017</v>
      </c>
      <c r="W649" s="8">
        <f>WEEKNUM(Table6[[#This Row],[Date]])</f>
        <v>20</v>
      </c>
      <c r="X649" t="s">
        <v>815</v>
      </c>
      <c r="Y649" s="9">
        <f>Table6[[#This Row],[LNTVLING]]+Table6[[#This Row],[LNRADIOLING]]+Table6[[#This Row],[LNONLINELING]]</f>
        <v>13.730061671462273</v>
      </c>
      <c r="Z649">
        <f t="shared" si="296"/>
        <v>1</v>
      </c>
      <c r="AA649">
        <f t="shared" si="277"/>
        <v>0</v>
      </c>
      <c r="AB649">
        <f t="shared" si="278"/>
        <v>0</v>
      </c>
      <c r="AC649">
        <f t="shared" si="279"/>
        <v>0</v>
      </c>
      <c r="AD649">
        <f t="shared" si="280"/>
        <v>0</v>
      </c>
      <c r="AE649">
        <f t="shared" si="281"/>
        <v>1</v>
      </c>
      <c r="AF649">
        <f t="shared" si="282"/>
        <v>0</v>
      </c>
      <c r="AG649" s="9">
        <f>'[1]1'!J$20+'[1]1'!J$21*Table6[[#This Row],[TV_State]]</f>
        <v>1713.1653242602158</v>
      </c>
      <c r="AH649" s="9">
        <f>Table6[[#This Row],[sales]]-Table6[[#This Row],[Pred_1]]</f>
        <v>-513.14969972409403</v>
      </c>
      <c r="AI649">
        <f>ABS(Table6[[#This Row],[Res_1]])/Table6[[#This Row],[sales]]</f>
        <v>0.42761918197728238</v>
      </c>
      <c r="AJ649" s="9">
        <f>'[1]2'!J$20+'[1]2'!J$21*Table6[[#This Row],[Radio_State]]</f>
        <v>1967.8602887531713</v>
      </c>
      <c r="AK649" s="9">
        <f>Table6[[#This Row],[sales]]-Table6[[#This Row],[ Pred_2 ]]</f>
        <v>-767.84466421704951</v>
      </c>
      <c r="AL649">
        <f>ABS(Table6[[#This Row],[ Res_2 ]])/Table6[[#This Row],[sales]]</f>
        <v>0.63986222222220457</v>
      </c>
      <c r="AM649" s="10">
        <f>'[1]3'!J$20+'[1]3'!J$21*Data!O649</f>
        <v>1967.5850848596588</v>
      </c>
      <c r="AN649" s="9">
        <f>Table6[[#This Row],[sales]]-Table6[[#This Row],[Pred_3]]</f>
        <v>-767.56946032353699</v>
      </c>
      <c r="AO649" s="9">
        <f>ABS(Table6[[#This Row],[Res_3]])/Table6[[#This Row],[sales]]</f>
        <v>0.63963288863030321</v>
      </c>
      <c r="AP649" s="9">
        <f>'[1]4'!L$21+'[1]4'!L$27*Table6[[#This Row],[TV_State]]+'[1]4'!L$22*Table6[[#This Row],[NJ_DUM]]+'[1]4'!L$23*Table6[[#This Row],[NY_DUM]]+'[1]4'!L$24*Table6[[#This Row],[PA_DUM]]+'[1]4'!L$25*Table6[[#This Row],[CT_DUM]]+'[1]4'!L$26*Table6[[#This Row],[DL_DUM]]</f>
        <v>323.83300110458117</v>
      </c>
      <c r="AQ649" s="9">
        <f>Table6[[#This Row],[sales]]-Table6[[#This Row],[Pred_4]]</f>
        <v>876.18262343154061</v>
      </c>
      <c r="AR649">
        <f>ABS(Table6[[#This Row],[Res_4]]/Table6[[#This Row],[sales]])</f>
        <v>0.73014267940906008</v>
      </c>
      <c r="AS649" s="9">
        <f>'[1]5'!L$20+'[1]5'!L$26*Table6[[#This Row],[Radio_State]]+'[1]5'!L$21*Table6[[#This Row],[NJ_DUM]]+'[1]5'!L$22*Table6[[#This Row],[NY_DUM]]+'[1]5'!L$23*Table6[[#This Row],[PA_DUM]]+'[1]5'!L$24*Table6[[#This Row],[CT_DUM]]+'[1]5'!L$25*Table6[[#This Row],[DL_DUM]]</f>
        <v>298.14485206064478</v>
      </c>
      <c r="AT649" s="9">
        <f>Table6[[#This Row],[sales]]-Table6[[#This Row],[Pred_5]]</f>
        <v>901.870772475477</v>
      </c>
      <c r="AU649" s="9">
        <f>ABS(Table6[[#This Row],[Red_5]]/Table6[[#This Row],[sales]])</f>
        <v>0.75154919155665523</v>
      </c>
      <c r="AV649" s="9">
        <f>'[1]6'!L$20+'[1]6'!L$26*Table6[[#This Row],[Online]]+'[1]6'!L$21*Table6[[#This Row],[NJ_DUM]]+'[1]6'!L$22*Table6[[#This Row],[NY_DUM]]+'[1]6'!L$23*Table6[[#This Row],[PA_DUM]]+'[1]6'!L$24*Table6[[#This Row],[CT_DUM]]+'[1]6'!L$25*Table6[[#This Row],[DL_DUM]]</f>
        <v>119.7438188138499</v>
      </c>
      <c r="AW649" s="9">
        <f>Table6[[#This Row],[sales]]-Table6[[#This Row],[Pred_6]]</f>
        <v>1080.2718057222719</v>
      </c>
      <c r="AX649" s="9">
        <f>ABS(Table6[[#This Row],[Red_6]]/Table6[[#This Row],[sales]])</f>
        <v>0.90021478356989049</v>
      </c>
      <c r="AY649" s="9">
        <f>'[1]7'!L$21+'[1]7'!L$27*Table6[[#This Row],[LNTV]]+'[1]7'!L$22*Table6[[#This Row],[NJ_DUM]]+'[1]7'!L$23*Table6[[#This Row],[NY_DUM]]+'[1]7'!L$24*Table6[[#This Row],[PA_DUM]]+'[1]7'!L$25*Table6[[#This Row],[CT_DUM]]+'[1]7'!L$26*Table6[[#This Row],[DL_DUM]]</f>
        <v>5.8059000019886433</v>
      </c>
      <c r="AZ649" s="9">
        <f>Table6[[#This Row],[sales]]-Table6[[#This Row],[Pred_7]]</f>
        <v>1194.2097245341331</v>
      </c>
      <c r="BA649" s="9">
        <f>ABS(Table6[[#This Row],[Red_7]]/Table6[[#This Row],[sales]])</f>
        <v>0.9951618129936991</v>
      </c>
      <c r="BB649" s="9">
        <f>'[1]8'!O$22+'[1]8'!O$28*Table6[[#This Row],[LNRADIOLING]]+'[1]8'!O$23*Table6[[#This Row],[DL_DUM]]+'[1]8'!O$24*Table6[[#This Row],[CT_DUM]]+'[1]8'!O$25*Table6[[#This Row],[PA_DUM]]+'[1]8'!O$26*Table6[[#This Row],[NY_DUM]]+'[1]8'!O$27*Table6[[#This Row],[NJ_DUM]]</f>
        <v>6.8456554162372383</v>
      </c>
      <c r="BC649" s="9">
        <f>Table6[[#This Row],[sales]]-Table6[[#This Row],[Pred_8]]</f>
        <v>1193.1699691198846</v>
      </c>
      <c r="BD649" s="9">
        <f>ABS(Table6[[#This Row],[Red_8]]/Table6[[#This Row],[sales]])</f>
        <v>0.99429536143007857</v>
      </c>
      <c r="BE649" s="9">
        <f>'[1]9'!M$19+'[1]9'!M$21*Table6[[#This Row],[LNONLINE]]+'[1]9'!M$20*Table6[[#This Row],[DL_DUM]]+'[1]9'!M$22*Table6[[#This Row],[CT_DUM]]+'[1]9'!M$23*Table6[[#This Row],[PA_DUM]]+'[1]9'!M$24*Table6[[#This Row],[NY_DUM]]+'[1]9'!M$25*Table6[[#This Row],[NJ_DUM]]</f>
        <v>6.7593520540348271</v>
      </c>
      <c r="BF649" s="9">
        <f>Table6[[#This Row],[sales]]-Table6[[#This Row],[Pred_9]]</f>
        <v>1193.2562724820868</v>
      </c>
      <c r="BG649" s="9">
        <f>ABS(Table6[[#This Row],[Red_9]]/Table6[[#This Row],[sales]])</f>
        <v>0.994367279962169</v>
      </c>
      <c r="BH649" s="9">
        <f>'[1]10'!P$22+'[1]10'!P$30*Table6[[#This Row],[LNTV]]+'[1]10'!P$29*Table6[[#This Row],[LNRADIOLING]]+'[1]10'!P$24*Table6[[#This Row],[LNONLINELING]]+'[1]10'!P$23*Table6[[#This Row],[DL_DUM]]+'[1]10'!P$25*Table6[[#This Row],[CT_DUM]]+'[1]10'!P$26*Table6[[#This Row],[PA_DUM]]+'[1]10'!P$27*Table6[[#This Row],[NY_DUM]]+'[1]10'!P$28*Table6[[#This Row],[NJ_DUM]]</f>
        <v>6.7761372946409635</v>
      </c>
      <c r="BI649" s="9">
        <f>Table6[[#This Row],[sales]]-Table6[[#This Row],[Pred_10]]</f>
        <v>1193.2394872414809</v>
      </c>
      <c r="BJ649" s="45">
        <f>ABS(Table6[[#This Row],[Red_10]]/Table6[[#This Row],[sales]])</f>
        <v>0.99435329244378778</v>
      </c>
      <c r="BK649" s="9">
        <f>'[1]11'!P$32+'[1]11'!P$40*Table6[[#This Row],[LNONLINELING]]+'[1]11'!P$39*Table6[[#This Row],[LNRADIOLING]]+'[1]11'!P$38*Table6[[#This Row],[LNTVLING]]+'[1]11'!P$33*Table6[[#This Row],[DL_DUM]]+'[1]11'!P$34*Table6[[#This Row],[CT_DUM]]+'[1]11'!P$35*Table6[[#This Row],[PA_DUM]]+'[1]11'!P$36*Table6[[#This Row],[NY_DUM]]+'[1]11'!P$37*Table6[[#This Row],[NJ_DUM]]</f>
        <v>6.7347318786758112</v>
      </c>
      <c r="BL649" s="9">
        <f>Table6[[#This Row],[sales]]-Table6[[#This Row],[ Pred_11]]</f>
        <v>1193.280892657446</v>
      </c>
      <c r="BM649" s="47">
        <f>ABS(Table6[[#This Row],[ Red_11]]/Table6[[#This Row],[sales]])</f>
        <v>0.9943877965078336</v>
      </c>
      <c r="BN649" s="9">
        <f>'[1]12'!K$22+'[1]12'!K$28*Table6[[#This Row],[COMBINE LN LING]]+'[1]12'!K$23*Table6[[#This Row],[DL_DUM]]+'[1]12'!K$24*Table6[[#This Row],[CT_DUM]]+'[1]12'!K$25*Table6[[#This Row],[PA_DUM]]+'[1]12'!K$26*Table6[[#This Row],[NY_DUM]]+'[1]12'!K$27*Table6[[#This Row],[NJ_DUM]]</f>
        <v>6.8108654160700901</v>
      </c>
      <c r="BO649" s="9">
        <f>Table6[[#This Row],[sales]]-Table6[[#This Row],[ Pred_12]]</f>
        <v>1193.2047591200517</v>
      </c>
      <c r="BP649" s="47">
        <f>ABS(Table6[[#This Row],[ Red_12]]/Table6[[#This Row],[sales]])</f>
        <v>0.99432435271940489</v>
      </c>
      <c r="BQ649">
        <f>LN(G649+'2019 Totals and Calculations'!C$18)</f>
        <v>6.819988366441101</v>
      </c>
      <c r="BR649">
        <f>LN(Table6[[#This Row],[PROF RADIO]]+'2019 Totals and Calculations'!D$18)</f>
        <v>4.8282653077430906</v>
      </c>
      <c r="BS649">
        <f>LN(Table6[[#This Row],[ONLINE LINGERING]]+'2019 Totals and Calculations'!E$18)</f>
        <v>4.2859643492234047</v>
      </c>
      <c r="BT649">
        <f>MONTH(Table6[[#This Row],[Date]])</f>
        <v>5</v>
      </c>
      <c r="BU649">
        <f t="shared" si="283"/>
        <v>0</v>
      </c>
      <c r="BV649">
        <f t="shared" si="284"/>
        <v>0</v>
      </c>
      <c r="BW649">
        <f t="shared" si="285"/>
        <v>0</v>
      </c>
      <c r="BX649">
        <f t="shared" si="286"/>
        <v>0</v>
      </c>
      <c r="BY649">
        <f t="shared" si="287"/>
        <v>1</v>
      </c>
      <c r="BZ649">
        <f t="shared" si="288"/>
        <v>0</v>
      </c>
      <c r="CA649">
        <f t="shared" si="289"/>
        <v>0</v>
      </c>
      <c r="CB649">
        <f t="shared" si="290"/>
        <v>0</v>
      </c>
      <c r="CC649">
        <f t="shared" si="291"/>
        <v>0</v>
      </c>
      <c r="CD649">
        <f t="shared" si="292"/>
        <v>0</v>
      </c>
      <c r="CE649">
        <f t="shared" si="293"/>
        <v>0</v>
      </c>
      <c r="CF649">
        <f t="shared" si="294"/>
        <v>0</v>
      </c>
      <c r="CG649">
        <f t="shared" si="295"/>
        <v>20</v>
      </c>
      <c r="CH64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1350.4307495034207</v>
      </c>
      <c r="CI649" s="79">
        <f>Table6[[#This Row],[sales]]-CH649</f>
        <v>-150.41512496729888</v>
      </c>
      <c r="CJ649">
        <f>ABS(Table6[[#This Row],[sales]]-CH649)/Table6[[#This Row],[sales]]</f>
        <v>0.12534430543389247</v>
      </c>
      <c r="CK64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1280.7335801940255</v>
      </c>
      <c r="CL649" s="79">
        <f>Table6[[#This Row],[sales]]-CK649</f>
        <v>-80.717955657903758</v>
      </c>
      <c r="CM649">
        <f>ABS(Table6[[#This Row],[sales]]-CK649)/Table6[[#This Row],[sales]]</f>
        <v>6.7264087239785816E-2</v>
      </c>
      <c r="CN64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1308.9498885400183</v>
      </c>
      <c r="CO649" s="79">
        <f>Table6[[#This Row],[sales]]-CN649</f>
        <v>-108.93426400389649</v>
      </c>
      <c r="CP649">
        <f>ABS(Table6[[#This Row],[sales]]-CN649)/Table6[[#This Row],[sales]]</f>
        <v>9.0777371374648669E-2</v>
      </c>
      <c r="CQ64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1269.5885819682089</v>
      </c>
      <c r="CR649" s="79">
        <f>Table6[[#This Row],[sales]]-CQ649</f>
        <v>-69.572957432087151</v>
      </c>
      <c r="CS649">
        <f>ABS(Table6[[#This Row],[sales]]-CQ649)/Table6[[#This Row],[sales]]</f>
        <v>5.7976709644077577E-2</v>
      </c>
    </row>
    <row r="650" spans="1:97" x14ac:dyDescent="0.2">
      <c r="A650">
        <v>649</v>
      </c>
      <c r="B650" t="s">
        <v>31</v>
      </c>
      <c r="C650" s="5">
        <v>42876</v>
      </c>
      <c r="D650" s="6">
        <v>393.79265065797847</v>
      </c>
      <c r="E650" s="8">
        <f>YEAR(Table6[[#This Row],[Date]])</f>
        <v>2017</v>
      </c>
      <c r="F650" s="6">
        <f>Table6[[#This Row],[TV_State]]+Table6[[#This Row],[Radio_State]]+Table6[[#This Row],[Online]]</f>
        <v>481.30212858197365</v>
      </c>
      <c r="G650" s="6">
        <f t="shared" si="270"/>
        <v>506.44938320128568</v>
      </c>
      <c r="H650" s="6">
        <f>LN(Table6[[#This Row],[PROF TV LING]])</f>
        <v>6.2274243842453743</v>
      </c>
      <c r="I650" s="6">
        <f t="shared" si="271"/>
        <v>5.9758245034051232</v>
      </c>
      <c r="J650" s="6">
        <v>58.33965194933014</v>
      </c>
      <c r="K650" s="6">
        <f t="shared" si="276"/>
        <v>60.288616065567012</v>
      </c>
      <c r="L650" s="6">
        <f>0.5*J649+0.5*Table6[[#This Row],[Radio_State]]</f>
        <v>58.050841791165141</v>
      </c>
      <c r="M650" s="6">
        <f>LN(Table6[[#This Row],[RADIO LINGERING ]])</f>
        <v>4.0613192091785555</v>
      </c>
      <c r="N650" s="6">
        <f t="shared" si="272"/>
        <v>4.0662819985206848</v>
      </c>
      <c r="O650" s="6">
        <v>29.16982597466507</v>
      </c>
      <c r="P650" s="6">
        <f t="shared" si="273"/>
        <v>29.106304956456651</v>
      </c>
      <c r="Q650" s="6">
        <f>0.3*O649+0.7*Table6[[#This Row],[Online]]</f>
        <v>29.083182927215567</v>
      </c>
      <c r="R650" s="6">
        <f>LN(Table6[[#This Row],[ONLINE LINGERING]])</f>
        <v>3.3701601008439965</v>
      </c>
      <c r="S650" s="6">
        <f t="shared" si="274"/>
        <v>3.3731348179607394</v>
      </c>
      <c r="T650" s="6">
        <v>1351.1177287961668</v>
      </c>
      <c r="U650" s="6">
        <f t="shared" si="275"/>
        <v>7.2086874761296329</v>
      </c>
      <c r="V650" s="8">
        <f>YEAR(Table6[[#This Row],[Date]])</f>
        <v>2017</v>
      </c>
      <c r="W650" s="8">
        <f>WEEKNUM(Table6[[#This Row],[Date]])</f>
        <v>21</v>
      </c>
      <c r="X650" t="s">
        <v>816</v>
      </c>
      <c r="Y650" s="9">
        <f>Table6[[#This Row],[LNTVLING]]+Table6[[#This Row],[LNRADIOLING]]+Table6[[#This Row],[LNONLINELING]]</f>
        <v>13.658903694267927</v>
      </c>
      <c r="Z650">
        <f t="shared" si="296"/>
        <v>1</v>
      </c>
      <c r="AA650">
        <f t="shared" si="277"/>
        <v>0</v>
      </c>
      <c r="AB650">
        <f t="shared" si="278"/>
        <v>0</v>
      </c>
      <c r="AC650">
        <f t="shared" si="279"/>
        <v>0</v>
      </c>
      <c r="AD650">
        <f t="shared" si="280"/>
        <v>0</v>
      </c>
      <c r="AE650">
        <f t="shared" si="281"/>
        <v>1</v>
      </c>
      <c r="AF650">
        <f t="shared" si="282"/>
        <v>0</v>
      </c>
      <c r="AG650" s="9">
        <f>'[1]1'!J$20+'[1]1'!J$21*Table6[[#This Row],[TV_State]]</f>
        <v>1716.9996520482548</v>
      </c>
      <c r="AH650" s="9">
        <f>Table6[[#This Row],[sales]]-Table6[[#This Row],[Pred_1]]</f>
        <v>-365.88192325208797</v>
      </c>
      <c r="AI650">
        <f>ABS(Table6[[#This Row],[Res_1]])/Table6[[#This Row],[sales]]</f>
        <v>0.27079943920067229</v>
      </c>
      <c r="AJ650" s="9">
        <f>'[1]2'!J$20+'[1]2'!J$21*Table6[[#This Row],[Radio_State]]</f>
        <v>1970.396073600728</v>
      </c>
      <c r="AK650" s="9">
        <f>Table6[[#This Row],[sales]]-Table6[[#This Row],[ Pred_2 ]]</f>
        <v>-619.27834480456113</v>
      </c>
      <c r="AL650">
        <f>ABS(Table6[[#This Row],[ Res_2 ]])/Table6[[#This Row],[sales]]</f>
        <v>0.45834521419264651</v>
      </c>
      <c r="AM650" s="10">
        <f>'[1]3'!J$20+'[1]3'!J$21*Data!O650</f>
        <v>1969.2536338910068</v>
      </c>
      <c r="AN650" s="9">
        <f>Table6[[#This Row],[sales]]-Table6[[#This Row],[Pred_3]]</f>
        <v>-618.13590509483993</v>
      </c>
      <c r="AO650" s="9">
        <f>ABS(Table6[[#This Row],[Res_3]])/Table6[[#This Row],[sales]]</f>
        <v>0.45749966262791414</v>
      </c>
      <c r="AP650" s="9">
        <f>'[1]4'!L$21+'[1]4'!L$27*Table6[[#This Row],[TV_State]]+'[1]4'!L$22*Table6[[#This Row],[NJ_DUM]]+'[1]4'!L$23*Table6[[#This Row],[NY_DUM]]+'[1]4'!L$24*Table6[[#This Row],[PA_DUM]]+'[1]4'!L$25*Table6[[#This Row],[CT_DUM]]+'[1]4'!L$26*Table6[[#This Row],[DL_DUM]]</f>
        <v>324.69303117216879</v>
      </c>
      <c r="AQ650" s="9">
        <f>Table6[[#This Row],[sales]]-Table6[[#This Row],[Pred_4]]</f>
        <v>1026.4246976239981</v>
      </c>
      <c r="AR650">
        <f>ABS(Table6[[#This Row],[Res_4]]/Table6[[#This Row],[sales]])</f>
        <v>0.75968561121504408</v>
      </c>
      <c r="AS650" s="9">
        <f>'[1]5'!L$20+'[1]5'!L$26*Table6[[#This Row],[Radio_State]]+'[1]5'!L$21*Table6[[#This Row],[NJ_DUM]]+'[1]5'!L$22*Table6[[#This Row],[NY_DUM]]+'[1]5'!L$23*Table6[[#This Row],[PA_DUM]]+'[1]5'!L$24*Table6[[#This Row],[CT_DUM]]+'[1]5'!L$25*Table6[[#This Row],[DL_DUM]]</f>
        <v>299.16238529798068</v>
      </c>
      <c r="AT650" s="9">
        <f>Table6[[#This Row],[sales]]-Table6[[#This Row],[Pred_5]]</f>
        <v>1051.9553434981863</v>
      </c>
      <c r="AU650" s="9">
        <f>ABS(Table6[[#This Row],[Red_5]]/Table6[[#This Row],[sales]])</f>
        <v>0.77858155590591549</v>
      </c>
      <c r="AV650" s="9">
        <f>'[1]6'!L$20+'[1]6'!L$26*Table6[[#This Row],[Online]]+'[1]6'!L$21*Table6[[#This Row],[NJ_DUM]]+'[1]6'!L$22*Table6[[#This Row],[NY_DUM]]+'[1]6'!L$23*Table6[[#This Row],[PA_DUM]]+'[1]6'!L$24*Table6[[#This Row],[CT_DUM]]+'[1]6'!L$25*Table6[[#This Row],[DL_DUM]]</f>
        <v>121.00079501385301</v>
      </c>
      <c r="AW650" s="9">
        <f>Table6[[#This Row],[sales]]-Table6[[#This Row],[Pred_6]]</f>
        <v>1230.1169337823139</v>
      </c>
      <c r="AX650" s="9">
        <f>ABS(Table6[[#This Row],[Red_6]]/Table6[[#This Row],[sales]])</f>
        <v>0.9104439291743559</v>
      </c>
      <c r="AY650" s="9">
        <f>'[1]7'!L$21+'[1]7'!L$27*Table6[[#This Row],[LNTV]]+'[1]7'!L$22*Table6[[#This Row],[NJ_DUM]]+'[1]7'!L$23*Table6[[#This Row],[NY_DUM]]+'[1]7'!L$24*Table6[[#This Row],[PA_DUM]]+'[1]7'!L$25*Table6[[#This Row],[CT_DUM]]+'[1]7'!L$26*Table6[[#This Row],[DL_DUM]]</f>
        <v>5.8070013492786439</v>
      </c>
      <c r="AZ650" s="9">
        <f>Table6[[#This Row],[sales]]-Table6[[#This Row],[Pred_7]]</f>
        <v>1345.3107274468882</v>
      </c>
      <c r="BA650" s="9">
        <f>ABS(Table6[[#This Row],[Red_7]]/Table6[[#This Row],[sales]])</f>
        <v>0.99570207597345894</v>
      </c>
      <c r="BB650" s="9">
        <f>'[1]8'!O$22+'[1]8'!O$28*Table6[[#This Row],[LNRADIOLING]]+'[1]8'!O$23*Table6[[#This Row],[DL_DUM]]+'[1]8'!O$24*Table6[[#This Row],[CT_DUM]]+'[1]8'!O$25*Table6[[#This Row],[PA_DUM]]+'[1]8'!O$26*Table6[[#This Row],[NY_DUM]]+'[1]8'!O$27*Table6[[#This Row],[NJ_DUM]]</f>
        <v>6.8463652822410141</v>
      </c>
      <c r="BC650" s="9">
        <f>Table6[[#This Row],[sales]]-Table6[[#This Row],[Pred_8]]</f>
        <v>1344.2713635139257</v>
      </c>
      <c r="BD650" s="9">
        <f>ABS(Table6[[#This Row],[Red_8]]/Table6[[#This Row],[sales]])</f>
        <v>0.99493281367246866</v>
      </c>
      <c r="BE650" s="9">
        <f>'[1]9'!M$19+'[1]9'!M$21*Table6[[#This Row],[LNONLINE]]+'[1]9'!M$20*Table6[[#This Row],[DL_DUM]]+'[1]9'!M$22*Table6[[#This Row],[CT_DUM]]+'[1]9'!M$23*Table6[[#This Row],[PA_DUM]]+'[1]9'!M$24*Table6[[#This Row],[NY_DUM]]+'[1]9'!M$25*Table6[[#This Row],[NJ_DUM]]</f>
        <v>6.7625025023661598</v>
      </c>
      <c r="BF650" s="9">
        <f>Table6[[#This Row],[sales]]-Table6[[#This Row],[Pred_9]]</f>
        <v>1344.3552262938006</v>
      </c>
      <c r="BG650" s="9">
        <f>ABS(Table6[[#This Row],[Red_9]]/Table6[[#This Row],[sales]])</f>
        <v>0.99499488286014015</v>
      </c>
      <c r="BH650" s="9">
        <f>'[1]10'!P$22+'[1]10'!P$30*Table6[[#This Row],[LNTV]]+'[1]10'!P$29*Table6[[#This Row],[LNRADIOLING]]+'[1]10'!P$24*Table6[[#This Row],[LNONLINELING]]+'[1]10'!P$23*Table6[[#This Row],[DL_DUM]]+'[1]10'!P$25*Table6[[#This Row],[CT_DUM]]+'[1]10'!P$26*Table6[[#This Row],[PA_DUM]]+'[1]10'!P$27*Table6[[#This Row],[NY_DUM]]+'[1]10'!P$28*Table6[[#This Row],[NJ_DUM]]</f>
        <v>6.7779483779171823</v>
      </c>
      <c r="BI650" s="9">
        <f>Table6[[#This Row],[sales]]-Table6[[#This Row],[Pred_10]]</f>
        <v>1344.3397804182496</v>
      </c>
      <c r="BJ650" s="45">
        <f>ABS(Table6[[#This Row],[Red_10]]/Table6[[#This Row],[sales]])</f>
        <v>0.99498345093587337</v>
      </c>
      <c r="BK650" s="9">
        <f>'[1]11'!P$32+'[1]11'!P$40*Table6[[#This Row],[LNONLINELING]]+'[1]11'!P$39*Table6[[#This Row],[LNRADIOLING]]+'[1]11'!P$38*Table6[[#This Row],[LNTVLING]]+'[1]11'!P$33*Table6[[#This Row],[DL_DUM]]+'[1]11'!P$34*Table6[[#This Row],[CT_DUM]]+'[1]11'!P$35*Table6[[#This Row],[PA_DUM]]+'[1]11'!P$36*Table6[[#This Row],[NY_DUM]]+'[1]11'!P$37*Table6[[#This Row],[NJ_DUM]]</f>
        <v>6.7528951649674642</v>
      </c>
      <c r="BL650" s="9">
        <f>Table6[[#This Row],[sales]]-Table6[[#This Row],[ Pred_11]]</f>
        <v>1344.3648336311994</v>
      </c>
      <c r="BM650" s="47">
        <f>ABS(Table6[[#This Row],[ Red_11]]/Table6[[#This Row],[sales]])</f>
        <v>0.99500199351911089</v>
      </c>
      <c r="BN650" s="9">
        <f>'[1]12'!K$22+'[1]12'!K$28*Table6[[#This Row],[COMBINE LN LING]]+'[1]12'!K$23*Table6[[#This Row],[DL_DUM]]+'[1]12'!K$24*Table6[[#This Row],[CT_DUM]]+'[1]12'!K$25*Table6[[#This Row],[PA_DUM]]+'[1]12'!K$26*Table6[[#This Row],[NY_DUM]]+'[1]12'!K$27*Table6[[#This Row],[NJ_DUM]]</f>
        <v>6.8040174658280232</v>
      </c>
      <c r="BO650" s="9">
        <f>Table6[[#This Row],[sales]]-Table6[[#This Row],[ Pred_12]]</f>
        <v>1344.3137113303387</v>
      </c>
      <c r="BP650" s="47">
        <f>ABS(Table6[[#This Row],[ Red_12]]/Table6[[#This Row],[sales]])</f>
        <v>0.99496415647517966</v>
      </c>
      <c r="BQ650">
        <f>LN(G650+'2019 Totals and Calculations'!C$18)</f>
        <v>6.7658378469566669</v>
      </c>
      <c r="BR650">
        <f>LN(Table6[[#This Row],[PROF RADIO]]+'2019 Totals and Calculations'!D$18)</f>
        <v>4.812549998561094</v>
      </c>
      <c r="BS650">
        <f>LN(Table6[[#This Row],[ONLINE LINGERING]]+'2019 Totals and Calculations'!E$18)</f>
        <v>4.2899188430712991</v>
      </c>
      <c r="BT650">
        <f>MONTH(Table6[[#This Row],[Date]])</f>
        <v>5</v>
      </c>
      <c r="BU650">
        <f t="shared" si="283"/>
        <v>0</v>
      </c>
      <c r="BV650">
        <f t="shared" si="284"/>
        <v>0</v>
      </c>
      <c r="BW650">
        <f t="shared" si="285"/>
        <v>0</v>
      </c>
      <c r="BX650">
        <f t="shared" si="286"/>
        <v>0</v>
      </c>
      <c r="BY650">
        <f t="shared" si="287"/>
        <v>1</v>
      </c>
      <c r="BZ650">
        <f t="shared" si="288"/>
        <v>0</v>
      </c>
      <c r="CA650">
        <f t="shared" si="289"/>
        <v>0</v>
      </c>
      <c r="CB650">
        <f t="shared" si="290"/>
        <v>0</v>
      </c>
      <c r="CC650">
        <f t="shared" si="291"/>
        <v>0</v>
      </c>
      <c r="CD650">
        <f t="shared" si="292"/>
        <v>0</v>
      </c>
      <c r="CE650">
        <f t="shared" si="293"/>
        <v>0</v>
      </c>
      <c r="CF650">
        <f t="shared" si="294"/>
        <v>0</v>
      </c>
      <c r="CG650">
        <f t="shared" si="295"/>
        <v>21</v>
      </c>
      <c r="CH65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1332.4121940530724</v>
      </c>
      <c r="CI650" s="79">
        <f>Table6[[#This Row],[sales]]-CH650</f>
        <v>18.705534743094404</v>
      </c>
      <c r="CJ650">
        <f>ABS(Table6[[#This Row],[sales]]-CH650)/Table6[[#This Row],[sales]]</f>
        <v>1.3844489154739209E-2</v>
      </c>
      <c r="CK65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1277.4727797829958</v>
      </c>
      <c r="CL650" s="79">
        <f>Table6[[#This Row],[sales]]-CK650</f>
        <v>73.644949013171072</v>
      </c>
      <c r="CM650">
        <f>ABS(Table6[[#This Row],[sales]]-CK650)/Table6[[#This Row],[sales]]</f>
        <v>5.4506685423177763E-2</v>
      </c>
      <c r="CN65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1313.7301028588254</v>
      </c>
      <c r="CO650" s="79">
        <f>Table6[[#This Row],[sales]]-CN650</f>
        <v>37.387625937341454</v>
      </c>
      <c r="CP650">
        <f>ABS(Table6[[#This Row],[sales]]-CN650)/Table6[[#This Row],[sales]]</f>
        <v>2.7671627083639468E-2</v>
      </c>
      <c r="CQ65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1265.6582219924633</v>
      </c>
      <c r="CR650" s="79">
        <f>Table6[[#This Row],[sales]]-CQ650</f>
        <v>85.459506803703562</v>
      </c>
      <c r="CS650">
        <f>ABS(Table6[[#This Row],[sales]]-CQ650)/Table6[[#This Row],[sales]]</f>
        <v>6.3250969906114091E-2</v>
      </c>
    </row>
    <row r="651" spans="1:97" x14ac:dyDescent="0.2">
      <c r="A651">
        <v>650</v>
      </c>
      <c r="B651" t="s">
        <v>31</v>
      </c>
      <c r="C651" s="5">
        <v>42883</v>
      </c>
      <c r="D651" s="6">
        <v>397.73057716455821</v>
      </c>
      <c r="E651" s="8">
        <f>YEAR(Table6[[#This Row],[Date]])</f>
        <v>2017</v>
      </c>
      <c r="F651" s="6">
        <f>Table6[[#This Row],[TV_State]]+Table6[[#This Row],[Radio_State]]+Table6[[#This Row],[Online]]</f>
        <v>486.11514986779338</v>
      </c>
      <c r="G651" s="6">
        <f t="shared" si="270"/>
        <v>473.83374139026739</v>
      </c>
      <c r="H651" s="6">
        <f>LN(Table6[[#This Row],[PROF TV LING]])</f>
        <v>6.1608565036049887</v>
      </c>
      <c r="I651" s="6">
        <f t="shared" si="271"/>
        <v>5.985774834258291</v>
      </c>
      <c r="J651" s="6">
        <v>58.923048468823445</v>
      </c>
      <c r="K651" s="6">
        <f t="shared" si="276"/>
        <v>59.605832267195225</v>
      </c>
      <c r="L651" s="6">
        <f>0.5*J650+0.5*Table6[[#This Row],[Radio_State]]</f>
        <v>58.631350209076793</v>
      </c>
      <c r="M651" s="6">
        <f>LN(Table6[[#This Row],[RADIO LINGERING ]])</f>
        <v>4.0712695400317234</v>
      </c>
      <c r="N651" s="6">
        <f t="shared" si="272"/>
        <v>4.0762323293738527</v>
      </c>
      <c r="O651" s="6">
        <v>29.461524234411726</v>
      </c>
      <c r="P651" s="6">
        <f t="shared" si="273"/>
        <v>29.354958451025201</v>
      </c>
      <c r="Q651" s="6">
        <f>0.3*O650+0.7*Table6[[#This Row],[Online]]</f>
        <v>29.374014756487725</v>
      </c>
      <c r="R651" s="6">
        <f>LN(Table6[[#This Row],[ONLINE LINGERING]])</f>
        <v>3.3801104316971644</v>
      </c>
      <c r="S651" s="6">
        <f t="shared" si="274"/>
        <v>3.3830851488139078</v>
      </c>
      <c r="T651" s="6">
        <v>1239.430478610886</v>
      </c>
      <c r="U651" s="6">
        <f t="shared" si="275"/>
        <v>7.1224072616496272</v>
      </c>
      <c r="V651" s="8">
        <f>YEAR(Table6[[#This Row],[Date]])</f>
        <v>2017</v>
      </c>
      <c r="W651" s="8">
        <f>WEEKNUM(Table6[[#This Row],[Date]])</f>
        <v>22</v>
      </c>
      <c r="X651" t="s">
        <v>817</v>
      </c>
      <c r="Y651" s="9">
        <f>Table6[[#This Row],[LNTVLING]]+Table6[[#This Row],[LNRADIOLING]]+Table6[[#This Row],[LNONLINELING]]</f>
        <v>13.612236475333876</v>
      </c>
      <c r="Z651">
        <f t="shared" si="296"/>
        <v>1</v>
      </c>
      <c r="AA651">
        <f t="shared" si="277"/>
        <v>0</v>
      </c>
      <c r="AB651">
        <f t="shared" si="278"/>
        <v>0</v>
      </c>
      <c r="AC651">
        <f t="shared" si="279"/>
        <v>0</v>
      </c>
      <c r="AD651">
        <f t="shared" si="280"/>
        <v>0</v>
      </c>
      <c r="AE651">
        <f t="shared" si="281"/>
        <v>1</v>
      </c>
      <c r="AF651">
        <f t="shared" si="282"/>
        <v>0</v>
      </c>
      <c r="AG651" s="9">
        <f>'[1]1'!J$20+'[1]1'!J$21*Table6[[#This Row],[TV_State]]</f>
        <v>1720.8723231141742</v>
      </c>
      <c r="AH651" s="9">
        <f>Table6[[#This Row],[sales]]-Table6[[#This Row],[Pred_1]]</f>
        <v>-481.44184450328817</v>
      </c>
      <c r="AI651">
        <f>ABS(Table6[[#This Row],[Res_1]])/Table6[[#This Row],[sales]]</f>
        <v>0.38843795824907645</v>
      </c>
      <c r="AJ651" s="9">
        <f>'[1]2'!J$20+'[1]2'!J$21*Table6[[#This Row],[Radio_State]]</f>
        <v>1972.9572162967602</v>
      </c>
      <c r="AK651" s="9">
        <f>Table6[[#This Row],[sales]]-Table6[[#This Row],[ Pred_2 ]]</f>
        <v>-733.5267376858742</v>
      </c>
      <c r="AL651">
        <f>ABS(Table6[[#This Row],[ Res_2 ]])/Table6[[#This Row],[sales]]</f>
        <v>0.59182564116705239</v>
      </c>
      <c r="AM651" s="10">
        <f>'[1]3'!J$20+'[1]3'!J$21*Data!O651</f>
        <v>1970.9388684126684</v>
      </c>
      <c r="AN651" s="9">
        <f>Table6[[#This Row],[sales]]-Table6[[#This Row],[Pred_3]]</f>
        <v>-731.50838980178241</v>
      </c>
      <c r="AO651" s="9">
        <f>ABS(Table6[[#This Row],[Res_3]])/Table6[[#This Row],[sales]]</f>
        <v>0.59019719332836929</v>
      </c>
      <c r="AP651" s="9">
        <f>'[1]4'!L$21+'[1]4'!L$27*Table6[[#This Row],[TV_State]]+'[1]4'!L$22*Table6[[#This Row],[NJ_DUM]]+'[1]4'!L$23*Table6[[#This Row],[NY_DUM]]+'[1]4'!L$24*Table6[[#This Row],[PA_DUM]]+'[1]4'!L$25*Table6[[#This Row],[CT_DUM]]+'[1]4'!L$26*Table6[[#This Row],[DL_DUM]]</f>
        <v>325.56166154043223</v>
      </c>
      <c r="AQ651" s="9">
        <f>Table6[[#This Row],[sales]]-Table6[[#This Row],[Pred_4]]</f>
        <v>913.86881707045382</v>
      </c>
      <c r="AR651">
        <f>ABS(Table6[[#This Row],[Res_4]]/Table6[[#This Row],[sales]])</f>
        <v>0.73732963069835811</v>
      </c>
      <c r="AS651" s="9">
        <f>'[1]5'!L$20+'[1]5'!L$26*Table6[[#This Row],[Radio_State]]+'[1]5'!L$21*Table6[[#This Row],[NJ_DUM]]+'[1]5'!L$22*Table6[[#This Row],[NY_DUM]]+'[1]5'!L$23*Table6[[#This Row],[PA_DUM]]+'[1]5'!L$24*Table6[[#This Row],[CT_DUM]]+'[1]5'!L$25*Table6[[#This Row],[DL_DUM]]</f>
        <v>300.19009386769005</v>
      </c>
      <c r="AT651" s="9">
        <f>Table6[[#This Row],[sales]]-Table6[[#This Row],[Pred_5]]</f>
        <v>939.24038474319593</v>
      </c>
      <c r="AU651" s="9">
        <f>ABS(Table6[[#This Row],[Red_5]]/Table6[[#This Row],[sales]])</f>
        <v>0.75779997422353729</v>
      </c>
      <c r="AV651" s="9">
        <f>'[1]6'!L$20+'[1]6'!L$26*Table6[[#This Row],[Online]]+'[1]6'!L$21*Table6[[#This Row],[NJ_DUM]]+'[1]6'!L$22*Table6[[#This Row],[NY_DUM]]+'[1]6'!L$23*Table6[[#This Row],[PA_DUM]]+'[1]6'!L$24*Table6[[#This Row],[CT_DUM]]+'[1]6'!L$25*Table6[[#This Row],[DL_DUM]]</f>
        <v>122.27034097585616</v>
      </c>
      <c r="AW651" s="9">
        <f>Table6[[#This Row],[sales]]-Table6[[#This Row],[Pred_6]]</f>
        <v>1117.1601376350297</v>
      </c>
      <c r="AX651" s="9">
        <f>ABS(Table6[[#This Row],[Red_6]]/Table6[[#This Row],[sales]])</f>
        <v>0.90134957701468421</v>
      </c>
      <c r="AY651" s="9">
        <f>'[1]7'!L$21+'[1]7'!L$27*Table6[[#This Row],[LNTV]]+'[1]7'!L$22*Table6[[#This Row],[NJ_DUM]]+'[1]7'!L$23*Table6[[#This Row],[NY_DUM]]+'[1]7'!L$24*Table6[[#This Row],[PA_DUM]]+'[1]7'!L$25*Table6[[#This Row],[CT_DUM]]+'[1]7'!L$26*Table6[[#This Row],[DL_DUM]]</f>
        <v>5.8081026965686444</v>
      </c>
      <c r="AZ651" s="9">
        <f>Table6[[#This Row],[sales]]-Table6[[#This Row],[Pred_7]]</f>
        <v>1233.6223759143174</v>
      </c>
      <c r="BA651" s="9">
        <f>ABS(Table6[[#This Row],[Red_7]]/Table6[[#This Row],[sales]])</f>
        <v>0.99531389392402381</v>
      </c>
      <c r="BB651" s="9">
        <f>'[1]8'!O$22+'[1]8'!O$28*Table6[[#This Row],[LNRADIOLING]]+'[1]8'!O$23*Table6[[#This Row],[DL_DUM]]+'[1]8'!O$24*Table6[[#This Row],[CT_DUM]]+'[1]8'!O$25*Table6[[#This Row],[PA_DUM]]+'[1]8'!O$26*Table6[[#This Row],[NY_DUM]]+'[1]8'!O$27*Table6[[#This Row],[NJ_DUM]]</f>
        <v>6.8470751482447909</v>
      </c>
      <c r="BC651" s="9">
        <f>Table6[[#This Row],[sales]]-Table6[[#This Row],[Pred_8]]</f>
        <v>1232.5834034626412</v>
      </c>
      <c r="BD651" s="9">
        <f>ABS(Table6[[#This Row],[Red_8]]/Table6[[#This Row],[sales]])</f>
        <v>0.9944756279061987</v>
      </c>
      <c r="BE651" s="9">
        <f>'[1]9'!M$19+'[1]9'!M$21*Table6[[#This Row],[LNONLINE]]+'[1]9'!M$20*Table6[[#This Row],[DL_DUM]]+'[1]9'!M$22*Table6[[#This Row],[CT_DUM]]+'[1]9'!M$23*Table6[[#This Row],[PA_DUM]]+'[1]9'!M$24*Table6[[#This Row],[NY_DUM]]+'[1]9'!M$25*Table6[[#This Row],[NJ_DUM]]</f>
        <v>6.7656529506974916</v>
      </c>
      <c r="BF651" s="9">
        <f>Table6[[#This Row],[sales]]-Table6[[#This Row],[Pred_9]]</f>
        <v>1232.6648256601884</v>
      </c>
      <c r="BG651" s="9">
        <f>ABS(Table6[[#This Row],[Red_9]]/Table6[[#This Row],[sales]])</f>
        <v>0.99454132114107741</v>
      </c>
      <c r="BH651" s="9">
        <f>'[1]10'!P$22+'[1]10'!P$30*Table6[[#This Row],[LNTV]]+'[1]10'!P$29*Table6[[#This Row],[LNRADIOLING]]+'[1]10'!P$24*Table6[[#This Row],[LNONLINELING]]+'[1]10'!P$23*Table6[[#This Row],[DL_DUM]]+'[1]10'!P$25*Table6[[#This Row],[CT_DUM]]+'[1]10'!P$26*Table6[[#This Row],[PA_DUM]]+'[1]10'!P$27*Table6[[#This Row],[NY_DUM]]+'[1]10'!P$28*Table6[[#This Row],[NJ_DUM]]</f>
        <v>6.7797594611934002</v>
      </c>
      <c r="BI651" s="9">
        <f>Table6[[#This Row],[sales]]-Table6[[#This Row],[Pred_10]]</f>
        <v>1232.6507191496926</v>
      </c>
      <c r="BJ651" s="45">
        <f>ABS(Table6[[#This Row],[Red_10]]/Table6[[#This Row],[sales]])</f>
        <v>0.99452993969553505</v>
      </c>
      <c r="BK651" s="9">
        <f>'[1]11'!P$32+'[1]11'!P$40*Table6[[#This Row],[LNONLINELING]]+'[1]11'!P$39*Table6[[#This Row],[LNRADIOLING]]+'[1]11'!P$38*Table6[[#This Row],[LNTVLING]]+'[1]11'!P$33*Table6[[#This Row],[DL_DUM]]+'[1]11'!P$34*Table6[[#This Row],[CT_DUM]]+'[1]11'!P$35*Table6[[#This Row],[PA_DUM]]+'[1]11'!P$36*Table6[[#This Row],[NY_DUM]]+'[1]11'!P$37*Table6[[#This Row],[NJ_DUM]]</f>
        <v>6.7669274239602926</v>
      </c>
      <c r="BL651" s="9">
        <f>Table6[[#This Row],[sales]]-Table6[[#This Row],[ Pred_11]]</f>
        <v>1232.6635511869256</v>
      </c>
      <c r="BM651" s="47">
        <f>ABS(Table6[[#This Row],[ Red_11]]/Table6[[#This Row],[sales]])</f>
        <v>0.99454029286778189</v>
      </c>
      <c r="BN651" s="9">
        <f>'[1]12'!K$22+'[1]12'!K$28*Table6[[#This Row],[COMBINE LN LING]]+'[1]12'!K$23*Table6[[#This Row],[DL_DUM]]+'[1]12'!K$24*Table6[[#This Row],[CT_DUM]]+'[1]12'!K$25*Table6[[#This Row],[PA_DUM]]+'[1]12'!K$26*Table6[[#This Row],[NY_DUM]]+'[1]12'!K$27*Table6[[#This Row],[NJ_DUM]]</f>
        <v>6.7995264051515338</v>
      </c>
      <c r="BO651" s="9">
        <f>Table6[[#This Row],[sales]]-Table6[[#This Row],[ Pred_12]]</f>
        <v>1232.6309522057345</v>
      </c>
      <c r="BP651" s="47">
        <f>ABS(Table6[[#This Row],[ Red_12]]/Table6[[#This Row],[sales]])</f>
        <v>0.99451399128673024</v>
      </c>
      <c r="BQ651">
        <f>LN(G651+'2019 Totals and Calculations'!C$18)</f>
        <v>6.7275242419629624</v>
      </c>
      <c r="BR651">
        <f>LN(Table6[[#This Row],[PROF RADIO]]+'2019 Totals and Calculations'!D$18)</f>
        <v>4.806985486897327</v>
      </c>
      <c r="BS651">
        <f>LN(Table6[[#This Row],[ONLINE LINGERING]]+'2019 Totals and Calculations'!E$18)</f>
        <v>4.2938970714020854</v>
      </c>
      <c r="BT651">
        <f>MONTH(Table6[[#This Row],[Date]])</f>
        <v>5</v>
      </c>
      <c r="BU651">
        <f t="shared" si="283"/>
        <v>0</v>
      </c>
      <c r="BV651">
        <f t="shared" si="284"/>
        <v>0</v>
      </c>
      <c r="BW651">
        <f t="shared" si="285"/>
        <v>0</v>
      </c>
      <c r="BX651">
        <f t="shared" si="286"/>
        <v>0</v>
      </c>
      <c r="BY651">
        <f t="shared" si="287"/>
        <v>1</v>
      </c>
      <c r="BZ651">
        <f t="shared" si="288"/>
        <v>0</v>
      </c>
      <c r="CA651">
        <f t="shared" si="289"/>
        <v>0</v>
      </c>
      <c r="CB651">
        <f t="shared" si="290"/>
        <v>0</v>
      </c>
      <c r="CC651">
        <f t="shared" si="291"/>
        <v>0</v>
      </c>
      <c r="CD651">
        <f t="shared" si="292"/>
        <v>0</v>
      </c>
      <c r="CE651">
        <f t="shared" si="293"/>
        <v>0</v>
      </c>
      <c r="CF651">
        <f t="shared" si="294"/>
        <v>0</v>
      </c>
      <c r="CG651">
        <f t="shared" si="295"/>
        <v>22</v>
      </c>
      <c r="CH65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1320.8528380958703</v>
      </c>
      <c r="CI651" s="79">
        <f>Table6[[#This Row],[sales]]-CH651</f>
        <v>-81.422359484984327</v>
      </c>
      <c r="CJ651">
        <f>ABS(Table6[[#This Row],[sales]]-CH651)/Table6[[#This Row],[sales]]</f>
        <v>6.5693365533692455E-2</v>
      </c>
      <c r="CK65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1278.1902722226109</v>
      </c>
      <c r="CL651" s="79">
        <f>Table6[[#This Row],[sales]]-CK651</f>
        <v>-38.759793611724945</v>
      </c>
      <c r="CM651">
        <f>ABS(Table6[[#This Row],[sales]]-CK651)/Table6[[#This Row],[sales]]</f>
        <v>3.1272261155918711E-2</v>
      </c>
      <c r="CN65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1318.5379947486588</v>
      </c>
      <c r="CO651" s="79">
        <f>Table6[[#This Row],[sales]]-CN651</f>
        <v>-79.107516137772791</v>
      </c>
      <c r="CP651">
        <f>ABS(Table6[[#This Row],[sales]]-CN651)/Table6[[#This Row],[sales]]</f>
        <v>6.3825698579265178E-2</v>
      </c>
      <c r="CQ65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1265.3384145643715</v>
      </c>
      <c r="CR651" s="79">
        <f>Table6[[#This Row],[sales]]-CQ651</f>
        <v>-25.907935953485548</v>
      </c>
      <c r="CS651">
        <f>ABS(Table6[[#This Row],[sales]]-CQ651)/Table6[[#This Row],[sales]]</f>
        <v>2.0903097350423668E-2</v>
      </c>
    </row>
    <row r="652" spans="1:97" x14ac:dyDescent="0.2">
      <c r="A652">
        <v>651</v>
      </c>
      <c r="B652" t="s">
        <v>31</v>
      </c>
      <c r="C652" s="5">
        <v>42890</v>
      </c>
      <c r="D652" s="6">
        <v>401.70788293620387</v>
      </c>
      <c r="E652" s="8">
        <f>YEAR(Table6[[#This Row],[Date]])</f>
        <v>2017</v>
      </c>
      <c r="F652" s="6">
        <f>Table6[[#This Row],[TV_State]]+Table6[[#This Row],[Radio_State]]+Table6[[#This Row],[Online]]</f>
        <v>490.97630136647138</v>
      </c>
      <c r="G652" s="6">
        <f t="shared" si="270"/>
        <v>452.19598385404834</v>
      </c>
      <c r="H652" s="6">
        <f>LN(Table6[[#This Row],[PROF TV LING]])</f>
        <v>6.1141156784555761</v>
      </c>
      <c r="I652" s="6">
        <f t="shared" si="271"/>
        <v>5.9957251651114598</v>
      </c>
      <c r="J652" s="6">
        <v>59.512278953511682</v>
      </c>
      <c r="K652" s="6">
        <f t="shared" si="276"/>
        <v>59.559055610353454</v>
      </c>
      <c r="L652" s="6">
        <f>0.5*J651+0.5*Table6[[#This Row],[Radio_State]]</f>
        <v>59.21766371116756</v>
      </c>
      <c r="M652" s="6">
        <f>LN(Table6[[#This Row],[RADIO LINGERING ]])</f>
        <v>4.0812198708848921</v>
      </c>
      <c r="N652" s="6">
        <f t="shared" si="272"/>
        <v>4.0861826602270206</v>
      </c>
      <c r="O652" s="6">
        <v>29.756139476755841</v>
      </c>
      <c r="P652" s="6">
        <f t="shared" si="273"/>
        <v>29.635785169036648</v>
      </c>
      <c r="Q652" s="6">
        <f>0.3*O651+0.7*Table6[[#This Row],[Online]]</f>
        <v>29.667754904052607</v>
      </c>
      <c r="R652" s="6">
        <f>LN(Table6[[#This Row],[ONLINE LINGERING]])</f>
        <v>3.3900607625503327</v>
      </c>
      <c r="S652" s="6">
        <f t="shared" si="274"/>
        <v>3.3930354796670756</v>
      </c>
      <c r="T652" s="6">
        <v>1344.2860220380044</v>
      </c>
      <c r="U652" s="6">
        <f t="shared" si="275"/>
        <v>7.2036183124577766</v>
      </c>
      <c r="V652" s="8">
        <f>YEAR(Table6[[#This Row],[Date]])</f>
        <v>2017</v>
      </c>
      <c r="W652" s="8">
        <f>WEEKNUM(Table6[[#This Row],[Date]])</f>
        <v>23</v>
      </c>
      <c r="X652" t="s">
        <v>818</v>
      </c>
      <c r="Y652" s="9">
        <f>Table6[[#This Row],[LNTVLING]]+Table6[[#This Row],[LNRADIOLING]]+Table6[[#This Row],[LNONLINELING]]</f>
        <v>13.585396311890801</v>
      </c>
      <c r="Z652">
        <f t="shared" si="296"/>
        <v>1</v>
      </c>
      <c r="AA652">
        <f t="shared" si="277"/>
        <v>0</v>
      </c>
      <c r="AB652">
        <f t="shared" si="278"/>
        <v>0</v>
      </c>
      <c r="AC652">
        <f t="shared" si="279"/>
        <v>0</v>
      </c>
      <c r="AD652">
        <f t="shared" si="280"/>
        <v>0</v>
      </c>
      <c r="AE652">
        <f t="shared" si="281"/>
        <v>1</v>
      </c>
      <c r="AF652">
        <f t="shared" si="282"/>
        <v>0</v>
      </c>
      <c r="AG652" s="9">
        <f>'[1]1'!J$20+'[1]1'!J$21*Table6[[#This Row],[TV_State]]</f>
        <v>1724.7837208907526</v>
      </c>
      <c r="AH652" s="9">
        <f>Table6[[#This Row],[sales]]-Table6[[#This Row],[Pred_1]]</f>
        <v>-380.49769885274827</v>
      </c>
      <c r="AI652">
        <f>ABS(Table6[[#This Row],[Res_1]])/Table6[[#This Row],[sales]]</f>
        <v>0.28304817026654405</v>
      </c>
      <c r="AJ652" s="9">
        <f>'[1]2'!J$20+'[1]2'!J$21*Table6[[#This Row],[Radio_State]]</f>
        <v>1975.5439704197527</v>
      </c>
      <c r="AK652" s="9">
        <f>Table6[[#This Row],[sales]]-Table6[[#This Row],[ Pred_2 ]]</f>
        <v>-631.25794838174829</v>
      </c>
      <c r="AL652">
        <f>ABS(Table6[[#This Row],[ Res_2 ]])/Table6[[#This Row],[sales]]</f>
        <v>0.46958603900733109</v>
      </c>
      <c r="AM652" s="10">
        <f>'[1]3'!J$20+'[1]3'!J$21*Data!O652</f>
        <v>1972.6409552795465</v>
      </c>
      <c r="AN652" s="9">
        <f>Table6[[#This Row],[sales]]-Table6[[#This Row],[Pred_3]]</f>
        <v>-628.35493324154208</v>
      </c>
      <c r="AO652" s="9">
        <f>ABS(Table6[[#This Row],[Res_3]])/Table6[[#This Row],[sales]]</f>
        <v>0.46742651708073613</v>
      </c>
      <c r="AP652" s="9">
        <f>'[1]4'!L$21+'[1]4'!L$27*Table6[[#This Row],[TV_State]]+'[1]4'!L$22*Table6[[#This Row],[NJ_DUM]]+'[1]4'!L$23*Table6[[#This Row],[NY_DUM]]+'[1]4'!L$24*Table6[[#This Row],[PA_DUM]]+'[1]4'!L$25*Table6[[#This Row],[CT_DUM]]+'[1]4'!L$26*Table6[[#This Row],[DL_DUM]]</f>
        <v>326.43897821237834</v>
      </c>
      <c r="AQ652" s="9">
        <f>Table6[[#This Row],[sales]]-Table6[[#This Row],[Pred_4]]</f>
        <v>1017.8470438256261</v>
      </c>
      <c r="AR652">
        <f>ABS(Table6[[#This Row],[Res_4]]/Table6[[#This Row],[sales]])</f>
        <v>0.75716553407474951</v>
      </c>
      <c r="AS652" s="9">
        <f>'[1]5'!L$20+'[1]5'!L$26*Table6[[#This Row],[Radio_State]]+'[1]5'!L$21*Table6[[#This Row],[NJ_DUM]]+'[1]5'!L$22*Table6[[#This Row],[NY_DUM]]+'[1]5'!L$23*Table6[[#This Row],[PA_DUM]]+'[1]5'!L$24*Table6[[#This Row],[CT_DUM]]+'[1]5'!L$25*Table6[[#This Row],[DL_DUM]]</f>
        <v>301.22807952309643</v>
      </c>
      <c r="AT652" s="9">
        <f>Table6[[#This Row],[sales]]-Table6[[#This Row],[Pred_5]]</f>
        <v>1043.0579425149081</v>
      </c>
      <c r="AU652" s="9">
        <f>ABS(Table6[[#This Row],[Red_5]]/Table6[[#This Row],[sales]])</f>
        <v>0.7759196520793844</v>
      </c>
      <c r="AV652" s="9">
        <f>'[1]6'!L$20+'[1]6'!L$26*Table6[[#This Row],[Online]]+'[1]6'!L$21*Table6[[#This Row],[NJ_DUM]]+'[1]6'!L$22*Table6[[#This Row],[NY_DUM]]+'[1]6'!L$23*Table6[[#This Row],[PA_DUM]]+'[1]6'!L$24*Table6[[#This Row],[CT_DUM]]+'[1]6'!L$25*Table6[[#This Row],[DL_DUM]]</f>
        <v>123.55258239747931</v>
      </c>
      <c r="AW652" s="9">
        <f>Table6[[#This Row],[sales]]-Table6[[#This Row],[Pred_6]]</f>
        <v>1220.7334396405251</v>
      </c>
      <c r="AX652" s="9">
        <f>ABS(Table6[[#This Row],[Red_6]]/Table6[[#This Row],[sales]])</f>
        <v>0.90809055485813406</v>
      </c>
      <c r="AY652" s="9">
        <f>'[1]7'!L$21+'[1]7'!L$27*Table6[[#This Row],[LNTV]]+'[1]7'!L$22*Table6[[#This Row],[NJ_DUM]]+'[1]7'!L$23*Table6[[#This Row],[NY_DUM]]+'[1]7'!L$24*Table6[[#This Row],[PA_DUM]]+'[1]7'!L$25*Table6[[#This Row],[CT_DUM]]+'[1]7'!L$26*Table6[[#This Row],[DL_DUM]]</f>
        <v>5.8092040438586459</v>
      </c>
      <c r="AZ652" s="9">
        <f>Table6[[#This Row],[sales]]-Table6[[#This Row],[Pred_7]]</f>
        <v>1338.4768179941457</v>
      </c>
      <c r="BA652" s="9">
        <f>ABS(Table6[[#This Row],[Red_7]]/Table6[[#This Row],[sales]])</f>
        <v>0.99567859521811319</v>
      </c>
      <c r="BB652" s="9">
        <f>'[1]8'!O$22+'[1]8'!O$28*Table6[[#This Row],[LNRADIOLING]]+'[1]8'!O$23*Table6[[#This Row],[DL_DUM]]+'[1]8'!O$24*Table6[[#This Row],[CT_DUM]]+'[1]8'!O$25*Table6[[#This Row],[PA_DUM]]+'[1]8'!O$26*Table6[[#This Row],[NY_DUM]]+'[1]8'!O$27*Table6[[#This Row],[NJ_DUM]]</f>
        <v>6.8477850142485668</v>
      </c>
      <c r="BC652" s="9">
        <f>Table6[[#This Row],[sales]]-Table6[[#This Row],[Pred_8]]</f>
        <v>1337.4382370237558</v>
      </c>
      <c r="BD652" s="9">
        <f>ABS(Table6[[#This Row],[Red_8]]/Table6[[#This Row],[sales]])</f>
        <v>0.99490600593773415</v>
      </c>
      <c r="BE652" s="9">
        <f>'[1]9'!M$19+'[1]9'!M$21*Table6[[#This Row],[LNONLINE]]+'[1]9'!M$20*Table6[[#This Row],[DL_DUM]]+'[1]9'!M$22*Table6[[#This Row],[CT_DUM]]+'[1]9'!M$23*Table6[[#This Row],[PA_DUM]]+'[1]9'!M$24*Table6[[#This Row],[NY_DUM]]+'[1]9'!M$25*Table6[[#This Row],[NJ_DUM]]</f>
        <v>6.7688033990288234</v>
      </c>
      <c r="BF652" s="9">
        <f>Table6[[#This Row],[sales]]-Table6[[#This Row],[Pred_9]]</f>
        <v>1337.5172186389755</v>
      </c>
      <c r="BG652" s="9">
        <f>ABS(Table6[[#This Row],[Red_9]]/Table6[[#This Row],[sales]])</f>
        <v>0.99496475951690166</v>
      </c>
      <c r="BH652" s="9">
        <f>'[1]10'!P$22+'[1]10'!P$30*Table6[[#This Row],[LNTV]]+'[1]10'!P$29*Table6[[#This Row],[LNRADIOLING]]+'[1]10'!P$24*Table6[[#This Row],[LNONLINELING]]+'[1]10'!P$23*Table6[[#This Row],[DL_DUM]]+'[1]10'!P$25*Table6[[#This Row],[CT_DUM]]+'[1]10'!P$26*Table6[[#This Row],[PA_DUM]]+'[1]10'!P$27*Table6[[#This Row],[NY_DUM]]+'[1]10'!P$28*Table6[[#This Row],[NJ_DUM]]</f>
        <v>6.7815705444696182</v>
      </c>
      <c r="BI652" s="9">
        <f>Table6[[#This Row],[sales]]-Table6[[#This Row],[Pred_10]]</f>
        <v>1337.5044514935348</v>
      </c>
      <c r="BJ652" s="45">
        <f>ABS(Table6[[#This Row],[Red_10]]/Table6[[#This Row],[sales]])</f>
        <v>0.99495526217390229</v>
      </c>
      <c r="BK652" s="9">
        <f>'[1]11'!P$32+'[1]11'!P$40*Table6[[#This Row],[LNONLINELING]]+'[1]11'!P$39*Table6[[#This Row],[LNRADIOLING]]+'[1]11'!P$38*Table6[[#This Row],[LNTVLING]]+'[1]11'!P$33*Table6[[#This Row],[DL_DUM]]+'[1]11'!P$34*Table6[[#This Row],[CT_DUM]]+'[1]11'!P$35*Table6[[#This Row],[PA_DUM]]+'[1]11'!P$36*Table6[[#This Row],[NY_DUM]]+'[1]11'!P$37*Table6[[#This Row],[NJ_DUM]]</f>
        <v>6.7776153149830494</v>
      </c>
      <c r="BL652" s="9">
        <f>Table6[[#This Row],[sales]]-Table6[[#This Row],[ Pred_11]]</f>
        <v>1337.5084067230214</v>
      </c>
      <c r="BM652" s="47">
        <f>ABS(Table6[[#This Row],[ Red_11]]/Table6[[#This Row],[sales]])</f>
        <v>0.99495820442683192</v>
      </c>
      <c r="BN652" s="9">
        <f>'[1]12'!K$22+'[1]12'!K$28*Table6[[#This Row],[COMBINE LN LING]]+'[1]12'!K$23*Table6[[#This Row],[DL_DUM]]+'[1]12'!K$24*Table6[[#This Row],[CT_DUM]]+'[1]12'!K$25*Table6[[#This Row],[PA_DUM]]+'[1]12'!K$26*Table6[[#This Row],[NY_DUM]]+'[1]12'!K$27*Table6[[#This Row],[NJ_DUM]]</f>
        <v>6.7969434185210247</v>
      </c>
      <c r="BO652" s="9">
        <f>Table6[[#This Row],[sales]]-Table6[[#This Row],[ Pred_12]]</f>
        <v>1337.4890786194833</v>
      </c>
      <c r="BP652" s="47">
        <f>ABS(Table6[[#This Row],[ Red_12]]/Table6[[#This Row],[sales]])</f>
        <v>0.9949438264572471</v>
      </c>
      <c r="BQ652">
        <f>LN(G652+'2019 Totals and Calculations'!C$18)</f>
        <v>6.7012715512148269</v>
      </c>
      <c r="BR652">
        <f>LN(Table6[[#This Row],[PROF RADIO]]+'2019 Totals and Calculations'!D$18)</f>
        <v>4.806603133518772</v>
      </c>
      <c r="BS652">
        <f>LN(Table6[[#This Row],[ONLINE LINGERING]]+'2019 Totals and Calculations'!E$18)</f>
        <v>4.2978990815859826</v>
      </c>
      <c r="BT652">
        <f>MONTH(Table6[[#This Row],[Date]])</f>
        <v>6</v>
      </c>
      <c r="BU652">
        <f t="shared" si="283"/>
        <v>0</v>
      </c>
      <c r="BV652">
        <f t="shared" si="284"/>
        <v>0</v>
      </c>
      <c r="BW652">
        <f t="shared" si="285"/>
        <v>0</v>
      </c>
      <c r="BX652">
        <f t="shared" si="286"/>
        <v>0</v>
      </c>
      <c r="BY652">
        <f t="shared" si="287"/>
        <v>0</v>
      </c>
      <c r="BZ652">
        <f t="shared" si="288"/>
        <v>1</v>
      </c>
      <c r="CA652">
        <f t="shared" si="289"/>
        <v>0</v>
      </c>
      <c r="CB652">
        <f t="shared" si="290"/>
        <v>0</v>
      </c>
      <c r="CC652">
        <f t="shared" si="291"/>
        <v>0</v>
      </c>
      <c r="CD652">
        <f t="shared" si="292"/>
        <v>0</v>
      </c>
      <c r="CE652">
        <f t="shared" si="293"/>
        <v>0</v>
      </c>
      <c r="CF652">
        <f t="shared" si="294"/>
        <v>0</v>
      </c>
      <c r="CG652">
        <f t="shared" si="295"/>
        <v>23</v>
      </c>
      <c r="CH65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1386.2252744249624</v>
      </c>
      <c r="CI652" s="79">
        <f>Table6[[#This Row],[sales]]-CH652</f>
        <v>-41.93925238695806</v>
      </c>
      <c r="CJ652">
        <f>ABS(Table6[[#This Row],[sales]]-CH652)/Table6[[#This Row],[sales]]</f>
        <v>3.1198161477105944E-2</v>
      </c>
      <c r="CK65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1347.7575565723762</v>
      </c>
      <c r="CL652" s="79">
        <f>Table6[[#This Row],[sales]]-CK652</f>
        <v>-3.4715345343718127</v>
      </c>
      <c r="CM652">
        <f>ABS(Table6[[#This Row],[sales]]-CK652)/Table6[[#This Row],[sales]]</f>
        <v>2.5824374258603044E-3</v>
      </c>
      <c r="CN65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1330.8105563259139</v>
      </c>
      <c r="CO652" s="79">
        <f>Table6[[#This Row],[sales]]-CN652</f>
        <v>13.475465712090454</v>
      </c>
      <c r="CP652">
        <f>ABS(Table6[[#This Row],[sales]]-CN652)/Table6[[#This Row],[sales]]</f>
        <v>1.0024254876697281E-2</v>
      </c>
      <c r="CQ65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1261.4584684801246</v>
      </c>
      <c r="CR652" s="79">
        <f>Table6[[#This Row],[sales]]-CQ652</f>
        <v>82.82755355787981</v>
      </c>
      <c r="CS652">
        <f>ABS(Table6[[#This Row],[sales]]-CQ652)/Table6[[#This Row],[sales]]</f>
        <v>6.1614531580347111E-2</v>
      </c>
    </row>
    <row r="653" spans="1:97" x14ac:dyDescent="0.2">
      <c r="A653">
        <v>652</v>
      </c>
      <c r="B653" t="s">
        <v>31</v>
      </c>
      <c r="C653" s="5">
        <v>42897</v>
      </c>
      <c r="D653" s="6">
        <v>405.72496176556587</v>
      </c>
      <c r="E653" s="8">
        <f>YEAR(Table6[[#This Row],[Date]])</f>
        <v>2017</v>
      </c>
      <c r="F653" s="6">
        <f>Table6[[#This Row],[TV_State]]+Table6[[#This Row],[Radio_State]]+Table6[[#This Row],[Online]]</f>
        <v>495.88606438013608</v>
      </c>
      <c r="G653" s="6">
        <f t="shared" si="270"/>
        <v>438.25467722750358</v>
      </c>
      <c r="H653" s="6">
        <f>LN(Table6[[#This Row],[PROF TV LING]])</f>
        <v>6.0828001962543841</v>
      </c>
      <c r="I653" s="6">
        <f t="shared" si="271"/>
        <v>6.0056754959646277</v>
      </c>
      <c r="J653" s="6">
        <v>60.107401743046793</v>
      </c>
      <c r="K653" s="6">
        <f t="shared" si="276"/>
        <v>59.833228676700124</v>
      </c>
      <c r="L653" s="6">
        <f>0.5*J652+0.5*Table6[[#This Row],[Radio_State]]</f>
        <v>59.809840348279238</v>
      </c>
      <c r="M653" s="6">
        <f>LN(Table6[[#This Row],[RADIO LINGERING ]])</f>
        <v>4.09117020173806</v>
      </c>
      <c r="N653" s="6">
        <f t="shared" si="272"/>
        <v>4.0961329910801894</v>
      </c>
      <c r="O653" s="6">
        <v>30.053700871523397</v>
      </c>
      <c r="P653" s="6">
        <f t="shared" si="273"/>
        <v>29.928326160777374</v>
      </c>
      <c r="Q653" s="6">
        <f>0.3*O652+0.7*Table6[[#This Row],[Online]]</f>
        <v>29.964432453093131</v>
      </c>
      <c r="R653" s="6">
        <f>LN(Table6[[#This Row],[ONLINE LINGERING]])</f>
        <v>3.4000110934035011</v>
      </c>
      <c r="S653" s="6">
        <f t="shared" si="274"/>
        <v>3.4029858105202435</v>
      </c>
      <c r="T653" s="6">
        <v>1243.4985039832547</v>
      </c>
      <c r="U653" s="6">
        <f t="shared" si="275"/>
        <v>7.1256840601733789</v>
      </c>
      <c r="V653" s="8">
        <f>YEAR(Table6[[#This Row],[Date]])</f>
        <v>2017</v>
      </c>
      <c r="W653" s="8">
        <f>WEEKNUM(Table6[[#This Row],[Date]])</f>
        <v>24</v>
      </c>
      <c r="X653" t="s">
        <v>819</v>
      </c>
      <c r="Y653" s="9">
        <f>Table6[[#This Row],[LNTVLING]]+Table6[[#This Row],[LNRADIOLING]]+Table6[[#This Row],[LNONLINELING]]</f>
        <v>13.573981491395946</v>
      </c>
      <c r="Z653">
        <f t="shared" si="296"/>
        <v>1</v>
      </c>
      <c r="AA653">
        <f t="shared" si="277"/>
        <v>0</v>
      </c>
      <c r="AB653">
        <f t="shared" si="278"/>
        <v>0</v>
      </c>
      <c r="AC653">
        <f t="shared" si="279"/>
        <v>0</v>
      </c>
      <c r="AD653">
        <f t="shared" si="280"/>
        <v>0</v>
      </c>
      <c r="AE653">
        <f t="shared" si="281"/>
        <v>1</v>
      </c>
      <c r="AF653">
        <f t="shared" si="282"/>
        <v>0</v>
      </c>
      <c r="AG653" s="9">
        <f>'[1]1'!J$20+'[1]1'!J$21*Table6[[#This Row],[TV_State]]</f>
        <v>1728.7342326450969</v>
      </c>
      <c r="AH653" s="9">
        <f>Table6[[#This Row],[sales]]-Table6[[#This Row],[Pred_1]]</f>
        <v>-485.23572866184213</v>
      </c>
      <c r="AI653">
        <f>ABS(Table6[[#This Row],[Res_1]])/Table6[[#This Row],[sales]]</f>
        <v>0.39021818450726214</v>
      </c>
      <c r="AJ653" s="9">
        <f>'[1]2'!J$20+'[1]2'!J$21*Table6[[#This Row],[Radio_State]]</f>
        <v>1978.1565920839751</v>
      </c>
      <c r="AK653" s="9">
        <f>Table6[[#This Row],[sales]]-Table6[[#This Row],[ Pred_2 ]]</f>
        <v>-734.65808810072031</v>
      </c>
      <c r="AL653">
        <f>ABS(Table6[[#This Row],[ Res_2 ]])/Table6[[#This Row],[sales]]</f>
        <v>0.59079933409442476</v>
      </c>
      <c r="AM653" s="10">
        <f>'[1]3'!J$20+'[1]3'!J$21*Data!O653</f>
        <v>1974.3600630150934</v>
      </c>
      <c r="AN653" s="9">
        <f>Table6[[#This Row],[sales]]-Table6[[#This Row],[Pred_3]]</f>
        <v>-730.86155903183862</v>
      </c>
      <c r="AO653" s="9">
        <f>ABS(Table6[[#This Row],[Res_3]])/Table6[[#This Row],[sales]]</f>
        <v>0.58774623104949109</v>
      </c>
      <c r="AP653" s="9">
        <f>'[1]4'!L$21+'[1]4'!L$27*Table6[[#This Row],[TV_State]]+'[1]4'!L$22*Table6[[#This Row],[NJ_DUM]]+'[1]4'!L$23*Table6[[#This Row],[NY_DUM]]+'[1]4'!L$24*Table6[[#This Row],[PA_DUM]]+'[1]4'!L$25*Table6[[#This Row],[CT_DUM]]+'[1]4'!L$26*Table6[[#This Row],[DL_DUM]]</f>
        <v>327.3250680510439</v>
      </c>
      <c r="AQ653" s="9">
        <f>Table6[[#This Row],[sales]]-Table6[[#This Row],[Pred_4]]</f>
        <v>916.17343593221085</v>
      </c>
      <c r="AR653">
        <f>ABS(Table6[[#This Row],[Res_4]]/Table6[[#This Row],[sales]])</f>
        <v>0.73677083888518158</v>
      </c>
      <c r="AS653" s="9">
        <f>'[1]5'!L$20+'[1]5'!L$26*Table6[[#This Row],[Radio_State]]+'[1]5'!L$21*Table6[[#This Row],[NJ_DUM]]+'[1]5'!L$22*Table6[[#This Row],[NY_DUM]]+'[1]5'!L$23*Table6[[#This Row],[PA_DUM]]+'[1]5'!L$24*Table6[[#This Row],[CT_DUM]]+'[1]5'!L$25*Table6[[#This Row],[DL_DUM]]</f>
        <v>302.27644503505689</v>
      </c>
      <c r="AT653" s="9">
        <f>Table6[[#This Row],[sales]]-Table6[[#This Row],[Pred_5]]</f>
        <v>941.22205894819785</v>
      </c>
      <c r="AU653" s="9">
        <f>ABS(Table6[[#This Row],[Red_5]]/Table6[[#This Row],[sales]])</f>
        <v>0.75691450848812003</v>
      </c>
      <c r="AV653" s="9">
        <f>'[1]6'!L$20+'[1]6'!L$26*Table6[[#This Row],[Online]]+'[1]6'!L$21*Table6[[#This Row],[NJ_DUM]]+'[1]6'!L$22*Table6[[#This Row],[NY_DUM]]+'[1]6'!L$23*Table6[[#This Row],[PA_DUM]]+'[1]6'!L$24*Table6[[#This Row],[CT_DUM]]+'[1]6'!L$25*Table6[[#This Row],[DL_DUM]]</f>
        <v>124.84764623331873</v>
      </c>
      <c r="AW653" s="9">
        <f>Table6[[#This Row],[sales]]-Table6[[#This Row],[Pred_6]]</f>
        <v>1118.650857749936</v>
      </c>
      <c r="AX653" s="9">
        <f>ABS(Table6[[#This Row],[Red_6]]/Table6[[#This Row],[sales]])</f>
        <v>0.89959968119511302</v>
      </c>
      <c r="AY653" s="9">
        <f>'[1]7'!L$21+'[1]7'!L$27*Table6[[#This Row],[LNTV]]+'[1]7'!L$22*Table6[[#This Row],[NJ_DUM]]+'[1]7'!L$23*Table6[[#This Row],[NY_DUM]]+'[1]7'!L$24*Table6[[#This Row],[PA_DUM]]+'[1]7'!L$25*Table6[[#This Row],[CT_DUM]]+'[1]7'!L$26*Table6[[#This Row],[DL_DUM]]</f>
        <v>5.8103053911486464</v>
      </c>
      <c r="AZ653" s="9">
        <f>Table6[[#This Row],[sales]]-Table6[[#This Row],[Pred_7]]</f>
        <v>1237.6881985921061</v>
      </c>
      <c r="BA653" s="9">
        <f>ABS(Table6[[#This Row],[Red_7]]/Table6[[#This Row],[sales]])</f>
        <v>0.99532745284973267</v>
      </c>
      <c r="BB653" s="9">
        <f>'[1]8'!O$22+'[1]8'!O$28*Table6[[#This Row],[LNRADIOLING]]+'[1]8'!O$23*Table6[[#This Row],[DL_DUM]]+'[1]8'!O$24*Table6[[#This Row],[CT_DUM]]+'[1]8'!O$25*Table6[[#This Row],[PA_DUM]]+'[1]8'!O$26*Table6[[#This Row],[NY_DUM]]+'[1]8'!O$27*Table6[[#This Row],[NJ_DUM]]</f>
        <v>6.8484948802523435</v>
      </c>
      <c r="BC653" s="9">
        <f>Table6[[#This Row],[sales]]-Table6[[#This Row],[Pred_8]]</f>
        <v>1236.6500091030025</v>
      </c>
      <c r="BD653" s="9">
        <f>ABS(Table6[[#This Row],[Red_8]]/Table6[[#This Row],[sales]])</f>
        <v>0.99449255881023202</v>
      </c>
      <c r="BE653" s="9">
        <f>'[1]9'!M$19+'[1]9'!M$21*Table6[[#This Row],[LNONLINE]]+'[1]9'!M$20*Table6[[#This Row],[DL_DUM]]+'[1]9'!M$22*Table6[[#This Row],[CT_DUM]]+'[1]9'!M$23*Table6[[#This Row],[PA_DUM]]+'[1]9'!M$24*Table6[[#This Row],[NY_DUM]]+'[1]9'!M$25*Table6[[#This Row],[NJ_DUM]]</f>
        <v>6.7719538473601562</v>
      </c>
      <c r="BF653" s="9">
        <f>Table6[[#This Row],[sales]]-Table6[[#This Row],[Pred_9]]</f>
        <v>1236.7265501358945</v>
      </c>
      <c r="BG653" s="9">
        <f>ABS(Table6[[#This Row],[Red_9]]/Table6[[#This Row],[sales]])</f>
        <v>0.99455411178568542</v>
      </c>
      <c r="BH653" s="9">
        <f>'[1]10'!P$22+'[1]10'!P$30*Table6[[#This Row],[LNTV]]+'[1]10'!P$29*Table6[[#This Row],[LNRADIOLING]]+'[1]10'!P$24*Table6[[#This Row],[LNONLINELING]]+'[1]10'!P$23*Table6[[#This Row],[DL_DUM]]+'[1]10'!P$25*Table6[[#This Row],[CT_DUM]]+'[1]10'!P$26*Table6[[#This Row],[PA_DUM]]+'[1]10'!P$27*Table6[[#This Row],[NY_DUM]]+'[1]10'!P$28*Table6[[#This Row],[NJ_DUM]]</f>
        <v>6.7833816277458361</v>
      </c>
      <c r="BI653" s="9">
        <f>Table6[[#This Row],[sales]]-Table6[[#This Row],[Pred_10]]</f>
        <v>1236.7151223555088</v>
      </c>
      <c r="BJ653" s="45">
        <f>ABS(Table6[[#This Row],[Red_10]]/Table6[[#This Row],[sales]])</f>
        <v>0.99454492176225628</v>
      </c>
      <c r="BK653" s="9">
        <f>'[1]11'!P$32+'[1]11'!P$40*Table6[[#This Row],[LNONLINELING]]+'[1]11'!P$39*Table6[[#This Row],[LNRADIOLING]]+'[1]11'!P$38*Table6[[#This Row],[LNTVLING]]+'[1]11'!P$33*Table6[[#This Row],[DL_DUM]]+'[1]11'!P$34*Table6[[#This Row],[CT_DUM]]+'[1]11'!P$35*Table6[[#This Row],[PA_DUM]]+'[1]11'!P$36*Table6[[#This Row],[NY_DUM]]+'[1]11'!P$37*Table6[[#This Row],[NJ_DUM]]</f>
        <v>6.7857013056425952</v>
      </c>
      <c r="BL653" s="9">
        <f>Table6[[#This Row],[sales]]-Table6[[#This Row],[ Pred_11]]</f>
        <v>1236.7128026776122</v>
      </c>
      <c r="BM653" s="47">
        <f>ABS(Table6[[#This Row],[ Red_11]]/Table6[[#This Row],[sales]])</f>
        <v>0.99454305631739315</v>
      </c>
      <c r="BN653" s="9">
        <f>'[1]12'!K$22+'[1]12'!K$28*Table6[[#This Row],[COMBINE LN LING]]+'[1]12'!K$23*Table6[[#This Row],[DL_DUM]]+'[1]12'!K$24*Table6[[#This Row],[CT_DUM]]+'[1]12'!K$25*Table6[[#This Row],[PA_DUM]]+'[1]12'!K$26*Table6[[#This Row],[NY_DUM]]+'[1]12'!K$27*Table6[[#This Row],[NJ_DUM]]</f>
        <v>6.79584490327575</v>
      </c>
      <c r="BO653" s="9">
        <f>Table6[[#This Row],[sales]]-Table6[[#This Row],[ Pred_12]]</f>
        <v>1236.702659079979</v>
      </c>
      <c r="BP653" s="47">
        <f>ABS(Table6[[#This Row],[ Red_12]]/Table6[[#This Row],[sales]])</f>
        <v>0.99453489901153325</v>
      </c>
      <c r="BQ653">
        <f>LN(G653+'2019 Totals and Calculations'!C$18)</f>
        <v>6.6839842698568299</v>
      </c>
      <c r="BR653">
        <f>LN(Table6[[#This Row],[PROF RADIO]]+'2019 Totals and Calculations'!D$18)</f>
        <v>4.8088421499704506</v>
      </c>
      <c r="BS653">
        <f>LN(Table6[[#This Row],[ONLINE LINGERING]]+'2019 Totals and Calculations'!E$18)</f>
        <v>4.3019249199543834</v>
      </c>
      <c r="BT653">
        <f>MONTH(Table6[[#This Row],[Date]])</f>
        <v>6</v>
      </c>
      <c r="BU653">
        <f t="shared" si="283"/>
        <v>0</v>
      </c>
      <c r="BV653">
        <f t="shared" si="284"/>
        <v>0</v>
      </c>
      <c r="BW653">
        <f t="shared" si="285"/>
        <v>0</v>
      </c>
      <c r="BX653">
        <f t="shared" si="286"/>
        <v>0</v>
      </c>
      <c r="BY653">
        <f t="shared" si="287"/>
        <v>0</v>
      </c>
      <c r="BZ653">
        <f t="shared" si="288"/>
        <v>1</v>
      </c>
      <c r="CA653">
        <f t="shared" si="289"/>
        <v>0</v>
      </c>
      <c r="CB653">
        <f t="shared" si="290"/>
        <v>0</v>
      </c>
      <c r="CC653">
        <f t="shared" si="291"/>
        <v>0</v>
      </c>
      <c r="CD653">
        <f t="shared" si="292"/>
        <v>0</v>
      </c>
      <c r="CE653">
        <f t="shared" si="293"/>
        <v>0</v>
      </c>
      <c r="CF653">
        <f t="shared" si="294"/>
        <v>0</v>
      </c>
      <c r="CG653">
        <f t="shared" si="295"/>
        <v>24</v>
      </c>
      <c r="CH65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1382.836380717127</v>
      </c>
      <c r="CI653" s="79">
        <f>Table6[[#This Row],[sales]]-CH653</f>
        <v>-139.33787673387224</v>
      </c>
      <c r="CJ653">
        <f>ABS(Table6[[#This Row],[sales]]-CH653)/Table6[[#This Row],[sales]]</f>
        <v>0.11205311167447017</v>
      </c>
      <c r="CK65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1351.7432800127692</v>
      </c>
      <c r="CL653" s="79">
        <f>Table6[[#This Row],[sales]]-CK653</f>
        <v>-108.24477602951447</v>
      </c>
      <c r="CM653">
        <f>ABS(Table6[[#This Row],[sales]]-CK653)/Table6[[#This Row],[sales]]</f>
        <v>8.7048577608077382E-2</v>
      </c>
      <c r="CN65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1335.7017265069983</v>
      </c>
      <c r="CO653" s="79">
        <f>Table6[[#This Row],[sales]]-CN653</f>
        <v>-92.203222523743534</v>
      </c>
      <c r="CP653">
        <f>ABS(Table6[[#This Row],[sales]]-CN653)/Table6[[#This Row],[sales]]</f>
        <v>7.4148237596098593E-2</v>
      </c>
      <c r="CQ65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1264.9495572613364</v>
      </c>
      <c r="CR653" s="79">
        <f>Table6[[#This Row],[sales]]-CQ653</f>
        <v>-21.451053278081645</v>
      </c>
      <c r="CS653">
        <f>ABS(Table6[[#This Row],[sales]]-CQ653)/Table6[[#This Row],[sales]]</f>
        <v>1.7250566212478943E-2</v>
      </c>
    </row>
    <row r="654" spans="1:97" x14ac:dyDescent="0.2">
      <c r="A654">
        <v>653</v>
      </c>
      <c r="B654" t="s">
        <v>31</v>
      </c>
      <c r="C654" s="5">
        <v>42904</v>
      </c>
      <c r="D654" s="6">
        <v>409.78221138322152</v>
      </c>
      <c r="E654" s="8">
        <f>YEAR(Table6[[#This Row],[Date]])</f>
        <v>2017</v>
      </c>
      <c r="F654" s="6">
        <f>Table6[[#This Row],[TV_State]]+Table6[[#This Row],[Radio_State]]+Table6[[#This Row],[Online]]</f>
        <v>500.84492502393744</v>
      </c>
      <c r="G654" s="6">
        <f t="shared" si="270"/>
        <v>429.71293747421896</v>
      </c>
      <c r="H654" s="6">
        <f>LN(Table6[[#This Row],[PROF TV LING]])</f>
        <v>6.0631173984827438</v>
      </c>
      <c r="I654" s="6">
        <f t="shared" si="271"/>
        <v>6.0156258268177956</v>
      </c>
      <c r="J654" s="6">
        <v>60.70847576047727</v>
      </c>
      <c r="K654" s="6">
        <f t="shared" si="276"/>
        <v>60.270852218588701</v>
      </c>
      <c r="L654" s="6">
        <f>0.5*J653+0.5*Table6[[#This Row],[Radio_State]]</f>
        <v>60.407938751762032</v>
      </c>
      <c r="M654" s="6">
        <f>LN(Table6[[#This Row],[RADIO LINGERING ]])</f>
        <v>4.1011205325912279</v>
      </c>
      <c r="N654" s="6">
        <f t="shared" si="272"/>
        <v>4.1060833219333572</v>
      </c>
      <c r="O654" s="6">
        <v>30.354237880238635</v>
      </c>
      <c r="P654" s="6">
        <f t="shared" si="273"/>
        <v>30.226464364400258</v>
      </c>
      <c r="Q654" s="6">
        <f>0.3*O653+0.7*Table6[[#This Row],[Online]]</f>
        <v>30.264076777624062</v>
      </c>
      <c r="R654" s="6">
        <f>LN(Table6[[#This Row],[ONLINE LINGERING]])</f>
        <v>3.4099614242566689</v>
      </c>
      <c r="S654" s="6">
        <f t="shared" si="274"/>
        <v>3.4129361413734118</v>
      </c>
      <c r="T654" s="6">
        <v>1387.668222079438</v>
      </c>
      <c r="U654" s="6">
        <f t="shared" si="275"/>
        <v>7.2353800794098104</v>
      </c>
      <c r="V654" s="8">
        <f>YEAR(Table6[[#This Row],[Date]])</f>
        <v>2017</v>
      </c>
      <c r="W654" s="8">
        <f>WEEKNUM(Table6[[#This Row],[Date]])</f>
        <v>25</v>
      </c>
      <c r="X654" t="s">
        <v>820</v>
      </c>
      <c r="Y654" s="9">
        <f>Table6[[#This Row],[LNTVLING]]+Table6[[#This Row],[LNRADIOLING]]+Table6[[#This Row],[LNONLINELING]]</f>
        <v>13.574199355330641</v>
      </c>
      <c r="Z654">
        <f t="shared" si="296"/>
        <v>1</v>
      </c>
      <c r="AA654">
        <f t="shared" si="277"/>
        <v>0</v>
      </c>
      <c r="AB654">
        <f t="shared" si="278"/>
        <v>0</v>
      </c>
      <c r="AC654">
        <f t="shared" si="279"/>
        <v>0</v>
      </c>
      <c r="AD654">
        <f t="shared" si="280"/>
        <v>0</v>
      </c>
      <c r="AE654">
        <f t="shared" si="281"/>
        <v>1</v>
      </c>
      <c r="AF654">
        <f t="shared" si="282"/>
        <v>0</v>
      </c>
      <c r="AG654" s="9">
        <f>'[1]1'!J$20+'[1]1'!J$21*Table6[[#This Row],[TV_State]]</f>
        <v>1732.7242495169846</v>
      </c>
      <c r="AH654" s="9">
        <f>Table6[[#This Row],[sales]]-Table6[[#This Row],[Pred_1]]</f>
        <v>-345.05602743754662</v>
      </c>
      <c r="AI654">
        <f>ABS(Table6[[#This Row],[Res_1]])/Table6[[#This Row],[sales]]</f>
        <v>0.24865888109801629</v>
      </c>
      <c r="AJ654" s="9">
        <f>'[1]2'!J$20+'[1]2'!J$21*Table6[[#This Row],[Radio_State]]</f>
        <v>1980.7953399648397</v>
      </c>
      <c r="AK654" s="9">
        <f>Table6[[#This Row],[sales]]-Table6[[#This Row],[ Pred_2 ]]</f>
        <v>-593.12711788540173</v>
      </c>
      <c r="AL654">
        <f>ABS(Table6[[#This Row],[ Res_2 ]])/Table6[[#This Row],[sales]]</f>
        <v>0.4274271821232552</v>
      </c>
      <c r="AM654" s="10">
        <f>'[1]3'!J$20+'[1]3'!J$21*Data!O654</f>
        <v>1976.0963618279959</v>
      </c>
      <c r="AN654" s="9">
        <f>Table6[[#This Row],[sales]]-Table6[[#This Row],[Pred_3]]</f>
        <v>-588.4281397485579</v>
      </c>
      <c r="AO654" s="9">
        <f>ABS(Table6[[#This Row],[Res_3]])/Table6[[#This Row],[sales]]</f>
        <v>0.42404094176545387</v>
      </c>
      <c r="AP654" s="9">
        <f>'[1]4'!L$21+'[1]4'!L$27*Table6[[#This Row],[TV_State]]+'[1]4'!L$22*Table6[[#This Row],[NJ_DUM]]+'[1]4'!L$23*Table6[[#This Row],[NY_DUM]]+'[1]4'!L$24*Table6[[#This Row],[PA_DUM]]+'[1]4'!L$25*Table6[[#This Row],[CT_DUM]]+'[1]4'!L$26*Table6[[#This Row],[DL_DUM]]</f>
        <v>328.22001878809613</v>
      </c>
      <c r="AQ654" s="9">
        <f>Table6[[#This Row],[sales]]-Table6[[#This Row],[Pred_4]]</f>
        <v>1059.448203291342</v>
      </c>
      <c r="AR654">
        <f>ABS(Table6[[#This Row],[Res_4]]/Table6[[#This Row],[sales]])</f>
        <v>0.76347370822093608</v>
      </c>
      <c r="AS654" s="9">
        <f>'[1]5'!L$20+'[1]5'!L$26*Table6[[#This Row],[Radio_State]]+'[1]5'!L$21*Table6[[#This Row],[NJ_DUM]]+'[1]5'!L$22*Table6[[#This Row],[NY_DUM]]+'[1]5'!L$23*Table6[[#This Row],[PA_DUM]]+'[1]5'!L$24*Table6[[#This Row],[CT_DUM]]+'[1]5'!L$25*Table6[[#This Row],[DL_DUM]]</f>
        <v>303.33529420213699</v>
      </c>
      <c r="AT654" s="9">
        <f>Table6[[#This Row],[sales]]-Table6[[#This Row],[Pred_5]]</f>
        <v>1084.332927877301</v>
      </c>
      <c r="AU654" s="9">
        <f>ABS(Table6[[#This Row],[Red_5]]/Table6[[#This Row],[sales]])</f>
        <v>0.78140647067093216</v>
      </c>
      <c r="AV654" s="9">
        <f>'[1]6'!L$20+'[1]6'!L$26*Table6[[#This Row],[Online]]+'[1]6'!L$21*Table6[[#This Row],[NJ_DUM]]+'[1]6'!L$22*Table6[[#This Row],[NY_DUM]]+'[1]6'!L$23*Table6[[#This Row],[PA_DUM]]+'[1]6'!L$24*Table6[[#This Row],[CT_DUM]]+'[1]6'!L$25*Table6[[#This Row],[DL_DUM]]</f>
        <v>126.15566070751652</v>
      </c>
      <c r="AW654" s="9">
        <f>Table6[[#This Row],[sales]]-Table6[[#This Row],[Pred_6]]</f>
        <v>1261.5125613719215</v>
      </c>
      <c r="AX654" s="9">
        <f>ABS(Table6[[#This Row],[Red_6]]/Table6[[#This Row],[sales]])</f>
        <v>0.90908802356339136</v>
      </c>
      <c r="AY654" s="9">
        <f>'[1]7'!L$21+'[1]7'!L$27*Table6[[#This Row],[LNTV]]+'[1]7'!L$22*Table6[[#This Row],[NJ_DUM]]+'[1]7'!L$23*Table6[[#This Row],[NY_DUM]]+'[1]7'!L$24*Table6[[#This Row],[PA_DUM]]+'[1]7'!L$25*Table6[[#This Row],[CT_DUM]]+'[1]7'!L$26*Table6[[#This Row],[DL_DUM]]</f>
        <v>5.811406738438647</v>
      </c>
      <c r="AZ654" s="9">
        <f>Table6[[#This Row],[sales]]-Table6[[#This Row],[Pred_7]]</f>
        <v>1381.8568153409994</v>
      </c>
      <c r="BA654" s="9">
        <f>ABS(Table6[[#This Row],[Red_7]]/Table6[[#This Row],[sales]])</f>
        <v>0.99581210649204743</v>
      </c>
      <c r="BB654" s="9">
        <f>'[1]8'!O$22+'[1]8'!O$28*Table6[[#This Row],[LNRADIOLING]]+'[1]8'!O$23*Table6[[#This Row],[DL_DUM]]+'[1]8'!O$24*Table6[[#This Row],[CT_DUM]]+'[1]8'!O$25*Table6[[#This Row],[PA_DUM]]+'[1]8'!O$26*Table6[[#This Row],[NY_DUM]]+'[1]8'!O$27*Table6[[#This Row],[NJ_DUM]]</f>
        <v>6.8492047462561203</v>
      </c>
      <c r="BC654" s="9">
        <f>Table6[[#This Row],[sales]]-Table6[[#This Row],[Pred_8]]</f>
        <v>1380.8190173331818</v>
      </c>
      <c r="BD654" s="9">
        <f>ABS(Table6[[#This Row],[Red_8]]/Table6[[#This Row],[sales]])</f>
        <v>0.99506423463672566</v>
      </c>
      <c r="BE654" s="9">
        <f>'[1]9'!M$19+'[1]9'!M$21*Table6[[#This Row],[LNONLINE]]+'[1]9'!M$20*Table6[[#This Row],[DL_DUM]]+'[1]9'!M$22*Table6[[#This Row],[CT_DUM]]+'[1]9'!M$23*Table6[[#This Row],[PA_DUM]]+'[1]9'!M$24*Table6[[#This Row],[NY_DUM]]+'[1]9'!M$25*Table6[[#This Row],[NJ_DUM]]</f>
        <v>6.7751042956914889</v>
      </c>
      <c r="BF654" s="9">
        <f>Table6[[#This Row],[sales]]-Table6[[#This Row],[Pred_9]]</f>
        <v>1380.8931177837464</v>
      </c>
      <c r="BG654" s="9">
        <f>ABS(Table6[[#This Row],[Red_9]]/Table6[[#This Row],[sales]])</f>
        <v>0.99511763389267571</v>
      </c>
      <c r="BH654" s="9">
        <f>'[1]10'!P$22+'[1]10'!P$30*Table6[[#This Row],[LNTV]]+'[1]10'!P$29*Table6[[#This Row],[LNRADIOLING]]+'[1]10'!P$24*Table6[[#This Row],[LNONLINELING]]+'[1]10'!P$23*Table6[[#This Row],[DL_DUM]]+'[1]10'!P$25*Table6[[#This Row],[CT_DUM]]+'[1]10'!P$26*Table6[[#This Row],[PA_DUM]]+'[1]10'!P$27*Table6[[#This Row],[NY_DUM]]+'[1]10'!P$28*Table6[[#This Row],[NJ_DUM]]</f>
        <v>6.785192711022054</v>
      </c>
      <c r="BI654" s="9">
        <f>Table6[[#This Row],[sales]]-Table6[[#This Row],[Pred_10]]</f>
        <v>1380.8830293684159</v>
      </c>
      <c r="BJ654" s="45">
        <f>ABS(Table6[[#This Row],[Red_10]]/Table6[[#This Row],[sales]])</f>
        <v>0.99511036384413676</v>
      </c>
      <c r="BK654" s="9">
        <f>'[1]11'!P$32+'[1]11'!P$40*Table6[[#This Row],[LNONLINELING]]+'[1]11'!P$39*Table6[[#This Row],[LNRADIOLING]]+'[1]11'!P$38*Table6[[#This Row],[LNTVLING]]+'[1]11'!P$33*Table6[[#This Row],[DL_DUM]]+'[1]11'!P$34*Table6[[#This Row],[CT_DUM]]+'[1]11'!P$35*Table6[[#This Row],[PA_DUM]]+'[1]11'!P$36*Table6[[#This Row],[NY_DUM]]+'[1]11'!P$37*Table6[[#This Row],[NJ_DUM]]</f>
        <v>6.7918251301484291</v>
      </c>
      <c r="BL654" s="9">
        <f>Table6[[#This Row],[sales]]-Table6[[#This Row],[ Pred_11]]</f>
        <v>1380.8763969492895</v>
      </c>
      <c r="BM654" s="47">
        <f>ABS(Table6[[#This Row],[ Red_11]]/Table6[[#This Row],[sales]])</f>
        <v>0.99510558430172102</v>
      </c>
      <c r="BN654" s="9">
        <f>'[1]12'!K$22+'[1]12'!K$28*Table6[[#This Row],[COMBINE LN LING]]+'[1]12'!K$23*Table6[[#This Row],[DL_DUM]]+'[1]12'!K$24*Table6[[#This Row],[CT_DUM]]+'[1]12'!K$25*Table6[[#This Row],[PA_DUM]]+'[1]12'!K$26*Table6[[#This Row],[NY_DUM]]+'[1]12'!K$27*Table6[[#This Row],[NJ_DUM]]</f>
        <v>6.7958658696022693</v>
      </c>
      <c r="BO654" s="9">
        <f>Table6[[#This Row],[sales]]-Table6[[#This Row],[ Pred_12]]</f>
        <v>1380.8723562098357</v>
      </c>
      <c r="BP654" s="47">
        <f>ABS(Table6[[#This Row],[ Red_12]]/Table6[[#This Row],[sales]])</f>
        <v>0.99510267241011074</v>
      </c>
      <c r="BQ654">
        <f>LN(G654+'2019 Totals and Calculations'!C$18)</f>
        <v>6.6732429111904077</v>
      </c>
      <c r="BR654">
        <f>LN(Table6[[#This Row],[PROF RADIO]]+'2019 Totals and Calculations'!D$18)</f>
        <v>4.8124056194158706</v>
      </c>
      <c r="BS654">
        <f>LN(Table6[[#This Row],[ONLINE LINGERING]]+'2019 Totals and Calculations'!E$18)</f>
        <v>4.3059746317912033</v>
      </c>
      <c r="BT654">
        <f>MONTH(Table6[[#This Row],[Date]])</f>
        <v>6</v>
      </c>
      <c r="BU654">
        <f t="shared" si="283"/>
        <v>0</v>
      </c>
      <c r="BV654">
        <f t="shared" si="284"/>
        <v>0</v>
      </c>
      <c r="BW654">
        <f t="shared" si="285"/>
        <v>0</v>
      </c>
      <c r="BX654">
        <f t="shared" si="286"/>
        <v>0</v>
      </c>
      <c r="BY654">
        <f t="shared" si="287"/>
        <v>0</v>
      </c>
      <c r="BZ654">
        <f t="shared" si="288"/>
        <v>1</v>
      </c>
      <c r="CA654">
        <f t="shared" si="289"/>
        <v>0</v>
      </c>
      <c r="CB654">
        <f t="shared" si="290"/>
        <v>0</v>
      </c>
      <c r="CC654">
        <f t="shared" si="291"/>
        <v>0</v>
      </c>
      <c r="CD654">
        <f t="shared" si="292"/>
        <v>0</v>
      </c>
      <c r="CE654">
        <f t="shared" si="293"/>
        <v>0</v>
      </c>
      <c r="CF654">
        <f t="shared" si="294"/>
        <v>0</v>
      </c>
      <c r="CG654">
        <f t="shared" si="295"/>
        <v>25</v>
      </c>
      <c r="CH65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1382.1492095274459</v>
      </c>
      <c r="CI654" s="79">
        <f>Table6[[#This Row],[sales]]-CH654</f>
        <v>5.5190125519920912</v>
      </c>
      <c r="CJ654">
        <f>ABS(Table6[[#This Row],[sales]]-CH654)/Table6[[#This Row],[sales]]</f>
        <v>3.9771845057616027E-3</v>
      </c>
      <c r="CK65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1356.2911803809207</v>
      </c>
      <c r="CL654" s="79">
        <f>Table6[[#This Row],[sales]]-CK654</f>
        <v>31.37704169851736</v>
      </c>
      <c r="CM654">
        <f>ABS(Table6[[#This Row],[sales]]-CK654)/Table6[[#This Row],[sales]]</f>
        <v>2.2611342682113504E-2</v>
      </c>
      <c r="CN65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1340.6213258751829</v>
      </c>
      <c r="CO654" s="79">
        <f>Table6[[#This Row],[sales]]-CN654</f>
        <v>47.046896204255063</v>
      </c>
      <c r="CP654">
        <f>ABS(Table6[[#This Row],[sales]]-CN654)/Table6[[#This Row],[sales]]</f>
        <v>3.3903562433500643E-2</v>
      </c>
      <c r="CQ65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1269.455041173439</v>
      </c>
      <c r="CR654" s="79">
        <f>Table6[[#This Row],[sales]]-CQ654</f>
        <v>118.21318090599902</v>
      </c>
      <c r="CS654">
        <f>ABS(Table6[[#This Row],[sales]]-CQ654)/Table6[[#This Row],[sales]]</f>
        <v>8.5188360607447736E-2</v>
      </c>
    </row>
    <row r="655" spans="1:97" x14ac:dyDescent="0.2">
      <c r="A655">
        <v>654</v>
      </c>
      <c r="B655" t="s">
        <v>31</v>
      </c>
      <c r="C655" s="5">
        <v>42911</v>
      </c>
      <c r="D655" s="6">
        <v>413.88003349705377</v>
      </c>
      <c r="E655" s="8">
        <f>YEAR(Table6[[#This Row],[Date]])</f>
        <v>2017</v>
      </c>
      <c r="F655" s="6">
        <f>Table6[[#This Row],[TV_State]]+Table6[[#This Row],[Radio_State]]+Table6[[#This Row],[Online]]</f>
        <v>505.85337427417687</v>
      </c>
      <c r="G655" s="6">
        <f t="shared" si="270"/>
        <v>424.96306628106942</v>
      </c>
      <c r="H655" s="6">
        <f>LN(Table6[[#This Row],[PROF TV LING]])</f>
        <v>6.0520022622800722</v>
      </c>
      <c r="I655" s="6">
        <f t="shared" si="271"/>
        <v>6.0255761576709634</v>
      </c>
      <c r="J655" s="6">
        <v>61.315560518082044</v>
      </c>
      <c r="K655" s="6">
        <f t="shared" si="276"/>
        <v>60.793206368335376</v>
      </c>
      <c r="L655" s="6">
        <f>0.5*J654+0.5*Table6[[#This Row],[Radio_State]]</f>
        <v>61.012018139279661</v>
      </c>
      <c r="M655" s="6">
        <f>LN(Table6[[#This Row],[RADIO LINGERING ]])</f>
        <v>4.1110708634443967</v>
      </c>
      <c r="N655" s="6">
        <f t="shared" si="272"/>
        <v>4.1160336527865251</v>
      </c>
      <c r="O655" s="6">
        <v>30.657780259041022</v>
      </c>
      <c r="P655" s="6">
        <f t="shared" si="273"/>
        <v>30.528385490648787</v>
      </c>
      <c r="Q655" s="6">
        <f>0.3*O654+0.7*Table6[[#This Row],[Online]]</f>
        <v>30.566717545400302</v>
      </c>
      <c r="R655" s="6">
        <f>LN(Table6[[#This Row],[ONLINE LINGERING]])</f>
        <v>3.4199117551098368</v>
      </c>
      <c r="S655" s="6">
        <f t="shared" si="274"/>
        <v>3.4228864722265802</v>
      </c>
      <c r="T655" s="6">
        <v>1137.5727268587882</v>
      </c>
      <c r="U655" s="6">
        <f t="shared" si="275"/>
        <v>7.0366520844813394</v>
      </c>
      <c r="V655" s="8">
        <f>YEAR(Table6[[#This Row],[Date]])</f>
        <v>2017</v>
      </c>
      <c r="W655" s="8">
        <f>WEEKNUM(Table6[[#This Row],[Date]])</f>
        <v>26</v>
      </c>
      <c r="X655" t="s">
        <v>821</v>
      </c>
      <c r="Y655" s="9">
        <f>Table6[[#This Row],[LNTVLING]]+Table6[[#This Row],[LNRADIOLING]]+Table6[[#This Row],[LNONLINELING]]</f>
        <v>13.582984880834307</v>
      </c>
      <c r="Z655">
        <f t="shared" si="296"/>
        <v>1</v>
      </c>
      <c r="AA655">
        <f t="shared" si="277"/>
        <v>0</v>
      </c>
      <c r="AB655">
        <f t="shared" si="278"/>
        <v>0</v>
      </c>
      <c r="AC655">
        <f t="shared" si="279"/>
        <v>0</v>
      </c>
      <c r="AD655">
        <f t="shared" si="280"/>
        <v>0</v>
      </c>
      <c r="AE655">
        <f t="shared" si="281"/>
        <v>1</v>
      </c>
      <c r="AF655">
        <f t="shared" si="282"/>
        <v>0</v>
      </c>
      <c r="AG655" s="9">
        <f>'[1]1'!J$20+'[1]1'!J$21*Table6[[#This Row],[TV_State]]</f>
        <v>1736.7541665575914</v>
      </c>
      <c r="AH655" s="9">
        <f>Table6[[#This Row],[sales]]-Table6[[#This Row],[Pred_1]]</f>
        <v>-599.18143969880316</v>
      </c>
      <c r="AI655">
        <f>ABS(Table6[[#This Row],[Res_1]])/Table6[[#This Row],[sales]]</f>
        <v>0.52671923785773223</v>
      </c>
      <c r="AJ655" s="9">
        <f>'[1]2'!J$20+'[1]2'!J$21*Table6[[#This Row],[Radio_State]]</f>
        <v>1983.460475324513</v>
      </c>
      <c r="AK655" s="9">
        <f>Table6[[#This Row],[sales]]-Table6[[#This Row],[ Pred_2 ]]</f>
        <v>-845.88774846572483</v>
      </c>
      <c r="AL655">
        <f>ABS(Table6[[#This Row],[ Res_2 ]])/Table6[[#This Row],[sales]]</f>
        <v>0.74359003911907995</v>
      </c>
      <c r="AM655" s="10">
        <f>'[1]3'!J$20+'[1]3'!J$21*Data!O655</f>
        <v>1977.8500236290272</v>
      </c>
      <c r="AN655" s="9">
        <f>Table6[[#This Row],[sales]]-Table6[[#This Row],[Pred_3]]</f>
        <v>-840.27729677023899</v>
      </c>
      <c r="AO655" s="9">
        <f>ABS(Table6[[#This Row],[Res_3]])/Table6[[#This Row],[sales]]</f>
        <v>0.73865808921994858</v>
      </c>
      <c r="AP655" s="9">
        <f>'[1]4'!L$21+'[1]4'!L$27*Table6[[#This Row],[TV_State]]+'[1]4'!L$22*Table6[[#This Row],[NJ_DUM]]+'[1]4'!L$23*Table6[[#This Row],[NY_DUM]]+'[1]4'!L$24*Table6[[#This Row],[PA_DUM]]+'[1]4'!L$25*Table6[[#This Row],[CT_DUM]]+'[1]4'!L$26*Table6[[#This Row],[DL_DUM]]</f>
        <v>329.12391903251881</v>
      </c>
      <c r="AQ655" s="9">
        <f>Table6[[#This Row],[sales]]-Table6[[#This Row],[Pred_4]]</f>
        <v>808.44880782626933</v>
      </c>
      <c r="AR655">
        <f>ABS(Table6[[#This Row],[Res_4]]/Table6[[#This Row],[sales]])</f>
        <v>0.71067878891458824</v>
      </c>
      <c r="AS655" s="9">
        <f>'[1]5'!L$20+'[1]5'!L$26*Table6[[#This Row],[Radio_State]]+'[1]5'!L$21*Table6[[#This Row],[NJ_DUM]]+'[1]5'!L$22*Table6[[#This Row],[NY_DUM]]+'[1]5'!L$23*Table6[[#This Row],[PA_DUM]]+'[1]5'!L$24*Table6[[#This Row],[CT_DUM]]+'[1]5'!L$25*Table6[[#This Row],[DL_DUM]]</f>
        <v>304.40473186088786</v>
      </c>
      <c r="AT655" s="9">
        <f>Table6[[#This Row],[sales]]-Table6[[#This Row],[Pred_5]]</f>
        <v>833.16799499790034</v>
      </c>
      <c r="AU655" s="9">
        <f>ABS(Table6[[#This Row],[Red_5]]/Table6[[#This Row],[sales]])</f>
        <v>0.73240855316437725</v>
      </c>
      <c r="AV655" s="9">
        <f>'[1]6'!L$20+'[1]6'!L$26*Table6[[#This Row],[Online]]+'[1]6'!L$21*Table6[[#This Row],[NJ_DUM]]+'[1]6'!L$22*Table6[[#This Row],[NY_DUM]]+'[1]6'!L$23*Table6[[#This Row],[PA_DUM]]+'[1]6'!L$24*Table6[[#This Row],[CT_DUM]]+'[1]6'!L$25*Table6[[#This Row],[DL_DUM]]</f>
        <v>127.4767553264563</v>
      </c>
      <c r="AW655" s="9">
        <f>Table6[[#This Row],[sales]]-Table6[[#This Row],[Pred_6]]</f>
        <v>1010.0959715323319</v>
      </c>
      <c r="AX655" s="9">
        <f>ABS(Table6[[#This Row],[Red_6]]/Table6[[#This Row],[sales]])</f>
        <v>0.88793968744445773</v>
      </c>
      <c r="AY655" s="9">
        <f>'[1]7'!L$21+'[1]7'!L$27*Table6[[#This Row],[LNTV]]+'[1]7'!L$22*Table6[[#This Row],[NJ_DUM]]+'[1]7'!L$23*Table6[[#This Row],[NY_DUM]]+'[1]7'!L$24*Table6[[#This Row],[PA_DUM]]+'[1]7'!L$25*Table6[[#This Row],[CT_DUM]]+'[1]7'!L$26*Table6[[#This Row],[DL_DUM]]</f>
        <v>5.8125080857286475</v>
      </c>
      <c r="AZ655" s="9">
        <f>Table6[[#This Row],[sales]]-Table6[[#This Row],[Pred_7]]</f>
        <v>1131.7602187730595</v>
      </c>
      <c r="BA655" s="9">
        <f>ABS(Table6[[#This Row],[Red_7]]/Table6[[#This Row],[sales]])</f>
        <v>0.99489042946574591</v>
      </c>
      <c r="BB655" s="9">
        <f>'[1]8'!O$22+'[1]8'!O$28*Table6[[#This Row],[LNRADIOLING]]+'[1]8'!O$23*Table6[[#This Row],[DL_DUM]]+'[1]8'!O$24*Table6[[#This Row],[CT_DUM]]+'[1]8'!O$25*Table6[[#This Row],[PA_DUM]]+'[1]8'!O$26*Table6[[#This Row],[NY_DUM]]+'[1]8'!O$27*Table6[[#This Row],[NJ_DUM]]</f>
        <v>6.8499146122598962</v>
      </c>
      <c r="BC655" s="9">
        <f>Table6[[#This Row],[sales]]-Table6[[#This Row],[Pred_8]]</f>
        <v>1130.7228122465283</v>
      </c>
      <c r="BD655" s="9">
        <f>ABS(Table6[[#This Row],[Red_8]]/Table6[[#This Row],[sales]])</f>
        <v>0.99397848203413353</v>
      </c>
      <c r="BE655" s="9">
        <f>'[1]9'!M$19+'[1]9'!M$21*Table6[[#This Row],[LNONLINE]]+'[1]9'!M$20*Table6[[#This Row],[DL_DUM]]+'[1]9'!M$22*Table6[[#This Row],[CT_DUM]]+'[1]9'!M$23*Table6[[#This Row],[PA_DUM]]+'[1]9'!M$24*Table6[[#This Row],[NY_DUM]]+'[1]9'!M$25*Table6[[#This Row],[NJ_DUM]]</f>
        <v>6.7782547440228207</v>
      </c>
      <c r="BF655" s="9">
        <f>Table6[[#This Row],[sales]]-Table6[[#This Row],[Pred_9]]</f>
        <v>1130.7944721147653</v>
      </c>
      <c r="BG655" s="9">
        <f>ABS(Table6[[#This Row],[Red_9]]/Table6[[#This Row],[sales]])</f>
        <v>0.99404147569295209</v>
      </c>
      <c r="BH655" s="9">
        <f>'[1]10'!P$22+'[1]10'!P$30*Table6[[#This Row],[LNTV]]+'[1]10'!P$29*Table6[[#This Row],[LNRADIOLING]]+'[1]10'!P$24*Table6[[#This Row],[LNONLINELING]]+'[1]10'!P$23*Table6[[#This Row],[DL_DUM]]+'[1]10'!P$25*Table6[[#This Row],[CT_DUM]]+'[1]10'!P$26*Table6[[#This Row],[PA_DUM]]+'[1]10'!P$27*Table6[[#This Row],[NY_DUM]]+'[1]10'!P$28*Table6[[#This Row],[NJ_DUM]]</f>
        <v>6.7870037942982719</v>
      </c>
      <c r="BI655" s="9">
        <f>Table6[[#This Row],[sales]]-Table6[[#This Row],[Pred_10]]</f>
        <v>1130.78572306449</v>
      </c>
      <c r="BJ655" s="45">
        <f>ABS(Table6[[#This Row],[Red_10]]/Table6[[#This Row],[sales]])</f>
        <v>0.99403378471191073</v>
      </c>
      <c r="BK655" s="9">
        <f>'[1]11'!P$32+'[1]11'!P$40*Table6[[#This Row],[LNONLINELING]]+'[1]11'!P$39*Table6[[#This Row],[LNRADIOLING]]+'[1]11'!P$38*Table6[[#This Row],[LNTVLING]]+'[1]11'!P$33*Table6[[#This Row],[DL_DUM]]+'[1]11'!P$34*Table6[[#This Row],[CT_DUM]]+'[1]11'!P$35*Table6[[#This Row],[PA_DUM]]+'[1]11'!P$36*Table6[[#This Row],[NY_DUM]]+'[1]11'!P$37*Table6[[#This Row],[NJ_DUM]]</f>
        <v>6.7965037873200256</v>
      </c>
      <c r="BL655" s="9">
        <f>Table6[[#This Row],[sales]]-Table6[[#This Row],[ Pred_11]]</f>
        <v>1130.7762230714682</v>
      </c>
      <c r="BM655" s="47">
        <f>ABS(Table6[[#This Row],[ Red_11]]/Table6[[#This Row],[sales]])</f>
        <v>0.99402543360362783</v>
      </c>
      <c r="BN655" s="9">
        <f>'[1]12'!K$22+'[1]12'!K$28*Table6[[#This Row],[COMBINE LN LING]]+'[1]12'!K$23*Table6[[#This Row],[DL_DUM]]+'[1]12'!K$24*Table6[[#This Row],[CT_DUM]]+'[1]12'!K$25*Table6[[#This Row],[PA_DUM]]+'[1]12'!K$26*Table6[[#This Row],[NY_DUM]]+'[1]12'!K$27*Table6[[#This Row],[NJ_DUM]]</f>
        <v>6.7967113523418252</v>
      </c>
      <c r="BO655" s="9">
        <f>Table6[[#This Row],[sales]]-Table6[[#This Row],[ Pred_12]]</f>
        <v>1130.7760155064464</v>
      </c>
      <c r="BP655" s="47">
        <f>ABS(Table6[[#This Row],[ Red_12]]/Table6[[#This Row],[sales]])</f>
        <v>0.99402525114054918</v>
      </c>
      <c r="BQ655">
        <f>LN(G655+'2019 Totals and Calculations'!C$18)</f>
        <v>6.667219582646295</v>
      </c>
      <c r="BR655">
        <f>LN(Table6[[#This Row],[PROF RADIO]]+'2019 Totals and Calculations'!D$18)</f>
        <v>4.8166424734097513</v>
      </c>
      <c r="BS655">
        <f>LN(Table6[[#This Row],[ONLINE LINGERING]]+'2019 Totals and Calculations'!E$18)</f>
        <v>4.3100482613244067</v>
      </c>
      <c r="BT655">
        <f>MONTH(Table6[[#This Row],[Date]])</f>
        <v>6</v>
      </c>
      <c r="BU655">
        <f t="shared" si="283"/>
        <v>0</v>
      </c>
      <c r="BV655">
        <f t="shared" si="284"/>
        <v>0</v>
      </c>
      <c r="BW655">
        <f t="shared" si="285"/>
        <v>0</v>
      </c>
      <c r="BX655">
        <f t="shared" si="286"/>
        <v>0</v>
      </c>
      <c r="BY655">
        <f t="shared" si="287"/>
        <v>0</v>
      </c>
      <c r="BZ655">
        <f t="shared" si="288"/>
        <v>1</v>
      </c>
      <c r="CA655">
        <f t="shared" si="289"/>
        <v>0</v>
      </c>
      <c r="CB655">
        <f t="shared" si="290"/>
        <v>0</v>
      </c>
      <c r="CC655">
        <f t="shared" si="291"/>
        <v>0</v>
      </c>
      <c r="CD655">
        <f t="shared" si="292"/>
        <v>0</v>
      </c>
      <c r="CE655">
        <f t="shared" si="293"/>
        <v>0</v>
      </c>
      <c r="CF655">
        <f t="shared" si="294"/>
        <v>0</v>
      </c>
      <c r="CG655">
        <f t="shared" si="295"/>
        <v>26</v>
      </c>
      <c r="CH65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1383.4059925844292</v>
      </c>
      <c r="CI655" s="79">
        <f>Table6[[#This Row],[sales]]-CH655</f>
        <v>-245.83326572564101</v>
      </c>
      <c r="CJ655">
        <f>ABS(Table6[[#This Row],[sales]]-CH655)/Table6[[#This Row],[sales]]</f>
        <v>0.21610333996356204</v>
      </c>
      <c r="CK65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1361.1352412910817</v>
      </c>
      <c r="CL655" s="79">
        <f>Table6[[#This Row],[sales]]-CK655</f>
        <v>-223.56251443229348</v>
      </c>
      <c r="CM655">
        <f>ABS(Table6[[#This Row],[sales]]-CK655)/Table6[[#This Row],[sales]]</f>
        <v>0.19652590920461235</v>
      </c>
      <c r="CN65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1345.5695554313299</v>
      </c>
      <c r="CO655" s="79">
        <f>Table6[[#This Row],[sales]]-CN655</f>
        <v>-207.99682857254174</v>
      </c>
      <c r="CP655">
        <f>ABS(Table6[[#This Row],[sales]]-CN655)/Table6[[#This Row],[sales]]</f>
        <v>0.1828426646152895</v>
      </c>
      <c r="CQ65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1274.6575912580092</v>
      </c>
      <c r="CR655" s="79">
        <f>Table6[[#This Row],[sales]]-CQ655</f>
        <v>-137.08486439922103</v>
      </c>
      <c r="CS655">
        <f>ABS(Table6[[#This Row],[sales]]-CQ655)/Table6[[#This Row],[sales]]</f>
        <v>0.12050646183981339</v>
      </c>
    </row>
    <row r="656" spans="1:97" x14ac:dyDescent="0.2">
      <c r="A656">
        <v>655</v>
      </c>
      <c r="B656" t="s">
        <v>31</v>
      </c>
      <c r="C656" s="5">
        <v>42918</v>
      </c>
      <c r="D656" s="6">
        <v>418.01883383202437</v>
      </c>
      <c r="E656" s="8">
        <f>YEAR(Table6[[#This Row],[Date]])</f>
        <v>2017</v>
      </c>
      <c r="F656" s="6">
        <f>Table6[[#This Row],[TV_State]]+Table6[[#This Row],[Radio_State]]+Table6[[#This Row],[Online]]</f>
        <v>510.91190801691869</v>
      </c>
      <c r="G656" s="6">
        <f t="shared" si="270"/>
        <v>422.87979654635586</v>
      </c>
      <c r="H656" s="6">
        <f>LN(Table6[[#This Row],[PROF TV LING]])</f>
        <v>6.0470879697414945</v>
      </c>
      <c r="I656" s="6">
        <f t="shared" si="271"/>
        <v>6.0355264885241322</v>
      </c>
      <c r="J656" s="6">
        <v>61.928716123262873</v>
      </c>
      <c r="K656" s="6">
        <f t="shared" si="276"/>
        <v>61.360961245799125</v>
      </c>
      <c r="L656" s="6">
        <f>0.5*J655+0.5*Table6[[#This Row],[Radio_State]]</f>
        <v>61.622138320672462</v>
      </c>
      <c r="M656" s="6">
        <f>LN(Table6[[#This Row],[RADIO LINGERING ]])</f>
        <v>4.1210211942975645</v>
      </c>
      <c r="N656" s="6">
        <f t="shared" si="272"/>
        <v>4.1259839836396939</v>
      </c>
      <c r="O656" s="6">
        <v>30.964358061631437</v>
      </c>
      <c r="P656" s="6">
        <f t="shared" si="273"/>
        <v>30.833566290336641</v>
      </c>
      <c r="Q656" s="6">
        <f>0.3*O655+0.7*Table6[[#This Row],[Online]]</f>
        <v>30.87238472085431</v>
      </c>
      <c r="R656" s="6">
        <f>LN(Table6[[#This Row],[ONLINE LINGERING]])</f>
        <v>3.4298620859630051</v>
      </c>
      <c r="S656" s="6">
        <f t="shared" si="274"/>
        <v>3.432836803079748</v>
      </c>
      <c r="T656" s="6">
        <v>1179.2801435962901</v>
      </c>
      <c r="U656" s="6">
        <f t="shared" si="275"/>
        <v>7.0726594835050847</v>
      </c>
      <c r="V656" s="8">
        <f>YEAR(Table6[[#This Row],[Date]])</f>
        <v>2017</v>
      </c>
      <c r="W656" s="8">
        <f>WEEKNUM(Table6[[#This Row],[Date]])</f>
        <v>27</v>
      </c>
      <c r="X656" t="s">
        <v>822</v>
      </c>
      <c r="Y656" s="9">
        <f>Table6[[#This Row],[LNTVLING]]+Table6[[#This Row],[LNRADIOLING]]+Table6[[#This Row],[LNONLINELING]]</f>
        <v>13.597971250002065</v>
      </c>
      <c r="Z656">
        <f t="shared" si="296"/>
        <v>1</v>
      </c>
      <c r="AA656">
        <f t="shared" si="277"/>
        <v>0</v>
      </c>
      <c r="AB656">
        <f t="shared" si="278"/>
        <v>0</v>
      </c>
      <c r="AC656">
        <f t="shared" si="279"/>
        <v>0</v>
      </c>
      <c r="AD656">
        <f t="shared" si="280"/>
        <v>0</v>
      </c>
      <c r="AE656">
        <f t="shared" si="281"/>
        <v>1</v>
      </c>
      <c r="AF656">
        <f t="shared" si="282"/>
        <v>0</v>
      </c>
      <c r="AG656" s="9">
        <f>'[1]1'!J$20+'[1]1'!J$21*Table6[[#This Row],[TV_State]]</f>
        <v>1740.824382768604</v>
      </c>
      <c r="AH656" s="9">
        <f>Table6[[#This Row],[sales]]-Table6[[#This Row],[Pred_1]]</f>
        <v>-561.54423917231384</v>
      </c>
      <c r="AI656">
        <f>ABS(Table6[[#This Row],[Res_1]])/Table6[[#This Row],[sales]]</f>
        <v>0.47617543822950226</v>
      </c>
      <c r="AJ656" s="9">
        <f>'[1]2'!J$20+'[1]2'!J$21*Table6[[#This Row],[Radio_State]]</f>
        <v>1986.1522620377832</v>
      </c>
      <c r="AK656" s="9">
        <f>Table6[[#This Row],[sales]]-Table6[[#This Row],[ Pred_2 ]]</f>
        <v>-806.87211844149306</v>
      </c>
      <c r="AL656">
        <f>ABS(Table6[[#This Row],[ Res_2 ]])/Table6[[#This Row],[sales]]</f>
        <v>0.68420733005889933</v>
      </c>
      <c r="AM656" s="10">
        <f>'[1]3'!J$20+'[1]3'!J$21*Data!O656</f>
        <v>1979.6212220480691</v>
      </c>
      <c r="AN656" s="9">
        <f>Table6[[#This Row],[sales]]-Table6[[#This Row],[Pred_3]]</f>
        <v>-800.34107845177891</v>
      </c>
      <c r="AO656" s="9">
        <f>ABS(Table6[[#This Row],[Res_3]])/Table6[[#This Row],[sales]]</f>
        <v>0.67866917186537856</v>
      </c>
      <c r="AP656" s="9">
        <f>'[1]4'!L$21+'[1]4'!L$27*Table6[[#This Row],[TV_State]]+'[1]4'!L$22*Table6[[#This Row],[NJ_DUM]]+'[1]4'!L$23*Table6[[#This Row],[NY_DUM]]+'[1]4'!L$24*Table6[[#This Row],[PA_DUM]]+'[1]4'!L$25*Table6[[#This Row],[CT_DUM]]+'[1]4'!L$26*Table6[[#This Row],[DL_DUM]]</f>
        <v>330.0368582793858</v>
      </c>
      <c r="AQ656" s="9">
        <f>Table6[[#This Row],[sales]]-Table6[[#This Row],[Pred_4]]</f>
        <v>849.24328531690435</v>
      </c>
      <c r="AR656">
        <f>ABS(Table6[[#This Row],[Res_4]]/Table6[[#This Row],[sales]])</f>
        <v>0.72013701742410641</v>
      </c>
      <c r="AS656" s="9">
        <f>'[1]5'!L$20+'[1]5'!L$26*Table6[[#This Row],[Radio_State]]+'[1]5'!L$21*Table6[[#This Row],[NJ_DUM]]+'[1]5'!L$22*Table6[[#This Row],[NY_DUM]]+'[1]5'!L$23*Table6[[#This Row],[PA_DUM]]+'[1]5'!L$24*Table6[[#This Row],[CT_DUM]]+'[1]5'!L$25*Table6[[#This Row],[DL_DUM]]</f>
        <v>305.48486389622622</v>
      </c>
      <c r="AT656" s="9">
        <f>Table6[[#This Row],[sales]]-Table6[[#This Row],[Pred_5]]</f>
        <v>873.79527970006393</v>
      </c>
      <c r="AU656" s="9">
        <f>ABS(Table6[[#This Row],[Red_5]]/Table6[[#This Row],[sales]])</f>
        <v>0.74095649320047852</v>
      </c>
      <c r="AV656" s="9">
        <f>'[1]6'!L$20+'[1]6'!L$26*Table6[[#This Row],[Online]]+'[1]6'!L$21*Table6[[#This Row],[NJ_DUM]]+'[1]6'!L$22*Table6[[#This Row],[NY_DUM]]+'[1]6'!L$23*Table6[[#This Row],[PA_DUM]]+'[1]6'!L$24*Table6[[#This Row],[CT_DUM]]+'[1]6'!L$25*Table6[[#This Row],[DL_DUM]]</f>
        <v>128.8110608915855</v>
      </c>
      <c r="AW656" s="9">
        <f>Table6[[#This Row],[sales]]-Table6[[#This Row],[Pred_6]]</f>
        <v>1050.4690827047048</v>
      </c>
      <c r="AX656" s="9">
        <f>ABS(Table6[[#This Row],[Red_6]]/Table6[[#This Row],[sales]])</f>
        <v>0.89077144935318942</v>
      </c>
      <c r="AY656" s="9">
        <f>'[1]7'!L$21+'[1]7'!L$27*Table6[[#This Row],[LNTV]]+'[1]7'!L$22*Table6[[#This Row],[NJ_DUM]]+'[1]7'!L$23*Table6[[#This Row],[NY_DUM]]+'[1]7'!L$24*Table6[[#This Row],[PA_DUM]]+'[1]7'!L$25*Table6[[#This Row],[CT_DUM]]+'[1]7'!L$26*Table6[[#This Row],[DL_DUM]]</f>
        <v>5.8136094330186481</v>
      </c>
      <c r="AZ656" s="9">
        <f>Table6[[#This Row],[sales]]-Table6[[#This Row],[Pred_7]]</f>
        <v>1173.4665341632715</v>
      </c>
      <c r="BA656" s="9">
        <f>ABS(Table6[[#This Row],[Red_7]]/Table6[[#This Row],[sales]])</f>
        <v>0.99507020493426634</v>
      </c>
      <c r="BB656" s="9">
        <f>'[1]8'!O$22+'[1]8'!O$28*Table6[[#This Row],[LNRADIOLING]]+'[1]8'!O$23*Table6[[#This Row],[DL_DUM]]+'[1]8'!O$24*Table6[[#This Row],[CT_DUM]]+'[1]8'!O$25*Table6[[#This Row],[PA_DUM]]+'[1]8'!O$26*Table6[[#This Row],[NY_DUM]]+'[1]8'!O$27*Table6[[#This Row],[NJ_DUM]]</f>
        <v>6.8506244782636729</v>
      </c>
      <c r="BC656" s="9">
        <f>Table6[[#This Row],[sales]]-Table6[[#This Row],[Pred_8]]</f>
        <v>1172.4295191180265</v>
      </c>
      <c r="BD656" s="9">
        <f>ABS(Table6[[#This Row],[Red_8]]/Table6[[#This Row],[sales]])</f>
        <v>0.99419084217141807</v>
      </c>
      <c r="BE656" s="9">
        <f>'[1]9'!M$19+'[1]9'!M$21*Table6[[#This Row],[LNONLINE]]+'[1]9'!M$20*Table6[[#This Row],[DL_DUM]]+'[1]9'!M$22*Table6[[#This Row],[CT_DUM]]+'[1]9'!M$23*Table6[[#This Row],[PA_DUM]]+'[1]9'!M$24*Table6[[#This Row],[NY_DUM]]+'[1]9'!M$25*Table6[[#This Row],[NJ_DUM]]</f>
        <v>6.7814051923541525</v>
      </c>
      <c r="BF656" s="9">
        <f>Table6[[#This Row],[sales]]-Table6[[#This Row],[Pred_9]]</f>
        <v>1172.4987384039359</v>
      </c>
      <c r="BG656" s="9">
        <f>ABS(Table6[[#This Row],[Red_9]]/Table6[[#This Row],[sales]])</f>
        <v>0.99424953839070518</v>
      </c>
      <c r="BH656" s="9">
        <f>'[1]10'!P$22+'[1]10'!P$30*Table6[[#This Row],[LNTV]]+'[1]10'!P$29*Table6[[#This Row],[LNRADIOLING]]+'[1]10'!P$24*Table6[[#This Row],[LNONLINELING]]+'[1]10'!P$23*Table6[[#This Row],[DL_DUM]]+'[1]10'!P$25*Table6[[#This Row],[CT_DUM]]+'[1]10'!P$26*Table6[[#This Row],[PA_DUM]]+'[1]10'!P$27*Table6[[#This Row],[NY_DUM]]+'[1]10'!P$28*Table6[[#This Row],[NJ_DUM]]</f>
        <v>6.7888148775744899</v>
      </c>
      <c r="BI656" s="9">
        <f>Table6[[#This Row],[sales]]-Table6[[#This Row],[Pred_10]]</f>
        <v>1172.4913287187157</v>
      </c>
      <c r="BJ656" s="45">
        <f>ABS(Table6[[#This Row],[Red_10]]/Table6[[#This Row],[sales]])</f>
        <v>0.99424325516338175</v>
      </c>
      <c r="BK656" s="9">
        <f>'[1]11'!P$32+'[1]11'!P$40*Table6[[#This Row],[LNONLINELING]]+'[1]11'!P$39*Table6[[#This Row],[LNRADIOLING]]+'[1]11'!P$38*Table6[[#This Row],[LNTVLING]]+'[1]11'!P$33*Table6[[#This Row],[DL_DUM]]+'[1]11'!P$34*Table6[[#This Row],[CT_DUM]]+'[1]11'!P$35*Table6[[#This Row],[PA_DUM]]+'[1]11'!P$36*Table6[[#This Row],[NY_DUM]]+'[1]11'!P$37*Table6[[#This Row],[NJ_DUM]]</f>
        <v>6.8001365048690161</v>
      </c>
      <c r="BL656" s="9">
        <f>Table6[[#This Row],[sales]]-Table6[[#This Row],[ Pred_11]]</f>
        <v>1172.4800070914212</v>
      </c>
      <c r="BM656" s="47">
        <f>ABS(Table6[[#This Row],[ Red_11]]/Table6[[#This Row],[sales]])</f>
        <v>0.99423365470724234</v>
      </c>
      <c r="BN656" s="9">
        <f>'[1]12'!K$22+'[1]12'!K$28*Table6[[#This Row],[COMBINE LN LING]]+'[1]12'!K$23*Table6[[#This Row],[DL_DUM]]+'[1]12'!K$24*Table6[[#This Row],[CT_DUM]]+'[1]12'!K$25*Table6[[#This Row],[PA_DUM]]+'[1]12'!K$26*Table6[[#This Row],[NY_DUM]]+'[1]12'!K$27*Table6[[#This Row],[NJ_DUM]]</f>
        <v>6.7981535787009264</v>
      </c>
      <c r="BO656" s="9">
        <f>Table6[[#This Row],[sales]]-Table6[[#This Row],[ Pred_12]]</f>
        <v>1172.4819900175892</v>
      </c>
      <c r="BP656" s="47">
        <f>ABS(Table6[[#This Row],[ Red_12]]/Table6[[#This Row],[sales]])</f>
        <v>0.99423533617892557</v>
      </c>
      <c r="BQ656">
        <f>LN(G656+'2019 Totals and Calculations'!C$18)</f>
        <v>6.6645662918070476</v>
      </c>
      <c r="BR656">
        <f>LN(Table6[[#This Row],[PROF RADIO]]+'2019 Totals and Calculations'!D$18)</f>
        <v>4.821227307892368</v>
      </c>
      <c r="BS656">
        <f>LN(Table6[[#This Row],[ONLINE LINGERING]]+'2019 Totals and Calculations'!E$18)</f>
        <v>4.3141458517177025</v>
      </c>
      <c r="BT656">
        <f>MONTH(Table6[[#This Row],[Date]])</f>
        <v>7</v>
      </c>
      <c r="BU656">
        <f t="shared" si="283"/>
        <v>0</v>
      </c>
      <c r="BV656">
        <f t="shared" si="284"/>
        <v>0</v>
      </c>
      <c r="BW656">
        <f t="shared" si="285"/>
        <v>0</v>
      </c>
      <c r="BX656">
        <f t="shared" si="286"/>
        <v>0</v>
      </c>
      <c r="BY656">
        <f t="shared" si="287"/>
        <v>0</v>
      </c>
      <c r="BZ656">
        <f t="shared" si="288"/>
        <v>0</v>
      </c>
      <c r="CA656">
        <f t="shared" si="289"/>
        <v>1</v>
      </c>
      <c r="CB656">
        <f t="shared" si="290"/>
        <v>0</v>
      </c>
      <c r="CC656">
        <f t="shared" si="291"/>
        <v>0</v>
      </c>
      <c r="CD656">
        <f t="shared" si="292"/>
        <v>0</v>
      </c>
      <c r="CE656">
        <f t="shared" si="293"/>
        <v>0</v>
      </c>
      <c r="CF656">
        <f t="shared" si="294"/>
        <v>0</v>
      </c>
      <c r="CG656">
        <f t="shared" si="295"/>
        <v>27</v>
      </c>
      <c r="CH65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1574.9866228727792</v>
      </c>
      <c r="CI656" s="79">
        <f>Table6[[#This Row],[sales]]-CH656</f>
        <v>-395.70647927648906</v>
      </c>
      <c r="CJ656">
        <f>ABS(Table6[[#This Row],[sales]]-CH656)/Table6[[#This Row],[sales]]</f>
        <v>0.3355491749990438</v>
      </c>
      <c r="CK65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1603.4673441814243</v>
      </c>
      <c r="CL656" s="79">
        <f>Table6[[#This Row],[sales]]-CK656</f>
        <v>-424.18720058513418</v>
      </c>
      <c r="CM656">
        <f>ABS(Table6[[#This Row],[sales]]-CK656)/Table6[[#This Row],[sales]]</f>
        <v>0.3597001127243169</v>
      </c>
      <c r="CN65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1337.2515047516349</v>
      </c>
      <c r="CO656" s="79">
        <f>Table6[[#This Row],[sales]]-CN656</f>
        <v>-157.97136115534477</v>
      </c>
      <c r="CP656">
        <f>ABS(Table6[[#This Row],[sales]]-CN656)/Table6[[#This Row],[sales]]</f>
        <v>0.13395575429058018</v>
      </c>
      <c r="CQ65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1307.0471445143767</v>
      </c>
      <c r="CR656" s="79">
        <f>Table6[[#This Row],[sales]]-CQ656</f>
        <v>-127.76700091808652</v>
      </c>
      <c r="CS656">
        <f>ABS(Table6[[#This Row],[sales]]-CQ656)/Table6[[#This Row],[sales]]</f>
        <v>0.10834321396140266</v>
      </c>
    </row>
    <row r="657" spans="1:97" x14ac:dyDescent="0.2">
      <c r="A657">
        <v>656</v>
      </c>
      <c r="B657" t="s">
        <v>31</v>
      </c>
      <c r="C657" s="5">
        <v>42925</v>
      </c>
      <c r="D657" s="6">
        <v>422.19902217034462</v>
      </c>
      <c r="E657" s="8">
        <f>YEAR(Table6[[#This Row],[Date]])</f>
        <v>2017</v>
      </c>
      <c r="F657" s="6">
        <f>Table6[[#This Row],[TV_State]]+Table6[[#This Row],[Radio_State]]+Table6[[#This Row],[Online]]</f>
        <v>516.02102709708788</v>
      </c>
      <c r="G657" s="6">
        <f t="shared" si="270"/>
        <v>422.67556423355245</v>
      </c>
      <c r="H657" s="6">
        <f>LN(Table6[[#This Row],[PROF TV LING]])</f>
        <v>6.0466048971332471</v>
      </c>
      <c r="I657" s="6">
        <f t="shared" si="271"/>
        <v>6.0454768193773001</v>
      </c>
      <c r="J657" s="6">
        <v>62.548003284495493</v>
      </c>
      <c r="K657" s="6">
        <f t="shared" si="276"/>
        <v>61.954482265147305</v>
      </c>
      <c r="L657" s="6">
        <f>0.5*J656+0.5*Table6[[#This Row],[Radio_State]]</f>
        <v>62.238359703879183</v>
      </c>
      <c r="M657" s="6">
        <f>LN(Table6[[#This Row],[RADIO LINGERING ]])</f>
        <v>4.1309715251507324</v>
      </c>
      <c r="N657" s="6">
        <f t="shared" si="272"/>
        <v>4.1359343144928618</v>
      </c>
      <c r="O657" s="6">
        <v>31.274001642247747</v>
      </c>
      <c r="P657" s="6">
        <f t="shared" si="273"/>
        <v>31.141871036674413</v>
      </c>
      <c r="Q657" s="6">
        <f>0.3*O656+0.7*Table6[[#This Row],[Online]]</f>
        <v>31.181108568062854</v>
      </c>
      <c r="R657" s="6">
        <f>LN(Table6[[#This Row],[ONLINE LINGERING]])</f>
        <v>3.4398124168161734</v>
      </c>
      <c r="S657" s="6">
        <f t="shared" si="274"/>
        <v>3.4427871339329164</v>
      </c>
      <c r="T657" s="6">
        <v>1442.1858078535568</v>
      </c>
      <c r="U657" s="6">
        <f t="shared" si="275"/>
        <v>7.2739151638112727</v>
      </c>
      <c r="V657" s="8">
        <f>YEAR(Table6[[#This Row],[Date]])</f>
        <v>2017</v>
      </c>
      <c r="W657" s="8">
        <f>WEEKNUM(Table6[[#This Row],[Date]])</f>
        <v>28</v>
      </c>
      <c r="X657" t="s">
        <v>823</v>
      </c>
      <c r="Y657" s="9">
        <f>Table6[[#This Row],[LNTVLING]]+Table6[[#This Row],[LNRADIOLING]]+Table6[[#This Row],[LNONLINELING]]</f>
        <v>13.617388839100155</v>
      </c>
      <c r="Z657">
        <f t="shared" si="296"/>
        <v>1</v>
      </c>
      <c r="AA657">
        <f t="shared" si="277"/>
        <v>0</v>
      </c>
      <c r="AB657">
        <f t="shared" si="278"/>
        <v>0</v>
      </c>
      <c r="AC657">
        <f t="shared" si="279"/>
        <v>0</v>
      </c>
      <c r="AD657">
        <f t="shared" si="280"/>
        <v>0</v>
      </c>
      <c r="AE657">
        <f t="shared" si="281"/>
        <v>1</v>
      </c>
      <c r="AF657">
        <f t="shared" si="282"/>
        <v>0</v>
      </c>
      <c r="AG657" s="9">
        <f>'[1]1'!J$20+'[1]1'!J$21*Table6[[#This Row],[TV_State]]</f>
        <v>1744.935301141727</v>
      </c>
      <c r="AH657" s="9">
        <f>Table6[[#This Row],[sales]]-Table6[[#This Row],[Pred_1]]</f>
        <v>-302.74949328817024</v>
      </c>
      <c r="AI657">
        <f>ABS(Table6[[#This Row],[Res_1]])/Table6[[#This Row],[sales]]</f>
        <v>0.20992405530516231</v>
      </c>
      <c r="AJ657" s="9">
        <f>'[1]2'!J$20+'[1]2'!J$21*Table6[[#This Row],[Radio_State]]</f>
        <v>1988.8709666181858</v>
      </c>
      <c r="AK657" s="9">
        <f>Table6[[#This Row],[sales]]-Table6[[#This Row],[ Pred_2 ]]</f>
        <v>-546.68515876462902</v>
      </c>
      <c r="AL657">
        <f>ABS(Table6[[#This Row],[ Res_2 ]])/Table6[[#This Row],[sales]]</f>
        <v>0.379067077062889</v>
      </c>
      <c r="AM657" s="10">
        <f>'[1]3'!J$20+'[1]3'!J$21*Data!O657</f>
        <v>1981.4101324513013</v>
      </c>
      <c r="AN657" s="9">
        <f>Table6[[#This Row],[sales]]-Table6[[#This Row],[Pred_3]]</f>
        <v>-539.2243245977445</v>
      </c>
      <c r="AO657" s="9">
        <f>ABS(Table6[[#This Row],[Res_3]])/Table6[[#This Row],[sales]]</f>
        <v>0.37389379486425978</v>
      </c>
      <c r="AP657" s="9">
        <f>'[1]4'!L$21+'[1]4'!L$27*Table6[[#This Row],[TV_State]]+'[1]4'!L$22*Table6[[#This Row],[NJ_DUM]]+'[1]4'!L$23*Table6[[#This Row],[NY_DUM]]+'[1]4'!L$24*Table6[[#This Row],[PA_DUM]]+'[1]4'!L$25*Table6[[#This Row],[CT_DUM]]+'[1]4'!L$26*Table6[[#This Row],[DL_DUM]]</f>
        <v>330.95892691872143</v>
      </c>
      <c r="AQ657" s="9">
        <f>Table6[[#This Row],[sales]]-Table6[[#This Row],[Pred_4]]</f>
        <v>1111.2268809348352</v>
      </c>
      <c r="AR657">
        <f>ABS(Table6[[#This Row],[Res_4]]/Table6[[#This Row],[sales]])</f>
        <v>0.77051575107974712</v>
      </c>
      <c r="AS657" s="9">
        <f>'[1]5'!L$20+'[1]5'!L$26*Table6[[#This Row],[Radio_State]]+'[1]5'!L$21*Table6[[#This Row],[NJ_DUM]]+'[1]5'!L$22*Table6[[#This Row],[NY_DUM]]+'[1]5'!L$23*Table6[[#This Row],[PA_DUM]]+'[1]5'!L$24*Table6[[#This Row],[CT_DUM]]+'[1]5'!L$25*Table6[[#This Row],[DL_DUM]]</f>
        <v>306.575797251918</v>
      </c>
      <c r="AT657" s="9">
        <f>Table6[[#This Row],[sales]]-Table6[[#This Row],[Pred_5]]</f>
        <v>1135.6100106016388</v>
      </c>
      <c r="AU657" s="9">
        <f>ABS(Table6[[#This Row],[Red_5]]/Table6[[#This Row],[sales]])</f>
        <v>0.78742281640657463</v>
      </c>
      <c r="AV657" s="9">
        <f>'[1]6'!L$20+'[1]6'!L$26*Table6[[#This Row],[Online]]+'[1]6'!L$21*Table6[[#This Row],[NJ_DUM]]+'[1]6'!L$22*Table6[[#This Row],[NY_DUM]]+'[1]6'!L$23*Table6[[#This Row],[PA_DUM]]+'[1]6'!L$24*Table6[[#This Row],[CT_DUM]]+'[1]6'!L$25*Table6[[#This Row],[DL_DUM]]</f>
        <v>130.15870951236593</v>
      </c>
      <c r="AW657" s="9">
        <f>Table6[[#This Row],[sales]]-Table6[[#This Row],[Pred_6]]</f>
        <v>1312.0270983411908</v>
      </c>
      <c r="AX657" s="9">
        <f>ABS(Table6[[#This Row],[Red_6]]/Table6[[#This Row],[sales]])</f>
        <v>0.90974900127045033</v>
      </c>
      <c r="AY657" s="9">
        <f>'[1]7'!L$21+'[1]7'!L$27*Table6[[#This Row],[LNTV]]+'[1]7'!L$22*Table6[[#This Row],[NJ_DUM]]+'[1]7'!L$23*Table6[[#This Row],[NY_DUM]]+'[1]7'!L$24*Table6[[#This Row],[PA_DUM]]+'[1]7'!L$25*Table6[[#This Row],[CT_DUM]]+'[1]7'!L$26*Table6[[#This Row],[DL_DUM]]</f>
        <v>5.8147107803086486</v>
      </c>
      <c r="AZ657" s="9">
        <f>Table6[[#This Row],[sales]]-Table6[[#This Row],[Pred_7]]</f>
        <v>1436.3710970732482</v>
      </c>
      <c r="BA657" s="9">
        <f>ABS(Table6[[#This Row],[Red_7]]/Table6[[#This Row],[sales]])</f>
        <v>0.99596812647257793</v>
      </c>
      <c r="BB657" s="9">
        <f>'[1]8'!O$22+'[1]8'!O$28*Table6[[#This Row],[LNRADIOLING]]+'[1]8'!O$23*Table6[[#This Row],[DL_DUM]]+'[1]8'!O$24*Table6[[#This Row],[CT_DUM]]+'[1]8'!O$25*Table6[[#This Row],[PA_DUM]]+'[1]8'!O$26*Table6[[#This Row],[NY_DUM]]+'[1]8'!O$27*Table6[[#This Row],[NJ_DUM]]</f>
        <v>6.8513343442674488</v>
      </c>
      <c r="BC657" s="9">
        <f>Table6[[#This Row],[sales]]-Table6[[#This Row],[Pred_8]]</f>
        <v>1435.3344735092894</v>
      </c>
      <c r="BD657" s="9">
        <f>ABS(Table6[[#This Row],[Red_8]]/Table6[[#This Row],[sales]])</f>
        <v>0.99524934005940302</v>
      </c>
      <c r="BE657" s="9">
        <f>'[1]9'!M$19+'[1]9'!M$21*Table6[[#This Row],[LNONLINE]]+'[1]9'!M$20*Table6[[#This Row],[DL_DUM]]+'[1]9'!M$22*Table6[[#This Row],[CT_DUM]]+'[1]9'!M$23*Table6[[#This Row],[PA_DUM]]+'[1]9'!M$24*Table6[[#This Row],[NY_DUM]]+'[1]9'!M$25*Table6[[#This Row],[NJ_DUM]]</f>
        <v>6.7845556406854852</v>
      </c>
      <c r="BF657" s="9">
        <f>Table6[[#This Row],[sales]]-Table6[[#This Row],[Pred_9]]</f>
        <v>1435.4012522128712</v>
      </c>
      <c r="BG657" s="9">
        <f>ABS(Table6[[#This Row],[Red_9]]/Table6[[#This Row],[sales]])</f>
        <v>0.99529564387352887</v>
      </c>
      <c r="BH657" s="9">
        <f>'[1]10'!P$22+'[1]10'!P$30*Table6[[#This Row],[LNTV]]+'[1]10'!P$29*Table6[[#This Row],[LNRADIOLING]]+'[1]10'!P$24*Table6[[#This Row],[LNONLINELING]]+'[1]10'!P$23*Table6[[#This Row],[DL_DUM]]+'[1]10'!P$25*Table6[[#This Row],[CT_DUM]]+'[1]10'!P$26*Table6[[#This Row],[PA_DUM]]+'[1]10'!P$27*Table6[[#This Row],[NY_DUM]]+'[1]10'!P$28*Table6[[#This Row],[NJ_DUM]]</f>
        <v>6.7906259608507078</v>
      </c>
      <c r="BI657" s="9">
        <f>Table6[[#This Row],[sales]]-Table6[[#This Row],[Pred_10]]</f>
        <v>1435.395181892706</v>
      </c>
      <c r="BJ657" s="45">
        <f>ABS(Table6[[#This Row],[Red_10]]/Table6[[#This Row],[sales]])</f>
        <v>0.99529143476251691</v>
      </c>
      <c r="BK657" s="9">
        <f>'[1]11'!P$32+'[1]11'!P$40*Table6[[#This Row],[LNONLINELING]]+'[1]11'!P$39*Table6[[#This Row],[LNRADIOLING]]+'[1]11'!P$38*Table6[[#This Row],[LNTVLING]]+'[1]11'!P$33*Table6[[#This Row],[DL_DUM]]+'[1]11'!P$34*Table6[[#This Row],[CT_DUM]]+'[1]11'!P$35*Table6[[#This Row],[PA_DUM]]+'[1]11'!P$36*Table6[[#This Row],[NY_DUM]]+'[1]11'!P$37*Table6[[#This Row],[NJ_DUM]]</f>
        <v>6.8030217775939335</v>
      </c>
      <c r="BL657" s="9">
        <f>Table6[[#This Row],[sales]]-Table6[[#This Row],[ Pred_11]]</f>
        <v>1435.3827860759627</v>
      </c>
      <c r="BM657" s="47">
        <f>ABS(Table6[[#This Row],[ Red_11]]/Table6[[#This Row],[sales]])</f>
        <v>0.99528283960322761</v>
      </c>
      <c r="BN657" s="9">
        <f>'[1]12'!K$22+'[1]12'!K$28*Table6[[#This Row],[COMBINE LN LING]]+'[1]12'!K$23*Table6[[#This Row],[DL_DUM]]+'[1]12'!K$24*Table6[[#This Row],[CT_DUM]]+'[1]12'!K$25*Table6[[#This Row],[PA_DUM]]+'[1]12'!K$26*Table6[[#This Row],[NY_DUM]]+'[1]12'!K$27*Table6[[#This Row],[NJ_DUM]]</f>
        <v>6.8000222473900527</v>
      </c>
      <c r="BO657" s="9">
        <f>Table6[[#This Row],[sales]]-Table6[[#This Row],[ Pred_12]]</f>
        <v>1435.3857856061668</v>
      </c>
      <c r="BP657" s="47">
        <f>ABS(Table6[[#This Row],[ Red_12]]/Table6[[#This Row],[sales]])</f>
        <v>0.99528491945326336</v>
      </c>
      <c r="BQ657">
        <f>LN(G657+'2019 Totals and Calculations'!C$18)</f>
        <v>6.6643057984486704</v>
      </c>
      <c r="BR657">
        <f>LN(Table6[[#This Row],[PROF RADIO]]+'2019 Totals and Calculations'!D$18)</f>
        <v>4.82599784597517</v>
      </c>
      <c r="BS657">
        <f>LN(Table6[[#This Row],[ONLINE LINGERING]]+'2019 Totals and Calculations'!E$18)</f>
        <v>4.3182674450624177</v>
      </c>
      <c r="BT657">
        <f>MONTH(Table6[[#This Row],[Date]])</f>
        <v>7</v>
      </c>
      <c r="BU657">
        <f t="shared" si="283"/>
        <v>0</v>
      </c>
      <c r="BV657">
        <f t="shared" si="284"/>
        <v>0</v>
      </c>
      <c r="BW657">
        <f t="shared" si="285"/>
        <v>0</v>
      </c>
      <c r="BX657">
        <f t="shared" si="286"/>
        <v>0</v>
      </c>
      <c r="BY657">
        <f t="shared" si="287"/>
        <v>0</v>
      </c>
      <c r="BZ657">
        <f t="shared" si="288"/>
        <v>0</v>
      </c>
      <c r="CA657">
        <f t="shared" si="289"/>
        <v>1</v>
      </c>
      <c r="CB657">
        <f t="shared" si="290"/>
        <v>0</v>
      </c>
      <c r="CC657">
        <f t="shared" si="291"/>
        <v>0</v>
      </c>
      <c r="CD657">
        <f t="shared" si="292"/>
        <v>0</v>
      </c>
      <c r="CE657">
        <f t="shared" si="293"/>
        <v>0</v>
      </c>
      <c r="CF657">
        <f t="shared" si="294"/>
        <v>0</v>
      </c>
      <c r="CG657">
        <f t="shared" si="295"/>
        <v>28</v>
      </c>
      <c r="CH65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1579.1282287621455</v>
      </c>
      <c r="CI657" s="79">
        <f>Table6[[#This Row],[sales]]-CH657</f>
        <v>-136.9424209085887</v>
      </c>
      <c r="CJ657">
        <f>ABS(Table6[[#This Row],[sales]]-CH657)/Table6[[#This Row],[sales]]</f>
        <v>9.4954769463723762E-2</v>
      </c>
      <c r="CK65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1609.4574139249742</v>
      </c>
      <c r="CL657" s="79">
        <f>Table6[[#This Row],[sales]]-CK657</f>
        <v>-167.27160607141741</v>
      </c>
      <c r="CM657">
        <f>ABS(Table6[[#This Row],[sales]]-CK657)/Table6[[#This Row],[sales]]</f>
        <v>0.11598478168383321</v>
      </c>
      <c r="CN65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1342.2083210670894</v>
      </c>
      <c r="CO657" s="79">
        <f>Table6[[#This Row],[sales]]-CN657</f>
        <v>99.977486786467352</v>
      </c>
      <c r="CP657">
        <f>ABS(Table6[[#This Row],[sales]]-CN657)/Table6[[#This Row],[sales]]</f>
        <v>6.9323582469076217E-2</v>
      </c>
      <c r="CQ65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1313.2161305296754</v>
      </c>
      <c r="CR657" s="79">
        <f>Table6[[#This Row],[sales]]-CQ657</f>
        <v>128.96967732388134</v>
      </c>
      <c r="CS657">
        <f>ABS(Table6[[#This Row],[sales]]-CQ657)/Table6[[#This Row],[sales]]</f>
        <v>8.9426533406142941E-2</v>
      </c>
    </row>
    <row r="658" spans="1:97" x14ac:dyDescent="0.2">
      <c r="A658">
        <v>657</v>
      </c>
      <c r="B658" t="s">
        <v>31</v>
      </c>
      <c r="C658" s="5">
        <v>42932</v>
      </c>
      <c r="D658" s="6">
        <v>426.421012392048</v>
      </c>
      <c r="E658" s="8">
        <f>YEAR(Table6[[#This Row],[Date]])</f>
        <v>2017</v>
      </c>
      <c r="F658" s="6">
        <f>Table6[[#This Row],[TV_State]]+Table6[[#This Row],[Radio_State]]+Table6[[#This Row],[Online]]</f>
        <v>521.18123736805865</v>
      </c>
      <c r="G658" s="6">
        <f t="shared" si="270"/>
        <v>423.79919868110107</v>
      </c>
      <c r="H658" s="6">
        <f>LN(Table6[[#This Row],[PROF TV LING]])</f>
        <v>6.0492597550374629</v>
      </c>
      <c r="I658" s="6">
        <f t="shared" si="271"/>
        <v>6.055427150230468</v>
      </c>
      <c r="J658" s="6">
        <v>63.173483317340448</v>
      </c>
      <c r="K658" s="6">
        <f t="shared" si="276"/>
        <v>62.563982791243873</v>
      </c>
      <c r="L658" s="6">
        <f>0.5*J657+0.5*Table6[[#This Row],[Radio_State]]</f>
        <v>62.860743300917974</v>
      </c>
      <c r="M658" s="6">
        <f>LN(Table6[[#This Row],[RADIO LINGERING ]])</f>
        <v>4.1409218560039003</v>
      </c>
      <c r="N658" s="6">
        <f t="shared" si="272"/>
        <v>4.1458846453460296</v>
      </c>
      <c r="O658" s="6">
        <v>31.586741658670224</v>
      </c>
      <c r="P658" s="6">
        <f t="shared" si="273"/>
        <v>31.45328047207148</v>
      </c>
      <c r="Q658" s="6">
        <f>0.3*O657+0.7*Table6[[#This Row],[Online]]</f>
        <v>31.492919653743478</v>
      </c>
      <c r="R658" s="6">
        <f>LN(Table6[[#This Row],[ONLINE LINGERING]])</f>
        <v>3.4497627476693413</v>
      </c>
      <c r="S658" s="6">
        <f t="shared" si="274"/>
        <v>3.4527374647860842</v>
      </c>
      <c r="T658" s="6">
        <v>1312.5055149963935</v>
      </c>
      <c r="U658" s="6">
        <f t="shared" si="275"/>
        <v>7.179693196358965</v>
      </c>
      <c r="V658" s="8">
        <f>YEAR(Table6[[#This Row],[Date]])</f>
        <v>2017</v>
      </c>
      <c r="W658" s="8">
        <f>WEEKNUM(Table6[[#This Row],[Date]])</f>
        <v>29</v>
      </c>
      <c r="X658" t="s">
        <v>824</v>
      </c>
      <c r="Y658" s="9">
        <f>Table6[[#This Row],[LNTVLING]]+Table6[[#This Row],[LNRADIOLING]]+Table6[[#This Row],[LNONLINELING]]</f>
        <v>13.639944358710705</v>
      </c>
      <c r="Z658">
        <f t="shared" si="296"/>
        <v>1</v>
      </c>
      <c r="AA658">
        <f t="shared" si="277"/>
        <v>0</v>
      </c>
      <c r="AB658">
        <f t="shared" si="278"/>
        <v>0</v>
      </c>
      <c r="AC658">
        <f t="shared" si="279"/>
        <v>0</v>
      </c>
      <c r="AD658">
        <f t="shared" si="280"/>
        <v>0</v>
      </c>
      <c r="AE658">
        <f t="shared" si="281"/>
        <v>1</v>
      </c>
      <c r="AF658">
        <f t="shared" si="282"/>
        <v>0</v>
      </c>
      <c r="AG658" s="9">
        <f>'[1]1'!J$20+'[1]1'!J$21*Table6[[#This Row],[TV_State]]</f>
        <v>1749.0873286985809</v>
      </c>
      <c r="AH658" s="9">
        <f>Table6[[#This Row],[sales]]-Table6[[#This Row],[Pred_1]]</f>
        <v>-436.58181370218745</v>
      </c>
      <c r="AI658">
        <f>ABS(Table6[[#This Row],[Res_1]])/Table6[[#This Row],[sales]]</f>
        <v>0.33263236513210925</v>
      </c>
      <c r="AJ658" s="9">
        <f>'[1]2'!J$20+'[1]2'!J$21*Table6[[#This Row],[Radio_State]]</f>
        <v>1991.6168582443927</v>
      </c>
      <c r="AK658" s="9">
        <f>Table6[[#This Row],[sales]]-Table6[[#This Row],[ Pred_2 ]]</f>
        <v>-679.11134324799923</v>
      </c>
      <c r="AL658">
        <f>ABS(Table6[[#This Row],[ Res_2 ]])/Table6[[#This Row],[sales]]</f>
        <v>0.51741599215289036</v>
      </c>
      <c r="AM658" s="10">
        <f>'[1]3'!J$20+'[1]3'!J$21*Data!O658</f>
        <v>1983.2169319585655</v>
      </c>
      <c r="AN658" s="9">
        <f>Table6[[#This Row],[sales]]-Table6[[#This Row],[Pred_3]]</f>
        <v>-670.71141696217205</v>
      </c>
      <c r="AO658" s="9">
        <f>ABS(Table6[[#This Row],[Res_3]])/Table6[[#This Row],[sales]]</f>
        <v>0.51101607520789349</v>
      </c>
      <c r="AP658" s="9">
        <f>'[1]4'!L$21+'[1]4'!L$27*Table6[[#This Row],[TV_State]]+'[1]4'!L$22*Table6[[#This Row],[NJ_DUM]]+'[1]4'!L$23*Table6[[#This Row],[NY_DUM]]+'[1]4'!L$24*Table6[[#This Row],[PA_DUM]]+'[1]4'!L$25*Table6[[#This Row],[CT_DUM]]+'[1]4'!L$26*Table6[[#This Row],[DL_DUM]]</f>
        <v>331.89021624445041</v>
      </c>
      <c r="AQ658" s="9">
        <f>Table6[[#This Row],[sales]]-Table6[[#This Row],[Pred_4]]</f>
        <v>980.6152987519431</v>
      </c>
      <c r="AR658">
        <f>ABS(Table6[[#This Row],[Res_4]]/Table6[[#This Row],[sales]])</f>
        <v>0.74713232633893933</v>
      </c>
      <c r="AS658" s="9">
        <f>'[1]5'!L$20+'[1]5'!L$26*Table6[[#This Row],[Radio_State]]+'[1]5'!L$21*Table6[[#This Row],[NJ_DUM]]+'[1]5'!L$22*Table6[[#This Row],[NY_DUM]]+'[1]5'!L$23*Table6[[#This Row],[PA_DUM]]+'[1]5'!L$24*Table6[[#This Row],[CT_DUM]]+'[1]5'!L$25*Table6[[#This Row],[DL_DUM]]</f>
        <v>307.67763994116666</v>
      </c>
      <c r="AT658" s="9">
        <f>Table6[[#This Row],[sales]]-Table6[[#This Row],[Pred_5]]</f>
        <v>1004.8278750552267</v>
      </c>
      <c r="AU658" s="9">
        <f>ABS(Table6[[#This Row],[Red_5]]/Table6[[#This Row],[sales]])</f>
        <v>0.76557992600738733</v>
      </c>
      <c r="AV658" s="9">
        <f>'[1]6'!L$20+'[1]6'!L$26*Table6[[#This Row],[Online]]+'[1]6'!L$21*Table6[[#This Row],[NJ_DUM]]+'[1]6'!L$22*Table6[[#This Row],[NY_DUM]]+'[1]6'!L$23*Table6[[#This Row],[PA_DUM]]+'[1]6'!L$24*Table6[[#This Row],[CT_DUM]]+'[1]6'!L$25*Table6[[#This Row],[DL_DUM]]</f>
        <v>131.51983461935421</v>
      </c>
      <c r="AW658" s="9">
        <f>Table6[[#This Row],[sales]]-Table6[[#This Row],[Pred_6]]</f>
        <v>1180.9856803770392</v>
      </c>
      <c r="AX658" s="9">
        <f>ABS(Table6[[#This Row],[Red_6]]/Table6[[#This Row],[sales]])</f>
        <v>0.89979483277088124</v>
      </c>
      <c r="AY658" s="9">
        <f>'[1]7'!L$21+'[1]7'!L$27*Table6[[#This Row],[LNTV]]+'[1]7'!L$22*Table6[[#This Row],[NJ_DUM]]+'[1]7'!L$23*Table6[[#This Row],[NY_DUM]]+'[1]7'!L$24*Table6[[#This Row],[PA_DUM]]+'[1]7'!L$25*Table6[[#This Row],[CT_DUM]]+'[1]7'!L$26*Table6[[#This Row],[DL_DUM]]</f>
        <v>5.8158121275986492</v>
      </c>
      <c r="AZ658" s="9">
        <f>Table6[[#This Row],[sales]]-Table6[[#This Row],[Pred_7]]</f>
        <v>1306.6897028687947</v>
      </c>
      <c r="BA658" s="9">
        <f>ABS(Table6[[#This Row],[Red_7]]/Table6[[#This Row],[sales]])</f>
        <v>0.9955689236645876</v>
      </c>
      <c r="BB658" s="9">
        <f>'[1]8'!O$22+'[1]8'!O$28*Table6[[#This Row],[LNRADIOLING]]+'[1]8'!O$23*Table6[[#This Row],[DL_DUM]]+'[1]8'!O$24*Table6[[#This Row],[CT_DUM]]+'[1]8'!O$25*Table6[[#This Row],[PA_DUM]]+'[1]8'!O$26*Table6[[#This Row],[NY_DUM]]+'[1]8'!O$27*Table6[[#This Row],[NJ_DUM]]</f>
        <v>6.8520442102712256</v>
      </c>
      <c r="BC658" s="9">
        <f>Table6[[#This Row],[sales]]-Table6[[#This Row],[Pred_8]]</f>
        <v>1305.6534707861222</v>
      </c>
      <c r="BD658" s="9">
        <f>ABS(Table6[[#This Row],[Red_8]]/Table6[[#This Row],[sales]])</f>
        <v>0.99477941682379134</v>
      </c>
      <c r="BE658" s="9">
        <f>'[1]9'!M$19+'[1]9'!M$21*Table6[[#This Row],[LNONLINE]]+'[1]9'!M$20*Table6[[#This Row],[DL_DUM]]+'[1]9'!M$22*Table6[[#This Row],[CT_DUM]]+'[1]9'!M$23*Table6[[#This Row],[PA_DUM]]+'[1]9'!M$24*Table6[[#This Row],[NY_DUM]]+'[1]9'!M$25*Table6[[#This Row],[NJ_DUM]]</f>
        <v>6.787706089016817</v>
      </c>
      <c r="BF658" s="9">
        <f>Table6[[#This Row],[sales]]-Table6[[#This Row],[Pred_9]]</f>
        <v>1305.7178089073766</v>
      </c>
      <c r="BG658" s="9">
        <f>ABS(Table6[[#This Row],[Red_9]]/Table6[[#This Row],[sales]])</f>
        <v>0.9948284361387727</v>
      </c>
      <c r="BH658" s="9">
        <f>'[1]10'!P$22+'[1]10'!P$30*Table6[[#This Row],[LNTV]]+'[1]10'!P$29*Table6[[#This Row],[LNRADIOLING]]+'[1]10'!P$24*Table6[[#This Row],[LNONLINELING]]+'[1]10'!P$23*Table6[[#This Row],[DL_DUM]]+'[1]10'!P$25*Table6[[#This Row],[CT_DUM]]+'[1]10'!P$26*Table6[[#This Row],[PA_DUM]]+'[1]10'!P$27*Table6[[#This Row],[NY_DUM]]+'[1]10'!P$28*Table6[[#This Row],[NJ_DUM]]</f>
        <v>6.7924370441269257</v>
      </c>
      <c r="BI658" s="9">
        <f>Table6[[#This Row],[sales]]-Table6[[#This Row],[Pred_10]]</f>
        <v>1305.7130779522665</v>
      </c>
      <c r="BJ658" s="45">
        <f>ABS(Table6[[#This Row],[Red_10]]/Table6[[#This Row],[sales]])</f>
        <v>0.99482483161669188</v>
      </c>
      <c r="BK658" s="9">
        <f>'[1]11'!P$32+'[1]11'!P$40*Table6[[#This Row],[LNONLINELING]]+'[1]11'!P$39*Table6[[#This Row],[LNRADIOLING]]+'[1]11'!P$38*Table6[[#This Row],[LNTVLING]]+'[1]11'!P$33*Table6[[#This Row],[DL_DUM]]+'[1]11'!P$34*Table6[[#This Row],[CT_DUM]]+'[1]11'!P$35*Table6[[#This Row],[PA_DUM]]+'[1]11'!P$36*Table6[[#This Row],[NY_DUM]]+'[1]11'!P$37*Table6[[#This Row],[NJ_DUM]]</f>
        <v>6.8053777536563711</v>
      </c>
      <c r="BL658" s="9">
        <f>Table6[[#This Row],[sales]]-Table6[[#This Row],[ Pred_11]]</f>
        <v>1305.7001372427371</v>
      </c>
      <c r="BM658" s="47">
        <f>ABS(Table6[[#This Row],[ Red_11]]/Table6[[#This Row],[sales]])</f>
        <v>0.99481497206990777</v>
      </c>
      <c r="BN658" s="9">
        <f>'[1]12'!K$22+'[1]12'!K$28*Table6[[#This Row],[COMBINE LN LING]]+'[1]12'!K$23*Table6[[#This Row],[DL_DUM]]+'[1]12'!K$24*Table6[[#This Row],[CT_DUM]]+'[1]12'!K$25*Table6[[#This Row],[PA_DUM]]+'[1]12'!K$26*Table6[[#This Row],[NY_DUM]]+'[1]12'!K$27*Table6[[#This Row],[NJ_DUM]]</f>
        <v>6.8021928975696548</v>
      </c>
      <c r="BO658" s="9">
        <f>Table6[[#This Row],[sales]]-Table6[[#This Row],[ Pred_12]]</f>
        <v>1305.7033220988237</v>
      </c>
      <c r="BP658" s="47">
        <f>ABS(Table6[[#This Row],[ Red_12]]/Table6[[#This Row],[sales]])</f>
        <v>0.99481739861673002</v>
      </c>
      <c r="BQ658">
        <f>LN(G658+'2019 Totals and Calculations'!C$18)</f>
        <v>6.665738127325251</v>
      </c>
      <c r="BR658">
        <f>LN(Table6[[#This Row],[PROF RADIO]]+'2019 Totals and Calculations'!D$18)</f>
        <v>4.8308732514385957</v>
      </c>
      <c r="BS658">
        <f>LN(Table6[[#This Row],[ONLINE LINGERING]]+'2019 Totals and Calculations'!E$18)</f>
        <v>4.3224130823695548</v>
      </c>
      <c r="BT658">
        <f>MONTH(Table6[[#This Row],[Date]])</f>
        <v>7</v>
      </c>
      <c r="BU658">
        <f t="shared" si="283"/>
        <v>0</v>
      </c>
      <c r="BV658">
        <f t="shared" si="284"/>
        <v>0</v>
      </c>
      <c r="BW658">
        <f t="shared" si="285"/>
        <v>0</v>
      </c>
      <c r="BX658">
        <f t="shared" si="286"/>
        <v>0</v>
      </c>
      <c r="BY658">
        <f t="shared" si="287"/>
        <v>0</v>
      </c>
      <c r="BZ658">
        <f t="shared" si="288"/>
        <v>0</v>
      </c>
      <c r="CA658">
        <f t="shared" si="289"/>
        <v>1</v>
      </c>
      <c r="CB658">
        <f t="shared" si="290"/>
        <v>0</v>
      </c>
      <c r="CC658">
        <f t="shared" si="291"/>
        <v>0</v>
      </c>
      <c r="CD658">
        <f t="shared" si="292"/>
        <v>0</v>
      </c>
      <c r="CE658">
        <f t="shared" si="293"/>
        <v>0</v>
      </c>
      <c r="CF658">
        <f t="shared" si="294"/>
        <v>0</v>
      </c>
      <c r="CG658">
        <f t="shared" si="295"/>
        <v>29</v>
      </c>
      <c r="CH65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1584.0796089987855</v>
      </c>
      <c r="CI658" s="79">
        <f>Table6[[#This Row],[sales]]-CH658</f>
        <v>-271.57409400239203</v>
      </c>
      <c r="CJ658">
        <f>ABS(Table6[[#This Row],[sales]]-CH658)/Table6[[#This Row],[sales]]</f>
        <v>0.2069127260033938</v>
      </c>
      <c r="CK65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1615.5217784546892</v>
      </c>
      <c r="CL658" s="79">
        <f>Table6[[#This Row],[sales]]-CK658</f>
        <v>-303.01626345829573</v>
      </c>
      <c r="CM658">
        <f>ABS(Table6[[#This Row],[sales]]-CK658)/Table6[[#This Row],[sales]]</f>
        <v>0.23086856397637945</v>
      </c>
      <c r="CN65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1347.1940896843482</v>
      </c>
      <c r="CO658" s="79">
        <f>Table6[[#This Row],[sales]]-CN658</f>
        <v>-34.68857468795477</v>
      </c>
      <c r="CP658">
        <f>ABS(Table6[[#This Row],[sales]]-CN658)/Table6[[#This Row],[sales]]</f>
        <v>2.6429279185200289E-2</v>
      </c>
      <c r="CQ65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1319.6484425422425</v>
      </c>
      <c r="CR658" s="79">
        <f>Table6[[#This Row],[sales]]-CQ658</f>
        <v>-7.1429275458490338</v>
      </c>
      <c r="CS658">
        <f>ABS(Table6[[#This Row],[sales]]-CQ658)/Table6[[#This Row],[sales]]</f>
        <v>5.4422076434998152E-3</v>
      </c>
    </row>
    <row r="659" spans="1:97" x14ac:dyDescent="0.2">
      <c r="A659">
        <v>658</v>
      </c>
      <c r="B659" t="s">
        <v>31</v>
      </c>
      <c r="C659" s="5">
        <v>42939</v>
      </c>
      <c r="D659" s="6">
        <v>430.68522251596858</v>
      </c>
      <c r="E659" s="8">
        <f>YEAR(Table6[[#This Row],[Date]])</f>
        <v>2017</v>
      </c>
      <c r="F659" s="6">
        <f>Table6[[#This Row],[TV_State]]+Table6[[#This Row],[Radio_State]]+Table6[[#This Row],[Online]]</f>
        <v>526.39304974173933</v>
      </c>
      <c r="G659" s="6">
        <f t="shared" si="270"/>
        <v>425.86500583156135</v>
      </c>
      <c r="H659" s="6">
        <f>LN(Table6[[#This Row],[PROF TV LING]])</f>
        <v>6.0541224083305076</v>
      </c>
      <c r="I659" s="6">
        <f t="shared" si="271"/>
        <v>6.0653774810836358</v>
      </c>
      <c r="J659" s="6">
        <v>63.805218150513859</v>
      </c>
      <c r="K659" s="6">
        <f t="shared" si="276"/>
        <v>63.184600470878863</v>
      </c>
      <c r="L659" s="6">
        <f>0.5*J658+0.5*Table6[[#This Row],[Radio_State]]</f>
        <v>63.489350733927154</v>
      </c>
      <c r="M659" s="6">
        <f>LN(Table6[[#This Row],[RADIO LINGERING ]])</f>
        <v>4.150872186857069</v>
      </c>
      <c r="N659" s="6">
        <f t="shared" si="272"/>
        <v>4.1558349761991975</v>
      </c>
      <c r="O659" s="6">
        <v>31.902609075256933</v>
      </c>
      <c r="P659" s="6">
        <f t="shared" si="273"/>
        <v>31.767810494301294</v>
      </c>
      <c r="Q659" s="6">
        <f>0.3*O658+0.7*Table6[[#This Row],[Online]]</f>
        <v>31.807848850280919</v>
      </c>
      <c r="R659" s="6">
        <f>LN(Table6[[#This Row],[ONLINE LINGERING]])</f>
        <v>3.4597130785225096</v>
      </c>
      <c r="S659" s="6">
        <f t="shared" si="274"/>
        <v>3.4626877956392526</v>
      </c>
      <c r="T659" s="6">
        <v>1326.8641084592969</v>
      </c>
      <c r="U659" s="6">
        <f t="shared" si="275"/>
        <v>7.1905736240087936</v>
      </c>
      <c r="V659" s="8">
        <f>YEAR(Table6[[#This Row],[Date]])</f>
        <v>2017</v>
      </c>
      <c r="W659" s="8">
        <f>WEEKNUM(Table6[[#This Row],[Date]])</f>
        <v>30</v>
      </c>
      <c r="X659" t="s">
        <v>825</v>
      </c>
      <c r="Y659" s="9">
        <f>Table6[[#This Row],[LNTVLING]]+Table6[[#This Row],[LNRADIOLING]]+Table6[[#This Row],[LNONLINELING]]</f>
        <v>13.664707673710087</v>
      </c>
      <c r="Z659">
        <f t="shared" si="296"/>
        <v>1</v>
      </c>
      <c r="AA659">
        <f t="shared" si="277"/>
        <v>0</v>
      </c>
      <c r="AB659">
        <f t="shared" si="278"/>
        <v>0</v>
      </c>
      <c r="AC659">
        <f t="shared" si="279"/>
        <v>0</v>
      </c>
      <c r="AD659">
        <f t="shared" si="280"/>
        <v>0</v>
      </c>
      <c r="AE659">
        <f t="shared" si="281"/>
        <v>1</v>
      </c>
      <c r="AF659">
        <f t="shared" si="282"/>
        <v>0</v>
      </c>
      <c r="AG659" s="9">
        <f>'[1]1'!J$20+'[1]1'!J$21*Table6[[#This Row],[TV_State]]</f>
        <v>1753.2808765310035</v>
      </c>
      <c r="AH659" s="9">
        <f>Table6[[#This Row],[sales]]-Table6[[#This Row],[Pred_1]]</f>
        <v>-426.41676807170666</v>
      </c>
      <c r="AI659">
        <f>ABS(Table6[[#This Row],[Res_1]])/Table6[[#This Row],[sales]]</f>
        <v>0.32137184610927888</v>
      </c>
      <c r="AJ659" s="9">
        <f>'[1]2'!J$20+'[1]2'!J$21*Table6[[#This Row],[Radio_State]]</f>
        <v>1994.3902087868614</v>
      </c>
      <c r="AK659" s="9">
        <f>Table6[[#This Row],[sales]]-Table6[[#This Row],[ Pred_2 ]]</f>
        <v>-667.52610032756456</v>
      </c>
      <c r="AL659">
        <f>ABS(Table6[[#This Row],[ Res_2 ]])/Table6[[#This Row],[sales]]</f>
        <v>0.50308550519364792</v>
      </c>
      <c r="AM659" s="10">
        <f>'[1]3'!J$20+'[1]3'!J$21*Data!O659</f>
        <v>1985.0417994609029</v>
      </c>
      <c r="AN659" s="9">
        <f>Table6[[#This Row],[sales]]-Table6[[#This Row],[Pred_3]]</f>
        <v>-658.17769100160604</v>
      </c>
      <c r="AO659" s="9">
        <f>ABS(Table6[[#This Row],[Res_3]])/Table6[[#This Row],[sales]]</f>
        <v>0.49604001404925818</v>
      </c>
      <c r="AP659" s="9">
        <f>'[1]4'!L$21+'[1]4'!L$27*Table6[[#This Row],[TV_State]]+'[1]4'!L$22*Table6[[#This Row],[NJ_DUM]]+'[1]4'!L$23*Table6[[#This Row],[NY_DUM]]+'[1]4'!L$24*Table6[[#This Row],[PA_DUM]]+'[1]4'!L$25*Table6[[#This Row],[CT_DUM]]+'[1]4'!L$26*Table6[[#This Row],[DL_DUM]]</f>
        <v>332.83081846343669</v>
      </c>
      <c r="AQ659" s="9">
        <f>Table6[[#This Row],[sales]]-Table6[[#This Row],[Pred_4]]</f>
        <v>994.03328999586017</v>
      </c>
      <c r="AR659">
        <f>ABS(Table6[[#This Row],[Res_4]]/Table6[[#This Row],[sales]])</f>
        <v>0.74915983005229758</v>
      </c>
      <c r="AS659" s="9">
        <f>'[1]5'!L$20+'[1]5'!L$26*Table6[[#This Row],[Radio_State]]+'[1]5'!L$21*Table6[[#This Row],[NJ_DUM]]+'[1]5'!L$22*Table6[[#This Row],[NY_DUM]]+'[1]5'!L$23*Table6[[#This Row],[PA_DUM]]+'[1]5'!L$24*Table6[[#This Row],[CT_DUM]]+'[1]5'!L$25*Table6[[#This Row],[DL_DUM]]</f>
        <v>308.79050105730784</v>
      </c>
      <c r="AT659" s="9">
        <f>Table6[[#This Row],[sales]]-Table6[[#This Row],[Pred_5]]</f>
        <v>1018.073607401989</v>
      </c>
      <c r="AU659" s="9">
        <f>ABS(Table6[[#This Row],[Red_5]]/Table6[[#This Row],[sales]])</f>
        <v>0.76727797587662283</v>
      </c>
      <c r="AV659" s="9">
        <f>'[1]6'!L$20+'[1]6'!L$26*Table6[[#This Row],[Online]]+'[1]6'!L$21*Table6[[#This Row],[NJ_DUM]]+'[1]6'!L$22*Table6[[#This Row],[NY_DUM]]+'[1]6'!L$23*Table6[[#This Row],[PA_DUM]]+'[1]6'!L$24*Table6[[#This Row],[CT_DUM]]+'[1]6'!L$25*Table6[[#This Row],[DL_DUM]]</f>
        <v>132.8945709774124</v>
      </c>
      <c r="AW659" s="9">
        <f>Table6[[#This Row],[sales]]-Table6[[#This Row],[Pred_6]]</f>
        <v>1193.9695374818843</v>
      </c>
      <c r="AX659" s="9">
        <f>ABS(Table6[[#This Row],[Red_6]]/Table6[[#This Row],[sales]])</f>
        <v>0.89984311872620892</v>
      </c>
      <c r="AY659" s="9">
        <f>'[1]7'!L$21+'[1]7'!L$27*Table6[[#This Row],[LNTV]]+'[1]7'!L$22*Table6[[#This Row],[NJ_DUM]]+'[1]7'!L$23*Table6[[#This Row],[NY_DUM]]+'[1]7'!L$24*Table6[[#This Row],[PA_DUM]]+'[1]7'!L$25*Table6[[#This Row],[CT_DUM]]+'[1]7'!L$26*Table6[[#This Row],[DL_DUM]]</f>
        <v>5.8169134748886497</v>
      </c>
      <c r="AZ659" s="9">
        <f>Table6[[#This Row],[sales]]-Table6[[#This Row],[Pred_7]]</f>
        <v>1321.0471949844082</v>
      </c>
      <c r="BA659" s="9">
        <f>ABS(Table6[[#This Row],[Red_7]]/Table6[[#This Row],[sales]])</f>
        <v>0.99561604429737494</v>
      </c>
      <c r="BB659" s="9">
        <f>'[1]8'!O$22+'[1]8'!O$28*Table6[[#This Row],[LNRADIOLING]]+'[1]8'!O$23*Table6[[#This Row],[DL_DUM]]+'[1]8'!O$24*Table6[[#This Row],[CT_DUM]]+'[1]8'!O$25*Table6[[#This Row],[PA_DUM]]+'[1]8'!O$26*Table6[[#This Row],[NY_DUM]]+'[1]8'!O$27*Table6[[#This Row],[NJ_DUM]]</f>
        <v>6.8527540762750014</v>
      </c>
      <c r="BC659" s="9">
        <f>Table6[[#This Row],[sales]]-Table6[[#This Row],[Pred_8]]</f>
        <v>1320.0113543830219</v>
      </c>
      <c r="BD659" s="9">
        <f>ABS(Table6[[#This Row],[Red_8]]/Table6[[#This Row],[sales]])</f>
        <v>0.99483537610778228</v>
      </c>
      <c r="BE659" s="9">
        <f>'[1]9'!M$19+'[1]9'!M$21*Table6[[#This Row],[LNONLINE]]+'[1]9'!M$20*Table6[[#This Row],[DL_DUM]]+'[1]9'!M$22*Table6[[#This Row],[CT_DUM]]+'[1]9'!M$23*Table6[[#This Row],[PA_DUM]]+'[1]9'!M$24*Table6[[#This Row],[NY_DUM]]+'[1]9'!M$25*Table6[[#This Row],[NJ_DUM]]</f>
        <v>6.7908565373481498</v>
      </c>
      <c r="BF659" s="9">
        <f>Table6[[#This Row],[sales]]-Table6[[#This Row],[Pred_9]]</f>
        <v>1320.0732519219487</v>
      </c>
      <c r="BG659" s="9">
        <f>ABS(Table6[[#This Row],[Red_9]]/Table6[[#This Row],[sales]])</f>
        <v>0.99488202560152639</v>
      </c>
      <c r="BH659" s="9">
        <f>'[1]10'!P$22+'[1]10'!P$30*Table6[[#This Row],[LNTV]]+'[1]10'!P$29*Table6[[#This Row],[LNRADIOLING]]+'[1]10'!P$24*Table6[[#This Row],[LNONLINELING]]+'[1]10'!P$23*Table6[[#This Row],[DL_DUM]]+'[1]10'!P$25*Table6[[#This Row],[CT_DUM]]+'[1]10'!P$26*Table6[[#This Row],[PA_DUM]]+'[1]10'!P$27*Table6[[#This Row],[NY_DUM]]+'[1]10'!P$28*Table6[[#This Row],[NJ_DUM]]</f>
        <v>6.7942481274031445</v>
      </c>
      <c r="BI659" s="9">
        <f>Table6[[#This Row],[sales]]-Table6[[#This Row],[Pred_10]]</f>
        <v>1320.0698603318938</v>
      </c>
      <c r="BJ659" s="45">
        <f>ABS(Table6[[#This Row],[Red_10]]/Table6[[#This Row],[sales]])</f>
        <v>0.99487946950702266</v>
      </c>
      <c r="BK659" s="9">
        <f>'[1]11'!P$32+'[1]11'!P$40*Table6[[#This Row],[LNONLINELING]]+'[1]11'!P$39*Table6[[#This Row],[LNRADIOLING]]+'[1]11'!P$38*Table6[[#This Row],[LNTVLING]]+'[1]11'!P$33*Table6[[#This Row],[DL_DUM]]+'[1]11'!P$34*Table6[[#This Row],[CT_DUM]]+'[1]11'!P$35*Table6[[#This Row],[PA_DUM]]+'[1]11'!P$36*Table6[[#This Row],[NY_DUM]]+'[1]11'!P$37*Table6[[#This Row],[NJ_DUM]]</f>
        <v>6.8073613254459575</v>
      </c>
      <c r="BL659" s="9">
        <f>Table6[[#This Row],[sales]]-Table6[[#This Row],[ Pred_11]]</f>
        <v>1320.0567471338509</v>
      </c>
      <c r="BM659" s="47">
        <f>ABS(Table6[[#This Row],[ Red_11]]/Table6[[#This Row],[sales]])</f>
        <v>0.99486958665770953</v>
      </c>
      <c r="BN659" s="9">
        <f>'[1]12'!K$22+'[1]12'!K$28*Table6[[#This Row],[COMBINE LN LING]]+'[1]12'!K$23*Table6[[#This Row],[DL_DUM]]+'[1]12'!K$24*Table6[[#This Row],[CT_DUM]]+'[1]12'!K$25*Table6[[#This Row],[PA_DUM]]+'[1]12'!K$26*Table6[[#This Row],[NY_DUM]]+'[1]12'!K$27*Table6[[#This Row],[NJ_DUM]]</f>
        <v>6.804576016871672</v>
      </c>
      <c r="BO659" s="9">
        <f>Table6[[#This Row],[sales]]-Table6[[#This Row],[ Pred_12]]</f>
        <v>1320.0595324424253</v>
      </c>
      <c r="BP659" s="47">
        <f>ABS(Table6[[#This Row],[ Red_12]]/Table6[[#This Row],[sales]])</f>
        <v>0.994871685824125</v>
      </c>
      <c r="BQ659">
        <f>LN(G659+'2019 Totals and Calculations'!C$18)</f>
        <v>6.6683661293860608</v>
      </c>
      <c r="BR659">
        <f>LN(Table6[[#This Row],[PROF RADIO]]+'2019 Totals and Calculations'!D$18)</f>
        <v>4.8358132792321848</v>
      </c>
      <c r="BS659">
        <f>LN(Table6[[#This Row],[ONLINE LINGERING]]+'2019 Totals and Calculations'!E$18)</f>
        <v>4.3265828035620268</v>
      </c>
      <c r="BT659">
        <f>MONTH(Table6[[#This Row],[Date]])</f>
        <v>7</v>
      </c>
      <c r="BU659">
        <f t="shared" si="283"/>
        <v>0</v>
      </c>
      <c r="BV659">
        <f t="shared" si="284"/>
        <v>0</v>
      </c>
      <c r="BW659">
        <f t="shared" si="285"/>
        <v>0</v>
      </c>
      <c r="BX659">
        <f t="shared" si="286"/>
        <v>0</v>
      </c>
      <c r="BY659">
        <f t="shared" si="287"/>
        <v>0</v>
      </c>
      <c r="BZ659">
        <f t="shared" si="288"/>
        <v>0</v>
      </c>
      <c r="CA659">
        <f t="shared" si="289"/>
        <v>1</v>
      </c>
      <c r="CB659">
        <f t="shared" si="290"/>
        <v>0</v>
      </c>
      <c r="CC659">
        <f t="shared" si="291"/>
        <v>0</v>
      </c>
      <c r="CD659">
        <f t="shared" si="292"/>
        <v>0</v>
      </c>
      <c r="CE659">
        <f t="shared" si="293"/>
        <v>0</v>
      </c>
      <c r="CF659">
        <f t="shared" si="294"/>
        <v>0</v>
      </c>
      <c r="CG659">
        <f t="shared" si="295"/>
        <v>30</v>
      </c>
      <c r="CH65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1589.6127942182338</v>
      </c>
      <c r="CI659" s="79">
        <f>Table6[[#This Row],[sales]]-CH659</f>
        <v>-262.74868575893697</v>
      </c>
      <c r="CJ659">
        <f>ABS(Table6[[#This Row],[sales]]-CH659)/Table6[[#This Row],[sales]]</f>
        <v>0.19802230242253713</v>
      </c>
      <c r="CK65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1621.641107818903</v>
      </c>
      <c r="CL659" s="79">
        <f>Table6[[#This Row],[sales]]-CK659</f>
        <v>-294.77699935960618</v>
      </c>
      <c r="CM659">
        <f>ABS(Table6[[#This Row],[sales]]-CK659)/Table6[[#This Row],[sales]]</f>
        <v>0.22216065494596113</v>
      </c>
      <c r="CN65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1352.2090142272966</v>
      </c>
      <c r="CO659" s="79">
        <f>Table6[[#This Row],[sales]]-CN659</f>
        <v>-25.344905767999762</v>
      </c>
      <c r="CP659">
        <f>ABS(Table6[[#This Row],[sales]]-CN659)/Table6[[#This Row],[sales]]</f>
        <v>1.9101357559086651E-2</v>
      </c>
      <c r="CQ65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1326.2794335119404</v>
      </c>
      <c r="CR659" s="79">
        <f>Table6[[#This Row],[sales]]-CQ659</f>
        <v>0.58467494735646142</v>
      </c>
      <c r="CS659">
        <f>ABS(Table6[[#This Row],[sales]]-CQ659)/Table6[[#This Row],[sales]]</f>
        <v>4.4064418023588212E-4</v>
      </c>
    </row>
    <row r="660" spans="1:97" x14ac:dyDescent="0.2">
      <c r="A660">
        <v>659</v>
      </c>
      <c r="B660" t="s">
        <v>31</v>
      </c>
      <c r="C660" s="5">
        <v>42946</v>
      </c>
      <c r="D660" s="6">
        <v>434.99207474112825</v>
      </c>
      <c r="E660" s="8">
        <f>YEAR(Table6[[#This Row],[Date]])</f>
        <v>2017</v>
      </c>
      <c r="F660" s="6">
        <f>Table6[[#This Row],[TV_State]]+Table6[[#This Row],[Radio_State]]+Table6[[#This Row],[Online]]</f>
        <v>531.65698023915672</v>
      </c>
      <c r="G660" s="6">
        <f t="shared" si="270"/>
        <v>428.60312650443143</v>
      </c>
      <c r="H660" s="6">
        <f>LN(Table6[[#This Row],[PROF TV LING]])</f>
        <v>6.0605313777035645</v>
      </c>
      <c r="I660" s="6">
        <f t="shared" si="271"/>
        <v>6.0753278119368046</v>
      </c>
      <c r="J660" s="6">
        <v>64.443270332018997</v>
      </c>
      <c r="K660" s="6">
        <f t="shared" si="276"/>
        <v>63.81393540144893</v>
      </c>
      <c r="L660" s="6">
        <f>0.5*J659+0.5*Table6[[#This Row],[Radio_State]]</f>
        <v>64.124244241266425</v>
      </c>
      <c r="M660" s="6">
        <f>LN(Table6[[#This Row],[RADIO LINGERING ]])</f>
        <v>4.1608225177102369</v>
      </c>
      <c r="N660" s="6">
        <f t="shared" si="272"/>
        <v>4.1657853070523654</v>
      </c>
      <c r="O660" s="6">
        <v>32.221635166009499</v>
      </c>
      <c r="P660" s="6">
        <f t="shared" si="273"/>
        <v>32.085487764497032</v>
      </c>
      <c r="Q660" s="6">
        <f>0.3*O659+0.7*Table6[[#This Row],[Online]]</f>
        <v>32.125927338783725</v>
      </c>
      <c r="R660" s="6">
        <f>LN(Table6[[#This Row],[ONLINE LINGERING]])</f>
        <v>3.4696634093756775</v>
      </c>
      <c r="S660" s="6">
        <f t="shared" si="274"/>
        <v>3.4726381264924204</v>
      </c>
      <c r="T660" s="6">
        <v>1417.6632166138038</v>
      </c>
      <c r="U660" s="6">
        <f t="shared" si="275"/>
        <v>7.2567651729689748</v>
      </c>
      <c r="V660" s="8">
        <f>YEAR(Table6[[#This Row],[Date]])</f>
        <v>2017</v>
      </c>
      <c r="W660" s="8">
        <f>WEEKNUM(Table6[[#This Row],[Date]])</f>
        <v>31</v>
      </c>
      <c r="X660" t="s">
        <v>826</v>
      </c>
      <c r="Y660" s="9">
        <f>Table6[[#This Row],[LNTVLING]]+Table6[[#This Row],[LNRADIOLING]]+Table6[[#This Row],[LNONLINELING]]</f>
        <v>13.691017304789479</v>
      </c>
      <c r="Z660">
        <f t="shared" si="296"/>
        <v>1</v>
      </c>
      <c r="AA660">
        <f t="shared" si="277"/>
        <v>0</v>
      </c>
      <c r="AB660">
        <f t="shared" si="278"/>
        <v>0</v>
      </c>
      <c r="AC660">
        <f t="shared" si="279"/>
        <v>0</v>
      </c>
      <c r="AD660">
        <f t="shared" si="280"/>
        <v>0</v>
      </c>
      <c r="AE660">
        <f t="shared" si="281"/>
        <v>1</v>
      </c>
      <c r="AF660">
        <f t="shared" si="282"/>
        <v>0</v>
      </c>
      <c r="AG660" s="9">
        <f>'[1]1'!J$20+'[1]1'!J$21*Table6[[#This Row],[TV_State]]</f>
        <v>1757.5163598417503</v>
      </c>
      <c r="AH660" s="9">
        <f>Table6[[#This Row],[sales]]-Table6[[#This Row],[Pred_1]]</f>
        <v>-339.85314322794648</v>
      </c>
      <c r="AI660">
        <f>ABS(Table6[[#This Row],[Res_1]])/Table6[[#This Row],[sales]]</f>
        <v>0.23972770065919571</v>
      </c>
      <c r="AJ660" s="9">
        <f>'[1]2'!J$20+'[1]2'!J$21*Table6[[#This Row],[Radio_State]]</f>
        <v>1997.1912928347551</v>
      </c>
      <c r="AK660" s="9">
        <f>Table6[[#This Row],[sales]]-Table6[[#This Row],[ Pred_2 ]]</f>
        <v>-579.52807622095133</v>
      </c>
      <c r="AL660">
        <f>ABS(Table6[[#This Row],[ Res_2 ]])/Table6[[#This Row],[sales]]</f>
        <v>0.40879107917125629</v>
      </c>
      <c r="AM660" s="10">
        <f>'[1]3'!J$20+'[1]3'!J$21*Data!O660</f>
        <v>1986.8849156382632</v>
      </c>
      <c r="AN660" s="9">
        <f>Table6[[#This Row],[sales]]-Table6[[#This Row],[Pred_3]]</f>
        <v>-569.22169902445944</v>
      </c>
      <c r="AO660" s="9">
        <f>ABS(Table6[[#This Row],[Res_3]])/Table6[[#This Row],[sales]]</f>
        <v>0.40152110342828012</v>
      </c>
      <c r="AP660" s="9">
        <f>'[1]4'!L$21+'[1]4'!L$27*Table6[[#This Row],[TV_State]]+'[1]4'!L$22*Table6[[#This Row],[NJ_DUM]]+'[1]4'!L$23*Table6[[#This Row],[NY_DUM]]+'[1]4'!L$24*Table6[[#This Row],[PA_DUM]]+'[1]4'!L$25*Table6[[#This Row],[CT_DUM]]+'[1]4'!L$26*Table6[[#This Row],[DL_DUM]]</f>
        <v>333.78082670461282</v>
      </c>
      <c r="AQ660" s="9">
        <f>Table6[[#This Row],[sales]]-Table6[[#This Row],[Pred_4]]</f>
        <v>1083.882389909191</v>
      </c>
      <c r="AR660">
        <f>ABS(Table6[[#This Row],[Res_4]]/Table6[[#This Row],[sales]])</f>
        <v>0.76455562732178828</v>
      </c>
      <c r="AS660" s="9">
        <f>'[1]5'!L$20+'[1]5'!L$26*Table6[[#This Row],[Radio_State]]+'[1]5'!L$21*Table6[[#This Row],[NJ_DUM]]+'[1]5'!L$22*Table6[[#This Row],[NY_DUM]]+'[1]5'!L$23*Table6[[#This Row],[PA_DUM]]+'[1]5'!L$24*Table6[[#This Row],[CT_DUM]]+'[1]5'!L$25*Table6[[#This Row],[DL_DUM]]</f>
        <v>309.91449078461045</v>
      </c>
      <c r="AT660" s="9">
        <f>Table6[[#This Row],[sales]]-Table6[[#This Row],[Pred_5]]</f>
        <v>1107.7487258291933</v>
      </c>
      <c r="AU660" s="9">
        <f>ABS(Table6[[#This Row],[Red_5]]/Table6[[#This Row],[sales]])</f>
        <v>0.78139061015855038</v>
      </c>
      <c r="AV660" s="9">
        <f>'[1]6'!L$20+'[1]6'!L$26*Table6[[#This Row],[Online]]+'[1]6'!L$21*Table6[[#This Row],[NJ_DUM]]+'[1]6'!L$22*Table6[[#This Row],[NY_DUM]]+'[1]6'!L$23*Table6[[#This Row],[PA_DUM]]+'[1]6'!L$24*Table6[[#This Row],[CT_DUM]]+'[1]6'!L$25*Table6[[#This Row],[DL_DUM]]</f>
        <v>134.28305469905109</v>
      </c>
      <c r="AW660" s="9">
        <f>Table6[[#This Row],[sales]]-Table6[[#This Row],[Pred_6]]</f>
        <v>1283.3801619147528</v>
      </c>
      <c r="AX660" s="9">
        <f>ABS(Table6[[#This Row],[Red_6]]/Table6[[#This Row],[sales]])</f>
        <v>0.90527859288061641</v>
      </c>
      <c r="AY660" s="9">
        <f>'[1]7'!L$21+'[1]7'!L$27*Table6[[#This Row],[LNTV]]+'[1]7'!L$22*Table6[[#This Row],[NJ_DUM]]+'[1]7'!L$23*Table6[[#This Row],[NY_DUM]]+'[1]7'!L$24*Table6[[#This Row],[PA_DUM]]+'[1]7'!L$25*Table6[[#This Row],[CT_DUM]]+'[1]7'!L$26*Table6[[#This Row],[DL_DUM]]</f>
        <v>5.8180148221786503</v>
      </c>
      <c r="AZ660" s="9">
        <f>Table6[[#This Row],[sales]]-Table6[[#This Row],[Pred_7]]</f>
        <v>1411.8452017916252</v>
      </c>
      <c r="BA660" s="9">
        <f>ABS(Table6[[#This Row],[Red_7]]/Table6[[#This Row],[sales]])</f>
        <v>0.99589605291722572</v>
      </c>
      <c r="BB660" s="9">
        <f>'[1]8'!O$22+'[1]8'!O$28*Table6[[#This Row],[LNRADIOLING]]+'[1]8'!O$23*Table6[[#This Row],[DL_DUM]]+'[1]8'!O$24*Table6[[#This Row],[CT_DUM]]+'[1]8'!O$25*Table6[[#This Row],[PA_DUM]]+'[1]8'!O$26*Table6[[#This Row],[NY_DUM]]+'[1]8'!O$27*Table6[[#This Row],[NJ_DUM]]</f>
        <v>6.8534639422787782</v>
      </c>
      <c r="BC660" s="9">
        <f>Table6[[#This Row],[sales]]-Table6[[#This Row],[Pred_8]]</f>
        <v>1410.8097526715251</v>
      </c>
      <c r="BD660" s="9">
        <f>ABS(Table6[[#This Row],[Red_8]]/Table6[[#This Row],[sales]])</f>
        <v>0.99516566144768237</v>
      </c>
      <c r="BE660" s="9">
        <f>'[1]9'!M$19+'[1]9'!M$21*Table6[[#This Row],[LNONLINE]]+'[1]9'!M$20*Table6[[#This Row],[DL_DUM]]+'[1]9'!M$22*Table6[[#This Row],[CT_DUM]]+'[1]9'!M$23*Table6[[#This Row],[PA_DUM]]+'[1]9'!M$24*Table6[[#This Row],[NY_DUM]]+'[1]9'!M$25*Table6[[#This Row],[NJ_DUM]]</f>
        <v>6.7940069856794816</v>
      </c>
      <c r="BF660" s="9">
        <f>Table6[[#This Row],[sales]]-Table6[[#This Row],[Pred_9]]</f>
        <v>1410.8692096281243</v>
      </c>
      <c r="BG660" s="9">
        <f>ABS(Table6[[#This Row],[Red_9]]/Table6[[#This Row],[sales]])</f>
        <v>0.99520760156145727</v>
      </c>
      <c r="BH660" s="9">
        <f>'[1]10'!P$22+'[1]10'!P$30*Table6[[#This Row],[LNTV]]+'[1]10'!P$29*Table6[[#This Row],[LNRADIOLING]]+'[1]10'!P$24*Table6[[#This Row],[LNONLINELING]]+'[1]10'!P$23*Table6[[#This Row],[DL_DUM]]+'[1]10'!P$25*Table6[[#This Row],[CT_DUM]]+'[1]10'!P$26*Table6[[#This Row],[PA_DUM]]+'[1]10'!P$27*Table6[[#This Row],[NY_DUM]]+'[1]10'!P$28*Table6[[#This Row],[NJ_DUM]]</f>
        <v>6.7960592106793634</v>
      </c>
      <c r="BI660" s="9">
        <f>Table6[[#This Row],[sales]]-Table6[[#This Row],[Pred_10]]</f>
        <v>1410.8671574031243</v>
      </c>
      <c r="BJ660" s="45">
        <f>ABS(Table6[[#This Row],[Red_10]]/Table6[[#This Row],[sales]])</f>
        <v>0.99520615395036327</v>
      </c>
      <c r="BK660" s="9">
        <f>'[1]11'!P$32+'[1]11'!P$40*Table6[[#This Row],[LNONLINELING]]+'[1]11'!P$39*Table6[[#This Row],[LNRADIOLING]]+'[1]11'!P$38*Table6[[#This Row],[LNTVLING]]+'[1]11'!P$33*Table6[[#This Row],[DL_DUM]]+'[1]11'!P$34*Table6[[#This Row],[CT_DUM]]+'[1]11'!P$35*Table6[[#This Row],[PA_DUM]]+'[1]11'!P$36*Table6[[#This Row],[NY_DUM]]+'[1]11'!P$37*Table6[[#This Row],[NJ_DUM]]</f>
        <v>6.8090840692990939</v>
      </c>
      <c r="BL660" s="9">
        <f>Table6[[#This Row],[sales]]-Table6[[#This Row],[ Pred_11]]</f>
        <v>1410.8541325445046</v>
      </c>
      <c r="BM660" s="47">
        <f>ABS(Table6[[#This Row],[ Red_11]]/Table6[[#This Row],[sales]])</f>
        <v>0.99519696639547217</v>
      </c>
      <c r="BN660" s="9">
        <f>'[1]12'!K$22+'[1]12'!K$28*Table6[[#This Row],[COMBINE LN LING]]+'[1]12'!K$23*Table6[[#This Row],[DL_DUM]]+'[1]12'!K$24*Table6[[#This Row],[CT_DUM]]+'[1]12'!K$25*Table6[[#This Row],[PA_DUM]]+'[1]12'!K$26*Table6[[#This Row],[NY_DUM]]+'[1]12'!K$27*Table6[[#This Row],[NJ_DUM]]</f>
        <v>6.8071079472556226</v>
      </c>
      <c r="BO660" s="9">
        <f>Table6[[#This Row],[sales]]-Table6[[#This Row],[ Pred_12]]</f>
        <v>1410.8561086665482</v>
      </c>
      <c r="BP660" s="47">
        <f>ABS(Table6[[#This Row],[ Red_12]]/Table6[[#This Row],[sales]])</f>
        <v>0.99519836032459463</v>
      </c>
      <c r="BQ660">
        <f>LN(G660+'2019 Totals and Calculations'!C$18)</f>
        <v>6.6718388006369898</v>
      </c>
      <c r="BR660">
        <f>LN(Table6[[#This Row],[PROF RADIO]]+'2019 Totals and Calculations'!D$18)</f>
        <v>4.840797898236219</v>
      </c>
      <c r="BS660">
        <f>LN(Table6[[#This Row],[ONLINE LINGERING]]+'2019 Totals and Calculations'!E$18)</f>
        <v>4.3307766474670846</v>
      </c>
      <c r="BT660">
        <f>MONTH(Table6[[#This Row],[Date]])</f>
        <v>7</v>
      </c>
      <c r="BU660">
        <f t="shared" si="283"/>
        <v>0</v>
      </c>
      <c r="BV660">
        <f t="shared" si="284"/>
        <v>0</v>
      </c>
      <c r="BW660">
        <f t="shared" si="285"/>
        <v>0</v>
      </c>
      <c r="BX660">
        <f t="shared" si="286"/>
        <v>0</v>
      </c>
      <c r="BY660">
        <f t="shared" si="287"/>
        <v>0</v>
      </c>
      <c r="BZ660">
        <f t="shared" si="288"/>
        <v>0</v>
      </c>
      <c r="CA660">
        <f t="shared" si="289"/>
        <v>1</v>
      </c>
      <c r="CB660">
        <f t="shared" si="290"/>
        <v>0</v>
      </c>
      <c r="CC660">
        <f t="shared" si="291"/>
        <v>0</v>
      </c>
      <c r="CD660">
        <f t="shared" si="292"/>
        <v>0</v>
      </c>
      <c r="CE660">
        <f t="shared" si="293"/>
        <v>0</v>
      </c>
      <c r="CF660">
        <f t="shared" si="294"/>
        <v>0</v>
      </c>
      <c r="CG660">
        <f t="shared" si="295"/>
        <v>31</v>
      </c>
      <c r="CH66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1595.5668679489515</v>
      </c>
      <c r="CI660" s="79">
        <f>Table6[[#This Row],[sales]]-CH660</f>
        <v>-177.90365133514774</v>
      </c>
      <c r="CJ660">
        <f>ABS(Table6[[#This Row],[sales]]-CH660)/Table6[[#This Row],[sales]]</f>
        <v>0.12549077189156682</v>
      </c>
      <c r="CK66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1627.8058604549926</v>
      </c>
      <c r="CL660" s="79">
        <f>Table6[[#This Row],[sales]]-CK660</f>
        <v>-210.14264384118883</v>
      </c>
      <c r="CM660">
        <f>ABS(Table6[[#This Row],[sales]]-CK660)/Table6[[#This Row],[sales]]</f>
        <v>0.14823171073249011</v>
      </c>
      <c r="CN66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1357.2532994765559</v>
      </c>
      <c r="CO660" s="79">
        <f>Table6[[#This Row],[sales]]-CN660</f>
        <v>60.40991713724793</v>
      </c>
      <c r="CP660">
        <f>ABS(Table6[[#This Row],[sales]]-CN660)/Table6[[#This Row],[sales]]</f>
        <v>4.2612318940983461E-2</v>
      </c>
      <c r="CQ66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1333.0648807916327</v>
      </c>
      <c r="CR660" s="79">
        <f>Table6[[#This Row],[sales]]-CQ660</f>
        <v>84.598335822171066</v>
      </c>
      <c r="CS660">
        <f>ABS(Table6[[#This Row],[sales]]-CQ660)/Table6[[#This Row],[sales]]</f>
        <v>5.9674494499646125E-2</v>
      </c>
    </row>
    <row r="661" spans="1:97" x14ac:dyDescent="0.2">
      <c r="A661">
        <v>660</v>
      </c>
      <c r="B661" t="s">
        <v>31</v>
      </c>
      <c r="C661" s="5">
        <v>42953</v>
      </c>
      <c r="D661" s="6">
        <v>439.34199548853957</v>
      </c>
      <c r="E661" s="8">
        <f>YEAR(Table6[[#This Row],[Date]])</f>
        <v>2017</v>
      </c>
      <c r="F661" s="6">
        <f>Table6[[#This Row],[TV_State]]+Table6[[#This Row],[Radio_State]]+Table6[[#This Row],[Online]]</f>
        <v>536.97355004154838</v>
      </c>
      <c r="G661" s="6">
        <f t="shared" si="270"/>
        <v>431.82478719966383</v>
      </c>
      <c r="H661" s="6">
        <f>LN(Table6[[#This Row],[PROF TV LING]])</f>
        <v>6.0680199207862291</v>
      </c>
      <c r="I661" s="6">
        <f t="shared" si="271"/>
        <v>6.0852781427899725</v>
      </c>
      <c r="J661" s="6">
        <v>65.087703035339189</v>
      </c>
      <c r="K661" s="6">
        <f t="shared" si="276"/>
        <v>64.450819218394059</v>
      </c>
      <c r="L661" s="6">
        <f>0.5*J660+0.5*Table6[[#This Row],[Radio_State]]</f>
        <v>64.765486683679086</v>
      </c>
      <c r="M661" s="6">
        <f>LN(Table6[[#This Row],[RADIO LINGERING ]])</f>
        <v>4.1707728485634048</v>
      </c>
      <c r="N661" s="6">
        <f t="shared" si="272"/>
        <v>4.1757356379055341</v>
      </c>
      <c r="O661" s="6">
        <v>32.543851517669594</v>
      </c>
      <c r="P661" s="6">
        <f t="shared" si="273"/>
        <v>32.406342391717828</v>
      </c>
      <c r="Q661" s="6">
        <f>0.3*O660+0.7*Table6[[#This Row],[Online]]</f>
        <v>32.447186612171564</v>
      </c>
      <c r="R661" s="6">
        <f>LN(Table6[[#This Row],[ONLINE LINGERING]])</f>
        <v>3.4796137402288458</v>
      </c>
      <c r="S661" s="6">
        <f t="shared" si="274"/>
        <v>3.4825884573455888</v>
      </c>
      <c r="T661" s="6">
        <v>1198.9084993025222</v>
      </c>
      <c r="U661" s="6">
        <f t="shared" si="275"/>
        <v>7.0891668379390609</v>
      </c>
      <c r="V661" s="8">
        <f>YEAR(Table6[[#This Row],[Date]])</f>
        <v>2017</v>
      </c>
      <c r="W661" s="8">
        <f>WEEKNUM(Table6[[#This Row],[Date]])</f>
        <v>32</v>
      </c>
      <c r="X661" t="s">
        <v>827</v>
      </c>
      <c r="Y661" s="9">
        <f>Table6[[#This Row],[LNTVLING]]+Table6[[#This Row],[LNRADIOLING]]+Table6[[#This Row],[LNONLINELING]]</f>
        <v>13.718406509578479</v>
      </c>
      <c r="Z661">
        <f t="shared" si="296"/>
        <v>1</v>
      </c>
      <c r="AA661">
        <f t="shared" si="277"/>
        <v>0</v>
      </c>
      <c r="AB661">
        <f t="shared" si="278"/>
        <v>0</v>
      </c>
      <c r="AC661">
        <f t="shared" si="279"/>
        <v>0</v>
      </c>
      <c r="AD661">
        <f t="shared" si="280"/>
        <v>0</v>
      </c>
      <c r="AE661">
        <f t="shared" si="281"/>
        <v>1</v>
      </c>
      <c r="AF661">
        <f t="shared" si="282"/>
        <v>0</v>
      </c>
      <c r="AG661" s="9">
        <f>'[1]1'!J$20+'[1]1'!J$21*Table6[[#This Row],[TV_State]]</f>
        <v>1761.7941979856046</v>
      </c>
      <c r="AH661" s="9">
        <f>Table6[[#This Row],[sales]]-Table6[[#This Row],[Pred_1]]</f>
        <v>-562.88569868308241</v>
      </c>
      <c r="AI661">
        <f>ABS(Table6[[#This Row],[Res_1]])/Table6[[#This Row],[sales]]</f>
        <v>0.46949846381983878</v>
      </c>
      <c r="AJ661" s="9">
        <f>'[1]2'!J$20+'[1]2'!J$21*Table6[[#This Row],[Radio_State]]</f>
        <v>2000.0203877231274</v>
      </c>
      <c r="AK661" s="9">
        <f>Table6[[#This Row],[sales]]-Table6[[#This Row],[ Pred_2 ]]</f>
        <v>-801.11188842060528</v>
      </c>
      <c r="AL661">
        <f>ABS(Table6[[#This Row],[ Res_2 ]])/Table6[[#This Row],[sales]]</f>
        <v>0.66820102525477187</v>
      </c>
      <c r="AM661" s="10">
        <f>'[1]3'!J$20+'[1]3'!J$21*Data!O661</f>
        <v>1988.7464629773974</v>
      </c>
      <c r="AN661" s="9">
        <f>Table6[[#This Row],[sales]]-Table6[[#This Row],[Pred_3]]</f>
        <v>-789.83796367487525</v>
      </c>
      <c r="AO661" s="9">
        <f>ABS(Table6[[#This Row],[Res_3]])/Table6[[#This Row],[sales]]</f>
        <v>0.6587975347029168</v>
      </c>
      <c r="AP661" s="9">
        <f>'[1]4'!L$21+'[1]4'!L$27*Table6[[#This Row],[TV_State]]+'[1]4'!L$22*Table6[[#This Row],[NJ_DUM]]+'[1]4'!L$23*Table6[[#This Row],[NY_DUM]]+'[1]4'!L$24*Table6[[#This Row],[PA_DUM]]+'[1]4'!L$25*Table6[[#This Row],[CT_DUM]]+'[1]4'!L$26*Table6[[#This Row],[DL_DUM]]</f>
        <v>334.74033502820072</v>
      </c>
      <c r="AQ661" s="9">
        <f>Table6[[#This Row],[sales]]-Table6[[#This Row],[Pred_4]]</f>
        <v>864.1681642743215</v>
      </c>
      <c r="AR661">
        <f>ABS(Table6[[#This Row],[Res_4]]/Table6[[#This Row],[sales]])</f>
        <v>0.72079576112527399</v>
      </c>
      <c r="AS661" s="9">
        <f>'[1]5'!L$20+'[1]5'!L$26*Table6[[#This Row],[Radio_State]]+'[1]5'!L$21*Table6[[#This Row],[NJ_DUM]]+'[1]5'!L$22*Table6[[#This Row],[NY_DUM]]+'[1]5'!L$23*Table6[[#This Row],[PA_DUM]]+'[1]5'!L$24*Table6[[#This Row],[CT_DUM]]+'[1]5'!L$25*Table6[[#This Row],[DL_DUM]]</f>
        <v>311.04972040918608</v>
      </c>
      <c r="AT661" s="9">
        <f>Table6[[#This Row],[sales]]-Table6[[#This Row],[Pred_5]]</f>
        <v>887.85877889333608</v>
      </c>
      <c r="AU661" s="9">
        <f>ABS(Table6[[#This Row],[Red_5]]/Table6[[#This Row],[sales]])</f>
        <v>0.74055591349119421</v>
      </c>
      <c r="AV661" s="9">
        <f>'[1]6'!L$20+'[1]6'!L$26*Table6[[#This Row],[Online]]+'[1]6'!L$21*Table6[[#This Row],[NJ_DUM]]+'[1]6'!L$22*Table6[[#This Row],[NY_DUM]]+'[1]6'!L$23*Table6[[#This Row],[PA_DUM]]+'[1]6'!L$24*Table6[[#This Row],[CT_DUM]]+'[1]6'!L$25*Table6[[#This Row],[DL_DUM]]</f>
        <v>135.68542325790622</v>
      </c>
      <c r="AW661" s="9">
        <f>Table6[[#This Row],[sales]]-Table6[[#This Row],[Pred_6]]</f>
        <v>1063.2230760446159</v>
      </c>
      <c r="AX661" s="9">
        <f>ABS(Table6[[#This Row],[Red_6]]/Table6[[#This Row],[sales]])</f>
        <v>0.88682587258590406</v>
      </c>
      <c r="AY661" s="9">
        <f>'[1]7'!L$21+'[1]7'!L$27*Table6[[#This Row],[LNTV]]+'[1]7'!L$22*Table6[[#This Row],[NJ_DUM]]+'[1]7'!L$23*Table6[[#This Row],[NY_DUM]]+'[1]7'!L$24*Table6[[#This Row],[PA_DUM]]+'[1]7'!L$25*Table6[[#This Row],[CT_DUM]]+'[1]7'!L$26*Table6[[#This Row],[DL_DUM]]</f>
        <v>5.8191161694686517</v>
      </c>
      <c r="AZ661" s="9">
        <f>Table6[[#This Row],[sales]]-Table6[[#This Row],[Pred_7]]</f>
        <v>1193.0893831330536</v>
      </c>
      <c r="BA661" s="9">
        <f>ABS(Table6[[#This Row],[Red_7]]/Table6[[#This Row],[sales]])</f>
        <v>0.99514632169773265</v>
      </c>
      <c r="BB661" s="9">
        <f>'[1]8'!O$22+'[1]8'!O$28*Table6[[#This Row],[LNRADIOLING]]+'[1]8'!O$23*Table6[[#This Row],[DL_DUM]]+'[1]8'!O$24*Table6[[#This Row],[CT_DUM]]+'[1]8'!O$25*Table6[[#This Row],[PA_DUM]]+'[1]8'!O$26*Table6[[#This Row],[NY_DUM]]+'[1]8'!O$27*Table6[[#This Row],[NJ_DUM]]</f>
        <v>6.854173808282555</v>
      </c>
      <c r="BC661" s="9">
        <f>Table6[[#This Row],[sales]]-Table6[[#This Row],[Pred_8]]</f>
        <v>1192.0543254942395</v>
      </c>
      <c r="BD661" s="9">
        <f>ABS(Table6[[#This Row],[Red_8]]/Table6[[#This Row],[sales]])</f>
        <v>0.99428298839129914</v>
      </c>
      <c r="BE661" s="9">
        <f>'[1]9'!M$19+'[1]9'!M$21*Table6[[#This Row],[LNONLINE]]+'[1]9'!M$20*Table6[[#This Row],[DL_DUM]]+'[1]9'!M$22*Table6[[#This Row],[CT_DUM]]+'[1]9'!M$23*Table6[[#This Row],[PA_DUM]]+'[1]9'!M$24*Table6[[#This Row],[NY_DUM]]+'[1]9'!M$25*Table6[[#This Row],[NJ_DUM]]</f>
        <v>6.7971574340108143</v>
      </c>
      <c r="BF661" s="9">
        <f>Table6[[#This Row],[sales]]-Table6[[#This Row],[Pred_9]]</f>
        <v>1192.1113418685113</v>
      </c>
      <c r="BG661" s="9">
        <f>ABS(Table6[[#This Row],[Red_9]]/Table6[[#This Row],[sales]])</f>
        <v>0.99433054529351894</v>
      </c>
      <c r="BH661" s="9">
        <f>'[1]10'!P$22+'[1]10'!P$30*Table6[[#This Row],[LNTV]]+'[1]10'!P$29*Table6[[#This Row],[LNRADIOLING]]+'[1]10'!P$24*Table6[[#This Row],[LNONLINELING]]+'[1]10'!P$23*Table6[[#This Row],[DL_DUM]]+'[1]10'!P$25*Table6[[#This Row],[CT_DUM]]+'[1]10'!P$26*Table6[[#This Row],[PA_DUM]]+'[1]10'!P$27*Table6[[#This Row],[NY_DUM]]+'[1]10'!P$28*Table6[[#This Row],[NJ_DUM]]</f>
        <v>6.7978702939555813</v>
      </c>
      <c r="BI661" s="9">
        <f>Table6[[#This Row],[sales]]-Table6[[#This Row],[Pred_10]]</f>
        <v>1192.1106290085665</v>
      </c>
      <c r="BJ661" s="45">
        <f>ABS(Table6[[#This Row],[Red_10]]/Table6[[#This Row],[sales]])</f>
        <v>0.99432995070273478</v>
      </c>
      <c r="BK661" s="9">
        <f>'[1]11'!P$32+'[1]11'!P$40*Table6[[#This Row],[LNONLINELING]]+'[1]11'!P$39*Table6[[#This Row],[LNRADIOLING]]+'[1]11'!P$38*Table6[[#This Row],[LNTVLING]]+'[1]11'!P$33*Table6[[#This Row],[DL_DUM]]+'[1]11'!P$34*Table6[[#This Row],[CT_DUM]]+'[1]11'!P$35*Table6[[#This Row],[PA_DUM]]+'[1]11'!P$36*Table6[[#This Row],[NY_DUM]]+'[1]11'!P$37*Table6[[#This Row],[NJ_DUM]]</f>
        <v>6.8106247139122607</v>
      </c>
      <c r="BL661" s="9">
        <f>Table6[[#This Row],[sales]]-Table6[[#This Row],[ Pred_11]]</f>
        <v>1192.09787458861</v>
      </c>
      <c r="BM661" s="47">
        <f>ABS(Table6[[#This Row],[ Red_11]]/Table6[[#This Row],[sales]])</f>
        <v>0.99431931234295667</v>
      </c>
      <c r="BN661" s="9">
        <f>'[1]12'!K$22+'[1]12'!K$28*Table6[[#This Row],[COMBINE LN LING]]+'[1]12'!K$23*Table6[[#This Row],[DL_DUM]]+'[1]12'!K$24*Table6[[#This Row],[CT_DUM]]+'[1]12'!K$25*Table6[[#This Row],[PA_DUM]]+'[1]12'!K$26*Table6[[#This Row],[NY_DUM]]+'[1]12'!K$27*Table6[[#This Row],[NJ_DUM]]</f>
        <v>6.8097437713608047</v>
      </c>
      <c r="BO661" s="9">
        <f>Table6[[#This Row],[sales]]-Table6[[#This Row],[ Pred_12]]</f>
        <v>1192.0987555311613</v>
      </c>
      <c r="BP661" s="47">
        <f>ABS(Table6[[#This Row],[ Red_12]]/Table6[[#This Row],[sales]])</f>
        <v>0.99432004713009992</v>
      </c>
      <c r="BQ661">
        <f>LN(G661+'2019 Totals and Calculations'!C$18)</f>
        <v>6.6759093480288545</v>
      </c>
      <c r="BR661">
        <f>LN(Table6[[#This Row],[PROF RADIO]]+'2019 Totals and Calculations'!D$18)</f>
        <v>4.845817138998239</v>
      </c>
      <c r="BS661">
        <f>LN(Table6[[#This Row],[ONLINE LINGERING]]+'2019 Totals and Calculations'!E$18)</f>
        <v>4.3349946518089286</v>
      </c>
      <c r="BT661">
        <f>MONTH(Table6[[#This Row],[Date]])</f>
        <v>8</v>
      </c>
      <c r="BU661">
        <f t="shared" si="283"/>
        <v>0</v>
      </c>
      <c r="BV661">
        <f t="shared" si="284"/>
        <v>0</v>
      </c>
      <c r="BW661">
        <f t="shared" si="285"/>
        <v>0</v>
      </c>
      <c r="BX661">
        <f t="shared" si="286"/>
        <v>0</v>
      </c>
      <c r="BY661">
        <f t="shared" si="287"/>
        <v>0</v>
      </c>
      <c r="BZ661">
        <f t="shared" si="288"/>
        <v>0</v>
      </c>
      <c r="CA661">
        <f t="shared" si="289"/>
        <v>0</v>
      </c>
      <c r="CB661">
        <f t="shared" si="290"/>
        <v>1</v>
      </c>
      <c r="CC661">
        <f t="shared" si="291"/>
        <v>0</v>
      </c>
      <c r="CD661">
        <f t="shared" si="292"/>
        <v>0</v>
      </c>
      <c r="CE661">
        <f t="shared" si="293"/>
        <v>0</v>
      </c>
      <c r="CF661">
        <f t="shared" si="294"/>
        <v>0</v>
      </c>
      <c r="CG661">
        <f t="shared" si="295"/>
        <v>32</v>
      </c>
      <c r="CH66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1648.4038184430035</v>
      </c>
      <c r="CI661" s="79">
        <f>Table6[[#This Row],[sales]]-CH661</f>
        <v>-449.49531914048134</v>
      </c>
      <c r="CJ661">
        <f>ABS(Table6[[#This Row],[sales]]-CH661)/Table6[[#This Row],[sales]]</f>
        <v>0.37492045423147807</v>
      </c>
      <c r="CK66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1728.1885470389091</v>
      </c>
      <c r="CL661" s="79">
        <f>Table6[[#This Row],[sales]]-CK661</f>
        <v>-529.2800477363869</v>
      </c>
      <c r="CM661">
        <f>ABS(Table6[[#This Row],[sales]]-CK661)/Table6[[#This Row],[sales]]</f>
        <v>0.44146825887405189</v>
      </c>
      <c r="CN66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1349.2529490837894</v>
      </c>
      <c r="CO661" s="79">
        <f>Table6[[#This Row],[sales]]-CN661</f>
        <v>-150.34444978126726</v>
      </c>
      <c r="CP661">
        <f>ABS(Table6[[#This Row],[sales]]-CN661)/Table6[[#This Row],[sales]]</f>
        <v>0.12540110431174001</v>
      </c>
      <c r="CQ66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1337.0753108510298</v>
      </c>
      <c r="CR661" s="79">
        <f>Table6[[#This Row],[sales]]-CQ661</f>
        <v>-138.16681154850767</v>
      </c>
      <c r="CS661">
        <f>ABS(Table6[[#This Row],[sales]]-CQ661)/Table6[[#This Row],[sales]]</f>
        <v>0.11524383356101628</v>
      </c>
    </row>
    <row r="662" spans="1:97" x14ac:dyDescent="0.2">
      <c r="A662">
        <v>661</v>
      </c>
      <c r="B662" t="s">
        <v>31</v>
      </c>
      <c r="C662" s="5">
        <v>42960</v>
      </c>
      <c r="D662" s="6">
        <v>443.73541544342493</v>
      </c>
      <c r="E662" s="8">
        <f>YEAR(Table6[[#This Row],[Date]])</f>
        <v>2017</v>
      </c>
      <c r="F662" s="6">
        <f>Table6[[#This Row],[TV_State]]+Table6[[#This Row],[Radio_State]]+Table6[[#This Row],[Online]]</f>
        <v>542.34328554196384</v>
      </c>
      <c r="G662" s="6">
        <f t="shared" si="270"/>
        <v>435.39797567279209</v>
      </c>
      <c r="H662" s="6">
        <f>LN(Table6[[#This Row],[PROF TV LING]])</f>
        <v>6.0762604994391385</v>
      </c>
      <c r="I662" s="6">
        <f t="shared" si="271"/>
        <v>6.0952284736431404</v>
      </c>
      <c r="J662" s="6">
        <v>65.738580065692574</v>
      </c>
      <c r="K662" s="6">
        <f t="shared" si="276"/>
        <v>65.094699642043309</v>
      </c>
      <c r="L662" s="6">
        <f>0.5*J661+0.5*Table6[[#This Row],[Radio_State]]</f>
        <v>65.413141550515888</v>
      </c>
      <c r="M662" s="6">
        <f>LN(Table6[[#This Row],[RADIO LINGERING ]])</f>
        <v>4.1807231794165727</v>
      </c>
      <c r="N662" s="6">
        <f t="shared" si="272"/>
        <v>4.185685968758702</v>
      </c>
      <c r="O662" s="6">
        <v>32.869290032846287</v>
      </c>
      <c r="P662" s="6">
        <f t="shared" si="273"/>
        <v>32.730405740507749</v>
      </c>
      <c r="Q662" s="6">
        <f>0.3*O661+0.7*Table6[[#This Row],[Online]]</f>
        <v>32.771658478293276</v>
      </c>
      <c r="R662" s="6">
        <f>LN(Table6[[#This Row],[ONLINE LINGERING]])</f>
        <v>3.4895640710820137</v>
      </c>
      <c r="S662" s="6">
        <f t="shared" si="274"/>
        <v>3.4925387881987566</v>
      </c>
      <c r="T662" s="6">
        <v>1276.5614754480728</v>
      </c>
      <c r="U662" s="6">
        <f t="shared" si="275"/>
        <v>7.1519253949015233</v>
      </c>
      <c r="V662" s="8">
        <f>YEAR(Table6[[#This Row],[Date]])</f>
        <v>2017</v>
      </c>
      <c r="W662" s="8">
        <f>WEEKNUM(Table6[[#This Row],[Date]])</f>
        <v>33</v>
      </c>
      <c r="X662" t="s">
        <v>828</v>
      </c>
      <c r="Y662" s="9">
        <f>Table6[[#This Row],[LNTVLING]]+Table6[[#This Row],[LNRADIOLING]]+Table6[[#This Row],[LNONLINELING]]</f>
        <v>13.746547749937726</v>
      </c>
      <c r="Z662">
        <f t="shared" si="296"/>
        <v>1</v>
      </c>
      <c r="AA662">
        <f t="shared" si="277"/>
        <v>0</v>
      </c>
      <c r="AB662">
        <f t="shared" si="278"/>
        <v>0</v>
      </c>
      <c r="AC662">
        <f t="shared" si="279"/>
        <v>0</v>
      </c>
      <c r="AD662">
        <f t="shared" si="280"/>
        <v>0</v>
      </c>
      <c r="AE662">
        <f t="shared" si="281"/>
        <v>1</v>
      </c>
      <c r="AF662">
        <f t="shared" si="282"/>
        <v>0</v>
      </c>
      <c r="AG662" s="9">
        <f>'[1]1'!J$20+'[1]1'!J$21*Table6[[#This Row],[TV_State]]</f>
        <v>1766.1148145108973</v>
      </c>
      <c r="AH662" s="9">
        <f>Table6[[#This Row],[sales]]-Table6[[#This Row],[Pred_1]]</f>
        <v>-489.55333906282453</v>
      </c>
      <c r="AI662">
        <f>ABS(Table6[[#This Row],[Res_1]])/Table6[[#This Row],[sales]]</f>
        <v>0.38349374352769922</v>
      </c>
      <c r="AJ662" s="9">
        <f>'[1]2'!J$20+'[1]2'!J$21*Table6[[#This Row],[Radio_State]]</f>
        <v>2002.8777735603837</v>
      </c>
      <c r="AK662" s="9">
        <f>Table6[[#This Row],[sales]]-Table6[[#This Row],[ Pred_2 ]]</f>
        <v>-726.31629811231096</v>
      </c>
      <c r="AL662">
        <f>ABS(Table6[[#This Row],[ Res_2 ]])/Table6[[#This Row],[sales]]</f>
        <v>0.56896304023069011</v>
      </c>
      <c r="AM662" s="10">
        <f>'[1]3'!J$20+'[1]3'!J$21*Data!O662</f>
        <v>1990.6266257899229</v>
      </c>
      <c r="AN662" s="9">
        <f>Table6[[#This Row],[sales]]-Table6[[#This Row],[Pred_3]]</f>
        <v>-714.06515034185009</v>
      </c>
      <c r="AO662" s="9">
        <f>ABS(Table6[[#This Row],[Res_3]])/Table6[[#This Row],[sales]]</f>
        <v>0.55936605018666519</v>
      </c>
      <c r="AP662" s="9">
        <f>'[1]4'!L$21+'[1]4'!L$27*Table6[[#This Row],[TV_State]]+'[1]4'!L$22*Table6[[#This Row],[NJ_DUM]]+'[1]4'!L$23*Table6[[#This Row],[NY_DUM]]+'[1]4'!L$24*Table6[[#This Row],[PA_DUM]]+'[1]4'!L$25*Table6[[#This Row],[CT_DUM]]+'[1]4'!L$26*Table6[[#This Row],[DL_DUM]]</f>
        <v>335.70943843502448</v>
      </c>
      <c r="AQ662" s="9">
        <f>Table6[[#This Row],[sales]]-Table6[[#This Row],[Pred_4]]</f>
        <v>940.85203701304829</v>
      </c>
      <c r="AR662">
        <f>ABS(Table6[[#This Row],[Res_4]]/Table6[[#This Row],[sales]])</f>
        <v>0.73702054707769515</v>
      </c>
      <c r="AS662" s="9">
        <f>'[1]5'!L$20+'[1]5'!L$26*Table6[[#This Row],[Radio_State]]+'[1]5'!L$21*Table6[[#This Row],[NJ_DUM]]+'[1]5'!L$22*Table6[[#This Row],[NY_DUM]]+'[1]5'!L$23*Table6[[#This Row],[PA_DUM]]+'[1]5'!L$24*Table6[[#This Row],[CT_DUM]]+'[1]5'!L$25*Table6[[#This Row],[DL_DUM]]</f>
        <v>312.19630233000737</v>
      </c>
      <c r="AT662" s="9">
        <f>Table6[[#This Row],[sales]]-Table6[[#This Row],[Pred_5]]</f>
        <v>964.3651731180654</v>
      </c>
      <c r="AU662" s="9">
        <f>ABS(Table6[[#This Row],[Red_5]]/Table6[[#This Row],[sales]])</f>
        <v>0.75543966480703439</v>
      </c>
      <c r="AV662" s="9">
        <f>'[1]6'!L$20+'[1]6'!L$26*Table6[[#This Row],[Online]]+'[1]6'!L$21*Table6[[#This Row],[NJ_DUM]]+'[1]6'!L$22*Table6[[#This Row],[NY_DUM]]+'[1]6'!L$23*Table6[[#This Row],[PA_DUM]]+'[1]6'!L$24*Table6[[#This Row],[CT_DUM]]+'[1]6'!L$25*Table6[[#This Row],[DL_DUM]]</f>
        <v>137.10181550234989</v>
      </c>
      <c r="AW662" s="9">
        <f>Table6[[#This Row],[sales]]-Table6[[#This Row],[Pred_6]]</f>
        <v>1139.4596599457229</v>
      </c>
      <c r="AX662" s="9">
        <f>ABS(Table6[[#This Row],[Red_6]]/Table6[[#This Row],[sales]])</f>
        <v>0.89260069480459048</v>
      </c>
      <c r="AY662" s="9">
        <f>'[1]7'!L$21+'[1]7'!L$27*Table6[[#This Row],[LNTV]]+'[1]7'!L$22*Table6[[#This Row],[NJ_DUM]]+'[1]7'!L$23*Table6[[#This Row],[NY_DUM]]+'[1]7'!L$24*Table6[[#This Row],[PA_DUM]]+'[1]7'!L$25*Table6[[#This Row],[CT_DUM]]+'[1]7'!L$26*Table6[[#This Row],[DL_DUM]]</f>
        <v>5.8202175167586523</v>
      </c>
      <c r="AZ662" s="9">
        <f>Table6[[#This Row],[sales]]-Table6[[#This Row],[Pred_7]]</f>
        <v>1270.7412579313141</v>
      </c>
      <c r="BA662" s="9">
        <f>ABS(Table6[[#This Row],[Red_7]]/Table6[[#This Row],[sales]])</f>
        <v>0.99544070722115763</v>
      </c>
      <c r="BB662" s="9">
        <f>'[1]8'!O$22+'[1]8'!O$28*Table6[[#This Row],[LNRADIOLING]]+'[1]8'!O$23*Table6[[#This Row],[DL_DUM]]+'[1]8'!O$24*Table6[[#This Row],[CT_DUM]]+'[1]8'!O$25*Table6[[#This Row],[PA_DUM]]+'[1]8'!O$26*Table6[[#This Row],[NY_DUM]]+'[1]8'!O$27*Table6[[#This Row],[NJ_DUM]]</f>
        <v>6.8548836742863308</v>
      </c>
      <c r="BC662" s="9">
        <f>Table6[[#This Row],[sales]]-Table6[[#This Row],[Pred_8]]</f>
        <v>1269.7065917737864</v>
      </c>
      <c r="BD662" s="9">
        <f>ABS(Table6[[#This Row],[Red_8]]/Table6[[#This Row],[sales]])</f>
        <v>0.99463019697356891</v>
      </c>
      <c r="BE662" s="9">
        <f>'[1]9'!M$19+'[1]9'!M$21*Table6[[#This Row],[LNONLINE]]+'[1]9'!M$20*Table6[[#This Row],[DL_DUM]]+'[1]9'!M$22*Table6[[#This Row],[CT_DUM]]+'[1]9'!M$23*Table6[[#This Row],[PA_DUM]]+'[1]9'!M$24*Table6[[#This Row],[NY_DUM]]+'[1]9'!M$25*Table6[[#This Row],[NJ_DUM]]</f>
        <v>6.8003078823421461</v>
      </c>
      <c r="BF662" s="9">
        <f>Table6[[#This Row],[sales]]-Table6[[#This Row],[Pred_9]]</f>
        <v>1269.7611675657306</v>
      </c>
      <c r="BG662" s="9">
        <f>ABS(Table6[[#This Row],[Red_9]]/Table6[[#This Row],[sales]])</f>
        <v>0.99467294915824145</v>
      </c>
      <c r="BH662" s="9">
        <f>'[1]10'!P$22+'[1]10'!P$30*Table6[[#This Row],[LNTV]]+'[1]10'!P$29*Table6[[#This Row],[LNRADIOLING]]+'[1]10'!P$24*Table6[[#This Row],[LNONLINELING]]+'[1]10'!P$23*Table6[[#This Row],[DL_DUM]]+'[1]10'!P$25*Table6[[#This Row],[CT_DUM]]+'[1]10'!P$26*Table6[[#This Row],[PA_DUM]]+'[1]10'!P$27*Table6[[#This Row],[NY_DUM]]+'[1]10'!P$28*Table6[[#This Row],[NJ_DUM]]</f>
        <v>6.7996813772317992</v>
      </c>
      <c r="BI662" s="9">
        <f>Table6[[#This Row],[sales]]-Table6[[#This Row],[Pred_10]]</f>
        <v>1269.761794070841</v>
      </c>
      <c r="BJ662" s="45">
        <f>ABS(Table6[[#This Row],[Red_10]]/Table6[[#This Row],[sales]])</f>
        <v>0.99467343993375246</v>
      </c>
      <c r="BK662" s="9">
        <f>'[1]11'!P$32+'[1]11'!P$40*Table6[[#This Row],[LNONLINELING]]+'[1]11'!P$39*Table6[[#This Row],[LNRADIOLING]]+'[1]11'!P$38*Table6[[#This Row],[LNTVLING]]+'[1]11'!P$33*Table6[[#This Row],[DL_DUM]]+'[1]11'!P$34*Table6[[#This Row],[CT_DUM]]+'[1]11'!P$35*Table6[[#This Row],[PA_DUM]]+'[1]11'!P$36*Table6[[#This Row],[NY_DUM]]+'[1]11'!P$37*Table6[[#This Row],[NJ_DUM]]</f>
        <v>6.8120385074317475</v>
      </c>
      <c r="BL662" s="9">
        <f>Table6[[#This Row],[sales]]-Table6[[#This Row],[ Pred_11]]</f>
        <v>1269.7494369406411</v>
      </c>
      <c r="BM662" s="47">
        <f>ABS(Table6[[#This Row],[ Red_11]]/Table6[[#This Row],[sales]])</f>
        <v>0.99466375992191003</v>
      </c>
      <c r="BN662" s="9">
        <f>'[1]12'!K$22+'[1]12'!K$28*Table6[[#This Row],[COMBINE LN LING]]+'[1]12'!K$23*Table6[[#This Row],[DL_DUM]]+'[1]12'!K$24*Table6[[#This Row],[CT_DUM]]+'[1]12'!K$25*Table6[[#This Row],[PA_DUM]]+'[1]12'!K$26*Table6[[#This Row],[NY_DUM]]+'[1]12'!K$27*Table6[[#This Row],[NJ_DUM]]</f>
        <v>6.812451968267581</v>
      </c>
      <c r="BO662" s="9">
        <f>Table6[[#This Row],[sales]]-Table6[[#This Row],[ Pred_12]]</f>
        <v>1269.7490234798051</v>
      </c>
      <c r="BP662" s="47">
        <f>ABS(Table6[[#This Row],[ Red_12]]/Table6[[#This Row],[sales]])</f>
        <v>0.99466343603556073</v>
      </c>
      <c r="BQ662">
        <f>LN(G662+'2019 Totals and Calculations'!C$18)</f>
        <v>6.6804047528017447</v>
      </c>
      <c r="BR662">
        <f>LN(Table6[[#This Row],[PROF RADIO]]+'2019 Totals and Calculations'!D$18)</f>
        <v>4.8508660389095173</v>
      </c>
      <c r="BS662">
        <f>LN(Table6[[#This Row],[ONLINE LINGERING]]+'2019 Totals and Calculations'!E$18)</f>
        <v>4.3392368532015162</v>
      </c>
      <c r="BT662">
        <f>MONTH(Table6[[#This Row],[Date]])</f>
        <v>8</v>
      </c>
      <c r="BU662">
        <f t="shared" si="283"/>
        <v>0</v>
      </c>
      <c r="BV662">
        <f t="shared" si="284"/>
        <v>0</v>
      </c>
      <c r="BW662">
        <f t="shared" si="285"/>
        <v>0</v>
      </c>
      <c r="BX662">
        <f t="shared" si="286"/>
        <v>0</v>
      </c>
      <c r="BY662">
        <f t="shared" si="287"/>
        <v>0</v>
      </c>
      <c r="BZ662">
        <f t="shared" si="288"/>
        <v>0</v>
      </c>
      <c r="CA662">
        <f t="shared" si="289"/>
        <v>0</v>
      </c>
      <c r="CB662">
        <f t="shared" si="290"/>
        <v>1</v>
      </c>
      <c r="CC662">
        <f t="shared" si="291"/>
        <v>0</v>
      </c>
      <c r="CD662">
        <f t="shared" si="292"/>
        <v>0</v>
      </c>
      <c r="CE662">
        <f t="shared" si="293"/>
        <v>0</v>
      </c>
      <c r="CF662">
        <f t="shared" si="294"/>
        <v>0</v>
      </c>
      <c r="CG662">
        <f t="shared" si="295"/>
        <v>33</v>
      </c>
      <c r="CH66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1655.0824372903446</v>
      </c>
      <c r="CI662" s="79">
        <f>Table6[[#This Row],[sales]]-CH662</f>
        <v>-378.52096184227184</v>
      </c>
      <c r="CJ662">
        <f>ABS(Table6[[#This Row],[sales]]-CH662)/Table6[[#This Row],[sales]]</f>
        <v>0.29651604652209257</v>
      </c>
      <c r="CK66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1734.7925191707382</v>
      </c>
      <c r="CL662" s="79">
        <f>Table6[[#This Row],[sales]]-CK662</f>
        <v>-458.23104372266539</v>
      </c>
      <c r="CM662">
        <f>ABS(Table6[[#This Row],[sales]]-CK662)/Table6[[#This Row],[sales]]</f>
        <v>0.35895728684889727</v>
      </c>
      <c r="CN66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1354.3075954242611</v>
      </c>
      <c r="CO662" s="79">
        <f>Table6[[#This Row],[sales]]-CN662</f>
        <v>-77.746119976188311</v>
      </c>
      <c r="CP662">
        <f>ABS(Table6[[#This Row],[sales]]-CN662)/Table6[[#This Row],[sales]]</f>
        <v>6.0902762202579737E-2</v>
      </c>
      <c r="CQ66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1344.0728784176893</v>
      </c>
      <c r="CR662" s="79">
        <f>Table6[[#This Row],[sales]]-CQ662</f>
        <v>-67.511402969616483</v>
      </c>
      <c r="CS662">
        <f>ABS(Table6[[#This Row],[sales]]-CQ662)/Table6[[#This Row],[sales]]</f>
        <v>5.2885351992876015E-2</v>
      </c>
    </row>
    <row r="663" spans="1:97" x14ac:dyDescent="0.2">
      <c r="A663">
        <v>662</v>
      </c>
      <c r="B663" t="s">
        <v>31</v>
      </c>
      <c r="C663" s="5">
        <v>42967</v>
      </c>
      <c r="D663" s="6">
        <v>448.1727695978592</v>
      </c>
      <c r="E663" s="8">
        <f>YEAR(Table6[[#This Row],[Date]])</f>
        <v>2017</v>
      </c>
      <c r="F663" s="6">
        <f>Table6[[#This Row],[TV_State]]+Table6[[#This Row],[Radio_State]]+Table6[[#This Row],[Online]]</f>
        <v>547.76671839738344</v>
      </c>
      <c r="G663" s="6">
        <f t="shared" si="270"/>
        <v>439.23041385031217</v>
      </c>
      <c r="H663" s="6">
        <f>LN(Table6[[#This Row],[PROF TV LING]])</f>
        <v>6.085024136090829</v>
      </c>
      <c r="I663" s="6">
        <f t="shared" si="271"/>
        <v>6.1051788044963082</v>
      </c>
      <c r="J663" s="6">
        <v>66.395965866349499</v>
      </c>
      <c r="K663" s="6">
        <f t="shared" si="276"/>
        <v>65.745332754196397</v>
      </c>
      <c r="L663" s="6">
        <f>0.5*J662+0.5*Table6[[#This Row],[Radio_State]]</f>
        <v>66.067272966021036</v>
      </c>
      <c r="M663" s="6">
        <f>LN(Table6[[#This Row],[RADIO LINGERING ]])</f>
        <v>4.1906735102697406</v>
      </c>
      <c r="N663" s="6">
        <f t="shared" si="272"/>
        <v>4.1956362996118699</v>
      </c>
      <c r="O663" s="6">
        <v>33.19798293317475</v>
      </c>
      <c r="P663" s="6">
        <f t="shared" si="273"/>
        <v>33.057709775374647</v>
      </c>
      <c r="Q663" s="6">
        <f>0.3*O662+0.7*Table6[[#This Row],[Online]]</f>
        <v>33.099375063076209</v>
      </c>
      <c r="R663" s="6">
        <f>LN(Table6[[#This Row],[ONLINE LINGERING]])</f>
        <v>3.4995144019351816</v>
      </c>
      <c r="S663" s="6">
        <f t="shared" si="274"/>
        <v>3.5024891190519245</v>
      </c>
      <c r="T663" s="6">
        <v>1255.1271366001668</v>
      </c>
      <c r="U663" s="6">
        <f t="shared" si="275"/>
        <v>7.134992150498852</v>
      </c>
      <c r="V663" s="8">
        <f>YEAR(Table6[[#This Row],[Date]])</f>
        <v>2017</v>
      </c>
      <c r="W663" s="8">
        <f>WEEKNUM(Table6[[#This Row],[Date]])</f>
        <v>34</v>
      </c>
      <c r="X663" t="s">
        <v>829</v>
      </c>
      <c r="Y663" s="9">
        <f>Table6[[#This Row],[LNTVLING]]+Table6[[#This Row],[LNRADIOLING]]+Table6[[#This Row],[LNONLINELING]]</f>
        <v>13.775212048295751</v>
      </c>
      <c r="Z663">
        <f t="shared" si="296"/>
        <v>1</v>
      </c>
      <c r="AA663">
        <f t="shared" si="277"/>
        <v>0</v>
      </c>
      <c r="AB663">
        <f t="shared" si="278"/>
        <v>0</v>
      </c>
      <c r="AC663">
        <f t="shared" si="279"/>
        <v>0</v>
      </c>
      <c r="AD663">
        <f t="shared" si="280"/>
        <v>0</v>
      </c>
      <c r="AE663">
        <f t="shared" si="281"/>
        <v>1</v>
      </c>
      <c r="AF663">
        <f t="shared" si="282"/>
        <v>0</v>
      </c>
      <c r="AG663" s="9">
        <f>'[1]1'!J$20+'[1]1'!J$21*Table6[[#This Row],[TV_State]]</f>
        <v>1770.4786372014432</v>
      </c>
      <c r="AH663" s="9">
        <f>Table6[[#This Row],[sales]]-Table6[[#This Row],[Pred_1]]</f>
        <v>-515.35150060127648</v>
      </c>
      <c r="AI663">
        <f>ABS(Table6[[#This Row],[Res_1]])/Table6[[#This Row],[sales]]</f>
        <v>0.41059705074757447</v>
      </c>
      <c r="AJ663" s="9">
        <f>'[1]2'!J$20+'[1]2'!J$21*Table6[[#This Row],[Radio_State]]</f>
        <v>2005.7637332560125</v>
      </c>
      <c r="AK663" s="9">
        <f>Table6[[#This Row],[sales]]-Table6[[#This Row],[ Pred_2 ]]</f>
        <v>-750.63659665584578</v>
      </c>
      <c r="AL663">
        <f>ABS(Table6[[#This Row],[ Res_2 ]])/Table6[[#This Row],[sales]]</f>
        <v>0.59805622455836405</v>
      </c>
      <c r="AM663" s="10">
        <f>'[1]3'!J$20+'[1]3'!J$21*Data!O663</f>
        <v>1992.5255902305735</v>
      </c>
      <c r="AN663" s="9">
        <f>Table6[[#This Row],[sales]]-Table6[[#This Row],[Pred_3]]</f>
        <v>-737.39845363040672</v>
      </c>
      <c r="AO663" s="9">
        <f>ABS(Table6[[#This Row],[Res_3]])/Table6[[#This Row],[sales]]</f>
        <v>0.58750897190211282</v>
      </c>
      <c r="AP663" s="9">
        <f>'[1]4'!L$21+'[1]4'!L$27*Table6[[#This Row],[TV_State]]+'[1]4'!L$22*Table6[[#This Row],[NJ_DUM]]+'[1]4'!L$23*Table6[[#This Row],[NY_DUM]]+'[1]4'!L$24*Table6[[#This Row],[PA_DUM]]+'[1]4'!L$25*Table6[[#This Row],[CT_DUM]]+'[1]4'!L$26*Table6[[#This Row],[DL_DUM]]</f>
        <v>336.68823287591653</v>
      </c>
      <c r="AQ663" s="9">
        <f>Table6[[#This Row],[sales]]-Table6[[#This Row],[Pred_4]]</f>
        <v>918.43890372425017</v>
      </c>
      <c r="AR663">
        <f>ABS(Table6[[#This Row],[Res_4]]/Table6[[#This Row],[sales]])</f>
        <v>0.73174969845053073</v>
      </c>
      <c r="AS663" s="9">
        <f>'[1]5'!L$20+'[1]5'!L$26*Table6[[#This Row],[Radio_State]]+'[1]5'!L$21*Table6[[#This Row],[NJ_DUM]]+'[1]5'!L$22*Table6[[#This Row],[NY_DUM]]+'[1]5'!L$23*Table6[[#This Row],[PA_DUM]]+'[1]5'!L$24*Table6[[#This Row],[CT_DUM]]+'[1]5'!L$25*Table6[[#This Row],[DL_DUM]]</f>
        <v>313.35435007003696</v>
      </c>
      <c r="AT663" s="9">
        <f>Table6[[#This Row],[sales]]-Table6[[#This Row],[Pred_5]]</f>
        <v>941.77278653012979</v>
      </c>
      <c r="AU663" s="9">
        <f>ABS(Table6[[#This Row],[Red_5]]/Table6[[#This Row],[sales]])</f>
        <v>0.75034055042516457</v>
      </c>
      <c r="AV663" s="9">
        <f>'[1]6'!L$20+'[1]6'!L$26*Table6[[#This Row],[Online]]+'[1]6'!L$21*Table6[[#This Row],[NJ_DUM]]+'[1]6'!L$22*Table6[[#This Row],[NY_DUM]]+'[1]6'!L$23*Table6[[#This Row],[PA_DUM]]+'[1]6'!L$24*Table6[[#This Row],[CT_DUM]]+'[1]6'!L$25*Table6[[#This Row],[DL_DUM]]</f>
        <v>138.53237166923799</v>
      </c>
      <c r="AW663" s="9">
        <f>Table6[[#This Row],[sales]]-Table6[[#This Row],[Pred_6]]</f>
        <v>1116.5947649309287</v>
      </c>
      <c r="AX663" s="9">
        <f>ABS(Table6[[#This Row],[Red_6]]/Table6[[#This Row],[sales]])</f>
        <v>0.88962682135573257</v>
      </c>
      <c r="AY663" s="9">
        <f>'[1]7'!L$21+'[1]7'!L$27*Table6[[#This Row],[LNTV]]+'[1]7'!L$22*Table6[[#This Row],[NJ_DUM]]+'[1]7'!L$23*Table6[[#This Row],[NY_DUM]]+'[1]7'!L$24*Table6[[#This Row],[PA_DUM]]+'[1]7'!L$25*Table6[[#This Row],[CT_DUM]]+'[1]7'!L$26*Table6[[#This Row],[DL_DUM]]</f>
        <v>5.8213188640486528</v>
      </c>
      <c r="AZ663" s="9">
        <f>Table6[[#This Row],[sales]]-Table6[[#This Row],[Pred_7]]</f>
        <v>1249.3058177361181</v>
      </c>
      <c r="BA663" s="9">
        <f>ABS(Table6[[#This Row],[Red_7]]/Table6[[#This Row],[sales]])</f>
        <v>0.99536196876452121</v>
      </c>
      <c r="BB663" s="9">
        <f>'[1]8'!O$22+'[1]8'!O$28*Table6[[#This Row],[LNRADIOLING]]+'[1]8'!O$23*Table6[[#This Row],[DL_DUM]]+'[1]8'!O$24*Table6[[#This Row],[CT_DUM]]+'[1]8'!O$25*Table6[[#This Row],[PA_DUM]]+'[1]8'!O$26*Table6[[#This Row],[NY_DUM]]+'[1]8'!O$27*Table6[[#This Row],[NJ_DUM]]</f>
        <v>6.8555935402901076</v>
      </c>
      <c r="BC663" s="9">
        <f>Table6[[#This Row],[sales]]-Table6[[#This Row],[Pred_8]]</f>
        <v>1248.2715430598766</v>
      </c>
      <c r="BD663" s="9">
        <f>ABS(Table6[[#This Row],[Red_8]]/Table6[[#This Row],[sales]])</f>
        <v>0.99453792899509752</v>
      </c>
      <c r="BE663" s="9">
        <f>'[1]9'!M$19+'[1]9'!M$21*Table6[[#This Row],[LNONLINE]]+'[1]9'!M$20*Table6[[#This Row],[DL_DUM]]+'[1]9'!M$22*Table6[[#This Row],[CT_DUM]]+'[1]9'!M$23*Table6[[#This Row],[PA_DUM]]+'[1]9'!M$24*Table6[[#This Row],[NY_DUM]]+'[1]9'!M$25*Table6[[#This Row],[NJ_DUM]]</f>
        <v>6.8034583306734779</v>
      </c>
      <c r="BF663" s="9">
        <f>Table6[[#This Row],[sales]]-Table6[[#This Row],[Pred_9]]</f>
        <v>1248.3236782694933</v>
      </c>
      <c r="BG663" s="9">
        <f>ABS(Table6[[#This Row],[Red_9]]/Table6[[#This Row],[sales]])</f>
        <v>0.99457946678684483</v>
      </c>
      <c r="BH663" s="9">
        <f>'[1]10'!P$22+'[1]10'!P$30*Table6[[#This Row],[LNTV]]+'[1]10'!P$29*Table6[[#This Row],[LNRADIOLING]]+'[1]10'!P$24*Table6[[#This Row],[LNONLINELING]]+'[1]10'!P$23*Table6[[#This Row],[DL_DUM]]+'[1]10'!P$25*Table6[[#This Row],[CT_DUM]]+'[1]10'!P$26*Table6[[#This Row],[PA_DUM]]+'[1]10'!P$27*Table6[[#This Row],[NY_DUM]]+'[1]10'!P$28*Table6[[#This Row],[NJ_DUM]]</f>
        <v>6.8014924605080171</v>
      </c>
      <c r="BI663" s="9">
        <f>Table6[[#This Row],[sales]]-Table6[[#This Row],[Pred_10]]</f>
        <v>1248.3256441396588</v>
      </c>
      <c r="BJ663" s="45">
        <f>ABS(Table6[[#This Row],[Red_10]]/Table6[[#This Row],[sales]])</f>
        <v>0.99458103305858603</v>
      </c>
      <c r="BK663" s="9">
        <f>'[1]11'!P$32+'[1]11'!P$40*Table6[[#This Row],[LNONLINELING]]+'[1]11'!P$39*Table6[[#This Row],[LNRADIOLING]]+'[1]11'!P$38*Table6[[#This Row],[LNTVLING]]+'[1]11'!P$33*Table6[[#This Row],[DL_DUM]]+'[1]11'!P$34*Table6[[#This Row],[CT_DUM]]+'[1]11'!P$35*Table6[[#This Row],[PA_DUM]]+'[1]11'!P$36*Table6[[#This Row],[NY_DUM]]+'[1]11'!P$37*Table6[[#This Row],[NJ_DUM]]</f>
        <v>6.8133640731042702</v>
      </c>
      <c r="BL663" s="9">
        <f>Table6[[#This Row],[sales]]-Table6[[#This Row],[ Pred_11]]</f>
        <v>1248.3137725270624</v>
      </c>
      <c r="BM663" s="47">
        <f>ABS(Table6[[#This Row],[ Red_11]]/Table6[[#This Row],[sales]])</f>
        <v>0.99457157456450185</v>
      </c>
      <c r="BN663" s="9">
        <f>'[1]12'!K$22+'[1]12'!K$28*Table6[[#This Row],[COMBINE LN LING]]+'[1]12'!K$23*Table6[[#This Row],[DL_DUM]]+'[1]12'!K$24*Table6[[#This Row],[CT_DUM]]+'[1]12'!K$25*Table6[[#This Row],[PA_DUM]]+'[1]12'!K$26*Table6[[#This Row],[NY_DUM]]+'[1]12'!K$27*Table6[[#This Row],[NJ_DUM]]</f>
        <v>6.8152105021188643</v>
      </c>
      <c r="BO663" s="9">
        <f>Table6[[#This Row],[sales]]-Table6[[#This Row],[ Pred_12]]</f>
        <v>1248.3119260980479</v>
      </c>
      <c r="BP663" s="47">
        <f>ABS(Table6[[#This Row],[ Red_12]]/Table6[[#This Row],[sales]])</f>
        <v>0.99457010345535224</v>
      </c>
      <c r="BQ663">
        <f>LN(G663+'2019 Totals and Calculations'!C$18)</f>
        <v>6.6852039620404264</v>
      </c>
      <c r="BR663">
        <f>LN(Table6[[#This Row],[PROF RADIO]]+'2019 Totals and Calculations'!D$18)</f>
        <v>4.8559421262251234</v>
      </c>
      <c r="BS663">
        <f>LN(Table6[[#This Row],[ONLINE LINGERING]]+'2019 Totals and Calculations'!E$18)</f>
        <v>4.3435032871415649</v>
      </c>
      <c r="BT663">
        <f>MONTH(Table6[[#This Row],[Date]])</f>
        <v>8</v>
      </c>
      <c r="BU663">
        <f t="shared" si="283"/>
        <v>0</v>
      </c>
      <c r="BV663">
        <f t="shared" si="284"/>
        <v>0</v>
      </c>
      <c r="BW663">
        <f t="shared" si="285"/>
        <v>0</v>
      </c>
      <c r="BX663">
        <f t="shared" si="286"/>
        <v>0</v>
      </c>
      <c r="BY663">
        <f t="shared" si="287"/>
        <v>0</v>
      </c>
      <c r="BZ663">
        <f t="shared" si="288"/>
        <v>0</v>
      </c>
      <c r="CA663">
        <f t="shared" si="289"/>
        <v>0</v>
      </c>
      <c r="CB663">
        <f t="shared" si="290"/>
        <v>1</v>
      </c>
      <c r="CC663">
        <f t="shared" si="291"/>
        <v>0</v>
      </c>
      <c r="CD663">
        <f t="shared" si="292"/>
        <v>0</v>
      </c>
      <c r="CE663">
        <f t="shared" si="293"/>
        <v>0</v>
      </c>
      <c r="CF663">
        <f t="shared" si="294"/>
        <v>0</v>
      </c>
      <c r="CG663">
        <f t="shared" si="295"/>
        <v>34</v>
      </c>
      <c r="CH66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1661.938565672526</v>
      </c>
      <c r="CI663" s="79">
        <f>Table6[[#This Row],[sales]]-CH663</f>
        <v>-406.81142907235926</v>
      </c>
      <c r="CJ663">
        <f>ABS(Table6[[#This Row],[sales]]-CH663)/Table6[[#This Row],[sales]]</f>
        <v>0.32411969848274669</v>
      </c>
      <c r="CK66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1741.4362364069962</v>
      </c>
      <c r="CL663" s="79">
        <f>Table6[[#This Row],[sales]]-CK663</f>
        <v>-486.30909980682941</v>
      </c>
      <c r="CM663">
        <f>ABS(Table6[[#This Row],[sales]]-CK663)/Table6[[#This Row],[sales]]</f>
        <v>0.38745803960873809</v>
      </c>
      <c r="CN66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1359.3919360422478</v>
      </c>
      <c r="CO663" s="79">
        <f>Table6[[#This Row],[sales]]-CN663</f>
        <v>-104.26479944208108</v>
      </c>
      <c r="CP663">
        <f>ABS(Table6[[#This Row],[sales]]-CN663)/Table6[[#This Row],[sales]]</f>
        <v>8.3071106027162306E-2</v>
      </c>
      <c r="CQ66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1351.1590943228146</v>
      </c>
      <c r="CR663" s="79">
        <f>Table6[[#This Row],[sales]]-CQ663</f>
        <v>-96.031957722647803</v>
      </c>
      <c r="CS663">
        <f>ABS(Table6[[#This Row],[sales]]-CQ663)/Table6[[#This Row],[sales]]</f>
        <v>7.6511737275297032E-2</v>
      </c>
    </row>
    <row r="664" spans="1:97" x14ac:dyDescent="0.2">
      <c r="A664">
        <v>663</v>
      </c>
      <c r="B664" t="s">
        <v>31</v>
      </c>
      <c r="C664" s="5">
        <v>42974</v>
      </c>
      <c r="D664" s="6">
        <v>452.65449729383772</v>
      </c>
      <c r="E664" s="8">
        <f>YEAR(Table6[[#This Row],[Date]])</f>
        <v>2017</v>
      </c>
      <c r="F664" s="6">
        <f>Table6[[#This Row],[TV_State]]+Table6[[#This Row],[Radio_State]]+Table6[[#This Row],[Online]]</f>
        <v>553.24438558135716</v>
      </c>
      <c r="G664" s="6">
        <f t="shared" si="270"/>
        <v>443.25763888336985</v>
      </c>
      <c r="H664" s="6">
        <f>LN(Table6[[#This Row],[PROF TV LING]])</f>
        <v>6.0941511786092457</v>
      </c>
      <c r="I664" s="6">
        <f t="shared" si="271"/>
        <v>6.1151291353494761</v>
      </c>
      <c r="J664" s="6">
        <v>67.059925525013</v>
      </c>
      <c r="K664" s="6">
        <f t="shared" si="276"/>
        <v>66.402629139604699</v>
      </c>
      <c r="L664" s="6">
        <f>0.5*J663+0.5*Table6[[#This Row],[Radio_State]]</f>
        <v>66.727945695681257</v>
      </c>
      <c r="M664" s="6">
        <f>LN(Table6[[#This Row],[RADIO LINGERING ]])</f>
        <v>4.2006238411229093</v>
      </c>
      <c r="N664" s="6">
        <f t="shared" si="272"/>
        <v>4.2055866304650378</v>
      </c>
      <c r="O664" s="6">
        <v>33.5299627625065</v>
      </c>
      <c r="P664" s="6">
        <f t="shared" si="273"/>
        <v>33.38828686636694</v>
      </c>
      <c r="Q664" s="6">
        <f>0.3*O663+0.7*Table6[[#This Row],[Online]]</f>
        <v>33.430368813706977</v>
      </c>
      <c r="R664" s="6">
        <f>LN(Table6[[#This Row],[ONLINE LINGERING]])</f>
        <v>3.5094647327883499</v>
      </c>
      <c r="S664" s="6">
        <f t="shared" si="274"/>
        <v>3.5124394499050928</v>
      </c>
      <c r="T664" s="6">
        <v>1352.0074642306274</v>
      </c>
      <c r="U664" s="6">
        <f t="shared" si="275"/>
        <v>7.209345777468311</v>
      </c>
      <c r="V664" s="8">
        <f>YEAR(Table6[[#This Row],[Date]])</f>
        <v>2017</v>
      </c>
      <c r="W664" s="8">
        <f>WEEKNUM(Table6[[#This Row],[Date]])</f>
        <v>35</v>
      </c>
      <c r="X664" t="s">
        <v>830</v>
      </c>
      <c r="Y664" s="9">
        <f>Table6[[#This Row],[LNTVLING]]+Table6[[#This Row],[LNRADIOLING]]+Table6[[#This Row],[LNONLINELING]]</f>
        <v>13.804239752520505</v>
      </c>
      <c r="Z664">
        <f t="shared" si="296"/>
        <v>1</v>
      </c>
      <c r="AA664">
        <f t="shared" si="277"/>
        <v>0</v>
      </c>
      <c r="AB664">
        <f t="shared" si="278"/>
        <v>0</v>
      </c>
      <c r="AC664">
        <f t="shared" si="279"/>
        <v>0</v>
      </c>
      <c r="AD664">
        <f t="shared" si="280"/>
        <v>0</v>
      </c>
      <c r="AE664">
        <f t="shared" si="281"/>
        <v>1</v>
      </c>
      <c r="AF664">
        <f t="shared" si="282"/>
        <v>0</v>
      </c>
      <c r="AG664" s="9">
        <f>'[1]1'!J$20+'[1]1'!J$21*Table6[[#This Row],[TV_State]]</f>
        <v>1774.8860981188943</v>
      </c>
      <c r="AH664" s="9">
        <f>Table6[[#This Row],[sales]]-Table6[[#This Row],[Pred_1]]</f>
        <v>-422.8786338882669</v>
      </c>
      <c r="AI664">
        <f>ABS(Table6[[#This Row],[Res_1]])/Table6[[#This Row],[sales]]</f>
        <v>0.31277832783926973</v>
      </c>
      <c r="AJ664" s="9">
        <f>'[1]2'!J$20+'[1]2'!J$21*Table6[[#This Row],[Radio_State]]</f>
        <v>2008.6785525485975</v>
      </c>
      <c r="AK664" s="9">
        <f>Table6[[#This Row],[sales]]-Table6[[#This Row],[ Pred_2 ]]</f>
        <v>-656.67108831797009</v>
      </c>
      <c r="AL664">
        <f>ABS(Table6[[#This Row],[ Res_2 ]])/Table6[[#This Row],[sales]]</f>
        <v>0.48570078619473817</v>
      </c>
      <c r="AM664" s="10">
        <f>'[1]3'!J$20+'[1]3'!J$21*Data!O664</f>
        <v>1994.4435443156306</v>
      </c>
      <c r="AN664" s="9">
        <f>Table6[[#This Row],[sales]]-Table6[[#This Row],[Pred_3]]</f>
        <v>-642.43608008500314</v>
      </c>
      <c r="AO664" s="9">
        <f>ABS(Table6[[#This Row],[Res_3]])/Table6[[#This Row],[sales]]</f>
        <v>0.47517199207963501</v>
      </c>
      <c r="AP664" s="9">
        <f>'[1]4'!L$21+'[1]4'!L$27*Table6[[#This Row],[TV_State]]+'[1]4'!L$22*Table6[[#This Row],[NJ_DUM]]+'[1]4'!L$23*Table6[[#This Row],[NY_DUM]]+'[1]4'!L$24*Table6[[#This Row],[PA_DUM]]+'[1]4'!L$25*Table6[[#This Row],[CT_DUM]]+'[1]4'!L$26*Table6[[#This Row],[DL_DUM]]</f>
        <v>337.67681526121743</v>
      </c>
      <c r="AQ664" s="9">
        <f>Table6[[#This Row],[sales]]-Table6[[#This Row],[Pred_4]]</f>
        <v>1014.33064896941</v>
      </c>
      <c r="AR664">
        <f>ABS(Table6[[#This Row],[Res_4]]/Table6[[#This Row],[sales]])</f>
        <v>0.7502404208593807</v>
      </c>
      <c r="AS664" s="9">
        <f>'[1]5'!L$20+'[1]5'!L$26*Table6[[#This Row],[Radio_State]]+'[1]5'!L$21*Table6[[#This Row],[NJ_DUM]]+'[1]5'!L$22*Table6[[#This Row],[NY_DUM]]+'[1]5'!L$23*Table6[[#This Row],[PA_DUM]]+'[1]5'!L$24*Table6[[#This Row],[CT_DUM]]+'[1]5'!L$25*Table6[[#This Row],[DL_DUM]]</f>
        <v>314.52397828746689</v>
      </c>
      <c r="AT664" s="9">
        <f>Table6[[#This Row],[sales]]-Table6[[#This Row],[Pred_5]]</f>
        <v>1037.4834859431605</v>
      </c>
      <c r="AU664" s="9">
        <f>ABS(Table6[[#This Row],[Red_5]]/Table6[[#This Row],[sales]])</f>
        <v>0.76736520573394196</v>
      </c>
      <c r="AV664" s="9">
        <f>'[1]6'!L$20+'[1]6'!L$26*Table6[[#This Row],[Online]]+'[1]6'!L$21*Table6[[#This Row],[NJ_DUM]]+'[1]6'!L$22*Table6[[#This Row],[NY_DUM]]+'[1]6'!L$23*Table6[[#This Row],[PA_DUM]]+'[1]6'!L$24*Table6[[#This Row],[CT_DUM]]+'[1]6'!L$25*Table6[[#This Row],[DL_DUM]]</f>
        <v>139.977233397795</v>
      </c>
      <c r="AW664" s="9">
        <f>Table6[[#This Row],[sales]]-Table6[[#This Row],[Pred_6]]</f>
        <v>1212.0302308328323</v>
      </c>
      <c r="AX664" s="9">
        <f>ABS(Table6[[#This Row],[Red_6]]/Table6[[#This Row],[sales]])</f>
        <v>0.89646711493752707</v>
      </c>
      <c r="AY664" s="9">
        <f>'[1]7'!L$21+'[1]7'!L$27*Table6[[#This Row],[LNTV]]+'[1]7'!L$22*Table6[[#This Row],[NJ_DUM]]+'[1]7'!L$23*Table6[[#This Row],[NY_DUM]]+'[1]7'!L$24*Table6[[#This Row],[PA_DUM]]+'[1]7'!L$25*Table6[[#This Row],[CT_DUM]]+'[1]7'!L$26*Table6[[#This Row],[DL_DUM]]</f>
        <v>5.8224202113386534</v>
      </c>
      <c r="AZ664" s="9">
        <f>Table6[[#This Row],[sales]]-Table6[[#This Row],[Pred_7]]</f>
        <v>1346.1850440192889</v>
      </c>
      <c r="BA664" s="9">
        <f>ABS(Table6[[#This Row],[Red_7]]/Table6[[#This Row],[sales]])</f>
        <v>0.99569349995071821</v>
      </c>
      <c r="BB664" s="9">
        <f>'[1]8'!O$22+'[1]8'!O$28*Table6[[#This Row],[LNRADIOLING]]+'[1]8'!O$23*Table6[[#This Row],[DL_DUM]]+'[1]8'!O$24*Table6[[#This Row],[CT_DUM]]+'[1]8'!O$25*Table6[[#This Row],[PA_DUM]]+'[1]8'!O$26*Table6[[#This Row],[NY_DUM]]+'[1]8'!O$27*Table6[[#This Row],[NJ_DUM]]</f>
        <v>6.8563034062938835</v>
      </c>
      <c r="BC664" s="9">
        <f>Table6[[#This Row],[sales]]-Table6[[#This Row],[Pred_8]]</f>
        <v>1345.1511608243336</v>
      </c>
      <c r="BD664" s="9">
        <f>ABS(Table6[[#This Row],[Red_8]]/Table6[[#This Row],[sales]])</f>
        <v>0.99492879766740383</v>
      </c>
      <c r="BE664" s="9">
        <f>'[1]9'!M$19+'[1]9'!M$21*Table6[[#This Row],[LNONLINE]]+'[1]9'!M$20*Table6[[#This Row],[DL_DUM]]+'[1]9'!M$22*Table6[[#This Row],[CT_DUM]]+'[1]9'!M$23*Table6[[#This Row],[PA_DUM]]+'[1]9'!M$24*Table6[[#This Row],[NY_DUM]]+'[1]9'!M$25*Table6[[#This Row],[NJ_DUM]]</f>
        <v>6.8066087790048106</v>
      </c>
      <c r="BF664" s="9">
        <f>Table6[[#This Row],[sales]]-Table6[[#This Row],[Pred_9]]</f>
        <v>1345.2008554516226</v>
      </c>
      <c r="BG664" s="9">
        <f>ABS(Table6[[#This Row],[Red_9]]/Table6[[#This Row],[sales]])</f>
        <v>0.99496555384560825</v>
      </c>
      <c r="BH664" s="9">
        <f>'[1]10'!P$22+'[1]10'!P$30*Table6[[#This Row],[LNTV]]+'[1]10'!P$29*Table6[[#This Row],[LNRADIOLING]]+'[1]10'!P$24*Table6[[#This Row],[LNONLINELING]]+'[1]10'!P$23*Table6[[#This Row],[DL_DUM]]+'[1]10'!P$25*Table6[[#This Row],[CT_DUM]]+'[1]10'!P$26*Table6[[#This Row],[PA_DUM]]+'[1]10'!P$27*Table6[[#This Row],[NY_DUM]]+'[1]10'!P$28*Table6[[#This Row],[NJ_DUM]]</f>
        <v>6.8033035437842351</v>
      </c>
      <c r="BI664" s="9">
        <f>Table6[[#This Row],[sales]]-Table6[[#This Row],[Pred_10]]</f>
        <v>1345.2041606868431</v>
      </c>
      <c r="BJ664" s="45">
        <f>ABS(Table6[[#This Row],[Red_10]]/Table6[[#This Row],[sales]])</f>
        <v>0.99496799853271833</v>
      </c>
      <c r="BK664" s="9">
        <f>'[1]11'!P$32+'[1]11'!P$40*Table6[[#This Row],[LNONLINELING]]+'[1]11'!P$39*Table6[[#This Row],[LNRADIOLING]]+'[1]11'!P$38*Table6[[#This Row],[LNTVLING]]+'[1]11'!P$33*Table6[[#This Row],[DL_DUM]]+'[1]11'!P$34*Table6[[#This Row],[CT_DUM]]+'[1]11'!P$35*Table6[[#This Row],[PA_DUM]]+'[1]11'!P$36*Table6[[#This Row],[NY_DUM]]+'[1]11'!P$37*Table6[[#This Row],[NJ_DUM]]</f>
        <v>6.8146283405703416</v>
      </c>
      <c r="BL664" s="9">
        <f>Table6[[#This Row],[sales]]-Table6[[#This Row],[ Pred_11]]</f>
        <v>1345.192835890057</v>
      </c>
      <c r="BM664" s="47">
        <f>ABS(Table6[[#This Row],[ Red_11]]/Table6[[#This Row],[sales]])</f>
        <v>0.99495962224997903</v>
      </c>
      <c r="BN664" s="9">
        <f>'[1]12'!K$22+'[1]12'!K$28*Table6[[#This Row],[COMBINE LN LING]]+'[1]12'!K$23*Table6[[#This Row],[DL_DUM]]+'[1]12'!K$24*Table6[[#This Row],[CT_DUM]]+'[1]12'!K$25*Table6[[#This Row],[PA_DUM]]+'[1]12'!K$26*Table6[[#This Row],[NY_DUM]]+'[1]12'!K$27*Table6[[#This Row],[NJ_DUM]]</f>
        <v>6.8180040086519362</v>
      </c>
      <c r="BO664" s="9">
        <f>Table6[[#This Row],[sales]]-Table6[[#This Row],[ Pred_12]]</f>
        <v>1345.1894602219754</v>
      </c>
      <c r="BP664" s="47">
        <f>ABS(Table6[[#This Row],[ Red_12]]/Table6[[#This Row],[sales]])</f>
        <v>0.99495712546784509</v>
      </c>
      <c r="BQ664">
        <f>LN(G664+'2019 Totals and Calculations'!C$18)</f>
        <v>6.6902223994399606</v>
      </c>
      <c r="BR664">
        <f>LN(Table6[[#This Row],[PROF RADIO]]+'2019 Totals and Calculations'!D$18)</f>
        <v>4.8610441679834411</v>
      </c>
      <c r="BS664">
        <f>LN(Table6[[#This Row],[ONLINE LINGERING]]+'2019 Totals and Calculations'!E$18)</f>
        <v>4.3477939880017535</v>
      </c>
      <c r="BT664">
        <f>MONTH(Table6[[#This Row],[Date]])</f>
        <v>8</v>
      </c>
      <c r="BU664">
        <f t="shared" si="283"/>
        <v>0</v>
      </c>
      <c r="BV664">
        <f t="shared" si="284"/>
        <v>0</v>
      </c>
      <c r="BW664">
        <f t="shared" si="285"/>
        <v>0</v>
      </c>
      <c r="BX664">
        <f t="shared" si="286"/>
        <v>0</v>
      </c>
      <c r="BY664">
        <f t="shared" si="287"/>
        <v>0</v>
      </c>
      <c r="BZ664">
        <f t="shared" si="288"/>
        <v>0</v>
      </c>
      <c r="CA664">
        <f t="shared" si="289"/>
        <v>0</v>
      </c>
      <c r="CB664">
        <f t="shared" si="290"/>
        <v>1</v>
      </c>
      <c r="CC664">
        <f t="shared" si="291"/>
        <v>0</v>
      </c>
      <c r="CD664">
        <f t="shared" si="292"/>
        <v>0</v>
      </c>
      <c r="CE664">
        <f t="shared" si="293"/>
        <v>0</v>
      </c>
      <c r="CF664">
        <f t="shared" si="294"/>
        <v>0</v>
      </c>
      <c r="CG664">
        <f t="shared" si="295"/>
        <v>35</v>
      </c>
      <c r="CH66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1668.9321201997077</v>
      </c>
      <c r="CI664" s="79">
        <f>Table6[[#This Row],[sales]]-CH664</f>
        <v>-316.92465596908028</v>
      </c>
      <c r="CJ664">
        <f>ABS(Table6[[#This Row],[sales]]-CH664)/Table6[[#This Row],[sales]]</f>
        <v>0.23441043363575603</v>
      </c>
      <c r="CK66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1748.1193013534119</v>
      </c>
      <c r="CL664" s="79">
        <f>Table6[[#This Row],[sales]]-CK664</f>
        <v>-396.11183712278444</v>
      </c>
      <c r="CM664">
        <f>ABS(Table6[[#This Row],[sales]]-CK664)/Table6[[#This Row],[sales]]</f>
        <v>0.29298051053896779</v>
      </c>
      <c r="CN66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1364.5061783605877</v>
      </c>
      <c r="CO664" s="79">
        <f>Table6[[#This Row],[sales]]-CN664</f>
        <v>-12.498714129960263</v>
      </c>
      <c r="CP664">
        <f>ABS(Table6[[#This Row],[sales]]-CN664)/Table6[[#This Row],[sales]]</f>
        <v>9.2445600047576463E-3</v>
      </c>
      <c r="CQ66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1358.3241302083961</v>
      </c>
      <c r="CR664" s="79">
        <f>Table6[[#This Row],[sales]]-CQ664</f>
        <v>-6.3166659777687073</v>
      </c>
      <c r="CS664">
        <f>ABS(Table6[[#This Row],[sales]]-CQ664)/Table6[[#This Row],[sales]]</f>
        <v>4.6720644263330792E-3</v>
      </c>
    </row>
    <row r="665" spans="1:97" x14ac:dyDescent="0.2">
      <c r="A665">
        <v>664</v>
      </c>
      <c r="B665" t="s">
        <v>31</v>
      </c>
      <c r="C665" s="5">
        <v>42981</v>
      </c>
      <c r="D665" s="6">
        <v>457.1810422667761</v>
      </c>
      <c r="E665" s="8">
        <f>YEAR(Table6[[#This Row],[Date]])</f>
        <v>2017</v>
      </c>
      <c r="F665" s="6">
        <f>Table6[[#This Row],[TV_State]]+Table6[[#This Row],[Radio_State]]+Table6[[#This Row],[Online]]</f>
        <v>558.77682943717082</v>
      </c>
      <c r="G665" s="6">
        <f t="shared" si="270"/>
        <v>447.43465989839171</v>
      </c>
      <c r="H665" s="6">
        <f>LN(Table6[[#This Row],[PROF TV LING]])</f>
        <v>6.1035305156539659</v>
      </c>
      <c r="I665" s="6">
        <f t="shared" si="271"/>
        <v>6.1250794662026449</v>
      </c>
      <c r="J665" s="6">
        <v>67.730524780263138</v>
      </c>
      <c r="K665" s="6">
        <f t="shared" si="276"/>
        <v>67.066576959933911</v>
      </c>
      <c r="L665" s="6">
        <f>0.5*J664+0.5*Table6[[#This Row],[Radio_State]]</f>
        <v>67.395225152638062</v>
      </c>
      <c r="M665" s="6">
        <f>LN(Table6[[#This Row],[RADIO LINGERING ]])</f>
        <v>4.2105741719760772</v>
      </c>
      <c r="N665" s="6">
        <f t="shared" si="272"/>
        <v>4.2155369613182065</v>
      </c>
      <c r="O665" s="6">
        <v>33.865262390131569</v>
      </c>
      <c r="P665" s="6">
        <f t="shared" si="273"/>
        <v>33.722169733002175</v>
      </c>
      <c r="Q665" s="6">
        <f>0.3*O664+0.7*Table6[[#This Row],[Online]]</f>
        <v>33.764672501844046</v>
      </c>
      <c r="R665" s="6">
        <f>LN(Table6[[#This Row],[ONLINE LINGERING]])</f>
        <v>3.5194150636415182</v>
      </c>
      <c r="S665" s="6">
        <f t="shared" si="274"/>
        <v>3.5223897807582611</v>
      </c>
      <c r="T665" s="6">
        <v>1334.9324338367085</v>
      </c>
      <c r="U665" s="6">
        <f t="shared" si="275"/>
        <v>7.196635958195281</v>
      </c>
      <c r="V665" s="8">
        <f>YEAR(Table6[[#This Row],[Date]])</f>
        <v>2017</v>
      </c>
      <c r="W665" s="8">
        <f>WEEKNUM(Table6[[#This Row],[Date]])</f>
        <v>36</v>
      </c>
      <c r="X665" t="s">
        <v>831</v>
      </c>
      <c r="Y665" s="9">
        <f>Table6[[#This Row],[LNTVLING]]+Table6[[#This Row],[LNRADIOLING]]+Table6[[#This Row],[LNONLINELING]]</f>
        <v>13.83351975127156</v>
      </c>
      <c r="Z665">
        <f t="shared" si="296"/>
        <v>1</v>
      </c>
      <c r="AA665">
        <f t="shared" si="277"/>
        <v>0</v>
      </c>
      <c r="AB665">
        <f t="shared" si="278"/>
        <v>0</v>
      </c>
      <c r="AC665">
        <f t="shared" si="279"/>
        <v>0</v>
      </c>
      <c r="AD665">
        <f t="shared" si="280"/>
        <v>0</v>
      </c>
      <c r="AE665">
        <f t="shared" si="281"/>
        <v>1</v>
      </c>
      <c r="AF665">
        <f t="shared" si="282"/>
        <v>0</v>
      </c>
      <c r="AG665" s="9">
        <f>'[1]1'!J$20+'[1]1'!J$21*Table6[[#This Row],[TV_State]]</f>
        <v>1779.3376336455199</v>
      </c>
      <c r="AH665" s="9">
        <f>Table6[[#This Row],[sales]]-Table6[[#This Row],[Pred_1]]</f>
        <v>-444.4051998088114</v>
      </c>
      <c r="AI665">
        <f>ABS(Table6[[#This Row],[Res_1]])/Table6[[#This Row],[sales]]</f>
        <v>0.33290463887490795</v>
      </c>
      <c r="AJ665" s="9">
        <f>'[1]2'!J$20+'[1]2'!J$21*Table6[[#This Row],[Radio_State]]</f>
        <v>2011.6225200341084</v>
      </c>
      <c r="AK665" s="9">
        <f>Table6[[#This Row],[sales]]-Table6[[#This Row],[ Pred_2 ]]</f>
        <v>-676.69008619739998</v>
      </c>
      <c r="AL665">
        <f>ABS(Table6[[#This Row],[ Res_2 ]])/Table6[[#This Row],[sales]]</f>
        <v>0.50690961508256682</v>
      </c>
      <c r="AM665" s="10">
        <f>'[1]3'!J$20+'[1]3'!J$21*Data!O665</f>
        <v>1996.3806779415386</v>
      </c>
      <c r="AN665" s="9">
        <f>Table6[[#This Row],[sales]]-Table6[[#This Row],[Pred_3]]</f>
        <v>-661.44824410483011</v>
      </c>
      <c r="AO665" s="9">
        <f>ABS(Table6[[#This Row],[Res_3]])/Table6[[#This Row],[sales]]</f>
        <v>0.49549192703616618</v>
      </c>
      <c r="AP665" s="9">
        <f>'[1]4'!L$21+'[1]4'!L$27*Table6[[#This Row],[TV_State]]+'[1]4'!L$22*Table6[[#This Row],[NJ_DUM]]+'[1]4'!L$23*Table6[[#This Row],[NY_DUM]]+'[1]4'!L$24*Table6[[#This Row],[PA_DUM]]+'[1]4'!L$25*Table6[[#This Row],[CT_DUM]]+'[1]4'!L$26*Table6[[#This Row],[DL_DUM]]</f>
        <v>338.67528347037137</v>
      </c>
      <c r="AQ665" s="9">
        <f>Table6[[#This Row],[sales]]-Table6[[#This Row],[Pred_4]]</f>
        <v>996.2571503663371</v>
      </c>
      <c r="AR665">
        <f>ABS(Table6[[#This Row],[Res_4]]/Table6[[#This Row],[sales]])</f>
        <v>0.74629780887337493</v>
      </c>
      <c r="AS665" s="9">
        <f>'[1]5'!L$20+'[1]5'!L$26*Table6[[#This Row],[Radio_State]]+'[1]5'!L$21*Table6[[#This Row],[NJ_DUM]]+'[1]5'!L$22*Table6[[#This Row],[NY_DUM]]+'[1]5'!L$23*Table6[[#This Row],[PA_DUM]]+'[1]5'!L$24*Table6[[#This Row],[CT_DUM]]+'[1]5'!L$25*Table6[[#This Row],[DL_DUM]]</f>
        <v>315.70530278707105</v>
      </c>
      <c r="AT665" s="9">
        <f>Table6[[#This Row],[sales]]-Table6[[#This Row],[Pred_5]]</f>
        <v>1019.2271310496374</v>
      </c>
      <c r="AU665" s="9">
        <f>ABS(Table6[[#This Row],[Red_5]]/Table6[[#This Row],[sales]])</f>
        <v>0.76350465777529475</v>
      </c>
      <c r="AV665" s="9">
        <f>'[1]6'!L$20+'[1]6'!L$26*Table6[[#This Row],[Online]]+'[1]6'!L$21*Table6[[#This Row],[NJ_DUM]]+'[1]6'!L$22*Table6[[#This Row],[NY_DUM]]+'[1]6'!L$23*Table6[[#This Row],[PA_DUM]]+'[1]6'!L$24*Table6[[#This Row],[CT_DUM]]+'[1]6'!L$25*Table6[[#This Row],[DL_DUM]]</f>
        <v>141.43654374363757</v>
      </c>
      <c r="AW665" s="9">
        <f>Table6[[#This Row],[sales]]-Table6[[#This Row],[Pred_6]]</f>
        <v>1193.495890093071</v>
      </c>
      <c r="AX665" s="9">
        <f>ABS(Table6[[#This Row],[Red_6]]/Table6[[#This Row],[sales]])</f>
        <v>0.89404966112244577</v>
      </c>
      <c r="AY665" s="9">
        <f>'[1]7'!L$21+'[1]7'!L$27*Table6[[#This Row],[LNTV]]+'[1]7'!L$22*Table6[[#This Row],[NJ_DUM]]+'[1]7'!L$23*Table6[[#This Row],[NY_DUM]]+'[1]7'!L$24*Table6[[#This Row],[PA_DUM]]+'[1]7'!L$25*Table6[[#This Row],[CT_DUM]]+'[1]7'!L$26*Table6[[#This Row],[DL_DUM]]</f>
        <v>5.8235215586286539</v>
      </c>
      <c r="AZ665" s="9">
        <f>Table6[[#This Row],[sales]]-Table6[[#This Row],[Pred_7]]</f>
        <v>1329.1089122780797</v>
      </c>
      <c r="BA665" s="9">
        <f>ABS(Table6[[#This Row],[Red_7]]/Table6[[#This Row],[sales]])</f>
        <v>0.99563759077911429</v>
      </c>
      <c r="BB665" s="9">
        <f>'[1]8'!O$22+'[1]8'!O$28*Table6[[#This Row],[LNRADIOLING]]+'[1]8'!O$23*Table6[[#This Row],[DL_DUM]]+'[1]8'!O$24*Table6[[#This Row],[CT_DUM]]+'[1]8'!O$25*Table6[[#This Row],[PA_DUM]]+'[1]8'!O$26*Table6[[#This Row],[NY_DUM]]+'[1]8'!O$27*Table6[[#This Row],[NJ_DUM]]</f>
        <v>6.8570132722976602</v>
      </c>
      <c r="BC665" s="9">
        <f>Table6[[#This Row],[sales]]-Table6[[#This Row],[Pred_8]]</f>
        <v>1328.0754205644107</v>
      </c>
      <c r="BD665" s="9">
        <f>ABS(Table6[[#This Row],[Red_8]]/Table6[[#This Row],[sales]])</f>
        <v>0.9948634004999114</v>
      </c>
      <c r="BE665" s="9">
        <f>'[1]9'!M$19+'[1]9'!M$21*Table6[[#This Row],[LNONLINE]]+'[1]9'!M$20*Table6[[#This Row],[DL_DUM]]+'[1]9'!M$22*Table6[[#This Row],[CT_DUM]]+'[1]9'!M$23*Table6[[#This Row],[PA_DUM]]+'[1]9'!M$24*Table6[[#This Row],[NY_DUM]]+'[1]9'!M$25*Table6[[#This Row],[NJ_DUM]]</f>
        <v>6.8097592273361434</v>
      </c>
      <c r="BF665" s="9">
        <f>Table6[[#This Row],[sales]]-Table6[[#This Row],[Pred_9]]</f>
        <v>1328.1226746093723</v>
      </c>
      <c r="BG665" s="9">
        <f>ABS(Table6[[#This Row],[Red_9]]/Table6[[#This Row],[sales]])</f>
        <v>0.994898798579817</v>
      </c>
      <c r="BH665" s="9">
        <f>'[1]10'!P$22+'[1]10'!P$30*Table6[[#This Row],[LNTV]]+'[1]10'!P$29*Table6[[#This Row],[LNRADIOLING]]+'[1]10'!P$24*Table6[[#This Row],[LNONLINELING]]+'[1]10'!P$23*Table6[[#This Row],[DL_DUM]]+'[1]10'!P$25*Table6[[#This Row],[CT_DUM]]+'[1]10'!P$26*Table6[[#This Row],[PA_DUM]]+'[1]10'!P$27*Table6[[#This Row],[NY_DUM]]+'[1]10'!P$28*Table6[[#This Row],[NJ_DUM]]</f>
        <v>6.805114627060453</v>
      </c>
      <c r="BI665" s="9">
        <f>Table6[[#This Row],[sales]]-Table6[[#This Row],[Pred_10]]</f>
        <v>1328.127319209648</v>
      </c>
      <c r="BJ665" s="45">
        <f>ABS(Table6[[#This Row],[Red_10]]/Table6[[#This Row],[sales]])</f>
        <v>0.99490227785723806</v>
      </c>
      <c r="BK665" s="9">
        <f>'[1]11'!P$32+'[1]11'!P$40*Table6[[#This Row],[LNONLINELING]]+'[1]11'!P$39*Table6[[#This Row],[LNRADIOLING]]+'[1]11'!P$38*Table6[[#This Row],[LNTVLING]]+'[1]11'!P$33*Table6[[#This Row],[DL_DUM]]+'[1]11'!P$34*Table6[[#This Row],[CT_DUM]]+'[1]11'!P$35*Table6[[#This Row],[PA_DUM]]+'[1]11'!P$36*Table6[[#This Row],[NY_DUM]]+'[1]11'!P$37*Table6[[#This Row],[NJ_DUM]]</f>
        <v>6.8158500517560219</v>
      </c>
      <c r="BL665" s="9">
        <f>Table6[[#This Row],[sales]]-Table6[[#This Row],[ Pred_11]]</f>
        <v>1328.1165837849524</v>
      </c>
      <c r="BM665" s="47">
        <f>ABS(Table6[[#This Row],[ Red_11]]/Table6[[#This Row],[sales]])</f>
        <v>0.99489423593359938</v>
      </c>
      <c r="BN665" s="9">
        <f>'[1]12'!K$22+'[1]12'!K$28*Table6[[#This Row],[COMBINE LN LING]]+'[1]12'!K$23*Table6[[#This Row],[DL_DUM]]+'[1]12'!K$24*Table6[[#This Row],[CT_DUM]]+'[1]12'!K$25*Table6[[#This Row],[PA_DUM]]+'[1]12'!K$26*Table6[[#This Row],[NY_DUM]]+'[1]12'!K$27*Table6[[#This Row],[NJ_DUM]]</f>
        <v>6.8208217949696577</v>
      </c>
      <c r="BO665" s="9">
        <f>Table6[[#This Row],[sales]]-Table6[[#This Row],[ Pred_12]]</f>
        <v>1328.1116120417389</v>
      </c>
      <c r="BP665" s="47">
        <f>ABS(Table6[[#This Row],[ Red_12]]/Table6[[#This Row],[sales]])</f>
        <v>0.99489051159288566</v>
      </c>
      <c r="BQ665">
        <f>LN(G665+'2019 Totals and Calculations'!C$18)</f>
        <v>6.6954010305826221</v>
      </c>
      <c r="BR665">
        <f>LN(Table6[[#This Row],[PROF RADIO]]+'2019 Totals and Calculations'!D$18)</f>
        <v>4.8661715469691487</v>
      </c>
      <c r="BS665">
        <f>LN(Table6[[#This Row],[ONLINE LINGERING]]+'2019 Totals and Calculations'!E$18)</f>
        <v>4.352108989024118</v>
      </c>
      <c r="BT665">
        <f>MONTH(Table6[[#This Row],[Date]])</f>
        <v>9</v>
      </c>
      <c r="BU665">
        <f t="shared" si="283"/>
        <v>0</v>
      </c>
      <c r="BV665">
        <f t="shared" si="284"/>
        <v>0</v>
      </c>
      <c r="BW665">
        <f t="shared" si="285"/>
        <v>0</v>
      </c>
      <c r="BX665">
        <f t="shared" si="286"/>
        <v>0</v>
      </c>
      <c r="BY665">
        <f t="shared" si="287"/>
        <v>0</v>
      </c>
      <c r="BZ665">
        <f t="shared" si="288"/>
        <v>0</v>
      </c>
      <c r="CA665">
        <f t="shared" si="289"/>
        <v>0</v>
      </c>
      <c r="CB665">
        <f t="shared" si="290"/>
        <v>0</v>
      </c>
      <c r="CC665">
        <f t="shared" si="291"/>
        <v>1</v>
      </c>
      <c r="CD665">
        <f t="shared" si="292"/>
        <v>0</v>
      </c>
      <c r="CE665">
        <f t="shared" si="293"/>
        <v>0</v>
      </c>
      <c r="CF665">
        <f t="shared" si="294"/>
        <v>0</v>
      </c>
      <c r="CG665">
        <f t="shared" si="295"/>
        <v>36</v>
      </c>
      <c r="CH66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1514.6958756200665</v>
      </c>
      <c r="CI665" s="79">
        <f>Table6[[#This Row],[sales]]-CH665</f>
        <v>-179.76344178335808</v>
      </c>
      <c r="CJ665">
        <f>ABS(Table6[[#This Row],[sales]]-CH665)/Table6[[#This Row],[sales]]</f>
        <v>0.13466107888824214</v>
      </c>
      <c r="CK66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1608.8360088373854</v>
      </c>
      <c r="CL665" s="79">
        <f>Table6[[#This Row],[sales]]-CK665</f>
        <v>-273.90357500067694</v>
      </c>
      <c r="CM665">
        <f>ABS(Table6[[#This Row],[sales]]-CK665)/Table6[[#This Row],[sales]]</f>
        <v>0.20518160174852818</v>
      </c>
      <c r="CN66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1473.5352502793914</v>
      </c>
      <c r="CO665" s="79">
        <f>Table6[[#This Row],[sales]]-CN665</f>
        <v>-138.60281644268298</v>
      </c>
      <c r="CP665">
        <f>ABS(Table6[[#This Row],[sales]]-CN665)/Table6[[#This Row],[sales]]</f>
        <v>0.10382758926931364</v>
      </c>
      <c r="CQ66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1418.3490863651662</v>
      </c>
      <c r="CR665" s="79">
        <f>Table6[[#This Row],[sales]]-CQ665</f>
        <v>-83.416652528457689</v>
      </c>
      <c r="CS665">
        <f>ABS(Table6[[#This Row],[sales]]-CQ665)/Table6[[#This Row],[sales]]</f>
        <v>6.2487546496050886E-2</v>
      </c>
    </row>
    <row r="666" spans="1:97" x14ac:dyDescent="0.2">
      <c r="A666">
        <v>665</v>
      </c>
      <c r="B666" t="s">
        <v>31</v>
      </c>
      <c r="C666" s="5">
        <v>42988</v>
      </c>
      <c r="D666" s="6">
        <v>461.75285268944396</v>
      </c>
      <c r="E666" s="8">
        <f>YEAR(Table6[[#This Row],[Date]])</f>
        <v>2017</v>
      </c>
      <c r="F666" s="6">
        <f>Table6[[#This Row],[TV_State]]+Table6[[#This Row],[Radio_State]]+Table6[[#This Row],[Online]]</f>
        <v>564.36459773154263</v>
      </c>
      <c r="G666" s="6">
        <f t="shared" si="270"/>
        <v>451.73011773570738</v>
      </c>
      <c r="H666" s="6">
        <f>LN(Table6[[#This Row],[PROF TV LING]])</f>
        <v>6.1130849168506867</v>
      </c>
      <c r="I666" s="6">
        <f t="shared" si="271"/>
        <v>6.1350297970558128</v>
      </c>
      <c r="J666" s="6">
        <v>68.407830028065774</v>
      </c>
      <c r="K666" s="6">
        <f t="shared" si="276"/>
        <v>67.737203493999843</v>
      </c>
      <c r="L666" s="6">
        <f>0.5*J665+0.5*Table6[[#This Row],[Radio_State]]</f>
        <v>68.069177404164463</v>
      </c>
      <c r="M666" s="6">
        <f>LN(Table6[[#This Row],[RADIO LINGERING ]])</f>
        <v>4.220524502829246</v>
      </c>
      <c r="N666" s="6">
        <f t="shared" si="272"/>
        <v>4.2254872921713744</v>
      </c>
      <c r="O666" s="6">
        <v>34.203915014032887</v>
      </c>
      <c r="P666" s="6">
        <f t="shared" si="273"/>
        <v>34.059391429723668</v>
      </c>
      <c r="Q666" s="6">
        <f>0.3*O665+0.7*Table6[[#This Row],[Online]]</f>
        <v>34.102319226862491</v>
      </c>
      <c r="R666" s="6">
        <f>LN(Table6[[#This Row],[ONLINE LINGERING]])</f>
        <v>3.5293653944946861</v>
      </c>
      <c r="S666" s="6">
        <f t="shared" si="274"/>
        <v>3.532340111611429</v>
      </c>
      <c r="T666" s="6">
        <v>1323.2190763394983</v>
      </c>
      <c r="U666" s="6">
        <f t="shared" si="275"/>
        <v>7.18782274098798</v>
      </c>
      <c r="V666" s="8">
        <f>YEAR(Table6[[#This Row],[Date]])</f>
        <v>2017</v>
      </c>
      <c r="W666" s="8">
        <f>WEEKNUM(Table6[[#This Row],[Date]])</f>
        <v>37</v>
      </c>
      <c r="X666" t="s">
        <v>832</v>
      </c>
      <c r="Y666" s="9">
        <f>Table6[[#This Row],[LNTVLING]]+Table6[[#This Row],[LNRADIOLING]]+Table6[[#This Row],[LNONLINELING]]</f>
        <v>13.862974814174619</v>
      </c>
      <c r="Z666">
        <f t="shared" si="296"/>
        <v>1</v>
      </c>
      <c r="AA666">
        <f t="shared" si="277"/>
        <v>0</v>
      </c>
      <c r="AB666">
        <f t="shared" si="278"/>
        <v>0</v>
      </c>
      <c r="AC666">
        <f t="shared" si="279"/>
        <v>0</v>
      </c>
      <c r="AD666">
        <f t="shared" si="280"/>
        <v>0</v>
      </c>
      <c r="AE666">
        <f t="shared" si="281"/>
        <v>1</v>
      </c>
      <c r="AF666">
        <f t="shared" si="282"/>
        <v>0</v>
      </c>
      <c r="AG666" s="9">
        <f>'[1]1'!J$20+'[1]1'!J$21*Table6[[#This Row],[TV_State]]</f>
        <v>1783.8336845274121</v>
      </c>
      <c r="AH666" s="9">
        <f>Table6[[#This Row],[sales]]-Table6[[#This Row],[Pred_1]]</f>
        <v>-460.61460818791375</v>
      </c>
      <c r="AI666">
        <f>ABS(Table6[[#This Row],[Res_1]])/Table6[[#This Row],[sales]]</f>
        <v>0.34810154752464728</v>
      </c>
      <c r="AJ666" s="9">
        <f>'[1]2'!J$20+'[1]2'!J$21*Table6[[#This Row],[Radio_State]]</f>
        <v>2014.5959271944744</v>
      </c>
      <c r="AK666" s="9">
        <f>Table6[[#This Row],[sales]]-Table6[[#This Row],[ Pred_2 ]]</f>
        <v>-691.37685085497606</v>
      </c>
      <c r="AL666">
        <f>ABS(Table6[[#This Row],[ Res_2 ]])/Table6[[#This Row],[sales]]</f>
        <v>0.5224961332688568</v>
      </c>
      <c r="AM666" s="10">
        <f>'[1]3'!J$20+'[1]3'!J$21*Data!O666</f>
        <v>1998.3371829037053</v>
      </c>
      <c r="AN666" s="9">
        <f>Table6[[#This Row],[sales]]-Table6[[#This Row],[Pred_3]]</f>
        <v>-675.11810656420698</v>
      </c>
      <c r="AO666" s="9">
        <f>ABS(Table6[[#This Row],[Res_3]])/Table6[[#This Row],[sales]]</f>
        <v>0.51020886762895479</v>
      </c>
      <c r="AP666" s="9">
        <f>'[1]4'!L$21+'[1]4'!L$27*Table6[[#This Row],[TV_State]]+'[1]4'!L$22*Table6[[#This Row],[NJ_DUM]]+'[1]4'!L$23*Table6[[#This Row],[NY_DUM]]+'[1]4'!L$24*Table6[[#This Row],[PA_DUM]]+'[1]4'!L$25*Table6[[#This Row],[CT_DUM]]+'[1]4'!L$26*Table6[[#This Row],[DL_DUM]]</f>
        <v>339.68373636161687</v>
      </c>
      <c r="AQ666" s="9">
        <f>Table6[[#This Row],[sales]]-Table6[[#This Row],[Pred_4]]</f>
        <v>983.53533997788145</v>
      </c>
      <c r="AR666">
        <f>ABS(Table6[[#This Row],[Res_4]]/Table6[[#This Row],[sales]])</f>
        <v>0.74328987358517784</v>
      </c>
      <c r="AS666" s="9">
        <f>'[1]5'!L$20+'[1]5'!L$26*Table6[[#This Row],[Radio_State]]+'[1]5'!L$21*Table6[[#This Row],[NJ_DUM]]+'[1]5'!L$22*Table6[[#This Row],[NY_DUM]]+'[1]5'!L$23*Table6[[#This Row],[PA_DUM]]+'[1]5'!L$24*Table6[[#This Row],[CT_DUM]]+'[1]5'!L$25*Table6[[#This Row],[DL_DUM]]</f>
        <v>316.89844053167127</v>
      </c>
      <c r="AT666" s="9">
        <f>Table6[[#This Row],[sales]]-Table6[[#This Row],[Pred_5]]</f>
        <v>1006.3206358078271</v>
      </c>
      <c r="AU666" s="9">
        <f>ABS(Table6[[#This Row],[Red_5]]/Table6[[#This Row],[sales]])</f>
        <v>0.76050946801014485</v>
      </c>
      <c r="AV666" s="9">
        <f>'[1]6'!L$20+'[1]6'!L$26*Table6[[#This Row],[Online]]+'[1]6'!L$21*Table6[[#This Row],[NJ_DUM]]+'[1]6'!L$22*Table6[[#This Row],[NY_DUM]]+'[1]6'!L$23*Table6[[#This Row],[PA_DUM]]+'[1]6'!L$24*Table6[[#This Row],[CT_DUM]]+'[1]6'!L$25*Table6[[#This Row],[DL_DUM]]</f>
        <v>142.91044719293856</v>
      </c>
      <c r="AW666" s="9">
        <f>Table6[[#This Row],[sales]]-Table6[[#This Row],[Pred_6]]</f>
        <v>1180.3086291465597</v>
      </c>
      <c r="AX666" s="9">
        <f>ABS(Table6[[#This Row],[Red_6]]/Table6[[#This Row],[sales]])</f>
        <v>0.89199789381189964</v>
      </c>
      <c r="AY666" s="9">
        <f>'[1]7'!L$21+'[1]7'!L$27*Table6[[#This Row],[LNTV]]+'[1]7'!L$22*Table6[[#This Row],[NJ_DUM]]+'[1]7'!L$23*Table6[[#This Row],[NY_DUM]]+'[1]7'!L$24*Table6[[#This Row],[PA_DUM]]+'[1]7'!L$25*Table6[[#This Row],[CT_DUM]]+'[1]7'!L$26*Table6[[#This Row],[DL_DUM]]</f>
        <v>5.8246229059186545</v>
      </c>
      <c r="AZ666" s="9">
        <f>Table6[[#This Row],[sales]]-Table6[[#This Row],[Pred_7]]</f>
        <v>1317.3944534335797</v>
      </c>
      <c r="BA666" s="9">
        <f>ABS(Table6[[#This Row],[Red_7]]/Table6[[#This Row],[sales]])</f>
        <v>0.99559814167580496</v>
      </c>
      <c r="BB666" s="9">
        <f>'[1]8'!O$22+'[1]8'!O$28*Table6[[#This Row],[LNRADIOLING]]+'[1]8'!O$23*Table6[[#This Row],[DL_DUM]]+'[1]8'!O$24*Table6[[#This Row],[CT_DUM]]+'[1]8'!O$25*Table6[[#This Row],[PA_DUM]]+'[1]8'!O$26*Table6[[#This Row],[NY_DUM]]+'[1]8'!O$27*Table6[[#This Row],[NJ_DUM]]</f>
        <v>6.857723138301437</v>
      </c>
      <c r="BC666" s="9">
        <f>Table6[[#This Row],[sales]]-Table6[[#This Row],[Pred_8]]</f>
        <v>1316.3613532011968</v>
      </c>
      <c r="BD666" s="9">
        <f>ABS(Table6[[#This Row],[Red_8]]/Table6[[#This Row],[sales]])</f>
        <v>0.99481739398945757</v>
      </c>
      <c r="BE666" s="9">
        <f>'[1]9'!M$19+'[1]9'!M$21*Table6[[#This Row],[LNONLINE]]+'[1]9'!M$20*Table6[[#This Row],[DL_DUM]]+'[1]9'!M$22*Table6[[#This Row],[CT_DUM]]+'[1]9'!M$23*Table6[[#This Row],[PA_DUM]]+'[1]9'!M$24*Table6[[#This Row],[NY_DUM]]+'[1]9'!M$25*Table6[[#This Row],[NJ_DUM]]</f>
        <v>6.8129096756674752</v>
      </c>
      <c r="BF666" s="9">
        <f>Table6[[#This Row],[sales]]-Table6[[#This Row],[Pred_9]]</f>
        <v>1316.4061666638308</v>
      </c>
      <c r="BG666" s="9">
        <f>ABS(Table6[[#This Row],[Red_9]]/Table6[[#This Row],[sales]])</f>
        <v>0.99485126099110177</v>
      </c>
      <c r="BH666" s="9">
        <f>'[1]10'!P$22+'[1]10'!P$30*Table6[[#This Row],[LNTV]]+'[1]10'!P$29*Table6[[#This Row],[LNRADIOLING]]+'[1]10'!P$24*Table6[[#This Row],[LNONLINELING]]+'[1]10'!P$23*Table6[[#This Row],[DL_DUM]]+'[1]10'!P$25*Table6[[#This Row],[CT_DUM]]+'[1]10'!P$26*Table6[[#This Row],[PA_DUM]]+'[1]10'!P$27*Table6[[#This Row],[NY_DUM]]+'[1]10'!P$28*Table6[[#This Row],[NJ_DUM]]</f>
        <v>6.8069257103366709</v>
      </c>
      <c r="BI666" s="9">
        <f>Table6[[#This Row],[sales]]-Table6[[#This Row],[Pred_10]]</f>
        <v>1316.4121506291617</v>
      </c>
      <c r="BJ666" s="45">
        <f>ABS(Table6[[#This Row],[Red_10]]/Table6[[#This Row],[sales]])</f>
        <v>0.99485578326971602</v>
      </c>
      <c r="BK666" s="9">
        <f>'[1]11'!P$32+'[1]11'!P$40*Table6[[#This Row],[LNONLINELING]]+'[1]11'!P$39*Table6[[#This Row],[LNRADIOLING]]+'[1]11'!P$38*Table6[[#This Row],[LNTVLING]]+'[1]11'!P$33*Table6[[#This Row],[DL_DUM]]+'[1]11'!P$34*Table6[[#This Row],[CT_DUM]]+'[1]11'!P$35*Table6[[#This Row],[PA_DUM]]+'[1]11'!P$36*Table6[[#This Row],[NY_DUM]]+'[1]11'!P$37*Table6[[#This Row],[NJ_DUM]]</f>
        <v>6.8170422336481096</v>
      </c>
      <c r="BL666" s="9">
        <f>Table6[[#This Row],[sales]]-Table6[[#This Row],[ Pred_11]]</f>
        <v>1316.4020341058501</v>
      </c>
      <c r="BM666" s="47">
        <f>ABS(Table6[[#This Row],[ Red_11]]/Table6[[#This Row],[sales]])</f>
        <v>0.9948481378816677</v>
      </c>
      <c r="BN666" s="9">
        <f>'[1]12'!K$22+'[1]12'!K$28*Table6[[#This Row],[COMBINE LN LING]]+'[1]12'!K$23*Table6[[#This Row],[DL_DUM]]+'[1]12'!K$24*Table6[[#This Row],[CT_DUM]]+'[1]12'!K$25*Table6[[#This Row],[PA_DUM]]+'[1]12'!K$26*Table6[[#This Row],[NY_DUM]]+'[1]12'!K$27*Table6[[#This Row],[NJ_DUM]]</f>
        <v>6.8236564287393362</v>
      </c>
      <c r="BO666" s="9">
        <f>Table6[[#This Row],[sales]]-Table6[[#This Row],[ Pred_12]]</f>
        <v>1316.3954199107591</v>
      </c>
      <c r="BP666" s="47">
        <f>ABS(Table6[[#This Row],[ Red_12]]/Table6[[#This Row],[sales]])</f>
        <v>0.99484313931777957</v>
      </c>
      <c r="BQ666">
        <f>LN(G666+'2019 Totals and Calculations'!C$18)</f>
        <v>6.7006986756979954</v>
      </c>
      <c r="BR666">
        <f>LN(Table6[[#This Row],[PROF RADIO]]+'2019 Totals and Calculations'!D$18)</f>
        <v>4.8713239517087619</v>
      </c>
      <c r="BS666">
        <f>LN(Table6[[#This Row],[ONLINE LINGERING]]+'2019 Totals and Calculations'!E$18)</f>
        <v>4.3564483223136641</v>
      </c>
      <c r="BT666">
        <f>MONTH(Table6[[#This Row],[Date]])</f>
        <v>9</v>
      </c>
      <c r="BU666">
        <f t="shared" si="283"/>
        <v>0</v>
      </c>
      <c r="BV666">
        <f t="shared" si="284"/>
        <v>0</v>
      </c>
      <c r="BW666">
        <f t="shared" si="285"/>
        <v>0</v>
      </c>
      <c r="BX666">
        <f t="shared" si="286"/>
        <v>0</v>
      </c>
      <c r="BY666">
        <f t="shared" si="287"/>
        <v>0</v>
      </c>
      <c r="BZ666">
        <f t="shared" si="288"/>
        <v>0</v>
      </c>
      <c r="CA666">
        <f t="shared" si="289"/>
        <v>0</v>
      </c>
      <c r="CB666">
        <f t="shared" si="290"/>
        <v>0</v>
      </c>
      <c r="CC666">
        <f t="shared" si="291"/>
        <v>1</v>
      </c>
      <c r="CD666">
        <f t="shared" si="292"/>
        <v>0</v>
      </c>
      <c r="CE666">
        <f t="shared" si="293"/>
        <v>0</v>
      </c>
      <c r="CF666">
        <f t="shared" si="294"/>
        <v>0</v>
      </c>
      <c r="CG666">
        <f t="shared" si="295"/>
        <v>37</v>
      </c>
      <c r="CH66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1521.1963833562704</v>
      </c>
      <c r="CI666" s="79">
        <f>Table6[[#This Row],[sales]]-CH666</f>
        <v>-197.9773070167721</v>
      </c>
      <c r="CJ666">
        <f>ABS(Table6[[#This Row],[sales]]-CH666)/Table6[[#This Row],[sales]]</f>
        <v>0.14961793595392292</v>
      </c>
      <c r="CK66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1615.0351236880567</v>
      </c>
      <c r="CL666" s="79">
        <f>Table6[[#This Row],[sales]]-CK666</f>
        <v>-291.81604734855841</v>
      </c>
      <c r="CM666">
        <f>ABS(Table6[[#This Row],[sales]]-CK666)/Table6[[#This Row],[sales]]</f>
        <v>0.22053494585025704</v>
      </c>
      <c r="CN66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1479.1024094529109</v>
      </c>
      <c r="CO666" s="79">
        <f>Table6[[#This Row],[sales]]-CN666</f>
        <v>-155.88333311341262</v>
      </c>
      <c r="CP666">
        <f>ABS(Table6[[#This Row],[sales]]-CN666)/Table6[[#This Row],[sales]]</f>
        <v>0.11780614102438894</v>
      </c>
      <c r="CQ66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1425.9362012350696</v>
      </c>
      <c r="CR666" s="79">
        <f>Table6[[#This Row],[sales]]-CQ666</f>
        <v>-102.71712489557126</v>
      </c>
      <c r="CS666">
        <f>ABS(Table6[[#This Row],[sales]]-CQ666)/Table6[[#This Row],[sales]]</f>
        <v>7.7626695935886836E-2</v>
      </c>
    </row>
    <row r="667" spans="1:97" x14ac:dyDescent="0.2">
      <c r="A667">
        <v>666</v>
      </c>
      <c r="B667" t="s">
        <v>31</v>
      </c>
      <c r="C667" s="5">
        <v>42995</v>
      </c>
      <c r="D667" s="6">
        <v>466.37038121633839</v>
      </c>
      <c r="E667" s="8">
        <f>YEAR(Table6[[#This Row],[Date]])</f>
        <v>2017</v>
      </c>
      <c r="F667" s="6">
        <f>Table6[[#This Row],[TV_State]]+Table6[[#This Row],[Radio_State]]+Table6[[#This Row],[Online]]</f>
        <v>570.008243708858</v>
      </c>
      <c r="G667" s="6">
        <f t="shared" si="270"/>
        <v>456.12219677989663</v>
      </c>
      <c r="H667" s="6">
        <f>LN(Table6[[#This Row],[PROF TV LING]])</f>
        <v>6.1227607490099034</v>
      </c>
      <c r="I667" s="6">
        <f t="shared" si="271"/>
        <v>6.1449801279089806</v>
      </c>
      <c r="J667" s="6">
        <v>69.09190832834642</v>
      </c>
      <c r="K667" s="6">
        <f t="shared" si="276"/>
        <v>68.414555911173125</v>
      </c>
      <c r="L667" s="6">
        <f>0.5*J666+0.5*Table6[[#This Row],[Radio_State]]</f>
        <v>68.749869178206097</v>
      </c>
      <c r="M667" s="6">
        <f>LN(Table6[[#This Row],[RADIO LINGERING ]])</f>
        <v>4.2304748336824138</v>
      </c>
      <c r="N667" s="6">
        <f t="shared" si="272"/>
        <v>4.2354376230245423</v>
      </c>
      <c r="O667" s="6">
        <v>34.54595416417321</v>
      </c>
      <c r="P667" s="6">
        <f t="shared" si="273"/>
        <v>34.399985343838345</v>
      </c>
      <c r="Q667" s="6">
        <f>0.3*O666+0.7*Table6[[#This Row],[Online]]</f>
        <v>34.443342419131113</v>
      </c>
      <c r="R667" s="6">
        <f>LN(Table6[[#This Row],[ONLINE LINGERING]])</f>
        <v>3.5393157253478544</v>
      </c>
      <c r="S667" s="6">
        <f t="shared" si="274"/>
        <v>3.5422904424645969</v>
      </c>
      <c r="T667" s="6">
        <v>1369.3272192251404</v>
      </c>
      <c r="U667" s="6">
        <f t="shared" si="275"/>
        <v>7.2220748173449136</v>
      </c>
      <c r="V667" s="8">
        <f>YEAR(Table6[[#This Row],[Date]])</f>
        <v>2017</v>
      </c>
      <c r="W667" s="8">
        <f>WEEKNUM(Table6[[#This Row],[Date]])</f>
        <v>38</v>
      </c>
      <c r="X667" t="s">
        <v>833</v>
      </c>
      <c r="Y667" s="9">
        <f>Table6[[#This Row],[LNTVLING]]+Table6[[#This Row],[LNRADIOLING]]+Table6[[#This Row],[LNONLINELING]]</f>
        <v>13.892551308040172</v>
      </c>
      <c r="Z667">
        <f t="shared" si="296"/>
        <v>1</v>
      </c>
      <c r="AA667">
        <f t="shared" si="277"/>
        <v>0</v>
      </c>
      <c r="AB667">
        <f t="shared" si="278"/>
        <v>0</v>
      </c>
      <c r="AC667">
        <f t="shared" si="279"/>
        <v>0</v>
      </c>
      <c r="AD667">
        <f t="shared" si="280"/>
        <v>0</v>
      </c>
      <c r="AE667">
        <f t="shared" si="281"/>
        <v>1</v>
      </c>
      <c r="AF667">
        <f t="shared" si="282"/>
        <v>0</v>
      </c>
      <c r="AG667" s="9">
        <f>'[1]1'!J$20+'[1]1'!J$21*Table6[[#This Row],[TV_State]]</f>
        <v>1788.3746959181228</v>
      </c>
      <c r="AH667" s="9">
        <f>Table6[[#This Row],[sales]]-Table6[[#This Row],[Pred_1]]</f>
        <v>-419.0474766929824</v>
      </c>
      <c r="AI667">
        <f>ABS(Table6[[#This Row],[Res_1]])/Table6[[#This Row],[sales]]</f>
        <v>0.30602435328066313</v>
      </c>
      <c r="AJ667" s="9">
        <f>'[1]2'!J$20+'[1]2'!J$21*Table6[[#This Row],[Radio_State]]</f>
        <v>2017.5990684264441</v>
      </c>
      <c r="AK667" s="9">
        <f>Table6[[#This Row],[sales]]-Table6[[#This Row],[ Pred_2 ]]</f>
        <v>-648.27184920130367</v>
      </c>
      <c r="AL667">
        <f>ABS(Table6[[#This Row],[ Res_2 ]])/Table6[[#This Row],[sales]]</f>
        <v>0.47342362008121075</v>
      </c>
      <c r="AM667" s="10">
        <f>'[1]3'!J$20+'[1]3'!J$21*Data!O667</f>
        <v>2000.3132529154939</v>
      </c>
      <c r="AN667" s="9">
        <f>Table6[[#This Row],[sales]]-Table6[[#This Row],[Pred_3]]</f>
        <v>-630.98603369035345</v>
      </c>
      <c r="AO667" s="9">
        <f>ABS(Table6[[#This Row],[Res_3]])/Table6[[#This Row],[sales]]</f>
        <v>0.46080003729671626</v>
      </c>
      <c r="AP667" s="9">
        <f>'[1]4'!L$21+'[1]4'!L$27*Table6[[#This Row],[TV_State]]+'[1]4'!L$22*Table6[[#This Row],[NJ_DUM]]+'[1]4'!L$23*Table6[[#This Row],[NY_DUM]]+'[1]4'!L$24*Table6[[#This Row],[PA_DUM]]+'[1]4'!L$25*Table6[[#This Row],[CT_DUM]]+'[1]4'!L$26*Table6[[#This Row],[DL_DUM]]</f>
        <v>340.70227378177481</v>
      </c>
      <c r="AQ667" s="9">
        <f>Table6[[#This Row],[sales]]-Table6[[#This Row],[Pred_4]]</f>
        <v>1028.6249454433655</v>
      </c>
      <c r="AR667">
        <f>ABS(Table6[[#This Row],[Res_4]]/Table6[[#This Row],[sales]])</f>
        <v>0.75119002310158733</v>
      </c>
      <c r="AS667" s="9">
        <f>'[1]5'!L$20+'[1]5'!L$26*Table6[[#This Row],[Radio_State]]+'[1]5'!L$21*Table6[[#This Row],[NJ_DUM]]+'[1]5'!L$22*Table6[[#This Row],[NY_DUM]]+'[1]5'!L$23*Table6[[#This Row],[PA_DUM]]+'[1]5'!L$24*Table6[[#This Row],[CT_DUM]]+'[1]5'!L$25*Table6[[#This Row],[DL_DUM]]</f>
        <v>318.10350965371742</v>
      </c>
      <c r="AT667" s="9">
        <f>Table6[[#This Row],[sales]]-Table6[[#This Row],[Pred_5]]</f>
        <v>1051.2237095714231</v>
      </c>
      <c r="AU667" s="9">
        <f>ABS(Table6[[#This Row],[Red_5]]/Table6[[#This Row],[sales]])</f>
        <v>0.76769357594912768</v>
      </c>
      <c r="AV667" s="9">
        <f>'[1]6'!L$20+'[1]6'!L$26*Table6[[#This Row],[Online]]+'[1]6'!L$21*Table6[[#This Row],[NJ_DUM]]+'[1]6'!L$22*Table6[[#This Row],[NY_DUM]]+'[1]6'!L$23*Table6[[#This Row],[PA_DUM]]+'[1]6'!L$24*Table6[[#This Row],[CT_DUM]]+'[1]6'!L$25*Table6[[#This Row],[DL_DUM]]</f>
        <v>144.39908967673253</v>
      </c>
      <c r="AW667" s="9">
        <f>Table6[[#This Row],[sales]]-Table6[[#This Row],[Pred_6]]</f>
        <v>1224.9281295484079</v>
      </c>
      <c r="AX667" s="9">
        <f>ABS(Table6[[#This Row],[Red_6]]/Table6[[#This Row],[sales]])</f>
        <v>0.89454741887155109</v>
      </c>
      <c r="AY667" s="9">
        <f>'[1]7'!L$21+'[1]7'!L$27*Table6[[#This Row],[LNTV]]+'[1]7'!L$22*Table6[[#This Row],[NJ_DUM]]+'[1]7'!L$23*Table6[[#This Row],[NY_DUM]]+'[1]7'!L$24*Table6[[#This Row],[PA_DUM]]+'[1]7'!L$25*Table6[[#This Row],[CT_DUM]]+'[1]7'!L$26*Table6[[#This Row],[DL_DUM]]</f>
        <v>5.8257242532086551</v>
      </c>
      <c r="AZ667" s="9">
        <f>Table6[[#This Row],[sales]]-Table6[[#This Row],[Pred_7]]</f>
        <v>1363.5014949719318</v>
      </c>
      <c r="BA667" s="9">
        <f>ABS(Table6[[#This Row],[Red_7]]/Table6[[#This Row],[sales]])</f>
        <v>0.99574555725511305</v>
      </c>
      <c r="BB667" s="9">
        <f>'[1]8'!O$22+'[1]8'!O$28*Table6[[#This Row],[LNRADIOLING]]+'[1]8'!O$23*Table6[[#This Row],[DL_DUM]]+'[1]8'!O$24*Table6[[#This Row],[CT_DUM]]+'[1]8'!O$25*Table6[[#This Row],[PA_DUM]]+'[1]8'!O$26*Table6[[#This Row],[NY_DUM]]+'[1]8'!O$27*Table6[[#This Row],[NJ_DUM]]</f>
        <v>6.8584330043052129</v>
      </c>
      <c r="BC667" s="9">
        <f>Table6[[#This Row],[sales]]-Table6[[#This Row],[Pred_8]]</f>
        <v>1362.4687862208352</v>
      </c>
      <c r="BD667" s="9">
        <f>ABS(Table6[[#This Row],[Red_8]]/Table6[[#This Row],[sales]])</f>
        <v>0.99499138488740024</v>
      </c>
      <c r="BE667" s="9">
        <f>'[1]9'!M$19+'[1]9'!M$21*Table6[[#This Row],[LNONLINE]]+'[1]9'!M$20*Table6[[#This Row],[DL_DUM]]+'[1]9'!M$22*Table6[[#This Row],[CT_DUM]]+'[1]9'!M$23*Table6[[#This Row],[PA_DUM]]+'[1]9'!M$24*Table6[[#This Row],[NY_DUM]]+'[1]9'!M$25*Table6[[#This Row],[NJ_DUM]]</f>
        <v>6.816060123998807</v>
      </c>
      <c r="BF667" s="9">
        <f>Table6[[#This Row],[sales]]-Table6[[#This Row],[Pred_9]]</f>
        <v>1362.5111591011416</v>
      </c>
      <c r="BG667" s="9">
        <f>ABS(Table6[[#This Row],[Red_9]]/Table6[[#This Row],[sales]])</f>
        <v>0.99502232919326927</v>
      </c>
      <c r="BH667" s="9">
        <f>'[1]10'!P$22+'[1]10'!P$30*Table6[[#This Row],[LNTV]]+'[1]10'!P$29*Table6[[#This Row],[LNRADIOLING]]+'[1]10'!P$24*Table6[[#This Row],[LNONLINELING]]+'[1]10'!P$23*Table6[[#This Row],[DL_DUM]]+'[1]10'!P$25*Table6[[#This Row],[CT_DUM]]+'[1]10'!P$26*Table6[[#This Row],[PA_DUM]]+'[1]10'!P$27*Table6[[#This Row],[NY_DUM]]+'[1]10'!P$28*Table6[[#This Row],[NJ_DUM]]</f>
        <v>6.8087367936128889</v>
      </c>
      <c r="BI667" s="9">
        <f>Table6[[#This Row],[sales]]-Table6[[#This Row],[Pred_10]]</f>
        <v>1362.5184824315274</v>
      </c>
      <c r="BJ667" s="45">
        <f>ABS(Table6[[#This Row],[Red_10]]/Table6[[#This Row],[sales]])</f>
        <v>0.99502767731626207</v>
      </c>
      <c r="BK667" s="9">
        <f>'[1]11'!P$32+'[1]11'!P$40*Table6[[#This Row],[LNONLINELING]]+'[1]11'!P$39*Table6[[#This Row],[LNRADIOLING]]+'[1]11'!P$38*Table6[[#This Row],[LNTVLING]]+'[1]11'!P$33*Table6[[#This Row],[DL_DUM]]+'[1]11'!P$34*Table6[[#This Row],[CT_DUM]]+'[1]11'!P$35*Table6[[#This Row],[PA_DUM]]+'[1]11'!P$36*Table6[[#This Row],[NY_DUM]]+'[1]11'!P$37*Table6[[#This Row],[NJ_DUM]]</f>
        <v>6.8182139329313838</v>
      </c>
      <c r="BL667" s="9">
        <f>Table6[[#This Row],[sales]]-Table6[[#This Row],[ Pred_11]]</f>
        <v>1362.5090052922089</v>
      </c>
      <c r="BM667" s="47">
        <f>ABS(Table6[[#This Row],[ Red_11]]/Table6[[#This Row],[sales]])</f>
        <v>0.99502075629754172</v>
      </c>
      <c r="BN667" s="9">
        <f>'[1]12'!K$22+'[1]12'!K$28*Table6[[#This Row],[COMBINE LN LING]]+'[1]12'!K$23*Table6[[#This Row],[DL_DUM]]+'[1]12'!K$24*Table6[[#This Row],[CT_DUM]]+'[1]12'!K$25*Table6[[#This Row],[PA_DUM]]+'[1]12'!K$26*Table6[[#This Row],[NY_DUM]]+'[1]12'!K$27*Table6[[#This Row],[NJ_DUM]]</f>
        <v>6.8265027485240166</v>
      </c>
      <c r="BO667" s="9">
        <f>Table6[[#This Row],[sales]]-Table6[[#This Row],[ Pred_12]]</f>
        <v>1362.5007164766164</v>
      </c>
      <c r="BP667" s="47">
        <f>ABS(Table6[[#This Row],[ Red_12]]/Table6[[#This Row],[sales]])</f>
        <v>0.99501470309457007</v>
      </c>
      <c r="BQ667">
        <f>LN(G667+'2019 Totals and Calculations'!C$18)</f>
        <v>6.7060866210845225</v>
      </c>
      <c r="BR667">
        <f>LN(Table6[[#This Row],[PROF RADIO]]+'2019 Totals and Calculations'!D$18)</f>
        <v>4.8765012222289208</v>
      </c>
      <c r="BS667">
        <f>LN(Table6[[#This Row],[ONLINE LINGERING]]+'2019 Totals and Calculations'!E$18)</f>
        <v>4.3608120188321706</v>
      </c>
      <c r="BT667">
        <f>MONTH(Table6[[#This Row],[Date]])</f>
        <v>9</v>
      </c>
      <c r="BU667">
        <f t="shared" si="283"/>
        <v>0</v>
      </c>
      <c r="BV667">
        <f t="shared" si="284"/>
        <v>0</v>
      </c>
      <c r="BW667">
        <f t="shared" si="285"/>
        <v>0</v>
      </c>
      <c r="BX667">
        <f t="shared" si="286"/>
        <v>0</v>
      </c>
      <c r="BY667">
        <f t="shared" si="287"/>
        <v>0</v>
      </c>
      <c r="BZ667">
        <f t="shared" si="288"/>
        <v>0</v>
      </c>
      <c r="CA667">
        <f t="shared" si="289"/>
        <v>0</v>
      </c>
      <c r="CB667">
        <f t="shared" si="290"/>
        <v>0</v>
      </c>
      <c r="CC667">
        <f t="shared" si="291"/>
        <v>1</v>
      </c>
      <c r="CD667">
        <f t="shared" si="292"/>
        <v>0</v>
      </c>
      <c r="CE667">
        <f t="shared" si="293"/>
        <v>0</v>
      </c>
      <c r="CF667">
        <f t="shared" si="294"/>
        <v>0</v>
      </c>
      <c r="CG667">
        <f t="shared" si="295"/>
        <v>38</v>
      </c>
      <c r="CH66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1527.7658985722899</v>
      </c>
      <c r="CI667" s="79">
        <f>Table6[[#This Row],[sales]]-CH667</f>
        <v>-158.43867934714945</v>
      </c>
      <c r="CJ667">
        <f>ABS(Table6[[#This Row],[sales]]-CH667)/Table6[[#This Row],[sales]]</f>
        <v>0.11570549180845537</v>
      </c>
      <c r="CK66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1621.270479264173</v>
      </c>
      <c r="CL667" s="79">
        <f>Table6[[#This Row],[sales]]-CK667</f>
        <v>-251.94326003903257</v>
      </c>
      <c r="CM667">
        <f>ABS(Table6[[#This Row],[sales]]-CK667)/Table6[[#This Row],[sales]]</f>
        <v>0.18399054404366502</v>
      </c>
      <c r="CN66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1484.7024152519077</v>
      </c>
      <c r="CO667" s="79">
        <f>Table6[[#This Row],[sales]]-CN667</f>
        <v>-115.3751960267673</v>
      </c>
      <c r="CP667">
        <f>ABS(Table6[[#This Row],[sales]]-CN667)/Table6[[#This Row],[sales]]</f>
        <v>8.4256848477790816E-2</v>
      </c>
      <c r="CQ66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1433.5903858012121</v>
      </c>
      <c r="CR667" s="79">
        <f>Table6[[#This Row],[sales]]-CQ667</f>
        <v>-64.263166576071626</v>
      </c>
      <c r="CS667">
        <f>ABS(Table6[[#This Row],[sales]]-CQ667)/Table6[[#This Row],[sales]]</f>
        <v>4.6930467512678341E-2</v>
      </c>
    </row>
    <row r="668" spans="1:97" x14ac:dyDescent="0.2">
      <c r="A668">
        <v>667</v>
      </c>
      <c r="B668" t="s">
        <v>31</v>
      </c>
      <c r="C668" s="5">
        <v>43002</v>
      </c>
      <c r="D668" s="6">
        <v>471.03408502850175</v>
      </c>
      <c r="E668" s="8">
        <f>YEAR(Table6[[#This Row],[Date]])</f>
        <v>2017</v>
      </c>
      <c r="F668" s="6">
        <f>Table6[[#This Row],[TV_State]]+Table6[[#This Row],[Radio_State]]+Table6[[#This Row],[Online]]</f>
        <v>575.70832614594656</v>
      </c>
      <c r="G668" s="6">
        <f t="shared" si="270"/>
        <v>460.59576325447813</v>
      </c>
      <c r="H668" s="6">
        <f>LN(Table6[[#This Row],[PROF TV LING]])</f>
        <v>6.1325207890257349</v>
      </c>
      <c r="I668" s="6">
        <f t="shared" si="271"/>
        <v>6.1549304587621494</v>
      </c>
      <c r="J668" s="6">
        <v>69.782827411629881</v>
      </c>
      <c r="K668" s="6">
        <f t="shared" si="276"/>
        <v>69.098691661401503</v>
      </c>
      <c r="L668" s="6">
        <f>0.5*J667+0.5*Table6[[#This Row],[Radio_State]]</f>
        <v>69.437367869988151</v>
      </c>
      <c r="M668" s="6">
        <f>LN(Table6[[#This Row],[RADIO LINGERING ]])</f>
        <v>4.2404251645355817</v>
      </c>
      <c r="N668" s="6">
        <f t="shared" si="272"/>
        <v>4.2453879538777102</v>
      </c>
      <c r="O668" s="6">
        <v>34.891413705814941</v>
      </c>
      <c r="P668" s="6">
        <f t="shared" si="273"/>
        <v>34.74398519722196</v>
      </c>
      <c r="Q668" s="6">
        <f>0.3*O667+0.7*Table6[[#This Row],[Online]]</f>
        <v>34.787775843322422</v>
      </c>
      <c r="R668" s="6">
        <f>LN(Table6[[#This Row],[ONLINE LINGERING]])</f>
        <v>3.5492660562010223</v>
      </c>
      <c r="S668" s="6">
        <f t="shared" si="274"/>
        <v>3.5522407733177652</v>
      </c>
      <c r="T668" s="6">
        <v>1436.8016271127892</v>
      </c>
      <c r="U668" s="6">
        <f t="shared" si="275"/>
        <v>7.2701748300032998</v>
      </c>
      <c r="V668" s="8">
        <f>YEAR(Table6[[#This Row],[Date]])</f>
        <v>2017</v>
      </c>
      <c r="W668" s="8">
        <f>WEEKNUM(Table6[[#This Row],[Date]])</f>
        <v>39</v>
      </c>
      <c r="X668" t="s">
        <v>834</v>
      </c>
      <c r="Y668" s="9">
        <f>Table6[[#This Row],[LNTVLING]]+Table6[[#This Row],[LNRADIOLING]]+Table6[[#This Row],[LNONLINELING]]</f>
        <v>13.922212009762339</v>
      </c>
      <c r="Z668">
        <f t="shared" si="296"/>
        <v>1</v>
      </c>
      <c r="AA668">
        <f t="shared" si="277"/>
        <v>0</v>
      </c>
      <c r="AB668">
        <f t="shared" si="278"/>
        <v>0</v>
      </c>
      <c r="AC668">
        <f t="shared" si="279"/>
        <v>0</v>
      </c>
      <c r="AD668">
        <f t="shared" si="280"/>
        <v>0</v>
      </c>
      <c r="AE668">
        <f t="shared" si="281"/>
        <v>1</v>
      </c>
      <c r="AF668">
        <f t="shared" si="282"/>
        <v>0</v>
      </c>
      <c r="AG668" s="9">
        <f>'[1]1'!J$20+'[1]1'!J$21*Table6[[#This Row],[TV_State]]</f>
        <v>1792.9611174227409</v>
      </c>
      <c r="AH668" s="9">
        <f>Table6[[#This Row],[sales]]-Table6[[#This Row],[Pred_1]]</f>
        <v>-356.15949030995171</v>
      </c>
      <c r="AI668">
        <f>ABS(Table6[[#This Row],[Res_1]])/Table6[[#This Row],[sales]]</f>
        <v>0.24788355162545561</v>
      </c>
      <c r="AJ668" s="9">
        <f>'[1]2'!J$20+'[1]2'!J$21*Table6[[#This Row],[Radio_State]]</f>
        <v>2020.6322410707335</v>
      </c>
      <c r="AK668" s="9">
        <f>Table6[[#This Row],[sales]]-Table6[[#This Row],[ Pred_2 ]]</f>
        <v>-583.83061395794425</v>
      </c>
      <c r="AL668">
        <f>ABS(Table6[[#This Row],[ Res_2 ]])/Table6[[#This Row],[sales]]</f>
        <v>0.40634044598845198</v>
      </c>
      <c r="AM668" s="10">
        <f>'[1]3'!J$20+'[1]3'!J$21*Data!O668</f>
        <v>2002.3090836274002</v>
      </c>
      <c r="AN668" s="9">
        <f>Table6[[#This Row],[sales]]-Table6[[#This Row],[Pred_3]]</f>
        <v>-565.50745651461102</v>
      </c>
      <c r="AO668" s="9">
        <f>ABS(Table6[[#This Row],[Res_3]])/Table6[[#This Row],[sales]]</f>
        <v>0.39358770608506455</v>
      </c>
      <c r="AP668" s="9">
        <f>'[1]4'!L$21+'[1]4'!L$27*Table6[[#This Row],[TV_State]]+'[1]4'!L$22*Table6[[#This Row],[NJ_DUM]]+'[1]4'!L$23*Table6[[#This Row],[NY_DUM]]+'[1]4'!L$24*Table6[[#This Row],[PA_DUM]]+'[1]4'!L$25*Table6[[#This Row],[CT_DUM]]+'[1]4'!L$26*Table6[[#This Row],[DL_DUM]]</f>
        <v>341.73099657613432</v>
      </c>
      <c r="AQ668" s="9">
        <f>Table6[[#This Row],[sales]]-Table6[[#This Row],[Pred_4]]</f>
        <v>1095.0706305366548</v>
      </c>
      <c r="AR668">
        <f>ABS(Table6[[#This Row],[Res_4]]/Table6[[#This Row],[sales]])</f>
        <v>0.76215854010213446</v>
      </c>
      <c r="AS668" s="9">
        <f>'[1]5'!L$20+'[1]5'!L$26*Table6[[#This Row],[Radio_State]]+'[1]5'!L$21*Table6[[#This Row],[NJ_DUM]]+'[1]5'!L$22*Table6[[#This Row],[NY_DUM]]+'[1]5'!L$23*Table6[[#This Row],[PA_DUM]]+'[1]5'!L$24*Table6[[#This Row],[CT_DUM]]+'[1]5'!L$25*Table6[[#This Row],[DL_DUM]]</f>
        <v>319.32062946698414</v>
      </c>
      <c r="AT668" s="9">
        <f>Table6[[#This Row],[sales]]-Table6[[#This Row],[Pred_5]]</f>
        <v>1117.480997645805</v>
      </c>
      <c r="AU668" s="9">
        <f>ABS(Table6[[#This Row],[Red_5]]/Table6[[#This Row],[sales]])</f>
        <v>0.77775593829981271</v>
      </c>
      <c r="AV668" s="9">
        <f>'[1]6'!L$20+'[1]6'!L$26*Table6[[#This Row],[Online]]+'[1]6'!L$21*Table6[[#This Row],[NJ_DUM]]+'[1]6'!L$22*Table6[[#This Row],[NY_DUM]]+'[1]6'!L$23*Table6[[#This Row],[PA_DUM]]+'[1]6'!L$24*Table6[[#This Row],[CT_DUM]]+'[1]6'!L$25*Table6[[#This Row],[DL_DUM]]</f>
        <v>145.90261858536445</v>
      </c>
      <c r="AW668" s="9">
        <f>Table6[[#This Row],[sales]]-Table6[[#This Row],[Pred_6]]</f>
        <v>1290.8990085274247</v>
      </c>
      <c r="AX668" s="9">
        <f>ABS(Table6[[#This Row],[Red_6]]/Table6[[#This Row],[sales]])</f>
        <v>0.89845319226248965</v>
      </c>
      <c r="AY668" s="9">
        <f>'[1]7'!L$21+'[1]7'!L$27*Table6[[#This Row],[LNTV]]+'[1]7'!L$22*Table6[[#This Row],[NJ_DUM]]+'[1]7'!L$23*Table6[[#This Row],[NY_DUM]]+'[1]7'!L$24*Table6[[#This Row],[PA_DUM]]+'[1]7'!L$25*Table6[[#This Row],[CT_DUM]]+'[1]7'!L$26*Table6[[#This Row],[DL_DUM]]</f>
        <v>5.8268256004986565</v>
      </c>
      <c r="AZ668" s="9">
        <f>Table6[[#This Row],[sales]]-Table6[[#This Row],[Pred_7]]</f>
        <v>1430.9748015122905</v>
      </c>
      <c r="BA668" s="9">
        <f>ABS(Table6[[#This Row],[Red_7]]/Table6[[#This Row],[sales]])</f>
        <v>0.99594458588399037</v>
      </c>
      <c r="BB668" s="9">
        <f>'[1]8'!O$22+'[1]8'!O$28*Table6[[#This Row],[LNRADIOLING]]+'[1]8'!O$23*Table6[[#This Row],[DL_DUM]]+'[1]8'!O$24*Table6[[#This Row],[CT_DUM]]+'[1]8'!O$25*Table6[[#This Row],[PA_DUM]]+'[1]8'!O$26*Table6[[#This Row],[NY_DUM]]+'[1]8'!O$27*Table6[[#This Row],[NJ_DUM]]</f>
        <v>6.8591428703089896</v>
      </c>
      <c r="BC668" s="9">
        <f>Table6[[#This Row],[sales]]-Table6[[#This Row],[Pred_8]]</f>
        <v>1429.9424842424803</v>
      </c>
      <c r="BD668" s="9">
        <f>ABS(Table6[[#This Row],[Red_8]]/Table6[[#This Row],[sales]])</f>
        <v>0.99522610307444304</v>
      </c>
      <c r="BE668" s="9">
        <f>'[1]9'!M$19+'[1]9'!M$21*Table6[[#This Row],[LNONLINE]]+'[1]9'!M$20*Table6[[#This Row],[DL_DUM]]+'[1]9'!M$22*Table6[[#This Row],[CT_DUM]]+'[1]9'!M$23*Table6[[#This Row],[PA_DUM]]+'[1]9'!M$24*Table6[[#This Row],[NY_DUM]]+'[1]9'!M$25*Table6[[#This Row],[NJ_DUM]]</f>
        <v>6.8192105723301397</v>
      </c>
      <c r="BF668" s="9">
        <f>Table6[[#This Row],[sales]]-Table6[[#This Row],[Pred_9]]</f>
        <v>1429.9824165404591</v>
      </c>
      <c r="BG668" s="9">
        <f>ABS(Table6[[#This Row],[Red_9]]/Table6[[#This Row],[sales]])</f>
        <v>0.99525389556661825</v>
      </c>
      <c r="BH668" s="9">
        <f>'[1]10'!P$22+'[1]10'!P$30*Table6[[#This Row],[LNTV]]+'[1]10'!P$29*Table6[[#This Row],[LNRADIOLING]]+'[1]10'!P$24*Table6[[#This Row],[LNONLINELING]]+'[1]10'!P$23*Table6[[#This Row],[DL_DUM]]+'[1]10'!P$25*Table6[[#This Row],[CT_DUM]]+'[1]10'!P$26*Table6[[#This Row],[PA_DUM]]+'[1]10'!P$27*Table6[[#This Row],[NY_DUM]]+'[1]10'!P$28*Table6[[#This Row],[NJ_DUM]]</f>
        <v>6.8105478768891077</v>
      </c>
      <c r="BI668" s="9">
        <f>Table6[[#This Row],[sales]]-Table6[[#This Row],[Pred_10]]</f>
        <v>1429.9910792359001</v>
      </c>
      <c r="BJ668" s="45">
        <f>ABS(Table6[[#This Row],[Red_10]]/Table6[[#This Row],[sales]])</f>
        <v>0.99525992471864422</v>
      </c>
      <c r="BK668" s="9">
        <f>'[1]11'!P$32+'[1]11'!P$40*Table6[[#This Row],[LNONLINELING]]+'[1]11'!P$39*Table6[[#This Row],[LNRADIOLING]]+'[1]11'!P$38*Table6[[#This Row],[LNTVLING]]+'[1]11'!P$33*Table6[[#This Row],[DL_DUM]]+'[1]11'!P$34*Table6[[#This Row],[CT_DUM]]+'[1]11'!P$35*Table6[[#This Row],[PA_DUM]]+'[1]11'!P$36*Table6[[#This Row],[NY_DUM]]+'[1]11'!P$37*Table6[[#This Row],[NJ_DUM]]</f>
        <v>6.8193714282871705</v>
      </c>
      <c r="BL668" s="9">
        <f>Table6[[#This Row],[sales]]-Table6[[#This Row],[ Pred_11]]</f>
        <v>1429.982255684502</v>
      </c>
      <c r="BM668" s="47">
        <f>ABS(Table6[[#This Row],[ Red_11]]/Table6[[#This Row],[sales]])</f>
        <v>0.99525378361243189</v>
      </c>
      <c r="BN668" s="9">
        <f>'[1]12'!K$22+'[1]12'!K$28*Table6[[#This Row],[COMBINE LN LING]]+'[1]12'!K$23*Table6[[#This Row],[DL_DUM]]+'[1]12'!K$24*Table6[[#This Row],[CT_DUM]]+'[1]12'!K$25*Table6[[#This Row],[PA_DUM]]+'[1]12'!K$26*Table6[[#This Row],[NY_DUM]]+'[1]12'!K$27*Table6[[#This Row],[NJ_DUM]]</f>
        <v>6.829357172125512</v>
      </c>
      <c r="BO668" s="9">
        <f>Table6[[#This Row],[sales]]-Table6[[#This Row],[ Pred_12]]</f>
        <v>1429.9722699406636</v>
      </c>
      <c r="BP668" s="47">
        <f>ABS(Table6[[#This Row],[ Red_12]]/Table6[[#This Row],[sales]])</f>
        <v>0.99524683363155086</v>
      </c>
      <c r="BQ668">
        <f>LN(G668+'2019 Totals and Calculations'!C$18)</f>
        <v>6.7115448494499246</v>
      </c>
      <c r="BR668">
        <f>LN(Table6[[#This Row],[PROF RADIO]]+'2019 Totals and Calculations'!D$18)</f>
        <v>4.8817032733170889</v>
      </c>
      <c r="BS668">
        <f>LN(Table6[[#This Row],[ONLINE LINGERING]]+'2019 Totals and Calculations'!E$18)</f>
        <v>4.365200108392215</v>
      </c>
      <c r="BT668">
        <f>MONTH(Table6[[#This Row],[Date]])</f>
        <v>9</v>
      </c>
      <c r="BU668">
        <f t="shared" si="283"/>
        <v>0</v>
      </c>
      <c r="BV668">
        <f t="shared" si="284"/>
        <v>0</v>
      </c>
      <c r="BW668">
        <f t="shared" si="285"/>
        <v>0</v>
      </c>
      <c r="BX668">
        <f t="shared" si="286"/>
        <v>0</v>
      </c>
      <c r="BY668">
        <f t="shared" si="287"/>
        <v>0</v>
      </c>
      <c r="BZ668">
        <f t="shared" si="288"/>
        <v>0</v>
      </c>
      <c r="CA668">
        <f t="shared" si="289"/>
        <v>0</v>
      </c>
      <c r="CB668">
        <f t="shared" si="290"/>
        <v>0</v>
      </c>
      <c r="CC668">
        <f t="shared" si="291"/>
        <v>1</v>
      </c>
      <c r="CD668">
        <f t="shared" si="292"/>
        <v>0</v>
      </c>
      <c r="CE668">
        <f t="shared" si="293"/>
        <v>0</v>
      </c>
      <c r="CF668">
        <f t="shared" si="294"/>
        <v>0</v>
      </c>
      <c r="CG668">
        <f t="shared" si="295"/>
        <v>39</v>
      </c>
      <c r="CH66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1534.395920921598</v>
      </c>
      <c r="CI668" s="79">
        <f>Table6[[#This Row],[sales]]-CH668</f>
        <v>-97.594293808808743</v>
      </c>
      <c r="CJ668">
        <f>ABS(Table6[[#This Row],[sales]]-CH668)/Table6[[#This Row],[sales]]</f>
        <v>6.7924682132300768E-2</v>
      </c>
      <c r="CK66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1627.5422681971811</v>
      </c>
      <c r="CL668" s="79">
        <f>Table6[[#This Row],[sales]]-CK668</f>
        <v>-190.74064108439188</v>
      </c>
      <c r="CM668">
        <f>ABS(Table6[[#This Row],[sales]]-CK668)/Table6[[#This Row],[sales]]</f>
        <v>0.13275363660861075</v>
      </c>
      <c r="CN66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1490.335495831768</v>
      </c>
      <c r="CO668" s="79">
        <f>Table6[[#This Row],[sales]]-CN668</f>
        <v>-53.533868718978738</v>
      </c>
      <c r="CP668">
        <f>ABS(Table6[[#This Row],[sales]]-CN668)/Table6[[#This Row],[sales]]</f>
        <v>3.725905351774516E-2</v>
      </c>
      <c r="CQ66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1441.3096096331487</v>
      </c>
      <c r="CR668" s="79">
        <f>Table6[[#This Row],[sales]]-CQ668</f>
        <v>-4.5079825203595192</v>
      </c>
      <c r="CS668">
        <f>ABS(Table6[[#This Row],[sales]]-CQ668)/Table6[[#This Row],[sales]]</f>
        <v>3.1375121208751539E-3</v>
      </c>
    </row>
    <row r="669" spans="1:97" x14ac:dyDescent="0.2">
      <c r="A669">
        <v>668</v>
      </c>
      <c r="B669" t="s">
        <v>31</v>
      </c>
      <c r="C669" s="5">
        <v>43009</v>
      </c>
      <c r="D669" s="6">
        <v>475.74442587878673</v>
      </c>
      <c r="E669" s="8">
        <f>YEAR(Table6[[#This Row],[Date]])</f>
        <v>2017</v>
      </c>
      <c r="F669" s="6">
        <f>Table6[[#This Row],[TV_State]]+Table6[[#This Row],[Radio_State]]+Table6[[#This Row],[Online]]</f>
        <v>581.46540940740601</v>
      </c>
      <c r="G669" s="6">
        <f t="shared" si="270"/>
        <v>465.14036204177069</v>
      </c>
      <c r="H669" s="6">
        <f>LN(Table6[[#This Row],[PROF TV LING]])</f>
        <v>6.1423392138919182</v>
      </c>
      <c r="I669" s="6">
        <f t="shared" si="271"/>
        <v>6.1648807896153173</v>
      </c>
      <c r="J669" s="6">
        <v>70.480655685746186</v>
      </c>
      <c r="K669" s="6">
        <f t="shared" si="276"/>
        <v>69.789673673573844</v>
      </c>
      <c r="L669" s="6">
        <f>0.5*J668+0.5*Table6[[#This Row],[Radio_State]]</f>
        <v>70.131741548688041</v>
      </c>
      <c r="M669" s="6">
        <f>LN(Table6[[#This Row],[RADIO LINGERING ]])</f>
        <v>4.2503754953887496</v>
      </c>
      <c r="N669" s="6">
        <f t="shared" si="272"/>
        <v>4.2553382847308789</v>
      </c>
      <c r="O669" s="6">
        <v>35.240327842873093</v>
      </c>
      <c r="P669" s="6">
        <f t="shared" si="273"/>
        <v>35.091425049177751</v>
      </c>
      <c r="Q669" s="6">
        <f>0.3*O668+0.7*Table6[[#This Row],[Online]]</f>
        <v>35.135653601755649</v>
      </c>
      <c r="R669" s="6">
        <f>LN(Table6[[#This Row],[ONLINE LINGERING]])</f>
        <v>3.5592163870541906</v>
      </c>
      <c r="S669" s="6">
        <f t="shared" si="274"/>
        <v>3.5621911041709331</v>
      </c>
      <c r="T669" s="6">
        <v>476.41507318807885</v>
      </c>
      <c r="U669" s="6">
        <f t="shared" si="275"/>
        <v>6.1662894767540832</v>
      </c>
      <c r="V669" s="8">
        <f>YEAR(Table6[[#This Row],[Date]])</f>
        <v>2017</v>
      </c>
      <c r="W669" s="8">
        <f>WEEKNUM(Table6[[#This Row],[Date]])</f>
        <v>40</v>
      </c>
      <c r="X669" t="s">
        <v>835</v>
      </c>
      <c r="Y669" s="9">
        <f>Table6[[#This Row],[LNTVLING]]+Table6[[#This Row],[LNRADIOLING]]+Table6[[#This Row],[LNONLINELING]]</f>
        <v>13.951931096334858</v>
      </c>
      <c r="Z669">
        <f t="shared" si="296"/>
        <v>1</v>
      </c>
      <c r="AA669">
        <f t="shared" si="277"/>
        <v>0</v>
      </c>
      <c r="AB669">
        <f t="shared" si="278"/>
        <v>0</v>
      </c>
      <c r="AC669">
        <f t="shared" si="279"/>
        <v>0</v>
      </c>
      <c r="AD669">
        <f t="shared" si="280"/>
        <v>0</v>
      </c>
      <c r="AE669">
        <f t="shared" si="281"/>
        <v>1</v>
      </c>
      <c r="AF669">
        <f t="shared" si="282"/>
        <v>0</v>
      </c>
      <c r="AG669" s="9">
        <f>'[1]1'!J$20+'[1]1'!J$21*Table6[[#This Row],[TV_State]]</f>
        <v>1797.5934031424049</v>
      </c>
      <c r="AH669" s="9">
        <f>Table6[[#This Row],[sales]]-Table6[[#This Row],[Pred_1]]</f>
        <v>-1321.178329954326</v>
      </c>
      <c r="AI669">
        <f>ABS(Table6[[#This Row],[Res_1]])/Table6[[#This Row],[sales]]</f>
        <v>2.7731665186687997</v>
      </c>
      <c r="AJ669" s="9">
        <f>'[1]2'!J$20+'[1]2'!J$21*Table6[[#This Row],[Radio_State]]</f>
        <v>2023.6957454414658</v>
      </c>
      <c r="AK669" s="9">
        <f>Table6[[#This Row],[sales]]-Table6[[#This Row],[ Pred_2 ]]</f>
        <v>-1547.2806722533869</v>
      </c>
      <c r="AL669">
        <f>ABS(Table6[[#This Row],[ Res_2 ]])/Table6[[#This Row],[sales]]</f>
        <v>3.2477575948621431</v>
      </c>
      <c r="AM669" s="10">
        <f>'[1]3'!J$20+'[1]3'!J$21*Data!O669</f>
        <v>2004.3248726464258</v>
      </c>
      <c r="AN669" s="9">
        <f>Table6[[#This Row],[sales]]-Table6[[#This Row],[Pred_3]]</f>
        <v>-1527.9097994583469</v>
      </c>
      <c r="AO669" s="9">
        <f>ABS(Table6[[#This Row],[Res_3]])/Table6[[#This Row],[sales]]</f>
        <v>3.2070979392693557</v>
      </c>
      <c r="AP669" s="9">
        <f>'[1]4'!L$21+'[1]4'!L$27*Table6[[#This Row],[TV_State]]+'[1]4'!L$22*Table6[[#This Row],[NJ_DUM]]+'[1]4'!L$23*Table6[[#This Row],[NY_DUM]]+'[1]4'!L$24*Table6[[#This Row],[PA_DUM]]+'[1]4'!L$25*Table6[[#This Row],[CT_DUM]]+'[1]4'!L$26*Table6[[#This Row],[DL_DUM]]</f>
        <v>342.77000659843742</v>
      </c>
      <c r="AQ669" s="9">
        <f>Table6[[#This Row],[sales]]-Table6[[#This Row],[Pred_4]]</f>
        <v>133.64506658964143</v>
      </c>
      <c r="AR669">
        <f>ABS(Table6[[#This Row],[Res_4]]/Table6[[#This Row],[sales]])</f>
        <v>0.28052233044457248</v>
      </c>
      <c r="AS669" s="9">
        <f>'[1]5'!L$20+'[1]5'!L$26*Table6[[#This Row],[Radio_State]]+'[1]5'!L$21*Table6[[#This Row],[NJ_DUM]]+'[1]5'!L$22*Table6[[#This Row],[NY_DUM]]+'[1]5'!L$23*Table6[[#This Row],[PA_DUM]]+'[1]5'!L$24*Table6[[#This Row],[CT_DUM]]+'[1]5'!L$25*Table6[[#This Row],[DL_DUM]]</f>
        <v>320.54992047838346</v>
      </c>
      <c r="AT669" s="9">
        <f>Table6[[#This Row],[sales]]-Table6[[#This Row],[Pred_5]]</f>
        <v>155.86515270969539</v>
      </c>
      <c r="AU669" s="9">
        <f>ABS(Table6[[#This Row],[Red_5]]/Table6[[#This Row],[sales]])</f>
        <v>0.3271625132821166</v>
      </c>
      <c r="AV669" s="9">
        <f>'[1]6'!L$20+'[1]6'!L$26*Table6[[#This Row],[Online]]+'[1]6'!L$21*Table6[[#This Row],[NJ_DUM]]+'[1]6'!L$22*Table6[[#This Row],[NY_DUM]]+'[1]6'!L$23*Table6[[#This Row],[PA_DUM]]+'[1]6'!L$24*Table6[[#This Row],[CT_DUM]]+'[1]6'!L$25*Table6[[#This Row],[DL_DUM]]</f>
        <v>147.42118278308271</v>
      </c>
      <c r="AW669" s="9">
        <f>Table6[[#This Row],[sales]]-Table6[[#This Row],[Pred_6]]</f>
        <v>328.99389040499614</v>
      </c>
      <c r="AX669" s="9">
        <f>ABS(Table6[[#This Row],[Red_6]]/Table6[[#This Row],[sales]])</f>
        <v>0.69056146398440277</v>
      </c>
      <c r="AY669" s="9">
        <f>'[1]7'!L$21+'[1]7'!L$27*Table6[[#This Row],[LNTV]]+'[1]7'!L$22*Table6[[#This Row],[NJ_DUM]]+'[1]7'!L$23*Table6[[#This Row],[NY_DUM]]+'[1]7'!L$24*Table6[[#This Row],[PA_DUM]]+'[1]7'!L$25*Table6[[#This Row],[CT_DUM]]+'[1]7'!L$26*Table6[[#This Row],[DL_DUM]]</f>
        <v>5.8279269477886571</v>
      </c>
      <c r="AZ669" s="9">
        <f>Table6[[#This Row],[sales]]-Table6[[#This Row],[Pred_7]]</f>
        <v>470.58714624029017</v>
      </c>
      <c r="BA669" s="9">
        <f>ABS(Table6[[#This Row],[Red_7]]/Table6[[#This Row],[sales]])</f>
        <v>0.98776712309123782</v>
      </c>
      <c r="BB669" s="9">
        <f>'[1]8'!O$22+'[1]8'!O$28*Table6[[#This Row],[LNRADIOLING]]+'[1]8'!O$23*Table6[[#This Row],[DL_DUM]]+'[1]8'!O$24*Table6[[#This Row],[CT_DUM]]+'[1]8'!O$25*Table6[[#This Row],[PA_DUM]]+'[1]8'!O$26*Table6[[#This Row],[NY_DUM]]+'[1]8'!O$27*Table6[[#This Row],[NJ_DUM]]</f>
        <v>6.8598527363127655</v>
      </c>
      <c r="BC669" s="9">
        <f>Table6[[#This Row],[sales]]-Table6[[#This Row],[Pred_8]]</f>
        <v>469.5552204517661</v>
      </c>
      <c r="BD669" s="9">
        <f>ABS(Table6[[#This Row],[Red_8]]/Table6[[#This Row],[sales]])</f>
        <v>0.98560110054787331</v>
      </c>
      <c r="BE669" s="9">
        <f>'[1]9'!M$19+'[1]9'!M$21*Table6[[#This Row],[LNONLINE]]+'[1]9'!M$20*Table6[[#This Row],[DL_DUM]]+'[1]9'!M$22*Table6[[#This Row],[CT_DUM]]+'[1]9'!M$23*Table6[[#This Row],[PA_DUM]]+'[1]9'!M$24*Table6[[#This Row],[NY_DUM]]+'[1]9'!M$25*Table6[[#This Row],[NJ_DUM]]</f>
        <v>6.8223610206614715</v>
      </c>
      <c r="BF669" s="9">
        <f>Table6[[#This Row],[sales]]-Table6[[#This Row],[Pred_9]]</f>
        <v>469.5927121674174</v>
      </c>
      <c r="BG669" s="9">
        <f>ABS(Table6[[#This Row],[Red_9]]/Table6[[#This Row],[sales]])</f>
        <v>0.98567979603372435</v>
      </c>
      <c r="BH669" s="9">
        <f>'[1]10'!P$22+'[1]10'!P$30*Table6[[#This Row],[LNTV]]+'[1]10'!P$29*Table6[[#This Row],[LNRADIOLING]]+'[1]10'!P$24*Table6[[#This Row],[LNONLINELING]]+'[1]10'!P$23*Table6[[#This Row],[DL_DUM]]+'[1]10'!P$25*Table6[[#This Row],[CT_DUM]]+'[1]10'!P$26*Table6[[#This Row],[PA_DUM]]+'[1]10'!P$27*Table6[[#This Row],[NY_DUM]]+'[1]10'!P$28*Table6[[#This Row],[NJ_DUM]]</f>
        <v>6.8123589601653265</v>
      </c>
      <c r="BI669" s="9">
        <f>Table6[[#This Row],[sales]]-Table6[[#This Row],[Pred_10]]</f>
        <v>469.60271422791351</v>
      </c>
      <c r="BJ669" s="45">
        <f>ABS(Table6[[#This Row],[Red_10]]/Table6[[#This Row],[sales]])</f>
        <v>0.98570079045866799</v>
      </c>
      <c r="BK669" s="9">
        <f>'[1]11'!P$32+'[1]11'!P$40*Table6[[#This Row],[LNONLINELING]]+'[1]11'!P$39*Table6[[#This Row],[LNRADIOLING]]+'[1]11'!P$38*Table6[[#This Row],[LNTVLING]]+'[1]11'!P$33*Table6[[#This Row],[DL_DUM]]+'[1]11'!P$34*Table6[[#This Row],[CT_DUM]]+'[1]11'!P$35*Table6[[#This Row],[PA_DUM]]+'[1]11'!P$36*Table6[[#This Row],[NY_DUM]]+'[1]11'!P$37*Table6[[#This Row],[NJ_DUM]]</f>
        <v>6.8205190754623466</v>
      </c>
      <c r="BL669" s="9">
        <f>Table6[[#This Row],[sales]]-Table6[[#This Row],[ Pred_11]]</f>
        <v>469.59455411261649</v>
      </c>
      <c r="BM669" s="47">
        <f>ABS(Table6[[#This Row],[ Red_11]]/Table6[[#This Row],[sales]])</f>
        <v>0.98568366229510596</v>
      </c>
      <c r="BN669" s="9">
        <f>'[1]12'!K$22+'[1]12'!K$28*Table6[[#This Row],[COMBINE LN LING]]+'[1]12'!K$23*Table6[[#This Row],[DL_DUM]]+'[1]12'!K$24*Table6[[#This Row],[CT_DUM]]+'[1]12'!K$25*Table6[[#This Row],[PA_DUM]]+'[1]12'!K$26*Table6[[#This Row],[NY_DUM]]+'[1]12'!K$27*Table6[[#This Row],[NJ_DUM]]</f>
        <v>6.8322172144442028</v>
      </c>
      <c r="BO669" s="9">
        <f>Table6[[#This Row],[sales]]-Table6[[#This Row],[ Pred_12]]</f>
        <v>469.58285597363465</v>
      </c>
      <c r="BP669" s="47">
        <f>ABS(Table6[[#This Row],[ Red_12]]/Table6[[#This Row],[sales]])</f>
        <v>0.98565910778446975</v>
      </c>
      <c r="BQ669">
        <f>LN(G669+'2019 Totals and Calculations'!C$18)</f>
        <v>6.7170594064991338</v>
      </c>
      <c r="BR669">
        <f>LN(Table6[[#This Row],[PROF RADIO]]+'2019 Totals and Calculations'!D$18)</f>
        <v>4.8869300563434752</v>
      </c>
      <c r="BS669">
        <f>LN(Table6[[#This Row],[ONLINE LINGERING]]+'2019 Totals and Calculations'!E$18)</f>
        <v>4.3696126196513996</v>
      </c>
      <c r="BT669">
        <f>MONTH(Table6[[#This Row],[Date]])</f>
        <v>10</v>
      </c>
      <c r="BU669">
        <f t="shared" si="283"/>
        <v>0</v>
      </c>
      <c r="BV669">
        <f t="shared" si="284"/>
        <v>0</v>
      </c>
      <c r="BW669">
        <f t="shared" si="285"/>
        <v>0</v>
      </c>
      <c r="BX669">
        <f t="shared" si="286"/>
        <v>0</v>
      </c>
      <c r="BY669">
        <f t="shared" si="287"/>
        <v>0</v>
      </c>
      <c r="BZ669">
        <f t="shared" si="288"/>
        <v>0</v>
      </c>
      <c r="CA669">
        <f t="shared" si="289"/>
        <v>0</v>
      </c>
      <c r="CB669">
        <f t="shared" si="290"/>
        <v>0</v>
      </c>
      <c r="CC669">
        <f t="shared" si="291"/>
        <v>0</v>
      </c>
      <c r="CD669">
        <f t="shared" si="292"/>
        <v>1</v>
      </c>
      <c r="CE669">
        <f t="shared" si="293"/>
        <v>0</v>
      </c>
      <c r="CF669">
        <f t="shared" si="294"/>
        <v>0</v>
      </c>
      <c r="CG669">
        <f t="shared" si="295"/>
        <v>40</v>
      </c>
      <c r="CH66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528.35722819578734</v>
      </c>
      <c r="CI669" s="79">
        <f>Table6[[#This Row],[sales]]-CH669</f>
        <v>-51.942155007708493</v>
      </c>
      <c r="CJ669">
        <f>ABS(Table6[[#This Row],[sales]]-CH669)/Table6[[#This Row],[sales]]</f>
        <v>0.10902710248045154</v>
      </c>
      <c r="CK66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546.22288687580954</v>
      </c>
      <c r="CL669" s="79">
        <f>Table6[[#This Row],[sales]]-CK669</f>
        <v>-69.807813687730686</v>
      </c>
      <c r="CM669">
        <f>ABS(Table6[[#This Row],[sales]]-CK669)/Table6[[#This Row],[sales]]</f>
        <v>0.14652729860243527</v>
      </c>
      <c r="CN66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539.91814459197462</v>
      </c>
      <c r="CO669" s="79">
        <f>Table6[[#This Row],[sales]]-CN669</f>
        <v>-63.503071403895774</v>
      </c>
      <c r="CP669">
        <f>ABS(Table6[[#This Row],[sales]]-CN669)/Table6[[#This Row],[sales]]</f>
        <v>0.13329358153793355</v>
      </c>
      <c r="CQ66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511.72439733054915</v>
      </c>
      <c r="CR669" s="79">
        <f>Table6[[#This Row],[sales]]-CQ669</f>
        <v>-35.309324142470302</v>
      </c>
      <c r="CS669">
        <f>ABS(Table6[[#This Row],[sales]]-CQ669)/Table6[[#This Row],[sales]]</f>
        <v>7.4114624262803103E-2</v>
      </c>
    </row>
    <row r="670" spans="1:97" x14ac:dyDescent="0.2">
      <c r="A670">
        <v>669</v>
      </c>
      <c r="B670" t="s">
        <v>31</v>
      </c>
      <c r="C670" s="5">
        <v>43016</v>
      </c>
      <c r="D670" s="6">
        <v>480.50187013757466</v>
      </c>
      <c r="E670" s="8">
        <f>YEAR(Table6[[#This Row],[Date]])</f>
        <v>2017</v>
      </c>
      <c r="F670" s="6">
        <f>Table6[[#This Row],[TV_State]]+Table6[[#This Row],[Radio_State]]+Table6[[#This Row],[Online]]</f>
        <v>587.28006350148007</v>
      </c>
      <c r="G670" s="6">
        <f t="shared" si="270"/>
        <v>469.74881447051183</v>
      </c>
      <c r="H670" s="6">
        <f>LN(Table6[[#This Row],[PROF TV LING]])</f>
        <v>6.1521981145448059</v>
      </c>
      <c r="I670" s="6">
        <f t="shared" si="271"/>
        <v>6.1748311204684851</v>
      </c>
      <c r="J670" s="6">
        <v>71.185462242603649</v>
      </c>
      <c r="K670" s="6">
        <f t="shared" si="276"/>
        <v>70.487567958088746</v>
      </c>
      <c r="L670" s="6">
        <f>0.5*J669+0.5*Table6[[#This Row],[Radio_State]]</f>
        <v>70.83305896417491</v>
      </c>
      <c r="M670" s="6">
        <f>LN(Table6[[#This Row],[RADIO LINGERING ]])</f>
        <v>4.2603258262419175</v>
      </c>
      <c r="N670" s="6">
        <f t="shared" si="272"/>
        <v>4.2652886155840468</v>
      </c>
      <c r="O670" s="6">
        <v>35.592731121301824</v>
      </c>
      <c r="P670" s="6">
        <f t="shared" si="273"/>
        <v>35.442339299664603</v>
      </c>
      <c r="Q670" s="6">
        <f>0.3*O669+0.7*Table6[[#This Row],[Online]]</f>
        <v>35.487010137773204</v>
      </c>
      <c r="R670" s="6">
        <f>LN(Table6[[#This Row],[ONLINE LINGERING]])</f>
        <v>3.5691667179073585</v>
      </c>
      <c r="S670" s="6">
        <f t="shared" si="274"/>
        <v>3.5721414350241014</v>
      </c>
      <c r="T670" s="6">
        <v>505.31866943753323</v>
      </c>
      <c r="U670" s="6">
        <f t="shared" si="275"/>
        <v>6.2251892588497126</v>
      </c>
      <c r="V670" s="8">
        <f>YEAR(Table6[[#This Row],[Date]])</f>
        <v>2017</v>
      </c>
      <c r="W670" s="8">
        <f>WEEKNUM(Table6[[#This Row],[Date]])</f>
        <v>41</v>
      </c>
      <c r="X670" t="s">
        <v>836</v>
      </c>
      <c r="Y670" s="9">
        <f>Table6[[#This Row],[LNTVLING]]+Table6[[#This Row],[LNRADIOLING]]+Table6[[#This Row],[LNONLINELING]]</f>
        <v>13.981690658694081</v>
      </c>
      <c r="Z670">
        <f t="shared" si="296"/>
        <v>1</v>
      </c>
      <c r="AA670">
        <f t="shared" si="277"/>
        <v>0</v>
      </c>
      <c r="AB670">
        <f t="shared" si="278"/>
        <v>0</v>
      </c>
      <c r="AC670">
        <f t="shared" si="279"/>
        <v>0</v>
      </c>
      <c r="AD670">
        <f t="shared" si="280"/>
        <v>0</v>
      </c>
      <c r="AE670">
        <f t="shared" si="281"/>
        <v>1</v>
      </c>
      <c r="AF670">
        <f t="shared" si="282"/>
        <v>0</v>
      </c>
      <c r="AG670" s="9">
        <f>'[1]1'!J$20+'[1]1'!J$21*Table6[[#This Row],[TV_State]]</f>
        <v>1802.2720117192659</v>
      </c>
      <c r="AH670" s="9">
        <f>Table6[[#This Row],[sales]]-Table6[[#This Row],[Pred_1]]</f>
        <v>-1296.9533422817326</v>
      </c>
      <c r="AI670">
        <f>ABS(Table6[[#This Row],[Res_1]])/Table6[[#This Row],[sales]]</f>
        <v>2.5666048391312408</v>
      </c>
      <c r="AJ670" s="9">
        <f>'[1]2'!J$20+'[1]2'!J$21*Table6[[#This Row],[Radio_State]]</f>
        <v>2026.7898848559053</v>
      </c>
      <c r="AK670" s="9">
        <f>Table6[[#This Row],[sales]]-Table6[[#This Row],[ Pred_2 ]]</f>
        <v>-1521.4712154183721</v>
      </c>
      <c r="AL670">
        <f>ABS(Table6[[#This Row],[ Res_2 ]])/Table6[[#This Row],[sales]]</f>
        <v>3.0109143149448871</v>
      </c>
      <c r="AM670" s="10">
        <f>'[1]3'!J$20+'[1]3'!J$21*Data!O670</f>
        <v>2006.3608195556415</v>
      </c>
      <c r="AN670" s="9">
        <f>Table6[[#This Row],[sales]]-Table6[[#This Row],[Pred_3]]</f>
        <v>-1501.0421501181081</v>
      </c>
      <c r="AO670" s="9">
        <f>ABS(Table6[[#This Row],[Res_3]])/Table6[[#This Row],[sales]]</f>
        <v>2.9704862315673157</v>
      </c>
      <c r="AP670" s="9">
        <f>'[1]4'!L$21+'[1]4'!L$27*Table6[[#This Row],[TV_State]]+'[1]4'!L$22*Table6[[#This Row],[NJ_DUM]]+'[1]4'!L$23*Table6[[#This Row],[NY_DUM]]+'[1]4'!L$24*Table6[[#This Row],[PA_DUM]]+'[1]4'!L$25*Table6[[#This Row],[CT_DUM]]+'[1]4'!L$26*Table6[[#This Row],[DL_DUM]]</f>
        <v>343.81940672096357</v>
      </c>
      <c r="AQ670" s="9">
        <f>Table6[[#This Row],[sales]]-Table6[[#This Row],[Pred_4]]</f>
        <v>161.49926271656966</v>
      </c>
      <c r="AR670">
        <f>ABS(Table6[[#This Row],[Res_4]]/Table6[[#This Row],[sales]])</f>
        <v>0.31959884422305906</v>
      </c>
      <c r="AS670" s="9">
        <f>'[1]5'!L$20+'[1]5'!L$26*Table6[[#This Row],[Radio_State]]+'[1]5'!L$21*Table6[[#This Row],[NJ_DUM]]+'[1]5'!L$22*Table6[[#This Row],[NY_DUM]]+'[1]5'!L$23*Table6[[#This Row],[PA_DUM]]+'[1]5'!L$24*Table6[[#This Row],[CT_DUM]]+'[1]5'!L$25*Table6[[#This Row],[DL_DUM]]</f>
        <v>321.79150439989684</v>
      </c>
      <c r="AT670" s="9">
        <f>Table6[[#This Row],[sales]]-Table6[[#This Row],[Pred_5]]</f>
        <v>183.52716503763639</v>
      </c>
      <c r="AU670" s="9">
        <f>ABS(Table6[[#This Row],[Red_5]]/Table6[[#This Row],[sales]])</f>
        <v>0.36319094491782627</v>
      </c>
      <c r="AV670" s="9">
        <f>'[1]6'!L$20+'[1]6'!L$26*Table6[[#This Row],[Online]]+'[1]6'!L$21*Table6[[#This Row],[NJ_DUM]]+'[1]6'!L$22*Table6[[#This Row],[NY_DUM]]+'[1]6'!L$23*Table6[[#This Row],[PA_DUM]]+'[1]6'!L$24*Table6[[#This Row],[CT_DUM]]+'[1]6'!L$25*Table6[[#This Row],[DL_DUM]]</f>
        <v>148.95493262277816</v>
      </c>
      <c r="AW670" s="9">
        <f>Table6[[#This Row],[sales]]-Table6[[#This Row],[Pred_6]]</f>
        <v>356.36373681475504</v>
      </c>
      <c r="AX670" s="9">
        <f>ABS(Table6[[#This Row],[Red_6]]/Table6[[#This Row],[sales]])</f>
        <v>0.70522574836077423</v>
      </c>
      <c r="AY670" s="9">
        <f>'[1]7'!L$21+'[1]7'!L$27*Table6[[#This Row],[LNTV]]+'[1]7'!L$22*Table6[[#This Row],[NJ_DUM]]+'[1]7'!L$23*Table6[[#This Row],[NY_DUM]]+'[1]7'!L$24*Table6[[#This Row],[PA_DUM]]+'[1]7'!L$25*Table6[[#This Row],[CT_DUM]]+'[1]7'!L$26*Table6[[#This Row],[DL_DUM]]</f>
        <v>5.8290282950786576</v>
      </c>
      <c r="AZ670" s="9">
        <f>Table6[[#This Row],[sales]]-Table6[[#This Row],[Pred_7]]</f>
        <v>499.48964114245456</v>
      </c>
      <c r="BA670" s="9">
        <f>ABS(Table6[[#This Row],[Red_7]]/Table6[[#This Row],[sales]])</f>
        <v>0.98846464884907792</v>
      </c>
      <c r="BB670" s="9">
        <f>'[1]8'!O$22+'[1]8'!O$28*Table6[[#This Row],[LNRADIOLING]]+'[1]8'!O$23*Table6[[#This Row],[DL_DUM]]+'[1]8'!O$24*Table6[[#This Row],[CT_DUM]]+'[1]8'!O$25*Table6[[#This Row],[PA_DUM]]+'[1]8'!O$26*Table6[[#This Row],[NY_DUM]]+'[1]8'!O$27*Table6[[#This Row],[NJ_DUM]]</f>
        <v>6.8605626023165422</v>
      </c>
      <c r="BC670" s="9">
        <f>Table6[[#This Row],[sales]]-Table6[[#This Row],[Pred_8]]</f>
        <v>498.45810683521671</v>
      </c>
      <c r="BD670" s="9">
        <f>ABS(Table6[[#This Row],[Red_8]]/Table6[[#This Row],[sales]])</f>
        <v>0.98642329480928748</v>
      </c>
      <c r="BE670" s="9">
        <f>'[1]9'!M$19+'[1]9'!M$21*Table6[[#This Row],[LNONLINE]]+'[1]9'!M$20*Table6[[#This Row],[DL_DUM]]+'[1]9'!M$22*Table6[[#This Row],[CT_DUM]]+'[1]9'!M$23*Table6[[#This Row],[PA_DUM]]+'[1]9'!M$24*Table6[[#This Row],[NY_DUM]]+'[1]9'!M$25*Table6[[#This Row],[NJ_DUM]]</f>
        <v>6.8255114689928043</v>
      </c>
      <c r="BF670" s="9">
        <f>Table6[[#This Row],[sales]]-Table6[[#This Row],[Pred_9]]</f>
        <v>498.4931579685404</v>
      </c>
      <c r="BG670" s="9">
        <f>ABS(Table6[[#This Row],[Red_9]]/Table6[[#This Row],[sales]])</f>
        <v>0.98649265922315865</v>
      </c>
      <c r="BH670" s="9">
        <f>'[1]10'!P$22+'[1]10'!P$30*Table6[[#This Row],[LNTV]]+'[1]10'!P$29*Table6[[#This Row],[LNRADIOLING]]+'[1]10'!P$24*Table6[[#This Row],[LNONLINELING]]+'[1]10'!P$23*Table6[[#This Row],[DL_DUM]]+'[1]10'!P$25*Table6[[#This Row],[CT_DUM]]+'[1]10'!P$26*Table6[[#This Row],[PA_DUM]]+'[1]10'!P$27*Table6[[#This Row],[NY_DUM]]+'[1]10'!P$28*Table6[[#This Row],[NJ_DUM]]</f>
        <v>6.8141700434415444</v>
      </c>
      <c r="BI670" s="9">
        <f>Table6[[#This Row],[sales]]-Table6[[#This Row],[Pred_10]]</f>
        <v>498.50449939409168</v>
      </c>
      <c r="BJ670" s="45">
        <f>ABS(Table6[[#This Row],[Red_10]]/Table6[[#This Row],[sales]])</f>
        <v>0.98651510332870473</v>
      </c>
      <c r="BK670" s="9">
        <f>'[1]11'!P$32+'[1]11'!P$40*Table6[[#This Row],[LNONLINELING]]+'[1]11'!P$39*Table6[[#This Row],[LNRADIOLING]]+'[1]11'!P$38*Table6[[#This Row],[LNTVLING]]+'[1]11'!P$33*Table6[[#This Row],[DL_DUM]]+'[1]11'!P$34*Table6[[#This Row],[CT_DUM]]+'[1]11'!P$35*Table6[[#This Row],[PA_DUM]]+'[1]11'!P$36*Table6[[#This Row],[NY_DUM]]+'[1]11'!P$37*Table6[[#This Row],[NJ_DUM]]</f>
        <v>6.8216598953037977</v>
      </c>
      <c r="BL670" s="9">
        <f>Table6[[#This Row],[sales]]-Table6[[#This Row],[ Pred_11]]</f>
        <v>498.49700954222942</v>
      </c>
      <c r="BM670" s="47">
        <f>ABS(Table6[[#This Row],[ Red_11]]/Table6[[#This Row],[sales]])</f>
        <v>0.9865002812920074</v>
      </c>
      <c r="BN670" s="9">
        <f>'[1]12'!K$22+'[1]12'!K$28*Table6[[#This Row],[COMBINE LN LING]]+'[1]12'!K$23*Table6[[#This Row],[DL_DUM]]+'[1]12'!K$24*Table6[[#This Row],[CT_DUM]]+'[1]12'!K$25*Table6[[#This Row],[PA_DUM]]+'[1]12'!K$26*Table6[[#This Row],[NY_DUM]]+'[1]12'!K$27*Table6[[#This Row],[NJ_DUM]]</f>
        <v>6.8350811519856682</v>
      </c>
      <c r="BO670" s="9">
        <f>Table6[[#This Row],[sales]]-Table6[[#This Row],[ Pred_12]]</f>
        <v>498.48358828554757</v>
      </c>
      <c r="BP670" s="47">
        <f>ABS(Table6[[#This Row],[ Red_12]]/Table6[[#This Row],[sales]])</f>
        <v>0.98647372130621302</v>
      </c>
      <c r="BQ670">
        <f>LN(G670+'2019 Totals and Calculations'!C$18)</f>
        <v>6.7226205630950497</v>
      </c>
      <c r="BR670">
        <f>LN(Table6[[#This Row],[PROF RADIO]]+'2019 Totals and Calculations'!D$18)</f>
        <v>4.8921815402684956</v>
      </c>
      <c r="BS670">
        <f>LN(Table6[[#This Row],[ONLINE LINGERING]]+'2019 Totals and Calculations'!E$18)</f>
        <v>4.3740495801067993</v>
      </c>
      <c r="BT670">
        <f>MONTH(Table6[[#This Row],[Date]])</f>
        <v>10</v>
      </c>
      <c r="BU670">
        <f t="shared" si="283"/>
        <v>0</v>
      </c>
      <c r="BV670">
        <f t="shared" si="284"/>
        <v>0</v>
      </c>
      <c r="BW670">
        <f t="shared" si="285"/>
        <v>0</v>
      </c>
      <c r="BX670">
        <f t="shared" si="286"/>
        <v>0</v>
      </c>
      <c r="BY670">
        <f t="shared" si="287"/>
        <v>0</v>
      </c>
      <c r="BZ670">
        <f t="shared" si="288"/>
        <v>0</v>
      </c>
      <c r="CA670">
        <f t="shared" si="289"/>
        <v>0</v>
      </c>
      <c r="CB670">
        <f t="shared" si="290"/>
        <v>0</v>
      </c>
      <c r="CC670">
        <f t="shared" si="291"/>
        <v>0</v>
      </c>
      <c r="CD670">
        <f t="shared" si="292"/>
        <v>1</v>
      </c>
      <c r="CE670">
        <f t="shared" si="293"/>
        <v>0</v>
      </c>
      <c r="CF670">
        <f t="shared" si="294"/>
        <v>0</v>
      </c>
      <c r="CG670">
        <f t="shared" si="295"/>
        <v>41</v>
      </c>
      <c r="CH67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530.66640823382875</v>
      </c>
      <c r="CI670" s="79">
        <f>Table6[[#This Row],[sales]]-CH670</f>
        <v>-25.347738796295516</v>
      </c>
      <c r="CJ670">
        <f>ABS(Table6[[#This Row],[sales]]-CH670)/Table6[[#This Row],[sales]]</f>
        <v>5.0161888585098013E-2</v>
      </c>
      <c r="CK67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548.34422461589452</v>
      </c>
      <c r="CL670" s="79">
        <f>Table6[[#This Row],[sales]]-CK670</f>
        <v>-43.025555178361287</v>
      </c>
      <c r="CM670">
        <f>ABS(Table6[[#This Row],[sales]]-CK670)/Table6[[#This Row],[sales]]</f>
        <v>8.5145389989751893E-2</v>
      </c>
      <c r="CN67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541.97528775130888</v>
      </c>
      <c r="CO670" s="79">
        <f>Table6[[#This Row],[sales]]-CN670</f>
        <v>-36.656618313775652</v>
      </c>
      <c r="CP670">
        <f>ABS(Table6[[#This Row],[sales]]-CN670)/Table6[[#This Row],[sales]]</f>
        <v>7.25415871821595E-2</v>
      </c>
      <c r="CQ67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514.4951095843029</v>
      </c>
      <c r="CR670" s="79">
        <f>Table6[[#This Row],[sales]]-CQ670</f>
        <v>-9.1764401467696644</v>
      </c>
      <c r="CS670">
        <f>ABS(Table6[[#This Row],[sales]]-CQ670)/Table6[[#This Row],[sales]]</f>
        <v>1.8159709311717887E-2</v>
      </c>
    </row>
    <row r="671" spans="1:97" x14ac:dyDescent="0.2">
      <c r="A671">
        <v>670</v>
      </c>
      <c r="B671" t="s">
        <v>31</v>
      </c>
      <c r="C671" s="5">
        <v>43023</v>
      </c>
      <c r="D671" s="6">
        <v>485.30688883895033</v>
      </c>
      <c r="E671" s="8">
        <f>YEAR(Table6[[#This Row],[Date]])</f>
        <v>2017</v>
      </c>
      <c r="F671" s="6">
        <f>Table6[[#This Row],[TV_State]]+Table6[[#This Row],[Radio_State]]+Table6[[#This Row],[Online]]</f>
        <v>593.15286413649494</v>
      </c>
      <c r="G671" s="6">
        <f t="shared" si="270"/>
        <v>474.41623678104338</v>
      </c>
      <c r="H671" s="6">
        <f>LN(Table6[[#This Row],[PROF TV LING]])</f>
        <v>6.1620850730275087</v>
      </c>
      <c r="I671" s="6">
        <f t="shared" si="271"/>
        <v>6.184781451321653</v>
      </c>
      <c r="J671" s="6">
        <v>71.897316865029694</v>
      </c>
      <c r="K671" s="6">
        <f t="shared" si="276"/>
        <v>71.192442411559227</v>
      </c>
      <c r="L671" s="6">
        <f>0.5*J670+0.5*Table6[[#This Row],[Radio_State]]</f>
        <v>71.541389553816671</v>
      </c>
      <c r="M671" s="6">
        <f>LN(Table6[[#This Row],[RADIO LINGERING ]])</f>
        <v>4.2702761570950862</v>
      </c>
      <c r="N671" s="6">
        <f t="shared" si="272"/>
        <v>4.2752389464372147</v>
      </c>
      <c r="O671" s="6">
        <v>35.948658432514847</v>
      </c>
      <c r="P671" s="6">
        <f t="shared" si="273"/>
        <v>35.796762692659769</v>
      </c>
      <c r="Q671" s="6">
        <f>0.3*O670+0.7*Table6[[#This Row],[Online]]</f>
        <v>35.841880239150939</v>
      </c>
      <c r="R671" s="6">
        <f>LN(Table6[[#This Row],[ONLINE LINGERING]])</f>
        <v>3.5791170487605268</v>
      </c>
      <c r="S671" s="6">
        <f t="shared" si="274"/>
        <v>3.5820917658772697</v>
      </c>
      <c r="T671" s="6">
        <v>465.70272720392705</v>
      </c>
      <c r="U671" s="6">
        <f t="shared" si="275"/>
        <v>6.1435475061101732</v>
      </c>
      <c r="V671" s="8">
        <f>YEAR(Table6[[#This Row],[Date]])</f>
        <v>2017</v>
      </c>
      <c r="W671" s="8">
        <f>WEEKNUM(Table6[[#This Row],[Date]])</f>
        <v>42</v>
      </c>
      <c r="X671" t="s">
        <v>837</v>
      </c>
      <c r="Y671" s="9">
        <f>Table6[[#This Row],[LNTVLING]]+Table6[[#This Row],[LNRADIOLING]]+Table6[[#This Row],[LNONLINELING]]</f>
        <v>14.011478278883121</v>
      </c>
      <c r="Z671">
        <f t="shared" si="296"/>
        <v>1</v>
      </c>
      <c r="AA671">
        <f t="shared" si="277"/>
        <v>0</v>
      </c>
      <c r="AB671">
        <f t="shared" si="278"/>
        <v>0</v>
      </c>
      <c r="AC671">
        <f t="shared" si="279"/>
        <v>0</v>
      </c>
      <c r="AD671">
        <f t="shared" si="280"/>
        <v>0</v>
      </c>
      <c r="AE671">
        <f t="shared" si="281"/>
        <v>1</v>
      </c>
      <c r="AF671">
        <f t="shared" si="282"/>
        <v>0</v>
      </c>
      <c r="AG671" s="9">
        <f>'[1]1'!J$20+'[1]1'!J$21*Table6[[#This Row],[TV_State]]</f>
        <v>1806.9974063818952</v>
      </c>
      <c r="AH671" s="9">
        <f>Table6[[#This Row],[sales]]-Table6[[#This Row],[Pred_1]]</f>
        <v>-1341.2946791779682</v>
      </c>
      <c r="AI671">
        <f>ABS(Table6[[#This Row],[Res_1]])/Table6[[#This Row],[sales]]</f>
        <v>2.8801520816317385</v>
      </c>
      <c r="AJ671" s="9">
        <f>'[1]2'!J$20+'[1]2'!J$21*Table6[[#This Row],[Radio_State]]</f>
        <v>2029.9149656644893</v>
      </c>
      <c r="AK671" s="9">
        <f>Table6[[#This Row],[sales]]-Table6[[#This Row],[ Pred_2 ]]</f>
        <v>-1564.2122384605623</v>
      </c>
      <c r="AL671">
        <f>ABS(Table6[[#This Row],[ Res_2 ]])/Table6[[#This Row],[sales]]</f>
        <v>3.3588212975519203</v>
      </c>
      <c r="AM671" s="10">
        <f>'[1]3'!J$20+'[1]3'!J$21*Data!O671</f>
        <v>2008.4171259339494</v>
      </c>
      <c r="AN671" s="9">
        <f>Table6[[#This Row],[sales]]-Table6[[#This Row],[Pred_3]]</f>
        <v>-1542.7143987300224</v>
      </c>
      <c r="AO671" s="9">
        <f>ABS(Table6[[#This Row],[Res_3]])/Table6[[#This Row],[sales]]</f>
        <v>3.3126591463023183</v>
      </c>
      <c r="AP671" s="9">
        <f>'[1]4'!L$21+'[1]4'!L$27*Table6[[#This Row],[TV_State]]+'[1]4'!L$22*Table6[[#This Row],[NJ_DUM]]+'[1]4'!L$23*Table6[[#This Row],[NY_DUM]]+'[1]4'!L$24*Table6[[#This Row],[PA_DUM]]+'[1]4'!L$25*Table6[[#This Row],[CT_DUM]]+'[1]4'!L$26*Table6[[#This Row],[DL_DUM]]</f>
        <v>344.87930084471498</v>
      </c>
      <c r="AQ671" s="9">
        <f>Table6[[#This Row],[sales]]-Table6[[#This Row],[Pred_4]]</f>
        <v>120.82342635921208</v>
      </c>
      <c r="AR671">
        <f>ABS(Table6[[#This Row],[Res_4]]/Table6[[#This Row],[sales]])</f>
        <v>0.25944324415842335</v>
      </c>
      <c r="AS671" s="9">
        <f>'[1]5'!L$20+'[1]5'!L$26*Table6[[#This Row],[Radio_State]]+'[1]5'!L$21*Table6[[#This Row],[NJ_DUM]]+'[1]5'!L$22*Table6[[#This Row],[NY_DUM]]+'[1]5'!L$23*Table6[[#This Row],[PA_DUM]]+'[1]5'!L$24*Table6[[#This Row],[CT_DUM]]+'[1]5'!L$25*Table6[[#This Row],[DL_DUM]]</f>
        <v>323.04550416062534</v>
      </c>
      <c r="AT671" s="9">
        <f>Table6[[#This Row],[sales]]-Table6[[#This Row],[Pred_5]]</f>
        <v>142.65722304330171</v>
      </c>
      <c r="AU671" s="9">
        <f>ABS(Table6[[#This Row],[Red_5]]/Table6[[#This Row],[sales]])</f>
        <v>0.3063267932739277</v>
      </c>
      <c r="AV671" s="9">
        <f>'[1]6'!L$20+'[1]6'!L$26*Table6[[#This Row],[Online]]+'[1]6'!L$21*Table6[[#This Row],[NJ_DUM]]+'[1]6'!L$22*Table6[[#This Row],[NY_DUM]]+'[1]6'!L$23*Table6[[#This Row],[PA_DUM]]+'[1]6'!L$24*Table6[[#This Row],[CT_DUM]]+'[1]6'!L$25*Table6[[#This Row],[DL_DUM]]</f>
        <v>150.50401996087058</v>
      </c>
      <c r="AW671" s="9">
        <f>Table6[[#This Row],[sales]]-Table6[[#This Row],[Pred_6]]</f>
        <v>315.19870724305645</v>
      </c>
      <c r="AX671" s="9">
        <f>ABS(Table6[[#This Row],[Red_6]]/Table6[[#This Row],[sales]])</f>
        <v>0.67682383810699431</v>
      </c>
      <c r="AY671" s="9">
        <f>'[1]7'!L$21+'[1]7'!L$27*Table6[[#This Row],[LNTV]]+'[1]7'!L$22*Table6[[#This Row],[NJ_DUM]]+'[1]7'!L$23*Table6[[#This Row],[NY_DUM]]+'[1]7'!L$24*Table6[[#This Row],[PA_DUM]]+'[1]7'!L$25*Table6[[#This Row],[CT_DUM]]+'[1]7'!L$26*Table6[[#This Row],[DL_DUM]]</f>
        <v>5.8301296423686582</v>
      </c>
      <c r="AZ671" s="9">
        <f>Table6[[#This Row],[sales]]-Table6[[#This Row],[Pred_7]]</f>
        <v>459.87259756155839</v>
      </c>
      <c r="BA671" s="9">
        <f>ABS(Table6[[#This Row],[Red_7]]/Table6[[#This Row],[sales]])</f>
        <v>0.9874810060113397</v>
      </c>
      <c r="BB671" s="9">
        <f>'[1]8'!O$22+'[1]8'!O$28*Table6[[#This Row],[LNRADIOLING]]+'[1]8'!O$23*Table6[[#This Row],[DL_DUM]]+'[1]8'!O$24*Table6[[#This Row],[CT_DUM]]+'[1]8'!O$25*Table6[[#This Row],[PA_DUM]]+'[1]8'!O$26*Table6[[#This Row],[NY_DUM]]+'[1]8'!O$27*Table6[[#This Row],[NJ_DUM]]</f>
        <v>6.8612724683203181</v>
      </c>
      <c r="BC671" s="9">
        <f>Table6[[#This Row],[sales]]-Table6[[#This Row],[Pred_8]]</f>
        <v>458.84145473560676</v>
      </c>
      <c r="BD671" s="9">
        <f>ABS(Table6[[#This Row],[Red_8]]/Table6[[#This Row],[sales]])</f>
        <v>0.98526684069574755</v>
      </c>
      <c r="BE671" s="9">
        <f>'[1]9'!M$19+'[1]9'!M$21*Table6[[#This Row],[LNONLINE]]+'[1]9'!M$20*Table6[[#This Row],[DL_DUM]]+'[1]9'!M$22*Table6[[#This Row],[CT_DUM]]+'[1]9'!M$23*Table6[[#This Row],[PA_DUM]]+'[1]9'!M$24*Table6[[#This Row],[NY_DUM]]+'[1]9'!M$25*Table6[[#This Row],[NJ_DUM]]</f>
        <v>6.8286619173241361</v>
      </c>
      <c r="BF671" s="9">
        <f>Table6[[#This Row],[sales]]-Table6[[#This Row],[Pred_9]]</f>
        <v>458.8740652866029</v>
      </c>
      <c r="BG671" s="9">
        <f>ABS(Table6[[#This Row],[Red_9]]/Table6[[#This Row],[sales]])</f>
        <v>0.98533686508918827</v>
      </c>
      <c r="BH671" s="9">
        <f>'[1]10'!P$22+'[1]10'!P$30*Table6[[#This Row],[LNTV]]+'[1]10'!P$29*Table6[[#This Row],[LNRADIOLING]]+'[1]10'!P$24*Table6[[#This Row],[LNONLINELING]]+'[1]10'!P$23*Table6[[#This Row],[DL_DUM]]+'[1]10'!P$25*Table6[[#This Row],[CT_DUM]]+'[1]10'!P$26*Table6[[#This Row],[PA_DUM]]+'[1]10'!P$27*Table6[[#This Row],[NY_DUM]]+'[1]10'!P$28*Table6[[#This Row],[NJ_DUM]]</f>
        <v>6.8159811267177624</v>
      </c>
      <c r="BI671" s="9">
        <f>Table6[[#This Row],[sales]]-Table6[[#This Row],[Pred_10]]</f>
        <v>458.8867460772093</v>
      </c>
      <c r="BJ671" s="45">
        <f>ABS(Table6[[#This Row],[Red_10]]/Table6[[#This Row],[sales]])</f>
        <v>0.98536409445647699</v>
      </c>
      <c r="BK671" s="9">
        <f>'[1]11'!P$32+'[1]11'!P$40*Table6[[#This Row],[LNONLINELING]]+'[1]11'!P$39*Table6[[#This Row],[LNRADIOLING]]+'[1]11'!P$38*Table6[[#This Row],[LNTVLING]]+'[1]11'!P$33*Table6[[#This Row],[DL_DUM]]+'[1]11'!P$34*Table6[[#This Row],[CT_DUM]]+'[1]11'!P$35*Table6[[#This Row],[PA_DUM]]+'[1]11'!P$36*Table6[[#This Row],[NY_DUM]]+'[1]11'!P$37*Table6[[#This Row],[NJ_DUM]]</f>
        <v>6.8227959824350703</v>
      </c>
      <c r="BL671" s="9">
        <f>Table6[[#This Row],[sales]]-Table6[[#This Row],[ Pred_11]]</f>
        <v>458.87993122149197</v>
      </c>
      <c r="BM671" s="47">
        <f>ABS(Table6[[#This Row],[ Red_11]]/Table6[[#This Row],[sales]])</f>
        <v>0.98534946096751663</v>
      </c>
      <c r="BN671" s="9">
        <f>'[1]12'!K$22+'[1]12'!K$28*Table6[[#This Row],[COMBINE LN LING]]+'[1]12'!K$23*Table6[[#This Row],[DL_DUM]]+'[1]12'!K$24*Table6[[#This Row],[CT_DUM]]+'[1]12'!K$25*Table6[[#This Row],[PA_DUM]]+'[1]12'!K$26*Table6[[#This Row],[NY_DUM]]+'[1]12'!K$27*Table6[[#This Row],[NJ_DUM]]</f>
        <v>6.8379477896969538</v>
      </c>
      <c r="BO671" s="9">
        <f>Table6[[#This Row],[sales]]-Table6[[#This Row],[ Pred_12]]</f>
        <v>458.8647794142301</v>
      </c>
      <c r="BP671" s="47">
        <f>ABS(Table6[[#This Row],[ Red_12]]/Table6[[#This Row],[sales]])</f>
        <v>0.98531692560455486</v>
      </c>
      <c r="BQ671">
        <f>LN(G671+'2019 Totals and Calculations'!C$18)</f>
        <v>6.728221533532186</v>
      </c>
      <c r="BR671">
        <f>LN(Table6[[#This Row],[PROF RADIO]]+'2019 Totals and Calculations'!D$18)</f>
        <v>4.8974577021954921</v>
      </c>
      <c r="BS671">
        <f>LN(Table6[[#This Row],[ONLINE LINGERING]]+'2019 Totals and Calculations'!E$18)</f>
        <v>4.3785110160896181</v>
      </c>
      <c r="BT671">
        <f>MONTH(Table6[[#This Row],[Date]])</f>
        <v>10</v>
      </c>
      <c r="BU671">
        <f t="shared" si="283"/>
        <v>0</v>
      </c>
      <c r="BV671">
        <f t="shared" si="284"/>
        <v>0</v>
      </c>
      <c r="BW671">
        <f t="shared" si="285"/>
        <v>0</v>
      </c>
      <c r="BX671">
        <f t="shared" si="286"/>
        <v>0</v>
      </c>
      <c r="BY671">
        <f t="shared" si="287"/>
        <v>0</v>
      </c>
      <c r="BZ671">
        <f t="shared" si="288"/>
        <v>0</v>
      </c>
      <c r="CA671">
        <f t="shared" si="289"/>
        <v>0</v>
      </c>
      <c r="CB671">
        <f t="shared" si="290"/>
        <v>0</v>
      </c>
      <c r="CC671">
        <f t="shared" si="291"/>
        <v>0</v>
      </c>
      <c r="CD671">
        <f t="shared" si="292"/>
        <v>1</v>
      </c>
      <c r="CE671">
        <f t="shared" si="293"/>
        <v>0</v>
      </c>
      <c r="CF671">
        <f t="shared" si="294"/>
        <v>0</v>
      </c>
      <c r="CG671">
        <f t="shared" si="295"/>
        <v>42</v>
      </c>
      <c r="CH67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532.99200401042106</v>
      </c>
      <c r="CI671" s="79">
        <f>Table6[[#This Row],[sales]]-CH671</f>
        <v>-67.289276806494001</v>
      </c>
      <c r="CJ671">
        <f>ABS(Table6[[#This Row],[sales]]-CH671)/Table6[[#This Row],[sales]]</f>
        <v>0.14448976326700494</v>
      </c>
      <c r="CK67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550.47796399193021</v>
      </c>
      <c r="CL671" s="79">
        <f>Table6[[#This Row],[sales]]-CK671</f>
        <v>-84.775236788003156</v>
      </c>
      <c r="CM671">
        <f>ABS(Table6[[#This Row],[sales]]-CK671)/Table6[[#This Row],[sales]]</f>
        <v>0.18203723499106939</v>
      </c>
      <c r="CN67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544.04461759802098</v>
      </c>
      <c r="CO671" s="79">
        <f>Table6[[#This Row],[sales]]-CN671</f>
        <v>-78.341890394093923</v>
      </c>
      <c r="CP671">
        <f>ABS(Table6[[#This Row],[sales]]-CN671)/Table6[[#This Row],[sales]]</f>
        <v>0.16822295816143829</v>
      </c>
      <c r="CQ67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517.28796691108948</v>
      </c>
      <c r="CR671" s="79">
        <f>Table6[[#This Row],[sales]]-CQ671</f>
        <v>-51.58523970716243</v>
      </c>
      <c r="CS671">
        <f>ABS(Table6[[#This Row],[sales]]-CQ671)/Table6[[#This Row],[sales]]</f>
        <v>0.11076860128537258</v>
      </c>
    </row>
    <row r="672" spans="1:97" x14ac:dyDescent="0.2">
      <c r="A672">
        <v>671</v>
      </c>
      <c r="B672" t="s">
        <v>31</v>
      </c>
      <c r="C672" s="5">
        <v>43030</v>
      </c>
      <c r="D672" s="6">
        <v>490.15995772733982</v>
      </c>
      <c r="E672" s="8">
        <f>YEAR(Table6[[#This Row],[Date]])</f>
        <v>2017</v>
      </c>
      <c r="F672" s="6">
        <f>Table6[[#This Row],[TV_State]]+Table6[[#This Row],[Radio_State]]+Table6[[#This Row],[Online]]</f>
        <v>599.08439277785976</v>
      </c>
      <c r="G672" s="6">
        <f t="shared" si="270"/>
        <v>479.13935306493227</v>
      </c>
      <c r="H672" s="6">
        <f>LN(Table6[[#This Row],[PROF TV LING]])</f>
        <v>6.1719914800794315</v>
      </c>
      <c r="I672" s="6">
        <f t="shared" si="271"/>
        <v>6.1947317821748209</v>
      </c>
      <c r="J672" s="6">
        <v>72.616290033679974</v>
      </c>
      <c r="K672" s="6">
        <f t="shared" si="276"/>
        <v>71.904366222619601</v>
      </c>
      <c r="L672" s="6">
        <f>0.5*J671+0.5*Table6[[#This Row],[Radio_State]]</f>
        <v>72.256803449354834</v>
      </c>
      <c r="M672" s="6">
        <f>LN(Table6[[#This Row],[RADIO LINGERING ]])</f>
        <v>4.2802264879482541</v>
      </c>
      <c r="N672" s="6">
        <f t="shared" si="272"/>
        <v>4.2851892772903826</v>
      </c>
      <c r="O672" s="6">
        <v>36.308145016839987</v>
      </c>
      <c r="P672" s="6">
        <f t="shared" si="273"/>
        <v>36.154730319585923</v>
      </c>
      <c r="Q672" s="6">
        <f>0.3*O671+0.7*Table6[[#This Row],[Online]]</f>
        <v>36.200299041542443</v>
      </c>
      <c r="R672" s="6">
        <f>LN(Table6[[#This Row],[ONLINE LINGERING]])</f>
        <v>3.5890673796136947</v>
      </c>
      <c r="S672" s="6">
        <f t="shared" si="274"/>
        <v>3.5920420967304376</v>
      </c>
      <c r="T672" s="6">
        <v>543.99428754032215</v>
      </c>
      <c r="U672" s="6">
        <f t="shared" si="275"/>
        <v>6.2989387459558124</v>
      </c>
      <c r="V672" s="8">
        <f>YEAR(Table6[[#This Row],[Date]])</f>
        <v>2017</v>
      </c>
      <c r="W672" s="8">
        <f>WEEKNUM(Table6[[#This Row],[Date]])</f>
        <v>43</v>
      </c>
      <c r="X672" t="s">
        <v>838</v>
      </c>
      <c r="Y672" s="9">
        <f>Table6[[#This Row],[LNTVLING]]+Table6[[#This Row],[LNRADIOLING]]+Table6[[#This Row],[LNONLINELING]]</f>
        <v>14.041285347641381</v>
      </c>
      <c r="Z672">
        <f t="shared" si="296"/>
        <v>1</v>
      </c>
      <c r="AA672">
        <f t="shared" si="277"/>
        <v>0</v>
      </c>
      <c r="AB672">
        <f t="shared" si="278"/>
        <v>0</v>
      </c>
      <c r="AC672">
        <f t="shared" si="279"/>
        <v>0</v>
      </c>
      <c r="AD672">
        <f t="shared" si="280"/>
        <v>0</v>
      </c>
      <c r="AE672">
        <f t="shared" si="281"/>
        <v>1</v>
      </c>
      <c r="AF672">
        <f t="shared" si="282"/>
        <v>0</v>
      </c>
      <c r="AG672" s="9">
        <f>'[1]1'!J$20+'[1]1'!J$21*Table6[[#This Row],[TV_State]]</f>
        <v>1811.770054991151</v>
      </c>
      <c r="AH672" s="9">
        <f>Table6[[#This Row],[sales]]-Table6[[#This Row],[Pred_1]]</f>
        <v>-1267.7757674508289</v>
      </c>
      <c r="AI672">
        <f>ABS(Table6[[#This Row],[Res_1]])/Table6[[#This Row],[sales]]</f>
        <v>2.3304946329181044</v>
      </c>
      <c r="AJ672" s="9">
        <f>'[1]2'!J$20+'[1]2'!J$21*Table6[[#This Row],[Radio_State]]</f>
        <v>2033.0712972811591</v>
      </c>
      <c r="AK672" s="9">
        <f>Table6[[#This Row],[sales]]-Table6[[#This Row],[ Pred_2 ]]</f>
        <v>-1489.077009740837</v>
      </c>
      <c r="AL672">
        <f>ABS(Table6[[#This Row],[ Res_2 ]])/Table6[[#This Row],[sales]]</f>
        <v>2.7373026589557026</v>
      </c>
      <c r="AM672" s="10">
        <f>'[1]3'!J$20+'[1]3'!J$21*Data!O672</f>
        <v>2010.4939953760402</v>
      </c>
      <c r="AN672" s="9">
        <f>Table6[[#This Row],[sales]]-Table6[[#This Row],[Pred_3]]</f>
        <v>-1466.499707835718</v>
      </c>
      <c r="AO672" s="9">
        <f>ABS(Table6[[#This Row],[Res_3]])/Table6[[#This Row],[sales]]</f>
        <v>2.6957998299329891</v>
      </c>
      <c r="AP672" s="9">
        <f>'[1]4'!L$21+'[1]4'!L$27*Table6[[#This Row],[TV_State]]+'[1]4'!L$22*Table6[[#This Row],[NJ_DUM]]+'[1]4'!L$23*Table6[[#This Row],[NY_DUM]]+'[1]4'!L$24*Table6[[#This Row],[PA_DUM]]+'[1]4'!L$25*Table6[[#This Row],[CT_DUM]]+'[1]4'!L$26*Table6[[#This Row],[DL_DUM]]</f>
        <v>345.94979390970389</v>
      </c>
      <c r="AQ672" s="9">
        <f>Table6[[#This Row],[sales]]-Table6[[#This Row],[Pred_4]]</f>
        <v>198.04449363061826</v>
      </c>
      <c r="AR672">
        <f>ABS(Table6[[#This Row],[Res_4]]/Table6[[#This Row],[sales]])</f>
        <v>0.36405620089519547</v>
      </c>
      <c r="AS672" s="9">
        <f>'[1]5'!L$20+'[1]5'!L$26*Table6[[#This Row],[Radio_State]]+'[1]5'!L$21*Table6[[#This Row],[NJ_DUM]]+'[1]5'!L$22*Table6[[#This Row],[NY_DUM]]+'[1]5'!L$23*Table6[[#This Row],[PA_DUM]]+'[1]5'!L$24*Table6[[#This Row],[CT_DUM]]+'[1]5'!L$25*Table6[[#This Row],[DL_DUM]]</f>
        <v>324.31204391896102</v>
      </c>
      <c r="AT672" s="9">
        <f>Table6[[#This Row],[sales]]-Table6[[#This Row],[Pred_5]]</f>
        <v>219.68224362136112</v>
      </c>
      <c r="AU672" s="9">
        <f>ABS(Table6[[#This Row],[Red_5]]/Table6[[#This Row],[sales]])</f>
        <v>0.40383189429186378</v>
      </c>
      <c r="AV672" s="9">
        <f>'[1]6'!L$20+'[1]6'!L$26*Table6[[#This Row],[Online]]+'[1]6'!L$21*Table6[[#This Row],[NJ_DUM]]+'[1]6'!L$22*Table6[[#This Row],[NY_DUM]]+'[1]6'!L$23*Table6[[#This Row],[PA_DUM]]+'[1]6'!L$24*Table6[[#This Row],[CT_DUM]]+'[1]6'!L$25*Table6[[#This Row],[DL_DUM]]</f>
        <v>152.06859817234385</v>
      </c>
      <c r="AW672" s="9">
        <f>Table6[[#This Row],[sales]]-Table6[[#This Row],[Pred_6]]</f>
        <v>391.92568936797829</v>
      </c>
      <c r="AX672" s="9">
        <f>ABS(Table6[[#This Row],[Red_6]]/Table6[[#This Row],[sales]])</f>
        <v>0.72045920029799548</v>
      </c>
      <c r="AY672" s="9">
        <f>'[1]7'!L$21+'[1]7'!L$27*Table6[[#This Row],[LNTV]]+'[1]7'!L$22*Table6[[#This Row],[NJ_DUM]]+'[1]7'!L$23*Table6[[#This Row],[NY_DUM]]+'[1]7'!L$24*Table6[[#This Row],[PA_DUM]]+'[1]7'!L$25*Table6[[#This Row],[CT_DUM]]+'[1]7'!L$26*Table6[[#This Row],[DL_DUM]]</f>
        <v>5.8312309896586587</v>
      </c>
      <c r="AZ672" s="9">
        <f>Table6[[#This Row],[sales]]-Table6[[#This Row],[Pred_7]]</f>
        <v>538.16305655066344</v>
      </c>
      <c r="BA672" s="9">
        <f>ABS(Table6[[#This Row],[Red_7]]/Table6[[#This Row],[sales]])</f>
        <v>0.98928071282508367</v>
      </c>
      <c r="BB672" s="9">
        <f>'[1]8'!O$22+'[1]8'!O$28*Table6[[#This Row],[LNRADIOLING]]+'[1]8'!O$23*Table6[[#This Row],[DL_DUM]]+'[1]8'!O$24*Table6[[#This Row],[CT_DUM]]+'[1]8'!O$25*Table6[[#This Row],[PA_DUM]]+'[1]8'!O$26*Table6[[#This Row],[NY_DUM]]+'[1]8'!O$27*Table6[[#This Row],[NJ_DUM]]</f>
        <v>6.8619823343240949</v>
      </c>
      <c r="BC672" s="9">
        <f>Table6[[#This Row],[sales]]-Table6[[#This Row],[Pred_8]]</f>
        <v>537.13230520599802</v>
      </c>
      <c r="BD672" s="9">
        <f>ABS(Table6[[#This Row],[Red_8]]/Table6[[#This Row],[sales]])</f>
        <v>0.98738592942703374</v>
      </c>
      <c r="BE672" s="9">
        <f>'[1]9'!M$19+'[1]9'!M$21*Table6[[#This Row],[LNONLINE]]+'[1]9'!M$20*Table6[[#This Row],[DL_DUM]]+'[1]9'!M$22*Table6[[#This Row],[CT_DUM]]+'[1]9'!M$23*Table6[[#This Row],[PA_DUM]]+'[1]9'!M$24*Table6[[#This Row],[NY_DUM]]+'[1]9'!M$25*Table6[[#This Row],[NJ_DUM]]</f>
        <v>6.8318123656554688</v>
      </c>
      <c r="BF672" s="9">
        <f>Table6[[#This Row],[sales]]-Table6[[#This Row],[Pred_9]]</f>
        <v>537.16247517466672</v>
      </c>
      <c r="BG672" s="9">
        <f>ABS(Table6[[#This Row],[Red_9]]/Table6[[#This Row],[sales]])</f>
        <v>0.98744138951064075</v>
      </c>
      <c r="BH672" s="9">
        <f>'[1]10'!P$22+'[1]10'!P$30*Table6[[#This Row],[LNTV]]+'[1]10'!P$29*Table6[[#This Row],[LNRADIOLING]]+'[1]10'!P$24*Table6[[#This Row],[LNONLINELING]]+'[1]10'!P$23*Table6[[#This Row],[DL_DUM]]+'[1]10'!P$25*Table6[[#This Row],[CT_DUM]]+'[1]10'!P$26*Table6[[#This Row],[PA_DUM]]+'[1]10'!P$27*Table6[[#This Row],[NY_DUM]]+'[1]10'!P$28*Table6[[#This Row],[NJ_DUM]]</f>
        <v>6.8177922099939803</v>
      </c>
      <c r="BI672" s="9">
        <f>Table6[[#This Row],[sales]]-Table6[[#This Row],[Pred_10]]</f>
        <v>537.17649533032818</v>
      </c>
      <c r="BJ672" s="45">
        <f>ABS(Table6[[#This Row],[Red_10]]/Table6[[#This Row],[sales]])</f>
        <v>0.98746716212624086</v>
      </c>
      <c r="BK672" s="9">
        <f>'[1]11'!P$32+'[1]11'!P$40*Table6[[#This Row],[LNONLINELING]]+'[1]11'!P$39*Table6[[#This Row],[LNRADIOLING]]+'[1]11'!P$38*Table6[[#This Row],[LNTVLING]]+'[1]11'!P$33*Table6[[#This Row],[DL_DUM]]+'[1]11'!P$34*Table6[[#This Row],[CT_DUM]]+'[1]11'!P$35*Table6[[#This Row],[PA_DUM]]+'[1]11'!P$36*Table6[[#This Row],[NY_DUM]]+'[1]11'!P$37*Table6[[#This Row],[NJ_DUM]]</f>
        <v>6.8239287890402966</v>
      </c>
      <c r="BL672" s="9">
        <f>Table6[[#This Row],[sales]]-Table6[[#This Row],[ Pred_11]]</f>
        <v>537.17035875128181</v>
      </c>
      <c r="BM672" s="47">
        <f>ABS(Table6[[#This Row],[ Red_11]]/Table6[[#This Row],[sales]])</f>
        <v>0.98745588153159691</v>
      </c>
      <c r="BN672" s="9">
        <f>'[1]12'!K$22+'[1]12'!K$28*Table6[[#This Row],[COMBINE LN LING]]+'[1]12'!K$23*Table6[[#This Row],[DL_DUM]]+'[1]12'!K$24*Table6[[#This Row],[CT_DUM]]+'[1]12'!K$25*Table6[[#This Row],[PA_DUM]]+'[1]12'!K$26*Table6[[#This Row],[NY_DUM]]+'[1]12'!K$27*Table6[[#This Row],[NJ_DUM]]</f>
        <v>6.8408162990583286</v>
      </c>
      <c r="BO672" s="9">
        <f>Table6[[#This Row],[sales]]-Table6[[#This Row],[ Pred_12]]</f>
        <v>537.15347124126379</v>
      </c>
      <c r="BP672" s="47">
        <f>ABS(Table6[[#This Row],[ Red_12]]/Table6[[#This Row],[sales]])</f>
        <v>0.98742483798866854</v>
      </c>
      <c r="BQ672">
        <f>LN(G672+'2019 Totals and Calculations'!C$18)</f>
        <v>6.7338575820863804</v>
      </c>
      <c r="BR672">
        <f>LN(Table6[[#This Row],[PROF RADIO]]+'2019 Totals and Calculations'!D$18)</f>
        <v>4.902758522672376</v>
      </c>
      <c r="BS672">
        <f>LN(Table6[[#This Row],[ONLINE LINGERING]]+'2019 Totals and Calculations'!E$18)</f>
        <v>4.3829969527600694</v>
      </c>
      <c r="BT672">
        <f>MONTH(Table6[[#This Row],[Date]])</f>
        <v>10</v>
      </c>
      <c r="BU672">
        <f t="shared" si="283"/>
        <v>0</v>
      </c>
      <c r="BV672">
        <f t="shared" si="284"/>
        <v>0</v>
      </c>
      <c r="BW672">
        <f t="shared" si="285"/>
        <v>0</v>
      </c>
      <c r="BX672">
        <f t="shared" si="286"/>
        <v>0</v>
      </c>
      <c r="BY672">
        <f t="shared" si="287"/>
        <v>0</v>
      </c>
      <c r="BZ672">
        <f t="shared" si="288"/>
        <v>0</v>
      </c>
      <c r="CA672">
        <f t="shared" si="289"/>
        <v>0</v>
      </c>
      <c r="CB672">
        <f t="shared" si="290"/>
        <v>0</v>
      </c>
      <c r="CC672">
        <f t="shared" si="291"/>
        <v>0</v>
      </c>
      <c r="CD672">
        <f t="shared" si="292"/>
        <v>1</v>
      </c>
      <c r="CE672">
        <f t="shared" si="293"/>
        <v>0</v>
      </c>
      <c r="CF672">
        <f t="shared" si="294"/>
        <v>0</v>
      </c>
      <c r="CG672">
        <f t="shared" si="295"/>
        <v>43</v>
      </c>
      <c r="CH67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535.33338730263495</v>
      </c>
      <c r="CI672" s="79">
        <f>Table6[[#This Row],[sales]]-CH672</f>
        <v>8.6609002376872013</v>
      </c>
      <c r="CJ672">
        <f>ABS(Table6[[#This Row],[sales]]-CH672)/Table6[[#This Row],[sales]]</f>
        <v>1.5920939679068293E-2</v>
      </c>
      <c r="CK67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552.62418230409571</v>
      </c>
      <c r="CL672" s="79">
        <f>Table6[[#This Row],[sales]]-CK672</f>
        <v>-8.6298947637735637</v>
      </c>
      <c r="CM672">
        <f>ABS(Table6[[#This Row],[sales]]-CK672)/Table6[[#This Row],[sales]]</f>
        <v>1.5863943724103713E-2</v>
      </c>
      <c r="CN67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546.12621829530633</v>
      </c>
      <c r="CO672" s="79">
        <f>Table6[[#This Row],[sales]]-CN672</f>
        <v>-2.1319307549841824</v>
      </c>
      <c r="CP672">
        <f>ABS(Table6[[#This Row],[sales]]-CN672)/Table6[[#This Row],[sales]]</f>
        <v>3.9190315115692435E-3</v>
      </c>
      <c r="CQ67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520.1029412382901</v>
      </c>
      <c r="CR672" s="79">
        <f>Table6[[#This Row],[sales]]-CQ672</f>
        <v>23.891346302032048</v>
      </c>
      <c r="CS672">
        <f>ABS(Table6[[#This Row],[sales]]-CQ672)/Table6[[#This Row],[sales]]</f>
        <v>4.3918377176453652E-2</v>
      </c>
    </row>
    <row r="673" spans="1:97" x14ac:dyDescent="0.2">
      <c r="A673">
        <v>672</v>
      </c>
      <c r="B673" t="s">
        <v>31</v>
      </c>
      <c r="C673" s="5">
        <v>43037</v>
      </c>
      <c r="D673" s="6">
        <v>495.0615573046133</v>
      </c>
      <c r="E673" s="8">
        <f>YEAR(Table6[[#This Row],[Date]])</f>
        <v>2017</v>
      </c>
      <c r="F673" s="6">
        <f>Table6[[#This Row],[TV_State]]+Table6[[#This Row],[Radio_State]]+Table6[[#This Row],[Online]]</f>
        <v>605.07523670563853</v>
      </c>
      <c r="G673" s="6">
        <f t="shared" si="270"/>
        <v>483.91601433683655</v>
      </c>
      <c r="H673" s="6">
        <f>LN(Table6[[#This Row],[PROF TV LING]])</f>
        <v>6.1819113675621384</v>
      </c>
      <c r="I673" s="6">
        <f t="shared" si="271"/>
        <v>6.2046821130279897</v>
      </c>
      <c r="J673" s="6">
        <v>73.342452934016791</v>
      </c>
      <c r="K673" s="6">
        <f t="shared" si="276"/>
        <v>72.623409578318189</v>
      </c>
      <c r="L673" s="6">
        <f>0.5*J672+0.5*Table6[[#This Row],[Radio_State]]</f>
        <v>72.979371483848382</v>
      </c>
      <c r="M673" s="6">
        <f>LN(Table6[[#This Row],[RADIO LINGERING ]])</f>
        <v>4.290176818801422</v>
      </c>
      <c r="N673" s="6">
        <f t="shared" si="272"/>
        <v>4.2951396081435513</v>
      </c>
      <c r="O673" s="6">
        <v>36.671226467008395</v>
      </c>
      <c r="P673" s="6">
        <f t="shared" si="273"/>
        <v>36.516277622781651</v>
      </c>
      <c r="Q673" s="6">
        <f>0.3*O672+0.7*Table6[[#This Row],[Online]]</f>
        <v>36.56230203195787</v>
      </c>
      <c r="R673" s="6">
        <f>LN(Table6[[#This Row],[ONLINE LINGERING]])</f>
        <v>3.5990177104668626</v>
      </c>
      <c r="S673" s="6">
        <f t="shared" si="274"/>
        <v>3.6019924275836059</v>
      </c>
      <c r="T673" s="6">
        <v>543.98295828669643</v>
      </c>
      <c r="U673" s="6">
        <f t="shared" si="275"/>
        <v>6.2989179196863851</v>
      </c>
      <c r="V673" s="8">
        <f>YEAR(Table6[[#This Row],[Date]])</f>
        <v>2017</v>
      </c>
      <c r="W673" s="8">
        <f>WEEKNUM(Table6[[#This Row],[Date]])</f>
        <v>44</v>
      </c>
      <c r="X673" t="s">
        <v>839</v>
      </c>
      <c r="Y673" s="9">
        <f>Table6[[#This Row],[LNTVLING]]+Table6[[#This Row],[LNRADIOLING]]+Table6[[#This Row],[LNONLINELING]]</f>
        <v>14.071105896830423</v>
      </c>
      <c r="Z673">
        <f t="shared" si="296"/>
        <v>1</v>
      </c>
      <c r="AA673">
        <f t="shared" si="277"/>
        <v>0</v>
      </c>
      <c r="AB673">
        <f t="shared" si="278"/>
        <v>0</v>
      </c>
      <c r="AC673">
        <f t="shared" si="279"/>
        <v>0</v>
      </c>
      <c r="AD673">
        <f t="shared" si="280"/>
        <v>0</v>
      </c>
      <c r="AE673">
        <f t="shared" si="281"/>
        <v>1</v>
      </c>
      <c r="AF673">
        <f t="shared" si="282"/>
        <v>0</v>
      </c>
      <c r="AG673" s="9">
        <f>'[1]1'!J$20+'[1]1'!J$21*Table6[[#This Row],[TV_State]]</f>
        <v>1816.5904300864993</v>
      </c>
      <c r="AH673" s="9">
        <f>Table6[[#This Row],[sales]]-Table6[[#This Row],[Pred_1]]</f>
        <v>-1272.6074717998029</v>
      </c>
      <c r="AI673">
        <f>ABS(Table6[[#This Row],[Res_1]])/Table6[[#This Row],[sales]]</f>
        <v>2.3394252566439739</v>
      </c>
      <c r="AJ673" s="9">
        <f>'[1]2'!J$20+'[1]2'!J$21*Table6[[#This Row],[Radio_State]]</f>
        <v>2036.2591922139957</v>
      </c>
      <c r="AK673" s="9">
        <f>Table6[[#This Row],[sales]]-Table6[[#This Row],[ Pred_2 ]]</f>
        <v>-1492.2762339272992</v>
      </c>
      <c r="AL673">
        <f>ABS(Table6[[#This Row],[ Res_2 ]])/Table6[[#This Row],[sales]]</f>
        <v>2.7432407784010429</v>
      </c>
      <c r="AM673" s="10">
        <f>'[1]3'!J$20+'[1]3'!J$21*Data!O673</f>
        <v>2012.5916335125521</v>
      </c>
      <c r="AN673" s="9">
        <f>Table6[[#This Row],[sales]]-Table6[[#This Row],[Pred_3]]</f>
        <v>-1468.6086752258557</v>
      </c>
      <c r="AO673" s="9">
        <f>ABS(Table6[[#This Row],[Res_3]])/Table6[[#This Row],[sales]]</f>
        <v>2.6997328737122901</v>
      </c>
      <c r="AP673" s="9">
        <f>'[1]4'!L$21+'[1]4'!L$27*Table6[[#This Row],[TV_State]]+'[1]4'!L$22*Table6[[#This Row],[NJ_DUM]]+'[1]4'!L$23*Table6[[#This Row],[NY_DUM]]+'[1]4'!L$24*Table6[[#This Row],[PA_DUM]]+'[1]4'!L$25*Table6[[#This Row],[CT_DUM]]+'[1]4'!L$26*Table6[[#This Row],[DL_DUM]]</f>
        <v>347.03099190534272</v>
      </c>
      <c r="AQ673" s="9">
        <f>Table6[[#This Row],[sales]]-Table6[[#This Row],[Pred_4]]</f>
        <v>196.95196638135371</v>
      </c>
      <c r="AR673">
        <f>ABS(Table6[[#This Row],[Res_4]]/Table6[[#This Row],[sales]])</f>
        <v>0.36205539784125684</v>
      </c>
      <c r="AS673" s="9">
        <f>'[1]5'!L$20+'[1]5'!L$26*Table6[[#This Row],[Radio_State]]+'[1]5'!L$21*Table6[[#This Row],[NJ_DUM]]+'[1]5'!L$22*Table6[[#This Row],[NY_DUM]]+'[1]5'!L$23*Table6[[#This Row],[PA_DUM]]+'[1]5'!L$24*Table6[[#This Row],[CT_DUM]]+'[1]5'!L$25*Table6[[#This Row],[DL_DUM]]</f>
        <v>325.59124907488018</v>
      </c>
      <c r="AT673" s="9">
        <f>Table6[[#This Row],[sales]]-Table6[[#This Row],[Pred_5]]</f>
        <v>218.39170921181625</v>
      </c>
      <c r="AU673" s="9">
        <f>ABS(Table6[[#This Row],[Red_5]]/Table6[[#This Row],[sales]])</f>
        <v>0.401467924472584</v>
      </c>
      <c r="AV673" s="9">
        <f>'[1]6'!L$20+'[1]6'!L$26*Table6[[#This Row],[Online]]+'[1]6'!L$21*Table6[[#This Row],[NJ_DUM]]+'[1]6'!L$22*Table6[[#This Row],[NY_DUM]]+'[1]6'!L$23*Table6[[#This Row],[PA_DUM]]+'[1]6'!L$24*Table6[[#This Row],[CT_DUM]]+'[1]6'!L$25*Table6[[#This Row],[DL_DUM]]</f>
        <v>153.64882216593193</v>
      </c>
      <c r="AW673" s="9">
        <f>Table6[[#This Row],[sales]]-Table6[[#This Row],[Pred_6]]</f>
        <v>390.33413612076447</v>
      </c>
      <c r="AX673" s="9">
        <f>ABS(Table6[[#This Row],[Red_6]]/Table6[[#This Row],[sales]])</f>
        <v>0.71754846392641203</v>
      </c>
      <c r="AY673" s="9">
        <f>'[1]7'!L$21+'[1]7'!L$27*Table6[[#This Row],[LNTV]]+'[1]7'!L$22*Table6[[#This Row],[NJ_DUM]]+'[1]7'!L$23*Table6[[#This Row],[NY_DUM]]+'[1]7'!L$24*Table6[[#This Row],[PA_DUM]]+'[1]7'!L$25*Table6[[#This Row],[CT_DUM]]+'[1]7'!L$26*Table6[[#This Row],[DL_DUM]]</f>
        <v>5.8323323369486593</v>
      </c>
      <c r="AZ673" s="9">
        <f>Table6[[#This Row],[sales]]-Table6[[#This Row],[Pred_7]]</f>
        <v>538.15062594974779</v>
      </c>
      <c r="BA673" s="9">
        <f>ABS(Table6[[#This Row],[Red_7]]/Table6[[#This Row],[sales]])</f>
        <v>0.98927846498111283</v>
      </c>
      <c r="BB673" s="9">
        <f>'[1]8'!O$22+'[1]8'!O$28*Table6[[#This Row],[LNRADIOLING]]+'[1]8'!O$23*Table6[[#This Row],[DL_DUM]]+'[1]8'!O$24*Table6[[#This Row],[CT_DUM]]+'[1]8'!O$25*Table6[[#This Row],[PA_DUM]]+'[1]8'!O$26*Table6[[#This Row],[NY_DUM]]+'[1]8'!O$27*Table6[[#This Row],[NJ_DUM]]</f>
        <v>6.8626922003278716</v>
      </c>
      <c r="BC673" s="9">
        <f>Table6[[#This Row],[sales]]-Table6[[#This Row],[Pred_8]]</f>
        <v>537.12026608636859</v>
      </c>
      <c r="BD673" s="9">
        <f>ABS(Table6[[#This Row],[Red_8]]/Table6[[#This Row],[sales]])</f>
        <v>0.98738436177864419</v>
      </c>
      <c r="BE673" s="9">
        <f>'[1]9'!M$19+'[1]9'!M$21*Table6[[#This Row],[LNONLINE]]+'[1]9'!M$20*Table6[[#This Row],[DL_DUM]]+'[1]9'!M$22*Table6[[#This Row],[CT_DUM]]+'[1]9'!M$23*Table6[[#This Row],[PA_DUM]]+'[1]9'!M$24*Table6[[#This Row],[NY_DUM]]+'[1]9'!M$25*Table6[[#This Row],[NJ_DUM]]</f>
        <v>6.8349628139868006</v>
      </c>
      <c r="BF673" s="9">
        <f>Table6[[#This Row],[sales]]-Table6[[#This Row],[Pred_9]]</f>
        <v>537.14799547270968</v>
      </c>
      <c r="BG673" s="9">
        <f>ABS(Table6[[#This Row],[Red_9]]/Table6[[#This Row],[sales]])</f>
        <v>0.98743533651216975</v>
      </c>
      <c r="BH673" s="9">
        <f>'[1]10'!P$22+'[1]10'!P$30*Table6[[#This Row],[LNTV]]+'[1]10'!P$29*Table6[[#This Row],[LNRADIOLING]]+'[1]10'!P$24*Table6[[#This Row],[LNONLINELING]]+'[1]10'!P$23*Table6[[#This Row],[DL_DUM]]+'[1]10'!P$25*Table6[[#This Row],[CT_DUM]]+'[1]10'!P$26*Table6[[#This Row],[PA_DUM]]+'[1]10'!P$27*Table6[[#This Row],[NY_DUM]]+'[1]10'!P$28*Table6[[#This Row],[NJ_DUM]]</f>
        <v>6.8196032932701982</v>
      </c>
      <c r="BI673" s="9">
        <f>Table6[[#This Row],[sales]]-Table6[[#This Row],[Pred_10]]</f>
        <v>537.1633549934262</v>
      </c>
      <c r="BJ673" s="45">
        <f>ABS(Table6[[#This Row],[Red_10]]/Table6[[#This Row],[sales]])</f>
        <v>0.98746357180976962</v>
      </c>
      <c r="BK673" s="9">
        <f>'[1]11'!P$32+'[1]11'!P$40*Table6[[#This Row],[LNONLINELING]]+'[1]11'!P$39*Table6[[#This Row],[LNRADIOLING]]+'[1]11'!P$38*Table6[[#This Row],[LNTVLING]]+'[1]11'!P$33*Table6[[#This Row],[DL_DUM]]+'[1]11'!P$34*Table6[[#This Row],[CT_DUM]]+'[1]11'!P$35*Table6[[#This Row],[PA_DUM]]+'[1]11'!P$36*Table6[[#This Row],[NY_DUM]]+'[1]11'!P$37*Table6[[#This Row],[NJ_DUM]]</f>
        <v>6.825059321807081</v>
      </c>
      <c r="BL673" s="9">
        <f>Table6[[#This Row],[sales]]-Table6[[#This Row],[ Pred_11]]</f>
        <v>537.15789896488934</v>
      </c>
      <c r="BM673" s="47">
        <f>ABS(Table6[[#This Row],[ Red_11]]/Table6[[#This Row],[sales]])</f>
        <v>0.98745354203134783</v>
      </c>
      <c r="BN673" s="9">
        <f>'[1]12'!K$22+'[1]12'!K$28*Table6[[#This Row],[COMBINE LN LING]]+'[1]12'!K$23*Table6[[#This Row],[DL_DUM]]+'[1]12'!K$24*Table6[[#This Row],[CT_DUM]]+'[1]12'!K$25*Table6[[#This Row],[PA_DUM]]+'[1]12'!K$26*Table6[[#This Row],[NY_DUM]]+'[1]12'!K$27*Table6[[#This Row],[NJ_DUM]]</f>
        <v>6.8436861057207619</v>
      </c>
      <c r="BO673" s="9">
        <f>Table6[[#This Row],[sales]]-Table6[[#This Row],[ Pred_12]]</f>
        <v>537.13927218097569</v>
      </c>
      <c r="BP673" s="47">
        <f>ABS(Table6[[#This Row],[ Red_12]]/Table6[[#This Row],[sales]])</f>
        <v>0.98741930054706994</v>
      </c>
      <c r="BQ673">
        <f>LN(G673+'2019 Totals and Calculations'!C$18)</f>
        <v>6.739525400436456</v>
      </c>
      <c r="BR673">
        <f>LN(Table6[[#This Row],[PROF RADIO]]+'2019 Totals and Calculations'!D$18)</f>
        <v>4.9080839833559375</v>
      </c>
      <c r="BS673">
        <f>LN(Table6[[#This Row],[ONLINE LINGERING]]+'2019 Totals and Calculations'!E$18)</f>
        <v>4.3875074141024735</v>
      </c>
      <c r="BT673">
        <f>MONTH(Table6[[#This Row],[Date]])</f>
        <v>10</v>
      </c>
      <c r="BU673">
        <f t="shared" si="283"/>
        <v>0</v>
      </c>
      <c r="BV673">
        <f t="shared" si="284"/>
        <v>0</v>
      </c>
      <c r="BW673">
        <f t="shared" si="285"/>
        <v>0</v>
      </c>
      <c r="BX673">
        <f t="shared" si="286"/>
        <v>0</v>
      </c>
      <c r="BY673">
        <f t="shared" si="287"/>
        <v>0</v>
      </c>
      <c r="BZ673">
        <f t="shared" si="288"/>
        <v>0</v>
      </c>
      <c r="CA673">
        <f t="shared" si="289"/>
        <v>0</v>
      </c>
      <c r="CB673">
        <f t="shared" si="290"/>
        <v>0</v>
      </c>
      <c r="CC673">
        <f t="shared" si="291"/>
        <v>0</v>
      </c>
      <c r="CD673">
        <f t="shared" si="292"/>
        <v>1</v>
      </c>
      <c r="CE673">
        <f t="shared" si="293"/>
        <v>0</v>
      </c>
      <c r="CF673">
        <f t="shared" si="294"/>
        <v>0</v>
      </c>
      <c r="CG673">
        <f t="shared" si="295"/>
        <v>44</v>
      </c>
      <c r="CH67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537.69014643637217</v>
      </c>
      <c r="CI673" s="79">
        <f>Table6[[#This Row],[sales]]-CH673</f>
        <v>6.2928118503242558</v>
      </c>
      <c r="CJ673">
        <f>ABS(Table6[[#This Row],[sales]]-CH673)/Table6[[#This Row],[sales]]</f>
        <v>1.1568031230507304E-2</v>
      </c>
      <c r="CK67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554.78295758729348</v>
      </c>
      <c r="CL673" s="79">
        <f>Table6[[#This Row],[sales]]-CK673</f>
        <v>-10.799999300597051</v>
      </c>
      <c r="CM673">
        <f>ABS(Table6[[#This Row],[sales]]-CK673)/Table6[[#This Row],[sales]]</f>
        <v>1.9853561836959431E-2</v>
      </c>
      <c r="CN67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548.22017446389782</v>
      </c>
      <c r="CO673" s="79">
        <f>Table6[[#This Row],[sales]]-CN673</f>
        <v>-4.2372161772013897</v>
      </c>
      <c r="CP673">
        <f>ABS(Table6[[#This Row],[sales]]-CN673)/Table6[[#This Row],[sales]]</f>
        <v>7.7892443368938061E-3</v>
      </c>
      <c r="CQ67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522.94007054019073</v>
      </c>
      <c r="CR673" s="79">
        <f>Table6[[#This Row],[sales]]-CQ673</f>
        <v>21.042887746505698</v>
      </c>
      <c r="CS673">
        <f>ABS(Table6[[#This Row],[sales]]-CQ673)/Table6[[#This Row],[sales]]</f>
        <v>3.8682990755411539E-2</v>
      </c>
    </row>
    <row r="674" spans="1:97" x14ac:dyDescent="0.2">
      <c r="A674">
        <v>673</v>
      </c>
      <c r="B674" t="s">
        <v>31</v>
      </c>
      <c r="C674" s="5">
        <v>43044</v>
      </c>
      <c r="D674" s="6">
        <v>500.0121728776594</v>
      </c>
      <c r="E674" s="8">
        <f>YEAR(Table6[[#This Row],[Date]])</f>
        <v>2017</v>
      </c>
      <c r="F674" s="6">
        <f>Table6[[#This Row],[TV_State]]+Table6[[#This Row],[Radio_State]]+Table6[[#This Row],[Online]]</f>
        <v>611.12598907269478</v>
      </c>
      <c r="G674" s="6">
        <f t="shared" si="270"/>
        <v>488.74486189908339</v>
      </c>
      <c r="H674" s="6">
        <f>LN(Table6[[#This Row],[PROF TV LING]])</f>
        <v>6.191840598505868</v>
      </c>
      <c r="I674" s="6">
        <f t="shared" si="271"/>
        <v>6.2146324438811575</v>
      </c>
      <c r="J674" s="6">
        <v>74.075877463356946</v>
      </c>
      <c r="K674" s="6">
        <f t="shared" si="276"/>
        <v>73.34964352083756</v>
      </c>
      <c r="L674" s="6">
        <f>0.5*J673+0.5*Table6[[#This Row],[Radio_State]]</f>
        <v>73.709165198686861</v>
      </c>
      <c r="M674" s="6">
        <f>LN(Table6[[#This Row],[RADIO LINGERING ]])</f>
        <v>4.3001271496545899</v>
      </c>
      <c r="N674" s="6">
        <f t="shared" si="272"/>
        <v>4.3050899389967192</v>
      </c>
      <c r="O674" s="6">
        <v>37.037938731678473</v>
      </c>
      <c r="P674" s="6">
        <f t="shared" si="273"/>
        <v>36.881440399009421</v>
      </c>
      <c r="Q674" s="6">
        <f>0.3*O673+0.7*Table6[[#This Row],[Online]]</f>
        <v>36.927925052277445</v>
      </c>
      <c r="R674" s="6">
        <f>LN(Table6[[#This Row],[ONLINE LINGERING]])</f>
        <v>3.6089680413200309</v>
      </c>
      <c r="S674" s="6">
        <f t="shared" si="274"/>
        <v>3.6119427584367738</v>
      </c>
      <c r="T674" s="6">
        <v>525.4149217936166</v>
      </c>
      <c r="U674" s="6">
        <f t="shared" si="275"/>
        <v>6.2641882776734512</v>
      </c>
      <c r="V674" s="8">
        <f>YEAR(Table6[[#This Row],[Date]])</f>
        <v>2017</v>
      </c>
      <c r="W674" s="8">
        <f>WEEKNUM(Table6[[#This Row],[Date]])</f>
        <v>45</v>
      </c>
      <c r="X674" t="s">
        <v>840</v>
      </c>
      <c r="Y674" s="9">
        <f>Table6[[#This Row],[LNTVLING]]+Table6[[#This Row],[LNRADIOLING]]+Table6[[#This Row],[LNONLINELING]]</f>
        <v>14.10093578948049</v>
      </c>
      <c r="Z674">
        <f t="shared" si="296"/>
        <v>1</v>
      </c>
      <c r="AA674">
        <f t="shared" si="277"/>
        <v>0</v>
      </c>
      <c r="AB674">
        <f t="shared" si="278"/>
        <v>0</v>
      </c>
      <c r="AC674">
        <f t="shared" si="279"/>
        <v>0</v>
      </c>
      <c r="AD674">
        <f t="shared" si="280"/>
        <v>0</v>
      </c>
      <c r="AE674">
        <f t="shared" si="281"/>
        <v>1</v>
      </c>
      <c r="AF674">
        <f t="shared" si="282"/>
        <v>0</v>
      </c>
      <c r="AG674" s="9">
        <f>'[1]1'!J$20+'[1]1'!J$21*Table6[[#This Row],[TV_State]]</f>
        <v>1821.459008932801</v>
      </c>
      <c r="AH674" s="9">
        <f>Table6[[#This Row],[sales]]-Table6[[#This Row],[Pred_1]]</f>
        <v>-1296.0440871391843</v>
      </c>
      <c r="AI674">
        <f>ABS(Table6[[#This Row],[Res_1]])/Table6[[#This Row],[sales]]</f>
        <v>2.4667058992440865</v>
      </c>
      <c r="AJ674" s="9">
        <f>'[1]2'!J$20+'[1]2'!J$21*Table6[[#This Row],[Radio_State]]</f>
        <v>2039.4789660961605</v>
      </c>
      <c r="AK674" s="9">
        <f>Table6[[#This Row],[sales]]-Table6[[#This Row],[ Pred_2 ]]</f>
        <v>-1514.0640443025441</v>
      </c>
      <c r="AL674">
        <f>ABS(Table6[[#This Row],[ Res_2 ]])/Table6[[#This Row],[sales]]</f>
        <v>2.8816540632952745</v>
      </c>
      <c r="AM674" s="10">
        <f>'[1]3'!J$20+'[1]3'!J$21*Data!O674</f>
        <v>2014.7102480304291</v>
      </c>
      <c r="AN674" s="9">
        <f>Table6[[#This Row],[sales]]-Table6[[#This Row],[Pred_3]]</f>
        <v>-1489.2953262368123</v>
      </c>
      <c r="AO674" s="9">
        <f>ABS(Table6[[#This Row],[Res_3]])/Table6[[#This Row],[sales]]</f>
        <v>2.8345128097100538</v>
      </c>
      <c r="AP674" s="9">
        <f>'[1]4'!L$21+'[1]4'!L$27*Table6[[#This Row],[TV_State]]+'[1]4'!L$22*Table6[[#This Row],[NJ_DUM]]+'[1]4'!L$23*Table6[[#This Row],[NY_DUM]]+'[1]4'!L$24*Table6[[#This Row],[PA_DUM]]+'[1]4'!L$25*Table6[[#This Row],[CT_DUM]]+'[1]4'!L$26*Table6[[#This Row],[DL_DUM]]</f>
        <v>348.12300188093786</v>
      </c>
      <c r="AQ674" s="9">
        <f>Table6[[#This Row],[sales]]-Table6[[#This Row],[Pred_4]]</f>
        <v>177.29191991267874</v>
      </c>
      <c r="AR674">
        <f>ABS(Table6[[#This Row],[Res_4]]/Table6[[#This Row],[sales]])</f>
        <v>0.33743221320676375</v>
      </c>
      <c r="AS674" s="9">
        <f>'[1]5'!L$20+'[1]5'!L$26*Table6[[#This Row],[Radio_State]]+'[1]5'!L$21*Table6[[#This Row],[NJ_DUM]]+'[1]5'!L$22*Table6[[#This Row],[NY_DUM]]+'[1]5'!L$23*Table6[[#This Row],[PA_DUM]]+'[1]5'!L$24*Table6[[#This Row],[CT_DUM]]+'[1]5'!L$25*Table6[[#This Row],[DL_DUM]]</f>
        <v>326.88324628235847</v>
      </c>
      <c r="AT674" s="9">
        <f>Table6[[#This Row],[sales]]-Table6[[#This Row],[Pred_5]]</f>
        <v>198.53167551125813</v>
      </c>
      <c r="AU674" s="9">
        <f>ABS(Table6[[#This Row],[Red_5]]/Table6[[#This Row],[sales]])</f>
        <v>0.37785694177380352</v>
      </c>
      <c r="AV674" s="9">
        <f>'[1]6'!L$20+'[1]6'!L$26*Table6[[#This Row],[Online]]+'[1]6'!L$21*Table6[[#This Row],[NJ_DUM]]+'[1]6'!L$22*Table6[[#This Row],[NY_DUM]]+'[1]6'!L$23*Table6[[#This Row],[PA_DUM]]+'[1]6'!L$24*Table6[[#This Row],[CT_DUM]]+'[1]6'!L$25*Table6[[#This Row],[DL_DUM]]</f>
        <v>155.24484839945583</v>
      </c>
      <c r="AW674" s="9">
        <f>Table6[[#This Row],[sales]]-Table6[[#This Row],[Pred_6]]</f>
        <v>370.1700733941608</v>
      </c>
      <c r="AX674" s="9">
        <f>ABS(Table6[[#This Row],[Red_6]]/Table6[[#This Row],[sales]])</f>
        <v>0.70452904559791685</v>
      </c>
      <c r="AY674" s="9">
        <f>'[1]7'!L$21+'[1]7'!L$27*Table6[[#This Row],[LNTV]]+'[1]7'!L$22*Table6[[#This Row],[NJ_DUM]]+'[1]7'!L$23*Table6[[#This Row],[NY_DUM]]+'[1]7'!L$24*Table6[[#This Row],[PA_DUM]]+'[1]7'!L$25*Table6[[#This Row],[CT_DUM]]+'[1]7'!L$26*Table6[[#This Row],[DL_DUM]]</f>
        <v>5.8334336842386598</v>
      </c>
      <c r="AZ674" s="9">
        <f>Table6[[#This Row],[sales]]-Table6[[#This Row],[Pred_7]]</f>
        <v>519.58148810937791</v>
      </c>
      <c r="BA674" s="9">
        <f>ABS(Table6[[#This Row],[Red_7]]/Table6[[#This Row],[sales]])</f>
        <v>0.9888974723741667</v>
      </c>
      <c r="BB674" s="9">
        <f>'[1]8'!O$22+'[1]8'!O$28*Table6[[#This Row],[LNRADIOLING]]+'[1]8'!O$23*Table6[[#This Row],[DL_DUM]]+'[1]8'!O$24*Table6[[#This Row],[CT_DUM]]+'[1]8'!O$25*Table6[[#This Row],[PA_DUM]]+'[1]8'!O$26*Table6[[#This Row],[NY_DUM]]+'[1]8'!O$27*Table6[[#This Row],[NJ_DUM]]</f>
        <v>6.8634020663316475</v>
      </c>
      <c r="BC674" s="9">
        <f>Table6[[#This Row],[sales]]-Table6[[#This Row],[Pred_8]]</f>
        <v>518.55151972728493</v>
      </c>
      <c r="BD674" s="9">
        <f>ABS(Table6[[#This Row],[Red_8]]/Table6[[#This Row],[sales]])</f>
        <v>0.98693717711156359</v>
      </c>
      <c r="BE674" s="9">
        <f>'[1]9'!M$19+'[1]9'!M$21*Table6[[#This Row],[LNONLINE]]+'[1]9'!M$20*Table6[[#This Row],[DL_DUM]]+'[1]9'!M$22*Table6[[#This Row],[CT_DUM]]+'[1]9'!M$23*Table6[[#This Row],[PA_DUM]]+'[1]9'!M$24*Table6[[#This Row],[NY_DUM]]+'[1]9'!M$25*Table6[[#This Row],[NJ_DUM]]</f>
        <v>6.8381132623181333</v>
      </c>
      <c r="BF674" s="9">
        <f>Table6[[#This Row],[sales]]-Table6[[#This Row],[Pred_9]]</f>
        <v>518.57680853129841</v>
      </c>
      <c r="BG674" s="9">
        <f>ABS(Table6[[#This Row],[Red_9]]/Table6[[#This Row],[sales]])</f>
        <v>0.98698530822273789</v>
      </c>
      <c r="BH674" s="9">
        <f>'[1]10'!P$22+'[1]10'!P$30*Table6[[#This Row],[LNTV]]+'[1]10'!P$29*Table6[[#This Row],[LNRADIOLING]]+'[1]10'!P$24*Table6[[#This Row],[LNONLINELING]]+'[1]10'!P$23*Table6[[#This Row],[DL_DUM]]+'[1]10'!P$25*Table6[[#This Row],[CT_DUM]]+'[1]10'!P$26*Table6[[#This Row],[PA_DUM]]+'[1]10'!P$27*Table6[[#This Row],[NY_DUM]]+'[1]10'!P$28*Table6[[#This Row],[NJ_DUM]]</f>
        <v>6.8214143765464161</v>
      </c>
      <c r="BI674" s="9">
        <f>Table6[[#This Row],[sales]]-Table6[[#This Row],[Pred_10]]</f>
        <v>518.59350741707021</v>
      </c>
      <c r="BJ674" s="45">
        <f>ABS(Table6[[#This Row],[Red_10]]/Table6[[#This Row],[sales]])</f>
        <v>0.98701709050580444</v>
      </c>
      <c r="BK674" s="9">
        <f>'[1]11'!P$32+'[1]11'!P$40*Table6[[#This Row],[LNONLINELING]]+'[1]11'!P$39*Table6[[#This Row],[LNRADIOLING]]+'[1]11'!P$38*Table6[[#This Row],[LNTVLING]]+'[1]11'!P$33*Table6[[#This Row],[DL_DUM]]+'[1]11'!P$34*Table6[[#This Row],[CT_DUM]]+'[1]11'!P$35*Table6[[#This Row],[PA_DUM]]+'[1]11'!P$36*Table6[[#This Row],[NY_DUM]]+'[1]11'!P$37*Table6[[#This Row],[NJ_DUM]]</f>
        <v>6.8261882785470185</v>
      </c>
      <c r="BL674" s="9">
        <f>Table6[[#This Row],[sales]]-Table6[[#This Row],[ Pred_11]]</f>
        <v>518.58873351506963</v>
      </c>
      <c r="BM674" s="47">
        <f>ABS(Table6[[#This Row],[ Red_11]]/Table6[[#This Row],[sales]])</f>
        <v>0.9870080045400228</v>
      </c>
      <c r="BN674" s="9">
        <f>'[1]12'!K$22+'[1]12'!K$28*Table6[[#This Row],[COMBINE LN LING]]+'[1]12'!K$23*Table6[[#This Row],[DL_DUM]]+'[1]12'!K$24*Table6[[#This Row],[CT_DUM]]+'[1]12'!K$25*Table6[[#This Row],[PA_DUM]]+'[1]12'!K$26*Table6[[#This Row],[NY_DUM]]+'[1]12'!K$27*Table6[[#This Row],[NJ_DUM]]</f>
        <v>6.8465568115593491</v>
      </c>
      <c r="BO674" s="9">
        <f>Table6[[#This Row],[sales]]-Table6[[#This Row],[ Pred_12]]</f>
        <v>518.56836498205723</v>
      </c>
      <c r="BP674" s="47">
        <f>ABS(Table6[[#This Row],[ Red_12]]/Table6[[#This Row],[sales]])</f>
        <v>0.98696923797255853</v>
      </c>
      <c r="BQ674">
        <f>LN(G674+'2019 Totals and Calculations'!C$18)</f>
        <v>6.7452226739450776</v>
      </c>
      <c r="BR674">
        <f>LN(Table6[[#This Row],[PROF RADIO]]+'2019 Totals and Calculations'!D$18)</f>
        <v>4.9134340658516535</v>
      </c>
      <c r="BS674">
        <f>LN(Table6[[#This Row],[ONLINE LINGERING]]+'2019 Totals and Calculations'!E$18)</f>
        <v>4.3920424229205768</v>
      </c>
      <c r="BT674">
        <f>MONTH(Table6[[#This Row],[Date]])</f>
        <v>11</v>
      </c>
      <c r="BU674">
        <f t="shared" si="283"/>
        <v>0</v>
      </c>
      <c r="BV674">
        <f t="shared" si="284"/>
        <v>0</v>
      </c>
      <c r="BW674">
        <f t="shared" si="285"/>
        <v>0</v>
      </c>
      <c r="BX674">
        <f t="shared" si="286"/>
        <v>0</v>
      </c>
      <c r="BY674">
        <f t="shared" si="287"/>
        <v>0</v>
      </c>
      <c r="BZ674">
        <f t="shared" si="288"/>
        <v>0</v>
      </c>
      <c r="CA674">
        <f t="shared" si="289"/>
        <v>0</v>
      </c>
      <c r="CB674">
        <f t="shared" si="290"/>
        <v>0</v>
      </c>
      <c r="CC674">
        <f t="shared" si="291"/>
        <v>0</v>
      </c>
      <c r="CD674">
        <f t="shared" si="292"/>
        <v>0</v>
      </c>
      <c r="CE674">
        <f t="shared" si="293"/>
        <v>1</v>
      </c>
      <c r="CF674">
        <f t="shared" si="294"/>
        <v>0</v>
      </c>
      <c r="CG674">
        <f t="shared" si="295"/>
        <v>45</v>
      </c>
      <c r="CH67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518.03819976723969</v>
      </c>
      <c r="CI674" s="79">
        <f>Table6[[#This Row],[sales]]-CH674</f>
        <v>7.3767220263769104</v>
      </c>
      <c r="CJ674">
        <f>ABS(Table6[[#This Row],[sales]]-CH674)/Table6[[#This Row],[sales]]</f>
        <v>1.4039803059256267E-2</v>
      </c>
      <c r="CK67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539.31815075613611</v>
      </c>
      <c r="CL674" s="79">
        <f>Table6[[#This Row],[sales]]-CK674</f>
        <v>-13.903228962519506</v>
      </c>
      <c r="CM674">
        <f>ABS(Table6[[#This Row],[sales]]-CK674)/Table6[[#This Row],[sales]]</f>
        <v>2.6461427694245625E-2</v>
      </c>
      <c r="CN67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554.79007522931749</v>
      </c>
      <c r="CO674" s="79">
        <f>Table6[[#This Row],[sales]]-CN674</f>
        <v>-29.375153435700895</v>
      </c>
      <c r="CP674">
        <f>ABS(Table6[[#This Row],[sales]]-CN674)/Table6[[#This Row],[sales]]</f>
        <v>5.5908487211254874E-2</v>
      </c>
      <c r="CQ67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525.79943946600963</v>
      </c>
      <c r="CR674" s="79">
        <f>Table6[[#This Row],[sales]]-CQ674</f>
        <v>-0.38451767239303081</v>
      </c>
      <c r="CS674">
        <f>ABS(Table6[[#This Row],[sales]]-CQ674)/Table6[[#This Row],[sales]]</f>
        <v>7.3183622398921826E-4</v>
      </c>
    </row>
    <row r="675" spans="1:97" x14ac:dyDescent="0.2">
      <c r="A675">
        <v>674</v>
      </c>
      <c r="B675" t="s">
        <v>31</v>
      </c>
      <c r="C675" s="5">
        <v>43051</v>
      </c>
      <c r="D675" s="6">
        <v>505.01229460643594</v>
      </c>
      <c r="E675" s="8">
        <f>YEAR(Table6[[#This Row],[Date]])</f>
        <v>2017</v>
      </c>
      <c r="F675" s="6">
        <f>Table6[[#This Row],[TV_State]]+Table6[[#This Row],[Radio_State]]+Table6[[#This Row],[Online]]</f>
        <v>617.23724896342173</v>
      </c>
      <c r="G675" s="6">
        <f t="shared" si="270"/>
        <v>493.62509171128914</v>
      </c>
      <c r="H675" s="6">
        <f>LN(Table6[[#This Row],[PROF TV LING]])</f>
        <v>6.2017763053982149</v>
      </c>
      <c r="I675" s="6">
        <f t="shared" si="271"/>
        <v>6.2245827747343254</v>
      </c>
      <c r="J675" s="6">
        <v>74.816636237990522</v>
      </c>
      <c r="K675" s="6">
        <f t="shared" si="276"/>
        <v>74.083139879414034</v>
      </c>
      <c r="L675" s="6">
        <f>0.5*J674+0.5*Table6[[#This Row],[Radio_State]]</f>
        <v>74.446256850673734</v>
      </c>
      <c r="M675" s="6">
        <f>LN(Table6[[#This Row],[RADIO LINGERING ]])</f>
        <v>4.3100774805077577</v>
      </c>
      <c r="N675" s="6">
        <f t="shared" si="272"/>
        <v>4.3150402698498871</v>
      </c>
      <c r="O675" s="6">
        <v>37.408318118995261</v>
      </c>
      <c r="P675" s="6">
        <f t="shared" si="273"/>
        <v>37.250254802999507</v>
      </c>
      <c r="Q675" s="6">
        <f>0.3*O674+0.7*Table6[[#This Row],[Online]]</f>
        <v>37.297204302800225</v>
      </c>
      <c r="R675" s="6">
        <f>LN(Table6[[#This Row],[ONLINE LINGERING]])</f>
        <v>3.6189183721731988</v>
      </c>
      <c r="S675" s="6">
        <f t="shared" si="274"/>
        <v>3.6218930892899417</v>
      </c>
      <c r="T675" s="6">
        <v>482.91463777914879</v>
      </c>
      <c r="U675" s="6">
        <f t="shared" si="275"/>
        <v>6.1798399046568857</v>
      </c>
      <c r="V675" s="8">
        <f>YEAR(Table6[[#This Row],[Date]])</f>
        <v>2017</v>
      </c>
      <c r="W675" s="8">
        <f>WEEKNUM(Table6[[#This Row],[Date]])</f>
        <v>46</v>
      </c>
      <c r="X675" t="s">
        <v>841</v>
      </c>
      <c r="Y675" s="9">
        <f>Table6[[#This Row],[LNTVLING]]+Table6[[#This Row],[LNRADIOLING]]+Table6[[#This Row],[LNONLINELING]]</f>
        <v>14.130772158079171</v>
      </c>
      <c r="Z675">
        <f t="shared" si="296"/>
        <v>1</v>
      </c>
      <c r="AA675">
        <f t="shared" si="277"/>
        <v>0</v>
      </c>
      <c r="AB675">
        <f t="shared" si="278"/>
        <v>0</v>
      </c>
      <c r="AC675">
        <f t="shared" si="279"/>
        <v>0</v>
      </c>
      <c r="AD675">
        <f t="shared" si="280"/>
        <v>0</v>
      </c>
      <c r="AE675">
        <f t="shared" si="281"/>
        <v>1</v>
      </c>
      <c r="AF675">
        <f t="shared" si="282"/>
        <v>0</v>
      </c>
      <c r="AG675" s="9">
        <f>'[1]1'!J$20+'[1]1'!J$21*Table6[[#This Row],[TV_State]]</f>
        <v>1826.3762735675657</v>
      </c>
      <c r="AH675" s="9">
        <f>Table6[[#This Row],[sales]]-Table6[[#This Row],[Pred_1]]</f>
        <v>-1343.461635788417</v>
      </c>
      <c r="AI675">
        <f>ABS(Table6[[#This Row],[Res_1]])/Table6[[#This Row],[sales]]</f>
        <v>2.7819857396884746</v>
      </c>
      <c r="AJ675" s="9">
        <f>'[1]2'!J$20+'[1]2'!J$21*Table6[[#This Row],[Radio_State]]</f>
        <v>2042.7309377171471</v>
      </c>
      <c r="AK675" s="9">
        <f>Table6[[#This Row],[sales]]-Table6[[#This Row],[ Pred_2 ]]</f>
        <v>-1559.8162999379983</v>
      </c>
      <c r="AL675">
        <f>ABS(Table6[[#This Row],[ Res_2 ]])/Table6[[#This Row],[sales]]</f>
        <v>3.2300041827503034</v>
      </c>
      <c r="AM675" s="10">
        <f>'[1]3'!J$20+'[1]3'!J$21*Data!O675</f>
        <v>2016.850048693485</v>
      </c>
      <c r="AN675" s="9">
        <f>Table6[[#This Row],[sales]]-Table6[[#This Row],[Pred_3]]</f>
        <v>-1533.9354109143362</v>
      </c>
      <c r="AO675" s="9">
        <f>ABS(Table6[[#This Row],[Res_3]])/Table6[[#This Row],[sales]]</f>
        <v>3.1764110898950437</v>
      </c>
      <c r="AP675" s="9">
        <f>'[1]4'!L$21+'[1]4'!L$27*Table6[[#This Row],[TV_State]]+'[1]4'!L$22*Table6[[#This Row],[NJ_DUM]]+'[1]4'!L$23*Table6[[#This Row],[NY_DUM]]+'[1]4'!L$24*Table6[[#This Row],[PA_DUM]]+'[1]4'!L$25*Table6[[#This Row],[CT_DUM]]+'[1]4'!L$26*Table6[[#This Row],[DL_DUM]]</f>
        <v>349.225931956289</v>
      </c>
      <c r="AQ675" s="9">
        <f>Table6[[#This Row],[sales]]-Table6[[#This Row],[Pred_4]]</f>
        <v>133.68870582285979</v>
      </c>
      <c r="AR675">
        <f>ABS(Table6[[#This Row],[Res_4]]/Table6[[#This Row],[sales]])</f>
        <v>0.2768371371753689</v>
      </c>
      <c r="AS675" s="9">
        <f>'[1]5'!L$20+'[1]5'!L$26*Table6[[#This Row],[Radio_State]]+'[1]5'!L$21*Table6[[#This Row],[NJ_DUM]]+'[1]5'!L$22*Table6[[#This Row],[NY_DUM]]+'[1]5'!L$23*Table6[[#This Row],[PA_DUM]]+'[1]5'!L$24*Table6[[#This Row],[CT_DUM]]+'[1]5'!L$25*Table6[[#This Row],[DL_DUM]]</f>
        <v>328.18816346191159</v>
      </c>
      <c r="AT675" s="9">
        <f>Table6[[#This Row],[sales]]-Table6[[#This Row],[Pred_5]]</f>
        <v>154.72647431723721</v>
      </c>
      <c r="AU675" s="9">
        <f>ABS(Table6[[#This Row],[Red_5]]/Table6[[#This Row],[sales]])</f>
        <v>0.32040129292580732</v>
      </c>
      <c r="AV675" s="9">
        <f>'[1]6'!L$20+'[1]6'!L$26*Table6[[#This Row],[Online]]+'[1]6'!L$21*Table6[[#This Row],[NJ_DUM]]+'[1]6'!L$22*Table6[[#This Row],[NY_DUM]]+'[1]6'!L$23*Table6[[#This Row],[PA_DUM]]+'[1]6'!L$24*Table6[[#This Row],[CT_DUM]]+'[1]6'!L$25*Table6[[#This Row],[DL_DUM]]</f>
        <v>156.85683489531502</v>
      </c>
      <c r="AW675" s="9">
        <f>Table6[[#This Row],[sales]]-Table6[[#This Row],[Pred_6]]</f>
        <v>326.0578028838338</v>
      </c>
      <c r="AX675" s="9">
        <f>ABS(Table6[[#This Row],[Red_6]]/Table6[[#This Row],[sales]])</f>
        <v>0.67518724299458843</v>
      </c>
      <c r="AY675" s="9">
        <f>'[1]7'!L$21+'[1]7'!L$27*Table6[[#This Row],[LNTV]]+'[1]7'!L$22*Table6[[#This Row],[NJ_DUM]]+'[1]7'!L$23*Table6[[#This Row],[NY_DUM]]+'[1]7'!L$24*Table6[[#This Row],[PA_DUM]]+'[1]7'!L$25*Table6[[#This Row],[CT_DUM]]+'[1]7'!L$26*Table6[[#This Row],[DL_DUM]]</f>
        <v>5.8345350315286604</v>
      </c>
      <c r="AZ675" s="9">
        <f>Table6[[#This Row],[sales]]-Table6[[#This Row],[Pred_7]]</f>
        <v>477.08010274762012</v>
      </c>
      <c r="BA675" s="9">
        <f>ABS(Table6[[#This Row],[Red_7]]/Table6[[#This Row],[sales]])</f>
        <v>0.98791808204787324</v>
      </c>
      <c r="BB675" s="9">
        <f>'[1]8'!O$22+'[1]8'!O$28*Table6[[#This Row],[LNRADIOLING]]+'[1]8'!O$23*Table6[[#This Row],[DL_DUM]]+'[1]8'!O$24*Table6[[#This Row],[CT_DUM]]+'[1]8'!O$25*Table6[[#This Row],[PA_DUM]]+'[1]8'!O$26*Table6[[#This Row],[NY_DUM]]+'[1]8'!O$27*Table6[[#This Row],[NJ_DUM]]</f>
        <v>6.8641119323354243</v>
      </c>
      <c r="BC675" s="9">
        <f>Table6[[#This Row],[sales]]-Table6[[#This Row],[Pred_8]]</f>
        <v>476.05052584681334</v>
      </c>
      <c r="BD675" s="9">
        <f>ABS(Table6[[#This Row],[Red_8]]/Table6[[#This Row],[sales]])</f>
        <v>0.98578607605703883</v>
      </c>
      <c r="BE675" s="9">
        <f>'[1]9'!M$19+'[1]9'!M$21*Table6[[#This Row],[LNONLINE]]+'[1]9'!M$20*Table6[[#This Row],[DL_DUM]]+'[1]9'!M$22*Table6[[#This Row],[CT_DUM]]+'[1]9'!M$23*Table6[[#This Row],[PA_DUM]]+'[1]9'!M$24*Table6[[#This Row],[NY_DUM]]+'[1]9'!M$25*Table6[[#This Row],[NJ_DUM]]</f>
        <v>6.8412637106494651</v>
      </c>
      <c r="BF675" s="9">
        <f>Table6[[#This Row],[sales]]-Table6[[#This Row],[Pred_9]]</f>
        <v>476.07337406849933</v>
      </c>
      <c r="BG675" s="9">
        <f>ABS(Table6[[#This Row],[Red_9]]/Table6[[#This Row],[sales]])</f>
        <v>0.98583338922565822</v>
      </c>
      <c r="BH675" s="9">
        <f>'[1]10'!P$22+'[1]10'!P$30*Table6[[#This Row],[LNTV]]+'[1]10'!P$29*Table6[[#This Row],[LNRADIOLING]]+'[1]10'!P$24*Table6[[#This Row],[LNONLINELING]]+'[1]10'!P$23*Table6[[#This Row],[DL_DUM]]+'[1]10'!P$25*Table6[[#This Row],[CT_DUM]]+'[1]10'!P$26*Table6[[#This Row],[PA_DUM]]+'[1]10'!P$27*Table6[[#This Row],[NY_DUM]]+'[1]10'!P$28*Table6[[#This Row],[NJ_DUM]]</f>
        <v>6.8232254598226341</v>
      </c>
      <c r="BI675" s="9">
        <f>Table6[[#This Row],[sales]]-Table6[[#This Row],[Pred_10]]</f>
        <v>476.09141231932614</v>
      </c>
      <c r="BJ675" s="45">
        <f>ABS(Table6[[#This Row],[Red_10]]/Table6[[#This Row],[sales]])</f>
        <v>0.98587074210216197</v>
      </c>
      <c r="BK675" s="9">
        <f>'[1]11'!P$32+'[1]11'!P$40*Table6[[#This Row],[LNONLINELING]]+'[1]11'!P$39*Table6[[#This Row],[LNRADIOLING]]+'[1]11'!P$38*Table6[[#This Row],[LNTVLING]]+'[1]11'!P$33*Table6[[#This Row],[DL_DUM]]+'[1]11'!P$34*Table6[[#This Row],[CT_DUM]]+'[1]11'!P$35*Table6[[#This Row],[PA_DUM]]+'[1]11'!P$36*Table6[[#This Row],[NY_DUM]]+'[1]11'!P$37*Table6[[#This Row],[NJ_DUM]]</f>
        <v>6.8273161429434577</v>
      </c>
      <c r="BL675" s="9">
        <f>Table6[[#This Row],[sales]]-Table6[[#This Row],[ Pred_11]]</f>
        <v>476.08732163620533</v>
      </c>
      <c r="BM675" s="47">
        <f>ABS(Table6[[#This Row],[ Red_11]]/Table6[[#This Row],[sales]])</f>
        <v>0.98586227128185377</v>
      </c>
      <c r="BN675" s="9">
        <f>'[1]12'!K$22+'[1]12'!K$28*Table6[[#This Row],[COMBINE LN LING]]+'[1]12'!K$23*Table6[[#This Row],[DL_DUM]]+'[1]12'!K$24*Table6[[#This Row],[CT_DUM]]+'[1]12'!K$25*Table6[[#This Row],[PA_DUM]]+'[1]12'!K$26*Table6[[#This Row],[NY_DUM]]+'[1]12'!K$27*Table6[[#This Row],[NJ_DUM]]</f>
        <v>6.8494281406165216</v>
      </c>
      <c r="BO675" s="9">
        <f>Table6[[#This Row],[sales]]-Table6[[#This Row],[ Pred_12]]</f>
        <v>476.06520963853228</v>
      </c>
      <c r="BP675" s="47">
        <f>ABS(Table6[[#This Row],[ Red_12]]/Table6[[#This Row],[sales]])</f>
        <v>0.98581648265599076</v>
      </c>
      <c r="BQ675">
        <f>LN(G675+'2019 Totals and Calculations'!C$18)</f>
        <v>6.7509477795637585</v>
      </c>
      <c r="BR675">
        <f>LN(Table6[[#This Row],[PROF RADIO]]+'2019 Totals and Calculations'!D$18)</f>
        <v>4.918808751138374</v>
      </c>
      <c r="BS675">
        <f>LN(Table6[[#This Row],[ONLINE LINGERING]]+'2019 Totals and Calculations'!E$18)</f>
        <v>4.396602000833095</v>
      </c>
      <c r="BT675">
        <f>MONTH(Table6[[#This Row],[Date]])</f>
        <v>11</v>
      </c>
      <c r="BU675">
        <f t="shared" si="283"/>
        <v>0</v>
      </c>
      <c r="BV675">
        <f t="shared" si="284"/>
        <v>0</v>
      </c>
      <c r="BW675">
        <f t="shared" si="285"/>
        <v>0</v>
      </c>
      <c r="BX675">
        <f t="shared" si="286"/>
        <v>0</v>
      </c>
      <c r="BY675">
        <f t="shared" si="287"/>
        <v>0</v>
      </c>
      <c r="BZ675">
        <f t="shared" si="288"/>
        <v>0</v>
      </c>
      <c r="CA675">
        <f t="shared" si="289"/>
        <v>0</v>
      </c>
      <c r="CB675">
        <f t="shared" si="290"/>
        <v>0</v>
      </c>
      <c r="CC675">
        <f t="shared" si="291"/>
        <v>0</v>
      </c>
      <c r="CD675">
        <f t="shared" si="292"/>
        <v>0</v>
      </c>
      <c r="CE675">
        <f t="shared" si="293"/>
        <v>1</v>
      </c>
      <c r="CF675">
        <f t="shared" si="294"/>
        <v>0</v>
      </c>
      <c r="CG675">
        <f t="shared" si="295"/>
        <v>46</v>
      </c>
      <c r="CH67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520.32770084333049</v>
      </c>
      <c r="CI675" s="79">
        <f>Table6[[#This Row],[sales]]-CH675</f>
        <v>-37.413063064181699</v>
      </c>
      <c r="CJ675">
        <f>ABS(Table6[[#This Row],[sales]]-CH675)/Table6[[#This Row],[sales]]</f>
        <v>7.7473450041271694E-2</v>
      </c>
      <c r="CK67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541.43311482782076</v>
      </c>
      <c r="CL675" s="79">
        <f>Table6[[#This Row],[sales]]-CK675</f>
        <v>-58.518477048671969</v>
      </c>
      <c r="CM675">
        <f>ABS(Table6[[#This Row],[sales]]-CK675)/Table6[[#This Row],[sales]]</f>
        <v>0.12117768332264595</v>
      </c>
      <c r="CN67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556.92618387083337</v>
      </c>
      <c r="CO675" s="79">
        <f>Table6[[#This Row],[sales]]-CN675</f>
        <v>-74.011546091684579</v>
      </c>
      <c r="CP675">
        <f>ABS(Table6[[#This Row],[sales]]-CN675)/Table6[[#This Row],[sales]]</f>
        <v>0.15326010085768463</v>
      </c>
      <c r="CQ67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528.68116579493665</v>
      </c>
      <c r="CR675" s="79">
        <f>Table6[[#This Row],[sales]]-CQ675</f>
        <v>-45.766528015787856</v>
      </c>
      <c r="CS675">
        <f>ABS(Table6[[#This Row],[sales]]-CQ675)/Table6[[#This Row],[sales]]</f>
        <v>9.4771465669918772E-2</v>
      </c>
    </row>
    <row r="676" spans="1:97" x14ac:dyDescent="0.2">
      <c r="A676">
        <v>675</v>
      </c>
      <c r="B676" t="s">
        <v>31</v>
      </c>
      <c r="C676" s="5">
        <v>43058</v>
      </c>
      <c r="D676" s="6">
        <v>510.06241755250028</v>
      </c>
      <c r="E676" s="8">
        <f>YEAR(Table6[[#This Row],[Date]])</f>
        <v>2017</v>
      </c>
      <c r="F676" s="6">
        <f>Table6[[#This Row],[TV_State]]+Table6[[#This Row],[Radio_State]]+Table6[[#This Row],[Online]]</f>
        <v>623.40962145305593</v>
      </c>
      <c r="G676" s="6">
        <f t="shared" si="270"/>
        <v>498.55628946365243</v>
      </c>
      <c r="H676" s="6">
        <f>LN(Table6[[#This Row],[PROF TV LING]])</f>
        <v>6.2117165007075172</v>
      </c>
      <c r="I676" s="6">
        <f t="shared" si="271"/>
        <v>6.2345331055874933</v>
      </c>
      <c r="J676" s="6">
        <v>75.564802600370427</v>
      </c>
      <c r="K676" s="6">
        <f t="shared" si="276"/>
        <v>74.823971239892231</v>
      </c>
      <c r="L676" s="6">
        <f>0.5*J675+0.5*Table6[[#This Row],[Radio_State]]</f>
        <v>75.190719419180482</v>
      </c>
      <c r="M676" s="6">
        <f>LN(Table6[[#This Row],[RADIO LINGERING ]])</f>
        <v>4.3200278113609265</v>
      </c>
      <c r="N676" s="6">
        <f t="shared" si="272"/>
        <v>4.324990600703055</v>
      </c>
      <c r="O676" s="6">
        <v>37.782401300185214</v>
      </c>
      <c r="P676" s="6">
        <f t="shared" si="273"/>
        <v>37.622757351029499</v>
      </c>
      <c r="Q676" s="6">
        <f>0.3*O675+0.7*Table6[[#This Row],[Online]]</f>
        <v>37.670176345828224</v>
      </c>
      <c r="R676" s="6">
        <f>LN(Table6[[#This Row],[ONLINE LINGERING]])</f>
        <v>3.6288687030263671</v>
      </c>
      <c r="S676" s="6">
        <f t="shared" si="274"/>
        <v>3.63184342014311</v>
      </c>
      <c r="T676" s="6">
        <v>575.02026351405016</v>
      </c>
      <c r="U676" s="6">
        <f t="shared" si="275"/>
        <v>6.354405281070405</v>
      </c>
      <c r="V676" s="8">
        <f>YEAR(Table6[[#This Row],[Date]])</f>
        <v>2017</v>
      </c>
      <c r="W676" s="8">
        <f>WEEKNUM(Table6[[#This Row],[Date]])</f>
        <v>47</v>
      </c>
      <c r="X676" t="s">
        <v>842</v>
      </c>
      <c r="Y676" s="9">
        <f>Table6[[#This Row],[LNTVLING]]+Table6[[#This Row],[LNRADIOLING]]+Table6[[#This Row],[LNONLINELING]]</f>
        <v>14.16061301509481</v>
      </c>
      <c r="Z676">
        <f t="shared" si="296"/>
        <v>1</v>
      </c>
      <c r="AA676">
        <f t="shared" si="277"/>
        <v>0</v>
      </c>
      <c r="AB676">
        <f t="shared" si="278"/>
        <v>0</v>
      </c>
      <c r="AC676">
        <f t="shared" si="279"/>
        <v>0</v>
      </c>
      <c r="AD676">
        <f t="shared" si="280"/>
        <v>0</v>
      </c>
      <c r="AE676">
        <f t="shared" si="281"/>
        <v>1</v>
      </c>
      <c r="AF676">
        <f t="shared" si="282"/>
        <v>0</v>
      </c>
      <c r="AG676" s="9">
        <f>'[1]1'!J$20+'[1]1'!J$21*Table6[[#This Row],[TV_State]]</f>
        <v>1831.3427108486781</v>
      </c>
      <c r="AH676" s="9">
        <f>Table6[[#This Row],[sales]]-Table6[[#This Row],[Pred_1]]</f>
        <v>-1256.3224473346279</v>
      </c>
      <c r="AI676">
        <f>ABS(Table6[[#This Row],[Res_1]])/Table6[[#This Row],[sales]]</f>
        <v>2.1848316086410939</v>
      </c>
      <c r="AJ676" s="9">
        <f>'[1]2'!J$20+'[1]2'!J$21*Table6[[#This Row],[Radio_State]]</f>
        <v>2046.0154290543433</v>
      </c>
      <c r="AK676" s="9">
        <f>Table6[[#This Row],[sales]]-Table6[[#This Row],[ Pred_2 ]]</f>
        <v>-1470.9951655402931</v>
      </c>
      <c r="AL676">
        <f>ABS(Table6[[#This Row],[ Res_2 ]])/Table6[[#This Row],[sales]]</f>
        <v>2.5581623098824071</v>
      </c>
      <c r="AM676" s="10">
        <f>'[1]3'!J$20+'[1]3'!J$21*Data!O676</f>
        <v>2019.0112473631712</v>
      </c>
      <c r="AN676" s="9">
        <f>Table6[[#This Row],[sales]]-Table6[[#This Row],[Pred_3]]</f>
        <v>-1443.990983849121</v>
      </c>
      <c r="AO676" s="9">
        <f>ABS(Table6[[#This Row],[Res_3]])/Table6[[#This Row],[sales]]</f>
        <v>2.5112001706246621</v>
      </c>
      <c r="AP676" s="9">
        <f>'[1]4'!L$21+'[1]4'!L$27*Table6[[#This Row],[TV_State]]+'[1]4'!L$22*Table6[[#This Row],[NJ_DUM]]+'[1]4'!L$23*Table6[[#This Row],[NY_DUM]]+'[1]4'!L$24*Table6[[#This Row],[PA_DUM]]+'[1]4'!L$25*Table6[[#This Row],[CT_DUM]]+'[1]4'!L$26*Table6[[#This Row],[DL_DUM]]</f>
        <v>350.33989133239368</v>
      </c>
      <c r="AQ676" s="9">
        <f>Table6[[#This Row],[sales]]-Table6[[#This Row],[Pred_4]]</f>
        <v>224.68037218165648</v>
      </c>
      <c r="AR676">
        <f>ABS(Table6[[#This Row],[Res_4]]/Table6[[#This Row],[sales]])</f>
        <v>0.39073470351913364</v>
      </c>
      <c r="AS676" s="9">
        <f>'[1]5'!L$20+'[1]5'!L$26*Table6[[#This Row],[Radio_State]]+'[1]5'!L$21*Table6[[#This Row],[NJ_DUM]]+'[1]5'!L$22*Table6[[#This Row],[NY_DUM]]+'[1]5'!L$23*Table6[[#This Row],[PA_DUM]]+'[1]5'!L$24*Table6[[#This Row],[CT_DUM]]+'[1]5'!L$25*Table6[[#This Row],[DL_DUM]]</f>
        <v>329.50612981326015</v>
      </c>
      <c r="AT676" s="9">
        <f>Table6[[#This Row],[sales]]-Table6[[#This Row],[Pred_5]]</f>
        <v>245.51413370079001</v>
      </c>
      <c r="AU676" s="9">
        <f>ABS(Table6[[#This Row],[Red_5]]/Table6[[#This Row],[sales]])</f>
        <v>0.42696605542282956</v>
      </c>
      <c r="AV676" s="9">
        <f>'[1]6'!L$20+'[1]6'!L$26*Table6[[#This Row],[Online]]+'[1]6'!L$21*Table6[[#This Row],[NJ_DUM]]+'[1]6'!L$22*Table6[[#This Row],[NY_DUM]]+'[1]6'!L$23*Table6[[#This Row],[PA_DUM]]+'[1]6'!L$24*Table6[[#This Row],[CT_DUM]]+'[1]6'!L$25*Table6[[#This Row],[DL_DUM]]</f>
        <v>158.48494125613277</v>
      </c>
      <c r="AW676" s="9">
        <f>Table6[[#This Row],[sales]]-Table6[[#This Row],[Pred_6]]</f>
        <v>416.53532225791741</v>
      </c>
      <c r="AX676" s="9">
        <f>ABS(Table6[[#This Row],[Red_6]]/Table6[[#This Row],[sales]])</f>
        <v>0.72438372817054597</v>
      </c>
      <c r="AY676" s="9">
        <f>'[1]7'!L$21+'[1]7'!L$27*Table6[[#This Row],[LNTV]]+'[1]7'!L$22*Table6[[#This Row],[NJ_DUM]]+'[1]7'!L$23*Table6[[#This Row],[NY_DUM]]+'[1]7'!L$24*Table6[[#This Row],[PA_DUM]]+'[1]7'!L$25*Table6[[#This Row],[CT_DUM]]+'[1]7'!L$26*Table6[[#This Row],[DL_DUM]]</f>
        <v>5.8356363788186609</v>
      </c>
      <c r="AZ676" s="9">
        <f>Table6[[#This Row],[sales]]-Table6[[#This Row],[Pred_7]]</f>
        <v>569.18462713523149</v>
      </c>
      <c r="BA676" s="9">
        <f>ABS(Table6[[#This Row],[Red_7]]/Table6[[#This Row],[sales]])</f>
        <v>0.9898514248121344</v>
      </c>
      <c r="BB676" s="9">
        <f>'[1]8'!O$22+'[1]8'!O$28*Table6[[#This Row],[LNRADIOLING]]+'[1]8'!O$23*Table6[[#This Row],[DL_DUM]]+'[1]8'!O$24*Table6[[#This Row],[CT_DUM]]+'[1]8'!O$25*Table6[[#This Row],[PA_DUM]]+'[1]8'!O$26*Table6[[#This Row],[NY_DUM]]+'[1]8'!O$27*Table6[[#This Row],[NJ_DUM]]</f>
        <v>6.8648217983392001</v>
      </c>
      <c r="BC676" s="9">
        <f>Table6[[#This Row],[sales]]-Table6[[#This Row],[Pred_8]]</f>
        <v>568.15544171571094</v>
      </c>
      <c r="BD676" s="9">
        <f>ABS(Table6[[#This Row],[Red_8]]/Table6[[#This Row],[sales]])</f>
        <v>0.98806160020103107</v>
      </c>
      <c r="BE676" s="9">
        <f>'[1]9'!M$19+'[1]9'!M$21*Table6[[#This Row],[LNONLINE]]+'[1]9'!M$20*Table6[[#This Row],[DL_DUM]]+'[1]9'!M$22*Table6[[#This Row],[CT_DUM]]+'[1]9'!M$23*Table6[[#This Row],[PA_DUM]]+'[1]9'!M$24*Table6[[#This Row],[NY_DUM]]+'[1]9'!M$25*Table6[[#This Row],[NJ_DUM]]</f>
        <v>6.8444141589807979</v>
      </c>
      <c r="BF676" s="9">
        <f>Table6[[#This Row],[sales]]-Table6[[#This Row],[Pred_9]]</f>
        <v>568.17584935506932</v>
      </c>
      <c r="BG676" s="9">
        <f>ABS(Table6[[#This Row],[Red_9]]/Table6[[#This Row],[sales]])</f>
        <v>0.98809709049703154</v>
      </c>
      <c r="BH676" s="9">
        <f>'[1]10'!P$22+'[1]10'!P$30*Table6[[#This Row],[LNTV]]+'[1]10'!P$29*Table6[[#This Row],[LNRADIOLING]]+'[1]10'!P$24*Table6[[#This Row],[LNONLINELING]]+'[1]10'!P$23*Table6[[#This Row],[DL_DUM]]+'[1]10'!P$25*Table6[[#This Row],[CT_DUM]]+'[1]10'!P$26*Table6[[#This Row],[PA_DUM]]+'[1]10'!P$27*Table6[[#This Row],[NY_DUM]]+'[1]10'!P$28*Table6[[#This Row],[NJ_DUM]]</f>
        <v>6.825036543098852</v>
      </c>
      <c r="BI676" s="9">
        <f>Table6[[#This Row],[sales]]-Table6[[#This Row],[Pred_10]]</f>
        <v>568.19522697095135</v>
      </c>
      <c r="BJ676" s="45">
        <f>ABS(Table6[[#This Row],[Red_10]]/Table6[[#This Row],[sales]])</f>
        <v>0.9881307895109821</v>
      </c>
      <c r="BK676" s="9">
        <f>'[1]11'!P$32+'[1]11'!P$40*Table6[[#This Row],[LNONLINELING]]+'[1]11'!P$39*Table6[[#This Row],[LNRADIOLING]]+'[1]11'!P$38*Table6[[#This Row],[LNTVLING]]+'[1]11'!P$33*Table6[[#This Row],[DL_DUM]]+'[1]11'!P$34*Table6[[#This Row],[CT_DUM]]+'[1]11'!P$35*Table6[[#This Row],[PA_DUM]]+'[1]11'!P$36*Table6[[#This Row],[NY_DUM]]+'[1]11'!P$37*Table6[[#This Row],[NJ_DUM]]</f>
        <v>6.8284432502472514</v>
      </c>
      <c r="BL676" s="9">
        <f>Table6[[#This Row],[sales]]-Table6[[#This Row],[ Pred_11]]</f>
        <v>568.19182026380292</v>
      </c>
      <c r="BM676" s="47">
        <f>ABS(Table6[[#This Row],[ Red_11]]/Table6[[#This Row],[sales]])</f>
        <v>0.98812486501168251</v>
      </c>
      <c r="BN676" s="9">
        <f>'[1]12'!K$22+'[1]12'!K$28*Table6[[#This Row],[COMBINE LN LING]]+'[1]12'!K$23*Table6[[#This Row],[DL_DUM]]+'[1]12'!K$24*Table6[[#This Row],[CT_DUM]]+'[1]12'!K$25*Table6[[#This Row],[PA_DUM]]+'[1]12'!K$26*Table6[[#This Row],[NY_DUM]]+'[1]12'!K$27*Table6[[#This Row],[NJ_DUM]]</f>
        <v>6.8522999016204302</v>
      </c>
      <c r="BO676" s="9">
        <f>Table6[[#This Row],[sales]]-Table6[[#This Row],[ Pred_12]]</f>
        <v>568.16796361242973</v>
      </c>
      <c r="BP676" s="47">
        <f>ABS(Table6[[#This Row],[ Red_12]]/Table6[[#This Row],[sales]])</f>
        <v>0.98808337664529455</v>
      </c>
      <c r="BQ676">
        <f>LN(G676+'2019 Totals and Calculations'!C$18)</f>
        <v>6.7566995754458032</v>
      </c>
      <c r="BR676">
        <f>LN(Table6[[#This Row],[PROF RADIO]]+'2019 Totals and Calculations'!D$18)</f>
        <v>4.9242080192840838</v>
      </c>
      <c r="BS676">
        <f>LN(Table6[[#This Row],[ONLINE LINGERING]]+'2019 Totals and Calculations'!E$18)</f>
        <v>4.4011861682694837</v>
      </c>
      <c r="BT676">
        <f>MONTH(Table6[[#This Row],[Date]])</f>
        <v>11</v>
      </c>
      <c r="BU676">
        <f t="shared" si="283"/>
        <v>0</v>
      </c>
      <c r="BV676">
        <f t="shared" si="284"/>
        <v>0</v>
      </c>
      <c r="BW676">
        <f t="shared" si="285"/>
        <v>0</v>
      </c>
      <c r="BX676">
        <f t="shared" si="286"/>
        <v>0</v>
      </c>
      <c r="BY676">
        <f t="shared" si="287"/>
        <v>0</v>
      </c>
      <c r="BZ676">
        <f t="shared" si="288"/>
        <v>0</v>
      </c>
      <c r="CA676">
        <f t="shared" si="289"/>
        <v>0</v>
      </c>
      <c r="CB676">
        <f t="shared" si="290"/>
        <v>0</v>
      </c>
      <c r="CC676">
        <f t="shared" si="291"/>
        <v>0</v>
      </c>
      <c r="CD676">
        <f t="shared" si="292"/>
        <v>0</v>
      </c>
      <c r="CE676">
        <f t="shared" si="293"/>
        <v>1</v>
      </c>
      <c r="CF676">
        <f t="shared" si="294"/>
        <v>0</v>
      </c>
      <c r="CG676">
        <f t="shared" si="295"/>
        <v>47</v>
      </c>
      <c r="CH67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522.63147723296095</v>
      </c>
      <c r="CI676" s="79">
        <f>Table6[[#This Row],[sales]]-CH676</f>
        <v>52.38878628108921</v>
      </c>
      <c r="CJ676">
        <f>ABS(Table6[[#This Row],[sales]]-CH676)/Table6[[#This Row],[sales]]</f>
        <v>9.1107721945192163E-2</v>
      </c>
      <c r="CK67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543.56046778273026</v>
      </c>
      <c r="CL676" s="79">
        <f>Table6[[#This Row],[sales]]-CK676</f>
        <v>31.4597957313199</v>
      </c>
      <c r="CM676">
        <f>ABS(Table6[[#This Row],[sales]]-CK676)/Table6[[#This Row],[sales]]</f>
        <v>5.4710760172282533E-2</v>
      </c>
      <c r="CN67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559.07500689328162</v>
      </c>
      <c r="CO676" s="79">
        <f>Table6[[#This Row],[sales]]-CN676</f>
        <v>15.945256620768532</v>
      </c>
      <c r="CP676">
        <f>ABS(Table6[[#This Row],[sales]]-CN676)/Table6[[#This Row],[sales]]</f>
        <v>2.7729903852995126E-2</v>
      </c>
      <c r="CQ67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531.58539096444974</v>
      </c>
      <c r="CR676" s="79">
        <f>Table6[[#This Row],[sales]]-CQ676</f>
        <v>43.434872549600414</v>
      </c>
      <c r="CS676">
        <f>ABS(Table6[[#This Row],[sales]]-CQ676)/Table6[[#This Row],[sales]]</f>
        <v>7.5536246817046501E-2</v>
      </c>
    </row>
    <row r="677" spans="1:97" x14ac:dyDescent="0.2">
      <c r="A677">
        <v>676</v>
      </c>
      <c r="B677" t="s">
        <v>31</v>
      </c>
      <c r="C677" s="5">
        <v>43065</v>
      </c>
      <c r="D677" s="6">
        <v>515.16304172802529</v>
      </c>
      <c r="E677" s="8">
        <f>YEAR(Table6[[#This Row],[Date]])</f>
        <v>2017</v>
      </c>
      <c r="F677" s="6">
        <f>Table6[[#This Row],[TV_State]]+Table6[[#This Row],[Radio_State]]+Table6[[#This Row],[Online]]</f>
        <v>629.64371766758654</v>
      </c>
      <c r="G677" s="6">
        <f t="shared" si="270"/>
        <v>503.53831514296428</v>
      </c>
      <c r="H677" s="6">
        <f>LN(Table6[[#This Row],[PROF TV LING]])</f>
        <v>6.2216598068660511</v>
      </c>
      <c r="I677" s="6">
        <f t="shared" si="271"/>
        <v>6.2444834364406612</v>
      </c>
      <c r="J677" s="6">
        <v>76.320450626374125</v>
      </c>
      <c r="K677" s="6">
        <f t="shared" si="276"/>
        <v>75.572210933133178</v>
      </c>
      <c r="L677" s="6">
        <f>0.5*J676+0.5*Table6[[#This Row],[Radio_State]]</f>
        <v>75.942626613372283</v>
      </c>
      <c r="M677" s="6">
        <f>LN(Table6[[#This Row],[RADIO LINGERING ]])</f>
        <v>4.3299781422140944</v>
      </c>
      <c r="N677" s="6">
        <f t="shared" si="272"/>
        <v>4.3349409315562228</v>
      </c>
      <c r="O677" s="6">
        <v>38.160225313187063</v>
      </c>
      <c r="P677" s="6">
        <f t="shared" si="273"/>
        <v>37.998984924539791</v>
      </c>
      <c r="Q677" s="6">
        <f>0.3*O676+0.7*Table6[[#This Row],[Online]]</f>
        <v>38.046878109286503</v>
      </c>
      <c r="R677" s="6">
        <f>LN(Table6[[#This Row],[ONLINE LINGERING]])</f>
        <v>3.638819033879535</v>
      </c>
      <c r="S677" s="6">
        <f t="shared" si="274"/>
        <v>3.6417937509962779</v>
      </c>
      <c r="T677" s="6">
        <v>600.17755488074283</v>
      </c>
      <c r="U677" s="6">
        <f t="shared" si="275"/>
        <v>6.3972255362402768</v>
      </c>
      <c r="V677" s="8">
        <f>YEAR(Table6[[#This Row],[Date]])</f>
        <v>2017</v>
      </c>
      <c r="W677" s="8">
        <f>WEEKNUM(Table6[[#This Row],[Date]])</f>
        <v>48</v>
      </c>
      <c r="X677" t="s">
        <v>843</v>
      </c>
      <c r="Y677" s="9">
        <f>Table6[[#This Row],[LNTVLING]]+Table6[[#This Row],[LNRADIOLING]]+Table6[[#This Row],[LNONLINELING]]</f>
        <v>14.190456982959681</v>
      </c>
      <c r="Z677">
        <f t="shared" si="296"/>
        <v>1</v>
      </c>
      <c r="AA677">
        <f t="shared" si="277"/>
        <v>0</v>
      </c>
      <c r="AB677">
        <f t="shared" si="278"/>
        <v>0</v>
      </c>
      <c r="AC677">
        <f t="shared" si="279"/>
        <v>0</v>
      </c>
      <c r="AD677">
        <f t="shared" si="280"/>
        <v>0</v>
      </c>
      <c r="AE677">
        <f t="shared" si="281"/>
        <v>1</v>
      </c>
      <c r="AF677">
        <f t="shared" si="282"/>
        <v>0</v>
      </c>
      <c r="AG677" s="9">
        <f>'[1]1'!J$20+'[1]1'!J$21*Table6[[#This Row],[TV_State]]</f>
        <v>1836.3588125026017</v>
      </c>
      <c r="AH677" s="9">
        <f>Table6[[#This Row],[sales]]-Table6[[#This Row],[Pred_1]]</f>
        <v>-1236.181257621859</v>
      </c>
      <c r="AI677">
        <f>ABS(Table6[[#This Row],[Res_1]])/Table6[[#This Row],[sales]]</f>
        <v>2.0596925819185161</v>
      </c>
      <c r="AJ677" s="9">
        <f>'[1]2'!J$20+'[1]2'!J$21*Table6[[#This Row],[Radio_State]]</f>
        <v>2049.3327653049118</v>
      </c>
      <c r="AK677" s="9">
        <f>Table6[[#This Row],[sales]]-Table6[[#This Row],[ Pred_2 ]]</f>
        <v>-1449.1552104241691</v>
      </c>
      <c r="AL677">
        <f>ABS(Table6[[#This Row],[ Res_2 ]])/Table6[[#This Row],[sales]]</f>
        <v>2.4145441605394939</v>
      </c>
      <c r="AM677" s="10">
        <f>'[1]3'!J$20+'[1]3'!J$21*Data!O677</f>
        <v>2021.1940580195542</v>
      </c>
      <c r="AN677" s="9">
        <f>Table6[[#This Row],[sales]]-Table6[[#This Row],[Pred_3]]</f>
        <v>-1421.0165031388115</v>
      </c>
      <c r="AO677" s="9">
        <f>ABS(Table6[[#This Row],[Res_3]])/Table6[[#This Row],[sales]]</f>
        <v>2.3676601891937992</v>
      </c>
      <c r="AP677" s="9">
        <f>'[1]4'!L$21+'[1]4'!L$27*Table6[[#This Row],[TV_State]]+'[1]4'!L$22*Table6[[#This Row],[NJ_DUM]]+'[1]4'!L$23*Table6[[#This Row],[NY_DUM]]+'[1]4'!L$24*Table6[[#This Row],[PA_DUM]]+'[1]4'!L$25*Table6[[#This Row],[CT_DUM]]+'[1]4'!L$26*Table6[[#This Row],[DL_DUM]]</f>
        <v>351.46499030225937</v>
      </c>
      <c r="AQ677" s="9">
        <f>Table6[[#This Row],[sales]]-Table6[[#This Row],[Pred_4]]</f>
        <v>248.71256457848347</v>
      </c>
      <c r="AR677">
        <f>ABS(Table6[[#This Row],[Res_4]]/Table6[[#This Row],[sales]])</f>
        <v>0.41439831022655194</v>
      </c>
      <c r="AS677" s="9">
        <f>'[1]5'!L$20+'[1]5'!L$26*Table6[[#This Row],[Radio_State]]+'[1]5'!L$21*Table6[[#This Row],[NJ_DUM]]+'[1]5'!L$22*Table6[[#This Row],[NY_DUM]]+'[1]5'!L$23*Table6[[#This Row],[PA_DUM]]+'[1]5'!L$24*Table6[[#This Row],[CT_DUM]]+'[1]5'!L$25*Table6[[#This Row],[DL_DUM]]</f>
        <v>330.8372758281223</v>
      </c>
      <c r="AT677" s="9">
        <f>Table6[[#This Row],[sales]]-Table6[[#This Row],[Pred_5]]</f>
        <v>269.34027905262053</v>
      </c>
      <c r="AU677" s="9">
        <f>ABS(Table6[[#This Row],[Red_5]]/Table6[[#This Row],[sales]])</f>
        <v>0.4487676636060462</v>
      </c>
      <c r="AV677" s="9">
        <f>'[1]6'!L$20+'[1]6'!L$26*Table6[[#This Row],[Online]]+'[1]6'!L$21*Table6[[#This Row],[NJ_DUM]]+'[1]6'!L$22*Table6[[#This Row],[NY_DUM]]+'[1]6'!L$23*Table6[[#This Row],[PA_DUM]]+'[1]6'!L$24*Table6[[#This Row],[CT_DUM]]+'[1]6'!L$25*Table6[[#This Row],[DL_DUM]]</f>
        <v>160.1293286805587</v>
      </c>
      <c r="AW677" s="9">
        <f>Table6[[#This Row],[sales]]-Table6[[#This Row],[Pred_6]]</f>
        <v>440.0482262001841</v>
      </c>
      <c r="AX677" s="9">
        <f>ABS(Table6[[#This Row],[Red_6]]/Table6[[#This Row],[sales]])</f>
        <v>0.73319673923431383</v>
      </c>
      <c r="AY677" s="9">
        <f>'[1]7'!L$21+'[1]7'!L$27*Table6[[#This Row],[LNTV]]+'[1]7'!L$22*Table6[[#This Row],[NJ_DUM]]+'[1]7'!L$23*Table6[[#This Row],[NY_DUM]]+'[1]7'!L$24*Table6[[#This Row],[PA_DUM]]+'[1]7'!L$25*Table6[[#This Row],[CT_DUM]]+'[1]7'!L$26*Table6[[#This Row],[DL_DUM]]</f>
        <v>5.8367377261086624</v>
      </c>
      <c r="AZ677" s="9">
        <f>Table6[[#This Row],[sales]]-Table6[[#This Row],[Pred_7]]</f>
        <v>594.34081715463412</v>
      </c>
      <c r="BA677" s="9">
        <f>ABS(Table6[[#This Row],[Red_7]]/Table6[[#This Row],[sales]])</f>
        <v>0.9902749816639369</v>
      </c>
      <c r="BB677" s="9">
        <f>'[1]8'!O$22+'[1]8'!O$28*Table6[[#This Row],[LNRADIOLING]]+'[1]8'!O$23*Table6[[#This Row],[DL_DUM]]+'[1]8'!O$24*Table6[[#This Row],[CT_DUM]]+'[1]8'!O$25*Table6[[#This Row],[PA_DUM]]+'[1]8'!O$26*Table6[[#This Row],[NY_DUM]]+'[1]8'!O$27*Table6[[#This Row],[NJ_DUM]]</f>
        <v>6.8655316643429769</v>
      </c>
      <c r="BC677" s="9">
        <f>Table6[[#This Row],[sales]]-Table6[[#This Row],[Pred_8]]</f>
        <v>593.31202321639989</v>
      </c>
      <c r="BD677" s="9">
        <f>ABS(Table6[[#This Row],[Red_8]]/Table6[[#This Row],[sales]])</f>
        <v>0.98856083235950543</v>
      </c>
      <c r="BE677" s="9">
        <f>'[1]9'!M$19+'[1]9'!M$21*Table6[[#This Row],[LNONLINE]]+'[1]9'!M$20*Table6[[#This Row],[DL_DUM]]+'[1]9'!M$22*Table6[[#This Row],[CT_DUM]]+'[1]9'!M$23*Table6[[#This Row],[PA_DUM]]+'[1]9'!M$24*Table6[[#This Row],[NY_DUM]]+'[1]9'!M$25*Table6[[#This Row],[NJ_DUM]]</f>
        <v>6.8475646073121297</v>
      </c>
      <c r="BF677" s="9">
        <f>Table6[[#This Row],[sales]]-Table6[[#This Row],[Pred_9]]</f>
        <v>593.32999027343067</v>
      </c>
      <c r="BG677" s="9">
        <f>ABS(Table6[[#This Row],[Red_9]]/Table6[[#This Row],[sales]])</f>
        <v>0.98859076859568196</v>
      </c>
      <c r="BH677" s="9">
        <f>'[1]10'!P$22+'[1]10'!P$30*Table6[[#This Row],[LNTV]]+'[1]10'!P$29*Table6[[#This Row],[LNRADIOLING]]+'[1]10'!P$24*Table6[[#This Row],[LNONLINELING]]+'[1]10'!P$23*Table6[[#This Row],[DL_DUM]]+'[1]10'!P$25*Table6[[#This Row],[CT_DUM]]+'[1]10'!P$26*Table6[[#This Row],[PA_DUM]]+'[1]10'!P$27*Table6[[#This Row],[NY_DUM]]+'[1]10'!P$28*Table6[[#This Row],[NJ_DUM]]</f>
        <v>6.8268476263750708</v>
      </c>
      <c r="BI677" s="9">
        <f>Table6[[#This Row],[sales]]-Table6[[#This Row],[Pred_10]]</f>
        <v>593.35070725436776</v>
      </c>
      <c r="BJ677" s="45">
        <f>ABS(Table6[[#This Row],[Red_10]]/Table6[[#This Row],[sales]])</f>
        <v>0.98862528668248584</v>
      </c>
      <c r="BK677" s="9">
        <f>'[1]11'!P$32+'[1]11'!P$40*Table6[[#This Row],[LNONLINELING]]+'[1]11'!P$39*Table6[[#This Row],[LNRADIOLING]]+'[1]11'!P$38*Table6[[#This Row],[LNTVLING]]+'[1]11'!P$33*Table6[[#This Row],[DL_DUM]]+'[1]11'!P$34*Table6[[#This Row],[CT_DUM]]+'[1]11'!P$35*Table6[[#This Row],[PA_DUM]]+'[1]11'!P$36*Table6[[#This Row],[NY_DUM]]+'[1]11'!P$37*Table6[[#This Row],[NJ_DUM]]</f>
        <v>6.8295698328223713</v>
      </c>
      <c r="BL677" s="9">
        <f>Table6[[#This Row],[sales]]-Table6[[#This Row],[ Pred_11]]</f>
        <v>593.34798504792047</v>
      </c>
      <c r="BM677" s="47">
        <f>ABS(Table6[[#This Row],[ Red_11]]/Table6[[#This Row],[sales]])</f>
        <v>0.98862075101395719</v>
      </c>
      <c r="BN677" s="9">
        <f>'[1]12'!K$22+'[1]12'!K$28*Table6[[#This Row],[COMBINE LN LING]]+'[1]12'!K$23*Table6[[#This Row],[DL_DUM]]+'[1]12'!K$24*Table6[[#This Row],[CT_DUM]]+'[1]12'!K$25*Table6[[#This Row],[PA_DUM]]+'[1]12'!K$26*Table6[[#This Row],[NY_DUM]]+'[1]12'!K$27*Table6[[#This Row],[NJ_DUM]]</f>
        <v>6.8551719619996376</v>
      </c>
      <c r="BO677" s="9">
        <f>Table6[[#This Row],[sales]]-Table6[[#This Row],[ Pred_12]]</f>
        <v>593.32238291874319</v>
      </c>
      <c r="BP677" s="47">
        <f>ABS(Table6[[#This Row],[ Red_12]]/Table6[[#This Row],[sales]])</f>
        <v>0.98857809342210112</v>
      </c>
      <c r="BQ677">
        <f>LN(G677+'2019 Totals and Calculations'!C$18)</f>
        <v>6.7624772544425626</v>
      </c>
      <c r="BR677">
        <f>LN(Table6[[#This Row],[PROF RADIO]]+'2019 Totals and Calculations'!D$18)</f>
        <v>4.9296318493065705</v>
      </c>
      <c r="BS677">
        <f>LN(Table6[[#This Row],[ONLINE LINGERING]]+'2019 Totals and Calculations'!E$18)</f>
        <v>4.405794944465935</v>
      </c>
      <c r="BT677">
        <f>MONTH(Table6[[#This Row],[Date]])</f>
        <v>11</v>
      </c>
      <c r="BU677">
        <f t="shared" si="283"/>
        <v>0</v>
      </c>
      <c r="BV677">
        <f t="shared" si="284"/>
        <v>0</v>
      </c>
      <c r="BW677">
        <f t="shared" si="285"/>
        <v>0</v>
      </c>
      <c r="BX677">
        <f t="shared" si="286"/>
        <v>0</v>
      </c>
      <c r="BY677">
        <f t="shared" si="287"/>
        <v>0</v>
      </c>
      <c r="BZ677">
        <f t="shared" si="288"/>
        <v>0</v>
      </c>
      <c r="CA677">
        <f t="shared" si="289"/>
        <v>0</v>
      </c>
      <c r="CB677">
        <f t="shared" si="290"/>
        <v>0</v>
      </c>
      <c r="CC677">
        <f t="shared" si="291"/>
        <v>0</v>
      </c>
      <c r="CD677">
        <f t="shared" si="292"/>
        <v>0</v>
      </c>
      <c r="CE677">
        <f t="shared" si="293"/>
        <v>1</v>
      </c>
      <c r="CF677">
        <f t="shared" si="294"/>
        <v>0</v>
      </c>
      <c r="CG677">
        <f t="shared" si="295"/>
        <v>48</v>
      </c>
      <c r="CH67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524.94950260526082</v>
      </c>
      <c r="CI677" s="79">
        <f>Table6[[#This Row],[sales]]-CH677</f>
        <v>75.228052275482014</v>
      </c>
      <c r="CJ677">
        <f>ABS(Table6[[#This Row],[sales]]-CH677)/Table6[[#This Row],[sales]]</f>
        <v>0.12534299502491403</v>
      </c>
      <c r="CK67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545.70028690554886</v>
      </c>
      <c r="CL677" s="79">
        <f>Table6[[#This Row],[sales]]-CK677</f>
        <v>54.477267975193968</v>
      </c>
      <c r="CM677">
        <f>ABS(Table6[[#This Row],[sales]]-CK677)/Table6[[#This Row],[sales]]</f>
        <v>9.0768585949567493E-2</v>
      </c>
      <c r="CN67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561.23663145885143</v>
      </c>
      <c r="CO677" s="79">
        <f>Table6[[#This Row],[sales]]-CN677</f>
        <v>38.940923421891398</v>
      </c>
      <c r="CP677">
        <f>ABS(Table6[[#This Row],[sales]]-CN677)/Table6[[#This Row],[sales]]</f>
        <v>6.4882338743289192E-2</v>
      </c>
      <c r="CQ67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534.51227344700749</v>
      </c>
      <c r="CR677" s="79">
        <f>Table6[[#This Row],[sales]]-CQ677</f>
        <v>65.665281433735345</v>
      </c>
      <c r="CS677">
        <f>ABS(Table6[[#This Row],[sales]]-CQ677)/Table6[[#This Row],[sales]]</f>
        <v>0.10940975866180674</v>
      </c>
    </row>
    <row r="678" spans="1:97" x14ac:dyDescent="0.2">
      <c r="A678">
        <v>677</v>
      </c>
      <c r="B678" t="s">
        <v>31</v>
      </c>
      <c r="C678" s="5">
        <v>43072</v>
      </c>
      <c r="D678" s="6">
        <v>520.31467214530562</v>
      </c>
      <c r="E678" s="8">
        <f>YEAR(Table6[[#This Row],[Date]])</f>
        <v>2017</v>
      </c>
      <c r="F678" s="6">
        <f>Table6[[#This Row],[TV_State]]+Table6[[#This Row],[Radio_State]]+Table6[[#This Row],[Online]]</f>
        <v>635.94015484426245</v>
      </c>
      <c r="G678" s="6">
        <f t="shared" si="270"/>
        <v>508.57122224366663</v>
      </c>
      <c r="H678" s="6">
        <f>LN(Table6[[#This Row],[PROF TV LING]])</f>
        <v>6.231605269090025</v>
      </c>
      <c r="I678" s="6">
        <f t="shared" si="271"/>
        <v>6.2544337672938299</v>
      </c>
      <c r="J678" s="6">
        <v>77.083655132637858</v>
      </c>
      <c r="K678" s="6">
        <f t="shared" si="276"/>
        <v>76.327933032885511</v>
      </c>
      <c r="L678" s="6">
        <f>0.5*J677+0.5*Table6[[#This Row],[Radio_State]]</f>
        <v>76.702052879505999</v>
      </c>
      <c r="M678" s="6">
        <f>LN(Table6[[#This Row],[RADIO LINGERING ]])</f>
        <v>4.3399284730672623</v>
      </c>
      <c r="N678" s="6">
        <f t="shared" si="272"/>
        <v>4.3448912624093916</v>
      </c>
      <c r="O678" s="6">
        <v>38.541827566318929</v>
      </c>
      <c r="P678" s="6">
        <f t="shared" si="273"/>
        <v>38.378974773785188</v>
      </c>
      <c r="Q678" s="6">
        <f>0.3*O677+0.7*Table6[[#This Row],[Online]]</f>
        <v>38.427346890379368</v>
      </c>
      <c r="R678" s="6">
        <f>LN(Table6[[#This Row],[ONLINE LINGERING]])</f>
        <v>3.6487693647327029</v>
      </c>
      <c r="S678" s="6">
        <f t="shared" si="274"/>
        <v>3.6517440818494458</v>
      </c>
      <c r="T678" s="6">
        <v>544.47067390589007</v>
      </c>
      <c r="U678" s="6">
        <f t="shared" si="275"/>
        <v>6.2998140821638842</v>
      </c>
      <c r="V678" s="8">
        <f>YEAR(Table6[[#This Row],[Date]])</f>
        <v>2017</v>
      </c>
      <c r="W678" s="8">
        <f>WEEKNUM(Table6[[#This Row],[Date]])</f>
        <v>49</v>
      </c>
      <c r="X678" t="s">
        <v>844</v>
      </c>
      <c r="Y678" s="9">
        <f>Table6[[#This Row],[LNTVLING]]+Table6[[#This Row],[LNRADIOLING]]+Table6[[#This Row],[LNONLINELING]]</f>
        <v>14.22030310688999</v>
      </c>
      <c r="Z678">
        <f t="shared" si="296"/>
        <v>1</v>
      </c>
      <c r="AA678">
        <f t="shared" si="277"/>
        <v>0</v>
      </c>
      <c r="AB678">
        <f t="shared" si="278"/>
        <v>0</v>
      </c>
      <c r="AC678">
        <f t="shared" si="279"/>
        <v>0</v>
      </c>
      <c r="AD678">
        <f t="shared" si="280"/>
        <v>0</v>
      </c>
      <c r="AE678">
        <f t="shared" si="281"/>
        <v>1</v>
      </c>
      <c r="AF678">
        <f t="shared" si="282"/>
        <v>0</v>
      </c>
      <c r="AG678" s="9">
        <f>'[1]1'!J$20+'[1]1'!J$21*Table6[[#This Row],[TV_State]]</f>
        <v>1841.4250751730647</v>
      </c>
      <c r="AH678" s="9">
        <f>Table6[[#This Row],[sales]]-Table6[[#This Row],[Pred_1]]</f>
        <v>-1296.9544012671745</v>
      </c>
      <c r="AI678">
        <f>ABS(Table6[[#This Row],[Res_1]])/Table6[[#This Row],[sales]]</f>
        <v>2.3820463863795696</v>
      </c>
      <c r="AJ678" s="9">
        <f>'[1]2'!J$20+'[1]2'!J$21*Table6[[#This Row],[Radio_State]]</f>
        <v>2052.6832749179857</v>
      </c>
      <c r="AK678" s="9">
        <f>Table6[[#This Row],[sales]]-Table6[[#This Row],[ Pred_2 ]]</f>
        <v>-1508.2126010120955</v>
      </c>
      <c r="AL678">
        <f>ABS(Table6[[#This Row],[ Res_2 ]])/Table6[[#This Row],[sales]]</f>
        <v>2.7700529583945692</v>
      </c>
      <c r="AM678" s="10">
        <f>'[1]3'!J$20+'[1]3'!J$21*Data!O678</f>
        <v>2023.3986967825012</v>
      </c>
      <c r="AN678" s="9">
        <f>Table6[[#This Row],[sales]]-Table6[[#This Row],[Pred_3]]</f>
        <v>-1478.9280228766111</v>
      </c>
      <c r="AO678" s="9">
        <f>ABS(Table6[[#This Row],[Res_3]])/Table6[[#This Row],[sales]]</f>
        <v>2.7162675489336618</v>
      </c>
      <c r="AP678" s="9">
        <f>'[1]4'!L$21+'[1]4'!L$27*Table6[[#This Row],[TV_State]]+'[1]4'!L$22*Table6[[#This Row],[NJ_DUM]]+'[1]4'!L$23*Table6[[#This Row],[NY_DUM]]+'[1]4'!L$24*Table6[[#This Row],[PA_DUM]]+'[1]4'!L$25*Table6[[#This Row],[CT_DUM]]+'[1]4'!L$26*Table6[[#This Row],[DL_DUM]]</f>
        <v>352.60134026182374</v>
      </c>
      <c r="AQ678" s="9">
        <f>Table6[[#This Row],[sales]]-Table6[[#This Row],[Pred_4]]</f>
        <v>191.86933364406633</v>
      </c>
      <c r="AR678">
        <f>ABS(Table6[[#This Row],[Res_4]]/Table6[[#This Row],[sales]])</f>
        <v>0.35239608456346411</v>
      </c>
      <c r="AS678" s="9">
        <f>'[1]5'!L$20+'[1]5'!L$26*Table6[[#This Row],[Radio_State]]+'[1]5'!L$21*Table6[[#This Row],[NJ_DUM]]+'[1]5'!L$22*Table6[[#This Row],[NY_DUM]]+'[1]5'!L$23*Table6[[#This Row],[PA_DUM]]+'[1]5'!L$24*Table6[[#This Row],[CT_DUM]]+'[1]5'!L$25*Table6[[#This Row],[DL_DUM]]</f>
        <v>332.181733303133</v>
      </c>
      <c r="AT678" s="9">
        <f>Table6[[#This Row],[sales]]-Table6[[#This Row],[Pred_5]]</f>
        <v>212.28894060275707</v>
      </c>
      <c r="AU678" s="9">
        <f>ABS(Table6[[#This Row],[Red_5]]/Table6[[#This Row],[sales]])</f>
        <v>0.38989967830563177</v>
      </c>
      <c r="AV678" s="9">
        <f>'[1]6'!L$20+'[1]6'!L$26*Table6[[#This Row],[Online]]+'[1]6'!L$21*Table6[[#This Row],[NJ_DUM]]+'[1]6'!L$22*Table6[[#This Row],[NY_DUM]]+'[1]6'!L$23*Table6[[#This Row],[PA_DUM]]+'[1]6'!L$24*Table6[[#This Row],[CT_DUM]]+'[1]6'!L$25*Table6[[#This Row],[DL_DUM]]</f>
        <v>161.79015997922886</v>
      </c>
      <c r="AW678" s="9">
        <f>Table6[[#This Row],[sales]]-Table6[[#This Row],[Pred_6]]</f>
        <v>382.68051392666121</v>
      </c>
      <c r="AX678" s="9">
        <f>ABS(Table6[[#This Row],[Red_6]]/Table6[[#This Row],[sales]])</f>
        <v>0.70284871576537156</v>
      </c>
      <c r="AY678" s="9">
        <f>'[1]7'!L$21+'[1]7'!L$27*Table6[[#This Row],[LNTV]]+'[1]7'!L$22*Table6[[#This Row],[NJ_DUM]]+'[1]7'!L$23*Table6[[#This Row],[NY_DUM]]+'[1]7'!L$24*Table6[[#This Row],[PA_DUM]]+'[1]7'!L$25*Table6[[#This Row],[CT_DUM]]+'[1]7'!L$26*Table6[[#This Row],[DL_DUM]]</f>
        <v>5.8378390733986629</v>
      </c>
      <c r="AZ678" s="9">
        <f>Table6[[#This Row],[sales]]-Table6[[#This Row],[Pred_7]]</f>
        <v>538.63283483249143</v>
      </c>
      <c r="BA678" s="9">
        <f>ABS(Table6[[#This Row],[Red_7]]/Table6[[#This Row],[sales]])</f>
        <v>0.98927795498787929</v>
      </c>
      <c r="BB678" s="9">
        <f>'[1]8'!O$22+'[1]8'!O$28*Table6[[#This Row],[LNRADIOLING]]+'[1]8'!O$23*Table6[[#This Row],[DL_DUM]]+'[1]8'!O$24*Table6[[#This Row],[CT_DUM]]+'[1]8'!O$25*Table6[[#This Row],[PA_DUM]]+'[1]8'!O$26*Table6[[#This Row],[NY_DUM]]+'[1]8'!O$27*Table6[[#This Row],[NJ_DUM]]</f>
        <v>6.8662415303467528</v>
      </c>
      <c r="BC678" s="9">
        <f>Table6[[#This Row],[sales]]-Table6[[#This Row],[Pred_8]]</f>
        <v>537.6044323755433</v>
      </c>
      <c r="BD678" s="9">
        <f>ABS(Table6[[#This Row],[Red_8]]/Table6[[#This Row],[sales]])</f>
        <v>0.98738914351237661</v>
      </c>
      <c r="BE678" s="9">
        <f>'[1]9'!M$19+'[1]9'!M$21*Table6[[#This Row],[LNONLINE]]+'[1]9'!M$20*Table6[[#This Row],[DL_DUM]]+'[1]9'!M$22*Table6[[#This Row],[CT_DUM]]+'[1]9'!M$23*Table6[[#This Row],[PA_DUM]]+'[1]9'!M$24*Table6[[#This Row],[NY_DUM]]+'[1]9'!M$25*Table6[[#This Row],[NJ_DUM]]</f>
        <v>6.8507150556434615</v>
      </c>
      <c r="BF678" s="9">
        <f>Table6[[#This Row],[sales]]-Table6[[#This Row],[Pred_9]]</f>
        <v>537.61995885024658</v>
      </c>
      <c r="BG678" s="9">
        <f>ABS(Table6[[#This Row],[Red_9]]/Table6[[#This Row],[sales]])</f>
        <v>0.98741766015330401</v>
      </c>
      <c r="BH678" s="9">
        <f>'[1]10'!P$22+'[1]10'!P$30*Table6[[#This Row],[LNTV]]+'[1]10'!P$29*Table6[[#This Row],[LNRADIOLING]]+'[1]10'!P$24*Table6[[#This Row],[LNONLINELING]]+'[1]10'!P$23*Table6[[#This Row],[DL_DUM]]+'[1]10'!P$25*Table6[[#This Row],[CT_DUM]]+'[1]10'!P$26*Table6[[#This Row],[PA_DUM]]+'[1]10'!P$27*Table6[[#This Row],[NY_DUM]]+'[1]10'!P$28*Table6[[#This Row],[NJ_DUM]]</f>
        <v>6.8286587096512887</v>
      </c>
      <c r="BI678" s="9">
        <f>Table6[[#This Row],[sales]]-Table6[[#This Row],[Pred_10]]</f>
        <v>537.64201519623873</v>
      </c>
      <c r="BJ678" s="45">
        <f>ABS(Table6[[#This Row],[Red_10]]/Table6[[#This Row],[sales]])</f>
        <v>0.98745816985758972</v>
      </c>
      <c r="BK678" s="9">
        <f>'[1]11'!P$32+'[1]11'!P$40*Table6[[#This Row],[LNONLINELING]]+'[1]11'!P$39*Table6[[#This Row],[LNRADIOLING]]+'[1]11'!P$38*Table6[[#This Row],[LNTVLING]]+'[1]11'!P$33*Table6[[#This Row],[DL_DUM]]+'[1]11'!P$34*Table6[[#This Row],[CT_DUM]]+'[1]11'!P$35*Table6[[#This Row],[PA_DUM]]+'[1]11'!P$36*Table6[[#This Row],[NY_DUM]]+'[1]11'!P$37*Table6[[#This Row],[NJ_DUM]]</f>
        <v>6.8306960517188706</v>
      </c>
      <c r="BL678" s="9">
        <f>Table6[[#This Row],[sales]]-Table6[[#This Row],[ Pred_11]]</f>
        <v>537.63997785417121</v>
      </c>
      <c r="BM678" s="47">
        <f>ABS(Table6[[#This Row],[ Red_11]]/Table6[[#This Row],[sales]])</f>
        <v>0.98745442798100169</v>
      </c>
      <c r="BN678" s="9">
        <f>'[1]12'!K$22+'[1]12'!K$28*Table6[[#This Row],[COMBINE LN LING]]+'[1]12'!K$23*Table6[[#This Row],[DL_DUM]]+'[1]12'!K$24*Table6[[#This Row],[CT_DUM]]+'[1]12'!K$25*Table6[[#This Row],[PA_DUM]]+'[1]12'!K$26*Table6[[#This Row],[NY_DUM]]+'[1]12'!K$27*Table6[[#This Row],[NJ_DUM]]</f>
        <v>6.8580442298696909</v>
      </c>
      <c r="BO678" s="9">
        <f>Table6[[#This Row],[sales]]-Table6[[#This Row],[ Pred_12]]</f>
        <v>537.61262967602033</v>
      </c>
      <c r="BP678" s="47">
        <f>ABS(Table6[[#This Row],[ Red_12]]/Table6[[#This Row],[sales]])</f>
        <v>0.98740419905323473</v>
      </c>
      <c r="BQ678">
        <f>LN(G678+'2019 Totals and Calculations'!C$18)</f>
        <v>6.7682802420936881</v>
      </c>
      <c r="BR678">
        <f>LN(Table6[[#This Row],[PROF RADIO]]+'2019 Totals and Calculations'!D$18)</f>
        <v>4.935080219106279</v>
      </c>
      <c r="BS678">
        <f>LN(Table6[[#This Row],[ONLINE LINGERING]]+'2019 Totals and Calculations'!E$18)</f>
        <v>4.4104283474616057</v>
      </c>
      <c r="BT678">
        <f>MONTH(Table6[[#This Row],[Date]])</f>
        <v>12</v>
      </c>
      <c r="BU678">
        <f t="shared" si="283"/>
        <v>0</v>
      </c>
      <c r="BV678">
        <f t="shared" si="284"/>
        <v>0</v>
      </c>
      <c r="BW678">
        <f t="shared" si="285"/>
        <v>0</v>
      </c>
      <c r="BX678">
        <f t="shared" si="286"/>
        <v>0</v>
      </c>
      <c r="BY678">
        <f t="shared" si="287"/>
        <v>0</v>
      </c>
      <c r="BZ678">
        <f t="shared" si="288"/>
        <v>0</v>
      </c>
      <c r="CA678">
        <f t="shared" si="289"/>
        <v>0</v>
      </c>
      <c r="CB678">
        <f t="shared" si="290"/>
        <v>0</v>
      </c>
      <c r="CC678">
        <f t="shared" si="291"/>
        <v>0</v>
      </c>
      <c r="CD678">
        <f t="shared" si="292"/>
        <v>0</v>
      </c>
      <c r="CE678">
        <f t="shared" si="293"/>
        <v>0</v>
      </c>
      <c r="CF678">
        <f t="shared" si="294"/>
        <v>1</v>
      </c>
      <c r="CG678">
        <f t="shared" si="295"/>
        <v>49</v>
      </c>
      <c r="CH67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529.27233194995165</v>
      </c>
      <c r="CI678" s="79">
        <f>Table6[[#This Row],[sales]]-CH678</f>
        <v>15.198341955938417</v>
      </c>
      <c r="CJ678">
        <f>ABS(Table6[[#This Row],[sales]]-CH678)/Table6[[#This Row],[sales]]</f>
        <v>2.791397716044005E-2</v>
      </c>
      <c r="CK67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550.88958878110373</v>
      </c>
      <c r="CL678" s="79">
        <f>Table6[[#This Row],[sales]]-CK678</f>
        <v>-6.4189148752136589</v>
      </c>
      <c r="CM678">
        <f>ABS(Table6[[#This Row],[sales]]-CK678)/Table6[[#This Row],[sales]]</f>
        <v>1.1789275681582709E-2</v>
      </c>
      <c r="CN67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567.61318095087165</v>
      </c>
      <c r="CO678" s="79">
        <f>Table6[[#This Row],[sales]]-CN678</f>
        <v>-23.142507044981585</v>
      </c>
      <c r="CP678">
        <f>ABS(Table6[[#This Row],[sales]]-CN678)/Table6[[#This Row],[sales]]</f>
        <v>4.2504597867435719E-2</v>
      </c>
      <c r="CQ67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537.46198411911564</v>
      </c>
      <c r="CR678" s="79">
        <f>Table6[[#This Row],[sales]]-CQ678</f>
        <v>7.0086897867744256</v>
      </c>
      <c r="CS678">
        <f>ABS(Table6[[#This Row],[sales]]-CQ678)/Table6[[#This Row],[sales]]</f>
        <v>1.2872483537994655E-2</v>
      </c>
    </row>
    <row r="679" spans="1:97" x14ac:dyDescent="0.2">
      <c r="A679">
        <v>678</v>
      </c>
      <c r="B679" t="s">
        <v>31</v>
      </c>
      <c r="C679" s="5">
        <v>43079</v>
      </c>
      <c r="D679" s="6">
        <v>525.5178188667586</v>
      </c>
      <c r="E679" s="8">
        <f>YEAR(Table6[[#This Row],[Date]])</f>
        <v>2017</v>
      </c>
      <c r="F679" s="6">
        <f>Table6[[#This Row],[TV_State]]+Table6[[#This Row],[Radio_State]]+Table6[[#This Row],[Online]]</f>
        <v>642.29955639270497</v>
      </c>
      <c r="G679" s="6">
        <f t="shared" si="270"/>
        <v>513.65520123059423</v>
      </c>
      <c r="H679" s="6">
        <f>LN(Table6[[#This Row],[PROF TV LING]])</f>
        <v>6.2415522256318248</v>
      </c>
      <c r="I679" s="6">
        <f t="shared" si="271"/>
        <v>6.2643840981469978</v>
      </c>
      <c r="J679" s="6">
        <v>77.854491683964241</v>
      </c>
      <c r="K679" s="6">
        <f t="shared" si="276"/>
        <v>77.091212358424883</v>
      </c>
      <c r="L679" s="6">
        <f>0.5*J678+0.5*Table6[[#This Row],[Radio_State]]</f>
        <v>77.469073408301057</v>
      </c>
      <c r="M679" s="6">
        <f>LN(Table6[[#This Row],[RADIO LINGERING ]])</f>
        <v>4.3498788039204301</v>
      </c>
      <c r="N679" s="6">
        <f t="shared" si="272"/>
        <v>4.3548415932625595</v>
      </c>
      <c r="O679" s="6">
        <v>38.927245841982121</v>
      </c>
      <c r="P679" s="6">
        <f t="shared" si="273"/>
        <v>38.762764521523039</v>
      </c>
      <c r="Q679" s="6">
        <f>0.3*O678+0.7*Table6[[#This Row],[Online]]</f>
        <v>38.811620359283161</v>
      </c>
      <c r="R679" s="6">
        <f>LN(Table6[[#This Row],[ONLINE LINGERING]])</f>
        <v>3.6587196955858712</v>
      </c>
      <c r="S679" s="6">
        <f t="shared" si="274"/>
        <v>3.6616944127026141</v>
      </c>
      <c r="T679" s="6">
        <v>485.79786979519656</v>
      </c>
      <c r="U679" s="6">
        <f t="shared" si="275"/>
        <v>6.1857926316164997</v>
      </c>
      <c r="V679" s="8">
        <f>YEAR(Table6[[#This Row],[Date]])</f>
        <v>2017</v>
      </c>
      <c r="W679" s="8">
        <f>WEEKNUM(Table6[[#This Row],[Date]])</f>
        <v>50</v>
      </c>
      <c r="X679" t="s">
        <v>845</v>
      </c>
      <c r="Y679" s="9">
        <f>Table6[[#This Row],[LNTVLING]]+Table6[[#This Row],[LNRADIOLING]]+Table6[[#This Row],[LNONLINELING]]</f>
        <v>14.250150725138125</v>
      </c>
      <c r="Z679">
        <f t="shared" si="296"/>
        <v>1</v>
      </c>
      <c r="AA679">
        <f t="shared" si="277"/>
        <v>0</v>
      </c>
      <c r="AB679">
        <f t="shared" si="278"/>
        <v>0</v>
      </c>
      <c r="AC679">
        <f t="shared" si="279"/>
        <v>0</v>
      </c>
      <c r="AD679">
        <f t="shared" si="280"/>
        <v>0</v>
      </c>
      <c r="AE679">
        <f t="shared" si="281"/>
        <v>1</v>
      </c>
      <c r="AF679">
        <f t="shared" si="282"/>
        <v>0</v>
      </c>
      <c r="AG679" s="9">
        <f>'[1]1'!J$20+'[1]1'!J$21*Table6[[#This Row],[TV_State]]</f>
        <v>1846.5420004702319</v>
      </c>
      <c r="AH679" s="9">
        <f>Table6[[#This Row],[sales]]-Table6[[#This Row],[Pred_1]]</f>
        <v>-1360.7441306750352</v>
      </c>
      <c r="AI679">
        <f>ABS(Table6[[#This Row],[Res_1]])/Table6[[#This Row],[sales]]</f>
        <v>2.801050015408054</v>
      </c>
      <c r="AJ679" s="9">
        <f>'[1]2'!J$20+'[1]2'!J$21*Table6[[#This Row],[Radio_State]]</f>
        <v>2056.0672896271903</v>
      </c>
      <c r="AK679" s="9">
        <f>Table6[[#This Row],[sales]]-Table6[[#This Row],[ Pred_2 ]]</f>
        <v>-1570.2694198319937</v>
      </c>
      <c r="AL679">
        <f>ABS(Table6[[#This Row],[ Res_2 ]])/Table6[[#This Row],[sales]]</f>
        <v>3.2323513902891143</v>
      </c>
      <c r="AM679" s="10">
        <f>'[1]3'!J$20+'[1]3'!J$21*Data!O679</f>
        <v>2025.6253819330777</v>
      </c>
      <c r="AN679" s="9">
        <f>Table6[[#This Row],[sales]]-Table6[[#This Row],[Pred_3]]</f>
        <v>-1539.8275121378811</v>
      </c>
      <c r="AO679" s="9">
        <f>ABS(Table6[[#This Row],[Res_3]])/Table6[[#This Row],[sales]]</f>
        <v>3.1696876579286855</v>
      </c>
      <c r="AP679" s="9">
        <f>'[1]4'!L$21+'[1]4'!L$27*Table6[[#This Row],[TV_State]]+'[1]4'!L$22*Table6[[#This Row],[NJ_DUM]]+'[1]4'!L$23*Table6[[#This Row],[NY_DUM]]+'[1]4'!L$24*Table6[[#This Row],[PA_DUM]]+'[1]4'!L$25*Table6[[#This Row],[CT_DUM]]+'[1]4'!L$26*Table6[[#This Row],[DL_DUM]]</f>
        <v>353.74905372098374</v>
      </c>
      <c r="AQ679" s="9">
        <f>Table6[[#This Row],[sales]]-Table6[[#This Row],[Pred_4]]</f>
        <v>132.04881607421282</v>
      </c>
      <c r="AR679">
        <f>ABS(Table6[[#This Row],[Res_4]]/Table6[[#This Row],[sales]])</f>
        <v>0.27181843372405518</v>
      </c>
      <c r="AS679" s="9">
        <f>'[1]5'!L$20+'[1]5'!L$26*Table6[[#This Row],[Radio_State]]+'[1]5'!L$21*Table6[[#This Row],[NJ_DUM]]+'[1]5'!L$22*Table6[[#This Row],[NY_DUM]]+'[1]5'!L$23*Table6[[#This Row],[PA_DUM]]+'[1]5'!L$24*Table6[[#This Row],[CT_DUM]]+'[1]5'!L$25*Table6[[#This Row],[DL_DUM]]</f>
        <v>333.53963535289381</v>
      </c>
      <c r="AT679" s="9">
        <f>Table6[[#This Row],[sales]]-Table6[[#This Row],[Pred_5]]</f>
        <v>152.25823444230275</v>
      </c>
      <c r="AU679" s="9">
        <f>ABS(Table6[[#This Row],[Red_5]]/Table6[[#This Row],[sales]])</f>
        <v>0.31341890096490549</v>
      </c>
      <c r="AV679" s="9">
        <f>'[1]6'!L$20+'[1]6'!L$26*Table6[[#This Row],[Online]]+'[1]6'!L$21*Table6[[#This Row],[NJ_DUM]]+'[1]6'!L$22*Table6[[#This Row],[NY_DUM]]+'[1]6'!L$23*Table6[[#This Row],[PA_DUM]]+'[1]6'!L$24*Table6[[#This Row],[CT_DUM]]+'[1]6'!L$25*Table6[[#This Row],[DL_DUM]]</f>
        <v>163.46759959088578</v>
      </c>
      <c r="AW679" s="9">
        <f>Table6[[#This Row],[sales]]-Table6[[#This Row],[Pred_6]]</f>
        <v>322.33027020431075</v>
      </c>
      <c r="AX679" s="9">
        <f>ABS(Table6[[#This Row],[Red_6]]/Table6[[#This Row],[sales]])</f>
        <v>0.6635069650268316</v>
      </c>
      <c r="AY679" s="9">
        <f>'[1]7'!L$21+'[1]7'!L$27*Table6[[#This Row],[LNTV]]+'[1]7'!L$22*Table6[[#This Row],[NJ_DUM]]+'[1]7'!L$23*Table6[[#This Row],[NY_DUM]]+'[1]7'!L$24*Table6[[#This Row],[PA_DUM]]+'[1]7'!L$25*Table6[[#This Row],[CT_DUM]]+'[1]7'!L$26*Table6[[#This Row],[DL_DUM]]</f>
        <v>5.8389404206886635</v>
      </c>
      <c r="AZ679" s="9">
        <f>Table6[[#This Row],[sales]]-Table6[[#This Row],[Pred_7]]</f>
        <v>479.95892937450787</v>
      </c>
      <c r="BA679" s="9">
        <f>ABS(Table6[[#This Row],[Red_7]]/Table6[[#This Row],[sales]])</f>
        <v>0.98798072041124785</v>
      </c>
      <c r="BB679" s="9">
        <f>'[1]8'!O$22+'[1]8'!O$28*Table6[[#This Row],[LNRADIOLING]]+'[1]8'!O$23*Table6[[#This Row],[DL_DUM]]+'[1]8'!O$24*Table6[[#This Row],[CT_DUM]]+'[1]8'!O$25*Table6[[#This Row],[PA_DUM]]+'[1]8'!O$26*Table6[[#This Row],[NY_DUM]]+'[1]8'!O$27*Table6[[#This Row],[NJ_DUM]]</f>
        <v>6.8669513963505295</v>
      </c>
      <c r="BC679" s="9">
        <f>Table6[[#This Row],[sales]]-Table6[[#This Row],[Pred_8]]</f>
        <v>478.93091839884602</v>
      </c>
      <c r="BD679" s="9">
        <f>ABS(Table6[[#This Row],[Red_8]]/Table6[[#This Row],[sales]])</f>
        <v>0.98586459137985616</v>
      </c>
      <c r="BE679" s="9">
        <f>'[1]9'!M$19+'[1]9'!M$21*Table6[[#This Row],[LNONLINE]]+'[1]9'!M$20*Table6[[#This Row],[DL_DUM]]+'[1]9'!M$22*Table6[[#This Row],[CT_DUM]]+'[1]9'!M$23*Table6[[#This Row],[PA_DUM]]+'[1]9'!M$24*Table6[[#This Row],[NY_DUM]]+'[1]9'!M$25*Table6[[#This Row],[NJ_DUM]]</f>
        <v>6.8538655039747942</v>
      </c>
      <c r="BF679" s="9">
        <f>Table6[[#This Row],[sales]]-Table6[[#This Row],[Pred_9]]</f>
        <v>478.94400429122175</v>
      </c>
      <c r="BG679" s="9">
        <f>ABS(Table6[[#This Row],[Red_9]]/Table6[[#This Row],[sales]])</f>
        <v>0.98589152828754834</v>
      </c>
      <c r="BH679" s="9">
        <f>'[1]10'!P$22+'[1]10'!P$30*Table6[[#This Row],[LNTV]]+'[1]10'!P$29*Table6[[#This Row],[LNRADIOLING]]+'[1]10'!P$24*Table6[[#This Row],[LNONLINELING]]+'[1]10'!P$23*Table6[[#This Row],[DL_DUM]]+'[1]10'!P$25*Table6[[#This Row],[CT_DUM]]+'[1]10'!P$26*Table6[[#This Row],[PA_DUM]]+'[1]10'!P$27*Table6[[#This Row],[NY_DUM]]+'[1]10'!P$28*Table6[[#This Row],[NJ_DUM]]</f>
        <v>6.8304697929275076</v>
      </c>
      <c r="BI679" s="9">
        <f>Table6[[#This Row],[sales]]-Table6[[#This Row],[Pred_10]]</f>
        <v>478.96740000226907</v>
      </c>
      <c r="BJ679" s="45">
        <f>ABS(Table6[[#This Row],[Red_10]]/Table6[[#This Row],[sales]])</f>
        <v>0.98593968764044382</v>
      </c>
      <c r="BK679" s="9">
        <f>'[1]11'!P$32+'[1]11'!P$40*Table6[[#This Row],[LNONLINELING]]+'[1]11'!P$39*Table6[[#This Row],[LNRADIOLING]]+'[1]11'!P$38*Table6[[#This Row],[LNTVLING]]+'[1]11'!P$33*Table6[[#This Row],[DL_DUM]]+'[1]11'!P$34*Table6[[#This Row],[CT_DUM]]+'[1]11'!P$35*Table6[[#This Row],[PA_DUM]]+'[1]11'!P$36*Table6[[#This Row],[NY_DUM]]+'[1]11'!P$37*Table6[[#This Row],[NJ_DUM]]</f>
        <v>6.8318220185583431</v>
      </c>
      <c r="BL679" s="9">
        <f>Table6[[#This Row],[sales]]-Table6[[#This Row],[ Pred_11]]</f>
        <v>478.96604777663822</v>
      </c>
      <c r="BM679" s="47">
        <f>ABS(Table6[[#This Row],[ Red_11]]/Table6[[#This Row],[sales]])</f>
        <v>0.98593690412549873</v>
      </c>
      <c r="BN679" s="9">
        <f>'[1]12'!K$22+'[1]12'!K$28*Table6[[#This Row],[COMBINE LN LING]]+'[1]12'!K$23*Table6[[#This Row],[DL_DUM]]+'[1]12'!K$24*Table6[[#This Row],[CT_DUM]]+'[1]12'!K$25*Table6[[#This Row],[PA_DUM]]+'[1]12'!K$26*Table6[[#This Row],[NY_DUM]]+'[1]12'!K$27*Table6[[#This Row],[NJ_DUM]]</f>
        <v>6.8609166415467291</v>
      </c>
      <c r="BO679" s="9">
        <f>Table6[[#This Row],[sales]]-Table6[[#This Row],[ Pred_12]]</f>
        <v>478.93695315364982</v>
      </c>
      <c r="BP679" s="47">
        <f>ABS(Table6[[#This Row],[ Red_12]]/Table6[[#This Row],[sales]])</f>
        <v>0.9858770137373406</v>
      </c>
      <c r="BQ679">
        <f>LN(G679+'2019 Totals and Calculations'!C$18)</f>
        <v>6.7741081256034281</v>
      </c>
      <c r="BR679">
        <f>LN(Table6[[#This Row],[PROF RADIO]]+'2019 Totals and Calculations'!D$18)</f>
        <v>4.9405531054351988</v>
      </c>
      <c r="BS679">
        <f>LN(Table6[[#This Row],[ONLINE LINGERING]]+'2019 Totals and Calculations'!E$18)</f>
        <v>4.4150863940950718</v>
      </c>
      <c r="BT679">
        <f>MONTH(Table6[[#This Row],[Date]])</f>
        <v>12</v>
      </c>
      <c r="BU679">
        <f t="shared" si="283"/>
        <v>0</v>
      </c>
      <c r="BV679">
        <f t="shared" si="284"/>
        <v>0</v>
      </c>
      <c r="BW679">
        <f t="shared" si="285"/>
        <v>0</v>
      </c>
      <c r="BX679">
        <f t="shared" si="286"/>
        <v>0</v>
      </c>
      <c r="BY679">
        <f t="shared" si="287"/>
        <v>0</v>
      </c>
      <c r="BZ679">
        <f t="shared" si="288"/>
        <v>0</v>
      </c>
      <c r="CA679">
        <f t="shared" si="289"/>
        <v>0</v>
      </c>
      <c r="CB679">
        <f t="shared" si="290"/>
        <v>0</v>
      </c>
      <c r="CC679">
        <f t="shared" si="291"/>
        <v>0</v>
      </c>
      <c r="CD679">
        <f t="shared" si="292"/>
        <v>0</v>
      </c>
      <c r="CE679">
        <f t="shared" si="293"/>
        <v>0</v>
      </c>
      <c r="CF679">
        <f t="shared" si="294"/>
        <v>1</v>
      </c>
      <c r="CG679">
        <f t="shared" si="295"/>
        <v>50</v>
      </c>
      <c r="CH67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531.62776486086193</v>
      </c>
      <c r="CI679" s="79">
        <f>Table6[[#This Row],[sales]]-CH679</f>
        <v>-45.829895065665369</v>
      </c>
      <c r="CJ679">
        <f>ABS(Table6[[#This Row],[sales]]-CH679)/Table6[[#This Row],[sales]]</f>
        <v>9.4339431922553327E-2</v>
      </c>
      <c r="CK67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553.06657478553529</v>
      </c>
      <c r="CL679" s="79">
        <f>Table6[[#This Row],[sales]]-CK679</f>
        <v>-67.268704990338733</v>
      </c>
      <c r="CM679">
        <f>ABS(Table6[[#This Row],[sales]]-CK679)/Table6[[#This Row],[sales]]</f>
        <v>0.13847056393783277</v>
      </c>
      <c r="CN67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569.81698671177139</v>
      </c>
      <c r="CO679" s="79">
        <f>Table6[[#This Row],[sales]]-CN679</f>
        <v>-84.019116916574831</v>
      </c>
      <c r="CP679">
        <f>ABS(Table6[[#This Row],[sales]]-CN679)/Table6[[#This Row],[sales]]</f>
        <v>0.17295077261659411</v>
      </c>
      <c r="CQ67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540.43470302424657</v>
      </c>
      <c r="CR679" s="79">
        <f>Table6[[#This Row],[sales]]-CQ679</f>
        <v>-54.636833229050012</v>
      </c>
      <c r="CS679">
        <f>ABS(Table6[[#This Row],[sales]]-CQ679)/Table6[[#This Row],[sales]]</f>
        <v>0.11246824374113434</v>
      </c>
    </row>
    <row r="680" spans="1:97" x14ac:dyDescent="0.2">
      <c r="A680">
        <v>679</v>
      </c>
      <c r="B680" t="s">
        <v>31</v>
      </c>
      <c r="C680" s="5">
        <v>43086</v>
      </c>
      <c r="D680" s="6">
        <v>530.77299705542623</v>
      </c>
      <c r="E680" s="8">
        <f>YEAR(Table6[[#This Row],[Date]])</f>
        <v>2017</v>
      </c>
      <c r="F680" s="6">
        <f>Table6[[#This Row],[TV_State]]+Table6[[#This Row],[Radio_State]]+Table6[[#This Row],[Online]]</f>
        <v>648.72255195663206</v>
      </c>
      <c r="G680" s="6">
        <f t="shared" si="270"/>
        <v>518.79053997804385</v>
      </c>
      <c r="H680" s="6">
        <f>LN(Table6[[#This Row],[PROF TV LING]])</f>
        <v>6.2515002178466714</v>
      </c>
      <c r="I680" s="6">
        <f t="shared" si="271"/>
        <v>6.2743344290001657</v>
      </c>
      <c r="J680" s="6">
        <v>78.633036600803891</v>
      </c>
      <c r="K680" s="6">
        <f t="shared" si="276"/>
        <v>77.86212447961438</v>
      </c>
      <c r="L680" s="6">
        <f>0.5*J679+0.5*Table6[[#This Row],[Radio_State]]</f>
        <v>78.243764142384066</v>
      </c>
      <c r="M680" s="6">
        <f>LN(Table6[[#This Row],[RADIO LINGERING ]])</f>
        <v>4.359829134773598</v>
      </c>
      <c r="N680" s="6">
        <f t="shared" si="272"/>
        <v>4.3647919241157274</v>
      </c>
      <c r="O680" s="6">
        <v>39.316518300401945</v>
      </c>
      <c r="P680" s="6">
        <f t="shared" si="273"/>
        <v>39.150392166738271</v>
      </c>
      <c r="Q680" s="6">
        <f>0.3*O679+0.7*Table6[[#This Row],[Online]]</f>
        <v>39.199736562875998</v>
      </c>
      <c r="R680" s="6">
        <f>LN(Table6[[#This Row],[ONLINE LINGERING]])</f>
        <v>3.6686700264390395</v>
      </c>
      <c r="S680" s="6">
        <f t="shared" si="274"/>
        <v>3.6716447435557824</v>
      </c>
      <c r="T680" s="6">
        <v>519.21358154021232</v>
      </c>
      <c r="U680" s="6">
        <f t="shared" si="275"/>
        <v>6.2523153236382978</v>
      </c>
      <c r="V680" s="8">
        <f>YEAR(Table6[[#This Row],[Date]])</f>
        <v>2017</v>
      </c>
      <c r="W680" s="8">
        <f>WEEKNUM(Table6[[#This Row],[Date]])</f>
        <v>51</v>
      </c>
      <c r="X680" t="s">
        <v>846</v>
      </c>
      <c r="Y680" s="9">
        <f>Table6[[#This Row],[LNTVLING]]+Table6[[#This Row],[LNRADIOLING]]+Table6[[#This Row],[LNONLINELING]]</f>
        <v>14.27999937905931</v>
      </c>
      <c r="Z680">
        <f t="shared" si="296"/>
        <v>1</v>
      </c>
      <c r="AA680">
        <f t="shared" si="277"/>
        <v>0</v>
      </c>
      <c r="AB680">
        <f t="shared" si="278"/>
        <v>0</v>
      </c>
      <c r="AC680">
        <f t="shared" si="279"/>
        <v>0</v>
      </c>
      <c r="AD680">
        <f t="shared" si="280"/>
        <v>0</v>
      </c>
      <c r="AE680">
        <f t="shared" si="281"/>
        <v>1</v>
      </c>
      <c r="AF680">
        <f t="shared" si="282"/>
        <v>0</v>
      </c>
      <c r="AG680" s="9">
        <f>'[1]1'!J$20+'[1]1'!J$21*Table6[[#This Row],[TV_State]]</f>
        <v>1851.710095020371</v>
      </c>
      <c r="AH680" s="9">
        <f>Table6[[#This Row],[sales]]-Table6[[#This Row],[Pred_1]]</f>
        <v>-1332.4965134801587</v>
      </c>
      <c r="AI680">
        <f>ABS(Table6[[#This Row],[Res_1]])/Table6[[#This Row],[sales]]</f>
        <v>2.5663745342088262</v>
      </c>
      <c r="AJ680" s="9">
        <f>'[1]2'!J$20+'[1]2'!J$21*Table6[[#This Row],[Radio_State]]</f>
        <v>2059.4851444834876</v>
      </c>
      <c r="AK680" s="9">
        <f>Table6[[#This Row],[sales]]-Table6[[#This Row],[ Pred_2 ]]</f>
        <v>-1540.2715629432753</v>
      </c>
      <c r="AL680">
        <f>ABS(Table6[[#This Row],[ Res_2 ]])/Table6[[#This Row],[sales]]</f>
        <v>2.9665471353314041</v>
      </c>
      <c r="AM680" s="10">
        <f>'[1]3'!J$20+'[1]3'!J$21*Data!O680</f>
        <v>2027.8743339351599</v>
      </c>
      <c r="AN680" s="9">
        <f>Table6[[#This Row],[sales]]-Table6[[#This Row],[Pred_3]]</f>
        <v>-1508.6607523949476</v>
      </c>
      <c r="AO680" s="9">
        <f>ABS(Table6[[#This Row],[Res_3]])/Table6[[#This Row],[sales]]</f>
        <v>2.9056650404244175</v>
      </c>
      <c r="AP680" s="9">
        <f>'[1]4'!L$21+'[1]4'!L$27*Table6[[#This Row],[TV_State]]+'[1]4'!L$22*Table6[[#This Row],[NJ_DUM]]+'[1]4'!L$23*Table6[[#This Row],[NY_DUM]]+'[1]4'!L$24*Table6[[#This Row],[PA_DUM]]+'[1]4'!L$25*Table6[[#This Row],[CT_DUM]]+'[1]4'!L$26*Table6[[#This Row],[DL_DUM]]</f>
        <v>354.90824431473538</v>
      </c>
      <c r="AQ680" s="9">
        <f>Table6[[#This Row],[sales]]-Table6[[#This Row],[Pred_4]]</f>
        <v>164.30533722547693</v>
      </c>
      <c r="AR680">
        <f>ABS(Table6[[#This Row],[Res_4]]/Table6[[#This Row],[sales]])</f>
        <v>0.31645038394041264</v>
      </c>
      <c r="AS680" s="9">
        <f>'[1]5'!L$20+'[1]5'!L$26*Table6[[#This Row],[Radio_State]]+'[1]5'!L$21*Table6[[#This Row],[NJ_DUM]]+'[1]5'!L$22*Table6[[#This Row],[NY_DUM]]+'[1]5'!L$23*Table6[[#This Row],[PA_DUM]]+'[1]5'!L$24*Table6[[#This Row],[CT_DUM]]+'[1]5'!L$25*Table6[[#This Row],[DL_DUM]]</f>
        <v>334.91111642315229</v>
      </c>
      <c r="AT680" s="9">
        <f>Table6[[#This Row],[sales]]-Table6[[#This Row],[Pred_5]]</f>
        <v>184.30246511706002</v>
      </c>
      <c r="AU680" s="9">
        <f>ABS(Table6[[#This Row],[Red_5]]/Table6[[#This Row],[sales]])</f>
        <v>0.35496464589839716</v>
      </c>
      <c r="AV680" s="9">
        <f>'[1]6'!L$20+'[1]6'!L$26*Table6[[#This Row],[Online]]+'[1]6'!L$21*Table6[[#This Row],[NJ_DUM]]+'[1]6'!L$22*Table6[[#This Row],[NY_DUM]]+'[1]6'!L$23*Table6[[#This Row],[PA_DUM]]+'[1]6'!L$24*Table6[[#This Row],[CT_DUM]]+'[1]6'!L$25*Table6[[#This Row],[DL_DUM]]</f>
        <v>165.16181359865925</v>
      </c>
      <c r="AW680" s="9">
        <f>Table6[[#This Row],[sales]]-Table6[[#This Row],[Pred_6]]</f>
        <v>354.05176794155307</v>
      </c>
      <c r="AX680" s="9">
        <f>ABS(Table6[[#This Row],[Red_6]]/Table6[[#This Row],[sales]])</f>
        <v>0.68190005140328225</v>
      </c>
      <c r="AY680" s="9">
        <f>'[1]7'!L$21+'[1]7'!L$27*Table6[[#This Row],[LNTV]]+'[1]7'!L$22*Table6[[#This Row],[NJ_DUM]]+'[1]7'!L$23*Table6[[#This Row],[NY_DUM]]+'[1]7'!L$24*Table6[[#This Row],[PA_DUM]]+'[1]7'!L$25*Table6[[#This Row],[CT_DUM]]+'[1]7'!L$26*Table6[[#This Row],[DL_DUM]]</f>
        <v>5.840041767978664</v>
      </c>
      <c r="AZ680" s="9">
        <f>Table6[[#This Row],[sales]]-Table6[[#This Row],[Pred_7]]</f>
        <v>513.3735397722337</v>
      </c>
      <c r="BA680" s="9">
        <f>ABS(Table6[[#This Row],[Red_7]]/Table6[[#This Row],[sales]])</f>
        <v>0.98875213982143051</v>
      </c>
      <c r="BB680" s="9">
        <f>'[1]8'!O$22+'[1]8'!O$28*Table6[[#This Row],[LNRADIOLING]]+'[1]8'!O$23*Table6[[#This Row],[DL_DUM]]+'[1]8'!O$24*Table6[[#This Row],[CT_DUM]]+'[1]8'!O$25*Table6[[#This Row],[PA_DUM]]+'[1]8'!O$26*Table6[[#This Row],[NY_DUM]]+'[1]8'!O$27*Table6[[#This Row],[NJ_DUM]]</f>
        <v>6.8676612623543063</v>
      </c>
      <c r="BC680" s="9">
        <f>Table6[[#This Row],[sales]]-Table6[[#This Row],[Pred_8]]</f>
        <v>512.345920277858</v>
      </c>
      <c r="BD680" s="9">
        <f>ABS(Table6[[#This Row],[Red_8]]/Table6[[#This Row],[sales]])</f>
        <v>0.98677295527982556</v>
      </c>
      <c r="BE680" s="9">
        <f>'[1]9'!M$19+'[1]9'!M$21*Table6[[#This Row],[LNONLINE]]+'[1]9'!M$20*Table6[[#This Row],[DL_DUM]]+'[1]9'!M$22*Table6[[#This Row],[CT_DUM]]+'[1]9'!M$23*Table6[[#This Row],[PA_DUM]]+'[1]9'!M$24*Table6[[#This Row],[NY_DUM]]+'[1]9'!M$25*Table6[[#This Row],[NJ_DUM]]</f>
        <v>6.8570159523061269</v>
      </c>
      <c r="BF680" s="9">
        <f>Table6[[#This Row],[sales]]-Table6[[#This Row],[Pred_9]]</f>
        <v>512.35656558790618</v>
      </c>
      <c r="BG680" s="9">
        <f>ABS(Table6[[#This Row],[Red_9]]/Table6[[#This Row],[sales]])</f>
        <v>0.98679345803712359</v>
      </c>
      <c r="BH680" s="9">
        <f>'[1]10'!P$22+'[1]10'!P$30*Table6[[#This Row],[LNTV]]+'[1]10'!P$29*Table6[[#This Row],[LNRADIOLING]]+'[1]10'!P$24*Table6[[#This Row],[LNONLINELING]]+'[1]10'!P$23*Table6[[#This Row],[DL_DUM]]+'[1]10'!P$25*Table6[[#This Row],[CT_DUM]]+'[1]10'!P$26*Table6[[#This Row],[PA_DUM]]+'[1]10'!P$27*Table6[[#This Row],[NY_DUM]]+'[1]10'!P$28*Table6[[#This Row],[NJ_DUM]]</f>
        <v>6.8322808762037255</v>
      </c>
      <c r="BI680" s="9">
        <f>Table6[[#This Row],[sales]]-Table6[[#This Row],[Pred_10]]</f>
        <v>512.38130066400856</v>
      </c>
      <c r="BJ680" s="45">
        <f>ABS(Table6[[#This Row],[Red_10]]/Table6[[#This Row],[sales]])</f>
        <v>0.98684109753844218</v>
      </c>
      <c r="BK680" s="9">
        <f>'[1]11'!P$32+'[1]11'!P$40*Table6[[#This Row],[LNONLINELING]]+'[1]11'!P$39*Table6[[#This Row],[LNRADIOLING]]+'[1]11'!P$38*Table6[[#This Row],[LNTVLING]]+'[1]11'!P$33*Table6[[#This Row],[DL_DUM]]+'[1]11'!P$34*Table6[[#This Row],[CT_DUM]]+'[1]11'!P$35*Table6[[#This Row],[PA_DUM]]+'[1]11'!P$36*Table6[[#This Row],[NY_DUM]]+'[1]11'!P$37*Table6[[#This Row],[NJ_DUM]]</f>
        <v>6.8329478107036064</v>
      </c>
      <c r="BL680" s="9">
        <f>Table6[[#This Row],[sales]]-Table6[[#This Row],[ Pred_11]]</f>
        <v>512.38063372950876</v>
      </c>
      <c r="BM680" s="47">
        <f>ABS(Table6[[#This Row],[ Red_11]]/Table6[[#This Row],[sales]])</f>
        <v>0.98683981302947799</v>
      </c>
      <c r="BN680" s="9">
        <f>'[1]12'!K$22+'[1]12'!K$28*Table6[[#This Row],[COMBINE LN LING]]+'[1]12'!K$23*Table6[[#This Row],[DL_DUM]]+'[1]12'!K$24*Table6[[#This Row],[CT_DUM]]+'[1]12'!K$25*Table6[[#This Row],[PA_DUM]]+'[1]12'!K$26*Table6[[#This Row],[NY_DUM]]+'[1]12'!K$27*Table6[[#This Row],[NJ_DUM]]</f>
        <v>6.8637891528926698</v>
      </c>
      <c r="BO680" s="9">
        <f>Table6[[#This Row],[sales]]-Table6[[#This Row],[ Pred_12]]</f>
        <v>512.34979238731967</v>
      </c>
      <c r="BP680" s="47">
        <f>ABS(Table6[[#This Row],[ Red_12]]/Table6[[#This Row],[sales]])</f>
        <v>0.98678041292269036</v>
      </c>
      <c r="BQ680">
        <f>LN(G680+'2019 Totals and Calculations'!C$18)</f>
        <v>6.7799606043940299</v>
      </c>
      <c r="BR680">
        <f>LN(Table6[[#This Row],[PROF RADIO]]+'2019 Totals and Calculations'!D$18)</f>
        <v>4.9460504838837762</v>
      </c>
      <c r="BS680">
        <f>LN(Table6[[#This Row],[ONLINE LINGERING]]+'2019 Totals and Calculations'!E$18)</f>
        <v>4.4197691000010186</v>
      </c>
      <c r="BT680">
        <f>MONTH(Table6[[#This Row],[Date]])</f>
        <v>12</v>
      </c>
      <c r="BU680">
        <f t="shared" si="283"/>
        <v>0</v>
      </c>
      <c r="BV680">
        <f t="shared" si="284"/>
        <v>0</v>
      </c>
      <c r="BW680">
        <f t="shared" si="285"/>
        <v>0</v>
      </c>
      <c r="BX680">
        <f t="shared" si="286"/>
        <v>0</v>
      </c>
      <c r="BY680">
        <f t="shared" si="287"/>
        <v>0</v>
      </c>
      <c r="BZ680">
        <f t="shared" si="288"/>
        <v>0</v>
      </c>
      <c r="CA680">
        <f t="shared" si="289"/>
        <v>0</v>
      </c>
      <c r="CB680">
        <f t="shared" si="290"/>
        <v>0</v>
      </c>
      <c r="CC680">
        <f t="shared" si="291"/>
        <v>0</v>
      </c>
      <c r="CD680">
        <f t="shared" si="292"/>
        <v>0</v>
      </c>
      <c r="CE680">
        <f t="shared" si="293"/>
        <v>0</v>
      </c>
      <c r="CF680">
        <f t="shared" si="294"/>
        <v>1</v>
      </c>
      <c r="CG680">
        <f t="shared" si="295"/>
        <v>51</v>
      </c>
      <c r="CH68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533.99759396889579</v>
      </c>
      <c r="CI680" s="79">
        <f>Table6[[#This Row],[sales]]-CH680</f>
        <v>-14.784012428683468</v>
      </c>
      <c r="CJ680">
        <f>ABS(Table6[[#This Row],[sales]]-CH680)/Table6[[#This Row],[sales]]</f>
        <v>2.8473855373404688E-2</v>
      </c>
      <c r="CK68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555.25633133948782</v>
      </c>
      <c r="CL680" s="79">
        <f>Table6[[#This Row],[sales]]-CK680</f>
        <v>-36.042749799275498</v>
      </c>
      <c r="CM680">
        <f>ABS(Table6[[#This Row],[sales]]-CK680)/Table6[[#This Row],[sales]]</f>
        <v>6.9417964168728197E-2</v>
      </c>
      <c r="CN68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572.03395575226068</v>
      </c>
      <c r="CO680" s="79">
        <f>Table6[[#This Row],[sales]]-CN680</f>
        <v>-52.820374212048364</v>
      </c>
      <c r="CP680">
        <f>ABS(Table6[[#This Row],[sales]]-CN680)/Table6[[#This Row],[sales]]</f>
        <v>0.10173149565032613</v>
      </c>
      <c r="CQ68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543.43061711105338</v>
      </c>
      <c r="CR680" s="79">
        <f>Table6[[#This Row],[sales]]-CQ680</f>
        <v>-24.217035570841063</v>
      </c>
      <c r="CS680">
        <f>ABS(Table6[[#This Row],[sales]]-CQ680)/Table6[[#This Row],[sales]]</f>
        <v>4.6641760600720131E-2</v>
      </c>
    </row>
    <row r="681" spans="1:97" x14ac:dyDescent="0.2">
      <c r="A681">
        <v>680</v>
      </c>
      <c r="B681" t="s">
        <v>31</v>
      </c>
      <c r="C681" s="5">
        <v>43093</v>
      </c>
      <c r="D681" s="6">
        <v>536.08072702598042</v>
      </c>
      <c r="E681" s="8">
        <f>YEAR(Table6[[#This Row],[Date]])</f>
        <v>2017</v>
      </c>
      <c r="F681" s="6">
        <f>Table6[[#This Row],[TV_State]]+Table6[[#This Row],[Radio_State]]+Table6[[#This Row],[Online]]</f>
        <v>655.20977747619827</v>
      </c>
      <c r="G681" s="6">
        <f t="shared" si="270"/>
        <v>523.97759609242473</v>
      </c>
      <c r="H681" s="6">
        <f>LN(Table6[[#This Row],[PROF TV LING]])</f>
        <v>6.26144892785819</v>
      </c>
      <c r="I681" s="6">
        <f t="shared" si="271"/>
        <v>6.2842847598533336</v>
      </c>
      <c r="J681" s="6">
        <v>79.419366966811921</v>
      </c>
      <c r="K681" s="6">
        <f t="shared" si="276"/>
        <v>78.640745723213143</v>
      </c>
      <c r="L681" s="6">
        <f>0.5*J680+0.5*Table6[[#This Row],[Radio_State]]</f>
        <v>79.026201783807906</v>
      </c>
      <c r="M681" s="6">
        <f>LN(Table6[[#This Row],[RADIO LINGERING ]])</f>
        <v>4.3697794656267668</v>
      </c>
      <c r="N681" s="6">
        <f t="shared" si="272"/>
        <v>4.3747422549688952</v>
      </c>
      <c r="O681" s="6">
        <v>39.709683483405961</v>
      </c>
      <c r="P681" s="6">
        <f t="shared" si="273"/>
        <v>39.54189608840565</v>
      </c>
      <c r="Q681" s="6">
        <f>0.3*O680+0.7*Table6[[#This Row],[Online]]</f>
        <v>39.591733928504752</v>
      </c>
      <c r="R681" s="6">
        <f>LN(Table6[[#This Row],[ONLINE LINGERING]])</f>
        <v>3.6786203572922074</v>
      </c>
      <c r="S681" s="6">
        <f t="shared" si="274"/>
        <v>3.6815950744089503</v>
      </c>
      <c r="T681" s="6">
        <v>611.23375107785182</v>
      </c>
      <c r="U681" s="6">
        <f t="shared" si="275"/>
        <v>6.415479457332026</v>
      </c>
      <c r="V681" s="8">
        <f>YEAR(Table6[[#This Row],[Date]])</f>
        <v>2017</v>
      </c>
      <c r="W681" s="8">
        <f>WEEKNUM(Table6[[#This Row],[Date]])</f>
        <v>52</v>
      </c>
      <c r="X681" t="s">
        <v>847</v>
      </c>
      <c r="Y681" s="9">
        <f>Table6[[#This Row],[LNTVLING]]+Table6[[#This Row],[LNRADIOLING]]+Table6[[#This Row],[LNONLINELING]]</f>
        <v>14.309848750777164</v>
      </c>
      <c r="Z681">
        <f t="shared" si="296"/>
        <v>1</v>
      </c>
      <c r="AA681">
        <f t="shared" si="277"/>
        <v>0</v>
      </c>
      <c r="AB681">
        <f t="shared" si="278"/>
        <v>0</v>
      </c>
      <c r="AC681">
        <f t="shared" si="279"/>
        <v>0</v>
      </c>
      <c r="AD681">
        <f t="shared" si="280"/>
        <v>0</v>
      </c>
      <c r="AE681">
        <f t="shared" si="281"/>
        <v>1</v>
      </c>
      <c r="AF681">
        <f t="shared" si="282"/>
        <v>0</v>
      </c>
      <c r="AG681" s="9">
        <f>'[1]1'!J$20+'[1]1'!J$21*Table6[[#This Row],[TV_State]]</f>
        <v>1856.9298705160113</v>
      </c>
      <c r="AH681" s="9">
        <f>Table6[[#This Row],[sales]]-Table6[[#This Row],[Pred_1]]</f>
        <v>-1245.6961194381595</v>
      </c>
      <c r="AI681">
        <f>ABS(Table6[[#This Row],[Res_1]])/Table6[[#This Row],[sales]]</f>
        <v>2.038002838098345</v>
      </c>
      <c r="AJ681" s="9">
        <f>'[1]2'!J$20+'[1]2'!J$21*Table6[[#This Row],[Radio_State]]</f>
        <v>2062.9371778883469</v>
      </c>
      <c r="AK681" s="9">
        <f>Table6[[#This Row],[sales]]-Table6[[#This Row],[ Pred_2 ]]</f>
        <v>-1451.7034268104951</v>
      </c>
      <c r="AL681">
        <f>ABS(Table6[[#This Row],[ Res_2 ]])/Table6[[#This Row],[sales]]</f>
        <v>2.3750380672705917</v>
      </c>
      <c r="AM681" s="10">
        <f>'[1]3'!J$20+'[1]3'!J$21*Data!O681</f>
        <v>2030.145775457263</v>
      </c>
      <c r="AN681" s="9">
        <f>Table6[[#This Row],[sales]]-Table6[[#This Row],[Pred_3]]</f>
        <v>-1418.9120243794112</v>
      </c>
      <c r="AO681" s="9">
        <f>ABS(Table6[[#This Row],[Res_3]])/Table6[[#This Row],[sales]]</f>
        <v>2.3213901749981845</v>
      </c>
      <c r="AP681" s="9">
        <f>'[1]4'!L$21+'[1]4'!L$27*Table6[[#This Row],[TV_State]]+'[1]4'!L$22*Table6[[#This Row],[NJ_DUM]]+'[1]4'!L$23*Table6[[#This Row],[NY_DUM]]+'[1]4'!L$24*Table6[[#This Row],[PA_DUM]]+'[1]4'!L$25*Table6[[#This Row],[CT_DUM]]+'[1]4'!L$26*Table6[[#This Row],[DL_DUM]]</f>
        <v>356.07902681442448</v>
      </c>
      <c r="AQ681" s="9">
        <f>Table6[[#This Row],[sales]]-Table6[[#This Row],[Pred_4]]</f>
        <v>255.15472426342734</v>
      </c>
      <c r="AR681">
        <f>ABS(Table6[[#This Row],[Res_4]]/Table6[[#This Row],[sales]])</f>
        <v>0.41744213864742674</v>
      </c>
      <c r="AS681" s="9">
        <f>'[1]5'!L$20+'[1]5'!L$26*Table6[[#This Row],[Radio_State]]+'[1]5'!L$21*Table6[[#This Row],[NJ_DUM]]+'[1]5'!L$22*Table6[[#This Row],[NY_DUM]]+'[1]5'!L$23*Table6[[#This Row],[PA_DUM]]+'[1]5'!L$24*Table6[[#This Row],[CT_DUM]]+'[1]5'!L$25*Table6[[#This Row],[DL_DUM]]</f>
        <v>336.29631230411326</v>
      </c>
      <c r="AT681" s="9">
        <f>Table6[[#This Row],[sales]]-Table6[[#This Row],[Pred_5]]</f>
        <v>274.93743877373856</v>
      </c>
      <c r="AU681" s="9">
        <f>ABS(Table6[[#This Row],[Red_5]]/Table6[[#This Row],[sales]])</f>
        <v>0.44980735813248679</v>
      </c>
      <c r="AV681" s="9">
        <f>'[1]6'!L$20+'[1]6'!L$26*Table6[[#This Row],[Online]]+'[1]6'!L$21*Table6[[#This Row],[NJ_DUM]]+'[1]6'!L$22*Table6[[#This Row],[NY_DUM]]+'[1]6'!L$23*Table6[[#This Row],[PA_DUM]]+'[1]6'!L$24*Table6[[#This Row],[CT_DUM]]+'[1]6'!L$25*Table6[[#This Row],[DL_DUM]]</f>
        <v>166.87296974651045</v>
      </c>
      <c r="AW681" s="9">
        <f>Table6[[#This Row],[sales]]-Table6[[#This Row],[Pred_6]]</f>
        <v>444.3607813313414</v>
      </c>
      <c r="AX681" s="9">
        <f>ABS(Table6[[#This Row],[Red_6]]/Table6[[#This Row],[sales]])</f>
        <v>0.72698992905374415</v>
      </c>
      <c r="AY681" s="9">
        <f>'[1]7'!L$21+'[1]7'!L$27*Table6[[#This Row],[LNTV]]+'[1]7'!L$22*Table6[[#This Row],[NJ_DUM]]+'[1]7'!L$23*Table6[[#This Row],[NY_DUM]]+'[1]7'!L$24*Table6[[#This Row],[PA_DUM]]+'[1]7'!L$25*Table6[[#This Row],[CT_DUM]]+'[1]7'!L$26*Table6[[#This Row],[DL_DUM]]</f>
        <v>5.8411431152686646</v>
      </c>
      <c r="AZ681" s="9">
        <f>Table6[[#This Row],[sales]]-Table6[[#This Row],[Pred_7]]</f>
        <v>605.39260796258316</v>
      </c>
      <c r="BA681" s="9">
        <f>ABS(Table6[[#This Row],[Red_7]]/Table6[[#This Row],[sales]])</f>
        <v>0.99044368360718238</v>
      </c>
      <c r="BB681" s="9">
        <f>'[1]8'!O$22+'[1]8'!O$28*Table6[[#This Row],[LNRADIOLING]]+'[1]8'!O$23*Table6[[#This Row],[DL_DUM]]+'[1]8'!O$24*Table6[[#This Row],[CT_DUM]]+'[1]8'!O$25*Table6[[#This Row],[PA_DUM]]+'[1]8'!O$26*Table6[[#This Row],[NY_DUM]]+'[1]8'!O$27*Table6[[#This Row],[NJ_DUM]]</f>
        <v>6.8683711283580822</v>
      </c>
      <c r="BC681" s="9">
        <f>Table6[[#This Row],[sales]]-Table6[[#This Row],[Pred_8]]</f>
        <v>604.36537994949379</v>
      </c>
      <c r="BD681" s="9">
        <f>ABS(Table6[[#This Row],[Red_8]]/Table6[[#This Row],[sales]])</f>
        <v>0.98876310230538422</v>
      </c>
      <c r="BE681" s="9">
        <f>'[1]9'!M$19+'[1]9'!M$21*Table6[[#This Row],[LNONLINE]]+'[1]9'!M$20*Table6[[#This Row],[DL_DUM]]+'[1]9'!M$22*Table6[[#This Row],[CT_DUM]]+'[1]9'!M$23*Table6[[#This Row],[PA_DUM]]+'[1]9'!M$24*Table6[[#This Row],[NY_DUM]]+'[1]9'!M$25*Table6[[#This Row],[NJ_DUM]]</f>
        <v>6.8601664006374588</v>
      </c>
      <c r="BF681" s="9">
        <f>Table6[[#This Row],[sales]]-Table6[[#This Row],[Pred_9]]</f>
        <v>604.37358467721435</v>
      </c>
      <c r="BG681" s="9">
        <f>ABS(Table6[[#This Row],[Red_9]]/Table6[[#This Row],[sales]])</f>
        <v>0.98877652552965178</v>
      </c>
      <c r="BH681" s="9">
        <f>'[1]10'!P$22+'[1]10'!P$30*Table6[[#This Row],[LNTV]]+'[1]10'!P$29*Table6[[#This Row],[LNRADIOLING]]+'[1]10'!P$24*Table6[[#This Row],[LNONLINELING]]+'[1]10'!P$23*Table6[[#This Row],[DL_DUM]]+'[1]10'!P$25*Table6[[#This Row],[CT_DUM]]+'[1]10'!P$26*Table6[[#This Row],[PA_DUM]]+'[1]10'!P$27*Table6[[#This Row],[NY_DUM]]+'[1]10'!P$28*Table6[[#This Row],[NJ_DUM]]</f>
        <v>6.8340919594799434</v>
      </c>
      <c r="BI681" s="9">
        <f>Table6[[#This Row],[sales]]-Table6[[#This Row],[Pred_10]]</f>
        <v>604.39965911837191</v>
      </c>
      <c r="BJ681" s="45">
        <f>ABS(Table6[[#This Row],[Red_10]]/Table6[[#This Row],[sales]])</f>
        <v>0.98881918423609849</v>
      </c>
      <c r="BK681" s="9">
        <f>'[1]11'!P$32+'[1]11'!P$40*Table6[[#This Row],[LNONLINELING]]+'[1]11'!P$39*Table6[[#This Row],[LNRADIOLING]]+'[1]11'!P$38*Table6[[#This Row],[LNTVLING]]+'[1]11'!P$33*Table6[[#This Row],[DL_DUM]]+'[1]11'!P$34*Table6[[#This Row],[CT_DUM]]+'[1]11'!P$35*Table6[[#This Row],[PA_DUM]]+'[1]11'!P$36*Table6[[#This Row],[NY_DUM]]+'[1]11'!P$37*Table6[[#This Row],[NJ_DUM]]</f>
        <v>6.8340734817730908</v>
      </c>
      <c r="BL681" s="9">
        <f>Table6[[#This Row],[sales]]-Table6[[#This Row],[ Pred_11]]</f>
        <v>604.39967759607873</v>
      </c>
      <c r="BM681" s="47">
        <f>ABS(Table6[[#This Row],[ Red_11]]/Table6[[#This Row],[sales]])</f>
        <v>0.98881921446627929</v>
      </c>
      <c r="BN681" s="9">
        <f>'[1]12'!K$22+'[1]12'!K$28*Table6[[#This Row],[COMBINE LN LING]]+'[1]12'!K$23*Table6[[#This Row],[DL_DUM]]+'[1]12'!K$24*Table6[[#This Row],[CT_DUM]]+'[1]12'!K$25*Table6[[#This Row],[PA_DUM]]+'[1]12'!K$26*Table6[[#This Row],[NY_DUM]]+'[1]12'!K$27*Table6[[#This Row],[NJ_DUM]]</f>
        <v>6.8666617333164011</v>
      </c>
      <c r="BO681" s="9">
        <f>Table6[[#This Row],[sales]]-Table6[[#This Row],[ Pred_12]]</f>
        <v>604.36708934453543</v>
      </c>
      <c r="BP681" s="47">
        <f>ABS(Table6[[#This Row],[ Red_12]]/Table6[[#This Row],[sales]])</f>
        <v>0.98876589893603273</v>
      </c>
      <c r="BQ681">
        <f>LN(G681+'2019 Totals and Calculations'!C$18)</f>
        <v>6.7858374556833594</v>
      </c>
      <c r="BR681">
        <f>LN(Table6[[#This Row],[PROF RADIO]]+'2019 Totals and Calculations'!D$18)</f>
        <v>4.9515723288769085</v>
      </c>
      <c r="BS681">
        <f>LN(Table6[[#This Row],[ONLINE LINGERING]]+'2019 Totals and Calculations'!E$18)</f>
        <v>4.4244764796071667</v>
      </c>
      <c r="BT681">
        <f>MONTH(Table6[[#This Row],[Date]])</f>
        <v>12</v>
      </c>
      <c r="BU681">
        <f t="shared" si="283"/>
        <v>0</v>
      </c>
      <c r="BV681">
        <f t="shared" si="284"/>
        <v>0</v>
      </c>
      <c r="BW681">
        <f t="shared" si="285"/>
        <v>0</v>
      </c>
      <c r="BX681">
        <f t="shared" si="286"/>
        <v>0</v>
      </c>
      <c r="BY681">
        <f t="shared" si="287"/>
        <v>0</v>
      </c>
      <c r="BZ681">
        <f t="shared" si="288"/>
        <v>0</v>
      </c>
      <c r="CA681">
        <f t="shared" si="289"/>
        <v>0</v>
      </c>
      <c r="CB681">
        <f t="shared" si="290"/>
        <v>0</v>
      </c>
      <c r="CC681">
        <f t="shared" si="291"/>
        <v>0</v>
      </c>
      <c r="CD681">
        <f t="shared" si="292"/>
        <v>0</v>
      </c>
      <c r="CE681">
        <f t="shared" si="293"/>
        <v>0</v>
      </c>
      <c r="CF681">
        <f t="shared" si="294"/>
        <v>1</v>
      </c>
      <c r="CG681">
        <f t="shared" si="295"/>
        <v>52</v>
      </c>
      <c r="CH68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536.38188265426356</v>
      </c>
      <c r="CI681" s="79">
        <f>Table6[[#This Row],[sales]]-CH681</f>
        <v>74.851868423588257</v>
      </c>
      <c r="CJ681">
        <f>ABS(Table6[[#This Row],[sales]]-CH681)/Table6[[#This Row],[sales]]</f>
        <v>0.12246029983061996</v>
      </c>
      <c r="CK68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557.45893757306089</v>
      </c>
      <c r="CL681" s="79">
        <f>Table6[[#This Row],[sales]]-CK681</f>
        <v>53.774813504790927</v>
      </c>
      <c r="CM681">
        <f>ABS(Table6[[#This Row],[sales]]-CK681)/Table6[[#This Row],[sales]]</f>
        <v>8.79774937329037E-2</v>
      </c>
      <c r="CN68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574.26417777022311</v>
      </c>
      <c r="CO681" s="79">
        <f>Table6[[#This Row],[sales]]-CN681</f>
        <v>36.969573307628707</v>
      </c>
      <c r="CP681">
        <f>ABS(Table6[[#This Row],[sales]]-CN681)/Table6[[#This Row],[sales]]</f>
        <v>6.0483527361564093E-2</v>
      </c>
      <c r="CQ68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546.44991865406564</v>
      </c>
      <c r="CR681" s="79">
        <f>Table6[[#This Row],[sales]]-CQ681</f>
        <v>64.78383242378618</v>
      </c>
      <c r="CS681">
        <f>ABS(Table6[[#This Row],[sales]]-CQ681)/Table6[[#This Row],[sales]]</f>
        <v>0.10598863742315626</v>
      </c>
    </row>
    <row r="682" spans="1:97" x14ac:dyDescent="0.2">
      <c r="A682">
        <v>681</v>
      </c>
      <c r="B682" t="s">
        <v>31</v>
      </c>
      <c r="C682" s="5">
        <v>43100</v>
      </c>
      <c r="D682" s="6">
        <v>541.44153429624021</v>
      </c>
      <c r="E682" s="8">
        <f>YEAR(Table6[[#This Row],[Date]])</f>
        <v>2017</v>
      </c>
      <c r="F682" s="6">
        <f>Table6[[#This Row],[TV_State]]+Table6[[#This Row],[Radio_State]]+Table6[[#This Row],[Online]]</f>
        <v>661.7618752509602</v>
      </c>
      <c r="G682" s="6">
        <f t="shared" si="270"/>
        <v>529.21677755356927</v>
      </c>
      <c r="H682" s="6">
        <f>LN(Table6[[#This Row],[PROF TV LING]])</f>
        <v>6.2713981353542181</v>
      </c>
      <c r="I682" s="6">
        <f t="shared" si="271"/>
        <v>6.2942350907065023</v>
      </c>
      <c r="J682" s="6">
        <v>80.21356063648004</v>
      </c>
      <c r="K682" s="6">
        <f t="shared" si="276"/>
        <v>79.427153179846584</v>
      </c>
      <c r="L682" s="6">
        <f>0.5*J681+0.5*Table6[[#This Row],[Radio_State]]</f>
        <v>79.81646380164598</v>
      </c>
      <c r="M682" s="6">
        <f>LN(Table6[[#This Row],[RADIO LINGERING ]])</f>
        <v>4.3797297964799347</v>
      </c>
      <c r="N682" s="6">
        <f t="shared" si="272"/>
        <v>4.3846925858220631</v>
      </c>
      <c r="O682" s="6">
        <v>40.106780318240013</v>
      </c>
      <c r="P682" s="6">
        <f t="shared" si="273"/>
        <v>39.937315049289701</v>
      </c>
      <c r="Q682" s="6">
        <f>0.3*O681+0.7*Table6[[#This Row],[Online]]</f>
        <v>39.987651267789794</v>
      </c>
      <c r="R682" s="6">
        <f>LN(Table6[[#This Row],[ONLINE LINGERING]])</f>
        <v>3.6885706881453753</v>
      </c>
      <c r="S682" s="6">
        <f t="shared" si="274"/>
        <v>3.6915454052621182</v>
      </c>
      <c r="T682" s="6">
        <v>494.06669607915757</v>
      </c>
      <c r="U682" s="6">
        <f t="shared" si="275"/>
        <v>6.2026705203805683</v>
      </c>
      <c r="V682" s="8">
        <f>YEAR(Table6[[#This Row],[Date]])</f>
        <v>2017</v>
      </c>
      <c r="W682" s="8">
        <f>WEEKNUM(Table6[[#This Row],[Date]])</f>
        <v>53</v>
      </c>
      <c r="X682" t="s">
        <v>848</v>
      </c>
      <c r="Y682" s="9">
        <f>Table6[[#This Row],[LNTVLING]]+Table6[[#This Row],[LNRADIOLING]]+Table6[[#This Row],[LNONLINELING]]</f>
        <v>14.339698619979529</v>
      </c>
      <c r="Z682">
        <f t="shared" si="296"/>
        <v>1</v>
      </c>
      <c r="AA682">
        <f t="shared" si="277"/>
        <v>0</v>
      </c>
      <c r="AB682">
        <f t="shared" si="278"/>
        <v>0</v>
      </c>
      <c r="AC682">
        <f t="shared" si="279"/>
        <v>0</v>
      </c>
      <c r="AD682">
        <f t="shared" si="280"/>
        <v>0</v>
      </c>
      <c r="AE682">
        <f t="shared" si="281"/>
        <v>1</v>
      </c>
      <c r="AF682">
        <f t="shared" si="282"/>
        <v>0</v>
      </c>
      <c r="AG682" s="9">
        <f>'[1]1'!J$20+'[1]1'!J$21*Table6[[#This Row],[TV_State]]</f>
        <v>1862.2018437666084</v>
      </c>
      <c r="AH682" s="9">
        <f>Table6[[#This Row],[sales]]-Table6[[#This Row],[Pred_1]]</f>
        <v>-1368.1351476874509</v>
      </c>
      <c r="AI682">
        <f>ABS(Table6[[#This Row],[Res_1]])/Table6[[#This Row],[sales]]</f>
        <v>2.7691304808536481</v>
      </c>
      <c r="AJ682" s="9">
        <f>'[1]2'!J$20+'[1]2'!J$21*Table6[[#This Row],[Radio_State]]</f>
        <v>2066.4237316272556</v>
      </c>
      <c r="AK682" s="9">
        <f>Table6[[#This Row],[sales]]-Table6[[#This Row],[ Pred_2 ]]</f>
        <v>-1572.3570355480981</v>
      </c>
      <c r="AL682">
        <f>ABS(Table6[[#This Row],[ Res_2 ]])/Table6[[#This Row],[sales]]</f>
        <v>3.1824793049725839</v>
      </c>
      <c r="AM682" s="10">
        <f>'[1]3'!J$20+'[1]3'!J$21*Data!O682</f>
        <v>2032.4399313945871</v>
      </c>
      <c r="AN682" s="9">
        <f>Table6[[#This Row],[sales]]-Table6[[#This Row],[Pred_3]]</f>
        <v>-1538.3732353154296</v>
      </c>
      <c r="AO682" s="9">
        <f>ABS(Table6[[#This Row],[Res_3]])/Table6[[#This Row],[sales]]</f>
        <v>3.1136954737563549</v>
      </c>
      <c r="AP682" s="9">
        <f>'[1]4'!L$21+'[1]4'!L$27*Table6[[#This Row],[TV_State]]+'[1]4'!L$22*Table6[[#This Row],[NJ_DUM]]+'[1]4'!L$23*Table6[[#This Row],[NY_DUM]]+'[1]4'!L$24*Table6[[#This Row],[PA_DUM]]+'[1]4'!L$25*Table6[[#This Row],[CT_DUM]]+'[1]4'!L$26*Table6[[#This Row],[DL_DUM]]</f>
        <v>357.26151713911048</v>
      </c>
      <c r="AQ682" s="9">
        <f>Table6[[#This Row],[sales]]-Table6[[#This Row],[Pred_4]]</f>
        <v>136.80517894004709</v>
      </c>
      <c r="AR682">
        <f>ABS(Table6[[#This Row],[Res_4]]/Table6[[#This Row],[sales]])</f>
        <v>0.27689617621611284</v>
      </c>
      <c r="AS682" s="9">
        <f>'[1]5'!L$20+'[1]5'!L$26*Table6[[#This Row],[Radio_State]]+'[1]5'!L$21*Table6[[#This Row],[NJ_DUM]]+'[1]5'!L$22*Table6[[#This Row],[NY_DUM]]+'[1]5'!L$23*Table6[[#This Row],[PA_DUM]]+'[1]5'!L$24*Table6[[#This Row],[CT_DUM]]+'[1]5'!L$25*Table6[[#This Row],[DL_DUM]]</f>
        <v>337.69536014388393</v>
      </c>
      <c r="AT682" s="9">
        <f>Table6[[#This Row],[sales]]-Table6[[#This Row],[Pred_5]]</f>
        <v>156.37133593527363</v>
      </c>
      <c r="AU682" s="9">
        <f>ABS(Table6[[#This Row],[Red_5]]/Table6[[#This Row],[sales]])</f>
        <v>0.31649843467737077</v>
      </c>
      <c r="AV682" s="9">
        <f>'[1]6'!L$20+'[1]6'!L$26*Table6[[#This Row],[Online]]+'[1]6'!L$21*Table6[[#This Row],[NJ_DUM]]+'[1]6'!L$22*Table6[[#This Row],[NY_DUM]]+'[1]6'!L$23*Table6[[#This Row],[PA_DUM]]+'[1]6'!L$24*Table6[[#This Row],[CT_DUM]]+'[1]6'!L$25*Table6[[#This Row],[DL_DUM]]</f>
        <v>168.60123745584013</v>
      </c>
      <c r="AW682" s="9">
        <f>Table6[[#This Row],[sales]]-Table6[[#This Row],[Pred_6]]</f>
        <v>325.46545862331743</v>
      </c>
      <c r="AX682" s="9">
        <f>ABS(Table6[[#This Row],[Red_6]]/Table6[[#This Row],[sales]])</f>
        <v>0.65874802168647395</v>
      </c>
      <c r="AY682" s="9">
        <f>'[1]7'!L$21+'[1]7'!L$27*Table6[[#This Row],[LNTV]]+'[1]7'!L$22*Table6[[#This Row],[NJ_DUM]]+'[1]7'!L$23*Table6[[#This Row],[NY_DUM]]+'[1]7'!L$24*Table6[[#This Row],[PA_DUM]]+'[1]7'!L$25*Table6[[#This Row],[CT_DUM]]+'[1]7'!L$26*Table6[[#This Row],[DL_DUM]]</f>
        <v>5.8422444625586651</v>
      </c>
      <c r="AZ682" s="9">
        <f>Table6[[#This Row],[sales]]-Table6[[#This Row],[Pred_7]]</f>
        <v>488.22445161659891</v>
      </c>
      <c r="BA682" s="9">
        <f>ABS(Table6[[#This Row],[Red_7]]/Table6[[#This Row],[sales]])</f>
        <v>0.98817519070011828</v>
      </c>
      <c r="BB682" s="9">
        <f>'[1]8'!O$22+'[1]8'!O$28*Table6[[#This Row],[LNRADIOLING]]+'[1]8'!O$23*Table6[[#This Row],[DL_DUM]]+'[1]8'!O$24*Table6[[#This Row],[CT_DUM]]+'[1]8'!O$25*Table6[[#This Row],[PA_DUM]]+'[1]8'!O$26*Table6[[#This Row],[NY_DUM]]+'[1]8'!O$27*Table6[[#This Row],[NJ_DUM]]</f>
        <v>6.8690809943618589</v>
      </c>
      <c r="BC682" s="9">
        <f>Table6[[#This Row],[sales]]-Table6[[#This Row],[Pred_8]]</f>
        <v>487.1976150847957</v>
      </c>
      <c r="BD682" s="9">
        <f>ABS(Table6[[#This Row],[Red_8]]/Table6[[#This Row],[sales]])</f>
        <v>0.98609685483989529</v>
      </c>
      <c r="BE682" s="9">
        <f>'[1]9'!M$19+'[1]9'!M$21*Table6[[#This Row],[LNONLINE]]+'[1]9'!M$20*Table6[[#This Row],[DL_DUM]]+'[1]9'!M$22*Table6[[#This Row],[CT_DUM]]+'[1]9'!M$23*Table6[[#This Row],[PA_DUM]]+'[1]9'!M$24*Table6[[#This Row],[NY_DUM]]+'[1]9'!M$25*Table6[[#This Row],[NJ_DUM]]</f>
        <v>6.8633168489687906</v>
      </c>
      <c r="BF682" s="9">
        <f>Table6[[#This Row],[sales]]-Table6[[#This Row],[Pred_9]]</f>
        <v>487.20337923018877</v>
      </c>
      <c r="BG682" s="9">
        <f>ABS(Table6[[#This Row],[Red_9]]/Table6[[#This Row],[sales]])</f>
        <v>0.98610852157525475</v>
      </c>
      <c r="BH682" s="9">
        <f>'[1]10'!P$22+'[1]10'!P$30*Table6[[#This Row],[LNTV]]+'[1]10'!P$29*Table6[[#This Row],[LNRADIOLING]]+'[1]10'!P$24*Table6[[#This Row],[LNONLINELING]]+'[1]10'!P$23*Table6[[#This Row],[DL_DUM]]+'[1]10'!P$25*Table6[[#This Row],[CT_DUM]]+'[1]10'!P$26*Table6[[#This Row],[PA_DUM]]+'[1]10'!P$27*Table6[[#This Row],[NY_DUM]]+'[1]10'!P$28*Table6[[#This Row],[NJ_DUM]]</f>
        <v>6.8359030427561613</v>
      </c>
      <c r="BI682" s="9">
        <f>Table6[[#This Row],[sales]]-Table6[[#This Row],[Pred_10]]</f>
        <v>487.23079303640139</v>
      </c>
      <c r="BJ682" s="45">
        <f>ABS(Table6[[#This Row],[Red_10]]/Table6[[#This Row],[sales]])</f>
        <v>0.98616400761879941</v>
      </c>
      <c r="BK682" s="9">
        <f>'[1]11'!P$32+'[1]11'!P$40*Table6[[#This Row],[LNONLINELING]]+'[1]11'!P$39*Table6[[#This Row],[LNRADIOLING]]+'[1]11'!P$38*Table6[[#This Row],[LNTVLING]]+'[1]11'!P$33*Table6[[#This Row],[DL_DUM]]+'[1]11'!P$34*Table6[[#This Row],[CT_DUM]]+'[1]11'!P$35*Table6[[#This Row],[PA_DUM]]+'[1]11'!P$36*Table6[[#This Row],[NY_DUM]]+'[1]11'!P$37*Table6[[#This Row],[NJ_DUM]]</f>
        <v>6.8351990689283868</v>
      </c>
      <c r="BL682" s="9">
        <f>Table6[[#This Row],[sales]]-Table6[[#This Row],[ Pred_11]]</f>
        <v>487.23149701022919</v>
      </c>
      <c r="BM682" s="47">
        <f>ABS(Table6[[#This Row],[ Red_11]]/Table6[[#This Row],[sales]])</f>
        <v>0.98616543247466071</v>
      </c>
      <c r="BN682" s="9">
        <f>'[1]12'!K$22+'[1]12'!K$28*Table6[[#This Row],[COMBINE LN LING]]+'[1]12'!K$23*Table6[[#This Row],[DL_DUM]]+'[1]12'!K$24*Table6[[#This Row],[CT_DUM]]+'[1]12'!K$25*Table6[[#This Row],[PA_DUM]]+'[1]12'!K$26*Table6[[#This Row],[NY_DUM]]+'[1]12'!K$27*Table6[[#This Row],[NJ_DUM]]</f>
        <v>6.8695343616159903</v>
      </c>
      <c r="BO682" s="9">
        <f>Table6[[#This Row],[sales]]-Table6[[#This Row],[ Pred_12]]</f>
        <v>487.19716171754158</v>
      </c>
      <c r="BP682" s="47">
        <f>ABS(Table6[[#This Row],[ Red_12]]/Table6[[#This Row],[sales]])</f>
        <v>0.98609593721630773</v>
      </c>
      <c r="BQ682">
        <f>LN(G682+'2019 Totals and Calculations'!C$18)</f>
        <v>6.791738510523345</v>
      </c>
      <c r="BR682">
        <f>LN(Table6[[#This Row],[PROF RADIO]]+'2019 Totals and Calculations'!D$18)</f>
        <v>4.957118613674564</v>
      </c>
      <c r="BS682">
        <f>LN(Table6[[#This Row],[ONLINE LINGERING]]+'2019 Totals and Calculations'!E$18)</f>
        <v>4.4292085461314246</v>
      </c>
      <c r="BT682">
        <f>MONTH(Table6[[#This Row],[Date]])</f>
        <v>12</v>
      </c>
      <c r="BU682">
        <f t="shared" si="283"/>
        <v>0</v>
      </c>
      <c r="BV682">
        <f t="shared" si="284"/>
        <v>0</v>
      </c>
      <c r="BW682">
        <f t="shared" si="285"/>
        <v>0</v>
      </c>
      <c r="BX682">
        <f t="shared" si="286"/>
        <v>0</v>
      </c>
      <c r="BY682">
        <f t="shared" si="287"/>
        <v>0</v>
      </c>
      <c r="BZ682">
        <f t="shared" si="288"/>
        <v>0</v>
      </c>
      <c r="CA682">
        <f t="shared" si="289"/>
        <v>0</v>
      </c>
      <c r="CB682">
        <f t="shared" si="290"/>
        <v>0</v>
      </c>
      <c r="CC682">
        <f t="shared" si="291"/>
        <v>0</v>
      </c>
      <c r="CD682">
        <f t="shared" si="292"/>
        <v>0</v>
      </c>
      <c r="CE682">
        <f t="shared" si="293"/>
        <v>0</v>
      </c>
      <c r="CF682">
        <f t="shared" si="294"/>
        <v>1</v>
      </c>
      <c r="CG682">
        <f t="shared" si="295"/>
        <v>53</v>
      </c>
      <c r="CH68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538.78070306439747</v>
      </c>
      <c r="CI682" s="79">
        <f>Table6[[#This Row],[sales]]-CH682</f>
        <v>-44.714006985239905</v>
      </c>
      <c r="CJ682">
        <f>ABS(Table6[[#This Row],[sales]]-CH682)/Table6[[#This Row],[sales]]</f>
        <v>9.0501965301615861E-2</v>
      </c>
      <c r="CK68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559.67447296801902</v>
      </c>
      <c r="CL682" s="79">
        <f>Table6[[#This Row],[sales]]-CK682</f>
        <v>-65.607776888861451</v>
      </c>
      <c r="CM682">
        <f>ABS(Table6[[#This Row],[sales]]-CK682)/Table6[[#This Row],[sales]]</f>
        <v>0.13279133649265445</v>
      </c>
      <c r="CN68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576.50774293760935</v>
      </c>
      <c r="CO682" s="79">
        <f>Table6[[#This Row],[sales]]-CN682</f>
        <v>-82.441046858451784</v>
      </c>
      <c r="CP682">
        <f>ABS(Table6[[#This Row],[sales]]-CN682)/Table6[[#This Row],[sales]]</f>
        <v>0.16686218179183521</v>
      </c>
      <c r="CQ68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549.49280415199723</v>
      </c>
      <c r="CR682" s="79">
        <f>Table6[[#This Row],[sales]]-CQ682</f>
        <v>-55.426108072839668</v>
      </c>
      <c r="CS682">
        <f>ABS(Table6[[#This Row],[sales]]-CQ682)/Table6[[#This Row],[sales]]</f>
        <v>0.11218345319102321</v>
      </c>
    </row>
    <row r="683" spans="1:97" x14ac:dyDescent="0.2">
      <c r="A683">
        <v>682</v>
      </c>
      <c r="B683" t="s">
        <v>31</v>
      </c>
      <c r="C683" s="5">
        <v>43107</v>
      </c>
      <c r="D683" s="6">
        <v>546.85594963920266</v>
      </c>
      <c r="E683" s="8">
        <f>YEAR(Table6[[#This Row],[Date]])</f>
        <v>2018</v>
      </c>
      <c r="F683" s="6">
        <f>Table6[[#This Row],[TV_State]]+Table6[[#This Row],[Radio_State]]+Table6[[#This Row],[Online]]</f>
        <v>668.37949400346986</v>
      </c>
      <c r="G683" s="6">
        <f t="shared" si="270"/>
        <v>534.50852917925931</v>
      </c>
      <c r="H683" s="6">
        <f>LN(Table6[[#This Row],[PROF TV LING]])</f>
        <v>6.2813476876422909</v>
      </c>
      <c r="I683" s="6">
        <f t="shared" si="271"/>
        <v>6.3041854215596702</v>
      </c>
      <c r="J683" s="6">
        <v>81.01569624284484</v>
      </c>
      <c r="K683" s="6">
        <f t="shared" si="276"/>
        <v>80.221424711345719</v>
      </c>
      <c r="L683" s="6">
        <f>0.5*J682+0.5*Table6[[#This Row],[Radio_State]]</f>
        <v>80.61462843966244</v>
      </c>
      <c r="M683" s="6">
        <f>LN(Table6[[#This Row],[RADIO LINGERING ]])</f>
        <v>4.3896801273331025</v>
      </c>
      <c r="N683" s="6">
        <f t="shared" si="272"/>
        <v>4.3946429166752319</v>
      </c>
      <c r="O683" s="6">
        <v>40.507848121422413</v>
      </c>
      <c r="P683" s="6">
        <f t="shared" si="273"/>
        <v>40.3366881997826</v>
      </c>
      <c r="Q683" s="6">
        <f>0.3*O682+0.7*Table6[[#This Row],[Online]]</f>
        <v>40.387527780467693</v>
      </c>
      <c r="R683" s="6">
        <f>LN(Table6[[#This Row],[ONLINE LINGERING]])</f>
        <v>3.6985210189985431</v>
      </c>
      <c r="S683" s="6">
        <f t="shared" si="274"/>
        <v>3.701495736115286</v>
      </c>
      <c r="T683" s="6">
        <v>550.4842606323798</v>
      </c>
      <c r="U683" s="6">
        <f t="shared" si="275"/>
        <v>6.3107983647138211</v>
      </c>
      <c r="V683" s="8">
        <f>YEAR(Table6[[#This Row],[Date]])</f>
        <v>2018</v>
      </c>
      <c r="W683" s="8">
        <f>WEEKNUM(Table6[[#This Row],[Date]])</f>
        <v>2</v>
      </c>
      <c r="X683" t="s">
        <v>849</v>
      </c>
      <c r="Y683" s="9">
        <f>Table6[[#This Row],[LNTVLING]]+Table6[[#This Row],[LNRADIOLING]]+Table6[[#This Row],[LNONLINELING]]</f>
        <v>14.369548833973935</v>
      </c>
      <c r="Z683">
        <f t="shared" si="296"/>
        <v>1</v>
      </c>
      <c r="AA683">
        <f t="shared" si="277"/>
        <v>0</v>
      </c>
      <c r="AB683">
        <f t="shared" si="278"/>
        <v>0</v>
      </c>
      <c r="AC683">
        <f t="shared" si="279"/>
        <v>0</v>
      </c>
      <c r="AD683">
        <f t="shared" si="280"/>
        <v>0</v>
      </c>
      <c r="AE683">
        <f t="shared" si="281"/>
        <v>1</v>
      </c>
      <c r="AF683">
        <f t="shared" si="282"/>
        <v>0</v>
      </c>
      <c r="AG683" s="9">
        <f>'[1]1'!J$20+'[1]1'!J$21*Table6[[#This Row],[TV_State]]</f>
        <v>1867.5265367497113</v>
      </c>
      <c r="AH683" s="9">
        <f>Table6[[#This Row],[sales]]-Table6[[#This Row],[Pred_1]]</f>
        <v>-1317.0422761173315</v>
      </c>
      <c r="AI683">
        <f>ABS(Table6[[#This Row],[Res_1]])/Table6[[#This Row],[sales]]</f>
        <v>2.3925157725751376</v>
      </c>
      <c r="AJ683" s="9">
        <f>'[1]2'!J$20+'[1]2'!J$21*Table6[[#This Row],[Radio_State]]</f>
        <v>2069.945150903553</v>
      </c>
      <c r="AK683" s="9">
        <f>Table6[[#This Row],[sales]]-Table6[[#This Row],[ Pred_2 ]]</f>
        <v>-1519.4608902711732</v>
      </c>
      <c r="AL683">
        <f>ABS(Table6[[#This Row],[ Res_2 ]])/Table6[[#This Row],[sales]]</f>
        <v>2.7602258573672245</v>
      </c>
      <c r="AM683" s="10">
        <f>'[1]3'!J$20+'[1]3'!J$21*Data!O683</f>
        <v>2034.7570288912843</v>
      </c>
      <c r="AN683" s="9">
        <f>Table6[[#This Row],[sales]]-Table6[[#This Row],[Pred_3]]</f>
        <v>-1484.2727682589045</v>
      </c>
      <c r="AO683" s="9">
        <f>ABS(Table6[[#This Row],[Res_3]])/Table6[[#This Row],[sales]]</f>
        <v>2.6963037354670534</v>
      </c>
      <c r="AP683" s="9">
        <f>'[1]4'!L$21+'[1]4'!L$27*Table6[[#This Row],[TV_State]]+'[1]4'!L$22*Table6[[#This Row],[NJ_DUM]]+'[1]4'!L$23*Table6[[#This Row],[NY_DUM]]+'[1]4'!L$24*Table6[[#This Row],[PA_DUM]]+'[1]4'!L$25*Table6[[#This Row],[CT_DUM]]+'[1]4'!L$26*Table6[[#This Row],[DL_DUM]]</f>
        <v>358.45583236704334</v>
      </c>
      <c r="AQ683" s="9">
        <f>Table6[[#This Row],[sales]]-Table6[[#This Row],[Pred_4]]</f>
        <v>192.02842826533646</v>
      </c>
      <c r="AR683">
        <f>ABS(Table6[[#This Row],[Res_4]]/Table6[[#This Row],[sales]])</f>
        <v>0.34883545633936919</v>
      </c>
      <c r="AS683" s="9">
        <f>'[1]5'!L$20+'[1]5'!L$26*Table6[[#This Row],[Radio_State]]+'[1]5'!L$21*Table6[[#This Row],[NJ_DUM]]+'[1]5'!L$22*Table6[[#This Row],[NY_DUM]]+'[1]5'!L$23*Table6[[#This Row],[PA_DUM]]+'[1]5'!L$24*Table6[[#This Row],[CT_DUM]]+'[1]5'!L$25*Table6[[#This Row],[DL_DUM]]</f>
        <v>339.10839846205226</v>
      </c>
      <c r="AT683" s="9">
        <f>Table6[[#This Row],[sales]]-Table6[[#This Row],[Pred_5]]</f>
        <v>211.37586217032754</v>
      </c>
      <c r="AU683" s="9">
        <f>ABS(Table6[[#This Row],[Red_5]]/Table6[[#This Row],[sales]])</f>
        <v>0.38398166357654856</v>
      </c>
      <c r="AV683" s="9">
        <f>'[1]6'!L$20+'[1]6'!L$26*Table6[[#This Row],[Online]]+'[1]6'!L$21*Table6[[#This Row],[NJ_DUM]]+'[1]6'!L$22*Table6[[#This Row],[NY_DUM]]+'[1]6'!L$23*Table6[[#This Row],[PA_DUM]]+'[1]6'!L$24*Table6[[#This Row],[CT_DUM]]+'[1]6'!L$25*Table6[[#This Row],[DL_DUM]]</f>
        <v>170.34678784226313</v>
      </c>
      <c r="AW683" s="9">
        <f>Table6[[#This Row],[sales]]-Table6[[#This Row],[Pred_6]]</f>
        <v>380.1374727901167</v>
      </c>
      <c r="AX683" s="9">
        <f>ABS(Table6[[#This Row],[Red_6]]/Table6[[#This Row],[sales]])</f>
        <v>0.69055102929450918</v>
      </c>
      <c r="AY683" s="9">
        <f>'[1]7'!L$21+'[1]7'!L$27*Table6[[#This Row],[LNTV]]+'[1]7'!L$22*Table6[[#This Row],[NJ_DUM]]+'[1]7'!L$23*Table6[[#This Row],[NY_DUM]]+'[1]7'!L$24*Table6[[#This Row],[PA_DUM]]+'[1]7'!L$25*Table6[[#This Row],[CT_DUM]]+'[1]7'!L$26*Table6[[#This Row],[DL_DUM]]</f>
        <v>5.8433458098486657</v>
      </c>
      <c r="AZ683" s="9">
        <f>Table6[[#This Row],[sales]]-Table6[[#This Row],[Pred_7]]</f>
        <v>544.64091482253116</v>
      </c>
      <c r="BA683" s="9">
        <f>ABS(Table6[[#This Row],[Red_7]]/Table6[[#This Row],[sales]])</f>
        <v>0.98938508105002676</v>
      </c>
      <c r="BB683" s="9">
        <f>'[1]8'!O$22+'[1]8'!O$28*Table6[[#This Row],[LNRADIOLING]]+'[1]8'!O$23*Table6[[#This Row],[DL_DUM]]+'[1]8'!O$24*Table6[[#This Row],[CT_DUM]]+'[1]8'!O$25*Table6[[#This Row],[PA_DUM]]+'[1]8'!O$26*Table6[[#This Row],[NY_DUM]]+'[1]8'!O$27*Table6[[#This Row],[NJ_DUM]]</f>
        <v>6.8697908603656348</v>
      </c>
      <c r="BC683" s="9">
        <f>Table6[[#This Row],[sales]]-Table6[[#This Row],[Pred_8]]</f>
        <v>543.61446977201422</v>
      </c>
      <c r="BD683" s="9">
        <f>ABS(Table6[[#This Row],[Red_8]]/Table6[[#This Row],[sales]])</f>
        <v>0.98752045907275576</v>
      </c>
      <c r="BE683" s="9">
        <f>'[1]9'!M$19+'[1]9'!M$21*Table6[[#This Row],[LNONLINE]]+'[1]9'!M$20*Table6[[#This Row],[DL_DUM]]+'[1]9'!M$22*Table6[[#This Row],[CT_DUM]]+'[1]9'!M$23*Table6[[#This Row],[PA_DUM]]+'[1]9'!M$24*Table6[[#This Row],[NY_DUM]]+'[1]9'!M$25*Table6[[#This Row],[NJ_DUM]]</f>
        <v>6.8664672973001233</v>
      </c>
      <c r="BF683" s="9">
        <f>Table6[[#This Row],[sales]]-Table6[[#This Row],[Pred_9]]</f>
        <v>543.61779333507968</v>
      </c>
      <c r="BG683" s="9">
        <f>ABS(Table6[[#This Row],[Red_9]]/Table6[[#This Row],[sales]])</f>
        <v>0.98752649659880898</v>
      </c>
      <c r="BH683" s="9">
        <f>'[1]10'!P$22+'[1]10'!P$30*Table6[[#This Row],[LNTV]]+'[1]10'!P$29*Table6[[#This Row],[LNRADIOLING]]+'[1]10'!P$24*Table6[[#This Row],[LNONLINELING]]+'[1]10'!P$23*Table6[[#This Row],[DL_DUM]]+'[1]10'!P$25*Table6[[#This Row],[CT_DUM]]+'[1]10'!P$26*Table6[[#This Row],[PA_DUM]]+'[1]10'!P$27*Table6[[#This Row],[NY_DUM]]+'[1]10'!P$28*Table6[[#This Row],[NJ_DUM]]</f>
        <v>6.8377141260323793</v>
      </c>
      <c r="BI683" s="9">
        <f>Table6[[#This Row],[sales]]-Table6[[#This Row],[Pred_10]]</f>
        <v>543.64654650634748</v>
      </c>
      <c r="BJ683" s="45">
        <f>ABS(Table6[[#This Row],[Red_10]]/Table6[[#This Row],[sales]])</f>
        <v>0.98757872910266797</v>
      </c>
      <c r="BK683" s="9">
        <f>'[1]11'!P$32+'[1]11'!P$40*Table6[[#This Row],[LNONLINELING]]+'[1]11'!P$39*Table6[[#This Row],[LNRADIOLING]]+'[1]11'!P$38*Table6[[#This Row],[LNTVLING]]+'[1]11'!P$33*Table6[[#This Row],[DL_DUM]]+'[1]11'!P$34*Table6[[#This Row],[CT_DUM]]+'[1]11'!P$35*Table6[[#This Row],[PA_DUM]]+'[1]11'!P$36*Table6[[#This Row],[NY_DUM]]+'[1]11'!P$37*Table6[[#This Row],[NJ_DUM]]</f>
        <v>6.8363245979251994</v>
      </c>
      <c r="BL683" s="9">
        <f>Table6[[#This Row],[sales]]-Table6[[#This Row],[ Pred_11]]</f>
        <v>543.64793603445457</v>
      </c>
      <c r="BM683" s="47">
        <f>ABS(Table6[[#This Row],[ Red_11]]/Table6[[#This Row],[sales]])</f>
        <v>0.98758125329492275</v>
      </c>
      <c r="BN683" s="9">
        <f>'[1]12'!K$22+'[1]12'!K$28*Table6[[#This Row],[COMBINE LN LING]]+'[1]12'!K$23*Table6[[#This Row],[DL_DUM]]+'[1]12'!K$24*Table6[[#This Row],[CT_DUM]]+'[1]12'!K$25*Table6[[#This Row],[PA_DUM]]+'[1]12'!K$26*Table6[[#This Row],[NY_DUM]]+'[1]12'!K$27*Table6[[#This Row],[NJ_DUM]]</f>
        <v>6.8724070230969438</v>
      </c>
      <c r="BO683" s="9">
        <f>Table6[[#This Row],[sales]]-Table6[[#This Row],[ Pred_12]]</f>
        <v>543.61185360928289</v>
      </c>
      <c r="BP683" s="47">
        <f>ABS(Table6[[#This Row],[ Red_12]]/Table6[[#This Row],[sales]])</f>
        <v>0.9875157065976744</v>
      </c>
      <c r="BQ683">
        <f>LN(G683+'2019 Totals and Calculations'!C$18)</f>
        <v>6.7976636371216381</v>
      </c>
      <c r="BR683">
        <f>LN(Table6[[#This Row],[PROF RADIO]]+'2019 Totals and Calculations'!D$18)</f>
        <v>4.9626893103748113</v>
      </c>
      <c r="BS683">
        <f>LN(Table6[[#This Row],[ONLINE LINGERING]]+'2019 Totals and Calculations'!E$18)</f>
        <v>4.4339653115792892</v>
      </c>
      <c r="BT683">
        <f>MONTH(Table6[[#This Row],[Date]])</f>
        <v>1</v>
      </c>
      <c r="BU683">
        <f t="shared" si="283"/>
        <v>1</v>
      </c>
      <c r="BV683">
        <f t="shared" si="284"/>
        <v>0</v>
      </c>
      <c r="BW683">
        <f t="shared" si="285"/>
        <v>0</v>
      </c>
      <c r="BX683">
        <f t="shared" si="286"/>
        <v>0</v>
      </c>
      <c r="BY683">
        <f t="shared" si="287"/>
        <v>0</v>
      </c>
      <c r="BZ683">
        <f t="shared" si="288"/>
        <v>0</v>
      </c>
      <c r="CA683">
        <f t="shared" si="289"/>
        <v>0</v>
      </c>
      <c r="CB683">
        <f t="shared" si="290"/>
        <v>0</v>
      </c>
      <c r="CC683">
        <f t="shared" si="291"/>
        <v>0</v>
      </c>
      <c r="CD683">
        <f t="shared" si="292"/>
        <v>0</v>
      </c>
      <c r="CE683">
        <f t="shared" si="293"/>
        <v>0</v>
      </c>
      <c r="CF683">
        <f t="shared" si="294"/>
        <v>0</v>
      </c>
      <c r="CG683">
        <f t="shared" si="295"/>
        <v>54</v>
      </c>
      <c r="CH68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544.74681523660968</v>
      </c>
      <c r="CI683" s="79">
        <f>Table6[[#This Row],[sales]]-CH683</f>
        <v>5.7374453957701235</v>
      </c>
      <c r="CJ683">
        <f>ABS(Table6[[#This Row],[sales]]-CH683)/Table6[[#This Row],[sales]]</f>
        <v>1.0422542125326378E-2</v>
      </c>
      <c r="CK68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546.22248120195309</v>
      </c>
      <c r="CL683" s="79">
        <f>Table6[[#This Row],[sales]]-CK683</f>
        <v>4.2617794304267136</v>
      </c>
      <c r="CM683">
        <f>ABS(Table6[[#This Row],[sales]]-CK683)/Table6[[#This Row],[sales]]</f>
        <v>7.7418733562534727E-3</v>
      </c>
      <c r="CN68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560.44322699949032</v>
      </c>
      <c r="CO683" s="79">
        <f>Table6[[#This Row],[sales]]-CN683</f>
        <v>-9.95896636711052</v>
      </c>
      <c r="CP683">
        <f>ABS(Table6[[#This Row],[sales]]-CN683)/Table6[[#This Row],[sales]]</f>
        <v>1.8091282674767048E-2</v>
      </c>
      <c r="CQ68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552.55947356032948</v>
      </c>
      <c r="CR683" s="79">
        <f>Table6[[#This Row],[sales]]-CQ683</f>
        <v>-2.0752129279496785</v>
      </c>
      <c r="CS683">
        <f>ABS(Table6[[#This Row],[sales]]-CQ683)/Table6[[#This Row],[sales]]</f>
        <v>3.7697952082512516E-3</v>
      </c>
    </row>
    <row r="684" spans="1:97" x14ac:dyDescent="0.2">
      <c r="A684">
        <v>683</v>
      </c>
      <c r="B684" t="s">
        <v>31</v>
      </c>
      <c r="C684" s="5">
        <v>43114</v>
      </c>
      <c r="D684" s="6">
        <v>552.32450913559467</v>
      </c>
      <c r="E684" s="8">
        <f>YEAR(Table6[[#This Row],[Date]])</f>
        <v>2018</v>
      </c>
      <c r="F684" s="6">
        <f>Table6[[#This Row],[TV_State]]+Table6[[#This Row],[Radio_State]]+Table6[[#This Row],[Online]]</f>
        <v>675.06328894350463</v>
      </c>
      <c r="G684" s="6">
        <f t="shared" si="270"/>
        <v>539.85332316615984</v>
      </c>
      <c r="H684" s="6">
        <f>LN(Table6[[#This Row],[PROF TV LING]])</f>
        <v>6.2912974788955331</v>
      </c>
      <c r="I684" s="6">
        <f t="shared" si="271"/>
        <v>6.3141357524128381</v>
      </c>
      <c r="J684" s="6">
        <v>81.82585320527329</v>
      </c>
      <c r="K684" s="6">
        <f t="shared" si="276"/>
        <v>81.023638958309505</v>
      </c>
      <c r="L684" s="6">
        <f>0.5*J683+0.5*Table6[[#This Row],[Radio_State]]</f>
        <v>81.420774724059072</v>
      </c>
      <c r="M684" s="6">
        <f>LN(Table6[[#This Row],[RADIO LINGERING ]])</f>
        <v>4.3996304581862704</v>
      </c>
      <c r="N684" s="6">
        <f t="shared" si="272"/>
        <v>4.4045932475283998</v>
      </c>
      <c r="O684" s="6">
        <v>40.912926602636645</v>
      </c>
      <c r="P684" s="6">
        <f t="shared" si="273"/>
        <v>40.740055081780426</v>
      </c>
      <c r="Q684" s="6">
        <f>0.3*O683+0.7*Table6[[#This Row],[Online]]</f>
        <v>40.791403058272373</v>
      </c>
      <c r="R684" s="6">
        <f>LN(Table6[[#This Row],[ONLINE LINGERING]])</f>
        <v>3.7084713498517115</v>
      </c>
      <c r="S684" s="6">
        <f t="shared" si="274"/>
        <v>3.7114460669684544</v>
      </c>
      <c r="T684" s="6">
        <v>498.50882742216118</v>
      </c>
      <c r="U684" s="6">
        <f t="shared" si="275"/>
        <v>6.2116212972133358</v>
      </c>
      <c r="V684" s="8">
        <f>YEAR(Table6[[#This Row],[Date]])</f>
        <v>2018</v>
      </c>
      <c r="W684" s="8">
        <f>WEEKNUM(Table6[[#This Row],[Date]])</f>
        <v>3</v>
      </c>
      <c r="X684" t="s">
        <v>850</v>
      </c>
      <c r="Y684" s="9">
        <f>Table6[[#This Row],[LNTVLING]]+Table6[[#This Row],[LNRADIOLING]]+Table6[[#This Row],[LNONLINELING]]</f>
        <v>14.399399286933514</v>
      </c>
      <c r="Z684">
        <f t="shared" si="296"/>
        <v>1</v>
      </c>
      <c r="AA684">
        <f t="shared" si="277"/>
        <v>0</v>
      </c>
      <c r="AB684">
        <f t="shared" si="278"/>
        <v>0</v>
      </c>
      <c r="AC684">
        <f t="shared" si="279"/>
        <v>0</v>
      </c>
      <c r="AD684">
        <f t="shared" si="280"/>
        <v>0</v>
      </c>
      <c r="AE684">
        <f t="shared" si="281"/>
        <v>1</v>
      </c>
      <c r="AF684">
        <f t="shared" si="282"/>
        <v>0</v>
      </c>
      <c r="AG684" s="9">
        <f>'[1]1'!J$20+'[1]1'!J$21*Table6[[#This Row],[TV_State]]</f>
        <v>1872.904476662645</v>
      </c>
      <c r="AH684" s="9">
        <f>Table6[[#This Row],[sales]]-Table6[[#This Row],[Pred_1]]</f>
        <v>-1374.3956492404839</v>
      </c>
      <c r="AI684">
        <f>ABS(Table6[[#This Row],[Res_1]])/Table6[[#This Row],[sales]]</f>
        <v>2.7570136648284058</v>
      </c>
      <c r="AJ684" s="9">
        <f>'[1]2'!J$20+'[1]2'!J$21*Table6[[#This Row],[Radio_State]]</f>
        <v>2073.5017843726137</v>
      </c>
      <c r="AK684" s="9">
        <f>Table6[[#This Row],[sales]]-Table6[[#This Row],[ Pred_2 ]]</f>
        <v>-1574.9929569504525</v>
      </c>
      <c r="AL684">
        <f>ABS(Table6[[#This Row],[ Res_2 ]])/Table6[[#This Row],[sales]]</f>
        <v>3.1594083601185119</v>
      </c>
      <c r="AM684" s="10">
        <f>'[1]3'!J$20+'[1]3'!J$21*Data!O684</f>
        <v>2037.0972973629489</v>
      </c>
      <c r="AN684" s="9">
        <f>Table6[[#This Row],[sales]]-Table6[[#This Row],[Pred_3]]</f>
        <v>-1538.5884699407877</v>
      </c>
      <c r="AO684" s="9">
        <f>ABS(Table6[[#This Row],[Res_3]])/Table6[[#This Row],[sales]]</f>
        <v>3.0863815950802356</v>
      </c>
      <c r="AP684" s="9">
        <f>'[1]4'!L$21+'[1]4'!L$27*Table6[[#This Row],[TV_State]]+'[1]4'!L$22*Table6[[#This Row],[NJ_DUM]]+'[1]4'!L$23*Table6[[#This Row],[NY_DUM]]+'[1]4'!L$24*Table6[[#This Row],[PA_DUM]]+'[1]4'!L$25*Table6[[#This Row],[CT_DUM]]+'[1]4'!L$26*Table6[[#This Row],[DL_DUM]]</f>
        <v>359.66209074725555</v>
      </c>
      <c r="AQ684" s="9">
        <f>Table6[[#This Row],[sales]]-Table6[[#This Row],[Pred_4]]</f>
        <v>138.84673667490563</v>
      </c>
      <c r="AR684">
        <f>ABS(Table6[[#This Row],[Res_4]]/Table6[[#This Row],[sales]])</f>
        <v>0.27852412843498869</v>
      </c>
      <c r="AS684" s="9">
        <f>'[1]5'!L$20+'[1]5'!L$26*Table6[[#This Row],[Radio_State]]+'[1]5'!L$21*Table6[[#This Row],[NJ_DUM]]+'[1]5'!L$22*Table6[[#This Row],[NY_DUM]]+'[1]5'!L$23*Table6[[#This Row],[PA_DUM]]+'[1]5'!L$24*Table6[[#This Row],[CT_DUM]]+'[1]5'!L$25*Table6[[#This Row],[DL_DUM]]</f>
        <v>340.53556716340228</v>
      </c>
      <c r="AT684" s="9">
        <f>Table6[[#This Row],[sales]]-Table6[[#This Row],[Pred_5]]</f>
        <v>157.9732602587589</v>
      </c>
      <c r="AU684" s="9">
        <f>ABS(Table6[[#This Row],[Red_5]]/Table6[[#This Row],[sales]])</f>
        <v>0.31689160064758404</v>
      </c>
      <c r="AV684" s="9">
        <f>'[1]6'!L$20+'[1]6'!L$26*Table6[[#This Row],[Online]]+'[1]6'!L$21*Table6[[#This Row],[NJ_DUM]]+'[1]6'!L$22*Table6[[#This Row],[NY_DUM]]+'[1]6'!L$23*Table6[[#This Row],[PA_DUM]]+'[1]6'!L$24*Table6[[#This Row],[CT_DUM]]+'[1]6'!L$25*Table6[[#This Row],[DL_DUM]]</f>
        <v>172.1097937325504</v>
      </c>
      <c r="AW684" s="9">
        <f>Table6[[#This Row],[sales]]-Table6[[#This Row],[Pred_6]]</f>
        <v>326.39903368961075</v>
      </c>
      <c r="AX684" s="9">
        <f>ABS(Table6[[#This Row],[Red_6]]/Table6[[#This Row],[sales]])</f>
        <v>0.65475076013689204</v>
      </c>
      <c r="AY684" s="9">
        <f>'[1]7'!L$21+'[1]7'!L$27*Table6[[#This Row],[LNTV]]+'[1]7'!L$22*Table6[[#This Row],[NJ_DUM]]+'[1]7'!L$23*Table6[[#This Row],[NY_DUM]]+'[1]7'!L$24*Table6[[#This Row],[PA_DUM]]+'[1]7'!L$25*Table6[[#This Row],[CT_DUM]]+'[1]7'!L$26*Table6[[#This Row],[DL_DUM]]</f>
        <v>5.8444471571386671</v>
      </c>
      <c r="AZ684" s="9">
        <f>Table6[[#This Row],[sales]]-Table6[[#This Row],[Pred_7]]</f>
        <v>492.66438026502249</v>
      </c>
      <c r="BA684" s="9">
        <f>ABS(Table6[[#This Row],[Red_7]]/Table6[[#This Row],[sales]])</f>
        <v>0.9882761410919022</v>
      </c>
      <c r="BB684" s="9">
        <f>'[1]8'!O$22+'[1]8'!O$28*Table6[[#This Row],[LNRADIOLING]]+'[1]8'!O$23*Table6[[#This Row],[DL_DUM]]+'[1]8'!O$24*Table6[[#This Row],[CT_DUM]]+'[1]8'!O$25*Table6[[#This Row],[PA_DUM]]+'[1]8'!O$26*Table6[[#This Row],[NY_DUM]]+'[1]8'!O$27*Table6[[#This Row],[NJ_DUM]]</f>
        <v>6.8705007263694116</v>
      </c>
      <c r="BC684" s="9">
        <f>Table6[[#This Row],[sales]]-Table6[[#This Row],[Pred_8]]</f>
        <v>491.63832669579176</v>
      </c>
      <c r="BD684" s="9">
        <f>ABS(Table6[[#This Row],[Red_8]]/Table6[[#This Row],[sales]])</f>
        <v>0.98621789555483408</v>
      </c>
      <c r="BE684" s="9">
        <f>'[1]9'!M$19+'[1]9'!M$21*Table6[[#This Row],[LNONLINE]]+'[1]9'!M$20*Table6[[#This Row],[DL_DUM]]+'[1]9'!M$22*Table6[[#This Row],[CT_DUM]]+'[1]9'!M$23*Table6[[#This Row],[PA_DUM]]+'[1]9'!M$24*Table6[[#This Row],[NY_DUM]]+'[1]9'!M$25*Table6[[#This Row],[NJ_DUM]]</f>
        <v>6.8696177456314551</v>
      </c>
      <c r="BF684" s="9">
        <f>Table6[[#This Row],[sales]]-Table6[[#This Row],[Pred_9]]</f>
        <v>491.63920967652973</v>
      </c>
      <c r="BG684" s="9">
        <f>ABS(Table6[[#This Row],[Red_9]]/Table6[[#This Row],[sales]])</f>
        <v>0.98621966679877082</v>
      </c>
      <c r="BH684" s="9">
        <f>'[1]10'!P$22+'[1]10'!P$30*Table6[[#This Row],[LNTV]]+'[1]10'!P$29*Table6[[#This Row],[LNRADIOLING]]+'[1]10'!P$24*Table6[[#This Row],[LNONLINELING]]+'[1]10'!P$23*Table6[[#This Row],[DL_DUM]]+'[1]10'!P$25*Table6[[#This Row],[CT_DUM]]+'[1]10'!P$26*Table6[[#This Row],[PA_DUM]]+'[1]10'!P$27*Table6[[#This Row],[NY_DUM]]+'[1]10'!P$28*Table6[[#This Row],[NJ_DUM]]</f>
        <v>6.8395252093085972</v>
      </c>
      <c r="BI684" s="9">
        <f>Table6[[#This Row],[sales]]-Table6[[#This Row],[Pred_10]]</f>
        <v>491.66930221285259</v>
      </c>
      <c r="BJ684" s="45">
        <f>ABS(Table6[[#This Row],[Red_10]]/Table6[[#This Row],[sales]])</f>
        <v>0.98628003190098668</v>
      </c>
      <c r="BK684" s="9">
        <f>'[1]11'!P$32+'[1]11'!P$40*Table6[[#This Row],[LNONLINELING]]+'[1]11'!P$39*Table6[[#This Row],[LNRADIOLING]]+'[1]11'!P$38*Table6[[#This Row],[LNTVLING]]+'[1]11'!P$33*Table6[[#This Row],[DL_DUM]]+'[1]11'!P$34*Table6[[#This Row],[CT_DUM]]+'[1]11'!P$35*Table6[[#This Row],[PA_DUM]]+'[1]11'!P$36*Table6[[#This Row],[NY_DUM]]+'[1]11'!P$37*Table6[[#This Row],[NJ_DUM]]</f>
        <v>6.837450086614087</v>
      </c>
      <c r="BL684" s="9">
        <f>Table6[[#This Row],[sales]]-Table6[[#This Row],[ Pred_11]]</f>
        <v>491.67137733554711</v>
      </c>
      <c r="BM684" s="47">
        <f>ABS(Table6[[#This Row],[ Red_11]]/Table6[[#This Row],[sales]])</f>
        <v>0.98628419456086425</v>
      </c>
      <c r="BN684" s="9">
        <f>'[1]12'!K$22+'[1]12'!K$28*Table6[[#This Row],[COMBINE LN LING]]+'[1]12'!K$23*Table6[[#This Row],[DL_DUM]]+'[1]12'!K$24*Table6[[#This Row],[CT_DUM]]+'[1]12'!K$25*Table6[[#This Row],[PA_DUM]]+'[1]12'!K$26*Table6[[#This Row],[NY_DUM]]+'[1]12'!K$27*Table6[[#This Row],[NJ_DUM]]</f>
        <v>6.8752797075749195</v>
      </c>
      <c r="BO684" s="9">
        <f>Table6[[#This Row],[sales]]-Table6[[#This Row],[ Pred_12]]</f>
        <v>491.63354771458626</v>
      </c>
      <c r="BP684" s="47">
        <f>ABS(Table6[[#This Row],[ Red_12]]/Table6[[#This Row],[sales]])</f>
        <v>0.98620830900201373</v>
      </c>
      <c r="BQ684">
        <f>LN(G684+'2019 Totals and Calculations'!C$18)</f>
        <v>6.8036127292339081</v>
      </c>
      <c r="BR684">
        <f>LN(Table6[[#This Row],[PROF RADIO]]+'2019 Totals and Calculations'!D$18)</f>
        <v>4.9682843899181597</v>
      </c>
      <c r="BS684">
        <f>LN(Table6[[#This Row],[ONLINE LINGERING]]+'2019 Totals and Calculations'!E$18)</f>
        <v>4.4387467867414729</v>
      </c>
      <c r="BT684">
        <f>MONTH(Table6[[#This Row],[Date]])</f>
        <v>1</v>
      </c>
      <c r="BU684">
        <f t="shared" si="283"/>
        <v>1</v>
      </c>
      <c r="BV684">
        <f t="shared" si="284"/>
        <v>0</v>
      </c>
      <c r="BW684">
        <f t="shared" si="285"/>
        <v>0</v>
      </c>
      <c r="BX684">
        <f t="shared" si="286"/>
        <v>0</v>
      </c>
      <c r="BY684">
        <f t="shared" si="287"/>
        <v>0</v>
      </c>
      <c r="BZ684">
        <f t="shared" si="288"/>
        <v>0</v>
      </c>
      <c r="CA684">
        <f t="shared" si="289"/>
        <v>0</v>
      </c>
      <c r="CB684">
        <f t="shared" si="290"/>
        <v>0</v>
      </c>
      <c r="CC684">
        <f t="shared" si="291"/>
        <v>0</v>
      </c>
      <c r="CD684">
        <f t="shared" si="292"/>
        <v>0</v>
      </c>
      <c r="CE684">
        <f t="shared" si="293"/>
        <v>0</v>
      </c>
      <c r="CF684">
        <f t="shared" si="294"/>
        <v>0</v>
      </c>
      <c r="CG684">
        <f t="shared" si="295"/>
        <v>55</v>
      </c>
      <c r="CH68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547.19087833686467</v>
      </c>
      <c r="CI684" s="79">
        <f>Table6[[#This Row],[sales]]-CH684</f>
        <v>-48.682050914703495</v>
      </c>
      <c r="CJ684">
        <f>ABS(Table6[[#This Row],[sales]]-CH684)/Table6[[#This Row],[sales]]</f>
        <v>9.7655343770827949E-2</v>
      </c>
      <c r="CK68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548.40155946647656</v>
      </c>
      <c r="CL684" s="79">
        <f>Table6[[#This Row],[sales]]-CK684</f>
        <v>-49.89273204431538</v>
      </c>
      <c r="CM684">
        <f>ABS(Table6[[#This Row],[sales]]-CK684)/Table6[[#This Row],[sales]]</f>
        <v>0.10008394896899954</v>
      </c>
      <c r="CN68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562.64187463690416</v>
      </c>
      <c r="CO684" s="79">
        <f>Table6[[#This Row],[sales]]-CN684</f>
        <v>-64.133047214742987</v>
      </c>
      <c r="CP684">
        <f>ABS(Table6[[#This Row],[sales]]-CN684)/Table6[[#This Row],[sales]]</f>
        <v>0.12864977245514661</v>
      </c>
      <c r="CQ68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555.65012975786567</v>
      </c>
      <c r="CR684" s="79">
        <f>Table6[[#This Row],[sales]]-CQ684</f>
        <v>-57.141302335704495</v>
      </c>
      <c r="CS684">
        <f>ABS(Table6[[#This Row],[sales]]-CQ684)/Table6[[#This Row],[sales]]</f>
        <v>0.11462445435758453</v>
      </c>
    </row>
    <row r="685" spans="1:97" x14ac:dyDescent="0.2">
      <c r="A685">
        <v>684</v>
      </c>
      <c r="B685" t="s">
        <v>31</v>
      </c>
      <c r="C685" s="5">
        <v>43121</v>
      </c>
      <c r="D685" s="6">
        <v>557.84775422695066</v>
      </c>
      <c r="E685" s="8">
        <f>YEAR(Table6[[#This Row],[Date]])</f>
        <v>2018</v>
      </c>
      <c r="F685" s="6">
        <f>Table6[[#This Row],[TV_State]]+Table6[[#This Row],[Radio_State]]+Table6[[#This Row],[Online]]</f>
        <v>681.81392183293974</v>
      </c>
      <c r="G685" s="6">
        <f t="shared" si="270"/>
        <v>545.25165248439703</v>
      </c>
      <c r="H685" s="6">
        <f>LN(Table6[[#This Row],[PROF TV LING]])</f>
        <v>6.3012474357683832</v>
      </c>
      <c r="I685" s="6">
        <f t="shared" si="271"/>
        <v>6.324086083266006</v>
      </c>
      <c r="J685" s="6">
        <v>82.644111737326028</v>
      </c>
      <c r="K685" s="6">
        <f t="shared" si="276"/>
        <v>81.833875347817767</v>
      </c>
      <c r="L685" s="6">
        <f>0.5*J684+0.5*Table6[[#This Row],[Radio_State]]</f>
        <v>82.234982471299659</v>
      </c>
      <c r="M685" s="6">
        <f>LN(Table6[[#This Row],[RADIO LINGERING ]])</f>
        <v>4.4095807890394392</v>
      </c>
      <c r="N685" s="6">
        <f t="shared" si="272"/>
        <v>4.4145435783815676</v>
      </c>
      <c r="O685" s="6">
        <v>41.322055868663014</v>
      </c>
      <c r="P685" s="6">
        <f t="shared" si="273"/>
        <v>41.147455632598238</v>
      </c>
      <c r="Q685" s="6">
        <f>0.3*O684+0.7*Table6[[#This Row],[Online]]</f>
        <v>41.199317088855103</v>
      </c>
      <c r="R685" s="6">
        <f>LN(Table6[[#This Row],[ONLINE LINGERING]])</f>
        <v>3.7184216807048798</v>
      </c>
      <c r="S685" s="6">
        <f t="shared" si="274"/>
        <v>3.7213963978216227</v>
      </c>
      <c r="T685" s="6">
        <v>544.22942225766576</v>
      </c>
      <c r="U685" s="6">
        <f t="shared" si="275"/>
        <v>6.2993708900432566</v>
      </c>
      <c r="V685" s="8">
        <f>YEAR(Table6[[#This Row],[Date]])</f>
        <v>2018</v>
      </c>
      <c r="W685" s="8">
        <f>WEEKNUM(Table6[[#This Row],[Date]])</f>
        <v>4</v>
      </c>
      <c r="X685" t="s">
        <v>851</v>
      </c>
      <c r="Y685" s="9">
        <f>Table6[[#This Row],[LNTVLING]]+Table6[[#This Row],[LNRADIOLING]]+Table6[[#This Row],[LNONLINELING]]</f>
        <v>14.429249905512703</v>
      </c>
      <c r="Z685">
        <f t="shared" si="296"/>
        <v>1</v>
      </c>
      <c r="AA685">
        <f t="shared" si="277"/>
        <v>0</v>
      </c>
      <c r="AB685">
        <f t="shared" si="278"/>
        <v>0</v>
      </c>
      <c r="AC685">
        <f t="shared" si="279"/>
        <v>0</v>
      </c>
      <c r="AD685">
        <f t="shared" si="280"/>
        <v>0</v>
      </c>
      <c r="AE685">
        <f t="shared" si="281"/>
        <v>1</v>
      </c>
      <c r="AF685">
        <f t="shared" si="282"/>
        <v>0</v>
      </c>
      <c r="AG685" s="9">
        <f>'[1]1'!J$20+'[1]1'!J$21*Table6[[#This Row],[TV_State]]</f>
        <v>1878.3361959747083</v>
      </c>
      <c r="AH685" s="9">
        <f>Table6[[#This Row],[sales]]-Table6[[#This Row],[Pred_1]]</f>
        <v>-1334.1067737170424</v>
      </c>
      <c r="AI685">
        <f>ABS(Table6[[#This Row],[Res_1]])/Table6[[#This Row],[sales]]</f>
        <v>2.4513683368728434</v>
      </c>
      <c r="AJ685" s="9">
        <f>'[1]2'!J$20+'[1]2'!J$21*Table6[[#This Row],[Radio_State]]</f>
        <v>2077.0939841763648</v>
      </c>
      <c r="AK685" s="9">
        <f>Table6[[#This Row],[sales]]-Table6[[#This Row],[ Pred_2 ]]</f>
        <v>-1532.8645619186991</v>
      </c>
      <c r="AL685">
        <f>ABS(Table6[[#This Row],[ Res_2 ]])/Table6[[#This Row],[sales]]</f>
        <v>2.8165778975341089</v>
      </c>
      <c r="AM685" s="10">
        <f>'[1]3'!J$20+'[1]3'!J$21*Data!O685</f>
        <v>2039.4609685193298</v>
      </c>
      <c r="AN685" s="9">
        <f>Table6[[#This Row],[sales]]-Table6[[#This Row],[Pred_3]]</f>
        <v>-1495.2315462616639</v>
      </c>
      <c r="AO685" s="9">
        <f>ABS(Table6[[#This Row],[Res_3]])/Table6[[#This Row],[sales]]</f>
        <v>2.7474287223555245</v>
      </c>
      <c r="AP685" s="9">
        <f>'[1]4'!L$21+'[1]4'!L$27*Table6[[#This Row],[TV_State]]+'[1]4'!L$22*Table6[[#This Row],[NJ_DUM]]+'[1]4'!L$23*Table6[[#This Row],[NY_DUM]]+'[1]4'!L$24*Table6[[#This Row],[PA_DUM]]+'[1]4'!L$25*Table6[[#This Row],[CT_DUM]]+'[1]4'!L$26*Table6[[#This Row],[DL_DUM]]</f>
        <v>360.88041171126986</v>
      </c>
      <c r="AQ685" s="9">
        <f>Table6[[#This Row],[sales]]-Table6[[#This Row],[Pred_4]]</f>
        <v>183.3490105463959</v>
      </c>
      <c r="AR685">
        <f>ABS(Table6[[#This Row],[Res_4]]/Table6[[#This Row],[sales]])</f>
        <v>0.33689654224462195</v>
      </c>
      <c r="AS685" s="9">
        <f>'[1]5'!L$20+'[1]5'!L$26*Table6[[#This Row],[Radio_State]]+'[1]5'!L$21*Table6[[#This Row],[NJ_DUM]]+'[1]5'!L$22*Table6[[#This Row],[NY_DUM]]+'[1]5'!L$23*Table6[[#This Row],[PA_DUM]]+'[1]5'!L$24*Table6[[#This Row],[CT_DUM]]+'[1]5'!L$25*Table6[[#This Row],[DL_DUM]]</f>
        <v>341.97700755176584</v>
      </c>
      <c r="AT685" s="9">
        <f>Table6[[#This Row],[sales]]-Table6[[#This Row],[Pred_5]]</f>
        <v>202.25241470589992</v>
      </c>
      <c r="AU685" s="9">
        <f>ABS(Table6[[#This Row],[Red_5]]/Table6[[#This Row],[sales]])</f>
        <v>0.3716307983991049</v>
      </c>
      <c r="AV685" s="9">
        <f>'[1]6'!L$20+'[1]6'!L$26*Table6[[#This Row],[Online]]+'[1]6'!L$21*Table6[[#This Row],[NJ_DUM]]+'[1]6'!L$22*Table6[[#This Row],[NY_DUM]]+'[1]6'!L$23*Table6[[#This Row],[PA_DUM]]+'[1]6'!L$24*Table6[[#This Row],[CT_DUM]]+'[1]6'!L$25*Table6[[#This Row],[DL_DUM]]</f>
        <v>173.89042968174053</v>
      </c>
      <c r="AW685" s="9">
        <f>Table6[[#This Row],[sales]]-Table6[[#This Row],[Pred_6]]</f>
        <v>370.3389925759252</v>
      </c>
      <c r="AX685" s="9">
        <f>ABS(Table6[[#This Row],[Red_6]]/Table6[[#This Row],[sales]])</f>
        <v>0.68048322532732897</v>
      </c>
      <c r="AY685" s="9">
        <f>'[1]7'!L$21+'[1]7'!L$27*Table6[[#This Row],[LNTV]]+'[1]7'!L$22*Table6[[#This Row],[NJ_DUM]]+'[1]7'!L$23*Table6[[#This Row],[NY_DUM]]+'[1]7'!L$24*Table6[[#This Row],[PA_DUM]]+'[1]7'!L$25*Table6[[#This Row],[CT_DUM]]+'[1]7'!L$26*Table6[[#This Row],[DL_DUM]]</f>
        <v>5.8455485044286668</v>
      </c>
      <c r="AZ685" s="9">
        <f>Table6[[#This Row],[sales]]-Table6[[#This Row],[Pred_7]]</f>
        <v>538.38387375323714</v>
      </c>
      <c r="BA685" s="9">
        <f>ABS(Table6[[#This Row],[Red_7]]/Table6[[#This Row],[sales]])</f>
        <v>0.98925903623479394</v>
      </c>
      <c r="BB685" s="9">
        <f>'[1]8'!O$22+'[1]8'!O$28*Table6[[#This Row],[LNRADIOLING]]+'[1]8'!O$23*Table6[[#This Row],[DL_DUM]]+'[1]8'!O$24*Table6[[#This Row],[CT_DUM]]+'[1]8'!O$25*Table6[[#This Row],[PA_DUM]]+'[1]8'!O$26*Table6[[#This Row],[NY_DUM]]+'[1]8'!O$27*Table6[[#This Row],[NJ_DUM]]</f>
        <v>6.8712105923731883</v>
      </c>
      <c r="BC685" s="9">
        <f>Table6[[#This Row],[sales]]-Table6[[#This Row],[Pred_8]]</f>
        <v>537.35821166529263</v>
      </c>
      <c r="BD685" s="9">
        <f>ABS(Table6[[#This Row],[Red_8]]/Table6[[#This Row],[sales]])</f>
        <v>0.9873744227868666</v>
      </c>
      <c r="BE685" s="9">
        <f>'[1]9'!M$19+'[1]9'!M$21*Table6[[#This Row],[LNONLINE]]+'[1]9'!M$20*Table6[[#This Row],[DL_DUM]]+'[1]9'!M$22*Table6[[#This Row],[CT_DUM]]+'[1]9'!M$23*Table6[[#This Row],[PA_DUM]]+'[1]9'!M$24*Table6[[#This Row],[NY_DUM]]+'[1]9'!M$25*Table6[[#This Row],[NJ_DUM]]</f>
        <v>6.8727681939627878</v>
      </c>
      <c r="BF685" s="9">
        <f>Table6[[#This Row],[sales]]-Table6[[#This Row],[Pred_9]]</f>
        <v>537.35665406370299</v>
      </c>
      <c r="BG685" s="9">
        <f>ABS(Table6[[#This Row],[Red_9]]/Table6[[#This Row],[sales]])</f>
        <v>0.98737156075566079</v>
      </c>
      <c r="BH685" s="9">
        <f>'[1]10'!P$22+'[1]10'!P$30*Table6[[#This Row],[LNTV]]+'[1]10'!P$29*Table6[[#This Row],[LNRADIOLING]]+'[1]10'!P$24*Table6[[#This Row],[LNONLINELING]]+'[1]10'!P$23*Table6[[#This Row],[DL_DUM]]+'[1]10'!P$25*Table6[[#This Row],[CT_DUM]]+'[1]10'!P$26*Table6[[#This Row],[PA_DUM]]+'[1]10'!P$27*Table6[[#This Row],[NY_DUM]]+'[1]10'!P$28*Table6[[#This Row],[NJ_DUM]]</f>
        <v>6.8413362925848151</v>
      </c>
      <c r="BI685" s="9">
        <f>Table6[[#This Row],[sales]]-Table6[[#This Row],[Pred_10]]</f>
        <v>537.3880859650809</v>
      </c>
      <c r="BJ685" s="45">
        <f>ABS(Table6[[#This Row],[Red_10]]/Table6[[#This Row],[sales]])</f>
        <v>0.98742931562905134</v>
      </c>
      <c r="BK685" s="9">
        <f>'[1]11'!P$32+'[1]11'!P$40*Table6[[#This Row],[LNONLINELING]]+'[1]11'!P$39*Table6[[#This Row],[LNRADIOLING]]+'[1]11'!P$38*Table6[[#This Row],[LNTVLING]]+'[1]11'!P$33*Table6[[#This Row],[DL_DUM]]+'[1]11'!P$34*Table6[[#This Row],[CT_DUM]]+'[1]11'!P$35*Table6[[#This Row],[PA_DUM]]+'[1]11'!P$36*Table6[[#This Row],[NY_DUM]]+'[1]11'!P$37*Table6[[#This Row],[NJ_DUM]]</f>
        <v>6.8385755473667587</v>
      </c>
      <c r="BL685" s="9">
        <f>Table6[[#This Row],[sales]]-Table6[[#This Row],[ Pred_11]]</f>
        <v>537.390846710299</v>
      </c>
      <c r="BM685" s="47">
        <f>ABS(Table6[[#This Row],[ Red_11]]/Table6[[#This Row],[sales]])</f>
        <v>0.98743438838900366</v>
      </c>
      <c r="BN685" s="9">
        <f>'[1]12'!K$22+'[1]12'!K$28*Table6[[#This Row],[COMBINE LN LING]]+'[1]12'!K$23*Table6[[#This Row],[DL_DUM]]+'[1]12'!K$24*Table6[[#This Row],[CT_DUM]]+'[1]12'!K$25*Table6[[#This Row],[PA_DUM]]+'[1]12'!K$26*Table6[[#This Row],[NY_DUM]]+'[1]12'!K$27*Table6[[#This Row],[NJ_DUM]]</f>
        <v>6.8781524079914433</v>
      </c>
      <c r="BO685" s="9">
        <f>Table6[[#This Row],[sales]]-Table6[[#This Row],[ Pred_12]]</f>
        <v>537.35126984967428</v>
      </c>
      <c r="BP685" s="47">
        <f>ABS(Table6[[#This Row],[ Red_12]]/Table6[[#This Row],[sales]])</f>
        <v>0.98736166747571574</v>
      </c>
      <c r="BQ685">
        <f>LN(G685+'2019 Totals and Calculations'!C$18)</f>
        <v>6.8095856980862663</v>
      </c>
      <c r="BR685">
        <f>LN(Table6[[#This Row],[PROF RADIO]]+'2019 Totals and Calculations'!D$18)</f>
        <v>4.9739038220926473</v>
      </c>
      <c r="BS685">
        <f>LN(Table6[[#This Row],[ONLINE LINGERING]]+'2019 Totals and Calculations'!E$18)</f>
        <v>4.4435529811917718</v>
      </c>
      <c r="BT685">
        <f>MONTH(Table6[[#This Row],[Date]])</f>
        <v>1</v>
      </c>
      <c r="BU685">
        <f t="shared" si="283"/>
        <v>1</v>
      </c>
      <c r="BV685">
        <f t="shared" si="284"/>
        <v>0</v>
      </c>
      <c r="BW685">
        <f t="shared" si="285"/>
        <v>0</v>
      </c>
      <c r="BX685">
        <f t="shared" si="286"/>
        <v>0</v>
      </c>
      <c r="BY685">
        <f t="shared" si="287"/>
        <v>0</v>
      </c>
      <c r="BZ685">
        <f t="shared" si="288"/>
        <v>0</v>
      </c>
      <c r="CA685">
        <f t="shared" si="289"/>
        <v>0</v>
      </c>
      <c r="CB685">
        <f t="shared" si="290"/>
        <v>0</v>
      </c>
      <c r="CC685">
        <f t="shared" si="291"/>
        <v>0</v>
      </c>
      <c r="CD685">
        <f t="shared" si="292"/>
        <v>0</v>
      </c>
      <c r="CE685">
        <f t="shared" si="293"/>
        <v>0</v>
      </c>
      <c r="CF685">
        <f t="shared" si="294"/>
        <v>0</v>
      </c>
      <c r="CG685">
        <f t="shared" si="295"/>
        <v>56</v>
      </c>
      <c r="CH68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549.64981776725779</v>
      </c>
      <c r="CI685" s="79">
        <f>Table6[[#This Row],[sales]]-CH685</f>
        <v>-5.4203955095920264</v>
      </c>
      <c r="CJ685">
        <f>ABS(Table6[[#This Row],[sales]]-CH685)/Table6[[#This Row],[sales]]</f>
        <v>9.9597619825591444E-3</v>
      </c>
      <c r="CK68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550.59343993780317</v>
      </c>
      <c r="CL685" s="79">
        <f>Table6[[#This Row],[sales]]-CK685</f>
        <v>-6.3640176801374082</v>
      </c>
      <c r="CM685">
        <f>ABS(Table6[[#This Row],[sales]]-CK685)/Table6[[#This Row],[sales]]</f>
        <v>1.1693630332842167E-2</v>
      </c>
      <c r="CN68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564.8537077470354</v>
      </c>
      <c r="CO685" s="79">
        <f>Table6[[#This Row],[sales]]-CN685</f>
        <v>-20.62428548936964</v>
      </c>
      <c r="CP685">
        <f>ABS(Table6[[#This Row],[sales]]-CN685)/Table6[[#This Row],[sales]]</f>
        <v>3.7896307413539762E-2</v>
      </c>
      <c r="CQ68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558.7649781770416</v>
      </c>
      <c r="CR685" s="79">
        <f>Table6[[#This Row],[sales]]-CQ685</f>
        <v>-14.535555919375838</v>
      </c>
      <c r="CS685">
        <f>ABS(Table6[[#This Row],[sales]]-CQ685)/Table6[[#This Row],[sales]]</f>
        <v>2.6708508075651172E-2</v>
      </c>
    </row>
    <row r="686" spans="1:97" x14ac:dyDescent="0.2">
      <c r="A686">
        <v>685</v>
      </c>
      <c r="B686" t="s">
        <v>31</v>
      </c>
      <c r="C686" s="5">
        <v>43128</v>
      </c>
      <c r="D686" s="6">
        <v>563.42623176922007</v>
      </c>
      <c r="E686" s="8">
        <f>YEAR(Table6[[#This Row],[Date]])</f>
        <v>2018</v>
      </c>
      <c r="F686" s="6">
        <f>Table6[[#This Row],[TV_State]]+Table6[[#This Row],[Radio_State]]+Table6[[#This Row],[Online]]</f>
        <v>688.63206105126892</v>
      </c>
      <c r="G686" s="6">
        <f t="shared" si="270"/>
        <v>550.70402626984389</v>
      </c>
      <c r="H686" s="6">
        <f>LN(Table6[[#This Row],[PROF TV LING]])</f>
        <v>6.3111975074271891</v>
      </c>
      <c r="I686" s="6">
        <f t="shared" si="271"/>
        <v>6.3340364141191738</v>
      </c>
      <c r="J686" s="6">
        <v>83.470552854699264</v>
      </c>
      <c r="K686" s="6">
        <f t="shared" si="276"/>
        <v>82.652214101258522</v>
      </c>
      <c r="L686" s="6">
        <f>0.5*J685+0.5*Table6[[#This Row],[Radio_State]]</f>
        <v>83.057332296012646</v>
      </c>
      <c r="M686" s="6">
        <f>LN(Table6[[#This Row],[RADIO LINGERING ]])</f>
        <v>4.4195311198926071</v>
      </c>
      <c r="N686" s="6">
        <f t="shared" si="272"/>
        <v>4.4244939092347355</v>
      </c>
      <c r="O686" s="6">
        <v>41.735276427349632</v>
      </c>
      <c r="P686" s="6">
        <f t="shared" si="273"/>
        <v>41.558930188924208</v>
      </c>
      <c r="Q686" s="6">
        <f>0.3*O685+0.7*Table6[[#This Row],[Online]]</f>
        <v>41.611310259743647</v>
      </c>
      <c r="R686" s="6">
        <f>LN(Table6[[#This Row],[ONLINE LINGERING]])</f>
        <v>3.7283720115580476</v>
      </c>
      <c r="S686" s="6">
        <f t="shared" si="274"/>
        <v>3.7313467286747906</v>
      </c>
      <c r="T686" s="6">
        <v>509.76245457079528</v>
      </c>
      <c r="U686" s="6">
        <f t="shared" si="275"/>
        <v>6.2339448418599561</v>
      </c>
      <c r="V686" s="8">
        <f>YEAR(Table6[[#This Row],[Date]])</f>
        <v>2018</v>
      </c>
      <c r="W686" s="8">
        <f>WEEKNUM(Table6[[#This Row],[Date]])</f>
        <v>5</v>
      </c>
      <c r="X686" t="s">
        <v>852</v>
      </c>
      <c r="Y686" s="9">
        <f>Table6[[#This Row],[LNTVLING]]+Table6[[#This Row],[LNRADIOLING]]+Table6[[#This Row],[LNONLINELING]]</f>
        <v>14.459100638877842</v>
      </c>
      <c r="Z686">
        <f t="shared" si="296"/>
        <v>1</v>
      </c>
      <c r="AA686">
        <f t="shared" si="277"/>
        <v>0</v>
      </c>
      <c r="AB686">
        <f t="shared" si="278"/>
        <v>0</v>
      </c>
      <c r="AC686">
        <f t="shared" si="279"/>
        <v>0</v>
      </c>
      <c r="AD686">
        <f t="shared" si="280"/>
        <v>0</v>
      </c>
      <c r="AE686">
        <f t="shared" si="281"/>
        <v>1</v>
      </c>
      <c r="AF686">
        <f t="shared" si="282"/>
        <v>0</v>
      </c>
      <c r="AG686" s="9">
        <f>'[1]1'!J$20+'[1]1'!J$21*Table6[[#This Row],[TV_State]]</f>
        <v>1883.8222324798921</v>
      </c>
      <c r="AH686" s="9">
        <f>Table6[[#This Row],[sales]]-Table6[[#This Row],[Pred_1]]</f>
        <v>-1374.0597779090967</v>
      </c>
      <c r="AI686">
        <f>ABS(Table6[[#This Row],[Res_1]])/Table6[[#This Row],[sales]]</f>
        <v>2.6954903516109554</v>
      </c>
      <c r="AJ686" s="9">
        <f>'[1]2'!J$20+'[1]2'!J$21*Table6[[#This Row],[Radio_State]]</f>
        <v>2080.7221059781532</v>
      </c>
      <c r="AK686" s="9">
        <f>Table6[[#This Row],[sales]]-Table6[[#This Row],[ Pred_2 ]]</f>
        <v>-1570.9596514073578</v>
      </c>
      <c r="AL686">
        <f>ABS(Table6[[#This Row],[ Res_2 ]])/Table6[[#This Row],[sales]]</f>
        <v>3.0817484444397905</v>
      </c>
      <c r="AM686" s="10">
        <f>'[1]3'!J$20+'[1]3'!J$21*Data!O686</f>
        <v>2041.8482763872744</v>
      </c>
      <c r="AN686" s="9">
        <f>Table6[[#This Row],[sales]]-Table6[[#This Row],[Pred_3]]</f>
        <v>-1532.085821816479</v>
      </c>
      <c r="AO686" s="9">
        <f>ABS(Table6[[#This Row],[Res_3]])/Table6[[#This Row],[sales]]</f>
        <v>3.0054897297339194</v>
      </c>
      <c r="AP686" s="9">
        <f>'[1]4'!L$21+'[1]4'!L$27*Table6[[#This Row],[TV_State]]+'[1]4'!L$22*Table6[[#This Row],[NJ_DUM]]+'[1]4'!L$23*Table6[[#This Row],[NY_DUM]]+'[1]4'!L$24*Table6[[#This Row],[PA_DUM]]+'[1]4'!L$25*Table6[[#This Row],[CT_DUM]]+'[1]4'!L$26*Table6[[#This Row],[DL_DUM]]</f>
        <v>362.11091588492434</v>
      </c>
      <c r="AQ686" s="9">
        <f>Table6[[#This Row],[sales]]-Table6[[#This Row],[Pred_4]]</f>
        <v>147.65153868587095</v>
      </c>
      <c r="AR686">
        <f>ABS(Table6[[#This Row],[Res_4]]/Table6[[#This Row],[sales]])</f>
        <v>0.2896477317267101</v>
      </c>
      <c r="AS686" s="9">
        <f>'[1]5'!L$20+'[1]5'!L$26*Table6[[#This Row],[Radio_State]]+'[1]5'!L$21*Table6[[#This Row],[NJ_DUM]]+'[1]5'!L$22*Table6[[#This Row],[NY_DUM]]+'[1]5'!L$23*Table6[[#This Row],[PA_DUM]]+'[1]5'!L$24*Table6[[#This Row],[CT_DUM]]+'[1]5'!L$25*Table6[[#This Row],[DL_DUM]]</f>
        <v>343.43286234401296</v>
      </c>
      <c r="AT686" s="9">
        <f>Table6[[#This Row],[sales]]-Table6[[#This Row],[Pred_5]]</f>
        <v>166.32959222678232</v>
      </c>
      <c r="AU686" s="9">
        <f>ABS(Table6[[#This Row],[Red_5]]/Table6[[#This Row],[sales]])</f>
        <v>0.32628843245591099</v>
      </c>
      <c r="AV686" s="9">
        <f>'[1]6'!L$20+'[1]6'!L$26*Table6[[#This Row],[Online]]+'[1]6'!L$21*Table6[[#This Row],[NJ_DUM]]+'[1]6'!L$22*Table6[[#This Row],[NY_DUM]]+'[1]6'!L$23*Table6[[#This Row],[PA_DUM]]+'[1]6'!L$24*Table6[[#This Row],[CT_DUM]]+'[1]6'!L$25*Table6[[#This Row],[DL_DUM]]</f>
        <v>175.68887199042248</v>
      </c>
      <c r="AW686" s="9">
        <f>Table6[[#This Row],[sales]]-Table6[[#This Row],[Pred_6]]</f>
        <v>334.07358258037277</v>
      </c>
      <c r="AX686" s="9">
        <f>ABS(Table6[[#This Row],[Red_6]]/Table6[[#This Row],[sales]])</f>
        <v>0.65535148692277212</v>
      </c>
      <c r="AY686" s="9">
        <f>'[1]7'!L$21+'[1]7'!L$27*Table6[[#This Row],[LNTV]]+'[1]7'!L$22*Table6[[#This Row],[NJ_DUM]]+'[1]7'!L$23*Table6[[#This Row],[NY_DUM]]+'[1]7'!L$24*Table6[[#This Row],[PA_DUM]]+'[1]7'!L$25*Table6[[#This Row],[CT_DUM]]+'[1]7'!L$26*Table6[[#This Row],[DL_DUM]]</f>
        <v>5.8466498517186682</v>
      </c>
      <c r="AZ686" s="9">
        <f>Table6[[#This Row],[sales]]-Table6[[#This Row],[Pred_7]]</f>
        <v>503.91580471907662</v>
      </c>
      <c r="BA686" s="9">
        <f>ABS(Table6[[#This Row],[Red_7]]/Table6[[#This Row],[sales]])</f>
        <v>0.98853063853703904</v>
      </c>
      <c r="BB686" s="9">
        <f>'[1]8'!O$22+'[1]8'!O$28*Table6[[#This Row],[LNRADIOLING]]+'[1]8'!O$23*Table6[[#This Row],[DL_DUM]]+'[1]8'!O$24*Table6[[#This Row],[CT_DUM]]+'[1]8'!O$25*Table6[[#This Row],[PA_DUM]]+'[1]8'!O$26*Table6[[#This Row],[NY_DUM]]+'[1]8'!O$27*Table6[[#This Row],[NJ_DUM]]</f>
        <v>6.8719204583769642</v>
      </c>
      <c r="BC686" s="9">
        <f>Table6[[#This Row],[sales]]-Table6[[#This Row],[Pred_8]]</f>
        <v>502.89053411241832</v>
      </c>
      <c r="BD686" s="9">
        <f>ABS(Table6[[#This Row],[Red_8]]/Table6[[#This Row],[sales]])</f>
        <v>0.98651936721357225</v>
      </c>
      <c r="BE686" s="9">
        <f>'[1]9'!M$19+'[1]9'!M$21*Table6[[#This Row],[LNONLINE]]+'[1]9'!M$20*Table6[[#This Row],[DL_DUM]]+'[1]9'!M$22*Table6[[#This Row],[CT_DUM]]+'[1]9'!M$23*Table6[[#This Row],[PA_DUM]]+'[1]9'!M$24*Table6[[#This Row],[NY_DUM]]+'[1]9'!M$25*Table6[[#This Row],[NJ_DUM]]</f>
        <v>6.8759186422941196</v>
      </c>
      <c r="BF686" s="9">
        <f>Table6[[#This Row],[sales]]-Table6[[#This Row],[Pred_9]]</f>
        <v>502.88653592850119</v>
      </c>
      <c r="BG686" s="9">
        <f>ABS(Table6[[#This Row],[Red_9]]/Table6[[#This Row],[sales]])</f>
        <v>0.98651152398408115</v>
      </c>
      <c r="BH686" s="9">
        <f>'[1]10'!P$22+'[1]10'!P$30*Table6[[#This Row],[LNTV]]+'[1]10'!P$29*Table6[[#This Row],[LNRADIOLING]]+'[1]10'!P$24*Table6[[#This Row],[LNONLINELING]]+'[1]10'!P$23*Table6[[#This Row],[DL_DUM]]+'[1]10'!P$25*Table6[[#This Row],[CT_DUM]]+'[1]10'!P$26*Table6[[#This Row],[PA_DUM]]+'[1]10'!P$27*Table6[[#This Row],[NY_DUM]]+'[1]10'!P$28*Table6[[#This Row],[NJ_DUM]]</f>
        <v>6.8431473758610339</v>
      </c>
      <c r="BI686" s="9">
        <f>Table6[[#This Row],[sales]]-Table6[[#This Row],[Pred_10]]</f>
        <v>502.91930719493428</v>
      </c>
      <c r="BJ686" s="45">
        <f>ABS(Table6[[#This Row],[Red_10]]/Table6[[#This Row],[sales]])</f>
        <v>0.98657581131269712</v>
      </c>
      <c r="BK686" s="9">
        <f>'[1]11'!P$32+'[1]11'!P$40*Table6[[#This Row],[LNONLINELING]]+'[1]11'!P$39*Table6[[#This Row],[LNRADIOLING]]+'[1]11'!P$38*Table6[[#This Row],[LNTVLING]]+'[1]11'!P$33*Table6[[#This Row],[DL_DUM]]+'[1]11'!P$34*Table6[[#This Row],[CT_DUM]]+'[1]11'!P$35*Table6[[#This Row],[PA_DUM]]+'[1]11'!P$36*Table6[[#This Row],[NY_DUM]]+'[1]11'!P$37*Table6[[#This Row],[NJ_DUM]]</f>
        <v>6.8397009887576816</v>
      </c>
      <c r="BL686" s="9">
        <f>Table6[[#This Row],[sales]]-Table6[[#This Row],[ Pred_11]]</f>
        <v>502.92275358203761</v>
      </c>
      <c r="BM686" s="47">
        <f>ABS(Table6[[#This Row],[ Red_11]]/Table6[[#This Row],[sales]])</f>
        <v>0.98658257208346878</v>
      </c>
      <c r="BN686" s="9">
        <f>'[1]12'!K$22+'[1]12'!K$28*Table6[[#This Row],[COMBINE LN LING]]+'[1]12'!K$23*Table6[[#This Row],[DL_DUM]]+'[1]12'!K$24*Table6[[#This Row],[CT_DUM]]+'[1]12'!K$25*Table6[[#This Row],[PA_DUM]]+'[1]12'!K$26*Table6[[#This Row],[NY_DUM]]+'[1]12'!K$27*Table6[[#This Row],[NJ_DUM]]</f>
        <v>6.8810251194544936</v>
      </c>
      <c r="BO686" s="9">
        <f>Table6[[#This Row],[sales]]-Table6[[#This Row],[ Pred_12]]</f>
        <v>502.88142945134081</v>
      </c>
      <c r="BP686" s="47">
        <f>ABS(Table6[[#This Row],[ Red_12]]/Table6[[#This Row],[sales]])</f>
        <v>0.98650150661792446</v>
      </c>
      <c r="BQ686">
        <f>LN(G686+'2019 Totals and Calculations'!C$18)</f>
        <v>6.8155824667552611</v>
      </c>
      <c r="BR686">
        <f>LN(Table6[[#This Row],[PROF RADIO]]+'2019 Totals and Calculations'!D$18)</f>
        <v>4.9795475755394234</v>
      </c>
      <c r="BS686">
        <f>LN(Table6[[#This Row],[ONLINE LINGERING]]+'2019 Totals and Calculations'!E$18)</f>
        <v>4.4483839032851806</v>
      </c>
      <c r="BT686">
        <f>MONTH(Table6[[#This Row],[Date]])</f>
        <v>1</v>
      </c>
      <c r="BU686">
        <f t="shared" si="283"/>
        <v>1</v>
      </c>
      <c r="BV686">
        <f t="shared" si="284"/>
        <v>0</v>
      </c>
      <c r="BW686">
        <f t="shared" si="285"/>
        <v>0</v>
      </c>
      <c r="BX686">
        <f t="shared" si="286"/>
        <v>0</v>
      </c>
      <c r="BY686">
        <f t="shared" si="287"/>
        <v>0</v>
      </c>
      <c r="BZ686">
        <f t="shared" si="288"/>
        <v>0</v>
      </c>
      <c r="CA686">
        <f t="shared" si="289"/>
        <v>0</v>
      </c>
      <c r="CB686">
        <f t="shared" si="290"/>
        <v>0</v>
      </c>
      <c r="CC686">
        <f t="shared" si="291"/>
        <v>0</v>
      </c>
      <c r="CD686">
        <f t="shared" si="292"/>
        <v>0</v>
      </c>
      <c r="CE686">
        <f t="shared" si="293"/>
        <v>0</v>
      </c>
      <c r="CF686">
        <f t="shared" si="294"/>
        <v>0</v>
      </c>
      <c r="CG686">
        <f t="shared" si="295"/>
        <v>57</v>
      </c>
      <c r="CH68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552.12372279204897</v>
      </c>
      <c r="CI686" s="79">
        <f>Table6[[#This Row],[sales]]-CH686</f>
        <v>-42.361268221253681</v>
      </c>
      <c r="CJ686">
        <f>ABS(Table6[[#This Row],[sales]]-CH686)/Table6[[#This Row],[sales]]</f>
        <v>8.3100016176986979E-2</v>
      </c>
      <c r="CK68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552.79820125364176</v>
      </c>
      <c r="CL686" s="79">
        <f>Table6[[#This Row],[sales]]-CK686</f>
        <v>-43.035746682846479</v>
      </c>
      <c r="CM686">
        <f>ABS(Table6[[#This Row],[sales]]-CK686)/Table6[[#This Row],[sales]]</f>
        <v>8.4423139242534626E-2</v>
      </c>
      <c r="CN68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567.07881549414299</v>
      </c>
      <c r="CO686" s="79">
        <f>Table6[[#This Row],[sales]]-CN686</f>
        <v>-57.316360923347702</v>
      </c>
      <c r="CP686">
        <f>ABS(Table6[[#This Row],[sales]]-CN686)/Table6[[#This Row],[sales]]</f>
        <v>0.11243739198408867</v>
      </c>
      <c r="CQ68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561.90422654888732</v>
      </c>
      <c r="CR686" s="79">
        <f>Table6[[#This Row],[sales]]-CQ686</f>
        <v>-52.141771978092038</v>
      </c>
      <c r="CS686">
        <f>ABS(Table6[[#This Row],[sales]]-CQ686)/Table6[[#This Row],[sales]]</f>
        <v>0.10228641107355356</v>
      </c>
    </row>
    <row r="687" spans="1:97" x14ac:dyDescent="0.2">
      <c r="A687">
        <v>686</v>
      </c>
      <c r="B687" t="s">
        <v>31</v>
      </c>
      <c r="C687" s="5">
        <v>43135</v>
      </c>
      <c r="D687" s="6">
        <v>569.06049408691229</v>
      </c>
      <c r="E687" s="8">
        <f>YEAR(Table6[[#This Row],[Date]])</f>
        <v>2018</v>
      </c>
      <c r="F687" s="6">
        <f>Table6[[#This Row],[TV_State]]+Table6[[#This Row],[Radio_State]]+Table6[[#This Row],[Online]]</f>
        <v>695.51838166178163</v>
      </c>
      <c r="G687" s="6">
        <f t="shared" si="270"/>
        <v>556.21096661496438</v>
      </c>
      <c r="H687" s="6">
        <f>LN(Table6[[#This Row],[PROF TV LING]])</f>
        <v>6.321147658640661</v>
      </c>
      <c r="I687" s="6">
        <f t="shared" si="271"/>
        <v>6.3439867449723426</v>
      </c>
      <c r="J687" s="6">
        <v>84.305258383246269</v>
      </c>
      <c r="K687" s="6">
        <f t="shared" si="276"/>
        <v>83.478736242252396</v>
      </c>
      <c r="L687" s="6">
        <f>0.5*J686+0.5*Table6[[#This Row],[Radio_State]]</f>
        <v>83.887905618972766</v>
      </c>
      <c r="M687" s="6">
        <f>LN(Table6[[#This Row],[RADIO LINGERING ]])</f>
        <v>4.4294814507457749</v>
      </c>
      <c r="N687" s="6">
        <f t="shared" si="272"/>
        <v>4.4344442400879043</v>
      </c>
      <c r="O687" s="6">
        <v>42.152629191623134</v>
      </c>
      <c r="P687" s="6">
        <f t="shared" si="273"/>
        <v>41.974519490813449</v>
      </c>
      <c r="Q687" s="6">
        <f>0.3*O686+0.7*Table6[[#This Row],[Online]]</f>
        <v>42.027423362341082</v>
      </c>
      <c r="R687" s="6">
        <f>LN(Table6[[#This Row],[ONLINE LINGERING]])</f>
        <v>3.7383223424112155</v>
      </c>
      <c r="S687" s="6">
        <f t="shared" si="274"/>
        <v>3.7412970595279584</v>
      </c>
      <c r="T687" s="6">
        <v>634.96157121039732</v>
      </c>
      <c r="U687" s="6">
        <f t="shared" si="275"/>
        <v>6.4535644792825151</v>
      </c>
      <c r="V687" s="8">
        <f>YEAR(Table6[[#This Row],[Date]])</f>
        <v>2018</v>
      </c>
      <c r="W687" s="8">
        <f>WEEKNUM(Table6[[#This Row],[Date]])</f>
        <v>6</v>
      </c>
      <c r="X687" t="s">
        <v>853</v>
      </c>
      <c r="Y687" s="9">
        <f>Table6[[#This Row],[LNTVLING]]+Table6[[#This Row],[LNRADIOLING]]+Table6[[#This Row],[LNONLINELING]]</f>
        <v>14.488951451797652</v>
      </c>
      <c r="Z687">
        <f t="shared" si="296"/>
        <v>1</v>
      </c>
      <c r="AA687">
        <f t="shared" si="277"/>
        <v>0</v>
      </c>
      <c r="AB687">
        <f t="shared" si="278"/>
        <v>0</v>
      </c>
      <c r="AC687">
        <f t="shared" si="279"/>
        <v>0</v>
      </c>
      <c r="AD687">
        <f t="shared" si="280"/>
        <v>0</v>
      </c>
      <c r="AE687">
        <f t="shared" si="281"/>
        <v>1</v>
      </c>
      <c r="AF687">
        <f t="shared" si="282"/>
        <v>0</v>
      </c>
      <c r="AG687" s="9">
        <f>'[1]1'!J$20+'[1]1'!J$21*Table6[[#This Row],[TV_State]]</f>
        <v>1889.3631293501278</v>
      </c>
      <c r="AH687" s="9">
        <f>Table6[[#This Row],[sales]]-Table6[[#This Row],[Pred_1]]</f>
        <v>-1254.4015581397305</v>
      </c>
      <c r="AI687">
        <f>ABS(Table6[[#This Row],[Res_1]])/Table6[[#This Row],[sales]]</f>
        <v>1.9755550808350872</v>
      </c>
      <c r="AJ687" s="9">
        <f>'[1]2'!J$20+'[1]2'!J$21*Table6[[#This Row],[Radio_State]]</f>
        <v>2084.3865089979595</v>
      </c>
      <c r="AK687" s="9">
        <f>Table6[[#This Row],[sales]]-Table6[[#This Row],[ Pred_2 ]]</f>
        <v>-1449.4249377875622</v>
      </c>
      <c r="AL687">
        <f>ABS(Table6[[#This Row],[ Res_2 ]])/Table6[[#This Row],[sales]]</f>
        <v>2.2826971009042194</v>
      </c>
      <c r="AM687" s="10">
        <f>'[1]3'!J$20+'[1]3'!J$21*Data!O687</f>
        <v>2044.2594573338988</v>
      </c>
      <c r="AN687" s="9">
        <f>Table6[[#This Row],[sales]]-Table6[[#This Row],[Pred_3]]</f>
        <v>-1409.2978861235015</v>
      </c>
      <c r="AO687" s="9">
        <f>ABS(Table6[[#This Row],[Res_3]])/Table6[[#This Row],[sales]]</f>
        <v>2.2195010690757604</v>
      </c>
      <c r="AP687" s="9">
        <f>'[1]4'!L$21+'[1]4'!L$27*Table6[[#This Row],[TV_State]]+'[1]4'!L$22*Table6[[#This Row],[NJ_DUM]]+'[1]4'!L$23*Table6[[#This Row],[NY_DUM]]+'[1]4'!L$24*Table6[[#This Row],[PA_DUM]]+'[1]4'!L$25*Table6[[#This Row],[CT_DUM]]+'[1]4'!L$26*Table6[[#This Row],[DL_DUM]]</f>
        <v>363.35372510031533</v>
      </c>
      <c r="AQ687" s="9">
        <f>Table6[[#This Row],[sales]]-Table6[[#This Row],[Pred_4]]</f>
        <v>271.60784611008199</v>
      </c>
      <c r="AR687">
        <f>ABS(Table6[[#This Row],[Res_4]]/Table6[[#This Row],[sales]])</f>
        <v>0.42775477828103636</v>
      </c>
      <c r="AS687" s="9">
        <f>'[1]5'!L$20+'[1]5'!L$26*Table6[[#This Row],[Radio_State]]+'[1]5'!L$21*Table6[[#This Row],[NJ_DUM]]+'[1]5'!L$22*Table6[[#This Row],[NY_DUM]]+'[1]5'!L$23*Table6[[#This Row],[PA_DUM]]+'[1]5'!L$24*Table6[[#This Row],[CT_DUM]]+'[1]5'!L$25*Table6[[#This Row],[DL_DUM]]</f>
        <v>344.90327568418263</v>
      </c>
      <c r="AT687" s="9">
        <f>Table6[[#This Row],[sales]]-Table6[[#This Row],[Pred_5]]</f>
        <v>290.05829552621469</v>
      </c>
      <c r="AU687" s="9">
        <f>ABS(Table6[[#This Row],[Red_5]]/Table6[[#This Row],[sales]])</f>
        <v>0.45681236263367914</v>
      </c>
      <c r="AV687" s="9">
        <f>'[1]6'!L$20+'[1]6'!L$26*Table6[[#This Row],[Online]]+'[1]6'!L$21*Table6[[#This Row],[NJ_DUM]]+'[1]6'!L$22*Table6[[#This Row],[NY_DUM]]+'[1]6'!L$23*Table6[[#This Row],[PA_DUM]]+'[1]6'!L$24*Table6[[#This Row],[CT_DUM]]+'[1]6'!L$25*Table6[[#This Row],[DL_DUM]]</f>
        <v>177.50529872219136</v>
      </c>
      <c r="AW687" s="9">
        <f>Table6[[#This Row],[sales]]-Table6[[#This Row],[Pred_6]]</f>
        <v>457.45627248820597</v>
      </c>
      <c r="AX687" s="9">
        <f>ABS(Table6[[#This Row],[Red_6]]/Table6[[#This Row],[sales]])</f>
        <v>0.72044717858464824</v>
      </c>
      <c r="AY687" s="9">
        <f>'[1]7'!L$21+'[1]7'!L$27*Table6[[#This Row],[LNTV]]+'[1]7'!L$22*Table6[[#This Row],[NJ_DUM]]+'[1]7'!L$23*Table6[[#This Row],[NY_DUM]]+'[1]7'!L$24*Table6[[#This Row],[PA_DUM]]+'[1]7'!L$25*Table6[[#This Row],[CT_DUM]]+'[1]7'!L$26*Table6[[#This Row],[DL_DUM]]</f>
        <v>5.8477511990086688</v>
      </c>
      <c r="AZ687" s="9">
        <f>Table6[[#This Row],[sales]]-Table6[[#This Row],[Pred_7]]</f>
        <v>629.11382001138861</v>
      </c>
      <c r="BA687" s="9">
        <f>ABS(Table6[[#This Row],[Red_7]]/Table6[[#This Row],[sales]])</f>
        <v>0.99079038564828192</v>
      </c>
      <c r="BB687" s="9">
        <f>'[1]8'!O$22+'[1]8'!O$28*Table6[[#This Row],[LNRADIOLING]]+'[1]8'!O$23*Table6[[#This Row],[DL_DUM]]+'[1]8'!O$24*Table6[[#This Row],[CT_DUM]]+'[1]8'!O$25*Table6[[#This Row],[PA_DUM]]+'[1]8'!O$26*Table6[[#This Row],[NY_DUM]]+'[1]8'!O$27*Table6[[#This Row],[NJ_DUM]]</f>
        <v>6.872630324380741</v>
      </c>
      <c r="BC687" s="9">
        <f>Table6[[#This Row],[sales]]-Table6[[#This Row],[Pred_8]]</f>
        <v>628.08894088601653</v>
      </c>
      <c r="BD687" s="9">
        <f>ABS(Table6[[#This Row],[Red_8]]/Table6[[#This Row],[sales]])</f>
        <v>0.98917630509311005</v>
      </c>
      <c r="BE687" s="9">
        <f>'[1]9'!M$19+'[1]9'!M$21*Table6[[#This Row],[LNONLINE]]+'[1]9'!M$20*Table6[[#This Row],[DL_DUM]]+'[1]9'!M$22*Table6[[#This Row],[CT_DUM]]+'[1]9'!M$23*Table6[[#This Row],[PA_DUM]]+'[1]9'!M$24*Table6[[#This Row],[NY_DUM]]+'[1]9'!M$25*Table6[[#This Row],[NJ_DUM]]</f>
        <v>6.8790690906254524</v>
      </c>
      <c r="BF687" s="9">
        <f>Table6[[#This Row],[sales]]-Table6[[#This Row],[Pred_9]]</f>
        <v>628.0825021197719</v>
      </c>
      <c r="BG687" s="9">
        <f>ABS(Table6[[#This Row],[Red_9]]/Table6[[#This Row],[sales]])</f>
        <v>0.98916616469007379</v>
      </c>
      <c r="BH687" s="9">
        <f>'[1]10'!P$22+'[1]10'!P$30*Table6[[#This Row],[LNTV]]+'[1]10'!P$29*Table6[[#This Row],[LNRADIOLING]]+'[1]10'!P$24*Table6[[#This Row],[LNONLINELING]]+'[1]10'!P$23*Table6[[#This Row],[DL_DUM]]+'[1]10'!P$25*Table6[[#This Row],[CT_DUM]]+'[1]10'!P$26*Table6[[#This Row],[PA_DUM]]+'[1]10'!P$27*Table6[[#This Row],[NY_DUM]]+'[1]10'!P$28*Table6[[#This Row],[NJ_DUM]]</f>
        <v>6.8449584591372519</v>
      </c>
      <c r="BI687" s="9">
        <f>Table6[[#This Row],[sales]]-Table6[[#This Row],[Pred_10]]</f>
        <v>628.11661275126005</v>
      </c>
      <c r="BJ687" s="45">
        <f>ABS(Table6[[#This Row],[Red_10]]/Table6[[#This Row],[sales]])</f>
        <v>0.98921988547103878</v>
      </c>
      <c r="BK687" s="9">
        <f>'[1]11'!P$32+'[1]11'!P$40*Table6[[#This Row],[LNONLINELING]]+'[1]11'!P$39*Table6[[#This Row],[LNRADIOLING]]+'[1]11'!P$38*Table6[[#This Row],[LNTVLING]]+'[1]11'!P$33*Table6[[#This Row],[DL_DUM]]+'[1]11'!P$34*Table6[[#This Row],[CT_DUM]]+'[1]11'!P$35*Table6[[#This Row],[PA_DUM]]+'[1]11'!P$36*Table6[[#This Row],[NY_DUM]]+'[1]11'!P$37*Table6[[#This Row],[NJ_DUM]]</f>
        <v>6.8408264167295627</v>
      </c>
      <c r="BL687" s="9">
        <f>Table6[[#This Row],[sales]]-Table6[[#This Row],[ Pred_11]]</f>
        <v>628.12074479366777</v>
      </c>
      <c r="BM687" s="47">
        <f>ABS(Table6[[#This Row],[ Red_11]]/Table6[[#This Row],[sales]])</f>
        <v>0.98922639301825899</v>
      </c>
      <c r="BN687" s="9">
        <f>'[1]12'!K$22+'[1]12'!K$28*Table6[[#This Row],[COMBINE LN LING]]+'[1]12'!K$23*Table6[[#This Row],[DL_DUM]]+'[1]12'!K$24*Table6[[#This Row],[CT_DUM]]+'[1]12'!K$25*Table6[[#This Row],[PA_DUM]]+'[1]12'!K$26*Table6[[#This Row],[NY_DUM]]+'[1]12'!K$27*Table6[[#This Row],[NJ_DUM]]</f>
        <v>6.8838978385735574</v>
      </c>
      <c r="BO687" s="9">
        <f>Table6[[#This Row],[sales]]-Table6[[#This Row],[ Pred_12]]</f>
        <v>628.07767337182372</v>
      </c>
      <c r="BP687" s="47">
        <f>ABS(Table6[[#This Row],[ Red_12]]/Table6[[#This Row],[sales]])</f>
        <v>0.98915855990237145</v>
      </c>
      <c r="BQ687">
        <f>LN(G687+'2019 Totals and Calculations'!C$18)</f>
        <v>6.8216029662587205</v>
      </c>
      <c r="BR687">
        <f>LN(Table6[[#This Row],[PROF RADIO]]+'2019 Totals and Calculations'!D$18)</f>
        <v>4.985215617758664</v>
      </c>
      <c r="BS687">
        <f>LN(Table6[[#This Row],[ONLINE LINGERING]]+'2019 Totals and Calculations'!E$18)</f>
        <v>4.4532395601562342</v>
      </c>
      <c r="BT687">
        <f>MONTH(Table6[[#This Row],[Date]])</f>
        <v>2</v>
      </c>
      <c r="BU687">
        <f t="shared" si="283"/>
        <v>0</v>
      </c>
      <c r="BV687">
        <f t="shared" si="284"/>
        <v>1</v>
      </c>
      <c r="BW687">
        <f t="shared" si="285"/>
        <v>0</v>
      </c>
      <c r="BX687">
        <f t="shared" si="286"/>
        <v>0</v>
      </c>
      <c r="BY687">
        <f t="shared" si="287"/>
        <v>0</v>
      </c>
      <c r="BZ687">
        <f t="shared" si="288"/>
        <v>0</v>
      </c>
      <c r="CA687">
        <f t="shared" si="289"/>
        <v>0</v>
      </c>
      <c r="CB687">
        <f t="shared" si="290"/>
        <v>0</v>
      </c>
      <c r="CC687">
        <f t="shared" si="291"/>
        <v>0</v>
      </c>
      <c r="CD687">
        <f t="shared" si="292"/>
        <v>0</v>
      </c>
      <c r="CE687">
        <f t="shared" si="293"/>
        <v>0</v>
      </c>
      <c r="CF687">
        <f t="shared" si="294"/>
        <v>0</v>
      </c>
      <c r="CG687">
        <f t="shared" si="295"/>
        <v>58</v>
      </c>
      <c r="CH68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554.61268453854336</v>
      </c>
      <c r="CI687" s="79">
        <f>Table6[[#This Row],[sales]]-CH687</f>
        <v>80.348886671853961</v>
      </c>
      <c r="CJ687">
        <f>ABS(Table6[[#This Row],[sales]]-CH687)/Table6[[#This Row],[sales]]</f>
        <v>0.12654133779889806</v>
      </c>
      <c r="CK68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555.01592239732111</v>
      </c>
      <c r="CL687" s="79">
        <f>Table6[[#This Row],[sales]]-CK687</f>
        <v>79.945648813076218</v>
      </c>
      <c r="CM687">
        <f>ABS(Table6[[#This Row],[sales]]-CK687)/Table6[[#This Row],[sales]]</f>
        <v>0.12590627911651345</v>
      </c>
      <c r="CN68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569.31728750688035</v>
      </c>
      <c r="CO687" s="79">
        <f>Table6[[#This Row],[sales]]-CN687</f>
        <v>65.644283703516976</v>
      </c>
      <c r="CP687">
        <f>ABS(Table6[[#This Row],[sales]]-CN687)/Table6[[#This Row],[sales]]</f>
        <v>0.10338308124440093</v>
      </c>
      <c r="CQ68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565.06808472824719</v>
      </c>
      <c r="CR687" s="79">
        <f>Table6[[#This Row],[sales]]-CQ687</f>
        <v>69.893486482150138</v>
      </c>
      <c r="CS687">
        <f>ABS(Table6[[#This Row],[sales]]-CQ687)/Table6[[#This Row],[sales]]</f>
        <v>0.11007514415229173</v>
      </c>
    </row>
    <row r="688" spans="1:97" x14ac:dyDescent="0.2">
      <c r="A688">
        <v>687</v>
      </c>
      <c r="B688" t="s">
        <v>31</v>
      </c>
      <c r="C688" s="5">
        <v>43142</v>
      </c>
      <c r="D688" s="6">
        <v>574.75109902778138</v>
      </c>
      <c r="E688" s="8">
        <f>YEAR(Table6[[#This Row],[Date]])</f>
        <v>2018</v>
      </c>
      <c r="F688" s="6">
        <f>Table6[[#This Row],[TV_State]]+Table6[[#This Row],[Radio_State]]+Table6[[#This Row],[Online]]</f>
        <v>702.47356547839945</v>
      </c>
      <c r="G688" s="6">
        <f t="shared" si="270"/>
        <v>561.77300633880941</v>
      </c>
      <c r="H688" s="6">
        <f>LN(Table6[[#This Row],[PROF TV LING]])</f>
        <v>6.331097864991051</v>
      </c>
      <c r="I688" s="6">
        <f t="shared" si="271"/>
        <v>6.3539370758255105</v>
      </c>
      <c r="J688" s="6">
        <v>85.148310967078729</v>
      </c>
      <c r="K688" s="6">
        <f t="shared" si="276"/>
        <v>84.313523604665562</v>
      </c>
      <c r="L688" s="6">
        <f>0.5*J687+0.5*Table6[[#This Row],[Radio_State]]</f>
        <v>84.726784675162492</v>
      </c>
      <c r="M688" s="6">
        <f>LN(Table6[[#This Row],[RADIO LINGERING ]])</f>
        <v>4.4394317815989428</v>
      </c>
      <c r="N688" s="6">
        <f t="shared" si="272"/>
        <v>4.4443945709410722</v>
      </c>
      <c r="O688" s="6">
        <v>42.574155483539364</v>
      </c>
      <c r="P688" s="6">
        <f t="shared" si="273"/>
        <v>42.394264685721588</v>
      </c>
      <c r="Q688" s="6">
        <f>0.3*O687+0.7*Table6[[#This Row],[Online]]</f>
        <v>42.447697595964492</v>
      </c>
      <c r="R688" s="6">
        <f>LN(Table6[[#This Row],[ONLINE LINGERING]])</f>
        <v>3.7482726732643838</v>
      </c>
      <c r="S688" s="6">
        <f t="shared" si="274"/>
        <v>3.7512473903811268</v>
      </c>
      <c r="T688" s="6">
        <v>622.76480082145667</v>
      </c>
      <c r="U688" s="6">
        <f t="shared" si="275"/>
        <v>6.4341689207349431</v>
      </c>
      <c r="V688" s="8">
        <f>YEAR(Table6[[#This Row],[Date]])</f>
        <v>2018</v>
      </c>
      <c r="W688" s="8">
        <f>WEEKNUM(Table6[[#This Row],[Date]])</f>
        <v>7</v>
      </c>
      <c r="X688" t="s">
        <v>854</v>
      </c>
      <c r="Y688" s="9">
        <f>Table6[[#This Row],[LNTVLING]]+Table6[[#This Row],[LNRADIOLING]]+Table6[[#This Row],[LNONLINELING]]</f>
        <v>14.518802319854377</v>
      </c>
      <c r="Z688">
        <f t="shared" si="296"/>
        <v>1</v>
      </c>
      <c r="AA688">
        <f t="shared" si="277"/>
        <v>0</v>
      </c>
      <c r="AB688">
        <f t="shared" si="278"/>
        <v>0</v>
      </c>
      <c r="AC688">
        <f t="shared" si="279"/>
        <v>0</v>
      </c>
      <c r="AD688">
        <f t="shared" si="280"/>
        <v>0</v>
      </c>
      <c r="AE688">
        <f t="shared" si="281"/>
        <v>1</v>
      </c>
      <c r="AF688">
        <f t="shared" si="282"/>
        <v>0</v>
      </c>
      <c r="AG688" s="9">
        <f>'[1]1'!J$20+'[1]1'!J$21*Table6[[#This Row],[TV_State]]</f>
        <v>1894.9594351890657</v>
      </c>
      <c r="AH688" s="9">
        <f>Table6[[#This Row],[sales]]-Table6[[#This Row],[Pred_1]]</f>
        <v>-1272.1946343676091</v>
      </c>
      <c r="AI688">
        <f>ABS(Table6[[#This Row],[Res_1]])/Table6[[#This Row],[sales]]</f>
        <v>2.0428171802412778</v>
      </c>
      <c r="AJ688" s="9">
        <f>'[1]2'!J$20+'[1]2'!J$21*Table6[[#This Row],[Radio_State]]</f>
        <v>2088.087556047964</v>
      </c>
      <c r="AK688" s="9">
        <f>Table6[[#This Row],[sales]]-Table6[[#This Row],[ Pred_2 ]]</f>
        <v>-1465.3227552265073</v>
      </c>
      <c r="AL688">
        <f>ABS(Table6[[#This Row],[ Res_2 ]])/Table6[[#This Row],[sales]]</f>
        <v>2.3529312403232749</v>
      </c>
      <c r="AM688" s="10">
        <f>'[1]3'!J$20+'[1]3'!J$21*Data!O688</f>
        <v>2046.6947500899892</v>
      </c>
      <c r="AN688" s="9">
        <f>Table6[[#This Row],[sales]]-Table6[[#This Row],[Pred_3]]</f>
        <v>-1423.9299492685325</v>
      </c>
      <c r="AO688" s="9">
        <f>ABS(Table6[[#This Row],[Res_3]])/Table6[[#This Row],[sales]]</f>
        <v>2.2864650464995782</v>
      </c>
      <c r="AP688" s="9">
        <f>'[1]4'!L$21+'[1]4'!L$27*Table6[[#This Row],[TV_State]]+'[1]4'!L$22*Table6[[#This Row],[NJ_DUM]]+'[1]4'!L$23*Table6[[#This Row],[NY_DUM]]+'[1]4'!L$24*Table6[[#This Row],[PA_DUM]]+'[1]4'!L$25*Table6[[#This Row],[CT_DUM]]+'[1]4'!L$26*Table6[[#This Row],[DL_DUM]]</f>
        <v>364.60896240786025</v>
      </c>
      <c r="AQ688" s="9">
        <f>Table6[[#This Row],[sales]]-Table6[[#This Row],[Pred_4]]</f>
        <v>258.15583841359643</v>
      </c>
      <c r="AR688">
        <f>ABS(Table6[[#This Row],[Res_4]]/Table6[[#This Row],[sales]])</f>
        <v>0.41453183942489441</v>
      </c>
      <c r="AS688" s="9">
        <f>'[1]5'!L$20+'[1]5'!L$26*Table6[[#This Row],[Radio_State]]+'[1]5'!L$21*Table6[[#This Row],[NJ_DUM]]+'[1]5'!L$22*Table6[[#This Row],[NY_DUM]]+'[1]5'!L$23*Table6[[#This Row],[PA_DUM]]+'[1]5'!L$24*Table6[[#This Row],[CT_DUM]]+'[1]5'!L$25*Table6[[#This Row],[DL_DUM]]</f>
        <v>346.38839315775391</v>
      </c>
      <c r="AT688" s="9">
        <f>Table6[[#This Row],[sales]]-Table6[[#This Row],[Pred_5]]</f>
        <v>276.37640766370276</v>
      </c>
      <c r="AU688" s="9">
        <f>ABS(Table6[[#This Row],[Red_5]]/Table6[[#This Row],[sales]])</f>
        <v>0.44378938453032191</v>
      </c>
      <c r="AV688" s="9">
        <f>'[1]6'!L$20+'[1]6'!L$26*Table6[[#This Row],[Online]]+'[1]6'!L$21*Table6[[#This Row],[NJ_DUM]]+'[1]6'!L$22*Table6[[#This Row],[NY_DUM]]+'[1]6'!L$23*Table6[[#This Row],[PA_DUM]]+'[1]6'!L$24*Table6[[#This Row],[CT_DUM]]+'[1]6'!L$25*Table6[[#This Row],[DL_DUM]]</f>
        <v>179.33988972127787</v>
      </c>
      <c r="AW688" s="9">
        <f>Table6[[#This Row],[sales]]-Table6[[#This Row],[Pred_6]]</f>
        <v>443.4249111001788</v>
      </c>
      <c r="AX688" s="9">
        <f>ABS(Table6[[#This Row],[Red_6]]/Table6[[#This Row],[sales]])</f>
        <v>0.71202629068836265</v>
      </c>
      <c r="AY688" s="9">
        <f>'[1]7'!L$21+'[1]7'!L$27*Table6[[#This Row],[LNTV]]+'[1]7'!L$22*Table6[[#This Row],[NJ_DUM]]+'[1]7'!L$23*Table6[[#This Row],[NY_DUM]]+'[1]7'!L$24*Table6[[#This Row],[PA_DUM]]+'[1]7'!L$25*Table6[[#This Row],[CT_DUM]]+'[1]7'!L$26*Table6[[#This Row],[DL_DUM]]</f>
        <v>5.8488525462986694</v>
      </c>
      <c r="AZ688" s="9">
        <f>Table6[[#This Row],[sales]]-Table6[[#This Row],[Pred_7]]</f>
        <v>616.91594827515803</v>
      </c>
      <c r="BA688" s="9">
        <f>ABS(Table6[[#This Row],[Red_7]]/Table6[[#This Row],[sales]])</f>
        <v>0.99060824802785297</v>
      </c>
      <c r="BB688" s="9">
        <f>'[1]8'!O$22+'[1]8'!O$28*Table6[[#This Row],[LNRADIOLING]]+'[1]8'!O$23*Table6[[#This Row],[DL_DUM]]+'[1]8'!O$24*Table6[[#This Row],[CT_DUM]]+'[1]8'!O$25*Table6[[#This Row],[PA_DUM]]+'[1]8'!O$26*Table6[[#This Row],[NY_DUM]]+'[1]8'!O$27*Table6[[#This Row],[NJ_DUM]]</f>
        <v>6.8733401903845168</v>
      </c>
      <c r="BC688" s="9">
        <f>Table6[[#This Row],[sales]]-Table6[[#This Row],[Pred_8]]</f>
        <v>615.89146063107216</v>
      </c>
      <c r="BD688" s="9">
        <f>ABS(Table6[[#This Row],[Red_8]]/Table6[[#This Row],[sales]])</f>
        <v>0.98896318452597476</v>
      </c>
      <c r="BE688" s="9">
        <f>'[1]9'!M$19+'[1]9'!M$21*Table6[[#This Row],[LNONLINE]]+'[1]9'!M$20*Table6[[#This Row],[DL_DUM]]+'[1]9'!M$22*Table6[[#This Row],[CT_DUM]]+'[1]9'!M$23*Table6[[#This Row],[PA_DUM]]+'[1]9'!M$24*Table6[[#This Row],[NY_DUM]]+'[1]9'!M$25*Table6[[#This Row],[NJ_DUM]]</f>
        <v>6.8822195389567842</v>
      </c>
      <c r="BF688" s="9">
        <f>Table6[[#This Row],[sales]]-Table6[[#This Row],[Pred_9]]</f>
        <v>615.88258128249993</v>
      </c>
      <c r="BG688" s="9">
        <f>ABS(Table6[[#This Row],[Red_9]]/Table6[[#This Row],[sales]])</f>
        <v>0.98894892657729083</v>
      </c>
      <c r="BH688" s="9">
        <f>'[1]10'!P$22+'[1]10'!P$30*Table6[[#This Row],[LNTV]]+'[1]10'!P$29*Table6[[#This Row],[LNRADIOLING]]+'[1]10'!P$24*Table6[[#This Row],[LNONLINELING]]+'[1]10'!P$23*Table6[[#This Row],[DL_DUM]]+'[1]10'!P$25*Table6[[#This Row],[CT_DUM]]+'[1]10'!P$26*Table6[[#This Row],[PA_DUM]]+'[1]10'!P$27*Table6[[#This Row],[NY_DUM]]+'[1]10'!P$28*Table6[[#This Row],[NJ_DUM]]</f>
        <v>6.8467695424134698</v>
      </c>
      <c r="BI688" s="9">
        <f>Table6[[#This Row],[sales]]-Table6[[#This Row],[Pred_10]]</f>
        <v>615.91803127904325</v>
      </c>
      <c r="BJ688" s="45">
        <f>ABS(Table6[[#This Row],[Red_10]]/Table6[[#This Row],[sales]])</f>
        <v>0.98900585014859188</v>
      </c>
      <c r="BK688" s="9">
        <f>'[1]11'!P$32+'[1]11'!P$40*Table6[[#This Row],[LNONLINELING]]+'[1]11'!P$39*Table6[[#This Row],[LNRADIOLING]]+'[1]11'!P$38*Table6[[#This Row],[LNTVLING]]+'[1]11'!P$33*Table6[[#This Row],[DL_DUM]]+'[1]11'!P$34*Table6[[#This Row],[CT_DUM]]+'[1]11'!P$35*Table6[[#This Row],[PA_DUM]]+'[1]11'!P$36*Table6[[#This Row],[NY_DUM]]+'[1]11'!P$37*Table6[[#This Row],[NJ_DUM]]</f>
        <v>6.8419518354011162</v>
      </c>
      <c r="BL688" s="9">
        <f>Table6[[#This Row],[sales]]-Table6[[#This Row],[ Pred_11]]</f>
        <v>615.92284898605556</v>
      </c>
      <c r="BM688" s="47">
        <f>ABS(Table6[[#This Row],[ Red_11]]/Table6[[#This Row],[sales]])</f>
        <v>0.98901358614620438</v>
      </c>
      <c r="BN688" s="9">
        <f>'[1]12'!K$22+'[1]12'!K$28*Table6[[#This Row],[COMBINE LN LING]]+'[1]12'!K$23*Table6[[#This Row],[DL_DUM]]+'[1]12'!K$24*Table6[[#This Row],[CT_DUM]]+'[1]12'!K$25*Table6[[#This Row],[PA_DUM]]+'[1]12'!K$26*Table6[[#This Row],[NY_DUM]]+'[1]12'!K$27*Table6[[#This Row],[NJ_DUM]]</f>
        <v>6.8867705629987706</v>
      </c>
      <c r="BO688" s="9">
        <f>Table6[[#This Row],[sales]]-Table6[[#This Row],[ Pred_12]]</f>
        <v>615.8780302584579</v>
      </c>
      <c r="BP688" s="47">
        <f>ABS(Table6[[#This Row],[ Red_12]]/Table6[[#This Row],[sales]])</f>
        <v>0.98894161880389708</v>
      </c>
      <c r="BQ688">
        <f>LN(G688+'2019 Totals and Calculations'!C$18)</f>
        <v>6.8276471328376029</v>
      </c>
      <c r="BR688">
        <f>LN(Table6[[#This Row],[PROF RADIO]]+'2019 Totals and Calculations'!D$18)</f>
        <v>4.9909079151157698</v>
      </c>
      <c r="BS688">
        <f>LN(Table6[[#This Row],[ONLINE LINGERING]]+'2019 Totals and Calculations'!E$18)</f>
        <v>4.4581199577176021</v>
      </c>
      <c r="BT688">
        <f>MONTH(Table6[[#This Row],[Date]])</f>
        <v>2</v>
      </c>
      <c r="BU688">
        <f t="shared" si="283"/>
        <v>0</v>
      </c>
      <c r="BV688">
        <f t="shared" si="284"/>
        <v>1</v>
      </c>
      <c r="BW688">
        <f t="shared" si="285"/>
        <v>0</v>
      </c>
      <c r="BX688">
        <f t="shared" si="286"/>
        <v>0</v>
      </c>
      <c r="BY688">
        <f t="shared" si="287"/>
        <v>0</v>
      </c>
      <c r="BZ688">
        <f t="shared" si="288"/>
        <v>0</v>
      </c>
      <c r="CA688">
        <f t="shared" si="289"/>
        <v>0</v>
      </c>
      <c r="CB688">
        <f t="shared" si="290"/>
        <v>0</v>
      </c>
      <c r="CC688">
        <f t="shared" si="291"/>
        <v>0</v>
      </c>
      <c r="CD688">
        <f t="shared" si="292"/>
        <v>0</v>
      </c>
      <c r="CE688">
        <f t="shared" si="293"/>
        <v>0</v>
      </c>
      <c r="CF688">
        <f t="shared" si="294"/>
        <v>0</v>
      </c>
      <c r="CG688">
        <f t="shared" si="295"/>
        <v>59</v>
      </c>
      <c r="CH68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557.11679557842228</v>
      </c>
      <c r="CI688" s="79">
        <f>Table6[[#This Row],[sales]]-CH688</f>
        <v>65.64800524303439</v>
      </c>
      <c r="CJ688">
        <f>ABS(Table6[[#This Row],[sales]]-CH688)/Table6[[#This Row],[sales]]</f>
        <v>0.10541380173773714</v>
      </c>
      <c r="CK68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557.24668269872961</v>
      </c>
      <c r="CL688" s="79">
        <f>Table6[[#This Row],[sales]]-CK688</f>
        <v>65.51811812272706</v>
      </c>
      <c r="CM688">
        <f>ABS(Table6[[#This Row],[sales]]-CK688)/Table6[[#This Row],[sales]]</f>
        <v>0.10520523644930721</v>
      </c>
      <c r="CN68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571.56921387939758</v>
      </c>
      <c r="CO688" s="79">
        <f>Table6[[#This Row],[sales]]-CN688</f>
        <v>51.195586942059094</v>
      </c>
      <c r="CP688">
        <f>ABS(Table6[[#This Row],[sales]]-CN688)/Table6[[#This Row],[sales]]</f>
        <v>8.2206937313299755E-2</v>
      </c>
      <c r="CQ68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568.25676457520024</v>
      </c>
      <c r="CR688" s="79">
        <f>Table6[[#This Row],[sales]]-CQ688</f>
        <v>54.508036246256438</v>
      </c>
      <c r="CS688">
        <f>ABS(Table6[[#This Row],[sales]]-CQ688)/Table6[[#This Row],[sales]]</f>
        <v>8.7525878428513823E-2</v>
      </c>
    </row>
    <row r="689" spans="1:97" x14ac:dyDescent="0.2">
      <c r="A689">
        <v>688</v>
      </c>
      <c r="B689" t="s">
        <v>31</v>
      </c>
      <c r="C689" s="5">
        <v>43149</v>
      </c>
      <c r="D689" s="6">
        <v>580.49861001805925</v>
      </c>
      <c r="E689" s="8">
        <f>YEAR(Table6[[#This Row],[Date]])</f>
        <v>2018</v>
      </c>
      <c r="F689" s="6">
        <f>Table6[[#This Row],[TV_State]]+Table6[[#This Row],[Radio_State]]+Table6[[#This Row],[Online]]</f>
        <v>709.49830113318353</v>
      </c>
      <c r="G689" s="6">
        <f t="shared" si="270"/>
        <v>567.39068744258429</v>
      </c>
      <c r="H689" s="6">
        <f>LN(Table6[[#This Row],[PROF TV LING]])</f>
        <v>6.341048109555155</v>
      </c>
      <c r="I689" s="6">
        <f t="shared" si="271"/>
        <v>6.3638874066786784</v>
      </c>
      <c r="J689" s="6">
        <v>85.999794076749509</v>
      </c>
      <c r="K689" s="6">
        <f t="shared" si="276"/>
        <v>85.156658840707536</v>
      </c>
      <c r="L689" s="6">
        <f>0.5*J688+0.5*Table6[[#This Row],[Radio_State]]</f>
        <v>85.574052521914126</v>
      </c>
      <c r="M689" s="6">
        <f>LN(Table6[[#This Row],[RADIO LINGERING ]])</f>
        <v>4.4493821124521107</v>
      </c>
      <c r="N689" s="6">
        <f t="shared" si="272"/>
        <v>4.45434490179424</v>
      </c>
      <c r="O689" s="6">
        <v>42.999897038374755</v>
      </c>
      <c r="P689" s="6">
        <f t="shared" si="273"/>
        <v>42.818207332578801</v>
      </c>
      <c r="Q689" s="6">
        <f>0.3*O688+0.7*Table6[[#This Row],[Online]]</f>
        <v>42.872174571924134</v>
      </c>
      <c r="R689" s="6">
        <f>LN(Table6[[#This Row],[ONLINE LINGERING]])</f>
        <v>3.7582230041175517</v>
      </c>
      <c r="S689" s="6">
        <f t="shared" si="274"/>
        <v>3.7611977212342946</v>
      </c>
      <c r="T689" s="6">
        <v>569.60742366249713</v>
      </c>
      <c r="U689" s="6">
        <f t="shared" si="275"/>
        <v>6.3449473931281748</v>
      </c>
      <c r="V689" s="8">
        <f>YEAR(Table6[[#This Row],[Date]])</f>
        <v>2018</v>
      </c>
      <c r="W689" s="8">
        <f>WEEKNUM(Table6[[#This Row],[Date]])</f>
        <v>8</v>
      </c>
      <c r="X689" t="s">
        <v>855</v>
      </c>
      <c r="Y689" s="9">
        <f>Table6[[#This Row],[LNTVLING]]+Table6[[#This Row],[LNRADIOLING]]+Table6[[#This Row],[LNONLINELING]]</f>
        <v>14.548653226124818</v>
      </c>
      <c r="Z689">
        <f t="shared" si="296"/>
        <v>1</v>
      </c>
      <c r="AA689">
        <f t="shared" si="277"/>
        <v>0</v>
      </c>
      <c r="AB689">
        <f t="shared" si="278"/>
        <v>0</v>
      </c>
      <c r="AC689">
        <f t="shared" si="279"/>
        <v>0</v>
      </c>
      <c r="AD689">
        <f t="shared" si="280"/>
        <v>0</v>
      </c>
      <c r="AE689">
        <f t="shared" si="281"/>
        <v>1</v>
      </c>
      <c r="AF689">
        <f t="shared" si="282"/>
        <v>0</v>
      </c>
      <c r="AG689" s="9">
        <f>'[1]1'!J$20+'[1]1'!J$21*Table6[[#This Row],[TV_State]]</f>
        <v>1900.6117040863933</v>
      </c>
      <c r="AH689" s="9">
        <f>Table6[[#This Row],[sales]]-Table6[[#This Row],[Pred_1]]</f>
        <v>-1331.004280423896</v>
      </c>
      <c r="AI689">
        <f>ABS(Table6[[#This Row],[Res_1]])/Table6[[#This Row],[sales]]</f>
        <v>2.3367045883386179</v>
      </c>
      <c r="AJ689" s="9">
        <f>'[1]2'!J$20+'[1]2'!J$21*Table6[[#This Row],[Radio_State]]</f>
        <v>2091.8256135684687</v>
      </c>
      <c r="AK689" s="9">
        <f>Table6[[#This Row],[sales]]-Table6[[#This Row],[ Pred_2 ]]</f>
        <v>-1522.2181899059715</v>
      </c>
      <c r="AL689">
        <f>ABS(Table6[[#This Row],[ Res_2 ]])/Table6[[#This Row],[sales]]</f>
        <v>2.6723987902375264</v>
      </c>
      <c r="AM689" s="10">
        <f>'[1]3'!J$20+'[1]3'!J$21*Data!O689</f>
        <v>2049.1543957736403</v>
      </c>
      <c r="AN689" s="9">
        <f>Table6[[#This Row],[sales]]-Table6[[#This Row],[Pred_3]]</f>
        <v>-1479.5469721111431</v>
      </c>
      <c r="AO689" s="9">
        <f>ABS(Table6[[#This Row],[Res_3]])/Table6[[#This Row],[sales]]</f>
        <v>2.5974854095086406</v>
      </c>
      <c r="AP689" s="9">
        <f>'[1]4'!L$21+'[1]4'!L$27*Table6[[#This Row],[TV_State]]+'[1]4'!L$22*Table6[[#This Row],[NJ_DUM]]+'[1]4'!L$23*Table6[[#This Row],[NY_DUM]]+'[1]4'!L$24*Table6[[#This Row],[PA_DUM]]+'[1]4'!L$25*Table6[[#This Row],[CT_DUM]]+'[1]4'!L$26*Table6[[#This Row],[DL_DUM]]</f>
        <v>365.87675208848066</v>
      </c>
      <c r="AQ689" s="9">
        <f>Table6[[#This Row],[sales]]-Table6[[#This Row],[Pred_4]]</f>
        <v>203.73067157401647</v>
      </c>
      <c r="AR689">
        <f>ABS(Table6[[#This Row],[Res_4]]/Table6[[#This Row],[sales]])</f>
        <v>0.35766856805351371</v>
      </c>
      <c r="AS689" s="9">
        <f>'[1]5'!L$20+'[1]5'!L$26*Table6[[#This Row],[Radio_State]]+'[1]5'!L$21*Table6[[#This Row],[NJ_DUM]]+'[1]5'!L$22*Table6[[#This Row],[NY_DUM]]+'[1]5'!L$23*Table6[[#This Row],[PA_DUM]]+'[1]5'!L$24*Table6[[#This Row],[CT_DUM]]+'[1]5'!L$25*Table6[[#This Row],[DL_DUM]]</f>
        <v>347.88836180606097</v>
      </c>
      <c r="AT689" s="9">
        <f>Table6[[#This Row],[sales]]-Table6[[#This Row],[Pred_5]]</f>
        <v>221.71906185643616</v>
      </c>
      <c r="AU689" s="9">
        <f>ABS(Table6[[#This Row],[Red_5]]/Table6[[#This Row],[sales]])</f>
        <v>0.38924889783004091</v>
      </c>
      <c r="AV689" s="9">
        <f>'[1]6'!L$20+'[1]6'!L$26*Table6[[#This Row],[Online]]+'[1]6'!L$21*Table6[[#This Row],[NJ_DUM]]+'[1]6'!L$22*Table6[[#This Row],[NY_DUM]]+'[1]6'!L$23*Table6[[#This Row],[PA_DUM]]+'[1]6'!L$24*Table6[[#This Row],[CT_DUM]]+'[1]6'!L$25*Table6[[#This Row],[DL_DUM]]</f>
        <v>181.19282663035526</v>
      </c>
      <c r="AW689" s="9">
        <f>Table6[[#This Row],[sales]]-Table6[[#This Row],[Pred_6]]</f>
        <v>388.41459703214184</v>
      </c>
      <c r="AX689" s="9">
        <f>ABS(Table6[[#This Row],[Red_6]]/Table6[[#This Row],[sales]])</f>
        <v>0.68189876201874189</v>
      </c>
      <c r="AY689" s="9">
        <f>'[1]7'!L$21+'[1]7'!L$27*Table6[[#This Row],[LNTV]]+'[1]7'!L$22*Table6[[#This Row],[NJ_DUM]]+'[1]7'!L$23*Table6[[#This Row],[NY_DUM]]+'[1]7'!L$24*Table6[[#This Row],[PA_DUM]]+'[1]7'!L$25*Table6[[#This Row],[CT_DUM]]+'[1]7'!L$26*Table6[[#This Row],[DL_DUM]]</f>
        <v>5.8499538935886699</v>
      </c>
      <c r="AZ689" s="9">
        <f>Table6[[#This Row],[sales]]-Table6[[#This Row],[Pred_7]]</f>
        <v>563.75746976890844</v>
      </c>
      <c r="BA689" s="9">
        <f>ABS(Table6[[#This Row],[Red_7]]/Table6[[#This Row],[sales]])</f>
        <v>0.98972984962875954</v>
      </c>
      <c r="BB689" s="9">
        <f>'[1]8'!O$22+'[1]8'!O$28*Table6[[#This Row],[LNRADIOLING]]+'[1]8'!O$23*Table6[[#This Row],[DL_DUM]]+'[1]8'!O$24*Table6[[#This Row],[CT_DUM]]+'[1]8'!O$25*Table6[[#This Row],[PA_DUM]]+'[1]8'!O$26*Table6[[#This Row],[NY_DUM]]+'[1]8'!O$27*Table6[[#This Row],[NJ_DUM]]</f>
        <v>6.8740500563882936</v>
      </c>
      <c r="BC689" s="9">
        <f>Table6[[#This Row],[sales]]-Table6[[#This Row],[Pred_8]]</f>
        <v>562.73337360610878</v>
      </c>
      <c r="BD689" s="9">
        <f>ABS(Table6[[#This Row],[Red_8]]/Table6[[#This Row],[sales]])</f>
        <v>0.98793195142684564</v>
      </c>
      <c r="BE689" s="9">
        <f>'[1]9'!M$19+'[1]9'!M$21*Table6[[#This Row],[LNONLINE]]+'[1]9'!M$20*Table6[[#This Row],[DL_DUM]]+'[1]9'!M$22*Table6[[#This Row],[CT_DUM]]+'[1]9'!M$23*Table6[[#This Row],[PA_DUM]]+'[1]9'!M$24*Table6[[#This Row],[NY_DUM]]+'[1]9'!M$25*Table6[[#This Row],[NJ_DUM]]</f>
        <v>6.885369987288116</v>
      </c>
      <c r="BF689" s="9">
        <f>Table6[[#This Row],[sales]]-Table6[[#This Row],[Pred_9]]</f>
        <v>562.72205367520905</v>
      </c>
      <c r="BG689" s="9">
        <f>ABS(Table6[[#This Row],[Red_9]]/Table6[[#This Row],[sales]])</f>
        <v>0.9879120782116636</v>
      </c>
      <c r="BH689" s="9">
        <f>'[1]10'!P$22+'[1]10'!P$30*Table6[[#This Row],[LNTV]]+'[1]10'!P$29*Table6[[#This Row],[LNRADIOLING]]+'[1]10'!P$24*Table6[[#This Row],[LNONLINELING]]+'[1]10'!P$23*Table6[[#This Row],[DL_DUM]]+'[1]10'!P$25*Table6[[#This Row],[CT_DUM]]+'[1]10'!P$26*Table6[[#This Row],[PA_DUM]]+'[1]10'!P$27*Table6[[#This Row],[NY_DUM]]+'[1]10'!P$28*Table6[[#This Row],[NJ_DUM]]</f>
        <v>6.8485806256896886</v>
      </c>
      <c r="BI689" s="9">
        <f>Table6[[#This Row],[sales]]-Table6[[#This Row],[Pred_10]]</f>
        <v>562.75884303680743</v>
      </c>
      <c r="BJ689" s="45">
        <f>ABS(Table6[[#This Row],[Red_10]]/Table6[[#This Row],[sales]])</f>
        <v>0.98797666543449481</v>
      </c>
      <c r="BK689" s="9">
        <f>'[1]11'!P$32+'[1]11'!P$40*Table6[[#This Row],[LNONLINELING]]+'[1]11'!P$39*Table6[[#This Row],[LNRADIOLING]]+'[1]11'!P$38*Table6[[#This Row],[LNTVLING]]+'[1]11'!P$33*Table6[[#This Row],[DL_DUM]]+'[1]11'!P$34*Table6[[#This Row],[CT_DUM]]+'[1]11'!P$35*Table6[[#This Row],[PA_DUM]]+'[1]11'!P$36*Table6[[#This Row],[NY_DUM]]+'[1]11'!P$37*Table6[[#This Row],[NJ_DUM]]</f>
        <v>6.8430772476268942</v>
      </c>
      <c r="BL689" s="9">
        <f>Table6[[#This Row],[sales]]-Table6[[#This Row],[ Pred_11]]</f>
        <v>562.76434641487026</v>
      </c>
      <c r="BM689" s="47">
        <f>ABS(Table6[[#This Row],[ Red_11]]/Table6[[#This Row],[sales]])</f>
        <v>0.98798632713803691</v>
      </c>
      <c r="BN689" s="9">
        <f>'[1]12'!K$22+'[1]12'!K$28*Table6[[#This Row],[COMBINE LN LING]]+'[1]12'!K$23*Table6[[#This Row],[DL_DUM]]+'[1]12'!K$24*Table6[[#This Row],[CT_DUM]]+'[1]12'!K$25*Table6[[#This Row],[PA_DUM]]+'[1]12'!K$26*Table6[[#This Row],[NY_DUM]]+'[1]12'!K$27*Table6[[#This Row],[NJ_DUM]]</f>
        <v>6.889643291101514</v>
      </c>
      <c r="BO689" s="9">
        <f>Table6[[#This Row],[sales]]-Table6[[#This Row],[ Pred_12]]</f>
        <v>562.71778037139563</v>
      </c>
      <c r="BP689" s="47">
        <f>ABS(Table6[[#This Row],[ Red_12]]/Table6[[#This Row],[sales]])</f>
        <v>0.98790457602044224</v>
      </c>
      <c r="BQ689">
        <f>LN(G689+'2019 Totals and Calculations'!C$18)</f>
        <v>6.833714906066942</v>
      </c>
      <c r="BR689">
        <f>LN(Table6[[#This Row],[PROF RADIO]]+'2019 Totals and Calculations'!D$18)</f>
        <v>4.9966244328477973</v>
      </c>
      <c r="BS689">
        <f>LN(Table6[[#This Row],[ONLINE LINGERING]]+'2019 Totals and Calculations'!E$18)</f>
        <v>4.463025100658915</v>
      </c>
      <c r="BT689">
        <f>MONTH(Table6[[#This Row],[Date]])</f>
        <v>2</v>
      </c>
      <c r="BU689">
        <f t="shared" si="283"/>
        <v>0</v>
      </c>
      <c r="BV689">
        <f t="shared" si="284"/>
        <v>1</v>
      </c>
      <c r="BW689">
        <f t="shared" si="285"/>
        <v>0</v>
      </c>
      <c r="BX689">
        <f t="shared" si="286"/>
        <v>0</v>
      </c>
      <c r="BY689">
        <f t="shared" si="287"/>
        <v>0</v>
      </c>
      <c r="BZ689">
        <f t="shared" si="288"/>
        <v>0</v>
      </c>
      <c r="CA689">
        <f t="shared" si="289"/>
        <v>0</v>
      </c>
      <c r="CB689">
        <f t="shared" si="290"/>
        <v>0</v>
      </c>
      <c r="CC689">
        <f t="shared" si="291"/>
        <v>0</v>
      </c>
      <c r="CD689">
        <f t="shared" si="292"/>
        <v>0</v>
      </c>
      <c r="CE689">
        <f t="shared" si="293"/>
        <v>0</v>
      </c>
      <c r="CF689">
        <f t="shared" si="294"/>
        <v>0</v>
      </c>
      <c r="CG689">
        <f t="shared" si="295"/>
        <v>60</v>
      </c>
      <c r="CH68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559.6361496356451</v>
      </c>
      <c r="CI689" s="79">
        <f>Table6[[#This Row],[sales]]-CH689</f>
        <v>9.9712740268520292</v>
      </c>
      <c r="CJ689">
        <f>ABS(Table6[[#This Row],[sales]]-CH689)/Table6[[#This Row],[sales]]</f>
        <v>1.7505519788941853E-2</v>
      </c>
      <c r="CK68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559.49056183527682</v>
      </c>
      <c r="CL689" s="79">
        <f>Table6[[#This Row],[sales]]-CK689</f>
        <v>10.116861827220305</v>
      </c>
      <c r="CM689">
        <f>ABS(Table6[[#This Row],[sales]]-CK689)/Table6[[#This Row],[sales]]</f>
        <v>1.7761113017401142E-2</v>
      </c>
      <c r="CN68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573.83468517245444</v>
      </c>
      <c r="CO689" s="79">
        <f>Table6[[#This Row],[sales]]-CN689</f>
        <v>-4.2272615099573159</v>
      </c>
      <c r="CP689">
        <f>ABS(Table6[[#This Row],[sales]]-CN689)/Table6[[#This Row],[sales]]</f>
        <v>7.4213595791582342E-3</v>
      </c>
      <c r="CQ68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571.4704798758404</v>
      </c>
      <c r="CR689" s="79">
        <f>Table6[[#This Row],[sales]]-CQ689</f>
        <v>-1.8630562133432704</v>
      </c>
      <c r="CS689">
        <f>ABS(Table6[[#This Row],[sales]]-CQ689)/Table6[[#This Row],[sales]]</f>
        <v>3.2707723529375302E-3</v>
      </c>
    </row>
    <row r="690" spans="1:97" x14ac:dyDescent="0.2">
      <c r="A690">
        <v>689</v>
      </c>
      <c r="B690" t="s">
        <v>31</v>
      </c>
      <c r="C690" s="5">
        <v>43156</v>
      </c>
      <c r="D690" s="6">
        <v>586.30359611823985</v>
      </c>
      <c r="E690" s="8">
        <f>YEAR(Table6[[#This Row],[Date]])</f>
        <v>2018</v>
      </c>
      <c r="F690" s="6">
        <f>Table6[[#This Row],[TV_State]]+Table6[[#This Row],[Radio_State]]+Table6[[#This Row],[Online]]</f>
        <v>716.59328414451534</v>
      </c>
      <c r="G690" s="6">
        <f t="shared" si="270"/>
        <v>573.06456004528093</v>
      </c>
      <c r="H690" s="6">
        <f>LN(Table6[[#This Row],[PROF TV LING]])</f>
        <v>6.3509983806040173</v>
      </c>
      <c r="I690" s="6">
        <f t="shared" si="271"/>
        <v>6.3738377375318462</v>
      </c>
      <c r="J690" s="6">
        <v>86.859792017517009</v>
      </c>
      <c r="K690" s="6">
        <f t="shared" si="276"/>
        <v>86.008225429112272</v>
      </c>
      <c r="L690" s="6">
        <f>0.5*J689+0.5*Table6[[#This Row],[Radio_State]]</f>
        <v>86.429793047133259</v>
      </c>
      <c r="M690" s="6">
        <f>LN(Table6[[#This Row],[RADIO LINGERING ]])</f>
        <v>4.4593324433052794</v>
      </c>
      <c r="N690" s="6">
        <f t="shared" si="272"/>
        <v>4.4642952326474079</v>
      </c>
      <c r="O690" s="6">
        <v>43.429896008758504</v>
      </c>
      <c r="P690" s="6">
        <f t="shared" si="273"/>
        <v>43.246389405904594</v>
      </c>
      <c r="Q690" s="6">
        <f>0.3*O689+0.7*Table6[[#This Row],[Online]]</f>
        <v>43.300896317643378</v>
      </c>
      <c r="R690" s="6">
        <f>LN(Table6[[#This Row],[ONLINE LINGERING]])</f>
        <v>3.76817333497072</v>
      </c>
      <c r="S690" s="6">
        <f t="shared" si="274"/>
        <v>3.771148052087463</v>
      </c>
      <c r="T690" s="6">
        <v>576.29299415238995</v>
      </c>
      <c r="U690" s="6">
        <f t="shared" si="275"/>
        <v>6.3566162017704118</v>
      </c>
      <c r="V690" s="8">
        <f>YEAR(Table6[[#This Row],[Date]])</f>
        <v>2018</v>
      </c>
      <c r="W690" s="8">
        <f>WEEKNUM(Table6[[#This Row],[Date]])</f>
        <v>9</v>
      </c>
      <c r="X690" t="s">
        <v>856</v>
      </c>
      <c r="Y690" s="9">
        <f>Table6[[#This Row],[LNTVLING]]+Table6[[#This Row],[LNRADIOLING]]+Table6[[#This Row],[LNONLINELING]]</f>
        <v>14.578504158880017</v>
      </c>
      <c r="Z690">
        <f t="shared" si="296"/>
        <v>1</v>
      </c>
      <c r="AA690">
        <f t="shared" si="277"/>
        <v>0</v>
      </c>
      <c r="AB690">
        <f t="shared" si="278"/>
        <v>0</v>
      </c>
      <c r="AC690">
        <f t="shared" si="279"/>
        <v>0</v>
      </c>
      <c r="AD690">
        <f t="shared" si="280"/>
        <v>0</v>
      </c>
      <c r="AE690">
        <f t="shared" si="281"/>
        <v>1</v>
      </c>
      <c r="AF690">
        <f t="shared" si="282"/>
        <v>0</v>
      </c>
      <c r="AG690" s="9">
        <f>'[1]1'!J$20+'[1]1'!J$21*Table6[[#This Row],[TV_State]]</f>
        <v>1906.3204956726941</v>
      </c>
      <c r="AH690" s="9">
        <f>Table6[[#This Row],[sales]]-Table6[[#This Row],[Pred_1]]</f>
        <v>-1330.0275015203042</v>
      </c>
      <c r="AI690">
        <f>ABS(Table6[[#This Row],[Res_1]])/Table6[[#This Row],[sales]]</f>
        <v>2.3079015622539449</v>
      </c>
      <c r="AJ690" s="9">
        <f>'[1]2'!J$20+'[1]2'!J$21*Table6[[#This Row],[Radio_State]]</f>
        <v>2095.6010516641782</v>
      </c>
      <c r="AK690" s="9">
        <f>Table6[[#This Row],[sales]]-Table6[[#This Row],[ Pred_2 ]]</f>
        <v>-1519.3080575117883</v>
      </c>
      <c r="AL690">
        <f>ABS(Table6[[#This Row],[ Res_2 ]])/Table6[[#This Row],[sales]]</f>
        <v>2.6363465683742731</v>
      </c>
      <c r="AM690" s="10">
        <f>'[1]3'!J$20+'[1]3'!J$21*Data!O690</f>
        <v>2051.6386379141281</v>
      </c>
      <c r="AN690" s="9">
        <f>Table6[[#This Row],[sales]]-Table6[[#This Row],[Pred_3]]</f>
        <v>-1475.3456437617383</v>
      </c>
      <c r="AO690" s="9">
        <f>ABS(Table6[[#This Row],[Res_3]])/Table6[[#This Row],[sales]]</f>
        <v>2.5600617372273846</v>
      </c>
      <c r="AP690" s="9">
        <f>'[1]4'!L$21+'[1]4'!L$27*Table6[[#This Row],[TV_State]]+'[1]4'!L$22*Table6[[#This Row],[NJ_DUM]]+'[1]4'!L$23*Table6[[#This Row],[NY_DUM]]+'[1]4'!L$24*Table6[[#This Row],[PA_DUM]]+'[1]4'!L$25*Table6[[#This Row],[CT_DUM]]+'[1]4'!L$26*Table6[[#This Row],[DL_DUM]]</f>
        <v>367.15721966590718</v>
      </c>
      <c r="AQ690" s="9">
        <f>Table6[[#This Row],[sales]]-Table6[[#This Row],[Pred_4]]</f>
        <v>209.13577448648277</v>
      </c>
      <c r="AR690">
        <f>ABS(Table6[[#This Row],[Res_4]]/Table6[[#This Row],[sales]])</f>
        <v>0.36289834616865169</v>
      </c>
      <c r="AS690" s="9">
        <f>'[1]5'!L$20+'[1]5'!L$26*Table6[[#This Row],[Radio_State]]+'[1]5'!L$21*Table6[[#This Row],[NJ_DUM]]+'[1]5'!L$22*Table6[[#This Row],[NY_DUM]]+'[1]5'!L$23*Table6[[#This Row],[PA_DUM]]+'[1]5'!L$24*Table6[[#This Row],[CT_DUM]]+'[1]5'!L$25*Table6[[#This Row],[DL_DUM]]</f>
        <v>349.40333014085104</v>
      </c>
      <c r="AT690" s="9">
        <f>Table6[[#This Row],[sales]]-Table6[[#This Row],[Pred_5]]</f>
        <v>226.88966401153891</v>
      </c>
      <c r="AU690" s="9">
        <f>ABS(Table6[[#This Row],[Red_5]]/Table6[[#This Row],[sales]])</f>
        <v>0.39370540040183477</v>
      </c>
      <c r="AV690" s="9">
        <f>'[1]6'!L$20+'[1]6'!L$26*Table6[[#This Row],[Online]]+'[1]6'!L$21*Table6[[#This Row],[NJ_DUM]]+'[1]6'!L$22*Table6[[#This Row],[NY_DUM]]+'[1]6'!L$23*Table6[[#This Row],[PA_DUM]]+'[1]6'!L$24*Table6[[#This Row],[CT_DUM]]+'[1]6'!L$25*Table6[[#This Row],[DL_DUM]]</f>
        <v>183.06429290852341</v>
      </c>
      <c r="AW690" s="9">
        <f>Table6[[#This Row],[sales]]-Table6[[#This Row],[Pred_6]]</f>
        <v>393.22870124386657</v>
      </c>
      <c r="AX690" s="9">
        <f>ABS(Table6[[#This Row],[Red_6]]/Table6[[#This Row],[sales]])</f>
        <v>0.68234163044481599</v>
      </c>
      <c r="AY690" s="9">
        <f>'[1]7'!L$21+'[1]7'!L$27*Table6[[#This Row],[LNTV]]+'[1]7'!L$22*Table6[[#This Row],[NJ_DUM]]+'[1]7'!L$23*Table6[[#This Row],[NY_DUM]]+'[1]7'!L$24*Table6[[#This Row],[PA_DUM]]+'[1]7'!L$25*Table6[[#This Row],[CT_DUM]]+'[1]7'!L$26*Table6[[#This Row],[DL_DUM]]</f>
        <v>5.8510552408786705</v>
      </c>
      <c r="AZ690" s="9">
        <f>Table6[[#This Row],[sales]]-Table6[[#This Row],[Pred_7]]</f>
        <v>570.44193891151133</v>
      </c>
      <c r="BA690" s="9">
        <f>ABS(Table6[[#This Row],[Red_7]]/Table6[[#This Row],[sales]])</f>
        <v>0.98984708247324027</v>
      </c>
      <c r="BB690" s="9">
        <f>'[1]8'!O$22+'[1]8'!O$28*Table6[[#This Row],[LNRADIOLING]]+'[1]8'!O$23*Table6[[#This Row],[DL_DUM]]+'[1]8'!O$24*Table6[[#This Row],[CT_DUM]]+'[1]8'!O$25*Table6[[#This Row],[PA_DUM]]+'[1]8'!O$26*Table6[[#This Row],[NY_DUM]]+'[1]8'!O$27*Table6[[#This Row],[NJ_DUM]]</f>
        <v>6.8747599223920695</v>
      </c>
      <c r="BC690" s="9">
        <f>Table6[[#This Row],[sales]]-Table6[[#This Row],[Pred_8]]</f>
        <v>569.41823422999789</v>
      </c>
      <c r="BD690" s="9">
        <f>ABS(Table6[[#This Row],[Red_8]]/Table6[[#This Row],[sales]])</f>
        <v>0.98807072098368398</v>
      </c>
      <c r="BE690" s="9">
        <f>'[1]9'!M$19+'[1]9'!M$21*Table6[[#This Row],[LNONLINE]]+'[1]9'!M$20*Table6[[#This Row],[DL_DUM]]+'[1]9'!M$22*Table6[[#This Row],[CT_DUM]]+'[1]9'!M$23*Table6[[#This Row],[PA_DUM]]+'[1]9'!M$24*Table6[[#This Row],[NY_DUM]]+'[1]9'!M$25*Table6[[#This Row],[NJ_DUM]]</f>
        <v>6.8885204356194487</v>
      </c>
      <c r="BF690" s="9">
        <f>Table6[[#This Row],[sales]]-Table6[[#This Row],[Pred_9]]</f>
        <v>569.40447371677055</v>
      </c>
      <c r="BG690" s="9">
        <f>ABS(Table6[[#This Row],[Red_9]]/Table6[[#This Row],[sales]])</f>
        <v>0.98804684334962112</v>
      </c>
      <c r="BH690" s="9">
        <f>'[1]10'!P$22+'[1]10'!P$30*Table6[[#This Row],[LNTV]]+'[1]10'!P$29*Table6[[#This Row],[LNRADIOLING]]+'[1]10'!P$24*Table6[[#This Row],[LNONLINELING]]+'[1]10'!P$23*Table6[[#This Row],[DL_DUM]]+'[1]10'!P$25*Table6[[#This Row],[CT_DUM]]+'[1]10'!P$26*Table6[[#This Row],[PA_DUM]]+'[1]10'!P$27*Table6[[#This Row],[NY_DUM]]+'[1]10'!P$28*Table6[[#This Row],[NJ_DUM]]</f>
        <v>6.8503917089659057</v>
      </c>
      <c r="BI690" s="9">
        <f>Table6[[#This Row],[sales]]-Table6[[#This Row],[Pred_10]]</f>
        <v>569.44260244342399</v>
      </c>
      <c r="BJ690" s="45">
        <f>ABS(Table6[[#This Row],[Red_10]]/Table6[[#This Row],[sales]])</f>
        <v>0.98811300540093938</v>
      </c>
      <c r="BK690" s="9">
        <f>'[1]11'!P$32+'[1]11'!P$40*Table6[[#This Row],[LNONLINELING]]+'[1]11'!P$39*Table6[[#This Row],[LNRADIOLING]]+'[1]11'!P$38*Table6[[#This Row],[LNTVLING]]+'[1]11'!P$33*Table6[[#This Row],[DL_DUM]]+'[1]11'!P$34*Table6[[#This Row],[CT_DUM]]+'[1]11'!P$35*Table6[[#This Row],[PA_DUM]]+'[1]11'!P$36*Table6[[#This Row],[NY_DUM]]+'[1]11'!P$37*Table6[[#This Row],[NJ_DUM]]</f>
        <v>6.8442026553853026</v>
      </c>
      <c r="BL690" s="9">
        <f>Table6[[#This Row],[sales]]-Table6[[#This Row],[ Pred_11]]</f>
        <v>569.44879149700466</v>
      </c>
      <c r="BM690" s="47">
        <f>ABS(Table6[[#This Row],[ Red_11]]/Table6[[#This Row],[sales]])</f>
        <v>0.98812374482280196</v>
      </c>
      <c r="BN690" s="9">
        <f>'[1]12'!K$22+'[1]12'!K$28*Table6[[#This Row],[COMBINE LN LING]]+'[1]12'!K$23*Table6[[#This Row],[DL_DUM]]+'[1]12'!K$24*Table6[[#This Row],[CT_DUM]]+'[1]12'!K$25*Table6[[#This Row],[PA_DUM]]+'[1]12'!K$26*Table6[[#This Row],[NY_DUM]]+'[1]12'!K$27*Table6[[#This Row],[NJ_DUM]]</f>
        <v>6.8925160217530408</v>
      </c>
      <c r="BO690" s="9">
        <f>Table6[[#This Row],[sales]]-Table6[[#This Row],[ Pred_12]]</f>
        <v>569.40047813063688</v>
      </c>
      <c r="BP690" s="47">
        <f>ABS(Table6[[#This Row],[ Red_12]]/Table6[[#This Row],[sales]])</f>
        <v>0.98803991009488057</v>
      </c>
      <c r="BQ690">
        <f>LN(G690+'2019 Totals and Calculations'!C$18)</f>
        <v>6.8398062275439617</v>
      </c>
      <c r="BR690">
        <f>LN(Table6[[#This Row],[PROF RADIO]]+'2019 Totals and Calculations'!D$18)</f>
        <v>5.0023651350701135</v>
      </c>
      <c r="BS690">
        <f>LN(Table6[[#This Row],[ONLINE LINGERING]]+'2019 Totals and Calculations'!E$18)</f>
        <v>4.467954992445839</v>
      </c>
      <c r="BT690">
        <f>MONTH(Table6[[#This Row],[Date]])</f>
        <v>2</v>
      </c>
      <c r="BU690">
        <f t="shared" si="283"/>
        <v>0</v>
      </c>
      <c r="BV690">
        <f t="shared" si="284"/>
        <v>1</v>
      </c>
      <c r="BW690">
        <f t="shared" si="285"/>
        <v>0</v>
      </c>
      <c r="BX690">
        <f t="shared" si="286"/>
        <v>0</v>
      </c>
      <c r="BY690">
        <f t="shared" si="287"/>
        <v>0</v>
      </c>
      <c r="BZ690">
        <f t="shared" si="288"/>
        <v>0</v>
      </c>
      <c r="CA690">
        <f t="shared" si="289"/>
        <v>0</v>
      </c>
      <c r="CB690">
        <f t="shared" si="290"/>
        <v>0</v>
      </c>
      <c r="CC690">
        <f t="shared" si="291"/>
        <v>0</v>
      </c>
      <c r="CD690">
        <f t="shared" si="292"/>
        <v>0</v>
      </c>
      <c r="CE690">
        <f t="shared" si="293"/>
        <v>0</v>
      </c>
      <c r="CF690">
        <f t="shared" si="294"/>
        <v>0</v>
      </c>
      <c r="CG690">
        <f t="shared" si="295"/>
        <v>61</v>
      </c>
      <c r="CH69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562.17084138286214</v>
      </c>
      <c r="CI690" s="79">
        <f>Table6[[#This Row],[sales]]-CH690</f>
        <v>14.122152769527816</v>
      </c>
      <c r="CJ690">
        <f>ABS(Table6[[#This Row],[sales]]-CH690)/Table6[[#This Row],[sales]]</f>
        <v>2.4505161285707865E-2</v>
      </c>
      <c r="CK69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561.74763983287596</v>
      </c>
      <c r="CL690" s="79">
        <f>Table6[[#This Row],[sales]]-CK690</f>
        <v>14.54535431951399</v>
      </c>
      <c r="CM690">
        <f>ABS(Table6[[#This Row],[sales]]-CK690)/Table6[[#This Row],[sales]]</f>
        <v>2.5239512656070467E-2</v>
      </c>
      <c r="CN69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576.11379241453733</v>
      </c>
      <c r="CO690" s="79">
        <f>Table6[[#This Row],[sales]]-CN690</f>
        <v>0.1792017378526225</v>
      </c>
      <c r="CP690">
        <f>ABS(Table6[[#This Row],[sales]]-CN690)/Table6[[#This Row],[sales]]</f>
        <v>3.1095595412571671E-4</v>
      </c>
      <c r="CQ69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574.70944629064331</v>
      </c>
      <c r="CR690" s="79">
        <f>Table6[[#This Row],[sales]]-CQ690</f>
        <v>1.5835478617466379</v>
      </c>
      <c r="CS690">
        <f>ABS(Table6[[#This Row],[sales]]-CQ690)/Table6[[#This Row],[sales]]</f>
        <v>2.7478173044177216E-3</v>
      </c>
    </row>
    <row r="691" spans="1:97" x14ac:dyDescent="0.2">
      <c r="A691">
        <v>690</v>
      </c>
      <c r="B691" t="s">
        <v>31</v>
      </c>
      <c r="C691" s="5">
        <v>43163</v>
      </c>
      <c r="D691" s="6">
        <v>592.16663207942236</v>
      </c>
      <c r="E691" s="8">
        <f>YEAR(Table6[[#This Row],[Date]])</f>
        <v>2018</v>
      </c>
      <c r="F691" s="6">
        <f>Table6[[#This Row],[TV_State]]+Table6[[#This Row],[Radio_State]]+Table6[[#This Row],[Online]]</f>
        <v>723.75921698596062</v>
      </c>
      <c r="G691" s="6">
        <f t="shared" si="270"/>
        <v>578.79518165552338</v>
      </c>
      <c r="H691" s="6">
        <f>LN(Table6[[#This Row],[PROF TV LING]])</f>
        <v>6.3609486700086553</v>
      </c>
      <c r="I691" s="6">
        <f t="shared" si="271"/>
        <v>6.383788068385015</v>
      </c>
      <c r="J691" s="6">
        <v>87.728389937692185</v>
      </c>
      <c r="K691" s="6">
        <f t="shared" si="276"/>
        <v>86.868307683402236</v>
      </c>
      <c r="L691" s="6">
        <f>0.5*J690+0.5*Table6[[#This Row],[Radio_State]]</f>
        <v>87.294090977604597</v>
      </c>
      <c r="M691" s="6">
        <f>LN(Table6[[#This Row],[RADIO LINGERING ]])</f>
        <v>4.4692827741584473</v>
      </c>
      <c r="N691" s="6">
        <f t="shared" si="272"/>
        <v>4.4742455635005767</v>
      </c>
      <c r="O691" s="6">
        <v>43.864194968846093</v>
      </c>
      <c r="P691" s="6">
        <f t="shared" si="273"/>
        <v>43.678853299963642</v>
      </c>
      <c r="Q691" s="6">
        <f>0.3*O690+0.7*Table6[[#This Row],[Online]]</f>
        <v>43.733905280819812</v>
      </c>
      <c r="R691" s="6">
        <f>LN(Table6[[#This Row],[ONLINE LINGERING]])</f>
        <v>3.7781236658238879</v>
      </c>
      <c r="S691" s="6">
        <f t="shared" si="274"/>
        <v>3.7810983829406308</v>
      </c>
      <c r="T691" s="6">
        <v>571.71130967524311</v>
      </c>
      <c r="U691" s="6">
        <f t="shared" si="275"/>
        <v>6.3486341606092251</v>
      </c>
      <c r="V691" s="8">
        <f>YEAR(Table6[[#This Row],[Date]])</f>
        <v>2018</v>
      </c>
      <c r="W691" s="8">
        <f>WEEKNUM(Table6[[#This Row],[Date]])</f>
        <v>10</v>
      </c>
      <c r="X691" t="s">
        <v>857</v>
      </c>
      <c r="Y691" s="9">
        <f>Table6[[#This Row],[LNTVLING]]+Table6[[#This Row],[LNRADIOLING]]+Table6[[#This Row],[LNONLINELING]]</f>
        <v>14.60835510999099</v>
      </c>
      <c r="Z691">
        <f t="shared" si="296"/>
        <v>1</v>
      </c>
      <c r="AA691">
        <f t="shared" si="277"/>
        <v>0</v>
      </c>
      <c r="AB691">
        <f t="shared" si="278"/>
        <v>0</v>
      </c>
      <c r="AC691">
        <f t="shared" si="279"/>
        <v>0</v>
      </c>
      <c r="AD691">
        <f t="shared" si="280"/>
        <v>0</v>
      </c>
      <c r="AE691">
        <f t="shared" si="281"/>
        <v>1</v>
      </c>
      <c r="AF691">
        <f t="shared" si="282"/>
        <v>0</v>
      </c>
      <c r="AG691" s="9">
        <f>'[1]1'!J$20+'[1]1'!J$21*Table6[[#This Row],[TV_State]]</f>
        <v>1912.0863751748577</v>
      </c>
      <c r="AH691" s="9">
        <f>Table6[[#This Row],[sales]]-Table6[[#This Row],[Pred_1]]</f>
        <v>-1340.3750654996147</v>
      </c>
      <c r="AI691">
        <f>ABS(Table6[[#This Row],[Res_1]])/Table6[[#This Row],[sales]]</f>
        <v>2.3444963267580032</v>
      </c>
      <c r="AJ691" s="9">
        <f>'[1]2'!J$20+'[1]2'!J$21*Table6[[#This Row],[Radio_State]]</f>
        <v>2099.4142441408449</v>
      </c>
      <c r="AK691" s="9">
        <f>Table6[[#This Row],[sales]]-Table6[[#This Row],[ Pred_2 ]]</f>
        <v>-1527.7029344656016</v>
      </c>
      <c r="AL691">
        <f>ABS(Table6[[#This Row],[ Res_2 ]])/Table6[[#This Row],[sales]]</f>
        <v>2.6721579731095462</v>
      </c>
      <c r="AM691" s="10">
        <f>'[1]3'!J$20+'[1]3'!J$21*Data!O691</f>
        <v>2054.147722476021</v>
      </c>
      <c r="AN691" s="9">
        <f>Table6[[#This Row],[sales]]-Table6[[#This Row],[Pred_3]]</f>
        <v>-1482.4364128007778</v>
      </c>
      <c r="AO691" s="9">
        <f>ABS(Table6[[#This Row],[Res_3]])/Table6[[#This Row],[sales]]</f>
        <v>2.5929807364539741</v>
      </c>
      <c r="AP691" s="9">
        <f>'[1]4'!L$21+'[1]4'!L$27*Table6[[#This Row],[TV_State]]+'[1]4'!L$22*Table6[[#This Row],[NJ_DUM]]+'[1]4'!L$23*Table6[[#This Row],[NY_DUM]]+'[1]4'!L$24*Table6[[#This Row],[PA_DUM]]+'[1]4'!L$25*Table6[[#This Row],[CT_DUM]]+'[1]4'!L$26*Table6[[#This Row],[DL_DUM]]</f>
        <v>368.45049191910812</v>
      </c>
      <c r="AQ691" s="9">
        <f>Table6[[#This Row],[sales]]-Table6[[#This Row],[Pred_4]]</f>
        <v>203.260817756135</v>
      </c>
      <c r="AR691">
        <f>ABS(Table6[[#This Row],[Res_4]]/Table6[[#This Row],[sales]])</f>
        <v>0.35553051744174169</v>
      </c>
      <c r="AS691" s="9">
        <f>'[1]5'!L$20+'[1]5'!L$26*Table6[[#This Row],[Radio_State]]+'[1]5'!L$21*Table6[[#This Row],[NJ_DUM]]+'[1]5'!L$22*Table6[[#This Row],[NY_DUM]]+'[1]5'!L$23*Table6[[#This Row],[PA_DUM]]+'[1]5'!L$24*Table6[[#This Row],[CT_DUM]]+'[1]5'!L$25*Table6[[#This Row],[DL_DUM]]</f>
        <v>350.93344815898911</v>
      </c>
      <c r="AT691" s="9">
        <f>Table6[[#This Row],[sales]]-Table6[[#This Row],[Pred_5]]</f>
        <v>220.77786151625401</v>
      </c>
      <c r="AU691" s="9">
        <f>ABS(Table6[[#This Row],[Red_5]]/Table6[[#This Row],[sales]])</f>
        <v>0.38617018376226531</v>
      </c>
      <c r="AV691" s="9">
        <f>'[1]6'!L$20+'[1]6'!L$26*Table6[[#This Row],[Online]]+'[1]6'!L$21*Table6[[#This Row],[NJ_DUM]]+'[1]6'!L$22*Table6[[#This Row],[NY_DUM]]+'[1]6'!L$23*Table6[[#This Row],[PA_DUM]]+'[1]6'!L$24*Table6[[#This Row],[CT_DUM]]+'[1]6'!L$25*Table6[[#This Row],[DL_DUM]]</f>
        <v>184.95447384947326</v>
      </c>
      <c r="AW691" s="9">
        <f>Table6[[#This Row],[sales]]-Table6[[#This Row],[Pred_6]]</f>
        <v>386.75683582576983</v>
      </c>
      <c r="AX691" s="9">
        <f>ABS(Table6[[#This Row],[Red_6]]/Table6[[#This Row],[sales]])</f>
        <v>0.67648974102937465</v>
      </c>
      <c r="AY691" s="9">
        <f>'[1]7'!L$21+'[1]7'!L$27*Table6[[#This Row],[LNTV]]+'[1]7'!L$22*Table6[[#This Row],[NJ_DUM]]+'[1]7'!L$23*Table6[[#This Row],[NY_DUM]]+'[1]7'!L$24*Table6[[#This Row],[PA_DUM]]+'[1]7'!L$25*Table6[[#This Row],[CT_DUM]]+'[1]7'!L$26*Table6[[#This Row],[DL_DUM]]</f>
        <v>5.852156588168671</v>
      </c>
      <c r="AZ691" s="9">
        <f>Table6[[#This Row],[sales]]-Table6[[#This Row],[Pred_7]]</f>
        <v>565.85915308707445</v>
      </c>
      <c r="BA691" s="9">
        <f>ABS(Table6[[#This Row],[Red_7]]/Table6[[#This Row],[sales]])</f>
        <v>0.98976379076444554</v>
      </c>
      <c r="BB691" s="9">
        <f>'[1]8'!O$22+'[1]8'!O$28*Table6[[#This Row],[LNRADIOLING]]+'[1]8'!O$23*Table6[[#This Row],[DL_DUM]]+'[1]8'!O$24*Table6[[#This Row],[CT_DUM]]+'[1]8'!O$25*Table6[[#This Row],[PA_DUM]]+'[1]8'!O$26*Table6[[#This Row],[NY_DUM]]+'[1]8'!O$27*Table6[[#This Row],[NJ_DUM]]</f>
        <v>6.8754697883958462</v>
      </c>
      <c r="BC691" s="9">
        <f>Table6[[#This Row],[sales]]-Table6[[#This Row],[Pred_8]]</f>
        <v>564.83583988684722</v>
      </c>
      <c r="BD691" s="9">
        <f>ABS(Table6[[#This Row],[Red_8]]/Table6[[#This Row],[sales]])</f>
        <v>0.98797387829829453</v>
      </c>
      <c r="BE691" s="9">
        <f>'[1]9'!M$19+'[1]9'!M$21*Table6[[#This Row],[LNONLINE]]+'[1]9'!M$20*Table6[[#This Row],[DL_DUM]]+'[1]9'!M$22*Table6[[#This Row],[CT_DUM]]+'[1]9'!M$23*Table6[[#This Row],[PA_DUM]]+'[1]9'!M$24*Table6[[#This Row],[NY_DUM]]+'[1]9'!M$25*Table6[[#This Row],[NJ_DUM]]</f>
        <v>6.8916708839507805</v>
      </c>
      <c r="BF691" s="9">
        <f>Table6[[#This Row],[sales]]-Table6[[#This Row],[Pred_9]]</f>
        <v>564.81963879129239</v>
      </c>
      <c r="BG691" s="9">
        <f>ABS(Table6[[#This Row],[Red_9]]/Table6[[#This Row],[sales]])</f>
        <v>0.98794554040243576</v>
      </c>
      <c r="BH691" s="9">
        <f>'[1]10'!P$22+'[1]10'!P$30*Table6[[#This Row],[LNTV]]+'[1]10'!P$29*Table6[[#This Row],[LNRADIOLING]]+'[1]10'!P$24*Table6[[#This Row],[LNONLINELING]]+'[1]10'!P$23*Table6[[#This Row],[DL_DUM]]+'[1]10'!P$25*Table6[[#This Row],[CT_DUM]]+'[1]10'!P$26*Table6[[#This Row],[PA_DUM]]+'[1]10'!P$27*Table6[[#This Row],[NY_DUM]]+'[1]10'!P$28*Table6[[#This Row],[NJ_DUM]]</f>
        <v>6.8522027922421245</v>
      </c>
      <c r="BI691" s="9">
        <f>Table6[[#This Row],[sales]]-Table6[[#This Row],[Pred_10]]</f>
        <v>564.859106883001</v>
      </c>
      <c r="BJ691" s="45">
        <f>ABS(Table6[[#This Row],[Red_10]]/Table6[[#This Row],[sales]])</f>
        <v>0.98801457540496362</v>
      </c>
      <c r="BK691" s="9">
        <f>'[1]11'!P$32+'[1]11'!P$40*Table6[[#This Row],[LNONLINELING]]+'[1]11'!P$39*Table6[[#This Row],[LNRADIOLING]]+'[1]11'!P$38*Table6[[#This Row],[LNTVLING]]+'[1]11'!P$33*Table6[[#This Row],[DL_DUM]]+'[1]11'!P$34*Table6[[#This Row],[CT_DUM]]+'[1]11'!P$35*Table6[[#This Row],[PA_DUM]]+'[1]11'!P$36*Table6[[#This Row],[NY_DUM]]+'[1]11'!P$37*Table6[[#This Row],[NJ_DUM]]</f>
        <v>6.8453280600475148</v>
      </c>
      <c r="BL691" s="9">
        <f>Table6[[#This Row],[sales]]-Table6[[#This Row],[ Pred_11]]</f>
        <v>564.86598161519555</v>
      </c>
      <c r="BM691" s="47">
        <f>ABS(Table6[[#This Row],[ Red_11]]/Table6[[#This Row],[sales]])</f>
        <v>0.98802660023651445</v>
      </c>
      <c r="BN691" s="9">
        <f>'[1]12'!K$22+'[1]12'!K$28*Table6[[#This Row],[COMBINE LN LING]]+'[1]12'!K$23*Table6[[#This Row],[DL_DUM]]+'[1]12'!K$24*Table6[[#This Row],[CT_DUM]]+'[1]12'!K$25*Table6[[#This Row],[PA_DUM]]+'[1]12'!K$26*Table6[[#This Row],[NY_DUM]]+'[1]12'!K$27*Table6[[#This Row],[NJ_DUM]]</f>
        <v>6.8953887541710523</v>
      </c>
      <c r="BO691" s="9">
        <f>Table6[[#This Row],[sales]]-Table6[[#This Row],[ Pred_12]]</f>
        <v>564.81592092107201</v>
      </c>
      <c r="BP691" s="47">
        <f>ABS(Table6[[#This Row],[ Red_12]]/Table6[[#This Row],[sales]])</f>
        <v>0.98793903734720945</v>
      </c>
      <c r="BQ691">
        <f>LN(G691+'2019 Totals and Calculations'!C$18)</f>
        <v>6.8459210399779744</v>
      </c>
      <c r="BR691">
        <f>LN(Table6[[#This Row],[PROF RADIO]]+'2019 Totals and Calculations'!D$18)</f>
        <v>5.0081299847832561</v>
      </c>
      <c r="BS691">
        <f>LN(Table6[[#This Row],[ONLINE LINGERING]]+'2019 Totals and Calculations'!E$18)</f>
        <v>4.4729096353193887</v>
      </c>
      <c r="BT691">
        <f>MONTH(Table6[[#This Row],[Date]])</f>
        <v>3</v>
      </c>
      <c r="BU691">
        <f t="shared" si="283"/>
        <v>0</v>
      </c>
      <c r="BV691">
        <f t="shared" si="284"/>
        <v>0</v>
      </c>
      <c r="BW691">
        <f t="shared" si="285"/>
        <v>1</v>
      </c>
      <c r="BX691">
        <f t="shared" si="286"/>
        <v>0</v>
      </c>
      <c r="BY691">
        <f t="shared" si="287"/>
        <v>0</v>
      </c>
      <c r="BZ691">
        <f t="shared" si="288"/>
        <v>0</v>
      </c>
      <c r="CA691">
        <f t="shared" si="289"/>
        <v>0</v>
      </c>
      <c r="CB691">
        <f t="shared" si="290"/>
        <v>0</v>
      </c>
      <c r="CC691">
        <f t="shared" si="291"/>
        <v>0</v>
      </c>
      <c r="CD691">
        <f t="shared" si="292"/>
        <v>0</v>
      </c>
      <c r="CE691">
        <f t="shared" si="293"/>
        <v>0</v>
      </c>
      <c r="CF691">
        <f t="shared" si="294"/>
        <v>0</v>
      </c>
      <c r="CG691">
        <f t="shared" si="295"/>
        <v>62</v>
      </c>
      <c r="CH69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564.72096629970179</v>
      </c>
      <c r="CI691" s="79">
        <f>Table6[[#This Row],[sales]]-CH691</f>
        <v>6.9903433755413289</v>
      </c>
      <c r="CJ691">
        <f>ABS(Table6[[#This Row],[sales]]-CH691)/Table6[[#This Row],[sales]]</f>
        <v>1.2227051060984167E-2</v>
      </c>
      <c r="CK69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564.01799706695112</v>
      </c>
      <c r="CL691" s="79">
        <f>Table6[[#This Row],[sales]]-CK691</f>
        <v>7.6933126082919898</v>
      </c>
      <c r="CM691">
        <f>ABS(Table6[[#This Row],[sales]]-CK691)/Table6[[#This Row],[sales]]</f>
        <v>1.3456638828191323E-2</v>
      </c>
      <c r="CN69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578.40662710300137</v>
      </c>
      <c r="CO691" s="79">
        <f>Table6[[#This Row],[sales]]-CN691</f>
        <v>-6.6953174277582548</v>
      </c>
      <c r="CP691">
        <f>ABS(Table6[[#This Row],[sales]]-CN691)/Table6[[#This Row],[sales]]</f>
        <v>1.1711010984829889E-2</v>
      </c>
      <c r="CQ69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577.97388132214644</v>
      </c>
      <c r="CR691" s="79">
        <f>Table6[[#This Row],[sales]]-CQ691</f>
        <v>-6.262571646903325</v>
      </c>
      <c r="CS691">
        <f>ABS(Table6[[#This Row],[sales]]-CQ691)/Table6[[#This Row],[sales]]</f>
        <v>1.0954080391484189E-2</v>
      </c>
    </row>
    <row r="692" spans="1:97" x14ac:dyDescent="0.2">
      <c r="A692">
        <v>691</v>
      </c>
      <c r="B692" t="s">
        <v>31</v>
      </c>
      <c r="C692" s="5">
        <v>43170</v>
      </c>
      <c r="D692" s="6">
        <v>598.08829840021644</v>
      </c>
      <c r="E692" s="8">
        <f>YEAR(Table6[[#This Row],[Date]])</f>
        <v>2018</v>
      </c>
      <c r="F692" s="6">
        <f>Table6[[#This Row],[TV_State]]+Table6[[#This Row],[Radio_State]]+Table6[[#This Row],[Online]]</f>
        <v>730.99680915582019</v>
      </c>
      <c r="G692" s="6">
        <f t="shared" si="270"/>
        <v>584.58311667893122</v>
      </c>
      <c r="H692" s="6">
        <f>LN(Table6[[#This Row],[PROF TV LING]])</f>
        <v>6.3708989721351177</v>
      </c>
      <c r="I692" s="6">
        <f t="shared" si="271"/>
        <v>6.3937383992381829</v>
      </c>
      <c r="J692" s="6">
        <v>88.605673837069119</v>
      </c>
      <c r="K692" s="6">
        <f t="shared" si="276"/>
        <v>87.73699076023567</v>
      </c>
      <c r="L692" s="6">
        <f>0.5*J691+0.5*Table6[[#This Row],[Radio_State]]</f>
        <v>88.167031887380659</v>
      </c>
      <c r="M692" s="6">
        <f>LN(Table6[[#This Row],[RADIO LINGERING ]])</f>
        <v>4.4792331050116152</v>
      </c>
      <c r="N692" s="6">
        <f t="shared" si="272"/>
        <v>4.4841958943537445</v>
      </c>
      <c r="O692" s="6">
        <v>44.302836918534553</v>
      </c>
      <c r="P692" s="6">
        <f t="shared" si="273"/>
        <v>44.115641832963277</v>
      </c>
      <c r="Q692" s="6">
        <f>0.3*O691+0.7*Table6[[#This Row],[Online]]</f>
        <v>44.17124433362801</v>
      </c>
      <c r="R692" s="6">
        <f>LN(Table6[[#This Row],[ONLINE LINGERING]])</f>
        <v>3.7880739966770562</v>
      </c>
      <c r="S692" s="6">
        <f t="shared" si="274"/>
        <v>3.7910487137937992</v>
      </c>
      <c r="T692" s="6">
        <v>643.2578071237557</v>
      </c>
      <c r="U692" s="6">
        <f t="shared" si="275"/>
        <v>6.4665455880858778</v>
      </c>
      <c r="V692" s="8">
        <f>YEAR(Table6[[#This Row],[Date]])</f>
        <v>2018</v>
      </c>
      <c r="W692" s="8">
        <f>WEEKNUM(Table6[[#This Row],[Date]])</f>
        <v>11</v>
      </c>
      <c r="X692" t="s">
        <v>858</v>
      </c>
      <c r="Y692" s="9">
        <f>Table6[[#This Row],[LNTVLING]]+Table6[[#This Row],[LNRADIOLING]]+Table6[[#This Row],[LNONLINELING]]</f>
        <v>14.638206073823788</v>
      </c>
      <c r="Z692">
        <f t="shared" si="296"/>
        <v>1</v>
      </c>
      <c r="AA692">
        <f t="shared" si="277"/>
        <v>0</v>
      </c>
      <c r="AB692">
        <f t="shared" si="278"/>
        <v>0</v>
      </c>
      <c r="AC692">
        <f t="shared" si="279"/>
        <v>0</v>
      </c>
      <c r="AD692">
        <f t="shared" si="280"/>
        <v>0</v>
      </c>
      <c r="AE692">
        <f t="shared" si="281"/>
        <v>1</v>
      </c>
      <c r="AF692">
        <f t="shared" si="282"/>
        <v>0</v>
      </c>
      <c r="AG692" s="9">
        <f>'[1]1'!J$20+'[1]1'!J$21*Table6[[#This Row],[TV_State]]</f>
        <v>1917.9099134720429</v>
      </c>
      <c r="AH692" s="9">
        <f>Table6[[#This Row],[sales]]-Table6[[#This Row],[Pred_1]]</f>
        <v>-1274.6521063482874</v>
      </c>
      <c r="AI692">
        <f>ABS(Table6[[#This Row],[Res_1]])/Table6[[#This Row],[sales]]</f>
        <v>1.9815571489877906</v>
      </c>
      <c r="AJ692" s="9">
        <f>'[1]2'!J$20+'[1]2'!J$21*Table6[[#This Row],[Radio_State]]</f>
        <v>2103.2655685422783</v>
      </c>
      <c r="AK692" s="9">
        <f>Table6[[#This Row],[sales]]-Table6[[#This Row],[ Pred_2 ]]</f>
        <v>-1460.0077614185225</v>
      </c>
      <c r="AL692">
        <f>ABS(Table6[[#This Row],[ Res_2 ]])/Table6[[#This Row],[sales]]</f>
        <v>2.2697085760167588</v>
      </c>
      <c r="AM692" s="10">
        <f>'[1]3'!J$20+'[1]3'!J$21*Data!O692</f>
        <v>2056.6818978835327</v>
      </c>
      <c r="AN692" s="9">
        <f>Table6[[#This Row],[sales]]-Table6[[#This Row],[Pred_3]]</f>
        <v>-1413.4240907597768</v>
      </c>
      <c r="AO692" s="9">
        <f>ABS(Table6[[#This Row],[Res_3]])/Table6[[#This Row],[sales]]</f>
        <v>2.1972902234637779</v>
      </c>
      <c r="AP692" s="9">
        <f>'[1]4'!L$21+'[1]4'!L$27*Table6[[#This Row],[TV_State]]+'[1]4'!L$22*Table6[[#This Row],[NJ_DUM]]+'[1]4'!L$23*Table6[[#This Row],[NY_DUM]]+'[1]4'!L$24*Table6[[#This Row],[PA_DUM]]+'[1]4'!L$25*Table6[[#This Row],[CT_DUM]]+'[1]4'!L$26*Table6[[#This Row],[DL_DUM]]</f>
        <v>369.7566968948409</v>
      </c>
      <c r="AQ692" s="9">
        <f>Table6[[#This Row],[sales]]-Table6[[#This Row],[Pred_4]]</f>
        <v>273.5011102289148</v>
      </c>
      <c r="AR692">
        <f>ABS(Table6[[#This Row],[Res_4]]/Table6[[#This Row],[sales]])</f>
        <v>0.42518117495042884</v>
      </c>
      <c r="AS692" s="9">
        <f>'[1]5'!L$20+'[1]5'!L$26*Table6[[#This Row],[Radio_State]]+'[1]5'!L$21*Table6[[#This Row],[NJ_DUM]]+'[1]5'!L$22*Table6[[#This Row],[NY_DUM]]+'[1]5'!L$23*Table6[[#This Row],[PA_DUM]]+'[1]5'!L$24*Table6[[#This Row],[CT_DUM]]+'[1]5'!L$25*Table6[[#This Row],[DL_DUM]]</f>
        <v>352.4788673573085</v>
      </c>
      <c r="AT692" s="9">
        <f>Table6[[#This Row],[sales]]-Table6[[#This Row],[Pred_5]]</f>
        <v>290.77893976644719</v>
      </c>
      <c r="AU692" s="9">
        <f>ABS(Table6[[#This Row],[Red_5]]/Table6[[#This Row],[sales]])</f>
        <v>0.45204105810487977</v>
      </c>
      <c r="AV692" s="9">
        <f>'[1]6'!L$20+'[1]6'!L$26*Table6[[#This Row],[Online]]+'[1]6'!L$21*Table6[[#This Row],[NJ_DUM]]+'[1]6'!L$22*Table6[[#This Row],[NY_DUM]]+'[1]6'!L$23*Table6[[#This Row],[PA_DUM]]+'[1]6'!L$24*Table6[[#This Row],[CT_DUM]]+'[1]6'!L$25*Table6[[#This Row],[DL_DUM]]</f>
        <v>186.86355659983261</v>
      </c>
      <c r="AW692" s="9">
        <f>Table6[[#This Row],[sales]]-Table6[[#This Row],[Pred_6]]</f>
        <v>456.39425052392312</v>
      </c>
      <c r="AX692" s="9">
        <f>ABS(Table6[[#This Row],[Red_6]]/Table6[[#This Row],[sales]])</f>
        <v>0.70950440938234571</v>
      </c>
      <c r="AY692" s="9">
        <f>'[1]7'!L$21+'[1]7'!L$27*Table6[[#This Row],[LNTV]]+'[1]7'!L$22*Table6[[#This Row],[NJ_DUM]]+'[1]7'!L$23*Table6[[#This Row],[NY_DUM]]+'[1]7'!L$24*Table6[[#This Row],[PA_DUM]]+'[1]7'!L$25*Table6[[#This Row],[CT_DUM]]+'[1]7'!L$26*Table6[[#This Row],[DL_DUM]]</f>
        <v>5.8532579354586716</v>
      </c>
      <c r="AZ692" s="9">
        <f>Table6[[#This Row],[sales]]-Table6[[#This Row],[Pred_7]]</f>
        <v>637.40454918829698</v>
      </c>
      <c r="BA692" s="9">
        <f>ABS(Table6[[#This Row],[Red_7]]/Table6[[#This Row],[sales]])</f>
        <v>0.9909006033496417</v>
      </c>
      <c r="BB692" s="9">
        <f>'[1]8'!O$22+'[1]8'!O$28*Table6[[#This Row],[LNRADIOLING]]+'[1]8'!O$23*Table6[[#This Row],[DL_DUM]]+'[1]8'!O$24*Table6[[#This Row],[CT_DUM]]+'[1]8'!O$25*Table6[[#This Row],[PA_DUM]]+'[1]8'!O$26*Table6[[#This Row],[NY_DUM]]+'[1]8'!O$27*Table6[[#This Row],[NJ_DUM]]</f>
        <v>6.876179654399623</v>
      </c>
      <c r="BC692" s="9">
        <f>Table6[[#This Row],[sales]]-Table6[[#This Row],[Pred_8]]</f>
        <v>636.38162746935609</v>
      </c>
      <c r="BD692" s="9">
        <f>ABS(Table6[[#This Row],[Red_8]]/Table6[[#This Row],[sales]])</f>
        <v>0.98931038290052697</v>
      </c>
      <c r="BE692" s="9">
        <f>'[1]9'!M$19+'[1]9'!M$21*Table6[[#This Row],[LNONLINE]]+'[1]9'!M$20*Table6[[#This Row],[DL_DUM]]+'[1]9'!M$22*Table6[[#This Row],[CT_DUM]]+'[1]9'!M$23*Table6[[#This Row],[PA_DUM]]+'[1]9'!M$24*Table6[[#This Row],[NY_DUM]]+'[1]9'!M$25*Table6[[#This Row],[NJ_DUM]]</f>
        <v>6.8948213322821132</v>
      </c>
      <c r="BF692" s="9">
        <f>Table6[[#This Row],[sales]]-Table6[[#This Row],[Pred_9]]</f>
        <v>636.36298579147353</v>
      </c>
      <c r="BG692" s="9">
        <f>ABS(Table6[[#This Row],[Red_9]]/Table6[[#This Row],[sales]])</f>
        <v>0.98928140279694166</v>
      </c>
      <c r="BH692" s="9">
        <f>'[1]10'!P$22+'[1]10'!P$30*Table6[[#This Row],[LNTV]]+'[1]10'!P$29*Table6[[#This Row],[LNRADIOLING]]+'[1]10'!P$24*Table6[[#This Row],[LNONLINELING]]+'[1]10'!P$23*Table6[[#This Row],[DL_DUM]]+'[1]10'!P$25*Table6[[#This Row],[CT_DUM]]+'[1]10'!P$26*Table6[[#This Row],[PA_DUM]]+'[1]10'!P$27*Table6[[#This Row],[NY_DUM]]+'[1]10'!P$28*Table6[[#This Row],[NJ_DUM]]</f>
        <v>6.8540138755183424</v>
      </c>
      <c r="BI692" s="9">
        <f>Table6[[#This Row],[sales]]-Table6[[#This Row],[Pred_10]]</f>
        <v>636.40379324823732</v>
      </c>
      <c r="BJ692" s="45">
        <f>ABS(Table6[[#This Row],[Red_10]]/Table6[[#This Row],[sales]])</f>
        <v>0.9893448415244811</v>
      </c>
      <c r="BK692" s="9">
        <f>'[1]11'!P$32+'[1]11'!P$40*Table6[[#This Row],[LNONLINELING]]+'[1]11'!P$39*Table6[[#This Row],[LNRADIOLING]]+'[1]11'!P$38*Table6[[#This Row],[LNTVLING]]+'[1]11'!P$33*Table6[[#This Row],[DL_DUM]]+'[1]11'!P$34*Table6[[#This Row],[CT_DUM]]+'[1]11'!P$35*Table6[[#This Row],[PA_DUM]]+'[1]11'!P$36*Table6[[#This Row],[NY_DUM]]+'[1]11'!P$37*Table6[[#This Row],[NJ_DUM]]</f>
        <v>6.8464534625638489</v>
      </c>
      <c r="BL692" s="9">
        <f>Table6[[#This Row],[sales]]-Table6[[#This Row],[ Pred_11]]</f>
        <v>636.41135366119181</v>
      </c>
      <c r="BM692" s="47">
        <f>ABS(Table6[[#This Row],[ Red_11]]/Table6[[#This Row],[sales]])</f>
        <v>0.98935659484153493</v>
      </c>
      <c r="BN692" s="9">
        <f>'[1]12'!K$22+'[1]12'!K$28*Table6[[#This Row],[COMBINE LN LING]]+'[1]12'!K$23*Table6[[#This Row],[DL_DUM]]+'[1]12'!K$24*Table6[[#This Row],[CT_DUM]]+'[1]12'!K$25*Table6[[#This Row],[PA_DUM]]+'[1]12'!K$26*Table6[[#This Row],[NY_DUM]]+'[1]12'!K$27*Table6[[#This Row],[NJ_DUM]]</f>
        <v>6.8982614878133601</v>
      </c>
      <c r="BO692" s="9">
        <f>Table6[[#This Row],[sales]]-Table6[[#This Row],[ Pred_12]]</f>
        <v>636.35954563594237</v>
      </c>
      <c r="BP692" s="47">
        <f>ABS(Table6[[#This Row],[ Red_12]]/Table6[[#This Row],[sales]])</f>
        <v>0.98927605477707603</v>
      </c>
      <c r="BQ692">
        <f>LN(G692+'2019 Totals and Calculations'!C$18)</f>
        <v>6.852059286559987</v>
      </c>
      <c r="BR692">
        <f>LN(Table6[[#This Row],[PROF RADIO]]+'2019 Totals and Calculations'!D$18)</f>
        <v>5.0139189438799905</v>
      </c>
      <c r="BS692">
        <f>LN(Table6[[#This Row],[ONLINE LINGERING]]+'2019 Totals and Calculations'!E$18)</f>
        <v>4.4778890302954828</v>
      </c>
      <c r="BT692">
        <f>MONTH(Table6[[#This Row],[Date]])</f>
        <v>3</v>
      </c>
      <c r="BU692">
        <f t="shared" si="283"/>
        <v>0</v>
      </c>
      <c r="BV692">
        <f t="shared" si="284"/>
        <v>0</v>
      </c>
      <c r="BW692">
        <f t="shared" si="285"/>
        <v>1</v>
      </c>
      <c r="BX692">
        <f t="shared" si="286"/>
        <v>0</v>
      </c>
      <c r="BY692">
        <f t="shared" si="287"/>
        <v>0</v>
      </c>
      <c r="BZ692">
        <f t="shared" si="288"/>
        <v>0</v>
      </c>
      <c r="CA692">
        <f t="shared" si="289"/>
        <v>0</v>
      </c>
      <c r="CB692">
        <f t="shared" si="290"/>
        <v>0</v>
      </c>
      <c r="CC692">
        <f t="shared" si="291"/>
        <v>0</v>
      </c>
      <c r="CD692">
        <f t="shared" si="292"/>
        <v>0</v>
      </c>
      <c r="CE692">
        <f t="shared" si="293"/>
        <v>0</v>
      </c>
      <c r="CF692">
        <f t="shared" si="294"/>
        <v>0</v>
      </c>
      <c r="CG692">
        <f t="shared" si="295"/>
        <v>63</v>
      </c>
      <c r="CH69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567.28662057432712</v>
      </c>
      <c r="CI692" s="79">
        <f>Table6[[#This Row],[sales]]-CH692</f>
        <v>75.97118654942858</v>
      </c>
      <c r="CJ692">
        <f>ABS(Table6[[#This Row],[sales]]-CH692)/Table6[[#This Row],[sales]]</f>
        <v>0.11810379245783886</v>
      </c>
      <c r="CK69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566.30171426346601</v>
      </c>
      <c r="CL692" s="79">
        <f>Table6[[#This Row],[sales]]-CK692</f>
        <v>76.956092860289687</v>
      </c>
      <c r="CM692">
        <f>ABS(Table6[[#This Row],[sales]]-CK692)/Table6[[#This Row],[sales]]</f>
        <v>0.1196349146610267</v>
      </c>
      <c r="CN69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580.71328120521537</v>
      </c>
      <c r="CO692" s="79">
        <f>Table6[[#This Row],[sales]]-CN692</f>
        <v>62.54452591854033</v>
      </c>
      <c r="CP692">
        <f>ABS(Table6[[#This Row],[sales]]-CN692)/Table6[[#This Row],[sales]]</f>
        <v>9.7230885075767853E-2</v>
      </c>
      <c r="CQ69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581.26400429620776</v>
      </c>
      <c r="CR692" s="79">
        <f>Table6[[#This Row],[sales]]-CQ692</f>
        <v>61.993802827547938</v>
      </c>
      <c r="CS692">
        <f>ABS(Table6[[#This Row],[sales]]-CQ692)/Table6[[#This Row],[sales]]</f>
        <v>9.6374738310204475E-2</v>
      </c>
    </row>
    <row r="693" spans="1:97" x14ac:dyDescent="0.2">
      <c r="A693">
        <v>692</v>
      </c>
      <c r="B693" t="s">
        <v>31</v>
      </c>
      <c r="C693" s="5">
        <v>43177</v>
      </c>
      <c r="D693" s="6">
        <v>604.06918138421861</v>
      </c>
      <c r="E693" s="8">
        <f>YEAR(Table6[[#This Row],[Date]])</f>
        <v>2018</v>
      </c>
      <c r="F693" s="6">
        <f>Table6[[#This Row],[TV_State]]+Table6[[#This Row],[Radio_State]]+Table6[[#This Row],[Online]]</f>
        <v>738.30677724737825</v>
      </c>
      <c r="G693" s="6">
        <f t="shared" si="270"/>
        <v>590.42893609051737</v>
      </c>
      <c r="H693" s="6">
        <f>LN(Table6[[#This Row],[PROF TV LING]])</f>
        <v>6.3808492830786872</v>
      </c>
      <c r="I693" s="6">
        <f t="shared" si="271"/>
        <v>6.4036887300913508</v>
      </c>
      <c r="J693" s="6">
        <v>89.491730575439789</v>
      </c>
      <c r="K693" s="6">
        <f t="shared" si="276"/>
        <v>88.61436066783773</v>
      </c>
      <c r="L693" s="6">
        <f>0.5*J692+0.5*Table6[[#This Row],[Radio_State]]</f>
        <v>89.048702206254461</v>
      </c>
      <c r="M693" s="6">
        <f>LN(Table6[[#This Row],[RADIO LINGERING ]])</f>
        <v>4.4891834358647831</v>
      </c>
      <c r="N693" s="6">
        <f t="shared" si="272"/>
        <v>4.4941462252069124</v>
      </c>
      <c r="O693" s="6">
        <v>44.745865287719894</v>
      </c>
      <c r="P693" s="6">
        <f t="shared" si="273"/>
        <v>44.556798251292904</v>
      </c>
      <c r="Q693" s="6">
        <f>0.3*O692+0.7*Table6[[#This Row],[Online]]</f>
        <v>44.612956776964289</v>
      </c>
      <c r="R693" s="6">
        <f>LN(Table6[[#This Row],[ONLINE LINGERING]])</f>
        <v>3.7980243275302241</v>
      </c>
      <c r="S693" s="6">
        <f t="shared" si="274"/>
        <v>3.800999044646967</v>
      </c>
      <c r="T693" s="6">
        <v>562.1123997635749</v>
      </c>
      <c r="U693" s="6">
        <f t="shared" si="275"/>
        <v>6.3317018294757563</v>
      </c>
      <c r="V693" s="8">
        <f>YEAR(Table6[[#This Row],[Date]])</f>
        <v>2018</v>
      </c>
      <c r="W693" s="8">
        <f>WEEKNUM(Table6[[#This Row],[Date]])</f>
        <v>12</v>
      </c>
      <c r="X693" t="s">
        <v>859</v>
      </c>
      <c r="Y693" s="9">
        <f>Table6[[#This Row],[LNTVLING]]+Table6[[#This Row],[LNRADIOLING]]+Table6[[#This Row],[LNONLINELING]]</f>
        <v>14.668057046473695</v>
      </c>
      <c r="Z693">
        <f t="shared" si="296"/>
        <v>1</v>
      </c>
      <c r="AA693">
        <f t="shared" si="277"/>
        <v>0</v>
      </c>
      <c r="AB693">
        <f t="shared" si="278"/>
        <v>0</v>
      </c>
      <c r="AC693">
        <f t="shared" si="279"/>
        <v>0</v>
      </c>
      <c r="AD693">
        <f t="shared" si="280"/>
        <v>0</v>
      </c>
      <c r="AE693">
        <f t="shared" si="281"/>
        <v>1</v>
      </c>
      <c r="AF693">
        <f t="shared" si="282"/>
        <v>0</v>
      </c>
      <c r="AG693" s="9">
        <f>'[1]1'!J$20+'[1]1'!J$21*Table6[[#This Row],[TV_State]]</f>
        <v>1923.7916871522002</v>
      </c>
      <c r="AH693" s="9">
        <f>Table6[[#This Row],[sales]]-Table6[[#This Row],[Pred_1]]</f>
        <v>-1361.6792873886252</v>
      </c>
      <c r="AI693">
        <f>ABS(Table6[[#This Row],[Res_1]])/Table6[[#This Row],[sales]]</f>
        <v>2.4224323960143006</v>
      </c>
      <c r="AJ693" s="9">
        <f>'[1]2'!J$20+'[1]2'!J$21*Table6[[#This Row],[Radio_State]]</f>
        <v>2107.1554061877259</v>
      </c>
      <c r="AK693" s="9">
        <f>Table6[[#This Row],[sales]]-Table6[[#This Row],[ Pred_2 ]]</f>
        <v>-1545.0430064241509</v>
      </c>
      <c r="AL693">
        <f>ABS(Table6[[#This Row],[ Res_2 ]])/Table6[[#This Row],[sales]]</f>
        <v>2.7486371179038174</v>
      </c>
      <c r="AM693" s="10">
        <f>'[1]3'!J$20+'[1]3'!J$21*Data!O693</f>
        <v>2059.2414150451195</v>
      </c>
      <c r="AN693" s="9">
        <f>Table6[[#This Row],[sales]]-Table6[[#This Row],[Pred_3]]</f>
        <v>-1497.1290152815445</v>
      </c>
      <c r="AO693" s="9">
        <f>ABS(Table6[[#This Row],[Res_3]])/Table6[[#This Row],[sales]]</f>
        <v>2.6633979537032784</v>
      </c>
      <c r="AP693" s="9">
        <f>'[1]4'!L$21+'[1]4'!L$27*Table6[[#This Row],[TV_State]]+'[1]4'!L$22*Table6[[#This Row],[NJ_DUM]]+'[1]4'!L$23*Table6[[#This Row],[NY_DUM]]+'[1]4'!L$24*Table6[[#This Row],[PA_DUM]]+'[1]4'!L$25*Table6[[#This Row],[CT_DUM]]+'[1]4'!L$26*Table6[[#This Row],[DL_DUM]]</f>
        <v>371.07596392033111</v>
      </c>
      <c r="AQ693" s="9">
        <f>Table6[[#This Row],[sales]]-Table6[[#This Row],[Pred_4]]</f>
        <v>191.03643584324379</v>
      </c>
      <c r="AR693">
        <f>ABS(Table6[[#This Row],[Res_4]]/Table6[[#This Row],[sales]])</f>
        <v>0.3398545129472218</v>
      </c>
      <c r="AS693" s="9">
        <f>'[1]5'!L$20+'[1]5'!L$26*Table6[[#This Row],[Radio_State]]+'[1]5'!L$21*Table6[[#This Row],[NJ_DUM]]+'[1]5'!L$22*Table6[[#This Row],[NY_DUM]]+'[1]5'!L$23*Table6[[#This Row],[PA_DUM]]+'[1]5'!L$24*Table6[[#This Row],[CT_DUM]]+'[1]5'!L$25*Table6[[#This Row],[DL_DUM]]</f>
        <v>354.03974074761106</v>
      </c>
      <c r="AT693" s="9">
        <f>Table6[[#This Row],[sales]]-Table6[[#This Row],[Pred_5]]</f>
        <v>208.07265901596384</v>
      </c>
      <c r="AU693" s="9">
        <f>ABS(Table6[[#This Row],[Red_5]]/Table6[[#This Row],[sales]])</f>
        <v>0.37016201582366698</v>
      </c>
      <c r="AV693" s="9">
        <f>'[1]6'!L$20+'[1]6'!L$26*Table6[[#This Row],[Online]]+'[1]6'!L$21*Table6[[#This Row],[NJ_DUM]]+'[1]6'!L$22*Table6[[#This Row],[NY_DUM]]+'[1]6'!L$23*Table6[[#This Row],[PA_DUM]]+'[1]6'!L$24*Table6[[#This Row],[CT_DUM]]+'[1]6'!L$25*Table6[[#This Row],[DL_DUM]]</f>
        <v>188.79173017769551</v>
      </c>
      <c r="AW693" s="9">
        <f>Table6[[#This Row],[sales]]-Table6[[#This Row],[Pred_6]]</f>
        <v>373.32066958587939</v>
      </c>
      <c r="AX693" s="9">
        <f>ABS(Table6[[#This Row],[Red_6]]/Table6[[#This Row],[sales]])</f>
        <v>0.66413882658147816</v>
      </c>
      <c r="AY693" s="9">
        <f>'[1]7'!L$21+'[1]7'!L$27*Table6[[#This Row],[LNTV]]+'[1]7'!L$22*Table6[[#This Row],[NJ_DUM]]+'[1]7'!L$23*Table6[[#This Row],[NY_DUM]]+'[1]7'!L$24*Table6[[#This Row],[PA_DUM]]+'[1]7'!L$25*Table6[[#This Row],[CT_DUM]]+'[1]7'!L$26*Table6[[#This Row],[DL_DUM]]</f>
        <v>5.854359282748673</v>
      </c>
      <c r="AZ693" s="9">
        <f>Table6[[#This Row],[sales]]-Table6[[#This Row],[Pred_7]]</f>
        <v>556.25804048082625</v>
      </c>
      <c r="BA693" s="9">
        <f>ABS(Table6[[#This Row],[Red_7]]/Table6[[#This Row],[sales]])</f>
        <v>0.98958507358099379</v>
      </c>
      <c r="BB693" s="9">
        <f>'[1]8'!O$22+'[1]8'!O$28*Table6[[#This Row],[LNRADIOLING]]+'[1]8'!O$23*Table6[[#This Row],[DL_DUM]]+'[1]8'!O$24*Table6[[#This Row],[CT_DUM]]+'[1]8'!O$25*Table6[[#This Row],[PA_DUM]]+'[1]8'!O$26*Table6[[#This Row],[NY_DUM]]+'[1]8'!O$27*Table6[[#This Row],[NJ_DUM]]</f>
        <v>6.8768895204033988</v>
      </c>
      <c r="BC693" s="9">
        <f>Table6[[#This Row],[sales]]-Table6[[#This Row],[Pred_8]]</f>
        <v>555.23551024317146</v>
      </c>
      <c r="BD693" s="9">
        <f>ABS(Table6[[#This Row],[Red_8]]/Table6[[#This Row],[sales]])</f>
        <v>0.9877659885757798</v>
      </c>
      <c r="BE693" s="9">
        <f>'[1]9'!M$19+'[1]9'!M$21*Table6[[#This Row],[LNONLINE]]+'[1]9'!M$20*Table6[[#This Row],[DL_DUM]]+'[1]9'!M$22*Table6[[#This Row],[CT_DUM]]+'[1]9'!M$23*Table6[[#This Row],[PA_DUM]]+'[1]9'!M$24*Table6[[#This Row],[NY_DUM]]+'[1]9'!M$25*Table6[[#This Row],[NJ_DUM]]</f>
        <v>6.8979717806134451</v>
      </c>
      <c r="BF693" s="9">
        <f>Table6[[#This Row],[sales]]-Table6[[#This Row],[Pred_9]]</f>
        <v>555.21442798296141</v>
      </c>
      <c r="BG693" s="9">
        <f>ABS(Table6[[#This Row],[Red_9]]/Table6[[#This Row],[sales]])</f>
        <v>0.98772848315832429</v>
      </c>
      <c r="BH693" s="9">
        <f>'[1]10'!P$22+'[1]10'!P$30*Table6[[#This Row],[LNTV]]+'[1]10'!P$29*Table6[[#This Row],[LNRADIOLING]]+'[1]10'!P$24*Table6[[#This Row],[LNONLINELING]]+'[1]10'!P$23*Table6[[#This Row],[DL_DUM]]+'[1]10'!P$25*Table6[[#This Row],[CT_DUM]]+'[1]10'!P$26*Table6[[#This Row],[PA_DUM]]+'[1]10'!P$27*Table6[[#This Row],[NY_DUM]]+'[1]10'!P$28*Table6[[#This Row],[NJ_DUM]]</f>
        <v>6.8558249587945603</v>
      </c>
      <c r="BI693" s="9">
        <f>Table6[[#This Row],[sales]]-Table6[[#This Row],[Pred_10]]</f>
        <v>555.25657480478037</v>
      </c>
      <c r="BJ693" s="45">
        <f>ABS(Table6[[#This Row],[Red_10]]/Table6[[#This Row],[sales]])</f>
        <v>0.98780346250735962</v>
      </c>
      <c r="BK693" s="9">
        <f>'[1]11'!P$32+'[1]11'!P$40*Table6[[#This Row],[LNONLINELING]]+'[1]11'!P$39*Table6[[#This Row],[LNRADIOLING]]+'[1]11'!P$38*Table6[[#This Row],[LNTVLING]]+'[1]11'!P$33*Table6[[#This Row],[DL_DUM]]+'[1]11'!P$34*Table6[[#This Row],[CT_DUM]]+'[1]11'!P$35*Table6[[#This Row],[PA_DUM]]+'[1]11'!P$36*Table6[[#This Row],[NY_DUM]]+'[1]11'!P$37*Table6[[#This Row],[NJ_DUM]]</f>
        <v>6.847578863592938</v>
      </c>
      <c r="BL693" s="9">
        <f>Table6[[#This Row],[sales]]-Table6[[#This Row],[ Pred_11]]</f>
        <v>555.26482089998194</v>
      </c>
      <c r="BM693" s="47">
        <f>ABS(Table6[[#This Row],[ Red_11]]/Table6[[#This Row],[sales]])</f>
        <v>0.98781813234066163</v>
      </c>
      <c r="BN693" s="9">
        <f>'[1]12'!K$22+'[1]12'!K$28*Table6[[#This Row],[COMBINE LN LING]]+'[1]12'!K$23*Table6[[#This Row],[DL_DUM]]+'[1]12'!K$24*Table6[[#This Row],[CT_DUM]]+'[1]12'!K$25*Table6[[#This Row],[PA_DUM]]+'[1]12'!K$26*Table6[[#This Row],[NY_DUM]]+'[1]12'!K$27*Table6[[#This Row],[NJ_DUM]]</f>
        <v>6.9011342223041892</v>
      </c>
      <c r="BO693" s="9">
        <f>Table6[[#This Row],[sales]]-Table6[[#This Row],[ Pred_12]]</f>
        <v>555.21126554127068</v>
      </c>
      <c r="BP693" s="47">
        <f>ABS(Table6[[#This Row],[ Red_12]]/Table6[[#This Row],[sales]])</f>
        <v>0.98772285716307473</v>
      </c>
      <c r="BQ693">
        <f>LN(G693+'2019 Totals and Calculations'!C$18)</f>
        <v>6.8582209105270291</v>
      </c>
      <c r="BR693">
        <f>LN(Table6[[#This Row],[PROF RADIO]]+'2019 Totals and Calculations'!D$18)</f>
        <v>5.0197319731525774</v>
      </c>
      <c r="BS693">
        <f>LN(Table6[[#This Row],[ONLINE LINGERING]]+'2019 Totals and Calculations'!E$18)</f>
        <v>4.4828931771647449</v>
      </c>
      <c r="BT693">
        <f>MONTH(Table6[[#This Row],[Date]])</f>
        <v>3</v>
      </c>
      <c r="BU693">
        <f t="shared" si="283"/>
        <v>0</v>
      </c>
      <c r="BV693">
        <f t="shared" si="284"/>
        <v>0</v>
      </c>
      <c r="BW693">
        <f t="shared" si="285"/>
        <v>1</v>
      </c>
      <c r="BX693">
        <f t="shared" si="286"/>
        <v>0</v>
      </c>
      <c r="BY693">
        <f t="shared" si="287"/>
        <v>0</v>
      </c>
      <c r="BZ693">
        <f t="shared" si="288"/>
        <v>0</v>
      </c>
      <c r="CA693">
        <f t="shared" si="289"/>
        <v>0</v>
      </c>
      <c r="CB693">
        <f t="shared" si="290"/>
        <v>0</v>
      </c>
      <c r="CC693">
        <f t="shared" si="291"/>
        <v>0</v>
      </c>
      <c r="CD693">
        <f t="shared" si="292"/>
        <v>0</v>
      </c>
      <c r="CE693">
        <f t="shared" si="293"/>
        <v>0</v>
      </c>
      <c r="CF693">
        <f t="shared" si="294"/>
        <v>0</v>
      </c>
      <c r="CG693">
        <f t="shared" si="295"/>
        <v>64</v>
      </c>
      <c r="CH69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569.86790103525789</v>
      </c>
      <c r="CI693" s="79">
        <f>Table6[[#This Row],[sales]]-CH693</f>
        <v>-7.7555012716829879</v>
      </c>
      <c r="CJ693">
        <f>ABS(Table6[[#This Row],[sales]]-CH693)/Table6[[#This Row],[sales]]</f>
        <v>1.3797064919658347E-2</v>
      </c>
      <c r="CK69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568.59887249997473</v>
      </c>
      <c r="CL693" s="79">
        <f>Table6[[#This Row],[sales]]-CK693</f>
        <v>-6.4864727363998327</v>
      </c>
      <c r="CM693">
        <f>ABS(Table6[[#This Row],[sales]]-CK693)/Table6[[#This Row],[sales]]</f>
        <v>1.1539458548020022E-2</v>
      </c>
      <c r="CN69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583.03384715972868</v>
      </c>
      <c r="CO693" s="79">
        <f>Table6[[#This Row],[sales]]-CN693</f>
        <v>-20.921447396153781</v>
      </c>
      <c r="CP693">
        <f>ABS(Table6[[#This Row],[sales]]-CN693)/Table6[[#This Row],[sales]]</f>
        <v>3.7219330875734757E-2</v>
      </c>
      <c r="CQ69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584.58003635276521</v>
      </c>
      <c r="CR693" s="79">
        <f>Table6[[#This Row],[sales]]-CQ693</f>
        <v>-22.467636589190306</v>
      </c>
      <c r="CS693">
        <f>ABS(Table6[[#This Row],[sales]]-CQ693)/Table6[[#This Row],[sales]]</f>
        <v>3.9970007063783362E-2</v>
      </c>
    </row>
    <row r="694" spans="1:97" x14ac:dyDescent="0.2">
      <c r="A694">
        <v>693</v>
      </c>
      <c r="B694" t="s">
        <v>31</v>
      </c>
      <c r="C694" s="5">
        <v>43184</v>
      </c>
      <c r="D694" s="6">
        <v>610.10987319806077</v>
      </c>
      <c r="E694" s="8">
        <f>YEAR(Table6[[#This Row],[Date]])</f>
        <v>2018</v>
      </c>
      <c r="F694" s="6">
        <f>Table6[[#This Row],[TV_State]]+Table6[[#This Row],[Radio_State]]+Table6[[#This Row],[Online]]</f>
        <v>745.6898450198521</v>
      </c>
      <c r="G694" s="6">
        <f t="shared" si="270"/>
        <v>596.33321722278038</v>
      </c>
      <c r="H694" s="6">
        <f>LN(Table6[[#This Row],[PROF TV LING]])</f>
        <v>6.3907996001331231</v>
      </c>
      <c r="I694" s="6">
        <f t="shared" si="271"/>
        <v>6.4136390609445186</v>
      </c>
      <c r="J694" s="6">
        <v>90.386647881194193</v>
      </c>
      <c r="K694" s="6">
        <f t="shared" si="276"/>
        <v>89.500504274515961</v>
      </c>
      <c r="L694" s="6">
        <f>0.5*J693+0.5*Table6[[#This Row],[Radio_State]]</f>
        <v>89.939189228316991</v>
      </c>
      <c r="M694" s="6">
        <f>LN(Table6[[#This Row],[RADIO LINGERING ]])</f>
        <v>4.4991337667179518</v>
      </c>
      <c r="N694" s="6">
        <f t="shared" si="272"/>
        <v>4.5040965560600803</v>
      </c>
      <c r="O694" s="6">
        <v>45.193323940597097</v>
      </c>
      <c r="P694" s="6">
        <f t="shared" si="273"/>
        <v>45.002366233805837</v>
      </c>
      <c r="Q694" s="6">
        <f>0.3*O693+0.7*Table6[[#This Row],[Online]]</f>
        <v>45.059086344733934</v>
      </c>
      <c r="R694" s="6">
        <f>LN(Table6[[#This Row],[ONLINE LINGERING]])</f>
        <v>3.8079746583833924</v>
      </c>
      <c r="S694" s="6">
        <f t="shared" si="274"/>
        <v>3.8109493755001353</v>
      </c>
      <c r="T694" s="6">
        <v>560.46472993324949</v>
      </c>
      <c r="U694" s="6">
        <f t="shared" si="275"/>
        <v>6.3287663144542297</v>
      </c>
      <c r="V694" s="8">
        <f>YEAR(Table6[[#This Row],[Date]])</f>
        <v>2018</v>
      </c>
      <c r="W694" s="8">
        <f>WEEKNUM(Table6[[#This Row],[Date]])</f>
        <v>13</v>
      </c>
      <c r="X694" t="s">
        <v>860</v>
      </c>
      <c r="Y694" s="9">
        <f>Table6[[#This Row],[LNTVLING]]+Table6[[#This Row],[LNRADIOLING]]+Table6[[#This Row],[LNONLINELING]]</f>
        <v>14.697908025234467</v>
      </c>
      <c r="Z694">
        <f t="shared" si="296"/>
        <v>1</v>
      </c>
      <c r="AA694">
        <f t="shared" si="277"/>
        <v>0</v>
      </c>
      <c r="AB694">
        <f t="shared" si="278"/>
        <v>0</v>
      </c>
      <c r="AC694">
        <f t="shared" si="279"/>
        <v>0</v>
      </c>
      <c r="AD694">
        <f t="shared" si="280"/>
        <v>0</v>
      </c>
      <c r="AE694">
        <f t="shared" si="281"/>
        <v>1</v>
      </c>
      <c r="AF694">
        <f t="shared" si="282"/>
        <v>0</v>
      </c>
      <c r="AG694" s="9">
        <f>'[1]1'!J$20+'[1]1'!J$21*Table6[[#This Row],[TV_State]]</f>
        <v>1929.732278569159</v>
      </c>
      <c r="AH694" s="9">
        <f>Table6[[#This Row],[sales]]-Table6[[#This Row],[Pred_1]]</f>
        <v>-1369.2675486359094</v>
      </c>
      <c r="AI694">
        <f>ABS(Table6[[#This Row],[Res_1]])/Table6[[#This Row],[sales]]</f>
        <v>2.443093160918417</v>
      </c>
      <c r="AJ694" s="9">
        <f>'[1]2'!J$20+'[1]2'!J$21*Table6[[#This Row],[Radio_State]]</f>
        <v>2111.0841422096282</v>
      </c>
      <c r="AK694" s="9">
        <f>Table6[[#This Row],[sales]]-Table6[[#This Row],[ Pred_2 ]]</f>
        <v>-1550.6194122763786</v>
      </c>
      <c r="AL694">
        <f>ABS(Table6[[#This Row],[ Res_2 ]])/Table6[[#This Row],[sales]]</f>
        <v>2.7666672485547039</v>
      </c>
      <c r="AM694" s="10">
        <f>'[1]3'!J$20+'[1]3'!J$21*Data!O694</f>
        <v>2061.8265273783222</v>
      </c>
      <c r="AN694" s="9">
        <f>Table6[[#This Row],[sales]]-Table6[[#This Row],[Pred_3]]</f>
        <v>-1501.3617974450726</v>
      </c>
      <c r="AO694" s="9">
        <f>ABS(Table6[[#This Row],[Res_3]])/Table6[[#This Row],[sales]]</f>
        <v>2.6787801573595589</v>
      </c>
      <c r="AP694" s="9">
        <f>'[1]4'!L$21+'[1]4'!L$27*Table6[[#This Row],[TV_State]]+'[1]4'!L$22*Table6[[#This Row],[NJ_DUM]]+'[1]4'!L$23*Table6[[#This Row],[NY_DUM]]+'[1]4'!L$24*Table6[[#This Row],[PA_DUM]]+'[1]4'!L$25*Table6[[#This Row],[CT_DUM]]+'[1]4'!L$26*Table6[[#This Row],[DL_DUM]]</f>
        <v>372.40842361607616</v>
      </c>
      <c r="AQ694" s="9">
        <f>Table6[[#This Row],[sales]]-Table6[[#This Row],[Pred_4]]</f>
        <v>188.05630631717332</v>
      </c>
      <c r="AR694">
        <f>ABS(Table6[[#This Row],[Res_4]]/Table6[[#This Row],[sales]])</f>
        <v>0.33553637949629861</v>
      </c>
      <c r="AS694" s="9">
        <f>'[1]5'!L$20+'[1]5'!L$26*Table6[[#This Row],[Radio_State]]+'[1]5'!L$21*Table6[[#This Row],[NJ_DUM]]+'[1]5'!L$22*Table6[[#This Row],[NY_DUM]]+'[1]5'!L$23*Table6[[#This Row],[PA_DUM]]+'[1]5'!L$24*Table6[[#This Row],[CT_DUM]]+'[1]5'!L$25*Table6[[#This Row],[DL_DUM]]</f>
        <v>355.61622287181672</v>
      </c>
      <c r="AT694" s="9">
        <f>Table6[[#This Row],[sales]]-Table6[[#This Row],[Pred_5]]</f>
        <v>204.84850706143277</v>
      </c>
      <c r="AU694" s="9">
        <f>ABS(Table6[[#This Row],[Red_5]]/Table6[[#This Row],[sales]])</f>
        <v>0.36549758819940359</v>
      </c>
      <c r="AV694" s="9">
        <f>'[1]6'!L$20+'[1]6'!L$26*Table6[[#This Row],[Online]]+'[1]6'!L$21*Table6[[#This Row],[NJ_DUM]]+'[1]6'!L$22*Table6[[#This Row],[NY_DUM]]+'[1]6'!L$23*Table6[[#This Row],[PA_DUM]]+'[1]6'!L$24*Table6[[#This Row],[CT_DUM]]+'[1]6'!L$25*Table6[[#This Row],[DL_DUM]]</f>
        <v>190.73918549133711</v>
      </c>
      <c r="AW694" s="9">
        <f>Table6[[#This Row],[sales]]-Table6[[#This Row],[Pred_6]]</f>
        <v>369.72554444191235</v>
      </c>
      <c r="AX694" s="9">
        <f>ABS(Table6[[#This Row],[Red_6]]/Table6[[#This Row],[sales]])</f>
        <v>0.65967673734963861</v>
      </c>
      <c r="AY694" s="9">
        <f>'[1]7'!L$21+'[1]7'!L$27*Table6[[#This Row],[LNTV]]+'[1]7'!L$22*Table6[[#This Row],[NJ_DUM]]+'[1]7'!L$23*Table6[[#This Row],[NY_DUM]]+'[1]7'!L$24*Table6[[#This Row],[PA_DUM]]+'[1]7'!L$25*Table6[[#This Row],[CT_DUM]]+'[1]7'!L$26*Table6[[#This Row],[DL_DUM]]</f>
        <v>5.8554606300386736</v>
      </c>
      <c r="AZ694" s="9">
        <f>Table6[[#This Row],[sales]]-Table6[[#This Row],[Pred_7]]</f>
        <v>554.60926930321079</v>
      </c>
      <c r="BA694" s="9">
        <f>ABS(Table6[[#This Row],[Red_7]]/Table6[[#This Row],[sales]])</f>
        <v>0.98955249042926208</v>
      </c>
      <c r="BB694" s="9">
        <f>'[1]8'!O$22+'[1]8'!O$28*Table6[[#This Row],[LNRADIOLING]]+'[1]8'!O$23*Table6[[#This Row],[DL_DUM]]+'[1]8'!O$24*Table6[[#This Row],[CT_DUM]]+'[1]8'!O$25*Table6[[#This Row],[PA_DUM]]+'[1]8'!O$26*Table6[[#This Row],[NY_DUM]]+'[1]8'!O$27*Table6[[#This Row],[NJ_DUM]]</f>
        <v>6.8775993864071756</v>
      </c>
      <c r="BC694" s="9">
        <f>Table6[[#This Row],[sales]]-Table6[[#This Row],[Pred_8]]</f>
        <v>553.58713054684233</v>
      </c>
      <c r="BD694" s="9">
        <f>ABS(Table6[[#This Row],[Red_8]]/Table6[[#This Row],[sales]])</f>
        <v>0.98772875612132405</v>
      </c>
      <c r="BE694" s="9">
        <f>'[1]9'!M$19+'[1]9'!M$21*Table6[[#This Row],[LNONLINE]]+'[1]9'!M$20*Table6[[#This Row],[DL_DUM]]+'[1]9'!M$22*Table6[[#This Row],[CT_DUM]]+'[1]9'!M$23*Table6[[#This Row],[PA_DUM]]+'[1]9'!M$24*Table6[[#This Row],[NY_DUM]]+'[1]9'!M$25*Table6[[#This Row],[NJ_DUM]]</f>
        <v>6.9011222289447778</v>
      </c>
      <c r="BF694" s="9">
        <f>Table6[[#This Row],[sales]]-Table6[[#This Row],[Pred_9]]</f>
        <v>553.56360770430467</v>
      </c>
      <c r="BG694" s="9">
        <f>ABS(Table6[[#This Row],[Red_9]]/Table6[[#This Row],[sales]])</f>
        <v>0.98768678587541681</v>
      </c>
      <c r="BH694" s="9">
        <f>'[1]10'!P$22+'[1]10'!P$30*Table6[[#This Row],[LNTV]]+'[1]10'!P$29*Table6[[#This Row],[LNRADIOLING]]+'[1]10'!P$24*Table6[[#This Row],[LNONLINELING]]+'[1]10'!P$23*Table6[[#This Row],[DL_DUM]]+'[1]10'!P$25*Table6[[#This Row],[CT_DUM]]+'[1]10'!P$26*Table6[[#This Row],[PA_DUM]]+'[1]10'!P$27*Table6[[#This Row],[NY_DUM]]+'[1]10'!P$28*Table6[[#This Row],[NJ_DUM]]</f>
        <v>6.8576360420707783</v>
      </c>
      <c r="BI694" s="9">
        <f>Table6[[#This Row],[sales]]-Table6[[#This Row],[Pred_10]]</f>
        <v>553.60709389117869</v>
      </c>
      <c r="BJ694" s="45">
        <f>ABS(Table6[[#This Row],[Red_10]]/Table6[[#This Row],[sales]])</f>
        <v>0.98776437539095896</v>
      </c>
      <c r="BK694" s="9">
        <f>'[1]11'!P$32+'[1]11'!P$40*Table6[[#This Row],[LNONLINELING]]+'[1]11'!P$39*Table6[[#This Row],[LNRADIOLING]]+'[1]11'!P$38*Table6[[#This Row],[LNTVLING]]+'[1]11'!P$33*Table6[[#This Row],[DL_DUM]]+'[1]11'!P$34*Table6[[#This Row],[CT_DUM]]+'[1]11'!P$35*Table6[[#This Row],[PA_DUM]]+'[1]11'!P$36*Table6[[#This Row],[NY_DUM]]+'[1]11'!P$37*Table6[[#This Row],[NJ_DUM]]</f>
        <v>6.8487042635912658</v>
      </c>
      <c r="BL694" s="9">
        <f>Table6[[#This Row],[sales]]-Table6[[#This Row],[ Pred_11]]</f>
        <v>553.61602566965826</v>
      </c>
      <c r="BM694" s="47">
        <f>ABS(Table6[[#This Row],[ Red_11]]/Table6[[#This Row],[sales]])</f>
        <v>0.98778031177018599</v>
      </c>
      <c r="BN694" s="9">
        <f>'[1]12'!K$22+'[1]12'!K$28*Table6[[#This Row],[COMBINE LN LING]]+'[1]12'!K$23*Table6[[#This Row],[DL_DUM]]+'[1]12'!K$24*Table6[[#This Row],[CT_DUM]]+'[1]12'!K$25*Table6[[#This Row],[PA_DUM]]+'[1]12'!K$26*Table6[[#This Row],[NY_DUM]]+'[1]12'!K$27*Table6[[#This Row],[NJ_DUM]]</f>
        <v>6.9040069573831033</v>
      </c>
      <c r="BO694" s="9">
        <f>Table6[[#This Row],[sales]]-Table6[[#This Row],[ Pred_12]]</f>
        <v>553.56072297586638</v>
      </c>
      <c r="BP694" s="47">
        <f>ABS(Table6[[#This Row],[ Red_12]]/Table6[[#This Row],[sales]])</f>
        <v>0.98768163884602456</v>
      </c>
      <c r="BQ694">
        <f>LN(G694+'2019 Totals and Calculations'!C$18)</f>
        <v>6.8644058548620572</v>
      </c>
      <c r="BR694">
        <f>LN(Table6[[#This Row],[PROF RADIO]]+'2019 Totals and Calculations'!D$18)</f>
        <v>5.0255690323002158</v>
      </c>
      <c r="BS694">
        <f>LN(Table6[[#This Row],[ONLINE LINGERING]]+'2019 Totals and Calculations'!E$18)</f>
        <v>4.4879220744925421</v>
      </c>
      <c r="BT694">
        <f>MONTH(Table6[[#This Row],[Date]])</f>
        <v>3</v>
      </c>
      <c r="BU694">
        <f t="shared" si="283"/>
        <v>0</v>
      </c>
      <c r="BV694">
        <f t="shared" si="284"/>
        <v>0</v>
      </c>
      <c r="BW694">
        <f t="shared" si="285"/>
        <v>1</v>
      </c>
      <c r="BX694">
        <f t="shared" si="286"/>
        <v>0</v>
      </c>
      <c r="BY694">
        <f t="shared" si="287"/>
        <v>0</v>
      </c>
      <c r="BZ694">
        <f t="shared" si="288"/>
        <v>0</v>
      </c>
      <c r="CA694">
        <f t="shared" si="289"/>
        <v>0</v>
      </c>
      <c r="CB694">
        <f t="shared" si="290"/>
        <v>0</v>
      </c>
      <c r="CC694">
        <f t="shared" si="291"/>
        <v>0</v>
      </c>
      <c r="CD694">
        <f t="shared" si="292"/>
        <v>0</v>
      </c>
      <c r="CE694">
        <f t="shared" si="293"/>
        <v>0</v>
      </c>
      <c r="CF694">
        <f t="shared" si="294"/>
        <v>0</v>
      </c>
      <c r="CG694">
        <f t="shared" si="295"/>
        <v>65</v>
      </c>
      <c r="CH69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572.46490510434842</v>
      </c>
      <c r="CI694" s="79">
        <f>Table6[[#This Row],[sales]]-CH694</f>
        <v>-12.000175171098931</v>
      </c>
      <c r="CJ694">
        <f>ABS(Table6[[#This Row],[sales]]-CH694)/Table6[[#This Row],[sales]]</f>
        <v>2.1411115687026611E-2</v>
      </c>
      <c r="CK69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570.90955320668979</v>
      </c>
      <c r="CL694" s="79">
        <f>Table6[[#This Row],[sales]]-CK694</f>
        <v>-10.444823273440306</v>
      </c>
      <c r="CM694">
        <f>ABS(Table6[[#This Row],[sales]]-CK694)/Table6[[#This Row],[sales]]</f>
        <v>1.8636004579064714E-2</v>
      </c>
      <c r="CN69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585.36841787744015</v>
      </c>
      <c r="CO694" s="79">
        <f>Table6[[#This Row],[sales]]-CN694</f>
        <v>-24.903687944190665</v>
      </c>
      <c r="CP694">
        <f>ABS(Table6[[#This Row],[sales]]-CN694)/Table6[[#This Row],[sales]]</f>
        <v>4.4433996671220784E-2</v>
      </c>
      <c r="CQ69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587.92220044330668</v>
      </c>
      <c r="CR694" s="79">
        <f>Table6[[#This Row],[sales]]-CQ694</f>
        <v>-27.457470510057192</v>
      </c>
      <c r="CS694">
        <f>ABS(Table6[[#This Row],[sales]]-CQ694)/Table6[[#This Row],[sales]]</f>
        <v>4.8990541319749656E-2</v>
      </c>
    </row>
    <row r="695" spans="1:97" x14ac:dyDescent="0.2">
      <c r="A695">
        <v>694</v>
      </c>
      <c r="B695" t="s">
        <v>31</v>
      </c>
      <c r="C695" s="5">
        <v>43191</v>
      </c>
      <c r="D695" s="6">
        <v>616.21097193004152</v>
      </c>
      <c r="E695" s="8">
        <f>YEAR(Table6[[#This Row],[Date]])</f>
        <v>2018</v>
      </c>
      <c r="F695" s="6">
        <f>Table6[[#This Row],[TV_State]]+Table6[[#This Row],[Radio_State]]+Table6[[#This Row],[Online]]</f>
        <v>753.14674347005075</v>
      </c>
      <c r="G695" s="6">
        <f t="shared" si="270"/>
        <v>602.29654363495865</v>
      </c>
      <c r="H695" s="6">
        <f>LN(Table6[[#This Row],[PROF TV LING]])</f>
        <v>6.4007499214228138</v>
      </c>
      <c r="I695" s="6">
        <f t="shared" si="271"/>
        <v>6.4235893917976874</v>
      </c>
      <c r="J695" s="6">
        <v>91.290514360006142</v>
      </c>
      <c r="K695" s="6">
        <f t="shared" si="276"/>
        <v>90.395509317261059</v>
      </c>
      <c r="L695" s="6">
        <f>0.5*J694+0.5*Table6[[#This Row],[Radio_State]]</f>
        <v>90.838581120600168</v>
      </c>
      <c r="M695" s="6">
        <f>LN(Table6[[#This Row],[RADIO LINGERING ]])</f>
        <v>4.5090840975711197</v>
      </c>
      <c r="N695" s="6">
        <f t="shared" si="272"/>
        <v>4.5140468869132491</v>
      </c>
      <c r="O695" s="6">
        <v>45.645257180003071</v>
      </c>
      <c r="P695" s="6">
        <f t="shared" si="273"/>
        <v>45.452389896143899</v>
      </c>
      <c r="Q695" s="6">
        <f>0.3*O694+0.7*Table6[[#This Row],[Online]]</f>
        <v>45.509677208181273</v>
      </c>
      <c r="R695" s="6">
        <f>LN(Table6[[#This Row],[ONLINE LINGERING]])</f>
        <v>3.8179249892365603</v>
      </c>
      <c r="S695" s="6">
        <f t="shared" si="274"/>
        <v>3.8208997063533032</v>
      </c>
      <c r="T695" s="6">
        <v>539.55878291388842</v>
      </c>
      <c r="U695" s="6">
        <f t="shared" si="275"/>
        <v>6.2907517368977866</v>
      </c>
      <c r="V695" s="8">
        <f>YEAR(Table6[[#This Row],[Date]])</f>
        <v>2018</v>
      </c>
      <c r="W695" s="8">
        <f>WEEKNUM(Table6[[#This Row],[Date]])</f>
        <v>14</v>
      </c>
      <c r="X695" t="s">
        <v>861</v>
      </c>
      <c r="Y695" s="9">
        <f>Table6[[#This Row],[LNTVLING]]+Table6[[#This Row],[LNRADIOLING]]+Table6[[#This Row],[LNONLINELING]]</f>
        <v>14.727759008230494</v>
      </c>
      <c r="Z695">
        <f t="shared" si="296"/>
        <v>1</v>
      </c>
      <c r="AA695">
        <f t="shared" si="277"/>
        <v>0</v>
      </c>
      <c r="AB695">
        <f t="shared" si="278"/>
        <v>0</v>
      </c>
      <c r="AC695">
        <f t="shared" si="279"/>
        <v>0</v>
      </c>
      <c r="AD695">
        <f t="shared" si="280"/>
        <v>0</v>
      </c>
      <c r="AE695">
        <f t="shared" si="281"/>
        <v>1</v>
      </c>
      <c r="AF695">
        <f t="shared" si="282"/>
        <v>0</v>
      </c>
      <c r="AG695" s="9">
        <f>'[1]1'!J$20+'[1]1'!J$21*Table6[[#This Row],[TV_State]]</f>
        <v>1935.7322759002873</v>
      </c>
      <c r="AH695" s="9">
        <f>Table6[[#This Row],[sales]]-Table6[[#This Row],[Pred_1]]</f>
        <v>-1396.1734929863987</v>
      </c>
      <c r="AI695">
        <f>ABS(Table6[[#This Row],[Res_1]])/Table6[[#This Row],[sales]]</f>
        <v>2.5876207323442326</v>
      </c>
      <c r="AJ695" s="9">
        <f>'[1]2'!J$20+'[1]2'!J$21*Table6[[#This Row],[Radio_State]]</f>
        <v>2115.0521655917491</v>
      </c>
      <c r="AK695" s="9">
        <f>Table6[[#This Row],[sales]]-Table6[[#This Row],[ Pred_2 ]]</f>
        <v>-1575.4933826778606</v>
      </c>
      <c r="AL695">
        <f>ABS(Table6[[#This Row],[ Res_2 ]])/Table6[[#This Row],[sales]]</f>
        <v>2.9199661511752346</v>
      </c>
      <c r="AM695" s="10">
        <f>'[1]3'!J$20+'[1]3'!J$21*Data!O695</f>
        <v>2064.4374908348568</v>
      </c>
      <c r="AN695" s="9">
        <f>Table6[[#This Row],[sales]]-Table6[[#This Row],[Pred_3]]</f>
        <v>-1524.8787079209683</v>
      </c>
      <c r="AO695" s="9">
        <f>ABS(Table6[[#This Row],[Res_3]])/Table6[[#This Row],[sales]]</f>
        <v>2.8261586248042474</v>
      </c>
      <c r="AP695" s="9">
        <f>'[1]4'!L$21+'[1]4'!L$27*Table6[[#This Row],[TV_State]]+'[1]4'!L$22*Table6[[#This Row],[NJ_DUM]]+'[1]4'!L$23*Table6[[#This Row],[NY_DUM]]+'[1]4'!L$24*Table6[[#This Row],[PA_DUM]]+'[1]4'!L$25*Table6[[#This Row],[CT_DUM]]+'[1]4'!L$26*Table6[[#This Row],[DL_DUM]]</f>
        <v>373.75420790877871</v>
      </c>
      <c r="AQ695" s="9">
        <f>Table6[[#This Row],[sales]]-Table6[[#This Row],[Pred_4]]</f>
        <v>165.80457500510971</v>
      </c>
      <c r="AR695">
        <f>ABS(Table6[[#This Row],[Res_4]]/Table6[[#This Row],[sales]])</f>
        <v>0.30729659168864182</v>
      </c>
      <c r="AS695" s="9">
        <f>'[1]5'!L$20+'[1]5'!L$26*Table6[[#This Row],[Radio_State]]+'[1]5'!L$21*Table6[[#This Row],[NJ_DUM]]+'[1]5'!L$22*Table6[[#This Row],[NY_DUM]]+'[1]5'!L$23*Table6[[#This Row],[PA_DUM]]+'[1]5'!L$24*Table6[[#This Row],[CT_DUM]]+'[1]5'!L$25*Table6[[#This Row],[DL_DUM]]</f>
        <v>357.20846981726436</v>
      </c>
      <c r="AT695" s="9">
        <f>Table6[[#This Row],[sales]]-Table6[[#This Row],[Pred_5]]</f>
        <v>182.35031309662406</v>
      </c>
      <c r="AU695" s="9">
        <f>ABS(Table6[[#This Row],[Red_5]]/Table6[[#This Row],[sales]])</f>
        <v>0.33796190307910623</v>
      </c>
      <c r="AV695" s="9">
        <f>'[1]6'!L$20+'[1]6'!L$26*Table6[[#This Row],[Online]]+'[1]6'!L$21*Table6[[#This Row],[NJ_DUM]]+'[1]6'!L$22*Table6[[#This Row],[NY_DUM]]+'[1]6'!L$23*Table6[[#This Row],[PA_DUM]]+'[1]6'!L$24*Table6[[#This Row],[CT_DUM]]+'[1]6'!L$25*Table6[[#This Row],[DL_DUM]]</f>
        <v>192.70611535811508</v>
      </c>
      <c r="AW695" s="9">
        <f>Table6[[#This Row],[sales]]-Table6[[#This Row],[Pred_6]]</f>
        <v>346.85266755577334</v>
      </c>
      <c r="AX695" s="9">
        <f>ABS(Table6[[#This Row],[Red_6]]/Table6[[#This Row],[sales]])</f>
        <v>0.64284500324986782</v>
      </c>
      <c r="AY695" s="9">
        <f>'[1]7'!L$21+'[1]7'!L$27*Table6[[#This Row],[LNTV]]+'[1]7'!L$22*Table6[[#This Row],[NJ_DUM]]+'[1]7'!L$23*Table6[[#This Row],[NY_DUM]]+'[1]7'!L$24*Table6[[#This Row],[PA_DUM]]+'[1]7'!L$25*Table6[[#This Row],[CT_DUM]]+'[1]7'!L$26*Table6[[#This Row],[DL_DUM]]</f>
        <v>5.8565619773286741</v>
      </c>
      <c r="AZ695" s="9">
        <f>Table6[[#This Row],[sales]]-Table6[[#This Row],[Pred_7]]</f>
        <v>533.7022209365598</v>
      </c>
      <c r="BA695" s="9">
        <f>ABS(Table6[[#This Row],[Red_7]]/Table6[[#This Row],[sales]])</f>
        <v>0.98914564610421085</v>
      </c>
      <c r="BB695" s="9">
        <f>'[1]8'!O$22+'[1]8'!O$28*Table6[[#This Row],[LNRADIOLING]]+'[1]8'!O$23*Table6[[#This Row],[DL_DUM]]+'[1]8'!O$24*Table6[[#This Row],[CT_DUM]]+'[1]8'!O$25*Table6[[#This Row],[PA_DUM]]+'[1]8'!O$26*Table6[[#This Row],[NY_DUM]]+'[1]8'!O$27*Table6[[#This Row],[NJ_DUM]]</f>
        <v>6.8783092524109515</v>
      </c>
      <c r="BC695" s="9">
        <f>Table6[[#This Row],[sales]]-Table6[[#This Row],[Pred_8]]</f>
        <v>532.68047366147744</v>
      </c>
      <c r="BD695" s="9">
        <f>ABS(Table6[[#This Row],[Red_8]]/Table6[[#This Row],[sales]])</f>
        <v>0.98725197426077538</v>
      </c>
      <c r="BE695" s="9">
        <f>'[1]9'!M$19+'[1]9'!M$21*Table6[[#This Row],[LNONLINE]]+'[1]9'!M$20*Table6[[#This Row],[DL_DUM]]+'[1]9'!M$22*Table6[[#This Row],[CT_DUM]]+'[1]9'!M$23*Table6[[#This Row],[PA_DUM]]+'[1]9'!M$24*Table6[[#This Row],[NY_DUM]]+'[1]9'!M$25*Table6[[#This Row],[NJ_DUM]]</f>
        <v>6.9042726772761096</v>
      </c>
      <c r="BF695" s="9">
        <f>Table6[[#This Row],[sales]]-Table6[[#This Row],[Pred_9]]</f>
        <v>532.65451023661228</v>
      </c>
      <c r="BG695" s="9">
        <f>ABS(Table6[[#This Row],[Red_9]]/Table6[[#This Row],[sales]])</f>
        <v>0.98720385452723136</v>
      </c>
      <c r="BH695" s="9">
        <f>'[1]10'!P$22+'[1]10'!P$30*Table6[[#This Row],[LNTV]]+'[1]10'!P$29*Table6[[#This Row],[LNRADIOLING]]+'[1]10'!P$24*Table6[[#This Row],[LNONLINELING]]+'[1]10'!P$23*Table6[[#This Row],[DL_DUM]]+'[1]10'!P$25*Table6[[#This Row],[CT_DUM]]+'[1]10'!P$26*Table6[[#This Row],[PA_DUM]]+'[1]10'!P$27*Table6[[#This Row],[NY_DUM]]+'[1]10'!P$28*Table6[[#This Row],[NJ_DUM]]</f>
        <v>6.8594471253469971</v>
      </c>
      <c r="BI695" s="9">
        <f>Table6[[#This Row],[sales]]-Table6[[#This Row],[Pred_10]]</f>
        <v>532.69933578854148</v>
      </c>
      <c r="BJ695" s="45">
        <f>ABS(Table6[[#This Row],[Red_10]]/Table6[[#This Row],[sales]])</f>
        <v>0.98728693268914558</v>
      </c>
      <c r="BK695" s="9">
        <f>'[1]11'!P$32+'[1]11'!P$40*Table6[[#This Row],[LNONLINELING]]+'[1]11'!P$39*Table6[[#This Row],[LNRADIOLING]]+'[1]11'!P$38*Table6[[#This Row],[LNTVLING]]+'[1]11'!P$33*Table6[[#This Row],[DL_DUM]]+'[1]11'!P$34*Table6[[#This Row],[CT_DUM]]+'[1]11'!P$35*Table6[[#This Row],[PA_DUM]]+'[1]11'!P$36*Table6[[#This Row],[NY_DUM]]+'[1]11'!P$37*Table6[[#This Row],[NJ_DUM]]</f>
        <v>6.8498296628752025</v>
      </c>
      <c r="BL695" s="9">
        <f>Table6[[#This Row],[sales]]-Table6[[#This Row],[ Pred_11]]</f>
        <v>532.70895325101321</v>
      </c>
      <c r="BM695" s="47">
        <f>ABS(Table6[[#This Row],[ Red_11]]/Table6[[#This Row],[sales]])</f>
        <v>0.9873047573688214</v>
      </c>
      <c r="BN695" s="9">
        <f>'[1]12'!K$22+'[1]12'!K$28*Table6[[#This Row],[COMBINE LN LING]]+'[1]12'!K$23*Table6[[#This Row],[DL_DUM]]+'[1]12'!K$24*Table6[[#This Row],[CT_DUM]]+'[1]12'!K$25*Table6[[#This Row],[PA_DUM]]+'[1]12'!K$26*Table6[[#This Row],[NY_DUM]]+'[1]12'!K$27*Table6[[#This Row],[NJ_DUM]]</f>
        <v>6.9068796928696008</v>
      </c>
      <c r="BO695" s="9">
        <f>Table6[[#This Row],[sales]]-Table6[[#This Row],[ Pred_12]]</f>
        <v>532.65190322101887</v>
      </c>
      <c r="BP695" s="47">
        <f>ABS(Table6[[#This Row],[ Red_12]]/Table6[[#This Row],[sales]])</f>
        <v>0.98719902277270155</v>
      </c>
      <c r="BQ695">
        <f>LN(G695+'2019 Totals and Calculations'!C$18)</f>
        <v>6.8706140620882454</v>
      </c>
      <c r="BR695">
        <f>LN(Table6[[#This Row],[PROF RADIO]]+'2019 Totals and Calculations'!D$18)</f>
        <v>5.031430079936686</v>
      </c>
      <c r="BS695">
        <f>LN(Table6[[#This Row],[ONLINE LINGERING]]+'2019 Totals and Calculations'!E$18)</f>
        <v>4.4929757196192721</v>
      </c>
      <c r="BT695">
        <f>MONTH(Table6[[#This Row],[Date]])</f>
        <v>4</v>
      </c>
      <c r="BU695">
        <f t="shared" si="283"/>
        <v>0</v>
      </c>
      <c r="BV695">
        <f t="shared" si="284"/>
        <v>0</v>
      </c>
      <c r="BW695">
        <f t="shared" si="285"/>
        <v>0</v>
      </c>
      <c r="BX695">
        <f t="shared" si="286"/>
        <v>1</v>
      </c>
      <c r="BY695">
        <f t="shared" si="287"/>
        <v>0</v>
      </c>
      <c r="BZ695">
        <f t="shared" si="288"/>
        <v>0</v>
      </c>
      <c r="CA695">
        <f t="shared" si="289"/>
        <v>0</v>
      </c>
      <c r="CB695">
        <f t="shared" si="290"/>
        <v>0</v>
      </c>
      <c r="CC695">
        <f t="shared" si="291"/>
        <v>0</v>
      </c>
      <c r="CD695">
        <f t="shared" si="292"/>
        <v>0</v>
      </c>
      <c r="CE695">
        <f t="shared" si="293"/>
        <v>0</v>
      </c>
      <c r="CF695">
        <f t="shared" si="294"/>
        <v>0</v>
      </c>
      <c r="CG695">
        <f t="shared" si="295"/>
        <v>66</v>
      </c>
      <c r="CH69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575.07773076456772</v>
      </c>
      <c r="CI695" s="79">
        <f>Table6[[#This Row],[sales]]-CH695</f>
        <v>-35.518947850679297</v>
      </c>
      <c r="CJ695">
        <f>ABS(Table6[[#This Row],[sales]]-CH695)/Table6[[#This Row],[sales]]</f>
        <v>6.582961667097538E-2</v>
      </c>
      <c r="CK69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573.23383816757644</v>
      </c>
      <c r="CL695" s="79">
        <f>Table6[[#This Row],[sales]]-CK695</f>
        <v>-33.675055253688015</v>
      </c>
      <c r="CM695">
        <f>ABS(Table6[[#This Row],[sales]]-CK695)/Table6[[#This Row],[sales]]</f>
        <v>6.2412208493439404E-2</v>
      </c>
      <c r="CN69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587.7170867427966</v>
      </c>
      <c r="CO695" s="79">
        <f>Table6[[#This Row],[sales]]-CN695</f>
        <v>-48.158303828908174</v>
      </c>
      <c r="CP695">
        <f>ABS(Table6[[#This Row],[sales]]-CN695)/Table6[[#This Row],[sales]]</f>
        <v>8.9254971569231331E-2</v>
      </c>
      <c r="CQ69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591.29072133304123</v>
      </c>
      <c r="CR695" s="79">
        <f>Table6[[#This Row],[sales]]-CQ695</f>
        <v>-51.731938419152812</v>
      </c>
      <c r="CS695">
        <f>ABS(Table6[[#This Row],[sales]]-CQ695)/Table6[[#This Row],[sales]]</f>
        <v>9.5878225055988087E-2</v>
      </c>
    </row>
    <row r="696" spans="1:97" x14ac:dyDescent="0.2">
      <c r="A696">
        <v>695</v>
      </c>
      <c r="B696" t="s">
        <v>31</v>
      </c>
      <c r="C696" s="5">
        <v>43198</v>
      </c>
      <c r="D696" s="6">
        <v>622.37308164934188</v>
      </c>
      <c r="E696" s="8">
        <f>YEAR(Table6[[#This Row],[Date]])</f>
        <v>2018</v>
      </c>
      <c r="F696" s="6">
        <f>Table6[[#This Row],[TV_State]]+Table6[[#This Row],[Radio_State]]+Table6[[#This Row],[Online]]</f>
        <v>760.67821090475127</v>
      </c>
      <c r="G696" s="6">
        <f t="shared" si="270"/>
        <v>608.31950503927362</v>
      </c>
      <c r="H696" s="6">
        <f>LN(Table6[[#This Row],[PROF TV LING]])</f>
        <v>6.4107002456478295</v>
      </c>
      <c r="I696" s="6">
        <f t="shared" si="271"/>
        <v>6.4335397226508553</v>
      </c>
      <c r="J696" s="6">
        <v>92.203419503606199</v>
      </c>
      <c r="K696" s="6">
        <f t="shared" si="276"/>
        <v>91.299464410433629</v>
      </c>
      <c r="L696" s="6">
        <f>0.5*J695+0.5*Table6[[#This Row],[Radio_State]]</f>
        <v>91.74696693180617</v>
      </c>
      <c r="M696" s="6">
        <f>LN(Table6[[#This Row],[RADIO LINGERING ]])</f>
        <v>4.5190344284242876</v>
      </c>
      <c r="N696" s="6">
        <f t="shared" si="272"/>
        <v>4.5239972177664169</v>
      </c>
      <c r="O696" s="6">
        <v>46.101709751803099</v>
      </c>
      <c r="P696" s="6">
        <f t="shared" si="273"/>
        <v>45.906913795105339</v>
      </c>
      <c r="Q696" s="6">
        <f>0.3*O695+0.7*Table6[[#This Row],[Online]]</f>
        <v>45.964773980263089</v>
      </c>
      <c r="R696" s="6">
        <f>LN(Table6[[#This Row],[ONLINE LINGERING]])</f>
        <v>3.8278753200897286</v>
      </c>
      <c r="S696" s="6">
        <f t="shared" si="274"/>
        <v>3.8308500372064715</v>
      </c>
      <c r="T696" s="6">
        <v>582.05915343081392</v>
      </c>
      <c r="U696" s="6">
        <f t="shared" si="275"/>
        <v>6.366572080763901</v>
      </c>
      <c r="V696" s="8">
        <f>YEAR(Table6[[#This Row],[Date]])</f>
        <v>2018</v>
      </c>
      <c r="W696" s="8">
        <f>WEEKNUM(Table6[[#This Row],[Date]])</f>
        <v>15</v>
      </c>
      <c r="X696" t="s">
        <v>862</v>
      </c>
      <c r="Y696" s="9">
        <f>Table6[[#This Row],[LNTVLING]]+Table6[[#This Row],[LNRADIOLING]]+Table6[[#This Row],[LNONLINELING]]</f>
        <v>14.757609994161847</v>
      </c>
      <c r="Z696">
        <f t="shared" si="296"/>
        <v>1</v>
      </c>
      <c r="AA696">
        <f t="shared" si="277"/>
        <v>0</v>
      </c>
      <c r="AB696">
        <f t="shared" si="278"/>
        <v>0</v>
      </c>
      <c r="AC696">
        <f t="shared" si="279"/>
        <v>0</v>
      </c>
      <c r="AD696">
        <f t="shared" si="280"/>
        <v>0</v>
      </c>
      <c r="AE696">
        <f t="shared" si="281"/>
        <v>1</v>
      </c>
      <c r="AF696">
        <f t="shared" si="282"/>
        <v>0</v>
      </c>
      <c r="AG696" s="9">
        <f>'[1]1'!J$20+'[1]1'!J$21*Table6[[#This Row],[TV_State]]</f>
        <v>1941.7922732047268</v>
      </c>
      <c r="AH696" s="9">
        <f>Table6[[#This Row],[sales]]-Table6[[#This Row],[Pred_1]]</f>
        <v>-1359.7331197739129</v>
      </c>
      <c r="AI696">
        <f>ABS(Table6[[#This Row],[Res_1]])/Table6[[#This Row],[sales]]</f>
        <v>2.3360737680341912</v>
      </c>
      <c r="AJ696" s="9">
        <f>'[1]2'!J$20+'[1]2'!J$21*Table6[[#This Row],[Radio_State]]</f>
        <v>2119.0598692076919</v>
      </c>
      <c r="AK696" s="9">
        <f>Table6[[#This Row],[sales]]-Table6[[#This Row],[ Pred_2 ]]</f>
        <v>-1537.000715776878</v>
      </c>
      <c r="AL696">
        <f>ABS(Table6[[#This Row],[ Res_2 ]])/Table6[[#This Row],[sales]]</f>
        <v>2.6406263121495135</v>
      </c>
      <c r="AM696" s="10">
        <f>'[1]3'!J$20+'[1]3'!J$21*Data!O696</f>
        <v>2067.0745639259571</v>
      </c>
      <c r="AN696" s="9">
        <f>Table6[[#This Row],[sales]]-Table6[[#This Row],[Pred_3]]</f>
        <v>-1485.0154104951432</v>
      </c>
      <c r="AO696" s="9">
        <f>ABS(Table6[[#This Row],[Res_3]])/Table6[[#This Row],[sales]]</f>
        <v>2.5513135593557137</v>
      </c>
      <c r="AP696" s="9">
        <f>'[1]4'!L$21+'[1]4'!L$27*Table6[[#This Row],[TV_State]]+'[1]4'!L$22*Table6[[#This Row],[NJ_DUM]]+'[1]4'!L$23*Table6[[#This Row],[NY_DUM]]+'[1]4'!L$24*Table6[[#This Row],[PA_DUM]]+'[1]4'!L$25*Table6[[#This Row],[CT_DUM]]+'[1]4'!L$26*Table6[[#This Row],[DL_DUM]]</f>
        <v>375.1134500444083</v>
      </c>
      <c r="AQ696" s="9">
        <f>Table6[[#This Row],[sales]]-Table6[[#This Row],[Pred_4]]</f>
        <v>206.94570338640563</v>
      </c>
      <c r="AR696">
        <f>ABS(Table6[[#This Row],[Res_4]]/Table6[[#This Row],[sales]])</f>
        <v>0.3555406734291725</v>
      </c>
      <c r="AS696" s="9">
        <f>'[1]5'!L$20+'[1]5'!L$26*Table6[[#This Row],[Radio_State]]+'[1]5'!L$21*Table6[[#This Row],[NJ_DUM]]+'[1]5'!L$22*Table6[[#This Row],[NY_DUM]]+'[1]5'!L$23*Table6[[#This Row],[PA_DUM]]+'[1]5'!L$24*Table6[[#This Row],[CT_DUM]]+'[1]5'!L$25*Table6[[#This Row],[DL_DUM]]</f>
        <v>358.81663923216649</v>
      </c>
      <c r="AT696" s="9">
        <f>Table6[[#This Row],[sales]]-Table6[[#This Row],[Pred_5]]</f>
        <v>223.24251419864743</v>
      </c>
      <c r="AU696" s="9">
        <f>ABS(Table6[[#This Row],[Red_5]]/Table6[[#This Row],[sales]])</f>
        <v>0.3835392208554676</v>
      </c>
      <c r="AV696" s="9">
        <f>'[1]6'!L$20+'[1]6'!L$26*Table6[[#This Row],[Online]]+'[1]6'!L$21*Table6[[#This Row],[NJ_DUM]]+'[1]6'!L$22*Table6[[#This Row],[NY_DUM]]+'[1]6'!L$23*Table6[[#This Row],[PA_DUM]]+'[1]6'!L$24*Table6[[#This Row],[CT_DUM]]+'[1]6'!L$25*Table6[[#This Row],[DL_DUM]]</f>
        <v>194.69271452356085</v>
      </c>
      <c r="AW696" s="9">
        <f>Table6[[#This Row],[sales]]-Table6[[#This Row],[Pred_6]]</f>
        <v>387.36643890725304</v>
      </c>
      <c r="AX696" s="9">
        <f>ABS(Table6[[#This Row],[Red_6]]/Table6[[#This Row],[sales]])</f>
        <v>0.66551043244318142</v>
      </c>
      <c r="AY696" s="9">
        <f>'[1]7'!L$21+'[1]7'!L$27*Table6[[#This Row],[LNTV]]+'[1]7'!L$22*Table6[[#This Row],[NJ_DUM]]+'[1]7'!L$23*Table6[[#This Row],[NY_DUM]]+'[1]7'!L$24*Table6[[#This Row],[PA_DUM]]+'[1]7'!L$25*Table6[[#This Row],[CT_DUM]]+'[1]7'!L$26*Table6[[#This Row],[DL_DUM]]</f>
        <v>5.8576633246186747</v>
      </c>
      <c r="AZ696" s="9">
        <f>Table6[[#This Row],[sales]]-Table6[[#This Row],[Pred_7]]</f>
        <v>576.20149010619525</v>
      </c>
      <c r="BA696" s="9">
        <f>ABS(Table6[[#This Row],[Red_7]]/Table6[[#This Row],[sales]])</f>
        <v>0.98993630923920362</v>
      </c>
      <c r="BB696" s="9">
        <f>'[1]8'!O$22+'[1]8'!O$28*Table6[[#This Row],[LNRADIOLING]]+'[1]8'!O$23*Table6[[#This Row],[DL_DUM]]+'[1]8'!O$24*Table6[[#This Row],[CT_DUM]]+'[1]8'!O$25*Table6[[#This Row],[PA_DUM]]+'[1]8'!O$26*Table6[[#This Row],[NY_DUM]]+'[1]8'!O$27*Table6[[#This Row],[NJ_DUM]]</f>
        <v>6.8790191184147282</v>
      </c>
      <c r="BC696" s="9">
        <f>Table6[[#This Row],[sales]]-Table6[[#This Row],[Pred_8]]</f>
        <v>575.18013431239922</v>
      </c>
      <c r="BD696" s="9">
        <f>ABS(Table6[[#This Row],[Red_8]]/Table6[[#This Row],[sales]])</f>
        <v>0.98818158072445406</v>
      </c>
      <c r="BE696" s="9">
        <f>'[1]9'!M$19+'[1]9'!M$21*Table6[[#This Row],[LNONLINE]]+'[1]9'!M$20*Table6[[#This Row],[DL_DUM]]+'[1]9'!M$22*Table6[[#This Row],[CT_DUM]]+'[1]9'!M$23*Table6[[#This Row],[PA_DUM]]+'[1]9'!M$24*Table6[[#This Row],[NY_DUM]]+'[1]9'!M$25*Table6[[#This Row],[NJ_DUM]]</f>
        <v>6.9074231256074423</v>
      </c>
      <c r="BF696" s="9">
        <f>Table6[[#This Row],[sales]]-Table6[[#This Row],[Pred_9]]</f>
        <v>575.15173030520646</v>
      </c>
      <c r="BG696" s="9">
        <f>ABS(Table6[[#This Row],[Red_9]]/Table6[[#This Row],[sales]])</f>
        <v>0.98813278154824424</v>
      </c>
      <c r="BH696" s="9">
        <f>'[1]10'!P$22+'[1]10'!P$30*Table6[[#This Row],[LNTV]]+'[1]10'!P$29*Table6[[#This Row],[LNRADIOLING]]+'[1]10'!P$24*Table6[[#This Row],[LNONLINELING]]+'[1]10'!P$23*Table6[[#This Row],[DL_DUM]]+'[1]10'!P$25*Table6[[#This Row],[CT_DUM]]+'[1]10'!P$26*Table6[[#This Row],[PA_DUM]]+'[1]10'!P$27*Table6[[#This Row],[NY_DUM]]+'[1]10'!P$28*Table6[[#This Row],[NJ_DUM]]</f>
        <v>6.861258208623215</v>
      </c>
      <c r="BI696" s="9">
        <f>Table6[[#This Row],[sales]]-Table6[[#This Row],[Pred_10]]</f>
        <v>575.19789522219071</v>
      </c>
      <c r="BJ696" s="45">
        <f>ABS(Table6[[#This Row],[Red_10]]/Table6[[#This Row],[sales]])</f>
        <v>0.98821209465020676</v>
      </c>
      <c r="BK696" s="9">
        <f>'[1]11'!P$32+'[1]11'!P$40*Table6[[#This Row],[LNONLINELING]]+'[1]11'!P$39*Table6[[#This Row],[LNRADIOLING]]+'[1]11'!P$38*Table6[[#This Row],[LNTVLING]]+'[1]11'!P$33*Table6[[#This Row],[DL_DUM]]+'[1]11'!P$34*Table6[[#This Row],[CT_DUM]]+'[1]11'!P$35*Table6[[#This Row],[PA_DUM]]+'[1]11'!P$36*Table6[[#This Row],[NY_DUM]]+'[1]11'!P$37*Table6[[#This Row],[NJ_DUM]]</f>
        <v>6.8509550616640187</v>
      </c>
      <c r="BL696" s="9">
        <f>Table6[[#This Row],[sales]]-Table6[[#This Row],[ Pred_11]]</f>
        <v>575.20819836914995</v>
      </c>
      <c r="BM696" s="47">
        <f>ABS(Table6[[#This Row],[ Red_11]]/Table6[[#This Row],[sales]])</f>
        <v>0.98822979585273663</v>
      </c>
      <c r="BN696" s="9">
        <f>'[1]12'!K$22+'[1]12'!K$28*Table6[[#This Row],[COMBINE LN LING]]+'[1]12'!K$23*Table6[[#This Row],[DL_DUM]]+'[1]12'!K$24*Table6[[#This Row],[CT_DUM]]+'[1]12'!K$25*Table6[[#This Row],[PA_DUM]]+'[1]12'!K$26*Table6[[#This Row],[NY_DUM]]+'[1]12'!K$27*Table6[[#This Row],[NJ_DUM]]</f>
        <v>6.9097524286385816</v>
      </c>
      <c r="BO696" s="9">
        <f>Table6[[#This Row],[sales]]-Table6[[#This Row],[ Pred_12]]</f>
        <v>575.1494010021753</v>
      </c>
      <c r="BP696" s="47">
        <f>ABS(Table6[[#This Row],[ Red_12]]/Table6[[#This Row],[sales]])</f>
        <v>0.98812877971609814</v>
      </c>
      <c r="BQ696">
        <f>LN(G696+'2019 Totals and Calculations'!C$18)</f>
        <v>6.8768454741290226</v>
      </c>
      <c r="BR696">
        <f>LN(Table6[[#This Row],[PROF RADIO]]+'2019 Totals and Calculations'!D$18)</f>
        <v>5.0373150735981742</v>
      </c>
      <c r="BS696">
        <f>LN(Table6[[#This Row],[ONLINE LINGERING]]+'2019 Totals and Calculations'!E$18)</f>
        <v>4.498054108660889</v>
      </c>
      <c r="BT696">
        <f>MONTH(Table6[[#This Row],[Date]])</f>
        <v>4</v>
      </c>
      <c r="BU696">
        <f t="shared" si="283"/>
        <v>0</v>
      </c>
      <c r="BV696">
        <f t="shared" si="284"/>
        <v>0</v>
      </c>
      <c r="BW696">
        <f t="shared" si="285"/>
        <v>0</v>
      </c>
      <c r="BX696">
        <f t="shared" si="286"/>
        <v>1</v>
      </c>
      <c r="BY696">
        <f t="shared" si="287"/>
        <v>0</v>
      </c>
      <c r="BZ696">
        <f t="shared" si="288"/>
        <v>0</v>
      </c>
      <c r="CA696">
        <f t="shared" si="289"/>
        <v>0</v>
      </c>
      <c r="CB696">
        <f t="shared" si="290"/>
        <v>0</v>
      </c>
      <c r="CC696">
        <f t="shared" si="291"/>
        <v>0</v>
      </c>
      <c r="CD696">
        <f t="shared" si="292"/>
        <v>0</v>
      </c>
      <c r="CE696">
        <f t="shared" si="293"/>
        <v>0</v>
      </c>
      <c r="CF696">
        <f t="shared" si="294"/>
        <v>0</v>
      </c>
      <c r="CG696">
        <f t="shared" si="295"/>
        <v>67</v>
      </c>
      <c r="CH69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577.7064765381383</v>
      </c>
      <c r="CI696" s="79">
        <f>Table6[[#This Row],[sales]]-CH696</f>
        <v>4.3526768926756176</v>
      </c>
      <c r="CJ696">
        <f>ABS(Table6[[#This Row],[sales]]-CH696)/Table6[[#This Row],[sales]]</f>
        <v>7.4780662189053533E-3</v>
      </c>
      <c r="CK69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575.57180952146825</v>
      </c>
      <c r="CL696" s="79">
        <f>Table6[[#This Row],[sales]]-CK696</f>
        <v>6.4873439093456682</v>
      </c>
      <c r="CM696">
        <f>ABS(Table6[[#This Row],[sales]]-CK696)/Table6[[#This Row],[sales]]</f>
        <v>1.1145506210335342E-2</v>
      </c>
      <c r="CN69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590.07994761499651</v>
      </c>
      <c r="CO696" s="79">
        <f>Table6[[#This Row],[sales]]-CN696</f>
        <v>-8.0207941841825914</v>
      </c>
      <c r="CP696">
        <f>ABS(Table6[[#This Row],[sales]]-CN696)/Table6[[#This Row],[sales]]</f>
        <v>1.3780032728470747E-2</v>
      </c>
      <c r="CQ69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594.68582560641357</v>
      </c>
      <c r="CR696" s="79">
        <f>Table6[[#This Row],[sales]]-CQ696</f>
        <v>-12.626672175599651</v>
      </c>
      <c r="CS696">
        <f>ABS(Table6[[#This Row],[sales]]-CQ696)/Table6[[#This Row],[sales]]</f>
        <v>2.1693108168086755E-2</v>
      </c>
    </row>
    <row r="697" spans="1:97" x14ac:dyDescent="0.2">
      <c r="A697">
        <v>696</v>
      </c>
      <c r="B697" t="s">
        <v>31</v>
      </c>
      <c r="C697" s="5">
        <v>43205</v>
      </c>
      <c r="D697" s="6">
        <v>628.59681246583523</v>
      </c>
      <c r="E697" s="8">
        <f>YEAR(Table6[[#This Row],[Date]])</f>
        <v>2018</v>
      </c>
      <c r="F697" s="6">
        <f>Table6[[#This Row],[TV_State]]+Table6[[#This Row],[Radio_State]]+Table6[[#This Row],[Online]]</f>
        <v>768.28499301379861</v>
      </c>
      <c r="G697" s="6">
        <f t="shared" si="270"/>
        <v>614.40269726724205</v>
      </c>
      <c r="H697" s="6">
        <f>LN(Table6[[#This Row],[PROF TV LING]])</f>
        <v>6.4206505719072275</v>
      </c>
      <c r="I697" s="6">
        <f t="shared" si="271"/>
        <v>6.4434900535040232</v>
      </c>
      <c r="J697" s="6">
        <v>93.125453698642261</v>
      </c>
      <c r="K697" s="6">
        <f t="shared" si="276"/>
        <v>92.212459054537945</v>
      </c>
      <c r="L697" s="6">
        <f>0.5*J696+0.5*Table6[[#This Row],[Radio_State]]</f>
        <v>92.664436601124237</v>
      </c>
      <c r="M697" s="6">
        <f>LN(Table6[[#This Row],[RADIO LINGERING ]])</f>
        <v>4.5289847592774555</v>
      </c>
      <c r="N697" s="6">
        <f t="shared" si="272"/>
        <v>4.5339475486195848</v>
      </c>
      <c r="O697" s="6">
        <v>46.56272684932113</v>
      </c>
      <c r="P697" s="6">
        <f t="shared" si="273"/>
        <v>46.365982933056387</v>
      </c>
      <c r="Q697" s="6">
        <f>0.3*O696+0.7*Table6[[#This Row],[Online]]</f>
        <v>46.424421720065716</v>
      </c>
      <c r="R697" s="6">
        <f>LN(Table6[[#This Row],[ONLINE LINGERING]])</f>
        <v>3.8378256509428965</v>
      </c>
      <c r="S697" s="6">
        <f t="shared" si="274"/>
        <v>3.8408003680596394</v>
      </c>
      <c r="T697" s="6">
        <v>625.72298537360939</v>
      </c>
      <c r="U697" s="6">
        <f t="shared" si="275"/>
        <v>6.438907757783654</v>
      </c>
      <c r="V697" s="8">
        <f>YEAR(Table6[[#This Row],[Date]])</f>
        <v>2018</v>
      </c>
      <c r="W697" s="8">
        <f>WEEKNUM(Table6[[#This Row],[Date]])</f>
        <v>16</v>
      </c>
      <c r="X697" t="s">
        <v>863</v>
      </c>
      <c r="Y697" s="9">
        <f>Table6[[#This Row],[LNTVLING]]+Table6[[#This Row],[LNRADIOLING]]+Table6[[#This Row],[LNONLINELING]]</f>
        <v>14.78746098212758</v>
      </c>
      <c r="Z697">
        <f t="shared" si="296"/>
        <v>1</v>
      </c>
      <c r="AA697">
        <f t="shared" si="277"/>
        <v>0</v>
      </c>
      <c r="AB697">
        <f t="shared" si="278"/>
        <v>0</v>
      </c>
      <c r="AC697">
        <f t="shared" si="279"/>
        <v>0</v>
      </c>
      <c r="AD697">
        <f t="shared" si="280"/>
        <v>0</v>
      </c>
      <c r="AE697">
        <f t="shared" si="281"/>
        <v>1</v>
      </c>
      <c r="AF697">
        <f t="shared" si="282"/>
        <v>0</v>
      </c>
      <c r="AG697" s="9">
        <f>'[1]1'!J$20+'[1]1'!J$21*Table6[[#This Row],[TV_State]]</f>
        <v>1947.912870482211</v>
      </c>
      <c r="AH697" s="9">
        <f>Table6[[#This Row],[sales]]-Table6[[#This Row],[Pred_1]]</f>
        <v>-1322.1898851086016</v>
      </c>
      <c r="AI697">
        <f>ABS(Table6[[#This Row],[Res_1]])/Table6[[#This Row],[sales]]</f>
        <v>2.1130594784194203</v>
      </c>
      <c r="AJ697" s="9">
        <f>'[1]2'!J$20+'[1]2'!J$21*Table6[[#This Row],[Radio_State]]</f>
        <v>2123.1076498597936</v>
      </c>
      <c r="AK697" s="9">
        <f>Table6[[#This Row],[sales]]-Table6[[#This Row],[ Pred_2 ]]</f>
        <v>-1497.3846644861842</v>
      </c>
      <c r="AL697">
        <f>ABS(Table6[[#This Row],[ Res_2 ]])/Table6[[#This Row],[sales]]</f>
        <v>2.3930472421308275</v>
      </c>
      <c r="AM697" s="10">
        <f>'[1]3'!J$20+'[1]3'!J$21*Data!O697</f>
        <v>2069.7380077479679</v>
      </c>
      <c r="AN697" s="9">
        <f>Table6[[#This Row],[sales]]-Table6[[#This Row],[Pred_3]]</f>
        <v>-1444.0150223743585</v>
      </c>
      <c r="AO697" s="9">
        <f>ABS(Table6[[#This Row],[Res_3]])/Table6[[#This Row],[sales]]</f>
        <v>2.3077544794237657</v>
      </c>
      <c r="AP697" s="9">
        <f>'[1]4'!L$21+'[1]4'!L$27*Table6[[#This Row],[TV_State]]+'[1]4'!L$22*Table6[[#This Row],[NJ_DUM]]+'[1]4'!L$23*Table6[[#This Row],[NY_DUM]]+'[1]4'!L$24*Table6[[#This Row],[PA_DUM]]+'[1]4'!L$25*Table6[[#This Row],[CT_DUM]]+'[1]4'!L$26*Table6[[#This Row],[DL_DUM]]</f>
        <v>376.48628460139412</v>
      </c>
      <c r="AQ697" s="9">
        <f>Table6[[#This Row],[sales]]-Table6[[#This Row],[Pred_4]]</f>
        <v>249.23670077221527</v>
      </c>
      <c r="AR697">
        <f>ABS(Table6[[#This Row],[Res_4]]/Table6[[#This Row],[sales]])</f>
        <v>0.39831795634517075</v>
      </c>
      <c r="AS697" s="9">
        <f>'[1]5'!L$20+'[1]5'!L$26*Table6[[#This Row],[Radio_State]]+'[1]5'!L$21*Table6[[#This Row],[NJ_DUM]]+'[1]5'!L$22*Table6[[#This Row],[NY_DUM]]+'[1]5'!L$23*Table6[[#This Row],[PA_DUM]]+'[1]5'!L$24*Table6[[#This Row],[CT_DUM]]+'[1]5'!L$25*Table6[[#This Row],[DL_DUM]]</f>
        <v>360.44089034121771</v>
      </c>
      <c r="AT697" s="9">
        <f>Table6[[#This Row],[sales]]-Table6[[#This Row],[Pred_5]]</f>
        <v>265.28209503239168</v>
      </c>
      <c r="AU697" s="9">
        <f>ABS(Table6[[#This Row],[Red_5]]/Table6[[#This Row],[sales]])</f>
        <v>0.42396092397659946</v>
      </c>
      <c r="AV697" s="9">
        <f>'[1]6'!L$20+'[1]6'!L$26*Table6[[#This Row],[Online]]+'[1]6'!L$21*Table6[[#This Row],[NJ_DUM]]+'[1]6'!L$22*Table6[[#This Row],[NY_DUM]]+'[1]6'!L$23*Table6[[#This Row],[PA_DUM]]+'[1]6'!L$24*Table6[[#This Row],[CT_DUM]]+'[1]6'!L$25*Table6[[#This Row],[DL_DUM]]</f>
        <v>196.69917968066108</v>
      </c>
      <c r="AW697" s="9">
        <f>Table6[[#This Row],[sales]]-Table6[[#This Row],[Pred_6]]</f>
        <v>429.02380569294832</v>
      </c>
      <c r="AX697" s="9">
        <f>ABS(Table6[[#This Row],[Red_6]]/Table6[[#This Row],[sales]])</f>
        <v>0.68564495107493117</v>
      </c>
      <c r="AY697" s="9">
        <f>'[1]7'!L$21+'[1]7'!L$27*Table6[[#This Row],[LNTV]]+'[1]7'!L$22*Table6[[#This Row],[NJ_DUM]]+'[1]7'!L$23*Table6[[#This Row],[NY_DUM]]+'[1]7'!L$24*Table6[[#This Row],[PA_DUM]]+'[1]7'!L$25*Table6[[#This Row],[CT_DUM]]+'[1]7'!L$26*Table6[[#This Row],[DL_DUM]]</f>
        <v>5.8587646719086752</v>
      </c>
      <c r="AZ697" s="9">
        <f>Table6[[#This Row],[sales]]-Table6[[#This Row],[Pred_7]]</f>
        <v>619.86422070170067</v>
      </c>
      <c r="BA697" s="9">
        <f>ABS(Table6[[#This Row],[Red_7]]/Table6[[#This Row],[sales]])</f>
        <v>0.99063680764674078</v>
      </c>
      <c r="BB697" s="9">
        <f>'[1]8'!O$22+'[1]8'!O$28*Table6[[#This Row],[LNRADIOLING]]+'[1]8'!O$23*Table6[[#This Row],[DL_DUM]]+'[1]8'!O$24*Table6[[#This Row],[CT_DUM]]+'[1]8'!O$25*Table6[[#This Row],[PA_DUM]]+'[1]8'!O$26*Table6[[#This Row],[NY_DUM]]+'[1]8'!O$27*Table6[[#This Row],[NJ_DUM]]</f>
        <v>6.8797289844185041</v>
      </c>
      <c r="BC697" s="9">
        <f>Table6[[#This Row],[sales]]-Table6[[#This Row],[Pred_8]]</f>
        <v>618.84325638919086</v>
      </c>
      <c r="BD697" s="9">
        <f>ABS(Table6[[#This Row],[Red_8]]/Table6[[#This Row],[sales]])</f>
        <v>0.9890051522075527</v>
      </c>
      <c r="BE697" s="9">
        <f>'[1]9'!M$19+'[1]9'!M$21*Table6[[#This Row],[LNONLINE]]+'[1]9'!M$20*Table6[[#This Row],[DL_DUM]]+'[1]9'!M$22*Table6[[#This Row],[CT_DUM]]+'[1]9'!M$23*Table6[[#This Row],[PA_DUM]]+'[1]9'!M$24*Table6[[#This Row],[NY_DUM]]+'[1]9'!M$25*Table6[[#This Row],[NJ_DUM]]</f>
        <v>6.9105735739387741</v>
      </c>
      <c r="BF697" s="9">
        <f>Table6[[#This Row],[sales]]-Table6[[#This Row],[Pred_9]]</f>
        <v>618.8124117996706</v>
      </c>
      <c r="BG697" s="9">
        <f>ABS(Table6[[#This Row],[Red_9]]/Table6[[#This Row],[sales]])</f>
        <v>0.98895585788683693</v>
      </c>
      <c r="BH697" s="9">
        <f>'[1]10'!P$22+'[1]10'!P$30*Table6[[#This Row],[LNTV]]+'[1]10'!P$29*Table6[[#This Row],[LNRADIOLING]]+'[1]10'!P$24*Table6[[#This Row],[LNONLINELING]]+'[1]10'!P$23*Table6[[#This Row],[DL_DUM]]+'[1]10'!P$25*Table6[[#This Row],[CT_DUM]]+'[1]10'!P$26*Table6[[#This Row],[PA_DUM]]+'[1]10'!P$27*Table6[[#This Row],[NY_DUM]]+'[1]10'!P$28*Table6[[#This Row],[NJ_DUM]]</f>
        <v>6.8630692918994329</v>
      </c>
      <c r="BI697" s="9">
        <f>Table6[[#This Row],[sales]]-Table6[[#This Row],[Pred_10]]</f>
        <v>618.85991608170991</v>
      </c>
      <c r="BJ697" s="45">
        <f>ABS(Table6[[#This Row],[Red_10]]/Table6[[#This Row],[sales]])</f>
        <v>0.98903177691674271</v>
      </c>
      <c r="BK697" s="9">
        <f>'[1]11'!P$32+'[1]11'!P$40*Table6[[#This Row],[LNONLINELING]]+'[1]11'!P$39*Table6[[#This Row],[LNRADIOLING]]+'[1]11'!P$38*Table6[[#This Row],[LNTVLING]]+'[1]11'!P$33*Table6[[#This Row],[DL_DUM]]+'[1]11'!P$34*Table6[[#This Row],[CT_DUM]]+'[1]11'!P$35*Table6[[#This Row],[PA_DUM]]+'[1]11'!P$36*Table6[[#This Row],[NY_DUM]]+'[1]11'!P$37*Table6[[#This Row],[NJ_DUM]]</f>
        <v>6.852080460109681</v>
      </c>
      <c r="BL697" s="9">
        <f>Table6[[#This Row],[sales]]-Table6[[#This Row],[ Pred_11]]</f>
        <v>618.87090491349966</v>
      </c>
      <c r="BM697" s="47">
        <f>ABS(Table6[[#This Row],[ Red_11]]/Table6[[#This Row],[sales]])</f>
        <v>0.98904933873250878</v>
      </c>
      <c r="BN697" s="9">
        <f>'[1]12'!K$22+'[1]12'!K$28*Table6[[#This Row],[COMBINE LN LING]]+'[1]12'!K$23*Table6[[#This Row],[DL_DUM]]+'[1]12'!K$24*Table6[[#This Row],[CT_DUM]]+'[1]12'!K$25*Table6[[#This Row],[PA_DUM]]+'[1]12'!K$26*Table6[[#This Row],[NY_DUM]]+'[1]12'!K$27*Table6[[#This Row],[NJ_DUM]]</f>
        <v>6.9126251646033428</v>
      </c>
      <c r="BO697" s="9">
        <f>Table6[[#This Row],[sales]]-Table6[[#This Row],[ Pred_12]]</f>
        <v>618.81036020900603</v>
      </c>
      <c r="BP697" s="47">
        <f>ABS(Table6[[#This Row],[ Red_12]]/Table6[[#This Row],[sales]])</f>
        <v>0.98895257913455759</v>
      </c>
      <c r="BQ697">
        <f>LN(G697+'2019 Totals and Calculations'!C$18)</f>
        <v>6.8831000322138856</v>
      </c>
      <c r="BR697">
        <f>LN(Table6[[#This Row],[PROF RADIO]]+'2019 Totals and Calculations'!D$18)</f>
        <v>5.0432239697512813</v>
      </c>
      <c r="BS697">
        <f>LN(Table6[[#This Row],[ONLINE LINGERING]]+'2019 Totals and Calculations'!E$18)</f>
        <v>4.5031572365096695</v>
      </c>
      <c r="BT697">
        <f>MONTH(Table6[[#This Row],[Date]])</f>
        <v>4</v>
      </c>
      <c r="BU697">
        <f t="shared" si="283"/>
        <v>0</v>
      </c>
      <c r="BV697">
        <f t="shared" si="284"/>
        <v>0</v>
      </c>
      <c r="BW697">
        <f t="shared" si="285"/>
        <v>0</v>
      </c>
      <c r="BX697">
        <f t="shared" si="286"/>
        <v>1</v>
      </c>
      <c r="BY697">
        <f t="shared" si="287"/>
        <v>0</v>
      </c>
      <c r="BZ697">
        <f t="shared" si="288"/>
        <v>0</v>
      </c>
      <c r="CA697">
        <f t="shared" si="289"/>
        <v>0</v>
      </c>
      <c r="CB697">
        <f t="shared" si="290"/>
        <v>0</v>
      </c>
      <c r="CC697">
        <f t="shared" si="291"/>
        <v>0</v>
      </c>
      <c r="CD697">
        <f t="shared" si="292"/>
        <v>0</v>
      </c>
      <c r="CE697">
        <f t="shared" si="293"/>
        <v>0</v>
      </c>
      <c r="CF697">
        <f t="shared" si="294"/>
        <v>0</v>
      </c>
      <c r="CG697">
        <f t="shared" si="295"/>
        <v>68</v>
      </c>
      <c r="CH69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580.35124147191755</v>
      </c>
      <c r="CI697" s="79">
        <f>Table6[[#This Row],[sales]]-CH697</f>
        <v>45.371743901691843</v>
      </c>
      <c r="CJ697">
        <f>ABS(Table6[[#This Row],[sales]]-CH697)/Table6[[#This Row],[sales]]</f>
        <v>7.2510911317411622E-2</v>
      </c>
      <c r="CK69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577.92354976320291</v>
      </c>
      <c r="CL697" s="79">
        <f>Table6[[#This Row],[sales]]-CK697</f>
        <v>47.799435610406476</v>
      </c>
      <c r="CM697">
        <f>ABS(Table6[[#This Row],[sales]]-CK697)/Table6[[#This Row],[sales]]</f>
        <v>7.6390729967936499E-2</v>
      </c>
      <c r="CN69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592.45709482921018</v>
      </c>
      <c r="CO697" s="79">
        <f>Table6[[#This Row],[sales]]-CN697</f>
        <v>33.265890544399213</v>
      </c>
      <c r="CP697">
        <f>ABS(Table6[[#This Row],[sales]]-CN697)/Table6[[#This Row],[sales]]</f>
        <v>5.3163926085497193E-2</v>
      </c>
      <c r="CQ69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598.1077416749755</v>
      </c>
      <c r="CR697" s="79">
        <f>Table6[[#This Row],[sales]]-CQ697</f>
        <v>27.61524369863389</v>
      </c>
      <c r="CS697">
        <f>ABS(Table6[[#This Row],[sales]]-CQ697)/Table6[[#This Row],[sales]]</f>
        <v>4.4133337505805802E-2</v>
      </c>
    </row>
    <row r="698" spans="1:97" x14ac:dyDescent="0.2">
      <c r="A698">
        <v>697</v>
      </c>
      <c r="B698" t="s">
        <v>31</v>
      </c>
      <c r="C698" s="5">
        <v>43212</v>
      </c>
      <c r="D698" s="6">
        <v>634.88278059049355</v>
      </c>
      <c r="E698" s="8">
        <f>YEAR(Table6[[#This Row],[Date]])</f>
        <v>2018</v>
      </c>
      <c r="F698" s="6">
        <f>Table6[[#This Row],[TV_State]]+Table6[[#This Row],[Radio_State]]+Table6[[#This Row],[Online]]</f>
        <v>775.9678429439366</v>
      </c>
      <c r="G698" s="6">
        <f t="shared" si="270"/>
        <v>620.54672226421746</v>
      </c>
      <c r="H698" s="6">
        <f>LN(Table6[[#This Row],[PROF TV LING]])</f>
        <v>6.4306008995765955</v>
      </c>
      <c r="I698" s="6">
        <f t="shared" si="271"/>
        <v>6.453440384357191</v>
      </c>
      <c r="J698" s="6">
        <v>94.05670823562869</v>
      </c>
      <c r="K698" s="6">
        <f t="shared" si="276"/>
        <v>93.134583645083325</v>
      </c>
      <c r="L698" s="6">
        <f>0.5*J697+0.5*Table6[[#This Row],[Radio_State]]</f>
        <v>93.591080967135468</v>
      </c>
      <c r="M698" s="6">
        <f>LN(Table6[[#This Row],[RADIO LINGERING ]])</f>
        <v>4.5389350901306234</v>
      </c>
      <c r="N698" s="6">
        <f t="shared" si="272"/>
        <v>4.5438978794727527</v>
      </c>
      <c r="O698" s="6">
        <v>47.028354117814345</v>
      </c>
      <c r="P698" s="6">
        <f t="shared" si="273"/>
        <v>46.829642762386953</v>
      </c>
      <c r="Q698" s="6">
        <f>0.3*O697+0.7*Table6[[#This Row],[Online]]</f>
        <v>46.888665937266374</v>
      </c>
      <c r="R698" s="6">
        <f>LN(Table6[[#This Row],[ONLINE LINGERING]])</f>
        <v>3.8477759817960644</v>
      </c>
      <c r="S698" s="6">
        <f t="shared" si="274"/>
        <v>3.8507506989128077</v>
      </c>
      <c r="T698" s="6">
        <v>686.96086436097949</v>
      </c>
      <c r="U698" s="6">
        <f t="shared" si="275"/>
        <v>6.5322773246040624</v>
      </c>
      <c r="V698" s="8">
        <f>YEAR(Table6[[#This Row],[Date]])</f>
        <v>2018</v>
      </c>
      <c r="W698" s="8">
        <f>WEEKNUM(Table6[[#This Row],[Date]])</f>
        <v>17</v>
      </c>
      <c r="X698" t="s">
        <v>864</v>
      </c>
      <c r="Y698" s="9">
        <f>Table6[[#This Row],[LNTVLING]]+Table6[[#This Row],[LNRADIOLING]]+Table6[[#This Row],[LNONLINELING]]</f>
        <v>14.817311971503283</v>
      </c>
      <c r="Z698">
        <f t="shared" si="296"/>
        <v>1</v>
      </c>
      <c r="AA698">
        <f t="shared" si="277"/>
        <v>0</v>
      </c>
      <c r="AB698">
        <f t="shared" si="278"/>
        <v>0</v>
      </c>
      <c r="AC698">
        <f t="shared" si="279"/>
        <v>0</v>
      </c>
      <c r="AD698">
        <f t="shared" si="280"/>
        <v>0</v>
      </c>
      <c r="AE698">
        <f t="shared" si="281"/>
        <v>1</v>
      </c>
      <c r="AF698">
        <f t="shared" si="282"/>
        <v>0</v>
      </c>
      <c r="AG698" s="9">
        <f>'[1]1'!J$20+'[1]1'!J$21*Table6[[#This Row],[TV_State]]</f>
        <v>1954.0946737324698</v>
      </c>
      <c r="AH698" s="9">
        <f>Table6[[#This Row],[sales]]-Table6[[#This Row],[Pred_1]]</f>
        <v>-1267.1338093714903</v>
      </c>
      <c r="AI698">
        <f>ABS(Table6[[#This Row],[Res_1]])/Table6[[#This Row],[sales]]</f>
        <v>1.8445502140070174</v>
      </c>
      <c r="AJ698" s="9">
        <f>'[1]2'!J$20+'[1]2'!J$21*Table6[[#This Row],[Radio_State]]</f>
        <v>2127.1959083184165</v>
      </c>
      <c r="AK698" s="9">
        <f>Table6[[#This Row],[sales]]-Table6[[#This Row],[ Pred_2 ]]</f>
        <v>-1440.235043957437</v>
      </c>
      <c r="AL698">
        <f>ABS(Table6[[#This Row],[ Res_2 ]])/Table6[[#This Row],[sales]]</f>
        <v>2.0965314309384473</v>
      </c>
      <c r="AM698" s="10">
        <f>'[1]3'!J$20+'[1]3'!J$21*Data!O698</f>
        <v>2072.428086008199</v>
      </c>
      <c r="AN698" s="9">
        <f>Table6[[#This Row],[sales]]-Table6[[#This Row],[Pred_3]]</f>
        <v>-1385.4672216472195</v>
      </c>
      <c r="AO698" s="9">
        <f>ABS(Table6[[#This Row],[Res_3]])/Table6[[#This Row],[sales]]</f>
        <v>2.0168066239639435</v>
      </c>
      <c r="AP698" s="9">
        <f>'[1]4'!L$21+'[1]4'!L$27*Table6[[#This Row],[TV_State]]+'[1]4'!L$22*Table6[[#This Row],[NJ_DUM]]+'[1]4'!L$23*Table6[[#This Row],[NY_DUM]]+'[1]4'!L$24*Table6[[#This Row],[PA_DUM]]+'[1]4'!L$25*Table6[[#This Row],[CT_DUM]]+'[1]4'!L$26*Table6[[#This Row],[DL_DUM]]</f>
        <v>377.8728475039498</v>
      </c>
      <c r="AQ698" s="9">
        <f>Table6[[#This Row],[sales]]-Table6[[#This Row],[Pred_4]]</f>
        <v>309.08801685702969</v>
      </c>
      <c r="AR698">
        <f>ABS(Table6[[#This Row],[Res_4]]/Table6[[#This Row],[sales]])</f>
        <v>0.44993540810297489</v>
      </c>
      <c r="AS698" s="9">
        <f>'[1]5'!L$20+'[1]5'!L$26*Table6[[#This Row],[Radio_State]]+'[1]5'!L$21*Table6[[#This Row],[NJ_DUM]]+'[1]5'!L$22*Table6[[#This Row],[NY_DUM]]+'[1]5'!L$23*Table6[[#This Row],[PA_DUM]]+'[1]5'!L$24*Table6[[#This Row],[CT_DUM]]+'[1]5'!L$25*Table6[[#This Row],[DL_DUM]]</f>
        <v>362.08138396135939</v>
      </c>
      <c r="AT698" s="9">
        <f>Table6[[#This Row],[sales]]-Table6[[#This Row],[Pred_5]]</f>
        <v>324.87948039962009</v>
      </c>
      <c r="AU698" s="9">
        <f>ABS(Table6[[#This Row],[Red_5]]/Table6[[#This Row],[sales]])</f>
        <v>0.47292283629843673</v>
      </c>
      <c r="AV698" s="9">
        <f>'[1]6'!L$20+'[1]6'!L$26*Table6[[#This Row],[Online]]+'[1]6'!L$21*Table6[[#This Row],[NJ_DUM]]+'[1]6'!L$22*Table6[[#This Row],[NY_DUM]]+'[1]6'!L$23*Table6[[#This Row],[PA_DUM]]+'[1]6'!L$24*Table6[[#This Row],[CT_DUM]]+'[1]6'!L$25*Table6[[#This Row],[DL_DUM]]</f>
        <v>198.7257094893323</v>
      </c>
      <c r="AW698" s="9">
        <f>Table6[[#This Row],[sales]]-Table6[[#This Row],[Pred_6]]</f>
        <v>488.23515487164718</v>
      </c>
      <c r="AX698" s="9">
        <f>ABS(Table6[[#This Row],[Red_6]]/Table6[[#This Row],[sales]])</f>
        <v>0.71071756806089714</v>
      </c>
      <c r="AY698" s="9">
        <f>'[1]7'!L$21+'[1]7'!L$27*Table6[[#This Row],[LNTV]]+'[1]7'!L$22*Table6[[#This Row],[NJ_DUM]]+'[1]7'!L$23*Table6[[#This Row],[NY_DUM]]+'[1]7'!L$24*Table6[[#This Row],[PA_DUM]]+'[1]7'!L$25*Table6[[#This Row],[CT_DUM]]+'[1]7'!L$26*Table6[[#This Row],[DL_DUM]]</f>
        <v>5.8598660191986758</v>
      </c>
      <c r="AZ698" s="9">
        <f>Table6[[#This Row],[sales]]-Table6[[#This Row],[Pred_7]]</f>
        <v>681.10099834178084</v>
      </c>
      <c r="BA698" s="9">
        <f>ABS(Table6[[#This Row],[Red_7]]/Table6[[#This Row],[sales]])</f>
        <v>0.99146986921205538</v>
      </c>
      <c r="BB698" s="9">
        <f>'[1]8'!O$22+'[1]8'!O$28*Table6[[#This Row],[LNRADIOLING]]+'[1]8'!O$23*Table6[[#This Row],[DL_DUM]]+'[1]8'!O$24*Table6[[#This Row],[CT_DUM]]+'[1]8'!O$25*Table6[[#This Row],[PA_DUM]]+'[1]8'!O$26*Table6[[#This Row],[NY_DUM]]+'[1]8'!O$27*Table6[[#This Row],[NJ_DUM]]</f>
        <v>6.8804388504222809</v>
      </c>
      <c r="BC698" s="9">
        <f>Table6[[#This Row],[sales]]-Table6[[#This Row],[Pred_8]]</f>
        <v>680.08042551055723</v>
      </c>
      <c r="BD698" s="9">
        <f>ABS(Table6[[#This Row],[Red_8]]/Table6[[#This Row],[sales]])</f>
        <v>0.98998423460873197</v>
      </c>
      <c r="BE698" s="9">
        <f>'[1]9'!M$19+'[1]9'!M$21*Table6[[#This Row],[LNONLINE]]+'[1]9'!M$20*Table6[[#This Row],[DL_DUM]]+'[1]9'!M$22*Table6[[#This Row],[CT_DUM]]+'[1]9'!M$23*Table6[[#This Row],[PA_DUM]]+'[1]9'!M$24*Table6[[#This Row],[NY_DUM]]+'[1]9'!M$25*Table6[[#This Row],[NJ_DUM]]</f>
        <v>6.9137240222701069</v>
      </c>
      <c r="BF698" s="9">
        <f>Table6[[#This Row],[sales]]-Table6[[#This Row],[Pred_9]]</f>
        <v>680.04714033870937</v>
      </c>
      <c r="BG698" s="9">
        <f>ABS(Table6[[#This Row],[Red_9]]/Table6[[#This Row],[sales]])</f>
        <v>0.98993578181676867</v>
      </c>
      <c r="BH698" s="9">
        <f>'[1]10'!P$22+'[1]10'!P$30*Table6[[#This Row],[LNTV]]+'[1]10'!P$29*Table6[[#This Row],[LNRADIOLING]]+'[1]10'!P$24*Table6[[#This Row],[LNONLINELING]]+'[1]10'!P$23*Table6[[#This Row],[DL_DUM]]+'[1]10'!P$25*Table6[[#This Row],[CT_DUM]]+'[1]10'!P$26*Table6[[#This Row],[PA_DUM]]+'[1]10'!P$27*Table6[[#This Row],[NY_DUM]]+'[1]10'!P$28*Table6[[#This Row],[NJ_DUM]]</f>
        <v>6.86488037517565</v>
      </c>
      <c r="BI698" s="9">
        <f>Table6[[#This Row],[sales]]-Table6[[#This Row],[Pred_10]]</f>
        <v>680.09598398580385</v>
      </c>
      <c r="BJ698" s="45">
        <f>ABS(Table6[[#This Row],[Red_10]]/Table6[[#This Row],[sales]])</f>
        <v>0.99000688287889382</v>
      </c>
      <c r="BK698" s="9">
        <f>'[1]11'!P$32+'[1]11'!P$40*Table6[[#This Row],[LNONLINELING]]+'[1]11'!P$39*Table6[[#This Row],[LNRADIOLING]]+'[1]11'!P$38*Table6[[#This Row],[LNTVLING]]+'[1]11'!P$33*Table6[[#This Row],[DL_DUM]]+'[1]11'!P$34*Table6[[#This Row],[CT_DUM]]+'[1]11'!P$35*Table6[[#This Row],[PA_DUM]]+'[1]11'!P$36*Table6[[#This Row],[NY_DUM]]+'[1]11'!P$37*Table6[[#This Row],[NJ_DUM]]</f>
        <v>6.8532058583175131</v>
      </c>
      <c r="BL698" s="9">
        <f>Table6[[#This Row],[sales]]-Table6[[#This Row],[ Pred_11]]</f>
        <v>680.10765850266193</v>
      </c>
      <c r="BM698" s="47">
        <f>ABS(Table6[[#This Row],[ Red_11]]/Table6[[#This Row],[sales]])</f>
        <v>0.99002387732131947</v>
      </c>
      <c r="BN698" s="9">
        <f>'[1]12'!K$22+'[1]12'!K$28*Table6[[#This Row],[COMBINE LN LING]]+'[1]12'!K$23*Table6[[#This Row],[DL_DUM]]+'[1]12'!K$24*Table6[[#This Row],[CT_DUM]]+'[1]12'!K$25*Table6[[#This Row],[PA_DUM]]+'[1]12'!K$26*Table6[[#This Row],[NY_DUM]]+'[1]12'!K$27*Table6[[#This Row],[NJ_DUM]]</f>
        <v>6.9154979007037944</v>
      </c>
      <c r="BO698" s="9">
        <f>Table6[[#This Row],[sales]]-Table6[[#This Row],[ Pred_12]]</f>
        <v>680.04536646027566</v>
      </c>
      <c r="BP698" s="47">
        <f>ABS(Table6[[#This Row],[ Red_12]]/Table6[[#This Row],[sales]])</f>
        <v>0.98993319960499249</v>
      </c>
      <c r="BQ698">
        <f>LN(G698+'2019 Totals and Calculations'!C$18)</f>
        <v>6.8893776768161255</v>
      </c>
      <c r="BR698">
        <f>LN(Table6[[#This Row],[PROF RADIO]]+'2019 Totals and Calculations'!D$18)</f>
        <v>5.0491567238012109</v>
      </c>
      <c r="BS698">
        <f>LN(Table6[[#This Row],[ONLINE LINGERING]]+'2019 Totals and Calculations'!E$18)</f>
        <v>4.5082850968352286</v>
      </c>
      <c r="BT698">
        <f>MONTH(Table6[[#This Row],[Date]])</f>
        <v>4</v>
      </c>
      <c r="BU698">
        <f t="shared" si="283"/>
        <v>0</v>
      </c>
      <c r="BV698">
        <f t="shared" si="284"/>
        <v>0</v>
      </c>
      <c r="BW698">
        <f t="shared" si="285"/>
        <v>0</v>
      </c>
      <c r="BX698">
        <f t="shared" si="286"/>
        <v>1</v>
      </c>
      <c r="BY698">
        <f t="shared" si="287"/>
        <v>0</v>
      </c>
      <c r="BZ698">
        <f t="shared" si="288"/>
        <v>0</v>
      </c>
      <c r="CA698">
        <f t="shared" si="289"/>
        <v>0</v>
      </c>
      <c r="CB698">
        <f t="shared" si="290"/>
        <v>0</v>
      </c>
      <c r="CC698">
        <f t="shared" si="291"/>
        <v>0</v>
      </c>
      <c r="CD698">
        <f t="shared" si="292"/>
        <v>0</v>
      </c>
      <c r="CE698">
        <f t="shared" si="293"/>
        <v>0</v>
      </c>
      <c r="CF698">
        <f t="shared" si="294"/>
        <v>0</v>
      </c>
      <c r="CG698">
        <f t="shared" si="295"/>
        <v>69</v>
      </c>
      <c r="CH69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583.01212512785889</v>
      </c>
      <c r="CI698" s="79">
        <f>Table6[[#This Row],[sales]]-CH698</f>
        <v>103.94873923312059</v>
      </c>
      <c r="CJ698">
        <f>ABS(Table6[[#This Row],[sales]]-CH698)/Table6[[#This Row],[sales]]</f>
        <v>0.15131682840450475</v>
      </c>
      <c r="CK69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580.28914174478246</v>
      </c>
      <c r="CL698" s="79">
        <f>Table6[[#This Row],[sales]]-CK698</f>
        <v>106.67172261619703</v>
      </c>
      <c r="CM698">
        <f>ABS(Table6[[#This Row],[sales]]-CK698)/Table6[[#This Row],[sales]]</f>
        <v>0.15528063991742025</v>
      </c>
      <c r="CN69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594.84862319781939</v>
      </c>
      <c r="CO698" s="79">
        <f>Table6[[#This Row],[sales]]-CN698</f>
        <v>92.112241163160093</v>
      </c>
      <c r="CP698">
        <f>ABS(Table6[[#This Row],[sales]]-CN698)/Table6[[#This Row],[sales]]</f>
        <v>0.13408659203438639</v>
      </c>
      <c r="CQ69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601.55669978695175</v>
      </c>
      <c r="CR698" s="79">
        <f>Table6[[#This Row],[sales]]-CQ698</f>
        <v>85.404164574027732</v>
      </c>
      <c r="CS698">
        <f>ABS(Table6[[#This Row],[sales]]-CQ698)/Table6[[#This Row],[sales]]</f>
        <v>0.12432173214622913</v>
      </c>
    </row>
    <row r="699" spans="1:97" x14ac:dyDescent="0.2">
      <c r="A699">
        <v>698</v>
      </c>
      <c r="B699" t="s">
        <v>31</v>
      </c>
      <c r="C699" s="5">
        <v>43219</v>
      </c>
      <c r="D699" s="6">
        <v>641.23160839639854</v>
      </c>
      <c r="E699" s="8">
        <f>YEAR(Table6[[#This Row],[Date]])</f>
        <v>2018</v>
      </c>
      <c r="F699" s="6">
        <f>Table6[[#This Row],[TV_State]]+Table6[[#This Row],[Radio_State]]+Table6[[#This Row],[Online]]</f>
        <v>783.72752137337602</v>
      </c>
      <c r="G699" s="6">
        <f t="shared" si="270"/>
        <v>626.75218810387173</v>
      </c>
      <c r="H699" s="6">
        <f>LN(Table6[[#This Row],[PROF TV LING]])</f>
        <v>6.4405512282231685</v>
      </c>
      <c r="I699" s="6">
        <f t="shared" si="271"/>
        <v>6.4633907152103598</v>
      </c>
      <c r="J699" s="6">
        <v>94.997275317984958</v>
      </c>
      <c r="K699" s="6">
        <f t="shared" si="276"/>
        <v>94.065929481534141</v>
      </c>
      <c r="L699" s="6">
        <f>0.5*J698+0.5*Table6[[#This Row],[Radio_State]]</f>
        <v>94.526991776806824</v>
      </c>
      <c r="M699" s="6">
        <f>LN(Table6[[#This Row],[RADIO LINGERING ]])</f>
        <v>4.5488854209837921</v>
      </c>
      <c r="N699" s="6">
        <f t="shared" si="272"/>
        <v>4.5538482103259206</v>
      </c>
      <c r="O699" s="6">
        <v>47.498637658992479</v>
      </c>
      <c r="P699" s="6">
        <f t="shared" si="273"/>
        <v>47.297939190010815</v>
      </c>
      <c r="Q699" s="6">
        <f>0.3*O698+0.7*Table6[[#This Row],[Online]]</f>
        <v>47.357552596639032</v>
      </c>
      <c r="R699" s="6">
        <f>LN(Table6[[#This Row],[ONLINE LINGERING]])</f>
        <v>3.8577263126492327</v>
      </c>
      <c r="S699" s="6">
        <f t="shared" si="274"/>
        <v>3.8607010297659756</v>
      </c>
      <c r="T699" s="6">
        <v>657.46268666972821</v>
      </c>
      <c r="U699" s="6">
        <f t="shared" si="275"/>
        <v>6.4883880121293593</v>
      </c>
      <c r="V699" s="8">
        <f>YEAR(Table6[[#This Row],[Date]])</f>
        <v>2018</v>
      </c>
      <c r="W699" s="8">
        <f>WEEKNUM(Table6[[#This Row],[Date]])</f>
        <v>18</v>
      </c>
      <c r="X699" t="s">
        <v>865</v>
      </c>
      <c r="Y699" s="9">
        <f>Table6[[#This Row],[LNTVLING]]+Table6[[#This Row],[LNRADIOLING]]+Table6[[#This Row],[LNONLINELING]]</f>
        <v>14.847162961856194</v>
      </c>
      <c r="Z699">
        <f t="shared" si="296"/>
        <v>1</v>
      </c>
      <c r="AA699">
        <f t="shared" si="277"/>
        <v>0</v>
      </c>
      <c r="AB699">
        <f t="shared" si="278"/>
        <v>0</v>
      </c>
      <c r="AC699">
        <f t="shared" si="279"/>
        <v>0</v>
      </c>
      <c r="AD699">
        <f t="shared" si="280"/>
        <v>0</v>
      </c>
      <c r="AE699">
        <f t="shared" si="281"/>
        <v>1</v>
      </c>
      <c r="AF699">
        <f t="shared" si="282"/>
        <v>0</v>
      </c>
      <c r="AG699" s="9">
        <f>'[1]1'!J$20+'[1]1'!J$21*Table6[[#This Row],[TV_State]]</f>
        <v>1960.3382950152313</v>
      </c>
      <c r="AH699" s="9">
        <f>Table6[[#This Row],[sales]]-Table6[[#This Row],[Pred_1]]</f>
        <v>-1302.8756083455032</v>
      </c>
      <c r="AI699">
        <f>ABS(Table6[[#This Row],[Res_1]])/Table6[[#This Row],[sales]]</f>
        <v>1.9816723211244285</v>
      </c>
      <c r="AJ699" s="9">
        <f>'[1]2'!J$20+'[1]2'!J$21*Table6[[#This Row],[Radio_State]]</f>
        <v>2131.3250493616256</v>
      </c>
      <c r="AK699" s="9">
        <f>Table6[[#This Row],[sales]]-Table6[[#This Row],[ Pred_2 ]]</f>
        <v>-1473.8623626918975</v>
      </c>
      <c r="AL699">
        <f>ABS(Table6[[#This Row],[ Res_2 ]])/Table6[[#This Row],[sales]]</f>
        <v>2.2417429803621416</v>
      </c>
      <c r="AM699" s="10">
        <f>'[1]3'!J$20+'[1]3'!J$21*Data!O699</f>
        <v>2075.1450650510324</v>
      </c>
      <c r="AN699" s="9">
        <f>Table6[[#This Row],[sales]]-Table6[[#This Row],[Pred_3]]</f>
        <v>-1417.6823783813043</v>
      </c>
      <c r="AO699" s="9">
        <f>ABS(Table6[[#This Row],[Res_3]])/Table6[[#This Row],[sales]]</f>
        <v>2.1562932880074865</v>
      </c>
      <c r="AP699" s="9">
        <f>'[1]4'!L$21+'[1]4'!L$27*Table6[[#This Row],[TV_State]]+'[1]4'!L$22*Table6[[#This Row],[NJ_DUM]]+'[1]4'!L$23*Table6[[#This Row],[NY_DUM]]+'[1]4'!L$24*Table6[[#This Row],[PA_DUM]]+'[1]4'!L$25*Table6[[#This Row],[CT_DUM]]+'[1]4'!L$26*Table6[[#This Row],[DL_DUM]]</f>
        <v>379.27327603553107</v>
      </c>
      <c r="AQ699" s="9">
        <f>Table6[[#This Row],[sales]]-Table6[[#This Row],[Pred_4]]</f>
        <v>278.18941063419715</v>
      </c>
      <c r="AR699">
        <f>ABS(Table6[[#This Row],[Res_4]]/Table6[[#This Row],[sales]])</f>
        <v>0.42312577774310051</v>
      </c>
      <c r="AS699" s="9">
        <f>'[1]5'!L$20+'[1]5'!L$26*Table6[[#This Row],[Radio_State]]+'[1]5'!L$21*Table6[[#This Row],[NJ_DUM]]+'[1]5'!L$22*Table6[[#This Row],[NY_DUM]]+'[1]5'!L$23*Table6[[#This Row],[PA_DUM]]+'[1]5'!L$24*Table6[[#This Row],[CT_DUM]]+'[1]5'!L$25*Table6[[#This Row],[DL_DUM]]</f>
        <v>363.73828251770243</v>
      </c>
      <c r="AT699" s="9">
        <f>Table6[[#This Row],[sales]]-Table6[[#This Row],[Pred_5]]</f>
        <v>293.72440415202578</v>
      </c>
      <c r="AU699" s="9">
        <f>ABS(Table6[[#This Row],[Red_5]]/Table6[[#This Row],[sales]])</f>
        <v>0.446754485246668</v>
      </c>
      <c r="AV699" s="9">
        <f>'[1]6'!L$20+'[1]6'!L$26*Table6[[#This Row],[Online]]+'[1]6'!L$21*Table6[[#This Row],[NJ_DUM]]+'[1]6'!L$22*Table6[[#This Row],[NY_DUM]]+'[1]6'!L$23*Table6[[#This Row],[PA_DUM]]+'[1]6'!L$24*Table6[[#This Row],[CT_DUM]]+'[1]6'!L$25*Table6[[#This Row],[DL_DUM]]</f>
        <v>200.77250459609019</v>
      </c>
      <c r="AW699" s="9">
        <f>Table6[[#This Row],[sales]]-Table6[[#This Row],[Pred_6]]</f>
        <v>456.69018207363803</v>
      </c>
      <c r="AX699" s="9">
        <f>ABS(Table6[[#This Row],[Red_6]]/Table6[[#This Row],[sales]])</f>
        <v>0.69462524844859086</v>
      </c>
      <c r="AY699" s="9">
        <f>'[1]7'!L$21+'[1]7'!L$27*Table6[[#This Row],[LNTV]]+'[1]7'!L$22*Table6[[#This Row],[NJ_DUM]]+'[1]7'!L$23*Table6[[#This Row],[NY_DUM]]+'[1]7'!L$24*Table6[[#This Row],[PA_DUM]]+'[1]7'!L$25*Table6[[#This Row],[CT_DUM]]+'[1]7'!L$26*Table6[[#This Row],[DL_DUM]]</f>
        <v>5.8609673664886763</v>
      </c>
      <c r="AZ699" s="9">
        <f>Table6[[#This Row],[sales]]-Table6[[#This Row],[Pred_7]]</f>
        <v>651.60171930323952</v>
      </c>
      <c r="BA699" s="9">
        <f>ABS(Table6[[#This Row],[Red_7]]/Table6[[#This Row],[sales]])</f>
        <v>0.99108547528959179</v>
      </c>
      <c r="BB699" s="9">
        <f>'[1]8'!O$22+'[1]8'!O$28*Table6[[#This Row],[LNRADIOLING]]+'[1]8'!O$23*Table6[[#This Row],[DL_DUM]]+'[1]8'!O$24*Table6[[#This Row],[CT_DUM]]+'[1]8'!O$25*Table6[[#This Row],[PA_DUM]]+'[1]8'!O$26*Table6[[#This Row],[NY_DUM]]+'[1]8'!O$27*Table6[[#This Row],[NJ_DUM]]</f>
        <v>6.8811487164260576</v>
      </c>
      <c r="BC699" s="9">
        <f>Table6[[#This Row],[sales]]-Table6[[#This Row],[Pred_8]]</f>
        <v>650.58153795330213</v>
      </c>
      <c r="BD699" s="9">
        <f>ABS(Table6[[#This Row],[Red_8]]/Table6[[#This Row],[sales]])</f>
        <v>0.9895337806145601</v>
      </c>
      <c r="BE699" s="9">
        <f>'[1]9'!M$19+'[1]9'!M$21*Table6[[#This Row],[LNONLINE]]+'[1]9'!M$20*Table6[[#This Row],[DL_DUM]]+'[1]9'!M$22*Table6[[#This Row],[CT_DUM]]+'[1]9'!M$23*Table6[[#This Row],[PA_DUM]]+'[1]9'!M$24*Table6[[#This Row],[NY_DUM]]+'[1]9'!M$25*Table6[[#This Row],[NJ_DUM]]</f>
        <v>6.9168744706014387</v>
      </c>
      <c r="BF699" s="9">
        <f>Table6[[#This Row],[sales]]-Table6[[#This Row],[Pred_9]]</f>
        <v>650.54581219912677</v>
      </c>
      <c r="BG699" s="9">
        <f>ABS(Table6[[#This Row],[Red_9]]/Table6[[#This Row],[sales]])</f>
        <v>0.98947944178301928</v>
      </c>
      <c r="BH699" s="9">
        <f>'[1]10'!P$22+'[1]10'!P$30*Table6[[#This Row],[LNTV]]+'[1]10'!P$29*Table6[[#This Row],[LNRADIOLING]]+'[1]10'!P$24*Table6[[#This Row],[LNONLINELING]]+'[1]10'!P$23*Table6[[#This Row],[DL_DUM]]+'[1]10'!P$25*Table6[[#This Row],[CT_DUM]]+'[1]10'!P$26*Table6[[#This Row],[PA_DUM]]+'[1]10'!P$27*Table6[[#This Row],[NY_DUM]]+'[1]10'!P$28*Table6[[#This Row],[NJ_DUM]]</f>
        <v>6.8666914584518688</v>
      </c>
      <c r="BI699" s="9">
        <f>Table6[[#This Row],[sales]]-Table6[[#This Row],[Pred_10]]</f>
        <v>650.59599521127632</v>
      </c>
      <c r="BJ699" s="45">
        <f>ABS(Table6[[#This Row],[Red_10]]/Table6[[#This Row],[sales]])</f>
        <v>0.98955577008752538</v>
      </c>
      <c r="BK699" s="9">
        <f>'[1]11'!P$32+'[1]11'!P$40*Table6[[#This Row],[LNONLINELING]]+'[1]11'!P$39*Table6[[#This Row],[LNRADIOLING]]+'[1]11'!P$38*Table6[[#This Row],[LNTVLING]]+'[1]11'!P$33*Table6[[#This Row],[DL_DUM]]+'[1]11'!P$34*Table6[[#This Row],[CT_DUM]]+'[1]11'!P$35*Table6[[#This Row],[PA_DUM]]+'[1]11'!P$36*Table6[[#This Row],[NY_DUM]]+'[1]11'!P$37*Table6[[#This Row],[NJ_DUM]]</f>
        <v>6.8543312563605134</v>
      </c>
      <c r="BL699" s="9">
        <f>Table6[[#This Row],[sales]]-Table6[[#This Row],[ Pred_11]]</f>
        <v>650.60835541336769</v>
      </c>
      <c r="BM699" s="47">
        <f>ABS(Table6[[#This Row],[ Red_11]]/Table6[[#This Row],[sales]])</f>
        <v>0.98957456994087367</v>
      </c>
      <c r="BN699" s="9">
        <f>'[1]12'!K$22+'[1]12'!K$28*Table6[[#This Row],[COMBINE LN LING]]+'[1]12'!K$23*Table6[[#This Row],[DL_DUM]]+'[1]12'!K$24*Table6[[#This Row],[CT_DUM]]+'[1]12'!K$25*Table6[[#This Row],[PA_DUM]]+'[1]12'!K$26*Table6[[#This Row],[NY_DUM]]+'[1]12'!K$27*Table6[[#This Row],[NJ_DUM]]</f>
        <v>6.9183706368982882</v>
      </c>
      <c r="BO699" s="9">
        <f>Table6[[#This Row],[sales]]-Table6[[#This Row],[ Pred_12]]</f>
        <v>650.5443160328299</v>
      </c>
      <c r="BP699" s="47">
        <f>ABS(Table6[[#This Row],[ Red_12]]/Table6[[#This Row],[sales]])</f>
        <v>0.98947716611578029</v>
      </c>
      <c r="BQ699">
        <f>LN(G699+'2019 Totals and Calculations'!C$18)</f>
        <v>6.8956783476127779</v>
      </c>
      <c r="BR699">
        <f>LN(Table6[[#This Row],[PROF RADIO]]+'2019 Totals and Calculations'!D$18)</f>
        <v>5.0551132901001328</v>
      </c>
      <c r="BS699">
        <f>LN(Table6[[#This Row],[ONLINE LINGERING]]+'2019 Totals and Calculations'!E$18)</f>
        <v>4.5134376820857636</v>
      </c>
      <c r="BT699">
        <f>MONTH(Table6[[#This Row],[Date]])</f>
        <v>4</v>
      </c>
      <c r="BU699">
        <f t="shared" si="283"/>
        <v>0</v>
      </c>
      <c r="BV699">
        <f t="shared" si="284"/>
        <v>0</v>
      </c>
      <c r="BW699">
        <f t="shared" si="285"/>
        <v>0</v>
      </c>
      <c r="BX699">
        <f t="shared" si="286"/>
        <v>1</v>
      </c>
      <c r="BY699">
        <f t="shared" si="287"/>
        <v>0</v>
      </c>
      <c r="BZ699">
        <f t="shared" si="288"/>
        <v>0</v>
      </c>
      <c r="CA699">
        <f t="shared" si="289"/>
        <v>0</v>
      </c>
      <c r="CB699">
        <f t="shared" si="290"/>
        <v>0</v>
      </c>
      <c r="CC699">
        <f t="shared" si="291"/>
        <v>0</v>
      </c>
      <c r="CD699">
        <f t="shared" si="292"/>
        <v>0</v>
      </c>
      <c r="CE699">
        <f t="shared" si="293"/>
        <v>0</v>
      </c>
      <c r="CF699">
        <f t="shared" si="294"/>
        <v>0</v>
      </c>
      <c r="CG699">
        <f t="shared" si="295"/>
        <v>70</v>
      </c>
      <c r="CH69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585.68922757702671</v>
      </c>
      <c r="CI699" s="79">
        <f>Table6[[#This Row],[sales]]-CH699</f>
        <v>71.773459092701501</v>
      </c>
      <c r="CJ699">
        <f>ABS(Table6[[#This Row],[sales]]-CH699)/Table6[[#This Row],[sales]]</f>
        <v>0.10916734979479741</v>
      </c>
      <c r="CK69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582.66866867655449</v>
      </c>
      <c r="CL699" s="79">
        <f>Table6[[#This Row],[sales]]-CK699</f>
        <v>74.794017993173725</v>
      </c>
      <c r="CM699">
        <f>ABS(Table6[[#This Row],[sales]]-CK699)/Table6[[#This Row],[sales]]</f>
        <v>0.11376161645314174</v>
      </c>
      <c r="CN69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597.25462801166816</v>
      </c>
      <c r="CO699" s="79">
        <f>Table6[[#This Row],[sales]]-CN699</f>
        <v>60.208058658060054</v>
      </c>
      <c r="CP699">
        <f>ABS(Table6[[#This Row],[sales]]-CN699)/Table6[[#This Row],[sales]]</f>
        <v>9.1576388864034727E-2</v>
      </c>
      <c r="CQ69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605.0329320380124</v>
      </c>
      <c r="CR699" s="79">
        <f>Table6[[#This Row],[sales]]-CQ699</f>
        <v>52.429754631715809</v>
      </c>
      <c r="CS699">
        <f>ABS(Table6[[#This Row],[sales]]-CQ699)/Table6[[#This Row],[sales]]</f>
        <v>7.974559727075968E-2</v>
      </c>
    </row>
    <row r="700" spans="1:97" x14ac:dyDescent="0.2">
      <c r="A700">
        <v>699</v>
      </c>
      <c r="B700" t="s">
        <v>31</v>
      </c>
      <c r="C700" s="5">
        <v>43226</v>
      </c>
      <c r="D700" s="6">
        <v>647.64392448036267</v>
      </c>
      <c r="E700" s="8">
        <f>YEAR(Table6[[#This Row],[Date]])</f>
        <v>2018</v>
      </c>
      <c r="F700" s="6">
        <f>Table6[[#This Row],[TV_State]]+Table6[[#This Row],[Radio_State]]+Table6[[#This Row],[Online]]</f>
        <v>791.56479658710987</v>
      </c>
      <c r="G700" s="6">
        <f t="shared" si="270"/>
        <v>633.01970901681898</v>
      </c>
      <c r="H700" s="6">
        <f>LN(Table6[[#This Row],[PROF TV LING]])</f>
        <v>6.4505015575470139</v>
      </c>
      <c r="I700" s="6">
        <f t="shared" si="271"/>
        <v>6.4733410460635277</v>
      </c>
      <c r="J700" s="6">
        <v>95.947248071164836</v>
      </c>
      <c r="K700" s="6">
        <f t="shared" si="276"/>
        <v>95.006588776349489</v>
      </c>
      <c r="L700" s="6">
        <f>0.5*J699+0.5*Table6[[#This Row],[Radio_State]]</f>
        <v>95.472261694574897</v>
      </c>
      <c r="M700" s="6">
        <f>LN(Table6[[#This Row],[RADIO LINGERING ]])</f>
        <v>4.55883575183696</v>
      </c>
      <c r="N700" s="6">
        <f t="shared" si="272"/>
        <v>4.5637985411790893</v>
      </c>
      <c r="O700" s="6">
        <v>47.973624035582418</v>
      </c>
      <c r="P700" s="6">
        <f t="shared" si="273"/>
        <v>47.770918581910941</v>
      </c>
      <c r="Q700" s="6">
        <f>0.3*O699+0.7*Table6[[#This Row],[Online]]</f>
        <v>47.831128122605435</v>
      </c>
      <c r="R700" s="6">
        <f>LN(Table6[[#This Row],[ONLINE LINGERING]])</f>
        <v>3.867676643502401</v>
      </c>
      <c r="S700" s="6">
        <f t="shared" si="274"/>
        <v>3.8706513606191439</v>
      </c>
      <c r="T700" s="6">
        <v>1487.1518689425316</v>
      </c>
      <c r="U700" s="6">
        <f t="shared" si="275"/>
        <v>7.3046180723429988</v>
      </c>
      <c r="V700" s="8">
        <f>YEAR(Table6[[#This Row],[Date]])</f>
        <v>2018</v>
      </c>
      <c r="W700" s="8">
        <f>WEEKNUM(Table6[[#This Row],[Date]])</f>
        <v>19</v>
      </c>
      <c r="X700" t="s">
        <v>866</v>
      </c>
      <c r="Y700" s="9">
        <f>Table6[[#This Row],[LNTVLING]]+Table6[[#This Row],[LNRADIOLING]]+Table6[[#This Row],[LNONLINELING]]</f>
        <v>14.877013952886374</v>
      </c>
      <c r="Z700">
        <f t="shared" si="296"/>
        <v>1</v>
      </c>
      <c r="AA700">
        <f t="shared" si="277"/>
        <v>0</v>
      </c>
      <c r="AB700">
        <f t="shared" si="278"/>
        <v>0</v>
      </c>
      <c r="AC700">
        <f t="shared" si="279"/>
        <v>0</v>
      </c>
      <c r="AD700">
        <f t="shared" si="280"/>
        <v>0</v>
      </c>
      <c r="AE700">
        <f t="shared" si="281"/>
        <v>1</v>
      </c>
      <c r="AF700">
        <f t="shared" si="282"/>
        <v>0</v>
      </c>
      <c r="AG700" s="9">
        <f>'[1]1'!J$20+'[1]1'!J$21*Table6[[#This Row],[TV_State]]</f>
        <v>1966.6443525108205</v>
      </c>
      <c r="AH700" s="9">
        <f>Table6[[#This Row],[sales]]-Table6[[#This Row],[Pred_1]]</f>
        <v>-479.49248356828889</v>
      </c>
      <c r="AI700">
        <f>ABS(Table6[[#This Row],[Res_1]])/Table6[[#This Row],[sales]]</f>
        <v>0.32242334732715727</v>
      </c>
      <c r="AJ700" s="9">
        <f>'[1]2'!J$20+'[1]2'!J$21*Table6[[#This Row],[Radio_State]]</f>
        <v>2135.4954818152669</v>
      </c>
      <c r="AK700" s="9">
        <f>Table6[[#This Row],[sales]]-Table6[[#This Row],[ Pred_2 ]]</f>
        <v>-648.34361287273532</v>
      </c>
      <c r="AL700">
        <f>ABS(Table6[[#This Row],[ Res_2 ]])/Table6[[#This Row],[sales]]</f>
        <v>0.43596328418949754</v>
      </c>
      <c r="AM700" s="10">
        <f>'[1]3'!J$20+'[1]3'!J$21*Data!O700</f>
        <v>2077.8892138842943</v>
      </c>
      <c r="AN700" s="9">
        <f>Table6[[#This Row],[sales]]-Table6[[#This Row],[Pred_3]]</f>
        <v>-590.73734494176279</v>
      </c>
      <c r="AO700" s="9">
        <f>ABS(Table6[[#This Row],[Res_3]])/Table6[[#This Row],[sales]]</f>
        <v>0.39722731570234193</v>
      </c>
      <c r="AP700" s="9">
        <f>'[1]4'!L$21+'[1]4'!L$27*Table6[[#This Row],[TV_State]]+'[1]4'!L$22*Table6[[#This Row],[NJ_DUM]]+'[1]4'!L$23*Table6[[#This Row],[NY_DUM]]+'[1]4'!L$24*Table6[[#This Row],[PA_DUM]]+'[1]4'!L$25*Table6[[#This Row],[CT_DUM]]+'[1]4'!L$26*Table6[[#This Row],[DL_DUM]]</f>
        <v>380.68770885242816</v>
      </c>
      <c r="AQ700" s="9">
        <f>Table6[[#This Row],[sales]]-Table6[[#This Row],[Pred_4]]</f>
        <v>1106.4641600901034</v>
      </c>
      <c r="AR700">
        <f>ABS(Table6[[#This Row],[Res_4]]/Table6[[#This Row],[sales]])</f>
        <v>0.74401557984584077</v>
      </c>
      <c r="AS700" s="9">
        <f>'[1]5'!L$20+'[1]5'!L$26*Table6[[#This Row],[Radio_State]]+'[1]5'!L$21*Table6[[#This Row],[NJ_DUM]]+'[1]5'!L$22*Table6[[#This Row],[NY_DUM]]+'[1]5'!L$23*Table6[[#This Row],[PA_DUM]]+'[1]5'!L$24*Table6[[#This Row],[CT_DUM]]+'[1]5'!L$25*Table6[[#This Row],[DL_DUM]]</f>
        <v>365.41175005960901</v>
      </c>
      <c r="AT700" s="9">
        <f>Table6[[#This Row],[sales]]-Table6[[#This Row],[Pred_5]]</f>
        <v>1121.7401188829226</v>
      </c>
      <c r="AU700" s="9">
        <f>ABS(Table6[[#This Row],[Red_5]]/Table6[[#This Row],[sales]])</f>
        <v>0.75428753600031306</v>
      </c>
      <c r="AV700" s="9">
        <f>'[1]6'!L$20+'[1]6'!L$26*Table6[[#This Row],[Online]]+'[1]6'!L$21*Table6[[#This Row],[NJ_DUM]]+'[1]6'!L$22*Table6[[#This Row],[NY_DUM]]+'[1]6'!L$23*Table6[[#This Row],[PA_DUM]]+'[1]6'!L$24*Table6[[#This Row],[CT_DUM]]+'[1]6'!L$25*Table6[[#This Row],[DL_DUM]]</f>
        <v>202.83976765391577</v>
      </c>
      <c r="AW700" s="9">
        <f>Table6[[#This Row],[sales]]-Table6[[#This Row],[Pred_6]]</f>
        <v>1284.3121012886158</v>
      </c>
      <c r="AX700" s="9">
        <f>ABS(Table6[[#This Row],[Red_6]]/Table6[[#This Row],[sales]])</f>
        <v>0.86360520946784747</v>
      </c>
      <c r="AY700" s="9">
        <f>'[1]7'!L$21+'[1]7'!L$27*Table6[[#This Row],[LNTV]]+'[1]7'!L$22*Table6[[#This Row],[NJ_DUM]]+'[1]7'!L$23*Table6[[#This Row],[NY_DUM]]+'[1]7'!L$24*Table6[[#This Row],[PA_DUM]]+'[1]7'!L$25*Table6[[#This Row],[CT_DUM]]+'[1]7'!L$26*Table6[[#This Row],[DL_DUM]]</f>
        <v>5.8620687137786778</v>
      </c>
      <c r="AZ700" s="9">
        <f>Table6[[#This Row],[sales]]-Table6[[#This Row],[Pred_7]]</f>
        <v>1481.2898002287529</v>
      </c>
      <c r="BA700" s="9">
        <f>ABS(Table6[[#This Row],[Red_7]]/Table6[[#This Row],[sales]])</f>
        <v>0.9960581909378583</v>
      </c>
      <c r="BB700" s="9">
        <f>'[1]8'!O$22+'[1]8'!O$28*Table6[[#This Row],[LNRADIOLING]]+'[1]8'!O$23*Table6[[#This Row],[DL_DUM]]+'[1]8'!O$24*Table6[[#This Row],[CT_DUM]]+'[1]8'!O$25*Table6[[#This Row],[PA_DUM]]+'[1]8'!O$26*Table6[[#This Row],[NY_DUM]]+'[1]8'!O$27*Table6[[#This Row],[NJ_DUM]]</f>
        <v>6.8818585824298335</v>
      </c>
      <c r="BC700" s="9">
        <f>Table6[[#This Row],[sales]]-Table6[[#This Row],[Pred_8]]</f>
        <v>1480.2700103601017</v>
      </c>
      <c r="BD700" s="9">
        <f>ABS(Table6[[#This Row],[Red_8]]/Table6[[#This Row],[sales]])</f>
        <v>0.99537245742943292</v>
      </c>
      <c r="BE700" s="9">
        <f>'[1]9'!M$19+'[1]9'!M$21*Table6[[#This Row],[LNONLINE]]+'[1]9'!M$20*Table6[[#This Row],[DL_DUM]]+'[1]9'!M$22*Table6[[#This Row],[CT_DUM]]+'[1]9'!M$23*Table6[[#This Row],[PA_DUM]]+'[1]9'!M$24*Table6[[#This Row],[NY_DUM]]+'[1]9'!M$25*Table6[[#This Row],[NJ_DUM]]</f>
        <v>6.9200249189327705</v>
      </c>
      <c r="BF700" s="9">
        <f>Table6[[#This Row],[sales]]-Table6[[#This Row],[Pred_9]]</f>
        <v>1480.2318440235988</v>
      </c>
      <c r="BG700" s="9">
        <f>ABS(Table6[[#This Row],[Red_9]]/Table6[[#This Row],[sales]])</f>
        <v>0.99534679338173215</v>
      </c>
      <c r="BH700" s="9">
        <f>'[1]10'!P$22+'[1]10'!P$30*Table6[[#This Row],[LNTV]]+'[1]10'!P$29*Table6[[#This Row],[LNRADIOLING]]+'[1]10'!P$24*Table6[[#This Row],[LNONLINELING]]+'[1]10'!P$23*Table6[[#This Row],[DL_DUM]]+'[1]10'!P$25*Table6[[#This Row],[CT_DUM]]+'[1]10'!P$26*Table6[[#This Row],[PA_DUM]]+'[1]10'!P$27*Table6[[#This Row],[NY_DUM]]+'[1]10'!P$28*Table6[[#This Row],[NJ_DUM]]</f>
        <v>6.8685025417280876</v>
      </c>
      <c r="BI700" s="9">
        <f>Table6[[#This Row],[sales]]-Table6[[#This Row],[Pred_10]]</f>
        <v>1480.2833664008035</v>
      </c>
      <c r="BJ700" s="45">
        <f>ABS(Table6[[#This Row],[Red_10]]/Table6[[#This Row],[sales]])</f>
        <v>0.99538143838220638</v>
      </c>
      <c r="BK700" s="9">
        <f>'[1]11'!P$32+'[1]11'!P$40*Table6[[#This Row],[LNONLINELING]]+'[1]11'!P$39*Table6[[#This Row],[LNRADIOLING]]+'[1]11'!P$38*Table6[[#This Row],[LNTVLING]]+'[1]11'!P$33*Table6[[#This Row],[DL_DUM]]+'[1]11'!P$34*Table6[[#This Row],[CT_DUM]]+'[1]11'!P$35*Table6[[#This Row],[PA_DUM]]+'[1]11'!P$36*Table6[[#This Row],[NY_DUM]]+'[1]11'!P$37*Table6[[#This Row],[NJ_DUM]]</f>
        <v>6.8554566542892736</v>
      </c>
      <c r="BL700" s="9">
        <f>Table6[[#This Row],[sales]]-Table6[[#This Row],[ Pred_11]]</f>
        <v>1480.2964122882422</v>
      </c>
      <c r="BM700" s="47">
        <f>ABS(Table6[[#This Row],[ Red_11]]/Table6[[#This Row],[sales]])</f>
        <v>0.99539021077977463</v>
      </c>
      <c r="BN700" s="9">
        <f>'[1]12'!K$22+'[1]12'!K$28*Table6[[#This Row],[COMBINE LN LING]]+'[1]12'!K$23*Table6[[#This Row],[DL_DUM]]+'[1]12'!K$24*Table6[[#This Row],[CT_DUM]]+'[1]12'!K$25*Table6[[#This Row],[PA_DUM]]+'[1]12'!K$26*Table6[[#This Row],[NY_DUM]]+'[1]12'!K$27*Table6[[#This Row],[NJ_DUM]]</f>
        <v>6.9212433731579592</v>
      </c>
      <c r="BO700" s="9">
        <f>Table6[[#This Row],[sales]]-Table6[[#This Row],[ Pred_12]]</f>
        <v>1480.2306255693736</v>
      </c>
      <c r="BP700" s="47">
        <f>ABS(Table6[[#This Row],[ Red_12]]/Table6[[#This Row],[sales]])</f>
        <v>0.99534597406108938</v>
      </c>
      <c r="BQ700">
        <f>LN(G700+'2019 Totals and Calculations'!C$18)</f>
        <v>6.9020019834600888</v>
      </c>
      <c r="BR700">
        <f>LN(Table6[[#This Row],[PROF RADIO]]+'2019 Totals and Calculations'!D$18)</f>
        <v>5.061093621955715</v>
      </c>
      <c r="BS700">
        <f>LN(Table6[[#This Row],[ONLINE LINGERING]]+'2019 Totals and Calculations'!E$18)</f>
        <v>4.5186149834895586</v>
      </c>
      <c r="BT700">
        <f>MONTH(Table6[[#This Row],[Date]])</f>
        <v>5</v>
      </c>
      <c r="BU700">
        <f t="shared" si="283"/>
        <v>0</v>
      </c>
      <c r="BV700">
        <f t="shared" si="284"/>
        <v>0</v>
      </c>
      <c r="BW700">
        <f t="shared" si="285"/>
        <v>0</v>
      </c>
      <c r="BX700">
        <f t="shared" si="286"/>
        <v>0</v>
      </c>
      <c r="BY700">
        <f t="shared" si="287"/>
        <v>1</v>
      </c>
      <c r="BZ700">
        <f t="shared" si="288"/>
        <v>0</v>
      </c>
      <c r="CA700">
        <f t="shared" si="289"/>
        <v>0</v>
      </c>
      <c r="CB700">
        <f t="shared" si="290"/>
        <v>0</v>
      </c>
      <c r="CC700">
        <f t="shared" si="291"/>
        <v>0</v>
      </c>
      <c r="CD700">
        <f t="shared" si="292"/>
        <v>0</v>
      </c>
      <c r="CE700">
        <f t="shared" si="293"/>
        <v>0</v>
      </c>
      <c r="CF700">
        <f t="shared" si="294"/>
        <v>0</v>
      </c>
      <c r="CG700">
        <f t="shared" si="295"/>
        <v>71</v>
      </c>
      <c r="CH70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1588.4459569936953</v>
      </c>
      <c r="CI700" s="79">
        <f>Table6[[#This Row],[sales]]-CH700</f>
        <v>-101.29408805116373</v>
      </c>
      <c r="CJ700">
        <f>ABS(Table6[[#This Row],[sales]]-CH700)/Table6[[#This Row],[sales]]</f>
        <v>6.8112806880437082E-2</v>
      </c>
      <c r="CK70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1544.0213922298965</v>
      </c>
      <c r="CL700" s="79">
        <f>Table6[[#This Row],[sales]]-CK700</f>
        <v>-56.869523287364927</v>
      </c>
      <c r="CM700">
        <f>ABS(Table6[[#This Row],[sales]]-CK700)/Table6[[#This Row],[sales]]</f>
        <v>3.8240562026663164E-2</v>
      </c>
      <c r="CN70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1592.4124129697911</v>
      </c>
      <c r="CO700" s="79">
        <f>Table6[[#This Row],[sales]]-CN700</f>
        <v>-105.26054402725958</v>
      </c>
      <c r="CP700">
        <f>ABS(Table6[[#This Row],[sales]]-CN700)/Table6[[#This Row],[sales]]</f>
        <v>7.0779956119819257E-2</v>
      </c>
      <c r="CQ70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1636.3240137284704</v>
      </c>
      <c r="CR700" s="79">
        <f>Table6[[#This Row],[sales]]-CQ700</f>
        <v>-149.17214478593883</v>
      </c>
      <c r="CS700">
        <f>ABS(Table6[[#This Row],[sales]]-CQ700)/Table6[[#This Row],[sales]]</f>
        <v>0.10030727049552149</v>
      </c>
    </row>
    <row r="701" spans="1:97" x14ac:dyDescent="0.2">
      <c r="A701">
        <v>700</v>
      </c>
      <c r="B701" t="s">
        <v>31</v>
      </c>
      <c r="C701" s="5">
        <v>43233</v>
      </c>
      <c r="D701" s="6">
        <v>654.12036372516627</v>
      </c>
      <c r="E701" s="8">
        <f>YEAR(Table6[[#This Row],[Date]])</f>
        <v>2018</v>
      </c>
      <c r="F701" s="6">
        <f>Table6[[#This Row],[TV_State]]+Table6[[#This Row],[Radio_State]]+Table6[[#This Row],[Online]]</f>
        <v>799.480444552981</v>
      </c>
      <c r="G701" s="6">
        <f t="shared" si="270"/>
        <v>639.34990542932314</v>
      </c>
      <c r="H701" s="6">
        <f>LN(Table6[[#This Row],[PROF TV LING]])</f>
        <v>6.4604518873402554</v>
      </c>
      <c r="I701" s="6">
        <f t="shared" si="271"/>
        <v>6.4832913769166955</v>
      </c>
      <c r="J701" s="6">
        <v>96.906720551876475</v>
      </c>
      <c r="K701" s="6">
        <f t="shared" si="276"/>
        <v>95.956654664112989</v>
      </c>
      <c r="L701" s="6">
        <f>0.5*J700+0.5*Table6[[#This Row],[Radio_State]]</f>
        <v>96.426984311520656</v>
      </c>
      <c r="M701" s="6">
        <f>LN(Table6[[#This Row],[RADIO LINGERING ]])</f>
        <v>4.5687860826901279</v>
      </c>
      <c r="N701" s="6">
        <f t="shared" si="272"/>
        <v>4.5737488720322572</v>
      </c>
      <c r="O701" s="6">
        <v>48.453360275938238</v>
      </c>
      <c r="P701" s="6">
        <f t="shared" si="273"/>
        <v>48.248627767730049</v>
      </c>
      <c r="Q701" s="6">
        <f>0.3*O700+0.7*Table6[[#This Row],[Online]]</f>
        <v>48.30943940383149</v>
      </c>
      <c r="R701" s="6">
        <f>LN(Table6[[#This Row],[ONLINE LINGERING]])</f>
        <v>3.8776269743555689</v>
      </c>
      <c r="S701" s="6">
        <f t="shared" si="274"/>
        <v>3.8806016914723118</v>
      </c>
      <c r="T701" s="6">
        <v>1793.1148334848331</v>
      </c>
      <c r="U701" s="6">
        <f t="shared" si="275"/>
        <v>7.4917095170003973</v>
      </c>
      <c r="V701" s="8">
        <f>YEAR(Table6[[#This Row],[Date]])</f>
        <v>2018</v>
      </c>
      <c r="W701" s="8">
        <f>WEEKNUM(Table6[[#This Row],[Date]])</f>
        <v>20</v>
      </c>
      <c r="X701" t="s">
        <v>867</v>
      </c>
      <c r="Y701" s="9">
        <f>Table6[[#This Row],[LNTVLING]]+Table6[[#This Row],[LNRADIOLING]]+Table6[[#This Row],[LNONLINELING]]</f>
        <v>14.906864944385951</v>
      </c>
      <c r="Z701">
        <f t="shared" si="296"/>
        <v>1</v>
      </c>
      <c r="AA701">
        <f t="shared" si="277"/>
        <v>0</v>
      </c>
      <c r="AB701">
        <f t="shared" si="278"/>
        <v>0</v>
      </c>
      <c r="AC701">
        <f t="shared" si="279"/>
        <v>0</v>
      </c>
      <c r="AD701">
        <f t="shared" si="280"/>
        <v>0</v>
      </c>
      <c r="AE701">
        <f t="shared" si="281"/>
        <v>1</v>
      </c>
      <c r="AF701">
        <f t="shared" si="282"/>
        <v>0</v>
      </c>
      <c r="AG701" s="9">
        <f>'[1]1'!J$20+'[1]1'!J$21*Table6[[#This Row],[TV_State]]</f>
        <v>1973.0134705813655</v>
      </c>
      <c r="AH701" s="9">
        <f>Table6[[#This Row],[sales]]-Table6[[#This Row],[Pred_1]]</f>
        <v>-179.89863709653241</v>
      </c>
      <c r="AI701">
        <f>ABS(Table6[[#This Row],[Res_1]])/Table6[[#This Row],[sales]]</f>
        <v>0.10032744904960046</v>
      </c>
      <c r="AJ701" s="9">
        <f>'[1]2'!J$20+'[1]2'!J$21*Table6[[#This Row],[Radio_State]]</f>
        <v>2139.7076185934443</v>
      </c>
      <c r="AK701" s="9">
        <f>Table6[[#This Row],[sales]]-Table6[[#This Row],[ Pred_2 ]]</f>
        <v>-346.59278510861122</v>
      </c>
      <c r="AL701">
        <f>ABS(Table6[[#This Row],[ Res_2 ]])/Table6[[#This Row],[sales]]</f>
        <v>0.19329090286706552</v>
      </c>
      <c r="AM701" s="10">
        <f>'[1]3'!J$20+'[1]3'!J$21*Data!O701</f>
        <v>2080.6608042058888</v>
      </c>
      <c r="AN701" s="9">
        <f>Table6[[#This Row],[sales]]-Table6[[#This Row],[Pred_3]]</f>
        <v>-287.54597072105571</v>
      </c>
      <c r="AO701" s="9">
        <f>ABS(Table6[[#This Row],[Res_3]])/Table6[[#This Row],[sales]]</f>
        <v>0.16036115777494508</v>
      </c>
      <c r="AP701" s="9">
        <f>'[1]4'!L$21+'[1]4'!L$27*Table6[[#This Row],[TV_State]]+'[1]4'!L$22*Table6[[#This Row],[NJ_DUM]]+'[1]4'!L$23*Table6[[#This Row],[NY_DUM]]+'[1]4'!L$24*Table6[[#This Row],[PA_DUM]]+'[1]4'!L$25*Table6[[#This Row],[CT_DUM]]+'[1]4'!L$26*Table6[[#This Row],[DL_DUM]]</f>
        <v>382.11628599749423</v>
      </c>
      <c r="AQ701" s="9">
        <f>Table6[[#This Row],[sales]]-Table6[[#This Row],[Pred_4]]</f>
        <v>1410.9985474873388</v>
      </c>
      <c r="AR701">
        <f>ABS(Table6[[#This Row],[Res_4]]/Table6[[#This Row],[sales]])</f>
        <v>0.78689803973409245</v>
      </c>
      <c r="AS701" s="9">
        <f>'[1]5'!L$20+'[1]5'!L$26*Table6[[#This Row],[Radio_State]]+'[1]5'!L$21*Table6[[#This Row],[NJ_DUM]]+'[1]5'!L$22*Table6[[#This Row],[NY_DUM]]+'[1]5'!L$23*Table6[[#This Row],[PA_DUM]]+'[1]5'!L$24*Table6[[#This Row],[CT_DUM]]+'[1]5'!L$25*Table6[[#This Row],[DL_DUM]]</f>
        <v>367.10195227693458</v>
      </c>
      <c r="AT701" s="9">
        <f>Table6[[#This Row],[sales]]-Table6[[#This Row],[Pred_5]]</f>
        <v>1426.0128812078985</v>
      </c>
      <c r="AU701" s="9">
        <f>ABS(Table6[[#This Row],[Red_5]]/Table6[[#This Row],[sales]])</f>
        <v>0.79527136498921858</v>
      </c>
      <c r="AV701" s="9">
        <f>'[1]6'!L$20+'[1]6'!L$26*Table6[[#This Row],[Online]]+'[1]6'!L$21*Table6[[#This Row],[NJ_DUM]]+'[1]6'!L$22*Table6[[#This Row],[NY_DUM]]+'[1]6'!L$23*Table6[[#This Row],[PA_DUM]]+'[1]6'!L$24*Table6[[#This Row],[CT_DUM]]+'[1]6'!L$25*Table6[[#This Row],[DL_DUM]]</f>
        <v>204.92770334231952</v>
      </c>
      <c r="AW701" s="9">
        <f>Table6[[#This Row],[sales]]-Table6[[#This Row],[Pred_6]]</f>
        <v>1588.1871301425135</v>
      </c>
      <c r="AX701" s="9">
        <f>ABS(Table6[[#This Row],[Red_6]]/Table6[[#This Row],[sales]])</f>
        <v>0.88571412186465914</v>
      </c>
      <c r="AY701" s="9">
        <f>'[1]7'!L$21+'[1]7'!L$27*Table6[[#This Row],[LNTV]]+'[1]7'!L$22*Table6[[#This Row],[NJ_DUM]]+'[1]7'!L$23*Table6[[#This Row],[NY_DUM]]+'[1]7'!L$24*Table6[[#This Row],[PA_DUM]]+'[1]7'!L$25*Table6[[#This Row],[CT_DUM]]+'[1]7'!L$26*Table6[[#This Row],[DL_DUM]]</f>
        <v>5.8631700610686783</v>
      </c>
      <c r="AZ701" s="9">
        <f>Table6[[#This Row],[sales]]-Table6[[#This Row],[Pred_7]]</f>
        <v>1787.2516634237643</v>
      </c>
      <c r="BA701" s="9">
        <f>ABS(Table6[[#This Row],[Red_7]]/Table6[[#This Row],[sales]])</f>
        <v>0.99673017591981328</v>
      </c>
      <c r="BB701" s="9">
        <f>'[1]8'!O$22+'[1]8'!O$28*Table6[[#This Row],[LNRADIOLING]]+'[1]8'!O$23*Table6[[#This Row],[DL_DUM]]+'[1]8'!O$24*Table6[[#This Row],[CT_DUM]]+'[1]8'!O$25*Table6[[#This Row],[PA_DUM]]+'[1]8'!O$26*Table6[[#This Row],[NY_DUM]]+'[1]8'!O$27*Table6[[#This Row],[NJ_DUM]]</f>
        <v>6.8825684484336103</v>
      </c>
      <c r="BC701" s="9">
        <f>Table6[[#This Row],[sales]]-Table6[[#This Row],[Pred_8]]</f>
        <v>1786.2322650363994</v>
      </c>
      <c r="BD701" s="9">
        <f>ABS(Table6[[#This Row],[Red_8]]/Table6[[#This Row],[sales]])</f>
        <v>0.99616166889040914</v>
      </c>
      <c r="BE701" s="9">
        <f>'[1]9'!M$19+'[1]9'!M$21*Table6[[#This Row],[LNONLINE]]+'[1]9'!M$20*Table6[[#This Row],[DL_DUM]]+'[1]9'!M$22*Table6[[#This Row],[CT_DUM]]+'[1]9'!M$23*Table6[[#This Row],[PA_DUM]]+'[1]9'!M$24*Table6[[#This Row],[NY_DUM]]+'[1]9'!M$25*Table6[[#This Row],[NJ_DUM]]</f>
        <v>6.9231753672641032</v>
      </c>
      <c r="BF701" s="9">
        <f>Table6[[#This Row],[sales]]-Table6[[#This Row],[Pred_9]]</f>
        <v>1786.191658117569</v>
      </c>
      <c r="BG701" s="9">
        <f>ABS(Table6[[#This Row],[Red_9]]/Table6[[#This Row],[sales]])</f>
        <v>0.99613902286792799</v>
      </c>
      <c r="BH701" s="9">
        <f>'[1]10'!P$22+'[1]10'!P$30*Table6[[#This Row],[LNTV]]+'[1]10'!P$29*Table6[[#This Row],[LNRADIOLING]]+'[1]10'!P$24*Table6[[#This Row],[LNONLINELING]]+'[1]10'!P$23*Table6[[#This Row],[DL_DUM]]+'[1]10'!P$25*Table6[[#This Row],[CT_DUM]]+'[1]10'!P$26*Table6[[#This Row],[PA_DUM]]+'[1]10'!P$27*Table6[[#This Row],[NY_DUM]]+'[1]10'!P$28*Table6[[#This Row],[NJ_DUM]]</f>
        <v>6.8703136250043055</v>
      </c>
      <c r="BI701" s="9">
        <f>Table6[[#This Row],[sales]]-Table6[[#This Row],[Pred_10]]</f>
        <v>1786.2445198598289</v>
      </c>
      <c r="BJ701" s="45">
        <f>ABS(Table6[[#This Row],[Red_10]]/Table6[[#This Row],[sales]])</f>
        <v>0.9961685032677734</v>
      </c>
      <c r="BK701" s="9">
        <f>'[1]11'!P$32+'[1]11'!P$40*Table6[[#This Row],[LNONLINELING]]+'[1]11'!P$39*Table6[[#This Row],[LNRADIOLING]]+'[1]11'!P$38*Table6[[#This Row],[LNTVLING]]+'[1]11'!P$33*Table6[[#This Row],[DL_DUM]]+'[1]11'!P$34*Table6[[#This Row],[CT_DUM]]+'[1]11'!P$35*Table6[[#This Row],[PA_DUM]]+'[1]11'!P$36*Table6[[#This Row],[NY_DUM]]+'[1]11'!P$37*Table6[[#This Row],[NJ_DUM]]</f>
        <v>6.8565820521388581</v>
      </c>
      <c r="BL701" s="9">
        <f>Table6[[#This Row],[sales]]-Table6[[#This Row],[ Pred_11]]</f>
        <v>1786.2582514326941</v>
      </c>
      <c r="BM701" s="47">
        <f>ABS(Table6[[#This Row],[ Red_11]]/Table6[[#This Row],[sales]])</f>
        <v>0.99617616121170915</v>
      </c>
      <c r="BN701" s="9">
        <f>'[1]12'!K$22+'[1]12'!K$28*Table6[[#This Row],[COMBINE LN LING]]+'[1]12'!K$23*Table6[[#This Row],[DL_DUM]]+'[1]12'!K$24*Table6[[#This Row],[CT_DUM]]+'[1]12'!K$25*Table6[[#This Row],[PA_DUM]]+'[1]12'!K$26*Table6[[#This Row],[NY_DUM]]+'[1]12'!K$27*Table6[[#This Row],[NJ_DUM]]</f>
        <v>6.924116109462803</v>
      </c>
      <c r="BO701" s="9">
        <f>Table6[[#This Row],[sales]]-Table6[[#This Row],[ Pred_12]]</f>
        <v>1786.1907173753702</v>
      </c>
      <c r="BP701" s="47">
        <f>ABS(Table6[[#This Row],[ Red_12]]/Table6[[#This Row],[sales]])</f>
        <v>0.99613849822657141</v>
      </c>
      <c r="BQ701">
        <f>LN(G701+'2019 Totals and Calculations'!C$18)</f>
        <v>6.9083485223798009</v>
      </c>
      <c r="BR701">
        <f>LN(Table6[[#This Row],[PROF RADIO]]+'2019 Totals and Calculations'!D$18)</f>
        <v>5.0670976716398375</v>
      </c>
      <c r="BS701">
        <f>LN(Table6[[#This Row],[ONLINE LINGERING]]+'2019 Totals and Calculations'!E$18)</f>
        <v>4.523816991056707</v>
      </c>
      <c r="BT701">
        <f>MONTH(Table6[[#This Row],[Date]])</f>
        <v>5</v>
      </c>
      <c r="BU701">
        <f t="shared" si="283"/>
        <v>0</v>
      </c>
      <c r="BV701">
        <f t="shared" si="284"/>
        <v>0</v>
      </c>
      <c r="BW701">
        <f t="shared" si="285"/>
        <v>0</v>
      </c>
      <c r="BX701">
        <f t="shared" si="286"/>
        <v>0</v>
      </c>
      <c r="BY701">
        <f t="shared" si="287"/>
        <v>1</v>
      </c>
      <c r="BZ701">
        <f t="shared" si="288"/>
        <v>0</v>
      </c>
      <c r="CA701">
        <f t="shared" si="289"/>
        <v>0</v>
      </c>
      <c r="CB701">
        <f t="shared" si="290"/>
        <v>0</v>
      </c>
      <c r="CC701">
        <f t="shared" si="291"/>
        <v>0</v>
      </c>
      <c r="CD701">
        <f t="shared" si="292"/>
        <v>0</v>
      </c>
      <c r="CE701">
        <f t="shared" si="293"/>
        <v>0</v>
      </c>
      <c r="CF701">
        <f t="shared" si="294"/>
        <v>0</v>
      </c>
      <c r="CG701">
        <f t="shared" si="295"/>
        <v>72</v>
      </c>
      <c r="CH70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1595.7616689739637</v>
      </c>
      <c r="CI701" s="79">
        <f>Table6[[#This Row],[sales]]-CH701</f>
        <v>197.35316451086942</v>
      </c>
      <c r="CJ701">
        <f>ABS(Table6[[#This Row],[sales]]-CH701)/Table6[[#This Row],[sales]]</f>
        <v>0.11006164291626709</v>
      </c>
      <c r="CK70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1550.3753487440126</v>
      </c>
      <c r="CL701" s="79">
        <f>Table6[[#This Row],[sales]]-CK701</f>
        <v>242.73948474082044</v>
      </c>
      <c r="CM701">
        <f>ABS(Table6[[#This Row],[sales]]-CK701)/Table6[[#This Row],[sales]]</f>
        <v>0.13537308386940722</v>
      </c>
      <c r="CN70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1598.8791054819931</v>
      </c>
      <c r="CO701" s="79">
        <f>Table6[[#This Row],[sales]]-CN701</f>
        <v>194.23572800284001</v>
      </c>
      <c r="CP701">
        <f>ABS(Table6[[#This Row],[sales]]-CN701)/Table6[[#This Row],[sales]]</f>
        <v>0.10832308359490404</v>
      </c>
      <c r="CQ70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1645.8199944460421</v>
      </c>
      <c r="CR701" s="79">
        <f>Table6[[#This Row],[sales]]-CQ701</f>
        <v>147.294839038791</v>
      </c>
      <c r="CS701">
        <f>ABS(Table6[[#This Row],[sales]]-CQ701)/Table6[[#This Row],[sales]]</f>
        <v>8.2144677121727058E-2</v>
      </c>
    </row>
    <row r="702" spans="1:97" x14ac:dyDescent="0.2">
      <c r="A702">
        <v>701</v>
      </c>
      <c r="B702" t="s">
        <v>31</v>
      </c>
      <c r="C702" s="5">
        <v>43240</v>
      </c>
      <c r="D702" s="6">
        <v>660.66156736241794</v>
      </c>
      <c r="E702" s="8">
        <f>YEAR(Table6[[#This Row],[Date]])</f>
        <v>2018</v>
      </c>
      <c r="F702" s="6">
        <f>Table6[[#This Row],[TV_State]]+Table6[[#This Row],[Radio_State]]+Table6[[#This Row],[Online]]</f>
        <v>807.47524899851078</v>
      </c>
      <c r="G702" s="6">
        <f t="shared" si="270"/>
        <v>645.74340400925155</v>
      </c>
      <c r="H702" s="6">
        <f>LN(Table6[[#This Row],[PROF TV LING]])</f>
        <v>6.4704022174588207</v>
      </c>
      <c r="I702" s="6">
        <f t="shared" si="271"/>
        <v>6.4932417077698634</v>
      </c>
      <c r="J702" s="6">
        <v>97.875787757395244</v>
      </c>
      <c r="K702" s="6">
        <f t="shared" si="276"/>
        <v>96.916221210754117</v>
      </c>
      <c r="L702" s="6">
        <f>0.5*J701+0.5*Table6[[#This Row],[Radio_State]]</f>
        <v>97.39125415463586</v>
      </c>
      <c r="M702" s="6">
        <f>LN(Table6[[#This Row],[RADIO LINGERING ]])</f>
        <v>4.5787364135432966</v>
      </c>
      <c r="N702" s="6">
        <f t="shared" si="272"/>
        <v>4.5836992028854251</v>
      </c>
      <c r="O702" s="6">
        <v>48.937893878697622</v>
      </c>
      <c r="P702" s="6">
        <f t="shared" si="273"/>
        <v>48.731114045407345</v>
      </c>
      <c r="Q702" s="6">
        <f>0.3*O701+0.7*Table6[[#This Row],[Online]]</f>
        <v>48.792533797869801</v>
      </c>
      <c r="R702" s="6">
        <f>LN(Table6[[#This Row],[ONLINE LINGERING]])</f>
        <v>3.8875773052087368</v>
      </c>
      <c r="S702" s="6">
        <f t="shared" si="274"/>
        <v>3.8905520223254801</v>
      </c>
      <c r="T702" s="6">
        <v>1898.36402360943</v>
      </c>
      <c r="U702" s="6">
        <f t="shared" si="275"/>
        <v>7.5487477540409245</v>
      </c>
      <c r="V702" s="8">
        <f>YEAR(Table6[[#This Row],[Date]])</f>
        <v>2018</v>
      </c>
      <c r="W702" s="8">
        <f>WEEKNUM(Table6[[#This Row],[Date]])</f>
        <v>21</v>
      </c>
      <c r="X702" t="s">
        <v>868</v>
      </c>
      <c r="Y702" s="9">
        <f>Table6[[#This Row],[LNTVLING]]+Table6[[#This Row],[LNRADIOLING]]+Table6[[#This Row],[LNONLINELING]]</f>
        <v>14.936715936210854</v>
      </c>
      <c r="Z702">
        <f t="shared" si="296"/>
        <v>1</v>
      </c>
      <c r="AA702">
        <f t="shared" si="277"/>
        <v>0</v>
      </c>
      <c r="AB702">
        <f t="shared" si="278"/>
        <v>0</v>
      </c>
      <c r="AC702">
        <f t="shared" si="279"/>
        <v>0</v>
      </c>
      <c r="AD702">
        <f t="shared" si="280"/>
        <v>0</v>
      </c>
      <c r="AE702">
        <f t="shared" si="281"/>
        <v>1</v>
      </c>
      <c r="AF702">
        <f t="shared" si="282"/>
        <v>0</v>
      </c>
      <c r="AG702" s="9">
        <f>'[1]1'!J$20+'[1]1'!J$21*Table6[[#This Row],[TV_State]]</f>
        <v>1979.4462798326158</v>
      </c>
      <c r="AH702" s="9">
        <f>Table6[[#This Row],[sales]]-Table6[[#This Row],[Pred_1]]</f>
        <v>-81.082256223185823</v>
      </c>
      <c r="AI702">
        <f>ABS(Table6[[#This Row],[Res_1]])/Table6[[#This Row],[sales]]</f>
        <v>4.2711648142710334E-2</v>
      </c>
      <c r="AJ702" s="9">
        <f>'[1]2'!J$20+'[1]2'!J$21*Table6[[#This Row],[Radio_State]]</f>
        <v>2143.9618767394036</v>
      </c>
      <c r="AK702" s="9">
        <f>Table6[[#This Row],[sales]]-Table6[[#This Row],[ Pred_2 ]]</f>
        <v>-245.5978531299736</v>
      </c>
      <c r="AL702">
        <f>ABS(Table6[[#This Row],[ Res_2 ]])/Table6[[#This Row],[sales]]</f>
        <v>0.12937342368246596</v>
      </c>
      <c r="AM702" s="10">
        <f>'[1]3'!J$20+'[1]3'!J$21*Data!O702</f>
        <v>2083.4601104306994</v>
      </c>
      <c r="AN702" s="9">
        <f>Table6[[#This Row],[sales]]-Table6[[#This Row],[Pred_3]]</f>
        <v>-185.09608682126941</v>
      </c>
      <c r="AO702" s="9">
        <f>ABS(Table6[[#This Row],[Res_3]])/Table6[[#This Row],[sales]]</f>
        <v>9.7502947021372299E-2</v>
      </c>
      <c r="AP702" s="9">
        <f>'[1]4'!L$21+'[1]4'!L$27*Table6[[#This Row],[TV_State]]+'[1]4'!L$22*Table6[[#This Row],[NJ_DUM]]+'[1]4'!L$23*Table6[[#This Row],[NY_DUM]]+'[1]4'!L$24*Table6[[#This Row],[PA_DUM]]+'[1]4'!L$25*Table6[[#This Row],[CT_DUM]]+'[1]4'!L$26*Table6[[#This Row],[DL_DUM]]</f>
        <v>383.55914891401096</v>
      </c>
      <c r="AQ702" s="9">
        <f>Table6[[#This Row],[sales]]-Table6[[#This Row],[Pred_4]]</f>
        <v>1514.8048746954191</v>
      </c>
      <c r="AR702">
        <f>ABS(Table6[[#This Row],[Res_4]]/Table6[[#This Row],[sales]])</f>
        <v>0.79795279296078547</v>
      </c>
      <c r="AS702" s="9">
        <f>'[1]5'!L$20+'[1]5'!L$26*Table6[[#This Row],[Radio_State]]+'[1]5'!L$21*Table6[[#This Row],[NJ_DUM]]+'[1]5'!L$22*Table6[[#This Row],[NY_DUM]]+'[1]5'!L$23*Table6[[#This Row],[PA_DUM]]+'[1]5'!L$24*Table6[[#This Row],[CT_DUM]]+'[1]5'!L$25*Table6[[#This Row],[DL_DUM]]</f>
        <v>368.80905651643343</v>
      </c>
      <c r="AT702" s="9">
        <f>Table6[[#This Row],[sales]]-Table6[[#This Row],[Pred_5]]</f>
        <v>1529.5549670929965</v>
      </c>
      <c r="AU702" s="9">
        <f>ABS(Table6[[#This Row],[Red_5]]/Table6[[#This Row],[sales]])</f>
        <v>0.80572268967929395</v>
      </c>
      <c r="AV702" s="9">
        <f>'[1]6'!L$20+'[1]6'!L$26*Table6[[#This Row],[Online]]+'[1]6'!L$21*Table6[[#This Row],[NJ_DUM]]+'[1]6'!L$22*Table6[[#This Row],[NY_DUM]]+'[1]6'!L$23*Table6[[#This Row],[PA_DUM]]+'[1]6'!L$24*Table6[[#This Row],[CT_DUM]]+'[1]6'!L$25*Table6[[#This Row],[DL_DUM]]</f>
        <v>207.03651838760732</v>
      </c>
      <c r="AW702" s="9">
        <f>Table6[[#This Row],[sales]]-Table6[[#This Row],[Pred_6]]</f>
        <v>1691.3275052218228</v>
      </c>
      <c r="AX702" s="9">
        <f>ABS(Table6[[#This Row],[Red_6]]/Table6[[#This Row],[sales]])</f>
        <v>0.89093950590468896</v>
      </c>
      <c r="AY702" s="9">
        <f>'[1]7'!L$21+'[1]7'!L$27*Table6[[#This Row],[LNTV]]+'[1]7'!L$22*Table6[[#This Row],[NJ_DUM]]+'[1]7'!L$23*Table6[[#This Row],[NY_DUM]]+'[1]7'!L$24*Table6[[#This Row],[PA_DUM]]+'[1]7'!L$25*Table6[[#This Row],[CT_DUM]]+'[1]7'!L$26*Table6[[#This Row],[DL_DUM]]</f>
        <v>5.8642714083586789</v>
      </c>
      <c r="AZ702" s="9">
        <f>Table6[[#This Row],[sales]]-Table6[[#This Row],[Pred_7]]</f>
        <v>1892.4997522010713</v>
      </c>
      <c r="BA702" s="9">
        <f>ABS(Table6[[#This Row],[Red_7]]/Table6[[#This Row],[sales]])</f>
        <v>0.99691088150880103</v>
      </c>
      <c r="BB702" s="9">
        <f>'[1]8'!O$22+'[1]8'!O$28*Table6[[#This Row],[LNRADIOLING]]+'[1]8'!O$23*Table6[[#This Row],[DL_DUM]]+'[1]8'!O$24*Table6[[#This Row],[CT_DUM]]+'[1]8'!O$25*Table6[[#This Row],[PA_DUM]]+'[1]8'!O$26*Table6[[#This Row],[NY_DUM]]+'[1]8'!O$27*Table6[[#This Row],[NJ_DUM]]</f>
        <v>6.8832783144373861</v>
      </c>
      <c r="BC702" s="9">
        <f>Table6[[#This Row],[sales]]-Table6[[#This Row],[Pred_8]]</f>
        <v>1891.4807452949926</v>
      </c>
      <c r="BD702" s="9">
        <f>ABS(Table6[[#This Row],[Red_8]]/Table6[[#This Row],[sales]])</f>
        <v>0.99637409989399717</v>
      </c>
      <c r="BE702" s="9">
        <f>'[1]9'!M$19+'[1]9'!M$21*Table6[[#This Row],[LNONLINE]]+'[1]9'!M$20*Table6[[#This Row],[DL_DUM]]+'[1]9'!M$22*Table6[[#This Row],[CT_DUM]]+'[1]9'!M$23*Table6[[#This Row],[PA_DUM]]+'[1]9'!M$24*Table6[[#This Row],[NY_DUM]]+'[1]9'!M$25*Table6[[#This Row],[NJ_DUM]]</f>
        <v>6.9263258155954359</v>
      </c>
      <c r="BF702" s="9">
        <f>Table6[[#This Row],[sales]]-Table6[[#This Row],[Pred_9]]</f>
        <v>1891.4376977938346</v>
      </c>
      <c r="BG702" s="9">
        <f>ABS(Table6[[#This Row],[Red_9]]/Table6[[#This Row],[sales]])</f>
        <v>0.99635142378940256</v>
      </c>
      <c r="BH702" s="9">
        <f>'[1]10'!P$22+'[1]10'!P$30*Table6[[#This Row],[LNTV]]+'[1]10'!P$29*Table6[[#This Row],[LNRADIOLING]]+'[1]10'!P$24*Table6[[#This Row],[LNONLINELING]]+'[1]10'!P$23*Table6[[#This Row],[DL_DUM]]+'[1]10'!P$25*Table6[[#This Row],[CT_DUM]]+'[1]10'!P$26*Table6[[#This Row],[PA_DUM]]+'[1]10'!P$27*Table6[[#This Row],[NY_DUM]]+'[1]10'!P$28*Table6[[#This Row],[NJ_DUM]]</f>
        <v>6.8721247082805235</v>
      </c>
      <c r="BI702" s="9">
        <f>Table6[[#This Row],[sales]]-Table6[[#This Row],[Pred_10]]</f>
        <v>1891.4918989011494</v>
      </c>
      <c r="BJ702" s="45">
        <f>ABS(Table6[[#This Row],[Red_10]]/Table6[[#This Row],[sales]])</f>
        <v>0.99637997527196376</v>
      </c>
      <c r="BK702" s="9">
        <f>'[1]11'!P$32+'[1]11'!P$40*Table6[[#This Row],[LNONLINELING]]+'[1]11'!P$39*Table6[[#This Row],[LNRADIOLING]]+'[1]11'!P$38*Table6[[#This Row],[LNTVLING]]+'[1]11'!P$33*Table6[[#This Row],[DL_DUM]]+'[1]11'!P$34*Table6[[#This Row],[CT_DUM]]+'[1]11'!P$35*Table6[[#This Row],[PA_DUM]]+'[1]11'!P$36*Table6[[#This Row],[NY_DUM]]+'[1]11'!P$37*Table6[[#This Row],[NJ_DUM]]</f>
        <v>6.8577074499335673</v>
      </c>
      <c r="BL702" s="9">
        <f>Table6[[#This Row],[sales]]-Table6[[#This Row],[ Pred_11]]</f>
        <v>1891.5063161594965</v>
      </c>
      <c r="BM702" s="47">
        <f>ABS(Table6[[#This Row],[ Red_11]]/Table6[[#This Row],[sales]])</f>
        <v>0.9963875698419028</v>
      </c>
      <c r="BN702" s="9">
        <f>'[1]12'!K$22+'[1]12'!K$28*Table6[[#This Row],[COMBINE LN LING]]+'[1]12'!K$23*Table6[[#This Row],[DL_DUM]]+'[1]12'!K$24*Table6[[#This Row],[CT_DUM]]+'[1]12'!K$25*Table6[[#This Row],[PA_DUM]]+'[1]12'!K$26*Table6[[#This Row],[NY_DUM]]+'[1]12'!K$27*Table6[[#This Row],[NJ_DUM]]</f>
        <v>6.926988845798955</v>
      </c>
      <c r="BO702" s="9">
        <f>Table6[[#This Row],[sales]]-Table6[[#This Row],[ Pred_12]]</f>
        <v>1891.4370347636311</v>
      </c>
      <c r="BP702" s="47">
        <f>ABS(Table6[[#This Row],[ Red_12]]/Table6[[#This Row],[sales]])</f>
        <v>0.99635107452540728</v>
      </c>
      <c r="BQ702">
        <f>LN(G702+'2019 Totals and Calculations'!C$18)</f>
        <v>6.9147179015530051</v>
      </c>
      <c r="BR702">
        <f>LN(Table6[[#This Row],[PROF RADIO]]+'2019 Totals and Calculations'!D$18)</f>
        <v>5.0731253903974576</v>
      </c>
      <c r="BS702">
        <f>LN(Table6[[#This Row],[ONLINE LINGERING]]+'2019 Totals and Calculations'!E$18)</f>
        <v>4.5290436935810918</v>
      </c>
      <c r="BT702">
        <f>MONTH(Table6[[#This Row],[Date]])</f>
        <v>5</v>
      </c>
      <c r="BU702">
        <f t="shared" si="283"/>
        <v>0</v>
      </c>
      <c r="BV702">
        <f t="shared" si="284"/>
        <v>0</v>
      </c>
      <c r="BW702">
        <f t="shared" si="285"/>
        <v>0</v>
      </c>
      <c r="BX702">
        <f t="shared" si="286"/>
        <v>0</v>
      </c>
      <c r="BY702">
        <f t="shared" si="287"/>
        <v>1</v>
      </c>
      <c r="BZ702">
        <f t="shared" si="288"/>
        <v>0</v>
      </c>
      <c r="CA702">
        <f t="shared" si="289"/>
        <v>0</v>
      </c>
      <c r="CB702">
        <f t="shared" si="290"/>
        <v>0</v>
      </c>
      <c r="CC702">
        <f t="shared" si="291"/>
        <v>0</v>
      </c>
      <c r="CD702">
        <f t="shared" si="292"/>
        <v>0</v>
      </c>
      <c r="CE702">
        <f t="shared" si="293"/>
        <v>0</v>
      </c>
      <c r="CF702">
        <f t="shared" si="294"/>
        <v>0</v>
      </c>
      <c r="CG702">
        <f t="shared" si="295"/>
        <v>73</v>
      </c>
      <c r="CH70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1603.1219851906162</v>
      </c>
      <c r="CI702" s="79">
        <f>Table6[[#This Row],[sales]]-CH702</f>
        <v>295.24203841881376</v>
      </c>
      <c r="CJ702">
        <f>ABS(Table6[[#This Row],[sales]]-CH702)/Table6[[#This Row],[sales]]</f>
        <v>0.15552445934866543</v>
      </c>
      <c r="CK70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1556.7667450976714</v>
      </c>
      <c r="CL702" s="79">
        <f>Table6[[#This Row],[sales]]-CK702</f>
        <v>341.59727851175853</v>
      </c>
      <c r="CM702">
        <f>ABS(Table6[[#This Row],[sales]]-CK702)/Table6[[#This Row],[sales]]</f>
        <v>0.1799429794620038</v>
      </c>
      <c r="CN70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1605.3850063685206</v>
      </c>
      <c r="CO702" s="79">
        <f>Table6[[#This Row],[sales]]-CN702</f>
        <v>292.97901724090934</v>
      </c>
      <c r="CP702">
        <f>ABS(Table6[[#This Row],[sales]]-CN702)/Table6[[#This Row],[sales]]</f>
        <v>0.15433236913321685</v>
      </c>
      <c r="CQ70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1655.3912163379784</v>
      </c>
      <c r="CR702" s="79">
        <f>Table6[[#This Row],[sales]]-CQ702</f>
        <v>242.97280727145153</v>
      </c>
      <c r="CS702">
        <f>ABS(Table6[[#This Row],[sales]]-CQ702)/Table6[[#This Row],[sales]]</f>
        <v>0.12799062995804056</v>
      </c>
    </row>
    <row r="703" spans="1:97" x14ac:dyDescent="0.2">
      <c r="A703">
        <v>702</v>
      </c>
      <c r="B703" t="s">
        <v>31</v>
      </c>
      <c r="C703" s="5">
        <v>43247</v>
      </c>
      <c r="D703" s="6">
        <v>667.26818303604205</v>
      </c>
      <c r="E703" s="8">
        <f>YEAR(Table6[[#This Row],[Date]])</f>
        <v>2018</v>
      </c>
      <c r="F703" s="6">
        <f>Table6[[#This Row],[TV_State]]+Table6[[#This Row],[Radio_State]]+Table6[[#This Row],[Online]]</f>
        <v>815.55000148849581</v>
      </c>
      <c r="G703" s="6">
        <f t="shared" si="270"/>
        <v>652.20083771728866</v>
      </c>
      <c r="H703" s="6">
        <f>LN(Table6[[#This Row],[PROF TV LING]])</f>
        <v>6.480352547802859</v>
      </c>
      <c r="I703" s="6">
        <f t="shared" si="271"/>
        <v>6.5031920386230322</v>
      </c>
      <c r="J703" s="6">
        <v>98.854545634969199</v>
      </c>
      <c r="K703" s="6">
        <f t="shared" si="276"/>
        <v>97.885383422861651</v>
      </c>
      <c r="L703" s="6">
        <f>0.5*J702+0.5*Table6[[#This Row],[Radio_State]]</f>
        <v>98.365166696182229</v>
      </c>
      <c r="M703" s="6">
        <f>LN(Table6[[#This Row],[RADIO LINGERING ]])</f>
        <v>4.5886867443964645</v>
      </c>
      <c r="N703" s="6">
        <f t="shared" si="272"/>
        <v>4.593649533738593</v>
      </c>
      <c r="O703" s="6">
        <v>49.427272817484599</v>
      </c>
      <c r="P703" s="6">
        <f t="shared" si="273"/>
        <v>49.21842518586142</v>
      </c>
      <c r="Q703" s="6">
        <f>0.3*O702+0.7*Table6[[#This Row],[Online]]</f>
        <v>49.280459135848503</v>
      </c>
      <c r="R703" s="6">
        <f>LN(Table6[[#This Row],[ONLINE LINGERING]])</f>
        <v>3.8975276360619051</v>
      </c>
      <c r="S703" s="6">
        <f t="shared" si="274"/>
        <v>3.900502353178648</v>
      </c>
      <c r="T703" s="6">
        <v>1711.8844127490754</v>
      </c>
      <c r="U703" s="6">
        <f t="shared" si="275"/>
        <v>7.445350038504789</v>
      </c>
      <c r="V703" s="8">
        <f>YEAR(Table6[[#This Row],[Date]])</f>
        <v>2018</v>
      </c>
      <c r="W703" s="8">
        <f>WEEKNUM(Table6[[#This Row],[Date]])</f>
        <v>22</v>
      </c>
      <c r="X703" t="s">
        <v>869</v>
      </c>
      <c r="Y703" s="9">
        <f>Table6[[#This Row],[LNTVLING]]+Table6[[#This Row],[LNRADIOLING]]+Table6[[#This Row],[LNONLINELING]]</f>
        <v>14.96656692826123</v>
      </c>
      <c r="Z703">
        <f t="shared" si="296"/>
        <v>1</v>
      </c>
      <c r="AA703">
        <f t="shared" si="277"/>
        <v>0</v>
      </c>
      <c r="AB703">
        <f t="shared" si="278"/>
        <v>0</v>
      </c>
      <c r="AC703">
        <f t="shared" si="279"/>
        <v>0</v>
      </c>
      <c r="AD703">
        <f t="shared" si="280"/>
        <v>0</v>
      </c>
      <c r="AE703">
        <f t="shared" si="281"/>
        <v>1</v>
      </c>
      <c r="AF703">
        <f t="shared" si="282"/>
        <v>0</v>
      </c>
      <c r="AG703" s="9">
        <f>'[1]1'!J$20+'[1]1'!J$21*Table6[[#This Row],[TV_State]]</f>
        <v>1985.9434171763787</v>
      </c>
      <c r="AH703" s="9">
        <f>Table6[[#This Row],[sales]]-Table6[[#This Row],[Pred_1]]</f>
        <v>-274.05900442730331</v>
      </c>
      <c r="AI703">
        <f>ABS(Table6[[#This Row],[Res_1]])/Table6[[#This Row],[sales]]</f>
        <v>0.16009200293330456</v>
      </c>
      <c r="AJ703" s="9">
        <f>'[1]2'!J$20+'[1]2'!J$21*Table6[[#This Row],[Radio_State]]</f>
        <v>2148.2586774668225</v>
      </c>
      <c r="AK703" s="9">
        <f>Table6[[#This Row],[sales]]-Table6[[#This Row],[ Pred_2 ]]</f>
        <v>-436.37426471774711</v>
      </c>
      <c r="AL703">
        <f>ABS(Table6[[#This Row],[ Res_2 ]])/Table6[[#This Row],[sales]]</f>
        <v>0.25490872016118415</v>
      </c>
      <c r="AM703" s="10">
        <f>'[1]3'!J$20+'[1]3'!J$21*Data!O703</f>
        <v>2086.2874097177578</v>
      </c>
      <c r="AN703" s="9">
        <f>Table6[[#This Row],[sales]]-Table6[[#This Row],[Pred_3]]</f>
        <v>-374.40299696868237</v>
      </c>
      <c r="AO703" s="9">
        <f>ABS(Table6[[#This Row],[Res_3]])/Table6[[#This Row],[sales]]</f>
        <v>0.21870810562930315</v>
      </c>
      <c r="AP703" s="9">
        <f>'[1]4'!L$21+'[1]4'!L$27*Table6[[#This Row],[TV_State]]+'[1]4'!L$22*Table6[[#This Row],[NJ_DUM]]+'[1]4'!L$23*Table6[[#This Row],[NY_DUM]]+'[1]4'!L$24*Table6[[#This Row],[PA_DUM]]+'[1]4'!L$25*Table6[[#This Row],[CT_DUM]]+'[1]4'!L$26*Table6[[#This Row],[DL_DUM]]</f>
        <v>385.01644045969283</v>
      </c>
      <c r="AQ703" s="9">
        <f>Table6[[#This Row],[sales]]-Table6[[#This Row],[Pred_4]]</f>
        <v>1326.8679722893826</v>
      </c>
      <c r="AR703">
        <f>ABS(Table6[[#This Row],[Res_4]]/Table6[[#This Row],[sales]])</f>
        <v>0.77509203448998998</v>
      </c>
      <c r="AS703" s="9">
        <f>'[1]5'!L$20+'[1]5'!L$26*Table6[[#This Row],[Radio_State]]+'[1]5'!L$21*Table6[[#This Row],[NJ_DUM]]+'[1]5'!L$22*Table6[[#This Row],[NY_DUM]]+'[1]5'!L$23*Table6[[#This Row],[PA_DUM]]+'[1]5'!L$24*Table6[[#This Row],[CT_DUM]]+'[1]5'!L$25*Table6[[#This Row],[DL_DUM]]</f>
        <v>370.53323179832728</v>
      </c>
      <c r="AT703" s="9">
        <f>Table6[[#This Row],[sales]]-Table6[[#This Row],[Pred_5]]</f>
        <v>1341.3511809507481</v>
      </c>
      <c r="AU703" s="9">
        <f>ABS(Table6[[#This Row],[Red_5]]/Table6[[#This Row],[sales]])</f>
        <v>0.78355242384426149</v>
      </c>
      <c r="AV703" s="9">
        <f>'[1]6'!L$20+'[1]6'!L$26*Table6[[#This Row],[Online]]+'[1]6'!L$21*Table6[[#This Row],[NJ_DUM]]+'[1]6'!L$22*Table6[[#This Row],[NY_DUM]]+'[1]6'!L$23*Table6[[#This Row],[PA_DUM]]+'[1]6'!L$24*Table6[[#This Row],[CT_DUM]]+'[1]6'!L$25*Table6[[#This Row],[DL_DUM]]</f>
        <v>209.16642158334801</v>
      </c>
      <c r="AW703" s="9">
        <f>Table6[[#This Row],[sales]]-Table6[[#This Row],[Pred_6]]</f>
        <v>1502.7179911657274</v>
      </c>
      <c r="AX703" s="9">
        <f>ABS(Table6[[#This Row],[Red_6]]/Table6[[#This Row],[sales]])</f>
        <v>0.87781510245341132</v>
      </c>
      <c r="AY703" s="9">
        <f>'[1]7'!L$21+'[1]7'!L$27*Table6[[#This Row],[LNTV]]+'[1]7'!L$22*Table6[[#This Row],[NJ_DUM]]+'[1]7'!L$23*Table6[[#This Row],[NY_DUM]]+'[1]7'!L$24*Table6[[#This Row],[PA_DUM]]+'[1]7'!L$25*Table6[[#This Row],[CT_DUM]]+'[1]7'!L$26*Table6[[#This Row],[DL_DUM]]</f>
        <v>5.8653727556486794</v>
      </c>
      <c r="AZ703" s="9">
        <f>Table6[[#This Row],[sales]]-Table6[[#This Row],[Pred_7]]</f>
        <v>1706.0190399934268</v>
      </c>
      <c r="BA703" s="9">
        <f>ABS(Table6[[#This Row],[Red_7]]/Table6[[#This Row],[sales]])</f>
        <v>0.99657373318433951</v>
      </c>
      <c r="BB703" s="9">
        <f>'[1]8'!O$22+'[1]8'!O$28*Table6[[#This Row],[LNRADIOLING]]+'[1]8'!O$23*Table6[[#This Row],[DL_DUM]]+'[1]8'!O$24*Table6[[#This Row],[CT_DUM]]+'[1]8'!O$25*Table6[[#This Row],[PA_DUM]]+'[1]8'!O$26*Table6[[#This Row],[NY_DUM]]+'[1]8'!O$27*Table6[[#This Row],[NJ_DUM]]</f>
        <v>6.8839881804411629</v>
      </c>
      <c r="BC703" s="9">
        <f>Table6[[#This Row],[sales]]-Table6[[#This Row],[Pred_8]]</f>
        <v>1705.0004245686343</v>
      </c>
      <c r="BD703" s="9">
        <f>ABS(Table6[[#This Row],[Red_8]]/Table6[[#This Row],[sales]])</f>
        <v>0.9959787073653027</v>
      </c>
      <c r="BE703" s="9">
        <f>'[1]9'!M$19+'[1]9'!M$21*Table6[[#This Row],[LNONLINE]]+'[1]9'!M$20*Table6[[#This Row],[DL_DUM]]+'[1]9'!M$22*Table6[[#This Row],[CT_DUM]]+'[1]9'!M$23*Table6[[#This Row],[PA_DUM]]+'[1]9'!M$24*Table6[[#This Row],[NY_DUM]]+'[1]9'!M$25*Table6[[#This Row],[NJ_DUM]]</f>
        <v>6.9294762639267677</v>
      </c>
      <c r="BF703" s="9">
        <f>Table6[[#This Row],[sales]]-Table6[[#This Row],[Pred_9]]</f>
        <v>1704.9549364851487</v>
      </c>
      <c r="BG703" s="9">
        <f>ABS(Table6[[#This Row],[Red_9]]/Table6[[#This Row],[sales]])</f>
        <v>0.99595213542905103</v>
      </c>
      <c r="BH703" s="9">
        <f>'[1]10'!P$22+'[1]10'!P$30*Table6[[#This Row],[LNTV]]+'[1]10'!P$29*Table6[[#This Row],[LNRADIOLING]]+'[1]10'!P$24*Table6[[#This Row],[LNONLINELING]]+'[1]10'!P$23*Table6[[#This Row],[DL_DUM]]+'[1]10'!P$25*Table6[[#This Row],[CT_DUM]]+'[1]10'!P$26*Table6[[#This Row],[PA_DUM]]+'[1]10'!P$27*Table6[[#This Row],[NY_DUM]]+'[1]10'!P$28*Table6[[#This Row],[NJ_DUM]]</f>
        <v>6.8739357915567414</v>
      </c>
      <c r="BI703" s="9">
        <f>Table6[[#This Row],[sales]]-Table6[[#This Row],[Pred_10]]</f>
        <v>1705.0104769575187</v>
      </c>
      <c r="BJ703" s="45">
        <f>ABS(Table6[[#This Row],[Red_10]]/Table6[[#This Row],[sales]])</f>
        <v>0.99598457948424335</v>
      </c>
      <c r="BK703" s="9">
        <f>'[1]11'!P$32+'[1]11'!P$40*Table6[[#This Row],[LNONLINELING]]+'[1]11'!P$39*Table6[[#This Row],[LNRADIOLING]]+'[1]11'!P$38*Table6[[#This Row],[LNTVLING]]+'[1]11'!P$33*Table6[[#This Row],[DL_DUM]]+'[1]11'!P$34*Table6[[#This Row],[CT_DUM]]+'[1]11'!P$35*Table6[[#This Row],[PA_DUM]]+'[1]11'!P$36*Table6[[#This Row],[NY_DUM]]+'[1]11'!P$37*Table6[[#This Row],[NJ_DUM]]</f>
        <v>6.8588328476902447</v>
      </c>
      <c r="BL703" s="9">
        <f>Table6[[#This Row],[sales]]-Table6[[#This Row],[ Pred_11]]</f>
        <v>1705.0255799013851</v>
      </c>
      <c r="BM703" s="47">
        <f>ABS(Table6[[#This Row],[ Red_11]]/Table6[[#This Row],[sales]])</f>
        <v>0.99599340189290242</v>
      </c>
      <c r="BN703" s="9">
        <f>'[1]12'!K$22+'[1]12'!K$28*Table6[[#This Row],[COMBINE LN LING]]+'[1]12'!K$23*Table6[[#This Row],[DL_DUM]]+'[1]12'!K$24*Table6[[#This Row],[CT_DUM]]+'[1]12'!K$25*Table6[[#This Row],[PA_DUM]]+'[1]12'!K$26*Table6[[#This Row],[NY_DUM]]+'[1]12'!K$27*Table6[[#This Row],[NJ_DUM]]</f>
        <v>6.9298615821568053</v>
      </c>
      <c r="BO703" s="9">
        <f>Table6[[#This Row],[sales]]-Table6[[#This Row],[ Pred_12]]</f>
        <v>1704.9545511669187</v>
      </c>
      <c r="BP703" s="47">
        <f>ABS(Table6[[#This Row],[ Red_12]]/Table6[[#This Row],[sales]])</f>
        <v>0.99595191034479469</v>
      </c>
      <c r="BQ703">
        <f>LN(G703+'2019 Totals and Calculations'!C$18)</f>
        <v>6.921110057319285</v>
      </c>
      <c r="BR703">
        <f>LN(Table6[[#This Row],[PROF RADIO]]+'2019 Totals and Calculations'!D$18)</f>
        <v>5.0791767284556446</v>
      </c>
      <c r="BS703">
        <f>LN(Table6[[#This Row],[ONLINE LINGERING]]+'2019 Totals and Calculations'!E$18)</f>
        <v>4.5342950786425957</v>
      </c>
      <c r="BT703">
        <f>MONTH(Table6[[#This Row],[Date]])</f>
        <v>5</v>
      </c>
      <c r="BU703">
        <f t="shared" si="283"/>
        <v>0</v>
      </c>
      <c r="BV703">
        <f t="shared" si="284"/>
        <v>0</v>
      </c>
      <c r="BW703">
        <f t="shared" si="285"/>
        <v>0</v>
      </c>
      <c r="BX703">
        <f t="shared" si="286"/>
        <v>0</v>
      </c>
      <c r="BY703">
        <f t="shared" si="287"/>
        <v>1</v>
      </c>
      <c r="BZ703">
        <f t="shared" si="288"/>
        <v>0</v>
      </c>
      <c r="CA703">
        <f t="shared" si="289"/>
        <v>0</v>
      </c>
      <c r="CB703">
        <f t="shared" si="290"/>
        <v>0</v>
      </c>
      <c r="CC703">
        <f t="shared" si="291"/>
        <v>0</v>
      </c>
      <c r="CD703">
        <f t="shared" si="292"/>
        <v>0</v>
      </c>
      <c r="CE703">
        <f t="shared" si="293"/>
        <v>0</v>
      </c>
      <c r="CF703">
        <f t="shared" si="294"/>
        <v>0</v>
      </c>
      <c r="CG703">
        <f t="shared" si="295"/>
        <v>74</v>
      </c>
      <c r="CH70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1610.5271812479232</v>
      </c>
      <c r="CI703" s="79">
        <f>Table6[[#This Row],[sales]]-CH703</f>
        <v>101.35723150115223</v>
      </c>
      <c r="CJ703">
        <f>ABS(Table6[[#This Row],[sales]]-CH703)/Table6[[#This Row],[sales]]</f>
        <v>5.9207987844450902E-2</v>
      </c>
      <c r="CK70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1563.1958047042056</v>
      </c>
      <c r="CL703" s="79">
        <f>Table6[[#This Row],[sales]]-CK703</f>
        <v>148.68860804486985</v>
      </c>
      <c r="CM703">
        <f>ABS(Table6[[#This Row],[sales]]-CK703)/Table6[[#This Row],[sales]]</f>
        <v>8.6856686665015115E-2</v>
      </c>
      <c r="CN70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1611.9303737866016</v>
      </c>
      <c r="CO703" s="79">
        <f>Table6[[#This Row],[sales]]-CN703</f>
        <v>99.95403896247376</v>
      </c>
      <c r="CP703">
        <f>ABS(Table6[[#This Row],[sales]]-CN703)/Table6[[#This Row],[sales]]</f>
        <v>5.8388310693220161E-2</v>
      </c>
      <c r="CQ70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1665.0383236974262</v>
      </c>
      <c r="CR703" s="79">
        <f>Table6[[#This Row],[sales]]-CQ703</f>
        <v>46.846089051649187</v>
      </c>
      <c r="CS703">
        <f>ABS(Table6[[#This Row],[sales]]-CQ703)/Table6[[#This Row],[sales]]</f>
        <v>2.7365217360919913E-2</v>
      </c>
    </row>
    <row r="704" spans="1:97" x14ac:dyDescent="0.2">
      <c r="A704">
        <v>703</v>
      </c>
      <c r="B704" t="s">
        <v>31</v>
      </c>
      <c r="C704" s="5">
        <v>43254</v>
      </c>
      <c r="D704" s="6">
        <v>673.94086486640242</v>
      </c>
      <c r="E704" s="8">
        <f>YEAR(Table6[[#This Row],[Date]])</f>
        <v>2018</v>
      </c>
      <c r="F704" s="6">
        <f>Table6[[#This Row],[TV_State]]+Table6[[#This Row],[Radio_State]]+Table6[[#This Row],[Online]]</f>
        <v>823.70550150338079</v>
      </c>
      <c r="G704" s="6">
        <f t="shared" si="270"/>
        <v>658.72284586202272</v>
      </c>
      <c r="H704" s="6">
        <f>LN(Table6[[#This Row],[PROF TV LING]])</f>
        <v>6.4903028783031633</v>
      </c>
      <c r="I704" s="6">
        <f t="shared" si="271"/>
        <v>6.5131423694762001</v>
      </c>
      <c r="J704" s="6">
        <v>99.843091091318882</v>
      </c>
      <c r="K704" s="6">
        <f t="shared" si="276"/>
        <v>98.864237257090267</v>
      </c>
      <c r="L704" s="6">
        <f>0.5*J703+0.5*Table6[[#This Row],[Radio_State]]</f>
        <v>99.348818363144034</v>
      </c>
      <c r="M704" s="6">
        <f>LN(Table6[[#This Row],[RADIO LINGERING ]])</f>
        <v>4.5986370752496324</v>
      </c>
      <c r="N704" s="6">
        <f t="shared" si="272"/>
        <v>4.6035998645917617</v>
      </c>
      <c r="O704" s="6">
        <v>49.921545545659441</v>
      </c>
      <c r="P704" s="6">
        <f t="shared" si="273"/>
        <v>49.710609437720031</v>
      </c>
      <c r="Q704" s="6">
        <f>0.3*O703+0.7*Table6[[#This Row],[Online]]</f>
        <v>49.773263727206981</v>
      </c>
      <c r="R704" s="6">
        <f>LN(Table6[[#This Row],[ONLINE LINGERING]])</f>
        <v>3.907477966915073</v>
      </c>
      <c r="S704" s="6">
        <f t="shared" si="274"/>
        <v>3.9104526840318159</v>
      </c>
      <c r="T704" s="6">
        <v>1598.1318384080478</v>
      </c>
      <c r="U704" s="6">
        <f t="shared" si="275"/>
        <v>7.376590625055802</v>
      </c>
      <c r="V704" s="8">
        <f>YEAR(Table6[[#This Row],[Date]])</f>
        <v>2018</v>
      </c>
      <c r="W704" s="8">
        <f>WEEKNUM(Table6[[#This Row],[Date]])</f>
        <v>23</v>
      </c>
      <c r="X704" t="s">
        <v>870</v>
      </c>
      <c r="Y704" s="9">
        <f>Table6[[#This Row],[LNTVLING]]+Table6[[#This Row],[LNRADIOLING]]+Table6[[#This Row],[LNONLINELING]]</f>
        <v>14.996417920467868</v>
      </c>
      <c r="Z704">
        <f t="shared" si="296"/>
        <v>1</v>
      </c>
      <c r="AA704">
        <f t="shared" si="277"/>
        <v>0</v>
      </c>
      <c r="AB704">
        <f t="shared" si="278"/>
        <v>0</v>
      </c>
      <c r="AC704">
        <f t="shared" si="279"/>
        <v>0</v>
      </c>
      <c r="AD704">
        <f t="shared" si="280"/>
        <v>0</v>
      </c>
      <c r="AE704">
        <f t="shared" si="281"/>
        <v>1</v>
      </c>
      <c r="AF704">
        <f t="shared" si="282"/>
        <v>0</v>
      </c>
      <c r="AG704" s="9">
        <f>'[1]1'!J$20+'[1]1'!J$21*Table6[[#This Row],[TV_State]]</f>
        <v>1992.5055258935793</v>
      </c>
      <c r="AH704" s="9">
        <f>Table6[[#This Row],[sales]]-Table6[[#This Row],[Pred_1]]</f>
        <v>-394.37368748553149</v>
      </c>
      <c r="AI704">
        <f>ABS(Table6[[#This Row],[Res_1]])/Table6[[#This Row],[sales]]</f>
        <v>0.24677168554402884</v>
      </c>
      <c r="AJ704" s="9">
        <f>'[1]2'!J$20+'[1]2'!J$21*Table6[[#This Row],[Radio_State]]</f>
        <v>2152.5984462015158</v>
      </c>
      <c r="AK704" s="9">
        <f>Table6[[#This Row],[sales]]-Table6[[#This Row],[ Pred_2 ]]</f>
        <v>-554.46660779346803</v>
      </c>
      <c r="AL704">
        <f>ABS(Table6[[#This Row],[ Res_2 ]])/Table6[[#This Row],[sales]]</f>
        <v>0.34694672521247721</v>
      </c>
      <c r="AM704" s="10">
        <f>'[1]3'!J$20+'[1]3'!J$21*Data!O704</f>
        <v>2089.1429819976865</v>
      </c>
      <c r="AN704" s="9">
        <f>Table6[[#This Row],[sales]]-Table6[[#This Row],[Pred_3]]</f>
        <v>-491.01114358963878</v>
      </c>
      <c r="AO704" s="9">
        <f>ABS(Table6[[#This Row],[Res_3]])/Table6[[#This Row],[sales]]</f>
        <v>0.30724069928971021</v>
      </c>
      <c r="AP704" s="9">
        <f>'[1]4'!L$21+'[1]4'!L$27*Table6[[#This Row],[TV_State]]+'[1]4'!L$22*Table6[[#This Row],[NJ_DUM]]+'[1]4'!L$23*Table6[[#This Row],[NY_DUM]]+'[1]4'!L$24*Table6[[#This Row],[PA_DUM]]+'[1]4'!L$25*Table6[[#This Row],[CT_DUM]]+'[1]4'!L$26*Table6[[#This Row],[DL_DUM]]</f>
        <v>386.48830492083147</v>
      </c>
      <c r="AQ704" s="9">
        <f>Table6[[#This Row],[sales]]-Table6[[#This Row],[Pred_4]]</f>
        <v>1211.6435334872162</v>
      </c>
      <c r="AR704">
        <f>ABS(Table6[[#This Row],[Res_4]]/Table6[[#This Row],[sales]])</f>
        <v>0.75816243964839258</v>
      </c>
      <c r="AS704" s="9">
        <f>'[1]5'!L$20+'[1]5'!L$26*Table6[[#This Row],[Radio_State]]+'[1]5'!L$21*Table6[[#This Row],[NJ_DUM]]+'[1]5'!L$22*Table6[[#This Row],[NY_DUM]]+'[1]5'!L$23*Table6[[#This Row],[PA_DUM]]+'[1]5'!L$24*Table6[[#This Row],[CT_DUM]]+'[1]5'!L$25*Table6[[#This Row],[DL_DUM]]</f>
        <v>372.27464883304003</v>
      </c>
      <c r="AT704" s="9">
        <f>Table6[[#This Row],[sales]]-Table6[[#This Row],[Pred_5]]</f>
        <v>1225.8571895750079</v>
      </c>
      <c r="AU704" s="9">
        <f>ABS(Table6[[#This Row],[Red_5]]/Table6[[#This Row],[sales]])</f>
        <v>0.76705635925264148</v>
      </c>
      <c r="AV704" s="9">
        <f>'[1]6'!L$20+'[1]6'!L$26*Table6[[#This Row],[Online]]+'[1]6'!L$21*Table6[[#This Row],[NJ_DUM]]+'[1]6'!L$22*Table6[[#This Row],[NY_DUM]]+'[1]6'!L$23*Table6[[#This Row],[PA_DUM]]+'[1]6'!L$24*Table6[[#This Row],[CT_DUM]]+'[1]6'!L$25*Table6[[#This Row],[DL_DUM]]</f>
        <v>211.31762381104608</v>
      </c>
      <c r="AW704" s="9">
        <f>Table6[[#This Row],[sales]]-Table6[[#This Row],[Pred_6]]</f>
        <v>1386.8142145970016</v>
      </c>
      <c r="AX704" s="9">
        <f>ABS(Table6[[#This Row],[Red_6]]/Table6[[#This Row],[sales]])</f>
        <v>0.86777209568545566</v>
      </c>
      <c r="AY704" s="9">
        <f>'[1]7'!L$21+'[1]7'!L$27*Table6[[#This Row],[LNTV]]+'[1]7'!L$22*Table6[[#This Row],[NJ_DUM]]+'[1]7'!L$23*Table6[[#This Row],[NY_DUM]]+'[1]7'!L$24*Table6[[#This Row],[PA_DUM]]+'[1]7'!L$25*Table6[[#This Row],[CT_DUM]]+'[1]7'!L$26*Table6[[#This Row],[DL_DUM]]</f>
        <v>5.86647410293868</v>
      </c>
      <c r="AZ704" s="9">
        <f>Table6[[#This Row],[sales]]-Table6[[#This Row],[Pred_7]]</f>
        <v>1592.2653643051092</v>
      </c>
      <c r="BA704" s="9">
        <f>ABS(Table6[[#This Row],[Red_7]]/Table6[[#This Row],[sales]])</f>
        <v>0.99632916761812196</v>
      </c>
      <c r="BB704" s="9">
        <f>'[1]8'!O$22+'[1]8'!O$28*Table6[[#This Row],[LNRADIOLING]]+'[1]8'!O$23*Table6[[#This Row],[DL_DUM]]+'[1]8'!O$24*Table6[[#This Row],[CT_DUM]]+'[1]8'!O$25*Table6[[#This Row],[PA_DUM]]+'[1]8'!O$26*Table6[[#This Row],[NY_DUM]]+'[1]8'!O$27*Table6[[#This Row],[NJ_DUM]]</f>
        <v>6.8846980464449388</v>
      </c>
      <c r="BC704" s="9">
        <f>Table6[[#This Row],[sales]]-Table6[[#This Row],[Pred_8]]</f>
        <v>1591.2471403616028</v>
      </c>
      <c r="BD704" s="9">
        <f>ABS(Table6[[#This Row],[Red_8]]/Table6[[#This Row],[sales]])</f>
        <v>0.99569203373527493</v>
      </c>
      <c r="BE704" s="9">
        <f>'[1]9'!M$19+'[1]9'!M$21*Table6[[#This Row],[LNONLINE]]+'[1]9'!M$20*Table6[[#This Row],[DL_DUM]]+'[1]9'!M$22*Table6[[#This Row],[CT_DUM]]+'[1]9'!M$23*Table6[[#This Row],[PA_DUM]]+'[1]9'!M$24*Table6[[#This Row],[NY_DUM]]+'[1]9'!M$25*Table6[[#This Row],[NJ_DUM]]</f>
        <v>6.9326267122580996</v>
      </c>
      <c r="BF704" s="9">
        <f>Table6[[#This Row],[sales]]-Table6[[#This Row],[Pred_9]]</f>
        <v>1591.1992116957897</v>
      </c>
      <c r="BG704" s="9">
        <f>ABS(Table6[[#This Row],[Red_9]]/Table6[[#This Row],[sales]])</f>
        <v>0.99566204330228236</v>
      </c>
      <c r="BH704" s="9">
        <f>'[1]10'!P$22+'[1]10'!P$30*Table6[[#This Row],[LNTV]]+'[1]10'!P$29*Table6[[#This Row],[LNRADIOLING]]+'[1]10'!P$24*Table6[[#This Row],[LNONLINELING]]+'[1]10'!P$23*Table6[[#This Row],[DL_DUM]]+'[1]10'!P$25*Table6[[#This Row],[CT_DUM]]+'[1]10'!P$26*Table6[[#This Row],[PA_DUM]]+'[1]10'!P$27*Table6[[#This Row],[NY_DUM]]+'[1]10'!P$28*Table6[[#This Row],[NJ_DUM]]</f>
        <v>6.8757468748329593</v>
      </c>
      <c r="BI704" s="9">
        <f>Table6[[#This Row],[sales]]-Table6[[#This Row],[Pred_10]]</f>
        <v>1591.2560915332149</v>
      </c>
      <c r="BJ704" s="45">
        <f>ABS(Table6[[#This Row],[Red_10]]/Table6[[#This Row],[sales]])</f>
        <v>0.99569763475729134</v>
      </c>
      <c r="BK704" s="9">
        <f>'[1]11'!P$32+'[1]11'!P$40*Table6[[#This Row],[LNONLINELING]]+'[1]11'!P$39*Table6[[#This Row],[LNRADIOLING]]+'[1]11'!P$38*Table6[[#This Row],[LNTVLING]]+'[1]11'!P$33*Table6[[#This Row],[DL_DUM]]+'[1]11'!P$34*Table6[[#This Row],[CT_DUM]]+'[1]11'!P$35*Table6[[#This Row],[PA_DUM]]+'[1]11'!P$36*Table6[[#This Row],[NY_DUM]]+'[1]11'!P$37*Table6[[#This Row],[NJ_DUM]]</f>
        <v>6.8599582454205636</v>
      </c>
      <c r="BL704" s="9">
        <f>Table6[[#This Row],[sales]]-Table6[[#This Row],[ Pred_11]]</f>
        <v>1591.2718801626272</v>
      </c>
      <c r="BM704" s="47">
        <f>ABS(Table6[[#This Row],[ Red_11]]/Table6[[#This Row],[sales]])</f>
        <v>0.99570751418590475</v>
      </c>
      <c r="BN704" s="9">
        <f>'[1]12'!K$22+'[1]12'!K$28*Table6[[#This Row],[COMBINE LN LING]]+'[1]12'!K$23*Table6[[#This Row],[DL_DUM]]+'[1]12'!K$24*Table6[[#This Row],[CT_DUM]]+'[1]12'!K$25*Table6[[#This Row],[PA_DUM]]+'[1]12'!K$26*Table6[[#This Row],[NY_DUM]]+'[1]12'!K$27*Table6[[#This Row],[NJ_DUM]]</f>
        <v>6.9327343185296941</v>
      </c>
      <c r="BO704" s="9">
        <f>Table6[[#This Row],[sales]]-Table6[[#This Row],[ Pred_12]]</f>
        <v>1591.1991040895182</v>
      </c>
      <c r="BP704" s="47">
        <f>ABS(Table6[[#This Row],[ Red_12]]/Table6[[#This Row],[sales]])</f>
        <v>0.99566197596974504</v>
      </c>
      <c r="BQ704">
        <f>LN(G704+'2019 Totals and Calculations'!C$18)</f>
        <v>6.9275249251795739</v>
      </c>
      <c r="BR704">
        <f>LN(Table6[[#This Row],[PROF RADIO]]+'2019 Totals and Calculations'!D$18)</f>
        <v>5.0852516350327788</v>
      </c>
      <c r="BS704">
        <f>LN(Table6[[#This Row],[ONLINE LINGERING]]+'2019 Totals and Calculations'!E$18)</f>
        <v>4.5395711326095496</v>
      </c>
      <c r="BT704">
        <f>MONTH(Table6[[#This Row],[Date]])</f>
        <v>6</v>
      </c>
      <c r="BU704">
        <f t="shared" si="283"/>
        <v>0</v>
      </c>
      <c r="BV704">
        <f t="shared" si="284"/>
        <v>0</v>
      </c>
      <c r="BW704">
        <f t="shared" si="285"/>
        <v>0</v>
      </c>
      <c r="BX704">
        <f t="shared" si="286"/>
        <v>0</v>
      </c>
      <c r="BY704">
        <f t="shared" si="287"/>
        <v>0</v>
      </c>
      <c r="BZ704">
        <f t="shared" si="288"/>
        <v>1</v>
      </c>
      <c r="CA704">
        <f t="shared" si="289"/>
        <v>0</v>
      </c>
      <c r="CB704">
        <f t="shared" si="290"/>
        <v>0</v>
      </c>
      <c r="CC704">
        <f t="shared" si="291"/>
        <v>0</v>
      </c>
      <c r="CD704">
        <f t="shared" si="292"/>
        <v>0</v>
      </c>
      <c r="CE704">
        <f t="shared" si="293"/>
        <v>0</v>
      </c>
      <c r="CF704">
        <f t="shared" si="294"/>
        <v>0</v>
      </c>
      <c r="CG704">
        <f t="shared" si="295"/>
        <v>75</v>
      </c>
      <c r="CH70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1706.7705964576544</v>
      </c>
      <c r="CI704" s="79">
        <f>Table6[[#This Row],[sales]]-CH704</f>
        <v>-108.63875804960662</v>
      </c>
      <c r="CJ704">
        <f>ABS(Table6[[#This Row],[sales]]-CH704)/Table6[[#This Row],[sales]]</f>
        <v>6.7978595656929847E-2</v>
      </c>
      <c r="CK70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1651.5398640558253</v>
      </c>
      <c r="CL704" s="79">
        <f>Table6[[#This Row],[sales]]-CK704</f>
        <v>-53.408025647777549</v>
      </c>
      <c r="CM704">
        <f>ABS(Table6[[#This Row],[sales]]-CK704)/Table6[[#This Row],[sales]]</f>
        <v>3.3419036129696947E-2</v>
      </c>
      <c r="CN70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1627.6108332746915</v>
      </c>
      <c r="CO704" s="79">
        <f>Table6[[#This Row],[sales]]-CN704</f>
        <v>-29.478994866643689</v>
      </c>
      <c r="CP704">
        <f>ABS(Table6[[#This Row],[sales]]-CN704)/Table6[[#This Row],[sales]]</f>
        <v>1.8445909253649997E-2</v>
      </c>
      <c r="CQ70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1667.0035877187418</v>
      </c>
      <c r="CR704" s="79">
        <f>Table6[[#This Row],[sales]]-CQ704</f>
        <v>-68.871749310693986</v>
      </c>
      <c r="CS704">
        <f>ABS(Table6[[#This Row],[sales]]-CQ704)/Table6[[#This Row],[sales]]</f>
        <v>4.3095161272363749E-2</v>
      </c>
    </row>
    <row r="705" spans="1:97" x14ac:dyDescent="0.2">
      <c r="A705">
        <v>704</v>
      </c>
      <c r="B705" t="s">
        <v>31</v>
      </c>
      <c r="C705" s="5">
        <v>43261</v>
      </c>
      <c r="D705" s="6">
        <v>680.68027351506646</v>
      </c>
      <c r="E705" s="8">
        <f>YEAR(Table6[[#This Row],[Date]])</f>
        <v>2018</v>
      </c>
      <c r="F705" s="6">
        <f>Table6[[#This Row],[TV_State]]+Table6[[#This Row],[Radio_State]]+Table6[[#This Row],[Online]]</f>
        <v>831.94255651841456</v>
      </c>
      <c r="G705" s="6">
        <f t="shared" si="270"/>
        <v>665.31007415793579</v>
      </c>
      <c r="H705" s="6">
        <f>LN(Table6[[#This Row],[PROF TV LING]])</f>
        <v>6.5002532089117731</v>
      </c>
      <c r="I705" s="6">
        <f t="shared" si="271"/>
        <v>6.5230927003293679</v>
      </c>
      <c r="J705" s="6">
        <v>100.84152200223207</v>
      </c>
      <c r="K705" s="6">
        <f t="shared" si="276"/>
        <v>99.852879629661174</v>
      </c>
      <c r="L705" s="6">
        <f>0.5*J704+0.5*Table6[[#This Row],[Radio_State]]</f>
        <v>100.34230654677548</v>
      </c>
      <c r="M705" s="6">
        <f>LN(Table6[[#This Row],[RADIO LINGERING ]])</f>
        <v>4.6085874061028003</v>
      </c>
      <c r="N705" s="6">
        <f t="shared" si="272"/>
        <v>4.6135501954449296</v>
      </c>
      <c r="O705" s="6">
        <v>50.420761001116034</v>
      </c>
      <c r="P705" s="6">
        <f t="shared" si="273"/>
        <v>50.207715532097225</v>
      </c>
      <c r="Q705" s="6">
        <f>0.3*O704+0.7*Table6[[#This Row],[Online]]</f>
        <v>50.270996364479046</v>
      </c>
      <c r="R705" s="6">
        <f>LN(Table6[[#This Row],[ONLINE LINGERING]])</f>
        <v>3.9174282977682413</v>
      </c>
      <c r="S705" s="6">
        <f t="shared" si="274"/>
        <v>3.9204030148849842</v>
      </c>
      <c r="T705" s="6">
        <v>1690.6558507765706</v>
      </c>
      <c r="U705" s="6">
        <f t="shared" si="275"/>
        <v>7.4328718100171542</v>
      </c>
      <c r="V705" s="8">
        <f>YEAR(Table6[[#This Row],[Date]])</f>
        <v>2018</v>
      </c>
      <c r="W705" s="8">
        <f>WEEKNUM(Table6[[#This Row],[Date]])</f>
        <v>24</v>
      </c>
      <c r="X705" t="s">
        <v>871</v>
      </c>
      <c r="Y705" s="9">
        <f>Table6[[#This Row],[LNTVLING]]+Table6[[#This Row],[LNRADIOLING]]+Table6[[#This Row],[LNONLINELING]]</f>
        <v>15.026268912782815</v>
      </c>
      <c r="Z705">
        <f t="shared" si="296"/>
        <v>1</v>
      </c>
      <c r="AA705">
        <f t="shared" si="277"/>
        <v>0</v>
      </c>
      <c r="AB705">
        <f t="shared" si="278"/>
        <v>0</v>
      </c>
      <c r="AC705">
        <f t="shared" si="279"/>
        <v>0</v>
      </c>
      <c r="AD705">
        <f t="shared" si="280"/>
        <v>0</v>
      </c>
      <c r="AE705">
        <f t="shared" si="281"/>
        <v>1</v>
      </c>
      <c r="AF705">
        <f t="shared" si="282"/>
        <v>0</v>
      </c>
      <c r="AG705" s="9">
        <f>'[1]1'!J$20+'[1]1'!J$21*Table6[[#This Row],[TV_State]]</f>
        <v>1999.1332556979519</v>
      </c>
      <c r="AH705" s="9">
        <f>Table6[[#This Row],[sales]]-Table6[[#This Row],[Pred_1]]</f>
        <v>-308.47740492138132</v>
      </c>
      <c r="AI705">
        <f>ABS(Table6[[#This Row],[Res_1]])/Table6[[#This Row],[sales]]</f>
        <v>0.18246020015231845</v>
      </c>
      <c r="AJ705" s="9">
        <f>'[1]2'!J$20+'[1]2'!J$21*Table6[[#This Row],[Radio_State]]</f>
        <v>2156.981612623556</v>
      </c>
      <c r="AK705" s="9">
        <f>Table6[[#This Row],[sales]]-Table6[[#This Row],[ Pred_2 ]]</f>
        <v>-466.32576184698542</v>
      </c>
      <c r="AL705">
        <f>ABS(Table6[[#This Row],[ Res_2 ]])/Table6[[#This Row],[sales]]</f>
        <v>0.27582536187526724</v>
      </c>
      <c r="AM705" s="10">
        <f>'[1]3'!J$20+'[1]3'!J$21*Data!O705</f>
        <v>2092.0271100004147</v>
      </c>
      <c r="AN705" s="9">
        <f>Table6[[#This Row],[sales]]-Table6[[#This Row],[Pred_3]]</f>
        <v>-401.37125922384416</v>
      </c>
      <c r="AO705" s="9">
        <f>ABS(Table6[[#This Row],[Res_3]])/Table6[[#This Row],[sales]]</f>
        <v>0.23740565475787512</v>
      </c>
      <c r="AP705" s="9">
        <f>'[1]4'!L$21+'[1]4'!L$27*Table6[[#This Row],[TV_State]]+'[1]4'!L$22*Table6[[#This Row],[NJ_DUM]]+'[1]4'!L$23*Table6[[#This Row],[NY_DUM]]+'[1]4'!L$24*Table6[[#This Row],[PA_DUM]]+'[1]4'!L$25*Table6[[#This Row],[CT_DUM]]+'[1]4'!L$26*Table6[[#This Row],[DL_DUM]]</f>
        <v>387.97488802658154</v>
      </c>
      <c r="AQ705" s="9">
        <f>Table6[[#This Row],[sales]]-Table6[[#This Row],[Pred_4]]</f>
        <v>1302.680962749989</v>
      </c>
      <c r="AR705">
        <f>ABS(Table6[[#This Row],[Res_4]]/Table6[[#This Row],[sales]])</f>
        <v>0.77051811706778017</v>
      </c>
      <c r="AS705" s="9">
        <f>'[1]5'!L$20+'[1]5'!L$26*Table6[[#This Row],[Radio_State]]+'[1]5'!L$21*Table6[[#This Row],[NJ_DUM]]+'[1]5'!L$22*Table6[[#This Row],[NY_DUM]]+'[1]5'!L$23*Table6[[#This Row],[PA_DUM]]+'[1]5'!L$24*Table6[[#This Row],[CT_DUM]]+'[1]5'!L$25*Table6[[#This Row],[DL_DUM]]</f>
        <v>374.03348003809992</v>
      </c>
      <c r="AT705" s="9">
        <f>Table6[[#This Row],[sales]]-Table6[[#This Row],[Pred_5]]</f>
        <v>1316.6223707384706</v>
      </c>
      <c r="AU705" s="9">
        <f>ABS(Table6[[#This Row],[Red_5]]/Table6[[#This Row],[sales]])</f>
        <v>0.77876427076137655</v>
      </c>
      <c r="AV705" s="9">
        <f>'[1]6'!L$20+'[1]6'!L$26*Table6[[#This Row],[Online]]+'[1]6'!L$21*Table6[[#This Row],[NJ_DUM]]+'[1]6'!L$22*Table6[[#This Row],[NY_DUM]]+'[1]6'!L$23*Table6[[#This Row],[PA_DUM]]+'[1]6'!L$24*Table6[[#This Row],[CT_DUM]]+'[1]6'!L$25*Table6[[#This Row],[DL_DUM]]</f>
        <v>213.49033806102113</v>
      </c>
      <c r="AW705" s="9">
        <f>Table6[[#This Row],[sales]]-Table6[[#This Row],[Pred_6]]</f>
        <v>1477.1655127155495</v>
      </c>
      <c r="AX705" s="9">
        <f>ABS(Table6[[#This Row],[Red_6]]/Table6[[#This Row],[sales]])</f>
        <v>0.87372336128434513</v>
      </c>
      <c r="AY705" s="9">
        <f>'[1]7'!L$21+'[1]7'!L$27*Table6[[#This Row],[LNTV]]+'[1]7'!L$22*Table6[[#This Row],[NJ_DUM]]+'[1]7'!L$23*Table6[[#This Row],[NY_DUM]]+'[1]7'!L$24*Table6[[#This Row],[PA_DUM]]+'[1]7'!L$25*Table6[[#This Row],[CT_DUM]]+'[1]7'!L$26*Table6[[#This Row],[DL_DUM]]</f>
        <v>5.8675754502286805</v>
      </c>
      <c r="AZ705" s="9">
        <f>Table6[[#This Row],[sales]]-Table6[[#This Row],[Pred_7]]</f>
        <v>1684.7882753263418</v>
      </c>
      <c r="BA705" s="9">
        <f>ABS(Table6[[#This Row],[Red_7]]/Table6[[#This Row],[sales]])</f>
        <v>0.99652940872174922</v>
      </c>
      <c r="BB705" s="9">
        <f>'[1]8'!O$22+'[1]8'!O$28*Table6[[#This Row],[LNRADIOLING]]+'[1]8'!O$23*Table6[[#This Row],[DL_DUM]]+'[1]8'!O$24*Table6[[#This Row],[CT_DUM]]+'[1]8'!O$25*Table6[[#This Row],[PA_DUM]]+'[1]8'!O$26*Table6[[#This Row],[NY_DUM]]+'[1]8'!O$27*Table6[[#This Row],[NJ_DUM]]</f>
        <v>6.8854079124487155</v>
      </c>
      <c r="BC705" s="9">
        <f>Table6[[#This Row],[sales]]-Table6[[#This Row],[Pred_8]]</f>
        <v>1683.7704428641218</v>
      </c>
      <c r="BD705" s="9">
        <f>ABS(Table6[[#This Row],[Red_8]]/Table6[[#This Row],[sales]])</f>
        <v>0.99592737462844017</v>
      </c>
      <c r="BE705" s="9">
        <f>'[1]9'!M$19+'[1]9'!M$21*Table6[[#This Row],[LNONLINE]]+'[1]9'!M$20*Table6[[#This Row],[DL_DUM]]+'[1]9'!M$22*Table6[[#This Row],[CT_DUM]]+'[1]9'!M$23*Table6[[#This Row],[PA_DUM]]+'[1]9'!M$24*Table6[[#This Row],[NY_DUM]]+'[1]9'!M$25*Table6[[#This Row],[NJ_DUM]]</f>
        <v>6.9357771605894323</v>
      </c>
      <c r="BF705" s="9">
        <f>Table6[[#This Row],[sales]]-Table6[[#This Row],[Pred_9]]</f>
        <v>1683.7200736159812</v>
      </c>
      <c r="BG705" s="9">
        <f>ABS(Table6[[#This Row],[Red_9]]/Table6[[#This Row],[sales]])</f>
        <v>0.99589758190148303</v>
      </c>
      <c r="BH705" s="9">
        <f>'[1]10'!P$22+'[1]10'!P$30*Table6[[#This Row],[LNTV]]+'[1]10'!P$29*Table6[[#This Row],[LNRADIOLING]]+'[1]10'!P$24*Table6[[#This Row],[LNONLINELING]]+'[1]10'!P$23*Table6[[#This Row],[DL_DUM]]+'[1]10'!P$25*Table6[[#This Row],[CT_DUM]]+'[1]10'!P$26*Table6[[#This Row],[PA_DUM]]+'[1]10'!P$27*Table6[[#This Row],[NY_DUM]]+'[1]10'!P$28*Table6[[#This Row],[NJ_DUM]]</f>
        <v>6.8775579581091781</v>
      </c>
      <c r="BI705" s="9">
        <f>Table6[[#This Row],[sales]]-Table6[[#This Row],[Pred_10]]</f>
        <v>1683.7782928184613</v>
      </c>
      <c r="BJ705" s="45">
        <f>ABS(Table6[[#This Row],[Red_10]]/Table6[[#This Row],[sales]])</f>
        <v>0.99593201776993812</v>
      </c>
      <c r="BK705" s="9">
        <f>'[1]11'!P$32+'[1]11'!P$40*Table6[[#This Row],[LNONLINELING]]+'[1]11'!P$39*Table6[[#This Row],[LNRADIOLING]]+'[1]11'!P$38*Table6[[#This Row],[LNTVLING]]+'[1]11'!P$33*Table6[[#This Row],[DL_DUM]]+'[1]11'!P$34*Table6[[#This Row],[CT_DUM]]+'[1]11'!P$35*Table6[[#This Row],[PA_DUM]]+'[1]11'!P$36*Table6[[#This Row],[NY_DUM]]+'[1]11'!P$37*Table6[[#This Row],[NJ_DUM]]</f>
        <v>6.8610836431326145</v>
      </c>
      <c r="BL705" s="9">
        <f>Table6[[#This Row],[sales]]-Table6[[#This Row],[ Pred_11]]</f>
        <v>1683.794767133438</v>
      </c>
      <c r="BM705" s="47">
        <f>ABS(Table6[[#This Row],[ Red_11]]/Table6[[#This Row],[sales]])</f>
        <v>0.9959417621037534</v>
      </c>
      <c r="BN705" s="9">
        <f>'[1]12'!K$22+'[1]12'!K$28*Table6[[#This Row],[COMBINE LN LING]]+'[1]12'!K$23*Table6[[#This Row],[DL_DUM]]+'[1]12'!K$24*Table6[[#This Row],[CT_DUM]]+'[1]12'!K$25*Table6[[#This Row],[PA_DUM]]+'[1]12'!K$26*Table6[[#This Row],[NY_DUM]]+'[1]12'!K$27*Table6[[#This Row],[NJ_DUM]]</f>
        <v>6.9356070549130067</v>
      </c>
      <c r="BO705" s="9">
        <f>Table6[[#This Row],[sales]]-Table6[[#This Row],[ Pred_12]]</f>
        <v>1683.7202437216577</v>
      </c>
      <c r="BP705" s="47">
        <f>ABS(Table6[[#This Row],[ Red_12]]/Table6[[#This Row],[sales]])</f>
        <v>0.99589768251668298</v>
      </c>
      <c r="BQ705">
        <f>LN(G705+'2019 Totals and Calculations'!C$18)</f>
        <v>6.9339624398016246</v>
      </c>
      <c r="BR705">
        <f>LN(Table6[[#This Row],[PROF RADIO]]+'2019 Totals and Calculations'!D$18)</f>
        <v>5.0913500583478948</v>
      </c>
      <c r="BS705">
        <f>LN(Table6[[#This Row],[ONLINE LINGERING]]+'2019 Totals and Calculations'!E$18)</f>
        <v>4.5448718406414201</v>
      </c>
      <c r="BT705">
        <f>MONTH(Table6[[#This Row],[Date]])</f>
        <v>6</v>
      </c>
      <c r="BU705">
        <f t="shared" si="283"/>
        <v>0</v>
      </c>
      <c r="BV705">
        <f t="shared" si="284"/>
        <v>0</v>
      </c>
      <c r="BW705">
        <f t="shared" si="285"/>
        <v>0</v>
      </c>
      <c r="BX705">
        <f t="shared" si="286"/>
        <v>0</v>
      </c>
      <c r="BY705">
        <f t="shared" si="287"/>
        <v>0</v>
      </c>
      <c r="BZ705">
        <f t="shared" si="288"/>
        <v>1</v>
      </c>
      <c r="CA705">
        <f t="shared" si="289"/>
        <v>0</v>
      </c>
      <c r="CB705">
        <f t="shared" si="290"/>
        <v>0</v>
      </c>
      <c r="CC705">
        <f t="shared" si="291"/>
        <v>0</v>
      </c>
      <c r="CD705">
        <f t="shared" si="292"/>
        <v>0</v>
      </c>
      <c r="CE705">
        <f t="shared" si="293"/>
        <v>0</v>
      </c>
      <c r="CF705">
        <f t="shared" si="294"/>
        <v>0</v>
      </c>
      <c r="CG705">
        <f t="shared" si="295"/>
        <v>76</v>
      </c>
      <c r="CH70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1714.6777461526697</v>
      </c>
      <c r="CI705" s="79">
        <f>Table6[[#This Row],[sales]]-CH705</f>
        <v>-24.02189537609911</v>
      </c>
      <c r="CJ705">
        <f>ABS(Table6[[#This Row],[sales]]-CH705)/Table6[[#This Row],[sales]]</f>
        <v>1.4208625229708997E-2</v>
      </c>
      <c r="CK70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1658.3842427179356</v>
      </c>
      <c r="CL705" s="79">
        <f>Table6[[#This Row],[sales]]-CK705</f>
        <v>32.271608058634911</v>
      </c>
      <c r="CM705">
        <f>ABS(Table6[[#This Row],[sales]]-CK705)/Table6[[#This Row],[sales]]</f>
        <v>1.9088218364377092E-2</v>
      </c>
      <c r="CN70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1634.2731435051244</v>
      </c>
      <c r="CO705" s="79">
        <f>Table6[[#This Row],[sales]]-CN705</f>
        <v>56.382707271446179</v>
      </c>
      <c r="CP705">
        <f>ABS(Table6[[#This Row],[sales]]-CN705)/Table6[[#This Row],[sales]]</f>
        <v>3.3349606453346406E-2</v>
      </c>
      <c r="CQ70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1676.7590168752326</v>
      </c>
      <c r="CR705" s="79">
        <f>Table6[[#This Row],[sales]]-CQ705</f>
        <v>13.896833901337914</v>
      </c>
      <c r="CS705">
        <f>ABS(Table6[[#This Row],[sales]]-CQ705)/Table6[[#This Row],[sales]]</f>
        <v>8.2197887257508193E-3</v>
      </c>
    </row>
    <row r="706" spans="1:97" x14ac:dyDescent="0.2">
      <c r="A706">
        <v>705</v>
      </c>
      <c r="B706" t="s">
        <v>31</v>
      </c>
      <c r="C706" s="5">
        <v>43268</v>
      </c>
      <c r="D706" s="6">
        <v>687.48707625021711</v>
      </c>
      <c r="E706" s="8">
        <f>YEAR(Table6[[#This Row],[Date]])</f>
        <v>2018</v>
      </c>
      <c r="F706" s="6">
        <f>Table6[[#This Row],[TV_State]]+Table6[[#This Row],[Radio_State]]+Table6[[#This Row],[Online]]</f>
        <v>840.2619820835987</v>
      </c>
      <c r="G706" s="6">
        <f t="shared" ref="G706:G769" si="297">IF(B706=B705, 0.7*G705+0.3*D706,D706)</f>
        <v>671.96317478562014</v>
      </c>
      <c r="H706" s="6">
        <f>LN(Table6[[#This Row],[PROF TV LING]])</f>
        <v>6.5102035395954454</v>
      </c>
      <c r="I706" s="6">
        <f t="shared" ref="I706:I769" si="298">LN(D706)</f>
        <v>6.5330430311825358</v>
      </c>
      <c r="J706" s="6">
        <v>101.8499372222544</v>
      </c>
      <c r="K706" s="6">
        <f t="shared" si="276"/>
        <v>100.85140842595779</v>
      </c>
      <c r="L706" s="6">
        <f>0.5*J705+0.5*Table6[[#This Row],[Radio_State]]</f>
        <v>101.34572961224323</v>
      </c>
      <c r="M706" s="6">
        <f>LN(Table6[[#This Row],[RADIO LINGERING ]])</f>
        <v>4.6185377369559681</v>
      </c>
      <c r="N706" s="6">
        <f t="shared" ref="N706:N769" si="299">LN(J706)</f>
        <v>4.6235005262980975</v>
      </c>
      <c r="O706" s="6">
        <v>50.924968611127198</v>
      </c>
      <c r="P706" s="6">
        <f t="shared" ref="P706:P769" si="300">IF($B706=$B705,0.3*P705+0.7*O706, O706)</f>
        <v>50.709792687418201</v>
      </c>
      <c r="Q706" s="6">
        <f>0.3*O705+0.7*Table6[[#This Row],[Online]]</f>
        <v>50.773706328123843</v>
      </c>
      <c r="R706" s="6">
        <f>LN(Table6[[#This Row],[ONLINE LINGERING]])</f>
        <v>3.9273786286214092</v>
      </c>
      <c r="S706" s="6">
        <f t="shared" ref="S706:S769" si="301">LN(O706)</f>
        <v>3.9303533457381521</v>
      </c>
      <c r="T706" s="6">
        <v>1602.0784457583482</v>
      </c>
      <c r="U706" s="6">
        <f t="shared" ref="U706:U769" si="302">LN(T706)</f>
        <v>7.3790570938191715</v>
      </c>
      <c r="V706" s="8">
        <f>YEAR(Table6[[#This Row],[Date]])</f>
        <v>2018</v>
      </c>
      <c r="W706" s="8">
        <f>WEEKNUM(Table6[[#This Row],[Date]])</f>
        <v>25</v>
      </c>
      <c r="X706" t="s">
        <v>872</v>
      </c>
      <c r="Y706" s="9">
        <f>Table6[[#This Row],[LNTVLING]]+Table6[[#This Row],[LNRADIOLING]]+Table6[[#This Row],[LNONLINELING]]</f>
        <v>15.056119905172821</v>
      </c>
      <c r="Z706">
        <f t="shared" si="296"/>
        <v>1</v>
      </c>
      <c r="AA706">
        <f t="shared" si="277"/>
        <v>0</v>
      </c>
      <c r="AB706">
        <f t="shared" si="278"/>
        <v>0</v>
      </c>
      <c r="AC706">
        <f t="shared" si="279"/>
        <v>0</v>
      </c>
      <c r="AD706">
        <f t="shared" si="280"/>
        <v>0</v>
      </c>
      <c r="AE706">
        <f t="shared" si="281"/>
        <v>1</v>
      </c>
      <c r="AF706">
        <f t="shared" si="282"/>
        <v>0</v>
      </c>
      <c r="AG706" s="9">
        <f>'[1]1'!J$20+'[1]1'!J$21*Table6[[#This Row],[TV_State]]</f>
        <v>2005.8272628003681</v>
      </c>
      <c r="AH706" s="9">
        <f>Table6[[#This Row],[sales]]-Table6[[#This Row],[Pred_1]]</f>
        <v>-403.74881704201994</v>
      </c>
      <c r="AI706">
        <f>ABS(Table6[[#This Row],[Res_1]])/Table6[[#This Row],[sales]]</f>
        <v>0.25201563513383662</v>
      </c>
      <c r="AJ706" s="9">
        <f>'[1]2'!J$20+'[1]2'!J$21*Table6[[#This Row],[Radio_State]]</f>
        <v>2161.4086107098165</v>
      </c>
      <c r="AK706" s="9">
        <f>Table6[[#This Row],[sales]]-Table6[[#This Row],[ Pred_2 ]]</f>
        <v>-559.3301649514683</v>
      </c>
      <c r="AL706">
        <f>ABS(Table6[[#This Row],[ Res_2 ]])/Table6[[#This Row],[sales]]</f>
        <v>0.34912782606391529</v>
      </c>
      <c r="AM706" s="10">
        <f>'[1]3'!J$20+'[1]3'!J$21*Data!O706</f>
        <v>2094.9400792831707</v>
      </c>
      <c r="AN706" s="9">
        <f>Table6[[#This Row],[sales]]-Table6[[#This Row],[Pred_3]]</f>
        <v>-492.86163352482254</v>
      </c>
      <c r="AO706" s="9">
        <f>ABS(Table6[[#This Row],[Res_3]])/Table6[[#This Row],[sales]]</f>
        <v>0.30763888923773963</v>
      </c>
      <c r="AP706" s="9">
        <f>'[1]4'!L$21+'[1]4'!L$27*Table6[[#This Row],[TV_State]]+'[1]4'!L$22*Table6[[#This Row],[NJ_DUM]]+'[1]4'!L$23*Table6[[#This Row],[NY_DUM]]+'[1]4'!L$24*Table6[[#This Row],[PA_DUM]]+'[1]4'!L$25*Table6[[#This Row],[CT_DUM]]+'[1]4'!L$26*Table6[[#This Row],[DL_DUM]]</f>
        <v>389.47633696338914</v>
      </c>
      <c r="AQ706" s="9">
        <f>Table6[[#This Row],[sales]]-Table6[[#This Row],[Pred_4]]</f>
        <v>1212.6021087949589</v>
      </c>
      <c r="AR706">
        <f>ABS(Table6[[#This Row],[Res_4]]/Table6[[#This Row],[sales]])</f>
        <v>0.75689309222368972</v>
      </c>
      <c r="AS706" s="9">
        <f>'[1]5'!L$20+'[1]5'!L$26*Table6[[#This Row],[Radio_State]]+'[1]5'!L$21*Table6[[#This Row],[NJ_DUM]]+'[1]5'!L$22*Table6[[#This Row],[NY_DUM]]+'[1]5'!L$23*Table6[[#This Row],[PA_DUM]]+'[1]5'!L$24*Table6[[#This Row],[CT_DUM]]+'[1]5'!L$25*Table6[[#This Row],[DL_DUM]]</f>
        <v>375.80989955521045</v>
      </c>
      <c r="AT706" s="9">
        <f>Table6[[#This Row],[sales]]-Table6[[#This Row],[Pred_5]]</f>
        <v>1226.2685462031377</v>
      </c>
      <c r="AU706" s="9">
        <f>ABS(Table6[[#This Row],[Red_5]]/Table6[[#This Row],[sales]])</f>
        <v>0.76542353431556232</v>
      </c>
      <c r="AV706" s="9">
        <f>'[1]6'!L$20+'[1]6'!L$26*Table6[[#This Row],[Online]]+'[1]6'!L$21*Table6[[#This Row],[NJ_DUM]]+'[1]6'!L$22*Table6[[#This Row],[NY_DUM]]+'[1]6'!L$23*Table6[[#This Row],[PA_DUM]]+'[1]6'!L$24*Table6[[#This Row],[CT_DUM]]+'[1]6'!L$25*Table6[[#This Row],[DL_DUM]]</f>
        <v>215.68477945349596</v>
      </c>
      <c r="AW706" s="9">
        <f>Table6[[#This Row],[sales]]-Table6[[#This Row],[Pred_6]]</f>
        <v>1386.3936663048521</v>
      </c>
      <c r="AX706" s="9">
        <f>ABS(Table6[[#This Row],[Red_6]]/Table6[[#This Row],[sales]])</f>
        <v>0.86537189859551411</v>
      </c>
      <c r="AY706" s="9">
        <f>'[1]7'!L$21+'[1]7'!L$27*Table6[[#This Row],[LNTV]]+'[1]7'!L$22*Table6[[#This Row],[NJ_DUM]]+'[1]7'!L$23*Table6[[#This Row],[NY_DUM]]+'[1]7'!L$24*Table6[[#This Row],[PA_DUM]]+'[1]7'!L$25*Table6[[#This Row],[CT_DUM]]+'[1]7'!L$26*Table6[[#This Row],[DL_DUM]]</f>
        <v>5.8686767975186811</v>
      </c>
      <c r="AZ706" s="9">
        <f>Table6[[#This Row],[sales]]-Table6[[#This Row],[Pred_7]]</f>
        <v>1596.2097689608295</v>
      </c>
      <c r="BA706" s="9">
        <f>ABS(Table6[[#This Row],[Red_7]]/Table6[[#This Row],[sales]])</f>
        <v>0.99633683555692509</v>
      </c>
      <c r="BB706" s="9">
        <f>'[1]8'!O$22+'[1]8'!O$28*Table6[[#This Row],[LNRADIOLING]]+'[1]8'!O$23*Table6[[#This Row],[DL_DUM]]+'[1]8'!O$24*Table6[[#This Row],[CT_DUM]]+'[1]8'!O$25*Table6[[#This Row],[PA_DUM]]+'[1]8'!O$26*Table6[[#This Row],[NY_DUM]]+'[1]8'!O$27*Table6[[#This Row],[NJ_DUM]]</f>
        <v>6.8861177784524923</v>
      </c>
      <c r="BC706" s="9">
        <f>Table6[[#This Row],[sales]]-Table6[[#This Row],[Pred_8]]</f>
        <v>1595.1923279798957</v>
      </c>
      <c r="BD706" s="9">
        <f>ABS(Table6[[#This Row],[Red_8]]/Table6[[#This Row],[sales]])</f>
        <v>0.99570175992524956</v>
      </c>
      <c r="BE706" s="9">
        <f>'[1]9'!M$19+'[1]9'!M$21*Table6[[#This Row],[LNONLINE]]+'[1]9'!M$20*Table6[[#This Row],[DL_DUM]]+'[1]9'!M$22*Table6[[#This Row],[CT_DUM]]+'[1]9'!M$23*Table6[[#This Row],[PA_DUM]]+'[1]9'!M$24*Table6[[#This Row],[NY_DUM]]+'[1]9'!M$25*Table6[[#This Row],[NJ_DUM]]</f>
        <v>6.9389276089207641</v>
      </c>
      <c r="BF706" s="9">
        <f>Table6[[#This Row],[sales]]-Table6[[#This Row],[Pred_9]]</f>
        <v>1595.1395181494274</v>
      </c>
      <c r="BG706" s="9">
        <f>ABS(Table6[[#This Row],[Red_9]]/Table6[[#This Row],[sales]])</f>
        <v>0.99566879660150709</v>
      </c>
      <c r="BH706" s="9">
        <f>'[1]10'!P$22+'[1]10'!P$30*Table6[[#This Row],[LNTV]]+'[1]10'!P$29*Table6[[#This Row],[LNRADIOLING]]+'[1]10'!P$24*Table6[[#This Row],[LNONLINELING]]+'[1]10'!P$23*Table6[[#This Row],[DL_DUM]]+'[1]10'!P$25*Table6[[#This Row],[CT_DUM]]+'[1]10'!P$26*Table6[[#This Row],[PA_DUM]]+'[1]10'!P$27*Table6[[#This Row],[NY_DUM]]+'[1]10'!P$28*Table6[[#This Row],[NJ_DUM]]</f>
        <v>6.8793690413853952</v>
      </c>
      <c r="BI706" s="9">
        <f>Table6[[#This Row],[sales]]-Table6[[#This Row],[Pred_10]]</f>
        <v>1595.1990767169627</v>
      </c>
      <c r="BJ706" s="45">
        <f>ABS(Table6[[#This Row],[Red_10]]/Table6[[#This Row],[sales]])</f>
        <v>0.99570597241377334</v>
      </c>
      <c r="BK706" s="9">
        <f>'[1]11'!P$32+'[1]11'!P$40*Table6[[#This Row],[LNONLINELING]]+'[1]11'!P$39*Table6[[#This Row],[LNRADIOLING]]+'[1]11'!P$38*Table6[[#This Row],[LNTVLING]]+'[1]11'!P$33*Table6[[#This Row],[DL_DUM]]+'[1]11'!P$34*Table6[[#This Row],[CT_DUM]]+'[1]11'!P$35*Table6[[#This Row],[PA_DUM]]+'[1]11'!P$36*Table6[[#This Row],[NY_DUM]]+'[1]11'!P$37*Table6[[#This Row],[NJ_DUM]]</f>
        <v>6.8622090408320027</v>
      </c>
      <c r="BL706" s="9">
        <f>Table6[[#This Row],[sales]]-Table6[[#This Row],[ Pred_11]]</f>
        <v>1595.216236717516</v>
      </c>
      <c r="BM706" s="47">
        <f>ABS(Table6[[#This Row],[ Red_11]]/Table6[[#This Row],[sales]])</f>
        <v>0.99571668350011167</v>
      </c>
      <c r="BN706" s="9">
        <f>'[1]12'!K$22+'[1]12'!K$28*Table6[[#This Row],[COMBINE LN LING]]+'[1]12'!K$23*Table6[[#This Row],[DL_DUM]]+'[1]12'!K$24*Table6[[#This Row],[CT_DUM]]+'[1]12'!K$25*Table6[[#This Row],[PA_DUM]]+'[1]12'!K$26*Table6[[#This Row],[NY_DUM]]+'[1]12'!K$27*Table6[[#This Row],[NJ_DUM]]</f>
        <v>6.938479791303541</v>
      </c>
      <c r="BO706" s="9">
        <f>Table6[[#This Row],[sales]]-Table6[[#This Row],[ Pred_12]]</f>
        <v>1595.1399659670446</v>
      </c>
      <c r="BP706" s="47">
        <f>ABS(Table6[[#This Row],[ Red_12]]/Table6[[#This Row],[sales]])</f>
        <v>0.99566907612440969</v>
      </c>
      <c r="BQ706">
        <f>LN(G706+'2019 Totals and Calculations'!C$18)</f>
        <v>6.9404225350273157</v>
      </c>
      <c r="BR706">
        <f>LN(Table6[[#This Row],[PROF RADIO]]+'2019 Totals and Calculations'!D$18)</f>
        <v>5.097471945630188</v>
      </c>
      <c r="BS706">
        <f>LN(Table6[[#This Row],[ONLINE LINGERING]]+'2019 Totals and Calculations'!E$18)</f>
        <v>4.5501971866917312</v>
      </c>
      <c r="BT706">
        <f>MONTH(Table6[[#This Row],[Date]])</f>
        <v>6</v>
      </c>
      <c r="BU706">
        <f t="shared" si="283"/>
        <v>0</v>
      </c>
      <c r="BV706">
        <f t="shared" si="284"/>
        <v>0</v>
      </c>
      <c r="BW706">
        <f t="shared" si="285"/>
        <v>0</v>
      </c>
      <c r="BX706">
        <f t="shared" si="286"/>
        <v>0</v>
      </c>
      <c r="BY706">
        <f t="shared" si="287"/>
        <v>0</v>
      </c>
      <c r="BZ706">
        <f t="shared" si="288"/>
        <v>1</v>
      </c>
      <c r="CA706">
        <f t="shared" si="289"/>
        <v>0</v>
      </c>
      <c r="CB706">
        <f t="shared" si="290"/>
        <v>0</v>
      </c>
      <c r="CC706">
        <f t="shared" si="291"/>
        <v>0</v>
      </c>
      <c r="CD706">
        <f t="shared" si="292"/>
        <v>0</v>
      </c>
      <c r="CE706">
        <f t="shared" si="293"/>
        <v>0</v>
      </c>
      <c r="CF706">
        <f t="shared" si="294"/>
        <v>0</v>
      </c>
      <c r="CG706">
        <f t="shared" si="295"/>
        <v>77</v>
      </c>
      <c r="CH70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1722.6331194800759</v>
      </c>
      <c r="CI706" s="79">
        <f>Table6[[#This Row],[sales]]-CH706</f>
        <v>-120.5546737217278</v>
      </c>
      <c r="CJ706">
        <f>ABS(Table6[[#This Row],[sales]]-CH706)/Table6[[#This Row],[sales]]</f>
        <v>7.5248920576209938E-2</v>
      </c>
      <c r="CK70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1665.2689605226972</v>
      </c>
      <c r="CL706" s="79">
        <f>Table6[[#This Row],[sales]]-CK706</f>
        <v>-63.190514764349018</v>
      </c>
      <c r="CM706">
        <f>ABS(Table6[[#This Row],[sales]]-CK706)/Table6[[#This Row],[sales]]</f>
        <v>3.944283435786293E-2</v>
      </c>
      <c r="CN70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1640.9759286613767</v>
      </c>
      <c r="CO706" s="79">
        <f>Table6[[#This Row],[sales]]-CN706</f>
        <v>-38.897482903028504</v>
      </c>
      <c r="CP706">
        <f>ABS(Table6[[#This Row],[sales]]-CN706)/Table6[[#This Row],[sales]]</f>
        <v>2.4279387196059727E-2</v>
      </c>
      <c r="CQ70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1686.5919347172808</v>
      </c>
      <c r="CR706" s="79">
        <f>Table6[[#This Row],[sales]]-CQ706</f>
        <v>-84.513488958932612</v>
      </c>
      <c r="CS706">
        <f>ABS(Table6[[#This Row],[sales]]-CQ706)/Table6[[#This Row],[sales]]</f>
        <v>5.2752403718238604E-2</v>
      </c>
    </row>
    <row r="707" spans="1:97" x14ac:dyDescent="0.2">
      <c r="A707">
        <v>706</v>
      </c>
      <c r="B707" t="s">
        <v>31</v>
      </c>
      <c r="C707" s="5">
        <v>43275</v>
      </c>
      <c r="D707" s="6">
        <v>694.36194701271916</v>
      </c>
      <c r="E707" s="8">
        <f>YEAR(Table6[[#This Row],[Date]])</f>
        <v>2018</v>
      </c>
      <c r="F707" s="6">
        <f>Table6[[#This Row],[TV_State]]+Table6[[#This Row],[Radio_State]]+Table6[[#This Row],[Online]]</f>
        <v>848.66460190443456</v>
      </c>
      <c r="G707" s="6">
        <f t="shared" si="297"/>
        <v>678.68280645374989</v>
      </c>
      <c r="H707" s="6">
        <f>LN(Table6[[#This Row],[PROF TV LING]])</f>
        <v>6.520153870331141</v>
      </c>
      <c r="I707" s="6">
        <f t="shared" si="298"/>
        <v>6.5429933620357037</v>
      </c>
      <c r="J707" s="6">
        <v>102.86843659447693</v>
      </c>
      <c r="K707" s="6">
        <f t="shared" ref="K707:K770" si="303">IF($B707=$B706,0.5*K706+0.5*J707, J707)</f>
        <v>101.85992251021736</v>
      </c>
      <c r="L707" s="6">
        <f>0.5*J706+0.5*Table6[[#This Row],[Radio_State]]</f>
        <v>102.35918690836567</v>
      </c>
      <c r="M707" s="6">
        <f>LN(Table6[[#This Row],[RADIO LINGERING ]])</f>
        <v>4.6284880678091369</v>
      </c>
      <c r="N707" s="6">
        <f t="shared" si="299"/>
        <v>4.6334508571512654</v>
      </c>
      <c r="O707" s="6">
        <v>51.434218297238473</v>
      </c>
      <c r="P707" s="6">
        <f t="shared" si="300"/>
        <v>51.216890614292389</v>
      </c>
      <c r="Q707" s="6">
        <f>0.3*O706+0.7*Table6[[#This Row],[Online]]</f>
        <v>51.281443391405084</v>
      </c>
      <c r="R707" s="6">
        <f>LN(Table6[[#This Row],[ONLINE LINGERING]])</f>
        <v>3.9373289594745775</v>
      </c>
      <c r="S707" s="6">
        <f t="shared" si="301"/>
        <v>3.9403036765913204</v>
      </c>
      <c r="T707" s="6">
        <v>1915.1582751328738</v>
      </c>
      <c r="U707" s="6">
        <f t="shared" si="302"/>
        <v>7.5575555483993409</v>
      </c>
      <c r="V707" s="8">
        <f>YEAR(Table6[[#This Row],[Date]])</f>
        <v>2018</v>
      </c>
      <c r="W707" s="8">
        <f>WEEKNUM(Table6[[#This Row],[Date]])</f>
        <v>26</v>
      </c>
      <c r="X707" t="s">
        <v>873</v>
      </c>
      <c r="Y707" s="9">
        <f>Table6[[#This Row],[LNTVLING]]+Table6[[#This Row],[LNRADIOLING]]+Table6[[#This Row],[LNONLINELING]]</f>
        <v>15.085970897614855</v>
      </c>
      <c r="Z707">
        <f t="shared" si="296"/>
        <v>1</v>
      </c>
      <c r="AA707">
        <f t="shared" ref="AA707:AA770" si="304">IF($B707="NJ",1,0)</f>
        <v>0</v>
      </c>
      <c r="AB707">
        <f t="shared" ref="AB707:AB770" si="305">IF($B707="NY",1,0)</f>
        <v>0</v>
      </c>
      <c r="AC707">
        <f t="shared" ref="AC707:AC770" si="306">IF($B707="PA",1,0)</f>
        <v>0</v>
      </c>
      <c r="AD707">
        <f t="shared" ref="AD707:AD770" si="307">IF($B707="CT",1,0)</f>
        <v>0</v>
      </c>
      <c r="AE707">
        <f t="shared" ref="AE707:AE770" si="308">IF($B707="DL",1,0)</f>
        <v>1</v>
      </c>
      <c r="AF707">
        <f t="shared" ref="AF707:AF770" si="309">IF($B707="MD",1,0)</f>
        <v>0</v>
      </c>
      <c r="AG707" s="9">
        <f>'[1]1'!J$20+'[1]1'!J$21*Table6[[#This Row],[TV_State]]</f>
        <v>2012.5882099738083</v>
      </c>
      <c r="AH707" s="9">
        <f>Table6[[#This Row],[sales]]-Table6[[#This Row],[Pred_1]]</f>
        <v>-97.429934840934493</v>
      </c>
      <c r="AI707">
        <f>ABS(Table6[[#This Row],[Res_1]])/Table6[[#This Row],[sales]]</f>
        <v>5.0873045902263506E-2</v>
      </c>
      <c r="AJ707" s="9">
        <f>'[1]2'!J$20+'[1]2'!J$21*Table6[[#This Row],[Radio_State]]</f>
        <v>2165.8798787769392</v>
      </c>
      <c r="AK707" s="9">
        <f>Table6[[#This Row],[sales]]-Table6[[#This Row],[ Pred_2 ]]</f>
        <v>-250.72160364406545</v>
      </c>
      <c r="AL707">
        <f>ABS(Table6[[#This Row],[ Res_2 ]])/Table6[[#This Row],[sales]]</f>
        <v>0.13091429930336718</v>
      </c>
      <c r="AM707" s="10">
        <f>'[1]3'!J$20+'[1]3'!J$21*Data!O707</f>
        <v>2097.8821782587538</v>
      </c>
      <c r="AN707" s="9">
        <f>Table6[[#This Row],[sales]]-Table6[[#This Row],[Pred_3]]</f>
        <v>-182.72390312588004</v>
      </c>
      <c r="AO707" s="9">
        <f>ABS(Table6[[#This Row],[Res_3]])/Table6[[#This Row],[sales]]</f>
        <v>9.5409296191565504E-2</v>
      </c>
      <c r="AP707" s="9">
        <f>'[1]4'!L$21+'[1]4'!L$27*Table6[[#This Row],[TV_State]]+'[1]4'!L$22*Table6[[#This Row],[NJ_DUM]]+'[1]4'!L$23*Table6[[#This Row],[NY_DUM]]+'[1]4'!L$24*Table6[[#This Row],[PA_DUM]]+'[1]4'!L$25*Table6[[#This Row],[CT_DUM]]+'[1]4'!L$26*Table6[[#This Row],[DL_DUM]]</f>
        <v>390.99280038956476</v>
      </c>
      <c r="AQ707" s="9">
        <f>Table6[[#This Row],[sales]]-Table6[[#This Row],[Pred_4]]</f>
        <v>1524.165474743309</v>
      </c>
      <c r="AR707">
        <f>ABS(Table6[[#This Row],[Res_4]]/Table6[[#This Row],[sales]])</f>
        <v>0.79584308750542421</v>
      </c>
      <c r="AS707" s="9">
        <f>'[1]5'!L$20+'[1]5'!L$26*Table6[[#This Row],[Radio_State]]+'[1]5'!L$21*Table6[[#This Row],[NJ_DUM]]+'[1]5'!L$22*Table6[[#This Row],[NY_DUM]]+'[1]5'!L$23*Table6[[#This Row],[PA_DUM]]+'[1]5'!L$24*Table6[[#This Row],[CT_DUM]]+'[1]5'!L$25*Table6[[#This Row],[DL_DUM]]</f>
        <v>377.604083267492</v>
      </c>
      <c r="AT707" s="9">
        <f>Table6[[#This Row],[sales]]-Table6[[#This Row],[Pred_5]]</f>
        <v>1537.5541918653817</v>
      </c>
      <c r="AU707" s="9">
        <f>ABS(Table6[[#This Row],[Red_5]]/Table6[[#This Row],[sales]])</f>
        <v>0.80283400689622175</v>
      </c>
      <c r="AV707" s="9">
        <f>'[1]6'!L$20+'[1]6'!L$26*Table6[[#This Row],[Online]]+'[1]6'!L$21*Table6[[#This Row],[NJ_DUM]]+'[1]6'!L$22*Table6[[#This Row],[NY_DUM]]+'[1]6'!L$23*Table6[[#This Row],[PA_DUM]]+'[1]6'!L$24*Table6[[#This Row],[CT_DUM]]+'[1]6'!L$25*Table6[[#This Row],[DL_DUM]]</f>
        <v>217.90116525989555</v>
      </c>
      <c r="AW707" s="9">
        <f>Table6[[#This Row],[sales]]-Table6[[#This Row],[Pred_6]]</f>
        <v>1697.2571098729782</v>
      </c>
      <c r="AX707" s="9">
        <f>ABS(Table6[[#This Row],[Red_6]]/Table6[[#This Row],[sales]])</f>
        <v>0.88622289442642666</v>
      </c>
      <c r="AY707" s="9">
        <f>'[1]7'!L$21+'[1]7'!L$27*Table6[[#This Row],[LNTV]]+'[1]7'!L$22*Table6[[#This Row],[NJ_DUM]]+'[1]7'!L$23*Table6[[#This Row],[NY_DUM]]+'[1]7'!L$24*Table6[[#This Row],[PA_DUM]]+'[1]7'!L$25*Table6[[#This Row],[CT_DUM]]+'[1]7'!L$26*Table6[[#This Row],[DL_DUM]]</f>
        <v>5.8697781448086817</v>
      </c>
      <c r="AZ707" s="9">
        <f>Table6[[#This Row],[sales]]-Table6[[#This Row],[Pred_7]]</f>
        <v>1909.2884969880652</v>
      </c>
      <c r="BA707" s="9">
        <f>ABS(Table6[[#This Row],[Red_7]]/Table6[[#This Row],[sales]])</f>
        <v>0.99693509501484867</v>
      </c>
      <c r="BB707" s="9">
        <f>'[1]8'!O$22+'[1]8'!O$28*Table6[[#This Row],[LNRADIOLING]]+'[1]8'!O$23*Table6[[#This Row],[DL_DUM]]+'[1]8'!O$24*Table6[[#This Row],[CT_DUM]]+'[1]8'!O$25*Table6[[#This Row],[PA_DUM]]+'[1]8'!O$26*Table6[[#This Row],[NY_DUM]]+'[1]8'!O$27*Table6[[#This Row],[NJ_DUM]]</f>
        <v>6.8868276444562682</v>
      </c>
      <c r="BC707" s="9">
        <f>Table6[[#This Row],[sales]]-Table6[[#This Row],[Pred_8]]</f>
        <v>1908.2714474884176</v>
      </c>
      <c r="BD707" s="9">
        <f>ABS(Table6[[#This Row],[Red_8]]/Table6[[#This Row],[sales]])</f>
        <v>0.99640404256197657</v>
      </c>
      <c r="BE707" s="9">
        <f>'[1]9'!M$19+'[1]9'!M$21*Table6[[#This Row],[LNONLINE]]+'[1]9'!M$20*Table6[[#This Row],[DL_DUM]]+'[1]9'!M$22*Table6[[#This Row],[CT_DUM]]+'[1]9'!M$23*Table6[[#This Row],[PA_DUM]]+'[1]9'!M$24*Table6[[#This Row],[NY_DUM]]+'[1]9'!M$25*Table6[[#This Row],[NJ_DUM]]</f>
        <v>6.9420780572520968</v>
      </c>
      <c r="BF707" s="9">
        <f>Table6[[#This Row],[sales]]-Table6[[#This Row],[Pred_9]]</f>
        <v>1908.2161970756217</v>
      </c>
      <c r="BG707" s="9">
        <f>ABS(Table6[[#This Row],[Red_9]]/Table6[[#This Row],[sales]])</f>
        <v>0.9963751935558588</v>
      </c>
      <c r="BH707" s="9">
        <f>'[1]10'!P$22+'[1]10'!P$30*Table6[[#This Row],[LNTV]]+'[1]10'!P$29*Table6[[#This Row],[LNRADIOLING]]+'[1]10'!P$24*Table6[[#This Row],[LNONLINELING]]+'[1]10'!P$23*Table6[[#This Row],[DL_DUM]]+'[1]10'!P$25*Table6[[#This Row],[CT_DUM]]+'[1]10'!P$26*Table6[[#This Row],[PA_DUM]]+'[1]10'!P$27*Table6[[#This Row],[NY_DUM]]+'[1]10'!P$28*Table6[[#This Row],[NJ_DUM]]</f>
        <v>6.881180124661614</v>
      </c>
      <c r="BI707" s="9">
        <f>Table6[[#This Row],[sales]]-Table6[[#This Row],[Pred_10]]</f>
        <v>1908.2770950082122</v>
      </c>
      <c r="BJ707" s="45">
        <f>ABS(Table6[[#This Row],[Red_10]]/Table6[[#This Row],[sales]])</f>
        <v>0.99640699141475175</v>
      </c>
      <c r="BK707" s="9">
        <f>'[1]11'!P$32+'[1]11'!P$40*Table6[[#This Row],[LNONLINELING]]+'[1]11'!P$39*Table6[[#This Row],[LNRADIOLING]]+'[1]11'!P$38*Table6[[#This Row],[LNTVLING]]+'[1]11'!P$33*Table6[[#This Row],[DL_DUM]]+'[1]11'!P$34*Table6[[#This Row],[CT_DUM]]+'[1]11'!P$35*Table6[[#This Row],[PA_DUM]]+'[1]11'!P$36*Table6[[#This Row],[NY_DUM]]+'[1]11'!P$37*Table6[[#This Row],[NJ_DUM]]</f>
        <v>6.8633344385226174</v>
      </c>
      <c r="BL707" s="9">
        <f>Table6[[#This Row],[sales]]-Table6[[#This Row],[ Pred_11]]</f>
        <v>1908.2949406943512</v>
      </c>
      <c r="BM707" s="47">
        <f>ABS(Table6[[#This Row],[ Red_11]]/Table6[[#This Row],[sales]])</f>
        <v>0.99641630954076299</v>
      </c>
      <c r="BN707" s="9">
        <f>'[1]12'!K$22+'[1]12'!K$28*Table6[[#This Row],[COMBINE LN LING]]+'[1]12'!K$23*Table6[[#This Row],[DL_DUM]]+'[1]12'!K$24*Table6[[#This Row],[CT_DUM]]+'[1]12'!K$25*Table6[[#This Row],[PA_DUM]]+'[1]12'!K$26*Table6[[#This Row],[NY_DUM]]+'[1]12'!K$27*Table6[[#This Row],[NJ_DUM]]</f>
        <v>6.9413525276990837</v>
      </c>
      <c r="BO707" s="9">
        <f>Table6[[#This Row],[sales]]-Table6[[#This Row],[ Pred_12]]</f>
        <v>1908.2169226051747</v>
      </c>
      <c r="BP707" s="47">
        <f>ABS(Table6[[#This Row],[ Red_12]]/Table6[[#This Row],[sales]])</f>
        <v>0.99637557239115526</v>
      </c>
      <c r="BQ707">
        <f>LN(G707+'2019 Totals and Calculations'!C$18)</f>
        <v>6.9469051438812759</v>
      </c>
      <c r="BR707">
        <f>LN(Table6[[#This Row],[PROF RADIO]]+'2019 Totals and Calculations'!D$18)</f>
        <v>5.1036172431286611</v>
      </c>
      <c r="BS707">
        <f>LN(Table6[[#This Row],[ONLINE LINGERING]]+'2019 Totals and Calculations'!E$18)</f>
        <v>4.5555471535112257</v>
      </c>
      <c r="BT707">
        <f>MONTH(Table6[[#This Row],[Date]])</f>
        <v>6</v>
      </c>
      <c r="BU707">
        <f t="shared" ref="BU707:BU770" si="310">IF($BT707=1,1,0)</f>
        <v>0</v>
      </c>
      <c r="BV707">
        <f t="shared" ref="BV707:BV770" si="311">IF($BT707=2,1,0)</f>
        <v>0</v>
      </c>
      <c r="BW707">
        <f t="shared" ref="BW707:BW770" si="312">IF($BT707=3,1,0)</f>
        <v>0</v>
      </c>
      <c r="BX707">
        <f t="shared" ref="BX707:BX770" si="313">IF($BT707=4,1,0)</f>
        <v>0</v>
      </c>
      <c r="BY707">
        <f t="shared" ref="BY707:BY770" si="314">IF($BT707=5,1,0)</f>
        <v>0</v>
      </c>
      <c r="BZ707">
        <f t="shared" ref="BZ707:BZ770" si="315">IF($BT707=6,1,0)</f>
        <v>1</v>
      </c>
      <c r="CA707">
        <f t="shared" ref="CA707:CA770" si="316">IF($BT707=7,1,0)</f>
        <v>0</v>
      </c>
      <c r="CB707">
        <f t="shared" ref="CB707:CB770" si="317">IF($BT707=8,1,0)</f>
        <v>0</v>
      </c>
      <c r="CC707">
        <f t="shared" ref="CC707:CC770" si="318">IF($BT707=9,1,0)</f>
        <v>0</v>
      </c>
      <c r="CD707">
        <f t="shared" ref="CD707:CD770" si="319">IF($BT707=10,1,0)</f>
        <v>0</v>
      </c>
      <c r="CE707">
        <f t="shared" ref="CE707:CE770" si="320">IF($BT707=11,1,0)</f>
        <v>0</v>
      </c>
      <c r="CF707">
        <f t="shared" ref="CF707:CF770" si="321">IF($BT707=12,1,0)</f>
        <v>0</v>
      </c>
      <c r="CG707">
        <f t="shared" ref="CG707:CG770" si="322">IF(B707=B706,1+CG706,1)</f>
        <v>78</v>
      </c>
      <c r="CH70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1730.6370129462687</v>
      </c>
      <c r="CI707" s="79">
        <f>Table6[[#This Row],[sales]]-CH707</f>
        <v>184.5212621866051</v>
      </c>
      <c r="CJ707">
        <f>ABS(Table6[[#This Row],[sales]]-CH707)/Table6[[#This Row],[sales]]</f>
        <v>9.6347787325203188E-2</v>
      </c>
      <c r="CK70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1672.1942566091434</v>
      </c>
      <c r="CL707" s="79">
        <f>Table6[[#This Row],[sales]]-CK707</f>
        <v>242.96401852373037</v>
      </c>
      <c r="CM707">
        <f>ABS(Table6[[#This Row],[sales]]-CK707)/Table6[[#This Row],[sales]]</f>
        <v>0.12686367580082827</v>
      </c>
      <c r="CN70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1647.719453553927</v>
      </c>
      <c r="CO707" s="79">
        <f>Table6[[#This Row],[sales]]-CN707</f>
        <v>267.43882157894677</v>
      </c>
      <c r="CP707">
        <f>ABS(Table6[[#This Row],[sales]]-CN707)/Table6[[#This Row],[sales]]</f>
        <v>0.13964319557890945</v>
      </c>
      <c r="CQ70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1696.5030032336028</v>
      </c>
      <c r="CR707" s="79">
        <f>Table6[[#This Row],[sales]]-CQ707</f>
        <v>218.65527189927093</v>
      </c>
      <c r="CS707">
        <f>ABS(Table6[[#This Row],[sales]]-CQ707)/Table6[[#This Row],[sales]]</f>
        <v>0.11417086239731315</v>
      </c>
    </row>
    <row r="708" spans="1:97" x14ac:dyDescent="0.2">
      <c r="A708">
        <v>707</v>
      </c>
      <c r="B708" t="s">
        <v>31</v>
      </c>
      <c r="C708" s="5">
        <v>43282</v>
      </c>
      <c r="D708" s="6">
        <v>701.30556648284642</v>
      </c>
      <c r="E708" s="8">
        <f>YEAR(Table6[[#This Row],[Date]])</f>
        <v>2018</v>
      </c>
      <c r="F708" s="6">
        <f>Table6[[#This Row],[TV_State]]+Table6[[#This Row],[Radio_State]]+Table6[[#This Row],[Online]]</f>
        <v>857.15124792347899</v>
      </c>
      <c r="G708" s="6">
        <f t="shared" si="297"/>
        <v>685.46963446247878</v>
      </c>
      <c r="H708" s="6">
        <f>LN(Table6[[#This Row],[PROF TV LING]])</f>
        <v>6.5301042011028931</v>
      </c>
      <c r="I708" s="6">
        <f t="shared" si="298"/>
        <v>6.5529436928888725</v>
      </c>
      <c r="J708" s="6">
        <v>103.89712096042169</v>
      </c>
      <c r="K708" s="6">
        <f t="shared" si="303"/>
        <v>102.87852173531952</v>
      </c>
      <c r="L708" s="6">
        <f>0.5*J707+0.5*Table6[[#This Row],[Radio_State]]</f>
        <v>103.38277877744932</v>
      </c>
      <c r="M708" s="6">
        <f>LN(Table6[[#This Row],[RADIO LINGERING ]])</f>
        <v>4.6384383986623048</v>
      </c>
      <c r="N708" s="6">
        <f t="shared" si="299"/>
        <v>4.6434011880044332</v>
      </c>
      <c r="O708" s="6">
        <v>51.948560480210844</v>
      </c>
      <c r="P708" s="6">
        <f t="shared" si="300"/>
        <v>51.729059520435307</v>
      </c>
      <c r="Q708" s="6">
        <f>0.3*O707+0.7*Table6[[#This Row],[Online]]</f>
        <v>51.794257825319129</v>
      </c>
      <c r="R708" s="6">
        <f>LN(Table6[[#This Row],[ONLINE LINGERING]])</f>
        <v>3.9472792903277454</v>
      </c>
      <c r="S708" s="6">
        <f t="shared" si="301"/>
        <v>3.9502540074444883</v>
      </c>
      <c r="T708" s="6">
        <v>1688.6207509573278</v>
      </c>
      <c r="U708" s="6">
        <f t="shared" si="302"/>
        <v>7.4316673510129823</v>
      </c>
      <c r="V708" s="8">
        <f>YEAR(Table6[[#This Row],[Date]])</f>
        <v>2018</v>
      </c>
      <c r="W708" s="8">
        <f>WEEKNUM(Table6[[#This Row],[Date]])</f>
        <v>27</v>
      </c>
      <c r="X708" t="s">
        <v>874</v>
      </c>
      <c r="Y708" s="9">
        <f>Table6[[#This Row],[LNTVLING]]+Table6[[#This Row],[LNRADIOLING]]+Table6[[#This Row],[LNONLINELING]]</f>
        <v>15.115821890092944</v>
      </c>
      <c r="Z708">
        <f t="shared" ref="Z708:Z771" si="323">IF(V708&lt;2019,1,IF(W708&lt;41,1,0))</f>
        <v>1</v>
      </c>
      <c r="AA708">
        <f t="shared" si="304"/>
        <v>0</v>
      </c>
      <c r="AB708">
        <f t="shared" si="305"/>
        <v>0</v>
      </c>
      <c r="AC708">
        <f t="shared" si="306"/>
        <v>0</v>
      </c>
      <c r="AD708">
        <f t="shared" si="307"/>
        <v>0</v>
      </c>
      <c r="AE708">
        <f t="shared" si="308"/>
        <v>1</v>
      </c>
      <c r="AF708">
        <f t="shared" si="309"/>
        <v>0</v>
      </c>
      <c r="AG708" s="9">
        <f>'[1]1'!J$20+'[1]1'!J$21*Table6[[#This Row],[TV_State]]</f>
        <v>2019.4167666189833</v>
      </c>
      <c r="AH708" s="9">
        <f>Table6[[#This Row],[sales]]-Table6[[#This Row],[Pred_1]]</f>
        <v>-330.79601566165547</v>
      </c>
      <c r="AI708">
        <f>ABS(Table6[[#This Row],[Res_1]])/Table6[[#This Row],[sales]]</f>
        <v>0.19589716369061416</v>
      </c>
      <c r="AJ708" s="9">
        <f>'[1]2'!J$20+'[1]2'!J$21*Table6[[#This Row],[Radio_State]]</f>
        <v>2170.3958595247336</v>
      </c>
      <c r="AK708" s="9">
        <f>Table6[[#This Row],[sales]]-Table6[[#This Row],[ Pred_2 ]]</f>
        <v>-481.77510856740582</v>
      </c>
      <c r="AL708">
        <f>ABS(Table6[[#This Row],[ Res_2 ]])/Table6[[#This Row],[sales]]</f>
        <v>0.2853068744383685</v>
      </c>
      <c r="AM708" s="10">
        <f>'[1]3'!J$20+'[1]3'!J$21*Data!O708</f>
        <v>2100.8536982240926</v>
      </c>
      <c r="AN708" s="9">
        <f>Table6[[#This Row],[sales]]-Table6[[#This Row],[Pred_3]]</f>
        <v>-412.23294726676477</v>
      </c>
      <c r="AO708" s="9">
        <f>ABS(Table6[[#This Row],[Res_3]])/Table6[[#This Row],[sales]]</f>
        <v>0.24412405629449835</v>
      </c>
      <c r="AP708" s="9">
        <f>'[1]4'!L$21+'[1]4'!L$27*Table6[[#This Row],[TV_State]]+'[1]4'!L$22*Table6[[#This Row],[NJ_DUM]]+'[1]4'!L$23*Table6[[#This Row],[NY_DUM]]+'[1]4'!L$24*Table6[[#This Row],[PA_DUM]]+'[1]4'!L$25*Table6[[#This Row],[CT_DUM]]+'[1]4'!L$26*Table6[[#This Row],[DL_DUM]]</f>
        <v>392.52442845000223</v>
      </c>
      <c r="AQ708" s="9">
        <f>Table6[[#This Row],[sales]]-Table6[[#This Row],[Pred_4]]</f>
        <v>1296.0963225073256</v>
      </c>
      <c r="AR708">
        <f>ABS(Table6[[#This Row],[Res_4]]/Table6[[#This Row],[sales]])</f>
        <v>0.767547314441405</v>
      </c>
      <c r="AS708" s="9">
        <f>'[1]5'!L$20+'[1]5'!L$26*Table6[[#This Row],[Radio_State]]+'[1]5'!L$21*Table6[[#This Row],[NJ_DUM]]+'[1]5'!L$22*Table6[[#This Row],[NY_DUM]]+'[1]5'!L$23*Table6[[#This Row],[PA_DUM]]+'[1]5'!L$24*Table6[[#This Row],[CT_DUM]]+'[1]5'!L$25*Table6[[#This Row],[DL_DUM]]</f>
        <v>379.41620881689641</v>
      </c>
      <c r="AT708" s="9">
        <f>Table6[[#This Row],[sales]]-Table6[[#This Row],[Pred_5]]</f>
        <v>1309.2045421404314</v>
      </c>
      <c r="AU708" s="9">
        <f>ABS(Table6[[#This Row],[Red_5]]/Table6[[#This Row],[sales]])</f>
        <v>0.77530999272524959</v>
      </c>
      <c r="AV708" s="9">
        <f>'[1]6'!L$20+'[1]6'!L$26*Table6[[#This Row],[Online]]+'[1]6'!L$21*Table6[[#This Row],[NJ_DUM]]+'[1]6'!L$22*Table6[[#This Row],[NY_DUM]]+'[1]6'!L$23*Table6[[#This Row],[PA_DUM]]+'[1]6'!L$24*Table6[[#This Row],[CT_DUM]]+'[1]6'!L$25*Table6[[#This Row],[DL_DUM]]</f>
        <v>220.13971492435905</v>
      </c>
      <c r="AW708" s="9">
        <f>Table6[[#This Row],[sales]]-Table6[[#This Row],[Pred_6]]</f>
        <v>1468.4810360329689</v>
      </c>
      <c r="AX708" s="9">
        <f>ABS(Table6[[#This Row],[Red_6]]/Table6[[#This Row],[sales]])</f>
        <v>0.86963341839808883</v>
      </c>
      <c r="AY708" s="9">
        <f>'[1]7'!L$21+'[1]7'!L$27*Table6[[#This Row],[LNTV]]+'[1]7'!L$22*Table6[[#This Row],[NJ_DUM]]+'[1]7'!L$23*Table6[[#This Row],[NY_DUM]]+'[1]7'!L$24*Table6[[#This Row],[PA_DUM]]+'[1]7'!L$25*Table6[[#This Row],[CT_DUM]]+'[1]7'!L$26*Table6[[#This Row],[DL_DUM]]</f>
        <v>5.8708794920986822</v>
      </c>
      <c r="AZ708" s="9">
        <f>Table6[[#This Row],[sales]]-Table6[[#This Row],[Pred_7]]</f>
        <v>1682.749871465229</v>
      </c>
      <c r="BA708" s="9">
        <f>ABS(Table6[[#This Row],[Red_7]]/Table6[[#This Row],[sales]])</f>
        <v>0.99652326936716229</v>
      </c>
      <c r="BB708" s="9">
        <f>'[1]8'!O$22+'[1]8'!O$28*Table6[[#This Row],[LNRADIOLING]]+'[1]8'!O$23*Table6[[#This Row],[DL_DUM]]+'[1]8'!O$24*Table6[[#This Row],[CT_DUM]]+'[1]8'!O$25*Table6[[#This Row],[PA_DUM]]+'[1]8'!O$26*Table6[[#This Row],[NY_DUM]]+'[1]8'!O$27*Table6[[#This Row],[NJ_DUM]]</f>
        <v>6.8875375104600449</v>
      </c>
      <c r="BC708" s="9">
        <f>Table6[[#This Row],[sales]]-Table6[[#This Row],[Pred_8]]</f>
        <v>1681.7332134468677</v>
      </c>
      <c r="BD708" s="9">
        <f>ABS(Table6[[#This Row],[Red_8]]/Table6[[#This Row],[sales]])</f>
        <v>0.99592120521641381</v>
      </c>
      <c r="BE708" s="9">
        <f>'[1]9'!M$19+'[1]9'!M$21*Table6[[#This Row],[LNONLINE]]+'[1]9'!M$20*Table6[[#This Row],[DL_DUM]]+'[1]9'!M$22*Table6[[#This Row],[CT_DUM]]+'[1]9'!M$23*Table6[[#This Row],[PA_DUM]]+'[1]9'!M$24*Table6[[#This Row],[NY_DUM]]+'[1]9'!M$25*Table6[[#This Row],[NJ_DUM]]</f>
        <v>6.9452285055834286</v>
      </c>
      <c r="BF708" s="9">
        <f>Table6[[#This Row],[sales]]-Table6[[#This Row],[Pred_9]]</f>
        <v>1681.6755224517444</v>
      </c>
      <c r="BG708" s="9">
        <f>ABS(Table6[[#This Row],[Red_9]]/Table6[[#This Row],[sales]])</f>
        <v>0.99588704065039713</v>
      </c>
      <c r="BH708" s="9">
        <f>'[1]10'!P$22+'[1]10'!P$30*Table6[[#This Row],[LNTV]]+'[1]10'!P$29*Table6[[#This Row],[LNRADIOLING]]+'[1]10'!P$24*Table6[[#This Row],[LNONLINELING]]+'[1]10'!P$23*Table6[[#This Row],[DL_DUM]]+'[1]10'!P$25*Table6[[#This Row],[CT_DUM]]+'[1]10'!P$26*Table6[[#This Row],[PA_DUM]]+'[1]10'!P$27*Table6[[#This Row],[NY_DUM]]+'[1]10'!P$28*Table6[[#This Row],[NJ_DUM]]</f>
        <v>6.882991207937831</v>
      </c>
      <c r="BI708" s="9">
        <f>Table6[[#This Row],[sales]]-Table6[[#This Row],[Pred_10]]</f>
        <v>1681.7377597493901</v>
      </c>
      <c r="BJ708" s="45">
        <f>ABS(Table6[[#This Row],[Red_10]]/Table6[[#This Row],[sales]])</f>
        <v>0.99592389753351329</v>
      </c>
      <c r="BK708" s="9">
        <f>'[1]11'!P$32+'[1]11'!P$40*Table6[[#This Row],[LNONLINELING]]+'[1]11'!P$39*Table6[[#This Row],[LNRADIOLING]]+'[1]11'!P$38*Table6[[#This Row],[LNTVLING]]+'[1]11'!P$33*Table6[[#This Row],[DL_DUM]]+'[1]11'!P$34*Table6[[#This Row],[CT_DUM]]+'[1]11'!P$35*Table6[[#This Row],[PA_DUM]]+'[1]11'!P$36*Table6[[#This Row],[NY_DUM]]+'[1]11'!P$37*Table6[[#This Row],[NJ_DUM]]</f>
        <v>6.8644598362071498</v>
      </c>
      <c r="BL708" s="9">
        <f>Table6[[#This Row],[sales]]-Table6[[#This Row],[ Pred_11]]</f>
        <v>1681.7562911211207</v>
      </c>
      <c r="BM708" s="47">
        <f>ABS(Table6[[#This Row],[ Red_11]]/Table6[[#This Row],[sales]])</f>
        <v>0.99593487179858742</v>
      </c>
      <c r="BN708" s="9">
        <f>'[1]12'!K$22+'[1]12'!K$28*Table6[[#This Row],[COMBINE LN LING]]+'[1]12'!K$23*Table6[[#This Row],[DL_DUM]]+'[1]12'!K$24*Table6[[#This Row],[CT_DUM]]+'[1]12'!K$25*Table6[[#This Row],[PA_DUM]]+'[1]12'!K$26*Table6[[#This Row],[NY_DUM]]+'[1]12'!K$27*Table6[[#This Row],[NJ_DUM]]</f>
        <v>6.9442252640980957</v>
      </c>
      <c r="BO708" s="9">
        <f>Table6[[#This Row],[sales]]-Table6[[#This Row],[ Pred_12]]</f>
        <v>1681.6765256932297</v>
      </c>
      <c r="BP708" s="47">
        <f>ABS(Table6[[#This Row],[ Red_12]]/Table6[[#This Row],[sales]])</f>
        <v>0.99588763476928654</v>
      </c>
      <c r="BQ708">
        <f>LN(G708+'2019 Totals and Calculations'!C$18)</f>
        <v>6.9534101985804364</v>
      </c>
      <c r="BR708">
        <f>LN(Table6[[#This Row],[PROF RADIO]]+'2019 Totals and Calculations'!D$18)</f>
        <v>5.1097858961219202</v>
      </c>
      <c r="BS708">
        <f>LN(Table6[[#This Row],[ONLINE LINGERING]]+'2019 Totals and Calculations'!E$18)</f>
        <v>4.560921722651246</v>
      </c>
      <c r="BT708">
        <f>MONTH(Table6[[#This Row],[Date]])</f>
        <v>7</v>
      </c>
      <c r="BU708">
        <f t="shared" si="310"/>
        <v>0</v>
      </c>
      <c r="BV708">
        <f t="shared" si="311"/>
        <v>0</v>
      </c>
      <c r="BW708">
        <f t="shared" si="312"/>
        <v>0</v>
      </c>
      <c r="BX708">
        <f t="shared" si="313"/>
        <v>0</v>
      </c>
      <c r="BY708">
        <f t="shared" si="314"/>
        <v>0</v>
      </c>
      <c r="BZ708">
        <f t="shared" si="315"/>
        <v>0</v>
      </c>
      <c r="CA708">
        <f t="shared" si="316"/>
        <v>1</v>
      </c>
      <c r="CB708">
        <f t="shared" si="317"/>
        <v>0</v>
      </c>
      <c r="CC708">
        <f t="shared" si="318"/>
        <v>0</v>
      </c>
      <c r="CD708">
        <f t="shared" si="319"/>
        <v>0</v>
      </c>
      <c r="CE708">
        <f t="shared" si="320"/>
        <v>0</v>
      </c>
      <c r="CF708">
        <f t="shared" si="321"/>
        <v>0</v>
      </c>
      <c r="CG708">
        <f t="shared" si="322"/>
        <v>79</v>
      </c>
      <c r="CH70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1975.6883714172595</v>
      </c>
      <c r="CI708" s="79">
        <f>Table6[[#This Row],[sales]]-CH708</f>
        <v>-287.06762045993173</v>
      </c>
      <c r="CJ708">
        <f>ABS(Table6[[#This Row],[sales]]-CH708)/Table6[[#This Row],[sales]]</f>
        <v>0.17000123935299552</v>
      </c>
      <c r="CK70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1970.8626666003236</v>
      </c>
      <c r="CL708" s="79">
        <f>Table6[[#This Row],[sales]]-CK708</f>
        <v>-282.24191564299576</v>
      </c>
      <c r="CM708">
        <f>ABS(Table6[[#This Row],[sales]]-CK708)/Table6[[#This Row],[sales]]</f>
        <v>0.16714346041465183</v>
      </c>
      <c r="CN70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1638.2166407509912</v>
      </c>
      <c r="CO708" s="79">
        <f>Table6[[#This Row],[sales]]-CN708</f>
        <v>50.404110206336554</v>
      </c>
      <c r="CP708">
        <f>ABS(Table6[[#This Row],[sales]]-CN708)/Table6[[#This Row],[sales]]</f>
        <v>2.9849277984864874E-2</v>
      </c>
      <c r="CQ70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1742.0764403441435</v>
      </c>
      <c r="CR708" s="79">
        <f>Table6[[#This Row],[sales]]-CQ708</f>
        <v>-53.45568938681572</v>
      </c>
      <c r="CS708">
        <f>ABS(Table6[[#This Row],[sales]]-CQ708)/Table6[[#This Row],[sales]]</f>
        <v>3.1656420991220291E-2</v>
      </c>
    </row>
    <row r="709" spans="1:97" x14ac:dyDescent="0.2">
      <c r="A709">
        <v>708</v>
      </c>
      <c r="B709" t="s">
        <v>31</v>
      </c>
      <c r="C709" s="5">
        <v>43289</v>
      </c>
      <c r="D709" s="6">
        <v>708.31862214767477</v>
      </c>
      <c r="E709" s="8">
        <f>YEAR(Table6[[#This Row],[Date]])</f>
        <v>2018</v>
      </c>
      <c r="F709" s="6">
        <f>Table6[[#This Row],[TV_State]]+Table6[[#This Row],[Radio_State]]+Table6[[#This Row],[Online]]</f>
        <v>865.72276040271356</v>
      </c>
      <c r="G709" s="6">
        <f t="shared" si="297"/>
        <v>692.3243307680375</v>
      </c>
      <c r="H709" s="6">
        <f>LN(Table6[[#This Row],[PROF TV LING]])</f>
        <v>6.5400545318996333</v>
      </c>
      <c r="I709" s="6">
        <f t="shared" si="298"/>
        <v>6.5628940237420403</v>
      </c>
      <c r="J709" s="6">
        <v>104.9360921700259</v>
      </c>
      <c r="K709" s="6">
        <f t="shared" si="303"/>
        <v>103.90730695267271</v>
      </c>
      <c r="L709" s="6">
        <f>0.5*J708+0.5*Table6[[#This Row],[Radio_State]]</f>
        <v>104.41660656522379</v>
      </c>
      <c r="M709" s="6">
        <f>LN(Table6[[#This Row],[RADIO LINGERING ]])</f>
        <v>4.6483887295154727</v>
      </c>
      <c r="N709" s="6">
        <f t="shared" si="299"/>
        <v>4.653351518857602</v>
      </c>
      <c r="O709" s="6">
        <v>52.468046085012944</v>
      </c>
      <c r="P709" s="6">
        <f t="shared" si="300"/>
        <v>52.24635011563965</v>
      </c>
      <c r="Q709" s="6">
        <f>0.3*O708+0.7*Table6[[#This Row],[Online]]</f>
        <v>52.312200403572312</v>
      </c>
      <c r="R709" s="6">
        <f>LN(Table6[[#This Row],[ONLINE LINGERING]])</f>
        <v>3.9572296211809133</v>
      </c>
      <c r="S709" s="6">
        <f t="shared" si="301"/>
        <v>3.9602043382976562</v>
      </c>
      <c r="T709" s="6">
        <v>1563.6585604190454</v>
      </c>
      <c r="U709" s="6">
        <f t="shared" si="302"/>
        <v>7.3547835855192485</v>
      </c>
      <c r="V709" s="8">
        <f>YEAR(Table6[[#This Row],[Date]])</f>
        <v>2018</v>
      </c>
      <c r="W709" s="8">
        <f>WEEKNUM(Table6[[#This Row],[Date]])</f>
        <v>28</v>
      </c>
      <c r="X709" t="s">
        <v>875</v>
      </c>
      <c r="Y709" s="9">
        <f>Table6[[#This Row],[LNTVLING]]+Table6[[#This Row],[LNRADIOLING]]+Table6[[#This Row],[LNONLINELING]]</f>
        <v>15.145672882596019</v>
      </c>
      <c r="Z709">
        <f t="shared" si="323"/>
        <v>1</v>
      </c>
      <c r="AA709">
        <f t="shared" si="304"/>
        <v>0</v>
      </c>
      <c r="AB709">
        <f t="shared" si="305"/>
        <v>0</v>
      </c>
      <c r="AC709">
        <f t="shared" si="306"/>
        <v>0</v>
      </c>
      <c r="AD709">
        <f t="shared" si="307"/>
        <v>0</v>
      </c>
      <c r="AE709">
        <f t="shared" si="308"/>
        <v>1</v>
      </c>
      <c r="AF709">
        <f t="shared" si="309"/>
        <v>0</v>
      </c>
      <c r="AG709" s="9">
        <f>'[1]1'!J$20+'[1]1'!J$21*Table6[[#This Row],[TV_State]]</f>
        <v>2026.3136088306098</v>
      </c>
      <c r="AH709" s="9">
        <f>Table6[[#This Row],[sales]]-Table6[[#This Row],[Pred_1]]</f>
        <v>-462.65504841156439</v>
      </c>
      <c r="AI709">
        <f>ABS(Table6[[#This Row],[Res_1]])/Table6[[#This Row],[sales]]</f>
        <v>0.29587984239192044</v>
      </c>
      <c r="AJ709" s="9">
        <f>'[1]2'!J$20+'[1]2'!J$21*Table6[[#This Row],[Radio_State]]</f>
        <v>2174.9570000800059</v>
      </c>
      <c r="AK709" s="9">
        <f>Table6[[#This Row],[sales]]-Table6[[#This Row],[ Pred_2 ]]</f>
        <v>-611.29843966096041</v>
      </c>
      <c r="AL709">
        <f>ABS(Table6[[#This Row],[ Res_2 ]])/Table6[[#This Row],[sales]]</f>
        <v>0.39094112687691762</v>
      </c>
      <c r="AM709" s="10">
        <f>'[1]3'!J$20+'[1]3'!J$21*Data!O709</f>
        <v>2103.8549333890851</v>
      </c>
      <c r="AN709" s="9">
        <f>Table6[[#This Row],[sales]]-Table6[[#This Row],[Pred_3]]</f>
        <v>-540.19637297003965</v>
      </c>
      <c r="AO709" s="9">
        <f>ABS(Table6[[#This Row],[Res_3]])/Table6[[#This Row],[sales]]</f>
        <v>0.34546952042092377</v>
      </c>
      <c r="AP709" s="9">
        <f>'[1]4'!L$21+'[1]4'!L$27*Table6[[#This Row],[TV_State]]+'[1]4'!L$22*Table6[[#This Row],[NJ_DUM]]+'[1]4'!L$23*Table6[[#This Row],[NY_DUM]]+'[1]4'!L$24*Table6[[#This Row],[PA_DUM]]+'[1]4'!L$25*Table6[[#This Row],[CT_DUM]]+'[1]4'!L$26*Table6[[#This Row],[DL_DUM]]</f>
        <v>394.07137279104393</v>
      </c>
      <c r="AQ709" s="9">
        <f>Table6[[#This Row],[sales]]-Table6[[#This Row],[Pred_4]]</f>
        <v>1169.5871876280016</v>
      </c>
      <c r="AR709">
        <f>ABS(Table6[[#This Row],[Res_4]]/Table6[[#This Row],[sales]])</f>
        <v>0.74798118798682212</v>
      </c>
      <c r="AS709" s="9">
        <f>'[1]5'!L$20+'[1]5'!L$26*Table6[[#This Row],[Radio_State]]+'[1]5'!L$21*Table6[[#This Row],[NJ_DUM]]+'[1]5'!L$22*Table6[[#This Row],[NY_DUM]]+'[1]5'!L$23*Table6[[#This Row],[PA_DUM]]+'[1]5'!L$24*Table6[[#This Row],[CT_DUM]]+'[1]5'!L$25*Table6[[#This Row],[DL_DUM]]</f>
        <v>381.24645562179489</v>
      </c>
      <c r="AT709" s="9">
        <f>Table6[[#This Row],[sales]]-Table6[[#This Row],[Pred_5]]</f>
        <v>1182.4121047972505</v>
      </c>
      <c r="AU709" s="9">
        <f>ABS(Table6[[#This Row],[Red_5]]/Table6[[#This Row],[sales]])</f>
        <v>0.75618305346684855</v>
      </c>
      <c r="AV709" s="9">
        <f>'[1]6'!L$20+'[1]6'!L$26*Table6[[#This Row],[Online]]+'[1]6'!L$21*Table6[[#This Row],[NJ_DUM]]+'[1]6'!L$22*Table6[[#This Row],[NY_DUM]]+'[1]6'!L$23*Table6[[#This Row],[PA_DUM]]+'[1]6'!L$24*Table6[[#This Row],[CT_DUM]]+'[1]6'!L$25*Table6[[#This Row],[DL_DUM]]</f>
        <v>222.40065008546722</v>
      </c>
      <c r="AW709" s="9">
        <f>Table6[[#This Row],[sales]]-Table6[[#This Row],[Pred_6]]</f>
        <v>1341.2579103335781</v>
      </c>
      <c r="AX709" s="9">
        <f>ABS(Table6[[#This Row],[Red_6]]/Table6[[#This Row],[sales]])</f>
        <v>0.85776904516426777</v>
      </c>
      <c r="AY709" s="9">
        <f>'[1]7'!L$21+'[1]7'!L$27*Table6[[#This Row],[LNTV]]+'[1]7'!L$22*Table6[[#This Row],[NJ_DUM]]+'[1]7'!L$23*Table6[[#This Row],[NY_DUM]]+'[1]7'!L$24*Table6[[#This Row],[PA_DUM]]+'[1]7'!L$25*Table6[[#This Row],[CT_DUM]]+'[1]7'!L$26*Table6[[#This Row],[DL_DUM]]</f>
        <v>5.8719808393886836</v>
      </c>
      <c r="AZ709" s="9">
        <f>Table6[[#This Row],[sales]]-Table6[[#This Row],[Pred_7]]</f>
        <v>1557.7865795796567</v>
      </c>
      <c r="BA709" s="9">
        <f>ABS(Table6[[#This Row],[Red_7]]/Table6[[#This Row],[sales]])</f>
        <v>0.99624471672523252</v>
      </c>
      <c r="BB709" s="9">
        <f>'[1]8'!O$22+'[1]8'!O$28*Table6[[#This Row],[LNRADIOLING]]+'[1]8'!O$23*Table6[[#This Row],[DL_DUM]]+'[1]8'!O$24*Table6[[#This Row],[CT_DUM]]+'[1]8'!O$25*Table6[[#This Row],[PA_DUM]]+'[1]8'!O$26*Table6[[#This Row],[NY_DUM]]+'[1]8'!O$27*Table6[[#This Row],[NJ_DUM]]</f>
        <v>6.8882473764638208</v>
      </c>
      <c r="BC709" s="9">
        <f>Table6[[#This Row],[sales]]-Table6[[#This Row],[Pred_8]]</f>
        <v>1556.7703130425816</v>
      </c>
      <c r="BD709" s="9">
        <f>ABS(Table6[[#This Row],[Red_8]]/Table6[[#This Row],[sales]])</f>
        <v>0.9955947880497531</v>
      </c>
      <c r="BE709" s="9">
        <f>'[1]9'!M$19+'[1]9'!M$21*Table6[[#This Row],[LNONLINE]]+'[1]9'!M$20*Table6[[#This Row],[DL_DUM]]+'[1]9'!M$22*Table6[[#This Row],[CT_DUM]]+'[1]9'!M$23*Table6[[#This Row],[PA_DUM]]+'[1]9'!M$24*Table6[[#This Row],[NY_DUM]]+'[1]9'!M$25*Table6[[#This Row],[NJ_DUM]]</f>
        <v>6.9483789539147613</v>
      </c>
      <c r="BF709" s="9">
        <f>Table6[[#This Row],[sales]]-Table6[[#This Row],[Pred_9]]</f>
        <v>1556.7101814651307</v>
      </c>
      <c r="BG709" s="9">
        <f>ABS(Table6[[#This Row],[Red_9]]/Table6[[#This Row],[sales]])</f>
        <v>0.99555633235426244</v>
      </c>
      <c r="BH709" s="9">
        <f>'[1]10'!P$22+'[1]10'!P$30*Table6[[#This Row],[LNTV]]+'[1]10'!P$29*Table6[[#This Row],[LNRADIOLING]]+'[1]10'!P$24*Table6[[#This Row],[LNONLINELING]]+'[1]10'!P$23*Table6[[#This Row],[DL_DUM]]+'[1]10'!P$25*Table6[[#This Row],[CT_DUM]]+'[1]10'!P$26*Table6[[#This Row],[PA_DUM]]+'[1]10'!P$27*Table6[[#This Row],[NY_DUM]]+'[1]10'!P$28*Table6[[#This Row],[NJ_DUM]]</f>
        <v>6.884802291214049</v>
      </c>
      <c r="BI709" s="9">
        <f>Table6[[#This Row],[sales]]-Table6[[#This Row],[Pred_10]]</f>
        <v>1556.7737581278313</v>
      </c>
      <c r="BJ709" s="45">
        <f>ABS(Table6[[#This Row],[Red_10]]/Table6[[#This Row],[sales]])</f>
        <v>0.99559699127067158</v>
      </c>
      <c r="BK709" s="9">
        <f>'[1]11'!P$32+'[1]11'!P$40*Table6[[#This Row],[LNONLINELING]]+'[1]11'!P$39*Table6[[#This Row],[LNRADIOLING]]+'[1]11'!P$38*Table6[[#This Row],[LNTVLING]]+'[1]11'!P$33*Table6[[#This Row],[DL_DUM]]+'[1]11'!P$34*Table6[[#This Row],[CT_DUM]]+'[1]11'!P$35*Table6[[#This Row],[PA_DUM]]+'[1]11'!P$36*Table6[[#This Row],[NY_DUM]]+'[1]11'!P$37*Table6[[#This Row],[NJ_DUM]]</f>
        <v>6.8655852338874652</v>
      </c>
      <c r="BL709" s="9">
        <f>Table6[[#This Row],[sales]]-Table6[[#This Row],[ Pred_11]]</f>
        <v>1556.792975185158</v>
      </c>
      <c r="BM709" s="47">
        <f>ABS(Table6[[#This Row],[ Red_11]]/Table6[[#This Row],[sales]])</f>
        <v>0.99560928107473312</v>
      </c>
      <c r="BN709" s="9">
        <f>'[1]12'!K$22+'[1]12'!K$28*Table6[[#This Row],[COMBINE LN LING]]+'[1]12'!K$23*Table6[[#This Row],[DL_DUM]]+'[1]12'!K$24*Table6[[#This Row],[CT_DUM]]+'[1]12'!K$25*Table6[[#This Row],[PA_DUM]]+'[1]12'!K$26*Table6[[#This Row],[NY_DUM]]+'[1]12'!K$27*Table6[[#This Row],[NJ_DUM]]</f>
        <v>6.947098000499512</v>
      </c>
      <c r="BO709" s="9">
        <f>Table6[[#This Row],[sales]]-Table6[[#This Row],[ Pred_12]]</f>
        <v>1556.711462418546</v>
      </c>
      <c r="BP709" s="47">
        <f>ABS(Table6[[#This Row],[ Red_12]]/Table6[[#This Row],[sales]])</f>
        <v>0.99555715155702684</v>
      </c>
      <c r="BQ709">
        <f>LN(G709+'2019 Totals and Calculations'!C$18)</f>
        <v>6.9599376305442533</v>
      </c>
      <c r="BR709">
        <f>LN(Table6[[#This Row],[PROF RADIO]]+'2019 Totals and Calculations'!D$18)</f>
        <v>5.1159778489281118</v>
      </c>
      <c r="BS709">
        <f>LN(Table6[[#This Row],[ONLINE LINGERING]]+'2019 Totals and Calculations'!E$18)</f>
        <v>4.5663208744673662</v>
      </c>
      <c r="BT709">
        <f>MONTH(Table6[[#This Row],[Date]])</f>
        <v>7</v>
      </c>
      <c r="BU709">
        <f t="shared" si="310"/>
        <v>0</v>
      </c>
      <c r="BV709">
        <f t="shared" si="311"/>
        <v>0</v>
      </c>
      <c r="BW709">
        <f t="shared" si="312"/>
        <v>0</v>
      </c>
      <c r="BX709">
        <f t="shared" si="313"/>
        <v>0</v>
      </c>
      <c r="BY709">
        <f t="shared" si="314"/>
        <v>0</v>
      </c>
      <c r="BZ709">
        <f t="shared" si="315"/>
        <v>0</v>
      </c>
      <c r="CA709">
        <f t="shared" si="316"/>
        <v>1</v>
      </c>
      <c r="CB709">
        <f t="shared" si="317"/>
        <v>0</v>
      </c>
      <c r="CC709">
        <f t="shared" si="318"/>
        <v>0</v>
      </c>
      <c r="CD709">
        <f t="shared" si="319"/>
        <v>0</v>
      </c>
      <c r="CE709">
        <f t="shared" si="320"/>
        <v>0</v>
      </c>
      <c r="CF709">
        <f t="shared" si="321"/>
        <v>0</v>
      </c>
      <c r="CG709">
        <f t="shared" si="322"/>
        <v>80</v>
      </c>
      <c r="CH70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1984.8945508281492</v>
      </c>
      <c r="CI709" s="79">
        <f>Table6[[#This Row],[sales]]-CH709</f>
        <v>-421.23599040910381</v>
      </c>
      <c r="CJ709">
        <f>ABS(Table6[[#This Row],[sales]]-CH709)/Table6[[#This Row],[sales]]</f>
        <v>0.26939128596988376</v>
      </c>
      <c r="CK70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1979.0871210531977</v>
      </c>
      <c r="CL709" s="79">
        <f>Table6[[#This Row],[sales]]-CK709</f>
        <v>-415.42856063415229</v>
      </c>
      <c r="CM709">
        <f>ABS(Table6[[#This Row],[sales]]-CK709)/Table6[[#This Row],[sales]]</f>
        <v>0.26567728476658065</v>
      </c>
      <c r="CN70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1644.9752499000515</v>
      </c>
      <c r="CO709" s="79">
        <f>Table6[[#This Row],[sales]]-CN709</f>
        <v>-81.316689481006051</v>
      </c>
      <c r="CP709">
        <f>ABS(Table6[[#This Row],[sales]]-CN709)/Table6[[#This Row],[sales]]</f>
        <v>5.2004121321226268E-2</v>
      </c>
      <c r="CQ70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1752.3557825084763</v>
      </c>
      <c r="CR709" s="79">
        <f>Table6[[#This Row],[sales]]-CQ709</f>
        <v>-188.69722208943085</v>
      </c>
      <c r="CS709">
        <f>ABS(Table6[[#This Row],[sales]]-CQ709)/Table6[[#This Row],[sales]]</f>
        <v>0.12067674290662395</v>
      </c>
    </row>
    <row r="710" spans="1:97" x14ac:dyDescent="0.2">
      <c r="A710">
        <v>709</v>
      </c>
      <c r="B710" t="s">
        <v>31</v>
      </c>
      <c r="C710" s="5">
        <v>43296</v>
      </c>
      <c r="D710" s="6">
        <v>715.40180836915169</v>
      </c>
      <c r="E710" s="8">
        <f>YEAR(Table6[[#This Row],[Date]])</f>
        <v>2018</v>
      </c>
      <c r="F710" s="6">
        <f>Table6[[#This Row],[TV_State]]+Table6[[#This Row],[Radio_State]]+Table6[[#This Row],[Online]]</f>
        <v>1346.0677223110074</v>
      </c>
      <c r="G710" s="6">
        <f t="shared" si="297"/>
        <v>699.24757404837169</v>
      </c>
      <c r="H710" s="6">
        <f>LN(Table6[[#This Row],[PROF TV LING]])</f>
        <v>6.5500048627136938</v>
      </c>
      <c r="I710" s="6">
        <f t="shared" si="298"/>
        <v>6.5728443545952082</v>
      </c>
      <c r="J710" s="6">
        <v>105.98545309172619</v>
      </c>
      <c r="K710" s="6">
        <f t="shared" si="303"/>
        <v>104.94638002219945</v>
      </c>
      <c r="L710" s="6">
        <f>0.5*J709+0.5*Table6[[#This Row],[Radio_State]]</f>
        <v>105.46077263087605</v>
      </c>
      <c r="M710" s="6">
        <f>LN(Table6[[#This Row],[RADIO LINGERING ]])</f>
        <v>4.6583390603686405</v>
      </c>
      <c r="N710" s="6">
        <f t="shared" si="299"/>
        <v>4.6633018497107699</v>
      </c>
      <c r="O710" s="6">
        <v>524.68046085012941</v>
      </c>
      <c r="P710" s="6">
        <f t="shared" si="300"/>
        <v>382.95022762978243</v>
      </c>
      <c r="Q710" s="6">
        <f>0.3*O709+0.7*Table6[[#This Row],[Online]]</f>
        <v>383.01673642059444</v>
      </c>
      <c r="R710" s="6">
        <f>LN(Table6[[#This Row],[ONLINE LINGERING]])</f>
        <v>5.9480786864520017</v>
      </c>
      <c r="S710" s="6">
        <f t="shared" si="301"/>
        <v>6.2627894312917016</v>
      </c>
      <c r="T710" s="6">
        <v>2728.6078906874636</v>
      </c>
      <c r="U710" s="6">
        <f t="shared" si="302"/>
        <v>7.911546827969298</v>
      </c>
      <c r="V710" s="8">
        <f>YEAR(Table6[[#This Row],[Date]])</f>
        <v>2018</v>
      </c>
      <c r="W710" s="8">
        <f>WEEKNUM(Table6[[#This Row],[Date]])</f>
        <v>29</v>
      </c>
      <c r="X710" t="s">
        <v>876</v>
      </c>
      <c r="Y710" s="9">
        <f>Table6[[#This Row],[LNTVLING]]+Table6[[#This Row],[LNRADIOLING]]+Table6[[#This Row],[LNONLINELING]]</f>
        <v>17.156422609534339</v>
      </c>
      <c r="Z710">
        <f t="shared" si="323"/>
        <v>1</v>
      </c>
      <c r="AA710">
        <f t="shared" si="304"/>
        <v>0</v>
      </c>
      <c r="AB710">
        <f t="shared" si="305"/>
        <v>0</v>
      </c>
      <c r="AC710">
        <f t="shared" si="306"/>
        <v>0</v>
      </c>
      <c r="AD710">
        <f t="shared" si="307"/>
        <v>0</v>
      </c>
      <c r="AE710">
        <f t="shared" si="308"/>
        <v>1</v>
      </c>
      <c r="AF710">
        <f t="shared" si="309"/>
        <v>0</v>
      </c>
      <c r="AG710" s="9">
        <f>'[1]1'!J$20+'[1]1'!J$21*Table6[[#This Row],[TV_State]]</f>
        <v>2033.2794194643529</v>
      </c>
      <c r="AH710" s="9">
        <f>Table6[[#This Row],[sales]]-Table6[[#This Row],[Pred_1]]</f>
        <v>695.32847122311068</v>
      </c>
      <c r="AI710">
        <f>ABS(Table6[[#This Row],[Res_1]])/Table6[[#This Row],[sales]]</f>
        <v>0.25482901870811675</v>
      </c>
      <c r="AJ710" s="9">
        <f>'[1]2'!J$20+'[1]2'!J$21*Table6[[#This Row],[Radio_State]]</f>
        <v>2179.5637520408309</v>
      </c>
      <c r="AK710" s="9">
        <f>Table6[[#This Row],[sales]]-Table6[[#This Row],[ Pred_2 ]]</f>
        <v>549.04413864663275</v>
      </c>
      <c r="AL710">
        <f>ABS(Table6[[#This Row],[ Res_2 ]])/Table6[[#This Row],[sales]]</f>
        <v>0.20121767606129107</v>
      </c>
      <c r="AM710" s="10">
        <f>'[1]3'!J$20+'[1]3'!J$21*Data!O710</f>
        <v>4831.9776983671663</v>
      </c>
      <c r="AN710" s="9">
        <f>Table6[[#This Row],[sales]]-Table6[[#This Row],[Pred_3]]</f>
        <v>-2103.3698076797027</v>
      </c>
      <c r="AO710" s="9">
        <f>ABS(Table6[[#This Row],[Res_3]])/Table6[[#This Row],[sales]]</f>
        <v>0.77085821486419792</v>
      </c>
      <c r="AP710" s="9">
        <f>'[1]4'!L$21+'[1]4'!L$27*Table6[[#This Row],[TV_State]]+'[1]4'!L$22*Table6[[#This Row],[NJ_DUM]]+'[1]4'!L$23*Table6[[#This Row],[NY_DUM]]+'[1]4'!L$24*Table6[[#This Row],[PA_DUM]]+'[1]4'!L$25*Table6[[#This Row],[CT_DUM]]+'[1]4'!L$26*Table6[[#This Row],[DL_DUM]]</f>
        <v>395.63378657549617</v>
      </c>
      <c r="AQ710" s="9">
        <f>Table6[[#This Row],[sales]]-Table6[[#This Row],[Pred_4]]</f>
        <v>2332.9741041119673</v>
      </c>
      <c r="AR710">
        <f>ABS(Table6[[#This Row],[Res_4]]/Table6[[#This Row],[sales]])</f>
        <v>0.85500526186786852</v>
      </c>
      <c r="AS710" s="9">
        <f>'[1]5'!L$20+'[1]5'!L$26*Table6[[#This Row],[Radio_State]]+'[1]5'!L$21*Table6[[#This Row],[NJ_DUM]]+'[1]5'!L$22*Table6[[#This Row],[NY_DUM]]+'[1]5'!L$23*Table6[[#This Row],[PA_DUM]]+'[1]5'!L$24*Table6[[#This Row],[CT_DUM]]+'[1]5'!L$25*Table6[[#This Row],[DL_DUM]]</f>
        <v>383.09500489474237</v>
      </c>
      <c r="AT710" s="9">
        <f>Table6[[#This Row],[sales]]-Table6[[#This Row],[Pred_5]]</f>
        <v>2345.5128857927211</v>
      </c>
      <c r="AU710" s="9">
        <f>ABS(Table6[[#This Row],[Red_5]]/Table6[[#This Row],[sales]])</f>
        <v>0.85960056547435149</v>
      </c>
      <c r="AV710" s="9">
        <f>'[1]6'!L$20+'[1]6'!L$26*Table6[[#This Row],[Online]]+'[1]6'!L$21*Table6[[#This Row],[NJ_DUM]]+'[1]6'!L$22*Table6[[#This Row],[NY_DUM]]+'[1]6'!L$23*Table6[[#This Row],[PA_DUM]]+'[1]6'!L$24*Table6[[#This Row],[CT_DUM]]+'[1]6'!L$25*Table6[[#This Row],[DL_DUM]]</f>
        <v>2277.59071153282</v>
      </c>
      <c r="AW710" s="9">
        <f>Table6[[#This Row],[sales]]-Table6[[#This Row],[Pred_6]]</f>
        <v>451.0171791546436</v>
      </c>
      <c r="AX710" s="9">
        <f>ABS(Table6[[#This Row],[Red_6]]/Table6[[#This Row],[sales]])</f>
        <v>0.16529204532975653</v>
      </c>
      <c r="AY710" s="9">
        <f>'[1]7'!L$21+'[1]7'!L$27*Table6[[#This Row],[LNTV]]+'[1]7'!L$22*Table6[[#This Row],[NJ_DUM]]+'[1]7'!L$23*Table6[[#This Row],[NY_DUM]]+'[1]7'!L$24*Table6[[#This Row],[PA_DUM]]+'[1]7'!L$25*Table6[[#This Row],[CT_DUM]]+'[1]7'!L$26*Table6[[#This Row],[DL_DUM]]</f>
        <v>5.8730821866786842</v>
      </c>
      <c r="AZ710" s="9">
        <f>Table6[[#This Row],[sales]]-Table6[[#This Row],[Pred_7]]</f>
        <v>2722.7348085007848</v>
      </c>
      <c r="BA710" s="9">
        <f>ABS(Table6[[#This Row],[Red_7]]/Table6[[#This Row],[sales]])</f>
        <v>0.99784759026508596</v>
      </c>
      <c r="BB710" s="9">
        <f>'[1]8'!O$22+'[1]8'!O$28*Table6[[#This Row],[LNRADIOLING]]+'[1]8'!O$23*Table6[[#This Row],[DL_DUM]]+'[1]8'!O$24*Table6[[#This Row],[CT_DUM]]+'[1]8'!O$25*Table6[[#This Row],[PA_DUM]]+'[1]8'!O$26*Table6[[#This Row],[NY_DUM]]+'[1]8'!O$27*Table6[[#This Row],[NJ_DUM]]</f>
        <v>6.8889572424675976</v>
      </c>
      <c r="BC710" s="9">
        <f>Table6[[#This Row],[sales]]-Table6[[#This Row],[Pred_8]]</f>
        <v>2721.7189334449959</v>
      </c>
      <c r="BD710" s="9">
        <f>ABS(Table6[[#This Row],[Red_8]]/Table6[[#This Row],[sales]])</f>
        <v>0.99747528501036031</v>
      </c>
      <c r="BE710" s="9">
        <f>'[1]9'!M$19+'[1]9'!M$21*Table6[[#This Row],[LNONLINE]]+'[1]9'!M$20*Table6[[#This Row],[DL_DUM]]+'[1]9'!M$22*Table6[[#This Row],[CT_DUM]]+'[1]9'!M$23*Table6[[#This Row],[PA_DUM]]+'[1]9'!M$24*Table6[[#This Row],[NY_DUM]]+'[1]9'!M$25*Table6[[#This Row],[NJ_DUM]]</f>
        <v>7.6774175628836181</v>
      </c>
      <c r="BF710" s="9">
        <f>Table6[[#This Row],[sales]]-Table6[[#This Row],[Pred_9]]</f>
        <v>2720.9304731245802</v>
      </c>
      <c r="BG710" s="9">
        <f>ABS(Table6[[#This Row],[Red_9]]/Table6[[#This Row],[sales]])</f>
        <v>0.99718632435642884</v>
      </c>
      <c r="BH710" s="9">
        <f>'[1]10'!P$22+'[1]10'!P$30*Table6[[#This Row],[LNTV]]+'[1]10'!P$29*Table6[[#This Row],[LNRADIOLING]]+'[1]10'!P$24*Table6[[#This Row],[LNONLINELING]]+'[1]10'!P$23*Table6[[#This Row],[DL_DUM]]+'[1]10'!P$25*Table6[[#This Row],[CT_DUM]]+'[1]10'!P$26*Table6[[#This Row],[PA_DUM]]+'[1]10'!P$27*Table6[[#This Row],[NY_DUM]]+'[1]10'!P$28*Table6[[#This Row],[NJ_DUM]]</f>
        <v>7.6557934042761033</v>
      </c>
      <c r="BI710" s="9">
        <f>Table6[[#This Row],[sales]]-Table6[[#This Row],[Pred_10]]</f>
        <v>2720.9520972831874</v>
      </c>
      <c r="BJ710" s="45">
        <f>ABS(Table6[[#This Row],[Red_10]]/Table6[[#This Row],[sales]])</f>
        <v>0.99719424933483303</v>
      </c>
      <c r="BK710" s="9">
        <f>'[1]11'!P$32+'[1]11'!P$40*Table6[[#This Row],[LNONLINELING]]+'[1]11'!P$39*Table6[[#This Row],[LNRADIOLING]]+'[1]11'!P$38*Table6[[#This Row],[LNTVLING]]+'[1]11'!P$33*Table6[[#This Row],[DL_DUM]]+'[1]11'!P$34*Table6[[#This Row],[CT_DUM]]+'[1]11'!P$35*Table6[[#This Row],[PA_DUM]]+'[1]11'!P$36*Table6[[#This Row],[NY_DUM]]+'[1]11'!P$37*Table6[[#This Row],[NJ_DUM]]</f>
        <v>7.7363384746518085</v>
      </c>
      <c r="BL710" s="9">
        <f>Table6[[#This Row],[sales]]-Table6[[#This Row],[ Pred_11]]</f>
        <v>2720.8715522128118</v>
      </c>
      <c r="BM710" s="47">
        <f>ABS(Table6[[#This Row],[ Red_11]]/Table6[[#This Row],[sales]])</f>
        <v>0.99716473059355459</v>
      </c>
      <c r="BN710" s="9">
        <f>'[1]12'!K$22+'[1]12'!K$28*Table6[[#This Row],[COMBINE LN LING]]+'[1]12'!K$23*Table6[[#This Row],[DL_DUM]]+'[1]12'!K$24*Table6[[#This Row],[CT_DUM]]+'[1]12'!K$25*Table6[[#This Row],[PA_DUM]]+'[1]12'!K$26*Table6[[#This Row],[NY_DUM]]+'[1]12'!K$27*Table6[[#This Row],[NJ_DUM]]</f>
        <v>7.1406042611077307</v>
      </c>
      <c r="BO710" s="9">
        <f>Table6[[#This Row],[sales]]-Table6[[#This Row],[ Pred_12]]</f>
        <v>2721.4672864263557</v>
      </c>
      <c r="BP710" s="47">
        <f>ABS(Table6[[#This Row],[ Red_12]]/Table6[[#This Row],[sales]])</f>
        <v>0.99738305958672979</v>
      </c>
      <c r="BQ710">
        <f>LN(G710+'2019 Totals and Calculations'!C$18)</f>
        <v>6.966487370405428</v>
      </c>
      <c r="BR710">
        <f>LN(Table6[[#This Row],[PROF RADIO]]+'2019 Totals and Calculations'!D$18)</f>
        <v>5.1221930449149955</v>
      </c>
      <c r="BS710">
        <f>LN(Table6[[#This Row],[ONLINE LINGERING]]+'2019 Totals and Calculations'!E$18)</f>
        <v>6.0565359742700169</v>
      </c>
      <c r="BT710">
        <f>MONTH(Table6[[#This Row],[Date]])</f>
        <v>7</v>
      </c>
      <c r="BU710">
        <f t="shared" si="310"/>
        <v>0</v>
      </c>
      <c r="BV710">
        <f t="shared" si="311"/>
        <v>0</v>
      </c>
      <c r="BW710">
        <f t="shared" si="312"/>
        <v>0</v>
      </c>
      <c r="BX710">
        <f t="shared" si="313"/>
        <v>0</v>
      </c>
      <c r="BY710">
        <f t="shared" si="314"/>
        <v>0</v>
      </c>
      <c r="BZ710">
        <f t="shared" si="315"/>
        <v>0</v>
      </c>
      <c r="CA710">
        <f t="shared" si="316"/>
        <v>1</v>
      </c>
      <c r="CB710">
        <f t="shared" si="317"/>
        <v>0</v>
      </c>
      <c r="CC710">
        <f t="shared" si="318"/>
        <v>0</v>
      </c>
      <c r="CD710">
        <f t="shared" si="319"/>
        <v>0</v>
      </c>
      <c r="CE710">
        <f t="shared" si="320"/>
        <v>0</v>
      </c>
      <c r="CF710">
        <f t="shared" si="321"/>
        <v>0</v>
      </c>
      <c r="CG710">
        <f t="shared" si="322"/>
        <v>81</v>
      </c>
      <c r="CH71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1994.1568848372949</v>
      </c>
      <c r="CI710" s="79">
        <f>Table6[[#This Row],[sales]]-CH710</f>
        <v>734.45100585016871</v>
      </c>
      <c r="CJ710">
        <f>ABS(Table6[[#This Row],[sales]]-CH710)/Table6[[#This Row],[sales]]</f>
        <v>0.26916692880526938</v>
      </c>
      <c r="CK71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1987.3600523128257</v>
      </c>
      <c r="CL710" s="79">
        <f>Table6[[#This Row],[sales]]-CK710</f>
        <v>741.24783837463792</v>
      </c>
      <c r="CM710">
        <f>ABS(Table6[[#This Row],[sales]]-CK710)/Table6[[#This Row],[sales]]</f>
        <v>0.27165788126042656</v>
      </c>
      <c r="CN71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2682.5455750728629</v>
      </c>
      <c r="CO710" s="79">
        <f>Table6[[#This Row],[sales]]-CN710</f>
        <v>46.06231561460072</v>
      </c>
      <c r="CP710">
        <f>ABS(Table6[[#This Row],[sales]]-CN710)/Table6[[#This Row],[sales]]</f>
        <v>1.6881251341318768E-2</v>
      </c>
      <c r="CQ71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2659.5582206708077</v>
      </c>
      <c r="CR710" s="79">
        <f>Table6[[#This Row],[sales]]-CQ710</f>
        <v>69.049670016655909</v>
      </c>
      <c r="CS710">
        <f>ABS(Table6[[#This Row],[sales]]-CQ710)/Table6[[#This Row],[sales]]</f>
        <v>2.5305823622484312E-2</v>
      </c>
    </row>
    <row r="711" spans="1:97" x14ac:dyDescent="0.2">
      <c r="A711">
        <v>710</v>
      </c>
      <c r="B711" t="s">
        <v>31</v>
      </c>
      <c r="C711" s="5">
        <v>43303</v>
      </c>
      <c r="D711" s="6">
        <v>722.55582645284335</v>
      </c>
      <c r="E711" s="8">
        <f>YEAR(Table6[[#This Row],[Date]])</f>
        <v>2018</v>
      </c>
      <c r="F711" s="6">
        <f>Table6[[#This Row],[TV_State]]+Table6[[#This Row],[Radio_State]]+Table6[[#This Row],[Online]]</f>
        <v>1354.2815949256162</v>
      </c>
      <c r="G711" s="6">
        <f t="shared" si="297"/>
        <v>706.2400497697131</v>
      </c>
      <c r="H711" s="6">
        <f>LN(Table6[[#This Row],[PROF TV LING]])</f>
        <v>6.5599551935397571</v>
      </c>
      <c r="I711" s="6">
        <f t="shared" si="298"/>
        <v>6.582794685448377</v>
      </c>
      <c r="J711" s="6">
        <v>107.04530762264343</v>
      </c>
      <c r="K711" s="6">
        <f t="shared" si="303"/>
        <v>105.99584382242145</v>
      </c>
      <c r="L711" s="6">
        <f>0.5*J710+0.5*Table6[[#This Row],[Radio_State]]</f>
        <v>106.51538035718481</v>
      </c>
      <c r="M711" s="6">
        <f>LN(Table6[[#This Row],[RADIO LINGERING ]])</f>
        <v>4.6682893912218093</v>
      </c>
      <c r="N711" s="6">
        <f t="shared" si="299"/>
        <v>4.6732521805639378</v>
      </c>
      <c r="O711" s="6">
        <v>524.68046085012941</v>
      </c>
      <c r="P711" s="6">
        <f t="shared" si="300"/>
        <v>482.16139088402531</v>
      </c>
      <c r="Q711" s="6">
        <f>0.3*O710+0.7*Table6[[#This Row],[Online]]</f>
        <v>524.68046085012941</v>
      </c>
      <c r="R711" s="6">
        <f>LN(Table6[[#This Row],[ONLINE LINGERING]])</f>
        <v>6.2627894312917016</v>
      </c>
      <c r="S711" s="6">
        <f t="shared" si="301"/>
        <v>6.2627894312917016</v>
      </c>
      <c r="T711" s="6">
        <v>2926.8298499238986</v>
      </c>
      <c r="U711" s="6">
        <f t="shared" si="302"/>
        <v>7.9816751537838542</v>
      </c>
      <c r="V711" s="8">
        <f>YEAR(Table6[[#This Row],[Date]])</f>
        <v>2018</v>
      </c>
      <c r="W711" s="8">
        <f>WEEKNUM(Table6[[#This Row],[Date]])</f>
        <v>30</v>
      </c>
      <c r="X711" t="s">
        <v>877</v>
      </c>
      <c r="Y711" s="9">
        <f>Table6[[#This Row],[LNTVLING]]+Table6[[#This Row],[LNRADIOLING]]+Table6[[#This Row],[LNONLINELING]]</f>
        <v>17.491034016053266</v>
      </c>
      <c r="Z711">
        <f t="shared" si="323"/>
        <v>1</v>
      </c>
      <c r="AA711">
        <f t="shared" si="304"/>
        <v>0</v>
      </c>
      <c r="AB711">
        <f t="shared" si="305"/>
        <v>0</v>
      </c>
      <c r="AC711">
        <f t="shared" si="306"/>
        <v>0</v>
      </c>
      <c r="AD711">
        <f t="shared" si="307"/>
        <v>0</v>
      </c>
      <c r="AE711">
        <f t="shared" si="308"/>
        <v>1</v>
      </c>
      <c r="AF711">
        <f t="shared" si="309"/>
        <v>0</v>
      </c>
      <c r="AG711" s="9">
        <f>'[1]1'!J$20+'[1]1'!J$21*Table6[[#This Row],[TV_State]]</f>
        <v>2040.3148882044334</v>
      </c>
      <c r="AH711" s="9">
        <f>Table6[[#This Row],[sales]]-Table6[[#This Row],[Pred_1]]</f>
        <v>886.51496171946519</v>
      </c>
      <c r="AI711">
        <f>ABS(Table6[[#This Row],[Res_1]])/Table6[[#This Row],[sales]]</f>
        <v>0.3028925517287982</v>
      </c>
      <c r="AJ711" s="9">
        <f>'[1]2'!J$20+'[1]2'!J$21*Table6[[#This Row],[Radio_State]]</f>
        <v>2184.2165715212641</v>
      </c>
      <c r="AK711" s="9">
        <f>Table6[[#This Row],[sales]]-Table6[[#This Row],[ Pred_2 ]]</f>
        <v>742.61327840263448</v>
      </c>
      <c r="AL711">
        <f>ABS(Table6[[#This Row],[ Res_2 ]])/Table6[[#This Row],[sales]]</f>
        <v>0.25372615303275775</v>
      </c>
      <c r="AM711" s="10">
        <f>'[1]3'!J$20+'[1]3'!J$21*Data!O711</f>
        <v>4831.9776983671663</v>
      </c>
      <c r="AN711" s="9">
        <f>Table6[[#This Row],[sales]]-Table6[[#This Row],[Pred_3]]</f>
        <v>-1905.1478484432678</v>
      </c>
      <c r="AO711" s="9">
        <f>ABS(Table6[[#This Row],[Res_3]])/Table6[[#This Row],[sales]]</f>
        <v>0.65092538553028767</v>
      </c>
      <c r="AP711" s="9">
        <f>'[1]4'!L$21+'[1]4'!L$27*Table6[[#This Row],[TV_State]]+'[1]4'!L$22*Table6[[#This Row],[NJ_DUM]]+'[1]4'!L$23*Table6[[#This Row],[NY_DUM]]+'[1]4'!L$24*Table6[[#This Row],[PA_DUM]]+'[1]4'!L$25*Table6[[#This Row],[CT_DUM]]+'[1]4'!L$26*Table6[[#This Row],[DL_DUM]]</f>
        <v>397.21182449779297</v>
      </c>
      <c r="AQ711" s="9">
        <f>Table6[[#This Row],[sales]]-Table6[[#This Row],[Pred_4]]</f>
        <v>2529.6180254261058</v>
      </c>
      <c r="AR711">
        <f>ABS(Table6[[#This Row],[Res_4]]/Table6[[#This Row],[sales]])</f>
        <v>0.8642859869328855</v>
      </c>
      <c r="AS711" s="9">
        <f>'[1]5'!L$20+'[1]5'!L$26*Table6[[#This Row],[Radio_State]]+'[1]5'!L$21*Table6[[#This Row],[NJ_DUM]]+'[1]5'!L$22*Table6[[#This Row],[NY_DUM]]+'[1]5'!L$23*Table6[[#This Row],[PA_DUM]]+'[1]5'!L$24*Table6[[#This Row],[CT_DUM]]+'[1]5'!L$25*Table6[[#This Row],[DL_DUM]]</f>
        <v>384.96203966041929</v>
      </c>
      <c r="AT711" s="9">
        <f>Table6[[#This Row],[sales]]-Table6[[#This Row],[Pred_5]]</f>
        <v>2541.8678102634794</v>
      </c>
      <c r="AU711" s="9">
        <f>ABS(Table6[[#This Row],[Red_5]]/Table6[[#This Row],[sales]])</f>
        <v>0.86847132925392689</v>
      </c>
      <c r="AV711" s="9">
        <f>'[1]6'!L$20+'[1]6'!L$26*Table6[[#This Row],[Online]]+'[1]6'!L$21*Table6[[#This Row],[NJ_DUM]]+'[1]6'!L$22*Table6[[#This Row],[NY_DUM]]+'[1]6'!L$23*Table6[[#This Row],[PA_DUM]]+'[1]6'!L$24*Table6[[#This Row],[CT_DUM]]+'[1]6'!L$25*Table6[[#This Row],[DL_DUM]]</f>
        <v>2277.59071153282</v>
      </c>
      <c r="AW711" s="9">
        <f>Table6[[#This Row],[sales]]-Table6[[#This Row],[Pred_6]]</f>
        <v>649.23913839107854</v>
      </c>
      <c r="AX711" s="9">
        <f>ABS(Table6[[#This Row],[Red_6]]/Table6[[#This Row],[sales]])</f>
        <v>0.22182332820199971</v>
      </c>
      <c r="AY711" s="9">
        <f>'[1]7'!L$21+'[1]7'!L$27*Table6[[#This Row],[LNTV]]+'[1]7'!L$22*Table6[[#This Row],[NJ_DUM]]+'[1]7'!L$23*Table6[[#This Row],[NY_DUM]]+'[1]7'!L$24*Table6[[#This Row],[PA_DUM]]+'[1]7'!L$25*Table6[[#This Row],[CT_DUM]]+'[1]7'!L$26*Table6[[#This Row],[DL_DUM]]</f>
        <v>5.8741835339686848</v>
      </c>
      <c r="AZ711" s="9">
        <f>Table6[[#This Row],[sales]]-Table6[[#This Row],[Pred_7]]</f>
        <v>2920.9556663899298</v>
      </c>
      <c r="BA711" s="9">
        <f>ABS(Table6[[#This Row],[Red_7]]/Table6[[#This Row],[sales]])</f>
        <v>0.99799298769140221</v>
      </c>
      <c r="BB711" s="9">
        <f>'[1]8'!O$22+'[1]8'!O$28*Table6[[#This Row],[LNRADIOLING]]+'[1]8'!O$23*Table6[[#This Row],[DL_DUM]]+'[1]8'!O$24*Table6[[#This Row],[CT_DUM]]+'[1]8'!O$25*Table6[[#This Row],[PA_DUM]]+'[1]8'!O$26*Table6[[#This Row],[NY_DUM]]+'[1]8'!O$27*Table6[[#This Row],[NJ_DUM]]</f>
        <v>6.8896671084713743</v>
      </c>
      <c r="BC711" s="9">
        <f>Table6[[#This Row],[sales]]-Table6[[#This Row],[Pred_8]]</f>
        <v>2919.9401828154273</v>
      </c>
      <c r="BD711" s="9">
        <f>ABS(Table6[[#This Row],[Red_8]]/Table6[[#This Row],[sales]])</f>
        <v>0.99764603087239578</v>
      </c>
      <c r="BE711" s="9">
        <f>'[1]9'!M$19+'[1]9'!M$21*Table6[[#This Row],[LNONLINE]]+'[1]9'!M$20*Table6[[#This Row],[DL_DUM]]+'[1]9'!M$22*Table6[[#This Row],[CT_DUM]]+'[1]9'!M$23*Table6[[#This Row],[PA_DUM]]+'[1]9'!M$24*Table6[[#This Row],[NY_DUM]]+'[1]9'!M$25*Table6[[#This Row],[NJ_DUM]]</f>
        <v>7.6774175628836181</v>
      </c>
      <c r="BF711" s="9">
        <f>Table6[[#This Row],[sales]]-Table6[[#This Row],[Pred_9]]</f>
        <v>2919.1524323610151</v>
      </c>
      <c r="BG711" s="9">
        <f>ABS(Table6[[#This Row],[Red_9]]/Table6[[#This Row],[sales]])</f>
        <v>0.99737688285395787</v>
      </c>
      <c r="BH711" s="9">
        <f>'[1]10'!P$22+'[1]10'!P$30*Table6[[#This Row],[LNTV]]+'[1]10'!P$29*Table6[[#This Row],[LNRADIOLING]]+'[1]10'!P$24*Table6[[#This Row],[LNONLINELING]]+'[1]10'!P$23*Table6[[#This Row],[DL_DUM]]+'[1]10'!P$25*Table6[[#This Row],[CT_DUM]]+'[1]10'!P$26*Table6[[#This Row],[PA_DUM]]+'[1]10'!P$27*Table6[[#This Row],[NY_DUM]]+'[1]10'!P$28*Table6[[#This Row],[NJ_DUM]]</f>
        <v>7.7759425026334323</v>
      </c>
      <c r="BI711" s="9">
        <f>Table6[[#This Row],[sales]]-Table6[[#This Row],[Pred_10]]</f>
        <v>2919.0539074212652</v>
      </c>
      <c r="BJ711" s="45">
        <f>ABS(Table6[[#This Row],[Red_10]]/Table6[[#This Row],[sales]])</f>
        <v>0.99734322017289956</v>
      </c>
      <c r="BK711" s="9">
        <f>'[1]11'!P$32+'[1]11'!P$40*Table6[[#This Row],[LNONLINELING]]+'[1]11'!P$39*Table6[[#This Row],[LNRADIOLING]]+'[1]11'!P$38*Table6[[#This Row],[LNTVLING]]+'[1]11'!P$33*Table6[[#This Row],[DL_DUM]]+'[1]11'!P$34*Table6[[#This Row],[CT_DUM]]+'[1]11'!P$35*Table6[[#This Row],[PA_DUM]]+'[1]11'!P$36*Table6[[#This Row],[NY_DUM]]+'[1]11'!P$37*Table6[[#This Row],[NJ_DUM]]</f>
        <v>7.8712557400630505</v>
      </c>
      <c r="BL711" s="9">
        <f>Table6[[#This Row],[sales]]-Table6[[#This Row],[ Pred_11]]</f>
        <v>2918.9585941838354</v>
      </c>
      <c r="BM711" s="47">
        <f>ABS(Table6[[#This Row],[ Red_11]]/Table6[[#This Row],[sales]])</f>
        <v>0.99731065482324921</v>
      </c>
      <c r="BN711" s="9">
        <f>'[1]12'!K$22+'[1]12'!K$28*Table6[[#This Row],[COMBINE LN LING]]+'[1]12'!K$23*Table6[[#This Row],[DL_DUM]]+'[1]12'!K$24*Table6[[#This Row],[CT_DUM]]+'[1]12'!K$25*Table6[[#This Row],[PA_DUM]]+'[1]12'!K$26*Table6[[#This Row],[NY_DUM]]+'[1]12'!K$27*Table6[[#This Row],[NJ_DUM]]</f>
        <v>7.1728058828037966</v>
      </c>
      <c r="BO711" s="9">
        <f>Table6[[#This Row],[sales]]-Table6[[#This Row],[ Pred_12]]</f>
        <v>2919.6570440410947</v>
      </c>
      <c r="BP711" s="47">
        <f>ABS(Table6[[#This Row],[ Red_12]]/Table6[[#This Row],[sales]])</f>
        <v>0.99754929181038987</v>
      </c>
      <c r="BQ711">
        <f>LN(G711+'2019 Totals and Calculations'!C$18)</f>
        <v>6.9730593480209864</v>
      </c>
      <c r="BR711">
        <f>LN(Table6[[#This Row],[PROF RADIO]]+'2019 Totals and Calculations'!D$18)</f>
        <v>5.1284314265101525</v>
      </c>
      <c r="BS711">
        <f>LN(Table6[[#This Row],[ONLINE LINGERING]]+'2019 Totals and Calculations'!E$18)</f>
        <v>6.3431030229315297</v>
      </c>
      <c r="BT711">
        <f>MONTH(Table6[[#This Row],[Date]])</f>
        <v>7</v>
      </c>
      <c r="BU711">
        <f t="shared" si="310"/>
        <v>0</v>
      </c>
      <c r="BV711">
        <f t="shared" si="311"/>
        <v>0</v>
      </c>
      <c r="BW711">
        <f t="shared" si="312"/>
        <v>0</v>
      </c>
      <c r="BX711">
        <f t="shared" si="313"/>
        <v>0</v>
      </c>
      <c r="BY711">
        <f t="shared" si="314"/>
        <v>0</v>
      </c>
      <c r="BZ711">
        <f t="shared" si="315"/>
        <v>0</v>
      </c>
      <c r="CA711">
        <f t="shared" si="316"/>
        <v>1</v>
      </c>
      <c r="CB711">
        <f t="shared" si="317"/>
        <v>0</v>
      </c>
      <c r="CC711">
        <f t="shared" si="318"/>
        <v>0</v>
      </c>
      <c r="CD711">
        <f t="shared" si="319"/>
        <v>0</v>
      </c>
      <c r="CE711">
        <f t="shared" si="320"/>
        <v>0</v>
      </c>
      <c r="CF711">
        <f t="shared" si="321"/>
        <v>0</v>
      </c>
      <c r="CG711">
        <f t="shared" si="322"/>
        <v>82</v>
      </c>
      <c r="CH71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2003.4757170402561</v>
      </c>
      <c r="CI711" s="79">
        <f>Table6[[#This Row],[sales]]-CH711</f>
        <v>923.35413288364248</v>
      </c>
      <c r="CJ711">
        <f>ABS(Table6[[#This Row],[sales]]-CH711)/Table6[[#This Row],[sales]]</f>
        <v>0.31547926604194326</v>
      </c>
      <c r="CK71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1995.6817459134563</v>
      </c>
      <c r="CL711" s="79">
        <f>Table6[[#This Row],[sales]]-CK711</f>
        <v>931.14810401044224</v>
      </c>
      <c r="CM711">
        <f>ABS(Table6[[#This Row],[sales]]-CK711)/Table6[[#This Row],[sales]]</f>
        <v>0.3181422056477432</v>
      </c>
      <c r="CN71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2952.668908899604</v>
      </c>
      <c r="CO711" s="79">
        <f>Table6[[#This Row],[sales]]-CN711</f>
        <v>-25.839058975705484</v>
      </c>
      <c r="CP711">
        <f>ABS(Table6[[#This Row],[sales]]-CN711)/Table6[[#This Row],[sales]]</f>
        <v>8.8283433956290059E-3</v>
      </c>
      <c r="CQ71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2891.9770045395699</v>
      </c>
      <c r="CR711" s="79">
        <f>Table6[[#This Row],[sales]]-CQ711</f>
        <v>34.852845384328702</v>
      </c>
      <c r="CS711">
        <f>ABS(Table6[[#This Row],[sales]]-CQ711)/Table6[[#This Row],[sales]]</f>
        <v>1.1908053139896371E-2</v>
      </c>
    </row>
    <row r="712" spans="1:97" x14ac:dyDescent="0.2">
      <c r="A712">
        <v>711</v>
      </c>
      <c r="B712" t="s">
        <v>31</v>
      </c>
      <c r="C712" s="5">
        <v>43310</v>
      </c>
      <c r="D712" s="6">
        <v>729.78138471737157</v>
      </c>
      <c r="E712" s="8">
        <f>YEAR(Table6[[#This Row],[Date]])</f>
        <v>2018</v>
      </c>
      <c r="F712" s="6">
        <f>Table6[[#This Row],[TV_State]]+Table6[[#This Row],[Radio_State]]+Table6[[#This Row],[Online]]</f>
        <v>1362.5776062663708</v>
      </c>
      <c r="G712" s="6">
        <f t="shared" si="297"/>
        <v>713.30245025401064</v>
      </c>
      <c r="H712" s="6">
        <f>LN(Table6[[#This Row],[PROF TV LING]])</f>
        <v>6.56990552437414</v>
      </c>
      <c r="I712" s="6">
        <f t="shared" si="298"/>
        <v>6.592745016301544</v>
      </c>
      <c r="J712" s="6">
        <v>108.11576069886988</v>
      </c>
      <c r="K712" s="6">
        <f t="shared" si="303"/>
        <v>107.05580226064566</v>
      </c>
      <c r="L712" s="6">
        <f>0.5*J711+0.5*Table6[[#This Row],[Radio_State]]</f>
        <v>107.58053416075666</v>
      </c>
      <c r="M712" s="6">
        <f>LN(Table6[[#This Row],[RADIO LINGERING ]])</f>
        <v>4.6782397220749772</v>
      </c>
      <c r="N712" s="6">
        <f t="shared" si="299"/>
        <v>4.6832025114171056</v>
      </c>
      <c r="O712" s="6">
        <v>524.68046085012941</v>
      </c>
      <c r="P712" s="6">
        <f t="shared" si="300"/>
        <v>511.92473986029813</v>
      </c>
      <c r="Q712" s="6">
        <f>0.3*O711+0.7*Table6[[#This Row],[Online]]</f>
        <v>524.68046085012941</v>
      </c>
      <c r="R712" s="6">
        <f>LN(Table6[[#This Row],[ONLINE LINGERING]])</f>
        <v>6.2627894312917016</v>
      </c>
      <c r="S712" s="6">
        <f t="shared" si="301"/>
        <v>6.2627894312917016</v>
      </c>
      <c r="T712" s="6">
        <v>3182.0089101010421</v>
      </c>
      <c r="U712" s="6">
        <f t="shared" si="302"/>
        <v>8.0652680090512732</v>
      </c>
      <c r="V712" s="8">
        <f>YEAR(Table6[[#This Row],[Date]])</f>
        <v>2018</v>
      </c>
      <c r="W712" s="8">
        <f>WEEKNUM(Table6[[#This Row],[Date]])</f>
        <v>31</v>
      </c>
      <c r="X712" t="s">
        <v>878</v>
      </c>
      <c r="Y712" s="9">
        <f>Table6[[#This Row],[LNTVLING]]+Table6[[#This Row],[LNRADIOLING]]+Table6[[#This Row],[LNONLINELING]]</f>
        <v>17.510934677740817</v>
      </c>
      <c r="Z712">
        <f t="shared" si="323"/>
        <v>1</v>
      </c>
      <c r="AA712">
        <f t="shared" si="304"/>
        <v>0</v>
      </c>
      <c r="AB712">
        <f t="shared" si="305"/>
        <v>0</v>
      </c>
      <c r="AC712">
        <f t="shared" si="306"/>
        <v>0</v>
      </c>
      <c r="AD712">
        <f t="shared" si="307"/>
        <v>0</v>
      </c>
      <c r="AE712">
        <f t="shared" si="308"/>
        <v>1</v>
      </c>
      <c r="AF712">
        <f t="shared" si="309"/>
        <v>0</v>
      </c>
      <c r="AG712" s="9">
        <f>'[1]1'!J$20+'[1]1'!J$21*Table6[[#This Row],[TV_State]]</f>
        <v>2047.4207116319142</v>
      </c>
      <c r="AH712" s="9">
        <f>Table6[[#This Row],[sales]]-Table6[[#This Row],[Pred_1]]</f>
        <v>1134.588198469128</v>
      </c>
      <c r="AI712">
        <f>ABS(Table6[[#This Row],[Res_1]])/Table6[[#This Row],[sales]]</f>
        <v>0.35656348882854011</v>
      </c>
      <c r="AJ712" s="9">
        <f>'[1]2'!J$20+'[1]2'!J$21*Table6[[#This Row],[Radio_State]]</f>
        <v>2188.9159191965018</v>
      </c>
      <c r="AK712" s="9">
        <f>Table6[[#This Row],[sales]]-Table6[[#This Row],[ Pred_2 ]]</f>
        <v>993.09299090454033</v>
      </c>
      <c r="AL712">
        <f>ABS(Table6[[#This Row],[ Res_2 ]])/Table6[[#This Row],[sales]]</f>
        <v>0.31209623195964131</v>
      </c>
      <c r="AM712" s="10">
        <f>'[1]3'!J$20+'[1]3'!J$21*Data!O712</f>
        <v>4831.9776983671663</v>
      </c>
      <c r="AN712" s="9">
        <f>Table6[[#This Row],[sales]]-Table6[[#This Row],[Pred_3]]</f>
        <v>-1649.9687882661242</v>
      </c>
      <c r="AO712" s="9">
        <f>ABS(Table6[[#This Row],[Res_3]])/Table6[[#This Row],[sales]]</f>
        <v>0.51853053680284344</v>
      </c>
      <c r="AP712" s="9">
        <f>'[1]4'!L$21+'[1]4'!L$27*Table6[[#This Row],[TV_State]]+'[1]4'!L$22*Table6[[#This Row],[NJ_DUM]]+'[1]4'!L$23*Table6[[#This Row],[NY_DUM]]+'[1]4'!L$24*Table6[[#This Row],[PA_DUM]]+'[1]4'!L$25*Table6[[#This Row],[CT_DUM]]+'[1]4'!L$26*Table6[[#This Row],[DL_DUM]]</f>
        <v>398.80564279931264</v>
      </c>
      <c r="AQ712" s="9">
        <f>Table6[[#This Row],[sales]]-Table6[[#This Row],[Pred_4]]</f>
        <v>2783.2032673017293</v>
      </c>
      <c r="AR712">
        <f>ABS(Table6[[#This Row],[Res_4]]/Table6[[#This Row],[sales]])</f>
        <v>0.87466859645385187</v>
      </c>
      <c r="AS712" s="9">
        <f>'[1]5'!L$20+'[1]5'!L$26*Table6[[#This Row],[Radio_State]]+'[1]5'!L$21*Table6[[#This Row],[NJ_DUM]]+'[1]5'!L$22*Table6[[#This Row],[NY_DUM]]+'[1]5'!L$23*Table6[[#This Row],[PA_DUM]]+'[1]5'!L$24*Table6[[#This Row],[CT_DUM]]+'[1]5'!L$25*Table6[[#This Row],[DL_DUM]]</f>
        <v>386.84774477375299</v>
      </c>
      <c r="AT712" s="9">
        <f>Table6[[#This Row],[sales]]-Table6[[#This Row],[Pred_5]]</f>
        <v>2795.1611653272894</v>
      </c>
      <c r="AU712" s="9">
        <f>ABS(Table6[[#This Row],[Red_5]]/Table6[[#This Row],[sales]])</f>
        <v>0.87842656771144345</v>
      </c>
      <c r="AV712" s="9">
        <f>'[1]6'!L$20+'[1]6'!L$26*Table6[[#This Row],[Online]]+'[1]6'!L$21*Table6[[#This Row],[NJ_DUM]]+'[1]6'!L$22*Table6[[#This Row],[NY_DUM]]+'[1]6'!L$23*Table6[[#This Row],[PA_DUM]]+'[1]6'!L$24*Table6[[#This Row],[CT_DUM]]+'[1]6'!L$25*Table6[[#This Row],[DL_DUM]]</f>
        <v>2277.59071153282</v>
      </c>
      <c r="AW712" s="9">
        <f>Table6[[#This Row],[sales]]-Table6[[#This Row],[Pred_6]]</f>
        <v>904.41819856822212</v>
      </c>
      <c r="AX712" s="9">
        <f>ABS(Table6[[#This Row],[Red_6]]/Table6[[#This Row],[sales]])</f>
        <v>0.28422868198049861</v>
      </c>
      <c r="AY712" s="9">
        <f>'[1]7'!L$21+'[1]7'!L$27*Table6[[#This Row],[LNTV]]+'[1]7'!L$22*Table6[[#This Row],[NJ_DUM]]+'[1]7'!L$23*Table6[[#This Row],[NY_DUM]]+'[1]7'!L$24*Table6[[#This Row],[PA_DUM]]+'[1]7'!L$25*Table6[[#This Row],[CT_DUM]]+'[1]7'!L$26*Table6[[#This Row],[DL_DUM]]</f>
        <v>5.8752848812586853</v>
      </c>
      <c r="AZ712" s="9">
        <f>Table6[[#This Row],[sales]]-Table6[[#This Row],[Pred_7]]</f>
        <v>3176.1336252197834</v>
      </c>
      <c r="BA712" s="9">
        <f>ABS(Table6[[#This Row],[Red_7]]/Table6[[#This Row],[sales]])</f>
        <v>0.99815359257398428</v>
      </c>
      <c r="BB712" s="9">
        <f>'[1]8'!O$22+'[1]8'!O$28*Table6[[#This Row],[LNRADIOLING]]+'[1]8'!O$23*Table6[[#This Row],[DL_DUM]]+'[1]8'!O$24*Table6[[#This Row],[CT_DUM]]+'[1]8'!O$25*Table6[[#This Row],[PA_DUM]]+'[1]8'!O$26*Table6[[#This Row],[NY_DUM]]+'[1]8'!O$27*Table6[[#This Row],[NJ_DUM]]</f>
        <v>6.8903769744751502</v>
      </c>
      <c r="BC712" s="9">
        <f>Table6[[#This Row],[sales]]-Table6[[#This Row],[Pred_8]]</f>
        <v>3175.1185331265669</v>
      </c>
      <c r="BD712" s="9">
        <f>ABS(Table6[[#This Row],[Red_8]]/Table6[[#This Row],[sales]])</f>
        <v>0.99783458275286341</v>
      </c>
      <c r="BE712" s="9">
        <f>'[1]9'!M$19+'[1]9'!M$21*Table6[[#This Row],[LNONLINE]]+'[1]9'!M$20*Table6[[#This Row],[DL_DUM]]+'[1]9'!M$22*Table6[[#This Row],[CT_DUM]]+'[1]9'!M$23*Table6[[#This Row],[PA_DUM]]+'[1]9'!M$24*Table6[[#This Row],[NY_DUM]]+'[1]9'!M$25*Table6[[#This Row],[NJ_DUM]]</f>
        <v>7.6774175628836181</v>
      </c>
      <c r="BF712" s="9">
        <f>Table6[[#This Row],[sales]]-Table6[[#This Row],[Pred_9]]</f>
        <v>3174.3314925381587</v>
      </c>
      <c r="BG712" s="9">
        <f>ABS(Table6[[#This Row],[Red_9]]/Table6[[#This Row],[sales]])</f>
        <v>0.99758724196575566</v>
      </c>
      <c r="BH712" s="9">
        <f>'[1]10'!P$22+'[1]10'!P$30*Table6[[#This Row],[LNTV]]+'[1]10'!P$29*Table6[[#This Row],[LNRADIOLING]]+'[1]10'!P$24*Table6[[#This Row],[LNONLINELING]]+'[1]10'!P$23*Table6[[#This Row],[DL_DUM]]+'[1]10'!P$25*Table6[[#This Row],[CT_DUM]]+'[1]10'!P$26*Table6[[#This Row],[PA_DUM]]+'[1]10'!P$27*Table6[[#This Row],[NY_DUM]]+'[1]10'!P$28*Table6[[#This Row],[NJ_DUM]]</f>
        <v>7.7738898872515438</v>
      </c>
      <c r="BI712" s="9">
        <f>Table6[[#This Row],[sales]]-Table6[[#This Row],[Pred_10]]</f>
        <v>3174.2350202137904</v>
      </c>
      <c r="BJ712" s="45">
        <f>ABS(Table6[[#This Row],[Red_10]]/Table6[[#This Row],[sales]])</f>
        <v>0.99755692390974326</v>
      </c>
      <c r="BK712" s="9">
        <f>'[1]11'!P$32+'[1]11'!P$40*Table6[[#This Row],[LNONLINELING]]+'[1]11'!P$39*Table6[[#This Row],[LNRADIOLING]]+'[1]11'!P$38*Table6[[#This Row],[LNTVLING]]+'[1]11'!P$33*Table6[[#This Row],[DL_DUM]]+'[1]11'!P$34*Table6[[#This Row],[CT_DUM]]+'[1]11'!P$35*Table6[[#This Row],[PA_DUM]]+'[1]11'!P$36*Table6[[#This Row],[NY_DUM]]+'[1]11'!P$37*Table6[[#This Row],[NJ_DUM]]</f>
        <v>7.8680128756913632</v>
      </c>
      <c r="BL712" s="9">
        <f>Table6[[#This Row],[sales]]-Table6[[#This Row],[ Pred_11]]</f>
        <v>3174.1408972253507</v>
      </c>
      <c r="BM712" s="47">
        <f>ABS(Table6[[#This Row],[ Red_11]]/Table6[[#This Row],[sales]])</f>
        <v>0.99752734417219413</v>
      </c>
      <c r="BN712" s="9">
        <f>'[1]12'!K$22+'[1]12'!K$28*Table6[[#This Row],[COMBINE LN LING]]+'[1]12'!K$23*Table6[[#This Row],[DL_DUM]]+'[1]12'!K$24*Table6[[#This Row],[CT_DUM]]+'[1]12'!K$25*Table6[[#This Row],[PA_DUM]]+'[1]12'!K$26*Table6[[#This Row],[NY_DUM]]+'[1]12'!K$27*Table6[[#This Row],[NJ_DUM]]</f>
        <v>7.1747210404065527</v>
      </c>
      <c r="BO712" s="9">
        <f>Table6[[#This Row],[sales]]-Table6[[#This Row],[ Pred_12]]</f>
        <v>3174.8341890606357</v>
      </c>
      <c r="BP712" s="47">
        <f>ABS(Table6[[#This Row],[ Red_12]]/Table6[[#This Row],[sales]])</f>
        <v>0.99774522283151668</v>
      </c>
      <c r="BQ712">
        <f>LN(G712+'2019 Totals and Calculations'!C$18)</f>
        <v>6.97965349248362</v>
      </c>
      <c r="BR712">
        <f>LN(Table6[[#This Row],[PROF RADIO]]+'2019 Totals and Calculations'!D$18)</f>
        <v>5.1346929352113202</v>
      </c>
      <c r="BS712">
        <f>LN(Table6[[#This Row],[ONLINE LINGERING]]+'2019 Totals and Calculations'!E$18)</f>
        <v>6.3431030229315297</v>
      </c>
      <c r="BT712">
        <f>MONTH(Table6[[#This Row],[Date]])</f>
        <v>7</v>
      </c>
      <c r="BU712">
        <f t="shared" si="310"/>
        <v>0</v>
      </c>
      <c r="BV712">
        <f t="shared" si="311"/>
        <v>0</v>
      </c>
      <c r="BW712">
        <f t="shared" si="312"/>
        <v>0</v>
      </c>
      <c r="BX712">
        <f t="shared" si="313"/>
        <v>0</v>
      </c>
      <c r="BY712">
        <f t="shared" si="314"/>
        <v>0</v>
      </c>
      <c r="BZ712">
        <f t="shared" si="315"/>
        <v>0</v>
      </c>
      <c r="CA712">
        <f t="shared" si="316"/>
        <v>1</v>
      </c>
      <c r="CB712">
        <f t="shared" si="317"/>
        <v>0</v>
      </c>
      <c r="CC712">
        <f t="shared" si="318"/>
        <v>0</v>
      </c>
      <c r="CD712">
        <f t="shared" si="319"/>
        <v>0</v>
      </c>
      <c r="CE712">
        <f t="shared" si="320"/>
        <v>0</v>
      </c>
      <c r="CF712">
        <f t="shared" si="321"/>
        <v>0</v>
      </c>
      <c r="CG712">
        <f t="shared" si="322"/>
        <v>83</v>
      </c>
      <c r="CH71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2012.8513927205049</v>
      </c>
      <c r="CI712" s="79">
        <f>Table6[[#This Row],[sales]]-CH712</f>
        <v>1169.1575173805372</v>
      </c>
      <c r="CJ712">
        <f>ABS(Table6[[#This Row],[sales]]-CH712)/Table6[[#This Row],[sales]]</f>
        <v>0.36742748069282166</v>
      </c>
      <c r="CK71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2004.0524886143569</v>
      </c>
      <c r="CL712" s="79">
        <f>Table6[[#This Row],[sales]]-CK712</f>
        <v>1177.9564214866853</v>
      </c>
      <c r="CM712">
        <f>ABS(Table6[[#This Row],[sales]]-CK712)/Table6[[#This Row],[sales]]</f>
        <v>0.37019268479964129</v>
      </c>
      <c r="CN71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2959.6270922087074</v>
      </c>
      <c r="CO712" s="79">
        <f>Table6[[#This Row],[sales]]-CN712</f>
        <v>222.38181789233477</v>
      </c>
      <c r="CP712">
        <f>ABS(Table6[[#This Row],[sales]]-CN712)/Table6[[#This Row],[sales]]</f>
        <v>6.9887239217464425E-2</v>
      </c>
      <c r="CQ71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2904.7392149575621</v>
      </c>
      <c r="CR712" s="79">
        <f>Table6[[#This Row],[sales]]-CQ712</f>
        <v>277.26969514348002</v>
      </c>
      <c r="CS712">
        <f>ABS(Table6[[#This Row],[sales]]-CQ712)/Table6[[#This Row],[sales]]</f>
        <v>8.7136680938670136E-2</v>
      </c>
    </row>
    <row r="713" spans="1:97" x14ac:dyDescent="0.2">
      <c r="A713">
        <v>712</v>
      </c>
      <c r="B713" t="s">
        <v>31</v>
      </c>
      <c r="C713" s="5">
        <v>43317</v>
      </c>
      <c r="D713" s="6">
        <v>737.07919856454532</v>
      </c>
      <c r="E713" s="8">
        <f>YEAR(Table6[[#This Row],[Date]])</f>
        <v>2018</v>
      </c>
      <c r="F713" s="6">
        <f>Table6[[#This Row],[TV_State]]+Table6[[#This Row],[Radio_State]]+Table6[[#This Row],[Online]]</f>
        <v>1370.9565777205335</v>
      </c>
      <c r="G713" s="6">
        <f t="shared" si="297"/>
        <v>720.43547474717093</v>
      </c>
      <c r="H713" s="6">
        <f>LN(Table6[[#This Row],[PROF TV LING]])</f>
        <v>6.5798558552142881</v>
      </c>
      <c r="I713" s="6">
        <f t="shared" si="298"/>
        <v>6.6026953471547127</v>
      </c>
      <c r="J713" s="6">
        <v>109.19691830585857</v>
      </c>
      <c r="K713" s="6">
        <f t="shared" si="303"/>
        <v>108.12636028325213</v>
      </c>
      <c r="L713" s="6">
        <f>0.5*J712+0.5*Table6[[#This Row],[Radio_State]]</f>
        <v>108.65633950236423</v>
      </c>
      <c r="M713" s="6">
        <f>LN(Table6[[#This Row],[RADIO LINGERING ]])</f>
        <v>4.6881900529281451</v>
      </c>
      <c r="N713" s="6">
        <f t="shared" si="299"/>
        <v>4.6931528422702744</v>
      </c>
      <c r="O713" s="6">
        <v>524.68046085012941</v>
      </c>
      <c r="P713" s="6">
        <f t="shared" si="300"/>
        <v>520.85374455318004</v>
      </c>
      <c r="Q713" s="6">
        <f>0.3*O712+0.7*Table6[[#This Row],[Online]]</f>
        <v>524.68046085012941</v>
      </c>
      <c r="R713" s="6">
        <f>LN(Table6[[#This Row],[ONLINE LINGERING]])</f>
        <v>6.2627894312917016</v>
      </c>
      <c r="S713" s="6">
        <f t="shared" si="301"/>
        <v>6.2627894312917016</v>
      </c>
      <c r="T713" s="6">
        <v>2706.8990230132454</v>
      </c>
      <c r="U713" s="6">
        <f t="shared" si="302"/>
        <v>7.9035589867439162</v>
      </c>
      <c r="V713" s="8">
        <f>YEAR(Table6[[#This Row],[Date]])</f>
        <v>2018</v>
      </c>
      <c r="W713" s="8">
        <f>WEEKNUM(Table6[[#This Row],[Date]])</f>
        <v>32</v>
      </c>
      <c r="X713" t="s">
        <v>879</v>
      </c>
      <c r="Y713" s="9">
        <f>Table6[[#This Row],[LNTVLING]]+Table6[[#This Row],[LNRADIOLING]]+Table6[[#This Row],[LNONLINELING]]</f>
        <v>17.530835339434134</v>
      </c>
      <c r="Z713">
        <f t="shared" si="323"/>
        <v>1</v>
      </c>
      <c r="AA713">
        <f t="shared" si="304"/>
        <v>0</v>
      </c>
      <c r="AB713">
        <f t="shared" si="305"/>
        <v>0</v>
      </c>
      <c r="AC713">
        <f t="shared" si="306"/>
        <v>0</v>
      </c>
      <c r="AD713">
        <f t="shared" si="307"/>
        <v>0</v>
      </c>
      <c r="AE713">
        <f t="shared" si="308"/>
        <v>1</v>
      </c>
      <c r="AF713">
        <f t="shared" si="309"/>
        <v>0</v>
      </c>
      <c r="AG713" s="9">
        <f>'[1]1'!J$20+'[1]1'!J$21*Table6[[#This Row],[TV_State]]</f>
        <v>2054.5975932936699</v>
      </c>
      <c r="AH713" s="9">
        <f>Table6[[#This Row],[sales]]-Table6[[#This Row],[Pred_1]]</f>
        <v>652.30142971957548</v>
      </c>
      <c r="AI713">
        <f>ABS(Table6[[#This Row],[Res_1]])/Table6[[#This Row],[sales]]</f>
        <v>0.24097737823757145</v>
      </c>
      <c r="AJ713" s="9">
        <f>'[1]2'!J$20+'[1]2'!J$21*Table6[[#This Row],[Radio_State]]</f>
        <v>2193.6622603484916</v>
      </c>
      <c r="AK713" s="9">
        <f>Table6[[#This Row],[sales]]-Table6[[#This Row],[ Pred_2 ]]</f>
        <v>513.23676266475377</v>
      </c>
      <c r="AL713">
        <f>ABS(Table6[[#This Row],[ Res_2 ]])/Table6[[#This Row],[sales]]</f>
        <v>0.18960321692880613</v>
      </c>
      <c r="AM713" s="10">
        <f>'[1]3'!J$20+'[1]3'!J$21*Data!O713</f>
        <v>4831.9776983671663</v>
      </c>
      <c r="AN713" s="9">
        <f>Table6[[#This Row],[sales]]-Table6[[#This Row],[Pred_3]]</f>
        <v>-2125.078675353921</v>
      </c>
      <c r="AO713" s="9">
        <f>ABS(Table6[[#This Row],[Res_3]])/Table6[[#This Row],[sales]]</f>
        <v>0.78506019518539039</v>
      </c>
      <c r="AP713" s="9">
        <f>'[1]4'!L$21+'[1]4'!L$27*Table6[[#This Row],[TV_State]]+'[1]4'!L$22*Table6[[#This Row],[NJ_DUM]]+'[1]4'!L$23*Table6[[#This Row],[NY_DUM]]+'[1]4'!L$24*Table6[[#This Row],[PA_DUM]]+'[1]4'!L$25*Table6[[#This Row],[CT_DUM]]+'[1]4'!L$26*Table6[[#This Row],[DL_DUM]]</f>
        <v>400.41539928384753</v>
      </c>
      <c r="AQ713" s="9">
        <f>Table6[[#This Row],[sales]]-Table6[[#This Row],[Pred_4]]</f>
        <v>2306.483623729398</v>
      </c>
      <c r="AR713">
        <f>ABS(Table6[[#This Row],[Res_4]]/Table6[[#This Row],[sales]])</f>
        <v>0.85207597480377528</v>
      </c>
      <c r="AS713" s="9">
        <f>'[1]5'!L$20+'[1]5'!L$26*Table6[[#This Row],[Radio_State]]+'[1]5'!L$21*Table6[[#This Row],[NJ_DUM]]+'[1]5'!L$22*Table6[[#This Row],[NY_DUM]]+'[1]5'!L$23*Table6[[#This Row],[PA_DUM]]+'[1]5'!L$24*Table6[[#This Row],[CT_DUM]]+'[1]5'!L$25*Table6[[#This Row],[DL_DUM]]</f>
        <v>388.75230693822004</v>
      </c>
      <c r="AT713" s="9">
        <f>Table6[[#This Row],[sales]]-Table6[[#This Row],[Pred_5]]</f>
        <v>2318.1467160750253</v>
      </c>
      <c r="AU713" s="9">
        <f>ABS(Table6[[#This Row],[Red_5]]/Table6[[#This Row],[sales]])</f>
        <v>0.85638462918891167</v>
      </c>
      <c r="AV713" s="9">
        <f>'[1]6'!L$20+'[1]6'!L$26*Table6[[#This Row],[Online]]+'[1]6'!L$21*Table6[[#This Row],[NJ_DUM]]+'[1]6'!L$22*Table6[[#This Row],[NY_DUM]]+'[1]6'!L$23*Table6[[#This Row],[PA_DUM]]+'[1]6'!L$24*Table6[[#This Row],[CT_DUM]]+'[1]6'!L$25*Table6[[#This Row],[DL_DUM]]</f>
        <v>2277.59071153282</v>
      </c>
      <c r="AW713" s="9">
        <f>Table6[[#This Row],[sales]]-Table6[[#This Row],[Pred_6]]</f>
        <v>429.30831148042535</v>
      </c>
      <c r="AX713" s="9">
        <f>ABS(Table6[[#This Row],[Red_6]]/Table6[[#This Row],[sales]])</f>
        <v>0.15859783014828946</v>
      </c>
      <c r="AY713" s="9">
        <f>'[1]7'!L$21+'[1]7'!L$27*Table6[[#This Row],[LNTV]]+'[1]7'!L$22*Table6[[#This Row],[NJ_DUM]]+'[1]7'!L$23*Table6[[#This Row],[NY_DUM]]+'[1]7'!L$24*Table6[[#This Row],[PA_DUM]]+'[1]7'!L$25*Table6[[#This Row],[CT_DUM]]+'[1]7'!L$26*Table6[[#This Row],[DL_DUM]]</f>
        <v>5.8763862285486859</v>
      </c>
      <c r="AZ713" s="9">
        <f>Table6[[#This Row],[sales]]-Table6[[#This Row],[Pred_7]]</f>
        <v>2701.0226367846967</v>
      </c>
      <c r="BA713" s="9">
        <f>ABS(Table6[[#This Row],[Red_7]]/Table6[[#This Row],[sales]])</f>
        <v>0.99782910770642375</v>
      </c>
      <c r="BB713" s="9">
        <f>'[1]8'!O$22+'[1]8'!O$28*Table6[[#This Row],[LNRADIOLING]]+'[1]8'!O$23*Table6[[#This Row],[DL_DUM]]+'[1]8'!O$24*Table6[[#This Row],[CT_DUM]]+'[1]8'!O$25*Table6[[#This Row],[PA_DUM]]+'[1]8'!O$26*Table6[[#This Row],[NY_DUM]]+'[1]8'!O$27*Table6[[#This Row],[NJ_DUM]]</f>
        <v>6.8910868404789269</v>
      </c>
      <c r="BC713" s="9">
        <f>Table6[[#This Row],[sales]]-Table6[[#This Row],[Pred_8]]</f>
        <v>2700.0079361727662</v>
      </c>
      <c r="BD713" s="9">
        <f>ABS(Table6[[#This Row],[Red_8]]/Table6[[#This Row],[sales]])</f>
        <v>0.99745425049774916</v>
      </c>
      <c r="BE713" s="9">
        <f>'[1]9'!M$19+'[1]9'!M$21*Table6[[#This Row],[LNONLINE]]+'[1]9'!M$20*Table6[[#This Row],[DL_DUM]]+'[1]9'!M$22*Table6[[#This Row],[CT_DUM]]+'[1]9'!M$23*Table6[[#This Row],[PA_DUM]]+'[1]9'!M$24*Table6[[#This Row],[NY_DUM]]+'[1]9'!M$25*Table6[[#This Row],[NJ_DUM]]</f>
        <v>7.6774175628836181</v>
      </c>
      <c r="BF713" s="9">
        <f>Table6[[#This Row],[sales]]-Table6[[#This Row],[Pred_9]]</f>
        <v>2699.2216054503619</v>
      </c>
      <c r="BG713" s="9">
        <f>ABS(Table6[[#This Row],[Red_9]]/Table6[[#This Row],[sales]])</f>
        <v>0.9971637591585012</v>
      </c>
      <c r="BH713" s="9">
        <f>'[1]10'!P$22+'[1]10'!P$30*Table6[[#This Row],[LNTV]]+'[1]10'!P$29*Table6[[#This Row],[LNRADIOLING]]+'[1]10'!P$24*Table6[[#This Row],[LNONLINELING]]+'[1]10'!P$23*Table6[[#This Row],[DL_DUM]]+'[1]10'!P$25*Table6[[#This Row],[CT_DUM]]+'[1]10'!P$26*Table6[[#This Row],[PA_DUM]]+'[1]10'!P$27*Table6[[#This Row],[NY_DUM]]+'[1]10'!P$28*Table6[[#This Row],[NJ_DUM]]</f>
        <v>7.7718372718696536</v>
      </c>
      <c r="BI713" s="9">
        <f>Table6[[#This Row],[sales]]-Table6[[#This Row],[Pred_10]]</f>
        <v>2699.1271857413758</v>
      </c>
      <c r="BJ713" s="45">
        <f>ABS(Table6[[#This Row],[Red_10]]/Table6[[#This Row],[sales]])</f>
        <v>0.99712887802396921</v>
      </c>
      <c r="BK713" s="9">
        <f>'[1]11'!P$32+'[1]11'!P$40*Table6[[#This Row],[LNONLINELING]]+'[1]11'!P$39*Table6[[#This Row],[LNRADIOLING]]+'[1]11'!P$38*Table6[[#This Row],[LNTVLING]]+'[1]11'!P$33*Table6[[#This Row],[DL_DUM]]+'[1]11'!P$34*Table6[[#This Row],[CT_DUM]]+'[1]11'!P$35*Table6[[#This Row],[PA_DUM]]+'[1]11'!P$36*Table6[[#This Row],[NY_DUM]]+'[1]11'!P$37*Table6[[#This Row],[NJ_DUM]]</f>
        <v>7.8647700113187042</v>
      </c>
      <c r="BL713" s="9">
        <f>Table6[[#This Row],[sales]]-Table6[[#This Row],[ Pred_11]]</f>
        <v>2699.0342530019266</v>
      </c>
      <c r="BM713" s="47">
        <f>ABS(Table6[[#This Row],[ Red_11]]/Table6[[#This Row],[sales]])</f>
        <v>0.9970945462152615</v>
      </c>
      <c r="BN713" s="9">
        <f>'[1]12'!K$22+'[1]12'!K$28*Table6[[#This Row],[COMBINE LN LING]]+'[1]12'!K$23*Table6[[#This Row],[DL_DUM]]+'[1]12'!K$24*Table6[[#This Row],[CT_DUM]]+'[1]12'!K$25*Table6[[#This Row],[PA_DUM]]+'[1]12'!K$26*Table6[[#This Row],[NY_DUM]]+'[1]12'!K$27*Table6[[#This Row],[NJ_DUM]]</f>
        <v>7.1766361980098647</v>
      </c>
      <c r="BO713" s="9">
        <f>Table6[[#This Row],[sales]]-Table6[[#This Row],[ Pred_12]]</f>
        <v>2699.7223868152355</v>
      </c>
      <c r="BP713" s="47">
        <f>ABS(Table6[[#This Row],[ Red_12]]/Table6[[#This Row],[sales]])</f>
        <v>0.99734876102248504</v>
      </c>
      <c r="BQ713">
        <f>LN(G713+'2019 Totals and Calculations'!C$18)</f>
        <v>6.9862697321332501</v>
      </c>
      <c r="BR713">
        <f>LN(Table6[[#This Row],[PROF RADIO]]+'2019 Totals and Calculations'!D$18)</f>
        <v>5.1409775115968612</v>
      </c>
      <c r="BS713">
        <f>LN(Table6[[#This Row],[ONLINE LINGERING]]+'2019 Totals and Calculations'!E$18)</f>
        <v>6.3431030229315297</v>
      </c>
      <c r="BT713">
        <f>MONTH(Table6[[#This Row],[Date]])</f>
        <v>8</v>
      </c>
      <c r="BU713">
        <f t="shared" si="310"/>
        <v>0</v>
      </c>
      <c r="BV713">
        <f t="shared" si="311"/>
        <v>0</v>
      </c>
      <c r="BW713">
        <f t="shared" si="312"/>
        <v>0</v>
      </c>
      <c r="BX713">
        <f t="shared" si="313"/>
        <v>0</v>
      </c>
      <c r="BY713">
        <f t="shared" si="314"/>
        <v>0</v>
      </c>
      <c r="BZ713">
        <f t="shared" si="315"/>
        <v>0</v>
      </c>
      <c r="CA713">
        <f t="shared" si="316"/>
        <v>0</v>
      </c>
      <c r="CB713">
        <f t="shared" si="317"/>
        <v>1</v>
      </c>
      <c r="CC713">
        <f t="shared" si="318"/>
        <v>0</v>
      </c>
      <c r="CD713">
        <f t="shared" si="319"/>
        <v>0</v>
      </c>
      <c r="CE713">
        <f t="shared" si="320"/>
        <v>0</v>
      </c>
      <c r="CF713">
        <f t="shared" si="321"/>
        <v>0</v>
      </c>
      <c r="CG713">
        <f t="shared" si="322"/>
        <v>84</v>
      </c>
      <c r="CH71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2081.0847597364013</v>
      </c>
      <c r="CI713" s="79">
        <f>Table6[[#This Row],[sales]]-CH713</f>
        <v>625.81426327684403</v>
      </c>
      <c r="CJ713">
        <f>ABS(Table6[[#This Row],[sales]]-CH713)/Table6[[#This Row],[sales]]</f>
        <v>0.23119231931311751</v>
      </c>
      <c r="CK71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2128.4625520941895</v>
      </c>
      <c r="CL713" s="79">
        <f>Table6[[#This Row],[sales]]-CK713</f>
        <v>578.43647091905586</v>
      </c>
      <c r="CM713">
        <f>ABS(Table6[[#This Row],[sales]]-CK713)/Table6[[#This Row],[sales]]</f>
        <v>0.21368971136394896</v>
      </c>
      <c r="CN71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2938.1313086298705</v>
      </c>
      <c r="CO713" s="79">
        <f>Table6[[#This Row],[sales]]-CN713</f>
        <v>-231.23228561662518</v>
      </c>
      <c r="CP713">
        <f>ABS(Table6[[#This Row],[sales]]-CN713)/Table6[[#This Row],[sales]]</f>
        <v>8.5423314150530727E-2</v>
      </c>
      <c r="CQ71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2911.2605055904919</v>
      </c>
      <c r="CR713" s="79">
        <f>Table6[[#This Row],[sales]]-CQ713</f>
        <v>-204.36148257724653</v>
      </c>
      <c r="CS713">
        <f>ABS(Table6[[#This Row],[sales]]-CQ713)/Table6[[#This Row],[sales]]</f>
        <v>7.54965297337752E-2</v>
      </c>
    </row>
    <row r="714" spans="1:97" x14ac:dyDescent="0.2">
      <c r="A714">
        <v>713</v>
      </c>
      <c r="B714" t="s">
        <v>31</v>
      </c>
      <c r="C714" s="5">
        <v>43324</v>
      </c>
      <c r="D714" s="6">
        <v>744.44999055019071</v>
      </c>
      <c r="E714" s="8">
        <f>YEAR(Table6[[#This Row],[Date]])</f>
        <v>2018</v>
      </c>
      <c r="F714" s="6">
        <f>Table6[[#This Row],[TV_State]]+Table6[[#This Row],[Radio_State]]+Table6[[#This Row],[Online]]</f>
        <v>1379.4193388892372</v>
      </c>
      <c r="G714" s="6">
        <f t="shared" si="297"/>
        <v>727.63982948807688</v>
      </c>
      <c r="H714" s="6">
        <f>LN(Table6[[#This Row],[PROF TV LING]])</f>
        <v>6.5898061860584329</v>
      </c>
      <c r="I714" s="6">
        <f t="shared" si="298"/>
        <v>6.6126456780078806</v>
      </c>
      <c r="J714" s="6">
        <v>110.28888748891715</v>
      </c>
      <c r="K714" s="6">
        <f t="shared" si="303"/>
        <v>109.20762388608463</v>
      </c>
      <c r="L714" s="6">
        <f>0.5*J713+0.5*Table6[[#This Row],[Radio_State]]</f>
        <v>109.74290289738786</v>
      </c>
      <c r="M714" s="6">
        <f>LN(Table6[[#This Row],[RADIO LINGERING ]])</f>
        <v>4.6981403837813129</v>
      </c>
      <c r="N714" s="6">
        <f t="shared" si="299"/>
        <v>4.7031031731234423</v>
      </c>
      <c r="O714" s="6">
        <v>524.68046085012941</v>
      </c>
      <c r="P714" s="6">
        <f t="shared" si="300"/>
        <v>523.53244596104457</v>
      </c>
      <c r="Q714" s="6">
        <f>0.3*O713+0.7*Table6[[#This Row],[Online]]</f>
        <v>524.68046085012941</v>
      </c>
      <c r="R714" s="6">
        <f>LN(Table6[[#This Row],[ONLINE LINGERING]])</f>
        <v>6.2627894312917016</v>
      </c>
      <c r="S714" s="6">
        <f t="shared" si="301"/>
        <v>6.2627894312917016</v>
      </c>
      <c r="T714" s="6">
        <v>2994.3045851463808</v>
      </c>
      <c r="U714" s="6">
        <f t="shared" si="302"/>
        <v>8.0044672916510589</v>
      </c>
      <c r="V714" s="8">
        <f>YEAR(Table6[[#This Row],[Date]])</f>
        <v>2018</v>
      </c>
      <c r="W714" s="8">
        <f>WEEKNUM(Table6[[#This Row],[Date]])</f>
        <v>33</v>
      </c>
      <c r="X714" t="s">
        <v>880</v>
      </c>
      <c r="Y714" s="9">
        <f>Table6[[#This Row],[LNTVLING]]+Table6[[#This Row],[LNRADIOLING]]+Table6[[#This Row],[LNONLINELING]]</f>
        <v>17.550736001131447</v>
      </c>
      <c r="Z714">
        <f t="shared" si="323"/>
        <v>1</v>
      </c>
      <c r="AA714">
        <f t="shared" si="304"/>
        <v>0</v>
      </c>
      <c r="AB714">
        <f t="shared" si="305"/>
        <v>0</v>
      </c>
      <c r="AC714">
        <f t="shared" si="306"/>
        <v>0</v>
      </c>
      <c r="AD714">
        <f t="shared" si="307"/>
        <v>0</v>
      </c>
      <c r="AE714">
        <f t="shared" si="308"/>
        <v>1</v>
      </c>
      <c r="AF714">
        <f t="shared" si="309"/>
        <v>0</v>
      </c>
      <c r="AG714" s="9">
        <f>'[1]1'!J$20+'[1]1'!J$21*Table6[[#This Row],[TV_State]]</f>
        <v>2061.8462437720436</v>
      </c>
      <c r="AH714" s="9">
        <f>Table6[[#This Row],[sales]]-Table6[[#This Row],[Pred_1]]</f>
        <v>932.45834137433712</v>
      </c>
      <c r="AI714">
        <f>ABS(Table6[[#This Row],[Res_1]])/Table6[[#This Row],[sales]]</f>
        <v>0.31141065140798047</v>
      </c>
      <c r="AJ714" s="9">
        <f>'[1]2'!J$20+'[1]2'!J$21*Table6[[#This Row],[Radio_State]]</f>
        <v>2198.4560649120012</v>
      </c>
      <c r="AK714" s="9">
        <f>Table6[[#This Row],[sales]]-Table6[[#This Row],[ Pred_2 ]]</f>
        <v>795.84852023437952</v>
      </c>
      <c r="AL714">
        <f>ABS(Table6[[#This Row],[ Res_2 ]])/Table6[[#This Row],[sales]]</f>
        <v>0.26578742997031257</v>
      </c>
      <c r="AM714" s="10">
        <f>'[1]3'!J$20+'[1]3'!J$21*Data!O714</f>
        <v>4831.9776983671663</v>
      </c>
      <c r="AN714" s="9">
        <f>Table6[[#This Row],[sales]]-Table6[[#This Row],[Pred_3]]</f>
        <v>-1837.6731132207856</v>
      </c>
      <c r="AO714" s="9">
        <f>ABS(Table6[[#This Row],[Res_3]])/Table6[[#This Row],[sales]]</f>
        <v>0.61372283979952835</v>
      </c>
      <c r="AP714" s="9">
        <f>'[1]4'!L$21+'[1]4'!L$27*Table6[[#This Row],[TV_State]]+'[1]4'!L$22*Table6[[#This Row],[NJ_DUM]]+'[1]4'!L$23*Table6[[#This Row],[NY_DUM]]+'[1]4'!L$24*Table6[[#This Row],[PA_DUM]]+'[1]4'!L$25*Table6[[#This Row],[CT_DUM]]+'[1]4'!L$26*Table6[[#This Row],[DL_DUM]]</f>
        <v>402.04125333322776</v>
      </c>
      <c r="AQ714" s="9">
        <f>Table6[[#This Row],[sales]]-Table6[[#This Row],[Pred_4]]</f>
        <v>2592.2633318131529</v>
      </c>
      <c r="AR714">
        <f>ABS(Table6[[#This Row],[Res_4]]/Table6[[#This Row],[sales]])</f>
        <v>0.86573134365568438</v>
      </c>
      <c r="AS714" s="9">
        <f>'[1]5'!L$20+'[1]5'!L$26*Table6[[#This Row],[Radio_State]]+'[1]5'!L$21*Table6[[#This Row],[NJ_DUM]]+'[1]5'!L$22*Table6[[#This Row],[NY_DUM]]+'[1]5'!L$23*Table6[[#This Row],[PA_DUM]]+'[1]5'!L$24*Table6[[#This Row],[CT_DUM]]+'[1]5'!L$25*Table6[[#This Row],[DL_DUM]]</f>
        <v>390.67591472433173</v>
      </c>
      <c r="AT714" s="9">
        <f>Table6[[#This Row],[sales]]-Table6[[#This Row],[Pred_5]]</f>
        <v>2603.6286704220493</v>
      </c>
      <c r="AU714" s="9">
        <f>ABS(Table6[[#This Row],[Red_5]]/Table6[[#This Row],[sales]])</f>
        <v>0.86952699579651049</v>
      </c>
      <c r="AV714" s="9">
        <f>'[1]6'!L$20+'[1]6'!L$26*Table6[[#This Row],[Online]]+'[1]6'!L$21*Table6[[#This Row],[NJ_DUM]]+'[1]6'!L$22*Table6[[#This Row],[NY_DUM]]+'[1]6'!L$23*Table6[[#This Row],[PA_DUM]]+'[1]6'!L$24*Table6[[#This Row],[CT_DUM]]+'[1]6'!L$25*Table6[[#This Row],[DL_DUM]]</f>
        <v>2277.59071153282</v>
      </c>
      <c r="AW714" s="9">
        <f>Table6[[#This Row],[sales]]-Table6[[#This Row],[Pred_6]]</f>
        <v>716.71387361356074</v>
      </c>
      <c r="AX714" s="9">
        <f>ABS(Table6[[#This Row],[Red_6]]/Table6[[#This Row],[sales]])</f>
        <v>0.23935904088345214</v>
      </c>
      <c r="AY714" s="9">
        <f>'[1]7'!L$21+'[1]7'!L$27*Table6[[#This Row],[LNTV]]+'[1]7'!L$22*Table6[[#This Row],[NJ_DUM]]+'[1]7'!L$23*Table6[[#This Row],[NY_DUM]]+'[1]7'!L$24*Table6[[#This Row],[PA_DUM]]+'[1]7'!L$25*Table6[[#This Row],[CT_DUM]]+'[1]7'!L$26*Table6[[#This Row],[DL_DUM]]</f>
        <v>5.8774875758386864</v>
      </c>
      <c r="AZ714" s="9">
        <f>Table6[[#This Row],[sales]]-Table6[[#This Row],[Pred_7]]</f>
        <v>2988.4270975705422</v>
      </c>
      <c r="BA714" s="9">
        <f>ABS(Table6[[#This Row],[Red_7]]/Table6[[#This Row],[sales]])</f>
        <v>0.99803711098563763</v>
      </c>
      <c r="BB714" s="9">
        <f>'[1]8'!O$22+'[1]8'!O$28*Table6[[#This Row],[LNRADIOLING]]+'[1]8'!O$23*Table6[[#This Row],[DL_DUM]]+'[1]8'!O$24*Table6[[#This Row],[CT_DUM]]+'[1]8'!O$25*Table6[[#This Row],[PA_DUM]]+'[1]8'!O$26*Table6[[#This Row],[NY_DUM]]+'[1]8'!O$27*Table6[[#This Row],[NJ_DUM]]</f>
        <v>6.8917967064827028</v>
      </c>
      <c r="BC714" s="9">
        <f>Table6[[#This Row],[sales]]-Table6[[#This Row],[Pred_8]]</f>
        <v>2987.4127884398981</v>
      </c>
      <c r="BD714" s="9">
        <f>ABS(Table6[[#This Row],[Red_8]]/Table6[[#This Row],[sales]])</f>
        <v>0.99769836484215058</v>
      </c>
      <c r="BE714" s="9">
        <f>'[1]9'!M$19+'[1]9'!M$21*Table6[[#This Row],[LNONLINE]]+'[1]9'!M$20*Table6[[#This Row],[DL_DUM]]+'[1]9'!M$22*Table6[[#This Row],[CT_DUM]]+'[1]9'!M$23*Table6[[#This Row],[PA_DUM]]+'[1]9'!M$24*Table6[[#This Row],[NY_DUM]]+'[1]9'!M$25*Table6[[#This Row],[NJ_DUM]]</f>
        <v>7.6774175628836181</v>
      </c>
      <c r="BF714" s="9">
        <f>Table6[[#This Row],[sales]]-Table6[[#This Row],[Pred_9]]</f>
        <v>2986.6271675834973</v>
      </c>
      <c r="BG714" s="9">
        <f>ABS(Table6[[#This Row],[Red_9]]/Table6[[#This Row],[sales]])</f>
        <v>0.99743599311807885</v>
      </c>
      <c r="BH714" s="9">
        <f>'[1]10'!P$22+'[1]10'!P$30*Table6[[#This Row],[LNTV]]+'[1]10'!P$29*Table6[[#This Row],[LNRADIOLING]]+'[1]10'!P$24*Table6[[#This Row],[LNONLINELING]]+'[1]10'!P$23*Table6[[#This Row],[DL_DUM]]+'[1]10'!P$25*Table6[[#This Row],[CT_DUM]]+'[1]10'!P$26*Table6[[#This Row],[PA_DUM]]+'[1]10'!P$27*Table6[[#This Row],[NY_DUM]]+'[1]10'!P$28*Table6[[#This Row],[NJ_DUM]]</f>
        <v>7.7697846564877633</v>
      </c>
      <c r="BI714" s="9">
        <f>Table6[[#This Row],[sales]]-Table6[[#This Row],[Pred_10]]</f>
        <v>2986.5348004898929</v>
      </c>
      <c r="BJ714" s="45">
        <f>ABS(Table6[[#This Row],[Red_10]]/Table6[[#This Row],[sales]])</f>
        <v>0.99740514552359472</v>
      </c>
      <c r="BK714" s="9">
        <f>'[1]11'!P$32+'[1]11'!P$40*Table6[[#This Row],[LNONLINELING]]+'[1]11'!P$39*Table6[[#This Row],[LNRADIOLING]]+'[1]11'!P$38*Table6[[#This Row],[LNTVLING]]+'[1]11'!P$33*Table6[[#This Row],[DL_DUM]]+'[1]11'!P$34*Table6[[#This Row],[CT_DUM]]+'[1]11'!P$35*Table6[[#This Row],[PA_DUM]]+'[1]11'!P$36*Table6[[#This Row],[NY_DUM]]+'[1]11'!P$37*Table6[[#This Row],[NJ_DUM]]</f>
        <v>7.8615271469453711</v>
      </c>
      <c r="BL714" s="9">
        <f>Table6[[#This Row],[sales]]-Table6[[#This Row],[ Pred_11]]</f>
        <v>2986.4430579994355</v>
      </c>
      <c r="BM714" s="47">
        <f>ABS(Table6[[#This Row],[ Red_11]]/Table6[[#This Row],[sales]])</f>
        <v>0.99737450652617532</v>
      </c>
      <c r="BN714" s="9">
        <f>'[1]12'!K$22+'[1]12'!K$28*Table6[[#This Row],[COMBINE LN LING]]+'[1]12'!K$23*Table6[[#This Row],[DL_DUM]]+'[1]12'!K$24*Table6[[#This Row],[CT_DUM]]+'[1]12'!K$25*Table6[[#This Row],[PA_DUM]]+'[1]12'!K$26*Table6[[#This Row],[NY_DUM]]+'[1]12'!K$27*Table6[[#This Row],[NJ_DUM]]</f>
        <v>7.1785513556135614</v>
      </c>
      <c r="BO714" s="9">
        <f>Table6[[#This Row],[sales]]-Table6[[#This Row],[ Pred_12]]</f>
        <v>2987.126033790767</v>
      </c>
      <c r="BP714" s="47">
        <f>ABS(Table6[[#This Row],[ Red_12]]/Table6[[#This Row],[sales]])</f>
        <v>0.99760259814875751</v>
      </c>
      <c r="BQ714">
        <f>LN(G714+'2019 Totals and Calculations'!C$18)</f>
        <v>6.9929079945687374</v>
      </c>
      <c r="BR714">
        <f>LN(Table6[[#This Row],[PROF RADIO]]+'2019 Totals and Calculations'!D$18)</f>
        <v>5.1472850953363443</v>
      </c>
      <c r="BS714">
        <f>LN(Table6[[#This Row],[ONLINE LINGERING]]+'2019 Totals and Calculations'!E$18)</f>
        <v>6.3431030229315297</v>
      </c>
      <c r="BT714">
        <f>MONTH(Table6[[#This Row],[Date]])</f>
        <v>8</v>
      </c>
      <c r="BU714">
        <f t="shared" si="310"/>
        <v>0</v>
      </c>
      <c r="BV714">
        <f t="shared" si="311"/>
        <v>0</v>
      </c>
      <c r="BW714">
        <f t="shared" si="312"/>
        <v>0</v>
      </c>
      <c r="BX714">
        <f t="shared" si="313"/>
        <v>0</v>
      </c>
      <c r="BY714">
        <f t="shared" si="314"/>
        <v>0</v>
      </c>
      <c r="BZ714">
        <f t="shared" si="315"/>
        <v>0</v>
      </c>
      <c r="CA714">
        <f t="shared" si="316"/>
        <v>0</v>
      </c>
      <c r="CB714">
        <f t="shared" si="317"/>
        <v>1</v>
      </c>
      <c r="CC714">
        <f t="shared" si="318"/>
        <v>0</v>
      </c>
      <c r="CD714">
        <f t="shared" si="319"/>
        <v>0</v>
      </c>
      <c r="CE714">
        <f t="shared" si="320"/>
        <v>0</v>
      </c>
      <c r="CF714">
        <f t="shared" si="321"/>
        <v>0</v>
      </c>
      <c r="CG714">
        <f t="shared" si="322"/>
        <v>85</v>
      </c>
      <c r="CH71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2090.8511106845535</v>
      </c>
      <c r="CI714" s="79">
        <f>Table6[[#This Row],[sales]]-CH714</f>
        <v>903.45347446182723</v>
      </c>
      <c r="CJ714">
        <f>ABS(Table6[[#This Row],[sales]]-CH714)/Table6[[#This Row],[sales]]</f>
        <v>0.3017239725522648</v>
      </c>
      <c r="CK71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2137.4204144538185</v>
      </c>
      <c r="CL714" s="79">
        <f>Table6[[#This Row],[sales]]-CK714</f>
        <v>856.88417069256229</v>
      </c>
      <c r="CM714">
        <f>ABS(Table6[[#This Row],[sales]]-CK714)/Table6[[#This Row],[sales]]</f>
        <v>0.28617134507399228</v>
      </c>
      <c r="CN71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2945.0552330055575</v>
      </c>
      <c r="CO714" s="79">
        <f>Table6[[#This Row],[sales]]-CN714</f>
        <v>49.249352140823248</v>
      </c>
      <c r="CP714">
        <f>ABS(Table6[[#This Row],[sales]]-CN714)/Table6[[#This Row],[sales]]</f>
        <v>1.6447676159977435E-2</v>
      </c>
      <c r="CQ71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2924.1380133796092</v>
      </c>
      <c r="CR714" s="79">
        <f>Table6[[#This Row],[sales]]-CQ714</f>
        <v>70.16657176677154</v>
      </c>
      <c r="CS714">
        <f>ABS(Table6[[#This Row],[sales]]-CQ714)/Table6[[#This Row],[sales]]</f>
        <v>2.3433344795596788E-2</v>
      </c>
    </row>
    <row r="715" spans="1:97" x14ac:dyDescent="0.2">
      <c r="A715">
        <v>714</v>
      </c>
      <c r="B715" t="s">
        <v>31</v>
      </c>
      <c r="C715" s="5">
        <v>43331</v>
      </c>
      <c r="D715" s="6">
        <v>751.89449045569268</v>
      </c>
      <c r="E715" s="8">
        <f>YEAR(Table6[[#This Row],[Date]])</f>
        <v>2018</v>
      </c>
      <c r="F715" s="6">
        <f>Table6[[#This Row],[TV_State]]+Table6[[#This Row],[Radio_State]]+Table6[[#This Row],[Online]]</f>
        <v>1387.9667276696284</v>
      </c>
      <c r="G715" s="6">
        <f t="shared" si="297"/>
        <v>734.91622777836153</v>
      </c>
      <c r="H715" s="6">
        <f>LN(Table6[[#This Row],[PROF TV LING]])</f>
        <v>6.5997565169053471</v>
      </c>
      <c r="I715" s="6">
        <f t="shared" si="298"/>
        <v>6.6225960088610485</v>
      </c>
      <c r="J715" s="6">
        <v>111.39177636380631</v>
      </c>
      <c r="K715" s="6">
        <f t="shared" si="303"/>
        <v>110.29970012494547</v>
      </c>
      <c r="L715" s="6">
        <f>0.5*J714+0.5*Table6[[#This Row],[Radio_State]]</f>
        <v>110.84033192636173</v>
      </c>
      <c r="M715" s="6">
        <f>LN(Table6[[#This Row],[RADIO LINGERING ]])</f>
        <v>4.7080907146344808</v>
      </c>
      <c r="N715" s="6">
        <f t="shared" si="299"/>
        <v>4.7130535039766102</v>
      </c>
      <c r="O715" s="6">
        <v>524.68046085012941</v>
      </c>
      <c r="P715" s="6">
        <f t="shared" si="300"/>
        <v>524.33605638340396</v>
      </c>
      <c r="Q715" s="6">
        <f>0.3*O714+0.7*Table6[[#This Row],[Online]]</f>
        <v>524.68046085012941</v>
      </c>
      <c r="R715" s="6">
        <f>LN(Table6[[#This Row],[ONLINE LINGERING]])</f>
        <v>6.2627894312917016</v>
      </c>
      <c r="S715" s="6">
        <f t="shared" si="301"/>
        <v>6.2627894312917016</v>
      </c>
      <c r="T715" s="6">
        <v>2876.602353244059</v>
      </c>
      <c r="U715" s="6">
        <f t="shared" si="302"/>
        <v>7.9643651382338563</v>
      </c>
      <c r="V715" s="8">
        <f>YEAR(Table6[[#This Row],[Date]])</f>
        <v>2018</v>
      </c>
      <c r="W715" s="8">
        <f>WEEKNUM(Table6[[#This Row],[Date]])</f>
        <v>34</v>
      </c>
      <c r="X715" t="s">
        <v>881</v>
      </c>
      <c r="Y715" s="9">
        <f>Table6[[#This Row],[LNTVLING]]+Table6[[#This Row],[LNRADIOLING]]+Table6[[#This Row],[LNONLINELING]]</f>
        <v>17.570636662831529</v>
      </c>
      <c r="Z715">
        <f t="shared" si="323"/>
        <v>1</v>
      </c>
      <c r="AA715">
        <f t="shared" si="304"/>
        <v>0</v>
      </c>
      <c r="AB715">
        <f t="shared" si="305"/>
        <v>0</v>
      </c>
      <c r="AC715">
        <f t="shared" si="306"/>
        <v>0</v>
      </c>
      <c r="AD715">
        <f t="shared" si="307"/>
        <v>0</v>
      </c>
      <c r="AE715">
        <f t="shared" si="308"/>
        <v>1</v>
      </c>
      <c r="AF715">
        <f t="shared" si="309"/>
        <v>0</v>
      </c>
      <c r="AG715" s="9">
        <f>'[1]1'!J$20+'[1]1'!J$21*Table6[[#This Row],[TV_State]]</f>
        <v>2069.1673807552006</v>
      </c>
      <c r="AH715" s="9">
        <f>Table6[[#This Row],[sales]]-Table6[[#This Row],[Pred_1]]</f>
        <v>807.43497248885842</v>
      </c>
      <c r="AI715">
        <f>ABS(Table6[[#This Row],[Res_1]])/Table6[[#This Row],[sales]]</f>
        <v>0.28069050683292457</v>
      </c>
      <c r="AJ715" s="9">
        <f>'[1]2'!J$20+'[1]2'!J$21*Table6[[#This Row],[Radio_State]]</f>
        <v>2203.2978075211463</v>
      </c>
      <c r="AK715" s="9">
        <f>Table6[[#This Row],[sales]]-Table6[[#This Row],[ Pred_2 ]]</f>
        <v>673.30454572291274</v>
      </c>
      <c r="AL715">
        <f>ABS(Table6[[#This Row],[ Res_2 ]])/Table6[[#This Row],[sales]]</f>
        <v>0.234062433051826</v>
      </c>
      <c r="AM715" s="10">
        <f>'[1]3'!J$20+'[1]3'!J$21*Data!O715</f>
        <v>4831.9776983671663</v>
      </c>
      <c r="AN715" s="9">
        <f>Table6[[#This Row],[sales]]-Table6[[#This Row],[Pred_3]]</f>
        <v>-1955.3753451231073</v>
      </c>
      <c r="AO715" s="9">
        <f>ABS(Table6[[#This Row],[Res_3]])/Table6[[#This Row],[sales]]</f>
        <v>0.67975170183600553</v>
      </c>
      <c r="AP715" s="9">
        <f>'[1]4'!L$21+'[1]4'!L$27*Table6[[#This Row],[TV_State]]+'[1]4'!L$22*Table6[[#This Row],[NJ_DUM]]+'[1]4'!L$23*Table6[[#This Row],[NY_DUM]]+'[1]4'!L$24*Table6[[#This Row],[PA_DUM]]+'[1]4'!L$25*Table6[[#This Row],[CT_DUM]]+'[1]4'!L$26*Table6[[#This Row],[DL_DUM]]</f>
        <v>403.6833659231018</v>
      </c>
      <c r="AQ715" s="9">
        <f>Table6[[#This Row],[sales]]-Table6[[#This Row],[Pred_4]]</f>
        <v>2472.9189873209571</v>
      </c>
      <c r="AR715">
        <f>ABS(Table6[[#This Row],[Res_4]]/Table6[[#This Row],[sales]])</f>
        <v>0.85966660791059557</v>
      </c>
      <c r="AS715" s="9">
        <f>'[1]5'!L$20+'[1]5'!L$26*Table6[[#This Row],[Radio_State]]+'[1]5'!L$21*Table6[[#This Row],[NJ_DUM]]+'[1]5'!L$22*Table6[[#This Row],[NY_DUM]]+'[1]5'!L$23*Table6[[#This Row],[PA_DUM]]+'[1]5'!L$24*Table6[[#This Row],[CT_DUM]]+'[1]5'!L$25*Table6[[#This Row],[DL_DUM]]</f>
        <v>392.61875858830456</v>
      </c>
      <c r="AT715" s="9">
        <f>Table6[[#This Row],[sales]]-Table6[[#This Row],[Pred_5]]</f>
        <v>2483.9835946557546</v>
      </c>
      <c r="AU715" s="9">
        <f>ABS(Table6[[#This Row],[Red_5]]/Table6[[#This Row],[sales]])</f>
        <v>0.86351302322146384</v>
      </c>
      <c r="AV715" s="9">
        <f>'[1]6'!L$20+'[1]6'!L$26*Table6[[#This Row],[Online]]+'[1]6'!L$21*Table6[[#This Row],[NJ_DUM]]+'[1]6'!L$22*Table6[[#This Row],[NY_DUM]]+'[1]6'!L$23*Table6[[#This Row],[PA_DUM]]+'[1]6'!L$24*Table6[[#This Row],[CT_DUM]]+'[1]6'!L$25*Table6[[#This Row],[DL_DUM]]</f>
        <v>2277.59071153282</v>
      </c>
      <c r="AW715" s="9">
        <f>Table6[[#This Row],[sales]]-Table6[[#This Row],[Pred_6]]</f>
        <v>599.01164171123901</v>
      </c>
      <c r="AX715" s="9">
        <f>ABS(Table6[[#This Row],[Red_6]]/Table6[[#This Row],[sales]])</f>
        <v>0.20823581717358666</v>
      </c>
      <c r="AY715" s="9">
        <f>'[1]7'!L$21+'[1]7'!L$27*Table6[[#This Row],[LNTV]]+'[1]7'!L$22*Table6[[#This Row],[NJ_DUM]]+'[1]7'!L$23*Table6[[#This Row],[NY_DUM]]+'[1]7'!L$24*Table6[[#This Row],[PA_DUM]]+'[1]7'!L$25*Table6[[#This Row],[CT_DUM]]+'[1]7'!L$26*Table6[[#This Row],[DL_DUM]]</f>
        <v>5.878588923128687</v>
      </c>
      <c r="AZ715" s="9">
        <f>Table6[[#This Row],[sales]]-Table6[[#This Row],[Pred_7]]</f>
        <v>2870.7237643209305</v>
      </c>
      <c r="BA715" s="9">
        <f>ABS(Table6[[#This Row],[Red_7]]/Table6[[#This Row],[sales]])</f>
        <v>0.99795641239168875</v>
      </c>
      <c r="BB715" s="9">
        <f>'[1]8'!O$22+'[1]8'!O$28*Table6[[#This Row],[LNRADIOLING]]+'[1]8'!O$23*Table6[[#This Row],[DL_DUM]]+'[1]8'!O$24*Table6[[#This Row],[CT_DUM]]+'[1]8'!O$25*Table6[[#This Row],[PA_DUM]]+'[1]8'!O$26*Table6[[#This Row],[NY_DUM]]+'[1]8'!O$27*Table6[[#This Row],[NJ_DUM]]</f>
        <v>6.8925065724864796</v>
      </c>
      <c r="BC715" s="9">
        <f>Table6[[#This Row],[sales]]-Table6[[#This Row],[Pred_8]]</f>
        <v>2869.7098466715724</v>
      </c>
      <c r="BD715" s="9">
        <f>ABS(Table6[[#This Row],[Red_8]]/Table6[[#This Row],[sales]])</f>
        <v>0.99760394182925083</v>
      </c>
      <c r="BE715" s="9">
        <f>'[1]9'!M$19+'[1]9'!M$21*Table6[[#This Row],[LNONLINE]]+'[1]9'!M$20*Table6[[#This Row],[DL_DUM]]+'[1]9'!M$22*Table6[[#This Row],[CT_DUM]]+'[1]9'!M$23*Table6[[#This Row],[PA_DUM]]+'[1]9'!M$24*Table6[[#This Row],[NY_DUM]]+'[1]9'!M$25*Table6[[#This Row],[NJ_DUM]]</f>
        <v>7.6774175628836181</v>
      </c>
      <c r="BF715" s="9">
        <f>Table6[[#This Row],[sales]]-Table6[[#This Row],[Pred_9]]</f>
        <v>2868.9249356811756</v>
      </c>
      <c r="BG715" s="9">
        <f>ABS(Table6[[#This Row],[Red_9]]/Table6[[#This Row],[sales]])</f>
        <v>0.99733108138696147</v>
      </c>
      <c r="BH715" s="9">
        <f>'[1]10'!P$22+'[1]10'!P$30*Table6[[#This Row],[LNTV]]+'[1]10'!P$29*Table6[[#This Row],[LNRADIOLING]]+'[1]10'!P$24*Table6[[#This Row],[LNONLINELING]]+'[1]10'!P$23*Table6[[#This Row],[DL_DUM]]+'[1]10'!P$25*Table6[[#This Row],[CT_DUM]]+'[1]10'!P$26*Table6[[#This Row],[PA_DUM]]+'[1]10'!P$27*Table6[[#This Row],[NY_DUM]]+'[1]10'!P$28*Table6[[#This Row],[NJ_DUM]]</f>
        <v>7.767732041105873</v>
      </c>
      <c r="BI715" s="9">
        <f>Table6[[#This Row],[sales]]-Table6[[#This Row],[Pred_10]]</f>
        <v>2868.8346212029533</v>
      </c>
      <c r="BJ715" s="45">
        <f>ABS(Table6[[#This Row],[Red_10]]/Table6[[#This Row],[sales]])</f>
        <v>0.99729968515379064</v>
      </c>
      <c r="BK715" s="9">
        <f>'[1]11'!P$32+'[1]11'!P$40*Table6[[#This Row],[LNONLINELING]]+'[1]11'!P$39*Table6[[#This Row],[LNRADIOLING]]+'[1]11'!P$38*Table6[[#This Row],[LNTVLING]]+'[1]11'!P$33*Table6[[#This Row],[DL_DUM]]+'[1]11'!P$34*Table6[[#This Row],[CT_DUM]]+'[1]11'!P$35*Table6[[#This Row],[PA_DUM]]+'[1]11'!P$36*Table6[[#This Row],[NY_DUM]]+'[1]11'!P$37*Table6[[#This Row],[NJ_DUM]]</f>
        <v>7.8582842825715709</v>
      </c>
      <c r="BL715" s="9">
        <f>Table6[[#This Row],[sales]]-Table6[[#This Row],[ Pred_11]]</f>
        <v>2868.7440689614873</v>
      </c>
      <c r="BM715" s="47">
        <f>ABS(Table6[[#This Row],[ Red_11]]/Table6[[#This Row],[sales]])</f>
        <v>0.99726820626642765</v>
      </c>
      <c r="BN715" s="9">
        <f>'[1]12'!K$22+'[1]12'!K$28*Table6[[#This Row],[COMBINE LN LING]]+'[1]12'!K$23*Table6[[#This Row],[DL_DUM]]+'[1]12'!K$24*Table6[[#This Row],[CT_DUM]]+'[1]12'!K$25*Table6[[#This Row],[PA_DUM]]+'[1]12'!K$26*Table6[[#This Row],[NY_DUM]]+'[1]12'!K$27*Table6[[#This Row],[NJ_DUM]]</f>
        <v>7.1804665132175245</v>
      </c>
      <c r="BO715" s="9">
        <f>Table6[[#This Row],[sales]]-Table6[[#This Row],[ Pred_12]]</f>
        <v>2869.4218867308414</v>
      </c>
      <c r="BP715" s="47">
        <f>ABS(Table6[[#This Row],[ Red_12]]/Table6[[#This Row],[sales]])</f>
        <v>0.99750383764195982</v>
      </c>
      <c r="BQ715">
        <f>LN(G715+'2019 Totals and Calculations'!C$18)</f>
        <v>6.9995682066597293</v>
      </c>
      <c r="BR715">
        <f>LN(Table6[[#This Row],[PROF RADIO]]+'2019 Totals and Calculations'!D$18)</f>
        <v>5.153615625201251</v>
      </c>
      <c r="BS715">
        <f>LN(Table6[[#This Row],[ONLINE LINGERING]]+'2019 Totals and Calculations'!E$18)</f>
        <v>6.3431030229315297</v>
      </c>
      <c r="BT715">
        <f>MONTH(Table6[[#This Row],[Date]])</f>
        <v>8</v>
      </c>
      <c r="BU715">
        <f t="shared" si="310"/>
        <v>0</v>
      </c>
      <c r="BV715">
        <f t="shared" si="311"/>
        <v>0</v>
      </c>
      <c r="BW715">
        <f t="shared" si="312"/>
        <v>0</v>
      </c>
      <c r="BX715">
        <f t="shared" si="313"/>
        <v>0</v>
      </c>
      <c r="BY715">
        <f t="shared" si="314"/>
        <v>0</v>
      </c>
      <c r="BZ715">
        <f t="shared" si="315"/>
        <v>0</v>
      </c>
      <c r="CA715">
        <f t="shared" si="316"/>
        <v>0</v>
      </c>
      <c r="CB715">
        <f t="shared" si="317"/>
        <v>1</v>
      </c>
      <c r="CC715">
        <f t="shared" si="318"/>
        <v>0</v>
      </c>
      <c r="CD715">
        <f t="shared" si="319"/>
        <v>0</v>
      </c>
      <c r="CE715">
        <f t="shared" si="320"/>
        <v>0</v>
      </c>
      <c r="CF715">
        <f t="shared" si="321"/>
        <v>0</v>
      </c>
      <c r="CG715">
        <f t="shared" si="322"/>
        <v>86</v>
      </c>
      <c r="CH71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2100.6770343840203</v>
      </c>
      <c r="CI715" s="79">
        <f>Table6[[#This Row],[sales]]-CH715</f>
        <v>775.92531886003871</v>
      </c>
      <c r="CJ715">
        <f>ABS(Table6[[#This Row],[sales]]-CH715)/Table6[[#This Row],[sales]]</f>
        <v>0.26973673228939582</v>
      </c>
      <c r="CK71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2146.4310705732942</v>
      </c>
      <c r="CL715" s="79">
        <f>Table6[[#This Row],[sales]]-CK715</f>
        <v>730.17128267076487</v>
      </c>
      <c r="CM715">
        <f>ABS(Table6[[#This Row],[sales]]-CK715)/Table6[[#This Row],[sales]]</f>
        <v>0.2538311497407077</v>
      </c>
      <c r="CN71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2951.9954741226466</v>
      </c>
      <c r="CO715" s="79">
        <f>Table6[[#This Row],[sales]]-CN715</f>
        <v>-75.393120878587524</v>
      </c>
      <c r="CP715">
        <f>ABS(Table6[[#This Row],[sales]]-CN715)/Table6[[#This Row],[sales]]</f>
        <v>2.6209086839397076E-2</v>
      </c>
      <c r="CQ71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2937.0875835523289</v>
      </c>
      <c r="CR715" s="79">
        <f>Table6[[#This Row],[sales]]-CQ715</f>
        <v>-60.48523030826982</v>
      </c>
      <c r="CS715">
        <f>ABS(Table6[[#This Row],[sales]]-CQ715)/Table6[[#This Row],[sales]]</f>
        <v>2.1026621993845696E-2</v>
      </c>
    </row>
    <row r="716" spans="1:97" x14ac:dyDescent="0.2">
      <c r="A716">
        <v>715</v>
      </c>
      <c r="B716" t="s">
        <v>31</v>
      </c>
      <c r="C716" s="5">
        <v>43338</v>
      </c>
      <c r="D716" s="6">
        <v>759.41343536024965</v>
      </c>
      <c r="E716" s="8">
        <f>YEAR(Table6[[#This Row],[Date]])</f>
        <v>2018</v>
      </c>
      <c r="F716" s="6">
        <f>Table6[[#This Row],[TV_State]]+Table6[[#This Row],[Radio_State]]+Table6[[#This Row],[Online]]</f>
        <v>1396.5995903378234</v>
      </c>
      <c r="G716" s="6">
        <f t="shared" si="297"/>
        <v>742.26539005292784</v>
      </c>
      <c r="H716" s="6">
        <f>LN(Table6[[#This Row],[PROF TV LING]])</f>
        <v>6.6097068477541807</v>
      </c>
      <c r="I716" s="6">
        <f t="shared" si="298"/>
        <v>6.6325463397142164</v>
      </c>
      <c r="J716" s="6">
        <v>112.5056941274444</v>
      </c>
      <c r="K716" s="6">
        <f t="shared" si="303"/>
        <v>111.40269712619494</v>
      </c>
      <c r="L716" s="6">
        <f>0.5*J715+0.5*Table6[[#This Row],[Radio_State]]</f>
        <v>111.94873524562536</v>
      </c>
      <c r="M716" s="6">
        <f>LN(Table6[[#This Row],[RADIO LINGERING ]])</f>
        <v>4.7180410454876496</v>
      </c>
      <c r="N716" s="6">
        <f t="shared" si="299"/>
        <v>4.723003834829778</v>
      </c>
      <c r="O716" s="6">
        <v>524.68046085012941</v>
      </c>
      <c r="P716" s="6">
        <f t="shared" si="300"/>
        <v>524.57713951011169</v>
      </c>
      <c r="Q716" s="6">
        <f>0.3*O715+0.7*Table6[[#This Row],[Online]]</f>
        <v>524.68046085012941</v>
      </c>
      <c r="R716" s="6">
        <f>LN(Table6[[#This Row],[ONLINE LINGERING]])</f>
        <v>6.2627894312917016</v>
      </c>
      <c r="S716" s="6">
        <f t="shared" si="301"/>
        <v>6.2627894312917016</v>
      </c>
      <c r="T716" s="6">
        <v>2843.4218217037437</v>
      </c>
      <c r="U716" s="6">
        <f t="shared" si="302"/>
        <v>7.9527634726828556</v>
      </c>
      <c r="V716" s="8">
        <f>YEAR(Table6[[#This Row],[Date]])</f>
        <v>2018</v>
      </c>
      <c r="W716" s="8">
        <f>WEEKNUM(Table6[[#This Row],[Date]])</f>
        <v>35</v>
      </c>
      <c r="X716" t="s">
        <v>882</v>
      </c>
      <c r="Y716" s="9">
        <f>Table6[[#This Row],[LNTVLING]]+Table6[[#This Row],[LNRADIOLING]]+Table6[[#This Row],[LNONLINELING]]</f>
        <v>17.590537324533532</v>
      </c>
      <c r="Z716">
        <f t="shared" si="323"/>
        <v>1</v>
      </c>
      <c r="AA716">
        <f t="shared" si="304"/>
        <v>0</v>
      </c>
      <c r="AB716">
        <f t="shared" si="305"/>
        <v>0</v>
      </c>
      <c r="AC716">
        <f t="shared" si="306"/>
        <v>0</v>
      </c>
      <c r="AD716">
        <f t="shared" si="307"/>
        <v>0</v>
      </c>
      <c r="AE716">
        <f t="shared" si="308"/>
        <v>1</v>
      </c>
      <c r="AF716">
        <f t="shared" si="309"/>
        <v>0</v>
      </c>
      <c r="AG716" s="9">
        <f>'[1]1'!J$20+'[1]1'!J$21*Table6[[#This Row],[TV_State]]</f>
        <v>2076.5617291081894</v>
      </c>
      <c r="AH716" s="9">
        <f>Table6[[#This Row],[sales]]-Table6[[#This Row],[Pred_1]]</f>
        <v>766.86009259555431</v>
      </c>
      <c r="AI716">
        <f>ABS(Table6[[#This Row],[Res_1]])/Table6[[#This Row],[sales]]</f>
        <v>0.2696962113542693</v>
      </c>
      <c r="AJ716" s="9">
        <f>'[1]2'!J$20+'[1]2'!J$21*Table6[[#This Row],[Radio_State]]</f>
        <v>2208.1879675563828</v>
      </c>
      <c r="AK716" s="9">
        <f>Table6[[#This Row],[sales]]-Table6[[#This Row],[ Pred_2 ]]</f>
        <v>635.23385414736094</v>
      </c>
      <c r="AL716">
        <f>ABS(Table6[[#This Row],[ Res_2 ]])/Table6[[#This Row],[sales]]</f>
        <v>0.22340471937671794</v>
      </c>
      <c r="AM716" s="10">
        <f>'[1]3'!J$20+'[1]3'!J$21*Data!O716</f>
        <v>4831.9776983671663</v>
      </c>
      <c r="AN716" s="9">
        <f>Table6[[#This Row],[sales]]-Table6[[#This Row],[Pred_3]]</f>
        <v>-1988.5558766634226</v>
      </c>
      <c r="AO716" s="9">
        <f>ABS(Table6[[#This Row],[Res_3]])/Table6[[#This Row],[sales]]</f>
        <v>0.69935310388519989</v>
      </c>
      <c r="AP716" s="9">
        <f>'[1]4'!L$21+'[1]4'!L$27*Table6[[#This Row],[TV_State]]+'[1]4'!L$22*Table6[[#This Row],[NJ_DUM]]+'[1]4'!L$23*Table6[[#This Row],[NY_DUM]]+'[1]4'!L$24*Table6[[#This Row],[PA_DUM]]+'[1]4'!L$25*Table6[[#This Row],[CT_DUM]]+'[1]4'!L$26*Table6[[#This Row],[DL_DUM]]</f>
        <v>405.34189963887462</v>
      </c>
      <c r="AQ716" s="9">
        <f>Table6[[#This Row],[sales]]-Table6[[#This Row],[Pred_4]]</f>
        <v>2438.0799220648692</v>
      </c>
      <c r="AR716">
        <f>ABS(Table6[[#This Row],[Res_4]]/Table6[[#This Row],[sales]])</f>
        <v>0.8574457378975876</v>
      </c>
      <c r="AS716" s="9">
        <f>'[1]5'!L$20+'[1]5'!L$26*Table6[[#This Row],[Radio_State]]+'[1]5'!L$21*Table6[[#This Row],[NJ_DUM]]+'[1]5'!L$22*Table6[[#This Row],[NY_DUM]]+'[1]5'!L$23*Table6[[#This Row],[PA_DUM]]+'[1]5'!L$24*Table6[[#This Row],[CT_DUM]]+'[1]5'!L$25*Table6[[#This Row],[DL_DUM]]</f>
        <v>394.58103089091708</v>
      </c>
      <c r="AT716" s="9">
        <f>Table6[[#This Row],[sales]]-Table6[[#This Row],[Pred_5]]</f>
        <v>2448.8407908128265</v>
      </c>
      <c r="AU716" s="9">
        <f>ABS(Table6[[#This Row],[Red_5]]/Table6[[#This Row],[sales]])</f>
        <v>0.861230216396634</v>
      </c>
      <c r="AV716" s="9">
        <f>'[1]6'!L$20+'[1]6'!L$26*Table6[[#This Row],[Online]]+'[1]6'!L$21*Table6[[#This Row],[NJ_DUM]]+'[1]6'!L$22*Table6[[#This Row],[NY_DUM]]+'[1]6'!L$23*Table6[[#This Row],[PA_DUM]]+'[1]6'!L$24*Table6[[#This Row],[CT_DUM]]+'[1]6'!L$25*Table6[[#This Row],[DL_DUM]]</f>
        <v>2277.59071153282</v>
      </c>
      <c r="AW716" s="9">
        <f>Table6[[#This Row],[sales]]-Table6[[#This Row],[Pred_6]]</f>
        <v>565.83111017092369</v>
      </c>
      <c r="AX716" s="9">
        <f>ABS(Table6[[#This Row],[Red_6]]/Table6[[#This Row],[sales]])</f>
        <v>0.19899654207193379</v>
      </c>
      <c r="AY716" s="9">
        <f>'[1]7'!L$21+'[1]7'!L$27*Table6[[#This Row],[LNTV]]+'[1]7'!L$22*Table6[[#This Row],[NJ_DUM]]+'[1]7'!L$23*Table6[[#This Row],[NY_DUM]]+'[1]7'!L$24*Table6[[#This Row],[PA_DUM]]+'[1]7'!L$25*Table6[[#This Row],[CT_DUM]]+'[1]7'!L$26*Table6[[#This Row],[DL_DUM]]</f>
        <v>5.8796902704186875</v>
      </c>
      <c r="AZ716" s="9">
        <f>Table6[[#This Row],[sales]]-Table6[[#This Row],[Pred_7]]</f>
        <v>2837.5421314333248</v>
      </c>
      <c r="BA716" s="9">
        <f>ABS(Table6[[#This Row],[Red_7]]/Table6[[#This Row],[sales]])</f>
        <v>0.9979321779746011</v>
      </c>
      <c r="BB716" s="9">
        <f>'[1]8'!O$22+'[1]8'!O$28*Table6[[#This Row],[LNRADIOLING]]+'[1]8'!O$23*Table6[[#This Row],[DL_DUM]]+'[1]8'!O$24*Table6[[#This Row],[CT_DUM]]+'[1]8'!O$25*Table6[[#This Row],[PA_DUM]]+'[1]8'!O$26*Table6[[#This Row],[NY_DUM]]+'[1]8'!O$27*Table6[[#This Row],[NJ_DUM]]</f>
        <v>6.8932164384902554</v>
      </c>
      <c r="BC716" s="9">
        <f>Table6[[#This Row],[sales]]-Table6[[#This Row],[Pred_8]]</f>
        <v>2836.5286052652536</v>
      </c>
      <c r="BD716" s="9">
        <f>ABS(Table6[[#This Row],[Red_8]]/Table6[[#This Row],[sales]])</f>
        <v>0.99757573203318817</v>
      </c>
      <c r="BE716" s="9">
        <f>'[1]9'!M$19+'[1]9'!M$21*Table6[[#This Row],[LNONLINE]]+'[1]9'!M$20*Table6[[#This Row],[DL_DUM]]+'[1]9'!M$22*Table6[[#This Row],[CT_DUM]]+'[1]9'!M$23*Table6[[#This Row],[PA_DUM]]+'[1]9'!M$24*Table6[[#This Row],[NY_DUM]]+'[1]9'!M$25*Table6[[#This Row],[NJ_DUM]]</f>
        <v>7.6774175628836181</v>
      </c>
      <c r="BF716" s="9">
        <f>Table6[[#This Row],[sales]]-Table6[[#This Row],[Pred_9]]</f>
        <v>2835.7444041408603</v>
      </c>
      <c r="BG716" s="9">
        <f>ABS(Table6[[#This Row],[Red_9]]/Table6[[#This Row],[sales]])</f>
        <v>0.99729993717278176</v>
      </c>
      <c r="BH716" s="9">
        <f>'[1]10'!P$22+'[1]10'!P$30*Table6[[#This Row],[LNTV]]+'[1]10'!P$29*Table6[[#This Row],[LNRADIOLING]]+'[1]10'!P$24*Table6[[#This Row],[LNONLINELING]]+'[1]10'!P$23*Table6[[#This Row],[DL_DUM]]+'[1]10'!P$25*Table6[[#This Row],[CT_DUM]]+'[1]10'!P$26*Table6[[#This Row],[PA_DUM]]+'[1]10'!P$27*Table6[[#This Row],[NY_DUM]]+'[1]10'!P$28*Table6[[#This Row],[NJ_DUM]]</f>
        <v>7.7656794257239827</v>
      </c>
      <c r="BI716" s="9">
        <f>Table6[[#This Row],[sales]]-Table6[[#This Row],[Pred_10]]</f>
        <v>2835.6561422780196</v>
      </c>
      <c r="BJ716" s="45">
        <f>ABS(Table6[[#This Row],[Red_10]]/Table6[[#This Row],[sales]])</f>
        <v>0.99726889645199701</v>
      </c>
      <c r="BK716" s="9">
        <f>'[1]11'!P$32+'[1]11'!P$40*Table6[[#This Row],[LNONLINELING]]+'[1]11'!P$39*Table6[[#This Row],[LNRADIOLING]]+'[1]11'!P$38*Table6[[#This Row],[LNTVLING]]+'[1]11'!P$33*Table6[[#This Row],[DL_DUM]]+'[1]11'!P$34*Table6[[#This Row],[CT_DUM]]+'[1]11'!P$35*Table6[[#This Row],[PA_DUM]]+'[1]11'!P$36*Table6[[#This Row],[NY_DUM]]+'[1]11'!P$37*Table6[[#This Row],[NJ_DUM]]</f>
        <v>7.8550414181974464</v>
      </c>
      <c r="BL716" s="9">
        <f>Table6[[#This Row],[sales]]-Table6[[#This Row],[ Pred_11]]</f>
        <v>2835.5667802855464</v>
      </c>
      <c r="BM716" s="47">
        <f>ABS(Table6[[#This Row],[ Red_11]]/Table6[[#This Row],[sales]])</f>
        <v>0.99723746882779052</v>
      </c>
      <c r="BN716" s="9">
        <f>'[1]12'!K$22+'[1]12'!K$28*Table6[[#This Row],[COMBINE LN LING]]+'[1]12'!K$23*Table6[[#This Row],[DL_DUM]]+'[1]12'!K$24*Table6[[#This Row],[CT_DUM]]+'[1]12'!K$25*Table6[[#This Row],[PA_DUM]]+'[1]12'!K$26*Table6[[#This Row],[NY_DUM]]+'[1]12'!K$27*Table6[[#This Row],[NJ_DUM]]</f>
        <v>7.1823816708216714</v>
      </c>
      <c r="BO716" s="9">
        <f>Table6[[#This Row],[sales]]-Table6[[#This Row],[ Pred_12]]</f>
        <v>2836.2394400329222</v>
      </c>
      <c r="BP716" s="47">
        <f>ABS(Table6[[#This Row],[ Red_12]]/Table6[[#This Row],[sales]])</f>
        <v>0.99747403581980043</v>
      </c>
      <c r="BQ716">
        <f>LN(G716+'2019 Totals and Calculations'!C$18)</f>
        <v>7.0062502945586065</v>
      </c>
      <c r="BR716">
        <f>LN(Table6[[#This Row],[PROF RADIO]]+'2019 Totals and Calculations'!D$18)</f>
        <v>5.1599690390757971</v>
      </c>
      <c r="BS716">
        <f>LN(Table6[[#This Row],[ONLINE LINGERING]]+'2019 Totals and Calculations'!E$18)</f>
        <v>6.3431030229315297</v>
      </c>
      <c r="BT716">
        <f>MONTH(Table6[[#This Row],[Date]])</f>
        <v>8</v>
      </c>
      <c r="BU716">
        <f t="shared" si="310"/>
        <v>0</v>
      </c>
      <c r="BV716">
        <f t="shared" si="311"/>
        <v>0</v>
      </c>
      <c r="BW716">
        <f t="shared" si="312"/>
        <v>0</v>
      </c>
      <c r="BX716">
        <f t="shared" si="313"/>
        <v>0</v>
      </c>
      <c r="BY716">
        <f t="shared" si="314"/>
        <v>0</v>
      </c>
      <c r="BZ716">
        <f t="shared" si="315"/>
        <v>0</v>
      </c>
      <c r="CA716">
        <f t="shared" si="316"/>
        <v>0</v>
      </c>
      <c r="CB716">
        <f t="shared" si="317"/>
        <v>1</v>
      </c>
      <c r="CC716">
        <f t="shared" si="318"/>
        <v>0</v>
      </c>
      <c r="CD716">
        <f t="shared" si="319"/>
        <v>0</v>
      </c>
      <c r="CE716">
        <f t="shared" si="320"/>
        <v>0</v>
      </c>
      <c r="CF716">
        <f t="shared" si="321"/>
        <v>0</v>
      </c>
      <c r="CG716">
        <f t="shared" si="322"/>
        <v>87</v>
      </c>
      <c r="CH71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2110.5628931927113</v>
      </c>
      <c r="CI716" s="79">
        <f>Table6[[#This Row],[sales]]-CH716</f>
        <v>732.85892851103245</v>
      </c>
      <c r="CJ716">
        <f>ABS(Table6[[#This Row],[sales]]-CH716)/Table6[[#This Row],[sales]]</f>
        <v>0.25773837807572014</v>
      </c>
      <c r="CK71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2155.4948289753775</v>
      </c>
      <c r="CL716" s="79">
        <f>Table6[[#This Row],[sales]]-CK716</f>
        <v>687.92699272836626</v>
      </c>
      <c r="CM716">
        <f>ABS(Table6[[#This Row],[sales]]-CK716)/Table6[[#This Row],[sales]]</f>
        <v>0.24193631331005569</v>
      </c>
      <c r="CN71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2958.952070432746</v>
      </c>
      <c r="CO716" s="79">
        <f>Table6[[#This Row],[sales]]-CN716</f>
        <v>-115.53024872900232</v>
      </c>
      <c r="CP716">
        <f>ABS(Table6[[#This Row],[sales]]-CN716)/Table6[[#This Row],[sales]]</f>
        <v>4.0630710451458101E-2</v>
      </c>
      <c r="CQ71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2950.1096236930325</v>
      </c>
      <c r="CR716" s="79">
        <f>Table6[[#This Row],[sales]]-CQ716</f>
        <v>-106.6878019892888</v>
      </c>
      <c r="CS716">
        <f>ABS(Table6[[#This Row],[sales]]-CQ716)/Table6[[#This Row],[sales]]</f>
        <v>3.7520919750613287E-2</v>
      </c>
    </row>
    <row r="717" spans="1:97" x14ac:dyDescent="0.2">
      <c r="A717">
        <v>716</v>
      </c>
      <c r="B717" t="s">
        <v>31</v>
      </c>
      <c r="C717" s="5">
        <v>43345</v>
      </c>
      <c r="D717" s="6">
        <v>767.00756971385215</v>
      </c>
      <c r="E717" s="8">
        <f>YEAR(Table6[[#This Row],[Date]])</f>
        <v>2018</v>
      </c>
      <c r="F717" s="6">
        <f>Table6[[#This Row],[TV_State]]+Table6[[#This Row],[Radio_State]]+Table6[[#This Row],[Online]]</f>
        <v>1405.3187816327004</v>
      </c>
      <c r="G717" s="6">
        <f t="shared" si="297"/>
        <v>749.68804395120503</v>
      </c>
      <c r="H717" s="6">
        <f>LN(Table6[[#This Row],[PROF TV LING]])</f>
        <v>6.6196571786043448</v>
      </c>
      <c r="I717" s="6">
        <f t="shared" si="298"/>
        <v>6.6424966705673851</v>
      </c>
      <c r="J717" s="6">
        <v>113.63075106871884</v>
      </c>
      <c r="K717" s="6">
        <f t="shared" si="303"/>
        <v>112.51672409745689</v>
      </c>
      <c r="L717" s="6">
        <f>0.5*J716+0.5*Table6[[#This Row],[Radio_State]]</f>
        <v>113.06822259808162</v>
      </c>
      <c r="M717" s="6">
        <f>LN(Table6[[#This Row],[RADIO LINGERING ]])</f>
        <v>4.7279913763408175</v>
      </c>
      <c r="N717" s="6">
        <f t="shared" si="299"/>
        <v>4.7329541656829468</v>
      </c>
      <c r="O717" s="6">
        <v>524.68046085012941</v>
      </c>
      <c r="P717" s="6">
        <f t="shared" si="300"/>
        <v>524.64946444812404</v>
      </c>
      <c r="Q717" s="6">
        <f>0.3*O716+0.7*Table6[[#This Row],[Online]]</f>
        <v>524.68046085012941</v>
      </c>
      <c r="R717" s="6">
        <f>LN(Table6[[#This Row],[ONLINE LINGERING]])</f>
        <v>6.2627894312917016</v>
      </c>
      <c r="S717" s="6">
        <f t="shared" si="301"/>
        <v>6.2627894312917016</v>
      </c>
      <c r="T717" s="6">
        <v>2914.2020357206625</v>
      </c>
      <c r="U717" s="6">
        <f t="shared" si="302"/>
        <v>7.9773513171316557</v>
      </c>
      <c r="V717" s="8">
        <f>YEAR(Table6[[#This Row],[Date]])</f>
        <v>2018</v>
      </c>
      <c r="W717" s="8">
        <f>WEEKNUM(Table6[[#This Row],[Date]])</f>
        <v>36</v>
      </c>
      <c r="X717" t="s">
        <v>883</v>
      </c>
      <c r="Y717" s="9">
        <f>Table6[[#This Row],[LNTVLING]]+Table6[[#This Row],[LNRADIOLING]]+Table6[[#This Row],[LNONLINELING]]</f>
        <v>17.610437986236864</v>
      </c>
      <c r="Z717">
        <f t="shared" si="323"/>
        <v>1</v>
      </c>
      <c r="AA717">
        <f t="shared" si="304"/>
        <v>0</v>
      </c>
      <c r="AB717">
        <f t="shared" si="305"/>
        <v>0</v>
      </c>
      <c r="AC717">
        <f t="shared" si="306"/>
        <v>0</v>
      </c>
      <c r="AD717">
        <f t="shared" si="307"/>
        <v>0</v>
      </c>
      <c r="AE717">
        <f t="shared" si="308"/>
        <v>1</v>
      </c>
      <c r="AF717">
        <f t="shared" si="309"/>
        <v>0</v>
      </c>
      <c r="AG717" s="9">
        <f>'[1]1'!J$20+'[1]1'!J$21*Table6[[#This Row],[TV_State]]</f>
        <v>2084.0300209447082</v>
      </c>
      <c r="AH717" s="9">
        <f>Table6[[#This Row],[sales]]-Table6[[#This Row],[Pred_1]]</f>
        <v>830.17201477595427</v>
      </c>
      <c r="AI717">
        <f>ABS(Table6[[#This Row],[Res_1]])/Table6[[#This Row],[sales]]</f>
        <v>0.28487112581769175</v>
      </c>
      <c r="AJ717" s="9">
        <f>'[1]2'!J$20+'[1]2'!J$21*Table6[[#This Row],[Radio_State]]</f>
        <v>2213.1270291919718</v>
      </c>
      <c r="AK717" s="9">
        <f>Table6[[#This Row],[sales]]-Table6[[#This Row],[ Pred_2 ]]</f>
        <v>701.07500652869066</v>
      </c>
      <c r="AL717">
        <f>ABS(Table6[[#This Row],[ Res_2 ]])/Table6[[#This Row],[sales]]</f>
        <v>0.24057186081654752</v>
      </c>
      <c r="AM717" s="10">
        <f>'[1]3'!J$20+'[1]3'!J$21*Data!O717</f>
        <v>4831.9776983671663</v>
      </c>
      <c r="AN717" s="9">
        <f>Table6[[#This Row],[sales]]-Table6[[#This Row],[Pred_3]]</f>
        <v>-1917.7756626465039</v>
      </c>
      <c r="AO717" s="9">
        <f>ABS(Table6[[#This Row],[Res_3]])/Table6[[#This Row],[sales]]</f>
        <v>0.65807917197897736</v>
      </c>
      <c r="AP717" s="9">
        <f>'[1]4'!L$21+'[1]4'!L$27*Table6[[#This Row],[TV_State]]+'[1]4'!L$22*Table6[[#This Row],[NJ_DUM]]+'[1]4'!L$23*Table6[[#This Row],[NY_DUM]]+'[1]4'!L$24*Table6[[#This Row],[PA_DUM]]+'[1]4'!L$25*Table6[[#This Row],[CT_DUM]]+'[1]4'!L$26*Table6[[#This Row],[DL_DUM]]</f>
        <v>407.01701869180511</v>
      </c>
      <c r="AQ717" s="9">
        <f>Table6[[#This Row],[sales]]-Table6[[#This Row],[Pred_4]]</f>
        <v>2507.1850170288571</v>
      </c>
      <c r="AR717">
        <f>ABS(Table6[[#This Row],[Res_4]]/Table6[[#This Row],[sales]])</f>
        <v>0.86033328722483282</v>
      </c>
      <c r="AS717" s="9">
        <f>'[1]5'!L$20+'[1]5'!L$26*Table6[[#This Row],[Radio_State]]+'[1]5'!L$21*Table6[[#This Row],[NJ_DUM]]+'[1]5'!L$22*Table6[[#This Row],[NY_DUM]]+'[1]5'!L$23*Table6[[#This Row],[PA_DUM]]+'[1]5'!L$24*Table6[[#This Row],[CT_DUM]]+'[1]5'!L$25*Table6[[#This Row],[DL_DUM]]</f>
        <v>396.56292591655574</v>
      </c>
      <c r="AT717" s="9">
        <f>Table6[[#This Row],[sales]]-Table6[[#This Row],[Pred_5]]</f>
        <v>2517.6391098041067</v>
      </c>
      <c r="AU717" s="9">
        <f>ABS(Table6[[#This Row],[Red_5]]/Table6[[#This Row],[sales]])</f>
        <v>0.86392057892496521</v>
      </c>
      <c r="AV717" s="9">
        <f>'[1]6'!L$20+'[1]6'!L$26*Table6[[#This Row],[Online]]+'[1]6'!L$21*Table6[[#This Row],[NJ_DUM]]+'[1]6'!L$22*Table6[[#This Row],[NY_DUM]]+'[1]6'!L$23*Table6[[#This Row],[PA_DUM]]+'[1]6'!L$24*Table6[[#This Row],[CT_DUM]]+'[1]6'!L$25*Table6[[#This Row],[DL_DUM]]</f>
        <v>2277.59071153282</v>
      </c>
      <c r="AW717" s="9">
        <f>Table6[[#This Row],[sales]]-Table6[[#This Row],[Pred_6]]</f>
        <v>636.61132418784246</v>
      </c>
      <c r="AX717" s="9">
        <f>ABS(Table6[[#This Row],[Red_6]]/Table6[[#This Row],[sales]])</f>
        <v>0.21845133466541306</v>
      </c>
      <c r="AY717" s="9">
        <f>'[1]7'!L$21+'[1]7'!L$27*Table6[[#This Row],[LNTV]]+'[1]7'!L$22*Table6[[#This Row],[NJ_DUM]]+'[1]7'!L$23*Table6[[#This Row],[NY_DUM]]+'[1]7'!L$24*Table6[[#This Row],[PA_DUM]]+'[1]7'!L$25*Table6[[#This Row],[CT_DUM]]+'[1]7'!L$26*Table6[[#This Row],[DL_DUM]]</f>
        <v>5.880791617708689</v>
      </c>
      <c r="AZ717" s="9">
        <f>Table6[[#This Row],[sales]]-Table6[[#This Row],[Pred_7]]</f>
        <v>2908.3212441029536</v>
      </c>
      <c r="BA717" s="9">
        <f>ABS(Table6[[#This Row],[Red_7]]/Table6[[#This Row],[sales]])</f>
        <v>0.9979820233650154</v>
      </c>
      <c r="BB717" s="9">
        <f>'[1]8'!O$22+'[1]8'!O$28*Table6[[#This Row],[LNRADIOLING]]+'[1]8'!O$23*Table6[[#This Row],[DL_DUM]]+'[1]8'!O$24*Table6[[#This Row],[CT_DUM]]+'[1]8'!O$25*Table6[[#This Row],[PA_DUM]]+'[1]8'!O$26*Table6[[#This Row],[NY_DUM]]+'[1]8'!O$27*Table6[[#This Row],[NJ_DUM]]</f>
        <v>6.8939263044940322</v>
      </c>
      <c r="BC717" s="9">
        <f>Table6[[#This Row],[sales]]-Table6[[#This Row],[Pred_8]]</f>
        <v>2907.3081094161685</v>
      </c>
      <c r="BD717" s="9">
        <f>ABS(Table6[[#This Row],[Red_8]]/Table6[[#This Row],[sales]])</f>
        <v>0.99763436912746883</v>
      </c>
      <c r="BE717" s="9">
        <f>'[1]9'!M$19+'[1]9'!M$21*Table6[[#This Row],[LNONLINE]]+'[1]9'!M$20*Table6[[#This Row],[DL_DUM]]+'[1]9'!M$22*Table6[[#This Row],[CT_DUM]]+'[1]9'!M$23*Table6[[#This Row],[PA_DUM]]+'[1]9'!M$24*Table6[[#This Row],[NY_DUM]]+'[1]9'!M$25*Table6[[#This Row],[NJ_DUM]]</f>
        <v>7.6774175628836181</v>
      </c>
      <c r="BF717" s="9">
        <f>Table6[[#This Row],[sales]]-Table6[[#This Row],[Pred_9]]</f>
        <v>2906.5246181577791</v>
      </c>
      <c r="BG717" s="9">
        <f>ABS(Table6[[#This Row],[Red_9]]/Table6[[#This Row],[sales]])</f>
        <v>0.99736551636819348</v>
      </c>
      <c r="BH717" s="9">
        <f>'[1]10'!P$22+'[1]10'!P$30*Table6[[#This Row],[LNTV]]+'[1]10'!P$29*Table6[[#This Row],[LNRADIOLING]]+'[1]10'!P$24*Table6[[#This Row],[LNONLINELING]]+'[1]10'!P$23*Table6[[#This Row],[DL_DUM]]+'[1]10'!P$25*Table6[[#This Row],[CT_DUM]]+'[1]10'!P$26*Table6[[#This Row],[PA_DUM]]+'[1]10'!P$27*Table6[[#This Row],[NY_DUM]]+'[1]10'!P$28*Table6[[#This Row],[NJ_DUM]]</f>
        <v>7.7636268103420925</v>
      </c>
      <c r="BI717" s="9">
        <f>Table6[[#This Row],[sales]]-Table6[[#This Row],[Pred_10]]</f>
        <v>2906.4384089103205</v>
      </c>
      <c r="BJ717" s="45">
        <f>ABS(Table6[[#This Row],[Red_10]]/Table6[[#This Row],[sales]])</f>
        <v>0.99733593391426545</v>
      </c>
      <c r="BK717" s="9">
        <f>'[1]11'!P$32+'[1]11'!P$40*Table6[[#This Row],[LNONLINELING]]+'[1]11'!P$39*Table6[[#This Row],[LNRADIOLING]]+'[1]11'!P$38*Table6[[#This Row],[LNTVLING]]+'[1]11'!P$33*Table6[[#This Row],[DL_DUM]]+'[1]11'!P$34*Table6[[#This Row],[CT_DUM]]+'[1]11'!P$35*Table6[[#This Row],[PA_DUM]]+'[1]11'!P$36*Table6[[#This Row],[NY_DUM]]+'[1]11'!P$37*Table6[[#This Row],[NJ_DUM]]</f>
        <v>7.8517985538230981</v>
      </c>
      <c r="BL717" s="9">
        <f>Table6[[#This Row],[sales]]-Table6[[#This Row],[ Pred_11]]</f>
        <v>2906.3502371668392</v>
      </c>
      <c r="BM717" s="47">
        <f>ABS(Table6[[#This Row],[ Red_11]]/Table6[[#This Row],[sales]])</f>
        <v>0.9973056780355033</v>
      </c>
      <c r="BN717" s="9">
        <f>'[1]12'!K$22+'[1]12'!K$28*Table6[[#This Row],[COMBINE LN LING]]+'[1]12'!K$23*Table6[[#This Row],[DL_DUM]]+'[1]12'!K$24*Table6[[#This Row],[CT_DUM]]+'[1]12'!K$25*Table6[[#This Row],[PA_DUM]]+'[1]12'!K$26*Table6[[#This Row],[NY_DUM]]+'[1]12'!K$27*Table6[[#This Row],[NJ_DUM]]</f>
        <v>7.1842968284259472</v>
      </c>
      <c r="BO717" s="9">
        <f>Table6[[#This Row],[sales]]-Table6[[#This Row],[ Pred_12]]</f>
        <v>2907.0177388922366</v>
      </c>
      <c r="BP717" s="47">
        <f>ABS(Table6[[#This Row],[ Red_12]]/Table6[[#This Row],[sales]])</f>
        <v>0.99753472932200138</v>
      </c>
      <c r="BQ717">
        <f>LN(G717+'2019 Totals and Calculations'!C$18)</f>
        <v>7.0129541837125124</v>
      </c>
      <c r="BR717">
        <f>LN(Table6[[#This Row],[PROF RADIO]]+'2019 Totals and Calculations'!D$18)</f>
        <v>5.1663452739678588</v>
      </c>
      <c r="BS717">
        <f>LN(Table6[[#This Row],[ONLINE LINGERING]]+'2019 Totals and Calculations'!E$18)</f>
        <v>6.3431030229315297</v>
      </c>
      <c r="BT717">
        <f>MONTH(Table6[[#This Row],[Date]])</f>
        <v>9</v>
      </c>
      <c r="BU717">
        <f t="shared" si="310"/>
        <v>0</v>
      </c>
      <c r="BV717">
        <f t="shared" si="311"/>
        <v>0</v>
      </c>
      <c r="BW717">
        <f t="shared" si="312"/>
        <v>0</v>
      </c>
      <c r="BX717">
        <f t="shared" si="313"/>
        <v>0</v>
      </c>
      <c r="BY717">
        <f t="shared" si="314"/>
        <v>0</v>
      </c>
      <c r="BZ717">
        <f t="shared" si="315"/>
        <v>0</v>
      </c>
      <c r="CA717">
        <f t="shared" si="316"/>
        <v>0</v>
      </c>
      <c r="CB717">
        <f t="shared" si="317"/>
        <v>0</v>
      </c>
      <c r="CC717">
        <f t="shared" si="318"/>
        <v>1</v>
      </c>
      <c r="CD717">
        <f t="shared" si="319"/>
        <v>0</v>
      </c>
      <c r="CE717">
        <f t="shared" si="320"/>
        <v>0</v>
      </c>
      <c r="CF717">
        <f t="shared" si="321"/>
        <v>0</v>
      </c>
      <c r="CG717">
        <f t="shared" si="322"/>
        <v>88</v>
      </c>
      <c r="CH71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1916.3836692080611</v>
      </c>
      <c r="CI717" s="79">
        <f>Table6[[#This Row],[sales]]-CH717</f>
        <v>997.81836651260141</v>
      </c>
      <c r="CJ717">
        <f>ABS(Table6[[#This Row],[sales]]-CH717)/Table6[[#This Row],[sales]]</f>
        <v>0.3423984865434519</v>
      </c>
      <c r="CK71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1984.5128194892588</v>
      </c>
      <c r="CL717" s="79">
        <f>Table6[[#This Row],[sales]]-CK717</f>
        <v>929.68921623140363</v>
      </c>
      <c r="CM717">
        <f>ABS(Table6[[#This Row],[sales]]-CK717)/Table6[[#This Row],[sales]]</f>
        <v>0.3190201656699817</v>
      </c>
      <c r="CN71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3190.8833877773873</v>
      </c>
      <c r="CO717" s="79">
        <f>Table6[[#This Row],[sales]]-CN717</f>
        <v>-276.68135205672479</v>
      </c>
      <c r="CP717">
        <f>ABS(Table6[[#This Row],[sales]]-CN717)/Table6[[#This Row],[sales]]</f>
        <v>9.4942405730734925E-2</v>
      </c>
      <c r="CQ71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3077.751625210145</v>
      </c>
      <c r="CR717" s="79">
        <f>Table6[[#This Row],[sales]]-CQ717</f>
        <v>-163.54958948948251</v>
      </c>
      <c r="CS717">
        <f>ABS(Table6[[#This Row],[sales]]-CQ717)/Table6[[#This Row],[sales]]</f>
        <v>5.6121568609445366E-2</v>
      </c>
    </row>
    <row r="718" spans="1:97" x14ac:dyDescent="0.2">
      <c r="A718">
        <v>717</v>
      </c>
      <c r="B718" t="s">
        <v>31</v>
      </c>
      <c r="C718" s="5">
        <v>43352</v>
      </c>
      <c r="D718" s="6">
        <v>774.67764541099064</v>
      </c>
      <c r="E718" s="8">
        <f>YEAR(Table6[[#This Row],[Date]])</f>
        <v>2018</v>
      </c>
      <c r="F718" s="6">
        <f>Table6[[#This Row],[TV_State]]+Table6[[#This Row],[Radio_State]]+Table6[[#This Row],[Online]]</f>
        <v>946.82823328009965</v>
      </c>
      <c r="G718" s="6">
        <f t="shared" si="297"/>
        <v>757.18492438914063</v>
      </c>
      <c r="H718" s="6">
        <f>LN(Table6[[#This Row],[PROF TV LING]])</f>
        <v>6.6296075094554308</v>
      </c>
      <c r="I718" s="6">
        <f t="shared" si="298"/>
        <v>6.652447001420553</v>
      </c>
      <c r="J718" s="6">
        <v>114.76705857940601</v>
      </c>
      <c r="K718" s="6">
        <f t="shared" si="303"/>
        <v>113.64189133843145</v>
      </c>
      <c r="L718" s="6">
        <f>0.5*J717+0.5*Table6[[#This Row],[Radio_State]]</f>
        <v>114.19890482406242</v>
      </c>
      <c r="M718" s="6">
        <f>LN(Table6[[#This Row],[RADIO LINGERING ]])</f>
        <v>4.7379417071939853</v>
      </c>
      <c r="N718" s="6">
        <f t="shared" si="299"/>
        <v>4.7429044965361147</v>
      </c>
      <c r="O718" s="6">
        <v>57.383529289703006</v>
      </c>
      <c r="P718" s="6">
        <f t="shared" si="300"/>
        <v>197.5633098372293</v>
      </c>
      <c r="Q718" s="6">
        <f>0.3*O717+0.7*Table6[[#This Row],[Online]]</f>
        <v>197.57260875783092</v>
      </c>
      <c r="R718" s="6">
        <f>LN(Table6[[#This Row],[ONLINE LINGERING]])</f>
        <v>5.2861061560585716</v>
      </c>
      <c r="S718" s="6">
        <f t="shared" si="301"/>
        <v>4.0497573159761693</v>
      </c>
      <c r="T718" s="6">
        <v>2403.7078202600323</v>
      </c>
      <c r="U718" s="6">
        <f t="shared" si="302"/>
        <v>7.7847677492753053</v>
      </c>
      <c r="V718" s="8">
        <f>YEAR(Table6[[#This Row],[Date]])</f>
        <v>2018</v>
      </c>
      <c r="W718" s="8">
        <f>WEEKNUM(Table6[[#This Row],[Date]])</f>
        <v>37</v>
      </c>
      <c r="X718" t="s">
        <v>884</v>
      </c>
      <c r="Y718" s="9">
        <f>Table6[[#This Row],[LNTVLING]]+Table6[[#This Row],[LNRADIOLING]]+Table6[[#This Row],[LNONLINELING]]</f>
        <v>16.653655372707988</v>
      </c>
      <c r="Z718">
        <f t="shared" si="323"/>
        <v>1</v>
      </c>
      <c r="AA718">
        <f t="shared" si="304"/>
        <v>0</v>
      </c>
      <c r="AB718">
        <f t="shared" si="305"/>
        <v>0</v>
      </c>
      <c r="AC718">
        <f t="shared" si="306"/>
        <v>0</v>
      </c>
      <c r="AD718">
        <f t="shared" si="307"/>
        <v>0</v>
      </c>
      <c r="AE718">
        <f t="shared" si="308"/>
        <v>1</v>
      </c>
      <c r="AF718">
        <f t="shared" si="309"/>
        <v>0</v>
      </c>
      <c r="AG718" s="9">
        <f>'[1]1'!J$20+'[1]1'!J$21*Table6[[#This Row],[TV_State]]</f>
        <v>2091.572995699592</v>
      </c>
      <c r="AH718" s="9">
        <f>Table6[[#This Row],[sales]]-Table6[[#This Row],[Pred_1]]</f>
        <v>312.13482456044039</v>
      </c>
      <c r="AI718">
        <f>ABS(Table6[[#This Row],[Res_1]])/Table6[[#This Row],[sales]]</f>
        <v>0.12985555978541258</v>
      </c>
      <c r="AJ718" s="9">
        <f>'[1]2'!J$20+'[1]2'!J$21*Table6[[#This Row],[Radio_State]]</f>
        <v>2218.115481443916</v>
      </c>
      <c r="AK718" s="9">
        <f>Table6[[#This Row],[sales]]-Table6[[#This Row],[ Pred_2 ]]</f>
        <v>185.59233881611635</v>
      </c>
      <c r="AL718">
        <f>ABS(Table6[[#This Row],[ Res_2 ]])/Table6[[#This Row],[sales]]</f>
        <v>7.7210856183027698E-2</v>
      </c>
      <c r="AM718" s="10">
        <f>'[1]3'!J$20+'[1]3'!J$21*Data!O718</f>
        <v>2132.2532584061278</v>
      </c>
      <c r="AN718" s="9">
        <f>Table6[[#This Row],[sales]]-Table6[[#This Row],[Pred_3]]</f>
        <v>271.45456185390458</v>
      </c>
      <c r="AO718" s="9">
        <f>ABS(Table6[[#This Row],[Res_3]])/Table6[[#This Row],[sales]]</f>
        <v>0.1129315965800447</v>
      </c>
      <c r="AP718" s="9">
        <f>'[1]4'!L$21+'[1]4'!L$27*Table6[[#This Row],[TV_State]]+'[1]4'!L$22*Table6[[#This Row],[NJ_DUM]]+'[1]4'!L$23*Table6[[#This Row],[NY_DUM]]+'[1]4'!L$24*Table6[[#This Row],[PA_DUM]]+'[1]4'!L$25*Table6[[#This Row],[CT_DUM]]+'[1]4'!L$26*Table6[[#This Row],[DL_DUM]]</f>
        <v>408.70888893526489</v>
      </c>
      <c r="AQ718" s="9">
        <f>Table6[[#This Row],[sales]]-Table6[[#This Row],[Pred_4]]</f>
        <v>1994.9989313247675</v>
      </c>
      <c r="AR718">
        <f>ABS(Table6[[#This Row],[Res_4]]/Table6[[#This Row],[sales]])</f>
        <v>0.82996731737093954</v>
      </c>
      <c r="AS718" s="9">
        <f>'[1]5'!L$20+'[1]5'!L$26*Table6[[#This Row],[Radio_State]]+'[1]5'!L$21*Table6[[#This Row],[NJ_DUM]]+'[1]5'!L$22*Table6[[#This Row],[NY_DUM]]+'[1]5'!L$23*Table6[[#This Row],[PA_DUM]]+'[1]5'!L$24*Table6[[#This Row],[CT_DUM]]+'[1]5'!L$25*Table6[[#This Row],[DL_DUM]]</f>
        <v>398.56463989245083</v>
      </c>
      <c r="AT718" s="9">
        <f>Table6[[#This Row],[sales]]-Table6[[#This Row],[Pred_5]]</f>
        <v>2005.1431803675814</v>
      </c>
      <c r="AU718" s="9">
        <f>ABS(Table6[[#This Row],[Red_5]]/Table6[[#This Row],[sales]])</f>
        <v>0.83418756783454062</v>
      </c>
      <c r="AV718" s="9">
        <f>'[1]6'!L$20+'[1]6'!L$26*Table6[[#This Row],[Online]]+'[1]6'!L$21*Table6[[#This Row],[NJ_DUM]]+'[1]6'!L$22*Table6[[#This Row],[NY_DUM]]+'[1]6'!L$23*Table6[[#This Row],[PA_DUM]]+'[1]6'!L$24*Table6[[#This Row],[CT_DUM]]+'[1]6'!L$25*Table6[[#This Row],[DL_DUM]]</f>
        <v>243.79409912156544</v>
      </c>
      <c r="AW718" s="9">
        <f>Table6[[#This Row],[sales]]-Table6[[#This Row],[Pred_6]]</f>
        <v>2159.9137211384668</v>
      </c>
      <c r="AX718" s="9">
        <f>ABS(Table6[[#This Row],[Red_6]]/Table6[[#This Row],[sales]])</f>
        <v>0.89857581813117704</v>
      </c>
      <c r="AY718" s="9">
        <f>'[1]7'!L$21+'[1]7'!L$27*Table6[[#This Row],[LNTV]]+'[1]7'!L$22*Table6[[#This Row],[NJ_DUM]]+'[1]7'!L$23*Table6[[#This Row],[NY_DUM]]+'[1]7'!L$24*Table6[[#This Row],[PA_DUM]]+'[1]7'!L$25*Table6[[#This Row],[CT_DUM]]+'[1]7'!L$26*Table6[[#This Row],[DL_DUM]]</f>
        <v>5.8818929649986895</v>
      </c>
      <c r="AZ718" s="9">
        <f>Table6[[#This Row],[sales]]-Table6[[#This Row],[Pred_7]]</f>
        <v>2397.8259272950336</v>
      </c>
      <c r="BA718" s="9">
        <f>ABS(Table6[[#This Row],[Red_7]]/Table6[[#This Row],[sales]])</f>
        <v>0.9975529917091327</v>
      </c>
      <c r="BB718" s="9">
        <f>'[1]8'!O$22+'[1]8'!O$28*Table6[[#This Row],[LNRADIOLING]]+'[1]8'!O$23*Table6[[#This Row],[DL_DUM]]+'[1]8'!O$24*Table6[[#This Row],[CT_DUM]]+'[1]8'!O$25*Table6[[#This Row],[PA_DUM]]+'[1]8'!O$26*Table6[[#This Row],[NY_DUM]]+'[1]8'!O$27*Table6[[#This Row],[NJ_DUM]]</f>
        <v>6.894636170497809</v>
      </c>
      <c r="BC718" s="9">
        <f>Table6[[#This Row],[sales]]-Table6[[#This Row],[Pred_8]]</f>
        <v>2396.8131840895344</v>
      </c>
      <c r="BD718" s="9">
        <f>ABS(Table6[[#This Row],[Red_8]]/Table6[[#This Row],[sales]])</f>
        <v>0.99713166628972727</v>
      </c>
      <c r="BE718" s="9">
        <f>'[1]9'!M$19+'[1]9'!M$21*Table6[[#This Row],[LNONLINE]]+'[1]9'!M$20*Table6[[#This Row],[DL_DUM]]+'[1]9'!M$22*Table6[[#This Row],[CT_DUM]]+'[1]9'!M$23*Table6[[#This Row],[PA_DUM]]+'[1]9'!M$24*Table6[[#This Row],[NY_DUM]]+'[1]9'!M$25*Table6[[#This Row],[NJ_DUM]]</f>
        <v>6.9767329888967513</v>
      </c>
      <c r="BF718" s="9">
        <f>Table6[[#This Row],[sales]]-Table6[[#This Row],[Pred_9]]</f>
        <v>2396.7310872711355</v>
      </c>
      <c r="BG718" s="9">
        <f>ABS(Table6[[#This Row],[Red_9]]/Table6[[#This Row],[sales]])</f>
        <v>0.99709751204780694</v>
      </c>
      <c r="BH718" s="9">
        <f>'[1]10'!P$22+'[1]10'!P$30*Table6[[#This Row],[LNTV]]+'[1]10'!P$29*Table6[[#This Row],[LNRADIOLING]]+'[1]10'!P$24*Table6[[#This Row],[LNONLINELING]]+'[1]10'!P$23*Table6[[#This Row],[DL_DUM]]+'[1]10'!P$25*Table6[[#This Row],[CT_DUM]]+'[1]10'!P$26*Table6[[#This Row],[PA_DUM]]+'[1]10'!P$27*Table6[[#This Row],[NY_DUM]]+'[1]10'!P$28*Table6[[#This Row],[NJ_DUM]]</f>
        <v>7.3823295330891368</v>
      </c>
      <c r="BI718" s="9">
        <f>Table6[[#This Row],[sales]]-Table6[[#This Row],[Pred_10]]</f>
        <v>2396.3254907269434</v>
      </c>
      <c r="BJ718" s="45">
        <f>ABS(Table6[[#This Row],[Red_10]]/Table6[[#This Row],[sales]])</f>
        <v>0.99692877417510317</v>
      </c>
      <c r="BK718" s="9">
        <f>'[1]11'!P$32+'[1]11'!P$40*Table6[[#This Row],[LNONLINELING]]+'[1]11'!P$39*Table6[[#This Row],[LNRADIOLING]]+'[1]11'!P$38*Table6[[#This Row],[LNTVLING]]+'[1]11'!P$33*Table6[[#This Row],[DL_DUM]]+'[1]11'!P$34*Table6[[#This Row],[CT_DUM]]+'[1]11'!P$35*Table6[[#This Row],[PA_DUM]]+'[1]11'!P$36*Table6[[#This Row],[NY_DUM]]+'[1]11'!P$37*Table6[[#This Row],[NJ_DUM]]</f>
        <v>7.4197851747005679</v>
      </c>
      <c r="BL718" s="9">
        <f>Table6[[#This Row],[sales]]-Table6[[#This Row],[ Pred_11]]</f>
        <v>2396.2880350853316</v>
      </c>
      <c r="BM718" s="47">
        <f>ABS(Table6[[#This Row],[ Red_11]]/Table6[[#This Row],[sales]])</f>
        <v>0.99691319173147341</v>
      </c>
      <c r="BN718" s="9">
        <f>'[1]12'!K$22+'[1]12'!K$28*Table6[[#This Row],[COMBINE LN LING]]+'[1]12'!K$23*Table6[[#This Row],[DL_DUM]]+'[1]12'!K$24*Table6[[#This Row],[CT_DUM]]+'[1]12'!K$25*Table6[[#This Row],[PA_DUM]]+'[1]12'!K$26*Table6[[#This Row],[NY_DUM]]+'[1]12'!K$27*Table6[[#This Row],[NJ_DUM]]</f>
        <v>7.0922200158427913</v>
      </c>
      <c r="BO718" s="9">
        <f>Table6[[#This Row],[sales]]-Table6[[#This Row],[ Pred_12]]</f>
        <v>2396.6156002441894</v>
      </c>
      <c r="BP718" s="47">
        <f>ABS(Table6[[#This Row],[ Red_12]]/Table6[[#This Row],[sales]])</f>
        <v>0.99704946667974159</v>
      </c>
      <c r="BQ718">
        <f>LN(G718+'2019 Totals and Calculations'!C$18)</f>
        <v>7.0196797988754627</v>
      </c>
      <c r="BR718">
        <f>LN(Table6[[#This Row],[PROF RADIO]]+'2019 Totals and Calculations'!D$18)</f>
        <v>5.172744266020012</v>
      </c>
      <c r="BS718">
        <f>LN(Table6[[#This Row],[ONLINE LINGERING]]+'2019 Totals and Calculations'!E$18)</f>
        <v>5.4866622998161478</v>
      </c>
      <c r="BT718">
        <f>MONTH(Table6[[#This Row],[Date]])</f>
        <v>9</v>
      </c>
      <c r="BU718">
        <f t="shared" si="310"/>
        <v>0</v>
      </c>
      <c r="BV718">
        <f t="shared" si="311"/>
        <v>0</v>
      </c>
      <c r="BW718">
        <f t="shared" si="312"/>
        <v>0</v>
      </c>
      <c r="BX718">
        <f t="shared" si="313"/>
        <v>0</v>
      </c>
      <c r="BY718">
        <f t="shared" si="314"/>
        <v>0</v>
      </c>
      <c r="BZ718">
        <f t="shared" si="315"/>
        <v>0</v>
      </c>
      <c r="CA718">
        <f t="shared" si="316"/>
        <v>0</v>
      </c>
      <c r="CB718">
        <f t="shared" si="317"/>
        <v>0</v>
      </c>
      <c r="CC718">
        <f t="shared" si="318"/>
        <v>1</v>
      </c>
      <c r="CD718">
        <f t="shared" si="319"/>
        <v>0</v>
      </c>
      <c r="CE718">
        <f t="shared" si="320"/>
        <v>0</v>
      </c>
      <c r="CF718">
        <f t="shared" si="321"/>
        <v>0</v>
      </c>
      <c r="CG718">
        <f t="shared" si="322"/>
        <v>89</v>
      </c>
      <c r="CH71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1925.4272111896589</v>
      </c>
      <c r="CI718" s="79">
        <f>Table6[[#This Row],[sales]]-CH718</f>
        <v>478.28060907037343</v>
      </c>
      <c r="CJ718">
        <f>ABS(Table6[[#This Row],[sales]]-CH718)/Table6[[#This Row],[sales]]</f>
        <v>0.198976183810324</v>
      </c>
      <c r="CK71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1992.9206802886376</v>
      </c>
      <c r="CL718" s="79">
        <f>Table6[[#This Row],[sales]]-CK718</f>
        <v>410.78713997139471</v>
      </c>
      <c r="CM718">
        <f>ABS(Table6[[#This Row],[sales]]-CK718)/Table6[[#This Row],[sales]]</f>
        <v>0.17089728481515523</v>
      </c>
      <c r="CN71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2418.0174116817716</v>
      </c>
      <c r="CO718" s="79">
        <f>Table6[[#This Row],[sales]]-CN718</f>
        <v>-14.309591421739242</v>
      </c>
      <c r="CP718">
        <f>ABS(Table6[[#This Row],[sales]]-CN718)/Table6[[#This Row],[sales]]</f>
        <v>5.9531326150077737E-3</v>
      </c>
      <c r="CQ71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2438.5164090399599</v>
      </c>
      <c r="CR718" s="79">
        <f>Table6[[#This Row],[sales]]-CQ718</f>
        <v>-34.808588779927504</v>
      </c>
      <c r="CS718">
        <f>ABS(Table6[[#This Row],[sales]]-CQ718)/Table6[[#This Row],[sales]]</f>
        <v>1.448120627912336E-2</v>
      </c>
    </row>
    <row r="719" spans="1:97" x14ac:dyDescent="0.2">
      <c r="A719">
        <v>718</v>
      </c>
      <c r="B719" t="s">
        <v>31</v>
      </c>
      <c r="C719" s="5">
        <v>43359</v>
      </c>
      <c r="D719" s="6">
        <v>782.42442186510084</v>
      </c>
      <c r="E719" s="8">
        <f>YEAR(Table6[[#This Row],[Date]])</f>
        <v>2018</v>
      </c>
      <c r="F719" s="6">
        <f>Table6[[#This Row],[TV_State]]+Table6[[#This Row],[Radio_State]]+Table6[[#This Row],[Online]]</f>
        <v>956.29651561290098</v>
      </c>
      <c r="G719" s="6">
        <f t="shared" si="297"/>
        <v>764.75677363192858</v>
      </c>
      <c r="H719" s="6">
        <f>LN(Table6[[#This Row],[PROF TV LING]])</f>
        <v>6.6395578403071562</v>
      </c>
      <c r="I719" s="6">
        <f t="shared" si="298"/>
        <v>6.6623973322737218</v>
      </c>
      <c r="J719" s="6">
        <v>115.9147291652001</v>
      </c>
      <c r="K719" s="6">
        <f t="shared" si="303"/>
        <v>114.77831025181578</v>
      </c>
      <c r="L719" s="6">
        <f>0.5*J718+0.5*Table6[[#This Row],[Radio_State]]</f>
        <v>115.34089387230306</v>
      </c>
      <c r="M719" s="6">
        <f>LN(Table6[[#This Row],[RADIO LINGERING ]])</f>
        <v>4.7478920380471532</v>
      </c>
      <c r="N719" s="6">
        <f t="shared" si="299"/>
        <v>4.7528548273892826</v>
      </c>
      <c r="O719" s="6">
        <v>57.95736458260005</v>
      </c>
      <c r="P719" s="6">
        <f t="shared" si="300"/>
        <v>99.83914815898882</v>
      </c>
      <c r="Q719" s="6">
        <f>0.3*O718+0.7*Table6[[#This Row],[Online]]</f>
        <v>57.785213994730931</v>
      </c>
      <c r="R719" s="6">
        <f>LN(Table6[[#This Row],[ONLINE LINGERING]])</f>
        <v>4.0567329297125942</v>
      </c>
      <c r="S719" s="6">
        <f t="shared" si="301"/>
        <v>4.0597076468293372</v>
      </c>
      <c r="T719" s="6">
        <v>2071.1952554064992</v>
      </c>
      <c r="U719" s="6">
        <f t="shared" si="302"/>
        <v>7.6358811376885178</v>
      </c>
      <c r="V719" s="8">
        <f>YEAR(Table6[[#This Row],[Date]])</f>
        <v>2018</v>
      </c>
      <c r="W719" s="8">
        <f>WEEKNUM(Table6[[#This Row],[Date]])</f>
        <v>38</v>
      </c>
      <c r="X719" t="s">
        <v>885</v>
      </c>
      <c r="Y719" s="9">
        <f>Table6[[#This Row],[LNTVLING]]+Table6[[#This Row],[LNRADIOLING]]+Table6[[#This Row],[LNONLINELING]]</f>
        <v>15.444182808066905</v>
      </c>
      <c r="Z719">
        <f t="shared" si="323"/>
        <v>1</v>
      </c>
      <c r="AA719">
        <f t="shared" si="304"/>
        <v>0</v>
      </c>
      <c r="AB719">
        <f t="shared" si="305"/>
        <v>0</v>
      </c>
      <c r="AC719">
        <f t="shared" si="306"/>
        <v>0</v>
      </c>
      <c r="AD719">
        <f t="shared" si="307"/>
        <v>0</v>
      </c>
      <c r="AE719">
        <f t="shared" si="308"/>
        <v>1</v>
      </c>
      <c r="AF719">
        <f t="shared" si="309"/>
        <v>0</v>
      </c>
      <c r="AG719" s="9">
        <f>'[1]1'!J$20+'[1]1'!J$21*Table6[[#This Row],[TV_State]]</f>
        <v>2099.1914002020249</v>
      </c>
      <c r="AH719" s="9">
        <f>Table6[[#This Row],[sales]]-Table6[[#This Row],[Pred_1]]</f>
        <v>-27.996144795525652</v>
      </c>
      <c r="AI719">
        <f>ABS(Table6[[#This Row],[Res_1]])/Table6[[#This Row],[sales]]</f>
        <v>1.3516902726793395E-2</v>
      </c>
      <c r="AJ719" s="9">
        <f>'[1]2'!J$20+'[1]2'!J$21*Table6[[#This Row],[Radio_State]]</f>
        <v>2223.1538182183804</v>
      </c>
      <c r="AK719" s="9">
        <f>Table6[[#This Row],[sales]]-Table6[[#This Row],[ Pred_2 ]]</f>
        <v>-151.95856281188117</v>
      </c>
      <c r="AL719">
        <f>ABS(Table6[[#This Row],[ Res_2 ]])/Table6[[#This Row],[sales]]</f>
        <v>7.336756996484009E-2</v>
      </c>
      <c r="AM719" s="10">
        <f>'[1]3'!J$20+'[1]3'!J$21*Data!O719</f>
        <v>2135.5684891729406</v>
      </c>
      <c r="AN719" s="9">
        <f>Table6[[#This Row],[sales]]-Table6[[#This Row],[Pred_3]]</f>
        <v>-64.373233766441444</v>
      </c>
      <c r="AO719" s="9">
        <f>ABS(Table6[[#This Row],[Res_3]])/Table6[[#This Row],[sales]]</f>
        <v>3.1080234274584291E-2</v>
      </c>
      <c r="AP719" s="9">
        <f>'[1]4'!L$21+'[1]4'!L$27*Table6[[#This Row],[TV_State]]+'[1]4'!L$22*Table6[[#This Row],[NJ_DUM]]+'[1]4'!L$23*Table6[[#This Row],[NY_DUM]]+'[1]4'!L$24*Table6[[#This Row],[PA_DUM]]+'[1]4'!L$25*Table6[[#This Row],[CT_DUM]]+'[1]4'!L$26*Table6[[#This Row],[DL_DUM]]</f>
        <v>410.41767788115942</v>
      </c>
      <c r="AQ719" s="9">
        <f>Table6[[#This Row],[sales]]-Table6[[#This Row],[Pred_4]]</f>
        <v>1660.7775775253399</v>
      </c>
      <c r="AR719">
        <f>ABS(Table6[[#This Row],[Res_4]]/Table6[[#This Row],[sales]])</f>
        <v>0.80184500866838382</v>
      </c>
      <c r="AS719" s="9">
        <f>'[1]5'!L$20+'[1]5'!L$26*Table6[[#This Row],[Radio_State]]+'[1]5'!L$21*Table6[[#This Row],[NJ_DUM]]+'[1]5'!L$22*Table6[[#This Row],[NY_DUM]]+'[1]5'!L$23*Table6[[#This Row],[PA_DUM]]+'[1]5'!L$24*Table6[[#This Row],[CT_DUM]]+'[1]5'!L$25*Table6[[#This Row],[DL_DUM]]</f>
        <v>400.58637100810483</v>
      </c>
      <c r="AT719" s="9">
        <f>Table6[[#This Row],[sales]]-Table6[[#This Row],[Pred_5]]</f>
        <v>1670.6088843983944</v>
      </c>
      <c r="AU719" s="9">
        <f>ABS(Table6[[#This Row],[Red_5]]/Table6[[#This Row],[sales]])</f>
        <v>0.80659169145813614</v>
      </c>
      <c r="AV719" s="9">
        <f>'[1]6'!L$20+'[1]6'!L$26*Table6[[#This Row],[Online]]+'[1]6'!L$21*Table6[[#This Row],[NJ_DUM]]+'[1]6'!L$22*Table6[[#This Row],[NY_DUM]]+'[1]6'!L$23*Table6[[#This Row],[PA_DUM]]+'[1]6'!L$24*Table6[[#This Row],[CT_DUM]]+'[1]6'!L$25*Table6[[#This Row],[DL_DUM]]</f>
        <v>246.29157812464578</v>
      </c>
      <c r="AW719" s="9">
        <f>Table6[[#This Row],[sales]]-Table6[[#This Row],[Pred_6]]</f>
        <v>1824.9036772818533</v>
      </c>
      <c r="AX719" s="9">
        <f>ABS(Table6[[#This Row],[Red_6]]/Table6[[#This Row],[sales]])</f>
        <v>0.88108722367833547</v>
      </c>
      <c r="AY719" s="9">
        <f>'[1]7'!L$21+'[1]7'!L$27*Table6[[#This Row],[LNTV]]+'[1]7'!L$22*Table6[[#This Row],[NJ_DUM]]+'[1]7'!L$23*Table6[[#This Row],[NY_DUM]]+'[1]7'!L$24*Table6[[#This Row],[PA_DUM]]+'[1]7'!L$25*Table6[[#This Row],[CT_DUM]]+'[1]7'!L$26*Table6[[#This Row],[DL_DUM]]</f>
        <v>5.8829943122886901</v>
      </c>
      <c r="AZ719" s="9">
        <f>Table6[[#This Row],[sales]]-Table6[[#This Row],[Pred_7]]</f>
        <v>2065.3122610942105</v>
      </c>
      <c r="BA719" s="9">
        <f>ABS(Table6[[#This Row],[Red_7]]/Table6[[#This Row],[sales]])</f>
        <v>0.99715961385246887</v>
      </c>
      <c r="BB719" s="9">
        <f>'[1]8'!O$22+'[1]8'!O$28*Table6[[#This Row],[LNRADIOLING]]+'[1]8'!O$23*Table6[[#This Row],[DL_DUM]]+'[1]8'!O$24*Table6[[#This Row],[CT_DUM]]+'[1]8'!O$25*Table6[[#This Row],[PA_DUM]]+'[1]8'!O$26*Table6[[#This Row],[NY_DUM]]+'[1]8'!O$27*Table6[[#This Row],[NJ_DUM]]</f>
        <v>6.8953460365015848</v>
      </c>
      <c r="BC719" s="9">
        <f>Table6[[#This Row],[sales]]-Table6[[#This Row],[Pred_8]]</f>
        <v>2064.2999093699977</v>
      </c>
      <c r="BD719" s="9">
        <f>ABS(Table6[[#This Row],[Red_8]]/Table6[[#This Row],[sales]])</f>
        <v>0.99667083727692873</v>
      </c>
      <c r="BE719" s="9">
        <f>'[1]9'!M$19+'[1]9'!M$21*Table6[[#This Row],[LNONLINE]]+'[1]9'!M$20*Table6[[#This Row],[DL_DUM]]+'[1]9'!M$22*Table6[[#This Row],[CT_DUM]]+'[1]9'!M$23*Table6[[#This Row],[PA_DUM]]+'[1]9'!M$24*Table6[[#This Row],[NY_DUM]]+'[1]9'!M$25*Table6[[#This Row],[NJ_DUM]]</f>
        <v>6.9798834372280831</v>
      </c>
      <c r="BF719" s="9">
        <f>Table6[[#This Row],[sales]]-Table6[[#This Row],[Pred_9]]</f>
        <v>2064.215371969271</v>
      </c>
      <c r="BG719" s="9">
        <f>ABS(Table6[[#This Row],[Red_9]]/Table6[[#This Row],[sales]])</f>
        <v>0.99663002152066138</v>
      </c>
      <c r="BH719" s="9">
        <f>'[1]10'!P$22+'[1]10'!P$30*Table6[[#This Row],[LNTV]]+'[1]10'!P$29*Table6[[#This Row],[LNRADIOLING]]+'[1]10'!P$24*Table6[[#This Row],[LNONLINELING]]+'[1]10'!P$23*Table6[[#This Row],[DL_DUM]]+'[1]10'!P$25*Table6[[#This Row],[CT_DUM]]+'[1]10'!P$26*Table6[[#This Row],[PA_DUM]]+'[1]10'!P$27*Table6[[#This Row],[NY_DUM]]+'[1]10'!P$28*Table6[[#This Row],[NJ_DUM]]</f>
        <v>6.90291312397623</v>
      </c>
      <c r="BI719" s="9">
        <f>Table6[[#This Row],[sales]]-Table6[[#This Row],[Pred_10]]</f>
        <v>2064.2923422825229</v>
      </c>
      <c r="BJ719" s="45">
        <f>ABS(Table6[[#This Row],[Red_10]]/Table6[[#This Row],[sales]])</f>
        <v>0.99666718378870489</v>
      </c>
      <c r="BK719" s="9">
        <f>'[1]11'!P$32+'[1]11'!P$40*Table6[[#This Row],[LNONLINELING]]+'[1]11'!P$39*Table6[[#This Row],[LNRADIOLING]]+'[1]11'!P$38*Table6[[#This Row],[LNTVLING]]+'[1]11'!P$33*Table6[[#This Row],[DL_DUM]]+'[1]11'!P$34*Table6[[#This Row],[CT_DUM]]+'[1]11'!P$35*Table6[[#This Row],[PA_DUM]]+'[1]11'!P$36*Table6[[#This Row],[NY_DUM]]+'[1]11'!P$37*Table6[[#This Row],[NJ_DUM]]</f>
        <v>6.8768392106163967</v>
      </c>
      <c r="BL719" s="9">
        <f>Table6[[#This Row],[sales]]-Table6[[#This Row],[ Pred_11]]</f>
        <v>2064.3184161958829</v>
      </c>
      <c r="BM719" s="47">
        <f>ABS(Table6[[#This Row],[ Red_11]]/Table6[[#This Row],[sales]])</f>
        <v>0.99667977261310081</v>
      </c>
      <c r="BN719" s="9">
        <f>'[1]12'!K$22+'[1]12'!K$28*Table6[[#This Row],[COMBINE LN LING]]+'[1]12'!K$23*Table6[[#This Row],[DL_DUM]]+'[1]12'!K$24*Table6[[#This Row],[CT_DUM]]+'[1]12'!K$25*Table6[[#This Row],[PA_DUM]]+'[1]12'!K$26*Table6[[#This Row],[NY_DUM]]+'[1]12'!K$27*Table6[[#This Row],[NJ_DUM]]</f>
        <v>6.9758253645560337</v>
      </c>
      <c r="BO719" s="9">
        <f>Table6[[#This Row],[sales]]-Table6[[#This Row],[ Pred_12]]</f>
        <v>2064.2194300419433</v>
      </c>
      <c r="BP719" s="47">
        <f>ABS(Table6[[#This Row],[ Red_12]]/Table6[[#This Row],[sales]])</f>
        <v>0.99663198081091253</v>
      </c>
      <c r="BQ719">
        <f>LN(G719+'2019 Totals and Calculations'!C$18)</f>
        <v>7.0264270641205053</v>
      </c>
      <c r="BR719">
        <f>LN(Table6[[#This Row],[PROF RADIO]]+'2019 Totals and Calculations'!D$18)</f>
        <v>5.1791659505206749</v>
      </c>
      <c r="BS719">
        <f>LN(Table6[[#This Row],[ONLINE LINGERING]]+'2019 Totals and Calculations'!E$18)</f>
        <v>4.6216592714547771</v>
      </c>
      <c r="BT719">
        <f>MONTH(Table6[[#This Row],[Date]])</f>
        <v>9</v>
      </c>
      <c r="BU719">
        <f t="shared" si="310"/>
        <v>0</v>
      </c>
      <c r="BV719">
        <f t="shared" si="311"/>
        <v>0</v>
      </c>
      <c r="BW719">
        <f t="shared" si="312"/>
        <v>0</v>
      </c>
      <c r="BX719">
        <f t="shared" si="313"/>
        <v>0</v>
      </c>
      <c r="BY719">
        <f t="shared" si="314"/>
        <v>0</v>
      </c>
      <c r="BZ719">
        <f t="shared" si="315"/>
        <v>0</v>
      </c>
      <c r="CA719">
        <f t="shared" si="316"/>
        <v>0</v>
      </c>
      <c r="CB719">
        <f t="shared" si="317"/>
        <v>0</v>
      </c>
      <c r="CC719">
        <f t="shared" si="318"/>
        <v>1</v>
      </c>
      <c r="CD719">
        <f t="shared" si="319"/>
        <v>0</v>
      </c>
      <c r="CE719">
        <f t="shared" si="320"/>
        <v>0</v>
      </c>
      <c r="CF719">
        <f t="shared" si="321"/>
        <v>0</v>
      </c>
      <c r="CG719">
        <f t="shared" si="322"/>
        <v>90</v>
      </c>
      <c r="CH71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1934.5259109011672</v>
      </c>
      <c r="CI719" s="79">
        <f>Table6[[#This Row],[sales]]-CH719</f>
        <v>136.66934450533199</v>
      </c>
      <c r="CJ719">
        <f>ABS(Table6[[#This Row],[sales]]-CH719)/Table6[[#This Row],[sales]]</f>
        <v>6.5985736568573219E-2</v>
      </c>
      <c r="CK71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2001.3780810325902</v>
      </c>
      <c r="CL719" s="79">
        <f>Table6[[#This Row],[sales]]-CK719</f>
        <v>69.817174373908983</v>
      </c>
      <c r="CM719">
        <f>ABS(Table6[[#This Row],[sales]]-CK719)/Table6[[#This Row],[sales]]</f>
        <v>3.3708639584637545E-2</v>
      </c>
      <c r="CN71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1827.2310864511714</v>
      </c>
      <c r="CO719" s="79">
        <f>Table6[[#This Row],[sales]]-CN719</f>
        <v>243.96416895532775</v>
      </c>
      <c r="CP719">
        <f>ABS(Table6[[#This Row],[sales]]-CN719)/Table6[[#This Row],[sales]]</f>
        <v>0.11778907291260987</v>
      </c>
      <c r="CQ71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1927.480168736781</v>
      </c>
      <c r="CR719" s="79">
        <f>Table6[[#This Row],[sales]]-CQ719</f>
        <v>143.71508666971818</v>
      </c>
      <c r="CS719">
        <f>ABS(Table6[[#This Row],[sales]]-CQ719)/Table6[[#This Row],[sales]]</f>
        <v>6.9387512497710996E-2</v>
      </c>
    </row>
    <row r="720" spans="1:97" x14ac:dyDescent="0.2">
      <c r="A720">
        <v>719</v>
      </c>
      <c r="B720" t="s">
        <v>31</v>
      </c>
      <c r="C720" s="5">
        <v>43366</v>
      </c>
      <c r="D720" s="6">
        <v>790.24866608375146</v>
      </c>
      <c r="E720" s="8">
        <f>YEAR(Table6[[#This Row],[Date]])</f>
        <v>2018</v>
      </c>
      <c r="F720" s="6">
        <f>Table6[[#This Row],[TV_State]]+Table6[[#This Row],[Radio_State]]+Table6[[#This Row],[Online]]</f>
        <v>965.85948076902957</v>
      </c>
      <c r="G720" s="6">
        <f t="shared" si="297"/>
        <v>772.40434136747547</v>
      </c>
      <c r="H720" s="6">
        <f>LN(Table6[[#This Row],[PROF TV LING]])</f>
        <v>6.649508171159324</v>
      </c>
      <c r="I720" s="6">
        <f t="shared" si="298"/>
        <v>6.6723476631268888</v>
      </c>
      <c r="J720" s="6">
        <v>117.07387645685208</v>
      </c>
      <c r="K720" s="6">
        <f t="shared" si="303"/>
        <v>115.92609335433393</v>
      </c>
      <c r="L720" s="6">
        <f>0.5*J719+0.5*Table6[[#This Row],[Radio_State]]</f>
        <v>116.49430281102609</v>
      </c>
      <c r="M720" s="6">
        <f>LN(Table6[[#This Row],[RADIO LINGERING ]])</f>
        <v>4.757842368900322</v>
      </c>
      <c r="N720" s="6">
        <f t="shared" si="299"/>
        <v>4.7628051582424504</v>
      </c>
      <c r="O720" s="6">
        <v>58.536938228426038</v>
      </c>
      <c r="P720" s="6">
        <f t="shared" si="300"/>
        <v>70.927601207594861</v>
      </c>
      <c r="Q720" s="6">
        <f>0.3*O719+0.7*Table6[[#This Row],[Online]]</f>
        <v>58.363066134678235</v>
      </c>
      <c r="R720" s="6">
        <f>LN(Table6[[#This Row],[ONLINE LINGERING]])</f>
        <v>4.0666832605657621</v>
      </c>
      <c r="S720" s="6">
        <f t="shared" si="301"/>
        <v>4.069657977682505</v>
      </c>
      <c r="T720" s="6">
        <v>2323.6533736540882</v>
      </c>
      <c r="U720" s="6">
        <f t="shared" si="302"/>
        <v>7.7508959560964694</v>
      </c>
      <c r="V720" s="8">
        <f>YEAR(Table6[[#This Row],[Date]])</f>
        <v>2018</v>
      </c>
      <c r="W720" s="8">
        <f>WEEKNUM(Table6[[#This Row],[Date]])</f>
        <v>39</v>
      </c>
      <c r="X720" t="s">
        <v>886</v>
      </c>
      <c r="Y720" s="9">
        <f>Table6[[#This Row],[LNTVLING]]+Table6[[#This Row],[LNRADIOLING]]+Table6[[#This Row],[LNONLINELING]]</f>
        <v>15.474033800625408</v>
      </c>
      <c r="Z720">
        <f t="shared" si="323"/>
        <v>1</v>
      </c>
      <c r="AA720">
        <f t="shared" si="304"/>
        <v>0</v>
      </c>
      <c r="AB720">
        <f t="shared" si="305"/>
        <v>0</v>
      </c>
      <c r="AC720">
        <f t="shared" si="306"/>
        <v>0</v>
      </c>
      <c r="AD720">
        <f t="shared" si="307"/>
        <v>0</v>
      </c>
      <c r="AE720">
        <f t="shared" si="308"/>
        <v>1</v>
      </c>
      <c r="AF720">
        <f t="shared" si="309"/>
        <v>0</v>
      </c>
      <c r="AG720" s="9">
        <f>'[1]1'!J$20+'[1]1'!J$21*Table6[[#This Row],[TV_State]]</f>
        <v>2106.8859887494818</v>
      </c>
      <c r="AH720" s="9">
        <f>Table6[[#This Row],[sales]]-Table6[[#This Row],[Pred_1]]</f>
        <v>216.76738490460639</v>
      </c>
      <c r="AI720">
        <f>ABS(Table6[[#This Row],[Res_1]])/Table6[[#This Row],[sales]]</f>
        <v>9.328731529510631E-2</v>
      </c>
      <c r="AJ720" s="9">
        <f>'[1]2'!J$20+'[1]2'!J$21*Table6[[#This Row],[Radio_State]]</f>
        <v>2228.2425383605887</v>
      </c>
      <c r="AK720" s="9">
        <f>Table6[[#This Row],[sales]]-Table6[[#This Row],[ Pred_2 ]]</f>
        <v>95.410835293499531</v>
      </c>
      <c r="AL720">
        <f>ABS(Table6[[#This Row],[ Res_2 ]])/Table6[[#This Row],[sales]]</f>
        <v>4.1060700522410579E-2</v>
      </c>
      <c r="AM720" s="10">
        <f>'[1]3'!J$20+'[1]3'!J$21*Data!O720</f>
        <v>2138.9168722474215</v>
      </c>
      <c r="AN720" s="9">
        <f>Table6[[#This Row],[sales]]-Table6[[#This Row],[Pred_3]]</f>
        <v>184.73650140666678</v>
      </c>
      <c r="AO720" s="9">
        <f>ABS(Table6[[#This Row],[Res_3]])/Table6[[#This Row],[sales]]</f>
        <v>7.9502607187989155E-2</v>
      </c>
      <c r="AP720" s="9">
        <f>'[1]4'!L$21+'[1]4'!L$27*Table6[[#This Row],[TV_State]]+'[1]4'!L$22*Table6[[#This Row],[NJ_DUM]]+'[1]4'!L$23*Table6[[#This Row],[NY_DUM]]+'[1]4'!L$24*Table6[[#This Row],[PA_DUM]]+'[1]4'!L$25*Table6[[#This Row],[CT_DUM]]+'[1]4'!L$26*Table6[[#This Row],[DL_DUM]]</f>
        <v>412.14355471651265</v>
      </c>
      <c r="AQ720" s="9">
        <f>Table6[[#This Row],[sales]]-Table6[[#This Row],[Pred_4]]</f>
        <v>1911.5098189375756</v>
      </c>
      <c r="AR720">
        <f>ABS(Table6[[#This Row],[Res_4]]/Table6[[#This Row],[sales]])</f>
        <v>0.82263122400722299</v>
      </c>
      <c r="AS720" s="9">
        <f>'[1]5'!L$20+'[1]5'!L$26*Table6[[#This Row],[Radio_State]]+'[1]5'!L$21*Table6[[#This Row],[NJ_DUM]]+'[1]5'!L$22*Table6[[#This Row],[NY_DUM]]+'[1]5'!L$23*Table6[[#This Row],[PA_DUM]]+'[1]5'!L$24*Table6[[#This Row],[CT_DUM]]+'[1]5'!L$25*Table6[[#This Row],[DL_DUM]]</f>
        <v>402.6283194349154</v>
      </c>
      <c r="AT720" s="9">
        <f>Table6[[#This Row],[sales]]-Table6[[#This Row],[Pred_5]]</f>
        <v>1921.0250542191729</v>
      </c>
      <c r="AU720" s="9">
        <f>ABS(Table6[[#This Row],[Red_5]]/Table6[[#This Row],[sales]])</f>
        <v>0.82672617009061145</v>
      </c>
      <c r="AV720" s="9">
        <f>'[1]6'!L$20+'[1]6'!L$26*Table6[[#This Row],[Online]]+'[1]6'!L$21*Table6[[#This Row],[NJ_DUM]]+'[1]6'!L$22*Table6[[#This Row],[NY_DUM]]+'[1]6'!L$23*Table6[[#This Row],[PA_DUM]]+'[1]6'!L$24*Table6[[#This Row],[CT_DUM]]+'[1]6'!L$25*Table6[[#This Row],[DL_DUM]]</f>
        <v>248.81403191775678</v>
      </c>
      <c r="AW720" s="9">
        <f>Table6[[#This Row],[sales]]-Table6[[#This Row],[Pred_6]]</f>
        <v>2074.8393417363313</v>
      </c>
      <c r="AX720" s="9">
        <f>ABS(Table6[[#This Row],[Red_6]]/Table6[[#This Row],[sales]])</f>
        <v>0.89292119266201853</v>
      </c>
      <c r="AY720" s="9">
        <f>'[1]7'!L$21+'[1]7'!L$27*Table6[[#This Row],[LNTV]]+'[1]7'!L$22*Table6[[#This Row],[NJ_DUM]]+'[1]7'!L$23*Table6[[#This Row],[NY_DUM]]+'[1]7'!L$24*Table6[[#This Row],[PA_DUM]]+'[1]7'!L$25*Table6[[#This Row],[CT_DUM]]+'[1]7'!L$26*Table6[[#This Row],[DL_DUM]]</f>
        <v>5.8840956595786906</v>
      </c>
      <c r="AZ720" s="9">
        <f>Table6[[#This Row],[sales]]-Table6[[#This Row],[Pred_7]]</f>
        <v>2317.7692779945096</v>
      </c>
      <c r="BA720" s="9">
        <f>ABS(Table6[[#This Row],[Red_7]]/Table6[[#This Row],[sales]])</f>
        <v>0.99746773949751144</v>
      </c>
      <c r="BB720" s="9">
        <f>'[1]8'!O$22+'[1]8'!O$28*Table6[[#This Row],[LNRADIOLING]]+'[1]8'!O$23*Table6[[#This Row],[DL_DUM]]+'[1]8'!O$24*Table6[[#This Row],[CT_DUM]]+'[1]8'!O$25*Table6[[#This Row],[PA_DUM]]+'[1]8'!O$26*Table6[[#This Row],[NY_DUM]]+'[1]8'!O$27*Table6[[#This Row],[NJ_DUM]]</f>
        <v>6.8960559025053616</v>
      </c>
      <c r="BC720" s="9">
        <f>Table6[[#This Row],[sales]]-Table6[[#This Row],[Pred_8]]</f>
        <v>2316.7573177515828</v>
      </c>
      <c r="BD720" s="9">
        <f>ABS(Table6[[#This Row],[Red_8]]/Table6[[#This Row],[sales]])</f>
        <v>0.99703223553878828</v>
      </c>
      <c r="BE720" s="9">
        <f>'[1]9'!M$19+'[1]9'!M$21*Table6[[#This Row],[LNONLINE]]+'[1]9'!M$20*Table6[[#This Row],[DL_DUM]]+'[1]9'!M$22*Table6[[#This Row],[CT_DUM]]+'[1]9'!M$23*Table6[[#This Row],[PA_DUM]]+'[1]9'!M$24*Table6[[#This Row],[NY_DUM]]+'[1]9'!M$25*Table6[[#This Row],[NJ_DUM]]</f>
        <v>6.9830338855594158</v>
      </c>
      <c r="BF720" s="9">
        <f>Table6[[#This Row],[sales]]-Table6[[#This Row],[Pred_9]]</f>
        <v>2316.6703397685287</v>
      </c>
      <c r="BG720" s="9">
        <f>ABS(Table6[[#This Row],[Red_9]]/Table6[[#This Row],[sales]])</f>
        <v>0.99699480397346085</v>
      </c>
      <c r="BH720" s="9">
        <f>'[1]10'!P$22+'[1]10'!P$30*Table6[[#This Row],[LNTV]]+'[1]10'!P$29*Table6[[#This Row],[LNRADIOLING]]+'[1]10'!P$24*Table6[[#This Row],[LNONLINELING]]+'[1]10'!P$23*Table6[[#This Row],[DL_DUM]]+'[1]10'!P$25*Table6[[#This Row],[CT_DUM]]+'[1]10'!P$26*Table6[[#This Row],[PA_DUM]]+'[1]10'!P$27*Table6[[#This Row],[NY_DUM]]+'[1]10'!P$28*Table6[[#This Row],[NJ_DUM]]</f>
        <v>6.904724207252448</v>
      </c>
      <c r="BI720" s="9">
        <f>Table6[[#This Row],[sales]]-Table6[[#This Row],[Pred_10]]</f>
        <v>2316.7486494468358</v>
      </c>
      <c r="BJ720" s="45">
        <f>ABS(Table6[[#This Row],[Red_10]]/Table6[[#This Row],[sales]])</f>
        <v>0.99702850507500851</v>
      </c>
      <c r="BK720" s="9">
        <f>'[1]11'!P$32+'[1]11'!P$40*Table6[[#This Row],[LNONLINELING]]+'[1]11'!P$39*Table6[[#This Row],[LNRADIOLING]]+'[1]11'!P$38*Table6[[#This Row],[LNTVLING]]+'[1]11'!P$33*Table6[[#This Row],[DL_DUM]]+'[1]11'!P$34*Table6[[#This Row],[CT_DUM]]+'[1]11'!P$35*Table6[[#This Row],[PA_DUM]]+'[1]11'!P$36*Table6[[#This Row],[NY_DUM]]+'[1]11'!P$37*Table6[[#This Row],[NJ_DUM]]</f>
        <v>6.877964608287364</v>
      </c>
      <c r="BL720" s="9">
        <f>Table6[[#This Row],[sales]]-Table6[[#This Row],[ Pred_11]]</f>
        <v>2316.7754090458006</v>
      </c>
      <c r="BM720" s="47">
        <f>ABS(Table6[[#This Row],[ Red_11]]/Table6[[#This Row],[sales]])</f>
        <v>0.99704002125004054</v>
      </c>
      <c r="BN720" s="9">
        <f>'[1]12'!K$22+'[1]12'!K$28*Table6[[#This Row],[COMBINE LN LING]]+'[1]12'!K$23*Table6[[#This Row],[DL_DUM]]+'[1]12'!K$24*Table6[[#This Row],[CT_DUM]]+'[1]12'!K$25*Table6[[#This Row],[PA_DUM]]+'[1]12'!K$26*Table6[[#This Row],[NY_DUM]]+'[1]12'!K$27*Table6[[#This Row],[NJ_DUM]]</f>
        <v>6.9786981009627844</v>
      </c>
      <c r="BO720" s="9">
        <f>Table6[[#This Row],[sales]]-Table6[[#This Row],[ Pred_12]]</f>
        <v>2316.6746755531253</v>
      </c>
      <c r="BP720" s="47">
        <f>ABS(Table6[[#This Row],[ Red_12]]/Table6[[#This Row],[sales]])</f>
        <v>0.99699666990778901</v>
      </c>
      <c r="BQ720">
        <f>LN(G720+'2019 Totals and Calculations'!C$18)</f>
        <v>7.0331959028519435</v>
      </c>
      <c r="BR720">
        <f>LN(Table6[[#This Row],[PROF RADIO]]+'2019 Totals and Calculations'!D$18)</f>
        <v>5.1856102619153397</v>
      </c>
      <c r="BS720">
        <f>LN(Table6[[#This Row],[ONLINE LINGERING]]+'2019 Totals and Calculations'!E$18)</f>
        <v>4.6273271984930462</v>
      </c>
      <c r="BT720">
        <f>MONTH(Table6[[#This Row],[Date]])</f>
        <v>9</v>
      </c>
      <c r="BU720">
        <f t="shared" si="310"/>
        <v>0</v>
      </c>
      <c r="BV720">
        <f t="shared" si="311"/>
        <v>0</v>
      </c>
      <c r="BW720">
        <f t="shared" si="312"/>
        <v>0</v>
      </c>
      <c r="BX720">
        <f t="shared" si="313"/>
        <v>0</v>
      </c>
      <c r="BY720">
        <f t="shared" si="314"/>
        <v>0</v>
      </c>
      <c r="BZ720">
        <f t="shared" si="315"/>
        <v>0</v>
      </c>
      <c r="CA720">
        <f t="shared" si="316"/>
        <v>0</v>
      </c>
      <c r="CB720">
        <f t="shared" si="317"/>
        <v>0</v>
      </c>
      <c r="CC720">
        <f t="shared" si="318"/>
        <v>1</v>
      </c>
      <c r="CD720">
        <f t="shared" si="319"/>
        <v>0</v>
      </c>
      <c r="CE720">
        <f t="shared" si="320"/>
        <v>0</v>
      </c>
      <c r="CF720">
        <f t="shared" si="321"/>
        <v>0</v>
      </c>
      <c r="CG720">
        <f t="shared" si="322"/>
        <v>91</v>
      </c>
      <c r="CH72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1943.6801023080361</v>
      </c>
      <c r="CI720" s="79">
        <f>Table6[[#This Row],[sales]]-CH720</f>
        <v>379.97327134605212</v>
      </c>
      <c r="CJ720">
        <f>ABS(Table6[[#This Row],[sales]]-CH720)/Table6[[#This Row],[sales]]</f>
        <v>0.16352407620441284</v>
      </c>
      <c r="CK72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2009.8853094568449</v>
      </c>
      <c r="CL720" s="79">
        <f>Table6[[#This Row],[sales]]-CK720</f>
        <v>313.76806419724335</v>
      </c>
      <c r="CM720">
        <f>ABS(Table6[[#This Row],[sales]]-CK720)/Table6[[#This Row],[sales]]</f>
        <v>0.13503221597282547</v>
      </c>
      <c r="CN72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1834.930552674487</v>
      </c>
      <c r="CO720" s="79">
        <f>Table6[[#This Row],[sales]]-CN720</f>
        <v>488.72282097960124</v>
      </c>
      <c r="CP720">
        <f>ABS(Table6[[#This Row],[sales]]-CN720)/Table6[[#This Row],[sales]]</f>
        <v>0.21032518297298985</v>
      </c>
      <c r="CQ72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1939.1075134592224</v>
      </c>
      <c r="CR720" s="79">
        <f>Table6[[#This Row],[sales]]-CQ720</f>
        <v>384.54586019486578</v>
      </c>
      <c r="CS720">
        <f>ABS(Table6[[#This Row],[sales]]-CQ720)/Table6[[#This Row],[sales]]</f>
        <v>0.16549192084968495</v>
      </c>
    </row>
    <row r="721" spans="1:97" x14ac:dyDescent="0.2">
      <c r="A721">
        <v>720</v>
      </c>
      <c r="B721" t="s">
        <v>31</v>
      </c>
      <c r="C721" s="5">
        <v>43373</v>
      </c>
      <c r="D721" s="6">
        <v>798.15115274458901</v>
      </c>
      <c r="E721" s="8">
        <f>YEAR(Table6[[#This Row],[Date]])</f>
        <v>2018</v>
      </c>
      <c r="F721" s="6">
        <f>Table6[[#This Row],[TV_State]]+Table6[[#This Row],[Radio_State]]+Table6[[#This Row],[Online]]</f>
        <v>975.51807557671998</v>
      </c>
      <c r="G721" s="6">
        <f t="shared" si="297"/>
        <v>780.12838478060951</v>
      </c>
      <c r="H721" s="6">
        <f>LN(Table6[[#This Row],[PROF TV LING]])</f>
        <v>6.6594585020117991</v>
      </c>
      <c r="I721" s="6">
        <f t="shared" si="298"/>
        <v>6.6822979939800575</v>
      </c>
      <c r="J721" s="6">
        <v>118.2446152214206</v>
      </c>
      <c r="K721" s="6">
        <f t="shared" si="303"/>
        <v>117.08535428787727</v>
      </c>
      <c r="L721" s="6">
        <f>0.5*J720+0.5*Table6[[#This Row],[Radio_State]]</f>
        <v>117.65924583913633</v>
      </c>
      <c r="M721" s="6">
        <f>LN(Table6[[#This Row],[RADIO LINGERING ]])</f>
        <v>4.7677926997534898</v>
      </c>
      <c r="N721" s="6">
        <f t="shared" si="299"/>
        <v>4.7727554890956183</v>
      </c>
      <c r="O721" s="6">
        <v>59.122307610710301</v>
      </c>
      <c r="P721" s="6">
        <f t="shared" si="300"/>
        <v>62.663895689775664</v>
      </c>
      <c r="Q721" s="6">
        <f>0.3*O720+0.7*Table6[[#This Row],[Online]]</f>
        <v>58.946696796025016</v>
      </c>
      <c r="R721" s="6">
        <f>LN(Table6[[#This Row],[ONLINE LINGERING]])</f>
        <v>4.07663359141893</v>
      </c>
      <c r="S721" s="6">
        <f t="shared" si="301"/>
        <v>4.0796083085356738</v>
      </c>
      <c r="T721" s="6">
        <v>2009.4266946694027</v>
      </c>
      <c r="U721" s="6">
        <f t="shared" si="302"/>
        <v>7.605604733835662</v>
      </c>
      <c r="V721" s="8">
        <f>YEAR(Table6[[#This Row],[Date]])</f>
        <v>2018</v>
      </c>
      <c r="W721" s="8">
        <f>WEEKNUM(Table6[[#This Row],[Date]])</f>
        <v>40</v>
      </c>
      <c r="X721" t="s">
        <v>887</v>
      </c>
      <c r="Y721" s="9">
        <f>Table6[[#This Row],[LNTVLING]]+Table6[[#This Row],[LNRADIOLING]]+Table6[[#This Row],[LNONLINELING]]</f>
        <v>15.50388479318422</v>
      </c>
      <c r="Z721">
        <f t="shared" si="323"/>
        <v>1</v>
      </c>
      <c r="AA721">
        <f t="shared" si="304"/>
        <v>0</v>
      </c>
      <c r="AB721">
        <f t="shared" si="305"/>
        <v>0</v>
      </c>
      <c r="AC721">
        <f t="shared" si="306"/>
        <v>0</v>
      </c>
      <c r="AD721">
        <f t="shared" si="307"/>
        <v>0</v>
      </c>
      <c r="AE721">
        <f t="shared" si="308"/>
        <v>1</v>
      </c>
      <c r="AF721">
        <f t="shared" si="309"/>
        <v>0</v>
      </c>
      <c r="AG721" s="9">
        <f>'[1]1'!J$20+'[1]1'!J$21*Table6[[#This Row],[TV_State]]</f>
        <v>2114.6575231824131</v>
      </c>
      <c r="AH721" s="9">
        <f>Table6[[#This Row],[sales]]-Table6[[#This Row],[Pred_1]]</f>
        <v>-105.23082851301047</v>
      </c>
      <c r="AI721">
        <f>ABS(Table6[[#This Row],[Res_1]])/Table6[[#This Row],[sales]]</f>
        <v>5.2368582935703151E-2</v>
      </c>
      <c r="AJ721" s="9">
        <f>'[1]2'!J$20+'[1]2'!J$21*Table6[[#This Row],[Radio_State]]</f>
        <v>2233.38214570422</v>
      </c>
      <c r="AK721" s="9">
        <f>Table6[[#This Row],[sales]]-Table6[[#This Row],[ Pred_2 ]]</f>
        <v>-223.95545103481732</v>
      </c>
      <c r="AL721">
        <f>ABS(Table6[[#This Row],[ Res_2 ]])/Table6[[#This Row],[sales]]</f>
        <v>0.11145241159029351</v>
      </c>
      <c r="AM721" s="10">
        <f>'[1]3'!J$20+'[1]3'!J$21*Data!O721</f>
        <v>2142.2987391526472</v>
      </c>
      <c r="AN721" s="9">
        <f>Table6[[#This Row],[sales]]-Table6[[#This Row],[Pred_3]]</f>
        <v>-132.87204448324451</v>
      </c>
      <c r="AO721" s="9">
        <f>ABS(Table6[[#This Row],[Res_3]])/Table6[[#This Row],[sales]]</f>
        <v>6.6124355188336467E-2</v>
      </c>
      <c r="AP721" s="9">
        <f>'[1]4'!L$21+'[1]4'!L$27*Table6[[#This Row],[TV_State]]+'[1]4'!L$22*Table6[[#This Row],[NJ_DUM]]+'[1]4'!L$23*Table6[[#This Row],[NY_DUM]]+'[1]4'!L$24*Table6[[#This Row],[PA_DUM]]+'[1]4'!L$25*Table6[[#This Row],[CT_DUM]]+'[1]4'!L$26*Table6[[#This Row],[DL_DUM]]</f>
        <v>413.8866903202196</v>
      </c>
      <c r="AQ721" s="9">
        <f>Table6[[#This Row],[sales]]-Table6[[#This Row],[Pred_4]]</f>
        <v>1595.5400043491832</v>
      </c>
      <c r="AR721">
        <f>ABS(Table6[[#This Row],[Res_4]]/Table6[[#This Row],[sales]])</f>
        <v>0.7940274748921291</v>
      </c>
      <c r="AS721" s="9">
        <f>'[1]5'!L$20+'[1]5'!L$26*Table6[[#This Row],[Radio_State]]+'[1]5'!L$21*Table6[[#This Row],[NJ_DUM]]+'[1]5'!L$22*Table6[[#This Row],[NY_DUM]]+'[1]5'!L$23*Table6[[#This Row],[PA_DUM]]+'[1]5'!L$24*Table6[[#This Row],[CT_DUM]]+'[1]5'!L$25*Table6[[#This Row],[DL_DUM]]</f>
        <v>404.69068734599404</v>
      </c>
      <c r="AT721" s="9">
        <f>Table6[[#This Row],[sales]]-Table6[[#This Row],[Pred_5]]</f>
        <v>1604.7360073234086</v>
      </c>
      <c r="AU721" s="9">
        <f>ABS(Table6[[#This Row],[Red_5]]/Table6[[#This Row],[sales]])</f>
        <v>0.79860390606954934</v>
      </c>
      <c r="AV721" s="9">
        <f>'[1]6'!L$20+'[1]6'!L$26*Table6[[#This Row],[Online]]+'[1]6'!L$21*Table6[[#This Row],[NJ_DUM]]+'[1]6'!L$22*Table6[[#This Row],[NY_DUM]]+'[1]6'!L$23*Table6[[#This Row],[PA_DUM]]+'[1]6'!L$24*Table6[[#This Row],[CT_DUM]]+'[1]6'!L$25*Table6[[#This Row],[DL_DUM]]</f>
        <v>251.361710248799</v>
      </c>
      <c r="AW721" s="9">
        <f>Table6[[#This Row],[sales]]-Table6[[#This Row],[Pred_6]]</f>
        <v>1758.0649844206037</v>
      </c>
      <c r="AX721" s="9">
        <f>ABS(Table6[[#This Row],[Red_6]]/Table6[[#This Row],[sales]])</f>
        <v>0.87490874341641323</v>
      </c>
      <c r="AY721" s="9">
        <f>'[1]7'!L$21+'[1]7'!L$27*Table6[[#This Row],[LNTV]]+'[1]7'!L$22*Table6[[#This Row],[NJ_DUM]]+'[1]7'!L$23*Table6[[#This Row],[NY_DUM]]+'[1]7'!L$24*Table6[[#This Row],[PA_DUM]]+'[1]7'!L$25*Table6[[#This Row],[CT_DUM]]+'[1]7'!L$26*Table6[[#This Row],[DL_DUM]]</f>
        <v>5.8851970068686912</v>
      </c>
      <c r="AZ721" s="9">
        <f>Table6[[#This Row],[sales]]-Table6[[#This Row],[Pred_7]]</f>
        <v>2003.5414976625339</v>
      </c>
      <c r="BA721" s="9">
        <f>ABS(Table6[[#This Row],[Red_7]]/Table6[[#This Row],[sales]])</f>
        <v>0.99707120592033494</v>
      </c>
      <c r="BB721" s="9">
        <f>'[1]8'!O$22+'[1]8'!O$28*Table6[[#This Row],[LNRADIOLING]]+'[1]8'!O$23*Table6[[#This Row],[DL_DUM]]+'[1]8'!O$24*Table6[[#This Row],[CT_DUM]]+'[1]8'!O$25*Table6[[#This Row],[PA_DUM]]+'[1]8'!O$26*Table6[[#This Row],[NY_DUM]]+'[1]8'!O$27*Table6[[#This Row],[NJ_DUM]]</f>
        <v>6.8967657685091375</v>
      </c>
      <c r="BC721" s="9">
        <f>Table6[[#This Row],[sales]]-Table6[[#This Row],[Pred_8]]</f>
        <v>2002.5299289008935</v>
      </c>
      <c r="BD721" s="9">
        <f>ABS(Table6[[#This Row],[Red_8]]/Table6[[#This Row],[sales]])</f>
        <v>0.99656779429336495</v>
      </c>
      <c r="BE721" s="9">
        <f>'[1]9'!M$19+'[1]9'!M$21*Table6[[#This Row],[LNONLINE]]+'[1]9'!M$20*Table6[[#This Row],[DL_DUM]]+'[1]9'!M$22*Table6[[#This Row],[CT_DUM]]+'[1]9'!M$23*Table6[[#This Row],[PA_DUM]]+'[1]9'!M$24*Table6[[#This Row],[NY_DUM]]+'[1]9'!M$25*Table6[[#This Row],[NJ_DUM]]</f>
        <v>6.9861843338907477</v>
      </c>
      <c r="BF721" s="9">
        <f>Table6[[#This Row],[sales]]-Table6[[#This Row],[Pred_9]]</f>
        <v>2002.4405103355118</v>
      </c>
      <c r="BG721" s="9">
        <f>ABS(Table6[[#This Row],[Red_9]]/Table6[[#This Row],[sales]])</f>
        <v>0.99652329475246659</v>
      </c>
      <c r="BH721" s="9">
        <f>'[1]10'!P$22+'[1]10'!P$30*Table6[[#This Row],[LNTV]]+'[1]10'!P$29*Table6[[#This Row],[LNRADIOLING]]+'[1]10'!P$24*Table6[[#This Row],[LNONLINELING]]+'[1]10'!P$23*Table6[[#This Row],[DL_DUM]]+'[1]10'!P$25*Table6[[#This Row],[CT_DUM]]+'[1]10'!P$26*Table6[[#This Row],[PA_DUM]]+'[1]10'!P$27*Table6[[#This Row],[NY_DUM]]+'[1]10'!P$28*Table6[[#This Row],[NJ_DUM]]</f>
        <v>6.9065352905286659</v>
      </c>
      <c r="BI721" s="9">
        <f>Table6[[#This Row],[sales]]-Table6[[#This Row],[Pred_10]]</f>
        <v>2002.520159378874</v>
      </c>
      <c r="BJ721" s="45">
        <f>ABS(Table6[[#This Row],[Red_10]]/Table6[[#This Row],[sales]])</f>
        <v>0.99656293244792149</v>
      </c>
      <c r="BK721" s="9">
        <f>'[1]11'!P$32+'[1]11'!P$40*Table6[[#This Row],[LNONLINELING]]+'[1]11'!P$39*Table6[[#This Row],[LNRADIOLING]]+'[1]11'!P$38*Table6[[#This Row],[LNTVLING]]+'[1]11'!P$33*Table6[[#This Row],[DL_DUM]]+'[1]11'!P$34*Table6[[#This Row],[CT_DUM]]+'[1]11'!P$35*Table6[[#This Row],[PA_DUM]]+'[1]11'!P$36*Table6[[#This Row],[NY_DUM]]+'[1]11'!P$37*Table6[[#This Row],[NJ_DUM]]</f>
        <v>6.8790900059582798</v>
      </c>
      <c r="BL721" s="9">
        <f>Table6[[#This Row],[sales]]-Table6[[#This Row],[ Pred_11]]</f>
        <v>2002.5476046634444</v>
      </c>
      <c r="BM721" s="47">
        <f>ABS(Table6[[#This Row],[ Red_11]]/Table6[[#This Row],[sales]])</f>
        <v>0.99657659071405436</v>
      </c>
      <c r="BN721" s="9">
        <f>'[1]12'!K$22+'[1]12'!K$28*Table6[[#This Row],[COMBINE LN LING]]+'[1]12'!K$23*Table6[[#This Row],[DL_DUM]]+'[1]12'!K$24*Table6[[#This Row],[CT_DUM]]+'[1]12'!K$25*Table6[[#This Row],[PA_DUM]]+'[1]12'!K$26*Table6[[#This Row],[NY_DUM]]+'[1]12'!K$27*Table6[[#This Row],[NJ_DUM]]</f>
        <v>6.9815708373695653</v>
      </c>
      <c r="BO721" s="9">
        <f>Table6[[#This Row],[sales]]-Table6[[#This Row],[ Pred_12]]</f>
        <v>2002.445123832033</v>
      </c>
      <c r="BP721" s="47">
        <f>ABS(Table6[[#This Row],[ Red_12]]/Table6[[#This Row],[sales]])</f>
        <v>0.99652559067922686</v>
      </c>
      <c r="BQ721">
        <f>LN(G721+'2019 Totals and Calculations'!C$18)</f>
        <v>7.0399862378175939</v>
      </c>
      <c r="BR721">
        <f>LN(Table6[[#This Row],[PROF RADIO]]+'2019 Totals and Calculations'!D$18)</f>
        <v>5.192077133817917</v>
      </c>
      <c r="BS721">
        <f>LN(Table6[[#This Row],[ONLINE LINGERING]]+'2019 Totals and Calculations'!E$18)</f>
        <v>4.6330193808313958</v>
      </c>
      <c r="BT721">
        <f>MONTH(Table6[[#This Row],[Date]])</f>
        <v>9</v>
      </c>
      <c r="BU721">
        <f t="shared" si="310"/>
        <v>0</v>
      </c>
      <c r="BV721">
        <f t="shared" si="311"/>
        <v>0</v>
      </c>
      <c r="BW721">
        <f t="shared" si="312"/>
        <v>0</v>
      </c>
      <c r="BX721">
        <f t="shared" si="313"/>
        <v>0</v>
      </c>
      <c r="BY721">
        <f t="shared" si="314"/>
        <v>0</v>
      </c>
      <c r="BZ721">
        <f t="shared" si="315"/>
        <v>0</v>
      </c>
      <c r="CA721">
        <f t="shared" si="316"/>
        <v>0</v>
      </c>
      <c r="CB721">
        <f t="shared" si="317"/>
        <v>0</v>
      </c>
      <c r="CC721">
        <f t="shared" si="318"/>
        <v>1</v>
      </c>
      <c r="CD721">
        <f t="shared" si="319"/>
        <v>0</v>
      </c>
      <c r="CE721">
        <f t="shared" si="320"/>
        <v>0</v>
      </c>
      <c r="CF721">
        <f t="shared" si="321"/>
        <v>0</v>
      </c>
      <c r="CG721">
        <f t="shared" si="322"/>
        <v>92</v>
      </c>
      <c r="CH72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1952.8901210192685</v>
      </c>
      <c r="CI721" s="79">
        <f>Table6[[#This Row],[sales]]-CH721</f>
        <v>56.536573650134187</v>
      </c>
      <c r="CJ721">
        <f>ABS(Table6[[#This Row],[sales]]-CH721)/Table6[[#This Row],[sales]]</f>
        <v>2.8135673622787103E-2</v>
      </c>
      <c r="CK72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2018.4426545312451</v>
      </c>
      <c r="CL721" s="79">
        <f>Table6[[#This Row],[sales]]-CK721</f>
        <v>-9.0159598618424752</v>
      </c>
      <c r="CM721">
        <f>ABS(Table6[[#This Row],[sales]]-CK721)/Table6[[#This Row],[sales]]</f>
        <v>4.4868319335858182E-3</v>
      </c>
      <c r="CN72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1842.6770591126296</v>
      </c>
      <c r="CO721" s="79">
        <f>Table6[[#This Row],[sales]]-CN721</f>
        <v>166.749635556773</v>
      </c>
      <c r="CP721">
        <f>ABS(Table6[[#This Row],[sales]]-CN721)/Table6[[#This Row],[sales]]</f>
        <v>8.2983686839199267E-2</v>
      </c>
      <c r="CQ72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1950.8279526971883</v>
      </c>
      <c r="CR721" s="79">
        <f>Table6[[#This Row],[sales]]-CQ721</f>
        <v>58.598741972214384</v>
      </c>
      <c r="CS721">
        <f>ABS(Table6[[#This Row],[sales]]-CQ721)/Table6[[#This Row],[sales]]</f>
        <v>2.9161920724784258E-2</v>
      </c>
    </row>
    <row r="722" spans="1:97" x14ac:dyDescent="0.2">
      <c r="A722">
        <v>721</v>
      </c>
      <c r="B722" t="s">
        <v>31</v>
      </c>
      <c r="C722" s="5">
        <v>43380</v>
      </c>
      <c r="D722" s="6">
        <v>806.13266427203484</v>
      </c>
      <c r="E722" s="8">
        <f>YEAR(Table6[[#This Row],[Date]])</f>
        <v>2018</v>
      </c>
      <c r="F722" s="6">
        <f>Table6[[#This Row],[TV_State]]+Table6[[#This Row],[Radio_State]]+Table6[[#This Row],[Online]]</f>
        <v>985.27325633248711</v>
      </c>
      <c r="G722" s="6">
        <f t="shared" si="297"/>
        <v>787.92966862803712</v>
      </c>
      <c r="H722" s="6">
        <f>LN(Table6[[#This Row],[PROF TV LING]])</f>
        <v>6.6694088328644874</v>
      </c>
      <c r="I722" s="6">
        <f t="shared" si="298"/>
        <v>6.6922483248332254</v>
      </c>
      <c r="J722" s="6">
        <v>119.4270613736348</v>
      </c>
      <c r="K722" s="6">
        <f t="shared" si="303"/>
        <v>118.25620783075604</v>
      </c>
      <c r="L722" s="6">
        <f>0.5*J721+0.5*Table6[[#This Row],[Radio_State]]</f>
        <v>118.8358382975277</v>
      </c>
      <c r="M722" s="6">
        <f>LN(Table6[[#This Row],[RADIO LINGERING ]])</f>
        <v>4.7777430306066577</v>
      </c>
      <c r="N722" s="6">
        <f t="shared" si="299"/>
        <v>4.7827058199487871</v>
      </c>
      <c r="O722" s="6">
        <v>59.7135306868174</v>
      </c>
      <c r="P722" s="6">
        <f t="shared" si="300"/>
        <v>60.598640187704873</v>
      </c>
      <c r="Q722" s="6">
        <f>0.3*O721+0.7*Table6[[#This Row],[Online]]</f>
        <v>59.536163763985265</v>
      </c>
      <c r="R722" s="6">
        <f>LN(Table6[[#This Row],[ONLINE LINGERING]])</f>
        <v>4.0865839222720988</v>
      </c>
      <c r="S722" s="6">
        <f t="shared" si="301"/>
        <v>4.0895586393888417</v>
      </c>
      <c r="T722" s="6">
        <v>670.95986394727242</v>
      </c>
      <c r="U722" s="6">
        <f t="shared" si="302"/>
        <v>6.5087093199029038</v>
      </c>
      <c r="V722" s="8">
        <f>YEAR(Table6[[#This Row],[Date]])</f>
        <v>2018</v>
      </c>
      <c r="W722" s="8">
        <f>WEEKNUM(Table6[[#This Row],[Date]])</f>
        <v>41</v>
      </c>
      <c r="X722" t="s">
        <v>888</v>
      </c>
      <c r="Y722" s="9">
        <f>Table6[[#This Row],[LNTVLING]]+Table6[[#This Row],[LNRADIOLING]]+Table6[[#This Row],[LNONLINELING]]</f>
        <v>15.533735785743243</v>
      </c>
      <c r="Z722">
        <f t="shared" si="323"/>
        <v>1</v>
      </c>
      <c r="AA722">
        <f t="shared" si="304"/>
        <v>0</v>
      </c>
      <c r="AB722">
        <f t="shared" si="305"/>
        <v>0</v>
      </c>
      <c r="AC722">
        <f t="shared" si="306"/>
        <v>0</v>
      </c>
      <c r="AD722">
        <f t="shared" si="307"/>
        <v>0</v>
      </c>
      <c r="AE722">
        <f t="shared" si="308"/>
        <v>1</v>
      </c>
      <c r="AF722">
        <f t="shared" si="309"/>
        <v>0</v>
      </c>
      <c r="AG722" s="9">
        <f>'[1]1'!J$20+'[1]1'!J$21*Table6[[#This Row],[TV_State]]</f>
        <v>2122.506772959674</v>
      </c>
      <c r="AH722" s="9">
        <f>Table6[[#This Row],[sales]]-Table6[[#This Row],[Pred_1]]</f>
        <v>-1451.5469090124016</v>
      </c>
      <c r="AI722">
        <f>ABS(Table6[[#This Row],[Res_1]])/Table6[[#This Row],[sales]]</f>
        <v>2.1633885825493606</v>
      </c>
      <c r="AJ722" s="9">
        <f>'[1]2'!J$20+'[1]2'!J$21*Table6[[#This Row],[Radio_State]]</f>
        <v>2238.5731491212869</v>
      </c>
      <c r="AK722" s="9">
        <f>Table6[[#This Row],[sales]]-Table6[[#This Row],[ Pred_2 ]]</f>
        <v>-1567.6132851740144</v>
      </c>
      <c r="AL722">
        <f>ABS(Table6[[#This Row],[ Res_2 ]])/Table6[[#This Row],[sales]]</f>
        <v>2.3363741550078854</v>
      </c>
      <c r="AM722" s="10">
        <f>'[1]3'!J$20+'[1]3'!J$21*Data!O722</f>
        <v>2145.7144247269252</v>
      </c>
      <c r="AN722" s="9">
        <f>Table6[[#This Row],[sales]]-Table6[[#This Row],[Pred_3]]</f>
        <v>-1474.7545607796528</v>
      </c>
      <c r="AO722" s="9">
        <f>ABS(Table6[[#This Row],[Res_3]])/Table6[[#This Row],[sales]]</f>
        <v>2.1979773158168321</v>
      </c>
      <c r="AP722" s="9">
        <f>'[1]4'!L$21+'[1]4'!L$27*Table6[[#This Row],[TV_State]]+'[1]4'!L$22*Table6[[#This Row],[NJ_DUM]]+'[1]4'!L$23*Table6[[#This Row],[NY_DUM]]+'[1]4'!L$24*Table6[[#This Row],[PA_DUM]]+'[1]4'!L$25*Table6[[#This Row],[CT_DUM]]+'[1]4'!L$26*Table6[[#This Row],[DL_DUM]]</f>
        <v>415.64725727996358</v>
      </c>
      <c r="AQ722" s="9">
        <f>Table6[[#This Row],[sales]]-Table6[[#This Row],[Pred_4]]</f>
        <v>255.31260666730884</v>
      </c>
      <c r="AR722">
        <f>ABS(Table6[[#This Row],[Res_4]]/Table6[[#This Row],[sales]])</f>
        <v>0.38051844884625269</v>
      </c>
      <c r="AS722" s="9">
        <f>'[1]5'!L$20+'[1]5'!L$26*Table6[[#This Row],[Radio_State]]+'[1]5'!L$21*Table6[[#This Row],[NJ_DUM]]+'[1]5'!L$22*Table6[[#This Row],[NY_DUM]]+'[1]5'!L$23*Table6[[#This Row],[PA_DUM]]+'[1]5'!L$24*Table6[[#This Row],[CT_DUM]]+'[1]5'!L$25*Table6[[#This Row],[DL_DUM]]</f>
        <v>406.7736789361835</v>
      </c>
      <c r="AT722" s="9">
        <f>Table6[[#This Row],[sales]]-Table6[[#This Row],[Pred_5]]</f>
        <v>264.18618501108892</v>
      </c>
      <c r="AU722" s="9">
        <f>ABS(Table6[[#This Row],[Red_5]]/Table6[[#This Row],[sales]])</f>
        <v>0.39374364877337892</v>
      </c>
      <c r="AV722" s="9">
        <f>'[1]6'!L$20+'[1]6'!L$26*Table6[[#This Row],[Online]]+'[1]6'!L$21*Table6[[#This Row],[NJ_DUM]]+'[1]6'!L$22*Table6[[#This Row],[NY_DUM]]+'[1]6'!L$23*Table6[[#This Row],[PA_DUM]]+'[1]6'!L$24*Table6[[#This Row],[CT_DUM]]+'[1]6'!L$25*Table6[[#This Row],[DL_DUM]]</f>
        <v>253.93486536315157</v>
      </c>
      <c r="AW722" s="9">
        <f>Table6[[#This Row],[sales]]-Table6[[#This Row],[Pred_6]]</f>
        <v>417.02499858412085</v>
      </c>
      <c r="AX722" s="9">
        <f>ABS(Table6[[#This Row],[Red_6]]/Table6[[#This Row],[sales]])</f>
        <v>0.62153493970675555</v>
      </c>
      <c r="AY722" s="9">
        <f>'[1]7'!L$21+'[1]7'!L$27*Table6[[#This Row],[LNTV]]+'[1]7'!L$22*Table6[[#This Row],[NJ_DUM]]+'[1]7'!L$23*Table6[[#This Row],[NY_DUM]]+'[1]7'!L$24*Table6[[#This Row],[PA_DUM]]+'[1]7'!L$25*Table6[[#This Row],[CT_DUM]]+'[1]7'!L$26*Table6[[#This Row],[DL_DUM]]</f>
        <v>5.8862983541586917</v>
      </c>
      <c r="AZ722" s="9">
        <f>Table6[[#This Row],[sales]]-Table6[[#This Row],[Pred_7]]</f>
        <v>665.0735655931137</v>
      </c>
      <c r="BA722" s="9">
        <f>ABS(Table6[[#This Row],[Red_7]]/Table6[[#This Row],[sales]])</f>
        <v>0.99122704848613519</v>
      </c>
      <c r="BB722" s="9">
        <f>'[1]8'!O$22+'[1]8'!O$28*Table6[[#This Row],[LNRADIOLING]]+'[1]8'!O$23*Table6[[#This Row],[DL_DUM]]+'[1]8'!O$24*Table6[[#This Row],[CT_DUM]]+'[1]8'!O$25*Table6[[#This Row],[PA_DUM]]+'[1]8'!O$26*Table6[[#This Row],[NY_DUM]]+'[1]8'!O$27*Table6[[#This Row],[NJ_DUM]]</f>
        <v>6.8974756345129142</v>
      </c>
      <c r="BC722" s="9">
        <f>Table6[[#This Row],[sales]]-Table6[[#This Row],[Pred_8]]</f>
        <v>664.06238831275948</v>
      </c>
      <c r="BD722" s="9">
        <f>ABS(Table6[[#This Row],[Red_8]]/Table6[[#This Row],[sales]])</f>
        <v>0.98971998772931824</v>
      </c>
      <c r="BE722" s="9">
        <f>'[1]9'!M$19+'[1]9'!M$21*Table6[[#This Row],[LNONLINE]]+'[1]9'!M$20*Table6[[#This Row],[DL_DUM]]+'[1]9'!M$22*Table6[[#This Row],[CT_DUM]]+'[1]9'!M$23*Table6[[#This Row],[PA_DUM]]+'[1]9'!M$24*Table6[[#This Row],[NY_DUM]]+'[1]9'!M$25*Table6[[#This Row],[NJ_DUM]]</f>
        <v>6.9893347822220795</v>
      </c>
      <c r="BF722" s="9">
        <f>Table6[[#This Row],[sales]]-Table6[[#This Row],[Pred_9]]</f>
        <v>663.97052916505038</v>
      </c>
      <c r="BG722" s="9">
        <f>ABS(Table6[[#This Row],[Red_9]]/Table6[[#This Row],[sales]])</f>
        <v>0.98958308066133249</v>
      </c>
      <c r="BH722" s="9">
        <f>'[1]10'!P$22+'[1]10'!P$30*Table6[[#This Row],[LNTV]]+'[1]10'!P$29*Table6[[#This Row],[LNRADIOLING]]+'[1]10'!P$24*Table6[[#This Row],[LNONLINELING]]+'[1]10'!P$23*Table6[[#This Row],[DL_DUM]]+'[1]10'!P$25*Table6[[#This Row],[CT_DUM]]+'[1]10'!P$26*Table6[[#This Row],[PA_DUM]]+'[1]10'!P$27*Table6[[#This Row],[NY_DUM]]+'[1]10'!P$28*Table6[[#This Row],[NJ_DUM]]</f>
        <v>6.9083463738048856</v>
      </c>
      <c r="BI722" s="9">
        <f>Table6[[#This Row],[sales]]-Table6[[#This Row],[Pred_10]]</f>
        <v>664.05151757346755</v>
      </c>
      <c r="BJ722" s="45">
        <f>ABS(Table6[[#This Row],[Red_10]]/Table6[[#This Row],[sales]])</f>
        <v>0.98970378595649089</v>
      </c>
      <c r="BK722" s="9">
        <f>'[1]11'!P$32+'[1]11'!P$40*Table6[[#This Row],[LNONLINELING]]+'[1]11'!P$39*Table6[[#This Row],[LNRADIOLING]]+'[1]11'!P$38*Table6[[#This Row],[LNTVLING]]+'[1]11'!P$33*Table6[[#This Row],[DL_DUM]]+'[1]11'!P$34*Table6[[#This Row],[CT_DUM]]+'[1]11'!P$35*Table6[[#This Row],[PA_DUM]]+'[1]11'!P$36*Table6[[#This Row],[NY_DUM]]+'[1]11'!P$37*Table6[[#This Row],[NJ_DUM]]</f>
        <v>6.8802154036291601</v>
      </c>
      <c r="BL722" s="9">
        <f>Table6[[#This Row],[sales]]-Table6[[#This Row],[ Pred_11]]</f>
        <v>664.07964854364332</v>
      </c>
      <c r="BM722" s="47">
        <f>ABS(Table6[[#This Row],[ Red_11]]/Table6[[#This Row],[sales]])</f>
        <v>0.98974571241392495</v>
      </c>
      <c r="BN722" s="9">
        <f>'[1]12'!K$22+'[1]12'!K$28*Table6[[#This Row],[COMBINE LN LING]]+'[1]12'!K$23*Table6[[#This Row],[DL_DUM]]+'[1]12'!K$24*Table6[[#This Row],[CT_DUM]]+'[1]12'!K$25*Table6[[#This Row],[PA_DUM]]+'[1]12'!K$26*Table6[[#This Row],[NY_DUM]]+'[1]12'!K$27*Table6[[#This Row],[NJ_DUM]]</f>
        <v>6.9844435737763657</v>
      </c>
      <c r="BO722" s="9">
        <f>Table6[[#This Row],[sales]]-Table6[[#This Row],[ Pred_12]]</f>
        <v>663.97542037349604</v>
      </c>
      <c r="BP722" s="47">
        <f>ABS(Table6[[#This Row],[ Red_12]]/Table6[[#This Row],[sales]])</f>
        <v>0.98959037052874255</v>
      </c>
      <c r="BQ722">
        <f>LN(G722+'2019 Totals and Calculations'!C$18)</f>
        <v>7.0467979911210925</v>
      </c>
      <c r="BR722">
        <f>LN(Table6[[#This Row],[PROF RADIO]]+'2019 Totals and Calculations'!D$18)</f>
        <v>5.198566499022153</v>
      </c>
      <c r="BS722">
        <f>LN(Table6[[#This Row],[ONLINE LINGERING]]+'2019 Totals and Calculations'!E$18)</f>
        <v>4.6387357837122529</v>
      </c>
      <c r="BT722">
        <f>MONTH(Table6[[#This Row],[Date]])</f>
        <v>10</v>
      </c>
      <c r="BU722">
        <f t="shared" si="310"/>
        <v>0</v>
      </c>
      <c r="BV722">
        <f t="shared" si="311"/>
        <v>0</v>
      </c>
      <c r="BW722">
        <f t="shared" si="312"/>
        <v>0</v>
      </c>
      <c r="BX722">
        <f t="shared" si="313"/>
        <v>0</v>
      </c>
      <c r="BY722">
        <f t="shared" si="314"/>
        <v>0</v>
      </c>
      <c r="BZ722">
        <f t="shared" si="315"/>
        <v>0</v>
      </c>
      <c r="CA722">
        <f t="shared" si="316"/>
        <v>0</v>
      </c>
      <c r="CB722">
        <f t="shared" si="317"/>
        <v>0</v>
      </c>
      <c r="CC722">
        <f t="shared" si="318"/>
        <v>0</v>
      </c>
      <c r="CD722">
        <f t="shared" si="319"/>
        <v>1</v>
      </c>
      <c r="CE722">
        <f t="shared" si="320"/>
        <v>0</v>
      </c>
      <c r="CF722">
        <f t="shared" si="321"/>
        <v>0</v>
      </c>
      <c r="CG722">
        <f t="shared" si="322"/>
        <v>93</v>
      </c>
      <c r="CH72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672.72242452234639</v>
      </c>
      <c r="CI722" s="79">
        <f>Table6[[#This Row],[sales]]-CH722</f>
        <v>-1.7625605750739624</v>
      </c>
      <c r="CJ722">
        <f>ABS(Table6[[#This Row],[sales]]-CH722)/Table6[[#This Row],[sales]]</f>
        <v>2.6269240080990502E-3</v>
      </c>
      <c r="CK72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677.67594869831657</v>
      </c>
      <c r="CL722" s="79">
        <f>Table6[[#This Row],[sales]]-CK722</f>
        <v>-6.7160847510441499</v>
      </c>
      <c r="CM722">
        <f>ABS(Table6[[#This Row],[sales]]-CK722)/Table6[[#This Row],[sales]]</f>
        <v>1.000966691440121E-2</v>
      </c>
      <c r="CN72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667.84863797561241</v>
      </c>
      <c r="CO722" s="79">
        <f>Table6[[#This Row],[sales]]-CN722</f>
        <v>3.1112259716600192</v>
      </c>
      <c r="CP722">
        <f>ABS(Table6[[#This Row],[sales]]-CN722)/Table6[[#This Row],[sales]]</f>
        <v>4.6369777669808812E-3</v>
      </c>
      <c r="CQ72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693.07643102406655</v>
      </c>
      <c r="CR722" s="79">
        <f>Table6[[#This Row],[sales]]-CQ722</f>
        <v>-22.116567076794126</v>
      </c>
      <c r="CS722">
        <f>ABS(Table6[[#This Row],[sales]]-CQ722)/Table6[[#This Row],[sales]]</f>
        <v>3.2962578337669635E-2</v>
      </c>
    </row>
    <row r="723" spans="1:97" x14ac:dyDescent="0.2">
      <c r="A723">
        <v>722</v>
      </c>
      <c r="B723" t="s">
        <v>31</v>
      </c>
      <c r="C723" s="5">
        <v>43387</v>
      </c>
      <c r="D723" s="6">
        <v>814.1939909147552</v>
      </c>
      <c r="E723" s="8">
        <f>YEAR(Table6[[#This Row],[Date]])</f>
        <v>2018</v>
      </c>
      <c r="F723" s="6">
        <f>Table6[[#This Row],[TV_State]]+Table6[[#This Row],[Radio_State]]+Table6[[#This Row],[Online]]</f>
        <v>995.12598889581193</v>
      </c>
      <c r="G723" s="6">
        <f t="shared" si="297"/>
        <v>795.80896531405256</v>
      </c>
      <c r="H723" s="6">
        <f>LN(Table6[[#This Row],[PROF TV LING]])</f>
        <v>6.6793591637173222</v>
      </c>
      <c r="I723" s="6">
        <f t="shared" si="298"/>
        <v>6.7021986556863933</v>
      </c>
      <c r="J723" s="6">
        <v>120.62133198737115</v>
      </c>
      <c r="K723" s="6">
        <f t="shared" si="303"/>
        <v>119.43876990906359</v>
      </c>
      <c r="L723" s="6">
        <f>0.5*J722+0.5*Table6[[#This Row],[Radio_State]]</f>
        <v>120.02419668050297</v>
      </c>
      <c r="M723" s="6">
        <f>LN(Table6[[#This Row],[RADIO LINGERING ]])</f>
        <v>4.7876933614598256</v>
      </c>
      <c r="N723" s="6">
        <f t="shared" si="299"/>
        <v>4.792656150801955</v>
      </c>
      <c r="O723" s="6">
        <v>60.310665993685575</v>
      </c>
      <c r="P723" s="6">
        <f t="shared" si="300"/>
        <v>60.397058251891366</v>
      </c>
      <c r="Q723" s="6">
        <f>0.3*O722+0.7*Table6[[#This Row],[Online]]</f>
        <v>60.131525401625126</v>
      </c>
      <c r="R723" s="6">
        <f>LN(Table6[[#This Row],[ONLINE LINGERING]])</f>
        <v>4.0965342531252666</v>
      </c>
      <c r="S723" s="6">
        <f t="shared" si="301"/>
        <v>4.0995089702420096</v>
      </c>
      <c r="T723" s="6">
        <v>726.21038957021528</v>
      </c>
      <c r="U723" s="6">
        <f t="shared" si="302"/>
        <v>6.5878397656394139</v>
      </c>
      <c r="V723" s="8">
        <f>YEAR(Table6[[#This Row],[Date]])</f>
        <v>2018</v>
      </c>
      <c r="W723" s="8">
        <f>WEEKNUM(Table6[[#This Row],[Date]])</f>
        <v>42</v>
      </c>
      <c r="X723" t="s">
        <v>889</v>
      </c>
      <c r="Y723" s="9">
        <f>Table6[[#This Row],[LNTVLING]]+Table6[[#This Row],[LNRADIOLING]]+Table6[[#This Row],[LNONLINELING]]</f>
        <v>15.563586778302415</v>
      </c>
      <c r="Z723">
        <f t="shared" si="323"/>
        <v>1</v>
      </c>
      <c r="AA723">
        <f t="shared" si="304"/>
        <v>0</v>
      </c>
      <c r="AB723">
        <f t="shared" si="305"/>
        <v>0</v>
      </c>
      <c r="AC723">
        <f t="shared" si="306"/>
        <v>0</v>
      </c>
      <c r="AD723">
        <f t="shared" si="307"/>
        <v>0</v>
      </c>
      <c r="AE723">
        <f t="shared" si="308"/>
        <v>1</v>
      </c>
      <c r="AF723">
        <f t="shared" si="309"/>
        <v>0</v>
      </c>
      <c r="AG723" s="9">
        <f>'[1]1'!J$20+'[1]1'!J$21*Table6[[#This Row],[TV_State]]</f>
        <v>2130.4345152347078</v>
      </c>
      <c r="AH723" s="9">
        <f>Table6[[#This Row],[sales]]-Table6[[#This Row],[Pred_1]]</f>
        <v>-1404.2241256644925</v>
      </c>
      <c r="AI723">
        <f>ABS(Table6[[#This Row],[Res_1]])/Table6[[#This Row],[sales]]</f>
        <v>1.9336326577419778</v>
      </c>
      <c r="AJ723" s="9">
        <f>'[1]2'!J$20+'[1]2'!J$21*Table6[[#This Row],[Radio_State]]</f>
        <v>2243.8160625725245</v>
      </c>
      <c r="AK723" s="9">
        <f>Table6[[#This Row],[sales]]-Table6[[#This Row],[ Pred_2 ]]</f>
        <v>-1517.6056730023092</v>
      </c>
      <c r="AL723">
        <f>ABS(Table6[[#This Row],[ Res_2 ]])/Table6[[#This Row],[sales]]</f>
        <v>2.0897603432807625</v>
      </c>
      <c r="AM723" s="10">
        <f>'[1]3'!J$20+'[1]3'!J$21*Data!O723</f>
        <v>2149.1642671569457</v>
      </c>
      <c r="AN723" s="9">
        <f>Table6[[#This Row],[sales]]-Table6[[#This Row],[Pred_3]]</f>
        <v>-1422.9538775867304</v>
      </c>
      <c r="AO723" s="9">
        <f>ABS(Table6[[#This Row],[Res_3]])/Table6[[#This Row],[sales]]</f>
        <v>1.9594237400388348</v>
      </c>
      <c r="AP723" s="9">
        <f>'[1]4'!L$21+'[1]4'!L$27*Table6[[#This Row],[TV_State]]+'[1]4'!L$22*Table6[[#This Row],[NJ_DUM]]+'[1]4'!L$23*Table6[[#This Row],[NY_DUM]]+'[1]4'!L$24*Table6[[#This Row],[PA_DUM]]+'[1]4'!L$25*Table6[[#This Row],[CT_DUM]]+'[1]4'!L$26*Table6[[#This Row],[DL_DUM]]</f>
        <v>417.42542990930497</v>
      </c>
      <c r="AQ723" s="9">
        <f>Table6[[#This Row],[sales]]-Table6[[#This Row],[Pred_4]]</f>
        <v>308.78495966091032</v>
      </c>
      <c r="AR723">
        <f>ABS(Table6[[#This Row],[Res_4]]/Table6[[#This Row],[sales]])</f>
        <v>0.42520041587900576</v>
      </c>
      <c r="AS723" s="9">
        <f>'[1]5'!L$20+'[1]5'!L$26*Table6[[#This Row],[Radio_State]]+'[1]5'!L$21*Table6[[#This Row],[NJ_DUM]]+'[1]5'!L$22*Table6[[#This Row],[NY_DUM]]+'[1]5'!L$23*Table6[[#This Row],[PA_DUM]]+'[1]5'!L$24*Table6[[#This Row],[CT_DUM]]+'[1]5'!L$25*Table6[[#This Row],[DL_DUM]]</f>
        <v>408.87750044227482</v>
      </c>
      <c r="AT723" s="9">
        <f>Table6[[#This Row],[sales]]-Table6[[#This Row],[Pred_5]]</f>
        <v>317.33288912794046</v>
      </c>
      <c r="AU723" s="9">
        <f>ABS(Table6[[#This Row],[Red_5]]/Table6[[#This Row],[sales]])</f>
        <v>0.43697101237527586</v>
      </c>
      <c r="AV723" s="9">
        <f>'[1]6'!L$20+'[1]6'!L$26*Table6[[#This Row],[Online]]+'[1]6'!L$21*Table6[[#This Row],[NJ_DUM]]+'[1]6'!L$22*Table6[[#This Row],[NY_DUM]]+'[1]6'!L$23*Table6[[#This Row],[PA_DUM]]+'[1]6'!L$24*Table6[[#This Row],[CT_DUM]]+'[1]6'!L$25*Table6[[#This Row],[DL_DUM]]</f>
        <v>256.53375202864765</v>
      </c>
      <c r="AW723" s="9">
        <f>Table6[[#This Row],[sales]]-Table6[[#This Row],[Pred_6]]</f>
        <v>469.67663754156763</v>
      </c>
      <c r="AX723" s="9">
        <f>ABS(Table6[[#This Row],[Red_6]]/Table6[[#This Row],[sales]])</f>
        <v>0.64675009375661907</v>
      </c>
      <c r="AY723" s="9">
        <f>'[1]7'!L$21+'[1]7'!L$27*Table6[[#This Row],[LNTV]]+'[1]7'!L$22*Table6[[#This Row],[NJ_DUM]]+'[1]7'!L$23*Table6[[#This Row],[NY_DUM]]+'[1]7'!L$24*Table6[[#This Row],[PA_DUM]]+'[1]7'!L$25*Table6[[#This Row],[CT_DUM]]+'[1]7'!L$26*Table6[[#This Row],[DL_DUM]]</f>
        <v>5.8873997014486923</v>
      </c>
      <c r="AZ723" s="9">
        <f>Table6[[#This Row],[sales]]-Table6[[#This Row],[Pred_7]]</f>
        <v>720.32298986876663</v>
      </c>
      <c r="BA723" s="9">
        <f>ABS(Table6[[#This Row],[Red_7]]/Table6[[#This Row],[sales]])</f>
        <v>0.99189298337506171</v>
      </c>
      <c r="BB723" s="9">
        <f>'[1]8'!O$22+'[1]8'!O$28*Table6[[#This Row],[LNRADIOLING]]+'[1]8'!O$23*Table6[[#This Row],[DL_DUM]]+'[1]8'!O$24*Table6[[#This Row],[CT_DUM]]+'[1]8'!O$25*Table6[[#This Row],[PA_DUM]]+'[1]8'!O$26*Table6[[#This Row],[NY_DUM]]+'[1]8'!O$27*Table6[[#This Row],[NJ_DUM]]</f>
        <v>6.8981855005166901</v>
      </c>
      <c r="BC723" s="9">
        <f>Table6[[#This Row],[sales]]-Table6[[#This Row],[Pred_8]]</f>
        <v>719.31220406969862</v>
      </c>
      <c r="BD723" s="9">
        <f>ABS(Table6[[#This Row],[Red_8]]/Table6[[#This Row],[sales]])</f>
        <v>0.99050111978623834</v>
      </c>
      <c r="BE723" s="9">
        <f>'[1]9'!M$19+'[1]9'!M$21*Table6[[#This Row],[LNONLINE]]+'[1]9'!M$20*Table6[[#This Row],[DL_DUM]]+'[1]9'!M$22*Table6[[#This Row],[CT_DUM]]+'[1]9'!M$23*Table6[[#This Row],[PA_DUM]]+'[1]9'!M$24*Table6[[#This Row],[NY_DUM]]+'[1]9'!M$25*Table6[[#This Row],[NJ_DUM]]</f>
        <v>6.9924852305534122</v>
      </c>
      <c r="BF723" s="9">
        <f>Table6[[#This Row],[sales]]-Table6[[#This Row],[Pred_9]]</f>
        <v>719.21790433966191</v>
      </c>
      <c r="BG723" s="9">
        <f>ABS(Table6[[#This Row],[Red_9]]/Table6[[#This Row],[sales]])</f>
        <v>0.9903712679810438</v>
      </c>
      <c r="BH723" s="9">
        <f>'[1]10'!P$22+'[1]10'!P$30*Table6[[#This Row],[LNTV]]+'[1]10'!P$29*Table6[[#This Row],[LNRADIOLING]]+'[1]10'!P$24*Table6[[#This Row],[LNONLINELING]]+'[1]10'!P$23*Table6[[#This Row],[DL_DUM]]+'[1]10'!P$25*Table6[[#This Row],[CT_DUM]]+'[1]10'!P$26*Table6[[#This Row],[PA_DUM]]+'[1]10'!P$27*Table6[[#This Row],[NY_DUM]]+'[1]10'!P$28*Table6[[#This Row],[NJ_DUM]]</f>
        <v>6.9101574570811035</v>
      </c>
      <c r="BI723" s="9">
        <f>Table6[[#This Row],[sales]]-Table6[[#This Row],[Pred_10]]</f>
        <v>719.30023211313414</v>
      </c>
      <c r="BJ723" s="45">
        <f>ABS(Table6[[#This Row],[Red_10]]/Table6[[#This Row],[sales]])</f>
        <v>0.9904846342653254</v>
      </c>
      <c r="BK723" s="9">
        <f>'[1]11'!P$32+'[1]11'!P$40*Table6[[#This Row],[LNONLINELING]]+'[1]11'!P$39*Table6[[#This Row],[LNRADIOLING]]+'[1]11'!P$38*Table6[[#This Row],[LNTVLING]]+'[1]11'!P$33*Table6[[#This Row],[DL_DUM]]+'[1]11'!P$34*Table6[[#This Row],[CT_DUM]]+'[1]11'!P$35*Table6[[#This Row],[PA_DUM]]+'[1]11'!P$36*Table6[[#This Row],[NY_DUM]]+'[1]11'!P$37*Table6[[#This Row],[NJ_DUM]]</f>
        <v>6.8813408013000155</v>
      </c>
      <c r="BL723" s="9">
        <f>Table6[[#This Row],[sales]]-Table6[[#This Row],[ Pred_11]]</f>
        <v>719.3290487689153</v>
      </c>
      <c r="BM723" s="47">
        <f>ABS(Table6[[#This Row],[ Red_11]]/Table6[[#This Row],[sales]])</f>
        <v>0.99052431512943173</v>
      </c>
      <c r="BN723" s="9">
        <f>'[1]12'!K$22+'[1]12'!K$28*Table6[[#This Row],[COMBINE LN LING]]+'[1]12'!K$23*Table6[[#This Row],[DL_DUM]]+'[1]12'!K$24*Table6[[#This Row],[CT_DUM]]+'[1]12'!K$25*Table6[[#This Row],[PA_DUM]]+'[1]12'!K$26*Table6[[#This Row],[NY_DUM]]+'[1]12'!K$27*Table6[[#This Row],[NJ_DUM]]</f>
        <v>6.9873163101831812</v>
      </c>
      <c r="BO723" s="9">
        <f>Table6[[#This Row],[sales]]-Table6[[#This Row],[ Pred_12]]</f>
        <v>719.22307326003215</v>
      </c>
      <c r="BP723" s="47">
        <f>ABS(Table6[[#This Row],[ Red_12]]/Table6[[#This Row],[sales]])</f>
        <v>0.9903783856434244</v>
      </c>
      <c r="BQ723">
        <f>LN(G723+'2019 Totals and Calculations'!C$18)</f>
        <v>7.0536310842342269</v>
      </c>
      <c r="BR723">
        <f>LN(Table6[[#This Row],[PROF RADIO]]+'2019 Totals and Calculations'!D$18)</f>
        <v>5.2050782895131471</v>
      </c>
      <c r="BS723">
        <f>LN(Table6[[#This Row],[ONLINE LINGERING]]+'2019 Totals and Calculations'!E$18)</f>
        <v>4.6444763712563075</v>
      </c>
      <c r="BT723">
        <f>MONTH(Table6[[#This Row],[Date]])</f>
        <v>10</v>
      </c>
      <c r="BU723">
        <f t="shared" si="310"/>
        <v>0</v>
      </c>
      <c r="BV723">
        <f t="shared" si="311"/>
        <v>0</v>
      </c>
      <c r="BW723">
        <f t="shared" si="312"/>
        <v>0</v>
      </c>
      <c r="BX723">
        <f t="shared" si="313"/>
        <v>0</v>
      </c>
      <c r="BY723">
        <f t="shared" si="314"/>
        <v>0</v>
      </c>
      <c r="BZ723">
        <f t="shared" si="315"/>
        <v>0</v>
      </c>
      <c r="CA723">
        <f t="shared" si="316"/>
        <v>0</v>
      </c>
      <c r="CB723">
        <f t="shared" si="317"/>
        <v>0</v>
      </c>
      <c r="CC723">
        <f t="shared" si="318"/>
        <v>0</v>
      </c>
      <c r="CD723">
        <f t="shared" si="319"/>
        <v>1</v>
      </c>
      <c r="CE723">
        <f t="shared" si="320"/>
        <v>0</v>
      </c>
      <c r="CF723">
        <f t="shared" si="321"/>
        <v>0</v>
      </c>
      <c r="CG723">
        <f t="shared" si="322"/>
        <v>94</v>
      </c>
      <c r="CH72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675.91869407018748</v>
      </c>
      <c r="CI723" s="79">
        <f>Table6[[#This Row],[sales]]-CH723</f>
        <v>50.291695500027799</v>
      </c>
      <c r="CJ723">
        <f>ABS(Table6[[#This Row],[sales]]-CH723)/Table6[[#This Row],[sales]]</f>
        <v>6.9252239051263584E-2</v>
      </c>
      <c r="CK72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680.57060956503335</v>
      </c>
      <c r="CL723" s="79">
        <f>Table6[[#This Row],[sales]]-CK723</f>
        <v>45.639780005181933</v>
      </c>
      <c r="CM723">
        <f>ABS(Table6[[#This Row],[sales]]-CK723)/Table6[[#This Row],[sales]]</f>
        <v>6.2846498288453845E-2</v>
      </c>
      <c r="CN72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670.67868973114707</v>
      </c>
      <c r="CO723" s="79">
        <f>Table6[[#This Row],[sales]]-CN723</f>
        <v>55.53169983906821</v>
      </c>
      <c r="CP723">
        <f>ABS(Table6[[#This Row],[sales]]-CN723)/Table6[[#This Row],[sales]]</f>
        <v>7.6467784868697486E-2</v>
      </c>
      <c r="CQ72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697.28190806180817</v>
      </c>
      <c r="CR723" s="79">
        <f>Table6[[#This Row],[sales]]-CQ723</f>
        <v>28.928481508407117</v>
      </c>
      <c r="CS723">
        <f>ABS(Table6[[#This Row],[sales]]-CQ723)/Table6[[#This Row],[sales]]</f>
        <v>3.9834849409862517E-2</v>
      </c>
    </row>
    <row r="724" spans="1:97" x14ac:dyDescent="0.2">
      <c r="A724">
        <v>723</v>
      </c>
      <c r="B724" t="s">
        <v>31</v>
      </c>
      <c r="C724" s="5">
        <v>43394</v>
      </c>
      <c r="D724" s="6">
        <v>822.3359308239028</v>
      </c>
      <c r="E724" s="8">
        <f>YEAR(Table6[[#This Row],[Date]])</f>
        <v>2018</v>
      </c>
      <c r="F724" s="6">
        <f>Table6[[#This Row],[TV_State]]+Table6[[#This Row],[Radio_State]]+Table6[[#This Row],[Online]]</f>
        <v>1005.0772487847702</v>
      </c>
      <c r="G724" s="6">
        <f t="shared" si="297"/>
        <v>803.76705496700765</v>
      </c>
      <c r="H724" s="6">
        <f>LN(Table6[[#This Row],[PROF TV LING]])</f>
        <v>6.6893094945702591</v>
      </c>
      <c r="I724" s="6">
        <f t="shared" si="298"/>
        <v>6.7121489865395612</v>
      </c>
      <c r="J724" s="6">
        <v>121.82754530724488</v>
      </c>
      <c r="K724" s="6">
        <f t="shared" si="303"/>
        <v>120.63315760815424</v>
      </c>
      <c r="L724" s="6">
        <f>0.5*J723+0.5*Table6[[#This Row],[Radio_State]]</f>
        <v>121.22443864730801</v>
      </c>
      <c r="M724" s="6">
        <f>LN(Table6[[#This Row],[RADIO LINGERING ]])</f>
        <v>4.7976436923129935</v>
      </c>
      <c r="N724" s="6">
        <f t="shared" si="299"/>
        <v>4.8026064816551228</v>
      </c>
      <c r="O724" s="6">
        <v>60.913772653622438</v>
      </c>
      <c r="P724" s="6">
        <f t="shared" si="300"/>
        <v>60.758758333103117</v>
      </c>
      <c r="Q724" s="6">
        <f>0.3*O723+0.7*Table6[[#This Row],[Online]]</f>
        <v>60.732840655641375</v>
      </c>
      <c r="R724" s="6">
        <f>LN(Table6[[#This Row],[ONLINE LINGERING]])</f>
        <v>4.1064845839784345</v>
      </c>
      <c r="S724" s="6">
        <f t="shared" si="301"/>
        <v>4.1094593010951774</v>
      </c>
      <c r="T724" s="6">
        <v>675.91730175302826</v>
      </c>
      <c r="U724" s="6">
        <f t="shared" si="302"/>
        <v>6.5160707338745967</v>
      </c>
      <c r="V724" s="8">
        <f>YEAR(Table6[[#This Row],[Date]])</f>
        <v>2018</v>
      </c>
      <c r="W724" s="8">
        <f>WEEKNUM(Table6[[#This Row],[Date]])</f>
        <v>43</v>
      </c>
      <c r="X724" t="s">
        <v>890</v>
      </c>
      <c r="Y724" s="9">
        <f>Table6[[#This Row],[LNTVLING]]+Table6[[#This Row],[LNRADIOLING]]+Table6[[#This Row],[LNONLINELING]]</f>
        <v>15.593437770861687</v>
      </c>
      <c r="Z724">
        <f t="shared" si="323"/>
        <v>1</v>
      </c>
      <c r="AA724">
        <f t="shared" si="304"/>
        <v>0</v>
      </c>
      <c r="AB724">
        <f t="shared" si="305"/>
        <v>0</v>
      </c>
      <c r="AC724">
        <f t="shared" si="306"/>
        <v>0</v>
      </c>
      <c r="AD724">
        <f t="shared" si="307"/>
        <v>0</v>
      </c>
      <c r="AE724">
        <f t="shared" si="308"/>
        <v>1</v>
      </c>
      <c r="AF724">
        <f t="shared" si="309"/>
        <v>0</v>
      </c>
      <c r="AG724" s="9">
        <f>'[1]1'!J$20+'[1]1'!J$21*Table6[[#This Row],[TV_State]]</f>
        <v>2138.4415349324918</v>
      </c>
      <c r="AH724" s="9">
        <f>Table6[[#This Row],[sales]]-Table6[[#This Row],[Pred_1]]</f>
        <v>-1462.5242331794634</v>
      </c>
      <c r="AI724">
        <f>ABS(Table6[[#This Row],[Res_1]])/Table6[[#This Row],[sales]]</f>
        <v>2.1637620895135061</v>
      </c>
      <c r="AJ724" s="9">
        <f>'[1]2'!J$20+'[1]2'!J$21*Table6[[#This Row],[Radio_State]]</f>
        <v>2249.1114051582749</v>
      </c>
      <c r="AK724" s="9">
        <f>Table6[[#This Row],[sales]]-Table6[[#This Row],[ Pred_2 ]]</f>
        <v>-1573.1941034052466</v>
      </c>
      <c r="AL724">
        <f>ABS(Table6[[#This Row],[ Res_2 ]])/Table6[[#This Row],[sales]]</f>
        <v>2.3274949454986316</v>
      </c>
      <c r="AM724" s="10">
        <f>'[1]3'!J$20+'[1]3'!J$21*Data!O724</f>
        <v>2152.6486080112668</v>
      </c>
      <c r="AN724" s="9">
        <f>Table6[[#This Row],[sales]]-Table6[[#This Row],[Pred_3]]</f>
        <v>-1476.7313062582384</v>
      </c>
      <c r="AO724" s="9">
        <f>ABS(Table6[[#This Row],[Res_3]])/Table6[[#This Row],[sales]]</f>
        <v>2.1847810411543773</v>
      </c>
      <c r="AP724" s="9">
        <f>'[1]4'!L$21+'[1]4'!L$27*Table6[[#This Row],[TV_State]]+'[1]4'!L$22*Table6[[#This Row],[NJ_DUM]]+'[1]4'!L$23*Table6[[#This Row],[NY_DUM]]+'[1]4'!L$24*Table6[[#This Row],[PA_DUM]]+'[1]4'!L$25*Table6[[#This Row],[CT_DUM]]+'[1]4'!L$26*Table6[[#This Row],[DL_DUM]]</f>
        <v>419.22138426493979</v>
      </c>
      <c r="AQ724" s="9">
        <f>Table6[[#This Row],[sales]]-Table6[[#This Row],[Pred_4]]</f>
        <v>256.69591748808847</v>
      </c>
      <c r="AR724">
        <f>ABS(Table6[[#This Row],[Res_4]]/Table6[[#This Row],[sales]])</f>
        <v>0.37977414814258142</v>
      </c>
      <c r="AS724" s="9">
        <f>'[1]5'!L$20+'[1]5'!L$26*Table6[[#This Row],[Radio_State]]+'[1]5'!L$21*Table6[[#This Row],[NJ_DUM]]+'[1]5'!L$22*Table6[[#This Row],[NY_DUM]]+'[1]5'!L$23*Table6[[#This Row],[PA_DUM]]+'[1]5'!L$24*Table6[[#This Row],[CT_DUM]]+'[1]5'!L$25*Table6[[#This Row],[DL_DUM]]</f>
        <v>411.00236016342706</v>
      </c>
      <c r="AT724" s="9">
        <f>Table6[[#This Row],[sales]]-Table6[[#This Row],[Pred_5]]</f>
        <v>264.9149415896012</v>
      </c>
      <c r="AU724" s="9">
        <f>ABS(Table6[[#This Row],[Red_5]]/Table6[[#This Row],[sales]])</f>
        <v>0.39193395538556253</v>
      </c>
      <c r="AV724" s="9">
        <f>'[1]6'!L$20+'[1]6'!L$26*Table6[[#This Row],[Online]]+'[1]6'!L$21*Table6[[#This Row],[NJ_DUM]]+'[1]6'!L$22*Table6[[#This Row],[NY_DUM]]+'[1]6'!L$23*Table6[[#This Row],[PA_DUM]]+'[1]6'!L$24*Table6[[#This Row],[CT_DUM]]+'[1]6'!L$25*Table6[[#This Row],[DL_DUM]]</f>
        <v>259.15862756079878</v>
      </c>
      <c r="AW724" s="9">
        <f>Table6[[#This Row],[sales]]-Table6[[#This Row],[Pred_6]]</f>
        <v>416.75867419222948</v>
      </c>
      <c r="AX724" s="9">
        <f>ABS(Table6[[#This Row],[Red_6]]/Table6[[#This Row],[sales]])</f>
        <v>0.61658234389228272</v>
      </c>
      <c r="AY724" s="9">
        <f>'[1]7'!L$21+'[1]7'!L$27*Table6[[#This Row],[LNTV]]+'[1]7'!L$22*Table6[[#This Row],[NJ_DUM]]+'[1]7'!L$23*Table6[[#This Row],[NY_DUM]]+'[1]7'!L$24*Table6[[#This Row],[PA_DUM]]+'[1]7'!L$25*Table6[[#This Row],[CT_DUM]]+'[1]7'!L$26*Table6[[#This Row],[DL_DUM]]</f>
        <v>5.8885010487386928</v>
      </c>
      <c r="AZ724" s="9">
        <f>Table6[[#This Row],[sales]]-Table6[[#This Row],[Pred_7]]</f>
        <v>670.02880070428955</v>
      </c>
      <c r="BA724" s="9">
        <f>ABS(Table6[[#This Row],[Red_7]]/Table6[[#This Row],[sales]])</f>
        <v>0.99128813386864556</v>
      </c>
      <c r="BB724" s="9">
        <f>'[1]8'!O$22+'[1]8'!O$28*Table6[[#This Row],[LNRADIOLING]]+'[1]8'!O$23*Table6[[#This Row],[DL_DUM]]+'[1]8'!O$24*Table6[[#This Row],[CT_DUM]]+'[1]8'!O$25*Table6[[#This Row],[PA_DUM]]+'[1]8'!O$26*Table6[[#This Row],[NY_DUM]]+'[1]8'!O$27*Table6[[#This Row],[NJ_DUM]]</f>
        <v>6.8988953665204669</v>
      </c>
      <c r="BC724" s="9">
        <f>Table6[[#This Row],[sales]]-Table6[[#This Row],[Pred_8]]</f>
        <v>669.01840638650776</v>
      </c>
      <c r="BD724" s="9">
        <f>ABS(Table6[[#This Row],[Red_8]]/Table6[[#This Row],[sales]])</f>
        <v>0.98979328484619666</v>
      </c>
      <c r="BE724" s="9">
        <f>'[1]9'!M$19+'[1]9'!M$21*Table6[[#This Row],[LNONLINE]]+'[1]9'!M$20*Table6[[#This Row],[DL_DUM]]+'[1]9'!M$22*Table6[[#This Row],[CT_DUM]]+'[1]9'!M$23*Table6[[#This Row],[PA_DUM]]+'[1]9'!M$24*Table6[[#This Row],[NY_DUM]]+'[1]9'!M$25*Table6[[#This Row],[NJ_DUM]]</f>
        <v>6.995635678884744</v>
      </c>
      <c r="BF724" s="9">
        <f>Table6[[#This Row],[sales]]-Table6[[#This Row],[Pred_9]]</f>
        <v>668.92166607414356</v>
      </c>
      <c r="BG724" s="9">
        <f>ABS(Table6[[#This Row],[Red_9]]/Table6[[#This Row],[sales]])</f>
        <v>0.9896501603661555</v>
      </c>
      <c r="BH724" s="9">
        <f>'[1]10'!P$22+'[1]10'!P$30*Table6[[#This Row],[LNTV]]+'[1]10'!P$29*Table6[[#This Row],[LNRADIOLING]]+'[1]10'!P$24*Table6[[#This Row],[LNONLINELING]]+'[1]10'!P$23*Table6[[#This Row],[DL_DUM]]+'[1]10'!P$25*Table6[[#This Row],[CT_DUM]]+'[1]10'!P$26*Table6[[#This Row],[PA_DUM]]+'[1]10'!P$27*Table6[[#This Row],[NY_DUM]]+'[1]10'!P$28*Table6[[#This Row],[NJ_DUM]]</f>
        <v>6.9119685403573214</v>
      </c>
      <c r="BI724" s="9">
        <f>Table6[[#This Row],[sales]]-Table6[[#This Row],[Pred_10]]</f>
        <v>669.00533321267096</v>
      </c>
      <c r="BJ724" s="45">
        <f>ABS(Table6[[#This Row],[Red_10]]/Table6[[#This Row],[sales]])</f>
        <v>0.9897739434655235</v>
      </c>
      <c r="BK724" s="9">
        <f>'[1]11'!P$32+'[1]11'!P$40*Table6[[#This Row],[LNONLINELING]]+'[1]11'!P$39*Table6[[#This Row],[LNRADIOLING]]+'[1]11'!P$38*Table6[[#This Row],[LNTVLING]]+'[1]11'!P$33*Table6[[#This Row],[DL_DUM]]+'[1]11'!P$34*Table6[[#This Row],[CT_DUM]]+'[1]11'!P$35*Table6[[#This Row],[PA_DUM]]+'[1]11'!P$36*Table6[[#This Row],[NY_DUM]]+'[1]11'!P$37*Table6[[#This Row],[NJ_DUM]]</f>
        <v>6.8824661989708531</v>
      </c>
      <c r="BL724" s="9">
        <f>Table6[[#This Row],[sales]]-Table6[[#This Row],[ Pred_11]]</f>
        <v>669.03483555405739</v>
      </c>
      <c r="BM724" s="47">
        <f>ABS(Table6[[#This Row],[ Red_11]]/Table6[[#This Row],[sales]])</f>
        <v>0.98981759132201408</v>
      </c>
      <c r="BN724" s="9">
        <f>'[1]12'!K$22+'[1]12'!K$28*Table6[[#This Row],[COMBINE LN LING]]+'[1]12'!K$23*Table6[[#This Row],[DL_DUM]]+'[1]12'!K$24*Table6[[#This Row],[CT_DUM]]+'[1]12'!K$25*Table6[[#This Row],[PA_DUM]]+'[1]12'!K$26*Table6[[#This Row],[NY_DUM]]+'[1]12'!K$27*Table6[[#This Row],[NJ_DUM]]</f>
        <v>6.9901890465900056</v>
      </c>
      <c r="BO724" s="9">
        <f>Table6[[#This Row],[sales]]-Table6[[#This Row],[ Pred_12]]</f>
        <v>668.92711270643827</v>
      </c>
      <c r="BP724" s="47">
        <f>ABS(Table6[[#This Row],[ Red_12]]/Table6[[#This Row],[sales]])</f>
        <v>0.98965821850030977</v>
      </c>
      <c r="BQ724">
        <f>LN(G724+'2019 Totals and Calculations'!C$18)</f>
        <v>7.0604854380093069</v>
      </c>
      <c r="BR724">
        <f>LN(Table6[[#This Row],[PROF RADIO]]+'2019 Totals and Calculations'!D$18)</f>
        <v>5.2116124364789469</v>
      </c>
      <c r="BS724">
        <f>LN(Table6[[#This Row],[ONLINE LINGERING]]+'2019 Totals and Calculations'!E$18)</f>
        <v>4.6502411064693785</v>
      </c>
      <c r="BT724">
        <f>MONTH(Table6[[#This Row],[Date]])</f>
        <v>10</v>
      </c>
      <c r="BU724">
        <f t="shared" si="310"/>
        <v>0</v>
      </c>
      <c r="BV724">
        <f t="shared" si="311"/>
        <v>0</v>
      </c>
      <c r="BW724">
        <f t="shared" si="312"/>
        <v>0</v>
      </c>
      <c r="BX724">
        <f t="shared" si="313"/>
        <v>0</v>
      </c>
      <c r="BY724">
        <f t="shared" si="314"/>
        <v>0</v>
      </c>
      <c r="BZ724">
        <f t="shared" si="315"/>
        <v>0</v>
      </c>
      <c r="CA724">
        <f t="shared" si="316"/>
        <v>0</v>
      </c>
      <c r="CB724">
        <f t="shared" si="317"/>
        <v>0</v>
      </c>
      <c r="CC724">
        <f t="shared" si="318"/>
        <v>0</v>
      </c>
      <c r="CD724">
        <f t="shared" si="319"/>
        <v>1</v>
      </c>
      <c r="CE724">
        <f t="shared" si="320"/>
        <v>0</v>
      </c>
      <c r="CF724">
        <f t="shared" si="321"/>
        <v>0</v>
      </c>
      <c r="CG724">
        <f t="shared" si="322"/>
        <v>95</v>
      </c>
      <c r="CH72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679.13445252800136</v>
      </c>
      <c r="CI724" s="79">
        <f>Table6[[#This Row],[sales]]-CH724</f>
        <v>-3.2171507749731063</v>
      </c>
      <c r="CJ724">
        <f>ABS(Table6[[#This Row],[sales]]-CH724)/Table6[[#This Row],[sales]]</f>
        <v>4.7596810536277897E-3</v>
      </c>
      <c r="CK72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683.48231755994016</v>
      </c>
      <c r="CL724" s="79">
        <f>Table6[[#This Row],[sales]]-CK724</f>
        <v>-7.5650158069119016</v>
      </c>
      <c r="CM724">
        <f>ABS(Table6[[#This Row],[sales]]-CK724)/Table6[[#This Row],[sales]]</f>
        <v>1.1192220982199482E-2</v>
      </c>
      <c r="CN72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673.52604565496074</v>
      </c>
      <c r="CO724" s="79">
        <f>Table6[[#This Row],[sales]]-CN724</f>
        <v>2.3912560980675153</v>
      </c>
      <c r="CP724">
        <f>ABS(Table6[[#This Row],[sales]]-CN724)/Table6[[#This Row],[sales]]</f>
        <v>3.5377938867161155E-3</v>
      </c>
      <c r="CQ72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701.52110182264687</v>
      </c>
      <c r="CR724" s="79">
        <f>Table6[[#This Row],[sales]]-CQ724</f>
        <v>-25.603800069618615</v>
      </c>
      <c r="CS724">
        <f>ABS(Table6[[#This Row],[sales]]-CQ724)/Table6[[#This Row],[sales]]</f>
        <v>3.7880077937365662E-2</v>
      </c>
    </row>
    <row r="725" spans="1:97" x14ac:dyDescent="0.2">
      <c r="A725">
        <v>724</v>
      </c>
      <c r="B725" t="s">
        <v>31</v>
      </c>
      <c r="C725" s="5">
        <v>43401</v>
      </c>
      <c r="D725" s="6">
        <v>830.55929013214177</v>
      </c>
      <c r="E725" s="8">
        <f>YEAR(Table6[[#This Row],[Date]])</f>
        <v>2018</v>
      </c>
      <c r="F725" s="6">
        <f>Table6[[#This Row],[TV_State]]+Table6[[#This Row],[Radio_State]]+Table6[[#This Row],[Online]]</f>
        <v>1015.1280212726177</v>
      </c>
      <c r="G725" s="6">
        <f t="shared" si="297"/>
        <v>811.80472551654793</v>
      </c>
      <c r="H725" s="6">
        <f>LN(Table6[[#This Row],[PROF TV LING]])</f>
        <v>6.699259825423268</v>
      </c>
      <c r="I725" s="6">
        <f t="shared" si="298"/>
        <v>6.722099317392729</v>
      </c>
      <c r="J725" s="6">
        <v>123.04582076031731</v>
      </c>
      <c r="K725" s="6">
        <f t="shared" si="303"/>
        <v>121.83948918423577</v>
      </c>
      <c r="L725" s="6">
        <f>0.5*J724+0.5*Table6[[#This Row],[Radio_State]]</f>
        <v>122.43668303378109</v>
      </c>
      <c r="M725" s="6">
        <f>LN(Table6[[#This Row],[RADIO LINGERING ]])</f>
        <v>4.8075940231661622</v>
      </c>
      <c r="N725" s="6">
        <f t="shared" si="299"/>
        <v>4.8125568125082907</v>
      </c>
      <c r="O725" s="6">
        <v>61.522910380158663</v>
      </c>
      <c r="P725" s="6">
        <f t="shared" si="300"/>
        <v>61.293664766041999</v>
      </c>
      <c r="Q725" s="6">
        <f>0.3*O724+0.7*Table6[[#This Row],[Online]]</f>
        <v>61.340169062197788</v>
      </c>
      <c r="R725" s="6">
        <f>LN(Table6[[#This Row],[ONLINE LINGERING]])</f>
        <v>4.1164349148316024</v>
      </c>
      <c r="S725" s="6">
        <f t="shared" si="301"/>
        <v>4.1194096319483462</v>
      </c>
      <c r="T725" s="6">
        <v>701.55256534638033</v>
      </c>
      <c r="U725" s="6">
        <f t="shared" si="302"/>
        <v>6.5532958295169204</v>
      </c>
      <c r="V725" s="8">
        <f>YEAR(Table6[[#This Row],[Date]])</f>
        <v>2018</v>
      </c>
      <c r="W725" s="8">
        <f>WEEKNUM(Table6[[#This Row],[Date]])</f>
        <v>44</v>
      </c>
      <c r="X725" t="s">
        <v>891</v>
      </c>
      <c r="Y725" s="9">
        <f>Table6[[#This Row],[LNTVLING]]+Table6[[#This Row],[LNRADIOLING]]+Table6[[#This Row],[LNONLINELING]]</f>
        <v>15.623288763421032</v>
      </c>
      <c r="Z725">
        <f t="shared" si="323"/>
        <v>1</v>
      </c>
      <c r="AA725">
        <f t="shared" si="304"/>
        <v>0</v>
      </c>
      <c r="AB725">
        <f t="shared" si="305"/>
        <v>0</v>
      </c>
      <c r="AC725">
        <f t="shared" si="306"/>
        <v>0</v>
      </c>
      <c r="AD725">
        <f t="shared" si="307"/>
        <v>0</v>
      </c>
      <c r="AE725">
        <f t="shared" si="308"/>
        <v>1</v>
      </c>
      <c r="AF725">
        <f t="shared" si="309"/>
        <v>0</v>
      </c>
      <c r="AG725" s="9">
        <f>'[1]1'!J$20+'[1]1'!J$21*Table6[[#This Row],[TV_State]]</f>
        <v>2146.5286248272532</v>
      </c>
      <c r="AH725" s="9">
        <f>Table6[[#This Row],[sales]]-Table6[[#This Row],[Pred_1]]</f>
        <v>-1444.9760594808729</v>
      </c>
      <c r="AI725">
        <f>ABS(Table6[[#This Row],[Res_1]])/Table6[[#This Row],[sales]]</f>
        <v>2.0596832380869978</v>
      </c>
      <c r="AJ725" s="9">
        <f>'[1]2'!J$20+'[1]2'!J$21*Table6[[#This Row],[Radio_State]]</f>
        <v>2254.4597011698825</v>
      </c>
      <c r="AK725" s="9">
        <f>Table6[[#This Row],[sales]]-Table6[[#This Row],[ Pred_2 ]]</f>
        <v>-1552.9071358235021</v>
      </c>
      <c r="AL725">
        <f>ABS(Table6[[#This Row],[ Res_2 ]])/Table6[[#This Row],[sales]]</f>
        <v>2.2135292671287989</v>
      </c>
      <c r="AM725" s="10">
        <f>'[1]3'!J$20+'[1]3'!J$21*Data!O725</f>
        <v>2156.167792274131</v>
      </c>
      <c r="AN725" s="9">
        <f>Table6[[#This Row],[sales]]-Table6[[#This Row],[Pred_3]]</f>
        <v>-1454.6152269277507</v>
      </c>
      <c r="AO725" s="9">
        <f>ABS(Table6[[#This Row],[Res_3]])/Table6[[#This Row],[sales]]</f>
        <v>2.073423003178041</v>
      </c>
      <c r="AP725" s="9">
        <f>'[1]4'!L$21+'[1]4'!L$27*Table6[[#This Row],[TV_State]]+'[1]4'!L$22*Table6[[#This Row],[NJ_DUM]]+'[1]4'!L$23*Table6[[#This Row],[NY_DUM]]+'[1]4'!L$24*Table6[[#This Row],[PA_DUM]]+'[1]4'!L$25*Table6[[#This Row],[CT_DUM]]+'[1]4'!L$26*Table6[[#This Row],[DL_DUM]]</f>
        <v>421.03529816413095</v>
      </c>
      <c r="AQ725" s="9">
        <f>Table6[[#This Row],[sales]]-Table6[[#This Row],[Pred_4]]</f>
        <v>280.51726718224938</v>
      </c>
      <c r="AR725">
        <f>ABS(Table6[[#This Row],[Res_4]]/Table6[[#This Row],[sales]])</f>
        <v>0.39985210095233348</v>
      </c>
      <c r="AS725" s="9">
        <f>'[1]5'!L$20+'[1]5'!L$26*Table6[[#This Row],[Radio_State]]+'[1]5'!L$21*Table6[[#This Row],[NJ_DUM]]+'[1]5'!L$22*Table6[[#This Row],[NY_DUM]]+'[1]5'!L$23*Table6[[#This Row],[PA_DUM]]+'[1]5'!L$24*Table6[[#This Row],[CT_DUM]]+'[1]5'!L$25*Table6[[#This Row],[DL_DUM]]</f>
        <v>413.14846848179081</v>
      </c>
      <c r="AT725" s="9">
        <f>Table6[[#This Row],[sales]]-Table6[[#This Row],[Pred_5]]</f>
        <v>288.40409686458952</v>
      </c>
      <c r="AU725" s="9">
        <f>ABS(Table6[[#This Row],[Red_5]]/Table6[[#This Row],[sales]])</f>
        <v>0.4110940663757599</v>
      </c>
      <c r="AV725" s="9">
        <f>'[1]6'!L$20+'[1]6'!L$26*Table6[[#This Row],[Online]]+'[1]6'!L$21*Table6[[#This Row],[NJ_DUM]]+'[1]6'!L$22*Table6[[#This Row],[NY_DUM]]+'[1]6'!L$23*Table6[[#This Row],[PA_DUM]]+'[1]6'!L$24*Table6[[#This Row],[CT_DUM]]+'[1]6'!L$25*Table6[[#This Row],[DL_DUM]]</f>
        <v>261.80975184827139</v>
      </c>
      <c r="AW725" s="9">
        <f>Table6[[#This Row],[sales]]-Table6[[#This Row],[Pred_6]]</f>
        <v>439.74281349810894</v>
      </c>
      <c r="AX725" s="9">
        <f>ABS(Table6[[#This Row],[Red_6]]/Table6[[#This Row],[sales]])</f>
        <v>0.62681377735536181</v>
      </c>
      <c r="AY725" s="9">
        <f>'[1]7'!L$21+'[1]7'!L$27*Table6[[#This Row],[LNTV]]+'[1]7'!L$22*Table6[[#This Row],[NJ_DUM]]+'[1]7'!L$23*Table6[[#This Row],[NY_DUM]]+'[1]7'!L$24*Table6[[#This Row],[PA_DUM]]+'[1]7'!L$25*Table6[[#This Row],[CT_DUM]]+'[1]7'!L$26*Table6[[#This Row],[DL_DUM]]</f>
        <v>5.8896023960286943</v>
      </c>
      <c r="AZ725" s="9">
        <f>Table6[[#This Row],[sales]]-Table6[[#This Row],[Pred_7]]</f>
        <v>695.66296295035158</v>
      </c>
      <c r="BA725" s="9">
        <f>ABS(Table6[[#This Row],[Red_7]]/Table6[[#This Row],[sales]])</f>
        <v>0.99160490220270114</v>
      </c>
      <c r="BB725" s="9">
        <f>'[1]8'!O$22+'[1]8'!O$28*Table6[[#This Row],[LNRADIOLING]]+'[1]8'!O$23*Table6[[#This Row],[DL_DUM]]+'[1]8'!O$24*Table6[[#This Row],[CT_DUM]]+'[1]8'!O$25*Table6[[#This Row],[PA_DUM]]+'[1]8'!O$26*Table6[[#This Row],[NY_DUM]]+'[1]8'!O$27*Table6[[#This Row],[NJ_DUM]]</f>
        <v>6.8996052325242436</v>
      </c>
      <c r="BC725" s="9">
        <f>Table6[[#This Row],[sales]]-Table6[[#This Row],[Pred_8]]</f>
        <v>694.65296011385612</v>
      </c>
      <c r="BD725" s="9">
        <f>ABS(Table6[[#This Row],[Red_8]]/Table6[[#This Row],[sales]])</f>
        <v>0.99016523412024349</v>
      </c>
      <c r="BE725" s="9">
        <f>'[1]9'!M$19+'[1]9'!M$21*Table6[[#This Row],[LNONLINE]]+'[1]9'!M$20*Table6[[#This Row],[DL_DUM]]+'[1]9'!M$22*Table6[[#This Row],[CT_DUM]]+'[1]9'!M$23*Table6[[#This Row],[PA_DUM]]+'[1]9'!M$24*Table6[[#This Row],[NY_DUM]]+'[1]9'!M$25*Table6[[#This Row],[NJ_DUM]]</f>
        <v>6.9987861272160767</v>
      </c>
      <c r="BF725" s="9">
        <f>Table6[[#This Row],[sales]]-Table6[[#This Row],[Pred_9]]</f>
        <v>694.55377921916431</v>
      </c>
      <c r="BG725" s="9">
        <f>ABS(Table6[[#This Row],[Red_9]]/Table6[[#This Row],[sales]])</f>
        <v>0.99002386068710269</v>
      </c>
      <c r="BH725" s="9">
        <f>'[1]10'!P$22+'[1]10'!P$30*Table6[[#This Row],[LNTV]]+'[1]10'!P$29*Table6[[#This Row],[LNRADIOLING]]+'[1]10'!P$24*Table6[[#This Row],[LNONLINELING]]+'[1]10'!P$23*Table6[[#This Row],[DL_DUM]]+'[1]10'!P$25*Table6[[#This Row],[CT_DUM]]+'[1]10'!P$26*Table6[[#This Row],[PA_DUM]]+'[1]10'!P$27*Table6[[#This Row],[NY_DUM]]+'[1]10'!P$28*Table6[[#This Row],[NJ_DUM]]</f>
        <v>6.9137796236335394</v>
      </c>
      <c r="BI725" s="9">
        <f>Table6[[#This Row],[sales]]-Table6[[#This Row],[Pred_10]]</f>
        <v>694.63878572274677</v>
      </c>
      <c r="BJ725" s="45">
        <f>ABS(Table6[[#This Row],[Red_10]]/Table6[[#This Row],[sales]])</f>
        <v>0.99014502980226438</v>
      </c>
      <c r="BK725" s="9">
        <f>'[1]11'!P$32+'[1]11'!P$40*Table6[[#This Row],[LNONLINELING]]+'[1]11'!P$39*Table6[[#This Row],[LNRADIOLING]]+'[1]11'!P$38*Table6[[#This Row],[LNTVLING]]+'[1]11'!P$33*Table6[[#This Row],[DL_DUM]]+'[1]11'!P$34*Table6[[#This Row],[CT_DUM]]+'[1]11'!P$35*Table6[[#This Row],[PA_DUM]]+'[1]11'!P$36*Table6[[#This Row],[NY_DUM]]+'[1]11'!P$37*Table6[[#This Row],[NJ_DUM]]</f>
        <v>6.8835915966416783</v>
      </c>
      <c r="BL725" s="9">
        <f>Table6[[#This Row],[sales]]-Table6[[#This Row],[ Pred_11]]</f>
        <v>694.66897374973871</v>
      </c>
      <c r="BM725" s="47">
        <f>ABS(Table6[[#This Row],[ Red_11]]/Table6[[#This Row],[sales]])</f>
        <v>0.99018806011600435</v>
      </c>
      <c r="BN725" s="9">
        <f>'[1]12'!K$22+'[1]12'!K$28*Table6[[#This Row],[COMBINE LN LING]]+'[1]12'!K$23*Table6[[#This Row],[DL_DUM]]+'[1]12'!K$24*Table6[[#This Row],[CT_DUM]]+'[1]12'!K$25*Table6[[#This Row],[PA_DUM]]+'[1]12'!K$26*Table6[[#This Row],[NY_DUM]]+'[1]12'!K$27*Table6[[#This Row],[NJ_DUM]]</f>
        <v>6.9930617829968371</v>
      </c>
      <c r="BO725" s="9">
        <f>Table6[[#This Row],[sales]]-Table6[[#This Row],[ Pred_12]]</f>
        <v>694.55950356338349</v>
      </c>
      <c r="BP725" s="47">
        <f>ABS(Table6[[#This Row],[ Red_12]]/Table6[[#This Row],[sales]])</f>
        <v>0.99003202022425196</v>
      </c>
      <c r="BQ725">
        <f>LN(G725+'2019 Totals and Calculations'!C$18)</f>
        <v>7.0673609726915503</v>
      </c>
      <c r="BR725">
        <f>LN(Table6[[#This Row],[PROF RADIO]]+'2019 Totals and Calculations'!D$18)</f>
        <v>5.2181688703222235</v>
      </c>
      <c r="BS725">
        <f>LN(Table6[[#This Row],[ONLINE LINGERING]]+'2019 Totals and Calculations'!E$18)</f>
        <v>4.6560299512494758</v>
      </c>
      <c r="BT725">
        <f>MONTH(Table6[[#This Row],[Date]])</f>
        <v>10</v>
      </c>
      <c r="BU725">
        <f t="shared" si="310"/>
        <v>0</v>
      </c>
      <c r="BV725">
        <f t="shared" si="311"/>
        <v>0</v>
      </c>
      <c r="BW725">
        <f t="shared" si="312"/>
        <v>0</v>
      </c>
      <c r="BX725">
        <f t="shared" si="313"/>
        <v>0</v>
      </c>
      <c r="BY725">
        <f t="shared" si="314"/>
        <v>0</v>
      </c>
      <c r="BZ725">
        <f t="shared" si="315"/>
        <v>0</v>
      </c>
      <c r="CA725">
        <f t="shared" si="316"/>
        <v>0</v>
      </c>
      <c r="CB725">
        <f t="shared" si="317"/>
        <v>0</v>
      </c>
      <c r="CC725">
        <f t="shared" si="318"/>
        <v>0</v>
      </c>
      <c r="CD725">
        <f t="shared" si="319"/>
        <v>1</v>
      </c>
      <c r="CE725">
        <f t="shared" si="320"/>
        <v>0</v>
      </c>
      <c r="CF725">
        <f t="shared" si="321"/>
        <v>0</v>
      </c>
      <c r="CG725">
        <f t="shared" si="322"/>
        <v>96</v>
      </c>
      <c r="CH72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682.36981724303291</v>
      </c>
      <c r="CI725" s="79">
        <f>Table6[[#This Row],[sales]]-CH725</f>
        <v>19.182748103347421</v>
      </c>
      <c r="CJ725">
        <f>ABS(Table6[[#This Row],[sales]]-CH725)/Table6[[#This Row],[sales]]</f>
        <v>2.7343279820915837E-2</v>
      </c>
      <c r="CK72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686.41117095957657</v>
      </c>
      <c r="CL725" s="79">
        <f>Table6[[#This Row],[sales]]-CK725</f>
        <v>15.141394386803768</v>
      </c>
      <c r="CM725">
        <f>ABS(Table6[[#This Row],[sales]]-CK725)/Table6[[#This Row],[sales]]</f>
        <v>2.1582694062743463E-2</v>
      </c>
      <c r="CN72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676.39081580084621</v>
      </c>
      <c r="CO725" s="79">
        <f>Table6[[#This Row],[sales]]-CN725</f>
        <v>25.161749545534121</v>
      </c>
      <c r="CP725">
        <f>ABS(Table6[[#This Row],[sales]]-CN725)/Table6[[#This Row],[sales]]</f>
        <v>3.5865807907224899E-2</v>
      </c>
      <c r="CQ72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705.79429736215423</v>
      </c>
      <c r="CR725" s="79">
        <f>Table6[[#This Row],[sales]]-CQ725</f>
        <v>-4.2417320157738914</v>
      </c>
      <c r="CS725">
        <f>ABS(Table6[[#This Row],[sales]]-CQ725)/Table6[[#This Row],[sales]]</f>
        <v>6.0462069776333928E-3</v>
      </c>
    </row>
    <row r="726" spans="1:97" x14ac:dyDescent="0.2">
      <c r="A726">
        <v>725</v>
      </c>
      <c r="B726" t="s">
        <v>31</v>
      </c>
      <c r="C726" s="5">
        <v>43408</v>
      </c>
      <c r="D726" s="6">
        <v>838.86488303346346</v>
      </c>
      <c r="E726" s="8">
        <f>YEAR(Table6[[#This Row],[Date]])</f>
        <v>2018</v>
      </c>
      <c r="F726" s="6">
        <f>Table6[[#This Row],[TV_State]]+Table6[[#This Row],[Radio_State]]+Table6[[#This Row],[Online]]</f>
        <v>1025.2793014853441</v>
      </c>
      <c r="G726" s="6">
        <f t="shared" si="297"/>
        <v>819.92277277162248</v>
      </c>
      <c r="H726" s="6">
        <f>LN(Table6[[#This Row],[PROF TV LING]])</f>
        <v>6.7092101562763249</v>
      </c>
      <c r="I726" s="6">
        <f t="shared" si="298"/>
        <v>6.7320496482458978</v>
      </c>
      <c r="J726" s="6">
        <v>124.2762789679205</v>
      </c>
      <c r="K726" s="6">
        <f t="shared" si="303"/>
        <v>123.05788407607814</v>
      </c>
      <c r="L726" s="6">
        <f>0.5*J725+0.5*Table6[[#This Row],[Radio_State]]</f>
        <v>123.66104986411891</v>
      </c>
      <c r="M726" s="6">
        <f>LN(Table6[[#This Row],[RADIO LINGERING ]])</f>
        <v>4.8175443540193301</v>
      </c>
      <c r="N726" s="6">
        <f t="shared" si="299"/>
        <v>4.8225071433614595</v>
      </c>
      <c r="O726" s="6">
        <v>62.138139483960245</v>
      </c>
      <c r="P726" s="6">
        <f t="shared" si="300"/>
        <v>61.884797068584767</v>
      </c>
      <c r="Q726" s="6">
        <f>0.3*O725+0.7*Table6[[#This Row],[Online]]</f>
        <v>61.953570752819772</v>
      </c>
      <c r="R726" s="6">
        <f>LN(Table6[[#This Row],[ONLINE LINGERING]])</f>
        <v>4.1263852456847712</v>
      </c>
      <c r="S726" s="6">
        <f t="shared" si="301"/>
        <v>4.1293599628015141</v>
      </c>
      <c r="T726" s="6">
        <v>684.19889632173908</v>
      </c>
      <c r="U726" s="6">
        <f t="shared" si="302"/>
        <v>6.5282486594491589</v>
      </c>
      <c r="V726" s="8">
        <f>YEAR(Table6[[#This Row],[Date]])</f>
        <v>2018</v>
      </c>
      <c r="W726" s="8">
        <f>WEEKNUM(Table6[[#This Row],[Date]])</f>
        <v>45</v>
      </c>
      <c r="X726" t="s">
        <v>892</v>
      </c>
      <c r="Y726" s="9">
        <f>Table6[[#This Row],[LNTVLING]]+Table6[[#This Row],[LNRADIOLING]]+Table6[[#This Row],[LNONLINELING]]</f>
        <v>15.653139755980426</v>
      </c>
      <c r="Z726">
        <f t="shared" si="323"/>
        <v>1</v>
      </c>
      <c r="AA726">
        <f t="shared" si="304"/>
        <v>0</v>
      </c>
      <c r="AB726">
        <f t="shared" si="305"/>
        <v>0</v>
      </c>
      <c r="AC726">
        <f t="shared" si="306"/>
        <v>0</v>
      </c>
      <c r="AD726">
        <f t="shared" si="307"/>
        <v>0</v>
      </c>
      <c r="AE726">
        <f t="shared" si="308"/>
        <v>1</v>
      </c>
      <c r="AF726">
        <f t="shared" si="309"/>
        <v>0</v>
      </c>
      <c r="AG726" s="9">
        <f>'[1]1'!J$20+'[1]1'!J$21*Table6[[#This Row],[TV_State]]</f>
        <v>2154.6965856209627</v>
      </c>
      <c r="AH726" s="9">
        <f>Table6[[#This Row],[sales]]-Table6[[#This Row],[Pred_1]]</f>
        <v>-1470.4976892992236</v>
      </c>
      <c r="AI726">
        <f>ABS(Table6[[#This Row],[Res_1]])/Table6[[#This Row],[sales]]</f>
        <v>2.1492254623686704</v>
      </c>
      <c r="AJ726" s="9">
        <f>'[1]2'!J$20+'[1]2'!J$21*Table6[[#This Row],[Radio_State]]</f>
        <v>2259.8614801416061</v>
      </c>
      <c r="AK726" s="9">
        <f>Table6[[#This Row],[sales]]-Table6[[#This Row],[ Pred_2 ]]</f>
        <v>-1575.662583819867</v>
      </c>
      <c r="AL726">
        <f>ABS(Table6[[#This Row],[ Res_2 ]])/Table6[[#This Row],[sales]]</f>
        <v>2.3029306131457483</v>
      </c>
      <c r="AM726" s="10">
        <f>'[1]3'!J$20+'[1]3'!J$21*Data!O726</f>
        <v>2159.7221683796233</v>
      </c>
      <c r="AN726" s="9">
        <f>Table6[[#This Row],[sales]]-Table6[[#This Row],[Pred_3]]</f>
        <v>-1475.5232720578842</v>
      </c>
      <c r="AO726" s="9">
        <f>ABS(Table6[[#This Row],[Res_3]])/Table6[[#This Row],[sales]]</f>
        <v>2.156570669713608</v>
      </c>
      <c r="AP726" s="9">
        <f>'[1]4'!L$21+'[1]4'!L$27*Table6[[#This Row],[TV_State]]+'[1]4'!L$22*Table6[[#This Row],[NJ_DUM]]+'[1]4'!L$23*Table6[[#This Row],[NY_DUM]]+'[1]4'!L$24*Table6[[#This Row],[PA_DUM]]+'[1]4'!L$25*Table6[[#This Row],[CT_DUM]]+'[1]4'!L$26*Table6[[#This Row],[DL_DUM]]</f>
        <v>422.86735120231407</v>
      </c>
      <c r="AQ726" s="9">
        <f>Table6[[#This Row],[sales]]-Table6[[#This Row],[Pred_4]]</f>
        <v>261.33154511942502</v>
      </c>
      <c r="AR726">
        <f>ABS(Table6[[#This Row],[Res_4]]/Table6[[#This Row],[sales]])</f>
        <v>0.38195259671470727</v>
      </c>
      <c r="AS726" s="9">
        <f>'[1]5'!L$20+'[1]5'!L$26*Table6[[#This Row],[Radio_State]]+'[1]5'!L$21*Table6[[#This Row],[NJ_DUM]]+'[1]5'!L$22*Table6[[#This Row],[NY_DUM]]+'[1]5'!L$23*Table6[[#This Row],[PA_DUM]]+'[1]5'!L$24*Table6[[#This Row],[CT_DUM]]+'[1]5'!L$25*Table6[[#This Row],[DL_DUM]]</f>
        <v>415.31603788333825</v>
      </c>
      <c r="AT726" s="9">
        <f>Table6[[#This Row],[sales]]-Table6[[#This Row],[Pred_5]]</f>
        <v>268.88285843840083</v>
      </c>
      <c r="AU726" s="9">
        <f>ABS(Table6[[#This Row],[Red_5]]/Table6[[#This Row],[sales]])</f>
        <v>0.39298931916423441</v>
      </c>
      <c r="AV726" s="9">
        <f>'[1]6'!L$20+'[1]6'!L$26*Table6[[#This Row],[Online]]+'[1]6'!L$21*Table6[[#This Row],[NJ_DUM]]+'[1]6'!L$22*Table6[[#This Row],[NY_DUM]]+'[1]6'!L$23*Table6[[#This Row],[PA_DUM]]+'[1]6'!L$24*Table6[[#This Row],[CT_DUM]]+'[1]6'!L$25*Table6[[#This Row],[DL_DUM]]</f>
        <v>264.48738737861868</v>
      </c>
      <c r="AW726" s="9">
        <f>Table6[[#This Row],[sales]]-Table6[[#This Row],[Pred_6]]</f>
        <v>419.71150894312041</v>
      </c>
      <c r="AX726" s="9">
        <f>ABS(Table6[[#This Row],[Red_6]]/Table6[[#This Row],[sales]])</f>
        <v>0.61343494004374188</v>
      </c>
      <c r="AY726" s="9">
        <f>'[1]7'!L$21+'[1]7'!L$27*Table6[[#This Row],[LNTV]]+'[1]7'!L$22*Table6[[#This Row],[NJ_DUM]]+'[1]7'!L$23*Table6[[#This Row],[NY_DUM]]+'[1]7'!L$24*Table6[[#This Row],[PA_DUM]]+'[1]7'!L$25*Table6[[#This Row],[CT_DUM]]+'[1]7'!L$26*Table6[[#This Row],[DL_DUM]]</f>
        <v>5.8907037433186948</v>
      </c>
      <c r="AZ726" s="9">
        <f>Table6[[#This Row],[sales]]-Table6[[#This Row],[Pred_7]]</f>
        <v>678.3081925784204</v>
      </c>
      <c r="BA726" s="9">
        <f>ABS(Table6[[#This Row],[Red_7]]/Table6[[#This Row],[sales]])</f>
        <v>0.99139036356973509</v>
      </c>
      <c r="BB726" s="9">
        <f>'[1]8'!O$22+'[1]8'!O$28*Table6[[#This Row],[LNRADIOLING]]+'[1]8'!O$23*Table6[[#This Row],[DL_DUM]]+'[1]8'!O$24*Table6[[#This Row],[CT_DUM]]+'[1]8'!O$25*Table6[[#This Row],[PA_DUM]]+'[1]8'!O$26*Table6[[#This Row],[NY_DUM]]+'[1]8'!O$27*Table6[[#This Row],[NJ_DUM]]</f>
        <v>6.9003150985280195</v>
      </c>
      <c r="BC726" s="9">
        <f>Table6[[#This Row],[sales]]-Table6[[#This Row],[Pred_8]]</f>
        <v>677.29858122321104</v>
      </c>
      <c r="BD726" s="9">
        <f>ABS(Table6[[#This Row],[Red_8]]/Table6[[#This Row],[sales]])</f>
        <v>0.98991475266092332</v>
      </c>
      <c r="BE726" s="9">
        <f>'[1]9'!M$19+'[1]9'!M$21*Table6[[#This Row],[LNONLINE]]+'[1]9'!M$20*Table6[[#This Row],[DL_DUM]]+'[1]9'!M$22*Table6[[#This Row],[CT_DUM]]+'[1]9'!M$23*Table6[[#This Row],[PA_DUM]]+'[1]9'!M$24*Table6[[#This Row],[NY_DUM]]+'[1]9'!M$25*Table6[[#This Row],[NJ_DUM]]</f>
        <v>7.0019365755474086</v>
      </c>
      <c r="BF726" s="9">
        <f>Table6[[#This Row],[sales]]-Table6[[#This Row],[Pred_9]]</f>
        <v>677.19695974619162</v>
      </c>
      <c r="BG726" s="9">
        <f>ABS(Table6[[#This Row],[Red_9]]/Table6[[#This Row],[sales]])</f>
        <v>0.98976622643913936</v>
      </c>
      <c r="BH726" s="9">
        <f>'[1]10'!P$22+'[1]10'!P$30*Table6[[#This Row],[LNTV]]+'[1]10'!P$29*Table6[[#This Row],[LNRADIOLING]]+'[1]10'!P$24*Table6[[#This Row],[LNONLINELING]]+'[1]10'!P$23*Table6[[#This Row],[DL_DUM]]+'[1]10'!P$25*Table6[[#This Row],[CT_DUM]]+'[1]10'!P$26*Table6[[#This Row],[PA_DUM]]+'[1]10'!P$27*Table6[[#This Row],[NY_DUM]]+'[1]10'!P$28*Table6[[#This Row],[NJ_DUM]]</f>
        <v>6.9155907069097573</v>
      </c>
      <c r="BI726" s="9">
        <f>Table6[[#This Row],[sales]]-Table6[[#This Row],[Pred_10]]</f>
        <v>677.28330561482937</v>
      </c>
      <c r="BJ726" s="45">
        <f>ABS(Table6[[#This Row],[Red_10]]/Table6[[#This Row],[sales]])</f>
        <v>0.98989242639225528</v>
      </c>
      <c r="BK726" s="9">
        <f>'[1]11'!P$32+'[1]11'!P$40*Table6[[#This Row],[LNONLINELING]]+'[1]11'!P$39*Table6[[#This Row],[LNRADIOLING]]+'[1]11'!P$38*Table6[[#This Row],[LNTVLING]]+'[1]11'!P$33*Table6[[#This Row],[DL_DUM]]+'[1]11'!P$34*Table6[[#This Row],[CT_DUM]]+'[1]11'!P$35*Table6[[#This Row],[PA_DUM]]+'[1]11'!P$36*Table6[[#This Row],[NY_DUM]]+'[1]11'!P$37*Table6[[#This Row],[NJ_DUM]]</f>
        <v>6.8847169943124955</v>
      </c>
      <c r="BL726" s="9">
        <f>Table6[[#This Row],[sales]]-Table6[[#This Row],[ Pred_11]]</f>
        <v>677.31417932742659</v>
      </c>
      <c r="BM726" s="47">
        <f>ABS(Table6[[#This Row],[ Red_11]]/Table6[[#This Row],[sales]])</f>
        <v>0.98993755027766805</v>
      </c>
      <c r="BN726" s="9">
        <f>'[1]12'!K$22+'[1]12'!K$28*Table6[[#This Row],[COMBINE LN LING]]+'[1]12'!K$23*Table6[[#This Row],[DL_DUM]]+'[1]12'!K$24*Table6[[#This Row],[CT_DUM]]+'[1]12'!K$25*Table6[[#This Row],[PA_DUM]]+'[1]12'!K$26*Table6[[#This Row],[NY_DUM]]+'[1]12'!K$27*Table6[[#This Row],[NJ_DUM]]</f>
        <v>6.9959345194036739</v>
      </c>
      <c r="BO726" s="9">
        <f>Table6[[#This Row],[sales]]-Table6[[#This Row],[ Pred_12]]</f>
        <v>677.20296180233538</v>
      </c>
      <c r="BP726" s="47">
        <f>ABS(Table6[[#This Row],[ Red_12]]/Table6[[#This Row],[sales]])</f>
        <v>0.98977499882415199</v>
      </c>
      <c r="BQ726">
        <f>LN(G726+'2019 Totals and Calculations'!C$18)</f>
        <v>7.0742576079314903</v>
      </c>
      <c r="BR726">
        <f>LN(Table6[[#This Row],[PROF RADIO]]+'2019 Totals and Calculations'!D$18)</f>
        <v>5.2247475206720226</v>
      </c>
      <c r="BS726">
        <f>LN(Table6[[#This Row],[ONLINE LINGERING]]+'2019 Totals and Calculations'!E$18)</f>
        <v>4.6618428663940676</v>
      </c>
      <c r="BT726">
        <f>MONTH(Table6[[#This Row],[Date]])</f>
        <v>11</v>
      </c>
      <c r="BU726">
        <f t="shared" si="310"/>
        <v>0</v>
      </c>
      <c r="BV726">
        <f t="shared" si="311"/>
        <v>0</v>
      </c>
      <c r="BW726">
        <f t="shared" si="312"/>
        <v>0</v>
      </c>
      <c r="BX726">
        <f t="shared" si="313"/>
        <v>0</v>
      </c>
      <c r="BY726">
        <f t="shared" si="314"/>
        <v>0</v>
      </c>
      <c r="BZ726">
        <f t="shared" si="315"/>
        <v>0</v>
      </c>
      <c r="CA726">
        <f t="shared" si="316"/>
        <v>0</v>
      </c>
      <c r="CB726">
        <f t="shared" si="317"/>
        <v>0</v>
      </c>
      <c r="CC726">
        <f t="shared" si="318"/>
        <v>0</v>
      </c>
      <c r="CD726">
        <f t="shared" si="319"/>
        <v>0</v>
      </c>
      <c r="CE726">
        <f t="shared" si="320"/>
        <v>1</v>
      </c>
      <c r="CF726">
        <f t="shared" si="321"/>
        <v>0</v>
      </c>
      <c r="CG726">
        <f t="shared" si="322"/>
        <v>97</v>
      </c>
      <c r="CH72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657.6650052615297</v>
      </c>
      <c r="CI726" s="79">
        <f>Table6[[#This Row],[sales]]-CH726</f>
        <v>26.533891060209385</v>
      </c>
      <c r="CJ726">
        <f>ABS(Table6[[#This Row],[sales]]-CH726)/Table6[[#This Row],[sales]]</f>
        <v>3.8780961505281403E-2</v>
      </c>
      <c r="CK72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667.5284517324111</v>
      </c>
      <c r="CL726" s="79">
        <f>Table6[[#This Row],[sales]]-CK726</f>
        <v>16.670444589327985</v>
      </c>
      <c r="CM726">
        <f>ABS(Table6[[#This Row],[sales]]-CK726)/Table6[[#This Row],[sales]]</f>
        <v>2.4364910085281462E-2</v>
      </c>
      <c r="CN72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684.78245454319426</v>
      </c>
      <c r="CO726" s="79">
        <f>Table6[[#This Row],[sales]]-CN726</f>
        <v>-0.58355822145517777</v>
      </c>
      <c r="CP726">
        <f>ABS(Table6[[#This Row],[sales]]-CN726)/Table6[[#This Row],[sales]]</f>
        <v>8.5290728265186239E-4</v>
      </c>
      <c r="CQ72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710.10178198301446</v>
      </c>
      <c r="CR726" s="79">
        <f>Table6[[#This Row],[sales]]-CQ726</f>
        <v>-25.902885661275377</v>
      </c>
      <c r="CS726">
        <f>ABS(Table6[[#This Row],[sales]]-CQ726)/Table6[[#This Row],[sales]]</f>
        <v>3.7858707169113513E-2</v>
      </c>
    </row>
    <row r="727" spans="1:97" x14ac:dyDescent="0.2">
      <c r="A727">
        <v>726</v>
      </c>
      <c r="B727" t="s">
        <v>31</v>
      </c>
      <c r="C727" s="5">
        <v>43415</v>
      </c>
      <c r="D727" s="6">
        <v>847.25353186379789</v>
      </c>
      <c r="E727" s="8">
        <f>YEAR(Table6[[#This Row],[Date]])</f>
        <v>2018</v>
      </c>
      <c r="F727" s="6">
        <f>Table6[[#This Row],[TV_State]]+Table6[[#This Row],[Radio_State]]+Table6[[#This Row],[Online]]</f>
        <v>1035.5320945001974</v>
      </c>
      <c r="G727" s="6">
        <f t="shared" si="297"/>
        <v>828.12200049927503</v>
      </c>
      <c r="H727" s="6">
        <f>LN(Table6[[#This Row],[PROF TV LING]])</f>
        <v>6.7191604871294164</v>
      </c>
      <c r="I727" s="6">
        <f t="shared" si="298"/>
        <v>6.7419999790990657</v>
      </c>
      <c r="J727" s="6">
        <v>125.51904175759969</v>
      </c>
      <c r="K727" s="6">
        <f t="shared" si="303"/>
        <v>124.28846291683891</v>
      </c>
      <c r="L727" s="6">
        <f>0.5*J726+0.5*Table6[[#This Row],[Radio_State]]</f>
        <v>124.89766036276009</v>
      </c>
      <c r="M727" s="6">
        <f>LN(Table6[[#This Row],[RADIO LINGERING ]])</f>
        <v>4.827494684872498</v>
      </c>
      <c r="N727" s="6">
        <f t="shared" si="299"/>
        <v>4.8324574742146273</v>
      </c>
      <c r="O727" s="6">
        <v>62.759520878799847</v>
      </c>
      <c r="P727" s="6">
        <f t="shared" si="300"/>
        <v>62.497103735735323</v>
      </c>
      <c r="Q727" s="6">
        <f>0.3*O726+0.7*Table6[[#This Row],[Online]]</f>
        <v>62.573106460347958</v>
      </c>
      <c r="R727" s="6">
        <f>LN(Table6[[#This Row],[ONLINE LINGERING]])</f>
        <v>4.136335576537939</v>
      </c>
      <c r="S727" s="6">
        <f t="shared" si="301"/>
        <v>4.1393102936546819</v>
      </c>
      <c r="T727" s="6">
        <v>768.73694499994406</v>
      </c>
      <c r="U727" s="6">
        <f t="shared" si="302"/>
        <v>6.644748836862636</v>
      </c>
      <c r="V727" s="8">
        <f>YEAR(Table6[[#This Row],[Date]])</f>
        <v>2018</v>
      </c>
      <c r="W727" s="8">
        <f>WEEKNUM(Table6[[#This Row],[Date]])</f>
        <v>46</v>
      </c>
      <c r="X727" t="s">
        <v>893</v>
      </c>
      <c r="Y727" s="9">
        <f>Table6[[#This Row],[LNTVLING]]+Table6[[#This Row],[LNRADIOLING]]+Table6[[#This Row],[LNONLINELING]]</f>
        <v>15.682990748539854</v>
      </c>
      <c r="Z727">
        <f t="shared" si="323"/>
        <v>1</v>
      </c>
      <c r="AA727">
        <f t="shared" si="304"/>
        <v>0</v>
      </c>
      <c r="AB727">
        <f t="shared" si="305"/>
        <v>0</v>
      </c>
      <c r="AC727">
        <f t="shared" si="306"/>
        <v>0</v>
      </c>
      <c r="AD727">
        <f t="shared" si="307"/>
        <v>0</v>
      </c>
      <c r="AE727">
        <f t="shared" si="308"/>
        <v>1</v>
      </c>
      <c r="AF727">
        <f t="shared" si="309"/>
        <v>0</v>
      </c>
      <c r="AG727" s="9">
        <f>'[1]1'!J$20+'[1]1'!J$21*Table6[[#This Row],[TV_State]]</f>
        <v>2162.9462260226092</v>
      </c>
      <c r="AH727" s="9">
        <f>Table6[[#This Row],[sales]]-Table6[[#This Row],[Pred_1]]</f>
        <v>-1394.209281022665</v>
      </c>
      <c r="AI727">
        <f>ABS(Table6[[#This Row],[Res_1]])/Table6[[#This Row],[sales]]</f>
        <v>1.8136363681893375</v>
      </c>
      <c r="AJ727" s="9">
        <f>'[1]2'!J$20+'[1]2'!J$21*Table6[[#This Row],[Radio_State]]</f>
        <v>2265.3172769030471</v>
      </c>
      <c r="AK727" s="9">
        <f>Table6[[#This Row],[sales]]-Table6[[#This Row],[ Pred_2 ]]</f>
        <v>-1496.5803319031029</v>
      </c>
      <c r="AL727">
        <f>ABS(Table6[[#This Row],[ Res_2 ]])/Table6[[#This Row],[sales]]</f>
        <v>1.946804224302257</v>
      </c>
      <c r="AM727" s="10">
        <f>'[1]3'!J$20+'[1]3'!J$21*Data!O727</f>
        <v>2163.3120882461712</v>
      </c>
      <c r="AN727" s="9">
        <f>Table6[[#This Row],[sales]]-Table6[[#This Row],[Pred_3]]</f>
        <v>-1394.5751432462271</v>
      </c>
      <c r="AO727" s="9">
        <f>ABS(Table6[[#This Row],[Res_3]])/Table6[[#This Row],[sales]]</f>
        <v>1.8141122946111672</v>
      </c>
      <c r="AP727" s="9">
        <f>'[1]4'!L$21+'[1]4'!L$27*Table6[[#This Row],[TV_State]]+'[1]4'!L$22*Table6[[#This Row],[NJ_DUM]]+'[1]4'!L$23*Table6[[#This Row],[NY_DUM]]+'[1]4'!L$24*Table6[[#This Row],[PA_DUM]]+'[1]4'!L$25*Table6[[#This Row],[CT_DUM]]+'[1]4'!L$26*Table6[[#This Row],[DL_DUM]]</f>
        <v>424.71772477087893</v>
      </c>
      <c r="AQ727" s="9">
        <f>Table6[[#This Row],[sales]]-Table6[[#This Row],[Pred_4]]</f>
        <v>344.01922022906513</v>
      </c>
      <c r="AR727">
        <f>ABS(Table6[[#This Row],[Res_4]]/Table6[[#This Row],[sales]])</f>
        <v>0.44751227642518232</v>
      </c>
      <c r="AS727" s="9">
        <f>'[1]5'!L$20+'[1]5'!L$26*Table6[[#This Row],[Radio_State]]+'[1]5'!L$21*Table6[[#This Row],[NJ_DUM]]+'[1]5'!L$22*Table6[[#This Row],[NY_DUM]]+'[1]5'!L$23*Table6[[#This Row],[PA_DUM]]+'[1]5'!L$24*Table6[[#This Row],[CT_DUM]]+'[1]5'!L$25*Table6[[#This Row],[DL_DUM]]</f>
        <v>417.50528297890116</v>
      </c>
      <c r="AT727" s="9">
        <f>Table6[[#This Row],[sales]]-Table6[[#This Row],[Pred_5]]</f>
        <v>351.23166202104289</v>
      </c>
      <c r="AU727" s="9">
        <f>ABS(Table6[[#This Row],[Red_5]]/Table6[[#This Row],[sales]])</f>
        <v>0.45689447385811338</v>
      </c>
      <c r="AV727" s="9">
        <f>'[1]6'!L$20+'[1]6'!L$26*Table6[[#This Row],[Online]]+'[1]6'!L$21*Table6[[#This Row],[NJ_DUM]]+'[1]6'!L$22*Table6[[#This Row],[NY_DUM]]+'[1]6'!L$23*Table6[[#This Row],[PA_DUM]]+'[1]6'!L$24*Table6[[#This Row],[CT_DUM]]+'[1]6'!L$25*Table6[[#This Row],[DL_DUM]]</f>
        <v>267.19179926426949</v>
      </c>
      <c r="AW727" s="9">
        <f>Table6[[#This Row],[sales]]-Table6[[#This Row],[Pred_6]]</f>
        <v>501.54514573567457</v>
      </c>
      <c r="AX727" s="9">
        <f>ABS(Table6[[#This Row],[Red_6]]/Table6[[#This Row],[sales]])</f>
        <v>0.65242752933607351</v>
      </c>
      <c r="AY727" s="9">
        <f>'[1]7'!L$21+'[1]7'!L$27*Table6[[#This Row],[LNTV]]+'[1]7'!L$22*Table6[[#This Row],[NJ_DUM]]+'[1]7'!L$23*Table6[[#This Row],[NY_DUM]]+'[1]7'!L$24*Table6[[#This Row],[PA_DUM]]+'[1]7'!L$25*Table6[[#This Row],[CT_DUM]]+'[1]7'!L$26*Table6[[#This Row],[DL_DUM]]</f>
        <v>5.8918050906086954</v>
      </c>
      <c r="AZ727" s="9">
        <f>Table6[[#This Row],[sales]]-Table6[[#This Row],[Pred_7]]</f>
        <v>762.84513990933533</v>
      </c>
      <c r="BA727" s="9">
        <f>ABS(Table6[[#This Row],[Red_7]]/Table6[[#This Row],[sales]])</f>
        <v>0.9923357331413164</v>
      </c>
      <c r="BB727" s="9">
        <f>'[1]8'!O$22+'[1]8'!O$28*Table6[[#This Row],[LNRADIOLING]]+'[1]8'!O$23*Table6[[#This Row],[DL_DUM]]+'[1]8'!O$24*Table6[[#This Row],[CT_DUM]]+'[1]8'!O$25*Table6[[#This Row],[PA_DUM]]+'[1]8'!O$26*Table6[[#This Row],[NY_DUM]]+'[1]8'!O$27*Table6[[#This Row],[NJ_DUM]]</f>
        <v>6.9010249645317963</v>
      </c>
      <c r="BC727" s="9">
        <f>Table6[[#This Row],[sales]]-Table6[[#This Row],[Pred_8]]</f>
        <v>761.8359200354123</v>
      </c>
      <c r="BD727" s="9">
        <f>ABS(Table6[[#This Row],[Red_8]]/Table6[[#This Row],[sales]])</f>
        <v>0.99102290450664854</v>
      </c>
      <c r="BE727" s="9">
        <f>'[1]9'!M$19+'[1]9'!M$21*Table6[[#This Row],[LNONLINE]]+'[1]9'!M$20*Table6[[#This Row],[DL_DUM]]+'[1]9'!M$22*Table6[[#This Row],[CT_DUM]]+'[1]9'!M$23*Table6[[#This Row],[PA_DUM]]+'[1]9'!M$24*Table6[[#This Row],[NY_DUM]]+'[1]9'!M$25*Table6[[#This Row],[NJ_DUM]]</f>
        <v>7.0050870238787413</v>
      </c>
      <c r="BF727" s="9">
        <f>Table6[[#This Row],[sales]]-Table6[[#This Row],[Pred_9]]</f>
        <v>761.73185797606527</v>
      </c>
      <c r="BG727" s="9">
        <f>ABS(Table6[[#This Row],[Red_9]]/Table6[[#This Row],[sales]])</f>
        <v>0.99088753692736953</v>
      </c>
      <c r="BH727" s="9">
        <f>'[1]10'!P$22+'[1]10'!P$30*Table6[[#This Row],[LNTV]]+'[1]10'!P$29*Table6[[#This Row],[LNRADIOLING]]+'[1]10'!P$24*Table6[[#This Row],[LNONLINELING]]+'[1]10'!P$23*Table6[[#This Row],[DL_DUM]]+'[1]10'!P$25*Table6[[#This Row],[CT_DUM]]+'[1]10'!P$26*Table6[[#This Row],[PA_DUM]]+'[1]10'!P$27*Table6[[#This Row],[NY_DUM]]+'[1]10'!P$28*Table6[[#This Row],[NJ_DUM]]</f>
        <v>6.9174017901859752</v>
      </c>
      <c r="BI727" s="9">
        <f>Table6[[#This Row],[sales]]-Table6[[#This Row],[Pred_10]]</f>
        <v>761.81954320975808</v>
      </c>
      <c r="BJ727" s="45">
        <f>ABS(Table6[[#This Row],[Red_10]]/Table6[[#This Row],[sales]])</f>
        <v>0.99100160095702639</v>
      </c>
      <c r="BK727" s="9">
        <f>'[1]11'!P$32+'[1]11'!P$40*Table6[[#This Row],[LNONLINELING]]+'[1]11'!P$39*Table6[[#This Row],[LNRADIOLING]]+'[1]11'!P$38*Table6[[#This Row],[LNTVLING]]+'[1]11'!P$33*Table6[[#This Row],[DL_DUM]]+'[1]11'!P$34*Table6[[#This Row],[CT_DUM]]+'[1]11'!P$35*Table6[[#This Row],[PA_DUM]]+'[1]11'!P$36*Table6[[#This Row],[NY_DUM]]+'[1]11'!P$37*Table6[[#This Row],[NJ_DUM]]</f>
        <v>6.8858423919833074</v>
      </c>
      <c r="BL727" s="9">
        <f>Table6[[#This Row],[sales]]-Table6[[#This Row],[ Pred_11]]</f>
        <v>761.8511026079608</v>
      </c>
      <c r="BM727" s="47">
        <f>ABS(Table6[[#This Row],[ Red_11]]/Table6[[#This Row],[sales]])</f>
        <v>0.99104265452991369</v>
      </c>
      <c r="BN727" s="9">
        <f>'[1]12'!K$22+'[1]12'!K$28*Table6[[#This Row],[COMBINE LN LING]]+'[1]12'!K$23*Table6[[#This Row],[DL_DUM]]+'[1]12'!K$24*Table6[[#This Row],[CT_DUM]]+'[1]12'!K$25*Table6[[#This Row],[PA_DUM]]+'[1]12'!K$26*Table6[[#This Row],[NY_DUM]]+'[1]12'!K$27*Table6[[#This Row],[NJ_DUM]]</f>
        <v>6.9988072558105134</v>
      </c>
      <c r="BO727" s="9">
        <f>Table6[[#This Row],[sales]]-Table6[[#This Row],[ Pred_12]]</f>
        <v>761.7381377441335</v>
      </c>
      <c r="BP727" s="47">
        <f>ABS(Table6[[#This Row],[ Red_12]]/Table6[[#This Row],[sales]])</f>
        <v>0.99089570587008657</v>
      </c>
      <c r="BQ727">
        <f>LN(G727+'2019 Totals and Calculations'!C$18)</f>
        <v>7.0811752627974096</v>
      </c>
      <c r="BR727">
        <f>LN(Table6[[#This Row],[PROF RADIO]]+'2019 Totals and Calculations'!D$18)</f>
        <v>5.2313483163955876</v>
      </c>
      <c r="BS727">
        <f>LN(Table6[[#This Row],[ONLINE LINGERING]]+'2019 Totals and Calculations'!E$18)</f>
        <v>4.6676798116075204</v>
      </c>
      <c r="BT727">
        <f>MONTH(Table6[[#This Row],[Date]])</f>
        <v>11</v>
      </c>
      <c r="BU727">
        <f t="shared" si="310"/>
        <v>0</v>
      </c>
      <c r="BV727">
        <f t="shared" si="311"/>
        <v>0</v>
      </c>
      <c r="BW727">
        <f t="shared" si="312"/>
        <v>0</v>
      </c>
      <c r="BX727">
        <f t="shared" si="313"/>
        <v>0</v>
      </c>
      <c r="BY727">
        <f t="shared" si="314"/>
        <v>0</v>
      </c>
      <c r="BZ727">
        <f t="shared" si="315"/>
        <v>0</v>
      </c>
      <c r="CA727">
        <f t="shared" si="316"/>
        <v>0</v>
      </c>
      <c r="CB727">
        <f t="shared" si="317"/>
        <v>0</v>
      </c>
      <c r="CC727">
        <f t="shared" si="318"/>
        <v>0</v>
      </c>
      <c r="CD727">
        <f t="shared" si="319"/>
        <v>0</v>
      </c>
      <c r="CE727">
        <f t="shared" si="320"/>
        <v>1</v>
      </c>
      <c r="CF727">
        <f t="shared" si="321"/>
        <v>0</v>
      </c>
      <c r="CG727">
        <f t="shared" si="322"/>
        <v>98</v>
      </c>
      <c r="CH72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660.80638458090061</v>
      </c>
      <c r="CI727" s="79">
        <f>Table6[[#This Row],[sales]]-CH727</f>
        <v>107.93056041904345</v>
      </c>
      <c r="CJ727">
        <f>ABS(Table6[[#This Row],[sales]]-CH727)/Table6[[#This Row],[sales]]</f>
        <v>0.1403998612542959</v>
      </c>
      <c r="CK72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670.39805374050889</v>
      </c>
      <c r="CL727" s="79">
        <f>Table6[[#This Row],[sales]]-CK727</f>
        <v>98.338891259435172</v>
      </c>
      <c r="CM727">
        <f>ABS(Table6[[#This Row],[sales]]-CK727)/Table6[[#This Row],[sales]]</f>
        <v>0.12792268135290719</v>
      </c>
      <c r="CN72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687.70590572506603</v>
      </c>
      <c r="CO727" s="79">
        <f>Table6[[#This Row],[sales]]-CN727</f>
        <v>81.031039274878026</v>
      </c>
      <c r="CP727">
        <f>ABS(Table6[[#This Row],[sales]]-CN727)/Table6[[#This Row],[sales]]</f>
        <v>0.10540802000206186</v>
      </c>
      <c r="CQ72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714.4438452518807</v>
      </c>
      <c r="CR727" s="79">
        <f>Table6[[#This Row],[sales]]-CQ727</f>
        <v>54.293099748063355</v>
      </c>
      <c r="CS727">
        <f>ABS(Table6[[#This Row],[sales]]-CQ727)/Table6[[#This Row],[sales]]</f>
        <v>7.0626369789040522E-2</v>
      </c>
    </row>
    <row r="728" spans="1:97" x14ac:dyDescent="0.2">
      <c r="A728">
        <v>727</v>
      </c>
      <c r="B728" t="s">
        <v>31</v>
      </c>
      <c r="C728" s="5">
        <v>43422</v>
      </c>
      <c r="D728" s="6">
        <v>855.72606718243605</v>
      </c>
      <c r="E728" s="8">
        <f>YEAR(Table6[[#This Row],[Date]])</f>
        <v>2018</v>
      </c>
      <c r="F728" s="6">
        <f>Table6[[#This Row],[TV_State]]+Table6[[#This Row],[Radio_State]]+Table6[[#This Row],[Online]]</f>
        <v>1045.8874154451996</v>
      </c>
      <c r="G728" s="6">
        <f t="shared" si="297"/>
        <v>836.40322050422333</v>
      </c>
      <c r="H728" s="6">
        <f>LN(Table6[[#This Row],[PROF TV LING]])</f>
        <v>6.729110817982531</v>
      </c>
      <c r="I728" s="6">
        <f t="shared" si="298"/>
        <v>6.7519503099522336</v>
      </c>
      <c r="J728" s="6">
        <v>126.77423217517571</v>
      </c>
      <c r="K728" s="6">
        <f t="shared" si="303"/>
        <v>125.53134754600731</v>
      </c>
      <c r="L728" s="6">
        <f>0.5*J727+0.5*Table6[[#This Row],[Radio_State]]</f>
        <v>126.1466369663877</v>
      </c>
      <c r="M728" s="6">
        <f>LN(Table6[[#This Row],[RADIO LINGERING ]])</f>
        <v>4.8374450157256668</v>
      </c>
      <c r="N728" s="6">
        <f t="shared" si="299"/>
        <v>4.8424078050677952</v>
      </c>
      <c r="O728" s="6">
        <v>63.387116087587856</v>
      </c>
      <c r="P728" s="6">
        <f t="shared" si="300"/>
        <v>63.12011238203209</v>
      </c>
      <c r="Q728" s="6">
        <f>0.3*O727+0.7*Table6[[#This Row],[Online]]</f>
        <v>63.198837524951458</v>
      </c>
      <c r="R728" s="6">
        <f>LN(Table6[[#This Row],[ONLINE LINGERING]])</f>
        <v>4.1462859073911069</v>
      </c>
      <c r="S728" s="6">
        <f t="shared" si="301"/>
        <v>4.1492606245078498</v>
      </c>
      <c r="T728" s="6">
        <v>795.06887297121261</v>
      </c>
      <c r="U728" s="6">
        <f t="shared" si="302"/>
        <v>6.6784287435701311</v>
      </c>
      <c r="V728" s="8">
        <f>YEAR(Table6[[#This Row],[Date]])</f>
        <v>2018</v>
      </c>
      <c r="W728" s="8">
        <f>WEEKNUM(Table6[[#This Row],[Date]])</f>
        <v>47</v>
      </c>
      <c r="X728" t="s">
        <v>894</v>
      </c>
      <c r="Y728" s="9">
        <f>Table6[[#This Row],[LNTVLING]]+Table6[[#This Row],[LNRADIOLING]]+Table6[[#This Row],[LNONLINELING]]</f>
        <v>15.712841741099304</v>
      </c>
      <c r="Z728">
        <f t="shared" si="323"/>
        <v>1</v>
      </c>
      <c r="AA728">
        <f t="shared" si="304"/>
        <v>0</v>
      </c>
      <c r="AB728">
        <f t="shared" si="305"/>
        <v>0</v>
      </c>
      <c r="AC728">
        <f t="shared" si="306"/>
        <v>0</v>
      </c>
      <c r="AD728">
        <f t="shared" si="307"/>
        <v>0</v>
      </c>
      <c r="AE728">
        <f t="shared" si="308"/>
        <v>1</v>
      </c>
      <c r="AF728">
        <f t="shared" si="309"/>
        <v>0</v>
      </c>
      <c r="AG728" s="9">
        <f>'[1]1'!J$20+'[1]1'!J$21*Table6[[#This Row],[TV_State]]</f>
        <v>2171.2783628282718</v>
      </c>
      <c r="AH728" s="9">
        <f>Table6[[#This Row],[sales]]-Table6[[#This Row],[Pred_1]]</f>
        <v>-1376.2094898570592</v>
      </c>
      <c r="AI728">
        <f>ABS(Table6[[#This Row],[Res_1]])/Table6[[#This Row],[sales]]</f>
        <v>1.7309311641318503</v>
      </c>
      <c r="AJ728" s="9">
        <f>'[1]2'!J$20+'[1]2'!J$21*Table6[[#This Row],[Radio_State]]</f>
        <v>2270.8276316321026</v>
      </c>
      <c r="AK728" s="9">
        <f>Table6[[#This Row],[sales]]-Table6[[#This Row],[ Pred_2 ]]</f>
        <v>-1475.75875866089</v>
      </c>
      <c r="AL728">
        <f>ABS(Table6[[#This Row],[ Res_2 ]])/Table6[[#This Row],[sales]]</f>
        <v>1.8561395230401925</v>
      </c>
      <c r="AM728" s="10">
        <f>'[1]3'!J$20+'[1]3'!J$21*Data!O728</f>
        <v>2166.9379073113846</v>
      </c>
      <c r="AN728" s="9">
        <f>Table6[[#This Row],[sales]]-Table6[[#This Row],[Pred_3]]</f>
        <v>-1371.869034340172</v>
      </c>
      <c r="AO728" s="9">
        <f>ABS(Table6[[#This Row],[Res_3]])/Table6[[#This Row],[sales]]</f>
        <v>1.7254719446045321</v>
      </c>
      <c r="AP728" s="9">
        <f>'[1]4'!L$21+'[1]4'!L$27*Table6[[#This Row],[TV_State]]+'[1]4'!L$22*Table6[[#This Row],[NJ_DUM]]+'[1]4'!L$23*Table6[[#This Row],[NY_DUM]]+'[1]4'!L$24*Table6[[#This Row],[PA_DUM]]+'[1]4'!L$25*Table6[[#This Row],[CT_DUM]]+'[1]4'!L$26*Table6[[#This Row],[DL_DUM]]</f>
        <v>426.58660207512952</v>
      </c>
      <c r="AQ728" s="9">
        <f>Table6[[#This Row],[sales]]-Table6[[#This Row],[Pred_4]]</f>
        <v>368.48227089608309</v>
      </c>
      <c r="AR728">
        <f>ABS(Table6[[#This Row],[Res_4]]/Table6[[#This Row],[sales]])</f>
        <v>0.46345956108059694</v>
      </c>
      <c r="AS728" s="9">
        <f>'[1]5'!L$20+'[1]5'!L$26*Table6[[#This Row],[Radio_State]]+'[1]5'!L$21*Table6[[#This Row],[NJ_DUM]]+'[1]5'!L$22*Table6[[#This Row],[NY_DUM]]+'[1]5'!L$23*Table6[[#This Row],[PA_DUM]]+'[1]5'!L$24*Table6[[#This Row],[CT_DUM]]+'[1]5'!L$25*Table6[[#This Row],[DL_DUM]]</f>
        <v>419.71642052541972</v>
      </c>
      <c r="AT728" s="9">
        <f>Table6[[#This Row],[sales]]-Table6[[#This Row],[Pred_5]]</f>
        <v>375.35245244579289</v>
      </c>
      <c r="AU728" s="9">
        <f>ABS(Table6[[#This Row],[Red_5]]/Table6[[#This Row],[sales]])</f>
        <v>0.4721005502870233</v>
      </c>
      <c r="AV728" s="9">
        <f>'[1]6'!L$20+'[1]6'!L$26*Table6[[#This Row],[Online]]+'[1]6'!L$21*Table6[[#This Row],[NJ_DUM]]+'[1]6'!L$22*Table6[[#This Row],[NY_DUM]]+'[1]6'!L$23*Table6[[#This Row],[PA_DUM]]+'[1]6'!L$24*Table6[[#This Row],[CT_DUM]]+'[1]6'!L$25*Table6[[#This Row],[DL_DUM]]</f>
        <v>269.92325526877687</v>
      </c>
      <c r="AW728" s="9">
        <f>Table6[[#This Row],[sales]]-Table6[[#This Row],[Pred_6]]</f>
        <v>525.14561770243574</v>
      </c>
      <c r="AX728" s="9">
        <f>ABS(Table6[[#This Row],[Red_6]]/Table6[[#This Row],[sales]])</f>
        <v>0.66050330424827219</v>
      </c>
      <c r="AY728" s="9">
        <f>'[1]7'!L$21+'[1]7'!L$27*Table6[[#This Row],[LNTV]]+'[1]7'!L$22*Table6[[#This Row],[NJ_DUM]]+'[1]7'!L$23*Table6[[#This Row],[NY_DUM]]+'[1]7'!L$24*Table6[[#This Row],[PA_DUM]]+'[1]7'!L$25*Table6[[#This Row],[CT_DUM]]+'[1]7'!L$26*Table6[[#This Row],[DL_DUM]]</f>
        <v>5.8929064378986959</v>
      </c>
      <c r="AZ728" s="9">
        <f>Table6[[#This Row],[sales]]-Table6[[#This Row],[Pred_7]]</f>
        <v>789.17596653331395</v>
      </c>
      <c r="BA728" s="9">
        <f>ABS(Table6[[#This Row],[Red_7]]/Table6[[#This Row],[sales]])</f>
        <v>0.99258818117746639</v>
      </c>
      <c r="BB728" s="9">
        <f>'[1]8'!O$22+'[1]8'!O$28*Table6[[#This Row],[LNRADIOLING]]+'[1]8'!O$23*Table6[[#This Row],[DL_DUM]]+'[1]8'!O$24*Table6[[#This Row],[CT_DUM]]+'[1]8'!O$25*Table6[[#This Row],[PA_DUM]]+'[1]8'!O$26*Table6[[#This Row],[NY_DUM]]+'[1]8'!O$27*Table6[[#This Row],[NJ_DUM]]</f>
        <v>6.9017348305355721</v>
      </c>
      <c r="BC728" s="9">
        <f>Table6[[#This Row],[sales]]-Table6[[#This Row],[Pred_8]]</f>
        <v>788.16713814067703</v>
      </c>
      <c r="BD728" s="9">
        <f>ABS(Table6[[#This Row],[Red_8]]/Table6[[#This Row],[sales]])</f>
        <v>0.99131932457028105</v>
      </c>
      <c r="BE728" s="9">
        <f>'[1]9'!M$19+'[1]9'!M$21*Table6[[#This Row],[LNONLINE]]+'[1]9'!M$20*Table6[[#This Row],[DL_DUM]]+'[1]9'!M$22*Table6[[#This Row],[CT_DUM]]+'[1]9'!M$23*Table6[[#This Row],[PA_DUM]]+'[1]9'!M$24*Table6[[#This Row],[NY_DUM]]+'[1]9'!M$25*Table6[[#This Row],[NJ_DUM]]</f>
        <v>7.0082374722100731</v>
      </c>
      <c r="BF728" s="9">
        <f>Table6[[#This Row],[sales]]-Table6[[#This Row],[Pred_9]]</f>
        <v>788.0606354990025</v>
      </c>
      <c r="BG728" s="9">
        <f>ABS(Table6[[#This Row],[Red_9]]/Table6[[#This Row],[sales]])</f>
        <v>0.99118537058805989</v>
      </c>
      <c r="BH728" s="9">
        <f>'[1]10'!P$22+'[1]10'!P$30*Table6[[#This Row],[LNTV]]+'[1]10'!P$29*Table6[[#This Row],[LNRADIOLING]]+'[1]10'!P$24*Table6[[#This Row],[LNONLINELING]]+'[1]10'!P$23*Table6[[#This Row],[DL_DUM]]+'[1]10'!P$25*Table6[[#This Row],[CT_DUM]]+'[1]10'!P$26*Table6[[#This Row],[PA_DUM]]+'[1]10'!P$27*Table6[[#This Row],[NY_DUM]]+'[1]10'!P$28*Table6[[#This Row],[NJ_DUM]]</f>
        <v>6.9192128734621932</v>
      </c>
      <c r="BI728" s="9">
        <f>Table6[[#This Row],[sales]]-Table6[[#This Row],[Pred_10]]</f>
        <v>788.14966009775037</v>
      </c>
      <c r="BJ728" s="45">
        <f>ABS(Table6[[#This Row],[Red_10]]/Table6[[#This Row],[sales]])</f>
        <v>0.99129734151507554</v>
      </c>
      <c r="BK728" s="9">
        <f>'[1]11'!P$32+'[1]11'!P$40*Table6[[#This Row],[LNONLINELING]]+'[1]11'!P$39*Table6[[#This Row],[LNRADIOLING]]+'[1]11'!P$38*Table6[[#This Row],[LNTVLING]]+'[1]11'!P$33*Table6[[#This Row],[DL_DUM]]+'[1]11'!P$34*Table6[[#This Row],[CT_DUM]]+'[1]11'!P$35*Table6[[#This Row],[PA_DUM]]+'[1]11'!P$36*Table6[[#This Row],[NY_DUM]]+'[1]11'!P$37*Table6[[#This Row],[NJ_DUM]]</f>
        <v>6.8869677896541157</v>
      </c>
      <c r="BL728" s="9">
        <f>Table6[[#This Row],[sales]]-Table6[[#This Row],[ Pred_11]]</f>
        <v>788.18190518155848</v>
      </c>
      <c r="BM728" s="47">
        <f>ABS(Table6[[#This Row],[ Red_11]]/Table6[[#This Row],[sales]])</f>
        <v>0.99133789785541826</v>
      </c>
      <c r="BN728" s="9">
        <f>'[1]12'!K$22+'[1]12'!K$28*Table6[[#This Row],[COMBINE LN LING]]+'[1]12'!K$23*Table6[[#This Row],[DL_DUM]]+'[1]12'!K$24*Table6[[#This Row],[CT_DUM]]+'[1]12'!K$25*Table6[[#This Row],[PA_DUM]]+'[1]12'!K$26*Table6[[#This Row],[NY_DUM]]+'[1]12'!K$27*Table6[[#This Row],[NJ_DUM]]</f>
        <v>7.0016799922173547</v>
      </c>
      <c r="BO728" s="9">
        <f>Table6[[#This Row],[sales]]-Table6[[#This Row],[ Pred_12]]</f>
        <v>788.06719297899531</v>
      </c>
      <c r="BP728" s="47">
        <f>ABS(Table6[[#This Row],[ Red_12]]/Table6[[#This Row],[sales]])</f>
        <v>0.99119361827604735</v>
      </c>
      <c r="BQ728">
        <f>LN(G728+'2019 Totals and Calculations'!C$18)</f>
        <v>7.0881138557877703</v>
      </c>
      <c r="BR728">
        <f>LN(Table6[[#This Row],[PROF RADIO]]+'2019 Totals and Calculations'!D$18)</f>
        <v>5.2379711856102507</v>
      </c>
      <c r="BS728">
        <f>LN(Table6[[#This Row],[ONLINE LINGERING]]+'2019 Totals and Calculations'!E$18)</f>
        <v>4.6735407455087499</v>
      </c>
      <c r="BT728">
        <f>MONTH(Table6[[#This Row],[Date]])</f>
        <v>11</v>
      </c>
      <c r="BU728">
        <f t="shared" si="310"/>
        <v>0</v>
      </c>
      <c r="BV728">
        <f t="shared" si="311"/>
        <v>0</v>
      </c>
      <c r="BW728">
        <f t="shared" si="312"/>
        <v>0</v>
      </c>
      <c r="BX728">
        <f t="shared" si="313"/>
        <v>0</v>
      </c>
      <c r="BY728">
        <f t="shared" si="314"/>
        <v>0</v>
      </c>
      <c r="BZ728">
        <f t="shared" si="315"/>
        <v>0</v>
      </c>
      <c r="CA728">
        <f t="shared" si="316"/>
        <v>0</v>
      </c>
      <c r="CB728">
        <f t="shared" si="317"/>
        <v>0</v>
      </c>
      <c r="CC728">
        <f t="shared" si="318"/>
        <v>0</v>
      </c>
      <c r="CD728">
        <f t="shared" si="319"/>
        <v>0</v>
      </c>
      <c r="CE728">
        <f t="shared" si="320"/>
        <v>1</v>
      </c>
      <c r="CF728">
        <f t="shared" si="321"/>
        <v>0</v>
      </c>
      <c r="CG728">
        <f t="shared" si="322"/>
        <v>99</v>
      </c>
      <c r="CH72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663.9669116395288</v>
      </c>
      <c r="CI728" s="79">
        <f>Table6[[#This Row],[sales]]-CH728</f>
        <v>131.10196133168381</v>
      </c>
      <c r="CJ728">
        <f>ABS(Table6[[#This Row],[sales]]-CH728)/Table6[[#This Row],[sales]]</f>
        <v>0.16489384226771342</v>
      </c>
      <c r="CK72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673.28454619043089</v>
      </c>
      <c r="CL728" s="79">
        <f>Table6[[#This Row],[sales]]-CK728</f>
        <v>121.78432678078173</v>
      </c>
      <c r="CM728">
        <f>ABS(Table6[[#This Row],[sales]]-CK728)/Table6[[#This Row],[sales]]</f>
        <v>0.15317456250760708</v>
      </c>
      <c r="CN72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690.6472484157415</v>
      </c>
      <c r="CO728" s="79">
        <f>Table6[[#This Row],[sales]]-CN728</f>
        <v>104.42162455547111</v>
      </c>
      <c r="CP728">
        <f>ABS(Table6[[#This Row],[sales]]-CN728)/Table6[[#This Row],[sales]]</f>
        <v>0.13133657737755752</v>
      </c>
      <c r="CQ72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718.82077901639161</v>
      </c>
      <c r="CR728" s="79">
        <f>Table6[[#This Row],[sales]]-CQ728</f>
        <v>76.248093954821002</v>
      </c>
      <c r="CS728">
        <f>ABS(Table6[[#This Row],[sales]]-CQ728)/Table6[[#This Row],[sales]]</f>
        <v>9.5901243963781427E-2</v>
      </c>
    </row>
    <row r="729" spans="1:97" x14ac:dyDescent="0.2">
      <c r="A729">
        <v>728</v>
      </c>
      <c r="B729" t="s">
        <v>31</v>
      </c>
      <c r="C729" s="5">
        <v>43429</v>
      </c>
      <c r="D729" s="6">
        <v>864.28332785426028</v>
      </c>
      <c r="E729" s="8">
        <f>YEAR(Table6[[#This Row],[Date]])</f>
        <v>2018</v>
      </c>
      <c r="F729" s="6">
        <f>Table6[[#This Row],[TV_State]]+Table6[[#This Row],[Radio_State]]+Table6[[#This Row],[Online]]</f>
        <v>1056.3462895996515</v>
      </c>
      <c r="G729" s="6">
        <f t="shared" si="297"/>
        <v>844.7672527092343</v>
      </c>
      <c r="H729" s="6">
        <f>LN(Table6[[#This Row],[PROF TV LING]])</f>
        <v>6.7390611488356624</v>
      </c>
      <c r="I729" s="6">
        <f t="shared" si="298"/>
        <v>6.7619006408054014</v>
      </c>
      <c r="J729" s="6">
        <v>128.04197449692748</v>
      </c>
      <c r="K729" s="6">
        <f t="shared" si="303"/>
        <v>126.7866610214674</v>
      </c>
      <c r="L729" s="6">
        <f>0.5*J728+0.5*Table6[[#This Row],[Radio_State]]</f>
        <v>127.4081033360516</v>
      </c>
      <c r="M729" s="6">
        <f>LN(Table6[[#This Row],[RADIO LINGERING ]])</f>
        <v>4.8473953465788346</v>
      </c>
      <c r="N729" s="6">
        <f t="shared" si="299"/>
        <v>4.852358135920964</v>
      </c>
      <c r="O729" s="6">
        <v>64.02098724846374</v>
      </c>
      <c r="P729" s="6">
        <f t="shared" si="300"/>
        <v>63.750724788534242</v>
      </c>
      <c r="Q729" s="6">
        <f>0.3*O728+0.7*Table6[[#This Row],[Online]]</f>
        <v>63.830825900200971</v>
      </c>
      <c r="R729" s="6">
        <f>LN(Table6[[#This Row],[ONLINE LINGERING]])</f>
        <v>4.1562362382442757</v>
      </c>
      <c r="S729" s="6">
        <f t="shared" si="301"/>
        <v>4.1592109553610186</v>
      </c>
      <c r="T729" s="6">
        <v>680.45798089341849</v>
      </c>
      <c r="U729" s="6">
        <f t="shared" si="302"/>
        <v>6.5227660727837762</v>
      </c>
      <c r="V729" s="8">
        <f>YEAR(Table6[[#This Row],[Date]])</f>
        <v>2018</v>
      </c>
      <c r="W729" s="8">
        <f>WEEKNUM(Table6[[#This Row],[Date]])</f>
        <v>48</v>
      </c>
      <c r="X729" t="s">
        <v>895</v>
      </c>
      <c r="Y729" s="9">
        <f>Table6[[#This Row],[LNTVLING]]+Table6[[#This Row],[LNRADIOLING]]+Table6[[#This Row],[LNONLINELING]]</f>
        <v>15.742692733658773</v>
      </c>
      <c r="Z729">
        <f t="shared" si="323"/>
        <v>1</v>
      </c>
      <c r="AA729">
        <f t="shared" si="304"/>
        <v>0</v>
      </c>
      <c r="AB729">
        <f t="shared" si="305"/>
        <v>0</v>
      </c>
      <c r="AC729">
        <f t="shared" si="306"/>
        <v>0</v>
      </c>
      <c r="AD729">
        <f t="shared" si="307"/>
        <v>0</v>
      </c>
      <c r="AE729">
        <f t="shared" si="308"/>
        <v>1</v>
      </c>
      <c r="AF729">
        <f t="shared" si="309"/>
        <v>0</v>
      </c>
      <c r="AG729" s="9">
        <f>'[1]1'!J$20+'[1]1'!J$21*Table6[[#This Row],[TV_State]]</f>
        <v>2179.6938210019912</v>
      </c>
      <c r="AH729" s="9">
        <f>Table6[[#This Row],[sales]]-Table6[[#This Row],[Pred_1]]</f>
        <v>-1499.2358401085726</v>
      </c>
      <c r="AI729">
        <f>ABS(Table6[[#This Row],[Res_1]])/Table6[[#This Row],[sales]]</f>
        <v>2.2032746800032035</v>
      </c>
      <c r="AJ729" s="9">
        <f>'[1]2'!J$20+'[1]2'!J$21*Table6[[#This Row],[Radio_State]]</f>
        <v>2276.3930899084489</v>
      </c>
      <c r="AK729" s="9">
        <f>Table6[[#This Row],[sales]]-Table6[[#This Row],[ Pred_2 ]]</f>
        <v>-1595.9351090150303</v>
      </c>
      <c r="AL729">
        <f>ABS(Table6[[#This Row],[ Res_2 ]])/Table6[[#This Row],[sales]]</f>
        <v>2.3453837765553445</v>
      </c>
      <c r="AM729" s="10">
        <f>'[1]3'!J$20+'[1]3'!J$21*Data!O729</f>
        <v>2170.59998456725</v>
      </c>
      <c r="AN729" s="9">
        <f>Table6[[#This Row],[sales]]-Table6[[#This Row],[Pred_3]]</f>
        <v>-1490.1420036738314</v>
      </c>
      <c r="AO729" s="9">
        <f>ABS(Table6[[#This Row],[Res_3]])/Table6[[#This Row],[sales]]</f>
        <v>2.189910391994117</v>
      </c>
      <c r="AP729" s="9">
        <f>'[1]4'!L$21+'[1]4'!L$27*Table6[[#This Row],[TV_State]]+'[1]4'!L$22*Table6[[#This Row],[NJ_DUM]]+'[1]4'!L$23*Table6[[#This Row],[NY_DUM]]+'[1]4'!L$24*Table6[[#This Row],[PA_DUM]]+'[1]4'!L$25*Table6[[#This Row],[CT_DUM]]+'[1]4'!L$26*Table6[[#This Row],[DL_DUM]]</f>
        <v>428.47416815242252</v>
      </c>
      <c r="AQ729" s="9">
        <f>Table6[[#This Row],[sales]]-Table6[[#This Row],[Pred_4]]</f>
        <v>251.98381274099597</v>
      </c>
      <c r="AR729">
        <f>ABS(Table6[[#This Row],[Res_4]]/Table6[[#This Row],[sales]])</f>
        <v>0.37031502284703854</v>
      </c>
      <c r="AS729" s="9">
        <f>'[1]5'!L$20+'[1]5'!L$26*Table6[[#This Row],[Radio_State]]+'[1]5'!L$21*Table6[[#This Row],[NJ_DUM]]+'[1]5'!L$22*Table6[[#This Row],[NY_DUM]]+'[1]5'!L$23*Table6[[#This Row],[PA_DUM]]+'[1]5'!L$24*Table6[[#This Row],[CT_DUM]]+'[1]5'!L$25*Table6[[#This Row],[DL_DUM]]</f>
        <v>421.94966944740338</v>
      </c>
      <c r="AT729" s="9">
        <f>Table6[[#This Row],[sales]]-Table6[[#This Row],[Pred_5]]</f>
        <v>258.50831144601511</v>
      </c>
      <c r="AU729" s="9">
        <f>ABS(Table6[[#This Row],[Red_5]]/Table6[[#This Row],[sales]])</f>
        <v>0.37990341608838563</v>
      </c>
      <c r="AV729" s="9">
        <f>'[1]6'!L$20+'[1]6'!L$26*Table6[[#This Row],[Online]]+'[1]6'!L$21*Table6[[#This Row],[NJ_DUM]]+'[1]6'!L$22*Table6[[#This Row],[NY_DUM]]+'[1]6'!L$23*Table6[[#This Row],[PA_DUM]]+'[1]6'!L$24*Table6[[#This Row],[CT_DUM]]+'[1]6'!L$25*Table6[[#This Row],[DL_DUM]]</f>
        <v>272.68202583332925</v>
      </c>
      <c r="AW729" s="9">
        <f>Table6[[#This Row],[sales]]-Table6[[#This Row],[Pred_6]]</f>
        <v>407.77595506008925</v>
      </c>
      <c r="AX729" s="9">
        <f>ABS(Table6[[#This Row],[Red_6]]/Table6[[#This Row],[sales]])</f>
        <v>0.59926691509252794</v>
      </c>
      <c r="AY729" s="9">
        <f>'[1]7'!L$21+'[1]7'!L$27*Table6[[#This Row],[LNTV]]+'[1]7'!L$22*Table6[[#This Row],[NJ_DUM]]+'[1]7'!L$23*Table6[[#This Row],[NY_DUM]]+'[1]7'!L$24*Table6[[#This Row],[PA_DUM]]+'[1]7'!L$25*Table6[[#This Row],[CT_DUM]]+'[1]7'!L$26*Table6[[#This Row],[DL_DUM]]</f>
        <v>5.8940077851886965</v>
      </c>
      <c r="AZ729" s="9">
        <f>Table6[[#This Row],[sales]]-Table6[[#This Row],[Pred_7]]</f>
        <v>674.56397310822979</v>
      </c>
      <c r="BA729" s="9">
        <f>ABS(Table6[[#This Row],[Red_7]]/Table6[[#This Row],[sales]])</f>
        <v>0.99133817524272394</v>
      </c>
      <c r="BB729" s="9">
        <f>'[1]8'!O$22+'[1]8'!O$28*Table6[[#This Row],[LNRADIOLING]]+'[1]8'!O$23*Table6[[#This Row],[DL_DUM]]+'[1]8'!O$24*Table6[[#This Row],[CT_DUM]]+'[1]8'!O$25*Table6[[#This Row],[PA_DUM]]+'[1]8'!O$26*Table6[[#This Row],[NY_DUM]]+'[1]8'!O$27*Table6[[#This Row],[NJ_DUM]]</f>
        <v>6.9024446965393489</v>
      </c>
      <c r="BC729" s="9">
        <f>Table6[[#This Row],[sales]]-Table6[[#This Row],[Pred_8]]</f>
        <v>673.55553619687919</v>
      </c>
      <c r="BD729" s="9">
        <f>ABS(Table6[[#This Row],[Red_8]]/Table6[[#This Row],[sales]])</f>
        <v>0.98985617791200475</v>
      </c>
      <c r="BE729" s="9">
        <f>'[1]9'!M$19+'[1]9'!M$21*Table6[[#This Row],[LNONLINE]]+'[1]9'!M$20*Table6[[#This Row],[DL_DUM]]+'[1]9'!M$22*Table6[[#This Row],[CT_DUM]]+'[1]9'!M$23*Table6[[#This Row],[PA_DUM]]+'[1]9'!M$24*Table6[[#This Row],[NY_DUM]]+'[1]9'!M$25*Table6[[#This Row],[NJ_DUM]]</f>
        <v>7.0113879205414058</v>
      </c>
      <c r="BF729" s="9">
        <f>Table6[[#This Row],[sales]]-Table6[[#This Row],[Pred_9]]</f>
        <v>673.44659297287706</v>
      </c>
      <c r="BG729" s="9">
        <f>ABS(Table6[[#This Row],[Red_9]]/Table6[[#This Row],[sales]])</f>
        <v>0.98969607511791435</v>
      </c>
      <c r="BH729" s="9">
        <f>'[1]10'!P$22+'[1]10'!P$30*Table6[[#This Row],[LNTV]]+'[1]10'!P$29*Table6[[#This Row],[LNRADIOLING]]+'[1]10'!P$24*Table6[[#This Row],[LNONLINELING]]+'[1]10'!P$23*Table6[[#This Row],[DL_DUM]]+'[1]10'!P$25*Table6[[#This Row],[CT_DUM]]+'[1]10'!P$26*Table6[[#This Row],[PA_DUM]]+'[1]10'!P$27*Table6[[#This Row],[NY_DUM]]+'[1]10'!P$28*Table6[[#This Row],[NJ_DUM]]</f>
        <v>6.9210239567384111</v>
      </c>
      <c r="BI729" s="9">
        <f>Table6[[#This Row],[sales]]-Table6[[#This Row],[Pred_10]]</f>
        <v>673.5369569366801</v>
      </c>
      <c r="BJ729" s="45">
        <f>ABS(Table6[[#This Row],[Red_10]]/Table6[[#This Row],[sales]])</f>
        <v>0.98982887385985052</v>
      </c>
      <c r="BK729" s="9">
        <f>'[1]11'!P$32+'[1]11'!P$40*Table6[[#This Row],[LNONLINELING]]+'[1]11'!P$39*Table6[[#This Row],[LNRADIOLING]]+'[1]11'!P$38*Table6[[#This Row],[LNTVLING]]+'[1]11'!P$33*Table6[[#This Row],[DL_DUM]]+'[1]11'!P$34*Table6[[#This Row],[CT_DUM]]+'[1]11'!P$35*Table6[[#This Row],[PA_DUM]]+'[1]11'!P$36*Table6[[#This Row],[NY_DUM]]+'[1]11'!P$37*Table6[[#This Row],[NJ_DUM]]</f>
        <v>6.8880931873249214</v>
      </c>
      <c r="BL729" s="9">
        <f>Table6[[#This Row],[sales]]-Table6[[#This Row],[ Pred_11]]</f>
        <v>673.5698877060936</v>
      </c>
      <c r="BM729" s="47">
        <f>ABS(Table6[[#This Row],[ Red_11]]/Table6[[#This Row],[sales]])</f>
        <v>0.98987726886782768</v>
      </c>
      <c r="BN729" s="9">
        <f>'[1]12'!K$22+'[1]12'!K$28*Table6[[#This Row],[COMBINE LN LING]]+'[1]12'!K$23*Table6[[#This Row],[DL_DUM]]+'[1]12'!K$24*Table6[[#This Row],[CT_DUM]]+'[1]12'!K$25*Table6[[#This Row],[PA_DUM]]+'[1]12'!K$26*Table6[[#This Row],[NY_DUM]]+'[1]12'!K$27*Table6[[#This Row],[NJ_DUM]]</f>
        <v>7.0045527286241986</v>
      </c>
      <c r="BO729" s="9">
        <f>Table6[[#This Row],[sales]]-Table6[[#This Row],[ Pred_12]]</f>
        <v>673.45342816479433</v>
      </c>
      <c r="BP729" s="47">
        <f>ABS(Table6[[#This Row],[ Red_12]]/Table6[[#This Row],[sales]])</f>
        <v>0.98970612010542158</v>
      </c>
      <c r="BQ729">
        <f>LN(G729+'2019 Totals and Calculations'!C$18)</f>
        <v>7.0950733048436661</v>
      </c>
      <c r="BR729">
        <f>LN(Table6[[#This Row],[PROF RADIO]]+'2019 Totals and Calculations'!D$18)</f>
        <v>5.2446160556953858</v>
      </c>
      <c r="BS729">
        <f>LN(Table6[[#This Row],[ONLINE LINGERING]]+'2019 Totals and Calculations'!E$18)</f>
        <v>4.6794256256390367</v>
      </c>
      <c r="BT729">
        <f>MONTH(Table6[[#This Row],[Date]])</f>
        <v>11</v>
      </c>
      <c r="BU729">
        <f t="shared" si="310"/>
        <v>0</v>
      </c>
      <c r="BV729">
        <f t="shared" si="311"/>
        <v>0</v>
      </c>
      <c r="BW729">
        <f t="shared" si="312"/>
        <v>0</v>
      </c>
      <c r="BX729">
        <f t="shared" si="313"/>
        <v>0</v>
      </c>
      <c r="BY729">
        <f t="shared" si="314"/>
        <v>0</v>
      </c>
      <c r="BZ729">
        <f t="shared" si="315"/>
        <v>0</v>
      </c>
      <c r="CA729">
        <f t="shared" si="316"/>
        <v>0</v>
      </c>
      <c r="CB729">
        <f t="shared" si="317"/>
        <v>0</v>
      </c>
      <c r="CC729">
        <f t="shared" si="318"/>
        <v>0</v>
      </c>
      <c r="CD729">
        <f t="shared" si="319"/>
        <v>0</v>
      </c>
      <c r="CE729">
        <f t="shared" si="320"/>
        <v>1</v>
      </c>
      <c r="CF729">
        <f t="shared" si="321"/>
        <v>0</v>
      </c>
      <c r="CG729">
        <f t="shared" si="322"/>
        <v>100</v>
      </c>
      <c r="CH72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667.14670123818416</v>
      </c>
      <c r="CI729" s="79">
        <f>Table6[[#This Row],[sales]]-CH729</f>
        <v>13.31127965523433</v>
      </c>
      <c r="CJ729">
        <f>ABS(Table6[[#This Row],[sales]]-CH729)/Table6[[#This Row],[sales]]</f>
        <v>1.9562236066005233E-2</v>
      </c>
      <c r="CK72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676.18802589367567</v>
      </c>
      <c r="CL729" s="79">
        <f>Table6[[#This Row],[sales]]-CK729</f>
        <v>4.2699549997428221</v>
      </c>
      <c r="CM729">
        <f>ABS(Table6[[#This Row],[sales]]-CK729)/Table6[[#This Row],[sales]]</f>
        <v>6.2751192867728798E-3</v>
      </c>
      <c r="CN72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693.60659570614462</v>
      </c>
      <c r="CO729" s="79">
        <f>Table6[[#This Row],[sales]]-CN729</f>
        <v>-13.148614812726123</v>
      </c>
      <c r="CP729">
        <f>ABS(Table6[[#This Row],[sales]]-CN729)/Table6[[#This Row],[sales]]</f>
        <v>1.9323184064154019E-2</v>
      </c>
      <c r="CQ72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723.23287742231946</v>
      </c>
      <c r="CR729" s="79">
        <f>Table6[[#This Row],[sales]]-CQ729</f>
        <v>-42.774896528900967</v>
      </c>
      <c r="CS729">
        <f>ABS(Table6[[#This Row],[sales]]-CQ729)/Table6[[#This Row],[sales]]</f>
        <v>6.2861922014257166E-2</v>
      </c>
    </row>
    <row r="730" spans="1:97" x14ac:dyDescent="0.2">
      <c r="A730">
        <v>729</v>
      </c>
      <c r="B730" t="s">
        <v>31</v>
      </c>
      <c r="C730" s="5">
        <v>43436</v>
      </c>
      <c r="D730" s="6">
        <v>872.92616113280303</v>
      </c>
      <c r="E730" s="8">
        <f>YEAR(Table6[[#This Row],[Date]])</f>
        <v>2018</v>
      </c>
      <c r="F730" s="6">
        <f>Table6[[#This Row],[TV_State]]+Table6[[#This Row],[Radio_State]]+Table6[[#This Row],[Online]]</f>
        <v>1066.9097524956483</v>
      </c>
      <c r="G730" s="6">
        <f t="shared" si="297"/>
        <v>853.21492523630491</v>
      </c>
      <c r="H730" s="6">
        <f>LN(Table6[[#This Row],[PROF TV LING]])</f>
        <v>6.7490114796888045</v>
      </c>
      <c r="I730" s="6">
        <f t="shared" si="298"/>
        <v>6.7718509716585702</v>
      </c>
      <c r="J730" s="6">
        <v>129.32239424189675</v>
      </c>
      <c r="K730" s="6">
        <f t="shared" si="303"/>
        <v>128.05452763168208</v>
      </c>
      <c r="L730" s="6">
        <f>0.5*J729+0.5*Table6[[#This Row],[Radio_State]]</f>
        <v>128.68218436941211</v>
      </c>
      <c r="M730" s="6">
        <f>LN(Table6[[#This Row],[RADIO LINGERING ]])</f>
        <v>4.8573456774320025</v>
      </c>
      <c r="N730" s="6">
        <f t="shared" si="299"/>
        <v>4.8623084667741319</v>
      </c>
      <c r="O730" s="6">
        <v>64.661197120948373</v>
      </c>
      <c r="P730" s="6">
        <f t="shared" si="300"/>
        <v>64.388055421224138</v>
      </c>
      <c r="Q730" s="6">
        <f>0.3*O729+0.7*Table6[[#This Row],[Online]]</f>
        <v>64.46913415920298</v>
      </c>
      <c r="R730" s="6">
        <f>LN(Table6[[#This Row],[ONLINE LINGERING]])</f>
        <v>4.1661865690974436</v>
      </c>
      <c r="S730" s="6">
        <f t="shared" si="301"/>
        <v>4.1691612862141865</v>
      </c>
      <c r="T730" s="6">
        <v>741.7228340115588</v>
      </c>
      <c r="U730" s="6">
        <f t="shared" si="302"/>
        <v>6.6089756343163044</v>
      </c>
      <c r="V730" s="8">
        <f>YEAR(Table6[[#This Row],[Date]])</f>
        <v>2018</v>
      </c>
      <c r="W730" s="8">
        <f>WEEKNUM(Table6[[#This Row],[Date]])</f>
        <v>49</v>
      </c>
      <c r="X730" t="s">
        <v>896</v>
      </c>
      <c r="Y730" s="9">
        <f>Table6[[#This Row],[LNTVLING]]+Table6[[#This Row],[LNRADIOLING]]+Table6[[#This Row],[LNONLINELING]]</f>
        <v>15.772543726218252</v>
      </c>
      <c r="Z730">
        <f t="shared" si="323"/>
        <v>1</v>
      </c>
      <c r="AA730">
        <f t="shared" si="304"/>
        <v>0</v>
      </c>
      <c r="AB730">
        <f t="shared" si="305"/>
        <v>0</v>
      </c>
      <c r="AC730">
        <f t="shared" si="306"/>
        <v>0</v>
      </c>
      <c r="AD730">
        <f t="shared" si="307"/>
        <v>0</v>
      </c>
      <c r="AE730">
        <f t="shared" si="308"/>
        <v>1</v>
      </c>
      <c r="AF730">
        <f t="shared" si="309"/>
        <v>0</v>
      </c>
      <c r="AG730" s="9">
        <f>'[1]1'!J$20+'[1]1'!J$21*Table6[[#This Row],[TV_State]]</f>
        <v>2188.193433757448</v>
      </c>
      <c r="AH730" s="9">
        <f>Table6[[#This Row],[sales]]-Table6[[#This Row],[Pred_1]]</f>
        <v>-1446.4705997458891</v>
      </c>
      <c r="AI730">
        <f>ABS(Table6[[#This Row],[Res_1]])/Table6[[#This Row],[sales]]</f>
        <v>1.9501497505783241</v>
      </c>
      <c r="AJ730" s="9">
        <f>'[1]2'!J$20+'[1]2'!J$21*Table6[[#This Row],[Radio_State]]</f>
        <v>2282.0142027675583</v>
      </c>
      <c r="AK730" s="9">
        <f>Table6[[#This Row],[sales]]-Table6[[#This Row],[ Pred_2 ]]</f>
        <v>-1540.2913687559994</v>
      </c>
      <c r="AL730">
        <f>ABS(Table6[[#This Row],[ Res_2 ]])/Table6[[#This Row],[sales]]</f>
        <v>2.0766400845790813</v>
      </c>
      <c r="AM730" s="10">
        <f>'[1]3'!J$20+'[1]3'!J$21*Data!O730</f>
        <v>2174.2986825956737</v>
      </c>
      <c r="AN730" s="9">
        <f>Table6[[#This Row],[sales]]-Table6[[#This Row],[Pred_3]]</f>
        <v>-1432.5758485841147</v>
      </c>
      <c r="AO730" s="9">
        <f>ABS(Table6[[#This Row],[Res_3]])/Table6[[#This Row],[sales]]</f>
        <v>1.931416673309251</v>
      </c>
      <c r="AP730" s="9">
        <f>'[1]4'!L$21+'[1]4'!L$27*Table6[[#This Row],[TV_State]]+'[1]4'!L$22*Table6[[#This Row],[NJ_DUM]]+'[1]4'!L$23*Table6[[#This Row],[NY_DUM]]+'[1]4'!L$24*Table6[[#This Row],[PA_DUM]]+'[1]4'!L$25*Table6[[#This Row],[CT_DUM]]+'[1]4'!L$26*Table6[[#This Row],[DL_DUM]]</f>
        <v>430.38060989048859</v>
      </c>
      <c r="AQ730" s="9">
        <f>Table6[[#This Row],[sales]]-Table6[[#This Row],[Pred_4]]</f>
        <v>311.34222412107022</v>
      </c>
      <c r="AR730">
        <f>ABS(Table6[[#This Row],[Res_4]]/Table6[[#This Row],[sales]])</f>
        <v>0.41975547987001616</v>
      </c>
      <c r="AS730" s="9">
        <f>'[1]5'!L$20+'[1]5'!L$26*Table6[[#This Row],[Radio_State]]+'[1]5'!L$21*Table6[[#This Row],[NJ_DUM]]+'[1]5'!L$22*Table6[[#This Row],[NY_DUM]]+'[1]5'!L$23*Table6[[#This Row],[PA_DUM]]+'[1]5'!L$24*Table6[[#This Row],[CT_DUM]]+'[1]5'!L$25*Table6[[#This Row],[DL_DUM]]</f>
        <v>424.20525085860697</v>
      </c>
      <c r="AT730" s="9">
        <f>Table6[[#This Row],[sales]]-Table6[[#This Row],[Pred_5]]</f>
        <v>317.51758315295183</v>
      </c>
      <c r="AU730" s="9">
        <f>ABS(Table6[[#This Row],[Red_5]]/Table6[[#This Row],[sales]])</f>
        <v>0.42808117613917723</v>
      </c>
      <c r="AV730" s="9">
        <f>'[1]6'!L$20+'[1]6'!L$26*Table6[[#This Row],[Online]]+'[1]6'!L$21*Table6[[#This Row],[NJ_DUM]]+'[1]6'!L$22*Table6[[#This Row],[NY_DUM]]+'[1]6'!L$23*Table6[[#This Row],[PA_DUM]]+'[1]6'!L$24*Table6[[#This Row],[CT_DUM]]+'[1]6'!L$25*Table6[[#This Row],[DL_DUM]]</f>
        <v>275.46838410352711</v>
      </c>
      <c r="AW730" s="9">
        <f>Table6[[#This Row],[sales]]-Table6[[#This Row],[Pred_6]]</f>
        <v>466.25444990803169</v>
      </c>
      <c r="AX730" s="9">
        <f>ABS(Table6[[#This Row],[Red_6]]/Table6[[#This Row],[sales]])</f>
        <v>0.62861007984117923</v>
      </c>
      <c r="AY730" s="9">
        <f>'[1]7'!L$21+'[1]7'!L$27*Table6[[#This Row],[LNTV]]+'[1]7'!L$22*Table6[[#This Row],[NJ_DUM]]+'[1]7'!L$23*Table6[[#This Row],[NY_DUM]]+'[1]7'!L$24*Table6[[#This Row],[PA_DUM]]+'[1]7'!L$25*Table6[[#This Row],[CT_DUM]]+'[1]7'!L$26*Table6[[#This Row],[DL_DUM]]</f>
        <v>5.8951091324786971</v>
      </c>
      <c r="AZ730" s="9">
        <f>Table6[[#This Row],[sales]]-Table6[[#This Row],[Pred_7]]</f>
        <v>735.82772487908005</v>
      </c>
      <c r="BA730" s="9">
        <f>ABS(Table6[[#This Row],[Red_7]]/Table6[[#This Row],[sales]])</f>
        <v>0.99205214014971677</v>
      </c>
      <c r="BB730" s="9">
        <f>'[1]8'!O$22+'[1]8'!O$28*Table6[[#This Row],[LNRADIOLING]]+'[1]8'!O$23*Table6[[#This Row],[DL_DUM]]+'[1]8'!O$24*Table6[[#This Row],[CT_DUM]]+'[1]8'!O$25*Table6[[#This Row],[PA_DUM]]+'[1]8'!O$26*Table6[[#This Row],[NY_DUM]]+'[1]8'!O$27*Table6[[#This Row],[NJ_DUM]]</f>
        <v>6.9031545625431256</v>
      </c>
      <c r="BC730" s="9">
        <f>Table6[[#This Row],[sales]]-Table6[[#This Row],[Pred_8]]</f>
        <v>734.81967944901567</v>
      </c>
      <c r="BD730" s="9">
        <f>ABS(Table6[[#This Row],[Red_8]]/Table6[[#This Row],[sales]])</f>
        <v>0.99069308069537532</v>
      </c>
      <c r="BE730" s="9">
        <f>'[1]9'!M$19+'[1]9'!M$21*Table6[[#This Row],[LNONLINE]]+'[1]9'!M$20*Table6[[#This Row],[DL_DUM]]+'[1]9'!M$22*Table6[[#This Row],[CT_DUM]]+'[1]9'!M$23*Table6[[#This Row],[PA_DUM]]+'[1]9'!M$24*Table6[[#This Row],[NY_DUM]]+'[1]9'!M$25*Table6[[#This Row],[NJ_DUM]]</f>
        <v>7.0145383688727376</v>
      </c>
      <c r="BF730" s="9">
        <f>Table6[[#This Row],[sales]]-Table6[[#This Row],[Pred_9]]</f>
        <v>734.70829564268604</v>
      </c>
      <c r="BG730" s="9">
        <f>ABS(Table6[[#This Row],[Red_9]]/Table6[[#This Row],[sales]])</f>
        <v>0.99054291165483599</v>
      </c>
      <c r="BH730" s="9">
        <f>'[1]10'!P$22+'[1]10'!P$30*Table6[[#This Row],[LNTV]]+'[1]10'!P$29*Table6[[#This Row],[LNRADIOLING]]+'[1]10'!P$24*Table6[[#This Row],[LNONLINELING]]+'[1]10'!P$23*Table6[[#This Row],[DL_DUM]]+'[1]10'!P$25*Table6[[#This Row],[CT_DUM]]+'[1]10'!P$26*Table6[[#This Row],[PA_DUM]]+'[1]10'!P$27*Table6[[#This Row],[NY_DUM]]+'[1]10'!P$28*Table6[[#This Row],[NJ_DUM]]</f>
        <v>6.922835040014629</v>
      </c>
      <c r="BI730" s="9">
        <f>Table6[[#This Row],[sales]]-Table6[[#This Row],[Pred_10]]</f>
        <v>734.79999897154414</v>
      </c>
      <c r="BJ730" s="45">
        <f>ABS(Table6[[#This Row],[Red_10]]/Table6[[#This Row],[sales]])</f>
        <v>0.99066654722954539</v>
      </c>
      <c r="BK730" s="9">
        <f>'[1]11'!P$32+'[1]11'!P$40*Table6[[#This Row],[LNONLINELING]]+'[1]11'!P$39*Table6[[#This Row],[LNRADIOLING]]+'[1]11'!P$38*Table6[[#This Row],[LNTVLING]]+'[1]11'!P$33*Table6[[#This Row],[DL_DUM]]+'[1]11'!P$34*Table6[[#This Row],[CT_DUM]]+'[1]11'!P$35*Table6[[#This Row],[PA_DUM]]+'[1]11'!P$36*Table6[[#This Row],[NY_DUM]]+'[1]11'!P$37*Table6[[#This Row],[NJ_DUM]]</f>
        <v>6.8892185849957244</v>
      </c>
      <c r="BL730" s="9">
        <f>Table6[[#This Row],[sales]]-Table6[[#This Row],[ Pred_11]]</f>
        <v>734.83361542656303</v>
      </c>
      <c r="BM730" s="47">
        <f>ABS(Table6[[#This Row],[ Red_11]]/Table6[[#This Row],[sales]])</f>
        <v>0.99071186935457289</v>
      </c>
      <c r="BN730" s="9">
        <f>'[1]12'!K$22+'[1]12'!K$28*Table6[[#This Row],[COMBINE LN LING]]+'[1]12'!K$23*Table6[[#This Row],[DL_DUM]]+'[1]12'!K$24*Table6[[#This Row],[CT_DUM]]+'[1]12'!K$25*Table6[[#This Row],[PA_DUM]]+'[1]12'!K$26*Table6[[#This Row],[NY_DUM]]+'[1]12'!K$27*Table6[[#This Row],[NJ_DUM]]</f>
        <v>7.0074254650310435</v>
      </c>
      <c r="BO730" s="9">
        <f>Table6[[#This Row],[sales]]-Table6[[#This Row],[ Pred_12]]</f>
        <v>734.71540854652778</v>
      </c>
      <c r="BP730" s="47">
        <f>ABS(Table6[[#This Row],[ Red_12]]/Table6[[#This Row],[sales]])</f>
        <v>0.99055250136074169</v>
      </c>
      <c r="BQ730">
        <f>LN(G730+'2019 Totals and Calculations'!C$18)</f>
        <v>7.1020535273612726</v>
      </c>
      <c r="BR730">
        <f>LN(Table6[[#This Row],[PROF RADIO]]+'2019 Totals and Calculations'!D$18)</f>
        <v>5.2512828533044198</v>
      </c>
      <c r="BS730">
        <f>LN(Table6[[#This Row],[ONLINE LINGERING]]+'2019 Totals and Calculations'!E$18)</f>
        <v>4.6853344084700383</v>
      </c>
      <c r="BT730">
        <f>MONTH(Table6[[#This Row],[Date]])</f>
        <v>12</v>
      </c>
      <c r="BU730">
        <f t="shared" si="310"/>
        <v>0</v>
      </c>
      <c r="BV730">
        <f t="shared" si="311"/>
        <v>0</v>
      </c>
      <c r="BW730">
        <f t="shared" si="312"/>
        <v>0</v>
      </c>
      <c r="BX730">
        <f t="shared" si="313"/>
        <v>0</v>
      </c>
      <c r="BY730">
        <f t="shared" si="314"/>
        <v>0</v>
      </c>
      <c r="BZ730">
        <f t="shared" si="315"/>
        <v>0</v>
      </c>
      <c r="CA730">
        <f t="shared" si="316"/>
        <v>0</v>
      </c>
      <c r="CB730">
        <f t="shared" si="317"/>
        <v>0</v>
      </c>
      <c r="CC730">
        <f t="shared" si="318"/>
        <v>0</v>
      </c>
      <c r="CD730">
        <f t="shared" si="319"/>
        <v>0</v>
      </c>
      <c r="CE730">
        <f t="shared" si="320"/>
        <v>0</v>
      </c>
      <c r="CF730">
        <f t="shared" si="321"/>
        <v>1</v>
      </c>
      <c r="CG730">
        <f t="shared" si="322"/>
        <v>101</v>
      </c>
      <c r="CH73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672.87649746962654</v>
      </c>
      <c r="CI730" s="79">
        <f>Table6[[#This Row],[sales]]-CH730</f>
        <v>68.84633654193226</v>
      </c>
      <c r="CJ730">
        <f>ABS(Table6[[#This Row],[sales]]-CH730)/Table6[[#This Row],[sales]]</f>
        <v>9.2819491843848745E-2</v>
      </c>
      <c r="CK73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682.873126627332</v>
      </c>
      <c r="CL730" s="79">
        <f>Table6[[#This Row],[sales]]-CK730</f>
        <v>58.849707384226804</v>
      </c>
      <c r="CM730">
        <f>ABS(Table6[[#This Row],[sales]]-CK730)/Table6[[#This Row],[sales]]</f>
        <v>7.9341911406370036E-2</v>
      </c>
      <c r="CN73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701.779327875891</v>
      </c>
      <c r="CO730" s="79">
        <f>Table6[[#This Row],[sales]]-CN730</f>
        <v>39.943506135667803</v>
      </c>
      <c r="CP730">
        <f>ABS(Table6[[#This Row],[sales]]-CN730)/Table6[[#This Row],[sales]]</f>
        <v>5.3852334462505348E-2</v>
      </c>
      <c r="CQ73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727.68043693087259</v>
      </c>
      <c r="CR730" s="79">
        <f>Table6[[#This Row],[sales]]-CQ730</f>
        <v>14.042397080686214</v>
      </c>
      <c r="CS730">
        <f>ABS(Table6[[#This Row],[sales]]-CQ730)/Table6[[#This Row],[sales]]</f>
        <v>1.8932135343250577E-2</v>
      </c>
    </row>
    <row r="731" spans="1:97" x14ac:dyDescent="0.2">
      <c r="A731">
        <v>730</v>
      </c>
      <c r="B731" t="s">
        <v>31</v>
      </c>
      <c r="C731" s="5">
        <v>43443</v>
      </c>
      <c r="D731" s="6">
        <v>881.6554227441311</v>
      </c>
      <c r="E731" s="8">
        <f>YEAR(Table6[[#This Row],[Date]])</f>
        <v>2018</v>
      </c>
      <c r="F731" s="6">
        <f>Table6[[#This Row],[TV_State]]+Table6[[#This Row],[Radio_State]]+Table6[[#This Row],[Online]]</f>
        <v>1077.5788500206047</v>
      </c>
      <c r="G731" s="6">
        <f t="shared" si="297"/>
        <v>861.74707448865274</v>
      </c>
      <c r="H731" s="6">
        <f>LN(Table6[[#This Row],[PROF TV LING]])</f>
        <v>6.7589618105419556</v>
      </c>
      <c r="I731" s="6">
        <f t="shared" si="298"/>
        <v>6.7818013025117381</v>
      </c>
      <c r="J731" s="6">
        <v>130.61561818431571</v>
      </c>
      <c r="K731" s="6">
        <f t="shared" si="303"/>
        <v>129.33507290799889</v>
      </c>
      <c r="L731" s="6">
        <f>0.5*J730+0.5*Table6[[#This Row],[Radio_State]]</f>
        <v>129.96900621310624</v>
      </c>
      <c r="M731" s="6">
        <f>LN(Table6[[#This Row],[RADIO LINGERING ]])</f>
        <v>4.8672960082851704</v>
      </c>
      <c r="N731" s="6">
        <f t="shared" si="299"/>
        <v>4.8722587976272997</v>
      </c>
      <c r="O731" s="6">
        <v>65.307809092157854</v>
      </c>
      <c r="P731" s="6">
        <f t="shared" si="300"/>
        <v>65.031882990877733</v>
      </c>
      <c r="Q731" s="6">
        <f>0.3*O730+0.7*Table6[[#This Row],[Online]]</f>
        <v>65.113825500795002</v>
      </c>
      <c r="R731" s="6">
        <f>LN(Table6[[#This Row],[ONLINE LINGERING]])</f>
        <v>4.1761368999506114</v>
      </c>
      <c r="S731" s="6">
        <f t="shared" si="301"/>
        <v>4.1791116170673543</v>
      </c>
      <c r="T731" s="6">
        <v>710.40798487306574</v>
      </c>
      <c r="U731" s="6">
        <f t="shared" si="302"/>
        <v>6.5658394315825088</v>
      </c>
      <c r="V731" s="8">
        <f>YEAR(Table6[[#This Row],[Date]])</f>
        <v>2018</v>
      </c>
      <c r="W731" s="8">
        <f>WEEKNUM(Table6[[#This Row],[Date]])</f>
        <v>50</v>
      </c>
      <c r="X731" t="s">
        <v>897</v>
      </c>
      <c r="Y731" s="9">
        <f>Table6[[#This Row],[LNTVLING]]+Table6[[#This Row],[LNRADIOLING]]+Table6[[#This Row],[LNONLINELING]]</f>
        <v>15.802394718777737</v>
      </c>
      <c r="Z731">
        <f t="shared" si="323"/>
        <v>1</v>
      </c>
      <c r="AA731">
        <f t="shared" si="304"/>
        <v>0</v>
      </c>
      <c r="AB731">
        <f t="shared" si="305"/>
        <v>0</v>
      </c>
      <c r="AC731">
        <f t="shared" si="306"/>
        <v>0</v>
      </c>
      <c r="AD731">
        <f t="shared" si="307"/>
        <v>0</v>
      </c>
      <c r="AE731">
        <f t="shared" si="308"/>
        <v>1</v>
      </c>
      <c r="AF731">
        <f t="shared" si="309"/>
        <v>0</v>
      </c>
      <c r="AG731" s="9">
        <f>'[1]1'!J$20+'[1]1'!J$21*Table6[[#This Row],[TV_State]]</f>
        <v>2196.7780426404593</v>
      </c>
      <c r="AH731" s="9">
        <f>Table6[[#This Row],[sales]]-Table6[[#This Row],[Pred_1]]</f>
        <v>-1486.3700577673935</v>
      </c>
      <c r="AI731">
        <f>ABS(Table6[[#This Row],[Res_1]])/Table6[[#This Row],[sales]]</f>
        <v>2.0922766768070251</v>
      </c>
      <c r="AJ731" s="9">
        <f>'[1]2'!J$20+'[1]2'!J$21*Table6[[#This Row],[Radio_State]]</f>
        <v>2287.6915267552586</v>
      </c>
      <c r="AK731" s="9">
        <f>Table6[[#This Row],[sales]]-Table6[[#This Row],[ Pred_2 ]]</f>
        <v>-1577.2835418821928</v>
      </c>
      <c r="AL731">
        <f>ABS(Table6[[#This Row],[ Res_2 ]])/Table6[[#This Row],[sales]]</f>
        <v>2.2202503004861618</v>
      </c>
      <c r="AM731" s="10">
        <f>'[1]3'!J$20+'[1]3'!J$21*Data!O731</f>
        <v>2178.0343676043822</v>
      </c>
      <c r="AN731" s="9">
        <f>Table6[[#This Row],[sales]]-Table6[[#This Row],[Pred_3]]</f>
        <v>-1467.6263827313164</v>
      </c>
      <c r="AO731" s="9">
        <f>ABS(Table6[[#This Row],[Res_3]])/Table6[[#This Row],[sales]]</f>
        <v>2.0658922956694368</v>
      </c>
      <c r="AP731" s="9">
        <f>'[1]4'!L$21+'[1]4'!L$27*Table6[[#This Row],[TV_State]]+'[1]4'!L$22*Table6[[#This Row],[NJ_DUM]]+'[1]4'!L$23*Table6[[#This Row],[NY_DUM]]+'[1]4'!L$24*Table6[[#This Row],[PA_DUM]]+'[1]4'!L$25*Table6[[#This Row],[CT_DUM]]+'[1]4'!L$26*Table6[[#This Row],[DL_DUM]]</f>
        <v>432.30611604593525</v>
      </c>
      <c r="AQ731" s="9">
        <f>Table6[[#This Row],[sales]]-Table6[[#This Row],[Pred_4]]</f>
        <v>278.10186882713049</v>
      </c>
      <c r="AR731">
        <f>ABS(Table6[[#This Row],[Res_4]]/Table6[[#This Row],[sales]])</f>
        <v>0.39146782517769863</v>
      </c>
      <c r="AS731" s="9">
        <f>'[1]5'!L$20+'[1]5'!L$26*Table6[[#This Row],[Radio_State]]+'[1]5'!L$21*Table6[[#This Row],[NJ_DUM]]+'[1]5'!L$22*Table6[[#This Row],[NY_DUM]]+'[1]5'!L$23*Table6[[#This Row],[PA_DUM]]+'[1]5'!L$24*Table6[[#This Row],[CT_DUM]]+'[1]5'!L$25*Table6[[#This Row],[DL_DUM]]</f>
        <v>426.48338808392248</v>
      </c>
      <c r="AT731" s="9">
        <f>Table6[[#This Row],[sales]]-Table6[[#This Row],[Pred_5]]</f>
        <v>283.92459678914327</v>
      </c>
      <c r="AU731" s="9">
        <f>ABS(Table6[[#This Row],[Red_5]]/Table6[[#This Row],[sales]])</f>
        <v>0.39966414065556194</v>
      </c>
      <c r="AV731" s="9">
        <f>'[1]6'!L$20+'[1]6'!L$26*Table6[[#This Row],[Online]]+'[1]6'!L$21*Table6[[#This Row],[NJ_DUM]]+'[1]6'!L$22*Table6[[#This Row],[NY_DUM]]+'[1]6'!L$23*Table6[[#This Row],[PA_DUM]]+'[1]6'!L$24*Table6[[#This Row],[CT_DUM]]+'[1]6'!L$25*Table6[[#This Row],[DL_DUM]]</f>
        <v>278.28260595642701</v>
      </c>
      <c r="AW731" s="9">
        <f>Table6[[#This Row],[sales]]-Table6[[#This Row],[Pred_6]]</f>
        <v>432.12537891663874</v>
      </c>
      <c r="AX731" s="9">
        <f>ABS(Table6[[#This Row],[Red_6]]/Table6[[#This Row],[sales]])</f>
        <v>0.60827776167781955</v>
      </c>
      <c r="AY731" s="9">
        <f>'[1]7'!L$21+'[1]7'!L$27*Table6[[#This Row],[LNTV]]+'[1]7'!L$22*Table6[[#This Row],[NJ_DUM]]+'[1]7'!L$23*Table6[[#This Row],[NY_DUM]]+'[1]7'!L$24*Table6[[#This Row],[PA_DUM]]+'[1]7'!L$25*Table6[[#This Row],[CT_DUM]]+'[1]7'!L$26*Table6[[#This Row],[DL_DUM]]</f>
        <v>5.8962104797686976</v>
      </c>
      <c r="AZ731" s="9">
        <f>Table6[[#This Row],[sales]]-Table6[[#This Row],[Pred_7]]</f>
        <v>704.51177439329706</v>
      </c>
      <c r="BA731" s="9">
        <f>ABS(Table6[[#This Row],[Red_7]]/Table6[[#This Row],[sales]])</f>
        <v>0.99170024745594298</v>
      </c>
      <c r="BB731" s="9">
        <f>'[1]8'!O$22+'[1]8'!O$28*Table6[[#This Row],[LNRADIOLING]]+'[1]8'!O$23*Table6[[#This Row],[DL_DUM]]+'[1]8'!O$24*Table6[[#This Row],[CT_DUM]]+'[1]8'!O$25*Table6[[#This Row],[PA_DUM]]+'[1]8'!O$26*Table6[[#This Row],[NY_DUM]]+'[1]8'!O$27*Table6[[#This Row],[NJ_DUM]]</f>
        <v>6.9038644285469015</v>
      </c>
      <c r="BC731" s="9">
        <f>Table6[[#This Row],[sales]]-Table6[[#This Row],[Pred_8]]</f>
        <v>703.50412044451889</v>
      </c>
      <c r="BD731" s="9">
        <f>ABS(Table6[[#This Row],[Red_8]]/Table6[[#This Row],[sales]])</f>
        <v>0.99028183160162475</v>
      </c>
      <c r="BE731" s="9">
        <f>'[1]9'!M$19+'[1]9'!M$21*Table6[[#This Row],[LNONLINE]]+'[1]9'!M$20*Table6[[#This Row],[DL_DUM]]+'[1]9'!M$22*Table6[[#This Row],[CT_DUM]]+'[1]9'!M$23*Table6[[#This Row],[PA_DUM]]+'[1]9'!M$24*Table6[[#This Row],[NY_DUM]]+'[1]9'!M$25*Table6[[#This Row],[NJ_DUM]]</f>
        <v>7.0176888172040703</v>
      </c>
      <c r="BF731" s="9">
        <f>Table6[[#This Row],[sales]]-Table6[[#This Row],[Pred_9]]</f>
        <v>703.39029605586165</v>
      </c>
      <c r="BG731" s="9">
        <f>ABS(Table6[[#This Row],[Red_9]]/Table6[[#This Row],[sales]])</f>
        <v>0.99012160763021551</v>
      </c>
      <c r="BH731" s="9">
        <f>'[1]10'!P$22+'[1]10'!P$30*Table6[[#This Row],[LNTV]]+'[1]10'!P$29*Table6[[#This Row],[LNRADIOLING]]+'[1]10'!P$24*Table6[[#This Row],[LNONLINELING]]+'[1]10'!P$23*Table6[[#This Row],[DL_DUM]]+'[1]10'!P$25*Table6[[#This Row],[CT_DUM]]+'[1]10'!P$26*Table6[[#This Row],[PA_DUM]]+'[1]10'!P$27*Table6[[#This Row],[NY_DUM]]+'[1]10'!P$28*Table6[[#This Row],[NJ_DUM]]</f>
        <v>6.9246461232908478</v>
      </c>
      <c r="BI731" s="9">
        <f>Table6[[#This Row],[sales]]-Table6[[#This Row],[Pred_10]]</f>
        <v>703.48333874977493</v>
      </c>
      <c r="BJ731" s="45">
        <f>ABS(Table6[[#This Row],[Red_10]]/Table6[[#This Row],[sales]])</f>
        <v>0.99025257841868419</v>
      </c>
      <c r="BK731" s="9">
        <f>'[1]11'!P$32+'[1]11'!P$40*Table6[[#This Row],[LNONLINELING]]+'[1]11'!P$39*Table6[[#This Row],[LNRADIOLING]]+'[1]11'!P$38*Table6[[#This Row],[LNTVLING]]+'[1]11'!P$33*Table6[[#This Row],[DL_DUM]]+'[1]11'!P$34*Table6[[#This Row],[CT_DUM]]+'[1]11'!P$35*Table6[[#This Row],[PA_DUM]]+'[1]11'!P$36*Table6[[#This Row],[NY_DUM]]+'[1]11'!P$37*Table6[[#This Row],[NJ_DUM]]</f>
        <v>6.8903439826665265</v>
      </c>
      <c r="BL731" s="9">
        <f>Table6[[#This Row],[sales]]-Table6[[#This Row],[ Pred_11]]</f>
        <v>703.51764089039921</v>
      </c>
      <c r="BM731" s="47">
        <f>ABS(Table6[[#This Row],[ Red_11]]/Table6[[#This Row],[sales]])</f>
        <v>0.99030086354688474</v>
      </c>
      <c r="BN731" s="9">
        <f>'[1]12'!K$22+'[1]12'!K$28*Table6[[#This Row],[COMBINE LN LING]]+'[1]12'!K$23*Table6[[#This Row],[DL_DUM]]+'[1]12'!K$24*Table6[[#This Row],[CT_DUM]]+'[1]12'!K$25*Table6[[#This Row],[PA_DUM]]+'[1]12'!K$26*Table6[[#This Row],[NY_DUM]]+'[1]12'!K$27*Table6[[#This Row],[NJ_DUM]]</f>
        <v>7.0102982014378892</v>
      </c>
      <c r="BO731" s="9">
        <f>Table6[[#This Row],[sales]]-Table6[[#This Row],[ Pred_12]]</f>
        <v>703.39768667162787</v>
      </c>
      <c r="BP731" s="47">
        <f>ABS(Table6[[#This Row],[ Red_12]]/Table6[[#This Row],[sales]])</f>
        <v>0.99013201097016035</v>
      </c>
      <c r="BQ731">
        <f>LN(G731+'2019 Totals and Calculations'!C$18)</f>
        <v>7.1090544402043001</v>
      </c>
      <c r="BR731">
        <f>LN(Table6[[#This Row],[PROF RADIO]]+'2019 Totals and Calculations'!D$18)</f>
        <v>5.2579715043769086</v>
      </c>
      <c r="BS731">
        <f>LN(Table6[[#This Row],[ONLINE LINGERING]]+'2019 Totals and Calculations'!E$18)</f>
        <v>4.6912670494119757</v>
      </c>
      <c r="BT731">
        <f>MONTH(Table6[[#This Row],[Date]])</f>
        <v>12</v>
      </c>
      <c r="BU731">
        <f t="shared" si="310"/>
        <v>0</v>
      </c>
      <c r="BV731">
        <f t="shared" si="311"/>
        <v>0</v>
      </c>
      <c r="BW731">
        <f t="shared" si="312"/>
        <v>0</v>
      </c>
      <c r="BX731">
        <f t="shared" si="313"/>
        <v>0</v>
      </c>
      <c r="BY731">
        <f t="shared" si="314"/>
        <v>0</v>
      </c>
      <c r="BZ731">
        <f t="shared" si="315"/>
        <v>0</v>
      </c>
      <c r="CA731">
        <f t="shared" si="316"/>
        <v>0</v>
      </c>
      <c r="CB731">
        <f t="shared" si="317"/>
        <v>0</v>
      </c>
      <c r="CC731">
        <f t="shared" si="318"/>
        <v>0</v>
      </c>
      <c r="CD731">
        <f t="shared" si="319"/>
        <v>0</v>
      </c>
      <c r="CE731">
        <f t="shared" si="320"/>
        <v>0</v>
      </c>
      <c r="CF731">
        <f t="shared" si="321"/>
        <v>1</v>
      </c>
      <c r="CG731">
        <f t="shared" si="322"/>
        <v>102</v>
      </c>
      <c r="CH73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676.1073096211345</v>
      </c>
      <c r="CI731" s="79">
        <f>Table6[[#This Row],[sales]]-CH731</f>
        <v>34.300675251931239</v>
      </c>
      <c r="CJ731">
        <f>ABS(Table6[[#This Row],[sales]]-CH731)/Table6[[#This Row],[sales]]</f>
        <v>4.8283065481112254E-2</v>
      </c>
      <c r="CK73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685.82715789645079</v>
      </c>
      <c r="CL731" s="79">
        <f>Table6[[#This Row],[sales]]-CK731</f>
        <v>24.580826976614958</v>
      </c>
      <c r="CM731">
        <f>ABS(Table6[[#This Row],[sales]]-CK731)/Table6[[#This Row],[sales]]</f>
        <v>3.4601000411062399E-2</v>
      </c>
      <c r="CN73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704.79736833403001</v>
      </c>
      <c r="CO731" s="79">
        <f>Table6[[#This Row],[sales]]-CN731</f>
        <v>5.6106165390357319</v>
      </c>
      <c r="CP731">
        <f>ABS(Table6[[#This Row],[sales]]-CN731)/Table6[[#This Row],[sales]]</f>
        <v>7.8977385650278488E-3</v>
      </c>
      <c r="CQ73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732.16375633614814</v>
      </c>
      <c r="CR731" s="79">
        <f>Table6[[#This Row],[sales]]-CQ731</f>
        <v>-21.755771463082397</v>
      </c>
      <c r="CS731">
        <f>ABS(Table6[[#This Row],[sales]]-CQ731)/Table6[[#This Row],[sales]]</f>
        <v>3.0624334081731461E-2</v>
      </c>
    </row>
    <row r="732" spans="1:97" x14ac:dyDescent="0.2">
      <c r="A732">
        <v>731</v>
      </c>
      <c r="B732" t="s">
        <v>31</v>
      </c>
      <c r="C732" s="5">
        <v>43450</v>
      </c>
      <c r="D732" s="6">
        <v>890.47197697157253</v>
      </c>
      <c r="E732" s="8">
        <f>YEAR(Table6[[#This Row],[Date]])</f>
        <v>2018</v>
      </c>
      <c r="F732" s="6">
        <f>Table6[[#This Row],[TV_State]]+Table6[[#This Row],[Radio_State]]+Table6[[#This Row],[Online]]</f>
        <v>1088.3546385208108</v>
      </c>
      <c r="G732" s="6">
        <f t="shared" si="297"/>
        <v>870.36454523352859</v>
      </c>
      <c r="H732" s="6">
        <f>LN(Table6[[#This Row],[PROF TV LING]])</f>
        <v>6.768912141395111</v>
      </c>
      <c r="I732" s="6">
        <f t="shared" si="298"/>
        <v>6.7917516333649068</v>
      </c>
      <c r="J732" s="6">
        <v>131.9217743661589</v>
      </c>
      <c r="K732" s="6">
        <f t="shared" si="303"/>
        <v>130.6284236370789</v>
      </c>
      <c r="L732" s="6">
        <f>0.5*J731+0.5*Table6[[#This Row],[Radio_State]]</f>
        <v>131.26869627523729</v>
      </c>
      <c r="M732" s="6">
        <f>LN(Table6[[#This Row],[RADIO LINGERING ]])</f>
        <v>4.8772463391383392</v>
      </c>
      <c r="N732" s="6">
        <f t="shared" si="299"/>
        <v>4.8822091284804676</v>
      </c>
      <c r="O732" s="6">
        <v>65.96088718307945</v>
      </c>
      <c r="P732" s="6">
        <f t="shared" si="300"/>
        <v>65.682185925418935</v>
      </c>
      <c r="Q732" s="6">
        <f>0.3*O731+0.7*Table6[[#This Row],[Online]]</f>
        <v>65.764963755802967</v>
      </c>
      <c r="R732" s="6">
        <f>LN(Table6[[#This Row],[ONLINE LINGERING]])</f>
        <v>4.1860872308037793</v>
      </c>
      <c r="S732" s="6">
        <f t="shared" si="301"/>
        <v>4.1890619479205231</v>
      </c>
      <c r="T732" s="6">
        <v>814.21111175983413</v>
      </c>
      <c r="U732" s="6">
        <f t="shared" si="302"/>
        <v>6.7022196834331762</v>
      </c>
      <c r="V732" s="8">
        <f>YEAR(Table6[[#This Row],[Date]])</f>
        <v>2018</v>
      </c>
      <c r="W732" s="8">
        <f>WEEKNUM(Table6[[#This Row],[Date]])</f>
        <v>51</v>
      </c>
      <c r="X732" t="s">
        <v>898</v>
      </c>
      <c r="Y732" s="9">
        <f>Table6[[#This Row],[LNTVLING]]+Table6[[#This Row],[LNRADIOLING]]+Table6[[#This Row],[LNONLINELING]]</f>
        <v>15.832245711337229</v>
      </c>
      <c r="Z732">
        <f t="shared" si="323"/>
        <v>1</v>
      </c>
      <c r="AA732">
        <f t="shared" si="304"/>
        <v>0</v>
      </c>
      <c r="AB732">
        <f t="shared" si="305"/>
        <v>0</v>
      </c>
      <c r="AC732">
        <f t="shared" si="306"/>
        <v>0</v>
      </c>
      <c r="AD732">
        <f t="shared" si="307"/>
        <v>0</v>
      </c>
      <c r="AE732">
        <f t="shared" si="308"/>
        <v>1</v>
      </c>
      <c r="AF732">
        <f t="shared" si="309"/>
        <v>0</v>
      </c>
      <c r="AG732" s="9">
        <f>'[1]1'!J$20+'[1]1'!J$21*Table6[[#This Row],[TV_State]]</f>
        <v>2205.4484976123008</v>
      </c>
      <c r="AH732" s="9">
        <f>Table6[[#This Row],[sales]]-Table6[[#This Row],[Pred_1]]</f>
        <v>-1391.2373858524666</v>
      </c>
      <c r="AI732">
        <f>ABS(Table6[[#This Row],[Res_1]])/Table6[[#This Row],[sales]]</f>
        <v>1.7086936861441857</v>
      </c>
      <c r="AJ732" s="9">
        <f>'[1]2'!J$20+'[1]2'!J$21*Table6[[#This Row],[Radio_State]]</f>
        <v>2293.4256239828364</v>
      </c>
      <c r="AK732" s="9">
        <f>Table6[[#This Row],[sales]]-Table6[[#This Row],[ Pred_2 ]]</f>
        <v>-1479.2145122230022</v>
      </c>
      <c r="AL732">
        <f>ABS(Table6[[#This Row],[ Res_2 ]])/Table6[[#This Row],[sales]]</f>
        <v>1.8167456705740985</v>
      </c>
      <c r="AM732" s="10">
        <f>'[1]3'!J$20+'[1]3'!J$21*Data!O732</f>
        <v>2181.8074094631775</v>
      </c>
      <c r="AN732" s="9">
        <f>Table6[[#This Row],[sales]]-Table6[[#This Row],[Pred_3]]</f>
        <v>-1367.5962977033432</v>
      </c>
      <c r="AO732" s="9">
        <f>ABS(Table6[[#This Row],[Res_3]])/Table6[[#This Row],[sales]]</f>
        <v>1.6796581107170394</v>
      </c>
      <c r="AP732" s="9">
        <f>'[1]4'!L$21+'[1]4'!L$27*Table6[[#This Row],[TV_State]]+'[1]4'!L$22*Table6[[#This Row],[NJ_DUM]]+'[1]4'!L$23*Table6[[#This Row],[NY_DUM]]+'[1]4'!L$24*Table6[[#This Row],[PA_DUM]]+'[1]4'!L$25*Table6[[#This Row],[CT_DUM]]+'[1]4'!L$26*Table6[[#This Row],[DL_DUM]]</f>
        <v>434.2508772629364</v>
      </c>
      <c r="AQ732" s="9">
        <f>Table6[[#This Row],[sales]]-Table6[[#This Row],[Pred_4]]</f>
        <v>379.96023449689773</v>
      </c>
      <c r="AR732">
        <f>ABS(Table6[[#This Row],[Res_4]]/Table6[[#This Row],[sales]])</f>
        <v>0.46666058594515186</v>
      </c>
      <c r="AS732" s="9">
        <f>'[1]5'!L$20+'[1]5'!L$26*Table6[[#This Row],[Radio_State]]+'[1]5'!L$21*Table6[[#This Row],[NJ_DUM]]+'[1]5'!L$22*Table6[[#This Row],[NY_DUM]]+'[1]5'!L$23*Table6[[#This Row],[PA_DUM]]+'[1]5'!L$24*Table6[[#This Row],[CT_DUM]]+'[1]5'!L$25*Table6[[#This Row],[DL_DUM]]</f>
        <v>428.78430668149133</v>
      </c>
      <c r="AT732" s="9">
        <f>Table6[[#This Row],[sales]]-Table6[[#This Row],[Pred_5]]</f>
        <v>385.4268050783428</v>
      </c>
      <c r="AU732" s="9">
        <f>ABS(Table6[[#This Row],[Red_5]]/Table6[[#This Row],[sales]])</f>
        <v>0.47337453335079416</v>
      </c>
      <c r="AV732" s="9">
        <f>'[1]6'!L$20+'[1]6'!L$26*Table6[[#This Row],[Online]]+'[1]6'!L$21*Table6[[#This Row],[NJ_DUM]]+'[1]6'!L$22*Table6[[#This Row],[NY_DUM]]+'[1]6'!L$23*Table6[[#This Row],[PA_DUM]]+'[1]6'!L$24*Table6[[#This Row],[CT_DUM]]+'[1]6'!L$25*Table6[[#This Row],[DL_DUM]]</f>
        <v>281.12497002785597</v>
      </c>
      <c r="AW732" s="9">
        <f>Table6[[#This Row],[sales]]-Table6[[#This Row],[Pred_6]]</f>
        <v>533.08614173197816</v>
      </c>
      <c r="AX732" s="9">
        <f>ABS(Table6[[#This Row],[Red_6]]/Table6[[#This Row],[sales]])</f>
        <v>0.65472717583007056</v>
      </c>
      <c r="AY732" s="9">
        <f>'[1]7'!L$21+'[1]7'!L$27*Table6[[#This Row],[LNTV]]+'[1]7'!L$22*Table6[[#This Row],[NJ_DUM]]+'[1]7'!L$23*Table6[[#This Row],[NY_DUM]]+'[1]7'!L$24*Table6[[#This Row],[PA_DUM]]+'[1]7'!L$25*Table6[[#This Row],[CT_DUM]]+'[1]7'!L$26*Table6[[#This Row],[DL_DUM]]</f>
        <v>5.8973118270586991</v>
      </c>
      <c r="AZ732" s="9">
        <f>Table6[[#This Row],[sales]]-Table6[[#This Row],[Pred_7]]</f>
        <v>808.3137999327754</v>
      </c>
      <c r="BA732" s="9">
        <f>ABS(Table6[[#This Row],[Red_7]]/Table6[[#This Row],[sales]])</f>
        <v>0.99275702364917096</v>
      </c>
      <c r="BB732" s="9">
        <f>'[1]8'!O$22+'[1]8'!O$28*Table6[[#This Row],[LNRADIOLING]]+'[1]8'!O$23*Table6[[#This Row],[DL_DUM]]+'[1]8'!O$24*Table6[[#This Row],[CT_DUM]]+'[1]8'!O$25*Table6[[#This Row],[PA_DUM]]+'[1]8'!O$26*Table6[[#This Row],[NY_DUM]]+'[1]8'!O$27*Table6[[#This Row],[NJ_DUM]]</f>
        <v>6.9045742945506783</v>
      </c>
      <c r="BC732" s="9">
        <f>Table6[[#This Row],[sales]]-Table6[[#This Row],[Pred_8]]</f>
        <v>807.30653746528344</v>
      </c>
      <c r="BD732" s="9">
        <f>ABS(Table6[[#This Row],[Red_8]]/Table6[[#This Row],[sales]])</f>
        <v>0.99151992131423117</v>
      </c>
      <c r="BE732" s="9">
        <f>'[1]9'!M$19+'[1]9'!M$21*Table6[[#This Row],[LNONLINE]]+'[1]9'!M$20*Table6[[#This Row],[DL_DUM]]+'[1]9'!M$22*Table6[[#This Row],[CT_DUM]]+'[1]9'!M$23*Table6[[#This Row],[PA_DUM]]+'[1]9'!M$24*Table6[[#This Row],[NY_DUM]]+'[1]9'!M$25*Table6[[#This Row],[NJ_DUM]]</f>
        <v>7.0208392655354022</v>
      </c>
      <c r="BF732" s="9">
        <f>Table6[[#This Row],[sales]]-Table6[[#This Row],[Pred_9]]</f>
        <v>807.19027249429871</v>
      </c>
      <c r="BG732" s="9">
        <f>ABS(Table6[[#This Row],[Red_9]]/Table6[[#This Row],[sales]])</f>
        <v>0.99137712668848188</v>
      </c>
      <c r="BH732" s="9">
        <f>'[1]10'!P$22+'[1]10'!P$30*Table6[[#This Row],[LNTV]]+'[1]10'!P$29*Table6[[#This Row],[LNRADIOLING]]+'[1]10'!P$24*Table6[[#This Row],[LNONLINELING]]+'[1]10'!P$23*Table6[[#This Row],[DL_DUM]]+'[1]10'!P$25*Table6[[#This Row],[CT_DUM]]+'[1]10'!P$26*Table6[[#This Row],[PA_DUM]]+'[1]10'!P$27*Table6[[#This Row],[NY_DUM]]+'[1]10'!P$28*Table6[[#This Row],[NJ_DUM]]</f>
        <v>6.9264572065670658</v>
      </c>
      <c r="BI732" s="9">
        <f>Table6[[#This Row],[sales]]-Table6[[#This Row],[Pred_10]]</f>
        <v>807.28465455326705</v>
      </c>
      <c r="BJ732" s="45">
        <f>ABS(Table6[[#This Row],[Red_10]]/Table6[[#This Row],[sales]])</f>
        <v>0.99149304510031033</v>
      </c>
      <c r="BK732" s="9">
        <f>'[1]11'!P$32+'[1]11'!P$40*Table6[[#This Row],[LNONLINELING]]+'[1]11'!P$39*Table6[[#This Row],[LNRADIOLING]]+'[1]11'!P$38*Table6[[#This Row],[LNTVLING]]+'[1]11'!P$33*Table6[[#This Row],[DL_DUM]]+'[1]11'!P$34*Table6[[#This Row],[CT_DUM]]+'[1]11'!P$35*Table6[[#This Row],[PA_DUM]]+'[1]11'!P$36*Table6[[#This Row],[NY_DUM]]+'[1]11'!P$37*Table6[[#This Row],[NJ_DUM]]</f>
        <v>6.8914693803373268</v>
      </c>
      <c r="BL732" s="9">
        <f>Table6[[#This Row],[sales]]-Table6[[#This Row],[ Pred_11]]</f>
        <v>807.31964237949683</v>
      </c>
      <c r="BM732" s="47">
        <f>ABS(Table6[[#This Row],[ Red_11]]/Table6[[#This Row],[sales]])</f>
        <v>0.99153601654312717</v>
      </c>
      <c r="BN732" s="9">
        <f>'[1]12'!K$22+'[1]12'!K$28*Table6[[#This Row],[COMBINE LN LING]]+'[1]12'!K$23*Table6[[#This Row],[DL_DUM]]+'[1]12'!K$24*Table6[[#This Row],[CT_DUM]]+'[1]12'!K$25*Table6[[#This Row],[PA_DUM]]+'[1]12'!K$26*Table6[[#This Row],[NY_DUM]]+'[1]12'!K$27*Table6[[#This Row],[NJ_DUM]]</f>
        <v>7.0131709378447349</v>
      </c>
      <c r="BO732" s="9">
        <f>Table6[[#This Row],[sales]]-Table6[[#This Row],[ Pred_12]]</f>
        <v>807.19794082198939</v>
      </c>
      <c r="BP732" s="47">
        <f>ABS(Table6[[#This Row],[ Red_12]]/Table6[[#This Row],[sales]])</f>
        <v>0.99138654479587429</v>
      </c>
      <c r="BQ732">
        <f>LN(G732+'2019 Totals and Calculations'!C$18)</f>
        <v>7.1160759597164445</v>
      </c>
      <c r="BR732">
        <f>LN(Table6[[#This Row],[PROF RADIO]]+'2019 Totals and Calculations'!D$18)</f>
        <v>5.2646819341506523</v>
      </c>
      <c r="BS732">
        <f>LN(Table6[[#This Row],[ONLINE LINGERING]]+'2019 Totals and Calculations'!E$18)</f>
        <v>4.697223502821994</v>
      </c>
      <c r="BT732">
        <f>MONTH(Table6[[#This Row],[Date]])</f>
        <v>12</v>
      </c>
      <c r="BU732">
        <f t="shared" si="310"/>
        <v>0</v>
      </c>
      <c r="BV732">
        <f t="shared" si="311"/>
        <v>0</v>
      </c>
      <c r="BW732">
        <f t="shared" si="312"/>
        <v>0</v>
      </c>
      <c r="BX732">
        <f t="shared" si="313"/>
        <v>0</v>
      </c>
      <c r="BY732">
        <f t="shared" si="314"/>
        <v>0</v>
      </c>
      <c r="BZ732">
        <f t="shared" si="315"/>
        <v>0</v>
      </c>
      <c r="CA732">
        <f t="shared" si="316"/>
        <v>0</v>
      </c>
      <c r="CB732">
        <f t="shared" si="317"/>
        <v>0</v>
      </c>
      <c r="CC732">
        <f t="shared" si="318"/>
        <v>0</v>
      </c>
      <c r="CD732">
        <f t="shared" si="319"/>
        <v>0</v>
      </c>
      <c r="CE732">
        <f t="shared" si="320"/>
        <v>0</v>
      </c>
      <c r="CF732">
        <f t="shared" si="321"/>
        <v>1</v>
      </c>
      <c r="CG732">
        <f t="shared" si="322"/>
        <v>103</v>
      </c>
      <c r="CH73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679.35780616369698</v>
      </c>
      <c r="CI732" s="79">
        <f>Table6[[#This Row],[sales]]-CH732</f>
        <v>134.85330559613715</v>
      </c>
      <c r="CJ732">
        <f>ABS(Table6[[#This Row],[sales]]-CH732)/Table6[[#This Row],[sales]]</f>
        <v>0.16562449670413551</v>
      </c>
      <c r="CK73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688.79856515212725</v>
      </c>
      <c r="CL732" s="79">
        <f>Table6[[#This Row],[sales]]-CK732</f>
        <v>125.41254660770687</v>
      </c>
      <c r="CM732">
        <f>ABS(Table6[[#This Row],[sales]]-CK732)/Table6[[#This Row],[sales]]</f>
        <v>0.15402951985835769</v>
      </c>
      <c r="CN73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707.83389275635625</v>
      </c>
      <c r="CO732" s="79">
        <f>Table6[[#This Row],[sales]]-CN732</f>
        <v>106.37721900347788</v>
      </c>
      <c r="CP732">
        <f>ABS(Table6[[#This Row],[sales]]-CN732)/Table6[[#This Row],[sales]]</f>
        <v>0.1306506598436791</v>
      </c>
      <c r="CQ73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736.68313678272909</v>
      </c>
      <c r="CR732" s="79">
        <f>Table6[[#This Row],[sales]]-CQ732</f>
        <v>77.527974977105032</v>
      </c>
      <c r="CS732">
        <f>ABS(Table6[[#This Row],[sales]]-CQ732)/Table6[[#This Row],[sales]]</f>
        <v>9.5218517479497708E-2</v>
      </c>
    </row>
    <row r="733" spans="1:97" x14ac:dyDescent="0.2">
      <c r="A733">
        <v>732</v>
      </c>
      <c r="B733" t="s">
        <v>31</v>
      </c>
      <c r="C733" s="5">
        <v>43457</v>
      </c>
      <c r="D733" s="6">
        <v>899.37669674128824</v>
      </c>
      <c r="E733" s="8">
        <f>YEAR(Table6[[#This Row],[Date]])</f>
        <v>2018</v>
      </c>
      <c r="F733" s="6">
        <f>Table6[[#This Row],[TV_State]]+Table6[[#This Row],[Radio_State]]+Table6[[#This Row],[Online]]</f>
        <v>1099.2381849060189</v>
      </c>
      <c r="G733" s="6">
        <f t="shared" si="297"/>
        <v>879.06819068585651</v>
      </c>
      <c r="H733" s="6">
        <f>LN(Table6[[#This Row],[PROF TV LING]])</f>
        <v>6.7788624722482709</v>
      </c>
      <c r="I733" s="6">
        <f t="shared" si="298"/>
        <v>6.8017019642180747</v>
      </c>
      <c r="J733" s="6">
        <v>133.24099210982047</v>
      </c>
      <c r="K733" s="6">
        <f t="shared" si="303"/>
        <v>131.93470787344967</v>
      </c>
      <c r="L733" s="6">
        <f>0.5*J732+0.5*Table6[[#This Row],[Radio_State]]</f>
        <v>132.58138323798968</v>
      </c>
      <c r="M733" s="6">
        <f>LN(Table6[[#This Row],[RADIO LINGERING ]])</f>
        <v>4.887196669991507</v>
      </c>
      <c r="N733" s="6">
        <f t="shared" si="299"/>
        <v>4.8921594593336355</v>
      </c>
      <c r="O733" s="6">
        <v>66.620496054910234</v>
      </c>
      <c r="P733" s="6">
        <f t="shared" si="300"/>
        <v>66.339003016062833</v>
      </c>
      <c r="Q733" s="6">
        <f>0.3*O732+0.7*Table6[[#This Row],[Online]]</f>
        <v>66.42261339336099</v>
      </c>
      <c r="R733" s="6">
        <f>LN(Table6[[#This Row],[ONLINE LINGERING]])</f>
        <v>4.1960375616569481</v>
      </c>
      <c r="S733" s="6">
        <f t="shared" si="301"/>
        <v>4.199012278773691</v>
      </c>
      <c r="T733" s="6">
        <v>795.06210089358547</v>
      </c>
      <c r="U733" s="6">
        <f t="shared" si="302"/>
        <v>6.6784202259351204</v>
      </c>
      <c r="V733" s="8">
        <f>YEAR(Table6[[#This Row],[Date]])</f>
        <v>2018</v>
      </c>
      <c r="W733" s="8">
        <f>WEEKNUM(Table6[[#This Row],[Date]])</f>
        <v>52</v>
      </c>
      <c r="X733" t="s">
        <v>899</v>
      </c>
      <c r="Y733" s="9">
        <f>Table6[[#This Row],[LNTVLING]]+Table6[[#This Row],[LNRADIOLING]]+Table6[[#This Row],[LNONLINELING]]</f>
        <v>15.862096703896725</v>
      </c>
      <c r="Z733">
        <f t="shared" si="323"/>
        <v>1</v>
      </c>
      <c r="AA733">
        <f t="shared" si="304"/>
        <v>0</v>
      </c>
      <c r="AB733">
        <f t="shared" si="305"/>
        <v>0</v>
      </c>
      <c r="AC733">
        <f t="shared" si="306"/>
        <v>0</v>
      </c>
      <c r="AD733">
        <f t="shared" si="307"/>
        <v>0</v>
      </c>
      <c r="AE733">
        <f t="shared" si="308"/>
        <v>1</v>
      </c>
      <c r="AF733">
        <f t="shared" si="309"/>
        <v>0</v>
      </c>
      <c r="AG733" s="9">
        <f>'[1]1'!J$20+'[1]1'!J$21*Table6[[#This Row],[TV_State]]</f>
        <v>2214.2056571338608</v>
      </c>
      <c r="AH733" s="9">
        <f>Table6[[#This Row],[sales]]-Table6[[#This Row],[Pred_1]]</f>
        <v>-1419.1435562402753</v>
      </c>
      <c r="AI733">
        <f>ABS(Table6[[#This Row],[Res_1]])/Table6[[#This Row],[sales]]</f>
        <v>1.7849468043380168</v>
      </c>
      <c r="AJ733" s="9">
        <f>'[1]2'!J$20+'[1]2'!J$21*Table6[[#This Row],[Radio_State]]</f>
        <v>2299.2170621826895</v>
      </c>
      <c r="AK733" s="9">
        <f>Table6[[#This Row],[sales]]-Table6[[#This Row],[ Pred_2 ]]</f>
        <v>-1504.154961289104</v>
      </c>
      <c r="AL733">
        <f>ABS(Table6[[#This Row],[ Res_2 ]])/Table6[[#This Row],[sales]]</f>
        <v>1.8918710369901364</v>
      </c>
      <c r="AM733" s="10">
        <f>'[1]3'!J$20+'[1]3'!J$21*Data!O733</f>
        <v>2185.6181817405604</v>
      </c>
      <c r="AN733" s="9">
        <f>Table6[[#This Row],[sales]]-Table6[[#This Row],[Pred_3]]</f>
        <v>-1390.556080846975</v>
      </c>
      <c r="AO733" s="9">
        <f>ABS(Table6[[#This Row],[Res_3]])/Table6[[#This Row],[sales]]</f>
        <v>1.7489905244937503</v>
      </c>
      <c r="AP733" s="9">
        <f>'[1]4'!L$21+'[1]4'!L$27*Table6[[#This Row],[TV_State]]+'[1]4'!L$22*Table6[[#This Row],[NJ_DUM]]+'[1]4'!L$23*Table6[[#This Row],[NY_DUM]]+'[1]4'!L$24*Table6[[#This Row],[PA_DUM]]+'[1]4'!L$25*Table6[[#This Row],[CT_DUM]]+'[1]4'!L$26*Table6[[#This Row],[DL_DUM]]</f>
        <v>436.21508609210753</v>
      </c>
      <c r="AQ733" s="9">
        <f>Table6[[#This Row],[sales]]-Table6[[#This Row],[Pred_4]]</f>
        <v>358.84701480147794</v>
      </c>
      <c r="AR733">
        <f>ABS(Table6[[#This Row],[Res_4]]/Table6[[#This Row],[sales]])</f>
        <v>0.45134463634747896</v>
      </c>
      <c r="AS733" s="9">
        <f>'[1]5'!L$20+'[1]5'!L$26*Table6[[#This Row],[Radio_State]]+'[1]5'!L$21*Table6[[#This Row],[NJ_DUM]]+'[1]5'!L$22*Table6[[#This Row],[NY_DUM]]+'[1]5'!L$23*Table6[[#This Row],[PA_DUM]]+'[1]5'!L$24*Table6[[#This Row],[CT_DUM]]+'[1]5'!L$25*Table6[[#This Row],[DL_DUM]]</f>
        <v>431.10823446503571</v>
      </c>
      <c r="AT733" s="9">
        <f>Table6[[#This Row],[sales]]-Table6[[#This Row],[Pred_5]]</f>
        <v>363.95386642854976</v>
      </c>
      <c r="AU733" s="9">
        <f>ABS(Table6[[#This Row],[Red_5]]/Table6[[#This Row],[sales]])</f>
        <v>0.45776784734110088</v>
      </c>
      <c r="AV733" s="9">
        <f>'[1]6'!L$20+'[1]6'!L$26*Table6[[#This Row],[Online]]+'[1]6'!L$21*Table6[[#This Row],[NJ_DUM]]+'[1]6'!L$22*Table6[[#This Row],[NY_DUM]]+'[1]6'!L$23*Table6[[#This Row],[PA_DUM]]+'[1]6'!L$24*Table6[[#This Row],[CT_DUM]]+'[1]6'!L$25*Table6[[#This Row],[DL_DUM]]</f>
        <v>283.99575773999908</v>
      </c>
      <c r="AW733" s="9">
        <f>Table6[[#This Row],[sales]]-Table6[[#This Row],[Pred_6]]</f>
        <v>511.06634315358639</v>
      </c>
      <c r="AX733" s="9">
        <f>ABS(Table6[[#This Row],[Red_6]]/Table6[[#This Row],[sales]])</f>
        <v>0.64280053417109073</v>
      </c>
      <c r="AY733" s="9">
        <f>'[1]7'!L$21+'[1]7'!L$27*Table6[[#This Row],[LNTV]]+'[1]7'!L$22*Table6[[#This Row],[NJ_DUM]]+'[1]7'!L$23*Table6[[#This Row],[NY_DUM]]+'[1]7'!L$24*Table6[[#This Row],[PA_DUM]]+'[1]7'!L$25*Table6[[#This Row],[CT_DUM]]+'[1]7'!L$26*Table6[[#This Row],[DL_DUM]]</f>
        <v>5.8984131743486996</v>
      </c>
      <c r="AZ733" s="9">
        <f>Table6[[#This Row],[sales]]-Table6[[#This Row],[Pred_7]]</f>
        <v>789.1636877192368</v>
      </c>
      <c r="BA733" s="9">
        <f>ABS(Table6[[#This Row],[Red_7]]/Table6[[#This Row],[sales]])</f>
        <v>0.99258119187454752</v>
      </c>
      <c r="BB733" s="9">
        <f>'[1]8'!O$22+'[1]8'!O$28*Table6[[#This Row],[LNRADIOLING]]+'[1]8'!O$23*Table6[[#This Row],[DL_DUM]]+'[1]8'!O$24*Table6[[#This Row],[CT_DUM]]+'[1]8'!O$25*Table6[[#This Row],[PA_DUM]]+'[1]8'!O$26*Table6[[#This Row],[NY_DUM]]+'[1]8'!O$27*Table6[[#This Row],[NJ_DUM]]</f>
        <v>6.9052841605544542</v>
      </c>
      <c r="BC733" s="9">
        <f>Table6[[#This Row],[sales]]-Table6[[#This Row],[Pred_8]]</f>
        <v>788.15681673303106</v>
      </c>
      <c r="BD733" s="9">
        <f>ABS(Table6[[#This Row],[Red_8]]/Table6[[#This Row],[sales]])</f>
        <v>0.99131478641379911</v>
      </c>
      <c r="BE733" s="9">
        <f>'[1]9'!M$19+'[1]9'!M$21*Table6[[#This Row],[LNONLINE]]+'[1]9'!M$20*Table6[[#This Row],[DL_DUM]]+'[1]9'!M$22*Table6[[#This Row],[CT_DUM]]+'[1]9'!M$23*Table6[[#This Row],[PA_DUM]]+'[1]9'!M$24*Table6[[#This Row],[NY_DUM]]+'[1]9'!M$25*Table6[[#This Row],[NJ_DUM]]</f>
        <v>7.0239897138667349</v>
      </c>
      <c r="BF733" s="9">
        <f>Table6[[#This Row],[sales]]-Table6[[#This Row],[Pred_9]]</f>
        <v>788.03811117971873</v>
      </c>
      <c r="BG733" s="9">
        <f>ABS(Table6[[#This Row],[Red_9]]/Table6[[#This Row],[sales]])</f>
        <v>0.99116548291514295</v>
      </c>
      <c r="BH733" s="9">
        <f>'[1]10'!P$22+'[1]10'!P$30*Table6[[#This Row],[LNTV]]+'[1]10'!P$29*Table6[[#This Row],[LNRADIOLING]]+'[1]10'!P$24*Table6[[#This Row],[LNONLINELING]]+'[1]10'!P$23*Table6[[#This Row],[DL_DUM]]+'[1]10'!P$25*Table6[[#This Row],[CT_DUM]]+'[1]10'!P$26*Table6[[#This Row],[PA_DUM]]+'[1]10'!P$27*Table6[[#This Row],[NY_DUM]]+'[1]10'!P$28*Table6[[#This Row],[NJ_DUM]]</f>
        <v>6.9282682898432846</v>
      </c>
      <c r="BI733" s="9">
        <f>Table6[[#This Row],[sales]]-Table6[[#This Row],[Pred_10]]</f>
        <v>788.13383260374223</v>
      </c>
      <c r="BJ733" s="45">
        <f>ABS(Table6[[#This Row],[Red_10]]/Table6[[#This Row],[sales]])</f>
        <v>0.99128587781752342</v>
      </c>
      <c r="BK733" s="9">
        <f>'[1]11'!P$32+'[1]11'!P$40*Table6[[#This Row],[LNONLINELING]]+'[1]11'!P$39*Table6[[#This Row],[LNRADIOLING]]+'[1]11'!P$38*Table6[[#This Row],[LNTVLING]]+'[1]11'!P$33*Table6[[#This Row],[DL_DUM]]+'[1]11'!P$34*Table6[[#This Row],[CT_DUM]]+'[1]11'!P$35*Table6[[#This Row],[PA_DUM]]+'[1]11'!P$36*Table6[[#This Row],[NY_DUM]]+'[1]11'!P$37*Table6[[#This Row],[NJ_DUM]]</f>
        <v>6.8925947780081263</v>
      </c>
      <c r="BL733" s="9">
        <f>Table6[[#This Row],[sales]]-Table6[[#This Row],[ Pred_11]]</f>
        <v>788.16950611557729</v>
      </c>
      <c r="BM733" s="47">
        <f>ABS(Table6[[#This Row],[ Red_11]]/Table6[[#This Row],[sales]])</f>
        <v>0.99133074665455512</v>
      </c>
      <c r="BN733" s="9">
        <f>'[1]12'!K$22+'[1]12'!K$28*Table6[[#This Row],[COMBINE LN LING]]+'[1]12'!K$23*Table6[[#This Row],[DL_DUM]]+'[1]12'!K$24*Table6[[#This Row],[CT_DUM]]+'[1]12'!K$25*Table6[[#This Row],[PA_DUM]]+'[1]12'!K$26*Table6[[#This Row],[NY_DUM]]+'[1]12'!K$27*Table6[[#This Row],[NJ_DUM]]</f>
        <v>7.0160436742515806</v>
      </c>
      <c r="BO733" s="9">
        <f>Table6[[#This Row],[sales]]-Table6[[#This Row],[ Pred_12]]</f>
        <v>788.04605721933387</v>
      </c>
      <c r="BP733" s="47">
        <f>ABS(Table6[[#This Row],[ Red_12]]/Table6[[#This Row],[sales]])</f>
        <v>0.99117547715283361</v>
      </c>
      <c r="BQ733">
        <f>LN(G733+'2019 Totals and Calculations'!C$18)</f>
        <v>7.1231180017338342</v>
      </c>
      <c r="BR733">
        <f>LN(Table6[[#This Row],[PROF RADIO]]+'2019 Totals and Calculations'!D$18)</f>
        <v>5.2714140671738683</v>
      </c>
      <c r="BS733">
        <f>LN(Table6[[#This Row],[ONLINE LINGERING]]+'2019 Totals and Calculations'!E$18)</f>
        <v>4.7032037220126997</v>
      </c>
      <c r="BT733">
        <f>MONTH(Table6[[#This Row],[Date]])</f>
        <v>12</v>
      </c>
      <c r="BU733">
        <f t="shared" si="310"/>
        <v>0</v>
      </c>
      <c r="BV733">
        <f t="shared" si="311"/>
        <v>0</v>
      </c>
      <c r="BW733">
        <f t="shared" si="312"/>
        <v>0</v>
      </c>
      <c r="BX733">
        <f t="shared" si="313"/>
        <v>0</v>
      </c>
      <c r="BY733">
        <f t="shared" si="314"/>
        <v>0</v>
      </c>
      <c r="BZ733">
        <f t="shared" si="315"/>
        <v>0</v>
      </c>
      <c r="CA733">
        <f t="shared" si="316"/>
        <v>0</v>
      </c>
      <c r="CB733">
        <f t="shared" si="317"/>
        <v>0</v>
      </c>
      <c r="CC733">
        <f t="shared" si="318"/>
        <v>0</v>
      </c>
      <c r="CD733">
        <f t="shared" si="319"/>
        <v>0</v>
      </c>
      <c r="CE733">
        <f t="shared" si="320"/>
        <v>0</v>
      </c>
      <c r="CF733">
        <f t="shared" si="321"/>
        <v>1</v>
      </c>
      <c r="CG733">
        <f t="shared" si="322"/>
        <v>104</v>
      </c>
      <c r="CH73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682.62810462905475</v>
      </c>
      <c r="CI733" s="79">
        <f>Table6[[#This Row],[sales]]-CH733</f>
        <v>112.43399626453072</v>
      </c>
      <c r="CJ733">
        <f>ABS(Table6[[#This Row],[sales]]-CH733)/Table6[[#This Row],[sales]]</f>
        <v>0.14141536382901915</v>
      </c>
      <c r="CK73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691.78744743113577</v>
      </c>
      <c r="CL733" s="79">
        <f>Table6[[#This Row],[sales]]-CK733</f>
        <v>103.27465346244969</v>
      </c>
      <c r="CM733">
        <f>ABS(Table6[[#This Row],[sales]]-CK733)/Table6[[#This Row],[sales]]</f>
        <v>0.1298950778138932</v>
      </c>
      <c r="CN73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710.88901727049245</v>
      </c>
      <c r="CO733" s="79">
        <f>Table6[[#This Row],[sales]]-CN733</f>
        <v>84.173083623093021</v>
      </c>
      <c r="CP733">
        <f>ABS(Table6[[#This Row],[sales]]-CN733)/Table6[[#This Row],[sales]]</f>
        <v>0.10586982265723556</v>
      </c>
      <c r="CQ73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741.23888178342804</v>
      </c>
      <c r="CR733" s="79">
        <f>Table6[[#This Row],[sales]]-CQ733</f>
        <v>53.823219110157424</v>
      </c>
      <c r="CS733">
        <f>ABS(Table6[[#This Row],[sales]]-CQ733)/Table6[[#This Row],[sales]]</f>
        <v>6.7696874306628976E-2</v>
      </c>
    </row>
    <row r="734" spans="1:97" x14ac:dyDescent="0.2">
      <c r="A734">
        <v>733</v>
      </c>
      <c r="B734" t="s">
        <v>31</v>
      </c>
      <c r="C734" s="5">
        <v>43464</v>
      </c>
      <c r="D734" s="6">
        <v>908.37046370870098</v>
      </c>
      <c r="E734" s="8">
        <f>YEAR(Table6[[#This Row],[Date]])</f>
        <v>2018</v>
      </c>
      <c r="F734" s="6">
        <f>Table6[[#This Row],[TV_State]]+Table6[[#This Row],[Radio_State]]+Table6[[#This Row],[Online]]</f>
        <v>1110.2305667550791</v>
      </c>
      <c r="G734" s="6">
        <f t="shared" si="297"/>
        <v>887.85887259270976</v>
      </c>
      <c r="H734" s="6">
        <f>LN(Table6[[#This Row],[PROF TV LING]])</f>
        <v>6.7888128031014325</v>
      </c>
      <c r="I734" s="6">
        <f t="shared" si="298"/>
        <v>6.8116522950712426</v>
      </c>
      <c r="J734" s="6">
        <v>134.57340203091866</v>
      </c>
      <c r="K734" s="6">
        <f t="shared" si="303"/>
        <v>133.25405495218416</v>
      </c>
      <c r="L734" s="6">
        <f>0.5*J733+0.5*Table6[[#This Row],[Radio_State]]</f>
        <v>133.90719707036956</v>
      </c>
      <c r="M734" s="6">
        <f>LN(Table6[[#This Row],[RADIO LINGERING ]])</f>
        <v>4.8971470008446749</v>
      </c>
      <c r="N734" s="6">
        <f t="shared" si="299"/>
        <v>4.9021097901868043</v>
      </c>
      <c r="O734" s="6">
        <v>67.286701015459329</v>
      </c>
      <c r="P734" s="6">
        <f t="shared" si="300"/>
        <v>67.002391615640377</v>
      </c>
      <c r="Q734" s="6">
        <f>0.3*O733+0.7*Table6[[#This Row],[Online]]</f>
        <v>67.086839527294586</v>
      </c>
      <c r="R734" s="6">
        <f>LN(Table6[[#This Row],[ONLINE LINGERING]])</f>
        <v>4.205987892510116</v>
      </c>
      <c r="S734" s="6">
        <f t="shared" si="301"/>
        <v>4.2089626096268589</v>
      </c>
      <c r="T734" s="6">
        <v>736.84569280350763</v>
      </c>
      <c r="U734" s="6">
        <f t="shared" si="302"/>
        <v>6.6023784982238629</v>
      </c>
      <c r="V734" s="8">
        <f>YEAR(Table6[[#This Row],[Date]])</f>
        <v>2018</v>
      </c>
      <c r="W734" s="8">
        <f>WEEKNUM(Table6[[#This Row],[Date]])</f>
        <v>53</v>
      </c>
      <c r="X734" t="s">
        <v>900</v>
      </c>
      <c r="Y734" s="9">
        <f>Table6[[#This Row],[LNTVLING]]+Table6[[#This Row],[LNRADIOLING]]+Table6[[#This Row],[LNONLINELING]]</f>
        <v>15.891947696456224</v>
      </c>
      <c r="Z734">
        <f t="shared" si="323"/>
        <v>1</v>
      </c>
      <c r="AA734">
        <f t="shared" si="304"/>
        <v>0</v>
      </c>
      <c r="AB734">
        <f t="shared" si="305"/>
        <v>0</v>
      </c>
      <c r="AC734">
        <f t="shared" si="306"/>
        <v>0</v>
      </c>
      <c r="AD734">
        <f t="shared" si="307"/>
        <v>0</v>
      </c>
      <c r="AE734">
        <f t="shared" si="308"/>
        <v>1</v>
      </c>
      <c r="AF734">
        <f t="shared" si="309"/>
        <v>0</v>
      </c>
      <c r="AG734" s="9">
        <f>'[1]1'!J$20+'[1]1'!J$21*Table6[[#This Row],[TV_State]]</f>
        <v>2223.0503882506359</v>
      </c>
      <c r="AH734" s="9">
        <f>Table6[[#This Row],[sales]]-Table6[[#This Row],[Pred_1]]</f>
        <v>-1486.2046954471284</v>
      </c>
      <c r="AI734">
        <f>ABS(Table6[[#This Row],[Res_1]])/Table6[[#This Row],[sales]]</f>
        <v>2.0169822663853854</v>
      </c>
      <c r="AJ734" s="9">
        <f>'[1]2'!J$20+'[1]2'!J$21*Table6[[#This Row],[Radio_State]]</f>
        <v>2305.0664147645412</v>
      </c>
      <c r="AK734" s="9">
        <f>Table6[[#This Row],[sales]]-Table6[[#This Row],[ Pred_2 ]]</f>
        <v>-1568.2207219610336</v>
      </c>
      <c r="AL734">
        <f>ABS(Table6[[#This Row],[ Res_2 ]])/Table6[[#This Row],[sales]]</f>
        <v>2.1282891890082967</v>
      </c>
      <c r="AM734" s="10">
        <f>'[1]3'!J$20+'[1]3'!J$21*Data!O734</f>
        <v>2189.4670617407173</v>
      </c>
      <c r="AN734" s="9">
        <f>Table6[[#This Row],[sales]]-Table6[[#This Row],[Pred_3]]</f>
        <v>-1452.6213689372098</v>
      </c>
      <c r="AO734" s="9">
        <f>ABS(Table6[[#This Row],[Res_3]])/Table6[[#This Row],[sales]]</f>
        <v>1.9714051165995969</v>
      </c>
      <c r="AP734" s="9">
        <f>'[1]4'!L$21+'[1]4'!L$27*Table6[[#This Row],[TV_State]]+'[1]4'!L$22*Table6[[#This Row],[NJ_DUM]]+'[1]4'!L$23*Table6[[#This Row],[NY_DUM]]+'[1]4'!L$24*Table6[[#This Row],[PA_DUM]]+'[1]4'!L$25*Table6[[#This Row],[CT_DUM]]+'[1]4'!L$26*Table6[[#This Row],[DL_DUM]]</f>
        <v>438.19893700957033</v>
      </c>
      <c r="AQ734" s="9">
        <f>Table6[[#This Row],[sales]]-Table6[[#This Row],[Pred_4]]</f>
        <v>298.6467557939373</v>
      </c>
      <c r="AR734">
        <f>ABS(Table6[[#This Row],[Res_4]]/Table6[[#This Row],[sales]])</f>
        <v>0.4053043380869385</v>
      </c>
      <c r="AS734" s="9">
        <f>'[1]5'!L$20+'[1]5'!L$26*Table6[[#This Row],[Radio_State]]+'[1]5'!L$21*Table6[[#This Row],[NJ_DUM]]+'[1]5'!L$22*Table6[[#This Row],[NY_DUM]]+'[1]5'!L$23*Table6[[#This Row],[PA_DUM]]+'[1]5'!L$24*Table6[[#This Row],[CT_DUM]]+'[1]5'!L$25*Table6[[#This Row],[DL_DUM]]</f>
        <v>433.45540152641547</v>
      </c>
      <c r="AT734" s="9">
        <f>Table6[[#This Row],[sales]]-Table6[[#This Row],[Pred_5]]</f>
        <v>303.39029127709216</v>
      </c>
      <c r="AU734" s="9">
        <f>ABS(Table6[[#This Row],[Red_5]]/Table6[[#This Row],[sales]])</f>
        <v>0.41174196204197167</v>
      </c>
      <c r="AV734" s="9">
        <f>'[1]6'!L$20+'[1]6'!L$26*Table6[[#This Row],[Online]]+'[1]6'!L$21*Table6[[#This Row],[NJ_DUM]]+'[1]6'!L$22*Table6[[#This Row],[NY_DUM]]+'[1]6'!L$23*Table6[[#This Row],[PA_DUM]]+'[1]6'!L$24*Table6[[#This Row],[CT_DUM]]+'[1]6'!L$25*Table6[[#This Row],[DL_DUM]]</f>
        <v>286.89525332926365</v>
      </c>
      <c r="AW734" s="9">
        <f>Table6[[#This Row],[sales]]-Table6[[#This Row],[Pred_6]]</f>
        <v>449.95043947424398</v>
      </c>
      <c r="AX734" s="9">
        <f>ABS(Table6[[#This Row],[Red_6]]/Table6[[#This Row],[sales]])</f>
        <v>0.61064405189409299</v>
      </c>
      <c r="AY734" s="9">
        <f>'[1]7'!L$21+'[1]7'!L$27*Table6[[#This Row],[LNTV]]+'[1]7'!L$22*Table6[[#This Row],[NJ_DUM]]+'[1]7'!L$23*Table6[[#This Row],[NY_DUM]]+'[1]7'!L$24*Table6[[#This Row],[PA_DUM]]+'[1]7'!L$25*Table6[[#This Row],[CT_DUM]]+'[1]7'!L$26*Table6[[#This Row],[DL_DUM]]</f>
        <v>5.8995145216387002</v>
      </c>
      <c r="AZ734" s="9">
        <f>Table6[[#This Row],[sales]]-Table6[[#This Row],[Pred_7]]</f>
        <v>730.94617828186892</v>
      </c>
      <c r="BA734" s="9">
        <f>ABS(Table6[[#This Row],[Red_7]]/Table6[[#This Row],[sales]])</f>
        <v>0.9919935549881651</v>
      </c>
      <c r="BB734" s="9">
        <f>'[1]8'!O$22+'[1]8'!O$28*Table6[[#This Row],[LNRADIOLING]]+'[1]8'!O$23*Table6[[#This Row],[DL_DUM]]+'[1]8'!O$24*Table6[[#This Row],[CT_DUM]]+'[1]8'!O$25*Table6[[#This Row],[PA_DUM]]+'[1]8'!O$26*Table6[[#This Row],[NY_DUM]]+'[1]8'!O$27*Table6[[#This Row],[NJ_DUM]]</f>
        <v>6.9059940265582309</v>
      </c>
      <c r="BC734" s="9">
        <f>Table6[[#This Row],[sales]]-Table6[[#This Row],[Pred_8]]</f>
        <v>729.9396987769494</v>
      </c>
      <c r="BD734" s="9">
        <f>ABS(Table6[[#This Row],[Red_8]]/Table6[[#This Row],[sales]])</f>
        <v>0.99062762516764846</v>
      </c>
      <c r="BE734" s="9">
        <f>'[1]9'!M$19+'[1]9'!M$21*Table6[[#This Row],[LNONLINE]]+'[1]9'!M$20*Table6[[#This Row],[DL_DUM]]+'[1]9'!M$22*Table6[[#This Row],[CT_DUM]]+'[1]9'!M$23*Table6[[#This Row],[PA_DUM]]+'[1]9'!M$24*Table6[[#This Row],[NY_DUM]]+'[1]9'!M$25*Table6[[#This Row],[NJ_DUM]]</f>
        <v>7.0271401621980667</v>
      </c>
      <c r="BF734" s="9">
        <f>Table6[[#This Row],[sales]]-Table6[[#This Row],[Pred_9]]</f>
        <v>729.81855264130957</v>
      </c>
      <c r="BG734" s="9">
        <f>ABS(Table6[[#This Row],[Red_9]]/Table6[[#This Row],[sales]])</f>
        <v>0.99046321335548337</v>
      </c>
      <c r="BH734" s="9">
        <f>'[1]10'!P$22+'[1]10'!P$30*Table6[[#This Row],[LNTV]]+'[1]10'!P$29*Table6[[#This Row],[LNRADIOLING]]+'[1]10'!P$24*Table6[[#This Row],[LNONLINELING]]+'[1]10'!P$23*Table6[[#This Row],[DL_DUM]]+'[1]10'!P$25*Table6[[#This Row],[CT_DUM]]+'[1]10'!P$26*Table6[[#This Row],[PA_DUM]]+'[1]10'!P$27*Table6[[#This Row],[NY_DUM]]+'[1]10'!P$28*Table6[[#This Row],[NJ_DUM]]</f>
        <v>6.9300793731195025</v>
      </c>
      <c r="BI734" s="9">
        <f>Table6[[#This Row],[sales]]-Table6[[#This Row],[Pred_10]]</f>
        <v>729.91561343038813</v>
      </c>
      <c r="BJ734" s="45">
        <f>ABS(Table6[[#This Row],[Red_10]]/Table6[[#This Row],[sales]])</f>
        <v>0.99059493807074817</v>
      </c>
      <c r="BK734" s="9">
        <f>'[1]11'!P$32+'[1]11'!P$40*Table6[[#This Row],[LNONLINELING]]+'[1]11'!P$39*Table6[[#This Row],[LNRADIOLING]]+'[1]11'!P$38*Table6[[#This Row],[LNTVLING]]+'[1]11'!P$33*Table6[[#This Row],[DL_DUM]]+'[1]11'!P$34*Table6[[#This Row],[CT_DUM]]+'[1]11'!P$35*Table6[[#This Row],[PA_DUM]]+'[1]11'!P$36*Table6[[#This Row],[NY_DUM]]+'[1]11'!P$37*Table6[[#This Row],[NJ_DUM]]</f>
        <v>6.8937201756789275</v>
      </c>
      <c r="BL734" s="9">
        <f>Table6[[#This Row],[sales]]-Table6[[#This Row],[ Pred_11]]</f>
        <v>729.9519726278287</v>
      </c>
      <c r="BM734" s="47">
        <f>ABS(Table6[[#This Row],[ Red_11]]/Table6[[#This Row],[sales]])</f>
        <v>0.99064428245559788</v>
      </c>
      <c r="BN734" s="9">
        <f>'[1]12'!K$22+'[1]12'!K$28*Table6[[#This Row],[COMBINE LN LING]]+'[1]12'!K$23*Table6[[#This Row],[DL_DUM]]+'[1]12'!K$24*Table6[[#This Row],[CT_DUM]]+'[1]12'!K$25*Table6[[#This Row],[PA_DUM]]+'[1]12'!K$26*Table6[[#This Row],[NY_DUM]]+'[1]12'!K$27*Table6[[#This Row],[NJ_DUM]]</f>
        <v>7.0189164106584272</v>
      </c>
      <c r="BO734" s="9">
        <f>Table6[[#This Row],[sales]]-Table6[[#This Row],[ Pred_12]]</f>
        <v>729.82677639284918</v>
      </c>
      <c r="BP734" s="47">
        <f>ABS(Table6[[#This Row],[ Red_12]]/Table6[[#This Row],[sales]])</f>
        <v>0.99047437410680483</v>
      </c>
      <c r="BQ734">
        <f>LN(G734+'2019 Totals and Calculations'!C$18)</f>
        <v>7.1301804815974643</v>
      </c>
      <c r="BR734">
        <f>LN(Table6[[#This Row],[PROF RADIO]]+'2019 Totals and Calculations'!D$18)</f>
        <v>5.2781678273174037</v>
      </c>
      <c r="BS734">
        <f>LN(Table6[[#This Row],[ONLINE LINGERING]]+'2019 Totals and Calculations'!E$18)</f>
        <v>4.7092076592608656</v>
      </c>
      <c r="BT734">
        <f>MONTH(Table6[[#This Row],[Date]])</f>
        <v>12</v>
      </c>
      <c r="BU734">
        <f t="shared" si="310"/>
        <v>0</v>
      </c>
      <c r="BV734">
        <f t="shared" si="311"/>
        <v>0</v>
      </c>
      <c r="BW734">
        <f t="shared" si="312"/>
        <v>0</v>
      </c>
      <c r="BX734">
        <f t="shared" si="313"/>
        <v>0</v>
      </c>
      <c r="BY734">
        <f t="shared" si="314"/>
        <v>0</v>
      </c>
      <c r="BZ734">
        <f t="shared" si="315"/>
        <v>0</v>
      </c>
      <c r="CA734">
        <f t="shared" si="316"/>
        <v>0</v>
      </c>
      <c r="CB734">
        <f t="shared" si="317"/>
        <v>0</v>
      </c>
      <c r="CC734">
        <f t="shared" si="318"/>
        <v>0</v>
      </c>
      <c r="CD734">
        <f t="shared" si="319"/>
        <v>0</v>
      </c>
      <c r="CE734">
        <f t="shared" si="320"/>
        <v>0</v>
      </c>
      <c r="CF734">
        <f t="shared" si="321"/>
        <v>1</v>
      </c>
      <c r="CG734">
        <f t="shared" si="322"/>
        <v>105</v>
      </c>
      <c r="CH73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685.91832313142481</v>
      </c>
      <c r="CI734" s="79">
        <f>Table6[[#This Row],[sales]]-CH734</f>
        <v>50.927369672082818</v>
      </c>
      <c r="CJ734">
        <f>ABS(Table6[[#This Row],[sales]]-CH734)/Table6[[#This Row],[sales]]</f>
        <v>6.9115379474252364E-2</v>
      </c>
      <c r="CK73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694.79390419770311</v>
      </c>
      <c r="CL734" s="79">
        <f>Table6[[#This Row],[sales]]-CK734</f>
        <v>42.051788605804518</v>
      </c>
      <c r="CM734">
        <f>ABS(Table6[[#This Row],[sales]]-CK734)/Table6[[#This Row],[sales]]</f>
        <v>5.7070006673728822E-2</v>
      </c>
      <c r="CN73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713.96285855771418</v>
      </c>
      <c r="CO734" s="79">
        <f>Table6[[#This Row],[sales]]-CN734</f>
        <v>22.882834245793447</v>
      </c>
      <c r="CP734">
        <f>ABS(Table6[[#This Row],[sales]]-CN734)/Table6[[#This Row],[sales]]</f>
        <v>3.1055123846527716E-2</v>
      </c>
      <c r="CQ73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745.83129723720208</v>
      </c>
      <c r="CR734" s="79">
        <f>Table6[[#This Row],[sales]]-CQ734</f>
        <v>-8.9856044336944478</v>
      </c>
      <c r="CS734">
        <f>ABS(Table6[[#This Row],[sales]]-CQ734)/Table6[[#This Row],[sales]]</f>
        <v>1.2194689500737316E-2</v>
      </c>
    </row>
    <row r="735" spans="1:97" x14ac:dyDescent="0.2">
      <c r="A735">
        <v>734</v>
      </c>
      <c r="B735" t="s">
        <v>31</v>
      </c>
      <c r="C735" s="5">
        <v>43471</v>
      </c>
      <c r="D735" s="6">
        <v>917.45416834578805</v>
      </c>
      <c r="E735" s="8">
        <f>YEAR(Table6[[#This Row],[Date]])</f>
        <v>2019</v>
      </c>
      <c r="F735" s="6">
        <f>Table6[[#This Row],[TV_State]]+Table6[[#This Row],[Radio_State]]+Table6[[#This Row],[Online]]</f>
        <v>1121.3328724226299</v>
      </c>
      <c r="G735" s="6">
        <f t="shared" si="297"/>
        <v>896.73746131863322</v>
      </c>
      <c r="H735" s="6">
        <f>LN(Table6[[#This Row],[PROF TV LING]])</f>
        <v>6.7987631339545969</v>
      </c>
      <c r="I735" s="6">
        <f t="shared" si="298"/>
        <v>6.8216026259244105</v>
      </c>
      <c r="J735" s="6">
        <v>135.91913605122787</v>
      </c>
      <c r="K735" s="6">
        <f t="shared" si="303"/>
        <v>134.58659550170603</v>
      </c>
      <c r="L735" s="6">
        <f>0.5*J734+0.5*Table6[[#This Row],[Radio_State]]</f>
        <v>135.24626904107328</v>
      </c>
      <c r="M735" s="6">
        <f>LN(Table6[[#This Row],[RADIO LINGERING ]])</f>
        <v>4.9070973316978428</v>
      </c>
      <c r="N735" s="6">
        <f t="shared" si="299"/>
        <v>4.9120601210399721</v>
      </c>
      <c r="O735" s="6">
        <v>67.959568025613933</v>
      </c>
      <c r="P735" s="6">
        <f t="shared" si="300"/>
        <v>67.672415102621869</v>
      </c>
      <c r="Q735" s="6">
        <f>0.3*O734+0.7*Table6[[#This Row],[Online]]</f>
        <v>67.757707922567548</v>
      </c>
      <c r="R735" s="6">
        <f>LN(Table6[[#This Row],[ONLINE LINGERING]])</f>
        <v>4.2159382233632838</v>
      </c>
      <c r="S735" s="6">
        <f t="shared" si="301"/>
        <v>4.2189129404800267</v>
      </c>
      <c r="T735" s="6">
        <v>703.55359924771437</v>
      </c>
      <c r="U735" s="6">
        <f t="shared" si="302"/>
        <v>6.5561440630590218</v>
      </c>
      <c r="V735" s="8">
        <f>YEAR(Table6[[#This Row],[Date]])</f>
        <v>2019</v>
      </c>
      <c r="W735" s="8">
        <f>WEEKNUM(Table6[[#This Row],[Date]])</f>
        <v>2</v>
      </c>
      <c r="X735" t="s">
        <v>901</v>
      </c>
      <c r="Y735" s="9">
        <f>Table6[[#This Row],[LNTVLING]]+Table6[[#This Row],[LNRADIOLING]]+Table6[[#This Row],[LNONLINELING]]</f>
        <v>15.921798689015723</v>
      </c>
      <c r="Z735">
        <f t="shared" si="323"/>
        <v>1</v>
      </c>
      <c r="AA735">
        <f t="shared" si="304"/>
        <v>0</v>
      </c>
      <c r="AB735">
        <f t="shared" si="305"/>
        <v>0</v>
      </c>
      <c r="AC735">
        <f t="shared" si="306"/>
        <v>0</v>
      </c>
      <c r="AD735">
        <f t="shared" si="307"/>
        <v>0</v>
      </c>
      <c r="AE735">
        <f t="shared" si="308"/>
        <v>1</v>
      </c>
      <c r="AF735">
        <f t="shared" si="309"/>
        <v>0</v>
      </c>
      <c r="AG735" s="9">
        <f>'[1]1'!J$20+'[1]1'!J$21*Table6[[#This Row],[TV_State]]</f>
        <v>2231.9835666785789</v>
      </c>
      <c r="AH735" s="9">
        <f>Table6[[#This Row],[sales]]-Table6[[#This Row],[Pred_1]]</f>
        <v>-1528.4299674308645</v>
      </c>
      <c r="AI735">
        <f>ABS(Table6[[#This Row],[Res_1]])/Table6[[#This Row],[sales]]</f>
        <v>2.1724428232122786</v>
      </c>
      <c r="AJ735" s="9">
        <f>'[1]2'!J$20+'[1]2'!J$21*Table6[[#This Row],[Radio_State]]</f>
        <v>2310.9742608722117</v>
      </c>
      <c r="AK735" s="9">
        <f>Table6[[#This Row],[sales]]-Table6[[#This Row],[ Pred_2 ]]</f>
        <v>-1607.4206616244974</v>
      </c>
      <c r="AL735">
        <f>ABS(Table6[[#This Row],[ Res_2 ]])/Table6[[#This Row],[sales]]</f>
        <v>2.2847167057964834</v>
      </c>
      <c r="AM735" s="10">
        <f>'[1]3'!J$20+'[1]3'!J$21*Data!O735</f>
        <v>2193.3544305408764</v>
      </c>
      <c r="AN735" s="9">
        <f>Table6[[#This Row],[sales]]-Table6[[#This Row],[Pred_3]]</f>
        <v>-1489.800831293162</v>
      </c>
      <c r="AO735" s="9">
        <f>ABS(Table6[[#This Row],[Res_3]])/Table6[[#This Row],[sales]]</f>
        <v>2.1175370759045999</v>
      </c>
      <c r="AP735" s="9">
        <f>'[1]4'!L$21+'[1]4'!L$27*Table6[[#This Row],[TV_State]]+'[1]4'!L$22*Table6[[#This Row],[NJ_DUM]]+'[1]4'!L$23*Table6[[#This Row],[NY_DUM]]+'[1]4'!L$24*Table6[[#This Row],[PA_DUM]]+'[1]4'!L$25*Table6[[#This Row],[CT_DUM]]+'[1]4'!L$26*Table6[[#This Row],[DL_DUM]]</f>
        <v>440.20262643620782</v>
      </c>
      <c r="AQ735" s="9">
        <f>Table6[[#This Row],[sales]]-Table6[[#This Row],[Pred_4]]</f>
        <v>263.35097281150655</v>
      </c>
      <c r="AR735">
        <f>ABS(Table6[[#This Row],[Res_4]]/Table6[[#This Row],[sales]])</f>
        <v>0.37431543679557416</v>
      </c>
      <c r="AS735" s="9">
        <f>'[1]5'!L$20+'[1]5'!L$26*Table6[[#This Row],[Radio_State]]+'[1]5'!L$21*Table6[[#This Row],[NJ_DUM]]+'[1]5'!L$22*Table6[[#This Row],[NY_DUM]]+'[1]5'!L$23*Table6[[#This Row],[PA_DUM]]+'[1]5'!L$24*Table6[[#This Row],[CT_DUM]]+'[1]5'!L$25*Table6[[#This Row],[DL_DUM]]</f>
        <v>435.82604025840919</v>
      </c>
      <c r="AT735" s="9">
        <f>Table6[[#This Row],[sales]]-Table6[[#This Row],[Pred_5]]</f>
        <v>267.72755898930518</v>
      </c>
      <c r="AU735" s="9">
        <f>ABS(Table6[[#This Row],[Red_5]]/Table6[[#This Row],[sales]])</f>
        <v>0.38053612301262768</v>
      </c>
      <c r="AV735" s="9">
        <f>'[1]6'!L$20+'[1]6'!L$26*Table6[[#This Row],[Online]]+'[1]6'!L$21*Table6[[#This Row],[NJ_DUM]]+'[1]6'!L$22*Table6[[#This Row],[NY_DUM]]+'[1]6'!L$23*Table6[[#This Row],[PA_DUM]]+'[1]6'!L$24*Table6[[#This Row],[CT_DUM]]+'[1]6'!L$25*Table6[[#This Row],[DL_DUM]]</f>
        <v>289.82374387442093</v>
      </c>
      <c r="AW735" s="9">
        <f>Table6[[#This Row],[sales]]-Table6[[#This Row],[Pred_6]]</f>
        <v>413.72985537329345</v>
      </c>
      <c r="AX735" s="9">
        <f>ABS(Table6[[#This Row],[Red_6]]/Table6[[#This Row],[sales]])</f>
        <v>0.58805733609447886</v>
      </c>
      <c r="AY735" s="9">
        <f>'[1]7'!L$21+'[1]7'!L$27*Table6[[#This Row],[LNTV]]+'[1]7'!L$22*Table6[[#This Row],[NJ_DUM]]+'[1]7'!L$23*Table6[[#This Row],[NY_DUM]]+'[1]7'!L$24*Table6[[#This Row],[PA_DUM]]+'[1]7'!L$25*Table6[[#This Row],[CT_DUM]]+'[1]7'!L$26*Table6[[#This Row],[DL_DUM]]</f>
        <v>5.9006158689287007</v>
      </c>
      <c r="AZ735" s="9">
        <f>Table6[[#This Row],[sales]]-Table6[[#This Row],[Pred_7]]</f>
        <v>697.65298337878562</v>
      </c>
      <c r="BA735" s="9">
        <f>ABS(Table6[[#This Row],[Red_7]]/Table6[[#This Row],[sales]])</f>
        <v>0.99161312531804535</v>
      </c>
      <c r="BB735" s="9">
        <f>'[1]8'!O$22+'[1]8'!O$28*Table6[[#This Row],[LNRADIOLING]]+'[1]8'!O$23*Table6[[#This Row],[DL_DUM]]+'[1]8'!O$24*Table6[[#This Row],[CT_DUM]]+'[1]8'!O$25*Table6[[#This Row],[PA_DUM]]+'[1]8'!O$26*Table6[[#This Row],[NY_DUM]]+'[1]8'!O$27*Table6[[#This Row],[NJ_DUM]]</f>
        <v>6.9067038925620068</v>
      </c>
      <c r="BC735" s="9">
        <f>Table6[[#This Row],[sales]]-Table6[[#This Row],[Pred_8]]</f>
        <v>696.64689535515231</v>
      </c>
      <c r="BD735" s="9">
        <f>ABS(Table6[[#This Row],[Red_8]]/Table6[[#This Row],[sales]])</f>
        <v>0.99018311625447275</v>
      </c>
      <c r="BE735" s="9">
        <f>'[1]9'!M$19+'[1]9'!M$21*Table6[[#This Row],[LNONLINE]]+'[1]9'!M$20*Table6[[#This Row],[DL_DUM]]+'[1]9'!M$22*Table6[[#This Row],[CT_DUM]]+'[1]9'!M$23*Table6[[#This Row],[PA_DUM]]+'[1]9'!M$24*Table6[[#This Row],[NY_DUM]]+'[1]9'!M$25*Table6[[#This Row],[NJ_DUM]]</f>
        <v>7.0302906105293994</v>
      </c>
      <c r="BF735" s="9">
        <f>Table6[[#This Row],[sales]]-Table6[[#This Row],[Pred_9]]</f>
        <v>696.52330863718498</v>
      </c>
      <c r="BG735" s="9">
        <f>ABS(Table6[[#This Row],[Red_9]]/Table6[[#This Row],[sales]])</f>
        <v>0.99000745555413738</v>
      </c>
      <c r="BH735" s="9">
        <f>'[1]10'!P$22+'[1]10'!P$30*Table6[[#This Row],[LNTV]]+'[1]10'!P$29*Table6[[#This Row],[LNRADIOLING]]+'[1]10'!P$24*Table6[[#This Row],[LNONLINELING]]+'[1]10'!P$23*Table6[[#This Row],[DL_DUM]]+'[1]10'!P$25*Table6[[#This Row],[CT_DUM]]+'[1]10'!P$26*Table6[[#This Row],[PA_DUM]]+'[1]10'!P$27*Table6[[#This Row],[NY_DUM]]+'[1]10'!P$28*Table6[[#This Row],[NJ_DUM]]</f>
        <v>6.9318904563957204</v>
      </c>
      <c r="BI735" s="9">
        <f>Table6[[#This Row],[sales]]-Table6[[#This Row],[Pred_10]]</f>
        <v>696.62170879131861</v>
      </c>
      <c r="BJ735" s="45">
        <f>ABS(Table6[[#This Row],[Red_10]]/Table6[[#This Row],[sales]])</f>
        <v>0.99014731718548832</v>
      </c>
      <c r="BK735" s="9">
        <f>'[1]11'!P$32+'[1]11'!P$40*Table6[[#This Row],[LNONLINELING]]+'[1]11'!P$39*Table6[[#This Row],[LNRADIOLING]]+'[1]11'!P$38*Table6[[#This Row],[LNTVLING]]+'[1]11'!P$33*Table6[[#This Row],[DL_DUM]]+'[1]11'!P$34*Table6[[#This Row],[CT_DUM]]+'[1]11'!P$35*Table6[[#This Row],[PA_DUM]]+'[1]11'!P$36*Table6[[#This Row],[NY_DUM]]+'[1]11'!P$37*Table6[[#This Row],[NJ_DUM]]</f>
        <v>6.8948455733497269</v>
      </c>
      <c r="BL735" s="9">
        <f>Table6[[#This Row],[sales]]-Table6[[#This Row],[ Pred_11]]</f>
        <v>696.65875367436468</v>
      </c>
      <c r="BM735" s="47">
        <f>ABS(Table6[[#This Row],[ Red_11]]/Table6[[#This Row],[sales]])</f>
        <v>0.99019997114545055</v>
      </c>
      <c r="BN735" s="9">
        <f>'[1]12'!K$22+'[1]12'!K$28*Table6[[#This Row],[COMBINE LN LING]]+'[1]12'!K$23*Table6[[#This Row],[DL_DUM]]+'[1]12'!K$24*Table6[[#This Row],[CT_DUM]]+'[1]12'!K$25*Table6[[#This Row],[PA_DUM]]+'[1]12'!K$26*Table6[[#This Row],[NY_DUM]]+'[1]12'!K$27*Table6[[#This Row],[NJ_DUM]]</f>
        <v>7.0217891470652738</v>
      </c>
      <c r="BO735" s="9">
        <f>Table6[[#This Row],[sales]]-Table6[[#This Row],[ Pred_12]]</f>
        <v>696.53181010064907</v>
      </c>
      <c r="BP735" s="47">
        <f>ABS(Table6[[#This Row],[ Red_12]]/Table6[[#This Row],[sales]])</f>
        <v>0.99001953915867469</v>
      </c>
      <c r="BQ735">
        <f>LN(G735+'2019 Totals and Calculations'!C$18)</f>
        <v>7.1372633141656197</v>
      </c>
      <c r="BR735">
        <f>LN(Table6[[#This Row],[PROF RADIO]]+'2019 Totals and Calculations'!D$18)</f>
        <v>5.2849431377869909</v>
      </c>
      <c r="BS735">
        <f>LN(Table6[[#This Row],[ONLINE LINGERING]]+'2019 Totals and Calculations'!E$18)</f>
        <v>4.7152352658163013</v>
      </c>
      <c r="BT735">
        <f>MONTH(Table6[[#This Row],[Date]])</f>
        <v>1</v>
      </c>
      <c r="BU735">
        <f t="shared" si="310"/>
        <v>1</v>
      </c>
      <c r="BV735">
        <f t="shared" si="311"/>
        <v>0</v>
      </c>
      <c r="BW735">
        <f t="shared" si="312"/>
        <v>0</v>
      </c>
      <c r="BX735">
        <f t="shared" si="313"/>
        <v>0</v>
      </c>
      <c r="BY735">
        <f t="shared" si="314"/>
        <v>0</v>
      </c>
      <c r="BZ735">
        <f t="shared" si="315"/>
        <v>0</v>
      </c>
      <c r="CA735">
        <f t="shared" si="316"/>
        <v>0</v>
      </c>
      <c r="CB735">
        <f t="shared" si="317"/>
        <v>0</v>
      </c>
      <c r="CC735">
        <f t="shared" si="318"/>
        <v>0</v>
      </c>
      <c r="CD735">
        <f t="shared" si="319"/>
        <v>0</v>
      </c>
      <c r="CE735">
        <f t="shared" si="320"/>
        <v>0</v>
      </c>
      <c r="CF735">
        <f t="shared" si="321"/>
        <v>0</v>
      </c>
      <c r="CG735">
        <f t="shared" si="322"/>
        <v>106</v>
      </c>
      <c r="CH73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693.75303760138593</v>
      </c>
      <c r="CI735" s="79">
        <f>Table6[[#This Row],[sales]]-CH735</f>
        <v>9.8005616463284468</v>
      </c>
      <c r="CJ735">
        <f>ABS(Table6[[#This Row],[sales]]-CH735)/Table6[[#This Row],[sales]]</f>
        <v>1.3930085293867944E-2</v>
      </c>
      <c r="CK73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678.34463763154679</v>
      </c>
      <c r="CL735" s="79">
        <f>Table6[[#This Row],[sales]]-CK735</f>
        <v>25.208961616167585</v>
      </c>
      <c r="CM735">
        <f>ABS(Table6[[#This Row],[sales]]-CK735)/Table6[[#This Row],[sales]]</f>
        <v>3.5830904202782357E-2</v>
      </c>
      <c r="CN73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694.35625261361952</v>
      </c>
      <c r="CO735" s="79">
        <f>Table6[[#This Row],[sales]]-CN735</f>
        <v>9.1973466340948562</v>
      </c>
      <c r="CP735">
        <f>ABS(Table6[[#This Row],[sales]]-CN735)/Table6[[#This Row],[sales]]</f>
        <v>1.307270212806709E-2</v>
      </c>
      <c r="CQ73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750.4606914471965</v>
      </c>
      <c r="CR735" s="79">
        <f>Table6[[#This Row],[sales]]-CQ735</f>
        <v>-46.907092199482122</v>
      </c>
      <c r="CS735">
        <f>ABS(Table6[[#This Row],[sales]]-CQ735)/Table6[[#This Row],[sales]]</f>
        <v>6.6671668298816544E-2</v>
      </c>
    </row>
    <row r="736" spans="1:97" x14ac:dyDescent="0.2">
      <c r="A736">
        <v>735</v>
      </c>
      <c r="B736" t="s">
        <v>31</v>
      </c>
      <c r="C736" s="5">
        <v>43478</v>
      </c>
      <c r="D736" s="6">
        <v>926.62871002924578</v>
      </c>
      <c r="E736" s="8">
        <f>YEAR(Table6[[#This Row],[Date]])</f>
        <v>2019</v>
      </c>
      <c r="F736" s="6">
        <f>Table6[[#This Row],[TV_State]]+Table6[[#This Row],[Radio_State]]+Table6[[#This Row],[Online]]</f>
        <v>1132.546201146856</v>
      </c>
      <c r="G736" s="6">
        <f t="shared" si="297"/>
        <v>905.70483593181689</v>
      </c>
      <c r="H736" s="6">
        <f>LN(Table6[[#This Row],[PROF TV LING]])</f>
        <v>6.8087134648077621</v>
      </c>
      <c r="I736" s="6">
        <f t="shared" si="298"/>
        <v>6.8315529567775783</v>
      </c>
      <c r="J736" s="6">
        <v>137.27832741174012</v>
      </c>
      <c r="K736" s="6">
        <f t="shared" si="303"/>
        <v>135.93246145672308</v>
      </c>
      <c r="L736" s="6">
        <f>0.5*J735+0.5*Table6[[#This Row],[Radio_State]]</f>
        <v>136.59873173148401</v>
      </c>
      <c r="M736" s="6">
        <f>LN(Table6[[#This Row],[RADIO LINGERING ]])</f>
        <v>4.9170476625510116</v>
      </c>
      <c r="N736" s="6">
        <f t="shared" si="299"/>
        <v>4.92201045189314</v>
      </c>
      <c r="O736" s="6">
        <v>68.639163705870061</v>
      </c>
      <c r="P736" s="6">
        <f t="shared" si="300"/>
        <v>68.349139124895601</v>
      </c>
      <c r="Q736" s="6">
        <f>0.3*O735+0.7*Table6[[#This Row],[Online]]</f>
        <v>68.435285001793218</v>
      </c>
      <c r="R736" s="6">
        <f>LN(Table6[[#This Row],[ONLINE LINGERING]])</f>
        <v>4.2258885542164517</v>
      </c>
      <c r="S736" s="6">
        <f t="shared" si="301"/>
        <v>4.2288632713331946</v>
      </c>
      <c r="T736" s="6">
        <v>690.96947007559049</v>
      </c>
      <c r="U736" s="6">
        <f t="shared" si="302"/>
        <v>6.5380956405565707</v>
      </c>
      <c r="V736" s="8">
        <f>YEAR(Table6[[#This Row],[Date]])</f>
        <v>2019</v>
      </c>
      <c r="W736" s="8">
        <f>WEEKNUM(Table6[[#This Row],[Date]])</f>
        <v>3</v>
      </c>
      <c r="X736" t="s">
        <v>902</v>
      </c>
      <c r="Y736" s="9">
        <f>Table6[[#This Row],[LNTVLING]]+Table6[[#This Row],[LNRADIOLING]]+Table6[[#This Row],[LNONLINELING]]</f>
        <v>15.951649681575224</v>
      </c>
      <c r="Z736">
        <f t="shared" si="323"/>
        <v>1</v>
      </c>
      <c r="AA736">
        <f t="shared" si="304"/>
        <v>0</v>
      </c>
      <c r="AB736">
        <f t="shared" si="305"/>
        <v>0</v>
      </c>
      <c r="AC736">
        <f t="shared" si="306"/>
        <v>0</v>
      </c>
      <c r="AD736">
        <f t="shared" si="307"/>
        <v>0</v>
      </c>
      <c r="AE736">
        <f t="shared" si="308"/>
        <v>1</v>
      </c>
      <c r="AF736">
        <f t="shared" si="309"/>
        <v>0</v>
      </c>
      <c r="AG736" s="9">
        <f>'[1]1'!J$20+'[1]1'!J$21*Table6[[#This Row],[TV_State]]</f>
        <v>2241.0060768908015</v>
      </c>
      <c r="AH736" s="9">
        <f>Table6[[#This Row],[sales]]-Table6[[#This Row],[Pred_1]]</f>
        <v>-1550.0366068152111</v>
      </c>
      <c r="AI736">
        <f>ABS(Table6[[#This Row],[Res_1]])/Table6[[#This Row],[sales]]</f>
        <v>2.2432779940995666</v>
      </c>
      <c r="AJ736" s="9">
        <f>'[1]2'!J$20+'[1]2'!J$21*Table6[[#This Row],[Radio_State]]</f>
        <v>2316.9411854409586</v>
      </c>
      <c r="AK736" s="9">
        <f>Table6[[#This Row],[sales]]-Table6[[#This Row],[ Pred_2 ]]</f>
        <v>-1625.9717153653683</v>
      </c>
      <c r="AL736">
        <f>ABS(Table6[[#This Row],[ Res_2 ]])/Table6[[#This Row],[sales]]</f>
        <v>2.3531744683126021</v>
      </c>
      <c r="AM736" s="10">
        <f>'[1]3'!J$20+'[1]3'!J$21*Data!O736</f>
        <v>2197.2806730290363</v>
      </c>
      <c r="AN736" s="9">
        <f>Table6[[#This Row],[sales]]-Table6[[#This Row],[Pred_3]]</f>
        <v>-1506.3112029534459</v>
      </c>
      <c r="AO736" s="9">
        <f>ABS(Table6[[#This Row],[Res_3]])/Table6[[#This Row],[sales]]</f>
        <v>2.1799967555565933</v>
      </c>
      <c r="AP736" s="9">
        <f>'[1]4'!L$21+'[1]4'!L$27*Table6[[#This Row],[TV_State]]+'[1]4'!L$22*Table6[[#This Row],[NJ_DUM]]+'[1]4'!L$23*Table6[[#This Row],[NY_DUM]]+'[1]4'!L$24*Table6[[#This Row],[PA_DUM]]+'[1]4'!L$25*Table6[[#This Row],[CT_DUM]]+'[1]4'!L$26*Table6[[#This Row],[DL_DUM]]</f>
        <v>442.22635275711161</v>
      </c>
      <c r="AQ736" s="9">
        <f>Table6[[#This Row],[sales]]-Table6[[#This Row],[Pred_4]]</f>
        <v>248.74311731847888</v>
      </c>
      <c r="AR736">
        <f>ABS(Table6[[#This Row],[Res_4]]/Table6[[#This Row],[sales]])</f>
        <v>0.35999147298254286</v>
      </c>
      <c r="AS736" s="9">
        <f>'[1]5'!L$20+'[1]5'!L$26*Table6[[#This Row],[Radio_State]]+'[1]5'!L$21*Table6[[#This Row],[NJ_DUM]]+'[1]5'!L$22*Table6[[#This Row],[NY_DUM]]+'[1]5'!L$23*Table6[[#This Row],[PA_DUM]]+'[1]5'!L$24*Table6[[#This Row],[CT_DUM]]+'[1]5'!L$25*Table6[[#This Row],[DL_DUM]]</f>
        <v>438.22038537772278</v>
      </c>
      <c r="AT736" s="9">
        <f>Table6[[#This Row],[sales]]-Table6[[#This Row],[Pred_5]]</f>
        <v>252.74908469786772</v>
      </c>
      <c r="AU736" s="9">
        <f>ABS(Table6[[#This Row],[Red_5]]/Table6[[#This Row],[sales]])</f>
        <v>0.3657890770054103</v>
      </c>
      <c r="AV736" s="9">
        <f>'[1]6'!L$20+'[1]6'!L$26*Table6[[#This Row],[Online]]+'[1]6'!L$21*Table6[[#This Row],[NJ_DUM]]+'[1]6'!L$22*Table6[[#This Row],[NY_DUM]]+'[1]6'!L$23*Table6[[#This Row],[PA_DUM]]+'[1]6'!L$24*Table6[[#This Row],[CT_DUM]]+'[1]6'!L$25*Table6[[#This Row],[DL_DUM]]</f>
        <v>292.78151932502971</v>
      </c>
      <c r="AW736" s="9">
        <f>Table6[[#This Row],[sales]]-Table6[[#This Row],[Pred_6]]</f>
        <v>398.18795075056079</v>
      </c>
      <c r="AX736" s="9">
        <f>ABS(Table6[[#This Row],[Red_6]]/Table6[[#This Row],[sales]])</f>
        <v>0.57627430443055605</v>
      </c>
      <c r="AY736" s="9">
        <f>'[1]7'!L$21+'[1]7'!L$27*Table6[[#This Row],[LNTV]]+'[1]7'!L$22*Table6[[#This Row],[NJ_DUM]]+'[1]7'!L$23*Table6[[#This Row],[NY_DUM]]+'[1]7'!L$24*Table6[[#This Row],[PA_DUM]]+'[1]7'!L$25*Table6[[#This Row],[CT_DUM]]+'[1]7'!L$26*Table6[[#This Row],[DL_DUM]]</f>
        <v>5.9017172162187013</v>
      </c>
      <c r="AZ736" s="9">
        <f>Table6[[#This Row],[sales]]-Table6[[#This Row],[Pred_7]]</f>
        <v>685.06775285937181</v>
      </c>
      <c r="BA736" s="9">
        <f>ABS(Table6[[#This Row],[Red_7]]/Table6[[#This Row],[sales]])</f>
        <v>0.99145878729551817</v>
      </c>
      <c r="BB736" s="9">
        <f>'[1]8'!O$22+'[1]8'!O$28*Table6[[#This Row],[LNRADIOLING]]+'[1]8'!O$23*Table6[[#This Row],[DL_DUM]]+'[1]8'!O$24*Table6[[#This Row],[CT_DUM]]+'[1]8'!O$25*Table6[[#This Row],[PA_DUM]]+'[1]8'!O$26*Table6[[#This Row],[NY_DUM]]+'[1]8'!O$27*Table6[[#This Row],[NJ_DUM]]</f>
        <v>6.9074137585657835</v>
      </c>
      <c r="BC736" s="9">
        <f>Table6[[#This Row],[sales]]-Table6[[#This Row],[Pred_8]]</f>
        <v>684.06205631702471</v>
      </c>
      <c r="BD736" s="9">
        <f>ABS(Table6[[#This Row],[Red_8]]/Table6[[#This Row],[sales]])</f>
        <v>0.99000330107521228</v>
      </c>
      <c r="BE736" s="9">
        <f>'[1]9'!M$19+'[1]9'!M$21*Table6[[#This Row],[LNONLINE]]+'[1]9'!M$20*Table6[[#This Row],[DL_DUM]]+'[1]9'!M$22*Table6[[#This Row],[CT_DUM]]+'[1]9'!M$23*Table6[[#This Row],[PA_DUM]]+'[1]9'!M$24*Table6[[#This Row],[NY_DUM]]+'[1]9'!M$25*Table6[[#This Row],[NJ_DUM]]</f>
        <v>7.0334410588607312</v>
      </c>
      <c r="BF736" s="9">
        <f>Table6[[#This Row],[sales]]-Table6[[#This Row],[Pred_9]]</f>
        <v>683.93602901672978</v>
      </c>
      <c r="BG736" s="9">
        <f>ABS(Table6[[#This Row],[Red_9]]/Table6[[#This Row],[sales]])</f>
        <v>0.98982090907997533</v>
      </c>
      <c r="BH736" s="9">
        <f>'[1]10'!P$22+'[1]10'!P$30*Table6[[#This Row],[LNTV]]+'[1]10'!P$29*Table6[[#This Row],[LNRADIOLING]]+'[1]10'!P$24*Table6[[#This Row],[LNONLINELING]]+'[1]10'!P$23*Table6[[#This Row],[DL_DUM]]+'[1]10'!P$25*Table6[[#This Row],[CT_DUM]]+'[1]10'!P$26*Table6[[#This Row],[PA_DUM]]+'[1]10'!P$27*Table6[[#This Row],[NY_DUM]]+'[1]10'!P$28*Table6[[#This Row],[NJ_DUM]]</f>
        <v>6.9337015396719375</v>
      </c>
      <c r="BI736" s="9">
        <f>Table6[[#This Row],[sales]]-Table6[[#This Row],[Pred_10]]</f>
        <v>684.03576853591858</v>
      </c>
      <c r="BJ736" s="45">
        <f>ABS(Table6[[#This Row],[Red_10]]/Table6[[#This Row],[sales]])</f>
        <v>0.98996525629574716</v>
      </c>
      <c r="BK736" s="9">
        <f>'[1]11'!P$32+'[1]11'!P$40*Table6[[#This Row],[LNONLINELING]]+'[1]11'!P$39*Table6[[#This Row],[LNRADIOLING]]+'[1]11'!P$38*Table6[[#This Row],[LNTVLING]]+'[1]11'!P$33*Table6[[#This Row],[DL_DUM]]+'[1]11'!P$34*Table6[[#This Row],[CT_DUM]]+'[1]11'!P$35*Table6[[#This Row],[PA_DUM]]+'[1]11'!P$36*Table6[[#This Row],[NY_DUM]]+'[1]11'!P$37*Table6[[#This Row],[NJ_DUM]]</f>
        <v>6.8959709710205264</v>
      </c>
      <c r="BL736" s="9">
        <f>Table6[[#This Row],[sales]]-Table6[[#This Row],[ Pred_11]]</f>
        <v>684.07349910456992</v>
      </c>
      <c r="BM736" s="47">
        <f>ABS(Table6[[#This Row],[ Red_11]]/Table6[[#This Row],[sales]])</f>
        <v>0.99001986155731858</v>
      </c>
      <c r="BN736" s="9">
        <f>'[1]12'!K$22+'[1]12'!K$28*Table6[[#This Row],[COMBINE LN LING]]+'[1]12'!K$23*Table6[[#This Row],[DL_DUM]]+'[1]12'!K$24*Table6[[#This Row],[CT_DUM]]+'[1]12'!K$25*Table6[[#This Row],[PA_DUM]]+'[1]12'!K$26*Table6[[#This Row],[NY_DUM]]+'[1]12'!K$27*Table6[[#This Row],[NJ_DUM]]</f>
        <v>7.0246618834721204</v>
      </c>
      <c r="BO736" s="9">
        <f>Table6[[#This Row],[sales]]-Table6[[#This Row],[ Pred_12]]</f>
        <v>683.94480819211833</v>
      </c>
      <c r="BP736" s="47">
        <f>ABS(Table6[[#This Row],[ Red_12]]/Table6[[#This Row],[sales]])</f>
        <v>0.98983361467084252</v>
      </c>
      <c r="BQ736">
        <f>LN(G736+'2019 Totals and Calculations'!C$18)</f>
        <v>7.1443664138262859</v>
      </c>
      <c r="BR736">
        <f>LN(Table6[[#This Row],[PROF RADIO]]+'2019 Totals and Calculations'!D$18)</f>
        <v>5.2917399211355356</v>
      </c>
      <c r="BS736">
        <f>LN(Table6[[#This Row],[ONLINE LINGERING]]+'2019 Totals and Calculations'!E$18)</f>
        <v>4.7212864919108855</v>
      </c>
      <c r="BT736">
        <f>MONTH(Table6[[#This Row],[Date]])</f>
        <v>1</v>
      </c>
      <c r="BU736">
        <f t="shared" si="310"/>
        <v>1</v>
      </c>
      <c r="BV736">
        <f t="shared" si="311"/>
        <v>0</v>
      </c>
      <c r="BW736">
        <f t="shared" si="312"/>
        <v>0</v>
      </c>
      <c r="BX736">
        <f t="shared" si="313"/>
        <v>0</v>
      </c>
      <c r="BY736">
        <f t="shared" si="314"/>
        <v>0</v>
      </c>
      <c r="BZ736">
        <f t="shared" si="315"/>
        <v>0</v>
      </c>
      <c r="CA736">
        <f t="shared" si="316"/>
        <v>0</v>
      </c>
      <c r="CB736">
        <f t="shared" si="317"/>
        <v>0</v>
      </c>
      <c r="CC736">
        <f t="shared" si="318"/>
        <v>0</v>
      </c>
      <c r="CD736">
        <f t="shared" si="319"/>
        <v>0</v>
      </c>
      <c r="CE736">
        <f t="shared" si="320"/>
        <v>0</v>
      </c>
      <c r="CF736">
        <f t="shared" si="321"/>
        <v>0</v>
      </c>
      <c r="CG736">
        <f t="shared" si="322"/>
        <v>107</v>
      </c>
      <c r="CH73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697.10531545622405</v>
      </c>
      <c r="CI736" s="79">
        <f>Table6[[#This Row],[sales]]-CH736</f>
        <v>-6.1358453806335547</v>
      </c>
      <c r="CJ736">
        <f>ABS(Table6[[#This Row],[sales]]-CH736)/Table6[[#This Row],[sales]]</f>
        <v>8.8800528045939672E-3</v>
      </c>
      <c r="CK73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681.30165567989923</v>
      </c>
      <c r="CL736" s="79">
        <f>Table6[[#This Row],[sales]]-CK736</f>
        <v>9.6678143956912663</v>
      </c>
      <c r="CM736">
        <f>ABS(Table6[[#This Row],[sales]]-CK736)/Table6[[#This Row],[sales]]</f>
        <v>1.399166651260819E-2</v>
      </c>
      <c r="CN73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697.36937730576187</v>
      </c>
      <c r="CO736" s="79">
        <f>Table6[[#This Row],[sales]]-CN736</f>
        <v>-6.3999072301713795</v>
      </c>
      <c r="CP736">
        <f>ABS(Table6[[#This Row],[sales]]-CN736)/Table6[[#This Row],[sales]]</f>
        <v>9.2622141893928308E-3</v>
      </c>
      <c r="CQ73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755.12737513896195</v>
      </c>
      <c r="CR736" s="79">
        <f>Table6[[#This Row],[sales]]-CQ736</f>
        <v>-64.157905063371459</v>
      </c>
      <c r="CS736">
        <f>ABS(Table6[[#This Row],[sales]]-CQ736)/Table6[[#This Row],[sales]]</f>
        <v>9.2852011328883641E-2</v>
      </c>
    </row>
    <row r="737" spans="1:97" x14ac:dyDescent="0.2">
      <c r="A737">
        <v>736</v>
      </c>
      <c r="B737" t="s">
        <v>31</v>
      </c>
      <c r="C737" s="5">
        <v>43485</v>
      </c>
      <c r="D737" s="6">
        <v>935.8949971295383</v>
      </c>
      <c r="E737" s="8">
        <f>YEAR(Table6[[#This Row],[Date]])</f>
        <v>2019</v>
      </c>
      <c r="F737" s="6">
        <f>Table6[[#This Row],[TV_State]]+Table6[[#This Row],[Radio_State]]+Table6[[#This Row],[Online]]</f>
        <v>1143.8716631583245</v>
      </c>
      <c r="G737" s="6">
        <f t="shared" si="297"/>
        <v>914.76188429113336</v>
      </c>
      <c r="H737" s="6">
        <f>LN(Table6[[#This Row],[PROF TV LING]])</f>
        <v>6.8186637956609282</v>
      </c>
      <c r="I737" s="6">
        <f t="shared" si="298"/>
        <v>6.8415032876307462</v>
      </c>
      <c r="J737" s="6">
        <v>138.65111068585753</v>
      </c>
      <c r="K737" s="6">
        <f t="shared" si="303"/>
        <v>137.29178607129029</v>
      </c>
      <c r="L737" s="6">
        <f>0.5*J736+0.5*Table6[[#This Row],[Radio_State]]</f>
        <v>137.96471904879883</v>
      </c>
      <c r="M737" s="6">
        <f>LN(Table6[[#This Row],[RADIO LINGERING ]])</f>
        <v>4.9269979934041794</v>
      </c>
      <c r="N737" s="6">
        <f t="shared" si="299"/>
        <v>4.9319607827463079</v>
      </c>
      <c r="O737" s="6">
        <v>69.325555342928766</v>
      </c>
      <c r="P737" s="6">
        <f t="shared" si="300"/>
        <v>69.032630477518808</v>
      </c>
      <c r="Q737" s="6">
        <f>0.3*O736+0.7*Table6[[#This Row],[Online]]</f>
        <v>69.119637851811149</v>
      </c>
      <c r="R737" s="6">
        <f>LN(Table6[[#This Row],[ONLINE LINGERING]])</f>
        <v>4.2358388850696196</v>
      </c>
      <c r="S737" s="6">
        <f t="shared" si="301"/>
        <v>4.2388136021863625</v>
      </c>
      <c r="T737" s="6">
        <v>833.49140680512437</v>
      </c>
      <c r="U737" s="6">
        <f t="shared" si="302"/>
        <v>6.7256233923658062</v>
      </c>
      <c r="V737" s="8">
        <f>YEAR(Table6[[#This Row],[Date]])</f>
        <v>2019</v>
      </c>
      <c r="W737" s="8">
        <f>WEEKNUM(Table6[[#This Row],[Date]])</f>
        <v>4</v>
      </c>
      <c r="X737" t="s">
        <v>903</v>
      </c>
      <c r="Y737" s="9">
        <f>Table6[[#This Row],[LNTVLING]]+Table6[[#This Row],[LNRADIOLING]]+Table6[[#This Row],[LNONLINELING]]</f>
        <v>15.981500674134725</v>
      </c>
      <c r="Z737">
        <f t="shared" si="323"/>
        <v>1</v>
      </c>
      <c r="AA737">
        <f t="shared" si="304"/>
        <v>0</v>
      </c>
      <c r="AB737">
        <f t="shared" si="305"/>
        <v>0</v>
      </c>
      <c r="AC737">
        <f t="shared" si="306"/>
        <v>0</v>
      </c>
      <c r="AD737">
        <f t="shared" si="307"/>
        <v>0</v>
      </c>
      <c r="AE737">
        <f t="shared" si="308"/>
        <v>1</v>
      </c>
      <c r="AF737">
        <f t="shared" si="309"/>
        <v>0</v>
      </c>
      <c r="AG737" s="9">
        <f>'[1]1'!J$20+'[1]1'!J$21*Table6[[#This Row],[TV_State]]</f>
        <v>2250.1188122051462</v>
      </c>
      <c r="AH737" s="9">
        <f>Table6[[#This Row],[sales]]-Table6[[#This Row],[Pred_1]]</f>
        <v>-1416.6274054000219</v>
      </c>
      <c r="AI737">
        <f>ABS(Table6[[#This Row],[Res_1]])/Table6[[#This Row],[sales]]</f>
        <v>1.6996304866898746</v>
      </c>
      <c r="AJ737" s="9">
        <f>'[1]2'!J$20+'[1]2'!J$21*Table6[[#This Row],[Radio_State]]</f>
        <v>2322.967779255393</v>
      </c>
      <c r="AK737" s="9">
        <f>Table6[[#This Row],[sales]]-Table6[[#This Row],[ Pred_2 ]]</f>
        <v>-1489.4763724502686</v>
      </c>
      <c r="AL737">
        <f>ABS(Table6[[#This Row],[ Res_2 ]])/Table6[[#This Row],[sales]]</f>
        <v>1.7870326679906825</v>
      </c>
      <c r="AM737" s="10">
        <f>'[1]3'!J$20+'[1]3'!J$21*Data!O737</f>
        <v>2201.2461779420782</v>
      </c>
      <c r="AN737" s="9">
        <f>Table6[[#This Row],[sales]]-Table6[[#This Row],[Pred_3]]</f>
        <v>-1367.7547711369539</v>
      </c>
      <c r="AO737" s="9">
        <f>ABS(Table6[[#This Row],[Res_3]])/Table6[[#This Row],[sales]]</f>
        <v>1.6409944481368164</v>
      </c>
      <c r="AP737" s="9">
        <f>'[1]4'!L$21+'[1]4'!L$27*Table6[[#This Row],[TV_State]]+'[1]4'!L$22*Table6[[#This Row],[NJ_DUM]]+'[1]4'!L$23*Table6[[#This Row],[NY_DUM]]+'[1]4'!L$24*Table6[[#This Row],[PA_DUM]]+'[1]4'!L$25*Table6[[#This Row],[CT_DUM]]+'[1]4'!L$26*Table6[[#This Row],[DL_DUM]]</f>
        <v>444.27031634122454</v>
      </c>
      <c r="AQ737" s="9">
        <f>Table6[[#This Row],[sales]]-Table6[[#This Row],[Pred_4]]</f>
        <v>389.22109046389983</v>
      </c>
      <c r="AR737">
        <f>ABS(Table6[[#This Row],[Res_4]]/Table6[[#This Row],[sales]])</f>
        <v>0.46697672859739781</v>
      </c>
      <c r="AS737" s="9">
        <f>'[1]5'!L$20+'[1]5'!L$26*Table6[[#This Row],[Radio_State]]+'[1]5'!L$21*Table6[[#This Row],[NJ_DUM]]+'[1]5'!L$22*Table6[[#This Row],[NY_DUM]]+'[1]5'!L$23*Table6[[#This Row],[PA_DUM]]+'[1]5'!L$24*Table6[[#This Row],[CT_DUM]]+'[1]5'!L$25*Table6[[#This Row],[DL_DUM]]</f>
        <v>440.6386739482295</v>
      </c>
      <c r="AT737" s="9">
        <f>Table6[[#This Row],[sales]]-Table6[[#This Row],[Pred_5]]</f>
        <v>392.85273285689487</v>
      </c>
      <c r="AU737" s="9">
        <f>ABS(Table6[[#This Row],[Red_5]]/Table6[[#This Row],[sales]])</f>
        <v>0.47133387297026608</v>
      </c>
      <c r="AV737" s="9">
        <f>'[1]6'!L$20+'[1]6'!L$26*Table6[[#This Row],[Online]]+'[1]6'!L$21*Table6[[#This Row],[NJ_DUM]]+'[1]6'!L$22*Table6[[#This Row],[NY_DUM]]+'[1]6'!L$23*Table6[[#This Row],[PA_DUM]]+'[1]6'!L$24*Table6[[#This Row],[CT_DUM]]+'[1]6'!L$25*Table6[[#This Row],[DL_DUM]]</f>
        <v>295.76887253014462</v>
      </c>
      <c r="AW737" s="9">
        <f>Table6[[#This Row],[sales]]-Table6[[#This Row],[Pred_6]]</f>
        <v>537.72253427497981</v>
      </c>
      <c r="AX737" s="9">
        <f>ABS(Table6[[#This Row],[Red_6]]/Table6[[#This Row],[sales]])</f>
        <v>0.64514466482160482</v>
      </c>
      <c r="AY737" s="9">
        <f>'[1]7'!L$21+'[1]7'!L$27*Table6[[#This Row],[LNTV]]+'[1]7'!L$22*Table6[[#This Row],[NJ_DUM]]+'[1]7'!L$23*Table6[[#This Row],[NY_DUM]]+'[1]7'!L$24*Table6[[#This Row],[PA_DUM]]+'[1]7'!L$25*Table6[[#This Row],[CT_DUM]]+'[1]7'!L$26*Table6[[#This Row],[DL_DUM]]</f>
        <v>5.9028185635087018</v>
      </c>
      <c r="AZ737" s="9">
        <f>Table6[[#This Row],[sales]]-Table6[[#This Row],[Pred_7]]</f>
        <v>827.58858824161564</v>
      </c>
      <c r="BA737" s="9">
        <f>ABS(Table6[[#This Row],[Red_7]]/Table6[[#This Row],[sales]])</f>
        <v>0.99291796110276054</v>
      </c>
      <c r="BB737" s="9">
        <f>'[1]8'!O$22+'[1]8'!O$28*Table6[[#This Row],[LNRADIOLING]]+'[1]8'!O$23*Table6[[#This Row],[DL_DUM]]+'[1]8'!O$24*Table6[[#This Row],[CT_DUM]]+'[1]8'!O$25*Table6[[#This Row],[PA_DUM]]+'[1]8'!O$26*Table6[[#This Row],[NY_DUM]]+'[1]8'!O$27*Table6[[#This Row],[NJ_DUM]]</f>
        <v>6.9081236245695603</v>
      </c>
      <c r="BC737" s="9">
        <f>Table6[[#This Row],[sales]]-Table6[[#This Row],[Pred_8]]</f>
        <v>826.58328318055476</v>
      </c>
      <c r="BD737" s="9">
        <f>ABS(Table6[[#This Row],[Red_8]]/Table6[[#This Row],[sales]])</f>
        <v>0.99171182381945688</v>
      </c>
      <c r="BE737" s="9">
        <f>'[1]9'!M$19+'[1]9'!M$21*Table6[[#This Row],[LNONLINE]]+'[1]9'!M$20*Table6[[#This Row],[DL_DUM]]+'[1]9'!M$22*Table6[[#This Row],[CT_DUM]]+'[1]9'!M$23*Table6[[#This Row],[PA_DUM]]+'[1]9'!M$24*Table6[[#This Row],[NY_DUM]]+'[1]9'!M$25*Table6[[#This Row],[NJ_DUM]]</f>
        <v>7.0365915071920631</v>
      </c>
      <c r="BF737" s="9">
        <f>Table6[[#This Row],[sales]]-Table6[[#This Row],[Pred_9]]</f>
        <v>826.45481529793233</v>
      </c>
      <c r="BG737" s="9">
        <f>ABS(Table6[[#This Row],[Red_9]]/Table6[[#This Row],[sales]])</f>
        <v>0.99155769159736851</v>
      </c>
      <c r="BH737" s="9">
        <f>'[1]10'!P$22+'[1]10'!P$30*Table6[[#This Row],[LNTV]]+'[1]10'!P$29*Table6[[#This Row],[LNRADIOLING]]+'[1]10'!P$24*Table6[[#This Row],[LNONLINELING]]+'[1]10'!P$23*Table6[[#This Row],[DL_DUM]]+'[1]10'!P$25*Table6[[#This Row],[CT_DUM]]+'[1]10'!P$26*Table6[[#This Row],[PA_DUM]]+'[1]10'!P$27*Table6[[#This Row],[NY_DUM]]+'[1]10'!P$28*Table6[[#This Row],[NJ_DUM]]</f>
        <v>6.9355126229481563</v>
      </c>
      <c r="BI737" s="9">
        <f>Table6[[#This Row],[sales]]-Table6[[#This Row],[Pred_10]]</f>
        <v>826.55589418217619</v>
      </c>
      <c r="BJ737" s="45">
        <f>ABS(Table6[[#This Row],[Red_10]]/Table6[[#This Row],[sales]])</f>
        <v>0.99167896325466287</v>
      </c>
      <c r="BK737" s="9">
        <f>'[1]11'!P$32+'[1]11'!P$40*Table6[[#This Row],[LNONLINELING]]+'[1]11'!P$39*Table6[[#This Row],[LNRADIOLING]]+'[1]11'!P$38*Table6[[#This Row],[LNTVLING]]+'[1]11'!P$33*Table6[[#This Row],[DL_DUM]]+'[1]11'!P$34*Table6[[#This Row],[CT_DUM]]+'[1]11'!P$35*Table6[[#This Row],[PA_DUM]]+'[1]11'!P$36*Table6[[#This Row],[NY_DUM]]+'[1]11'!P$37*Table6[[#This Row],[NJ_DUM]]</f>
        <v>6.8970963686913258</v>
      </c>
      <c r="BL737" s="9">
        <f>Table6[[#This Row],[sales]]-Table6[[#This Row],[ Pred_11]]</f>
        <v>826.59431043643303</v>
      </c>
      <c r="BM737" s="47">
        <f>ABS(Table6[[#This Row],[ Red_11]]/Table6[[#This Row],[sales]])</f>
        <v>0.99172505401689892</v>
      </c>
      <c r="BN737" s="9">
        <f>'[1]12'!K$22+'[1]12'!K$28*Table6[[#This Row],[COMBINE LN LING]]+'[1]12'!K$23*Table6[[#This Row],[DL_DUM]]+'[1]12'!K$24*Table6[[#This Row],[CT_DUM]]+'[1]12'!K$25*Table6[[#This Row],[PA_DUM]]+'[1]12'!K$26*Table6[[#This Row],[NY_DUM]]+'[1]12'!K$27*Table6[[#This Row],[NJ_DUM]]</f>
        <v>7.027534619878967</v>
      </c>
      <c r="BO737" s="9">
        <f>Table6[[#This Row],[sales]]-Table6[[#This Row],[ Pred_12]]</f>
        <v>826.46387218524535</v>
      </c>
      <c r="BP737" s="47">
        <f>ABS(Table6[[#This Row],[ Red_12]]/Table6[[#This Row],[sales]])</f>
        <v>0.99156855780095388</v>
      </c>
      <c r="BQ737">
        <f>LN(G737+'2019 Totals and Calculations'!C$18)</f>
        <v>7.1514896945095332</v>
      </c>
      <c r="BR737">
        <f>LN(Table6[[#This Row],[PROF RADIO]]+'2019 Totals and Calculations'!D$18)</f>
        <v>5.2985580992754464</v>
      </c>
      <c r="BS737">
        <f>LN(Table6[[#This Row],[ONLINE LINGERING]]+'2019 Totals and Calculations'!E$18)</f>
        <v>4.7273612867677626</v>
      </c>
      <c r="BT737">
        <f>MONTH(Table6[[#This Row],[Date]])</f>
        <v>1</v>
      </c>
      <c r="BU737">
        <f t="shared" si="310"/>
        <v>1</v>
      </c>
      <c r="BV737">
        <f t="shared" si="311"/>
        <v>0</v>
      </c>
      <c r="BW737">
        <f t="shared" si="312"/>
        <v>0</v>
      </c>
      <c r="BX737">
        <f t="shared" si="313"/>
        <v>0</v>
      </c>
      <c r="BY737">
        <f t="shared" si="314"/>
        <v>0</v>
      </c>
      <c r="BZ737">
        <f t="shared" si="315"/>
        <v>0</v>
      </c>
      <c r="CA737">
        <f t="shared" si="316"/>
        <v>0</v>
      </c>
      <c r="CB737">
        <f t="shared" si="317"/>
        <v>0</v>
      </c>
      <c r="CC737">
        <f t="shared" si="318"/>
        <v>0</v>
      </c>
      <c r="CD737">
        <f t="shared" si="319"/>
        <v>0</v>
      </c>
      <c r="CE737">
        <f t="shared" si="320"/>
        <v>0</v>
      </c>
      <c r="CF737">
        <f t="shared" si="321"/>
        <v>0</v>
      </c>
      <c r="CG737">
        <f t="shared" si="322"/>
        <v>108</v>
      </c>
      <c r="CH73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700.47800433353268</v>
      </c>
      <c r="CI737" s="79">
        <f>Table6[[#This Row],[sales]]-CH737</f>
        <v>133.01340247159169</v>
      </c>
      <c r="CJ737">
        <f>ABS(Table6[[#This Row],[sales]]-CH737)/Table6[[#This Row],[sales]]</f>
        <v>0.1595858114259972</v>
      </c>
      <c r="CK73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684.27605036010198</v>
      </c>
      <c r="CL737" s="79">
        <f>Table6[[#This Row],[sales]]-CK737</f>
        <v>149.21535644502239</v>
      </c>
      <c r="CM737">
        <f>ABS(Table6[[#This Row],[sales]]-CK737)/Table6[[#This Row],[sales]]</f>
        <v>0.17902446891082333</v>
      </c>
      <c r="CN73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700.40096846937115</v>
      </c>
      <c r="CO737" s="79">
        <f>Table6[[#This Row],[sales]]-CN737</f>
        <v>133.09043833575322</v>
      </c>
      <c r="CP737">
        <f>ABS(Table6[[#This Row],[sales]]-CN737)/Table6[[#This Row],[sales]]</f>
        <v>0.15967823693096647</v>
      </c>
      <c r="CQ73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759.83166147881946</v>
      </c>
      <c r="CR737" s="79">
        <f>Table6[[#This Row],[sales]]-CQ737</f>
        <v>73.659745326304915</v>
      </c>
      <c r="CS737">
        <f>ABS(Table6[[#This Row],[sales]]-CQ737)/Table6[[#This Row],[sales]]</f>
        <v>8.8374930713025379E-2</v>
      </c>
    </row>
    <row r="738" spans="1:97" x14ac:dyDescent="0.2">
      <c r="A738">
        <v>737</v>
      </c>
      <c r="B738" t="s">
        <v>31</v>
      </c>
      <c r="C738" s="5">
        <v>43492</v>
      </c>
      <c r="D738" s="6">
        <v>945.25394710083378</v>
      </c>
      <c r="E738" s="8">
        <f>YEAR(Table6[[#This Row],[Date]])</f>
        <v>2019</v>
      </c>
      <c r="F738" s="6">
        <f>Table6[[#This Row],[TV_State]]+Table6[[#This Row],[Radio_State]]+Table6[[#This Row],[Online]]</f>
        <v>1155.310379789908</v>
      </c>
      <c r="G738" s="6">
        <f t="shared" si="297"/>
        <v>923.90950313404346</v>
      </c>
      <c r="H738" s="6">
        <f>LN(Table6[[#This Row],[PROF TV LING]])</f>
        <v>6.8286141265140952</v>
      </c>
      <c r="I738" s="6">
        <f t="shared" si="298"/>
        <v>6.851453618483915</v>
      </c>
      <c r="J738" s="6">
        <v>140.03762179271612</v>
      </c>
      <c r="K738" s="6">
        <f t="shared" si="303"/>
        <v>138.66470393200319</v>
      </c>
      <c r="L738" s="6">
        <f>0.5*J737+0.5*Table6[[#This Row],[Radio_State]]</f>
        <v>139.34436623928684</v>
      </c>
      <c r="M738" s="6">
        <f>LN(Table6[[#This Row],[RADIO LINGERING ]])</f>
        <v>4.9369483242573473</v>
      </c>
      <c r="N738" s="6">
        <f t="shared" si="299"/>
        <v>4.9419111135994767</v>
      </c>
      <c r="O738" s="6">
        <v>70.018810896358062</v>
      </c>
      <c r="P738" s="6">
        <f t="shared" si="300"/>
        <v>69.722956770706276</v>
      </c>
      <c r="Q738" s="6">
        <f>0.3*O737+0.7*Table6[[#This Row],[Online]]</f>
        <v>69.810834230329277</v>
      </c>
      <c r="R738" s="6">
        <f>LN(Table6[[#This Row],[ONLINE LINGERING]])</f>
        <v>4.2457892159227884</v>
      </c>
      <c r="S738" s="6">
        <f t="shared" si="301"/>
        <v>4.2487639330395313</v>
      </c>
      <c r="T738" s="6">
        <v>862.73855346553569</v>
      </c>
      <c r="U738" s="6">
        <f t="shared" si="302"/>
        <v>6.7601116943914441</v>
      </c>
      <c r="V738" s="8">
        <f>YEAR(Table6[[#This Row],[Date]])</f>
        <v>2019</v>
      </c>
      <c r="W738" s="8">
        <f>WEEKNUM(Table6[[#This Row],[Date]])</f>
        <v>5</v>
      </c>
      <c r="X738" t="s">
        <v>904</v>
      </c>
      <c r="Y738" s="9">
        <f>Table6[[#This Row],[LNTVLING]]+Table6[[#This Row],[LNRADIOLING]]+Table6[[#This Row],[LNONLINELING]]</f>
        <v>16.011351666694232</v>
      </c>
      <c r="Z738">
        <f t="shared" si="323"/>
        <v>1</v>
      </c>
      <c r="AA738">
        <f t="shared" si="304"/>
        <v>0</v>
      </c>
      <c r="AB738">
        <f t="shared" si="305"/>
        <v>0</v>
      </c>
      <c r="AC738">
        <f t="shared" si="306"/>
        <v>0</v>
      </c>
      <c r="AD738">
        <f t="shared" si="307"/>
        <v>0</v>
      </c>
      <c r="AE738">
        <f t="shared" si="308"/>
        <v>1</v>
      </c>
      <c r="AF738">
        <f t="shared" si="309"/>
        <v>0</v>
      </c>
      <c r="AG738" s="9">
        <f>'[1]1'!J$20+'[1]1'!J$21*Table6[[#This Row],[TV_State]]</f>
        <v>2259.3226748726347</v>
      </c>
      <c r="AH738" s="9">
        <f>Table6[[#This Row],[sales]]-Table6[[#This Row],[Pred_1]]</f>
        <v>-1396.584121407099</v>
      </c>
      <c r="AI738">
        <f>ABS(Table6[[#This Row],[Res_1]])/Table6[[#This Row],[sales]]</f>
        <v>1.6187802385753578</v>
      </c>
      <c r="AJ738" s="9">
        <f>'[1]2'!J$20+'[1]2'!J$21*Table6[[#This Row],[Radio_State]]</f>
        <v>2329.0546390079721</v>
      </c>
      <c r="AK738" s="9">
        <f>Table6[[#This Row],[sales]]-Table6[[#This Row],[ Pred_2 ]]</f>
        <v>-1466.3160855424364</v>
      </c>
      <c r="AL738">
        <f>ABS(Table6[[#This Row],[ Res_2 ]])/Table6[[#This Row],[sales]]</f>
        <v>1.6996065374062506</v>
      </c>
      <c r="AM738" s="10">
        <f>'[1]3'!J$20+'[1]3'!J$21*Data!O738</f>
        <v>2205.2513379042507</v>
      </c>
      <c r="AN738" s="9">
        <f>Table6[[#This Row],[sales]]-Table6[[#This Row],[Pred_3]]</f>
        <v>-1342.512784438715</v>
      </c>
      <c r="AO738" s="9">
        <f>ABS(Table6[[#This Row],[Res_3]])/Table6[[#This Row],[sales]]</f>
        <v>1.5561061680227151</v>
      </c>
      <c r="AP738" s="9">
        <f>'[1]4'!L$21+'[1]4'!L$27*Table6[[#This Row],[TV_State]]+'[1]4'!L$22*Table6[[#This Row],[NJ_DUM]]+'[1]4'!L$23*Table6[[#This Row],[NY_DUM]]+'[1]4'!L$24*Table6[[#This Row],[PA_DUM]]+'[1]4'!L$25*Table6[[#This Row],[CT_DUM]]+'[1]4'!L$26*Table6[[#This Row],[DL_DUM]]</f>
        <v>446.33471956117853</v>
      </c>
      <c r="AQ738" s="9">
        <f>Table6[[#This Row],[sales]]-Table6[[#This Row],[Pred_4]]</f>
        <v>416.40383390435716</v>
      </c>
      <c r="AR738">
        <f>ABS(Table6[[#This Row],[Res_4]]/Table6[[#This Row],[sales]])</f>
        <v>0.48265355968120821</v>
      </c>
      <c r="AS738" s="9">
        <f>'[1]5'!L$20+'[1]5'!L$26*Table6[[#This Row],[Radio_State]]+'[1]5'!L$21*Table6[[#This Row],[NJ_DUM]]+'[1]5'!L$22*Table6[[#This Row],[NY_DUM]]+'[1]5'!L$23*Table6[[#This Row],[PA_DUM]]+'[1]5'!L$24*Table6[[#This Row],[CT_DUM]]+'[1]5'!L$25*Table6[[#This Row],[DL_DUM]]</f>
        <v>443.08114540444132</v>
      </c>
      <c r="AT738" s="9">
        <f>Table6[[#This Row],[sales]]-Table6[[#This Row],[Pred_5]]</f>
        <v>419.65740806109437</v>
      </c>
      <c r="AU738" s="9">
        <f>ABS(Table6[[#This Row],[Red_5]]/Table6[[#This Row],[sales]])</f>
        <v>0.48642477651586563</v>
      </c>
      <c r="AV738" s="9">
        <f>'[1]6'!L$20+'[1]6'!L$26*Table6[[#This Row],[Online]]+'[1]6'!L$21*Table6[[#This Row],[NJ_DUM]]+'[1]6'!L$22*Table6[[#This Row],[NY_DUM]]+'[1]6'!L$23*Table6[[#This Row],[PA_DUM]]+'[1]6'!L$24*Table6[[#This Row],[CT_DUM]]+'[1]6'!L$25*Table6[[#This Row],[DL_DUM]]</f>
        <v>298.7860992673107</v>
      </c>
      <c r="AW738" s="9">
        <f>Table6[[#This Row],[sales]]-Table6[[#This Row],[Pred_6]]</f>
        <v>563.95245419822504</v>
      </c>
      <c r="AX738" s="9">
        <f>ABS(Table6[[#This Row],[Red_6]]/Table6[[#This Row],[sales]])</f>
        <v>0.65367712145572221</v>
      </c>
      <c r="AY738" s="9">
        <f>'[1]7'!L$21+'[1]7'!L$27*Table6[[#This Row],[LNTV]]+'[1]7'!L$22*Table6[[#This Row],[NJ_DUM]]+'[1]7'!L$23*Table6[[#This Row],[NY_DUM]]+'[1]7'!L$24*Table6[[#This Row],[PA_DUM]]+'[1]7'!L$25*Table6[[#This Row],[CT_DUM]]+'[1]7'!L$26*Table6[[#This Row],[DL_DUM]]</f>
        <v>5.9039199107987024</v>
      </c>
      <c r="AZ738" s="9">
        <f>Table6[[#This Row],[sales]]-Table6[[#This Row],[Pred_7]]</f>
        <v>856.83463355473702</v>
      </c>
      <c r="BA738" s="9">
        <f>ABS(Table6[[#This Row],[Red_7]]/Table6[[#This Row],[sales]])</f>
        <v>0.99315676819230669</v>
      </c>
      <c r="BB738" s="9">
        <f>'[1]8'!O$22+'[1]8'!O$28*Table6[[#This Row],[LNRADIOLING]]+'[1]8'!O$23*Table6[[#This Row],[DL_DUM]]+'[1]8'!O$24*Table6[[#This Row],[CT_DUM]]+'[1]8'!O$25*Table6[[#This Row],[PA_DUM]]+'[1]8'!O$26*Table6[[#This Row],[NY_DUM]]+'[1]8'!O$27*Table6[[#This Row],[NJ_DUM]]</f>
        <v>6.9088334905733362</v>
      </c>
      <c r="BC738" s="9">
        <f>Table6[[#This Row],[sales]]-Table6[[#This Row],[Pred_8]]</f>
        <v>855.82971997496236</v>
      </c>
      <c r="BD738" s="9">
        <f>ABS(Table6[[#This Row],[Red_8]]/Table6[[#This Row],[sales]])</f>
        <v>0.99199197316171717</v>
      </c>
      <c r="BE738" s="9">
        <f>'[1]9'!M$19+'[1]9'!M$21*Table6[[#This Row],[LNONLINE]]+'[1]9'!M$20*Table6[[#This Row],[DL_DUM]]+'[1]9'!M$22*Table6[[#This Row],[CT_DUM]]+'[1]9'!M$23*Table6[[#This Row],[PA_DUM]]+'[1]9'!M$24*Table6[[#This Row],[NY_DUM]]+'[1]9'!M$25*Table6[[#This Row],[NJ_DUM]]</f>
        <v>7.0397419555233958</v>
      </c>
      <c r="BF738" s="9">
        <f>Table6[[#This Row],[sales]]-Table6[[#This Row],[Pred_9]]</f>
        <v>855.69881151001232</v>
      </c>
      <c r="BG738" s="9">
        <f>ABS(Table6[[#This Row],[Red_9]]/Table6[[#This Row],[sales]])</f>
        <v>0.99184023719903858</v>
      </c>
      <c r="BH738" s="9">
        <f>'[1]10'!P$22+'[1]10'!P$30*Table6[[#This Row],[LNTV]]+'[1]10'!P$29*Table6[[#This Row],[LNRADIOLING]]+'[1]10'!P$24*Table6[[#This Row],[LNONLINELING]]+'[1]10'!P$23*Table6[[#This Row],[DL_DUM]]+'[1]10'!P$25*Table6[[#This Row],[CT_DUM]]+'[1]10'!P$26*Table6[[#This Row],[PA_DUM]]+'[1]10'!P$27*Table6[[#This Row],[NY_DUM]]+'[1]10'!P$28*Table6[[#This Row],[NJ_DUM]]</f>
        <v>6.9373237062243742</v>
      </c>
      <c r="BI738" s="9">
        <f>Table6[[#This Row],[sales]]-Table6[[#This Row],[Pred_10]]</f>
        <v>855.80122975931135</v>
      </c>
      <c r="BJ738" s="45">
        <f>ABS(Table6[[#This Row],[Red_10]]/Table6[[#This Row],[sales]])</f>
        <v>0.99195895016125357</v>
      </c>
      <c r="BK738" s="9">
        <f>'[1]11'!P$32+'[1]11'!P$40*Table6[[#This Row],[LNONLINELING]]+'[1]11'!P$39*Table6[[#This Row],[LNRADIOLING]]+'[1]11'!P$38*Table6[[#This Row],[LNTVLING]]+'[1]11'!P$33*Table6[[#This Row],[DL_DUM]]+'[1]11'!P$34*Table6[[#This Row],[CT_DUM]]+'[1]11'!P$35*Table6[[#This Row],[PA_DUM]]+'[1]11'!P$36*Table6[[#This Row],[NY_DUM]]+'[1]11'!P$37*Table6[[#This Row],[NJ_DUM]]</f>
        <v>6.8982217663621244</v>
      </c>
      <c r="BL738" s="9">
        <f>Table6[[#This Row],[sales]]-Table6[[#This Row],[ Pred_11]]</f>
        <v>855.84033169917359</v>
      </c>
      <c r="BM738" s="47">
        <f>ABS(Table6[[#This Row],[ Red_11]]/Table6[[#This Row],[sales]])</f>
        <v>0.99200427320808537</v>
      </c>
      <c r="BN738" s="9">
        <f>'[1]12'!K$22+'[1]12'!K$28*Table6[[#This Row],[COMBINE LN LING]]+'[1]12'!K$23*Table6[[#This Row],[DL_DUM]]+'[1]12'!K$24*Table6[[#This Row],[CT_DUM]]+'[1]12'!K$25*Table6[[#This Row],[PA_DUM]]+'[1]12'!K$26*Table6[[#This Row],[NY_DUM]]+'[1]12'!K$27*Table6[[#This Row],[NJ_DUM]]</f>
        <v>7.0304073562858145</v>
      </c>
      <c r="BO738" s="9">
        <f>Table6[[#This Row],[sales]]-Table6[[#This Row],[ Pred_12]]</f>
        <v>855.70814610924992</v>
      </c>
      <c r="BP738" s="47">
        <f>ABS(Table6[[#This Row],[ Red_12]]/Table6[[#This Row],[sales]])</f>
        <v>0.99185105693023068</v>
      </c>
      <c r="BQ738">
        <f>LN(G738+'2019 Totals and Calculations'!C$18)</f>
        <v>7.1586330696998859</v>
      </c>
      <c r="BR738">
        <f>LN(Table6[[#This Row],[PROF RADIO]]+'2019 Totals and Calculations'!D$18)</f>
        <v>5.3053975934909818</v>
      </c>
      <c r="BS738">
        <f>LN(Table6[[#This Row],[ONLINE LINGERING]]+'2019 Totals and Calculations'!E$18)</f>
        <v>4.733459598610688</v>
      </c>
      <c r="BT738">
        <f>MONTH(Table6[[#This Row],[Date]])</f>
        <v>1</v>
      </c>
      <c r="BU738">
        <f t="shared" si="310"/>
        <v>1</v>
      </c>
      <c r="BV738">
        <f t="shared" si="311"/>
        <v>0</v>
      </c>
      <c r="BW738">
        <f t="shared" si="312"/>
        <v>0</v>
      </c>
      <c r="BX738">
        <f t="shared" si="313"/>
        <v>0</v>
      </c>
      <c r="BY738">
        <f t="shared" si="314"/>
        <v>0</v>
      </c>
      <c r="BZ738">
        <f t="shared" si="315"/>
        <v>0</v>
      </c>
      <c r="CA738">
        <f t="shared" si="316"/>
        <v>0</v>
      </c>
      <c r="CB738">
        <f t="shared" si="317"/>
        <v>0</v>
      </c>
      <c r="CC738">
        <f t="shared" si="318"/>
        <v>0</v>
      </c>
      <c r="CD738">
        <f t="shared" si="319"/>
        <v>0</v>
      </c>
      <c r="CE738">
        <f t="shared" si="320"/>
        <v>0</v>
      </c>
      <c r="CF738">
        <f t="shared" si="321"/>
        <v>0</v>
      </c>
      <c r="CG738">
        <f t="shared" si="322"/>
        <v>109</v>
      </c>
      <c r="CH73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703.87122550161803</v>
      </c>
      <c r="CI738" s="79">
        <f>Table6[[#This Row],[sales]]-CH738</f>
        <v>158.86732796391766</v>
      </c>
      <c r="CJ738">
        <f>ABS(Table6[[#This Row],[sales]]-CH738)/Table6[[#This Row],[sales]]</f>
        <v>0.18414307245893125</v>
      </c>
      <c r="CK73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687.26792004426011</v>
      </c>
      <c r="CL738" s="79">
        <f>Table6[[#This Row],[sales]]-CK738</f>
        <v>175.47063342127558</v>
      </c>
      <c r="CM738">
        <f>ABS(Table6[[#This Row],[sales]]-CK738)/Table6[[#This Row],[sales]]</f>
        <v>0.20338795886242403</v>
      </c>
      <c r="CN73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703.45114125819077</v>
      </c>
      <c r="CO738" s="79">
        <f>Table6[[#This Row],[sales]]-CN738</f>
        <v>159.28741220734491</v>
      </c>
      <c r="CP738">
        <f>ABS(Table6[[#This Row],[sales]]-CN738)/Table6[[#This Row],[sales]]</f>
        <v>0.1846299919801927</v>
      </c>
      <c r="CQ73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764.57386609238927</v>
      </c>
      <c r="CR738" s="79">
        <f>Table6[[#This Row],[sales]]-CQ738</f>
        <v>98.164687373146421</v>
      </c>
      <c r="CS738">
        <f>ABS(Table6[[#This Row],[sales]]-CQ738)/Table6[[#This Row],[sales]]</f>
        <v>0.11378265985544352</v>
      </c>
    </row>
    <row r="739" spans="1:97" x14ac:dyDescent="0.2">
      <c r="A739">
        <v>738</v>
      </c>
      <c r="B739" t="s">
        <v>31</v>
      </c>
      <c r="C739" s="5">
        <v>43499</v>
      </c>
      <c r="D739" s="6">
        <v>954.70648657184222</v>
      </c>
      <c r="E739" s="8">
        <f>YEAR(Table6[[#This Row],[Date]])</f>
        <v>2019</v>
      </c>
      <c r="F739" s="6">
        <f>Table6[[#This Row],[TV_State]]+Table6[[#This Row],[Radio_State]]+Table6[[#This Row],[Online]]</f>
        <v>1166.8634835878072</v>
      </c>
      <c r="G739" s="6">
        <f t="shared" si="297"/>
        <v>933.14859816538308</v>
      </c>
      <c r="H739" s="6">
        <f>LN(Table6[[#This Row],[PROF TV LING]])</f>
        <v>6.8385644573672622</v>
      </c>
      <c r="I739" s="6">
        <f t="shared" si="298"/>
        <v>6.8614039493370829</v>
      </c>
      <c r="J739" s="6">
        <v>141.4379980106433</v>
      </c>
      <c r="K739" s="6">
        <f t="shared" si="303"/>
        <v>140.05135097132325</v>
      </c>
      <c r="L739" s="6">
        <f>0.5*J738+0.5*Table6[[#This Row],[Radio_State]]</f>
        <v>140.73780990167973</v>
      </c>
      <c r="M739" s="6">
        <f>LN(Table6[[#This Row],[RADIO LINGERING ]])</f>
        <v>4.9468986551105161</v>
      </c>
      <c r="N739" s="6">
        <f t="shared" si="299"/>
        <v>4.9518614444526445</v>
      </c>
      <c r="O739" s="6">
        <v>70.718999005321649</v>
      </c>
      <c r="P739" s="6">
        <f t="shared" si="300"/>
        <v>70.420186334937029</v>
      </c>
      <c r="Q739" s="6">
        <f>0.3*O738+0.7*Table6[[#This Row],[Online]]</f>
        <v>70.508942572632563</v>
      </c>
      <c r="R739" s="6">
        <f>LN(Table6[[#This Row],[ONLINE LINGERING]])</f>
        <v>4.2557395467759562</v>
      </c>
      <c r="S739" s="6">
        <f t="shared" si="301"/>
        <v>4.2587142638926991</v>
      </c>
      <c r="T739" s="6">
        <v>724.87242654420368</v>
      </c>
      <c r="U739" s="6">
        <f t="shared" si="302"/>
        <v>6.5859956759839964</v>
      </c>
      <c r="V739" s="8">
        <f>YEAR(Table6[[#This Row],[Date]])</f>
        <v>2019</v>
      </c>
      <c r="W739" s="8">
        <f>WEEKNUM(Table6[[#This Row],[Date]])</f>
        <v>6</v>
      </c>
      <c r="X739" t="s">
        <v>905</v>
      </c>
      <c r="Y739" s="9">
        <f>Table6[[#This Row],[LNTVLING]]+Table6[[#This Row],[LNRADIOLING]]+Table6[[#This Row],[LNONLINELING]]</f>
        <v>16.041202659253734</v>
      </c>
      <c r="Z739">
        <f t="shared" si="323"/>
        <v>1</v>
      </c>
      <c r="AA739">
        <f t="shared" si="304"/>
        <v>0</v>
      </c>
      <c r="AB739">
        <f t="shared" si="305"/>
        <v>0</v>
      </c>
      <c r="AC739">
        <f t="shared" si="306"/>
        <v>0</v>
      </c>
      <c r="AD739">
        <f t="shared" si="307"/>
        <v>0</v>
      </c>
      <c r="AE739">
        <f t="shared" si="308"/>
        <v>1</v>
      </c>
      <c r="AF739">
        <f t="shared" si="309"/>
        <v>0</v>
      </c>
      <c r="AG739" s="9">
        <f>'[1]1'!J$20+'[1]1'!J$21*Table6[[#This Row],[TV_State]]</f>
        <v>2268.6185761667975</v>
      </c>
      <c r="AH739" s="9">
        <f>Table6[[#This Row],[sales]]-Table6[[#This Row],[Pred_1]]</f>
        <v>-1543.7461496225937</v>
      </c>
      <c r="AI739">
        <f>ABS(Table6[[#This Row],[Res_1]])/Table6[[#This Row],[sales]]</f>
        <v>2.1296797796300977</v>
      </c>
      <c r="AJ739" s="9">
        <f>'[1]2'!J$20+'[1]2'!J$21*Table6[[#This Row],[Radio_State]]</f>
        <v>2335.2023673580766</v>
      </c>
      <c r="AK739" s="9">
        <f>Table6[[#This Row],[sales]]-Table6[[#This Row],[ Pred_2 ]]</f>
        <v>-1610.3299408138728</v>
      </c>
      <c r="AL739">
        <f>ABS(Table6[[#This Row],[ Res_2 ]])/Table6[[#This Row],[sales]]</f>
        <v>2.2215356548890233</v>
      </c>
      <c r="AM739" s="10">
        <f>'[1]3'!J$20+'[1]3'!J$21*Data!O739</f>
        <v>2209.2965494660448</v>
      </c>
      <c r="AN739" s="9">
        <f>Table6[[#This Row],[sales]]-Table6[[#This Row],[Pred_3]]</f>
        <v>-1484.424122921841</v>
      </c>
      <c r="AO739" s="9">
        <f>ABS(Table6[[#This Row],[Res_3]])/Table6[[#This Row],[sales]]</f>
        <v>2.0478418940540553</v>
      </c>
      <c r="AP739" s="9">
        <f>'[1]4'!L$21+'[1]4'!L$27*Table6[[#This Row],[TV_State]]+'[1]4'!L$22*Table6[[#This Row],[NJ_DUM]]+'[1]4'!L$23*Table6[[#This Row],[NY_DUM]]+'[1]4'!L$24*Table6[[#This Row],[PA_DUM]]+'[1]4'!L$25*Table6[[#This Row],[CT_DUM]]+'[1]4'!L$26*Table6[[#This Row],[DL_DUM]]</f>
        <v>448.4197668133321</v>
      </c>
      <c r="AQ739" s="9">
        <f>Table6[[#This Row],[sales]]-Table6[[#This Row],[Pred_4]]</f>
        <v>276.45265973087157</v>
      </c>
      <c r="AR739">
        <f>ABS(Table6[[#This Row],[Res_4]]/Table6[[#This Row],[sales]])</f>
        <v>0.38138112253606754</v>
      </c>
      <c r="AS739" s="9">
        <f>'[1]5'!L$20+'[1]5'!L$26*Table6[[#This Row],[Radio_State]]+'[1]5'!L$21*Table6[[#This Row],[NJ_DUM]]+'[1]5'!L$22*Table6[[#This Row],[NY_DUM]]+'[1]5'!L$23*Table6[[#This Row],[PA_DUM]]+'[1]5'!L$24*Table6[[#This Row],[CT_DUM]]+'[1]5'!L$25*Table6[[#This Row],[DL_DUM]]</f>
        <v>445.54804157521528</v>
      </c>
      <c r="AT739" s="9">
        <f>Table6[[#This Row],[sales]]-Table6[[#This Row],[Pred_5]]</f>
        <v>279.3243849689884</v>
      </c>
      <c r="AU739" s="9">
        <f>ABS(Table6[[#This Row],[Red_5]]/Table6[[#This Row],[sales]])</f>
        <v>0.38534281997820596</v>
      </c>
      <c r="AV739" s="9">
        <f>'[1]6'!L$20+'[1]6'!L$26*Table6[[#This Row],[Online]]+'[1]6'!L$21*Table6[[#This Row],[NJ_DUM]]+'[1]6'!L$22*Table6[[#This Row],[NY_DUM]]+'[1]6'!L$23*Table6[[#This Row],[PA_DUM]]+'[1]6'!L$24*Table6[[#This Row],[CT_DUM]]+'[1]6'!L$25*Table6[[#This Row],[DL_DUM]]</f>
        <v>301.83349827184844</v>
      </c>
      <c r="AW739" s="9">
        <f>Table6[[#This Row],[sales]]-Table6[[#This Row],[Pred_6]]</f>
        <v>423.03892827235524</v>
      </c>
      <c r="AX739" s="9">
        <f>ABS(Table6[[#This Row],[Red_6]]/Table6[[#This Row],[sales]])</f>
        <v>0.58360466308419823</v>
      </c>
      <c r="AY739" s="9">
        <f>'[1]7'!L$21+'[1]7'!L$27*Table6[[#This Row],[LNTV]]+'[1]7'!L$22*Table6[[#This Row],[NJ_DUM]]+'[1]7'!L$23*Table6[[#This Row],[NY_DUM]]+'[1]7'!L$24*Table6[[#This Row],[PA_DUM]]+'[1]7'!L$25*Table6[[#This Row],[CT_DUM]]+'[1]7'!L$26*Table6[[#This Row],[DL_DUM]]</f>
        <v>5.9050212580887029</v>
      </c>
      <c r="AZ739" s="9">
        <f>Table6[[#This Row],[sales]]-Table6[[#This Row],[Pred_7]]</f>
        <v>718.96740528611497</v>
      </c>
      <c r="BA739" s="9">
        <f>ABS(Table6[[#This Row],[Red_7]]/Table6[[#This Row],[sales]])</f>
        <v>0.99185370964344632</v>
      </c>
      <c r="BB739" s="9">
        <f>'[1]8'!O$22+'[1]8'!O$28*Table6[[#This Row],[LNRADIOLING]]+'[1]8'!O$23*Table6[[#This Row],[DL_DUM]]+'[1]8'!O$24*Table6[[#This Row],[CT_DUM]]+'[1]8'!O$25*Table6[[#This Row],[PA_DUM]]+'[1]8'!O$26*Table6[[#This Row],[NY_DUM]]+'[1]8'!O$27*Table6[[#This Row],[NJ_DUM]]</f>
        <v>6.9095433565771129</v>
      </c>
      <c r="BC739" s="9">
        <f>Table6[[#This Row],[sales]]-Table6[[#This Row],[Pred_8]]</f>
        <v>717.96288318762652</v>
      </c>
      <c r="BD739" s="9">
        <f>ABS(Table6[[#This Row],[Red_8]]/Table6[[#This Row],[sales]])</f>
        <v>0.99046791807281442</v>
      </c>
      <c r="BE739" s="9">
        <f>'[1]9'!M$19+'[1]9'!M$21*Table6[[#This Row],[LNONLINE]]+'[1]9'!M$20*Table6[[#This Row],[DL_DUM]]+'[1]9'!M$22*Table6[[#This Row],[CT_DUM]]+'[1]9'!M$23*Table6[[#This Row],[PA_DUM]]+'[1]9'!M$24*Table6[[#This Row],[NY_DUM]]+'[1]9'!M$25*Table6[[#This Row],[NJ_DUM]]</f>
        <v>7.0428924038547276</v>
      </c>
      <c r="BF739" s="9">
        <f>Table6[[#This Row],[sales]]-Table6[[#This Row],[Pred_9]]</f>
        <v>717.82953414034898</v>
      </c>
      <c r="BG739" s="9">
        <f>ABS(Table6[[#This Row],[Red_9]]/Table6[[#This Row],[sales]])</f>
        <v>0.99028395598183894</v>
      </c>
      <c r="BH739" s="9">
        <f>'[1]10'!P$22+'[1]10'!P$30*Table6[[#This Row],[LNTV]]+'[1]10'!P$29*Table6[[#This Row],[LNRADIOLING]]+'[1]10'!P$24*Table6[[#This Row],[LNONLINELING]]+'[1]10'!P$23*Table6[[#This Row],[DL_DUM]]+'[1]10'!P$25*Table6[[#This Row],[CT_DUM]]+'[1]10'!P$26*Table6[[#This Row],[PA_DUM]]+'[1]10'!P$27*Table6[[#This Row],[NY_DUM]]+'[1]10'!P$28*Table6[[#This Row],[NJ_DUM]]</f>
        <v>6.9391347895005921</v>
      </c>
      <c r="BI739" s="9">
        <f>Table6[[#This Row],[sales]]-Table6[[#This Row],[Pred_10]]</f>
        <v>717.93329175470308</v>
      </c>
      <c r="BJ739" s="45">
        <f>ABS(Table6[[#This Row],[Red_10]]/Table6[[#This Row],[sales]])</f>
        <v>0.99042709511991978</v>
      </c>
      <c r="BK739" s="9">
        <f>'[1]11'!P$32+'[1]11'!P$40*Table6[[#This Row],[LNONLINELING]]+'[1]11'!P$39*Table6[[#This Row],[LNRADIOLING]]+'[1]11'!P$38*Table6[[#This Row],[LNTVLING]]+'[1]11'!P$33*Table6[[#This Row],[DL_DUM]]+'[1]11'!P$34*Table6[[#This Row],[CT_DUM]]+'[1]11'!P$35*Table6[[#This Row],[PA_DUM]]+'[1]11'!P$36*Table6[[#This Row],[NY_DUM]]+'[1]11'!P$37*Table6[[#This Row],[NJ_DUM]]</f>
        <v>6.8993471640329229</v>
      </c>
      <c r="BL739" s="9">
        <f>Table6[[#This Row],[sales]]-Table6[[#This Row],[ Pred_11]]</f>
        <v>717.9730793801707</v>
      </c>
      <c r="BM739" s="47">
        <f>ABS(Table6[[#This Row],[ Red_11]]/Table6[[#This Row],[sales]])</f>
        <v>0.99048198426180278</v>
      </c>
      <c r="BN739" s="9">
        <f>'[1]12'!K$22+'[1]12'!K$28*Table6[[#This Row],[COMBINE LN LING]]+'[1]12'!K$23*Table6[[#This Row],[DL_DUM]]+'[1]12'!K$24*Table6[[#This Row],[CT_DUM]]+'[1]12'!K$25*Table6[[#This Row],[PA_DUM]]+'[1]12'!K$26*Table6[[#This Row],[NY_DUM]]+'[1]12'!K$27*Table6[[#This Row],[NJ_DUM]]</f>
        <v>7.0332800926926611</v>
      </c>
      <c r="BO739" s="9">
        <f>Table6[[#This Row],[sales]]-Table6[[#This Row],[ Pred_12]]</f>
        <v>717.83914645151106</v>
      </c>
      <c r="BP739" s="47">
        <f>ABS(Table6[[#This Row],[ Red_12]]/Table6[[#This Row],[sales]])</f>
        <v>0.99029721667545911</v>
      </c>
      <c r="BQ739">
        <f>LN(G739+'2019 Totals and Calculations'!C$18)</f>
        <v>7.1657964524486628</v>
      </c>
      <c r="BR739">
        <f>LN(Table6[[#This Row],[PROF RADIO]]+'2019 Totals and Calculations'!D$18)</f>
        <v>5.3122583244506298</v>
      </c>
      <c r="BS739">
        <f>LN(Table6[[#This Row],[ONLINE LINGERING]]+'2019 Totals and Calculations'!E$18)</f>
        <v>4.7395813746735298</v>
      </c>
      <c r="BT739">
        <f>MONTH(Table6[[#This Row],[Date]])</f>
        <v>2</v>
      </c>
      <c r="BU739">
        <f t="shared" si="310"/>
        <v>0</v>
      </c>
      <c r="BV739">
        <f t="shared" si="311"/>
        <v>1</v>
      </c>
      <c r="BW739">
        <f t="shared" si="312"/>
        <v>0</v>
      </c>
      <c r="BX739">
        <f t="shared" si="313"/>
        <v>0</v>
      </c>
      <c r="BY739">
        <f t="shared" si="314"/>
        <v>0</v>
      </c>
      <c r="BZ739">
        <f t="shared" si="315"/>
        <v>0</v>
      </c>
      <c r="CA739">
        <f t="shared" si="316"/>
        <v>0</v>
      </c>
      <c r="CB739">
        <f t="shared" si="317"/>
        <v>0</v>
      </c>
      <c r="CC739">
        <f t="shared" si="318"/>
        <v>0</v>
      </c>
      <c r="CD739">
        <f t="shared" si="319"/>
        <v>0</v>
      </c>
      <c r="CE739">
        <f t="shared" si="320"/>
        <v>0</v>
      </c>
      <c r="CF739">
        <f t="shared" si="321"/>
        <v>0</v>
      </c>
      <c r="CG739">
        <f t="shared" si="322"/>
        <v>110</v>
      </c>
      <c r="CH73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707.28510083201422</v>
      </c>
      <c r="CI739" s="79">
        <f>Table6[[#This Row],[sales]]-CH739</f>
        <v>17.587325712189454</v>
      </c>
      <c r="CJ739">
        <f>ABS(Table6[[#This Row],[sales]]-CH739)/Table6[[#This Row],[sales]]</f>
        <v>2.4262649630689127E-2</v>
      </c>
      <c r="CK73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690.27736353086595</v>
      </c>
      <c r="CL739" s="79">
        <f>Table6[[#This Row],[sales]]-CK739</f>
        <v>34.595063013337722</v>
      </c>
      <c r="CM739">
        <f>ABS(Table6[[#This Row],[sales]]-CK739)/Table6[[#This Row],[sales]]</f>
        <v>4.772572627471583E-2</v>
      </c>
      <c r="CN73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706.520011373074</v>
      </c>
      <c r="CO739" s="79">
        <f>Table6[[#This Row],[sales]]-CN739</f>
        <v>18.352415171129678</v>
      </c>
      <c r="CP739">
        <f>ABS(Table6[[#This Row],[sales]]-CN739)/Table6[[#This Row],[sales]]</f>
        <v>2.5318131162229446E-2</v>
      </c>
      <c r="CQ73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769.35430708327067</v>
      </c>
      <c r="CR739" s="79">
        <f>Table6[[#This Row],[sales]]-CQ739</f>
        <v>-44.481880539066992</v>
      </c>
      <c r="CS739">
        <f>ABS(Table6[[#This Row],[sales]]-CQ739)/Table6[[#This Row],[sales]]</f>
        <v>6.1365115998593484E-2</v>
      </c>
    </row>
    <row r="740" spans="1:97" x14ac:dyDescent="0.2">
      <c r="A740">
        <v>739</v>
      </c>
      <c r="B740" t="s">
        <v>31</v>
      </c>
      <c r="C740" s="5">
        <v>43506</v>
      </c>
      <c r="D740" s="6">
        <v>179.00746623222039</v>
      </c>
      <c r="E740" s="8">
        <f>YEAR(Table6[[#This Row],[Date]])</f>
        <v>2019</v>
      </c>
      <c r="F740" s="6">
        <f>Table6[[#This Row],[TV_State]]+Table6[[#This Row],[Radio_State]]+Table6[[#This Row],[Online]]</f>
        <v>218.78690317271381</v>
      </c>
      <c r="G740" s="6">
        <f t="shared" si="297"/>
        <v>706.90625858543422</v>
      </c>
      <c r="H740" s="6">
        <f>LN(Table6[[#This Row],[PROF TV LING]])</f>
        <v>6.5608980667031904</v>
      </c>
      <c r="I740" s="6">
        <f t="shared" si="298"/>
        <v>5.1874275157654113</v>
      </c>
      <c r="J740" s="6">
        <v>26.519624626995615</v>
      </c>
      <c r="K740" s="6">
        <f t="shared" si="303"/>
        <v>83.285487799159426</v>
      </c>
      <c r="L740" s="6">
        <f>0.5*J739+0.5*Table6[[#This Row],[Radio_State]]</f>
        <v>83.978811318819453</v>
      </c>
      <c r="M740" s="6">
        <f>LN(Table6[[#This Row],[RADIO LINGERING ]])</f>
        <v>4.4305645208193587</v>
      </c>
      <c r="N740" s="6">
        <f t="shared" si="299"/>
        <v>3.2778850108809729</v>
      </c>
      <c r="O740" s="6">
        <v>13.259812313497807</v>
      </c>
      <c r="P740" s="6">
        <f t="shared" si="300"/>
        <v>30.407924519929573</v>
      </c>
      <c r="Q740" s="6">
        <f>0.3*O739+0.7*Table6[[#This Row],[Online]]</f>
        <v>30.497568321044959</v>
      </c>
      <c r="R740" s="6">
        <f>LN(Table6[[#This Row],[ONLINE LINGERING]])</f>
        <v>3.4176469532561318</v>
      </c>
      <c r="S740" s="6">
        <f t="shared" si="301"/>
        <v>2.5847378303210276</v>
      </c>
      <c r="T740" s="6">
        <v>657.10612697125794</v>
      </c>
      <c r="U740" s="6">
        <f t="shared" si="302"/>
        <v>6.4878455381203697</v>
      </c>
      <c r="V740" s="8">
        <f>YEAR(Table6[[#This Row],[Date]])</f>
        <v>2019</v>
      </c>
      <c r="W740" s="8">
        <f>WEEKNUM(Table6[[#This Row],[Date]])</f>
        <v>7</v>
      </c>
      <c r="X740" t="s">
        <v>906</v>
      </c>
      <c r="Y740" s="9">
        <f>Table6[[#This Row],[LNTVLING]]+Table6[[#This Row],[LNRADIOLING]]+Table6[[#This Row],[LNONLINELING]]</f>
        <v>14.40910954077868</v>
      </c>
      <c r="Z740">
        <f t="shared" si="323"/>
        <v>1</v>
      </c>
      <c r="AA740">
        <f t="shared" si="304"/>
        <v>0</v>
      </c>
      <c r="AB740">
        <f t="shared" si="305"/>
        <v>0</v>
      </c>
      <c r="AC740">
        <f t="shared" si="306"/>
        <v>0</v>
      </c>
      <c r="AD740">
        <f t="shared" si="307"/>
        <v>0</v>
      </c>
      <c r="AE740">
        <f t="shared" si="308"/>
        <v>1</v>
      </c>
      <c r="AF740">
        <f t="shared" si="309"/>
        <v>0</v>
      </c>
      <c r="AG740" s="9">
        <f>'[1]1'!J$20+'[1]1'!J$21*Table6[[#This Row],[TV_State]]</f>
        <v>1505.7736762145375</v>
      </c>
      <c r="AH740" s="9">
        <f>Table6[[#This Row],[sales]]-Table6[[#This Row],[Pred_1]]</f>
        <v>-848.66754924327961</v>
      </c>
      <c r="AI740">
        <f>ABS(Table6[[#This Row],[Res_1]])/Table6[[#This Row],[sales]]</f>
        <v>1.2915228064528466</v>
      </c>
      <c r="AJ740" s="9">
        <f>'[1]2'!J$20+'[1]2'!J$21*Table6[[#This Row],[Radio_State]]</f>
        <v>1830.7044096276145</v>
      </c>
      <c r="AK740" s="9">
        <f>Table6[[#This Row],[sales]]-Table6[[#This Row],[ Pred_2 ]]</f>
        <v>-1173.5982826563566</v>
      </c>
      <c r="AL740">
        <f>ABS(Table6[[#This Row],[ Res_2 ]])/Table6[[#This Row],[sales]]</f>
        <v>1.7860102569210867</v>
      </c>
      <c r="AM740" s="10">
        <f>'[1]3'!J$20+'[1]3'!J$21*Data!O740</f>
        <v>1877.336375676327</v>
      </c>
      <c r="AN740" s="9">
        <f>Table6[[#This Row],[sales]]-Table6[[#This Row],[Pred_3]]</f>
        <v>-1220.230248705069</v>
      </c>
      <c r="AO740" s="9">
        <f>ABS(Table6[[#This Row],[Res_3]])/Table6[[#This Row],[sales]]</f>
        <v>1.856975910922289</v>
      </c>
      <c r="AP740" s="9">
        <f>'[1]4'!L$21+'[1]4'!L$27*Table6[[#This Row],[TV_State]]+'[1]4'!L$22*Table6[[#This Row],[NJ_DUM]]+'[1]4'!L$23*Table6[[#This Row],[NY_DUM]]+'[1]4'!L$24*Table6[[#This Row],[PA_DUM]]+'[1]4'!L$25*Table6[[#This Row],[CT_DUM]]+'[1]4'!L$26*Table6[[#This Row],[DL_DUM]]</f>
        <v>277.31557668348114</v>
      </c>
      <c r="AQ740" s="9">
        <f>Table6[[#This Row],[sales]]-Table6[[#This Row],[Pred_4]]</f>
        <v>379.7905502877768</v>
      </c>
      <c r="AR740">
        <f>ABS(Table6[[#This Row],[Res_4]]/Table6[[#This Row],[sales]])</f>
        <v>0.57797444689537791</v>
      </c>
      <c r="AS740" s="9">
        <f>'[1]5'!L$20+'[1]5'!L$26*Table6[[#This Row],[Radio_State]]+'[1]5'!L$21*Table6[[#This Row],[NJ_DUM]]+'[1]5'!L$22*Table6[[#This Row],[NY_DUM]]+'[1]5'!L$23*Table6[[#This Row],[PA_DUM]]+'[1]5'!L$24*Table6[[#This Row],[CT_DUM]]+'[1]5'!L$25*Table6[[#This Row],[DL_DUM]]</f>
        <v>243.10837456108078</v>
      </c>
      <c r="AT740" s="9">
        <f>Table6[[#This Row],[sales]]-Table6[[#This Row],[Pred_5]]</f>
        <v>413.99775241017716</v>
      </c>
      <c r="AU740" s="9">
        <f>ABS(Table6[[#This Row],[Red_5]]/Table6[[#This Row],[sales]])</f>
        <v>0.63003179458755154</v>
      </c>
      <c r="AV740" s="9">
        <f>'[1]6'!L$20+'[1]6'!L$26*Table6[[#This Row],[Online]]+'[1]6'!L$21*Table6[[#This Row],[NJ_DUM]]+'[1]6'!L$22*Table6[[#This Row],[NY_DUM]]+'[1]6'!L$23*Table6[[#This Row],[PA_DUM]]+'[1]6'!L$24*Table6[[#This Row],[CT_DUM]]+'[1]6'!L$25*Table6[[#This Row],[DL_DUM]]</f>
        <v>51.756317461972138</v>
      </c>
      <c r="AW740" s="9">
        <f>Table6[[#This Row],[sales]]-Table6[[#This Row],[Pred_6]]</f>
        <v>605.34980950928582</v>
      </c>
      <c r="AX740" s="9">
        <f>ABS(Table6[[#This Row],[Red_6]]/Table6[[#This Row],[sales]])</f>
        <v>0.92123598405553153</v>
      </c>
      <c r="AY740" s="9">
        <f>'[1]7'!L$21+'[1]7'!L$27*Table6[[#This Row],[LNTV]]+'[1]7'!L$22*Table6[[#This Row],[NJ_DUM]]+'[1]7'!L$23*Table6[[#This Row],[NY_DUM]]+'[1]7'!L$24*Table6[[#This Row],[PA_DUM]]+'[1]7'!L$25*Table6[[#This Row],[CT_DUM]]+'[1]7'!L$26*Table6[[#This Row],[DL_DUM]]</f>
        <v>5.7197380312448294</v>
      </c>
      <c r="AZ740" s="9">
        <f>Table6[[#This Row],[sales]]-Table6[[#This Row],[Pred_7]]</f>
        <v>651.38638894001315</v>
      </c>
      <c r="BA740" s="9">
        <f>ABS(Table6[[#This Row],[Red_7]]/Table6[[#This Row],[sales]])</f>
        <v>0.99129556429855814</v>
      </c>
      <c r="BB740" s="9">
        <f>'[1]8'!O$22+'[1]8'!O$28*Table6[[#This Row],[LNRADIOLING]]+'[1]8'!O$23*Table6[[#This Row],[DL_DUM]]+'[1]8'!O$24*Table6[[#This Row],[CT_DUM]]+'[1]8'!O$25*Table6[[#This Row],[PA_DUM]]+'[1]8'!O$26*Table6[[#This Row],[NY_DUM]]+'[1]8'!O$27*Table6[[#This Row],[NJ_DUM]]</f>
        <v>6.8727075916230351</v>
      </c>
      <c r="BC740" s="9">
        <f>Table6[[#This Row],[sales]]-Table6[[#This Row],[Pred_8]]</f>
        <v>650.23341937963494</v>
      </c>
      <c r="BD740" s="9">
        <f>ABS(Table6[[#This Row],[Red_8]]/Table6[[#This Row],[sales]])</f>
        <v>0.98954094733022691</v>
      </c>
      <c r="BE740" s="9">
        <f>'[1]9'!M$19+'[1]9'!M$21*Table6[[#This Row],[LNONLINE]]+'[1]9'!M$20*Table6[[#This Row],[DL_DUM]]+'[1]9'!M$22*Table6[[#This Row],[CT_DUM]]+'[1]9'!M$23*Table6[[#This Row],[PA_DUM]]+'[1]9'!M$24*Table6[[#This Row],[NY_DUM]]+'[1]9'!M$25*Table6[[#This Row],[NJ_DUM]]</f>
        <v>6.5128822625179472</v>
      </c>
      <c r="BF740" s="9">
        <f>Table6[[#This Row],[sales]]-Table6[[#This Row],[Pred_9]]</f>
        <v>650.59324470874003</v>
      </c>
      <c r="BG740" s="9">
        <f>ABS(Table6[[#This Row],[Red_9]]/Table6[[#This Row],[sales]])</f>
        <v>0.99008853822055021</v>
      </c>
      <c r="BH740" s="9">
        <f>'[1]10'!P$22+'[1]10'!P$30*Table6[[#This Row],[LNTV]]+'[1]10'!P$29*Table6[[#This Row],[LNRADIOLING]]+'[1]10'!P$24*Table6[[#This Row],[LNONLINELING]]+'[1]10'!P$23*Table6[[#This Row],[DL_DUM]]+'[1]10'!P$25*Table6[[#This Row],[CT_DUM]]+'[1]10'!P$26*Table6[[#This Row],[PA_DUM]]+'[1]10'!P$27*Table6[[#This Row],[NY_DUM]]+'[1]10'!P$28*Table6[[#This Row],[NJ_DUM]]</f>
        <v>6.6861486369898051</v>
      </c>
      <c r="BI740" s="9">
        <f>Table6[[#This Row],[sales]]-Table6[[#This Row],[Pred_10]]</f>
        <v>650.41997833426808</v>
      </c>
      <c r="BJ740" s="45">
        <f>ABS(Table6[[#This Row],[Red_10]]/Table6[[#This Row],[sales]])</f>
        <v>0.9898248572604128</v>
      </c>
      <c r="BK740" s="9">
        <f>'[1]11'!P$32+'[1]11'!P$40*Table6[[#This Row],[LNONLINELING]]+'[1]11'!P$39*Table6[[#This Row],[LNRADIOLING]]+'[1]11'!P$38*Table6[[#This Row],[LNTVLING]]+'[1]11'!P$33*Table6[[#This Row],[DL_DUM]]+'[1]11'!P$34*Table6[[#This Row],[CT_DUM]]+'[1]11'!P$35*Table6[[#This Row],[PA_DUM]]+'[1]11'!P$36*Table6[[#This Row],[NY_DUM]]+'[1]11'!P$37*Table6[[#This Row],[NJ_DUM]]</f>
        <v>6.6594371025700179</v>
      </c>
      <c r="BL740" s="9">
        <f>Table6[[#This Row],[sales]]-Table6[[#This Row],[ Pred_11]]</f>
        <v>650.44668986868794</v>
      </c>
      <c r="BM740" s="47">
        <f>ABS(Table6[[#This Row],[ Red_11]]/Table6[[#This Row],[sales]])</f>
        <v>0.98986550751966851</v>
      </c>
      <c r="BN740" s="9">
        <f>'[1]12'!K$22+'[1]12'!K$28*Table6[[#This Row],[COMBINE LN LING]]+'[1]12'!K$23*Table6[[#This Row],[DL_DUM]]+'[1]12'!K$24*Table6[[#This Row],[CT_DUM]]+'[1]12'!K$25*Table6[[#This Row],[PA_DUM]]+'[1]12'!K$26*Table6[[#This Row],[NY_DUM]]+'[1]12'!K$27*Table6[[#This Row],[NJ_DUM]]</f>
        <v>6.8762141823561223</v>
      </c>
      <c r="BO740" s="9">
        <f>Table6[[#This Row],[sales]]-Table6[[#This Row],[ Pred_12]]</f>
        <v>650.22991278890186</v>
      </c>
      <c r="BP740" s="47">
        <f>ABS(Table6[[#This Row],[ Red_12]]/Table6[[#This Row],[sales]])</f>
        <v>0.98953561091562181</v>
      </c>
      <c r="BQ740">
        <f>LN(G740+'2019 Totals and Calculations'!C$18)</f>
        <v>6.9736832461649305</v>
      </c>
      <c r="BR740">
        <f>LN(Table6[[#This Row],[PROF RADIO]]+'2019 Totals and Calculations'!D$18)</f>
        <v>4.9838932523316135</v>
      </c>
      <c r="BS740">
        <f>LN(Table6[[#This Row],[ONLINE LINGERING]]+'2019 Totals and Calculations'!E$18)</f>
        <v>4.3091189549479889</v>
      </c>
      <c r="BT740">
        <f>MONTH(Table6[[#This Row],[Date]])</f>
        <v>2</v>
      </c>
      <c r="BU740">
        <f t="shared" si="310"/>
        <v>0</v>
      </c>
      <c r="BV740">
        <f t="shared" si="311"/>
        <v>1</v>
      </c>
      <c r="BW740">
        <f t="shared" si="312"/>
        <v>0</v>
      </c>
      <c r="BX740">
        <f t="shared" si="313"/>
        <v>0</v>
      </c>
      <c r="BY740">
        <f t="shared" si="314"/>
        <v>0</v>
      </c>
      <c r="BZ740">
        <f t="shared" si="315"/>
        <v>0</v>
      </c>
      <c r="CA740">
        <f t="shared" si="316"/>
        <v>0</v>
      </c>
      <c r="CB740">
        <f t="shared" si="317"/>
        <v>0</v>
      </c>
      <c r="CC740">
        <f t="shared" si="318"/>
        <v>0</v>
      </c>
      <c r="CD740">
        <f t="shared" si="319"/>
        <v>0</v>
      </c>
      <c r="CE740">
        <f t="shared" si="320"/>
        <v>0</v>
      </c>
      <c r="CF740">
        <f t="shared" si="321"/>
        <v>0</v>
      </c>
      <c r="CG740">
        <f t="shared" si="322"/>
        <v>111</v>
      </c>
      <c r="CH74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669.73989630114124</v>
      </c>
      <c r="CI740" s="79">
        <f>Table6[[#This Row],[sales]]-CH740</f>
        <v>-12.633769329883307</v>
      </c>
      <c r="CJ740">
        <f>ABS(Table6[[#This Row],[sales]]-CH740)/Table6[[#This Row],[sales]]</f>
        <v>1.9226375788207972E-2</v>
      </c>
      <c r="CK74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625.61213478079026</v>
      </c>
      <c r="CL740" s="79">
        <f>Table6[[#This Row],[sales]]-CK740</f>
        <v>31.493992190467679</v>
      </c>
      <c r="CM740">
        <f>ABS(Table6[[#This Row],[sales]]-CK740)/Table6[[#This Row],[sales]]</f>
        <v>4.7928319182823934E-2</v>
      </c>
      <c r="CN74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615.3069643026929</v>
      </c>
      <c r="CO740" s="79">
        <f>Table6[[#This Row],[sales]]-CN740</f>
        <v>41.799162668565032</v>
      </c>
      <c r="CP740">
        <f>ABS(Table6[[#This Row],[sales]]-CN740)/Table6[[#This Row],[sales]]</f>
        <v>6.3610976907529801E-2</v>
      </c>
      <c r="CQ74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643.52748421297758</v>
      </c>
      <c r="CR740" s="79">
        <f>Table6[[#This Row],[sales]]-CQ740</f>
        <v>13.578642758280353</v>
      </c>
      <c r="CS740">
        <f>ABS(Table6[[#This Row],[sales]]-CQ740)/Table6[[#This Row],[sales]]</f>
        <v>2.066430702886185E-2</v>
      </c>
    </row>
    <row r="741" spans="1:97" x14ac:dyDescent="0.2">
      <c r="A741">
        <v>740</v>
      </c>
      <c r="B741" t="s">
        <v>31</v>
      </c>
      <c r="C741" s="5">
        <v>43513</v>
      </c>
      <c r="D741" s="6">
        <v>134.2555996741653</v>
      </c>
      <c r="E741" s="8">
        <f>YEAR(Table6[[#This Row],[Date]])</f>
        <v>2019</v>
      </c>
      <c r="F741" s="6">
        <f>Table6[[#This Row],[TV_State]]+Table6[[#This Row],[Radio_State]]+Table6[[#This Row],[Online]]</f>
        <v>164.09017737953536</v>
      </c>
      <c r="G741" s="6">
        <f t="shared" si="297"/>
        <v>535.11106091205352</v>
      </c>
      <c r="H741" s="6">
        <f>LN(Table6[[#This Row],[PROF TV LING]])</f>
        <v>6.2824743158419016</v>
      </c>
      <c r="I741" s="6">
        <f t="shared" si="298"/>
        <v>4.8997454433136305</v>
      </c>
      <c r="J741" s="6">
        <v>19.889718470246713</v>
      </c>
      <c r="K741" s="6">
        <f t="shared" si="303"/>
        <v>51.587603134703073</v>
      </c>
      <c r="L741" s="6">
        <f>0.5*J740+0.5*Table6[[#This Row],[Radio_State]]</f>
        <v>23.204671548621164</v>
      </c>
      <c r="M741" s="6">
        <f>LN(Table6[[#This Row],[RADIO LINGERING ]])</f>
        <v>3.1443536182564502</v>
      </c>
      <c r="N741" s="6">
        <f t="shared" si="299"/>
        <v>2.9902029384291922</v>
      </c>
      <c r="O741" s="6">
        <v>9.9448592351233565</v>
      </c>
      <c r="P741" s="6">
        <f t="shared" si="300"/>
        <v>16.083778820565222</v>
      </c>
      <c r="Q741" s="6">
        <f>0.3*O740+0.7*Table6[[#This Row],[Online]]</f>
        <v>10.939345158635692</v>
      </c>
      <c r="R741" s="6">
        <f>LN(Table6[[#This Row],[ONLINE LINGERING]])</f>
        <v>2.3923659376735715</v>
      </c>
      <c r="S741" s="6">
        <f t="shared" si="301"/>
        <v>2.2970557578692468</v>
      </c>
      <c r="T741" s="6">
        <v>588.11542272932854</v>
      </c>
      <c r="U741" s="6">
        <f t="shared" si="302"/>
        <v>6.3769232257935826</v>
      </c>
      <c r="V741" s="8">
        <f>YEAR(Table6[[#This Row],[Date]])</f>
        <v>2019</v>
      </c>
      <c r="W741" s="8">
        <f>WEEKNUM(Table6[[#This Row],[Date]])</f>
        <v>8</v>
      </c>
      <c r="X741" t="s">
        <v>907</v>
      </c>
      <c r="Y741" s="9">
        <f>Table6[[#This Row],[LNTVLING]]+Table6[[#This Row],[LNRADIOLING]]+Table6[[#This Row],[LNONLINELING]]</f>
        <v>11.819193871771922</v>
      </c>
      <c r="Z741">
        <f t="shared" si="323"/>
        <v>1</v>
      </c>
      <c r="AA741">
        <f t="shared" si="304"/>
        <v>0</v>
      </c>
      <c r="AB741">
        <f t="shared" si="305"/>
        <v>0</v>
      </c>
      <c r="AC741">
        <f t="shared" si="306"/>
        <v>0</v>
      </c>
      <c r="AD741">
        <f t="shared" si="307"/>
        <v>0</v>
      </c>
      <c r="AE741">
        <f t="shared" si="308"/>
        <v>1</v>
      </c>
      <c r="AF741">
        <f t="shared" si="309"/>
        <v>0</v>
      </c>
      <c r="AG741" s="9">
        <f>'[1]1'!J$20+'[1]1'!J$21*Table6[[#This Row],[TV_State]]</f>
        <v>1461.7633935249839</v>
      </c>
      <c r="AH741" s="9">
        <f>Table6[[#This Row],[sales]]-Table6[[#This Row],[Pred_1]]</f>
        <v>-873.6479707956554</v>
      </c>
      <c r="AI741">
        <f>ABS(Table6[[#This Row],[Res_1]])/Table6[[#This Row],[sales]]</f>
        <v>1.4855042684329314</v>
      </c>
      <c r="AJ741" s="9">
        <f>'[1]2'!J$20+'[1]2'!J$21*Table6[[#This Row],[Radio_State]]</f>
        <v>1801.598758220088</v>
      </c>
      <c r="AK741" s="9">
        <f>Table6[[#This Row],[sales]]-Table6[[#This Row],[ Pred_2 ]]</f>
        <v>-1213.4833354907596</v>
      </c>
      <c r="AL741">
        <f>ABS(Table6[[#This Row],[ Res_2 ]])/Table6[[#This Row],[sales]]</f>
        <v>2.0633421410022219</v>
      </c>
      <c r="AM741" s="10">
        <f>'[1]3'!J$20+'[1]3'!J$21*Data!O741</f>
        <v>1858.1848271884587</v>
      </c>
      <c r="AN741" s="9">
        <f>Table6[[#This Row],[sales]]-Table6[[#This Row],[Pred_3]]</f>
        <v>-1270.0694044591301</v>
      </c>
      <c r="AO741" s="9">
        <f>ABS(Table6[[#This Row],[Res_3]])/Table6[[#This Row],[sales]]</f>
        <v>2.1595580652603643</v>
      </c>
      <c r="AP741" s="9">
        <f>'[1]4'!L$21+'[1]4'!L$27*Table6[[#This Row],[TV_State]]+'[1]4'!L$22*Table6[[#This Row],[NJ_DUM]]+'[1]4'!L$23*Table6[[#This Row],[NY_DUM]]+'[1]4'!L$24*Table6[[#This Row],[PA_DUM]]+'[1]4'!L$25*Table6[[#This Row],[CT_DUM]]+'[1]4'!L$26*Table6[[#This Row],[DL_DUM]]</f>
        <v>267.44418109906667</v>
      </c>
      <c r="AQ741" s="9">
        <f>Table6[[#This Row],[sales]]-Table6[[#This Row],[Pred_4]]</f>
        <v>320.67124163026187</v>
      </c>
      <c r="AR741">
        <f>ABS(Table6[[#This Row],[Res_4]]/Table6[[#This Row],[sales]])</f>
        <v>0.54525222301107057</v>
      </c>
      <c r="AS741" s="9">
        <f>'[1]5'!L$20+'[1]5'!L$26*Table6[[#This Row],[Radio_State]]+'[1]5'!L$21*Table6[[#This Row],[NJ_DUM]]+'[1]5'!L$22*Table6[[#This Row],[NY_DUM]]+'[1]5'!L$23*Table6[[#This Row],[PA_DUM]]+'[1]5'!L$24*Table6[[#This Row],[CT_DUM]]+'[1]5'!L$25*Table6[[#This Row],[DL_DUM]]</f>
        <v>231.42916300257301</v>
      </c>
      <c r="AT741" s="9">
        <f>Table6[[#This Row],[sales]]-Table6[[#This Row],[Pred_5]]</f>
        <v>356.68625972675557</v>
      </c>
      <c r="AU741" s="9">
        <f>ABS(Table6[[#This Row],[Red_5]]/Table6[[#This Row],[sales]])</f>
        <v>0.60649023294006554</v>
      </c>
      <c r="AV741" s="9">
        <f>'[1]6'!L$20+'[1]6'!L$26*Table6[[#This Row],[Online]]+'[1]6'!L$21*Table6[[#This Row],[NJ_DUM]]+'[1]6'!L$22*Table6[[#This Row],[NY_DUM]]+'[1]6'!L$23*Table6[[#This Row],[PA_DUM]]+'[1]6'!L$24*Table6[[#This Row],[CT_DUM]]+'[1]6'!L$25*Table6[[#This Row],[DL_DUM]]</f>
        <v>37.328787799863896</v>
      </c>
      <c r="AW741" s="9">
        <f>Table6[[#This Row],[sales]]-Table6[[#This Row],[Pred_6]]</f>
        <v>550.78663492946464</v>
      </c>
      <c r="AX741" s="9">
        <f>ABS(Table6[[#This Row],[Red_6]]/Table6[[#This Row],[sales]])</f>
        <v>0.93652812635548932</v>
      </c>
      <c r="AY741" s="9">
        <f>'[1]7'!L$21+'[1]7'!L$27*Table6[[#This Row],[LNTV]]+'[1]7'!L$22*Table6[[#This Row],[NJ_DUM]]+'[1]7'!L$23*Table6[[#This Row],[NY_DUM]]+'[1]7'!L$24*Table6[[#This Row],[PA_DUM]]+'[1]7'!L$25*Table6[[#This Row],[CT_DUM]]+'[1]7'!L$26*Table6[[#This Row],[DL_DUM]]</f>
        <v>5.6878960879414402</v>
      </c>
      <c r="AZ741" s="9">
        <f>Table6[[#This Row],[sales]]-Table6[[#This Row],[Pred_7]]</f>
        <v>582.42752664138709</v>
      </c>
      <c r="BA741" s="9">
        <f>ABS(Table6[[#This Row],[Red_7]]/Table6[[#This Row],[sales]])</f>
        <v>0.99032860580063509</v>
      </c>
      <c r="BB741" s="9">
        <f>'[1]8'!O$22+'[1]8'!O$28*Table6[[#This Row],[LNRADIOLING]]+'[1]8'!O$23*Table6[[#This Row],[DL_DUM]]+'[1]8'!O$24*Table6[[#This Row],[CT_DUM]]+'[1]8'!O$25*Table6[[#This Row],[PA_DUM]]+'[1]8'!O$26*Table6[[#This Row],[NY_DUM]]+'[1]8'!O$27*Table6[[#This Row],[NJ_DUM]]</f>
        <v>6.7809480906688284</v>
      </c>
      <c r="BC741" s="9">
        <f>Table6[[#This Row],[sales]]-Table6[[#This Row],[Pred_8]]</f>
        <v>581.33447463865969</v>
      </c>
      <c r="BD741" s="9">
        <f>ABS(Table6[[#This Row],[Red_8]]/Table6[[#This Row],[sales]])</f>
        <v>0.98847003865465766</v>
      </c>
      <c r="BE741" s="9">
        <f>'[1]9'!M$19+'[1]9'!M$21*Table6[[#This Row],[LNONLINE]]+'[1]9'!M$20*Table6[[#This Row],[DL_DUM]]+'[1]9'!M$22*Table6[[#This Row],[CT_DUM]]+'[1]9'!M$23*Table6[[#This Row],[PA_DUM]]+'[1]9'!M$24*Table6[[#This Row],[NY_DUM]]+'[1]9'!M$25*Table6[[#This Row],[NJ_DUM]]</f>
        <v>6.4217970997747056</v>
      </c>
      <c r="BF741" s="9">
        <f>Table6[[#This Row],[sales]]-Table6[[#This Row],[Pred_9]]</f>
        <v>581.69362562955382</v>
      </c>
      <c r="BG741" s="9">
        <f>ABS(Table6[[#This Row],[Red_9]]/Table6[[#This Row],[sales]])</f>
        <v>0.98908071978460887</v>
      </c>
      <c r="BH741" s="9">
        <f>'[1]10'!P$22+'[1]10'!P$30*Table6[[#This Row],[LNTV]]+'[1]10'!P$29*Table6[[#This Row],[LNRADIOLING]]+'[1]10'!P$24*Table6[[#This Row],[LNONLINELING]]+'[1]10'!P$23*Table6[[#This Row],[DL_DUM]]+'[1]10'!P$25*Table6[[#This Row],[CT_DUM]]+'[1]10'!P$26*Table6[[#This Row],[PA_DUM]]+'[1]10'!P$27*Table6[[#This Row],[NY_DUM]]+'[1]10'!P$28*Table6[[#This Row],[NJ_DUM]]</f>
        <v>6.5827470548137521</v>
      </c>
      <c r="BI741" s="9">
        <f>Table6[[#This Row],[sales]]-Table6[[#This Row],[Pred_10]]</f>
        <v>581.53267567451473</v>
      </c>
      <c r="BJ741" s="45">
        <f>ABS(Table6[[#This Row],[Red_10]]/Table6[[#This Row],[sales]])</f>
        <v>0.98880704909205652</v>
      </c>
      <c r="BK741" s="9">
        <f>'[1]11'!P$32+'[1]11'!P$40*Table6[[#This Row],[LNONLINELING]]+'[1]11'!P$39*Table6[[#This Row],[LNRADIOLING]]+'[1]11'!P$38*Table6[[#This Row],[LNTVLING]]+'[1]11'!P$33*Table6[[#This Row],[DL_DUM]]+'[1]11'!P$34*Table6[[#This Row],[CT_DUM]]+'[1]11'!P$35*Table6[[#This Row],[PA_DUM]]+'[1]11'!P$36*Table6[[#This Row],[NY_DUM]]+'[1]11'!P$37*Table6[[#This Row],[NJ_DUM]]</f>
        <v>6.4585241504688451</v>
      </c>
      <c r="BL741" s="9">
        <f>Table6[[#This Row],[sales]]-Table6[[#This Row],[ Pred_11]]</f>
        <v>581.65689857885968</v>
      </c>
      <c r="BM741" s="47">
        <f>ABS(Table6[[#This Row],[ Red_11]]/Table6[[#This Row],[sales]])</f>
        <v>0.98901827107254536</v>
      </c>
      <c r="BN741" s="9">
        <f>'[1]12'!K$22+'[1]12'!K$28*Table6[[#This Row],[COMBINE LN LING]]+'[1]12'!K$23*Table6[[#This Row],[DL_DUM]]+'[1]12'!K$24*Table6[[#This Row],[CT_DUM]]+'[1]12'!K$25*Table6[[#This Row],[PA_DUM]]+'[1]12'!K$26*Table6[[#This Row],[NY_DUM]]+'[1]12'!K$27*Table6[[#This Row],[NJ_DUM]]</f>
        <v>6.6269713801883796</v>
      </c>
      <c r="BO741" s="9">
        <f>Table6[[#This Row],[sales]]-Table6[[#This Row],[ Pred_12]]</f>
        <v>581.48845134914018</v>
      </c>
      <c r="BP741" s="47">
        <f>ABS(Table6[[#This Row],[ Red_12]]/Table6[[#This Row],[sales]])</f>
        <v>0.98873185241523864</v>
      </c>
      <c r="BQ741">
        <f>LN(G741+'2019 Totals and Calculations'!C$18)</f>
        <v>6.7983360655915002</v>
      </c>
      <c r="BR741">
        <f>LN(Table6[[#This Row],[PROF RADIO]]+'2019 Totals and Calculations'!D$18)</f>
        <v>4.7392111810333546</v>
      </c>
      <c r="BS741">
        <f>LN(Table6[[#This Row],[ONLINE LINGERING]]+'2019 Totals and Calculations'!E$18)</f>
        <v>4.0039950605588048</v>
      </c>
      <c r="BT741">
        <f>MONTH(Table6[[#This Row],[Date]])</f>
        <v>2</v>
      </c>
      <c r="BU741">
        <f t="shared" si="310"/>
        <v>0</v>
      </c>
      <c r="BV741">
        <f t="shared" si="311"/>
        <v>1</v>
      </c>
      <c r="BW741">
        <f t="shared" si="312"/>
        <v>0</v>
      </c>
      <c r="BX741">
        <f t="shared" si="313"/>
        <v>0</v>
      </c>
      <c r="BY741">
        <f t="shared" si="314"/>
        <v>0</v>
      </c>
      <c r="BZ741">
        <f t="shared" si="315"/>
        <v>0</v>
      </c>
      <c r="CA741">
        <f t="shared" si="316"/>
        <v>0</v>
      </c>
      <c r="CB741">
        <f t="shared" si="317"/>
        <v>0</v>
      </c>
      <c r="CC741">
        <f t="shared" si="318"/>
        <v>0</v>
      </c>
      <c r="CD741">
        <f t="shared" si="319"/>
        <v>0</v>
      </c>
      <c r="CE741">
        <f t="shared" si="320"/>
        <v>0</v>
      </c>
      <c r="CF741">
        <f t="shared" si="321"/>
        <v>0</v>
      </c>
      <c r="CG741">
        <f t="shared" si="322"/>
        <v>112</v>
      </c>
      <c r="CH74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637.3641447519467</v>
      </c>
      <c r="CI741" s="79">
        <f>Table6[[#This Row],[sales]]-CH741</f>
        <v>-49.248722022618153</v>
      </c>
      <c r="CJ741">
        <f>ABS(Table6[[#This Row],[sales]]-CH741)/Table6[[#This Row],[sales]]</f>
        <v>8.3739892067554486E-2</v>
      </c>
      <c r="CK74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581.73376618655607</v>
      </c>
      <c r="CL741" s="79">
        <f>Table6[[#This Row],[sales]]-CK741</f>
        <v>6.3816565427724754</v>
      </c>
      <c r="CM741">
        <f>ABS(Table6[[#This Row],[sales]]-CK741)/Table6[[#This Row],[sales]]</f>
        <v>1.0851027359827526E-2</v>
      </c>
      <c r="CN74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558.26018397702978</v>
      </c>
      <c r="CO741" s="79">
        <f>Table6[[#This Row],[sales]]-CN741</f>
        <v>29.85523875229876</v>
      </c>
      <c r="CP741">
        <f>ABS(Table6[[#This Row],[sales]]-CN741)/Table6[[#This Row],[sales]]</f>
        <v>5.0764250686959445E-2</v>
      </c>
      <c r="CQ74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564.53001407306624</v>
      </c>
      <c r="CR741" s="79">
        <f>Table6[[#This Row],[sales]]-CQ741</f>
        <v>23.585408656262302</v>
      </c>
      <c r="CS741">
        <f>ABS(Table6[[#This Row],[sales]]-CQ741)/Table6[[#This Row],[sales]]</f>
        <v>4.0103367034326425E-2</v>
      </c>
    </row>
    <row r="742" spans="1:97" x14ac:dyDescent="0.2">
      <c r="A742">
        <v>741</v>
      </c>
      <c r="B742" t="s">
        <v>31</v>
      </c>
      <c r="C742" s="5">
        <v>43520</v>
      </c>
      <c r="D742" s="6">
        <v>100.691699755624</v>
      </c>
      <c r="E742" s="8">
        <f>YEAR(Table6[[#This Row],[Date]])</f>
        <v>2019</v>
      </c>
      <c r="F742" s="6">
        <f>Table6[[#This Row],[TV_State]]+Table6[[#This Row],[Radio_State]]+Table6[[#This Row],[Online]]</f>
        <v>123.06763303465155</v>
      </c>
      <c r="G742" s="6">
        <f t="shared" si="297"/>
        <v>404.78525256512461</v>
      </c>
      <c r="H742" s="6">
        <f>LN(Table6[[#This Row],[PROF TV LING]])</f>
        <v>6.0033566858993508</v>
      </c>
      <c r="I742" s="6">
        <f t="shared" si="298"/>
        <v>4.6120633708618497</v>
      </c>
      <c r="J742" s="6">
        <v>14.917288852685036</v>
      </c>
      <c r="K742" s="6">
        <f t="shared" si="303"/>
        <v>33.252445993694053</v>
      </c>
      <c r="L742" s="6">
        <f>0.5*J741+0.5*Table6[[#This Row],[Radio_State]]</f>
        <v>17.403503661465876</v>
      </c>
      <c r="M742" s="6">
        <f>LN(Table6[[#This Row],[RADIO LINGERING ]])</f>
        <v>2.8566715458046694</v>
      </c>
      <c r="N742" s="6">
        <f t="shared" si="299"/>
        <v>2.7025208659774114</v>
      </c>
      <c r="O742" s="6">
        <v>7.4586444263425182</v>
      </c>
      <c r="P742" s="6">
        <f t="shared" si="300"/>
        <v>10.046184744609327</v>
      </c>
      <c r="Q742" s="6">
        <f>0.3*O741+0.7*Table6[[#This Row],[Online]]</f>
        <v>8.2045088689767685</v>
      </c>
      <c r="R742" s="6">
        <f>LN(Table6[[#This Row],[ONLINE LINGERING]])</f>
        <v>2.1046838652217907</v>
      </c>
      <c r="S742" s="6">
        <f t="shared" si="301"/>
        <v>2.009373685417466</v>
      </c>
      <c r="T742" s="6">
        <v>519.86956280949482</v>
      </c>
      <c r="U742" s="6">
        <f t="shared" si="302"/>
        <v>6.2535779393586983</v>
      </c>
      <c r="V742" s="8">
        <f>YEAR(Table6[[#This Row],[Date]])</f>
        <v>2019</v>
      </c>
      <c r="W742" s="8">
        <f>WEEKNUM(Table6[[#This Row],[Date]])</f>
        <v>9</v>
      </c>
      <c r="X742" t="s">
        <v>908</v>
      </c>
      <c r="Y742" s="9">
        <f>Table6[[#This Row],[LNTVLING]]+Table6[[#This Row],[LNRADIOLING]]+Table6[[#This Row],[LNONLINELING]]</f>
        <v>10.964712096925812</v>
      </c>
      <c r="Z742">
        <f t="shared" si="323"/>
        <v>1</v>
      </c>
      <c r="AA742">
        <f t="shared" si="304"/>
        <v>0</v>
      </c>
      <c r="AB742">
        <f t="shared" si="305"/>
        <v>0</v>
      </c>
      <c r="AC742">
        <f t="shared" si="306"/>
        <v>0</v>
      </c>
      <c r="AD742">
        <f t="shared" si="307"/>
        <v>0</v>
      </c>
      <c r="AE742">
        <f t="shared" si="308"/>
        <v>1</v>
      </c>
      <c r="AF742">
        <f t="shared" si="309"/>
        <v>0</v>
      </c>
      <c r="AG742" s="9">
        <f>'[1]1'!J$20+'[1]1'!J$21*Table6[[#This Row],[TV_State]]</f>
        <v>1428.755681507819</v>
      </c>
      <c r="AH742" s="9">
        <f>Table6[[#This Row],[sales]]-Table6[[#This Row],[Pred_1]]</f>
        <v>-908.88611869832414</v>
      </c>
      <c r="AI742">
        <f>ABS(Table6[[#This Row],[Res_1]])/Table6[[#This Row],[sales]]</f>
        <v>1.7482964645717942</v>
      </c>
      <c r="AJ742" s="9">
        <f>'[1]2'!J$20+'[1]2'!J$21*Table6[[#This Row],[Radio_State]]</f>
        <v>1779.7695196644429</v>
      </c>
      <c r="AK742" s="9">
        <f>Table6[[#This Row],[sales]]-Table6[[#This Row],[ Pred_2 ]]</f>
        <v>-1259.899956854948</v>
      </c>
      <c r="AL742">
        <f>ABS(Table6[[#This Row],[ Res_2 ]])/Table6[[#This Row],[sales]]</f>
        <v>2.4234924430777567</v>
      </c>
      <c r="AM742" s="10">
        <f>'[1]3'!J$20+'[1]3'!J$21*Data!O742</f>
        <v>1843.8211658225575</v>
      </c>
      <c r="AN742" s="9">
        <f>Table6[[#This Row],[sales]]-Table6[[#This Row],[Pred_3]]</f>
        <v>-1323.9516030130626</v>
      </c>
      <c r="AO742" s="9">
        <f>ABS(Table6[[#This Row],[Res_3]])/Table6[[#This Row],[sales]]</f>
        <v>2.5466995910630414</v>
      </c>
      <c r="AP742" s="9">
        <f>'[1]4'!L$21+'[1]4'!L$27*Table6[[#This Row],[TV_State]]+'[1]4'!L$22*Table6[[#This Row],[NJ_DUM]]+'[1]4'!L$23*Table6[[#This Row],[NY_DUM]]+'[1]4'!L$24*Table6[[#This Row],[PA_DUM]]+'[1]4'!L$25*Table6[[#This Row],[CT_DUM]]+'[1]4'!L$26*Table6[[#This Row],[DL_DUM]]</f>
        <v>260.04063441075584</v>
      </c>
      <c r="AQ742" s="9">
        <f>Table6[[#This Row],[sales]]-Table6[[#This Row],[Pred_4]]</f>
        <v>259.82892839873898</v>
      </c>
      <c r="AR742">
        <f>ABS(Table6[[#This Row],[Res_4]]/Table6[[#This Row],[sales]])</f>
        <v>0.49979638545208077</v>
      </c>
      <c r="AS742" s="9">
        <f>'[1]5'!L$20+'[1]5'!L$26*Table6[[#This Row],[Radio_State]]+'[1]5'!L$21*Table6[[#This Row],[NJ_DUM]]+'[1]5'!L$22*Table6[[#This Row],[NY_DUM]]+'[1]5'!L$23*Table6[[#This Row],[PA_DUM]]+'[1]5'!L$24*Table6[[#This Row],[CT_DUM]]+'[1]5'!L$25*Table6[[#This Row],[DL_DUM]]</f>
        <v>222.6697543336922</v>
      </c>
      <c r="AT742" s="9">
        <f>Table6[[#This Row],[sales]]-Table6[[#This Row],[Pred_5]]</f>
        <v>297.19980847580263</v>
      </c>
      <c r="AU742" s="9">
        <f>ABS(Table6[[#This Row],[Red_5]]/Table6[[#This Row],[sales]])</f>
        <v>0.5716814942380285</v>
      </c>
      <c r="AV742" s="9">
        <f>'[1]6'!L$20+'[1]6'!L$26*Table6[[#This Row],[Online]]+'[1]6'!L$21*Table6[[#This Row],[NJ_DUM]]+'[1]6'!L$22*Table6[[#This Row],[NY_DUM]]+'[1]6'!L$23*Table6[[#This Row],[PA_DUM]]+'[1]6'!L$24*Table6[[#This Row],[CT_DUM]]+'[1]6'!L$25*Table6[[#This Row],[DL_DUM]]</f>
        <v>26.508140553282715</v>
      </c>
      <c r="AW742" s="9">
        <f>Table6[[#This Row],[sales]]-Table6[[#This Row],[Pred_6]]</f>
        <v>493.36142225621211</v>
      </c>
      <c r="AX742" s="9">
        <f>ABS(Table6[[#This Row],[Red_6]]/Table6[[#This Row],[sales]])</f>
        <v>0.94901001626248971</v>
      </c>
      <c r="AY742" s="9">
        <f>'[1]7'!L$21+'[1]7'!L$27*Table6[[#This Row],[LNTV]]+'[1]7'!L$22*Table6[[#This Row],[NJ_DUM]]+'[1]7'!L$23*Table6[[#This Row],[NY_DUM]]+'[1]7'!L$24*Table6[[#This Row],[PA_DUM]]+'[1]7'!L$25*Table6[[#This Row],[CT_DUM]]+'[1]7'!L$26*Table6[[#This Row],[DL_DUM]]</f>
        <v>5.656054144638051</v>
      </c>
      <c r="AZ742" s="9">
        <f>Table6[[#This Row],[sales]]-Table6[[#This Row],[Pred_7]]</f>
        <v>514.21350866485682</v>
      </c>
      <c r="BA742" s="9">
        <f>ABS(Table6[[#This Row],[Red_7]]/Table6[[#This Row],[sales]])</f>
        <v>0.98912024371253549</v>
      </c>
      <c r="BB742" s="9">
        <f>'[1]8'!O$22+'[1]8'!O$28*Table6[[#This Row],[LNRADIOLING]]+'[1]8'!O$23*Table6[[#This Row],[DL_DUM]]+'[1]8'!O$24*Table6[[#This Row],[CT_DUM]]+'[1]8'!O$25*Table6[[#This Row],[PA_DUM]]+'[1]8'!O$26*Table6[[#This Row],[NY_DUM]]+'[1]8'!O$27*Table6[[#This Row],[NJ_DUM]]</f>
        <v>6.7604245798285403</v>
      </c>
      <c r="BC742" s="9">
        <f>Table6[[#This Row],[sales]]-Table6[[#This Row],[Pred_8]]</f>
        <v>513.10913822966631</v>
      </c>
      <c r="BD742" s="9">
        <f>ABS(Table6[[#This Row],[Red_8]]/Table6[[#This Row],[sales]])</f>
        <v>0.98699592154752502</v>
      </c>
      <c r="BE742" s="9">
        <f>'[1]9'!M$19+'[1]9'!M$21*Table6[[#This Row],[LNONLINE]]+'[1]9'!M$20*Table6[[#This Row],[DL_DUM]]+'[1]9'!M$22*Table6[[#This Row],[CT_DUM]]+'[1]9'!M$23*Table6[[#This Row],[PA_DUM]]+'[1]9'!M$24*Table6[[#This Row],[NY_DUM]]+'[1]9'!M$25*Table6[[#This Row],[NJ_DUM]]</f>
        <v>6.330711937031464</v>
      </c>
      <c r="BF742" s="9">
        <f>Table6[[#This Row],[sales]]-Table6[[#This Row],[Pred_9]]</f>
        <v>513.5388508724634</v>
      </c>
      <c r="BG742" s="9">
        <f>ABS(Table6[[#This Row],[Red_9]]/Table6[[#This Row],[sales]])</f>
        <v>0.98782249935384026</v>
      </c>
      <c r="BH742" s="9">
        <f>'[1]10'!P$22+'[1]10'!P$30*Table6[[#This Row],[LNTV]]+'[1]10'!P$29*Table6[[#This Row],[LNRADIOLING]]+'[1]10'!P$24*Table6[[#This Row],[LNONLINELING]]+'[1]10'!P$23*Table6[[#This Row],[DL_DUM]]+'[1]10'!P$25*Table6[[#This Row],[CT_DUM]]+'[1]10'!P$26*Table6[[#This Row],[PA_DUM]]+'[1]10'!P$27*Table6[[#This Row],[NY_DUM]]+'[1]10'!P$28*Table6[[#This Row],[NJ_DUM]]</f>
        <v>6.5303853597130015</v>
      </c>
      <c r="BI742" s="9">
        <f>Table6[[#This Row],[sales]]-Table6[[#This Row],[Pred_10]]</f>
        <v>513.3391774497818</v>
      </c>
      <c r="BJ742" s="45">
        <f>ABS(Table6[[#This Row],[Red_10]]/Table6[[#This Row],[sales]])</f>
        <v>0.98743841565868695</v>
      </c>
      <c r="BK742" s="9">
        <f>'[1]11'!P$32+'[1]11'!P$40*Table6[[#This Row],[LNONLINELING]]+'[1]11'!P$39*Table6[[#This Row],[LNRADIOLING]]+'[1]11'!P$38*Table6[[#This Row],[LNTVLING]]+'[1]11'!P$33*Table6[[#This Row],[DL_DUM]]+'[1]11'!P$34*Table6[[#This Row],[CT_DUM]]+'[1]11'!P$35*Table6[[#This Row],[PA_DUM]]+'[1]11'!P$36*Table6[[#This Row],[NY_DUM]]+'[1]11'!P$37*Table6[[#This Row],[NJ_DUM]]</f>
        <v>6.4245422427787631</v>
      </c>
      <c r="BL742" s="9">
        <f>Table6[[#This Row],[sales]]-Table6[[#This Row],[ Pred_11]]</f>
        <v>513.44502056671604</v>
      </c>
      <c r="BM742" s="47">
        <f>ABS(Table6[[#This Row],[ Red_11]]/Table6[[#This Row],[sales]])</f>
        <v>0.98764201118438422</v>
      </c>
      <c r="BN742" s="9">
        <f>'[1]12'!K$22+'[1]12'!K$28*Table6[[#This Row],[COMBINE LN LING]]+'[1]12'!K$23*Table6[[#This Row],[DL_DUM]]+'[1]12'!K$24*Table6[[#This Row],[CT_DUM]]+'[1]12'!K$25*Table6[[#This Row],[PA_DUM]]+'[1]12'!K$26*Table6[[#This Row],[NY_DUM]]+'[1]12'!K$27*Table6[[#This Row],[NJ_DUM]]</f>
        <v>6.5447395783916864</v>
      </c>
      <c r="BO742" s="9">
        <f>Table6[[#This Row],[sales]]-Table6[[#This Row],[ Pred_12]]</f>
        <v>513.3248232311031</v>
      </c>
      <c r="BP742" s="47">
        <f>ABS(Table6[[#This Row],[ Red_12]]/Table6[[#This Row],[sales]])</f>
        <v>0.98741080446598484</v>
      </c>
      <c r="BQ742">
        <f>LN(G742+'2019 Totals and Calculations'!C$18)</f>
        <v>6.6412197232614707</v>
      </c>
      <c r="BR742">
        <f>LN(Table6[[#This Row],[PROF RADIO]]+'2019 Totals and Calculations'!D$18)</f>
        <v>4.5644399816672312</v>
      </c>
      <c r="BS742">
        <f>LN(Table6[[#This Row],[ONLINE LINGERING]]+'2019 Totals and Calculations'!E$18)</f>
        <v>3.9528169601415444</v>
      </c>
      <c r="BT742">
        <f>MONTH(Table6[[#This Row],[Date]])</f>
        <v>2</v>
      </c>
      <c r="BU742">
        <f t="shared" si="310"/>
        <v>0</v>
      </c>
      <c r="BV742">
        <f t="shared" si="311"/>
        <v>1</v>
      </c>
      <c r="BW742">
        <f t="shared" si="312"/>
        <v>0</v>
      </c>
      <c r="BX742">
        <f t="shared" si="313"/>
        <v>0</v>
      </c>
      <c r="BY742">
        <f t="shared" si="314"/>
        <v>0</v>
      </c>
      <c r="BZ742">
        <f t="shared" si="315"/>
        <v>0</v>
      </c>
      <c r="CA742">
        <f t="shared" si="316"/>
        <v>0</v>
      </c>
      <c r="CB742">
        <f t="shared" si="317"/>
        <v>0</v>
      </c>
      <c r="CC742">
        <f t="shared" si="318"/>
        <v>0</v>
      </c>
      <c r="CD742">
        <f t="shared" si="319"/>
        <v>0</v>
      </c>
      <c r="CE742">
        <f t="shared" si="320"/>
        <v>0</v>
      </c>
      <c r="CF742">
        <f t="shared" si="321"/>
        <v>0</v>
      </c>
      <c r="CG742">
        <f t="shared" si="322"/>
        <v>113</v>
      </c>
      <c r="CH74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609.85761871069553</v>
      </c>
      <c r="CI742" s="79">
        <f>Table6[[#This Row],[sales]]-CH742</f>
        <v>-89.98805590120071</v>
      </c>
      <c r="CJ742">
        <f>ABS(Table6[[#This Row],[sales]]-CH742)/Table6[[#This Row],[sales]]</f>
        <v>0.17309737353132301</v>
      </c>
      <c r="CK74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552.64722215783036</v>
      </c>
      <c r="CL742" s="79">
        <f>Table6[[#This Row],[sales]]-CK742</f>
        <v>-32.777659348335533</v>
      </c>
      <c r="CM742">
        <f>ABS(Table6[[#This Row],[sales]]-CK742)/Table6[[#This Row],[sales]]</f>
        <v>6.3049775738355435E-2</v>
      </c>
      <c r="CN74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550.30064622414159</v>
      </c>
      <c r="CO742" s="79">
        <f>Table6[[#This Row],[sales]]-CN742</f>
        <v>-30.431083414646764</v>
      </c>
      <c r="CP742">
        <f>ABS(Table6[[#This Row],[sales]]-CN742)/Table6[[#This Row],[sales]]</f>
        <v>5.8535997472500954E-2</v>
      </c>
      <c r="CQ74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537.28689787798066</v>
      </c>
      <c r="CR742" s="79">
        <f>Table6[[#This Row],[sales]]-CQ742</f>
        <v>-17.417335068485841</v>
      </c>
      <c r="CS742">
        <f>ABS(Table6[[#This Row],[sales]]-CQ742)/Table6[[#This Row],[sales]]</f>
        <v>3.3503279119397857E-2</v>
      </c>
    </row>
    <row r="743" spans="1:97" x14ac:dyDescent="0.2">
      <c r="A743">
        <v>742</v>
      </c>
      <c r="B743" t="s">
        <v>31</v>
      </c>
      <c r="C743" s="5">
        <v>43527</v>
      </c>
      <c r="D743" s="6">
        <v>75.518774816717979</v>
      </c>
      <c r="E743" s="8">
        <f>YEAR(Table6[[#This Row],[Date]])</f>
        <v>2019</v>
      </c>
      <c r="F743" s="6">
        <f>Table6[[#This Row],[TV_State]]+Table6[[#This Row],[Radio_State]]+Table6[[#This Row],[Online]]</f>
        <v>92.300724775988641</v>
      </c>
      <c r="G743" s="6">
        <f t="shared" si="297"/>
        <v>306.00530924060257</v>
      </c>
      <c r="H743" s="6">
        <f>LN(Table6[[#This Row],[PROF TV LING]])</f>
        <v>5.7236024522613489</v>
      </c>
      <c r="I743" s="6">
        <f t="shared" si="298"/>
        <v>4.3243812984100689</v>
      </c>
      <c r="J743" s="6">
        <v>11.187966639513775</v>
      </c>
      <c r="K743" s="6">
        <f t="shared" si="303"/>
        <v>22.220206316603914</v>
      </c>
      <c r="L743" s="6">
        <f>0.5*J742+0.5*Table6[[#This Row],[Radio_State]]</f>
        <v>13.052627746099406</v>
      </c>
      <c r="M743" s="6">
        <f>LN(Table6[[#This Row],[RADIO LINGERING ]])</f>
        <v>2.5689894733528886</v>
      </c>
      <c r="N743" s="6">
        <f t="shared" si="299"/>
        <v>2.4148387935256301</v>
      </c>
      <c r="O743" s="6">
        <v>5.5939833197568873</v>
      </c>
      <c r="P743" s="6">
        <f t="shared" si="300"/>
        <v>6.9296437472126193</v>
      </c>
      <c r="Q743" s="6">
        <f>0.3*O742+0.7*Table6[[#This Row],[Online]]</f>
        <v>6.1533816517325768</v>
      </c>
      <c r="R743" s="6">
        <f>LN(Table6[[#This Row],[ONLINE LINGERING]])</f>
        <v>1.8170017927700097</v>
      </c>
      <c r="S743" s="6">
        <f t="shared" si="301"/>
        <v>1.7216916129656847</v>
      </c>
      <c r="T743" s="6">
        <v>484.44473757827961</v>
      </c>
      <c r="U743" s="6">
        <f t="shared" si="302"/>
        <v>6.1830033640994566</v>
      </c>
      <c r="V743" s="8">
        <f>YEAR(Table6[[#This Row],[Date]])</f>
        <v>2019</v>
      </c>
      <c r="W743" s="8">
        <f>WEEKNUM(Table6[[#This Row],[Date]])</f>
        <v>10</v>
      </c>
      <c r="X743" t="s">
        <v>909</v>
      </c>
      <c r="Y743" s="9">
        <f>Table6[[#This Row],[LNTVLING]]+Table6[[#This Row],[LNRADIOLING]]+Table6[[#This Row],[LNONLINELING]]</f>
        <v>10.109593718384247</v>
      </c>
      <c r="Z743">
        <f t="shared" si="323"/>
        <v>1</v>
      </c>
      <c r="AA743">
        <f t="shared" si="304"/>
        <v>0</v>
      </c>
      <c r="AB743">
        <f t="shared" si="305"/>
        <v>0</v>
      </c>
      <c r="AC743">
        <f t="shared" si="306"/>
        <v>0</v>
      </c>
      <c r="AD743">
        <f t="shared" si="307"/>
        <v>0</v>
      </c>
      <c r="AE743">
        <f t="shared" si="308"/>
        <v>1</v>
      </c>
      <c r="AF743">
        <f t="shared" si="309"/>
        <v>0</v>
      </c>
      <c r="AG743" s="9">
        <f>'[1]1'!J$20+'[1]1'!J$21*Table6[[#This Row],[TV_State]]</f>
        <v>1403.9998974949451</v>
      </c>
      <c r="AH743" s="9">
        <f>Table6[[#This Row],[sales]]-Table6[[#This Row],[Pred_1]]</f>
        <v>-919.5551599166655</v>
      </c>
      <c r="AI743">
        <f>ABS(Table6[[#This Row],[Res_1]])/Table6[[#This Row],[sales]]</f>
        <v>1.8981631723640677</v>
      </c>
      <c r="AJ743" s="9">
        <f>'[1]2'!J$20+'[1]2'!J$21*Table6[[#This Row],[Radio_State]]</f>
        <v>1763.3975907477093</v>
      </c>
      <c r="AK743" s="9">
        <f>Table6[[#This Row],[sales]]-Table6[[#This Row],[ Pred_2 ]]</f>
        <v>-1278.9528531694295</v>
      </c>
      <c r="AL743">
        <f>ABS(Table6[[#This Row],[ Res_2 ]])/Table6[[#This Row],[sales]]</f>
        <v>2.6400386957712971</v>
      </c>
      <c r="AM743" s="10">
        <f>'[1]3'!J$20+'[1]3'!J$21*Data!O743</f>
        <v>1833.0484197981316</v>
      </c>
      <c r="AN743" s="9">
        <f>Table6[[#This Row],[sales]]-Table6[[#This Row],[Pred_3]]</f>
        <v>-1348.6036822198521</v>
      </c>
      <c r="AO743" s="9">
        <f>ABS(Table6[[#This Row],[Res_3]])/Table6[[#This Row],[sales]]</f>
        <v>2.7838132558967805</v>
      </c>
      <c r="AP743" s="9">
        <f>'[1]4'!L$21+'[1]4'!L$27*Table6[[#This Row],[TV_State]]+'[1]4'!L$22*Table6[[#This Row],[NJ_DUM]]+'[1]4'!L$23*Table6[[#This Row],[NY_DUM]]+'[1]4'!L$24*Table6[[#This Row],[PA_DUM]]+'[1]4'!L$25*Table6[[#This Row],[CT_DUM]]+'[1]4'!L$26*Table6[[#This Row],[DL_DUM]]</f>
        <v>254.48797439452269</v>
      </c>
      <c r="AQ743" s="9">
        <f>Table6[[#This Row],[sales]]-Table6[[#This Row],[Pred_4]]</f>
        <v>229.95676318375692</v>
      </c>
      <c r="AR743">
        <f>ABS(Table6[[#This Row],[Res_4]]/Table6[[#This Row],[sales]])</f>
        <v>0.47468110466696745</v>
      </c>
      <c r="AS743" s="9">
        <f>'[1]5'!L$20+'[1]5'!L$26*Table6[[#This Row],[Radio_State]]+'[1]5'!L$21*Table6[[#This Row],[NJ_DUM]]+'[1]5'!L$22*Table6[[#This Row],[NY_DUM]]+'[1]5'!L$23*Table6[[#This Row],[PA_DUM]]+'[1]5'!L$24*Table6[[#This Row],[CT_DUM]]+'[1]5'!L$25*Table6[[#This Row],[DL_DUM]]</f>
        <v>216.1001978320316</v>
      </c>
      <c r="AT743" s="9">
        <f>Table6[[#This Row],[sales]]-Table6[[#This Row],[Pred_5]]</f>
        <v>268.34453974624802</v>
      </c>
      <c r="AU743" s="9">
        <f>ABS(Table6[[#This Row],[Red_5]]/Table6[[#This Row],[sales]])</f>
        <v>0.55392187989840069</v>
      </c>
      <c r="AV743" s="9">
        <f>'[1]6'!L$20+'[1]6'!L$26*Table6[[#This Row],[Online]]+'[1]6'!L$21*Table6[[#This Row],[NJ_DUM]]+'[1]6'!L$22*Table6[[#This Row],[NY_DUM]]+'[1]6'!L$23*Table6[[#This Row],[PA_DUM]]+'[1]6'!L$24*Table6[[#This Row],[CT_DUM]]+'[1]6'!L$25*Table6[[#This Row],[DL_DUM]]</f>
        <v>18.392655118346816</v>
      </c>
      <c r="AW743" s="9">
        <f>Table6[[#This Row],[sales]]-Table6[[#This Row],[Pred_6]]</f>
        <v>466.05208245993282</v>
      </c>
      <c r="AX743" s="9">
        <f>ABS(Table6[[#This Row],[Red_6]]/Table6[[#This Row],[sales]])</f>
        <v>0.96203353305004202</v>
      </c>
      <c r="AY743" s="9">
        <f>'[1]7'!L$21+'[1]7'!L$27*Table6[[#This Row],[LNTV]]+'[1]7'!L$22*Table6[[#This Row],[NJ_DUM]]+'[1]7'!L$23*Table6[[#This Row],[NY_DUM]]+'[1]7'!L$24*Table6[[#This Row],[PA_DUM]]+'[1]7'!L$25*Table6[[#This Row],[CT_DUM]]+'[1]7'!L$26*Table6[[#This Row],[DL_DUM]]</f>
        <v>5.6242122013346609</v>
      </c>
      <c r="AZ743" s="9">
        <f>Table6[[#This Row],[sales]]-Table6[[#This Row],[Pred_7]]</f>
        <v>478.82052537694494</v>
      </c>
      <c r="BA743" s="9">
        <f>ABS(Table6[[#This Row],[Red_7]]/Table6[[#This Row],[sales]])</f>
        <v>0.98839039468268375</v>
      </c>
      <c r="BB743" s="9">
        <f>'[1]8'!O$22+'[1]8'!O$28*Table6[[#This Row],[LNRADIOLING]]+'[1]8'!O$23*Table6[[#This Row],[DL_DUM]]+'[1]8'!O$24*Table6[[#This Row],[CT_DUM]]+'[1]8'!O$25*Table6[[#This Row],[PA_DUM]]+'[1]8'!O$26*Table6[[#This Row],[NY_DUM]]+'[1]8'!O$27*Table6[[#This Row],[NJ_DUM]]</f>
        <v>6.7399010689882513</v>
      </c>
      <c r="BC743" s="9">
        <f>Table6[[#This Row],[sales]]-Table6[[#This Row],[Pred_8]]</f>
        <v>477.70483650929134</v>
      </c>
      <c r="BD743" s="9">
        <f>ABS(Table6[[#This Row],[Red_8]]/Table6[[#This Row],[sales]])</f>
        <v>0.98608736859712676</v>
      </c>
      <c r="BE743" s="9">
        <f>'[1]9'!M$19+'[1]9'!M$21*Table6[[#This Row],[LNONLINE]]+'[1]9'!M$20*Table6[[#This Row],[DL_DUM]]+'[1]9'!M$22*Table6[[#This Row],[CT_DUM]]+'[1]9'!M$23*Table6[[#This Row],[PA_DUM]]+'[1]9'!M$24*Table6[[#This Row],[NY_DUM]]+'[1]9'!M$25*Table6[[#This Row],[NJ_DUM]]</f>
        <v>6.2396267742882223</v>
      </c>
      <c r="BF743" s="9">
        <f>Table6[[#This Row],[sales]]-Table6[[#This Row],[Pred_9]]</f>
        <v>478.20511080399137</v>
      </c>
      <c r="BG743" s="9">
        <f>ABS(Table6[[#This Row],[Red_9]]/Table6[[#This Row],[sales]])</f>
        <v>0.98712004426866129</v>
      </c>
      <c r="BH743" s="9">
        <f>'[1]10'!P$22+'[1]10'!P$30*Table6[[#This Row],[LNTV]]+'[1]10'!P$29*Table6[[#This Row],[LNRADIOLING]]+'[1]10'!P$24*Table6[[#This Row],[LNONLINELING]]+'[1]10'!P$23*Table6[[#This Row],[DL_DUM]]+'[1]10'!P$25*Table6[[#This Row],[CT_DUM]]+'[1]10'!P$26*Table6[[#This Row],[PA_DUM]]+'[1]10'!P$27*Table6[[#This Row],[NY_DUM]]+'[1]10'!P$28*Table6[[#This Row],[NJ_DUM]]</f>
        <v>6.47802366461225</v>
      </c>
      <c r="BI743" s="9">
        <f>Table6[[#This Row],[sales]]-Table6[[#This Row],[Pred_10]]</f>
        <v>477.96671391366738</v>
      </c>
      <c r="BJ743" s="45">
        <f>ABS(Table6[[#This Row],[Red_10]]/Table6[[#This Row],[sales]])</f>
        <v>0.98662794089374228</v>
      </c>
      <c r="BK743" s="9">
        <f>'[1]11'!P$32+'[1]11'!P$40*Table6[[#This Row],[LNONLINELING]]+'[1]11'!P$39*Table6[[#This Row],[LNRADIOLING]]+'[1]11'!P$38*Table6[[#This Row],[LNTVLING]]+'[1]11'!P$33*Table6[[#This Row],[DL_DUM]]+'[1]11'!P$34*Table6[[#This Row],[CT_DUM]]+'[1]11'!P$35*Table6[[#This Row],[PA_DUM]]+'[1]11'!P$36*Table6[[#This Row],[NY_DUM]]+'[1]11'!P$37*Table6[[#This Row],[NJ_DUM]]</f>
        <v>6.3906677154815812</v>
      </c>
      <c r="BL743" s="9">
        <f>Table6[[#This Row],[sales]]-Table6[[#This Row],[ Pred_11]]</f>
        <v>478.05406986279803</v>
      </c>
      <c r="BM743" s="47">
        <f>ABS(Table6[[#This Row],[ Red_11]]/Table6[[#This Row],[sales]])</f>
        <v>0.98680826269797406</v>
      </c>
      <c r="BN743" s="9">
        <f>'[1]12'!K$22+'[1]12'!K$28*Table6[[#This Row],[COMBINE LN LING]]+'[1]12'!K$23*Table6[[#This Row],[DL_DUM]]+'[1]12'!K$24*Table6[[#This Row],[CT_DUM]]+'[1]12'!K$25*Table6[[#This Row],[PA_DUM]]+'[1]12'!K$26*Table6[[#This Row],[NY_DUM]]+'[1]12'!K$27*Table6[[#This Row],[NJ_DUM]]</f>
        <v>6.4624465124809447</v>
      </c>
      <c r="BO743" s="9">
        <f>Table6[[#This Row],[sales]]-Table6[[#This Row],[ Pred_12]]</f>
        <v>477.98229106579868</v>
      </c>
      <c r="BP743" s="47">
        <f>ABS(Table6[[#This Row],[ Red_12]]/Table6[[#This Row],[sales]])</f>
        <v>0.98666009554611644</v>
      </c>
      <c r="BQ743">
        <f>LN(G743+'2019 Totals and Calculations'!C$18)</f>
        <v>6.5031630246451773</v>
      </c>
      <c r="BR743">
        <f>LN(Table6[[#This Row],[PROF RADIO]]+'2019 Totals and Calculations'!D$18)</f>
        <v>4.4423756018714879</v>
      </c>
      <c r="BS743">
        <f>LN(Table6[[#This Row],[ONLINE LINGERING]]+'2019 Totals and Calculations'!E$18)</f>
        <v>3.912637731044764</v>
      </c>
      <c r="BT743">
        <f>MONTH(Table6[[#This Row],[Date]])</f>
        <v>3</v>
      </c>
      <c r="BU743">
        <f t="shared" si="310"/>
        <v>0</v>
      </c>
      <c r="BV743">
        <f t="shared" si="311"/>
        <v>0</v>
      </c>
      <c r="BW743">
        <f t="shared" si="312"/>
        <v>1</v>
      </c>
      <c r="BX743">
        <f t="shared" si="313"/>
        <v>0</v>
      </c>
      <c r="BY743">
        <f t="shared" si="314"/>
        <v>0</v>
      </c>
      <c r="BZ743">
        <f t="shared" si="315"/>
        <v>0</v>
      </c>
      <c r="CA743">
        <f t="shared" si="316"/>
        <v>0</v>
      </c>
      <c r="CB743">
        <f t="shared" si="317"/>
        <v>0</v>
      </c>
      <c r="CC743">
        <f t="shared" si="318"/>
        <v>0</v>
      </c>
      <c r="CD743">
        <f t="shared" si="319"/>
        <v>0</v>
      </c>
      <c r="CE743">
        <f t="shared" si="320"/>
        <v>0</v>
      </c>
      <c r="CF743">
        <f t="shared" si="321"/>
        <v>0</v>
      </c>
      <c r="CG743">
        <f t="shared" si="322"/>
        <v>114</v>
      </c>
      <c r="CH74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586.86188921728001</v>
      </c>
      <c r="CI743" s="79">
        <f>Table6[[#This Row],[sales]]-CH743</f>
        <v>-102.41715163900039</v>
      </c>
      <c r="CJ743">
        <f>ABS(Table6[[#This Row],[sales]]-CH743)/Table6[[#This Row],[sales]]</f>
        <v>0.21141142362486948</v>
      </c>
      <c r="CK74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533.56408681492121</v>
      </c>
      <c r="CL743" s="79">
        <f>Table6[[#This Row],[sales]]-CK743</f>
        <v>-49.119349236641597</v>
      </c>
      <c r="CM743">
        <f>ABS(Table6[[#This Row],[sales]]-CK743)/Table6[[#This Row],[sales]]</f>
        <v>0.1013930907417579</v>
      </c>
      <c r="CN74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544.40665103933509</v>
      </c>
      <c r="CO743" s="79">
        <f>Table6[[#This Row],[sales]]-CN743</f>
        <v>-59.961913461055474</v>
      </c>
      <c r="CP743">
        <f>ABS(Table6[[#This Row],[sales]]-CN743)/Table6[[#This Row],[sales]]</f>
        <v>0.12377451711169936</v>
      </c>
      <c r="CQ74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517.50861360914234</v>
      </c>
      <c r="CR743" s="79">
        <f>Table6[[#This Row],[sales]]-CQ743</f>
        <v>-33.06387603086273</v>
      </c>
      <c r="CS743">
        <f>ABS(Table6[[#This Row],[sales]]-CQ743)/Table6[[#This Row],[sales]]</f>
        <v>6.8251078948958682E-2</v>
      </c>
    </row>
    <row r="744" spans="1:97" x14ac:dyDescent="0.2">
      <c r="A744">
        <v>743</v>
      </c>
      <c r="B744" t="s">
        <v>31</v>
      </c>
      <c r="C744" s="5">
        <v>43534</v>
      </c>
      <c r="D744" s="6">
        <v>56.639081112538484</v>
      </c>
      <c r="E744" s="8">
        <f>YEAR(Table6[[#This Row],[Date]])</f>
        <v>2019</v>
      </c>
      <c r="F744" s="6">
        <f>Table6[[#This Row],[TV_State]]+Table6[[#This Row],[Radio_State]]+Table6[[#This Row],[Online]]</f>
        <v>69.225543581991488</v>
      </c>
      <c r="G744" s="6">
        <f t="shared" si="297"/>
        <v>231.19544080218333</v>
      </c>
      <c r="H744" s="6">
        <f>LN(Table6[[#This Row],[PROF TV LING]])</f>
        <v>5.443263416890046</v>
      </c>
      <c r="I744" s="6">
        <f t="shared" si="298"/>
        <v>4.0366992259582872</v>
      </c>
      <c r="J744" s="6">
        <v>8.390974979635331</v>
      </c>
      <c r="K744" s="6">
        <f t="shared" si="303"/>
        <v>15.305590648119622</v>
      </c>
      <c r="L744" s="6">
        <f>0.5*J743+0.5*Table6[[#This Row],[Radio_State]]</f>
        <v>9.7894708095745528</v>
      </c>
      <c r="M744" s="6">
        <f>LN(Table6[[#This Row],[RADIO LINGERING ]])</f>
        <v>2.2813074009011074</v>
      </c>
      <c r="N744" s="6">
        <f t="shared" si="299"/>
        <v>2.1271567210738493</v>
      </c>
      <c r="O744" s="6">
        <v>4.1954874898176655</v>
      </c>
      <c r="P744" s="6">
        <f t="shared" si="300"/>
        <v>5.0157343670361509</v>
      </c>
      <c r="Q744" s="6">
        <f>0.3*O743+0.7*Table6[[#This Row],[Online]]</f>
        <v>4.6150362387994317</v>
      </c>
      <c r="R744" s="6">
        <f>LN(Table6[[#This Row],[ONLINE LINGERING]])</f>
        <v>1.5293197203182287</v>
      </c>
      <c r="S744" s="6">
        <f t="shared" si="301"/>
        <v>1.4340095405139039</v>
      </c>
      <c r="T744" s="6">
        <v>558.17730187901077</v>
      </c>
      <c r="U744" s="6">
        <f t="shared" si="302"/>
        <v>6.3246766572138498</v>
      </c>
      <c r="V744" s="8">
        <f>YEAR(Table6[[#This Row],[Date]])</f>
        <v>2019</v>
      </c>
      <c r="W744" s="8">
        <f>WEEKNUM(Table6[[#This Row],[Date]])</f>
        <v>11</v>
      </c>
      <c r="X744" t="s">
        <v>910</v>
      </c>
      <c r="Y744" s="9">
        <f>Table6[[#This Row],[LNTVLING]]+Table6[[#This Row],[LNRADIOLING]]+Table6[[#This Row],[LNONLINELING]]</f>
        <v>9.253890538109383</v>
      </c>
      <c r="Z744">
        <f t="shared" si="323"/>
        <v>1</v>
      </c>
      <c r="AA744">
        <f t="shared" si="304"/>
        <v>0</v>
      </c>
      <c r="AB744">
        <f t="shared" si="305"/>
        <v>0</v>
      </c>
      <c r="AC744">
        <f t="shared" si="306"/>
        <v>0</v>
      </c>
      <c r="AD744">
        <f t="shared" si="307"/>
        <v>0</v>
      </c>
      <c r="AE744">
        <f t="shared" si="308"/>
        <v>1</v>
      </c>
      <c r="AF744">
        <f t="shared" si="309"/>
        <v>0</v>
      </c>
      <c r="AG744" s="9">
        <f>'[1]1'!J$20+'[1]1'!J$21*Table6[[#This Row],[TV_State]]</f>
        <v>1385.4330594852897</v>
      </c>
      <c r="AH744" s="9">
        <f>Table6[[#This Row],[sales]]-Table6[[#This Row],[Pred_1]]</f>
        <v>-827.25575760627896</v>
      </c>
      <c r="AI744">
        <f>ABS(Table6[[#This Row],[Res_1]])/Table6[[#This Row],[sales]]</f>
        <v>1.482066280412085</v>
      </c>
      <c r="AJ744" s="9">
        <f>'[1]2'!J$20+'[1]2'!J$21*Table6[[#This Row],[Radio_State]]</f>
        <v>1751.1186440601589</v>
      </c>
      <c r="AK744" s="9">
        <f>Table6[[#This Row],[sales]]-Table6[[#This Row],[ Pred_2 ]]</f>
        <v>-1192.9413421811482</v>
      </c>
      <c r="AL744">
        <f>ABS(Table6[[#This Row],[ Res_2 ]])/Table6[[#This Row],[sales]]</f>
        <v>2.1372086220011282</v>
      </c>
      <c r="AM744" s="10">
        <f>'[1]3'!J$20+'[1]3'!J$21*Data!O744</f>
        <v>1824.9688602798121</v>
      </c>
      <c r="AN744" s="9">
        <f>Table6[[#This Row],[sales]]-Table6[[#This Row],[Pred_3]]</f>
        <v>-1266.7915584008015</v>
      </c>
      <c r="AO744" s="9">
        <f>ABS(Table6[[#This Row],[Res_3]])/Table6[[#This Row],[sales]]</f>
        <v>2.2695146401266388</v>
      </c>
      <c r="AP744" s="9">
        <f>'[1]4'!L$21+'[1]4'!L$27*Table6[[#This Row],[TV_State]]+'[1]4'!L$22*Table6[[#This Row],[NJ_DUM]]+'[1]4'!L$23*Table6[[#This Row],[NY_DUM]]+'[1]4'!L$24*Table6[[#This Row],[PA_DUM]]+'[1]4'!L$25*Table6[[#This Row],[CT_DUM]]+'[1]4'!L$26*Table6[[#This Row],[DL_DUM]]</f>
        <v>250.32347938234781</v>
      </c>
      <c r="AQ744" s="9">
        <f>Table6[[#This Row],[sales]]-Table6[[#This Row],[Pred_4]]</f>
        <v>307.85382249666293</v>
      </c>
      <c r="AR744">
        <f>ABS(Table6[[#This Row],[Res_4]]/Table6[[#This Row],[sales]])</f>
        <v>0.55153411193956547</v>
      </c>
      <c r="AS744" s="9">
        <f>'[1]5'!L$20+'[1]5'!L$26*Table6[[#This Row],[Radio_State]]+'[1]5'!L$21*Table6[[#This Row],[NJ_DUM]]+'[1]5'!L$22*Table6[[#This Row],[NY_DUM]]+'[1]5'!L$23*Table6[[#This Row],[PA_DUM]]+'[1]5'!L$24*Table6[[#This Row],[CT_DUM]]+'[1]5'!L$25*Table6[[#This Row],[DL_DUM]]</f>
        <v>211.17303045578612</v>
      </c>
      <c r="AT744" s="9">
        <f>Table6[[#This Row],[sales]]-Table6[[#This Row],[Pred_5]]</f>
        <v>347.00427142322462</v>
      </c>
      <c r="AU744" s="9">
        <f>ABS(Table6[[#This Row],[Red_5]]/Table6[[#This Row],[sales]])</f>
        <v>0.62167392019541579</v>
      </c>
      <c r="AV744" s="9">
        <f>'[1]6'!L$20+'[1]6'!L$26*Table6[[#This Row],[Online]]+'[1]6'!L$21*Table6[[#This Row],[NJ_DUM]]+'[1]6'!L$22*Table6[[#This Row],[NY_DUM]]+'[1]6'!L$23*Table6[[#This Row],[PA_DUM]]+'[1]6'!L$24*Table6[[#This Row],[CT_DUM]]+'[1]6'!L$25*Table6[[#This Row],[DL_DUM]]</f>
        <v>12.306041042144898</v>
      </c>
      <c r="AW744" s="9">
        <f>Table6[[#This Row],[sales]]-Table6[[#This Row],[Pred_6]]</f>
        <v>545.87126083686587</v>
      </c>
      <c r="AX744" s="9">
        <f>ABS(Table6[[#This Row],[Red_6]]/Table6[[#This Row],[sales]])</f>
        <v>0.97795316828413004</v>
      </c>
      <c r="AY744" s="9">
        <f>'[1]7'!L$21+'[1]7'!L$27*Table6[[#This Row],[LNTV]]+'[1]7'!L$22*Table6[[#This Row],[NJ_DUM]]+'[1]7'!L$23*Table6[[#This Row],[NY_DUM]]+'[1]7'!L$24*Table6[[#This Row],[PA_DUM]]+'[1]7'!L$25*Table6[[#This Row],[CT_DUM]]+'[1]7'!L$26*Table6[[#This Row],[DL_DUM]]</f>
        <v>5.5923702580312717</v>
      </c>
      <c r="AZ744" s="9">
        <f>Table6[[#This Row],[sales]]-Table6[[#This Row],[Pred_7]]</f>
        <v>552.58493162097955</v>
      </c>
      <c r="BA744" s="9">
        <f>ABS(Table6[[#This Row],[Red_7]]/Table6[[#This Row],[sales]])</f>
        <v>0.98998101456435894</v>
      </c>
      <c r="BB744" s="9">
        <f>'[1]8'!O$22+'[1]8'!O$28*Table6[[#This Row],[LNRADIOLING]]+'[1]8'!O$23*Table6[[#This Row],[DL_DUM]]+'[1]8'!O$24*Table6[[#This Row],[CT_DUM]]+'[1]8'!O$25*Table6[[#This Row],[PA_DUM]]+'[1]8'!O$26*Table6[[#This Row],[NY_DUM]]+'[1]8'!O$27*Table6[[#This Row],[NJ_DUM]]</f>
        <v>6.7193775581479622</v>
      </c>
      <c r="BC744" s="9">
        <f>Table6[[#This Row],[sales]]-Table6[[#This Row],[Pred_8]]</f>
        <v>551.45792432086284</v>
      </c>
      <c r="BD744" s="9">
        <f>ABS(Table6[[#This Row],[Red_8]]/Table6[[#This Row],[sales]])</f>
        <v>0.98796192977477182</v>
      </c>
      <c r="BE744" s="9">
        <f>'[1]9'!M$19+'[1]9'!M$21*Table6[[#This Row],[LNONLINE]]+'[1]9'!M$20*Table6[[#This Row],[DL_DUM]]+'[1]9'!M$22*Table6[[#This Row],[CT_DUM]]+'[1]9'!M$23*Table6[[#This Row],[PA_DUM]]+'[1]9'!M$24*Table6[[#This Row],[NY_DUM]]+'[1]9'!M$25*Table6[[#This Row],[NJ_DUM]]</f>
        <v>6.1485416115449816</v>
      </c>
      <c r="BF744" s="9">
        <f>Table6[[#This Row],[sales]]-Table6[[#This Row],[Pred_9]]</f>
        <v>552.02876026746583</v>
      </c>
      <c r="BG744" s="9">
        <f>ABS(Table6[[#This Row],[Red_9]]/Table6[[#This Row],[sales]])</f>
        <v>0.98898460831200607</v>
      </c>
      <c r="BH744" s="9">
        <f>'[1]10'!P$22+'[1]10'!P$30*Table6[[#This Row],[LNTV]]+'[1]10'!P$29*Table6[[#This Row],[LNRADIOLING]]+'[1]10'!P$24*Table6[[#This Row],[LNONLINELING]]+'[1]10'!P$23*Table6[[#This Row],[DL_DUM]]+'[1]10'!P$25*Table6[[#This Row],[CT_DUM]]+'[1]10'!P$26*Table6[[#This Row],[PA_DUM]]+'[1]10'!P$27*Table6[[#This Row],[NY_DUM]]+'[1]10'!P$28*Table6[[#This Row],[NJ_DUM]]</f>
        <v>6.4256619695114994</v>
      </c>
      <c r="BI744" s="9">
        <f>Table6[[#This Row],[sales]]-Table6[[#This Row],[Pred_10]]</f>
        <v>551.75163990949932</v>
      </c>
      <c r="BJ744" s="45">
        <f>ABS(Table6[[#This Row],[Red_10]]/Table6[[#This Row],[sales]])</f>
        <v>0.98848813459830676</v>
      </c>
      <c r="BK744" s="9">
        <f>'[1]11'!P$32+'[1]11'!P$40*Table6[[#This Row],[LNONLINELING]]+'[1]11'!P$39*Table6[[#This Row],[LNRADIOLING]]+'[1]11'!P$38*Table6[[#This Row],[LNTVLING]]+'[1]11'!P$33*Table6[[#This Row],[DL_DUM]]+'[1]11'!P$34*Table6[[#This Row],[CT_DUM]]+'[1]11'!P$35*Table6[[#This Row],[PA_DUM]]+'[1]11'!P$36*Table6[[#This Row],[NY_DUM]]+'[1]11'!P$37*Table6[[#This Row],[NJ_DUM]]</f>
        <v>6.3568918307784354</v>
      </c>
      <c r="BL744" s="9">
        <f>Table6[[#This Row],[sales]]-Table6[[#This Row],[ Pred_11]]</f>
        <v>551.82041004823236</v>
      </c>
      <c r="BM744" s="47">
        <f>ABS(Table6[[#This Row],[ Red_11]]/Table6[[#This Row],[sales]])</f>
        <v>0.98861133942677537</v>
      </c>
      <c r="BN744" s="9">
        <f>'[1]12'!K$22+'[1]12'!K$28*Table6[[#This Row],[COMBINE LN LING]]+'[1]12'!K$23*Table6[[#This Row],[DL_DUM]]+'[1]12'!K$24*Table6[[#This Row],[CT_DUM]]+'[1]12'!K$25*Table6[[#This Row],[PA_DUM]]+'[1]12'!K$26*Table6[[#This Row],[NY_DUM]]+'[1]12'!K$27*Table6[[#This Row],[NJ_DUM]]</f>
        <v>6.3800971676633393</v>
      </c>
      <c r="BO744" s="9">
        <f>Table6[[#This Row],[sales]]-Table6[[#This Row],[ Pred_12]]</f>
        <v>551.79720471134738</v>
      </c>
      <c r="BP744" s="47">
        <f>ABS(Table6[[#This Row],[ Red_12]]/Table6[[#This Row],[sales]])</f>
        <v>0.98856976601129087</v>
      </c>
      <c r="BQ744">
        <f>LN(G744+'2019 Totals and Calculations'!C$18)</f>
        <v>6.384247837784363</v>
      </c>
      <c r="BR744">
        <f>LN(Table6[[#This Row],[PROF RADIO]]+'2019 Totals and Calculations'!D$18)</f>
        <v>4.3575028308463963</v>
      </c>
      <c r="BS744">
        <f>LN(Table6[[#This Row],[ONLINE LINGERING]]+'2019 Totals and Calculations'!E$18)</f>
        <v>3.8814070911712109</v>
      </c>
      <c r="BT744">
        <f>MONTH(Table6[[#This Row],[Date]])</f>
        <v>3</v>
      </c>
      <c r="BU744">
        <f t="shared" si="310"/>
        <v>0</v>
      </c>
      <c r="BV744">
        <f t="shared" si="311"/>
        <v>0</v>
      </c>
      <c r="BW744">
        <f t="shared" si="312"/>
        <v>1</v>
      </c>
      <c r="BX744">
        <f t="shared" si="313"/>
        <v>0</v>
      </c>
      <c r="BY744">
        <f t="shared" si="314"/>
        <v>0</v>
      </c>
      <c r="BZ744">
        <f t="shared" si="315"/>
        <v>0</v>
      </c>
      <c r="CA744">
        <f t="shared" si="316"/>
        <v>0</v>
      </c>
      <c r="CB744">
        <f t="shared" si="317"/>
        <v>0</v>
      </c>
      <c r="CC744">
        <f t="shared" si="318"/>
        <v>0</v>
      </c>
      <c r="CD744">
        <f t="shared" si="319"/>
        <v>0</v>
      </c>
      <c r="CE744">
        <f t="shared" si="320"/>
        <v>0</v>
      </c>
      <c r="CF744">
        <f t="shared" si="321"/>
        <v>0</v>
      </c>
      <c r="CG744">
        <f t="shared" si="322"/>
        <v>115</v>
      </c>
      <c r="CH74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567.96370629921262</v>
      </c>
      <c r="CI744" s="79">
        <f>Table6[[#This Row],[sales]]-CH744</f>
        <v>-9.7864044202018476</v>
      </c>
      <c r="CJ744">
        <f>ABS(Table6[[#This Row],[sales]]-CH744)/Table6[[#This Row],[sales]]</f>
        <v>1.7532788214887188E-2</v>
      </c>
      <c r="CK74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521.04485516381339</v>
      </c>
      <c r="CL744" s="79">
        <f>Table6[[#This Row],[sales]]-CK744</f>
        <v>37.132446715197375</v>
      </c>
      <c r="CM744">
        <f>ABS(Table6[[#This Row],[sales]]-CK744)/Table6[[#This Row],[sales]]</f>
        <v>6.6524465595783247E-2</v>
      </c>
      <c r="CN74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540.15207664563525</v>
      </c>
      <c r="CO744" s="79">
        <f>Table6[[#This Row],[sales]]-CN744</f>
        <v>18.025225233375522</v>
      </c>
      <c r="CP744">
        <f>ABS(Table6[[#This Row],[sales]]-CN744)/Table6[[#This Row],[sales]]</f>
        <v>3.2293010075287204E-2</v>
      </c>
      <c r="CQ74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503.11146890309089</v>
      </c>
      <c r="CR744" s="79">
        <f>Table6[[#This Row],[sales]]-CQ744</f>
        <v>55.065832975919875</v>
      </c>
      <c r="CS744">
        <f>ABS(Table6[[#This Row],[sales]]-CQ744)/Table6[[#This Row],[sales]]</f>
        <v>9.8652941978382022E-2</v>
      </c>
    </row>
    <row r="745" spans="1:97" x14ac:dyDescent="0.2">
      <c r="A745">
        <v>744</v>
      </c>
      <c r="B745" t="s">
        <v>31</v>
      </c>
      <c r="C745" s="5">
        <v>43541</v>
      </c>
      <c r="D745" s="6">
        <v>42.479310834403861</v>
      </c>
      <c r="E745" s="8">
        <f>YEAR(Table6[[#This Row],[Date]])</f>
        <v>2019</v>
      </c>
      <c r="F745" s="6">
        <f>Table6[[#This Row],[TV_State]]+Table6[[#This Row],[Radio_State]]+Table6[[#This Row],[Online]]</f>
        <v>51.919157686493605</v>
      </c>
      <c r="G745" s="6">
        <f t="shared" si="297"/>
        <v>174.58060181184948</v>
      </c>
      <c r="H745" s="6">
        <f>LN(Table6[[#This Row],[PROF TV LING]])</f>
        <v>5.1623865364993922</v>
      </c>
      <c r="I745" s="6">
        <f t="shared" si="298"/>
        <v>3.7490171535065069</v>
      </c>
      <c r="J745" s="6">
        <v>6.2932312347264983</v>
      </c>
      <c r="K745" s="6">
        <f t="shared" si="303"/>
        <v>10.79941094142306</v>
      </c>
      <c r="L745" s="6">
        <f>0.5*J744+0.5*Table6[[#This Row],[Radio_State]]</f>
        <v>7.3421031071809146</v>
      </c>
      <c r="M745" s="6">
        <f>LN(Table6[[#This Row],[RADIO LINGERING ]])</f>
        <v>1.9936253284493266</v>
      </c>
      <c r="N745" s="6">
        <f t="shared" si="299"/>
        <v>1.8394746486220683</v>
      </c>
      <c r="O745" s="6">
        <v>3.1466156173632491</v>
      </c>
      <c r="P745" s="6">
        <f t="shared" si="300"/>
        <v>3.7073512422651196</v>
      </c>
      <c r="Q745" s="6">
        <f>0.3*O744+0.7*Table6[[#This Row],[Online]]</f>
        <v>3.4612771790995742</v>
      </c>
      <c r="R745" s="6">
        <f>LN(Table6[[#This Row],[ONLINE LINGERING]])</f>
        <v>1.2416376478664479</v>
      </c>
      <c r="S745" s="6">
        <f t="shared" si="301"/>
        <v>1.1463274680621229</v>
      </c>
      <c r="T745" s="6">
        <v>463.55241476097621</v>
      </c>
      <c r="U745" s="6">
        <f t="shared" si="302"/>
        <v>6.1389194633177668</v>
      </c>
      <c r="V745" s="8">
        <f>YEAR(Table6[[#This Row],[Date]])</f>
        <v>2019</v>
      </c>
      <c r="W745" s="8">
        <f>WEEKNUM(Table6[[#This Row],[Date]])</f>
        <v>12</v>
      </c>
      <c r="X745" t="s">
        <v>911</v>
      </c>
      <c r="Y745" s="9">
        <f>Table6[[#This Row],[LNTVLING]]+Table6[[#This Row],[LNRADIOLING]]+Table6[[#This Row],[LNONLINELING]]</f>
        <v>8.3976495128151658</v>
      </c>
      <c r="Z745">
        <f t="shared" si="323"/>
        <v>1</v>
      </c>
      <c r="AA745">
        <f t="shared" si="304"/>
        <v>0</v>
      </c>
      <c r="AB745">
        <f t="shared" si="305"/>
        <v>0</v>
      </c>
      <c r="AC745">
        <f t="shared" si="306"/>
        <v>0</v>
      </c>
      <c r="AD745">
        <f t="shared" si="307"/>
        <v>0</v>
      </c>
      <c r="AE745">
        <f t="shared" si="308"/>
        <v>1</v>
      </c>
      <c r="AF745">
        <f t="shared" si="309"/>
        <v>0</v>
      </c>
      <c r="AG745" s="9">
        <f>'[1]1'!J$20+'[1]1'!J$21*Table6[[#This Row],[TV_State]]</f>
        <v>1371.5079309780481</v>
      </c>
      <c r="AH745" s="9">
        <f>Table6[[#This Row],[sales]]-Table6[[#This Row],[Pred_1]]</f>
        <v>-907.95551621707182</v>
      </c>
      <c r="AI745">
        <f>ABS(Table6[[#This Row],[Res_1]])/Table6[[#This Row],[sales]]</f>
        <v>1.9586900797081284</v>
      </c>
      <c r="AJ745" s="9">
        <f>'[1]2'!J$20+'[1]2'!J$21*Table6[[#This Row],[Radio_State]]</f>
        <v>1741.909434044496</v>
      </c>
      <c r="AK745" s="9">
        <f>Table6[[#This Row],[sales]]-Table6[[#This Row],[ Pred_2 ]]</f>
        <v>-1278.3570192835198</v>
      </c>
      <c r="AL745">
        <f>ABS(Table6[[#This Row],[ Res_2 ]])/Table6[[#This Row],[sales]]</f>
        <v>2.7577399633279556</v>
      </c>
      <c r="AM745" s="10">
        <f>'[1]3'!J$20+'[1]3'!J$21*Data!O745</f>
        <v>1818.9091906410724</v>
      </c>
      <c r="AN745" s="9">
        <f>Table6[[#This Row],[sales]]-Table6[[#This Row],[Pred_3]]</f>
        <v>-1355.3567758800962</v>
      </c>
      <c r="AO745" s="9">
        <f>ABS(Table6[[#This Row],[Res_3]])/Table6[[#This Row],[sales]]</f>
        <v>2.9238479462542881</v>
      </c>
      <c r="AP745" s="9">
        <f>'[1]4'!L$21+'[1]4'!L$27*Table6[[#This Row],[TV_State]]+'[1]4'!L$22*Table6[[#This Row],[NJ_DUM]]+'[1]4'!L$23*Table6[[#This Row],[NY_DUM]]+'[1]4'!L$24*Table6[[#This Row],[PA_DUM]]+'[1]4'!L$25*Table6[[#This Row],[CT_DUM]]+'[1]4'!L$26*Table6[[#This Row],[DL_DUM]]</f>
        <v>247.20010812321669</v>
      </c>
      <c r="AQ745" s="9">
        <f>Table6[[#This Row],[sales]]-Table6[[#This Row],[Pred_4]]</f>
        <v>216.35230663775951</v>
      </c>
      <c r="AR745">
        <f>ABS(Table6[[#This Row],[Res_4]]/Table6[[#This Row],[sales]])</f>
        <v>0.46672673844082618</v>
      </c>
      <c r="AS745" s="9">
        <f>'[1]5'!L$20+'[1]5'!L$26*Table6[[#This Row],[Radio_State]]+'[1]5'!L$21*Table6[[#This Row],[NJ_DUM]]+'[1]5'!L$22*Table6[[#This Row],[NY_DUM]]+'[1]5'!L$23*Table6[[#This Row],[PA_DUM]]+'[1]5'!L$24*Table6[[#This Row],[CT_DUM]]+'[1]5'!L$25*Table6[[#This Row],[DL_DUM]]</f>
        <v>207.47765492360202</v>
      </c>
      <c r="AT745" s="9">
        <f>Table6[[#This Row],[sales]]-Table6[[#This Row],[Pred_5]]</f>
        <v>256.07475983737419</v>
      </c>
      <c r="AU745" s="9">
        <f>ABS(Table6[[#This Row],[Red_5]]/Table6[[#This Row],[sales]])</f>
        <v>0.55241813370644455</v>
      </c>
      <c r="AV745" s="9">
        <f>'[1]6'!L$20+'[1]6'!L$26*Table6[[#This Row],[Online]]+'[1]6'!L$21*Table6[[#This Row],[NJ_DUM]]+'[1]6'!L$22*Table6[[#This Row],[NY_DUM]]+'[1]6'!L$23*Table6[[#This Row],[PA_DUM]]+'[1]6'!L$24*Table6[[#This Row],[CT_DUM]]+'[1]6'!L$25*Table6[[#This Row],[DL_DUM]]</f>
        <v>7.7410804849934607</v>
      </c>
      <c r="AW745" s="9">
        <f>Table6[[#This Row],[sales]]-Table6[[#This Row],[Pred_6]]</f>
        <v>455.81133427598274</v>
      </c>
      <c r="AX745" s="9">
        <f>ABS(Table6[[#This Row],[Red_6]]/Table6[[#This Row],[sales]])</f>
        <v>0.98330052818517832</v>
      </c>
      <c r="AY745" s="9">
        <f>'[1]7'!L$21+'[1]7'!L$27*Table6[[#This Row],[LNTV]]+'[1]7'!L$22*Table6[[#This Row],[NJ_DUM]]+'[1]7'!L$23*Table6[[#This Row],[NY_DUM]]+'[1]7'!L$24*Table6[[#This Row],[PA_DUM]]+'[1]7'!L$25*Table6[[#This Row],[CT_DUM]]+'[1]7'!L$26*Table6[[#This Row],[DL_DUM]]</f>
        <v>5.5605283147278826</v>
      </c>
      <c r="AZ745" s="9">
        <f>Table6[[#This Row],[sales]]-Table6[[#This Row],[Pred_7]]</f>
        <v>457.99188644624832</v>
      </c>
      <c r="BA745" s="9">
        <f>ABS(Table6[[#This Row],[Red_7]]/Table6[[#This Row],[sales]])</f>
        <v>0.98800453166100943</v>
      </c>
      <c r="BB745" s="9">
        <f>'[1]8'!O$22+'[1]8'!O$28*Table6[[#This Row],[LNRADIOLING]]+'[1]8'!O$23*Table6[[#This Row],[DL_DUM]]+'[1]8'!O$24*Table6[[#This Row],[CT_DUM]]+'[1]8'!O$25*Table6[[#This Row],[PA_DUM]]+'[1]8'!O$26*Table6[[#This Row],[NY_DUM]]+'[1]8'!O$27*Table6[[#This Row],[NJ_DUM]]</f>
        <v>6.6988540473076741</v>
      </c>
      <c r="BC745" s="9">
        <f>Table6[[#This Row],[sales]]-Table6[[#This Row],[Pred_8]]</f>
        <v>456.85356071366851</v>
      </c>
      <c r="BD745" s="9">
        <f>ABS(Table6[[#This Row],[Red_8]]/Table6[[#This Row],[sales]])</f>
        <v>0.98554887466013552</v>
      </c>
      <c r="BE745" s="9">
        <f>'[1]9'!M$19+'[1]9'!M$21*Table6[[#This Row],[LNONLINE]]+'[1]9'!M$20*Table6[[#This Row],[DL_DUM]]+'[1]9'!M$22*Table6[[#This Row],[CT_DUM]]+'[1]9'!M$23*Table6[[#This Row],[PA_DUM]]+'[1]9'!M$24*Table6[[#This Row],[NY_DUM]]+'[1]9'!M$25*Table6[[#This Row],[NJ_DUM]]</f>
        <v>6.0574564488017399</v>
      </c>
      <c r="BF745" s="9">
        <f>Table6[[#This Row],[sales]]-Table6[[#This Row],[Pred_9]]</f>
        <v>457.49495831217445</v>
      </c>
      <c r="BG745" s="9">
        <f>ABS(Table6[[#This Row],[Red_9]]/Table6[[#This Row],[sales]])</f>
        <v>0.98693253177868745</v>
      </c>
      <c r="BH745" s="9">
        <f>'[1]10'!P$22+'[1]10'!P$30*Table6[[#This Row],[LNTV]]+'[1]10'!P$29*Table6[[#This Row],[LNRADIOLING]]+'[1]10'!P$24*Table6[[#This Row],[LNONLINELING]]+'[1]10'!P$23*Table6[[#This Row],[DL_DUM]]+'[1]10'!P$25*Table6[[#This Row],[CT_DUM]]+'[1]10'!P$26*Table6[[#This Row],[PA_DUM]]+'[1]10'!P$27*Table6[[#This Row],[NY_DUM]]+'[1]10'!P$28*Table6[[#This Row],[NJ_DUM]]</f>
        <v>6.3733002744107479</v>
      </c>
      <c r="BI745" s="9">
        <f>Table6[[#This Row],[sales]]-Table6[[#This Row],[Pred_10]]</f>
        <v>457.17911448656548</v>
      </c>
      <c r="BJ745" s="45">
        <f>ABS(Table6[[#This Row],[Red_10]]/Table6[[#This Row],[sales]])</f>
        <v>0.98625117662757289</v>
      </c>
      <c r="BK745" s="9">
        <f>'[1]11'!P$32+'[1]11'!P$40*Table6[[#This Row],[LNONLINELING]]+'[1]11'!P$39*Table6[[#This Row],[LNRADIOLING]]+'[1]11'!P$38*Table6[[#This Row],[LNTVLING]]+'[1]11'!P$33*Table6[[#This Row],[DL_DUM]]+'[1]11'!P$34*Table6[[#This Row],[CT_DUM]]+'[1]11'!P$35*Table6[[#This Row],[PA_DUM]]+'[1]11'!P$36*Table6[[#This Row],[NY_DUM]]+'[1]11'!P$37*Table6[[#This Row],[NJ_DUM]]</f>
        <v>6.3232066681523209</v>
      </c>
      <c r="BL745" s="9">
        <f>Table6[[#This Row],[sales]]-Table6[[#This Row],[ Pred_11]]</f>
        <v>457.22920809282391</v>
      </c>
      <c r="BM745" s="47">
        <f>ABS(Table6[[#This Row],[ Red_11]]/Table6[[#This Row],[sales]])</f>
        <v>0.98635924122752594</v>
      </c>
      <c r="BN745" s="9">
        <f>'[1]12'!K$22+'[1]12'!K$28*Table6[[#This Row],[COMBINE LN LING]]+'[1]12'!K$23*Table6[[#This Row],[DL_DUM]]+'[1]12'!K$24*Table6[[#This Row],[CT_DUM]]+'[1]12'!K$25*Table6[[#This Row],[PA_DUM]]+'[1]12'!K$26*Table6[[#This Row],[NY_DUM]]+'[1]12'!K$27*Table6[[#This Row],[NJ_DUM]]</f>
        <v>6.2976960628593535</v>
      </c>
      <c r="BO745" s="9">
        <f>Table6[[#This Row],[sales]]-Table6[[#This Row],[ Pred_12]]</f>
        <v>457.25471869811685</v>
      </c>
      <c r="BP745" s="47">
        <f>ABS(Table6[[#This Row],[ Red_12]]/Table6[[#This Row],[sales]])</f>
        <v>0.98641427406627435</v>
      </c>
      <c r="BQ745">
        <f>LN(G745+'2019 Totals and Calculations'!C$18)</f>
        <v>6.2838059650260751</v>
      </c>
      <c r="BR745">
        <f>LN(Table6[[#This Row],[PROF RADIO]]+'2019 Totals and Calculations'!D$18)</f>
        <v>4.2980439920429854</v>
      </c>
      <c r="BS745">
        <f>LN(Table6[[#This Row],[ONLINE LINGERING]]+'2019 Totals and Calculations'!E$18)</f>
        <v>3.8573269018852474</v>
      </c>
      <c r="BT745">
        <f>MONTH(Table6[[#This Row],[Date]])</f>
        <v>3</v>
      </c>
      <c r="BU745">
        <f t="shared" si="310"/>
        <v>0</v>
      </c>
      <c r="BV745">
        <f t="shared" si="311"/>
        <v>0</v>
      </c>
      <c r="BW745">
        <f t="shared" si="312"/>
        <v>1</v>
      </c>
      <c r="BX745">
        <f t="shared" si="313"/>
        <v>0</v>
      </c>
      <c r="BY745">
        <f t="shared" si="314"/>
        <v>0</v>
      </c>
      <c r="BZ745">
        <f t="shared" si="315"/>
        <v>0</v>
      </c>
      <c r="CA745">
        <f t="shared" si="316"/>
        <v>0</v>
      </c>
      <c r="CB745">
        <f t="shared" si="317"/>
        <v>0</v>
      </c>
      <c r="CC745">
        <f t="shared" si="318"/>
        <v>0</v>
      </c>
      <c r="CD745">
        <f t="shared" si="319"/>
        <v>0</v>
      </c>
      <c r="CE745">
        <f t="shared" si="320"/>
        <v>0</v>
      </c>
      <c r="CF745">
        <f t="shared" si="321"/>
        <v>0</v>
      </c>
      <c r="CG745">
        <f t="shared" si="322"/>
        <v>116</v>
      </c>
      <c r="CH74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552.70832944841959</v>
      </c>
      <c r="CI745" s="79">
        <f>Table6[[#This Row],[sales]]-CH745</f>
        <v>-89.155914687443385</v>
      </c>
      <c r="CJ745">
        <f>ABS(Table6[[#This Row],[sales]]-CH745)/Table6[[#This Row],[sales]]</f>
        <v>0.19233189570032827</v>
      </c>
      <c r="CK74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512.79766195246043</v>
      </c>
      <c r="CL745" s="79">
        <f>Table6[[#This Row],[sales]]-CK745</f>
        <v>-49.245247191484225</v>
      </c>
      <c r="CM745">
        <f>ABS(Table6[[#This Row],[sales]]-CK745)/Table6[[#This Row],[sales]]</f>
        <v>0.10623447451325821</v>
      </c>
      <c r="CN74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537.18374925346893</v>
      </c>
      <c r="CO745" s="79">
        <f>Table6[[#This Row],[sales]]-CN745</f>
        <v>-73.631334492492726</v>
      </c>
      <c r="CP745">
        <f>ABS(Table6[[#This Row],[sales]]-CN745)/Table6[[#This Row],[sales]]</f>
        <v>0.15884144305549483</v>
      </c>
      <c r="CQ74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492.61720820222757</v>
      </c>
      <c r="CR745" s="79">
        <f>Table6[[#This Row],[sales]]-CQ745</f>
        <v>-29.064793441251368</v>
      </c>
      <c r="CS745">
        <f>ABS(Table6[[#This Row],[sales]]-CQ745)/Table6[[#This Row],[sales]]</f>
        <v>6.2700123040537264E-2</v>
      </c>
    </row>
    <row r="746" spans="1:97" x14ac:dyDescent="0.2">
      <c r="A746">
        <v>745</v>
      </c>
      <c r="B746" t="s">
        <v>31</v>
      </c>
      <c r="C746" s="5">
        <v>43548</v>
      </c>
      <c r="D746" s="6">
        <v>31.859483125802896</v>
      </c>
      <c r="E746" s="8">
        <f>YEAR(Table6[[#This Row],[Date]])</f>
        <v>2019</v>
      </c>
      <c r="F746" s="6">
        <f>Table6[[#This Row],[TV_State]]+Table6[[#This Row],[Radio_State]]+Table6[[#This Row],[Online]]</f>
        <v>38.939368264870204</v>
      </c>
      <c r="G746" s="6">
        <f t="shared" si="297"/>
        <v>131.7642662060355</v>
      </c>
      <c r="H746" s="6">
        <f>LN(Table6[[#This Row],[PROF TV LING]])</f>
        <v>4.881014463958107</v>
      </c>
      <c r="I746" s="6">
        <f t="shared" si="298"/>
        <v>3.4613350810547256</v>
      </c>
      <c r="J746" s="6">
        <v>4.7199234260448737</v>
      </c>
      <c r="K746" s="6">
        <f t="shared" si="303"/>
        <v>7.759667183733967</v>
      </c>
      <c r="L746" s="6">
        <f>0.5*J745+0.5*Table6[[#This Row],[Radio_State]]</f>
        <v>5.506577330385686</v>
      </c>
      <c r="M746" s="6">
        <f>LN(Table6[[#This Row],[RADIO LINGERING ]])</f>
        <v>1.7059432559975456</v>
      </c>
      <c r="N746" s="6">
        <f t="shared" si="299"/>
        <v>1.5517925761702873</v>
      </c>
      <c r="O746" s="6">
        <v>2.3599617130224368</v>
      </c>
      <c r="P746" s="6">
        <f t="shared" si="300"/>
        <v>2.7641785717952416</v>
      </c>
      <c r="Q746" s="6">
        <f>0.3*O745+0.7*Table6[[#This Row],[Online]]</f>
        <v>2.5959578843246804</v>
      </c>
      <c r="R746" s="6">
        <f>LN(Table6[[#This Row],[ONLINE LINGERING]])</f>
        <v>0.9539555754146668</v>
      </c>
      <c r="S746" s="6">
        <f t="shared" si="301"/>
        <v>0.85864539561034203</v>
      </c>
      <c r="T746" s="6">
        <v>521.40484512430896</v>
      </c>
      <c r="U746" s="6">
        <f t="shared" si="302"/>
        <v>6.2565267939846283</v>
      </c>
      <c r="V746" s="8">
        <f>YEAR(Table6[[#This Row],[Date]])</f>
        <v>2019</v>
      </c>
      <c r="W746" s="8">
        <f>WEEKNUM(Table6[[#This Row],[Date]])</f>
        <v>13</v>
      </c>
      <c r="X746" t="s">
        <v>912</v>
      </c>
      <c r="Y746" s="9">
        <f>Table6[[#This Row],[LNTVLING]]+Table6[[#This Row],[LNRADIOLING]]+Table6[[#This Row],[LNONLINELING]]</f>
        <v>7.5409132953703191</v>
      </c>
      <c r="Z746">
        <f t="shared" si="323"/>
        <v>1</v>
      </c>
      <c r="AA746">
        <f t="shared" si="304"/>
        <v>0</v>
      </c>
      <c r="AB746">
        <f t="shared" si="305"/>
        <v>0</v>
      </c>
      <c r="AC746">
        <f t="shared" si="306"/>
        <v>0</v>
      </c>
      <c r="AD746">
        <f t="shared" si="307"/>
        <v>0</v>
      </c>
      <c r="AE746">
        <f t="shared" si="308"/>
        <v>1</v>
      </c>
      <c r="AF746">
        <f t="shared" si="309"/>
        <v>0</v>
      </c>
      <c r="AG746" s="9">
        <f>'[1]1'!J$20+'[1]1'!J$21*Table6[[#This Row],[TV_State]]</f>
        <v>1361.064084597617</v>
      </c>
      <c r="AH746" s="9">
        <f>Table6[[#This Row],[sales]]-Table6[[#This Row],[Pred_1]]</f>
        <v>-839.65923947330805</v>
      </c>
      <c r="AI746">
        <f>ABS(Table6[[#This Row],[Res_1]])/Table6[[#This Row],[sales]]</f>
        <v>1.6103786670281584</v>
      </c>
      <c r="AJ746" s="9">
        <f>'[1]2'!J$20+'[1]2'!J$21*Table6[[#This Row],[Radio_State]]</f>
        <v>1735.002526532749</v>
      </c>
      <c r="AK746" s="9">
        <f>Table6[[#This Row],[sales]]-Table6[[#This Row],[ Pred_2 ]]</f>
        <v>-1213.5976814084402</v>
      </c>
      <c r="AL746">
        <f>ABS(Table6[[#This Row],[ Res_2 ]])/Table6[[#This Row],[sales]]</f>
        <v>2.3275535176875932</v>
      </c>
      <c r="AM746" s="10">
        <f>'[1]3'!J$20+'[1]3'!J$21*Data!O746</f>
        <v>1814.3644384120178</v>
      </c>
      <c r="AN746" s="9">
        <f>Table6[[#This Row],[sales]]-Table6[[#This Row],[Pred_3]]</f>
        <v>-1292.9595932877087</v>
      </c>
      <c r="AO746" s="9">
        <f>ABS(Table6[[#This Row],[Res_3]])/Table6[[#This Row],[sales]]</f>
        <v>2.479761370417362</v>
      </c>
      <c r="AP746" s="9">
        <f>'[1]4'!L$21+'[1]4'!L$27*Table6[[#This Row],[TV_State]]+'[1]4'!L$22*Table6[[#This Row],[NJ_DUM]]+'[1]4'!L$23*Table6[[#This Row],[NY_DUM]]+'[1]4'!L$24*Table6[[#This Row],[PA_DUM]]+'[1]4'!L$25*Table6[[#This Row],[CT_DUM]]+'[1]4'!L$26*Table6[[#This Row],[DL_DUM]]</f>
        <v>244.85757967886832</v>
      </c>
      <c r="AQ746" s="9">
        <f>Table6[[#This Row],[sales]]-Table6[[#This Row],[Pred_4]]</f>
        <v>276.54726544544064</v>
      </c>
      <c r="AR746">
        <f>ABS(Table6[[#This Row],[Res_4]]/Table6[[#This Row],[sales]])</f>
        <v>0.53038875267741048</v>
      </c>
      <c r="AS746" s="9">
        <f>'[1]5'!L$20+'[1]5'!L$26*Table6[[#This Row],[Radio_State]]+'[1]5'!L$21*Table6[[#This Row],[NJ_DUM]]+'[1]5'!L$22*Table6[[#This Row],[NY_DUM]]+'[1]5'!L$23*Table6[[#This Row],[PA_DUM]]+'[1]5'!L$24*Table6[[#This Row],[CT_DUM]]+'[1]5'!L$25*Table6[[#This Row],[DL_DUM]]</f>
        <v>204.70612327446395</v>
      </c>
      <c r="AT746" s="9">
        <f>Table6[[#This Row],[sales]]-Table6[[#This Row],[Pred_5]]</f>
        <v>316.69872184984501</v>
      </c>
      <c r="AU746" s="9">
        <f>ABS(Table6[[#This Row],[Red_5]]/Table6[[#This Row],[sales]])</f>
        <v>0.60739504976088277</v>
      </c>
      <c r="AV746" s="9">
        <f>'[1]6'!L$20+'[1]6'!L$26*Table6[[#This Row],[Online]]+'[1]6'!L$21*Table6[[#This Row],[NJ_DUM]]+'[1]6'!L$22*Table6[[#This Row],[NY_DUM]]+'[1]6'!L$23*Table6[[#This Row],[PA_DUM]]+'[1]6'!L$24*Table6[[#This Row],[CT_DUM]]+'[1]6'!L$25*Table6[[#This Row],[DL_DUM]]</f>
        <v>4.3173600671298829</v>
      </c>
      <c r="AW746" s="9">
        <f>Table6[[#This Row],[sales]]-Table6[[#This Row],[Pred_6]]</f>
        <v>517.08748505717904</v>
      </c>
      <c r="AX746" s="9">
        <f>ABS(Table6[[#This Row],[Red_6]]/Table6[[#This Row],[sales]])</f>
        <v>0.99171975460622996</v>
      </c>
      <c r="AY746" s="9">
        <f>'[1]7'!L$21+'[1]7'!L$27*Table6[[#This Row],[LNTV]]+'[1]7'!L$22*Table6[[#This Row],[NJ_DUM]]+'[1]7'!L$23*Table6[[#This Row],[NY_DUM]]+'[1]7'!L$24*Table6[[#This Row],[PA_DUM]]+'[1]7'!L$25*Table6[[#This Row],[CT_DUM]]+'[1]7'!L$26*Table6[[#This Row],[DL_DUM]]</f>
        <v>5.5286863714244934</v>
      </c>
      <c r="AZ746" s="9">
        <f>Table6[[#This Row],[sales]]-Table6[[#This Row],[Pred_7]]</f>
        <v>515.87615875288452</v>
      </c>
      <c r="BA746" s="9">
        <f>ABS(Table6[[#This Row],[Red_7]]/Table6[[#This Row],[sales]])</f>
        <v>0.98939655735246124</v>
      </c>
      <c r="BB746" s="9">
        <f>'[1]8'!O$22+'[1]8'!O$28*Table6[[#This Row],[LNRADIOLING]]+'[1]8'!O$23*Table6[[#This Row],[DL_DUM]]+'[1]8'!O$24*Table6[[#This Row],[CT_DUM]]+'[1]8'!O$25*Table6[[#This Row],[PA_DUM]]+'[1]8'!O$26*Table6[[#This Row],[NY_DUM]]+'[1]8'!O$27*Table6[[#This Row],[NJ_DUM]]</f>
        <v>6.6783305364673851</v>
      </c>
      <c r="BC746" s="9">
        <f>Table6[[#This Row],[sales]]-Table6[[#This Row],[Pred_8]]</f>
        <v>514.72651458784162</v>
      </c>
      <c r="BD746" s="9">
        <f>ABS(Table6[[#This Row],[Red_8]]/Table6[[#This Row],[sales]])</f>
        <v>0.98719165999526692</v>
      </c>
      <c r="BE746" s="9">
        <f>'[1]9'!M$19+'[1]9'!M$21*Table6[[#This Row],[LNONLINE]]+'[1]9'!M$20*Table6[[#This Row],[DL_DUM]]+'[1]9'!M$22*Table6[[#This Row],[CT_DUM]]+'[1]9'!M$23*Table6[[#This Row],[PA_DUM]]+'[1]9'!M$24*Table6[[#This Row],[NY_DUM]]+'[1]9'!M$25*Table6[[#This Row],[NJ_DUM]]</f>
        <v>5.9663712860584983</v>
      </c>
      <c r="BF746" s="9">
        <f>Table6[[#This Row],[sales]]-Table6[[#This Row],[Pred_9]]</f>
        <v>515.4384738382505</v>
      </c>
      <c r="BG746" s="9">
        <f>ABS(Table6[[#This Row],[Red_9]]/Table6[[#This Row],[sales]])</f>
        <v>0.9885571234294227</v>
      </c>
      <c r="BH746" s="9">
        <f>'[1]10'!P$22+'[1]10'!P$30*Table6[[#This Row],[LNTV]]+'[1]10'!P$29*Table6[[#This Row],[LNRADIOLING]]+'[1]10'!P$24*Table6[[#This Row],[LNONLINELING]]+'[1]10'!P$23*Table6[[#This Row],[DL_DUM]]+'[1]10'!P$25*Table6[[#This Row],[CT_DUM]]+'[1]10'!P$26*Table6[[#This Row],[PA_DUM]]+'[1]10'!P$27*Table6[[#This Row],[NY_DUM]]+'[1]10'!P$28*Table6[[#This Row],[NJ_DUM]]</f>
        <v>6.3209385793099973</v>
      </c>
      <c r="BI746" s="9">
        <f>Table6[[#This Row],[sales]]-Table6[[#This Row],[Pred_10]]</f>
        <v>515.08390654499897</v>
      </c>
      <c r="BJ746" s="45">
        <f>ABS(Table6[[#This Row],[Red_10]]/Table6[[#This Row],[sales]])</f>
        <v>0.98787710041742516</v>
      </c>
      <c r="BK746" s="9">
        <f>'[1]11'!P$32+'[1]11'!P$40*Table6[[#This Row],[LNONLINELING]]+'[1]11'!P$39*Table6[[#This Row],[LNRADIOLING]]+'[1]11'!P$38*Table6[[#This Row],[LNTVLING]]+'[1]11'!P$33*Table6[[#This Row],[DL_DUM]]+'[1]11'!P$34*Table6[[#This Row],[CT_DUM]]+'[1]11'!P$35*Table6[[#This Row],[PA_DUM]]+'[1]11'!P$36*Table6[[#This Row],[NY_DUM]]+'[1]11'!P$37*Table6[[#This Row],[NJ_DUM]]</f>
        <v>6.2896050330458806</v>
      </c>
      <c r="BL746" s="9">
        <f>Table6[[#This Row],[sales]]-Table6[[#This Row],[ Pred_11]]</f>
        <v>515.1152400912631</v>
      </c>
      <c r="BM746" s="47">
        <f>ABS(Table6[[#This Row],[ Red_11]]/Table6[[#This Row],[sales]])</f>
        <v>0.9879371948844351</v>
      </c>
      <c r="BN746" s="9">
        <f>'[1]12'!K$22+'[1]12'!K$28*Table6[[#This Row],[COMBINE LN LING]]+'[1]12'!K$23*Table6[[#This Row],[DL_DUM]]+'[1]12'!K$24*Table6[[#This Row],[CT_DUM]]+'[1]12'!K$25*Table6[[#This Row],[PA_DUM]]+'[1]12'!K$26*Table6[[#This Row],[NY_DUM]]+'[1]12'!K$27*Table6[[#This Row],[NJ_DUM]]</f>
        <v>6.2152473028051549</v>
      </c>
      <c r="BO746" s="9">
        <f>Table6[[#This Row],[sales]]-Table6[[#This Row],[ Pred_12]]</f>
        <v>515.18959782150375</v>
      </c>
      <c r="BP746" s="47">
        <f>ABS(Table6[[#This Row],[ Red_12]]/Table6[[#This Row],[sales]])</f>
        <v>0.9880798052397779</v>
      </c>
      <c r="BQ746">
        <f>LN(G746+'2019 Totals and Calculations'!C$18)</f>
        <v>6.200524955212372</v>
      </c>
      <c r="BR746">
        <f>LN(Table6[[#This Row],[PROF RADIO]]+'2019 Totals and Calculations'!D$18)</f>
        <v>4.2558401088350832</v>
      </c>
      <c r="BS746">
        <f>LN(Table6[[#This Row],[ONLINE LINGERING]]+'2019 Totals and Calculations'!E$18)</f>
        <v>3.8388784267167959</v>
      </c>
      <c r="BT746">
        <f>MONTH(Table6[[#This Row],[Date]])</f>
        <v>3</v>
      </c>
      <c r="BU746">
        <f t="shared" si="310"/>
        <v>0</v>
      </c>
      <c r="BV746">
        <f t="shared" si="311"/>
        <v>0</v>
      </c>
      <c r="BW746">
        <f t="shared" si="312"/>
        <v>1</v>
      </c>
      <c r="BX746">
        <f t="shared" si="313"/>
        <v>0</v>
      </c>
      <c r="BY746">
        <f t="shared" si="314"/>
        <v>0</v>
      </c>
      <c r="BZ746">
        <f t="shared" si="315"/>
        <v>0</v>
      </c>
      <c r="CA746">
        <f t="shared" si="316"/>
        <v>0</v>
      </c>
      <c r="CB746">
        <f t="shared" si="317"/>
        <v>0</v>
      </c>
      <c r="CC746">
        <f t="shared" si="318"/>
        <v>0</v>
      </c>
      <c r="CD746">
        <f t="shared" si="319"/>
        <v>0</v>
      </c>
      <c r="CE746">
        <f t="shared" si="320"/>
        <v>0</v>
      </c>
      <c r="CF746">
        <f t="shared" si="321"/>
        <v>0</v>
      </c>
      <c r="CG746">
        <f t="shared" si="322"/>
        <v>117</v>
      </c>
      <c r="CH74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540.62027586884096</v>
      </c>
      <c r="CI746" s="79">
        <f>Table6[[#This Row],[sales]]-CH746</f>
        <v>-19.215430744532</v>
      </c>
      <c r="CJ746">
        <f>ABS(Table6[[#This Row],[sales]]-CH746)/Table6[[#This Row],[sales]]</f>
        <v>3.6853187929143272E-2</v>
      </c>
      <c r="CK74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507.35677636436463</v>
      </c>
      <c r="CL746" s="79">
        <f>Table6[[#This Row],[sales]]-CK746</f>
        <v>14.048068759944329</v>
      </c>
      <c r="CM746">
        <f>ABS(Table6[[#This Row],[sales]]-CK746)/Table6[[#This Row],[sales]]</f>
        <v>2.6942727692902634E-2</v>
      </c>
      <c r="CN74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535.21522525608918</v>
      </c>
      <c r="CO746" s="79">
        <f>Table6[[#This Row],[sales]]-CN746</f>
        <v>-13.810380131780221</v>
      </c>
      <c r="CP746">
        <f>ABS(Table6[[#This Row],[sales]]-CN746)/Table6[[#This Row],[sales]]</f>
        <v>2.6486865745345475E-2</v>
      </c>
      <c r="CQ74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484.9956747540499</v>
      </c>
      <c r="CR746" s="79">
        <f>Table6[[#This Row],[sales]]-CQ746</f>
        <v>36.409170370259062</v>
      </c>
      <c r="CS746">
        <f>ABS(Table6[[#This Row],[sales]]-CQ746)/Table6[[#This Row],[sales]]</f>
        <v>6.9828983582955959E-2</v>
      </c>
    </row>
    <row r="747" spans="1:97" x14ac:dyDescent="0.2">
      <c r="A747">
        <v>746</v>
      </c>
      <c r="B747" t="s">
        <v>31</v>
      </c>
      <c r="C747" s="5">
        <v>43555</v>
      </c>
      <c r="D747" s="6">
        <v>23.894612344352172</v>
      </c>
      <c r="E747" s="8">
        <f>YEAR(Table6[[#This Row],[Date]])</f>
        <v>2019</v>
      </c>
      <c r="F747" s="6">
        <f>Table6[[#This Row],[TV_State]]+Table6[[#This Row],[Radio_State]]+Table6[[#This Row],[Online]]</f>
        <v>29.204526198652655</v>
      </c>
      <c r="G747" s="6">
        <f t="shared" si="297"/>
        <v>99.403370047530501</v>
      </c>
      <c r="H747" s="6">
        <f>LN(Table6[[#This Row],[PROF TV LING]])</f>
        <v>4.5991860169865015</v>
      </c>
      <c r="I747" s="6">
        <f t="shared" si="298"/>
        <v>3.1736530086029449</v>
      </c>
      <c r="J747" s="6">
        <v>3.5399425695336553</v>
      </c>
      <c r="K747" s="6">
        <f t="shared" si="303"/>
        <v>5.6498048766338114</v>
      </c>
      <c r="L747" s="6">
        <f>0.5*J746+0.5*Table6[[#This Row],[Radio_State]]</f>
        <v>4.1299329977892647</v>
      </c>
      <c r="M747" s="6">
        <f>LN(Table6[[#This Row],[RADIO LINGERING ]])</f>
        <v>1.4182611835457648</v>
      </c>
      <c r="N747" s="6">
        <f t="shared" si="299"/>
        <v>1.2641105037185063</v>
      </c>
      <c r="O747" s="6">
        <v>1.7699712847668274</v>
      </c>
      <c r="P747" s="6">
        <f t="shared" si="300"/>
        <v>2.0682334708753514</v>
      </c>
      <c r="Q747" s="6">
        <f>0.3*O746+0.7*Table6[[#This Row],[Online]]</f>
        <v>1.9469684132435101</v>
      </c>
      <c r="R747" s="6">
        <f>LN(Table6[[#This Row],[ONLINE LINGERING]])</f>
        <v>0.66627350296288579</v>
      </c>
      <c r="S747" s="6">
        <f t="shared" si="301"/>
        <v>0.57096332315856091</v>
      </c>
      <c r="T747" s="6">
        <v>498.4565208619</v>
      </c>
      <c r="U747" s="6">
        <f t="shared" si="302"/>
        <v>6.2115163656620052</v>
      </c>
      <c r="V747" s="8">
        <f>YEAR(Table6[[#This Row],[Date]])</f>
        <v>2019</v>
      </c>
      <c r="W747" s="8">
        <f>WEEKNUM(Table6[[#This Row],[Date]])</f>
        <v>14</v>
      </c>
      <c r="X747" t="s">
        <v>913</v>
      </c>
      <c r="Y747" s="9">
        <f>Table6[[#This Row],[LNTVLING]]+Table6[[#This Row],[LNRADIOLING]]+Table6[[#This Row],[LNONLINELING]]</f>
        <v>6.683720703495152</v>
      </c>
      <c r="Z747">
        <f t="shared" si="323"/>
        <v>1</v>
      </c>
      <c r="AA747">
        <f t="shared" si="304"/>
        <v>0</v>
      </c>
      <c r="AB747">
        <f t="shared" si="305"/>
        <v>0</v>
      </c>
      <c r="AC747">
        <f t="shared" si="306"/>
        <v>0</v>
      </c>
      <c r="AD747">
        <f t="shared" si="307"/>
        <v>0</v>
      </c>
      <c r="AE747">
        <f t="shared" si="308"/>
        <v>1</v>
      </c>
      <c r="AF747">
        <f t="shared" si="309"/>
        <v>0</v>
      </c>
      <c r="AG747" s="9">
        <f>'[1]1'!J$20+'[1]1'!J$21*Table6[[#This Row],[TV_State]]</f>
        <v>1353.2311998122937</v>
      </c>
      <c r="AH747" s="9">
        <f>Table6[[#This Row],[sales]]-Table6[[#This Row],[Pred_1]]</f>
        <v>-854.77467895039365</v>
      </c>
      <c r="AI747">
        <f>ABS(Table6[[#This Row],[Res_1]])/Table6[[#This Row],[sales]]</f>
        <v>1.7148430067127429</v>
      </c>
      <c r="AJ747" s="9">
        <f>'[1]2'!J$20+'[1]2'!J$21*Table6[[#This Row],[Radio_State]]</f>
        <v>1729.8223458989389</v>
      </c>
      <c r="AK747" s="9">
        <f>Table6[[#This Row],[sales]]-Table6[[#This Row],[ Pred_2 ]]</f>
        <v>-1231.365825037039</v>
      </c>
      <c r="AL747">
        <f>ABS(Table6[[#This Row],[ Res_2 ]])/Table6[[#This Row],[sales]]</f>
        <v>2.4703575407296063</v>
      </c>
      <c r="AM747" s="10">
        <f>'[1]3'!J$20+'[1]3'!J$21*Data!O747</f>
        <v>1810.9558742402269</v>
      </c>
      <c r="AN747" s="9">
        <f>Table6[[#This Row],[sales]]-Table6[[#This Row],[Pred_3]]</f>
        <v>-1312.4993533783268</v>
      </c>
      <c r="AO747" s="9">
        <f>ABS(Table6[[#This Row],[Res_3]])/Table6[[#This Row],[sales]]</f>
        <v>2.6331270601271992</v>
      </c>
      <c r="AP747" s="9">
        <f>'[1]4'!L$21+'[1]4'!L$27*Table6[[#This Row],[TV_State]]+'[1]4'!L$22*Table6[[#This Row],[NJ_DUM]]+'[1]4'!L$23*Table6[[#This Row],[NY_DUM]]+'[1]4'!L$24*Table6[[#This Row],[PA_DUM]]+'[1]4'!L$25*Table6[[#This Row],[CT_DUM]]+'[1]4'!L$26*Table6[[#This Row],[DL_DUM]]</f>
        <v>243.10068334560705</v>
      </c>
      <c r="AQ747" s="9">
        <f>Table6[[#This Row],[sales]]-Table6[[#This Row],[Pred_4]]</f>
        <v>255.35583751629295</v>
      </c>
      <c r="AR747">
        <f>ABS(Table6[[#This Row],[Res_4]]/Table6[[#This Row],[sales]])</f>
        <v>0.51229310246508064</v>
      </c>
      <c r="AS747" s="9">
        <f>'[1]5'!L$20+'[1]5'!L$26*Table6[[#This Row],[Radio_State]]+'[1]5'!L$21*Table6[[#This Row],[NJ_DUM]]+'[1]5'!L$22*Table6[[#This Row],[NY_DUM]]+'[1]5'!L$23*Table6[[#This Row],[PA_DUM]]+'[1]5'!L$24*Table6[[#This Row],[CT_DUM]]+'[1]5'!L$25*Table6[[#This Row],[DL_DUM]]</f>
        <v>202.6274745376104</v>
      </c>
      <c r="AT747" s="9">
        <f>Table6[[#This Row],[sales]]-Table6[[#This Row],[Pred_5]]</f>
        <v>295.82904632428961</v>
      </c>
      <c r="AU747" s="9">
        <f>ABS(Table6[[#This Row],[Red_5]]/Table6[[#This Row],[sales]])</f>
        <v>0.59349017204702315</v>
      </c>
      <c r="AV747" s="9">
        <f>'[1]6'!L$20+'[1]6'!L$26*Table6[[#This Row],[Online]]+'[1]6'!L$21*Table6[[#This Row],[NJ_DUM]]+'[1]6'!L$22*Table6[[#This Row],[NY_DUM]]+'[1]6'!L$23*Table6[[#This Row],[PA_DUM]]+'[1]6'!L$24*Table6[[#This Row],[CT_DUM]]+'[1]6'!L$25*Table6[[#This Row],[DL_DUM]]</f>
        <v>1.7495697537321986</v>
      </c>
      <c r="AW747" s="9">
        <f>Table6[[#This Row],[sales]]-Table6[[#This Row],[Pred_6]]</f>
        <v>496.7069511081678</v>
      </c>
      <c r="AX747" s="9">
        <f>ABS(Table6[[#This Row],[Red_6]]/Table6[[#This Row],[sales]])</f>
        <v>0.99649002534723197</v>
      </c>
      <c r="AY747" s="9">
        <f>'[1]7'!L$21+'[1]7'!L$27*Table6[[#This Row],[LNTV]]+'[1]7'!L$22*Table6[[#This Row],[NJ_DUM]]+'[1]7'!L$23*Table6[[#This Row],[NY_DUM]]+'[1]7'!L$24*Table6[[#This Row],[PA_DUM]]+'[1]7'!L$25*Table6[[#This Row],[CT_DUM]]+'[1]7'!L$26*Table6[[#This Row],[DL_DUM]]</f>
        <v>5.4968444281211042</v>
      </c>
      <c r="AZ747" s="9">
        <f>Table6[[#This Row],[sales]]-Table6[[#This Row],[Pred_7]]</f>
        <v>492.9596764337789</v>
      </c>
      <c r="BA747" s="9">
        <f>ABS(Table6[[#This Row],[Red_7]]/Table6[[#This Row],[sales]])</f>
        <v>0.98897226899827428</v>
      </c>
      <c r="BB747" s="9">
        <f>'[1]8'!O$22+'[1]8'!O$28*Table6[[#This Row],[LNRADIOLING]]+'[1]8'!O$23*Table6[[#This Row],[DL_DUM]]+'[1]8'!O$24*Table6[[#This Row],[CT_DUM]]+'[1]8'!O$25*Table6[[#This Row],[PA_DUM]]+'[1]8'!O$26*Table6[[#This Row],[NY_DUM]]+'[1]8'!O$27*Table6[[#This Row],[NJ_DUM]]</f>
        <v>6.657807025627096</v>
      </c>
      <c r="BC747" s="9">
        <f>Table6[[#This Row],[sales]]-Table6[[#This Row],[Pred_8]]</f>
        <v>491.7987138362729</v>
      </c>
      <c r="BD747" s="9">
        <f>ABS(Table6[[#This Row],[Red_8]]/Table6[[#This Row],[sales]])</f>
        <v>0.98664315392220203</v>
      </c>
      <c r="BE747" s="9">
        <f>'[1]9'!M$19+'[1]9'!M$21*Table6[[#This Row],[LNONLINE]]+'[1]9'!M$20*Table6[[#This Row],[DL_DUM]]+'[1]9'!M$22*Table6[[#This Row],[CT_DUM]]+'[1]9'!M$23*Table6[[#This Row],[PA_DUM]]+'[1]9'!M$24*Table6[[#This Row],[NY_DUM]]+'[1]9'!M$25*Table6[[#This Row],[NJ_DUM]]</f>
        <v>5.8752861233152567</v>
      </c>
      <c r="BF747" s="9">
        <f>Table6[[#This Row],[sales]]-Table6[[#This Row],[Pred_9]]</f>
        <v>492.58123473858473</v>
      </c>
      <c r="BG747" s="9">
        <f>ABS(Table6[[#This Row],[Red_9]]/Table6[[#This Row],[sales]])</f>
        <v>0.9882130419055285</v>
      </c>
      <c r="BH747" s="9">
        <f>'[1]10'!P$22+'[1]10'!P$30*Table6[[#This Row],[LNTV]]+'[1]10'!P$29*Table6[[#This Row],[LNRADIOLING]]+'[1]10'!P$24*Table6[[#This Row],[LNONLINELING]]+'[1]10'!P$23*Table6[[#This Row],[DL_DUM]]+'[1]10'!P$25*Table6[[#This Row],[CT_DUM]]+'[1]10'!P$26*Table6[[#This Row],[PA_DUM]]+'[1]10'!P$27*Table6[[#This Row],[NY_DUM]]+'[1]10'!P$28*Table6[[#This Row],[NJ_DUM]]</f>
        <v>6.2685768842092466</v>
      </c>
      <c r="BI747" s="9">
        <f>Table6[[#This Row],[sales]]-Table6[[#This Row],[Pred_10]]</f>
        <v>492.18794397769074</v>
      </c>
      <c r="BJ747" s="45">
        <f>ABS(Table6[[#This Row],[Red_10]]/Table6[[#This Row],[sales]])</f>
        <v>0.98742402472061153</v>
      </c>
      <c r="BK747" s="9">
        <f>'[1]11'!P$32+'[1]11'!P$40*Table6[[#This Row],[LNONLINELING]]+'[1]11'!P$39*Table6[[#This Row],[LNRADIOLING]]+'[1]11'!P$38*Table6[[#This Row],[LNTVLING]]+'[1]11'!P$33*Table6[[#This Row],[DL_DUM]]+'[1]11'!P$34*Table6[[#This Row],[CT_DUM]]+'[1]11'!P$35*Table6[[#This Row],[PA_DUM]]+'[1]11'!P$36*Table6[[#This Row],[NY_DUM]]+'[1]11'!P$37*Table6[[#This Row],[NJ_DUM]]</f>
        <v>6.2560803778030323</v>
      </c>
      <c r="BL747" s="9">
        <f>Table6[[#This Row],[sales]]-Table6[[#This Row],[ Pred_11]]</f>
        <v>492.20044048409699</v>
      </c>
      <c r="BM747" s="47">
        <f>ABS(Table6[[#This Row],[ Red_11]]/Table6[[#This Row],[sales]])</f>
        <v>0.98744909512471546</v>
      </c>
      <c r="BN747" s="9">
        <f>'[1]12'!K$22+'[1]12'!K$28*Table6[[#This Row],[COMBINE LN LING]]+'[1]12'!K$23*Table6[[#This Row],[DL_DUM]]+'[1]12'!K$24*Table6[[#This Row],[CT_DUM]]+'[1]12'!K$25*Table6[[#This Row],[PA_DUM]]+'[1]12'!K$26*Table6[[#This Row],[NY_DUM]]+'[1]12'!K$27*Table6[[#This Row],[NJ_DUM]]</f>
        <v>6.1327546231580481</v>
      </c>
      <c r="BO747" s="9">
        <f>Table6[[#This Row],[sales]]-Table6[[#This Row],[ Pred_12]]</f>
        <v>492.32376623874194</v>
      </c>
      <c r="BP747" s="47">
        <f>ABS(Table6[[#This Row],[ Red_12]]/Table6[[#This Row],[sales]])</f>
        <v>0.98769651039462036</v>
      </c>
      <c r="BQ747">
        <f>LN(G747+'2019 Totals and Calculations'!C$18)</f>
        <v>6.1326317712197618</v>
      </c>
      <c r="BR747">
        <f>LN(Table6[[#This Row],[PROF RADIO]]+'2019 Totals and Calculations'!D$18)</f>
        <v>4.2254630419990757</v>
      </c>
      <c r="BS747">
        <f>LN(Table6[[#This Row],[ONLINE LINGERING]]+'2019 Totals and Calculations'!E$18)</f>
        <v>3.8248152271487008</v>
      </c>
      <c r="BT747">
        <f>MONTH(Table6[[#This Row],[Date]])</f>
        <v>3</v>
      </c>
      <c r="BU747">
        <f t="shared" si="310"/>
        <v>0</v>
      </c>
      <c r="BV747">
        <f t="shared" si="311"/>
        <v>0</v>
      </c>
      <c r="BW747">
        <f t="shared" si="312"/>
        <v>1</v>
      </c>
      <c r="BX747">
        <f t="shared" si="313"/>
        <v>0</v>
      </c>
      <c r="BY747">
        <f t="shared" si="314"/>
        <v>0</v>
      </c>
      <c r="BZ747">
        <f t="shared" si="315"/>
        <v>0</v>
      </c>
      <c r="CA747">
        <f t="shared" si="316"/>
        <v>0</v>
      </c>
      <c r="CB747">
        <f t="shared" si="317"/>
        <v>0</v>
      </c>
      <c r="CC747">
        <f t="shared" si="318"/>
        <v>0</v>
      </c>
      <c r="CD747">
        <f t="shared" si="319"/>
        <v>0</v>
      </c>
      <c r="CE747">
        <f t="shared" si="320"/>
        <v>0</v>
      </c>
      <c r="CF747">
        <f t="shared" si="321"/>
        <v>0</v>
      </c>
      <c r="CG747">
        <f t="shared" si="322"/>
        <v>118</v>
      </c>
      <c r="CH74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531.22693292698182</v>
      </c>
      <c r="CI747" s="79">
        <f>Table6[[#This Row],[sales]]-CH747</f>
        <v>-32.770412065081814</v>
      </c>
      <c r="CJ747">
        <f>ABS(Table6[[#This Row],[sales]]-CH747)/Table6[[#This Row],[sales]]</f>
        <v>6.5743772412521065E-2</v>
      </c>
      <c r="CK74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503.79627753464592</v>
      </c>
      <c r="CL747" s="79">
        <f>Table6[[#This Row],[sales]]-CK747</f>
        <v>-5.3397566727459207</v>
      </c>
      <c r="CM747">
        <f>ABS(Table6[[#This Row],[sales]]-CK747)/Table6[[#This Row],[sales]]</f>
        <v>1.071258264113537E-2</v>
      </c>
      <c r="CN74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534.0181779101074</v>
      </c>
      <c r="CO747" s="79">
        <f>Table6[[#This Row],[sales]]-CN747</f>
        <v>-35.561657048207394</v>
      </c>
      <c r="CP747">
        <f>ABS(Table6[[#This Row],[sales]]-CN747)/Table6[[#This Row],[sales]]</f>
        <v>7.1343548654386926E-2</v>
      </c>
      <c r="CQ74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479.52174549829925</v>
      </c>
      <c r="CR747" s="79">
        <f>Table6[[#This Row],[sales]]-CQ747</f>
        <v>18.93477536360075</v>
      </c>
      <c r="CS747">
        <f>ABS(Table6[[#This Row],[sales]]-CQ747)/Table6[[#This Row],[sales]]</f>
        <v>3.7986814438418649E-2</v>
      </c>
    </row>
    <row r="748" spans="1:97" x14ac:dyDescent="0.2">
      <c r="A748">
        <v>747</v>
      </c>
      <c r="B748" t="s">
        <v>31</v>
      </c>
      <c r="C748" s="5">
        <v>43562</v>
      </c>
      <c r="D748" s="6">
        <v>17.92095925826413</v>
      </c>
      <c r="E748" s="8">
        <f>YEAR(Table6[[#This Row],[Date]])</f>
        <v>2019</v>
      </c>
      <c r="F748" s="6">
        <f>Table6[[#This Row],[TV_State]]+Table6[[#This Row],[Radio_State]]+Table6[[#This Row],[Online]]</f>
        <v>21.90339464898949</v>
      </c>
      <c r="G748" s="6">
        <f t="shared" si="297"/>
        <v>74.958646810750579</v>
      </c>
      <c r="H748" s="6">
        <f>LN(Table6[[#This Row],[PROF TV LING]])</f>
        <v>4.3169365856160855</v>
      </c>
      <c r="I748" s="6">
        <f t="shared" si="298"/>
        <v>2.8859709361511641</v>
      </c>
      <c r="J748" s="6">
        <v>2.6549569271502413</v>
      </c>
      <c r="K748" s="6">
        <f t="shared" si="303"/>
        <v>4.1523809018920268</v>
      </c>
      <c r="L748" s="6">
        <f>0.5*J747+0.5*Table6[[#This Row],[Radio_State]]</f>
        <v>3.0974497483419485</v>
      </c>
      <c r="M748" s="6">
        <f>LN(Table6[[#This Row],[RADIO LINGERING ]])</f>
        <v>1.1305791110939838</v>
      </c>
      <c r="N748" s="6">
        <f t="shared" si="299"/>
        <v>0.97642843126672541</v>
      </c>
      <c r="O748" s="6">
        <v>1.3274784635751207</v>
      </c>
      <c r="P748" s="6">
        <f t="shared" si="300"/>
        <v>1.5497049657651898</v>
      </c>
      <c r="Q748" s="6">
        <f>0.3*O747+0.7*Table6[[#This Row],[Online]]</f>
        <v>1.4602263099326325</v>
      </c>
      <c r="R748" s="6">
        <f>LN(Table6[[#This Row],[ONLINE LINGERING]])</f>
        <v>0.37859143051110478</v>
      </c>
      <c r="S748" s="6">
        <f t="shared" si="301"/>
        <v>0.28328125070678012</v>
      </c>
      <c r="T748" s="6">
        <v>462.02575104539915</v>
      </c>
      <c r="U748" s="6">
        <f t="shared" si="302"/>
        <v>6.1356206277219281</v>
      </c>
      <c r="V748" s="8">
        <f>YEAR(Table6[[#This Row],[Date]])</f>
        <v>2019</v>
      </c>
      <c r="W748" s="8">
        <f>WEEKNUM(Table6[[#This Row],[Date]])</f>
        <v>15</v>
      </c>
      <c r="X748" t="s">
        <v>914</v>
      </c>
      <c r="Y748" s="9">
        <f>Table6[[#This Row],[LNTVLING]]+Table6[[#This Row],[LNRADIOLING]]+Table6[[#This Row],[LNONLINELING]]</f>
        <v>5.8261071272211744</v>
      </c>
      <c r="Z748">
        <f t="shared" si="323"/>
        <v>1</v>
      </c>
      <c r="AA748">
        <f t="shared" si="304"/>
        <v>0</v>
      </c>
      <c r="AB748">
        <f t="shared" si="305"/>
        <v>0</v>
      </c>
      <c r="AC748">
        <f t="shared" si="306"/>
        <v>0</v>
      </c>
      <c r="AD748">
        <f t="shared" si="307"/>
        <v>0</v>
      </c>
      <c r="AE748">
        <f t="shared" si="308"/>
        <v>1</v>
      </c>
      <c r="AF748">
        <f t="shared" si="309"/>
        <v>0</v>
      </c>
      <c r="AG748" s="9">
        <f>'[1]1'!J$20+'[1]1'!J$21*Table6[[#This Row],[TV_State]]</f>
        <v>1347.3565362233012</v>
      </c>
      <c r="AH748" s="9">
        <f>Table6[[#This Row],[sales]]-Table6[[#This Row],[Pred_1]]</f>
        <v>-885.33078517790204</v>
      </c>
      <c r="AI748">
        <f>ABS(Table6[[#This Row],[Res_1]])/Table6[[#This Row],[sales]]</f>
        <v>1.9161935956485432</v>
      </c>
      <c r="AJ748" s="9">
        <f>'[1]2'!J$20+'[1]2'!J$21*Table6[[#This Row],[Radio_State]]</f>
        <v>1725.9372104235811</v>
      </c>
      <c r="AK748" s="9">
        <f>Table6[[#This Row],[sales]]-Table6[[#This Row],[ Pred_2 ]]</f>
        <v>-1263.9114593781819</v>
      </c>
      <c r="AL748">
        <f>ABS(Table6[[#This Row],[ Res_2 ]])/Table6[[#This Row],[sales]]</f>
        <v>2.7355866129071855</v>
      </c>
      <c r="AM748" s="10">
        <f>'[1]3'!J$20+'[1]3'!J$21*Data!O748</f>
        <v>1808.3994511113835</v>
      </c>
      <c r="AN748" s="9">
        <f>Table6[[#This Row],[sales]]-Table6[[#This Row],[Pred_3]]</f>
        <v>-1346.3737000659844</v>
      </c>
      <c r="AO748" s="9">
        <f>ABS(Table6[[#This Row],[Res_3]])/Table6[[#This Row],[sales]]</f>
        <v>2.9140663632267723</v>
      </c>
      <c r="AP748" s="9">
        <f>'[1]4'!L$21+'[1]4'!L$27*Table6[[#This Row],[TV_State]]+'[1]4'!L$22*Table6[[#This Row],[NJ_DUM]]+'[1]4'!L$23*Table6[[#This Row],[NY_DUM]]+'[1]4'!L$24*Table6[[#This Row],[PA_DUM]]+'[1]4'!L$25*Table6[[#This Row],[CT_DUM]]+'[1]4'!L$26*Table6[[#This Row],[DL_DUM]]</f>
        <v>241.7830110956611</v>
      </c>
      <c r="AQ748" s="9">
        <f>Table6[[#This Row],[sales]]-Table6[[#This Row],[Pred_4]]</f>
        <v>220.24273994973805</v>
      </c>
      <c r="AR748">
        <f>ABS(Table6[[#This Row],[Res_4]]/Table6[[#This Row],[sales]])</f>
        <v>0.47668931753567295</v>
      </c>
      <c r="AS748" s="9">
        <f>'[1]5'!L$20+'[1]5'!L$26*Table6[[#This Row],[Radio_State]]+'[1]5'!L$21*Table6[[#This Row],[NJ_DUM]]+'[1]5'!L$22*Table6[[#This Row],[NY_DUM]]+'[1]5'!L$23*Table6[[#This Row],[PA_DUM]]+'[1]5'!L$24*Table6[[#This Row],[CT_DUM]]+'[1]5'!L$25*Table6[[#This Row],[DL_DUM]]</f>
        <v>201.06848798497023</v>
      </c>
      <c r="AT748" s="9">
        <f>Table6[[#This Row],[sales]]-Table6[[#This Row],[Pred_5]]</f>
        <v>260.95726306042889</v>
      </c>
      <c r="AU748" s="9">
        <f>ABS(Table6[[#This Row],[Red_5]]/Table6[[#This Row],[sales]])</f>
        <v>0.56481107918763374</v>
      </c>
      <c r="AV748" s="9">
        <f>'[1]6'!L$20+'[1]6'!L$26*Table6[[#This Row],[Online]]+'[1]6'!L$21*Table6[[#This Row],[NJ_DUM]]+'[1]6'!L$22*Table6[[#This Row],[NY_DUM]]+'[1]6'!L$23*Table6[[#This Row],[PA_DUM]]+'[1]6'!L$24*Table6[[#This Row],[CT_DUM]]+'[1]6'!L$25*Table6[[#This Row],[DL_DUM]]</f>
        <v>-0.17627298131606306</v>
      </c>
      <c r="AW748" s="9">
        <f>Table6[[#This Row],[sales]]-Table6[[#This Row],[Pred_6]]</f>
        <v>462.20202402671521</v>
      </c>
      <c r="AX748" s="9">
        <f>ABS(Table6[[#This Row],[Red_6]]/Table6[[#This Row],[sales]])</f>
        <v>1.0003815219842558</v>
      </c>
      <c r="AY748" s="9">
        <f>'[1]7'!L$21+'[1]7'!L$27*Table6[[#This Row],[LNTV]]+'[1]7'!L$22*Table6[[#This Row],[NJ_DUM]]+'[1]7'!L$23*Table6[[#This Row],[NY_DUM]]+'[1]7'!L$24*Table6[[#This Row],[PA_DUM]]+'[1]7'!L$25*Table6[[#This Row],[CT_DUM]]+'[1]7'!L$26*Table6[[#This Row],[DL_DUM]]</f>
        <v>5.4650024848177141</v>
      </c>
      <c r="AZ748" s="9">
        <f>Table6[[#This Row],[sales]]-Table6[[#This Row],[Pred_7]]</f>
        <v>456.56074856058143</v>
      </c>
      <c r="BA748" s="9">
        <f>ABS(Table6[[#This Row],[Red_7]]/Table6[[#This Row],[sales]])</f>
        <v>0.98817164958348669</v>
      </c>
      <c r="BB748" s="9">
        <f>'[1]8'!O$22+'[1]8'!O$28*Table6[[#This Row],[LNRADIOLING]]+'[1]8'!O$23*Table6[[#This Row],[DL_DUM]]+'[1]8'!O$24*Table6[[#This Row],[CT_DUM]]+'[1]8'!O$25*Table6[[#This Row],[PA_DUM]]+'[1]8'!O$26*Table6[[#This Row],[NY_DUM]]+'[1]8'!O$27*Table6[[#This Row],[NJ_DUM]]</f>
        <v>6.6372835147868079</v>
      </c>
      <c r="BC748" s="9">
        <f>Table6[[#This Row],[sales]]-Table6[[#This Row],[Pred_8]]</f>
        <v>455.38846753061233</v>
      </c>
      <c r="BD748" s="9">
        <f>ABS(Table6[[#This Row],[Red_8]]/Table6[[#This Row],[sales]])</f>
        <v>0.98563438617919241</v>
      </c>
      <c r="BE748" s="9">
        <f>'[1]9'!M$19+'[1]9'!M$21*Table6[[#This Row],[LNONLINE]]+'[1]9'!M$20*Table6[[#This Row],[DL_DUM]]+'[1]9'!M$22*Table6[[#This Row],[CT_DUM]]+'[1]9'!M$23*Table6[[#This Row],[PA_DUM]]+'[1]9'!M$24*Table6[[#This Row],[NY_DUM]]+'[1]9'!M$25*Table6[[#This Row],[NJ_DUM]]</f>
        <v>5.7842009605720159</v>
      </c>
      <c r="BF748" s="9">
        <f>Table6[[#This Row],[sales]]-Table6[[#This Row],[Pred_9]]</f>
        <v>456.24155008482711</v>
      </c>
      <c r="BG748" s="9">
        <f>ABS(Table6[[#This Row],[Red_9]]/Table6[[#This Row],[sales]])</f>
        <v>0.98748078229950509</v>
      </c>
      <c r="BH748" s="9">
        <f>'[1]10'!P$22+'[1]10'!P$30*Table6[[#This Row],[LNTV]]+'[1]10'!P$29*Table6[[#This Row],[LNRADIOLING]]+'[1]10'!P$24*Table6[[#This Row],[LNONLINELING]]+'[1]10'!P$23*Table6[[#This Row],[DL_DUM]]+'[1]10'!P$25*Table6[[#This Row],[CT_DUM]]+'[1]10'!P$26*Table6[[#This Row],[PA_DUM]]+'[1]10'!P$27*Table6[[#This Row],[NY_DUM]]+'[1]10'!P$28*Table6[[#This Row],[NJ_DUM]]</f>
        <v>6.2162151891084951</v>
      </c>
      <c r="BI748" s="9">
        <f>Table6[[#This Row],[sales]]-Table6[[#This Row],[Pred_10]]</f>
        <v>455.80953585629067</v>
      </c>
      <c r="BJ748" s="45">
        <f>ABS(Table6[[#This Row],[Red_10]]/Table6[[#This Row],[sales]])</f>
        <v>0.98654573868438411</v>
      </c>
      <c r="BK748" s="9">
        <f>'[1]11'!P$32+'[1]11'!P$40*Table6[[#This Row],[LNONLINELING]]+'[1]11'!P$39*Table6[[#This Row],[LNRADIOLING]]+'[1]11'!P$38*Table6[[#This Row],[LNTVLING]]+'[1]11'!P$33*Table6[[#This Row],[DL_DUM]]+'[1]11'!P$34*Table6[[#This Row],[CT_DUM]]+'[1]11'!P$35*Table6[[#This Row],[PA_DUM]]+'[1]11'!P$36*Table6[[#This Row],[NY_DUM]]+'[1]11'!P$37*Table6[[#This Row],[NJ_DUM]]</f>
        <v>6.2226267329399114</v>
      </c>
      <c r="BL748" s="9">
        <f>Table6[[#This Row],[sales]]-Table6[[#This Row],[ Pred_11]]</f>
        <v>455.80312431245926</v>
      </c>
      <c r="BM748" s="47">
        <f>ABS(Table6[[#This Row],[ Red_11]]/Table6[[#This Row],[sales]])</f>
        <v>0.98653186165736362</v>
      </c>
      <c r="BN748" s="9">
        <f>'[1]12'!K$22+'[1]12'!K$28*Table6[[#This Row],[COMBINE LN LING]]+'[1]12'!K$23*Table6[[#This Row],[DL_DUM]]+'[1]12'!K$24*Table6[[#This Row],[CT_DUM]]+'[1]12'!K$25*Table6[[#This Row],[PA_DUM]]+'[1]12'!K$26*Table6[[#This Row],[NY_DUM]]+'[1]12'!K$27*Table6[[#This Row],[NJ_DUM]]</f>
        <v>6.0502214297087029</v>
      </c>
      <c r="BO748" s="9">
        <f>Table6[[#This Row],[sales]]-Table6[[#This Row],[ Pred_12]]</f>
        <v>455.97552961569045</v>
      </c>
      <c r="BP748" s="47">
        <f>ABS(Table6[[#This Row],[ Red_12]]/Table6[[#This Row],[sales]])</f>
        <v>0.98690501251062479</v>
      </c>
      <c r="BQ748">
        <f>LN(G748+'2019 Totals and Calculations'!C$18)</f>
        <v>6.0781058074067005</v>
      </c>
      <c r="BR748">
        <f>LN(Table6[[#This Row],[PROF RADIO]]+'2019 Totals and Calculations'!D$18)</f>
        <v>4.2033297085389227</v>
      </c>
      <c r="BS748">
        <f>LN(Table6[[#This Row],[ONLINE LINGERING]]+'2019 Totals and Calculations'!E$18)</f>
        <v>3.8141364982801882</v>
      </c>
      <c r="BT748">
        <f>MONTH(Table6[[#This Row],[Date]])</f>
        <v>4</v>
      </c>
      <c r="BU748">
        <f t="shared" si="310"/>
        <v>0</v>
      </c>
      <c r="BV748">
        <f t="shared" si="311"/>
        <v>0</v>
      </c>
      <c r="BW748">
        <f t="shared" si="312"/>
        <v>0</v>
      </c>
      <c r="BX748">
        <f t="shared" si="313"/>
        <v>1</v>
      </c>
      <c r="BY748">
        <f t="shared" si="314"/>
        <v>0</v>
      </c>
      <c r="BZ748">
        <f t="shared" si="315"/>
        <v>0</v>
      </c>
      <c r="CA748">
        <f t="shared" si="316"/>
        <v>0</v>
      </c>
      <c r="CB748">
        <f t="shared" si="317"/>
        <v>0</v>
      </c>
      <c r="CC748">
        <f t="shared" si="318"/>
        <v>0</v>
      </c>
      <c r="CD748">
        <f t="shared" si="319"/>
        <v>0</v>
      </c>
      <c r="CE748">
        <f t="shared" si="320"/>
        <v>0</v>
      </c>
      <c r="CF748">
        <f t="shared" si="321"/>
        <v>0</v>
      </c>
      <c r="CG748">
        <f t="shared" si="322"/>
        <v>119</v>
      </c>
      <c r="CH74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524.08023010371505</v>
      </c>
      <c r="CI748" s="79">
        <f>Table6[[#This Row],[sales]]-CH748</f>
        <v>-62.054479058315906</v>
      </c>
      <c r="CJ748">
        <f>ABS(Table6[[#This Row],[sales]]-CH748)/Table6[[#This Row],[sales]]</f>
        <v>0.13430956806608463</v>
      </c>
      <c r="CK74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501.52619565692532</v>
      </c>
      <c r="CL748" s="79">
        <f>Table6[[#This Row],[sales]]-CK748</f>
        <v>-39.500444611526177</v>
      </c>
      <c r="CM748">
        <f>ABS(Table6[[#This Row],[sales]]-CK748)/Table6[[#This Row],[sales]]</f>
        <v>8.5494032577514978E-2</v>
      </c>
      <c r="CN74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533.41307909025318</v>
      </c>
      <c r="CO748" s="79">
        <f>Table6[[#This Row],[sales]]-CN748</f>
        <v>-71.38732804485403</v>
      </c>
      <c r="CP748">
        <f>ABS(Table6[[#This Row],[sales]]-CN748)/Table6[[#This Row],[sales]]</f>
        <v>0.15450941399549706</v>
      </c>
      <c r="CQ74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475.67284528410238</v>
      </c>
      <c r="CR748" s="79">
        <f>Table6[[#This Row],[sales]]-CQ748</f>
        <v>-13.647094238703232</v>
      </c>
      <c r="CS748">
        <f>ABS(Table6[[#This Row],[sales]]-CQ748)/Table6[[#This Row],[sales]]</f>
        <v>2.9537518650907955E-2</v>
      </c>
    </row>
    <row r="749" spans="1:97" x14ac:dyDescent="0.2">
      <c r="A749">
        <v>748</v>
      </c>
      <c r="B749" t="s">
        <v>31</v>
      </c>
      <c r="C749" s="5">
        <v>43569</v>
      </c>
      <c r="D749" s="6">
        <v>13.440719443698095</v>
      </c>
      <c r="E749" s="8">
        <f>YEAR(Table6[[#This Row],[Date]])</f>
        <v>2019</v>
      </c>
      <c r="F749" s="6">
        <f>Table6[[#This Row],[TV_State]]+Table6[[#This Row],[Radio_State]]+Table6[[#This Row],[Online]]</f>
        <v>16.427545986742114</v>
      </c>
      <c r="G749" s="6">
        <f t="shared" si="297"/>
        <v>56.503268600634826</v>
      </c>
      <c r="H749" s="6">
        <f>LN(Table6[[#This Row],[PROF TV LING]])</f>
        <v>4.0342984878177406</v>
      </c>
      <c r="I749" s="6">
        <f t="shared" si="298"/>
        <v>2.5982888636993828</v>
      </c>
      <c r="J749" s="6">
        <v>1.9912176953626808</v>
      </c>
      <c r="K749" s="6">
        <f t="shared" si="303"/>
        <v>3.0717992986273539</v>
      </c>
      <c r="L749" s="6">
        <f>0.5*J748+0.5*Table6[[#This Row],[Radio_State]]</f>
        <v>2.3230873112564612</v>
      </c>
      <c r="M749" s="6">
        <f>LN(Table6[[#This Row],[RADIO LINGERING ]])</f>
        <v>0.84289703864220278</v>
      </c>
      <c r="N749" s="6">
        <f t="shared" si="299"/>
        <v>0.68874635881494439</v>
      </c>
      <c r="O749" s="6">
        <v>0.9956088476813405</v>
      </c>
      <c r="P749" s="6">
        <f t="shared" si="300"/>
        <v>1.1618376831064952</v>
      </c>
      <c r="Q749" s="6">
        <f>0.3*O748+0.7*Table6[[#This Row],[Online]]</f>
        <v>1.0951697324494745</v>
      </c>
      <c r="R749" s="6">
        <f>LN(Table6[[#This Row],[ONLINE LINGERING]])</f>
        <v>9.0909358059323972E-2</v>
      </c>
      <c r="S749" s="6">
        <f t="shared" si="301"/>
        <v>-4.4008217450008128E-3</v>
      </c>
      <c r="T749" s="6">
        <v>486.68835100123079</v>
      </c>
      <c r="U749" s="6">
        <f t="shared" si="302"/>
        <v>6.1876239818934895</v>
      </c>
      <c r="V749" s="8">
        <f>YEAR(Table6[[#This Row],[Date]])</f>
        <v>2019</v>
      </c>
      <c r="W749" s="8">
        <f>WEEKNUM(Table6[[#This Row],[Date]])</f>
        <v>16</v>
      </c>
      <c r="X749" t="s">
        <v>915</v>
      </c>
      <c r="Y749" s="9">
        <f>Table6[[#This Row],[LNTVLING]]+Table6[[#This Row],[LNRADIOLING]]+Table6[[#This Row],[LNONLINELING]]</f>
        <v>4.9681048845192679</v>
      </c>
      <c r="Z749">
        <f t="shared" si="323"/>
        <v>1</v>
      </c>
      <c r="AA749">
        <f t="shared" si="304"/>
        <v>0</v>
      </c>
      <c r="AB749">
        <f t="shared" si="305"/>
        <v>0</v>
      </c>
      <c r="AC749">
        <f t="shared" si="306"/>
        <v>0</v>
      </c>
      <c r="AD749">
        <f t="shared" si="307"/>
        <v>0</v>
      </c>
      <c r="AE749">
        <f t="shared" si="308"/>
        <v>1</v>
      </c>
      <c r="AF749">
        <f t="shared" si="309"/>
        <v>0</v>
      </c>
      <c r="AG749" s="9">
        <f>'[1]1'!J$20+'[1]1'!J$21*Table6[[#This Row],[TV_State]]</f>
        <v>1342.9505385315567</v>
      </c>
      <c r="AH749" s="9">
        <f>Table6[[#This Row],[sales]]-Table6[[#This Row],[Pred_1]]</f>
        <v>-856.26218753032595</v>
      </c>
      <c r="AI749">
        <f>ABS(Table6[[#This Row],[Res_1]])/Table6[[#This Row],[sales]]</f>
        <v>1.7593644593481559</v>
      </c>
      <c r="AJ749" s="9">
        <f>'[1]2'!J$20+'[1]2'!J$21*Table6[[#This Row],[Radio_State]]</f>
        <v>1723.0233588170629</v>
      </c>
      <c r="AK749" s="9">
        <f>Table6[[#This Row],[sales]]-Table6[[#This Row],[ Pred_2 ]]</f>
        <v>-1236.3350078158321</v>
      </c>
      <c r="AL749">
        <f>ABS(Table6[[#This Row],[ Res_2 ]])/Table6[[#This Row],[sales]]</f>
        <v>2.5403012117968395</v>
      </c>
      <c r="AM749" s="10">
        <f>'[1]3'!J$20+'[1]3'!J$21*Data!O749</f>
        <v>1806.4821337647511</v>
      </c>
      <c r="AN749" s="9">
        <f>Table6[[#This Row],[sales]]-Table6[[#This Row],[Pred_3]]</f>
        <v>-1319.7937827635203</v>
      </c>
      <c r="AO749" s="9">
        <f>ABS(Table6[[#This Row],[Res_3]])/Table6[[#This Row],[sales]]</f>
        <v>2.7117842045086933</v>
      </c>
      <c r="AP749" s="9">
        <f>'[1]4'!L$21+'[1]4'!L$27*Table6[[#This Row],[TV_State]]+'[1]4'!L$22*Table6[[#This Row],[NJ_DUM]]+'[1]4'!L$23*Table6[[#This Row],[NY_DUM]]+'[1]4'!L$24*Table6[[#This Row],[PA_DUM]]+'[1]4'!L$25*Table6[[#This Row],[CT_DUM]]+'[1]4'!L$26*Table6[[#This Row],[DL_DUM]]</f>
        <v>240.79475690820163</v>
      </c>
      <c r="AQ749" s="9">
        <f>Table6[[#This Row],[sales]]-Table6[[#This Row],[Pred_4]]</f>
        <v>245.89359409302915</v>
      </c>
      <c r="AR749">
        <f>ABS(Table6[[#This Row],[Res_4]]/Table6[[#This Row],[sales]])</f>
        <v>0.50523829795220909</v>
      </c>
      <c r="AS749" s="9">
        <f>'[1]5'!L$20+'[1]5'!L$26*Table6[[#This Row],[Radio_State]]+'[1]5'!L$21*Table6[[#This Row],[NJ_DUM]]+'[1]5'!L$22*Table6[[#This Row],[NY_DUM]]+'[1]5'!L$23*Table6[[#This Row],[PA_DUM]]+'[1]5'!L$24*Table6[[#This Row],[CT_DUM]]+'[1]5'!L$25*Table6[[#This Row],[DL_DUM]]</f>
        <v>199.8992480704901</v>
      </c>
      <c r="AT749" s="9">
        <f>Table6[[#This Row],[sales]]-Table6[[#This Row],[Pred_5]]</f>
        <v>286.78910293074068</v>
      </c>
      <c r="AU749" s="9">
        <f>ABS(Table6[[#This Row],[Red_5]]/Table6[[#This Row],[sales]])</f>
        <v>0.58926642139831165</v>
      </c>
      <c r="AV749" s="9">
        <f>'[1]6'!L$20+'[1]6'!L$26*Table6[[#This Row],[Online]]+'[1]6'!L$21*Table6[[#This Row],[NJ_DUM]]+'[1]6'!L$22*Table6[[#This Row],[NY_DUM]]+'[1]6'!L$23*Table6[[#This Row],[PA_DUM]]+'[1]6'!L$24*Table6[[#This Row],[CT_DUM]]+'[1]6'!L$25*Table6[[#This Row],[DL_DUM]]</f>
        <v>-1.6206550326022597</v>
      </c>
      <c r="AW749" s="9">
        <f>Table6[[#This Row],[sales]]-Table6[[#This Row],[Pred_6]]</f>
        <v>488.30900603383304</v>
      </c>
      <c r="AX749" s="9">
        <f>ABS(Table6[[#This Row],[Red_6]]/Table6[[#This Row],[sales]])</f>
        <v>1.0033299647079454</v>
      </c>
      <c r="AY749" s="9">
        <f>'[1]7'!L$21+'[1]7'!L$27*Table6[[#This Row],[LNTV]]+'[1]7'!L$22*Table6[[#This Row],[NJ_DUM]]+'[1]7'!L$23*Table6[[#This Row],[NY_DUM]]+'[1]7'!L$24*Table6[[#This Row],[PA_DUM]]+'[1]7'!L$25*Table6[[#This Row],[CT_DUM]]+'[1]7'!L$26*Table6[[#This Row],[DL_DUM]]</f>
        <v>5.4331605415143249</v>
      </c>
      <c r="AZ749" s="9">
        <f>Table6[[#This Row],[sales]]-Table6[[#This Row],[Pred_7]]</f>
        <v>481.25519045971646</v>
      </c>
      <c r="BA749" s="9">
        <f>ABS(Table6[[#This Row],[Red_7]]/Table6[[#This Row],[sales]])</f>
        <v>0.98883646890184029</v>
      </c>
      <c r="BB749" s="9">
        <f>'[1]8'!O$22+'[1]8'!O$28*Table6[[#This Row],[LNRADIOLING]]+'[1]8'!O$23*Table6[[#This Row],[DL_DUM]]+'[1]8'!O$24*Table6[[#This Row],[CT_DUM]]+'[1]8'!O$25*Table6[[#This Row],[PA_DUM]]+'[1]8'!O$26*Table6[[#This Row],[NY_DUM]]+'[1]8'!O$27*Table6[[#This Row],[NJ_DUM]]</f>
        <v>6.6167600039465189</v>
      </c>
      <c r="BC749" s="9">
        <f>Table6[[#This Row],[sales]]-Table6[[#This Row],[Pred_8]]</f>
        <v>480.07159099728426</v>
      </c>
      <c r="BD749" s="9">
        <f>ABS(Table6[[#This Row],[Red_8]]/Table6[[#This Row],[sales]])</f>
        <v>0.9864045235717388</v>
      </c>
      <c r="BE749" s="9">
        <f>'[1]9'!M$19+'[1]9'!M$21*Table6[[#This Row],[LNONLINE]]+'[1]9'!M$20*Table6[[#This Row],[DL_DUM]]+'[1]9'!M$22*Table6[[#This Row],[CT_DUM]]+'[1]9'!M$23*Table6[[#This Row],[PA_DUM]]+'[1]9'!M$24*Table6[[#This Row],[NY_DUM]]+'[1]9'!M$25*Table6[[#This Row],[NJ_DUM]]</f>
        <v>5.6931157978287743</v>
      </c>
      <c r="BF749" s="9">
        <f>Table6[[#This Row],[sales]]-Table6[[#This Row],[Pred_9]]</f>
        <v>480.99523520340199</v>
      </c>
      <c r="BG749" s="9">
        <f>ABS(Table6[[#This Row],[Red_9]]/Table6[[#This Row],[sales]])</f>
        <v>0.98830233806476619</v>
      </c>
      <c r="BH749" s="9">
        <f>'[1]10'!P$22+'[1]10'!P$30*Table6[[#This Row],[LNTV]]+'[1]10'!P$29*Table6[[#This Row],[LNRADIOLING]]+'[1]10'!P$24*Table6[[#This Row],[LNONLINELING]]+'[1]10'!P$23*Table6[[#This Row],[DL_DUM]]+'[1]10'!P$25*Table6[[#This Row],[CT_DUM]]+'[1]10'!P$26*Table6[[#This Row],[PA_DUM]]+'[1]10'!P$27*Table6[[#This Row],[NY_DUM]]+'[1]10'!P$28*Table6[[#This Row],[NJ_DUM]]</f>
        <v>6.1638534940077436</v>
      </c>
      <c r="BI749" s="9">
        <f>Table6[[#This Row],[sales]]-Table6[[#This Row],[Pred_10]]</f>
        <v>480.52449750722303</v>
      </c>
      <c r="BJ749" s="45">
        <f>ABS(Table6[[#This Row],[Red_10]]/Table6[[#This Row],[sales]])</f>
        <v>0.98733511192259427</v>
      </c>
      <c r="BK749" s="9">
        <f>'[1]11'!P$32+'[1]11'!P$40*Table6[[#This Row],[LNONLINELING]]+'[1]11'!P$39*Table6[[#This Row],[LNRADIOLING]]+'[1]11'!P$38*Table6[[#This Row],[LNTVLING]]+'[1]11'!P$33*Table6[[#This Row],[DL_DUM]]+'[1]11'!P$34*Table6[[#This Row],[CT_DUM]]+'[1]11'!P$35*Table6[[#This Row],[PA_DUM]]+'[1]11'!P$36*Table6[[#This Row],[NY_DUM]]+'[1]11'!P$37*Table6[[#This Row],[NJ_DUM]]</f>
        <v>6.1892386471585814</v>
      </c>
      <c r="BL749" s="9">
        <f>Table6[[#This Row],[sales]]-Table6[[#This Row],[ Pred_11]]</f>
        <v>480.49911235407222</v>
      </c>
      <c r="BM749" s="47">
        <f>ABS(Table6[[#This Row],[ Red_11]]/Table6[[#This Row],[sales]])</f>
        <v>0.98728295297303525</v>
      </c>
      <c r="BN749" s="9">
        <f>'[1]12'!K$22+'[1]12'!K$28*Table6[[#This Row],[COMBINE LN LING]]+'[1]12'!K$23*Table6[[#This Row],[DL_DUM]]+'[1]12'!K$24*Table6[[#This Row],[CT_DUM]]+'[1]12'!K$25*Table6[[#This Row],[PA_DUM]]+'[1]12'!K$26*Table6[[#This Row],[NY_DUM]]+'[1]12'!K$27*Table6[[#This Row],[NJ_DUM]]</f>
        <v>5.9676508326053446</v>
      </c>
      <c r="BO749" s="9">
        <f>Table6[[#This Row],[sales]]-Table6[[#This Row],[ Pred_12]]</f>
        <v>480.72070016862546</v>
      </c>
      <c r="BP749" s="47">
        <f>ABS(Table6[[#This Row],[ Red_12]]/Table6[[#This Row],[sales]])</f>
        <v>0.98773825011359218</v>
      </c>
      <c r="BQ749">
        <f>LN(G749+'2019 Totals and Calculations'!C$18)</f>
        <v>6.0348754656448689</v>
      </c>
      <c r="BR749">
        <f>LN(Table6[[#This Row],[PROF RADIO]]+'2019 Totals and Calculations'!D$18)</f>
        <v>4.1870477948984233</v>
      </c>
      <c r="BS749">
        <f>LN(Table6[[#This Row],[ONLINE LINGERING]]+'2019 Totals and Calculations'!E$18)</f>
        <v>3.8060519436621596</v>
      </c>
      <c r="BT749">
        <f>MONTH(Table6[[#This Row],[Date]])</f>
        <v>4</v>
      </c>
      <c r="BU749">
        <f t="shared" si="310"/>
        <v>0</v>
      </c>
      <c r="BV749">
        <f t="shared" si="311"/>
        <v>0</v>
      </c>
      <c r="BW749">
        <f t="shared" si="312"/>
        <v>0</v>
      </c>
      <c r="BX749">
        <f t="shared" si="313"/>
        <v>1</v>
      </c>
      <c r="BY749">
        <f t="shared" si="314"/>
        <v>0</v>
      </c>
      <c r="BZ749">
        <f t="shared" si="315"/>
        <v>0</v>
      </c>
      <c r="CA749">
        <f t="shared" si="316"/>
        <v>0</v>
      </c>
      <c r="CB749">
        <f t="shared" si="317"/>
        <v>0</v>
      </c>
      <c r="CC749">
        <f t="shared" si="318"/>
        <v>0</v>
      </c>
      <c r="CD749">
        <f t="shared" si="319"/>
        <v>0</v>
      </c>
      <c r="CE749">
        <f t="shared" si="320"/>
        <v>0</v>
      </c>
      <c r="CF749">
        <f t="shared" si="321"/>
        <v>0</v>
      </c>
      <c r="CG749">
        <f t="shared" si="322"/>
        <v>120</v>
      </c>
      <c r="CH74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518.7729301864174</v>
      </c>
      <c r="CI749" s="79">
        <f>Table6[[#This Row],[sales]]-CH749</f>
        <v>-32.084579185186612</v>
      </c>
      <c r="CJ749">
        <f>ABS(Table6[[#This Row],[sales]]-CH749)/Table6[[#This Row],[sales]]</f>
        <v>6.592428012542563E-2</v>
      </c>
      <c r="CK74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500.16243370380312</v>
      </c>
      <c r="CL749" s="79">
        <f>Table6[[#This Row],[sales]]-CK749</f>
        <v>-13.474082702572332</v>
      </c>
      <c r="CM749">
        <f>ABS(Table6[[#This Row],[sales]]-CK749)/Table6[[#This Row],[sales]]</f>
        <v>2.7685237739619246E-2</v>
      </c>
      <c r="CN74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533.26026726620717</v>
      </c>
      <c r="CO749" s="79">
        <f>Table6[[#This Row],[sales]]-CN749</f>
        <v>-46.57191626497638</v>
      </c>
      <c r="CP749">
        <f>ABS(Table6[[#This Row],[sales]]-CN749)/Table6[[#This Row],[sales]]</f>
        <v>9.5691454642723939E-2</v>
      </c>
      <c r="CQ74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473.06287298164119</v>
      </c>
      <c r="CR749" s="79">
        <f>Table6[[#This Row],[sales]]-CQ749</f>
        <v>13.625478019589593</v>
      </c>
      <c r="CS749">
        <f>ABS(Table6[[#This Row],[sales]]-CQ749)/Table6[[#This Row],[sales]]</f>
        <v>2.799631014705576E-2</v>
      </c>
    </row>
    <row r="750" spans="1:97" x14ac:dyDescent="0.2">
      <c r="A750">
        <v>749</v>
      </c>
      <c r="B750" t="s">
        <v>31</v>
      </c>
      <c r="C750" s="5">
        <v>43576</v>
      </c>
      <c r="D750" s="6">
        <v>10.080539582773572</v>
      </c>
      <c r="E750" s="8">
        <f>YEAR(Table6[[#This Row],[Date]])</f>
        <v>2019</v>
      </c>
      <c r="F750" s="6">
        <f>Table6[[#This Row],[TV_State]]+Table6[[#This Row],[Radio_State]]+Table6[[#This Row],[Online]]</f>
        <v>12.320659490056588</v>
      </c>
      <c r="G750" s="6">
        <f t="shared" si="297"/>
        <v>42.576449895276447</v>
      </c>
      <c r="H750" s="6">
        <f>LN(Table6[[#This Row],[PROF TV LING]])</f>
        <v>3.7513012810546558</v>
      </c>
      <c r="I750" s="6">
        <f t="shared" si="298"/>
        <v>2.310606791247602</v>
      </c>
      <c r="J750" s="6">
        <v>1.4934132715220108</v>
      </c>
      <c r="K750" s="6">
        <f t="shared" si="303"/>
        <v>2.2826062850746824</v>
      </c>
      <c r="L750" s="6">
        <f>0.5*J749+0.5*Table6[[#This Row],[Radio_State]]</f>
        <v>1.7423154834423458</v>
      </c>
      <c r="M750" s="6">
        <f>LN(Table6[[#This Row],[RADIO LINGERING ]])</f>
        <v>0.55521496619042177</v>
      </c>
      <c r="N750" s="6">
        <f t="shared" si="299"/>
        <v>0.40106428636316355</v>
      </c>
      <c r="O750" s="6">
        <v>0.74670663576100538</v>
      </c>
      <c r="P750" s="6">
        <f t="shared" si="300"/>
        <v>0.87124594996465221</v>
      </c>
      <c r="Q750" s="6">
        <f>0.3*O749+0.7*Table6[[#This Row],[Online]]</f>
        <v>0.82137729933710579</v>
      </c>
      <c r="R750" s="6">
        <f>LN(Table6[[#This Row],[ONLINE LINGERING]])</f>
        <v>-0.19677271439245703</v>
      </c>
      <c r="S750" s="6">
        <f t="shared" si="301"/>
        <v>-0.29208289419678174</v>
      </c>
      <c r="T750" s="6">
        <v>429.20327282075135</v>
      </c>
      <c r="U750" s="6">
        <f t="shared" si="302"/>
        <v>6.0619306361253065</v>
      </c>
      <c r="V750" s="8">
        <f>YEAR(Table6[[#This Row],[Date]])</f>
        <v>2019</v>
      </c>
      <c r="W750" s="8">
        <f>WEEKNUM(Table6[[#This Row],[Date]])</f>
        <v>17</v>
      </c>
      <c r="X750" t="s">
        <v>916</v>
      </c>
      <c r="Y750" s="9">
        <f>Table6[[#This Row],[LNTVLING]]+Table6[[#This Row],[LNRADIOLING]]+Table6[[#This Row],[LNONLINELING]]</f>
        <v>4.1097435328526206</v>
      </c>
      <c r="Z750">
        <f t="shared" si="323"/>
        <v>1</v>
      </c>
      <c r="AA750">
        <f t="shared" si="304"/>
        <v>0</v>
      </c>
      <c r="AB750">
        <f t="shared" si="305"/>
        <v>0</v>
      </c>
      <c r="AC750">
        <f t="shared" si="306"/>
        <v>0</v>
      </c>
      <c r="AD750">
        <f t="shared" si="307"/>
        <v>0</v>
      </c>
      <c r="AE750">
        <f t="shared" si="308"/>
        <v>1</v>
      </c>
      <c r="AF750">
        <f t="shared" si="309"/>
        <v>0</v>
      </c>
      <c r="AG750" s="9">
        <f>'[1]1'!J$20+'[1]1'!J$21*Table6[[#This Row],[TV_State]]</f>
        <v>1339.6460402627486</v>
      </c>
      <c r="AH750" s="9">
        <f>Table6[[#This Row],[sales]]-Table6[[#This Row],[Pred_1]]</f>
        <v>-910.44276744199715</v>
      </c>
      <c r="AI750">
        <f>ABS(Table6[[#This Row],[Res_1]])/Table6[[#This Row],[sales]]</f>
        <v>2.1212391076575652</v>
      </c>
      <c r="AJ750" s="9">
        <f>'[1]2'!J$20+'[1]2'!J$21*Table6[[#This Row],[Radio_State]]</f>
        <v>1720.8379701121742</v>
      </c>
      <c r="AK750" s="9">
        <f>Table6[[#This Row],[sales]]-Table6[[#This Row],[ Pred_2 ]]</f>
        <v>-1291.6346972914228</v>
      </c>
      <c r="AL750">
        <f>ABS(Table6[[#This Row],[ Res_2 ]])/Table6[[#This Row],[sales]]</f>
        <v>3.0093775585696654</v>
      </c>
      <c r="AM750" s="10">
        <f>'[1]3'!J$20+'[1]3'!J$21*Data!O750</f>
        <v>1805.0441457547768</v>
      </c>
      <c r="AN750" s="9">
        <f>Table6[[#This Row],[sales]]-Table6[[#This Row],[Pred_3]]</f>
        <v>-1375.8408729340254</v>
      </c>
      <c r="AO750" s="9">
        <f>ABS(Table6[[#This Row],[Res_3]])/Table6[[#This Row],[sales]]</f>
        <v>3.2055693888164254</v>
      </c>
      <c r="AP750" s="9">
        <f>'[1]4'!L$21+'[1]4'!L$27*Table6[[#This Row],[TV_State]]+'[1]4'!L$22*Table6[[#This Row],[NJ_DUM]]+'[1]4'!L$23*Table6[[#This Row],[NY_DUM]]+'[1]4'!L$24*Table6[[#This Row],[PA_DUM]]+'[1]4'!L$25*Table6[[#This Row],[CT_DUM]]+'[1]4'!L$26*Table6[[#This Row],[DL_DUM]]</f>
        <v>240.05356626760704</v>
      </c>
      <c r="AQ750" s="9">
        <f>Table6[[#This Row],[sales]]-Table6[[#This Row],[Pred_4]]</f>
        <v>189.14970655314431</v>
      </c>
      <c r="AR750">
        <f>ABS(Table6[[#This Row],[Res_4]]/Table6[[#This Row],[sales]])</f>
        <v>0.44069959045288809</v>
      </c>
      <c r="AS750" s="9">
        <f>'[1]5'!L$20+'[1]5'!L$26*Table6[[#This Row],[Radio_State]]+'[1]5'!L$21*Table6[[#This Row],[NJ_DUM]]+'[1]5'!L$22*Table6[[#This Row],[NY_DUM]]+'[1]5'!L$23*Table6[[#This Row],[PA_DUM]]+'[1]5'!L$24*Table6[[#This Row],[CT_DUM]]+'[1]5'!L$25*Table6[[#This Row],[DL_DUM]]</f>
        <v>199.02231813463001</v>
      </c>
      <c r="AT750" s="9">
        <f>Table6[[#This Row],[sales]]-Table6[[#This Row],[Pred_5]]</f>
        <v>230.18095468612134</v>
      </c>
      <c r="AU750" s="9">
        <f>ABS(Table6[[#This Row],[Red_5]]/Table6[[#This Row],[sales]])</f>
        <v>0.53629822804788363</v>
      </c>
      <c r="AV750" s="9">
        <f>'[1]6'!L$20+'[1]6'!L$26*Table6[[#This Row],[Online]]+'[1]6'!L$21*Table6[[#This Row],[NJ_DUM]]+'[1]6'!L$22*Table6[[#This Row],[NY_DUM]]+'[1]6'!L$23*Table6[[#This Row],[PA_DUM]]+'[1]6'!L$24*Table6[[#This Row],[CT_DUM]]+'[1]6'!L$25*Table6[[#This Row],[DL_DUM]]</f>
        <v>-2.7039415710669075</v>
      </c>
      <c r="AW750" s="9">
        <f>Table6[[#This Row],[sales]]-Table6[[#This Row],[Pred_6]]</f>
        <v>431.90721439181829</v>
      </c>
      <c r="AX750" s="9">
        <f>ABS(Table6[[#This Row],[Red_6]]/Table6[[#This Row],[sales]])</f>
        <v>1.0062999090228191</v>
      </c>
      <c r="AY750" s="9">
        <f>'[1]7'!L$21+'[1]7'!L$27*Table6[[#This Row],[LNTV]]+'[1]7'!L$22*Table6[[#This Row],[NJ_DUM]]+'[1]7'!L$23*Table6[[#This Row],[NY_DUM]]+'[1]7'!L$24*Table6[[#This Row],[PA_DUM]]+'[1]7'!L$25*Table6[[#This Row],[CT_DUM]]+'[1]7'!L$26*Table6[[#This Row],[DL_DUM]]</f>
        <v>5.4013185982109357</v>
      </c>
      <c r="AZ750" s="9">
        <f>Table6[[#This Row],[sales]]-Table6[[#This Row],[Pred_7]]</f>
        <v>423.80195422254042</v>
      </c>
      <c r="BA750" s="9">
        <f>ABS(Table6[[#This Row],[Red_7]]/Table6[[#This Row],[sales]])</f>
        <v>0.98741547667445984</v>
      </c>
      <c r="BB750" s="9">
        <f>'[1]8'!O$22+'[1]8'!O$28*Table6[[#This Row],[LNRADIOLING]]+'[1]8'!O$23*Table6[[#This Row],[DL_DUM]]+'[1]8'!O$24*Table6[[#This Row],[CT_DUM]]+'[1]8'!O$25*Table6[[#This Row],[PA_DUM]]+'[1]8'!O$26*Table6[[#This Row],[NY_DUM]]+'[1]8'!O$27*Table6[[#This Row],[NJ_DUM]]</f>
        <v>6.5962364931062298</v>
      </c>
      <c r="BC750" s="9">
        <f>Table6[[#This Row],[sales]]-Table6[[#This Row],[Pred_8]]</f>
        <v>422.60703632764512</v>
      </c>
      <c r="BD750" s="9">
        <f>ABS(Table6[[#This Row],[Red_8]]/Table6[[#This Row],[sales]])</f>
        <v>0.98463143943485021</v>
      </c>
      <c r="BE750" s="9">
        <f>'[1]9'!M$19+'[1]9'!M$21*Table6[[#This Row],[LNONLINE]]+'[1]9'!M$20*Table6[[#This Row],[DL_DUM]]+'[1]9'!M$22*Table6[[#This Row],[CT_DUM]]+'[1]9'!M$23*Table6[[#This Row],[PA_DUM]]+'[1]9'!M$24*Table6[[#This Row],[NY_DUM]]+'[1]9'!M$25*Table6[[#This Row],[NJ_DUM]]</f>
        <v>5.6020306350855327</v>
      </c>
      <c r="BF750" s="9">
        <f>Table6[[#This Row],[sales]]-Table6[[#This Row],[Pred_9]]</f>
        <v>423.6012421856658</v>
      </c>
      <c r="BG750" s="9">
        <f>ABS(Table6[[#This Row],[Red_9]]/Table6[[#This Row],[sales]])</f>
        <v>0.98694783802959229</v>
      </c>
      <c r="BH750" s="9">
        <f>'[1]10'!P$22+'[1]10'!P$30*Table6[[#This Row],[LNTV]]+'[1]10'!P$29*Table6[[#This Row],[LNRADIOLING]]+'[1]10'!P$24*Table6[[#This Row],[LNONLINELING]]+'[1]10'!P$23*Table6[[#This Row],[DL_DUM]]+'[1]10'!P$25*Table6[[#This Row],[CT_DUM]]+'[1]10'!P$26*Table6[[#This Row],[PA_DUM]]+'[1]10'!P$27*Table6[[#This Row],[NY_DUM]]+'[1]10'!P$28*Table6[[#This Row],[NJ_DUM]]</f>
        <v>6.111491798906993</v>
      </c>
      <c r="BI750" s="9">
        <f>Table6[[#This Row],[sales]]-Table6[[#This Row],[Pred_10]]</f>
        <v>423.09178102184438</v>
      </c>
      <c r="BJ750" s="45">
        <f>ABS(Table6[[#This Row],[Red_10]]/Table6[[#This Row],[sales]])</f>
        <v>0.98576084530124419</v>
      </c>
      <c r="BK750" s="9">
        <f>'[1]11'!P$32+'[1]11'!P$40*Table6[[#This Row],[LNONLINELING]]+'[1]11'!P$39*Table6[[#This Row],[LNRADIOLING]]+'[1]11'!P$38*Table6[[#This Row],[LNTVLING]]+'[1]11'!P$33*Table6[[#This Row],[DL_DUM]]+'[1]11'!P$34*Table6[[#This Row],[CT_DUM]]+'[1]11'!P$35*Table6[[#This Row],[PA_DUM]]+'[1]11'!P$36*Table6[[#This Row],[NY_DUM]]+'[1]11'!P$37*Table6[[#This Row],[NJ_DUM]]</f>
        <v>6.1559111347952236</v>
      </c>
      <c r="BL750" s="9">
        <f>Table6[[#This Row],[sales]]-Table6[[#This Row],[ Pred_11]]</f>
        <v>423.0473616859561</v>
      </c>
      <c r="BM750" s="47">
        <f>ABS(Table6[[#This Row],[ Red_11]]/Table6[[#This Row],[sales]])</f>
        <v>0.98565735276355604</v>
      </c>
      <c r="BN750" s="9">
        <f>'[1]12'!K$22+'[1]12'!K$28*Table6[[#This Row],[COMBINE LN LING]]+'[1]12'!K$23*Table6[[#This Row],[DL_DUM]]+'[1]12'!K$24*Table6[[#This Row],[CT_DUM]]+'[1]12'!K$25*Table6[[#This Row],[PA_DUM]]+'[1]12'!K$26*Table6[[#This Row],[NY_DUM]]+'[1]12'!K$27*Table6[[#This Row],[NJ_DUM]]</f>
        <v>5.8850456763363246</v>
      </c>
      <c r="BO750" s="9">
        <f>Table6[[#This Row],[sales]]-Table6[[#This Row],[ Pred_12]]</f>
        <v>423.318227144415</v>
      </c>
      <c r="BP750" s="47">
        <f>ABS(Table6[[#This Row],[ Red_12]]/Table6[[#This Row],[sales]])</f>
        <v>0.9862884417500839</v>
      </c>
      <c r="BQ750">
        <f>LN(G750+'2019 Totals and Calculations'!C$18)</f>
        <v>6.0009691446449427</v>
      </c>
      <c r="BR750">
        <f>LN(Table6[[#This Row],[PROF RADIO]]+'2019 Totals and Calculations'!D$18)</f>
        <v>4.1749866679892573</v>
      </c>
      <c r="BS750">
        <f>LN(Table6[[#This Row],[ONLINE LINGERING]]+'2019 Totals and Calculations'!E$18)</f>
        <v>3.7999453441215638</v>
      </c>
      <c r="BT750">
        <f>MONTH(Table6[[#This Row],[Date]])</f>
        <v>4</v>
      </c>
      <c r="BU750">
        <f t="shared" si="310"/>
        <v>0</v>
      </c>
      <c r="BV750">
        <f t="shared" si="311"/>
        <v>0</v>
      </c>
      <c r="BW750">
        <f t="shared" si="312"/>
        <v>0</v>
      </c>
      <c r="BX750">
        <f t="shared" si="313"/>
        <v>1</v>
      </c>
      <c r="BY750">
        <f t="shared" si="314"/>
        <v>0</v>
      </c>
      <c r="BZ750">
        <f t="shared" si="315"/>
        <v>0</v>
      </c>
      <c r="CA750">
        <f t="shared" si="316"/>
        <v>0</v>
      </c>
      <c r="CB750">
        <f t="shared" si="317"/>
        <v>0</v>
      </c>
      <c r="CC750">
        <f t="shared" si="318"/>
        <v>0</v>
      </c>
      <c r="CD750">
        <f t="shared" si="319"/>
        <v>0</v>
      </c>
      <c r="CE750">
        <f t="shared" si="320"/>
        <v>0</v>
      </c>
      <c r="CF750">
        <f t="shared" si="321"/>
        <v>0</v>
      </c>
      <c r="CG750">
        <f t="shared" si="322"/>
        <v>121</v>
      </c>
      <c r="CH75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514.94816598025795</v>
      </c>
      <c r="CI750" s="79">
        <f>Table6[[#This Row],[sales]]-CH750</f>
        <v>-85.744893159506603</v>
      </c>
      <c r="CJ750">
        <f>ABS(Table6[[#This Row],[sales]]-CH750)/Table6[[#This Row],[sales]]</f>
        <v>0.19977688566069332</v>
      </c>
      <c r="CK75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499.44799268984019</v>
      </c>
      <c r="CL750" s="79">
        <f>Table6[[#This Row],[sales]]-CK750</f>
        <v>-70.24471986908884</v>
      </c>
      <c r="CM750">
        <f>ABS(Table6[[#This Row],[sales]]-CK750)/Table6[[#This Row],[sales]]</f>
        <v>0.16366305738405965</v>
      </c>
      <c r="CN75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533.45198581044815</v>
      </c>
      <c r="CO750" s="79">
        <f>Table6[[#This Row],[sales]]-CN750</f>
        <v>-104.2487129896968</v>
      </c>
      <c r="CP750">
        <f>ABS(Table6[[#This Row],[sales]]-CN750)/Table6[[#This Row],[sales]]</f>
        <v>0.24288890507420316</v>
      </c>
      <c r="CQ75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471.40096424618503</v>
      </c>
      <c r="CR750" s="79">
        <f>Table6[[#This Row],[sales]]-CQ750</f>
        <v>-42.197691425433675</v>
      </c>
      <c r="CS750">
        <f>ABS(Table6[[#This Row],[sales]]-CQ750)/Table6[[#This Row],[sales]]</f>
        <v>9.831633190517805E-2</v>
      </c>
    </row>
    <row r="751" spans="1:97" x14ac:dyDescent="0.2">
      <c r="A751">
        <v>750</v>
      </c>
      <c r="B751" t="s">
        <v>31</v>
      </c>
      <c r="C751" s="5">
        <v>43583</v>
      </c>
      <c r="D751" s="6">
        <v>7.5604046870801787</v>
      </c>
      <c r="E751" s="8">
        <f>YEAR(Table6[[#This Row],[Date]])</f>
        <v>2019</v>
      </c>
      <c r="F751" s="6">
        <f>Table6[[#This Row],[TV_State]]+Table6[[#This Row],[Radio_State]]+Table6[[#This Row],[Online]]</f>
        <v>9.2404946175424403</v>
      </c>
      <c r="G751" s="6">
        <f t="shared" si="297"/>
        <v>32.071636332817562</v>
      </c>
      <c r="H751" s="6">
        <f>LN(Table6[[#This Row],[PROF TV LING]])</f>
        <v>3.4679720361894115</v>
      </c>
      <c r="I751" s="6">
        <f t="shared" si="298"/>
        <v>2.0229247187958208</v>
      </c>
      <c r="J751" s="6">
        <v>1.1200599536415079</v>
      </c>
      <c r="K751" s="6">
        <f t="shared" si="303"/>
        <v>1.7013331193580952</v>
      </c>
      <c r="L751" s="6">
        <f>0.5*J750+0.5*Table6[[#This Row],[Radio_State]]</f>
        <v>1.3067366125817594</v>
      </c>
      <c r="M751" s="6">
        <f>LN(Table6[[#This Row],[RADIO LINGERING ]])</f>
        <v>0.26753289373864098</v>
      </c>
      <c r="N751" s="6">
        <f t="shared" si="299"/>
        <v>0.11338221391138249</v>
      </c>
      <c r="O751" s="6">
        <v>0.56002997682075395</v>
      </c>
      <c r="P751" s="6">
        <f t="shared" si="300"/>
        <v>0.65339476876392344</v>
      </c>
      <c r="Q751" s="6">
        <f>0.3*O750+0.7*Table6[[#This Row],[Online]]</f>
        <v>0.61603297450282934</v>
      </c>
      <c r="R751" s="6">
        <f>LN(Table6[[#This Row],[ONLINE LINGERING]])</f>
        <v>-0.48445478684423798</v>
      </c>
      <c r="S751" s="6">
        <f t="shared" si="301"/>
        <v>-0.57976496664856281</v>
      </c>
      <c r="T751" s="6">
        <v>499.59777227666825</v>
      </c>
      <c r="U751" s="6">
        <f t="shared" si="302"/>
        <v>6.2138033192276065</v>
      </c>
      <c r="V751" s="8">
        <f>YEAR(Table6[[#This Row],[Date]])</f>
        <v>2019</v>
      </c>
      <c r="W751" s="8">
        <f>WEEKNUM(Table6[[#This Row],[Date]])</f>
        <v>18</v>
      </c>
      <c r="X751" t="s">
        <v>917</v>
      </c>
      <c r="Y751" s="9">
        <f>Table6[[#This Row],[LNTVLING]]+Table6[[#This Row],[LNRADIOLING]]+Table6[[#This Row],[LNONLINELING]]</f>
        <v>3.2510501430838143</v>
      </c>
      <c r="Z751">
        <f t="shared" si="323"/>
        <v>1</v>
      </c>
      <c r="AA751">
        <f t="shared" si="304"/>
        <v>0</v>
      </c>
      <c r="AB751">
        <f t="shared" si="305"/>
        <v>0</v>
      </c>
      <c r="AC751">
        <f t="shared" si="306"/>
        <v>0</v>
      </c>
      <c r="AD751">
        <f t="shared" si="307"/>
        <v>0</v>
      </c>
      <c r="AE751">
        <f t="shared" si="308"/>
        <v>1</v>
      </c>
      <c r="AF751">
        <f t="shared" si="309"/>
        <v>0</v>
      </c>
      <c r="AG751" s="9">
        <f>'[1]1'!J$20+'[1]1'!J$21*Table6[[#This Row],[TV_State]]</f>
        <v>1337.1676665611421</v>
      </c>
      <c r="AH751" s="9">
        <f>Table6[[#This Row],[sales]]-Table6[[#This Row],[Pred_1]]</f>
        <v>-837.56989428447389</v>
      </c>
      <c r="AI751">
        <f>ABS(Table6[[#This Row],[Res_1]])/Table6[[#This Row],[sales]]</f>
        <v>1.6764884488328797</v>
      </c>
      <c r="AJ751" s="9">
        <f>'[1]2'!J$20+'[1]2'!J$21*Table6[[#This Row],[Radio_State]]</f>
        <v>1719.1989285835075</v>
      </c>
      <c r="AK751" s="9">
        <f>Table6[[#This Row],[sales]]-Table6[[#This Row],[ Pred_2 ]]</f>
        <v>-1219.6011563068391</v>
      </c>
      <c r="AL751">
        <f>ABS(Table6[[#This Row],[ Res_2 ]])/Table6[[#This Row],[sales]]</f>
        <v>2.4411661219967291</v>
      </c>
      <c r="AM751" s="10">
        <f>'[1]3'!J$20+'[1]3'!J$21*Data!O751</f>
        <v>1803.965654747296</v>
      </c>
      <c r="AN751" s="9">
        <f>Table6[[#This Row],[sales]]-Table6[[#This Row],[Pred_3]]</f>
        <v>-1304.3678824706276</v>
      </c>
      <c r="AO751" s="9">
        <f>ABS(Table6[[#This Row],[Res_3]])/Table6[[#This Row],[sales]]</f>
        <v>2.6108360662350836</v>
      </c>
      <c r="AP751" s="9">
        <f>'[1]4'!L$21+'[1]4'!L$27*Table6[[#This Row],[TV_State]]+'[1]4'!L$22*Table6[[#This Row],[NJ_DUM]]+'[1]4'!L$23*Table6[[#This Row],[NY_DUM]]+'[1]4'!L$24*Table6[[#This Row],[PA_DUM]]+'[1]4'!L$25*Table6[[#This Row],[CT_DUM]]+'[1]4'!L$26*Table6[[#This Row],[DL_DUM]]</f>
        <v>239.49767328716109</v>
      </c>
      <c r="AQ751" s="9">
        <f>Table6[[#This Row],[sales]]-Table6[[#This Row],[Pred_4]]</f>
        <v>260.10009898950716</v>
      </c>
      <c r="AR751">
        <f>ABS(Table6[[#This Row],[Res_4]]/Table6[[#This Row],[sales]])</f>
        <v>0.5206190127794813</v>
      </c>
      <c r="AS751" s="9">
        <f>'[1]5'!L$20+'[1]5'!L$26*Table6[[#This Row],[Radio_State]]+'[1]5'!L$21*Table6[[#This Row],[NJ_DUM]]+'[1]5'!L$22*Table6[[#This Row],[NY_DUM]]+'[1]5'!L$23*Table6[[#This Row],[PA_DUM]]+'[1]5'!L$24*Table6[[#This Row],[CT_DUM]]+'[1]5'!L$25*Table6[[#This Row],[DL_DUM]]</f>
        <v>198.36462068273494</v>
      </c>
      <c r="AT751" s="9">
        <f>Table6[[#This Row],[sales]]-Table6[[#This Row],[Pred_5]]</f>
        <v>301.23315159393331</v>
      </c>
      <c r="AU751" s="9">
        <f>ABS(Table6[[#This Row],[Red_5]]/Table6[[#This Row],[sales]])</f>
        <v>0.60295135068599914</v>
      </c>
      <c r="AV751" s="9">
        <f>'[1]6'!L$20+'[1]6'!L$26*Table6[[#This Row],[Online]]+'[1]6'!L$21*Table6[[#This Row],[NJ_DUM]]+'[1]6'!L$22*Table6[[#This Row],[NY_DUM]]+'[1]6'!L$23*Table6[[#This Row],[PA_DUM]]+'[1]6'!L$24*Table6[[#This Row],[CT_DUM]]+'[1]6'!L$25*Table6[[#This Row],[DL_DUM]]</f>
        <v>-3.5164064749153936</v>
      </c>
      <c r="AW751" s="9">
        <f>Table6[[#This Row],[sales]]-Table6[[#This Row],[Pred_6]]</f>
        <v>503.11417875158367</v>
      </c>
      <c r="AX751" s="9">
        <f>ABS(Table6[[#This Row],[Red_6]]/Table6[[#This Row],[sales]])</f>
        <v>1.0070384750894528</v>
      </c>
      <c r="AY751" s="9">
        <f>'[1]7'!L$21+'[1]7'!L$27*Table6[[#This Row],[LNTV]]+'[1]7'!L$22*Table6[[#This Row],[NJ_DUM]]+'[1]7'!L$23*Table6[[#This Row],[NY_DUM]]+'[1]7'!L$24*Table6[[#This Row],[PA_DUM]]+'[1]7'!L$25*Table6[[#This Row],[CT_DUM]]+'[1]7'!L$26*Table6[[#This Row],[DL_DUM]]</f>
        <v>5.3694766549075466</v>
      </c>
      <c r="AZ751" s="9">
        <f>Table6[[#This Row],[sales]]-Table6[[#This Row],[Pred_7]]</f>
        <v>494.22829562176071</v>
      </c>
      <c r="BA751" s="9">
        <f>ABS(Table6[[#This Row],[Red_7]]/Table6[[#This Row],[sales]])</f>
        <v>0.98925240072540988</v>
      </c>
      <c r="BB751" s="9">
        <f>'[1]8'!O$22+'[1]8'!O$28*Table6[[#This Row],[LNRADIOLING]]+'[1]8'!O$23*Table6[[#This Row],[DL_DUM]]+'[1]8'!O$24*Table6[[#This Row],[CT_DUM]]+'[1]8'!O$25*Table6[[#This Row],[PA_DUM]]+'[1]8'!O$26*Table6[[#This Row],[NY_DUM]]+'[1]8'!O$27*Table6[[#This Row],[NJ_DUM]]</f>
        <v>6.5757129822659417</v>
      </c>
      <c r="BC751" s="9">
        <f>Table6[[#This Row],[sales]]-Table6[[#This Row],[Pred_8]]</f>
        <v>493.02205929440231</v>
      </c>
      <c r="BD751" s="9">
        <f>ABS(Table6[[#This Row],[Red_8]]/Table6[[#This Row],[sales]])</f>
        <v>0.98683798578144089</v>
      </c>
      <c r="BE751" s="9">
        <f>'[1]9'!M$19+'[1]9'!M$21*Table6[[#This Row],[LNONLINE]]+'[1]9'!M$20*Table6[[#This Row],[DL_DUM]]+'[1]9'!M$22*Table6[[#This Row],[CT_DUM]]+'[1]9'!M$23*Table6[[#This Row],[PA_DUM]]+'[1]9'!M$24*Table6[[#This Row],[NY_DUM]]+'[1]9'!M$25*Table6[[#This Row],[NJ_DUM]]</f>
        <v>5.510945472342291</v>
      </c>
      <c r="BF751" s="9">
        <f>Table6[[#This Row],[sales]]-Table6[[#This Row],[Pred_9]]</f>
        <v>494.08682680432594</v>
      </c>
      <c r="BG751" s="9">
        <f>ABS(Table6[[#This Row],[Red_9]]/Table6[[#This Row],[sales]])</f>
        <v>0.98896923529656888</v>
      </c>
      <c r="BH751" s="9">
        <f>'[1]10'!P$22+'[1]10'!P$30*Table6[[#This Row],[LNTV]]+'[1]10'!P$29*Table6[[#This Row],[LNRADIOLING]]+'[1]10'!P$24*Table6[[#This Row],[LNONLINELING]]+'[1]10'!P$23*Table6[[#This Row],[DL_DUM]]+'[1]10'!P$25*Table6[[#This Row],[CT_DUM]]+'[1]10'!P$26*Table6[[#This Row],[PA_DUM]]+'[1]10'!P$27*Table6[[#This Row],[NY_DUM]]+'[1]10'!P$28*Table6[[#This Row],[NJ_DUM]]</f>
        <v>6.0591301038062415</v>
      </c>
      <c r="BI751" s="9">
        <f>Table6[[#This Row],[sales]]-Table6[[#This Row],[Pred_10]]</f>
        <v>493.53864217286201</v>
      </c>
      <c r="BJ751" s="45">
        <f>ABS(Table6[[#This Row],[Red_10]]/Table6[[#This Row],[sales]])</f>
        <v>0.98787198334333082</v>
      </c>
      <c r="BK751" s="9">
        <f>'[1]11'!P$32+'[1]11'!P$40*Table6[[#This Row],[LNONLINELING]]+'[1]11'!P$39*Table6[[#This Row],[LNRADIOLING]]+'[1]11'!P$38*Table6[[#This Row],[LNTVLING]]+'[1]11'!P$33*Table6[[#This Row],[DL_DUM]]+'[1]11'!P$34*Table6[[#This Row],[CT_DUM]]+'[1]11'!P$35*Table6[[#This Row],[PA_DUM]]+'[1]11'!P$36*Table6[[#This Row],[NY_DUM]]+'[1]11'!P$37*Table6[[#This Row],[NJ_DUM]]</f>
        <v>6.1226396296183196</v>
      </c>
      <c r="BL751" s="9">
        <f>Table6[[#This Row],[sales]]-Table6[[#This Row],[ Pred_11]]</f>
        <v>493.47513264704992</v>
      </c>
      <c r="BM751" s="47">
        <f>ABS(Table6[[#This Row],[ Red_11]]/Table6[[#This Row],[sales]])</f>
        <v>0.98774486202827239</v>
      </c>
      <c r="BN751" s="9">
        <f>'[1]12'!K$22+'[1]12'!K$28*Table6[[#This Row],[COMBINE LN LING]]+'[1]12'!K$23*Table6[[#This Row],[DL_DUM]]+'[1]12'!K$24*Table6[[#This Row],[CT_DUM]]+'[1]12'!K$25*Table6[[#This Row],[PA_DUM]]+'[1]12'!K$26*Table6[[#This Row],[NY_DUM]]+'[1]12'!K$27*Table6[[#This Row],[NJ_DUM]]</f>
        <v>5.8024085660898068</v>
      </c>
      <c r="BO751" s="9">
        <f>Table6[[#This Row],[sales]]-Table6[[#This Row],[ Pred_12]]</f>
        <v>493.79536371057844</v>
      </c>
      <c r="BP751" s="47">
        <f>ABS(Table6[[#This Row],[ Red_12]]/Table6[[#This Row],[sales]])</f>
        <v>0.98838583979338379</v>
      </c>
      <c r="BQ751">
        <f>LN(G751+'2019 Totals and Calculations'!C$18)</f>
        <v>5.9746111996844729</v>
      </c>
      <c r="BR751">
        <f>LN(Table6[[#This Row],[PROF RADIO]]+'2019 Totals and Calculations'!D$18)</f>
        <v>4.1660091852328316</v>
      </c>
      <c r="BS751">
        <f>LN(Table6[[#This Row],[ONLINE LINGERING]]+'2019 Totals and Calculations'!E$18)</f>
        <v>3.7953407973250699</v>
      </c>
      <c r="BT751">
        <f>MONTH(Table6[[#This Row],[Date]])</f>
        <v>4</v>
      </c>
      <c r="BU751">
        <f t="shared" si="310"/>
        <v>0</v>
      </c>
      <c r="BV751">
        <f t="shared" si="311"/>
        <v>0</v>
      </c>
      <c r="BW751">
        <f t="shared" si="312"/>
        <v>0</v>
      </c>
      <c r="BX751">
        <f t="shared" si="313"/>
        <v>1</v>
      </c>
      <c r="BY751">
        <f t="shared" si="314"/>
        <v>0</v>
      </c>
      <c r="BZ751">
        <f t="shared" si="315"/>
        <v>0</v>
      </c>
      <c r="CA751">
        <f t="shared" si="316"/>
        <v>0</v>
      </c>
      <c r="CB751">
        <f t="shared" si="317"/>
        <v>0</v>
      </c>
      <c r="CC751">
        <f t="shared" si="318"/>
        <v>0</v>
      </c>
      <c r="CD751">
        <f t="shared" si="319"/>
        <v>0</v>
      </c>
      <c r="CE751">
        <f t="shared" si="320"/>
        <v>0</v>
      </c>
      <c r="CF751">
        <f t="shared" si="321"/>
        <v>0</v>
      </c>
      <c r="CG751">
        <f t="shared" si="322"/>
        <v>122</v>
      </c>
      <c r="CH75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512.30265659589816</v>
      </c>
      <c r="CI751" s="79">
        <f>Table6[[#This Row],[sales]]-CH751</f>
        <v>-12.704884319229905</v>
      </c>
      <c r="CJ751">
        <f>ABS(Table6[[#This Row],[sales]]-CH751)/Table6[[#This Row],[sales]]</f>
        <v>2.5430226122373837E-2</v>
      </c>
      <c r="CK75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499.20610085304384</v>
      </c>
      <c r="CL751" s="79">
        <f>Table6[[#This Row],[sales]]-CK751</f>
        <v>0.39167142362441609</v>
      </c>
      <c r="CM751">
        <f>ABS(Table6[[#This Row],[sales]]-CK751)/Table6[[#This Row],[sales]]</f>
        <v>7.8397351901624479E-4</v>
      </c>
      <c r="CN75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533.90561809889209</v>
      </c>
      <c r="CO751" s="79">
        <f>Table6[[#This Row],[sales]]-CN751</f>
        <v>-34.30784582222384</v>
      </c>
      <c r="CP751">
        <f>ABS(Table6[[#This Row],[sales]]-CN751)/Table6[[#This Row],[sales]]</f>
        <v>6.867093435161431E-2</v>
      </c>
      <c r="CQ75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470.46532113682656</v>
      </c>
      <c r="CR751" s="79">
        <f>Table6[[#This Row],[sales]]-CQ751</f>
        <v>29.132451139841692</v>
      </c>
      <c r="CS751">
        <f>ABS(Table6[[#This Row],[sales]]-CQ751)/Table6[[#This Row],[sales]]</f>
        <v>5.8311811534076788E-2</v>
      </c>
    </row>
    <row r="752" spans="1:97" x14ac:dyDescent="0.2">
      <c r="A752">
        <v>751</v>
      </c>
      <c r="B752" t="s">
        <v>31</v>
      </c>
      <c r="C752" s="5">
        <v>43590</v>
      </c>
      <c r="D752" s="6">
        <v>366.73171073922111</v>
      </c>
      <c r="E752" s="8">
        <f>YEAR(Table6[[#This Row],[Date]])</f>
        <v>2019</v>
      </c>
      <c r="F752" s="6">
        <f>Table6[[#This Row],[TV_State]]+Table6[[#This Row],[Radio_State]]+Table6[[#This Row],[Online]]</f>
        <v>448.227646459048</v>
      </c>
      <c r="G752" s="6">
        <f t="shared" si="297"/>
        <v>132.46965865473862</v>
      </c>
      <c r="H752" s="6">
        <f>LN(Table6[[#This Row],[PROF TV LING]])</f>
        <v>4.886353627918778</v>
      </c>
      <c r="I752" s="6">
        <f t="shared" si="298"/>
        <v>5.9046305473112364</v>
      </c>
      <c r="J752" s="6">
        <v>54.330623813217947</v>
      </c>
      <c r="K752" s="6">
        <f t="shared" si="303"/>
        <v>28.015978466288022</v>
      </c>
      <c r="L752" s="6">
        <f>0.5*J751+0.5*Table6[[#This Row],[Radio_State]]</f>
        <v>27.725341883429728</v>
      </c>
      <c r="M752" s="6">
        <f>LN(Table6[[#This Row],[RADIO LINGERING ]])</f>
        <v>3.3223468643932144</v>
      </c>
      <c r="N752" s="6">
        <f t="shared" si="299"/>
        <v>3.995088042426798</v>
      </c>
      <c r="O752" s="6">
        <v>27.165311906608977</v>
      </c>
      <c r="P752" s="6">
        <f t="shared" si="300"/>
        <v>19.211736765255459</v>
      </c>
      <c r="Q752" s="6">
        <f>0.3*O751+0.7*Table6[[#This Row],[Online]]</f>
        <v>19.183727327672507</v>
      </c>
      <c r="R752" s="6">
        <f>LN(Table6[[#This Row],[ONLINE LINGERING]])</f>
        <v>2.9540623846558147</v>
      </c>
      <c r="S752" s="6">
        <f t="shared" si="301"/>
        <v>3.3019408618668527</v>
      </c>
      <c r="T752" s="6">
        <v>1373.1013829579833</v>
      </c>
      <c r="U752" s="6">
        <f t="shared" si="302"/>
        <v>7.2248272435065619</v>
      </c>
      <c r="V752" s="8">
        <f>YEAR(Table6[[#This Row],[Date]])</f>
        <v>2019</v>
      </c>
      <c r="W752" s="8">
        <f>WEEKNUM(Table6[[#This Row],[Date]])</f>
        <v>19</v>
      </c>
      <c r="X752" t="s">
        <v>918</v>
      </c>
      <c r="Y752" s="9">
        <f>Table6[[#This Row],[LNTVLING]]+Table6[[#This Row],[LNRADIOLING]]+Table6[[#This Row],[LNONLINELING]]</f>
        <v>11.162762876967808</v>
      </c>
      <c r="Z752">
        <f t="shared" si="323"/>
        <v>1</v>
      </c>
      <c r="AA752">
        <f t="shared" si="304"/>
        <v>0</v>
      </c>
      <c r="AB752">
        <f t="shared" si="305"/>
        <v>0</v>
      </c>
      <c r="AC752">
        <f t="shared" si="306"/>
        <v>0</v>
      </c>
      <c r="AD752">
        <f t="shared" si="307"/>
        <v>0</v>
      </c>
      <c r="AE752">
        <f t="shared" si="308"/>
        <v>1</v>
      </c>
      <c r="AF752">
        <f t="shared" si="309"/>
        <v>0</v>
      </c>
      <c r="AG752" s="9">
        <f>'[1]1'!J$20+'[1]1'!J$21*Table6[[#This Row],[TV_State]]</f>
        <v>1690.3871393807767</v>
      </c>
      <c r="AH752" s="9">
        <f>Table6[[#This Row],[sales]]-Table6[[#This Row],[Pred_1]]</f>
        <v>-317.28575642279338</v>
      </c>
      <c r="AI752">
        <f>ABS(Table6[[#This Row],[Res_1]])/Table6[[#This Row],[sales]]</f>
        <v>0.23107234495626625</v>
      </c>
      <c r="AJ752" s="9">
        <f>'[1]2'!J$20+'[1]2'!J$21*Table6[[#This Row],[Radio_State]]</f>
        <v>1952.7962203518446</v>
      </c>
      <c r="AK752" s="9">
        <f>Table6[[#This Row],[sales]]-Table6[[#This Row],[ Pred_2 ]]</f>
        <v>-579.69483739386123</v>
      </c>
      <c r="AL752">
        <f>ABS(Table6[[#This Row],[ Res_2 ]])/Table6[[#This Row],[sales]]</f>
        <v>0.42217919564326867</v>
      </c>
      <c r="AM752" s="10">
        <f>'[1]3'!J$20+'[1]3'!J$21*Data!O752</f>
        <v>1957.672912396205</v>
      </c>
      <c r="AN752" s="9">
        <f>Table6[[#This Row],[sales]]-Table6[[#This Row],[Pred_3]]</f>
        <v>-584.57152943822166</v>
      </c>
      <c r="AO752" s="9">
        <f>ABS(Table6[[#This Row],[Res_3]])/Table6[[#This Row],[sales]]</f>
        <v>0.42573078484482851</v>
      </c>
      <c r="AP752" s="9">
        <f>'[1]4'!L$21+'[1]4'!L$27*Table6[[#This Row],[TV_State]]+'[1]4'!L$22*Table6[[#This Row],[NJ_DUM]]+'[1]4'!L$23*Table6[[#This Row],[NY_DUM]]+'[1]4'!L$24*Table6[[#This Row],[PA_DUM]]+'[1]4'!L$25*Table6[[#This Row],[CT_DUM]]+'[1]4'!L$26*Table6[[#This Row],[DL_DUM]]</f>
        <v>318.72391159415992</v>
      </c>
      <c r="AQ752" s="9">
        <f>Table6[[#This Row],[sales]]-Table6[[#This Row],[Pred_4]]</f>
        <v>1054.3774713638234</v>
      </c>
      <c r="AR752">
        <f>ABS(Table6[[#This Row],[Res_4]]/Table6[[#This Row],[sales]])</f>
        <v>0.76788027777850332</v>
      </c>
      <c r="AS752" s="9">
        <f>'[1]5'!L$20+'[1]5'!L$26*Table6[[#This Row],[Radio_State]]+'[1]5'!L$21*Table6[[#This Row],[NJ_DUM]]+'[1]5'!L$22*Table6[[#This Row],[NY_DUM]]+'[1]5'!L$23*Table6[[#This Row],[PA_DUM]]+'[1]5'!L$24*Table6[[#This Row],[CT_DUM]]+'[1]5'!L$25*Table6[[#This Row],[DL_DUM]]</f>
        <v>292.10010015567872</v>
      </c>
      <c r="AT752" s="9">
        <f>Table6[[#This Row],[sales]]-Table6[[#This Row],[Pred_5]]</f>
        <v>1081.0012828023046</v>
      </c>
      <c r="AU752" s="9">
        <f>ABS(Table6[[#This Row],[Red_5]]/Table6[[#This Row],[sales]])</f>
        <v>0.78726982305820237</v>
      </c>
      <c r="AV752" s="9">
        <f>'[1]6'!L$20+'[1]6'!L$26*Table6[[#This Row],[Online]]+'[1]6'!L$21*Table6[[#This Row],[NJ_DUM]]+'[1]6'!L$22*Table6[[#This Row],[NY_DUM]]+'[1]6'!L$23*Table6[[#This Row],[PA_DUM]]+'[1]6'!L$24*Table6[[#This Row],[CT_DUM]]+'[1]6'!L$25*Table6[[#This Row],[DL_DUM]]</f>
        <v>112.27663346729679</v>
      </c>
      <c r="AW752" s="9">
        <f>Table6[[#This Row],[sales]]-Table6[[#This Row],[Pred_6]]</f>
        <v>1260.8247494906866</v>
      </c>
      <c r="AX752" s="9">
        <f>ABS(Table6[[#This Row],[Red_6]]/Table6[[#This Row],[sales]])</f>
        <v>0.91823135941686518</v>
      </c>
      <c r="AY752" s="9">
        <f>'[1]7'!L$21+'[1]7'!L$27*Table6[[#This Row],[LNTV]]+'[1]7'!L$22*Table6[[#This Row],[NJ_DUM]]+'[1]7'!L$23*Table6[[#This Row],[NY_DUM]]+'[1]7'!L$24*Table6[[#This Row],[PA_DUM]]+'[1]7'!L$25*Table6[[#This Row],[CT_DUM]]+'[1]7'!L$26*Table6[[#This Row],[DL_DUM]]</f>
        <v>5.7991212825989047</v>
      </c>
      <c r="AZ752" s="9">
        <f>Table6[[#This Row],[sales]]-Table6[[#This Row],[Pred_7]]</f>
        <v>1367.3022616753844</v>
      </c>
      <c r="BA752" s="9">
        <f>ABS(Table6[[#This Row],[Red_7]]/Table6[[#This Row],[sales]])</f>
        <v>0.99577662556124868</v>
      </c>
      <c r="BB752" s="9">
        <f>'[1]8'!O$22+'[1]8'!O$28*Table6[[#This Row],[LNRADIOLING]]+'[1]8'!O$23*Table6[[#This Row],[DL_DUM]]+'[1]8'!O$24*Table6[[#This Row],[CT_DUM]]+'[1]8'!O$25*Table6[[#This Row],[PA_DUM]]+'[1]8'!O$26*Table6[[#This Row],[NY_DUM]]+'[1]8'!O$27*Table6[[#This Row],[NJ_DUM]]</f>
        <v>6.7936462970097828</v>
      </c>
      <c r="BC752" s="9">
        <f>Table6[[#This Row],[sales]]-Table6[[#This Row],[Pred_8]]</f>
        <v>1366.3077366609737</v>
      </c>
      <c r="BD752" s="9">
        <f>ABS(Table6[[#This Row],[Red_8]]/Table6[[#This Row],[sales]])</f>
        <v>0.99505233453164643</v>
      </c>
      <c r="BE752" s="9">
        <f>'[1]9'!M$19+'[1]9'!M$21*Table6[[#This Row],[LNONLINE]]+'[1]9'!M$20*Table6[[#This Row],[DL_DUM]]+'[1]9'!M$22*Table6[[#This Row],[CT_DUM]]+'[1]9'!M$23*Table6[[#This Row],[PA_DUM]]+'[1]9'!M$24*Table6[[#This Row],[NY_DUM]]+'[1]9'!M$25*Table6[[#This Row],[NJ_DUM]]</f>
        <v>6.739961253890435</v>
      </c>
      <c r="BF752" s="9">
        <f>Table6[[#This Row],[sales]]-Table6[[#This Row],[Pred_9]]</f>
        <v>1366.3614217040929</v>
      </c>
      <c r="BG752" s="9">
        <f>ABS(Table6[[#This Row],[Red_9]]/Table6[[#This Row],[sales]])</f>
        <v>0.99509143218589513</v>
      </c>
      <c r="BH752" s="9">
        <f>'[1]10'!P$22+'[1]10'!P$30*Table6[[#This Row],[LNTV]]+'[1]10'!P$29*Table6[[#This Row],[LNRADIOLING]]+'[1]10'!P$24*Table6[[#This Row],[LNONLINELING]]+'[1]10'!P$23*Table6[[#This Row],[DL_DUM]]+'[1]10'!P$25*Table6[[#This Row],[CT_DUM]]+'[1]10'!P$26*Table6[[#This Row],[PA_DUM]]+'[1]10'!P$27*Table6[[#This Row],[NY_DUM]]+'[1]10'!P$28*Table6[[#This Row],[NJ_DUM]]</f>
        <v>6.7884702722251813</v>
      </c>
      <c r="BI752" s="9">
        <f>Table6[[#This Row],[sales]]-Table6[[#This Row],[Pred_10]]</f>
        <v>1366.3129126857582</v>
      </c>
      <c r="BJ752" s="45">
        <f>ABS(Table6[[#This Row],[Red_10]]/Table6[[#This Row],[sales]])</f>
        <v>0.99505610411840006</v>
      </c>
      <c r="BK752" s="9">
        <f>'[1]11'!P$32+'[1]11'!P$40*Table6[[#This Row],[LNONLINELING]]+'[1]11'!P$39*Table6[[#This Row],[LNRADIOLING]]+'[1]11'!P$38*Table6[[#This Row],[LNTVLING]]+'[1]11'!P$33*Table6[[#This Row],[DL_DUM]]+'[1]11'!P$34*Table6[[#This Row],[CT_DUM]]+'[1]11'!P$35*Table6[[#This Row],[PA_DUM]]+'[1]11'!P$36*Table6[[#This Row],[NY_DUM]]+'[1]11'!P$37*Table6[[#This Row],[NJ_DUM]]</f>
        <v>6.9126205352713699</v>
      </c>
      <c r="BL752" s="9">
        <f>Table6[[#This Row],[sales]]-Table6[[#This Row],[ Pred_11]]</f>
        <v>1366.188762422712</v>
      </c>
      <c r="BM752" s="47">
        <f>ABS(Table6[[#This Row],[ Red_11]]/Table6[[#This Row],[sales]])</f>
        <v>0.99496568817054143</v>
      </c>
      <c r="BN752" s="9">
        <f>'[1]12'!K$22+'[1]12'!K$28*Table6[[#This Row],[COMBINE LN LING]]+'[1]12'!K$23*Table6[[#This Row],[DL_DUM]]+'[1]12'!K$24*Table6[[#This Row],[CT_DUM]]+'[1]12'!K$25*Table6[[#This Row],[PA_DUM]]+'[1]12'!K$26*Table6[[#This Row],[NY_DUM]]+'[1]12'!K$27*Table6[[#This Row],[NJ_DUM]]</f>
        <v>6.5637991686246409</v>
      </c>
      <c r="BO752" s="9">
        <f>Table6[[#This Row],[sales]]-Table6[[#This Row],[ Pred_12]]</f>
        <v>1366.5375837893587</v>
      </c>
      <c r="BP752" s="47">
        <f>ABS(Table6[[#This Row],[ Red_12]]/Table6[[#This Row],[sales]])</f>
        <v>0.99521972721745811</v>
      </c>
      <c r="BQ752">
        <f>LN(G752+'2019 Totals and Calculations'!C$18)</f>
        <v>6.2019547263485064</v>
      </c>
      <c r="BR752">
        <f>LN(Table6[[#This Row],[PROF RADIO]]+'2019 Totals and Calculations'!D$18)</f>
        <v>4.5083546658251477</v>
      </c>
      <c r="BS752">
        <f>LN(Table6[[#This Row],[ONLINE LINGERING]]+'2019 Totals and Calculations'!E$18)</f>
        <v>4.1441039613870059</v>
      </c>
      <c r="BT752">
        <f>MONTH(Table6[[#This Row],[Date]])</f>
        <v>5</v>
      </c>
      <c r="BU752">
        <f t="shared" si="310"/>
        <v>0</v>
      </c>
      <c r="BV752">
        <f t="shared" si="311"/>
        <v>0</v>
      </c>
      <c r="BW752">
        <f t="shared" si="312"/>
        <v>0</v>
      </c>
      <c r="BX752">
        <f t="shared" si="313"/>
        <v>0</v>
      </c>
      <c r="BY752">
        <f t="shared" si="314"/>
        <v>1</v>
      </c>
      <c r="BZ752">
        <f t="shared" si="315"/>
        <v>0</v>
      </c>
      <c r="CA752">
        <f t="shared" si="316"/>
        <v>0</v>
      </c>
      <c r="CB752">
        <f t="shared" si="317"/>
        <v>0</v>
      </c>
      <c r="CC752">
        <f t="shared" si="318"/>
        <v>0</v>
      </c>
      <c r="CD752">
        <f t="shared" si="319"/>
        <v>0</v>
      </c>
      <c r="CE752">
        <f t="shared" si="320"/>
        <v>0</v>
      </c>
      <c r="CF752">
        <f t="shared" si="321"/>
        <v>0</v>
      </c>
      <c r="CG752">
        <f t="shared" si="322"/>
        <v>123</v>
      </c>
      <c r="CH75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1484.00508841853</v>
      </c>
      <c r="CI752" s="79">
        <f>Table6[[#This Row],[sales]]-CH752</f>
        <v>-110.90370546054669</v>
      </c>
      <c r="CJ752">
        <f>ABS(Table6[[#This Row],[sales]]-CH752)/Table6[[#This Row],[sales]]</f>
        <v>8.0768766849272283E-2</v>
      </c>
      <c r="CK75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1466.4903066896104</v>
      </c>
      <c r="CL752" s="79">
        <f>Table6[[#This Row],[sales]]-CK752</f>
        <v>-93.388923731627074</v>
      </c>
      <c r="CM752">
        <f>ABS(Table6[[#This Row],[sales]]-CK752)/Table6[[#This Row],[sales]]</f>
        <v>6.8013130633111277E-2</v>
      </c>
      <c r="CN75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1592.5505109016617</v>
      </c>
      <c r="CO752" s="79">
        <f>Table6[[#This Row],[sales]]-CN752</f>
        <v>-219.44912794367838</v>
      </c>
      <c r="CP752">
        <f>ABS(Table6[[#This Row],[sales]]-CN752)/Table6[[#This Row],[sales]]</f>
        <v>0.15982004727934462</v>
      </c>
      <c r="CQ75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1494.9847482353298</v>
      </c>
      <c r="CR752" s="79">
        <f>Table6[[#This Row],[sales]]-CQ752</f>
        <v>-121.88336527734646</v>
      </c>
      <c r="CS752">
        <f>ABS(Table6[[#This Row],[sales]]-CQ752)/Table6[[#This Row],[sales]]</f>
        <v>8.8765015307741529E-2</v>
      </c>
    </row>
    <row r="753" spans="1:97" x14ac:dyDescent="0.2">
      <c r="A753">
        <v>752</v>
      </c>
      <c r="B753" t="s">
        <v>31</v>
      </c>
      <c r="C753" s="5">
        <v>43597</v>
      </c>
      <c r="D753" s="6">
        <v>370.39902784661331</v>
      </c>
      <c r="E753" s="8">
        <f>YEAR(Table6[[#This Row],[Date]])</f>
        <v>2019</v>
      </c>
      <c r="F753" s="6">
        <f>Table6[[#This Row],[TV_State]]+Table6[[#This Row],[Radio_State]]+Table6[[#This Row],[Online]]</f>
        <v>452.70992292363849</v>
      </c>
      <c r="G753" s="6">
        <f t="shared" si="297"/>
        <v>203.84846941230103</v>
      </c>
      <c r="H753" s="6">
        <f>LN(Table6[[#This Row],[PROF TV LING]])</f>
        <v>5.3173769208353132</v>
      </c>
      <c r="I753" s="6">
        <f t="shared" si="298"/>
        <v>5.9145808781644043</v>
      </c>
      <c r="J753" s="6">
        <v>54.873930051350122</v>
      </c>
      <c r="K753" s="6">
        <f t="shared" si="303"/>
        <v>41.444954258819074</v>
      </c>
      <c r="L753" s="6">
        <f>0.5*J752+0.5*Table6[[#This Row],[Radio_State]]</f>
        <v>54.602276932284035</v>
      </c>
      <c r="M753" s="6">
        <f>LN(Table6[[#This Row],[RADIO LINGERING ]])</f>
        <v>4.0000755839378366</v>
      </c>
      <c r="N753" s="6">
        <f t="shared" si="299"/>
        <v>4.0050383732799659</v>
      </c>
      <c r="O753" s="6">
        <v>27.436965025675061</v>
      </c>
      <c r="P753" s="6">
        <f t="shared" si="300"/>
        <v>24.969396547549177</v>
      </c>
      <c r="Q753" s="6">
        <f>0.3*O752+0.7*Table6[[#This Row],[Online]]</f>
        <v>27.355469089955236</v>
      </c>
      <c r="R753" s="6">
        <f>LN(Table6[[#This Row],[ONLINE LINGERING]])</f>
        <v>3.3089164756032776</v>
      </c>
      <c r="S753" s="6">
        <f t="shared" si="301"/>
        <v>3.3118911927200205</v>
      </c>
      <c r="T753" s="6">
        <v>1658.1584634064855</v>
      </c>
      <c r="U753" s="6">
        <f t="shared" si="302"/>
        <v>7.4134629061623061</v>
      </c>
      <c r="V753" s="8">
        <f>YEAR(Table6[[#This Row],[Date]])</f>
        <v>2019</v>
      </c>
      <c r="W753" s="8">
        <f>WEEKNUM(Table6[[#This Row],[Date]])</f>
        <v>20</v>
      </c>
      <c r="X753" t="s">
        <v>919</v>
      </c>
      <c r="Y753" s="9">
        <f>Table6[[#This Row],[LNTVLING]]+Table6[[#This Row],[LNRADIOLING]]+Table6[[#This Row],[LNONLINELING]]</f>
        <v>12.626368980376428</v>
      </c>
      <c r="Z753">
        <f t="shared" si="323"/>
        <v>1</v>
      </c>
      <c r="AA753">
        <f t="shared" si="304"/>
        <v>0</v>
      </c>
      <c r="AB753">
        <f t="shared" si="305"/>
        <v>0</v>
      </c>
      <c r="AC753">
        <f t="shared" si="306"/>
        <v>0</v>
      </c>
      <c r="AD753">
        <f t="shared" si="307"/>
        <v>0</v>
      </c>
      <c r="AE753">
        <f t="shared" si="308"/>
        <v>1</v>
      </c>
      <c r="AF753">
        <f t="shared" si="309"/>
        <v>0</v>
      </c>
      <c r="AG753" s="9">
        <f>'[1]1'!J$20+'[1]1'!J$21*Table6[[#This Row],[TV_State]]</f>
        <v>1693.9936853200211</v>
      </c>
      <c r="AH753" s="9">
        <f>Table6[[#This Row],[sales]]-Table6[[#This Row],[Pred_1]]</f>
        <v>-35.835221913535634</v>
      </c>
      <c r="AI753">
        <f>ABS(Table6[[#This Row],[Res_1]])/Table6[[#This Row],[sales]]</f>
        <v>2.1611457954335989E-2</v>
      </c>
      <c r="AJ753" s="9">
        <f>'[1]2'!J$20+'[1]2'!J$21*Table6[[#This Row],[Radio_State]]</f>
        <v>1955.1813645153879</v>
      </c>
      <c r="AK753" s="9">
        <f>Table6[[#This Row],[sales]]-Table6[[#This Row],[ Pred_2 ]]</f>
        <v>-297.02290110890249</v>
      </c>
      <c r="AL753">
        <f>ABS(Table6[[#This Row],[ Res_2 ]])/Table6[[#This Row],[sales]]</f>
        <v>0.17912817602408454</v>
      </c>
      <c r="AM753" s="10">
        <f>'[1]3'!J$20+'[1]3'!J$21*Data!O753</f>
        <v>1959.2423397029186</v>
      </c>
      <c r="AN753" s="9">
        <f>Table6[[#This Row],[sales]]-Table6[[#This Row],[Pred_3]]</f>
        <v>-301.08387629643312</v>
      </c>
      <c r="AO753" s="9">
        <f>ABS(Table6[[#This Row],[Res_3]])/Table6[[#This Row],[sales]]</f>
        <v>0.18157726353722117</v>
      </c>
      <c r="AP753" s="9">
        <f>'[1]4'!L$21+'[1]4'!L$27*Table6[[#This Row],[TV_State]]+'[1]4'!L$22*Table6[[#This Row],[NJ_DUM]]+'[1]4'!L$23*Table6[[#This Row],[NY_DUM]]+'[1]4'!L$24*Table6[[#This Row],[PA_DUM]]+'[1]4'!L$25*Table6[[#This Row],[CT_DUM]]+'[1]4'!L$26*Table6[[#This Row],[DL_DUM]]</f>
        <v>319.53285076664326</v>
      </c>
      <c r="AQ753" s="9">
        <f>Table6[[#This Row],[sales]]-Table6[[#This Row],[Pred_4]]</f>
        <v>1338.6256126398421</v>
      </c>
      <c r="AR753">
        <f>ABS(Table6[[#This Row],[Res_4]]/Table6[[#This Row],[sales]])</f>
        <v>0.80729655348488116</v>
      </c>
      <c r="AS753" s="9">
        <f>'[1]5'!L$20+'[1]5'!L$26*Table6[[#This Row],[Radio_State]]+'[1]5'!L$21*Table6[[#This Row],[NJ_DUM]]+'[1]5'!L$22*Table6[[#This Row],[NY_DUM]]+'[1]5'!L$23*Table6[[#This Row],[PA_DUM]]+'[1]5'!L$24*Table6[[#This Row],[CT_DUM]]+'[1]5'!L$25*Table6[[#This Row],[DL_DUM]]</f>
        <v>293.05718587396495</v>
      </c>
      <c r="AT753" s="9">
        <f>Table6[[#This Row],[sales]]-Table6[[#This Row],[Pred_5]]</f>
        <v>1365.1012775325205</v>
      </c>
      <c r="AU753" s="9">
        <f>ABS(Table6[[#This Row],[Red_5]]/Table6[[#This Row],[sales]])</f>
        <v>0.8232634622435816</v>
      </c>
      <c r="AV753" s="9">
        <f>'[1]6'!L$20+'[1]6'!L$26*Table6[[#This Row],[Online]]+'[1]6'!L$21*Table6[[#This Row],[NJ_DUM]]+'[1]6'!L$22*Table6[[#This Row],[NY_DUM]]+'[1]6'!L$23*Table6[[#This Row],[PA_DUM]]+'[1]6'!L$24*Table6[[#This Row],[CT_DUM]]+'[1]6'!L$25*Table6[[#This Row],[DL_DUM]]</f>
        <v>113.45893781383434</v>
      </c>
      <c r="AW753" s="9">
        <f>Table6[[#This Row],[sales]]-Table6[[#This Row],[Pred_6]]</f>
        <v>1544.6995255926511</v>
      </c>
      <c r="AX753" s="9">
        <f>ABS(Table6[[#This Row],[Red_6]]/Table6[[#This Row],[sales]])</f>
        <v>0.93157533473565202</v>
      </c>
      <c r="AY753" s="9">
        <f>'[1]7'!L$21+'[1]7'!L$27*Table6[[#This Row],[LNTV]]+'[1]7'!L$22*Table6[[#This Row],[NJ_DUM]]+'[1]7'!L$23*Table6[[#This Row],[NY_DUM]]+'[1]7'!L$24*Table6[[#This Row],[PA_DUM]]+'[1]7'!L$25*Table6[[#This Row],[CT_DUM]]+'[1]7'!L$26*Table6[[#This Row],[DL_DUM]]</f>
        <v>5.8002226298889052</v>
      </c>
      <c r="AZ753" s="9">
        <f>Table6[[#This Row],[sales]]-Table6[[#This Row],[Pred_7]]</f>
        <v>1652.3582407765966</v>
      </c>
      <c r="BA753" s="9">
        <f>ABS(Table6[[#This Row],[Red_7]]/Table6[[#This Row],[sales]])</f>
        <v>0.99650200945332268</v>
      </c>
      <c r="BB753" s="9">
        <f>'[1]8'!O$22+'[1]8'!O$28*Table6[[#This Row],[LNRADIOLING]]+'[1]8'!O$23*Table6[[#This Row],[DL_DUM]]+'[1]8'!O$24*Table6[[#This Row],[CT_DUM]]+'[1]8'!O$25*Table6[[#This Row],[PA_DUM]]+'[1]8'!O$26*Table6[[#This Row],[NY_DUM]]+'[1]8'!O$27*Table6[[#This Row],[NJ_DUM]]</f>
        <v>6.8419961041555872</v>
      </c>
      <c r="BC753" s="9">
        <f>Table6[[#This Row],[sales]]-Table6[[#This Row],[Pred_8]]</f>
        <v>1651.3164673023298</v>
      </c>
      <c r="BD753" s="9">
        <f>ABS(Table6[[#This Row],[Red_8]]/Table6[[#This Row],[sales]])</f>
        <v>0.99587373809249835</v>
      </c>
      <c r="BE753" s="9">
        <f>'[1]9'!M$19+'[1]9'!M$21*Table6[[#This Row],[LNONLINE]]+'[1]9'!M$20*Table6[[#This Row],[DL_DUM]]+'[1]9'!M$22*Table6[[#This Row],[CT_DUM]]+'[1]9'!M$23*Table6[[#This Row],[PA_DUM]]+'[1]9'!M$24*Table6[[#This Row],[NY_DUM]]+'[1]9'!M$25*Table6[[#This Row],[NJ_DUM]]</f>
        <v>6.7431117022217677</v>
      </c>
      <c r="BF753" s="9">
        <f>Table6[[#This Row],[sales]]-Table6[[#This Row],[Pred_9]]</f>
        <v>1651.4153517042637</v>
      </c>
      <c r="BG753" s="9">
        <f>ABS(Table6[[#This Row],[Red_9]]/Table6[[#This Row],[sales]])</f>
        <v>0.99593337316605501</v>
      </c>
      <c r="BH753" s="9">
        <f>'[1]10'!P$22+'[1]10'!P$30*Table6[[#This Row],[LNTV]]+'[1]10'!P$29*Table6[[#This Row],[LNRADIOLING]]+'[1]10'!P$24*Table6[[#This Row],[LNONLINELING]]+'[1]10'!P$23*Table6[[#This Row],[DL_DUM]]+'[1]10'!P$25*Table6[[#This Row],[CT_DUM]]+'[1]10'!P$26*Table6[[#This Row],[PA_DUM]]+'[1]10'!P$27*Table6[[#This Row],[NY_DUM]]+'[1]10'!P$28*Table6[[#This Row],[NJ_DUM]]</f>
        <v>6.7668012806914524</v>
      </c>
      <c r="BI753" s="9">
        <f>Table6[[#This Row],[sales]]-Table6[[#This Row],[Pred_10]]</f>
        <v>1651.391662125794</v>
      </c>
      <c r="BJ753" s="45">
        <f>ABS(Table6[[#This Row],[Red_10]]/Table6[[#This Row],[sales]])</f>
        <v>0.99591908648658956</v>
      </c>
      <c r="BK753" s="9">
        <f>'[1]11'!P$32+'[1]11'!P$40*Table6[[#This Row],[LNONLINELING]]+'[1]11'!P$39*Table6[[#This Row],[LNRADIOLING]]+'[1]11'!P$38*Table6[[#This Row],[LNTVLING]]+'[1]11'!P$33*Table6[[#This Row],[DL_DUM]]+'[1]11'!P$34*Table6[[#This Row],[CT_DUM]]+'[1]11'!P$35*Table6[[#This Row],[PA_DUM]]+'[1]11'!P$36*Table6[[#This Row],[NY_DUM]]+'[1]11'!P$37*Table6[[#This Row],[NJ_DUM]]</f>
        <v>6.8891420905777405</v>
      </c>
      <c r="BL753" s="9">
        <f>Table6[[#This Row],[sales]]-Table6[[#This Row],[ Pred_11]]</f>
        <v>1651.2693213159077</v>
      </c>
      <c r="BM753" s="47">
        <f>ABS(Table6[[#This Row],[ Red_11]]/Table6[[#This Row],[sales]])</f>
        <v>0.99584530535373272</v>
      </c>
      <c r="BN753" s="9">
        <f>'[1]12'!K$22+'[1]12'!K$28*Table6[[#This Row],[COMBINE LN LING]]+'[1]12'!K$23*Table6[[#This Row],[DL_DUM]]+'[1]12'!K$24*Table6[[#This Row],[CT_DUM]]+'[1]12'!K$25*Table6[[#This Row],[PA_DUM]]+'[1]12'!K$26*Table6[[#This Row],[NY_DUM]]+'[1]12'!K$27*Table6[[#This Row],[NJ_DUM]]</f>
        <v>6.7046505835370329</v>
      </c>
      <c r="BO753" s="9">
        <f>Table6[[#This Row],[sales]]-Table6[[#This Row],[ Pred_12]]</f>
        <v>1651.4538128229485</v>
      </c>
      <c r="BP753" s="47">
        <f>ABS(Table6[[#This Row],[ Red_12]]/Table6[[#This Row],[sales]])</f>
        <v>0.9959565682463406</v>
      </c>
      <c r="BQ753">
        <f>LN(G753+'2019 Totals and Calculations'!C$18)</f>
        <v>6.3369885203456642</v>
      </c>
      <c r="BR753">
        <f>LN(Table6[[#This Row],[PROF RADIO]]+'2019 Totals and Calculations'!D$18)</f>
        <v>4.6463248022591221</v>
      </c>
      <c r="BS753">
        <f>LN(Table6[[#This Row],[ONLINE LINGERING]]+'2019 Totals and Calculations'!E$18)</f>
        <v>4.2659538521280727</v>
      </c>
      <c r="BT753">
        <f>MONTH(Table6[[#This Row],[Date]])</f>
        <v>5</v>
      </c>
      <c r="BU753">
        <f t="shared" si="310"/>
        <v>0</v>
      </c>
      <c r="BV753">
        <f t="shared" si="311"/>
        <v>0</v>
      </c>
      <c r="BW753">
        <f t="shared" si="312"/>
        <v>0</v>
      </c>
      <c r="BX753">
        <f t="shared" si="313"/>
        <v>0</v>
      </c>
      <c r="BY753">
        <f t="shared" si="314"/>
        <v>1</v>
      </c>
      <c r="BZ753">
        <f t="shared" si="315"/>
        <v>0</v>
      </c>
      <c r="CA753">
        <f t="shared" si="316"/>
        <v>0</v>
      </c>
      <c r="CB753">
        <f t="shared" si="317"/>
        <v>0</v>
      </c>
      <c r="CC753">
        <f t="shared" si="318"/>
        <v>0</v>
      </c>
      <c r="CD753">
        <f t="shared" si="319"/>
        <v>0</v>
      </c>
      <c r="CE753">
        <f t="shared" si="320"/>
        <v>0</v>
      </c>
      <c r="CF753">
        <f t="shared" si="321"/>
        <v>0</v>
      </c>
      <c r="CG753">
        <f t="shared" si="322"/>
        <v>124</v>
      </c>
      <c r="CH75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1549.1205057500099</v>
      </c>
      <c r="CI753" s="79">
        <f>Table6[[#This Row],[sales]]-CH753</f>
        <v>109.03795765647556</v>
      </c>
      <c r="CJ753">
        <f>ABS(Table6[[#This Row],[sales]]-CH753)/Table6[[#This Row],[sales]]</f>
        <v>6.5758466432979085E-2</v>
      </c>
      <c r="CK75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1533.29750528561</v>
      </c>
      <c r="CL753" s="79">
        <f>Table6[[#This Row],[sales]]-CK753</f>
        <v>124.86095812087547</v>
      </c>
      <c r="CM753">
        <f>ABS(Table6[[#This Row],[sales]]-CK753)/Table6[[#This Row],[sales]]</f>
        <v>7.5300980501202389E-2</v>
      </c>
      <c r="CN75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1661.1089062306014</v>
      </c>
      <c r="CO753" s="79">
        <f>Table6[[#This Row],[sales]]-CN753</f>
        <v>-2.950442824115953</v>
      </c>
      <c r="CP753">
        <f>ABS(Table6[[#This Row],[sales]]-CN753)/Table6[[#This Row],[sales]]</f>
        <v>1.7793491329258278E-3</v>
      </c>
      <c r="CQ75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1600.0117695971487</v>
      </c>
      <c r="CR753" s="79">
        <f>Table6[[#This Row],[sales]]-CQ753</f>
        <v>58.146693809336739</v>
      </c>
      <c r="CS753">
        <f>ABS(Table6[[#This Row],[sales]]-CQ753)/Table6[[#This Row],[sales]]</f>
        <v>3.5067030740766121E-2</v>
      </c>
    </row>
    <row r="754" spans="1:97" x14ac:dyDescent="0.2">
      <c r="A754">
        <v>753</v>
      </c>
      <c r="B754" t="s">
        <v>31</v>
      </c>
      <c r="C754" s="5">
        <v>43604</v>
      </c>
      <c r="D754" s="6">
        <v>374.10301812507953</v>
      </c>
      <c r="E754" s="8">
        <f>YEAR(Table6[[#This Row],[Date]])</f>
        <v>2019</v>
      </c>
      <c r="F754" s="6">
        <f>Table6[[#This Row],[TV_State]]+Table6[[#This Row],[Radio_State]]+Table6[[#This Row],[Online]]</f>
        <v>457.237022152875</v>
      </c>
      <c r="G754" s="6">
        <f t="shared" si="297"/>
        <v>254.92483402613456</v>
      </c>
      <c r="H754" s="6">
        <f>LN(Table6[[#This Row],[PROF TV LING]])</f>
        <v>5.5409687331806827</v>
      </c>
      <c r="I754" s="6">
        <f t="shared" si="298"/>
        <v>5.924531209017573</v>
      </c>
      <c r="J754" s="6">
        <v>55.422669351863632</v>
      </c>
      <c r="K754" s="6">
        <f t="shared" si="303"/>
        <v>48.43381180534135</v>
      </c>
      <c r="L754" s="6">
        <f>0.5*J753+0.5*Table6[[#This Row],[Radio_State]]</f>
        <v>55.148299701606874</v>
      </c>
      <c r="M754" s="6">
        <f>LN(Table6[[#This Row],[RADIO LINGERING ]])</f>
        <v>4.0100259147910053</v>
      </c>
      <c r="N754" s="6">
        <f t="shared" si="299"/>
        <v>4.0149887041331338</v>
      </c>
      <c r="O754" s="6">
        <v>27.711334675931816</v>
      </c>
      <c r="P754" s="6">
        <f t="shared" si="300"/>
        <v>26.888753237417021</v>
      </c>
      <c r="Q754" s="6">
        <f>0.3*O753+0.7*Table6[[#This Row],[Online]]</f>
        <v>27.629023780854787</v>
      </c>
      <c r="R754" s="6">
        <f>LN(Table6[[#This Row],[ONLINE LINGERING]])</f>
        <v>3.3188668064564459</v>
      </c>
      <c r="S754" s="6">
        <f t="shared" si="301"/>
        <v>3.3218415235731888</v>
      </c>
      <c r="T754" s="6">
        <v>1697.2114547500721</v>
      </c>
      <c r="U754" s="6">
        <f t="shared" si="302"/>
        <v>7.4367418625100088</v>
      </c>
      <c r="V754" s="8">
        <f>YEAR(Table6[[#This Row],[Date]])</f>
        <v>2019</v>
      </c>
      <c r="W754" s="8">
        <f>WEEKNUM(Table6[[#This Row],[Date]])</f>
        <v>21</v>
      </c>
      <c r="X754" t="s">
        <v>920</v>
      </c>
      <c r="Y754" s="9">
        <f>Table6[[#This Row],[LNTVLING]]+Table6[[#This Row],[LNRADIOLING]]+Table6[[#This Row],[LNONLINELING]]</f>
        <v>12.869861454428134</v>
      </c>
      <c r="Z754">
        <f t="shared" si="323"/>
        <v>1</v>
      </c>
      <c r="AA754">
        <f t="shared" si="304"/>
        <v>0</v>
      </c>
      <c r="AB754">
        <f t="shared" si="305"/>
        <v>0</v>
      </c>
      <c r="AC754">
        <f t="shared" si="306"/>
        <v>0</v>
      </c>
      <c r="AD754">
        <f t="shared" si="307"/>
        <v>0</v>
      </c>
      <c r="AE754">
        <f t="shared" si="308"/>
        <v>1</v>
      </c>
      <c r="AF754">
        <f t="shared" si="309"/>
        <v>0</v>
      </c>
      <c r="AG754" s="9">
        <f>'[1]1'!J$20+'[1]1'!J$21*Table6[[#This Row],[TV_State]]</f>
        <v>1697.6362967186583</v>
      </c>
      <c r="AH754" s="9">
        <f>Table6[[#This Row],[sales]]-Table6[[#This Row],[Pred_1]]</f>
        <v>-0.42484196858617906</v>
      </c>
      <c r="AI754">
        <f>ABS(Table6[[#This Row],[Res_1]])/Table6[[#This Row],[sales]]</f>
        <v>2.5031764156266574E-4</v>
      </c>
      <c r="AJ754" s="9">
        <f>'[1]2'!J$20+'[1]2'!J$21*Table6[[#This Row],[Radio_State]]</f>
        <v>1957.5903601205669</v>
      </c>
      <c r="AK754" s="9">
        <f>Table6[[#This Row],[sales]]-Table6[[#This Row],[ Pred_2 ]]</f>
        <v>-260.37890537049475</v>
      </c>
      <c r="AL754">
        <f>ABS(Table6[[#This Row],[ Res_2 ]])/Table6[[#This Row],[sales]]</f>
        <v>0.15341571295772194</v>
      </c>
      <c r="AM754" s="10">
        <f>'[1]3'!J$20+'[1]3'!J$21*Data!O754</f>
        <v>1960.8274612826992</v>
      </c>
      <c r="AN754" s="9">
        <f>Table6[[#This Row],[sales]]-Table6[[#This Row],[Pred_3]]</f>
        <v>-263.61600653262713</v>
      </c>
      <c r="AO754" s="9">
        <f>ABS(Table6[[#This Row],[Res_3]])/Table6[[#This Row],[sales]]</f>
        <v>0.15532301870508333</v>
      </c>
      <c r="AP754" s="9">
        <f>'[1]4'!L$21+'[1]4'!L$27*Table6[[#This Row],[TV_State]]+'[1]4'!L$22*Table6[[#This Row],[NJ_DUM]]+'[1]4'!L$23*Table6[[#This Row],[NY_DUM]]+'[1]4'!L$24*Table6[[#This Row],[PA_DUM]]+'[1]4'!L$25*Table6[[#This Row],[CT_DUM]]+'[1]4'!L$26*Table6[[#This Row],[DL_DUM]]</f>
        <v>320.34987933085154</v>
      </c>
      <c r="AQ754" s="9">
        <f>Table6[[#This Row],[sales]]-Table6[[#This Row],[Pred_4]]</f>
        <v>1376.8615754192206</v>
      </c>
      <c r="AR754">
        <f>ABS(Table6[[#This Row],[Res_4]]/Table6[[#This Row],[sales]])</f>
        <v>0.81124928279604047</v>
      </c>
      <c r="AS754" s="9">
        <f>'[1]5'!L$20+'[1]5'!L$26*Table6[[#This Row],[Radio_State]]+'[1]5'!L$21*Table6[[#This Row],[NJ_DUM]]+'[1]5'!L$22*Table6[[#This Row],[NY_DUM]]+'[1]5'!L$23*Table6[[#This Row],[PA_DUM]]+'[1]5'!L$24*Table6[[#This Row],[CT_DUM]]+'[1]5'!L$25*Table6[[#This Row],[DL_DUM]]</f>
        <v>294.02384244943414</v>
      </c>
      <c r="AT754" s="9">
        <f>Table6[[#This Row],[sales]]-Table6[[#This Row],[Pred_5]]</f>
        <v>1403.187612300638</v>
      </c>
      <c r="AU754" s="9">
        <f>ABS(Table6[[#This Row],[Red_5]]/Table6[[#This Row],[sales]])</f>
        <v>0.82676063042908732</v>
      </c>
      <c r="AV754" s="9">
        <f>'[1]6'!L$20+'[1]6'!L$26*Table6[[#This Row],[Online]]+'[1]6'!L$21*Table6[[#This Row],[NJ_DUM]]+'[1]6'!L$22*Table6[[#This Row],[NY_DUM]]+'[1]6'!L$23*Table6[[#This Row],[PA_DUM]]+'[1]6'!L$24*Table6[[#This Row],[CT_DUM]]+'[1]6'!L$25*Table6[[#This Row],[DL_DUM]]</f>
        <v>114.65306520383731</v>
      </c>
      <c r="AW754" s="9">
        <f>Table6[[#This Row],[sales]]-Table6[[#This Row],[Pred_6]]</f>
        <v>1582.5583895462348</v>
      </c>
      <c r="AX754" s="9">
        <f>ABS(Table6[[#This Row],[Red_6]]/Table6[[#This Row],[sales]])</f>
        <v>0.93244621058681176</v>
      </c>
      <c r="AY754" s="9">
        <f>'[1]7'!L$21+'[1]7'!L$27*Table6[[#This Row],[LNTV]]+'[1]7'!L$22*Table6[[#This Row],[NJ_DUM]]+'[1]7'!L$23*Table6[[#This Row],[NY_DUM]]+'[1]7'!L$24*Table6[[#This Row],[PA_DUM]]+'[1]7'!L$25*Table6[[#This Row],[CT_DUM]]+'[1]7'!L$26*Table6[[#This Row],[DL_DUM]]</f>
        <v>5.8013239771789067</v>
      </c>
      <c r="AZ754" s="9">
        <f>Table6[[#This Row],[sales]]-Table6[[#This Row],[Pred_7]]</f>
        <v>1691.4101307728931</v>
      </c>
      <c r="BA754" s="9">
        <f>ABS(Table6[[#This Row],[Red_7]]/Table6[[#This Row],[sales]])</f>
        <v>0.99658184962106955</v>
      </c>
      <c r="BB754" s="9">
        <f>'[1]8'!O$22+'[1]8'!O$28*Table6[[#This Row],[LNRADIOLING]]+'[1]8'!O$23*Table6[[#This Row],[DL_DUM]]+'[1]8'!O$24*Table6[[#This Row],[CT_DUM]]+'[1]8'!O$25*Table6[[#This Row],[PA_DUM]]+'[1]8'!O$26*Table6[[#This Row],[NY_DUM]]+'[1]8'!O$27*Table6[[#This Row],[NJ_DUM]]</f>
        <v>6.842705970159364</v>
      </c>
      <c r="BC754" s="9">
        <f>Table6[[#This Row],[sales]]-Table6[[#This Row],[Pred_8]]</f>
        <v>1690.3687487799127</v>
      </c>
      <c r="BD754" s="9">
        <f>ABS(Table6[[#This Row],[Red_8]]/Table6[[#This Row],[sales]])</f>
        <v>0.99596826550338891</v>
      </c>
      <c r="BE754" s="9">
        <f>'[1]9'!M$19+'[1]9'!M$21*Table6[[#This Row],[LNONLINE]]+'[1]9'!M$20*Table6[[#This Row],[DL_DUM]]+'[1]9'!M$22*Table6[[#This Row],[CT_DUM]]+'[1]9'!M$23*Table6[[#This Row],[PA_DUM]]+'[1]9'!M$24*Table6[[#This Row],[NY_DUM]]+'[1]9'!M$25*Table6[[#This Row],[NJ_DUM]]</f>
        <v>6.7462621505530995</v>
      </c>
      <c r="BF754" s="9">
        <f>Table6[[#This Row],[sales]]-Table6[[#This Row],[Pred_9]]</f>
        <v>1690.465192599519</v>
      </c>
      <c r="BG754" s="9">
        <f>ABS(Table6[[#This Row],[Red_9]]/Table6[[#This Row],[sales]])</f>
        <v>0.99602509037299269</v>
      </c>
      <c r="BH754" s="9">
        <f>'[1]10'!P$22+'[1]10'!P$30*Table6[[#This Row],[LNTV]]+'[1]10'!P$29*Table6[[#This Row],[LNRADIOLING]]+'[1]10'!P$24*Table6[[#This Row],[LNONLINELING]]+'[1]10'!P$23*Table6[[#This Row],[DL_DUM]]+'[1]10'!P$25*Table6[[#This Row],[CT_DUM]]+'[1]10'!P$26*Table6[[#This Row],[PA_DUM]]+'[1]10'!P$27*Table6[[#This Row],[NY_DUM]]+'[1]10'!P$28*Table6[[#This Row],[NJ_DUM]]</f>
        <v>6.7686123639676712</v>
      </c>
      <c r="BI754" s="9">
        <f>Table6[[#This Row],[sales]]-Table6[[#This Row],[Pred_10]]</f>
        <v>1690.4428423861045</v>
      </c>
      <c r="BJ754" s="45">
        <f>ABS(Table6[[#This Row],[Red_10]]/Table6[[#This Row],[sales]])</f>
        <v>0.99601192158759955</v>
      </c>
      <c r="BK754" s="9">
        <f>'[1]11'!P$32+'[1]11'!P$40*Table6[[#This Row],[LNONLINELING]]+'[1]11'!P$39*Table6[[#This Row],[LNRADIOLING]]+'[1]11'!P$38*Table6[[#This Row],[LNTVLING]]+'[1]11'!P$33*Table6[[#This Row],[DL_DUM]]+'[1]11'!P$34*Table6[[#This Row],[CT_DUM]]+'[1]11'!P$35*Table6[[#This Row],[PA_DUM]]+'[1]11'!P$36*Table6[[#This Row],[NY_DUM]]+'[1]11'!P$37*Table6[[#This Row],[NJ_DUM]]</f>
        <v>6.8542310869732006</v>
      </c>
      <c r="BL754" s="9">
        <f>Table6[[#This Row],[sales]]-Table6[[#This Row],[ Pred_11]]</f>
        <v>1690.3572236630989</v>
      </c>
      <c r="BM754" s="47">
        <f>ABS(Table6[[#This Row],[ Red_11]]/Table6[[#This Row],[sales]])</f>
        <v>0.99596147488411657</v>
      </c>
      <c r="BN754" s="9">
        <f>'[1]12'!K$22+'[1]12'!K$28*Table6[[#This Row],[COMBINE LN LING]]+'[1]12'!K$23*Table6[[#This Row],[DL_DUM]]+'[1]12'!K$24*Table6[[#This Row],[CT_DUM]]+'[1]12'!K$25*Table6[[#This Row],[PA_DUM]]+'[1]12'!K$26*Table6[[#This Row],[NY_DUM]]+'[1]12'!K$27*Table6[[#This Row],[NJ_DUM]]</f>
        <v>6.7280832949822962</v>
      </c>
      <c r="BO754" s="9">
        <f>Table6[[#This Row],[sales]]-Table6[[#This Row],[ Pred_12]]</f>
        <v>1690.4833714550898</v>
      </c>
      <c r="BP754" s="47">
        <f>ABS(Table6[[#This Row],[ Red_12]]/Table6[[#This Row],[sales]])</f>
        <v>0.99603580138694436</v>
      </c>
      <c r="BQ754">
        <f>LN(G754+'2019 Totals and Calculations'!C$18)</f>
        <v>6.4235202184007845</v>
      </c>
      <c r="BR754">
        <f>LN(Table6[[#This Row],[PROF RADIO]]+'2019 Totals and Calculations'!D$18)</f>
        <v>4.7112420512537865</v>
      </c>
      <c r="BS754">
        <f>LN(Table6[[#This Row],[ONLINE LINGERING]]+'2019 Totals and Calculations'!E$18)</f>
        <v>4.2697867863957377</v>
      </c>
      <c r="BT754">
        <f>MONTH(Table6[[#This Row],[Date]])</f>
        <v>5</v>
      </c>
      <c r="BU754">
        <f t="shared" si="310"/>
        <v>0</v>
      </c>
      <c r="BV754">
        <f t="shared" si="311"/>
        <v>0</v>
      </c>
      <c r="BW754">
        <f t="shared" si="312"/>
        <v>0</v>
      </c>
      <c r="BX754">
        <f t="shared" si="313"/>
        <v>0</v>
      </c>
      <c r="BY754">
        <f t="shared" si="314"/>
        <v>1</v>
      </c>
      <c r="BZ754">
        <f t="shared" si="315"/>
        <v>0</v>
      </c>
      <c r="CA754">
        <f t="shared" si="316"/>
        <v>0</v>
      </c>
      <c r="CB754">
        <f t="shared" si="317"/>
        <v>0</v>
      </c>
      <c r="CC754">
        <f t="shared" si="318"/>
        <v>0</v>
      </c>
      <c r="CD754">
        <f t="shared" si="319"/>
        <v>0</v>
      </c>
      <c r="CE754">
        <f t="shared" si="320"/>
        <v>0</v>
      </c>
      <c r="CF754">
        <f t="shared" si="321"/>
        <v>0</v>
      </c>
      <c r="CG754">
        <f t="shared" si="322"/>
        <v>125</v>
      </c>
      <c r="CH75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1593.8889287567697</v>
      </c>
      <c r="CI754" s="79">
        <f>Table6[[#This Row],[sales]]-CH754</f>
        <v>103.32252599330241</v>
      </c>
      <c r="CJ754">
        <f>ABS(Table6[[#This Row],[sales]]-CH754)/Table6[[#This Row],[sales]]</f>
        <v>6.0877815609910242E-2</v>
      </c>
      <c r="CK75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1567.6563751916547</v>
      </c>
      <c r="CL754" s="79">
        <f>Table6[[#This Row],[sales]]-CK754</f>
        <v>129.55507955841745</v>
      </c>
      <c r="CM754">
        <f>ABS(Table6[[#This Row],[sales]]-CK754)/Table6[[#This Row],[sales]]</f>
        <v>7.6334082707151807E-2</v>
      </c>
      <c r="CN75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1667.1090008012711</v>
      </c>
      <c r="CO754" s="79">
        <f>Table6[[#This Row],[sales]]-CN754</f>
        <v>30.102453948800985</v>
      </c>
      <c r="CP754">
        <f>ABS(Table6[[#This Row],[sales]]-CN754)/Table6[[#This Row],[sales]]</f>
        <v>1.7736419268531162E-2</v>
      </c>
      <c r="CQ75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1633.6606761918542</v>
      </c>
      <c r="CR754" s="79">
        <f>Table6[[#This Row],[sales]]-CQ754</f>
        <v>63.550778558217871</v>
      </c>
      <c r="CS754">
        <f>ABS(Table6[[#This Row],[sales]]-CQ754)/Table6[[#This Row],[sales]]</f>
        <v>3.7444231465887809E-2</v>
      </c>
    </row>
    <row r="755" spans="1:97" x14ac:dyDescent="0.2">
      <c r="A755">
        <v>754</v>
      </c>
      <c r="B755" t="s">
        <v>31</v>
      </c>
      <c r="C755" s="5">
        <v>43611</v>
      </c>
      <c r="D755" s="6">
        <v>377.84404830633031</v>
      </c>
      <c r="E755" s="8">
        <f>YEAR(Table6[[#This Row],[Date]])</f>
        <v>2019</v>
      </c>
      <c r="F755" s="6">
        <f>Table6[[#This Row],[TV_State]]+Table6[[#This Row],[Radio_State]]+Table6[[#This Row],[Online]]</f>
        <v>461.80939237440373</v>
      </c>
      <c r="G755" s="6">
        <f t="shared" si="297"/>
        <v>291.80059831019327</v>
      </c>
      <c r="H755" s="6">
        <f>LN(Table6[[#This Row],[PROF TV LING]])</f>
        <v>5.6760706864984858</v>
      </c>
      <c r="I755" s="6">
        <f t="shared" si="298"/>
        <v>5.9344815398707409</v>
      </c>
      <c r="J755" s="6">
        <v>55.976896045382276</v>
      </c>
      <c r="K755" s="6">
        <f t="shared" si="303"/>
        <v>52.205353925361813</v>
      </c>
      <c r="L755" s="6">
        <f>0.5*J754+0.5*Table6[[#This Row],[Radio_State]]</f>
        <v>55.699782698622954</v>
      </c>
      <c r="M755" s="6">
        <f>LN(Table6[[#This Row],[RADIO LINGERING ]])</f>
        <v>4.0199762456441732</v>
      </c>
      <c r="N755" s="6">
        <f t="shared" si="299"/>
        <v>4.0249390349863026</v>
      </c>
      <c r="O755" s="6">
        <v>27.988448022691138</v>
      </c>
      <c r="P755" s="6">
        <f t="shared" si="300"/>
        <v>27.658539587108898</v>
      </c>
      <c r="Q755" s="6">
        <f>0.3*O754+0.7*Table6[[#This Row],[Online]]</f>
        <v>27.90531401866334</v>
      </c>
      <c r="R755" s="6">
        <f>LN(Table6[[#This Row],[ONLINE LINGERING]])</f>
        <v>3.3288171373096143</v>
      </c>
      <c r="S755" s="6">
        <f t="shared" si="301"/>
        <v>3.3317918544263572</v>
      </c>
      <c r="T755" s="6">
        <v>1704.5894642517528</v>
      </c>
      <c r="U755" s="6">
        <f t="shared" si="302"/>
        <v>7.4410795772945759</v>
      </c>
      <c r="V755" s="8">
        <f>YEAR(Table6[[#This Row],[Date]])</f>
        <v>2019</v>
      </c>
      <c r="W755" s="8">
        <f>WEEKNUM(Table6[[#This Row],[Date]])</f>
        <v>22</v>
      </c>
      <c r="X755" t="s">
        <v>921</v>
      </c>
      <c r="Y755" s="9">
        <f>Table6[[#This Row],[LNTVLING]]+Table6[[#This Row],[LNRADIOLING]]+Table6[[#This Row],[LNONLINELING]]</f>
        <v>13.024864069452274</v>
      </c>
      <c r="Z755">
        <f t="shared" si="323"/>
        <v>1</v>
      </c>
      <c r="AA755">
        <f t="shared" si="304"/>
        <v>0</v>
      </c>
      <c r="AB755">
        <f t="shared" si="305"/>
        <v>0</v>
      </c>
      <c r="AC755">
        <f t="shared" si="306"/>
        <v>0</v>
      </c>
      <c r="AD755">
        <f t="shared" si="307"/>
        <v>0</v>
      </c>
      <c r="AE755">
        <f t="shared" si="308"/>
        <v>1</v>
      </c>
      <c r="AF755">
        <f t="shared" si="309"/>
        <v>0</v>
      </c>
      <c r="AG755" s="9">
        <f>'[1]1'!J$20+'[1]1'!J$21*Table6[[#This Row],[TV_State]]</f>
        <v>1701.3153342312817</v>
      </c>
      <c r="AH755" s="9">
        <f>Table6[[#This Row],[sales]]-Table6[[#This Row],[Pred_1]]</f>
        <v>3.2741300204711479</v>
      </c>
      <c r="AI755">
        <f>ABS(Table6[[#This Row],[Res_1]])/Table6[[#This Row],[sales]]</f>
        <v>1.9207733528426806E-3</v>
      </c>
      <c r="AJ755" s="9">
        <f>'[1]2'!J$20+'[1]2'!J$21*Table6[[#This Row],[Radio_State]]</f>
        <v>1960.0234456817975</v>
      </c>
      <c r="AK755" s="9">
        <f>Table6[[#This Row],[sales]]-Table6[[#This Row],[ Pred_2 ]]</f>
        <v>-255.4339814300447</v>
      </c>
      <c r="AL755">
        <f>ABS(Table6[[#This Row],[ Res_2 ]])/Table6[[#This Row],[sales]]</f>
        <v>0.14985073343872279</v>
      </c>
      <c r="AM755" s="10">
        <f>'[1]3'!J$20+'[1]3'!J$21*Data!O755</f>
        <v>1962.4284340782776</v>
      </c>
      <c r="AN755" s="9">
        <f>Table6[[#This Row],[sales]]-Table6[[#This Row],[Pred_3]]</f>
        <v>-257.83896982652482</v>
      </c>
      <c r="AO755" s="9">
        <f>ABS(Table6[[#This Row],[Res_3]])/Table6[[#This Row],[sales]]</f>
        <v>0.15126162353684727</v>
      </c>
      <c r="AP755" s="9">
        <f>'[1]4'!L$21+'[1]4'!L$27*Table6[[#This Row],[TV_State]]+'[1]4'!L$22*Table6[[#This Row],[NJ_DUM]]+'[1]4'!L$23*Table6[[#This Row],[NY_DUM]]+'[1]4'!L$24*Table6[[#This Row],[PA_DUM]]+'[1]4'!L$25*Table6[[#This Row],[CT_DUM]]+'[1]4'!L$26*Table6[[#This Row],[DL_DUM]]</f>
        <v>321.1750781807018</v>
      </c>
      <c r="AQ755" s="9">
        <f>Table6[[#This Row],[sales]]-Table6[[#This Row],[Pred_4]]</f>
        <v>1383.414386071051</v>
      </c>
      <c r="AR755">
        <f>ABS(Table6[[#This Row],[Res_4]]/Table6[[#This Row],[sales]])</f>
        <v>0.81158215223295138</v>
      </c>
      <c r="AS755" s="9">
        <f>'[1]5'!L$20+'[1]5'!L$26*Table6[[#This Row],[Radio_State]]+'[1]5'!L$21*Table6[[#This Row],[NJ_DUM]]+'[1]5'!L$22*Table6[[#This Row],[NY_DUM]]+'[1]5'!L$23*Table6[[#This Row],[PA_DUM]]+'[1]5'!L$24*Table6[[#This Row],[CT_DUM]]+'[1]5'!L$25*Table6[[#This Row],[DL_DUM]]</f>
        <v>295.00016559065801</v>
      </c>
      <c r="AT755" s="9">
        <f>Table6[[#This Row],[sales]]-Table6[[#This Row],[Pred_5]]</f>
        <v>1409.5892986610947</v>
      </c>
      <c r="AU755" s="9">
        <f>ABS(Table6[[#This Row],[Red_5]]/Table6[[#This Row],[sales]])</f>
        <v>0.82693770448701476</v>
      </c>
      <c r="AV755" s="9">
        <f>'[1]6'!L$20+'[1]6'!L$26*Table6[[#This Row],[Online]]+'[1]6'!L$21*Table6[[#This Row],[NJ_DUM]]+'[1]6'!L$22*Table6[[#This Row],[NY_DUM]]+'[1]6'!L$23*Table6[[#This Row],[PA_DUM]]+'[1]6'!L$24*Table6[[#This Row],[CT_DUM]]+'[1]6'!L$25*Table6[[#This Row],[DL_DUM]]</f>
        <v>115.85913386774031</v>
      </c>
      <c r="AW755" s="9">
        <f>Table6[[#This Row],[sales]]-Table6[[#This Row],[Pred_6]]</f>
        <v>1588.7303303840124</v>
      </c>
      <c r="AX755" s="9">
        <f>ABS(Table6[[#This Row],[Red_6]]/Table6[[#This Row],[sales]])</f>
        <v>0.93203106302279182</v>
      </c>
      <c r="AY755" s="9">
        <f>'[1]7'!L$21+'[1]7'!L$27*Table6[[#This Row],[LNTV]]+'[1]7'!L$22*Table6[[#This Row],[NJ_DUM]]+'[1]7'!L$23*Table6[[#This Row],[NY_DUM]]+'[1]7'!L$24*Table6[[#This Row],[PA_DUM]]+'[1]7'!L$25*Table6[[#This Row],[CT_DUM]]+'[1]7'!L$26*Table6[[#This Row],[DL_DUM]]</f>
        <v>5.8024253244689072</v>
      </c>
      <c r="AZ755" s="9">
        <f>Table6[[#This Row],[sales]]-Table6[[#This Row],[Pred_7]]</f>
        <v>1698.7870389272839</v>
      </c>
      <c r="BA755" s="9">
        <f>ABS(Table6[[#This Row],[Red_7]]/Table6[[#This Row],[sales]])</f>
        <v>0.99659599836432411</v>
      </c>
      <c r="BB755" s="9">
        <f>'[1]8'!O$22+'[1]8'!O$28*Table6[[#This Row],[LNRADIOLING]]+'[1]8'!O$23*Table6[[#This Row],[DL_DUM]]+'[1]8'!O$24*Table6[[#This Row],[CT_DUM]]+'[1]8'!O$25*Table6[[#This Row],[PA_DUM]]+'[1]8'!O$26*Table6[[#This Row],[NY_DUM]]+'[1]8'!O$27*Table6[[#This Row],[NJ_DUM]]</f>
        <v>6.8434158361631408</v>
      </c>
      <c r="BC755" s="9">
        <f>Table6[[#This Row],[sales]]-Table6[[#This Row],[Pred_8]]</f>
        <v>1697.7460484155897</v>
      </c>
      <c r="BD755" s="9">
        <f>ABS(Table6[[#This Row],[Red_8]]/Table6[[#This Row],[sales]])</f>
        <v>0.99598529969844263</v>
      </c>
      <c r="BE755" s="9">
        <f>'[1]9'!M$19+'[1]9'!M$21*Table6[[#This Row],[LNONLINE]]+'[1]9'!M$20*Table6[[#This Row],[DL_DUM]]+'[1]9'!M$22*Table6[[#This Row],[CT_DUM]]+'[1]9'!M$23*Table6[[#This Row],[PA_DUM]]+'[1]9'!M$24*Table6[[#This Row],[NY_DUM]]+'[1]9'!M$25*Table6[[#This Row],[NJ_DUM]]</f>
        <v>6.7494125988844322</v>
      </c>
      <c r="BF755" s="9">
        <f>Table6[[#This Row],[sales]]-Table6[[#This Row],[Pred_9]]</f>
        <v>1697.8400516528684</v>
      </c>
      <c r="BG755" s="9">
        <f>ABS(Table6[[#This Row],[Red_9]]/Table6[[#This Row],[sales]])</f>
        <v>0.99604044684046711</v>
      </c>
      <c r="BH755" s="9">
        <f>'[1]10'!P$22+'[1]10'!P$30*Table6[[#This Row],[LNTV]]+'[1]10'!P$29*Table6[[#This Row],[LNRADIOLING]]+'[1]10'!P$24*Table6[[#This Row],[LNONLINELING]]+'[1]10'!P$23*Table6[[#This Row],[DL_DUM]]+'[1]10'!P$25*Table6[[#This Row],[CT_DUM]]+'[1]10'!P$26*Table6[[#This Row],[PA_DUM]]+'[1]10'!P$27*Table6[[#This Row],[NY_DUM]]+'[1]10'!P$28*Table6[[#This Row],[NJ_DUM]]</f>
        <v>6.7704234472438891</v>
      </c>
      <c r="BI755" s="9">
        <f>Table6[[#This Row],[sales]]-Table6[[#This Row],[Pred_10]]</f>
        <v>1697.8190408045089</v>
      </c>
      <c r="BJ755" s="45">
        <f>ABS(Table6[[#This Row],[Red_10]]/Table6[[#This Row],[sales]])</f>
        <v>0.99602812079434278</v>
      </c>
      <c r="BK755" s="9">
        <f>'[1]11'!P$32+'[1]11'!P$40*Table6[[#This Row],[LNONLINELING]]+'[1]11'!P$39*Table6[[#This Row],[LNRADIOLING]]+'[1]11'!P$38*Table6[[#This Row],[LNTVLING]]+'[1]11'!P$33*Table6[[#This Row],[DL_DUM]]+'[1]11'!P$34*Table6[[#This Row],[CT_DUM]]+'[1]11'!P$35*Table6[[#This Row],[PA_DUM]]+'[1]11'!P$36*Table6[[#This Row],[NY_DUM]]+'[1]11'!P$37*Table6[[#This Row],[NJ_DUM]]</f>
        <v>6.8342462861193756</v>
      </c>
      <c r="BL755" s="9">
        <f>Table6[[#This Row],[sales]]-Table6[[#This Row],[ Pred_11]]</f>
        <v>1697.7552179656334</v>
      </c>
      <c r="BM755" s="47">
        <f>ABS(Table6[[#This Row],[ Red_11]]/Table6[[#This Row],[sales]])</f>
        <v>0.99599067902891247</v>
      </c>
      <c r="BN755" s="9">
        <f>'[1]12'!K$22+'[1]12'!K$28*Table6[[#This Row],[COMBINE LN LING]]+'[1]12'!K$23*Table6[[#This Row],[DL_DUM]]+'[1]12'!K$24*Table6[[#This Row],[CT_DUM]]+'[1]12'!K$25*Table6[[#This Row],[PA_DUM]]+'[1]12'!K$26*Table6[[#This Row],[NY_DUM]]+'[1]12'!K$27*Table6[[#This Row],[NJ_DUM]]</f>
        <v>6.7430001073612731</v>
      </c>
      <c r="BO755" s="9">
        <f>Table6[[#This Row],[sales]]-Table6[[#This Row],[ Pred_12]]</f>
        <v>1697.8464641443916</v>
      </c>
      <c r="BP755" s="47">
        <f>ABS(Table6[[#This Row],[ Red_12]]/Table6[[#This Row],[sales]])</f>
        <v>0.99604420873836552</v>
      </c>
      <c r="BQ755">
        <f>LN(G755+'2019 Totals and Calculations'!C$18)</f>
        <v>6.4816446802600511</v>
      </c>
      <c r="BR755">
        <f>LN(Table6[[#This Row],[PROF RADIO]]+'2019 Totals and Calculations'!D$18)</f>
        <v>4.7445992050829942</v>
      </c>
      <c r="BS755">
        <f>LN(Table6[[#This Row],[ONLINE LINGERING]]+'2019 Totals and Calculations'!E$18)</f>
        <v>4.2736431948157136</v>
      </c>
      <c r="BT755">
        <f>MONTH(Table6[[#This Row],[Date]])</f>
        <v>5</v>
      </c>
      <c r="BU755">
        <f t="shared" si="310"/>
        <v>0</v>
      </c>
      <c r="BV755">
        <f t="shared" si="311"/>
        <v>0</v>
      </c>
      <c r="BW755">
        <f t="shared" si="312"/>
        <v>0</v>
      </c>
      <c r="BX755">
        <f t="shared" si="313"/>
        <v>0</v>
      </c>
      <c r="BY755">
        <f t="shared" si="314"/>
        <v>1</v>
      </c>
      <c r="BZ755">
        <f t="shared" si="315"/>
        <v>0</v>
      </c>
      <c r="CA755">
        <f t="shared" si="316"/>
        <v>0</v>
      </c>
      <c r="CB755">
        <f t="shared" si="317"/>
        <v>0</v>
      </c>
      <c r="CC755">
        <f t="shared" si="318"/>
        <v>0</v>
      </c>
      <c r="CD755">
        <f t="shared" si="319"/>
        <v>0</v>
      </c>
      <c r="CE755">
        <f t="shared" si="320"/>
        <v>0</v>
      </c>
      <c r="CF755">
        <f t="shared" si="321"/>
        <v>0</v>
      </c>
      <c r="CG755">
        <f t="shared" si="322"/>
        <v>126</v>
      </c>
      <c r="CH75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1626.1273191760913</v>
      </c>
      <c r="CI755" s="79">
        <f>Table6[[#This Row],[sales]]-CH755</f>
        <v>78.46214507566151</v>
      </c>
      <c r="CJ755">
        <f>ABS(Table6[[#This Row],[sales]]-CH755)/Table6[[#This Row],[sales]]</f>
        <v>4.6029936662845258E-2</v>
      </c>
      <c r="CK75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1587.3580768419981</v>
      </c>
      <c r="CL755" s="79">
        <f>Table6[[#This Row],[sales]]-CK755</f>
        <v>117.23138740975469</v>
      </c>
      <c r="CM755">
        <f>ABS(Table6[[#This Row],[sales]]-CK755)/Table6[[#This Row],[sales]]</f>
        <v>6.8773971603311904E-2</v>
      </c>
      <c r="CN75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1673.1435952420127</v>
      </c>
      <c r="CO755" s="79">
        <f>Table6[[#This Row],[sales]]-CN755</f>
        <v>31.445869009740136</v>
      </c>
      <c r="CP755">
        <f>ABS(Table6[[#This Row],[sales]]-CN755)/Table6[[#This Row],[sales]]</f>
        <v>1.8447766848977695E-2</v>
      </c>
      <c r="CQ75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1656.5473755445787</v>
      </c>
      <c r="CR755" s="79">
        <f>Table6[[#This Row],[sales]]-CQ755</f>
        <v>48.042088707174116</v>
      </c>
      <c r="CS755">
        <f>ABS(Table6[[#This Row],[sales]]-CQ755)/Table6[[#This Row],[sales]]</f>
        <v>2.8183964358985809E-2</v>
      </c>
    </row>
    <row r="756" spans="1:97" x14ac:dyDescent="0.2">
      <c r="A756">
        <v>755</v>
      </c>
      <c r="B756" t="s">
        <v>31</v>
      </c>
      <c r="C756" s="5">
        <v>43618</v>
      </c>
      <c r="D756" s="6">
        <v>381.62248878939363</v>
      </c>
      <c r="E756" s="8">
        <f>YEAR(Table6[[#This Row],[Date]])</f>
        <v>2019</v>
      </c>
      <c r="F756" s="6">
        <f>Table6[[#This Row],[TV_State]]+Table6[[#This Row],[Radio_State]]+Table6[[#This Row],[Online]]</f>
        <v>466.42748629814776</v>
      </c>
      <c r="G756" s="6">
        <f t="shared" si="297"/>
        <v>318.74716545395336</v>
      </c>
      <c r="H756" s="6">
        <f>LN(Table6[[#This Row],[PROF TV LING]])</f>
        <v>5.7643982037396162</v>
      </c>
      <c r="I756" s="6">
        <f t="shared" si="298"/>
        <v>5.9444318707239088</v>
      </c>
      <c r="J756" s="6">
        <v>56.536665005836099</v>
      </c>
      <c r="K756" s="6">
        <f t="shared" si="303"/>
        <v>54.371009465598959</v>
      </c>
      <c r="L756" s="6">
        <f>0.5*J755+0.5*Table6[[#This Row],[Radio_State]]</f>
        <v>56.256780525609187</v>
      </c>
      <c r="M756" s="6">
        <f>LN(Table6[[#This Row],[RADIO LINGERING ]])</f>
        <v>4.0299265764973411</v>
      </c>
      <c r="N756" s="6">
        <f t="shared" si="299"/>
        <v>4.0348893658394704</v>
      </c>
      <c r="O756" s="6">
        <v>28.268332502918049</v>
      </c>
      <c r="P756" s="6">
        <f t="shared" si="300"/>
        <v>28.085394628175301</v>
      </c>
      <c r="Q756" s="6">
        <f>0.3*O755+0.7*Table6[[#This Row],[Online]]</f>
        <v>28.184367158849973</v>
      </c>
      <c r="R756" s="6">
        <f>LN(Table6[[#This Row],[ONLINE LINGERING]])</f>
        <v>3.3387674681627821</v>
      </c>
      <c r="S756" s="6">
        <f t="shared" si="301"/>
        <v>3.341742185279525</v>
      </c>
      <c r="T756" s="6">
        <v>1572.4101915728388</v>
      </c>
      <c r="U756" s="6">
        <f t="shared" si="302"/>
        <v>7.3603648750662822</v>
      </c>
      <c r="V756" s="8">
        <f>YEAR(Table6[[#This Row],[Date]])</f>
        <v>2019</v>
      </c>
      <c r="W756" s="8">
        <f>WEEKNUM(Table6[[#This Row],[Date]])</f>
        <v>23</v>
      </c>
      <c r="X756" t="s">
        <v>922</v>
      </c>
      <c r="Y756" s="9">
        <f>Table6[[#This Row],[LNTVLING]]+Table6[[#This Row],[LNRADIOLING]]+Table6[[#This Row],[LNONLINELING]]</f>
        <v>13.133092248399739</v>
      </c>
      <c r="Z756">
        <f t="shared" si="323"/>
        <v>1</v>
      </c>
      <c r="AA756">
        <f t="shared" si="304"/>
        <v>0</v>
      </c>
      <c r="AB756">
        <f t="shared" si="305"/>
        <v>0</v>
      </c>
      <c r="AC756">
        <f t="shared" si="306"/>
        <v>0</v>
      </c>
      <c r="AD756">
        <f t="shared" si="307"/>
        <v>0</v>
      </c>
      <c r="AE756">
        <f t="shared" si="308"/>
        <v>1</v>
      </c>
      <c r="AF756">
        <f t="shared" si="309"/>
        <v>0</v>
      </c>
      <c r="AG756" s="9">
        <f>'[1]1'!J$20+'[1]1'!J$21*Table6[[#This Row],[TV_State]]</f>
        <v>1705.0311621190313</v>
      </c>
      <c r="AH756" s="9">
        <f>Table6[[#This Row],[sales]]-Table6[[#This Row],[Pred_1]]</f>
        <v>-132.62097054619244</v>
      </c>
      <c r="AI756">
        <f>ABS(Table6[[#This Row],[Res_1]])/Table6[[#This Row],[sales]]</f>
        <v>8.4342477081972692E-2</v>
      </c>
      <c r="AJ756" s="9">
        <f>'[1]2'!J$20+'[1]2'!J$21*Table6[[#This Row],[Radio_State]]</f>
        <v>1962.4808620986403</v>
      </c>
      <c r="AK756" s="9">
        <f>Table6[[#This Row],[sales]]-Table6[[#This Row],[ Pred_2 ]]</f>
        <v>-390.07067052580146</v>
      </c>
      <c r="AL756">
        <f>ABS(Table6[[#This Row],[ Res_2 ]])/Table6[[#This Row],[sales]]</f>
        <v>0.24807182795961433</v>
      </c>
      <c r="AM756" s="10">
        <f>'[1]3'!J$20+'[1]3'!J$21*Data!O756</f>
        <v>1964.0454166018119</v>
      </c>
      <c r="AN756" s="9">
        <f>Table6[[#This Row],[sales]]-Table6[[#This Row],[Pred_3]]</f>
        <v>-391.63522502897308</v>
      </c>
      <c r="AO756" s="9">
        <f>ABS(Table6[[#This Row],[Res_3]])/Table6[[#This Row],[sales]]</f>
        <v>0.24906683200598637</v>
      </c>
      <c r="AP756" s="9">
        <f>'[1]4'!L$21+'[1]4'!L$27*Table6[[#This Row],[TV_State]]+'[1]4'!L$22*Table6[[#This Row],[NJ_DUM]]+'[1]4'!L$23*Table6[[#This Row],[NY_DUM]]+'[1]4'!L$24*Table6[[#This Row],[PA_DUM]]+'[1]4'!L$25*Table6[[#This Row],[CT_DUM]]+'[1]4'!L$26*Table6[[#This Row],[DL_DUM]]</f>
        <v>322.00852901905057</v>
      </c>
      <c r="AQ756" s="9">
        <f>Table6[[#This Row],[sales]]-Table6[[#This Row],[Pred_4]]</f>
        <v>1250.4016625537884</v>
      </c>
      <c r="AR756">
        <f>ABS(Table6[[#This Row],[Res_4]]/Table6[[#This Row],[sales]])</f>
        <v>0.79521340503589955</v>
      </c>
      <c r="AS756" s="9">
        <f>'[1]5'!L$20+'[1]5'!L$26*Table6[[#This Row],[Radio_State]]+'[1]5'!L$21*Table6[[#This Row],[NJ_DUM]]+'[1]5'!L$22*Table6[[#This Row],[NY_DUM]]+'[1]5'!L$23*Table6[[#This Row],[PA_DUM]]+'[1]5'!L$24*Table6[[#This Row],[CT_DUM]]+'[1]5'!L$25*Table6[[#This Row],[DL_DUM]]</f>
        <v>295.98625196329408</v>
      </c>
      <c r="AT756" s="9">
        <f>Table6[[#This Row],[sales]]-Table6[[#This Row],[Pred_5]]</f>
        <v>1276.4239396095447</v>
      </c>
      <c r="AU756" s="9">
        <f>ABS(Table6[[#This Row],[Red_5]]/Table6[[#This Row],[sales]])</f>
        <v>0.81176269808628809</v>
      </c>
      <c r="AV756" s="9">
        <f>'[1]6'!L$20+'[1]6'!L$26*Table6[[#This Row],[Online]]+'[1]6'!L$21*Table6[[#This Row],[NJ_DUM]]+'[1]6'!L$22*Table6[[#This Row],[NY_DUM]]+'[1]6'!L$23*Table6[[#This Row],[PA_DUM]]+'[1]6'!L$24*Table6[[#This Row],[CT_DUM]]+'[1]6'!L$25*Table6[[#This Row],[DL_DUM]]</f>
        <v>117.07726321828233</v>
      </c>
      <c r="AW756" s="9">
        <f>Table6[[#This Row],[sales]]-Table6[[#This Row],[Pred_6]]</f>
        <v>1455.3329283545565</v>
      </c>
      <c r="AX756" s="9">
        <f>ABS(Table6[[#This Row],[Red_6]]/Table6[[#This Row],[sales]])</f>
        <v>0.92554279802703832</v>
      </c>
      <c r="AY756" s="9">
        <f>'[1]7'!L$21+'[1]7'!L$27*Table6[[#This Row],[LNTV]]+'[1]7'!L$22*Table6[[#This Row],[NJ_DUM]]+'[1]7'!L$23*Table6[[#This Row],[NY_DUM]]+'[1]7'!L$24*Table6[[#This Row],[PA_DUM]]+'[1]7'!L$25*Table6[[#This Row],[CT_DUM]]+'[1]7'!L$26*Table6[[#This Row],[DL_DUM]]</f>
        <v>5.8035266717589078</v>
      </c>
      <c r="AZ756" s="9">
        <f>Table6[[#This Row],[sales]]-Table6[[#This Row],[Pred_7]]</f>
        <v>1566.60666490108</v>
      </c>
      <c r="BA756" s="9">
        <f>ABS(Table6[[#This Row],[Red_7]]/Table6[[#This Row],[sales]])</f>
        <v>0.99630915221558458</v>
      </c>
      <c r="BB756" s="9">
        <f>'[1]8'!O$22+'[1]8'!O$28*Table6[[#This Row],[LNRADIOLING]]+'[1]8'!O$23*Table6[[#This Row],[DL_DUM]]+'[1]8'!O$24*Table6[[#This Row],[CT_DUM]]+'[1]8'!O$25*Table6[[#This Row],[PA_DUM]]+'[1]8'!O$26*Table6[[#This Row],[NY_DUM]]+'[1]8'!O$27*Table6[[#This Row],[NJ_DUM]]</f>
        <v>6.8441257021669166</v>
      </c>
      <c r="BC756" s="9">
        <f>Table6[[#This Row],[sales]]-Table6[[#This Row],[Pred_8]]</f>
        <v>1565.566065870672</v>
      </c>
      <c r="BD756" s="9">
        <f>ABS(Table6[[#This Row],[Red_8]]/Table6[[#This Row],[sales]])</f>
        <v>0.99564736622870598</v>
      </c>
      <c r="BE756" s="9">
        <f>'[1]9'!M$19+'[1]9'!M$21*Table6[[#This Row],[LNONLINE]]+'[1]9'!M$20*Table6[[#This Row],[DL_DUM]]+'[1]9'!M$22*Table6[[#This Row],[CT_DUM]]+'[1]9'!M$23*Table6[[#This Row],[PA_DUM]]+'[1]9'!M$24*Table6[[#This Row],[NY_DUM]]+'[1]9'!M$25*Table6[[#This Row],[NJ_DUM]]</f>
        <v>6.7525630472157641</v>
      </c>
      <c r="BF756" s="9">
        <f>Table6[[#This Row],[sales]]-Table6[[#This Row],[Pred_9]]</f>
        <v>1565.6576285256231</v>
      </c>
      <c r="BG756" s="9">
        <f>ABS(Table6[[#This Row],[Red_9]]/Table6[[#This Row],[sales]])</f>
        <v>0.99570559699790462</v>
      </c>
      <c r="BH756" s="9">
        <f>'[1]10'!P$22+'[1]10'!P$30*Table6[[#This Row],[LNTV]]+'[1]10'!P$29*Table6[[#This Row],[LNRADIOLING]]+'[1]10'!P$24*Table6[[#This Row],[LNONLINELING]]+'[1]10'!P$23*Table6[[#This Row],[DL_DUM]]+'[1]10'!P$25*Table6[[#This Row],[CT_DUM]]+'[1]10'!P$26*Table6[[#This Row],[PA_DUM]]+'[1]10'!P$27*Table6[[#This Row],[NY_DUM]]+'[1]10'!P$28*Table6[[#This Row],[NJ_DUM]]</f>
        <v>6.772234530520107</v>
      </c>
      <c r="BI756" s="9">
        <f>Table6[[#This Row],[sales]]-Table6[[#This Row],[Pred_10]]</f>
        <v>1565.6379570423187</v>
      </c>
      <c r="BJ756" s="45">
        <f>ABS(Table6[[#This Row],[Red_10]]/Table6[[#This Row],[sales]])</f>
        <v>0.99569308659609612</v>
      </c>
      <c r="BK756" s="9">
        <f>'[1]11'!P$32+'[1]11'!P$40*Table6[[#This Row],[LNONLINELING]]+'[1]11'!P$39*Table6[[#This Row],[LNRADIOLING]]+'[1]11'!P$38*Table6[[#This Row],[LNTVLING]]+'[1]11'!P$33*Table6[[#This Row],[DL_DUM]]+'[1]11'!P$34*Table6[[#This Row],[CT_DUM]]+'[1]11'!P$35*Table6[[#This Row],[PA_DUM]]+'[1]11'!P$36*Table6[[#This Row],[NY_DUM]]+'[1]11'!P$37*Table6[[#This Row],[NJ_DUM]]</f>
        <v>6.8221512561850979</v>
      </c>
      <c r="BL756" s="9">
        <f>Table6[[#This Row],[sales]]-Table6[[#This Row],[ Pred_11]]</f>
        <v>1565.5880403166536</v>
      </c>
      <c r="BM756" s="47">
        <f>ABS(Table6[[#This Row],[ Red_11]]/Table6[[#This Row],[sales]])</f>
        <v>0.99566134123732619</v>
      </c>
      <c r="BN756" s="9">
        <f>'[1]12'!K$22+'[1]12'!K$28*Table6[[#This Row],[COMBINE LN LING]]+'[1]12'!K$23*Table6[[#This Row],[DL_DUM]]+'[1]12'!K$24*Table6[[#This Row],[CT_DUM]]+'[1]12'!K$25*Table6[[#This Row],[PA_DUM]]+'[1]12'!K$26*Table6[[#This Row],[NY_DUM]]+'[1]12'!K$27*Table6[[#This Row],[NJ_DUM]]</f>
        <v>6.7534155409281595</v>
      </c>
      <c r="BO756" s="9">
        <f>Table6[[#This Row],[sales]]-Table6[[#This Row],[ Pred_12]]</f>
        <v>1565.6567760319106</v>
      </c>
      <c r="BP756" s="47">
        <f>ABS(Table6[[#This Row],[ Red_12]]/Table6[[#This Row],[sales]])</f>
        <v>0.99570505484057381</v>
      </c>
      <c r="BQ756">
        <f>LN(G756+'2019 Totals and Calculations'!C$18)</f>
        <v>6.5220790913496867</v>
      </c>
      <c r="BR756">
        <f>LN(Table6[[#This Row],[PROF RADIO]]+'2019 Totals and Calculations'!D$18)</f>
        <v>4.7632620241136445</v>
      </c>
      <c r="BS756">
        <f>LN(Table6[[#This Row],[ONLINE LINGERING]]+'2019 Totals and Calculations'!E$18)</f>
        <v>4.2775231299699321</v>
      </c>
      <c r="BT756">
        <f>MONTH(Table6[[#This Row],[Date]])</f>
        <v>6</v>
      </c>
      <c r="BU756">
        <f t="shared" si="310"/>
        <v>0</v>
      </c>
      <c r="BV756">
        <f t="shared" si="311"/>
        <v>0</v>
      </c>
      <c r="BW756">
        <f t="shared" si="312"/>
        <v>0</v>
      </c>
      <c r="BX756">
        <f t="shared" si="313"/>
        <v>0</v>
      </c>
      <c r="BY756">
        <f t="shared" si="314"/>
        <v>0</v>
      </c>
      <c r="BZ756">
        <f t="shared" si="315"/>
        <v>1</v>
      </c>
      <c r="CA756">
        <f t="shared" si="316"/>
        <v>0</v>
      </c>
      <c r="CB756">
        <f t="shared" si="317"/>
        <v>0</v>
      </c>
      <c r="CC756">
        <f t="shared" si="318"/>
        <v>0</v>
      </c>
      <c r="CD756">
        <f t="shared" si="319"/>
        <v>0</v>
      </c>
      <c r="CE756">
        <f t="shared" si="320"/>
        <v>0</v>
      </c>
      <c r="CF756">
        <f t="shared" si="321"/>
        <v>0</v>
      </c>
      <c r="CG756">
        <f t="shared" si="322"/>
        <v>127</v>
      </c>
      <c r="CH75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1740.8619087480124</v>
      </c>
      <c r="CI756" s="79">
        <f>Table6[[#This Row],[sales]]-CH756</f>
        <v>-168.4517171751736</v>
      </c>
      <c r="CJ756">
        <f>ABS(Table6[[#This Row],[sales]]-CH756)/Table6[[#This Row],[sales]]</f>
        <v>0.10712962691158594</v>
      </c>
      <c r="CK75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1683.5497029998714</v>
      </c>
      <c r="CL756" s="79">
        <f>Table6[[#This Row],[sales]]-CK756</f>
        <v>-111.13951142703263</v>
      </c>
      <c r="CM756">
        <f>ABS(Table6[[#This Row],[sales]]-CK756)/Table6[[#This Row],[sales]]</f>
        <v>7.0680991526684792E-2</v>
      </c>
      <c r="CN75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1688.6493959271208</v>
      </c>
      <c r="CO756" s="79">
        <f>Table6[[#This Row],[sales]]-CN756</f>
        <v>-116.23920435428204</v>
      </c>
      <c r="CP756">
        <f>ABS(Table6[[#This Row],[sales]]-CN756)/Table6[[#This Row],[sales]]</f>
        <v>7.392422472027553E-2</v>
      </c>
      <c r="CQ75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1665.9280004176226</v>
      </c>
      <c r="CR756" s="79">
        <f>Table6[[#This Row],[sales]]-CQ756</f>
        <v>-93.517808844783758</v>
      </c>
      <c r="CS756">
        <f>ABS(Table6[[#This Row],[sales]]-CQ756)/Table6[[#This Row],[sales]]</f>
        <v>5.9474181321122359E-2</v>
      </c>
    </row>
    <row r="757" spans="1:97" x14ac:dyDescent="0.2">
      <c r="A757">
        <v>756</v>
      </c>
      <c r="B757" t="s">
        <v>31</v>
      </c>
      <c r="C757" s="5">
        <v>43625</v>
      </c>
      <c r="D757" s="6">
        <v>385.43871367728758</v>
      </c>
      <c r="E757" s="8">
        <f>YEAR(Table6[[#This Row],[Date]])</f>
        <v>2019</v>
      </c>
      <c r="F757" s="6">
        <f>Table6[[#This Row],[TV_State]]+Table6[[#This Row],[Radio_State]]+Table6[[#This Row],[Online]]</f>
        <v>471.09176116112928</v>
      </c>
      <c r="G757" s="6">
        <f t="shared" si="297"/>
        <v>338.75462992095362</v>
      </c>
      <c r="H757" s="6">
        <f>LN(Table6[[#This Row],[PROF TV LING]])</f>
        <v>5.8252760397638408</v>
      </c>
      <c r="I757" s="6">
        <f t="shared" si="298"/>
        <v>5.9543822015770766</v>
      </c>
      <c r="J757" s="6">
        <v>57.10203165589445</v>
      </c>
      <c r="K757" s="6">
        <f t="shared" si="303"/>
        <v>55.736520560746705</v>
      </c>
      <c r="L757" s="6">
        <f>0.5*J756+0.5*Table6[[#This Row],[Radio_State]]</f>
        <v>56.819348330865274</v>
      </c>
      <c r="M757" s="6">
        <f>LN(Table6[[#This Row],[RADIO LINGERING ]])</f>
        <v>4.0398769073505099</v>
      </c>
      <c r="N757" s="6">
        <f t="shared" si="299"/>
        <v>4.0448396966926383</v>
      </c>
      <c r="O757" s="6">
        <v>28.551015827947225</v>
      </c>
      <c r="P757" s="6">
        <f t="shared" si="300"/>
        <v>28.411329468015644</v>
      </c>
      <c r="Q757" s="6">
        <f>0.3*O756+0.7*Table6[[#This Row],[Online]]</f>
        <v>28.46621083043847</v>
      </c>
      <c r="R757" s="6">
        <f>LN(Table6[[#This Row],[ONLINE LINGERING]])</f>
        <v>3.34871779901595</v>
      </c>
      <c r="S757" s="6">
        <f t="shared" si="301"/>
        <v>3.3516925161326929</v>
      </c>
      <c r="T757" s="6">
        <v>1885.279875141707</v>
      </c>
      <c r="U757" s="6">
        <f t="shared" si="302"/>
        <v>7.5418315637370448</v>
      </c>
      <c r="V757" s="8">
        <f>YEAR(Table6[[#This Row],[Date]])</f>
        <v>2019</v>
      </c>
      <c r="W757" s="8">
        <f>WEEKNUM(Table6[[#This Row],[Date]])</f>
        <v>24</v>
      </c>
      <c r="X757" t="s">
        <v>923</v>
      </c>
      <c r="Y757" s="9">
        <f>Table6[[#This Row],[LNTVLING]]+Table6[[#This Row],[LNRADIOLING]]+Table6[[#This Row],[LNONLINELING]]</f>
        <v>13.213870746130301</v>
      </c>
      <c r="Z757">
        <f t="shared" si="323"/>
        <v>1</v>
      </c>
      <c r="AA757">
        <f t="shared" si="304"/>
        <v>0</v>
      </c>
      <c r="AB757">
        <f t="shared" si="305"/>
        <v>0</v>
      </c>
      <c r="AC757">
        <f t="shared" si="306"/>
        <v>0</v>
      </c>
      <c r="AD757">
        <f t="shared" si="307"/>
        <v>0</v>
      </c>
      <c r="AE757">
        <f t="shared" si="308"/>
        <v>1</v>
      </c>
      <c r="AF757">
        <f t="shared" si="309"/>
        <v>0</v>
      </c>
      <c r="AG757" s="9">
        <f>'[1]1'!J$20+'[1]1'!J$21*Table6[[#This Row],[TV_State]]</f>
        <v>1708.7841482856584</v>
      </c>
      <c r="AH757" s="9">
        <f>Table6[[#This Row],[sales]]-Table6[[#This Row],[Pred_1]]</f>
        <v>176.49572685604858</v>
      </c>
      <c r="AI757">
        <f>ABS(Table6[[#This Row],[Res_1]])/Table6[[#This Row],[sales]]</f>
        <v>9.3617785445666138E-2</v>
      </c>
      <c r="AJ757" s="9">
        <f>'[1]2'!J$20+'[1]2'!J$21*Table6[[#This Row],[Radio_State]]</f>
        <v>1964.9628526796516</v>
      </c>
      <c r="AK757" s="9">
        <f>Table6[[#This Row],[sales]]-Table6[[#This Row],[ Pred_2 ]]</f>
        <v>-79.68297753794468</v>
      </c>
      <c r="AL757">
        <f>ABS(Table6[[#This Row],[ Res_2 ]])/Table6[[#This Row],[sales]]</f>
        <v>4.2265861206392669E-2</v>
      </c>
      <c r="AM757" s="10">
        <f>'[1]3'!J$20+'[1]3'!J$21*Data!O757</f>
        <v>1965.6785689505814</v>
      </c>
      <c r="AN757" s="9">
        <f>Table6[[#This Row],[sales]]-Table6[[#This Row],[Pred_3]]</f>
        <v>-80.398693808874441</v>
      </c>
      <c r="AO757" s="9">
        <f>ABS(Table6[[#This Row],[Res_3]])/Table6[[#This Row],[sales]]</f>
        <v>4.2645495169692661E-2</v>
      </c>
      <c r="AP757" s="9">
        <f>'[1]4'!L$21+'[1]4'!L$27*Table6[[#This Row],[TV_State]]+'[1]4'!L$22*Table6[[#This Row],[NJ_DUM]]+'[1]4'!L$23*Table6[[#This Row],[NY_DUM]]+'[1]4'!L$24*Table6[[#This Row],[PA_DUM]]+'[1]4'!L$25*Table6[[#This Row],[CT_DUM]]+'[1]4'!L$26*Table6[[#This Row],[DL_DUM]]</f>
        <v>322.85031436578288</v>
      </c>
      <c r="AQ757" s="9">
        <f>Table6[[#This Row],[sales]]-Table6[[#This Row],[Pred_4]]</f>
        <v>1562.4295607759241</v>
      </c>
      <c r="AR757">
        <f>ABS(Table6[[#This Row],[Res_4]]/Table6[[#This Row],[sales]])</f>
        <v>0.8287520496968569</v>
      </c>
      <c r="AS757" s="9">
        <f>'[1]5'!L$20+'[1]5'!L$26*Table6[[#This Row],[Radio_State]]+'[1]5'!L$21*Table6[[#This Row],[NJ_DUM]]+'[1]5'!L$22*Table6[[#This Row],[NY_DUM]]+'[1]5'!L$23*Table6[[#This Row],[PA_DUM]]+'[1]5'!L$24*Table6[[#This Row],[CT_DUM]]+'[1]5'!L$25*Table6[[#This Row],[DL_DUM]]</f>
        <v>296.98219919965652</v>
      </c>
      <c r="AT757" s="9">
        <f>Table6[[#This Row],[sales]]-Table6[[#This Row],[Pred_5]]</f>
        <v>1588.2976759420503</v>
      </c>
      <c r="AU757" s="9">
        <f>ABS(Table6[[#This Row],[Red_5]]/Table6[[#This Row],[sales]])</f>
        <v>0.84247315047728177</v>
      </c>
      <c r="AV757" s="9">
        <f>'[1]6'!L$20+'[1]6'!L$26*Table6[[#This Row],[Online]]+'[1]6'!L$21*Table6[[#This Row],[NJ_DUM]]+'[1]6'!L$22*Table6[[#This Row],[NY_DUM]]+'[1]6'!L$23*Table6[[#This Row],[PA_DUM]]+'[1]6'!L$24*Table6[[#This Row],[CT_DUM]]+'[1]6'!L$25*Table6[[#This Row],[DL_DUM]]</f>
        <v>118.30757386232973</v>
      </c>
      <c r="AW757" s="9">
        <f>Table6[[#This Row],[sales]]-Table6[[#This Row],[Pred_6]]</f>
        <v>1766.9723012793772</v>
      </c>
      <c r="AX757" s="9">
        <f>ABS(Table6[[#This Row],[Red_6]]/Table6[[#This Row],[sales]])</f>
        <v>0.93724667863786693</v>
      </c>
      <c r="AY757" s="9">
        <f>'[1]7'!L$21+'[1]7'!L$27*Table6[[#This Row],[LNTV]]+'[1]7'!L$22*Table6[[#This Row],[NJ_DUM]]+'[1]7'!L$23*Table6[[#This Row],[NY_DUM]]+'[1]7'!L$24*Table6[[#This Row],[PA_DUM]]+'[1]7'!L$25*Table6[[#This Row],[CT_DUM]]+'[1]7'!L$26*Table6[[#This Row],[DL_DUM]]</f>
        <v>5.8046280190489083</v>
      </c>
      <c r="AZ757" s="9">
        <f>Table6[[#This Row],[sales]]-Table6[[#This Row],[Pred_7]]</f>
        <v>1879.4752471226579</v>
      </c>
      <c r="BA757" s="9">
        <f>ABS(Table6[[#This Row],[Red_7]]/Table6[[#This Row],[sales]])</f>
        <v>0.99692107888298931</v>
      </c>
      <c r="BB757" s="9">
        <f>'[1]8'!O$22+'[1]8'!O$28*Table6[[#This Row],[LNRADIOLING]]+'[1]8'!O$23*Table6[[#This Row],[DL_DUM]]+'[1]8'!O$24*Table6[[#This Row],[CT_DUM]]+'[1]8'!O$25*Table6[[#This Row],[PA_DUM]]+'[1]8'!O$26*Table6[[#This Row],[NY_DUM]]+'[1]8'!O$27*Table6[[#This Row],[NJ_DUM]]</f>
        <v>6.8448355681706934</v>
      </c>
      <c r="BC757" s="9">
        <f>Table6[[#This Row],[sales]]-Table6[[#This Row],[Pred_8]]</f>
        <v>1878.4350395735362</v>
      </c>
      <c r="BD757" s="9">
        <f>ABS(Table6[[#This Row],[Red_8]]/Table6[[#This Row],[sales]])</f>
        <v>0.99636932656078114</v>
      </c>
      <c r="BE757" s="9">
        <f>'[1]9'!M$19+'[1]9'!M$21*Table6[[#This Row],[LNONLINE]]+'[1]9'!M$20*Table6[[#This Row],[DL_DUM]]+'[1]9'!M$22*Table6[[#This Row],[CT_DUM]]+'[1]9'!M$23*Table6[[#This Row],[PA_DUM]]+'[1]9'!M$24*Table6[[#This Row],[NY_DUM]]+'[1]9'!M$25*Table6[[#This Row],[NJ_DUM]]</f>
        <v>6.7557134955470959</v>
      </c>
      <c r="BF757" s="9">
        <f>Table6[[#This Row],[sales]]-Table6[[#This Row],[Pred_9]]</f>
        <v>1878.5241616461599</v>
      </c>
      <c r="BG757" s="9">
        <f>ABS(Table6[[#This Row],[Red_9]]/Table6[[#This Row],[sales]])</f>
        <v>0.99641659915611247</v>
      </c>
      <c r="BH757" s="9">
        <f>'[1]10'!P$22+'[1]10'!P$30*Table6[[#This Row],[LNTV]]+'[1]10'!P$29*Table6[[#This Row],[LNRADIOLING]]+'[1]10'!P$24*Table6[[#This Row],[LNONLINELING]]+'[1]10'!P$23*Table6[[#This Row],[DL_DUM]]+'[1]10'!P$25*Table6[[#This Row],[CT_DUM]]+'[1]10'!P$26*Table6[[#This Row],[PA_DUM]]+'[1]10'!P$27*Table6[[#This Row],[NY_DUM]]+'[1]10'!P$28*Table6[[#This Row],[NJ_DUM]]</f>
        <v>6.774045613796325</v>
      </c>
      <c r="BI757" s="9">
        <f>Table6[[#This Row],[sales]]-Table6[[#This Row],[Pred_10]]</f>
        <v>1878.5058295279107</v>
      </c>
      <c r="BJ757" s="45">
        <f>ABS(Table6[[#This Row],[Red_10]]/Table6[[#This Row],[sales]])</f>
        <v>0.99640687533818439</v>
      </c>
      <c r="BK757" s="9">
        <f>'[1]11'!P$32+'[1]11'!P$40*Table6[[#This Row],[LNONLINELING]]+'[1]11'!P$39*Table6[[#This Row],[LNRADIOLING]]+'[1]11'!P$38*Table6[[#This Row],[LNTVLING]]+'[1]11'!P$33*Table6[[#This Row],[DL_DUM]]+'[1]11'!P$34*Table6[[#This Row],[CT_DUM]]+'[1]11'!P$35*Table6[[#This Row],[PA_DUM]]+'[1]11'!P$36*Table6[[#This Row],[NY_DUM]]+'[1]11'!P$37*Table6[[#This Row],[NJ_DUM]]</f>
        <v>6.8146863557570558</v>
      </c>
      <c r="BL757" s="9">
        <f>Table6[[#This Row],[sales]]-Table6[[#This Row],[ Pred_11]]</f>
        <v>1878.46518878595</v>
      </c>
      <c r="BM757" s="47">
        <f>ABS(Table6[[#This Row],[ Red_11]]/Table6[[#This Row],[sales]])</f>
        <v>0.99638531846352796</v>
      </c>
      <c r="BN757" s="9">
        <f>'[1]12'!K$22+'[1]12'!K$28*Table6[[#This Row],[COMBINE LN LING]]+'[1]12'!K$23*Table6[[#This Row],[DL_DUM]]+'[1]12'!K$24*Table6[[#This Row],[CT_DUM]]+'[1]12'!K$25*Table6[[#This Row],[PA_DUM]]+'[1]12'!K$26*Table6[[#This Row],[NY_DUM]]+'[1]12'!K$27*Table6[[#This Row],[NJ_DUM]]</f>
        <v>6.7611893303878707</v>
      </c>
      <c r="BO757" s="9">
        <f>Table6[[#This Row],[sales]]-Table6[[#This Row],[ Pred_12]]</f>
        <v>1878.5186858113191</v>
      </c>
      <c r="BP757" s="47">
        <f>ABS(Table6[[#This Row],[ Red_12]]/Table6[[#This Row],[sales]])</f>
        <v>0.99641369463519058</v>
      </c>
      <c r="BQ757">
        <f>LN(G757+'2019 Totals and Calculations'!C$18)</f>
        <v>6.5510776834584057</v>
      </c>
      <c r="BR757">
        <f>LN(Table6[[#This Row],[PROF RADIO]]+'2019 Totals and Calculations'!D$18)</f>
        <v>4.7748529320277537</v>
      </c>
      <c r="BS757">
        <f>LN(Table6[[#This Row],[ONLINE LINGERING]]+'2019 Totals and Calculations'!E$18)</f>
        <v>4.2814266434486505</v>
      </c>
      <c r="BT757">
        <f>MONTH(Table6[[#This Row],[Date]])</f>
        <v>6</v>
      </c>
      <c r="BU757">
        <f t="shared" si="310"/>
        <v>0</v>
      </c>
      <c r="BV757">
        <f t="shared" si="311"/>
        <v>0</v>
      </c>
      <c r="BW757">
        <f t="shared" si="312"/>
        <v>0</v>
      </c>
      <c r="BX757">
        <f t="shared" si="313"/>
        <v>0</v>
      </c>
      <c r="BY757">
        <f t="shared" si="314"/>
        <v>0</v>
      </c>
      <c r="BZ757">
        <f t="shared" si="315"/>
        <v>1</v>
      </c>
      <c r="CA757">
        <f t="shared" si="316"/>
        <v>0</v>
      </c>
      <c r="CB757">
        <f t="shared" si="317"/>
        <v>0</v>
      </c>
      <c r="CC757">
        <f t="shared" si="318"/>
        <v>0</v>
      </c>
      <c r="CD757">
        <f t="shared" si="319"/>
        <v>0</v>
      </c>
      <c r="CE757">
        <f t="shared" si="320"/>
        <v>0</v>
      </c>
      <c r="CF757">
        <f t="shared" si="321"/>
        <v>0</v>
      </c>
      <c r="CG757">
        <f t="shared" si="322"/>
        <v>128</v>
      </c>
      <c r="CH75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1760.7246839642301</v>
      </c>
      <c r="CI757" s="79">
        <f>Table6[[#This Row],[sales]]-CH757</f>
        <v>124.5551911774769</v>
      </c>
      <c r="CJ757">
        <f>ABS(Table6[[#This Row],[sales]]-CH757)/Table6[[#This Row],[sales]]</f>
        <v>6.6067215175738672E-2</v>
      </c>
      <c r="CK75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1693.3746437291866</v>
      </c>
      <c r="CL757" s="79">
        <f>Table6[[#This Row],[sales]]-CK757</f>
        <v>191.90523141252038</v>
      </c>
      <c r="CM757">
        <f>ABS(Table6[[#This Row],[sales]]-CK757)/Table6[[#This Row],[sales]]</f>
        <v>0.10179137535115089</v>
      </c>
      <c r="CN75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1694.788034568136</v>
      </c>
      <c r="CO757" s="79">
        <f>Table6[[#This Row],[sales]]-CN757</f>
        <v>190.49184057357093</v>
      </c>
      <c r="CP757">
        <f>ABS(Table6[[#This Row],[sales]]-CN757)/Table6[[#This Row],[sales]]</f>
        <v>0.10104167719885761</v>
      </c>
      <c r="CQ75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1679.7789537302754</v>
      </c>
      <c r="CR757" s="79">
        <f>Table6[[#This Row],[sales]]-CQ757</f>
        <v>205.50092141143159</v>
      </c>
      <c r="CS757">
        <f>ABS(Table6[[#This Row],[sales]]-CQ757)/Table6[[#This Row],[sales]]</f>
        <v>0.10900287226371901</v>
      </c>
    </row>
    <row r="758" spans="1:97" x14ac:dyDescent="0.2">
      <c r="A758">
        <v>757</v>
      </c>
      <c r="B758" t="s">
        <v>31</v>
      </c>
      <c r="C758" s="5">
        <v>43632</v>
      </c>
      <c r="D758" s="6">
        <v>389.29310081406044</v>
      </c>
      <c r="E758" s="8">
        <f>YEAR(Table6[[#This Row],[Date]])</f>
        <v>2019</v>
      </c>
      <c r="F758" s="6">
        <f>Table6[[#This Row],[TV_State]]+Table6[[#This Row],[Radio_State]]+Table6[[#This Row],[Online]]</f>
        <v>475.80267877274053</v>
      </c>
      <c r="G758" s="6">
        <f t="shared" si="297"/>
        <v>353.91617118888564</v>
      </c>
      <c r="H758" s="6">
        <f>LN(Table6[[#This Row],[PROF TV LING]])</f>
        <v>5.8690600805399793</v>
      </c>
      <c r="I758" s="6">
        <f t="shared" si="298"/>
        <v>5.9643325324302445</v>
      </c>
      <c r="J758" s="6">
        <v>57.673051972453401</v>
      </c>
      <c r="K758" s="6">
        <f t="shared" si="303"/>
        <v>56.704786266600053</v>
      </c>
      <c r="L758" s="6">
        <f>0.5*J757+0.5*Table6[[#This Row],[Radio_State]]</f>
        <v>57.387541814173929</v>
      </c>
      <c r="M758" s="6">
        <f>LN(Table6[[#This Row],[RADIO LINGERING ]])</f>
        <v>4.0498272382036777</v>
      </c>
      <c r="N758" s="6">
        <f t="shared" si="299"/>
        <v>4.0547900275458062</v>
      </c>
      <c r="O758" s="6">
        <v>28.836525986226704</v>
      </c>
      <c r="P758" s="6">
        <f t="shared" si="300"/>
        <v>28.708967030763382</v>
      </c>
      <c r="Q758" s="6">
        <f>0.3*O757+0.7*Table6[[#This Row],[Online]]</f>
        <v>28.750872938742859</v>
      </c>
      <c r="R758" s="6">
        <f>LN(Table6[[#This Row],[ONLINE LINGERING]])</f>
        <v>3.3586681298691183</v>
      </c>
      <c r="S758" s="6">
        <f t="shared" si="301"/>
        <v>3.3616428469858612</v>
      </c>
      <c r="T758" s="6">
        <v>1829.6056428543445</v>
      </c>
      <c r="U758" s="6">
        <f t="shared" si="302"/>
        <v>7.5118557269049218</v>
      </c>
      <c r="V758" s="8">
        <f>YEAR(Table6[[#This Row],[Date]])</f>
        <v>2019</v>
      </c>
      <c r="W758" s="8">
        <f>WEEKNUM(Table6[[#This Row],[Date]])</f>
        <v>25</v>
      </c>
      <c r="X758" t="s">
        <v>924</v>
      </c>
      <c r="Y758" s="9">
        <f>Table6[[#This Row],[LNTVLING]]+Table6[[#This Row],[LNRADIOLING]]+Table6[[#This Row],[LNONLINELING]]</f>
        <v>13.277555448612775</v>
      </c>
      <c r="Z758">
        <f t="shared" si="323"/>
        <v>1</v>
      </c>
      <c r="AA758">
        <f t="shared" si="304"/>
        <v>0</v>
      </c>
      <c r="AB758">
        <f t="shared" si="305"/>
        <v>0</v>
      </c>
      <c r="AC758">
        <f t="shared" si="306"/>
        <v>0</v>
      </c>
      <c r="AD758">
        <f t="shared" si="307"/>
        <v>0</v>
      </c>
      <c r="AE758">
        <f t="shared" si="308"/>
        <v>1</v>
      </c>
      <c r="AF758">
        <f t="shared" si="309"/>
        <v>0</v>
      </c>
      <c r="AG758" s="9">
        <f>'[1]1'!J$20+'[1]1'!J$21*Table6[[#This Row],[TV_State]]</f>
        <v>1712.5746643139516</v>
      </c>
      <c r="AH758" s="9">
        <f>Table6[[#This Row],[sales]]-Table6[[#This Row],[Pred_1]]</f>
        <v>117.03097854039288</v>
      </c>
      <c r="AI758">
        <f>ABS(Table6[[#This Row],[Res_1]])/Table6[[#This Row],[sales]]</f>
        <v>6.3965138606489169E-2</v>
      </c>
      <c r="AJ758" s="9">
        <f>'[1]2'!J$20+'[1]2'!J$21*Table6[[#This Row],[Radio_State]]</f>
        <v>1967.4696631664731</v>
      </c>
      <c r="AK758" s="9">
        <f>Table6[[#This Row],[sales]]-Table6[[#This Row],[ Pred_2 ]]</f>
        <v>-137.86402031212856</v>
      </c>
      <c r="AL758">
        <f>ABS(Table6[[#This Row],[ Res_2 ]])/Table6[[#This Row],[sales]]</f>
        <v>7.5351768207846503E-2</v>
      </c>
      <c r="AM758" s="10">
        <f>'[1]3'!J$20+'[1]3'!J$21*Data!O758</f>
        <v>1967.3280528228388</v>
      </c>
      <c r="AN758" s="9">
        <f>Table6[[#This Row],[sales]]-Table6[[#This Row],[Pred_3]]</f>
        <v>-137.72240996849428</v>
      </c>
      <c r="AO758" s="9">
        <f>ABS(Table6[[#This Row],[Res_3]])/Table6[[#This Row],[sales]]</f>
        <v>7.5274368827172672E-2</v>
      </c>
      <c r="AP758" s="9">
        <f>'[1]4'!L$21+'[1]4'!L$27*Table6[[#This Row],[TV_State]]+'[1]4'!L$22*Table6[[#This Row],[NJ_DUM]]+'[1]4'!L$23*Table6[[#This Row],[NY_DUM]]+'[1]4'!L$24*Table6[[#This Row],[PA_DUM]]+'[1]4'!L$25*Table6[[#This Row],[CT_DUM]]+'[1]4'!L$26*Table6[[#This Row],[DL_DUM]]</f>
        <v>323.70051756598247</v>
      </c>
      <c r="AQ758" s="9">
        <f>Table6[[#This Row],[sales]]-Table6[[#This Row],[Pred_4]]</f>
        <v>1505.9051252883621</v>
      </c>
      <c r="AR758">
        <f>ABS(Table6[[#This Row],[Res_4]]/Table6[[#This Row],[sales]])</f>
        <v>0.82307634498711901</v>
      </c>
      <c r="AS758" s="9">
        <f>'[1]5'!L$20+'[1]5'!L$26*Table6[[#This Row],[Radio_State]]+'[1]5'!L$21*Table6[[#This Row],[NJ_DUM]]+'[1]5'!L$22*Table6[[#This Row],[NY_DUM]]+'[1]5'!L$23*Table6[[#This Row],[PA_DUM]]+'[1]5'!L$24*Table6[[#This Row],[CT_DUM]]+'[1]5'!L$25*Table6[[#This Row],[DL_DUM]]</f>
        <v>297.98810590838264</v>
      </c>
      <c r="AT758" s="9">
        <f>Table6[[#This Row],[sales]]-Table6[[#This Row],[Pred_5]]</f>
        <v>1531.617536945962</v>
      </c>
      <c r="AU758" s="9">
        <f>ABS(Table6[[#This Row],[Red_5]]/Table6[[#This Row],[sales]])</f>
        <v>0.83712987163534591</v>
      </c>
      <c r="AV758" s="9">
        <f>'[1]6'!L$20+'[1]6'!L$26*Table6[[#This Row],[Online]]+'[1]6'!L$21*Table6[[#This Row],[NJ_DUM]]+'[1]6'!L$22*Table6[[#This Row],[NY_DUM]]+'[1]6'!L$23*Table6[[#This Row],[PA_DUM]]+'[1]6'!L$24*Table6[[#This Row],[CT_DUM]]+'[1]6'!L$25*Table6[[#This Row],[DL_DUM]]</f>
        <v>119.55018761281767</v>
      </c>
      <c r="AW758" s="9">
        <f>Table6[[#This Row],[sales]]-Table6[[#This Row],[Pred_6]]</f>
        <v>1710.0554552415269</v>
      </c>
      <c r="AX758" s="9">
        <f>ABS(Table6[[#This Row],[Red_6]]/Table6[[#This Row],[sales]])</f>
        <v>0.93465794769505151</v>
      </c>
      <c r="AY758" s="9">
        <f>'[1]7'!L$21+'[1]7'!L$27*Table6[[#This Row],[LNTV]]+'[1]7'!L$22*Table6[[#This Row],[NJ_DUM]]+'[1]7'!L$23*Table6[[#This Row],[NY_DUM]]+'[1]7'!L$24*Table6[[#This Row],[PA_DUM]]+'[1]7'!L$25*Table6[[#This Row],[CT_DUM]]+'[1]7'!L$26*Table6[[#This Row],[DL_DUM]]</f>
        <v>5.8057293663389089</v>
      </c>
      <c r="AZ758" s="9">
        <f>Table6[[#This Row],[sales]]-Table6[[#This Row],[Pred_7]]</f>
        <v>1823.7999134880056</v>
      </c>
      <c r="BA758" s="9">
        <f>ABS(Table6[[#This Row],[Red_7]]/Table6[[#This Row],[sales]])</f>
        <v>0.99682678647772338</v>
      </c>
      <c r="BB758" s="9">
        <f>'[1]8'!O$22+'[1]8'!O$28*Table6[[#This Row],[LNRADIOLING]]+'[1]8'!O$23*Table6[[#This Row],[DL_DUM]]+'[1]8'!O$24*Table6[[#This Row],[CT_DUM]]+'[1]8'!O$25*Table6[[#This Row],[PA_DUM]]+'[1]8'!O$26*Table6[[#This Row],[NY_DUM]]+'[1]8'!O$27*Table6[[#This Row],[NJ_DUM]]</f>
        <v>6.8455454341744693</v>
      </c>
      <c r="BC758" s="9">
        <f>Table6[[#This Row],[sales]]-Table6[[#This Row],[Pred_8]]</f>
        <v>1822.76009742017</v>
      </c>
      <c r="BD758" s="9">
        <f>ABS(Table6[[#This Row],[Red_8]]/Table6[[#This Row],[sales]])</f>
        <v>0.9962584585039348</v>
      </c>
      <c r="BE758" s="9">
        <f>'[1]9'!M$19+'[1]9'!M$21*Table6[[#This Row],[LNONLINE]]+'[1]9'!M$20*Table6[[#This Row],[DL_DUM]]+'[1]9'!M$22*Table6[[#This Row],[CT_DUM]]+'[1]9'!M$23*Table6[[#This Row],[PA_DUM]]+'[1]9'!M$24*Table6[[#This Row],[NY_DUM]]+'[1]9'!M$25*Table6[[#This Row],[NJ_DUM]]</f>
        <v>6.7588639438784286</v>
      </c>
      <c r="BF758" s="9">
        <f>Table6[[#This Row],[sales]]-Table6[[#This Row],[Pred_9]]</f>
        <v>1822.8467789104661</v>
      </c>
      <c r="BG758" s="9">
        <f>ABS(Table6[[#This Row],[Red_9]]/Table6[[#This Row],[sales]])</f>
        <v>0.99630583564809405</v>
      </c>
      <c r="BH758" s="9">
        <f>'[1]10'!P$22+'[1]10'!P$30*Table6[[#This Row],[LNTV]]+'[1]10'!P$29*Table6[[#This Row],[LNRADIOLING]]+'[1]10'!P$24*Table6[[#This Row],[LNONLINELING]]+'[1]10'!P$23*Table6[[#This Row],[DL_DUM]]+'[1]10'!P$25*Table6[[#This Row],[CT_DUM]]+'[1]10'!P$26*Table6[[#This Row],[PA_DUM]]+'[1]10'!P$27*Table6[[#This Row],[NY_DUM]]+'[1]10'!P$28*Table6[[#This Row],[NJ_DUM]]</f>
        <v>6.7758566970725429</v>
      </c>
      <c r="BI758" s="9">
        <f>Table6[[#This Row],[sales]]-Table6[[#This Row],[Pred_10]]</f>
        <v>1822.8297861572719</v>
      </c>
      <c r="BJ758" s="45">
        <f>ABS(Table6[[#This Row],[Red_10]]/Table6[[#This Row],[sales]])</f>
        <v>0.99629654798916023</v>
      </c>
      <c r="BK758" s="9">
        <f>'[1]11'!P$32+'[1]11'!P$40*Table6[[#This Row],[LNONLINELING]]+'[1]11'!P$39*Table6[[#This Row],[LNRADIOLING]]+'[1]11'!P$38*Table6[[#This Row],[LNTVLING]]+'[1]11'!P$33*Table6[[#This Row],[DL_DUM]]+'[1]11'!P$34*Table6[[#This Row],[CT_DUM]]+'[1]11'!P$35*Table6[[#This Row],[PA_DUM]]+'[1]11'!P$36*Table6[[#This Row],[NY_DUM]]+'[1]11'!P$37*Table6[[#This Row],[NJ_DUM]]</f>
        <v>6.8101047851981757</v>
      </c>
      <c r="BL758" s="9">
        <f>Table6[[#This Row],[sales]]-Table6[[#This Row],[ Pred_11]]</f>
        <v>1822.7955380691465</v>
      </c>
      <c r="BM758" s="47">
        <f>ABS(Table6[[#This Row],[ Red_11]]/Table6[[#This Row],[sales]])</f>
        <v>0.99627782915307705</v>
      </c>
      <c r="BN758" s="9">
        <f>'[1]12'!K$22+'[1]12'!K$28*Table6[[#This Row],[COMBINE LN LING]]+'[1]12'!K$23*Table6[[#This Row],[DL_DUM]]+'[1]12'!K$24*Table6[[#This Row],[CT_DUM]]+'[1]12'!K$25*Table6[[#This Row],[PA_DUM]]+'[1]12'!K$26*Table6[[#This Row],[NY_DUM]]+'[1]12'!K$27*Table6[[#This Row],[NJ_DUM]]</f>
        <v>6.7673180834943523</v>
      </c>
      <c r="BO758" s="9">
        <f>Table6[[#This Row],[sales]]-Table6[[#This Row],[ Pred_12]]</f>
        <v>1822.8383247708502</v>
      </c>
      <c r="BP758" s="47">
        <f>ABS(Table6[[#This Row],[ Red_12]]/Table6[[#This Row],[sales]])</f>
        <v>0.99630121490391954</v>
      </c>
      <c r="BQ758">
        <f>LN(G758+'2019 Totals and Calculations'!C$18)</f>
        <v>6.5725058536476224</v>
      </c>
      <c r="BR758">
        <f>LN(Table6[[#This Row],[PROF RADIO]]+'2019 Totals and Calculations'!D$18)</f>
        <v>4.7829912351437853</v>
      </c>
      <c r="BS758">
        <f>LN(Table6[[#This Row],[ONLINE LINGERING]]+'2019 Totals and Calculations'!E$18)</f>
        <v>4.2853537858409831</v>
      </c>
      <c r="BT758">
        <f>MONTH(Table6[[#This Row],[Date]])</f>
        <v>6</v>
      </c>
      <c r="BU758">
        <f t="shared" si="310"/>
        <v>0</v>
      </c>
      <c r="BV758">
        <f t="shared" si="311"/>
        <v>0</v>
      </c>
      <c r="BW758">
        <f t="shared" si="312"/>
        <v>0</v>
      </c>
      <c r="BX758">
        <f t="shared" si="313"/>
        <v>0</v>
      </c>
      <c r="BY758">
        <f t="shared" si="314"/>
        <v>0</v>
      </c>
      <c r="BZ758">
        <f t="shared" si="315"/>
        <v>1</v>
      </c>
      <c r="CA758">
        <f t="shared" si="316"/>
        <v>0</v>
      </c>
      <c r="CB758">
        <f t="shared" si="317"/>
        <v>0</v>
      </c>
      <c r="CC758">
        <f t="shared" si="318"/>
        <v>0</v>
      </c>
      <c r="CD758">
        <f t="shared" si="319"/>
        <v>0</v>
      </c>
      <c r="CE758">
        <f t="shared" si="320"/>
        <v>0</v>
      </c>
      <c r="CF758">
        <f t="shared" si="321"/>
        <v>0</v>
      </c>
      <c r="CG758">
        <f t="shared" si="322"/>
        <v>129</v>
      </c>
      <c r="CH75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1776.8012326005828</v>
      </c>
      <c r="CI758" s="79">
        <f>Table6[[#This Row],[sales]]-CH758</f>
        <v>52.804410253761716</v>
      </c>
      <c r="CJ758">
        <f>ABS(Table6[[#This Row],[sales]]-CH758)/Table6[[#This Row],[sales]]</f>
        <v>2.8861088431812128E-2</v>
      </c>
      <c r="CK75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1701.4557026710931</v>
      </c>
      <c r="CL758" s="79">
        <f>Table6[[#This Row],[sales]]-CK758</f>
        <v>128.14994018325137</v>
      </c>
      <c r="CM758">
        <f>ABS(Table6[[#This Row],[sales]]-CK758)/Table6[[#This Row],[sales]]</f>
        <v>7.0042383550657547E-2</v>
      </c>
      <c r="CN75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1700.9621147632849</v>
      </c>
      <c r="CO758" s="79">
        <f>Table6[[#This Row],[sales]]-CN758</f>
        <v>128.64352809105958</v>
      </c>
      <c r="CP758">
        <f>ABS(Table6[[#This Row],[sales]]-CN758)/Table6[[#This Row],[sales]]</f>
        <v>7.0312161854925434E-2</v>
      </c>
      <c r="CQ75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1691.7782345591504</v>
      </c>
      <c r="CR758" s="79">
        <f>Table6[[#This Row],[sales]]-CQ758</f>
        <v>137.82740829519412</v>
      </c>
      <c r="CS758">
        <f>ABS(Table6[[#This Row],[sales]]-CQ758)/Table6[[#This Row],[sales]]</f>
        <v>7.5331757328957152E-2</v>
      </c>
    </row>
    <row r="759" spans="1:97" x14ac:dyDescent="0.2">
      <c r="A759">
        <v>758</v>
      </c>
      <c r="B759" t="s">
        <v>31</v>
      </c>
      <c r="C759" s="5">
        <v>43639</v>
      </c>
      <c r="D759" s="6">
        <v>393.18603182220113</v>
      </c>
      <c r="E759" s="8">
        <f>YEAR(Table6[[#This Row],[Date]])</f>
        <v>2019</v>
      </c>
      <c r="F759" s="6">
        <f>Table6[[#This Row],[TV_State]]+Table6[[#This Row],[Radio_State]]+Table6[[#This Row],[Online]]</f>
        <v>480.56070556046802</v>
      </c>
      <c r="G759" s="6">
        <f t="shared" si="297"/>
        <v>365.69712937888028</v>
      </c>
      <c r="H759" s="6">
        <f>LN(Table6[[#This Row],[PROF TV LING]])</f>
        <v>5.9018054754632754</v>
      </c>
      <c r="I759" s="6">
        <f t="shared" si="298"/>
        <v>5.9742828632834133</v>
      </c>
      <c r="J759" s="6">
        <v>58.249782492177943</v>
      </c>
      <c r="K759" s="6">
        <f t="shared" si="303"/>
        <v>57.477284379388998</v>
      </c>
      <c r="L759" s="6">
        <f>0.5*J758+0.5*Table6[[#This Row],[Radio_State]]</f>
        <v>57.961417232315668</v>
      </c>
      <c r="M759" s="6">
        <f>LN(Table6[[#This Row],[RADIO LINGERING ]])</f>
        <v>4.0597775690568456</v>
      </c>
      <c r="N759" s="6">
        <f t="shared" si="299"/>
        <v>4.064740358398975</v>
      </c>
      <c r="O759" s="6">
        <v>29.124891246088971</v>
      </c>
      <c r="P759" s="6">
        <f t="shared" si="300"/>
        <v>29.000113981491292</v>
      </c>
      <c r="Q759" s="6">
        <f>0.3*O758+0.7*Table6[[#This Row],[Online]]</f>
        <v>29.038381668130292</v>
      </c>
      <c r="R759" s="6">
        <f>LN(Table6[[#This Row],[ONLINE LINGERING]])</f>
        <v>3.3686184607222867</v>
      </c>
      <c r="S759" s="6">
        <f t="shared" si="301"/>
        <v>3.3715931778390296</v>
      </c>
      <c r="T759" s="6">
        <v>1898.6940825834624</v>
      </c>
      <c r="U759" s="6">
        <f t="shared" si="302"/>
        <v>7.5489216038823717</v>
      </c>
      <c r="V759" s="8">
        <f>YEAR(Table6[[#This Row],[Date]])</f>
        <v>2019</v>
      </c>
      <c r="W759" s="8">
        <f>WEEKNUM(Table6[[#This Row],[Date]])</f>
        <v>26</v>
      </c>
      <c r="X759" t="s">
        <v>925</v>
      </c>
      <c r="Y759" s="9">
        <f>Table6[[#This Row],[LNTVLING]]+Table6[[#This Row],[LNRADIOLING]]+Table6[[#This Row],[LNONLINELING]]</f>
        <v>13.330201505242409</v>
      </c>
      <c r="Z759">
        <f t="shared" si="323"/>
        <v>1</v>
      </c>
      <c r="AA759">
        <f t="shared" si="304"/>
        <v>0</v>
      </c>
      <c r="AB759">
        <f t="shared" si="305"/>
        <v>0</v>
      </c>
      <c r="AC759">
        <f t="shared" si="306"/>
        <v>0</v>
      </c>
      <c r="AD759">
        <f t="shared" si="307"/>
        <v>0</v>
      </c>
      <c r="AE759">
        <f t="shared" si="308"/>
        <v>1</v>
      </c>
      <c r="AF759">
        <f t="shared" si="309"/>
        <v>0</v>
      </c>
      <c r="AG759" s="9">
        <f>'[1]1'!J$20+'[1]1'!J$21*Table6[[#This Row],[TV_State]]</f>
        <v>1716.403085502528</v>
      </c>
      <c r="AH759" s="9">
        <f>Table6[[#This Row],[sales]]-Table6[[#This Row],[Pred_1]]</f>
        <v>182.2909970809344</v>
      </c>
      <c r="AI759">
        <f>ABS(Table6[[#This Row],[Res_1]])/Table6[[#This Row],[sales]]</f>
        <v>9.6008619162545522E-2</v>
      </c>
      <c r="AJ759" s="9">
        <f>'[1]2'!J$20+'[1]2'!J$21*Table6[[#This Row],[Radio_State]]</f>
        <v>1970.0015417581628</v>
      </c>
      <c r="AK759" s="9">
        <f>Table6[[#This Row],[sales]]-Table6[[#This Row],[ Pred_2 ]]</f>
        <v>-71.307459174700398</v>
      </c>
      <c r="AL759">
        <f>ABS(Table6[[#This Row],[ Res_2 ]])/Table6[[#This Row],[sales]]</f>
        <v>3.7556054884668802E-2</v>
      </c>
      <c r="AM759" s="10">
        <f>'[1]3'!J$20+'[1]3'!J$21*Data!O759</f>
        <v>1968.9940315338185</v>
      </c>
      <c r="AN759" s="9">
        <f>Table6[[#This Row],[sales]]-Table6[[#This Row],[Pred_3]]</f>
        <v>-70.299948950356111</v>
      </c>
      <c r="AO759" s="9">
        <f>ABS(Table6[[#This Row],[Res_3]])/Table6[[#This Row],[sales]]</f>
        <v>3.702542162806044E-2</v>
      </c>
      <c r="AP759" s="9">
        <f>'[1]4'!L$21+'[1]4'!L$27*Table6[[#This Row],[TV_State]]+'[1]4'!L$22*Table6[[#This Row],[NJ_DUM]]+'[1]4'!L$23*Table6[[#This Row],[NY_DUM]]+'[1]4'!L$24*Table6[[#This Row],[PA_DUM]]+'[1]4'!L$25*Table6[[#This Row],[CT_DUM]]+'[1]4'!L$26*Table6[[#This Row],[DL_DUM]]</f>
        <v>324.55922279818407</v>
      </c>
      <c r="AQ759" s="9">
        <f>Table6[[#This Row],[sales]]-Table6[[#This Row],[Pred_4]]</f>
        <v>1574.1348597852784</v>
      </c>
      <c r="AR759">
        <f>ABS(Table6[[#This Row],[Res_4]]/Table6[[#This Row],[sales]])</f>
        <v>0.82906186637682477</v>
      </c>
      <c r="AS759" s="9">
        <f>'[1]5'!L$20+'[1]5'!L$26*Table6[[#This Row],[Radio_State]]+'[1]5'!L$21*Table6[[#This Row],[NJ_DUM]]+'[1]5'!L$22*Table6[[#This Row],[NY_DUM]]+'[1]5'!L$23*Table6[[#This Row],[PA_DUM]]+'[1]5'!L$24*Table6[[#This Row],[CT_DUM]]+'[1]5'!L$25*Table6[[#This Row],[DL_DUM]]</f>
        <v>299.00407168419594</v>
      </c>
      <c r="AT759" s="9">
        <f>Table6[[#This Row],[sales]]-Table6[[#This Row],[Pred_5]]</f>
        <v>1599.6900108992666</v>
      </c>
      <c r="AU759" s="9">
        <f>ABS(Table6[[#This Row],[Red_5]]/Table6[[#This Row],[sales]])</f>
        <v>0.842521196844225</v>
      </c>
      <c r="AV759" s="9">
        <f>'[1]6'!L$20+'[1]6'!L$26*Table6[[#This Row],[Online]]+'[1]6'!L$21*Table6[[#This Row],[NJ_DUM]]+'[1]6'!L$22*Table6[[#This Row],[NY_DUM]]+'[1]6'!L$23*Table6[[#This Row],[PA_DUM]]+'[1]6'!L$24*Table6[[#This Row],[CT_DUM]]+'[1]6'!L$25*Table6[[#This Row],[DL_DUM]]</f>
        <v>120.80522750081045</v>
      </c>
      <c r="AW759" s="9">
        <f>Table6[[#This Row],[sales]]-Table6[[#This Row],[Pred_6]]</f>
        <v>1777.8888550826521</v>
      </c>
      <c r="AX759" s="9">
        <f>ABS(Table6[[#This Row],[Red_6]]/Table6[[#This Row],[sales]])</f>
        <v>0.93637456996946211</v>
      </c>
      <c r="AY759" s="9">
        <f>'[1]7'!L$21+'[1]7'!L$27*Table6[[#This Row],[LNTV]]+'[1]7'!L$22*Table6[[#This Row],[NJ_DUM]]+'[1]7'!L$23*Table6[[#This Row],[NY_DUM]]+'[1]7'!L$24*Table6[[#This Row],[PA_DUM]]+'[1]7'!L$25*Table6[[#This Row],[CT_DUM]]+'[1]7'!L$26*Table6[[#This Row],[DL_DUM]]</f>
        <v>5.8068307136289095</v>
      </c>
      <c r="AZ759" s="9">
        <f>Table6[[#This Row],[sales]]-Table6[[#This Row],[Pred_7]]</f>
        <v>1892.8872518698336</v>
      </c>
      <c r="BA759" s="9">
        <f>ABS(Table6[[#This Row],[Red_7]]/Table6[[#This Row],[sales]])</f>
        <v>0.99694167124293775</v>
      </c>
      <c r="BB759" s="9">
        <f>'[1]8'!O$22+'[1]8'!O$28*Table6[[#This Row],[LNRADIOLING]]+'[1]8'!O$23*Table6[[#This Row],[DL_DUM]]+'[1]8'!O$24*Table6[[#This Row],[CT_DUM]]+'[1]8'!O$25*Table6[[#This Row],[PA_DUM]]+'[1]8'!O$26*Table6[[#This Row],[NY_DUM]]+'[1]8'!O$27*Table6[[#This Row],[NJ_DUM]]</f>
        <v>6.846255300178246</v>
      </c>
      <c r="BC759" s="9">
        <f>Table6[[#This Row],[sales]]-Table6[[#This Row],[Pred_8]]</f>
        <v>1891.8478272832842</v>
      </c>
      <c r="BD759" s="9">
        <f>ABS(Table6[[#This Row],[Red_8]]/Table6[[#This Row],[sales]])</f>
        <v>0.99639422940062949</v>
      </c>
      <c r="BE759" s="9">
        <f>'[1]9'!M$19+'[1]9'!M$21*Table6[[#This Row],[LNONLINE]]+'[1]9'!M$20*Table6[[#This Row],[DL_DUM]]+'[1]9'!M$22*Table6[[#This Row],[CT_DUM]]+'[1]9'!M$23*Table6[[#This Row],[PA_DUM]]+'[1]9'!M$24*Table6[[#This Row],[NY_DUM]]+'[1]9'!M$25*Table6[[#This Row],[NJ_DUM]]</f>
        <v>6.7620143922097613</v>
      </c>
      <c r="BF759" s="9">
        <f>Table6[[#This Row],[sales]]-Table6[[#This Row],[Pred_9]]</f>
        <v>1891.9320681912527</v>
      </c>
      <c r="BG759" s="9">
        <f>ABS(Table6[[#This Row],[Red_9]]/Table6[[#This Row],[sales]])</f>
        <v>0.99643859721571948</v>
      </c>
      <c r="BH759" s="9">
        <f>'[1]10'!P$22+'[1]10'!P$30*Table6[[#This Row],[LNTV]]+'[1]10'!P$29*Table6[[#This Row],[LNRADIOLING]]+'[1]10'!P$24*Table6[[#This Row],[LNONLINELING]]+'[1]10'!P$23*Table6[[#This Row],[DL_DUM]]+'[1]10'!P$25*Table6[[#This Row],[CT_DUM]]+'[1]10'!P$26*Table6[[#This Row],[PA_DUM]]+'[1]10'!P$27*Table6[[#This Row],[NY_DUM]]+'[1]10'!P$28*Table6[[#This Row],[NJ_DUM]]</f>
        <v>6.7776677803487608</v>
      </c>
      <c r="BI759" s="9">
        <f>Table6[[#This Row],[sales]]-Table6[[#This Row],[Pred_10]]</f>
        <v>1891.9164148031136</v>
      </c>
      <c r="BJ759" s="45">
        <f>ABS(Table6[[#This Row],[Red_10]]/Table6[[#This Row],[sales]])</f>
        <v>0.99643035292387561</v>
      </c>
      <c r="BK759" s="9">
        <f>'[1]11'!P$32+'[1]11'!P$40*Table6[[#This Row],[LNONLINELING]]+'[1]11'!P$39*Table6[[#This Row],[LNRADIOLING]]+'[1]11'!P$38*Table6[[#This Row],[LNTVLING]]+'[1]11'!P$33*Table6[[#This Row],[DL_DUM]]+'[1]11'!P$34*Table6[[#This Row],[CT_DUM]]+'[1]11'!P$35*Table6[[#This Row],[PA_DUM]]+'[1]11'!P$36*Table6[[#This Row],[NY_DUM]]+'[1]11'!P$37*Table6[[#This Row],[NJ_DUM]]</f>
        <v>6.8073851801560616</v>
      </c>
      <c r="BL759" s="9">
        <f>Table6[[#This Row],[sales]]-Table6[[#This Row],[ Pred_11]]</f>
        <v>1891.8866974033065</v>
      </c>
      <c r="BM759" s="47">
        <f>ABS(Table6[[#This Row],[ Red_11]]/Table6[[#This Row],[sales]])</f>
        <v>0.9964147014294723</v>
      </c>
      <c r="BN759" s="9">
        <f>'[1]12'!K$22+'[1]12'!K$28*Table6[[#This Row],[COMBINE LN LING]]+'[1]12'!K$23*Table6[[#This Row],[DL_DUM]]+'[1]12'!K$24*Table6[[#This Row],[CT_DUM]]+'[1]12'!K$25*Table6[[#This Row],[PA_DUM]]+'[1]12'!K$26*Table6[[#This Row],[NY_DUM]]+'[1]12'!K$27*Table6[[#This Row],[NJ_DUM]]</f>
        <v>6.7723845228516169</v>
      </c>
      <c r="BO759" s="9">
        <f>Table6[[#This Row],[sales]]-Table6[[#This Row],[ Pred_12]]</f>
        <v>1891.9216980606109</v>
      </c>
      <c r="BP759" s="47">
        <f>ABS(Table6[[#This Row],[ Red_12]]/Table6[[#This Row],[sales]])</f>
        <v>0.99643313549824908</v>
      </c>
      <c r="BQ759">
        <f>LN(G759+'2019 Totals and Calculations'!C$18)</f>
        <v>6.5888448281905196</v>
      </c>
      <c r="BR759">
        <f>LN(Table6[[#This Row],[PROF RADIO]]+'2019 Totals and Calculations'!D$18)</f>
        <v>4.789436938405661</v>
      </c>
      <c r="BS759">
        <f>LN(Table6[[#This Row],[ONLINE LINGERING]]+'2019 Totals and Calculations'!E$18)</f>
        <v>4.2893046067255742</v>
      </c>
      <c r="BT759">
        <f>MONTH(Table6[[#This Row],[Date]])</f>
        <v>6</v>
      </c>
      <c r="BU759">
        <f t="shared" si="310"/>
        <v>0</v>
      </c>
      <c r="BV759">
        <f t="shared" si="311"/>
        <v>0</v>
      </c>
      <c r="BW759">
        <f t="shared" si="312"/>
        <v>0</v>
      </c>
      <c r="BX759">
        <f t="shared" si="313"/>
        <v>0</v>
      </c>
      <c r="BY759">
        <f t="shared" si="314"/>
        <v>0</v>
      </c>
      <c r="BZ759">
        <f t="shared" si="315"/>
        <v>1</v>
      </c>
      <c r="CA759">
        <f t="shared" si="316"/>
        <v>0</v>
      </c>
      <c r="CB759">
        <f t="shared" si="317"/>
        <v>0</v>
      </c>
      <c r="CC759">
        <f t="shared" si="318"/>
        <v>0</v>
      </c>
      <c r="CD759">
        <f t="shared" si="319"/>
        <v>0</v>
      </c>
      <c r="CE759">
        <f t="shared" si="320"/>
        <v>0</v>
      </c>
      <c r="CF759">
        <f t="shared" si="321"/>
        <v>0</v>
      </c>
      <c r="CG759">
        <f t="shared" si="322"/>
        <v>130</v>
      </c>
      <c r="CH75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1790.3074383311041</v>
      </c>
      <c r="CI759" s="79">
        <f>Table6[[#This Row],[sales]]-CH759</f>
        <v>108.38664425235834</v>
      </c>
      <c r="CJ759">
        <f>ABS(Table6[[#This Row],[sales]]-CH759)/Table6[[#This Row],[sales]]</f>
        <v>5.708483807190351E-2</v>
      </c>
      <c r="CK75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1708.6887842811984</v>
      </c>
      <c r="CL759" s="79">
        <f>Table6[[#This Row],[sales]]-CK759</f>
        <v>190.00529830226401</v>
      </c>
      <c r="CM759">
        <f>ABS(Table6[[#This Row],[sales]]-CK759)/Table6[[#This Row],[sales]]</f>
        <v>0.10007157026777735</v>
      </c>
      <c r="CN75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1707.1718887315008</v>
      </c>
      <c r="CO759" s="79">
        <f>Table6[[#This Row],[sales]]-CN759</f>
        <v>191.52219385196167</v>
      </c>
      <c r="CP759">
        <f>ABS(Table6[[#This Row],[sales]]-CN759)/Table6[[#This Row],[sales]]</f>
        <v>0.10087048546091562</v>
      </c>
      <c r="CQ75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1702.681599421514</v>
      </c>
      <c r="CR759" s="79">
        <f>Table6[[#This Row],[sales]]-CQ759</f>
        <v>196.01248316194847</v>
      </c>
      <c r="CS759">
        <f>ABS(Table6[[#This Row],[sales]]-CQ759)/Table6[[#This Row],[sales]]</f>
        <v>0.10323542110335313</v>
      </c>
    </row>
    <row r="760" spans="1:97" x14ac:dyDescent="0.2">
      <c r="A760">
        <v>759</v>
      </c>
      <c r="B760" t="s">
        <v>31</v>
      </c>
      <c r="C760" s="5">
        <v>43646</v>
      </c>
      <c r="D760" s="6">
        <v>397.11789214042312</v>
      </c>
      <c r="E760" s="8">
        <f>YEAR(Table6[[#This Row],[Date]])</f>
        <v>2019</v>
      </c>
      <c r="F760" s="6">
        <f>Table6[[#This Row],[TV_State]]+Table6[[#This Row],[Radio_State]]+Table6[[#This Row],[Online]]</f>
        <v>485.36631261607272</v>
      </c>
      <c r="G760" s="6">
        <f t="shared" si="297"/>
        <v>375.12335820734313</v>
      </c>
      <c r="H760" s="6">
        <f>LN(Table6[[#This Row],[PROF TV LING]])</f>
        <v>5.9272549270960866</v>
      </c>
      <c r="I760" s="6">
        <f t="shared" si="298"/>
        <v>5.9842331941365812</v>
      </c>
      <c r="J760" s="6">
        <v>58.832280317099716</v>
      </c>
      <c r="K760" s="6">
        <f t="shared" si="303"/>
        <v>58.154782348244353</v>
      </c>
      <c r="L760" s="6">
        <f>0.5*J759+0.5*Table6[[#This Row],[Radio_State]]</f>
        <v>58.541031404638829</v>
      </c>
      <c r="M760" s="6">
        <f>LN(Table6[[#This Row],[RADIO LINGERING ]])</f>
        <v>4.0697278999100135</v>
      </c>
      <c r="N760" s="6">
        <f t="shared" si="299"/>
        <v>4.0746906892521428</v>
      </c>
      <c r="O760" s="6">
        <v>29.416140158549858</v>
      </c>
      <c r="P760" s="6">
        <f t="shared" si="300"/>
        <v>29.291332305432284</v>
      </c>
      <c r="Q760" s="6">
        <f>0.3*O759+0.7*Table6[[#This Row],[Online]]</f>
        <v>29.328765484811591</v>
      </c>
      <c r="R760" s="6">
        <f>LN(Table6[[#This Row],[ONLINE LINGERING]])</f>
        <v>3.3785687915754545</v>
      </c>
      <c r="S760" s="6">
        <f t="shared" si="301"/>
        <v>3.3815435086921974</v>
      </c>
      <c r="T760" s="6">
        <v>1945.9918205788822</v>
      </c>
      <c r="U760" s="6">
        <f t="shared" si="302"/>
        <v>7.5735270595402424</v>
      </c>
      <c r="V760" s="8">
        <f>YEAR(Table6[[#This Row],[Date]])</f>
        <v>2019</v>
      </c>
      <c r="W760" s="8">
        <f>WEEKNUM(Table6[[#This Row],[Date]])</f>
        <v>27</v>
      </c>
      <c r="X760" t="s">
        <v>926</v>
      </c>
      <c r="Y760" s="9">
        <f>Table6[[#This Row],[LNTVLING]]+Table6[[#This Row],[LNRADIOLING]]+Table6[[#This Row],[LNONLINELING]]</f>
        <v>13.375551618581554</v>
      </c>
      <c r="Z760">
        <f t="shared" si="323"/>
        <v>1</v>
      </c>
      <c r="AA760">
        <f t="shared" si="304"/>
        <v>0</v>
      </c>
      <c r="AB760">
        <f t="shared" si="305"/>
        <v>0</v>
      </c>
      <c r="AC760">
        <f t="shared" si="306"/>
        <v>0</v>
      </c>
      <c r="AD760">
        <f t="shared" si="307"/>
        <v>0</v>
      </c>
      <c r="AE760">
        <f t="shared" si="308"/>
        <v>1</v>
      </c>
      <c r="AF760">
        <f t="shared" si="309"/>
        <v>0</v>
      </c>
      <c r="AG760" s="9">
        <f>'[1]1'!J$20+'[1]1'!J$21*Table6[[#This Row],[TV_State]]</f>
        <v>1720.2697909029901</v>
      </c>
      <c r="AH760" s="9">
        <f>Table6[[#This Row],[sales]]-Table6[[#This Row],[Pred_1]]</f>
        <v>225.72202967589214</v>
      </c>
      <c r="AI760">
        <f>ABS(Table6[[#This Row],[Res_1]])/Table6[[#This Row],[sales]]</f>
        <v>0.11599330854779527</v>
      </c>
      <c r="AJ760" s="9">
        <f>'[1]2'!J$20+'[1]2'!J$21*Table6[[#This Row],[Radio_State]]</f>
        <v>1972.5587391357694</v>
      </c>
      <c r="AK760" s="9">
        <f>Table6[[#This Row],[sales]]-Table6[[#This Row],[ Pred_2 ]]</f>
        <v>-26.566918556887231</v>
      </c>
      <c r="AL760">
        <f>ABS(Table6[[#This Row],[ Res_2 ]])/Table6[[#This Row],[sales]]</f>
        <v>1.3652122416929924E-2</v>
      </c>
      <c r="AM760" s="10">
        <f>'[1]3'!J$20+'[1]3'!J$21*Data!O760</f>
        <v>1970.6766700319081</v>
      </c>
      <c r="AN760" s="9">
        <f>Table6[[#This Row],[sales]]-Table6[[#This Row],[Pred_3]]</f>
        <v>-24.68484945302589</v>
      </c>
      <c r="AO760" s="9">
        <f>ABS(Table6[[#This Row],[Res_3]])/Table6[[#This Row],[sales]]</f>
        <v>1.2684970816415245E-2</v>
      </c>
      <c r="AP760" s="9">
        <f>'[1]4'!L$21+'[1]4'!L$27*Table6[[#This Row],[TV_State]]+'[1]4'!L$22*Table6[[#This Row],[NJ_DUM]]+'[1]4'!L$23*Table6[[#This Row],[NY_DUM]]+'[1]4'!L$24*Table6[[#This Row],[PA_DUM]]+'[1]4'!L$25*Table6[[#This Row],[CT_DUM]]+'[1]4'!L$26*Table6[[#This Row],[DL_DUM]]</f>
        <v>325.42651508270768</v>
      </c>
      <c r="AQ760" s="9">
        <f>Table6[[#This Row],[sales]]-Table6[[#This Row],[Pred_4]]</f>
        <v>1620.5653054961745</v>
      </c>
      <c r="AR760">
        <f>ABS(Table6[[#This Row],[Res_4]]/Table6[[#This Row],[sales]])</f>
        <v>0.83277087208624456</v>
      </c>
      <c r="AS760" s="9">
        <f>'[1]5'!L$20+'[1]5'!L$26*Table6[[#This Row],[Radio_State]]+'[1]5'!L$21*Table6[[#This Row],[NJ_DUM]]+'[1]5'!L$22*Table6[[#This Row],[NY_DUM]]+'[1]5'!L$23*Table6[[#This Row],[PA_DUM]]+'[1]5'!L$24*Table6[[#This Row],[CT_DUM]]+'[1]5'!L$25*Table6[[#This Row],[DL_DUM]]</f>
        <v>300.03019711776739</v>
      </c>
      <c r="AT760" s="9">
        <f>Table6[[#This Row],[sales]]-Table6[[#This Row],[Pred_5]]</f>
        <v>1645.9616234611149</v>
      </c>
      <c r="AU760" s="9">
        <f>ABS(Table6[[#This Row],[Red_5]]/Table6[[#This Row],[sales]])</f>
        <v>0.84582145004673448</v>
      </c>
      <c r="AV760" s="9">
        <f>'[1]6'!L$20+'[1]6'!L$26*Table6[[#This Row],[Online]]+'[1]6'!L$21*Table6[[#This Row],[NJ_DUM]]+'[1]6'!L$22*Table6[[#This Row],[NY_DUM]]+'[1]6'!L$23*Table6[[#This Row],[PA_DUM]]+'[1]6'!L$24*Table6[[#This Row],[CT_DUM]]+'[1]6'!L$25*Table6[[#This Row],[DL_DUM]]</f>
        <v>122.07281778768316</v>
      </c>
      <c r="AW760" s="9">
        <f>Table6[[#This Row],[sales]]-Table6[[#This Row],[Pred_6]]</f>
        <v>1823.9190027911991</v>
      </c>
      <c r="AX760" s="9">
        <f>ABS(Table6[[#This Row],[Red_6]]/Table6[[#This Row],[sales]])</f>
        <v>0.93726961413878418</v>
      </c>
      <c r="AY760" s="9">
        <f>'[1]7'!L$21+'[1]7'!L$27*Table6[[#This Row],[LNTV]]+'[1]7'!L$22*Table6[[#This Row],[NJ_DUM]]+'[1]7'!L$23*Table6[[#This Row],[NY_DUM]]+'[1]7'!L$24*Table6[[#This Row],[PA_DUM]]+'[1]7'!L$25*Table6[[#This Row],[CT_DUM]]+'[1]7'!L$26*Table6[[#This Row],[DL_DUM]]</f>
        <v>5.80793206091891</v>
      </c>
      <c r="AZ760" s="9">
        <f>Table6[[#This Row],[sales]]-Table6[[#This Row],[Pred_7]]</f>
        <v>1940.1838885179634</v>
      </c>
      <c r="BA760" s="9">
        <f>ABS(Table6[[#This Row],[Red_7]]/Table6[[#This Row],[sales]])</f>
        <v>0.99701543860590791</v>
      </c>
      <c r="BB760" s="9">
        <f>'[1]8'!O$22+'[1]8'!O$28*Table6[[#This Row],[LNRADIOLING]]+'[1]8'!O$23*Table6[[#This Row],[DL_DUM]]+'[1]8'!O$24*Table6[[#This Row],[CT_DUM]]+'[1]8'!O$25*Table6[[#This Row],[PA_DUM]]+'[1]8'!O$26*Table6[[#This Row],[NY_DUM]]+'[1]8'!O$27*Table6[[#This Row],[NJ_DUM]]</f>
        <v>6.8469651661820219</v>
      </c>
      <c r="BC760" s="9">
        <f>Table6[[#This Row],[sales]]-Table6[[#This Row],[Pred_8]]</f>
        <v>1939.1448554127003</v>
      </c>
      <c r="BD760" s="9">
        <f>ABS(Table6[[#This Row],[Red_8]]/Table6[[#This Row],[sales]])</f>
        <v>0.99648150362515653</v>
      </c>
      <c r="BE760" s="9">
        <f>'[1]9'!M$19+'[1]9'!M$21*Table6[[#This Row],[LNONLINE]]+'[1]9'!M$20*Table6[[#This Row],[DL_DUM]]+'[1]9'!M$22*Table6[[#This Row],[CT_DUM]]+'[1]9'!M$23*Table6[[#This Row],[PA_DUM]]+'[1]9'!M$24*Table6[[#This Row],[NY_DUM]]+'[1]9'!M$25*Table6[[#This Row],[NJ_DUM]]</f>
        <v>6.7651648405410931</v>
      </c>
      <c r="BF760" s="9">
        <f>Table6[[#This Row],[sales]]-Table6[[#This Row],[Pred_9]]</f>
        <v>1939.2266557383412</v>
      </c>
      <c r="BG760" s="9">
        <f>ABS(Table6[[#This Row],[Red_9]]/Table6[[#This Row],[sales]])</f>
        <v>0.99652353891265144</v>
      </c>
      <c r="BH760" s="9">
        <f>'[1]10'!P$22+'[1]10'!P$30*Table6[[#This Row],[LNTV]]+'[1]10'!P$29*Table6[[#This Row],[LNRADIOLING]]+'[1]10'!P$24*Table6[[#This Row],[LNONLINELING]]+'[1]10'!P$23*Table6[[#This Row],[DL_DUM]]+'[1]10'!P$25*Table6[[#This Row],[CT_DUM]]+'[1]10'!P$26*Table6[[#This Row],[PA_DUM]]+'[1]10'!P$27*Table6[[#This Row],[NY_DUM]]+'[1]10'!P$28*Table6[[#This Row],[NJ_DUM]]</f>
        <v>6.7794788636249788</v>
      </c>
      <c r="BI760" s="9">
        <f>Table6[[#This Row],[sales]]-Table6[[#This Row],[Pred_10]]</f>
        <v>1939.2123417152573</v>
      </c>
      <c r="BJ760" s="45">
        <f>ABS(Table6[[#This Row],[Red_10]]/Table6[[#This Row],[sales]])</f>
        <v>0.99651618326863867</v>
      </c>
      <c r="BK760" s="9">
        <f>'[1]11'!P$32+'[1]11'!P$40*Table6[[#This Row],[LNONLINELING]]+'[1]11'!P$39*Table6[[#This Row],[LNRADIOLING]]+'[1]11'!P$38*Table6[[#This Row],[LNTVLING]]+'[1]11'!P$33*Table6[[#This Row],[DL_DUM]]+'[1]11'!P$34*Table6[[#This Row],[CT_DUM]]+'[1]11'!P$35*Table6[[#This Row],[PA_DUM]]+'[1]11'!P$36*Table6[[#This Row],[NY_DUM]]+'[1]11'!P$37*Table6[[#This Row],[NJ_DUM]]</f>
        <v>6.8058962328413779</v>
      </c>
      <c r="BL760" s="9">
        <f>Table6[[#This Row],[sales]]-Table6[[#This Row],[ Pred_11]]</f>
        <v>1939.1859243460408</v>
      </c>
      <c r="BM760" s="47">
        <f>ABS(Table6[[#This Row],[ Red_11]]/Table6[[#This Row],[sales]])</f>
        <v>0.99650260799615442</v>
      </c>
      <c r="BN760" s="9">
        <f>'[1]12'!K$22+'[1]12'!K$28*Table6[[#This Row],[COMBINE LN LING]]+'[1]12'!K$23*Table6[[#This Row],[DL_DUM]]+'[1]12'!K$24*Table6[[#This Row],[CT_DUM]]+'[1]12'!K$25*Table6[[#This Row],[PA_DUM]]+'[1]12'!K$26*Table6[[#This Row],[NY_DUM]]+'[1]12'!K$27*Table6[[#This Row],[NJ_DUM]]</f>
        <v>6.7767488307179065</v>
      </c>
      <c r="BO760" s="9">
        <f>Table6[[#This Row],[sales]]-Table6[[#This Row],[ Pred_12]]</f>
        <v>1939.2150717481643</v>
      </c>
      <c r="BP760" s="47">
        <f>ABS(Table6[[#This Row],[ Red_12]]/Table6[[#This Row],[sales]])</f>
        <v>0.99651758616914332</v>
      </c>
      <c r="BQ760">
        <f>LN(G760+'2019 Totals and Calculations'!C$18)</f>
        <v>6.6017284621701418</v>
      </c>
      <c r="BR760">
        <f>LN(Table6[[#This Row],[PROF RADIO]]+'2019 Totals and Calculations'!D$18)</f>
        <v>4.795055966918766</v>
      </c>
      <c r="BS760">
        <f>LN(Table6[[#This Row],[ONLINE LINGERING]]+'2019 Totals and Calculations'!E$18)</f>
        <v>4.2932791546614419</v>
      </c>
      <c r="BT760">
        <f>MONTH(Table6[[#This Row],[Date]])</f>
        <v>6</v>
      </c>
      <c r="BU760">
        <f t="shared" si="310"/>
        <v>0</v>
      </c>
      <c r="BV760">
        <f t="shared" si="311"/>
        <v>0</v>
      </c>
      <c r="BW760">
        <f t="shared" si="312"/>
        <v>0</v>
      </c>
      <c r="BX760">
        <f t="shared" si="313"/>
        <v>0</v>
      </c>
      <c r="BY760">
        <f t="shared" si="314"/>
        <v>0</v>
      </c>
      <c r="BZ760">
        <f t="shared" si="315"/>
        <v>1</v>
      </c>
      <c r="CA760">
        <f t="shared" si="316"/>
        <v>0</v>
      </c>
      <c r="CB760">
        <f t="shared" si="317"/>
        <v>0</v>
      </c>
      <c r="CC760">
        <f t="shared" si="318"/>
        <v>0</v>
      </c>
      <c r="CD760">
        <f t="shared" si="319"/>
        <v>0</v>
      </c>
      <c r="CE760">
        <f t="shared" si="320"/>
        <v>0</v>
      </c>
      <c r="CF760">
        <f t="shared" si="321"/>
        <v>0</v>
      </c>
      <c r="CG760">
        <f t="shared" si="322"/>
        <v>131</v>
      </c>
      <c r="CH76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1802.0598387277739</v>
      </c>
      <c r="CI760" s="79">
        <f>Table6[[#This Row],[sales]]-CH760</f>
        <v>143.93198185110828</v>
      </c>
      <c r="CJ760">
        <f>ABS(Table6[[#This Row],[sales]]-CH760)/Table6[[#This Row],[sales]]</f>
        <v>7.396330258381674E-2</v>
      </c>
      <c r="CK76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1715.5179501226644</v>
      </c>
      <c r="CL760" s="79">
        <f>Table6[[#This Row],[sales]]-CK760</f>
        <v>230.47387045621781</v>
      </c>
      <c r="CM760">
        <f>ABS(Table6[[#This Row],[sales]]-CK760)/Table6[[#This Row],[sales]]</f>
        <v>0.11843516916101826</v>
      </c>
      <c r="CN76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1713.4176101718856</v>
      </c>
      <c r="CO760" s="79">
        <f>Table6[[#This Row],[sales]]-CN760</f>
        <v>232.5742104069966</v>
      </c>
      <c r="CP760">
        <f>ABS(Table6[[#This Row],[sales]]-CN760)/Table6[[#This Row],[sales]]</f>
        <v>0.11951448508031848</v>
      </c>
      <c r="CQ76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1712.9267814090772</v>
      </c>
      <c r="CR760" s="79">
        <f>Table6[[#This Row],[sales]]-CQ760</f>
        <v>233.065039169805</v>
      </c>
      <c r="CS760">
        <f>ABS(Table6[[#This Row],[sales]]-CQ760)/Table6[[#This Row],[sales]]</f>
        <v>0.11976671058179175</v>
      </c>
    </row>
    <row r="761" spans="1:97" x14ac:dyDescent="0.2">
      <c r="A761">
        <v>760</v>
      </c>
      <c r="B761" t="s">
        <v>31</v>
      </c>
      <c r="C761" s="5">
        <v>43653</v>
      </c>
      <c r="D761" s="6">
        <v>401.08907106182738</v>
      </c>
      <c r="E761" s="8">
        <f>YEAR(Table6[[#This Row],[Date]])</f>
        <v>2019</v>
      </c>
      <c r="F761" s="6">
        <f>Table6[[#This Row],[TV_State]]+Table6[[#This Row],[Radio_State]]+Table6[[#This Row],[Online]]</f>
        <v>490.21997574223343</v>
      </c>
      <c r="G761" s="6">
        <f t="shared" si="297"/>
        <v>382.91307206368839</v>
      </c>
      <c r="H761" s="6">
        <f>LN(Table6[[#This Row],[PROF TV LING]])</f>
        <v>5.9478079975288374</v>
      </c>
      <c r="I761" s="6">
        <f t="shared" si="298"/>
        <v>5.994183524989749</v>
      </c>
      <c r="J761" s="6">
        <v>59.420603120270719</v>
      </c>
      <c r="K761" s="6">
        <f t="shared" si="303"/>
        <v>58.787692734257533</v>
      </c>
      <c r="L761" s="6">
        <f>0.5*J760+0.5*Table6[[#This Row],[Radio_State]]</f>
        <v>59.126441718685214</v>
      </c>
      <c r="M761" s="6">
        <f>LN(Table6[[#This Row],[RADIO LINGERING ]])</f>
        <v>4.0796782307631814</v>
      </c>
      <c r="N761" s="6">
        <f t="shared" si="299"/>
        <v>4.0846410201053107</v>
      </c>
      <c r="O761" s="6">
        <v>29.710301560135363</v>
      </c>
      <c r="P761" s="6">
        <f t="shared" si="300"/>
        <v>29.584610783724436</v>
      </c>
      <c r="Q761" s="6">
        <f>0.3*O760+0.7*Table6[[#This Row],[Online]]</f>
        <v>29.622053139659709</v>
      </c>
      <c r="R761" s="6">
        <f>LN(Table6[[#This Row],[ONLINE LINGERING]])</f>
        <v>3.3885191224286229</v>
      </c>
      <c r="S761" s="6">
        <f t="shared" si="301"/>
        <v>3.3914938395453658</v>
      </c>
      <c r="T761" s="6">
        <v>1884.7123348884579</v>
      </c>
      <c r="U761" s="6">
        <f t="shared" si="302"/>
        <v>7.5415304807501746</v>
      </c>
      <c r="V761" s="8">
        <f>YEAR(Table6[[#This Row],[Date]])</f>
        <v>2019</v>
      </c>
      <c r="W761" s="8">
        <f>WEEKNUM(Table6[[#This Row],[Date]])</f>
        <v>28</v>
      </c>
      <c r="X761" t="s">
        <v>927</v>
      </c>
      <c r="Y761" s="9">
        <f>Table6[[#This Row],[LNTVLING]]+Table6[[#This Row],[LNRADIOLING]]+Table6[[#This Row],[LNONLINELING]]</f>
        <v>13.416005350720642</v>
      </c>
      <c r="Z761">
        <f t="shared" si="323"/>
        <v>1</v>
      </c>
      <c r="AA761">
        <f t="shared" si="304"/>
        <v>0</v>
      </c>
      <c r="AB761">
        <f t="shared" si="305"/>
        <v>0</v>
      </c>
      <c r="AC761">
        <f t="shared" si="306"/>
        <v>0</v>
      </c>
      <c r="AD761">
        <f t="shared" si="307"/>
        <v>0</v>
      </c>
      <c r="AE761">
        <f t="shared" si="308"/>
        <v>1</v>
      </c>
      <c r="AF761">
        <f t="shared" si="309"/>
        <v>0</v>
      </c>
      <c r="AG761" s="9">
        <f>'[1]1'!J$20+'[1]1'!J$21*Table6[[#This Row],[TV_State]]</f>
        <v>1724.1751633574568</v>
      </c>
      <c r="AH761" s="9">
        <f>Table6[[#This Row],[sales]]-Table6[[#This Row],[Pred_1]]</f>
        <v>160.53717153100115</v>
      </c>
      <c r="AI761">
        <f>ABS(Table6[[#This Row],[Res_1]])/Table6[[#This Row],[sales]]</f>
        <v>8.517860713237288E-2</v>
      </c>
      <c r="AJ761" s="9">
        <f>'[1]2'!J$20+'[1]2'!J$21*Table6[[#This Row],[Radio_State]]</f>
        <v>1975.1415084871519</v>
      </c>
      <c r="AK761" s="9">
        <f>Table6[[#This Row],[sales]]-Table6[[#This Row],[ Pred_2 ]]</f>
        <v>-90.429173598693978</v>
      </c>
      <c r="AL761">
        <f>ABS(Table6[[#This Row],[ Res_2 ]])/Table6[[#This Row],[sales]]</f>
        <v>4.7980358553787364E-2</v>
      </c>
      <c r="AM761" s="10">
        <f>'[1]3'!J$20+'[1]3'!J$21*Data!O761</f>
        <v>1972.3761349149788</v>
      </c>
      <c r="AN761" s="9">
        <f>Table6[[#This Row],[sales]]-Table6[[#This Row],[Pred_3]]</f>
        <v>-87.663800026520903</v>
      </c>
      <c r="AO761" s="9">
        <f>ABS(Table6[[#This Row],[Res_3]])/Table6[[#This Row],[sales]]</f>
        <v>4.6513092955222296E-2</v>
      </c>
      <c r="AP761" s="9">
        <f>'[1]4'!L$21+'[1]4'!L$27*Table6[[#This Row],[TV_State]]+'[1]4'!L$22*Table6[[#This Row],[NJ_DUM]]+'[1]4'!L$23*Table6[[#This Row],[NY_DUM]]+'[1]4'!L$24*Table6[[#This Row],[PA_DUM]]+'[1]4'!L$25*Table6[[#This Row],[CT_DUM]]+'[1]4'!L$26*Table6[[#This Row],[DL_DUM]]</f>
        <v>326.30248029007652</v>
      </c>
      <c r="AQ761" s="9">
        <f>Table6[[#This Row],[sales]]-Table6[[#This Row],[Pred_4]]</f>
        <v>1558.4098545983813</v>
      </c>
      <c r="AR761">
        <f>ABS(Table6[[#This Row],[Res_4]]/Table6[[#This Row],[sales]])</f>
        <v>0.8268688148054234</v>
      </c>
      <c r="AS761" s="9">
        <f>'[1]5'!L$20+'[1]5'!L$26*Table6[[#This Row],[Radio_State]]+'[1]5'!L$21*Table6[[#This Row],[NJ_DUM]]+'[1]5'!L$22*Table6[[#This Row],[NY_DUM]]+'[1]5'!L$23*Table6[[#This Row],[PA_DUM]]+'[1]5'!L$24*Table6[[#This Row],[CT_DUM]]+'[1]5'!L$25*Table6[[#This Row],[DL_DUM]]</f>
        <v>301.06658380567455</v>
      </c>
      <c r="AT761" s="9">
        <f>Table6[[#This Row],[sales]]-Table6[[#This Row],[Pred_5]]</f>
        <v>1583.6457510827834</v>
      </c>
      <c r="AU761" s="9">
        <f>ABS(Table6[[#This Row],[Red_5]]/Table6[[#This Row],[sales]])</f>
        <v>0.84025860168019095</v>
      </c>
      <c r="AV761" s="9">
        <f>'[1]6'!L$20+'[1]6'!L$26*Table6[[#This Row],[Online]]+'[1]6'!L$21*Table6[[#This Row],[NJ_DUM]]+'[1]6'!L$22*Table6[[#This Row],[NY_DUM]]+'[1]6'!L$23*Table6[[#This Row],[PA_DUM]]+'[1]6'!L$24*Table6[[#This Row],[CT_DUM]]+'[1]6'!L$25*Table6[[#This Row],[DL_DUM]]</f>
        <v>123.35308397742463</v>
      </c>
      <c r="AW761" s="9">
        <f>Table6[[#This Row],[sales]]-Table6[[#This Row],[Pred_6]]</f>
        <v>1761.3592509110333</v>
      </c>
      <c r="AX761" s="9">
        <f>ABS(Table6[[#This Row],[Red_6]]/Table6[[#This Row],[sales]])</f>
        <v>0.9345507101036058</v>
      </c>
      <c r="AY761" s="9">
        <f>'[1]7'!L$21+'[1]7'!L$27*Table6[[#This Row],[LNTV]]+'[1]7'!L$22*Table6[[#This Row],[NJ_DUM]]+'[1]7'!L$23*Table6[[#This Row],[NY_DUM]]+'[1]7'!L$24*Table6[[#This Row],[PA_DUM]]+'[1]7'!L$25*Table6[[#This Row],[CT_DUM]]+'[1]7'!L$26*Table6[[#This Row],[DL_DUM]]</f>
        <v>5.8090334082089115</v>
      </c>
      <c r="AZ761" s="9">
        <f>Table6[[#This Row],[sales]]-Table6[[#This Row],[Pred_7]]</f>
        <v>1878.903301480249</v>
      </c>
      <c r="BA761" s="9">
        <f>ABS(Table6[[#This Row],[Red_7]]/Table6[[#This Row],[sales]])</f>
        <v>0.99691781429946824</v>
      </c>
      <c r="BB761" s="9">
        <f>'[1]8'!O$22+'[1]8'!O$28*Table6[[#This Row],[LNRADIOLING]]+'[1]8'!O$23*Table6[[#This Row],[DL_DUM]]+'[1]8'!O$24*Table6[[#This Row],[CT_DUM]]+'[1]8'!O$25*Table6[[#This Row],[PA_DUM]]+'[1]8'!O$26*Table6[[#This Row],[NY_DUM]]+'[1]8'!O$27*Table6[[#This Row],[NJ_DUM]]</f>
        <v>6.8476750321857986</v>
      </c>
      <c r="BC761" s="9">
        <f>Table6[[#This Row],[sales]]-Table6[[#This Row],[Pred_8]]</f>
        <v>1877.8646598562721</v>
      </c>
      <c r="BD761" s="9">
        <f>ABS(Table6[[#This Row],[Red_8]]/Table6[[#This Row],[sales]])</f>
        <v>0.99636672668532666</v>
      </c>
      <c r="BE761" s="9">
        <f>'[1]9'!M$19+'[1]9'!M$21*Table6[[#This Row],[LNONLINE]]+'[1]9'!M$20*Table6[[#This Row],[DL_DUM]]+'[1]9'!M$22*Table6[[#This Row],[CT_DUM]]+'[1]9'!M$23*Table6[[#This Row],[PA_DUM]]+'[1]9'!M$24*Table6[[#This Row],[NY_DUM]]+'[1]9'!M$25*Table6[[#This Row],[NJ_DUM]]</f>
        <v>6.768315288872425</v>
      </c>
      <c r="BF761" s="9">
        <f>Table6[[#This Row],[sales]]-Table6[[#This Row],[Pred_9]]</f>
        <v>1877.9440195995855</v>
      </c>
      <c r="BG761" s="9">
        <f>ABS(Table6[[#This Row],[Red_9]]/Table6[[#This Row],[sales]])</f>
        <v>0.99640883377076594</v>
      </c>
      <c r="BH761" s="9">
        <f>'[1]10'!P$22+'[1]10'!P$30*Table6[[#This Row],[LNTV]]+'[1]10'!P$29*Table6[[#This Row],[LNRADIOLING]]+'[1]10'!P$24*Table6[[#This Row],[LNONLINELING]]+'[1]10'!P$23*Table6[[#This Row],[DL_DUM]]+'[1]10'!P$25*Table6[[#This Row],[CT_DUM]]+'[1]10'!P$26*Table6[[#This Row],[PA_DUM]]+'[1]10'!P$27*Table6[[#This Row],[NY_DUM]]+'[1]10'!P$28*Table6[[#This Row],[NJ_DUM]]</f>
        <v>6.7812899469011985</v>
      </c>
      <c r="BI761" s="9">
        <f>Table6[[#This Row],[sales]]-Table6[[#This Row],[Pred_10]]</f>
        <v>1877.9310449415568</v>
      </c>
      <c r="BJ761" s="45">
        <f>ABS(Table6[[#This Row],[Red_10]]/Table6[[#This Row],[sales]])</f>
        <v>0.99640194961248429</v>
      </c>
      <c r="BK761" s="9">
        <f>'[1]11'!P$32+'[1]11'!P$40*Table6[[#This Row],[LNONLINELING]]+'[1]11'!P$39*Table6[[#This Row],[LNRADIOLING]]+'[1]11'!P$38*Table6[[#This Row],[LNTVLING]]+'[1]11'!P$33*Table6[[#This Row],[DL_DUM]]+'[1]11'!P$34*Table6[[#This Row],[CT_DUM]]+'[1]11'!P$35*Table6[[#This Row],[PA_DUM]]+'[1]11'!P$36*Table6[[#This Row],[NY_DUM]]+'[1]11'!P$37*Table6[[#This Row],[NJ_DUM]]</f>
        <v>6.8052331923519525</v>
      </c>
      <c r="BL761" s="9">
        <f>Table6[[#This Row],[sales]]-Table6[[#This Row],[ Pred_11]]</f>
        <v>1877.9071016961059</v>
      </c>
      <c r="BM761" s="47">
        <f>ABS(Table6[[#This Row],[ Red_11]]/Table6[[#This Row],[sales]])</f>
        <v>0.99638924568679343</v>
      </c>
      <c r="BN761" s="9">
        <f>'[1]12'!K$22+'[1]12'!K$28*Table6[[#This Row],[COMBINE LN LING]]+'[1]12'!K$23*Table6[[#This Row],[DL_DUM]]+'[1]12'!K$24*Table6[[#This Row],[CT_DUM]]+'[1]12'!K$25*Table6[[#This Row],[PA_DUM]]+'[1]12'!K$26*Table6[[#This Row],[NY_DUM]]+'[1]12'!K$27*Table6[[#This Row],[NJ_DUM]]</f>
        <v>6.7806419310520791</v>
      </c>
      <c r="BO761" s="9">
        <f>Table6[[#This Row],[sales]]-Table6[[#This Row],[ Pred_12]]</f>
        <v>1877.9316929574059</v>
      </c>
      <c r="BP761" s="47">
        <f>ABS(Table6[[#This Row],[ Red_12]]/Table6[[#This Row],[sales]])</f>
        <v>0.99640229343994113</v>
      </c>
      <c r="BQ761">
        <f>LN(G761+'2019 Totals and Calculations'!C$18)</f>
        <v>6.6122514777901618</v>
      </c>
      <c r="BR761">
        <f>LN(Table6[[#This Row],[PROF RADIO]]+'2019 Totals and Calculations'!D$18)</f>
        <v>4.8002768225963175</v>
      </c>
      <c r="BS761">
        <f>LN(Table6[[#This Row],[ONLINE LINGERING]]+'2019 Totals and Calculations'!E$18)</f>
        <v>4.2972774771789712</v>
      </c>
      <c r="BT761">
        <f>MONTH(Table6[[#This Row],[Date]])</f>
        <v>7</v>
      </c>
      <c r="BU761">
        <f t="shared" si="310"/>
        <v>0</v>
      </c>
      <c r="BV761">
        <f t="shared" si="311"/>
        <v>0</v>
      </c>
      <c r="BW761">
        <f t="shared" si="312"/>
        <v>0</v>
      </c>
      <c r="BX761">
        <f t="shared" si="313"/>
        <v>0</v>
      </c>
      <c r="BY761">
        <f t="shared" si="314"/>
        <v>0</v>
      </c>
      <c r="BZ761">
        <f t="shared" si="315"/>
        <v>0</v>
      </c>
      <c r="CA761">
        <f t="shared" si="316"/>
        <v>1</v>
      </c>
      <c r="CB761">
        <f t="shared" si="317"/>
        <v>0</v>
      </c>
      <c r="CC761">
        <f t="shared" si="318"/>
        <v>0</v>
      </c>
      <c r="CD761">
        <f t="shared" si="319"/>
        <v>0</v>
      </c>
      <c r="CE761">
        <f t="shared" si="320"/>
        <v>0</v>
      </c>
      <c r="CF761">
        <f t="shared" si="321"/>
        <v>0</v>
      </c>
      <c r="CG761">
        <f t="shared" si="322"/>
        <v>132</v>
      </c>
      <c r="CH76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2059.6890186646706</v>
      </c>
      <c r="CI761" s="79">
        <f>Table6[[#This Row],[sales]]-CH761</f>
        <v>-174.97668377621267</v>
      </c>
      <c r="CJ761">
        <f>ABS(Table6[[#This Row],[sales]]-CH761)/Table6[[#This Row],[sales]]</f>
        <v>9.2839995015243662E-2</v>
      </c>
      <c r="CK76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2021.3371473137327</v>
      </c>
      <c r="CL761" s="79">
        <f>Table6[[#This Row],[sales]]-CK761</f>
        <v>-136.62481242527474</v>
      </c>
      <c r="CM761">
        <f>ABS(Table6[[#This Row],[sales]]-CK761)/Table6[[#This Row],[sales]]</f>
        <v>7.2491069271513275E-2</v>
      </c>
      <c r="CN76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1702.7703897095198</v>
      </c>
      <c r="CO761" s="79">
        <f>Table6[[#This Row],[sales]]-CN761</f>
        <v>181.94194517893811</v>
      </c>
      <c r="CP761">
        <f>ABS(Table6[[#This Row],[sales]]-CN761)/Table6[[#This Row],[sales]]</f>
        <v>9.6535657888452198E-2</v>
      </c>
      <c r="CQ76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1758.6987224833144</v>
      </c>
      <c r="CR761" s="79">
        <f>Table6[[#This Row],[sales]]-CQ761</f>
        <v>126.01361240514348</v>
      </c>
      <c r="CS761">
        <f>ABS(Table6[[#This Row],[sales]]-CQ761)/Table6[[#This Row],[sales]]</f>
        <v>6.6860926239229651E-2</v>
      </c>
    </row>
    <row r="762" spans="1:97" x14ac:dyDescent="0.2">
      <c r="A762">
        <v>761</v>
      </c>
      <c r="B762" t="s">
        <v>31</v>
      </c>
      <c r="C762" s="5">
        <v>43660</v>
      </c>
      <c r="D762" s="6">
        <v>405.09996177244562</v>
      </c>
      <c r="E762" s="8">
        <f>YEAR(Table6[[#This Row],[Date]])</f>
        <v>2019</v>
      </c>
      <c r="F762" s="6">
        <f>Table6[[#This Row],[TV_State]]+Table6[[#This Row],[Radio_State]]+Table6[[#This Row],[Online]]</f>
        <v>495.12217549965573</v>
      </c>
      <c r="G762" s="6">
        <f t="shared" si="297"/>
        <v>389.56913897631557</v>
      </c>
      <c r="H762" s="6">
        <f>LN(Table6[[#This Row],[PROF TV LING]])</f>
        <v>5.9650413565578262</v>
      </c>
      <c r="I762" s="6">
        <f t="shared" si="298"/>
        <v>6.0041338558429178</v>
      </c>
      <c r="J762" s="6">
        <v>60.014809151473422</v>
      </c>
      <c r="K762" s="6">
        <f t="shared" si="303"/>
        <v>59.401250942865474</v>
      </c>
      <c r="L762" s="6">
        <f>0.5*J761+0.5*Table6[[#This Row],[Radio_State]]</f>
        <v>59.717706135872071</v>
      </c>
      <c r="M762" s="6">
        <f>LN(Table6[[#This Row],[RADIO LINGERING ]])</f>
        <v>4.0896285616163501</v>
      </c>
      <c r="N762" s="6">
        <f t="shared" si="299"/>
        <v>4.0945913509584786</v>
      </c>
      <c r="O762" s="6">
        <v>30.007404575736707</v>
      </c>
      <c r="P762" s="6">
        <f t="shared" si="300"/>
        <v>29.880566438133023</v>
      </c>
      <c r="Q762" s="6">
        <f>0.3*O761+0.7*Table6[[#This Row],[Online]]</f>
        <v>29.918273671056305</v>
      </c>
      <c r="R762" s="6">
        <f>LN(Table6[[#This Row],[ONLINE LINGERING]])</f>
        <v>3.3984694532817907</v>
      </c>
      <c r="S762" s="6">
        <f t="shared" si="301"/>
        <v>3.4014441703985336</v>
      </c>
      <c r="T762" s="6">
        <v>1622.1202517646482</v>
      </c>
      <c r="U762" s="6">
        <f t="shared" si="302"/>
        <v>7.3914893698832858</v>
      </c>
      <c r="V762" s="8">
        <f>YEAR(Table6[[#This Row],[Date]])</f>
        <v>2019</v>
      </c>
      <c r="W762" s="8">
        <f>WEEKNUM(Table6[[#This Row],[Date]])</f>
        <v>29</v>
      </c>
      <c r="X762" t="s">
        <v>928</v>
      </c>
      <c r="Y762" s="9">
        <f>Table6[[#This Row],[LNTVLING]]+Table6[[#This Row],[LNRADIOLING]]+Table6[[#This Row],[LNONLINELING]]</f>
        <v>13.453139371455968</v>
      </c>
      <c r="Z762">
        <f t="shared" si="323"/>
        <v>1</v>
      </c>
      <c r="AA762">
        <f t="shared" si="304"/>
        <v>0</v>
      </c>
      <c r="AB762">
        <f t="shared" si="305"/>
        <v>0</v>
      </c>
      <c r="AC762">
        <f t="shared" si="306"/>
        <v>0</v>
      </c>
      <c r="AD762">
        <f t="shared" si="307"/>
        <v>0</v>
      </c>
      <c r="AE762">
        <f t="shared" si="308"/>
        <v>1</v>
      </c>
      <c r="AF762">
        <f t="shared" si="309"/>
        <v>0</v>
      </c>
      <c r="AG762" s="9">
        <f>'[1]1'!J$20+'[1]1'!J$21*Table6[[#This Row],[TV_State]]</f>
        <v>1728.1195895364681</v>
      </c>
      <c r="AH762" s="9">
        <f>Table6[[#This Row],[sales]]-Table6[[#This Row],[Pred_1]]</f>
        <v>-105.99933777181991</v>
      </c>
      <c r="AI762">
        <f>ABS(Table6[[#This Row],[Res_1]])/Table6[[#This Row],[sales]]</f>
        <v>6.5346165092573696E-2</v>
      </c>
      <c r="AJ762" s="9">
        <f>'[1]2'!J$20+'[1]2'!J$21*Table6[[#This Row],[Radio_State]]</f>
        <v>1977.7501055320483</v>
      </c>
      <c r="AK762" s="9">
        <f>Table6[[#This Row],[sales]]-Table6[[#This Row],[ Pred_2 ]]</f>
        <v>-355.62985376740016</v>
      </c>
      <c r="AL762">
        <f>ABS(Table6[[#This Row],[ Res_2 ]])/Table6[[#This Row],[sales]]</f>
        <v>0.21923766341029452</v>
      </c>
      <c r="AM762" s="10">
        <f>'[1]3'!J$20+'[1]3'!J$21*Data!O762</f>
        <v>1974.09259444688</v>
      </c>
      <c r="AN762" s="9">
        <f>Table6[[#This Row],[sales]]-Table6[[#This Row],[Pred_3]]</f>
        <v>-351.97234268223178</v>
      </c>
      <c r="AO762" s="9">
        <f>ABS(Table6[[#This Row],[Res_3]])/Table6[[#This Row],[sales]]</f>
        <v>0.21698289155772102</v>
      </c>
      <c r="AP762" s="9">
        <f>'[1]4'!L$21+'[1]4'!L$27*Table6[[#This Row],[TV_State]]+'[1]4'!L$22*Table6[[#This Row],[NJ_DUM]]+'[1]4'!L$23*Table6[[#This Row],[NY_DUM]]+'[1]4'!L$24*Table6[[#This Row],[PA_DUM]]+'[1]4'!L$25*Table6[[#This Row],[CT_DUM]]+'[1]4'!L$26*Table6[[#This Row],[DL_DUM]]</f>
        <v>327.18720514951906</v>
      </c>
      <c r="AQ762" s="9">
        <f>Table6[[#This Row],[sales]]-Table6[[#This Row],[Pred_4]]</f>
        <v>1294.9330466151291</v>
      </c>
      <c r="AR762">
        <f>ABS(Table6[[#This Row],[Res_4]]/Table6[[#This Row],[sales]])</f>
        <v>0.79829657832482914</v>
      </c>
      <c r="AS762" s="9">
        <f>'[1]5'!L$20+'[1]5'!L$26*Table6[[#This Row],[Radio_State]]+'[1]5'!L$21*Table6[[#This Row],[NJ_DUM]]+'[1]5'!L$22*Table6[[#This Row],[NY_DUM]]+'[1]5'!L$23*Table6[[#This Row],[PA_DUM]]+'[1]5'!L$24*Table6[[#This Row],[CT_DUM]]+'[1]5'!L$25*Table6[[#This Row],[DL_DUM]]</f>
        <v>302.11333436046084</v>
      </c>
      <c r="AT762" s="9">
        <f>Table6[[#This Row],[sales]]-Table6[[#This Row],[Pred_5]]</f>
        <v>1320.0069174041873</v>
      </c>
      <c r="AU762" s="9">
        <f>ABS(Table6[[#This Row],[Red_5]]/Table6[[#This Row],[sales]])</f>
        <v>0.81375404564994347</v>
      </c>
      <c r="AV762" s="9">
        <f>'[1]6'!L$20+'[1]6'!L$26*Table6[[#This Row],[Online]]+'[1]6'!L$21*Table6[[#This Row],[NJ_DUM]]+'[1]6'!L$22*Table6[[#This Row],[NY_DUM]]+'[1]6'!L$23*Table6[[#This Row],[PA_DUM]]+'[1]6'!L$24*Table6[[#This Row],[CT_DUM]]+'[1]6'!L$25*Table6[[#This Row],[DL_DUM]]</f>
        <v>124.64615282906342</v>
      </c>
      <c r="AW762" s="9">
        <f>Table6[[#This Row],[sales]]-Table6[[#This Row],[Pred_6]]</f>
        <v>1497.4740989355848</v>
      </c>
      <c r="AX762" s="9">
        <f>ABS(Table6[[#This Row],[Red_6]]/Table6[[#This Row],[sales]])</f>
        <v>0.92315850030633351</v>
      </c>
      <c r="AY762" s="9">
        <f>'[1]7'!L$21+'[1]7'!L$27*Table6[[#This Row],[LNTV]]+'[1]7'!L$22*Table6[[#This Row],[NJ_DUM]]+'[1]7'!L$23*Table6[[#This Row],[NY_DUM]]+'[1]7'!L$24*Table6[[#This Row],[PA_DUM]]+'[1]7'!L$25*Table6[[#This Row],[CT_DUM]]+'[1]7'!L$26*Table6[[#This Row],[DL_DUM]]</f>
        <v>5.810134755498912</v>
      </c>
      <c r="AZ762" s="9">
        <f>Table6[[#This Row],[sales]]-Table6[[#This Row],[Pred_7]]</f>
        <v>1616.3101170091493</v>
      </c>
      <c r="BA762" s="9">
        <f>ABS(Table6[[#This Row],[Red_7]]/Table6[[#This Row],[sales]])</f>
        <v>0.99641818493470002</v>
      </c>
      <c r="BB762" s="9">
        <f>'[1]8'!O$22+'[1]8'!O$28*Table6[[#This Row],[LNRADIOLING]]+'[1]8'!O$23*Table6[[#This Row],[DL_DUM]]+'[1]8'!O$24*Table6[[#This Row],[CT_DUM]]+'[1]8'!O$25*Table6[[#This Row],[PA_DUM]]+'[1]8'!O$26*Table6[[#This Row],[NY_DUM]]+'[1]8'!O$27*Table6[[#This Row],[NJ_DUM]]</f>
        <v>6.8483848981895754</v>
      </c>
      <c r="BC762" s="9">
        <f>Table6[[#This Row],[sales]]-Table6[[#This Row],[Pred_8]]</f>
        <v>1615.2718668664586</v>
      </c>
      <c r="BD762" s="9">
        <f>ABS(Table6[[#This Row],[Red_8]]/Table6[[#This Row],[sales]])</f>
        <v>0.99577812749040062</v>
      </c>
      <c r="BE762" s="9">
        <f>'[1]9'!M$19+'[1]9'!M$21*Table6[[#This Row],[LNONLINE]]+'[1]9'!M$20*Table6[[#This Row],[DL_DUM]]+'[1]9'!M$22*Table6[[#This Row],[CT_DUM]]+'[1]9'!M$23*Table6[[#This Row],[PA_DUM]]+'[1]9'!M$24*Table6[[#This Row],[NY_DUM]]+'[1]9'!M$25*Table6[[#This Row],[NJ_DUM]]</f>
        <v>6.7714657372037577</v>
      </c>
      <c r="BF762" s="9">
        <f>Table6[[#This Row],[sales]]-Table6[[#This Row],[Pred_9]]</f>
        <v>1615.3487860274445</v>
      </c>
      <c r="BG762" s="9">
        <f>ABS(Table6[[#This Row],[Red_9]]/Table6[[#This Row],[sales]])</f>
        <v>0.99582554639223742</v>
      </c>
      <c r="BH762" s="9">
        <f>'[1]10'!P$22+'[1]10'!P$30*Table6[[#This Row],[LNTV]]+'[1]10'!P$29*Table6[[#This Row],[LNRADIOLING]]+'[1]10'!P$24*Table6[[#This Row],[LNONLINELING]]+'[1]10'!P$23*Table6[[#This Row],[DL_DUM]]+'[1]10'!P$25*Table6[[#This Row],[CT_DUM]]+'[1]10'!P$26*Table6[[#This Row],[PA_DUM]]+'[1]10'!P$27*Table6[[#This Row],[NY_DUM]]+'[1]10'!P$28*Table6[[#This Row],[NJ_DUM]]</f>
        <v>6.7831010301774155</v>
      </c>
      <c r="BI762" s="9">
        <f>Table6[[#This Row],[sales]]-Table6[[#This Row],[Pred_10]]</f>
        <v>1615.3371507344707</v>
      </c>
      <c r="BJ762" s="45">
        <f>ABS(Table6[[#This Row],[Red_10]]/Table6[[#This Row],[sales]])</f>
        <v>0.99581837350048596</v>
      </c>
      <c r="BK762" s="9">
        <f>'[1]11'!P$32+'[1]11'!P$40*Table6[[#This Row],[LNONLINELING]]+'[1]11'!P$39*Table6[[#This Row],[LNRADIOLING]]+'[1]11'!P$38*Table6[[#This Row],[LNTVLING]]+'[1]11'!P$33*Table6[[#This Row],[DL_DUM]]+'[1]11'!P$34*Table6[[#This Row],[CT_DUM]]+'[1]11'!P$35*Table6[[#This Row],[PA_DUM]]+'[1]11'!P$36*Table6[[#This Row],[NY_DUM]]+'[1]11'!P$37*Table6[[#This Row],[NJ_DUM]]</f>
        <v>6.8051301107779416</v>
      </c>
      <c r="BL762" s="9">
        <f>Table6[[#This Row],[sales]]-Table6[[#This Row],[ Pred_11]]</f>
        <v>1615.3151216538702</v>
      </c>
      <c r="BM762" s="47">
        <f>ABS(Table6[[#This Row],[ Red_11]]/Table6[[#This Row],[sales]])</f>
        <v>0.99580479307660763</v>
      </c>
      <c r="BN762" s="9">
        <f>'[1]12'!K$22+'[1]12'!K$28*Table6[[#This Row],[COMBINE LN LING]]+'[1]12'!K$23*Table6[[#This Row],[DL_DUM]]+'[1]12'!K$24*Table6[[#This Row],[CT_DUM]]+'[1]12'!K$25*Table6[[#This Row],[PA_DUM]]+'[1]12'!K$26*Table6[[#This Row],[NY_DUM]]+'[1]12'!K$27*Table6[[#This Row],[NJ_DUM]]</f>
        <v>6.7842155560525326</v>
      </c>
      <c r="BO762" s="9">
        <f>Table6[[#This Row],[sales]]-Table6[[#This Row],[ Pred_12]]</f>
        <v>1615.3360362085957</v>
      </c>
      <c r="BP762" s="47">
        <f>ABS(Table6[[#This Row],[ Red_12]]/Table6[[#This Row],[sales]])</f>
        <v>0.99581768642079882</v>
      </c>
      <c r="BQ762">
        <f>LN(G762+'2019 Totals and Calculations'!C$18)</f>
        <v>6.6211561571919848</v>
      </c>
      <c r="BR762">
        <f>LN(Table6[[#This Row],[PROF RADIO]]+'2019 Totals and Calculations'!D$18)</f>
        <v>4.8053121552580187</v>
      </c>
      <c r="BS762">
        <f>LN(Table6[[#This Row],[ONLINE LINGERING]]+'2019 Totals and Calculations'!E$18)</f>
        <v>4.301299620771073</v>
      </c>
      <c r="BT762">
        <f>MONTH(Table6[[#This Row],[Date]])</f>
        <v>7</v>
      </c>
      <c r="BU762">
        <f t="shared" si="310"/>
        <v>0</v>
      </c>
      <c r="BV762">
        <f t="shared" si="311"/>
        <v>0</v>
      </c>
      <c r="BW762">
        <f t="shared" si="312"/>
        <v>0</v>
      </c>
      <c r="BX762">
        <f t="shared" si="313"/>
        <v>0</v>
      </c>
      <c r="BY762">
        <f t="shared" si="314"/>
        <v>0</v>
      </c>
      <c r="BZ762">
        <f t="shared" si="315"/>
        <v>0</v>
      </c>
      <c r="CA762">
        <f t="shared" si="316"/>
        <v>1</v>
      </c>
      <c r="CB762">
        <f t="shared" si="317"/>
        <v>0</v>
      </c>
      <c r="CC762">
        <f t="shared" si="318"/>
        <v>0</v>
      </c>
      <c r="CD762">
        <f t="shared" si="319"/>
        <v>0</v>
      </c>
      <c r="CE762">
        <f t="shared" si="320"/>
        <v>0</v>
      </c>
      <c r="CF762">
        <f t="shared" si="321"/>
        <v>0</v>
      </c>
      <c r="CG762">
        <f t="shared" si="322"/>
        <v>133</v>
      </c>
      <c r="CH76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2070.7530222155929</v>
      </c>
      <c r="CI762" s="79">
        <f>Table6[[#This Row],[sales]]-CH762</f>
        <v>-448.63277045094469</v>
      </c>
      <c r="CJ762">
        <f>ABS(Table6[[#This Row],[sales]]-CH762)/Table6[[#This Row],[sales]]</f>
        <v>0.27657183242912647</v>
      </c>
      <c r="CK76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2029.0528995028417</v>
      </c>
      <c r="CL762" s="79">
        <f>Table6[[#This Row],[sales]]-CK762</f>
        <v>-406.93264773819351</v>
      </c>
      <c r="CM762">
        <f>ABS(Table6[[#This Row],[sales]]-CK762)/Table6[[#This Row],[sales]]</f>
        <v>0.25086466141798403</v>
      </c>
      <c r="CN76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1709.0265734107491</v>
      </c>
      <c r="CO762" s="79">
        <f>Table6[[#This Row],[sales]]-CN762</f>
        <v>-86.906321646100878</v>
      </c>
      <c r="CP762">
        <f>ABS(Table6[[#This Row],[sales]]-CN762)/Table6[[#This Row],[sales]]</f>
        <v>5.3575757747650651E-2</v>
      </c>
      <c r="CQ76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1768.513136426363</v>
      </c>
      <c r="CR762" s="79">
        <f>Table6[[#This Row],[sales]]-CQ762</f>
        <v>-146.39288466171479</v>
      </c>
      <c r="CS762">
        <f>ABS(Table6[[#This Row],[sales]]-CQ762)/Table6[[#This Row],[sales]]</f>
        <v>9.0247862020376768E-2</v>
      </c>
    </row>
    <row r="763" spans="1:97" x14ac:dyDescent="0.2">
      <c r="A763">
        <v>762</v>
      </c>
      <c r="B763" t="s">
        <v>31</v>
      </c>
      <c r="C763" s="5">
        <v>43667</v>
      </c>
      <c r="D763" s="6">
        <v>75.956242832333544</v>
      </c>
      <c r="E763" s="8">
        <f>YEAR(Table6[[#This Row],[Date]])</f>
        <v>2019</v>
      </c>
      <c r="F763" s="6">
        <f>Table6[[#This Row],[TV_State]]+Table6[[#This Row],[Radio_State]]+Table6[[#This Row],[Online]]</f>
        <v>92.835407906185438</v>
      </c>
      <c r="G763" s="6">
        <f t="shared" si="297"/>
        <v>295.48527013312093</v>
      </c>
      <c r="H763" s="6">
        <f>LN(Table6[[#This Row],[PROF TV LING]])</f>
        <v>5.6886189883384946</v>
      </c>
      <c r="I763" s="6">
        <f t="shared" si="298"/>
        <v>4.3301574222712453</v>
      </c>
      <c r="J763" s="6">
        <v>11.252776715901266</v>
      </c>
      <c r="K763" s="6">
        <f t="shared" si="303"/>
        <v>35.327013829383368</v>
      </c>
      <c r="L763" s="6">
        <f>0.5*J762+0.5*Table6[[#This Row],[Radio_State]]</f>
        <v>35.633792933687346</v>
      </c>
      <c r="M763" s="6">
        <f>LN(Table6[[#This Row],[RADIO LINGERING ]])</f>
        <v>3.5732944273251928</v>
      </c>
      <c r="N763" s="6">
        <f t="shared" si="299"/>
        <v>2.4206149173868075</v>
      </c>
      <c r="O763" s="6">
        <v>5.6263883579506331</v>
      </c>
      <c r="P763" s="6">
        <f t="shared" si="300"/>
        <v>12.90264178200535</v>
      </c>
      <c r="Q763" s="6">
        <f>0.3*O762+0.7*Table6[[#This Row],[Online]]</f>
        <v>12.940693223286456</v>
      </c>
      <c r="R763" s="6">
        <f>LN(Table6[[#This Row],[ONLINE LINGERING]])</f>
        <v>2.5603768597619658</v>
      </c>
      <c r="S763" s="6">
        <f t="shared" si="301"/>
        <v>1.7274677368268621</v>
      </c>
      <c r="T763" s="6">
        <v>1421.4362679159253</v>
      </c>
      <c r="U763" s="6">
        <f t="shared" si="302"/>
        <v>7.259423095696885</v>
      </c>
      <c r="V763" s="8">
        <f>YEAR(Table6[[#This Row],[Date]])</f>
        <v>2019</v>
      </c>
      <c r="W763" s="8">
        <f>WEEKNUM(Table6[[#This Row],[Date]])</f>
        <v>30</v>
      </c>
      <c r="X763" t="s">
        <v>929</v>
      </c>
      <c r="Y763" s="9">
        <f>Table6[[#This Row],[LNTVLING]]+Table6[[#This Row],[LNRADIOLING]]+Table6[[#This Row],[LNONLINELING]]</f>
        <v>11.822290275425654</v>
      </c>
      <c r="Z763">
        <f t="shared" si="323"/>
        <v>1</v>
      </c>
      <c r="AA763">
        <f t="shared" si="304"/>
        <v>0</v>
      </c>
      <c r="AB763">
        <f t="shared" si="305"/>
        <v>0</v>
      </c>
      <c r="AC763">
        <f t="shared" si="306"/>
        <v>0</v>
      </c>
      <c r="AD763">
        <f t="shared" si="307"/>
        <v>0</v>
      </c>
      <c r="AE763">
        <f t="shared" si="308"/>
        <v>1</v>
      </c>
      <c r="AF763">
        <f t="shared" si="309"/>
        <v>0</v>
      </c>
      <c r="AG763" s="9">
        <f>'[1]1'!J$20+'[1]1'!J$21*Table6[[#This Row],[TV_State]]</f>
        <v>1404.4301162213505</v>
      </c>
      <c r="AH763" s="9">
        <f>Table6[[#This Row],[sales]]-Table6[[#This Row],[Pred_1]]</f>
        <v>17.006151694574783</v>
      </c>
      <c r="AI763">
        <f>ABS(Table6[[#This Row],[Res_1]])/Table6[[#This Row],[sales]]</f>
        <v>1.1964062039523432E-2</v>
      </c>
      <c r="AJ763" s="9">
        <f>'[1]2'!J$20+'[1]2'!J$21*Table6[[#This Row],[Radio_State]]</f>
        <v>1763.6821105352342</v>
      </c>
      <c r="AK763" s="9">
        <f>Table6[[#This Row],[sales]]-Table6[[#This Row],[ Pred_2 ]]</f>
        <v>-342.24584261930886</v>
      </c>
      <c r="AL763">
        <f>ABS(Table6[[#This Row],[ Res_2 ]])/Table6[[#This Row],[sales]]</f>
        <v>0.24077466597999589</v>
      </c>
      <c r="AM763" s="10">
        <f>'[1]3'!J$20+'[1]3'!J$21*Data!O763</f>
        <v>1833.2356341102336</v>
      </c>
      <c r="AN763" s="9">
        <f>Table6[[#This Row],[sales]]-Table6[[#This Row],[Pred_3]]</f>
        <v>-411.79936619430828</v>
      </c>
      <c r="AO763" s="9">
        <f>ABS(Table6[[#This Row],[Res_3]])/Table6[[#This Row],[sales]]</f>
        <v>0.28970652817102965</v>
      </c>
      <c r="AP763" s="9">
        <f>'[1]4'!L$21+'[1]4'!L$27*Table6[[#This Row],[TV_State]]+'[1]4'!L$22*Table6[[#This Row],[NJ_DUM]]+'[1]4'!L$23*Table6[[#This Row],[NY_DUM]]+'[1]4'!L$24*Table6[[#This Row],[PA_DUM]]+'[1]4'!L$25*Table6[[#This Row],[CT_DUM]]+'[1]4'!L$26*Table6[[#This Row],[DL_DUM]]</f>
        <v>254.5844713715162</v>
      </c>
      <c r="AQ763" s="9">
        <f>Table6[[#This Row],[sales]]-Table6[[#This Row],[Pred_4]]</f>
        <v>1166.8517965444091</v>
      </c>
      <c r="AR763">
        <f>ABS(Table6[[#This Row],[Res_4]]/Table6[[#This Row],[sales]])</f>
        <v>0.82089631655115869</v>
      </c>
      <c r="AS763" s="9">
        <f>'[1]5'!L$20+'[1]5'!L$26*Table6[[#This Row],[Radio_State]]+'[1]5'!L$21*Table6[[#This Row],[NJ_DUM]]+'[1]5'!L$22*Table6[[#This Row],[NY_DUM]]+'[1]5'!L$23*Table6[[#This Row],[PA_DUM]]+'[1]5'!L$24*Table6[[#This Row],[CT_DUM]]+'[1]5'!L$25*Table6[[#This Row],[DL_DUM]]</f>
        <v>216.21436695831432</v>
      </c>
      <c r="AT763" s="9">
        <f>Table6[[#This Row],[sales]]-Table6[[#This Row],[Pred_5]]</f>
        <v>1205.2219009576111</v>
      </c>
      <c r="AU763" s="9">
        <f>ABS(Table6[[#This Row],[Red_5]]/Table6[[#This Row],[sales]])</f>
        <v>0.84789021369538964</v>
      </c>
      <c r="AV763" s="9">
        <f>'[1]6'!L$20+'[1]6'!L$26*Table6[[#This Row],[Online]]+'[1]6'!L$21*Table6[[#This Row],[NJ_DUM]]+'[1]6'!L$22*Table6[[#This Row],[NY_DUM]]+'[1]6'!L$23*Table6[[#This Row],[PA_DUM]]+'[1]6'!L$24*Table6[[#This Row],[CT_DUM]]+'[1]6'!L$25*Table6[[#This Row],[DL_DUM]]</f>
        <v>18.533690191449953</v>
      </c>
      <c r="AW763" s="9">
        <f>Table6[[#This Row],[sales]]-Table6[[#This Row],[Pred_6]]</f>
        <v>1402.9025777244753</v>
      </c>
      <c r="AX763" s="9">
        <f>ABS(Table6[[#This Row],[Red_6]]/Table6[[#This Row],[sales]])</f>
        <v>0.98696129358045459</v>
      </c>
      <c r="AY763" s="9">
        <f>'[1]7'!L$21+'[1]7'!L$27*Table6[[#This Row],[LNTV]]+'[1]7'!L$22*Table6[[#This Row],[NJ_DUM]]+'[1]7'!L$23*Table6[[#This Row],[NY_DUM]]+'[1]7'!L$24*Table6[[#This Row],[PA_DUM]]+'[1]7'!L$25*Table6[[#This Row],[CT_DUM]]+'[1]7'!L$26*Table6[[#This Row],[DL_DUM]]</f>
        <v>5.6248515286550376</v>
      </c>
      <c r="AZ763" s="9">
        <f>Table6[[#This Row],[sales]]-Table6[[#This Row],[Pred_7]]</f>
        <v>1415.8114163872704</v>
      </c>
      <c r="BA763" s="9">
        <f>ABS(Table6[[#This Row],[Red_7]]/Table6[[#This Row],[sales]])</f>
        <v>0.99604283944653949</v>
      </c>
      <c r="BB763" s="9">
        <f>'[1]8'!O$22+'[1]8'!O$28*Table6[[#This Row],[LNRADIOLING]]+'[1]8'!O$23*Table6[[#This Row],[DL_DUM]]+'[1]8'!O$24*Table6[[#This Row],[CT_DUM]]+'[1]8'!O$25*Table6[[#This Row],[PA_DUM]]+'[1]8'!O$26*Table6[[#This Row],[NY_DUM]]+'[1]8'!O$27*Table6[[#This Row],[NJ_DUM]]</f>
        <v>6.8115491332354976</v>
      </c>
      <c r="BC763" s="9">
        <f>Table6[[#This Row],[sales]]-Table6[[#This Row],[Pred_8]]</f>
        <v>1414.6247187826898</v>
      </c>
      <c r="BD763" s="9">
        <f>ABS(Table6[[#This Row],[Red_8]]/Table6[[#This Row],[sales]])</f>
        <v>0.99520798133058586</v>
      </c>
      <c r="BE763" s="9">
        <f>'[1]9'!M$19+'[1]9'!M$21*Table6[[#This Row],[LNONLINE]]+'[1]9'!M$20*Table6[[#This Row],[DL_DUM]]+'[1]9'!M$22*Table6[[#This Row],[CT_DUM]]+'[1]9'!M$23*Table6[[#This Row],[PA_DUM]]+'[1]9'!M$24*Table6[[#This Row],[NY_DUM]]+'[1]9'!M$25*Table6[[#This Row],[NJ_DUM]]</f>
        <v>6.2414555958669764</v>
      </c>
      <c r="BF763" s="9">
        <f>Table6[[#This Row],[sales]]-Table6[[#This Row],[Pred_9]]</f>
        <v>1415.1948123200584</v>
      </c>
      <c r="BG763" s="9">
        <f>ABS(Table6[[#This Row],[Red_9]]/Table6[[#This Row],[sales]])</f>
        <v>0.99560904998926336</v>
      </c>
      <c r="BH763" s="9">
        <f>'[1]10'!P$22+'[1]10'!P$30*Table6[[#This Row],[LNTV]]+'[1]10'!P$29*Table6[[#This Row],[LNRADIOLING]]+'[1]10'!P$24*Table6[[#This Row],[LNONLINELING]]+'[1]10'!P$23*Table6[[#This Row],[DL_DUM]]+'[1]10'!P$25*Table6[[#This Row],[CT_DUM]]+'[1]10'!P$26*Table6[[#This Row],[PA_DUM]]+'[1]10'!P$27*Table6[[#This Row],[NY_DUM]]+'[1]10'!P$28*Table6[[#This Row],[NJ_DUM]]</f>
        <v>6.5301148776666285</v>
      </c>
      <c r="BI763" s="9">
        <f>Table6[[#This Row],[sales]]-Table6[[#This Row],[Pred_10]]</f>
        <v>1414.9061530382587</v>
      </c>
      <c r="BJ763" s="45">
        <f>ABS(Table6[[#This Row],[Red_10]]/Table6[[#This Row],[sales]])</f>
        <v>0.99540597420717225</v>
      </c>
      <c r="BK763" s="9">
        <f>'[1]11'!P$32+'[1]11'!P$40*Table6[[#This Row],[LNONLINELING]]+'[1]11'!P$39*Table6[[#This Row],[LNRADIOLING]]+'[1]11'!P$38*Table6[[#This Row],[LNTVLING]]+'[1]11'!P$33*Table6[[#This Row],[DL_DUM]]+'[1]11'!P$34*Table6[[#This Row],[CT_DUM]]+'[1]11'!P$35*Table6[[#This Row],[PA_DUM]]+'[1]11'!P$36*Table6[[#This Row],[NY_DUM]]+'[1]11'!P$37*Table6[[#This Row],[NJ_DUM]]</f>
        <v>6.5650102113580022</v>
      </c>
      <c r="BL763" s="9">
        <f>Table6[[#This Row],[sales]]-Table6[[#This Row],[ Pred_11]]</f>
        <v>1414.8712577045674</v>
      </c>
      <c r="BM763" s="47">
        <f>ABS(Table6[[#This Row],[ Red_11]]/Table6[[#This Row],[sales]])</f>
        <v>0.99538142485910863</v>
      </c>
      <c r="BN763" s="9">
        <f>'[1]12'!K$22+'[1]12'!K$28*Table6[[#This Row],[COMBINE LN LING]]+'[1]12'!K$23*Table6[[#This Row],[DL_DUM]]+'[1]12'!K$24*Table6[[#This Row],[CT_DUM]]+'[1]12'!K$25*Table6[[#This Row],[PA_DUM]]+'[1]12'!K$26*Table6[[#This Row],[NY_DUM]]+'[1]12'!K$27*Table6[[#This Row],[NJ_DUM]]</f>
        <v>6.6272693653052439</v>
      </c>
      <c r="BO763" s="9">
        <f>Table6[[#This Row],[sales]]-Table6[[#This Row],[ Pred_12]]</f>
        <v>1414.8089985506201</v>
      </c>
      <c r="BP763" s="47">
        <f>ABS(Table6[[#This Row],[ Red_12]]/Table6[[#This Row],[sales]])</f>
        <v>0.99533762468645748</v>
      </c>
      <c r="BQ763">
        <f>LN(G763+'2019 Totals and Calculations'!C$18)</f>
        <v>6.4872711236740441</v>
      </c>
      <c r="BR763">
        <f>LN(Table6[[#This Row],[PROF RADIO]]+'2019 Totals and Calculations'!D$18)</f>
        <v>4.5858179342701035</v>
      </c>
      <c r="BS763">
        <f>LN(Table6[[#This Row],[ONLINE LINGERING]]+'2019 Totals and Calculations'!E$18)</f>
        <v>4.0398541854422136</v>
      </c>
      <c r="BT763">
        <f>MONTH(Table6[[#This Row],[Date]])</f>
        <v>7</v>
      </c>
      <c r="BU763">
        <f t="shared" si="310"/>
        <v>0</v>
      </c>
      <c r="BV763">
        <f t="shared" si="311"/>
        <v>0</v>
      </c>
      <c r="BW763">
        <f t="shared" si="312"/>
        <v>0</v>
      </c>
      <c r="BX763">
        <f t="shared" si="313"/>
        <v>0</v>
      </c>
      <c r="BY763">
        <f t="shared" si="314"/>
        <v>0</v>
      </c>
      <c r="BZ763">
        <f t="shared" si="315"/>
        <v>0</v>
      </c>
      <c r="CA763">
        <f t="shared" si="316"/>
        <v>1</v>
      </c>
      <c r="CB763">
        <f t="shared" si="317"/>
        <v>0</v>
      </c>
      <c r="CC763">
        <f t="shared" si="318"/>
        <v>0</v>
      </c>
      <c r="CD763">
        <f t="shared" si="319"/>
        <v>0</v>
      </c>
      <c r="CE763">
        <f t="shared" si="320"/>
        <v>0</v>
      </c>
      <c r="CF763">
        <f t="shared" si="321"/>
        <v>0</v>
      </c>
      <c r="CG763">
        <f t="shared" si="322"/>
        <v>134</v>
      </c>
      <c r="CH76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1995.1503973684733</v>
      </c>
      <c r="CI763" s="79">
        <f>Table6[[#This Row],[sales]]-CH763</f>
        <v>-573.71412945254792</v>
      </c>
      <c r="CJ763">
        <f>ABS(Table6[[#This Row],[sales]]-CH763)/Table6[[#This Row],[sales]]</f>
        <v>0.40361579509555739</v>
      </c>
      <c r="CK76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1901.361918574592</v>
      </c>
      <c r="CL763" s="79">
        <f>Table6[[#This Row],[sales]]-CK763</f>
        <v>-479.92565065866665</v>
      </c>
      <c r="CM763">
        <f>ABS(Table6[[#This Row],[sales]]-CK763)/Table6[[#This Row],[sales]]</f>
        <v>0.33763430798225075</v>
      </c>
      <c r="CN76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1572.8554014460722</v>
      </c>
      <c r="CO763" s="79">
        <f>Table6[[#This Row],[sales]]-CN763</f>
        <v>-151.41913353014684</v>
      </c>
      <c r="CP763">
        <f>ABS(Table6[[#This Row],[sales]]-CN763)/Table6[[#This Row],[sales]]</f>
        <v>0.10652544679484914</v>
      </c>
      <c r="CQ76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1581.7280768538753</v>
      </c>
      <c r="CR763" s="79">
        <f>Table6[[#This Row],[sales]]-CQ763</f>
        <v>-160.29180893795001</v>
      </c>
      <c r="CS763">
        <f>ABS(Table6[[#This Row],[sales]]-CQ763)/Table6[[#This Row],[sales]]</f>
        <v>0.11276749619802925</v>
      </c>
    </row>
    <row r="764" spans="1:97" x14ac:dyDescent="0.2">
      <c r="A764">
        <v>763</v>
      </c>
      <c r="B764" t="s">
        <v>31</v>
      </c>
      <c r="C764" s="5">
        <v>43674</v>
      </c>
      <c r="D764" s="6">
        <v>413.24247100407166</v>
      </c>
      <c r="E764" s="8">
        <f>YEAR(Table6[[#This Row],[Date]])</f>
        <v>2019</v>
      </c>
      <c r="F764" s="6">
        <f>Table6[[#This Row],[TV_State]]+Table6[[#This Row],[Radio_State]]+Table6[[#This Row],[Online]]</f>
        <v>505.07413122719868</v>
      </c>
      <c r="G764" s="6">
        <f t="shared" si="297"/>
        <v>330.81243039440614</v>
      </c>
      <c r="H764" s="6">
        <f>LN(Table6[[#This Row],[PROF TV LING]])</f>
        <v>5.801551539210192</v>
      </c>
      <c r="I764" s="6">
        <f t="shared" si="298"/>
        <v>6.0240345175492536</v>
      </c>
      <c r="J764" s="6">
        <v>61.221106815418032</v>
      </c>
      <c r="K764" s="6">
        <f t="shared" si="303"/>
        <v>48.2740603224007</v>
      </c>
      <c r="L764" s="6">
        <f>0.5*J763+0.5*Table6[[#This Row],[Radio_State]]</f>
        <v>36.236941765659651</v>
      </c>
      <c r="M764" s="6">
        <f>LN(Table6[[#This Row],[RADIO LINGERING ]])</f>
        <v>3.5900790892490804</v>
      </c>
      <c r="N764" s="6">
        <f t="shared" si="299"/>
        <v>4.1144920126648152</v>
      </c>
      <c r="O764" s="6">
        <v>30.61055340770902</v>
      </c>
      <c r="P764" s="6">
        <f t="shared" si="300"/>
        <v>25.298179919997917</v>
      </c>
      <c r="Q764" s="6">
        <f>0.3*O763+0.7*Table6[[#This Row],[Online]]</f>
        <v>23.115303892781501</v>
      </c>
      <c r="R764" s="6">
        <f>LN(Table6[[#This Row],[ONLINE LINGERING]])</f>
        <v>3.1404949043484249</v>
      </c>
      <c r="S764" s="6">
        <f t="shared" si="301"/>
        <v>3.4213448321048698</v>
      </c>
      <c r="T764" s="6">
        <v>1714.2352435915138</v>
      </c>
      <c r="U764" s="6">
        <f t="shared" si="302"/>
        <v>7.4467223380431387</v>
      </c>
      <c r="V764" s="8">
        <f>YEAR(Table6[[#This Row],[Date]])</f>
        <v>2019</v>
      </c>
      <c r="W764" s="8">
        <f>WEEKNUM(Table6[[#This Row],[Date]])</f>
        <v>31</v>
      </c>
      <c r="X764" t="s">
        <v>930</v>
      </c>
      <c r="Y764" s="9">
        <f>Table6[[#This Row],[LNTVLING]]+Table6[[#This Row],[LNRADIOLING]]+Table6[[#This Row],[LNONLINELING]]</f>
        <v>12.532125532807697</v>
      </c>
      <c r="Z764">
        <f t="shared" si="323"/>
        <v>1</v>
      </c>
      <c r="AA764">
        <f t="shared" si="304"/>
        <v>0</v>
      </c>
      <c r="AB764">
        <f t="shared" si="305"/>
        <v>0</v>
      </c>
      <c r="AC764">
        <f t="shared" si="306"/>
        <v>0</v>
      </c>
      <c r="AD764">
        <f t="shared" si="307"/>
        <v>0</v>
      </c>
      <c r="AE764">
        <f t="shared" si="308"/>
        <v>1</v>
      </c>
      <c r="AF764">
        <f t="shared" si="309"/>
        <v>0</v>
      </c>
      <c r="AG764" s="9">
        <f>'[1]1'!J$20+'[1]1'!J$21*Table6[[#This Row],[TV_State]]</f>
        <v>1736.1271691224788</v>
      </c>
      <c r="AH764" s="9">
        <f>Table6[[#This Row],[sales]]-Table6[[#This Row],[Pred_1]]</f>
        <v>-21.891925530964954</v>
      </c>
      <c r="AI764">
        <f>ABS(Table6[[#This Row],[Res_1]])/Table6[[#This Row],[sales]]</f>
        <v>1.2770665877280023E-2</v>
      </c>
      <c r="AJ764" s="9">
        <f>'[1]2'!J$20+'[1]2'!J$21*Table6[[#This Row],[Radio_State]]</f>
        <v>1983.0458183928927</v>
      </c>
      <c r="AK764" s="9">
        <f>Table6[[#This Row],[sales]]-Table6[[#This Row],[ Pred_2 ]]</f>
        <v>-268.81057480137883</v>
      </c>
      <c r="AL764">
        <f>ABS(Table6[[#This Row],[ Res_2 ]])/Table6[[#This Row],[sales]]</f>
        <v>0.15681078533783421</v>
      </c>
      <c r="AM764" s="10">
        <f>'[1]3'!J$20+'[1]3'!J$21*Data!O764</f>
        <v>1977.5771789425928</v>
      </c>
      <c r="AN764" s="9">
        <f>Table6[[#This Row],[sales]]-Table6[[#This Row],[Pred_3]]</f>
        <v>-263.34193535107897</v>
      </c>
      <c r="AO764" s="9">
        <f>ABS(Table6[[#This Row],[Res_3]])/Table6[[#This Row],[sales]]</f>
        <v>0.15362065173700915</v>
      </c>
      <c r="AP764" s="9">
        <f>'[1]4'!L$21+'[1]4'!L$27*Table6[[#This Row],[TV_State]]+'[1]4'!L$22*Table6[[#This Row],[NJ_DUM]]+'[1]4'!L$23*Table6[[#This Row],[NY_DUM]]+'[1]4'!L$24*Table6[[#This Row],[PA_DUM]]+'[1]4'!L$25*Table6[[#This Row],[CT_DUM]]+'[1]4'!L$26*Table6[[#This Row],[DL_DUM]]</f>
        <v>328.98328508667328</v>
      </c>
      <c r="AQ764" s="9">
        <f>Table6[[#This Row],[sales]]-Table6[[#This Row],[Pred_4]]</f>
        <v>1385.2519585048406</v>
      </c>
      <c r="AR764">
        <f>ABS(Table6[[#This Row],[Res_4]]/Table6[[#This Row],[sales]])</f>
        <v>0.80808743355584234</v>
      </c>
      <c r="AS764" s="9">
        <f>'[1]5'!L$20+'[1]5'!L$26*Table6[[#This Row],[Radio_State]]+'[1]5'!L$21*Table6[[#This Row],[NJ_DUM]]+'[1]5'!L$22*Table6[[#This Row],[NY_DUM]]+'[1]5'!L$23*Table6[[#This Row],[PA_DUM]]+'[1]5'!L$24*Table6[[#This Row],[CT_DUM]]+'[1]5'!L$25*Table6[[#This Row],[DL_DUM]]</f>
        <v>304.23834266173236</v>
      </c>
      <c r="AT764" s="9">
        <f>Table6[[#This Row],[sales]]-Table6[[#This Row],[Pred_5]]</f>
        <v>1409.9969009297815</v>
      </c>
      <c r="AU764" s="9">
        <f>ABS(Table6[[#This Row],[Red_5]]/Table6[[#This Row],[sales]])</f>
        <v>0.8225224082872552</v>
      </c>
      <c r="AV764" s="9">
        <f>'[1]6'!L$20+'[1]6'!L$26*Table6[[#This Row],[Online]]+'[1]6'!L$21*Table6[[#This Row],[NJ_DUM]]+'[1]6'!L$22*Table6[[#This Row],[NY_DUM]]+'[1]6'!L$23*Table6[[#This Row],[PA_DUM]]+'[1]6'!L$24*Table6[[#This Row],[CT_DUM]]+'[1]6'!L$25*Table6[[#This Row],[DL_DUM]]</f>
        <v>127.2712119047755</v>
      </c>
      <c r="AW764" s="9">
        <f>Table6[[#This Row],[sales]]-Table6[[#This Row],[Pred_6]]</f>
        <v>1586.9640316867383</v>
      </c>
      <c r="AX764" s="9">
        <f>ABS(Table6[[#This Row],[Red_6]]/Table6[[#This Row],[sales]])</f>
        <v>0.92575627389498294</v>
      </c>
      <c r="AY764" s="9">
        <f>'[1]7'!L$21+'[1]7'!L$27*Table6[[#This Row],[LNTV]]+'[1]7'!L$22*Table6[[#This Row],[NJ_DUM]]+'[1]7'!L$23*Table6[[#This Row],[NY_DUM]]+'[1]7'!L$24*Table6[[#This Row],[PA_DUM]]+'[1]7'!L$25*Table6[[#This Row],[CT_DUM]]+'[1]7'!L$26*Table6[[#This Row],[DL_DUM]]</f>
        <v>5.8123374500789131</v>
      </c>
      <c r="AZ764" s="9">
        <f>Table6[[#This Row],[sales]]-Table6[[#This Row],[Pred_7]]</f>
        <v>1708.4229061414349</v>
      </c>
      <c r="BA764" s="9">
        <f>ABS(Table6[[#This Row],[Red_7]]/Table6[[#This Row],[sales]])</f>
        <v>0.99660936999644134</v>
      </c>
      <c r="BB764" s="9">
        <f>'[1]8'!O$22+'[1]8'!O$28*Table6[[#This Row],[LNRADIOLING]]+'[1]8'!O$23*Table6[[#This Row],[DL_DUM]]+'[1]8'!O$24*Table6[[#This Row],[CT_DUM]]+'[1]8'!O$25*Table6[[#This Row],[PA_DUM]]+'[1]8'!O$26*Table6[[#This Row],[NY_DUM]]+'[1]8'!O$27*Table6[[#This Row],[NJ_DUM]]</f>
        <v>6.8127465668746874</v>
      </c>
      <c r="BC764" s="9">
        <f>Table6[[#This Row],[sales]]-Table6[[#This Row],[Pred_8]]</f>
        <v>1707.4224970246391</v>
      </c>
      <c r="BD764" s="9">
        <f>ABS(Table6[[#This Row],[Red_8]]/Table6[[#This Row],[sales]])</f>
        <v>0.99602578083005622</v>
      </c>
      <c r="BE764" s="9">
        <f>'[1]9'!M$19+'[1]9'!M$21*Table6[[#This Row],[LNONLINE]]+'[1]9'!M$20*Table6[[#This Row],[DL_DUM]]+'[1]9'!M$22*Table6[[#This Row],[CT_DUM]]+'[1]9'!M$23*Table6[[#This Row],[PA_DUM]]+'[1]9'!M$24*Table6[[#This Row],[NY_DUM]]+'[1]9'!M$25*Table6[[#This Row],[NJ_DUM]]</f>
        <v>6.7777666338664222</v>
      </c>
      <c r="BF764" s="9">
        <f>Table6[[#This Row],[sales]]-Table6[[#This Row],[Pred_9]]</f>
        <v>1707.4574769576475</v>
      </c>
      <c r="BG764" s="9">
        <f>ABS(Table6[[#This Row],[Red_9]]/Table6[[#This Row],[sales]])</f>
        <v>0.99604618639174269</v>
      </c>
      <c r="BH764" s="9">
        <f>'[1]10'!P$22+'[1]10'!P$30*Table6[[#This Row],[LNTV]]+'[1]10'!P$29*Table6[[#This Row],[LNRADIOLING]]+'[1]10'!P$24*Table6[[#This Row],[LNONLINELING]]+'[1]10'!P$23*Table6[[#This Row],[DL_DUM]]+'[1]10'!P$25*Table6[[#This Row],[CT_DUM]]+'[1]10'!P$26*Table6[[#This Row],[PA_DUM]]+'[1]10'!P$27*Table6[[#This Row],[NY_DUM]]+'[1]10'!P$28*Table6[[#This Row],[NJ_DUM]]</f>
        <v>6.8012670944435758</v>
      </c>
      <c r="BI764" s="9">
        <f>Table6[[#This Row],[sales]]-Table6[[#This Row],[Pred_10]]</f>
        <v>1707.4339764970703</v>
      </c>
      <c r="BJ764" s="45">
        <f>ABS(Table6[[#This Row],[Red_10]]/Table6[[#This Row],[sales]])</f>
        <v>0.99603247738612921</v>
      </c>
      <c r="BK764" s="9">
        <f>'[1]11'!P$32+'[1]11'!P$40*Table6[[#This Row],[LNONLINELING]]+'[1]11'!P$39*Table6[[#This Row],[LNRADIOLING]]+'[1]11'!P$38*Table6[[#This Row],[LNTVLING]]+'[1]11'!P$33*Table6[[#This Row],[DL_DUM]]+'[1]11'!P$34*Table6[[#This Row],[CT_DUM]]+'[1]11'!P$35*Table6[[#This Row],[PA_DUM]]+'[1]11'!P$36*Table6[[#This Row],[NY_DUM]]+'[1]11'!P$37*Table6[[#This Row],[NJ_DUM]]</f>
        <v>6.7979977830915237</v>
      </c>
      <c r="BL764" s="9">
        <f>Table6[[#This Row],[sales]]-Table6[[#This Row],[ Pred_11]]</f>
        <v>1707.4372458084224</v>
      </c>
      <c r="BM764" s="47">
        <f>ABS(Table6[[#This Row],[ Red_11]]/Table6[[#This Row],[sales]])</f>
        <v>0.99603438454056703</v>
      </c>
      <c r="BN764" s="9">
        <f>'[1]12'!K$22+'[1]12'!K$28*Table6[[#This Row],[COMBINE LN LING]]+'[1]12'!K$23*Table6[[#This Row],[DL_DUM]]+'[1]12'!K$24*Table6[[#This Row],[CT_DUM]]+'[1]12'!K$25*Table6[[#This Row],[PA_DUM]]+'[1]12'!K$26*Table6[[#This Row],[NY_DUM]]+'[1]12'!K$27*Table6[[#This Row],[NJ_DUM]]</f>
        <v>6.6955809828395747</v>
      </c>
      <c r="BO764" s="9">
        <f>Table6[[#This Row],[sales]]-Table6[[#This Row],[ Pred_12]]</f>
        <v>1707.5396626086742</v>
      </c>
      <c r="BP764" s="47">
        <f>ABS(Table6[[#This Row],[ Red_12]]/Table6[[#This Row],[sales]])</f>
        <v>0.99609412943301079</v>
      </c>
      <c r="BQ764">
        <f>LN(G764+'2019 Totals and Calculations'!C$18)</f>
        <v>6.5396667968100681</v>
      </c>
      <c r="BR764">
        <f>LN(Table6[[#This Row],[PROF RADIO]]+'2019 Totals and Calculations'!D$18)</f>
        <v>4.7098042771940909</v>
      </c>
      <c r="BS764">
        <f>LN(Table6[[#This Row],[ONLINE LINGERING]]+'2019 Totals and Calculations'!E$18)</f>
        <v>4.2045831801341347</v>
      </c>
      <c r="BT764">
        <f>MONTH(Table6[[#This Row],[Date]])</f>
        <v>7</v>
      </c>
      <c r="BU764">
        <f t="shared" si="310"/>
        <v>0</v>
      </c>
      <c r="BV764">
        <f t="shared" si="311"/>
        <v>0</v>
      </c>
      <c r="BW764">
        <f t="shared" si="312"/>
        <v>0</v>
      </c>
      <c r="BX764">
        <f t="shared" si="313"/>
        <v>0</v>
      </c>
      <c r="BY764">
        <f t="shared" si="314"/>
        <v>0</v>
      </c>
      <c r="BZ764">
        <f t="shared" si="315"/>
        <v>0</v>
      </c>
      <c r="CA764">
        <f t="shared" si="316"/>
        <v>1</v>
      </c>
      <c r="CB764">
        <f t="shared" si="317"/>
        <v>0</v>
      </c>
      <c r="CC764">
        <f t="shared" si="318"/>
        <v>0</v>
      </c>
      <c r="CD764">
        <f t="shared" si="319"/>
        <v>0</v>
      </c>
      <c r="CE764">
        <f t="shared" si="320"/>
        <v>0</v>
      </c>
      <c r="CF764">
        <f t="shared" si="321"/>
        <v>0</v>
      </c>
      <c r="CG764">
        <f t="shared" si="322"/>
        <v>135</v>
      </c>
      <c r="CH76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2032.032887394035</v>
      </c>
      <c r="CI764" s="79">
        <f>Table6[[#This Row],[sales]]-CH764</f>
        <v>-317.79764380252118</v>
      </c>
      <c r="CJ764">
        <f>ABS(Table6[[#This Row],[sales]]-CH764)/Table6[[#This Row],[sales]]</f>
        <v>0.18538741691992033</v>
      </c>
      <c r="CK76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1979.4789432160264</v>
      </c>
      <c r="CL764" s="79">
        <f>Table6[[#This Row],[sales]]-CK764</f>
        <v>-265.2436996245126</v>
      </c>
      <c r="CM764">
        <f>ABS(Table6[[#This Row],[sales]]-CK764)/Table6[[#This Row],[sales]]</f>
        <v>0.15473004689181252</v>
      </c>
      <c r="CN76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1663.7017406861726</v>
      </c>
      <c r="CO764" s="79">
        <f>Table6[[#This Row],[sales]]-CN764</f>
        <v>50.533502905341265</v>
      </c>
      <c r="CP764">
        <f>ABS(Table6[[#This Row],[sales]]-CN764)/Table6[[#This Row],[sales]]</f>
        <v>2.9478744585526049E-2</v>
      </c>
      <c r="CQ76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1696.8093967438549</v>
      </c>
      <c r="CR764" s="79">
        <f>Table6[[#This Row],[sales]]-CQ764</f>
        <v>17.425846847658931</v>
      </c>
      <c r="CS764">
        <f>ABS(Table6[[#This Row],[sales]]-CQ764)/Table6[[#This Row],[sales]]</f>
        <v>1.0165376609076033E-2</v>
      </c>
    </row>
    <row r="765" spans="1:97" x14ac:dyDescent="0.2">
      <c r="A765">
        <v>764</v>
      </c>
      <c r="B765" t="s">
        <v>31</v>
      </c>
      <c r="C765" s="5">
        <v>43681</v>
      </c>
      <c r="D765" s="6">
        <v>417.37489571411254</v>
      </c>
      <c r="E765" s="8">
        <f>YEAR(Table6[[#This Row],[Date]])</f>
        <v>2019</v>
      </c>
      <c r="F765" s="6">
        <f>Table6[[#This Row],[TV_State]]+Table6[[#This Row],[Radio_State]]+Table6[[#This Row],[Online]]</f>
        <v>510.12487253947091</v>
      </c>
      <c r="G765" s="6">
        <f t="shared" si="297"/>
        <v>356.78116999031806</v>
      </c>
      <c r="H765" s="6">
        <f>LN(Table6[[#This Row],[PROF TV LING]])</f>
        <v>5.8771226246224089</v>
      </c>
      <c r="I765" s="6">
        <f t="shared" si="298"/>
        <v>6.0339848484024214</v>
      </c>
      <c r="J765" s="6">
        <v>61.833317883572228</v>
      </c>
      <c r="K765" s="6">
        <f t="shared" si="303"/>
        <v>55.053689102986468</v>
      </c>
      <c r="L765" s="6">
        <f>0.5*J764+0.5*Table6[[#This Row],[Radio_State]]</f>
        <v>61.52721234949513</v>
      </c>
      <c r="M765" s="6">
        <f>LN(Table6[[#This Row],[RADIO LINGERING ]])</f>
        <v>4.1194795541758538</v>
      </c>
      <c r="N765" s="6">
        <f t="shared" si="299"/>
        <v>4.1244423435179831</v>
      </c>
      <c r="O765" s="6">
        <v>30.916658941786114</v>
      </c>
      <c r="P765" s="6">
        <f t="shared" si="300"/>
        <v>29.231115235249653</v>
      </c>
      <c r="Q765" s="6">
        <f>0.3*O764+0.7*Table6[[#This Row],[Online]]</f>
        <v>30.824827281562982</v>
      </c>
      <c r="R765" s="6">
        <f>LN(Table6[[#This Row],[ONLINE LINGERING]])</f>
        <v>3.4283204458412948</v>
      </c>
      <c r="S765" s="6">
        <f t="shared" si="301"/>
        <v>3.4312951629580382</v>
      </c>
      <c r="T765" s="6">
        <v>1931.8232358215075</v>
      </c>
      <c r="U765" s="6">
        <f t="shared" si="302"/>
        <v>7.566219517740727</v>
      </c>
      <c r="V765" s="8">
        <f>YEAR(Table6[[#This Row],[Date]])</f>
        <v>2019</v>
      </c>
      <c r="W765" s="8">
        <f>WEEKNUM(Table6[[#This Row],[Date]])</f>
        <v>32</v>
      </c>
      <c r="X765" t="s">
        <v>931</v>
      </c>
      <c r="Y765" s="9">
        <f>Table6[[#This Row],[LNTVLING]]+Table6[[#This Row],[LNRADIOLING]]+Table6[[#This Row],[LNONLINELING]]</f>
        <v>13.424922624639557</v>
      </c>
      <c r="Z765">
        <f t="shared" si="323"/>
        <v>1</v>
      </c>
      <c r="AA765">
        <f t="shared" si="304"/>
        <v>0</v>
      </c>
      <c r="AB765">
        <f t="shared" si="305"/>
        <v>0</v>
      </c>
      <c r="AC765">
        <f t="shared" si="306"/>
        <v>0</v>
      </c>
      <c r="AD765">
        <f t="shared" si="307"/>
        <v>0</v>
      </c>
      <c r="AE765">
        <f t="shared" si="308"/>
        <v>1</v>
      </c>
      <c r="AF765">
        <f t="shared" si="309"/>
        <v>0</v>
      </c>
      <c r="AG765" s="9">
        <f>'[1]1'!J$20+'[1]1'!J$21*Table6[[#This Row],[TV_State]]</f>
        <v>1740.1911153591404</v>
      </c>
      <c r="AH765" s="9">
        <f>Table6[[#This Row],[sales]]-Table6[[#This Row],[Pred_1]]</f>
        <v>191.63212046236708</v>
      </c>
      <c r="AI765">
        <f>ABS(Table6[[#This Row],[Res_1]])/Table6[[#This Row],[sales]]</f>
        <v>9.9197544013842218E-2</v>
      </c>
      <c r="AJ765" s="9">
        <f>'[1]2'!J$20+'[1]2'!J$21*Table6[[#This Row],[Radio_State]]</f>
        <v>1985.7334585368465</v>
      </c>
      <c r="AK765" s="9">
        <f>Table6[[#This Row],[sales]]-Table6[[#This Row],[ Pred_2 ]]</f>
        <v>-53.910222715338932</v>
      </c>
      <c r="AL765">
        <f>ABS(Table6[[#This Row],[ Res_2 ]])/Table6[[#This Row],[sales]]</f>
        <v>2.7906395220685717E-2</v>
      </c>
      <c r="AM765" s="10">
        <f>'[1]3'!J$20+'[1]3'!J$21*Data!O765</f>
        <v>1979.3456489147702</v>
      </c>
      <c r="AN765" s="9">
        <f>Table6[[#This Row],[sales]]-Table6[[#This Row],[Pred_3]]</f>
        <v>-47.522413093262685</v>
      </c>
      <c r="AO765" s="9">
        <f>ABS(Table6[[#This Row],[Res_3]])/Table6[[#This Row],[sales]]</f>
        <v>2.4599773008245129E-2</v>
      </c>
      <c r="AP765" s="9">
        <f>'[1]4'!L$21+'[1]4'!L$27*Table6[[#This Row],[TV_State]]+'[1]4'!L$22*Table6[[#This Row],[NJ_DUM]]+'[1]4'!L$23*Table6[[#This Row],[NY_DUM]]+'[1]4'!L$24*Table6[[#This Row],[PA_DUM]]+'[1]4'!L$25*Table6[[#This Row],[CT_DUM]]+'[1]4'!L$26*Table6[[#This Row],[DL_DUM]]</f>
        <v>329.89481799408185</v>
      </c>
      <c r="AQ765" s="9">
        <f>Table6[[#This Row],[sales]]-Table6[[#This Row],[Pred_4]]</f>
        <v>1601.9284178274256</v>
      </c>
      <c r="AR765">
        <f>ABS(Table6[[#This Row],[Res_4]]/Table6[[#This Row],[sales]])</f>
        <v>0.82923136450742907</v>
      </c>
      <c r="AS765" s="9">
        <f>'[1]5'!L$20+'[1]5'!L$26*Table6[[#This Row],[Radio_State]]+'[1]5'!L$21*Table6[[#This Row],[NJ_DUM]]+'[1]5'!L$22*Table6[[#This Row],[NY_DUM]]+'[1]5'!L$23*Table6[[#This Row],[PA_DUM]]+'[1]5'!L$24*Table6[[#This Row],[CT_DUM]]+'[1]5'!L$25*Table6[[#This Row],[DL_DUM]]</f>
        <v>305.31681080507923</v>
      </c>
      <c r="AT765" s="9">
        <f>Table6[[#This Row],[sales]]-Table6[[#This Row],[Pred_5]]</f>
        <v>1626.5064250164282</v>
      </c>
      <c r="AU765" s="9">
        <f>ABS(Table6[[#This Row],[Red_5]]/Table6[[#This Row],[sales]])</f>
        <v>0.84195406435556031</v>
      </c>
      <c r="AV765" s="9">
        <f>'[1]6'!L$20+'[1]6'!L$26*Table6[[#This Row],[Online]]+'[1]6'!L$21*Table6[[#This Row],[NJ_DUM]]+'[1]6'!L$22*Table6[[#This Row],[NY_DUM]]+'[1]6'!L$23*Table6[[#This Row],[PA_DUM]]+'[1]6'!L$24*Table6[[#This Row],[CT_DUM]]+'[1]6'!L$25*Table6[[#This Row],[DL_DUM]]</f>
        <v>128.60346203568787</v>
      </c>
      <c r="AW765" s="9">
        <f>Table6[[#This Row],[sales]]-Table6[[#This Row],[Pred_6]]</f>
        <v>1803.2197737858196</v>
      </c>
      <c r="AX765" s="9">
        <f>ABS(Table6[[#This Row],[Red_6]]/Table6[[#This Row],[sales]])</f>
        <v>0.93342897028516203</v>
      </c>
      <c r="AY765" s="9">
        <f>'[1]7'!L$21+'[1]7'!L$27*Table6[[#This Row],[LNTV]]+'[1]7'!L$22*Table6[[#This Row],[NJ_DUM]]+'[1]7'!L$23*Table6[[#This Row],[NY_DUM]]+'[1]7'!L$24*Table6[[#This Row],[PA_DUM]]+'[1]7'!L$25*Table6[[#This Row],[CT_DUM]]+'[1]7'!L$26*Table6[[#This Row],[DL_DUM]]</f>
        <v>5.8134387973689137</v>
      </c>
      <c r="AZ765" s="9">
        <f>Table6[[#This Row],[sales]]-Table6[[#This Row],[Pred_7]]</f>
        <v>1926.0097970241386</v>
      </c>
      <c r="BA765" s="9">
        <f>ABS(Table6[[#This Row],[Red_7]]/Table6[[#This Row],[sales]])</f>
        <v>0.99699069837779608</v>
      </c>
      <c r="BB765" s="9">
        <f>'[1]8'!O$22+'[1]8'!O$28*Table6[[#This Row],[LNRADIOLING]]+'[1]8'!O$23*Table6[[#This Row],[DL_DUM]]+'[1]8'!O$24*Table6[[#This Row],[CT_DUM]]+'[1]8'!O$25*Table6[[#This Row],[PA_DUM]]+'[1]8'!O$26*Table6[[#This Row],[NY_DUM]]+'[1]8'!O$27*Table6[[#This Row],[NJ_DUM]]</f>
        <v>6.8505144962009039</v>
      </c>
      <c r="BC765" s="9">
        <f>Table6[[#This Row],[sales]]-Table6[[#This Row],[Pred_8]]</f>
        <v>1924.9727213253066</v>
      </c>
      <c r="BD765" s="9">
        <f>ABS(Table6[[#This Row],[Red_8]]/Table6[[#This Row],[sales]])</f>
        <v>0.99645386059698793</v>
      </c>
      <c r="BE765" s="9">
        <f>'[1]9'!M$19+'[1]9'!M$21*Table6[[#This Row],[LNONLINE]]+'[1]9'!M$20*Table6[[#This Row],[DL_DUM]]+'[1]9'!M$22*Table6[[#This Row],[CT_DUM]]+'[1]9'!M$23*Table6[[#This Row],[PA_DUM]]+'[1]9'!M$24*Table6[[#This Row],[NY_DUM]]+'[1]9'!M$25*Table6[[#This Row],[NJ_DUM]]</f>
        <v>6.780917082197754</v>
      </c>
      <c r="BF765" s="9">
        <f>Table6[[#This Row],[sales]]-Table6[[#This Row],[Pred_9]]</f>
        <v>1925.0423187393098</v>
      </c>
      <c r="BG765" s="9">
        <f>ABS(Table6[[#This Row],[Red_9]]/Table6[[#This Row],[sales]])</f>
        <v>0.99648988739939548</v>
      </c>
      <c r="BH765" s="9">
        <f>'[1]10'!P$22+'[1]10'!P$30*Table6[[#This Row],[LNTV]]+'[1]10'!P$29*Table6[[#This Row],[LNRADIOLING]]+'[1]10'!P$24*Table6[[#This Row],[LNONLINELING]]+'[1]10'!P$23*Table6[[#This Row],[DL_DUM]]+'[1]10'!P$25*Table6[[#This Row],[CT_DUM]]+'[1]10'!P$26*Table6[[#This Row],[PA_DUM]]+'[1]10'!P$27*Table6[[#This Row],[NY_DUM]]+'[1]10'!P$28*Table6[[#This Row],[NJ_DUM]]</f>
        <v>6.7885342800060702</v>
      </c>
      <c r="BI765" s="9">
        <f>Table6[[#This Row],[sales]]-Table6[[#This Row],[Pred_10]]</f>
        <v>1925.0347015415014</v>
      </c>
      <c r="BJ765" s="45">
        <f>ABS(Table6[[#This Row],[Red_10]]/Table6[[#This Row],[sales]])</f>
        <v>0.99648594438966909</v>
      </c>
      <c r="BK765" s="9">
        <f>'[1]11'!P$32+'[1]11'!P$40*Table6[[#This Row],[LNONLINELING]]+'[1]11'!P$39*Table6[[#This Row],[LNRADIOLING]]+'[1]11'!P$38*Table6[[#This Row],[LNTVLING]]+'[1]11'!P$33*Table6[[#This Row],[DL_DUM]]+'[1]11'!P$34*Table6[[#This Row],[CT_DUM]]+'[1]11'!P$35*Table6[[#This Row],[PA_DUM]]+'[1]11'!P$36*Table6[[#This Row],[NY_DUM]]+'[1]11'!P$37*Table6[[#This Row],[NJ_DUM]]</f>
        <v>6.82837134601127</v>
      </c>
      <c r="BL765" s="9">
        <f>Table6[[#This Row],[sales]]-Table6[[#This Row],[ Pred_11]]</f>
        <v>1924.9948644754963</v>
      </c>
      <c r="BM765" s="47">
        <f>ABS(Table6[[#This Row],[ Red_11]]/Table6[[#This Row],[sales]])</f>
        <v>0.99646532290356915</v>
      </c>
      <c r="BN765" s="9">
        <f>'[1]12'!K$22+'[1]12'!K$28*Table6[[#This Row],[COMBINE LN LING]]+'[1]12'!K$23*Table6[[#This Row],[DL_DUM]]+'[1]12'!K$24*Table6[[#This Row],[CT_DUM]]+'[1]12'!K$25*Table6[[#This Row],[PA_DUM]]+'[1]12'!K$26*Table6[[#This Row],[NY_DUM]]+'[1]12'!K$27*Table6[[#This Row],[NJ_DUM]]</f>
        <v>6.7815000927157367</v>
      </c>
      <c r="BO765" s="9">
        <f>Table6[[#This Row],[sales]]-Table6[[#This Row],[ Pred_12]]</f>
        <v>1925.0417357287918</v>
      </c>
      <c r="BP765" s="47">
        <f>ABS(Table6[[#This Row],[ Red_12]]/Table6[[#This Row],[sales]])</f>
        <v>0.99648958560650502</v>
      </c>
      <c r="BQ765">
        <f>LN(G765+'2019 Totals and Calculations'!C$18)</f>
        <v>6.5765039472349001</v>
      </c>
      <c r="BR765">
        <f>LN(Table6[[#This Row],[PROF RADIO]]+'2019 Totals and Calculations'!D$18)</f>
        <v>4.7690736272763186</v>
      </c>
      <c r="BS765">
        <f>LN(Table6[[#This Row],[ONLINE LINGERING]]+'2019 Totals and Calculations'!E$18)</f>
        <v>4.313509427180878</v>
      </c>
      <c r="BT765">
        <f>MONTH(Table6[[#This Row],[Date]])</f>
        <v>8</v>
      </c>
      <c r="BU765">
        <f t="shared" si="310"/>
        <v>0</v>
      </c>
      <c r="BV765">
        <f t="shared" si="311"/>
        <v>0</v>
      </c>
      <c r="BW765">
        <f t="shared" si="312"/>
        <v>0</v>
      </c>
      <c r="BX765">
        <f t="shared" si="313"/>
        <v>0</v>
      </c>
      <c r="BY765">
        <f t="shared" si="314"/>
        <v>0</v>
      </c>
      <c r="BZ765">
        <f t="shared" si="315"/>
        <v>0</v>
      </c>
      <c r="CA765">
        <f t="shared" si="316"/>
        <v>0</v>
      </c>
      <c r="CB765">
        <f t="shared" si="317"/>
        <v>1</v>
      </c>
      <c r="CC765">
        <f t="shared" si="318"/>
        <v>0</v>
      </c>
      <c r="CD765">
        <f t="shared" si="319"/>
        <v>0</v>
      </c>
      <c r="CE765">
        <f t="shared" si="320"/>
        <v>0</v>
      </c>
      <c r="CF765">
        <f t="shared" si="321"/>
        <v>0</v>
      </c>
      <c r="CG765">
        <f t="shared" si="322"/>
        <v>136</v>
      </c>
      <c r="CH76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2119.9219277057041</v>
      </c>
      <c r="CI765" s="79">
        <f>Table6[[#This Row],[sales]]-CH765</f>
        <v>-188.09869188419657</v>
      </c>
      <c r="CJ765">
        <f>ABS(Table6[[#This Row],[sales]]-CH765)/Table6[[#This Row],[sales]]</f>
        <v>9.7368479887968443E-2</v>
      </c>
      <c r="CK76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2136.7793686121727</v>
      </c>
      <c r="CL765" s="79">
        <f>Table6[[#This Row],[sales]]-CK765</f>
        <v>-204.95613279066515</v>
      </c>
      <c r="CM765">
        <f>ABS(Table6[[#This Row],[sales]]-CK765)/Table6[[#This Row],[sales]]</f>
        <v>0.10609466176314397</v>
      </c>
      <c r="CN76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1711.4306025814519</v>
      </c>
      <c r="CO765" s="79">
        <f>Table6[[#This Row],[sales]]-CN765</f>
        <v>220.3926332400556</v>
      </c>
      <c r="CP765">
        <f>ABS(Table6[[#This Row],[sales]]-CN765)/Table6[[#This Row],[sales]]</f>
        <v>0.11408529991427174</v>
      </c>
      <c r="CQ76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1770.2924720282062</v>
      </c>
      <c r="CR765" s="79">
        <f>Table6[[#This Row],[sales]]-CQ765</f>
        <v>161.53076379330128</v>
      </c>
      <c r="CS765">
        <f>ABS(Table6[[#This Row],[sales]]-CQ765)/Table6[[#This Row],[sales]]</f>
        <v>8.3615706032550308E-2</v>
      </c>
    </row>
    <row r="766" spans="1:97" x14ac:dyDescent="0.2">
      <c r="A766">
        <v>765</v>
      </c>
      <c r="B766" t="s">
        <v>31</v>
      </c>
      <c r="C766" s="5">
        <v>43688</v>
      </c>
      <c r="D766" s="6">
        <v>421.54864467125356</v>
      </c>
      <c r="E766" s="8">
        <f>YEAR(Table6[[#This Row],[Date]])</f>
        <v>2019</v>
      </c>
      <c r="F766" s="6">
        <f>Table6[[#This Row],[TV_State]]+Table6[[#This Row],[Radio_State]]+Table6[[#This Row],[Online]]</f>
        <v>515.22612126486547</v>
      </c>
      <c r="G766" s="6">
        <f t="shared" si="297"/>
        <v>376.21141239459871</v>
      </c>
      <c r="H766" s="6">
        <f>LN(Table6[[#This Row],[PROF TV LING]])</f>
        <v>5.9301512523839399</v>
      </c>
      <c r="I766" s="6">
        <f t="shared" si="298"/>
        <v>6.0439351792555893</v>
      </c>
      <c r="J766" s="6">
        <v>62.45165106240794</v>
      </c>
      <c r="K766" s="6">
        <f t="shared" si="303"/>
        <v>58.752670082697207</v>
      </c>
      <c r="L766" s="6">
        <f>0.5*J765+0.5*Table6[[#This Row],[Radio_State]]</f>
        <v>62.142484472990084</v>
      </c>
      <c r="M766" s="6">
        <f>LN(Table6[[#This Row],[RADIO LINGERING ]])</f>
        <v>4.1294298850290225</v>
      </c>
      <c r="N766" s="6">
        <f t="shared" si="299"/>
        <v>4.134392674371151</v>
      </c>
      <c r="O766" s="6">
        <v>31.22582553120397</v>
      </c>
      <c r="P766" s="6">
        <f t="shared" si="300"/>
        <v>30.627412442417672</v>
      </c>
      <c r="Q766" s="6">
        <f>0.3*O765+0.7*Table6[[#This Row],[Online]]</f>
        <v>31.13307555437861</v>
      </c>
      <c r="R766" s="6">
        <f>LN(Table6[[#This Row],[ONLINE LINGERING]])</f>
        <v>3.4382707766944631</v>
      </c>
      <c r="S766" s="6">
        <f t="shared" si="301"/>
        <v>3.441245493811206</v>
      </c>
      <c r="T766" s="6">
        <v>1881.7908991550814</v>
      </c>
      <c r="U766" s="6">
        <f t="shared" si="302"/>
        <v>7.5399792083164607</v>
      </c>
      <c r="V766" s="8">
        <f>YEAR(Table6[[#This Row],[Date]])</f>
        <v>2019</v>
      </c>
      <c r="W766" s="8">
        <f>WEEKNUM(Table6[[#This Row],[Date]])</f>
        <v>33</v>
      </c>
      <c r="X766" t="s">
        <v>932</v>
      </c>
      <c r="Y766" s="9">
        <f>Table6[[#This Row],[LNTVLING]]+Table6[[#This Row],[LNRADIOLING]]+Table6[[#This Row],[LNONLINELING]]</f>
        <v>13.497851914107425</v>
      </c>
      <c r="Z766">
        <f t="shared" si="323"/>
        <v>1</v>
      </c>
      <c r="AA766">
        <f t="shared" si="304"/>
        <v>0</v>
      </c>
      <c r="AB766">
        <f t="shared" si="305"/>
        <v>0</v>
      </c>
      <c r="AC766">
        <f t="shared" si="306"/>
        <v>0</v>
      </c>
      <c r="AD766">
        <f t="shared" si="307"/>
        <v>0</v>
      </c>
      <c r="AE766">
        <f t="shared" si="308"/>
        <v>1</v>
      </c>
      <c r="AF766">
        <f t="shared" si="309"/>
        <v>0</v>
      </c>
      <c r="AG766" s="9">
        <f>'[1]1'!J$20+'[1]1'!J$21*Table6[[#This Row],[TV_State]]</f>
        <v>1744.2957010581686</v>
      </c>
      <c r="AH766" s="9">
        <f>Table6[[#This Row],[sales]]-Table6[[#This Row],[Pred_1]]</f>
        <v>137.49519809691287</v>
      </c>
      <c r="AI766">
        <f>ABS(Table6[[#This Row],[Res_1]])/Table6[[#This Row],[sales]]</f>
        <v>7.3066140429655507E-2</v>
      </c>
      <c r="AJ766" s="9">
        <f>'[1]2'!J$20+'[1]2'!J$21*Table6[[#This Row],[Radio_State]]</f>
        <v>1988.4479750822397</v>
      </c>
      <c r="AK766" s="9">
        <f>Table6[[#This Row],[sales]]-Table6[[#This Row],[ Pred_2 ]]</f>
        <v>-106.6570759271583</v>
      </c>
      <c r="AL766">
        <f>ABS(Table6[[#This Row],[ Res_2 ]])/Table6[[#This Row],[sales]]</f>
        <v>5.667849492472677E-2</v>
      </c>
      <c r="AM766" s="10">
        <f>'[1]3'!J$20+'[1]3'!J$21*Data!O766</f>
        <v>1981.1318035866693</v>
      </c>
      <c r="AN766" s="9">
        <f>Table6[[#This Row],[sales]]-Table6[[#This Row],[Pred_3]]</f>
        <v>-99.340904431587887</v>
      </c>
      <c r="AO766" s="9">
        <f>ABS(Table6[[#This Row],[Res_3]])/Table6[[#This Row],[sales]]</f>
        <v>5.2790617956645268E-2</v>
      </c>
      <c r="AP766" s="9">
        <f>'[1]4'!L$21+'[1]4'!L$27*Table6[[#This Row],[TV_State]]+'[1]4'!L$22*Table6[[#This Row],[NJ_DUM]]+'[1]4'!L$23*Table6[[#This Row],[NY_DUM]]+'[1]4'!L$24*Table6[[#This Row],[PA_DUM]]+'[1]4'!L$25*Table6[[#This Row],[CT_DUM]]+'[1]4'!L$26*Table6[[#This Row],[DL_DUM]]</f>
        <v>330.81546623056443</v>
      </c>
      <c r="AQ766" s="9">
        <f>Table6[[#This Row],[sales]]-Table6[[#This Row],[Pred_4]]</f>
        <v>1550.975432924517</v>
      </c>
      <c r="AR766">
        <f>ABS(Table6[[#This Row],[Res_4]]/Table6[[#This Row],[sales]])</f>
        <v>0.82420179288830675</v>
      </c>
      <c r="AS766" s="9">
        <f>'[1]5'!L$20+'[1]5'!L$26*Table6[[#This Row],[Radio_State]]+'[1]5'!L$21*Table6[[#This Row],[NJ_DUM]]+'[1]5'!L$22*Table6[[#This Row],[NY_DUM]]+'[1]5'!L$23*Table6[[#This Row],[PA_DUM]]+'[1]5'!L$24*Table6[[#This Row],[CT_DUM]]+'[1]5'!L$25*Table6[[#This Row],[DL_DUM]]</f>
        <v>306.40606362985949</v>
      </c>
      <c r="AT766" s="9">
        <f>Table6[[#This Row],[sales]]-Table6[[#This Row],[Pred_5]]</f>
        <v>1575.3848355252219</v>
      </c>
      <c r="AU766" s="9">
        <f>ABS(Table6[[#This Row],[Red_5]]/Table6[[#This Row],[sales]])</f>
        <v>0.83717316107361617</v>
      </c>
      <c r="AV766" s="9">
        <f>'[1]6'!L$20+'[1]6'!L$26*Table6[[#This Row],[Online]]+'[1]6'!L$21*Table6[[#This Row],[NJ_DUM]]+'[1]6'!L$22*Table6[[#This Row],[NY_DUM]]+'[1]6'!L$23*Table6[[#This Row],[PA_DUM]]+'[1]6'!L$24*Table6[[#This Row],[CT_DUM]]+'[1]6'!L$25*Table6[[#This Row],[DL_DUM]]</f>
        <v>129.94903466790933</v>
      </c>
      <c r="AW766" s="9">
        <f>Table6[[#This Row],[sales]]-Table6[[#This Row],[Pred_6]]</f>
        <v>1751.8418644871722</v>
      </c>
      <c r="AX766" s="9">
        <f>ABS(Table6[[#This Row],[Red_6]]/Table6[[#This Row],[sales]])</f>
        <v>0.93094395624601223</v>
      </c>
      <c r="AY766" s="9">
        <f>'[1]7'!L$21+'[1]7'!L$27*Table6[[#This Row],[LNTV]]+'[1]7'!L$22*Table6[[#This Row],[NJ_DUM]]+'[1]7'!L$23*Table6[[#This Row],[NY_DUM]]+'[1]7'!L$24*Table6[[#This Row],[PA_DUM]]+'[1]7'!L$25*Table6[[#This Row],[CT_DUM]]+'[1]7'!L$26*Table6[[#This Row],[DL_DUM]]</f>
        <v>5.8145401446589142</v>
      </c>
      <c r="AZ766" s="9">
        <f>Table6[[#This Row],[sales]]-Table6[[#This Row],[Pred_7]]</f>
        <v>1875.9763590104226</v>
      </c>
      <c r="BA766" s="9">
        <f>ABS(Table6[[#This Row],[Red_7]]/Table6[[#This Row],[sales]])</f>
        <v>0.99691010295178406</v>
      </c>
      <c r="BB766" s="9">
        <f>'[1]8'!O$22+'[1]8'!O$28*Table6[[#This Row],[LNRADIOLING]]+'[1]8'!O$23*Table6[[#This Row],[DL_DUM]]+'[1]8'!O$24*Table6[[#This Row],[CT_DUM]]+'[1]8'!O$25*Table6[[#This Row],[PA_DUM]]+'[1]8'!O$26*Table6[[#This Row],[NY_DUM]]+'[1]8'!O$27*Table6[[#This Row],[NJ_DUM]]</f>
        <v>6.8512243622046807</v>
      </c>
      <c r="BC766" s="9">
        <f>Table6[[#This Row],[sales]]-Table6[[#This Row],[Pred_8]]</f>
        <v>1874.9396747928768</v>
      </c>
      <c r="BD766" s="9">
        <f>ABS(Table6[[#This Row],[Red_8]]/Table6[[#This Row],[sales]])</f>
        <v>0.99635919996994304</v>
      </c>
      <c r="BE766" s="9">
        <f>'[1]9'!M$19+'[1]9'!M$21*Table6[[#This Row],[LNONLINE]]+'[1]9'!M$20*Table6[[#This Row],[DL_DUM]]+'[1]9'!M$22*Table6[[#This Row],[CT_DUM]]+'[1]9'!M$23*Table6[[#This Row],[PA_DUM]]+'[1]9'!M$24*Table6[[#This Row],[NY_DUM]]+'[1]9'!M$25*Table6[[#This Row],[NJ_DUM]]</f>
        <v>6.7840675305290867</v>
      </c>
      <c r="BF766" s="9">
        <f>Table6[[#This Row],[sales]]-Table6[[#This Row],[Pred_9]]</f>
        <v>1875.0068316245524</v>
      </c>
      <c r="BG766" s="9">
        <f>ABS(Table6[[#This Row],[Red_9]]/Table6[[#This Row],[sales]])</f>
        <v>0.99639488769258311</v>
      </c>
      <c r="BH766" s="9">
        <f>'[1]10'!P$22+'[1]10'!P$30*Table6[[#This Row],[LNTV]]+'[1]10'!P$29*Table6[[#This Row],[LNRADIOLING]]+'[1]10'!P$24*Table6[[#This Row],[LNONLINELING]]+'[1]10'!P$23*Table6[[#This Row],[DL_DUM]]+'[1]10'!P$25*Table6[[#This Row],[CT_DUM]]+'[1]10'!P$26*Table6[[#This Row],[PA_DUM]]+'[1]10'!P$27*Table6[[#This Row],[NY_DUM]]+'[1]10'!P$28*Table6[[#This Row],[NJ_DUM]]</f>
        <v>6.7903453632822881</v>
      </c>
      <c r="BI766" s="9">
        <f>Table6[[#This Row],[sales]]-Table6[[#This Row],[Pred_10]]</f>
        <v>1875.0005537917991</v>
      </c>
      <c r="BJ766" s="45">
        <f>ABS(Table6[[#This Row],[Red_10]]/Table6[[#This Row],[sales]])</f>
        <v>0.99639155159782566</v>
      </c>
      <c r="BK766" s="9">
        <f>'[1]11'!P$32+'[1]11'!P$40*Table6[[#This Row],[LNONLINELING]]+'[1]11'!P$39*Table6[[#This Row],[LNRADIOLING]]+'[1]11'!P$38*Table6[[#This Row],[LNTVLING]]+'[1]11'!P$33*Table6[[#This Row],[DL_DUM]]+'[1]11'!P$34*Table6[[#This Row],[CT_DUM]]+'[1]11'!P$35*Table6[[#This Row],[PA_DUM]]+'[1]11'!P$36*Table6[[#This Row],[NY_DUM]]+'[1]11'!P$37*Table6[[#This Row],[NJ_DUM]]</f>
        <v>6.8222304263788702</v>
      </c>
      <c r="BL766" s="9">
        <f>Table6[[#This Row],[sales]]-Table6[[#This Row],[ Pred_11]]</f>
        <v>1874.9686687287026</v>
      </c>
      <c r="BM766" s="47">
        <f>ABS(Table6[[#This Row],[ Red_11]]/Table6[[#This Row],[sales]])</f>
        <v>0.99637460759883467</v>
      </c>
      <c r="BN766" s="9">
        <f>'[1]12'!K$22+'[1]12'!K$28*Table6[[#This Row],[COMBINE LN LING]]+'[1]12'!K$23*Table6[[#This Row],[DL_DUM]]+'[1]12'!K$24*Table6[[#This Row],[CT_DUM]]+'[1]12'!K$25*Table6[[#This Row],[PA_DUM]]+'[1]12'!K$26*Table6[[#This Row],[NY_DUM]]+'[1]12'!K$27*Table6[[#This Row],[NJ_DUM]]</f>
        <v>6.7885185067454277</v>
      </c>
      <c r="BO766" s="9">
        <f>Table6[[#This Row],[sales]]-Table6[[#This Row],[ Pred_12]]</f>
        <v>1875.0023806483359</v>
      </c>
      <c r="BP766" s="47">
        <f>ABS(Table6[[#This Row],[ Red_12]]/Table6[[#This Row],[sales]])</f>
        <v>0.99639252240522924</v>
      </c>
      <c r="BQ766">
        <f>LN(G766+'2019 Totals and Calculations'!C$18)</f>
        <v>6.6032049695552253</v>
      </c>
      <c r="BR766">
        <f>LN(Table6[[#This Row],[PROF RADIO]]+'2019 Totals and Calculations'!D$18)</f>
        <v>4.7999886332872999</v>
      </c>
      <c r="BS766">
        <f>LN(Table6[[#This Row],[ONLINE LINGERING]]+'2019 Totals and Calculations'!E$18)</f>
        <v>4.3176272989509394</v>
      </c>
      <c r="BT766">
        <f>MONTH(Table6[[#This Row],[Date]])</f>
        <v>8</v>
      </c>
      <c r="BU766">
        <f t="shared" si="310"/>
        <v>0</v>
      </c>
      <c r="BV766">
        <f t="shared" si="311"/>
        <v>0</v>
      </c>
      <c r="BW766">
        <f t="shared" si="312"/>
        <v>0</v>
      </c>
      <c r="BX766">
        <f t="shared" si="313"/>
        <v>0</v>
      </c>
      <c r="BY766">
        <f t="shared" si="314"/>
        <v>0</v>
      </c>
      <c r="BZ766">
        <f t="shared" si="315"/>
        <v>0</v>
      </c>
      <c r="CA766">
        <f t="shared" si="316"/>
        <v>0</v>
      </c>
      <c r="CB766">
        <f t="shared" si="317"/>
        <v>1</v>
      </c>
      <c r="CC766">
        <f t="shared" si="318"/>
        <v>0</v>
      </c>
      <c r="CD766">
        <f t="shared" si="319"/>
        <v>0</v>
      </c>
      <c r="CE766">
        <f t="shared" si="320"/>
        <v>0</v>
      </c>
      <c r="CF766">
        <f t="shared" si="321"/>
        <v>0</v>
      </c>
      <c r="CG766">
        <f t="shared" si="322"/>
        <v>137</v>
      </c>
      <c r="CH76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2142.6421994606258</v>
      </c>
      <c r="CI766" s="79">
        <f>Table6[[#This Row],[sales]]-CH766</f>
        <v>-260.85130030554433</v>
      </c>
      <c r="CJ766">
        <f>ABS(Table6[[#This Row],[sales]]-CH766)/Table6[[#This Row],[sales]]</f>
        <v>0.13861864271033822</v>
      </c>
      <c r="CK76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2162.0149040525926</v>
      </c>
      <c r="CL766" s="79">
        <f>Table6[[#This Row],[sales]]-CK766</f>
        <v>-280.22400489751112</v>
      </c>
      <c r="CM766">
        <f>ABS(Table6[[#This Row],[sales]]-CK766)/Table6[[#This Row],[sales]]</f>
        <v>0.1489134659027902</v>
      </c>
      <c r="CN76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1717.7723080577227</v>
      </c>
      <c r="CO766" s="79">
        <f>Table6[[#This Row],[sales]]-CN766</f>
        <v>164.01859109735869</v>
      </c>
      <c r="CP766">
        <f>ABS(Table6[[#This Row],[sales]]-CN766)/Table6[[#This Row],[sales]]</f>
        <v>8.7160901442876873E-2</v>
      </c>
      <c r="CQ76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1789.4192124016736</v>
      </c>
      <c r="CR766" s="79">
        <f>Table6[[#This Row],[sales]]-CQ766</f>
        <v>92.371686753407857</v>
      </c>
      <c r="CS766">
        <f>ABS(Table6[[#This Row],[sales]]-CQ766)/Table6[[#This Row],[sales]]</f>
        <v>4.9087115255410402E-2</v>
      </c>
    </row>
    <row r="767" spans="1:97" x14ac:dyDescent="0.2">
      <c r="A767">
        <v>766</v>
      </c>
      <c r="B767" t="s">
        <v>31</v>
      </c>
      <c r="C767" s="5">
        <v>43695</v>
      </c>
      <c r="D767" s="6">
        <v>425.7641311179662</v>
      </c>
      <c r="E767" s="8">
        <f>YEAR(Table6[[#This Row],[Date]])</f>
        <v>2019</v>
      </c>
      <c r="F767" s="6">
        <f>Table6[[#This Row],[TV_State]]+Table6[[#This Row],[Radio_State]]+Table6[[#This Row],[Online]]</f>
        <v>520.37838247751426</v>
      </c>
      <c r="G767" s="6">
        <f t="shared" si="297"/>
        <v>391.0772280116089</v>
      </c>
      <c r="H767" s="6">
        <f>LN(Table6[[#This Row],[PROF TV LING]])</f>
        <v>5.9689050545782107</v>
      </c>
      <c r="I767" s="6">
        <f t="shared" si="298"/>
        <v>6.0538855101087581</v>
      </c>
      <c r="J767" s="6">
        <v>63.076167573032023</v>
      </c>
      <c r="K767" s="6">
        <f t="shared" si="303"/>
        <v>60.914418827864615</v>
      </c>
      <c r="L767" s="6">
        <f>0.5*J766+0.5*Table6[[#This Row],[Radio_State]]</f>
        <v>62.763909317719978</v>
      </c>
      <c r="M767" s="6">
        <f>LN(Table6[[#This Row],[RADIO LINGERING ]])</f>
        <v>4.1393802158821904</v>
      </c>
      <c r="N767" s="6">
        <f t="shared" si="299"/>
        <v>4.1443430052243198</v>
      </c>
      <c r="O767" s="6">
        <v>31.538083786516012</v>
      </c>
      <c r="P767" s="6">
        <f t="shared" si="300"/>
        <v>31.264882383286508</v>
      </c>
      <c r="Q767" s="6">
        <f>0.3*O766+0.7*Table6[[#This Row],[Online]]</f>
        <v>31.4444063099224</v>
      </c>
      <c r="R767" s="6">
        <f>LN(Table6[[#This Row],[ONLINE LINGERING]])</f>
        <v>3.4482211075476314</v>
      </c>
      <c r="S767" s="6">
        <f t="shared" si="301"/>
        <v>3.4511958246643739</v>
      </c>
      <c r="T767" s="6">
        <v>1551.122088097866</v>
      </c>
      <c r="U767" s="6">
        <f t="shared" si="302"/>
        <v>7.3467338758090284</v>
      </c>
      <c r="V767" s="8">
        <f>YEAR(Table6[[#This Row],[Date]])</f>
        <v>2019</v>
      </c>
      <c r="W767" s="8">
        <f>WEEKNUM(Table6[[#This Row],[Date]])</f>
        <v>34</v>
      </c>
      <c r="X767" t="s">
        <v>933</v>
      </c>
      <c r="Y767" s="9">
        <f>Table6[[#This Row],[LNTVLING]]+Table6[[#This Row],[LNRADIOLING]]+Table6[[#This Row],[LNONLINELING]]</f>
        <v>13.556506378008033</v>
      </c>
      <c r="Z767">
        <f t="shared" si="323"/>
        <v>1</v>
      </c>
      <c r="AA767">
        <f t="shared" si="304"/>
        <v>0</v>
      </c>
      <c r="AB767">
        <f t="shared" si="305"/>
        <v>0</v>
      </c>
      <c r="AC767">
        <f t="shared" si="306"/>
        <v>0</v>
      </c>
      <c r="AD767">
        <f t="shared" si="307"/>
        <v>0</v>
      </c>
      <c r="AE767">
        <f t="shared" si="308"/>
        <v>1</v>
      </c>
      <c r="AF767">
        <f t="shared" si="309"/>
        <v>0</v>
      </c>
      <c r="AG767" s="9">
        <f>'[1]1'!J$20+'[1]1'!J$21*Table6[[#This Row],[TV_State]]</f>
        <v>1748.4413326141871</v>
      </c>
      <c r="AH767" s="9">
        <f>Table6[[#This Row],[sales]]-Table6[[#This Row],[Pred_1]]</f>
        <v>-197.31924451632108</v>
      </c>
      <c r="AI767">
        <f>ABS(Table6[[#This Row],[Res_1]])/Table6[[#This Row],[sales]]</f>
        <v>0.12721064707310872</v>
      </c>
      <c r="AJ767" s="9">
        <f>'[1]2'!J$20+'[1]2'!J$21*Table6[[#This Row],[Radio_State]]</f>
        <v>1991.1896367930872</v>
      </c>
      <c r="AK767" s="9">
        <f>Table6[[#This Row],[sales]]-Table6[[#This Row],[ Pred_2 ]]</f>
        <v>-440.06754869522115</v>
      </c>
      <c r="AL767">
        <f>ABS(Table6[[#This Row],[ Res_2 ]])/Table6[[#This Row],[sales]]</f>
        <v>0.28370916259394768</v>
      </c>
      <c r="AM767" s="10">
        <f>'[1]3'!J$20+'[1]3'!J$21*Data!O767</f>
        <v>1982.9358198052873</v>
      </c>
      <c r="AN767" s="9">
        <f>Table6[[#This Row],[sales]]-Table6[[#This Row],[Pred_3]]</f>
        <v>-431.81373170742131</v>
      </c>
      <c r="AO767" s="9">
        <f>ABS(Table6[[#This Row],[Res_3]])/Table6[[#This Row],[sales]]</f>
        <v>0.2783879715341766</v>
      </c>
      <c r="AP767" s="9">
        <f>'[1]4'!L$21+'[1]4'!L$27*Table6[[#This Row],[TV_State]]+'[1]4'!L$22*Table6[[#This Row],[NJ_DUM]]+'[1]4'!L$23*Table6[[#This Row],[NY_DUM]]+'[1]4'!L$24*Table6[[#This Row],[PA_DUM]]+'[1]4'!L$25*Table6[[#This Row],[CT_DUM]]+'[1]4'!L$26*Table6[[#This Row],[DL_DUM]]</f>
        <v>331.74532094941185</v>
      </c>
      <c r="AQ767" s="9">
        <f>Table6[[#This Row],[sales]]-Table6[[#This Row],[Pred_4]]</f>
        <v>1219.3767671484543</v>
      </c>
      <c r="AR767">
        <f>ABS(Table6[[#This Row],[Res_4]]/Table6[[#This Row],[sales]])</f>
        <v>0.78612559030976759</v>
      </c>
      <c r="AS767" s="9">
        <f>'[1]5'!L$20+'[1]5'!L$26*Table6[[#This Row],[Radio_State]]+'[1]5'!L$21*Table6[[#This Row],[NJ_DUM]]+'[1]5'!L$22*Table6[[#This Row],[NY_DUM]]+'[1]5'!L$23*Table6[[#This Row],[PA_DUM]]+'[1]5'!L$24*Table6[[#This Row],[CT_DUM]]+'[1]5'!L$25*Table6[[#This Row],[DL_DUM]]</f>
        <v>307.50620898288764</v>
      </c>
      <c r="AT767" s="9">
        <f>Table6[[#This Row],[sales]]-Table6[[#This Row],[Pred_5]]</f>
        <v>1243.6158791149783</v>
      </c>
      <c r="AU767" s="9">
        <f>ABS(Table6[[#This Row],[Red_5]]/Table6[[#This Row],[sales]])</f>
        <v>0.80175241436992162</v>
      </c>
      <c r="AV767" s="9">
        <f>'[1]6'!L$20+'[1]6'!L$26*Table6[[#This Row],[Online]]+'[1]6'!L$21*Table6[[#This Row],[NJ_DUM]]+'[1]6'!L$22*Table6[[#This Row],[NY_DUM]]+'[1]6'!L$23*Table6[[#This Row],[PA_DUM]]+'[1]6'!L$24*Table6[[#This Row],[CT_DUM]]+'[1]6'!L$25*Table6[[#This Row],[DL_DUM]]</f>
        <v>131.30806302645306</v>
      </c>
      <c r="AW767" s="9">
        <f>Table6[[#This Row],[sales]]-Table6[[#This Row],[Pred_6]]</f>
        <v>1419.814025071413</v>
      </c>
      <c r="AX767" s="9">
        <f>ABS(Table6[[#This Row],[Red_6]]/Table6[[#This Row],[sales]])</f>
        <v>0.91534640372024134</v>
      </c>
      <c r="AY767" s="9">
        <f>'[1]7'!L$21+'[1]7'!L$27*Table6[[#This Row],[LNTV]]+'[1]7'!L$22*Table6[[#This Row],[NJ_DUM]]+'[1]7'!L$23*Table6[[#This Row],[NY_DUM]]+'[1]7'!L$24*Table6[[#This Row],[PA_DUM]]+'[1]7'!L$25*Table6[[#This Row],[CT_DUM]]+'[1]7'!L$26*Table6[[#This Row],[DL_DUM]]</f>
        <v>5.8156414919489148</v>
      </c>
      <c r="AZ767" s="9">
        <f>Table6[[#This Row],[sales]]-Table6[[#This Row],[Pred_7]]</f>
        <v>1545.306446605917</v>
      </c>
      <c r="BA767" s="9">
        <f>ABS(Table6[[#This Row],[Red_7]]/Table6[[#This Row],[sales]])</f>
        <v>0.99625068746259637</v>
      </c>
      <c r="BB767" s="9">
        <f>'[1]8'!O$22+'[1]8'!O$28*Table6[[#This Row],[LNRADIOLING]]+'[1]8'!O$23*Table6[[#This Row],[DL_DUM]]+'[1]8'!O$24*Table6[[#This Row],[CT_DUM]]+'[1]8'!O$25*Table6[[#This Row],[PA_DUM]]+'[1]8'!O$26*Table6[[#This Row],[NY_DUM]]+'[1]8'!O$27*Table6[[#This Row],[NJ_DUM]]</f>
        <v>6.8519342282084565</v>
      </c>
      <c r="BC767" s="9">
        <f>Table6[[#This Row],[sales]]-Table6[[#This Row],[Pred_8]]</f>
        <v>1544.2701538696576</v>
      </c>
      <c r="BD767" s="9">
        <f>ABS(Table6[[#This Row],[Red_8]]/Table6[[#This Row],[sales]])</f>
        <v>0.99558259515431768</v>
      </c>
      <c r="BE767" s="9">
        <f>'[1]9'!M$19+'[1]9'!M$21*Table6[[#This Row],[LNONLINE]]+'[1]9'!M$20*Table6[[#This Row],[DL_DUM]]+'[1]9'!M$22*Table6[[#This Row],[CT_DUM]]+'[1]9'!M$23*Table6[[#This Row],[PA_DUM]]+'[1]9'!M$24*Table6[[#This Row],[NY_DUM]]+'[1]9'!M$25*Table6[[#This Row],[NJ_DUM]]</f>
        <v>6.7872179788604186</v>
      </c>
      <c r="BF767" s="9">
        <f>Table6[[#This Row],[sales]]-Table6[[#This Row],[Pred_9]]</f>
        <v>1544.3348701190057</v>
      </c>
      <c r="BG767" s="9">
        <f>ABS(Table6[[#This Row],[Red_9]]/Table6[[#This Row],[sales]])</f>
        <v>0.9956243173693804</v>
      </c>
      <c r="BH767" s="9">
        <f>'[1]10'!P$22+'[1]10'!P$30*Table6[[#This Row],[LNTV]]+'[1]10'!P$29*Table6[[#This Row],[LNRADIOLING]]+'[1]10'!P$24*Table6[[#This Row],[LNONLINELING]]+'[1]10'!P$23*Table6[[#This Row],[DL_DUM]]+'[1]10'!P$25*Table6[[#This Row],[CT_DUM]]+'[1]10'!P$26*Table6[[#This Row],[PA_DUM]]+'[1]10'!P$27*Table6[[#This Row],[NY_DUM]]+'[1]10'!P$28*Table6[[#This Row],[NJ_DUM]]</f>
        <v>6.792156446558506</v>
      </c>
      <c r="BI767" s="9">
        <f>Table6[[#This Row],[sales]]-Table6[[#This Row],[Pred_10]]</f>
        <v>1544.3299316513076</v>
      </c>
      <c r="BJ767" s="45">
        <f>ABS(Table6[[#This Row],[Red_10]]/Table6[[#This Row],[sales]])</f>
        <v>0.99562113356603177</v>
      </c>
      <c r="BK767" s="9">
        <f>'[1]11'!P$32+'[1]11'!P$40*Table6[[#This Row],[LNONLINELING]]+'[1]11'!P$39*Table6[[#This Row],[LNRADIOLING]]+'[1]11'!P$38*Table6[[#This Row],[LNTVLING]]+'[1]11'!P$33*Table6[[#This Row],[DL_DUM]]+'[1]11'!P$34*Table6[[#This Row],[CT_DUM]]+'[1]11'!P$35*Table6[[#This Row],[PA_DUM]]+'[1]11'!P$36*Table6[[#This Row],[NY_DUM]]+'[1]11'!P$37*Table6[[#This Row],[NJ_DUM]]</f>
        <v>6.8184973413050223</v>
      </c>
      <c r="BL767" s="9">
        <f>Table6[[#This Row],[sales]]-Table6[[#This Row],[ Pred_11]]</f>
        <v>1544.3035907565611</v>
      </c>
      <c r="BM767" s="47">
        <f>ABS(Table6[[#This Row],[ Red_11]]/Table6[[#This Row],[sales]])</f>
        <v>0.99560415173400929</v>
      </c>
      <c r="BN767" s="9">
        <f>'[1]12'!K$22+'[1]12'!K$28*Table6[[#This Row],[COMBINE LN LING]]+'[1]12'!K$23*Table6[[#This Row],[DL_DUM]]+'[1]12'!K$24*Table6[[#This Row],[CT_DUM]]+'[1]12'!K$25*Table6[[#This Row],[PA_DUM]]+'[1]12'!K$26*Table6[[#This Row],[NY_DUM]]+'[1]12'!K$27*Table6[[#This Row],[NJ_DUM]]</f>
        <v>6.7941631704374474</v>
      </c>
      <c r="BO767" s="9">
        <f>Table6[[#This Row],[sales]]-Table6[[#This Row],[ Pred_12]]</f>
        <v>1544.3279249274285</v>
      </c>
      <c r="BP767" s="47">
        <f>ABS(Table6[[#This Row],[ Red_12]]/Table6[[#This Row],[sales]])</f>
        <v>0.9956198398420274</v>
      </c>
      <c r="BQ767">
        <f>LN(G767+'2019 Totals and Calculations'!C$18)</f>
        <v>6.6231627516118747</v>
      </c>
      <c r="BR767">
        <f>LN(Table6[[#This Row],[PROF RADIO]]+'2019 Totals and Calculations'!D$18)</f>
        <v>4.8176230760619951</v>
      </c>
      <c r="BS767">
        <f>LN(Table6[[#This Row],[ONLINE LINGERING]]+'2019 Totals and Calculations'!E$18)</f>
        <v>4.3217692084004806</v>
      </c>
      <c r="BT767">
        <f>MONTH(Table6[[#This Row],[Date]])</f>
        <v>8</v>
      </c>
      <c r="BU767">
        <f t="shared" si="310"/>
        <v>0</v>
      </c>
      <c r="BV767">
        <f t="shared" si="311"/>
        <v>0</v>
      </c>
      <c r="BW767">
        <f t="shared" si="312"/>
        <v>0</v>
      </c>
      <c r="BX767">
        <f t="shared" si="313"/>
        <v>0</v>
      </c>
      <c r="BY767">
        <f t="shared" si="314"/>
        <v>0</v>
      </c>
      <c r="BZ767">
        <f t="shared" si="315"/>
        <v>0</v>
      </c>
      <c r="CA767">
        <f t="shared" si="316"/>
        <v>0</v>
      </c>
      <c r="CB767">
        <f t="shared" si="317"/>
        <v>1</v>
      </c>
      <c r="CC767">
        <f t="shared" si="318"/>
        <v>0</v>
      </c>
      <c r="CD767">
        <f t="shared" si="319"/>
        <v>0</v>
      </c>
      <c r="CE767">
        <f t="shared" si="320"/>
        <v>0</v>
      </c>
      <c r="CF767">
        <f t="shared" si="321"/>
        <v>0</v>
      </c>
      <c r="CG767">
        <f t="shared" si="322"/>
        <v>138</v>
      </c>
      <c r="CH76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2161.2587074914154</v>
      </c>
      <c r="CI767" s="79">
        <f>Table6[[#This Row],[sales]]-CH767</f>
        <v>-610.13661939354938</v>
      </c>
      <c r="CJ767">
        <f>ABS(Table6[[#This Row],[sales]]-CH767)/Table6[[#This Row],[sales]]</f>
        <v>0.39335177035726254</v>
      </c>
      <c r="CK76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2178.6634237535786</v>
      </c>
      <c r="CL767" s="79">
        <f>Table6[[#This Row],[sales]]-CK767</f>
        <v>-627.5413356557126</v>
      </c>
      <c r="CM767">
        <f>ABS(Table6[[#This Row],[sales]]-CK767)/Table6[[#This Row],[sales]]</f>
        <v>0.40457249656296473</v>
      </c>
      <c r="CN76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1724.1510479928459</v>
      </c>
      <c r="CO767" s="79">
        <f>Table6[[#This Row],[sales]]-CN767</f>
        <v>-173.02895989497983</v>
      </c>
      <c r="CP767">
        <f>ABS(Table6[[#This Row],[sales]]-CN767)/Table6[[#This Row],[sales]]</f>
        <v>0.11155083227985262</v>
      </c>
      <c r="CQ76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1804.3850894790569</v>
      </c>
      <c r="CR767" s="79">
        <f>Table6[[#This Row],[sales]]-CQ767</f>
        <v>-253.26300138119086</v>
      </c>
      <c r="CS767">
        <f>ABS(Table6[[#This Row],[sales]]-CQ767)/Table6[[#This Row],[sales]]</f>
        <v>0.16327728379638132</v>
      </c>
    </row>
    <row r="768" spans="1:97" x14ac:dyDescent="0.2">
      <c r="A768">
        <v>767</v>
      </c>
      <c r="B768" t="s">
        <v>31</v>
      </c>
      <c r="C768" s="5">
        <v>43702</v>
      </c>
      <c r="D768" s="6">
        <v>430.02177242914576</v>
      </c>
      <c r="E768" s="8">
        <f>YEAR(Table6[[#This Row],[Date]])</f>
        <v>2019</v>
      </c>
      <c r="F768" s="6">
        <f>Table6[[#This Row],[TV_State]]+Table6[[#This Row],[Radio_State]]+Table6[[#This Row],[Online]]</f>
        <v>525.58216630228924</v>
      </c>
      <c r="G768" s="6">
        <f t="shared" si="297"/>
        <v>402.76059133686994</v>
      </c>
      <c r="H768" s="6">
        <f>LN(Table6[[#This Row],[PROF TV LING]])</f>
        <v>5.9983423192578513</v>
      </c>
      <c r="I768" s="6">
        <f t="shared" si="298"/>
        <v>6.063835840961926</v>
      </c>
      <c r="J768" s="6">
        <v>63.706929248762343</v>
      </c>
      <c r="K768" s="6">
        <f t="shared" si="303"/>
        <v>62.310674038313479</v>
      </c>
      <c r="L768" s="6">
        <f>0.5*J767+0.5*Table6[[#This Row],[Radio_State]]</f>
        <v>63.391548410897187</v>
      </c>
      <c r="M768" s="6">
        <f>LN(Table6[[#This Row],[RADIO LINGERING ]])</f>
        <v>4.1493305467353583</v>
      </c>
      <c r="N768" s="6">
        <f t="shared" si="299"/>
        <v>4.1542933360774876</v>
      </c>
      <c r="O768" s="6">
        <v>31.853464624381171</v>
      </c>
      <c r="P768" s="6">
        <f t="shared" si="300"/>
        <v>31.676889952052768</v>
      </c>
      <c r="Q768" s="6">
        <f>0.3*O767+0.7*Table6[[#This Row],[Online]]</f>
        <v>31.758850373021623</v>
      </c>
      <c r="R768" s="6">
        <f>LN(Table6[[#This Row],[ONLINE LINGERING]])</f>
        <v>3.4581714384007993</v>
      </c>
      <c r="S768" s="6">
        <f t="shared" si="301"/>
        <v>3.4611461555175422</v>
      </c>
      <c r="T768" s="6">
        <v>1559.370356003411</v>
      </c>
      <c r="U768" s="6">
        <f t="shared" si="302"/>
        <v>7.3520374008214038</v>
      </c>
      <c r="V768" s="8">
        <f>YEAR(Table6[[#This Row],[Date]])</f>
        <v>2019</v>
      </c>
      <c r="W768" s="8">
        <f>WEEKNUM(Table6[[#This Row],[Date]])</f>
        <v>35</v>
      </c>
      <c r="X768" t="s">
        <v>934</v>
      </c>
      <c r="Y768" s="9">
        <f>Table6[[#This Row],[LNTVLING]]+Table6[[#This Row],[LNRADIOLING]]+Table6[[#This Row],[LNONLINELING]]</f>
        <v>13.605844304394008</v>
      </c>
      <c r="Z768">
        <f t="shared" si="323"/>
        <v>1</v>
      </c>
      <c r="AA768">
        <f t="shared" si="304"/>
        <v>0</v>
      </c>
      <c r="AB768">
        <f t="shared" si="305"/>
        <v>0</v>
      </c>
      <c r="AC768">
        <f t="shared" si="306"/>
        <v>0</v>
      </c>
      <c r="AD768">
        <f t="shared" si="307"/>
        <v>0</v>
      </c>
      <c r="AE768">
        <f t="shared" si="308"/>
        <v>1</v>
      </c>
      <c r="AF768">
        <f t="shared" si="309"/>
        <v>0</v>
      </c>
      <c r="AG768" s="9">
        <f>'[1]1'!J$20+'[1]1'!J$21*Table6[[#This Row],[TV_State]]</f>
        <v>1752.6284204857657</v>
      </c>
      <c r="AH768" s="9">
        <f>Table6[[#This Row],[sales]]-Table6[[#This Row],[Pred_1]]</f>
        <v>-193.25806448235471</v>
      </c>
      <c r="AI768">
        <f>ABS(Table6[[#This Row],[Res_1]])/Table6[[#This Row],[sales]]</f>
        <v>0.12393339641114223</v>
      </c>
      <c r="AJ768" s="9">
        <f>'[1]2'!J$20+'[1]2'!J$21*Table6[[#This Row],[Radio_State]]</f>
        <v>1993.958715121043</v>
      </c>
      <c r="AK768" s="9">
        <f>Table6[[#This Row],[sales]]-Table6[[#This Row],[ Pred_2 ]]</f>
        <v>-434.58835911763208</v>
      </c>
      <c r="AL768">
        <f>ABS(Table6[[#This Row],[ Res_2 ]])/Table6[[#This Row],[sales]]</f>
        <v>0.27869476769550788</v>
      </c>
      <c r="AM768" s="10">
        <f>'[1]3'!J$20+'[1]3'!J$21*Data!O768</f>
        <v>1984.7578761860918</v>
      </c>
      <c r="AN768" s="9">
        <f>Table6[[#This Row],[sales]]-Table6[[#This Row],[Pred_3]]</f>
        <v>-425.38752018268087</v>
      </c>
      <c r="AO768" s="9">
        <f>ABS(Table6[[#This Row],[Res_3]])/Table6[[#This Row],[sales]]</f>
        <v>0.27279441253002146</v>
      </c>
      <c r="AP768" s="9">
        <f>'[1]4'!L$21+'[1]4'!L$27*Table6[[#This Row],[TV_State]]+'[1]4'!L$22*Table6[[#This Row],[NJ_DUM]]+'[1]4'!L$23*Table6[[#This Row],[NY_DUM]]+'[1]4'!L$24*Table6[[#This Row],[PA_DUM]]+'[1]4'!L$25*Table6[[#This Row],[CT_DUM]]+'[1]4'!L$26*Table6[[#This Row],[DL_DUM]]</f>
        <v>332.68447421544772</v>
      </c>
      <c r="AQ768" s="9">
        <f>Table6[[#This Row],[sales]]-Table6[[#This Row],[Pred_4]]</f>
        <v>1226.6858817879634</v>
      </c>
      <c r="AR768">
        <f>ABS(Table6[[#This Row],[Res_4]]/Table6[[#This Row],[sales]])</f>
        <v>0.78665461162920813</v>
      </c>
      <c r="AS768" s="9">
        <f>'[1]5'!L$20+'[1]5'!L$26*Table6[[#This Row],[Radio_State]]+'[1]5'!L$21*Table6[[#This Row],[NJ_DUM]]+'[1]5'!L$22*Table6[[#This Row],[NY_DUM]]+'[1]5'!L$23*Table6[[#This Row],[PA_DUM]]+'[1]5'!L$24*Table6[[#This Row],[CT_DUM]]+'[1]5'!L$25*Table6[[#This Row],[DL_DUM]]</f>
        <v>308.61735578944598</v>
      </c>
      <c r="AT768" s="9">
        <f>Table6[[#This Row],[sales]]-Table6[[#This Row],[Pred_5]]</f>
        <v>1250.7530002139649</v>
      </c>
      <c r="AU768" s="9">
        <f>ABS(Table6[[#This Row],[Red_5]]/Table6[[#This Row],[sales]])</f>
        <v>0.80208848103255148</v>
      </c>
      <c r="AV768" s="9">
        <f>'[1]6'!L$20+'[1]6'!L$26*Table6[[#This Row],[Online]]+'[1]6'!L$21*Table6[[#This Row],[NJ_DUM]]+'[1]6'!L$22*Table6[[#This Row],[NY_DUM]]+'[1]6'!L$23*Table6[[#This Row],[PA_DUM]]+'[1]6'!L$24*Table6[[#This Row],[CT_DUM]]+'[1]6'!L$25*Table6[[#This Row],[DL_DUM]]</f>
        <v>132.6806816685822</v>
      </c>
      <c r="AW768" s="9">
        <f>Table6[[#This Row],[sales]]-Table6[[#This Row],[Pred_6]]</f>
        <v>1426.6896743348289</v>
      </c>
      <c r="AX768" s="9">
        <f>ABS(Table6[[#This Row],[Red_6]]/Table6[[#This Row],[sales]])</f>
        <v>0.91491393872034599</v>
      </c>
      <c r="AY768" s="9">
        <f>'[1]7'!L$21+'[1]7'!L$27*Table6[[#This Row],[LNTV]]+'[1]7'!L$22*Table6[[#This Row],[NJ_DUM]]+'[1]7'!L$23*Table6[[#This Row],[NY_DUM]]+'[1]7'!L$24*Table6[[#This Row],[PA_DUM]]+'[1]7'!L$25*Table6[[#This Row],[CT_DUM]]+'[1]7'!L$26*Table6[[#This Row],[DL_DUM]]</f>
        <v>5.8167428392389153</v>
      </c>
      <c r="AZ768" s="9">
        <f>Table6[[#This Row],[sales]]-Table6[[#This Row],[Pred_7]]</f>
        <v>1553.553613164172</v>
      </c>
      <c r="BA768" s="9">
        <f>ABS(Table6[[#This Row],[Red_7]]/Table6[[#This Row],[sales]])</f>
        <v>0.99626981312242779</v>
      </c>
      <c r="BB768" s="9">
        <f>'[1]8'!O$22+'[1]8'!O$28*Table6[[#This Row],[LNRADIOLING]]+'[1]8'!O$23*Table6[[#This Row],[DL_DUM]]+'[1]8'!O$24*Table6[[#This Row],[CT_DUM]]+'[1]8'!O$25*Table6[[#This Row],[PA_DUM]]+'[1]8'!O$26*Table6[[#This Row],[NY_DUM]]+'[1]8'!O$27*Table6[[#This Row],[NJ_DUM]]</f>
        <v>6.8526440942122333</v>
      </c>
      <c r="BC768" s="9">
        <f>Table6[[#This Row],[sales]]-Table6[[#This Row],[Pred_8]]</f>
        <v>1552.5177119091986</v>
      </c>
      <c r="BD768" s="9">
        <f>ABS(Table6[[#This Row],[Red_8]]/Table6[[#This Row],[sales]])</f>
        <v>0.9956055057300337</v>
      </c>
      <c r="BE768" s="9">
        <f>'[1]9'!M$19+'[1]9'!M$21*Table6[[#This Row],[LNONLINE]]+'[1]9'!M$20*Table6[[#This Row],[DL_DUM]]+'[1]9'!M$22*Table6[[#This Row],[CT_DUM]]+'[1]9'!M$23*Table6[[#This Row],[PA_DUM]]+'[1]9'!M$24*Table6[[#This Row],[NY_DUM]]+'[1]9'!M$25*Table6[[#This Row],[NJ_DUM]]</f>
        <v>6.7903684271917513</v>
      </c>
      <c r="BF768" s="9">
        <f>Table6[[#This Row],[sales]]-Table6[[#This Row],[Pred_9]]</f>
        <v>1552.5799875762193</v>
      </c>
      <c r="BG768" s="9">
        <f>ABS(Table6[[#This Row],[Red_9]]/Table6[[#This Row],[sales]])</f>
        <v>0.99564544214846107</v>
      </c>
      <c r="BH768" s="9">
        <f>'[1]10'!P$22+'[1]10'!P$30*Table6[[#This Row],[LNTV]]+'[1]10'!P$29*Table6[[#This Row],[LNRADIOLING]]+'[1]10'!P$24*Table6[[#This Row],[LNONLINELING]]+'[1]10'!P$23*Table6[[#This Row],[DL_DUM]]+'[1]10'!P$25*Table6[[#This Row],[CT_DUM]]+'[1]10'!P$26*Table6[[#This Row],[PA_DUM]]+'[1]10'!P$27*Table6[[#This Row],[NY_DUM]]+'[1]10'!P$28*Table6[[#This Row],[NJ_DUM]]</f>
        <v>6.793967529834724</v>
      </c>
      <c r="BI768" s="9">
        <f>Table6[[#This Row],[sales]]-Table6[[#This Row],[Pred_10]]</f>
        <v>1552.5763884735763</v>
      </c>
      <c r="BJ768" s="45">
        <f>ABS(Table6[[#This Row],[Red_10]]/Table6[[#This Row],[sales]])</f>
        <v>0.99564313409981242</v>
      </c>
      <c r="BK768" s="9">
        <f>'[1]11'!P$32+'[1]11'!P$40*Table6[[#This Row],[LNONLINELING]]+'[1]11'!P$39*Table6[[#This Row],[LNRADIOLING]]+'[1]11'!P$38*Table6[[#This Row],[LNTVLING]]+'[1]11'!P$33*Table6[[#This Row],[DL_DUM]]+'[1]11'!P$34*Table6[[#This Row],[CT_DUM]]+'[1]11'!P$35*Table6[[#This Row],[PA_DUM]]+'[1]11'!P$36*Table6[[#This Row],[NY_DUM]]+'[1]11'!P$37*Table6[[#This Row],[NJ_DUM]]</f>
        <v>6.8163357417031385</v>
      </c>
      <c r="BL768" s="9">
        <f>Table6[[#This Row],[sales]]-Table6[[#This Row],[ Pred_11]]</f>
        <v>1552.5540202617078</v>
      </c>
      <c r="BM768" s="47">
        <f>ABS(Table6[[#This Row],[ Red_11]]/Table6[[#This Row],[sales]])</f>
        <v>0.99562878971280877</v>
      </c>
      <c r="BN768" s="9">
        <f>'[1]12'!K$22+'[1]12'!K$28*Table6[[#This Row],[COMBINE LN LING]]+'[1]12'!K$23*Table6[[#This Row],[DL_DUM]]+'[1]12'!K$24*Table6[[#This Row],[CT_DUM]]+'[1]12'!K$25*Table6[[#This Row],[PA_DUM]]+'[1]12'!K$26*Table6[[#This Row],[NY_DUM]]+'[1]12'!K$27*Table6[[#This Row],[NJ_DUM]]</f>
        <v>6.7989112489840746</v>
      </c>
      <c r="BO768" s="9">
        <f>Table6[[#This Row],[sales]]-Table6[[#This Row],[ Pred_12]]</f>
        <v>1552.5714447544269</v>
      </c>
      <c r="BP768" s="47">
        <f>ABS(Table6[[#This Row],[ Red_12]]/Table6[[#This Row],[sales]])</f>
        <v>0.99563996376947339</v>
      </c>
      <c r="BQ768">
        <f>LN(G768+'2019 Totals and Calculations'!C$18)</f>
        <v>6.6385731625930235</v>
      </c>
      <c r="BR768">
        <f>LN(Table6[[#This Row],[PROF RADIO]]+'2019 Totals and Calculations'!D$18)</f>
        <v>4.8288499159983687</v>
      </c>
      <c r="BS768">
        <f>LN(Table6[[#This Row],[ONLINE LINGERING]]+'2019 Totals and Calculations'!E$18)</f>
        <v>4.3259351956214962</v>
      </c>
      <c r="BT768">
        <f>MONTH(Table6[[#This Row],[Date]])</f>
        <v>8</v>
      </c>
      <c r="BU768">
        <f t="shared" si="310"/>
        <v>0</v>
      </c>
      <c r="BV768">
        <f t="shared" si="311"/>
        <v>0</v>
      </c>
      <c r="BW768">
        <f t="shared" si="312"/>
        <v>0</v>
      </c>
      <c r="BX768">
        <f t="shared" si="313"/>
        <v>0</v>
      </c>
      <c r="BY768">
        <f t="shared" si="314"/>
        <v>0</v>
      </c>
      <c r="BZ768">
        <f t="shared" si="315"/>
        <v>0</v>
      </c>
      <c r="CA768">
        <f t="shared" si="316"/>
        <v>0</v>
      </c>
      <c r="CB768">
        <f t="shared" si="317"/>
        <v>1</v>
      </c>
      <c r="CC768">
        <f t="shared" si="318"/>
        <v>0</v>
      </c>
      <c r="CD768">
        <f t="shared" si="319"/>
        <v>0</v>
      </c>
      <c r="CE768">
        <f t="shared" si="320"/>
        <v>0</v>
      </c>
      <c r="CF768">
        <f t="shared" si="321"/>
        <v>0</v>
      </c>
      <c r="CG768">
        <f t="shared" si="322"/>
        <v>139</v>
      </c>
      <c r="CH76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2177.0848419084518</v>
      </c>
      <c r="CI768" s="79">
        <f>Table6[[#This Row],[sales]]-CH768</f>
        <v>-617.71448590504087</v>
      </c>
      <c r="CJ768">
        <f>ABS(Table6[[#This Row],[sales]]-CH768)/Table6[[#This Row],[sales]]</f>
        <v>0.3961307097617352</v>
      </c>
      <c r="CK76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2191.1332923274845</v>
      </c>
      <c r="CL768" s="79">
        <f>Table6[[#This Row],[sales]]-CK768</f>
        <v>-631.76293632407351</v>
      </c>
      <c r="CM768">
        <f>ABS(Table6[[#This Row],[sales]]-CK768)/Table6[[#This Row],[sales]]</f>
        <v>0.40513976291254544</v>
      </c>
      <c r="CN76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1730.5670829071623</v>
      </c>
      <c r="CO768" s="79">
        <f>Table6[[#This Row],[sales]]-CN768</f>
        <v>-171.19672690375137</v>
      </c>
      <c r="CP768">
        <f>ABS(Table6[[#This Row],[sales]]-CN768)/Table6[[#This Row],[sales]]</f>
        <v>0.10978580312538459</v>
      </c>
      <c r="CQ76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1817.1438181758765</v>
      </c>
      <c r="CR768" s="79">
        <f>Table6[[#This Row],[sales]]-CQ768</f>
        <v>-257.77346217246554</v>
      </c>
      <c r="CS768">
        <f>ABS(Table6[[#This Row],[sales]]-CQ768)/Table6[[#This Row],[sales]]</f>
        <v>0.16530611934494263</v>
      </c>
    </row>
    <row r="769" spans="1:97" x14ac:dyDescent="0.2">
      <c r="A769">
        <v>768</v>
      </c>
      <c r="B769" t="s">
        <v>31</v>
      </c>
      <c r="C769" s="5">
        <v>43709</v>
      </c>
      <c r="D769" s="6">
        <v>434.32199015343724</v>
      </c>
      <c r="E769" s="8">
        <f>YEAR(Table6[[#This Row],[Date]])</f>
        <v>2019</v>
      </c>
      <c r="F769" s="6">
        <f>Table6[[#This Row],[TV_State]]+Table6[[#This Row],[Radio_State]]+Table6[[#This Row],[Online]]</f>
        <v>530.83798796531221</v>
      </c>
      <c r="G769" s="6">
        <f t="shared" si="297"/>
        <v>412.22901098184013</v>
      </c>
      <c r="H769" s="6">
        <f>LN(Table6[[#This Row],[PROF TV LING]])</f>
        <v>6.0215790468187542</v>
      </c>
      <c r="I769" s="6">
        <f t="shared" si="298"/>
        <v>6.0737861718150938</v>
      </c>
      <c r="J769" s="6">
        <v>64.343998541249974</v>
      </c>
      <c r="K769" s="6">
        <f t="shared" si="303"/>
        <v>63.327336289781726</v>
      </c>
      <c r="L769" s="6">
        <f>0.5*J768+0.5*Table6[[#This Row],[Radio_State]]</f>
        <v>64.025463895006155</v>
      </c>
      <c r="M769" s="6">
        <f>LN(Table6[[#This Row],[RADIO LINGERING ]])</f>
        <v>4.1592808775885262</v>
      </c>
      <c r="N769" s="6">
        <f t="shared" si="299"/>
        <v>4.1642436669306555</v>
      </c>
      <c r="O769" s="6">
        <v>32.171999270624987</v>
      </c>
      <c r="P769" s="6">
        <f t="shared" si="300"/>
        <v>32.023466475053318</v>
      </c>
      <c r="Q769" s="6">
        <f>0.3*O768+0.7*Table6[[#This Row],[Online]]</f>
        <v>32.076438876751844</v>
      </c>
      <c r="R769" s="6">
        <f>LN(Table6[[#This Row],[ONLINE LINGERING]])</f>
        <v>3.4681217692539676</v>
      </c>
      <c r="S769" s="6">
        <f t="shared" si="301"/>
        <v>3.4710964863707106</v>
      </c>
      <c r="T769" s="6">
        <v>1897.1259165647482</v>
      </c>
      <c r="U769" s="6">
        <f t="shared" si="302"/>
        <v>7.5480953444136496</v>
      </c>
      <c r="V769" s="8">
        <f>YEAR(Table6[[#This Row],[Date]])</f>
        <v>2019</v>
      </c>
      <c r="W769" s="8">
        <f>WEEKNUM(Table6[[#This Row],[Date]])</f>
        <v>36</v>
      </c>
      <c r="X769" t="s">
        <v>935</v>
      </c>
      <c r="Y769" s="9">
        <f>Table6[[#This Row],[LNTVLING]]+Table6[[#This Row],[LNRADIOLING]]+Table6[[#This Row],[LNONLINELING]]</f>
        <v>13.648981693661247</v>
      </c>
      <c r="Z769">
        <f t="shared" si="323"/>
        <v>1</v>
      </c>
      <c r="AA769">
        <f t="shared" si="304"/>
        <v>0</v>
      </c>
      <c r="AB769">
        <f t="shared" si="305"/>
        <v>0</v>
      </c>
      <c r="AC769">
        <f t="shared" si="306"/>
        <v>0</v>
      </c>
      <c r="AD769">
        <f t="shared" si="307"/>
        <v>0</v>
      </c>
      <c r="AE769">
        <f t="shared" si="308"/>
        <v>1</v>
      </c>
      <c r="AF769">
        <f t="shared" si="309"/>
        <v>0</v>
      </c>
      <c r="AG769" s="9">
        <f>'[1]1'!J$20+'[1]1'!J$21*Table6[[#This Row],[TV_State]]</f>
        <v>1756.8573792360601</v>
      </c>
      <c r="AH769" s="9">
        <f>Table6[[#This Row],[sales]]-Table6[[#This Row],[Pred_1]]</f>
        <v>140.26853732868813</v>
      </c>
      <c r="AI769">
        <f>ABS(Table6[[#This Row],[Res_1]])/Table6[[#This Row],[sales]]</f>
        <v>7.3937389239129514E-2</v>
      </c>
      <c r="AJ769" s="9">
        <f>'[1]2'!J$20+'[1]2'!J$21*Table6[[#This Row],[Radio_State]]</f>
        <v>1996.7554842322784</v>
      </c>
      <c r="AK769" s="9">
        <f>Table6[[#This Row],[sales]]-Table6[[#This Row],[ Pred_2 ]]</f>
        <v>-99.629567667530182</v>
      </c>
      <c r="AL769">
        <f>ABS(Table6[[#This Row],[ Res_2 ]])/Table6[[#This Row],[sales]]</f>
        <v>5.2516054310162E-2</v>
      </c>
      <c r="AM769" s="10">
        <f>'[1]3'!J$20+'[1]3'!J$21*Data!O769</f>
        <v>1986.5981531307043</v>
      </c>
      <c r="AN769" s="9">
        <f>Table6[[#This Row],[sales]]-Table6[[#This Row],[Pred_3]]</f>
        <v>-89.472236565956109</v>
      </c>
      <c r="AO769" s="9">
        <f>ABS(Table6[[#This Row],[Res_3]])/Table6[[#This Row],[sales]]</f>
        <v>4.7161991613065633E-2</v>
      </c>
      <c r="AP769" s="9">
        <f>'[1]4'!L$21+'[1]4'!L$27*Table6[[#This Row],[TV_State]]+'[1]4'!L$22*Table6[[#This Row],[NJ_DUM]]+'[1]4'!L$23*Table6[[#This Row],[NY_DUM]]+'[1]4'!L$24*Table6[[#This Row],[PA_DUM]]+'[1]4'!L$25*Table6[[#This Row],[CT_DUM]]+'[1]4'!L$26*Table6[[#This Row],[DL_DUM]]</f>
        <v>333.63301901414394</v>
      </c>
      <c r="AQ769" s="9">
        <f>Table6[[#This Row],[sales]]-Table6[[#This Row],[Pred_4]]</f>
        <v>1563.4928975506043</v>
      </c>
      <c r="AR769">
        <f>ABS(Table6[[#This Row],[Res_4]]/Table6[[#This Row],[sales]])</f>
        <v>0.82413765153855711</v>
      </c>
      <c r="AS769" s="9">
        <f>'[1]5'!L$20+'[1]5'!L$26*Table6[[#This Row],[Radio_State]]+'[1]5'!L$21*Table6[[#This Row],[NJ_DUM]]+'[1]5'!L$22*Table6[[#This Row],[NY_DUM]]+'[1]5'!L$23*Table6[[#This Row],[PA_DUM]]+'[1]5'!L$24*Table6[[#This Row],[CT_DUM]]+'[1]5'!L$25*Table6[[#This Row],[DL_DUM]]</f>
        <v>309.73961406407</v>
      </c>
      <c r="AT769" s="9">
        <f>Table6[[#This Row],[sales]]-Table6[[#This Row],[Pred_5]]</f>
        <v>1587.3863025006781</v>
      </c>
      <c r="AU769" s="9">
        <f>ABS(Table6[[#This Row],[Red_5]]/Table6[[#This Row],[sales]])</f>
        <v>0.83673217926149246</v>
      </c>
      <c r="AV769" s="9">
        <f>'[1]6'!L$20+'[1]6'!L$26*Table6[[#This Row],[Online]]+'[1]6'!L$21*Table6[[#This Row],[NJ_DUM]]+'[1]6'!L$22*Table6[[#This Row],[NY_DUM]]+'[1]6'!L$23*Table6[[#This Row],[PA_DUM]]+'[1]6'!L$24*Table6[[#This Row],[CT_DUM]]+'[1]6'!L$25*Table6[[#This Row],[DL_DUM]]</f>
        <v>134.06702649713264</v>
      </c>
      <c r="AW769" s="9">
        <f>Table6[[#This Row],[sales]]-Table6[[#This Row],[Pred_6]]</f>
        <v>1763.0588900676155</v>
      </c>
      <c r="AX769" s="9">
        <f>ABS(Table6[[#This Row],[Red_6]]/Table6[[#This Row],[sales]])</f>
        <v>0.92933150861177583</v>
      </c>
      <c r="AY769" s="9">
        <f>'[1]7'!L$21+'[1]7'!L$27*Table6[[#This Row],[LNTV]]+'[1]7'!L$22*Table6[[#This Row],[NJ_DUM]]+'[1]7'!L$23*Table6[[#This Row],[NY_DUM]]+'[1]7'!L$24*Table6[[#This Row],[PA_DUM]]+'[1]7'!L$25*Table6[[#This Row],[CT_DUM]]+'[1]7'!L$26*Table6[[#This Row],[DL_DUM]]</f>
        <v>5.8178441865289159</v>
      </c>
      <c r="AZ769" s="9">
        <f>Table6[[#This Row],[sales]]-Table6[[#This Row],[Pred_7]]</f>
        <v>1891.3080723782193</v>
      </c>
      <c r="BA769" s="9">
        <f>ABS(Table6[[#This Row],[Red_7]]/Table6[[#This Row],[sales]])</f>
        <v>0.99693333787929916</v>
      </c>
      <c r="BB769" s="9">
        <f>'[1]8'!O$22+'[1]8'!O$28*Table6[[#This Row],[LNRADIOLING]]+'[1]8'!O$23*Table6[[#This Row],[DL_DUM]]+'[1]8'!O$24*Table6[[#This Row],[CT_DUM]]+'[1]8'!O$25*Table6[[#This Row],[PA_DUM]]+'[1]8'!O$26*Table6[[#This Row],[NY_DUM]]+'[1]8'!O$27*Table6[[#This Row],[NJ_DUM]]</f>
        <v>6.8533539602160101</v>
      </c>
      <c r="BC769" s="9">
        <f>Table6[[#This Row],[sales]]-Table6[[#This Row],[Pred_8]]</f>
        <v>1890.2725626045321</v>
      </c>
      <c r="BD769" s="9">
        <f>ABS(Table6[[#This Row],[Red_8]]/Table6[[#This Row],[sales]])</f>
        <v>0.99638750707036572</v>
      </c>
      <c r="BE769" s="9">
        <f>'[1]9'!M$19+'[1]9'!M$21*Table6[[#This Row],[LNONLINE]]+'[1]9'!M$20*Table6[[#This Row],[DL_DUM]]+'[1]9'!M$22*Table6[[#This Row],[CT_DUM]]+'[1]9'!M$23*Table6[[#This Row],[PA_DUM]]+'[1]9'!M$24*Table6[[#This Row],[NY_DUM]]+'[1]9'!M$25*Table6[[#This Row],[NJ_DUM]]</f>
        <v>6.7935188755230831</v>
      </c>
      <c r="BF769" s="9">
        <f>Table6[[#This Row],[sales]]-Table6[[#This Row],[Pred_9]]</f>
        <v>1890.3323976892252</v>
      </c>
      <c r="BG769" s="9">
        <f>ABS(Table6[[#This Row],[Red_9]]/Table6[[#This Row],[sales]])</f>
        <v>0.99641904692977656</v>
      </c>
      <c r="BH769" s="9">
        <f>'[1]10'!P$22+'[1]10'!P$30*Table6[[#This Row],[LNTV]]+'[1]10'!P$29*Table6[[#This Row],[LNRADIOLING]]+'[1]10'!P$24*Table6[[#This Row],[LNONLINELING]]+'[1]10'!P$23*Table6[[#This Row],[DL_DUM]]+'[1]10'!P$25*Table6[[#This Row],[CT_DUM]]+'[1]10'!P$26*Table6[[#This Row],[PA_DUM]]+'[1]10'!P$27*Table6[[#This Row],[NY_DUM]]+'[1]10'!P$28*Table6[[#This Row],[NJ_DUM]]</f>
        <v>6.7957786131109419</v>
      </c>
      <c r="BI769" s="9">
        <f>Table6[[#This Row],[sales]]-Table6[[#This Row],[Pred_10]]</f>
        <v>1890.3301379516372</v>
      </c>
      <c r="BJ769" s="45">
        <f>ABS(Table6[[#This Row],[Red_10]]/Table6[[#This Row],[sales]])</f>
        <v>0.99641785579239961</v>
      </c>
      <c r="BK769" s="9">
        <f>'[1]11'!P$32+'[1]11'!P$40*Table6[[#This Row],[LNONLINELING]]+'[1]11'!P$39*Table6[[#This Row],[LNRADIOLING]]+'[1]11'!P$38*Table6[[#This Row],[LNTVLING]]+'[1]11'!P$33*Table6[[#This Row],[DL_DUM]]+'[1]11'!P$34*Table6[[#This Row],[CT_DUM]]+'[1]11'!P$35*Table6[[#This Row],[PA_DUM]]+'[1]11'!P$36*Table6[[#This Row],[NY_DUM]]+'[1]11'!P$37*Table6[[#This Row],[NJ_DUM]]</f>
        <v>6.8152200300167136</v>
      </c>
      <c r="BL769" s="9">
        <f>Table6[[#This Row],[sales]]-Table6[[#This Row],[ Pred_11]]</f>
        <v>1890.3106965347315</v>
      </c>
      <c r="BM769" s="47">
        <f>ABS(Table6[[#This Row],[ Red_11]]/Table6[[#This Row],[sales]])</f>
        <v>0.99640760796607664</v>
      </c>
      <c r="BN769" s="9">
        <f>'[1]12'!K$22+'[1]12'!K$28*Table6[[#This Row],[COMBINE LN LING]]+'[1]12'!K$23*Table6[[#This Row],[DL_DUM]]+'[1]12'!K$24*Table6[[#This Row],[CT_DUM]]+'[1]12'!K$25*Table6[[#This Row],[PA_DUM]]+'[1]12'!K$26*Table6[[#This Row],[NY_DUM]]+'[1]12'!K$27*Table6[[#This Row],[NJ_DUM]]</f>
        <v>6.8030626134118179</v>
      </c>
      <c r="BO769" s="9">
        <f>Table6[[#This Row],[sales]]-Table6[[#This Row],[ Pred_12]]</f>
        <v>1890.3228539513364</v>
      </c>
      <c r="BP769" s="47">
        <f>ABS(Table6[[#This Row],[ Red_12]]/Table6[[#This Row],[sales]])</f>
        <v>0.99641401630012483</v>
      </c>
      <c r="BQ769">
        <f>LN(G769+'2019 Totals and Calculations'!C$18)</f>
        <v>6.650890148960598</v>
      </c>
      <c r="BR769">
        <f>LN(Table6[[#This Row],[PROF RADIO]]+'2019 Totals and Calculations'!D$18)</f>
        <v>4.8369459924269718</v>
      </c>
      <c r="BS769">
        <f>LN(Table6[[#This Row],[ONLINE LINGERING]]+'2019 Totals and Calculations'!E$18)</f>
        <v>4.3301252996114803</v>
      </c>
      <c r="BT769">
        <f>MONTH(Table6[[#This Row],[Date]])</f>
        <v>9</v>
      </c>
      <c r="BU769">
        <f t="shared" si="310"/>
        <v>0</v>
      </c>
      <c r="BV769">
        <f t="shared" si="311"/>
        <v>0</v>
      </c>
      <c r="BW769">
        <f t="shared" si="312"/>
        <v>0</v>
      </c>
      <c r="BX769">
        <f t="shared" si="313"/>
        <v>0</v>
      </c>
      <c r="BY769">
        <f t="shared" si="314"/>
        <v>0</v>
      </c>
      <c r="BZ769">
        <f t="shared" si="315"/>
        <v>0</v>
      </c>
      <c r="CA769">
        <f t="shared" si="316"/>
        <v>0</v>
      </c>
      <c r="CB769">
        <f t="shared" si="317"/>
        <v>0</v>
      </c>
      <c r="CC769">
        <f t="shared" si="318"/>
        <v>1</v>
      </c>
      <c r="CD769">
        <f t="shared" si="319"/>
        <v>0</v>
      </c>
      <c r="CE769">
        <f t="shared" si="320"/>
        <v>0</v>
      </c>
      <c r="CF769">
        <f t="shared" si="321"/>
        <v>0</v>
      </c>
      <c r="CG769">
        <f t="shared" si="322"/>
        <v>140</v>
      </c>
      <c r="CH76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1980.0946173253246</v>
      </c>
      <c r="CI769" s="79">
        <f>Table6[[#This Row],[sales]]-CH769</f>
        <v>-82.968700760576439</v>
      </c>
      <c r="CJ769">
        <f>ABS(Table6[[#This Row],[sales]]-CH769)/Table6[[#This Row],[sales]]</f>
        <v>4.3733892429667173E-2</v>
      </c>
      <c r="CK76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2018.3878301314569</v>
      </c>
      <c r="CL769" s="79">
        <f>Table6[[#This Row],[sales]]-CK769</f>
        <v>-121.2619135667087</v>
      </c>
      <c r="CM769">
        <f>ABS(Table6[[#This Row],[sales]]-CK769)/Table6[[#This Row],[sales]]</f>
        <v>6.3918748095690814E-2</v>
      </c>
      <c r="CN76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1868.7695415195024</v>
      </c>
      <c r="CO769" s="79">
        <f>Table6[[#This Row],[sales]]-CN769</f>
        <v>28.356375045245841</v>
      </c>
      <c r="CP769">
        <f>ABS(Table6[[#This Row],[sales]]-CN769)/Table6[[#This Row],[sales]]</f>
        <v>1.4947017906219219E-2</v>
      </c>
      <c r="CQ76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1899.3963328368616</v>
      </c>
      <c r="CR769" s="79">
        <f>Table6[[#This Row],[sales]]-CQ769</f>
        <v>-2.2704162721133798</v>
      </c>
      <c r="CS769">
        <f>ABS(Table6[[#This Row],[sales]]-CQ769)/Table6[[#This Row],[sales]]</f>
        <v>1.1967662516700912E-3</v>
      </c>
    </row>
    <row r="770" spans="1:97" x14ac:dyDescent="0.2">
      <c r="A770">
        <v>769</v>
      </c>
      <c r="B770" t="s">
        <v>31</v>
      </c>
      <c r="C770" s="5">
        <v>43716</v>
      </c>
      <c r="D770" s="6">
        <v>438.66521005497168</v>
      </c>
      <c r="E770" s="8">
        <f>YEAR(Table6[[#This Row],[Date]])</f>
        <v>2019</v>
      </c>
      <c r="F770" s="6">
        <f>Table6[[#This Row],[TV_State]]+Table6[[#This Row],[Radio_State]]+Table6[[#This Row],[Online]]</f>
        <v>536.14636784496543</v>
      </c>
      <c r="G770" s="6">
        <f t="shared" ref="G770:G833" si="324">IF(B770=B769, 0.7*G769+0.3*D770,D770)</f>
        <v>420.15987070377957</v>
      </c>
      <c r="H770" s="6">
        <f>LN(Table6[[#This Row],[PROF TV LING]])</f>
        <v>6.0406352833834713</v>
      </c>
      <c r="I770" s="6">
        <f t="shared" ref="I770:I833" si="325">LN(D770)</f>
        <v>6.0837365026682626</v>
      </c>
      <c r="J770" s="6">
        <v>64.987438526662473</v>
      </c>
      <c r="K770" s="6">
        <f t="shared" si="303"/>
        <v>64.157387408222093</v>
      </c>
      <c r="L770" s="6">
        <f>0.5*J769+0.5*Table6[[#This Row],[Radio_State]]</f>
        <v>64.665718533956223</v>
      </c>
      <c r="M770" s="6">
        <f>LN(Table6[[#This Row],[RADIO LINGERING ]])</f>
        <v>4.1692312084416949</v>
      </c>
      <c r="N770" s="6">
        <f t="shared" ref="N770:N833" si="326">LN(J770)</f>
        <v>4.1741939977838234</v>
      </c>
      <c r="O770" s="6">
        <v>32.493719263331236</v>
      </c>
      <c r="P770" s="6">
        <f t="shared" ref="P770:P833" si="327">IF($B770=$B769,0.3*P769+0.7*O770, O770)</f>
        <v>32.352643426847855</v>
      </c>
      <c r="Q770" s="6">
        <f>0.3*O769+0.7*Table6[[#This Row],[Online]]</f>
        <v>32.397203265519359</v>
      </c>
      <c r="R770" s="6">
        <f>LN(Table6[[#This Row],[ONLINE LINGERING]])</f>
        <v>3.4780721001071355</v>
      </c>
      <c r="S770" s="6">
        <f t="shared" ref="S770:S833" si="328">LN(O770)</f>
        <v>3.4810468172238784</v>
      </c>
      <c r="T770" s="6">
        <v>1646.726917030079</v>
      </c>
      <c r="U770" s="6">
        <f t="shared" ref="U770:U833" si="329">LN(T770)</f>
        <v>7.4065449101340084</v>
      </c>
      <c r="V770" s="8">
        <f>YEAR(Table6[[#This Row],[Date]])</f>
        <v>2019</v>
      </c>
      <c r="W770" s="8">
        <f>WEEKNUM(Table6[[#This Row],[Date]])</f>
        <v>37</v>
      </c>
      <c r="X770" t="s">
        <v>936</v>
      </c>
      <c r="Y770" s="9">
        <f>Table6[[#This Row],[LNTVLING]]+Table6[[#This Row],[LNRADIOLING]]+Table6[[#This Row],[LNONLINELING]]</f>
        <v>13.687938591932303</v>
      </c>
      <c r="Z770">
        <f t="shared" si="323"/>
        <v>1</v>
      </c>
      <c r="AA770">
        <f t="shared" si="304"/>
        <v>0</v>
      </c>
      <c r="AB770">
        <f t="shared" si="305"/>
        <v>0</v>
      </c>
      <c r="AC770">
        <f t="shared" si="306"/>
        <v>0</v>
      </c>
      <c r="AD770">
        <f t="shared" si="307"/>
        <v>0</v>
      </c>
      <c r="AE770">
        <f t="shared" si="308"/>
        <v>1</v>
      </c>
      <c r="AF770">
        <f t="shared" si="309"/>
        <v>0</v>
      </c>
      <c r="AG770" s="9">
        <f>'[1]1'!J$20+'[1]1'!J$21*Table6[[#This Row],[TV_State]]</f>
        <v>1761.1286275738576</v>
      </c>
      <c r="AH770" s="9">
        <f>Table6[[#This Row],[sales]]-Table6[[#This Row],[Pred_1]]</f>
        <v>-114.40171054377856</v>
      </c>
      <c r="AI770">
        <f>ABS(Table6[[#This Row],[Res_1]])/Table6[[#This Row],[sales]]</f>
        <v>6.9472181064548E-2</v>
      </c>
      <c r="AJ770" s="9">
        <f>'[1]2'!J$20+'[1]2'!J$21*Table6[[#This Row],[Radio_State]]</f>
        <v>1999.580221034626</v>
      </c>
      <c r="AK770" s="9">
        <f>Table6[[#This Row],[sales]]-Table6[[#This Row],[ Pred_2 ]]</f>
        <v>-352.853304004547</v>
      </c>
      <c r="AL770">
        <f>ABS(Table6[[#This Row],[ Res_2 ]])/Table6[[#This Row],[sales]]</f>
        <v>0.21427554280883951</v>
      </c>
      <c r="AM770" s="10">
        <f>'[1]3'!J$20+'[1]3'!J$21*Data!O770</f>
        <v>1988.4568328447626</v>
      </c>
      <c r="AN770" s="9">
        <f>Table6[[#This Row],[sales]]-Table6[[#This Row],[Pred_3]]</f>
        <v>-341.72991581468364</v>
      </c>
      <c r="AO770" s="9">
        <f>ABS(Table6[[#This Row],[Res_3]])/Table6[[#This Row],[sales]]</f>
        <v>0.2075206959214608</v>
      </c>
      <c r="AP770" s="9">
        <f>'[1]4'!L$21+'[1]4'!L$27*Table6[[#This Row],[TV_State]]+'[1]4'!L$22*Table6[[#This Row],[NJ_DUM]]+'[1]4'!L$23*Table6[[#This Row],[NY_DUM]]+'[1]4'!L$24*Table6[[#This Row],[PA_DUM]]+'[1]4'!L$25*Table6[[#This Row],[CT_DUM]]+'[1]4'!L$26*Table6[[#This Row],[DL_DUM]]</f>
        <v>334.59104926082716</v>
      </c>
      <c r="AQ770" s="9">
        <f>Table6[[#This Row],[sales]]-Table6[[#This Row],[Pred_4]]</f>
        <v>1312.1358677692519</v>
      </c>
      <c r="AR770">
        <f>ABS(Table6[[#This Row],[Res_4]]/Table6[[#This Row],[sales]])</f>
        <v>0.79681448951823053</v>
      </c>
      <c r="AS770" s="9">
        <f>'[1]5'!L$20+'[1]5'!L$26*Table6[[#This Row],[Radio_State]]+'[1]5'!L$21*Table6[[#This Row],[NJ_DUM]]+'[1]5'!L$22*Table6[[#This Row],[NY_DUM]]+'[1]5'!L$23*Table6[[#This Row],[PA_DUM]]+'[1]5'!L$24*Table6[[#This Row],[CT_DUM]]+'[1]5'!L$25*Table6[[#This Row],[DL_DUM]]</f>
        <v>310.87309492144016</v>
      </c>
      <c r="AT770" s="9">
        <f>Table6[[#This Row],[sales]]-Table6[[#This Row],[Pred_5]]</f>
        <v>1335.8538221086387</v>
      </c>
      <c r="AU770" s="9">
        <f>ABS(Table6[[#This Row],[Red_5]]/Table6[[#This Row],[sales]])</f>
        <v>0.81121757851501619</v>
      </c>
      <c r="AV770" s="9">
        <f>'[1]6'!L$20+'[1]6'!L$26*Table6[[#This Row],[Online]]+'[1]6'!L$21*Table6[[#This Row],[NJ_DUM]]+'[1]6'!L$22*Table6[[#This Row],[NY_DUM]]+'[1]6'!L$23*Table6[[#This Row],[PA_DUM]]+'[1]6'!L$24*Table6[[#This Row],[CT_DUM]]+'[1]6'!L$25*Table6[[#This Row],[DL_DUM]]</f>
        <v>135.46723477396856</v>
      </c>
      <c r="AW770" s="9">
        <f>Table6[[#This Row],[sales]]-Table6[[#This Row],[Pred_6]]</f>
        <v>1511.2596822561104</v>
      </c>
      <c r="AX770" s="9">
        <f>ABS(Table6[[#This Row],[Red_6]]/Table6[[#This Row],[sales]])</f>
        <v>0.91773545851895844</v>
      </c>
      <c r="AY770" s="9">
        <f>'[1]7'!L$21+'[1]7'!L$27*Table6[[#This Row],[LNTV]]+'[1]7'!L$22*Table6[[#This Row],[NJ_DUM]]+'[1]7'!L$23*Table6[[#This Row],[NY_DUM]]+'[1]7'!L$24*Table6[[#This Row],[PA_DUM]]+'[1]7'!L$25*Table6[[#This Row],[CT_DUM]]+'[1]7'!L$26*Table6[[#This Row],[DL_DUM]]</f>
        <v>5.8189455338189173</v>
      </c>
      <c r="AZ770" s="9">
        <f>Table6[[#This Row],[sales]]-Table6[[#This Row],[Pred_7]]</f>
        <v>1640.9079714962602</v>
      </c>
      <c r="BA770" s="9">
        <f>ABS(Table6[[#This Row],[Red_7]]/Table6[[#This Row],[sales]])</f>
        <v>0.9964663567021097</v>
      </c>
      <c r="BB770" s="9">
        <f>'[1]8'!O$22+'[1]8'!O$28*Table6[[#This Row],[LNRADIOLING]]+'[1]8'!O$23*Table6[[#This Row],[DL_DUM]]+'[1]8'!O$24*Table6[[#This Row],[CT_DUM]]+'[1]8'!O$25*Table6[[#This Row],[PA_DUM]]+'[1]8'!O$26*Table6[[#This Row],[NY_DUM]]+'[1]8'!O$27*Table6[[#This Row],[NJ_DUM]]</f>
        <v>6.8540638262197859</v>
      </c>
      <c r="BC770" s="9">
        <f>Table6[[#This Row],[sales]]-Table6[[#This Row],[Pred_8]]</f>
        <v>1639.8728532038592</v>
      </c>
      <c r="BD770" s="9">
        <f>ABS(Table6[[#This Row],[Red_8]]/Table6[[#This Row],[sales]])</f>
        <v>0.99583776535420865</v>
      </c>
      <c r="BE770" s="9">
        <f>'[1]9'!M$19+'[1]9'!M$21*Table6[[#This Row],[LNONLINE]]+'[1]9'!M$20*Table6[[#This Row],[DL_DUM]]+'[1]9'!M$22*Table6[[#This Row],[CT_DUM]]+'[1]9'!M$23*Table6[[#This Row],[PA_DUM]]+'[1]9'!M$24*Table6[[#This Row],[NY_DUM]]+'[1]9'!M$25*Table6[[#This Row],[NJ_DUM]]</f>
        <v>6.7966693238544158</v>
      </c>
      <c r="BF770" s="9">
        <f>Table6[[#This Row],[sales]]-Table6[[#This Row],[Pred_9]]</f>
        <v>1639.9302477062247</v>
      </c>
      <c r="BG770" s="9">
        <f>ABS(Table6[[#This Row],[Red_9]]/Table6[[#This Row],[sales]])</f>
        <v>0.99587261903988777</v>
      </c>
      <c r="BH770" s="9">
        <f>'[1]10'!P$22+'[1]10'!P$30*Table6[[#This Row],[LNTV]]+'[1]10'!P$29*Table6[[#This Row],[LNRADIOLING]]+'[1]10'!P$24*Table6[[#This Row],[LNONLINELING]]+'[1]10'!P$23*Table6[[#This Row],[DL_DUM]]+'[1]10'!P$25*Table6[[#This Row],[CT_DUM]]+'[1]10'!P$26*Table6[[#This Row],[PA_DUM]]+'[1]10'!P$27*Table6[[#This Row],[NY_DUM]]+'[1]10'!P$28*Table6[[#This Row],[NJ_DUM]]</f>
        <v>6.7975896963871598</v>
      </c>
      <c r="BI770" s="9">
        <f>Table6[[#This Row],[sales]]-Table6[[#This Row],[Pred_10]]</f>
        <v>1639.9293273336918</v>
      </c>
      <c r="BJ770" s="45">
        <f>ABS(Table6[[#This Row],[Red_10]]/Table6[[#This Row],[sales]])</f>
        <v>0.99587206012964991</v>
      </c>
      <c r="BK770" s="9">
        <f>'[1]11'!P$32+'[1]11'!P$40*Table6[[#This Row],[LNONLINELING]]+'[1]11'!P$39*Table6[[#This Row],[LNRADIOLING]]+'[1]11'!P$38*Table6[[#This Row],[LNTVLING]]+'[1]11'!P$33*Table6[[#This Row],[DL_DUM]]+'[1]11'!P$34*Table6[[#This Row],[CT_DUM]]+'[1]11'!P$35*Table6[[#This Row],[PA_DUM]]+'[1]11'!P$36*Table6[[#This Row],[NY_DUM]]+'[1]11'!P$37*Table6[[#This Row],[NJ_DUM]]</f>
        <v>6.8148094709533389</v>
      </c>
      <c r="BL770" s="9">
        <f>Table6[[#This Row],[sales]]-Table6[[#This Row],[ Pred_11]]</f>
        <v>1639.9121075591256</v>
      </c>
      <c r="BM770" s="47">
        <f>ABS(Table6[[#This Row],[ Red_11]]/Table6[[#This Row],[sales]])</f>
        <v>0.99586160315928762</v>
      </c>
      <c r="BN770" s="9">
        <f>'[1]12'!K$22+'[1]12'!K$28*Table6[[#This Row],[COMBINE LN LING]]+'[1]12'!K$23*Table6[[#This Row],[DL_DUM]]+'[1]12'!K$24*Table6[[#This Row],[CT_DUM]]+'[1]12'!K$25*Table6[[#This Row],[PA_DUM]]+'[1]12'!K$26*Table6[[#This Row],[NY_DUM]]+'[1]12'!K$27*Table6[[#This Row],[NJ_DUM]]</f>
        <v>6.8068116646280545</v>
      </c>
      <c r="BO770" s="9">
        <f>Table6[[#This Row],[sales]]-Table6[[#This Row],[ Pred_12]]</f>
        <v>1639.920105365451</v>
      </c>
      <c r="BP770" s="47">
        <f>ABS(Table6[[#This Row],[ Red_12]]/Table6[[#This Row],[sales]])</f>
        <v>0.99586645994898515</v>
      </c>
      <c r="BQ770">
        <f>LN(G770+'2019 Totals and Calculations'!C$18)</f>
        <v>6.6610915141649389</v>
      </c>
      <c r="BR770">
        <f>LN(Table6[[#This Row],[PROF RADIO]]+'2019 Totals and Calculations'!D$18)</f>
        <v>4.8435077508655873</v>
      </c>
      <c r="BS770">
        <f>LN(Table6[[#This Row],[ONLINE LINGERING]]+'2019 Totals and Calculations'!E$18)</f>
        <v>4.3343395582660085</v>
      </c>
      <c r="BT770">
        <f>MONTH(Table6[[#This Row],[Date]])</f>
        <v>9</v>
      </c>
      <c r="BU770">
        <f t="shared" si="310"/>
        <v>0</v>
      </c>
      <c r="BV770">
        <f t="shared" si="311"/>
        <v>0</v>
      </c>
      <c r="BW770">
        <f t="shared" si="312"/>
        <v>0</v>
      </c>
      <c r="BX770">
        <f t="shared" si="313"/>
        <v>0</v>
      </c>
      <c r="BY770">
        <f t="shared" si="314"/>
        <v>0</v>
      </c>
      <c r="BZ770">
        <f t="shared" si="315"/>
        <v>0</v>
      </c>
      <c r="CA770">
        <f t="shared" si="316"/>
        <v>0</v>
      </c>
      <c r="CB770">
        <f t="shared" si="317"/>
        <v>0</v>
      </c>
      <c r="CC770">
        <f t="shared" si="318"/>
        <v>1</v>
      </c>
      <c r="CD770">
        <f t="shared" si="319"/>
        <v>0</v>
      </c>
      <c r="CE770">
        <f t="shared" si="320"/>
        <v>0</v>
      </c>
      <c r="CF770">
        <f t="shared" si="321"/>
        <v>0</v>
      </c>
      <c r="CG770">
        <f t="shared" si="322"/>
        <v>141</v>
      </c>
      <c r="CH77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1991.5004358651934</v>
      </c>
      <c r="CI770" s="79">
        <f>Table6[[#This Row],[sales]]-CH770</f>
        <v>-344.77351883511437</v>
      </c>
      <c r="CJ770">
        <f>ABS(Table6[[#This Row],[sales]]-CH770)/Table6[[#This Row],[sales]]</f>
        <v>0.20936897020965908</v>
      </c>
      <c r="CK77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2027.0403184507818</v>
      </c>
      <c r="CL770" s="79">
        <f>Table6[[#This Row],[sales]]-CK770</f>
        <v>-380.3134014207028</v>
      </c>
      <c r="CM770">
        <f>ABS(Table6[[#This Row],[sales]]-CK770)/Table6[[#This Row],[sales]]</f>
        <v>0.23095110518179257</v>
      </c>
      <c r="CN77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1875.7533119925411</v>
      </c>
      <c r="CO770" s="79">
        <f>Table6[[#This Row],[sales]]-CN770</f>
        <v>-229.02639496246206</v>
      </c>
      <c r="CP770">
        <f>ABS(Table6[[#This Row],[sales]]-CN770)/Table6[[#This Row],[sales]]</f>
        <v>0.13907976641052178</v>
      </c>
      <c r="CQ77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1910.7220621501137</v>
      </c>
      <c r="CR770" s="79">
        <f>Table6[[#This Row],[sales]]-CQ770</f>
        <v>-263.99514512003475</v>
      </c>
      <c r="CS770">
        <f>ABS(Table6[[#This Row],[sales]]-CQ770)/Table6[[#This Row],[sales]]</f>
        <v>0.16031507251740187</v>
      </c>
    </row>
    <row r="771" spans="1:97" x14ac:dyDescent="0.2">
      <c r="A771">
        <v>770</v>
      </c>
      <c r="B771" t="s">
        <v>31</v>
      </c>
      <c r="C771" s="5">
        <v>43723</v>
      </c>
      <c r="D771" s="6">
        <v>443.05186215552135</v>
      </c>
      <c r="E771" s="8">
        <f>YEAR(Table6[[#This Row],[Date]])</f>
        <v>2019</v>
      </c>
      <c r="F771" s="6">
        <f>Table6[[#This Row],[TV_State]]+Table6[[#This Row],[Radio_State]]+Table6[[#This Row],[Online]]</f>
        <v>541.50783152341501</v>
      </c>
      <c r="G771" s="6">
        <f t="shared" si="324"/>
        <v>427.02746813930207</v>
      </c>
      <c r="H771" s="6">
        <f>LN(Table6[[#This Row],[PROF TV LING]])</f>
        <v>6.0568483393547421</v>
      </c>
      <c r="I771" s="6">
        <f t="shared" si="325"/>
        <v>6.0936868335214305</v>
      </c>
      <c r="J771" s="6">
        <v>65.637312911929101</v>
      </c>
      <c r="K771" s="6">
        <f t="shared" ref="K771:K834" si="330">IF($B771=$B770,0.5*K770+0.5*J771, J771)</f>
        <v>64.897350160075604</v>
      </c>
      <c r="L771" s="6">
        <f>0.5*J770+0.5*Table6[[#This Row],[Radio_State]]</f>
        <v>65.312375719295787</v>
      </c>
      <c r="M771" s="6">
        <f>LN(Table6[[#This Row],[RADIO LINGERING ]])</f>
        <v>4.1791815392948628</v>
      </c>
      <c r="N771" s="6">
        <f t="shared" si="326"/>
        <v>4.1841443286369921</v>
      </c>
      <c r="O771" s="6">
        <v>32.81865645596455</v>
      </c>
      <c r="P771" s="6">
        <f t="shared" si="327"/>
        <v>32.678852547229539</v>
      </c>
      <c r="Q771" s="6">
        <f>0.3*O770+0.7*Table6[[#This Row],[Online]]</f>
        <v>32.721175298174558</v>
      </c>
      <c r="R771" s="6">
        <f>LN(Table6[[#This Row],[ONLINE LINGERING]])</f>
        <v>3.4880224309603038</v>
      </c>
      <c r="S771" s="6">
        <f t="shared" si="328"/>
        <v>3.4909971480770468</v>
      </c>
      <c r="T771" s="6">
        <v>1850.9094434083163</v>
      </c>
      <c r="U771" s="6">
        <f t="shared" si="329"/>
        <v>7.5234323883126066</v>
      </c>
      <c r="V771" s="8">
        <f>YEAR(Table6[[#This Row],[Date]])</f>
        <v>2019</v>
      </c>
      <c r="W771" s="8">
        <f>WEEKNUM(Table6[[#This Row],[Date]])</f>
        <v>38</v>
      </c>
      <c r="X771" t="s">
        <v>937</v>
      </c>
      <c r="Y771" s="9">
        <f>Table6[[#This Row],[LNTVLING]]+Table6[[#This Row],[LNRADIOLING]]+Table6[[#This Row],[LNONLINELING]]</f>
        <v>13.72405230960991</v>
      </c>
      <c r="Z771">
        <f t="shared" si="323"/>
        <v>1</v>
      </c>
      <c r="AA771">
        <f t="shared" ref="AA771:AA834" si="331">IF($B771="NJ",1,0)</f>
        <v>0</v>
      </c>
      <c r="AB771">
        <f t="shared" ref="AB771:AB834" si="332">IF($B771="NY",1,0)</f>
        <v>0</v>
      </c>
      <c r="AC771">
        <f t="shared" ref="AC771:AC834" si="333">IF($B771="PA",1,0)</f>
        <v>0</v>
      </c>
      <c r="AD771">
        <f t="shared" ref="AD771:AD834" si="334">IF($B771="CT",1,0)</f>
        <v>0</v>
      </c>
      <c r="AE771">
        <f t="shared" ref="AE771:AE834" si="335">IF($B771="DL",1,0)</f>
        <v>1</v>
      </c>
      <c r="AF771">
        <f t="shared" ref="AF771:AF834" si="336">IF($B771="MD",1,0)</f>
        <v>0</v>
      </c>
      <c r="AG771" s="9">
        <f>'[1]1'!J$20+'[1]1'!J$21*Table6[[#This Row],[TV_State]]</f>
        <v>1765.4425883950328</v>
      </c>
      <c r="AH771" s="9">
        <f>Table6[[#This Row],[sales]]-Table6[[#This Row],[Pred_1]]</f>
        <v>85.466855013283521</v>
      </c>
      <c r="AI771">
        <f>ABS(Table6[[#This Row],[Res_1]])/Table6[[#This Row],[sales]]</f>
        <v>4.6175600496101241E-2</v>
      </c>
      <c r="AJ771" s="9">
        <f>'[1]2'!J$20+'[1]2'!J$21*Table6[[#This Row],[Radio_State]]</f>
        <v>2002.4332052049972</v>
      </c>
      <c r="AK771" s="9">
        <f>Table6[[#This Row],[sales]]-Table6[[#This Row],[ Pred_2 ]]</f>
        <v>-151.5237617966809</v>
      </c>
      <c r="AL771">
        <f>ABS(Table6[[#This Row],[ Res_2 ]])/Table6[[#This Row],[sales]]</f>
        <v>8.1864492256120761E-2</v>
      </c>
      <c r="AM771" s="10">
        <f>'[1]3'!J$20+'[1]3'!J$21*Data!O771</f>
        <v>1990.3340993559618</v>
      </c>
      <c r="AN771" s="9">
        <f>Table6[[#This Row],[sales]]-Table6[[#This Row],[Pred_3]]</f>
        <v>-139.42465594764553</v>
      </c>
      <c r="AO771" s="9">
        <f>ABS(Table6[[#This Row],[Res_3]])/Table6[[#This Row],[sales]]</f>
        <v>7.5327648494193794E-2</v>
      </c>
      <c r="AP771" s="9">
        <f>'[1]4'!L$21+'[1]4'!L$27*Table6[[#This Row],[TV_State]]+'[1]4'!L$22*Table6[[#This Row],[NJ_DUM]]+'[1]4'!L$23*Table6[[#This Row],[NY_DUM]]+'[1]4'!L$24*Table6[[#This Row],[PA_DUM]]+'[1]4'!L$25*Table6[[#This Row],[CT_DUM]]+'[1]4'!L$26*Table6[[#This Row],[DL_DUM]]</f>
        <v>335.5586598099772</v>
      </c>
      <c r="AQ771" s="9">
        <f>Table6[[#This Row],[sales]]-Table6[[#This Row],[Pred_4]]</f>
        <v>1515.3507835983391</v>
      </c>
      <c r="AR771">
        <f>ABS(Table6[[#This Row],[Res_4]]/Table6[[#This Row],[sales]])</f>
        <v>0.8187060631166968</v>
      </c>
      <c r="AS771" s="9">
        <f>'[1]5'!L$20+'[1]5'!L$26*Table6[[#This Row],[Radio_State]]+'[1]5'!L$21*Table6[[#This Row],[NJ_DUM]]+'[1]5'!L$22*Table6[[#This Row],[NY_DUM]]+'[1]5'!L$23*Table6[[#This Row],[PA_DUM]]+'[1]5'!L$24*Table6[[#This Row],[CT_DUM]]+'[1]5'!L$25*Table6[[#This Row],[DL_DUM]]</f>
        <v>312.01791058738411</v>
      </c>
      <c r="AT771" s="9">
        <f>Table6[[#This Row],[sales]]-Table6[[#This Row],[Pred_5]]</f>
        <v>1538.8915328209323</v>
      </c>
      <c r="AU771" s="9">
        <f>ABS(Table6[[#This Row],[Red_5]]/Table6[[#This Row],[sales]])</f>
        <v>0.83142454013696887</v>
      </c>
      <c r="AV771" s="9">
        <f>'[1]6'!L$20+'[1]6'!L$26*Table6[[#This Row],[Online]]+'[1]6'!L$21*Table6[[#This Row],[NJ_DUM]]+'[1]6'!L$22*Table6[[#This Row],[NY_DUM]]+'[1]6'!L$23*Table6[[#This Row],[PA_DUM]]+'[1]6'!L$24*Table6[[#This Row],[CT_DUM]]+'[1]6'!L$25*Table6[[#This Row],[DL_DUM]]</f>
        <v>136.88144513357287</v>
      </c>
      <c r="AW771" s="9">
        <f>Table6[[#This Row],[sales]]-Table6[[#This Row],[Pred_6]]</f>
        <v>1714.0279982747434</v>
      </c>
      <c r="AX771" s="9">
        <f>ABS(Table6[[#This Row],[Red_6]]/Table6[[#This Row],[sales]])</f>
        <v>0.92604638459161159</v>
      </c>
      <c r="AY771" s="9">
        <f>'[1]7'!L$21+'[1]7'!L$27*Table6[[#This Row],[LNTV]]+'[1]7'!L$22*Table6[[#This Row],[NJ_DUM]]+'[1]7'!L$23*Table6[[#This Row],[NY_DUM]]+'[1]7'!L$24*Table6[[#This Row],[PA_DUM]]+'[1]7'!L$25*Table6[[#This Row],[CT_DUM]]+'[1]7'!L$26*Table6[[#This Row],[DL_DUM]]</f>
        <v>5.8200468811089179</v>
      </c>
      <c r="AZ771" s="9">
        <f>Table6[[#This Row],[sales]]-Table6[[#This Row],[Pred_7]]</f>
        <v>1845.0893965272073</v>
      </c>
      <c r="BA771" s="9">
        <f>ABS(Table6[[#This Row],[Red_7]]/Table6[[#This Row],[sales]])</f>
        <v>0.99685557448429685</v>
      </c>
      <c r="BB771" s="9">
        <f>'[1]8'!O$22+'[1]8'!O$28*Table6[[#This Row],[LNRADIOLING]]+'[1]8'!O$23*Table6[[#This Row],[DL_DUM]]+'[1]8'!O$24*Table6[[#This Row],[CT_DUM]]+'[1]8'!O$25*Table6[[#This Row],[PA_DUM]]+'[1]8'!O$26*Table6[[#This Row],[NY_DUM]]+'[1]8'!O$27*Table6[[#This Row],[NJ_DUM]]</f>
        <v>6.8547736922235627</v>
      </c>
      <c r="BC771" s="9">
        <f>Table6[[#This Row],[sales]]-Table6[[#This Row],[Pred_8]]</f>
        <v>1844.0546697160928</v>
      </c>
      <c r="BD771" s="9">
        <f>ABS(Table6[[#This Row],[Red_8]]/Table6[[#This Row],[sales]])</f>
        <v>0.99629653751206704</v>
      </c>
      <c r="BE771" s="9">
        <f>'[1]9'!M$19+'[1]9'!M$21*Table6[[#This Row],[LNONLINE]]+'[1]9'!M$20*Table6[[#This Row],[DL_DUM]]+'[1]9'!M$22*Table6[[#This Row],[CT_DUM]]+'[1]9'!M$23*Table6[[#This Row],[PA_DUM]]+'[1]9'!M$24*Table6[[#This Row],[NY_DUM]]+'[1]9'!M$25*Table6[[#This Row],[NJ_DUM]]</f>
        <v>6.7998197721857476</v>
      </c>
      <c r="BF771" s="9">
        <f>Table6[[#This Row],[sales]]-Table6[[#This Row],[Pred_9]]</f>
        <v>1844.1096236361304</v>
      </c>
      <c r="BG771" s="9">
        <f>ABS(Table6[[#This Row],[Red_9]]/Table6[[#This Row],[sales]])</f>
        <v>0.99632622773826018</v>
      </c>
      <c r="BH771" s="9">
        <f>'[1]10'!P$22+'[1]10'!P$30*Table6[[#This Row],[LNTV]]+'[1]10'!P$29*Table6[[#This Row],[LNRADIOLING]]+'[1]10'!P$24*Table6[[#This Row],[LNONLINELING]]+'[1]10'!P$23*Table6[[#This Row],[DL_DUM]]+'[1]10'!P$25*Table6[[#This Row],[CT_DUM]]+'[1]10'!P$26*Table6[[#This Row],[PA_DUM]]+'[1]10'!P$27*Table6[[#This Row],[NY_DUM]]+'[1]10'!P$28*Table6[[#This Row],[NJ_DUM]]</f>
        <v>6.7994007796633777</v>
      </c>
      <c r="BI771" s="9">
        <f>Table6[[#This Row],[sales]]-Table6[[#This Row],[Pred_10]]</f>
        <v>1844.110042628653</v>
      </c>
      <c r="BJ771" s="45">
        <f>ABS(Table6[[#This Row],[Red_10]]/Table6[[#This Row],[sales]])</f>
        <v>0.99632645410942267</v>
      </c>
      <c r="BK771" s="9">
        <f>'[1]11'!P$32+'[1]11'!P$40*Table6[[#This Row],[LNONLINELING]]+'[1]11'!P$39*Table6[[#This Row],[LNRADIOLING]]+'[1]11'!P$38*Table6[[#This Row],[LNTVLING]]+'[1]11'!P$33*Table6[[#This Row],[DL_DUM]]+'[1]11'!P$34*Table6[[#This Row],[CT_DUM]]+'[1]11'!P$35*Table6[[#This Row],[PA_DUM]]+'[1]11'!P$36*Table6[[#This Row],[NY_DUM]]+'[1]11'!P$37*Table6[[#This Row],[NJ_DUM]]</f>
        <v>6.8148784910243529</v>
      </c>
      <c r="BL771" s="9">
        <f>Table6[[#This Row],[sales]]-Table6[[#This Row],[ Pred_11]]</f>
        <v>1844.094564917292</v>
      </c>
      <c r="BM771" s="47">
        <f>ABS(Table6[[#This Row],[ Red_11]]/Table6[[#This Row],[sales]])</f>
        <v>0.99631809188974951</v>
      </c>
      <c r="BN771" s="9">
        <f>'[1]12'!K$22+'[1]12'!K$28*Table6[[#This Row],[COMBINE LN LING]]+'[1]12'!K$23*Table6[[#This Row],[DL_DUM]]+'[1]12'!K$24*Table6[[#This Row],[CT_DUM]]+'[1]12'!K$25*Table6[[#This Row],[PA_DUM]]+'[1]12'!K$26*Table6[[#This Row],[NY_DUM]]+'[1]12'!K$27*Table6[[#This Row],[NJ_DUM]]</f>
        <v>6.8102870998703589</v>
      </c>
      <c r="BO771" s="9">
        <f>Table6[[#This Row],[sales]]-Table6[[#This Row],[ Pred_12]]</f>
        <v>1844.099156308446</v>
      </c>
      <c r="BP771" s="47">
        <f>ABS(Table6[[#This Row],[ Red_12]]/Table6[[#This Row],[sales]])</f>
        <v>0.99632057250335837</v>
      </c>
      <c r="BQ771">
        <f>LN(G771+'2019 Totals and Calculations'!C$18)</f>
        <v>6.6698419166707241</v>
      </c>
      <c r="BR771">
        <f>LN(Table6[[#This Row],[PROF RADIO]]+'2019 Totals and Calculations'!D$18)</f>
        <v>4.8493212574819111</v>
      </c>
      <c r="BS771">
        <f>LN(Table6[[#This Row],[ONLINE LINGERING]]+'2019 Totals and Calculations'!E$18)</f>
        <v>4.3385780083715151</v>
      </c>
      <c r="BT771">
        <f>MONTH(Table6[[#This Row],[Date]])</f>
        <v>9</v>
      </c>
      <c r="BU771">
        <f t="shared" ref="BU771:BU834" si="337">IF($BT771=1,1,0)</f>
        <v>0</v>
      </c>
      <c r="BV771">
        <f t="shared" ref="BV771:BV834" si="338">IF($BT771=2,1,0)</f>
        <v>0</v>
      </c>
      <c r="BW771">
        <f t="shared" ref="BW771:BW834" si="339">IF($BT771=3,1,0)</f>
        <v>0</v>
      </c>
      <c r="BX771">
        <f t="shared" ref="BX771:BX834" si="340">IF($BT771=4,1,0)</f>
        <v>0</v>
      </c>
      <c r="BY771">
        <f t="shared" ref="BY771:BY834" si="341">IF($BT771=5,1,0)</f>
        <v>0</v>
      </c>
      <c r="BZ771">
        <f t="shared" ref="BZ771:BZ834" si="342">IF($BT771=6,1,0)</f>
        <v>0</v>
      </c>
      <c r="CA771">
        <f t="shared" ref="CA771:CA834" si="343">IF($BT771=7,1,0)</f>
        <v>0</v>
      </c>
      <c r="CB771">
        <f t="shared" ref="CB771:CB834" si="344">IF($BT771=8,1,0)</f>
        <v>0</v>
      </c>
      <c r="CC771">
        <f t="shared" ref="CC771:CC834" si="345">IF($BT771=9,1,0)</f>
        <v>1</v>
      </c>
      <c r="CD771">
        <f t="shared" ref="CD771:CD834" si="346">IF($BT771=10,1,0)</f>
        <v>0</v>
      </c>
      <c r="CE771">
        <f t="shared" ref="CE771:CE834" si="347">IF($BT771=11,1,0)</f>
        <v>0</v>
      </c>
      <c r="CF771">
        <f t="shared" ref="CF771:CF834" si="348">IF($BT771=12,1,0)</f>
        <v>0</v>
      </c>
      <c r="CG771">
        <f t="shared" ref="CG771:CG834" si="349">IF(B771=B770,1+CG770,1)</f>
        <v>142</v>
      </c>
      <c r="CH77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2002.1061062214849</v>
      </c>
      <c r="CI771" s="79">
        <f>Table6[[#This Row],[sales]]-CH771</f>
        <v>-151.19666281316859</v>
      </c>
      <c r="CJ771">
        <f>ABS(Table6[[#This Row],[sales]]-CH771)/Table6[[#This Row],[sales]]</f>
        <v>8.1687768870394237E-2</v>
      </c>
      <c r="CK77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2035.2631453473491</v>
      </c>
      <c r="CL771" s="79">
        <f>Table6[[#This Row],[sales]]-CK771</f>
        <v>-184.35370193903282</v>
      </c>
      <c r="CM771">
        <f>ABS(Table6[[#This Row],[sales]]-CK771)/Table6[[#This Row],[sales]]</f>
        <v>9.9601686401015257E-2</v>
      </c>
      <c r="CN77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1882.7780565926303</v>
      </c>
      <c r="CO771" s="79">
        <f>Table6[[#This Row],[sales]]-CN771</f>
        <v>-31.868613184313972</v>
      </c>
      <c r="CP771">
        <f>ABS(Table6[[#This Row],[sales]]-CN771)/Table6[[#This Row],[sales]]</f>
        <v>1.721781327433838E-2</v>
      </c>
      <c r="CQ77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1921.6752574331556</v>
      </c>
      <c r="CR771" s="79">
        <f>Table6[[#This Row],[sales]]-CQ771</f>
        <v>-70.765814024839301</v>
      </c>
      <c r="CS771">
        <f>ABS(Table6[[#This Row],[sales]]-CQ771)/Table6[[#This Row],[sales]]</f>
        <v>3.8232996366655926E-2</v>
      </c>
    </row>
    <row r="772" spans="1:97" x14ac:dyDescent="0.2">
      <c r="A772">
        <v>771</v>
      </c>
      <c r="B772" t="s">
        <v>31</v>
      </c>
      <c r="C772" s="5">
        <v>43730</v>
      </c>
      <c r="D772" s="6">
        <v>447.48238077707663</v>
      </c>
      <c r="E772" s="8">
        <f>YEAR(Table6[[#This Row],[Date]])</f>
        <v>2019</v>
      </c>
      <c r="F772" s="6">
        <f>Table6[[#This Row],[TV_State]]+Table6[[#This Row],[Radio_State]]+Table6[[#This Row],[Online]]</f>
        <v>546.92290983864928</v>
      </c>
      <c r="G772" s="6">
        <f t="shared" si="324"/>
        <v>433.16394193063439</v>
      </c>
      <c r="H772" s="6">
        <f>LN(Table6[[#This Row],[PROF TV LING]])</f>
        <v>6.0711162751219341</v>
      </c>
      <c r="I772" s="6">
        <f t="shared" si="325"/>
        <v>6.1036371643745984</v>
      </c>
      <c r="J772" s="6">
        <v>66.293686041048403</v>
      </c>
      <c r="K772" s="6">
        <f t="shared" si="330"/>
        <v>65.595518100562003</v>
      </c>
      <c r="L772" s="6">
        <f>0.5*J771+0.5*Table6[[#This Row],[Radio_State]]</f>
        <v>65.965499476488759</v>
      </c>
      <c r="M772" s="6">
        <f>LN(Table6[[#This Row],[RADIO LINGERING ]])</f>
        <v>4.1891318701480316</v>
      </c>
      <c r="N772" s="6">
        <f t="shared" si="326"/>
        <v>4.19409465949016</v>
      </c>
      <c r="O772" s="6">
        <v>33.146843020524202</v>
      </c>
      <c r="P772" s="6">
        <f t="shared" si="327"/>
        <v>33.0064458785358</v>
      </c>
      <c r="Q772" s="6">
        <f>0.3*O771+0.7*Table6[[#This Row],[Online]]</f>
        <v>33.048387051156304</v>
      </c>
      <c r="R772" s="6">
        <f>LN(Table6[[#This Row],[ONLINE LINGERING]])</f>
        <v>3.4979727618134717</v>
      </c>
      <c r="S772" s="6">
        <f t="shared" si="328"/>
        <v>3.5009474789302146</v>
      </c>
      <c r="T772" s="6">
        <v>1775.4077890745359</v>
      </c>
      <c r="U772" s="6">
        <f t="shared" si="329"/>
        <v>7.4817854158469315</v>
      </c>
      <c r="V772" s="8">
        <f>YEAR(Table6[[#This Row],[Date]])</f>
        <v>2019</v>
      </c>
      <c r="W772" s="8">
        <f>WEEKNUM(Table6[[#This Row],[Date]])</f>
        <v>39</v>
      </c>
      <c r="X772" t="s">
        <v>938</v>
      </c>
      <c r="Y772" s="9">
        <f>Table6[[#This Row],[LNTVLING]]+Table6[[#This Row],[LNRADIOLING]]+Table6[[#This Row],[LNONLINELING]]</f>
        <v>13.758220907083437</v>
      </c>
      <c r="Z772">
        <f t="shared" ref="Z772:Z835" si="350">IF(V772&lt;2019,1,IF(W772&lt;41,1,0))</f>
        <v>1</v>
      </c>
      <c r="AA772">
        <f t="shared" si="331"/>
        <v>0</v>
      </c>
      <c r="AB772">
        <f t="shared" si="332"/>
        <v>0</v>
      </c>
      <c r="AC772">
        <f t="shared" si="333"/>
        <v>0</v>
      </c>
      <c r="AD772">
        <f t="shared" si="334"/>
        <v>0</v>
      </c>
      <c r="AE772">
        <f t="shared" si="335"/>
        <v>1</v>
      </c>
      <c r="AF772">
        <f t="shared" si="336"/>
        <v>0</v>
      </c>
      <c r="AG772" s="9">
        <f>'[1]1'!J$20+'[1]1'!J$21*Table6[[#This Row],[TV_State]]</f>
        <v>1769.7996888244199</v>
      </c>
      <c r="AH772" s="9">
        <f>Table6[[#This Row],[sales]]-Table6[[#This Row],[Pred_1]]</f>
        <v>5.6081002501159674</v>
      </c>
      <c r="AI772">
        <f>ABS(Table6[[#This Row],[Res_1]])/Table6[[#This Row],[sales]]</f>
        <v>3.1587674024114161E-3</v>
      </c>
      <c r="AJ772" s="9">
        <f>'[1]2'!J$20+'[1]2'!J$21*Table6[[#This Row],[Radio_State]]</f>
        <v>2005.3147192170723</v>
      </c>
      <c r="AK772" s="9">
        <f>Table6[[#This Row],[sales]]-Table6[[#This Row],[ Pred_2 ]]</f>
        <v>-229.90693014253634</v>
      </c>
      <c r="AL772">
        <f>ABS(Table6[[#This Row],[ Res_2 ]])/Table6[[#This Row],[sales]]</f>
        <v>0.12949528077849629</v>
      </c>
      <c r="AM772" s="10">
        <f>'[1]3'!J$20+'[1]3'!J$21*Data!O772</f>
        <v>1992.230138532273</v>
      </c>
      <c r="AN772" s="9">
        <f>Table6[[#This Row],[sales]]-Table6[[#This Row],[Pred_3]]</f>
        <v>-216.82234945773712</v>
      </c>
      <c r="AO772" s="9">
        <f>ABS(Table6[[#This Row],[Res_3]])/Table6[[#This Row],[sales]]</f>
        <v>0.12212537919007316</v>
      </c>
      <c r="AP772" s="9">
        <f>'[1]4'!L$21+'[1]4'!L$27*Table6[[#This Row],[TV_State]]+'[1]4'!L$22*Table6[[#This Row],[NJ_DUM]]+'[1]4'!L$23*Table6[[#This Row],[NY_DUM]]+'[1]4'!L$24*Table6[[#This Row],[PA_DUM]]+'[1]4'!L$25*Table6[[#This Row],[CT_DUM]]+'[1]4'!L$26*Table6[[#This Row],[DL_DUM]]</f>
        <v>336.53594646461875</v>
      </c>
      <c r="AQ772" s="9">
        <f>Table6[[#This Row],[sales]]-Table6[[#This Row],[Pred_4]]</f>
        <v>1438.8718426099172</v>
      </c>
      <c r="AR772">
        <f>ABS(Table6[[#This Row],[Res_4]]/Table6[[#This Row],[sales]])</f>
        <v>0.81044583191783548</v>
      </c>
      <c r="AS772" s="9">
        <f>'[1]5'!L$20+'[1]5'!L$26*Table6[[#This Row],[Radio_State]]+'[1]5'!L$21*Table6[[#This Row],[NJ_DUM]]+'[1]5'!L$22*Table6[[#This Row],[NY_DUM]]+'[1]5'!L$23*Table6[[#This Row],[PA_DUM]]+'[1]5'!L$24*Table6[[#This Row],[CT_DUM]]+'[1]5'!L$25*Table6[[#This Row],[DL_DUM]]</f>
        <v>313.17417440998747</v>
      </c>
      <c r="AT772" s="9">
        <f>Table6[[#This Row],[sales]]-Table6[[#This Row],[Pred_5]]</f>
        <v>1462.2336146645484</v>
      </c>
      <c r="AU772" s="9">
        <f>ABS(Table6[[#This Row],[Red_5]]/Table6[[#This Row],[sales]])</f>
        <v>0.82360437059182035</v>
      </c>
      <c r="AV772" s="9">
        <f>'[1]6'!L$20+'[1]6'!L$26*Table6[[#This Row],[Online]]+'[1]6'!L$21*Table6[[#This Row],[NJ_DUM]]+'[1]6'!L$22*Table6[[#This Row],[NY_DUM]]+'[1]6'!L$23*Table6[[#This Row],[PA_DUM]]+'[1]6'!L$24*Table6[[#This Row],[CT_DUM]]+'[1]6'!L$25*Table6[[#This Row],[DL_DUM]]</f>
        <v>138.30979759677322</v>
      </c>
      <c r="AW772" s="9">
        <f>Table6[[#This Row],[sales]]-Table6[[#This Row],[Pred_6]]</f>
        <v>1637.0979914777627</v>
      </c>
      <c r="AX772" s="9">
        <f>ABS(Table6[[#This Row],[Red_6]]/Table6[[#This Row],[sales]])</f>
        <v>0.92209688475633544</v>
      </c>
      <c r="AY772" s="9">
        <f>'[1]7'!L$21+'[1]7'!L$27*Table6[[#This Row],[LNTV]]+'[1]7'!L$22*Table6[[#This Row],[NJ_DUM]]+'[1]7'!L$23*Table6[[#This Row],[NY_DUM]]+'[1]7'!L$24*Table6[[#This Row],[PA_DUM]]+'[1]7'!L$25*Table6[[#This Row],[CT_DUM]]+'[1]7'!L$26*Table6[[#This Row],[DL_DUM]]</f>
        <v>5.8211482283989184</v>
      </c>
      <c r="AZ772" s="9">
        <f>Table6[[#This Row],[sales]]-Table6[[#This Row],[Pred_7]]</f>
        <v>1769.586640846137</v>
      </c>
      <c r="BA772" s="9">
        <f>ABS(Table6[[#This Row],[Red_7]]/Table6[[#This Row],[sales]])</f>
        <v>0.99672123313628513</v>
      </c>
      <c r="BB772" s="9">
        <f>'[1]8'!O$22+'[1]8'!O$28*Table6[[#This Row],[LNRADIOLING]]+'[1]8'!O$23*Table6[[#This Row],[DL_DUM]]+'[1]8'!O$24*Table6[[#This Row],[CT_DUM]]+'[1]8'!O$25*Table6[[#This Row],[PA_DUM]]+'[1]8'!O$26*Table6[[#This Row],[NY_DUM]]+'[1]8'!O$27*Table6[[#This Row],[NJ_DUM]]</f>
        <v>6.8554835582273395</v>
      </c>
      <c r="BC772" s="9">
        <f>Table6[[#This Row],[sales]]-Table6[[#This Row],[Pred_8]]</f>
        <v>1768.5523055163085</v>
      </c>
      <c r="BD772" s="9">
        <f>ABS(Table6[[#This Row],[Red_8]]/Table6[[#This Row],[sales]])</f>
        <v>0.99613864285128495</v>
      </c>
      <c r="BE772" s="9">
        <f>'[1]9'!M$19+'[1]9'!M$21*Table6[[#This Row],[LNONLINE]]+'[1]9'!M$20*Table6[[#This Row],[DL_DUM]]+'[1]9'!M$22*Table6[[#This Row],[CT_DUM]]+'[1]9'!M$23*Table6[[#This Row],[PA_DUM]]+'[1]9'!M$24*Table6[[#This Row],[NY_DUM]]+'[1]9'!M$25*Table6[[#This Row],[NJ_DUM]]</f>
        <v>6.8029702205170794</v>
      </c>
      <c r="BF772" s="9">
        <f>Table6[[#This Row],[sales]]-Table6[[#This Row],[Pred_9]]</f>
        <v>1768.6048188540187</v>
      </c>
      <c r="BG772" s="9">
        <f>ABS(Table6[[#This Row],[Red_9]]/Table6[[#This Row],[sales]])</f>
        <v>0.99616822103497504</v>
      </c>
      <c r="BH772" s="9">
        <f>'[1]10'!P$22+'[1]10'!P$30*Table6[[#This Row],[LNTV]]+'[1]10'!P$29*Table6[[#This Row],[LNRADIOLING]]+'[1]10'!P$24*Table6[[#This Row],[LNONLINELING]]+'[1]10'!P$23*Table6[[#This Row],[DL_DUM]]+'[1]10'!P$25*Table6[[#This Row],[CT_DUM]]+'[1]10'!P$26*Table6[[#This Row],[PA_DUM]]+'[1]10'!P$27*Table6[[#This Row],[NY_DUM]]+'[1]10'!P$28*Table6[[#This Row],[NJ_DUM]]</f>
        <v>6.8012118629395966</v>
      </c>
      <c r="BI772" s="9">
        <f>Table6[[#This Row],[sales]]-Table6[[#This Row],[Pred_10]]</f>
        <v>1768.6065772115962</v>
      </c>
      <c r="BJ772" s="45">
        <f>ABS(Table6[[#This Row],[Red_10]]/Table6[[#This Row],[sales]])</f>
        <v>0.99616921143142845</v>
      </c>
      <c r="BK772" s="9">
        <f>'[1]11'!P$32+'[1]11'!P$40*Table6[[#This Row],[LNONLINELING]]+'[1]11'!P$39*Table6[[#This Row],[LNRADIOLING]]+'[1]11'!P$38*Table6[[#This Row],[LNTVLING]]+'[1]11'!P$33*Table6[[#This Row],[DL_DUM]]+'[1]11'!P$34*Table6[[#This Row],[CT_DUM]]+'[1]11'!P$35*Table6[[#This Row],[PA_DUM]]+'[1]11'!P$36*Table6[[#This Row],[NY_DUM]]+'[1]11'!P$37*Table6[[#This Row],[NJ_DUM]]</f>
        <v>6.8152756081096424</v>
      </c>
      <c r="BL772" s="9">
        <f>Table6[[#This Row],[sales]]-Table6[[#This Row],[ Pred_11]]</f>
        <v>1768.5925134664262</v>
      </c>
      <c r="BM772" s="47">
        <f>ABS(Table6[[#This Row],[ Red_11]]/Table6[[#This Row],[sales]])</f>
        <v>0.99616129001458176</v>
      </c>
      <c r="BN772" s="9">
        <f>'[1]12'!K$22+'[1]12'!K$28*Table6[[#This Row],[COMBINE LN LING]]+'[1]12'!K$23*Table6[[#This Row],[DL_DUM]]+'[1]12'!K$24*Table6[[#This Row],[CT_DUM]]+'[1]12'!K$25*Table6[[#This Row],[PA_DUM]]+'[1]12'!K$26*Table6[[#This Row],[NY_DUM]]+'[1]12'!K$27*Table6[[#This Row],[NJ_DUM]]</f>
        <v>6.8135753447666527</v>
      </c>
      <c r="BO772" s="9">
        <f>Table6[[#This Row],[sales]]-Table6[[#This Row],[ Pred_12]]</f>
        <v>1768.5942137297693</v>
      </c>
      <c r="BP772" s="47">
        <f>ABS(Table6[[#This Row],[ Red_12]]/Table6[[#This Row],[sales]])</f>
        <v>0.99616224768940642</v>
      </c>
      <c r="BQ772">
        <f>LN(G772+'2019 Totals and Calculations'!C$18)</f>
        <v>6.677596498264263</v>
      </c>
      <c r="BR772">
        <f>LN(Table6[[#This Row],[PROF RADIO]]+'2019 Totals and Calculations'!D$18)</f>
        <v>4.8547755887087414</v>
      </c>
      <c r="BS772">
        <f>LN(Table6[[#This Row],[ONLINE LINGERING]]+'2019 Totals and Calculations'!E$18)</f>
        <v>4.3428406855982669</v>
      </c>
      <c r="BT772">
        <f>MONTH(Table6[[#This Row],[Date]])</f>
        <v>9</v>
      </c>
      <c r="BU772">
        <f t="shared" si="337"/>
        <v>0</v>
      </c>
      <c r="BV772">
        <f t="shared" si="338"/>
        <v>0</v>
      </c>
      <c r="BW772">
        <f t="shared" si="339"/>
        <v>0</v>
      </c>
      <c r="BX772">
        <f t="shared" si="340"/>
        <v>0</v>
      </c>
      <c r="BY772">
        <f t="shared" si="341"/>
        <v>0</v>
      </c>
      <c r="BZ772">
        <f t="shared" si="342"/>
        <v>0</v>
      </c>
      <c r="CA772">
        <f t="shared" si="343"/>
        <v>0</v>
      </c>
      <c r="CB772">
        <f t="shared" si="344"/>
        <v>0</v>
      </c>
      <c r="CC772">
        <f t="shared" si="345"/>
        <v>1</v>
      </c>
      <c r="CD772">
        <f t="shared" si="346"/>
        <v>0</v>
      </c>
      <c r="CE772">
        <f t="shared" si="347"/>
        <v>0</v>
      </c>
      <c r="CF772">
        <f t="shared" si="348"/>
        <v>0</v>
      </c>
      <c r="CG772">
        <f t="shared" si="349"/>
        <v>143</v>
      </c>
      <c r="CH77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2012.1710630216814</v>
      </c>
      <c r="CI772" s="79">
        <f>Table6[[#This Row],[sales]]-CH772</f>
        <v>-236.76327394714554</v>
      </c>
      <c r="CJ772">
        <f>ABS(Table6[[#This Row],[sales]]-CH772)/Table6[[#This Row],[sales]]</f>
        <v>0.13335712246174314</v>
      </c>
      <c r="CK77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2043.2944074130723</v>
      </c>
      <c r="CL772" s="79">
        <f>Table6[[#This Row],[sales]]-CK772</f>
        <v>-267.88661833853644</v>
      </c>
      <c r="CM772">
        <f>ABS(Table6[[#This Row],[sales]]-CK772)/Table6[[#This Row],[sales]]</f>
        <v>0.15088737358653659</v>
      </c>
      <c r="CN77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1889.8440619930323</v>
      </c>
      <c r="CO772" s="79">
        <f>Table6[[#This Row],[sales]]-CN772</f>
        <v>-114.43627291849634</v>
      </c>
      <c r="CP772">
        <f>ABS(Table6[[#This Row],[sales]]-CN772)/Table6[[#This Row],[sales]]</f>
        <v>6.445633145394071E-2</v>
      </c>
      <c r="CQ77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1932.4320620143794</v>
      </c>
      <c r="CR772" s="79">
        <f>Table6[[#This Row],[sales]]-CQ772</f>
        <v>-157.02427293984351</v>
      </c>
      <c r="CS772">
        <f>ABS(Table6[[#This Row],[sales]]-CQ772)/Table6[[#This Row],[sales]]</f>
        <v>8.8444059954076976E-2</v>
      </c>
    </row>
    <row r="773" spans="1:97" x14ac:dyDescent="0.2">
      <c r="A773">
        <v>772</v>
      </c>
      <c r="B773" t="s">
        <v>31</v>
      </c>
      <c r="C773" s="5">
        <v>43737</v>
      </c>
      <c r="D773" s="6">
        <v>451.95720458484743</v>
      </c>
      <c r="E773" s="8">
        <f>YEAR(Table6[[#This Row],[Date]])</f>
        <v>2019</v>
      </c>
      <c r="F773" s="6">
        <f>Table6[[#This Row],[TV_State]]+Table6[[#This Row],[Radio_State]]+Table6[[#This Row],[Online]]</f>
        <v>552.39213893703572</v>
      </c>
      <c r="G773" s="6">
        <f t="shared" si="324"/>
        <v>438.80192072689829</v>
      </c>
      <c r="H773" s="6">
        <f>LN(Table6[[#This Row],[PROF TV LING]])</f>
        <v>6.0840481056177902</v>
      </c>
      <c r="I773" s="6">
        <f t="shared" si="325"/>
        <v>6.1135874952277662</v>
      </c>
      <c r="J773" s="6">
        <v>66.956622901458871</v>
      </c>
      <c r="K773" s="6">
        <f t="shared" si="330"/>
        <v>66.276070501010437</v>
      </c>
      <c r="L773" s="6">
        <f>0.5*J772+0.5*Table6[[#This Row],[Radio_State]]</f>
        <v>66.625154471253637</v>
      </c>
      <c r="M773" s="6">
        <f>LN(Table6[[#This Row],[RADIO LINGERING ]])</f>
        <v>4.1990822010011994</v>
      </c>
      <c r="N773" s="6">
        <f t="shared" si="326"/>
        <v>4.2040449903433279</v>
      </c>
      <c r="O773" s="6">
        <v>33.478311450729436</v>
      </c>
      <c r="P773" s="6">
        <f t="shared" si="327"/>
        <v>33.336751779071342</v>
      </c>
      <c r="Q773" s="6">
        <f>0.3*O772+0.7*Table6[[#This Row],[Online]]</f>
        <v>33.378870921667868</v>
      </c>
      <c r="R773" s="6">
        <f>LN(Table6[[#This Row],[ONLINE LINGERING]])</f>
        <v>3.50792309266664</v>
      </c>
      <c r="S773" s="6">
        <f t="shared" si="328"/>
        <v>3.5108978097833825</v>
      </c>
      <c r="T773" s="6">
        <v>1619.1643678829748</v>
      </c>
      <c r="U773" s="6">
        <f t="shared" si="329"/>
        <v>7.3896654728498836</v>
      </c>
      <c r="V773" s="8">
        <f>YEAR(Table6[[#This Row],[Date]])</f>
        <v>2019</v>
      </c>
      <c r="W773" s="8">
        <f>WEEKNUM(Table6[[#This Row],[Date]])</f>
        <v>40</v>
      </c>
      <c r="X773" t="s">
        <v>939</v>
      </c>
      <c r="Y773" s="9">
        <f>Table6[[#This Row],[LNTVLING]]+Table6[[#This Row],[LNRADIOLING]]+Table6[[#This Row],[LNONLINELING]]</f>
        <v>13.79105339928563</v>
      </c>
      <c r="Z773">
        <f t="shared" si="350"/>
        <v>1</v>
      </c>
      <c r="AA773">
        <f t="shared" si="331"/>
        <v>0</v>
      </c>
      <c r="AB773">
        <f t="shared" si="332"/>
        <v>0</v>
      </c>
      <c r="AC773">
        <f t="shared" si="333"/>
        <v>0</v>
      </c>
      <c r="AD773">
        <f t="shared" si="334"/>
        <v>0</v>
      </c>
      <c r="AE773">
        <f t="shared" si="335"/>
        <v>1</v>
      </c>
      <c r="AF773">
        <f t="shared" si="336"/>
        <v>0</v>
      </c>
      <c r="AG773" s="9">
        <f>'[1]1'!J$20+'[1]1'!J$21*Table6[[#This Row],[TV_State]]</f>
        <v>1774.200360258101</v>
      </c>
      <c r="AH773" s="9">
        <f>Table6[[#This Row],[sales]]-Table6[[#This Row],[Pred_1]]</f>
        <v>-155.03599237512617</v>
      </c>
      <c r="AI773">
        <f>ABS(Table6[[#This Row],[Res_1]])/Table6[[#This Row],[sales]]</f>
        <v>9.5750620165778871E-2</v>
      </c>
      <c r="AJ773" s="9">
        <f>'[1]2'!J$20+'[1]2'!J$21*Table6[[#This Row],[Radio_State]]</f>
        <v>2008.2250483692678</v>
      </c>
      <c r="AK773" s="9">
        <f>Table6[[#This Row],[sales]]-Table6[[#This Row],[ Pred_2 ]]</f>
        <v>-389.06068048629299</v>
      </c>
      <c r="AL773">
        <f>ABS(Table6[[#This Row],[ Res_2 ]])/Table6[[#This Row],[sales]]</f>
        <v>0.24028485816729162</v>
      </c>
      <c r="AM773" s="10">
        <f>'[1]3'!J$20+'[1]3'!J$21*Data!O773</f>
        <v>1994.1451381003471</v>
      </c>
      <c r="AN773" s="9">
        <f>Table6[[#This Row],[sales]]-Table6[[#This Row],[Pred_3]]</f>
        <v>-374.98077021737231</v>
      </c>
      <c r="AO773" s="9">
        <f>ABS(Table6[[#This Row],[Res_3]])/Table6[[#This Row],[sales]]</f>
        <v>0.231589070050777</v>
      </c>
      <c r="AP773" s="9">
        <f>'[1]4'!L$21+'[1]4'!L$27*Table6[[#This Row],[TV_State]]+'[1]4'!L$22*Table6[[#This Row],[NJ_DUM]]+'[1]4'!L$23*Table6[[#This Row],[NY_DUM]]+'[1]4'!L$24*Table6[[#This Row],[PA_DUM]]+'[1]4'!L$25*Table6[[#This Row],[CT_DUM]]+'[1]4'!L$26*Table6[[#This Row],[DL_DUM]]</f>
        <v>337.52300598580672</v>
      </c>
      <c r="AQ773" s="9">
        <f>Table6[[#This Row],[sales]]-Table6[[#This Row],[Pred_4]]</f>
        <v>1281.6413618971681</v>
      </c>
      <c r="AR773">
        <f>ABS(Table6[[#This Row],[Res_4]]/Table6[[#This Row],[sales]])</f>
        <v>0.79154493967335049</v>
      </c>
      <c r="AS773" s="9">
        <f>'[1]5'!L$20+'[1]5'!L$26*Table6[[#This Row],[Radio_State]]+'[1]5'!L$21*Table6[[#This Row],[NJ_DUM]]+'[1]5'!L$22*Table6[[#This Row],[NY_DUM]]+'[1]5'!L$23*Table6[[#This Row],[PA_DUM]]+'[1]5'!L$24*Table6[[#This Row],[CT_DUM]]+'[1]5'!L$25*Table6[[#This Row],[DL_DUM]]</f>
        <v>314.34200087081678</v>
      </c>
      <c r="AT773" s="9">
        <f>Table6[[#This Row],[sales]]-Table6[[#This Row],[Pred_5]]</f>
        <v>1304.8223670121581</v>
      </c>
      <c r="AU773" s="9">
        <f>ABS(Table6[[#This Row],[Red_5]]/Table6[[#This Row],[sales]])</f>
        <v>0.80586158693585097</v>
      </c>
      <c r="AV773" s="9">
        <f>'[1]6'!L$20+'[1]6'!L$26*Table6[[#This Row],[Online]]+'[1]6'!L$21*Table6[[#This Row],[NJ_DUM]]+'[1]6'!L$22*Table6[[#This Row],[NY_DUM]]+'[1]6'!L$23*Table6[[#This Row],[PA_DUM]]+'[1]6'!L$24*Table6[[#This Row],[CT_DUM]]+'[1]6'!L$25*Table6[[#This Row],[DL_DUM]]</f>
        <v>139.75243358460554</v>
      </c>
      <c r="AW773" s="9">
        <f>Table6[[#This Row],[sales]]-Table6[[#This Row],[Pred_6]]</f>
        <v>1479.4119342983693</v>
      </c>
      <c r="AX773" s="9">
        <f>ABS(Table6[[#This Row],[Red_6]]/Table6[[#This Row],[sales]])</f>
        <v>0.91368854431540569</v>
      </c>
      <c r="AY773" s="9">
        <f>'[1]7'!L$21+'[1]7'!L$27*Table6[[#This Row],[LNTV]]+'[1]7'!L$22*Table6[[#This Row],[NJ_DUM]]+'[1]7'!L$23*Table6[[#This Row],[NY_DUM]]+'[1]7'!L$24*Table6[[#This Row],[PA_DUM]]+'[1]7'!L$25*Table6[[#This Row],[CT_DUM]]+'[1]7'!L$26*Table6[[#This Row],[DL_DUM]]</f>
        <v>5.822249575688919</v>
      </c>
      <c r="AZ773" s="9">
        <f>Table6[[#This Row],[sales]]-Table6[[#This Row],[Pred_7]]</f>
        <v>1613.342118307286</v>
      </c>
      <c r="BA773" s="9">
        <f>ABS(Table6[[#This Row],[Red_7]]/Table6[[#This Row],[sales]])</f>
        <v>0.99640416396804654</v>
      </c>
      <c r="BB773" s="9">
        <f>'[1]8'!O$22+'[1]8'!O$28*Table6[[#This Row],[LNRADIOLING]]+'[1]8'!O$23*Table6[[#This Row],[DL_DUM]]+'[1]8'!O$24*Table6[[#This Row],[CT_DUM]]+'[1]8'!O$25*Table6[[#This Row],[PA_DUM]]+'[1]8'!O$26*Table6[[#This Row],[NY_DUM]]+'[1]8'!O$27*Table6[[#This Row],[NJ_DUM]]</f>
        <v>6.8561934242311153</v>
      </c>
      <c r="BC773" s="9">
        <f>Table6[[#This Row],[sales]]-Table6[[#This Row],[Pred_8]]</f>
        <v>1612.3081744587437</v>
      </c>
      <c r="BD773" s="9">
        <f>ABS(Table6[[#This Row],[Red_8]]/Table6[[#This Row],[sales]])</f>
        <v>0.99576559763775219</v>
      </c>
      <c r="BE773" s="9">
        <f>'[1]9'!M$19+'[1]9'!M$21*Table6[[#This Row],[LNONLINE]]+'[1]9'!M$20*Table6[[#This Row],[DL_DUM]]+'[1]9'!M$22*Table6[[#This Row],[CT_DUM]]+'[1]9'!M$23*Table6[[#This Row],[PA_DUM]]+'[1]9'!M$24*Table6[[#This Row],[NY_DUM]]+'[1]9'!M$25*Table6[[#This Row],[NJ_DUM]]</f>
        <v>6.8061206688484122</v>
      </c>
      <c r="BF773" s="9">
        <f>Table6[[#This Row],[sales]]-Table6[[#This Row],[Pred_9]]</f>
        <v>1612.3582472141263</v>
      </c>
      <c r="BG773" s="9">
        <f>ABS(Table6[[#This Row],[Red_9]]/Table6[[#This Row],[sales]])</f>
        <v>0.99579652269784857</v>
      </c>
      <c r="BH773" s="9">
        <f>'[1]10'!P$22+'[1]10'!P$30*Table6[[#This Row],[LNTV]]+'[1]10'!P$29*Table6[[#This Row],[LNRADIOLING]]+'[1]10'!P$24*Table6[[#This Row],[LNONLINELING]]+'[1]10'!P$23*Table6[[#This Row],[DL_DUM]]+'[1]10'!P$25*Table6[[#This Row],[CT_DUM]]+'[1]10'!P$26*Table6[[#This Row],[PA_DUM]]+'[1]10'!P$27*Table6[[#This Row],[NY_DUM]]+'[1]10'!P$28*Table6[[#This Row],[NJ_DUM]]</f>
        <v>6.8030229462158154</v>
      </c>
      <c r="BI773" s="9">
        <f>Table6[[#This Row],[sales]]-Table6[[#This Row],[Pred_10]]</f>
        <v>1612.361344936759</v>
      </c>
      <c r="BJ773" s="45">
        <f>ABS(Table6[[#This Row],[Red_10]]/Table6[[#This Row],[sales]])</f>
        <v>0.99579843585916439</v>
      </c>
      <c r="BK773" s="9">
        <f>'[1]11'!P$32+'[1]11'!P$40*Table6[[#This Row],[LNONLINELING]]+'[1]11'!P$39*Table6[[#This Row],[LNRADIOLING]]+'[1]11'!P$38*Table6[[#This Row],[LNTVLING]]+'[1]11'!P$33*Table6[[#This Row],[DL_DUM]]+'[1]11'!P$34*Table6[[#This Row],[CT_DUM]]+'[1]11'!P$35*Table6[[#This Row],[PA_DUM]]+'[1]11'!P$36*Table6[[#This Row],[NY_DUM]]+'[1]11'!P$37*Table6[[#This Row],[NJ_DUM]]</f>
        <v>6.8158980954056592</v>
      </c>
      <c r="BL773" s="9">
        <f>Table6[[#This Row],[sales]]-Table6[[#This Row],[ Pred_11]]</f>
        <v>1612.3484697875692</v>
      </c>
      <c r="BM773" s="47">
        <f>ABS(Table6[[#This Row],[ Red_11]]/Table6[[#This Row],[sales]])</f>
        <v>0.99579048413453086</v>
      </c>
      <c r="BN773" s="9">
        <f>'[1]12'!K$22+'[1]12'!K$28*Table6[[#This Row],[COMBINE LN LING]]+'[1]12'!K$23*Table6[[#This Row],[DL_DUM]]+'[1]12'!K$24*Table6[[#This Row],[CT_DUM]]+'[1]12'!K$25*Table6[[#This Row],[PA_DUM]]+'[1]12'!K$26*Table6[[#This Row],[NY_DUM]]+'[1]12'!K$27*Table6[[#This Row],[NJ_DUM]]</f>
        <v>6.8167350084022509</v>
      </c>
      <c r="BO773" s="9">
        <f>Table6[[#This Row],[sales]]-Table6[[#This Row],[ Pred_12]]</f>
        <v>1612.3476328745726</v>
      </c>
      <c r="BP773" s="47">
        <f>ABS(Table6[[#This Row],[ Red_12]]/Table6[[#This Row],[sales]])</f>
        <v>0.99578996725495206</v>
      </c>
      <c r="BQ773">
        <f>LN(G773+'2019 Totals and Calculations'!C$18)</f>
        <v>6.6846685194288771</v>
      </c>
      <c r="BR773">
        <f>LN(Table6[[#This Row],[PROF RADIO]]+'2019 Totals and Calculations'!D$18)</f>
        <v>4.8600638205903337</v>
      </c>
      <c r="BS773">
        <f>LN(Table6[[#This Row],[ONLINE LINGERING]]+'2019 Totals and Calculations'!E$18)</f>
        <v>4.3471276244935293</v>
      </c>
      <c r="BT773">
        <f>MONTH(Table6[[#This Row],[Date]])</f>
        <v>9</v>
      </c>
      <c r="BU773">
        <f t="shared" si="337"/>
        <v>0</v>
      </c>
      <c r="BV773">
        <f t="shared" si="338"/>
        <v>0</v>
      </c>
      <c r="BW773">
        <f t="shared" si="339"/>
        <v>0</v>
      </c>
      <c r="BX773">
        <f t="shared" si="340"/>
        <v>0</v>
      </c>
      <c r="BY773">
        <f t="shared" si="341"/>
        <v>0</v>
      </c>
      <c r="BZ773">
        <f t="shared" si="342"/>
        <v>0</v>
      </c>
      <c r="CA773">
        <f t="shared" si="343"/>
        <v>0</v>
      </c>
      <c r="CB773">
        <f t="shared" si="344"/>
        <v>0</v>
      </c>
      <c r="CC773">
        <f t="shared" si="345"/>
        <v>1</v>
      </c>
      <c r="CD773">
        <f t="shared" si="346"/>
        <v>0</v>
      </c>
      <c r="CE773">
        <f t="shared" si="347"/>
        <v>0</v>
      </c>
      <c r="CF773">
        <f t="shared" si="348"/>
        <v>0</v>
      </c>
      <c r="CG773">
        <f t="shared" si="349"/>
        <v>144</v>
      </c>
      <c r="CH77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2021.8753318728411</v>
      </c>
      <c r="CI773" s="79">
        <f>Table6[[#This Row],[sales]]-CH773</f>
        <v>-402.71096398986629</v>
      </c>
      <c r="CJ773">
        <f>ABS(Table6[[#This Row],[sales]]-CH773)/Table6[[#This Row],[sales]]</f>
        <v>0.24871530770924935</v>
      </c>
      <c r="CK77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2051.2529452201993</v>
      </c>
      <c r="CL773" s="79">
        <f>Table6[[#This Row],[sales]]-CK773</f>
        <v>-432.08857733722448</v>
      </c>
      <c r="CM773">
        <f>ABS(Table6[[#This Row],[sales]]-CK773)/Table6[[#This Row],[sales]]</f>
        <v>0.26685899585486289</v>
      </c>
      <c r="CN77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1896.9516164739573</v>
      </c>
      <c r="CO773" s="79">
        <f>Table6[[#This Row],[sales]]-CN773</f>
        <v>-277.78724859098247</v>
      </c>
      <c r="CP773">
        <f>ABS(Table6[[#This Row],[sales]]-CN773)/Table6[[#This Row],[sales]]</f>
        <v>0.17156210580040354</v>
      </c>
      <c r="CQ77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1943.0956735124551</v>
      </c>
      <c r="CR773" s="79">
        <f>Table6[[#This Row],[sales]]-CQ773</f>
        <v>-323.93130562948022</v>
      </c>
      <c r="CS773">
        <f>ABS(Table6[[#This Row],[sales]]-CQ773)/Table6[[#This Row],[sales]]</f>
        <v>0.20006079188428161</v>
      </c>
    </row>
    <row r="774" spans="1:97" x14ac:dyDescent="0.2">
      <c r="A774">
        <v>773</v>
      </c>
      <c r="B774" t="s">
        <v>31</v>
      </c>
      <c r="C774" s="5">
        <v>43744</v>
      </c>
      <c r="D774" s="6">
        <v>456.47677663069589</v>
      </c>
      <c r="E774" s="8">
        <f>YEAR(Table6[[#This Row],[Date]])</f>
        <v>2019</v>
      </c>
      <c r="F774" s="6">
        <f>Table6[[#This Row],[TV_State]]+Table6[[#This Row],[Radio_State]]+Table6[[#This Row],[Online]]</f>
        <v>557.91606032640607</v>
      </c>
      <c r="G774" s="6">
        <f t="shared" si="324"/>
        <v>444.10437749803759</v>
      </c>
      <c r="H774" s="6">
        <f>LN(Table6[[#This Row],[PROF TV LING]])</f>
        <v>6.0960596192592433</v>
      </c>
      <c r="I774" s="6">
        <f t="shared" si="325"/>
        <v>6.123537826080935</v>
      </c>
      <c r="J774" s="6">
        <v>67.626189130473463</v>
      </c>
      <c r="K774" s="6">
        <f t="shared" si="330"/>
        <v>66.95112981574195</v>
      </c>
      <c r="L774" s="6">
        <f>0.5*J773+0.5*Table6[[#This Row],[Radio_State]]</f>
        <v>67.291406015966174</v>
      </c>
      <c r="M774" s="6">
        <f>LN(Table6[[#This Row],[RADIO LINGERING ]])</f>
        <v>4.2090325318543673</v>
      </c>
      <c r="N774" s="6">
        <f t="shared" si="326"/>
        <v>4.2139953211964958</v>
      </c>
      <c r="O774" s="6">
        <v>33.813094565236732</v>
      </c>
      <c r="P774" s="6">
        <f t="shared" si="327"/>
        <v>33.670191729387113</v>
      </c>
      <c r="Q774" s="6">
        <f>0.3*O773+0.7*Table6[[#This Row],[Online]]</f>
        <v>33.712659630884538</v>
      </c>
      <c r="R774" s="6">
        <f>LN(Table6[[#This Row],[ONLINE LINGERING]])</f>
        <v>3.5178734235198079</v>
      </c>
      <c r="S774" s="6">
        <f t="shared" si="328"/>
        <v>3.5208481406365508</v>
      </c>
      <c r="T774" s="6">
        <v>681.54938667728698</v>
      </c>
      <c r="U774" s="6">
        <f t="shared" si="329"/>
        <v>6.5243687161225097</v>
      </c>
      <c r="V774" s="8">
        <f>YEAR(Table6[[#This Row],[Date]])</f>
        <v>2019</v>
      </c>
      <c r="W774" s="8">
        <f>WEEKNUM(Table6[[#This Row],[Date]])</f>
        <v>41</v>
      </c>
      <c r="X774" t="s">
        <v>940</v>
      </c>
      <c r="Y774" s="9">
        <f>Table6[[#This Row],[LNTVLING]]+Table6[[#This Row],[LNRADIOLING]]+Table6[[#This Row],[LNONLINELING]]</f>
        <v>13.822965574633418</v>
      </c>
      <c r="Z774">
        <f t="shared" si="350"/>
        <v>0</v>
      </c>
      <c r="AA774">
        <f t="shared" si="331"/>
        <v>0</v>
      </c>
      <c r="AB774">
        <f t="shared" si="332"/>
        <v>0</v>
      </c>
      <c r="AC774">
        <f t="shared" si="333"/>
        <v>0</v>
      </c>
      <c r="AD774">
        <f t="shared" si="334"/>
        <v>0</v>
      </c>
      <c r="AE774">
        <f t="shared" si="335"/>
        <v>1</v>
      </c>
      <c r="AF774">
        <f t="shared" si="336"/>
        <v>0</v>
      </c>
      <c r="AG774" s="9">
        <f>'[1]1'!J$20+'[1]1'!J$21*Table6[[#This Row],[TV_State]]</f>
        <v>1778.6450384061186</v>
      </c>
      <c r="AH774" s="9">
        <f>Table6[[#This Row],[sales]]-Table6[[#This Row],[Pred_1]]</f>
        <v>-1097.0956517288316</v>
      </c>
      <c r="AI774">
        <f>ABS(Table6[[#This Row],[Res_1]])/Table6[[#This Row],[sales]]</f>
        <v>1.6097082224333443</v>
      </c>
      <c r="AJ774" s="9">
        <f>'[1]2'!J$20+'[1]2'!J$21*Table6[[#This Row],[Radio_State]]</f>
        <v>2011.1644808129854</v>
      </c>
      <c r="AK774" s="9">
        <f>Table6[[#This Row],[sales]]-Table6[[#This Row],[ Pred_2 ]]</f>
        <v>-1329.6150941356984</v>
      </c>
      <c r="AL774">
        <f>ABS(Table6[[#This Row],[ Res_2 ]])/Table6[[#This Row],[sales]]</f>
        <v>1.9508712356383793</v>
      </c>
      <c r="AM774" s="10">
        <f>'[1]3'!J$20+'[1]3'!J$21*Data!O774</f>
        <v>1996.0792876641019</v>
      </c>
      <c r="AN774" s="9">
        <f>Table6[[#This Row],[sales]]-Table6[[#This Row],[Pred_3]]</f>
        <v>-1314.5299009868149</v>
      </c>
      <c r="AO774" s="9">
        <f>ABS(Table6[[#This Row],[Res_3]])/Table6[[#This Row],[sales]]</f>
        <v>1.9287375598640861</v>
      </c>
      <c r="AP774" s="9">
        <f>'[1]4'!L$21+'[1]4'!L$27*Table6[[#This Row],[TV_State]]+'[1]4'!L$22*Table6[[#This Row],[NJ_DUM]]+'[1]4'!L$23*Table6[[#This Row],[NY_DUM]]+'[1]4'!L$24*Table6[[#This Row],[PA_DUM]]+'[1]4'!L$25*Table6[[#This Row],[CT_DUM]]+'[1]4'!L$26*Table6[[#This Row],[DL_DUM]]</f>
        <v>338.51993610220654</v>
      </c>
      <c r="AQ774" s="9">
        <f>Table6[[#This Row],[sales]]-Table6[[#This Row],[Pred_4]]</f>
        <v>343.02945057508043</v>
      </c>
      <c r="AR774">
        <f>ABS(Table6[[#This Row],[Res_4]]/Table6[[#This Row],[sales]])</f>
        <v>0.50330828151343432</v>
      </c>
      <c r="AS774" s="9">
        <f>'[1]5'!L$20+'[1]5'!L$26*Table6[[#This Row],[Radio_State]]+'[1]5'!L$21*Table6[[#This Row],[NJ_DUM]]+'[1]5'!L$22*Table6[[#This Row],[NY_DUM]]+'[1]5'!L$23*Table6[[#This Row],[PA_DUM]]+'[1]5'!L$24*Table6[[#This Row],[CT_DUM]]+'[1]5'!L$25*Table6[[#This Row],[DL_DUM]]</f>
        <v>315.52150559625443</v>
      </c>
      <c r="AT774" s="9">
        <f>Table6[[#This Row],[sales]]-Table6[[#This Row],[Pred_5]]</f>
        <v>366.02788108103255</v>
      </c>
      <c r="AU774" s="9">
        <f>ABS(Table6[[#This Row],[Red_5]]/Table6[[#This Row],[sales]])</f>
        <v>0.53705261604812571</v>
      </c>
      <c r="AV774" s="9">
        <f>'[1]6'!L$20+'[1]6'!L$26*Table6[[#This Row],[Online]]+'[1]6'!L$21*Table6[[#This Row],[NJ_DUM]]+'[1]6'!L$22*Table6[[#This Row],[NY_DUM]]+'[1]6'!L$23*Table6[[#This Row],[PA_DUM]]+'[1]6'!L$24*Table6[[#This Row],[CT_DUM]]+'[1]6'!L$25*Table6[[#This Row],[DL_DUM]]</f>
        <v>141.2094959323162</v>
      </c>
      <c r="AW774" s="9">
        <f>Table6[[#This Row],[sales]]-Table6[[#This Row],[Pred_6]]</f>
        <v>540.33989074497072</v>
      </c>
      <c r="AX774" s="9">
        <f>ABS(Table6[[#This Row],[Red_6]]/Table6[[#This Row],[sales]])</f>
        <v>0.79281105860758583</v>
      </c>
      <c r="AY774" s="9">
        <f>'[1]7'!L$21+'[1]7'!L$27*Table6[[#This Row],[LNTV]]+'[1]7'!L$22*Table6[[#This Row],[NJ_DUM]]+'[1]7'!L$23*Table6[[#This Row],[NY_DUM]]+'[1]7'!L$24*Table6[[#This Row],[PA_DUM]]+'[1]7'!L$25*Table6[[#This Row],[CT_DUM]]+'[1]7'!L$26*Table6[[#This Row],[DL_DUM]]</f>
        <v>5.8233509229789195</v>
      </c>
      <c r="AZ774" s="9">
        <f>Table6[[#This Row],[sales]]-Table6[[#This Row],[Pred_7]]</f>
        <v>675.7260357543081</v>
      </c>
      <c r="BA774" s="9">
        <f>ABS(Table6[[#This Row],[Red_7]]/Table6[[#This Row],[sales]])</f>
        <v>0.99145571687567779</v>
      </c>
      <c r="BB774" s="9">
        <f>'[1]8'!O$22+'[1]8'!O$28*Table6[[#This Row],[LNRADIOLING]]+'[1]8'!O$23*Table6[[#This Row],[DL_DUM]]+'[1]8'!O$24*Table6[[#This Row],[CT_DUM]]+'[1]8'!O$25*Table6[[#This Row],[PA_DUM]]+'[1]8'!O$26*Table6[[#This Row],[NY_DUM]]+'[1]8'!O$27*Table6[[#This Row],[NJ_DUM]]</f>
        <v>6.8569032902348921</v>
      </c>
      <c r="BC774" s="9">
        <f>Table6[[#This Row],[sales]]-Table6[[#This Row],[Pred_8]]</f>
        <v>674.69248338705211</v>
      </c>
      <c r="BD774" s="9">
        <f>ABS(Table6[[#This Row],[Red_8]]/Table6[[#This Row],[sales]])</f>
        <v>0.98993924222621066</v>
      </c>
      <c r="BE774" s="9">
        <f>'[1]9'!M$19+'[1]9'!M$21*Table6[[#This Row],[LNONLINE]]+'[1]9'!M$20*Table6[[#This Row],[DL_DUM]]+'[1]9'!M$22*Table6[[#This Row],[CT_DUM]]+'[1]9'!M$23*Table6[[#This Row],[PA_DUM]]+'[1]9'!M$24*Table6[[#This Row],[NY_DUM]]+'[1]9'!M$25*Table6[[#This Row],[NJ_DUM]]</f>
        <v>6.8092711171797449</v>
      </c>
      <c r="BF774" s="9">
        <f>Table6[[#This Row],[sales]]-Table6[[#This Row],[Pred_9]]</f>
        <v>674.74011556010726</v>
      </c>
      <c r="BG774" s="9">
        <f>ABS(Table6[[#This Row],[Red_9]]/Table6[[#This Row],[sales]])</f>
        <v>0.99000913029886728</v>
      </c>
      <c r="BH774" s="9">
        <f>'[1]10'!P$22+'[1]10'!P$30*Table6[[#This Row],[LNTV]]+'[1]10'!P$29*Table6[[#This Row],[LNRADIOLING]]+'[1]10'!P$24*Table6[[#This Row],[LNONLINELING]]+'[1]10'!P$23*Table6[[#This Row],[DL_DUM]]+'[1]10'!P$25*Table6[[#This Row],[CT_DUM]]+'[1]10'!P$26*Table6[[#This Row],[PA_DUM]]+'[1]10'!P$27*Table6[[#This Row],[NY_DUM]]+'[1]10'!P$28*Table6[[#This Row],[NJ_DUM]]</f>
        <v>6.8048340294920333</v>
      </c>
      <c r="BI774" s="9">
        <f>Table6[[#This Row],[sales]]-Table6[[#This Row],[Pred_10]]</f>
        <v>674.74455264779499</v>
      </c>
      <c r="BJ774" s="45">
        <f>ABS(Table6[[#This Row],[Red_10]]/Table6[[#This Row],[sales]])</f>
        <v>0.99001564059404834</v>
      </c>
      <c r="BK774" s="9">
        <f>'[1]11'!P$32+'[1]11'!P$40*Table6[[#This Row],[LNONLINELING]]+'[1]11'!P$39*Table6[[#This Row],[LNRADIOLING]]+'[1]11'!P$38*Table6[[#This Row],[LNTVLING]]+'[1]11'!P$33*Table6[[#This Row],[DL_DUM]]+'[1]11'!P$34*Table6[[#This Row],[CT_DUM]]+'[1]11'!P$35*Table6[[#This Row],[PA_DUM]]+'[1]11'!P$36*Table6[[#This Row],[NY_DUM]]+'[1]11'!P$37*Table6[[#This Row],[NJ_DUM]]</f>
        <v>6.8166758189752423</v>
      </c>
      <c r="BL774" s="9">
        <f>Table6[[#This Row],[sales]]-Table6[[#This Row],[ Pred_11]]</f>
        <v>674.73271085831175</v>
      </c>
      <c r="BM774" s="47">
        <f>ABS(Table6[[#This Row],[ Red_11]]/Table6[[#This Row],[sales]])</f>
        <v>0.98999826578641925</v>
      </c>
      <c r="BN774" s="9">
        <f>'[1]12'!K$22+'[1]12'!K$28*Table6[[#This Row],[COMBINE LN LING]]+'[1]12'!K$23*Table6[[#This Row],[DL_DUM]]+'[1]12'!K$24*Table6[[#This Row],[CT_DUM]]+'[1]12'!K$25*Table6[[#This Row],[PA_DUM]]+'[1]12'!K$26*Table6[[#This Row],[NY_DUM]]+'[1]12'!K$27*Table6[[#This Row],[NJ_DUM]]</f>
        <v>6.8198061045395244</v>
      </c>
      <c r="BO774" s="9">
        <f>Table6[[#This Row],[sales]]-Table6[[#This Row],[ Pred_12]]</f>
        <v>674.72958057274741</v>
      </c>
      <c r="BP774" s="47">
        <f>ABS(Table6[[#This Row],[ Red_12]]/Table6[[#This Row],[sales]])</f>
        <v>0.98999367289025419</v>
      </c>
      <c r="BQ774">
        <f>LN(G774+'2019 Totals and Calculations'!C$18)</f>
        <v>6.6912743473797196</v>
      </c>
      <c r="BR774">
        <f>LN(Table6[[#This Row],[PROF RADIO]]+'2019 Totals and Calculations'!D$18)</f>
        <v>4.8652818852237969</v>
      </c>
      <c r="BS774">
        <f>LN(Table6[[#This Row],[ONLINE LINGERING]]+'2019 Totals and Calculations'!E$18)</f>
        <v>4.3514388584749382</v>
      </c>
      <c r="BT774">
        <f>MONTH(Table6[[#This Row],[Date]])</f>
        <v>10</v>
      </c>
      <c r="BU774">
        <f t="shared" si="337"/>
        <v>0</v>
      </c>
      <c r="BV774">
        <f t="shared" si="338"/>
        <v>0</v>
      </c>
      <c r="BW774">
        <f t="shared" si="339"/>
        <v>0</v>
      </c>
      <c r="BX774">
        <f t="shared" si="340"/>
        <v>0</v>
      </c>
      <c r="BY774">
        <f t="shared" si="341"/>
        <v>0</v>
      </c>
      <c r="BZ774">
        <f t="shared" si="342"/>
        <v>0</v>
      </c>
      <c r="CA774">
        <f t="shared" si="343"/>
        <v>0</v>
      </c>
      <c r="CB774">
        <f t="shared" si="344"/>
        <v>0</v>
      </c>
      <c r="CC774">
        <f t="shared" si="345"/>
        <v>0</v>
      </c>
      <c r="CD774">
        <f t="shared" si="346"/>
        <v>1</v>
      </c>
      <c r="CE774">
        <f t="shared" si="347"/>
        <v>0</v>
      </c>
      <c r="CF774">
        <f t="shared" si="348"/>
        <v>0</v>
      </c>
      <c r="CG774">
        <f t="shared" si="349"/>
        <v>145</v>
      </c>
      <c r="CH77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696.44338828697323</v>
      </c>
      <c r="CI774" s="79">
        <f>Table6[[#This Row],[sales]]-CH774</f>
        <v>-14.894001609686256</v>
      </c>
      <c r="CJ774">
        <f>ABS(Table6[[#This Row],[sales]]-CH774)/Table6[[#This Row],[sales]]</f>
        <v>2.1853150924686478E-2</v>
      </c>
      <c r="CK77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688.42347983345974</v>
      </c>
      <c r="CL774" s="79">
        <f>Table6[[#This Row],[sales]]-CK774</f>
        <v>-6.8740931561727621</v>
      </c>
      <c r="CM774">
        <f>ABS(Table6[[#This Row],[sales]]-CK774)/Table6[[#This Row],[sales]]</f>
        <v>1.0085979520406551E-2</v>
      </c>
      <c r="CN77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687.20413906127908</v>
      </c>
      <c r="CO774" s="79">
        <f>Table6[[#This Row],[sales]]-CN774</f>
        <v>-5.6547523839921041</v>
      </c>
      <c r="CP774">
        <f>ABS(Table6[[#This Row],[sales]]-CN774)/Table6[[#This Row],[sales]]</f>
        <v>8.2969077436344674E-3</v>
      </c>
      <c r="CQ77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689.92864405308865</v>
      </c>
      <c r="CR774" s="79">
        <f>Table6[[#This Row],[sales]]-CQ774</f>
        <v>-8.3792573758016715</v>
      </c>
      <c r="CS774">
        <f>ABS(Table6[[#This Row],[sales]]-CQ774)/Table6[[#This Row],[sales]]</f>
        <v>1.2294424350746635E-2</v>
      </c>
    </row>
    <row r="775" spans="1:97" x14ac:dyDescent="0.2">
      <c r="A775">
        <v>774</v>
      </c>
      <c r="B775" t="s">
        <v>31</v>
      </c>
      <c r="C775" s="5">
        <v>43751</v>
      </c>
      <c r="D775" s="6">
        <v>461.04154439700289</v>
      </c>
      <c r="E775" s="8">
        <f>YEAR(Table6[[#This Row],[Date]])</f>
        <v>2019</v>
      </c>
      <c r="F775" s="6">
        <f>Table6[[#This Row],[TV_State]]+Table6[[#This Row],[Radio_State]]+Table6[[#This Row],[Online]]</f>
        <v>563.49522092967027</v>
      </c>
      <c r="G775" s="6">
        <f t="shared" si="324"/>
        <v>449.18552756772715</v>
      </c>
      <c r="H775" s="6">
        <f>LN(Table6[[#This Row],[PROF TV LING]])</f>
        <v>6.1074360041077966</v>
      </c>
      <c r="I775" s="6">
        <f t="shared" si="325"/>
        <v>6.1334881569341029</v>
      </c>
      <c r="J775" s="6">
        <v>68.302451021778211</v>
      </c>
      <c r="K775" s="6">
        <f t="shared" si="330"/>
        <v>67.626790418760081</v>
      </c>
      <c r="L775" s="6">
        <f>0.5*J774+0.5*Table6[[#This Row],[Radio_State]]</f>
        <v>67.96432007612583</v>
      </c>
      <c r="M775" s="6">
        <f>LN(Table6[[#This Row],[RADIO LINGERING ]])</f>
        <v>4.2189828627075352</v>
      </c>
      <c r="N775" s="6">
        <f t="shared" si="326"/>
        <v>4.2239456520496645</v>
      </c>
      <c r="O775" s="6">
        <v>34.151225510889105</v>
      </c>
      <c r="P775" s="6">
        <f t="shared" si="327"/>
        <v>34.006915376438506</v>
      </c>
      <c r="Q775" s="6">
        <f>0.3*O774+0.7*Table6[[#This Row],[Online]]</f>
        <v>34.049786227193394</v>
      </c>
      <c r="R775" s="6">
        <f>LN(Table6[[#This Row],[ONLINE LINGERING]])</f>
        <v>3.5278237543729762</v>
      </c>
      <c r="S775" s="6">
        <f t="shared" si="328"/>
        <v>3.5307984714897191</v>
      </c>
      <c r="T775" s="6">
        <v>608.90177684200103</v>
      </c>
      <c r="U775" s="6">
        <f t="shared" si="329"/>
        <v>6.4116569687281899</v>
      </c>
      <c r="V775" s="8">
        <f>YEAR(Table6[[#This Row],[Date]])</f>
        <v>2019</v>
      </c>
      <c r="W775" s="8">
        <f>WEEKNUM(Table6[[#This Row],[Date]])</f>
        <v>42</v>
      </c>
      <c r="X775" t="s">
        <v>941</v>
      </c>
      <c r="Y775" s="9">
        <f>Table6[[#This Row],[LNTVLING]]+Table6[[#This Row],[LNRADIOLING]]+Table6[[#This Row],[LNONLINELING]]</f>
        <v>13.854242621188307</v>
      </c>
      <c r="Z775">
        <f t="shared" si="350"/>
        <v>0</v>
      </c>
      <c r="AA775">
        <f t="shared" si="331"/>
        <v>0</v>
      </c>
      <c r="AB775">
        <f t="shared" si="332"/>
        <v>0</v>
      </c>
      <c r="AC775">
        <f t="shared" si="333"/>
        <v>0</v>
      </c>
      <c r="AD775">
        <f t="shared" si="334"/>
        <v>0</v>
      </c>
      <c r="AE775">
        <f t="shared" si="335"/>
        <v>1</v>
      </c>
      <c r="AF775">
        <f t="shared" si="336"/>
        <v>0</v>
      </c>
      <c r="AG775" s="9">
        <f>'[1]1'!J$20+'[1]1'!J$21*Table6[[#This Row],[TV_State]]</f>
        <v>1783.1341633356167</v>
      </c>
      <c r="AH775" s="9">
        <f>Table6[[#This Row],[sales]]-Table6[[#This Row],[Pred_1]]</f>
        <v>-1174.2323864936156</v>
      </c>
      <c r="AI775">
        <f>ABS(Table6[[#This Row],[Res_1]])/Table6[[#This Row],[sales]]</f>
        <v>1.9284430283380627</v>
      </c>
      <c r="AJ775" s="9">
        <f>'[1]2'!J$20+'[1]2'!J$21*Table6[[#This Row],[Radio_State]]</f>
        <v>2014.1333075811403</v>
      </c>
      <c r="AK775" s="9">
        <f>Table6[[#This Row],[sales]]-Table6[[#This Row],[ Pred_2 ]]</f>
        <v>-1405.2315307391393</v>
      </c>
      <c r="AL775">
        <f>ABS(Table6[[#This Row],[ Res_2 ]])/Table6[[#This Row],[sales]]</f>
        <v>2.3078131550661767</v>
      </c>
      <c r="AM775" s="10">
        <f>'[1]3'!J$20+'[1]3'!J$21*Data!O775</f>
        <v>1998.0327787234946</v>
      </c>
      <c r="AN775" s="9">
        <f>Table6[[#This Row],[sales]]-Table6[[#This Row],[Pred_3]]</f>
        <v>-1389.1310018814936</v>
      </c>
      <c r="AO775" s="9">
        <f>ABS(Table6[[#This Row],[Res_3]])/Table6[[#This Row],[sales]]</f>
        <v>2.2813712403436588</v>
      </c>
      <c r="AP775" s="9">
        <f>'[1]4'!L$21+'[1]4'!L$27*Table6[[#This Row],[TV_State]]+'[1]4'!L$22*Table6[[#This Row],[NJ_DUM]]+'[1]4'!L$23*Table6[[#This Row],[NY_DUM]]+'[1]4'!L$24*Table6[[#This Row],[PA_DUM]]+'[1]4'!L$25*Table6[[#This Row],[CT_DUM]]+'[1]4'!L$26*Table6[[#This Row],[DL_DUM]]</f>
        <v>339.52683551977037</v>
      </c>
      <c r="AQ775" s="9">
        <f>Table6[[#This Row],[sales]]-Table6[[#This Row],[Pred_4]]</f>
        <v>269.37494132223065</v>
      </c>
      <c r="AR775">
        <f>ABS(Table6[[#This Row],[Res_4]]/Table6[[#This Row],[sales]])</f>
        <v>0.44239473683146857</v>
      </c>
      <c r="AS775" s="9">
        <f>'[1]5'!L$20+'[1]5'!L$26*Table6[[#This Row],[Radio_State]]+'[1]5'!L$21*Table6[[#This Row],[NJ_DUM]]+'[1]5'!L$22*Table6[[#This Row],[NY_DUM]]+'[1]5'!L$23*Table6[[#This Row],[PA_DUM]]+'[1]5'!L$24*Table6[[#This Row],[CT_DUM]]+'[1]5'!L$25*Table6[[#This Row],[DL_DUM]]</f>
        <v>316.71280536894653</v>
      </c>
      <c r="AT775" s="9">
        <f>Table6[[#This Row],[sales]]-Table6[[#This Row],[Pred_5]]</f>
        <v>292.18897147305449</v>
      </c>
      <c r="AU775" s="9">
        <f>ABS(Table6[[#This Row],[Red_5]]/Table6[[#This Row],[sales]])</f>
        <v>0.47986224147424722</v>
      </c>
      <c r="AV775" s="9">
        <f>'[1]6'!L$20+'[1]6'!L$26*Table6[[#This Row],[Online]]+'[1]6'!L$21*Table6[[#This Row],[NJ_DUM]]+'[1]6'!L$22*Table6[[#This Row],[NY_DUM]]+'[1]6'!L$23*Table6[[#This Row],[PA_DUM]]+'[1]6'!L$24*Table6[[#This Row],[CT_DUM]]+'[1]6'!L$25*Table6[[#This Row],[DL_DUM]]</f>
        <v>142.681128903504</v>
      </c>
      <c r="AW775" s="9">
        <f>Table6[[#This Row],[sales]]-Table6[[#This Row],[Pred_6]]</f>
        <v>466.220647938497</v>
      </c>
      <c r="AX775" s="9">
        <f>ABS(Table6[[#This Row],[Red_6]]/Table6[[#This Row],[sales]])</f>
        <v>0.76567463861987184</v>
      </c>
      <c r="AY775" s="9">
        <f>'[1]7'!L$21+'[1]7'!L$27*Table6[[#This Row],[LNTV]]+'[1]7'!L$22*Table6[[#This Row],[NJ_DUM]]+'[1]7'!L$23*Table6[[#This Row],[NY_DUM]]+'[1]7'!L$24*Table6[[#This Row],[PA_DUM]]+'[1]7'!L$25*Table6[[#This Row],[CT_DUM]]+'[1]7'!L$26*Table6[[#This Row],[DL_DUM]]</f>
        <v>5.8244522702689201</v>
      </c>
      <c r="AZ775" s="9">
        <f>Table6[[#This Row],[sales]]-Table6[[#This Row],[Pred_7]]</f>
        <v>603.07732457173211</v>
      </c>
      <c r="BA775" s="9">
        <f>ABS(Table6[[#This Row],[Red_7]]/Table6[[#This Row],[sales]])</f>
        <v>0.99043449618347845</v>
      </c>
      <c r="BB775" s="9">
        <f>'[1]8'!O$22+'[1]8'!O$28*Table6[[#This Row],[LNRADIOLING]]+'[1]8'!O$23*Table6[[#This Row],[DL_DUM]]+'[1]8'!O$24*Table6[[#This Row],[CT_DUM]]+'[1]8'!O$25*Table6[[#This Row],[PA_DUM]]+'[1]8'!O$26*Table6[[#This Row],[NY_DUM]]+'[1]8'!O$27*Table6[[#This Row],[NJ_DUM]]</f>
        <v>6.857613156238668</v>
      </c>
      <c r="BC775" s="9">
        <f>Table6[[#This Row],[sales]]-Table6[[#This Row],[Pred_8]]</f>
        <v>602.04416368576233</v>
      </c>
      <c r="BD775" s="9">
        <f>ABS(Table6[[#This Row],[Red_8]]/Table6[[#This Row],[sales]])</f>
        <v>0.98873773502221507</v>
      </c>
      <c r="BE775" s="9">
        <f>'[1]9'!M$19+'[1]9'!M$21*Table6[[#This Row],[LNONLINE]]+'[1]9'!M$20*Table6[[#This Row],[DL_DUM]]+'[1]9'!M$22*Table6[[#This Row],[CT_DUM]]+'[1]9'!M$23*Table6[[#This Row],[PA_DUM]]+'[1]9'!M$24*Table6[[#This Row],[NY_DUM]]+'[1]9'!M$25*Table6[[#This Row],[NJ_DUM]]</f>
        <v>6.8124215655110767</v>
      </c>
      <c r="BF775" s="9">
        <f>Table6[[#This Row],[sales]]-Table6[[#This Row],[Pred_9]]</f>
        <v>602.08935527648998</v>
      </c>
      <c r="BG775" s="9">
        <f>ABS(Table6[[#This Row],[Red_9]]/Table6[[#This Row],[sales]])</f>
        <v>0.9888119532170806</v>
      </c>
      <c r="BH775" s="9">
        <f>'[1]10'!P$22+'[1]10'!P$30*Table6[[#This Row],[LNTV]]+'[1]10'!P$29*Table6[[#This Row],[LNRADIOLING]]+'[1]10'!P$24*Table6[[#This Row],[LNONLINELING]]+'[1]10'!P$23*Table6[[#This Row],[DL_DUM]]+'[1]10'!P$25*Table6[[#This Row],[CT_DUM]]+'[1]10'!P$26*Table6[[#This Row],[PA_DUM]]+'[1]10'!P$27*Table6[[#This Row],[NY_DUM]]+'[1]10'!P$28*Table6[[#This Row],[NJ_DUM]]</f>
        <v>6.8066451127682512</v>
      </c>
      <c r="BI775" s="9">
        <f>Table6[[#This Row],[sales]]-Table6[[#This Row],[Pred_10]]</f>
        <v>602.09513172923278</v>
      </c>
      <c r="BJ775" s="45">
        <f>ABS(Table6[[#This Row],[Red_10]]/Table6[[#This Row],[sales]])</f>
        <v>0.98882143989122495</v>
      </c>
      <c r="BK775" s="9">
        <f>'[1]11'!P$32+'[1]11'!P$40*Table6[[#This Row],[LNONLINELING]]+'[1]11'!P$39*Table6[[#This Row],[LNRADIOLING]]+'[1]11'!P$38*Table6[[#This Row],[LNTVLING]]+'[1]11'!P$33*Table6[[#This Row],[DL_DUM]]+'[1]11'!P$34*Table6[[#This Row],[CT_DUM]]+'[1]11'!P$35*Table6[[#This Row],[PA_DUM]]+'[1]11'!P$36*Table6[[#This Row],[NY_DUM]]+'[1]11'!P$37*Table6[[#This Row],[NJ_DUM]]</f>
        <v>6.8175606741556081</v>
      </c>
      <c r="BL775" s="9">
        <f>Table6[[#This Row],[sales]]-Table6[[#This Row],[ Pred_11]]</f>
        <v>602.0842161678454</v>
      </c>
      <c r="BM775" s="47">
        <f>ABS(Table6[[#This Row],[ Red_11]]/Table6[[#This Row],[sales]])</f>
        <v>0.98880351325378923</v>
      </c>
      <c r="BN775" s="9">
        <f>'[1]12'!K$22+'[1]12'!K$28*Table6[[#This Row],[COMBINE LN LING]]+'[1]12'!K$23*Table6[[#This Row],[DL_DUM]]+'[1]12'!K$24*Table6[[#This Row],[CT_DUM]]+'[1]12'!K$25*Table6[[#This Row],[PA_DUM]]+'[1]12'!K$26*Table6[[#This Row],[NY_DUM]]+'[1]12'!K$27*Table6[[#This Row],[NJ_DUM]]</f>
        <v>6.8228160785012868</v>
      </c>
      <c r="BO775" s="9">
        <f>Table6[[#This Row],[sales]]-Table6[[#This Row],[ Pred_12]]</f>
        <v>602.07896076349971</v>
      </c>
      <c r="BP775" s="47">
        <f>ABS(Table6[[#This Row],[ Red_12]]/Table6[[#This Row],[sales]])</f>
        <v>0.98879488229795109</v>
      </c>
      <c r="BQ775">
        <f>LN(G775+'2019 Totals and Calculations'!C$18)</f>
        <v>6.6975637883483188</v>
      </c>
      <c r="BR775">
        <f>LN(Table6[[#This Row],[PROF RADIO]]+'2019 Totals and Calculations'!D$18)</f>
        <v>4.8704774746516941</v>
      </c>
      <c r="BS775">
        <f>LN(Table6[[#This Row],[ONLINE LINGERING]]+'2019 Totals and Calculations'!E$18)</f>
        <v>4.3557744198240727</v>
      </c>
      <c r="BT775">
        <f>MONTH(Table6[[#This Row],[Date]])</f>
        <v>10</v>
      </c>
      <c r="BU775">
        <f t="shared" si="337"/>
        <v>0</v>
      </c>
      <c r="BV775">
        <f t="shared" si="338"/>
        <v>0</v>
      </c>
      <c r="BW775">
        <f t="shared" si="339"/>
        <v>0</v>
      </c>
      <c r="BX775">
        <f t="shared" si="340"/>
        <v>0</v>
      </c>
      <c r="BY775">
        <f t="shared" si="341"/>
        <v>0</v>
      </c>
      <c r="BZ775">
        <f t="shared" si="342"/>
        <v>0</v>
      </c>
      <c r="CA775">
        <f t="shared" si="343"/>
        <v>0</v>
      </c>
      <c r="CB775">
        <f t="shared" si="344"/>
        <v>0</v>
      </c>
      <c r="CC775">
        <f t="shared" si="345"/>
        <v>0</v>
      </c>
      <c r="CD775">
        <f t="shared" si="346"/>
        <v>1</v>
      </c>
      <c r="CE775">
        <f t="shared" si="347"/>
        <v>0</v>
      </c>
      <c r="CF775">
        <f t="shared" si="348"/>
        <v>0</v>
      </c>
      <c r="CG775">
        <f t="shared" si="349"/>
        <v>146</v>
      </c>
      <c r="CH77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699.63900846069043</v>
      </c>
      <c r="CI775" s="79">
        <f>Table6[[#This Row],[sales]]-CH775</f>
        <v>-90.737231618689407</v>
      </c>
      <c r="CJ775">
        <f>ABS(Table6[[#This Row],[sales]]-CH775)/Table6[[#This Row],[sales]]</f>
        <v>0.14901784667025872</v>
      </c>
      <c r="CK77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691.08523683576311</v>
      </c>
      <c r="CL775" s="79">
        <f>Table6[[#This Row],[sales]]-CK775</f>
        <v>-82.183459993762085</v>
      </c>
      <c r="CM775">
        <f>ABS(Table6[[#This Row],[sales]]-CK775)/Table6[[#This Row],[sales]]</f>
        <v>0.13496997893485735</v>
      </c>
      <c r="CN77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689.79961324230749</v>
      </c>
      <c r="CO775" s="79">
        <f>Table6[[#This Row],[sales]]-CN775</f>
        <v>-80.89783640030646</v>
      </c>
      <c r="CP775">
        <f>ABS(Table6[[#This Row],[sales]]-CN775)/Table6[[#This Row],[sales]]</f>
        <v>0.13285859801538727</v>
      </c>
      <c r="CQ77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693.68623571308217</v>
      </c>
      <c r="CR775" s="79">
        <f>Table6[[#This Row],[sales]]-CQ775</f>
        <v>-84.784458871081142</v>
      </c>
      <c r="CS775">
        <f>ABS(Table6[[#This Row],[sales]]-CQ775)/Table6[[#This Row],[sales]]</f>
        <v>0.13924160200485206</v>
      </c>
    </row>
    <row r="776" spans="1:97" x14ac:dyDescent="0.2">
      <c r="A776">
        <v>775</v>
      </c>
      <c r="B776" t="s">
        <v>31</v>
      </c>
      <c r="C776" s="5">
        <v>43758</v>
      </c>
      <c r="D776" s="6">
        <v>465.65195984097278</v>
      </c>
      <c r="E776" s="8">
        <f>YEAR(Table6[[#This Row],[Date]])</f>
        <v>2019</v>
      </c>
      <c r="F776" s="6">
        <f>Table6[[#This Row],[TV_State]]+Table6[[#This Row],[Radio_State]]+Table6[[#This Row],[Online]]</f>
        <v>569.13017313896671</v>
      </c>
      <c r="G776" s="6">
        <f t="shared" si="324"/>
        <v>454.12545724970079</v>
      </c>
      <c r="H776" s="6">
        <f>LN(Table6[[#This Row],[PROF TV LING]])</f>
        <v>6.1183734974215653</v>
      </c>
      <c r="I776" s="6">
        <f t="shared" si="325"/>
        <v>6.1434384877872708</v>
      </c>
      <c r="J776" s="6">
        <v>68.985475531995974</v>
      </c>
      <c r="K776" s="6">
        <f t="shared" si="330"/>
        <v>68.306132975378034</v>
      </c>
      <c r="L776" s="6">
        <f>0.5*J775+0.5*Table6[[#This Row],[Radio_State]]</f>
        <v>68.643963276887092</v>
      </c>
      <c r="M776" s="6">
        <f>LN(Table6[[#This Row],[RADIO LINGERING ]])</f>
        <v>4.2289331935607031</v>
      </c>
      <c r="N776" s="6">
        <f t="shared" si="326"/>
        <v>4.2338959829028324</v>
      </c>
      <c r="O776" s="6">
        <v>34.492737765997987</v>
      </c>
      <c r="P776" s="6">
        <f t="shared" si="327"/>
        <v>34.346991049130139</v>
      </c>
      <c r="Q776" s="6">
        <f>0.3*O775+0.7*Table6[[#This Row],[Online]]</f>
        <v>34.390284089465318</v>
      </c>
      <c r="R776" s="6">
        <f>LN(Table6[[#This Row],[ONLINE LINGERING]])</f>
        <v>3.5377740852261441</v>
      </c>
      <c r="S776" s="6">
        <f t="shared" si="328"/>
        <v>3.540748802342887</v>
      </c>
      <c r="T776" s="6">
        <v>710.1291514520376</v>
      </c>
      <c r="U776" s="6">
        <f t="shared" si="329"/>
        <v>6.5654468569465081</v>
      </c>
      <c r="V776" s="8">
        <f>YEAR(Table6[[#This Row],[Date]])</f>
        <v>2019</v>
      </c>
      <c r="W776" s="8">
        <f>WEEKNUM(Table6[[#This Row],[Date]])</f>
        <v>43</v>
      </c>
      <c r="X776" t="s">
        <v>942</v>
      </c>
      <c r="Y776" s="9">
        <f>Table6[[#This Row],[LNTVLING]]+Table6[[#This Row],[LNRADIOLING]]+Table6[[#This Row],[LNONLINELING]]</f>
        <v>13.885080776208412</v>
      </c>
      <c r="Z776">
        <f t="shared" si="350"/>
        <v>0</v>
      </c>
      <c r="AA776">
        <f t="shared" si="331"/>
        <v>0</v>
      </c>
      <c r="AB776">
        <f t="shared" si="332"/>
        <v>0</v>
      </c>
      <c r="AC776">
        <f t="shared" si="333"/>
        <v>0</v>
      </c>
      <c r="AD776">
        <f t="shared" si="334"/>
        <v>0</v>
      </c>
      <c r="AE776">
        <f t="shared" si="335"/>
        <v>1</v>
      </c>
      <c r="AF776">
        <f t="shared" si="336"/>
        <v>0</v>
      </c>
      <c r="AG776" s="9">
        <f>'[1]1'!J$20+'[1]1'!J$21*Table6[[#This Row],[TV_State]]</f>
        <v>1787.6681795144095</v>
      </c>
      <c r="AH776" s="9">
        <f>Table6[[#This Row],[sales]]-Table6[[#This Row],[Pred_1]]</f>
        <v>-1077.5390280623719</v>
      </c>
      <c r="AI776">
        <f>ABS(Table6[[#This Row],[Res_1]])/Table6[[#This Row],[sales]]</f>
        <v>1.5173845854082633</v>
      </c>
      <c r="AJ776" s="9">
        <f>'[1]2'!J$20+'[1]2'!J$21*Table6[[#This Row],[Radio_State]]</f>
        <v>2017.1318226169765</v>
      </c>
      <c r="AK776" s="9">
        <f>Table6[[#This Row],[sales]]-Table6[[#This Row],[ Pred_2 ]]</f>
        <v>-1307.0026711649389</v>
      </c>
      <c r="AL776">
        <f>ABS(Table6[[#This Row],[ Res_2 ]])/Table6[[#This Row],[sales]]</f>
        <v>1.840514036767035</v>
      </c>
      <c r="AM776" s="10">
        <f>'[1]3'!J$20+'[1]3'!J$21*Data!O776</f>
        <v>2000.005804693481</v>
      </c>
      <c r="AN776" s="9">
        <f>Table6[[#This Row],[sales]]-Table6[[#This Row],[Pred_3]]</f>
        <v>-1289.8766532414434</v>
      </c>
      <c r="AO776" s="9">
        <f>ABS(Table6[[#This Row],[Res_3]])/Table6[[#This Row],[sales]]</f>
        <v>1.8163972716849692</v>
      </c>
      <c r="AP776" s="9">
        <f>'[1]4'!L$21+'[1]4'!L$27*Table6[[#This Row],[TV_State]]+'[1]4'!L$22*Table6[[#This Row],[NJ_DUM]]+'[1]4'!L$23*Table6[[#This Row],[NY_DUM]]+'[1]4'!L$24*Table6[[#This Row],[PA_DUM]]+'[1]4'!L$25*Table6[[#This Row],[CT_DUM]]+'[1]4'!L$26*Table6[[#This Row],[DL_DUM]]</f>
        <v>340.54380393150984</v>
      </c>
      <c r="AQ776" s="9">
        <f>Table6[[#This Row],[sales]]-Table6[[#This Row],[Pred_4]]</f>
        <v>369.58534752052776</v>
      </c>
      <c r="AR776">
        <f>ABS(Table6[[#This Row],[Res_4]]/Table6[[#This Row],[sales]])</f>
        <v>0.52044807168501339</v>
      </c>
      <c r="AS776" s="9">
        <f>'[1]5'!L$20+'[1]5'!L$26*Table6[[#This Row],[Radio_State]]+'[1]5'!L$21*Table6[[#This Row],[NJ_DUM]]+'[1]5'!L$22*Table6[[#This Row],[NY_DUM]]+'[1]5'!L$23*Table6[[#This Row],[PA_DUM]]+'[1]5'!L$24*Table6[[#This Row],[CT_DUM]]+'[1]5'!L$25*Table6[[#This Row],[DL_DUM]]</f>
        <v>317.91601813936546</v>
      </c>
      <c r="AT776" s="9">
        <f>Table6[[#This Row],[sales]]-Table6[[#This Row],[Pred_5]]</f>
        <v>392.21313331267214</v>
      </c>
      <c r="AU776" s="9">
        <f>ABS(Table6[[#This Row],[Red_5]]/Table6[[#This Row],[sales]])</f>
        <v>0.5523123962883284</v>
      </c>
      <c r="AV776" s="9">
        <f>'[1]6'!L$20+'[1]6'!L$26*Table6[[#This Row],[Online]]+'[1]6'!L$21*Table6[[#This Row],[NJ_DUM]]+'[1]6'!L$22*Table6[[#This Row],[NY_DUM]]+'[1]6'!L$23*Table6[[#This Row],[PA_DUM]]+'[1]6'!L$24*Table6[[#This Row],[CT_DUM]]+'[1]6'!L$25*Table6[[#This Row],[DL_DUM]]</f>
        <v>144.16747820440361</v>
      </c>
      <c r="AW776" s="9">
        <f>Table6[[#This Row],[sales]]-Table6[[#This Row],[Pred_6]]</f>
        <v>565.96167324763405</v>
      </c>
      <c r="AX776" s="9">
        <f>ABS(Table6[[#This Row],[Red_6]]/Table6[[#This Row],[sales]])</f>
        <v>0.7969841430821184</v>
      </c>
      <c r="AY776" s="9">
        <f>'[1]7'!L$21+'[1]7'!L$27*Table6[[#This Row],[LNTV]]+'[1]7'!L$22*Table6[[#This Row],[NJ_DUM]]+'[1]7'!L$23*Table6[[#This Row],[NY_DUM]]+'[1]7'!L$24*Table6[[#This Row],[PA_DUM]]+'[1]7'!L$25*Table6[[#This Row],[CT_DUM]]+'[1]7'!L$26*Table6[[#This Row],[DL_DUM]]</f>
        <v>5.8255536175589206</v>
      </c>
      <c r="AZ776" s="9">
        <f>Table6[[#This Row],[sales]]-Table6[[#This Row],[Pred_7]]</f>
        <v>704.30359783447864</v>
      </c>
      <c r="BA776" s="9">
        <f>ABS(Table6[[#This Row],[Red_7]]/Table6[[#This Row],[sales]])</f>
        <v>0.99179648715216495</v>
      </c>
      <c r="BB776" s="9">
        <f>'[1]8'!O$22+'[1]8'!O$28*Table6[[#This Row],[LNRADIOLING]]+'[1]8'!O$23*Table6[[#This Row],[DL_DUM]]+'[1]8'!O$24*Table6[[#This Row],[CT_DUM]]+'[1]8'!O$25*Table6[[#This Row],[PA_DUM]]+'[1]8'!O$26*Table6[[#This Row],[NY_DUM]]+'[1]8'!O$27*Table6[[#This Row],[NJ_DUM]]</f>
        <v>6.8583230222424447</v>
      </c>
      <c r="BC776" s="9">
        <f>Table6[[#This Row],[sales]]-Table6[[#This Row],[Pred_8]]</f>
        <v>703.27082842979519</v>
      </c>
      <c r="BD776" s="9">
        <f>ABS(Table6[[#This Row],[Red_8]]/Table6[[#This Row],[sales]])</f>
        <v>0.99034214690634959</v>
      </c>
      <c r="BE776" s="9">
        <f>'[1]9'!M$19+'[1]9'!M$21*Table6[[#This Row],[LNONLINE]]+'[1]9'!M$20*Table6[[#This Row],[DL_DUM]]+'[1]9'!M$22*Table6[[#This Row],[CT_DUM]]+'[1]9'!M$23*Table6[[#This Row],[PA_DUM]]+'[1]9'!M$24*Table6[[#This Row],[NY_DUM]]+'[1]9'!M$25*Table6[[#This Row],[NJ_DUM]]</f>
        <v>6.8155720138424085</v>
      </c>
      <c r="BF776" s="9">
        <f>Table6[[#This Row],[sales]]-Table6[[#This Row],[Pred_9]]</f>
        <v>703.31357943819523</v>
      </c>
      <c r="BG776" s="9">
        <f>ABS(Table6[[#This Row],[Red_9]]/Table6[[#This Row],[sales]])</f>
        <v>0.9904023486433331</v>
      </c>
      <c r="BH776" s="9">
        <f>'[1]10'!P$22+'[1]10'!P$30*Table6[[#This Row],[LNTV]]+'[1]10'!P$29*Table6[[#This Row],[LNRADIOLING]]+'[1]10'!P$24*Table6[[#This Row],[LNONLINELING]]+'[1]10'!P$23*Table6[[#This Row],[DL_DUM]]+'[1]10'!P$25*Table6[[#This Row],[CT_DUM]]+'[1]10'!P$26*Table6[[#This Row],[PA_DUM]]+'[1]10'!P$27*Table6[[#This Row],[NY_DUM]]+'[1]10'!P$28*Table6[[#This Row],[NJ_DUM]]</f>
        <v>6.8084561960444692</v>
      </c>
      <c r="BI776" s="9">
        <f>Table6[[#This Row],[sales]]-Table6[[#This Row],[Pred_10]]</f>
        <v>703.32069525599309</v>
      </c>
      <c r="BJ776" s="45">
        <f>ABS(Table6[[#This Row],[Red_10]]/Table6[[#This Row],[sales]])</f>
        <v>0.99041236909916608</v>
      </c>
      <c r="BK776" s="9">
        <f>'[1]11'!P$32+'[1]11'!P$40*Table6[[#This Row],[LNONLINELING]]+'[1]11'!P$39*Table6[[#This Row],[LNRADIOLING]]+'[1]11'!P$38*Table6[[#This Row],[LNTVLING]]+'[1]11'!P$33*Table6[[#This Row],[DL_DUM]]+'[1]11'!P$34*Table6[[#This Row],[CT_DUM]]+'[1]11'!P$35*Table6[[#This Row],[PA_DUM]]+'[1]11'!P$36*Table6[[#This Row],[NY_DUM]]+'[1]11'!P$37*Table6[[#This Row],[NJ_DUM]]</f>
        <v>6.8185195602374318</v>
      </c>
      <c r="BL776" s="9">
        <f>Table6[[#This Row],[sales]]-Table6[[#This Row],[ Pred_11]]</f>
        <v>703.3106318918002</v>
      </c>
      <c r="BM776" s="47">
        <f>ABS(Table6[[#This Row],[ Red_11]]/Table6[[#This Row],[sales]])</f>
        <v>0.99039819792456729</v>
      </c>
      <c r="BN776" s="9">
        <f>'[1]12'!K$22+'[1]12'!K$28*Table6[[#This Row],[COMBINE LN LING]]+'[1]12'!K$23*Table6[[#This Row],[DL_DUM]]+'[1]12'!K$24*Table6[[#This Row],[CT_DUM]]+'[1]12'!K$25*Table6[[#This Row],[PA_DUM]]+'[1]12'!K$26*Table6[[#This Row],[NY_DUM]]+'[1]12'!K$27*Table6[[#This Row],[NJ_DUM]]</f>
        <v>6.825783815351901</v>
      </c>
      <c r="BO776" s="9">
        <f>Table6[[#This Row],[sales]]-Table6[[#This Row],[ Pred_12]]</f>
        <v>703.30336763668572</v>
      </c>
      <c r="BP776" s="47">
        <f>ABS(Table6[[#This Row],[ Red_12]]/Table6[[#This Row],[sales]])</f>
        <v>0.99038796844011423</v>
      </c>
      <c r="BQ776">
        <f>LN(G776+'2019 Totals and Calculations'!C$18)</f>
        <v>6.7036407362170367</v>
      </c>
      <c r="BR776">
        <f>LN(Table6[[#This Row],[PROF RADIO]]+'2019 Totals and Calculations'!D$18)</f>
        <v>4.8756743029035077</v>
      </c>
      <c r="BS776">
        <f>LN(Table6[[#This Row],[ONLINE LINGERING]]+'2019 Totals and Calculations'!E$18)</f>
        <v>4.3601343396802328</v>
      </c>
      <c r="BT776">
        <f>MONTH(Table6[[#This Row],[Date]])</f>
        <v>10</v>
      </c>
      <c r="BU776">
        <f t="shared" si="337"/>
        <v>0</v>
      </c>
      <c r="BV776">
        <f t="shared" si="338"/>
        <v>0</v>
      </c>
      <c r="BW776">
        <f t="shared" si="339"/>
        <v>0</v>
      </c>
      <c r="BX776">
        <f t="shared" si="340"/>
        <v>0</v>
      </c>
      <c r="BY776">
        <f t="shared" si="341"/>
        <v>0</v>
      </c>
      <c r="BZ776">
        <f t="shared" si="342"/>
        <v>0</v>
      </c>
      <c r="CA776">
        <f t="shared" si="343"/>
        <v>0</v>
      </c>
      <c r="CB776">
        <f t="shared" si="344"/>
        <v>0</v>
      </c>
      <c r="CC776">
        <f t="shared" si="345"/>
        <v>0</v>
      </c>
      <c r="CD776">
        <f t="shared" si="346"/>
        <v>1</v>
      </c>
      <c r="CE776">
        <f t="shared" si="347"/>
        <v>0</v>
      </c>
      <c r="CF776">
        <f t="shared" si="348"/>
        <v>0</v>
      </c>
      <c r="CG776">
        <f t="shared" si="349"/>
        <v>147</v>
      </c>
      <c r="CH77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702.8047878041848</v>
      </c>
      <c r="CI776" s="79">
        <f>Table6[[#This Row],[sales]]-CH776</f>
        <v>7.324363647852806</v>
      </c>
      <c r="CJ776">
        <f>ABS(Table6[[#This Row],[sales]]-CH776)/Table6[[#This Row],[sales]]</f>
        <v>1.0314128962142032E-2</v>
      </c>
      <c r="CK77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693.7575487784743</v>
      </c>
      <c r="CL776" s="79">
        <f>Table6[[#This Row],[sales]]-CK776</f>
        <v>16.371602673563302</v>
      </c>
      <c r="CM776">
        <f>ABS(Table6[[#This Row],[sales]]-CK776)/Table6[[#This Row],[sales]]</f>
        <v>2.3054401639599563E-2</v>
      </c>
      <c r="CN77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692.41039841353222</v>
      </c>
      <c r="CO776" s="79">
        <f>Table6[[#This Row],[sales]]-CN776</f>
        <v>17.718753038505383</v>
      </c>
      <c r="CP776">
        <f>ABS(Table6[[#This Row],[sales]]-CN776)/Table6[[#This Row],[sales]]</f>
        <v>2.4951451439889402E-2</v>
      </c>
      <c r="CQ77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697.45540402468453</v>
      </c>
      <c r="CR776" s="79">
        <f>Table6[[#This Row],[sales]]-CQ776</f>
        <v>12.673747427353078</v>
      </c>
      <c r="CS776">
        <f>ABS(Table6[[#This Row],[sales]]-CQ776)/Table6[[#This Row],[sales]]</f>
        <v>1.784710203973237E-2</v>
      </c>
    </row>
    <row r="777" spans="1:97" x14ac:dyDescent="0.2">
      <c r="A777">
        <v>776</v>
      </c>
      <c r="B777" t="s">
        <v>31</v>
      </c>
      <c r="C777" s="5">
        <v>43765</v>
      </c>
      <c r="D777" s="6">
        <v>470.30847943938267</v>
      </c>
      <c r="E777" s="8">
        <f>YEAR(Table6[[#This Row],[Date]])</f>
        <v>2019</v>
      </c>
      <c r="F777" s="6">
        <f>Table6[[#This Row],[TV_State]]+Table6[[#This Row],[Radio_State]]+Table6[[#This Row],[Online]]</f>
        <v>574.82147487035661</v>
      </c>
      <c r="G777" s="6">
        <f t="shared" si="324"/>
        <v>458.98036390660531</v>
      </c>
      <c r="H777" s="6">
        <f>LN(Table6[[#This Row],[PROF TV LING]])</f>
        <v>6.1290074289855463</v>
      </c>
      <c r="I777" s="6">
        <f t="shared" si="325"/>
        <v>6.1533888186404386</v>
      </c>
      <c r="J777" s="6">
        <v>69.675330287315944</v>
      </c>
      <c r="K777" s="6">
        <f t="shared" si="330"/>
        <v>68.990731631346989</v>
      </c>
      <c r="L777" s="6">
        <f>0.5*J776+0.5*Table6[[#This Row],[Radio_State]]</f>
        <v>69.330402909655959</v>
      </c>
      <c r="M777" s="6">
        <f>LN(Table6[[#This Row],[RADIO LINGERING ]])</f>
        <v>4.238883524413871</v>
      </c>
      <c r="N777" s="6">
        <f t="shared" si="326"/>
        <v>4.2438463137560003</v>
      </c>
      <c r="O777" s="6">
        <v>34.837665143657972</v>
      </c>
      <c r="P777" s="6">
        <f t="shared" si="327"/>
        <v>34.690462915299619</v>
      </c>
      <c r="Q777" s="6">
        <f>0.3*O776+0.7*Table6[[#This Row],[Online]]</f>
        <v>34.734186930359975</v>
      </c>
      <c r="R777" s="6">
        <f>LN(Table6[[#This Row],[ONLINE LINGERING]])</f>
        <v>3.547724416079312</v>
      </c>
      <c r="S777" s="6">
        <f t="shared" si="328"/>
        <v>3.5506991331960549</v>
      </c>
      <c r="T777" s="6">
        <v>606.97393621965864</v>
      </c>
      <c r="U777" s="6">
        <f t="shared" si="329"/>
        <v>6.4084858514550014</v>
      </c>
      <c r="V777" s="8">
        <f>YEAR(Table6[[#This Row],[Date]])</f>
        <v>2019</v>
      </c>
      <c r="W777" s="8">
        <f>WEEKNUM(Table6[[#This Row],[Date]])</f>
        <v>44</v>
      </c>
      <c r="X777" t="s">
        <v>943</v>
      </c>
      <c r="Y777" s="9">
        <f>Table6[[#This Row],[LNTVLING]]+Table6[[#This Row],[LNRADIOLING]]+Table6[[#This Row],[LNONLINELING]]</f>
        <v>13.915615369478729</v>
      </c>
      <c r="Z777">
        <f t="shared" si="350"/>
        <v>0</v>
      </c>
      <c r="AA777">
        <f t="shared" si="331"/>
        <v>0</v>
      </c>
      <c r="AB777">
        <f t="shared" si="332"/>
        <v>0</v>
      </c>
      <c r="AC777">
        <f t="shared" si="333"/>
        <v>0</v>
      </c>
      <c r="AD777">
        <f t="shared" si="334"/>
        <v>0</v>
      </c>
      <c r="AE777">
        <f t="shared" si="335"/>
        <v>1</v>
      </c>
      <c r="AF777">
        <f t="shared" si="336"/>
        <v>0</v>
      </c>
      <c r="AG777" s="9">
        <f>'[1]1'!J$20+'[1]1'!J$21*Table6[[#This Row],[TV_State]]</f>
        <v>1792.2475358549905</v>
      </c>
      <c r="AH777" s="9">
        <f>Table6[[#This Row],[sales]]-Table6[[#This Row],[Pred_1]]</f>
        <v>-1185.2735996353317</v>
      </c>
      <c r="AI777">
        <f>ABS(Table6[[#This Row],[Res_1]])/Table6[[#This Row],[sales]]</f>
        <v>1.9527586423519698</v>
      </c>
      <c r="AJ777" s="9">
        <f>'[1]2'!J$20+'[1]2'!J$21*Table6[[#This Row],[Radio_State]]</f>
        <v>2020.1603228031713</v>
      </c>
      <c r="AK777" s="9">
        <f>Table6[[#This Row],[sales]]-Table6[[#This Row],[ Pred_2 ]]</f>
        <v>-1413.1863865835126</v>
      </c>
      <c r="AL777">
        <f>ABS(Table6[[#This Row],[ Res_2 ]])/Table6[[#This Row],[sales]]</f>
        <v>2.3282488789964986</v>
      </c>
      <c r="AM777" s="10">
        <f>'[1]3'!J$20+'[1]3'!J$21*Data!O777</f>
        <v>2001.9985609231671</v>
      </c>
      <c r="AN777" s="9">
        <f>Table6[[#This Row],[sales]]-Table6[[#This Row],[Pred_3]]</f>
        <v>-1395.0246247035084</v>
      </c>
      <c r="AO777" s="9">
        <f>ABS(Table6[[#This Row],[Res_3]])/Table6[[#This Row],[sales]]</f>
        <v>2.298327063913105</v>
      </c>
      <c r="AP777" s="9">
        <f>'[1]4'!L$21+'[1]4'!L$27*Table6[[#This Row],[TV_State]]+'[1]4'!L$22*Table6[[#This Row],[NJ_DUM]]+'[1]4'!L$23*Table6[[#This Row],[NY_DUM]]+'[1]4'!L$24*Table6[[#This Row],[PA_DUM]]+'[1]4'!L$25*Table6[[#This Row],[CT_DUM]]+'[1]4'!L$26*Table6[[#This Row],[DL_DUM]]</f>
        <v>341.57094202736675</v>
      </c>
      <c r="AQ777" s="9">
        <f>Table6[[#This Row],[sales]]-Table6[[#This Row],[Pred_4]]</f>
        <v>265.40299419229189</v>
      </c>
      <c r="AR777">
        <f>ABS(Table6[[#This Row],[Res_4]]/Table6[[#This Row],[sales]])</f>
        <v>0.43725599791857428</v>
      </c>
      <c r="AS777" s="9">
        <f>'[1]5'!L$20+'[1]5'!L$26*Table6[[#This Row],[Radio_State]]+'[1]5'!L$21*Table6[[#This Row],[NJ_DUM]]+'[1]5'!L$22*Table6[[#This Row],[NY_DUM]]+'[1]5'!L$23*Table6[[#This Row],[PA_DUM]]+'[1]5'!L$24*Table6[[#This Row],[CT_DUM]]+'[1]5'!L$25*Table6[[#This Row],[DL_DUM]]</f>
        <v>319.13126303748862</v>
      </c>
      <c r="AT777" s="9">
        <f>Table6[[#This Row],[sales]]-Table6[[#This Row],[Pred_5]]</f>
        <v>287.84267318217002</v>
      </c>
      <c r="AU777" s="9">
        <f>ABS(Table6[[#This Row],[Red_5]]/Table6[[#This Row],[sales]])</f>
        <v>0.47422575502155045</v>
      </c>
      <c r="AV777" s="9">
        <f>'[1]6'!L$20+'[1]6'!L$26*Table6[[#This Row],[Online]]+'[1]6'!L$21*Table6[[#This Row],[NJ_DUM]]+'[1]6'!L$22*Table6[[#This Row],[NY_DUM]]+'[1]6'!L$23*Table6[[#This Row],[PA_DUM]]+'[1]6'!L$24*Table6[[#This Row],[CT_DUM]]+'[1]6'!L$25*Table6[[#This Row],[DL_DUM]]</f>
        <v>145.66869099831229</v>
      </c>
      <c r="AW777" s="9">
        <f>Table6[[#This Row],[sales]]-Table6[[#This Row],[Pred_6]]</f>
        <v>461.30524522134635</v>
      </c>
      <c r="AX777" s="9">
        <f>ABS(Table6[[#This Row],[Red_6]]/Table6[[#This Row],[sales]])</f>
        <v>0.76000832604845814</v>
      </c>
      <c r="AY777" s="9">
        <f>'[1]7'!L$21+'[1]7'!L$27*Table6[[#This Row],[LNTV]]+'[1]7'!L$22*Table6[[#This Row],[NJ_DUM]]+'[1]7'!L$23*Table6[[#This Row],[NY_DUM]]+'[1]7'!L$24*Table6[[#This Row],[PA_DUM]]+'[1]7'!L$25*Table6[[#This Row],[CT_DUM]]+'[1]7'!L$26*Table6[[#This Row],[DL_DUM]]</f>
        <v>5.8266549648489221</v>
      </c>
      <c r="AZ777" s="9">
        <f>Table6[[#This Row],[sales]]-Table6[[#This Row],[Pred_7]]</f>
        <v>601.14728125480974</v>
      </c>
      <c r="BA777" s="9">
        <f>ABS(Table6[[#This Row],[Red_7]]/Table6[[#This Row],[sales]])</f>
        <v>0.99040048572573258</v>
      </c>
      <c r="BB777" s="9">
        <f>'[1]8'!O$22+'[1]8'!O$28*Table6[[#This Row],[LNRADIOLING]]+'[1]8'!O$23*Table6[[#This Row],[DL_DUM]]+'[1]8'!O$24*Table6[[#This Row],[CT_DUM]]+'[1]8'!O$25*Table6[[#This Row],[PA_DUM]]+'[1]8'!O$26*Table6[[#This Row],[NY_DUM]]+'[1]8'!O$27*Table6[[#This Row],[NJ_DUM]]</f>
        <v>6.8590328882462206</v>
      </c>
      <c r="BC777" s="9">
        <f>Table6[[#This Row],[sales]]-Table6[[#This Row],[Pred_8]]</f>
        <v>600.11490333141239</v>
      </c>
      <c r="BD777" s="9">
        <f>ABS(Table6[[#This Row],[Red_8]]/Table6[[#This Row],[sales]])</f>
        <v>0.98869962533982014</v>
      </c>
      <c r="BE777" s="9">
        <f>'[1]9'!M$19+'[1]9'!M$21*Table6[[#This Row],[LNONLINE]]+'[1]9'!M$20*Table6[[#This Row],[DL_DUM]]+'[1]9'!M$22*Table6[[#This Row],[CT_DUM]]+'[1]9'!M$23*Table6[[#This Row],[PA_DUM]]+'[1]9'!M$24*Table6[[#This Row],[NY_DUM]]+'[1]9'!M$25*Table6[[#This Row],[NJ_DUM]]</f>
        <v>6.8187224621737412</v>
      </c>
      <c r="BF777" s="9">
        <f>Table6[[#This Row],[sales]]-Table6[[#This Row],[Pred_9]]</f>
        <v>600.15521375748494</v>
      </c>
      <c r="BG777" s="9">
        <f>ABS(Table6[[#This Row],[Red_9]]/Table6[[#This Row],[sales]])</f>
        <v>0.98876603746012237</v>
      </c>
      <c r="BH777" s="9">
        <f>'[1]10'!P$22+'[1]10'!P$30*Table6[[#This Row],[LNTV]]+'[1]10'!P$29*Table6[[#This Row],[LNRADIOLING]]+'[1]10'!P$24*Table6[[#This Row],[LNONLINELING]]+'[1]10'!P$23*Table6[[#This Row],[DL_DUM]]+'[1]10'!P$25*Table6[[#This Row],[CT_DUM]]+'[1]10'!P$26*Table6[[#This Row],[PA_DUM]]+'[1]10'!P$27*Table6[[#This Row],[NY_DUM]]+'[1]10'!P$28*Table6[[#This Row],[NJ_DUM]]</f>
        <v>6.8102672793206871</v>
      </c>
      <c r="BI777" s="9">
        <f>Table6[[#This Row],[sales]]-Table6[[#This Row],[Pred_10]]</f>
        <v>600.16366894033797</v>
      </c>
      <c r="BJ777" s="45">
        <f>ABS(Table6[[#This Row],[Red_10]]/Table6[[#This Row],[sales]])</f>
        <v>0.98877996751930364</v>
      </c>
      <c r="BK777" s="9">
        <f>'[1]11'!P$32+'[1]11'!P$40*Table6[[#This Row],[LNONLINELING]]+'[1]11'!P$39*Table6[[#This Row],[LNRADIOLING]]+'[1]11'!P$38*Table6[[#This Row],[LNTVLING]]+'[1]11'!P$33*Table6[[#This Row],[DL_DUM]]+'[1]11'!P$34*Table6[[#This Row],[CT_DUM]]+'[1]11'!P$35*Table6[[#This Row],[PA_DUM]]+'[1]11'!P$36*Table6[[#This Row],[NY_DUM]]+'[1]11'!P$37*Table6[[#This Row],[NJ_DUM]]</f>
        <v>6.8195296502004066</v>
      </c>
      <c r="BL777" s="9">
        <f>Table6[[#This Row],[sales]]-Table6[[#This Row],[ Pred_11]]</f>
        <v>600.15440656945827</v>
      </c>
      <c r="BM777" s="47">
        <f>ABS(Table6[[#This Row],[ Red_11]]/Table6[[#This Row],[sales]])</f>
        <v>0.98876470760396462</v>
      </c>
      <c r="BN777" s="9">
        <f>'[1]12'!K$22+'[1]12'!K$28*Table6[[#This Row],[COMBINE LN LING]]+'[1]12'!K$23*Table6[[#This Row],[DL_DUM]]+'[1]12'!K$24*Table6[[#This Row],[CT_DUM]]+'[1]12'!K$25*Table6[[#This Row],[PA_DUM]]+'[1]12'!K$26*Table6[[#This Row],[NY_DUM]]+'[1]12'!K$27*Table6[[#This Row],[NJ_DUM]]</f>
        <v>6.8287223386717217</v>
      </c>
      <c r="BO777" s="9">
        <f>Table6[[#This Row],[sales]]-Table6[[#This Row],[ Pred_12]]</f>
        <v>600.14521388098694</v>
      </c>
      <c r="BP777" s="47">
        <f>ABS(Table6[[#This Row],[ Red_12]]/Table6[[#This Row],[sales]])</f>
        <v>0.98874956249159196</v>
      </c>
      <c r="BQ777">
        <f>LN(G777+'2019 Totals and Calculations'!C$18)</f>
        <v>6.7095773247978157</v>
      </c>
      <c r="BR777">
        <f>LN(Table6[[#This Row],[PROF RADIO]]+'2019 Totals and Calculations'!D$18)</f>
        <v>4.8808841598637125</v>
      </c>
      <c r="BS777">
        <f>LN(Table6[[#This Row],[ONLINE LINGERING]]+'2019 Totals and Calculations'!E$18)</f>
        <v>4.36451864803443</v>
      </c>
      <c r="BT777">
        <f>MONTH(Table6[[#This Row],[Date]])</f>
        <v>10</v>
      </c>
      <c r="BU777">
        <f t="shared" si="337"/>
        <v>0</v>
      </c>
      <c r="BV777">
        <f t="shared" si="338"/>
        <v>0</v>
      </c>
      <c r="BW777">
        <f t="shared" si="339"/>
        <v>0</v>
      </c>
      <c r="BX777">
        <f t="shared" si="340"/>
        <v>0</v>
      </c>
      <c r="BY777">
        <f t="shared" si="341"/>
        <v>0</v>
      </c>
      <c r="BZ777">
        <f t="shared" si="342"/>
        <v>0</v>
      </c>
      <c r="CA777">
        <f t="shared" si="343"/>
        <v>0</v>
      </c>
      <c r="CB777">
        <f t="shared" si="344"/>
        <v>0</v>
      </c>
      <c r="CC777">
        <f t="shared" si="345"/>
        <v>0</v>
      </c>
      <c r="CD777">
        <f t="shared" si="346"/>
        <v>1</v>
      </c>
      <c r="CE777">
        <f t="shared" si="347"/>
        <v>0</v>
      </c>
      <c r="CF777">
        <f t="shared" si="348"/>
        <v>0</v>
      </c>
      <c r="CG777">
        <f t="shared" si="349"/>
        <v>148</v>
      </c>
      <c r="CH77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705.9553640346071</v>
      </c>
      <c r="CI777" s="79">
        <f>Table6[[#This Row],[sales]]-CH777</f>
        <v>-98.981427814948461</v>
      </c>
      <c r="CJ777">
        <f>ABS(Table6[[#This Row],[sales]]-CH777)/Table6[[#This Row],[sales]]</f>
        <v>0.16307360482630004</v>
      </c>
      <c r="CK77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696.4429748148691</v>
      </c>
      <c r="CL777" s="79">
        <f>Table6[[#This Row],[sales]]-CK777</f>
        <v>-89.469038595210463</v>
      </c>
      <c r="CM777">
        <f>ABS(Table6[[#This Row],[sales]]-CK777)/Table6[[#This Row],[sales]]</f>
        <v>0.14740177997170606</v>
      </c>
      <c r="CN77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695.03660094982763</v>
      </c>
      <c r="CO777" s="79">
        <f>Table6[[#This Row],[sales]]-CN777</f>
        <v>-88.06266473016899</v>
      </c>
      <c r="CP777">
        <f>ABS(Table6[[#This Row],[sales]]-CN777)/Table6[[#This Row],[sales]]</f>
        <v>0.14508475483912686</v>
      </c>
      <c r="CQ77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701.24192204504311</v>
      </c>
      <c r="CR777" s="79">
        <f>Table6[[#This Row],[sales]]-CQ777</f>
        <v>-94.267985825384471</v>
      </c>
      <c r="CS777">
        <f>ABS(Table6[[#This Row],[sales]]-CQ777)/Table6[[#This Row],[sales]]</f>
        <v>0.15530812807630953</v>
      </c>
    </row>
    <row r="778" spans="1:97" x14ac:dyDescent="0.2">
      <c r="A778">
        <v>777</v>
      </c>
      <c r="B778" t="s">
        <v>31</v>
      </c>
      <c r="C778" s="5">
        <v>43772</v>
      </c>
      <c r="D778" s="6">
        <v>475.01156423377643</v>
      </c>
      <c r="E778" s="8">
        <f>YEAR(Table6[[#This Row],[Date]])</f>
        <v>2019</v>
      </c>
      <c r="F778" s="6">
        <f>Table6[[#This Row],[TV_State]]+Table6[[#This Row],[Radio_State]]+Table6[[#This Row],[Online]]</f>
        <v>580.56968961906</v>
      </c>
      <c r="G778" s="6">
        <f t="shared" si="324"/>
        <v>463.78972400475664</v>
      </c>
      <c r="H778" s="6">
        <f>LN(Table6[[#This Row],[PROF TV LING]])</f>
        <v>6.1394312684844694</v>
      </c>
      <c r="I778" s="6">
        <f t="shared" si="325"/>
        <v>6.1633391494936065</v>
      </c>
      <c r="J778" s="6">
        <v>70.372083590189092</v>
      </c>
      <c r="K778" s="6">
        <f t="shared" si="330"/>
        <v>69.681407610768048</v>
      </c>
      <c r="L778" s="6">
        <f>0.5*J777+0.5*Table6[[#This Row],[Radio_State]]</f>
        <v>70.023706938752525</v>
      </c>
      <c r="M778" s="6">
        <f>LN(Table6[[#This Row],[RADIO LINGERING ]])</f>
        <v>4.2488338552670397</v>
      </c>
      <c r="N778" s="6">
        <f t="shared" si="326"/>
        <v>4.2537966446091682</v>
      </c>
      <c r="O778" s="6">
        <v>35.186041795094546</v>
      </c>
      <c r="P778" s="6">
        <f t="shared" si="327"/>
        <v>35.037368131156065</v>
      </c>
      <c r="Q778" s="6">
        <f>0.3*O777+0.7*Table6[[#This Row],[Online]]</f>
        <v>35.081528799663573</v>
      </c>
      <c r="R778" s="6">
        <f>LN(Table6[[#This Row],[ONLINE LINGERING]])</f>
        <v>3.5576747469324803</v>
      </c>
      <c r="S778" s="6">
        <f t="shared" si="328"/>
        <v>3.5606494640492232</v>
      </c>
      <c r="T778" s="6">
        <v>605.29511733904747</v>
      </c>
      <c r="U778" s="6">
        <f t="shared" si="329"/>
        <v>6.4057161363510602</v>
      </c>
      <c r="V778" s="8">
        <f>YEAR(Table6[[#This Row],[Date]])</f>
        <v>2019</v>
      </c>
      <c r="W778" s="8">
        <f>WEEKNUM(Table6[[#This Row],[Date]])</f>
        <v>45</v>
      </c>
      <c r="X778" t="s">
        <v>944</v>
      </c>
      <c r="Y778" s="9">
        <f>Table6[[#This Row],[LNTVLING]]+Table6[[#This Row],[LNRADIOLING]]+Table6[[#This Row],[LNONLINELING]]</f>
        <v>13.94593987068399</v>
      </c>
      <c r="Z778">
        <f t="shared" si="350"/>
        <v>0</v>
      </c>
      <c r="AA778">
        <f t="shared" si="331"/>
        <v>0</v>
      </c>
      <c r="AB778">
        <f t="shared" si="332"/>
        <v>0</v>
      </c>
      <c r="AC778">
        <f t="shared" si="333"/>
        <v>0</v>
      </c>
      <c r="AD778">
        <f t="shared" si="334"/>
        <v>0</v>
      </c>
      <c r="AE778">
        <f t="shared" si="335"/>
        <v>1</v>
      </c>
      <c r="AF778">
        <f t="shared" si="336"/>
        <v>0</v>
      </c>
      <c r="AG778" s="9">
        <f>'[1]1'!J$20+'[1]1'!J$21*Table6[[#This Row],[TV_State]]</f>
        <v>1796.8726857589772</v>
      </c>
      <c r="AH778" s="9">
        <f>Table6[[#This Row],[sales]]-Table6[[#This Row],[Pred_1]]</f>
        <v>-1191.5775684199298</v>
      </c>
      <c r="AI778">
        <f>ABS(Table6[[#This Row],[Res_1]])/Table6[[#This Row],[sales]]</f>
        <v>1.9685894273495097</v>
      </c>
      <c r="AJ778" s="9">
        <f>'[1]2'!J$20+'[1]2'!J$21*Table6[[#This Row],[Radio_State]]</f>
        <v>2023.2191079912277</v>
      </c>
      <c r="AK778" s="9">
        <f>Table6[[#This Row],[sales]]-Table6[[#This Row],[ Pred_2 ]]</f>
        <v>-1417.9239906521802</v>
      </c>
      <c r="AL778">
        <f>ABS(Table6[[#This Row],[ Res_2 ]])/Table6[[#This Row],[sales]]</f>
        <v>2.3425333362766088</v>
      </c>
      <c r="AM778" s="10">
        <f>'[1]3'!J$20+'[1]3'!J$21*Data!O778</f>
        <v>2004.0112447151503</v>
      </c>
      <c r="AN778" s="9">
        <f>Table6[[#This Row],[sales]]-Table6[[#This Row],[Pred_3]]</f>
        <v>-1398.7161273761028</v>
      </c>
      <c r="AO778" s="9">
        <f>ABS(Table6[[#This Row],[Res_3]])/Table6[[#This Row],[sales]]</f>
        <v>2.3108002812331159</v>
      </c>
      <c r="AP778" s="9">
        <f>'[1]4'!L$21+'[1]4'!L$27*Table6[[#This Row],[TV_State]]+'[1]4'!L$22*Table6[[#This Row],[NJ_DUM]]+'[1]4'!L$23*Table6[[#This Row],[NY_DUM]]+'[1]4'!L$24*Table6[[#This Row],[PA_DUM]]+'[1]4'!L$25*Table6[[#This Row],[CT_DUM]]+'[1]4'!L$26*Table6[[#This Row],[DL_DUM]]</f>
        <v>342.60835150418217</v>
      </c>
      <c r="AQ778" s="9">
        <f>Table6[[#This Row],[sales]]-Table6[[#This Row],[Pred_4]]</f>
        <v>262.6867658348653</v>
      </c>
      <c r="AR778">
        <f>ABS(Table6[[#This Row],[Res_4]]/Table6[[#This Row],[sales]])</f>
        <v>0.43398130649007871</v>
      </c>
      <c r="AS778" s="9">
        <f>'[1]5'!L$20+'[1]5'!L$26*Table6[[#This Row],[Radio_State]]+'[1]5'!L$21*Table6[[#This Row],[NJ_DUM]]+'[1]5'!L$22*Table6[[#This Row],[NY_DUM]]+'[1]5'!L$23*Table6[[#This Row],[PA_DUM]]+'[1]5'!L$24*Table6[[#This Row],[CT_DUM]]+'[1]5'!L$25*Table6[[#This Row],[DL_DUM]]</f>
        <v>320.35866038459301</v>
      </c>
      <c r="AT778" s="9">
        <f>Table6[[#This Row],[sales]]-Table6[[#This Row],[Pred_5]]</f>
        <v>284.93645695445446</v>
      </c>
      <c r="AU778" s="9">
        <f>ABS(Table6[[#This Row],[Red_5]]/Table6[[#This Row],[sales]])</f>
        <v>0.47073972479254506</v>
      </c>
      <c r="AV778" s="9">
        <f>'[1]6'!L$20+'[1]6'!L$26*Table6[[#This Row],[Online]]+'[1]6'!L$21*Table6[[#This Row],[NJ_DUM]]+'[1]6'!L$22*Table6[[#This Row],[NY_DUM]]+'[1]6'!L$23*Table6[[#This Row],[PA_DUM]]+'[1]6'!L$24*Table6[[#This Row],[CT_DUM]]+'[1]6'!L$25*Table6[[#This Row],[DL_DUM]]</f>
        <v>147.18491592015999</v>
      </c>
      <c r="AW778" s="9">
        <f>Table6[[#This Row],[sales]]-Table6[[#This Row],[Pred_6]]</f>
        <v>458.11020141888747</v>
      </c>
      <c r="AX778" s="9">
        <f>ABS(Table6[[#This Row],[Red_6]]/Table6[[#This Row],[sales]])</f>
        <v>0.75683776111196277</v>
      </c>
      <c r="AY778" s="9">
        <f>'[1]7'!L$21+'[1]7'!L$27*Table6[[#This Row],[LNTV]]+'[1]7'!L$22*Table6[[#This Row],[NJ_DUM]]+'[1]7'!L$23*Table6[[#This Row],[NY_DUM]]+'[1]7'!L$24*Table6[[#This Row],[PA_DUM]]+'[1]7'!L$25*Table6[[#This Row],[CT_DUM]]+'[1]7'!L$26*Table6[[#This Row],[DL_DUM]]</f>
        <v>5.8277563121389226</v>
      </c>
      <c r="AZ778" s="9">
        <f>Table6[[#This Row],[sales]]-Table6[[#This Row],[Pred_7]]</f>
        <v>599.46736102690852</v>
      </c>
      <c r="BA778" s="9">
        <f>ABS(Table6[[#This Row],[Red_7]]/Table6[[#This Row],[sales]])</f>
        <v>0.99037204143037116</v>
      </c>
      <c r="BB778" s="9">
        <f>'[1]8'!O$22+'[1]8'!O$28*Table6[[#This Row],[LNRADIOLING]]+'[1]8'!O$23*Table6[[#This Row],[DL_DUM]]+'[1]8'!O$24*Table6[[#This Row],[CT_DUM]]+'[1]8'!O$25*Table6[[#This Row],[PA_DUM]]+'[1]8'!O$26*Table6[[#This Row],[NY_DUM]]+'[1]8'!O$27*Table6[[#This Row],[NJ_DUM]]</f>
        <v>6.8597427542499974</v>
      </c>
      <c r="BC778" s="9">
        <f>Table6[[#This Row],[sales]]-Table6[[#This Row],[Pred_8]]</f>
        <v>598.4353745847975</v>
      </c>
      <c r="BD778" s="9">
        <f>ABS(Table6[[#This Row],[Red_8]]/Table6[[#This Row],[sales]])</f>
        <v>0.98866711037682542</v>
      </c>
      <c r="BE778" s="9">
        <f>'[1]9'!M$19+'[1]9'!M$21*Table6[[#This Row],[LNONLINE]]+'[1]9'!M$20*Table6[[#This Row],[DL_DUM]]+'[1]9'!M$22*Table6[[#This Row],[CT_DUM]]+'[1]9'!M$23*Table6[[#This Row],[PA_DUM]]+'[1]9'!M$24*Table6[[#This Row],[NY_DUM]]+'[1]9'!M$25*Table6[[#This Row],[NJ_DUM]]</f>
        <v>6.8218729105050731</v>
      </c>
      <c r="BF778" s="9">
        <f>Table6[[#This Row],[sales]]-Table6[[#This Row],[Pred_9]]</f>
        <v>598.47324442854244</v>
      </c>
      <c r="BG778" s="9">
        <f>ABS(Table6[[#This Row],[Red_9]]/Table6[[#This Row],[sales]])</f>
        <v>0.98872967464119843</v>
      </c>
      <c r="BH778" s="9">
        <f>'[1]10'!P$22+'[1]10'!P$30*Table6[[#This Row],[LNTV]]+'[1]10'!P$29*Table6[[#This Row],[LNRADIOLING]]+'[1]10'!P$24*Table6[[#This Row],[LNONLINELING]]+'[1]10'!P$23*Table6[[#This Row],[DL_DUM]]+'[1]10'!P$25*Table6[[#This Row],[CT_DUM]]+'[1]10'!P$26*Table6[[#This Row],[PA_DUM]]+'[1]10'!P$27*Table6[[#This Row],[NY_DUM]]+'[1]10'!P$28*Table6[[#This Row],[NJ_DUM]]</f>
        <v>6.812078362596905</v>
      </c>
      <c r="BI778" s="9">
        <f>Table6[[#This Row],[sales]]-Table6[[#This Row],[Pred_10]]</f>
        <v>598.48303897645053</v>
      </c>
      <c r="BJ778" s="45">
        <f>ABS(Table6[[#This Row],[Red_10]]/Table6[[#This Row],[sales]])</f>
        <v>0.98874585608332066</v>
      </c>
      <c r="BK778" s="9">
        <f>'[1]11'!P$32+'[1]11'!P$40*Table6[[#This Row],[LNONLINELING]]+'[1]11'!P$39*Table6[[#This Row],[LNRADIOLING]]+'[1]11'!P$38*Table6[[#This Row],[LNTVLING]]+'[1]11'!P$33*Table6[[#This Row],[DL_DUM]]+'[1]11'!P$34*Table6[[#This Row],[CT_DUM]]+'[1]11'!P$35*Table6[[#This Row],[PA_DUM]]+'[1]11'!P$36*Table6[[#This Row],[NY_DUM]]+'[1]11'!P$37*Table6[[#This Row],[NJ_DUM]]</f>
        <v>6.820575177859789</v>
      </c>
      <c r="BL778" s="9">
        <f>Table6[[#This Row],[sales]]-Table6[[#This Row],[ Pred_11]]</f>
        <v>598.47454216118763</v>
      </c>
      <c r="BM778" s="47">
        <f>ABS(Table6[[#This Row],[ Red_11]]/Table6[[#This Row],[sales]])</f>
        <v>0.98873181860801396</v>
      </c>
      <c r="BN778" s="9">
        <f>'[1]12'!K$22+'[1]12'!K$28*Table6[[#This Row],[COMBINE LN LING]]+'[1]12'!K$23*Table6[[#This Row],[DL_DUM]]+'[1]12'!K$24*Table6[[#This Row],[CT_DUM]]+'[1]12'!K$25*Table6[[#This Row],[PA_DUM]]+'[1]12'!K$26*Table6[[#This Row],[NY_DUM]]+'[1]12'!K$27*Table6[[#This Row],[NJ_DUM]]</f>
        <v>6.8316406435977033</v>
      </c>
      <c r="BO778" s="9">
        <f>Table6[[#This Row],[sales]]-Table6[[#This Row],[ Pred_12]]</f>
        <v>598.4634766954498</v>
      </c>
      <c r="BP778" s="47">
        <f>ABS(Table6[[#This Row],[ Red_12]]/Table6[[#This Row],[sales]])</f>
        <v>0.98871353749947566</v>
      </c>
      <c r="BQ778">
        <f>LN(G778+'2019 Totals and Calculations'!C$18)</f>
        <v>6.7154236739798074</v>
      </c>
      <c r="BR778">
        <f>LN(Table6[[#This Row],[PROF RADIO]]+'2019 Totals and Calculations'!D$18)</f>
        <v>4.8861129040256204</v>
      </c>
      <c r="BS778">
        <f>LN(Table6[[#This Row],[ONLINE LINGERING]]+'2019 Totals and Calculations'!E$18)</f>
        <v>4.3689273737235785</v>
      </c>
      <c r="BT778">
        <f>MONTH(Table6[[#This Row],[Date]])</f>
        <v>11</v>
      </c>
      <c r="BU778">
        <f t="shared" si="337"/>
        <v>0</v>
      </c>
      <c r="BV778">
        <f t="shared" si="338"/>
        <v>0</v>
      </c>
      <c r="BW778">
        <f t="shared" si="339"/>
        <v>0</v>
      </c>
      <c r="BX778">
        <f t="shared" si="340"/>
        <v>0</v>
      </c>
      <c r="BY778">
        <f t="shared" si="341"/>
        <v>0</v>
      </c>
      <c r="BZ778">
        <f t="shared" si="342"/>
        <v>0</v>
      </c>
      <c r="CA778">
        <f t="shared" si="343"/>
        <v>0</v>
      </c>
      <c r="CB778">
        <f t="shared" si="344"/>
        <v>0</v>
      </c>
      <c r="CC778">
        <f t="shared" si="345"/>
        <v>0</v>
      </c>
      <c r="CD778">
        <f t="shared" si="346"/>
        <v>0</v>
      </c>
      <c r="CE778">
        <f t="shared" si="347"/>
        <v>1</v>
      </c>
      <c r="CF778">
        <f t="shared" si="348"/>
        <v>0</v>
      </c>
      <c r="CG778">
        <f t="shared" si="349"/>
        <v>149</v>
      </c>
      <c r="CH77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680.18373562345425</v>
      </c>
      <c r="CI778" s="79">
        <f>Table6[[#This Row],[sales]]-CH778</f>
        <v>-74.888618284406789</v>
      </c>
      <c r="CJ778">
        <f>ABS(Table6[[#This Row],[sales]]-CH778)/Table6[[#This Row],[sales]]</f>
        <v>0.12372248864921703</v>
      </c>
      <c r="CK77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677.00416096041943</v>
      </c>
      <c r="CL778" s="79">
        <f>Table6[[#This Row],[sales]]-CK778</f>
        <v>-71.709043621371961</v>
      </c>
      <c r="CM778">
        <f>ABS(Table6[[#This Row],[sales]]-CK778)/Table6[[#This Row],[sales]]</f>
        <v>0.11846955570468473</v>
      </c>
      <c r="CN77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703.33694980558869</v>
      </c>
      <c r="CO778" s="79">
        <f>Table6[[#This Row],[sales]]-CN778</f>
        <v>-98.041832466541223</v>
      </c>
      <c r="CP778">
        <f>ABS(Table6[[#This Row],[sales]]-CN778)/Table6[[#This Row],[sales]]</f>
        <v>0.16197360536715594</v>
      </c>
      <c r="CQ77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705.04968498039818</v>
      </c>
      <c r="CR778" s="79">
        <f>Table6[[#This Row],[sales]]-CQ778</f>
        <v>-99.754567641350718</v>
      </c>
      <c r="CS778">
        <f>ABS(Table6[[#This Row],[sales]]-CQ778)/Table6[[#This Row],[sales]]</f>
        <v>0.16480319233349211</v>
      </c>
    </row>
    <row r="779" spans="1:97" x14ac:dyDescent="0.2">
      <c r="A779">
        <v>778</v>
      </c>
      <c r="B779" t="s">
        <v>31</v>
      </c>
      <c r="C779" s="5">
        <v>43779</v>
      </c>
      <c r="D779" s="6">
        <v>479.76167987611416</v>
      </c>
      <c r="E779" s="8">
        <f>YEAR(Table6[[#This Row],[Date]])</f>
        <v>2019</v>
      </c>
      <c r="F779" s="6">
        <f>Table6[[#This Row],[TV_State]]+Table6[[#This Row],[Radio_State]]+Table6[[#This Row],[Online]]</f>
        <v>586.37538651525063</v>
      </c>
      <c r="G779" s="6">
        <f t="shared" si="324"/>
        <v>468.58131076616382</v>
      </c>
      <c r="H779" s="6">
        <f>LN(Table6[[#This Row],[PROF TV LING]])</f>
        <v>6.1497096421502242</v>
      </c>
      <c r="I779" s="6">
        <f t="shared" si="325"/>
        <v>6.1732894803467753</v>
      </c>
      <c r="J779" s="6">
        <v>71.075804426090983</v>
      </c>
      <c r="K779" s="6">
        <f t="shared" si="330"/>
        <v>70.378606018429508</v>
      </c>
      <c r="L779" s="6">
        <f>0.5*J778+0.5*Table6[[#This Row],[Radio_State]]</f>
        <v>70.723944008140037</v>
      </c>
      <c r="M779" s="6">
        <f>LN(Table6[[#This Row],[RADIO LINGERING ]])</f>
        <v>4.2587841861202076</v>
      </c>
      <c r="N779" s="6">
        <f t="shared" si="326"/>
        <v>4.2637469754623361</v>
      </c>
      <c r="O779" s="6">
        <v>35.537902213045491</v>
      </c>
      <c r="P779" s="6">
        <f t="shared" si="327"/>
        <v>35.387741988478666</v>
      </c>
      <c r="Q779" s="6">
        <f>0.3*O778+0.7*Table6[[#This Row],[Online]]</f>
        <v>35.432344087660205</v>
      </c>
      <c r="R779" s="6">
        <f>LN(Table6[[#This Row],[ONLINE LINGERING]])</f>
        <v>3.5676250777856482</v>
      </c>
      <c r="S779" s="6">
        <f t="shared" si="328"/>
        <v>3.5705997949023911</v>
      </c>
      <c r="T779" s="6">
        <v>647.81675172506107</v>
      </c>
      <c r="U779" s="6">
        <f t="shared" si="329"/>
        <v>6.4736078658117426</v>
      </c>
      <c r="V779" s="8">
        <f>YEAR(Table6[[#This Row],[Date]])</f>
        <v>2019</v>
      </c>
      <c r="W779" s="8">
        <f>WEEKNUM(Table6[[#This Row],[Date]])</f>
        <v>46</v>
      </c>
      <c r="X779" t="s">
        <v>945</v>
      </c>
      <c r="Y779" s="9">
        <f>Table6[[#This Row],[LNTVLING]]+Table6[[#This Row],[LNRADIOLING]]+Table6[[#This Row],[LNONLINELING]]</f>
        <v>13.97611890605608</v>
      </c>
      <c r="Z779">
        <f t="shared" si="350"/>
        <v>0</v>
      </c>
      <c r="AA779">
        <f t="shared" si="331"/>
        <v>0</v>
      </c>
      <c r="AB779">
        <f t="shared" si="332"/>
        <v>0</v>
      </c>
      <c r="AC779">
        <f t="shared" si="333"/>
        <v>0</v>
      </c>
      <c r="AD779">
        <f t="shared" si="334"/>
        <v>0</v>
      </c>
      <c r="AE779">
        <f t="shared" si="335"/>
        <v>1</v>
      </c>
      <c r="AF779">
        <f t="shared" si="336"/>
        <v>0</v>
      </c>
      <c r="AG779" s="9">
        <f>'[1]1'!J$20+'[1]1'!J$21*Table6[[#This Row],[TV_State]]</f>
        <v>1801.5440871620035</v>
      </c>
      <c r="AH779" s="9">
        <f>Table6[[#This Row],[sales]]-Table6[[#This Row],[Pred_1]]</f>
        <v>-1153.7273354369424</v>
      </c>
      <c r="AI779">
        <f>ABS(Table6[[#This Row],[Res_1]])/Table6[[#This Row],[sales]]</f>
        <v>1.7809470538770416</v>
      </c>
      <c r="AJ779" s="9">
        <f>'[1]2'!J$20+'[1]2'!J$21*Table6[[#This Row],[Radio_State]]</f>
        <v>2026.308481031165</v>
      </c>
      <c r="AK779" s="9">
        <f>Table6[[#This Row],[sales]]-Table6[[#This Row],[ Pred_2 ]]</f>
        <v>-1378.4917293061039</v>
      </c>
      <c r="AL779">
        <f>ABS(Table6[[#This Row],[ Res_2 ]])/Table6[[#This Row],[sales]]</f>
        <v>2.1279038024801613</v>
      </c>
      <c r="AM779" s="10">
        <f>'[1]3'!J$20+'[1]3'!J$21*Data!O779</f>
        <v>2006.0440553450533</v>
      </c>
      <c r="AN779" s="9">
        <f>Table6[[#This Row],[sales]]-Table6[[#This Row],[Pred_3]]</f>
        <v>-1358.2273036199922</v>
      </c>
      <c r="AO779" s="9">
        <f>ABS(Table6[[#This Row],[Res_3]])/Table6[[#This Row],[sales]]</f>
        <v>2.0966226946172508</v>
      </c>
      <c r="AP779" s="9">
        <f>'[1]4'!L$21+'[1]4'!L$27*Table6[[#This Row],[TV_State]]+'[1]4'!L$22*Table6[[#This Row],[NJ_DUM]]+'[1]4'!L$23*Table6[[#This Row],[NY_DUM]]+'[1]4'!L$24*Table6[[#This Row],[PA_DUM]]+'[1]4'!L$25*Table6[[#This Row],[CT_DUM]]+'[1]4'!L$26*Table6[[#This Row],[DL_DUM]]</f>
        <v>343.65613507576575</v>
      </c>
      <c r="AQ779" s="9">
        <f>Table6[[#This Row],[sales]]-Table6[[#This Row],[Pred_4]]</f>
        <v>304.16061664929532</v>
      </c>
      <c r="AR779">
        <f>ABS(Table6[[#This Row],[Res_4]]/Table6[[#This Row],[sales]])</f>
        <v>0.46951644248061014</v>
      </c>
      <c r="AS779" s="9">
        <f>'[1]5'!L$20+'[1]5'!L$26*Table6[[#This Row],[Radio_State]]+'[1]5'!L$21*Table6[[#This Row],[NJ_DUM]]+'[1]5'!L$22*Table6[[#This Row],[NY_DUM]]+'[1]5'!L$23*Table6[[#This Row],[PA_DUM]]+'[1]5'!L$24*Table6[[#This Row],[CT_DUM]]+'[1]5'!L$25*Table6[[#This Row],[DL_DUM]]</f>
        <v>321.59833170516845</v>
      </c>
      <c r="AT779" s="9">
        <f>Table6[[#This Row],[sales]]-Table6[[#This Row],[Pred_5]]</f>
        <v>326.21842001989262</v>
      </c>
      <c r="AU779" s="9">
        <f>ABS(Table6[[#This Row],[Red_5]]/Table6[[#This Row],[sales]])</f>
        <v>0.50356589135926277</v>
      </c>
      <c r="AV779" s="9">
        <f>'[1]6'!L$20+'[1]6'!L$26*Table6[[#This Row],[Online]]+'[1]6'!L$21*Table6[[#This Row],[NJ_DUM]]+'[1]6'!L$22*Table6[[#This Row],[NY_DUM]]+'[1]6'!L$23*Table6[[#This Row],[PA_DUM]]+'[1]6'!L$24*Table6[[#This Row],[CT_DUM]]+'[1]6'!L$25*Table6[[#This Row],[DL_DUM]]</f>
        <v>148.71630309122619</v>
      </c>
      <c r="AW779" s="9">
        <f>Table6[[#This Row],[sales]]-Table6[[#This Row],[Pred_6]]</f>
        <v>499.10044863383484</v>
      </c>
      <c r="AX779" s="9">
        <f>ABS(Table6[[#This Row],[Red_6]]/Table6[[#This Row],[sales]])</f>
        <v>0.7704346133451907</v>
      </c>
      <c r="AY779" s="9">
        <f>'[1]7'!L$21+'[1]7'!L$27*Table6[[#This Row],[LNTV]]+'[1]7'!L$22*Table6[[#This Row],[NJ_DUM]]+'[1]7'!L$23*Table6[[#This Row],[NY_DUM]]+'[1]7'!L$24*Table6[[#This Row],[PA_DUM]]+'[1]7'!L$25*Table6[[#This Row],[CT_DUM]]+'[1]7'!L$26*Table6[[#This Row],[DL_DUM]]</f>
        <v>5.8288576594289232</v>
      </c>
      <c r="AZ779" s="9">
        <f>Table6[[#This Row],[sales]]-Table6[[#This Row],[Pred_7]]</f>
        <v>641.98789406563219</v>
      </c>
      <c r="BA779" s="9">
        <f>ABS(Table6[[#This Row],[Red_7]]/Table6[[#This Row],[sales]])</f>
        <v>0.99100230482785867</v>
      </c>
      <c r="BB779" s="9">
        <f>'[1]8'!O$22+'[1]8'!O$28*Table6[[#This Row],[LNRADIOLING]]+'[1]8'!O$23*Table6[[#This Row],[DL_DUM]]+'[1]8'!O$24*Table6[[#This Row],[CT_DUM]]+'[1]8'!O$25*Table6[[#This Row],[PA_DUM]]+'[1]8'!O$26*Table6[[#This Row],[NY_DUM]]+'[1]8'!O$27*Table6[[#This Row],[NJ_DUM]]</f>
        <v>6.8604526202537741</v>
      </c>
      <c r="BC779" s="9">
        <f>Table6[[#This Row],[sales]]-Table6[[#This Row],[Pred_8]]</f>
        <v>640.95629910480727</v>
      </c>
      <c r="BD779" s="9">
        <f>ABS(Table6[[#This Row],[Red_8]]/Table6[[#This Row],[sales]])</f>
        <v>0.98940988697500454</v>
      </c>
      <c r="BE779" s="9">
        <f>'[1]9'!M$19+'[1]9'!M$21*Table6[[#This Row],[LNONLINE]]+'[1]9'!M$20*Table6[[#This Row],[DL_DUM]]+'[1]9'!M$22*Table6[[#This Row],[CT_DUM]]+'[1]9'!M$23*Table6[[#This Row],[PA_DUM]]+'[1]9'!M$24*Table6[[#This Row],[NY_DUM]]+'[1]9'!M$25*Table6[[#This Row],[NJ_DUM]]</f>
        <v>6.8250233588364058</v>
      </c>
      <c r="BF779" s="9">
        <f>Table6[[#This Row],[sales]]-Table6[[#This Row],[Pred_9]]</f>
        <v>640.99172836622461</v>
      </c>
      <c r="BG779" s="9">
        <f>ABS(Table6[[#This Row],[Red_9]]/Table6[[#This Row],[sales]])</f>
        <v>0.98946457722702874</v>
      </c>
      <c r="BH779" s="9">
        <f>'[1]10'!P$22+'[1]10'!P$30*Table6[[#This Row],[LNTV]]+'[1]10'!P$29*Table6[[#This Row],[LNRADIOLING]]+'[1]10'!P$24*Table6[[#This Row],[LNONLINELING]]+'[1]10'!P$23*Table6[[#This Row],[DL_DUM]]+'[1]10'!P$25*Table6[[#This Row],[CT_DUM]]+'[1]10'!P$26*Table6[[#This Row],[PA_DUM]]+'[1]10'!P$27*Table6[[#This Row],[NY_DUM]]+'[1]10'!P$28*Table6[[#This Row],[NJ_DUM]]</f>
        <v>6.813889445873123</v>
      </c>
      <c r="BI779" s="9">
        <f>Table6[[#This Row],[sales]]-Table6[[#This Row],[Pred_10]]</f>
        <v>641.00286227918798</v>
      </c>
      <c r="BJ779" s="45">
        <f>ABS(Table6[[#This Row],[Red_10]]/Table6[[#This Row],[sales]])</f>
        <v>0.98948176405175003</v>
      </c>
      <c r="BK779" s="9">
        <f>'[1]11'!P$32+'[1]11'!P$40*Table6[[#This Row],[LNONLINELING]]+'[1]11'!P$39*Table6[[#This Row],[LNRADIOLING]]+'[1]11'!P$38*Table6[[#This Row],[LNTVLING]]+'[1]11'!P$33*Table6[[#This Row],[DL_DUM]]+'[1]11'!P$34*Table6[[#This Row],[CT_DUM]]+'[1]11'!P$35*Table6[[#This Row],[PA_DUM]]+'[1]11'!P$36*Table6[[#This Row],[NY_DUM]]+'[1]11'!P$37*Table6[[#This Row],[NJ_DUM]]</f>
        <v>6.8216452422575395</v>
      </c>
      <c r="BL779" s="9">
        <f>Table6[[#This Row],[sales]]-Table6[[#This Row],[ Pred_11]]</f>
        <v>640.99510648280352</v>
      </c>
      <c r="BM779" s="47">
        <f>ABS(Table6[[#This Row],[ Red_11]]/Table6[[#This Row],[sales]])</f>
        <v>0.98946979184454198</v>
      </c>
      <c r="BN779" s="9">
        <f>'[1]12'!K$22+'[1]12'!K$28*Table6[[#This Row],[COMBINE LN LING]]+'[1]12'!K$23*Table6[[#This Row],[DL_DUM]]+'[1]12'!K$24*Table6[[#This Row],[CT_DUM]]+'[1]12'!K$25*Table6[[#This Row],[PA_DUM]]+'[1]12'!K$26*Table6[[#This Row],[NY_DUM]]+'[1]12'!K$27*Table6[[#This Row],[NJ_DUM]]</f>
        <v>6.8345449494918578</v>
      </c>
      <c r="BO779" s="9">
        <f>Table6[[#This Row],[sales]]-Table6[[#This Row],[ Pred_12]]</f>
        <v>640.98220677556924</v>
      </c>
      <c r="BP779" s="47">
        <f>ABS(Table6[[#This Row],[ Red_12]]/Table6[[#This Row],[sales]])</f>
        <v>0.98944987925784222</v>
      </c>
      <c r="BQ779">
        <f>LN(G779+'2019 Totals and Calculations'!C$18)</f>
        <v>6.7212146239831778</v>
      </c>
      <c r="BR779">
        <f>LN(Table6[[#This Row],[PROF RADIO]]+'2019 Totals and Calculations'!D$18)</f>
        <v>4.8913634428661039</v>
      </c>
      <c r="BS779">
        <f>LN(Table6[[#This Row],[ONLINE LINGERING]]+'2019 Totals and Calculations'!E$18)</f>
        <v>4.3733605444249131</v>
      </c>
      <c r="BT779">
        <f>MONTH(Table6[[#This Row],[Date]])</f>
        <v>11</v>
      </c>
      <c r="BU779">
        <f t="shared" si="337"/>
        <v>0</v>
      </c>
      <c r="BV779">
        <f t="shared" si="338"/>
        <v>0</v>
      </c>
      <c r="BW779">
        <f t="shared" si="339"/>
        <v>0</v>
      </c>
      <c r="BX779">
        <f t="shared" si="340"/>
        <v>0</v>
      </c>
      <c r="BY779">
        <f t="shared" si="341"/>
        <v>0</v>
      </c>
      <c r="BZ779">
        <f t="shared" si="342"/>
        <v>0</v>
      </c>
      <c r="CA779">
        <f t="shared" si="343"/>
        <v>0</v>
      </c>
      <c r="CB779">
        <f t="shared" si="344"/>
        <v>0</v>
      </c>
      <c r="CC779">
        <f t="shared" si="345"/>
        <v>0</v>
      </c>
      <c r="CD779">
        <f t="shared" si="346"/>
        <v>0</v>
      </c>
      <c r="CE779">
        <f t="shared" si="347"/>
        <v>1</v>
      </c>
      <c r="CF779">
        <f t="shared" si="348"/>
        <v>0</v>
      </c>
      <c r="CG779">
        <f t="shared" si="349"/>
        <v>150</v>
      </c>
      <c r="CH77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683.20325374607569</v>
      </c>
      <c r="CI779" s="79">
        <f>Table6[[#This Row],[sales]]-CH779</f>
        <v>-35.386502021014621</v>
      </c>
      <c r="CJ779">
        <f>ABS(Table6[[#This Row],[sales]]-CH779)/Table6[[#This Row],[sales]]</f>
        <v>5.4624246635772325E-2</v>
      </c>
      <c r="CK77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679.63321036966147</v>
      </c>
      <c r="CL779" s="79">
        <f>Table6[[#This Row],[sales]]-CK779</f>
        <v>-31.816458644600402</v>
      </c>
      <c r="CM779">
        <f>ABS(Table6[[#This Row],[sales]]-CK779)/Table6[[#This Row],[sales]]</f>
        <v>4.9113362011520778E-2</v>
      </c>
      <c r="CN77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706.01586143917041</v>
      </c>
      <c r="CO779" s="79">
        <f>Table6[[#This Row],[sales]]-CN779</f>
        <v>-58.199109714109341</v>
      </c>
      <c r="CP779">
        <f>ABS(Table6[[#This Row],[sales]]-CN779)/Table6[[#This Row],[sales]]</f>
        <v>8.9838846493444091E-2</v>
      </c>
      <c r="CQ77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708.88138546607365</v>
      </c>
      <c r="CR779" s="79">
        <f>Table6[[#This Row],[sales]]-CQ779</f>
        <v>-61.064633741012585</v>
      </c>
      <c r="CS779">
        <f>ABS(Table6[[#This Row],[sales]]-CQ779)/Table6[[#This Row],[sales]]</f>
        <v>9.426220235646042E-2</v>
      </c>
    </row>
    <row r="780" spans="1:97" x14ac:dyDescent="0.2">
      <c r="A780">
        <v>779</v>
      </c>
      <c r="B780" t="s">
        <v>31</v>
      </c>
      <c r="C780" s="5">
        <v>43786</v>
      </c>
      <c r="D780" s="6">
        <v>484.55929667487533</v>
      </c>
      <c r="E780" s="8">
        <f>YEAR(Table6[[#This Row],[Date]])</f>
        <v>2019</v>
      </c>
      <c r="F780" s="6">
        <f>Table6[[#This Row],[TV_State]]+Table6[[#This Row],[Radio_State]]+Table6[[#This Row],[Online]]</f>
        <v>592.23914038040311</v>
      </c>
      <c r="G780" s="6">
        <f t="shared" si="324"/>
        <v>473.37470653877722</v>
      </c>
      <c r="H780" s="6">
        <f>LN(Table6[[#This Row],[PROF TV LING]])</f>
        <v>6.1598872662878392</v>
      </c>
      <c r="I780" s="6">
        <f t="shared" si="325"/>
        <v>6.1832398111999431</v>
      </c>
      <c r="J780" s="6">
        <v>71.786562470351896</v>
      </c>
      <c r="K780" s="6">
        <f t="shared" si="330"/>
        <v>71.082584244390702</v>
      </c>
      <c r="L780" s="6">
        <f>0.5*J779+0.5*Table6[[#This Row],[Radio_State]]</f>
        <v>71.431183448221446</v>
      </c>
      <c r="M780" s="6">
        <f>LN(Table6[[#This Row],[RADIO LINGERING ]])</f>
        <v>4.2687345169733755</v>
      </c>
      <c r="N780" s="6">
        <f t="shared" si="326"/>
        <v>4.2736973063155048</v>
      </c>
      <c r="O780" s="6">
        <v>35.893281235175948</v>
      </c>
      <c r="P780" s="6">
        <f t="shared" si="327"/>
        <v>35.741619461166763</v>
      </c>
      <c r="Q780" s="6">
        <f>0.3*O779+0.7*Table6[[#This Row],[Online]]</f>
        <v>35.78666752853681</v>
      </c>
      <c r="R780" s="6">
        <f>LN(Table6[[#This Row],[ONLINE LINGERING]])</f>
        <v>3.5775754086388165</v>
      </c>
      <c r="S780" s="6">
        <f t="shared" si="328"/>
        <v>3.5805501257555594</v>
      </c>
      <c r="T780" s="6">
        <v>656.08370575190611</v>
      </c>
      <c r="U780" s="6">
        <f t="shared" si="329"/>
        <v>6.4862883810354361</v>
      </c>
      <c r="V780" s="8">
        <f>YEAR(Table6[[#This Row],[Date]])</f>
        <v>2019</v>
      </c>
      <c r="W780" s="8">
        <f>WEEKNUM(Table6[[#This Row],[Date]])</f>
        <v>47</v>
      </c>
      <c r="X780" t="s">
        <v>946</v>
      </c>
      <c r="Y780" s="9">
        <f>Table6[[#This Row],[LNTVLING]]+Table6[[#This Row],[LNRADIOLING]]+Table6[[#This Row],[LNONLINELING]]</f>
        <v>14.00619719190003</v>
      </c>
      <c r="Z780">
        <f t="shared" si="350"/>
        <v>0</v>
      </c>
      <c r="AA780">
        <f t="shared" si="331"/>
        <v>0</v>
      </c>
      <c r="AB780">
        <f t="shared" si="332"/>
        <v>0</v>
      </c>
      <c r="AC780">
        <f t="shared" si="333"/>
        <v>0</v>
      </c>
      <c r="AD780">
        <f t="shared" si="334"/>
        <v>0</v>
      </c>
      <c r="AE780">
        <f t="shared" si="335"/>
        <v>1</v>
      </c>
      <c r="AF780">
        <f t="shared" si="336"/>
        <v>0</v>
      </c>
      <c r="AG780" s="9">
        <f>'[1]1'!J$20+'[1]1'!J$21*Table6[[#This Row],[TV_State]]</f>
        <v>1806.2622025790604</v>
      </c>
      <c r="AH780" s="9">
        <f>Table6[[#This Row],[sales]]-Table6[[#This Row],[Pred_1]]</f>
        <v>-1150.1784968271543</v>
      </c>
      <c r="AI780">
        <f>ABS(Table6[[#This Row],[Res_1]])/Table6[[#This Row],[sales]]</f>
        <v>1.7530971837030913</v>
      </c>
      <c r="AJ780" s="9">
        <f>'[1]2'!J$20+'[1]2'!J$21*Table6[[#This Row],[Radio_State]]</f>
        <v>2029.4287478015017</v>
      </c>
      <c r="AK780" s="9">
        <f>Table6[[#This Row],[sales]]-Table6[[#This Row],[ Pred_2 ]]</f>
        <v>-1373.3450420495956</v>
      </c>
      <c r="AL780">
        <f>ABS(Table6[[#This Row],[ Res_2 ]])/Table6[[#This Row],[sales]]</f>
        <v>2.0932466848504805</v>
      </c>
      <c r="AM780" s="10">
        <f>'[1]3'!J$20+'[1]3'!J$21*Data!O780</f>
        <v>2008.0971940812553</v>
      </c>
      <c r="AN780" s="9">
        <f>Table6[[#This Row],[sales]]-Table6[[#This Row],[Pred_3]]</f>
        <v>-1352.0134883293492</v>
      </c>
      <c r="AO780" s="9">
        <f>ABS(Table6[[#This Row],[Res_3]])/Table6[[#This Row],[sales]]</f>
        <v>2.0607332211975473</v>
      </c>
      <c r="AP780" s="9">
        <f>'[1]4'!L$21+'[1]4'!L$27*Table6[[#This Row],[TV_State]]+'[1]4'!L$22*Table6[[#This Row],[NJ_DUM]]+'[1]4'!L$23*Table6[[#This Row],[NY_DUM]]+'[1]4'!L$24*Table6[[#This Row],[PA_DUM]]+'[1]4'!L$25*Table6[[#This Row],[CT_DUM]]+'[1]4'!L$26*Table6[[#This Row],[DL_DUM]]</f>
        <v>344.71439648306517</v>
      </c>
      <c r="AQ780" s="9">
        <f>Table6[[#This Row],[sales]]-Table6[[#This Row],[Pred_4]]</f>
        <v>311.36930926884094</v>
      </c>
      <c r="AR780">
        <f>ABS(Table6[[#This Row],[Res_4]]/Table6[[#This Row],[sales]])</f>
        <v>0.47458777978946376</v>
      </c>
      <c r="AS780" s="9">
        <f>'[1]5'!L$20+'[1]5'!L$26*Table6[[#This Row],[Radio_State]]+'[1]5'!L$21*Table6[[#This Row],[NJ_DUM]]+'[1]5'!L$22*Table6[[#This Row],[NY_DUM]]+'[1]5'!L$23*Table6[[#This Row],[PA_DUM]]+'[1]5'!L$24*Table6[[#This Row],[CT_DUM]]+'[1]5'!L$25*Table6[[#This Row],[DL_DUM]]</f>
        <v>322.85039973894965</v>
      </c>
      <c r="AT780" s="9">
        <f>Table6[[#This Row],[sales]]-Table6[[#This Row],[Pred_5]]</f>
        <v>333.23330601295646</v>
      </c>
      <c r="AU780" s="9">
        <f>ABS(Table6[[#This Row],[Red_5]]/Table6[[#This Row],[sales]])</f>
        <v>0.50791279083978125</v>
      </c>
      <c r="AV780" s="9">
        <f>'[1]6'!L$20+'[1]6'!L$26*Table6[[#This Row],[Online]]+'[1]6'!L$21*Table6[[#This Row],[NJ_DUM]]+'[1]6'!L$22*Table6[[#This Row],[NY_DUM]]+'[1]6'!L$23*Table6[[#This Row],[PA_DUM]]+'[1]6'!L$24*Table6[[#This Row],[CT_DUM]]+'[1]6'!L$25*Table6[[#This Row],[DL_DUM]]</f>
        <v>150.26300413400307</v>
      </c>
      <c r="AW780" s="9">
        <f>Table6[[#This Row],[sales]]-Table6[[#This Row],[Pred_6]]</f>
        <v>505.82070161790307</v>
      </c>
      <c r="AX780" s="9">
        <f>ABS(Table6[[#This Row],[Red_6]]/Table6[[#This Row],[sales]])</f>
        <v>0.77096976678944673</v>
      </c>
      <c r="AY780" s="9">
        <f>'[1]7'!L$21+'[1]7'!L$27*Table6[[#This Row],[LNTV]]+'[1]7'!L$22*Table6[[#This Row],[NJ_DUM]]+'[1]7'!L$23*Table6[[#This Row],[NY_DUM]]+'[1]7'!L$24*Table6[[#This Row],[PA_DUM]]+'[1]7'!L$25*Table6[[#This Row],[CT_DUM]]+'[1]7'!L$26*Table6[[#This Row],[DL_DUM]]</f>
        <v>5.8299590067189238</v>
      </c>
      <c r="AZ780" s="9">
        <f>Table6[[#This Row],[sales]]-Table6[[#This Row],[Pred_7]]</f>
        <v>650.25374674518719</v>
      </c>
      <c r="BA780" s="9">
        <f>ABS(Table6[[#This Row],[Red_7]]/Table6[[#This Row],[sales]])</f>
        <v>0.99111400122330806</v>
      </c>
      <c r="BB780" s="9">
        <f>'[1]8'!O$22+'[1]8'!O$28*Table6[[#This Row],[LNRADIOLING]]+'[1]8'!O$23*Table6[[#This Row],[DL_DUM]]+'[1]8'!O$24*Table6[[#This Row],[CT_DUM]]+'[1]8'!O$25*Table6[[#This Row],[PA_DUM]]+'[1]8'!O$26*Table6[[#This Row],[NY_DUM]]+'[1]8'!O$27*Table6[[#This Row],[NJ_DUM]]</f>
        <v>6.86116248625755</v>
      </c>
      <c r="BC780" s="9">
        <f>Table6[[#This Row],[sales]]-Table6[[#This Row],[Pred_8]]</f>
        <v>649.2225432656486</v>
      </c>
      <c r="BD780" s="9">
        <f>ABS(Table6[[#This Row],[Red_8]]/Table6[[#This Row],[sales]])</f>
        <v>0.98954224525604662</v>
      </c>
      <c r="BE780" s="9">
        <f>'[1]9'!M$19+'[1]9'!M$21*Table6[[#This Row],[LNONLINE]]+'[1]9'!M$20*Table6[[#This Row],[DL_DUM]]+'[1]9'!M$22*Table6[[#This Row],[CT_DUM]]+'[1]9'!M$23*Table6[[#This Row],[PA_DUM]]+'[1]9'!M$24*Table6[[#This Row],[NY_DUM]]+'[1]9'!M$25*Table6[[#This Row],[NJ_DUM]]</f>
        <v>6.8281738071677376</v>
      </c>
      <c r="BF780" s="9">
        <f>Table6[[#This Row],[sales]]-Table6[[#This Row],[Pred_9]]</f>
        <v>649.25553194473832</v>
      </c>
      <c r="BG780" s="9">
        <f>ABS(Table6[[#This Row],[Red_9]]/Table6[[#This Row],[sales]])</f>
        <v>0.98959252646071683</v>
      </c>
      <c r="BH780" s="9">
        <f>'[1]10'!P$22+'[1]10'!P$30*Table6[[#This Row],[LNTV]]+'[1]10'!P$29*Table6[[#This Row],[LNRADIOLING]]+'[1]10'!P$24*Table6[[#This Row],[LNONLINELING]]+'[1]10'!P$23*Table6[[#This Row],[DL_DUM]]+'[1]10'!P$25*Table6[[#This Row],[CT_DUM]]+'[1]10'!P$26*Table6[[#This Row],[PA_DUM]]+'[1]10'!P$27*Table6[[#This Row],[NY_DUM]]+'[1]10'!P$28*Table6[[#This Row],[NJ_DUM]]</f>
        <v>6.8157005291493409</v>
      </c>
      <c r="BI780" s="9">
        <f>Table6[[#This Row],[sales]]-Table6[[#This Row],[Pred_10]]</f>
        <v>649.26800522275676</v>
      </c>
      <c r="BJ780" s="45">
        <f>ABS(Table6[[#This Row],[Red_10]]/Table6[[#This Row],[sales]])</f>
        <v>0.98961153817813807</v>
      </c>
      <c r="BK780" s="9">
        <f>'[1]11'!P$32+'[1]11'!P$40*Table6[[#This Row],[LNONLINELING]]+'[1]11'!P$39*Table6[[#This Row],[LNRADIOLING]]+'[1]11'!P$38*Table6[[#This Row],[LNTVLING]]+'[1]11'!P$33*Table6[[#This Row],[DL_DUM]]+'[1]11'!P$34*Table6[[#This Row],[CT_DUM]]+'[1]11'!P$35*Table6[[#This Row],[PA_DUM]]+'[1]11'!P$36*Table6[[#This Row],[NY_DUM]]+'[1]11'!P$37*Table6[[#This Row],[NJ_DUM]]</f>
        <v>6.8227323007820821</v>
      </c>
      <c r="BL780" s="9">
        <f>Table6[[#This Row],[sales]]-Table6[[#This Row],[ Pred_11]]</f>
        <v>649.26097345112407</v>
      </c>
      <c r="BM780" s="47">
        <f>ABS(Table6[[#This Row],[ Red_11]]/Table6[[#This Row],[sales]])</f>
        <v>0.9896008203816572</v>
      </c>
      <c r="BN780" s="9">
        <f>'[1]12'!K$22+'[1]12'!K$28*Table6[[#This Row],[COMBINE LN LING]]+'[1]12'!K$23*Table6[[#This Row],[DL_DUM]]+'[1]12'!K$24*Table6[[#This Row],[CT_DUM]]+'[1]12'!K$25*Table6[[#This Row],[PA_DUM]]+'[1]12'!K$26*Table6[[#This Row],[NY_DUM]]+'[1]12'!K$27*Table6[[#This Row],[NJ_DUM]]</f>
        <v>6.8374395596669544</v>
      </c>
      <c r="BO780" s="9">
        <f>Table6[[#This Row],[sales]]-Table6[[#This Row],[ Pred_12]]</f>
        <v>649.2462661922392</v>
      </c>
      <c r="BP780" s="47">
        <f>ABS(Table6[[#This Row],[ Red_12]]/Table6[[#This Row],[sales]])</f>
        <v>0.98957840364007998</v>
      </c>
      <c r="BQ780">
        <f>LN(G780+'2019 Totals and Calculations'!C$18)</f>
        <v>6.72697439934832</v>
      </c>
      <c r="BR780">
        <f>LN(Table6[[#This Row],[PROF RADIO]]+'2019 Totals and Calculations'!D$18)</f>
        <v>4.8966372153019799</v>
      </c>
      <c r="BS780">
        <f>LN(Table6[[#This Row],[ONLINE LINGERING]]+'2019 Totals and Calculations'!E$18)</f>
        <v>4.3778181866506118</v>
      </c>
      <c r="BT780">
        <f>MONTH(Table6[[#This Row],[Date]])</f>
        <v>11</v>
      </c>
      <c r="BU780">
        <f t="shared" si="337"/>
        <v>0</v>
      </c>
      <c r="BV780">
        <f t="shared" si="338"/>
        <v>0</v>
      </c>
      <c r="BW780">
        <f t="shared" si="339"/>
        <v>0</v>
      </c>
      <c r="BX780">
        <f t="shared" si="340"/>
        <v>0</v>
      </c>
      <c r="BY780">
        <f t="shared" si="341"/>
        <v>0</v>
      </c>
      <c r="BZ780">
        <f t="shared" si="342"/>
        <v>0</v>
      </c>
      <c r="CA780">
        <f t="shared" si="343"/>
        <v>0</v>
      </c>
      <c r="CB780">
        <f t="shared" si="344"/>
        <v>0</v>
      </c>
      <c r="CC780">
        <f t="shared" si="345"/>
        <v>0</v>
      </c>
      <c r="CD780">
        <f t="shared" si="346"/>
        <v>0</v>
      </c>
      <c r="CE780">
        <f t="shared" si="347"/>
        <v>1</v>
      </c>
      <c r="CF780">
        <f t="shared" si="348"/>
        <v>0</v>
      </c>
      <c r="CG780">
        <f t="shared" si="349"/>
        <v>151</v>
      </c>
      <c r="CH78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686.22980135708929</v>
      </c>
      <c r="CI780" s="79">
        <f>Table6[[#This Row],[sales]]-CH780</f>
        <v>-30.146095605183177</v>
      </c>
      <c r="CJ780">
        <f>ABS(Table6[[#This Row],[sales]]-CH780)/Table6[[#This Row],[sales]]</f>
        <v>4.594855098654551E-2</v>
      </c>
      <c r="CK78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682.27732717808044</v>
      </c>
      <c r="CL780" s="79">
        <f>Table6[[#This Row],[sales]]-CK780</f>
        <v>-26.193621426174332</v>
      </c>
      <c r="CM780">
        <f>ABS(Table6[[#This Row],[sales]]-CK780)/Table6[[#This Row],[sales]]</f>
        <v>3.9924206616524759E-2</v>
      </c>
      <c r="CN78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708.71064074675553</v>
      </c>
      <c r="CO780" s="79">
        <f>Table6[[#This Row],[sales]]-CN780</f>
        <v>-52.626934994849421</v>
      </c>
      <c r="CP780">
        <f>ABS(Table6[[#This Row],[sales]]-CN780)/Table6[[#This Row],[sales]]</f>
        <v>8.0213750979436699E-2</v>
      </c>
      <c r="CQ78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712.73893061867261</v>
      </c>
      <c r="CR780" s="79">
        <f>Table6[[#This Row],[sales]]-CQ780</f>
        <v>-56.655224866766503</v>
      </c>
      <c r="CS780">
        <f>ABS(Table6[[#This Row],[sales]]-CQ780)/Table6[[#This Row],[sales]]</f>
        <v>8.6353653306839348E-2</v>
      </c>
    </row>
    <row r="781" spans="1:97" x14ac:dyDescent="0.2">
      <c r="A781">
        <v>780</v>
      </c>
      <c r="B781" t="s">
        <v>31</v>
      </c>
      <c r="C781" s="5">
        <v>43793</v>
      </c>
      <c r="D781" s="6">
        <v>489.40488964162398</v>
      </c>
      <c r="E781" s="8">
        <f>YEAR(Table6[[#This Row],[Date]])</f>
        <v>2019</v>
      </c>
      <c r="F781" s="6">
        <f>Table6[[#This Row],[TV_State]]+Table6[[#This Row],[Radio_State]]+Table6[[#This Row],[Online]]</f>
        <v>598.16153178420711</v>
      </c>
      <c r="G781" s="6">
        <f t="shared" si="324"/>
        <v>478.18376146963124</v>
      </c>
      <c r="H781" s="6">
        <f>LN(Table6[[#This Row],[PROF TV LING]])</f>
        <v>6.1699950968350024</v>
      </c>
      <c r="I781" s="6">
        <f t="shared" si="325"/>
        <v>6.193190142053111</v>
      </c>
      <c r="J781" s="6">
        <v>72.504428095055417</v>
      </c>
      <c r="K781" s="6">
        <f t="shared" si="330"/>
        <v>71.793506169723059</v>
      </c>
      <c r="L781" s="6">
        <f>0.5*J780+0.5*Table6[[#This Row],[Radio_State]]</f>
        <v>72.145495282703649</v>
      </c>
      <c r="M781" s="6">
        <f>LN(Table6[[#This Row],[RADIO LINGERING ]])</f>
        <v>4.2786848478265433</v>
      </c>
      <c r="N781" s="6">
        <f t="shared" si="326"/>
        <v>4.2836476371686727</v>
      </c>
      <c r="O781" s="6">
        <v>36.252214047527708</v>
      </c>
      <c r="P781" s="6">
        <f t="shared" si="327"/>
        <v>36.099035671619419</v>
      </c>
      <c r="Q781" s="6">
        <f>0.3*O780+0.7*Table6[[#This Row],[Online]]</f>
        <v>36.144534203822175</v>
      </c>
      <c r="R781" s="6">
        <f>LN(Table6[[#This Row],[ONLINE LINGERING]])</f>
        <v>3.5875257394919844</v>
      </c>
      <c r="S781" s="6">
        <f t="shared" si="328"/>
        <v>3.5905004566087273</v>
      </c>
      <c r="T781" s="6">
        <v>698.77161799921055</v>
      </c>
      <c r="U781" s="6">
        <f t="shared" si="329"/>
        <v>6.5493239620933625</v>
      </c>
      <c r="V781" s="8">
        <f>YEAR(Table6[[#This Row],[Date]])</f>
        <v>2019</v>
      </c>
      <c r="W781" s="8">
        <f>WEEKNUM(Table6[[#This Row],[Date]])</f>
        <v>48</v>
      </c>
      <c r="X781" t="s">
        <v>947</v>
      </c>
      <c r="Y781" s="9">
        <f>Table6[[#This Row],[LNTVLING]]+Table6[[#This Row],[LNRADIOLING]]+Table6[[#This Row],[LNONLINELING]]</f>
        <v>14.036205684153529</v>
      </c>
      <c r="Z781">
        <f t="shared" si="350"/>
        <v>0</v>
      </c>
      <c r="AA781">
        <f t="shared" si="331"/>
        <v>0</v>
      </c>
      <c r="AB781">
        <f t="shared" si="332"/>
        <v>0</v>
      </c>
      <c r="AC781">
        <f t="shared" si="333"/>
        <v>0</v>
      </c>
      <c r="AD781">
        <f t="shared" si="334"/>
        <v>0</v>
      </c>
      <c r="AE781">
        <f t="shared" si="335"/>
        <v>1</v>
      </c>
      <c r="AF781">
        <f t="shared" si="336"/>
        <v>0</v>
      </c>
      <c r="AG781" s="9">
        <f>'[1]1'!J$20+'[1]1'!J$21*Table6[[#This Row],[TV_State]]</f>
        <v>1811.0274991502877</v>
      </c>
      <c r="AH781" s="9">
        <f>Table6[[#This Row],[sales]]-Table6[[#This Row],[Pred_1]]</f>
        <v>-1112.2558811510771</v>
      </c>
      <c r="AI781">
        <f>ABS(Table6[[#This Row],[Res_1]])/Table6[[#This Row],[sales]]</f>
        <v>1.5917301912401567</v>
      </c>
      <c r="AJ781" s="9">
        <f>'[1]2'!J$20+'[1]2'!J$21*Table6[[#This Row],[Radio_State]]</f>
        <v>2032.5802172395415</v>
      </c>
      <c r="AK781" s="9">
        <f>Table6[[#This Row],[sales]]-Table6[[#This Row],[ Pred_2 ]]</f>
        <v>-1333.808599240331</v>
      </c>
      <c r="AL781">
        <f>ABS(Table6[[#This Row],[ Res_2 ]])/Table6[[#This Row],[sales]]</f>
        <v>1.9087904615522577</v>
      </c>
      <c r="AM781" s="10">
        <f>'[1]3'!J$20+'[1]3'!J$21*Data!O781</f>
        <v>2010.1708642048193</v>
      </c>
      <c r="AN781" s="9">
        <f>Table6[[#This Row],[sales]]-Table6[[#This Row],[Pred_3]]</f>
        <v>-1311.3992462056087</v>
      </c>
      <c r="AO781" s="9">
        <f>ABS(Table6[[#This Row],[Res_3]])/Table6[[#This Row],[sales]]</f>
        <v>1.8767208232648773</v>
      </c>
      <c r="AP781" s="9">
        <f>'[1]4'!L$21+'[1]4'!L$27*Table6[[#This Row],[TV_State]]+'[1]4'!L$22*Table6[[#This Row],[NJ_DUM]]+'[1]4'!L$23*Table6[[#This Row],[NY_DUM]]+'[1]4'!L$24*Table6[[#This Row],[PA_DUM]]+'[1]4'!L$25*Table6[[#This Row],[CT_DUM]]+'[1]4'!L$26*Table6[[#This Row],[DL_DUM]]</f>
        <v>345.78324050443757</v>
      </c>
      <c r="AQ781" s="9">
        <f>Table6[[#This Row],[sales]]-Table6[[#This Row],[Pred_4]]</f>
        <v>352.98837749477298</v>
      </c>
      <c r="AR781">
        <f>ABS(Table6[[#This Row],[Res_4]]/Table6[[#This Row],[sales]])</f>
        <v>0.50515557358423191</v>
      </c>
      <c r="AS781" s="9">
        <f>'[1]5'!L$20+'[1]5'!L$26*Table6[[#This Row],[Radio_State]]+'[1]5'!L$21*Table6[[#This Row],[NJ_DUM]]+'[1]5'!L$22*Table6[[#This Row],[NY_DUM]]+'[1]5'!L$23*Table6[[#This Row],[PA_DUM]]+'[1]5'!L$24*Table6[[#This Row],[CT_DUM]]+'[1]5'!L$25*Table6[[#This Row],[DL_DUM]]</f>
        <v>324.11498845306863</v>
      </c>
      <c r="AT781" s="9">
        <f>Table6[[#This Row],[sales]]-Table6[[#This Row],[Pred_5]]</f>
        <v>374.65662954614191</v>
      </c>
      <c r="AU781" s="9">
        <f>ABS(Table6[[#This Row],[Red_5]]/Table6[[#This Row],[sales]])</f>
        <v>0.53616463504756318</v>
      </c>
      <c r="AV781" s="9">
        <f>'[1]6'!L$20+'[1]6'!L$26*Table6[[#This Row],[Online]]+'[1]6'!L$21*Table6[[#This Row],[NJ_DUM]]+'[1]6'!L$22*Table6[[#This Row],[NY_DUM]]+'[1]6'!L$23*Table6[[#This Row],[PA_DUM]]+'[1]6'!L$24*Table6[[#This Row],[CT_DUM]]+'[1]6'!L$25*Table6[[#This Row],[DL_DUM]]</f>
        <v>151.82517218720773</v>
      </c>
      <c r="AW781" s="9">
        <f>Table6[[#This Row],[sales]]-Table6[[#This Row],[Pred_6]]</f>
        <v>546.94644581200282</v>
      </c>
      <c r="AX781" s="9">
        <f>ABS(Table6[[#This Row],[Red_6]]/Table6[[#This Row],[sales]])</f>
        <v>0.78272561695918896</v>
      </c>
      <c r="AY781" s="9">
        <f>'[1]7'!L$21+'[1]7'!L$27*Table6[[#This Row],[LNTV]]+'[1]7'!L$22*Table6[[#This Row],[NJ_DUM]]+'[1]7'!L$23*Table6[[#This Row],[NY_DUM]]+'[1]7'!L$24*Table6[[#This Row],[PA_DUM]]+'[1]7'!L$25*Table6[[#This Row],[CT_DUM]]+'[1]7'!L$26*Table6[[#This Row],[DL_DUM]]</f>
        <v>5.8310603540089243</v>
      </c>
      <c r="AZ781" s="9">
        <f>Table6[[#This Row],[sales]]-Table6[[#This Row],[Pred_7]]</f>
        <v>692.94055764520158</v>
      </c>
      <c r="BA781" s="9">
        <f>ABS(Table6[[#This Row],[Red_7]]/Table6[[#This Row],[sales]])</f>
        <v>0.99165527018583699</v>
      </c>
      <c r="BB781" s="9">
        <f>'[1]8'!O$22+'[1]8'!O$28*Table6[[#This Row],[LNRADIOLING]]+'[1]8'!O$23*Table6[[#This Row],[DL_DUM]]+'[1]8'!O$24*Table6[[#This Row],[CT_DUM]]+'[1]8'!O$25*Table6[[#This Row],[PA_DUM]]+'[1]8'!O$26*Table6[[#This Row],[NY_DUM]]+'[1]8'!O$27*Table6[[#This Row],[NJ_DUM]]</f>
        <v>6.8618723522613267</v>
      </c>
      <c r="BC781" s="9">
        <f>Table6[[#This Row],[sales]]-Table6[[#This Row],[Pred_8]]</f>
        <v>691.9097456469492</v>
      </c>
      <c r="BD781" s="9">
        <f>ABS(Table6[[#This Row],[Red_8]]/Table6[[#This Row],[sales]])</f>
        <v>0.99018009292949116</v>
      </c>
      <c r="BE781" s="9">
        <f>'[1]9'!M$19+'[1]9'!M$21*Table6[[#This Row],[LNONLINE]]+'[1]9'!M$20*Table6[[#This Row],[DL_DUM]]+'[1]9'!M$22*Table6[[#This Row],[CT_DUM]]+'[1]9'!M$23*Table6[[#This Row],[PA_DUM]]+'[1]9'!M$24*Table6[[#This Row],[NY_DUM]]+'[1]9'!M$25*Table6[[#This Row],[NJ_DUM]]</f>
        <v>6.8313242554990703</v>
      </c>
      <c r="BF781" s="9">
        <f>Table6[[#This Row],[sales]]-Table6[[#This Row],[Pred_9]]</f>
        <v>691.94029374371144</v>
      </c>
      <c r="BG781" s="9">
        <f>ABS(Table6[[#This Row],[Red_9]]/Table6[[#This Row],[sales]])</f>
        <v>0.99022380978343227</v>
      </c>
      <c r="BH781" s="9">
        <f>'[1]10'!P$22+'[1]10'!P$30*Table6[[#This Row],[LNTV]]+'[1]10'!P$29*Table6[[#This Row],[LNRADIOLING]]+'[1]10'!P$24*Table6[[#This Row],[LNONLINELING]]+'[1]10'!P$23*Table6[[#This Row],[DL_DUM]]+'[1]10'!P$25*Table6[[#This Row],[CT_DUM]]+'[1]10'!P$26*Table6[[#This Row],[PA_DUM]]+'[1]10'!P$27*Table6[[#This Row],[NY_DUM]]+'[1]10'!P$28*Table6[[#This Row],[NJ_DUM]]</f>
        <v>6.8175116124255588</v>
      </c>
      <c r="BI781" s="9">
        <f>Table6[[#This Row],[sales]]-Table6[[#This Row],[Pred_10]]</f>
        <v>691.95410638678504</v>
      </c>
      <c r="BJ781" s="45">
        <f>ABS(Table6[[#This Row],[Red_10]]/Table6[[#This Row],[sales]])</f>
        <v>0.99024357681849462</v>
      </c>
      <c r="BK781" s="9">
        <f>'[1]11'!P$32+'[1]11'!P$40*Table6[[#This Row],[LNONLINELING]]+'[1]11'!P$39*Table6[[#This Row],[LNRADIOLING]]+'[1]11'!P$38*Table6[[#This Row],[LNTVLING]]+'[1]11'!P$33*Table6[[#This Row],[DL_DUM]]+'[1]11'!P$34*Table6[[#This Row],[CT_DUM]]+'[1]11'!P$35*Table6[[#This Row],[PA_DUM]]+'[1]11'!P$36*Table6[[#This Row],[NY_DUM]]+'[1]11'!P$37*Table6[[#This Row],[NJ_DUM]]</f>
        <v>6.8238311318791336</v>
      </c>
      <c r="BL781" s="9">
        <f>Table6[[#This Row],[sales]]-Table6[[#This Row],[ Pred_11]]</f>
        <v>691.94778686733139</v>
      </c>
      <c r="BM781" s="47">
        <f>ABS(Table6[[#This Row],[ Red_11]]/Table6[[#This Row],[sales]])</f>
        <v>0.99023453306329501</v>
      </c>
      <c r="BN781" s="9">
        <f>'[1]12'!K$22+'[1]12'!K$28*Table6[[#This Row],[COMBINE LN LING]]+'[1]12'!K$23*Table6[[#This Row],[DL_DUM]]+'[1]12'!K$24*Table6[[#This Row],[CT_DUM]]+'[1]12'!K$25*Table6[[#This Row],[PA_DUM]]+'[1]12'!K$26*Table6[[#This Row],[NY_DUM]]+'[1]12'!K$27*Table6[[#This Row],[NJ_DUM]]</f>
        <v>6.8403274531947611</v>
      </c>
      <c r="BO781" s="9">
        <f>Table6[[#This Row],[sales]]-Table6[[#This Row],[ Pred_12]]</f>
        <v>691.93129054601582</v>
      </c>
      <c r="BP781" s="47">
        <f>ABS(Table6[[#This Row],[ Red_12]]/Table6[[#This Row],[sales]])</f>
        <v>0.99021092546262734</v>
      </c>
      <c r="BQ781">
        <f>LN(G781+'2019 Totals and Calculations'!C$18)</f>
        <v>6.7327198443454099</v>
      </c>
      <c r="BR781">
        <f>LN(Table6[[#This Row],[PROF RADIO]]+'2019 Totals and Calculations'!D$18)</f>
        <v>4.9019349291204728</v>
      </c>
      <c r="BS781">
        <f>LN(Table6[[#This Row],[ONLINE LINGERING]]+'2019 Totals and Calculations'!E$18)</f>
        <v>4.3823003257426416</v>
      </c>
      <c r="BT781">
        <f>MONTH(Table6[[#This Row],[Date]])</f>
        <v>11</v>
      </c>
      <c r="BU781">
        <f t="shared" si="337"/>
        <v>0</v>
      </c>
      <c r="BV781">
        <f t="shared" si="338"/>
        <v>0</v>
      </c>
      <c r="BW781">
        <f t="shared" si="339"/>
        <v>0</v>
      </c>
      <c r="BX781">
        <f t="shared" si="340"/>
        <v>0</v>
      </c>
      <c r="BY781">
        <f t="shared" si="341"/>
        <v>0</v>
      </c>
      <c r="BZ781">
        <f t="shared" si="342"/>
        <v>0</v>
      </c>
      <c r="CA781">
        <f t="shared" si="343"/>
        <v>0</v>
      </c>
      <c r="CB781">
        <f t="shared" si="344"/>
        <v>0</v>
      </c>
      <c r="CC781">
        <f t="shared" si="345"/>
        <v>0</v>
      </c>
      <c r="CD781">
        <f t="shared" si="346"/>
        <v>0</v>
      </c>
      <c r="CE781">
        <f t="shared" si="347"/>
        <v>1</v>
      </c>
      <c r="CF781">
        <f t="shared" si="348"/>
        <v>0</v>
      </c>
      <c r="CG781">
        <f t="shared" si="349"/>
        <v>152</v>
      </c>
      <c r="CH78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689.26681297765288</v>
      </c>
      <c r="CI781" s="79">
        <f>Table6[[#This Row],[sales]]-CH781</f>
        <v>9.5048050215576723</v>
      </c>
      <c r="CJ781">
        <f>ABS(Table6[[#This Row],[sales]]-CH781)/Table6[[#This Row],[sales]]</f>
        <v>1.3602162390013399E-2</v>
      </c>
      <c r="CK78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684.93675629854033</v>
      </c>
      <c r="CL781" s="79">
        <f>Table6[[#This Row],[sales]]-CK781</f>
        <v>13.834861700670217</v>
      </c>
      <c r="CM781">
        <f>ABS(Table6[[#This Row],[sales]]-CK781)/Table6[[#This Row],[sales]]</f>
        <v>1.9798831756051443E-2</v>
      </c>
      <c r="CN78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711.421397337749</v>
      </c>
      <c r="CO781" s="79">
        <f>Table6[[#This Row],[sales]]-CN781</f>
        <v>-12.649779338538451</v>
      </c>
      <c r="CP781">
        <f>ABS(Table6[[#This Row],[sales]]-CN781)/Table6[[#This Row],[sales]]</f>
        <v>1.81028808450442E-2</v>
      </c>
      <c r="CQ78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716.62370615848567</v>
      </c>
      <c r="CR781" s="79">
        <f>Table6[[#This Row],[sales]]-CQ781</f>
        <v>-17.852088159275127</v>
      </c>
      <c r="CS781">
        <f>ABS(Table6[[#This Row],[sales]]-CQ781)/Table6[[#This Row],[sales]]</f>
        <v>2.5547815193740876E-2</v>
      </c>
    </row>
    <row r="782" spans="1:97" x14ac:dyDescent="0.2">
      <c r="A782">
        <v>781</v>
      </c>
      <c r="B782" t="s">
        <v>31</v>
      </c>
      <c r="C782" s="5">
        <v>43800</v>
      </c>
      <c r="D782" s="6">
        <v>494.29893853804026</v>
      </c>
      <c r="E782" s="8">
        <f>YEAR(Table6[[#This Row],[Date]])</f>
        <v>2019</v>
      </c>
      <c r="F782" s="6">
        <f>Table6[[#This Row],[TV_State]]+Table6[[#This Row],[Radio_State]]+Table6[[#This Row],[Online]]</f>
        <v>604.14314710204928</v>
      </c>
      <c r="G782" s="6">
        <f t="shared" si="324"/>
        <v>483.01831459015392</v>
      </c>
      <c r="H782" s="6">
        <f>LN(Table6[[#This Row],[PROF TV LING]])</f>
        <v>6.1800545713398041</v>
      </c>
      <c r="I782" s="6">
        <f t="shared" si="325"/>
        <v>6.2031404729062789</v>
      </c>
      <c r="J782" s="6">
        <v>73.229472376005972</v>
      </c>
      <c r="K782" s="6">
        <f t="shared" si="330"/>
        <v>72.511489272864509</v>
      </c>
      <c r="L782" s="6">
        <f>0.5*J781+0.5*Table6[[#This Row],[Radio_State]]</f>
        <v>72.866950235530695</v>
      </c>
      <c r="M782" s="6">
        <f>LN(Table6[[#This Row],[RADIO LINGERING ]])</f>
        <v>4.2886351786797121</v>
      </c>
      <c r="N782" s="6">
        <f t="shared" si="326"/>
        <v>4.2935979680218406</v>
      </c>
      <c r="O782" s="6">
        <v>36.614736188002986</v>
      </c>
      <c r="P782" s="6">
        <f t="shared" si="327"/>
        <v>36.460026033087914</v>
      </c>
      <c r="Q782" s="6">
        <f>0.3*O781+0.7*Table6[[#This Row],[Online]]</f>
        <v>36.505979545860399</v>
      </c>
      <c r="R782" s="6">
        <f>LN(Table6[[#This Row],[ONLINE LINGERING]])</f>
        <v>3.5974760703451527</v>
      </c>
      <c r="S782" s="6">
        <f t="shared" si="328"/>
        <v>3.6004507874618956</v>
      </c>
      <c r="T782" s="6">
        <v>625.09121085328115</v>
      </c>
      <c r="U782" s="6">
        <f t="shared" si="329"/>
        <v>6.43789757645383</v>
      </c>
      <c r="V782" s="8">
        <f>YEAR(Table6[[#This Row],[Date]])</f>
        <v>2019</v>
      </c>
      <c r="W782" s="8">
        <f>WEEKNUM(Table6[[#This Row],[Date]])</f>
        <v>49</v>
      </c>
      <c r="X782" t="s">
        <v>948</v>
      </c>
      <c r="Y782" s="9">
        <f>Table6[[#This Row],[LNTVLING]]+Table6[[#This Row],[LNRADIOLING]]+Table6[[#This Row],[LNONLINELING]]</f>
        <v>14.066165820364668</v>
      </c>
      <c r="Z782">
        <f t="shared" si="350"/>
        <v>0</v>
      </c>
      <c r="AA782">
        <f t="shared" si="331"/>
        <v>0</v>
      </c>
      <c r="AB782">
        <f t="shared" si="332"/>
        <v>0</v>
      </c>
      <c r="AC782">
        <f t="shared" si="333"/>
        <v>0</v>
      </c>
      <c r="AD782">
        <f t="shared" si="334"/>
        <v>0</v>
      </c>
      <c r="AE782">
        <f t="shared" si="335"/>
        <v>1</v>
      </c>
      <c r="AF782">
        <f t="shared" si="336"/>
        <v>0</v>
      </c>
      <c r="AG782" s="9">
        <f>'[1]1'!J$20+'[1]1'!J$21*Table6[[#This Row],[TV_State]]</f>
        <v>1815.8404486872273</v>
      </c>
      <c r="AH782" s="9">
        <f>Table6[[#This Row],[sales]]-Table6[[#This Row],[Pred_1]]</f>
        <v>-1190.7492378339462</v>
      </c>
      <c r="AI782">
        <f>ABS(Table6[[#This Row],[Res_1]])/Table6[[#This Row],[sales]]</f>
        <v>1.9049207814144646</v>
      </c>
      <c r="AJ782" s="9">
        <f>'[1]2'!J$20+'[1]2'!J$21*Table6[[#This Row],[Radio_State]]</f>
        <v>2035.7632013719617</v>
      </c>
      <c r="AK782" s="9">
        <f>Table6[[#This Row],[sales]]-Table6[[#This Row],[ Pred_2 ]]</f>
        <v>-1410.6719905186806</v>
      </c>
      <c r="AL782">
        <f>ABS(Table6[[#This Row],[ Res_2 ]])/Table6[[#This Row],[sales]]</f>
        <v>2.2567458412877728</v>
      </c>
      <c r="AM782" s="10">
        <f>'[1]3'!J$20+'[1]3'!J$21*Data!O782</f>
        <v>2012.2652710296188</v>
      </c>
      <c r="AN782" s="9">
        <f>Table6[[#This Row],[sales]]-Table6[[#This Row],[Pred_3]]</f>
        <v>-1387.1740601763377</v>
      </c>
      <c r="AO782" s="9">
        <f>ABS(Table6[[#This Row],[Res_3]])/Table6[[#This Row],[sales]]</f>
        <v>2.2191546387010863</v>
      </c>
      <c r="AP782" s="9">
        <f>'[1]4'!L$21+'[1]4'!L$27*Table6[[#This Row],[TV_State]]+'[1]4'!L$22*Table6[[#This Row],[NJ_DUM]]+'[1]4'!L$23*Table6[[#This Row],[NY_DUM]]+'[1]4'!L$24*Table6[[#This Row],[PA_DUM]]+'[1]4'!L$25*Table6[[#This Row],[CT_DUM]]+'[1]4'!L$26*Table6[[#This Row],[DL_DUM]]</f>
        <v>346.86277296602373</v>
      </c>
      <c r="AQ782" s="9">
        <f>Table6[[#This Row],[sales]]-Table6[[#This Row],[Pred_4]]</f>
        <v>278.22843788725743</v>
      </c>
      <c r="AR782">
        <f>ABS(Table6[[#This Row],[Res_4]]/Table6[[#This Row],[sales]])</f>
        <v>0.44510054381897568</v>
      </c>
      <c r="AS782" s="9">
        <f>'[1]5'!L$20+'[1]5'!L$26*Table6[[#This Row],[Radio_State]]+'[1]5'!L$21*Table6[[#This Row],[NJ_DUM]]+'[1]5'!L$22*Table6[[#This Row],[NY_DUM]]+'[1]5'!L$23*Table6[[#This Row],[PA_DUM]]+'[1]5'!L$24*Table6[[#This Row],[CT_DUM]]+'[1]5'!L$25*Table6[[#This Row],[DL_DUM]]</f>
        <v>325.39222305432884</v>
      </c>
      <c r="AT782" s="9">
        <f>Table6[[#This Row],[sales]]-Table6[[#This Row],[Pred_5]]</f>
        <v>299.69898779895232</v>
      </c>
      <c r="AU782" s="9">
        <f>ABS(Table6[[#This Row],[Red_5]]/Table6[[#This Row],[sales]])</f>
        <v>0.47944841104044322</v>
      </c>
      <c r="AV782" s="9">
        <f>'[1]6'!L$20+'[1]6'!L$26*Table6[[#This Row],[Online]]+'[1]6'!L$21*Table6[[#This Row],[NJ_DUM]]+'[1]6'!L$22*Table6[[#This Row],[NY_DUM]]+'[1]6'!L$23*Table6[[#This Row],[PA_DUM]]+'[1]6'!L$24*Table6[[#This Row],[CT_DUM]]+'[1]6'!L$25*Table6[[#This Row],[DL_DUM]]</f>
        <v>153.40296192094439</v>
      </c>
      <c r="AW782" s="9">
        <f>Table6[[#This Row],[sales]]-Table6[[#This Row],[Pred_6]]</f>
        <v>471.68824893233676</v>
      </c>
      <c r="AX782" s="9">
        <f>ABS(Table6[[#This Row],[Red_6]]/Table6[[#This Row],[sales]])</f>
        <v>0.75459107525837454</v>
      </c>
      <c r="AY782" s="9">
        <f>'[1]7'!L$21+'[1]7'!L$27*Table6[[#This Row],[LNTV]]+'[1]7'!L$22*Table6[[#This Row],[NJ_DUM]]+'[1]7'!L$23*Table6[[#This Row],[NY_DUM]]+'[1]7'!L$24*Table6[[#This Row],[PA_DUM]]+'[1]7'!L$25*Table6[[#This Row],[CT_DUM]]+'[1]7'!L$26*Table6[[#This Row],[DL_DUM]]</f>
        <v>5.8321617012989249</v>
      </c>
      <c r="AZ782" s="9">
        <f>Table6[[#This Row],[sales]]-Table6[[#This Row],[Pred_7]]</f>
        <v>619.25904915198225</v>
      </c>
      <c r="BA782" s="9">
        <f>ABS(Table6[[#This Row],[Red_7]]/Table6[[#This Row],[sales]])</f>
        <v>0.99066990288771184</v>
      </c>
      <c r="BB782" s="9">
        <f>'[1]8'!O$22+'[1]8'!O$28*Table6[[#This Row],[LNRADIOLING]]+'[1]8'!O$23*Table6[[#This Row],[DL_DUM]]+'[1]8'!O$24*Table6[[#This Row],[CT_DUM]]+'[1]8'!O$25*Table6[[#This Row],[PA_DUM]]+'[1]8'!O$26*Table6[[#This Row],[NY_DUM]]+'[1]8'!O$27*Table6[[#This Row],[NJ_DUM]]</f>
        <v>6.8625822182651026</v>
      </c>
      <c r="BC782" s="9">
        <f>Table6[[#This Row],[sales]]-Table6[[#This Row],[Pred_8]]</f>
        <v>618.22862863501609</v>
      </c>
      <c r="BD782" s="9">
        <f>ABS(Table6[[#This Row],[Red_8]]/Table6[[#This Row],[sales]])</f>
        <v>0.98902147062842671</v>
      </c>
      <c r="BE782" s="9">
        <f>'[1]9'!M$19+'[1]9'!M$21*Table6[[#This Row],[LNONLINE]]+'[1]9'!M$20*Table6[[#This Row],[DL_DUM]]+'[1]9'!M$22*Table6[[#This Row],[CT_DUM]]+'[1]9'!M$23*Table6[[#This Row],[PA_DUM]]+'[1]9'!M$24*Table6[[#This Row],[NY_DUM]]+'[1]9'!M$25*Table6[[#This Row],[NJ_DUM]]</f>
        <v>6.8344747038304021</v>
      </c>
      <c r="BF782" s="9">
        <f>Table6[[#This Row],[sales]]-Table6[[#This Row],[Pred_9]]</f>
        <v>618.25673614945072</v>
      </c>
      <c r="BG782" s="9">
        <f>ABS(Table6[[#This Row],[Red_9]]/Table6[[#This Row],[sales]])</f>
        <v>0.98906643608938116</v>
      </c>
      <c r="BH782" s="9">
        <f>'[1]10'!P$22+'[1]10'!P$30*Table6[[#This Row],[LNTV]]+'[1]10'!P$29*Table6[[#This Row],[LNRADIOLING]]+'[1]10'!P$24*Table6[[#This Row],[LNONLINELING]]+'[1]10'!P$23*Table6[[#This Row],[DL_DUM]]+'[1]10'!P$25*Table6[[#This Row],[CT_DUM]]+'[1]10'!P$26*Table6[[#This Row],[PA_DUM]]+'[1]10'!P$27*Table6[[#This Row],[NY_DUM]]+'[1]10'!P$28*Table6[[#This Row],[NJ_DUM]]</f>
        <v>6.8193226957017785</v>
      </c>
      <c r="BI782" s="9">
        <f>Table6[[#This Row],[sales]]-Table6[[#This Row],[Pred_10]]</f>
        <v>618.27188815757938</v>
      </c>
      <c r="BJ782" s="45">
        <f>ABS(Table6[[#This Row],[Red_10]]/Table6[[#This Row],[sales]])</f>
        <v>0.98909067576491272</v>
      </c>
      <c r="BK782" s="9">
        <f>'[1]11'!P$32+'[1]11'!P$40*Table6[[#This Row],[LNONLINELING]]+'[1]11'!P$39*Table6[[#This Row],[LNRADIOLING]]+'[1]11'!P$38*Table6[[#This Row],[LNTVLING]]+'[1]11'!P$33*Table6[[#This Row],[DL_DUM]]+'[1]11'!P$34*Table6[[#This Row],[CT_DUM]]+'[1]11'!P$35*Table6[[#This Row],[PA_DUM]]+'[1]11'!P$36*Table6[[#This Row],[NY_DUM]]+'[1]11'!P$37*Table6[[#This Row],[NJ_DUM]]</f>
        <v>6.8249381195276859</v>
      </c>
      <c r="BL782" s="9">
        <f>Table6[[#This Row],[sales]]-Table6[[#This Row],[ Pred_11]]</f>
        <v>618.26627273375345</v>
      </c>
      <c r="BM782" s="47">
        <f>ABS(Table6[[#This Row],[ Red_11]]/Table6[[#This Row],[sales]])</f>
        <v>0.98908169239780008</v>
      </c>
      <c r="BN782" s="9">
        <f>'[1]12'!K$22+'[1]12'!K$28*Table6[[#This Row],[COMBINE LN LING]]+'[1]12'!K$23*Table6[[#This Row],[DL_DUM]]+'[1]12'!K$24*Table6[[#This Row],[CT_DUM]]+'[1]12'!K$25*Table6[[#This Row],[PA_DUM]]+'[1]12'!K$26*Table6[[#This Row],[NY_DUM]]+'[1]12'!K$27*Table6[[#This Row],[NJ_DUM]]</f>
        <v>6.8432106931364904</v>
      </c>
      <c r="BO782" s="9">
        <f>Table6[[#This Row],[sales]]-Table6[[#This Row],[ Pred_12]]</f>
        <v>618.24800016014467</v>
      </c>
      <c r="BP782" s="47">
        <f>ABS(Table6[[#This Row],[ Red_12]]/Table6[[#This Row],[sales]])</f>
        <v>0.98905246054604545</v>
      </c>
      <c r="BQ782">
        <f>LN(G782+'2019 Totals and Calculations'!C$18)</f>
        <v>6.7384626699015069</v>
      </c>
      <c r="BR782">
        <f>LN(Table6[[#This Row],[PROF RADIO]]+'2019 Totals and Calculations'!D$18)</f>
        <v>4.907256927813215</v>
      </c>
      <c r="BS782">
        <f>LN(Table6[[#This Row],[ONLINE LINGERING]]+'2019 Totals and Calculations'!E$18)</f>
        <v>4.3868069858678176</v>
      </c>
      <c r="BT782">
        <f>MONTH(Table6[[#This Row],[Date]])</f>
        <v>12</v>
      </c>
      <c r="BU782">
        <f t="shared" si="337"/>
        <v>0</v>
      </c>
      <c r="BV782">
        <f t="shared" si="338"/>
        <v>0</v>
      </c>
      <c r="BW782">
        <f t="shared" si="339"/>
        <v>0</v>
      </c>
      <c r="BX782">
        <f t="shared" si="340"/>
        <v>0</v>
      </c>
      <c r="BY782">
        <f t="shared" si="341"/>
        <v>0</v>
      </c>
      <c r="BZ782">
        <f t="shared" si="342"/>
        <v>0</v>
      </c>
      <c r="CA782">
        <f t="shared" si="343"/>
        <v>0</v>
      </c>
      <c r="CB782">
        <f t="shared" si="344"/>
        <v>0</v>
      </c>
      <c r="CC782">
        <f t="shared" si="345"/>
        <v>0</v>
      </c>
      <c r="CD782">
        <f t="shared" si="346"/>
        <v>0</v>
      </c>
      <c r="CE782">
        <f t="shared" si="347"/>
        <v>0</v>
      </c>
      <c r="CF782">
        <f t="shared" si="348"/>
        <v>1</v>
      </c>
      <c r="CG782">
        <f t="shared" si="349"/>
        <v>153</v>
      </c>
      <c r="CH78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694.9302960408703</v>
      </c>
      <c r="CI782" s="79">
        <f>Table6[[#This Row],[sales]]-CH782</f>
        <v>-69.839085187589149</v>
      </c>
      <c r="CJ782">
        <f>ABS(Table6[[#This Row],[sales]]-CH782)/Table6[[#This Row],[sales]]</f>
        <v>0.11172623126832204</v>
      </c>
      <c r="CK78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691.42334098893571</v>
      </c>
      <c r="CL782" s="79">
        <f>Table6[[#This Row],[sales]]-CK782</f>
        <v>-66.332130135654552</v>
      </c>
      <c r="CM782">
        <f>ABS(Table6[[#This Row],[sales]]-CK782)/Table6[[#This Row],[sales]]</f>
        <v>0.10611592193898844</v>
      </c>
      <c r="CN78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719.47450531975767</v>
      </c>
      <c r="CO782" s="79">
        <f>Table6[[#This Row],[sales]]-CN782</f>
        <v>-94.383294466476514</v>
      </c>
      <c r="CP782">
        <f>ABS(Table6[[#This Row],[sales]]-CN782)/Table6[[#This Row],[sales]]</f>
        <v>0.1509912358832218</v>
      </c>
      <c r="CQ78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720.53674739122425</v>
      </c>
      <c r="CR782" s="79">
        <f>Table6[[#This Row],[sales]]-CQ782</f>
        <v>-95.445536537943099</v>
      </c>
      <c r="CS782">
        <f>ABS(Table6[[#This Row],[sales]]-CQ782)/Table6[[#This Row],[sales]]</f>
        <v>0.15269057520046572</v>
      </c>
    </row>
    <row r="783" spans="1:97" x14ac:dyDescent="0.2">
      <c r="A783">
        <v>782</v>
      </c>
      <c r="B783" t="s">
        <v>31</v>
      </c>
      <c r="C783" s="5">
        <v>43807</v>
      </c>
      <c r="D783" s="6">
        <v>499.24192792342063</v>
      </c>
      <c r="E783" s="8">
        <f>YEAR(Table6[[#This Row],[Date]])</f>
        <v>2019</v>
      </c>
      <c r="F783" s="6">
        <f>Table6[[#This Row],[TV_State]]+Table6[[#This Row],[Radio_State]]+Table6[[#This Row],[Online]]</f>
        <v>610.18457857306976</v>
      </c>
      <c r="G783" s="6">
        <f t="shared" si="324"/>
        <v>487.88539859013395</v>
      </c>
      <c r="H783" s="6">
        <f>LN(Table6[[#This Row],[PROF TV LING]])</f>
        <v>6.1900805393195188</v>
      </c>
      <c r="I783" s="6">
        <f t="shared" si="325"/>
        <v>6.2130908037594468</v>
      </c>
      <c r="J783" s="6">
        <v>73.961767099766035</v>
      </c>
      <c r="K783" s="6">
        <f t="shared" si="330"/>
        <v>73.236628186315272</v>
      </c>
      <c r="L783" s="6">
        <f>0.5*J782+0.5*Table6[[#This Row],[Radio_State]]</f>
        <v>73.595619737886011</v>
      </c>
      <c r="M783" s="6">
        <f>LN(Table6[[#This Row],[RADIO LINGERING ]])</f>
        <v>4.29858550953288</v>
      </c>
      <c r="N783" s="6">
        <f t="shared" si="326"/>
        <v>4.3035482988750084</v>
      </c>
      <c r="O783" s="6">
        <v>36.980883549883018</v>
      </c>
      <c r="P783" s="6">
        <f t="shared" si="327"/>
        <v>36.824626294844485</v>
      </c>
      <c r="Q783" s="6">
        <f>0.3*O782+0.7*Table6[[#This Row],[Online]]</f>
        <v>36.871039341319005</v>
      </c>
      <c r="R783" s="6">
        <f>LN(Table6[[#This Row],[ONLINE LINGERING]])</f>
        <v>3.6074264011983206</v>
      </c>
      <c r="S783" s="6">
        <f t="shared" si="328"/>
        <v>3.6104011183150635</v>
      </c>
      <c r="T783" s="6">
        <v>689.35160290694819</v>
      </c>
      <c r="U783" s="6">
        <f t="shared" si="329"/>
        <v>6.53575144985893</v>
      </c>
      <c r="V783" s="8">
        <f>YEAR(Table6[[#This Row],[Date]])</f>
        <v>2019</v>
      </c>
      <c r="W783" s="8">
        <f>WEEKNUM(Table6[[#This Row],[Date]])</f>
        <v>50</v>
      </c>
      <c r="X783" t="s">
        <v>949</v>
      </c>
      <c r="Y783" s="9">
        <f>Table6[[#This Row],[LNTVLING]]+Table6[[#This Row],[LNRADIOLING]]+Table6[[#This Row],[LNONLINELING]]</f>
        <v>14.096092450050719</v>
      </c>
      <c r="Z783">
        <f t="shared" si="350"/>
        <v>0</v>
      </c>
      <c r="AA783">
        <f t="shared" si="331"/>
        <v>0</v>
      </c>
      <c r="AB783">
        <f t="shared" si="332"/>
        <v>0</v>
      </c>
      <c r="AC783">
        <f t="shared" si="333"/>
        <v>0</v>
      </c>
      <c r="AD783">
        <f t="shared" si="334"/>
        <v>0</v>
      </c>
      <c r="AE783">
        <f t="shared" si="335"/>
        <v>1</v>
      </c>
      <c r="AF783">
        <f t="shared" si="336"/>
        <v>0</v>
      </c>
      <c r="AG783" s="9">
        <f>'[1]1'!J$20+'[1]1'!J$21*Table6[[#This Row],[TV_State]]</f>
        <v>1820.7015277195364</v>
      </c>
      <c r="AH783" s="9">
        <f>Table6[[#This Row],[sales]]-Table6[[#This Row],[Pred_1]]</f>
        <v>-1131.3499248125881</v>
      </c>
      <c r="AI783">
        <f>ABS(Table6[[#This Row],[Res_1]])/Table6[[#This Row],[sales]]</f>
        <v>1.641179798584298</v>
      </c>
      <c r="AJ783" s="9">
        <f>'[1]2'!J$20+'[1]2'!J$21*Table6[[#This Row],[Radio_State]]</f>
        <v>2038.9780153457064</v>
      </c>
      <c r="AK783" s="9">
        <f>Table6[[#This Row],[sales]]-Table6[[#This Row],[ Pred_2 ]]</f>
        <v>-1349.6264124387581</v>
      </c>
      <c r="AL783">
        <f>ABS(Table6[[#This Row],[ Res_2 ]])/Table6[[#This Row],[sales]]</f>
        <v>1.9578200830279882</v>
      </c>
      <c r="AM783" s="10">
        <f>'[1]3'!J$20+'[1]3'!J$21*Data!O783</f>
        <v>2014.3806219226667</v>
      </c>
      <c r="AN783" s="9">
        <f>Table6[[#This Row],[sales]]-Table6[[#This Row],[Pred_3]]</f>
        <v>-1325.0290190157184</v>
      </c>
      <c r="AO783" s="9">
        <f>ABS(Table6[[#This Row],[Res_3]])/Table6[[#This Row],[sales]]</f>
        <v>1.9221381562444511</v>
      </c>
      <c r="AP783" s="9">
        <f>'[1]4'!L$21+'[1]4'!L$27*Table6[[#This Row],[TV_State]]+'[1]4'!L$22*Table6[[#This Row],[NJ_DUM]]+'[1]4'!L$23*Table6[[#This Row],[NY_DUM]]+'[1]4'!L$24*Table6[[#This Row],[PA_DUM]]+'[1]4'!L$25*Table6[[#This Row],[CT_DUM]]+'[1]4'!L$26*Table6[[#This Row],[DL_DUM]]</f>
        <v>347.95310075222574</v>
      </c>
      <c r="AQ783" s="9">
        <f>Table6[[#This Row],[sales]]-Table6[[#This Row],[Pred_4]]</f>
        <v>341.39850215472245</v>
      </c>
      <c r="AR783">
        <f>ABS(Table6[[#This Row],[Res_4]]/Table6[[#This Row],[sales]])</f>
        <v>0.49524582334336859</v>
      </c>
      <c r="AS783" s="9">
        <f>'[1]5'!L$20+'[1]5'!L$26*Table6[[#This Row],[Radio_State]]+'[1]5'!L$21*Table6[[#This Row],[NJ_DUM]]+'[1]5'!L$22*Table6[[#This Row],[NY_DUM]]+'[1]5'!L$23*Table6[[#This Row],[PA_DUM]]+'[1]5'!L$24*Table6[[#This Row],[CT_DUM]]+'[1]5'!L$25*Table6[[#This Row],[DL_DUM]]</f>
        <v>326.68223000160162</v>
      </c>
      <c r="AT783" s="9">
        <f>Table6[[#This Row],[sales]]-Table6[[#This Row],[Pred_5]]</f>
        <v>362.66937290534656</v>
      </c>
      <c r="AU783" s="9">
        <f>ABS(Table6[[#This Row],[Red_5]]/Table6[[#This Row],[sales]])</f>
        <v>0.52610216814756772</v>
      </c>
      <c r="AV783" s="9">
        <f>'[1]6'!L$20+'[1]6'!L$26*Table6[[#This Row],[Online]]+'[1]6'!L$21*Table6[[#This Row],[NJ_DUM]]+'[1]6'!L$22*Table6[[#This Row],[NY_DUM]]+'[1]6'!L$23*Table6[[#This Row],[PA_DUM]]+'[1]6'!L$24*Table6[[#This Row],[CT_DUM]]+'[1]6'!L$25*Table6[[#This Row],[DL_DUM]]</f>
        <v>154.99652955201847</v>
      </c>
      <c r="AW783" s="9">
        <f>Table6[[#This Row],[sales]]-Table6[[#This Row],[Pred_6]]</f>
        <v>534.35507335492969</v>
      </c>
      <c r="AX783" s="9">
        <f>ABS(Table6[[#This Row],[Red_6]]/Table6[[#This Row],[sales]])</f>
        <v>0.77515606129236692</v>
      </c>
      <c r="AY783" s="9">
        <f>'[1]7'!L$21+'[1]7'!L$27*Table6[[#This Row],[LNTV]]+'[1]7'!L$22*Table6[[#This Row],[NJ_DUM]]+'[1]7'!L$23*Table6[[#This Row],[NY_DUM]]+'[1]7'!L$24*Table6[[#This Row],[PA_DUM]]+'[1]7'!L$25*Table6[[#This Row],[CT_DUM]]+'[1]7'!L$26*Table6[[#This Row],[DL_DUM]]</f>
        <v>5.8332630485889254</v>
      </c>
      <c r="AZ783" s="9">
        <f>Table6[[#This Row],[sales]]-Table6[[#This Row],[Pred_7]]</f>
        <v>683.51833985835924</v>
      </c>
      <c r="BA783" s="9">
        <f>ABS(Table6[[#This Row],[Red_7]]/Table6[[#This Row],[sales]])</f>
        <v>0.99153804383134747</v>
      </c>
      <c r="BB783" s="9">
        <f>'[1]8'!O$22+'[1]8'!O$28*Table6[[#This Row],[LNRADIOLING]]+'[1]8'!O$23*Table6[[#This Row],[DL_DUM]]+'[1]8'!O$24*Table6[[#This Row],[CT_DUM]]+'[1]8'!O$25*Table6[[#This Row],[PA_DUM]]+'[1]8'!O$26*Table6[[#This Row],[NY_DUM]]+'[1]8'!O$27*Table6[[#This Row],[NJ_DUM]]</f>
        <v>6.8632920842688794</v>
      </c>
      <c r="BC783" s="9">
        <f>Table6[[#This Row],[sales]]-Table6[[#This Row],[Pred_8]]</f>
        <v>682.4883108226793</v>
      </c>
      <c r="BD783" s="9">
        <f>ABS(Table6[[#This Row],[Red_8]]/Table6[[#This Row],[sales]])</f>
        <v>0.99004384401903633</v>
      </c>
      <c r="BE783" s="9">
        <f>'[1]9'!M$19+'[1]9'!M$21*Table6[[#This Row],[LNONLINE]]+'[1]9'!M$20*Table6[[#This Row],[DL_DUM]]+'[1]9'!M$22*Table6[[#This Row],[CT_DUM]]+'[1]9'!M$23*Table6[[#This Row],[PA_DUM]]+'[1]9'!M$24*Table6[[#This Row],[NY_DUM]]+'[1]9'!M$25*Table6[[#This Row],[NJ_DUM]]</f>
        <v>6.8376251521617339</v>
      </c>
      <c r="BF783" s="9">
        <f>Table6[[#This Row],[sales]]-Table6[[#This Row],[Pred_9]]</f>
        <v>682.51397775478642</v>
      </c>
      <c r="BG783" s="9">
        <f>ABS(Table6[[#This Row],[Red_9]]/Table6[[#This Row],[sales]])</f>
        <v>0.99008107745985074</v>
      </c>
      <c r="BH783" s="9">
        <f>'[1]10'!P$22+'[1]10'!P$30*Table6[[#This Row],[LNTV]]+'[1]10'!P$29*Table6[[#This Row],[LNRADIOLING]]+'[1]10'!P$24*Table6[[#This Row],[LNONLINELING]]+'[1]10'!P$23*Table6[[#This Row],[DL_DUM]]+'[1]10'!P$25*Table6[[#This Row],[CT_DUM]]+'[1]10'!P$26*Table6[[#This Row],[PA_DUM]]+'[1]10'!P$27*Table6[[#This Row],[NY_DUM]]+'[1]10'!P$28*Table6[[#This Row],[NJ_DUM]]</f>
        <v>6.8211337789779964</v>
      </c>
      <c r="BI783" s="9">
        <f>Table6[[#This Row],[sales]]-Table6[[#This Row],[Pred_10]]</f>
        <v>682.53046912797015</v>
      </c>
      <c r="BJ783" s="45">
        <f>ABS(Table6[[#This Row],[Red_10]]/Table6[[#This Row],[sales]])</f>
        <v>0.9901050004813019</v>
      </c>
      <c r="BK783" s="9">
        <f>'[1]11'!P$32+'[1]11'!P$40*Table6[[#This Row],[LNONLINELING]]+'[1]11'!P$39*Table6[[#This Row],[LNRADIOLING]]+'[1]11'!P$38*Table6[[#This Row],[LNTVLING]]+'[1]11'!P$33*Table6[[#This Row],[DL_DUM]]+'[1]11'!P$34*Table6[[#This Row],[CT_DUM]]+'[1]11'!P$35*Table6[[#This Row],[PA_DUM]]+'[1]11'!P$36*Table6[[#This Row],[NY_DUM]]+'[1]11'!P$37*Table6[[#This Row],[NJ_DUM]]</f>
        <v>6.8260507589559163</v>
      </c>
      <c r="BL783" s="9">
        <f>Table6[[#This Row],[sales]]-Table6[[#This Row],[ Pred_11]]</f>
        <v>682.52555214799224</v>
      </c>
      <c r="BM783" s="47">
        <f>ABS(Table6[[#This Row],[ Red_11]]/Table6[[#This Row],[sales]])</f>
        <v>0.99009786772066544</v>
      </c>
      <c r="BN783" s="9">
        <f>'[1]12'!K$22+'[1]12'!K$28*Table6[[#This Row],[COMBINE LN LING]]+'[1]12'!K$23*Table6[[#This Row],[DL_DUM]]+'[1]12'!K$24*Table6[[#This Row],[CT_DUM]]+'[1]12'!K$25*Table6[[#This Row],[PA_DUM]]+'[1]12'!K$26*Table6[[#This Row],[NY_DUM]]+'[1]12'!K$27*Table6[[#This Row],[NJ_DUM]]</f>
        <v>6.8460907085484397</v>
      </c>
      <c r="BO783" s="9">
        <f>Table6[[#This Row],[sales]]-Table6[[#This Row],[ Pred_12]]</f>
        <v>682.50551219839974</v>
      </c>
      <c r="BP783" s="47">
        <f>ABS(Table6[[#This Row],[ Red_12]]/Table6[[#This Row],[sales]])</f>
        <v>0.99006879699752792</v>
      </c>
      <c r="BQ783">
        <f>LN(G783+'2019 Totals and Calculations'!C$18)</f>
        <v>6.7442110152584149</v>
      </c>
      <c r="BR783">
        <f>LN(Table6[[#This Row],[PROF RADIO]]+'2019 Totals and Calculations'!D$18)</f>
        <v>4.9126033730578014</v>
      </c>
      <c r="BS783">
        <f>LN(Table6[[#This Row],[ONLINE LINGERING]]+'2019 Totals and Calculations'!E$18)</f>
        <v>4.3913381900130952</v>
      </c>
      <c r="BT783">
        <f>MONTH(Table6[[#This Row],[Date]])</f>
        <v>12</v>
      </c>
      <c r="BU783">
        <f t="shared" si="337"/>
        <v>0</v>
      </c>
      <c r="BV783">
        <f t="shared" si="338"/>
        <v>0</v>
      </c>
      <c r="BW783">
        <f t="shared" si="339"/>
        <v>0</v>
      </c>
      <c r="BX783">
        <f t="shared" si="340"/>
        <v>0</v>
      </c>
      <c r="BY783">
        <f t="shared" si="341"/>
        <v>0</v>
      </c>
      <c r="BZ783">
        <f t="shared" si="342"/>
        <v>0</v>
      </c>
      <c r="CA783">
        <f t="shared" si="343"/>
        <v>0</v>
      </c>
      <c r="CB783">
        <f t="shared" si="344"/>
        <v>0</v>
      </c>
      <c r="CC783">
        <f t="shared" si="345"/>
        <v>0</v>
      </c>
      <c r="CD783">
        <f t="shared" si="346"/>
        <v>0</v>
      </c>
      <c r="CE783">
        <f t="shared" si="347"/>
        <v>0</v>
      </c>
      <c r="CF783">
        <f t="shared" si="348"/>
        <v>1</v>
      </c>
      <c r="CG783">
        <f t="shared" si="349"/>
        <v>154</v>
      </c>
      <c r="CH78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698.00641626483298</v>
      </c>
      <c r="CI783" s="79">
        <f>Table6[[#This Row],[sales]]-CH783</f>
        <v>-8.654813357884791</v>
      </c>
      <c r="CJ783">
        <f>ABS(Table6[[#This Row],[sales]]-CH783)/Table6[[#This Row],[sales]]</f>
        <v>1.2555005778456219E-2</v>
      </c>
      <c r="CK78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694.12878618527168</v>
      </c>
      <c r="CL783" s="79">
        <f>Table6[[#This Row],[sales]]-CK783</f>
        <v>-4.7771832783234913</v>
      </c>
      <c r="CM783">
        <f>ABS(Table6[[#This Row],[sales]]-CK783)/Table6[[#This Row],[sales]]</f>
        <v>6.9299661568616635E-3</v>
      </c>
      <c r="CN78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722.23800586377672</v>
      </c>
      <c r="CO783" s="79">
        <f>Table6[[#This Row],[sales]]-CN783</f>
        <v>-32.886402956828533</v>
      </c>
      <c r="CP783">
        <f>ABS(Table6[[#This Row],[sales]]-CN783)/Table6[[#This Row],[sales]]</f>
        <v>4.7706283438159629E-2</v>
      </c>
      <c r="CQ78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724.47885194504408</v>
      </c>
      <c r="CR783" s="79">
        <f>Table6[[#This Row],[sales]]-CQ783</f>
        <v>-35.127249038095897</v>
      </c>
      <c r="CS783">
        <f>ABS(Table6[[#This Row],[sales]]-CQ783)/Table6[[#This Row],[sales]]</f>
        <v>5.0956941116792519E-2</v>
      </c>
    </row>
    <row r="784" spans="1:97" x14ac:dyDescent="0.2">
      <c r="A784">
        <v>783</v>
      </c>
      <c r="B784" t="s">
        <v>31</v>
      </c>
      <c r="C784" s="5">
        <v>43814</v>
      </c>
      <c r="D784" s="6">
        <v>504.23434720265493</v>
      </c>
      <c r="E784" s="8">
        <f>YEAR(Table6[[#This Row],[Date]])</f>
        <v>2019</v>
      </c>
      <c r="F784" s="6">
        <f>Table6[[#This Row],[TV_State]]+Table6[[#This Row],[Radio_State]]+Table6[[#This Row],[Online]]</f>
        <v>616.28642435880045</v>
      </c>
      <c r="G784" s="6">
        <f t="shared" si="324"/>
        <v>492.79008317389025</v>
      </c>
      <c r="H784" s="6">
        <f>LN(Table6[[#This Row],[PROF TV LING]])</f>
        <v>6.2000832885872255</v>
      </c>
      <c r="I784" s="6">
        <f t="shared" si="325"/>
        <v>6.2230411346126155</v>
      </c>
      <c r="J784" s="6">
        <v>74.701384770763681</v>
      </c>
      <c r="K784" s="6">
        <f t="shared" si="330"/>
        <v>73.969006478539484</v>
      </c>
      <c r="L784" s="6">
        <f>0.5*J783+0.5*Table6[[#This Row],[Radio_State]]</f>
        <v>74.331575935264851</v>
      </c>
      <c r="M784" s="6">
        <f>LN(Table6[[#This Row],[RADIO LINGERING ]])</f>
        <v>4.3085358403860479</v>
      </c>
      <c r="N784" s="6">
        <f t="shared" si="326"/>
        <v>4.3134986297281772</v>
      </c>
      <c r="O784" s="6">
        <v>37.350692385381841</v>
      </c>
      <c r="P784" s="6">
        <f t="shared" si="327"/>
        <v>37.192872558220635</v>
      </c>
      <c r="Q784" s="6">
        <f>0.3*O783+0.7*Table6[[#This Row],[Online]]</f>
        <v>37.239749734732193</v>
      </c>
      <c r="R784" s="6">
        <f>LN(Table6[[#This Row],[ONLINE LINGERING]])</f>
        <v>3.6173767320514885</v>
      </c>
      <c r="S784" s="6">
        <f t="shared" si="328"/>
        <v>3.6203514491682314</v>
      </c>
      <c r="T784" s="6">
        <v>654.59686238759707</v>
      </c>
      <c r="U784" s="6">
        <f t="shared" si="329"/>
        <v>6.4840195688805196</v>
      </c>
      <c r="V784" s="8">
        <f>YEAR(Table6[[#This Row],[Date]])</f>
        <v>2019</v>
      </c>
      <c r="W784" s="8">
        <f>WEEKNUM(Table6[[#This Row],[Date]])</f>
        <v>51</v>
      </c>
      <c r="X784" t="s">
        <v>950</v>
      </c>
      <c r="Y784" s="9">
        <f>Table6[[#This Row],[LNTVLING]]+Table6[[#This Row],[LNRADIOLING]]+Table6[[#This Row],[LNONLINELING]]</f>
        <v>14.12599586102476</v>
      </c>
      <c r="Z784">
        <f t="shared" si="350"/>
        <v>0</v>
      </c>
      <c r="AA784">
        <f t="shared" si="331"/>
        <v>0</v>
      </c>
      <c r="AB784">
        <f t="shared" si="332"/>
        <v>0</v>
      </c>
      <c r="AC784">
        <f t="shared" si="333"/>
        <v>0</v>
      </c>
      <c r="AD784">
        <f t="shared" si="334"/>
        <v>0</v>
      </c>
      <c r="AE784">
        <f t="shared" si="335"/>
        <v>1</v>
      </c>
      <c r="AF784">
        <f t="shared" si="336"/>
        <v>0</v>
      </c>
      <c r="AG784" s="9">
        <f>'[1]1'!J$20+'[1]1'!J$21*Table6[[#This Row],[TV_State]]</f>
        <v>1825.6112175421686</v>
      </c>
      <c r="AH784" s="9">
        <f>Table6[[#This Row],[sales]]-Table6[[#This Row],[Pred_1]]</f>
        <v>-1171.0143551545716</v>
      </c>
      <c r="AI784">
        <f>ABS(Table6[[#This Row],[Res_1]])/Table6[[#This Row],[sales]]</f>
        <v>1.7889092087661056</v>
      </c>
      <c r="AJ784" s="9">
        <f>'[1]2'!J$20+'[1]2'!J$21*Table6[[#This Row],[Radio_State]]</f>
        <v>2042.2249774591883</v>
      </c>
      <c r="AK784" s="9">
        <f>Table6[[#This Row],[sales]]-Table6[[#This Row],[ Pred_2 ]]</f>
        <v>-1387.6281150715913</v>
      </c>
      <c r="AL784">
        <f>ABS(Table6[[#This Row],[ Res_2 ]])/Table6[[#This Row],[sales]]</f>
        <v>2.1198209078031831</v>
      </c>
      <c r="AM784" s="10">
        <f>'[1]3'!J$20+'[1]3'!J$21*Data!O784</f>
        <v>2016.5171263246448</v>
      </c>
      <c r="AN784" s="9">
        <f>Table6[[#This Row],[sales]]-Table6[[#This Row],[Pred_3]]</f>
        <v>-1361.9202639370478</v>
      </c>
      <c r="AO784" s="9">
        <f>ABS(Table6[[#This Row],[Res_3]])/Table6[[#This Row],[sales]]</f>
        <v>2.0805481086015862</v>
      </c>
      <c r="AP784" s="9">
        <f>'[1]4'!L$21+'[1]4'!L$27*Table6[[#This Row],[TV_State]]+'[1]4'!L$22*Table6[[#This Row],[NJ_DUM]]+'[1]4'!L$23*Table6[[#This Row],[NY_DUM]]+'[1]4'!L$24*Table6[[#This Row],[PA_DUM]]+'[1]4'!L$25*Table6[[#This Row],[CT_DUM]]+'[1]4'!L$26*Table6[[#This Row],[DL_DUM]]</f>
        <v>349.05433181628973</v>
      </c>
      <c r="AQ784" s="9">
        <f>Table6[[#This Row],[sales]]-Table6[[#This Row],[Pred_4]]</f>
        <v>305.54253057130734</v>
      </c>
      <c r="AR784">
        <f>ABS(Table6[[#This Row],[Res_4]]/Table6[[#This Row],[sales]])</f>
        <v>0.46676442880716223</v>
      </c>
      <c r="AS784" s="9">
        <f>'[1]5'!L$20+'[1]5'!L$26*Table6[[#This Row],[Radio_State]]+'[1]5'!L$21*Table6[[#This Row],[NJ_DUM]]+'[1]5'!L$22*Table6[[#This Row],[NY_DUM]]+'[1]5'!L$23*Table6[[#This Row],[PA_DUM]]+'[1]5'!L$24*Table6[[#This Row],[CT_DUM]]+'[1]5'!L$25*Table6[[#This Row],[DL_DUM]]</f>
        <v>327.98513701834713</v>
      </c>
      <c r="AT784" s="9">
        <f>Table6[[#This Row],[sales]]-Table6[[#This Row],[Pred_5]]</f>
        <v>326.61172536924994</v>
      </c>
      <c r="AU784" s="9">
        <f>ABS(Table6[[#This Row],[Red_5]]/Table6[[#This Row],[sales]])</f>
        <v>0.49895094849363641</v>
      </c>
      <c r="AV784" s="9">
        <f>'[1]6'!L$20+'[1]6'!L$26*Table6[[#This Row],[Online]]+'[1]6'!L$21*Table6[[#This Row],[NJ_DUM]]+'[1]6'!L$22*Table6[[#This Row],[NY_DUM]]+'[1]6'!L$23*Table6[[#This Row],[PA_DUM]]+'[1]6'!L$24*Table6[[#This Row],[CT_DUM]]+'[1]6'!L$25*Table6[[#This Row],[DL_DUM]]</f>
        <v>156.60603285940323</v>
      </c>
      <c r="AW784" s="9">
        <f>Table6[[#This Row],[sales]]-Table6[[#This Row],[Pred_6]]</f>
        <v>497.99082952819384</v>
      </c>
      <c r="AX784" s="9">
        <f>ABS(Table6[[#This Row],[Red_6]]/Table6[[#This Row],[sales]])</f>
        <v>0.76075957301690467</v>
      </c>
      <c r="AY784" s="9">
        <f>'[1]7'!L$21+'[1]7'!L$27*Table6[[#This Row],[LNTV]]+'[1]7'!L$22*Table6[[#This Row],[NJ_DUM]]+'[1]7'!L$23*Table6[[#This Row],[NY_DUM]]+'[1]7'!L$24*Table6[[#This Row],[PA_DUM]]+'[1]7'!L$25*Table6[[#This Row],[CT_DUM]]+'[1]7'!L$26*Table6[[#This Row],[DL_DUM]]</f>
        <v>5.8343643958789269</v>
      </c>
      <c r="AZ784" s="9">
        <f>Table6[[#This Row],[sales]]-Table6[[#This Row],[Pred_7]]</f>
        <v>648.76249799171819</v>
      </c>
      <c r="BA784" s="9">
        <f>ABS(Table6[[#This Row],[Red_7]]/Table6[[#This Row],[sales]])</f>
        <v>0.99108708774649723</v>
      </c>
      <c r="BB784" s="9">
        <f>'[1]8'!O$22+'[1]8'!O$28*Table6[[#This Row],[LNRADIOLING]]+'[1]8'!O$23*Table6[[#This Row],[DL_DUM]]+'[1]8'!O$24*Table6[[#This Row],[CT_DUM]]+'[1]8'!O$25*Table6[[#This Row],[PA_DUM]]+'[1]8'!O$26*Table6[[#This Row],[NY_DUM]]+'[1]8'!O$27*Table6[[#This Row],[NJ_DUM]]</f>
        <v>6.8640019502726553</v>
      </c>
      <c r="BC784" s="9">
        <f>Table6[[#This Row],[sales]]-Table6[[#This Row],[Pred_8]]</f>
        <v>647.73286043732446</v>
      </c>
      <c r="BD784" s="9">
        <f>ABS(Table6[[#This Row],[Red_8]]/Table6[[#This Row],[sales]])</f>
        <v>0.9895141539095732</v>
      </c>
      <c r="BE784" s="9">
        <f>'[1]9'!M$19+'[1]9'!M$21*Table6[[#This Row],[LNONLINE]]+'[1]9'!M$20*Table6[[#This Row],[DL_DUM]]+'[1]9'!M$22*Table6[[#This Row],[CT_DUM]]+'[1]9'!M$23*Table6[[#This Row],[PA_DUM]]+'[1]9'!M$24*Table6[[#This Row],[NY_DUM]]+'[1]9'!M$25*Table6[[#This Row],[NJ_DUM]]</f>
        <v>6.8407756004930667</v>
      </c>
      <c r="BF784" s="9">
        <f>Table6[[#This Row],[sales]]-Table6[[#This Row],[Pred_9]]</f>
        <v>647.75608678710398</v>
      </c>
      <c r="BG784" s="9">
        <f>ABS(Table6[[#This Row],[Red_9]]/Table6[[#This Row],[sales]])</f>
        <v>0.98954963582388433</v>
      </c>
      <c r="BH784" s="9">
        <f>'[1]10'!P$22+'[1]10'!P$30*Table6[[#This Row],[LNTV]]+'[1]10'!P$29*Table6[[#This Row],[LNRADIOLING]]+'[1]10'!P$24*Table6[[#This Row],[LNONLINELING]]+'[1]10'!P$23*Table6[[#This Row],[DL_DUM]]+'[1]10'!P$25*Table6[[#This Row],[CT_DUM]]+'[1]10'!P$26*Table6[[#This Row],[PA_DUM]]+'[1]10'!P$27*Table6[[#This Row],[NY_DUM]]+'[1]10'!P$28*Table6[[#This Row],[NJ_DUM]]</f>
        <v>6.8229448622542144</v>
      </c>
      <c r="BI784" s="9">
        <f>Table6[[#This Row],[sales]]-Table6[[#This Row],[Pred_10]]</f>
        <v>647.77391752534288</v>
      </c>
      <c r="BJ784" s="45">
        <f>ABS(Table6[[#This Row],[Red_10]]/Table6[[#This Row],[sales]])</f>
        <v>0.98957687509016168</v>
      </c>
      <c r="BK784" s="9">
        <f>'[1]11'!P$32+'[1]11'!P$40*Table6[[#This Row],[LNONLINELING]]+'[1]11'!P$39*Table6[[#This Row],[LNRADIOLING]]+'[1]11'!P$38*Table6[[#This Row],[LNTVLING]]+'[1]11'!P$33*Table6[[#This Row],[DL_DUM]]+'[1]11'!P$34*Table6[[#This Row],[CT_DUM]]+'[1]11'!P$35*Table6[[#This Row],[PA_DUM]]+'[1]11'!P$36*Table6[[#This Row],[NY_DUM]]+'[1]11'!P$37*Table6[[#This Row],[NJ_DUM]]</f>
        <v>6.8271673148465171</v>
      </c>
      <c r="BL784" s="9">
        <f>Table6[[#This Row],[sales]]-Table6[[#This Row],[ Pred_11]]</f>
        <v>647.76969507275055</v>
      </c>
      <c r="BM784" s="47">
        <f>ABS(Table6[[#This Row],[ Red_11]]/Table6[[#This Row],[sales]])</f>
        <v>0.98957042462754119</v>
      </c>
      <c r="BN784" s="9">
        <f>'[1]12'!K$22+'[1]12'!K$28*Table6[[#This Row],[COMBINE LN LING]]+'[1]12'!K$23*Table6[[#This Row],[DL_DUM]]+'[1]12'!K$24*Table6[[#This Row],[CT_DUM]]+'[1]12'!K$25*Table6[[#This Row],[PA_DUM]]+'[1]12'!K$26*Table6[[#This Row],[NY_DUM]]+'[1]12'!K$27*Table6[[#This Row],[NJ_DUM]]</f>
        <v>6.8489684894873077</v>
      </c>
      <c r="BO784" s="9">
        <f>Table6[[#This Row],[sales]]-Table6[[#This Row],[ Pred_12]]</f>
        <v>647.74789389810974</v>
      </c>
      <c r="BP784" s="47">
        <f>ABS(Table6[[#This Row],[ Red_12]]/Table6[[#This Row],[sales]])</f>
        <v>0.9895371198931413</v>
      </c>
      <c r="BQ784">
        <f>LN(G784+'2019 Totals and Calculations'!C$18)</f>
        <v>6.7499705339349916</v>
      </c>
      <c r="BR784">
        <f>LN(Table6[[#This Row],[PROF RADIO]]+'2019 Totals and Calculations'!D$18)</f>
        <v>4.9179743354929411</v>
      </c>
      <c r="BS784">
        <f>LN(Table6[[#This Row],[ONLINE LINGERING]]+'2019 Totals and Calculations'!E$18)</f>
        <v>4.3958939599810734</v>
      </c>
      <c r="BT784">
        <f>MONTH(Table6[[#This Row],[Date]])</f>
        <v>12</v>
      </c>
      <c r="BU784">
        <f t="shared" si="337"/>
        <v>0</v>
      </c>
      <c r="BV784">
        <f t="shared" si="338"/>
        <v>0</v>
      </c>
      <c r="BW784">
        <f t="shared" si="339"/>
        <v>0</v>
      </c>
      <c r="BX784">
        <f t="shared" si="340"/>
        <v>0</v>
      </c>
      <c r="BY784">
        <f t="shared" si="341"/>
        <v>0</v>
      </c>
      <c r="BZ784">
        <f t="shared" si="342"/>
        <v>0</v>
      </c>
      <c r="CA784">
        <f t="shared" si="343"/>
        <v>0</v>
      </c>
      <c r="CB784">
        <f t="shared" si="344"/>
        <v>0</v>
      </c>
      <c r="CC784">
        <f t="shared" si="345"/>
        <v>0</v>
      </c>
      <c r="CD784">
        <f t="shared" si="346"/>
        <v>0</v>
      </c>
      <c r="CE784">
        <f t="shared" si="347"/>
        <v>0</v>
      </c>
      <c r="CF784">
        <f t="shared" si="348"/>
        <v>1</v>
      </c>
      <c r="CG784">
        <f t="shared" si="349"/>
        <v>155</v>
      </c>
      <c r="CH78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701.09848733055048</v>
      </c>
      <c r="CI784" s="79">
        <f>Table6[[#This Row],[sales]]-CH784</f>
        <v>-46.501624942953413</v>
      </c>
      <c r="CJ784">
        <f>ABS(Table6[[#This Row],[sales]]-CH784)/Table6[[#This Row],[sales]]</f>
        <v>7.1038569866256202E-2</v>
      </c>
      <c r="CK78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696.85005315323281</v>
      </c>
      <c r="CL784" s="79">
        <f>Table6[[#This Row],[sales]]-CK784</f>
        <v>-42.253190765635736</v>
      </c>
      <c r="CM784">
        <f>ABS(Table6[[#This Row],[sales]]-CK784)/Table6[[#This Row],[sales]]</f>
        <v>6.4548416274896464E-2</v>
      </c>
      <c r="CN78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725.01793774268776</v>
      </c>
      <c r="CO784" s="79">
        <f>Table6[[#This Row],[sales]]-CN784</f>
        <v>-70.421075355090693</v>
      </c>
      <c r="CP784">
        <f>ABS(Table6[[#This Row],[sales]]-CN784)/Table6[[#This Row],[sales]]</f>
        <v>0.10757930476207091</v>
      </c>
      <c r="CQ78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728.45065521279787</v>
      </c>
      <c r="CR784" s="79">
        <f>Table6[[#This Row],[sales]]-CQ784</f>
        <v>-73.853792825200799</v>
      </c>
      <c r="CS784">
        <f>ABS(Table6[[#This Row],[sales]]-CQ784)/Table6[[#This Row],[sales]]</f>
        <v>0.11282332236641673</v>
      </c>
    </row>
    <row r="785" spans="1:97" x14ac:dyDescent="0.2">
      <c r="A785">
        <v>784</v>
      </c>
      <c r="B785" t="s">
        <v>31</v>
      </c>
      <c r="C785" s="5">
        <v>43821</v>
      </c>
      <c r="D785" s="6">
        <v>509.2766906746815</v>
      </c>
      <c r="E785" s="8">
        <f>YEAR(Table6[[#This Row],[Date]])</f>
        <v>2019</v>
      </c>
      <c r="F785" s="6">
        <f>Table6[[#This Row],[TV_State]]+Table6[[#This Row],[Radio_State]]+Table6[[#This Row],[Online]]</f>
        <v>622.44928860238849</v>
      </c>
      <c r="G785" s="6">
        <f t="shared" si="324"/>
        <v>497.73606542412756</v>
      </c>
      <c r="H785" s="6">
        <f>LN(Table6[[#This Row],[PROF TV LING]])</f>
        <v>6.210069947422606</v>
      </c>
      <c r="I785" s="6">
        <f t="shared" si="325"/>
        <v>6.2329914654657834</v>
      </c>
      <c r="J785" s="6">
        <v>75.44839861847133</v>
      </c>
      <c r="K785" s="6">
        <f t="shared" si="330"/>
        <v>74.708702548505414</v>
      </c>
      <c r="L785" s="6">
        <f>0.5*J784+0.5*Table6[[#This Row],[Radio_State]]</f>
        <v>75.074891694617506</v>
      </c>
      <c r="M785" s="6">
        <f>LN(Table6[[#This Row],[RADIO LINGERING ]])</f>
        <v>4.3184861712392157</v>
      </c>
      <c r="N785" s="6">
        <f t="shared" si="326"/>
        <v>4.3234489605813451</v>
      </c>
      <c r="O785" s="6">
        <v>37.724199309235665</v>
      </c>
      <c r="P785" s="6">
        <f t="shared" si="327"/>
        <v>37.564801283931153</v>
      </c>
      <c r="Q785" s="6">
        <f>0.3*O784+0.7*Table6[[#This Row],[Online]]</f>
        <v>37.612147232079515</v>
      </c>
      <c r="R785" s="6">
        <f>LN(Table6[[#This Row],[ONLINE LINGERING]])</f>
        <v>3.6273270629046568</v>
      </c>
      <c r="S785" s="6">
        <f t="shared" si="328"/>
        <v>3.6303017800213997</v>
      </c>
      <c r="T785" s="6">
        <v>801.64447986714754</v>
      </c>
      <c r="U785" s="6">
        <f t="shared" si="329"/>
        <v>6.6866652176473726</v>
      </c>
      <c r="V785" s="8">
        <f>YEAR(Table6[[#This Row],[Date]])</f>
        <v>2019</v>
      </c>
      <c r="W785" s="8">
        <f>WEEKNUM(Table6[[#This Row],[Date]])</f>
        <v>52</v>
      </c>
      <c r="X785" t="s">
        <v>951</v>
      </c>
      <c r="Y785" s="9">
        <f>Table6[[#This Row],[LNTVLING]]+Table6[[#This Row],[LNRADIOLING]]+Table6[[#This Row],[LNONLINELING]]</f>
        <v>14.155883181566479</v>
      </c>
      <c r="Z785">
        <f t="shared" si="350"/>
        <v>0</v>
      </c>
      <c r="AA785">
        <f t="shared" si="331"/>
        <v>0</v>
      </c>
      <c r="AB785">
        <f t="shared" si="332"/>
        <v>0</v>
      </c>
      <c r="AC785">
        <f t="shared" si="333"/>
        <v>0</v>
      </c>
      <c r="AD785">
        <f t="shared" si="334"/>
        <v>0</v>
      </c>
      <c r="AE785">
        <f t="shared" si="335"/>
        <v>1</v>
      </c>
      <c r="AF785">
        <f t="shared" si="336"/>
        <v>0</v>
      </c>
      <c r="AG785" s="9">
        <f>'[1]1'!J$20+'[1]1'!J$21*Table6[[#This Row],[TV_State]]</f>
        <v>1830.5700042630272</v>
      </c>
      <c r="AH785" s="9">
        <f>Table6[[#This Row],[sales]]-Table6[[#This Row],[Pred_1]]</f>
        <v>-1028.9255243958796</v>
      </c>
      <c r="AI785">
        <f>ABS(Table6[[#This Row],[Res_1]])/Table6[[#This Row],[sales]]</f>
        <v>1.2835185050689779</v>
      </c>
      <c r="AJ785" s="9">
        <f>'[1]2'!J$20+'[1]2'!J$21*Table6[[#This Row],[Radio_State]]</f>
        <v>2045.5044091938053</v>
      </c>
      <c r="AK785" s="9">
        <f>Table6[[#This Row],[sales]]-Table6[[#This Row],[ Pred_2 ]]</f>
        <v>-1243.8599293266577</v>
      </c>
      <c r="AL785">
        <f>ABS(Table6[[#This Row],[ Res_2 ]])/Table6[[#This Row],[sales]]</f>
        <v>1.5516353702489116</v>
      </c>
      <c r="AM785" s="10">
        <f>'[1]3'!J$20+'[1]3'!J$21*Data!O785</f>
        <v>2018.6749957706427</v>
      </c>
      <c r="AN785" s="9">
        <f>Table6[[#This Row],[sales]]-Table6[[#This Row],[Pred_3]]</f>
        <v>-1217.0305159034951</v>
      </c>
      <c r="AO785" s="9">
        <f>ABS(Table6[[#This Row],[Res_3]])/Table6[[#This Row],[sales]]</f>
        <v>1.5181674002235848</v>
      </c>
      <c r="AP785" s="9">
        <f>'[1]4'!L$21+'[1]4'!L$27*Table6[[#This Row],[TV_State]]+'[1]4'!L$22*Table6[[#This Row],[NJ_DUM]]+'[1]4'!L$23*Table6[[#This Row],[NY_DUM]]+'[1]4'!L$24*Table6[[#This Row],[PA_DUM]]+'[1]4'!L$25*Table6[[#This Row],[CT_DUM]]+'[1]4'!L$26*Table6[[#This Row],[DL_DUM]]</f>
        <v>350.16657519099442</v>
      </c>
      <c r="AQ785" s="9">
        <f>Table6[[#This Row],[sales]]-Table6[[#This Row],[Pred_4]]</f>
        <v>451.47790467615312</v>
      </c>
      <c r="AR785">
        <f>ABS(Table6[[#This Row],[Res_4]]/Table6[[#This Row],[sales]])</f>
        <v>0.56318968821562176</v>
      </c>
      <c r="AS785" s="9">
        <f>'[1]5'!L$20+'[1]5'!L$26*Table6[[#This Row],[Radio_State]]+'[1]5'!L$21*Table6[[#This Row],[NJ_DUM]]+'[1]5'!L$22*Table6[[#This Row],[NY_DUM]]+'[1]5'!L$23*Table6[[#This Row],[PA_DUM]]+'[1]5'!L$24*Table6[[#This Row],[CT_DUM]]+'[1]5'!L$25*Table6[[#This Row],[DL_DUM]]</f>
        <v>329.30107310526012</v>
      </c>
      <c r="AT785" s="9">
        <f>Table6[[#This Row],[sales]]-Table6[[#This Row],[Pred_5]]</f>
        <v>472.34340676188742</v>
      </c>
      <c r="AU785" s="9">
        <f>ABS(Table6[[#This Row],[Red_5]]/Table6[[#This Row],[sales]])</f>
        <v>0.58921806190216208</v>
      </c>
      <c r="AV785" s="9">
        <f>'[1]6'!L$20+'[1]6'!L$26*Table6[[#This Row],[Online]]+'[1]6'!L$21*Table6[[#This Row],[NJ_DUM]]+'[1]6'!L$22*Table6[[#This Row],[NY_DUM]]+'[1]6'!L$23*Table6[[#This Row],[PA_DUM]]+'[1]6'!L$24*Table6[[#This Row],[CT_DUM]]+'[1]6'!L$25*Table6[[#This Row],[DL_DUM]]</f>
        <v>158.23163119986188</v>
      </c>
      <c r="AW785" s="9">
        <f>Table6[[#This Row],[sales]]-Table6[[#This Row],[Pred_6]]</f>
        <v>643.41284866728563</v>
      </c>
      <c r="AX785" s="9">
        <f>ABS(Table6[[#This Row],[Red_6]]/Table6[[#This Row],[sales]])</f>
        <v>0.80261620310030102</v>
      </c>
      <c r="AY785" s="9">
        <f>'[1]7'!L$21+'[1]7'!L$27*Table6[[#This Row],[LNTV]]+'[1]7'!L$22*Table6[[#This Row],[NJ_DUM]]+'[1]7'!L$23*Table6[[#This Row],[NY_DUM]]+'[1]7'!L$24*Table6[[#This Row],[PA_DUM]]+'[1]7'!L$25*Table6[[#This Row],[CT_DUM]]+'[1]7'!L$26*Table6[[#This Row],[DL_DUM]]</f>
        <v>5.8354657431689265</v>
      </c>
      <c r="AZ785" s="9">
        <f>Table6[[#This Row],[sales]]-Table6[[#This Row],[Pred_7]]</f>
        <v>795.80901412397861</v>
      </c>
      <c r="BA785" s="9">
        <f>ABS(Table6[[#This Row],[Red_7]]/Table6[[#This Row],[sales]])</f>
        <v>0.99272063129014998</v>
      </c>
      <c r="BB785" s="9">
        <f>'[1]8'!O$22+'[1]8'!O$28*Table6[[#This Row],[LNRADIOLING]]+'[1]8'!O$23*Table6[[#This Row],[DL_DUM]]+'[1]8'!O$24*Table6[[#This Row],[CT_DUM]]+'[1]8'!O$25*Table6[[#This Row],[PA_DUM]]+'[1]8'!O$26*Table6[[#This Row],[NY_DUM]]+'[1]8'!O$27*Table6[[#This Row],[NJ_DUM]]</f>
        <v>6.864711816276432</v>
      </c>
      <c r="BC785" s="9">
        <f>Table6[[#This Row],[sales]]-Table6[[#This Row],[Pred_8]]</f>
        <v>794.7797680508711</v>
      </c>
      <c r="BD785" s="9">
        <f>ABS(Table6[[#This Row],[Red_8]]/Table6[[#This Row],[sales]])</f>
        <v>0.99143671292115165</v>
      </c>
      <c r="BE785" s="9">
        <f>'[1]9'!M$19+'[1]9'!M$21*Table6[[#This Row],[LNONLINE]]+'[1]9'!M$20*Table6[[#This Row],[DL_DUM]]+'[1]9'!M$22*Table6[[#This Row],[CT_DUM]]+'[1]9'!M$23*Table6[[#This Row],[PA_DUM]]+'[1]9'!M$24*Table6[[#This Row],[NY_DUM]]+'[1]9'!M$25*Table6[[#This Row],[NJ_DUM]]</f>
        <v>6.8439260488243994</v>
      </c>
      <c r="BF785" s="9">
        <f>Table6[[#This Row],[sales]]-Table6[[#This Row],[Pred_9]]</f>
        <v>794.80055381832312</v>
      </c>
      <c r="BG785" s="9">
        <f>ABS(Table6[[#This Row],[Red_9]]/Table6[[#This Row],[sales]])</f>
        <v>0.99146264183100385</v>
      </c>
      <c r="BH785" s="9">
        <f>'[1]10'!P$22+'[1]10'!P$30*Table6[[#This Row],[LNTV]]+'[1]10'!P$29*Table6[[#This Row],[LNRADIOLING]]+'[1]10'!P$24*Table6[[#This Row],[LNONLINELING]]+'[1]10'!P$23*Table6[[#This Row],[DL_DUM]]+'[1]10'!P$25*Table6[[#This Row],[CT_DUM]]+'[1]10'!P$26*Table6[[#This Row],[PA_DUM]]+'[1]10'!P$27*Table6[[#This Row],[NY_DUM]]+'[1]10'!P$28*Table6[[#This Row],[NJ_DUM]]</f>
        <v>6.8247559455304323</v>
      </c>
      <c r="BI785" s="9">
        <f>Table6[[#This Row],[sales]]-Table6[[#This Row],[Pred_10]]</f>
        <v>794.81972392161708</v>
      </c>
      <c r="BJ785" s="45">
        <f>ABS(Table6[[#This Row],[Red_10]]/Table6[[#This Row],[sales]])</f>
        <v>0.99148655530359109</v>
      </c>
      <c r="BK785" s="9">
        <f>'[1]11'!P$32+'[1]11'!P$40*Table6[[#This Row],[LNONLINELING]]+'[1]11'!P$39*Table6[[#This Row],[LNRADIOLING]]+'[1]11'!P$38*Table6[[#This Row],[LNTVLING]]+'[1]11'!P$33*Table6[[#This Row],[DL_DUM]]+'[1]11'!P$34*Table6[[#This Row],[CT_DUM]]+'[1]11'!P$35*Table6[[#This Row],[PA_DUM]]+'[1]11'!P$36*Table6[[#This Row],[NY_DUM]]+'[1]11'!P$37*Table6[[#This Row],[NJ_DUM]]</f>
        <v>6.8282865848227532</v>
      </c>
      <c r="BL785" s="9">
        <f>Table6[[#This Row],[sales]]-Table6[[#This Row],[ Pred_11]]</f>
        <v>794.81619328232478</v>
      </c>
      <c r="BM785" s="47">
        <f>ABS(Table6[[#This Row],[ Red_11]]/Table6[[#This Row],[sales]])</f>
        <v>0.99148215105784254</v>
      </c>
      <c r="BN785" s="9">
        <f>'[1]12'!K$22+'[1]12'!K$28*Table6[[#This Row],[COMBINE LN LING]]+'[1]12'!K$23*Table6[[#This Row],[DL_DUM]]+'[1]12'!K$24*Table6[[#This Row],[CT_DUM]]+'[1]12'!K$25*Table6[[#This Row],[PA_DUM]]+'[1]12'!K$26*Table6[[#This Row],[NY_DUM]]+'[1]12'!K$27*Table6[[#This Row],[NJ_DUM]]</f>
        <v>6.8518447219493321</v>
      </c>
      <c r="BO785" s="9">
        <f>Table6[[#This Row],[sales]]-Table6[[#This Row],[ Pred_12]]</f>
        <v>794.79263514519823</v>
      </c>
      <c r="BP785" s="47">
        <f>ABS(Table6[[#This Row],[ Red_12]]/Table6[[#This Row],[sales]])</f>
        <v>0.99145276379488723</v>
      </c>
      <c r="BQ785">
        <f>LN(G785+'2019 Totals and Calculations'!C$18)</f>
        <v>6.7557451491709921</v>
      </c>
      <c r="BR785">
        <f>LN(Table6[[#This Row],[PROF RADIO]]+'2019 Totals and Calculations'!D$18)</f>
        <v>4.9233698398745522</v>
      </c>
      <c r="BS785">
        <f>LN(Table6[[#This Row],[ONLINE LINGERING]]+'2019 Totals and Calculations'!E$18)</f>
        <v>4.4004743163857327</v>
      </c>
      <c r="BT785">
        <f>MONTH(Table6[[#This Row],[Date]])</f>
        <v>12</v>
      </c>
      <c r="BU785">
        <f t="shared" si="337"/>
        <v>0</v>
      </c>
      <c r="BV785">
        <f t="shared" si="338"/>
        <v>0</v>
      </c>
      <c r="BW785">
        <f t="shared" si="339"/>
        <v>0</v>
      </c>
      <c r="BX785">
        <f t="shared" si="340"/>
        <v>0</v>
      </c>
      <c r="BY785">
        <f t="shared" si="341"/>
        <v>0</v>
      </c>
      <c r="BZ785">
        <f t="shared" si="342"/>
        <v>0</v>
      </c>
      <c r="CA785">
        <f t="shared" si="343"/>
        <v>0</v>
      </c>
      <c r="CB785">
        <f t="shared" si="344"/>
        <v>0</v>
      </c>
      <c r="CC785">
        <f t="shared" si="345"/>
        <v>0</v>
      </c>
      <c r="CD785">
        <f t="shared" si="346"/>
        <v>0</v>
      </c>
      <c r="CE785">
        <f t="shared" si="347"/>
        <v>0</v>
      </c>
      <c r="CF785">
        <f t="shared" si="348"/>
        <v>1</v>
      </c>
      <c r="CG785">
        <f t="shared" si="349"/>
        <v>156</v>
      </c>
      <c r="CH78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704.20742381844332</v>
      </c>
      <c r="CI785" s="79">
        <f>Table6[[#This Row],[sales]]-CH785</f>
        <v>97.437056048704221</v>
      </c>
      <c r="CJ785">
        <f>ABS(Table6[[#This Row],[sales]]-CH785)/Table6[[#This Row],[sales]]</f>
        <v>0.12154646915906159</v>
      </c>
      <c r="CK78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699.58725020065549</v>
      </c>
      <c r="CL785" s="79">
        <f>Table6[[#This Row],[sales]]-CK785</f>
        <v>102.05722966649205</v>
      </c>
      <c r="CM785">
        <f>ABS(Table6[[#This Row],[sales]]-CK785)/Table6[[#This Row],[sales]]</f>
        <v>0.12730983899921006</v>
      </c>
      <c r="CN78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727.81441379375144</v>
      </c>
      <c r="CO785" s="79">
        <f>Table6[[#This Row],[sales]]-CN785</f>
        <v>73.830066073396097</v>
      </c>
      <c r="CP785">
        <f>ABS(Table6[[#This Row],[sales]]-CN785)/Table6[[#This Row],[sales]]</f>
        <v>9.2098265412657213E-2</v>
      </c>
      <c r="CQ78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732.45268142618352</v>
      </c>
      <c r="CR785" s="79">
        <f>Table6[[#This Row],[sales]]-CQ785</f>
        <v>69.191798440964021</v>
      </c>
      <c r="CS785">
        <f>ABS(Table6[[#This Row],[sales]]-CQ785)/Table6[[#This Row],[sales]]</f>
        <v>8.6312324451396236E-2</v>
      </c>
    </row>
    <row r="786" spans="1:97" x14ac:dyDescent="0.2">
      <c r="A786">
        <v>785</v>
      </c>
      <c r="B786" t="s">
        <v>31</v>
      </c>
      <c r="C786" s="5">
        <v>43828</v>
      </c>
      <c r="D786" s="6">
        <v>514.36945758142838</v>
      </c>
      <c r="E786" s="8">
        <f>YEAR(Table6[[#This Row],[Date]])</f>
        <v>2019</v>
      </c>
      <c r="F786" s="6">
        <f>Table6[[#This Row],[TV_State]]+Table6[[#This Row],[Radio_State]]+Table6[[#This Row],[Online]]</f>
        <v>628.67378148841237</v>
      </c>
      <c r="G786" s="6">
        <f t="shared" si="324"/>
        <v>502.72608307131782</v>
      </c>
      <c r="H786" s="6">
        <f>LN(Table6[[#This Row],[PROF TV LING]])</f>
        <v>6.2200454553109594</v>
      </c>
      <c r="I786" s="6">
        <f t="shared" si="325"/>
        <v>6.2429417963189513</v>
      </c>
      <c r="J786" s="6">
        <v>76.20288260465604</v>
      </c>
      <c r="K786" s="6">
        <f t="shared" si="330"/>
        <v>75.455792576580734</v>
      </c>
      <c r="L786" s="6">
        <f>0.5*J785+0.5*Table6[[#This Row],[Radio_State]]</f>
        <v>75.825640611563685</v>
      </c>
      <c r="M786" s="6">
        <f>LN(Table6[[#This Row],[RADIO LINGERING ]])</f>
        <v>4.3284365020923845</v>
      </c>
      <c r="N786" s="6">
        <f t="shared" si="326"/>
        <v>4.333399291434513</v>
      </c>
      <c r="O786" s="6">
        <v>38.10144130232802</v>
      </c>
      <c r="P786" s="6">
        <f t="shared" si="327"/>
        <v>37.940449296808957</v>
      </c>
      <c r="Q786" s="6">
        <f>0.3*O785+0.7*Table6[[#This Row],[Online]]</f>
        <v>37.988268704400312</v>
      </c>
      <c r="R786" s="6">
        <f>LN(Table6[[#This Row],[ONLINE LINGERING]])</f>
        <v>3.6372773937578247</v>
      </c>
      <c r="S786" s="6">
        <f t="shared" si="328"/>
        <v>3.6402521108745676</v>
      </c>
      <c r="T786" s="6">
        <v>712.62415862155194</v>
      </c>
      <c r="U786" s="6">
        <f t="shared" si="329"/>
        <v>6.5689541546761525</v>
      </c>
      <c r="V786" s="8">
        <f>YEAR(Table6[[#This Row],[Date]])</f>
        <v>2019</v>
      </c>
      <c r="W786" s="8">
        <f>WEEKNUM(Table6[[#This Row],[Date]])</f>
        <v>53</v>
      </c>
      <c r="X786" t="s">
        <v>952</v>
      </c>
      <c r="Y786" s="9">
        <f>Table6[[#This Row],[LNTVLING]]+Table6[[#This Row],[LNRADIOLING]]+Table6[[#This Row],[LNONLINELING]]</f>
        <v>14.185759351161167</v>
      </c>
      <c r="Z786">
        <f t="shared" si="350"/>
        <v>0</v>
      </c>
      <c r="AA786">
        <f t="shared" si="331"/>
        <v>0</v>
      </c>
      <c r="AB786">
        <f t="shared" si="332"/>
        <v>0</v>
      </c>
      <c r="AC786">
        <f t="shared" si="333"/>
        <v>0</v>
      </c>
      <c r="AD786">
        <f t="shared" si="334"/>
        <v>0</v>
      </c>
      <c r="AE786">
        <f t="shared" si="335"/>
        <v>1</v>
      </c>
      <c r="AF786">
        <f t="shared" si="336"/>
        <v>0</v>
      </c>
      <c r="AG786" s="9">
        <f>'[1]1'!J$20+'[1]1'!J$21*Table6[[#This Row],[TV_State]]</f>
        <v>1835.5783788510942</v>
      </c>
      <c r="AH786" s="9">
        <f>Table6[[#This Row],[sales]]-Table6[[#This Row],[Pred_1]]</f>
        <v>-1122.9542202295422</v>
      </c>
      <c r="AI786">
        <f>ABS(Table6[[#This Row],[Res_1]])/Table6[[#This Row],[sales]]</f>
        <v>1.575801502999425</v>
      </c>
      <c r="AJ786" s="9">
        <f>'[1]2'!J$20+'[1]2'!J$21*Table6[[#This Row],[Radio_State]]</f>
        <v>2048.8166352457683</v>
      </c>
      <c r="AK786" s="9">
        <f>Table6[[#This Row],[sales]]-Table6[[#This Row],[ Pred_2 ]]</f>
        <v>-1336.1924766242164</v>
      </c>
      <c r="AL786">
        <f>ABS(Table6[[#This Row],[ Res_2 ]])/Table6[[#This Row],[sales]]</f>
        <v>1.8750311232906409</v>
      </c>
      <c r="AM786" s="10">
        <f>'[1]3'!J$20+'[1]3'!J$21*Data!O786</f>
        <v>2020.8544439111006</v>
      </c>
      <c r="AN786" s="9">
        <f>Table6[[#This Row],[sales]]-Table6[[#This Row],[Pred_3]]</f>
        <v>-1308.2302852895486</v>
      </c>
      <c r="AO786" s="9">
        <f>ABS(Table6[[#This Row],[Res_3]])/Table6[[#This Row],[sales]]</f>
        <v>1.8357927800540661</v>
      </c>
      <c r="AP786" s="9">
        <f>'[1]4'!L$21+'[1]4'!L$27*Table6[[#This Row],[TV_State]]+'[1]4'!L$22*Table6[[#This Row],[NJ_DUM]]+'[1]4'!L$23*Table6[[#This Row],[NY_DUM]]+'[1]4'!L$24*Table6[[#This Row],[PA_DUM]]+'[1]4'!L$25*Table6[[#This Row],[CT_DUM]]+'[1]4'!L$26*Table6[[#This Row],[DL_DUM]]</f>
        <v>351.28994099944617</v>
      </c>
      <c r="AQ786" s="9">
        <f>Table6[[#This Row],[sales]]-Table6[[#This Row],[Pred_4]]</f>
        <v>361.33421762210577</v>
      </c>
      <c r="AR786">
        <f>ABS(Table6[[#This Row],[Res_4]]/Table6[[#This Row],[sales]])</f>
        <v>0.50704738711222508</v>
      </c>
      <c r="AS786" s="9">
        <f>'[1]5'!L$20+'[1]5'!L$26*Table6[[#This Row],[Radio_State]]+'[1]5'!L$21*Table6[[#This Row],[NJ_DUM]]+'[1]5'!L$22*Table6[[#This Row],[NY_DUM]]+'[1]5'!L$23*Table6[[#This Row],[PA_DUM]]+'[1]5'!L$24*Table6[[#This Row],[CT_DUM]]+'[1]5'!L$25*Table6[[#This Row],[DL_DUM]]</f>
        <v>330.63016855304221</v>
      </c>
      <c r="AT786" s="9">
        <f>Table6[[#This Row],[sales]]-Table6[[#This Row],[Pred_5]]</f>
        <v>381.99399006850973</v>
      </c>
      <c r="AU786" s="9">
        <f>ABS(Table6[[#This Row],[Red_5]]/Table6[[#This Row],[sales]])</f>
        <v>0.53603850704052891</v>
      </c>
      <c r="AV786" s="9">
        <f>'[1]6'!L$20+'[1]6'!L$26*Table6[[#This Row],[Online]]+'[1]6'!L$21*Table6[[#This Row],[NJ_DUM]]+'[1]6'!L$22*Table6[[#This Row],[NY_DUM]]+'[1]6'!L$23*Table6[[#This Row],[PA_DUM]]+'[1]6'!L$24*Table6[[#This Row],[CT_DUM]]+'[1]6'!L$25*Table6[[#This Row],[DL_DUM]]</f>
        <v>159.87348552372512</v>
      </c>
      <c r="AW786" s="9">
        <f>Table6[[#This Row],[sales]]-Table6[[#This Row],[Pred_6]]</f>
        <v>552.75067309782685</v>
      </c>
      <c r="AX786" s="9">
        <f>ABS(Table6[[#This Row],[Red_6]]/Table6[[#This Row],[sales]])</f>
        <v>0.77565525447106276</v>
      </c>
      <c r="AY786" s="9">
        <f>'[1]7'!L$21+'[1]7'!L$27*Table6[[#This Row],[LNTV]]+'[1]7'!L$22*Table6[[#This Row],[NJ_DUM]]+'[1]7'!L$23*Table6[[#This Row],[NY_DUM]]+'[1]7'!L$24*Table6[[#This Row],[PA_DUM]]+'[1]7'!L$25*Table6[[#This Row],[CT_DUM]]+'[1]7'!L$26*Table6[[#This Row],[DL_DUM]]</f>
        <v>5.836567090458928</v>
      </c>
      <c r="AZ786" s="9">
        <f>Table6[[#This Row],[sales]]-Table6[[#This Row],[Pred_7]]</f>
        <v>706.78759153109297</v>
      </c>
      <c r="BA786" s="9">
        <f>ABS(Table6[[#This Row],[Red_7]]/Table6[[#This Row],[sales]])</f>
        <v>0.99180975410411454</v>
      </c>
      <c r="BB786" s="9">
        <f>'[1]8'!O$22+'[1]8'!O$28*Table6[[#This Row],[LNRADIOLING]]+'[1]8'!O$23*Table6[[#This Row],[DL_DUM]]+'[1]8'!O$24*Table6[[#This Row],[CT_DUM]]+'[1]8'!O$25*Table6[[#This Row],[PA_DUM]]+'[1]8'!O$26*Table6[[#This Row],[NY_DUM]]+'[1]8'!O$27*Table6[[#This Row],[NJ_DUM]]</f>
        <v>6.8654216822802088</v>
      </c>
      <c r="BC786" s="9">
        <f>Table6[[#This Row],[sales]]-Table6[[#This Row],[Pred_8]]</f>
        <v>705.75873693927178</v>
      </c>
      <c r="BD786" s="9">
        <f>ABS(Table6[[#This Row],[Red_8]]/Table6[[#This Row],[sales]])</f>
        <v>0.99036599924487523</v>
      </c>
      <c r="BE786" s="9">
        <f>'[1]9'!M$19+'[1]9'!M$21*Table6[[#This Row],[LNONLINE]]+'[1]9'!M$20*Table6[[#This Row],[DL_DUM]]+'[1]9'!M$22*Table6[[#This Row],[CT_DUM]]+'[1]9'!M$23*Table6[[#This Row],[PA_DUM]]+'[1]9'!M$24*Table6[[#This Row],[NY_DUM]]+'[1]9'!M$25*Table6[[#This Row],[NJ_DUM]]</f>
        <v>6.8470764971557312</v>
      </c>
      <c r="BF786" s="9">
        <f>Table6[[#This Row],[sales]]-Table6[[#This Row],[Pred_9]]</f>
        <v>705.7770821243962</v>
      </c>
      <c r="BG786" s="9">
        <f>ABS(Table6[[#This Row],[Red_9]]/Table6[[#This Row],[sales]])</f>
        <v>0.99039174238717897</v>
      </c>
      <c r="BH786" s="9">
        <f>'[1]10'!P$22+'[1]10'!P$30*Table6[[#This Row],[LNTV]]+'[1]10'!P$29*Table6[[#This Row],[LNRADIOLING]]+'[1]10'!P$24*Table6[[#This Row],[LNONLINELING]]+'[1]10'!P$23*Table6[[#This Row],[DL_DUM]]+'[1]10'!P$25*Table6[[#This Row],[CT_DUM]]+'[1]10'!P$26*Table6[[#This Row],[PA_DUM]]+'[1]10'!P$27*Table6[[#This Row],[NY_DUM]]+'[1]10'!P$28*Table6[[#This Row],[NJ_DUM]]</f>
        <v>6.8265670288066502</v>
      </c>
      <c r="BI786" s="9">
        <f>Table6[[#This Row],[sales]]-Table6[[#This Row],[Pred_10]]</f>
        <v>705.79759159274533</v>
      </c>
      <c r="BJ786" s="45">
        <f>ABS(Table6[[#This Row],[Red_10]]/Table6[[#This Row],[sales]])</f>
        <v>0.99042052259074209</v>
      </c>
      <c r="BK786" s="9">
        <f>'[1]11'!P$32+'[1]11'!P$40*Table6[[#This Row],[LNONLINELING]]+'[1]11'!P$39*Table6[[#This Row],[LNRADIOLING]]+'[1]11'!P$38*Table6[[#This Row],[LNTVLING]]+'[1]11'!P$33*Table6[[#This Row],[DL_DUM]]+'[1]11'!P$34*Table6[[#This Row],[CT_DUM]]+'[1]11'!P$35*Table6[[#This Row],[PA_DUM]]+'[1]11'!P$36*Table6[[#This Row],[NY_DUM]]+'[1]11'!P$37*Table6[[#This Row],[NJ_DUM]]</f>
        <v>6.8294077357071297</v>
      </c>
      <c r="BL786" s="9">
        <f>Table6[[#This Row],[sales]]-Table6[[#This Row],[ Pred_11]]</f>
        <v>705.79475088584479</v>
      </c>
      <c r="BM786" s="47">
        <f>ABS(Table6[[#This Row],[ Red_11]]/Table6[[#This Row],[sales]])</f>
        <v>0.9904165363283256</v>
      </c>
      <c r="BN786" s="9">
        <f>'[1]12'!K$22+'[1]12'!K$28*Table6[[#This Row],[COMBINE LN LING]]+'[1]12'!K$23*Table6[[#This Row],[DL_DUM]]+'[1]12'!K$24*Table6[[#This Row],[CT_DUM]]+'[1]12'!K$25*Table6[[#This Row],[PA_DUM]]+'[1]12'!K$26*Table6[[#This Row],[NY_DUM]]+'[1]12'!K$27*Table6[[#This Row],[NJ_DUM]]</f>
        <v>6.8547198812902055</v>
      </c>
      <c r="BO786" s="9">
        <f>Table6[[#This Row],[sales]]-Table6[[#This Row],[ Pred_12]]</f>
        <v>705.76943874026176</v>
      </c>
      <c r="BP786" s="47">
        <f>ABS(Table6[[#This Row],[ Red_12]]/Table6[[#This Row],[sales]])</f>
        <v>0.99038101669953282</v>
      </c>
      <c r="BQ786">
        <f>LN(G786+'2019 Totals and Calculations'!C$18)</f>
        <v>6.7615375795776602</v>
      </c>
      <c r="BR786">
        <f>LN(Table6[[#This Row],[PROF RADIO]]+'2019 Totals and Calculations'!D$18)</f>
        <v>4.928789887539252</v>
      </c>
      <c r="BS786">
        <f>LN(Table6[[#This Row],[ONLINE LINGERING]]+'2019 Totals and Calculations'!E$18)</f>
        <v>4.4050792786483939</v>
      </c>
      <c r="BT786">
        <f>MONTH(Table6[[#This Row],[Date]])</f>
        <v>12</v>
      </c>
      <c r="BU786">
        <f t="shared" si="337"/>
        <v>0</v>
      </c>
      <c r="BV786">
        <f t="shared" si="338"/>
        <v>0</v>
      </c>
      <c r="BW786">
        <f t="shared" si="339"/>
        <v>0</v>
      </c>
      <c r="BX786">
        <f t="shared" si="340"/>
        <v>0</v>
      </c>
      <c r="BY786">
        <f t="shared" si="341"/>
        <v>0</v>
      </c>
      <c r="BZ786">
        <f t="shared" si="342"/>
        <v>0</v>
      </c>
      <c r="CA786">
        <f t="shared" si="343"/>
        <v>0</v>
      </c>
      <c r="CB786">
        <f t="shared" si="344"/>
        <v>0</v>
      </c>
      <c r="CC786">
        <f t="shared" si="345"/>
        <v>0</v>
      </c>
      <c r="CD786">
        <f t="shared" si="346"/>
        <v>0</v>
      </c>
      <c r="CE786">
        <f t="shared" si="347"/>
        <v>0</v>
      </c>
      <c r="CF786">
        <f t="shared" si="348"/>
        <v>1</v>
      </c>
      <c r="CG786">
        <f t="shared" si="349"/>
        <v>157</v>
      </c>
      <c r="CH78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707.33390157860174</v>
      </c>
      <c r="CI786" s="79">
        <f>Table6[[#This Row],[sales]]-CH786</f>
        <v>5.290257042950202</v>
      </c>
      <c r="CJ786">
        <f>ABS(Table6[[#This Row],[sales]]-CH786)/Table6[[#This Row],[sales]]</f>
        <v>7.4236285410015966E-3</v>
      </c>
      <c r="CK78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702.34048144207338</v>
      </c>
      <c r="CL786" s="79">
        <f>Table6[[#This Row],[sales]]-CK786</f>
        <v>10.283677179478559</v>
      </c>
      <c r="CM786">
        <f>ABS(Table6[[#This Row],[sales]]-CK786)/Table6[[#This Row],[sales]]</f>
        <v>1.4430716465423446E-2</v>
      </c>
      <c r="CN78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730.62754746013172</v>
      </c>
      <c r="CO786" s="79">
        <f>Table6[[#This Row],[sales]]-CN786</f>
        <v>-18.003388838579781</v>
      </c>
      <c r="CP786">
        <f>ABS(Table6[[#This Row],[sales]]-CN786)/Table6[[#This Row],[sales]]</f>
        <v>2.5263511797585167E-2</v>
      </c>
      <c r="CQ78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736.48537854144718</v>
      </c>
      <c r="CR786" s="79">
        <f>Table6[[#This Row],[sales]]-CQ786</f>
        <v>-23.861219919895234</v>
      </c>
      <c r="CS786">
        <f>ABS(Table6[[#This Row],[sales]]-CQ786)/Table6[[#This Row],[sales]]</f>
        <v>3.3483596691488308E-2</v>
      </c>
    </row>
    <row r="787" spans="1:97" x14ac:dyDescent="0.2">
      <c r="A787">
        <v>786</v>
      </c>
      <c r="B787" t="s">
        <v>953</v>
      </c>
      <c r="C787" s="5">
        <v>42736</v>
      </c>
      <c r="D787" s="6">
        <v>1080</v>
      </c>
      <c r="E787" s="8">
        <f>YEAR(Table6[[#This Row],[Date]])</f>
        <v>2017</v>
      </c>
      <c r="F787" s="6">
        <f>Table6[[#This Row],[TV_State]]+Table6[[#This Row],[Radio_State]]+Table6[[#This Row],[Online]]</f>
        <v>1320</v>
      </c>
      <c r="G787" s="6">
        <f t="shared" si="324"/>
        <v>1080</v>
      </c>
      <c r="H787" s="6">
        <f>LN(Table6[[#This Row],[PROF TV LING]])</f>
        <v>6.9847163201182658</v>
      </c>
      <c r="I787" s="6">
        <f t="shared" si="325"/>
        <v>6.9847163201182658</v>
      </c>
      <c r="J787" s="6">
        <v>160</v>
      </c>
      <c r="K787" s="6">
        <f t="shared" si="330"/>
        <v>160</v>
      </c>
      <c r="L787" s="6">
        <f>0.5*J786+0.5*Table6[[#This Row],[Radio_State]]</f>
        <v>118.10144130232803</v>
      </c>
      <c r="M787" s="6">
        <f>LN(Table6[[#This Row],[RADIO LINGERING ]])</f>
        <v>4.7715439272129121</v>
      </c>
      <c r="N787" s="6">
        <f t="shared" si="326"/>
        <v>5.0751738152338266</v>
      </c>
      <c r="O787" s="6">
        <v>80</v>
      </c>
      <c r="P787" s="6">
        <f t="shared" si="327"/>
        <v>80</v>
      </c>
      <c r="Q787" s="6">
        <f>0.3*O786+0.7*Table6[[#This Row],[Online]]</f>
        <v>67.4304323906984</v>
      </c>
      <c r="R787" s="6">
        <f>LN(Table6[[#This Row],[ONLINE LINGERING]])</f>
        <v>4.2110964351639915</v>
      </c>
      <c r="S787" s="6">
        <f t="shared" si="328"/>
        <v>4.3820266346738812</v>
      </c>
      <c r="T787" s="6">
        <v>201.20529760837158</v>
      </c>
      <c r="U787" s="6">
        <f t="shared" si="329"/>
        <v>5.3043257679404432</v>
      </c>
      <c r="V787" s="8">
        <f>YEAR(Table6[[#This Row],[Date]])</f>
        <v>2017</v>
      </c>
      <c r="W787" s="8">
        <f>WEEKNUM(Table6[[#This Row],[Date]])</f>
        <v>1</v>
      </c>
      <c r="X787" t="s">
        <v>954</v>
      </c>
      <c r="Y787" s="9">
        <f>Table6[[#This Row],[LNTVLING]]+Table6[[#This Row],[LNRADIOLING]]+Table6[[#This Row],[LNONLINELING]]</f>
        <v>15.967356682495168</v>
      </c>
      <c r="Z787">
        <f t="shared" si="350"/>
        <v>1</v>
      </c>
      <c r="AA787">
        <f t="shared" si="331"/>
        <v>0</v>
      </c>
      <c r="AB787">
        <f t="shared" si="332"/>
        <v>0</v>
      </c>
      <c r="AC787">
        <f t="shared" si="333"/>
        <v>0</v>
      </c>
      <c r="AD787">
        <f t="shared" si="334"/>
        <v>0</v>
      </c>
      <c r="AE787">
        <f t="shared" si="335"/>
        <v>0</v>
      </c>
      <c r="AF787">
        <f t="shared" si="336"/>
        <v>1</v>
      </c>
      <c r="AG787" s="9">
        <f>'[1]1'!J$20+'[1]1'!J$21*Table6[[#This Row],[TV_State]]</f>
        <v>2391.8358488583672</v>
      </c>
      <c r="AH787" s="9">
        <f>Table6[[#This Row],[sales]]-Table6[[#This Row],[Pred_1]]</f>
        <v>-2190.6305512499957</v>
      </c>
      <c r="AI787">
        <f>ABS(Table6[[#This Row],[Res_1]])/Table6[[#This Row],[sales]]</f>
        <v>10.887539131866525</v>
      </c>
      <c r="AJ787" s="9">
        <f>'[1]2'!J$20+'[1]2'!J$21*Table6[[#This Row],[Radio_State]]</f>
        <v>2416.6905734585625</v>
      </c>
      <c r="AK787" s="9">
        <f>Table6[[#This Row],[sales]]-Table6[[#This Row],[ Pred_2 ]]</f>
        <v>-2215.4852758501911</v>
      </c>
      <c r="AL787">
        <f>ABS(Table6[[#This Row],[ Res_2 ]])/Table6[[#This Row],[sales]]</f>
        <v>11.011068307766122</v>
      </c>
      <c r="AM787" s="10">
        <f>'[1]3'!J$20+'[1]3'!J$21*Data!O787</f>
        <v>2262.9158726851524</v>
      </c>
      <c r="AN787" s="9">
        <f>Table6[[#This Row],[sales]]-Table6[[#This Row],[Pred_3]]</f>
        <v>-2061.710575076781</v>
      </c>
      <c r="AO787" s="9">
        <f>ABS(Table6[[#This Row],[Res_3]])/Table6[[#This Row],[sales]]</f>
        <v>10.246800653776619</v>
      </c>
      <c r="AP787" s="9">
        <f>'[1]4'!L$21+'[1]4'!L$27*Table6[[#This Row],[TV_State]]+'[1]4'!L$22*Table6[[#This Row],[NJ_DUM]]+'[1]4'!L$23*Table6[[#This Row],[NY_DUM]]+'[1]4'!L$24*Table6[[#This Row],[PA_DUM]]+'[1]4'!L$25*Table6[[#This Row],[CT_DUM]]+'[1]4'!L$26*Table6[[#This Row],[DL_DUM]]</f>
        <v>476.0570908030702</v>
      </c>
      <c r="AQ787" s="9">
        <f>Table6[[#This Row],[sales]]-Table6[[#This Row],[Pred_4]]</f>
        <v>-274.85179319469864</v>
      </c>
      <c r="AR787">
        <f>ABS(Table6[[#This Row],[Res_4]]/Table6[[#This Row],[sales]])</f>
        <v>1.3660266228659321</v>
      </c>
      <c r="AS787" s="9">
        <f>'[1]5'!L$20+'[1]5'!L$26*Table6[[#This Row],[Radio_State]]+'[1]5'!L$21*Table6[[#This Row],[NJ_DUM]]+'[1]5'!L$22*Table6[[#This Row],[NY_DUM]]+'[1]5'!L$23*Table6[[#This Row],[PA_DUM]]+'[1]5'!L$24*Table6[[#This Row],[CT_DUM]]+'[1]5'!L$25*Table6[[#This Row],[DL_DUM]]</f>
        <v>478.24677713159389</v>
      </c>
      <c r="AT787" s="9">
        <f>Table6[[#This Row],[sales]]-Table6[[#This Row],[Pred_5]]</f>
        <v>-277.04147952322228</v>
      </c>
      <c r="AU787" s="9">
        <f>ABS(Table6[[#This Row],[Red_5]]/Table6[[#This Row],[sales]])</f>
        <v>1.3769094691654649</v>
      </c>
      <c r="AV787" s="9">
        <f>'[1]6'!L$20+'[1]6'!L$26*Table6[[#This Row],[Online]]+'[1]6'!L$21*Table6[[#This Row],[NJ_DUM]]+'[1]6'!L$22*Table6[[#This Row],[NY_DUM]]+'[1]6'!L$23*Table6[[#This Row],[PA_DUM]]+'[1]6'!L$24*Table6[[#This Row],[CT_DUM]]+'[1]6'!L$25*Table6[[#This Row],[DL_DUM]]</f>
        <v>342.22680519926939</v>
      </c>
      <c r="AW787" s="9">
        <f>Table6[[#This Row],[sales]]-Table6[[#This Row],[Pred_6]]</f>
        <v>-141.02150759089781</v>
      </c>
      <c r="AX787" s="9">
        <f>ABS(Table6[[#This Row],[Red_6]]/Table6[[#This Row],[sales]])</f>
        <v>0.7008836708931182</v>
      </c>
      <c r="AY787" s="9">
        <f>'[1]7'!L$21+'[1]7'!L$27*Table6[[#This Row],[LNTV]]+'[1]7'!L$22*Table6[[#This Row],[NJ_DUM]]+'[1]7'!L$23*Table6[[#This Row],[NY_DUM]]+'[1]7'!L$24*Table6[[#This Row],[PA_DUM]]+'[1]7'!L$25*Table6[[#This Row],[CT_DUM]]+'[1]7'!L$26*Table6[[#This Row],[DL_DUM]]</f>
        <v>5.9186700248872635</v>
      </c>
      <c r="AZ787" s="9">
        <f>Table6[[#This Row],[sales]]-Table6[[#This Row],[Pred_7]]</f>
        <v>195.28662758348432</v>
      </c>
      <c r="BA787" s="9">
        <f>ABS(Table6[[#This Row],[Red_7]]/Table6[[#This Row],[sales]])</f>
        <v>0.97058392549679562</v>
      </c>
      <c r="BB787" s="9">
        <f>'[1]8'!O$22+'[1]8'!O$28*Table6[[#This Row],[LNRADIOLING]]+'[1]8'!O$23*Table6[[#This Row],[DL_DUM]]+'[1]8'!O$24*Table6[[#This Row],[CT_DUM]]+'[1]8'!O$25*Table6[[#This Row],[PA_DUM]]+'[1]8'!O$26*Table6[[#This Row],[NY_DUM]]+'[1]8'!O$27*Table6[[#This Row],[NJ_DUM]]</f>
        <v>5.8621545889735538</v>
      </c>
      <c r="BC787" s="9">
        <f>Table6[[#This Row],[sales]]-Table6[[#This Row],[Pred_8]]</f>
        <v>195.34314301939801</v>
      </c>
      <c r="BD787" s="9">
        <f>ABS(Table6[[#This Row],[Red_8]]/Table6[[#This Row],[sales]])</f>
        <v>0.97086480992968816</v>
      </c>
      <c r="BE787" s="9">
        <f>'[1]9'!M$19+'[1]9'!M$21*Table6[[#This Row],[LNONLINE]]+'[1]9'!M$20*Table6[[#This Row],[DL_DUM]]+'[1]9'!M$22*Table6[[#This Row],[CT_DUM]]+'[1]9'!M$23*Table6[[#This Row],[PA_DUM]]+'[1]9'!M$24*Table6[[#This Row],[NY_DUM]]+'[1]9'!M$25*Table6[[#This Row],[NJ_DUM]]</f>
        <v>5.9296761829038775</v>
      </c>
      <c r="BF787" s="9">
        <f>Table6[[#This Row],[sales]]-Table6[[#This Row],[Pred_9]]</f>
        <v>195.2756214254677</v>
      </c>
      <c r="BG787" s="9">
        <f>ABS(Table6[[#This Row],[Red_9]]/Table6[[#This Row],[sales]])</f>
        <v>0.9705292243624446</v>
      </c>
      <c r="BH787" s="9">
        <f>'[1]10'!P$22+'[1]10'!P$30*Table6[[#This Row],[LNTV]]+'[1]10'!P$29*Table6[[#This Row],[LNRADIOLING]]+'[1]10'!P$24*Table6[[#This Row],[LNONLINELING]]+'[1]10'!P$23*Table6[[#This Row],[DL_DUM]]+'[1]10'!P$25*Table6[[#This Row],[CT_DUM]]+'[1]10'!P$26*Table6[[#This Row],[PA_DUM]]+'[1]10'!P$27*Table6[[#This Row],[NY_DUM]]+'[1]10'!P$28*Table6[[#This Row],[NJ_DUM]]</f>
        <v>5.884538202160936</v>
      </c>
      <c r="BI787" s="9">
        <f>Table6[[#This Row],[sales]]-Table6[[#This Row],[Pred_10]]</f>
        <v>195.32075940621064</v>
      </c>
      <c r="BJ787" s="45">
        <f>ABS(Table6[[#This Row],[Red_10]]/Table6[[#This Row],[sales]])</f>
        <v>0.97075356229628373</v>
      </c>
      <c r="BK787" s="9">
        <f>'[1]11'!P$32+'[1]11'!P$40*Table6[[#This Row],[LNONLINELING]]+'[1]11'!P$39*Table6[[#This Row],[LNRADIOLING]]+'[1]11'!P$38*Table6[[#This Row],[LNTVLING]]+'[1]11'!P$33*Table6[[#This Row],[DL_DUM]]+'[1]11'!P$34*Table6[[#This Row],[CT_DUM]]+'[1]11'!P$35*Table6[[#This Row],[PA_DUM]]+'[1]11'!P$36*Table6[[#This Row],[NY_DUM]]+'[1]11'!P$37*Table6[[#This Row],[NJ_DUM]]</f>
        <v>5.7975560317844828</v>
      </c>
      <c r="BL787" s="9">
        <f>Table6[[#This Row],[sales]]-Table6[[#This Row],[ Pred_11]]</f>
        <v>195.40774157658709</v>
      </c>
      <c r="BM787" s="47">
        <f>ABS(Table6[[#This Row],[ Red_11]]/Table6[[#This Row],[sales]])</f>
        <v>0.97118586786383265</v>
      </c>
      <c r="BN787" s="9">
        <f>'[1]12'!K$22+'[1]12'!K$28*Table6[[#This Row],[COMBINE LN LING]]+'[1]12'!K$23*Table6[[#This Row],[DL_DUM]]+'[1]12'!K$24*Table6[[#This Row],[CT_DUM]]+'[1]12'!K$25*Table6[[#This Row],[PA_DUM]]+'[1]12'!K$26*Table6[[#This Row],[NY_DUM]]+'[1]12'!K$27*Table6[[#This Row],[NJ_DUM]]</f>
        <v>5.907845340932341</v>
      </c>
      <c r="BO787" s="9">
        <f>Table6[[#This Row],[sales]]-Table6[[#This Row],[ Pred_12]]</f>
        <v>195.29745226743924</v>
      </c>
      <c r="BP787" s="47">
        <f>ABS(Table6[[#This Row],[ Red_12]]/Table6[[#This Row],[sales]])</f>
        <v>0.97063772469633758</v>
      </c>
      <c r="BQ787">
        <f>LN(G787+'2019 Totals and Calculations'!C$18)</f>
        <v>7.2732615712935296</v>
      </c>
      <c r="BR787">
        <f>LN(Table6[[#This Row],[PROF RADIO]]+'2019 Totals and Calculations'!D$18)</f>
        <v>5.4060786462786767</v>
      </c>
      <c r="BS787">
        <f>LN(Table6[[#This Row],[ONLINE LINGERING]]+'2019 Totals and Calculations'!E$18)</f>
        <v>4.712299304964942</v>
      </c>
      <c r="BT787">
        <f>MONTH(Table6[[#This Row],[Date]])</f>
        <v>1</v>
      </c>
      <c r="BU787">
        <f t="shared" si="337"/>
        <v>1</v>
      </c>
      <c r="BV787">
        <f t="shared" si="338"/>
        <v>0</v>
      </c>
      <c r="BW787">
        <f t="shared" si="339"/>
        <v>0</v>
      </c>
      <c r="BX787">
        <f t="shared" si="340"/>
        <v>0</v>
      </c>
      <c r="BY787">
        <f t="shared" si="341"/>
        <v>0</v>
      </c>
      <c r="BZ787">
        <f t="shared" si="342"/>
        <v>0</v>
      </c>
      <c r="CA787">
        <f t="shared" si="343"/>
        <v>0</v>
      </c>
      <c r="CB787">
        <f t="shared" si="344"/>
        <v>0</v>
      </c>
      <c r="CC787">
        <f t="shared" si="345"/>
        <v>0</v>
      </c>
      <c r="CD787">
        <f t="shared" si="346"/>
        <v>0</v>
      </c>
      <c r="CE787">
        <f t="shared" si="347"/>
        <v>0</v>
      </c>
      <c r="CF787">
        <f t="shared" si="348"/>
        <v>0</v>
      </c>
      <c r="CG787">
        <f t="shared" si="349"/>
        <v>1</v>
      </c>
      <c r="CH78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189.52124932152137</v>
      </c>
      <c r="CI787" s="79">
        <f>Table6[[#This Row],[sales]]-CH787</f>
        <v>11.684048286850214</v>
      </c>
      <c r="CJ787">
        <f>ABS(Table6[[#This Row],[sales]]-CH787)/Table6[[#This Row],[sales]]</f>
        <v>5.8070281576741517E-2</v>
      </c>
      <c r="CK78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190.92927284259676</v>
      </c>
      <c r="CL787" s="79">
        <f>Table6[[#This Row],[sales]]-CK787</f>
        <v>10.276024765774821</v>
      </c>
      <c r="CM787">
        <f>ABS(Table6[[#This Row],[sales]]-CK787)/Table6[[#This Row],[sales]]</f>
        <v>5.1072337000669828E-2</v>
      </c>
      <c r="CN78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187.19703251341002</v>
      </c>
      <c r="CO787" s="79">
        <f>Table6[[#This Row],[sales]]-CN787</f>
        <v>14.008265094961558</v>
      </c>
      <c r="CP787">
        <f>ABS(Table6[[#This Row],[sales]]-CN787)/Table6[[#This Row],[sales]]</f>
        <v>6.962175082600168E-2</v>
      </c>
      <c r="CQ78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188.77402862911583</v>
      </c>
      <c r="CR787" s="79">
        <f>Table6[[#This Row],[sales]]-CQ787</f>
        <v>12.431268979255748</v>
      </c>
      <c r="CS787">
        <f>ABS(Table6[[#This Row],[sales]]-CQ787)/Table6[[#This Row],[sales]]</f>
        <v>6.1784004332987891E-2</v>
      </c>
    </row>
    <row r="788" spans="1:97" x14ac:dyDescent="0.2">
      <c r="A788">
        <v>787</v>
      </c>
      <c r="B788" t="s">
        <v>953</v>
      </c>
      <c r="C788" s="5">
        <v>42743</v>
      </c>
      <c r="D788" s="6">
        <v>1134</v>
      </c>
      <c r="E788" s="8">
        <f>YEAR(Table6[[#This Row],[Date]])</f>
        <v>2017</v>
      </c>
      <c r="F788" s="6">
        <f>Table6[[#This Row],[TV_State]]+Table6[[#This Row],[Radio_State]]+Table6[[#This Row],[Online]]</f>
        <v>1386</v>
      </c>
      <c r="G788" s="6">
        <f t="shared" si="324"/>
        <v>1096.2</v>
      </c>
      <c r="H788" s="6">
        <f>LN(Table6[[#This Row],[PROF TV LING]])</f>
        <v>6.9996049326120158</v>
      </c>
      <c r="I788" s="6">
        <f t="shared" si="325"/>
        <v>7.0335064842876971</v>
      </c>
      <c r="J788" s="6">
        <v>168</v>
      </c>
      <c r="K788" s="6">
        <f t="shared" si="330"/>
        <v>164</v>
      </c>
      <c r="L788" s="6">
        <f>0.5*J787+0.5*Table6[[#This Row],[Radio_State]]</f>
        <v>164</v>
      </c>
      <c r="M788" s="6">
        <f>LN(Table6[[#This Row],[RADIO LINGERING ]])</f>
        <v>5.0998664278241987</v>
      </c>
      <c r="N788" s="6">
        <f t="shared" si="326"/>
        <v>5.1239639794032588</v>
      </c>
      <c r="O788" s="6">
        <v>84</v>
      </c>
      <c r="P788" s="6">
        <f t="shared" si="327"/>
        <v>82.8</v>
      </c>
      <c r="Q788" s="6">
        <f>0.3*O787+0.7*Table6[[#This Row],[Online]]</f>
        <v>82.8</v>
      </c>
      <c r="R788" s="6">
        <f>LN(Table6[[#This Row],[ONLINE LINGERING]])</f>
        <v>4.4164280613912137</v>
      </c>
      <c r="S788" s="6">
        <f t="shared" si="328"/>
        <v>4.4308167988433134</v>
      </c>
      <c r="T788" s="6">
        <v>200.70560241590226</v>
      </c>
      <c r="U788" s="6">
        <f t="shared" si="329"/>
        <v>5.3018391697918776</v>
      </c>
      <c r="V788" s="8">
        <f>YEAR(Table6[[#This Row],[Date]])</f>
        <v>2017</v>
      </c>
      <c r="W788" s="8">
        <f>WEEKNUM(Table6[[#This Row],[Date]])</f>
        <v>2</v>
      </c>
      <c r="X788" t="s">
        <v>955</v>
      </c>
      <c r="Y788" s="9">
        <f>Table6[[#This Row],[LNTVLING]]+Table6[[#This Row],[LNRADIOLING]]+Table6[[#This Row],[LNONLINELING]]</f>
        <v>16.515899421827427</v>
      </c>
      <c r="Z788">
        <f t="shared" si="350"/>
        <v>1</v>
      </c>
      <c r="AA788">
        <f t="shared" si="331"/>
        <v>0</v>
      </c>
      <c r="AB788">
        <f t="shared" si="332"/>
        <v>0</v>
      </c>
      <c r="AC788">
        <f t="shared" si="333"/>
        <v>0</v>
      </c>
      <c r="AD788">
        <f t="shared" si="334"/>
        <v>0</v>
      </c>
      <c r="AE788">
        <f t="shared" si="335"/>
        <v>0</v>
      </c>
      <c r="AF788">
        <f t="shared" si="336"/>
        <v>1</v>
      </c>
      <c r="AG788" s="9">
        <f>'[1]1'!J$20+'[1]1'!J$21*Table6[[#This Row],[TV_State]]</f>
        <v>2444.941014028469</v>
      </c>
      <c r="AH788" s="9">
        <f>Table6[[#This Row],[sales]]-Table6[[#This Row],[Pred_1]]</f>
        <v>-2244.2354116125666</v>
      </c>
      <c r="AI788">
        <f>ABS(Table6[[#This Row],[Res_1]])/Table6[[#This Row],[sales]]</f>
        <v>11.181727787359222</v>
      </c>
      <c r="AJ788" s="9">
        <f>'[1]2'!J$20+'[1]2'!J$21*Table6[[#This Row],[Radio_State]]</f>
        <v>2451.8110119316152</v>
      </c>
      <c r="AK788" s="9">
        <f>Table6[[#This Row],[sales]]-Table6[[#This Row],[ Pred_2 ]]</f>
        <v>-2251.1054095157128</v>
      </c>
      <c r="AL788">
        <f>ABS(Table6[[#This Row],[ Res_2 ]])/Table6[[#This Row],[sales]]</f>
        <v>11.21595701574374</v>
      </c>
      <c r="AM788" s="10">
        <f>'[1]3'!J$20+'[1]3'!J$21*Data!O788</f>
        <v>2286.0251572331672</v>
      </c>
      <c r="AN788" s="9">
        <f>Table6[[#This Row],[sales]]-Table6[[#This Row],[Pred_3]]</f>
        <v>-2085.3195548172648</v>
      </c>
      <c r="AO788" s="9">
        <f>ABS(Table6[[#This Row],[Res_3]])/Table6[[#This Row],[sales]]</f>
        <v>10.389941933439728</v>
      </c>
      <c r="AP788" s="9">
        <f>'[1]4'!L$21+'[1]4'!L$27*Table6[[#This Row],[TV_State]]+'[1]4'!L$22*Table6[[#This Row],[NJ_DUM]]+'[1]4'!L$23*Table6[[#This Row],[NY_DUM]]+'[1]4'!L$24*Table6[[#This Row],[PA_DUM]]+'[1]4'!L$25*Table6[[#This Row],[CT_DUM]]+'[1]4'!L$26*Table6[[#This Row],[DL_DUM]]</f>
        <v>487.96844562593253</v>
      </c>
      <c r="AQ788" s="9">
        <f>Table6[[#This Row],[sales]]-Table6[[#This Row],[Pred_4]]</f>
        <v>-287.26284321003027</v>
      </c>
      <c r="AR788">
        <f>ABS(Table6[[#This Row],[Res_4]]/Table6[[#This Row],[sales]])</f>
        <v>1.4312646969104732</v>
      </c>
      <c r="AS788" s="9">
        <f>'[1]5'!L$20+'[1]5'!L$26*Table6[[#This Row],[Radio_State]]+'[1]5'!L$21*Table6[[#This Row],[NJ_DUM]]+'[1]5'!L$22*Table6[[#This Row],[NY_DUM]]+'[1]5'!L$23*Table6[[#This Row],[PA_DUM]]+'[1]5'!L$24*Table6[[#This Row],[CT_DUM]]+'[1]5'!L$25*Table6[[#This Row],[DL_DUM]]</f>
        <v>492.33953957182109</v>
      </c>
      <c r="AT788" s="9">
        <f>Table6[[#This Row],[sales]]-Table6[[#This Row],[Pred_5]]</f>
        <v>-291.63393715591883</v>
      </c>
      <c r="AU788" s="9">
        <f>ABS(Table6[[#This Row],[Red_5]]/Table6[[#This Row],[sales]])</f>
        <v>1.4530433313545221</v>
      </c>
      <c r="AV788" s="9">
        <f>'[1]6'!L$20+'[1]6'!L$26*Table6[[#This Row],[Online]]+'[1]6'!L$21*Table6[[#This Row],[NJ_DUM]]+'[1]6'!L$22*Table6[[#This Row],[NY_DUM]]+'[1]6'!L$23*Table6[[#This Row],[PA_DUM]]+'[1]6'!L$24*Table6[[#This Row],[CT_DUM]]+'[1]6'!L$25*Table6[[#This Row],[DL_DUM]]</f>
        <v>359.63583551855589</v>
      </c>
      <c r="AW788" s="9">
        <f>Table6[[#This Row],[sales]]-Table6[[#This Row],[Pred_6]]</f>
        <v>-158.93023310265363</v>
      </c>
      <c r="AX788" s="9">
        <f>ABS(Table6[[#This Row],[Red_6]]/Table6[[#This Row],[sales]])</f>
        <v>0.79185748274887868</v>
      </c>
      <c r="AY788" s="9">
        <f>'[1]7'!L$21+'[1]7'!L$27*Table6[[#This Row],[LNTV]]+'[1]7'!L$22*Table6[[#This Row],[NJ_DUM]]+'[1]7'!L$23*Table6[[#This Row],[NY_DUM]]+'[1]7'!L$24*Table6[[#This Row],[PA_DUM]]+'[1]7'!L$25*Table6[[#This Row],[CT_DUM]]+'[1]7'!L$26*Table6[[#This Row],[DL_DUM]]</f>
        <v>5.9240703392968674</v>
      </c>
      <c r="AZ788" s="9">
        <f>Table6[[#This Row],[sales]]-Table6[[#This Row],[Pred_7]]</f>
        <v>194.7815320766054</v>
      </c>
      <c r="BA788" s="9">
        <f>ABS(Table6[[#This Row],[Red_7]]/Table6[[#This Row],[sales]])</f>
        <v>0.97048378187759299</v>
      </c>
      <c r="BB788" s="9">
        <f>'[1]8'!O$22+'[1]8'!O$28*Table6[[#This Row],[LNRADIOLING]]+'[1]8'!O$23*Table6[[#This Row],[DL_DUM]]+'[1]8'!O$24*Table6[[#This Row],[CT_DUM]]+'[1]8'!O$25*Table6[[#This Row],[PA_DUM]]+'[1]8'!O$26*Table6[[#This Row],[NY_DUM]]+'[1]8'!O$27*Table6[[#This Row],[NJ_DUM]]</f>
        <v>5.8855774263543426</v>
      </c>
      <c r="BC788" s="9">
        <f>Table6[[#This Row],[sales]]-Table6[[#This Row],[Pred_8]]</f>
        <v>194.82002498954793</v>
      </c>
      <c r="BD788" s="9">
        <f>ABS(Table6[[#This Row],[Red_8]]/Table6[[#This Row],[sales]])</f>
        <v>0.97067556981215586</v>
      </c>
      <c r="BE788" s="9">
        <f>'[1]9'!M$19+'[1]9'!M$21*Table6[[#This Row],[LNONLINE]]+'[1]9'!M$20*Table6[[#This Row],[DL_DUM]]+'[1]9'!M$22*Table6[[#This Row],[CT_DUM]]+'[1]9'!M$23*Table6[[#This Row],[PA_DUM]]+'[1]9'!M$24*Table6[[#This Row],[NY_DUM]]+'[1]9'!M$25*Table6[[#This Row],[NJ_DUM]]</f>
        <v>5.94512400002285</v>
      </c>
      <c r="BF788" s="9">
        <f>Table6[[#This Row],[sales]]-Table6[[#This Row],[Pred_9]]</f>
        <v>194.76047841587942</v>
      </c>
      <c r="BG788" s="9">
        <f>ABS(Table6[[#This Row],[Red_9]]/Table6[[#This Row],[sales]])</f>
        <v>0.97037888365615543</v>
      </c>
      <c r="BH788" s="9">
        <f>'[1]10'!P$22+'[1]10'!P$30*Table6[[#This Row],[LNTV]]+'[1]10'!P$29*Table6[[#This Row],[LNRADIOLING]]+'[1]10'!P$24*Table6[[#This Row],[LNONLINELING]]+'[1]10'!P$23*Table6[[#This Row],[DL_DUM]]+'[1]10'!P$25*Table6[[#This Row],[CT_DUM]]+'[1]10'!P$26*Table6[[#This Row],[PA_DUM]]+'[1]10'!P$27*Table6[[#This Row],[NY_DUM]]+'[1]10'!P$28*Table6[[#This Row],[NJ_DUM]]</f>
        <v>5.8883133383029591</v>
      </c>
      <c r="BI788" s="9">
        <f>Table6[[#This Row],[sales]]-Table6[[#This Row],[Pred_10]]</f>
        <v>194.8172890775993</v>
      </c>
      <c r="BJ788" s="45">
        <f>ABS(Table6[[#This Row],[Red_10]]/Table6[[#This Row],[sales]])</f>
        <v>0.97066193834439563</v>
      </c>
      <c r="BK788" s="9">
        <f>'[1]11'!P$32+'[1]11'!P$40*Table6[[#This Row],[LNONLINELING]]+'[1]11'!P$39*Table6[[#This Row],[LNRADIOLING]]+'[1]11'!P$38*Table6[[#This Row],[LNTVLING]]+'[1]11'!P$33*Table6[[#This Row],[DL_DUM]]+'[1]11'!P$34*Table6[[#This Row],[CT_DUM]]+'[1]11'!P$35*Table6[[#This Row],[PA_DUM]]+'[1]11'!P$36*Table6[[#This Row],[NY_DUM]]+'[1]11'!P$37*Table6[[#This Row],[NJ_DUM]]</f>
        <v>5.8335650739831966</v>
      </c>
      <c r="BL788" s="9">
        <f>Table6[[#This Row],[sales]]-Table6[[#This Row],[ Pred_11]]</f>
        <v>194.87203734191905</v>
      </c>
      <c r="BM788" s="47">
        <f>ABS(Table6[[#This Row],[ Red_11]]/Table6[[#This Row],[sales]])</f>
        <v>0.97093471729854908</v>
      </c>
      <c r="BN788" s="9">
        <f>'[1]12'!K$22+'[1]12'!K$28*Table6[[#This Row],[COMBINE LN LING]]+'[1]12'!K$23*Table6[[#This Row],[DL_DUM]]+'[1]12'!K$24*Table6[[#This Row],[CT_DUM]]+'[1]12'!K$25*Table6[[#This Row],[PA_DUM]]+'[1]12'!K$26*Table6[[#This Row],[NY_DUM]]+'[1]12'!K$27*Table6[[#This Row],[NJ_DUM]]</f>
        <v>5.9606348317625093</v>
      </c>
      <c r="BO788" s="9">
        <f>Table6[[#This Row],[sales]]-Table6[[#This Row],[ Pred_12]]</f>
        <v>194.74496758413974</v>
      </c>
      <c r="BP788" s="47">
        <f>ABS(Table6[[#This Row],[ Red_12]]/Table6[[#This Row],[sales]])</f>
        <v>0.97030160214755301</v>
      </c>
      <c r="BQ788">
        <f>LN(G788+'2019 Totals and Calculations'!C$18)</f>
        <v>7.2844391620513438</v>
      </c>
      <c r="BR788">
        <f>LN(Table6[[#This Row],[PROF RADIO]]+'2019 Totals and Calculations'!D$18)</f>
        <v>5.4238761647637697</v>
      </c>
      <c r="BS788">
        <f>LN(Table6[[#This Row],[ONLINE LINGERING]]+'2019 Totals and Calculations'!E$18)</f>
        <v>4.8416434137354836</v>
      </c>
      <c r="BT788">
        <f>MONTH(Table6[[#This Row],[Date]])</f>
        <v>1</v>
      </c>
      <c r="BU788">
        <f t="shared" si="337"/>
        <v>1</v>
      </c>
      <c r="BV788">
        <f t="shared" si="338"/>
        <v>0</v>
      </c>
      <c r="BW788">
        <f t="shared" si="339"/>
        <v>0</v>
      </c>
      <c r="BX788">
        <f t="shared" si="340"/>
        <v>0</v>
      </c>
      <c r="BY788">
        <f t="shared" si="341"/>
        <v>0</v>
      </c>
      <c r="BZ788">
        <f t="shared" si="342"/>
        <v>0</v>
      </c>
      <c r="CA788">
        <f t="shared" si="343"/>
        <v>0</v>
      </c>
      <c r="CB788">
        <f t="shared" si="344"/>
        <v>0</v>
      </c>
      <c r="CC788">
        <f t="shared" si="345"/>
        <v>0</v>
      </c>
      <c r="CD788">
        <f t="shared" si="346"/>
        <v>0</v>
      </c>
      <c r="CE788">
        <f t="shared" si="347"/>
        <v>0</v>
      </c>
      <c r="CF788">
        <f t="shared" si="348"/>
        <v>0</v>
      </c>
      <c r="CG788">
        <f t="shared" si="349"/>
        <v>2</v>
      </c>
      <c r="CH78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190.66839582789339</v>
      </c>
      <c r="CI788" s="79">
        <f>Table6[[#This Row],[sales]]-CH788</f>
        <v>10.037206588008871</v>
      </c>
      <c r="CJ788">
        <f>ABS(Table6[[#This Row],[sales]]-CH788)/Table6[[#This Row],[sales]]</f>
        <v>5.0009598472541716E-2</v>
      </c>
      <c r="CK78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192.40913252101691</v>
      </c>
      <c r="CL788" s="79">
        <f>Table6[[#This Row],[sales]]-CK788</f>
        <v>8.2964698948853481</v>
      </c>
      <c r="CM788">
        <f>ABS(Table6[[#This Row],[sales]]-CK788)/Table6[[#This Row],[sales]]</f>
        <v>4.1336513754575713E-2</v>
      </c>
      <c r="CN78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195.73423715329002</v>
      </c>
      <c r="CO788" s="79">
        <f>Table6[[#This Row],[sales]]-CN788</f>
        <v>4.9713652626122382</v>
      </c>
      <c r="CP788">
        <f>ABS(Table6[[#This Row],[sales]]-CN788)/Table6[[#This Row],[sales]]</f>
        <v>2.4769439431543978E-2</v>
      </c>
      <c r="CQ78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196.91489169230843</v>
      </c>
      <c r="CR788" s="79">
        <f>Table6[[#This Row],[sales]]-CQ788</f>
        <v>3.7907107235938327</v>
      </c>
      <c r="CS788">
        <f>ABS(Table6[[#This Row],[sales]]-CQ788)/Table6[[#This Row],[sales]]</f>
        <v>1.8886920334882928E-2</v>
      </c>
    </row>
    <row r="789" spans="1:97" x14ac:dyDescent="0.2">
      <c r="A789">
        <v>788</v>
      </c>
      <c r="B789" t="s">
        <v>953</v>
      </c>
      <c r="C789" s="5">
        <v>42750</v>
      </c>
      <c r="D789" s="6">
        <v>1190.6999999999998</v>
      </c>
      <c r="E789" s="8">
        <f>YEAR(Table6[[#This Row],[Date]])</f>
        <v>2017</v>
      </c>
      <c r="F789" s="6">
        <f>Table6[[#This Row],[TV_State]]+Table6[[#This Row],[Radio_State]]+Table6[[#This Row],[Online]]</f>
        <v>1455.3</v>
      </c>
      <c r="G789" s="6">
        <f t="shared" si="324"/>
        <v>1124.55</v>
      </c>
      <c r="H789" s="6">
        <f>LN(Table6[[#This Row],[PROF TV LING]])</f>
        <v>7.0251382346171809</v>
      </c>
      <c r="I789" s="6">
        <f t="shared" si="325"/>
        <v>7.0822966484571293</v>
      </c>
      <c r="J789" s="6">
        <v>176.4</v>
      </c>
      <c r="K789" s="6">
        <f t="shared" si="330"/>
        <v>170.2</v>
      </c>
      <c r="L789" s="6">
        <f>0.5*J788+0.5*Table6[[#This Row],[Radio_State]]</f>
        <v>172.2</v>
      </c>
      <c r="M789" s="6">
        <f>LN(Table6[[#This Row],[RADIO LINGERING ]])</f>
        <v>5.14865659199363</v>
      </c>
      <c r="N789" s="6">
        <f t="shared" si="326"/>
        <v>5.1727541435726909</v>
      </c>
      <c r="O789" s="6">
        <v>88.2</v>
      </c>
      <c r="P789" s="6">
        <f t="shared" si="327"/>
        <v>86.58</v>
      </c>
      <c r="Q789" s="6">
        <f>0.3*O788+0.7*Table6[[#This Row],[Online]]</f>
        <v>86.94</v>
      </c>
      <c r="R789" s="6">
        <f>LN(Table6[[#This Row],[ONLINE LINGERING]])</f>
        <v>4.4652182255606458</v>
      </c>
      <c r="S789" s="6">
        <f t="shared" si="328"/>
        <v>4.4796069630127455</v>
      </c>
      <c r="T789" s="6">
        <v>178.05014994521312</v>
      </c>
      <c r="U789" s="6">
        <f t="shared" si="329"/>
        <v>5.1820652518757102</v>
      </c>
      <c r="V789" s="8">
        <f>YEAR(Table6[[#This Row],[Date]])</f>
        <v>2017</v>
      </c>
      <c r="W789" s="8">
        <f>WEEKNUM(Table6[[#This Row],[Date]])</f>
        <v>3</v>
      </c>
      <c r="X789" t="s">
        <v>956</v>
      </c>
      <c r="Y789" s="9">
        <f>Table6[[#This Row],[LNTVLING]]+Table6[[#This Row],[LNRADIOLING]]+Table6[[#This Row],[LNONLINELING]]</f>
        <v>16.639013052171457</v>
      </c>
      <c r="Z789">
        <f t="shared" si="350"/>
        <v>1</v>
      </c>
      <c r="AA789">
        <f t="shared" si="331"/>
        <v>0</v>
      </c>
      <c r="AB789">
        <f t="shared" si="332"/>
        <v>0</v>
      </c>
      <c r="AC789">
        <f t="shared" si="333"/>
        <v>0</v>
      </c>
      <c r="AD789">
        <f t="shared" si="334"/>
        <v>0</v>
      </c>
      <c r="AE789">
        <f t="shared" si="335"/>
        <v>0</v>
      </c>
      <c r="AF789">
        <f t="shared" si="336"/>
        <v>1</v>
      </c>
      <c r="AG789" s="9">
        <f>'[1]1'!J$20+'[1]1'!J$21*Table6[[#This Row],[TV_State]]</f>
        <v>2500.7014374570763</v>
      </c>
      <c r="AH789" s="9">
        <f>Table6[[#This Row],[sales]]-Table6[[#This Row],[Pred_1]]</f>
        <v>-2322.6512875118633</v>
      </c>
      <c r="AI789">
        <f>ABS(Table6[[#This Row],[Res_1]])/Table6[[#This Row],[sales]]</f>
        <v>13.044927444467495</v>
      </c>
      <c r="AJ789" s="9">
        <f>'[1]2'!J$20+'[1]2'!J$21*Table6[[#This Row],[Radio_State]]</f>
        <v>2488.6874723283204</v>
      </c>
      <c r="AK789" s="9">
        <f>Table6[[#This Row],[sales]]-Table6[[#This Row],[ Pred_2 ]]</f>
        <v>-2310.6373223831074</v>
      </c>
      <c r="AL789">
        <f>ABS(Table6[[#This Row],[ Res_2 ]])/Table6[[#This Row],[sales]]</f>
        <v>12.977452268892227</v>
      </c>
      <c r="AM789" s="10">
        <f>'[1]3'!J$20+'[1]3'!J$21*Data!O789</f>
        <v>2310.2899060085829</v>
      </c>
      <c r="AN789" s="9">
        <f>Table6[[#This Row],[sales]]-Table6[[#This Row],[Pred_3]]</f>
        <v>-2132.2397560633699</v>
      </c>
      <c r="AO789" s="9">
        <f>ABS(Table6[[#This Row],[Res_3]])/Table6[[#This Row],[sales]]</f>
        <v>11.975501041248604</v>
      </c>
      <c r="AP789" s="9">
        <f>'[1]4'!L$21+'[1]4'!L$27*Table6[[#This Row],[TV_State]]+'[1]4'!L$22*Table6[[#This Row],[NJ_DUM]]+'[1]4'!L$23*Table6[[#This Row],[NY_DUM]]+'[1]4'!L$24*Table6[[#This Row],[PA_DUM]]+'[1]4'!L$25*Table6[[#This Row],[CT_DUM]]+'[1]4'!L$26*Table6[[#This Row],[DL_DUM]]</f>
        <v>500.47536818993797</v>
      </c>
      <c r="AQ789" s="9">
        <f>Table6[[#This Row],[sales]]-Table6[[#This Row],[Pred_4]]</f>
        <v>-322.42521824472487</v>
      </c>
      <c r="AR789">
        <f>ABS(Table6[[#This Row],[Res_4]]/Table6[[#This Row],[sales]])</f>
        <v>1.8108674345061582</v>
      </c>
      <c r="AS789" s="9">
        <f>'[1]5'!L$20+'[1]5'!L$26*Table6[[#This Row],[Radio_State]]+'[1]5'!L$21*Table6[[#This Row],[NJ_DUM]]+'[1]5'!L$22*Table6[[#This Row],[NY_DUM]]+'[1]5'!L$23*Table6[[#This Row],[PA_DUM]]+'[1]5'!L$24*Table6[[#This Row],[CT_DUM]]+'[1]5'!L$25*Table6[[#This Row],[DL_DUM]]</f>
        <v>507.13694013405967</v>
      </c>
      <c r="AT789" s="9">
        <f>Table6[[#This Row],[sales]]-Table6[[#This Row],[Pred_5]]</f>
        <v>-329.08679018884652</v>
      </c>
      <c r="AU789" s="9">
        <f>ABS(Table6[[#This Row],[Red_5]]/Table6[[#This Row],[sales]])</f>
        <v>1.8482814549165394</v>
      </c>
      <c r="AV789" s="9">
        <f>'[1]6'!L$20+'[1]6'!L$26*Table6[[#This Row],[Online]]+'[1]6'!L$21*Table6[[#This Row],[NJ_DUM]]+'[1]6'!L$22*Table6[[#This Row],[NY_DUM]]+'[1]6'!L$23*Table6[[#This Row],[PA_DUM]]+'[1]6'!L$24*Table6[[#This Row],[CT_DUM]]+'[1]6'!L$25*Table6[[#This Row],[DL_DUM]]</f>
        <v>377.91531735380676</v>
      </c>
      <c r="AW789" s="9">
        <f>Table6[[#This Row],[sales]]-Table6[[#This Row],[Pred_6]]</f>
        <v>-199.86516740859363</v>
      </c>
      <c r="AX789" s="9">
        <f>ABS(Table6[[#This Row],[Red_6]]/Table6[[#This Row],[sales]])</f>
        <v>1.1225217584489151</v>
      </c>
      <c r="AY789" s="9">
        <f>'[1]7'!L$21+'[1]7'!L$27*Table6[[#This Row],[LNTV]]+'[1]7'!L$22*Table6[[#This Row],[NJ_DUM]]+'[1]7'!L$23*Table6[[#This Row],[NY_DUM]]+'[1]7'!L$24*Table6[[#This Row],[PA_DUM]]+'[1]7'!L$25*Table6[[#This Row],[CT_DUM]]+'[1]7'!L$26*Table6[[#This Row],[DL_DUM]]</f>
        <v>5.9294706537064723</v>
      </c>
      <c r="AZ789" s="9">
        <f>Table6[[#This Row],[sales]]-Table6[[#This Row],[Pred_7]]</f>
        <v>172.12067929150666</v>
      </c>
      <c r="BA789" s="9">
        <f>ABS(Table6[[#This Row],[Red_7]]/Table6[[#This Row],[sales]])</f>
        <v>0.96669774973213451</v>
      </c>
      <c r="BB789" s="9">
        <f>'[1]8'!O$22+'[1]8'!O$28*Table6[[#This Row],[LNRADIOLING]]+'[1]8'!O$23*Table6[[#This Row],[DL_DUM]]+'[1]8'!O$24*Table6[[#This Row],[CT_DUM]]+'[1]8'!O$25*Table6[[#This Row],[PA_DUM]]+'[1]8'!O$26*Table6[[#This Row],[NY_DUM]]+'[1]8'!O$27*Table6[[#This Row],[NJ_DUM]]</f>
        <v>5.8890581627613656</v>
      </c>
      <c r="BC789" s="9">
        <f>Table6[[#This Row],[sales]]-Table6[[#This Row],[Pred_8]]</f>
        <v>172.16109178245176</v>
      </c>
      <c r="BD789" s="9">
        <f>ABS(Table6[[#This Row],[Red_8]]/Table6[[#This Row],[sales]])</f>
        <v>0.96692472225059367</v>
      </c>
      <c r="BE789" s="9">
        <f>'[1]9'!M$19+'[1]9'!M$21*Table6[[#This Row],[LNONLINE]]+'[1]9'!M$20*Table6[[#This Row],[DL_DUM]]+'[1]9'!M$22*Table6[[#This Row],[CT_DUM]]+'[1]9'!M$23*Table6[[#This Row],[PA_DUM]]+'[1]9'!M$24*Table6[[#This Row],[NY_DUM]]+'[1]9'!M$25*Table6[[#This Row],[NJ_DUM]]</f>
        <v>5.9605718171418225</v>
      </c>
      <c r="BF789" s="9">
        <f>Table6[[#This Row],[sales]]-Table6[[#This Row],[Pred_9]]</f>
        <v>172.08957812807131</v>
      </c>
      <c r="BG789" s="9">
        <f>ABS(Table6[[#This Row],[Red_9]]/Table6[[#This Row],[sales]])</f>
        <v>0.96652307330841392</v>
      </c>
      <c r="BH789" s="9">
        <f>'[1]10'!P$22+'[1]10'!P$30*Table6[[#This Row],[LNTV]]+'[1]10'!P$29*Table6[[#This Row],[LNRADIOLING]]+'[1]10'!P$24*Table6[[#This Row],[LNONLINELING]]+'[1]10'!P$23*Table6[[#This Row],[DL_DUM]]+'[1]10'!P$25*Table6[[#This Row],[CT_DUM]]+'[1]10'!P$26*Table6[[#This Row],[PA_DUM]]+'[1]10'!P$27*Table6[[#This Row],[NY_DUM]]+'[1]10'!P$28*Table6[[#This Row],[NJ_DUM]]</f>
        <v>5.8971937515952515</v>
      </c>
      <c r="BI789" s="9">
        <f>Table6[[#This Row],[sales]]-Table6[[#This Row],[Pred_10]]</f>
        <v>172.15295619361788</v>
      </c>
      <c r="BJ789" s="45">
        <f>ABS(Table6[[#This Row],[Red_10]]/Table6[[#This Row],[sales]])</f>
        <v>0.96687902956886118</v>
      </c>
      <c r="BK789" s="9">
        <f>'[1]11'!P$32+'[1]11'!P$40*Table6[[#This Row],[LNONLINELING]]+'[1]11'!P$39*Table6[[#This Row],[LNRADIOLING]]+'[1]11'!P$38*Table6[[#This Row],[LNTVLING]]+'[1]11'!P$33*Table6[[#This Row],[DL_DUM]]+'[1]11'!P$34*Table6[[#This Row],[CT_DUM]]+'[1]11'!P$35*Table6[[#This Row],[PA_DUM]]+'[1]11'!P$36*Table6[[#This Row],[NY_DUM]]+'[1]11'!P$37*Table6[[#This Row],[NJ_DUM]]</f>
        <v>5.8430062137573424</v>
      </c>
      <c r="BL789" s="9">
        <f>Table6[[#This Row],[sales]]-Table6[[#This Row],[ Pred_11]]</f>
        <v>172.20714373145577</v>
      </c>
      <c r="BM789" s="47">
        <f>ABS(Table6[[#This Row],[ Red_11]]/Table6[[#This Row],[sales]])</f>
        <v>0.96718336819398765</v>
      </c>
      <c r="BN789" s="9">
        <f>'[1]12'!K$22+'[1]12'!K$28*Table6[[#This Row],[COMBINE LN LING]]+'[1]12'!K$23*Table6[[#This Row],[DL_DUM]]+'[1]12'!K$24*Table6[[#This Row],[CT_DUM]]+'[1]12'!K$25*Table6[[#This Row],[PA_DUM]]+'[1]12'!K$26*Table6[[#This Row],[NY_DUM]]+'[1]12'!K$27*Table6[[#This Row],[NJ_DUM]]</f>
        <v>5.9724827797784217</v>
      </c>
      <c r="BO789" s="9">
        <f>Table6[[#This Row],[sales]]-Table6[[#This Row],[ Pred_12]]</f>
        <v>172.07766716543469</v>
      </c>
      <c r="BP789" s="47">
        <f>ABS(Table6[[#This Row],[ Red_12]]/Table6[[#This Row],[sales]])</f>
        <v>0.96645617663553673</v>
      </c>
      <c r="BQ789">
        <f>LN(G789+'2019 Totals and Calculations'!C$18)</f>
        <v>7.3037042613642607</v>
      </c>
      <c r="BR789">
        <f>LN(Table6[[#This Row],[PROF RADIO]]+'2019 Totals and Calculations'!D$18)</f>
        <v>5.4508511668006525</v>
      </c>
      <c r="BS789">
        <f>LN(Table6[[#This Row],[ONLINE LINGERING]]+'2019 Totals and Calculations'!E$18)</f>
        <v>4.8738021831038338</v>
      </c>
      <c r="BT789">
        <f>MONTH(Table6[[#This Row],[Date]])</f>
        <v>1</v>
      </c>
      <c r="BU789">
        <f t="shared" si="337"/>
        <v>1</v>
      </c>
      <c r="BV789">
        <f t="shared" si="338"/>
        <v>0</v>
      </c>
      <c r="BW789">
        <f t="shared" si="339"/>
        <v>0</v>
      </c>
      <c r="BX789">
        <f t="shared" si="340"/>
        <v>0</v>
      </c>
      <c r="BY789">
        <f t="shared" si="341"/>
        <v>0</v>
      </c>
      <c r="BZ789">
        <f t="shared" si="342"/>
        <v>0</v>
      </c>
      <c r="CA789">
        <f t="shared" si="343"/>
        <v>0</v>
      </c>
      <c r="CB789">
        <f t="shared" si="344"/>
        <v>0</v>
      </c>
      <c r="CC789">
        <f t="shared" si="345"/>
        <v>0</v>
      </c>
      <c r="CD789">
        <f t="shared" si="346"/>
        <v>0</v>
      </c>
      <c r="CE789">
        <f t="shared" si="347"/>
        <v>0</v>
      </c>
      <c r="CF789">
        <f t="shared" si="348"/>
        <v>0</v>
      </c>
      <c r="CG789">
        <f t="shared" si="349"/>
        <v>3</v>
      </c>
      <c r="CH78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192.28533806743056</v>
      </c>
      <c r="CI789" s="79">
        <f>Table6[[#This Row],[sales]]-CH789</f>
        <v>-14.235188122217437</v>
      </c>
      <c r="CJ789">
        <f>ABS(Table6[[#This Row],[sales]]-CH789)/Table6[[#This Row],[sales]]</f>
        <v>7.9950441640165265E-2</v>
      </c>
      <c r="CK78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194.44657527910479</v>
      </c>
      <c r="CL789" s="79">
        <f>Table6[[#This Row],[sales]]-CK789</f>
        <v>-16.396425333891671</v>
      </c>
      <c r="CM789">
        <f>ABS(Table6[[#This Row],[sales]]-CK789)/Table6[[#This Row],[sales]]</f>
        <v>9.2088803850695594E-2</v>
      </c>
      <c r="CN78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198.2669372772088</v>
      </c>
      <c r="CO789" s="79">
        <f>Table6[[#This Row],[sales]]-CN789</f>
        <v>-20.216787331995675</v>
      </c>
      <c r="CP789">
        <f>ABS(Table6[[#This Row],[sales]]-CN789)/Table6[[#This Row],[sales]]</f>
        <v>0.11354546647793601</v>
      </c>
      <c r="CQ78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200.3495324621986</v>
      </c>
      <c r="CR789" s="79">
        <f>Table6[[#This Row],[sales]]-CQ789</f>
        <v>-22.299382516985474</v>
      </c>
      <c r="CS789">
        <f>ABS(Table6[[#This Row],[sales]]-CQ789)/Table6[[#This Row],[sales]]</f>
        <v>0.12524214399059536</v>
      </c>
    </row>
    <row r="790" spans="1:97" x14ac:dyDescent="0.2">
      <c r="A790">
        <v>789</v>
      </c>
      <c r="B790" t="s">
        <v>953</v>
      </c>
      <c r="C790" s="5">
        <v>42757</v>
      </c>
      <c r="D790" s="6">
        <v>1250.2350000000001</v>
      </c>
      <c r="E790" s="8">
        <f>YEAR(Table6[[#This Row],[Date]])</f>
        <v>2017</v>
      </c>
      <c r="F790" s="6">
        <f>Table6[[#This Row],[TV_State]]+Table6[[#This Row],[Radio_State]]+Table6[[#This Row],[Online]]</f>
        <v>1528.0650000000001</v>
      </c>
      <c r="G790" s="6">
        <f t="shared" si="324"/>
        <v>1162.2555</v>
      </c>
      <c r="H790" s="6">
        <f>LN(Table6[[#This Row],[PROF TV LING]])</f>
        <v>7.0581177927599708</v>
      </c>
      <c r="I790" s="6">
        <f t="shared" si="325"/>
        <v>7.1310868126265614</v>
      </c>
      <c r="J790" s="6">
        <v>185.22</v>
      </c>
      <c r="K790" s="6">
        <f t="shared" si="330"/>
        <v>177.70999999999998</v>
      </c>
      <c r="L790" s="6">
        <f>0.5*J789+0.5*Table6[[#This Row],[Radio_State]]</f>
        <v>180.81</v>
      </c>
      <c r="M790" s="6">
        <f>LN(Table6[[#This Row],[RADIO LINGERING ]])</f>
        <v>5.1974467561630622</v>
      </c>
      <c r="N790" s="6">
        <f t="shared" si="326"/>
        <v>5.2215443077421231</v>
      </c>
      <c r="O790" s="6">
        <v>92.609999999999985</v>
      </c>
      <c r="P790" s="6">
        <f t="shared" si="327"/>
        <v>90.800999999999988</v>
      </c>
      <c r="Q790" s="6">
        <f>0.3*O789+0.7*Table6[[#This Row],[Online]]</f>
        <v>91.286999999999978</v>
      </c>
      <c r="R790" s="6">
        <f>LN(Table6[[#This Row],[ONLINE LINGERING]])</f>
        <v>4.514008389730078</v>
      </c>
      <c r="S790" s="6">
        <f t="shared" si="328"/>
        <v>4.5283971271821777</v>
      </c>
      <c r="T790" s="6">
        <v>181.2884166722898</v>
      </c>
      <c r="U790" s="6">
        <f t="shared" si="329"/>
        <v>5.2000892253297097</v>
      </c>
      <c r="V790" s="8">
        <f>YEAR(Table6[[#This Row],[Date]])</f>
        <v>2017</v>
      </c>
      <c r="W790" s="8">
        <f>WEEKNUM(Table6[[#This Row],[Date]])</f>
        <v>4</v>
      </c>
      <c r="X790" t="s">
        <v>957</v>
      </c>
      <c r="Y790" s="9">
        <f>Table6[[#This Row],[LNTVLING]]+Table6[[#This Row],[LNRADIOLING]]+Table6[[#This Row],[LNONLINELING]]</f>
        <v>16.769572938653113</v>
      </c>
      <c r="Z790">
        <f t="shared" si="350"/>
        <v>1</v>
      </c>
      <c r="AA790">
        <f t="shared" si="331"/>
        <v>0</v>
      </c>
      <c r="AB790">
        <f t="shared" si="332"/>
        <v>0</v>
      </c>
      <c r="AC790">
        <f t="shared" si="333"/>
        <v>0</v>
      </c>
      <c r="AD790">
        <f t="shared" si="334"/>
        <v>0</v>
      </c>
      <c r="AE790">
        <f t="shared" si="335"/>
        <v>0</v>
      </c>
      <c r="AF790">
        <f t="shared" si="336"/>
        <v>1</v>
      </c>
      <c r="AG790" s="9">
        <f>'[1]1'!J$20+'[1]1'!J$21*Table6[[#This Row],[TV_State]]</f>
        <v>2559.2498820571141</v>
      </c>
      <c r="AH790" s="9">
        <f>Table6[[#This Row],[sales]]-Table6[[#This Row],[Pred_1]]</f>
        <v>-2377.9614653848244</v>
      </c>
      <c r="AI790">
        <f>ABS(Table6[[#This Row],[Res_1]])/Table6[[#This Row],[sales]]</f>
        <v>13.117007192375679</v>
      </c>
      <c r="AJ790" s="9">
        <f>'[1]2'!J$20+'[1]2'!J$21*Table6[[#This Row],[Radio_State]]</f>
        <v>2527.4077557448609</v>
      </c>
      <c r="AK790" s="9">
        <f>Table6[[#This Row],[sales]]-Table6[[#This Row],[ Pred_2 ]]</f>
        <v>-2346.1193390725712</v>
      </c>
      <c r="AL790">
        <f>ABS(Table6[[#This Row],[ Res_2 ]])/Table6[[#This Row],[sales]]</f>
        <v>12.94136372382571</v>
      </c>
      <c r="AM790" s="10">
        <f>'[1]3'!J$20+'[1]3'!J$21*Data!O790</f>
        <v>2335.7678922227697</v>
      </c>
      <c r="AN790" s="9">
        <f>Table6[[#This Row],[sales]]-Table6[[#This Row],[Pred_3]]</f>
        <v>-2154.4794755504799</v>
      </c>
      <c r="AO790" s="9">
        <f>ABS(Table6[[#This Row],[Res_3]])/Table6[[#This Row],[sales]]</f>
        <v>11.884264395364402</v>
      </c>
      <c r="AP790" s="9">
        <f>'[1]4'!L$21+'[1]4'!L$27*Table6[[#This Row],[TV_State]]+'[1]4'!L$22*Table6[[#This Row],[NJ_DUM]]+'[1]4'!L$23*Table6[[#This Row],[NY_DUM]]+'[1]4'!L$24*Table6[[#This Row],[PA_DUM]]+'[1]4'!L$25*Table6[[#This Row],[CT_DUM]]+'[1]4'!L$26*Table6[[#This Row],[DL_DUM]]</f>
        <v>513.60763688214377</v>
      </c>
      <c r="AQ790" s="9">
        <f>Table6[[#This Row],[sales]]-Table6[[#This Row],[Pred_4]]</f>
        <v>-332.31922020985394</v>
      </c>
      <c r="AR790">
        <f>ABS(Table6[[#This Row],[Res_4]]/Table6[[#This Row],[sales]])</f>
        <v>1.8330968205794331</v>
      </c>
      <c r="AS790" s="9">
        <f>'[1]5'!L$20+'[1]5'!L$26*Table6[[#This Row],[Radio_State]]+'[1]5'!L$21*Table6[[#This Row],[NJ_DUM]]+'[1]5'!L$22*Table6[[#This Row],[NY_DUM]]+'[1]5'!L$23*Table6[[#This Row],[PA_DUM]]+'[1]5'!L$24*Table6[[#This Row],[CT_DUM]]+'[1]5'!L$25*Table6[[#This Row],[DL_DUM]]</f>
        <v>522.67421072441016</v>
      </c>
      <c r="AT790" s="9">
        <f>Table6[[#This Row],[sales]]-Table6[[#This Row],[Pred_5]]</f>
        <v>-341.38579405212033</v>
      </c>
      <c r="AU790" s="9">
        <f>ABS(Table6[[#This Row],[Red_5]]/Table6[[#This Row],[sales]])</f>
        <v>1.8831086967306592</v>
      </c>
      <c r="AV790" s="9">
        <f>'[1]6'!L$20+'[1]6'!L$26*Table6[[#This Row],[Online]]+'[1]6'!L$21*Table6[[#This Row],[NJ_DUM]]+'[1]6'!L$22*Table6[[#This Row],[NY_DUM]]+'[1]6'!L$23*Table6[[#This Row],[PA_DUM]]+'[1]6'!L$24*Table6[[#This Row],[CT_DUM]]+'[1]6'!L$25*Table6[[#This Row],[DL_DUM]]</f>
        <v>397.10877328082006</v>
      </c>
      <c r="AW790" s="9">
        <f>Table6[[#This Row],[sales]]-Table6[[#This Row],[Pred_6]]</f>
        <v>-215.82035660853026</v>
      </c>
      <c r="AX790" s="9">
        <f>ABS(Table6[[#This Row],[Red_6]]/Table6[[#This Row],[sales]])</f>
        <v>1.1904806747728562</v>
      </c>
      <c r="AY790" s="9">
        <f>'[1]7'!L$21+'[1]7'!L$27*Table6[[#This Row],[LNTV]]+'[1]7'!L$22*Table6[[#This Row],[NJ_DUM]]+'[1]7'!L$23*Table6[[#This Row],[NY_DUM]]+'[1]7'!L$24*Table6[[#This Row],[PA_DUM]]+'[1]7'!L$25*Table6[[#This Row],[CT_DUM]]+'[1]7'!L$26*Table6[[#This Row],[DL_DUM]]</f>
        <v>5.9348709681160763</v>
      </c>
      <c r="AZ790" s="9">
        <f>Table6[[#This Row],[sales]]-Table6[[#This Row],[Pred_7]]</f>
        <v>175.35354570417371</v>
      </c>
      <c r="BA790" s="9">
        <f>ABS(Table6[[#This Row],[Red_7]]/Table6[[#This Row],[sales]])</f>
        <v>0.96726282309120504</v>
      </c>
      <c r="BB790" s="9">
        <f>'[1]8'!O$22+'[1]8'!O$28*Table6[[#This Row],[LNRADIOLING]]+'[1]8'!O$23*Table6[[#This Row],[DL_DUM]]+'[1]8'!O$24*Table6[[#This Row],[CT_DUM]]+'[1]8'!O$25*Table6[[#This Row],[PA_DUM]]+'[1]8'!O$26*Table6[[#This Row],[NY_DUM]]+'[1]8'!O$27*Table6[[#This Row],[NJ_DUM]]</f>
        <v>5.8925388991683887</v>
      </c>
      <c r="BC790" s="9">
        <f>Table6[[#This Row],[sales]]-Table6[[#This Row],[Pred_8]]</f>
        <v>175.39587777312141</v>
      </c>
      <c r="BD790" s="9">
        <f>ABS(Table6[[#This Row],[Red_8]]/Table6[[#This Row],[sales]])</f>
        <v>0.96749632984097289</v>
      </c>
      <c r="BE790" s="9">
        <f>'[1]9'!M$19+'[1]9'!M$21*Table6[[#This Row],[LNONLINE]]+'[1]9'!M$20*Table6[[#This Row],[DL_DUM]]+'[1]9'!M$22*Table6[[#This Row],[CT_DUM]]+'[1]9'!M$23*Table6[[#This Row],[PA_DUM]]+'[1]9'!M$24*Table6[[#This Row],[NY_DUM]]+'[1]9'!M$25*Table6[[#This Row],[NJ_DUM]]</f>
        <v>5.9760196342607959</v>
      </c>
      <c r="BF790" s="9">
        <f>Table6[[#This Row],[sales]]-Table6[[#This Row],[Pred_9]]</f>
        <v>175.31239703802899</v>
      </c>
      <c r="BG790" s="9">
        <f>ABS(Table6[[#This Row],[Red_9]]/Table6[[#This Row],[sales]])</f>
        <v>0.96703584407677023</v>
      </c>
      <c r="BH790" s="9">
        <f>'[1]10'!P$22+'[1]10'!P$30*Table6[[#This Row],[LNTV]]+'[1]10'!P$29*Table6[[#This Row],[LNRADIOLING]]+'[1]10'!P$24*Table6[[#This Row],[LNONLINELING]]+'[1]10'!P$23*Table6[[#This Row],[DL_DUM]]+'[1]10'!P$25*Table6[[#This Row],[CT_DUM]]+'[1]10'!P$26*Table6[[#This Row],[PA_DUM]]+'[1]10'!P$27*Table6[[#This Row],[NY_DUM]]+'[1]10'!P$28*Table6[[#This Row],[NJ_DUM]]</f>
        <v>5.9060741648875457</v>
      </c>
      <c r="BI790" s="9">
        <f>Table6[[#This Row],[sales]]-Table6[[#This Row],[Pred_10]]</f>
        <v>175.38234250740226</v>
      </c>
      <c r="BJ790" s="45">
        <f>ABS(Table6[[#This Row],[Red_10]]/Table6[[#This Row],[sales]])</f>
        <v>0.96742166833767551</v>
      </c>
      <c r="BK790" s="9">
        <f>'[1]11'!P$32+'[1]11'!P$40*Table6[[#This Row],[LNONLINELING]]+'[1]11'!P$39*Table6[[#This Row],[LNRADIOLING]]+'[1]11'!P$38*Table6[[#This Row],[LNTVLING]]+'[1]11'!P$33*Table6[[#This Row],[DL_DUM]]+'[1]11'!P$34*Table6[[#This Row],[CT_DUM]]+'[1]11'!P$35*Table6[[#This Row],[PA_DUM]]+'[1]11'!P$36*Table6[[#This Row],[NY_DUM]]+'[1]11'!P$37*Table6[[#This Row],[NJ_DUM]]</f>
        <v>5.8511913414859791</v>
      </c>
      <c r="BL790" s="9">
        <f>Table6[[#This Row],[sales]]-Table6[[#This Row],[ Pred_11]]</f>
        <v>175.43722533080381</v>
      </c>
      <c r="BM790" s="47">
        <f>ABS(Table6[[#This Row],[ Red_11]]/Table6[[#This Row],[sales]])</f>
        <v>0.96772440595549447</v>
      </c>
      <c r="BN790" s="9">
        <f>'[1]12'!K$22+'[1]12'!K$28*Table6[[#This Row],[COMBINE LN LING]]+'[1]12'!K$23*Table6[[#This Row],[DL_DUM]]+'[1]12'!K$24*Table6[[#This Row],[CT_DUM]]+'[1]12'!K$25*Table6[[#This Row],[PA_DUM]]+'[1]12'!K$26*Table6[[#This Row],[NY_DUM]]+'[1]12'!K$27*Table6[[#This Row],[NJ_DUM]]</f>
        <v>5.9850473247737694</v>
      </c>
      <c r="BO790" s="9">
        <f>Table6[[#This Row],[sales]]-Table6[[#This Row],[ Pred_12]]</f>
        <v>175.30336934751602</v>
      </c>
      <c r="BP790" s="47">
        <f>ABS(Table6[[#This Row],[ Red_12]]/Table6[[#This Row],[sales]])</f>
        <v>0.96698604668387178</v>
      </c>
      <c r="BQ790">
        <f>LN(G790+'2019 Totals and Calculations'!C$18)</f>
        <v>7.3287649512132198</v>
      </c>
      <c r="BR790">
        <f>LN(Table6[[#This Row],[PROF RADIO]]+'2019 Totals and Calculations'!D$18)</f>
        <v>5.4825802305763238</v>
      </c>
      <c r="BS790">
        <f>LN(Table6[[#This Row],[ONLINE LINGERING]]+'2019 Totals and Calculations'!E$18)</f>
        <v>4.9064915495626567</v>
      </c>
      <c r="BT790">
        <f>MONTH(Table6[[#This Row],[Date]])</f>
        <v>1</v>
      </c>
      <c r="BU790">
        <f t="shared" si="337"/>
        <v>1</v>
      </c>
      <c r="BV790">
        <f t="shared" si="338"/>
        <v>0</v>
      </c>
      <c r="BW790">
        <f t="shared" si="339"/>
        <v>0</v>
      </c>
      <c r="BX790">
        <f t="shared" si="340"/>
        <v>0</v>
      </c>
      <c r="BY790">
        <f t="shared" si="341"/>
        <v>0</v>
      </c>
      <c r="BZ790">
        <f t="shared" si="342"/>
        <v>0</v>
      </c>
      <c r="CA790">
        <f t="shared" si="343"/>
        <v>0</v>
      </c>
      <c r="CB790">
        <f t="shared" si="344"/>
        <v>0</v>
      </c>
      <c r="CC790">
        <f t="shared" si="345"/>
        <v>0</v>
      </c>
      <c r="CD790">
        <f t="shared" si="346"/>
        <v>0</v>
      </c>
      <c r="CE790">
        <f t="shared" si="347"/>
        <v>0</v>
      </c>
      <c r="CF790">
        <f t="shared" si="348"/>
        <v>0</v>
      </c>
      <c r="CG790">
        <f t="shared" si="349"/>
        <v>4</v>
      </c>
      <c r="CH79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194.25118259599424</v>
      </c>
      <c r="CI790" s="79">
        <f>Table6[[#This Row],[sales]]-CH790</f>
        <v>-12.962765923704438</v>
      </c>
      <c r="CJ790">
        <f>ABS(Table6[[#This Row],[sales]]-CH790)/Table6[[#This Row],[sales]]</f>
        <v>7.1503553076625315E-2</v>
      </c>
      <c r="CK79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196.79209318550383</v>
      </c>
      <c r="CL790" s="79">
        <f>Table6[[#This Row],[sales]]-CK790</f>
        <v>-15.503676513214032</v>
      </c>
      <c r="CM790">
        <f>ABS(Table6[[#This Row],[sales]]-CK790)/Table6[[#This Row],[sales]]</f>
        <v>8.5519399406745397E-2</v>
      </c>
      <c r="CN79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200.86721387282924</v>
      </c>
      <c r="CO790" s="79">
        <f>Table6[[#This Row],[sales]]-CN790</f>
        <v>-19.578797200539441</v>
      </c>
      <c r="CP790">
        <f>ABS(Table6[[#This Row],[sales]]-CN790)/Table6[[#This Row],[sales]]</f>
        <v>0.10799805944541678</v>
      </c>
      <c r="CQ79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204.11489630280693</v>
      </c>
      <c r="CR790" s="79">
        <f>Table6[[#This Row],[sales]]-CQ790</f>
        <v>-22.826479630517127</v>
      </c>
      <c r="CS790">
        <f>ABS(Table6[[#This Row],[sales]]-CQ790)/Table6[[#This Row],[sales]]</f>
        <v>0.12591251029446598</v>
      </c>
    </row>
    <row r="791" spans="1:97" x14ac:dyDescent="0.2">
      <c r="A791">
        <v>790</v>
      </c>
      <c r="B791" t="s">
        <v>953</v>
      </c>
      <c r="C791" s="5">
        <v>42764</v>
      </c>
      <c r="D791" s="6">
        <v>1312.74675</v>
      </c>
      <c r="E791" s="8">
        <f>YEAR(Table6[[#This Row],[Date]])</f>
        <v>2017</v>
      </c>
      <c r="F791" s="6">
        <f>Table6[[#This Row],[TV_State]]+Table6[[#This Row],[Radio_State]]+Table6[[#This Row],[Online]]</f>
        <v>1604.4682500000001</v>
      </c>
      <c r="G791" s="6">
        <f t="shared" si="324"/>
        <v>1207.402875</v>
      </c>
      <c r="H791" s="6">
        <f>LN(Table6[[#This Row],[PROF TV LING]])</f>
        <v>7.0962269475090682</v>
      </c>
      <c r="I791" s="6">
        <f t="shared" si="325"/>
        <v>7.1798769767959936</v>
      </c>
      <c r="J791" s="6">
        <v>194.48100000000002</v>
      </c>
      <c r="K791" s="6">
        <f t="shared" si="330"/>
        <v>186.09550000000002</v>
      </c>
      <c r="L791" s="6">
        <f>0.5*J790+0.5*Table6[[#This Row],[Radio_State]]</f>
        <v>189.85050000000001</v>
      </c>
      <c r="M791" s="6">
        <f>LN(Table6[[#This Row],[RADIO LINGERING ]])</f>
        <v>5.2462369203324943</v>
      </c>
      <c r="N791" s="6">
        <f t="shared" si="326"/>
        <v>5.2703344719115552</v>
      </c>
      <c r="O791" s="6">
        <v>97.240500000000026</v>
      </c>
      <c r="P791" s="6">
        <f t="shared" si="327"/>
        <v>95.30865</v>
      </c>
      <c r="Q791" s="6">
        <f>0.3*O790+0.7*Table6[[#This Row],[Online]]</f>
        <v>95.851349999999996</v>
      </c>
      <c r="R791" s="6">
        <f>LN(Table6[[#This Row],[ONLINE LINGERING]])</f>
        <v>4.5627985538995102</v>
      </c>
      <c r="S791" s="6">
        <f t="shared" si="328"/>
        <v>4.5771872913516098</v>
      </c>
      <c r="T791" s="6">
        <v>200.32980621522597</v>
      </c>
      <c r="U791" s="6">
        <f t="shared" si="329"/>
        <v>5.2999650394653139</v>
      </c>
      <c r="V791" s="8">
        <f>YEAR(Table6[[#This Row],[Date]])</f>
        <v>2017</v>
      </c>
      <c r="W791" s="8">
        <f>WEEKNUM(Table6[[#This Row],[Date]])</f>
        <v>5</v>
      </c>
      <c r="X791" t="s">
        <v>958</v>
      </c>
      <c r="Y791" s="9">
        <f>Table6[[#This Row],[LNTVLING]]+Table6[[#This Row],[LNRADIOLING]]+Table6[[#This Row],[LNONLINELING]]</f>
        <v>16.905262421741071</v>
      </c>
      <c r="Z791">
        <f t="shared" si="350"/>
        <v>1</v>
      </c>
      <c r="AA791">
        <f t="shared" si="331"/>
        <v>0</v>
      </c>
      <c r="AB791">
        <f t="shared" si="332"/>
        <v>0</v>
      </c>
      <c r="AC791">
        <f t="shared" si="333"/>
        <v>0</v>
      </c>
      <c r="AD791">
        <f t="shared" si="334"/>
        <v>0</v>
      </c>
      <c r="AE791">
        <f t="shared" si="335"/>
        <v>0</v>
      </c>
      <c r="AF791">
        <f t="shared" si="336"/>
        <v>1</v>
      </c>
      <c r="AG791" s="9">
        <f>'[1]1'!J$20+'[1]1'!J$21*Table6[[#This Row],[TV_State]]</f>
        <v>2620.7257488871537</v>
      </c>
      <c r="AH791" s="9">
        <f>Table6[[#This Row],[sales]]-Table6[[#This Row],[Pred_1]]</f>
        <v>-2420.3959426719275</v>
      </c>
      <c r="AI791">
        <f>ABS(Table6[[#This Row],[Res_1]])/Table6[[#This Row],[sales]]</f>
        <v>12.082056027506736</v>
      </c>
      <c r="AJ791" s="9">
        <f>'[1]2'!J$20+'[1]2'!J$21*Table6[[#This Row],[Radio_State]]</f>
        <v>2568.0640533322285</v>
      </c>
      <c r="AK791" s="9">
        <f>Table6[[#This Row],[sales]]-Table6[[#This Row],[ Pred_2 ]]</f>
        <v>-2367.7342471170023</v>
      </c>
      <c r="AL791">
        <f>ABS(Table6[[#This Row],[ Res_2 ]])/Table6[[#This Row],[sales]]</f>
        <v>11.819181038757694</v>
      </c>
      <c r="AM791" s="10">
        <f>'[1]3'!J$20+'[1]3'!J$21*Data!O791</f>
        <v>2362.5197777476656</v>
      </c>
      <c r="AN791" s="9">
        <f>Table6[[#This Row],[sales]]-Table6[[#This Row],[Pred_3]]</f>
        <v>-2162.1899715324398</v>
      </c>
      <c r="AO791" s="9">
        <f>ABS(Table6[[#This Row],[Res_3]])/Table6[[#This Row],[sales]]</f>
        <v>10.793151615239289</v>
      </c>
      <c r="AP791" s="9">
        <f>'[1]4'!L$21+'[1]4'!L$27*Table6[[#This Row],[TV_State]]+'[1]4'!L$22*Table6[[#This Row],[NJ_DUM]]+'[1]4'!L$23*Table6[[#This Row],[NY_DUM]]+'[1]4'!L$24*Table6[[#This Row],[PA_DUM]]+'[1]4'!L$25*Table6[[#This Row],[CT_DUM]]+'[1]4'!L$26*Table6[[#This Row],[DL_DUM]]</f>
        <v>527.39651900895979</v>
      </c>
      <c r="AQ791" s="9">
        <f>Table6[[#This Row],[sales]]-Table6[[#This Row],[Pred_4]]</f>
        <v>-327.06671279373381</v>
      </c>
      <c r="AR791">
        <f>ABS(Table6[[#This Row],[Res_4]]/Table6[[#This Row],[sales]])</f>
        <v>1.6326412877489982</v>
      </c>
      <c r="AS791" s="9">
        <f>'[1]5'!L$20+'[1]5'!L$26*Table6[[#This Row],[Radio_State]]+'[1]5'!L$21*Table6[[#This Row],[NJ_DUM]]+'[1]5'!L$22*Table6[[#This Row],[NY_DUM]]+'[1]5'!L$23*Table6[[#This Row],[PA_DUM]]+'[1]5'!L$24*Table6[[#This Row],[CT_DUM]]+'[1]5'!L$25*Table6[[#This Row],[DL_DUM]]</f>
        <v>538.98834484427812</v>
      </c>
      <c r="AT791" s="9">
        <f>Table6[[#This Row],[sales]]-Table6[[#This Row],[Pred_5]]</f>
        <v>-338.65853862905215</v>
      </c>
      <c r="AU791" s="9">
        <f>ABS(Table6[[#This Row],[Red_5]]/Table6[[#This Row],[sales]])</f>
        <v>1.6905049978694213</v>
      </c>
      <c r="AV791" s="9">
        <f>'[1]6'!L$20+'[1]6'!L$26*Table6[[#This Row],[Online]]+'[1]6'!L$21*Table6[[#This Row],[NJ_DUM]]+'[1]6'!L$22*Table6[[#This Row],[NY_DUM]]+'[1]6'!L$23*Table6[[#This Row],[PA_DUM]]+'[1]6'!L$24*Table6[[#This Row],[CT_DUM]]+'[1]6'!L$25*Table6[[#This Row],[DL_DUM]]</f>
        <v>417.26190200418426</v>
      </c>
      <c r="AW791" s="9">
        <f>Table6[[#This Row],[sales]]-Table6[[#This Row],[Pred_6]]</f>
        <v>-216.93209578895829</v>
      </c>
      <c r="AX791" s="9">
        <f>ABS(Table6[[#This Row],[Red_6]]/Table6[[#This Row],[sales]])</f>
        <v>1.082874784773143</v>
      </c>
      <c r="AY791" s="9">
        <f>'[1]7'!L$21+'[1]7'!L$27*Table6[[#This Row],[LNTV]]+'[1]7'!L$22*Table6[[#This Row],[NJ_DUM]]+'[1]7'!L$23*Table6[[#This Row],[NY_DUM]]+'[1]7'!L$24*Table6[[#This Row],[PA_DUM]]+'[1]7'!L$25*Table6[[#This Row],[CT_DUM]]+'[1]7'!L$26*Table6[[#This Row],[DL_DUM]]</f>
        <v>5.9402712825256803</v>
      </c>
      <c r="AZ791" s="9">
        <f>Table6[[#This Row],[sales]]-Table6[[#This Row],[Pred_7]]</f>
        <v>194.38953493270029</v>
      </c>
      <c r="BA791" s="9">
        <f>ABS(Table6[[#This Row],[Red_7]]/Table6[[#This Row],[sales]])</f>
        <v>0.97034754141306512</v>
      </c>
      <c r="BB791" s="9">
        <f>'[1]8'!O$22+'[1]8'!O$28*Table6[[#This Row],[LNRADIOLING]]+'[1]8'!O$23*Table6[[#This Row],[DL_DUM]]+'[1]8'!O$24*Table6[[#This Row],[CT_DUM]]+'[1]8'!O$25*Table6[[#This Row],[PA_DUM]]+'[1]8'!O$26*Table6[[#This Row],[NY_DUM]]+'[1]8'!O$27*Table6[[#This Row],[NJ_DUM]]</f>
        <v>5.8960196355754126</v>
      </c>
      <c r="BC791" s="9">
        <f>Table6[[#This Row],[sales]]-Table6[[#This Row],[Pred_8]]</f>
        <v>194.43378657965056</v>
      </c>
      <c r="BD791" s="9">
        <f>ABS(Table6[[#This Row],[Red_8]]/Table6[[#This Row],[sales]])</f>
        <v>0.97056843538678927</v>
      </c>
      <c r="BE791" s="9">
        <f>'[1]9'!M$19+'[1]9'!M$21*Table6[[#This Row],[LNONLINE]]+'[1]9'!M$20*Table6[[#This Row],[DL_DUM]]+'[1]9'!M$22*Table6[[#This Row],[CT_DUM]]+'[1]9'!M$23*Table6[[#This Row],[PA_DUM]]+'[1]9'!M$24*Table6[[#This Row],[NY_DUM]]+'[1]9'!M$25*Table6[[#This Row],[NJ_DUM]]</f>
        <v>5.9914674513797683</v>
      </c>
      <c r="BF791" s="9">
        <f>Table6[[#This Row],[sales]]-Table6[[#This Row],[Pred_9]]</f>
        <v>194.3383387638462</v>
      </c>
      <c r="BG791" s="9">
        <f>ABS(Table6[[#This Row],[Red_9]]/Table6[[#This Row],[sales]])</f>
        <v>0.97009198199421809</v>
      </c>
      <c r="BH791" s="9">
        <f>'[1]10'!P$22+'[1]10'!P$30*Table6[[#This Row],[LNTV]]+'[1]10'!P$29*Table6[[#This Row],[LNRADIOLING]]+'[1]10'!P$24*Table6[[#This Row],[LNONLINELING]]+'[1]10'!P$23*Table6[[#This Row],[DL_DUM]]+'[1]10'!P$25*Table6[[#This Row],[CT_DUM]]+'[1]10'!P$26*Table6[[#This Row],[PA_DUM]]+'[1]10'!P$27*Table6[[#This Row],[NY_DUM]]+'[1]10'!P$28*Table6[[#This Row],[NJ_DUM]]</f>
        <v>5.9149545781798398</v>
      </c>
      <c r="BI791" s="9">
        <f>Table6[[#This Row],[sales]]-Table6[[#This Row],[Pred_10]]</f>
        <v>194.41485163704613</v>
      </c>
      <c r="BJ791" s="45">
        <f>ABS(Table6[[#This Row],[Red_10]]/Table6[[#This Row],[sales]])</f>
        <v>0.97047391653828552</v>
      </c>
      <c r="BK791" s="9">
        <f>'[1]11'!P$32+'[1]11'!P$40*Table6[[#This Row],[LNONLINELING]]+'[1]11'!P$39*Table6[[#This Row],[LNRADIOLING]]+'[1]11'!P$38*Table6[[#This Row],[LNTVLING]]+'[1]11'!P$33*Table6[[#This Row],[DL_DUM]]+'[1]11'!P$34*Table6[[#This Row],[CT_DUM]]+'[1]11'!P$35*Table6[[#This Row],[PA_DUM]]+'[1]11'!P$36*Table6[[#This Row],[NY_DUM]]+'[1]11'!P$37*Table6[[#This Row],[NJ_DUM]]</f>
        <v>5.8585112243174446</v>
      </c>
      <c r="BL791" s="9">
        <f>Table6[[#This Row],[sales]]-Table6[[#This Row],[ Pred_11]]</f>
        <v>194.47129499090852</v>
      </c>
      <c r="BM791" s="47">
        <f>ABS(Table6[[#This Row],[ Red_11]]/Table6[[#This Row],[sales]])</f>
        <v>0.97075566868954433</v>
      </c>
      <c r="BN791" s="9">
        <f>'[1]12'!K$22+'[1]12'!K$28*Table6[[#This Row],[COMBINE LN LING]]+'[1]12'!K$23*Table6[[#This Row],[DL_DUM]]+'[1]12'!K$24*Table6[[#This Row],[CT_DUM]]+'[1]12'!K$25*Table6[[#This Row],[PA_DUM]]+'[1]12'!K$26*Table6[[#This Row],[NY_DUM]]+'[1]12'!K$27*Table6[[#This Row],[NJ_DUM]]</f>
        <v>5.9981055209900598</v>
      </c>
      <c r="BO791" s="9">
        <f>Table6[[#This Row],[sales]]-Table6[[#This Row],[ Pred_12]]</f>
        <v>194.33170069423591</v>
      </c>
      <c r="BP791" s="47">
        <f>ABS(Table6[[#This Row],[ Red_12]]/Table6[[#This Row],[sales]])</f>
        <v>0.97005884628797601</v>
      </c>
      <c r="BQ791">
        <f>LN(G791+'2019 Totals and Calculations'!C$18)</f>
        <v>7.3579683538284701</v>
      </c>
      <c r="BR791">
        <f>LN(Table6[[#This Row],[PROF RADIO]]+'2019 Totals and Calculations'!D$18)</f>
        <v>5.5168578048540242</v>
      </c>
      <c r="BS791">
        <f>LN(Table6[[#This Row],[ONLINE LINGERING]]+'2019 Totals and Calculations'!E$18)</f>
        <v>4.9397027861460092</v>
      </c>
      <c r="BT791">
        <f>MONTH(Table6[[#This Row],[Date]])</f>
        <v>1</v>
      </c>
      <c r="BU791">
        <f t="shared" si="337"/>
        <v>1</v>
      </c>
      <c r="BV791">
        <f t="shared" si="338"/>
        <v>0</v>
      </c>
      <c r="BW791">
        <f t="shared" si="339"/>
        <v>0</v>
      </c>
      <c r="BX791">
        <f t="shared" si="340"/>
        <v>0</v>
      </c>
      <c r="BY791">
        <f t="shared" si="341"/>
        <v>0</v>
      </c>
      <c r="BZ791">
        <f t="shared" si="342"/>
        <v>0</v>
      </c>
      <c r="CA791">
        <f t="shared" si="343"/>
        <v>0</v>
      </c>
      <c r="CB791">
        <f t="shared" si="344"/>
        <v>0</v>
      </c>
      <c r="CC791">
        <f t="shared" si="345"/>
        <v>0</v>
      </c>
      <c r="CD791">
        <f t="shared" si="346"/>
        <v>0</v>
      </c>
      <c r="CE791">
        <f t="shared" si="347"/>
        <v>0</v>
      </c>
      <c r="CF791">
        <f t="shared" si="348"/>
        <v>0</v>
      </c>
      <c r="CG791">
        <f t="shared" si="349"/>
        <v>5</v>
      </c>
      <c r="CH79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196.47952850705533</v>
      </c>
      <c r="CI791" s="79">
        <f>Table6[[#This Row],[sales]]-CH791</f>
        <v>3.850277708170637</v>
      </c>
      <c r="CJ791">
        <f>ABS(Table6[[#This Row],[sales]]-CH791)/Table6[[#This Row],[sales]]</f>
        <v>1.9219694667073454E-2</v>
      </c>
      <c r="CK79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199.32151492905217</v>
      </c>
      <c r="CL791" s="79">
        <f>Table6[[#This Row],[sales]]-CK791</f>
        <v>1.0082912861738009</v>
      </c>
      <c r="CM791">
        <f>ABS(Table6[[#This Row],[sales]]-CK791)/Table6[[#This Row],[sales]]</f>
        <v>5.0331565992258534E-3</v>
      </c>
      <c r="CN79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203.5362802783938</v>
      </c>
      <c r="CO791" s="79">
        <f>Table6[[#This Row],[sales]]-CN791</f>
        <v>-3.2064740631678319</v>
      </c>
      <c r="CP791">
        <f>ABS(Table6[[#This Row],[sales]]-CN791)/Table6[[#This Row],[sales]]</f>
        <v>1.6005975964070621E-2</v>
      </c>
      <c r="CQ79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208.13271494484411</v>
      </c>
      <c r="CR791" s="79">
        <f>Table6[[#This Row],[sales]]-CQ791</f>
        <v>-7.8029087296181388</v>
      </c>
      <c r="CS791">
        <f>ABS(Table6[[#This Row],[sales]]-CQ791)/Table6[[#This Row],[sales]]</f>
        <v>3.8950313370917054E-2</v>
      </c>
    </row>
    <row r="792" spans="1:97" x14ac:dyDescent="0.2">
      <c r="A792">
        <v>791</v>
      </c>
      <c r="B792" t="s">
        <v>953</v>
      </c>
      <c r="C792" s="5">
        <v>42771</v>
      </c>
      <c r="D792" s="6">
        <v>1378.3840875000001</v>
      </c>
      <c r="E792" s="8">
        <f>YEAR(Table6[[#This Row],[Date]])</f>
        <v>2017</v>
      </c>
      <c r="F792" s="6">
        <f>Table6[[#This Row],[TV_State]]+Table6[[#This Row],[Radio_State]]+Table6[[#This Row],[Online]]</f>
        <v>1684.6916625000001</v>
      </c>
      <c r="G792" s="6">
        <f t="shared" si="324"/>
        <v>1258.69723875</v>
      </c>
      <c r="H792" s="6">
        <f>LN(Table6[[#This Row],[PROF TV LING]])</f>
        <v>7.1378325275634253</v>
      </c>
      <c r="I792" s="6">
        <f t="shared" si="325"/>
        <v>7.2286671409654257</v>
      </c>
      <c r="J792" s="6">
        <v>204.20505000000006</v>
      </c>
      <c r="K792" s="6">
        <f t="shared" si="330"/>
        <v>195.15027500000002</v>
      </c>
      <c r="L792" s="6">
        <f>0.5*J791+0.5*Table6[[#This Row],[Radio_State]]</f>
        <v>199.34302500000004</v>
      </c>
      <c r="M792" s="6">
        <f>LN(Table6[[#This Row],[RADIO LINGERING ]])</f>
        <v>5.2950270845019265</v>
      </c>
      <c r="N792" s="6">
        <f t="shared" si="326"/>
        <v>5.3191246360809874</v>
      </c>
      <c r="O792" s="6">
        <v>102.10252500000003</v>
      </c>
      <c r="P792" s="6">
        <f t="shared" si="327"/>
        <v>100.06436250000002</v>
      </c>
      <c r="Q792" s="6">
        <f>0.3*O791+0.7*Table6[[#This Row],[Online]]</f>
        <v>100.64391750000001</v>
      </c>
      <c r="R792" s="6">
        <f>LN(Table6[[#This Row],[ONLINE LINGERING]])</f>
        <v>4.6115887180689423</v>
      </c>
      <c r="S792" s="6">
        <f t="shared" si="328"/>
        <v>4.625977455521042</v>
      </c>
      <c r="T792" s="6">
        <v>227.56614947167381</v>
      </c>
      <c r="U792" s="6">
        <f t="shared" si="329"/>
        <v>5.4274409630349565</v>
      </c>
      <c r="V792" s="8">
        <f>YEAR(Table6[[#This Row],[Date]])</f>
        <v>2017</v>
      </c>
      <c r="W792" s="8">
        <f>WEEKNUM(Table6[[#This Row],[Date]])</f>
        <v>6</v>
      </c>
      <c r="X792" t="s">
        <v>959</v>
      </c>
      <c r="Y792" s="9">
        <f>Table6[[#This Row],[LNTVLING]]+Table6[[#This Row],[LNRADIOLING]]+Table6[[#This Row],[LNONLINELING]]</f>
        <v>17.044448330134294</v>
      </c>
      <c r="Z792">
        <f t="shared" si="350"/>
        <v>1</v>
      </c>
      <c r="AA792">
        <f t="shared" si="331"/>
        <v>0</v>
      </c>
      <c r="AB792">
        <f t="shared" si="332"/>
        <v>0</v>
      </c>
      <c r="AC792">
        <f t="shared" si="333"/>
        <v>0</v>
      </c>
      <c r="AD792">
        <f t="shared" si="334"/>
        <v>0</v>
      </c>
      <c r="AE792">
        <f t="shared" si="335"/>
        <v>0</v>
      </c>
      <c r="AF792">
        <f t="shared" si="336"/>
        <v>1</v>
      </c>
      <c r="AG792" s="9">
        <f>'[1]1'!J$20+'[1]1'!J$21*Table6[[#This Row],[TV_State]]</f>
        <v>2685.275409058695</v>
      </c>
      <c r="AH792" s="9">
        <f>Table6[[#This Row],[sales]]-Table6[[#This Row],[Pred_1]]</f>
        <v>-2457.7092595870213</v>
      </c>
      <c r="AI792">
        <f>ABS(Table6[[#This Row],[Res_1]])/Table6[[#This Row],[sales]]</f>
        <v>10.799977348533304</v>
      </c>
      <c r="AJ792" s="9">
        <f>'[1]2'!J$20+'[1]2'!J$21*Table6[[#This Row],[Radio_State]]</f>
        <v>2610.7531657989648</v>
      </c>
      <c r="AK792" s="9">
        <f>Table6[[#This Row],[sales]]-Table6[[#This Row],[ Pred_2 ]]</f>
        <v>-2383.1870163272911</v>
      </c>
      <c r="AL792">
        <f>ABS(Table6[[#This Row],[ Res_2 ]])/Table6[[#This Row],[sales]]</f>
        <v>10.472502267407469</v>
      </c>
      <c r="AM792" s="10">
        <f>'[1]3'!J$20+'[1]3'!J$21*Data!O792</f>
        <v>2390.609257548806</v>
      </c>
      <c r="AN792" s="9">
        <f>Table6[[#This Row],[sales]]-Table6[[#This Row],[Pred_3]]</f>
        <v>-2163.0431080771323</v>
      </c>
      <c r="AO792" s="9">
        <f>ABS(Table6[[#This Row],[Res_3]])/Table6[[#This Row],[sales]]</f>
        <v>9.5051180199644598</v>
      </c>
      <c r="AP792" s="9">
        <f>'[1]4'!L$21+'[1]4'!L$27*Table6[[#This Row],[TV_State]]+'[1]4'!L$22*Table6[[#This Row],[NJ_DUM]]+'[1]4'!L$23*Table6[[#This Row],[NY_DUM]]+'[1]4'!L$24*Table6[[#This Row],[PA_DUM]]+'[1]4'!L$25*Table6[[#This Row],[CT_DUM]]+'[1]4'!L$26*Table6[[#This Row],[DL_DUM]]</f>
        <v>541.87484524211663</v>
      </c>
      <c r="AQ792" s="9">
        <f>Table6[[#This Row],[sales]]-Table6[[#This Row],[Pred_4]]</f>
        <v>-314.3086957704428</v>
      </c>
      <c r="AR792">
        <f>ABS(Table6[[#This Row],[Res_4]]/Table6[[#This Row],[sales]])</f>
        <v>1.3811750846958293</v>
      </c>
      <c r="AS792" s="9">
        <f>'[1]5'!L$20+'[1]5'!L$26*Table6[[#This Row],[Radio_State]]+'[1]5'!L$21*Table6[[#This Row],[NJ_DUM]]+'[1]5'!L$22*Table6[[#This Row],[NY_DUM]]+'[1]5'!L$23*Table6[[#This Row],[PA_DUM]]+'[1]5'!L$24*Table6[[#This Row],[CT_DUM]]+'[1]5'!L$25*Table6[[#This Row],[DL_DUM]]</f>
        <v>556.11818567013961</v>
      </c>
      <c r="AT792" s="9">
        <f>Table6[[#This Row],[sales]]-Table6[[#This Row],[Pred_5]]</f>
        <v>-328.55203619846577</v>
      </c>
      <c r="AU792" s="9">
        <f>ABS(Table6[[#This Row],[Red_5]]/Table6[[#This Row],[sales]])</f>
        <v>1.4437649754203101</v>
      </c>
      <c r="AV792" s="9">
        <f>'[1]6'!L$20+'[1]6'!L$26*Table6[[#This Row],[Online]]+'[1]6'!L$21*Table6[[#This Row],[NJ_DUM]]+'[1]6'!L$22*Table6[[#This Row],[NY_DUM]]+'[1]6'!L$23*Table6[[#This Row],[PA_DUM]]+'[1]6'!L$24*Table6[[#This Row],[CT_DUM]]+'[1]6'!L$25*Table6[[#This Row],[DL_DUM]]</f>
        <v>438.42268716371655</v>
      </c>
      <c r="AW792" s="9">
        <f>Table6[[#This Row],[sales]]-Table6[[#This Row],[Pred_6]]</f>
        <v>-210.85653769204274</v>
      </c>
      <c r="AX792" s="9">
        <f>ABS(Table6[[#This Row],[Red_6]]/Table6[[#This Row],[sales]])</f>
        <v>0.92657250729765939</v>
      </c>
      <c r="AY792" s="9">
        <f>'[1]7'!L$21+'[1]7'!L$27*Table6[[#This Row],[LNTV]]+'[1]7'!L$22*Table6[[#This Row],[NJ_DUM]]+'[1]7'!L$23*Table6[[#This Row],[NY_DUM]]+'[1]7'!L$24*Table6[[#This Row],[PA_DUM]]+'[1]7'!L$25*Table6[[#This Row],[CT_DUM]]+'[1]7'!L$26*Table6[[#This Row],[DL_DUM]]</f>
        <v>5.9456715969352842</v>
      </c>
      <c r="AZ792" s="9">
        <f>Table6[[#This Row],[sales]]-Table6[[#This Row],[Pred_7]]</f>
        <v>221.62047787473853</v>
      </c>
      <c r="BA792" s="9">
        <f>ABS(Table6[[#This Row],[Red_7]]/Table6[[#This Row],[sales]])</f>
        <v>0.97387277672562911</v>
      </c>
      <c r="BB792" s="9">
        <f>'[1]8'!O$22+'[1]8'!O$28*Table6[[#This Row],[LNRADIOLING]]+'[1]8'!O$23*Table6[[#This Row],[DL_DUM]]+'[1]8'!O$24*Table6[[#This Row],[CT_DUM]]+'[1]8'!O$25*Table6[[#This Row],[PA_DUM]]+'[1]8'!O$26*Table6[[#This Row],[NY_DUM]]+'[1]8'!O$27*Table6[[#This Row],[NJ_DUM]]</f>
        <v>5.8995003719824357</v>
      </c>
      <c r="BC792" s="9">
        <f>Table6[[#This Row],[sales]]-Table6[[#This Row],[Pred_8]]</f>
        <v>221.66664909969137</v>
      </c>
      <c r="BD792" s="9">
        <f>ABS(Table6[[#This Row],[Red_8]]/Table6[[#This Row],[sales]])</f>
        <v>0.974075668170864</v>
      </c>
      <c r="BE792" s="9">
        <f>'[1]9'!M$19+'[1]9'!M$21*Table6[[#This Row],[LNONLINE]]+'[1]9'!M$20*Table6[[#This Row],[DL_DUM]]+'[1]9'!M$22*Table6[[#This Row],[CT_DUM]]+'[1]9'!M$23*Table6[[#This Row],[PA_DUM]]+'[1]9'!M$24*Table6[[#This Row],[NY_DUM]]+'[1]9'!M$25*Table6[[#This Row],[NJ_DUM]]</f>
        <v>6.0069152684987408</v>
      </c>
      <c r="BF792" s="9">
        <f>Table6[[#This Row],[sales]]-Table6[[#This Row],[Pred_9]]</f>
        <v>221.55923420317507</v>
      </c>
      <c r="BG792" s="9">
        <f>ABS(Table6[[#This Row],[Red_9]]/Table6[[#This Row],[sales]])</f>
        <v>0.97360365202625865</v>
      </c>
      <c r="BH792" s="9">
        <f>'[1]10'!P$22+'[1]10'!P$30*Table6[[#This Row],[LNTV]]+'[1]10'!P$29*Table6[[#This Row],[LNRADIOLING]]+'[1]10'!P$24*Table6[[#This Row],[LNONLINELING]]+'[1]10'!P$23*Table6[[#This Row],[DL_DUM]]+'[1]10'!P$25*Table6[[#This Row],[CT_DUM]]+'[1]10'!P$26*Table6[[#This Row],[PA_DUM]]+'[1]10'!P$27*Table6[[#This Row],[NY_DUM]]+'[1]10'!P$28*Table6[[#This Row],[NJ_DUM]]</f>
        <v>5.9238349914721331</v>
      </c>
      <c r="BI792" s="9">
        <f>Table6[[#This Row],[sales]]-Table6[[#This Row],[Pred_10]]</f>
        <v>221.64231448020169</v>
      </c>
      <c r="BJ792" s="45">
        <f>ABS(Table6[[#This Row],[Red_10]]/Table6[[#This Row],[sales]])</f>
        <v>0.9739687339034161</v>
      </c>
      <c r="BK792" s="9">
        <f>'[1]11'!P$32+'[1]11'!P$40*Table6[[#This Row],[LNONLINELING]]+'[1]11'!P$39*Table6[[#This Row],[LNRADIOLING]]+'[1]11'!P$38*Table6[[#This Row],[LNTVLING]]+'[1]11'!P$33*Table6[[#This Row],[DL_DUM]]+'[1]11'!P$34*Table6[[#This Row],[CT_DUM]]+'[1]11'!P$35*Table6[[#This Row],[PA_DUM]]+'[1]11'!P$36*Table6[[#This Row],[NY_DUM]]+'[1]11'!P$37*Table6[[#This Row],[NJ_DUM]]</f>
        <v>5.8652413406651283</v>
      </c>
      <c r="BL792" s="9">
        <f>Table6[[#This Row],[sales]]-Table6[[#This Row],[ Pred_11]]</f>
        <v>221.70090813100867</v>
      </c>
      <c r="BM792" s="47">
        <f>ABS(Table6[[#This Row],[ Red_11]]/Table6[[#This Row],[sales]])</f>
        <v>0.97422621354589822</v>
      </c>
      <c r="BN792" s="9">
        <f>'[1]12'!K$22+'[1]12'!K$28*Table6[[#This Row],[COMBINE LN LING]]+'[1]12'!K$23*Table6[[#This Row],[DL_DUM]]+'[1]12'!K$24*Table6[[#This Row],[CT_DUM]]+'[1]12'!K$25*Table6[[#This Row],[PA_DUM]]+'[1]12'!K$26*Table6[[#This Row],[NY_DUM]]+'[1]12'!K$27*Table6[[#This Row],[NJ_DUM]]</f>
        <v>6.0115001987571137</v>
      </c>
      <c r="BO792" s="9">
        <f>Table6[[#This Row],[sales]]-Table6[[#This Row],[ Pred_12]]</f>
        <v>221.55464927291669</v>
      </c>
      <c r="BP792" s="47">
        <f>ABS(Table6[[#This Row],[ Red_12]]/Table6[[#This Row],[sales]])</f>
        <v>0.97358350434494034</v>
      </c>
      <c r="BQ792">
        <f>LN(G792+'2019 Totals and Calculations'!C$18)</f>
        <v>7.3901448551638209</v>
      </c>
      <c r="BR792">
        <f>LN(Table6[[#This Row],[PROF RADIO]]+'2019 Totals and Calculations'!D$18)</f>
        <v>5.5525976638930068</v>
      </c>
      <c r="BS792">
        <f>LN(Table6[[#This Row],[ONLINE LINGERING]]+'2019 Totals and Calculations'!E$18)</f>
        <v>4.9734267740661933</v>
      </c>
      <c r="BT792">
        <f>MONTH(Table6[[#This Row],[Date]])</f>
        <v>2</v>
      </c>
      <c r="BU792">
        <f t="shared" si="337"/>
        <v>0</v>
      </c>
      <c r="BV792">
        <f t="shared" si="338"/>
        <v>1</v>
      </c>
      <c r="BW792">
        <f t="shared" si="339"/>
        <v>0</v>
      </c>
      <c r="BX792">
        <f t="shared" si="340"/>
        <v>0</v>
      </c>
      <c r="BY792">
        <f t="shared" si="341"/>
        <v>0</v>
      </c>
      <c r="BZ792">
        <f t="shared" si="342"/>
        <v>0</v>
      </c>
      <c r="CA792">
        <f t="shared" si="343"/>
        <v>0</v>
      </c>
      <c r="CB792">
        <f t="shared" si="344"/>
        <v>0</v>
      </c>
      <c r="CC792">
        <f t="shared" si="345"/>
        <v>0</v>
      </c>
      <c r="CD792">
        <f t="shared" si="346"/>
        <v>0</v>
      </c>
      <c r="CE792">
        <f t="shared" si="347"/>
        <v>0</v>
      </c>
      <c r="CF792">
        <f t="shared" si="348"/>
        <v>0</v>
      </c>
      <c r="CG792">
        <f t="shared" si="349"/>
        <v>6</v>
      </c>
      <c r="CH79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198.90958464942432</v>
      </c>
      <c r="CI792" s="79">
        <f>Table6[[#This Row],[sales]]-CH792</f>
        <v>28.656564822249493</v>
      </c>
      <c r="CJ792">
        <f>ABS(Table6[[#This Row],[sales]]-CH792)/Table6[[#This Row],[sales]]</f>
        <v>0.12592630709259553</v>
      </c>
      <c r="CK79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201.97393770553768</v>
      </c>
      <c r="CL792" s="79">
        <f>Table6[[#This Row],[sales]]-CK792</f>
        <v>25.592211766136131</v>
      </c>
      <c r="CM792">
        <f>ABS(Table6[[#This Row],[sales]]-CK792)/Table6[[#This Row],[sales]]</f>
        <v>0.11246053872929686</v>
      </c>
      <c r="CN79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206.27535218246504</v>
      </c>
      <c r="CO792" s="79">
        <f>Table6[[#This Row],[sales]]-CN792</f>
        <v>21.290797289208768</v>
      </c>
      <c r="CP792">
        <f>ABS(Table6[[#This Row],[sales]]-CN792)/Table6[[#This Row],[sales]]</f>
        <v>9.3558718371068328E-2</v>
      </c>
      <c r="CQ79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212.36025381147661</v>
      </c>
      <c r="CR792" s="79">
        <f>Table6[[#This Row],[sales]]-CQ792</f>
        <v>15.2058956601972</v>
      </c>
      <c r="CS792">
        <f>ABS(Table6[[#This Row],[sales]]-CQ792)/Table6[[#This Row],[sales]]</f>
        <v>6.6819672853364986E-2</v>
      </c>
    </row>
    <row r="793" spans="1:97" x14ac:dyDescent="0.2">
      <c r="A793">
        <v>792</v>
      </c>
      <c r="B793" t="s">
        <v>953</v>
      </c>
      <c r="C793" s="5">
        <v>42778</v>
      </c>
      <c r="D793" s="6">
        <v>1447.3032918750005</v>
      </c>
      <c r="E793" s="8">
        <f>YEAR(Table6[[#This Row],[Date]])</f>
        <v>2017</v>
      </c>
      <c r="F793" s="6">
        <f>Table6[[#This Row],[TV_State]]+Table6[[#This Row],[Radio_State]]+Table6[[#This Row],[Online]]</f>
        <v>1768.9262456250005</v>
      </c>
      <c r="G793" s="6">
        <f t="shared" si="324"/>
        <v>1315.2790546875001</v>
      </c>
      <c r="H793" s="6">
        <f>LN(Table6[[#This Row],[PROF TV LING]])</f>
        <v>7.1818041309865768</v>
      </c>
      <c r="I793" s="6">
        <f t="shared" si="325"/>
        <v>7.2774573051348579</v>
      </c>
      <c r="J793" s="6">
        <v>214.41530250000005</v>
      </c>
      <c r="K793" s="6">
        <f t="shared" si="330"/>
        <v>204.78278875000004</v>
      </c>
      <c r="L793" s="6">
        <f>0.5*J792+0.5*Table6[[#This Row],[Radio_State]]</f>
        <v>209.31017625000004</v>
      </c>
      <c r="M793" s="6">
        <f>LN(Table6[[#This Row],[RADIO LINGERING ]])</f>
        <v>5.3438172486713587</v>
      </c>
      <c r="N793" s="6">
        <f t="shared" si="326"/>
        <v>5.3679148002504196</v>
      </c>
      <c r="O793" s="6">
        <v>107.20765125000003</v>
      </c>
      <c r="P793" s="6">
        <f t="shared" si="327"/>
        <v>105.06466462500002</v>
      </c>
      <c r="Q793" s="6">
        <f>0.3*O792+0.7*Table6[[#This Row],[Online]]</f>
        <v>105.67611337500003</v>
      </c>
      <c r="R793" s="6">
        <f>LN(Table6[[#This Row],[ONLINE LINGERING]])</f>
        <v>4.6603788822383745</v>
      </c>
      <c r="S793" s="6">
        <f t="shared" si="328"/>
        <v>4.6747676196904742</v>
      </c>
      <c r="T793" s="6">
        <v>237.48694290451354</v>
      </c>
      <c r="U793" s="6">
        <f t="shared" si="329"/>
        <v>5.4701126447192383</v>
      </c>
      <c r="V793" s="8">
        <f>YEAR(Table6[[#This Row],[Date]])</f>
        <v>2017</v>
      </c>
      <c r="W793" s="8">
        <f>WEEKNUM(Table6[[#This Row],[Date]])</f>
        <v>7</v>
      </c>
      <c r="X793" t="s">
        <v>960</v>
      </c>
      <c r="Y793" s="9">
        <f>Table6[[#This Row],[LNTVLING]]+Table6[[#This Row],[LNRADIOLING]]+Table6[[#This Row],[LNONLINELING]]</f>
        <v>17.186000261896311</v>
      </c>
      <c r="Z793">
        <f t="shared" si="350"/>
        <v>1</v>
      </c>
      <c r="AA793">
        <f t="shared" si="331"/>
        <v>0</v>
      </c>
      <c r="AB793">
        <f t="shared" si="332"/>
        <v>0</v>
      </c>
      <c r="AC793">
        <f t="shared" si="333"/>
        <v>0</v>
      </c>
      <c r="AD793">
        <f t="shared" si="334"/>
        <v>0</v>
      </c>
      <c r="AE793">
        <f t="shared" si="335"/>
        <v>0</v>
      </c>
      <c r="AF793">
        <f t="shared" si="336"/>
        <v>1</v>
      </c>
      <c r="AG793" s="9">
        <f>'[1]1'!J$20+'[1]1'!J$21*Table6[[#This Row],[TV_State]]</f>
        <v>2753.0525522388143</v>
      </c>
      <c r="AH793" s="9">
        <f>Table6[[#This Row],[sales]]-Table6[[#This Row],[Pred_1]]</f>
        <v>-2515.5656093343009</v>
      </c>
      <c r="AI793">
        <f>ABS(Table6[[#This Row],[Res_1]])/Table6[[#This Row],[sales]]</f>
        <v>10.592437540221885</v>
      </c>
      <c r="AJ793" s="9">
        <f>'[1]2'!J$20+'[1]2'!J$21*Table6[[#This Row],[Radio_State]]</f>
        <v>2655.5767338890378</v>
      </c>
      <c r="AK793" s="9">
        <f>Table6[[#This Row],[sales]]-Table6[[#This Row],[ Pred_2 ]]</f>
        <v>-2418.0897909845244</v>
      </c>
      <c r="AL793">
        <f>ABS(Table6[[#This Row],[ Res_2 ]])/Table6[[#This Row],[sales]]</f>
        <v>10.181990476658612</v>
      </c>
      <c r="AM793" s="10">
        <f>'[1]3'!J$20+'[1]3'!J$21*Data!O793</f>
        <v>2420.1032113400038</v>
      </c>
      <c r="AN793" s="9">
        <f>Table6[[#This Row],[sales]]-Table6[[#This Row],[Pred_3]]</f>
        <v>-2182.6162684354904</v>
      </c>
      <c r="AO793" s="9">
        <f>ABS(Table6[[#This Row],[Res_3]])/Table6[[#This Row],[sales]]</f>
        <v>9.1904685021485815</v>
      </c>
      <c r="AP793" s="9">
        <f>'[1]4'!L$21+'[1]4'!L$27*Table6[[#This Row],[TV_State]]+'[1]4'!L$22*Table6[[#This Row],[NJ_DUM]]+'[1]4'!L$23*Table6[[#This Row],[NY_DUM]]+'[1]4'!L$24*Table6[[#This Row],[PA_DUM]]+'[1]4'!L$25*Table6[[#This Row],[CT_DUM]]+'[1]4'!L$26*Table6[[#This Row],[DL_DUM]]</f>
        <v>557.07708778693132</v>
      </c>
      <c r="AQ793" s="9">
        <f>Table6[[#This Row],[sales]]-Table6[[#This Row],[Pred_4]]</f>
        <v>-319.5901448824178</v>
      </c>
      <c r="AR793">
        <f>ABS(Table6[[#This Row],[Res_4]]/Table6[[#This Row],[sales]])</f>
        <v>1.3457166990899181</v>
      </c>
      <c r="AS793" s="9">
        <f>'[1]5'!L$20+'[1]5'!L$26*Table6[[#This Row],[Radio_State]]+'[1]5'!L$21*Table6[[#This Row],[NJ_DUM]]+'[1]5'!L$22*Table6[[#This Row],[NY_DUM]]+'[1]5'!L$23*Table6[[#This Row],[PA_DUM]]+'[1]5'!L$24*Table6[[#This Row],[CT_DUM]]+'[1]5'!L$25*Table6[[#This Row],[DL_DUM]]</f>
        <v>574.1045185372941</v>
      </c>
      <c r="AT793" s="9">
        <f>Table6[[#This Row],[sales]]-Table6[[#This Row],[Pred_5]]</f>
        <v>-336.61757563278059</v>
      </c>
      <c r="AU793" s="9">
        <f>ABS(Table6[[#This Row],[Red_5]]/Table6[[#This Row],[sales]])</f>
        <v>1.4174150861343335</v>
      </c>
      <c r="AV793" s="9">
        <f>'[1]6'!L$20+'[1]6'!L$26*Table6[[#This Row],[Online]]+'[1]6'!L$21*Table6[[#This Row],[NJ_DUM]]+'[1]6'!L$22*Table6[[#This Row],[NY_DUM]]+'[1]6'!L$23*Table6[[#This Row],[PA_DUM]]+'[1]6'!L$24*Table6[[#This Row],[CT_DUM]]+'[1]6'!L$25*Table6[[#This Row],[DL_DUM]]</f>
        <v>460.64151158122536</v>
      </c>
      <c r="AW793" s="9">
        <f>Table6[[#This Row],[sales]]-Table6[[#This Row],[Pred_6]]</f>
        <v>-223.15456867671182</v>
      </c>
      <c r="AX793" s="9">
        <f>ABS(Table6[[#This Row],[Red_6]]/Table6[[#This Row],[sales]])</f>
        <v>0.93964984326079626</v>
      </c>
      <c r="AY793" s="9">
        <f>'[1]7'!L$21+'[1]7'!L$27*Table6[[#This Row],[LNTV]]+'[1]7'!L$22*Table6[[#This Row],[NJ_DUM]]+'[1]7'!L$23*Table6[[#This Row],[NY_DUM]]+'[1]7'!L$24*Table6[[#This Row],[PA_DUM]]+'[1]7'!L$25*Table6[[#This Row],[CT_DUM]]+'[1]7'!L$26*Table6[[#This Row],[DL_DUM]]</f>
        <v>5.9510719113448882</v>
      </c>
      <c r="AZ793" s="9">
        <f>Table6[[#This Row],[sales]]-Table6[[#This Row],[Pred_7]]</f>
        <v>231.53587099316866</v>
      </c>
      <c r="BA793" s="9">
        <f>ABS(Table6[[#This Row],[Red_7]]/Table6[[#This Row],[sales]])</f>
        <v>0.97494147746161508</v>
      </c>
      <c r="BB793" s="9">
        <f>'[1]8'!O$22+'[1]8'!O$28*Table6[[#This Row],[LNRADIOLING]]+'[1]8'!O$23*Table6[[#This Row],[DL_DUM]]+'[1]8'!O$24*Table6[[#This Row],[CT_DUM]]+'[1]8'!O$25*Table6[[#This Row],[PA_DUM]]+'[1]8'!O$26*Table6[[#This Row],[NY_DUM]]+'[1]8'!O$27*Table6[[#This Row],[NJ_DUM]]</f>
        <v>5.9029811083894588</v>
      </c>
      <c r="BC793" s="9">
        <f>Table6[[#This Row],[sales]]-Table6[[#This Row],[Pred_8]]</f>
        <v>231.58396179612407</v>
      </c>
      <c r="BD793" s="9">
        <f>ABS(Table6[[#This Row],[Red_8]]/Table6[[#This Row],[sales]])</f>
        <v>0.97514397618582815</v>
      </c>
      <c r="BE793" s="9">
        <f>'[1]9'!M$19+'[1]9'!M$21*Table6[[#This Row],[LNONLINE]]+'[1]9'!M$20*Table6[[#This Row],[DL_DUM]]+'[1]9'!M$22*Table6[[#This Row],[CT_DUM]]+'[1]9'!M$23*Table6[[#This Row],[PA_DUM]]+'[1]9'!M$24*Table6[[#This Row],[NY_DUM]]+'[1]9'!M$25*Table6[[#This Row],[NJ_DUM]]</f>
        <v>6.0223630856177142</v>
      </c>
      <c r="BF793" s="9">
        <f>Table6[[#This Row],[sales]]-Table6[[#This Row],[Pred_9]]</f>
        <v>231.46457981889583</v>
      </c>
      <c r="BG793" s="9">
        <f>ABS(Table6[[#This Row],[Red_9]]/Table6[[#This Row],[sales]])</f>
        <v>0.97464128759264412</v>
      </c>
      <c r="BH793" s="9">
        <f>'[1]10'!P$22+'[1]10'!P$30*Table6[[#This Row],[LNTV]]+'[1]10'!P$29*Table6[[#This Row],[LNRADIOLING]]+'[1]10'!P$24*Table6[[#This Row],[LNONLINELING]]+'[1]10'!P$23*Table6[[#This Row],[DL_DUM]]+'[1]10'!P$25*Table6[[#This Row],[CT_DUM]]+'[1]10'!P$26*Table6[[#This Row],[PA_DUM]]+'[1]10'!P$27*Table6[[#This Row],[NY_DUM]]+'[1]10'!P$28*Table6[[#This Row],[NJ_DUM]]</f>
        <v>5.9327154047644264</v>
      </c>
      <c r="BI793" s="9">
        <f>Table6[[#This Row],[sales]]-Table6[[#This Row],[Pred_10]]</f>
        <v>231.55422749974912</v>
      </c>
      <c r="BJ793" s="45">
        <f>ABS(Table6[[#This Row],[Red_10]]/Table6[[#This Row],[sales]])</f>
        <v>0.97501877226509337</v>
      </c>
      <c r="BK793" s="9">
        <f>'[1]11'!P$32+'[1]11'!P$40*Table6[[#This Row],[LNONLINELING]]+'[1]11'!P$39*Table6[[#This Row],[LNRADIOLING]]+'[1]11'!P$38*Table6[[#This Row],[LNTVLING]]+'[1]11'!P$33*Table6[[#This Row],[DL_DUM]]+'[1]11'!P$34*Table6[[#This Row],[CT_DUM]]+'[1]11'!P$35*Table6[[#This Row],[PA_DUM]]+'[1]11'!P$36*Table6[[#This Row],[NY_DUM]]+'[1]11'!P$37*Table6[[#This Row],[NJ_DUM]]</f>
        <v>5.871572363321131</v>
      </c>
      <c r="BL793" s="9">
        <f>Table6[[#This Row],[sales]]-Table6[[#This Row],[ Pred_11]]</f>
        <v>231.61537054119242</v>
      </c>
      <c r="BM793" s="47">
        <f>ABS(Table6[[#This Row],[ Red_11]]/Table6[[#This Row],[sales]])</f>
        <v>0.97527623080447878</v>
      </c>
      <c r="BN793" s="9">
        <f>'[1]12'!K$22+'[1]12'!K$28*Table6[[#This Row],[COMBINE LN LING]]+'[1]12'!K$23*Table6[[#This Row],[DL_DUM]]+'[1]12'!K$24*Table6[[#This Row],[CT_DUM]]+'[1]12'!K$25*Table6[[#This Row],[PA_DUM]]+'[1]12'!K$26*Table6[[#This Row],[NY_DUM]]+'[1]12'!K$27*Table6[[#This Row],[NJ_DUM]]</f>
        <v>6.0251225728547819</v>
      </c>
      <c r="BO793" s="9">
        <f>Table6[[#This Row],[sales]]-Table6[[#This Row],[ Pred_12]]</f>
        <v>231.46182033165877</v>
      </c>
      <c r="BP793" s="47">
        <f>ABS(Table6[[#This Row],[ Red_12]]/Table6[[#This Row],[sales]])</f>
        <v>0.97462966806020446</v>
      </c>
      <c r="BQ793">
        <f>LN(G793+'2019 Totals and Calculations'!C$18)</f>
        <v>7.4244770275869287</v>
      </c>
      <c r="BR793">
        <f>LN(Table6[[#This Row],[PROF RADIO]]+'2019 Totals and Calculations'!D$18)</f>
        <v>5.5892659295305451</v>
      </c>
      <c r="BS793">
        <f>LN(Table6[[#This Row],[ONLINE LINGERING]]+'2019 Totals and Calculations'!E$18)</f>
        <v>5.0076540375854481</v>
      </c>
      <c r="BT793">
        <f>MONTH(Table6[[#This Row],[Date]])</f>
        <v>2</v>
      </c>
      <c r="BU793">
        <f t="shared" si="337"/>
        <v>0</v>
      </c>
      <c r="BV793">
        <f t="shared" si="338"/>
        <v>1</v>
      </c>
      <c r="BW793">
        <f t="shared" si="339"/>
        <v>0</v>
      </c>
      <c r="BX793">
        <f t="shared" si="340"/>
        <v>0</v>
      </c>
      <c r="BY793">
        <f t="shared" si="341"/>
        <v>0</v>
      </c>
      <c r="BZ793">
        <f t="shared" si="342"/>
        <v>0</v>
      </c>
      <c r="CA793">
        <f t="shared" si="343"/>
        <v>0</v>
      </c>
      <c r="CB793">
        <f t="shared" si="344"/>
        <v>0</v>
      </c>
      <c r="CC793">
        <f t="shared" si="345"/>
        <v>0</v>
      </c>
      <c r="CD793">
        <f t="shared" si="346"/>
        <v>0</v>
      </c>
      <c r="CE793">
        <f t="shared" si="347"/>
        <v>0</v>
      </c>
      <c r="CF793">
        <f t="shared" si="348"/>
        <v>0</v>
      </c>
      <c r="CG793">
        <f t="shared" si="349"/>
        <v>7</v>
      </c>
      <c r="CH79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201.49909166274702</v>
      </c>
      <c r="CI793" s="79">
        <f>Table6[[#This Row],[sales]]-CH793</f>
        <v>35.987851241766521</v>
      </c>
      <c r="CJ793">
        <f>ABS(Table6[[#This Row],[sales]]-CH793)/Table6[[#This Row],[sales]]</f>
        <v>0.15153612574075775</v>
      </c>
      <c r="CK79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204.71989484517525</v>
      </c>
      <c r="CL793" s="79">
        <f>Table6[[#This Row],[sales]]-CK793</f>
        <v>32.767048059338293</v>
      </c>
      <c r="CM793">
        <f>ABS(Table6[[#This Row],[sales]]-CK793)/Table6[[#This Row],[sales]]</f>
        <v>0.1379741035805617</v>
      </c>
      <c r="CN79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209.08564823928012</v>
      </c>
      <c r="CO793" s="79">
        <f>Table6[[#This Row],[sales]]-CN793</f>
        <v>28.401294665233422</v>
      </c>
      <c r="CP793">
        <f>ABS(Table6[[#This Row],[sales]]-CN793)/Table6[[#This Row],[sales]]</f>
        <v>0.11959097337259818</v>
      </c>
      <c r="CQ79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216.77437541340828</v>
      </c>
      <c r="CR793" s="79">
        <f>Table6[[#This Row],[sales]]-CQ793</f>
        <v>20.712567491105261</v>
      </c>
      <c r="CS793">
        <f>ABS(Table6[[#This Row],[sales]]-CQ793)/Table6[[#This Row],[sales]]</f>
        <v>8.7215605362494272E-2</v>
      </c>
    </row>
    <row r="794" spans="1:97" x14ac:dyDescent="0.2">
      <c r="A794">
        <v>793</v>
      </c>
      <c r="B794" t="s">
        <v>953</v>
      </c>
      <c r="C794" s="5">
        <v>42785</v>
      </c>
      <c r="D794" s="6">
        <v>1519.6684564687503</v>
      </c>
      <c r="E794" s="8">
        <f>YEAR(Table6[[#This Row],[Date]])</f>
        <v>2017</v>
      </c>
      <c r="F794" s="6">
        <f>Table6[[#This Row],[TV_State]]+Table6[[#This Row],[Radio_State]]+Table6[[#This Row],[Online]]</f>
        <v>1857.3725579062504</v>
      </c>
      <c r="G794" s="6">
        <f t="shared" si="324"/>
        <v>1376.5958752218751</v>
      </c>
      <c r="H794" s="6">
        <f>LN(Table6[[#This Row],[PROF TV LING]])</f>
        <v>7.2273689736078026</v>
      </c>
      <c r="I794" s="6">
        <f t="shared" si="325"/>
        <v>7.3262474693042892</v>
      </c>
      <c r="J794" s="6">
        <v>225.13606762500004</v>
      </c>
      <c r="K794" s="6">
        <f t="shared" si="330"/>
        <v>214.95942818750004</v>
      </c>
      <c r="L794" s="6">
        <f>0.5*J793+0.5*Table6[[#This Row],[Radio_State]]</f>
        <v>219.77568506250003</v>
      </c>
      <c r="M794" s="6">
        <f>LN(Table6[[#This Row],[RADIO LINGERING ]])</f>
        <v>5.3926074128407908</v>
      </c>
      <c r="N794" s="6">
        <f t="shared" si="326"/>
        <v>5.4167049644198508</v>
      </c>
      <c r="O794" s="6">
        <v>112.56803381250002</v>
      </c>
      <c r="P794" s="6">
        <f t="shared" si="327"/>
        <v>110.31702305625001</v>
      </c>
      <c r="Q794" s="6">
        <f>0.3*O793+0.7*Table6[[#This Row],[Online]]</f>
        <v>110.95991904375001</v>
      </c>
      <c r="R794" s="6">
        <f>LN(Table6[[#This Row],[ONLINE LINGERING]])</f>
        <v>4.7091690464078058</v>
      </c>
      <c r="S794" s="6">
        <f t="shared" si="328"/>
        <v>4.7235577838599054</v>
      </c>
      <c r="T794" s="6">
        <v>205.3513321686784</v>
      </c>
      <c r="U794" s="6">
        <f t="shared" si="329"/>
        <v>5.3247223276894307</v>
      </c>
      <c r="V794" s="8">
        <f>YEAR(Table6[[#This Row],[Date]])</f>
        <v>2017</v>
      </c>
      <c r="W794" s="8">
        <f>WEEKNUM(Table6[[#This Row],[Date]])</f>
        <v>8</v>
      </c>
      <c r="X794" t="s">
        <v>961</v>
      </c>
      <c r="Y794" s="9">
        <f>Table6[[#This Row],[LNTVLING]]+Table6[[#This Row],[LNRADIOLING]]+Table6[[#This Row],[LNONLINELING]]</f>
        <v>17.3291454328564</v>
      </c>
      <c r="Z794">
        <f t="shared" si="350"/>
        <v>1</v>
      </c>
      <c r="AA794">
        <f t="shared" si="331"/>
        <v>0</v>
      </c>
      <c r="AB794">
        <f t="shared" si="332"/>
        <v>0</v>
      </c>
      <c r="AC794">
        <f t="shared" si="333"/>
        <v>0</v>
      </c>
      <c r="AD794">
        <f t="shared" si="334"/>
        <v>0</v>
      </c>
      <c r="AE794">
        <f t="shared" si="335"/>
        <v>0</v>
      </c>
      <c r="AF794">
        <f t="shared" si="336"/>
        <v>1</v>
      </c>
      <c r="AG794" s="9">
        <f>'[1]1'!J$20+'[1]1'!J$21*Table6[[#This Row],[TV_State]]</f>
        <v>2824.2185525779387</v>
      </c>
      <c r="AH794" s="9">
        <f>Table6[[#This Row],[sales]]-Table6[[#This Row],[Pred_1]]</f>
        <v>-2618.8672204092604</v>
      </c>
      <c r="AI794">
        <f>ABS(Table6[[#This Row],[Res_1]])/Table6[[#This Row],[sales]]</f>
        <v>12.753105581307294</v>
      </c>
      <c r="AJ794" s="9">
        <f>'[1]2'!J$20+'[1]2'!J$21*Table6[[#This Row],[Radio_State]]</f>
        <v>2702.6414803836142</v>
      </c>
      <c r="AK794" s="9">
        <f>Table6[[#This Row],[sales]]-Table6[[#This Row],[ Pred_2 ]]</f>
        <v>-2497.2901482149359</v>
      </c>
      <c r="AL794">
        <f>ABS(Table6[[#This Row],[ Res_2 ]])/Table6[[#This Row],[sales]]</f>
        <v>12.161061347114259</v>
      </c>
      <c r="AM794" s="10">
        <f>'[1]3'!J$20+'[1]3'!J$21*Data!O794</f>
        <v>2451.071862820761</v>
      </c>
      <c r="AN794" s="9">
        <f>Table6[[#This Row],[sales]]-Table6[[#This Row],[Pred_3]]</f>
        <v>-2245.7205306520827</v>
      </c>
      <c r="AO794" s="9">
        <f>ABS(Table6[[#This Row],[Res_3]])/Table6[[#This Row],[sales]]</f>
        <v>10.935992023696331</v>
      </c>
      <c r="AP794" s="9">
        <f>'[1]4'!L$21+'[1]4'!L$27*Table6[[#This Row],[TV_State]]+'[1]4'!L$22*Table6[[#This Row],[NJ_DUM]]+'[1]4'!L$23*Table6[[#This Row],[NY_DUM]]+'[1]4'!L$24*Table6[[#This Row],[PA_DUM]]+'[1]4'!L$25*Table6[[#This Row],[CT_DUM]]+'[1]4'!L$26*Table6[[#This Row],[DL_DUM]]</f>
        <v>573.03944245898674</v>
      </c>
      <c r="AQ794" s="9">
        <f>Table6[[#This Row],[sales]]-Table6[[#This Row],[Pred_4]]</f>
        <v>-367.68811029030837</v>
      </c>
      <c r="AR794">
        <f>ABS(Table6[[#This Row],[Res_4]]/Table6[[#This Row],[sales]])</f>
        <v>1.7905318967606421</v>
      </c>
      <c r="AS794" s="9">
        <f>'[1]5'!L$20+'[1]5'!L$26*Table6[[#This Row],[Radio_State]]+'[1]5'!L$21*Table6[[#This Row],[NJ_DUM]]+'[1]5'!L$22*Table6[[#This Row],[NY_DUM]]+'[1]5'!L$23*Table6[[#This Row],[PA_DUM]]+'[1]5'!L$24*Table6[[#This Row],[CT_DUM]]+'[1]5'!L$25*Table6[[#This Row],[DL_DUM]]</f>
        <v>592.99016804780626</v>
      </c>
      <c r="AT794" s="9">
        <f>Table6[[#This Row],[sales]]-Table6[[#This Row],[Pred_5]]</f>
        <v>-387.6388358791279</v>
      </c>
      <c r="AU794" s="9">
        <f>ABS(Table6[[#This Row],[Red_5]]/Table6[[#This Row],[sales]])</f>
        <v>1.8876860051763191</v>
      </c>
      <c r="AV794" s="9">
        <f>'[1]6'!L$20+'[1]6'!L$26*Table6[[#This Row],[Online]]+'[1]6'!L$21*Table6[[#This Row],[NJ_DUM]]+'[1]6'!L$22*Table6[[#This Row],[NY_DUM]]+'[1]6'!L$23*Table6[[#This Row],[PA_DUM]]+'[1]6'!L$24*Table6[[#This Row],[CT_DUM]]+'[1]6'!L$25*Table6[[#This Row],[DL_DUM]]</f>
        <v>483.97127721960965</v>
      </c>
      <c r="AW794" s="9">
        <f>Table6[[#This Row],[sales]]-Table6[[#This Row],[Pred_6]]</f>
        <v>-278.61994505093128</v>
      </c>
      <c r="AX794" s="9">
        <f>ABS(Table6[[#This Row],[Red_6]]/Table6[[#This Row],[sales]])</f>
        <v>1.3567963845594586</v>
      </c>
      <c r="AY794" s="9">
        <f>'[1]7'!L$21+'[1]7'!L$27*Table6[[#This Row],[LNTV]]+'[1]7'!L$22*Table6[[#This Row],[NJ_DUM]]+'[1]7'!L$23*Table6[[#This Row],[NY_DUM]]+'[1]7'!L$24*Table6[[#This Row],[PA_DUM]]+'[1]7'!L$25*Table6[[#This Row],[CT_DUM]]+'[1]7'!L$26*Table6[[#This Row],[DL_DUM]]</f>
        <v>5.9564722257544922</v>
      </c>
      <c r="AZ794" s="9">
        <f>Table6[[#This Row],[sales]]-Table6[[#This Row],[Pred_7]]</f>
        <v>199.39485994292392</v>
      </c>
      <c r="BA794" s="9">
        <f>ABS(Table6[[#This Row],[Red_7]]/Table6[[#This Row],[sales]])</f>
        <v>0.97099374928397464</v>
      </c>
      <c r="BB794" s="9">
        <f>'[1]8'!O$22+'[1]8'!O$28*Table6[[#This Row],[LNRADIOLING]]+'[1]8'!O$23*Table6[[#This Row],[DL_DUM]]+'[1]8'!O$24*Table6[[#This Row],[CT_DUM]]+'[1]8'!O$25*Table6[[#This Row],[PA_DUM]]+'[1]8'!O$26*Table6[[#This Row],[NY_DUM]]+'[1]8'!O$27*Table6[[#This Row],[NJ_DUM]]</f>
        <v>5.9064618447964818</v>
      </c>
      <c r="BC794" s="9">
        <f>Table6[[#This Row],[sales]]-Table6[[#This Row],[Pred_8]]</f>
        <v>199.4448703238819</v>
      </c>
      <c r="BD794" s="9">
        <f>ABS(Table6[[#This Row],[Red_8]]/Table6[[#This Row],[sales]])</f>
        <v>0.97123728498656703</v>
      </c>
      <c r="BE794" s="9">
        <f>'[1]9'!M$19+'[1]9'!M$21*Table6[[#This Row],[LNONLINE]]+'[1]9'!M$20*Table6[[#This Row],[DL_DUM]]+'[1]9'!M$22*Table6[[#This Row],[CT_DUM]]+'[1]9'!M$23*Table6[[#This Row],[PA_DUM]]+'[1]9'!M$24*Table6[[#This Row],[NY_DUM]]+'[1]9'!M$25*Table6[[#This Row],[NJ_DUM]]</f>
        <v>6.0378109027366866</v>
      </c>
      <c r="BF794" s="9">
        <f>Table6[[#This Row],[sales]]-Table6[[#This Row],[Pred_9]]</f>
        <v>199.31352126594172</v>
      </c>
      <c r="BG794" s="9">
        <f>ABS(Table6[[#This Row],[Red_9]]/Table6[[#This Row],[sales]])</f>
        <v>0.97059765408399135</v>
      </c>
      <c r="BH794" s="9">
        <f>'[1]10'!P$22+'[1]10'!P$30*Table6[[#This Row],[LNTV]]+'[1]10'!P$29*Table6[[#This Row],[LNRADIOLING]]+'[1]10'!P$24*Table6[[#This Row],[LNONLINELING]]+'[1]10'!P$23*Table6[[#This Row],[DL_DUM]]+'[1]10'!P$25*Table6[[#This Row],[CT_DUM]]+'[1]10'!P$26*Table6[[#This Row],[PA_DUM]]+'[1]10'!P$27*Table6[[#This Row],[NY_DUM]]+'[1]10'!P$28*Table6[[#This Row],[NJ_DUM]]</f>
        <v>5.9415958180567205</v>
      </c>
      <c r="BI794" s="9">
        <f>Table6[[#This Row],[sales]]-Table6[[#This Row],[Pred_10]]</f>
        <v>199.40973635062167</v>
      </c>
      <c r="BJ794" s="45">
        <f>ABS(Table6[[#This Row],[Red_10]]/Table6[[#This Row],[sales]])</f>
        <v>0.97106619297129171</v>
      </c>
      <c r="BK794" s="9">
        <f>'[1]11'!P$32+'[1]11'!P$40*Table6[[#This Row],[LNONLINELING]]+'[1]11'!P$39*Table6[[#This Row],[LNRADIOLING]]+'[1]11'!P$38*Table6[[#This Row],[LNTVLING]]+'[1]11'!P$33*Table6[[#This Row],[DL_DUM]]+'[1]11'!P$34*Table6[[#This Row],[CT_DUM]]+'[1]11'!P$35*Table6[[#This Row],[PA_DUM]]+'[1]11'!P$36*Table6[[#This Row],[NY_DUM]]+'[1]11'!P$37*Table6[[#This Row],[NJ_DUM]]</f>
        <v>5.8776346431905342</v>
      </c>
      <c r="BL794" s="9">
        <f>Table6[[#This Row],[sales]]-Table6[[#This Row],[ Pred_11]]</f>
        <v>199.47369752548786</v>
      </c>
      <c r="BM794" s="47">
        <f>ABS(Table6[[#This Row],[ Red_11]]/Table6[[#This Row],[sales]])</f>
        <v>0.97137766489694566</v>
      </c>
      <c r="BN794" s="9">
        <f>'[1]12'!K$22+'[1]12'!K$28*Table6[[#This Row],[COMBINE LN LING]]+'[1]12'!K$23*Table6[[#This Row],[DL_DUM]]+'[1]12'!K$24*Table6[[#This Row],[CT_DUM]]+'[1]12'!K$25*Table6[[#This Row],[PA_DUM]]+'[1]12'!K$26*Table6[[#This Row],[NY_DUM]]+'[1]12'!K$27*Table6[[#This Row],[NJ_DUM]]</f>
        <v>6.0388982737217356</v>
      </c>
      <c r="BO794" s="9">
        <f>Table6[[#This Row],[sales]]-Table6[[#This Row],[ Pred_12]]</f>
        <v>199.31243389495665</v>
      </c>
      <c r="BP794" s="47">
        <f>ABS(Table6[[#This Row],[ Red_12]]/Table6[[#This Row],[sales]])</f>
        <v>0.97059235891023432</v>
      </c>
      <c r="BQ794">
        <f>LN(G794+'2019 Totals and Calculations'!C$18)</f>
        <v>7.4603978902743018</v>
      </c>
      <c r="BR794">
        <f>LN(Table6[[#This Row],[PROF RADIO]]+'2019 Totals and Calculations'!D$18)</f>
        <v>5.6265982686672222</v>
      </c>
      <c r="BS794">
        <f>LN(Table6[[#This Row],[ONLINE LINGERING]]+'2019 Totals and Calculations'!E$18)</f>
        <v>5.04237477919781</v>
      </c>
      <c r="BT794">
        <f>MONTH(Table6[[#This Row],[Date]])</f>
        <v>2</v>
      </c>
      <c r="BU794">
        <f t="shared" si="337"/>
        <v>0</v>
      </c>
      <c r="BV794">
        <f t="shared" si="338"/>
        <v>1</v>
      </c>
      <c r="BW794">
        <f t="shared" si="339"/>
        <v>0</v>
      </c>
      <c r="BX794">
        <f t="shared" si="340"/>
        <v>0</v>
      </c>
      <c r="BY794">
        <f t="shared" si="341"/>
        <v>0</v>
      </c>
      <c r="BZ794">
        <f t="shared" si="342"/>
        <v>0</v>
      </c>
      <c r="CA794">
        <f t="shared" si="343"/>
        <v>0</v>
      </c>
      <c r="CB794">
        <f t="shared" si="344"/>
        <v>0</v>
      </c>
      <c r="CC794">
        <f t="shared" si="345"/>
        <v>0</v>
      </c>
      <c r="CD794">
        <f t="shared" si="346"/>
        <v>0</v>
      </c>
      <c r="CE794">
        <f t="shared" si="347"/>
        <v>0</v>
      </c>
      <c r="CF794">
        <f t="shared" si="348"/>
        <v>0</v>
      </c>
      <c r="CG794">
        <f t="shared" si="349"/>
        <v>8</v>
      </c>
      <c r="CH79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204.21896806235685</v>
      </c>
      <c r="CI794" s="79">
        <f>Table6[[#This Row],[sales]]-CH794</f>
        <v>1.1323641063215462</v>
      </c>
      <c r="CJ794">
        <f>ABS(Table6[[#This Row],[sales]]-CH794)/Table6[[#This Row],[sales]]</f>
        <v>5.5142768949334436E-3</v>
      </c>
      <c r="CK79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207.54541814873122</v>
      </c>
      <c r="CL794" s="79">
        <f>Table6[[#This Row],[sales]]-CK794</f>
        <v>-2.1940859800528187</v>
      </c>
      <c r="CM794">
        <f>ABS(Table6[[#This Row],[sales]]-CK794)/Table6[[#This Row],[sales]]</f>
        <v>1.0684547097315962E-2</v>
      </c>
      <c r="CN79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211.96839075201419</v>
      </c>
      <c r="CO794" s="79">
        <f>Table6[[#This Row],[sales]]-CN794</f>
        <v>-6.6170585833357904</v>
      </c>
      <c r="CP794">
        <f>ABS(Table6[[#This Row],[sales]]-CN794)/Table6[[#This Row],[sales]]</f>
        <v>3.2223110088715895E-2</v>
      </c>
      <c r="CQ79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221.36295834462987</v>
      </c>
      <c r="CR794" s="79">
        <f>Table6[[#This Row],[sales]]-CQ794</f>
        <v>-16.011626175951477</v>
      </c>
      <c r="CS794">
        <f>ABS(Table6[[#This Row],[sales]]-CQ794)/Table6[[#This Row],[sales]]</f>
        <v>7.7971864155228887E-2</v>
      </c>
    </row>
    <row r="795" spans="1:97" x14ac:dyDescent="0.2">
      <c r="A795">
        <v>794</v>
      </c>
      <c r="B795" t="s">
        <v>953</v>
      </c>
      <c r="C795" s="5">
        <v>42792</v>
      </c>
      <c r="D795" s="6">
        <v>1595.6518792921879</v>
      </c>
      <c r="E795" s="8">
        <f>YEAR(Table6[[#This Row],[Date]])</f>
        <v>2017</v>
      </c>
      <c r="F795" s="6">
        <f>Table6[[#This Row],[TV_State]]+Table6[[#This Row],[Radio_State]]+Table6[[#This Row],[Online]]</f>
        <v>1950.241185801563</v>
      </c>
      <c r="G795" s="6">
        <f t="shared" si="324"/>
        <v>1442.3126764429687</v>
      </c>
      <c r="H795" s="6">
        <f>LN(Table6[[#This Row],[PROF TV LING]])</f>
        <v>7.2740031295981744</v>
      </c>
      <c r="I795" s="6">
        <f t="shared" si="325"/>
        <v>7.3750376334737213</v>
      </c>
      <c r="J795" s="6">
        <v>236.39287100625006</v>
      </c>
      <c r="K795" s="6">
        <f t="shared" si="330"/>
        <v>225.67614959687506</v>
      </c>
      <c r="L795" s="6">
        <f>0.5*J794+0.5*Table6[[#This Row],[Radio_State]]</f>
        <v>230.76446931562504</v>
      </c>
      <c r="M795" s="6">
        <f>LN(Table6[[#This Row],[RADIO LINGERING ]])</f>
        <v>5.441397577010223</v>
      </c>
      <c r="N795" s="6">
        <f t="shared" si="326"/>
        <v>5.465495128589283</v>
      </c>
      <c r="O795" s="6">
        <v>118.19643550312503</v>
      </c>
      <c r="P795" s="6">
        <f t="shared" si="327"/>
        <v>115.83261176906251</v>
      </c>
      <c r="Q795" s="6">
        <f>0.3*O794+0.7*Table6[[#This Row],[Online]]</f>
        <v>116.50791499593751</v>
      </c>
      <c r="R795" s="6">
        <f>LN(Table6[[#This Row],[ONLINE LINGERING]])</f>
        <v>4.7579592105772379</v>
      </c>
      <c r="S795" s="6">
        <f t="shared" si="328"/>
        <v>4.7723479480293376</v>
      </c>
      <c r="T795" s="6">
        <v>204.8772415799159</v>
      </c>
      <c r="U795" s="6">
        <f t="shared" si="329"/>
        <v>5.3224109782117823</v>
      </c>
      <c r="V795" s="8">
        <f>YEAR(Table6[[#This Row],[Date]])</f>
        <v>2017</v>
      </c>
      <c r="W795" s="8">
        <f>WEEKNUM(Table6[[#This Row],[Date]])</f>
        <v>9</v>
      </c>
      <c r="X795" t="s">
        <v>962</v>
      </c>
      <c r="Y795" s="9">
        <f>Table6[[#This Row],[LNTVLING]]+Table6[[#This Row],[LNRADIOLING]]+Table6[[#This Row],[LNONLINELING]]</f>
        <v>17.473359917185636</v>
      </c>
      <c r="Z795">
        <f t="shared" si="350"/>
        <v>1</v>
      </c>
      <c r="AA795">
        <f t="shared" si="331"/>
        <v>0</v>
      </c>
      <c r="AB795">
        <f t="shared" si="332"/>
        <v>0</v>
      </c>
      <c r="AC795">
        <f t="shared" si="333"/>
        <v>0</v>
      </c>
      <c r="AD795">
        <f t="shared" si="334"/>
        <v>0</v>
      </c>
      <c r="AE795">
        <f t="shared" si="335"/>
        <v>0</v>
      </c>
      <c r="AF795">
        <f t="shared" si="336"/>
        <v>1</v>
      </c>
      <c r="AG795" s="9">
        <f>'[1]1'!J$20+'[1]1'!J$21*Table6[[#This Row],[TV_State]]</f>
        <v>2898.9428529340194</v>
      </c>
      <c r="AH795" s="9">
        <f>Table6[[#This Row],[sales]]-Table6[[#This Row],[Pred_1]]</f>
        <v>-2694.0656113541036</v>
      </c>
      <c r="AI795">
        <f>ABS(Table6[[#This Row],[Res_1]])/Table6[[#This Row],[sales]]</f>
        <v>13.149657768616709</v>
      </c>
      <c r="AJ795" s="9">
        <f>'[1]2'!J$20+'[1]2'!J$21*Table6[[#This Row],[Radio_State]]</f>
        <v>2752.0594642029196</v>
      </c>
      <c r="AK795" s="9">
        <f>Table6[[#This Row],[sales]]-Table6[[#This Row],[ Pred_2 ]]</f>
        <v>-2547.1822226230038</v>
      </c>
      <c r="AL795">
        <f>ABS(Table6[[#This Row],[ Res_2 ]])/Table6[[#This Row],[sales]]</f>
        <v>12.432724118014988</v>
      </c>
      <c r="AM795" s="10">
        <f>'[1]3'!J$20+'[1]3'!J$21*Data!O795</f>
        <v>2483.5889468755568</v>
      </c>
      <c r="AN795" s="9">
        <f>Table6[[#This Row],[sales]]-Table6[[#This Row],[Pred_3]]</f>
        <v>-2278.711705295641</v>
      </c>
      <c r="AO795" s="9">
        <f>ABS(Table6[[#This Row],[Res_3]])/Table6[[#This Row],[sales]]</f>
        <v>11.122327144407546</v>
      </c>
      <c r="AP795" s="9">
        <f>'[1]4'!L$21+'[1]4'!L$27*Table6[[#This Row],[TV_State]]+'[1]4'!L$22*Table6[[#This Row],[NJ_DUM]]+'[1]4'!L$23*Table6[[#This Row],[NY_DUM]]+'[1]4'!L$24*Table6[[#This Row],[PA_DUM]]+'[1]4'!L$25*Table6[[#This Row],[CT_DUM]]+'[1]4'!L$26*Table6[[#This Row],[DL_DUM]]</f>
        <v>589.79991486464496</v>
      </c>
      <c r="AQ795" s="9">
        <f>Table6[[#This Row],[sales]]-Table6[[#This Row],[Pred_4]]</f>
        <v>-384.92267328472906</v>
      </c>
      <c r="AR795">
        <f>ABS(Table6[[#This Row],[Res_4]]/Table6[[#This Row],[sales]])</f>
        <v>1.8787966409367305</v>
      </c>
      <c r="AS795" s="9">
        <f>'[1]5'!L$20+'[1]5'!L$26*Table6[[#This Row],[Radio_State]]+'[1]5'!L$21*Table6[[#This Row],[NJ_DUM]]+'[1]5'!L$22*Table6[[#This Row],[NY_DUM]]+'[1]5'!L$23*Table6[[#This Row],[PA_DUM]]+'[1]5'!L$24*Table6[[#This Row],[CT_DUM]]+'[1]5'!L$25*Table6[[#This Row],[DL_DUM]]</f>
        <v>612.82010003384426</v>
      </c>
      <c r="AT795" s="9">
        <f>Table6[[#This Row],[sales]]-Table6[[#This Row],[Pred_5]]</f>
        <v>-407.94285845392835</v>
      </c>
      <c r="AU795" s="9">
        <f>ABS(Table6[[#This Row],[Red_5]]/Table6[[#This Row],[sales]])</f>
        <v>1.9911575112397402</v>
      </c>
      <c r="AV795" s="9">
        <f>'[1]6'!L$20+'[1]6'!L$26*Table6[[#This Row],[Online]]+'[1]6'!L$21*Table6[[#This Row],[NJ_DUM]]+'[1]6'!L$22*Table6[[#This Row],[NY_DUM]]+'[1]6'!L$23*Table6[[#This Row],[PA_DUM]]+'[1]6'!L$24*Table6[[#This Row],[CT_DUM]]+'[1]6'!L$25*Table6[[#This Row],[DL_DUM]]</f>
        <v>508.46753113991326</v>
      </c>
      <c r="AW795" s="9">
        <f>Table6[[#This Row],[sales]]-Table6[[#This Row],[Pred_6]]</f>
        <v>-303.59028955999736</v>
      </c>
      <c r="AX795" s="9">
        <f>ABS(Table6[[#This Row],[Red_6]]/Table6[[#This Row],[sales]])</f>
        <v>1.4818155848783074</v>
      </c>
      <c r="AY795" s="9">
        <f>'[1]7'!L$21+'[1]7'!L$27*Table6[[#This Row],[LNTV]]+'[1]7'!L$22*Table6[[#This Row],[NJ_DUM]]+'[1]7'!L$23*Table6[[#This Row],[NY_DUM]]+'[1]7'!L$24*Table6[[#This Row],[PA_DUM]]+'[1]7'!L$25*Table6[[#This Row],[CT_DUM]]+'[1]7'!L$26*Table6[[#This Row],[DL_DUM]]</f>
        <v>5.9618725401640962</v>
      </c>
      <c r="AZ795" s="9">
        <f>Table6[[#This Row],[sales]]-Table6[[#This Row],[Pred_7]]</f>
        <v>198.91536903975179</v>
      </c>
      <c r="BA795" s="9">
        <f>ABS(Table6[[#This Row],[Red_7]]/Table6[[#This Row],[sales]])</f>
        <v>0.97090026937990292</v>
      </c>
      <c r="BB795" s="9">
        <f>'[1]8'!O$22+'[1]8'!O$28*Table6[[#This Row],[LNRADIOLING]]+'[1]8'!O$23*Table6[[#This Row],[DL_DUM]]+'[1]8'!O$24*Table6[[#This Row],[CT_DUM]]+'[1]8'!O$25*Table6[[#This Row],[PA_DUM]]+'[1]8'!O$26*Table6[[#This Row],[NY_DUM]]+'[1]8'!O$27*Table6[[#This Row],[NJ_DUM]]</f>
        <v>5.9099425812035049</v>
      </c>
      <c r="BC795" s="9">
        <f>Table6[[#This Row],[sales]]-Table6[[#This Row],[Pred_8]]</f>
        <v>198.96729899871241</v>
      </c>
      <c r="BD795" s="9">
        <f>ABS(Table6[[#This Row],[Red_8]]/Table6[[#This Row],[sales]])</f>
        <v>0.97115373803537752</v>
      </c>
      <c r="BE795" s="9">
        <f>'[1]9'!M$19+'[1]9'!M$21*Table6[[#This Row],[LNONLINE]]+'[1]9'!M$20*Table6[[#This Row],[DL_DUM]]+'[1]9'!M$22*Table6[[#This Row],[CT_DUM]]+'[1]9'!M$23*Table6[[#This Row],[PA_DUM]]+'[1]9'!M$24*Table6[[#This Row],[NY_DUM]]+'[1]9'!M$25*Table6[[#This Row],[NJ_DUM]]</f>
        <v>6.0532587198556591</v>
      </c>
      <c r="BF795" s="9">
        <f>Table6[[#This Row],[sales]]-Table6[[#This Row],[Pred_9]]</f>
        <v>198.82398286006026</v>
      </c>
      <c r="BG795" s="9">
        <f>ABS(Table6[[#This Row],[Red_9]]/Table6[[#This Row],[sales]])</f>
        <v>0.97045421603114235</v>
      </c>
      <c r="BH795" s="9">
        <f>'[1]10'!P$22+'[1]10'!P$30*Table6[[#This Row],[LNTV]]+'[1]10'!P$29*Table6[[#This Row],[LNRADIOLING]]+'[1]10'!P$24*Table6[[#This Row],[LNONLINELING]]+'[1]10'!P$23*Table6[[#This Row],[DL_DUM]]+'[1]10'!P$25*Table6[[#This Row],[CT_DUM]]+'[1]10'!P$26*Table6[[#This Row],[PA_DUM]]+'[1]10'!P$27*Table6[[#This Row],[NY_DUM]]+'[1]10'!P$28*Table6[[#This Row],[NJ_DUM]]</f>
        <v>5.9504762313490147</v>
      </c>
      <c r="BI795" s="9">
        <f>Table6[[#This Row],[sales]]-Table6[[#This Row],[Pred_10]]</f>
        <v>198.9267653485669</v>
      </c>
      <c r="BJ795" s="45">
        <f>ABS(Table6[[#This Row],[Red_10]]/Table6[[#This Row],[sales]])</f>
        <v>0.97095589443970565</v>
      </c>
      <c r="BK795" s="9">
        <f>'[1]11'!P$32+'[1]11'!P$40*Table6[[#This Row],[LNONLINELING]]+'[1]11'!P$39*Table6[[#This Row],[LNRADIOLING]]+'[1]11'!P$38*Table6[[#This Row],[LNTVLING]]+'[1]11'!P$33*Table6[[#This Row],[DL_DUM]]+'[1]11'!P$34*Table6[[#This Row],[CT_DUM]]+'[1]11'!P$35*Table6[[#This Row],[PA_DUM]]+'[1]11'!P$36*Table6[[#This Row],[NY_DUM]]+'[1]11'!P$37*Table6[[#This Row],[NJ_DUM]]</f>
        <v>5.8835165545032773</v>
      </c>
      <c r="BL795" s="9">
        <f>Table6[[#This Row],[sales]]-Table6[[#This Row],[ Pred_11]]</f>
        <v>198.99372502541263</v>
      </c>
      <c r="BM795" s="47">
        <f>ABS(Table6[[#This Row],[ Red_11]]/Table6[[#This Row],[sales]])</f>
        <v>0.97128272272150684</v>
      </c>
      <c r="BN795" s="9">
        <f>'[1]12'!K$22+'[1]12'!K$28*Table6[[#This Row],[COMBINE LN LING]]+'[1]12'!K$23*Table6[[#This Row],[DL_DUM]]+'[1]12'!K$24*Table6[[#This Row],[CT_DUM]]+'[1]12'!K$25*Table6[[#This Row],[PA_DUM]]+'[1]12'!K$26*Table6[[#This Row],[NY_DUM]]+'[1]12'!K$27*Table6[[#This Row],[NJ_DUM]]</f>
        <v>6.0527768808970723</v>
      </c>
      <c r="BO795" s="9">
        <f>Table6[[#This Row],[sales]]-Table6[[#This Row],[ Pred_12]]</f>
        <v>198.82446469901882</v>
      </c>
      <c r="BP795" s="47">
        <f>ABS(Table6[[#This Row],[ Red_12]]/Table6[[#This Row],[sales]])</f>
        <v>0.97045656787342049</v>
      </c>
      <c r="BQ795">
        <f>LN(G795+'2019 Totals and Calculations'!C$18)</f>
        <v>7.4975156561737304</v>
      </c>
      <c r="BR795">
        <f>LN(Table6[[#This Row],[PROF RADIO]]+'2019 Totals and Calculations'!D$18)</f>
        <v>5.6644611447793158</v>
      </c>
      <c r="BS795">
        <f>LN(Table6[[#This Row],[ONLINE LINGERING]]+'2019 Totals and Calculations'!E$18)</f>
        <v>5.0775789148750814</v>
      </c>
      <c r="BT795">
        <f>MONTH(Table6[[#This Row],[Date]])</f>
        <v>2</v>
      </c>
      <c r="BU795">
        <f t="shared" si="337"/>
        <v>0</v>
      </c>
      <c r="BV795">
        <f t="shared" si="338"/>
        <v>1</v>
      </c>
      <c r="BW795">
        <f t="shared" si="339"/>
        <v>0</v>
      </c>
      <c r="BX795">
        <f t="shared" si="340"/>
        <v>0</v>
      </c>
      <c r="BY795">
        <f t="shared" si="341"/>
        <v>0</v>
      </c>
      <c r="BZ795">
        <f t="shared" si="342"/>
        <v>0</v>
      </c>
      <c r="CA795">
        <f t="shared" si="343"/>
        <v>0</v>
      </c>
      <c r="CB795">
        <f t="shared" si="344"/>
        <v>0</v>
      </c>
      <c r="CC795">
        <f t="shared" si="345"/>
        <v>0</v>
      </c>
      <c r="CD795">
        <f t="shared" si="346"/>
        <v>0</v>
      </c>
      <c r="CE795">
        <f t="shared" si="347"/>
        <v>0</v>
      </c>
      <c r="CF795">
        <f t="shared" si="348"/>
        <v>0</v>
      </c>
      <c r="CG795">
        <f t="shared" si="349"/>
        <v>9</v>
      </c>
      <c r="CH79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207.0493925603418</v>
      </c>
      <c r="CI795" s="79">
        <f>Table6[[#This Row],[sales]]-CH795</f>
        <v>-2.1721509804258972</v>
      </c>
      <c r="CJ795">
        <f>ABS(Table6[[#This Row],[sales]]-CH795)/Table6[[#This Row],[sales]]</f>
        <v>1.0602207271414341E-2</v>
      </c>
      <c r="CK79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210.44415166104545</v>
      </c>
      <c r="CL795" s="79">
        <f>Table6[[#This Row],[sales]]-CK795</f>
        <v>-5.5669100811295493</v>
      </c>
      <c r="CM795">
        <f>ABS(Table6[[#This Row],[sales]]-CK795)/Table6[[#This Row],[sales]]</f>
        <v>2.7171930069929608E-2</v>
      </c>
      <c r="CN79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214.92480641934335</v>
      </c>
      <c r="CO795" s="79">
        <f>Table6[[#This Row],[sales]]-CN795</f>
        <v>-10.047564839427451</v>
      </c>
      <c r="CP795">
        <f>ABS(Table6[[#This Row],[sales]]-CN795)/Table6[[#This Row],[sales]]</f>
        <v>4.9041878746245347E-2</v>
      </c>
      <c r="CQ79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226.12024031471225</v>
      </c>
      <c r="CR795" s="79">
        <f>Table6[[#This Row],[sales]]-CQ795</f>
        <v>-21.242998734796345</v>
      </c>
      <c r="CS795">
        <f>ABS(Table6[[#This Row],[sales]]-CQ795)/Table6[[#This Row],[sales]]</f>
        <v>0.10368647376829382</v>
      </c>
    </row>
    <row r="796" spans="1:97" x14ac:dyDescent="0.2">
      <c r="A796">
        <v>795</v>
      </c>
      <c r="B796" t="s">
        <v>953</v>
      </c>
      <c r="C796" s="5">
        <v>42799</v>
      </c>
      <c r="D796" s="6">
        <v>1675.4344732567974</v>
      </c>
      <c r="E796" s="8">
        <f>YEAR(Table6[[#This Row],[Date]])</f>
        <v>2017</v>
      </c>
      <c r="F796" s="6">
        <f>Table6[[#This Row],[TV_State]]+Table6[[#This Row],[Radio_State]]+Table6[[#This Row],[Online]]</f>
        <v>2047.7532450916412</v>
      </c>
      <c r="G796" s="6">
        <f t="shared" si="324"/>
        <v>1512.2492154871172</v>
      </c>
      <c r="H796" s="6">
        <f>LN(Table6[[#This Row],[PROF TV LING]])</f>
        <v>7.3213533682149379</v>
      </c>
      <c r="I796" s="6">
        <f t="shared" si="325"/>
        <v>7.4238277976431535</v>
      </c>
      <c r="J796" s="6">
        <v>248.21251455656255</v>
      </c>
      <c r="K796" s="6">
        <f t="shared" si="330"/>
        <v>236.94433207671881</v>
      </c>
      <c r="L796" s="6">
        <f>0.5*J795+0.5*Table6[[#This Row],[Radio_State]]</f>
        <v>242.30269278140631</v>
      </c>
      <c r="M796" s="6">
        <f>LN(Table6[[#This Row],[RADIO LINGERING ]])</f>
        <v>5.4901877411796542</v>
      </c>
      <c r="N796" s="6">
        <f t="shared" si="326"/>
        <v>5.5142852927587152</v>
      </c>
      <c r="O796" s="6">
        <v>124.10625727828128</v>
      </c>
      <c r="P796" s="6">
        <f t="shared" si="327"/>
        <v>121.62416362551565</v>
      </c>
      <c r="Q796" s="6">
        <f>0.3*O795+0.7*Table6[[#This Row],[Online]]</f>
        <v>122.33331074573439</v>
      </c>
      <c r="R796" s="6">
        <f>LN(Table6[[#This Row],[ONLINE LINGERING]])</f>
        <v>4.8067493747466701</v>
      </c>
      <c r="S796" s="6">
        <f t="shared" si="328"/>
        <v>4.8211381121987698</v>
      </c>
      <c r="T796" s="6">
        <v>230.41496901946047</v>
      </c>
      <c r="U796" s="6">
        <f t="shared" si="329"/>
        <v>5.4398818964138158</v>
      </c>
      <c r="V796" s="8">
        <f>YEAR(Table6[[#This Row],[Date]])</f>
        <v>2017</v>
      </c>
      <c r="W796" s="8">
        <f>WEEKNUM(Table6[[#This Row],[Date]])</f>
        <v>10</v>
      </c>
      <c r="X796" t="s">
        <v>963</v>
      </c>
      <c r="Y796" s="9">
        <f>Table6[[#This Row],[LNTVLING]]+Table6[[#This Row],[LNRADIOLING]]+Table6[[#This Row],[LNONLINELING]]</f>
        <v>17.618290484141262</v>
      </c>
      <c r="Z796">
        <f t="shared" si="350"/>
        <v>1</v>
      </c>
      <c r="AA796">
        <f t="shared" si="331"/>
        <v>0</v>
      </c>
      <c r="AB796">
        <f t="shared" si="332"/>
        <v>0</v>
      </c>
      <c r="AC796">
        <f t="shared" si="333"/>
        <v>0</v>
      </c>
      <c r="AD796">
        <f t="shared" si="334"/>
        <v>0</v>
      </c>
      <c r="AE796">
        <f t="shared" si="335"/>
        <v>0</v>
      </c>
      <c r="AF796">
        <f t="shared" si="336"/>
        <v>1</v>
      </c>
      <c r="AG796" s="9">
        <f>'[1]1'!J$20+'[1]1'!J$21*Table6[[#This Row],[TV_State]]</f>
        <v>2977.4033683079042</v>
      </c>
      <c r="AH796" s="9">
        <f>Table6[[#This Row],[sales]]-Table6[[#This Row],[Pred_1]]</f>
        <v>-2746.9883992884438</v>
      </c>
      <c r="AI796">
        <f>ABS(Table6[[#This Row],[Res_1]])/Table6[[#This Row],[sales]]</f>
        <v>11.921918141769851</v>
      </c>
      <c r="AJ796" s="9">
        <f>'[1]2'!J$20+'[1]2'!J$21*Table6[[#This Row],[Radio_State]]</f>
        <v>2803.9483472131901</v>
      </c>
      <c r="AK796" s="9">
        <f>Table6[[#This Row],[sales]]-Table6[[#This Row],[ Pred_2 ]]</f>
        <v>-2573.5333781937297</v>
      </c>
      <c r="AL796">
        <f>ABS(Table6[[#This Row],[ Res_2 ]])/Table6[[#This Row],[sales]]</f>
        <v>11.169124077074928</v>
      </c>
      <c r="AM796" s="10">
        <f>'[1]3'!J$20+'[1]3'!J$21*Data!O796</f>
        <v>2517.7318851330915</v>
      </c>
      <c r="AN796" s="9">
        <f>Table6[[#This Row],[sales]]-Table6[[#This Row],[Pred_3]]</f>
        <v>-2287.3169161136311</v>
      </c>
      <c r="AO796" s="9">
        <f>ABS(Table6[[#This Row],[Res_3]])/Table6[[#This Row],[sales]]</f>
        <v>9.9269458310256233</v>
      </c>
      <c r="AP796" s="9">
        <f>'[1]4'!L$21+'[1]4'!L$27*Table6[[#This Row],[TV_State]]+'[1]4'!L$22*Table6[[#This Row],[NJ_DUM]]+'[1]4'!L$23*Table6[[#This Row],[NY_DUM]]+'[1]4'!L$24*Table6[[#This Row],[PA_DUM]]+'[1]4'!L$25*Table6[[#This Row],[CT_DUM]]+'[1]4'!L$26*Table6[[#This Row],[DL_DUM]]</f>
        <v>607.39841089058609</v>
      </c>
      <c r="AQ796" s="9">
        <f>Table6[[#This Row],[sales]]-Table6[[#This Row],[Pred_4]]</f>
        <v>-376.98344187112559</v>
      </c>
      <c r="AR796">
        <f>ABS(Table6[[#This Row],[Res_4]]/Table6[[#This Row],[sales]])</f>
        <v>1.6361065579870646</v>
      </c>
      <c r="AS796" s="9">
        <f>'[1]5'!L$20+'[1]5'!L$26*Table6[[#This Row],[Radio_State]]+'[1]5'!L$21*Table6[[#This Row],[NJ_DUM]]+'[1]5'!L$22*Table6[[#This Row],[NY_DUM]]+'[1]5'!L$23*Table6[[#This Row],[PA_DUM]]+'[1]5'!L$24*Table6[[#This Row],[CT_DUM]]+'[1]5'!L$25*Table6[[#This Row],[DL_DUM]]</f>
        <v>633.64152861918387</v>
      </c>
      <c r="AT796" s="9">
        <f>Table6[[#This Row],[sales]]-Table6[[#This Row],[Pred_5]]</f>
        <v>-403.22655959972337</v>
      </c>
      <c r="AU796" s="9">
        <f>ABS(Table6[[#This Row],[Red_5]]/Table6[[#This Row],[sales]])</f>
        <v>1.7500015789584726</v>
      </c>
      <c r="AV796" s="9">
        <f>'[1]6'!L$20+'[1]6'!L$26*Table6[[#This Row],[Online]]+'[1]6'!L$21*Table6[[#This Row],[NJ_DUM]]+'[1]6'!L$22*Table6[[#This Row],[NY_DUM]]+'[1]6'!L$23*Table6[[#This Row],[PA_DUM]]+'[1]6'!L$24*Table6[[#This Row],[CT_DUM]]+'[1]6'!L$25*Table6[[#This Row],[DL_DUM]]</f>
        <v>534.18859775623196</v>
      </c>
      <c r="AW796" s="9">
        <f>Table6[[#This Row],[sales]]-Table6[[#This Row],[Pred_6]]</f>
        <v>-303.77362873677146</v>
      </c>
      <c r="AX796" s="9">
        <f>ABS(Table6[[#This Row],[Red_6]]/Table6[[#This Row],[sales]])</f>
        <v>1.3183762757666808</v>
      </c>
      <c r="AY796" s="9">
        <f>'[1]7'!L$21+'[1]7'!L$27*Table6[[#This Row],[LNTV]]+'[1]7'!L$22*Table6[[#This Row],[NJ_DUM]]+'[1]7'!L$23*Table6[[#This Row],[NY_DUM]]+'[1]7'!L$24*Table6[[#This Row],[PA_DUM]]+'[1]7'!L$25*Table6[[#This Row],[CT_DUM]]+'[1]7'!L$26*Table6[[#This Row],[DL_DUM]]</f>
        <v>5.9672728545737002</v>
      </c>
      <c r="AZ796" s="9">
        <f>Table6[[#This Row],[sales]]-Table6[[#This Row],[Pred_7]]</f>
        <v>224.44769616488676</v>
      </c>
      <c r="BA796" s="9">
        <f>ABS(Table6[[#This Row],[Red_7]]/Table6[[#This Row],[sales]])</f>
        <v>0.97410206081676176</v>
      </c>
      <c r="BB796" s="9">
        <f>'[1]8'!O$22+'[1]8'!O$28*Table6[[#This Row],[LNRADIOLING]]+'[1]8'!O$23*Table6[[#This Row],[DL_DUM]]+'[1]8'!O$24*Table6[[#This Row],[CT_DUM]]+'[1]8'!O$25*Table6[[#This Row],[PA_DUM]]+'[1]8'!O$26*Table6[[#This Row],[NY_DUM]]+'[1]8'!O$27*Table6[[#This Row],[NJ_DUM]]</f>
        <v>5.913423317610528</v>
      </c>
      <c r="BC796" s="9">
        <f>Table6[[#This Row],[sales]]-Table6[[#This Row],[Pred_8]]</f>
        <v>224.50154570184995</v>
      </c>
      <c r="BD796" s="9">
        <f>ABS(Table6[[#This Row],[Red_8]]/Table6[[#This Row],[sales]])</f>
        <v>0.97433576758152773</v>
      </c>
      <c r="BE796" s="9">
        <f>'[1]9'!M$19+'[1]9'!M$21*Table6[[#This Row],[LNONLINE]]+'[1]9'!M$20*Table6[[#This Row],[DL_DUM]]+'[1]9'!M$22*Table6[[#This Row],[CT_DUM]]+'[1]9'!M$23*Table6[[#This Row],[PA_DUM]]+'[1]9'!M$24*Table6[[#This Row],[NY_DUM]]+'[1]9'!M$25*Table6[[#This Row],[NJ_DUM]]</f>
        <v>6.0687065369746325</v>
      </c>
      <c r="BF796" s="9">
        <f>Table6[[#This Row],[sales]]-Table6[[#This Row],[Pred_9]]</f>
        <v>224.34626248248583</v>
      </c>
      <c r="BG796" s="9">
        <f>ABS(Table6[[#This Row],[Red_9]]/Table6[[#This Row],[sales]])</f>
        <v>0.97366183906019543</v>
      </c>
      <c r="BH796" s="9">
        <f>'[1]10'!P$22+'[1]10'!P$30*Table6[[#This Row],[LNTV]]+'[1]10'!P$29*Table6[[#This Row],[LNRADIOLING]]+'[1]10'!P$24*Table6[[#This Row],[LNONLINELING]]+'[1]10'!P$23*Table6[[#This Row],[DL_DUM]]+'[1]10'!P$25*Table6[[#This Row],[CT_DUM]]+'[1]10'!P$26*Table6[[#This Row],[PA_DUM]]+'[1]10'!P$27*Table6[[#This Row],[NY_DUM]]+'[1]10'!P$28*Table6[[#This Row],[NJ_DUM]]</f>
        <v>5.959356644641308</v>
      </c>
      <c r="BI796" s="9">
        <f>Table6[[#This Row],[sales]]-Table6[[#This Row],[Pred_10]]</f>
        <v>224.45561237481917</v>
      </c>
      <c r="BJ796" s="45">
        <f>ABS(Table6[[#This Row],[Red_10]]/Table6[[#This Row],[sales]])</f>
        <v>0.9741364171346959</v>
      </c>
      <c r="BK796" s="9">
        <f>'[1]11'!P$32+'[1]11'!P$40*Table6[[#This Row],[LNONLINELING]]+'[1]11'!P$39*Table6[[#This Row],[LNRADIOLING]]+'[1]11'!P$38*Table6[[#This Row],[LNTVLING]]+'[1]11'!P$33*Table6[[#This Row],[DL_DUM]]+'[1]11'!P$34*Table6[[#This Row],[CT_DUM]]+'[1]11'!P$35*Table6[[#This Row],[PA_DUM]]+'[1]11'!P$36*Table6[[#This Row],[NY_DUM]]+'[1]11'!P$37*Table6[[#This Row],[NJ_DUM]]</f>
        <v>5.8892776791565637</v>
      </c>
      <c r="BL796" s="9">
        <f>Table6[[#This Row],[sales]]-Table6[[#This Row],[ Pred_11]]</f>
        <v>224.52569134030392</v>
      </c>
      <c r="BM796" s="47">
        <f>ABS(Table6[[#This Row],[ Red_11]]/Table6[[#This Row],[sales]])</f>
        <v>0.97444055955123665</v>
      </c>
      <c r="BN796" s="9">
        <f>'[1]12'!K$22+'[1]12'!K$28*Table6[[#This Row],[COMBINE LN LING]]+'[1]12'!K$23*Table6[[#This Row],[DL_DUM]]+'[1]12'!K$24*Table6[[#This Row],[CT_DUM]]+'[1]12'!K$25*Table6[[#This Row],[PA_DUM]]+'[1]12'!K$26*Table6[[#This Row],[NY_DUM]]+'[1]12'!K$27*Table6[[#This Row],[NJ_DUM]]</f>
        <v>6.0667244009109709</v>
      </c>
      <c r="BO796" s="9">
        <f>Table6[[#This Row],[sales]]-Table6[[#This Row],[ Pred_12]]</f>
        <v>224.3482446185495</v>
      </c>
      <c r="BP796" s="47">
        <f>ABS(Table6[[#This Row],[ Red_12]]/Table6[[#This Row],[sales]])</f>
        <v>0.97367044152240567</v>
      </c>
      <c r="BQ796">
        <f>LN(G796+'2019 Totals and Calculations'!C$18)</f>
        <v>7.5355597374998311</v>
      </c>
      <c r="BR796">
        <f>LN(Table6[[#This Row],[PROF RADIO]]+'2019 Totals and Calculations'!D$18)</f>
        <v>5.7027843044720559</v>
      </c>
      <c r="BS796">
        <f>LN(Table6[[#This Row],[ONLINE LINGERING]]+'2019 Totals and Calculations'!E$18)</f>
        <v>5.1132561091431148</v>
      </c>
      <c r="BT796">
        <f>MONTH(Table6[[#This Row],[Date]])</f>
        <v>3</v>
      </c>
      <c r="BU796">
        <f t="shared" si="337"/>
        <v>0</v>
      </c>
      <c r="BV796">
        <f t="shared" si="338"/>
        <v>0</v>
      </c>
      <c r="BW796">
        <f t="shared" si="339"/>
        <v>1</v>
      </c>
      <c r="BX796">
        <f t="shared" si="340"/>
        <v>0</v>
      </c>
      <c r="BY796">
        <f t="shared" si="341"/>
        <v>0</v>
      </c>
      <c r="BZ796">
        <f t="shared" si="342"/>
        <v>0</v>
      </c>
      <c r="CA796">
        <f t="shared" si="343"/>
        <v>0</v>
      </c>
      <c r="CB796">
        <f t="shared" si="344"/>
        <v>0</v>
      </c>
      <c r="CC796">
        <f t="shared" si="345"/>
        <v>0</v>
      </c>
      <c r="CD796">
        <f t="shared" si="346"/>
        <v>0</v>
      </c>
      <c r="CE796">
        <f t="shared" si="347"/>
        <v>0</v>
      </c>
      <c r="CF796">
        <f t="shared" si="348"/>
        <v>0</v>
      </c>
      <c r="CG796">
        <f t="shared" si="349"/>
        <v>10</v>
      </c>
      <c r="CH79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209.97699896344594</v>
      </c>
      <c r="CI796" s="79">
        <f>Table6[[#This Row],[sales]]-CH796</f>
        <v>20.437970056014535</v>
      </c>
      <c r="CJ796">
        <f>ABS(Table6[[#This Row],[sales]]-CH796)/Table6[[#This Row],[sales]]</f>
        <v>8.8700704398629496E-2</v>
      </c>
      <c r="CK79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213.41347237908096</v>
      </c>
      <c r="CL796" s="79">
        <f>Table6[[#This Row],[sales]]-CK796</f>
        <v>17.001496640379514</v>
      </c>
      <c r="CM796">
        <f>ABS(Table6[[#This Row],[sales]]-CK796)/Table6[[#This Row],[sales]]</f>
        <v>7.3786424175174115E-2</v>
      </c>
      <c r="CN79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217.95612714046027</v>
      </c>
      <c r="CO796" s="79">
        <f>Table6[[#This Row],[sales]]-CN796</f>
        <v>12.458841879000204</v>
      </c>
      <c r="CP796">
        <f>ABS(Table6[[#This Row],[sales]]-CN796)/Table6[[#This Row],[sales]]</f>
        <v>5.4071321546596003E-2</v>
      </c>
      <c r="CQ79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231.04424548057352</v>
      </c>
      <c r="CR796" s="79">
        <f>Table6[[#This Row],[sales]]-CQ796</f>
        <v>-0.6292764611130508</v>
      </c>
      <c r="CS796">
        <f>ABS(Table6[[#This Row],[sales]]-CQ796)/Table6[[#This Row],[sales]]</f>
        <v>2.7310572042734912E-3</v>
      </c>
    </row>
    <row r="797" spans="1:97" x14ac:dyDescent="0.2">
      <c r="A797">
        <v>796</v>
      </c>
      <c r="B797" t="s">
        <v>953</v>
      </c>
      <c r="C797" s="5">
        <v>42806</v>
      </c>
      <c r="D797" s="6">
        <v>1759.2061969196373</v>
      </c>
      <c r="E797" s="8">
        <f>YEAR(Table6[[#This Row],[Date]])</f>
        <v>2017</v>
      </c>
      <c r="F797" s="6">
        <f>Table6[[#This Row],[TV_State]]+Table6[[#This Row],[Radio_State]]+Table6[[#This Row],[Online]]</f>
        <v>2150.1409073462232</v>
      </c>
      <c r="G797" s="6">
        <f t="shared" si="324"/>
        <v>1586.3363099168732</v>
      </c>
      <c r="H797" s="6">
        <f>LN(Table6[[#This Row],[PROF TV LING]])</f>
        <v>7.3691824288434695</v>
      </c>
      <c r="I797" s="6">
        <f t="shared" si="325"/>
        <v>7.4726179618125856</v>
      </c>
      <c r="J797" s="6">
        <v>260.62314028439067</v>
      </c>
      <c r="K797" s="6">
        <f t="shared" si="330"/>
        <v>248.78373618055474</v>
      </c>
      <c r="L797" s="6">
        <f>0.5*J796+0.5*Table6[[#This Row],[Radio_State]]</f>
        <v>254.41782742047661</v>
      </c>
      <c r="M797" s="6">
        <f>LN(Table6[[#This Row],[RADIO LINGERING ]])</f>
        <v>5.5389779053490864</v>
      </c>
      <c r="N797" s="6">
        <f t="shared" si="326"/>
        <v>5.5630754569281473</v>
      </c>
      <c r="O797" s="6">
        <v>130.31157014219534</v>
      </c>
      <c r="P797" s="6">
        <f t="shared" si="327"/>
        <v>127.70534818719142</v>
      </c>
      <c r="Q797" s="6">
        <f>0.3*O796+0.7*Table6[[#This Row],[Online]]</f>
        <v>128.4499762830211</v>
      </c>
      <c r="R797" s="6">
        <f>LN(Table6[[#This Row],[ONLINE LINGERING]])</f>
        <v>4.8555395389161022</v>
      </c>
      <c r="S797" s="6">
        <f t="shared" si="328"/>
        <v>4.8699282763682019</v>
      </c>
      <c r="T797" s="6">
        <v>256.42181935672716</v>
      </c>
      <c r="U797" s="6">
        <f t="shared" si="329"/>
        <v>5.5468238203210012</v>
      </c>
      <c r="V797" s="8">
        <f>YEAR(Table6[[#This Row],[Date]])</f>
        <v>2017</v>
      </c>
      <c r="W797" s="8">
        <f>WEEKNUM(Table6[[#This Row],[Date]])</f>
        <v>11</v>
      </c>
      <c r="X797" t="s">
        <v>964</v>
      </c>
      <c r="Y797" s="9">
        <f>Table6[[#This Row],[LNTVLING]]+Table6[[#This Row],[LNRADIOLING]]+Table6[[#This Row],[LNONLINELING]]</f>
        <v>17.763699873108656</v>
      </c>
      <c r="Z797">
        <f t="shared" si="350"/>
        <v>1</v>
      </c>
      <c r="AA797">
        <f t="shared" si="331"/>
        <v>0</v>
      </c>
      <c r="AB797">
        <f t="shared" si="332"/>
        <v>0</v>
      </c>
      <c r="AC797">
        <f t="shared" si="333"/>
        <v>0</v>
      </c>
      <c r="AD797">
        <f t="shared" si="334"/>
        <v>0</v>
      </c>
      <c r="AE797">
        <f t="shared" si="335"/>
        <v>0</v>
      </c>
      <c r="AF797">
        <f t="shared" si="336"/>
        <v>1</v>
      </c>
      <c r="AG797" s="9">
        <f>'[1]1'!J$20+'[1]1'!J$21*Table6[[#This Row],[TV_State]]</f>
        <v>3059.7869094504831</v>
      </c>
      <c r="AH797" s="9">
        <f>Table6[[#This Row],[sales]]-Table6[[#This Row],[Pred_1]]</f>
        <v>-2803.365090093756</v>
      </c>
      <c r="AI797">
        <f>ABS(Table6[[#This Row],[Res_1]])/Table6[[#This Row],[sales]]</f>
        <v>10.932630839007462</v>
      </c>
      <c r="AJ797" s="9">
        <f>'[1]2'!J$20+'[1]2'!J$21*Table6[[#This Row],[Radio_State]]</f>
        <v>2858.4316743739741</v>
      </c>
      <c r="AK797" s="9">
        <f>Table6[[#This Row],[sales]]-Table6[[#This Row],[ Pred_2 ]]</f>
        <v>-2602.009855017247</v>
      </c>
      <c r="AL797">
        <f>ABS(Table6[[#This Row],[ Res_2 ]])/Table6[[#This Row],[sales]]</f>
        <v>10.147380833443821</v>
      </c>
      <c r="AM797" s="10">
        <f>'[1]3'!J$20+'[1]3'!J$21*Data!O797</f>
        <v>2553.5819703035036</v>
      </c>
      <c r="AN797" s="9">
        <f>Table6[[#This Row],[sales]]-Table6[[#This Row],[Pred_3]]</f>
        <v>-2297.1601509467764</v>
      </c>
      <c r="AO797" s="9">
        <f>ABS(Table6[[#This Row],[Res_3]])/Table6[[#This Row],[sales]]</f>
        <v>8.9585205998052331</v>
      </c>
      <c r="AP797" s="9">
        <f>'[1]4'!L$21+'[1]4'!L$27*Table6[[#This Row],[TV_State]]+'[1]4'!L$22*Table6[[#This Row],[NJ_DUM]]+'[1]4'!L$23*Table6[[#This Row],[NY_DUM]]+'[1]4'!L$24*Table6[[#This Row],[PA_DUM]]+'[1]4'!L$25*Table6[[#This Row],[CT_DUM]]+'[1]4'!L$26*Table6[[#This Row],[DL_DUM]]</f>
        <v>625.87683171782419</v>
      </c>
      <c r="AQ797" s="9">
        <f>Table6[[#This Row],[sales]]-Table6[[#This Row],[Pred_4]]</f>
        <v>-369.45501236109703</v>
      </c>
      <c r="AR797">
        <f>ABS(Table6[[#This Row],[Res_4]]/Table6[[#This Row],[sales]])</f>
        <v>1.4408095741927529</v>
      </c>
      <c r="AS797" s="9">
        <f>'[1]5'!L$20+'[1]5'!L$26*Table6[[#This Row],[Radio_State]]+'[1]5'!L$21*Table6[[#This Row],[NJ_DUM]]+'[1]5'!L$22*Table6[[#This Row],[NY_DUM]]+'[1]5'!L$23*Table6[[#This Row],[PA_DUM]]+'[1]5'!L$24*Table6[[#This Row],[CT_DUM]]+'[1]5'!L$25*Table6[[#This Row],[DL_DUM]]</f>
        <v>655.50402863379054</v>
      </c>
      <c r="AT797" s="9">
        <f>Table6[[#This Row],[sales]]-Table6[[#This Row],[Pred_5]]</f>
        <v>-399.08220927706338</v>
      </c>
      <c r="AU797" s="9">
        <f>ABS(Table6[[#This Row],[Red_5]]/Table6[[#This Row],[sales]])</f>
        <v>1.5563504317932904</v>
      </c>
      <c r="AV797" s="9">
        <f>'[1]6'!L$20+'[1]6'!L$26*Table6[[#This Row],[Online]]+'[1]6'!L$21*Table6[[#This Row],[NJ_DUM]]+'[1]6'!L$22*Table6[[#This Row],[NY_DUM]]+'[1]6'!L$23*Table6[[#This Row],[PA_DUM]]+'[1]6'!L$24*Table6[[#This Row],[CT_DUM]]+'[1]6'!L$25*Table6[[#This Row],[DL_DUM]]</f>
        <v>561.19571770336654</v>
      </c>
      <c r="AW797" s="9">
        <f>Table6[[#This Row],[sales]]-Table6[[#This Row],[Pred_6]]</f>
        <v>-304.77389834663938</v>
      </c>
      <c r="AX797" s="9">
        <f>ABS(Table6[[#This Row],[Red_6]]/Table6[[#This Row],[sales]])</f>
        <v>1.1885646046471814</v>
      </c>
      <c r="AY797" s="9">
        <f>'[1]7'!L$21+'[1]7'!L$27*Table6[[#This Row],[LNTV]]+'[1]7'!L$22*Table6[[#This Row],[NJ_DUM]]+'[1]7'!L$23*Table6[[#This Row],[NY_DUM]]+'[1]7'!L$24*Table6[[#This Row],[PA_DUM]]+'[1]7'!L$25*Table6[[#This Row],[CT_DUM]]+'[1]7'!L$26*Table6[[#This Row],[DL_DUM]]</f>
        <v>5.9726731689833041</v>
      </c>
      <c r="AZ797" s="9">
        <f>Table6[[#This Row],[sales]]-Table6[[#This Row],[Pred_7]]</f>
        <v>250.44914618774385</v>
      </c>
      <c r="BA797" s="9">
        <f>ABS(Table6[[#This Row],[Red_7]]/Table6[[#This Row],[sales]])</f>
        <v>0.97670762502205677</v>
      </c>
      <c r="BB797" s="9">
        <f>'[1]8'!O$22+'[1]8'!O$28*Table6[[#This Row],[LNRADIOLING]]+'[1]8'!O$23*Table6[[#This Row],[DL_DUM]]+'[1]8'!O$24*Table6[[#This Row],[CT_DUM]]+'[1]8'!O$25*Table6[[#This Row],[PA_DUM]]+'[1]8'!O$26*Table6[[#This Row],[NY_DUM]]+'[1]8'!O$27*Table6[[#This Row],[NJ_DUM]]</f>
        <v>5.9169040540175519</v>
      </c>
      <c r="BC797" s="9">
        <f>Table6[[#This Row],[sales]]-Table6[[#This Row],[Pred_8]]</f>
        <v>250.50491530270961</v>
      </c>
      <c r="BD797" s="9">
        <f>ABS(Table6[[#This Row],[Red_8]]/Table6[[#This Row],[sales]])</f>
        <v>0.97692511476261656</v>
      </c>
      <c r="BE797" s="9">
        <f>'[1]9'!M$19+'[1]9'!M$21*Table6[[#This Row],[LNONLINE]]+'[1]9'!M$20*Table6[[#This Row],[DL_DUM]]+'[1]9'!M$22*Table6[[#This Row],[CT_DUM]]+'[1]9'!M$23*Table6[[#This Row],[PA_DUM]]+'[1]9'!M$24*Table6[[#This Row],[NY_DUM]]+'[1]9'!M$25*Table6[[#This Row],[NJ_DUM]]</f>
        <v>6.0841543540936049</v>
      </c>
      <c r="BF797" s="9">
        <f>Table6[[#This Row],[sales]]-Table6[[#This Row],[Pred_9]]</f>
        <v>250.33766500263354</v>
      </c>
      <c r="BG797" s="9">
        <f>ABS(Table6[[#This Row],[Red_9]]/Table6[[#This Row],[sales]])</f>
        <v>0.97627286800570778</v>
      </c>
      <c r="BH797" s="9">
        <f>'[1]10'!P$22+'[1]10'!P$30*Table6[[#This Row],[LNTV]]+'[1]10'!P$29*Table6[[#This Row],[LNRADIOLING]]+'[1]10'!P$24*Table6[[#This Row],[LNONLINELING]]+'[1]10'!P$23*Table6[[#This Row],[DL_DUM]]+'[1]10'!P$25*Table6[[#This Row],[CT_DUM]]+'[1]10'!P$26*Table6[[#This Row],[PA_DUM]]+'[1]10'!P$27*Table6[[#This Row],[NY_DUM]]+'[1]10'!P$28*Table6[[#This Row],[NJ_DUM]]</f>
        <v>5.9682370579336013</v>
      </c>
      <c r="BI797" s="9">
        <f>Table6[[#This Row],[sales]]-Table6[[#This Row],[Pred_10]]</f>
        <v>250.45358229879355</v>
      </c>
      <c r="BJ797" s="45">
        <f>ABS(Table6[[#This Row],[Red_10]]/Table6[[#This Row],[sales]])</f>
        <v>0.9767249250749962</v>
      </c>
      <c r="BK797" s="9">
        <f>'[1]11'!P$32+'[1]11'!P$40*Table6[[#This Row],[LNONLINELING]]+'[1]11'!P$39*Table6[[#This Row],[LNRADIOLING]]+'[1]11'!P$38*Table6[[#This Row],[LNTVLING]]+'[1]11'!P$33*Table6[[#This Row],[DL_DUM]]+'[1]11'!P$34*Table6[[#This Row],[CT_DUM]]+'[1]11'!P$35*Table6[[#This Row],[PA_DUM]]+'[1]11'!P$36*Table6[[#This Row],[NY_DUM]]+'[1]11'!P$37*Table6[[#This Row],[NJ_DUM]]</f>
        <v>5.8949580375558668</v>
      </c>
      <c r="BL797" s="9">
        <f>Table6[[#This Row],[sales]]-Table6[[#This Row],[ Pred_11]]</f>
        <v>250.5268613191713</v>
      </c>
      <c r="BM797" s="47">
        <f>ABS(Table6[[#This Row],[ Red_11]]/Table6[[#This Row],[sales]])</f>
        <v>0.97701070036729232</v>
      </c>
      <c r="BN797" s="9">
        <f>'[1]12'!K$22+'[1]12'!K$28*Table6[[#This Row],[COMBINE LN LING]]+'[1]12'!K$23*Table6[[#This Row],[DL_DUM]]+'[1]12'!K$24*Table6[[#This Row],[CT_DUM]]+'[1]12'!K$25*Table6[[#This Row],[PA_DUM]]+'[1]12'!K$26*Table6[[#This Row],[NY_DUM]]+'[1]12'!K$27*Table6[[#This Row],[NJ_DUM]]</f>
        <v>6.0807180007804336</v>
      </c>
      <c r="BO797" s="9">
        <f>Table6[[#This Row],[sales]]-Table6[[#This Row],[ Pred_12]]</f>
        <v>250.34110135594673</v>
      </c>
      <c r="BP797" s="47">
        <f>ABS(Table6[[#This Row],[ Red_12]]/Table6[[#This Row],[sales]])</f>
        <v>0.97628626917929673</v>
      </c>
      <c r="BQ797">
        <f>LN(G797+'2019 Totals and Calculations'!C$18)</f>
        <v>7.5743427647811137</v>
      </c>
      <c r="BR797">
        <f>LN(Table6[[#This Row],[PROF RADIO]]+'2019 Totals and Calculations'!D$18)</f>
        <v>5.741528069750033</v>
      </c>
      <c r="BS797">
        <f>LN(Table6[[#This Row],[ONLINE LINGERING]]+'2019 Totals and Calculations'!E$18)</f>
        <v>5.1493958097689765</v>
      </c>
      <c r="BT797">
        <f>MONTH(Table6[[#This Row],[Date]])</f>
        <v>3</v>
      </c>
      <c r="BU797">
        <f t="shared" si="337"/>
        <v>0</v>
      </c>
      <c r="BV797">
        <f t="shared" si="338"/>
        <v>0</v>
      </c>
      <c r="BW797">
        <f t="shared" si="339"/>
        <v>1</v>
      </c>
      <c r="BX797">
        <f t="shared" si="340"/>
        <v>0</v>
      </c>
      <c r="BY797">
        <f t="shared" si="341"/>
        <v>0</v>
      </c>
      <c r="BZ797">
        <f t="shared" si="342"/>
        <v>0</v>
      </c>
      <c r="CA797">
        <f t="shared" si="343"/>
        <v>0</v>
      </c>
      <c r="CB797">
        <f t="shared" si="344"/>
        <v>0</v>
      </c>
      <c r="CC797">
        <f t="shared" si="345"/>
        <v>0</v>
      </c>
      <c r="CD797">
        <f t="shared" si="346"/>
        <v>0</v>
      </c>
      <c r="CE797">
        <f t="shared" si="347"/>
        <v>0</v>
      </c>
      <c r="CF797">
        <f t="shared" si="348"/>
        <v>0</v>
      </c>
      <c r="CG797">
        <f t="shared" si="349"/>
        <v>11</v>
      </c>
      <c r="CH79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212.99289657565791</v>
      </c>
      <c r="CI797" s="79">
        <f>Table6[[#This Row],[sales]]-CH797</f>
        <v>43.428922781069247</v>
      </c>
      <c r="CJ797">
        <f>ABS(Table6[[#This Row],[sales]]-CH797)/Table6[[#This Row],[sales]]</f>
        <v>0.16936516124102566</v>
      </c>
      <c r="CK79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216.45258793867632</v>
      </c>
      <c r="CL797" s="79">
        <f>Table6[[#This Row],[sales]]-CK797</f>
        <v>39.969231418050839</v>
      </c>
      <c r="CM797">
        <f>ABS(Table6[[#This Row],[sales]]-CK797)/Table6[[#This Row],[sales]]</f>
        <v>0.1558729733620941</v>
      </c>
      <c r="CN79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221.06359087355068</v>
      </c>
      <c r="CO797" s="79">
        <f>Table6[[#This Row],[sales]]-CN797</f>
        <v>35.358228483176475</v>
      </c>
      <c r="CP797">
        <f>ABS(Table6[[#This Row],[sales]]-CN797)/Table6[[#This Row],[sales]]</f>
        <v>0.13789087282774115</v>
      </c>
      <c r="CQ79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236.13532980303663</v>
      </c>
      <c r="CR797" s="79">
        <f>Table6[[#This Row],[sales]]-CQ797</f>
        <v>20.286489553690529</v>
      </c>
      <c r="CS797">
        <f>ABS(Table6[[#This Row],[sales]]-CQ797)/Table6[[#This Row],[sales]]</f>
        <v>7.9113741586352718E-2</v>
      </c>
    </row>
    <row r="798" spans="1:97" x14ac:dyDescent="0.2">
      <c r="A798">
        <v>797</v>
      </c>
      <c r="B798" t="s">
        <v>953</v>
      </c>
      <c r="C798" s="5">
        <v>42813</v>
      </c>
      <c r="D798" s="6">
        <v>1847.1665067656188</v>
      </c>
      <c r="E798" s="8">
        <f>YEAR(Table6[[#This Row],[Date]])</f>
        <v>2017</v>
      </c>
      <c r="F798" s="6">
        <f>Table6[[#This Row],[TV_State]]+Table6[[#This Row],[Radio_State]]+Table6[[#This Row],[Online]]</f>
        <v>2257.6479527135339</v>
      </c>
      <c r="G798" s="6">
        <f t="shared" si="324"/>
        <v>1664.5853689714968</v>
      </c>
      <c r="H798" s="6">
        <f>LN(Table6[[#This Row],[PROF TV LING]])</f>
        <v>7.4173313437572652</v>
      </c>
      <c r="I798" s="6">
        <f t="shared" si="325"/>
        <v>7.5214081259820178</v>
      </c>
      <c r="J798" s="6">
        <v>273.65429729861023</v>
      </c>
      <c r="K798" s="6">
        <f t="shared" si="330"/>
        <v>261.21901673958246</v>
      </c>
      <c r="L798" s="6">
        <f>0.5*J797+0.5*Table6[[#This Row],[Radio_State]]</f>
        <v>267.13871879150042</v>
      </c>
      <c r="M798" s="6">
        <f>LN(Table6[[#This Row],[RADIO LINGERING ]])</f>
        <v>5.5877680695185186</v>
      </c>
      <c r="N798" s="6">
        <f t="shared" si="326"/>
        <v>5.6118656210975795</v>
      </c>
      <c r="O798" s="6">
        <v>136.82714864930512</v>
      </c>
      <c r="P798" s="6">
        <f t="shared" si="327"/>
        <v>134.09060851067102</v>
      </c>
      <c r="Q798" s="6">
        <f>0.3*O797+0.7*Table6[[#This Row],[Online]]</f>
        <v>134.87247509717218</v>
      </c>
      <c r="R798" s="6">
        <f>LN(Table6[[#This Row],[ONLINE LINGERING]])</f>
        <v>4.9043297030855344</v>
      </c>
      <c r="S798" s="6">
        <f t="shared" si="328"/>
        <v>4.9187184405376341</v>
      </c>
      <c r="T798" s="6">
        <v>216.70857509520778</v>
      </c>
      <c r="U798" s="6">
        <f t="shared" si="329"/>
        <v>5.3785534790340002</v>
      </c>
      <c r="V798" s="8">
        <f>YEAR(Table6[[#This Row],[Date]])</f>
        <v>2017</v>
      </c>
      <c r="W798" s="8">
        <f>WEEKNUM(Table6[[#This Row],[Date]])</f>
        <v>12</v>
      </c>
      <c r="X798" t="s">
        <v>965</v>
      </c>
      <c r="Y798" s="9">
        <f>Table6[[#This Row],[LNTVLING]]+Table6[[#This Row],[LNRADIOLING]]+Table6[[#This Row],[LNONLINELING]]</f>
        <v>17.909429116361316</v>
      </c>
      <c r="Z798">
        <f t="shared" si="350"/>
        <v>1</v>
      </c>
      <c r="AA798">
        <f t="shared" si="331"/>
        <v>0</v>
      </c>
      <c r="AB798">
        <f t="shared" si="332"/>
        <v>0</v>
      </c>
      <c r="AC798">
        <f t="shared" si="333"/>
        <v>0</v>
      </c>
      <c r="AD798">
        <f t="shared" si="334"/>
        <v>0</v>
      </c>
      <c r="AE798">
        <f t="shared" si="335"/>
        <v>0</v>
      </c>
      <c r="AF798">
        <f t="shared" si="336"/>
        <v>1</v>
      </c>
      <c r="AG798" s="9">
        <f>'[1]1'!J$20+'[1]1'!J$21*Table6[[#This Row],[TV_State]]</f>
        <v>3146.2896276501906</v>
      </c>
      <c r="AH798" s="9">
        <f>Table6[[#This Row],[sales]]-Table6[[#This Row],[Pred_1]]</f>
        <v>-2929.5810525549828</v>
      </c>
      <c r="AI798">
        <f>ABS(Table6[[#This Row],[Res_1]])/Table6[[#This Row],[sales]]</f>
        <v>13.518528518162762</v>
      </c>
      <c r="AJ798" s="9">
        <f>'[1]2'!J$20+'[1]2'!J$21*Table6[[#This Row],[Radio_State]]</f>
        <v>2915.6391678927976</v>
      </c>
      <c r="AK798" s="9">
        <f>Table6[[#This Row],[sales]]-Table6[[#This Row],[ Pred_2 ]]</f>
        <v>-2698.9305927975897</v>
      </c>
      <c r="AL798">
        <f>ABS(Table6[[#This Row],[ Res_2 ]])/Table6[[#This Row],[sales]]</f>
        <v>12.454193802030462</v>
      </c>
      <c r="AM798" s="10">
        <f>'[1]3'!J$20+'[1]3'!J$21*Data!O798</f>
        <v>2591.2245597324363</v>
      </c>
      <c r="AN798" s="9">
        <f>Table6[[#This Row],[sales]]-Table6[[#This Row],[Pred_3]]</f>
        <v>-2374.5159846372285</v>
      </c>
      <c r="AO798" s="9">
        <f>ABS(Table6[[#This Row],[Res_3]])/Table6[[#This Row],[sales]]</f>
        <v>10.957185167195249</v>
      </c>
      <c r="AP798" s="9">
        <f>'[1]4'!L$21+'[1]4'!L$27*Table6[[#This Row],[TV_State]]+'[1]4'!L$22*Table6[[#This Row],[NJ_DUM]]+'[1]4'!L$23*Table6[[#This Row],[NY_DUM]]+'[1]4'!L$24*Table6[[#This Row],[PA_DUM]]+'[1]4'!L$25*Table6[[#This Row],[CT_DUM]]+'[1]4'!L$26*Table6[[#This Row],[DL_DUM]]</f>
        <v>645.27917358642412</v>
      </c>
      <c r="AQ798" s="9">
        <f>Table6[[#This Row],[sales]]-Table6[[#This Row],[Pred_4]]</f>
        <v>-428.57059849121634</v>
      </c>
      <c r="AR798">
        <f>ABS(Table6[[#This Row],[Res_4]]/Table6[[#This Row],[sales]])</f>
        <v>1.9776356256457781</v>
      </c>
      <c r="AS798" s="9">
        <f>'[1]5'!L$20+'[1]5'!L$26*Table6[[#This Row],[Radio_State]]+'[1]5'!L$21*Table6[[#This Row],[NJ_DUM]]+'[1]5'!L$22*Table6[[#This Row],[NY_DUM]]+'[1]5'!L$23*Table6[[#This Row],[PA_DUM]]+'[1]5'!L$24*Table6[[#This Row],[CT_DUM]]+'[1]5'!L$25*Table6[[#This Row],[DL_DUM]]</f>
        <v>678.45965364912763</v>
      </c>
      <c r="AT798" s="9">
        <f>Table6[[#This Row],[sales]]-Table6[[#This Row],[Pred_5]]</f>
        <v>-461.75107855391985</v>
      </c>
      <c r="AU798" s="9">
        <f>ABS(Table6[[#This Row],[Red_5]]/Table6[[#This Row],[sales]])</f>
        <v>2.1307466875782657</v>
      </c>
      <c r="AV798" s="9">
        <f>'[1]6'!L$20+'[1]6'!L$26*Table6[[#This Row],[Online]]+'[1]6'!L$21*Table6[[#This Row],[NJ_DUM]]+'[1]6'!L$22*Table6[[#This Row],[NY_DUM]]+'[1]6'!L$23*Table6[[#This Row],[PA_DUM]]+'[1]6'!L$24*Table6[[#This Row],[CT_DUM]]+'[1]6'!L$25*Table6[[#This Row],[DL_DUM]]</f>
        <v>589.55319364785794</v>
      </c>
      <c r="AW798" s="9">
        <f>Table6[[#This Row],[sales]]-Table6[[#This Row],[Pred_6]]</f>
        <v>-372.84461855265016</v>
      </c>
      <c r="AX798" s="9">
        <f>ABS(Table6[[#This Row],[Red_6]]/Table6[[#This Row],[sales]])</f>
        <v>1.7204885334548772</v>
      </c>
      <c r="AY798" s="9">
        <f>'[1]7'!L$21+'[1]7'!L$27*Table6[[#This Row],[LNTV]]+'[1]7'!L$22*Table6[[#This Row],[NJ_DUM]]+'[1]7'!L$23*Table6[[#This Row],[NY_DUM]]+'[1]7'!L$24*Table6[[#This Row],[PA_DUM]]+'[1]7'!L$25*Table6[[#This Row],[CT_DUM]]+'[1]7'!L$26*Table6[[#This Row],[DL_DUM]]</f>
        <v>5.9780734833929081</v>
      </c>
      <c r="AZ798" s="9">
        <f>Table6[[#This Row],[sales]]-Table6[[#This Row],[Pred_7]]</f>
        <v>210.73050161181487</v>
      </c>
      <c r="BA798" s="9">
        <f>ABS(Table6[[#This Row],[Red_7]]/Table6[[#This Row],[sales]])</f>
        <v>0.97241422735225624</v>
      </c>
      <c r="BB798" s="9">
        <f>'[1]8'!O$22+'[1]8'!O$28*Table6[[#This Row],[LNRADIOLING]]+'[1]8'!O$23*Table6[[#This Row],[DL_DUM]]+'[1]8'!O$24*Table6[[#This Row],[CT_DUM]]+'[1]8'!O$25*Table6[[#This Row],[PA_DUM]]+'[1]8'!O$26*Table6[[#This Row],[NY_DUM]]+'[1]8'!O$27*Table6[[#This Row],[NJ_DUM]]</f>
        <v>5.920384790424575</v>
      </c>
      <c r="BC798" s="9">
        <f>Table6[[#This Row],[sales]]-Table6[[#This Row],[Pred_8]]</f>
        <v>210.7881903047832</v>
      </c>
      <c r="BD798" s="9">
        <f>ABS(Table6[[#This Row],[Red_8]]/Table6[[#This Row],[sales]])</f>
        <v>0.97268043136814708</v>
      </c>
      <c r="BE798" s="9">
        <f>'[1]9'!M$19+'[1]9'!M$21*Table6[[#This Row],[LNONLINE]]+'[1]9'!M$20*Table6[[#This Row],[DL_DUM]]+'[1]9'!M$22*Table6[[#This Row],[CT_DUM]]+'[1]9'!M$23*Table6[[#This Row],[PA_DUM]]+'[1]9'!M$24*Table6[[#This Row],[NY_DUM]]+'[1]9'!M$25*Table6[[#This Row],[NJ_DUM]]</f>
        <v>6.0996021712125774</v>
      </c>
      <c r="BF798" s="9">
        <f>Table6[[#This Row],[sales]]-Table6[[#This Row],[Pred_9]]</f>
        <v>210.6089729239952</v>
      </c>
      <c r="BG798" s="9">
        <f>ABS(Table6[[#This Row],[Red_9]]/Table6[[#This Row],[sales]])</f>
        <v>0.97185343418675141</v>
      </c>
      <c r="BH798" s="9">
        <f>'[1]10'!P$22+'[1]10'!P$30*Table6[[#This Row],[LNTV]]+'[1]10'!P$29*Table6[[#This Row],[LNRADIOLING]]+'[1]10'!P$24*Table6[[#This Row],[LNONLINELING]]+'[1]10'!P$23*Table6[[#This Row],[DL_DUM]]+'[1]10'!P$25*Table6[[#This Row],[CT_DUM]]+'[1]10'!P$26*Table6[[#This Row],[PA_DUM]]+'[1]10'!P$27*Table6[[#This Row],[NY_DUM]]+'[1]10'!P$28*Table6[[#This Row],[NJ_DUM]]</f>
        <v>5.9771174712258954</v>
      </c>
      <c r="BI798" s="9">
        <f>Table6[[#This Row],[sales]]-Table6[[#This Row],[Pred_10]]</f>
        <v>210.7314576239819</v>
      </c>
      <c r="BJ798" s="45">
        <f>ABS(Table6[[#This Row],[Red_10]]/Table6[[#This Row],[sales]])</f>
        <v>0.97241863886281421</v>
      </c>
      <c r="BK798" s="9">
        <f>'[1]11'!P$32+'[1]11'!P$40*Table6[[#This Row],[LNONLINELING]]+'[1]11'!P$39*Table6[[#This Row],[LNRADIOLING]]+'[1]11'!P$38*Table6[[#This Row],[LNTVLING]]+'[1]11'!P$33*Table6[[#This Row],[DL_DUM]]+'[1]11'!P$34*Table6[[#This Row],[CT_DUM]]+'[1]11'!P$35*Table6[[#This Row],[PA_DUM]]+'[1]11'!P$36*Table6[[#This Row],[NY_DUM]]+'[1]11'!P$37*Table6[[#This Row],[NJ_DUM]]</f>
        <v>5.900584443898234</v>
      </c>
      <c r="BL798" s="9">
        <f>Table6[[#This Row],[sales]]-Table6[[#This Row],[ Pred_11]]</f>
        <v>210.80799065130955</v>
      </c>
      <c r="BM798" s="47">
        <f>ABS(Table6[[#This Row],[ Red_11]]/Table6[[#This Row],[sales]])</f>
        <v>0.97277179991005946</v>
      </c>
      <c r="BN798" s="9">
        <f>'[1]12'!K$22+'[1]12'!K$28*Table6[[#This Row],[COMBINE LN LING]]+'[1]12'!K$23*Table6[[#This Row],[DL_DUM]]+'[1]12'!K$24*Table6[[#This Row],[CT_DUM]]+'[1]12'!K$25*Table6[[#This Row],[PA_DUM]]+'[1]12'!K$26*Table6[[#This Row],[NY_DUM]]+'[1]12'!K$27*Table6[[#This Row],[NJ_DUM]]</f>
        <v>6.0947423821071069</v>
      </c>
      <c r="BO798" s="9">
        <f>Table6[[#This Row],[sales]]-Table6[[#This Row],[ Pred_12]]</f>
        <v>210.61383271310066</v>
      </c>
      <c r="BP798" s="47">
        <f>ABS(Table6[[#This Row],[ Red_12]]/Table6[[#This Row],[sales]])</f>
        <v>0.97187585964501189</v>
      </c>
      <c r="BQ798">
        <f>LN(G798+'2019 Totals and Calculations'!C$18)</f>
        <v>7.6137342207004242</v>
      </c>
      <c r="BR798">
        <f>LN(Table6[[#This Row],[PROF RADIO]]+'2019 Totals and Calculations'!D$18)</f>
        <v>5.7806675345399752</v>
      </c>
      <c r="BS798">
        <f>LN(Table6[[#This Row],[ONLINE LINGERING]]+'2019 Totals and Calculations'!E$18)</f>
        <v>5.1859872818556489</v>
      </c>
      <c r="BT798">
        <f>MONTH(Table6[[#This Row],[Date]])</f>
        <v>3</v>
      </c>
      <c r="BU798">
        <f t="shared" si="337"/>
        <v>0</v>
      </c>
      <c r="BV798">
        <f t="shared" si="338"/>
        <v>0</v>
      </c>
      <c r="BW798">
        <f t="shared" si="339"/>
        <v>1</v>
      </c>
      <c r="BX798">
        <f t="shared" si="340"/>
        <v>0</v>
      </c>
      <c r="BY798">
        <f t="shared" si="341"/>
        <v>0</v>
      </c>
      <c r="BZ798">
        <f t="shared" si="342"/>
        <v>0</v>
      </c>
      <c r="CA798">
        <f t="shared" si="343"/>
        <v>0</v>
      </c>
      <c r="CB798">
        <f t="shared" si="344"/>
        <v>0</v>
      </c>
      <c r="CC798">
        <f t="shared" si="345"/>
        <v>0</v>
      </c>
      <c r="CD798">
        <f t="shared" si="346"/>
        <v>0</v>
      </c>
      <c r="CE798">
        <f t="shared" si="347"/>
        <v>0</v>
      </c>
      <c r="CF798">
        <f t="shared" si="348"/>
        <v>0</v>
      </c>
      <c r="CG798">
        <f t="shared" si="349"/>
        <v>12</v>
      </c>
      <c r="CH79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216.09128678213924</v>
      </c>
      <c r="CI798" s="79">
        <f>Table6[[#This Row],[sales]]-CH798</f>
        <v>0.61728831306854204</v>
      </c>
      <c r="CJ798">
        <f>ABS(Table6[[#This Row],[sales]]-CH798)/Table6[[#This Row],[sales]]</f>
        <v>2.8484720219185853E-3</v>
      </c>
      <c r="CK79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219.56160551153596</v>
      </c>
      <c r="CL798" s="79">
        <f>Table6[[#This Row],[sales]]-CK798</f>
        <v>-2.8530304163281812</v>
      </c>
      <c r="CM798">
        <f>ABS(Table6[[#This Row],[sales]]-CK798)/Table6[[#This Row],[sales]]</f>
        <v>1.3165286214792116E-2</v>
      </c>
      <c r="CN79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224.24844254265105</v>
      </c>
      <c r="CO798" s="79">
        <f>Table6[[#This Row],[sales]]-CN798</f>
        <v>-7.539867447443271</v>
      </c>
      <c r="CP798">
        <f>ABS(Table6[[#This Row],[sales]]-CN798)/Table6[[#This Row],[sales]]</f>
        <v>3.4792658500618814E-2</v>
      </c>
      <c r="CQ79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241.39533704995318</v>
      </c>
      <c r="CR798" s="79">
        <f>Table6[[#This Row],[sales]]-CQ798</f>
        <v>-24.686761954745407</v>
      </c>
      <c r="CS798">
        <f>ABS(Table6[[#This Row],[sales]]-CQ798)/Table6[[#This Row],[sales]]</f>
        <v>0.11391686712858333</v>
      </c>
    </row>
    <row r="799" spans="1:97" x14ac:dyDescent="0.2">
      <c r="A799">
        <v>798</v>
      </c>
      <c r="B799" t="s">
        <v>953</v>
      </c>
      <c r="C799" s="5">
        <v>42820</v>
      </c>
      <c r="D799" s="6">
        <v>1939.5248321039003</v>
      </c>
      <c r="E799" s="8">
        <f>YEAR(Table6[[#This Row],[Date]])</f>
        <v>2017</v>
      </c>
      <c r="F799" s="6">
        <f>Table6[[#This Row],[TV_State]]+Table6[[#This Row],[Radio_State]]+Table6[[#This Row],[Online]]</f>
        <v>2370.5303503492114</v>
      </c>
      <c r="G799" s="6">
        <f t="shared" si="324"/>
        <v>1747.0672079112178</v>
      </c>
      <c r="H799" s="6">
        <f>LN(Table6[[#This Row],[PROF TV LING]])</f>
        <v>7.4656937798641598</v>
      </c>
      <c r="I799" s="6">
        <f t="shared" si="325"/>
        <v>7.57019829015145</v>
      </c>
      <c r="J799" s="6">
        <v>287.33701216354081</v>
      </c>
      <c r="K799" s="6">
        <f t="shared" si="330"/>
        <v>274.2780144515616</v>
      </c>
      <c r="L799" s="6">
        <f>0.5*J798+0.5*Table6[[#This Row],[Radio_State]]</f>
        <v>280.49565473107555</v>
      </c>
      <c r="M799" s="6">
        <f>LN(Table6[[#This Row],[RADIO LINGERING ]])</f>
        <v>5.6365582336879507</v>
      </c>
      <c r="N799" s="6">
        <f t="shared" si="326"/>
        <v>5.6606557852670116</v>
      </c>
      <c r="O799" s="6">
        <v>143.6685060817704</v>
      </c>
      <c r="P799" s="6">
        <f t="shared" si="327"/>
        <v>140.79513681044057</v>
      </c>
      <c r="Q799" s="6">
        <f>0.3*O798+0.7*Table6[[#This Row],[Online]]</f>
        <v>141.6160988520308</v>
      </c>
      <c r="R799" s="6">
        <f>LN(Table6[[#This Row],[ONLINE LINGERING]])</f>
        <v>4.9531198672549666</v>
      </c>
      <c r="S799" s="6">
        <f t="shared" si="328"/>
        <v>4.9675086047070662</v>
      </c>
      <c r="T799" s="6">
        <v>233.59147566566566</v>
      </c>
      <c r="U799" s="6">
        <f t="shared" si="329"/>
        <v>5.4535737591310003</v>
      </c>
      <c r="V799" s="8">
        <f>YEAR(Table6[[#This Row],[Date]])</f>
        <v>2017</v>
      </c>
      <c r="W799" s="8">
        <f>WEEKNUM(Table6[[#This Row],[Date]])</f>
        <v>13</v>
      </c>
      <c r="X799" t="s">
        <v>966</v>
      </c>
      <c r="Y799" s="9">
        <f>Table6[[#This Row],[LNTVLING]]+Table6[[#This Row],[LNRADIOLING]]+Table6[[#This Row],[LNONLINELING]]</f>
        <v>18.055371880807076</v>
      </c>
      <c r="Z799">
        <f t="shared" si="350"/>
        <v>1</v>
      </c>
      <c r="AA799">
        <f t="shared" si="331"/>
        <v>0</v>
      </c>
      <c r="AB799">
        <f t="shared" si="332"/>
        <v>0</v>
      </c>
      <c r="AC799">
        <f t="shared" si="333"/>
        <v>0</v>
      </c>
      <c r="AD799">
        <f t="shared" si="334"/>
        <v>0</v>
      </c>
      <c r="AE799">
        <f t="shared" si="335"/>
        <v>0</v>
      </c>
      <c r="AF799">
        <f t="shared" si="336"/>
        <v>1</v>
      </c>
      <c r="AG799" s="9">
        <f>'[1]1'!J$20+'[1]1'!J$21*Table6[[#This Row],[TV_State]]</f>
        <v>3237.1174817598849</v>
      </c>
      <c r="AH799" s="9">
        <f>Table6[[#This Row],[sales]]-Table6[[#This Row],[Pred_1]]</f>
        <v>-3003.5260060942192</v>
      </c>
      <c r="AI799">
        <f>ABS(Table6[[#This Row],[Res_1]])/Table6[[#This Row],[sales]]</f>
        <v>12.858029161959232</v>
      </c>
      <c r="AJ799" s="9">
        <f>'[1]2'!J$20+'[1]2'!J$21*Table6[[#This Row],[Radio_State]]</f>
        <v>2975.7070360875623</v>
      </c>
      <c r="AK799" s="9">
        <f>Table6[[#This Row],[sales]]-Table6[[#This Row],[ Pred_2 ]]</f>
        <v>-2742.1155604218966</v>
      </c>
      <c r="AL799">
        <f>ABS(Table6[[#This Row],[ Res_2 ]])/Table6[[#This Row],[sales]]</f>
        <v>11.738936759604304</v>
      </c>
      <c r="AM799" s="10">
        <f>'[1]3'!J$20+'[1]3'!J$21*Data!O799</f>
        <v>2630.7492786328153</v>
      </c>
      <c r="AN799" s="9">
        <f>Table6[[#This Row],[sales]]-Table6[[#This Row],[Pred_3]]</f>
        <v>-2397.1578029671496</v>
      </c>
      <c r="AO799" s="9">
        <f>ABS(Table6[[#This Row],[Res_3]])/Table6[[#This Row],[sales]]</f>
        <v>10.262180142216101</v>
      </c>
      <c r="AP799" s="9">
        <f>'[1]4'!L$21+'[1]4'!L$27*Table6[[#This Row],[TV_State]]+'[1]4'!L$22*Table6[[#This Row],[NJ_DUM]]+'[1]4'!L$23*Table6[[#This Row],[NY_DUM]]+'[1]4'!L$24*Table6[[#This Row],[PA_DUM]]+'[1]4'!L$25*Table6[[#This Row],[CT_DUM]]+'[1]4'!L$26*Table6[[#This Row],[DL_DUM]]</f>
        <v>665.65163254845424</v>
      </c>
      <c r="AQ799" s="9">
        <f>Table6[[#This Row],[sales]]-Table6[[#This Row],[Pred_4]]</f>
        <v>-432.06015688278859</v>
      </c>
      <c r="AR799">
        <f>ABS(Table6[[#This Row],[Res_4]]/Table6[[#This Row],[sales]])</f>
        <v>1.849640084902699</v>
      </c>
      <c r="AS799" s="9">
        <f>'[1]5'!L$20+'[1]5'!L$26*Table6[[#This Row],[Radio_State]]+'[1]5'!L$21*Table6[[#This Row],[NJ_DUM]]+'[1]5'!L$22*Table6[[#This Row],[NY_DUM]]+'[1]5'!L$23*Table6[[#This Row],[PA_DUM]]+'[1]5'!L$24*Table6[[#This Row],[CT_DUM]]+'[1]5'!L$25*Table6[[#This Row],[DL_DUM]]</f>
        <v>702.56305991523163</v>
      </c>
      <c r="AT799" s="9">
        <f>Table6[[#This Row],[sales]]-Table6[[#This Row],[Pred_5]]</f>
        <v>-468.97158424956598</v>
      </c>
      <c r="AU799" s="9">
        <f>ABS(Table6[[#This Row],[Red_5]]/Table6[[#This Row],[sales]])</f>
        <v>2.0076570984156747</v>
      </c>
      <c r="AV799" s="9">
        <f>'[1]6'!L$20+'[1]6'!L$26*Table6[[#This Row],[Online]]+'[1]6'!L$21*Table6[[#This Row],[NJ_DUM]]+'[1]6'!L$22*Table6[[#This Row],[NY_DUM]]+'[1]6'!L$23*Table6[[#This Row],[PA_DUM]]+'[1]6'!L$24*Table6[[#This Row],[CT_DUM]]+'[1]6'!L$25*Table6[[#This Row],[DL_DUM]]</f>
        <v>619.32854338957407</v>
      </c>
      <c r="AW799" s="9">
        <f>Table6[[#This Row],[sales]]-Table6[[#This Row],[Pred_6]]</f>
        <v>-385.73706772390841</v>
      </c>
      <c r="AX799" s="9">
        <f>ABS(Table6[[#This Row],[Red_6]]/Table6[[#This Row],[sales]])</f>
        <v>1.6513319530375561</v>
      </c>
      <c r="AY799" s="9">
        <f>'[1]7'!L$21+'[1]7'!L$27*Table6[[#This Row],[LNTV]]+'[1]7'!L$22*Table6[[#This Row],[NJ_DUM]]+'[1]7'!L$23*Table6[[#This Row],[NY_DUM]]+'[1]7'!L$24*Table6[[#This Row],[PA_DUM]]+'[1]7'!L$25*Table6[[#This Row],[CT_DUM]]+'[1]7'!L$26*Table6[[#This Row],[DL_DUM]]</f>
        <v>5.983473797802513</v>
      </c>
      <c r="AZ799" s="9">
        <f>Table6[[#This Row],[sales]]-Table6[[#This Row],[Pred_7]]</f>
        <v>227.60800186786315</v>
      </c>
      <c r="BA799" s="9">
        <f>ABS(Table6[[#This Row],[Red_7]]/Table6[[#This Row],[sales]])</f>
        <v>0.97438487949634545</v>
      </c>
      <c r="BB799" s="9">
        <f>'[1]8'!O$22+'[1]8'!O$28*Table6[[#This Row],[LNRADIOLING]]+'[1]8'!O$23*Table6[[#This Row],[DL_DUM]]+'[1]8'!O$24*Table6[[#This Row],[CT_DUM]]+'[1]8'!O$25*Table6[[#This Row],[PA_DUM]]+'[1]8'!O$26*Table6[[#This Row],[NY_DUM]]+'[1]8'!O$27*Table6[[#This Row],[NJ_DUM]]</f>
        <v>5.9238655268315981</v>
      </c>
      <c r="BC799" s="9">
        <f>Table6[[#This Row],[sales]]-Table6[[#This Row],[Pred_8]]</f>
        <v>227.66761013883405</v>
      </c>
      <c r="BD799" s="9">
        <f>ABS(Table6[[#This Row],[Red_8]]/Table6[[#This Row],[sales]])</f>
        <v>0.97464006120107605</v>
      </c>
      <c r="BE799" s="9">
        <f>'[1]9'!M$19+'[1]9'!M$21*Table6[[#This Row],[LNONLINE]]+'[1]9'!M$20*Table6[[#This Row],[DL_DUM]]+'[1]9'!M$22*Table6[[#This Row],[CT_DUM]]+'[1]9'!M$23*Table6[[#This Row],[PA_DUM]]+'[1]9'!M$24*Table6[[#This Row],[NY_DUM]]+'[1]9'!M$25*Table6[[#This Row],[NJ_DUM]]</f>
        <v>6.1150499883315508</v>
      </c>
      <c r="BF799" s="9">
        <f>Table6[[#This Row],[sales]]-Table6[[#This Row],[Pred_9]]</f>
        <v>227.47642567733411</v>
      </c>
      <c r="BG799" s="9">
        <f>ABS(Table6[[#This Row],[Red_9]]/Table6[[#This Row],[sales]])</f>
        <v>0.97382160470151791</v>
      </c>
      <c r="BH799" s="9">
        <f>'[1]10'!P$22+'[1]10'!P$30*Table6[[#This Row],[LNTV]]+'[1]10'!P$29*Table6[[#This Row],[LNRADIOLING]]+'[1]10'!P$24*Table6[[#This Row],[LNONLINELING]]+'[1]10'!P$23*Table6[[#This Row],[DL_DUM]]+'[1]10'!P$25*Table6[[#This Row],[CT_DUM]]+'[1]10'!P$26*Table6[[#This Row],[PA_DUM]]+'[1]10'!P$27*Table6[[#This Row],[NY_DUM]]+'[1]10'!P$28*Table6[[#This Row],[NJ_DUM]]</f>
        <v>5.9859978845181887</v>
      </c>
      <c r="BI799" s="9">
        <f>Table6[[#This Row],[sales]]-Table6[[#This Row],[Pred_10]]</f>
        <v>227.60547778114747</v>
      </c>
      <c r="BJ799" s="45">
        <f>ABS(Table6[[#This Row],[Red_10]]/Table6[[#This Row],[sales]])</f>
        <v>0.97437407393630315</v>
      </c>
      <c r="BK799" s="9">
        <f>'[1]11'!P$32+'[1]11'!P$40*Table6[[#This Row],[LNONLINELING]]+'[1]11'!P$39*Table6[[#This Row],[LNRADIOLING]]+'[1]11'!P$38*Table6[[#This Row],[LNTVLING]]+'[1]11'!P$33*Table6[[#This Row],[DL_DUM]]+'[1]11'!P$34*Table6[[#This Row],[CT_DUM]]+'[1]11'!P$35*Table6[[#This Row],[PA_DUM]]+'[1]11'!P$36*Table6[[#This Row],[NY_DUM]]+'[1]11'!P$37*Table6[[#This Row],[NJ_DUM]]</f>
        <v>5.9061748341292075</v>
      </c>
      <c r="BL799" s="9">
        <f>Table6[[#This Row],[sales]]-Table6[[#This Row],[ Pred_11]]</f>
        <v>227.68530083153644</v>
      </c>
      <c r="BM799" s="47">
        <f>ABS(Table6[[#This Row],[ Red_11]]/Table6[[#This Row],[sales]])</f>
        <v>0.97471579466973957</v>
      </c>
      <c r="BN799" s="9">
        <f>'[1]12'!K$22+'[1]12'!K$28*Table6[[#This Row],[COMBINE LN LING]]+'[1]12'!K$23*Table6[[#This Row],[DL_DUM]]+'[1]12'!K$24*Table6[[#This Row],[CT_DUM]]+'[1]12'!K$25*Table6[[#This Row],[PA_DUM]]+'[1]12'!K$26*Table6[[#This Row],[NY_DUM]]+'[1]12'!K$27*Table6[[#This Row],[NJ_DUM]]</f>
        <v>6.10878731183276</v>
      </c>
      <c r="BO799" s="9">
        <f>Table6[[#This Row],[sales]]-Table6[[#This Row],[ Pred_12]]</f>
        <v>227.48268835383288</v>
      </c>
      <c r="BP799" s="47">
        <f>ABS(Table6[[#This Row],[ Red_12]]/Table6[[#This Row],[sales]])</f>
        <v>0.97384841508267983</v>
      </c>
      <c r="BQ799">
        <f>LN(G799+'2019 Totals and Calculations'!C$18)</f>
        <v>7.6536423000716303</v>
      </c>
      <c r="BR799">
        <f>LN(Table6[[#This Row],[PROF RADIO]]+'2019 Totals and Calculations'!D$18)</f>
        <v>5.8201849450936161</v>
      </c>
      <c r="BS799">
        <f>LN(Table6[[#This Row],[ONLINE LINGERING]]+'2019 Totals and Calculations'!E$18)</f>
        <v>5.2230196411583689</v>
      </c>
      <c r="BT799">
        <f>MONTH(Table6[[#This Row],[Date]])</f>
        <v>3</v>
      </c>
      <c r="BU799">
        <f t="shared" si="337"/>
        <v>0</v>
      </c>
      <c r="BV799">
        <f t="shared" si="338"/>
        <v>0</v>
      </c>
      <c r="BW799">
        <f t="shared" si="339"/>
        <v>1</v>
      </c>
      <c r="BX799">
        <f t="shared" si="340"/>
        <v>0</v>
      </c>
      <c r="BY799">
        <f t="shared" si="341"/>
        <v>0</v>
      </c>
      <c r="BZ799">
        <f t="shared" si="342"/>
        <v>0</v>
      </c>
      <c r="CA799">
        <f t="shared" si="343"/>
        <v>0</v>
      </c>
      <c r="CB799">
        <f t="shared" si="344"/>
        <v>0</v>
      </c>
      <c r="CC799">
        <f t="shared" si="345"/>
        <v>0</v>
      </c>
      <c r="CD799">
        <f t="shared" si="346"/>
        <v>0</v>
      </c>
      <c r="CE799">
        <f t="shared" si="347"/>
        <v>0</v>
      </c>
      <c r="CF799">
        <f t="shared" si="348"/>
        <v>0</v>
      </c>
      <c r="CG799">
        <f t="shared" si="349"/>
        <v>13</v>
      </c>
      <c r="CH79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219.26850273204073</v>
      </c>
      <c r="CI799" s="79">
        <f>Table6[[#This Row],[sales]]-CH799</f>
        <v>14.322972933624925</v>
      </c>
      <c r="CJ799">
        <f>ABS(Table6[[#This Row],[sales]]-CH799)/Table6[[#This Row],[sales]]</f>
        <v>6.1316333966420423E-2</v>
      </c>
      <c r="CK79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222.74107674240156</v>
      </c>
      <c r="CL799" s="79">
        <f>Table6[[#This Row],[sales]]-CK799</f>
        <v>10.850398923264095</v>
      </c>
      <c r="CM799">
        <f>ABS(Table6[[#This Row],[sales]]-CK799)/Table6[[#This Row],[sales]]</f>
        <v>4.6450320553623421E-2</v>
      </c>
      <c r="CN79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227.51193498778562</v>
      </c>
      <c r="CO799" s="79">
        <f>Table6[[#This Row],[sales]]-CN799</f>
        <v>6.0795406778800327</v>
      </c>
      <c r="CP799">
        <f>ABS(Table6[[#This Row],[sales]]-CN799)/Table6[[#This Row],[sales]]</f>
        <v>2.602638071682695E-2</v>
      </c>
      <c r="CQ79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246.82709616744981</v>
      </c>
      <c r="CR799" s="79">
        <f>Table6[[#This Row],[sales]]-CQ799</f>
        <v>-13.235620501784155</v>
      </c>
      <c r="CS799">
        <f>ABS(Table6[[#This Row],[sales]]-CQ799)/Table6[[#This Row],[sales]]</f>
        <v>5.6661401979959267E-2</v>
      </c>
    </row>
    <row r="800" spans="1:97" x14ac:dyDescent="0.2">
      <c r="A800">
        <v>799</v>
      </c>
      <c r="B800" t="s">
        <v>953</v>
      </c>
      <c r="C800" s="5">
        <v>42827</v>
      </c>
      <c r="D800" s="6">
        <v>1958.920080424939</v>
      </c>
      <c r="E800" s="8">
        <f>YEAR(Table6[[#This Row],[Date]])</f>
        <v>2017</v>
      </c>
      <c r="F800" s="6">
        <f>Table6[[#This Row],[TV_State]]+Table6[[#This Row],[Radio_State]]+Table6[[#This Row],[Online]]</f>
        <v>2394.2356538527033</v>
      </c>
      <c r="G800" s="6">
        <f t="shared" si="324"/>
        <v>1810.623069665334</v>
      </c>
      <c r="H800" s="6">
        <f>LN(Table6[[#This Row],[PROF TV LING]])</f>
        <v>7.5014263024079391</v>
      </c>
      <c r="I800" s="6">
        <f t="shared" si="325"/>
        <v>7.5801486210046178</v>
      </c>
      <c r="J800" s="6">
        <v>290.21038228517619</v>
      </c>
      <c r="K800" s="6">
        <f t="shared" si="330"/>
        <v>282.24419836836887</v>
      </c>
      <c r="L800" s="6">
        <f>0.5*J799+0.5*Table6[[#This Row],[Radio_State]]</f>
        <v>288.7736972243585</v>
      </c>
      <c r="M800" s="6">
        <f>LN(Table6[[#This Row],[RADIO LINGERING ]])</f>
        <v>5.6656433267780502</v>
      </c>
      <c r="N800" s="6">
        <f t="shared" si="326"/>
        <v>5.6706061161201795</v>
      </c>
      <c r="O800" s="6">
        <v>145.1051911425881</v>
      </c>
      <c r="P800" s="6">
        <f t="shared" si="327"/>
        <v>143.81217484294382</v>
      </c>
      <c r="Q800" s="6">
        <f>0.3*O799+0.7*Table6[[#This Row],[Online]]</f>
        <v>144.67418562434278</v>
      </c>
      <c r="R800" s="6">
        <f>LN(Table6[[#This Row],[ONLINE LINGERING]])</f>
        <v>4.9744842184434912</v>
      </c>
      <c r="S800" s="6">
        <f t="shared" si="328"/>
        <v>4.9774589355602341</v>
      </c>
      <c r="T800" s="6">
        <v>228.52629923825634</v>
      </c>
      <c r="U800" s="6">
        <f t="shared" si="329"/>
        <v>5.4316512988459236</v>
      </c>
      <c r="V800" s="8">
        <f>YEAR(Table6[[#This Row],[Date]])</f>
        <v>2017</v>
      </c>
      <c r="W800" s="8">
        <f>WEEKNUM(Table6[[#This Row],[Date]])</f>
        <v>14</v>
      </c>
      <c r="X800" t="s">
        <v>967</v>
      </c>
      <c r="Y800" s="9">
        <f>Table6[[#This Row],[LNTVLING]]+Table6[[#This Row],[LNRADIOLING]]+Table6[[#This Row],[LNONLINELING]]</f>
        <v>18.141553847629481</v>
      </c>
      <c r="Z800">
        <f t="shared" si="350"/>
        <v>1</v>
      </c>
      <c r="AA800">
        <f t="shared" si="331"/>
        <v>0</v>
      </c>
      <c r="AB800">
        <f t="shared" si="332"/>
        <v>0</v>
      </c>
      <c r="AC800">
        <f t="shared" si="333"/>
        <v>0</v>
      </c>
      <c r="AD800">
        <f t="shared" si="334"/>
        <v>0</v>
      </c>
      <c r="AE800">
        <f t="shared" si="335"/>
        <v>0</v>
      </c>
      <c r="AF800">
        <f t="shared" si="336"/>
        <v>1</v>
      </c>
      <c r="AG800" s="9">
        <f>'[1]1'!J$20+'[1]1'!J$21*Table6[[#This Row],[TV_State]]</f>
        <v>3256.19133112292</v>
      </c>
      <c r="AH800" s="9">
        <f>Table6[[#This Row],[sales]]-Table6[[#This Row],[Pred_1]]</f>
        <v>-3027.6650318846637</v>
      </c>
      <c r="AI800">
        <f>ABS(Table6[[#This Row],[Res_1]])/Table6[[#This Row],[sales]]</f>
        <v>13.248650339049549</v>
      </c>
      <c r="AJ800" s="9">
        <f>'[1]2'!J$20+'[1]2'!J$21*Table6[[#This Row],[Radio_State]]</f>
        <v>2988.3212884084628</v>
      </c>
      <c r="AK800" s="9">
        <f>Table6[[#This Row],[sales]]-Table6[[#This Row],[ Pred_2 ]]</f>
        <v>-2759.7949891702065</v>
      </c>
      <c r="AL800">
        <f>ABS(Table6[[#This Row],[ Res_2 ]])/Table6[[#This Row],[sales]]</f>
        <v>12.076487469360831</v>
      </c>
      <c r="AM800" s="10">
        <f>'[1]3'!J$20+'[1]3'!J$21*Data!O800</f>
        <v>2639.049469601895</v>
      </c>
      <c r="AN800" s="9">
        <f>Table6[[#This Row],[sales]]-Table6[[#This Row],[Pred_3]]</f>
        <v>-2410.5231703636387</v>
      </c>
      <c r="AO800" s="9">
        <f>ABS(Table6[[#This Row],[Res_3]])/Table6[[#This Row],[sales]]</f>
        <v>10.548121500232591</v>
      </c>
      <c r="AP800" s="9">
        <f>'[1]4'!L$21+'[1]4'!L$27*Table6[[#This Row],[TV_State]]+'[1]4'!L$22*Table6[[#This Row],[NJ_DUM]]+'[1]4'!L$23*Table6[[#This Row],[NY_DUM]]+'[1]4'!L$24*Table6[[#This Row],[PA_DUM]]+'[1]4'!L$25*Table6[[#This Row],[CT_DUM]]+'[1]4'!L$26*Table6[[#This Row],[DL_DUM]]</f>
        <v>669.9298489304806</v>
      </c>
      <c r="AQ800" s="9">
        <f>Table6[[#This Row],[sales]]-Table6[[#This Row],[Pred_4]]</f>
        <v>-441.40354969222426</v>
      </c>
      <c r="AR800">
        <f>ABS(Table6[[#This Row],[Res_4]]/Table6[[#This Row],[sales]])</f>
        <v>1.9315218911939187</v>
      </c>
      <c r="AS800" s="9">
        <f>'[1]5'!L$20+'[1]5'!L$26*Table6[[#This Row],[Radio_State]]+'[1]5'!L$21*Table6[[#This Row],[NJ_DUM]]+'[1]5'!L$22*Table6[[#This Row],[NY_DUM]]+'[1]5'!L$23*Table6[[#This Row],[PA_DUM]]+'[1]5'!L$24*Table6[[#This Row],[CT_DUM]]+'[1]5'!L$25*Table6[[#This Row],[DL_DUM]]</f>
        <v>707.62477523111352</v>
      </c>
      <c r="AT800" s="9">
        <f>Table6[[#This Row],[sales]]-Table6[[#This Row],[Pred_5]]</f>
        <v>-479.09847599285717</v>
      </c>
      <c r="AU800" s="9">
        <f>ABS(Table6[[#This Row],[Red_5]]/Table6[[#This Row],[sales]])</f>
        <v>2.0964697612039829</v>
      </c>
      <c r="AV800" s="9">
        <f>'[1]6'!L$20+'[1]6'!L$26*Table6[[#This Row],[Online]]+'[1]6'!L$21*Table6[[#This Row],[NJ_DUM]]+'[1]6'!L$22*Table6[[#This Row],[NY_DUM]]+'[1]6'!L$23*Table6[[#This Row],[PA_DUM]]+'[1]6'!L$24*Table6[[#This Row],[CT_DUM]]+'[1]6'!L$25*Table6[[#This Row],[DL_DUM]]</f>
        <v>625.58136683533428</v>
      </c>
      <c r="AW800" s="9">
        <f>Table6[[#This Row],[sales]]-Table6[[#This Row],[Pred_6]]</f>
        <v>-397.05506759707794</v>
      </c>
      <c r="AX800" s="9">
        <f>ABS(Table6[[#This Row],[Red_6]]/Table6[[#This Row],[sales]])</f>
        <v>1.7374589660821371</v>
      </c>
      <c r="AY800" s="9">
        <f>'[1]7'!L$21+'[1]7'!L$27*Table6[[#This Row],[LNTV]]+'[1]7'!L$22*Table6[[#This Row],[NJ_DUM]]+'[1]7'!L$23*Table6[[#This Row],[NY_DUM]]+'[1]7'!L$24*Table6[[#This Row],[PA_DUM]]+'[1]7'!L$25*Table6[[#This Row],[CT_DUM]]+'[1]7'!L$26*Table6[[#This Row],[DL_DUM]]</f>
        <v>5.9845751450925135</v>
      </c>
      <c r="AZ800" s="9">
        <f>Table6[[#This Row],[sales]]-Table6[[#This Row],[Pred_7]]</f>
        <v>222.54172409316382</v>
      </c>
      <c r="BA800" s="9">
        <f>ABS(Table6[[#This Row],[Red_7]]/Table6[[#This Row],[sales]])</f>
        <v>0.97381231322153805</v>
      </c>
      <c r="BB800" s="9">
        <f>'[1]8'!O$22+'[1]8'!O$28*Table6[[#This Row],[LNRADIOLING]]+'[1]8'!O$23*Table6[[#This Row],[DL_DUM]]+'[1]8'!O$24*Table6[[#This Row],[CT_DUM]]+'[1]8'!O$25*Table6[[#This Row],[PA_DUM]]+'[1]8'!O$26*Table6[[#This Row],[NY_DUM]]+'[1]8'!O$27*Table6[[#This Row],[NJ_DUM]]</f>
        <v>5.9259404848511856</v>
      </c>
      <c r="BC800" s="9">
        <f>Table6[[#This Row],[sales]]-Table6[[#This Row],[Pred_8]]</f>
        <v>222.60035875340515</v>
      </c>
      <c r="BD800" s="9">
        <f>ABS(Table6[[#This Row],[Red_8]]/Table6[[#This Row],[sales]])</f>
        <v>0.97406889051892909</v>
      </c>
      <c r="BE800" s="9">
        <f>'[1]9'!M$19+'[1]9'!M$21*Table6[[#This Row],[LNONLINE]]+'[1]9'!M$20*Table6[[#This Row],[DL_DUM]]+'[1]9'!M$22*Table6[[#This Row],[CT_DUM]]+'[1]9'!M$23*Table6[[#This Row],[PA_DUM]]+'[1]9'!M$24*Table6[[#This Row],[NY_DUM]]+'[1]9'!M$25*Table6[[#This Row],[NJ_DUM]]</f>
        <v>6.1182004366628826</v>
      </c>
      <c r="BF800" s="9">
        <f>Table6[[#This Row],[sales]]-Table6[[#This Row],[Pred_9]]</f>
        <v>222.40809880159347</v>
      </c>
      <c r="BG800" s="9">
        <f>ABS(Table6[[#This Row],[Red_9]]/Table6[[#This Row],[sales]])</f>
        <v>0.97322758712210988</v>
      </c>
      <c r="BH800" s="9">
        <f>'[1]10'!P$22+'[1]10'!P$30*Table6[[#This Row],[LNTV]]+'[1]10'!P$29*Table6[[#This Row],[LNRADIOLING]]+'[1]10'!P$24*Table6[[#This Row],[LNONLINELING]]+'[1]10'!P$23*Table6[[#This Row],[DL_DUM]]+'[1]10'!P$25*Table6[[#This Row],[CT_DUM]]+'[1]10'!P$26*Table6[[#This Row],[PA_DUM]]+'[1]10'!P$27*Table6[[#This Row],[NY_DUM]]+'[1]10'!P$28*Table6[[#This Row],[NJ_DUM]]</f>
        <v>5.9877306555779919</v>
      </c>
      <c r="BI800" s="9">
        <f>Table6[[#This Row],[sales]]-Table6[[#This Row],[Pred_10]]</f>
        <v>222.53856858267835</v>
      </c>
      <c r="BJ800" s="45">
        <f>ABS(Table6[[#This Row],[Red_10]]/Table6[[#This Row],[sales]])</f>
        <v>0.97379850513688437</v>
      </c>
      <c r="BK800" s="9">
        <f>'[1]11'!P$32+'[1]11'!P$40*Table6[[#This Row],[LNONLINELING]]+'[1]11'!P$39*Table6[[#This Row],[LNRADIOLING]]+'[1]11'!P$38*Table6[[#This Row],[LNTVLING]]+'[1]11'!P$33*Table6[[#This Row],[DL_DUM]]+'[1]11'!P$34*Table6[[#This Row],[CT_DUM]]+'[1]11'!P$35*Table6[[#This Row],[PA_DUM]]+'[1]11'!P$36*Table6[[#This Row],[NY_DUM]]+'[1]11'!P$37*Table6[[#This Row],[NJ_DUM]]</f>
        <v>5.9049536768422541</v>
      </c>
      <c r="BL800" s="9">
        <f>Table6[[#This Row],[sales]]-Table6[[#This Row],[ Pred_11]]</f>
        <v>222.6213455614141</v>
      </c>
      <c r="BM800" s="47">
        <f>ABS(Table6[[#This Row],[ Red_11]]/Table6[[#This Row],[sales]])</f>
        <v>0.97416072593602954</v>
      </c>
      <c r="BN800" s="9">
        <f>'[1]12'!K$22+'[1]12'!K$28*Table6[[#This Row],[COMBINE LN LING]]+'[1]12'!K$23*Table6[[#This Row],[DL_DUM]]+'[1]12'!K$24*Table6[[#This Row],[CT_DUM]]+'[1]12'!K$25*Table6[[#This Row],[PA_DUM]]+'[1]12'!K$26*Table6[[#This Row],[NY_DUM]]+'[1]12'!K$27*Table6[[#This Row],[NJ_DUM]]</f>
        <v>6.1170811088718668</v>
      </c>
      <c r="BO800" s="9">
        <f>Table6[[#This Row],[sales]]-Table6[[#This Row],[ Pred_12]]</f>
        <v>222.40921812938447</v>
      </c>
      <c r="BP800" s="47">
        <f>ABS(Table6[[#This Row],[ Red_12]]/Table6[[#This Row],[sales]])</f>
        <v>0.97323248514826588</v>
      </c>
      <c r="BQ800">
        <f>LN(G800+'2019 Totals and Calculations'!C$18)</f>
        <v>7.683342253585864</v>
      </c>
      <c r="BR800">
        <f>LN(Table6[[#This Row],[PROF RADIO]]+'2019 Totals and Calculations'!D$18)</f>
        <v>5.8435460536626298</v>
      </c>
      <c r="BS800">
        <f>LN(Table6[[#This Row],[ONLINE LINGERING]]+'2019 Totals and Calculations'!E$18)</f>
        <v>5.2393714427242459</v>
      </c>
      <c r="BT800">
        <f>MONTH(Table6[[#This Row],[Date]])</f>
        <v>4</v>
      </c>
      <c r="BU800">
        <f t="shared" si="337"/>
        <v>0</v>
      </c>
      <c r="BV800">
        <f t="shared" si="338"/>
        <v>0</v>
      </c>
      <c r="BW800">
        <f t="shared" si="339"/>
        <v>0</v>
      </c>
      <c r="BX800">
        <f t="shared" si="340"/>
        <v>1</v>
      </c>
      <c r="BY800">
        <f t="shared" si="341"/>
        <v>0</v>
      </c>
      <c r="BZ800">
        <f t="shared" si="342"/>
        <v>0</v>
      </c>
      <c r="CA800">
        <f t="shared" si="343"/>
        <v>0</v>
      </c>
      <c r="CB800">
        <f t="shared" si="344"/>
        <v>0</v>
      </c>
      <c r="CC800">
        <f t="shared" si="345"/>
        <v>0</v>
      </c>
      <c r="CD800">
        <f t="shared" si="346"/>
        <v>0</v>
      </c>
      <c r="CE800">
        <f t="shared" si="347"/>
        <v>0</v>
      </c>
      <c r="CF800">
        <f t="shared" si="348"/>
        <v>0</v>
      </c>
      <c r="CG800">
        <f t="shared" si="349"/>
        <v>14</v>
      </c>
      <c r="CH80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221.81665337455317</v>
      </c>
      <c r="CI800" s="79">
        <f>Table6[[#This Row],[sales]]-CH800</f>
        <v>6.7096458637031731</v>
      </c>
      <c r="CJ800">
        <f>ABS(Table6[[#This Row],[sales]]-CH800)/Table6[[#This Row],[sales]]</f>
        <v>2.9360497614796834E-2</v>
      </c>
      <c r="CK80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224.85054763752493</v>
      </c>
      <c r="CL800" s="79">
        <f>Table6[[#This Row],[sales]]-CK800</f>
        <v>3.6757516007314166</v>
      </c>
      <c r="CM800">
        <f>ABS(Table6[[#This Row],[sales]]-CK800)/Table6[[#This Row],[sales]]</f>
        <v>1.6084589007846144E-2</v>
      </c>
      <c r="CN80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229.26918874413963</v>
      </c>
      <c r="CO800" s="79">
        <f>Table6[[#This Row],[sales]]-CN800</f>
        <v>-0.74288950588328362</v>
      </c>
      <c r="CP800">
        <f>ABS(Table6[[#This Row],[sales]]-CN800)/Table6[[#This Row],[sales]]</f>
        <v>3.2507834256256165E-3</v>
      </c>
      <c r="CQ80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250.15401047625465</v>
      </c>
      <c r="CR800" s="79">
        <f>Table6[[#This Row],[sales]]-CQ800</f>
        <v>-21.627711237998312</v>
      </c>
      <c r="CS800">
        <f>ABS(Table6[[#This Row],[sales]]-CQ800)/Table6[[#This Row],[sales]]</f>
        <v>9.4639922451331307E-2</v>
      </c>
    </row>
    <row r="801" spans="1:97" x14ac:dyDescent="0.2">
      <c r="A801">
        <v>800</v>
      </c>
      <c r="B801" t="s">
        <v>953</v>
      </c>
      <c r="C801" s="5">
        <v>42834</v>
      </c>
      <c r="D801" s="6">
        <v>1978.5092812291891</v>
      </c>
      <c r="E801" s="8">
        <f>YEAR(Table6[[#This Row],[Date]])</f>
        <v>2017</v>
      </c>
      <c r="F801" s="6">
        <f>Table6[[#This Row],[TV_State]]+Table6[[#This Row],[Radio_State]]+Table6[[#This Row],[Online]]</f>
        <v>2418.1780103912311</v>
      </c>
      <c r="G801" s="6">
        <f t="shared" si="324"/>
        <v>1860.9889331344907</v>
      </c>
      <c r="H801" s="6">
        <f>LN(Table6[[#This Row],[PROF TV LING]])</f>
        <v>7.5288633098940423</v>
      </c>
      <c r="I801" s="6">
        <f t="shared" si="325"/>
        <v>7.5900989518577866</v>
      </c>
      <c r="J801" s="6">
        <v>293.11248610802801</v>
      </c>
      <c r="K801" s="6">
        <f t="shared" si="330"/>
        <v>287.67834223819841</v>
      </c>
      <c r="L801" s="6">
        <f>0.5*J800+0.5*Table6[[#This Row],[Radio_State]]</f>
        <v>291.6614341966021</v>
      </c>
      <c r="M801" s="6">
        <f>LN(Table6[[#This Row],[RADIO LINGERING ]])</f>
        <v>5.6755936576312189</v>
      </c>
      <c r="N801" s="6">
        <f t="shared" si="326"/>
        <v>5.6805564469733474</v>
      </c>
      <c r="O801" s="6">
        <v>146.556243054014</v>
      </c>
      <c r="P801" s="6">
        <f t="shared" si="327"/>
        <v>145.73302259069294</v>
      </c>
      <c r="Q801" s="6">
        <f>0.3*O800+0.7*Table6[[#This Row],[Online]]</f>
        <v>146.12092748058623</v>
      </c>
      <c r="R801" s="6">
        <f>LN(Table6[[#This Row],[ONLINE LINGERING]])</f>
        <v>4.98443454929666</v>
      </c>
      <c r="S801" s="6">
        <f t="shared" si="328"/>
        <v>4.987409266413402</v>
      </c>
      <c r="T801" s="6">
        <v>262.61584938225548</v>
      </c>
      <c r="U801" s="6">
        <f t="shared" si="329"/>
        <v>5.5706923156538259</v>
      </c>
      <c r="V801" s="8">
        <f>YEAR(Table6[[#This Row],[Date]])</f>
        <v>2017</v>
      </c>
      <c r="W801" s="8">
        <f>WEEKNUM(Table6[[#This Row],[Date]])</f>
        <v>15</v>
      </c>
      <c r="X801" t="s">
        <v>968</v>
      </c>
      <c r="Y801" s="9">
        <f>Table6[[#This Row],[LNTVLING]]+Table6[[#This Row],[LNRADIOLING]]+Table6[[#This Row],[LNONLINELING]]</f>
        <v>18.188891516821919</v>
      </c>
      <c r="Z801">
        <f t="shared" si="350"/>
        <v>1</v>
      </c>
      <c r="AA801">
        <f t="shared" si="331"/>
        <v>0</v>
      </c>
      <c r="AB801">
        <f t="shared" si="332"/>
        <v>0</v>
      </c>
      <c r="AC801">
        <f t="shared" si="333"/>
        <v>0</v>
      </c>
      <c r="AD801">
        <f t="shared" si="334"/>
        <v>0</v>
      </c>
      <c r="AE801">
        <f t="shared" si="335"/>
        <v>0</v>
      </c>
      <c r="AF801">
        <f t="shared" si="336"/>
        <v>1</v>
      </c>
      <c r="AG801" s="9">
        <f>'[1]1'!J$20+'[1]1'!J$21*Table6[[#This Row],[TV_State]]</f>
        <v>3275.4559189795864</v>
      </c>
      <c r="AH801" s="9">
        <f>Table6[[#This Row],[sales]]-Table6[[#This Row],[Pred_1]]</f>
        <v>-3012.840069597331</v>
      </c>
      <c r="AI801">
        <f>ABS(Table6[[#This Row],[Res_1]])/Table6[[#This Row],[sales]]</f>
        <v>11.472422843801535</v>
      </c>
      <c r="AJ801" s="9">
        <f>'[1]2'!J$20+'[1]2'!J$21*Table6[[#This Row],[Radio_State]]</f>
        <v>3001.0616832525725</v>
      </c>
      <c r="AK801" s="9">
        <f>Table6[[#This Row],[sales]]-Table6[[#This Row],[ Pred_2 ]]</f>
        <v>-2738.4458338703171</v>
      </c>
      <c r="AL801">
        <f>ABS(Table6[[#This Row],[ Res_2 ]])/Table6[[#This Row],[sales]]</f>
        <v>10.427572594387936</v>
      </c>
      <c r="AM801" s="10">
        <f>'[1]3'!J$20+'[1]3'!J$21*Data!O801</f>
        <v>2647.4326624806654</v>
      </c>
      <c r="AN801" s="9">
        <f>Table6[[#This Row],[sales]]-Table6[[#This Row],[Pred_3]]</f>
        <v>-2384.81681309841</v>
      </c>
      <c r="AO801" s="9">
        <f>ABS(Table6[[#This Row],[Res_3]])/Table6[[#This Row],[sales]]</f>
        <v>9.0810087003817674</v>
      </c>
      <c r="AP801" s="9">
        <f>'[1]4'!L$21+'[1]4'!L$27*Table6[[#This Row],[TV_State]]+'[1]4'!L$22*Table6[[#This Row],[NJ_DUM]]+'[1]4'!L$23*Table6[[#This Row],[NY_DUM]]+'[1]4'!L$24*Table6[[#This Row],[PA_DUM]]+'[1]4'!L$25*Table6[[#This Row],[CT_DUM]]+'[1]4'!L$26*Table6[[#This Row],[DL_DUM]]</f>
        <v>674.25084747632729</v>
      </c>
      <c r="AQ801" s="9">
        <f>Table6[[#This Row],[sales]]-Table6[[#This Row],[Pred_4]]</f>
        <v>-411.63499809407182</v>
      </c>
      <c r="AR801">
        <f>ABS(Table6[[#This Row],[Res_4]]/Table6[[#This Row],[sales]])</f>
        <v>1.5674415655504048</v>
      </c>
      <c r="AS801" s="9">
        <f>'[1]5'!L$20+'[1]5'!L$26*Table6[[#This Row],[Radio_State]]+'[1]5'!L$21*Table6[[#This Row],[NJ_DUM]]+'[1]5'!L$22*Table6[[#This Row],[NY_DUM]]+'[1]5'!L$23*Table6[[#This Row],[PA_DUM]]+'[1]5'!L$24*Table6[[#This Row],[CT_DUM]]+'[1]5'!L$25*Table6[[#This Row],[DL_DUM]]</f>
        <v>712.73710770015418</v>
      </c>
      <c r="AT801" s="9">
        <f>Table6[[#This Row],[sales]]-Table6[[#This Row],[Pred_5]]</f>
        <v>-450.12125831789871</v>
      </c>
      <c r="AU801" s="9">
        <f>ABS(Table6[[#This Row],[Red_5]]/Table6[[#This Row],[sales]])</f>
        <v>1.7139912133129336</v>
      </c>
      <c r="AV801" s="9">
        <f>'[1]6'!L$20+'[1]6'!L$26*Table6[[#This Row],[Online]]+'[1]6'!L$21*Table6[[#This Row],[NJ_DUM]]+'[1]6'!L$22*Table6[[#This Row],[NY_DUM]]+'[1]6'!L$23*Table6[[#This Row],[PA_DUM]]+'[1]6'!L$24*Table6[[#This Row],[CT_DUM]]+'[1]6'!L$25*Table6[[#This Row],[DL_DUM]]</f>
        <v>631.89671851555238</v>
      </c>
      <c r="AW801" s="9">
        <f>Table6[[#This Row],[sales]]-Table6[[#This Row],[Pred_6]]</f>
        <v>-369.2808691332969</v>
      </c>
      <c r="AX801" s="9">
        <f>ABS(Table6[[#This Row],[Red_6]]/Table6[[#This Row],[sales]])</f>
        <v>1.4061636797700778</v>
      </c>
      <c r="AY801" s="9">
        <f>'[1]7'!L$21+'[1]7'!L$27*Table6[[#This Row],[LNTV]]+'[1]7'!L$22*Table6[[#This Row],[NJ_DUM]]+'[1]7'!L$23*Table6[[#This Row],[NY_DUM]]+'[1]7'!L$24*Table6[[#This Row],[PA_DUM]]+'[1]7'!L$25*Table6[[#This Row],[CT_DUM]]+'[1]7'!L$26*Table6[[#This Row],[DL_DUM]]</f>
        <v>5.9856764923825141</v>
      </c>
      <c r="AZ801" s="9">
        <f>Table6[[#This Row],[sales]]-Table6[[#This Row],[Pred_7]]</f>
        <v>256.63017288987294</v>
      </c>
      <c r="BA801" s="9">
        <f>ABS(Table6[[#This Row],[Red_7]]/Table6[[#This Row],[sales]])</f>
        <v>0.97720748193049856</v>
      </c>
      <c r="BB801" s="9">
        <f>'[1]8'!O$22+'[1]8'!O$28*Table6[[#This Row],[LNRADIOLING]]+'[1]8'!O$23*Table6[[#This Row],[DL_DUM]]+'[1]8'!O$24*Table6[[#This Row],[CT_DUM]]+'[1]8'!O$25*Table6[[#This Row],[PA_DUM]]+'[1]8'!O$26*Table6[[#This Row],[NY_DUM]]+'[1]8'!O$27*Table6[[#This Row],[NJ_DUM]]</f>
        <v>5.9266503508549624</v>
      </c>
      <c r="BC801" s="9">
        <f>Table6[[#This Row],[sales]]-Table6[[#This Row],[Pred_8]]</f>
        <v>256.68919903140051</v>
      </c>
      <c r="BD801" s="9">
        <f>ABS(Table6[[#This Row],[Red_8]]/Table6[[#This Row],[sales]])</f>
        <v>0.97743224422746733</v>
      </c>
      <c r="BE801" s="9">
        <f>'[1]9'!M$19+'[1]9'!M$21*Table6[[#This Row],[LNONLINE]]+'[1]9'!M$20*Table6[[#This Row],[DL_DUM]]+'[1]9'!M$22*Table6[[#This Row],[CT_DUM]]+'[1]9'!M$23*Table6[[#This Row],[PA_DUM]]+'[1]9'!M$24*Table6[[#This Row],[NY_DUM]]+'[1]9'!M$25*Table6[[#This Row],[NJ_DUM]]</f>
        <v>6.1213508849942144</v>
      </c>
      <c r="BF801" s="9">
        <f>Table6[[#This Row],[sales]]-Table6[[#This Row],[Pred_9]]</f>
        <v>256.49449849726125</v>
      </c>
      <c r="BG801" s="9">
        <f>ABS(Table6[[#This Row],[Red_9]]/Table6[[#This Row],[sales]])</f>
        <v>0.97669085510492482</v>
      </c>
      <c r="BH801" s="9">
        <f>'[1]10'!P$22+'[1]10'!P$30*Table6[[#This Row],[LNTV]]+'[1]10'!P$29*Table6[[#This Row],[LNRADIOLING]]+'[1]10'!P$24*Table6[[#This Row],[LNONLINELING]]+'[1]10'!P$23*Table6[[#This Row],[DL_DUM]]+'[1]10'!P$25*Table6[[#This Row],[CT_DUM]]+'[1]10'!P$26*Table6[[#This Row],[PA_DUM]]+'[1]10'!P$27*Table6[[#This Row],[NY_DUM]]+'[1]10'!P$28*Table6[[#This Row],[NJ_DUM]]</f>
        <v>5.9895417388542098</v>
      </c>
      <c r="BI801" s="9">
        <f>Table6[[#This Row],[sales]]-Table6[[#This Row],[Pred_10]]</f>
        <v>256.62630764340128</v>
      </c>
      <c r="BJ801" s="45">
        <f>ABS(Table6[[#This Row],[Red_10]]/Table6[[#This Row],[sales]])</f>
        <v>0.97719276367765595</v>
      </c>
      <c r="BK801" s="9">
        <f>'[1]11'!P$32+'[1]11'!P$40*Table6[[#This Row],[LNONLINELING]]+'[1]11'!P$39*Table6[[#This Row],[LNRADIOLING]]+'[1]11'!P$38*Table6[[#This Row],[LNTVLING]]+'[1]11'!P$33*Table6[[#This Row],[DL_DUM]]+'[1]11'!P$34*Table6[[#This Row],[CT_DUM]]+'[1]11'!P$35*Table6[[#This Row],[PA_DUM]]+'[1]11'!P$36*Table6[[#This Row],[NY_DUM]]+'[1]11'!P$37*Table6[[#This Row],[NJ_DUM]]</f>
        <v>5.9031294745958673</v>
      </c>
      <c r="BL801" s="9">
        <f>Table6[[#This Row],[sales]]-Table6[[#This Row],[ Pred_11]]</f>
        <v>256.71271990765962</v>
      </c>
      <c r="BM801" s="47">
        <f>ABS(Table6[[#This Row],[ Red_11]]/Table6[[#This Row],[sales]])</f>
        <v>0.9775218080383129</v>
      </c>
      <c r="BN801" s="9">
        <f>'[1]12'!K$22+'[1]12'!K$28*Table6[[#This Row],[COMBINE LN LING]]+'[1]12'!K$23*Table6[[#This Row],[DL_DUM]]+'[1]12'!K$24*Table6[[#This Row],[CT_DUM]]+'[1]12'!K$25*Table6[[#This Row],[PA_DUM]]+'[1]12'!K$26*Table6[[#This Row],[NY_DUM]]+'[1]12'!K$27*Table6[[#This Row],[NJ_DUM]]</f>
        <v>6.1216366909160254</v>
      </c>
      <c r="BO801" s="9">
        <f>Table6[[#This Row],[sales]]-Table6[[#This Row],[ Pred_12]]</f>
        <v>256.49421269133944</v>
      </c>
      <c r="BP801" s="47">
        <f>ABS(Table6[[#This Row],[ Red_12]]/Table6[[#This Row],[sales]])</f>
        <v>0.97668976680076314</v>
      </c>
      <c r="BQ801">
        <f>LN(G801+'2019 Totals and Calculations'!C$18)</f>
        <v>7.7062675763872477</v>
      </c>
      <c r="BR801">
        <f>LN(Table6[[#This Row],[PROF RADIO]]+'2019 Totals and Calculations'!D$18)</f>
        <v>5.8591744081181316</v>
      </c>
      <c r="BS801">
        <f>LN(Table6[[#This Row],[ONLINE LINGERING]]+'2019 Totals and Calculations'!E$18)</f>
        <v>5.2470150803243243</v>
      </c>
      <c r="BT801">
        <f>MONTH(Table6[[#This Row],[Date]])</f>
        <v>4</v>
      </c>
      <c r="BU801">
        <f t="shared" si="337"/>
        <v>0</v>
      </c>
      <c r="BV801">
        <f t="shared" si="338"/>
        <v>0</v>
      </c>
      <c r="BW801">
        <f t="shared" si="339"/>
        <v>0</v>
      </c>
      <c r="BX801">
        <f t="shared" si="340"/>
        <v>1</v>
      </c>
      <c r="BY801">
        <f t="shared" si="341"/>
        <v>0</v>
      </c>
      <c r="BZ801">
        <f t="shared" si="342"/>
        <v>0</v>
      </c>
      <c r="CA801">
        <f t="shared" si="343"/>
        <v>0</v>
      </c>
      <c r="CB801">
        <f t="shared" si="344"/>
        <v>0</v>
      </c>
      <c r="CC801">
        <f t="shared" si="345"/>
        <v>0</v>
      </c>
      <c r="CD801">
        <f t="shared" si="346"/>
        <v>0</v>
      </c>
      <c r="CE801">
        <f t="shared" si="347"/>
        <v>0</v>
      </c>
      <c r="CF801">
        <f t="shared" si="348"/>
        <v>0</v>
      </c>
      <c r="CG801">
        <f t="shared" si="349"/>
        <v>15</v>
      </c>
      <c r="CH80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223.94186910254649</v>
      </c>
      <c r="CI801" s="79">
        <f>Table6[[#This Row],[sales]]-CH801</f>
        <v>38.673980279708985</v>
      </c>
      <c r="CJ801">
        <f>ABS(Table6[[#This Row],[sales]]-CH801)/Table6[[#This Row],[sales]]</f>
        <v>0.14726445631777668</v>
      </c>
      <c r="CK80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226.44274626909453</v>
      </c>
      <c r="CL801" s="79">
        <f>Table6[[#This Row],[sales]]-CK801</f>
        <v>36.173103113160948</v>
      </c>
      <c r="CM801">
        <f>ABS(Table6[[#This Row],[sales]]-CK801)/Table6[[#This Row],[sales]]</f>
        <v>0.13774150797924045</v>
      </c>
      <c r="CN80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230.38387410164614</v>
      </c>
      <c r="CO801" s="79">
        <f>Table6[[#This Row],[sales]]-CN801</f>
        <v>32.231975280609333</v>
      </c>
      <c r="CP801">
        <f>ABS(Table6[[#This Row],[sales]]-CN801)/Table6[[#This Row],[sales]]</f>
        <v>0.12273431080579403</v>
      </c>
      <c r="CQ80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252.4916420535252</v>
      </c>
      <c r="CR801" s="79">
        <f>Table6[[#This Row],[sales]]-CQ801</f>
        <v>10.124207328730279</v>
      </c>
      <c r="CS801">
        <f>ABS(Table6[[#This Row],[sales]]-CQ801)/Table6[[#This Row],[sales]]</f>
        <v>3.8551394946440561E-2</v>
      </c>
    </row>
    <row r="802" spans="1:97" x14ac:dyDescent="0.2">
      <c r="A802">
        <v>801</v>
      </c>
      <c r="B802" t="s">
        <v>953</v>
      </c>
      <c r="C802" s="5">
        <v>42841</v>
      </c>
      <c r="D802" s="6">
        <v>499.57359351037019</v>
      </c>
      <c r="E802" s="8">
        <f>YEAR(Table6[[#This Row],[Date]])</f>
        <v>2017</v>
      </c>
      <c r="F802" s="6">
        <f>Table6[[#This Row],[TV_State]]+Table6[[#This Row],[Radio_State]]+Table6[[#This Row],[Online]]</f>
        <v>610.58994762378575</v>
      </c>
      <c r="G802" s="6">
        <f t="shared" si="324"/>
        <v>1452.5643312472544</v>
      </c>
      <c r="H802" s="6">
        <f>LN(Table6[[#This Row],[PROF TV LING]])</f>
        <v>7.2810857777606142</v>
      </c>
      <c r="I802" s="6">
        <f t="shared" si="325"/>
        <v>6.2137549215910637</v>
      </c>
      <c r="J802" s="6">
        <v>74.010902742277068</v>
      </c>
      <c r="K802" s="6">
        <f t="shared" si="330"/>
        <v>180.84462249023773</v>
      </c>
      <c r="L802" s="6">
        <f>0.5*J801+0.5*Table6[[#This Row],[Radio_State]]</f>
        <v>183.56169442515255</v>
      </c>
      <c r="M802" s="6">
        <f>LN(Table6[[#This Row],[RADIO LINGERING ]])</f>
        <v>5.2125508203902857</v>
      </c>
      <c r="N802" s="6">
        <f t="shared" si="326"/>
        <v>4.3042124167066254</v>
      </c>
      <c r="O802" s="6">
        <v>37.005451371138534</v>
      </c>
      <c r="P802" s="6">
        <f t="shared" si="327"/>
        <v>69.623722737004854</v>
      </c>
      <c r="Q802" s="6">
        <f>0.3*O801+0.7*Table6[[#This Row],[Online]]</f>
        <v>69.870688876001168</v>
      </c>
      <c r="R802" s="6">
        <f>LN(Table6[[#This Row],[ONLINE LINGERING]])</f>
        <v>4.2466462319117939</v>
      </c>
      <c r="S802" s="6">
        <f t="shared" si="328"/>
        <v>3.61106523614668</v>
      </c>
      <c r="T802" s="6">
        <v>180.25964372423431</v>
      </c>
      <c r="U802" s="6">
        <f t="shared" si="329"/>
        <v>5.1943982766713805</v>
      </c>
      <c r="V802" s="8">
        <f>YEAR(Table6[[#This Row],[Date]])</f>
        <v>2017</v>
      </c>
      <c r="W802" s="8">
        <f>WEEKNUM(Table6[[#This Row],[Date]])</f>
        <v>16</v>
      </c>
      <c r="X802" t="s">
        <v>969</v>
      </c>
      <c r="Y802" s="9">
        <f>Table6[[#This Row],[LNTVLING]]+Table6[[#This Row],[LNRADIOLING]]+Table6[[#This Row],[LNONLINELING]]</f>
        <v>16.740282830062693</v>
      </c>
      <c r="Z802">
        <f t="shared" si="350"/>
        <v>1</v>
      </c>
      <c r="AA802">
        <f t="shared" si="331"/>
        <v>0</v>
      </c>
      <c r="AB802">
        <f t="shared" si="332"/>
        <v>0</v>
      </c>
      <c r="AC802">
        <f t="shared" si="333"/>
        <v>0</v>
      </c>
      <c r="AD802">
        <f t="shared" si="334"/>
        <v>0</v>
      </c>
      <c r="AE802">
        <f t="shared" si="335"/>
        <v>0</v>
      </c>
      <c r="AF802">
        <f t="shared" si="336"/>
        <v>1</v>
      </c>
      <c r="AG802" s="9">
        <f>'[1]1'!J$20+'[1]1'!J$21*Table6[[#This Row],[TV_State]]</f>
        <v>1821.0276972709476</v>
      </c>
      <c r="AH802" s="9">
        <f>Table6[[#This Row],[sales]]-Table6[[#This Row],[Pred_1]]</f>
        <v>-1640.7680535467132</v>
      </c>
      <c r="AI802">
        <f>ABS(Table6[[#This Row],[Res_1]])/Table6[[#This Row],[sales]]</f>
        <v>9.1022483992967445</v>
      </c>
      <c r="AJ802" s="9">
        <f>'[1]2'!J$20+'[1]2'!J$21*Table6[[#This Row],[Radio_State]]</f>
        <v>2039.1937235094117</v>
      </c>
      <c r="AK802" s="9">
        <f>Table6[[#This Row],[sales]]-Table6[[#This Row],[ Pred_2 ]]</f>
        <v>-1858.9340797851773</v>
      </c>
      <c r="AL802">
        <f>ABS(Table6[[#This Row],[ Res_2 ]])/Table6[[#This Row],[sales]]</f>
        <v>10.312536080616141</v>
      </c>
      <c r="AM802" s="10">
        <f>'[1]3'!J$20+'[1]3'!J$21*Data!O802</f>
        <v>2014.5225581156963</v>
      </c>
      <c r="AN802" s="9">
        <f>Table6[[#This Row],[sales]]-Table6[[#This Row],[Pred_3]]</f>
        <v>-1834.2629143914619</v>
      </c>
      <c r="AO802" s="9">
        <f>ABS(Table6[[#This Row],[Res_3]])/Table6[[#This Row],[sales]]</f>
        <v>10.175671473075598</v>
      </c>
      <c r="AP802" s="9">
        <f>'[1]4'!L$21+'[1]4'!L$27*Table6[[#This Row],[TV_State]]+'[1]4'!L$22*Table6[[#This Row],[NJ_DUM]]+'[1]4'!L$23*Table6[[#This Row],[NY_DUM]]+'[1]4'!L$24*Table6[[#This Row],[PA_DUM]]+'[1]4'!L$25*Table6[[#This Row],[CT_DUM]]+'[1]4'!L$26*Table6[[#This Row],[DL_DUM]]</f>
        <v>348.02625976127553</v>
      </c>
      <c r="AQ802" s="9">
        <f>Table6[[#This Row],[sales]]-Table6[[#This Row],[Pred_4]]</f>
        <v>-167.76661603704122</v>
      </c>
      <c r="AR802">
        <f>ABS(Table6[[#This Row],[Res_4]]/Table6[[#This Row],[sales]])</f>
        <v>0.93069426173777847</v>
      </c>
      <c r="AS802" s="9">
        <f>'[1]5'!L$20+'[1]5'!L$26*Table6[[#This Row],[Radio_State]]+'[1]5'!L$21*Table6[[#This Row],[NJ_DUM]]+'[1]5'!L$22*Table6[[#This Row],[NY_DUM]]+'[1]5'!L$23*Table6[[#This Row],[PA_DUM]]+'[1]5'!L$24*Table6[[#This Row],[CT_DUM]]+'[1]5'!L$25*Table6[[#This Row],[DL_DUM]]</f>
        <v>326.76878711875861</v>
      </c>
      <c r="AT802" s="9">
        <f>Table6[[#This Row],[sales]]-Table6[[#This Row],[Pred_5]]</f>
        <v>-146.5091433945243</v>
      </c>
      <c r="AU802" s="9">
        <f>ABS(Table6[[#This Row],[Red_5]]/Table6[[#This Row],[sales]])</f>
        <v>0.81276729703658812</v>
      </c>
      <c r="AV802" s="9">
        <f>'[1]6'!L$20+'[1]6'!L$26*Table6[[#This Row],[Online]]+'[1]6'!L$21*Table6[[#This Row],[NJ_DUM]]+'[1]6'!L$22*Table6[[#This Row],[NY_DUM]]+'[1]6'!L$23*Table6[[#This Row],[PA_DUM]]+'[1]6'!L$24*Table6[[#This Row],[CT_DUM]]+'[1]6'!L$25*Table6[[#This Row],[DL_DUM]]</f>
        <v>155.10345503829748</v>
      </c>
      <c r="AW802" s="9">
        <f>Table6[[#This Row],[sales]]-Table6[[#This Row],[Pred_6]]</f>
        <v>25.156188685936826</v>
      </c>
      <c r="AX802" s="9">
        <f>ABS(Table6[[#This Row],[Red_6]]/Table6[[#This Row],[sales]])</f>
        <v>0.13955530015593168</v>
      </c>
      <c r="AY802" s="9">
        <f>'[1]7'!L$21+'[1]7'!L$27*Table6[[#This Row],[LNTV]]+'[1]7'!L$22*Table6[[#This Row],[NJ_DUM]]+'[1]7'!L$23*Table6[[#This Row],[NY_DUM]]+'[1]7'!L$24*Table6[[#This Row],[PA_DUM]]+'[1]7'!L$25*Table6[[#This Row],[CT_DUM]]+'[1]7'!L$26*Table6[[#This Row],[DL_DUM]]</f>
        <v>5.8333365561320303</v>
      </c>
      <c r="AZ802" s="9">
        <f>Table6[[#This Row],[sales]]-Table6[[#This Row],[Pred_7]]</f>
        <v>174.42630716810228</v>
      </c>
      <c r="BA802" s="9">
        <f>ABS(Table6[[#This Row],[Red_7]]/Table6[[#This Row],[sales]])</f>
        <v>0.96763925393608341</v>
      </c>
      <c r="BB802" s="9">
        <f>'[1]8'!O$22+'[1]8'!O$28*Table6[[#This Row],[LNRADIOLING]]+'[1]8'!O$23*Table6[[#This Row],[DL_DUM]]+'[1]8'!O$24*Table6[[#This Row],[CT_DUM]]+'[1]8'!O$25*Table6[[#This Row],[PA_DUM]]+'[1]8'!O$26*Table6[[#This Row],[NY_DUM]]+'[1]8'!O$27*Table6[[#This Row],[NJ_DUM]]</f>
        <v>5.893616437380131</v>
      </c>
      <c r="BC802" s="9">
        <f>Table6[[#This Row],[sales]]-Table6[[#This Row],[Pred_8]]</f>
        <v>174.36602728685418</v>
      </c>
      <c r="BD802" s="9">
        <f>ABS(Table6[[#This Row],[Red_8]]/Table6[[#This Row],[sales]])</f>
        <v>0.96730484807572159</v>
      </c>
      <c r="BE802" s="9">
        <f>'[1]9'!M$19+'[1]9'!M$21*Table6[[#This Row],[LNONLINE]]+'[1]9'!M$20*Table6[[#This Row],[DL_DUM]]+'[1]9'!M$22*Table6[[#This Row],[CT_DUM]]+'[1]9'!M$23*Table6[[#This Row],[PA_DUM]]+'[1]9'!M$24*Table6[[#This Row],[NY_DUM]]+'[1]9'!M$25*Table6[[#This Row],[NJ_DUM]]</f>
        <v>5.6855763547320075</v>
      </c>
      <c r="BF802" s="9">
        <f>Table6[[#This Row],[sales]]-Table6[[#This Row],[Pred_9]]</f>
        <v>174.5740673695023</v>
      </c>
      <c r="BG802" s="9">
        <f>ABS(Table6[[#This Row],[Red_9]]/Table6[[#This Row],[sales]])</f>
        <v>0.96845896154421596</v>
      </c>
      <c r="BH802" s="9">
        <f>'[1]10'!P$22+'[1]10'!P$30*Table6[[#This Row],[LNTV]]+'[1]10'!P$29*Table6[[#This Row],[LNRADIOLING]]+'[1]10'!P$24*Table6[[#This Row],[LNONLINELING]]+'[1]10'!P$23*Table6[[#This Row],[DL_DUM]]+'[1]10'!P$25*Table6[[#This Row],[CT_DUM]]+'[1]10'!P$26*Table6[[#This Row],[PA_DUM]]+'[1]10'!P$27*Table6[[#This Row],[NY_DUM]]+'[1]10'!P$28*Table6[[#This Row],[NJ_DUM]]</f>
        <v>5.7717011234399829</v>
      </c>
      <c r="BI802" s="9">
        <f>Table6[[#This Row],[sales]]-Table6[[#This Row],[Pred_10]]</f>
        <v>174.48794260079433</v>
      </c>
      <c r="BJ802" s="45">
        <f>ABS(Table6[[#This Row],[Red_10]]/Table6[[#This Row],[sales]])</f>
        <v>0.96798117979047116</v>
      </c>
      <c r="BK802" s="9">
        <f>'[1]11'!P$32+'[1]11'!P$40*Table6[[#This Row],[LNONLINELING]]+'[1]11'!P$39*Table6[[#This Row],[LNRADIOLING]]+'[1]11'!P$38*Table6[[#This Row],[LNTVLING]]+'[1]11'!P$33*Table6[[#This Row],[DL_DUM]]+'[1]11'!P$34*Table6[[#This Row],[CT_DUM]]+'[1]11'!P$35*Table6[[#This Row],[PA_DUM]]+'[1]11'!P$36*Table6[[#This Row],[NY_DUM]]+'[1]11'!P$37*Table6[[#This Row],[NJ_DUM]]</f>
        <v>5.6938332067537072</v>
      </c>
      <c r="BL802" s="9">
        <f>Table6[[#This Row],[sales]]-Table6[[#This Row],[ Pred_11]]</f>
        <v>174.5658105174806</v>
      </c>
      <c r="BM802" s="47">
        <f>ABS(Table6[[#This Row],[ Red_11]]/Table6[[#This Row],[sales]])</f>
        <v>0.96841315621668334</v>
      </c>
      <c r="BN802" s="9">
        <f>'[1]12'!K$22+'[1]12'!K$28*Table6[[#This Row],[COMBINE LN LING]]+'[1]12'!K$23*Table6[[#This Row],[DL_DUM]]+'[1]12'!K$24*Table6[[#This Row],[CT_DUM]]+'[1]12'!K$25*Table6[[#This Row],[PA_DUM]]+'[1]12'!K$26*Table6[[#This Row],[NY_DUM]]+'[1]12'!K$27*Table6[[#This Row],[NJ_DUM]]</f>
        <v>5.9822285655268033</v>
      </c>
      <c r="BO802" s="9">
        <f>Table6[[#This Row],[sales]]-Table6[[#This Row],[ Pred_12]]</f>
        <v>174.2774151587075</v>
      </c>
      <c r="BP802" s="47">
        <f>ABS(Table6[[#This Row],[ Red_12]]/Table6[[#This Row],[sales]])</f>
        <v>0.96681326756265773</v>
      </c>
      <c r="BQ802">
        <f>LN(G802+'2019 Totals and Calculations'!C$18)</f>
        <v>7.5031836962986675</v>
      </c>
      <c r="BR802">
        <f>LN(Table6[[#This Row],[PROF RADIO]]+'2019 Totals and Calculations'!D$18)</f>
        <v>5.4955315947770904</v>
      </c>
      <c r="BS802">
        <f>LN(Table6[[#This Row],[ONLINE LINGERING]]+'2019 Totals and Calculations'!E$18)</f>
        <v>4.7339859407986316</v>
      </c>
      <c r="BT802">
        <f>MONTH(Table6[[#This Row],[Date]])</f>
        <v>4</v>
      </c>
      <c r="BU802">
        <f t="shared" si="337"/>
        <v>0</v>
      </c>
      <c r="BV802">
        <f t="shared" si="338"/>
        <v>0</v>
      </c>
      <c r="BW802">
        <f t="shared" si="339"/>
        <v>0</v>
      </c>
      <c r="BX802">
        <f t="shared" si="340"/>
        <v>1</v>
      </c>
      <c r="BY802">
        <f t="shared" si="341"/>
        <v>0</v>
      </c>
      <c r="BZ802">
        <f t="shared" si="342"/>
        <v>0</v>
      </c>
      <c r="CA802">
        <f t="shared" si="343"/>
        <v>0</v>
      </c>
      <c r="CB802">
        <f t="shared" si="344"/>
        <v>0</v>
      </c>
      <c r="CC802">
        <f t="shared" si="345"/>
        <v>0</v>
      </c>
      <c r="CD802">
        <f t="shared" si="346"/>
        <v>0</v>
      </c>
      <c r="CE802">
        <f t="shared" si="347"/>
        <v>0</v>
      </c>
      <c r="CF802">
        <f t="shared" si="348"/>
        <v>0</v>
      </c>
      <c r="CG802">
        <f t="shared" si="349"/>
        <v>16</v>
      </c>
      <c r="CH80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211.36212940514207</v>
      </c>
      <c r="CI802" s="79">
        <f>Table6[[#This Row],[sales]]-CH802</f>
        <v>-31.102485680907762</v>
      </c>
      <c r="CJ802">
        <f>ABS(Table6[[#This Row],[sales]]-CH802)/Table6[[#This Row],[sales]]</f>
        <v>0.17254270028675481</v>
      </c>
      <c r="CK80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203.02276783503103</v>
      </c>
      <c r="CL802" s="79">
        <f>Table6[[#This Row],[sales]]-CK802</f>
        <v>-22.763124110796724</v>
      </c>
      <c r="CM802">
        <f>ABS(Table6[[#This Row],[sales]]-CK802)/Table6[[#This Row],[sales]]</f>
        <v>0.12627964662806235</v>
      </c>
      <c r="CN80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195.30283306651256</v>
      </c>
      <c r="CO802" s="79">
        <f>Table6[[#This Row],[sales]]-CN802</f>
        <v>-15.043189342278254</v>
      </c>
      <c r="CP802">
        <f>ABS(Table6[[#This Row],[sales]]-CN802)/Table6[[#This Row],[sales]]</f>
        <v>8.3452896230571158E-2</v>
      </c>
      <c r="CQ80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205.22809617434612</v>
      </c>
      <c r="CR802" s="79">
        <f>Table6[[#This Row],[sales]]-CQ802</f>
        <v>-24.968452450111812</v>
      </c>
      <c r="CS802">
        <f>ABS(Table6[[#This Row],[sales]]-CQ802)/Table6[[#This Row],[sales]]</f>
        <v>0.13851382336197876</v>
      </c>
    </row>
    <row r="803" spans="1:97" x14ac:dyDescent="0.2">
      <c r="A803">
        <v>802</v>
      </c>
      <c r="B803" t="s">
        <v>953</v>
      </c>
      <c r="C803" s="5">
        <v>42848</v>
      </c>
      <c r="D803" s="6">
        <v>504.56932944547384</v>
      </c>
      <c r="E803" s="8">
        <f>YEAR(Table6[[#This Row],[Date]])</f>
        <v>2017</v>
      </c>
      <c r="F803" s="6">
        <f>Table6[[#This Row],[TV_State]]+Table6[[#This Row],[Radio_State]]+Table6[[#This Row],[Online]]</f>
        <v>616.69584710002357</v>
      </c>
      <c r="G803" s="6">
        <f t="shared" si="324"/>
        <v>1168.16583070672</v>
      </c>
      <c r="H803" s="6">
        <f>LN(Table6[[#This Row],[PROF TV LING]])</f>
        <v>7.0631901316549959</v>
      </c>
      <c r="I803" s="6">
        <f t="shared" si="325"/>
        <v>6.2237052524442316</v>
      </c>
      <c r="J803" s="6">
        <v>74.751011769699829</v>
      </c>
      <c r="K803" s="6">
        <f t="shared" si="330"/>
        <v>127.79781712996878</v>
      </c>
      <c r="L803" s="6">
        <f>0.5*J802+0.5*Table6[[#This Row],[Radio_State]]</f>
        <v>74.380957255988449</v>
      </c>
      <c r="M803" s="6">
        <f>LN(Table6[[#This Row],[RADIO LINGERING ]])</f>
        <v>4.3091999582176639</v>
      </c>
      <c r="N803" s="6">
        <f t="shared" si="326"/>
        <v>4.3141627475597932</v>
      </c>
      <c r="O803" s="6">
        <v>37.375505884849915</v>
      </c>
      <c r="P803" s="6">
        <f t="shared" si="327"/>
        <v>47.049970940496394</v>
      </c>
      <c r="Q803" s="6">
        <f>0.3*O802+0.7*Table6[[#This Row],[Online]]</f>
        <v>37.264489530736498</v>
      </c>
      <c r="R803" s="6">
        <f>LN(Table6[[#This Row],[ONLINE LINGERING]])</f>
        <v>3.6180408498831049</v>
      </c>
      <c r="S803" s="6">
        <f t="shared" si="328"/>
        <v>3.6210155669998478</v>
      </c>
      <c r="T803" s="6">
        <v>196.18759349629312</v>
      </c>
      <c r="U803" s="6">
        <f t="shared" si="329"/>
        <v>5.2790713111680638</v>
      </c>
      <c r="V803" s="8">
        <f>YEAR(Table6[[#This Row],[Date]])</f>
        <v>2017</v>
      </c>
      <c r="W803" s="8">
        <f>WEEKNUM(Table6[[#This Row],[Date]])</f>
        <v>17</v>
      </c>
      <c r="X803" t="s">
        <v>970</v>
      </c>
      <c r="Y803" s="9">
        <f>Table6[[#This Row],[LNTVLING]]+Table6[[#This Row],[LNRADIOLING]]+Table6[[#This Row],[LNONLINELING]]</f>
        <v>14.990430939755765</v>
      </c>
      <c r="Z803">
        <f t="shared" si="350"/>
        <v>1</v>
      </c>
      <c r="AA803">
        <f t="shared" si="331"/>
        <v>0</v>
      </c>
      <c r="AB803">
        <f t="shared" si="332"/>
        <v>0</v>
      </c>
      <c r="AC803">
        <f t="shared" si="333"/>
        <v>0</v>
      </c>
      <c r="AD803">
        <f t="shared" si="334"/>
        <v>0</v>
      </c>
      <c r="AE803">
        <f t="shared" si="335"/>
        <v>0</v>
      </c>
      <c r="AF803">
        <f t="shared" si="336"/>
        <v>1</v>
      </c>
      <c r="AG803" s="9">
        <f>'[1]1'!J$20+'[1]1'!J$21*Table6[[#This Row],[TV_State]]</f>
        <v>1825.9406487890938</v>
      </c>
      <c r="AH803" s="9">
        <f>Table6[[#This Row],[sales]]-Table6[[#This Row],[Pred_1]]</f>
        <v>-1629.7530552928006</v>
      </c>
      <c r="AI803">
        <f>ABS(Table6[[#This Row],[Res_1]])/Table6[[#This Row],[sales]]</f>
        <v>8.307115787745234</v>
      </c>
      <c r="AJ803" s="9">
        <f>'[1]2'!J$20+'[1]2'!J$21*Table6[[#This Row],[Radio_State]]</f>
        <v>2042.4428427045307</v>
      </c>
      <c r="AK803" s="9">
        <f>Table6[[#This Row],[sales]]-Table6[[#This Row],[ Pred_2 ]]</f>
        <v>-1846.2552492082375</v>
      </c>
      <c r="AL803">
        <f>ABS(Table6[[#This Row],[ Res_2 ]])/Table6[[#This Row],[sales]]</f>
        <v>9.4106626025927671</v>
      </c>
      <c r="AM803" s="10">
        <f>'[1]3'!J$20+'[1]3'!J$21*Data!O803</f>
        <v>2016.6604818796045</v>
      </c>
      <c r="AN803" s="9">
        <f>Table6[[#This Row],[sales]]-Table6[[#This Row],[Pred_3]]</f>
        <v>-1820.4728883833113</v>
      </c>
      <c r="AO803" s="9">
        <f>ABS(Table6[[#This Row],[Res_3]])/Table6[[#This Row],[sales]]</f>
        <v>9.2792457256870744</v>
      </c>
      <c r="AP803" s="9">
        <f>'[1]4'!L$21+'[1]4'!L$27*Table6[[#This Row],[TV_State]]+'[1]4'!L$22*Table6[[#This Row],[NJ_DUM]]+'[1]4'!L$23*Table6[[#This Row],[NY_DUM]]+'[1]4'!L$24*Table6[[#This Row],[PA_DUM]]+'[1]4'!L$25*Table6[[#This Row],[CT_DUM]]+'[1]4'!L$26*Table6[[#This Row],[DL_DUM]]</f>
        <v>349.12822241543</v>
      </c>
      <c r="AQ803" s="9">
        <f>Table6[[#This Row],[sales]]-Table6[[#This Row],[Pred_4]]</f>
        <v>-152.94062891913688</v>
      </c>
      <c r="AR803">
        <f>ABS(Table6[[#This Row],[Res_4]]/Table6[[#This Row],[sales]])</f>
        <v>0.77956320373554422</v>
      </c>
      <c r="AS803" s="9">
        <f>'[1]5'!L$20+'[1]5'!L$26*Table6[[#This Row],[Radio_State]]+'[1]5'!L$21*Table6[[#This Row],[NJ_DUM]]+'[1]5'!L$22*Table6[[#This Row],[NY_DUM]]+'[1]5'!L$23*Table6[[#This Row],[PA_DUM]]+'[1]5'!L$24*Table6[[#This Row],[CT_DUM]]+'[1]5'!L$25*Table6[[#This Row],[DL_DUM]]</f>
        <v>328.07255970667569</v>
      </c>
      <c r="AT803" s="9">
        <f>Table6[[#This Row],[sales]]-Table6[[#This Row],[Pred_5]]</f>
        <v>-131.88496621038257</v>
      </c>
      <c r="AU803" s="9">
        <f>ABS(Table6[[#This Row],[Red_5]]/Table6[[#This Row],[sales]])</f>
        <v>0.67223907414346507</v>
      </c>
      <c r="AV803" s="9">
        <f>'[1]6'!L$20+'[1]6'!L$26*Table6[[#This Row],[Online]]+'[1]6'!L$21*Table6[[#This Row],[NJ_DUM]]+'[1]6'!L$22*Table6[[#This Row],[NY_DUM]]+'[1]6'!L$23*Table6[[#This Row],[PA_DUM]]+'[1]6'!L$24*Table6[[#This Row],[CT_DUM]]+'[1]6'!L$25*Table6[[#This Row],[DL_DUM]]</f>
        <v>156.71402760054505</v>
      </c>
      <c r="AW803" s="9">
        <f>Table6[[#This Row],[sales]]-Table6[[#This Row],[Pred_6]]</f>
        <v>39.473565895748067</v>
      </c>
      <c r="AX803" s="9">
        <f>ABS(Table6[[#This Row],[Red_6]]/Table6[[#This Row],[sales]])</f>
        <v>0.20120317086459344</v>
      </c>
      <c r="AY803" s="9">
        <f>'[1]7'!L$21+'[1]7'!L$27*Table6[[#This Row],[LNTV]]+'[1]7'!L$22*Table6[[#This Row],[NJ_DUM]]+'[1]7'!L$23*Table6[[#This Row],[NY_DUM]]+'[1]7'!L$24*Table6[[#This Row],[PA_DUM]]+'[1]7'!L$25*Table6[[#This Row],[CT_DUM]]+'[1]7'!L$26*Table6[[#This Row],[DL_DUM]]</f>
        <v>5.8344379034220308</v>
      </c>
      <c r="AZ803" s="9">
        <f>Table6[[#This Row],[sales]]-Table6[[#This Row],[Pred_7]]</f>
        <v>190.35315559287108</v>
      </c>
      <c r="BA803" s="9">
        <f>ABS(Table6[[#This Row],[Red_7]]/Table6[[#This Row],[sales]])</f>
        <v>0.97026092323451496</v>
      </c>
      <c r="BB803" s="9">
        <f>'[1]8'!O$22+'[1]8'!O$28*Table6[[#This Row],[LNRADIOLING]]+'[1]8'!O$23*Table6[[#This Row],[DL_DUM]]+'[1]8'!O$24*Table6[[#This Row],[CT_DUM]]+'[1]8'!O$25*Table6[[#This Row],[PA_DUM]]+'[1]8'!O$26*Table6[[#This Row],[NY_DUM]]+'[1]8'!O$27*Table6[[#This Row],[NJ_DUM]]</f>
        <v>5.8291705334196351</v>
      </c>
      <c r="BC803" s="9">
        <f>Table6[[#This Row],[sales]]-Table6[[#This Row],[Pred_8]]</f>
        <v>190.35842296287348</v>
      </c>
      <c r="BD803" s="9">
        <f>ABS(Table6[[#This Row],[Red_8]]/Table6[[#This Row],[sales]])</f>
        <v>0.97028777187416904</v>
      </c>
      <c r="BE803" s="9">
        <f>'[1]9'!M$19+'[1]9'!M$21*Table6[[#This Row],[LNONLINE]]+'[1]9'!M$20*Table6[[#This Row],[DL_DUM]]+'[1]9'!M$22*Table6[[#This Row],[CT_DUM]]+'[1]9'!M$23*Table6[[#This Row],[PA_DUM]]+'[1]9'!M$24*Table6[[#This Row],[NY_DUM]]+'[1]9'!M$25*Table6[[#This Row],[NJ_DUM]]</f>
        <v>5.6887268030633393</v>
      </c>
      <c r="BF803" s="9">
        <f>Table6[[#This Row],[sales]]-Table6[[#This Row],[Pred_9]]</f>
        <v>190.49886669322979</v>
      </c>
      <c r="BG803" s="9">
        <f>ABS(Table6[[#This Row],[Red_9]]/Table6[[#This Row],[sales]])</f>
        <v>0.97100363635802067</v>
      </c>
      <c r="BH803" s="9">
        <f>'[1]10'!P$22+'[1]10'!P$30*Table6[[#This Row],[LNTV]]+'[1]10'!P$29*Table6[[#This Row],[LNRADIOLING]]+'[1]10'!P$24*Table6[[#This Row],[LNONLINELING]]+'[1]10'!P$23*Table6[[#This Row],[DL_DUM]]+'[1]10'!P$25*Table6[[#This Row],[CT_DUM]]+'[1]10'!P$26*Table6[[#This Row],[PA_DUM]]+'[1]10'!P$27*Table6[[#This Row],[NY_DUM]]+'[1]10'!P$28*Table6[[#This Row],[NJ_DUM]]</f>
        <v>5.7408411866560112</v>
      </c>
      <c r="BI803" s="9">
        <f>Table6[[#This Row],[sales]]-Table6[[#This Row],[Pred_10]]</f>
        <v>190.44675230963711</v>
      </c>
      <c r="BJ803" s="45">
        <f>ABS(Table6[[#This Row],[Red_10]]/Table6[[#This Row],[sales]])</f>
        <v>0.97073800088809137</v>
      </c>
      <c r="BK803" s="9">
        <f>'[1]11'!P$32+'[1]11'!P$40*Table6[[#This Row],[LNONLINELING]]+'[1]11'!P$39*Table6[[#This Row],[LNRADIOLING]]+'[1]11'!P$38*Table6[[#This Row],[LNTVLING]]+'[1]11'!P$33*Table6[[#This Row],[DL_DUM]]+'[1]11'!P$34*Table6[[#This Row],[CT_DUM]]+'[1]11'!P$35*Table6[[#This Row],[PA_DUM]]+'[1]11'!P$36*Table6[[#This Row],[NY_DUM]]+'[1]11'!P$37*Table6[[#This Row],[NJ_DUM]]</f>
        <v>5.5966574297303282</v>
      </c>
      <c r="BL803" s="9">
        <f>Table6[[#This Row],[sales]]-Table6[[#This Row],[ Pred_11]]</f>
        <v>190.59093606656279</v>
      </c>
      <c r="BM803" s="47">
        <f>ABS(Table6[[#This Row],[ Red_11]]/Table6[[#This Row],[sales]])</f>
        <v>0.97147292889427239</v>
      </c>
      <c r="BN803" s="9">
        <f>'[1]12'!K$22+'[1]12'!K$28*Table6[[#This Row],[COMBINE LN LING]]+'[1]12'!K$23*Table6[[#This Row],[DL_DUM]]+'[1]12'!K$24*Table6[[#This Row],[CT_DUM]]+'[1]12'!K$25*Table6[[#This Row],[PA_DUM]]+'[1]12'!K$26*Table6[[#This Row],[NY_DUM]]+'[1]12'!K$27*Table6[[#This Row],[NJ_DUM]]</f>
        <v>5.813830036672047</v>
      </c>
      <c r="BO803" s="9">
        <f>Table6[[#This Row],[sales]]-Table6[[#This Row],[ Pred_12]]</f>
        <v>190.37376345962107</v>
      </c>
      <c r="BP803" s="47">
        <f>ABS(Table6[[#This Row],[ Red_12]]/Table6[[#This Row],[sales]])</f>
        <v>0.97036596487544002</v>
      </c>
      <c r="BQ803">
        <f>LN(G803+'2019 Totals and Calculations'!C$18)</f>
        <v>7.3326368906207042</v>
      </c>
      <c r="BR803">
        <f>LN(Table6[[#This Row],[PROF RADIO]]+'2019 Totals and Calculations'!D$18)</f>
        <v>5.2499365814207817</v>
      </c>
      <c r="BS803">
        <f>LN(Table6[[#This Row],[ONLINE LINGERING]]+'2019 Totals and Calculations'!E$18)</f>
        <v>4.396198902094155</v>
      </c>
      <c r="BT803">
        <f>MONTH(Table6[[#This Row],[Date]])</f>
        <v>4</v>
      </c>
      <c r="BU803">
        <f t="shared" si="337"/>
        <v>0</v>
      </c>
      <c r="BV803">
        <f t="shared" si="338"/>
        <v>0</v>
      </c>
      <c r="BW803">
        <f t="shared" si="339"/>
        <v>0</v>
      </c>
      <c r="BX803">
        <f t="shared" si="340"/>
        <v>1</v>
      </c>
      <c r="BY803">
        <f t="shared" si="341"/>
        <v>0</v>
      </c>
      <c r="BZ803">
        <f t="shared" si="342"/>
        <v>0</v>
      </c>
      <c r="CA803">
        <f t="shared" si="343"/>
        <v>0</v>
      </c>
      <c r="CB803">
        <f t="shared" si="344"/>
        <v>0</v>
      </c>
      <c r="CC803">
        <f t="shared" si="345"/>
        <v>0</v>
      </c>
      <c r="CD803">
        <f t="shared" si="346"/>
        <v>0</v>
      </c>
      <c r="CE803">
        <f t="shared" si="347"/>
        <v>0</v>
      </c>
      <c r="CF803">
        <f t="shared" si="348"/>
        <v>0</v>
      </c>
      <c r="CG803">
        <f t="shared" si="349"/>
        <v>17</v>
      </c>
      <c r="CH80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201.4326564690098</v>
      </c>
      <c r="CI803" s="79">
        <f>Table6[[#This Row],[sales]]-CH803</f>
        <v>-5.2450629727166813</v>
      </c>
      <c r="CJ803">
        <f>ABS(Table6[[#This Row],[sales]]-CH803)/Table6[[#This Row],[sales]]</f>
        <v>2.6734937104041619E-2</v>
      </c>
      <c r="CK80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188.73061161585559</v>
      </c>
      <c r="CL803" s="79">
        <f>Table6[[#This Row],[sales]]-CK803</f>
        <v>7.4569818804375245</v>
      </c>
      <c r="CM803">
        <f>ABS(Table6[[#This Row],[sales]]-CK803)/Table6[[#This Row],[sales]]</f>
        <v>3.8009446711412063E-2</v>
      </c>
      <c r="CN80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175.31560367310911</v>
      </c>
      <c r="CO803" s="79">
        <f>Table6[[#This Row],[sales]]-CN803</f>
        <v>20.871989823184009</v>
      </c>
      <c r="CP803">
        <f>ABS(Table6[[#This Row],[sales]]-CN803)/Table6[[#This Row],[sales]]</f>
        <v>0.10638791908917715</v>
      </c>
      <c r="CQ80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178.47046945911231</v>
      </c>
      <c r="CR803" s="79">
        <f>Table6[[#This Row],[sales]]-CQ803</f>
        <v>17.71712403718081</v>
      </c>
      <c r="CS803">
        <f>ABS(Table6[[#This Row],[sales]]-CQ803)/Table6[[#This Row],[sales]]</f>
        <v>9.0307056228382587E-2</v>
      </c>
    </row>
    <row r="804" spans="1:97" x14ac:dyDescent="0.2">
      <c r="A804">
        <v>803</v>
      </c>
      <c r="B804" t="s">
        <v>953</v>
      </c>
      <c r="C804" s="5">
        <v>42855</v>
      </c>
      <c r="D804" s="6">
        <v>509.6150227399288</v>
      </c>
      <c r="E804" s="8">
        <f>YEAR(Table6[[#This Row],[Date]])</f>
        <v>2017</v>
      </c>
      <c r="F804" s="6">
        <f>Table6[[#This Row],[TV_State]]+Table6[[#This Row],[Radio_State]]+Table6[[#This Row],[Online]]</f>
        <v>622.86280557102407</v>
      </c>
      <c r="G804" s="6">
        <f t="shared" si="324"/>
        <v>970.60058831668266</v>
      </c>
      <c r="H804" s="6">
        <f>LN(Table6[[#This Row],[PROF TV LING]])</f>
        <v>6.8779150431080458</v>
      </c>
      <c r="I804" s="6">
        <f t="shared" si="325"/>
        <v>6.2336555832974003</v>
      </c>
      <c r="J804" s="6">
        <v>75.498521887396848</v>
      </c>
      <c r="K804" s="6">
        <f t="shared" si="330"/>
        <v>101.64816950868281</v>
      </c>
      <c r="L804" s="6">
        <f>0.5*J803+0.5*Table6[[#This Row],[Radio_State]]</f>
        <v>75.124766828548331</v>
      </c>
      <c r="M804" s="6">
        <f>LN(Table6[[#This Row],[RADIO LINGERING ]])</f>
        <v>4.3191502890708326</v>
      </c>
      <c r="N804" s="6">
        <f t="shared" si="326"/>
        <v>4.3241130784129611</v>
      </c>
      <c r="O804" s="6">
        <v>37.749260943698424</v>
      </c>
      <c r="P804" s="6">
        <f t="shared" si="327"/>
        <v>40.539473942737814</v>
      </c>
      <c r="Q804" s="6">
        <f>0.3*O803+0.7*Table6[[#This Row],[Online]]</f>
        <v>37.637134426043872</v>
      </c>
      <c r="R804" s="6">
        <f>LN(Table6[[#This Row],[ONLINE LINGERING]])</f>
        <v>3.6279911807362732</v>
      </c>
      <c r="S804" s="6">
        <f t="shared" si="328"/>
        <v>3.6309658978530162</v>
      </c>
      <c r="T804" s="6">
        <v>198.13456866591423</v>
      </c>
      <c r="U804" s="6">
        <f t="shared" si="329"/>
        <v>5.2889464395708865</v>
      </c>
      <c r="V804" s="8">
        <f>YEAR(Table6[[#This Row],[Date]])</f>
        <v>2017</v>
      </c>
      <c r="W804" s="8">
        <f>WEEKNUM(Table6[[#This Row],[Date]])</f>
        <v>18</v>
      </c>
      <c r="X804" t="s">
        <v>971</v>
      </c>
      <c r="Y804" s="9">
        <f>Table6[[#This Row],[LNTVLING]]+Table6[[#This Row],[LNRADIOLING]]+Table6[[#This Row],[LNONLINELING]]</f>
        <v>14.825056512915152</v>
      </c>
      <c r="Z804">
        <f t="shared" si="350"/>
        <v>1</v>
      </c>
      <c r="AA804">
        <f t="shared" si="331"/>
        <v>0</v>
      </c>
      <c r="AB804">
        <f t="shared" si="332"/>
        <v>0</v>
      </c>
      <c r="AC804">
        <f t="shared" si="333"/>
        <v>0</v>
      </c>
      <c r="AD804">
        <f t="shared" si="334"/>
        <v>0</v>
      </c>
      <c r="AE804">
        <f t="shared" si="335"/>
        <v>0</v>
      </c>
      <c r="AF804">
        <f t="shared" si="336"/>
        <v>1</v>
      </c>
      <c r="AG804" s="9">
        <f>'[1]1'!J$20+'[1]1'!J$21*Table6[[#This Row],[TV_State]]</f>
        <v>1830.9027298224216</v>
      </c>
      <c r="AH804" s="9">
        <f>Table6[[#This Row],[sales]]-Table6[[#This Row],[Pred_1]]</f>
        <v>-1632.7681611565074</v>
      </c>
      <c r="AI804">
        <f>ABS(Table6[[#This Row],[Res_1]])/Table6[[#This Row],[sales]]</f>
        <v>8.2407031349971493</v>
      </c>
      <c r="AJ804" s="9">
        <f>'[1]2'!J$20+'[1]2'!J$21*Table6[[#This Row],[Radio_State]]</f>
        <v>2045.7244530916009</v>
      </c>
      <c r="AK804" s="9">
        <f>Table6[[#This Row],[sales]]-Table6[[#This Row],[ Pred_2 ]]</f>
        <v>-1847.5898844256867</v>
      </c>
      <c r="AL804">
        <f>ABS(Table6[[#This Row],[ Res_2 ]])/Table6[[#This Row],[sales]]</f>
        <v>9.3249244534456341</v>
      </c>
      <c r="AM804" s="10">
        <f>'[1]3'!J$20+'[1]3'!J$21*Data!O804</f>
        <v>2018.8197848811521</v>
      </c>
      <c r="AN804" s="9">
        <f>Table6[[#This Row],[sales]]-Table6[[#This Row],[Pred_3]]</f>
        <v>-1820.6852162152379</v>
      </c>
      <c r="AO804" s="9">
        <f>ABS(Table6[[#This Row],[Res_3]])/Table6[[#This Row],[sales]]</f>
        <v>9.189134578959802</v>
      </c>
      <c r="AP804" s="9">
        <f>'[1]4'!L$21+'[1]4'!L$27*Table6[[#This Row],[TV_State]]+'[1]4'!L$22*Table6[[#This Row],[NJ_DUM]]+'[1]4'!L$23*Table6[[#This Row],[NY_DUM]]+'[1]4'!L$24*Table6[[#This Row],[PA_DUM]]+'[1]4'!L$25*Table6[[#This Row],[CT_DUM]]+'[1]4'!L$26*Table6[[#This Row],[DL_DUM]]</f>
        <v>350.24120469612615</v>
      </c>
      <c r="AQ804" s="9">
        <f>Table6[[#This Row],[sales]]-Table6[[#This Row],[Pred_4]]</f>
        <v>-152.10663603021192</v>
      </c>
      <c r="AR804">
        <f>ABS(Table6[[#This Row],[Res_4]]/Table6[[#This Row],[sales]])</f>
        <v>0.76769357843197683</v>
      </c>
      <c r="AS804" s="9">
        <f>'[1]5'!L$20+'[1]5'!L$26*Table6[[#This Row],[Radio_State]]+'[1]5'!L$21*Table6[[#This Row],[NJ_DUM]]+'[1]5'!L$22*Table6[[#This Row],[NY_DUM]]+'[1]5'!L$23*Table6[[#This Row],[PA_DUM]]+'[1]5'!L$24*Table6[[#This Row],[CT_DUM]]+'[1]5'!L$25*Table6[[#This Row],[DL_DUM]]</f>
        <v>329.38937002047197</v>
      </c>
      <c r="AT804" s="9">
        <f>Table6[[#This Row],[sales]]-Table6[[#This Row],[Pred_5]]</f>
        <v>-131.25480135455774</v>
      </c>
      <c r="AU804" s="9">
        <f>ABS(Table6[[#This Row],[Red_5]]/Table6[[#This Row],[sales]])</f>
        <v>0.66245280789882655</v>
      </c>
      <c r="AV804" s="9">
        <f>'[1]6'!L$20+'[1]6'!L$26*Table6[[#This Row],[Online]]+'[1]6'!L$21*Table6[[#This Row],[NJ_DUM]]+'[1]6'!L$22*Table6[[#This Row],[NY_DUM]]+'[1]6'!L$23*Table6[[#This Row],[PA_DUM]]+'[1]6'!L$24*Table6[[#This Row],[CT_DUM]]+'[1]6'!L$25*Table6[[#This Row],[DL_DUM]]</f>
        <v>158.34070588841516</v>
      </c>
      <c r="AW804" s="9">
        <f>Table6[[#This Row],[sales]]-Table6[[#This Row],[Pred_6]]</f>
        <v>39.793862777499072</v>
      </c>
      <c r="AX804" s="9">
        <f>ABS(Table6[[#This Row],[Red_6]]/Table6[[#This Row],[sales]])</f>
        <v>0.2008426043241234</v>
      </c>
      <c r="AY804" s="9">
        <f>'[1]7'!L$21+'[1]7'!L$27*Table6[[#This Row],[LNTV]]+'[1]7'!L$22*Table6[[#This Row],[NJ_DUM]]+'[1]7'!L$23*Table6[[#This Row],[NY_DUM]]+'[1]7'!L$24*Table6[[#This Row],[PA_DUM]]+'[1]7'!L$25*Table6[[#This Row],[CT_DUM]]+'[1]7'!L$26*Table6[[#This Row],[DL_DUM]]</f>
        <v>5.8355392507120314</v>
      </c>
      <c r="AZ804" s="9">
        <f>Table6[[#This Row],[sales]]-Table6[[#This Row],[Pred_7]]</f>
        <v>192.2990294152022</v>
      </c>
      <c r="BA804" s="9">
        <f>ABS(Table6[[#This Row],[Red_7]]/Table6[[#This Row],[sales]])</f>
        <v>0.97054759656528355</v>
      </c>
      <c r="BB804" s="9">
        <f>'[1]8'!O$22+'[1]8'!O$28*Table6[[#This Row],[LNRADIOLING]]+'[1]8'!O$23*Table6[[#This Row],[DL_DUM]]+'[1]8'!O$24*Table6[[#This Row],[CT_DUM]]+'[1]8'!O$25*Table6[[#This Row],[PA_DUM]]+'[1]8'!O$26*Table6[[#This Row],[NY_DUM]]+'[1]8'!O$27*Table6[[#This Row],[NJ_DUM]]</f>
        <v>5.829880399423411</v>
      </c>
      <c r="BC804" s="9">
        <f>Table6[[#This Row],[sales]]-Table6[[#This Row],[Pred_8]]</f>
        <v>192.30468826649081</v>
      </c>
      <c r="BD804" s="9">
        <f>ABS(Table6[[#This Row],[Red_8]]/Table6[[#This Row],[sales]])</f>
        <v>0.97057615721134705</v>
      </c>
      <c r="BE804" s="9">
        <f>'[1]9'!M$19+'[1]9'!M$21*Table6[[#This Row],[LNONLINE]]+'[1]9'!M$20*Table6[[#This Row],[DL_DUM]]+'[1]9'!M$22*Table6[[#This Row],[CT_DUM]]+'[1]9'!M$23*Table6[[#This Row],[PA_DUM]]+'[1]9'!M$24*Table6[[#This Row],[NY_DUM]]+'[1]9'!M$25*Table6[[#This Row],[NJ_DUM]]</f>
        <v>5.691877251394672</v>
      </c>
      <c r="BF804" s="9">
        <f>Table6[[#This Row],[sales]]-Table6[[#This Row],[Pred_9]]</f>
        <v>192.44269141451957</v>
      </c>
      <c r="BG804" s="9">
        <f>ABS(Table6[[#This Row],[Red_9]]/Table6[[#This Row],[sales]])</f>
        <v>0.97127266943007784</v>
      </c>
      <c r="BH804" s="9">
        <f>'[1]10'!P$22+'[1]10'!P$30*Table6[[#This Row],[LNTV]]+'[1]10'!P$29*Table6[[#This Row],[LNRADIOLING]]+'[1]10'!P$24*Table6[[#This Row],[LNONLINELING]]+'[1]10'!P$23*Table6[[#This Row],[DL_DUM]]+'[1]10'!P$25*Table6[[#This Row],[CT_DUM]]+'[1]10'!P$26*Table6[[#This Row],[PA_DUM]]+'[1]10'!P$27*Table6[[#This Row],[NY_DUM]]+'[1]10'!P$28*Table6[[#This Row],[NJ_DUM]]</f>
        <v>5.74265226993223</v>
      </c>
      <c r="BI804" s="9">
        <f>Table6[[#This Row],[sales]]-Table6[[#This Row],[Pred_10]]</f>
        <v>192.39191639598201</v>
      </c>
      <c r="BJ804" s="45">
        <f>ABS(Table6[[#This Row],[Red_10]]/Table6[[#This Row],[sales]])</f>
        <v>0.97101640411060608</v>
      </c>
      <c r="BK804" s="9">
        <f>'[1]11'!P$32+'[1]11'!P$40*Table6[[#This Row],[LNONLINELING]]+'[1]11'!P$39*Table6[[#This Row],[LNRADIOLING]]+'[1]11'!P$38*Table6[[#This Row],[LNTVLING]]+'[1]11'!P$33*Table6[[#This Row],[DL_DUM]]+'[1]11'!P$34*Table6[[#This Row],[CT_DUM]]+'[1]11'!P$35*Table6[[#This Row],[PA_DUM]]+'[1]11'!P$36*Table6[[#This Row],[NY_DUM]]+'[1]11'!P$37*Table6[[#This Row],[NJ_DUM]]</f>
        <v>5.6307128628207979</v>
      </c>
      <c r="BL804" s="9">
        <f>Table6[[#This Row],[sales]]-Table6[[#This Row],[ Pred_11]]</f>
        <v>192.50385580309344</v>
      </c>
      <c r="BM804" s="47">
        <f>ABS(Table6[[#This Row],[ Red_11]]/Table6[[#This Row],[sales]])</f>
        <v>0.97158137067784955</v>
      </c>
      <c r="BN804" s="9">
        <f>'[1]12'!K$22+'[1]12'!K$28*Table6[[#This Row],[COMBINE LN LING]]+'[1]12'!K$23*Table6[[#This Row],[DL_DUM]]+'[1]12'!K$24*Table6[[#This Row],[CT_DUM]]+'[1]12'!K$25*Table6[[#This Row],[PA_DUM]]+'[1]12'!K$26*Table6[[#This Row],[NY_DUM]]+'[1]12'!K$27*Table6[[#This Row],[NJ_DUM]]</f>
        <v>5.7979150839012306</v>
      </c>
      <c r="BO804" s="9">
        <f>Table6[[#This Row],[sales]]-Table6[[#This Row],[ Pred_12]]</f>
        <v>192.33665358201301</v>
      </c>
      <c r="BP804" s="47">
        <f>ABS(Table6[[#This Row],[ Red_12]]/Table6[[#This Row],[sales]])</f>
        <v>0.97073748855164488</v>
      </c>
      <c r="BQ804">
        <f>LN(G804+'2019 Totals and Calculations'!C$18)</f>
        <v>7.1943198039267751</v>
      </c>
      <c r="BR804">
        <f>LN(Table6[[#This Row],[PROF RADIO]]+'2019 Totals and Calculations'!D$18)</f>
        <v>5.1023300721354286</v>
      </c>
      <c r="BS804">
        <f>LN(Table6[[#This Row],[ONLINE LINGERING]]+'2019 Totals and Calculations'!E$18)</f>
        <v>4.4007809001831317</v>
      </c>
      <c r="BT804">
        <f>MONTH(Table6[[#This Row],[Date]])</f>
        <v>4</v>
      </c>
      <c r="BU804">
        <f t="shared" si="337"/>
        <v>0</v>
      </c>
      <c r="BV804">
        <f t="shared" si="338"/>
        <v>0</v>
      </c>
      <c r="BW804">
        <f t="shared" si="339"/>
        <v>0</v>
      </c>
      <c r="BX804">
        <f t="shared" si="340"/>
        <v>1</v>
      </c>
      <c r="BY804">
        <f t="shared" si="341"/>
        <v>0</v>
      </c>
      <c r="BZ804">
        <f t="shared" si="342"/>
        <v>0</v>
      </c>
      <c r="CA804">
        <f t="shared" si="343"/>
        <v>0</v>
      </c>
      <c r="CB804">
        <f t="shared" si="344"/>
        <v>0</v>
      </c>
      <c r="CC804">
        <f t="shared" si="345"/>
        <v>0</v>
      </c>
      <c r="CD804">
        <f t="shared" si="346"/>
        <v>0</v>
      </c>
      <c r="CE804">
        <f t="shared" si="347"/>
        <v>0</v>
      </c>
      <c r="CF804">
        <f t="shared" si="348"/>
        <v>0</v>
      </c>
      <c r="CG804">
        <f t="shared" si="349"/>
        <v>18</v>
      </c>
      <c r="CH80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193.82225207068936</v>
      </c>
      <c r="CI804" s="79">
        <f>Table6[[#This Row],[sales]]-CH804</f>
        <v>4.3123165952248712</v>
      </c>
      <c r="CJ804">
        <f>ABS(Table6[[#This Row],[sales]]-CH804)/Table6[[#This Row],[sales]]</f>
        <v>2.1764584667181976E-2</v>
      </c>
      <c r="CK80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180.79294592327253</v>
      </c>
      <c r="CL804" s="79">
        <f>Table6[[#This Row],[sales]]-CK804</f>
        <v>17.341622742641704</v>
      </c>
      <c r="CM804">
        <f>ABS(Table6[[#This Row],[sales]]-CK804)/Table6[[#This Row],[sales]]</f>
        <v>8.7524468140046691E-2</v>
      </c>
      <c r="CN80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175.99191011112885</v>
      </c>
      <c r="CO804" s="79">
        <f>Table6[[#This Row],[sales]]-CN804</f>
        <v>22.142658554785385</v>
      </c>
      <c r="CP804">
        <f>ABS(Table6[[#This Row],[sales]]-CN804)/Table6[[#This Row],[sales]]</f>
        <v>0.1117556552795255</v>
      </c>
      <c r="CQ80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173.43966689060113</v>
      </c>
      <c r="CR804" s="79">
        <f>Table6[[#This Row],[sales]]-CQ804</f>
        <v>24.694901775313099</v>
      </c>
      <c r="CS804">
        <f>ABS(Table6[[#This Row],[sales]]-CQ804)/Table6[[#This Row],[sales]]</f>
        <v>0.12463701786916624</v>
      </c>
    </row>
    <row r="805" spans="1:97" x14ac:dyDescent="0.2">
      <c r="A805">
        <v>804</v>
      </c>
      <c r="B805" t="s">
        <v>953</v>
      </c>
      <c r="C805" s="5">
        <v>42862</v>
      </c>
      <c r="D805" s="6">
        <v>514.71117296732803</v>
      </c>
      <c r="E805" s="8">
        <f>YEAR(Table6[[#This Row],[Date]])</f>
        <v>2017</v>
      </c>
      <c r="F805" s="6">
        <f>Table6[[#This Row],[TV_State]]+Table6[[#This Row],[Radio_State]]+Table6[[#This Row],[Online]]</f>
        <v>629.09143362673422</v>
      </c>
      <c r="G805" s="6">
        <f t="shared" si="324"/>
        <v>833.83376371187626</v>
      </c>
      <c r="H805" s="6">
        <f>LN(Table6[[#This Row],[PROF TV LING]])</f>
        <v>6.7260340584045819</v>
      </c>
      <c r="I805" s="6">
        <f t="shared" si="325"/>
        <v>6.2436059141505682</v>
      </c>
      <c r="J805" s="6">
        <v>76.253507106270817</v>
      </c>
      <c r="K805" s="6">
        <f t="shared" si="330"/>
        <v>88.950838307476815</v>
      </c>
      <c r="L805" s="6">
        <f>0.5*J804+0.5*Table6[[#This Row],[Radio_State]]</f>
        <v>75.876014496833832</v>
      </c>
      <c r="M805" s="6">
        <f>LN(Table6[[#This Row],[RADIO LINGERING ]])</f>
        <v>4.3291006199240005</v>
      </c>
      <c r="N805" s="6">
        <f t="shared" si="326"/>
        <v>4.3340634092661299</v>
      </c>
      <c r="O805" s="6">
        <v>38.126753553135408</v>
      </c>
      <c r="P805" s="6">
        <f t="shared" si="327"/>
        <v>38.850569670016128</v>
      </c>
      <c r="Q805" s="6">
        <f>0.3*O804+0.7*Table6[[#This Row],[Online]]</f>
        <v>38.013505770304313</v>
      </c>
      <c r="R805" s="6">
        <f>LN(Table6[[#This Row],[ONLINE LINGERING]])</f>
        <v>3.6379415115894416</v>
      </c>
      <c r="S805" s="6">
        <f t="shared" si="328"/>
        <v>3.640916228706184</v>
      </c>
      <c r="T805" s="6">
        <v>514.65021316915625</v>
      </c>
      <c r="U805" s="6">
        <f t="shared" si="329"/>
        <v>6.2434874721746709</v>
      </c>
      <c r="V805" s="8">
        <f>YEAR(Table6[[#This Row],[Date]])</f>
        <v>2017</v>
      </c>
      <c r="W805" s="8">
        <f>WEEKNUM(Table6[[#This Row],[Date]])</f>
        <v>19</v>
      </c>
      <c r="X805" t="s">
        <v>972</v>
      </c>
      <c r="Y805" s="9">
        <f>Table6[[#This Row],[LNTVLING]]+Table6[[#This Row],[LNRADIOLING]]+Table6[[#This Row],[LNONLINELING]]</f>
        <v>14.693076189918024</v>
      </c>
      <c r="Z805">
        <f t="shared" si="350"/>
        <v>1</v>
      </c>
      <c r="AA805">
        <f t="shared" si="331"/>
        <v>0</v>
      </c>
      <c r="AB805">
        <f t="shared" si="332"/>
        <v>0</v>
      </c>
      <c r="AC805">
        <f t="shared" si="333"/>
        <v>0</v>
      </c>
      <c r="AD805">
        <f t="shared" si="334"/>
        <v>0</v>
      </c>
      <c r="AE805">
        <f t="shared" si="335"/>
        <v>0</v>
      </c>
      <c r="AF805">
        <f t="shared" si="336"/>
        <v>1</v>
      </c>
      <c r="AG805" s="9">
        <f>'[1]1'!J$20+'[1]1'!J$21*Table6[[#This Row],[TV_State]]</f>
        <v>1835.9144316660825</v>
      </c>
      <c r="AH805" s="9">
        <f>Table6[[#This Row],[sales]]-Table6[[#This Row],[Pred_1]]</f>
        <v>-1321.2642184969263</v>
      </c>
      <c r="AI805">
        <f>ABS(Table6[[#This Row],[Res_1]])/Table6[[#This Row],[sales]]</f>
        <v>2.5673052972439954</v>
      </c>
      <c r="AJ805" s="9">
        <f>'[1]2'!J$20+'[1]2'!J$21*Table6[[#This Row],[Radio_State]]</f>
        <v>2049.038879582542</v>
      </c>
      <c r="AK805" s="9">
        <f>Table6[[#This Row],[sales]]-Table6[[#This Row],[ Pred_2 ]]</f>
        <v>-1534.3886664133856</v>
      </c>
      <c r="AL805">
        <f>ABS(Table6[[#This Row],[ Res_2 ]])/Table6[[#This Row],[sales]]</f>
        <v>2.9814204427601387</v>
      </c>
      <c r="AM805" s="10">
        <f>'[1]3'!J$20+'[1]3'!J$21*Data!O805</f>
        <v>2021.0006809127151</v>
      </c>
      <c r="AN805" s="9">
        <f>Table6[[#This Row],[sales]]-Table6[[#This Row],[Pred_3]]</f>
        <v>-1506.350467743559</v>
      </c>
      <c r="AO805" s="9">
        <f>ABS(Table6[[#This Row],[Res_3]])/Table6[[#This Row],[sales]]</f>
        <v>2.9269403357819046</v>
      </c>
      <c r="AP805" s="9">
        <f>'[1]4'!L$21+'[1]4'!L$27*Table6[[#This Row],[TV_State]]+'[1]4'!L$22*Table6[[#This Row],[NJ_DUM]]+'[1]4'!L$23*Table6[[#This Row],[NY_DUM]]+'[1]4'!L$24*Table6[[#This Row],[PA_DUM]]+'[1]4'!L$25*Table6[[#This Row],[CT_DUM]]+'[1]4'!L$26*Table6[[#This Row],[DL_DUM]]</f>
        <v>351.36531679962917</v>
      </c>
      <c r="AQ805" s="9">
        <f>Table6[[#This Row],[sales]]-Table6[[#This Row],[Pred_4]]</f>
        <v>163.28489636952708</v>
      </c>
      <c r="AR805">
        <f>ABS(Table6[[#This Row],[Res_4]]/Table6[[#This Row],[sales]])</f>
        <v>0.31727354267287222</v>
      </c>
      <c r="AS805" s="9">
        <f>'[1]5'!L$20+'[1]5'!L$26*Table6[[#This Row],[Radio_State]]+'[1]5'!L$21*Table6[[#This Row],[NJ_DUM]]+'[1]5'!L$22*Table6[[#This Row],[NY_DUM]]+'[1]5'!L$23*Table6[[#This Row],[PA_DUM]]+'[1]5'!L$24*Table6[[#This Row],[CT_DUM]]+'[1]5'!L$25*Table6[[#This Row],[DL_DUM]]</f>
        <v>330.71934843740621</v>
      </c>
      <c r="AT805" s="9">
        <f>Table6[[#This Row],[sales]]-Table6[[#This Row],[Pred_5]]</f>
        <v>183.93086473175003</v>
      </c>
      <c r="AU805" s="9">
        <f>ABS(Table6[[#This Row],[Red_5]]/Table6[[#This Row],[sales]])</f>
        <v>0.35739004866844437</v>
      </c>
      <c r="AV805" s="9">
        <f>'[1]6'!L$20+'[1]6'!L$26*Table6[[#This Row],[Online]]+'[1]6'!L$21*Table6[[#This Row],[NJ_DUM]]+'[1]6'!L$22*Table6[[#This Row],[NY_DUM]]+'[1]6'!L$23*Table6[[#This Row],[PA_DUM]]+'[1]6'!L$24*Table6[[#This Row],[CT_DUM]]+'[1]6'!L$25*Table6[[#This Row],[DL_DUM]]</f>
        <v>159.98365095916392</v>
      </c>
      <c r="AW805" s="9">
        <f>Table6[[#This Row],[sales]]-Table6[[#This Row],[Pred_6]]</f>
        <v>354.66656220999232</v>
      </c>
      <c r="AX805" s="9">
        <f>ABS(Table6[[#This Row],[Red_6]]/Table6[[#This Row],[sales]])</f>
        <v>0.68914099933233641</v>
      </c>
      <c r="AY805" s="9">
        <f>'[1]7'!L$21+'[1]7'!L$27*Table6[[#This Row],[LNTV]]+'[1]7'!L$22*Table6[[#This Row],[NJ_DUM]]+'[1]7'!L$23*Table6[[#This Row],[NY_DUM]]+'[1]7'!L$24*Table6[[#This Row],[PA_DUM]]+'[1]7'!L$25*Table6[[#This Row],[CT_DUM]]+'[1]7'!L$26*Table6[[#This Row],[DL_DUM]]</f>
        <v>5.8366405980020319</v>
      </c>
      <c r="AZ805" s="9">
        <f>Table6[[#This Row],[sales]]-Table6[[#This Row],[Pred_7]]</f>
        <v>508.81357257115422</v>
      </c>
      <c r="BA805" s="9">
        <f>ABS(Table6[[#This Row],[Red_7]]/Table6[[#This Row],[sales]])</f>
        <v>0.9886590145138372</v>
      </c>
      <c r="BB805" s="9">
        <f>'[1]8'!O$22+'[1]8'!O$28*Table6[[#This Row],[LNRADIOLING]]+'[1]8'!O$23*Table6[[#This Row],[DL_DUM]]+'[1]8'!O$24*Table6[[#This Row],[CT_DUM]]+'[1]8'!O$25*Table6[[#This Row],[PA_DUM]]+'[1]8'!O$26*Table6[[#This Row],[NY_DUM]]+'[1]8'!O$27*Table6[[#This Row],[NJ_DUM]]</f>
        <v>5.8305902654271877</v>
      </c>
      <c r="BC805" s="9">
        <f>Table6[[#This Row],[sales]]-Table6[[#This Row],[Pred_8]]</f>
        <v>508.81962290372905</v>
      </c>
      <c r="BD805" s="9">
        <f>ABS(Table6[[#This Row],[Red_8]]/Table6[[#This Row],[sales]])</f>
        <v>0.98867077071721565</v>
      </c>
      <c r="BE805" s="9">
        <f>'[1]9'!M$19+'[1]9'!M$21*Table6[[#This Row],[LNONLINE]]+'[1]9'!M$20*Table6[[#This Row],[DL_DUM]]+'[1]9'!M$22*Table6[[#This Row],[CT_DUM]]+'[1]9'!M$23*Table6[[#This Row],[PA_DUM]]+'[1]9'!M$24*Table6[[#This Row],[NY_DUM]]+'[1]9'!M$25*Table6[[#This Row],[NJ_DUM]]</f>
        <v>5.6950276997260039</v>
      </c>
      <c r="BF805" s="9">
        <f>Table6[[#This Row],[sales]]-Table6[[#This Row],[Pred_9]]</f>
        <v>508.95518546943026</v>
      </c>
      <c r="BG805" s="9">
        <f>ABS(Table6[[#This Row],[Red_9]]/Table6[[#This Row],[sales]])</f>
        <v>0.98893417790569504</v>
      </c>
      <c r="BH805" s="9">
        <f>'[1]10'!P$22+'[1]10'!P$30*Table6[[#This Row],[LNTV]]+'[1]10'!P$29*Table6[[#This Row],[LNRADIOLING]]+'[1]10'!P$24*Table6[[#This Row],[LNONLINELING]]+'[1]10'!P$23*Table6[[#This Row],[DL_DUM]]+'[1]10'!P$25*Table6[[#This Row],[CT_DUM]]+'[1]10'!P$26*Table6[[#This Row],[PA_DUM]]+'[1]10'!P$27*Table6[[#This Row],[NY_DUM]]+'[1]10'!P$28*Table6[[#This Row],[NJ_DUM]]</f>
        <v>5.7444633532084479</v>
      </c>
      <c r="BI805" s="9">
        <f>Table6[[#This Row],[sales]]-Table6[[#This Row],[Pred_10]]</f>
        <v>508.90574981594779</v>
      </c>
      <c r="BJ805" s="45">
        <f>ABS(Table6[[#This Row],[Red_10]]/Table6[[#This Row],[sales]])</f>
        <v>0.98883812110397329</v>
      </c>
      <c r="BK805" s="9">
        <f>'[1]11'!P$32+'[1]11'!P$40*Table6[[#This Row],[LNONLINELING]]+'[1]11'!P$39*Table6[[#This Row],[LNRADIOLING]]+'[1]11'!P$38*Table6[[#This Row],[LNTVLING]]+'[1]11'!P$33*Table6[[#This Row],[DL_DUM]]+'[1]11'!P$34*Table6[[#This Row],[CT_DUM]]+'[1]11'!P$35*Table6[[#This Row],[PA_DUM]]+'[1]11'!P$36*Table6[[#This Row],[NY_DUM]]+'[1]11'!P$37*Table6[[#This Row],[NJ_DUM]]</f>
        <v>5.6591354791102937</v>
      </c>
      <c r="BL805" s="9">
        <f>Table6[[#This Row],[sales]]-Table6[[#This Row],[ Pred_11]]</f>
        <v>508.99107769004593</v>
      </c>
      <c r="BM805" s="47">
        <f>ABS(Table6[[#This Row],[ Red_11]]/Table6[[#This Row],[sales]])</f>
        <v>0.98900391890588757</v>
      </c>
      <c r="BN805" s="9">
        <f>'[1]12'!K$22+'[1]12'!K$28*Table6[[#This Row],[COMBINE LN LING]]+'[1]12'!K$23*Table6[[#This Row],[DL_DUM]]+'[1]12'!K$24*Table6[[#This Row],[CT_DUM]]+'[1]12'!K$25*Table6[[#This Row],[PA_DUM]]+'[1]12'!K$26*Table6[[#This Row],[NY_DUM]]+'[1]12'!K$27*Table6[[#This Row],[NJ_DUM]]</f>
        <v>5.7852138419540662</v>
      </c>
      <c r="BO805" s="9">
        <f>Table6[[#This Row],[sales]]-Table6[[#This Row],[ Pred_12]]</f>
        <v>508.86499932720216</v>
      </c>
      <c r="BP805" s="47">
        <f>ABS(Table6[[#This Row],[ Red_12]]/Table6[[#This Row],[sales]])</f>
        <v>0.98875894016184429</v>
      </c>
      <c r="BQ805">
        <f>LN(G805+'2019 Totals and Calculations'!C$18)</f>
        <v>7.0859661297926522</v>
      </c>
      <c r="BR805">
        <f>LN(Table6[[#This Row],[PROF RADIO]]+'2019 Totals and Calculations'!D$18)</f>
        <v>5.0219523774967589</v>
      </c>
      <c r="BS805">
        <f>LN(Table6[[#This Row],[ONLINE LINGERING]]+'2019 Totals and Calculations'!E$18)</f>
        <v>4.4053875053838008</v>
      </c>
      <c r="BT805">
        <f>MONTH(Table6[[#This Row],[Date]])</f>
        <v>5</v>
      </c>
      <c r="BU805">
        <f t="shared" si="337"/>
        <v>0</v>
      </c>
      <c r="BV805">
        <f t="shared" si="338"/>
        <v>0</v>
      </c>
      <c r="BW805">
        <f t="shared" si="339"/>
        <v>0</v>
      </c>
      <c r="BX805">
        <f t="shared" si="340"/>
        <v>0</v>
      </c>
      <c r="BY805">
        <f t="shared" si="341"/>
        <v>1</v>
      </c>
      <c r="BZ805">
        <f t="shared" si="342"/>
        <v>0</v>
      </c>
      <c r="CA805">
        <f t="shared" si="343"/>
        <v>0</v>
      </c>
      <c r="CB805">
        <f t="shared" si="344"/>
        <v>0</v>
      </c>
      <c r="CC805">
        <f t="shared" si="345"/>
        <v>0</v>
      </c>
      <c r="CD805">
        <f t="shared" si="346"/>
        <v>0</v>
      </c>
      <c r="CE805">
        <f t="shared" si="347"/>
        <v>0</v>
      </c>
      <c r="CF805">
        <f t="shared" si="348"/>
        <v>0</v>
      </c>
      <c r="CG805">
        <f t="shared" si="349"/>
        <v>19</v>
      </c>
      <c r="CH80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508.00470024915381</v>
      </c>
      <c r="CI805" s="79">
        <f>Table6[[#This Row],[sales]]-CH805</f>
        <v>6.6455129200024317</v>
      </c>
      <c r="CJ805">
        <f>ABS(Table6[[#This Row],[sales]]-CH805)/Table6[[#This Row],[sales]]</f>
        <v>1.291267884468586E-2</v>
      </c>
      <c r="CK80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466.57291779564002</v>
      </c>
      <c r="CL805" s="79">
        <f>Table6[[#This Row],[sales]]-CK805</f>
        <v>48.077295373516222</v>
      </c>
      <c r="CM805">
        <f>ABS(Table6[[#This Row],[sales]]-CK805)/Table6[[#This Row],[sales]]</f>
        <v>9.3417420498986714E-2</v>
      </c>
      <c r="CN80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469.14575438155094</v>
      </c>
      <c r="CO805" s="79">
        <f>Table6[[#This Row],[sales]]-CN805</f>
        <v>45.504458787605301</v>
      </c>
      <c r="CP805">
        <f>ABS(Table6[[#This Row],[sales]]-CN805)/Table6[[#This Row],[sales]]</f>
        <v>8.8418225861394542E-2</v>
      </c>
      <c r="CQ80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458.64641476728895</v>
      </c>
      <c r="CR805" s="79">
        <f>Table6[[#This Row],[sales]]-CQ805</f>
        <v>56.0037984018673</v>
      </c>
      <c r="CS805">
        <f>ABS(Table6[[#This Row],[sales]]-CQ805)/Table6[[#This Row],[sales]]</f>
        <v>0.10881914933446236</v>
      </c>
    </row>
    <row r="806" spans="1:97" x14ac:dyDescent="0.2">
      <c r="A806">
        <v>805</v>
      </c>
      <c r="B806" t="s">
        <v>953</v>
      </c>
      <c r="C806" s="5">
        <v>42869</v>
      </c>
      <c r="D806" s="6">
        <v>519.8582846970013</v>
      </c>
      <c r="E806" s="8">
        <f>YEAR(Table6[[#This Row],[Date]])</f>
        <v>2017</v>
      </c>
      <c r="F806" s="6">
        <f>Table6[[#This Row],[TV_State]]+Table6[[#This Row],[Radio_State]]+Table6[[#This Row],[Online]]</f>
        <v>635.38234796300162</v>
      </c>
      <c r="G806" s="6">
        <f t="shared" si="324"/>
        <v>739.64112000741375</v>
      </c>
      <c r="H806" s="6">
        <f>LN(Table6[[#This Row],[PROF TV LING]])</f>
        <v>6.6061650955978379</v>
      </c>
      <c r="I806" s="6">
        <f t="shared" si="325"/>
        <v>6.2535562450037361</v>
      </c>
      <c r="J806" s="6">
        <v>77.016042177333532</v>
      </c>
      <c r="K806" s="6">
        <f t="shared" si="330"/>
        <v>82.98344024240518</v>
      </c>
      <c r="L806" s="6">
        <f>0.5*J805+0.5*Table6[[#This Row],[Radio_State]]</f>
        <v>76.634774641802181</v>
      </c>
      <c r="M806" s="6">
        <f>LN(Table6[[#This Row],[RADIO LINGERING ]])</f>
        <v>4.3390509507771684</v>
      </c>
      <c r="N806" s="6">
        <f t="shared" si="326"/>
        <v>4.3440137401192978</v>
      </c>
      <c r="O806" s="6">
        <v>38.508021088666766</v>
      </c>
      <c r="P806" s="6">
        <f t="shared" si="327"/>
        <v>38.610785663071574</v>
      </c>
      <c r="Q806" s="6">
        <f>0.3*O805+0.7*Table6[[#This Row],[Online]]</f>
        <v>38.393640828007356</v>
      </c>
      <c r="R806" s="6">
        <f>LN(Table6[[#This Row],[ONLINE LINGERING]])</f>
        <v>3.6478918424426094</v>
      </c>
      <c r="S806" s="6">
        <f t="shared" si="328"/>
        <v>3.6508665595593524</v>
      </c>
      <c r="T806" s="6">
        <v>449.54473222623739</v>
      </c>
      <c r="U806" s="6">
        <f t="shared" si="329"/>
        <v>6.1082353644803282</v>
      </c>
      <c r="V806" s="8">
        <f>YEAR(Table6[[#This Row],[Date]])</f>
        <v>2017</v>
      </c>
      <c r="W806" s="8">
        <f>WEEKNUM(Table6[[#This Row],[Date]])</f>
        <v>20</v>
      </c>
      <c r="X806" t="s">
        <v>973</v>
      </c>
      <c r="Y806" s="9">
        <f>Table6[[#This Row],[LNTVLING]]+Table6[[#This Row],[LNRADIOLING]]+Table6[[#This Row],[LNONLINELING]]</f>
        <v>14.593107888817615</v>
      </c>
      <c r="Z806">
        <f t="shared" si="350"/>
        <v>1</v>
      </c>
      <c r="AA806">
        <f t="shared" si="331"/>
        <v>0</v>
      </c>
      <c r="AB806">
        <f t="shared" si="332"/>
        <v>0</v>
      </c>
      <c r="AC806">
        <f t="shared" si="333"/>
        <v>0</v>
      </c>
      <c r="AD806">
        <f t="shared" si="334"/>
        <v>0</v>
      </c>
      <c r="AE806">
        <f t="shared" si="335"/>
        <v>0</v>
      </c>
      <c r="AF806">
        <f t="shared" si="336"/>
        <v>1</v>
      </c>
      <c r="AG806" s="9">
        <f>'[1]1'!J$20+'[1]1'!J$21*Table6[[#This Row],[TV_State]]</f>
        <v>1840.9762505281801</v>
      </c>
      <c r="AH806" s="9">
        <f>Table6[[#This Row],[sales]]-Table6[[#This Row],[Pred_1]]</f>
        <v>-1391.4315183019428</v>
      </c>
      <c r="AI806">
        <f>ABS(Table6[[#This Row],[Res_1]])/Table6[[#This Row],[sales]]</f>
        <v>3.0952014750818893</v>
      </c>
      <c r="AJ806" s="9">
        <f>'[1]2'!J$20+'[1]2'!J$21*Table6[[#This Row],[Radio_State]]</f>
        <v>2052.3864503383925</v>
      </c>
      <c r="AK806" s="9">
        <f>Table6[[#This Row],[sales]]-Table6[[#This Row],[ Pred_2 ]]</f>
        <v>-1602.8417181121551</v>
      </c>
      <c r="AL806">
        <f>ABS(Table6[[#This Row],[ Res_2 ]])/Table6[[#This Row],[sales]]</f>
        <v>3.5654777004605425</v>
      </c>
      <c r="AM806" s="10">
        <f>'[1]3'!J$20+'[1]3'!J$21*Data!O806</f>
        <v>2023.2033859045937</v>
      </c>
      <c r="AN806" s="9">
        <f>Table6[[#This Row],[sales]]-Table6[[#This Row],[Pred_3]]</f>
        <v>-1573.6586536783564</v>
      </c>
      <c r="AO806" s="9">
        <f>ABS(Table6[[#This Row],[Res_3]])/Table6[[#This Row],[sales]]</f>
        <v>3.5005607693038181</v>
      </c>
      <c r="AP806" s="9">
        <f>'[1]4'!L$21+'[1]4'!L$27*Table6[[#This Row],[TV_State]]+'[1]4'!L$22*Table6[[#This Row],[NJ_DUM]]+'[1]4'!L$23*Table6[[#This Row],[NY_DUM]]+'[1]4'!L$24*Table6[[#This Row],[PA_DUM]]+'[1]4'!L$25*Table6[[#This Row],[CT_DUM]]+'[1]4'!L$26*Table6[[#This Row],[DL_DUM]]</f>
        <v>352.50067002416722</v>
      </c>
      <c r="AQ806" s="9">
        <f>Table6[[#This Row],[sales]]-Table6[[#This Row],[Pred_4]]</f>
        <v>97.044062202070165</v>
      </c>
      <c r="AR806">
        <f>ABS(Table6[[#This Row],[Res_4]]/Table6[[#This Row],[sales]])</f>
        <v>0.21587187046211873</v>
      </c>
      <c r="AS806" s="9">
        <f>'[1]5'!L$20+'[1]5'!L$26*Table6[[#This Row],[Radio_State]]+'[1]5'!L$21*Table6[[#This Row],[NJ_DUM]]+'[1]5'!L$22*Table6[[#This Row],[NY_DUM]]+'[1]5'!L$23*Table6[[#This Row],[PA_DUM]]+'[1]5'!L$24*Table6[[#This Row],[CT_DUM]]+'[1]5'!L$25*Table6[[#This Row],[DL_DUM]]</f>
        <v>332.06262663850976</v>
      </c>
      <c r="AT806" s="9">
        <f>Table6[[#This Row],[sales]]-Table6[[#This Row],[Pred_5]]</f>
        <v>117.48210558772763</v>
      </c>
      <c r="AU806" s="9">
        <f>ABS(Table6[[#This Row],[Red_5]]/Table6[[#This Row],[sales]])</f>
        <v>0.26133574073025445</v>
      </c>
      <c r="AV806" s="9">
        <f>'[1]6'!L$20+'[1]6'!L$26*Table6[[#This Row],[Online]]+'[1]6'!L$21*Table6[[#This Row],[NJ_DUM]]+'[1]6'!L$22*Table6[[#This Row],[NY_DUM]]+'[1]6'!L$23*Table6[[#This Row],[PA_DUM]]+'[1]6'!L$24*Table6[[#This Row],[CT_DUM]]+'[1]6'!L$25*Table6[[#This Row],[DL_DUM]]</f>
        <v>161.64302548062017</v>
      </c>
      <c r="AW806" s="9">
        <f>Table6[[#This Row],[sales]]-Table6[[#This Row],[Pred_6]]</f>
        <v>287.90170674561722</v>
      </c>
      <c r="AX806" s="9">
        <f>ABS(Table6[[#This Row],[Red_6]]/Table6[[#This Row],[sales]])</f>
        <v>0.64042949701550078</v>
      </c>
      <c r="AY806" s="9">
        <f>'[1]7'!L$21+'[1]7'!L$27*Table6[[#This Row],[LNTV]]+'[1]7'!L$22*Table6[[#This Row],[NJ_DUM]]+'[1]7'!L$23*Table6[[#This Row],[NY_DUM]]+'[1]7'!L$24*Table6[[#This Row],[PA_DUM]]+'[1]7'!L$25*Table6[[#This Row],[CT_DUM]]+'[1]7'!L$26*Table6[[#This Row],[DL_DUM]]</f>
        <v>5.8377419452920325</v>
      </c>
      <c r="AZ806" s="9">
        <f>Table6[[#This Row],[sales]]-Table6[[#This Row],[Pred_7]]</f>
        <v>443.70699028094538</v>
      </c>
      <c r="BA806" s="9">
        <f>ABS(Table6[[#This Row],[Red_7]]/Table6[[#This Row],[sales]])</f>
        <v>0.98701410220873387</v>
      </c>
      <c r="BB806" s="9">
        <f>'[1]8'!O$22+'[1]8'!O$28*Table6[[#This Row],[LNRADIOLING]]+'[1]8'!O$23*Table6[[#This Row],[DL_DUM]]+'[1]8'!O$24*Table6[[#This Row],[CT_DUM]]+'[1]8'!O$25*Table6[[#This Row],[PA_DUM]]+'[1]8'!O$26*Table6[[#This Row],[NY_DUM]]+'[1]8'!O$27*Table6[[#This Row],[NJ_DUM]]</f>
        <v>5.8313001314309636</v>
      </c>
      <c r="BC806" s="9">
        <f>Table6[[#This Row],[sales]]-Table6[[#This Row],[Pred_8]]</f>
        <v>443.71343209480642</v>
      </c>
      <c r="BD806" s="9">
        <f>ABS(Table6[[#This Row],[Red_8]]/Table6[[#This Row],[sales]])</f>
        <v>0.98702843184803168</v>
      </c>
      <c r="BE806" s="9">
        <f>'[1]9'!M$19+'[1]9'!M$21*Table6[[#This Row],[LNONLINE]]+'[1]9'!M$20*Table6[[#This Row],[DL_DUM]]+'[1]9'!M$22*Table6[[#This Row],[CT_DUM]]+'[1]9'!M$23*Table6[[#This Row],[PA_DUM]]+'[1]9'!M$24*Table6[[#This Row],[NY_DUM]]+'[1]9'!M$25*Table6[[#This Row],[NJ_DUM]]</f>
        <v>5.6981781480573366</v>
      </c>
      <c r="BF806" s="9">
        <f>Table6[[#This Row],[sales]]-Table6[[#This Row],[Pred_9]]</f>
        <v>443.84655407818008</v>
      </c>
      <c r="BG806" s="9">
        <f>ABS(Table6[[#This Row],[Red_9]]/Table6[[#This Row],[sales]])</f>
        <v>0.98732455807047548</v>
      </c>
      <c r="BH806" s="9">
        <f>'[1]10'!P$22+'[1]10'!P$30*Table6[[#This Row],[LNTV]]+'[1]10'!P$29*Table6[[#This Row],[LNRADIOLING]]+'[1]10'!P$24*Table6[[#This Row],[LNONLINELING]]+'[1]10'!P$23*Table6[[#This Row],[DL_DUM]]+'[1]10'!P$25*Table6[[#This Row],[CT_DUM]]+'[1]10'!P$26*Table6[[#This Row],[PA_DUM]]+'[1]10'!P$27*Table6[[#This Row],[NY_DUM]]+'[1]10'!P$28*Table6[[#This Row],[NJ_DUM]]</f>
        <v>5.746274436484665</v>
      </c>
      <c r="BI806" s="9">
        <f>Table6[[#This Row],[sales]]-Table6[[#This Row],[Pred_10]]</f>
        <v>443.79845778975272</v>
      </c>
      <c r="BJ806" s="45">
        <f>ABS(Table6[[#This Row],[Red_10]]/Table6[[#This Row],[sales]])</f>
        <v>0.98721756918821413</v>
      </c>
      <c r="BK806" s="9">
        <f>'[1]11'!P$32+'[1]11'!P$40*Table6[[#This Row],[LNONLINELING]]+'[1]11'!P$39*Table6[[#This Row],[LNRADIOLING]]+'[1]11'!P$38*Table6[[#This Row],[LNTVLING]]+'[1]11'!P$33*Table6[[#This Row],[DL_DUM]]+'[1]11'!P$34*Table6[[#This Row],[CT_DUM]]+'[1]11'!P$35*Table6[[#This Row],[PA_DUM]]+'[1]11'!P$36*Table6[[#This Row],[NY_DUM]]+'[1]11'!P$37*Table6[[#This Row],[NJ_DUM]]</f>
        <v>5.6821584040165991</v>
      </c>
      <c r="BL806" s="9">
        <f>Table6[[#This Row],[sales]]-Table6[[#This Row],[ Pred_11]]</f>
        <v>443.86257382222078</v>
      </c>
      <c r="BM806" s="47">
        <f>ABS(Table6[[#This Row],[ Red_11]]/Table6[[#This Row],[sales]])</f>
        <v>0.9873601935543157</v>
      </c>
      <c r="BN806" s="9">
        <f>'[1]12'!K$22+'[1]12'!K$28*Table6[[#This Row],[COMBINE LN LING]]+'[1]12'!K$23*Table6[[#This Row],[DL_DUM]]+'[1]12'!K$24*Table6[[#This Row],[CT_DUM]]+'[1]12'!K$25*Table6[[#This Row],[PA_DUM]]+'[1]12'!K$26*Table6[[#This Row],[NY_DUM]]+'[1]12'!K$27*Table6[[#This Row],[NJ_DUM]]</f>
        <v>5.7755933049642385</v>
      </c>
      <c r="BO806" s="9">
        <f>Table6[[#This Row],[sales]]-Table6[[#This Row],[ Pred_12]]</f>
        <v>443.76913892127317</v>
      </c>
      <c r="BP806" s="47">
        <f>ABS(Table6[[#This Row],[ Red_12]]/Table6[[#This Row],[sales]])</f>
        <v>0.98715235016466041</v>
      </c>
      <c r="BQ806">
        <f>LN(G806+'2019 Totals and Calculations'!C$18)</f>
        <v>7.0038693482892596</v>
      </c>
      <c r="BR806">
        <f>LN(Table6[[#This Row],[PROF RADIO]]+'2019 Totals and Calculations'!D$18)</f>
        <v>4.9818228846186843</v>
      </c>
      <c r="BS806">
        <f>LN(Table6[[#This Row],[ONLINE LINGERING]]+'2019 Totals and Calculations'!E$18)</f>
        <v>4.4100187358410325</v>
      </c>
      <c r="BT806">
        <f>MONTH(Table6[[#This Row],[Date]])</f>
        <v>5</v>
      </c>
      <c r="BU806">
        <f t="shared" si="337"/>
        <v>0</v>
      </c>
      <c r="BV806">
        <f t="shared" si="338"/>
        <v>0</v>
      </c>
      <c r="BW806">
        <f t="shared" si="339"/>
        <v>0</v>
      </c>
      <c r="BX806">
        <f t="shared" si="340"/>
        <v>0</v>
      </c>
      <c r="BY806">
        <f t="shared" si="341"/>
        <v>1</v>
      </c>
      <c r="BZ806">
        <f t="shared" si="342"/>
        <v>0</v>
      </c>
      <c r="CA806">
        <f t="shared" si="343"/>
        <v>0</v>
      </c>
      <c r="CB806">
        <f t="shared" si="344"/>
        <v>0</v>
      </c>
      <c r="CC806">
        <f t="shared" si="345"/>
        <v>0</v>
      </c>
      <c r="CD806">
        <f t="shared" si="346"/>
        <v>0</v>
      </c>
      <c r="CE806">
        <f t="shared" si="347"/>
        <v>0</v>
      </c>
      <c r="CF806">
        <f t="shared" si="348"/>
        <v>0</v>
      </c>
      <c r="CG806">
        <f t="shared" si="349"/>
        <v>20</v>
      </c>
      <c r="CH80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497.06972139892201</v>
      </c>
      <c r="CI806" s="79">
        <f>Table6[[#This Row],[sales]]-CH806</f>
        <v>-47.524989172684627</v>
      </c>
      <c r="CJ806">
        <f>ABS(Table6[[#This Row],[sales]]-CH806)/Table6[[#This Row],[sales]]</f>
        <v>0.10571804264579227</v>
      </c>
      <c r="CK80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461.91603769064028</v>
      </c>
      <c r="CL806" s="79">
        <f>Table6[[#This Row],[sales]]-CK806</f>
        <v>-12.371305464402894</v>
      </c>
      <c r="CM806">
        <f>ABS(Table6[[#This Row],[sales]]-CK806)/Table6[[#This Row],[sales]]</f>
        <v>2.7519631701916875E-2</v>
      </c>
      <c r="CN80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470.96312745962945</v>
      </c>
      <c r="CO806" s="79">
        <f>Table6[[#This Row],[sales]]-CN806</f>
        <v>-21.418395233392062</v>
      </c>
      <c r="CP806">
        <f>ABS(Table6[[#This Row],[sales]]-CN806)/Table6[[#This Row],[sales]]</f>
        <v>4.7644636224127887E-2</v>
      </c>
      <c r="CQ80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454.62424309586464</v>
      </c>
      <c r="CR806" s="79">
        <f>Table6[[#This Row],[sales]]-CQ806</f>
        <v>-5.0795108696272564</v>
      </c>
      <c r="CS806">
        <f>ABS(Table6[[#This Row],[sales]]-CQ806)/Table6[[#This Row],[sales]]</f>
        <v>1.1299233436620379E-2</v>
      </c>
    </row>
    <row r="807" spans="1:97" x14ac:dyDescent="0.2">
      <c r="A807">
        <v>806</v>
      </c>
      <c r="B807" t="s">
        <v>953</v>
      </c>
      <c r="C807" s="5">
        <v>42876</v>
      </c>
      <c r="D807" s="6">
        <v>525.05686754397141</v>
      </c>
      <c r="E807" s="8">
        <f>YEAR(Table6[[#This Row],[Date]])</f>
        <v>2017</v>
      </c>
      <c r="F807" s="6">
        <f>Table6[[#This Row],[TV_State]]+Table6[[#This Row],[Radio_State]]+Table6[[#This Row],[Online]]</f>
        <v>641.73617144263176</v>
      </c>
      <c r="G807" s="6">
        <f t="shared" si="324"/>
        <v>675.26584426838099</v>
      </c>
      <c r="H807" s="6">
        <f>LN(Table6[[#This Row],[PROF TV LING]])</f>
        <v>6.515106456697155</v>
      </c>
      <c r="I807" s="6">
        <f t="shared" si="325"/>
        <v>6.263506575856904</v>
      </c>
      <c r="J807" s="6">
        <v>77.786202599106872</v>
      </c>
      <c r="K807" s="6">
        <f t="shared" si="330"/>
        <v>80.384821420756026</v>
      </c>
      <c r="L807" s="6">
        <f>0.5*J806+0.5*Table6[[#This Row],[Radio_State]]</f>
        <v>77.401122388220202</v>
      </c>
      <c r="M807" s="6">
        <f>LN(Table6[[#This Row],[RADIO LINGERING ]])</f>
        <v>4.3490012816303372</v>
      </c>
      <c r="N807" s="6">
        <f t="shared" si="326"/>
        <v>4.3539640709724656</v>
      </c>
      <c r="O807" s="6">
        <v>38.893101299553436</v>
      </c>
      <c r="P807" s="6">
        <f t="shared" si="327"/>
        <v>38.808406608608877</v>
      </c>
      <c r="Q807" s="6">
        <f>0.3*O806+0.7*Table6[[#This Row],[Online]]</f>
        <v>38.777577236287435</v>
      </c>
      <c r="R807" s="6">
        <f>LN(Table6[[#This Row],[ONLINE LINGERING]])</f>
        <v>3.6578421732957778</v>
      </c>
      <c r="S807" s="6">
        <f t="shared" si="328"/>
        <v>3.6608168904125207</v>
      </c>
      <c r="T807" s="6">
        <v>403.11989102799521</v>
      </c>
      <c r="U807" s="6">
        <f t="shared" si="329"/>
        <v>5.9992340140508018</v>
      </c>
      <c r="V807" s="8">
        <f>YEAR(Table6[[#This Row],[Date]])</f>
        <v>2017</v>
      </c>
      <c r="W807" s="8">
        <f>WEEKNUM(Table6[[#This Row],[Date]])</f>
        <v>21</v>
      </c>
      <c r="X807" t="s">
        <v>974</v>
      </c>
      <c r="Y807" s="9">
        <f>Table6[[#This Row],[LNTVLING]]+Table6[[#This Row],[LNRADIOLING]]+Table6[[#This Row],[LNONLINELING]]</f>
        <v>14.52194991162327</v>
      </c>
      <c r="Z807">
        <f t="shared" si="350"/>
        <v>1</v>
      </c>
      <c r="AA807">
        <f t="shared" si="331"/>
        <v>0</v>
      </c>
      <c r="AB807">
        <f t="shared" si="332"/>
        <v>0</v>
      </c>
      <c r="AC807">
        <f t="shared" si="333"/>
        <v>0</v>
      </c>
      <c r="AD807">
        <f t="shared" si="334"/>
        <v>0</v>
      </c>
      <c r="AE807">
        <f t="shared" si="335"/>
        <v>0</v>
      </c>
      <c r="AF807">
        <f t="shared" si="336"/>
        <v>1</v>
      </c>
      <c r="AG807" s="9">
        <f>'[1]1'!J$20+'[1]1'!J$21*Table6[[#This Row],[TV_State]]</f>
        <v>1846.0886875788988</v>
      </c>
      <c r="AH807" s="9">
        <f>Table6[[#This Row],[sales]]-Table6[[#This Row],[Pred_1]]</f>
        <v>-1442.9687965509036</v>
      </c>
      <c r="AI807">
        <f>ABS(Table6[[#This Row],[Res_1]])/Table6[[#This Row],[sales]]</f>
        <v>3.5795028443552903</v>
      </c>
      <c r="AJ807" s="9">
        <f>'[1]2'!J$20+'[1]2'!J$21*Table6[[#This Row],[Radio_State]]</f>
        <v>2055.7674968018014</v>
      </c>
      <c r="AK807" s="9">
        <f>Table6[[#This Row],[sales]]-Table6[[#This Row],[ Pred_2 ]]</f>
        <v>-1652.6476057738062</v>
      </c>
      <c r="AL807">
        <f>ABS(Table6[[#This Row],[ Res_2 ]])/Table6[[#This Row],[sales]]</f>
        <v>4.0996429165511854</v>
      </c>
      <c r="AM807" s="10">
        <f>'[1]3'!J$20+'[1]3'!J$21*Data!O807</f>
        <v>2025.4281179463912</v>
      </c>
      <c r="AN807" s="9">
        <f>Table6[[#This Row],[sales]]-Table6[[#This Row],[Pred_3]]</f>
        <v>-1622.308226918396</v>
      </c>
      <c r="AO807" s="9">
        <f>ABS(Table6[[#This Row],[Res_3]])/Table6[[#This Row],[sales]]</f>
        <v>4.0243814880514854</v>
      </c>
      <c r="AP807" s="9">
        <f>'[1]4'!L$21+'[1]4'!L$27*Table6[[#This Row],[TV_State]]+'[1]4'!L$22*Table6[[#This Row],[NJ_DUM]]+'[1]4'!L$23*Table6[[#This Row],[NY_DUM]]+'[1]4'!L$24*Table6[[#This Row],[PA_DUM]]+'[1]4'!L$25*Table6[[#This Row],[CT_DUM]]+'[1]4'!L$26*Table6[[#This Row],[DL_DUM]]</f>
        <v>353.64737678095065</v>
      </c>
      <c r="AQ807" s="9">
        <f>Table6[[#This Row],[sales]]-Table6[[#This Row],[Pred_4]]</f>
        <v>49.472514247044558</v>
      </c>
      <c r="AR807">
        <f>ABS(Table6[[#This Row],[Res_4]]/Table6[[#This Row],[sales]])</f>
        <v>0.12272407129522882</v>
      </c>
      <c r="AS807" s="9">
        <f>'[1]5'!L$20+'[1]5'!L$26*Table6[[#This Row],[Radio_State]]+'[1]5'!L$21*Table6[[#This Row],[NJ_DUM]]+'[1]5'!L$22*Table6[[#This Row],[NY_DUM]]+'[1]5'!L$23*Table6[[#This Row],[PA_DUM]]+'[1]5'!L$24*Table6[[#This Row],[CT_DUM]]+'[1]5'!L$25*Table6[[#This Row],[DL_DUM]]</f>
        <v>333.41933762162438</v>
      </c>
      <c r="AT807" s="9">
        <f>Table6[[#This Row],[sales]]-Table6[[#This Row],[Pred_5]]</f>
        <v>69.70055340637083</v>
      </c>
      <c r="AU807" s="9">
        <f>ABS(Table6[[#This Row],[Red_5]]/Table6[[#This Row],[sales]])</f>
        <v>0.17290278886667584</v>
      </c>
      <c r="AV807" s="9">
        <f>'[1]6'!L$20+'[1]6'!L$26*Table6[[#This Row],[Online]]+'[1]6'!L$21*Table6[[#This Row],[NJ_DUM]]+'[1]6'!L$22*Table6[[#This Row],[NY_DUM]]+'[1]6'!L$23*Table6[[#This Row],[PA_DUM]]+'[1]6'!L$24*Table6[[#This Row],[CT_DUM]]+'[1]6'!L$25*Table6[[#This Row],[DL_DUM]]</f>
        <v>163.31899374729099</v>
      </c>
      <c r="AW807" s="9">
        <f>Table6[[#This Row],[sales]]-Table6[[#This Row],[Pred_6]]</f>
        <v>239.80089728070422</v>
      </c>
      <c r="AX807" s="9">
        <f>ABS(Table6[[#This Row],[Red_6]]/Table6[[#This Row],[sales]])</f>
        <v>0.59486247793228075</v>
      </c>
      <c r="AY807" s="9">
        <f>'[1]7'!L$21+'[1]7'!L$27*Table6[[#This Row],[LNTV]]+'[1]7'!L$22*Table6[[#This Row],[NJ_DUM]]+'[1]7'!L$23*Table6[[#This Row],[NY_DUM]]+'[1]7'!L$24*Table6[[#This Row],[PA_DUM]]+'[1]7'!L$25*Table6[[#This Row],[CT_DUM]]+'[1]7'!L$26*Table6[[#This Row],[DL_DUM]]</f>
        <v>5.8388432925820331</v>
      </c>
      <c r="AZ807" s="9">
        <f>Table6[[#This Row],[sales]]-Table6[[#This Row],[Pred_7]]</f>
        <v>397.28104773541315</v>
      </c>
      <c r="BA807" s="9">
        <f>ABS(Table6[[#This Row],[Red_7]]/Table6[[#This Row],[sales]])</f>
        <v>0.9855158640827858</v>
      </c>
      <c r="BB807" s="9">
        <f>'[1]8'!O$22+'[1]8'!O$28*Table6[[#This Row],[LNRADIOLING]]+'[1]8'!O$23*Table6[[#This Row],[DL_DUM]]+'[1]8'!O$24*Table6[[#This Row],[CT_DUM]]+'[1]8'!O$25*Table6[[#This Row],[PA_DUM]]+'[1]8'!O$26*Table6[[#This Row],[NY_DUM]]+'[1]8'!O$27*Table6[[#This Row],[NJ_DUM]]</f>
        <v>5.8320099974347404</v>
      </c>
      <c r="BC807" s="9">
        <f>Table6[[#This Row],[sales]]-Table6[[#This Row],[Pred_8]]</f>
        <v>397.28788103056047</v>
      </c>
      <c r="BD807" s="9">
        <f>ABS(Table6[[#This Row],[Red_8]]/Table6[[#This Row],[sales]])</f>
        <v>0.98553281510728097</v>
      </c>
      <c r="BE807" s="9">
        <f>'[1]9'!M$19+'[1]9'!M$21*Table6[[#This Row],[LNONLINE]]+'[1]9'!M$20*Table6[[#This Row],[DL_DUM]]+'[1]9'!M$22*Table6[[#This Row],[CT_DUM]]+'[1]9'!M$23*Table6[[#This Row],[PA_DUM]]+'[1]9'!M$24*Table6[[#This Row],[NY_DUM]]+'[1]9'!M$25*Table6[[#This Row],[NJ_DUM]]</f>
        <v>5.7013285963886684</v>
      </c>
      <c r="BF807" s="9">
        <f>Table6[[#This Row],[sales]]-Table6[[#This Row],[Pred_9]]</f>
        <v>397.41856243160652</v>
      </c>
      <c r="BG807" s="9">
        <f>ABS(Table6[[#This Row],[Red_9]]/Table6[[#This Row],[sales]])</f>
        <v>0.98585699013301042</v>
      </c>
      <c r="BH807" s="9">
        <f>'[1]10'!P$22+'[1]10'!P$30*Table6[[#This Row],[LNTV]]+'[1]10'!P$29*Table6[[#This Row],[LNRADIOLING]]+'[1]10'!P$24*Table6[[#This Row],[LNONLINELING]]+'[1]10'!P$23*Table6[[#This Row],[DL_DUM]]+'[1]10'!P$25*Table6[[#This Row],[CT_DUM]]+'[1]10'!P$26*Table6[[#This Row],[PA_DUM]]+'[1]10'!P$27*Table6[[#This Row],[NY_DUM]]+'[1]10'!P$28*Table6[[#This Row],[NJ_DUM]]</f>
        <v>5.7480855197608838</v>
      </c>
      <c r="BI807" s="9">
        <f>Table6[[#This Row],[sales]]-Table6[[#This Row],[Pred_10]]</f>
        <v>397.37180550823433</v>
      </c>
      <c r="BJ807" s="45">
        <f>ABS(Table6[[#This Row],[Red_10]]/Table6[[#This Row],[sales]])</f>
        <v>0.98574100249654584</v>
      </c>
      <c r="BK807" s="9">
        <f>'[1]11'!P$32+'[1]11'!P$40*Table6[[#This Row],[LNONLINELING]]+'[1]11'!P$39*Table6[[#This Row],[LNRADIOLING]]+'[1]11'!P$38*Table6[[#This Row],[LNTVLING]]+'[1]11'!P$33*Table6[[#This Row],[DL_DUM]]+'[1]11'!P$34*Table6[[#This Row],[CT_DUM]]+'[1]11'!P$35*Table6[[#This Row],[PA_DUM]]+'[1]11'!P$36*Table6[[#This Row],[NY_DUM]]+'[1]11'!P$37*Table6[[#This Row],[NJ_DUM]]</f>
        <v>5.7003216903082521</v>
      </c>
      <c r="BL807" s="9">
        <f>Table6[[#This Row],[sales]]-Table6[[#This Row],[ Pred_11]]</f>
        <v>397.41956933768694</v>
      </c>
      <c r="BM807" s="47">
        <f>ABS(Table6[[#This Row],[ Red_11]]/Table6[[#This Row],[sales]])</f>
        <v>0.98585948791618316</v>
      </c>
      <c r="BN807" s="9">
        <f>'[1]12'!K$22+'[1]12'!K$28*Table6[[#This Row],[COMBINE LN LING]]+'[1]12'!K$23*Table6[[#This Row],[DL_DUM]]+'[1]12'!K$24*Table6[[#This Row],[CT_DUM]]+'[1]12'!K$25*Table6[[#This Row],[PA_DUM]]+'[1]12'!K$26*Table6[[#This Row],[NY_DUM]]+'[1]12'!K$27*Table6[[#This Row],[NJ_DUM]]</f>
        <v>5.7687453547221716</v>
      </c>
      <c r="BO807" s="9">
        <f>Table6[[#This Row],[sales]]-Table6[[#This Row],[ Pred_12]]</f>
        <v>397.35114567327304</v>
      </c>
      <c r="BP807" s="47">
        <f>ABS(Table6[[#This Row],[ Red_12]]/Table6[[#This Row],[sales]])</f>
        <v>0.98568975264403025</v>
      </c>
      <c r="BQ807">
        <f>LN(G807+'2019 Totals and Calculations'!C$18)</f>
        <v>6.9436139605281673</v>
      </c>
      <c r="BR807">
        <f>LN(Table6[[#This Row],[PROF RADIO]]+'2019 Totals and Calculations'!D$18)</f>
        <v>4.9638314696816268</v>
      </c>
      <c r="BS807">
        <f>LN(Table6[[#This Row],[ONLINE LINGERING]]+'2019 Totals and Calculations'!E$18)</f>
        <v>4.4146746084994177</v>
      </c>
      <c r="BT807">
        <f>MONTH(Table6[[#This Row],[Date]])</f>
        <v>5</v>
      </c>
      <c r="BU807">
        <f t="shared" si="337"/>
        <v>0</v>
      </c>
      <c r="BV807">
        <f t="shared" si="338"/>
        <v>0</v>
      </c>
      <c r="BW807">
        <f t="shared" si="339"/>
        <v>0</v>
      </c>
      <c r="BX807">
        <f t="shared" si="340"/>
        <v>0</v>
      </c>
      <c r="BY807">
        <f t="shared" si="341"/>
        <v>1</v>
      </c>
      <c r="BZ807">
        <f t="shared" si="342"/>
        <v>0</v>
      </c>
      <c r="CA807">
        <f t="shared" si="343"/>
        <v>0</v>
      </c>
      <c r="CB807">
        <f t="shared" si="344"/>
        <v>0</v>
      </c>
      <c r="CC807">
        <f t="shared" si="345"/>
        <v>0</v>
      </c>
      <c r="CD807">
        <f t="shared" si="346"/>
        <v>0</v>
      </c>
      <c r="CE807">
        <f t="shared" si="347"/>
        <v>0</v>
      </c>
      <c r="CF807">
        <f t="shared" si="348"/>
        <v>0</v>
      </c>
      <c r="CG807">
        <f t="shared" si="349"/>
        <v>21</v>
      </c>
      <c r="CH80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489.54601551031453</v>
      </c>
      <c r="CI807" s="79">
        <f>Table6[[#This Row],[sales]]-CH807</f>
        <v>-86.426124482319324</v>
      </c>
      <c r="CJ807">
        <f>ABS(Table6[[#This Row],[sales]]-CH807)/Table6[[#This Row],[sales]]</f>
        <v>0.21439310340634454</v>
      </c>
      <c r="CK80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460.41871351845083</v>
      </c>
      <c r="CL807" s="79">
        <f>Table6[[#This Row],[sales]]-CK807</f>
        <v>-57.29882249045562</v>
      </c>
      <c r="CM807">
        <f>ABS(Table6[[#This Row],[sales]]-CK807)/Table6[[#This Row],[sales]]</f>
        <v>0.14213841530949517</v>
      </c>
      <c r="CN80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472.791345605505</v>
      </c>
      <c r="CO807" s="79">
        <f>Table6[[#This Row],[sales]]-CN807</f>
        <v>-69.671454577509792</v>
      </c>
      <c r="CP807">
        <f>ABS(Table6[[#This Row],[sales]]-CN807)/Table6[[#This Row],[sales]]</f>
        <v>0.17283060481049634</v>
      </c>
      <c r="CQ80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452.9091619549709</v>
      </c>
      <c r="CR807" s="79">
        <f>Table6[[#This Row],[sales]]-CQ807</f>
        <v>-49.789270926975689</v>
      </c>
      <c r="CS807">
        <f>ABS(Table6[[#This Row],[sales]]-CQ807)/Table6[[#This Row],[sales]]</f>
        <v>0.12350983425801235</v>
      </c>
    </row>
    <row r="808" spans="1:97" x14ac:dyDescent="0.2">
      <c r="A808">
        <v>807</v>
      </c>
      <c r="B808" t="s">
        <v>953</v>
      </c>
      <c r="C808" s="5">
        <v>42883</v>
      </c>
      <c r="D808" s="6">
        <v>530.30743621941099</v>
      </c>
      <c r="E808" s="8">
        <f>YEAR(Table6[[#This Row],[Date]])</f>
        <v>2017</v>
      </c>
      <c r="F808" s="6">
        <f>Table6[[#This Row],[TV_State]]+Table6[[#This Row],[Radio_State]]+Table6[[#This Row],[Online]]</f>
        <v>648.15353315705784</v>
      </c>
      <c r="G808" s="6">
        <f t="shared" si="324"/>
        <v>631.77832185368993</v>
      </c>
      <c r="H808" s="6">
        <f>LN(Table6[[#This Row],[PROF TV LING]])</f>
        <v>6.4485385760567695</v>
      </c>
      <c r="I808" s="6">
        <f t="shared" si="325"/>
        <v>6.2734569067100718</v>
      </c>
      <c r="J808" s="6">
        <v>78.564064625097927</v>
      </c>
      <c r="K808" s="6">
        <f t="shared" si="330"/>
        <v>79.474443022926977</v>
      </c>
      <c r="L808" s="6">
        <f>0.5*J807+0.5*Table6[[#This Row],[Radio_State]]</f>
        <v>78.1751336121024</v>
      </c>
      <c r="M808" s="6">
        <f>LN(Table6[[#This Row],[RADIO LINGERING ]])</f>
        <v>4.358951612483505</v>
      </c>
      <c r="N808" s="6">
        <f t="shared" si="326"/>
        <v>4.3639144018256335</v>
      </c>
      <c r="O808" s="6">
        <v>39.282032312548964</v>
      </c>
      <c r="P808" s="6">
        <f t="shared" si="327"/>
        <v>39.139944601366935</v>
      </c>
      <c r="Q808" s="6">
        <f>0.3*O807+0.7*Table6[[#This Row],[Online]]</f>
        <v>39.165353008650307</v>
      </c>
      <c r="R808" s="6">
        <f>LN(Table6[[#This Row],[ONLINE LINGERING]])</f>
        <v>3.6677925041489456</v>
      </c>
      <c r="S808" s="6">
        <f t="shared" si="328"/>
        <v>3.6707672212656886</v>
      </c>
      <c r="T808" s="6">
        <v>503.72978421361381</v>
      </c>
      <c r="U808" s="6">
        <f t="shared" si="329"/>
        <v>6.2220399818623164</v>
      </c>
      <c r="V808" s="8">
        <f>YEAR(Table6[[#This Row],[Date]])</f>
        <v>2017</v>
      </c>
      <c r="W808" s="8">
        <f>WEEKNUM(Table6[[#This Row],[Date]])</f>
        <v>22</v>
      </c>
      <c r="X808" t="s">
        <v>975</v>
      </c>
      <c r="Y808" s="9">
        <f>Table6[[#This Row],[LNTVLING]]+Table6[[#This Row],[LNRADIOLING]]+Table6[[#This Row],[LNONLINELING]]</f>
        <v>14.47528269268922</v>
      </c>
      <c r="Z808">
        <f t="shared" si="350"/>
        <v>1</v>
      </c>
      <c r="AA808">
        <f t="shared" si="331"/>
        <v>0</v>
      </c>
      <c r="AB808">
        <f t="shared" si="332"/>
        <v>0</v>
      </c>
      <c r="AC808">
        <f t="shared" si="333"/>
        <v>0</v>
      </c>
      <c r="AD808">
        <f t="shared" si="334"/>
        <v>0</v>
      </c>
      <c r="AE808">
        <f t="shared" si="335"/>
        <v>0</v>
      </c>
      <c r="AF808">
        <f t="shared" si="336"/>
        <v>1</v>
      </c>
      <c r="AG808" s="9">
        <f>'[1]1'!J$20+'[1]1'!J$21*Table6[[#This Row],[TV_State]]</f>
        <v>1851.2522490001243</v>
      </c>
      <c r="AH808" s="9">
        <f>Table6[[#This Row],[sales]]-Table6[[#This Row],[Pred_1]]</f>
        <v>-1347.5224647865105</v>
      </c>
      <c r="AI808">
        <f>ABS(Table6[[#This Row],[Res_1]])/Table6[[#This Row],[sales]]</f>
        <v>2.6750899133156563</v>
      </c>
      <c r="AJ808" s="9">
        <f>'[1]2'!J$20+'[1]2'!J$21*Table6[[#This Row],[Radio_State]]</f>
        <v>2059.1823537298442</v>
      </c>
      <c r="AK808" s="9">
        <f>Table6[[#This Row],[sales]]-Table6[[#This Row],[ Pred_2 ]]</f>
        <v>-1555.4525695162304</v>
      </c>
      <c r="AL808">
        <f>ABS(Table6[[#This Row],[ Res_2 ]])/Table6[[#This Row],[sales]]</f>
        <v>3.0878709543540084</v>
      </c>
      <c r="AM808" s="10">
        <f>'[1]3'!J$20+'[1]3'!J$21*Data!O808</f>
        <v>2027.6750973086066</v>
      </c>
      <c r="AN808" s="9">
        <f>Table6[[#This Row],[sales]]-Table6[[#This Row],[Pred_3]]</f>
        <v>-1523.9453130949928</v>
      </c>
      <c r="AO808" s="9">
        <f>ABS(Table6[[#This Row],[Res_3]])/Table6[[#This Row],[sales]]</f>
        <v>3.0253230220922216</v>
      </c>
      <c r="AP808" s="9">
        <f>'[1]4'!L$21+'[1]4'!L$27*Table6[[#This Row],[TV_State]]+'[1]4'!L$22*Table6[[#This Row],[NJ_DUM]]+'[1]4'!L$23*Table6[[#This Row],[NY_DUM]]+'[1]4'!L$24*Table6[[#This Row],[PA_DUM]]+'[1]4'!L$25*Table6[[#This Row],[CT_DUM]]+'[1]4'!L$26*Table6[[#This Row],[DL_DUM]]</f>
        <v>354.8055506053019</v>
      </c>
      <c r="AQ808" s="9">
        <f>Table6[[#This Row],[sales]]-Table6[[#This Row],[Pred_4]]</f>
        <v>148.92423360831191</v>
      </c>
      <c r="AR808">
        <f>ABS(Table6[[#This Row],[Res_4]]/Table6[[#This Row],[sales]])</f>
        <v>0.29564309730226007</v>
      </c>
      <c r="AS808" s="9">
        <f>'[1]5'!L$20+'[1]5'!L$26*Table6[[#This Row],[Radio_State]]+'[1]5'!L$21*Table6[[#This Row],[NJ_DUM]]+'[1]5'!L$22*Table6[[#This Row],[NY_DUM]]+'[1]5'!L$23*Table6[[#This Row],[PA_DUM]]+'[1]5'!L$24*Table6[[#This Row],[CT_DUM]]+'[1]5'!L$25*Table6[[#This Row],[DL_DUM]]</f>
        <v>334.78961571457012</v>
      </c>
      <c r="AT808" s="9">
        <f>Table6[[#This Row],[sales]]-Table6[[#This Row],[Pred_5]]</f>
        <v>168.94016849904369</v>
      </c>
      <c r="AU808" s="9">
        <f>ABS(Table6[[#This Row],[Red_5]]/Table6[[#This Row],[sales]])</f>
        <v>0.33537855769791486</v>
      </c>
      <c r="AV808" s="9">
        <f>'[1]6'!L$20+'[1]6'!L$26*Table6[[#This Row],[Online]]+'[1]6'!L$21*Table6[[#This Row],[NJ_DUM]]+'[1]6'!L$22*Table6[[#This Row],[NY_DUM]]+'[1]6'!L$23*Table6[[#This Row],[PA_DUM]]+'[1]6'!L$24*Table6[[#This Row],[CT_DUM]]+'[1]6'!L$25*Table6[[#This Row],[DL_DUM]]</f>
        <v>165.01172169662848</v>
      </c>
      <c r="AW808" s="9">
        <f>Table6[[#This Row],[sales]]-Table6[[#This Row],[Pred_6]]</f>
        <v>338.71806251698536</v>
      </c>
      <c r="AX808" s="9">
        <f>ABS(Table6[[#This Row],[Red_6]]/Table6[[#This Row],[sales]])</f>
        <v>0.67242016083239409</v>
      </c>
      <c r="AY808" s="9">
        <f>'[1]7'!L$21+'[1]7'!L$27*Table6[[#This Row],[LNTV]]+'[1]7'!L$22*Table6[[#This Row],[NJ_DUM]]+'[1]7'!L$23*Table6[[#This Row],[NY_DUM]]+'[1]7'!L$24*Table6[[#This Row],[PA_DUM]]+'[1]7'!L$25*Table6[[#This Row],[CT_DUM]]+'[1]7'!L$26*Table6[[#This Row],[DL_DUM]]</f>
        <v>5.8399446398720336</v>
      </c>
      <c r="AZ808" s="9">
        <f>Table6[[#This Row],[sales]]-Table6[[#This Row],[Pred_7]]</f>
        <v>497.88983957374177</v>
      </c>
      <c r="BA808" s="9">
        <f>ABS(Table6[[#This Row],[Red_7]]/Table6[[#This Row],[sales]])</f>
        <v>0.9884065925365344</v>
      </c>
      <c r="BB808" s="9">
        <f>'[1]8'!O$22+'[1]8'!O$28*Table6[[#This Row],[LNRADIOLING]]+'[1]8'!O$23*Table6[[#This Row],[DL_DUM]]+'[1]8'!O$24*Table6[[#This Row],[CT_DUM]]+'[1]8'!O$25*Table6[[#This Row],[PA_DUM]]+'[1]8'!O$26*Table6[[#This Row],[NY_DUM]]+'[1]8'!O$27*Table6[[#This Row],[NJ_DUM]]</f>
        <v>5.8327198634385162</v>
      </c>
      <c r="BC808" s="9">
        <f>Table6[[#This Row],[sales]]-Table6[[#This Row],[Pred_8]]</f>
        <v>497.8970643501753</v>
      </c>
      <c r="BD808" s="9">
        <f>ABS(Table6[[#This Row],[Red_8]]/Table6[[#This Row],[sales]])</f>
        <v>0.98842093510006734</v>
      </c>
      <c r="BE808" s="9">
        <f>'[1]9'!M$19+'[1]9'!M$21*Table6[[#This Row],[LNONLINE]]+'[1]9'!M$20*Table6[[#This Row],[DL_DUM]]+'[1]9'!M$22*Table6[[#This Row],[CT_DUM]]+'[1]9'!M$23*Table6[[#This Row],[PA_DUM]]+'[1]9'!M$24*Table6[[#This Row],[NY_DUM]]+'[1]9'!M$25*Table6[[#This Row],[NJ_DUM]]</f>
        <v>5.7044790447200011</v>
      </c>
      <c r="BF808" s="9">
        <f>Table6[[#This Row],[sales]]-Table6[[#This Row],[Pred_9]]</f>
        <v>498.02530516889379</v>
      </c>
      <c r="BG808" s="9">
        <f>ABS(Table6[[#This Row],[Red_9]]/Table6[[#This Row],[sales]])</f>
        <v>0.98867551766146722</v>
      </c>
      <c r="BH808" s="9">
        <f>'[1]10'!P$22+'[1]10'!P$30*Table6[[#This Row],[LNTV]]+'[1]10'!P$29*Table6[[#This Row],[LNRADIOLING]]+'[1]10'!P$24*Table6[[#This Row],[LNONLINELING]]+'[1]10'!P$23*Table6[[#This Row],[DL_DUM]]+'[1]10'!P$25*Table6[[#This Row],[CT_DUM]]+'[1]10'!P$26*Table6[[#This Row],[PA_DUM]]+'[1]10'!P$27*Table6[[#This Row],[NY_DUM]]+'[1]10'!P$28*Table6[[#This Row],[NJ_DUM]]</f>
        <v>5.7498966030371026</v>
      </c>
      <c r="BI808" s="9">
        <f>Table6[[#This Row],[sales]]-Table6[[#This Row],[Pred_10]]</f>
        <v>497.97988761057672</v>
      </c>
      <c r="BJ808" s="45">
        <f>ABS(Table6[[#This Row],[Red_10]]/Table6[[#This Row],[sales]])</f>
        <v>0.98858535511849199</v>
      </c>
      <c r="BK808" s="9">
        <f>'[1]11'!P$32+'[1]11'!P$40*Table6[[#This Row],[LNONLINELING]]+'[1]11'!P$39*Table6[[#This Row],[LNRADIOLING]]+'[1]11'!P$38*Table6[[#This Row],[LNTVLING]]+'[1]11'!P$33*Table6[[#This Row],[DL_DUM]]+'[1]11'!P$34*Table6[[#This Row],[CT_DUM]]+'[1]11'!P$35*Table6[[#This Row],[PA_DUM]]+'[1]11'!P$36*Table6[[#This Row],[NY_DUM]]+'[1]11'!P$37*Table6[[#This Row],[NJ_DUM]]</f>
        <v>5.7143539493010804</v>
      </c>
      <c r="BL808" s="9">
        <f>Table6[[#This Row],[sales]]-Table6[[#This Row],[ Pred_11]]</f>
        <v>498.01543026431273</v>
      </c>
      <c r="BM808" s="47">
        <f>ABS(Table6[[#This Row],[ Red_11]]/Table6[[#This Row],[sales]])</f>
        <v>0.98865591408651388</v>
      </c>
      <c r="BN808" s="9">
        <f>'[1]12'!K$22+'[1]12'!K$28*Table6[[#This Row],[COMBINE LN LING]]+'[1]12'!K$23*Table6[[#This Row],[DL_DUM]]+'[1]12'!K$24*Table6[[#This Row],[CT_DUM]]+'[1]12'!K$25*Table6[[#This Row],[PA_DUM]]+'[1]12'!K$26*Table6[[#This Row],[NY_DUM]]+'[1]12'!K$27*Table6[[#This Row],[NJ_DUM]]</f>
        <v>5.7642542940456831</v>
      </c>
      <c r="BO808" s="9">
        <f>Table6[[#This Row],[sales]]-Table6[[#This Row],[ Pred_12]]</f>
        <v>497.96552991956816</v>
      </c>
      <c r="BP808" s="47">
        <f>ABS(Table6[[#This Row],[ Red_12]]/Table6[[#This Row],[sales]])</f>
        <v>0.98855685235479096</v>
      </c>
      <c r="BQ808">
        <f>LN(G808+'2019 Totals and Calculations'!C$18)</f>
        <v>6.9007526535573769</v>
      </c>
      <c r="BR808">
        <f>LN(Table6[[#This Row],[PROF RADIO]]+'2019 Totals and Calculations'!D$18)</f>
        <v>4.9574511555948337</v>
      </c>
      <c r="BS808">
        <f>LN(Table6[[#This Row],[ONLINE LINGERING]]+'2019 Totals and Calculations'!E$18)</f>
        <v>4.4193551390999417</v>
      </c>
      <c r="BT808">
        <f>MONTH(Table6[[#This Row],[Date]])</f>
        <v>5</v>
      </c>
      <c r="BU808">
        <f t="shared" si="337"/>
        <v>0</v>
      </c>
      <c r="BV808">
        <f t="shared" si="338"/>
        <v>0</v>
      </c>
      <c r="BW808">
        <f t="shared" si="339"/>
        <v>0</v>
      </c>
      <c r="BX808">
        <f t="shared" si="340"/>
        <v>0</v>
      </c>
      <c r="BY808">
        <f t="shared" si="341"/>
        <v>1</v>
      </c>
      <c r="BZ808">
        <f t="shared" si="342"/>
        <v>0</v>
      </c>
      <c r="CA808">
        <f t="shared" si="343"/>
        <v>0</v>
      </c>
      <c r="CB808">
        <f t="shared" si="344"/>
        <v>0</v>
      </c>
      <c r="CC808">
        <f t="shared" si="345"/>
        <v>0</v>
      </c>
      <c r="CD808">
        <f t="shared" si="346"/>
        <v>0</v>
      </c>
      <c r="CE808">
        <f t="shared" si="347"/>
        <v>0</v>
      </c>
      <c r="CF808">
        <f t="shared" si="348"/>
        <v>0</v>
      </c>
      <c r="CG808">
        <f t="shared" si="349"/>
        <v>22</v>
      </c>
      <c r="CH80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484.64173243490148</v>
      </c>
      <c r="CI808" s="79">
        <f>Table6[[#This Row],[sales]]-CH808</f>
        <v>19.088051778712327</v>
      </c>
      <c r="CJ808">
        <f>ABS(Table6[[#This Row],[sales]]-CH808)/Table6[[#This Row],[sales]]</f>
        <v>3.7893434886942808E-2</v>
      </c>
      <c r="CK80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460.56214895955185</v>
      </c>
      <c r="CL808" s="79">
        <f>Table6[[#This Row],[sales]]-CK808</f>
        <v>43.167635254061963</v>
      </c>
      <c r="CM808">
        <f>ABS(Table6[[#This Row],[sales]]-CK808)/Table6[[#This Row],[sales]]</f>
        <v>8.5696015218659591E-2</v>
      </c>
      <c r="CN80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474.63048284203961</v>
      </c>
      <c r="CO808" s="79">
        <f>Table6[[#This Row],[sales]]-CN808</f>
        <v>29.099301371574199</v>
      </c>
      <c r="CP808">
        <f>ABS(Table6[[#This Row],[sales]]-CN808)/Table6[[#This Row],[sales]]</f>
        <v>5.7767680775521156E-2</v>
      </c>
      <c r="CQ80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452.6422469632397</v>
      </c>
      <c r="CR808" s="79">
        <f>Table6[[#This Row],[sales]]-CQ808</f>
        <v>51.087537250374112</v>
      </c>
      <c r="CS808">
        <f>ABS(Table6[[#This Row],[sales]]-CQ808)/Table6[[#This Row],[sales]]</f>
        <v>0.10141853599172868</v>
      </c>
    </row>
    <row r="809" spans="1:97" x14ac:dyDescent="0.2">
      <c r="A809">
        <v>808</v>
      </c>
      <c r="B809" t="s">
        <v>953</v>
      </c>
      <c r="C809" s="5">
        <v>42890</v>
      </c>
      <c r="D809" s="6">
        <v>535.61051058160524</v>
      </c>
      <c r="E809" s="8">
        <f>YEAR(Table6[[#This Row],[Date]])</f>
        <v>2017</v>
      </c>
      <c r="F809" s="6">
        <f>Table6[[#This Row],[TV_State]]+Table6[[#This Row],[Radio_State]]+Table6[[#This Row],[Online]]</f>
        <v>654.63506848862869</v>
      </c>
      <c r="G809" s="6">
        <f t="shared" si="324"/>
        <v>602.92797847206452</v>
      </c>
      <c r="H809" s="6">
        <f>LN(Table6[[#This Row],[PROF TV LING]])</f>
        <v>6.4017977509073578</v>
      </c>
      <c r="I809" s="6">
        <f t="shared" si="325"/>
        <v>6.2834072375632406</v>
      </c>
      <c r="J809" s="6">
        <v>79.34970527134891</v>
      </c>
      <c r="K809" s="6">
        <f t="shared" si="330"/>
        <v>79.412074147137943</v>
      </c>
      <c r="L809" s="6">
        <f>0.5*J808+0.5*Table6[[#This Row],[Radio_State]]</f>
        <v>78.956884948223419</v>
      </c>
      <c r="M809" s="6">
        <f>LN(Table6[[#This Row],[RADIO LINGERING ]])</f>
        <v>4.3689019433366729</v>
      </c>
      <c r="N809" s="6">
        <f t="shared" si="326"/>
        <v>4.3738647326788023</v>
      </c>
      <c r="O809" s="6">
        <v>39.674852635674455</v>
      </c>
      <c r="P809" s="6">
        <f t="shared" si="327"/>
        <v>39.514380225382197</v>
      </c>
      <c r="Q809" s="6">
        <f>0.3*O808+0.7*Table6[[#This Row],[Online]]</f>
        <v>39.557006538736807</v>
      </c>
      <c r="R809" s="6">
        <f>LN(Table6[[#This Row],[ONLINE LINGERING]])</f>
        <v>3.6777428350021135</v>
      </c>
      <c r="S809" s="6">
        <f t="shared" si="328"/>
        <v>3.6807175521188564</v>
      </c>
      <c r="T809" s="6">
        <v>463.56505126719566</v>
      </c>
      <c r="U809" s="6">
        <f t="shared" si="329"/>
        <v>6.1389467230915997</v>
      </c>
      <c r="V809" s="8">
        <f>YEAR(Table6[[#This Row],[Date]])</f>
        <v>2017</v>
      </c>
      <c r="W809" s="8">
        <f>WEEKNUM(Table6[[#This Row],[Date]])</f>
        <v>23</v>
      </c>
      <c r="X809" t="s">
        <v>976</v>
      </c>
      <c r="Y809" s="9">
        <f>Table6[[#This Row],[LNTVLING]]+Table6[[#This Row],[LNRADIOLING]]+Table6[[#This Row],[LNONLINELING]]</f>
        <v>14.448442529246144</v>
      </c>
      <c r="Z809">
        <f t="shared" si="350"/>
        <v>1</v>
      </c>
      <c r="AA809">
        <f t="shared" si="331"/>
        <v>0</v>
      </c>
      <c r="AB809">
        <f t="shared" si="332"/>
        <v>0</v>
      </c>
      <c r="AC809">
        <f t="shared" si="333"/>
        <v>0</v>
      </c>
      <c r="AD809">
        <f t="shared" si="334"/>
        <v>0</v>
      </c>
      <c r="AE809">
        <f t="shared" si="335"/>
        <v>0</v>
      </c>
      <c r="AF809">
        <f t="shared" si="336"/>
        <v>1</v>
      </c>
      <c r="AG809" s="9">
        <f>'[1]1'!J$20+'[1]1'!J$21*Table6[[#This Row],[TV_State]]</f>
        <v>1856.4674460355625</v>
      </c>
      <c r="AH809" s="9">
        <f>Table6[[#This Row],[sales]]-Table6[[#This Row],[Pred_1]]</f>
        <v>-1392.9023947683668</v>
      </c>
      <c r="AI809">
        <f>ABS(Table6[[#This Row],[Res_1]])/Table6[[#This Row],[sales]]</f>
        <v>3.0047614481737699</v>
      </c>
      <c r="AJ809" s="9">
        <f>'[1]2'!J$20+'[1]2'!J$21*Table6[[#This Row],[Radio_State]]</f>
        <v>2062.6313592271676</v>
      </c>
      <c r="AK809" s="9">
        <f>Table6[[#This Row],[sales]]-Table6[[#This Row],[ Pred_2 ]]</f>
        <v>-1599.0663079599719</v>
      </c>
      <c r="AL809">
        <f>ABS(Table6[[#This Row],[ Res_2 ]])/Table6[[#This Row],[sales]]</f>
        <v>3.4494971171549369</v>
      </c>
      <c r="AM809" s="10">
        <f>'[1]3'!J$20+'[1]3'!J$21*Data!O809</f>
        <v>2029.9445464644441</v>
      </c>
      <c r="AN809" s="9">
        <f>Table6[[#This Row],[sales]]-Table6[[#This Row],[Pred_3]]</f>
        <v>-1566.3794951972484</v>
      </c>
      <c r="AO809" s="9">
        <f>ABS(Table6[[#This Row],[Res_3]])/Table6[[#This Row],[sales]]</f>
        <v>3.3789853029589114</v>
      </c>
      <c r="AP809" s="9">
        <f>'[1]4'!L$21+'[1]4'!L$27*Table6[[#This Row],[TV_State]]+'[1]4'!L$22*Table6[[#This Row],[NJ_DUM]]+'[1]4'!L$23*Table6[[#This Row],[NY_DUM]]+'[1]4'!L$24*Table6[[#This Row],[PA_DUM]]+'[1]4'!L$25*Table6[[#This Row],[CT_DUM]]+'[1]4'!L$26*Table6[[#This Row],[DL_DUM]]</f>
        <v>355.97530616789675</v>
      </c>
      <c r="AQ809" s="9">
        <f>Table6[[#This Row],[sales]]-Table6[[#This Row],[Pred_4]]</f>
        <v>107.58974509929891</v>
      </c>
      <c r="AR809">
        <f>ABS(Table6[[#This Row],[Res_4]]/Table6[[#This Row],[sales]])</f>
        <v>0.2320920112618346</v>
      </c>
      <c r="AS809" s="9">
        <f>'[1]5'!L$20+'[1]5'!L$26*Table6[[#This Row],[Radio_State]]+'[1]5'!L$21*Table6[[#This Row],[NJ_DUM]]+'[1]5'!L$22*Table6[[#This Row],[NY_DUM]]+'[1]5'!L$23*Table6[[#This Row],[PA_DUM]]+'[1]5'!L$24*Table6[[#This Row],[CT_DUM]]+'[1]5'!L$25*Table6[[#This Row],[DL_DUM]]</f>
        <v>336.17359658844532</v>
      </c>
      <c r="AT809" s="9">
        <f>Table6[[#This Row],[sales]]-Table6[[#This Row],[Pred_5]]</f>
        <v>127.39145467875034</v>
      </c>
      <c r="AU809" s="9">
        <f>ABS(Table6[[#This Row],[Red_5]]/Table6[[#This Row],[sales]])</f>
        <v>0.27480815115486951</v>
      </c>
      <c r="AV809" s="9">
        <f>'[1]6'!L$20+'[1]6'!L$26*Table6[[#This Row],[Online]]+'[1]6'!L$21*Table6[[#This Row],[NJ_DUM]]+'[1]6'!L$22*Table6[[#This Row],[NY_DUM]]+'[1]6'!L$23*Table6[[#This Row],[PA_DUM]]+'[1]6'!L$24*Table6[[#This Row],[CT_DUM]]+'[1]6'!L$25*Table6[[#This Row],[DL_DUM]]</f>
        <v>166.7213769254594</v>
      </c>
      <c r="AW809" s="9">
        <f>Table6[[#This Row],[sales]]-Table6[[#This Row],[Pred_6]]</f>
        <v>296.84367434173623</v>
      </c>
      <c r="AX809" s="9">
        <f>ABS(Table6[[#This Row],[Red_6]]/Table6[[#This Row],[sales]])</f>
        <v>0.64034955510621017</v>
      </c>
      <c r="AY809" s="9">
        <f>'[1]7'!L$21+'[1]7'!L$27*Table6[[#This Row],[LNTV]]+'[1]7'!L$22*Table6[[#This Row],[NJ_DUM]]+'[1]7'!L$23*Table6[[#This Row],[NY_DUM]]+'[1]7'!L$24*Table6[[#This Row],[PA_DUM]]+'[1]7'!L$25*Table6[[#This Row],[CT_DUM]]+'[1]7'!L$26*Table6[[#This Row],[DL_DUM]]</f>
        <v>5.841045987162035</v>
      </c>
      <c r="AZ809" s="9">
        <f>Table6[[#This Row],[sales]]-Table6[[#This Row],[Pred_7]]</f>
        <v>457.72400528003362</v>
      </c>
      <c r="BA809" s="9">
        <f>ABS(Table6[[#This Row],[Red_7]]/Table6[[#This Row],[sales]])</f>
        <v>0.98739972745746252</v>
      </c>
      <c r="BB809" s="9">
        <f>'[1]8'!O$22+'[1]8'!O$28*Table6[[#This Row],[LNRADIOLING]]+'[1]8'!O$23*Table6[[#This Row],[DL_DUM]]+'[1]8'!O$24*Table6[[#This Row],[CT_DUM]]+'[1]8'!O$25*Table6[[#This Row],[PA_DUM]]+'[1]8'!O$26*Table6[[#This Row],[NY_DUM]]+'[1]8'!O$27*Table6[[#This Row],[NJ_DUM]]</f>
        <v>5.833429729442293</v>
      </c>
      <c r="BC809" s="9">
        <f>Table6[[#This Row],[sales]]-Table6[[#This Row],[Pred_8]]</f>
        <v>457.73162153775337</v>
      </c>
      <c r="BD809" s="9">
        <f>ABS(Table6[[#This Row],[Red_8]]/Table6[[#This Row],[sales]])</f>
        <v>0.98741615720707143</v>
      </c>
      <c r="BE809" s="9">
        <f>'[1]9'!M$19+'[1]9'!M$21*Table6[[#This Row],[LNONLINE]]+'[1]9'!M$20*Table6[[#This Row],[DL_DUM]]+'[1]9'!M$22*Table6[[#This Row],[CT_DUM]]+'[1]9'!M$23*Table6[[#This Row],[PA_DUM]]+'[1]9'!M$24*Table6[[#This Row],[NY_DUM]]+'[1]9'!M$25*Table6[[#This Row],[NJ_DUM]]</f>
        <v>5.7076294930513329</v>
      </c>
      <c r="BF809" s="9">
        <f>Table6[[#This Row],[sales]]-Table6[[#This Row],[Pred_9]]</f>
        <v>457.85742177414431</v>
      </c>
      <c r="BG809" s="9">
        <f>ABS(Table6[[#This Row],[Red_9]]/Table6[[#This Row],[sales]])</f>
        <v>0.98768753279081534</v>
      </c>
      <c r="BH809" s="9">
        <f>'[1]10'!P$22+'[1]10'!P$30*Table6[[#This Row],[LNTV]]+'[1]10'!P$29*Table6[[#This Row],[LNRADIOLING]]+'[1]10'!P$24*Table6[[#This Row],[LNONLINELING]]+'[1]10'!P$23*Table6[[#This Row],[DL_DUM]]+'[1]10'!P$25*Table6[[#This Row],[CT_DUM]]+'[1]10'!P$26*Table6[[#This Row],[PA_DUM]]+'[1]10'!P$27*Table6[[#This Row],[NY_DUM]]+'[1]10'!P$28*Table6[[#This Row],[NJ_DUM]]</f>
        <v>5.7517076863133205</v>
      </c>
      <c r="BI809" s="9">
        <f>Table6[[#This Row],[sales]]-Table6[[#This Row],[Pred_10]]</f>
        <v>457.81334358088236</v>
      </c>
      <c r="BJ809" s="45">
        <f>ABS(Table6[[#This Row],[Red_10]]/Table6[[#This Row],[sales]])</f>
        <v>0.98759244755274256</v>
      </c>
      <c r="BK809" s="9">
        <f>'[1]11'!P$32+'[1]11'!P$40*Table6[[#This Row],[LNONLINELING]]+'[1]11'!P$39*Table6[[#This Row],[LNRADIOLING]]+'[1]11'!P$38*Table6[[#This Row],[LNTVLING]]+'[1]11'!P$33*Table6[[#This Row],[DL_DUM]]+'[1]11'!P$34*Table6[[#This Row],[CT_DUM]]+'[1]11'!P$35*Table6[[#This Row],[PA_DUM]]+'[1]11'!P$36*Table6[[#This Row],[NY_DUM]]+'[1]11'!P$37*Table6[[#This Row],[NJ_DUM]]</f>
        <v>5.7250418403238381</v>
      </c>
      <c r="BL809" s="9">
        <f>Table6[[#This Row],[sales]]-Table6[[#This Row],[ Pred_11]]</f>
        <v>457.8400094268718</v>
      </c>
      <c r="BM809" s="47">
        <f>ABS(Table6[[#This Row],[ Red_11]]/Table6[[#This Row],[sales]])</f>
        <v>0.98764997097025764</v>
      </c>
      <c r="BN809" s="9">
        <f>'[1]12'!K$22+'[1]12'!K$28*Table6[[#This Row],[COMBINE LN LING]]+'[1]12'!K$23*Table6[[#This Row],[DL_DUM]]+'[1]12'!K$24*Table6[[#This Row],[CT_DUM]]+'[1]12'!K$25*Table6[[#This Row],[PA_DUM]]+'[1]12'!K$26*Table6[[#This Row],[NY_DUM]]+'[1]12'!K$27*Table6[[#This Row],[NJ_DUM]]</f>
        <v>5.7616713074151731</v>
      </c>
      <c r="BO809" s="9">
        <f>Table6[[#This Row],[sales]]-Table6[[#This Row],[ Pred_12]]</f>
        <v>457.8033799597805</v>
      </c>
      <c r="BP809" s="47">
        <f>ABS(Table6[[#This Row],[ Red_12]]/Table6[[#This Row],[sales]])</f>
        <v>0.98757095408364992</v>
      </c>
      <c r="BQ809">
        <f>LN(G809+'2019 Totals and Calculations'!C$18)</f>
        <v>6.8712691755150157</v>
      </c>
      <c r="BR809">
        <f>LN(Table6[[#This Row],[PROF RADIO]]+'2019 Totals and Calculations'!D$18)</f>
        <v>4.9570125547416142</v>
      </c>
      <c r="BS809">
        <f>LN(Table6[[#This Row],[ONLINE LINGERING]]+'2019 Totals and Calculations'!E$18)</f>
        <v>4.4240603421768849</v>
      </c>
      <c r="BT809">
        <f>MONTH(Table6[[#This Row],[Date]])</f>
        <v>6</v>
      </c>
      <c r="BU809">
        <f t="shared" si="337"/>
        <v>0</v>
      </c>
      <c r="BV809">
        <f t="shared" si="338"/>
        <v>0</v>
      </c>
      <c r="BW809">
        <f t="shared" si="339"/>
        <v>0</v>
      </c>
      <c r="BX809">
        <f t="shared" si="340"/>
        <v>0</v>
      </c>
      <c r="BY809">
        <f t="shared" si="341"/>
        <v>0</v>
      </c>
      <c r="BZ809">
        <f t="shared" si="342"/>
        <v>1</v>
      </c>
      <c r="CA809">
        <f t="shared" si="343"/>
        <v>0</v>
      </c>
      <c r="CB809">
        <f t="shared" si="344"/>
        <v>0</v>
      </c>
      <c r="CC809">
        <f t="shared" si="345"/>
        <v>0</v>
      </c>
      <c r="CD809">
        <f t="shared" si="346"/>
        <v>0</v>
      </c>
      <c r="CE809">
        <f t="shared" si="347"/>
        <v>0</v>
      </c>
      <c r="CF809">
        <f t="shared" si="348"/>
        <v>0</v>
      </c>
      <c r="CG809">
        <f t="shared" si="349"/>
        <v>23</v>
      </c>
      <c r="CH80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508.13846477335221</v>
      </c>
      <c r="CI809" s="79">
        <f>Table6[[#This Row],[sales]]-CH809</f>
        <v>-44.573413506156555</v>
      </c>
      <c r="CJ809">
        <f>ABS(Table6[[#This Row],[sales]]-CH809)/Table6[[#This Row],[sales]]</f>
        <v>9.6153524482294833E-2</v>
      </c>
      <c r="CK80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485.62051393949406</v>
      </c>
      <c r="CL809" s="79">
        <f>Table6[[#This Row],[sales]]-CK809</f>
        <v>-22.055462672298404</v>
      </c>
      <c r="CM809">
        <f>ABS(Table6[[#This Row],[sales]]-CK809)/Table6[[#This Row],[sales]]</f>
        <v>4.757792377144883E-2</v>
      </c>
      <c r="CN80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479.15823125636155</v>
      </c>
      <c r="CO809" s="79">
        <f>Table6[[#This Row],[sales]]-CN809</f>
        <v>-15.59317998916589</v>
      </c>
      <c r="CP809">
        <f>ABS(Table6[[#This Row],[sales]]-CN809)/Table6[[#This Row],[sales]]</f>
        <v>3.3637522817003926E-2</v>
      </c>
      <c r="CQ80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451.2038750500277</v>
      </c>
      <c r="CR809" s="79">
        <f>Table6[[#This Row],[sales]]-CQ809</f>
        <v>12.361176217167952</v>
      </c>
      <c r="CS809">
        <f>ABS(Table6[[#This Row],[sales]]-CQ809)/Table6[[#This Row],[sales]]</f>
        <v>2.6665461909558527E-2</v>
      </c>
    </row>
    <row r="810" spans="1:97" x14ac:dyDescent="0.2">
      <c r="A810">
        <v>809</v>
      </c>
      <c r="B810" t="s">
        <v>953</v>
      </c>
      <c r="C810" s="5">
        <v>42897</v>
      </c>
      <c r="D810" s="6">
        <v>540.96661568742115</v>
      </c>
      <c r="E810" s="8">
        <f>YEAR(Table6[[#This Row],[Date]])</f>
        <v>2017</v>
      </c>
      <c r="F810" s="6">
        <f>Table6[[#This Row],[TV_State]]+Table6[[#This Row],[Radio_State]]+Table6[[#This Row],[Online]]</f>
        <v>661.18141917351477</v>
      </c>
      <c r="G810" s="6">
        <f t="shared" si="324"/>
        <v>584.33956963667151</v>
      </c>
      <c r="H810" s="6">
        <f>LN(Table6[[#This Row],[PROF TV LING]])</f>
        <v>6.3704822687061649</v>
      </c>
      <c r="I810" s="6">
        <f t="shared" si="325"/>
        <v>6.2933575684164085</v>
      </c>
      <c r="J810" s="6">
        <v>80.143202324062401</v>
      </c>
      <c r="K810" s="6">
        <f t="shared" si="330"/>
        <v>79.777638235600165</v>
      </c>
      <c r="L810" s="6">
        <f>0.5*J809+0.5*Table6[[#This Row],[Radio_State]]</f>
        <v>79.746453797705655</v>
      </c>
      <c r="M810" s="6">
        <f>LN(Table6[[#This Row],[RADIO LINGERING ]])</f>
        <v>4.3788522741898408</v>
      </c>
      <c r="N810" s="6">
        <f t="shared" si="326"/>
        <v>4.3838150635319701</v>
      </c>
      <c r="O810" s="6">
        <v>40.0716011620312</v>
      </c>
      <c r="P810" s="6">
        <f t="shared" si="327"/>
        <v>39.904434881036494</v>
      </c>
      <c r="Q810" s="6">
        <f>0.3*O809+0.7*Table6[[#This Row],[Online]]</f>
        <v>39.952576604124175</v>
      </c>
      <c r="R810" s="6">
        <f>LN(Table6[[#This Row],[ONLINE LINGERING]])</f>
        <v>3.6876931658552818</v>
      </c>
      <c r="S810" s="6">
        <f t="shared" si="328"/>
        <v>3.6906678829720247</v>
      </c>
      <c r="T810" s="6">
        <v>449.73649459002513</v>
      </c>
      <c r="U810" s="6">
        <f t="shared" si="329"/>
        <v>6.1086618436749918</v>
      </c>
      <c r="V810" s="8">
        <f>YEAR(Table6[[#This Row],[Date]])</f>
        <v>2017</v>
      </c>
      <c r="W810" s="8">
        <f>WEEKNUM(Table6[[#This Row],[Date]])</f>
        <v>24</v>
      </c>
      <c r="X810" t="s">
        <v>977</v>
      </c>
      <c r="Y810" s="9">
        <f>Table6[[#This Row],[LNTVLING]]+Table6[[#This Row],[LNRADIOLING]]+Table6[[#This Row],[LNONLINELING]]</f>
        <v>14.437027708751287</v>
      </c>
      <c r="Z810">
        <f t="shared" si="350"/>
        <v>1</v>
      </c>
      <c r="AA810">
        <f t="shared" si="331"/>
        <v>0</v>
      </c>
      <c r="AB810">
        <f t="shared" si="332"/>
        <v>0</v>
      </c>
      <c r="AC810">
        <f t="shared" si="333"/>
        <v>0</v>
      </c>
      <c r="AD810">
        <f t="shared" si="334"/>
        <v>0</v>
      </c>
      <c r="AE810">
        <f t="shared" si="335"/>
        <v>0</v>
      </c>
      <c r="AF810">
        <f t="shared" si="336"/>
        <v>1</v>
      </c>
      <c r="AG810" s="9">
        <f>'[1]1'!J$20+'[1]1'!J$21*Table6[[#This Row],[TV_State]]</f>
        <v>1861.7347950413546</v>
      </c>
      <c r="AH810" s="9">
        <f>Table6[[#This Row],[sales]]-Table6[[#This Row],[Pred_1]]</f>
        <v>-1411.9983004513294</v>
      </c>
      <c r="AI810">
        <f>ABS(Table6[[#This Row],[Res_1]])/Table6[[#This Row],[sales]]</f>
        <v>3.1396124562639542</v>
      </c>
      <c r="AJ810" s="9">
        <f>'[1]2'!J$20+'[1]2'!J$21*Table6[[#This Row],[Radio_State]]</f>
        <v>2066.1148547794642</v>
      </c>
      <c r="AK810" s="9">
        <f>Table6[[#This Row],[sales]]-Table6[[#This Row],[ Pred_2 ]]</f>
        <v>-1616.378360189439</v>
      </c>
      <c r="AL810">
        <f>ABS(Table6[[#This Row],[ Res_2 ]])/Table6[[#This Row],[sales]]</f>
        <v>3.5940564744760417</v>
      </c>
      <c r="AM810" s="10">
        <f>'[1]3'!J$20+'[1]3'!J$21*Data!O810</f>
        <v>2032.2366901118401</v>
      </c>
      <c r="AN810" s="9">
        <f>Table6[[#This Row],[sales]]-Table6[[#This Row],[Pred_3]]</f>
        <v>-1582.5001955218149</v>
      </c>
      <c r="AO810" s="9">
        <f>ABS(Table6[[#This Row],[Res_3]])/Table6[[#This Row],[sales]]</f>
        <v>3.5187275539300069</v>
      </c>
      <c r="AP810" s="9">
        <f>'[1]4'!L$21+'[1]4'!L$27*Table6[[#This Row],[TV_State]]+'[1]4'!L$22*Table6[[#This Row],[NJ_DUM]]+'[1]4'!L$23*Table6[[#This Row],[NY_DUM]]+'[1]4'!L$24*Table6[[#This Row],[PA_DUM]]+'[1]4'!L$25*Table6[[#This Row],[CT_DUM]]+'[1]4'!L$26*Table6[[#This Row],[DL_DUM]]</f>
        <v>357.15675928611745</v>
      </c>
      <c r="AQ810" s="9">
        <f>Table6[[#This Row],[sales]]-Table6[[#This Row],[Pred_4]]</f>
        <v>92.579735303907682</v>
      </c>
      <c r="AR810">
        <f>ABS(Table6[[#This Row],[Res_4]]/Table6[[#This Row],[sales]])</f>
        <v>0.20585328612992004</v>
      </c>
      <c r="AS810" s="9">
        <f>'[1]5'!L$20+'[1]5'!L$26*Table6[[#This Row],[Radio_State]]+'[1]5'!L$21*Table6[[#This Row],[NJ_DUM]]+'[1]5'!L$22*Table6[[#This Row],[NY_DUM]]+'[1]5'!L$23*Table6[[#This Row],[PA_DUM]]+'[1]5'!L$24*Table6[[#This Row],[CT_DUM]]+'[1]5'!L$25*Table6[[#This Row],[DL_DUM]]</f>
        <v>337.57141727105932</v>
      </c>
      <c r="AT810" s="9">
        <f>Table6[[#This Row],[sales]]-Table6[[#This Row],[Pred_5]]</f>
        <v>112.16507731896581</v>
      </c>
      <c r="AU810" s="9">
        <f>ABS(Table6[[#This Row],[Red_5]]/Table6[[#This Row],[sales]])</f>
        <v>0.2494017689652121</v>
      </c>
      <c r="AV810" s="9">
        <f>'[1]6'!L$20+'[1]6'!L$26*Table6[[#This Row],[Online]]+'[1]6'!L$21*Table6[[#This Row],[NJ_DUM]]+'[1]6'!L$22*Table6[[#This Row],[NY_DUM]]+'[1]6'!L$23*Table6[[#This Row],[PA_DUM]]+'[1]6'!L$24*Table6[[#This Row],[CT_DUM]]+'[1]6'!L$25*Table6[[#This Row],[DL_DUM]]</f>
        <v>168.44812870657859</v>
      </c>
      <c r="AW810" s="9">
        <f>Table6[[#This Row],[sales]]-Table6[[#This Row],[Pred_6]]</f>
        <v>281.28836588344655</v>
      </c>
      <c r="AX810" s="9">
        <f>ABS(Table6[[#This Row],[Red_6]]/Table6[[#This Row],[sales]])</f>
        <v>0.62545150163956775</v>
      </c>
      <c r="AY810" s="9">
        <f>'[1]7'!L$21+'[1]7'!L$27*Table6[[#This Row],[LNTV]]+'[1]7'!L$22*Table6[[#This Row],[NJ_DUM]]+'[1]7'!L$23*Table6[[#This Row],[NY_DUM]]+'[1]7'!L$24*Table6[[#This Row],[PA_DUM]]+'[1]7'!L$25*Table6[[#This Row],[CT_DUM]]+'[1]7'!L$26*Table6[[#This Row],[DL_DUM]]</f>
        <v>5.8421473344520356</v>
      </c>
      <c r="AZ810" s="9">
        <f>Table6[[#This Row],[sales]]-Table6[[#This Row],[Pred_7]]</f>
        <v>443.89434725557311</v>
      </c>
      <c r="BA810" s="9">
        <f>ABS(Table6[[#This Row],[Red_7]]/Table6[[#This Row],[sales]])</f>
        <v>0.98700984375355694</v>
      </c>
      <c r="BB810" s="9">
        <f>'[1]8'!O$22+'[1]8'!O$28*Table6[[#This Row],[LNRADIOLING]]+'[1]8'!O$23*Table6[[#This Row],[DL_DUM]]+'[1]8'!O$24*Table6[[#This Row],[CT_DUM]]+'[1]8'!O$25*Table6[[#This Row],[PA_DUM]]+'[1]8'!O$26*Table6[[#This Row],[NY_DUM]]+'[1]8'!O$27*Table6[[#This Row],[NJ_DUM]]</f>
        <v>5.8341395954460697</v>
      </c>
      <c r="BC810" s="9">
        <f>Table6[[#This Row],[sales]]-Table6[[#This Row],[Pred_8]]</f>
        <v>443.90235499457907</v>
      </c>
      <c r="BD810" s="9">
        <f>ABS(Table6[[#This Row],[Red_8]]/Table6[[#This Row],[sales]])</f>
        <v>0.98702764915539176</v>
      </c>
      <c r="BE810" s="9">
        <f>'[1]9'!M$19+'[1]9'!M$21*Table6[[#This Row],[LNONLINE]]+'[1]9'!M$20*Table6[[#This Row],[DL_DUM]]+'[1]9'!M$22*Table6[[#This Row],[CT_DUM]]+'[1]9'!M$23*Table6[[#This Row],[PA_DUM]]+'[1]9'!M$24*Table6[[#This Row],[NY_DUM]]+'[1]9'!M$25*Table6[[#This Row],[NJ_DUM]]</f>
        <v>5.7107799413826656</v>
      </c>
      <c r="BF810" s="9">
        <f>Table6[[#This Row],[sales]]-Table6[[#This Row],[Pred_9]]</f>
        <v>444.02571464864246</v>
      </c>
      <c r="BG810" s="9">
        <f>ABS(Table6[[#This Row],[Red_9]]/Table6[[#This Row],[sales]])</f>
        <v>0.98730194233717117</v>
      </c>
      <c r="BH810" s="9">
        <f>'[1]10'!P$22+'[1]10'!P$30*Table6[[#This Row],[LNTV]]+'[1]10'!P$29*Table6[[#This Row],[LNRADIOLING]]+'[1]10'!P$24*Table6[[#This Row],[LNONLINELING]]+'[1]10'!P$23*Table6[[#This Row],[DL_DUM]]+'[1]10'!P$25*Table6[[#This Row],[CT_DUM]]+'[1]10'!P$26*Table6[[#This Row],[PA_DUM]]+'[1]10'!P$27*Table6[[#This Row],[NY_DUM]]+'[1]10'!P$28*Table6[[#This Row],[NJ_DUM]]</f>
        <v>5.7535187695895385</v>
      </c>
      <c r="BI810" s="9">
        <f>Table6[[#This Row],[sales]]-Table6[[#This Row],[Pred_10]]</f>
        <v>443.98297582043557</v>
      </c>
      <c r="BJ810" s="45">
        <f>ABS(Table6[[#This Row],[Red_10]]/Table6[[#This Row],[sales]])</f>
        <v>0.98720691151641049</v>
      </c>
      <c r="BK810" s="9">
        <f>'[1]11'!P$32+'[1]11'!P$40*Table6[[#This Row],[LNONLINELING]]+'[1]11'!P$39*Table6[[#This Row],[LNRADIOLING]]+'[1]11'!P$38*Table6[[#This Row],[LNTVLING]]+'[1]11'!P$33*Table6[[#This Row],[DL_DUM]]+'[1]11'!P$34*Table6[[#This Row],[CT_DUM]]+'[1]11'!P$35*Table6[[#This Row],[PA_DUM]]+'[1]11'!P$36*Table6[[#This Row],[NY_DUM]]+'[1]11'!P$37*Table6[[#This Row],[NJ_DUM]]</f>
        <v>5.7331278309833831</v>
      </c>
      <c r="BL810" s="9">
        <f>Table6[[#This Row],[sales]]-Table6[[#This Row],[ Pred_11]]</f>
        <v>444.00336675904174</v>
      </c>
      <c r="BM810" s="47">
        <f>ABS(Table6[[#This Row],[ Red_11]]/Table6[[#This Row],[sales]])</f>
        <v>0.98725225126279859</v>
      </c>
      <c r="BN810" s="9">
        <f>'[1]12'!K$22+'[1]12'!K$28*Table6[[#This Row],[COMBINE LN LING]]+'[1]12'!K$23*Table6[[#This Row],[DL_DUM]]+'[1]12'!K$24*Table6[[#This Row],[CT_DUM]]+'[1]12'!K$25*Table6[[#This Row],[PA_DUM]]+'[1]12'!K$26*Table6[[#This Row],[NY_DUM]]+'[1]12'!K$27*Table6[[#This Row],[NJ_DUM]]</f>
        <v>5.7605727921698984</v>
      </c>
      <c r="BO810" s="9">
        <f>Table6[[#This Row],[sales]]-Table6[[#This Row],[ Pred_12]]</f>
        <v>443.97592179785522</v>
      </c>
      <c r="BP810" s="47">
        <f>ABS(Table6[[#This Row],[ Red_12]]/Table6[[#This Row],[sales]])</f>
        <v>0.98719122672617177</v>
      </c>
      <c r="BQ810">
        <f>LN(G810+'2019 Totals and Calculations'!C$18)</f>
        <v>6.8518017569070828</v>
      </c>
      <c r="BR810">
        <f>LN(Table6[[#This Row],[PROF RADIO]]+'2019 Totals and Calculations'!D$18)</f>
        <v>4.9595805993501889</v>
      </c>
      <c r="BS810">
        <f>LN(Table6[[#This Row],[ONLINE LINGERING]]+'2019 Totals and Calculations'!E$18)</f>
        <v>4.4287902310549576</v>
      </c>
      <c r="BT810">
        <f>MONTH(Table6[[#This Row],[Date]])</f>
        <v>6</v>
      </c>
      <c r="BU810">
        <f t="shared" si="337"/>
        <v>0</v>
      </c>
      <c r="BV810">
        <f t="shared" si="338"/>
        <v>0</v>
      </c>
      <c r="BW810">
        <f t="shared" si="339"/>
        <v>0</v>
      </c>
      <c r="BX810">
        <f t="shared" si="340"/>
        <v>0</v>
      </c>
      <c r="BY810">
        <f t="shared" si="341"/>
        <v>0</v>
      </c>
      <c r="BZ810">
        <f t="shared" si="342"/>
        <v>1</v>
      </c>
      <c r="CA810">
        <f t="shared" si="343"/>
        <v>0</v>
      </c>
      <c r="CB810">
        <f t="shared" si="344"/>
        <v>0</v>
      </c>
      <c r="CC810">
        <f t="shared" si="345"/>
        <v>0</v>
      </c>
      <c r="CD810">
        <f t="shared" si="346"/>
        <v>0</v>
      </c>
      <c r="CE810">
        <f t="shared" si="347"/>
        <v>0</v>
      </c>
      <c r="CF810">
        <f t="shared" si="348"/>
        <v>0</v>
      </c>
      <c r="CG810">
        <f t="shared" si="349"/>
        <v>24</v>
      </c>
      <c r="CH81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506.56701774810955</v>
      </c>
      <c r="CI810" s="79">
        <f>Table6[[#This Row],[sales]]-CH810</f>
        <v>-56.830523158084418</v>
      </c>
      <c r="CJ810">
        <f>ABS(Table6[[#This Row],[sales]]-CH810)/Table6[[#This Row],[sales]]</f>
        <v>0.1263640461508255</v>
      </c>
      <c r="CK81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487.10575329558031</v>
      </c>
      <c r="CL810" s="79">
        <f>Table6[[#This Row],[sales]]-CK810</f>
        <v>-37.369258705555183</v>
      </c>
      <c r="CM810">
        <f>ABS(Table6[[#This Row],[sales]]-CK810)/Table6[[#This Row],[sales]]</f>
        <v>8.3091452784192193E-2</v>
      </c>
      <c r="CN81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481.02988945801792</v>
      </c>
      <c r="CO810" s="79">
        <f>Table6[[#This Row],[sales]]-CN810</f>
        <v>-31.293394867992788</v>
      </c>
      <c r="CP810">
        <f>ABS(Table6[[#This Row],[sales]]-CN810)/Table6[[#This Row],[sales]]</f>
        <v>6.9581622226409498E-2</v>
      </c>
      <c r="CQ81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452.46974456480757</v>
      </c>
      <c r="CR810" s="79">
        <f>Table6[[#This Row],[sales]]-CQ810</f>
        <v>-2.7332499747824386</v>
      </c>
      <c r="CS810">
        <f>ABS(Table6[[#This Row],[sales]]-CQ810)/Table6[[#This Row],[sales]]</f>
        <v>6.0774475891133524E-3</v>
      </c>
    </row>
    <row r="811" spans="1:97" x14ac:dyDescent="0.2">
      <c r="A811">
        <v>810</v>
      </c>
      <c r="B811" t="s">
        <v>953</v>
      </c>
      <c r="C811" s="5">
        <v>42904</v>
      </c>
      <c r="D811" s="6">
        <v>546.37628184429548</v>
      </c>
      <c r="E811" s="8">
        <f>YEAR(Table6[[#This Row],[Date]])</f>
        <v>2017</v>
      </c>
      <c r="F811" s="6">
        <f>Table6[[#This Row],[TV_State]]+Table6[[#This Row],[Radio_State]]+Table6[[#This Row],[Online]]</f>
        <v>667.79323336524999</v>
      </c>
      <c r="G811" s="6">
        <f t="shared" si="324"/>
        <v>572.95058329895869</v>
      </c>
      <c r="H811" s="6">
        <f>LN(Table6[[#This Row],[PROF TV LING]])</f>
        <v>6.3507994709345255</v>
      </c>
      <c r="I811" s="6">
        <f t="shared" si="325"/>
        <v>6.3033078992695764</v>
      </c>
      <c r="J811" s="6">
        <v>80.944634347303037</v>
      </c>
      <c r="K811" s="6">
        <f t="shared" si="330"/>
        <v>80.361136291451601</v>
      </c>
      <c r="L811" s="6">
        <f>0.5*J810+0.5*Table6[[#This Row],[Radio_State]]</f>
        <v>80.543918335682719</v>
      </c>
      <c r="M811" s="6">
        <f>LN(Table6[[#This Row],[RADIO LINGERING ]])</f>
        <v>4.3888026050430096</v>
      </c>
      <c r="N811" s="6">
        <f t="shared" si="326"/>
        <v>4.393765394385138</v>
      </c>
      <c r="O811" s="6">
        <v>40.472317173651518</v>
      </c>
      <c r="P811" s="6">
        <f t="shared" si="327"/>
        <v>40.301952485867005</v>
      </c>
      <c r="Q811" s="6">
        <f>0.3*O810+0.7*Table6[[#This Row],[Online]]</f>
        <v>40.352102370165419</v>
      </c>
      <c r="R811" s="6">
        <f>LN(Table6[[#This Row],[ONLINE LINGERING]])</f>
        <v>3.6976434967084497</v>
      </c>
      <c r="S811" s="6">
        <f t="shared" si="328"/>
        <v>3.7006182138251931</v>
      </c>
      <c r="T811" s="6">
        <v>511.18222858960337</v>
      </c>
      <c r="U811" s="6">
        <f t="shared" si="329"/>
        <v>6.2367261383541948</v>
      </c>
      <c r="V811" s="8">
        <f>YEAR(Table6[[#This Row],[Date]])</f>
        <v>2017</v>
      </c>
      <c r="W811" s="8">
        <f>WEEKNUM(Table6[[#This Row],[Date]])</f>
        <v>25</v>
      </c>
      <c r="X811" t="s">
        <v>978</v>
      </c>
      <c r="Y811" s="9">
        <f>Table6[[#This Row],[LNTVLING]]+Table6[[#This Row],[LNRADIOLING]]+Table6[[#This Row],[LNONLINELING]]</f>
        <v>14.437245572685985</v>
      </c>
      <c r="Z811">
        <f t="shared" si="350"/>
        <v>1</v>
      </c>
      <c r="AA811">
        <f t="shared" si="331"/>
        <v>0</v>
      </c>
      <c r="AB811">
        <f t="shared" si="332"/>
        <v>0</v>
      </c>
      <c r="AC811">
        <f t="shared" si="333"/>
        <v>0</v>
      </c>
      <c r="AD811">
        <f t="shared" si="334"/>
        <v>0</v>
      </c>
      <c r="AE811">
        <f t="shared" si="335"/>
        <v>0</v>
      </c>
      <c r="AF811">
        <f t="shared" si="336"/>
        <v>1</v>
      </c>
      <c r="AG811" s="9">
        <f>'[1]1'!J$20+'[1]1'!J$21*Table6[[#This Row],[TV_State]]</f>
        <v>1867.0548175372051</v>
      </c>
      <c r="AH811" s="9">
        <f>Table6[[#This Row],[sales]]-Table6[[#This Row],[Pred_1]]</f>
        <v>-1355.8725889476018</v>
      </c>
      <c r="AI811">
        <f>ABS(Table6[[#This Row],[Res_1]])/Table6[[#This Row],[sales]]</f>
        <v>2.6524251296618298</v>
      </c>
      <c r="AJ811" s="9">
        <f>'[1]2'!J$20+'[1]2'!J$21*Table6[[#This Row],[Radio_State]]</f>
        <v>2069.6331852872836</v>
      </c>
      <c r="AK811" s="9">
        <f>Table6[[#This Row],[sales]]-Table6[[#This Row],[ Pred_2 ]]</f>
        <v>-1558.4509566976803</v>
      </c>
      <c r="AL811">
        <f>ABS(Table6[[#This Row],[ Res_2 ]])/Table6[[#This Row],[sales]]</f>
        <v>3.0487189685713121</v>
      </c>
      <c r="AM811" s="10">
        <f>'[1]3'!J$20+'[1]3'!J$21*Data!O811</f>
        <v>2034.5517551957098</v>
      </c>
      <c r="AN811" s="9">
        <f>Table6[[#This Row],[sales]]-Table6[[#This Row],[Pred_3]]</f>
        <v>-1523.3695266061063</v>
      </c>
      <c r="AO811" s="9">
        <f>ABS(Table6[[#This Row],[Res_3]])/Table6[[#This Row],[sales]]</f>
        <v>2.9800909370601878</v>
      </c>
      <c r="AP811" s="9">
        <f>'[1]4'!L$21+'[1]4'!L$27*Table6[[#This Row],[TV_State]]+'[1]4'!L$22*Table6[[#This Row],[NJ_DUM]]+'[1]4'!L$23*Table6[[#This Row],[NY_DUM]]+'[1]4'!L$24*Table6[[#This Row],[PA_DUM]]+'[1]4'!L$25*Table6[[#This Row],[CT_DUM]]+'[1]4'!L$26*Table6[[#This Row],[DL_DUM]]</f>
        <v>358.35002693552042</v>
      </c>
      <c r="AQ811" s="9">
        <f>Table6[[#This Row],[sales]]-Table6[[#This Row],[Pred_4]]</f>
        <v>152.83220165408295</v>
      </c>
      <c r="AR811">
        <f>ABS(Table6[[#This Row],[Res_4]]/Table6[[#This Row],[sales]])</f>
        <v>0.29897792432213538</v>
      </c>
      <c r="AS811" s="9">
        <f>'[1]5'!L$20+'[1]5'!L$26*Table6[[#This Row],[Radio_State]]+'[1]5'!L$21*Table6[[#This Row],[NJ_DUM]]+'[1]5'!L$22*Table6[[#This Row],[NY_DUM]]+'[1]5'!L$23*Table6[[#This Row],[PA_DUM]]+'[1]5'!L$24*Table6[[#This Row],[CT_DUM]]+'[1]5'!L$25*Table6[[#This Row],[DL_DUM]]</f>
        <v>338.98321616049941</v>
      </c>
      <c r="AT811" s="9">
        <f>Table6[[#This Row],[sales]]-Table6[[#This Row],[Pred_5]]</f>
        <v>172.19901242910396</v>
      </c>
      <c r="AU811" s="9">
        <f>ABS(Table6[[#This Row],[Red_5]]/Table6[[#This Row],[sales]])</f>
        <v>0.33686423900967011</v>
      </c>
      <c r="AV811" s="9">
        <f>'[1]6'!L$20+'[1]6'!L$26*Table6[[#This Row],[Online]]+'[1]6'!L$21*Table6[[#This Row],[NJ_DUM]]+'[1]6'!L$22*Table6[[#This Row],[NY_DUM]]+'[1]6'!L$23*Table6[[#This Row],[PA_DUM]]+'[1]6'!L$24*Table6[[#This Row],[CT_DUM]]+'[1]6'!L$25*Table6[[#This Row],[DL_DUM]]</f>
        <v>170.19214800550901</v>
      </c>
      <c r="AW811" s="9">
        <f>Table6[[#This Row],[sales]]-Table6[[#This Row],[Pred_6]]</f>
        <v>340.99008058409436</v>
      </c>
      <c r="AX811" s="9">
        <f>ABS(Table6[[#This Row],[Red_6]]/Table6[[#This Row],[sales]])</f>
        <v>0.66706168859765702</v>
      </c>
      <c r="AY811" s="9">
        <f>'[1]7'!L$21+'[1]7'!L$27*Table6[[#This Row],[LNTV]]+'[1]7'!L$22*Table6[[#This Row],[NJ_DUM]]+'[1]7'!L$23*Table6[[#This Row],[NY_DUM]]+'[1]7'!L$24*Table6[[#This Row],[PA_DUM]]+'[1]7'!L$25*Table6[[#This Row],[CT_DUM]]+'[1]7'!L$26*Table6[[#This Row],[DL_DUM]]</f>
        <v>5.8432486817420362</v>
      </c>
      <c r="AZ811" s="9">
        <f>Table6[[#This Row],[sales]]-Table6[[#This Row],[Pred_7]]</f>
        <v>505.33897990786136</v>
      </c>
      <c r="BA811" s="9">
        <f>ABS(Table6[[#This Row],[Red_7]]/Table6[[#This Row],[sales]])</f>
        <v>0.98856914744891655</v>
      </c>
      <c r="BB811" s="9">
        <f>'[1]8'!O$22+'[1]8'!O$28*Table6[[#This Row],[LNRADIOLING]]+'[1]8'!O$23*Table6[[#This Row],[DL_DUM]]+'[1]8'!O$24*Table6[[#This Row],[CT_DUM]]+'[1]8'!O$25*Table6[[#This Row],[PA_DUM]]+'[1]8'!O$26*Table6[[#This Row],[NY_DUM]]+'[1]8'!O$27*Table6[[#This Row],[NJ_DUM]]</f>
        <v>5.8348494614498456</v>
      </c>
      <c r="BC811" s="9">
        <f>Table6[[#This Row],[sales]]-Table6[[#This Row],[Pred_8]]</f>
        <v>505.34737912815353</v>
      </c>
      <c r="BD811" s="9">
        <f>ABS(Table6[[#This Row],[Red_8]]/Table6[[#This Row],[sales]])</f>
        <v>0.98858557841975714</v>
      </c>
      <c r="BE811" s="9">
        <f>'[1]9'!M$19+'[1]9'!M$21*Table6[[#This Row],[LNONLINE]]+'[1]9'!M$20*Table6[[#This Row],[DL_DUM]]+'[1]9'!M$22*Table6[[#This Row],[CT_DUM]]+'[1]9'!M$23*Table6[[#This Row],[PA_DUM]]+'[1]9'!M$24*Table6[[#This Row],[NY_DUM]]+'[1]9'!M$25*Table6[[#This Row],[NJ_DUM]]</f>
        <v>5.7139303897139975</v>
      </c>
      <c r="BF811" s="9">
        <f>Table6[[#This Row],[sales]]-Table6[[#This Row],[Pred_9]]</f>
        <v>505.46829819988938</v>
      </c>
      <c r="BG811" s="9">
        <f>ABS(Table6[[#This Row],[Red_9]]/Table6[[#This Row],[sales]])</f>
        <v>0.98882212629832766</v>
      </c>
      <c r="BH811" s="9">
        <f>'[1]10'!P$22+'[1]10'!P$30*Table6[[#This Row],[LNTV]]+'[1]10'!P$29*Table6[[#This Row],[LNRADIOLING]]+'[1]10'!P$24*Table6[[#This Row],[LNONLINELING]]+'[1]10'!P$23*Table6[[#This Row],[DL_DUM]]+'[1]10'!P$25*Table6[[#This Row],[CT_DUM]]+'[1]10'!P$26*Table6[[#This Row],[PA_DUM]]+'[1]10'!P$27*Table6[[#This Row],[NY_DUM]]+'[1]10'!P$28*Table6[[#This Row],[NJ_DUM]]</f>
        <v>5.7553298528657564</v>
      </c>
      <c r="BI811" s="9">
        <f>Table6[[#This Row],[sales]]-Table6[[#This Row],[Pred_10]]</f>
        <v>505.4268987367376</v>
      </c>
      <c r="BJ811" s="45">
        <f>ABS(Table6[[#This Row],[Red_10]]/Table6[[#This Row],[sales]])</f>
        <v>0.98874113861754309</v>
      </c>
      <c r="BK811" s="9">
        <f>'[1]11'!P$32+'[1]11'!P$40*Table6[[#This Row],[LNONLINELING]]+'[1]11'!P$39*Table6[[#This Row],[LNRADIOLING]]+'[1]11'!P$38*Table6[[#This Row],[LNTVLING]]+'[1]11'!P$33*Table6[[#This Row],[DL_DUM]]+'[1]11'!P$34*Table6[[#This Row],[CT_DUM]]+'[1]11'!P$35*Table6[[#This Row],[PA_DUM]]+'[1]11'!P$36*Table6[[#This Row],[NY_DUM]]+'[1]11'!P$37*Table6[[#This Row],[NJ_DUM]]</f>
        <v>5.739251655489217</v>
      </c>
      <c r="BL811" s="9">
        <f>Table6[[#This Row],[sales]]-Table6[[#This Row],[ Pred_11]]</f>
        <v>505.44297693411414</v>
      </c>
      <c r="BM811" s="47">
        <f>ABS(Table6[[#This Row],[ Red_11]]/Table6[[#This Row],[sales]])</f>
        <v>0.98877259158377961</v>
      </c>
      <c r="BN811" s="9">
        <f>'[1]12'!K$22+'[1]12'!K$28*Table6[[#This Row],[COMBINE LN LING]]+'[1]12'!K$23*Table6[[#This Row],[DL_DUM]]+'[1]12'!K$24*Table6[[#This Row],[CT_DUM]]+'[1]12'!K$25*Table6[[#This Row],[PA_DUM]]+'[1]12'!K$26*Table6[[#This Row],[NY_DUM]]+'[1]12'!K$27*Table6[[#This Row],[NJ_DUM]]</f>
        <v>5.7605937584964177</v>
      </c>
      <c r="BO811" s="9">
        <f>Table6[[#This Row],[sales]]-Table6[[#This Row],[ Pred_12]]</f>
        <v>505.42163483110693</v>
      </c>
      <c r="BP811" s="47">
        <f>ABS(Table6[[#This Row],[ Red_12]]/Table6[[#This Row],[sales]])</f>
        <v>0.98873084110456966</v>
      </c>
      <c r="BQ811">
        <f>LN(G811+'2019 Totals and Calculations'!C$18)</f>
        <v>6.8396842295626747</v>
      </c>
      <c r="BR811">
        <f>LN(Table6[[#This Row],[PROF RADIO]]+'2019 Totals and Calculations'!D$18)</f>
        <v>4.9636659890854737</v>
      </c>
      <c r="BS811">
        <f>LN(Table6[[#This Row],[ONLINE LINGERING]]+'2019 Totals and Calculations'!E$18)</f>
        <v>4.4335448178466779</v>
      </c>
      <c r="BT811">
        <f>MONTH(Table6[[#This Row],[Date]])</f>
        <v>6</v>
      </c>
      <c r="BU811">
        <f t="shared" si="337"/>
        <v>0</v>
      </c>
      <c r="BV811">
        <f t="shared" si="338"/>
        <v>0</v>
      </c>
      <c r="BW811">
        <f t="shared" si="339"/>
        <v>0</v>
      </c>
      <c r="BX811">
        <f t="shared" si="340"/>
        <v>0</v>
      </c>
      <c r="BY811">
        <f t="shared" si="341"/>
        <v>0</v>
      </c>
      <c r="BZ811">
        <f t="shared" si="342"/>
        <v>1</v>
      </c>
      <c r="CA811">
        <f t="shared" si="343"/>
        <v>0</v>
      </c>
      <c r="CB811">
        <f t="shared" si="344"/>
        <v>0</v>
      </c>
      <c r="CC811">
        <f t="shared" si="345"/>
        <v>0</v>
      </c>
      <c r="CD811">
        <f t="shared" si="346"/>
        <v>0</v>
      </c>
      <c r="CE811">
        <f t="shared" si="347"/>
        <v>0</v>
      </c>
      <c r="CF811">
        <f t="shared" si="348"/>
        <v>0</v>
      </c>
      <c r="CG811">
        <f t="shared" si="349"/>
        <v>25</v>
      </c>
      <c r="CH81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506.10769912253784</v>
      </c>
      <c r="CI811" s="79">
        <f>Table6[[#This Row],[sales]]-CH811</f>
        <v>5.0745294670655312</v>
      </c>
      <c r="CJ811">
        <f>ABS(Table6[[#This Row],[sales]]-CH811)/Table6[[#This Row],[sales]]</f>
        <v>9.9270459402835722E-3</v>
      </c>
      <c r="CK81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488.82278521098635</v>
      </c>
      <c r="CL811" s="79">
        <f>Table6[[#This Row],[sales]]-CK811</f>
        <v>22.359443378617016</v>
      </c>
      <c r="CM811">
        <f>ABS(Table6[[#This Row],[sales]]-CK811)/Table6[[#This Row],[sales]]</f>
        <v>4.3740650844433078E-2</v>
      </c>
      <c r="CN81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482.91275379936405</v>
      </c>
      <c r="CO811" s="79">
        <f>Table6[[#This Row],[sales]]-CN811</f>
        <v>28.269474790239315</v>
      </c>
      <c r="CP811">
        <f>ABS(Table6[[#This Row],[sales]]-CN811)/Table6[[#This Row],[sales]]</f>
        <v>5.5302147080185625E-2</v>
      </c>
      <c r="CQ81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454.1443273441194</v>
      </c>
      <c r="CR811" s="79">
        <f>Table6[[#This Row],[sales]]-CQ811</f>
        <v>57.037901245483965</v>
      </c>
      <c r="CS811">
        <f>ABS(Table6[[#This Row],[sales]]-CQ811)/Table6[[#This Row],[sales]]</f>
        <v>0.11158036812597445</v>
      </c>
    </row>
    <row r="812" spans="1:97" x14ac:dyDescent="0.2">
      <c r="A812">
        <v>811</v>
      </c>
      <c r="B812" t="s">
        <v>953</v>
      </c>
      <c r="C812" s="5">
        <v>42911</v>
      </c>
      <c r="D812" s="6">
        <v>551.84004466273836</v>
      </c>
      <c r="E812" s="8">
        <f>YEAR(Table6[[#This Row],[Date]])</f>
        <v>2017</v>
      </c>
      <c r="F812" s="6">
        <f>Table6[[#This Row],[TV_State]]+Table6[[#This Row],[Radio_State]]+Table6[[#This Row],[Online]]</f>
        <v>674.4711656989025</v>
      </c>
      <c r="G812" s="6">
        <f t="shared" si="324"/>
        <v>566.61742170809259</v>
      </c>
      <c r="H812" s="6">
        <f>LN(Table6[[#This Row],[PROF TV LING]])</f>
        <v>6.339684334731853</v>
      </c>
      <c r="I812" s="6">
        <f t="shared" si="325"/>
        <v>6.3132582301227442</v>
      </c>
      <c r="J812" s="6">
        <v>81.754080690776064</v>
      </c>
      <c r="K812" s="6">
        <f t="shared" si="330"/>
        <v>81.057608491113825</v>
      </c>
      <c r="L812" s="6">
        <f>0.5*J811+0.5*Table6[[#This Row],[Radio_State]]</f>
        <v>81.349357519039557</v>
      </c>
      <c r="M812" s="6">
        <f>LN(Table6[[#This Row],[RADIO LINGERING ]])</f>
        <v>4.3987529358961774</v>
      </c>
      <c r="N812" s="6">
        <f t="shared" si="326"/>
        <v>4.4037157252383059</v>
      </c>
      <c r="O812" s="6">
        <v>40.877040345388032</v>
      </c>
      <c r="P812" s="6">
        <f t="shared" si="327"/>
        <v>40.704513987531726</v>
      </c>
      <c r="Q812" s="6">
        <f>0.3*O811+0.7*Table6[[#This Row],[Online]]</f>
        <v>40.755623393867076</v>
      </c>
      <c r="R812" s="6">
        <f>LN(Table6[[#This Row],[ONLINE LINGERING]])</f>
        <v>3.707593827561618</v>
      </c>
      <c r="S812" s="6">
        <f t="shared" si="328"/>
        <v>3.7105685446783609</v>
      </c>
      <c r="T812" s="6">
        <v>448.63461202887021</v>
      </c>
      <c r="U812" s="6">
        <f t="shared" si="329"/>
        <v>6.1062087747693043</v>
      </c>
      <c r="V812" s="8">
        <f>YEAR(Table6[[#This Row],[Date]])</f>
        <v>2017</v>
      </c>
      <c r="W812" s="8">
        <f>WEEKNUM(Table6[[#This Row],[Date]])</f>
        <v>26</v>
      </c>
      <c r="X812" t="s">
        <v>979</v>
      </c>
      <c r="Y812" s="9">
        <f>Table6[[#This Row],[LNTVLING]]+Table6[[#This Row],[LNRADIOLING]]+Table6[[#This Row],[LNONLINELING]]</f>
        <v>14.446031098189648</v>
      </c>
      <c r="Z812">
        <f t="shared" si="350"/>
        <v>1</v>
      </c>
      <c r="AA812">
        <f t="shared" si="331"/>
        <v>0</v>
      </c>
      <c r="AB812">
        <f t="shared" si="332"/>
        <v>0</v>
      </c>
      <c r="AC812">
        <f t="shared" si="333"/>
        <v>0</v>
      </c>
      <c r="AD812">
        <f t="shared" si="334"/>
        <v>0</v>
      </c>
      <c r="AE812">
        <f t="shared" si="335"/>
        <v>0</v>
      </c>
      <c r="AF812">
        <f t="shared" si="336"/>
        <v>1</v>
      </c>
      <c r="AG812" s="9">
        <f>'[1]1'!J$20+'[1]1'!J$21*Table6[[#This Row],[TV_State]]</f>
        <v>1872.4280402580139</v>
      </c>
      <c r="AH812" s="9">
        <f>Table6[[#This Row],[sales]]-Table6[[#This Row],[Pred_1]]</f>
        <v>-1423.7934282291437</v>
      </c>
      <c r="AI812">
        <f>ABS(Table6[[#This Row],[Res_1]])/Table6[[#This Row],[sales]]</f>
        <v>3.1736147636721368</v>
      </c>
      <c r="AJ812" s="9">
        <f>'[1]2'!J$20+'[1]2'!J$21*Table6[[#This Row],[Radio_State]]</f>
        <v>2073.1866991001816</v>
      </c>
      <c r="AK812" s="9">
        <f>Table6[[#This Row],[sales]]-Table6[[#This Row],[ Pred_2 ]]</f>
        <v>-1624.5520870713115</v>
      </c>
      <c r="AL812">
        <f>ABS(Table6[[#This Row],[ Res_2 ]])/Table6[[#This Row],[sales]]</f>
        <v>3.6211028830891219</v>
      </c>
      <c r="AM812" s="10">
        <f>'[1]3'!J$20+'[1]3'!J$21*Data!O812</f>
        <v>2036.8899709304185</v>
      </c>
      <c r="AN812" s="9">
        <f>Table6[[#This Row],[sales]]-Table6[[#This Row],[Pred_3]]</f>
        <v>-1588.2553589015483</v>
      </c>
      <c r="AO812" s="9">
        <f>ABS(Table6[[#This Row],[Res_3]])/Table6[[#This Row],[sales]]</f>
        <v>3.5401980059428451</v>
      </c>
      <c r="AP812" s="9">
        <f>'[1]4'!L$21+'[1]4'!L$27*Table6[[#This Row],[TV_State]]+'[1]4'!L$22*Table6[[#This Row],[NJ_DUM]]+'[1]4'!L$23*Table6[[#This Row],[NY_DUM]]+'[1]4'!L$24*Table6[[#This Row],[PA_DUM]]+'[1]4'!L$25*Table6[[#This Row],[CT_DUM]]+'[1]4'!L$26*Table6[[#This Row],[DL_DUM]]</f>
        <v>359.55522726141737</v>
      </c>
      <c r="AQ812" s="9">
        <f>Table6[[#This Row],[sales]]-Table6[[#This Row],[Pred_4]]</f>
        <v>89.079384767452837</v>
      </c>
      <c r="AR812">
        <f>ABS(Table6[[#This Row],[Res_4]]/Table6[[#This Row],[sales]])</f>
        <v>0.19855664805844375</v>
      </c>
      <c r="AS812" s="9">
        <f>'[1]5'!L$20+'[1]5'!L$26*Table6[[#This Row],[Radio_State]]+'[1]5'!L$21*Table6[[#This Row],[NJ_DUM]]+'[1]5'!L$22*Table6[[#This Row],[NY_DUM]]+'[1]5'!L$23*Table6[[#This Row],[PA_DUM]]+'[1]5'!L$24*Table6[[#This Row],[CT_DUM]]+'[1]5'!L$25*Table6[[#This Row],[DL_DUM]]</f>
        <v>340.40913303883389</v>
      </c>
      <c r="AT812" s="9">
        <f>Table6[[#This Row],[sales]]-Table6[[#This Row],[Pred_5]]</f>
        <v>108.22547899003632</v>
      </c>
      <c r="AU812" s="9">
        <f>ABS(Table6[[#This Row],[Red_5]]/Table6[[#This Row],[sales]])</f>
        <v>0.24123301254133259</v>
      </c>
      <c r="AV812" s="9">
        <f>'[1]6'!L$20+'[1]6'!L$26*Table6[[#This Row],[Online]]+'[1]6'!L$21*Table6[[#This Row],[NJ_DUM]]+'[1]6'!L$22*Table6[[#This Row],[NY_DUM]]+'[1]6'!L$23*Table6[[#This Row],[PA_DUM]]+'[1]6'!L$24*Table6[[#This Row],[CT_DUM]]+'[1]6'!L$25*Table6[[#This Row],[DL_DUM]]</f>
        <v>171.95360749742869</v>
      </c>
      <c r="AW812" s="9">
        <f>Table6[[#This Row],[sales]]-Table6[[#This Row],[Pred_6]]</f>
        <v>276.68100453144154</v>
      </c>
      <c r="AX812" s="9">
        <f>ABS(Table6[[#This Row],[Red_6]]/Table6[[#This Row],[sales]])</f>
        <v>0.61671791946724963</v>
      </c>
      <c r="AY812" s="9">
        <f>'[1]7'!L$21+'[1]7'!L$27*Table6[[#This Row],[LNTV]]+'[1]7'!L$22*Table6[[#This Row],[NJ_DUM]]+'[1]7'!L$23*Table6[[#This Row],[NY_DUM]]+'[1]7'!L$24*Table6[[#This Row],[PA_DUM]]+'[1]7'!L$25*Table6[[#This Row],[CT_DUM]]+'[1]7'!L$26*Table6[[#This Row],[DL_DUM]]</f>
        <v>5.8443500290320367</v>
      </c>
      <c r="AZ812" s="9">
        <f>Table6[[#This Row],[sales]]-Table6[[#This Row],[Pred_7]]</f>
        <v>442.79026199983815</v>
      </c>
      <c r="BA812" s="9">
        <f>ABS(Table6[[#This Row],[Red_7]]/Table6[[#This Row],[sales]])</f>
        <v>0.98697302911471319</v>
      </c>
      <c r="BB812" s="9">
        <f>'[1]8'!O$22+'[1]8'!O$28*Table6[[#This Row],[LNRADIOLING]]+'[1]8'!O$23*Table6[[#This Row],[DL_DUM]]+'[1]8'!O$24*Table6[[#This Row],[CT_DUM]]+'[1]8'!O$25*Table6[[#This Row],[PA_DUM]]+'[1]8'!O$26*Table6[[#This Row],[NY_DUM]]+'[1]8'!O$27*Table6[[#This Row],[NJ_DUM]]</f>
        <v>5.8355593274536224</v>
      </c>
      <c r="BC812" s="9">
        <f>Table6[[#This Row],[sales]]-Table6[[#This Row],[Pred_8]]</f>
        <v>442.7990527014166</v>
      </c>
      <c r="BD812" s="9">
        <f>ABS(Table6[[#This Row],[Red_8]]/Table6[[#This Row],[sales]])</f>
        <v>0.98699262346018435</v>
      </c>
      <c r="BE812" s="9">
        <f>'[1]9'!M$19+'[1]9'!M$21*Table6[[#This Row],[LNONLINE]]+'[1]9'!M$20*Table6[[#This Row],[DL_DUM]]+'[1]9'!M$22*Table6[[#This Row],[CT_DUM]]+'[1]9'!M$23*Table6[[#This Row],[PA_DUM]]+'[1]9'!M$24*Table6[[#This Row],[NY_DUM]]+'[1]9'!M$25*Table6[[#This Row],[NJ_DUM]]</f>
        <v>5.7170808380453302</v>
      </c>
      <c r="BF812" s="9">
        <f>Table6[[#This Row],[sales]]-Table6[[#This Row],[Pred_9]]</f>
        <v>442.91753119082489</v>
      </c>
      <c r="BG812" s="9">
        <f>ABS(Table6[[#This Row],[Red_9]]/Table6[[#This Row],[sales]])</f>
        <v>0.98725671028325068</v>
      </c>
      <c r="BH812" s="9">
        <f>'[1]10'!P$22+'[1]10'!P$30*Table6[[#This Row],[LNTV]]+'[1]10'!P$29*Table6[[#This Row],[LNRADIOLING]]+'[1]10'!P$24*Table6[[#This Row],[LNONLINELING]]+'[1]10'!P$23*Table6[[#This Row],[DL_DUM]]+'[1]10'!P$25*Table6[[#This Row],[CT_DUM]]+'[1]10'!P$26*Table6[[#This Row],[PA_DUM]]+'[1]10'!P$27*Table6[[#This Row],[NY_DUM]]+'[1]10'!P$28*Table6[[#This Row],[NJ_DUM]]</f>
        <v>5.7571409361419743</v>
      </c>
      <c r="BI812" s="9">
        <f>Table6[[#This Row],[sales]]-Table6[[#This Row],[Pred_10]]</f>
        <v>442.87747109272823</v>
      </c>
      <c r="BJ812" s="45">
        <f>ABS(Table6[[#This Row],[Red_10]]/Table6[[#This Row],[sales]])</f>
        <v>0.98716741690948384</v>
      </c>
      <c r="BK812" s="9">
        <f>'[1]11'!P$32+'[1]11'!P$40*Table6[[#This Row],[LNONLINELING]]+'[1]11'!P$39*Table6[[#This Row],[LNRADIOLING]]+'[1]11'!P$38*Table6[[#This Row],[LNTVLING]]+'[1]11'!P$33*Table6[[#This Row],[DL_DUM]]+'[1]11'!P$34*Table6[[#This Row],[CT_DUM]]+'[1]11'!P$35*Table6[[#This Row],[PA_DUM]]+'[1]11'!P$36*Table6[[#This Row],[NY_DUM]]+'[1]11'!P$37*Table6[[#This Row],[NJ_DUM]]</f>
        <v>5.7439303126608143</v>
      </c>
      <c r="BL812" s="9">
        <f>Table6[[#This Row],[sales]]-Table6[[#This Row],[ Pred_11]]</f>
        <v>442.89068171620937</v>
      </c>
      <c r="BM812" s="47">
        <f>ABS(Table6[[#This Row],[ Red_11]]/Table6[[#This Row],[sales]])</f>
        <v>0.98719686319634381</v>
      </c>
      <c r="BN812" s="9">
        <f>'[1]12'!K$22+'[1]12'!K$28*Table6[[#This Row],[COMBINE LN LING]]+'[1]12'!K$23*Table6[[#This Row],[DL_DUM]]+'[1]12'!K$24*Table6[[#This Row],[CT_DUM]]+'[1]12'!K$25*Table6[[#This Row],[PA_DUM]]+'[1]12'!K$26*Table6[[#This Row],[NY_DUM]]+'[1]12'!K$27*Table6[[#This Row],[NJ_DUM]]</f>
        <v>5.7614392412359736</v>
      </c>
      <c r="BO812" s="9">
        <f>Table6[[#This Row],[sales]]-Table6[[#This Row],[ Pred_12]]</f>
        <v>442.87317278763425</v>
      </c>
      <c r="BP812" s="47">
        <f>ABS(Table6[[#This Row],[ Red_12]]/Table6[[#This Row],[sales]])</f>
        <v>0.98715783605018592</v>
      </c>
      <c r="BQ812">
        <f>LN(G812+'2019 Totals and Calculations'!C$18)</f>
        <v>6.8328818677640042</v>
      </c>
      <c r="BR812">
        <f>LN(Table6[[#This Row],[PROF RADIO]]+'2019 Totals and Calculations'!D$18)</f>
        <v>4.9685206224913419</v>
      </c>
      <c r="BS812">
        <f>LN(Table6[[#This Row],[ONLINE LINGERING]]+'2019 Totals and Calculations'!E$18)</f>
        <v>4.4383241134499798</v>
      </c>
      <c r="BT812">
        <f>MONTH(Table6[[#This Row],[Date]])</f>
        <v>6</v>
      </c>
      <c r="BU812">
        <f t="shared" si="337"/>
        <v>0</v>
      </c>
      <c r="BV812">
        <f t="shared" si="338"/>
        <v>0</v>
      </c>
      <c r="BW812">
        <f t="shared" si="339"/>
        <v>0</v>
      </c>
      <c r="BX812">
        <f t="shared" si="340"/>
        <v>0</v>
      </c>
      <c r="BY812">
        <f t="shared" si="341"/>
        <v>0</v>
      </c>
      <c r="BZ812">
        <f t="shared" si="342"/>
        <v>1</v>
      </c>
      <c r="CA812">
        <f t="shared" si="343"/>
        <v>0</v>
      </c>
      <c r="CB812">
        <f t="shared" si="344"/>
        <v>0</v>
      </c>
      <c r="CC812">
        <f t="shared" si="345"/>
        <v>0</v>
      </c>
      <c r="CD812">
        <f t="shared" si="346"/>
        <v>0</v>
      </c>
      <c r="CE812">
        <f t="shared" si="347"/>
        <v>0</v>
      </c>
      <c r="CF812">
        <f t="shared" si="348"/>
        <v>0</v>
      </c>
      <c r="CG812">
        <f t="shared" si="349"/>
        <v>26</v>
      </c>
      <c r="CH81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506.45031703254722</v>
      </c>
      <c r="CI812" s="79">
        <f>Table6[[#This Row],[sales]]-CH812</f>
        <v>-57.81570500367701</v>
      </c>
      <c r="CJ812">
        <f>ABS(Table6[[#This Row],[sales]]-CH812)/Table6[[#This Row],[sales]]</f>
        <v>0.12887036232495699</v>
      </c>
      <c r="CK81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490.66152446788419</v>
      </c>
      <c r="CL812" s="79">
        <f>Table6[[#This Row],[sales]]-CK812</f>
        <v>-42.026912439013984</v>
      </c>
      <c r="CM812">
        <f>ABS(Table6[[#This Row],[sales]]-CK812)/Table6[[#This Row],[sales]]</f>
        <v>9.3677374219868478E-2</v>
      </c>
      <c r="CN81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484.80690030350496</v>
      </c>
      <c r="CO812" s="79">
        <f>Table6[[#This Row],[sales]]-CN812</f>
        <v>-36.172288274634752</v>
      </c>
      <c r="CP812">
        <f>ABS(Table6[[#This Row],[sales]]-CN812)/Table6[[#This Row],[sales]]</f>
        <v>8.0627502436898521E-2</v>
      </c>
      <c r="CQ81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456.09999792057528</v>
      </c>
      <c r="CR812" s="79">
        <f>Table6[[#This Row],[sales]]-CQ812</f>
        <v>-7.4653858917050684</v>
      </c>
      <c r="CS812">
        <f>ABS(Table6[[#This Row],[sales]]-CQ812)/Table6[[#This Row],[sales]]</f>
        <v>1.6640236155530196E-2</v>
      </c>
    </row>
    <row r="813" spans="1:97" x14ac:dyDescent="0.2">
      <c r="A813">
        <v>812</v>
      </c>
      <c r="B813" t="s">
        <v>953</v>
      </c>
      <c r="C813" s="5">
        <v>42918</v>
      </c>
      <c r="D813" s="6">
        <v>557.35844510936579</v>
      </c>
      <c r="E813" s="8">
        <f>YEAR(Table6[[#This Row],[Date]])</f>
        <v>2017</v>
      </c>
      <c r="F813" s="6">
        <f>Table6[[#This Row],[TV_State]]+Table6[[#This Row],[Radio_State]]+Table6[[#This Row],[Online]]</f>
        <v>681.21587735589151</v>
      </c>
      <c r="G813" s="6">
        <f t="shared" si="324"/>
        <v>563.83972872847448</v>
      </c>
      <c r="H813" s="6">
        <f>LN(Table6[[#This Row],[PROF TV LING]])</f>
        <v>6.3347700421932762</v>
      </c>
      <c r="I813" s="6">
        <f t="shared" si="325"/>
        <v>6.323208560975913</v>
      </c>
      <c r="J813" s="6">
        <v>82.571621497683822</v>
      </c>
      <c r="K813" s="6">
        <f t="shared" si="330"/>
        <v>81.814614994398823</v>
      </c>
      <c r="L813" s="6">
        <f>0.5*J812+0.5*Table6[[#This Row],[Radio_State]]</f>
        <v>82.16285109422995</v>
      </c>
      <c r="M813" s="6">
        <f>LN(Table6[[#This Row],[RADIO LINGERING ]])</f>
        <v>4.4087032667493453</v>
      </c>
      <c r="N813" s="6">
        <f t="shared" si="326"/>
        <v>4.4136660560914747</v>
      </c>
      <c r="O813" s="6">
        <v>41.285810748841911</v>
      </c>
      <c r="P813" s="6">
        <f t="shared" si="327"/>
        <v>41.111421720448853</v>
      </c>
      <c r="Q813" s="6">
        <f>0.3*O812+0.7*Table6[[#This Row],[Online]]</f>
        <v>41.163179627805746</v>
      </c>
      <c r="R813" s="6">
        <f>LN(Table6[[#This Row],[ONLINE LINGERING]])</f>
        <v>3.7175441584147864</v>
      </c>
      <c r="S813" s="6">
        <f t="shared" si="328"/>
        <v>3.7205188755315288</v>
      </c>
      <c r="T813" s="6">
        <v>475.01996116568466</v>
      </c>
      <c r="U813" s="6">
        <f t="shared" si="329"/>
        <v>6.1633568266583829</v>
      </c>
      <c r="V813" s="8">
        <f>YEAR(Table6[[#This Row],[Date]])</f>
        <v>2017</v>
      </c>
      <c r="W813" s="8">
        <f>WEEKNUM(Table6[[#This Row],[Date]])</f>
        <v>27</v>
      </c>
      <c r="X813" t="s">
        <v>980</v>
      </c>
      <c r="Y813" s="9">
        <f>Table6[[#This Row],[LNTVLING]]+Table6[[#This Row],[LNRADIOLING]]+Table6[[#This Row],[LNONLINELING]]</f>
        <v>14.461017467357408</v>
      </c>
      <c r="Z813">
        <f t="shared" si="350"/>
        <v>1</v>
      </c>
      <c r="AA813">
        <f t="shared" si="331"/>
        <v>0</v>
      </c>
      <c r="AB813">
        <f t="shared" si="332"/>
        <v>0</v>
      </c>
      <c r="AC813">
        <f t="shared" si="333"/>
        <v>0</v>
      </c>
      <c r="AD813">
        <f t="shared" si="334"/>
        <v>0</v>
      </c>
      <c r="AE813">
        <f t="shared" si="335"/>
        <v>0</v>
      </c>
      <c r="AF813">
        <f t="shared" si="336"/>
        <v>1</v>
      </c>
      <c r="AG813" s="9">
        <f>'[1]1'!J$20+'[1]1'!J$21*Table6[[#This Row],[TV_State]]</f>
        <v>1877.8549952060307</v>
      </c>
      <c r="AH813" s="9">
        <f>Table6[[#This Row],[sales]]-Table6[[#This Row],[Pred_1]]</f>
        <v>-1402.835034040346</v>
      </c>
      <c r="AI813">
        <f>ABS(Table6[[#This Row],[Res_1]])/Table6[[#This Row],[sales]]</f>
        <v>2.9532128094108532</v>
      </c>
      <c r="AJ813" s="9">
        <f>'[1]2'!J$20+'[1]2'!J$21*Table6[[#This Row],[Radio_State]]</f>
        <v>2076.7757480512082</v>
      </c>
      <c r="AK813" s="9">
        <f>Table6[[#This Row],[sales]]-Table6[[#This Row],[ Pred_2 ]]</f>
        <v>-1601.7557868855235</v>
      </c>
      <c r="AL813">
        <f>ABS(Table6[[#This Row],[ Res_2 ]])/Table6[[#This Row],[sales]]</f>
        <v>3.3719757438295082</v>
      </c>
      <c r="AM813" s="10">
        <f>'[1]3'!J$20+'[1]3'!J$21*Data!O813</f>
        <v>2039.2515688224742</v>
      </c>
      <c r="AN813" s="9">
        <f>Table6[[#This Row],[sales]]-Table6[[#This Row],[Pred_3]]</f>
        <v>-1564.2316076567895</v>
      </c>
      <c r="AO813" s="9">
        <f>ABS(Table6[[#This Row],[Res_3]])/Table6[[#This Row],[sales]]</f>
        <v>3.2929807914139277</v>
      </c>
      <c r="AP813" s="9">
        <f>'[1]4'!L$21+'[1]4'!L$27*Table6[[#This Row],[TV_State]]+'[1]4'!L$22*Table6[[#This Row],[NJ_DUM]]+'[1]4'!L$23*Table6[[#This Row],[NY_DUM]]+'[1]4'!L$24*Table6[[#This Row],[PA_DUM]]+'[1]4'!L$25*Table6[[#This Row],[CT_DUM]]+'[1]4'!L$26*Table6[[#This Row],[DL_DUM]]</f>
        <v>360.77247959057331</v>
      </c>
      <c r="AQ813" s="9">
        <f>Table6[[#This Row],[sales]]-Table6[[#This Row],[Pred_4]]</f>
        <v>114.24748157511135</v>
      </c>
      <c r="AR813">
        <f>ABS(Table6[[#This Row],[Res_4]]/Table6[[#This Row],[sales]])</f>
        <v>0.24051090673063819</v>
      </c>
      <c r="AS813" s="9">
        <f>'[1]5'!L$20+'[1]5'!L$26*Table6[[#This Row],[Radio_State]]+'[1]5'!L$21*Table6[[#This Row],[NJ_DUM]]+'[1]5'!L$22*Table6[[#This Row],[NY_DUM]]+'[1]5'!L$23*Table6[[#This Row],[PA_DUM]]+'[1]5'!L$24*Table6[[#This Row],[CT_DUM]]+'[1]5'!L$25*Table6[[#This Row],[DL_DUM]]</f>
        <v>341.84930908595175</v>
      </c>
      <c r="AT813" s="9">
        <f>Table6[[#This Row],[sales]]-Table6[[#This Row],[Pred_5]]</f>
        <v>133.17065207973292</v>
      </c>
      <c r="AU813" s="9">
        <f>ABS(Table6[[#This Row],[Red_5]]/Table6[[#This Row],[sales]])</f>
        <v>0.28034748635180751</v>
      </c>
      <c r="AV813" s="9">
        <f>'[1]6'!L$20+'[1]6'!L$26*Table6[[#This Row],[Online]]+'[1]6'!L$21*Table6[[#This Row],[NJ_DUM]]+'[1]6'!L$22*Table6[[#This Row],[NY_DUM]]+'[1]6'!L$23*Table6[[#This Row],[PA_DUM]]+'[1]6'!L$24*Table6[[#This Row],[CT_DUM]]+'[1]6'!L$25*Table6[[#This Row],[DL_DUM]]</f>
        <v>173.7326815842676</v>
      </c>
      <c r="AW813" s="9">
        <f>Table6[[#This Row],[sales]]-Table6[[#This Row],[Pred_6]]</f>
        <v>301.28727958141707</v>
      </c>
      <c r="AX813" s="9">
        <f>ABS(Table6[[#This Row],[Red_6]]/Table6[[#This Row],[sales]])</f>
        <v>0.63426235571673062</v>
      </c>
      <c r="AY813" s="9">
        <f>'[1]7'!L$21+'[1]7'!L$27*Table6[[#This Row],[LNTV]]+'[1]7'!L$22*Table6[[#This Row],[NJ_DUM]]+'[1]7'!L$23*Table6[[#This Row],[NY_DUM]]+'[1]7'!L$24*Table6[[#This Row],[PA_DUM]]+'[1]7'!L$25*Table6[[#This Row],[CT_DUM]]+'[1]7'!L$26*Table6[[#This Row],[DL_DUM]]</f>
        <v>5.8454513763220373</v>
      </c>
      <c r="AZ813" s="9">
        <f>Table6[[#This Row],[sales]]-Table6[[#This Row],[Pred_7]]</f>
        <v>469.17450978936262</v>
      </c>
      <c r="BA813" s="9">
        <f>ABS(Table6[[#This Row],[Red_7]]/Table6[[#This Row],[sales]])</f>
        <v>0.98769430370467493</v>
      </c>
      <c r="BB813" s="9">
        <f>'[1]8'!O$22+'[1]8'!O$28*Table6[[#This Row],[LNRADIOLING]]+'[1]8'!O$23*Table6[[#This Row],[DL_DUM]]+'[1]8'!O$24*Table6[[#This Row],[CT_DUM]]+'[1]8'!O$25*Table6[[#This Row],[PA_DUM]]+'[1]8'!O$26*Table6[[#This Row],[NY_DUM]]+'[1]8'!O$27*Table6[[#This Row],[NJ_DUM]]</f>
        <v>5.8362691934573983</v>
      </c>
      <c r="BC813" s="9">
        <f>Table6[[#This Row],[sales]]-Table6[[#This Row],[Pred_8]]</f>
        <v>469.18369197222728</v>
      </c>
      <c r="BD813" s="9">
        <f>ABS(Table6[[#This Row],[Red_8]]/Table6[[#This Row],[sales]])</f>
        <v>0.9877136338036504</v>
      </c>
      <c r="BE813" s="9">
        <f>'[1]9'!M$19+'[1]9'!M$21*Table6[[#This Row],[LNONLINE]]+'[1]9'!M$20*Table6[[#This Row],[DL_DUM]]+'[1]9'!M$22*Table6[[#This Row],[CT_DUM]]+'[1]9'!M$23*Table6[[#This Row],[PA_DUM]]+'[1]9'!M$24*Table6[[#This Row],[NY_DUM]]+'[1]9'!M$25*Table6[[#This Row],[NJ_DUM]]</f>
        <v>5.720231286376662</v>
      </c>
      <c r="BF813" s="9">
        <f>Table6[[#This Row],[sales]]-Table6[[#This Row],[Pred_9]]</f>
        <v>469.29972987930802</v>
      </c>
      <c r="BG813" s="9">
        <f>ABS(Table6[[#This Row],[Red_9]]/Table6[[#This Row],[sales]])</f>
        <v>0.98795791386884169</v>
      </c>
      <c r="BH813" s="9">
        <f>'[1]10'!P$22+'[1]10'!P$30*Table6[[#This Row],[LNTV]]+'[1]10'!P$29*Table6[[#This Row],[LNRADIOLING]]+'[1]10'!P$24*Table6[[#This Row],[LNONLINELING]]+'[1]10'!P$23*Table6[[#This Row],[DL_DUM]]+'[1]10'!P$25*Table6[[#This Row],[CT_DUM]]+'[1]10'!P$26*Table6[[#This Row],[PA_DUM]]+'[1]10'!P$27*Table6[[#This Row],[NY_DUM]]+'[1]10'!P$28*Table6[[#This Row],[NJ_DUM]]</f>
        <v>5.7589520194181931</v>
      </c>
      <c r="BI813" s="9">
        <f>Table6[[#This Row],[sales]]-Table6[[#This Row],[Pred_10]]</f>
        <v>469.26100914626647</v>
      </c>
      <c r="BJ813" s="45">
        <f>ABS(Table6[[#This Row],[Red_10]]/Table6[[#This Row],[sales]])</f>
        <v>0.98787639996162291</v>
      </c>
      <c r="BK813" s="9">
        <f>'[1]11'!P$32+'[1]11'!P$40*Table6[[#This Row],[LNONLINELING]]+'[1]11'!P$39*Table6[[#This Row],[LNRADIOLING]]+'[1]11'!P$38*Table6[[#This Row],[LNTVLING]]+'[1]11'!P$33*Table6[[#This Row],[DL_DUM]]+'[1]11'!P$34*Table6[[#This Row],[CT_DUM]]+'[1]11'!P$35*Table6[[#This Row],[PA_DUM]]+'[1]11'!P$36*Table6[[#This Row],[NY_DUM]]+'[1]11'!P$37*Table6[[#This Row],[NJ_DUM]]</f>
        <v>5.7475630302098057</v>
      </c>
      <c r="BL813" s="9">
        <f>Table6[[#This Row],[sales]]-Table6[[#This Row],[ Pred_11]]</f>
        <v>469.27239813547487</v>
      </c>
      <c r="BM813" s="47">
        <f>ABS(Table6[[#This Row],[ Red_11]]/Table6[[#This Row],[sales]])</f>
        <v>0.98790037577346135</v>
      </c>
      <c r="BN813" s="9">
        <f>'[1]12'!K$22+'[1]12'!K$28*Table6[[#This Row],[COMBINE LN LING]]+'[1]12'!K$23*Table6[[#This Row],[DL_DUM]]+'[1]12'!K$24*Table6[[#This Row],[CT_DUM]]+'[1]12'!K$25*Table6[[#This Row],[PA_DUM]]+'[1]12'!K$26*Table6[[#This Row],[NY_DUM]]+'[1]12'!K$27*Table6[[#This Row],[NJ_DUM]]</f>
        <v>5.7628814675950757</v>
      </c>
      <c r="BO813" s="9">
        <f>Table6[[#This Row],[sales]]-Table6[[#This Row],[ Pred_12]]</f>
        <v>469.25707969808957</v>
      </c>
      <c r="BP813" s="47">
        <f>ABS(Table6[[#This Row],[ Red_12]]/Table6[[#This Row],[sales]])</f>
        <v>0.98786812778677102</v>
      </c>
      <c r="BQ813">
        <f>LN(G813+'2019 Totals and Calculations'!C$18)</f>
        <v>6.8298837255720075</v>
      </c>
      <c r="BR813">
        <f>LN(Table6[[#This Row],[PROF RADIO]]+'2019 Totals and Calculations'!D$18)</f>
        <v>4.9737706067655338</v>
      </c>
      <c r="BS813">
        <f>LN(Table6[[#This Row],[ONLINE LINGERING]]+'2019 Totals and Calculations'!E$18)</f>
        <v>4.4431281275460597</v>
      </c>
      <c r="BT813">
        <f>MONTH(Table6[[#This Row],[Date]])</f>
        <v>7</v>
      </c>
      <c r="BU813">
        <f t="shared" si="337"/>
        <v>0</v>
      </c>
      <c r="BV813">
        <f t="shared" si="338"/>
        <v>0</v>
      </c>
      <c r="BW813">
        <f t="shared" si="339"/>
        <v>0</v>
      </c>
      <c r="BX813">
        <f t="shared" si="340"/>
        <v>0</v>
      </c>
      <c r="BY813">
        <f t="shared" si="341"/>
        <v>0</v>
      </c>
      <c r="BZ813">
        <f t="shared" si="342"/>
        <v>0</v>
      </c>
      <c r="CA813">
        <f t="shared" si="343"/>
        <v>1</v>
      </c>
      <c r="CB813">
        <f t="shared" si="344"/>
        <v>0</v>
      </c>
      <c r="CC813">
        <f t="shared" si="345"/>
        <v>0</v>
      </c>
      <c r="CD813">
        <f t="shared" si="346"/>
        <v>0</v>
      </c>
      <c r="CE813">
        <f t="shared" si="347"/>
        <v>0</v>
      </c>
      <c r="CF813">
        <f t="shared" si="348"/>
        <v>0</v>
      </c>
      <c r="CG813">
        <f t="shared" si="349"/>
        <v>27</v>
      </c>
      <c r="CH81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576.52671293826552</v>
      </c>
      <c r="CI813" s="79">
        <f>Table6[[#This Row],[sales]]-CH813</f>
        <v>-101.50675177258086</v>
      </c>
      <c r="CJ813">
        <f>ABS(Table6[[#This Row],[sales]]-CH813)/Table6[[#This Row],[sales]]</f>
        <v>0.21368944480456431</v>
      </c>
      <c r="CK81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578.13514543548069</v>
      </c>
      <c r="CL813" s="79">
        <f>Table6[[#This Row],[sales]]-CK813</f>
        <v>-103.11518426979603</v>
      </c>
      <c r="CM813">
        <f>ABS(Table6[[#This Row],[sales]]-CK813)/Table6[[#This Row],[sales]]</f>
        <v>0.21707547618999942</v>
      </c>
      <c r="CN81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481.92108894117825</v>
      </c>
      <c r="CO813" s="79">
        <f>Table6[[#This Row],[sales]]-CN813</f>
        <v>-6.9011277754935918</v>
      </c>
      <c r="CP813">
        <f>ABS(Table6[[#This Row],[sales]]-CN813)/Table6[[#This Row],[sales]]</f>
        <v>1.4528079532823068E-2</v>
      </c>
      <c r="CQ81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467.80846490079819</v>
      </c>
      <c r="CR813" s="79">
        <f>Table6[[#This Row],[sales]]-CQ813</f>
        <v>7.2114962648864775</v>
      </c>
      <c r="CS813">
        <f>ABS(Table6[[#This Row],[sales]]-CQ813)/Table6[[#This Row],[sales]]</f>
        <v>1.5181459421599217E-2</v>
      </c>
    </row>
    <row r="814" spans="1:97" x14ac:dyDescent="0.2">
      <c r="A814">
        <v>813</v>
      </c>
      <c r="B814" t="s">
        <v>953</v>
      </c>
      <c r="C814" s="5">
        <v>42925</v>
      </c>
      <c r="D814" s="6">
        <v>562.93202956045945</v>
      </c>
      <c r="E814" s="8">
        <f>YEAR(Table6[[#This Row],[Date]])</f>
        <v>2017</v>
      </c>
      <c r="F814" s="6">
        <f>Table6[[#This Row],[TV_State]]+Table6[[#This Row],[Radio_State]]+Table6[[#This Row],[Online]]</f>
        <v>688.02803612945047</v>
      </c>
      <c r="G814" s="6">
        <f t="shared" si="324"/>
        <v>563.56741897807001</v>
      </c>
      <c r="H814" s="6">
        <f>LN(Table6[[#This Row],[PROF TV LING]])</f>
        <v>6.3342869695850279</v>
      </c>
      <c r="I814" s="6">
        <f t="shared" si="325"/>
        <v>6.3331588918290809</v>
      </c>
      <c r="J814" s="6">
        <v>83.397337712660672</v>
      </c>
      <c r="K814" s="6">
        <f t="shared" si="330"/>
        <v>82.605976353529741</v>
      </c>
      <c r="L814" s="6">
        <f>0.5*J813+0.5*Table6[[#This Row],[Radio_State]]</f>
        <v>82.984479605172254</v>
      </c>
      <c r="M814" s="6">
        <f>LN(Table6[[#This Row],[RADIO LINGERING ]])</f>
        <v>4.4186535976025132</v>
      </c>
      <c r="N814" s="6">
        <f t="shared" si="326"/>
        <v>4.4236163869446425</v>
      </c>
      <c r="O814" s="6">
        <v>41.698668856330336</v>
      </c>
      <c r="P814" s="6">
        <f t="shared" si="327"/>
        <v>41.522494715565891</v>
      </c>
      <c r="Q814" s="6">
        <f>0.3*O813+0.7*Table6[[#This Row],[Online]]</f>
        <v>41.574811424083805</v>
      </c>
      <c r="R814" s="6">
        <f>LN(Table6[[#This Row],[ONLINE LINGERING]])</f>
        <v>3.7274944892679542</v>
      </c>
      <c r="S814" s="6">
        <f t="shared" si="328"/>
        <v>3.7304692063846971</v>
      </c>
      <c r="T814" s="6">
        <v>480.488762613863</v>
      </c>
      <c r="U814" s="6">
        <f t="shared" si="329"/>
        <v>6.1748038412770638</v>
      </c>
      <c r="V814" s="8">
        <f>YEAR(Table6[[#This Row],[Date]])</f>
        <v>2017</v>
      </c>
      <c r="W814" s="8">
        <f>WEEKNUM(Table6[[#This Row],[Date]])</f>
        <v>28</v>
      </c>
      <c r="X814" t="s">
        <v>981</v>
      </c>
      <c r="Y814" s="9">
        <f>Table6[[#This Row],[LNTVLING]]+Table6[[#This Row],[LNRADIOLING]]+Table6[[#This Row],[LNONLINELING]]</f>
        <v>14.480435056455494</v>
      </c>
      <c r="Z814">
        <f t="shared" si="350"/>
        <v>1</v>
      </c>
      <c r="AA814">
        <f t="shared" si="331"/>
        <v>0</v>
      </c>
      <c r="AB814">
        <f t="shared" si="332"/>
        <v>0</v>
      </c>
      <c r="AC814">
        <f t="shared" si="333"/>
        <v>0</v>
      </c>
      <c r="AD814">
        <f t="shared" si="334"/>
        <v>0</v>
      </c>
      <c r="AE814">
        <f t="shared" si="335"/>
        <v>0</v>
      </c>
      <c r="AF814">
        <f t="shared" si="336"/>
        <v>1</v>
      </c>
      <c r="AG814" s="9">
        <f>'[1]1'!J$20+'[1]1'!J$21*Table6[[#This Row],[TV_State]]</f>
        <v>1883.3362197035281</v>
      </c>
      <c r="AH814" s="9">
        <f>Table6[[#This Row],[sales]]-Table6[[#This Row],[Pred_1]]</f>
        <v>-1402.8474570896651</v>
      </c>
      <c r="AI814">
        <f>ABS(Table6[[#This Row],[Res_1]])/Table6[[#This Row],[sales]]</f>
        <v>2.9196259439204422</v>
      </c>
      <c r="AJ814" s="9">
        <f>'[1]2'!J$20+'[1]2'!J$21*Table6[[#This Row],[Radio_State]]</f>
        <v>2080.400687491745</v>
      </c>
      <c r="AK814" s="9">
        <f>Table6[[#This Row],[sales]]-Table6[[#This Row],[ Pred_2 ]]</f>
        <v>-1599.911924877882</v>
      </c>
      <c r="AL814">
        <f>ABS(Table6[[#This Row],[ Res_2 ]])/Table6[[#This Row],[sales]]</f>
        <v>3.3297592979580779</v>
      </c>
      <c r="AM814" s="10">
        <f>'[1]3'!J$20+'[1]3'!J$21*Data!O814</f>
        <v>2041.6367826934502</v>
      </c>
      <c r="AN814" s="9">
        <f>Table6[[#This Row],[sales]]-Table6[[#This Row],[Pred_3]]</f>
        <v>-1561.1480200795872</v>
      </c>
      <c r="AO814" s="9">
        <f>ABS(Table6[[#This Row],[Res_3]])/Table6[[#This Row],[sales]]</f>
        <v>3.2490833117239384</v>
      </c>
      <c r="AP814" s="9">
        <f>'[1]4'!L$21+'[1]4'!L$27*Table6[[#This Row],[TV_State]]+'[1]4'!L$22*Table6[[#This Row],[NJ_DUM]]+'[1]4'!L$23*Table6[[#This Row],[NY_DUM]]+'[1]4'!L$24*Table6[[#This Row],[PA_DUM]]+'[1]4'!L$25*Table6[[#This Row],[CT_DUM]]+'[1]4'!L$26*Table6[[#This Row],[DL_DUM]]</f>
        <v>362.00190444302081</v>
      </c>
      <c r="AQ814" s="9">
        <f>Table6[[#This Row],[sales]]-Table6[[#This Row],[Pred_4]]</f>
        <v>118.4868581708422</v>
      </c>
      <c r="AR814">
        <f>ABS(Table6[[#This Row],[Res_4]]/Table6[[#This Row],[sales]])</f>
        <v>0.24659652293692089</v>
      </c>
      <c r="AS814" s="9">
        <f>'[1]5'!L$20+'[1]5'!L$26*Table6[[#This Row],[Radio_State]]+'[1]5'!L$21*Table6[[#This Row],[NJ_DUM]]+'[1]5'!L$22*Table6[[#This Row],[NY_DUM]]+'[1]5'!L$23*Table6[[#This Row],[PA_DUM]]+'[1]5'!L$24*Table6[[#This Row],[CT_DUM]]+'[1]5'!L$25*Table6[[#This Row],[DL_DUM]]</f>
        <v>343.30388689354078</v>
      </c>
      <c r="AT814" s="9">
        <f>Table6[[#This Row],[sales]]-Table6[[#This Row],[Pred_5]]</f>
        <v>137.18487572032222</v>
      </c>
      <c r="AU814" s="9">
        <f>ABS(Table6[[#This Row],[Red_5]]/Table6[[#This Row],[sales]])</f>
        <v>0.28551110118379319</v>
      </c>
      <c r="AV814" s="9">
        <f>'[1]6'!L$20+'[1]6'!L$26*Table6[[#This Row],[Online]]+'[1]6'!L$21*Table6[[#This Row],[NJ_DUM]]+'[1]6'!L$22*Table6[[#This Row],[NY_DUM]]+'[1]6'!L$23*Table6[[#This Row],[PA_DUM]]+'[1]6'!L$24*Table6[[#This Row],[CT_DUM]]+'[1]6'!L$25*Table6[[#This Row],[DL_DUM]]</f>
        <v>175.52954641197491</v>
      </c>
      <c r="AW814" s="9">
        <f>Table6[[#This Row],[sales]]-Table6[[#This Row],[Pred_6]]</f>
        <v>304.95921620188813</v>
      </c>
      <c r="AX814" s="9">
        <f>ABS(Table6[[#This Row],[Red_6]]/Table6[[#This Row],[sales]])</f>
        <v>0.63468542852679288</v>
      </c>
      <c r="AY814" s="9">
        <f>'[1]7'!L$21+'[1]7'!L$27*Table6[[#This Row],[LNTV]]+'[1]7'!L$22*Table6[[#This Row],[NJ_DUM]]+'[1]7'!L$23*Table6[[#This Row],[NY_DUM]]+'[1]7'!L$24*Table6[[#This Row],[PA_DUM]]+'[1]7'!L$25*Table6[[#This Row],[CT_DUM]]+'[1]7'!L$26*Table6[[#This Row],[DL_DUM]]</f>
        <v>5.8465527236120378</v>
      </c>
      <c r="AZ814" s="9">
        <f>Table6[[#This Row],[sales]]-Table6[[#This Row],[Pred_7]]</f>
        <v>474.64220989025097</v>
      </c>
      <c r="BA814" s="9">
        <f>ABS(Table6[[#This Row],[Red_7]]/Table6[[#This Row],[sales]])</f>
        <v>0.98783207188487254</v>
      </c>
      <c r="BB814" s="9">
        <f>'[1]8'!O$22+'[1]8'!O$28*Table6[[#This Row],[LNRADIOLING]]+'[1]8'!O$23*Table6[[#This Row],[DL_DUM]]+'[1]8'!O$24*Table6[[#This Row],[CT_DUM]]+'[1]8'!O$25*Table6[[#This Row],[PA_DUM]]+'[1]8'!O$26*Table6[[#This Row],[NY_DUM]]+'[1]8'!O$27*Table6[[#This Row],[NJ_DUM]]</f>
        <v>5.836979059461175</v>
      </c>
      <c r="BC814" s="9">
        <f>Table6[[#This Row],[sales]]-Table6[[#This Row],[Pred_8]]</f>
        <v>474.65178355440185</v>
      </c>
      <c r="BD814" s="9">
        <f>ABS(Table6[[#This Row],[Red_8]]/Table6[[#This Row],[sales]])</f>
        <v>0.98785199672993818</v>
      </c>
      <c r="BE814" s="9">
        <f>'[1]9'!M$19+'[1]9'!M$21*Table6[[#This Row],[LNONLINE]]+'[1]9'!M$20*Table6[[#This Row],[DL_DUM]]+'[1]9'!M$22*Table6[[#This Row],[CT_DUM]]+'[1]9'!M$23*Table6[[#This Row],[PA_DUM]]+'[1]9'!M$24*Table6[[#This Row],[NY_DUM]]+'[1]9'!M$25*Table6[[#This Row],[NJ_DUM]]</f>
        <v>5.7233817347079938</v>
      </c>
      <c r="BF814" s="9">
        <f>Table6[[#This Row],[sales]]-Table6[[#This Row],[Pred_9]]</f>
        <v>474.76538087915503</v>
      </c>
      <c r="BG814" s="9">
        <f>ABS(Table6[[#This Row],[Red_9]]/Table6[[#This Row],[sales]])</f>
        <v>0.98808841708685813</v>
      </c>
      <c r="BH814" s="9">
        <f>'[1]10'!P$22+'[1]10'!P$30*Table6[[#This Row],[LNTV]]+'[1]10'!P$29*Table6[[#This Row],[LNRADIOLING]]+'[1]10'!P$24*Table6[[#This Row],[LNONLINELING]]+'[1]10'!P$23*Table6[[#This Row],[DL_DUM]]+'[1]10'!P$25*Table6[[#This Row],[CT_DUM]]+'[1]10'!P$26*Table6[[#This Row],[PA_DUM]]+'[1]10'!P$27*Table6[[#This Row],[NY_DUM]]+'[1]10'!P$28*Table6[[#This Row],[NJ_DUM]]</f>
        <v>5.7607631026944102</v>
      </c>
      <c r="BI814" s="9">
        <f>Table6[[#This Row],[sales]]-Table6[[#This Row],[Pred_10]]</f>
        <v>474.7279995111686</v>
      </c>
      <c r="BJ814" s="45">
        <f>ABS(Table6[[#This Row],[Red_10]]/Table6[[#This Row],[sales]])</f>
        <v>0.98801061845576621</v>
      </c>
      <c r="BK814" s="9">
        <f>'[1]11'!P$32+'[1]11'!P$40*Table6[[#This Row],[LNONLINELING]]+'[1]11'!P$39*Table6[[#This Row],[LNRADIOLING]]+'[1]11'!P$38*Table6[[#This Row],[LNTVLING]]+'[1]11'!P$33*Table6[[#This Row],[DL_DUM]]+'[1]11'!P$34*Table6[[#This Row],[CT_DUM]]+'[1]11'!P$35*Table6[[#This Row],[PA_DUM]]+'[1]11'!P$36*Table6[[#This Row],[NY_DUM]]+'[1]11'!P$37*Table6[[#This Row],[NJ_DUM]]</f>
        <v>5.7504483029347231</v>
      </c>
      <c r="BL814" s="9">
        <f>Table6[[#This Row],[sales]]-Table6[[#This Row],[ Pred_11]]</f>
        <v>474.73831431092827</v>
      </c>
      <c r="BM814" s="47">
        <f>ABS(Table6[[#This Row],[ Red_11]]/Table6[[#This Row],[sales]])</f>
        <v>0.98803208576272994</v>
      </c>
      <c r="BN814" s="9">
        <f>'[1]12'!K$22+'[1]12'!K$28*Table6[[#This Row],[COMBINE LN LING]]+'[1]12'!K$23*Table6[[#This Row],[DL_DUM]]+'[1]12'!K$24*Table6[[#This Row],[CT_DUM]]+'[1]12'!K$25*Table6[[#This Row],[PA_DUM]]+'[1]12'!K$26*Table6[[#This Row],[NY_DUM]]+'[1]12'!K$27*Table6[[#This Row],[NJ_DUM]]</f>
        <v>5.7647501362842011</v>
      </c>
      <c r="BO814" s="9">
        <f>Table6[[#This Row],[sales]]-Table6[[#This Row],[ Pred_12]]</f>
        <v>474.72401247757881</v>
      </c>
      <c r="BP814" s="47">
        <f>ABS(Table6[[#This Row],[ Red_12]]/Table6[[#This Row],[sales]])</f>
        <v>0.98800232058513937</v>
      </c>
      <c r="BQ814">
        <f>LN(G814+'2019 Totals and Calculations'!C$18)</f>
        <v>6.8295893198098234</v>
      </c>
      <c r="BR814">
        <f>LN(Table6[[#This Row],[PROF RADIO]]+'2019 Totals and Calculations'!D$18)</f>
        <v>4.9792295399694133</v>
      </c>
      <c r="BS814">
        <f>LN(Table6[[#This Row],[ONLINE LINGERING]]+'2019 Totals and Calculations'!E$18)</f>
        <v>4.4479568685974673</v>
      </c>
      <c r="BT814">
        <f>MONTH(Table6[[#This Row],[Date]])</f>
        <v>7</v>
      </c>
      <c r="BU814">
        <f t="shared" si="337"/>
        <v>0</v>
      </c>
      <c r="BV814">
        <f t="shared" si="338"/>
        <v>0</v>
      </c>
      <c r="BW814">
        <f t="shared" si="339"/>
        <v>0</v>
      </c>
      <c r="BX814">
        <f t="shared" si="340"/>
        <v>0</v>
      </c>
      <c r="BY814">
        <f t="shared" si="341"/>
        <v>0</v>
      </c>
      <c r="BZ814">
        <f t="shared" si="342"/>
        <v>0</v>
      </c>
      <c r="CA814">
        <f t="shared" si="343"/>
        <v>1</v>
      </c>
      <c r="CB814">
        <f t="shared" si="344"/>
        <v>0</v>
      </c>
      <c r="CC814">
        <f t="shared" si="345"/>
        <v>0</v>
      </c>
      <c r="CD814">
        <f t="shared" si="346"/>
        <v>0</v>
      </c>
      <c r="CE814">
        <f t="shared" si="347"/>
        <v>0</v>
      </c>
      <c r="CF814">
        <f t="shared" si="348"/>
        <v>0</v>
      </c>
      <c r="CG814">
        <f t="shared" si="349"/>
        <v>28</v>
      </c>
      <c r="CH81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578.03691383949047</v>
      </c>
      <c r="CI814" s="79">
        <f>Table6[[#This Row],[sales]]-CH814</f>
        <v>-97.548151225627464</v>
      </c>
      <c r="CJ814">
        <f>ABS(Table6[[#This Row],[sales]]-CH814)/Table6[[#This Row],[sales]]</f>
        <v>0.20301859026830238</v>
      </c>
      <c r="CK81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580.41731758113656</v>
      </c>
      <c r="CL814" s="79">
        <f>Table6[[#This Row],[sales]]-CK814</f>
        <v>-99.928554967273556</v>
      </c>
      <c r="CM814">
        <f>ABS(Table6[[#This Row],[sales]]-CK814)/Table6[[#This Row],[sales]]</f>
        <v>0.20797272016032459</v>
      </c>
      <c r="CN81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483.81915860152446</v>
      </c>
      <c r="CO814" s="79">
        <f>Table6[[#This Row],[sales]]-CN814</f>
        <v>-3.3303959876614613</v>
      </c>
      <c r="CP814">
        <f>ABS(Table6[[#This Row],[sales]]-CN814)/Table6[[#This Row],[sales]]</f>
        <v>6.9312671737504919E-3</v>
      </c>
      <c r="CQ81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470.15089934977931</v>
      </c>
      <c r="CR814" s="79">
        <f>Table6[[#This Row],[sales]]-CQ814</f>
        <v>10.337863264083694</v>
      </c>
      <c r="CS814">
        <f>ABS(Table6[[#This Row],[sales]]-CQ814)/Table6[[#This Row],[sales]]</f>
        <v>2.1515307054936372E-2</v>
      </c>
    </row>
    <row r="815" spans="1:97" x14ac:dyDescent="0.2">
      <c r="A815">
        <v>814</v>
      </c>
      <c r="B815" t="s">
        <v>953</v>
      </c>
      <c r="C815" s="5">
        <v>42932</v>
      </c>
      <c r="D815" s="6">
        <v>568.561349856064</v>
      </c>
      <c r="E815" s="8">
        <f>YEAR(Table6[[#This Row],[Date]])</f>
        <v>2017</v>
      </c>
      <c r="F815" s="6">
        <f>Table6[[#This Row],[TV_State]]+Table6[[#This Row],[Radio_State]]+Table6[[#This Row],[Online]]</f>
        <v>694.90831649074494</v>
      </c>
      <c r="G815" s="6">
        <f t="shared" si="324"/>
        <v>565.06559824146814</v>
      </c>
      <c r="H815" s="6">
        <f>LN(Table6[[#This Row],[PROF TV LING]])</f>
        <v>6.3369418274892446</v>
      </c>
      <c r="I815" s="6">
        <f t="shared" si="325"/>
        <v>6.3431092226822487</v>
      </c>
      <c r="J815" s="6">
        <v>84.231311089787269</v>
      </c>
      <c r="K815" s="6">
        <f t="shared" si="330"/>
        <v>83.418643721658498</v>
      </c>
      <c r="L815" s="6">
        <f>0.5*J814+0.5*Table6[[#This Row],[Radio_State]]</f>
        <v>83.814324401223971</v>
      </c>
      <c r="M815" s="6">
        <f>LN(Table6[[#This Row],[RADIO LINGERING ]])</f>
        <v>4.428603928455682</v>
      </c>
      <c r="N815" s="6">
        <f t="shared" si="326"/>
        <v>4.4335667177978104</v>
      </c>
      <c r="O815" s="6">
        <v>42.115655544893627</v>
      </c>
      <c r="P815" s="6">
        <f t="shared" si="327"/>
        <v>41.937707296095304</v>
      </c>
      <c r="Q815" s="6">
        <f>0.3*O814+0.7*Table6[[#This Row],[Online]]</f>
        <v>41.990559538324639</v>
      </c>
      <c r="R815" s="6">
        <f>LN(Table6[[#This Row],[ONLINE LINGERING]])</f>
        <v>3.7374448201211221</v>
      </c>
      <c r="S815" s="6">
        <f t="shared" si="328"/>
        <v>3.740419537237865</v>
      </c>
      <c r="T815" s="6">
        <v>442.02871276471274</v>
      </c>
      <c r="U815" s="6">
        <f t="shared" si="329"/>
        <v>6.0913748409739608</v>
      </c>
      <c r="V815" s="8">
        <f>YEAR(Table6[[#This Row],[Date]])</f>
        <v>2017</v>
      </c>
      <c r="W815" s="8">
        <f>WEEKNUM(Table6[[#This Row],[Date]])</f>
        <v>29</v>
      </c>
      <c r="X815" t="s">
        <v>982</v>
      </c>
      <c r="Y815" s="9">
        <f>Table6[[#This Row],[LNTVLING]]+Table6[[#This Row],[LNRADIOLING]]+Table6[[#This Row],[LNONLINELING]]</f>
        <v>14.50299057606605</v>
      </c>
      <c r="Z815">
        <f t="shared" si="350"/>
        <v>1</v>
      </c>
      <c r="AA815">
        <f t="shared" si="331"/>
        <v>0</v>
      </c>
      <c r="AB815">
        <f t="shared" si="332"/>
        <v>0</v>
      </c>
      <c r="AC815">
        <f t="shared" si="333"/>
        <v>0</v>
      </c>
      <c r="AD815">
        <f t="shared" si="334"/>
        <v>0</v>
      </c>
      <c r="AE815">
        <f t="shared" si="335"/>
        <v>0</v>
      </c>
      <c r="AF815">
        <f t="shared" si="336"/>
        <v>1</v>
      </c>
      <c r="AG815" s="9">
        <f>'[1]1'!J$20+'[1]1'!J$21*Table6[[#This Row],[TV_State]]</f>
        <v>1888.8722564459999</v>
      </c>
      <c r="AH815" s="9">
        <f>Table6[[#This Row],[sales]]-Table6[[#This Row],[Pred_1]]</f>
        <v>-1446.8435436812872</v>
      </c>
      <c r="AI815">
        <f>ABS(Table6[[#This Row],[Res_1]])/Table6[[#This Row],[sales]]</f>
        <v>3.2731890528826955</v>
      </c>
      <c r="AJ815" s="9">
        <f>'[1]2'!J$20+'[1]2'!J$21*Table6[[#This Row],[Radio_State]]</f>
        <v>2084.0618763266875</v>
      </c>
      <c r="AK815" s="9">
        <f>Table6[[#This Row],[sales]]-Table6[[#This Row],[ Pred_2 ]]</f>
        <v>-1642.0331635619748</v>
      </c>
      <c r="AL815">
        <f>ABS(Table6[[#This Row],[ Res_2 ]])/Table6[[#This Row],[sales]]</f>
        <v>3.714765842453343</v>
      </c>
      <c r="AM815" s="10">
        <f>'[1]3'!J$20+'[1]3'!J$21*Data!O815</f>
        <v>2044.0458487031362</v>
      </c>
      <c r="AN815" s="9">
        <f>Table6[[#This Row],[sales]]-Table6[[#This Row],[Pred_3]]</f>
        <v>-1602.0171359384235</v>
      </c>
      <c r="AO815" s="9">
        <f>ABS(Table6[[#This Row],[Res_3]])/Table6[[#This Row],[sales]]</f>
        <v>3.6242377241026884</v>
      </c>
      <c r="AP815" s="9">
        <f>'[1]4'!L$21+'[1]4'!L$27*Table6[[#This Row],[TV_State]]+'[1]4'!L$22*Table6[[#This Row],[NJ_DUM]]+'[1]4'!L$23*Table6[[#This Row],[NY_DUM]]+'[1]4'!L$24*Table6[[#This Row],[PA_DUM]]+'[1]4'!L$25*Table6[[#This Row],[CT_DUM]]+'[1]4'!L$26*Table6[[#This Row],[DL_DUM]]</f>
        <v>363.24362354399278</v>
      </c>
      <c r="AQ815" s="9">
        <f>Table6[[#This Row],[sales]]-Table6[[#This Row],[Pred_4]]</f>
        <v>78.785089220719954</v>
      </c>
      <c r="AR815">
        <f>ABS(Table6[[#This Row],[Res_4]]/Table6[[#This Row],[sales]])</f>
        <v>0.17823522985181381</v>
      </c>
      <c r="AS815" s="9">
        <f>'[1]5'!L$20+'[1]5'!L$26*Table6[[#This Row],[Radio_State]]+'[1]5'!L$21*Table6[[#This Row],[NJ_DUM]]+'[1]5'!L$22*Table6[[#This Row],[NY_DUM]]+'[1]5'!L$23*Table6[[#This Row],[PA_DUM]]+'[1]5'!L$24*Table6[[#This Row],[CT_DUM]]+'[1]5'!L$25*Table6[[#This Row],[DL_DUM]]</f>
        <v>344.77301047920565</v>
      </c>
      <c r="AT815" s="9">
        <f>Table6[[#This Row],[sales]]-Table6[[#This Row],[Pred_5]]</f>
        <v>97.255702285507084</v>
      </c>
      <c r="AU815" s="9">
        <f>ABS(Table6[[#This Row],[Red_5]]/Table6[[#This Row],[sales]])</f>
        <v>0.22002123273217158</v>
      </c>
      <c r="AV815" s="9">
        <f>'[1]6'!L$20+'[1]6'!L$26*Table6[[#This Row],[Online]]+'[1]6'!L$21*Table6[[#This Row],[NJ_DUM]]+'[1]6'!L$22*Table6[[#This Row],[NY_DUM]]+'[1]6'!L$23*Table6[[#This Row],[PA_DUM]]+'[1]6'!L$24*Table6[[#This Row],[CT_DUM]]+'[1]6'!L$25*Table6[[#This Row],[DL_DUM]]</f>
        <v>177.34437988795921</v>
      </c>
      <c r="AW815" s="9">
        <f>Table6[[#This Row],[sales]]-Table6[[#This Row],[Pred_6]]</f>
        <v>264.6843328767535</v>
      </c>
      <c r="AX815" s="9">
        <f>ABS(Table6[[#This Row],[Red_6]]/Table6[[#This Row],[sales]])</f>
        <v>0.59879443401144439</v>
      </c>
      <c r="AY815" s="9">
        <f>'[1]7'!L$21+'[1]7'!L$27*Table6[[#This Row],[LNTV]]+'[1]7'!L$22*Table6[[#This Row],[NJ_DUM]]+'[1]7'!L$23*Table6[[#This Row],[NY_DUM]]+'[1]7'!L$24*Table6[[#This Row],[PA_DUM]]+'[1]7'!L$25*Table6[[#This Row],[CT_DUM]]+'[1]7'!L$26*Table6[[#This Row],[DL_DUM]]</f>
        <v>5.8476540709020384</v>
      </c>
      <c r="AZ815" s="9">
        <f>Table6[[#This Row],[sales]]-Table6[[#This Row],[Pred_7]]</f>
        <v>436.18105869381071</v>
      </c>
      <c r="BA815" s="9">
        <f>ABS(Table6[[#This Row],[Red_7]]/Table6[[#This Row],[sales]])</f>
        <v>0.98677087279166253</v>
      </c>
      <c r="BB815" s="9">
        <f>'[1]8'!O$22+'[1]8'!O$28*Table6[[#This Row],[LNRADIOLING]]+'[1]8'!O$23*Table6[[#This Row],[DL_DUM]]+'[1]8'!O$24*Table6[[#This Row],[CT_DUM]]+'[1]8'!O$25*Table6[[#This Row],[PA_DUM]]+'[1]8'!O$26*Table6[[#This Row],[NY_DUM]]+'[1]8'!O$27*Table6[[#This Row],[NJ_DUM]]</f>
        <v>5.8376889254649518</v>
      </c>
      <c r="BC815" s="9">
        <f>Table6[[#This Row],[sales]]-Table6[[#This Row],[Pred_8]]</f>
        <v>436.1910238392478</v>
      </c>
      <c r="BD815" s="9">
        <f>ABS(Table6[[#This Row],[Red_8]]/Table6[[#This Row],[sales]])</f>
        <v>0.98679341690508626</v>
      </c>
      <c r="BE815" s="9">
        <f>'[1]9'!M$19+'[1]9'!M$21*Table6[[#This Row],[LNONLINE]]+'[1]9'!M$20*Table6[[#This Row],[DL_DUM]]+'[1]9'!M$22*Table6[[#This Row],[CT_DUM]]+'[1]9'!M$23*Table6[[#This Row],[PA_DUM]]+'[1]9'!M$24*Table6[[#This Row],[NY_DUM]]+'[1]9'!M$25*Table6[[#This Row],[NJ_DUM]]</f>
        <v>5.7265321830393265</v>
      </c>
      <c r="BF815" s="9">
        <f>Table6[[#This Row],[sales]]-Table6[[#This Row],[Pred_9]]</f>
        <v>436.30218058167338</v>
      </c>
      <c r="BG815" s="9">
        <f>ABS(Table6[[#This Row],[Red_9]]/Table6[[#This Row],[sales]])</f>
        <v>0.98704488641196586</v>
      </c>
      <c r="BH815" s="9">
        <f>'[1]10'!P$22+'[1]10'!P$30*Table6[[#This Row],[LNTV]]+'[1]10'!P$29*Table6[[#This Row],[LNRADIOLING]]+'[1]10'!P$24*Table6[[#This Row],[LNONLINELING]]+'[1]10'!P$23*Table6[[#This Row],[DL_DUM]]+'[1]10'!P$25*Table6[[#This Row],[CT_DUM]]+'[1]10'!P$26*Table6[[#This Row],[PA_DUM]]+'[1]10'!P$27*Table6[[#This Row],[NY_DUM]]+'[1]10'!P$28*Table6[[#This Row],[NJ_DUM]]</f>
        <v>5.7625741859706281</v>
      </c>
      <c r="BI815" s="9">
        <f>Table6[[#This Row],[sales]]-Table6[[#This Row],[Pred_10]]</f>
        <v>436.26613857874213</v>
      </c>
      <c r="BJ815" s="45">
        <f>ABS(Table6[[#This Row],[Red_10]]/Table6[[#This Row],[sales]])</f>
        <v>0.98696334871567959</v>
      </c>
      <c r="BK815" s="9">
        <f>'[1]11'!P$32+'[1]11'!P$40*Table6[[#This Row],[LNONLINELING]]+'[1]11'!P$39*Table6[[#This Row],[LNRADIOLING]]+'[1]11'!P$38*Table6[[#This Row],[LNTVLING]]+'[1]11'!P$33*Table6[[#This Row],[DL_DUM]]+'[1]11'!P$34*Table6[[#This Row],[CT_DUM]]+'[1]11'!P$35*Table6[[#This Row],[PA_DUM]]+'[1]11'!P$36*Table6[[#This Row],[NY_DUM]]+'[1]11'!P$37*Table6[[#This Row],[NJ_DUM]]</f>
        <v>5.7528042789971598</v>
      </c>
      <c r="BL815" s="9">
        <f>Table6[[#This Row],[sales]]-Table6[[#This Row],[ Pred_11]]</f>
        <v>436.2759084857156</v>
      </c>
      <c r="BM815" s="47">
        <f>ABS(Table6[[#This Row],[ Red_11]]/Table6[[#This Row],[sales]])</f>
        <v>0.98698545114181468</v>
      </c>
      <c r="BN815" s="9">
        <f>'[1]12'!K$22+'[1]12'!K$28*Table6[[#This Row],[COMBINE LN LING]]+'[1]12'!K$23*Table6[[#This Row],[DL_DUM]]+'[1]12'!K$24*Table6[[#This Row],[CT_DUM]]+'[1]12'!K$25*Table6[[#This Row],[PA_DUM]]+'[1]12'!K$26*Table6[[#This Row],[NY_DUM]]+'[1]12'!K$27*Table6[[#This Row],[NJ_DUM]]</f>
        <v>5.7669207864638032</v>
      </c>
      <c r="BO815" s="9">
        <f>Table6[[#This Row],[sales]]-Table6[[#This Row],[ Pred_12]]</f>
        <v>436.26179197824894</v>
      </c>
      <c r="BP815" s="47">
        <f>ABS(Table6[[#This Row],[ Red_12]]/Table6[[#This Row],[sales]])</f>
        <v>0.98695351541669318</v>
      </c>
      <c r="BQ815">
        <f>LN(G815+'2019 Totals and Calculations'!C$18)</f>
        <v>6.8312079934279151</v>
      </c>
      <c r="BR815">
        <f>LN(Table6[[#This Row],[PROF RADIO]]+'2019 Totals and Calculations'!D$18)</f>
        <v>4.9848046024150063</v>
      </c>
      <c r="BS815">
        <f>LN(Table6[[#This Row],[ONLINE LINGERING]]+'2019 Totals and Calculations'!E$18)</f>
        <v>4.4528103438464317</v>
      </c>
      <c r="BT815">
        <f>MONTH(Table6[[#This Row],[Date]])</f>
        <v>7</v>
      </c>
      <c r="BU815">
        <f t="shared" si="337"/>
        <v>0</v>
      </c>
      <c r="BV815">
        <f t="shared" si="338"/>
        <v>0</v>
      </c>
      <c r="BW815">
        <f t="shared" si="339"/>
        <v>0</v>
      </c>
      <c r="BX815">
        <f t="shared" si="340"/>
        <v>0</v>
      </c>
      <c r="BY815">
        <f t="shared" si="341"/>
        <v>0</v>
      </c>
      <c r="BZ815">
        <f t="shared" si="342"/>
        <v>0</v>
      </c>
      <c r="CA815">
        <f t="shared" si="343"/>
        <v>1</v>
      </c>
      <c r="CB815">
        <f t="shared" si="344"/>
        <v>0</v>
      </c>
      <c r="CC815">
        <f t="shared" si="345"/>
        <v>0</v>
      </c>
      <c r="CD815">
        <f t="shared" si="346"/>
        <v>0</v>
      </c>
      <c r="CE815">
        <f t="shared" si="347"/>
        <v>0</v>
      </c>
      <c r="CF815">
        <f t="shared" si="348"/>
        <v>0</v>
      </c>
      <c r="CG815">
        <f t="shared" si="349"/>
        <v>29</v>
      </c>
      <c r="CH81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579.88155674125937</v>
      </c>
      <c r="CI815" s="79">
        <f>Table6[[#This Row],[sales]]-CH815</f>
        <v>-137.85284397654664</v>
      </c>
      <c r="CJ815">
        <f>ABS(Table6[[#This Row],[sales]]-CH815)/Table6[[#This Row],[sales]]</f>
        <v>0.31186400339093867</v>
      </c>
      <c r="CK81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582.7292366772682</v>
      </c>
      <c r="CL815" s="79">
        <f>Table6[[#This Row],[sales]]-CK815</f>
        <v>-140.70052391255547</v>
      </c>
      <c r="CM815">
        <f>ABS(Table6[[#This Row],[sales]]-CK815)/Table6[[#This Row],[sales]]</f>
        <v>0.31830629968024021</v>
      </c>
      <c r="CN81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485.72862755464365</v>
      </c>
      <c r="CO815" s="79">
        <f>Table6[[#This Row],[sales]]-CN815</f>
        <v>-43.699914789930915</v>
      </c>
      <c r="CP815">
        <f>ABS(Table6[[#This Row],[sales]]-CN815)/Table6[[#This Row],[sales]]</f>
        <v>9.8862163311983595E-2</v>
      </c>
      <c r="CQ81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472.59937986173719</v>
      </c>
      <c r="CR815" s="79">
        <f>Table6[[#This Row],[sales]]-CQ815</f>
        <v>-30.570667097024455</v>
      </c>
      <c r="CS815">
        <f>ABS(Table6[[#This Row],[sales]]-CQ815)/Table6[[#This Row],[sales]]</f>
        <v>6.9159912499387577E-2</v>
      </c>
    </row>
    <row r="816" spans="1:97" x14ac:dyDescent="0.2">
      <c r="A816">
        <v>815</v>
      </c>
      <c r="B816" t="s">
        <v>953</v>
      </c>
      <c r="C816" s="5">
        <v>42939</v>
      </c>
      <c r="D816" s="6">
        <v>574.24696335462477</v>
      </c>
      <c r="E816" s="8">
        <f>YEAR(Table6[[#This Row],[Date]])</f>
        <v>2017</v>
      </c>
      <c r="F816" s="6">
        <f>Table6[[#This Row],[TV_State]]+Table6[[#This Row],[Radio_State]]+Table6[[#This Row],[Online]]</f>
        <v>701.85739965565244</v>
      </c>
      <c r="G816" s="6">
        <f t="shared" si="324"/>
        <v>567.82000777541509</v>
      </c>
      <c r="H816" s="6">
        <f>LN(Table6[[#This Row],[PROF TV LING]])</f>
        <v>6.3418044807822884</v>
      </c>
      <c r="I816" s="6">
        <f t="shared" si="325"/>
        <v>6.3530595535354175</v>
      </c>
      <c r="J816" s="6">
        <v>85.073624200685146</v>
      </c>
      <c r="K816" s="6">
        <f t="shared" si="330"/>
        <v>84.246133961171822</v>
      </c>
      <c r="L816" s="6">
        <f>0.5*J815+0.5*Table6[[#This Row],[Radio_State]]</f>
        <v>84.652467645236214</v>
      </c>
      <c r="M816" s="6">
        <f>LN(Table6[[#This Row],[RADIO LINGERING ]])</f>
        <v>4.4385542593088498</v>
      </c>
      <c r="N816" s="6">
        <f t="shared" si="326"/>
        <v>4.4435170486509783</v>
      </c>
      <c r="O816" s="6">
        <v>42.536812100342573</v>
      </c>
      <c r="P816" s="6">
        <f t="shared" si="327"/>
        <v>42.357080659068387</v>
      </c>
      <c r="Q816" s="6">
        <f>0.3*O815+0.7*Table6[[#This Row],[Online]]</f>
        <v>42.410465133707888</v>
      </c>
      <c r="R816" s="6">
        <f>LN(Table6[[#This Row],[ONLINE LINGERING]])</f>
        <v>3.7473951509742904</v>
      </c>
      <c r="S816" s="6">
        <f t="shared" si="328"/>
        <v>3.7503698680910333</v>
      </c>
      <c r="T816" s="6">
        <v>496.02703790072775</v>
      </c>
      <c r="U816" s="6">
        <f t="shared" si="329"/>
        <v>6.2066304371358365</v>
      </c>
      <c r="V816" s="8">
        <f>YEAR(Table6[[#This Row],[Date]])</f>
        <v>2017</v>
      </c>
      <c r="W816" s="8">
        <f>WEEKNUM(Table6[[#This Row],[Date]])</f>
        <v>30</v>
      </c>
      <c r="X816" t="s">
        <v>983</v>
      </c>
      <c r="Y816" s="9">
        <f>Table6[[#This Row],[LNTVLING]]+Table6[[#This Row],[LNRADIOLING]]+Table6[[#This Row],[LNONLINELING]]</f>
        <v>14.527753891065428</v>
      </c>
      <c r="Z816">
        <f t="shared" si="350"/>
        <v>1</v>
      </c>
      <c r="AA816">
        <f t="shared" si="331"/>
        <v>0</v>
      </c>
      <c r="AB816">
        <f t="shared" si="332"/>
        <v>0</v>
      </c>
      <c r="AC816">
        <f t="shared" si="333"/>
        <v>0</v>
      </c>
      <c r="AD816">
        <f t="shared" si="334"/>
        <v>0</v>
      </c>
      <c r="AE816">
        <f t="shared" si="335"/>
        <v>0</v>
      </c>
      <c r="AF816">
        <f t="shared" si="336"/>
        <v>1</v>
      </c>
      <c r="AG816" s="9">
        <f>'[1]1'!J$20+'[1]1'!J$21*Table6[[#This Row],[TV_State]]</f>
        <v>1894.4636535558968</v>
      </c>
      <c r="AH816" s="9">
        <f>Table6[[#This Row],[sales]]-Table6[[#This Row],[Pred_1]]</f>
        <v>-1398.4366156551691</v>
      </c>
      <c r="AI816">
        <f>ABS(Table6[[#This Row],[Res_1]])/Table6[[#This Row],[sales]]</f>
        <v>2.8192749765690088</v>
      </c>
      <c r="AJ816" s="9">
        <f>'[1]2'!J$20+'[1]2'!J$21*Table6[[#This Row],[Radio_State]]</f>
        <v>2087.7596770499795</v>
      </c>
      <c r="AK816" s="9">
        <f>Table6[[#This Row],[sales]]-Table6[[#This Row],[ Pred_2 ]]</f>
        <v>-1591.7326391492518</v>
      </c>
      <c r="AL816">
        <f>ABS(Table6[[#This Row],[ Res_2 ]])/Table6[[#This Row],[sales]]</f>
        <v>3.2089634586972107</v>
      </c>
      <c r="AM816" s="10">
        <f>'[1]3'!J$20+'[1]3'!J$21*Data!O816</f>
        <v>2046.4790053729191</v>
      </c>
      <c r="AN816" s="9">
        <f>Table6[[#This Row],[sales]]-Table6[[#This Row],[Pred_3]]</f>
        <v>-1550.4519674721914</v>
      </c>
      <c r="AO816" s="9">
        <f>ABS(Table6[[#This Row],[Res_3]])/Table6[[#This Row],[sales]]</f>
        <v>3.1257408346810536</v>
      </c>
      <c r="AP816" s="9">
        <f>'[1]4'!L$21+'[1]4'!L$27*Table6[[#This Row],[TV_State]]+'[1]4'!L$22*Table6[[#This Row],[NJ_DUM]]+'[1]4'!L$23*Table6[[#This Row],[NY_DUM]]+'[1]4'!L$24*Table6[[#This Row],[PA_DUM]]+'[1]4'!L$25*Table6[[#This Row],[CT_DUM]]+'[1]4'!L$26*Table6[[#This Row],[DL_DUM]]</f>
        <v>364.49775983597453</v>
      </c>
      <c r="AQ816" s="9">
        <f>Table6[[#This Row],[sales]]-Table6[[#This Row],[Pred_4]]</f>
        <v>131.52927806475321</v>
      </c>
      <c r="AR816">
        <f>ABS(Table6[[#This Row],[Res_4]]/Table6[[#This Row],[sales]])</f>
        <v>0.26516554142170934</v>
      </c>
      <c r="AS816" s="9">
        <f>'[1]5'!L$20+'[1]5'!L$26*Table6[[#This Row],[Radio_State]]+'[1]5'!L$21*Table6[[#This Row],[NJ_DUM]]+'[1]5'!L$22*Table6[[#This Row],[NY_DUM]]+'[1]5'!L$23*Table6[[#This Row],[PA_DUM]]+'[1]5'!L$24*Table6[[#This Row],[CT_DUM]]+'[1]5'!L$25*Table6[[#This Row],[DL_DUM]]</f>
        <v>346.2568253007272</v>
      </c>
      <c r="AT816" s="9">
        <f>Table6[[#This Row],[sales]]-Table6[[#This Row],[Pred_5]]</f>
        <v>149.77021260000055</v>
      </c>
      <c r="AU816" s="9">
        <f>ABS(Table6[[#This Row],[Red_5]]/Table6[[#This Row],[sales]])</f>
        <v>0.30193961448927059</v>
      </c>
      <c r="AV816" s="9">
        <f>'[1]6'!L$20+'[1]6'!L$26*Table6[[#This Row],[Online]]+'[1]6'!L$21*Table6[[#This Row],[NJ_DUM]]+'[1]6'!L$22*Table6[[#This Row],[NY_DUM]]+'[1]6'!L$23*Table6[[#This Row],[PA_DUM]]+'[1]6'!L$24*Table6[[#This Row],[CT_DUM]]+'[1]6'!L$25*Table6[[#This Row],[DL_DUM]]</f>
        <v>179.17736169870346</v>
      </c>
      <c r="AW816" s="9">
        <f>Table6[[#This Row],[sales]]-Table6[[#This Row],[Pred_6]]</f>
        <v>316.84967620202428</v>
      </c>
      <c r="AX816" s="9">
        <f>ABS(Table6[[#This Row],[Red_6]]/Table6[[#This Row],[sales]])</f>
        <v>0.6387750102151426</v>
      </c>
      <c r="AY816" s="9">
        <f>'[1]7'!L$21+'[1]7'!L$27*Table6[[#This Row],[LNTV]]+'[1]7'!L$22*Table6[[#This Row],[NJ_DUM]]+'[1]7'!L$23*Table6[[#This Row],[NY_DUM]]+'[1]7'!L$24*Table6[[#This Row],[PA_DUM]]+'[1]7'!L$25*Table6[[#This Row],[CT_DUM]]+'[1]7'!L$26*Table6[[#This Row],[DL_DUM]]</f>
        <v>5.8487554181920398</v>
      </c>
      <c r="AZ816" s="9">
        <f>Table6[[#This Row],[sales]]-Table6[[#This Row],[Pred_7]]</f>
        <v>490.17828248253574</v>
      </c>
      <c r="BA816" s="9">
        <f>ABS(Table6[[#This Row],[Red_7]]/Table6[[#This Row],[sales]])</f>
        <v>0.98820879715963683</v>
      </c>
      <c r="BB816" s="9">
        <f>'[1]8'!O$22+'[1]8'!O$28*Table6[[#This Row],[LNRADIOLING]]+'[1]8'!O$23*Table6[[#This Row],[DL_DUM]]+'[1]8'!O$24*Table6[[#This Row],[CT_DUM]]+'[1]8'!O$25*Table6[[#This Row],[PA_DUM]]+'[1]8'!O$26*Table6[[#This Row],[NY_DUM]]+'[1]8'!O$27*Table6[[#This Row],[NJ_DUM]]</f>
        <v>5.8383987914687276</v>
      </c>
      <c r="BC816" s="9">
        <f>Table6[[#This Row],[sales]]-Table6[[#This Row],[Pred_8]]</f>
        <v>490.18863910925904</v>
      </c>
      <c r="BD816" s="9">
        <f>ABS(Table6[[#This Row],[Red_8]]/Table6[[#This Row],[sales]])</f>
        <v>0.98822967631728742</v>
      </c>
      <c r="BE816" s="9">
        <f>'[1]9'!M$19+'[1]9'!M$21*Table6[[#This Row],[LNONLINE]]+'[1]9'!M$20*Table6[[#This Row],[DL_DUM]]+'[1]9'!M$22*Table6[[#This Row],[CT_DUM]]+'[1]9'!M$23*Table6[[#This Row],[PA_DUM]]+'[1]9'!M$24*Table6[[#This Row],[NY_DUM]]+'[1]9'!M$25*Table6[[#This Row],[NJ_DUM]]</f>
        <v>5.7296826313706593</v>
      </c>
      <c r="BF816" s="9">
        <f>Table6[[#This Row],[sales]]-Table6[[#This Row],[Pred_9]]</f>
        <v>490.29735526935707</v>
      </c>
      <c r="BG816" s="9">
        <f>ABS(Table6[[#This Row],[Red_9]]/Table6[[#This Row],[sales]])</f>
        <v>0.98844885017635387</v>
      </c>
      <c r="BH816" s="9">
        <f>'[1]10'!P$22+'[1]10'!P$30*Table6[[#This Row],[LNTV]]+'[1]10'!P$29*Table6[[#This Row],[LNRADIOLING]]+'[1]10'!P$24*Table6[[#This Row],[LNONLINELING]]+'[1]10'!P$23*Table6[[#This Row],[DL_DUM]]+'[1]10'!P$25*Table6[[#This Row],[CT_DUM]]+'[1]10'!P$26*Table6[[#This Row],[PA_DUM]]+'[1]10'!P$27*Table6[[#This Row],[NY_DUM]]+'[1]10'!P$28*Table6[[#This Row],[NJ_DUM]]</f>
        <v>5.764385269246846</v>
      </c>
      <c r="BI816" s="9">
        <f>Table6[[#This Row],[sales]]-Table6[[#This Row],[Pred_10]]</f>
        <v>490.26265263148088</v>
      </c>
      <c r="BJ816" s="45">
        <f>ABS(Table6[[#This Row],[Red_10]]/Table6[[#This Row],[sales]])</f>
        <v>0.98837888899435256</v>
      </c>
      <c r="BK816" s="9">
        <f>'[1]11'!P$32+'[1]11'!P$40*Table6[[#This Row],[LNONLINELING]]+'[1]11'!P$39*Table6[[#This Row],[LNRADIOLING]]+'[1]11'!P$38*Table6[[#This Row],[LNTVLING]]+'[1]11'!P$33*Table6[[#This Row],[DL_DUM]]+'[1]11'!P$34*Table6[[#This Row],[CT_DUM]]+'[1]11'!P$35*Table6[[#This Row],[PA_DUM]]+'[1]11'!P$36*Table6[[#This Row],[NY_DUM]]+'[1]11'!P$37*Table6[[#This Row],[NJ_DUM]]</f>
        <v>5.7547878507867463</v>
      </c>
      <c r="BL816" s="9">
        <f>Table6[[#This Row],[sales]]-Table6[[#This Row],[ Pred_11]]</f>
        <v>490.27225004994102</v>
      </c>
      <c r="BM816" s="47">
        <f>ABS(Table6[[#This Row],[ Red_11]]/Table6[[#This Row],[sales]])</f>
        <v>0.988398237573617</v>
      </c>
      <c r="BN816" s="9">
        <f>'[1]12'!K$22+'[1]12'!K$28*Table6[[#This Row],[COMBINE LN LING]]+'[1]12'!K$23*Table6[[#This Row],[DL_DUM]]+'[1]12'!K$24*Table6[[#This Row],[CT_DUM]]+'[1]12'!K$25*Table6[[#This Row],[PA_DUM]]+'[1]12'!K$26*Table6[[#This Row],[NY_DUM]]+'[1]12'!K$27*Table6[[#This Row],[NJ_DUM]]</f>
        <v>5.7693039057658204</v>
      </c>
      <c r="BO816" s="9">
        <f>Table6[[#This Row],[sales]]-Table6[[#This Row],[ Pred_12]]</f>
        <v>490.25773399496194</v>
      </c>
      <c r="BP816" s="47">
        <f>ABS(Table6[[#This Row],[ Red_12]]/Table6[[#This Row],[sales]])</f>
        <v>0.98836897292901105</v>
      </c>
      <c r="BQ816">
        <f>LN(G816+'2019 Totals and Calculations'!C$18)</f>
        <v>6.8341771129535855</v>
      </c>
      <c r="BR816">
        <f>LN(Table6[[#This Row],[PROF RADIO]]+'2019 Totals and Calculations'!D$18)</f>
        <v>4.9904495950086067</v>
      </c>
      <c r="BS816">
        <f>LN(Table6[[#This Row],[ONLINE LINGERING]]+'2019 Totals and Calculations'!E$18)</f>
        <v>4.4576885593134286</v>
      </c>
      <c r="BT816">
        <f>MONTH(Table6[[#This Row],[Date]])</f>
        <v>7</v>
      </c>
      <c r="BU816">
        <f t="shared" si="337"/>
        <v>0</v>
      </c>
      <c r="BV816">
        <f t="shared" si="338"/>
        <v>0</v>
      </c>
      <c r="BW816">
        <f t="shared" si="339"/>
        <v>0</v>
      </c>
      <c r="BX816">
        <f t="shared" si="340"/>
        <v>0</v>
      </c>
      <c r="BY816">
        <f t="shared" si="341"/>
        <v>0</v>
      </c>
      <c r="BZ816">
        <f t="shared" si="342"/>
        <v>0</v>
      </c>
      <c r="CA816">
        <f t="shared" si="343"/>
        <v>1</v>
      </c>
      <c r="CB816">
        <f t="shared" si="344"/>
        <v>0</v>
      </c>
      <c r="CC816">
        <f t="shared" si="345"/>
        <v>0</v>
      </c>
      <c r="CD816">
        <f t="shared" si="346"/>
        <v>0</v>
      </c>
      <c r="CE816">
        <f t="shared" si="347"/>
        <v>0</v>
      </c>
      <c r="CF816">
        <f t="shared" si="348"/>
        <v>0</v>
      </c>
      <c r="CG816">
        <f t="shared" si="349"/>
        <v>30</v>
      </c>
      <c r="CH81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581.96623526837311</v>
      </c>
      <c r="CI816" s="79">
        <f>Table6[[#This Row],[sales]]-CH816</f>
        <v>-85.939197367645363</v>
      </c>
      <c r="CJ816">
        <f>ABS(Table6[[#This Row],[sales]]-CH816)/Table6[[#This Row],[sales]]</f>
        <v>0.17325506635959789</v>
      </c>
      <c r="CK81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585.06290270614602</v>
      </c>
      <c r="CL816" s="79">
        <f>Table6[[#This Row],[sales]]-CK816</f>
        <v>-89.035864805418271</v>
      </c>
      <c r="CM816">
        <f>ABS(Table6[[#This Row],[sales]]-CK816)/Table6[[#This Row],[sales]]</f>
        <v>0.17949800716959594</v>
      </c>
      <c r="CN81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487.64957265848744</v>
      </c>
      <c r="CO816" s="79">
        <f>Table6[[#This Row],[sales]]-CN816</f>
        <v>8.3774652422403051</v>
      </c>
      <c r="CP816">
        <f>ABS(Table6[[#This Row],[sales]]-CN816)/Table6[[#This Row],[sales]]</f>
        <v>1.6889130233092107E-2</v>
      </c>
      <c r="CQ81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475.12773064713338</v>
      </c>
      <c r="CR816" s="79">
        <f>Table6[[#This Row],[sales]]-CQ816</f>
        <v>20.899307253594372</v>
      </c>
      <c r="CS816">
        <f>ABS(Table6[[#This Row],[sales]]-CQ816)/Table6[[#This Row],[sales]]</f>
        <v>4.2133403336325891E-2</v>
      </c>
    </row>
    <row r="817" spans="1:97" x14ac:dyDescent="0.2">
      <c r="A817">
        <v>816</v>
      </c>
      <c r="B817" t="s">
        <v>953</v>
      </c>
      <c r="C817" s="5">
        <v>42946</v>
      </c>
      <c r="D817" s="6">
        <v>579.98943298817107</v>
      </c>
      <c r="E817" s="8">
        <f>YEAR(Table6[[#This Row],[Date]])</f>
        <v>2017</v>
      </c>
      <c r="F817" s="6">
        <f>Table6[[#This Row],[TV_State]]+Table6[[#This Row],[Radio_State]]+Table6[[#This Row],[Online]]</f>
        <v>708.87597365220904</v>
      </c>
      <c r="G817" s="6">
        <f t="shared" si="324"/>
        <v>571.47083533924183</v>
      </c>
      <c r="H817" s="6">
        <f>LN(Table6[[#This Row],[PROF TV LING]])</f>
        <v>6.3482134501553453</v>
      </c>
      <c r="I817" s="6">
        <f t="shared" si="325"/>
        <v>6.3630098843885854</v>
      </c>
      <c r="J817" s="6">
        <v>85.924360442692006</v>
      </c>
      <c r="K817" s="6">
        <f t="shared" si="330"/>
        <v>85.085247201931907</v>
      </c>
      <c r="L817" s="6">
        <f>0.5*J816+0.5*Table6[[#This Row],[Radio_State]]</f>
        <v>85.498992321688576</v>
      </c>
      <c r="M817" s="6">
        <f>LN(Table6[[#This Row],[RADIO LINGERING ]])</f>
        <v>4.4485045901620177</v>
      </c>
      <c r="N817" s="6">
        <f t="shared" si="326"/>
        <v>4.4534673795041471</v>
      </c>
      <c r="O817" s="6">
        <v>42.962180221346003</v>
      </c>
      <c r="P817" s="6">
        <f t="shared" si="327"/>
        <v>42.780650352662718</v>
      </c>
      <c r="Q817" s="6">
        <f>0.3*O816+0.7*Table6[[#This Row],[Online]]</f>
        <v>42.83456978504497</v>
      </c>
      <c r="R817" s="6">
        <f>LN(Table6[[#This Row],[ONLINE LINGERING]])</f>
        <v>3.7573454818274588</v>
      </c>
      <c r="S817" s="6">
        <f t="shared" si="328"/>
        <v>3.7603201989442017</v>
      </c>
      <c r="T817" s="6">
        <v>447.54901909138147</v>
      </c>
      <c r="U817" s="6">
        <f t="shared" si="329"/>
        <v>6.1037860715848655</v>
      </c>
      <c r="V817" s="8">
        <f>YEAR(Table6[[#This Row],[Date]])</f>
        <v>2017</v>
      </c>
      <c r="W817" s="8">
        <f>WEEKNUM(Table6[[#This Row],[Date]])</f>
        <v>31</v>
      </c>
      <c r="X817" t="s">
        <v>984</v>
      </c>
      <c r="Y817" s="9">
        <f>Table6[[#This Row],[LNTVLING]]+Table6[[#This Row],[LNRADIOLING]]+Table6[[#This Row],[LNONLINELING]]</f>
        <v>14.554063522144821</v>
      </c>
      <c r="Z817">
        <f t="shared" si="350"/>
        <v>1</v>
      </c>
      <c r="AA817">
        <f t="shared" si="331"/>
        <v>0</v>
      </c>
      <c r="AB817">
        <f t="shared" si="332"/>
        <v>0</v>
      </c>
      <c r="AC817">
        <f t="shared" si="333"/>
        <v>0</v>
      </c>
      <c r="AD817">
        <f t="shared" si="334"/>
        <v>0</v>
      </c>
      <c r="AE817">
        <f t="shared" si="335"/>
        <v>0</v>
      </c>
      <c r="AF817">
        <f t="shared" si="336"/>
        <v>1</v>
      </c>
      <c r="AG817" s="9">
        <f>'[1]1'!J$20+'[1]1'!J$21*Table6[[#This Row],[TV_State]]</f>
        <v>1900.1109646368927</v>
      </c>
      <c r="AH817" s="9">
        <f>Table6[[#This Row],[sales]]-Table6[[#This Row],[Pred_1]]</f>
        <v>-1452.5619455455112</v>
      </c>
      <c r="AI817">
        <f>ABS(Table6[[#This Row],[Res_1]])/Table6[[#This Row],[sales]]</f>
        <v>3.24559295983827</v>
      </c>
      <c r="AJ817" s="9">
        <f>'[1]2'!J$20+'[1]2'!J$21*Table6[[#This Row],[Radio_State]]</f>
        <v>2091.4944557805043</v>
      </c>
      <c r="AK817" s="9">
        <f>Table6[[#This Row],[sales]]-Table6[[#This Row],[ Pred_2 ]]</f>
        <v>-1643.9454366891227</v>
      </c>
      <c r="AL817">
        <f>ABS(Table6[[#This Row],[ Res_2 ]])/Table6[[#This Row],[sales]]</f>
        <v>3.6732187236756264</v>
      </c>
      <c r="AM817" s="10">
        <f>'[1]3'!J$20+'[1]3'!J$21*Data!O817</f>
        <v>2048.9364936093998</v>
      </c>
      <c r="AN817" s="9">
        <f>Table6[[#This Row],[sales]]-Table6[[#This Row],[Pred_3]]</f>
        <v>-1601.3874745180183</v>
      </c>
      <c r="AO817" s="9">
        <f>ABS(Table6[[#This Row],[Res_3]])/Table6[[#This Row],[sales]]</f>
        <v>3.5781275485066892</v>
      </c>
      <c r="AP817" s="9">
        <f>'[1]4'!L$21+'[1]4'!L$27*Table6[[#This Row],[TV_State]]+'[1]4'!L$22*Table6[[#This Row],[NJ_DUM]]+'[1]4'!L$23*Table6[[#This Row],[NY_DUM]]+'[1]4'!L$24*Table6[[#This Row],[PA_DUM]]+'[1]4'!L$25*Table6[[#This Row],[CT_DUM]]+'[1]4'!L$26*Table6[[#This Row],[DL_DUM]]</f>
        <v>365.76443749087605</v>
      </c>
      <c r="AQ817" s="9">
        <f>Table6[[#This Row],[sales]]-Table6[[#This Row],[Pred_4]]</f>
        <v>81.784581600505419</v>
      </c>
      <c r="AR817">
        <f>ABS(Table6[[#This Row],[Res_4]]/Table6[[#This Row],[sales]])</f>
        <v>0.18273882437848998</v>
      </c>
      <c r="AS817" s="9">
        <f>'[1]5'!L$20+'[1]5'!L$26*Table6[[#This Row],[Radio_State]]+'[1]5'!L$21*Table6[[#This Row],[NJ_DUM]]+'[1]5'!L$22*Table6[[#This Row],[NY_DUM]]+'[1]5'!L$23*Table6[[#This Row],[PA_DUM]]+'[1]5'!L$24*Table6[[#This Row],[CT_DUM]]+'[1]5'!L$25*Table6[[#This Row],[DL_DUM]]</f>
        <v>347.75547827046398</v>
      </c>
      <c r="AT817" s="9">
        <f>Table6[[#This Row],[sales]]-Table6[[#This Row],[Pred_5]]</f>
        <v>99.793540820917485</v>
      </c>
      <c r="AU817" s="9">
        <f>ABS(Table6[[#This Row],[Red_5]]/Table6[[#This Row],[sales]])</f>
        <v>0.22297790088674385</v>
      </c>
      <c r="AV817" s="9">
        <f>'[1]6'!L$20+'[1]6'!L$26*Table6[[#This Row],[Online]]+'[1]6'!L$21*Table6[[#This Row],[NJ_DUM]]+'[1]6'!L$22*Table6[[#This Row],[NY_DUM]]+'[1]6'!L$23*Table6[[#This Row],[PA_DUM]]+'[1]6'!L$24*Table6[[#This Row],[CT_DUM]]+'[1]6'!L$25*Table6[[#This Row],[DL_DUM]]</f>
        <v>181.02867332755511</v>
      </c>
      <c r="AW817" s="9">
        <f>Table6[[#This Row],[sales]]-Table6[[#This Row],[Pred_6]]</f>
        <v>266.52034576382636</v>
      </c>
      <c r="AX817" s="9">
        <f>ABS(Table6[[#This Row],[Red_6]]/Table6[[#This Row],[sales]])</f>
        <v>0.59551095945851618</v>
      </c>
      <c r="AY817" s="9">
        <f>'[1]7'!L$21+'[1]7'!L$27*Table6[[#This Row],[LNTV]]+'[1]7'!L$22*Table6[[#This Row],[NJ_DUM]]+'[1]7'!L$23*Table6[[#This Row],[NY_DUM]]+'[1]7'!L$24*Table6[[#This Row],[PA_DUM]]+'[1]7'!L$25*Table6[[#This Row],[CT_DUM]]+'[1]7'!L$26*Table6[[#This Row],[DL_DUM]]</f>
        <v>5.8498567654820404</v>
      </c>
      <c r="AZ817" s="9">
        <f>Table6[[#This Row],[sales]]-Table6[[#This Row],[Pred_7]]</f>
        <v>441.69916232589941</v>
      </c>
      <c r="BA817" s="9">
        <f>ABS(Table6[[#This Row],[Red_7]]/Table6[[#This Row],[sales]])</f>
        <v>0.98692912616061923</v>
      </c>
      <c r="BB817" s="9">
        <f>'[1]8'!O$22+'[1]8'!O$28*Table6[[#This Row],[LNRADIOLING]]+'[1]8'!O$23*Table6[[#This Row],[DL_DUM]]+'[1]8'!O$24*Table6[[#This Row],[CT_DUM]]+'[1]8'!O$25*Table6[[#This Row],[PA_DUM]]+'[1]8'!O$26*Table6[[#This Row],[NY_DUM]]+'[1]8'!O$27*Table6[[#This Row],[NJ_DUM]]</f>
        <v>5.8391086574725044</v>
      </c>
      <c r="BC817" s="9">
        <f>Table6[[#This Row],[sales]]-Table6[[#This Row],[Pred_8]]</f>
        <v>441.70991043390899</v>
      </c>
      <c r="BD817" s="9">
        <f>ABS(Table6[[#This Row],[Red_8]]/Table6[[#This Row],[sales]])</f>
        <v>0.98695314164842296</v>
      </c>
      <c r="BE817" s="9">
        <f>'[1]9'!M$19+'[1]9'!M$21*Table6[[#This Row],[LNONLINE]]+'[1]9'!M$20*Table6[[#This Row],[DL_DUM]]+'[1]9'!M$22*Table6[[#This Row],[CT_DUM]]+'[1]9'!M$23*Table6[[#This Row],[PA_DUM]]+'[1]9'!M$24*Table6[[#This Row],[NY_DUM]]+'[1]9'!M$25*Table6[[#This Row],[NJ_DUM]]</f>
        <v>5.7328330797019911</v>
      </c>
      <c r="BF817" s="9">
        <f>Table6[[#This Row],[sales]]-Table6[[#This Row],[Pred_9]]</f>
        <v>441.81618601167946</v>
      </c>
      <c r="BG817" s="9">
        <f>ABS(Table6[[#This Row],[Red_9]]/Table6[[#This Row],[sales]])</f>
        <v>0.98719060296156869</v>
      </c>
      <c r="BH817" s="9">
        <f>'[1]10'!P$22+'[1]10'!P$30*Table6[[#This Row],[LNTV]]+'[1]10'!P$29*Table6[[#This Row],[LNRADIOLING]]+'[1]10'!P$24*Table6[[#This Row],[LNONLINELING]]+'[1]10'!P$23*Table6[[#This Row],[DL_DUM]]+'[1]10'!P$25*Table6[[#This Row],[CT_DUM]]+'[1]10'!P$26*Table6[[#This Row],[PA_DUM]]+'[1]10'!P$27*Table6[[#This Row],[NY_DUM]]+'[1]10'!P$28*Table6[[#This Row],[NJ_DUM]]</f>
        <v>5.7661963525230648</v>
      </c>
      <c r="BI817" s="9">
        <f>Table6[[#This Row],[sales]]-Table6[[#This Row],[Pred_10]]</f>
        <v>441.78282273885839</v>
      </c>
      <c r="BJ817" s="45">
        <f>ABS(Table6[[#This Row],[Red_10]]/Table6[[#This Row],[sales]])</f>
        <v>0.98711605632779698</v>
      </c>
      <c r="BK817" s="9">
        <f>'[1]11'!P$32+'[1]11'!P$40*Table6[[#This Row],[LNONLINELING]]+'[1]11'!P$39*Table6[[#This Row],[LNRADIOLING]]+'[1]11'!P$38*Table6[[#This Row],[LNTVLING]]+'[1]11'!P$33*Table6[[#This Row],[DL_DUM]]+'[1]11'!P$34*Table6[[#This Row],[CT_DUM]]+'[1]11'!P$35*Table6[[#This Row],[PA_DUM]]+'[1]11'!P$36*Table6[[#This Row],[NY_DUM]]+'[1]11'!P$37*Table6[[#This Row],[NJ_DUM]]</f>
        <v>5.7565105946398827</v>
      </c>
      <c r="BL817" s="9">
        <f>Table6[[#This Row],[sales]]-Table6[[#This Row],[ Pred_11]]</f>
        <v>441.79250849674156</v>
      </c>
      <c r="BM817" s="47">
        <f>ABS(Table6[[#This Row],[ Red_11]]/Table6[[#This Row],[sales]])</f>
        <v>0.98713769810885332</v>
      </c>
      <c r="BN817" s="9">
        <f>'[1]12'!K$22+'[1]12'!K$28*Table6[[#This Row],[COMBINE LN LING]]+'[1]12'!K$23*Table6[[#This Row],[DL_DUM]]+'[1]12'!K$24*Table6[[#This Row],[CT_DUM]]+'[1]12'!K$25*Table6[[#This Row],[PA_DUM]]+'[1]12'!K$26*Table6[[#This Row],[NY_DUM]]+'[1]12'!K$27*Table6[[#This Row],[NJ_DUM]]</f>
        <v>5.771835836149771</v>
      </c>
      <c r="BO817" s="9">
        <f>Table6[[#This Row],[sales]]-Table6[[#This Row],[ Pred_12]]</f>
        <v>441.77718325523171</v>
      </c>
      <c r="BP817" s="47">
        <f>ABS(Table6[[#This Row],[ Red_12]]/Table6[[#This Row],[sales]])</f>
        <v>0.98710345551004042</v>
      </c>
      <c r="BQ817">
        <f>LN(G817+'2019 Totals and Calculations'!C$18)</f>
        <v>6.8380989903161469</v>
      </c>
      <c r="BR817">
        <f>LN(Table6[[#This Row],[PROF RADIO]]+'2019 Totals and Calculations'!D$18)</f>
        <v>4.9961415214689211</v>
      </c>
      <c r="BS817">
        <f>LN(Table6[[#This Row],[ONLINE LINGERING]]+'2019 Totals and Calculations'!E$18)</f>
        <v>4.4625915197959909</v>
      </c>
      <c r="BT817">
        <f>MONTH(Table6[[#This Row],[Date]])</f>
        <v>7</v>
      </c>
      <c r="BU817">
        <f t="shared" si="337"/>
        <v>0</v>
      </c>
      <c r="BV817">
        <f t="shared" si="338"/>
        <v>0</v>
      </c>
      <c r="BW817">
        <f t="shared" si="339"/>
        <v>0</v>
      </c>
      <c r="BX817">
        <f t="shared" si="340"/>
        <v>0</v>
      </c>
      <c r="BY817">
        <f t="shared" si="341"/>
        <v>0</v>
      </c>
      <c r="BZ817">
        <f t="shared" si="342"/>
        <v>0</v>
      </c>
      <c r="CA817">
        <f t="shared" si="343"/>
        <v>1</v>
      </c>
      <c r="CB817">
        <f t="shared" si="344"/>
        <v>0</v>
      </c>
      <c r="CC817">
        <f t="shared" si="345"/>
        <v>0</v>
      </c>
      <c r="CD817">
        <f t="shared" si="346"/>
        <v>0</v>
      </c>
      <c r="CE817">
        <f t="shared" si="347"/>
        <v>0</v>
      </c>
      <c r="CF817">
        <f t="shared" si="348"/>
        <v>0</v>
      </c>
      <c r="CG817">
        <f t="shared" si="349"/>
        <v>31</v>
      </c>
      <c r="CH81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584.22425426969892</v>
      </c>
      <c r="CI817" s="79">
        <f>Table6[[#This Row],[sales]]-CH817</f>
        <v>-136.67523517831745</v>
      </c>
      <c r="CJ817">
        <f>ABS(Table6[[#This Row],[sales]]-CH817)/Table6[[#This Row],[sales]]</f>
        <v>0.30538606800166135</v>
      </c>
      <c r="CK81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587.41436324511085</v>
      </c>
      <c r="CL817" s="79">
        <f>Table6[[#This Row],[sales]]-CK817</f>
        <v>-139.86534415372938</v>
      </c>
      <c r="CM817">
        <f>ABS(Table6[[#This Row],[sales]]-CK817)/Table6[[#This Row],[sales]]</f>
        <v>0.31251402234706138</v>
      </c>
      <c r="CN81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489.58207116915901</v>
      </c>
      <c r="CO817" s="79">
        <f>Table6[[#This Row],[sales]]-CN817</f>
        <v>-42.03305207777754</v>
      </c>
      <c r="CP817">
        <f>ABS(Table6[[#This Row],[sales]]-CN817)/Table6[[#This Row],[sales]]</f>
        <v>9.3918320194541965E-2</v>
      </c>
      <c r="CQ81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477.71802935186707</v>
      </c>
      <c r="CR817" s="79">
        <f>Table6[[#This Row],[sales]]-CQ817</f>
        <v>-30.169010260485607</v>
      </c>
      <c r="CS817">
        <f>ABS(Table6[[#This Row],[sales]]-CQ817)/Table6[[#This Row],[sales]]</f>
        <v>6.7409398688293487E-2</v>
      </c>
    </row>
    <row r="818" spans="1:97" x14ac:dyDescent="0.2">
      <c r="A818">
        <v>817</v>
      </c>
      <c r="B818" t="s">
        <v>953</v>
      </c>
      <c r="C818" s="5">
        <v>42953</v>
      </c>
      <c r="D818" s="6">
        <v>585.78932731805253</v>
      </c>
      <c r="E818" s="8">
        <f>YEAR(Table6[[#This Row],[Date]])</f>
        <v>2017</v>
      </c>
      <c r="F818" s="6">
        <f>Table6[[#This Row],[TV_State]]+Table6[[#This Row],[Radio_State]]+Table6[[#This Row],[Online]]</f>
        <v>715.96473338873091</v>
      </c>
      <c r="G818" s="6">
        <f t="shared" si="324"/>
        <v>575.76638293288499</v>
      </c>
      <c r="H818" s="6">
        <f>LN(Table6[[#This Row],[PROF TV LING]])</f>
        <v>6.3557019932380099</v>
      </c>
      <c r="I818" s="6">
        <f t="shared" si="325"/>
        <v>6.3729602152417533</v>
      </c>
      <c r="J818" s="6">
        <v>86.783604047118914</v>
      </c>
      <c r="K818" s="6">
        <f t="shared" si="330"/>
        <v>85.934425624525403</v>
      </c>
      <c r="L818" s="6">
        <f>0.5*J817+0.5*Table6[[#This Row],[Radio_State]]</f>
        <v>86.353982244905467</v>
      </c>
      <c r="M818" s="6">
        <f>LN(Table6[[#This Row],[RADIO LINGERING ]])</f>
        <v>4.4584549210151856</v>
      </c>
      <c r="N818" s="6">
        <f t="shared" si="326"/>
        <v>4.4634177103573149</v>
      </c>
      <c r="O818" s="6">
        <v>43.391802023559464</v>
      </c>
      <c r="P818" s="6">
        <f t="shared" si="327"/>
        <v>43.20845652229044</v>
      </c>
      <c r="Q818" s="6">
        <f>0.3*O817+0.7*Table6[[#This Row],[Online]]</f>
        <v>43.262915482895423</v>
      </c>
      <c r="R818" s="6">
        <f>LN(Table6[[#This Row],[ONLINE LINGERING]])</f>
        <v>3.7672958126806266</v>
      </c>
      <c r="S818" s="6">
        <f t="shared" si="328"/>
        <v>3.7702705297973695</v>
      </c>
      <c r="T818" s="6">
        <v>447.7356767860889</v>
      </c>
      <c r="U818" s="6">
        <f t="shared" si="329"/>
        <v>6.1042030511183514</v>
      </c>
      <c r="V818" s="8">
        <f>YEAR(Table6[[#This Row],[Date]])</f>
        <v>2017</v>
      </c>
      <c r="W818" s="8">
        <f>WEEKNUM(Table6[[#This Row],[Date]])</f>
        <v>32</v>
      </c>
      <c r="X818" t="s">
        <v>985</v>
      </c>
      <c r="Y818" s="9">
        <f>Table6[[#This Row],[LNTVLING]]+Table6[[#This Row],[LNRADIOLING]]+Table6[[#This Row],[LNONLINELING]]</f>
        <v>14.581452726933822</v>
      </c>
      <c r="Z818">
        <f t="shared" si="350"/>
        <v>1</v>
      </c>
      <c r="AA818">
        <f t="shared" si="331"/>
        <v>0</v>
      </c>
      <c r="AB818">
        <f t="shared" si="332"/>
        <v>0</v>
      </c>
      <c r="AC818">
        <f t="shared" si="333"/>
        <v>0</v>
      </c>
      <c r="AD818">
        <f t="shared" si="334"/>
        <v>0</v>
      </c>
      <c r="AE818">
        <f t="shared" si="335"/>
        <v>0</v>
      </c>
      <c r="AF818">
        <f t="shared" si="336"/>
        <v>1</v>
      </c>
      <c r="AG818" s="9">
        <f>'[1]1'!J$20+'[1]1'!J$21*Table6[[#This Row],[TV_State]]</f>
        <v>1905.8147488286982</v>
      </c>
      <c r="AH818" s="9">
        <f>Table6[[#This Row],[sales]]-Table6[[#This Row],[Pred_1]]</f>
        <v>-1458.0790720426094</v>
      </c>
      <c r="AI818">
        <f>ABS(Table6[[#This Row],[Res_1]])/Table6[[#This Row],[sales]]</f>
        <v>3.2565621808583822</v>
      </c>
      <c r="AJ818" s="9">
        <f>'[1]2'!J$20+'[1]2'!J$21*Table6[[#This Row],[Radio_State]]</f>
        <v>2095.266582298334</v>
      </c>
      <c r="AK818" s="9">
        <f>Table6[[#This Row],[sales]]-Table6[[#This Row],[ Pred_2 ]]</f>
        <v>-1647.5309055122452</v>
      </c>
      <c r="AL818">
        <f>ABS(Table6[[#This Row],[ Res_2 ]])/Table6[[#This Row],[sales]]</f>
        <v>3.6796953893387703</v>
      </c>
      <c r="AM818" s="10">
        <f>'[1]3'!J$20+'[1]3'!J$21*Data!O818</f>
        <v>2051.4185567282452</v>
      </c>
      <c r="AN818" s="9">
        <f>Table6[[#This Row],[sales]]-Table6[[#This Row],[Pred_3]]</f>
        <v>-1603.6828799421564</v>
      </c>
      <c r="AO818" s="9">
        <f>ABS(Table6[[#This Row],[Res_3]])/Table6[[#This Row],[sales]]</f>
        <v>3.5817625511856077</v>
      </c>
      <c r="AP818" s="9">
        <f>'[1]4'!L$21+'[1]4'!L$27*Table6[[#This Row],[TV_State]]+'[1]4'!L$22*Table6[[#This Row],[NJ_DUM]]+'[1]4'!L$23*Table6[[#This Row],[NY_DUM]]+'[1]4'!L$24*Table6[[#This Row],[PA_DUM]]+'[1]4'!L$25*Table6[[#This Row],[CT_DUM]]+'[1]4'!L$26*Table6[[#This Row],[DL_DUM]]</f>
        <v>367.0437819223265</v>
      </c>
      <c r="AQ818" s="9">
        <f>Table6[[#This Row],[sales]]-Table6[[#This Row],[Pred_4]]</f>
        <v>80.6918948637624</v>
      </c>
      <c r="AR818">
        <f>ABS(Table6[[#This Row],[Res_4]]/Table6[[#This Row],[sales]])</f>
        <v>0.18022216912214908</v>
      </c>
      <c r="AS818" s="9">
        <f>'[1]5'!L$20+'[1]5'!L$26*Table6[[#This Row],[Radio_State]]+'[1]5'!L$21*Table6[[#This Row],[NJ_DUM]]+'[1]5'!L$22*Table6[[#This Row],[NY_DUM]]+'[1]5'!L$23*Table6[[#This Row],[PA_DUM]]+'[1]5'!L$24*Table6[[#This Row],[CT_DUM]]+'[1]5'!L$25*Table6[[#This Row],[DL_DUM]]</f>
        <v>349.26911776989812</v>
      </c>
      <c r="AT818" s="9">
        <f>Table6[[#This Row],[sales]]-Table6[[#This Row],[Pred_5]]</f>
        <v>98.466559016190786</v>
      </c>
      <c r="AU818" s="9">
        <f>ABS(Table6[[#This Row],[Red_5]]/Table6[[#This Row],[sales]])</f>
        <v>0.21992118145017595</v>
      </c>
      <c r="AV818" s="9">
        <f>'[1]6'!L$20+'[1]6'!L$26*Table6[[#This Row],[Online]]+'[1]6'!L$21*Table6[[#This Row],[NJ_DUM]]+'[1]6'!L$22*Table6[[#This Row],[NY_DUM]]+'[1]6'!L$23*Table6[[#This Row],[PA_DUM]]+'[1]6'!L$24*Table6[[#This Row],[CT_DUM]]+'[1]6'!L$25*Table6[[#This Row],[DL_DUM]]</f>
        <v>182.89849807269528</v>
      </c>
      <c r="AW818" s="9">
        <f>Table6[[#This Row],[sales]]-Table6[[#This Row],[Pred_6]]</f>
        <v>264.83717871339366</v>
      </c>
      <c r="AX818" s="9">
        <f>ABS(Table6[[#This Row],[Red_6]]/Table6[[#This Row],[sales]])</f>
        <v>0.59150340802509427</v>
      </c>
      <c r="AY818" s="9">
        <f>'[1]7'!L$21+'[1]7'!L$27*Table6[[#This Row],[LNTV]]+'[1]7'!L$22*Table6[[#This Row],[NJ_DUM]]+'[1]7'!L$23*Table6[[#This Row],[NY_DUM]]+'[1]7'!L$24*Table6[[#This Row],[PA_DUM]]+'[1]7'!L$25*Table6[[#This Row],[CT_DUM]]+'[1]7'!L$26*Table6[[#This Row],[DL_DUM]]</f>
        <v>5.8509581127720409</v>
      </c>
      <c r="AZ818" s="9">
        <f>Table6[[#This Row],[sales]]-Table6[[#This Row],[Pred_7]]</f>
        <v>441.88471867331685</v>
      </c>
      <c r="BA818" s="9">
        <f>ABS(Table6[[#This Row],[Red_7]]/Table6[[#This Row],[sales]])</f>
        <v>0.98693211549552839</v>
      </c>
      <c r="BB818" s="9">
        <f>'[1]8'!O$22+'[1]8'!O$28*Table6[[#This Row],[LNRADIOLING]]+'[1]8'!O$23*Table6[[#This Row],[DL_DUM]]+'[1]8'!O$24*Table6[[#This Row],[CT_DUM]]+'[1]8'!O$25*Table6[[#This Row],[PA_DUM]]+'[1]8'!O$26*Table6[[#This Row],[NY_DUM]]+'[1]8'!O$27*Table6[[#This Row],[NJ_DUM]]</f>
        <v>5.8398185234762803</v>
      </c>
      <c r="BC818" s="9">
        <f>Table6[[#This Row],[sales]]-Table6[[#This Row],[Pred_8]]</f>
        <v>441.89585826261265</v>
      </c>
      <c r="BD818" s="9">
        <f>ABS(Table6[[#This Row],[Red_8]]/Table6[[#This Row],[sales]])</f>
        <v>0.986956995329487</v>
      </c>
      <c r="BE818" s="9">
        <f>'[1]9'!M$19+'[1]9'!M$21*Table6[[#This Row],[LNONLINE]]+'[1]9'!M$20*Table6[[#This Row],[DL_DUM]]+'[1]9'!M$22*Table6[[#This Row],[CT_DUM]]+'[1]9'!M$23*Table6[[#This Row],[PA_DUM]]+'[1]9'!M$24*Table6[[#This Row],[NY_DUM]]+'[1]9'!M$25*Table6[[#This Row],[NJ_DUM]]</f>
        <v>5.7359835280333229</v>
      </c>
      <c r="BF818" s="9">
        <f>Table6[[#This Row],[sales]]-Table6[[#This Row],[Pred_9]]</f>
        <v>441.99969325805557</v>
      </c>
      <c r="BG818" s="9">
        <f>ABS(Table6[[#This Row],[Red_9]]/Table6[[#This Row],[sales]])</f>
        <v>0.98718890670226001</v>
      </c>
      <c r="BH818" s="9">
        <f>'[1]10'!P$22+'[1]10'!P$30*Table6[[#This Row],[LNTV]]+'[1]10'!P$29*Table6[[#This Row],[LNRADIOLING]]+'[1]10'!P$24*Table6[[#This Row],[LNONLINELING]]+'[1]10'!P$23*Table6[[#This Row],[DL_DUM]]+'[1]10'!P$25*Table6[[#This Row],[CT_DUM]]+'[1]10'!P$26*Table6[[#This Row],[PA_DUM]]+'[1]10'!P$27*Table6[[#This Row],[NY_DUM]]+'[1]10'!P$28*Table6[[#This Row],[NJ_DUM]]</f>
        <v>5.7680074357992837</v>
      </c>
      <c r="BI818" s="9">
        <f>Table6[[#This Row],[sales]]-Table6[[#This Row],[Pred_10]]</f>
        <v>441.96766935028961</v>
      </c>
      <c r="BJ818" s="45">
        <f>ABS(Table6[[#This Row],[Red_10]]/Table6[[#This Row],[sales]])</f>
        <v>0.98711738256552861</v>
      </c>
      <c r="BK818" s="9">
        <f>'[1]11'!P$32+'[1]11'!P$40*Table6[[#This Row],[LNONLINELING]]+'[1]11'!P$39*Table6[[#This Row],[LNRADIOLING]]+'[1]11'!P$38*Table6[[#This Row],[LNTVLING]]+'[1]11'!P$33*Table6[[#This Row],[DL_DUM]]+'[1]11'!P$34*Table6[[#This Row],[CT_DUM]]+'[1]11'!P$35*Table6[[#This Row],[PA_DUM]]+'[1]11'!P$36*Table6[[#This Row],[NY_DUM]]+'[1]11'!P$37*Table6[[#This Row],[NJ_DUM]]</f>
        <v>5.7580512392530494</v>
      </c>
      <c r="BL818" s="9">
        <f>Table6[[#This Row],[sales]]-Table6[[#This Row],[ Pred_11]]</f>
        <v>441.97762554683584</v>
      </c>
      <c r="BM818" s="47">
        <f>ABS(Table6[[#This Row],[ Red_11]]/Table6[[#This Row],[sales]])</f>
        <v>0.98713961933838912</v>
      </c>
      <c r="BN818" s="9">
        <f>'[1]12'!K$22+'[1]12'!K$28*Table6[[#This Row],[COMBINE LN LING]]+'[1]12'!K$23*Table6[[#This Row],[DL_DUM]]+'[1]12'!K$24*Table6[[#This Row],[CT_DUM]]+'[1]12'!K$25*Table6[[#This Row],[PA_DUM]]+'[1]12'!K$26*Table6[[#This Row],[NY_DUM]]+'[1]12'!K$27*Table6[[#This Row],[NJ_DUM]]</f>
        <v>5.7744716602549531</v>
      </c>
      <c r="BO818" s="9">
        <f>Table6[[#This Row],[sales]]-Table6[[#This Row],[ Pred_12]]</f>
        <v>441.96120512583394</v>
      </c>
      <c r="BP818" s="47">
        <f>ABS(Table6[[#This Row],[ Red_12]]/Table6[[#This Row],[sales]])</f>
        <v>0.98710294497480089</v>
      </c>
      <c r="BQ818">
        <f>LN(G818+'2019 Totals and Calculations'!C$18)</f>
        <v>6.8426938445144376</v>
      </c>
      <c r="BR818">
        <f>LN(Table6[[#This Row],[PROF RADIO]]+'2019 Totals and Calculations'!D$18)</f>
        <v>5.0018689275030521</v>
      </c>
      <c r="BS818">
        <f>LN(Table6[[#This Row],[ONLINE LINGERING]]+'2019 Totals and Calculations'!E$18)</f>
        <v>4.4675192288677561</v>
      </c>
      <c r="BT818">
        <f>MONTH(Table6[[#This Row],[Date]])</f>
        <v>8</v>
      </c>
      <c r="BU818">
        <f t="shared" si="337"/>
        <v>0</v>
      </c>
      <c r="BV818">
        <f t="shared" si="338"/>
        <v>0</v>
      </c>
      <c r="BW818">
        <f t="shared" si="339"/>
        <v>0</v>
      </c>
      <c r="BX818">
        <f t="shared" si="340"/>
        <v>0</v>
      </c>
      <c r="BY818">
        <f t="shared" si="341"/>
        <v>0</v>
      </c>
      <c r="BZ818">
        <f t="shared" si="342"/>
        <v>0</v>
      </c>
      <c r="CA818">
        <f t="shared" si="343"/>
        <v>0</v>
      </c>
      <c r="CB818">
        <f t="shared" si="344"/>
        <v>1</v>
      </c>
      <c r="CC818">
        <f t="shared" si="345"/>
        <v>0</v>
      </c>
      <c r="CD818">
        <f t="shared" si="346"/>
        <v>0</v>
      </c>
      <c r="CE818">
        <f t="shared" si="347"/>
        <v>0</v>
      </c>
      <c r="CF818">
        <f t="shared" si="348"/>
        <v>0</v>
      </c>
      <c r="CG818">
        <f t="shared" si="349"/>
        <v>32</v>
      </c>
      <c r="CH81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603.66505905869315</v>
      </c>
      <c r="CI818" s="79">
        <f>Table6[[#This Row],[sales]]-CH818</f>
        <v>-155.92938227260424</v>
      </c>
      <c r="CJ818">
        <f>ABS(Table6[[#This Row],[sales]]-CH818)/Table6[[#This Row],[sales]]</f>
        <v>0.34826213401596179</v>
      </c>
      <c r="CK81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623.77408520251697</v>
      </c>
      <c r="CL818" s="79">
        <f>Table6[[#This Row],[sales]]-CK818</f>
        <v>-176.03840841642807</v>
      </c>
      <c r="CM818">
        <f>ABS(Table6[[#This Row],[sales]]-CK818)/Table6[[#This Row],[sales]]</f>
        <v>0.39317485191275597</v>
      </c>
      <c r="CN81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486.80904233247111</v>
      </c>
      <c r="CO818" s="79">
        <f>Table6[[#This Row],[sales]]-CN818</f>
        <v>-39.073365546382206</v>
      </c>
      <c r="CP818">
        <f>ABS(Table6[[#This Row],[sales]]-CN818)/Table6[[#This Row],[sales]]</f>
        <v>8.7268823040541343E-2</v>
      </c>
      <c r="CQ81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479.31868016288666</v>
      </c>
      <c r="CR818" s="79">
        <f>Table6[[#This Row],[sales]]-CQ818</f>
        <v>-31.583003376797762</v>
      </c>
      <c r="CS818">
        <f>ABS(Table6[[#This Row],[sales]]-CQ818)/Table6[[#This Row],[sales]]</f>
        <v>7.0539394143225534E-2</v>
      </c>
    </row>
    <row r="819" spans="1:97" x14ac:dyDescent="0.2">
      <c r="A819">
        <v>818</v>
      </c>
      <c r="B819" t="s">
        <v>953</v>
      </c>
      <c r="C819" s="5">
        <v>42960</v>
      </c>
      <c r="D819" s="6">
        <v>591.64722059123312</v>
      </c>
      <c r="E819" s="8">
        <f>YEAR(Table6[[#This Row],[Date]])</f>
        <v>2017</v>
      </c>
      <c r="F819" s="6">
        <f>Table6[[#This Row],[TV_State]]+Table6[[#This Row],[Radio_State]]+Table6[[#This Row],[Online]]</f>
        <v>723.1243807226183</v>
      </c>
      <c r="G819" s="6">
        <f t="shared" si="324"/>
        <v>580.53063423038941</v>
      </c>
      <c r="H819" s="6">
        <f>LN(Table6[[#This Row],[PROF TV LING]])</f>
        <v>6.3639425718909193</v>
      </c>
      <c r="I819" s="6">
        <f t="shared" si="325"/>
        <v>6.3829105460949211</v>
      </c>
      <c r="J819" s="6">
        <v>87.651440087590103</v>
      </c>
      <c r="K819" s="6">
        <f t="shared" si="330"/>
        <v>86.792932856057746</v>
      </c>
      <c r="L819" s="6">
        <f>0.5*J818+0.5*Table6[[#This Row],[Radio_State]]</f>
        <v>87.217522067354508</v>
      </c>
      <c r="M819" s="6">
        <f>LN(Table6[[#This Row],[RADIO LINGERING ]])</f>
        <v>4.4684052518683535</v>
      </c>
      <c r="N819" s="6">
        <f t="shared" si="326"/>
        <v>4.4733680412104828</v>
      </c>
      <c r="O819" s="6">
        <v>43.825720043795052</v>
      </c>
      <c r="P819" s="6">
        <f t="shared" si="327"/>
        <v>43.64054098734367</v>
      </c>
      <c r="Q819" s="6">
        <f>0.3*O818+0.7*Table6[[#This Row],[Online]]</f>
        <v>43.695544637724375</v>
      </c>
      <c r="R819" s="6">
        <f>LN(Table6[[#This Row],[ONLINE LINGERING]])</f>
        <v>3.777246143533795</v>
      </c>
      <c r="S819" s="6">
        <f t="shared" si="328"/>
        <v>3.7802208606505374</v>
      </c>
      <c r="T819" s="6">
        <v>479.48004431552408</v>
      </c>
      <c r="U819" s="6">
        <f t="shared" si="329"/>
        <v>6.1727022757630294</v>
      </c>
      <c r="V819" s="8">
        <f>YEAR(Table6[[#This Row],[Date]])</f>
        <v>2017</v>
      </c>
      <c r="W819" s="8">
        <f>WEEKNUM(Table6[[#This Row],[Date]])</f>
        <v>33</v>
      </c>
      <c r="X819" t="s">
        <v>986</v>
      </c>
      <c r="Y819" s="9">
        <f>Table6[[#This Row],[LNTVLING]]+Table6[[#This Row],[LNRADIOLING]]+Table6[[#This Row],[LNONLINELING]]</f>
        <v>14.609593967293067</v>
      </c>
      <c r="Z819">
        <f t="shared" si="350"/>
        <v>1</v>
      </c>
      <c r="AA819">
        <f t="shared" si="331"/>
        <v>0</v>
      </c>
      <c r="AB819">
        <f t="shared" si="332"/>
        <v>0</v>
      </c>
      <c r="AC819">
        <f t="shared" si="333"/>
        <v>0</v>
      </c>
      <c r="AD819">
        <f t="shared" si="334"/>
        <v>0</v>
      </c>
      <c r="AE819">
        <f t="shared" si="335"/>
        <v>0</v>
      </c>
      <c r="AF819">
        <f t="shared" si="336"/>
        <v>1</v>
      </c>
      <c r="AG819" s="9">
        <f>'[1]1'!J$20+'[1]1'!J$21*Table6[[#This Row],[TV_State]]</f>
        <v>1911.575570862422</v>
      </c>
      <c r="AH819" s="9">
        <f>Table6[[#This Row],[sales]]-Table6[[#This Row],[Pred_1]]</f>
        <v>-1432.0955265468979</v>
      </c>
      <c r="AI819">
        <f>ABS(Table6[[#This Row],[Res_1]])/Table6[[#This Row],[sales]]</f>
        <v>2.9867677362699596</v>
      </c>
      <c r="AJ819" s="9">
        <f>'[1]2'!J$20+'[1]2'!J$21*Table6[[#This Row],[Radio_State]]</f>
        <v>2099.0764300813421</v>
      </c>
      <c r="AK819" s="9">
        <f>Table6[[#This Row],[sales]]-Table6[[#This Row],[ Pred_2 ]]</f>
        <v>-1619.596385765818</v>
      </c>
      <c r="AL819">
        <f>ABS(Table6[[#This Row],[ Res_2 ]])/Table6[[#This Row],[sales]]</f>
        <v>3.3778181281305528</v>
      </c>
      <c r="AM819" s="10">
        <f>'[1]3'!J$20+'[1]3'!J$21*Data!O819</f>
        <v>2053.9254404782791</v>
      </c>
      <c r="AN819" s="9">
        <f>Table6[[#This Row],[sales]]-Table6[[#This Row],[Pred_3]]</f>
        <v>-1574.4453961627551</v>
      </c>
      <c r="AO819" s="9">
        <f>ABS(Table6[[#This Row],[Res_3]])/Table6[[#This Row],[sales]]</f>
        <v>3.2836515613706831</v>
      </c>
      <c r="AP819" s="9">
        <f>'[1]4'!L$21+'[1]4'!L$27*Table6[[#This Row],[TV_State]]+'[1]4'!L$22*Table6[[#This Row],[NJ_DUM]]+'[1]4'!L$23*Table6[[#This Row],[NY_DUM]]+'[1]4'!L$24*Table6[[#This Row],[PA_DUM]]+'[1]4'!L$25*Table6[[#This Row],[CT_DUM]]+'[1]4'!L$26*Table6[[#This Row],[DL_DUM]]</f>
        <v>368.33591979809154</v>
      </c>
      <c r="AQ819" s="9">
        <f>Table6[[#This Row],[sales]]-Table6[[#This Row],[Pred_4]]</f>
        <v>111.14412451743254</v>
      </c>
      <c r="AR819">
        <f>ABS(Table6[[#This Row],[Res_4]]/Table6[[#This Row],[sales]])</f>
        <v>0.23180135614631259</v>
      </c>
      <c r="AS819" s="9">
        <f>'[1]5'!L$20+'[1]5'!L$26*Table6[[#This Row],[Radio_State]]+'[1]5'!L$21*Table6[[#This Row],[NJ_DUM]]+'[1]5'!L$22*Table6[[#This Row],[NY_DUM]]+'[1]5'!L$23*Table6[[#This Row],[PA_DUM]]+'[1]5'!L$24*Table6[[#This Row],[CT_DUM]]+'[1]5'!L$25*Table6[[#This Row],[DL_DUM]]</f>
        <v>350.79789366432664</v>
      </c>
      <c r="AT819" s="9">
        <f>Table6[[#This Row],[sales]]-Table6[[#This Row],[Pred_5]]</f>
        <v>128.68215065119745</v>
      </c>
      <c r="AU819" s="9">
        <f>ABS(Table6[[#This Row],[Red_5]]/Table6[[#This Row],[sales]])</f>
        <v>0.26837853248907595</v>
      </c>
      <c r="AV819" s="9">
        <f>'[1]6'!L$20+'[1]6'!L$26*Table6[[#This Row],[Online]]+'[1]6'!L$21*Table6[[#This Row],[NJ_DUM]]+'[1]6'!L$22*Table6[[#This Row],[NY_DUM]]+'[1]6'!L$23*Table6[[#This Row],[PA_DUM]]+'[1]6'!L$24*Table6[[#This Row],[CT_DUM]]+'[1]6'!L$25*Table6[[#This Row],[DL_DUM]]</f>
        <v>184.78702106528681</v>
      </c>
      <c r="AW819" s="9">
        <f>Table6[[#This Row],[sales]]-Table6[[#This Row],[Pred_6]]</f>
        <v>294.69302325023727</v>
      </c>
      <c r="AX819" s="9">
        <f>ABS(Table6[[#This Row],[Red_6]]/Table6[[#This Row],[sales]])</f>
        <v>0.61460956872756345</v>
      </c>
      <c r="AY819" s="9">
        <f>'[1]7'!L$21+'[1]7'!L$27*Table6[[#This Row],[LNTV]]+'[1]7'!L$22*Table6[[#This Row],[NJ_DUM]]+'[1]7'!L$23*Table6[[#This Row],[NY_DUM]]+'[1]7'!L$24*Table6[[#This Row],[PA_DUM]]+'[1]7'!L$25*Table6[[#This Row],[CT_DUM]]+'[1]7'!L$26*Table6[[#This Row],[DL_DUM]]</f>
        <v>5.8520594600620415</v>
      </c>
      <c r="AZ819" s="9">
        <f>Table6[[#This Row],[sales]]-Table6[[#This Row],[Pred_7]]</f>
        <v>473.62798485546205</v>
      </c>
      <c r="BA819" s="9">
        <f>ABS(Table6[[#This Row],[Red_7]]/Table6[[#This Row],[sales]])</f>
        <v>0.98779498848921632</v>
      </c>
      <c r="BB819" s="9">
        <f>'[1]8'!O$22+'[1]8'!O$28*Table6[[#This Row],[LNRADIOLING]]+'[1]8'!O$23*Table6[[#This Row],[DL_DUM]]+'[1]8'!O$24*Table6[[#This Row],[CT_DUM]]+'[1]8'!O$25*Table6[[#This Row],[PA_DUM]]+'[1]8'!O$26*Table6[[#This Row],[NY_DUM]]+'[1]8'!O$27*Table6[[#This Row],[NJ_DUM]]</f>
        <v>5.840528389480057</v>
      </c>
      <c r="BC819" s="9">
        <f>Table6[[#This Row],[sales]]-Table6[[#This Row],[Pred_8]]</f>
        <v>473.639515926044</v>
      </c>
      <c r="BD819" s="9">
        <f>ABS(Table6[[#This Row],[Red_8]]/Table6[[#This Row],[sales]])</f>
        <v>0.98781903760391598</v>
      </c>
      <c r="BE819" s="9">
        <f>'[1]9'!M$19+'[1]9'!M$21*Table6[[#This Row],[LNONLINE]]+'[1]9'!M$20*Table6[[#This Row],[DL_DUM]]+'[1]9'!M$22*Table6[[#This Row],[CT_DUM]]+'[1]9'!M$23*Table6[[#This Row],[PA_DUM]]+'[1]9'!M$24*Table6[[#This Row],[NY_DUM]]+'[1]9'!M$25*Table6[[#This Row],[NJ_DUM]]</f>
        <v>5.7391339763646556</v>
      </c>
      <c r="BF819" s="9">
        <f>Table6[[#This Row],[sales]]-Table6[[#This Row],[Pred_9]]</f>
        <v>473.74091033915943</v>
      </c>
      <c r="BG819" s="9">
        <f>ABS(Table6[[#This Row],[Red_9]]/Table6[[#This Row],[sales]])</f>
        <v>0.98803050503476642</v>
      </c>
      <c r="BH819" s="9">
        <f>'[1]10'!P$22+'[1]10'!P$30*Table6[[#This Row],[LNTV]]+'[1]10'!P$29*Table6[[#This Row],[LNRADIOLING]]+'[1]10'!P$24*Table6[[#This Row],[LNONLINELING]]+'[1]10'!P$23*Table6[[#This Row],[DL_DUM]]+'[1]10'!P$25*Table6[[#This Row],[CT_DUM]]+'[1]10'!P$26*Table6[[#This Row],[PA_DUM]]+'[1]10'!P$27*Table6[[#This Row],[NY_DUM]]+'[1]10'!P$28*Table6[[#This Row],[NJ_DUM]]</f>
        <v>5.7698185190755016</v>
      </c>
      <c r="BI819" s="9">
        <f>Table6[[#This Row],[sales]]-Table6[[#This Row],[Pred_10]]</f>
        <v>473.71022579644858</v>
      </c>
      <c r="BJ819" s="45">
        <f>ABS(Table6[[#This Row],[Red_10]]/Table6[[#This Row],[sales]])</f>
        <v>0.98796650958161958</v>
      </c>
      <c r="BK819" s="9">
        <f>'[1]11'!P$32+'[1]11'!P$40*Table6[[#This Row],[LNONLINELING]]+'[1]11'!P$39*Table6[[#This Row],[LNRADIOLING]]+'[1]11'!P$38*Table6[[#This Row],[LNTVLING]]+'[1]11'!P$33*Table6[[#This Row],[DL_DUM]]+'[1]11'!P$34*Table6[[#This Row],[CT_DUM]]+'[1]11'!P$35*Table6[[#This Row],[PA_DUM]]+'[1]11'!P$36*Table6[[#This Row],[NY_DUM]]+'[1]11'!P$37*Table6[[#This Row],[NJ_DUM]]</f>
        <v>5.7594650327725372</v>
      </c>
      <c r="BL819" s="9">
        <f>Table6[[#This Row],[sales]]-Table6[[#This Row],[ Pred_11]]</f>
        <v>473.72057928275154</v>
      </c>
      <c r="BM819" s="47">
        <f>ABS(Table6[[#This Row],[ Red_11]]/Table6[[#This Row],[sales]])</f>
        <v>0.98798810273534032</v>
      </c>
      <c r="BN819" s="9">
        <f>'[1]12'!K$22+'[1]12'!K$28*Table6[[#This Row],[COMBINE LN LING]]+'[1]12'!K$23*Table6[[#This Row],[DL_DUM]]+'[1]12'!K$24*Table6[[#This Row],[CT_DUM]]+'[1]12'!K$25*Table6[[#This Row],[PA_DUM]]+'[1]12'!K$26*Table6[[#This Row],[NY_DUM]]+'[1]12'!K$27*Table6[[#This Row],[NJ_DUM]]</f>
        <v>5.7771798571617294</v>
      </c>
      <c r="BO819" s="9">
        <f>Table6[[#This Row],[sales]]-Table6[[#This Row],[ Pred_12]]</f>
        <v>473.70286445836234</v>
      </c>
      <c r="BP819" s="47">
        <f>ABS(Table6[[#This Row],[ Red_12]]/Table6[[#This Row],[sales]])</f>
        <v>0.98795115682987622</v>
      </c>
      <c r="BQ819">
        <f>LN(G819+'2019 Totals and Calculations'!C$18)</f>
        <v>6.8477654880829553</v>
      </c>
      <c r="BR819">
        <f>LN(Table6[[#This Row],[PROF RADIO]]+'2019 Totals and Calculations'!D$18)</f>
        <v>5.0076260985115759</v>
      </c>
      <c r="BS819">
        <f>LN(Table6[[#This Row],[ONLINE LINGERING]]+'2019 Totals and Calculations'!E$18)</f>
        <v>4.4724716888777625</v>
      </c>
      <c r="BT819">
        <f>MONTH(Table6[[#This Row],[Date]])</f>
        <v>8</v>
      </c>
      <c r="BU819">
        <f t="shared" si="337"/>
        <v>0</v>
      </c>
      <c r="BV819">
        <f t="shared" si="338"/>
        <v>0</v>
      </c>
      <c r="BW819">
        <f t="shared" si="339"/>
        <v>0</v>
      </c>
      <c r="BX819">
        <f t="shared" si="340"/>
        <v>0</v>
      </c>
      <c r="BY819">
        <f t="shared" si="341"/>
        <v>0</v>
      </c>
      <c r="BZ819">
        <f t="shared" si="342"/>
        <v>0</v>
      </c>
      <c r="CA819">
        <f t="shared" si="343"/>
        <v>0</v>
      </c>
      <c r="CB819">
        <f t="shared" si="344"/>
        <v>1</v>
      </c>
      <c r="CC819">
        <f t="shared" si="345"/>
        <v>0</v>
      </c>
      <c r="CD819">
        <f t="shared" si="346"/>
        <v>0</v>
      </c>
      <c r="CE819">
        <f t="shared" si="347"/>
        <v>0</v>
      </c>
      <c r="CF819">
        <f t="shared" si="348"/>
        <v>0</v>
      </c>
      <c r="CG819">
        <f t="shared" si="349"/>
        <v>33</v>
      </c>
      <c r="CH81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606.2149356107368</v>
      </c>
      <c r="CI819" s="79">
        <f>Table6[[#This Row],[sales]]-CH819</f>
        <v>-126.73489129521272</v>
      </c>
      <c r="CJ819">
        <f>ABS(Table6[[#This Row],[sales]]-CH819)/Table6[[#This Row],[sales]]</f>
        <v>0.26431734291701664</v>
      </c>
      <c r="CK81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626.29365450430817</v>
      </c>
      <c r="CL819" s="79">
        <f>Table6[[#This Row],[sales]]-CK819</f>
        <v>-146.81361018878408</v>
      </c>
      <c r="CM819">
        <f>ABS(Table6[[#This Row],[sales]]-CK819)/Table6[[#This Row],[sales]]</f>
        <v>0.30619336910750072</v>
      </c>
      <c r="CN81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488.74611091238592</v>
      </c>
      <c r="CO819" s="79">
        <f>Table6[[#This Row],[sales]]-CN819</f>
        <v>-9.2660665968618332</v>
      </c>
      <c r="CP819">
        <f>ABS(Table6[[#This Row],[sales]]-CN819)/Table6[[#This Row],[sales]]</f>
        <v>1.9325239301855604E-2</v>
      </c>
      <c r="CQ81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481.99396738087853</v>
      </c>
      <c r="CR819" s="79">
        <f>Table6[[#This Row],[sales]]-CQ819</f>
        <v>-2.5139230653544473</v>
      </c>
      <c r="CS819">
        <f>ABS(Table6[[#This Row],[sales]]-CQ819)/Table6[[#This Row],[sales]]</f>
        <v>5.2430191728691598E-3</v>
      </c>
    </row>
    <row r="820" spans="1:97" x14ac:dyDescent="0.2">
      <c r="A820">
        <v>819</v>
      </c>
      <c r="B820" t="s">
        <v>953</v>
      </c>
      <c r="C820" s="5">
        <v>42967</v>
      </c>
      <c r="D820" s="6">
        <v>597.56369279714568</v>
      </c>
      <c r="E820" s="8">
        <f>YEAR(Table6[[#This Row],[Date]])</f>
        <v>2017</v>
      </c>
      <c r="F820" s="6">
        <f>Table6[[#This Row],[TV_State]]+Table6[[#This Row],[Radio_State]]+Table6[[#This Row],[Online]]</f>
        <v>730.3556245298447</v>
      </c>
      <c r="G820" s="6">
        <f t="shared" si="324"/>
        <v>585.64055180041623</v>
      </c>
      <c r="H820" s="6">
        <f>LN(Table6[[#This Row],[PROF TV LING]])</f>
        <v>6.3727062085426098</v>
      </c>
      <c r="I820" s="6">
        <f t="shared" si="325"/>
        <v>6.3928608769480899</v>
      </c>
      <c r="J820" s="6">
        <v>88.527954488466023</v>
      </c>
      <c r="K820" s="6">
        <f t="shared" si="330"/>
        <v>87.660443672261891</v>
      </c>
      <c r="L820" s="6">
        <f>0.5*J819+0.5*Table6[[#This Row],[Radio_State]]</f>
        <v>88.089697288028063</v>
      </c>
      <c r="M820" s="6">
        <f>LN(Table6[[#This Row],[RADIO LINGERING ]])</f>
        <v>4.4783555827215222</v>
      </c>
      <c r="N820" s="6">
        <f t="shared" si="326"/>
        <v>4.4833183720636516</v>
      </c>
      <c r="O820" s="6">
        <v>44.263977244233018</v>
      </c>
      <c r="P820" s="6">
        <f t="shared" si="327"/>
        <v>44.076946367166215</v>
      </c>
      <c r="Q820" s="6">
        <f>0.3*O819+0.7*Table6[[#This Row],[Online]]</f>
        <v>44.132500084101629</v>
      </c>
      <c r="R820" s="6">
        <f>LN(Table6[[#This Row],[ONLINE LINGERING]])</f>
        <v>3.7871964743869633</v>
      </c>
      <c r="S820" s="6">
        <f t="shared" si="328"/>
        <v>3.7901711915037062</v>
      </c>
      <c r="T820" s="6">
        <v>462.11219967570003</v>
      </c>
      <c r="U820" s="6">
        <f t="shared" si="329"/>
        <v>6.1358077180377961</v>
      </c>
      <c r="V820" s="8">
        <f>YEAR(Table6[[#This Row],[Date]])</f>
        <v>2017</v>
      </c>
      <c r="W820" s="8">
        <f>WEEKNUM(Table6[[#This Row],[Date]])</f>
        <v>34</v>
      </c>
      <c r="X820" t="s">
        <v>987</v>
      </c>
      <c r="Y820" s="9">
        <f>Table6[[#This Row],[LNTVLING]]+Table6[[#This Row],[LNRADIOLING]]+Table6[[#This Row],[LNONLINELING]]</f>
        <v>14.638258265651096</v>
      </c>
      <c r="Z820">
        <f t="shared" si="350"/>
        <v>1</v>
      </c>
      <c r="AA820">
        <f t="shared" si="331"/>
        <v>0</v>
      </c>
      <c r="AB820">
        <f t="shared" si="332"/>
        <v>0</v>
      </c>
      <c r="AC820">
        <f t="shared" si="333"/>
        <v>0</v>
      </c>
      <c r="AD820">
        <f t="shared" si="334"/>
        <v>0</v>
      </c>
      <c r="AE820">
        <f t="shared" si="335"/>
        <v>0</v>
      </c>
      <c r="AF820">
        <f t="shared" si="336"/>
        <v>1</v>
      </c>
      <c r="AG820" s="9">
        <f>'[1]1'!J$20+'[1]1'!J$21*Table6[[#This Row],[TV_State]]</f>
        <v>1917.3940011164832</v>
      </c>
      <c r="AH820" s="9">
        <f>Table6[[#This Row],[sales]]-Table6[[#This Row],[Pred_1]]</f>
        <v>-1455.2818014407831</v>
      </c>
      <c r="AI820">
        <f>ABS(Table6[[#This Row],[Res_1]])/Table6[[#This Row],[sales]]</f>
        <v>3.1491958066938444</v>
      </c>
      <c r="AJ820" s="9">
        <f>'[1]2'!J$20+'[1]2'!J$21*Table6[[#This Row],[Radio_State]]</f>
        <v>2102.9243763421805</v>
      </c>
      <c r="AK820" s="9">
        <f>Table6[[#This Row],[sales]]-Table6[[#This Row],[ Pred_2 ]]</f>
        <v>-1640.8121766664804</v>
      </c>
      <c r="AL820">
        <f>ABS(Table6[[#This Row],[ Res_2 ]])/Table6[[#This Row],[sales]]</f>
        <v>3.5506792026221459</v>
      </c>
      <c r="AM820" s="10">
        <f>'[1]3'!J$20+'[1]3'!J$21*Data!O820</f>
        <v>2056.4573930658134</v>
      </c>
      <c r="AN820" s="9">
        <f>Table6[[#This Row],[sales]]-Table6[[#This Row],[Pred_3]]</f>
        <v>-1594.3451933901133</v>
      </c>
      <c r="AO820" s="9">
        <f>ABS(Table6[[#This Row],[Res_3]])/Table6[[#This Row],[sales]]</f>
        <v>3.4501257367993943</v>
      </c>
      <c r="AP820" s="9">
        <f>'[1]4'!L$21+'[1]4'!L$27*Table6[[#This Row],[TV_State]]+'[1]4'!L$22*Table6[[#This Row],[NJ_DUM]]+'[1]4'!L$23*Table6[[#This Row],[NY_DUM]]+'[1]4'!L$24*Table6[[#This Row],[PA_DUM]]+'[1]4'!L$25*Table6[[#This Row],[CT_DUM]]+'[1]4'!L$26*Table6[[#This Row],[DL_DUM]]</f>
        <v>369.64097905261428</v>
      </c>
      <c r="AQ820" s="9">
        <f>Table6[[#This Row],[sales]]-Table6[[#This Row],[Pred_4]]</f>
        <v>92.471220623085742</v>
      </c>
      <c r="AR820">
        <f>ABS(Table6[[#This Row],[Res_4]]/Table6[[#This Row],[sales]])</f>
        <v>0.20010556026865331</v>
      </c>
      <c r="AS820" s="9">
        <f>'[1]5'!L$20+'[1]5'!L$26*Table6[[#This Row],[Radio_State]]+'[1]5'!L$21*Table6[[#This Row],[NJ_DUM]]+'[1]5'!L$22*Table6[[#This Row],[NY_DUM]]+'[1]5'!L$23*Table6[[#This Row],[PA_DUM]]+'[1]5'!L$24*Table6[[#This Row],[CT_DUM]]+'[1]5'!L$25*Table6[[#This Row],[DL_DUM]]</f>
        <v>352.34195731769944</v>
      </c>
      <c r="AT820" s="9">
        <f>Table6[[#This Row],[sales]]-Table6[[#This Row],[Pred_5]]</f>
        <v>109.77024235800059</v>
      </c>
      <c r="AU820" s="9">
        <f>ABS(Table6[[#This Row],[Red_5]]/Table6[[#This Row],[sales]])</f>
        <v>0.23754023900480203</v>
      </c>
      <c r="AV820" s="9">
        <f>'[1]6'!L$20+'[1]6'!L$26*Table6[[#This Row],[Online]]+'[1]6'!L$21*Table6[[#This Row],[NJ_DUM]]+'[1]6'!L$22*Table6[[#This Row],[NY_DUM]]+'[1]6'!L$23*Table6[[#This Row],[PA_DUM]]+'[1]6'!L$24*Table6[[#This Row],[CT_DUM]]+'[1]6'!L$25*Table6[[#This Row],[DL_DUM]]</f>
        <v>186.69442928780435</v>
      </c>
      <c r="AW820" s="9">
        <f>Table6[[#This Row],[sales]]-Table6[[#This Row],[Pred_6]]</f>
        <v>275.41777038789564</v>
      </c>
      <c r="AX820" s="9">
        <f>ABS(Table6[[#This Row],[Red_6]]/Table6[[#This Row],[sales]])</f>
        <v>0.59599761828659281</v>
      </c>
      <c r="AY820" s="9">
        <f>'[1]7'!L$21+'[1]7'!L$27*Table6[[#This Row],[LNTV]]+'[1]7'!L$22*Table6[[#This Row],[NJ_DUM]]+'[1]7'!L$23*Table6[[#This Row],[NY_DUM]]+'[1]7'!L$24*Table6[[#This Row],[PA_DUM]]+'[1]7'!L$25*Table6[[#This Row],[CT_DUM]]+'[1]7'!L$26*Table6[[#This Row],[DL_DUM]]</f>
        <v>5.853160807352042</v>
      </c>
      <c r="AZ820" s="9">
        <f>Table6[[#This Row],[sales]]-Table6[[#This Row],[Pred_7]]</f>
        <v>456.259038868348</v>
      </c>
      <c r="BA820" s="9">
        <f>ABS(Table6[[#This Row],[Red_7]]/Table6[[#This Row],[sales]])</f>
        <v>0.98733389680804873</v>
      </c>
      <c r="BB820" s="9">
        <f>'[1]8'!O$22+'[1]8'!O$28*Table6[[#This Row],[LNRADIOLING]]+'[1]8'!O$23*Table6[[#This Row],[DL_DUM]]+'[1]8'!O$24*Table6[[#This Row],[CT_DUM]]+'[1]8'!O$25*Table6[[#This Row],[PA_DUM]]+'[1]8'!O$26*Table6[[#This Row],[NY_DUM]]+'[1]8'!O$27*Table6[[#This Row],[NJ_DUM]]</f>
        <v>5.8412382554838329</v>
      </c>
      <c r="BC820" s="9">
        <f>Table6[[#This Row],[sales]]-Table6[[#This Row],[Pred_8]]</f>
        <v>456.27096142021617</v>
      </c>
      <c r="BD820" s="9">
        <f>ABS(Table6[[#This Row],[Red_8]]/Table6[[#This Row],[sales]])</f>
        <v>0.98735969693164749</v>
      </c>
      <c r="BE820" s="9">
        <f>'[1]9'!M$19+'[1]9'!M$21*Table6[[#This Row],[LNONLINE]]+'[1]9'!M$20*Table6[[#This Row],[DL_DUM]]+'[1]9'!M$22*Table6[[#This Row],[CT_DUM]]+'[1]9'!M$23*Table6[[#This Row],[PA_DUM]]+'[1]9'!M$24*Table6[[#This Row],[NY_DUM]]+'[1]9'!M$25*Table6[[#This Row],[NJ_DUM]]</f>
        <v>5.7422844246959883</v>
      </c>
      <c r="BF820" s="9">
        <f>Table6[[#This Row],[sales]]-Table6[[#This Row],[Pred_9]]</f>
        <v>456.36991525100404</v>
      </c>
      <c r="BG820" s="9">
        <f>ABS(Table6[[#This Row],[Red_9]]/Table6[[#This Row],[sales]])</f>
        <v>0.98757383070880667</v>
      </c>
      <c r="BH820" s="9">
        <f>'[1]10'!P$22+'[1]10'!P$30*Table6[[#This Row],[LNTV]]+'[1]10'!P$29*Table6[[#This Row],[LNRADIOLING]]+'[1]10'!P$24*Table6[[#This Row],[LNONLINELING]]+'[1]10'!P$23*Table6[[#This Row],[DL_DUM]]+'[1]10'!P$25*Table6[[#This Row],[CT_DUM]]+'[1]10'!P$26*Table6[[#This Row],[PA_DUM]]+'[1]10'!P$27*Table6[[#This Row],[NY_DUM]]+'[1]10'!P$28*Table6[[#This Row],[NJ_DUM]]</f>
        <v>5.7716296023517195</v>
      </c>
      <c r="BI820" s="9">
        <f>Table6[[#This Row],[sales]]-Table6[[#This Row],[Pred_10]]</f>
        <v>456.34057007334832</v>
      </c>
      <c r="BJ820" s="45">
        <f>ABS(Table6[[#This Row],[Red_10]]/Table6[[#This Row],[sales]])</f>
        <v>0.98751032843019049</v>
      </c>
      <c r="BK820" s="9">
        <f>'[1]11'!P$32+'[1]11'!P$40*Table6[[#This Row],[LNONLINELING]]+'[1]11'!P$39*Table6[[#This Row],[LNRADIOLING]]+'[1]11'!P$38*Table6[[#This Row],[LNTVLING]]+'[1]11'!P$33*Table6[[#This Row],[DL_DUM]]+'[1]11'!P$34*Table6[[#This Row],[CT_DUM]]+'[1]11'!P$35*Table6[[#This Row],[PA_DUM]]+'[1]11'!P$36*Table6[[#This Row],[NY_DUM]]+'[1]11'!P$37*Table6[[#This Row],[NJ_DUM]]</f>
        <v>5.7607905984450589</v>
      </c>
      <c r="BL820" s="9">
        <f>Table6[[#This Row],[sales]]-Table6[[#This Row],[ Pred_11]]</f>
        <v>456.35140907725497</v>
      </c>
      <c r="BM820" s="47">
        <f>ABS(Table6[[#This Row],[ Red_11]]/Table6[[#This Row],[sales]])</f>
        <v>0.98753378378132439</v>
      </c>
      <c r="BN820" s="9">
        <f>'[1]12'!K$22+'[1]12'!K$28*Table6[[#This Row],[COMBINE LN LING]]+'[1]12'!K$23*Table6[[#This Row],[DL_DUM]]+'[1]12'!K$24*Table6[[#This Row],[CT_DUM]]+'[1]12'!K$25*Table6[[#This Row],[PA_DUM]]+'[1]12'!K$26*Table6[[#This Row],[NY_DUM]]+'[1]12'!K$27*Table6[[#This Row],[NJ_DUM]]</f>
        <v>5.7799383910130135</v>
      </c>
      <c r="BO820" s="9">
        <f>Table6[[#This Row],[sales]]-Table6[[#This Row],[ Pred_12]]</f>
        <v>456.33226128468704</v>
      </c>
      <c r="BP820" s="47">
        <f>ABS(Table6[[#This Row],[ Red_12]]/Table6[[#This Row],[sales]])</f>
        <v>0.98749234840571354</v>
      </c>
      <c r="BQ820">
        <f>LN(G820+'2019 Totals and Calculations'!C$18)</f>
        <v>6.853176663065021</v>
      </c>
      <c r="BR820">
        <f>LN(Table6[[#This Row],[PROF RADIO]]+'2019 Totals and Calculations'!D$18)</f>
        <v>5.0134101735024714</v>
      </c>
      <c r="BS820">
        <f>LN(Table6[[#This Row],[ONLINE LINGERING]]+'2019 Totals and Calculations'!E$18)</f>
        <v>4.4774489009499838</v>
      </c>
      <c r="BT820">
        <f>MONTH(Table6[[#This Row],[Date]])</f>
        <v>8</v>
      </c>
      <c r="BU820">
        <f t="shared" si="337"/>
        <v>0</v>
      </c>
      <c r="BV820">
        <f t="shared" si="338"/>
        <v>0</v>
      </c>
      <c r="BW820">
        <f t="shared" si="339"/>
        <v>0</v>
      </c>
      <c r="BX820">
        <f t="shared" si="340"/>
        <v>0</v>
      </c>
      <c r="BY820">
        <f t="shared" si="341"/>
        <v>0</v>
      </c>
      <c r="BZ820">
        <f t="shared" si="342"/>
        <v>0</v>
      </c>
      <c r="CA820">
        <f t="shared" si="343"/>
        <v>0</v>
      </c>
      <c r="CB820">
        <f t="shared" si="344"/>
        <v>1</v>
      </c>
      <c r="CC820">
        <f t="shared" si="345"/>
        <v>0</v>
      </c>
      <c r="CD820">
        <f t="shared" si="346"/>
        <v>0</v>
      </c>
      <c r="CE820">
        <f t="shared" si="347"/>
        <v>0</v>
      </c>
      <c r="CF820">
        <f t="shared" si="348"/>
        <v>0</v>
      </c>
      <c r="CG820">
        <f t="shared" si="349"/>
        <v>34</v>
      </c>
      <c r="CH82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608.83718042272449</v>
      </c>
      <c r="CI820" s="79">
        <f>Table6[[#This Row],[sales]]-CH820</f>
        <v>-146.72498074702446</v>
      </c>
      <c r="CJ820">
        <f>ABS(Table6[[#This Row],[sales]]-CH820)/Table6[[#This Row],[sales]]</f>
        <v>0.31750942920354142</v>
      </c>
      <c r="CK82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628.82858554654285</v>
      </c>
      <c r="CL820" s="79">
        <f>Table6[[#This Row],[sales]]-CK820</f>
        <v>-166.71638587084283</v>
      </c>
      <c r="CM820">
        <f>ABS(Table6[[#This Row],[sales]]-CK820)/Table6[[#This Row],[sales]]</f>
        <v>0.36077036266915402</v>
      </c>
      <c r="CN82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490.69485394109307</v>
      </c>
      <c r="CO820" s="79">
        <f>Table6[[#This Row],[sales]]-CN820</f>
        <v>-28.582654265393046</v>
      </c>
      <c r="CP820">
        <f>ABS(Table6[[#This Row],[sales]]-CN820)/Table6[[#This Row],[sales]]</f>
        <v>6.1852195820520886E-2</v>
      </c>
      <c r="CQ82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484.70450340663956</v>
      </c>
      <c r="CR820" s="79">
        <f>Table6[[#This Row],[sales]]-CQ820</f>
        <v>-22.592303730939534</v>
      </c>
      <c r="CS820">
        <f>ABS(Table6[[#This Row],[sales]]-CQ820)/Table6[[#This Row],[sales]]</f>
        <v>4.8889217265405037E-2</v>
      </c>
    </row>
    <row r="821" spans="1:97" x14ac:dyDescent="0.2">
      <c r="A821">
        <v>820</v>
      </c>
      <c r="B821" t="s">
        <v>953</v>
      </c>
      <c r="C821" s="5">
        <v>42974</v>
      </c>
      <c r="D821" s="6">
        <v>603.539329725117</v>
      </c>
      <c r="E821" s="8">
        <f>YEAR(Table6[[#This Row],[Date]])</f>
        <v>2017</v>
      </c>
      <c r="F821" s="6">
        <f>Table6[[#This Row],[TV_State]]+Table6[[#This Row],[Radio_State]]+Table6[[#This Row],[Online]]</f>
        <v>737.659180775143</v>
      </c>
      <c r="G821" s="6">
        <f t="shared" si="324"/>
        <v>591.01018517782643</v>
      </c>
      <c r="H821" s="6">
        <f>LN(Table6[[#This Row],[PROF TV LING]])</f>
        <v>6.3818332510610265</v>
      </c>
      <c r="I821" s="6">
        <f t="shared" si="325"/>
        <v>6.4028112078012578</v>
      </c>
      <c r="J821" s="6">
        <v>89.413234033350676</v>
      </c>
      <c r="K821" s="6">
        <f t="shared" si="330"/>
        <v>88.536838852806284</v>
      </c>
      <c r="L821" s="6">
        <f>0.5*J820+0.5*Table6[[#This Row],[Radio_State]]</f>
        <v>88.970594260908342</v>
      </c>
      <c r="M821" s="6">
        <f>LN(Table6[[#This Row],[RADIO LINGERING ]])</f>
        <v>4.4883059135746901</v>
      </c>
      <c r="N821" s="6">
        <f t="shared" si="326"/>
        <v>4.4932687029168195</v>
      </c>
      <c r="O821" s="6">
        <v>44.706617016675338</v>
      </c>
      <c r="P821" s="6">
        <f t="shared" si="327"/>
        <v>44.517715821822598</v>
      </c>
      <c r="Q821" s="6">
        <f>0.3*O820+0.7*Table6[[#This Row],[Online]]</f>
        <v>44.573825084942641</v>
      </c>
      <c r="R821" s="6">
        <f>LN(Table6[[#This Row],[ONLINE LINGERING]])</f>
        <v>3.7971468052401312</v>
      </c>
      <c r="S821" s="6">
        <f t="shared" si="328"/>
        <v>3.8001215223568741</v>
      </c>
      <c r="T821" s="6">
        <v>523.72889755091717</v>
      </c>
      <c r="U821" s="6">
        <f t="shared" si="329"/>
        <v>6.2609741793524059</v>
      </c>
      <c r="V821" s="8">
        <f>YEAR(Table6[[#This Row],[Date]])</f>
        <v>2017</v>
      </c>
      <c r="W821" s="8">
        <f>WEEKNUM(Table6[[#This Row],[Date]])</f>
        <v>35</v>
      </c>
      <c r="X821" t="s">
        <v>988</v>
      </c>
      <c r="Y821" s="9">
        <f>Table6[[#This Row],[LNTVLING]]+Table6[[#This Row],[LNRADIOLING]]+Table6[[#This Row],[LNONLINELING]]</f>
        <v>14.667285969875849</v>
      </c>
      <c r="Z821">
        <f t="shared" si="350"/>
        <v>1</v>
      </c>
      <c r="AA821">
        <f t="shared" si="331"/>
        <v>0</v>
      </c>
      <c r="AB821">
        <f t="shared" si="332"/>
        <v>0</v>
      </c>
      <c r="AC821">
        <f t="shared" si="333"/>
        <v>0</v>
      </c>
      <c r="AD821">
        <f t="shared" si="334"/>
        <v>0</v>
      </c>
      <c r="AE821">
        <f t="shared" si="335"/>
        <v>0</v>
      </c>
      <c r="AF821">
        <f t="shared" si="336"/>
        <v>1</v>
      </c>
      <c r="AG821" s="9">
        <f>'[1]1'!J$20+'[1]1'!J$21*Table6[[#This Row],[TV_State]]</f>
        <v>1923.2706156730846</v>
      </c>
      <c r="AH821" s="9">
        <f>Table6[[#This Row],[sales]]-Table6[[#This Row],[Pred_1]]</f>
        <v>-1399.5417181221674</v>
      </c>
      <c r="AI821">
        <f>ABS(Table6[[#This Row],[Res_1]])/Table6[[#This Row],[sales]]</f>
        <v>2.6722636934237589</v>
      </c>
      <c r="AJ821" s="9">
        <f>'[1]2'!J$20+'[1]2'!J$21*Table6[[#This Row],[Radio_State]]</f>
        <v>2106.8108020656273</v>
      </c>
      <c r="AK821" s="9">
        <f>Table6[[#This Row],[sales]]-Table6[[#This Row],[ Pred_2 ]]</f>
        <v>-1583.08190451471</v>
      </c>
      <c r="AL821">
        <f>ABS(Table6[[#This Row],[ Res_2 ]])/Table6[[#This Row],[sales]]</f>
        <v>3.0227125368059378</v>
      </c>
      <c r="AM821" s="10">
        <f>'[1]3'!J$20+'[1]3'!J$21*Data!O821</f>
        <v>2059.0146651792229</v>
      </c>
      <c r="AN821" s="9">
        <f>Table6[[#This Row],[sales]]-Table6[[#This Row],[Pred_3]]</f>
        <v>-1535.2857676283056</v>
      </c>
      <c r="AO821" s="9">
        <f>ABS(Table6[[#This Row],[Res_3]])/Table6[[#This Row],[sales]]</f>
        <v>2.9314513191990601</v>
      </c>
      <c r="AP821" s="9">
        <f>'[1]4'!L$21+'[1]4'!L$27*Table6[[#This Row],[TV_State]]+'[1]4'!L$22*Table6[[#This Row],[NJ_DUM]]+'[1]4'!L$23*Table6[[#This Row],[NY_DUM]]+'[1]4'!L$24*Table6[[#This Row],[PA_DUM]]+'[1]4'!L$25*Table6[[#This Row],[CT_DUM]]+'[1]4'!L$26*Table6[[#This Row],[DL_DUM]]</f>
        <v>370.95908889968217</v>
      </c>
      <c r="AQ821" s="9">
        <f>Table6[[#This Row],[sales]]-Table6[[#This Row],[Pred_4]]</f>
        <v>152.769808651235</v>
      </c>
      <c r="AR821">
        <f>ABS(Table6[[#This Row],[Res_4]]/Table6[[#This Row],[sales]])</f>
        <v>0.29169635161554675</v>
      </c>
      <c r="AS821" s="9">
        <f>'[1]5'!L$20+'[1]5'!L$26*Table6[[#This Row],[Radio_State]]+'[1]5'!L$21*Table6[[#This Row],[NJ_DUM]]+'[1]5'!L$22*Table6[[#This Row],[NY_DUM]]+'[1]5'!L$23*Table6[[#This Row],[PA_DUM]]+'[1]5'!L$24*Table6[[#This Row],[CT_DUM]]+'[1]5'!L$25*Table6[[#This Row],[DL_DUM]]</f>
        <v>353.90146160760594</v>
      </c>
      <c r="AT821" s="9">
        <f>Table6[[#This Row],[sales]]-Table6[[#This Row],[Pred_5]]</f>
        <v>169.82743594331123</v>
      </c>
      <c r="AU821" s="9">
        <f>ABS(Table6[[#This Row],[Red_5]]/Table6[[#This Row],[sales]])</f>
        <v>0.32426592601146381</v>
      </c>
      <c r="AV821" s="9">
        <f>'[1]6'!L$20+'[1]6'!L$26*Table6[[#This Row],[Online]]+'[1]6'!L$21*Table6[[#This Row],[NJ_DUM]]+'[1]6'!L$22*Table6[[#This Row],[NY_DUM]]+'[1]6'!L$23*Table6[[#This Row],[PA_DUM]]+'[1]6'!L$24*Table6[[#This Row],[CT_DUM]]+'[1]6'!L$25*Table6[[#This Row],[DL_DUM]]</f>
        <v>188.62091159254697</v>
      </c>
      <c r="AW821" s="9">
        <f>Table6[[#This Row],[sales]]-Table6[[#This Row],[Pred_6]]</f>
        <v>335.10798595837019</v>
      </c>
      <c r="AX821" s="9">
        <f>ABS(Table6[[#This Row],[Red_6]]/Table6[[#This Row],[sales]])</f>
        <v>0.63985009711210528</v>
      </c>
      <c r="AY821" s="9">
        <f>'[1]7'!L$21+'[1]7'!L$27*Table6[[#This Row],[LNTV]]+'[1]7'!L$22*Table6[[#This Row],[NJ_DUM]]+'[1]7'!L$23*Table6[[#This Row],[NY_DUM]]+'[1]7'!L$24*Table6[[#This Row],[PA_DUM]]+'[1]7'!L$25*Table6[[#This Row],[CT_DUM]]+'[1]7'!L$26*Table6[[#This Row],[DL_DUM]]</f>
        <v>5.8542621546420426</v>
      </c>
      <c r="AZ821" s="9">
        <f>Table6[[#This Row],[sales]]-Table6[[#This Row],[Pred_7]]</f>
        <v>517.87463539627515</v>
      </c>
      <c r="BA821" s="9">
        <f>ABS(Table6[[#This Row],[Red_7]]/Table6[[#This Row],[sales]])</f>
        <v>0.98882196078540263</v>
      </c>
      <c r="BB821" s="9">
        <f>'[1]8'!O$22+'[1]8'!O$28*Table6[[#This Row],[LNRADIOLING]]+'[1]8'!O$23*Table6[[#This Row],[DL_DUM]]+'[1]8'!O$24*Table6[[#This Row],[CT_DUM]]+'[1]8'!O$25*Table6[[#This Row],[PA_DUM]]+'[1]8'!O$26*Table6[[#This Row],[NY_DUM]]+'[1]8'!O$27*Table6[[#This Row],[NJ_DUM]]</f>
        <v>5.8419481214876097</v>
      </c>
      <c r="BC821" s="9">
        <f>Table6[[#This Row],[sales]]-Table6[[#This Row],[Pred_8]]</f>
        <v>517.88694942942959</v>
      </c>
      <c r="BD821" s="9">
        <f>ABS(Table6[[#This Row],[Red_8]]/Table6[[#This Row],[sales]])</f>
        <v>0.98884547301322123</v>
      </c>
      <c r="BE821" s="9">
        <f>'[1]9'!M$19+'[1]9'!M$21*Table6[[#This Row],[LNONLINE]]+'[1]9'!M$20*Table6[[#This Row],[DL_DUM]]+'[1]9'!M$22*Table6[[#This Row],[CT_DUM]]+'[1]9'!M$23*Table6[[#This Row],[PA_DUM]]+'[1]9'!M$24*Table6[[#This Row],[NY_DUM]]+'[1]9'!M$25*Table6[[#This Row],[NJ_DUM]]</f>
        <v>5.7454348730273201</v>
      </c>
      <c r="BF821" s="9">
        <f>Table6[[#This Row],[sales]]-Table6[[#This Row],[Pred_9]]</f>
        <v>517.98346267788986</v>
      </c>
      <c r="BG821" s="9">
        <f>ABS(Table6[[#This Row],[Red_9]]/Table6[[#This Row],[sales]])</f>
        <v>0.989029753943511</v>
      </c>
      <c r="BH821" s="9">
        <f>'[1]10'!P$22+'[1]10'!P$30*Table6[[#This Row],[LNTV]]+'[1]10'!P$29*Table6[[#This Row],[LNRADIOLING]]+'[1]10'!P$24*Table6[[#This Row],[LNONLINELING]]+'[1]10'!P$23*Table6[[#This Row],[DL_DUM]]+'[1]10'!P$25*Table6[[#This Row],[CT_DUM]]+'[1]10'!P$26*Table6[[#This Row],[PA_DUM]]+'[1]10'!P$27*Table6[[#This Row],[NY_DUM]]+'[1]10'!P$28*Table6[[#This Row],[NJ_DUM]]</f>
        <v>5.7734406856279374</v>
      </c>
      <c r="BI821" s="9">
        <f>Table6[[#This Row],[sales]]-Table6[[#This Row],[Pred_10]]</f>
        <v>517.95545686528919</v>
      </c>
      <c r="BJ821" s="45">
        <f>ABS(Table6[[#This Row],[Red_10]]/Table6[[#This Row],[sales]])</f>
        <v>0.98897628007042193</v>
      </c>
      <c r="BK821" s="9">
        <f>'[1]11'!P$32+'[1]11'!P$40*Table6[[#This Row],[LNONLINELING]]+'[1]11'!P$39*Table6[[#This Row],[LNRADIOLING]]+'[1]11'!P$38*Table6[[#This Row],[LNTVLING]]+'[1]11'!P$33*Table6[[#This Row],[DL_DUM]]+'[1]11'!P$34*Table6[[#This Row],[CT_DUM]]+'[1]11'!P$35*Table6[[#This Row],[PA_DUM]]+'[1]11'!P$36*Table6[[#This Row],[NY_DUM]]+'[1]11'!P$37*Table6[[#This Row],[NJ_DUM]]</f>
        <v>5.7620548659111304</v>
      </c>
      <c r="BL821" s="9">
        <f>Table6[[#This Row],[sales]]-Table6[[#This Row],[ Pred_11]]</f>
        <v>517.96684268500599</v>
      </c>
      <c r="BM821" s="47">
        <f>ABS(Table6[[#This Row],[ Red_11]]/Table6[[#This Row],[sales]])</f>
        <v>0.98899801998160508</v>
      </c>
      <c r="BN821" s="9">
        <f>'[1]12'!K$22+'[1]12'!K$28*Table6[[#This Row],[COMBINE LN LING]]+'[1]12'!K$23*Table6[[#This Row],[DL_DUM]]+'[1]12'!K$24*Table6[[#This Row],[CT_DUM]]+'[1]12'!K$25*Table6[[#This Row],[PA_DUM]]+'[1]12'!K$26*Table6[[#This Row],[NY_DUM]]+'[1]12'!K$27*Table6[[#This Row],[NJ_DUM]]</f>
        <v>5.7827318975460846</v>
      </c>
      <c r="BO821" s="9">
        <f>Table6[[#This Row],[sales]]-Table6[[#This Row],[ Pred_12]]</f>
        <v>517.94616565337105</v>
      </c>
      <c r="BP821" s="47">
        <f>ABS(Table6[[#This Row],[ Red_12]]/Table6[[#This Row],[sales]])</f>
        <v>0.98895853957154634</v>
      </c>
      <c r="BQ821">
        <f>LN(G821+'2019 Totals and Calculations'!C$18)</f>
        <v>6.8588314899926326</v>
      </c>
      <c r="BR821">
        <f>LN(Table6[[#This Row],[PROF RADIO]]+'2019 Totals and Calculations'!D$18)</f>
        <v>5.0192197098234193</v>
      </c>
      <c r="BS821">
        <f>LN(Table6[[#This Row],[ONLINE LINGERING]]+'2019 Totals and Calculations'!E$18)</f>
        <v>4.4824508649831021</v>
      </c>
      <c r="BT821">
        <f>MONTH(Table6[[#This Row],[Date]])</f>
        <v>8</v>
      </c>
      <c r="BU821">
        <f t="shared" si="337"/>
        <v>0</v>
      </c>
      <c r="BV821">
        <f t="shared" si="338"/>
        <v>0</v>
      </c>
      <c r="BW821">
        <f t="shared" si="339"/>
        <v>0</v>
      </c>
      <c r="BX821">
        <f t="shared" si="340"/>
        <v>0</v>
      </c>
      <c r="BY821">
        <f t="shared" si="341"/>
        <v>0</v>
      </c>
      <c r="BZ821">
        <f t="shared" si="342"/>
        <v>0</v>
      </c>
      <c r="CA821">
        <f t="shared" si="343"/>
        <v>0</v>
      </c>
      <c r="CB821">
        <f t="shared" si="344"/>
        <v>1</v>
      </c>
      <c r="CC821">
        <f t="shared" si="345"/>
        <v>0</v>
      </c>
      <c r="CD821">
        <f t="shared" si="346"/>
        <v>0</v>
      </c>
      <c r="CE821">
        <f t="shared" si="347"/>
        <v>0</v>
      </c>
      <c r="CF821">
        <f t="shared" si="348"/>
        <v>0</v>
      </c>
      <c r="CG821">
        <f t="shared" si="349"/>
        <v>35</v>
      </c>
      <c r="CH82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611.51516628751415</v>
      </c>
      <c r="CI821" s="79">
        <f>Table6[[#This Row],[sales]]-CH821</f>
        <v>-87.78626873659698</v>
      </c>
      <c r="CJ821">
        <f>ABS(Table6[[#This Row],[sales]]-CH821)/Table6[[#This Row],[sales]]</f>
        <v>0.16761776779380855</v>
      </c>
      <c r="CK82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631.37870325214305</v>
      </c>
      <c r="CL821" s="79">
        <f>Table6[[#This Row],[sales]]-CK821</f>
        <v>-107.64980570122589</v>
      </c>
      <c r="CM821">
        <f>ABS(Table6[[#This Row],[sales]]-CK821)/Table6[[#This Row],[sales]]</f>
        <v>0.20554490348846965</v>
      </c>
      <c r="CN82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492.65534952019368</v>
      </c>
      <c r="CO821" s="79">
        <f>Table6[[#This Row],[sales]]-CN821</f>
        <v>31.073548030723487</v>
      </c>
      <c r="CP821">
        <f>ABS(Table6[[#This Row],[sales]]-CN821)/Table6[[#This Row],[sales]]</f>
        <v>5.9331360511193677E-2</v>
      </c>
      <c r="CQ82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487.44629500896906</v>
      </c>
      <c r="CR821" s="79">
        <f>Table6[[#This Row],[sales]]-CQ821</f>
        <v>36.282602541948108</v>
      </c>
      <c r="CS821">
        <f>ABS(Table6[[#This Row],[sales]]-CQ821)/Table6[[#This Row],[sales]]</f>
        <v>6.9277450054053391E-2</v>
      </c>
    </row>
    <row r="822" spans="1:97" x14ac:dyDescent="0.2">
      <c r="A822">
        <v>821</v>
      </c>
      <c r="B822" t="s">
        <v>953</v>
      </c>
      <c r="C822" s="5">
        <v>42981</v>
      </c>
      <c r="D822" s="6">
        <v>609.57472302236829</v>
      </c>
      <c r="E822" s="8">
        <f>YEAR(Table6[[#This Row],[Date]])</f>
        <v>2017</v>
      </c>
      <c r="F822" s="6">
        <f>Table6[[#This Row],[TV_State]]+Table6[[#This Row],[Radio_State]]+Table6[[#This Row],[Online]]</f>
        <v>745.03577258289454</v>
      </c>
      <c r="G822" s="6">
        <f t="shared" si="324"/>
        <v>596.57954653118895</v>
      </c>
      <c r="H822" s="6">
        <f>LN(Table6[[#This Row],[PROF TV LING]])</f>
        <v>6.3912125881057467</v>
      </c>
      <c r="I822" s="6">
        <f t="shared" si="325"/>
        <v>6.4127615386544257</v>
      </c>
      <c r="J822" s="6">
        <v>90.307366373684175</v>
      </c>
      <c r="K822" s="6">
        <f t="shared" si="330"/>
        <v>89.422102613245229</v>
      </c>
      <c r="L822" s="6">
        <f>0.5*J821+0.5*Table6[[#This Row],[Radio_State]]</f>
        <v>89.860300203517426</v>
      </c>
      <c r="M822" s="6">
        <f>LN(Table6[[#This Row],[RADIO LINGERING ]])</f>
        <v>4.498256244427858</v>
      </c>
      <c r="N822" s="6">
        <f t="shared" si="326"/>
        <v>4.5032190337699873</v>
      </c>
      <c r="O822" s="6">
        <v>45.153683186842088</v>
      </c>
      <c r="P822" s="6">
        <f t="shared" si="327"/>
        <v>44.962892977336239</v>
      </c>
      <c r="Q822" s="6">
        <f>0.3*O821+0.7*Table6[[#This Row],[Online]]</f>
        <v>45.019563335792064</v>
      </c>
      <c r="R822" s="6">
        <f>LN(Table6[[#This Row],[ONLINE LINGERING]])</f>
        <v>3.807097136093299</v>
      </c>
      <c r="S822" s="6">
        <f t="shared" si="328"/>
        <v>3.8100718532100419</v>
      </c>
      <c r="T822" s="6">
        <v>498.26674804281549</v>
      </c>
      <c r="U822" s="6">
        <f t="shared" si="329"/>
        <v>6.2111355722616741</v>
      </c>
      <c r="V822" s="8">
        <f>YEAR(Table6[[#This Row],[Date]])</f>
        <v>2017</v>
      </c>
      <c r="W822" s="8">
        <f>WEEKNUM(Table6[[#This Row],[Date]])</f>
        <v>36</v>
      </c>
      <c r="X822" t="s">
        <v>989</v>
      </c>
      <c r="Y822" s="9">
        <f>Table6[[#This Row],[LNTVLING]]+Table6[[#This Row],[LNRADIOLING]]+Table6[[#This Row],[LNONLINELING]]</f>
        <v>14.696565968626905</v>
      </c>
      <c r="Z822">
        <f t="shared" si="350"/>
        <v>1</v>
      </c>
      <c r="AA822">
        <f t="shared" si="331"/>
        <v>0</v>
      </c>
      <c r="AB822">
        <f t="shared" si="332"/>
        <v>0</v>
      </c>
      <c r="AC822">
        <f t="shared" si="333"/>
        <v>0</v>
      </c>
      <c r="AD822">
        <f t="shared" si="334"/>
        <v>0</v>
      </c>
      <c r="AE822">
        <f t="shared" si="335"/>
        <v>0</v>
      </c>
      <c r="AF822">
        <f t="shared" si="336"/>
        <v>1</v>
      </c>
      <c r="AG822" s="9">
        <f>'[1]1'!J$20+'[1]1'!J$21*Table6[[#This Row],[TV_State]]</f>
        <v>1929.2059963752522</v>
      </c>
      <c r="AH822" s="9">
        <f>Table6[[#This Row],[sales]]-Table6[[#This Row],[Pred_1]]</f>
        <v>-1430.9392483324368</v>
      </c>
      <c r="AI822">
        <f>ABS(Table6[[#This Row],[Res_1]])/Table6[[#This Row],[sales]]</f>
        <v>2.8718337194949197</v>
      </c>
      <c r="AJ822" s="9">
        <f>'[1]2'!J$20+'[1]2'!J$21*Table6[[#This Row],[Radio_State]]</f>
        <v>2110.7360920463084</v>
      </c>
      <c r="AK822" s="9">
        <f>Table6[[#This Row],[sales]]-Table6[[#This Row],[ Pred_2 ]]</f>
        <v>-1612.469344003493</v>
      </c>
      <c r="AL822">
        <f>ABS(Table6[[#This Row],[ Res_2 ]])/Table6[[#This Row],[sales]]</f>
        <v>3.2361568383546544</v>
      </c>
      <c r="AM822" s="10">
        <f>'[1]3'!J$20+'[1]3'!J$21*Data!O822</f>
        <v>2061.5975100137666</v>
      </c>
      <c r="AN822" s="9">
        <f>Table6[[#This Row],[sales]]-Table6[[#This Row],[Pred_3]]</f>
        <v>-1563.3307619709512</v>
      </c>
      <c r="AO822" s="9">
        <f>ABS(Table6[[#This Row],[Res_3]])/Table6[[#This Row],[sales]]</f>
        <v>3.1375378110453722</v>
      </c>
      <c r="AP822" s="9">
        <f>'[1]4'!L$21+'[1]4'!L$27*Table6[[#This Row],[TV_State]]+'[1]4'!L$22*Table6[[#This Row],[NJ_DUM]]+'[1]4'!L$23*Table6[[#This Row],[NY_DUM]]+'[1]4'!L$24*Table6[[#This Row],[PA_DUM]]+'[1]4'!L$25*Table6[[#This Row],[CT_DUM]]+'[1]4'!L$26*Table6[[#This Row],[DL_DUM]]</f>
        <v>372.29037984522074</v>
      </c>
      <c r="AQ822" s="9">
        <f>Table6[[#This Row],[sales]]-Table6[[#This Row],[Pred_4]]</f>
        <v>125.97636819759475</v>
      </c>
      <c r="AR822">
        <f>ABS(Table6[[#This Row],[Res_4]]/Table6[[#This Row],[sales]])</f>
        <v>0.25282916970162689</v>
      </c>
      <c r="AS822" s="9">
        <f>'[1]5'!L$20+'[1]5'!L$26*Table6[[#This Row],[Radio_State]]+'[1]5'!L$21*Table6[[#This Row],[NJ_DUM]]+'[1]5'!L$22*Table6[[#This Row],[NY_DUM]]+'[1]5'!L$23*Table6[[#This Row],[PA_DUM]]+'[1]5'!L$24*Table6[[#This Row],[CT_DUM]]+'[1]5'!L$25*Table6[[#This Row],[DL_DUM]]</f>
        <v>355.47656094041145</v>
      </c>
      <c r="AT822" s="9">
        <f>Table6[[#This Row],[sales]]-Table6[[#This Row],[Pred_5]]</f>
        <v>142.79018710240405</v>
      </c>
      <c r="AU822" s="9">
        <f>ABS(Table6[[#This Row],[Red_5]]/Table6[[#This Row],[sales]])</f>
        <v>0.28657378334653438</v>
      </c>
      <c r="AV822" s="9">
        <f>'[1]6'!L$20+'[1]6'!L$26*Table6[[#This Row],[Online]]+'[1]6'!L$21*Table6[[#This Row],[NJ_DUM]]+'[1]6'!L$22*Table6[[#This Row],[NY_DUM]]+'[1]6'!L$23*Table6[[#This Row],[PA_DUM]]+'[1]6'!L$24*Table6[[#This Row],[CT_DUM]]+'[1]6'!L$25*Table6[[#This Row],[DL_DUM]]</f>
        <v>190.56665872033702</v>
      </c>
      <c r="AW822" s="9">
        <f>Table6[[#This Row],[sales]]-Table6[[#This Row],[Pred_6]]</f>
        <v>307.70008932247845</v>
      </c>
      <c r="AX822" s="9">
        <f>ABS(Table6[[#This Row],[Red_6]]/Table6[[#This Row],[sales]])</f>
        <v>0.61754088654544959</v>
      </c>
      <c r="AY822" s="9">
        <f>'[1]7'!L$21+'[1]7'!L$27*Table6[[#This Row],[LNTV]]+'[1]7'!L$22*Table6[[#This Row],[NJ_DUM]]+'[1]7'!L$23*Table6[[#This Row],[NY_DUM]]+'[1]7'!L$24*Table6[[#This Row],[PA_DUM]]+'[1]7'!L$25*Table6[[#This Row],[CT_DUM]]+'[1]7'!L$26*Table6[[#This Row],[DL_DUM]]</f>
        <v>5.8553635019320431</v>
      </c>
      <c r="AZ822" s="9">
        <f>Table6[[#This Row],[sales]]-Table6[[#This Row],[Pred_7]]</f>
        <v>492.41138454088343</v>
      </c>
      <c r="BA822" s="9">
        <f>ABS(Table6[[#This Row],[Red_7]]/Table6[[#This Row],[sales]])</f>
        <v>0.98824853650192024</v>
      </c>
      <c r="BB822" s="9">
        <f>'[1]8'!O$22+'[1]8'!O$28*Table6[[#This Row],[LNRADIOLING]]+'[1]8'!O$23*Table6[[#This Row],[DL_DUM]]+'[1]8'!O$24*Table6[[#This Row],[CT_DUM]]+'[1]8'!O$25*Table6[[#This Row],[PA_DUM]]+'[1]8'!O$26*Table6[[#This Row],[NY_DUM]]+'[1]8'!O$27*Table6[[#This Row],[NJ_DUM]]</f>
        <v>5.8426579874913864</v>
      </c>
      <c r="BC822" s="9">
        <f>Table6[[#This Row],[sales]]-Table6[[#This Row],[Pred_8]]</f>
        <v>492.42409005532409</v>
      </c>
      <c r="BD822" s="9">
        <f>ABS(Table6[[#This Row],[Red_8]]/Table6[[#This Row],[sales]])</f>
        <v>0.98827403592465024</v>
      </c>
      <c r="BE822" s="9">
        <f>'[1]9'!M$19+'[1]9'!M$21*Table6[[#This Row],[LNONLINE]]+'[1]9'!M$20*Table6[[#This Row],[DL_DUM]]+'[1]9'!M$22*Table6[[#This Row],[CT_DUM]]+'[1]9'!M$23*Table6[[#This Row],[PA_DUM]]+'[1]9'!M$24*Table6[[#This Row],[NY_DUM]]+'[1]9'!M$25*Table6[[#This Row],[NJ_DUM]]</f>
        <v>5.748585321358652</v>
      </c>
      <c r="BF822" s="9">
        <f>Table6[[#This Row],[sales]]-Table6[[#This Row],[Pred_9]]</f>
        <v>492.51816272145686</v>
      </c>
      <c r="BG822" s="9">
        <f>ABS(Table6[[#This Row],[Red_9]]/Table6[[#This Row],[sales]])</f>
        <v>0.98846283573218763</v>
      </c>
      <c r="BH822" s="9">
        <f>'[1]10'!P$22+'[1]10'!P$30*Table6[[#This Row],[LNTV]]+'[1]10'!P$29*Table6[[#This Row],[LNRADIOLING]]+'[1]10'!P$24*Table6[[#This Row],[LNONLINELING]]+'[1]10'!P$23*Table6[[#This Row],[DL_DUM]]+'[1]10'!P$25*Table6[[#This Row],[CT_DUM]]+'[1]10'!P$26*Table6[[#This Row],[PA_DUM]]+'[1]10'!P$27*Table6[[#This Row],[NY_DUM]]+'[1]10'!P$28*Table6[[#This Row],[NJ_DUM]]</f>
        <v>5.7752517689041554</v>
      </c>
      <c r="BI822" s="9">
        <f>Table6[[#This Row],[sales]]-Table6[[#This Row],[Pred_10]]</f>
        <v>492.49149627391137</v>
      </c>
      <c r="BJ822" s="45">
        <f>ABS(Table6[[#This Row],[Red_10]]/Table6[[#This Row],[sales]])</f>
        <v>0.98840931731529502</v>
      </c>
      <c r="BK822" s="9">
        <f>'[1]11'!P$32+'[1]11'!P$40*Table6[[#This Row],[LNONLINELING]]+'[1]11'!P$39*Table6[[#This Row],[LNRADIOLING]]+'[1]11'!P$38*Table6[[#This Row],[LNTVLING]]+'[1]11'!P$33*Table6[[#This Row],[DL_DUM]]+'[1]11'!P$34*Table6[[#This Row],[CT_DUM]]+'[1]11'!P$35*Table6[[#This Row],[PA_DUM]]+'[1]11'!P$36*Table6[[#This Row],[NY_DUM]]+'[1]11'!P$37*Table6[[#This Row],[NJ_DUM]]</f>
        <v>5.7632765770968106</v>
      </c>
      <c r="BL822" s="9">
        <f>Table6[[#This Row],[sales]]-Table6[[#This Row],[ Pred_11]]</f>
        <v>492.50347146571869</v>
      </c>
      <c r="BM822" s="47">
        <f>ABS(Table6[[#This Row],[ Red_11]]/Table6[[#This Row],[sales]])</f>
        <v>0.98843335101181273</v>
      </c>
      <c r="BN822" s="9">
        <f>'[1]12'!K$22+'[1]12'!K$28*Table6[[#This Row],[COMBINE LN LING]]+'[1]12'!K$23*Table6[[#This Row],[DL_DUM]]+'[1]12'!K$24*Table6[[#This Row],[CT_DUM]]+'[1]12'!K$25*Table6[[#This Row],[PA_DUM]]+'[1]12'!K$26*Table6[[#This Row],[NY_DUM]]+'[1]12'!K$27*Table6[[#This Row],[NJ_DUM]]</f>
        <v>5.785549683863807</v>
      </c>
      <c r="BO822" s="9">
        <f>Table6[[#This Row],[sales]]-Table6[[#This Row],[ Pred_12]]</f>
        <v>492.4811983589517</v>
      </c>
      <c r="BP822" s="47">
        <f>ABS(Table6[[#This Row],[ Red_12]]/Table6[[#This Row],[sales]])</f>
        <v>0.98838864984149688</v>
      </c>
      <c r="BQ822">
        <f>LN(G822+'2019 Totals and Calculations'!C$18)</f>
        <v>6.864663064151558</v>
      </c>
      <c r="BR822">
        <f>LN(Table6[[#This Row],[PROF RADIO]]+'2019 Totals and Calculations'!D$18)</f>
        <v>5.0250539694750431</v>
      </c>
      <c r="BS822">
        <f>LN(Table6[[#This Row],[ONLINE LINGERING]]+'2019 Totals and Calculations'!E$18)</f>
        <v>4.4874775796505348</v>
      </c>
      <c r="BT822">
        <f>MONTH(Table6[[#This Row],[Date]])</f>
        <v>9</v>
      </c>
      <c r="BU822">
        <f t="shared" si="337"/>
        <v>0</v>
      </c>
      <c r="BV822">
        <f t="shared" si="338"/>
        <v>0</v>
      </c>
      <c r="BW822">
        <f t="shared" si="339"/>
        <v>0</v>
      </c>
      <c r="BX822">
        <f t="shared" si="340"/>
        <v>0</v>
      </c>
      <c r="BY822">
        <f t="shared" si="341"/>
        <v>0</v>
      </c>
      <c r="BZ822">
        <f t="shared" si="342"/>
        <v>0</v>
      </c>
      <c r="CA822">
        <f t="shared" si="343"/>
        <v>0</v>
      </c>
      <c r="CB822">
        <f t="shared" si="344"/>
        <v>0</v>
      </c>
      <c r="CC822">
        <f t="shared" si="345"/>
        <v>1</v>
      </c>
      <c r="CD822">
        <f t="shared" si="346"/>
        <v>0</v>
      </c>
      <c r="CE822">
        <f t="shared" si="347"/>
        <v>0</v>
      </c>
      <c r="CF822">
        <f t="shared" si="348"/>
        <v>0</v>
      </c>
      <c r="CG822">
        <f t="shared" si="349"/>
        <v>36</v>
      </c>
      <c r="CH82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555.1093004713415</v>
      </c>
      <c r="CI822" s="79">
        <f>Table6[[#This Row],[sales]]-CH822</f>
        <v>-56.842552428526005</v>
      </c>
      <c r="CJ822">
        <f>ABS(Table6[[#This Row],[sales]]-CH822)/Table6[[#This Row],[sales]]</f>
        <v>0.11408056558420308</v>
      </c>
      <c r="CK82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581.1988139562377</v>
      </c>
      <c r="CL822" s="79">
        <f>Table6[[#This Row],[sales]]-CK822</f>
        <v>-82.932065913422207</v>
      </c>
      <c r="CM822">
        <f>ABS(Table6[[#This Row],[sales]]-CK822)/Table6[[#This Row],[sales]]</f>
        <v>0.16644110055342476</v>
      </c>
      <c r="CN82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532.14400323016844</v>
      </c>
      <c r="CO822" s="79">
        <f>Table6[[#This Row],[sales]]-CN822</f>
        <v>-33.877255187352944</v>
      </c>
      <c r="CP822">
        <f>ABS(Table6[[#This Row],[sales]]-CN822)/Table6[[#This Row],[sales]]</f>
        <v>6.7990198664515153E-2</v>
      </c>
      <c r="CQ82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509.16666891930856</v>
      </c>
      <c r="CR822" s="79">
        <f>Table6[[#This Row],[sales]]-CQ822</f>
        <v>-10.89992087649307</v>
      </c>
      <c r="CS822">
        <f>ABS(Table6[[#This Row],[sales]]-CQ822)/Table6[[#This Row],[sales]]</f>
        <v>2.1875673862058426E-2</v>
      </c>
    </row>
    <row r="823" spans="1:97" x14ac:dyDescent="0.2">
      <c r="A823">
        <v>822</v>
      </c>
      <c r="B823" t="s">
        <v>953</v>
      </c>
      <c r="C823" s="5">
        <v>42988</v>
      </c>
      <c r="D823" s="6">
        <v>615.67047025259194</v>
      </c>
      <c r="E823" s="8">
        <f>YEAR(Table6[[#This Row],[Date]])</f>
        <v>2017</v>
      </c>
      <c r="F823" s="6">
        <f>Table6[[#This Row],[TV_State]]+Table6[[#This Row],[Radio_State]]+Table6[[#This Row],[Online]]</f>
        <v>752.48613030872343</v>
      </c>
      <c r="G823" s="6">
        <f t="shared" si="324"/>
        <v>602.3068236476098</v>
      </c>
      <c r="H823" s="6">
        <f>LN(Table6[[#This Row],[PROF TV LING]])</f>
        <v>6.4007669893024675</v>
      </c>
      <c r="I823" s="6">
        <f t="shared" si="325"/>
        <v>6.4227118695075935</v>
      </c>
      <c r="J823" s="6">
        <v>91.210440037421023</v>
      </c>
      <c r="K823" s="6">
        <f t="shared" si="330"/>
        <v>90.316271325333133</v>
      </c>
      <c r="L823" s="6">
        <f>0.5*J822+0.5*Table6[[#This Row],[Radio_State]]</f>
        <v>90.758903205552599</v>
      </c>
      <c r="M823" s="6">
        <f>LN(Table6[[#This Row],[RADIO LINGERING ]])</f>
        <v>4.5082065752810259</v>
      </c>
      <c r="N823" s="6">
        <f t="shared" si="326"/>
        <v>4.5131693646231552</v>
      </c>
      <c r="O823" s="6">
        <v>45.605220018710511</v>
      </c>
      <c r="P823" s="6">
        <f t="shared" si="327"/>
        <v>45.412521906298224</v>
      </c>
      <c r="Q823" s="6">
        <f>0.3*O822+0.7*Table6[[#This Row],[Online]]</f>
        <v>45.469758969149979</v>
      </c>
      <c r="R823" s="6">
        <f>LN(Table6[[#This Row],[ONLINE LINGERING]])</f>
        <v>3.8170474669464669</v>
      </c>
      <c r="S823" s="6">
        <f t="shared" si="328"/>
        <v>3.8200221840632098</v>
      </c>
      <c r="T823" s="6">
        <v>490.4373152341181</v>
      </c>
      <c r="U823" s="6">
        <f t="shared" si="329"/>
        <v>6.1952974731507648</v>
      </c>
      <c r="V823" s="8">
        <f>YEAR(Table6[[#This Row],[Date]])</f>
        <v>2017</v>
      </c>
      <c r="W823" s="8">
        <f>WEEKNUM(Table6[[#This Row],[Date]])</f>
        <v>37</v>
      </c>
      <c r="X823" t="s">
        <v>990</v>
      </c>
      <c r="Y823" s="9">
        <f>Table6[[#This Row],[LNTVLING]]+Table6[[#This Row],[LNRADIOLING]]+Table6[[#This Row],[LNONLINELING]]</f>
        <v>14.72602103152996</v>
      </c>
      <c r="Z823">
        <f t="shared" si="350"/>
        <v>1</v>
      </c>
      <c r="AA823">
        <f t="shared" si="331"/>
        <v>0</v>
      </c>
      <c r="AB823">
        <f t="shared" si="332"/>
        <v>0</v>
      </c>
      <c r="AC823">
        <f t="shared" si="333"/>
        <v>0</v>
      </c>
      <c r="AD823">
        <f t="shared" si="334"/>
        <v>0</v>
      </c>
      <c r="AE823">
        <f t="shared" si="335"/>
        <v>0</v>
      </c>
      <c r="AF823">
        <f t="shared" si="336"/>
        <v>1</v>
      </c>
      <c r="AG823" s="9">
        <f>'[1]1'!J$20+'[1]1'!J$21*Table6[[#This Row],[TV_State]]</f>
        <v>1935.2007308844416</v>
      </c>
      <c r="AH823" s="9">
        <f>Table6[[#This Row],[sales]]-Table6[[#This Row],[Pred_1]]</f>
        <v>-1444.7634156503234</v>
      </c>
      <c r="AI823">
        <f>ABS(Table6[[#This Row],[Res_1]])/Table6[[#This Row],[sales]]</f>
        <v>2.945867638478207</v>
      </c>
      <c r="AJ823" s="9">
        <f>'[1]2'!J$20+'[1]2'!J$21*Table6[[#This Row],[Radio_State]]</f>
        <v>2114.7006349267967</v>
      </c>
      <c r="AK823" s="9">
        <f>Table6[[#This Row],[sales]]-Table6[[#This Row],[ Pred_2 ]]</f>
        <v>-1624.2633196926786</v>
      </c>
      <c r="AL823">
        <f>ABS(Table6[[#This Row],[ Res_2 ]])/Table6[[#This Row],[sales]]</f>
        <v>3.3118673258320697</v>
      </c>
      <c r="AM823" s="10">
        <f>'[1]3'!J$20+'[1]3'!J$21*Data!O823</f>
        <v>2064.2061832966556</v>
      </c>
      <c r="AN823" s="9">
        <f>Table6[[#This Row],[sales]]-Table6[[#This Row],[Pred_3]]</f>
        <v>-1573.7688680625374</v>
      </c>
      <c r="AO823" s="9">
        <f>ABS(Table6[[#This Row],[Res_3]])/Table6[[#This Row],[sales]]</f>
        <v>3.2089093125209565</v>
      </c>
      <c r="AP823" s="9">
        <f>'[1]4'!L$21+'[1]4'!L$27*Table6[[#This Row],[TV_State]]+'[1]4'!L$22*Table6[[#This Row],[NJ_DUM]]+'[1]4'!L$23*Table6[[#This Row],[NY_DUM]]+'[1]4'!L$24*Table6[[#This Row],[PA_DUM]]+'[1]4'!L$25*Table6[[#This Row],[CT_DUM]]+'[1]4'!L$26*Table6[[#This Row],[DL_DUM]]</f>
        <v>373.63498370021478</v>
      </c>
      <c r="AQ823" s="9">
        <f>Table6[[#This Row],[sales]]-Table6[[#This Row],[Pred_4]]</f>
        <v>116.80233153390333</v>
      </c>
      <c r="AR823">
        <f>ABS(Table6[[#This Row],[Res_4]]/Table6[[#This Row],[sales]])</f>
        <v>0.23815955251721796</v>
      </c>
      <c r="AS823" s="9">
        <f>'[1]5'!L$20+'[1]5'!L$26*Table6[[#This Row],[Radio_State]]+'[1]5'!L$21*Table6[[#This Row],[NJ_DUM]]+'[1]5'!L$22*Table6[[#This Row],[NY_DUM]]+'[1]5'!L$23*Table6[[#This Row],[PA_DUM]]+'[1]5'!L$24*Table6[[#This Row],[CT_DUM]]+'[1]5'!L$25*Table6[[#This Row],[DL_DUM]]</f>
        <v>357.06741126654509</v>
      </c>
      <c r="AT823" s="9">
        <f>Table6[[#This Row],[sales]]-Table6[[#This Row],[Pred_5]]</f>
        <v>133.36990396757301</v>
      </c>
      <c r="AU823" s="9">
        <f>ABS(Table6[[#This Row],[Red_5]]/Table6[[#This Row],[sales]])</f>
        <v>0.27194077576235559</v>
      </c>
      <c r="AV823" s="9">
        <f>'[1]6'!L$20+'[1]6'!L$26*Table6[[#This Row],[Online]]+'[1]6'!L$21*Table6[[#This Row],[NJ_DUM]]+'[1]6'!L$22*Table6[[#This Row],[NY_DUM]]+'[1]6'!L$23*Table6[[#This Row],[PA_DUM]]+'[1]6'!L$24*Table6[[#This Row],[CT_DUM]]+'[1]6'!L$25*Table6[[#This Row],[DL_DUM]]</f>
        <v>192.53186331940501</v>
      </c>
      <c r="AW823" s="9">
        <f>Table6[[#This Row],[sales]]-Table6[[#This Row],[Pred_6]]</f>
        <v>297.90545191471313</v>
      </c>
      <c r="AX823" s="9">
        <f>ABS(Table6[[#This Row],[Red_6]]/Table6[[#This Row],[sales]])</f>
        <v>0.60742819247451263</v>
      </c>
      <c r="AY823" s="9">
        <f>'[1]7'!L$21+'[1]7'!L$27*Table6[[#This Row],[LNTV]]+'[1]7'!L$22*Table6[[#This Row],[NJ_DUM]]+'[1]7'!L$23*Table6[[#This Row],[NY_DUM]]+'[1]7'!L$24*Table6[[#This Row],[PA_DUM]]+'[1]7'!L$25*Table6[[#This Row],[CT_DUM]]+'[1]7'!L$26*Table6[[#This Row],[DL_DUM]]</f>
        <v>5.8564648492220437</v>
      </c>
      <c r="AZ823" s="9">
        <f>Table6[[#This Row],[sales]]-Table6[[#This Row],[Pred_7]]</f>
        <v>484.58085038489605</v>
      </c>
      <c r="BA823" s="9">
        <f>ABS(Table6[[#This Row],[Red_7]]/Table6[[#This Row],[sales]])</f>
        <v>0.98805868830265009</v>
      </c>
      <c r="BB823" s="9">
        <f>'[1]8'!O$22+'[1]8'!O$28*Table6[[#This Row],[LNRADIOLING]]+'[1]8'!O$23*Table6[[#This Row],[DL_DUM]]+'[1]8'!O$24*Table6[[#This Row],[CT_DUM]]+'[1]8'!O$25*Table6[[#This Row],[PA_DUM]]+'[1]8'!O$26*Table6[[#This Row],[NY_DUM]]+'[1]8'!O$27*Table6[[#This Row],[NJ_DUM]]</f>
        <v>5.8433678534951623</v>
      </c>
      <c r="BC823" s="9">
        <f>Table6[[#This Row],[sales]]-Table6[[#This Row],[Pred_8]]</f>
        <v>484.59394738062292</v>
      </c>
      <c r="BD823" s="9">
        <f>ABS(Table6[[#This Row],[Red_8]]/Table6[[#This Row],[sales]])</f>
        <v>0.98808539303191933</v>
      </c>
      <c r="BE823" s="9">
        <f>'[1]9'!M$19+'[1]9'!M$21*Table6[[#This Row],[LNONLINE]]+'[1]9'!M$20*Table6[[#This Row],[DL_DUM]]+'[1]9'!M$22*Table6[[#This Row],[CT_DUM]]+'[1]9'!M$23*Table6[[#This Row],[PA_DUM]]+'[1]9'!M$24*Table6[[#This Row],[NY_DUM]]+'[1]9'!M$25*Table6[[#This Row],[NJ_DUM]]</f>
        <v>5.7517357696899847</v>
      </c>
      <c r="BF823" s="9">
        <f>Table6[[#This Row],[sales]]-Table6[[#This Row],[Pred_9]]</f>
        <v>484.68557946442814</v>
      </c>
      <c r="BG823" s="9">
        <f>ABS(Table6[[#This Row],[Red_9]]/Table6[[#This Row],[sales]])</f>
        <v>0.98827223053583457</v>
      </c>
      <c r="BH823" s="9">
        <f>'[1]10'!P$22+'[1]10'!P$30*Table6[[#This Row],[LNTV]]+'[1]10'!P$29*Table6[[#This Row],[LNRADIOLING]]+'[1]10'!P$24*Table6[[#This Row],[LNONLINELING]]+'[1]10'!P$23*Table6[[#This Row],[DL_DUM]]+'[1]10'!P$25*Table6[[#This Row],[CT_DUM]]+'[1]10'!P$26*Table6[[#This Row],[PA_DUM]]+'[1]10'!P$27*Table6[[#This Row],[NY_DUM]]+'[1]10'!P$28*Table6[[#This Row],[NJ_DUM]]</f>
        <v>5.7770628521803733</v>
      </c>
      <c r="BI823" s="9">
        <f>Table6[[#This Row],[sales]]-Table6[[#This Row],[Pred_10]]</f>
        <v>484.66025238193771</v>
      </c>
      <c r="BJ823" s="45">
        <f>ABS(Table6[[#This Row],[Red_10]]/Table6[[#This Row],[sales]])</f>
        <v>0.98822058870169249</v>
      </c>
      <c r="BK823" s="9">
        <f>'[1]11'!P$32+'[1]11'!P$40*Table6[[#This Row],[LNONLINELING]]+'[1]11'!P$39*Table6[[#This Row],[LNRADIOLING]]+'[1]11'!P$38*Table6[[#This Row],[LNTVLING]]+'[1]11'!P$33*Table6[[#This Row],[DL_DUM]]+'[1]11'!P$34*Table6[[#This Row],[CT_DUM]]+'[1]11'!P$35*Table6[[#This Row],[PA_DUM]]+'[1]11'!P$36*Table6[[#This Row],[NY_DUM]]+'[1]11'!P$37*Table6[[#This Row],[NJ_DUM]]</f>
        <v>5.7644687589888983</v>
      </c>
      <c r="BL823" s="9">
        <f>Table6[[#This Row],[sales]]-Table6[[#This Row],[ Pred_11]]</f>
        <v>484.67284647512918</v>
      </c>
      <c r="BM823" s="47">
        <f>ABS(Table6[[#This Row],[ Red_11]]/Table6[[#This Row],[sales]])</f>
        <v>0.98824626801442061</v>
      </c>
      <c r="BN823" s="9">
        <f>'[1]12'!K$22+'[1]12'!K$28*Table6[[#This Row],[COMBINE LN LING]]+'[1]12'!K$23*Table6[[#This Row],[DL_DUM]]+'[1]12'!K$24*Table6[[#This Row],[CT_DUM]]+'[1]12'!K$25*Table6[[#This Row],[PA_DUM]]+'[1]12'!K$26*Table6[[#This Row],[NY_DUM]]+'[1]12'!K$27*Table6[[#This Row],[NJ_DUM]]</f>
        <v>5.7883843176334846</v>
      </c>
      <c r="BO823" s="9">
        <f>Table6[[#This Row],[sales]]-Table6[[#This Row],[ Pred_12]]</f>
        <v>484.64893091648463</v>
      </c>
      <c r="BP823" s="47">
        <f>ABS(Table6[[#This Row],[ Red_12]]/Table6[[#This Row],[sales]])</f>
        <v>0.98819750427254849</v>
      </c>
      <c r="BQ823">
        <f>LN(G823+'2019 Totals and Calculations'!C$18)</f>
        <v>6.8706247310352522</v>
      </c>
      <c r="BR823">
        <f>LN(Table6[[#This Row],[PROF RADIO]]+'2019 Totals and Calculations'!D$18)</f>
        <v>5.0309125642559653</v>
      </c>
      <c r="BS823">
        <f>LN(Table6[[#This Row],[ONLINE LINGERING]]+'2019 Totals and Calculations'!E$18)</f>
        <v>4.4925290424006912</v>
      </c>
      <c r="BT823">
        <f>MONTH(Table6[[#This Row],[Date]])</f>
        <v>9</v>
      </c>
      <c r="BU823">
        <f t="shared" si="337"/>
        <v>0</v>
      </c>
      <c r="BV823">
        <f t="shared" si="338"/>
        <v>0</v>
      </c>
      <c r="BW823">
        <f t="shared" si="339"/>
        <v>0</v>
      </c>
      <c r="BX823">
        <f t="shared" si="340"/>
        <v>0</v>
      </c>
      <c r="BY823">
        <f t="shared" si="341"/>
        <v>0</v>
      </c>
      <c r="BZ823">
        <f t="shared" si="342"/>
        <v>0</v>
      </c>
      <c r="CA823">
        <f t="shared" si="343"/>
        <v>0</v>
      </c>
      <c r="CB823">
        <f t="shared" si="344"/>
        <v>0</v>
      </c>
      <c r="CC823">
        <f t="shared" si="345"/>
        <v>1</v>
      </c>
      <c r="CD823">
        <f t="shared" si="346"/>
        <v>0</v>
      </c>
      <c r="CE823">
        <f t="shared" si="347"/>
        <v>0</v>
      </c>
      <c r="CF823">
        <f t="shared" si="348"/>
        <v>0</v>
      </c>
      <c r="CG823">
        <f t="shared" si="349"/>
        <v>37</v>
      </c>
      <c r="CH82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557.6019453684728</v>
      </c>
      <c r="CI823" s="79">
        <f>Table6[[#This Row],[sales]]-CH823</f>
        <v>-67.164630134354695</v>
      </c>
      <c r="CJ823">
        <f>ABS(Table6[[#This Row],[sales]]-CH823)/Table6[[#This Row],[sales]]</f>
        <v>0.13694844998140604</v>
      </c>
      <c r="CK82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583.5645498570583</v>
      </c>
      <c r="CL823" s="79">
        <f>Table6[[#This Row],[sales]]-CK823</f>
        <v>-93.127234622940193</v>
      </c>
      <c r="CM823">
        <f>ABS(Table6[[#This Row],[sales]]-CK823)/Table6[[#This Row],[sales]]</f>
        <v>0.18988611129331465</v>
      </c>
      <c r="CN82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534.2787394150771</v>
      </c>
      <c r="CO823" s="79">
        <f>Table6[[#This Row],[sales]]-CN823</f>
        <v>-43.841424180958995</v>
      </c>
      <c r="CP823">
        <f>ABS(Table6[[#This Row],[sales]]-CN823)/Table6[[#This Row],[sales]]</f>
        <v>8.9392513210440741E-2</v>
      </c>
      <c r="CQ82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512.07179707043554</v>
      </c>
      <c r="CR823" s="79">
        <f>Table6[[#This Row],[sales]]-CQ823</f>
        <v>-21.634481836317434</v>
      </c>
      <c r="CS823">
        <f>ABS(Table6[[#This Row],[sales]]-CQ823)/Table6[[#This Row],[sales]]</f>
        <v>4.4112634100832777E-2</v>
      </c>
    </row>
    <row r="824" spans="1:97" x14ac:dyDescent="0.2">
      <c r="A824">
        <v>823</v>
      </c>
      <c r="B824" t="s">
        <v>953</v>
      </c>
      <c r="C824" s="5">
        <v>42995</v>
      </c>
      <c r="D824" s="6">
        <v>621.82717495511781</v>
      </c>
      <c r="E824" s="8">
        <f>YEAR(Table6[[#This Row],[Date]])</f>
        <v>2017</v>
      </c>
      <c r="F824" s="6">
        <f>Table6[[#This Row],[TV_State]]+Table6[[#This Row],[Radio_State]]+Table6[[#This Row],[Online]]</f>
        <v>760.01099161181071</v>
      </c>
      <c r="G824" s="6">
        <f t="shared" si="324"/>
        <v>608.16292903986221</v>
      </c>
      <c r="H824" s="6">
        <f>LN(Table6[[#This Row],[PROF TV LING]])</f>
        <v>6.4104428214616842</v>
      </c>
      <c r="I824" s="6">
        <f t="shared" si="325"/>
        <v>6.4326622003607614</v>
      </c>
      <c r="J824" s="6">
        <v>92.122544437795241</v>
      </c>
      <c r="K824" s="6">
        <f t="shared" si="330"/>
        <v>91.219407881564194</v>
      </c>
      <c r="L824" s="6">
        <f>0.5*J823+0.5*Table6[[#This Row],[Radio_State]]</f>
        <v>91.666492237608139</v>
      </c>
      <c r="M824" s="6">
        <f>LN(Table6[[#This Row],[RADIO LINGERING ]])</f>
        <v>4.5181569061341946</v>
      </c>
      <c r="N824" s="6">
        <f t="shared" si="326"/>
        <v>4.5231196954763231</v>
      </c>
      <c r="O824" s="6">
        <v>46.061272218897628</v>
      </c>
      <c r="P824" s="6">
        <f t="shared" si="327"/>
        <v>45.866647125117801</v>
      </c>
      <c r="Q824" s="6">
        <f>0.3*O823+0.7*Table6[[#This Row],[Online]]</f>
        <v>45.924456558841484</v>
      </c>
      <c r="R824" s="6">
        <f>LN(Table6[[#This Row],[ONLINE LINGERING]])</f>
        <v>3.8269977977996352</v>
      </c>
      <c r="S824" s="6">
        <f t="shared" si="328"/>
        <v>3.8299725149163781</v>
      </c>
      <c r="T824" s="6">
        <v>440.048717778943</v>
      </c>
      <c r="U824" s="6">
        <f t="shared" si="329"/>
        <v>6.0868854430079242</v>
      </c>
      <c r="V824" s="8">
        <f>YEAR(Table6[[#This Row],[Date]])</f>
        <v>2017</v>
      </c>
      <c r="W824" s="8">
        <f>WEEKNUM(Table6[[#This Row],[Date]])</f>
        <v>38</v>
      </c>
      <c r="X824" t="s">
        <v>991</v>
      </c>
      <c r="Y824" s="9">
        <f>Table6[[#This Row],[LNTVLING]]+Table6[[#This Row],[LNRADIOLING]]+Table6[[#This Row],[LNONLINELING]]</f>
        <v>14.755597525395514</v>
      </c>
      <c r="Z824">
        <f t="shared" si="350"/>
        <v>1</v>
      </c>
      <c r="AA824">
        <f t="shared" si="331"/>
        <v>0</v>
      </c>
      <c r="AB824">
        <f t="shared" si="332"/>
        <v>0</v>
      </c>
      <c r="AC824">
        <f t="shared" si="333"/>
        <v>0</v>
      </c>
      <c r="AD824">
        <f t="shared" si="334"/>
        <v>0</v>
      </c>
      <c r="AE824">
        <f t="shared" si="335"/>
        <v>0</v>
      </c>
      <c r="AF824">
        <f t="shared" si="336"/>
        <v>1</v>
      </c>
      <c r="AG824" s="9">
        <f>'[1]1'!J$20+'[1]1'!J$21*Table6[[#This Row],[TV_State]]</f>
        <v>1941.2554127387225</v>
      </c>
      <c r="AH824" s="9">
        <f>Table6[[#This Row],[sales]]-Table6[[#This Row],[Pred_1]]</f>
        <v>-1501.2066949597795</v>
      </c>
      <c r="AI824">
        <f>ABS(Table6[[#This Row],[Res_1]])/Table6[[#This Row],[sales]]</f>
        <v>3.4114556736736263</v>
      </c>
      <c r="AJ824" s="9">
        <f>'[1]2'!J$20+'[1]2'!J$21*Table6[[#This Row],[Radio_State]]</f>
        <v>2118.7048232360894</v>
      </c>
      <c r="AK824" s="9">
        <f>Table6[[#This Row],[sales]]-Table6[[#This Row],[ Pred_2 ]]</f>
        <v>-1678.6561054571464</v>
      </c>
      <c r="AL824">
        <f>ABS(Table6[[#This Row],[ Res_2 ]])/Table6[[#This Row],[sales]]</f>
        <v>3.8147051397623062</v>
      </c>
      <c r="AM824" s="10">
        <f>'[1]3'!J$20+'[1]3'!J$21*Data!O824</f>
        <v>2066.8409433123738</v>
      </c>
      <c r="AN824" s="9">
        <f>Table6[[#This Row],[sales]]-Table6[[#This Row],[Pred_3]]</f>
        <v>-1626.7922255334308</v>
      </c>
      <c r="AO824" s="9">
        <f>ABS(Table6[[#This Row],[Res_3]])/Table6[[#This Row],[sales]]</f>
        <v>3.6968457350457373</v>
      </c>
      <c r="AP824" s="9">
        <f>'[1]4'!L$21+'[1]4'!L$27*Table6[[#This Row],[TV_State]]+'[1]4'!L$22*Table6[[#This Row],[NJ_DUM]]+'[1]4'!L$23*Table6[[#This Row],[NY_DUM]]+'[1]4'!L$24*Table6[[#This Row],[PA_DUM]]+'[1]4'!L$25*Table6[[#This Row],[CT_DUM]]+'[1]4'!L$26*Table6[[#This Row],[DL_DUM]]</f>
        <v>374.99303359375864</v>
      </c>
      <c r="AQ824" s="9">
        <f>Table6[[#This Row],[sales]]-Table6[[#This Row],[Pred_4]]</f>
        <v>65.055684185184361</v>
      </c>
      <c r="AR824">
        <f>ABS(Table6[[#This Row],[Res_4]]/Table6[[#This Row],[sales]])</f>
        <v>0.14783745880124316</v>
      </c>
      <c r="AS824" s="9">
        <f>'[1]5'!L$20+'[1]5'!L$26*Table6[[#This Row],[Radio_State]]+'[1]5'!L$21*Table6[[#This Row],[NJ_DUM]]+'[1]5'!L$22*Table6[[#This Row],[NY_DUM]]+'[1]5'!L$23*Table6[[#This Row],[PA_DUM]]+'[1]5'!L$24*Table6[[#This Row],[CT_DUM]]+'[1]5'!L$25*Table6[[#This Row],[DL_DUM]]</f>
        <v>358.67417009594004</v>
      </c>
      <c r="AT824" s="9">
        <f>Table6[[#This Row],[sales]]-Table6[[#This Row],[Pred_5]]</f>
        <v>81.374547683002959</v>
      </c>
      <c r="AU824" s="9">
        <f>ABS(Table6[[#This Row],[Red_5]]/Table6[[#This Row],[sales]])</f>
        <v>0.18492167888529376</v>
      </c>
      <c r="AV824" s="9">
        <f>'[1]6'!L$20+'[1]6'!L$26*Table6[[#This Row],[Online]]+'[1]6'!L$21*Table6[[#This Row],[NJ_DUM]]+'[1]6'!L$22*Table6[[#This Row],[NY_DUM]]+'[1]6'!L$23*Table6[[#This Row],[PA_DUM]]+'[1]6'!L$24*Table6[[#This Row],[CT_DUM]]+'[1]6'!L$25*Table6[[#This Row],[DL_DUM]]</f>
        <v>194.51671996446373</v>
      </c>
      <c r="AW824" s="9">
        <f>Table6[[#This Row],[sales]]-Table6[[#This Row],[Pred_6]]</f>
        <v>245.53199781447927</v>
      </c>
      <c r="AX824" s="9">
        <f>ABS(Table6[[#This Row],[Red_6]]/Table6[[#This Row],[sales]])</f>
        <v>0.55796548857988371</v>
      </c>
      <c r="AY824" s="9">
        <f>'[1]7'!L$21+'[1]7'!L$27*Table6[[#This Row],[LNTV]]+'[1]7'!L$22*Table6[[#This Row],[NJ_DUM]]+'[1]7'!L$23*Table6[[#This Row],[NY_DUM]]+'[1]7'!L$24*Table6[[#This Row],[PA_DUM]]+'[1]7'!L$25*Table6[[#This Row],[CT_DUM]]+'[1]7'!L$26*Table6[[#This Row],[DL_DUM]]</f>
        <v>5.8575661965120442</v>
      </c>
      <c r="AZ824" s="9">
        <f>Table6[[#This Row],[sales]]-Table6[[#This Row],[Pred_7]]</f>
        <v>434.19115158243096</v>
      </c>
      <c r="BA824" s="9">
        <f>ABS(Table6[[#This Row],[Red_7]]/Table6[[#This Row],[sales]])</f>
        <v>0.9866888233964709</v>
      </c>
      <c r="BB824" s="9">
        <f>'[1]8'!O$22+'[1]8'!O$28*Table6[[#This Row],[LNRADIOLING]]+'[1]8'!O$23*Table6[[#This Row],[DL_DUM]]+'[1]8'!O$24*Table6[[#This Row],[CT_DUM]]+'[1]8'!O$25*Table6[[#This Row],[PA_DUM]]+'[1]8'!O$26*Table6[[#This Row],[NY_DUM]]+'[1]8'!O$27*Table6[[#This Row],[NJ_DUM]]</f>
        <v>5.8440777194989391</v>
      </c>
      <c r="BC824" s="9">
        <f>Table6[[#This Row],[sales]]-Table6[[#This Row],[Pred_8]]</f>
        <v>434.20464005944405</v>
      </c>
      <c r="BD824" s="9">
        <f>ABS(Table6[[#This Row],[Red_8]]/Table6[[#This Row],[sales]])</f>
        <v>0.98671947563216234</v>
      </c>
      <c r="BE824" s="9">
        <f>'[1]9'!M$19+'[1]9'!M$21*Table6[[#This Row],[LNONLINE]]+'[1]9'!M$20*Table6[[#This Row],[DL_DUM]]+'[1]9'!M$22*Table6[[#This Row],[CT_DUM]]+'[1]9'!M$23*Table6[[#This Row],[PA_DUM]]+'[1]9'!M$24*Table6[[#This Row],[NY_DUM]]+'[1]9'!M$25*Table6[[#This Row],[NJ_DUM]]</f>
        <v>5.7548862180213165</v>
      </c>
      <c r="BF824" s="9">
        <f>Table6[[#This Row],[sales]]-Table6[[#This Row],[Pred_9]]</f>
        <v>434.29383156092166</v>
      </c>
      <c r="BG824" s="9">
        <f>ABS(Table6[[#This Row],[Red_9]]/Table6[[#This Row],[sales]])</f>
        <v>0.9869221611482748</v>
      </c>
      <c r="BH824" s="9">
        <f>'[1]10'!P$22+'[1]10'!P$30*Table6[[#This Row],[LNTV]]+'[1]10'!P$29*Table6[[#This Row],[LNRADIOLING]]+'[1]10'!P$24*Table6[[#This Row],[LNONLINELING]]+'[1]10'!P$23*Table6[[#This Row],[DL_DUM]]+'[1]10'!P$25*Table6[[#This Row],[CT_DUM]]+'[1]10'!P$26*Table6[[#This Row],[PA_DUM]]+'[1]10'!P$27*Table6[[#This Row],[NY_DUM]]+'[1]10'!P$28*Table6[[#This Row],[NJ_DUM]]</f>
        <v>5.7788739354565912</v>
      </c>
      <c r="BI824" s="9">
        <f>Table6[[#This Row],[sales]]-Table6[[#This Row],[Pred_10]]</f>
        <v>434.2698438434864</v>
      </c>
      <c r="BJ824" s="45">
        <f>ABS(Table6[[#This Row],[Red_10]]/Table6[[#This Row],[sales]])</f>
        <v>0.98686764964428419</v>
      </c>
      <c r="BK824" s="9">
        <f>'[1]11'!P$32+'[1]11'!P$40*Table6[[#This Row],[LNONLINELING]]+'[1]11'!P$39*Table6[[#This Row],[LNRADIOLING]]+'[1]11'!P$38*Table6[[#This Row],[LNTVLING]]+'[1]11'!P$33*Table6[[#This Row],[DL_DUM]]+'[1]11'!P$34*Table6[[#This Row],[CT_DUM]]+'[1]11'!P$35*Table6[[#This Row],[PA_DUM]]+'[1]11'!P$36*Table6[[#This Row],[NY_DUM]]+'[1]11'!P$37*Table6[[#This Row],[NJ_DUM]]</f>
        <v>5.7656404582721716</v>
      </c>
      <c r="BL824" s="9">
        <f>Table6[[#This Row],[sales]]-Table6[[#This Row],[ Pred_11]]</f>
        <v>434.28307732067083</v>
      </c>
      <c r="BM824" s="47">
        <f>ABS(Table6[[#This Row],[ Red_11]]/Table6[[#This Row],[sales]])</f>
        <v>0.98689772239907192</v>
      </c>
      <c r="BN824" s="9">
        <f>'[1]12'!K$22+'[1]12'!K$28*Table6[[#This Row],[COMBINE LN LING]]+'[1]12'!K$23*Table6[[#This Row],[DL_DUM]]+'[1]12'!K$24*Table6[[#This Row],[CT_DUM]]+'[1]12'!K$25*Table6[[#This Row],[PA_DUM]]+'[1]12'!K$26*Table6[[#This Row],[NY_DUM]]+'[1]12'!K$27*Table6[[#This Row],[NJ_DUM]]</f>
        <v>5.791230637418165</v>
      </c>
      <c r="BO824" s="9">
        <f>Table6[[#This Row],[sales]]-Table6[[#This Row],[ Pred_12]]</f>
        <v>434.25748714152485</v>
      </c>
      <c r="BP824" s="47">
        <f>ABS(Table6[[#This Row],[ Red_12]]/Table6[[#This Row],[sales]])</f>
        <v>0.98683956933984895</v>
      </c>
      <c r="BQ824">
        <f>LN(G824+'2019 Totals and Calculations'!C$18)</f>
        <v>6.876683969780637</v>
      </c>
      <c r="BR824">
        <f>LN(Table6[[#This Row],[PROF RADIO]]+'2019 Totals and Calculations'!D$18)</f>
        <v>5.0367952793341031</v>
      </c>
      <c r="BS824">
        <f>LN(Table6[[#This Row],[ONLINE LINGERING]]+'2019 Totals and Calculations'!E$18)</f>
        <v>4.4976052494574814</v>
      </c>
      <c r="BT824">
        <f>MONTH(Table6[[#This Row],[Date]])</f>
        <v>9</v>
      </c>
      <c r="BU824">
        <f t="shared" si="337"/>
        <v>0</v>
      </c>
      <c r="BV824">
        <f t="shared" si="338"/>
        <v>0</v>
      </c>
      <c r="BW824">
        <f t="shared" si="339"/>
        <v>0</v>
      </c>
      <c r="BX824">
        <f t="shared" si="340"/>
        <v>0</v>
      </c>
      <c r="BY824">
        <f t="shared" si="341"/>
        <v>0</v>
      </c>
      <c r="BZ824">
        <f t="shared" si="342"/>
        <v>0</v>
      </c>
      <c r="CA824">
        <f t="shared" si="343"/>
        <v>0</v>
      </c>
      <c r="CB824">
        <f t="shared" si="344"/>
        <v>0</v>
      </c>
      <c r="CC824">
        <f t="shared" si="345"/>
        <v>1</v>
      </c>
      <c r="CD824">
        <f t="shared" si="346"/>
        <v>0</v>
      </c>
      <c r="CE824">
        <f t="shared" si="347"/>
        <v>0</v>
      </c>
      <c r="CF824">
        <f t="shared" si="348"/>
        <v>0</v>
      </c>
      <c r="CG824">
        <f t="shared" si="349"/>
        <v>38</v>
      </c>
      <c r="CH82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560.12206882684029</v>
      </c>
      <c r="CI824" s="79">
        <f>Table6[[#This Row],[sales]]-CH824</f>
        <v>-120.07335104789729</v>
      </c>
      <c r="CJ824">
        <f>ABS(Table6[[#This Row],[sales]]-CH824)/Table6[[#This Row],[sales]]</f>
        <v>0.27286376757088004</v>
      </c>
      <c r="CK82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585.94424653050385</v>
      </c>
      <c r="CL824" s="79">
        <f>Table6[[#This Row],[sales]]-CK824</f>
        <v>-145.89552875156085</v>
      </c>
      <c r="CM824">
        <f>ABS(Table6[[#This Row],[sales]]-CK824)/Table6[[#This Row],[sales]]</f>
        <v>0.3315440378691229</v>
      </c>
      <c r="CN82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536.42637421061784</v>
      </c>
      <c r="CO824" s="79">
        <f>Table6[[#This Row],[sales]]-CN824</f>
        <v>-96.377656431674836</v>
      </c>
      <c r="CP824">
        <f>ABS(Table6[[#This Row],[sales]]-CN824)/Table6[[#This Row],[sales]]</f>
        <v>0.21901587832847597</v>
      </c>
      <c r="CQ82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515.00336387245079</v>
      </c>
      <c r="CR824" s="79">
        <f>Table6[[#This Row],[sales]]-CQ824</f>
        <v>-74.95464609350779</v>
      </c>
      <c r="CS824">
        <f>ABS(Table6[[#This Row],[sales]]-CQ824)/Table6[[#This Row],[sales]]</f>
        <v>0.17033260878892278</v>
      </c>
    </row>
    <row r="825" spans="1:97" x14ac:dyDescent="0.2">
      <c r="A825">
        <v>824</v>
      </c>
      <c r="B825" t="s">
        <v>953</v>
      </c>
      <c r="C825" s="5">
        <v>43002</v>
      </c>
      <c r="D825" s="6">
        <v>628.04544670466908</v>
      </c>
      <c r="E825" s="8">
        <f>YEAR(Table6[[#This Row],[Date]])</f>
        <v>2017</v>
      </c>
      <c r="F825" s="6">
        <f>Table6[[#This Row],[TV_State]]+Table6[[#This Row],[Radio_State]]+Table6[[#This Row],[Online]]</f>
        <v>767.61110152792889</v>
      </c>
      <c r="G825" s="6">
        <f t="shared" si="324"/>
        <v>614.12768433930421</v>
      </c>
      <c r="H825" s="6">
        <f>LN(Table6[[#This Row],[PROF TV LING]])</f>
        <v>6.4202028614775157</v>
      </c>
      <c r="I825" s="6">
        <f t="shared" si="325"/>
        <v>6.4426125312139302</v>
      </c>
      <c r="J825" s="6">
        <v>93.043769882173208</v>
      </c>
      <c r="K825" s="6">
        <f t="shared" si="330"/>
        <v>92.131588881868709</v>
      </c>
      <c r="L825" s="6">
        <f>0.5*J824+0.5*Table6[[#This Row],[Radio_State]]</f>
        <v>92.583157159984225</v>
      </c>
      <c r="M825" s="6">
        <f>LN(Table6[[#This Row],[RADIO LINGERING ]])</f>
        <v>4.5281072369873625</v>
      </c>
      <c r="N825" s="6">
        <f t="shared" si="326"/>
        <v>4.5330700263294919</v>
      </c>
      <c r="O825" s="6">
        <v>46.521884941086604</v>
      </c>
      <c r="P825" s="6">
        <f t="shared" si="327"/>
        <v>46.325313596295956</v>
      </c>
      <c r="Q825" s="6">
        <f>0.3*O824+0.7*Table6[[#This Row],[Online]]</f>
        <v>46.383701124429905</v>
      </c>
      <c r="R825" s="6">
        <f>LN(Table6[[#This Row],[ONLINE LINGERING]])</f>
        <v>3.8369481286528035</v>
      </c>
      <c r="S825" s="6">
        <f t="shared" si="328"/>
        <v>3.8399228457695465</v>
      </c>
      <c r="T825" s="6">
        <v>557.97875307098298</v>
      </c>
      <c r="U825" s="6">
        <f t="shared" si="329"/>
        <v>6.3243208847226438</v>
      </c>
      <c r="V825" s="8">
        <f>YEAR(Table6[[#This Row],[Date]])</f>
        <v>2017</v>
      </c>
      <c r="W825" s="8">
        <f>WEEKNUM(Table6[[#This Row],[Date]])</f>
        <v>39</v>
      </c>
      <c r="X825" t="s">
        <v>992</v>
      </c>
      <c r="Y825" s="9">
        <f>Table6[[#This Row],[LNTVLING]]+Table6[[#This Row],[LNRADIOLING]]+Table6[[#This Row],[LNONLINELING]]</f>
        <v>14.785258227117682</v>
      </c>
      <c r="Z825">
        <f t="shared" si="350"/>
        <v>1</v>
      </c>
      <c r="AA825">
        <f t="shared" si="331"/>
        <v>0</v>
      </c>
      <c r="AB825">
        <f t="shared" si="332"/>
        <v>0</v>
      </c>
      <c r="AC825">
        <f t="shared" si="333"/>
        <v>0</v>
      </c>
      <c r="AD825">
        <f t="shared" si="334"/>
        <v>0</v>
      </c>
      <c r="AE825">
        <f t="shared" si="335"/>
        <v>0</v>
      </c>
      <c r="AF825">
        <f t="shared" si="336"/>
        <v>1</v>
      </c>
      <c r="AG825" s="9">
        <f>'[1]1'!J$20+'[1]1'!J$21*Table6[[#This Row],[TV_State]]</f>
        <v>1947.3706414115468</v>
      </c>
      <c r="AH825" s="9">
        <f>Table6[[#This Row],[sales]]-Table6[[#This Row],[Pred_1]]</f>
        <v>-1389.3918883405638</v>
      </c>
      <c r="AI825">
        <f>ABS(Table6[[#This Row],[Res_1]])/Table6[[#This Row],[sales]]</f>
        <v>2.4900444339388907</v>
      </c>
      <c r="AJ825" s="9">
        <f>'[1]2'!J$20+'[1]2'!J$21*Table6[[#This Row],[Radio_State]]</f>
        <v>2122.7490534284752</v>
      </c>
      <c r="AK825" s="9">
        <f>Table6[[#This Row],[sales]]-Table6[[#This Row],[ Pred_2 ]]</f>
        <v>-1564.7703003574923</v>
      </c>
      <c r="AL825">
        <f>ABS(Table6[[#This Row],[ Res_2 ]])/Table6[[#This Row],[sales]]</f>
        <v>2.8043546313284637</v>
      </c>
      <c r="AM825" s="10">
        <f>'[1]3'!J$20+'[1]3'!J$21*Data!O825</f>
        <v>2069.502050928249</v>
      </c>
      <c r="AN825" s="9">
        <f>Table6[[#This Row],[sales]]-Table6[[#This Row],[Pred_3]]</f>
        <v>-1511.523297857266</v>
      </c>
      <c r="AO825" s="9">
        <f>ABS(Table6[[#This Row],[Res_3]])/Table6[[#This Row],[sales]]</f>
        <v>2.7089262620452832</v>
      </c>
      <c r="AP825" s="9">
        <f>'[1]4'!L$21+'[1]4'!L$27*Table6[[#This Row],[TV_State]]+'[1]4'!L$22*Table6[[#This Row],[NJ_DUM]]+'[1]4'!L$23*Table6[[#This Row],[NY_DUM]]+'[1]4'!L$24*Table6[[#This Row],[PA_DUM]]+'[1]4'!L$25*Table6[[#This Row],[CT_DUM]]+'[1]4'!L$26*Table6[[#This Row],[DL_DUM]]</f>
        <v>376.36466398623804</v>
      </c>
      <c r="AQ825" s="9">
        <f>Table6[[#This Row],[sales]]-Table6[[#This Row],[Pred_4]]</f>
        <v>181.61408908474493</v>
      </c>
      <c r="AR825">
        <f>ABS(Table6[[#This Row],[Res_4]]/Table6[[#This Row],[sales]])</f>
        <v>0.32548567142598883</v>
      </c>
      <c r="AS825" s="9">
        <f>'[1]5'!L$20+'[1]5'!L$26*Table6[[#This Row],[Radio_State]]+'[1]5'!L$21*Table6[[#This Row],[NJ_DUM]]+'[1]5'!L$22*Table6[[#This Row],[NY_DUM]]+'[1]5'!L$23*Table6[[#This Row],[PA_DUM]]+'[1]5'!L$24*Table6[[#This Row],[CT_DUM]]+'[1]5'!L$25*Table6[[#This Row],[DL_DUM]]</f>
        <v>360.29699651362898</v>
      </c>
      <c r="AT825" s="9">
        <f>Table6[[#This Row],[sales]]-Table6[[#This Row],[Pred_5]]</f>
        <v>197.68175655735399</v>
      </c>
      <c r="AU825" s="9">
        <f>ABS(Table6[[#This Row],[Red_5]]/Table6[[#This Row],[sales]])</f>
        <v>0.35428187089447472</v>
      </c>
      <c r="AV825" s="9">
        <f>'[1]6'!L$20+'[1]6'!L$26*Table6[[#This Row],[Online]]+'[1]6'!L$21*Table6[[#This Row],[NJ_DUM]]+'[1]6'!L$22*Table6[[#This Row],[NY_DUM]]+'[1]6'!L$23*Table6[[#This Row],[PA_DUM]]+'[1]6'!L$24*Table6[[#This Row],[CT_DUM]]+'[1]6'!L$25*Table6[[#This Row],[DL_DUM]]</f>
        <v>196.52142517597298</v>
      </c>
      <c r="AW825" s="9">
        <f>Table6[[#This Row],[sales]]-Table6[[#This Row],[Pred_6]]</f>
        <v>361.45732789501</v>
      </c>
      <c r="AX825" s="9">
        <f>ABS(Table6[[#This Row],[Red_6]]/Table6[[#This Row],[sales]])</f>
        <v>0.64779765520754051</v>
      </c>
      <c r="AY825" s="9">
        <f>'[1]7'!L$21+'[1]7'!L$27*Table6[[#This Row],[LNTV]]+'[1]7'!L$22*Table6[[#This Row],[NJ_DUM]]+'[1]7'!L$23*Table6[[#This Row],[NY_DUM]]+'[1]7'!L$24*Table6[[#This Row],[PA_DUM]]+'[1]7'!L$25*Table6[[#This Row],[CT_DUM]]+'[1]7'!L$26*Table6[[#This Row],[DL_DUM]]</f>
        <v>5.8586675438020457</v>
      </c>
      <c r="AZ825" s="9">
        <f>Table6[[#This Row],[sales]]-Table6[[#This Row],[Pred_7]]</f>
        <v>552.12008552718089</v>
      </c>
      <c r="BA825" s="9">
        <f>ABS(Table6[[#This Row],[Red_7]]/Table6[[#This Row],[sales]])</f>
        <v>0.98950019599929684</v>
      </c>
      <c r="BB825" s="9">
        <f>'[1]8'!O$22+'[1]8'!O$28*Table6[[#This Row],[LNRADIOLING]]+'[1]8'!O$23*Table6[[#This Row],[DL_DUM]]+'[1]8'!O$24*Table6[[#This Row],[CT_DUM]]+'[1]8'!O$25*Table6[[#This Row],[PA_DUM]]+'[1]8'!O$26*Table6[[#This Row],[NY_DUM]]+'[1]8'!O$27*Table6[[#This Row],[NJ_DUM]]</f>
        <v>5.8447875855027149</v>
      </c>
      <c r="BC825" s="9">
        <f>Table6[[#This Row],[sales]]-Table6[[#This Row],[Pred_8]]</f>
        <v>552.1339654854803</v>
      </c>
      <c r="BD825" s="9">
        <f>ABS(Table6[[#This Row],[Red_8]]/Table6[[#This Row],[sales]])</f>
        <v>0.98952507142371582</v>
      </c>
      <c r="BE825" s="9">
        <f>'[1]9'!M$19+'[1]9'!M$21*Table6[[#This Row],[LNONLINE]]+'[1]9'!M$20*Table6[[#This Row],[DL_DUM]]+'[1]9'!M$22*Table6[[#This Row],[CT_DUM]]+'[1]9'!M$23*Table6[[#This Row],[PA_DUM]]+'[1]9'!M$24*Table6[[#This Row],[NY_DUM]]+'[1]9'!M$25*Table6[[#This Row],[NJ_DUM]]</f>
        <v>5.7580366663526492</v>
      </c>
      <c r="BF825" s="9">
        <f>Table6[[#This Row],[sales]]-Table6[[#This Row],[Pred_9]]</f>
        <v>552.22071640463037</v>
      </c>
      <c r="BG825" s="9">
        <f>ABS(Table6[[#This Row],[Red_9]]/Table6[[#This Row],[sales]])</f>
        <v>0.98968054494071367</v>
      </c>
      <c r="BH825" s="9">
        <f>'[1]10'!P$22+'[1]10'!P$30*Table6[[#This Row],[LNTV]]+'[1]10'!P$29*Table6[[#This Row],[LNRADIOLING]]+'[1]10'!P$24*Table6[[#This Row],[LNONLINELING]]+'[1]10'!P$23*Table6[[#This Row],[DL_DUM]]+'[1]10'!P$25*Table6[[#This Row],[CT_DUM]]+'[1]10'!P$26*Table6[[#This Row],[PA_DUM]]+'[1]10'!P$27*Table6[[#This Row],[NY_DUM]]+'[1]10'!P$28*Table6[[#This Row],[NJ_DUM]]</f>
        <v>5.78068501873281</v>
      </c>
      <c r="BI825" s="9">
        <f>Table6[[#This Row],[sales]]-Table6[[#This Row],[Pred_10]]</f>
        <v>552.19806805225016</v>
      </c>
      <c r="BJ825" s="45">
        <f>ABS(Table6[[#This Row],[Red_10]]/Table6[[#This Row],[sales]])</f>
        <v>0.98963995495004553</v>
      </c>
      <c r="BK825" s="9">
        <f>'[1]11'!P$32+'[1]11'!P$40*Table6[[#This Row],[LNONLINELING]]+'[1]11'!P$39*Table6[[#This Row],[LNRADIOLING]]+'[1]11'!P$38*Table6[[#This Row],[LNTVLING]]+'[1]11'!P$33*Table6[[#This Row],[DL_DUM]]+'[1]11'!P$34*Table6[[#This Row],[CT_DUM]]+'[1]11'!P$35*Table6[[#This Row],[PA_DUM]]+'[1]11'!P$36*Table6[[#This Row],[NY_DUM]]+'[1]11'!P$37*Table6[[#This Row],[NJ_DUM]]</f>
        <v>5.7667979536279592</v>
      </c>
      <c r="BL825" s="9">
        <f>Table6[[#This Row],[sales]]-Table6[[#This Row],[ Pred_11]]</f>
        <v>552.21195511735505</v>
      </c>
      <c r="BM825" s="47">
        <f>ABS(Table6[[#This Row],[ Red_11]]/Table6[[#This Row],[sales]])</f>
        <v>0.98966484311115999</v>
      </c>
      <c r="BN825" s="9">
        <f>'[1]12'!K$22+'[1]12'!K$28*Table6[[#This Row],[COMBINE LN LING]]+'[1]12'!K$23*Table6[[#This Row],[DL_DUM]]+'[1]12'!K$24*Table6[[#This Row],[CT_DUM]]+'[1]12'!K$25*Table6[[#This Row],[PA_DUM]]+'[1]12'!K$26*Table6[[#This Row],[NY_DUM]]+'[1]12'!K$27*Table6[[#This Row],[NJ_DUM]]</f>
        <v>5.7940850610196604</v>
      </c>
      <c r="BO825" s="9">
        <f>Table6[[#This Row],[sales]]-Table6[[#This Row],[ Pred_12]]</f>
        <v>552.18466800996327</v>
      </c>
      <c r="BP825" s="47">
        <f>ABS(Table6[[#This Row],[ Red_12]]/Table6[[#This Row],[sales]])</f>
        <v>0.98961593962291494</v>
      </c>
      <c r="BQ825">
        <f>LN(G825+'2019 Totals and Calculations'!C$18)</f>
        <v>6.8828181147605481</v>
      </c>
      <c r="BR825">
        <f>LN(Table6[[#This Row],[PROF RADIO]]+'2019 Totals and Calculations'!D$18)</f>
        <v>5.0427019855340491</v>
      </c>
      <c r="BS825">
        <f>LN(Table6[[#This Row],[ONLINE LINGERING]]+'2019 Totals and Calculations'!E$18)</f>
        <v>4.5027061958210632</v>
      </c>
      <c r="BT825">
        <f>MONTH(Table6[[#This Row],[Date]])</f>
        <v>9</v>
      </c>
      <c r="BU825">
        <f t="shared" si="337"/>
        <v>0</v>
      </c>
      <c r="BV825">
        <f t="shared" si="338"/>
        <v>0</v>
      </c>
      <c r="BW825">
        <f t="shared" si="339"/>
        <v>0</v>
      </c>
      <c r="BX825">
        <f t="shared" si="340"/>
        <v>0</v>
      </c>
      <c r="BY825">
        <f t="shared" si="341"/>
        <v>0</v>
      </c>
      <c r="BZ825">
        <f t="shared" si="342"/>
        <v>0</v>
      </c>
      <c r="CA825">
        <f t="shared" si="343"/>
        <v>0</v>
      </c>
      <c r="CB825">
        <f t="shared" si="344"/>
        <v>0</v>
      </c>
      <c r="CC825">
        <f t="shared" si="345"/>
        <v>1</v>
      </c>
      <c r="CD825">
        <f t="shared" si="346"/>
        <v>0</v>
      </c>
      <c r="CE825">
        <f t="shared" si="347"/>
        <v>0</v>
      </c>
      <c r="CF825">
        <f t="shared" si="348"/>
        <v>0</v>
      </c>
      <c r="CG825">
        <f t="shared" si="349"/>
        <v>39</v>
      </c>
      <c r="CH82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562.66614156047604</v>
      </c>
      <c r="CI825" s="79">
        <f>Table6[[#This Row],[sales]]-CH825</f>
        <v>-4.6873884894930598</v>
      </c>
      <c r="CJ825">
        <f>ABS(Table6[[#This Row],[sales]]-CH825)/Table6[[#This Row],[sales]]</f>
        <v>8.400657666075605E-3</v>
      </c>
      <c r="CK82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588.33797286883316</v>
      </c>
      <c r="CL825" s="79">
        <f>Table6[[#This Row],[sales]]-CK825</f>
        <v>-30.359219797850187</v>
      </c>
      <c r="CM825">
        <f>ABS(Table6[[#This Row],[sales]]-CK825)/Table6[[#This Row],[sales]]</f>
        <v>5.4409275677183455E-2</v>
      </c>
      <c r="CN82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538.58699336660936</v>
      </c>
      <c r="CO825" s="79">
        <f>Table6[[#This Row],[sales]]-CN825</f>
        <v>19.391759704373612</v>
      </c>
      <c r="CP825">
        <f>ABS(Table6[[#This Row],[sales]]-CN825)/Table6[[#This Row],[sales]]</f>
        <v>3.4753580844514166E-2</v>
      </c>
      <c r="CQ82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517.96053734369843</v>
      </c>
      <c r="CR825" s="79">
        <f>Table6[[#This Row],[sales]]-CQ825</f>
        <v>40.018215727284542</v>
      </c>
      <c r="CS825">
        <f>ABS(Table6[[#This Row],[sales]]-CQ825)/Table6[[#This Row],[sales]]</f>
        <v>7.1719963362464528E-2</v>
      </c>
    </row>
    <row r="826" spans="1:97" x14ac:dyDescent="0.2">
      <c r="A826">
        <v>825</v>
      </c>
      <c r="B826" t="s">
        <v>953</v>
      </c>
      <c r="C826" s="5">
        <v>43009</v>
      </c>
      <c r="D826" s="6">
        <v>634.32590117171571</v>
      </c>
      <c r="E826" s="8">
        <f>YEAR(Table6[[#This Row],[Date]])</f>
        <v>2017</v>
      </c>
      <c r="F826" s="6">
        <f>Table6[[#This Row],[TV_State]]+Table6[[#This Row],[Radio_State]]+Table6[[#This Row],[Online]]</f>
        <v>775.28721254320817</v>
      </c>
      <c r="G826" s="6">
        <f t="shared" si="324"/>
        <v>620.18714938902758</v>
      </c>
      <c r="H826" s="6">
        <f>LN(Table6[[#This Row],[PROF TV LING]])</f>
        <v>6.430021286343699</v>
      </c>
      <c r="I826" s="6">
        <f t="shared" si="325"/>
        <v>6.4525628620670981</v>
      </c>
      <c r="J826" s="6">
        <v>93.974207580994914</v>
      </c>
      <c r="K826" s="6">
        <f t="shared" si="330"/>
        <v>93.052898231431811</v>
      </c>
      <c r="L826" s="6">
        <f>0.5*J825+0.5*Table6[[#This Row],[Radio_State]]</f>
        <v>93.508988731584054</v>
      </c>
      <c r="M826" s="6">
        <f>LN(Table6[[#This Row],[RADIO LINGERING ]])</f>
        <v>4.5380575678405304</v>
      </c>
      <c r="N826" s="6">
        <f t="shared" si="326"/>
        <v>4.5430203571826597</v>
      </c>
      <c r="O826" s="6">
        <v>46.987103790497457</v>
      </c>
      <c r="P826" s="6">
        <f t="shared" si="327"/>
        <v>46.788566732237008</v>
      </c>
      <c r="Q826" s="6">
        <f>0.3*O825+0.7*Table6[[#This Row],[Online]]</f>
        <v>46.847538135674199</v>
      </c>
      <c r="R826" s="6">
        <f>LN(Table6[[#This Row],[ONLINE LINGERING]])</f>
        <v>3.8468984595059714</v>
      </c>
      <c r="S826" s="6">
        <f t="shared" si="328"/>
        <v>3.8498731766227143</v>
      </c>
      <c r="T826" s="6">
        <v>177.09752788856522</v>
      </c>
      <c r="U826" s="6">
        <f t="shared" si="329"/>
        <v>5.1767005858464454</v>
      </c>
      <c r="V826" s="8">
        <f>YEAR(Table6[[#This Row],[Date]])</f>
        <v>2017</v>
      </c>
      <c r="W826" s="8">
        <f>WEEKNUM(Table6[[#This Row],[Date]])</f>
        <v>40</v>
      </c>
      <c r="X826" t="s">
        <v>993</v>
      </c>
      <c r="Y826" s="9">
        <f>Table6[[#This Row],[LNTVLING]]+Table6[[#This Row],[LNRADIOLING]]+Table6[[#This Row],[LNONLINELING]]</f>
        <v>14.8149773136902</v>
      </c>
      <c r="Z826">
        <f t="shared" si="350"/>
        <v>1</v>
      </c>
      <c r="AA826">
        <f t="shared" si="331"/>
        <v>0</v>
      </c>
      <c r="AB826">
        <f t="shared" si="332"/>
        <v>0</v>
      </c>
      <c r="AC826">
        <f t="shared" si="333"/>
        <v>0</v>
      </c>
      <c r="AD826">
        <f t="shared" si="334"/>
        <v>0</v>
      </c>
      <c r="AE826">
        <f t="shared" si="335"/>
        <v>0</v>
      </c>
      <c r="AF826">
        <f t="shared" si="336"/>
        <v>1</v>
      </c>
      <c r="AG826" s="9">
        <f>'[1]1'!J$20+'[1]1'!J$21*Table6[[#This Row],[TV_State]]</f>
        <v>1953.547022371099</v>
      </c>
      <c r="AH826" s="9">
        <f>Table6[[#This Row],[sales]]-Table6[[#This Row],[Pred_1]]</f>
        <v>-1776.4494944825337</v>
      </c>
      <c r="AI826">
        <f>ABS(Table6[[#This Row],[Res_1]])/Table6[[#This Row],[sales]]</f>
        <v>10.030910739761008</v>
      </c>
      <c r="AJ826" s="9">
        <f>'[1]2'!J$20+'[1]2'!J$21*Table6[[#This Row],[Radio_State]]</f>
        <v>2126.8337259227851</v>
      </c>
      <c r="AK826" s="9">
        <f>Table6[[#This Row],[sales]]-Table6[[#This Row],[ Pred_2 ]]</f>
        <v>-1949.7361980342198</v>
      </c>
      <c r="AL826">
        <f>ABS(Table6[[#This Row],[ Res_2 ]])/Table6[[#This Row],[sales]]</f>
        <v>11.009392515411333</v>
      </c>
      <c r="AM826" s="10">
        <f>'[1]3'!J$20+'[1]3'!J$21*Data!O826</f>
        <v>2072.1897696202832</v>
      </c>
      <c r="AN826" s="9">
        <f>Table6[[#This Row],[sales]]-Table6[[#This Row],[Pred_3]]</f>
        <v>-1895.0922417317179</v>
      </c>
      <c r="AO826" s="9">
        <f>ABS(Table6[[#This Row],[Res_3]])/Table6[[#This Row],[sales]]</f>
        <v>10.700839612646448</v>
      </c>
      <c r="AP826" s="9">
        <f>'[1]4'!L$21+'[1]4'!L$27*Table6[[#This Row],[TV_State]]+'[1]4'!L$22*Table6[[#This Row],[NJ_DUM]]+'[1]4'!L$23*Table6[[#This Row],[NY_DUM]]+'[1]4'!L$24*Table6[[#This Row],[PA_DUM]]+'[1]4'!L$25*Table6[[#This Row],[CT_DUM]]+'[1]4'!L$26*Table6[[#This Row],[DL_DUM]]</f>
        <v>377.75001068264214</v>
      </c>
      <c r="AQ826" s="9">
        <f>Table6[[#This Row],[sales]]-Table6[[#This Row],[Pred_4]]</f>
        <v>-200.65248279407692</v>
      </c>
      <c r="AR826">
        <f>ABS(Table6[[#This Row],[Res_4]]/Table6[[#This Row],[sales]])</f>
        <v>1.1330055545458158</v>
      </c>
      <c r="AS826" s="9">
        <f>'[1]5'!L$20+'[1]5'!L$26*Table6[[#This Row],[Radio_State]]+'[1]5'!L$21*Table6[[#This Row],[NJ_DUM]]+'[1]5'!L$22*Table6[[#This Row],[NY_DUM]]+'[1]5'!L$23*Table6[[#This Row],[PA_DUM]]+'[1]5'!L$24*Table6[[#This Row],[CT_DUM]]+'[1]5'!L$25*Table6[[#This Row],[DL_DUM]]</f>
        <v>361.93605119549477</v>
      </c>
      <c r="AT826" s="9">
        <f>Table6[[#This Row],[sales]]-Table6[[#This Row],[Pred_5]]</f>
        <v>-184.83852330692955</v>
      </c>
      <c r="AU826" s="9">
        <f>ABS(Table6[[#This Row],[Red_5]]/Table6[[#This Row],[sales]])</f>
        <v>1.0437103527680813</v>
      </c>
      <c r="AV826" s="9">
        <f>'[1]6'!L$20+'[1]6'!L$26*Table6[[#This Row],[Online]]+'[1]6'!L$21*Table6[[#This Row],[NJ_DUM]]+'[1]6'!L$22*Table6[[#This Row],[NY_DUM]]+'[1]6'!L$23*Table6[[#This Row],[PA_DUM]]+'[1]6'!L$24*Table6[[#This Row],[CT_DUM]]+'[1]6'!L$25*Table6[[#This Row],[DL_DUM]]</f>
        <v>198.54617743959724</v>
      </c>
      <c r="AW826" s="9">
        <f>Table6[[#This Row],[sales]]-Table6[[#This Row],[Pred_6]]</f>
        <v>-21.44864955103202</v>
      </c>
      <c r="AX826" s="9">
        <f>ABS(Table6[[#This Row],[Red_6]]/Table6[[#This Row],[sales]])</f>
        <v>0.12111207765998923</v>
      </c>
      <c r="AY826" s="9">
        <f>'[1]7'!L$21+'[1]7'!L$27*Table6[[#This Row],[LNTV]]+'[1]7'!L$22*Table6[[#This Row],[NJ_DUM]]+'[1]7'!L$23*Table6[[#This Row],[NY_DUM]]+'[1]7'!L$24*Table6[[#This Row],[PA_DUM]]+'[1]7'!L$25*Table6[[#This Row],[CT_DUM]]+'[1]7'!L$26*Table6[[#This Row],[DL_DUM]]</f>
        <v>5.8597688910920462</v>
      </c>
      <c r="AZ826" s="9">
        <f>Table6[[#This Row],[sales]]-Table6[[#This Row],[Pred_7]]</f>
        <v>171.23775899747318</v>
      </c>
      <c r="BA826" s="9">
        <f>ABS(Table6[[#This Row],[Red_7]]/Table6[[#This Row],[sales]])</f>
        <v>0.96691219261525108</v>
      </c>
      <c r="BB826" s="9">
        <f>'[1]8'!O$22+'[1]8'!O$28*Table6[[#This Row],[LNRADIOLING]]+'[1]8'!O$23*Table6[[#This Row],[DL_DUM]]+'[1]8'!O$24*Table6[[#This Row],[CT_DUM]]+'[1]8'!O$25*Table6[[#This Row],[PA_DUM]]+'[1]8'!O$26*Table6[[#This Row],[NY_DUM]]+'[1]8'!O$27*Table6[[#This Row],[NJ_DUM]]</f>
        <v>5.8454974515064917</v>
      </c>
      <c r="BC826" s="9">
        <f>Table6[[#This Row],[sales]]-Table6[[#This Row],[Pred_8]]</f>
        <v>171.25203043705872</v>
      </c>
      <c r="BD826" s="9">
        <f>ABS(Table6[[#This Row],[Red_8]]/Table6[[#This Row],[sales]])</f>
        <v>0.96699277781457993</v>
      </c>
      <c r="BE826" s="9">
        <f>'[1]9'!M$19+'[1]9'!M$21*Table6[[#This Row],[LNONLINE]]+'[1]9'!M$20*Table6[[#This Row],[DL_DUM]]+'[1]9'!M$22*Table6[[#This Row],[CT_DUM]]+'[1]9'!M$23*Table6[[#This Row],[PA_DUM]]+'[1]9'!M$24*Table6[[#This Row],[NY_DUM]]+'[1]9'!M$25*Table6[[#This Row],[NJ_DUM]]</f>
        <v>5.761187114683981</v>
      </c>
      <c r="BF826" s="9">
        <f>Table6[[#This Row],[sales]]-Table6[[#This Row],[Pred_9]]</f>
        <v>171.33634077388123</v>
      </c>
      <c r="BG826" s="9">
        <f>ABS(Table6[[#This Row],[Red_9]]/Table6[[#This Row],[sales]])</f>
        <v>0.96746884508569142</v>
      </c>
      <c r="BH826" s="9">
        <f>'[1]10'!P$22+'[1]10'!P$30*Table6[[#This Row],[LNTV]]+'[1]10'!P$29*Table6[[#This Row],[LNRADIOLING]]+'[1]10'!P$24*Table6[[#This Row],[LNONLINELING]]+'[1]10'!P$23*Table6[[#This Row],[DL_DUM]]+'[1]10'!P$25*Table6[[#This Row],[CT_DUM]]+'[1]10'!P$26*Table6[[#This Row],[PA_DUM]]+'[1]10'!P$27*Table6[[#This Row],[NY_DUM]]+'[1]10'!P$28*Table6[[#This Row],[NJ_DUM]]</f>
        <v>5.7824961020090271</v>
      </c>
      <c r="BI826" s="9">
        <f>Table6[[#This Row],[sales]]-Table6[[#This Row],[Pred_10]]</f>
        <v>171.3150317865562</v>
      </c>
      <c r="BJ826" s="45">
        <f>ABS(Table6[[#This Row],[Red_10]]/Table6[[#This Row],[sales]])</f>
        <v>0.96734852162562357</v>
      </c>
      <c r="BK826" s="9">
        <f>'[1]11'!P$32+'[1]11'!P$40*Table6[[#This Row],[LNONLINELING]]+'[1]11'!P$39*Table6[[#This Row],[LNRADIOLING]]+'[1]11'!P$38*Table6[[#This Row],[LNTVLING]]+'[1]11'!P$33*Table6[[#This Row],[DL_DUM]]+'[1]11'!P$34*Table6[[#This Row],[CT_DUM]]+'[1]11'!P$35*Table6[[#This Row],[PA_DUM]]+'[1]11'!P$36*Table6[[#This Row],[NY_DUM]]+'[1]11'!P$37*Table6[[#This Row],[NJ_DUM]]</f>
        <v>5.7679456008031345</v>
      </c>
      <c r="BL826" s="9">
        <f>Table6[[#This Row],[sales]]-Table6[[#This Row],[ Pred_11]]</f>
        <v>171.32958228776209</v>
      </c>
      <c r="BM826" s="47">
        <f>ABS(Table6[[#This Row],[ Red_11]]/Table6[[#This Row],[sales]])</f>
        <v>0.9674306825760296</v>
      </c>
      <c r="BN826" s="9">
        <f>'[1]12'!K$22+'[1]12'!K$28*Table6[[#This Row],[COMBINE LN LING]]+'[1]12'!K$23*Table6[[#This Row],[DL_DUM]]+'[1]12'!K$24*Table6[[#This Row],[CT_DUM]]+'[1]12'!K$25*Table6[[#This Row],[PA_DUM]]+'[1]12'!K$26*Table6[[#This Row],[NY_DUM]]+'[1]12'!K$27*Table6[[#This Row],[NJ_DUM]]</f>
        <v>5.7969451033383512</v>
      </c>
      <c r="BO826" s="9">
        <f>Table6[[#This Row],[sales]]-Table6[[#This Row],[ Pred_12]]</f>
        <v>171.30058278522688</v>
      </c>
      <c r="BP826" s="47">
        <f>ABS(Table6[[#This Row],[ Red_12]]/Table6[[#This Row],[sales]])</f>
        <v>0.96726693380505036</v>
      </c>
      <c r="BQ826">
        <f>LN(G826+'2019 Totals and Calculations'!C$18)</f>
        <v>6.8890113676766047</v>
      </c>
      <c r="BR826">
        <f>LN(Table6[[#This Row],[PROF RADIO]]+'2019 Totals and Calculations'!D$18)</f>
        <v>5.0486325957336415</v>
      </c>
      <c r="BS826">
        <f>LN(Table6[[#This Row],[ONLINE LINGERING]]+'2019 Totals and Calculations'!E$18)</f>
        <v>4.5078318752688284</v>
      </c>
      <c r="BT826">
        <f>MONTH(Table6[[#This Row],[Date]])</f>
        <v>10</v>
      </c>
      <c r="BU826">
        <f t="shared" si="337"/>
        <v>0</v>
      </c>
      <c r="BV826">
        <f t="shared" si="338"/>
        <v>0</v>
      </c>
      <c r="BW826">
        <f t="shared" si="339"/>
        <v>0</v>
      </c>
      <c r="BX826">
        <f t="shared" si="340"/>
        <v>0</v>
      </c>
      <c r="BY826">
        <f t="shared" si="341"/>
        <v>0</v>
      </c>
      <c r="BZ826">
        <f t="shared" si="342"/>
        <v>0</v>
      </c>
      <c r="CA826">
        <f t="shared" si="343"/>
        <v>0</v>
      </c>
      <c r="CB826">
        <f t="shared" si="344"/>
        <v>0</v>
      </c>
      <c r="CC826">
        <f t="shared" si="345"/>
        <v>0</v>
      </c>
      <c r="CD826">
        <f t="shared" si="346"/>
        <v>1</v>
      </c>
      <c r="CE826">
        <f t="shared" si="347"/>
        <v>0</v>
      </c>
      <c r="CF826">
        <f t="shared" si="348"/>
        <v>0</v>
      </c>
      <c r="CG826">
        <f t="shared" si="349"/>
        <v>40</v>
      </c>
      <c r="CH82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193.78887184364382</v>
      </c>
      <c r="CI826" s="79">
        <f>Table6[[#This Row],[sales]]-CH826</f>
        <v>-16.691343955078594</v>
      </c>
      <c r="CJ826">
        <f>ABS(Table6[[#This Row],[sales]]-CH826)/Table6[[#This Row],[sales]]</f>
        <v>9.4249446359190622E-2</v>
      </c>
      <c r="CK82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197.49593943501105</v>
      </c>
      <c r="CL826" s="79">
        <f>Table6[[#This Row],[sales]]-CK826</f>
        <v>-20.398411546445828</v>
      </c>
      <c r="CM826">
        <f>ABS(Table6[[#This Row],[sales]]-CK826)/Table6[[#This Row],[sales]]</f>
        <v>0.11518179722576978</v>
      </c>
      <c r="CN82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195.16453050959905</v>
      </c>
      <c r="CO826" s="79">
        <f>Table6[[#This Row],[sales]]-CN826</f>
        <v>-18.067002621033822</v>
      </c>
      <c r="CP826">
        <f>ABS(Table6[[#This Row],[sales]]-CN826)/Table6[[#This Row],[sales]]</f>
        <v>0.1020172491193784</v>
      </c>
      <c r="CQ82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183.96280320352039</v>
      </c>
      <c r="CR826" s="79">
        <f>Table6[[#This Row],[sales]]-CQ826</f>
        <v>-6.86527531495517</v>
      </c>
      <c r="CS826">
        <f>ABS(Table6[[#This Row],[sales]]-CQ826)/Table6[[#This Row],[sales]]</f>
        <v>3.8765506197664119E-2</v>
      </c>
    </row>
    <row r="827" spans="1:97" x14ac:dyDescent="0.2">
      <c r="A827">
        <v>826</v>
      </c>
      <c r="B827" t="s">
        <v>953</v>
      </c>
      <c r="C827" s="5">
        <v>43016</v>
      </c>
      <c r="D827" s="6">
        <v>640.66916018343284</v>
      </c>
      <c r="E827" s="8">
        <f>YEAR(Table6[[#This Row],[Date]])</f>
        <v>2017</v>
      </c>
      <c r="F827" s="6">
        <f>Table6[[#This Row],[TV_State]]+Table6[[#This Row],[Radio_State]]+Table6[[#This Row],[Online]]</f>
        <v>783.04008466864013</v>
      </c>
      <c r="G827" s="6">
        <f t="shared" si="324"/>
        <v>626.33175262734915</v>
      </c>
      <c r="H827" s="6">
        <f>LN(Table6[[#This Row],[PROF TV LING]])</f>
        <v>6.4398801869965867</v>
      </c>
      <c r="I827" s="6">
        <f t="shared" si="325"/>
        <v>6.4625131929202659</v>
      </c>
      <c r="J827" s="6">
        <v>94.913949656804874</v>
      </c>
      <c r="K827" s="6">
        <f t="shared" si="330"/>
        <v>93.983423944118343</v>
      </c>
      <c r="L827" s="6">
        <f>0.5*J826+0.5*Table6[[#This Row],[Radio_State]]</f>
        <v>94.444078618899894</v>
      </c>
      <c r="M827" s="6">
        <f>LN(Table6[[#This Row],[RADIO LINGERING ]])</f>
        <v>4.5480078986936983</v>
      </c>
      <c r="N827" s="6">
        <f t="shared" si="326"/>
        <v>4.5529706880358276</v>
      </c>
      <c r="O827" s="6">
        <v>47.456974828402437</v>
      </c>
      <c r="P827" s="6">
        <f t="shared" si="327"/>
        <v>47.256452399552806</v>
      </c>
      <c r="Q827" s="6">
        <f>0.3*O826+0.7*Table6[[#This Row],[Online]]</f>
        <v>47.316013517030939</v>
      </c>
      <c r="R827" s="6">
        <f>LN(Table6[[#This Row],[ONLINE LINGERING]])</f>
        <v>3.8568487903591393</v>
      </c>
      <c r="S827" s="6">
        <f t="shared" si="328"/>
        <v>3.8598235074758822</v>
      </c>
      <c r="T827" s="6">
        <v>202.37588713431509</v>
      </c>
      <c r="U827" s="6">
        <f t="shared" si="329"/>
        <v>5.310126795604325</v>
      </c>
      <c r="V827" s="8">
        <f>YEAR(Table6[[#This Row],[Date]])</f>
        <v>2017</v>
      </c>
      <c r="W827" s="8">
        <f>WEEKNUM(Table6[[#This Row],[Date]])</f>
        <v>41</v>
      </c>
      <c r="X827" t="s">
        <v>994</v>
      </c>
      <c r="Y827" s="9">
        <f>Table6[[#This Row],[LNTVLING]]+Table6[[#This Row],[LNRADIOLING]]+Table6[[#This Row],[LNONLINELING]]</f>
        <v>14.844736876049424</v>
      </c>
      <c r="Z827">
        <f t="shared" si="350"/>
        <v>1</v>
      </c>
      <c r="AA827">
        <f t="shared" si="331"/>
        <v>0</v>
      </c>
      <c r="AB827">
        <f t="shared" si="332"/>
        <v>0</v>
      </c>
      <c r="AC827">
        <f t="shared" si="333"/>
        <v>0</v>
      </c>
      <c r="AD827">
        <f t="shared" si="334"/>
        <v>0</v>
      </c>
      <c r="AE827">
        <f t="shared" si="335"/>
        <v>0</v>
      </c>
      <c r="AF827">
        <f t="shared" si="336"/>
        <v>1</v>
      </c>
      <c r="AG827" s="9">
        <f>'[1]1'!J$20+'[1]1'!J$21*Table6[[#This Row],[TV_State]]</f>
        <v>1959.7851671402466</v>
      </c>
      <c r="AH827" s="9">
        <f>Table6[[#This Row],[sales]]-Table6[[#This Row],[Pred_1]]</f>
        <v>-1757.4092800059316</v>
      </c>
      <c r="AI827">
        <f>ABS(Table6[[#This Row],[Res_1]])/Table6[[#This Row],[sales]]</f>
        <v>8.6838867262855004</v>
      </c>
      <c r="AJ827" s="9">
        <f>'[1]2'!J$20+'[1]2'!J$21*Table6[[#This Row],[Radio_State]]</f>
        <v>2130.9592451420376</v>
      </c>
      <c r="AK827" s="9">
        <f>Table6[[#This Row],[sales]]-Table6[[#This Row],[ Pred_2 ]]</f>
        <v>-1928.5833580077226</v>
      </c>
      <c r="AL827">
        <f>ABS(Table6[[#This Row],[ Res_2 ]])/Table6[[#This Row],[sales]]</f>
        <v>9.5297092223627349</v>
      </c>
      <c r="AM827" s="10">
        <f>'[1]3'!J$20+'[1]3'!J$21*Data!O827</f>
        <v>2074.9043654992374</v>
      </c>
      <c r="AN827" s="9">
        <f>Table6[[#This Row],[sales]]-Table6[[#This Row],[Pred_3]]</f>
        <v>-1872.5284783649224</v>
      </c>
      <c r="AO827" s="9">
        <f>ABS(Table6[[#This Row],[Res_3]])/Table6[[#This Row],[sales]]</f>
        <v>9.2527252375780407</v>
      </c>
      <c r="AP827" s="9">
        <f>'[1]4'!L$21+'[1]4'!L$27*Table6[[#This Row],[TV_State]]+'[1]4'!L$22*Table6[[#This Row],[NJ_DUM]]+'[1]4'!L$23*Table6[[#This Row],[NY_DUM]]+'[1]4'!L$24*Table6[[#This Row],[PA_DUM]]+'[1]4'!L$25*Table6[[#This Row],[CT_DUM]]+'[1]4'!L$26*Table6[[#This Row],[DL_DUM]]</f>
        <v>379.14921084601031</v>
      </c>
      <c r="AQ827" s="9">
        <f>Table6[[#This Row],[sales]]-Table6[[#This Row],[Pred_4]]</f>
        <v>-176.77332371169521</v>
      </c>
      <c r="AR827">
        <f>ABS(Table6[[#This Row],[Res_4]]/Table6[[#This Row],[sales]])</f>
        <v>0.87349004970326483</v>
      </c>
      <c r="AS827" s="9">
        <f>'[1]5'!L$20+'[1]5'!L$26*Table6[[#This Row],[Radio_State]]+'[1]5'!L$21*Table6[[#This Row],[NJ_DUM]]+'[1]5'!L$22*Table6[[#This Row],[NY_DUM]]+'[1]5'!L$23*Table6[[#This Row],[PA_DUM]]+'[1]5'!L$24*Table6[[#This Row],[CT_DUM]]+'[1]5'!L$25*Table6[[#This Row],[DL_DUM]]</f>
        <v>363.59149642417924</v>
      </c>
      <c r="AT827" s="9">
        <f>Table6[[#This Row],[sales]]-Table6[[#This Row],[Pred_5]]</f>
        <v>-161.21560928986415</v>
      </c>
      <c r="AU827" s="9">
        <f>ABS(Table6[[#This Row],[Red_5]]/Table6[[#This Row],[sales]])</f>
        <v>0.79661471320872712</v>
      </c>
      <c r="AV827" s="9">
        <f>'[1]6'!L$20+'[1]6'!L$26*Table6[[#This Row],[Online]]+'[1]6'!L$21*Table6[[#This Row],[NJ_DUM]]+'[1]6'!L$22*Table6[[#This Row],[NY_DUM]]+'[1]6'!L$23*Table6[[#This Row],[PA_DUM]]+'[1]6'!L$24*Table6[[#This Row],[CT_DUM]]+'[1]6'!L$25*Table6[[#This Row],[DL_DUM]]</f>
        <v>200.59117722585785</v>
      </c>
      <c r="AW827" s="9">
        <f>Table6[[#This Row],[sales]]-Table6[[#This Row],[Pred_6]]</f>
        <v>1.7847099084572449</v>
      </c>
      <c r="AX827" s="9">
        <f>ABS(Table6[[#This Row],[Red_6]]/Table6[[#This Row],[sales]])</f>
        <v>8.8187873255510356E-3</v>
      </c>
      <c r="AY827" s="9">
        <f>'[1]7'!L$21+'[1]7'!L$27*Table6[[#This Row],[LNTV]]+'[1]7'!L$22*Table6[[#This Row],[NJ_DUM]]+'[1]7'!L$23*Table6[[#This Row],[NY_DUM]]+'[1]7'!L$24*Table6[[#This Row],[PA_DUM]]+'[1]7'!L$25*Table6[[#This Row],[CT_DUM]]+'[1]7'!L$26*Table6[[#This Row],[DL_DUM]]</f>
        <v>5.8608702383820468</v>
      </c>
      <c r="AZ827" s="9">
        <f>Table6[[#This Row],[sales]]-Table6[[#This Row],[Pred_7]]</f>
        <v>196.51501689593306</v>
      </c>
      <c r="BA827" s="9">
        <f>ABS(Table6[[#This Row],[Red_7]]/Table6[[#This Row],[sales]])</f>
        <v>0.97103968105403671</v>
      </c>
      <c r="BB827" s="9">
        <f>'[1]8'!O$22+'[1]8'!O$28*Table6[[#This Row],[LNRADIOLING]]+'[1]8'!O$23*Table6[[#This Row],[DL_DUM]]+'[1]8'!O$24*Table6[[#This Row],[CT_DUM]]+'[1]8'!O$25*Table6[[#This Row],[PA_DUM]]+'[1]8'!O$26*Table6[[#This Row],[NY_DUM]]+'[1]8'!O$27*Table6[[#This Row],[NJ_DUM]]</f>
        <v>5.8462073175102676</v>
      </c>
      <c r="BC827" s="9">
        <f>Table6[[#This Row],[sales]]-Table6[[#This Row],[Pred_8]]</f>
        <v>196.52967981680482</v>
      </c>
      <c r="BD827" s="9">
        <f>ABS(Table6[[#This Row],[Red_8]]/Table6[[#This Row],[sales]])</f>
        <v>0.97111213494703452</v>
      </c>
      <c r="BE827" s="9">
        <f>'[1]9'!M$19+'[1]9'!M$21*Table6[[#This Row],[LNONLINE]]+'[1]9'!M$20*Table6[[#This Row],[DL_DUM]]+'[1]9'!M$22*Table6[[#This Row],[CT_DUM]]+'[1]9'!M$23*Table6[[#This Row],[PA_DUM]]+'[1]9'!M$24*Table6[[#This Row],[NY_DUM]]+'[1]9'!M$25*Table6[[#This Row],[NJ_DUM]]</f>
        <v>5.7643375630153137</v>
      </c>
      <c r="BF827" s="9">
        <f>Table6[[#This Row],[sales]]-Table6[[#This Row],[Pred_9]]</f>
        <v>196.61154957129978</v>
      </c>
      <c r="BG827" s="9">
        <f>ABS(Table6[[#This Row],[Red_9]]/Table6[[#This Row],[sales]])</f>
        <v>0.97151667797661301</v>
      </c>
      <c r="BH827" s="9">
        <f>'[1]10'!P$22+'[1]10'!P$30*Table6[[#This Row],[LNTV]]+'[1]10'!P$29*Table6[[#This Row],[LNRADIOLING]]+'[1]10'!P$24*Table6[[#This Row],[LNONLINELING]]+'[1]10'!P$23*Table6[[#This Row],[DL_DUM]]+'[1]10'!P$25*Table6[[#This Row],[CT_DUM]]+'[1]10'!P$26*Table6[[#This Row],[PA_DUM]]+'[1]10'!P$27*Table6[[#This Row],[NY_DUM]]+'[1]10'!P$28*Table6[[#This Row],[NJ_DUM]]</f>
        <v>5.784307185285245</v>
      </c>
      <c r="BI827" s="9">
        <f>Table6[[#This Row],[sales]]-Table6[[#This Row],[Pred_10]]</f>
        <v>196.59157994902984</v>
      </c>
      <c r="BJ827" s="45">
        <f>ABS(Table6[[#This Row],[Red_10]]/Table6[[#This Row],[sales]])</f>
        <v>0.97141800207923845</v>
      </c>
      <c r="BK827" s="9">
        <f>'[1]11'!P$32+'[1]11'!P$40*Table6[[#This Row],[LNONLINELING]]+'[1]11'!P$39*Table6[[#This Row],[LNRADIOLING]]+'[1]11'!P$38*Table6[[#This Row],[LNTVLING]]+'[1]11'!P$33*Table6[[#This Row],[DL_DUM]]+'[1]11'!P$34*Table6[[#This Row],[CT_DUM]]+'[1]11'!P$35*Table6[[#This Row],[PA_DUM]]+'[1]11'!P$36*Table6[[#This Row],[NY_DUM]]+'[1]11'!P$37*Table6[[#This Row],[NJ_DUM]]</f>
        <v>5.7690864206445864</v>
      </c>
      <c r="BL827" s="9">
        <f>Table6[[#This Row],[sales]]-Table6[[#This Row],[ Pred_11]]</f>
        <v>196.60680071367051</v>
      </c>
      <c r="BM827" s="47">
        <f>ABS(Table6[[#This Row],[ Red_11]]/Table6[[#This Row],[sales]])</f>
        <v>0.97149321244573128</v>
      </c>
      <c r="BN827" s="9">
        <f>'[1]12'!K$22+'[1]12'!K$28*Table6[[#This Row],[COMBINE LN LING]]+'[1]12'!K$23*Table6[[#This Row],[DL_DUM]]+'[1]12'!K$24*Table6[[#This Row],[CT_DUM]]+'[1]12'!K$25*Table6[[#This Row],[PA_DUM]]+'[1]12'!K$26*Table6[[#This Row],[NY_DUM]]+'[1]12'!K$27*Table6[[#This Row],[NJ_DUM]]</f>
        <v>5.7998090408798166</v>
      </c>
      <c r="BO827" s="9">
        <f>Table6[[#This Row],[sales]]-Table6[[#This Row],[ Pred_12]]</f>
        <v>196.57607809343529</v>
      </c>
      <c r="BP827" s="47">
        <f>ABS(Table6[[#This Row],[ Red_12]]/Table6[[#This Row],[sales]])</f>
        <v>0.9713414027579752</v>
      </c>
      <c r="BQ827">
        <f>LN(G827+'2019 Totals and Calculations'!C$18)</f>
        <v>6.8952527132118515</v>
      </c>
      <c r="BR827">
        <f>LN(Table6[[#This Row],[PROF RADIO]]+'2019 Totals and Calculations'!D$18)</f>
        <v>5.0545870431907467</v>
      </c>
      <c r="BS827">
        <f>LN(Table6[[#This Row],[ONLINE LINGERING]]+'2019 Totals and Calculations'!E$18)</f>
        <v>4.5129822803566384</v>
      </c>
      <c r="BT827">
        <f>MONTH(Table6[[#This Row],[Date]])</f>
        <v>10</v>
      </c>
      <c r="BU827">
        <f t="shared" si="337"/>
        <v>0</v>
      </c>
      <c r="BV827">
        <f t="shared" si="338"/>
        <v>0</v>
      </c>
      <c r="BW827">
        <f t="shared" si="339"/>
        <v>0</v>
      </c>
      <c r="BX827">
        <f t="shared" si="340"/>
        <v>0</v>
      </c>
      <c r="BY827">
        <f t="shared" si="341"/>
        <v>0</v>
      </c>
      <c r="BZ827">
        <f t="shared" si="342"/>
        <v>0</v>
      </c>
      <c r="CA827">
        <f t="shared" si="343"/>
        <v>0</v>
      </c>
      <c r="CB827">
        <f t="shared" si="344"/>
        <v>0</v>
      </c>
      <c r="CC827">
        <f t="shared" si="345"/>
        <v>0</v>
      </c>
      <c r="CD827">
        <f t="shared" si="346"/>
        <v>1</v>
      </c>
      <c r="CE827">
        <f t="shared" si="347"/>
        <v>0</v>
      </c>
      <c r="CF827">
        <f t="shared" si="348"/>
        <v>0</v>
      </c>
      <c r="CG827">
        <f t="shared" si="349"/>
        <v>41</v>
      </c>
      <c r="CH82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194.67527909541894</v>
      </c>
      <c r="CI827" s="79">
        <f>Table6[[#This Row],[sales]]-CH827</f>
        <v>7.7006080388961493</v>
      </c>
      <c r="CJ827">
        <f>ABS(Table6[[#This Row],[sales]]-CH827)/Table6[[#This Row],[sales]]</f>
        <v>3.8051015602393989E-2</v>
      </c>
      <c r="CK82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198.30566022968324</v>
      </c>
      <c r="CL827" s="79">
        <f>Table6[[#This Row],[sales]]-CK827</f>
        <v>4.070226904631852</v>
      </c>
      <c r="CM827">
        <f>ABS(Table6[[#This Row],[sales]]-CK827)/Table6[[#This Row],[sales]]</f>
        <v>2.0112212785164858E-2</v>
      </c>
      <c r="CN82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195.95377971848842</v>
      </c>
      <c r="CO827" s="79">
        <f>Table6[[#This Row],[sales]]-CN827</f>
        <v>6.4221074158266731</v>
      </c>
      <c r="CP827">
        <f>ABS(Table6[[#This Row],[sales]]-CN827)/Table6[[#This Row],[sales]]</f>
        <v>3.1733560291026058E-2</v>
      </c>
      <c r="CQ82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185.02469367790647</v>
      </c>
      <c r="CR827" s="79">
        <f>Table6[[#This Row],[sales]]-CQ827</f>
        <v>17.351193456408623</v>
      </c>
      <c r="CS827">
        <f>ABS(Table6[[#This Row],[sales]]-CQ827)/Table6[[#This Row],[sales]]</f>
        <v>8.5737454704239491E-2</v>
      </c>
    </row>
    <row r="828" spans="1:97" x14ac:dyDescent="0.2">
      <c r="A828">
        <v>827</v>
      </c>
      <c r="B828" t="s">
        <v>953</v>
      </c>
      <c r="C828" s="5">
        <v>43023</v>
      </c>
      <c r="D828" s="6">
        <v>647.0758517852671</v>
      </c>
      <c r="E828" s="8">
        <f>YEAR(Table6[[#This Row],[Date]])</f>
        <v>2017</v>
      </c>
      <c r="F828" s="6">
        <f>Table6[[#This Row],[TV_State]]+Table6[[#This Row],[Radio_State]]+Table6[[#This Row],[Online]]</f>
        <v>790.87048551532644</v>
      </c>
      <c r="G828" s="6">
        <f t="shared" si="324"/>
        <v>632.55498237472455</v>
      </c>
      <c r="H828" s="6">
        <f>LN(Table6[[#This Row],[PROF TV LING]])</f>
        <v>6.4497671454792895</v>
      </c>
      <c r="I828" s="6">
        <f t="shared" si="325"/>
        <v>6.4724635237734338</v>
      </c>
      <c r="J828" s="6">
        <v>95.863089153372911</v>
      </c>
      <c r="K828" s="6">
        <f t="shared" si="330"/>
        <v>94.923256548745627</v>
      </c>
      <c r="L828" s="6">
        <f>0.5*J827+0.5*Table6[[#This Row],[Radio_State]]</f>
        <v>95.388519405088886</v>
      </c>
      <c r="M828" s="6">
        <f>LN(Table6[[#This Row],[RADIO LINGERING ]])</f>
        <v>4.557958229546867</v>
      </c>
      <c r="N828" s="6">
        <f t="shared" si="326"/>
        <v>4.5629210188889955</v>
      </c>
      <c r="O828" s="6">
        <v>47.931544576686456</v>
      </c>
      <c r="P828" s="6">
        <f t="shared" si="327"/>
        <v>47.729016923546354</v>
      </c>
      <c r="Q828" s="6">
        <f>0.3*O827+0.7*Table6[[#This Row],[Online]]</f>
        <v>47.789173652201242</v>
      </c>
      <c r="R828" s="6">
        <f>LN(Table6[[#This Row],[ONLINE LINGERING]])</f>
        <v>3.8667991212123072</v>
      </c>
      <c r="S828" s="6">
        <f t="shared" si="328"/>
        <v>3.8697738383290505</v>
      </c>
      <c r="T828" s="6">
        <v>212.00602957324554</v>
      </c>
      <c r="U828" s="6">
        <f t="shared" si="329"/>
        <v>5.3566147156507977</v>
      </c>
      <c r="V828" s="8">
        <f>YEAR(Table6[[#This Row],[Date]])</f>
        <v>2017</v>
      </c>
      <c r="W828" s="8">
        <f>WEEKNUM(Table6[[#This Row],[Date]])</f>
        <v>42</v>
      </c>
      <c r="X828" t="s">
        <v>995</v>
      </c>
      <c r="Y828" s="9">
        <f>Table6[[#This Row],[LNTVLING]]+Table6[[#This Row],[LNRADIOLING]]+Table6[[#This Row],[LNONLINELING]]</f>
        <v>14.874524496238465</v>
      </c>
      <c r="Z828">
        <f t="shared" si="350"/>
        <v>1</v>
      </c>
      <c r="AA828">
        <f t="shared" si="331"/>
        <v>0</v>
      </c>
      <c r="AB828">
        <f t="shared" si="332"/>
        <v>0</v>
      </c>
      <c r="AC828">
        <f t="shared" si="333"/>
        <v>0</v>
      </c>
      <c r="AD828">
        <f t="shared" si="334"/>
        <v>0</v>
      </c>
      <c r="AE828">
        <f t="shared" si="335"/>
        <v>0</v>
      </c>
      <c r="AF828">
        <f t="shared" si="336"/>
        <v>1</v>
      </c>
      <c r="AG828" s="9">
        <f>'[1]1'!J$20+'[1]1'!J$21*Table6[[#This Row],[TV_State]]</f>
        <v>1966.0856933570858</v>
      </c>
      <c r="AH828" s="9">
        <f>Table6[[#This Row],[sales]]-Table6[[#This Row],[Pred_1]]</f>
        <v>-1754.0796637838403</v>
      </c>
      <c r="AI828">
        <f>ABS(Table6[[#This Row],[Res_1]])/Table6[[#This Row],[sales]]</f>
        <v>8.27372536203187</v>
      </c>
      <c r="AJ828" s="9">
        <f>'[1]2'!J$20+'[1]2'!J$21*Table6[[#This Row],[Radio_State]]</f>
        <v>2135.1260195534828</v>
      </c>
      <c r="AK828" s="9">
        <f>Table6[[#This Row],[sales]]-Table6[[#This Row],[ Pred_2 ]]</f>
        <v>-1923.1199899802373</v>
      </c>
      <c r="AL828">
        <f>ABS(Table6[[#This Row],[ Res_2 ]])/Table6[[#This Row],[sales]]</f>
        <v>9.0710627138829665</v>
      </c>
      <c r="AM828" s="10">
        <f>'[1]3'!J$20+'[1]3'!J$21*Data!O828</f>
        <v>2077.646107336981</v>
      </c>
      <c r="AN828" s="9">
        <f>Table6[[#This Row],[sales]]-Table6[[#This Row],[Pred_3]]</f>
        <v>-1865.6400777637355</v>
      </c>
      <c r="AO828" s="9">
        <f>ABS(Table6[[#This Row],[Res_3]])/Table6[[#This Row],[sales]]</f>
        <v>8.7999387636245459</v>
      </c>
      <c r="AP828" s="9">
        <f>'[1]4'!L$21+'[1]4'!L$27*Table6[[#This Row],[TV_State]]+'[1]4'!L$22*Table6[[#This Row],[NJ_DUM]]+'[1]4'!L$23*Table6[[#This Row],[NY_DUM]]+'[1]4'!L$24*Table6[[#This Row],[PA_DUM]]+'[1]4'!L$25*Table6[[#This Row],[CT_DUM]]+'[1]4'!L$26*Table6[[#This Row],[DL_DUM]]</f>
        <v>380.56240301101218</v>
      </c>
      <c r="AQ828" s="9">
        <f>Table6[[#This Row],[sales]]-Table6[[#This Row],[Pred_4]]</f>
        <v>-168.55637343776664</v>
      </c>
      <c r="AR828">
        <f>ABS(Table6[[#This Row],[Res_4]]/Table6[[#This Row],[sales]])</f>
        <v>0.79505462074385214</v>
      </c>
      <c r="AS828" s="9">
        <f>'[1]5'!L$20+'[1]5'!L$26*Table6[[#This Row],[Radio_State]]+'[1]5'!L$21*Table6[[#This Row],[NJ_DUM]]+'[1]5'!L$22*Table6[[#This Row],[NY_DUM]]+'[1]5'!L$23*Table6[[#This Row],[PA_DUM]]+'[1]5'!L$24*Table6[[#This Row],[CT_DUM]]+'[1]5'!L$25*Table6[[#This Row],[DL_DUM]]</f>
        <v>365.26349610515047</v>
      </c>
      <c r="AT828" s="9">
        <f>Table6[[#This Row],[sales]]-Table6[[#This Row],[Pred_5]]</f>
        <v>-153.25746653190492</v>
      </c>
      <c r="AU828" s="9">
        <f>ABS(Table6[[#This Row],[Red_5]]/Table6[[#This Row],[sales]])</f>
        <v>0.72289201793176505</v>
      </c>
      <c r="AV828" s="9">
        <f>'[1]6'!L$20+'[1]6'!L$26*Table6[[#This Row],[Online]]+'[1]6'!L$21*Table6[[#This Row],[NJ_DUM]]+'[1]6'!L$22*Table6[[#This Row],[NY_DUM]]+'[1]6'!L$23*Table6[[#This Row],[PA_DUM]]+'[1]6'!L$24*Table6[[#This Row],[CT_DUM]]+'[1]6'!L$25*Table6[[#This Row],[DL_DUM]]</f>
        <v>202.65662700998101</v>
      </c>
      <c r="AW828" s="9">
        <f>Table6[[#This Row],[sales]]-Table6[[#This Row],[Pred_6]]</f>
        <v>9.3494025632645332</v>
      </c>
      <c r="AX828" s="9">
        <f>ABS(Table6[[#This Row],[Red_6]]/Table6[[#This Row],[sales]])</f>
        <v>4.4099701230593667E-2</v>
      </c>
      <c r="AY828" s="9">
        <f>'[1]7'!L$21+'[1]7'!L$27*Table6[[#This Row],[LNTV]]+'[1]7'!L$22*Table6[[#This Row],[NJ_DUM]]+'[1]7'!L$23*Table6[[#This Row],[NY_DUM]]+'[1]7'!L$24*Table6[[#This Row],[PA_DUM]]+'[1]7'!L$25*Table6[[#This Row],[CT_DUM]]+'[1]7'!L$26*Table6[[#This Row],[DL_DUM]]</f>
        <v>5.8619715856720473</v>
      </c>
      <c r="AZ828" s="9">
        <f>Table6[[#This Row],[sales]]-Table6[[#This Row],[Pred_7]]</f>
        <v>206.14405798757349</v>
      </c>
      <c r="BA828" s="9">
        <f>ABS(Table6[[#This Row],[Red_7]]/Table6[[#This Row],[sales]])</f>
        <v>0.97234997703852188</v>
      </c>
      <c r="BB828" s="9">
        <f>'[1]8'!O$22+'[1]8'!O$28*Table6[[#This Row],[LNRADIOLING]]+'[1]8'!O$23*Table6[[#This Row],[DL_DUM]]+'[1]8'!O$24*Table6[[#This Row],[CT_DUM]]+'[1]8'!O$25*Table6[[#This Row],[PA_DUM]]+'[1]8'!O$26*Table6[[#This Row],[NY_DUM]]+'[1]8'!O$27*Table6[[#This Row],[NJ_DUM]]</f>
        <v>5.8469171835140443</v>
      </c>
      <c r="BC828" s="9">
        <f>Table6[[#This Row],[sales]]-Table6[[#This Row],[Pred_8]]</f>
        <v>206.15911238973149</v>
      </c>
      <c r="BD828" s="9">
        <f>ABS(Table6[[#This Row],[Red_8]]/Table6[[#This Row],[sales]])</f>
        <v>0.97242098634985275</v>
      </c>
      <c r="BE828" s="9">
        <f>'[1]9'!M$19+'[1]9'!M$21*Table6[[#This Row],[LNONLINE]]+'[1]9'!M$20*Table6[[#This Row],[DL_DUM]]+'[1]9'!M$22*Table6[[#This Row],[CT_DUM]]+'[1]9'!M$23*Table6[[#This Row],[PA_DUM]]+'[1]9'!M$24*Table6[[#This Row],[NY_DUM]]+'[1]9'!M$25*Table6[[#This Row],[NJ_DUM]]</f>
        <v>5.7674880113466456</v>
      </c>
      <c r="BF828" s="9">
        <f>Table6[[#This Row],[sales]]-Table6[[#This Row],[Pred_9]]</f>
        <v>206.2385415618989</v>
      </c>
      <c r="BG828" s="9">
        <f>ABS(Table6[[#This Row],[Red_9]]/Table6[[#This Row],[sales]])</f>
        <v>0.97279564160058929</v>
      </c>
      <c r="BH828" s="9">
        <f>'[1]10'!P$22+'[1]10'!P$30*Table6[[#This Row],[LNTV]]+'[1]10'!P$29*Table6[[#This Row],[LNRADIOLING]]+'[1]10'!P$24*Table6[[#This Row],[LNONLINELING]]+'[1]10'!P$23*Table6[[#This Row],[DL_DUM]]+'[1]10'!P$25*Table6[[#This Row],[CT_DUM]]+'[1]10'!P$26*Table6[[#This Row],[PA_DUM]]+'[1]10'!P$27*Table6[[#This Row],[NY_DUM]]+'[1]10'!P$28*Table6[[#This Row],[NJ_DUM]]</f>
        <v>5.7861182685614629</v>
      </c>
      <c r="BI828" s="9">
        <f>Table6[[#This Row],[sales]]-Table6[[#This Row],[Pred_10]]</f>
        <v>206.21991130468408</v>
      </c>
      <c r="BJ828" s="45">
        <f>ABS(Table6[[#This Row],[Red_10]]/Table6[[#This Row],[sales]])</f>
        <v>0.97270776552813831</v>
      </c>
      <c r="BK828" s="9">
        <f>'[1]11'!P$32+'[1]11'!P$40*Table6[[#This Row],[LNONLINELING]]+'[1]11'!P$39*Table6[[#This Row],[LNRADIOLING]]+'[1]11'!P$38*Table6[[#This Row],[LNTVLING]]+'[1]11'!P$33*Table6[[#This Row],[DL_DUM]]+'[1]11'!P$34*Table6[[#This Row],[CT_DUM]]+'[1]11'!P$35*Table6[[#This Row],[PA_DUM]]+'[1]11'!P$36*Table6[[#This Row],[NY_DUM]]+'[1]11'!P$37*Table6[[#This Row],[NJ_DUM]]</f>
        <v>5.7702225077758591</v>
      </c>
      <c r="BL828" s="9">
        <f>Table6[[#This Row],[sales]]-Table6[[#This Row],[ Pred_11]]</f>
        <v>206.23580706546969</v>
      </c>
      <c r="BM828" s="47">
        <f>ABS(Table6[[#This Row],[ Red_11]]/Table6[[#This Row],[sales]])</f>
        <v>0.97278274339936965</v>
      </c>
      <c r="BN828" s="9">
        <f>'[1]12'!K$22+'[1]12'!K$28*Table6[[#This Row],[COMBINE LN LING]]+'[1]12'!K$23*Table6[[#This Row],[DL_DUM]]+'[1]12'!K$24*Table6[[#This Row],[CT_DUM]]+'[1]12'!K$25*Table6[[#This Row],[PA_DUM]]+'[1]12'!K$26*Table6[[#This Row],[NY_DUM]]+'[1]12'!K$27*Table6[[#This Row],[NJ_DUM]]</f>
        <v>5.8026756785911031</v>
      </c>
      <c r="BO828" s="9">
        <f>Table6[[#This Row],[sales]]-Table6[[#This Row],[ Pred_12]]</f>
        <v>206.20335389465444</v>
      </c>
      <c r="BP828" s="47">
        <f>ABS(Table6[[#This Row],[ Red_12]]/Table6[[#This Row],[sales]])</f>
        <v>0.97262966675866946</v>
      </c>
      <c r="BQ828">
        <f>LN(G828+'2019 Totals and Calculations'!C$18)</f>
        <v>6.9015344661329969</v>
      </c>
      <c r="BR828">
        <f>LN(Table6[[#This Row],[PROF RADIO]]+'2019 Totals and Calculations'!D$18)</f>
        <v>5.0605652707730284</v>
      </c>
      <c r="BS828">
        <f>LN(Table6[[#This Row],[ONLINE LINGERING]]+'2019 Totals and Calculations'!E$18)</f>
        <v>4.5181574024202931</v>
      </c>
      <c r="BT828">
        <f>MONTH(Table6[[#This Row],[Date]])</f>
        <v>10</v>
      </c>
      <c r="BU828">
        <f t="shared" si="337"/>
        <v>0</v>
      </c>
      <c r="BV828">
        <f t="shared" si="338"/>
        <v>0</v>
      </c>
      <c r="BW828">
        <f t="shared" si="339"/>
        <v>0</v>
      </c>
      <c r="BX828">
        <f t="shared" si="340"/>
        <v>0</v>
      </c>
      <c r="BY828">
        <f t="shared" si="341"/>
        <v>0</v>
      </c>
      <c r="BZ828">
        <f t="shared" si="342"/>
        <v>0</v>
      </c>
      <c r="CA828">
        <f t="shared" si="343"/>
        <v>0</v>
      </c>
      <c r="CB828">
        <f t="shared" si="344"/>
        <v>0</v>
      </c>
      <c r="CC828">
        <f t="shared" si="345"/>
        <v>0</v>
      </c>
      <c r="CD828">
        <f t="shared" si="346"/>
        <v>1</v>
      </c>
      <c r="CE828">
        <f t="shared" si="347"/>
        <v>0</v>
      </c>
      <c r="CF828">
        <f t="shared" si="348"/>
        <v>0</v>
      </c>
      <c r="CG828">
        <f t="shared" si="349"/>
        <v>42</v>
      </c>
      <c r="CH82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195.56809568816684</v>
      </c>
      <c r="CI828" s="79">
        <f>Table6[[#This Row],[sales]]-CH828</f>
        <v>16.437933885078706</v>
      </c>
      <c r="CJ828">
        <f>ABS(Table6[[#This Row],[sales]]-CH828)/Table6[[#This Row],[sales]]</f>
        <v>7.7535218777348966E-2</v>
      </c>
      <c r="CK82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199.12015192668571</v>
      </c>
      <c r="CL828" s="79">
        <f>Table6[[#This Row],[sales]]-CK828</f>
        <v>12.885877646559834</v>
      </c>
      <c r="CM828">
        <f>ABS(Table6[[#This Row],[sales]]-CK828)/Table6[[#This Row],[sales]]</f>
        <v>6.0780713041502989E-2</v>
      </c>
      <c r="CN82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196.74780886351761</v>
      </c>
      <c r="CO828" s="79">
        <f>Table6[[#This Row],[sales]]-CN828</f>
        <v>15.258220709727937</v>
      </c>
      <c r="CP828">
        <f>ABS(Table6[[#This Row],[sales]]-CN828)/Table6[[#This Row],[sales]]</f>
        <v>7.1970692250789989E-2</v>
      </c>
      <c r="CQ82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186.09528349251565</v>
      </c>
      <c r="CR828" s="79">
        <f>Table6[[#This Row],[sales]]-CQ828</f>
        <v>25.910746080729893</v>
      </c>
      <c r="CS828">
        <f>ABS(Table6[[#This Row],[sales]]-CQ828)/Table6[[#This Row],[sales]]</f>
        <v>0.12221702435957389</v>
      </c>
    </row>
    <row r="829" spans="1:97" x14ac:dyDescent="0.2">
      <c r="A829">
        <v>828</v>
      </c>
      <c r="B829" t="s">
        <v>953</v>
      </c>
      <c r="C829" s="5">
        <v>43030</v>
      </c>
      <c r="D829" s="6">
        <v>653.54661030311991</v>
      </c>
      <c r="E829" s="8">
        <f>YEAR(Table6[[#This Row],[Date]])</f>
        <v>2017</v>
      </c>
      <c r="F829" s="6">
        <f>Table6[[#This Row],[TV_State]]+Table6[[#This Row],[Radio_State]]+Table6[[#This Row],[Online]]</f>
        <v>798.77919037047991</v>
      </c>
      <c r="G829" s="6">
        <f t="shared" si="324"/>
        <v>638.8524707532431</v>
      </c>
      <c r="H829" s="6">
        <f>LN(Table6[[#This Row],[PROF TV LING]])</f>
        <v>6.4596735525312123</v>
      </c>
      <c r="I829" s="6">
        <f t="shared" si="325"/>
        <v>6.4824138546266026</v>
      </c>
      <c r="J829" s="6">
        <v>96.821720044906641</v>
      </c>
      <c r="K829" s="6">
        <f t="shared" si="330"/>
        <v>95.872488296826134</v>
      </c>
      <c r="L829" s="6">
        <f>0.5*J828+0.5*Table6[[#This Row],[Radio_State]]</f>
        <v>96.342404599139769</v>
      </c>
      <c r="M829" s="6">
        <f>LN(Table6[[#This Row],[RADIO LINGERING ]])</f>
        <v>4.5679085604000349</v>
      </c>
      <c r="N829" s="6">
        <f t="shared" si="326"/>
        <v>4.5728713497421634</v>
      </c>
      <c r="O829" s="6">
        <v>48.410860022453321</v>
      </c>
      <c r="P829" s="6">
        <f t="shared" si="327"/>
        <v>48.206307092781223</v>
      </c>
      <c r="Q829" s="6">
        <f>0.3*O828+0.7*Table6[[#This Row],[Online]]</f>
        <v>48.267065388723253</v>
      </c>
      <c r="R829" s="6">
        <f>LN(Table6[[#This Row],[ONLINE LINGERING]])</f>
        <v>3.8767494520654755</v>
      </c>
      <c r="S829" s="6">
        <f t="shared" si="328"/>
        <v>3.8797241691822184</v>
      </c>
      <c r="T829" s="6">
        <v>212.03585144116136</v>
      </c>
      <c r="U829" s="6">
        <f t="shared" si="329"/>
        <v>5.3567553709459474</v>
      </c>
      <c r="V829" s="8">
        <f>YEAR(Table6[[#This Row],[Date]])</f>
        <v>2017</v>
      </c>
      <c r="W829" s="8">
        <f>WEEKNUM(Table6[[#This Row],[Date]])</f>
        <v>43</v>
      </c>
      <c r="X829" t="s">
        <v>996</v>
      </c>
      <c r="Y829" s="9">
        <f>Table6[[#This Row],[LNTVLING]]+Table6[[#This Row],[LNRADIOLING]]+Table6[[#This Row],[LNONLINELING]]</f>
        <v>14.904331564996722</v>
      </c>
      <c r="Z829">
        <f t="shared" si="350"/>
        <v>1</v>
      </c>
      <c r="AA829">
        <f t="shared" si="331"/>
        <v>0</v>
      </c>
      <c r="AB829">
        <f t="shared" si="332"/>
        <v>0</v>
      </c>
      <c r="AC829">
        <f t="shared" si="333"/>
        <v>0</v>
      </c>
      <c r="AD829">
        <f t="shared" si="334"/>
        <v>0</v>
      </c>
      <c r="AE829">
        <f t="shared" si="335"/>
        <v>0</v>
      </c>
      <c r="AF829">
        <f t="shared" si="336"/>
        <v>1</v>
      </c>
      <c r="AG829" s="9">
        <f>'[1]1'!J$20+'[1]1'!J$21*Table6[[#This Row],[TV_State]]</f>
        <v>1972.4492248360934</v>
      </c>
      <c r="AH829" s="9">
        <f>Table6[[#This Row],[sales]]-Table6[[#This Row],[Pred_1]]</f>
        <v>-1760.413373394932</v>
      </c>
      <c r="AI829">
        <f>ABS(Table6[[#This Row],[Res_1]])/Table6[[#This Row],[sales]]</f>
        <v>8.302432637828872</v>
      </c>
      <c r="AJ829" s="9">
        <f>'[1]2'!J$20+'[1]2'!J$21*Table6[[#This Row],[Radio_State]]</f>
        <v>2139.3344617090429</v>
      </c>
      <c r="AK829" s="9">
        <f>Table6[[#This Row],[sales]]-Table6[[#This Row],[ Pred_2 ]]</f>
        <v>-1927.2986102678815</v>
      </c>
      <c r="AL829">
        <f>ABS(Table6[[#This Row],[ Res_2 ]])/Table6[[#This Row],[sales]]</f>
        <v>9.0894940509751248</v>
      </c>
      <c r="AM829" s="10">
        <f>'[1]3'!J$20+'[1]3'!J$21*Data!O829</f>
        <v>2080.4152665931024</v>
      </c>
      <c r="AN829" s="9">
        <f>Table6[[#This Row],[sales]]-Table6[[#This Row],[Pred_3]]</f>
        <v>-1868.379415151941</v>
      </c>
      <c r="AO829" s="9">
        <f>ABS(Table6[[#This Row],[Res_3]])/Table6[[#This Row],[sales]]</f>
        <v>8.8116203106831907</v>
      </c>
      <c r="AP829" s="9">
        <f>'[1]4'!L$21+'[1]4'!L$27*Table6[[#This Row],[TV_State]]+'[1]4'!L$22*Table6[[#This Row],[NJ_DUM]]+'[1]4'!L$23*Table6[[#This Row],[NY_DUM]]+'[1]4'!L$24*Table6[[#This Row],[PA_DUM]]+'[1]4'!L$25*Table6[[#This Row],[CT_DUM]]+'[1]4'!L$26*Table6[[#This Row],[DL_DUM]]</f>
        <v>381.98972709766412</v>
      </c>
      <c r="AQ829" s="9">
        <f>Table6[[#This Row],[sales]]-Table6[[#This Row],[Pred_4]]</f>
        <v>-169.95387565650276</v>
      </c>
      <c r="AR829">
        <f>ABS(Table6[[#This Row],[Res_4]]/Table6[[#This Row],[sales]])</f>
        <v>0.80153367697662159</v>
      </c>
      <c r="AS829" s="9">
        <f>'[1]5'!L$20+'[1]5'!L$26*Table6[[#This Row],[Radio_State]]+'[1]5'!L$21*Table6[[#This Row],[NJ_DUM]]+'[1]5'!L$22*Table6[[#This Row],[NY_DUM]]+'[1]5'!L$23*Table6[[#This Row],[PA_DUM]]+'[1]5'!L$24*Table6[[#This Row],[CT_DUM]]+'[1]5'!L$25*Table6[[#This Row],[DL_DUM]]</f>
        <v>366.95221578293149</v>
      </c>
      <c r="AT829" s="9">
        <f>Table6[[#This Row],[sales]]-Table6[[#This Row],[Pred_5]]</f>
        <v>-154.91636434177013</v>
      </c>
      <c r="AU829" s="9">
        <f>ABS(Table6[[#This Row],[Red_5]]/Table6[[#This Row],[sales]])</f>
        <v>0.73061401309654694</v>
      </c>
      <c r="AV829" s="9">
        <f>'[1]6'!L$20+'[1]6'!L$26*Table6[[#This Row],[Online]]+'[1]6'!L$21*Table6[[#This Row],[NJ_DUM]]+'[1]6'!L$22*Table6[[#This Row],[NY_DUM]]+'[1]6'!L$23*Table6[[#This Row],[PA_DUM]]+'[1]6'!L$24*Table6[[#This Row],[CT_DUM]]+'[1]6'!L$25*Table6[[#This Row],[DL_DUM]]</f>
        <v>204.74273129194543</v>
      </c>
      <c r="AW829" s="9">
        <f>Table6[[#This Row],[sales]]-Table6[[#This Row],[Pred_6]]</f>
        <v>7.2931201492159232</v>
      </c>
      <c r="AX829" s="9">
        <f>ABS(Table6[[#This Row],[Red_6]]/Table6[[#This Row],[sales]])</f>
        <v>3.4395693462431841E-2</v>
      </c>
      <c r="AY829" s="9">
        <f>'[1]7'!L$21+'[1]7'!L$27*Table6[[#This Row],[LNTV]]+'[1]7'!L$22*Table6[[#This Row],[NJ_DUM]]+'[1]7'!L$23*Table6[[#This Row],[NY_DUM]]+'[1]7'!L$24*Table6[[#This Row],[PA_DUM]]+'[1]7'!L$25*Table6[[#This Row],[CT_DUM]]+'[1]7'!L$26*Table6[[#This Row],[DL_DUM]]</f>
        <v>5.8630729329620479</v>
      </c>
      <c r="AZ829" s="9">
        <f>Table6[[#This Row],[sales]]-Table6[[#This Row],[Pred_7]]</f>
        <v>206.17277850819931</v>
      </c>
      <c r="BA829" s="9">
        <f>ABS(Table6[[#This Row],[Red_7]]/Table6[[#This Row],[sales]])</f>
        <v>0.97234867173116235</v>
      </c>
      <c r="BB829" s="9">
        <f>'[1]8'!O$22+'[1]8'!O$28*Table6[[#This Row],[LNRADIOLING]]+'[1]8'!O$23*Table6[[#This Row],[DL_DUM]]+'[1]8'!O$24*Table6[[#This Row],[CT_DUM]]+'[1]8'!O$25*Table6[[#This Row],[PA_DUM]]+'[1]8'!O$26*Table6[[#This Row],[NY_DUM]]+'[1]8'!O$27*Table6[[#This Row],[NJ_DUM]]</f>
        <v>5.8476270495178211</v>
      </c>
      <c r="BC829" s="9">
        <f>Table6[[#This Row],[sales]]-Table6[[#This Row],[Pred_8]]</f>
        <v>206.18822439164353</v>
      </c>
      <c r="BD829" s="9">
        <f>ABS(Table6[[#This Row],[Red_8]]/Table6[[#This Row],[sales]])</f>
        <v>0.97242151735297222</v>
      </c>
      <c r="BE829" s="9">
        <f>'[1]9'!M$19+'[1]9'!M$21*Table6[[#This Row],[LNONLINE]]+'[1]9'!M$20*Table6[[#This Row],[DL_DUM]]+'[1]9'!M$22*Table6[[#This Row],[CT_DUM]]+'[1]9'!M$23*Table6[[#This Row],[PA_DUM]]+'[1]9'!M$24*Table6[[#This Row],[NY_DUM]]+'[1]9'!M$25*Table6[[#This Row],[NJ_DUM]]</f>
        <v>5.7706384596779774</v>
      </c>
      <c r="BF829" s="9">
        <f>Table6[[#This Row],[sales]]-Table6[[#This Row],[Pred_9]]</f>
        <v>206.26521298148339</v>
      </c>
      <c r="BG829" s="9">
        <f>ABS(Table6[[#This Row],[Red_9]]/Table6[[#This Row],[sales]])</f>
        <v>0.97278460967588165</v>
      </c>
      <c r="BH829" s="9">
        <f>'[1]10'!P$22+'[1]10'!P$30*Table6[[#This Row],[LNTV]]+'[1]10'!P$29*Table6[[#This Row],[LNRADIOLING]]+'[1]10'!P$24*Table6[[#This Row],[LNONLINELING]]+'[1]10'!P$23*Table6[[#This Row],[DL_DUM]]+'[1]10'!P$25*Table6[[#This Row],[CT_DUM]]+'[1]10'!P$26*Table6[[#This Row],[PA_DUM]]+'[1]10'!P$27*Table6[[#This Row],[NY_DUM]]+'[1]10'!P$28*Table6[[#This Row],[NJ_DUM]]</f>
        <v>5.7879293518376809</v>
      </c>
      <c r="BI829" s="9">
        <f>Table6[[#This Row],[sales]]-Table6[[#This Row],[Pred_10]]</f>
        <v>206.24792208932368</v>
      </c>
      <c r="BJ829" s="45">
        <f>ABS(Table6[[#This Row],[Red_10]]/Table6[[#This Row],[sales]])</f>
        <v>0.97270306265427109</v>
      </c>
      <c r="BK829" s="9">
        <f>'[1]11'!P$32+'[1]11'!P$40*Table6[[#This Row],[LNONLINELING]]+'[1]11'!P$39*Table6[[#This Row],[LNRADIOLING]]+'[1]11'!P$38*Table6[[#This Row],[LNTVLING]]+'[1]11'!P$33*Table6[[#This Row],[DL_DUM]]+'[1]11'!P$34*Table6[[#This Row],[CT_DUM]]+'[1]11'!P$35*Table6[[#This Row],[PA_DUM]]+'[1]11'!P$36*Table6[[#This Row],[NY_DUM]]+'[1]11'!P$37*Table6[[#This Row],[NJ_DUM]]</f>
        <v>5.7713553143810845</v>
      </c>
      <c r="BL829" s="9">
        <f>Table6[[#This Row],[sales]]-Table6[[#This Row],[ Pred_11]]</f>
        <v>206.26449612678027</v>
      </c>
      <c r="BM829" s="47">
        <f>ABS(Table6[[#This Row],[ Red_11]]/Table6[[#This Row],[sales]])</f>
        <v>0.97278122885750484</v>
      </c>
      <c r="BN829" s="9">
        <f>'[1]12'!K$22+'[1]12'!K$28*Table6[[#This Row],[COMBINE LN LING]]+'[1]12'!K$23*Table6[[#This Row],[DL_DUM]]+'[1]12'!K$24*Table6[[#This Row],[CT_DUM]]+'[1]12'!K$25*Table6[[#This Row],[PA_DUM]]+'[1]12'!K$26*Table6[[#This Row],[NY_DUM]]+'[1]12'!K$27*Table6[[#This Row],[NJ_DUM]]</f>
        <v>5.805544187952477</v>
      </c>
      <c r="BO829" s="9">
        <f>Table6[[#This Row],[sales]]-Table6[[#This Row],[ Pred_12]]</f>
        <v>206.23030725320888</v>
      </c>
      <c r="BP829" s="47">
        <f>ABS(Table6[[#This Row],[ Red_12]]/Table6[[#This Row],[sales]])</f>
        <v>0.9726199878534999</v>
      </c>
      <c r="BQ829">
        <f>LN(G829+'2019 Totals and Calculations'!C$18)</f>
        <v>6.9078512591011494</v>
      </c>
      <c r="BR829">
        <f>LN(Table6[[#This Row],[PROF RADIO]]+'2019 Totals and Calculations'!D$18)</f>
        <v>5.0665672256082352</v>
      </c>
      <c r="BS829">
        <f>LN(Table6[[#This Row],[ONLINE LINGERING]]+'2019 Totals and Calculations'!E$18)</f>
        <v>4.5233572315772443</v>
      </c>
      <c r="BT829">
        <f>MONTH(Table6[[#This Row],[Date]])</f>
        <v>10</v>
      </c>
      <c r="BU829">
        <f t="shared" si="337"/>
        <v>0</v>
      </c>
      <c r="BV829">
        <f t="shared" si="338"/>
        <v>0</v>
      </c>
      <c r="BW829">
        <f t="shared" si="339"/>
        <v>0</v>
      </c>
      <c r="BX829">
        <f t="shared" si="340"/>
        <v>0</v>
      </c>
      <c r="BY829">
        <f t="shared" si="341"/>
        <v>0</v>
      </c>
      <c r="BZ829">
        <f t="shared" si="342"/>
        <v>0</v>
      </c>
      <c r="CA829">
        <f t="shared" si="343"/>
        <v>0</v>
      </c>
      <c r="CB829">
        <f t="shared" si="344"/>
        <v>0</v>
      </c>
      <c r="CC829">
        <f t="shared" si="345"/>
        <v>0</v>
      </c>
      <c r="CD829">
        <f t="shared" si="346"/>
        <v>1</v>
      </c>
      <c r="CE829">
        <f t="shared" si="347"/>
        <v>0</v>
      </c>
      <c r="CF829">
        <f t="shared" si="348"/>
        <v>0</v>
      </c>
      <c r="CG829">
        <f t="shared" si="349"/>
        <v>43</v>
      </c>
      <c r="CH82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196.46705833227023</v>
      </c>
      <c r="CI829" s="79">
        <f>Table6[[#This Row],[sales]]-CH829</f>
        <v>15.568793108891128</v>
      </c>
      <c r="CJ829">
        <f>ABS(Table6[[#This Row],[sales]]-CH829)/Table6[[#This Row],[sales]]</f>
        <v>7.3425286351687435E-2</v>
      </c>
      <c r="CK82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199.93944277746357</v>
      </c>
      <c r="CL829" s="79">
        <f>Table6[[#This Row],[sales]]-CK829</f>
        <v>12.096408663697787</v>
      </c>
      <c r="CM829">
        <f>ABS(Table6[[#This Row],[sales]]-CK829)/Table6[[#This Row],[sales]]</f>
        <v>5.7048883863182284E-2</v>
      </c>
      <c r="CN82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197.54664952127004</v>
      </c>
      <c r="CO829" s="79">
        <f>Table6[[#This Row],[sales]]-CN829</f>
        <v>14.489201919891315</v>
      </c>
      <c r="CP829">
        <f>ABS(Table6[[#This Row],[sales]]-CN829)/Table6[[#This Row],[sales]]</f>
        <v>6.8333736117790339E-2</v>
      </c>
      <c r="CQ82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187.17455783566874</v>
      </c>
      <c r="CR829" s="79">
        <f>Table6[[#This Row],[sales]]-CQ829</f>
        <v>24.861293605492619</v>
      </c>
      <c r="CS829">
        <f>ABS(Table6[[#This Row],[sales]]-CQ829)/Table6[[#This Row],[sales]]</f>
        <v>0.11725042456978779</v>
      </c>
    </row>
    <row r="830" spans="1:97" x14ac:dyDescent="0.2">
      <c r="A830">
        <v>829</v>
      </c>
      <c r="B830" t="s">
        <v>953</v>
      </c>
      <c r="C830" s="5">
        <v>43037</v>
      </c>
      <c r="D830" s="6">
        <v>660.08207640615115</v>
      </c>
      <c r="E830" s="8">
        <f>YEAR(Table6[[#This Row],[Date]])</f>
        <v>2017</v>
      </c>
      <c r="F830" s="6">
        <f>Table6[[#This Row],[TV_State]]+Table6[[#This Row],[Radio_State]]+Table6[[#This Row],[Online]]</f>
        <v>806.76698227418478</v>
      </c>
      <c r="G830" s="6">
        <f t="shared" si="324"/>
        <v>645.22135244911544</v>
      </c>
      <c r="H830" s="6">
        <f>LN(Table6[[#This Row],[PROF TV LING]])</f>
        <v>6.4695934400139192</v>
      </c>
      <c r="I830" s="6">
        <f t="shared" si="325"/>
        <v>6.4923641854797705</v>
      </c>
      <c r="J830" s="6">
        <v>97.789937245355731</v>
      </c>
      <c r="K830" s="6">
        <f t="shared" si="330"/>
        <v>96.831212771090932</v>
      </c>
      <c r="L830" s="6">
        <f>0.5*J829+0.5*Table6[[#This Row],[Radio_State]]</f>
        <v>97.305828645131186</v>
      </c>
      <c r="M830" s="6">
        <f>LN(Table6[[#This Row],[RADIO LINGERING ]])</f>
        <v>4.5778588912532028</v>
      </c>
      <c r="N830" s="6">
        <f t="shared" si="326"/>
        <v>4.5828216805953321</v>
      </c>
      <c r="O830" s="6">
        <v>48.894968622677865</v>
      </c>
      <c r="P830" s="6">
        <f t="shared" si="327"/>
        <v>48.688370163708868</v>
      </c>
      <c r="Q830" s="6">
        <f>0.3*O829+0.7*Table6[[#This Row],[Online]]</f>
        <v>48.749736042610493</v>
      </c>
      <c r="R830" s="6">
        <f>LN(Table6[[#This Row],[ONLINE LINGERING]])</f>
        <v>3.8866997829186438</v>
      </c>
      <c r="S830" s="6">
        <f t="shared" si="328"/>
        <v>3.8896745000353867</v>
      </c>
      <c r="T830" s="6">
        <v>168.80885018846067</v>
      </c>
      <c r="U830" s="6">
        <f t="shared" si="329"/>
        <v>5.1287670108138768</v>
      </c>
      <c r="V830" s="8">
        <f>YEAR(Table6[[#This Row],[Date]])</f>
        <v>2017</v>
      </c>
      <c r="W830" s="8">
        <f>WEEKNUM(Table6[[#This Row],[Date]])</f>
        <v>44</v>
      </c>
      <c r="X830" t="s">
        <v>997</v>
      </c>
      <c r="Y830" s="9">
        <f>Table6[[#This Row],[LNTVLING]]+Table6[[#This Row],[LNRADIOLING]]+Table6[[#This Row],[LNONLINELING]]</f>
        <v>14.934152114185766</v>
      </c>
      <c r="Z830">
        <f t="shared" si="350"/>
        <v>1</v>
      </c>
      <c r="AA830">
        <f t="shared" si="331"/>
        <v>0</v>
      </c>
      <c r="AB830">
        <f t="shared" si="332"/>
        <v>0</v>
      </c>
      <c r="AC830">
        <f t="shared" si="333"/>
        <v>0</v>
      </c>
      <c r="AD830">
        <f t="shared" si="334"/>
        <v>0</v>
      </c>
      <c r="AE830">
        <f t="shared" si="335"/>
        <v>0</v>
      </c>
      <c r="AF830">
        <f t="shared" si="336"/>
        <v>1</v>
      </c>
      <c r="AG830" s="9">
        <f>'[1]1'!J$20+'[1]1'!J$21*Table6[[#This Row],[TV_State]]</f>
        <v>1978.8763916298913</v>
      </c>
      <c r="AH830" s="9">
        <f>Table6[[#This Row],[sales]]-Table6[[#This Row],[Pred_1]]</f>
        <v>-1810.0675414414306</v>
      </c>
      <c r="AI830">
        <f>ABS(Table6[[#This Row],[Res_1]])/Table6[[#This Row],[sales]]</f>
        <v>10.722586756681565</v>
      </c>
      <c r="AJ830" s="9">
        <f>'[1]2'!J$20+'[1]2'!J$21*Table6[[#This Row],[Radio_State]]</f>
        <v>2143.584988286158</v>
      </c>
      <c r="AK830" s="9">
        <f>Table6[[#This Row],[sales]]-Table6[[#This Row],[ Pred_2 ]]</f>
        <v>-1974.7761380976974</v>
      </c>
      <c r="AL830">
        <f>ABS(Table6[[#This Row],[ Res_2 ]])/Table6[[#This Row],[sales]]</f>
        <v>11.698297428677634</v>
      </c>
      <c r="AM830" s="10">
        <f>'[1]3'!J$20+'[1]3'!J$21*Data!O830</f>
        <v>2083.2121174417848</v>
      </c>
      <c r="AN830" s="9">
        <f>Table6[[#This Row],[sales]]-Table6[[#This Row],[Pred_3]]</f>
        <v>-1914.4032672533242</v>
      </c>
      <c r="AO830" s="9">
        <f>ABS(Table6[[#This Row],[Res_3]])/Table6[[#This Row],[sales]]</f>
        <v>11.340656992308498</v>
      </c>
      <c r="AP830" s="9">
        <f>'[1]4'!L$21+'[1]4'!L$27*Table6[[#This Row],[TV_State]]+'[1]4'!L$22*Table6[[#This Row],[NJ_DUM]]+'[1]4'!L$23*Table6[[#This Row],[NY_DUM]]+'[1]4'!L$24*Table6[[#This Row],[PA_DUM]]+'[1]4'!L$25*Table6[[#This Row],[CT_DUM]]+'[1]4'!L$26*Table6[[#This Row],[DL_DUM]]</f>
        <v>383.43132442518254</v>
      </c>
      <c r="AQ830" s="9">
        <f>Table6[[#This Row],[sales]]-Table6[[#This Row],[Pred_4]]</f>
        <v>-214.62247423672187</v>
      </c>
      <c r="AR830">
        <f>ABS(Table6[[#This Row],[Res_4]]/Table6[[#This Row],[sales]])</f>
        <v>1.2713934962362117</v>
      </c>
      <c r="AS830" s="9">
        <f>'[1]5'!L$20+'[1]5'!L$26*Table6[[#This Row],[Radio_State]]+'[1]5'!L$21*Table6[[#This Row],[NJ_DUM]]+'[1]5'!L$22*Table6[[#This Row],[NY_DUM]]+'[1]5'!L$23*Table6[[#This Row],[PA_DUM]]+'[1]5'!L$24*Table6[[#This Row],[CT_DUM]]+'[1]5'!L$25*Table6[[#This Row],[DL_DUM]]</f>
        <v>368.65782265749033</v>
      </c>
      <c r="AT830" s="9">
        <f>Table6[[#This Row],[sales]]-Table6[[#This Row],[Pred_5]]</f>
        <v>-199.84897246902966</v>
      </c>
      <c r="AU830" s="9">
        <f>ABS(Table6[[#This Row],[Red_5]]/Table6[[#This Row],[sales]])</f>
        <v>1.1838773396413478</v>
      </c>
      <c r="AV830" s="9">
        <f>'[1]6'!L$20+'[1]6'!L$26*Table6[[#This Row],[Online]]+'[1]6'!L$21*Table6[[#This Row],[NJ_DUM]]+'[1]6'!L$22*Table6[[#This Row],[NY_DUM]]+'[1]6'!L$23*Table6[[#This Row],[PA_DUM]]+'[1]6'!L$24*Table6[[#This Row],[CT_DUM]]+'[1]6'!L$25*Table6[[#This Row],[DL_DUM]]</f>
        <v>206.84969661672955</v>
      </c>
      <c r="AW830" s="9">
        <f>Table6[[#This Row],[sales]]-Table6[[#This Row],[Pred_6]]</f>
        <v>-38.040846428268878</v>
      </c>
      <c r="AX830" s="9">
        <f>ABS(Table6[[#This Row],[Red_6]]/Table6[[#This Row],[sales]])</f>
        <v>0.22534864958679313</v>
      </c>
      <c r="AY830" s="9">
        <f>'[1]7'!L$21+'[1]7'!L$27*Table6[[#This Row],[LNTV]]+'[1]7'!L$22*Table6[[#This Row],[NJ_DUM]]+'[1]7'!L$23*Table6[[#This Row],[NY_DUM]]+'[1]7'!L$24*Table6[[#This Row],[PA_DUM]]+'[1]7'!L$25*Table6[[#This Row],[CT_DUM]]+'[1]7'!L$26*Table6[[#This Row],[DL_DUM]]</f>
        <v>5.8641742802520485</v>
      </c>
      <c r="AZ830" s="9">
        <f>Table6[[#This Row],[sales]]-Table6[[#This Row],[Pred_7]]</f>
        <v>162.94467590820861</v>
      </c>
      <c r="BA830" s="9">
        <f>ABS(Table6[[#This Row],[Red_7]]/Table6[[#This Row],[sales]])</f>
        <v>0.9652614523841303</v>
      </c>
      <c r="BB830" s="9">
        <f>'[1]8'!O$22+'[1]8'!O$28*Table6[[#This Row],[LNRADIOLING]]+'[1]8'!O$23*Table6[[#This Row],[DL_DUM]]+'[1]8'!O$24*Table6[[#This Row],[CT_DUM]]+'[1]8'!O$25*Table6[[#This Row],[PA_DUM]]+'[1]8'!O$26*Table6[[#This Row],[NY_DUM]]+'[1]8'!O$27*Table6[[#This Row],[NJ_DUM]]</f>
        <v>5.848336915521597</v>
      </c>
      <c r="BC830" s="9">
        <f>Table6[[#This Row],[sales]]-Table6[[#This Row],[Pred_8]]</f>
        <v>162.96051327293907</v>
      </c>
      <c r="BD830" s="9">
        <f>ABS(Table6[[#This Row],[Red_8]]/Table6[[#This Row],[sales]])</f>
        <v>0.96535527071600558</v>
      </c>
      <c r="BE830" s="9">
        <f>'[1]9'!M$19+'[1]9'!M$21*Table6[[#This Row],[LNONLINE]]+'[1]9'!M$20*Table6[[#This Row],[DL_DUM]]+'[1]9'!M$22*Table6[[#This Row],[CT_DUM]]+'[1]9'!M$23*Table6[[#This Row],[PA_DUM]]+'[1]9'!M$24*Table6[[#This Row],[NY_DUM]]+'[1]9'!M$25*Table6[[#This Row],[NJ_DUM]]</f>
        <v>5.7737889080093101</v>
      </c>
      <c r="BF830" s="9">
        <f>Table6[[#This Row],[sales]]-Table6[[#This Row],[Pred_9]]</f>
        <v>163.03506128045134</v>
      </c>
      <c r="BG830" s="9">
        <f>ABS(Table6[[#This Row],[Red_9]]/Table6[[#This Row],[sales]])</f>
        <v>0.96579688267787278</v>
      </c>
      <c r="BH830" s="9">
        <f>'[1]10'!P$22+'[1]10'!P$30*Table6[[#This Row],[LNTV]]+'[1]10'!P$29*Table6[[#This Row],[LNRADIOLING]]+'[1]10'!P$24*Table6[[#This Row],[LNONLINELING]]+'[1]10'!P$23*Table6[[#This Row],[DL_DUM]]+'[1]10'!P$25*Table6[[#This Row],[CT_DUM]]+'[1]10'!P$26*Table6[[#This Row],[PA_DUM]]+'[1]10'!P$27*Table6[[#This Row],[NY_DUM]]+'[1]10'!P$28*Table6[[#This Row],[NJ_DUM]]</f>
        <v>5.7897404351139006</v>
      </c>
      <c r="BI830" s="9">
        <f>Table6[[#This Row],[sales]]-Table6[[#This Row],[Pred_10]]</f>
        <v>163.01910975334675</v>
      </c>
      <c r="BJ830" s="45">
        <f>ABS(Table6[[#This Row],[Red_10]]/Table6[[#This Row],[sales]])</f>
        <v>0.96570238806407271</v>
      </c>
      <c r="BK830" s="9">
        <f>'[1]11'!P$32+'[1]11'!P$40*Table6[[#This Row],[LNONLINELING]]+'[1]11'!P$39*Table6[[#This Row],[LNRADIOLING]]+'[1]11'!P$38*Table6[[#This Row],[LNTVLING]]+'[1]11'!P$33*Table6[[#This Row],[DL_DUM]]+'[1]11'!P$34*Table6[[#This Row],[CT_DUM]]+'[1]11'!P$35*Table6[[#This Row],[PA_DUM]]+'[1]11'!P$36*Table6[[#This Row],[NY_DUM]]+'[1]11'!P$37*Table6[[#This Row],[NJ_DUM]]</f>
        <v>5.7724858471478697</v>
      </c>
      <c r="BL830" s="9">
        <f>Table6[[#This Row],[sales]]-Table6[[#This Row],[ Pred_11]]</f>
        <v>163.0363643413128</v>
      </c>
      <c r="BM830" s="47">
        <f>ABS(Table6[[#This Row],[ Red_11]]/Table6[[#This Row],[sales]])</f>
        <v>0.96580460182802397</v>
      </c>
      <c r="BN830" s="9">
        <f>'[1]12'!K$22+'[1]12'!K$28*Table6[[#This Row],[COMBINE LN LING]]+'[1]12'!K$23*Table6[[#This Row],[DL_DUM]]+'[1]12'!K$24*Table6[[#This Row],[CT_DUM]]+'[1]12'!K$25*Table6[[#This Row],[PA_DUM]]+'[1]12'!K$26*Table6[[#This Row],[NY_DUM]]+'[1]12'!K$27*Table6[[#This Row],[NJ_DUM]]</f>
        <v>5.8084139946149111</v>
      </c>
      <c r="BO830" s="9">
        <f>Table6[[#This Row],[sales]]-Table6[[#This Row],[ Pred_12]]</f>
        <v>163.00043619384576</v>
      </c>
      <c r="BP830" s="47">
        <f>ABS(Table6[[#This Row],[ Red_12]]/Table6[[#This Row],[sales]])</f>
        <v>0.96559176851136475</v>
      </c>
      <c r="BQ830">
        <f>LN(G830+'2019 Totals and Calculations'!C$18)</f>
        <v>6.9141993377851723</v>
      </c>
      <c r="BR830">
        <f>LN(Table6[[#This Row],[PROF RADIO]]+'2019 Totals and Calculations'!D$18)</f>
        <v>5.072592856429325</v>
      </c>
      <c r="BS830">
        <f>LN(Table6[[#This Row],[ONLINE LINGERING]]+'2019 Totals and Calculations'!E$18)</f>
        <v>4.5285817567285473</v>
      </c>
      <c r="BT830">
        <f>MONTH(Table6[[#This Row],[Date]])</f>
        <v>10</v>
      </c>
      <c r="BU830">
        <f t="shared" si="337"/>
        <v>0</v>
      </c>
      <c r="BV830">
        <f t="shared" si="338"/>
        <v>0</v>
      </c>
      <c r="BW830">
        <f t="shared" si="339"/>
        <v>0</v>
      </c>
      <c r="BX830">
        <f t="shared" si="340"/>
        <v>0</v>
      </c>
      <c r="BY830">
        <f t="shared" si="341"/>
        <v>0</v>
      </c>
      <c r="BZ830">
        <f t="shared" si="342"/>
        <v>0</v>
      </c>
      <c r="CA830">
        <f t="shared" si="343"/>
        <v>0</v>
      </c>
      <c r="CB830">
        <f t="shared" si="344"/>
        <v>0</v>
      </c>
      <c r="CC830">
        <f t="shared" si="345"/>
        <v>0</v>
      </c>
      <c r="CD830">
        <f t="shared" si="346"/>
        <v>1</v>
      </c>
      <c r="CE830">
        <f t="shared" si="347"/>
        <v>0</v>
      </c>
      <c r="CF830">
        <f t="shared" si="348"/>
        <v>0</v>
      </c>
      <c r="CG830">
        <f t="shared" si="349"/>
        <v>44</v>
      </c>
      <c r="CH83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197.37199328351915</v>
      </c>
      <c r="CI830" s="79">
        <f>Table6[[#This Row],[sales]]-CH830</f>
        <v>-28.563143095058479</v>
      </c>
      <c r="CJ830">
        <f>ABS(Table6[[#This Row],[sales]]-CH830)/Table6[[#This Row],[sales]]</f>
        <v>0.16920406165417376</v>
      </c>
      <c r="CK83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200.76356131347629</v>
      </c>
      <c r="CL830" s="79">
        <f>Table6[[#This Row],[sales]]-CK830</f>
        <v>-31.954711125015621</v>
      </c>
      <c r="CM830">
        <f>ABS(Table6[[#This Row],[sales]]-CK830)/Table6[[#This Row],[sales]]</f>
        <v>0.18929523593899794</v>
      </c>
      <c r="CN83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198.35033342659602</v>
      </c>
      <c r="CO830" s="79">
        <f>Table6[[#This Row],[sales]]-CN830</f>
        <v>-29.541483238135356</v>
      </c>
      <c r="CP830">
        <f>ABS(Table6[[#This Row],[sales]]-CN830)/Table6[[#This Row],[sales]]</f>
        <v>0.17499961172151113</v>
      </c>
      <c r="CQ83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188.26252859207008</v>
      </c>
      <c r="CR830" s="79">
        <f>Table6[[#This Row],[sales]]-CQ830</f>
        <v>-19.453678403609416</v>
      </c>
      <c r="CS830">
        <f>ABS(Table6[[#This Row],[sales]]-CQ830)/Table6[[#This Row],[sales]]</f>
        <v>0.11524086789224051</v>
      </c>
    </row>
    <row r="831" spans="1:97" x14ac:dyDescent="0.2">
      <c r="A831">
        <v>830</v>
      </c>
      <c r="B831" t="s">
        <v>953</v>
      </c>
      <c r="C831" s="5">
        <v>43044</v>
      </c>
      <c r="D831" s="6">
        <v>666.68289717021264</v>
      </c>
      <c r="E831" s="8">
        <f>YEAR(Table6[[#This Row],[Date]])</f>
        <v>2017</v>
      </c>
      <c r="F831" s="6">
        <f>Table6[[#This Row],[TV_State]]+Table6[[#This Row],[Radio_State]]+Table6[[#This Row],[Online]]</f>
        <v>814.83465209692656</v>
      </c>
      <c r="G831" s="6">
        <f t="shared" si="324"/>
        <v>651.65981586544456</v>
      </c>
      <c r="H831" s="6">
        <f>LN(Table6[[#This Row],[PROF TV LING]])</f>
        <v>6.4795226709576488</v>
      </c>
      <c r="I831" s="6">
        <f t="shared" si="325"/>
        <v>6.5023145163329383</v>
      </c>
      <c r="J831" s="6">
        <v>98.76783661780928</v>
      </c>
      <c r="K831" s="6">
        <f t="shared" si="330"/>
        <v>97.799524694450099</v>
      </c>
      <c r="L831" s="6">
        <f>0.5*J830+0.5*Table6[[#This Row],[Radio_State]]</f>
        <v>98.278886931582505</v>
      </c>
      <c r="M831" s="6">
        <f>LN(Table6[[#This Row],[RADIO LINGERING ]])</f>
        <v>4.5878092221063715</v>
      </c>
      <c r="N831" s="6">
        <f t="shared" si="326"/>
        <v>4.5927720114485</v>
      </c>
      <c r="O831" s="6">
        <v>49.38391830890464</v>
      </c>
      <c r="P831" s="6">
        <f t="shared" si="327"/>
        <v>49.175253865345908</v>
      </c>
      <c r="Q831" s="6">
        <f>0.3*O830+0.7*Table6[[#This Row],[Online]]</f>
        <v>49.237233403036605</v>
      </c>
      <c r="R831" s="6">
        <f>LN(Table6[[#This Row],[ONLINE LINGERING]])</f>
        <v>3.8966501137718117</v>
      </c>
      <c r="S831" s="6">
        <f t="shared" si="328"/>
        <v>3.8996248308885546</v>
      </c>
      <c r="T831" s="6">
        <v>190.96588115547146</v>
      </c>
      <c r="U831" s="6">
        <f t="shared" si="329"/>
        <v>5.2520947793960433</v>
      </c>
      <c r="V831" s="8">
        <f>YEAR(Table6[[#This Row],[Date]])</f>
        <v>2017</v>
      </c>
      <c r="W831" s="8">
        <f>WEEKNUM(Table6[[#This Row],[Date]])</f>
        <v>45</v>
      </c>
      <c r="X831" t="s">
        <v>998</v>
      </c>
      <c r="Y831" s="9">
        <f>Table6[[#This Row],[LNTVLING]]+Table6[[#This Row],[LNRADIOLING]]+Table6[[#This Row],[LNONLINELING]]</f>
        <v>14.963982006835831</v>
      </c>
      <c r="Z831">
        <f t="shared" si="350"/>
        <v>1</v>
      </c>
      <c r="AA831">
        <f t="shared" si="331"/>
        <v>0</v>
      </c>
      <c r="AB831">
        <f t="shared" si="332"/>
        <v>0</v>
      </c>
      <c r="AC831">
        <f t="shared" si="333"/>
        <v>0</v>
      </c>
      <c r="AD831">
        <f t="shared" si="334"/>
        <v>0</v>
      </c>
      <c r="AE831">
        <f t="shared" si="335"/>
        <v>0</v>
      </c>
      <c r="AF831">
        <f t="shared" si="336"/>
        <v>1</v>
      </c>
      <c r="AG831" s="9">
        <f>'[1]1'!J$20+'[1]1'!J$21*Table6[[#This Row],[TV_State]]</f>
        <v>1985.367830091627</v>
      </c>
      <c r="AH831" s="9">
        <f>Table6[[#This Row],[sales]]-Table6[[#This Row],[Pred_1]]</f>
        <v>-1794.4019489361556</v>
      </c>
      <c r="AI831">
        <f>ABS(Table6[[#This Row],[Res_1]])/Table6[[#This Row],[sales]]</f>
        <v>9.3964531154927897</v>
      </c>
      <c r="AJ831" s="9">
        <f>'[1]2'!J$20+'[1]2'!J$21*Table6[[#This Row],[Radio_State]]</f>
        <v>2147.8780201290447</v>
      </c>
      <c r="AK831" s="9">
        <f>Table6[[#This Row],[sales]]-Table6[[#This Row],[ Pred_2 ]]</f>
        <v>-1956.9121389735733</v>
      </c>
      <c r="AL831">
        <f>ABS(Table6[[#This Row],[ Res_2 ]])/Table6[[#This Row],[sales]]</f>
        <v>10.247443821550448</v>
      </c>
      <c r="AM831" s="10">
        <f>'[1]3'!J$20+'[1]3'!J$21*Data!O831</f>
        <v>2086.0369367989542</v>
      </c>
      <c r="AN831" s="9">
        <f>Table6[[#This Row],[sales]]-Table6[[#This Row],[Pred_3]]</f>
        <v>-1895.0710556434829</v>
      </c>
      <c r="AO831" s="9">
        <f>ABS(Table6[[#This Row],[Res_3]])/Table6[[#This Row],[sales]]</f>
        <v>9.9236106689688963</v>
      </c>
      <c r="AP831" s="9">
        <f>'[1]4'!L$21+'[1]4'!L$27*Table6[[#This Row],[TV_State]]+'[1]4'!L$22*Table6[[#This Row],[NJ_DUM]]+'[1]4'!L$23*Table6[[#This Row],[NY_DUM]]+'[1]4'!L$24*Table6[[#This Row],[PA_DUM]]+'[1]4'!L$25*Table6[[#This Row],[CT_DUM]]+'[1]4'!L$26*Table6[[#This Row],[DL_DUM]]</f>
        <v>384.88733772597612</v>
      </c>
      <c r="AQ831" s="9">
        <f>Table6[[#This Row],[sales]]-Table6[[#This Row],[Pred_4]]</f>
        <v>-193.92145657050466</v>
      </c>
      <c r="AR831">
        <f>ABS(Table6[[#This Row],[Res_4]]/Table6[[#This Row],[sales]])</f>
        <v>1.0154769815275377</v>
      </c>
      <c r="AS831" s="9">
        <f>'[1]5'!L$20+'[1]5'!L$26*Table6[[#This Row],[Radio_State]]+'[1]5'!L$21*Table6[[#This Row],[NJ_DUM]]+'[1]5'!L$22*Table6[[#This Row],[NY_DUM]]+'[1]5'!L$23*Table6[[#This Row],[PA_DUM]]+'[1]5'!L$24*Table6[[#This Row],[CT_DUM]]+'[1]5'!L$25*Table6[[#This Row],[DL_DUM]]</f>
        <v>370.38048560079471</v>
      </c>
      <c r="AT831" s="9">
        <f>Table6[[#This Row],[sales]]-Table6[[#This Row],[Pred_5]]</f>
        <v>-179.41460444532325</v>
      </c>
      <c r="AU831" s="9">
        <f>ABS(Table6[[#This Row],[Red_5]]/Table6[[#This Row],[sales]])</f>
        <v>0.93951130620687184</v>
      </c>
      <c r="AV831" s="9">
        <f>'[1]6'!L$20+'[1]6'!L$26*Table6[[#This Row],[Online]]+'[1]6'!L$21*Table6[[#This Row],[NJ_DUM]]+'[1]6'!L$22*Table6[[#This Row],[NY_DUM]]+'[1]6'!L$23*Table6[[#This Row],[PA_DUM]]+'[1]6'!L$24*Table6[[#This Row],[CT_DUM]]+'[1]6'!L$25*Table6[[#This Row],[DL_DUM]]</f>
        <v>208.97773159476142</v>
      </c>
      <c r="AW831" s="9">
        <f>Table6[[#This Row],[sales]]-Table6[[#This Row],[Pred_6]]</f>
        <v>-18.011850439289958</v>
      </c>
      <c r="AX831" s="9">
        <f>ABS(Table6[[#This Row],[Red_6]]/Table6[[#This Row],[sales]])</f>
        <v>9.4319730468637647E-2</v>
      </c>
      <c r="AY831" s="9">
        <f>'[1]7'!L$21+'[1]7'!L$27*Table6[[#This Row],[LNTV]]+'[1]7'!L$22*Table6[[#This Row],[NJ_DUM]]+'[1]7'!L$23*Table6[[#This Row],[NY_DUM]]+'[1]7'!L$24*Table6[[#This Row],[PA_DUM]]+'[1]7'!L$25*Table6[[#This Row],[CT_DUM]]+'[1]7'!L$26*Table6[[#This Row],[DL_DUM]]</f>
        <v>5.865275627542049</v>
      </c>
      <c r="AZ831" s="9">
        <f>Table6[[#This Row],[sales]]-Table6[[#This Row],[Pred_7]]</f>
        <v>185.10060552792942</v>
      </c>
      <c r="BA831" s="9">
        <f>ABS(Table6[[#This Row],[Red_7]]/Table6[[#This Row],[sales]])</f>
        <v>0.96928626416376995</v>
      </c>
      <c r="BB831" s="9">
        <f>'[1]8'!O$22+'[1]8'!O$28*Table6[[#This Row],[LNRADIOLING]]+'[1]8'!O$23*Table6[[#This Row],[DL_DUM]]+'[1]8'!O$24*Table6[[#This Row],[CT_DUM]]+'[1]8'!O$25*Table6[[#This Row],[PA_DUM]]+'[1]8'!O$26*Table6[[#This Row],[NY_DUM]]+'[1]8'!O$27*Table6[[#This Row],[NJ_DUM]]</f>
        <v>5.8490467815253737</v>
      </c>
      <c r="BC831" s="9">
        <f>Table6[[#This Row],[sales]]-Table6[[#This Row],[Pred_8]]</f>
        <v>185.11683437394609</v>
      </c>
      <c r="BD831" s="9">
        <f>ABS(Table6[[#This Row],[Red_8]]/Table6[[#This Row],[sales]])</f>
        <v>0.96937124712469724</v>
      </c>
      <c r="BE831" s="9">
        <f>'[1]9'!M$19+'[1]9'!M$21*Table6[[#This Row],[LNONLINE]]+'[1]9'!M$20*Table6[[#This Row],[DL_DUM]]+'[1]9'!M$22*Table6[[#This Row],[CT_DUM]]+'[1]9'!M$23*Table6[[#This Row],[PA_DUM]]+'[1]9'!M$24*Table6[[#This Row],[NY_DUM]]+'[1]9'!M$25*Table6[[#This Row],[NJ_DUM]]</f>
        <v>5.7769393563406419</v>
      </c>
      <c r="BF831" s="9">
        <f>Table6[[#This Row],[sales]]-Table6[[#This Row],[Pred_9]]</f>
        <v>185.18894179913082</v>
      </c>
      <c r="BG831" s="9">
        <f>ABS(Table6[[#This Row],[Red_9]]/Table6[[#This Row],[sales]])</f>
        <v>0.96974884036150177</v>
      </c>
      <c r="BH831" s="9">
        <f>'[1]10'!P$22+'[1]10'!P$30*Table6[[#This Row],[LNTV]]+'[1]10'!P$29*Table6[[#This Row],[LNRADIOLING]]+'[1]10'!P$24*Table6[[#This Row],[LNONLINELING]]+'[1]10'!P$23*Table6[[#This Row],[DL_DUM]]+'[1]10'!P$25*Table6[[#This Row],[CT_DUM]]+'[1]10'!P$26*Table6[[#This Row],[PA_DUM]]+'[1]10'!P$27*Table6[[#This Row],[NY_DUM]]+'[1]10'!P$28*Table6[[#This Row],[NJ_DUM]]</f>
        <v>5.7915515183901185</v>
      </c>
      <c r="BI831" s="9">
        <f>Table6[[#This Row],[sales]]-Table6[[#This Row],[Pred_10]]</f>
        <v>185.17432963708134</v>
      </c>
      <c r="BJ831" s="45">
        <f>ABS(Table6[[#This Row],[Red_10]]/Table6[[#This Row],[sales]])</f>
        <v>0.96967232322681229</v>
      </c>
      <c r="BK831" s="9">
        <f>'[1]11'!P$32+'[1]11'!P$40*Table6[[#This Row],[LNONLINELING]]+'[1]11'!P$39*Table6[[#This Row],[LNRADIOLING]]+'[1]11'!P$38*Table6[[#This Row],[LNTVLING]]+'[1]11'!P$33*Table6[[#This Row],[DL_DUM]]+'[1]11'!P$34*Table6[[#This Row],[CT_DUM]]+'[1]11'!P$35*Table6[[#This Row],[PA_DUM]]+'[1]11'!P$36*Table6[[#This Row],[NY_DUM]]+'[1]11'!P$37*Table6[[#This Row],[NJ_DUM]]</f>
        <v>5.7736148038878063</v>
      </c>
      <c r="BL831" s="9">
        <f>Table6[[#This Row],[sales]]-Table6[[#This Row],[ Pred_11]]</f>
        <v>185.19226635158367</v>
      </c>
      <c r="BM831" s="47">
        <f>ABS(Table6[[#This Row],[ Red_11]]/Table6[[#This Row],[sales]])</f>
        <v>0.96976624950512857</v>
      </c>
      <c r="BN831" s="9">
        <f>'[1]12'!K$22+'[1]12'!K$28*Table6[[#This Row],[COMBINE LN LING]]+'[1]12'!K$23*Table6[[#This Row],[DL_DUM]]+'[1]12'!K$24*Table6[[#This Row],[CT_DUM]]+'[1]12'!K$25*Table6[[#This Row],[PA_DUM]]+'[1]12'!K$26*Table6[[#This Row],[NY_DUM]]+'[1]12'!K$27*Table6[[#This Row],[NJ_DUM]]</f>
        <v>5.8112847004534975</v>
      </c>
      <c r="BO831" s="9">
        <f>Table6[[#This Row],[sales]]-Table6[[#This Row],[ Pred_12]]</f>
        <v>185.15459645501798</v>
      </c>
      <c r="BP831" s="47">
        <f>ABS(Table6[[#This Row],[ Red_12]]/Table6[[#This Row],[sales]])</f>
        <v>0.96956898967872518</v>
      </c>
      <c r="BQ831">
        <f>LN(G831+'2019 Totals and Calculations'!C$18)</f>
        <v>6.9205760701169581</v>
      </c>
      <c r="BR831">
        <f>LN(Table6[[#This Row],[PROF RADIO]]+'2019 Totals and Calculations'!D$18)</f>
        <v>5.0786421122593302</v>
      </c>
      <c r="BS831">
        <f>LN(Table6[[#This Row],[ONLINE LINGERING]]+'2019 Totals and Calculations'!E$18)</f>
        <v>4.5338309655610516</v>
      </c>
      <c r="BT831">
        <f>MONTH(Table6[[#This Row],[Date]])</f>
        <v>11</v>
      </c>
      <c r="BU831">
        <f t="shared" si="337"/>
        <v>0</v>
      </c>
      <c r="BV831">
        <f t="shared" si="338"/>
        <v>0</v>
      </c>
      <c r="BW831">
        <f t="shared" si="339"/>
        <v>0</v>
      </c>
      <c r="BX831">
        <f t="shared" si="340"/>
        <v>0</v>
      </c>
      <c r="BY831">
        <f t="shared" si="341"/>
        <v>0</v>
      </c>
      <c r="BZ831">
        <f t="shared" si="342"/>
        <v>0</v>
      </c>
      <c r="CA831">
        <f t="shared" si="343"/>
        <v>0</v>
      </c>
      <c r="CB831">
        <f t="shared" si="344"/>
        <v>0</v>
      </c>
      <c r="CC831">
        <f t="shared" si="345"/>
        <v>0</v>
      </c>
      <c r="CD831">
        <f t="shared" si="346"/>
        <v>0</v>
      </c>
      <c r="CE831">
        <f t="shared" si="347"/>
        <v>1</v>
      </c>
      <c r="CF831">
        <f t="shared" si="348"/>
        <v>0</v>
      </c>
      <c r="CG831">
        <f t="shared" si="349"/>
        <v>45</v>
      </c>
      <c r="CH83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190.19678339266883</v>
      </c>
      <c r="CI831" s="79">
        <f>Table6[[#This Row],[sales]]-CH831</f>
        <v>0.76909776280263031</v>
      </c>
      <c r="CJ831">
        <f>ABS(Table6[[#This Row],[sales]]-CH831)/Table6[[#This Row],[sales]]</f>
        <v>4.027409284575202E-3</v>
      </c>
      <c r="CK83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195.20901537160293</v>
      </c>
      <c r="CL831" s="79">
        <f>Table6[[#This Row],[sales]]-CK831</f>
        <v>-4.243134216131466</v>
      </c>
      <c r="CM831">
        <f>ABS(Table6[[#This Row],[sales]]-CK831)/Table6[[#This Row],[sales]]</f>
        <v>2.2219331487162326E-2</v>
      </c>
      <c r="CN83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200.77419976320618</v>
      </c>
      <c r="CO831" s="79">
        <f>Table6[[#This Row],[sales]]-CN831</f>
        <v>-9.8083186077347193</v>
      </c>
      <c r="CP831">
        <f>ABS(Table6[[#This Row],[sales]]-CN831)/Table6[[#This Row],[sales]]</f>
        <v>5.1361628309663607E-2</v>
      </c>
      <c r="CQ83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189.35922649401923</v>
      </c>
      <c r="CR831" s="79">
        <f>Table6[[#This Row],[sales]]-CQ831</f>
        <v>1.6066546614522395</v>
      </c>
      <c r="CS831">
        <f>ABS(Table6[[#This Row],[sales]]-CQ831)/Table6[[#This Row],[sales]]</f>
        <v>8.413307401986694E-3</v>
      </c>
    </row>
    <row r="832" spans="1:97" x14ac:dyDescent="0.2">
      <c r="A832">
        <v>831</v>
      </c>
      <c r="B832" t="s">
        <v>953</v>
      </c>
      <c r="C832" s="5">
        <v>43051</v>
      </c>
      <c r="D832" s="6">
        <v>673.34972614191486</v>
      </c>
      <c r="E832" s="8">
        <f>YEAR(Table6[[#This Row],[Date]])</f>
        <v>2017</v>
      </c>
      <c r="F832" s="6">
        <f>Table6[[#This Row],[TV_State]]+Table6[[#This Row],[Radio_State]]+Table6[[#This Row],[Online]]</f>
        <v>822.98299861789587</v>
      </c>
      <c r="G832" s="6">
        <f t="shared" si="324"/>
        <v>658.1667889483856</v>
      </c>
      <c r="H832" s="6">
        <f>LN(Table6[[#This Row],[PROF TV LING]])</f>
        <v>6.4894583778499966</v>
      </c>
      <c r="I832" s="6">
        <f t="shared" si="325"/>
        <v>6.5122648471861071</v>
      </c>
      <c r="J832" s="6">
        <v>99.755514983987382</v>
      </c>
      <c r="K832" s="6">
        <f t="shared" si="330"/>
        <v>98.777519839218741</v>
      </c>
      <c r="L832" s="6">
        <f>0.5*J831+0.5*Table6[[#This Row],[Radio_State]]</f>
        <v>99.261675800898331</v>
      </c>
      <c r="M832" s="6">
        <f>LN(Table6[[#This Row],[RADIO LINGERING ]])</f>
        <v>4.5977595529595394</v>
      </c>
      <c r="N832" s="6">
        <f t="shared" si="326"/>
        <v>4.6027223423016679</v>
      </c>
      <c r="O832" s="6">
        <v>49.877757491993691</v>
      </c>
      <c r="P832" s="6">
        <f t="shared" si="327"/>
        <v>49.667006403999352</v>
      </c>
      <c r="Q832" s="6">
        <f>0.3*O831+0.7*Table6[[#This Row],[Online]]</f>
        <v>49.729605737066976</v>
      </c>
      <c r="R832" s="6">
        <f>LN(Table6[[#This Row],[ONLINE LINGERING]])</f>
        <v>3.90660044462498</v>
      </c>
      <c r="S832" s="6">
        <f t="shared" si="328"/>
        <v>3.9095751617417229</v>
      </c>
      <c r="T832" s="6">
        <v>194.63530420358879</v>
      </c>
      <c r="U832" s="6">
        <f t="shared" si="329"/>
        <v>5.2711275726375337</v>
      </c>
      <c r="V832" s="8">
        <f>YEAR(Table6[[#This Row],[Date]])</f>
        <v>2017</v>
      </c>
      <c r="W832" s="8">
        <f>WEEKNUM(Table6[[#This Row],[Date]])</f>
        <v>46</v>
      </c>
      <c r="X832" t="s">
        <v>999</v>
      </c>
      <c r="Y832" s="9">
        <f>Table6[[#This Row],[LNTVLING]]+Table6[[#This Row],[LNRADIOLING]]+Table6[[#This Row],[LNONLINELING]]</f>
        <v>14.993818375434516</v>
      </c>
      <c r="Z832">
        <f t="shared" si="350"/>
        <v>1</v>
      </c>
      <c r="AA832">
        <f t="shared" si="331"/>
        <v>0</v>
      </c>
      <c r="AB832">
        <f t="shared" si="332"/>
        <v>0</v>
      </c>
      <c r="AC832">
        <f t="shared" si="333"/>
        <v>0</v>
      </c>
      <c r="AD832">
        <f t="shared" si="334"/>
        <v>0</v>
      </c>
      <c r="AE832">
        <f t="shared" si="335"/>
        <v>0</v>
      </c>
      <c r="AF832">
        <f t="shared" si="336"/>
        <v>1</v>
      </c>
      <c r="AG832" s="9">
        <f>'[1]1'!J$20+'[1]1'!J$21*Table6[[#This Row],[TV_State]]</f>
        <v>1991.92418293798</v>
      </c>
      <c r="AH832" s="9">
        <f>Table6[[#This Row],[sales]]-Table6[[#This Row],[Pred_1]]</f>
        <v>-1797.2888787343913</v>
      </c>
      <c r="AI832">
        <f>ABS(Table6[[#This Row],[Res_1]])/Table6[[#This Row],[sales]]</f>
        <v>9.2341360478694288</v>
      </c>
      <c r="AJ832" s="9">
        <f>'[1]2'!J$20+'[1]2'!J$21*Table6[[#This Row],[Radio_State]]</f>
        <v>2152.21398229036</v>
      </c>
      <c r="AK832" s="9">
        <f>Table6[[#This Row],[sales]]-Table6[[#This Row],[ Pred_2 ]]</f>
        <v>-1957.5786780867713</v>
      </c>
      <c r="AL832">
        <f>ABS(Table6[[#This Row],[ Res_2 ]])/Table6[[#This Row],[sales]]</f>
        <v>10.057675230589931</v>
      </c>
      <c r="AM832" s="10">
        <f>'[1]3'!J$20+'[1]3'!J$21*Data!O832</f>
        <v>2088.8900043496951</v>
      </c>
      <c r="AN832" s="9">
        <f>Table6[[#This Row],[sales]]-Table6[[#This Row],[Pred_3]]</f>
        <v>-1894.2547001461064</v>
      </c>
      <c r="AO832" s="9">
        <f>ABS(Table6[[#This Row],[Res_3]])/Table6[[#This Row],[sales]]</f>
        <v>9.7323284072077367</v>
      </c>
      <c r="AP832" s="9">
        <f>'[1]4'!L$21+'[1]4'!L$27*Table6[[#This Row],[TV_State]]+'[1]4'!L$22*Table6[[#This Row],[NJ_DUM]]+'[1]4'!L$23*Table6[[#This Row],[NY_DUM]]+'[1]4'!L$24*Table6[[#This Row],[PA_DUM]]+'[1]4'!L$25*Table6[[#This Row],[CT_DUM]]+'[1]4'!L$26*Table6[[#This Row],[DL_DUM]]</f>
        <v>386.3579111597777</v>
      </c>
      <c r="AQ832" s="9">
        <f>Table6[[#This Row],[sales]]-Table6[[#This Row],[Pred_4]]</f>
        <v>-191.72260695618891</v>
      </c>
      <c r="AR832">
        <f>ABS(Table6[[#This Row],[Res_4]]/Table6[[#This Row],[sales]])</f>
        <v>0.98503510316734111</v>
      </c>
      <c r="AS832" s="9">
        <f>'[1]5'!L$20+'[1]5'!L$26*Table6[[#This Row],[Radio_State]]+'[1]5'!L$21*Table6[[#This Row],[NJ_DUM]]+'[1]5'!L$22*Table6[[#This Row],[NY_DUM]]+'[1]5'!L$23*Table6[[#This Row],[PA_DUM]]+'[1]5'!L$24*Table6[[#This Row],[CT_DUM]]+'[1]5'!L$25*Table6[[#This Row],[DL_DUM]]</f>
        <v>372.12037517353224</v>
      </c>
      <c r="AT832" s="9">
        <f>Table6[[#This Row],[sales]]-Table6[[#This Row],[Pred_5]]</f>
        <v>-177.48507096994345</v>
      </c>
      <c r="AU832" s="9">
        <f>ABS(Table6[[#This Row],[Red_5]]/Table6[[#This Row],[sales]])</f>
        <v>0.9118852907810282</v>
      </c>
      <c r="AV832" s="9">
        <f>'[1]6'!L$20+'[1]6'!L$26*Table6[[#This Row],[Online]]+'[1]6'!L$21*Table6[[#This Row],[NJ_DUM]]+'[1]6'!L$22*Table6[[#This Row],[NY_DUM]]+'[1]6'!L$23*Table6[[#This Row],[PA_DUM]]+'[1]6'!L$24*Table6[[#This Row],[CT_DUM]]+'[1]6'!L$25*Table6[[#This Row],[DL_DUM]]</f>
        <v>211.12704692257367</v>
      </c>
      <c r="AW832" s="9">
        <f>Table6[[#This Row],[sales]]-Table6[[#This Row],[Pred_6]]</f>
        <v>-16.491742718984881</v>
      </c>
      <c r="AX832" s="9">
        <f>ABS(Table6[[#This Row],[Red_6]]/Table6[[#This Row],[sales]])</f>
        <v>8.4731507402863032E-2</v>
      </c>
      <c r="AY832" s="9">
        <f>'[1]7'!L$21+'[1]7'!L$27*Table6[[#This Row],[LNTV]]+'[1]7'!L$22*Table6[[#This Row],[NJ_DUM]]+'[1]7'!L$23*Table6[[#This Row],[NY_DUM]]+'[1]7'!L$24*Table6[[#This Row],[PA_DUM]]+'[1]7'!L$25*Table6[[#This Row],[CT_DUM]]+'[1]7'!L$26*Table6[[#This Row],[DL_DUM]]</f>
        <v>5.8663769748320505</v>
      </c>
      <c r="AZ832" s="9">
        <f>Table6[[#This Row],[sales]]-Table6[[#This Row],[Pred_7]]</f>
        <v>188.76892722875675</v>
      </c>
      <c r="BA832" s="9">
        <f>ABS(Table6[[#This Row],[Red_7]]/Table6[[#This Row],[sales]])</f>
        <v>0.96985964597308716</v>
      </c>
      <c r="BB832" s="9">
        <f>'[1]8'!O$22+'[1]8'!O$28*Table6[[#This Row],[LNRADIOLING]]+'[1]8'!O$23*Table6[[#This Row],[DL_DUM]]+'[1]8'!O$24*Table6[[#This Row],[CT_DUM]]+'[1]8'!O$25*Table6[[#This Row],[PA_DUM]]+'[1]8'!O$26*Table6[[#This Row],[NY_DUM]]+'[1]8'!O$27*Table6[[#This Row],[NJ_DUM]]</f>
        <v>5.8497566475291496</v>
      </c>
      <c r="BC832" s="9">
        <f>Table6[[#This Row],[sales]]-Table6[[#This Row],[Pred_8]]</f>
        <v>188.78554755605964</v>
      </c>
      <c r="BD832" s="9">
        <f>ABS(Table6[[#This Row],[Red_8]]/Table6[[#This Row],[sales]])</f>
        <v>0.96994503812417143</v>
      </c>
      <c r="BE832" s="9">
        <f>'[1]9'!M$19+'[1]9'!M$21*Table6[[#This Row],[LNONLINE]]+'[1]9'!M$20*Table6[[#This Row],[DL_DUM]]+'[1]9'!M$22*Table6[[#This Row],[CT_DUM]]+'[1]9'!M$23*Table6[[#This Row],[PA_DUM]]+'[1]9'!M$24*Table6[[#This Row],[NY_DUM]]+'[1]9'!M$25*Table6[[#This Row],[NJ_DUM]]</f>
        <v>5.7800898046719746</v>
      </c>
      <c r="BF832" s="9">
        <f>Table6[[#This Row],[sales]]-Table6[[#This Row],[Pred_9]]</f>
        <v>188.85521439891681</v>
      </c>
      <c r="BG832" s="9">
        <f>ABS(Table6[[#This Row],[Red_9]]/Table6[[#This Row],[sales]])</f>
        <v>0.97030297340802063</v>
      </c>
      <c r="BH832" s="9">
        <f>'[1]10'!P$22+'[1]10'!P$30*Table6[[#This Row],[LNTV]]+'[1]10'!P$29*Table6[[#This Row],[LNRADIOLING]]+'[1]10'!P$24*Table6[[#This Row],[LNONLINELING]]+'[1]10'!P$23*Table6[[#This Row],[DL_DUM]]+'[1]10'!P$25*Table6[[#This Row],[CT_DUM]]+'[1]10'!P$26*Table6[[#This Row],[PA_DUM]]+'[1]10'!P$27*Table6[[#This Row],[NY_DUM]]+'[1]10'!P$28*Table6[[#This Row],[NJ_DUM]]</f>
        <v>5.7933626016663364</v>
      </c>
      <c r="BI832" s="9">
        <f>Table6[[#This Row],[sales]]-Table6[[#This Row],[Pred_10]]</f>
        <v>188.84194160192246</v>
      </c>
      <c r="BJ832" s="45">
        <f>ABS(Table6[[#This Row],[Red_10]]/Table6[[#This Row],[sales]])</f>
        <v>0.97023478024517862</v>
      </c>
      <c r="BK832" s="9">
        <f>'[1]11'!P$32+'[1]11'!P$40*Table6[[#This Row],[LNONLINELING]]+'[1]11'!P$39*Table6[[#This Row],[LNRADIOLING]]+'[1]11'!P$38*Table6[[#This Row],[LNTVLING]]+'[1]11'!P$33*Table6[[#This Row],[DL_DUM]]+'[1]11'!P$34*Table6[[#This Row],[CT_DUM]]+'[1]11'!P$35*Table6[[#This Row],[PA_DUM]]+'[1]11'!P$36*Table6[[#This Row],[NY_DUM]]+'[1]11'!P$37*Table6[[#This Row],[NJ_DUM]]</f>
        <v>5.7747426682842473</v>
      </c>
      <c r="BL832" s="9">
        <f>Table6[[#This Row],[sales]]-Table6[[#This Row],[ Pred_11]]</f>
        <v>188.86056153530456</v>
      </c>
      <c r="BM832" s="47">
        <f>ABS(Table6[[#This Row],[ Red_11]]/Table6[[#This Row],[sales]])</f>
        <v>0.97033044600046536</v>
      </c>
      <c r="BN832" s="9">
        <f>'[1]12'!K$22+'[1]12'!K$28*Table6[[#This Row],[COMBINE LN LING]]+'[1]12'!K$23*Table6[[#This Row],[DL_DUM]]+'[1]12'!K$24*Table6[[#This Row],[CT_DUM]]+'[1]12'!K$25*Table6[[#This Row],[PA_DUM]]+'[1]12'!K$26*Table6[[#This Row],[NY_DUM]]+'[1]12'!K$27*Table6[[#This Row],[NJ_DUM]]</f>
        <v>5.81415602951067</v>
      </c>
      <c r="BO832" s="9">
        <f>Table6[[#This Row],[sales]]-Table6[[#This Row],[ Pred_12]]</f>
        <v>188.82114817407813</v>
      </c>
      <c r="BP832" s="47">
        <f>ABS(Table6[[#This Row],[ Red_12]]/Table6[[#This Row],[sales]])</f>
        <v>0.97012794747951259</v>
      </c>
      <c r="BQ832">
        <f>LN(G832+'2019 Totals and Calculations'!C$18)</f>
        <v>6.9269796047024181</v>
      </c>
      <c r="BR832">
        <f>LN(Table6[[#This Row],[PROF RADIO]]+'2019 Totals and Calculations'!D$18)</f>
        <v>5.0847149417623196</v>
      </c>
      <c r="BS832">
        <f>LN(Table6[[#This Row],[ONLINE LINGERING]]+'2019 Totals and Calculations'!E$18)</f>
        <v>4.539104844549831</v>
      </c>
      <c r="BT832">
        <f>MONTH(Table6[[#This Row],[Date]])</f>
        <v>11</v>
      </c>
      <c r="BU832">
        <f t="shared" si="337"/>
        <v>0</v>
      </c>
      <c r="BV832">
        <f t="shared" si="338"/>
        <v>0</v>
      </c>
      <c r="BW832">
        <f t="shared" si="339"/>
        <v>0</v>
      </c>
      <c r="BX832">
        <f t="shared" si="340"/>
        <v>0</v>
      </c>
      <c r="BY832">
        <f t="shared" si="341"/>
        <v>0</v>
      </c>
      <c r="BZ832">
        <f t="shared" si="342"/>
        <v>0</v>
      </c>
      <c r="CA832">
        <f t="shared" si="343"/>
        <v>0</v>
      </c>
      <c r="CB832">
        <f t="shared" si="344"/>
        <v>0</v>
      </c>
      <c r="CC832">
        <f t="shared" si="345"/>
        <v>0</v>
      </c>
      <c r="CD832">
        <f t="shared" si="346"/>
        <v>0</v>
      </c>
      <c r="CE832">
        <f t="shared" si="347"/>
        <v>1</v>
      </c>
      <c r="CF832">
        <f t="shared" si="348"/>
        <v>0</v>
      </c>
      <c r="CG832">
        <f t="shared" si="349"/>
        <v>46</v>
      </c>
      <c r="CH83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191.07599479670088</v>
      </c>
      <c r="CI832" s="79">
        <f>Table6[[#This Row],[sales]]-CH832</f>
        <v>3.5593094068879054</v>
      </c>
      <c r="CJ832">
        <f>ABS(Table6[[#This Row],[sales]]-CH832)/Table6[[#This Row],[sales]]</f>
        <v>1.8287069868706159E-2</v>
      </c>
      <c r="CK83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196.01647107024965</v>
      </c>
      <c r="CL832" s="79">
        <f>Table6[[#This Row],[sales]]-CK832</f>
        <v>-1.3811668666608625</v>
      </c>
      <c r="CM832">
        <f>ABS(Table6[[#This Row],[sales]]-CK832)/Table6[[#This Row],[sales]]</f>
        <v>7.0961785289279282E-3</v>
      </c>
      <c r="CN83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201.59426374024076</v>
      </c>
      <c r="CO832" s="79">
        <f>Table6[[#This Row],[sales]]-CN832</f>
        <v>-6.9589595366519745</v>
      </c>
      <c r="CP832">
        <f>ABS(Table6[[#This Row],[sales]]-CN832)/Table6[[#This Row],[sales]]</f>
        <v>3.5753840060654636E-2</v>
      </c>
      <c r="CQ83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190.46469563514481</v>
      </c>
      <c r="CR832" s="79">
        <f>Table6[[#This Row],[sales]]-CQ832</f>
        <v>4.1706085684439813</v>
      </c>
      <c r="CS832">
        <f>ABS(Table6[[#This Row],[sales]]-CQ832)/Table6[[#This Row],[sales]]</f>
        <v>2.1427811287933248E-2</v>
      </c>
    </row>
    <row r="833" spans="1:97" x14ac:dyDescent="0.2">
      <c r="A833">
        <v>832</v>
      </c>
      <c r="B833" t="s">
        <v>953</v>
      </c>
      <c r="C833" s="5">
        <v>43058</v>
      </c>
      <c r="D833" s="6">
        <v>680.08322340333382</v>
      </c>
      <c r="E833" s="8">
        <f>YEAR(Table6[[#This Row],[Date]])</f>
        <v>2017</v>
      </c>
      <c r="F833" s="6">
        <f>Table6[[#This Row],[TV_State]]+Table6[[#This Row],[Radio_State]]+Table6[[#This Row],[Online]]</f>
        <v>831.21282860407473</v>
      </c>
      <c r="G833" s="6">
        <f t="shared" si="324"/>
        <v>664.74171928486999</v>
      </c>
      <c r="H833" s="6">
        <f>LN(Table6[[#This Row],[PROF TV LING]])</f>
        <v>6.4993985731592989</v>
      </c>
      <c r="I833" s="6">
        <f t="shared" si="325"/>
        <v>6.522215178039275</v>
      </c>
      <c r="J833" s="6">
        <v>100.75307013382724</v>
      </c>
      <c r="K833" s="6">
        <f t="shared" si="330"/>
        <v>99.765294986522989</v>
      </c>
      <c r="L833" s="6">
        <f>0.5*J832+0.5*Table6[[#This Row],[Radio_State]]</f>
        <v>100.25429255890731</v>
      </c>
      <c r="M833" s="6">
        <f>LN(Table6[[#This Row],[RADIO LINGERING ]])</f>
        <v>4.6077098838127073</v>
      </c>
      <c r="N833" s="6">
        <f t="shared" si="326"/>
        <v>4.6126726731548358</v>
      </c>
      <c r="O833" s="6">
        <v>50.376535066913618</v>
      </c>
      <c r="P833" s="6">
        <f t="shared" si="327"/>
        <v>50.163676468039334</v>
      </c>
      <c r="Q833" s="6">
        <f>0.3*O832+0.7*Table6[[#This Row],[Online]]</f>
        <v>50.226901794437637</v>
      </c>
      <c r="R833" s="6">
        <f>LN(Table6[[#This Row],[ONLINE LINGERING]])</f>
        <v>3.9165507754781479</v>
      </c>
      <c r="S833" s="6">
        <f t="shared" si="328"/>
        <v>3.9195254925948908</v>
      </c>
      <c r="T833" s="6">
        <v>175.13208082937328</v>
      </c>
      <c r="U833" s="6">
        <f t="shared" si="329"/>
        <v>5.165540436841197</v>
      </c>
      <c r="V833" s="8">
        <f>YEAR(Table6[[#This Row],[Date]])</f>
        <v>2017</v>
      </c>
      <c r="W833" s="8">
        <f>WEEKNUM(Table6[[#This Row],[Date]])</f>
        <v>47</v>
      </c>
      <c r="X833" t="s">
        <v>1000</v>
      </c>
      <c r="Y833" s="9">
        <f>Table6[[#This Row],[LNTVLING]]+Table6[[#This Row],[LNRADIOLING]]+Table6[[#This Row],[LNONLINELING]]</f>
        <v>15.023659232450155</v>
      </c>
      <c r="Z833">
        <f t="shared" si="350"/>
        <v>1</v>
      </c>
      <c r="AA833">
        <f t="shared" si="331"/>
        <v>0</v>
      </c>
      <c r="AB833">
        <f t="shared" si="332"/>
        <v>0</v>
      </c>
      <c r="AC833">
        <f t="shared" si="333"/>
        <v>0</v>
      </c>
      <c r="AD833">
        <f t="shared" si="334"/>
        <v>0</v>
      </c>
      <c r="AE833">
        <f t="shared" si="335"/>
        <v>0</v>
      </c>
      <c r="AF833">
        <f t="shared" si="336"/>
        <v>1</v>
      </c>
      <c r="AG833" s="9">
        <f>'[1]1'!J$20+'[1]1'!J$21*Table6[[#This Row],[TV_State]]</f>
        <v>1998.5460993127963</v>
      </c>
      <c r="AH833" s="9">
        <f>Table6[[#This Row],[sales]]-Table6[[#This Row],[Pred_1]]</f>
        <v>-1823.414018483423</v>
      </c>
      <c r="AI833">
        <f>ABS(Table6[[#This Row],[Res_1]])/Table6[[#This Row],[sales]]</f>
        <v>10.411650508851823</v>
      </c>
      <c r="AJ833" s="9">
        <f>'[1]2'!J$20+'[1]2'!J$21*Table6[[#This Row],[Radio_State]]</f>
        <v>2156.5933040732884</v>
      </c>
      <c r="AK833" s="9">
        <f>Table6[[#This Row],[sales]]-Table6[[#This Row],[ Pred_2 ]]</f>
        <v>-1981.4612232439151</v>
      </c>
      <c r="AL833">
        <f>ABS(Table6[[#This Row],[ Res_2 ]])/Table6[[#This Row],[sales]]</f>
        <v>11.314096274425028</v>
      </c>
      <c r="AM833" s="10">
        <f>'[1]3'!J$20+'[1]3'!J$21*Data!O833</f>
        <v>2091.7716025759437</v>
      </c>
      <c r="AN833" s="9">
        <f>Table6[[#This Row],[sales]]-Table6[[#This Row],[Pred_3]]</f>
        <v>-1916.6395217465704</v>
      </c>
      <c r="AO833" s="9">
        <f>ABS(Table6[[#This Row],[Res_3]])/Table6[[#This Row],[sales]]</f>
        <v>10.943965906588545</v>
      </c>
      <c r="AP833" s="9">
        <f>'[1]4'!L$21+'[1]4'!L$27*Table6[[#This Row],[TV_State]]+'[1]4'!L$22*Table6[[#This Row],[NJ_DUM]]+'[1]4'!L$23*Table6[[#This Row],[NY_DUM]]+'[1]4'!L$24*Table6[[#This Row],[PA_DUM]]+'[1]4'!L$25*Table6[[#This Row],[CT_DUM]]+'[1]4'!L$26*Table6[[#This Row],[DL_DUM]]</f>
        <v>387.84319032791717</v>
      </c>
      <c r="AQ833" s="9">
        <f>Table6[[#This Row],[sales]]-Table6[[#This Row],[Pred_4]]</f>
        <v>-212.71110949854389</v>
      </c>
      <c r="AR833">
        <f>ABS(Table6[[#This Row],[Res_4]]/Table6[[#This Row],[sales]])</f>
        <v>1.2145753564464463</v>
      </c>
      <c r="AS833" s="9">
        <f>'[1]5'!L$20+'[1]5'!L$26*Table6[[#This Row],[Radio_State]]+'[1]5'!L$21*Table6[[#This Row],[NJ_DUM]]+'[1]5'!L$22*Table6[[#This Row],[NY_DUM]]+'[1]5'!L$23*Table6[[#This Row],[PA_DUM]]+'[1]5'!L$24*Table6[[#This Row],[CT_DUM]]+'[1]5'!L$25*Table6[[#This Row],[DL_DUM]]</f>
        <v>373.87766364199695</v>
      </c>
      <c r="AT833" s="9">
        <f>Table6[[#This Row],[sales]]-Table6[[#This Row],[Pred_5]]</f>
        <v>-198.74558281262367</v>
      </c>
      <c r="AU833" s="9">
        <f>ABS(Table6[[#This Row],[Red_5]]/Table6[[#This Row],[sales]])</f>
        <v>1.1348325325173085</v>
      </c>
      <c r="AV833" s="9">
        <f>'[1]6'!L$20+'[1]6'!L$26*Table6[[#This Row],[Online]]+'[1]6'!L$21*Table6[[#This Row],[NJ_DUM]]+'[1]6'!L$22*Table6[[#This Row],[NY_DUM]]+'[1]6'!L$23*Table6[[#This Row],[PA_DUM]]+'[1]6'!L$24*Table6[[#This Row],[CT_DUM]]+'[1]6'!L$25*Table6[[#This Row],[DL_DUM]]</f>
        <v>213.29785540366399</v>
      </c>
      <c r="AW833" s="9">
        <f>Table6[[#This Row],[sales]]-Table6[[#This Row],[Pred_6]]</f>
        <v>-38.165774574290708</v>
      </c>
      <c r="AX833" s="9">
        <f>ABS(Table6[[#This Row],[Red_6]]/Table6[[#This Row],[sales]])</f>
        <v>0.21792566155526152</v>
      </c>
      <c r="AY833" s="9">
        <f>'[1]7'!L$21+'[1]7'!L$27*Table6[[#This Row],[LNTV]]+'[1]7'!L$22*Table6[[#This Row],[NJ_DUM]]+'[1]7'!L$23*Table6[[#This Row],[NY_DUM]]+'[1]7'!L$24*Table6[[#This Row],[PA_DUM]]+'[1]7'!L$25*Table6[[#This Row],[CT_DUM]]+'[1]7'!L$26*Table6[[#This Row],[DL_DUM]]</f>
        <v>5.867478322122051</v>
      </c>
      <c r="AZ833" s="9">
        <f>Table6[[#This Row],[sales]]-Table6[[#This Row],[Pred_7]]</f>
        <v>169.26460250725123</v>
      </c>
      <c r="BA833" s="9">
        <f>ABS(Table6[[#This Row],[Red_7]]/Table6[[#This Row],[sales]])</f>
        <v>0.9664968388753481</v>
      </c>
      <c r="BB833" s="9">
        <f>'[1]8'!O$22+'[1]8'!O$28*Table6[[#This Row],[LNRADIOLING]]+'[1]8'!O$23*Table6[[#This Row],[DL_DUM]]+'[1]8'!O$24*Table6[[#This Row],[CT_DUM]]+'[1]8'!O$25*Table6[[#This Row],[PA_DUM]]+'[1]8'!O$26*Table6[[#This Row],[NY_DUM]]+'[1]8'!O$27*Table6[[#This Row],[NJ_DUM]]</f>
        <v>5.8504665135329263</v>
      </c>
      <c r="BC833" s="9">
        <f>Table6[[#This Row],[sales]]-Table6[[#This Row],[Pred_8]]</f>
        <v>169.28161431584036</v>
      </c>
      <c r="BD833" s="9">
        <f>ABS(Table6[[#This Row],[Red_8]]/Table6[[#This Row],[sales]])</f>
        <v>0.9665939758962101</v>
      </c>
      <c r="BE833" s="9">
        <f>'[1]9'!M$19+'[1]9'!M$21*Table6[[#This Row],[LNONLINE]]+'[1]9'!M$20*Table6[[#This Row],[DL_DUM]]+'[1]9'!M$22*Table6[[#This Row],[CT_DUM]]+'[1]9'!M$23*Table6[[#This Row],[PA_DUM]]+'[1]9'!M$24*Table6[[#This Row],[NY_DUM]]+'[1]9'!M$25*Table6[[#This Row],[NJ_DUM]]</f>
        <v>5.7832402530033065</v>
      </c>
      <c r="BF833" s="9">
        <f>Table6[[#This Row],[sales]]-Table6[[#This Row],[Pred_9]]</f>
        <v>169.34884057636998</v>
      </c>
      <c r="BG833" s="9">
        <f>ABS(Table6[[#This Row],[Red_9]]/Table6[[#This Row],[sales]])</f>
        <v>0.96697783623870848</v>
      </c>
      <c r="BH833" s="9">
        <f>'[1]10'!P$22+'[1]10'!P$30*Table6[[#This Row],[LNTV]]+'[1]10'!P$29*Table6[[#This Row],[LNRADIOLING]]+'[1]10'!P$24*Table6[[#This Row],[LNONLINELING]]+'[1]10'!P$23*Table6[[#This Row],[DL_DUM]]+'[1]10'!P$25*Table6[[#This Row],[CT_DUM]]+'[1]10'!P$26*Table6[[#This Row],[PA_DUM]]+'[1]10'!P$27*Table6[[#This Row],[NY_DUM]]+'[1]10'!P$28*Table6[[#This Row],[NJ_DUM]]</f>
        <v>5.7951736849425544</v>
      </c>
      <c r="BI833" s="9">
        <f>Table6[[#This Row],[sales]]-Table6[[#This Row],[Pred_10]]</f>
        <v>169.33690714443071</v>
      </c>
      <c r="BJ833" s="45">
        <f>ABS(Table6[[#This Row],[Red_10]]/Table6[[#This Row],[sales]])</f>
        <v>0.96690969662726356</v>
      </c>
      <c r="BK833" s="9">
        <f>'[1]11'!P$32+'[1]11'!P$40*Table6[[#This Row],[LNONLINELING]]+'[1]11'!P$39*Table6[[#This Row],[LNRADIOLING]]+'[1]11'!P$38*Table6[[#This Row],[LNTVLING]]+'[1]11'!P$33*Table6[[#This Row],[DL_DUM]]+'[1]11'!P$34*Table6[[#This Row],[CT_DUM]]+'[1]11'!P$35*Table6[[#This Row],[PA_DUM]]+'[1]11'!P$36*Table6[[#This Row],[NY_DUM]]+'[1]11'!P$37*Table6[[#This Row],[NJ_DUM]]</f>
        <v>5.7758697755880402</v>
      </c>
      <c r="BL833" s="9">
        <f>Table6[[#This Row],[sales]]-Table6[[#This Row],[ Pred_11]]</f>
        <v>169.35621105378524</v>
      </c>
      <c r="BM833" s="47">
        <f>ABS(Table6[[#This Row],[ Red_11]]/Table6[[#This Row],[sales]])</f>
        <v>0.9670199214887687</v>
      </c>
      <c r="BN833" s="9">
        <f>'[1]12'!K$22+'[1]12'!K$28*Table6[[#This Row],[COMBINE LN LING]]+'[1]12'!K$23*Table6[[#This Row],[DL_DUM]]+'[1]12'!K$24*Table6[[#This Row],[CT_DUM]]+'[1]12'!K$25*Table6[[#This Row],[PA_DUM]]+'[1]12'!K$26*Table6[[#This Row],[NY_DUM]]+'[1]12'!K$27*Table6[[#This Row],[NJ_DUM]]</f>
        <v>5.8170277905145786</v>
      </c>
      <c r="BO833" s="9">
        <f>Table6[[#This Row],[sales]]-Table6[[#This Row],[ Pred_12]]</f>
        <v>169.31505303885871</v>
      </c>
      <c r="BP833" s="47">
        <f>ABS(Table6[[#This Row],[ Red_12]]/Table6[[#This Row],[sales]])</f>
        <v>0.96678491020624624</v>
      </c>
      <c r="BQ833">
        <f>LN(G833+'2019 Totals and Calculations'!C$18)</f>
        <v>6.9334086330899849</v>
      </c>
      <c r="BR833">
        <f>LN(Table6[[#This Row],[PROF RADIO]]+'2019 Totals and Calculations'!D$18)</f>
        <v>5.0908112929255429</v>
      </c>
      <c r="BS833">
        <f>LN(Table6[[#This Row],[ONLINE LINGERING]]+'2019 Totals and Calculations'!E$18)</f>
        <v>4.5444033789608484</v>
      </c>
      <c r="BT833">
        <f>MONTH(Table6[[#This Row],[Date]])</f>
        <v>11</v>
      </c>
      <c r="BU833">
        <f t="shared" si="337"/>
        <v>0</v>
      </c>
      <c r="BV833">
        <f t="shared" si="338"/>
        <v>0</v>
      </c>
      <c r="BW833">
        <f t="shared" si="339"/>
        <v>0</v>
      </c>
      <c r="BX833">
        <f t="shared" si="340"/>
        <v>0</v>
      </c>
      <c r="BY833">
        <f t="shared" si="341"/>
        <v>0</v>
      </c>
      <c r="BZ833">
        <f t="shared" si="342"/>
        <v>0</v>
      </c>
      <c r="CA833">
        <f t="shared" si="343"/>
        <v>0</v>
      </c>
      <c r="CB833">
        <f t="shared" si="344"/>
        <v>0</v>
      </c>
      <c r="CC833">
        <f t="shared" si="345"/>
        <v>0</v>
      </c>
      <c r="CD833">
        <f t="shared" si="346"/>
        <v>0</v>
      </c>
      <c r="CE833">
        <f t="shared" si="347"/>
        <v>1</v>
      </c>
      <c r="CF833">
        <f t="shared" si="348"/>
        <v>0</v>
      </c>
      <c r="CG833">
        <f t="shared" si="349"/>
        <v>47</v>
      </c>
      <c r="CH83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191.96072878967368</v>
      </c>
      <c r="CI833" s="79">
        <f>Table6[[#This Row],[sales]]-CH833</f>
        <v>-16.828647960300401</v>
      </c>
      <c r="CJ833">
        <f>ABS(Table6[[#This Row],[sales]]-CH833)/Table6[[#This Row],[sales]]</f>
        <v>9.6091178044621778E-2</v>
      </c>
      <c r="CK83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196.82868550923848</v>
      </c>
      <c r="CL833" s="79">
        <f>Table6[[#This Row],[sales]]-CK833</f>
        <v>-21.696604679865203</v>
      </c>
      <c r="CM833">
        <f>ABS(Table6[[#This Row],[sales]]-CK833)/Table6[[#This Row],[sales]]</f>
        <v>0.12388709468371846</v>
      </c>
      <c r="CN83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202.41930718513996</v>
      </c>
      <c r="CO833" s="79">
        <f>Table6[[#This Row],[sales]]-CN833</f>
        <v>-27.287226355766677</v>
      </c>
      <c r="CP833">
        <f>ABS(Table6[[#This Row],[sales]]-CN833)/Table6[[#This Row],[sales]]</f>
        <v>0.15580941096881001</v>
      </c>
      <c r="CQ83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191.57898963514376</v>
      </c>
      <c r="CR833" s="79">
        <f>Table6[[#This Row],[sales]]-CQ833</f>
        <v>-16.446908805770477</v>
      </c>
      <c r="CS833">
        <f>ABS(Table6[[#This Row],[sales]]-CQ833)/Table6[[#This Row],[sales]]</f>
        <v>9.3911456586839054E-2</v>
      </c>
    </row>
    <row r="834" spans="1:97" x14ac:dyDescent="0.2">
      <c r="A834">
        <v>833</v>
      </c>
      <c r="B834" t="s">
        <v>953</v>
      </c>
      <c r="C834" s="5">
        <v>43065</v>
      </c>
      <c r="D834" s="6">
        <v>686.88405563736728</v>
      </c>
      <c r="E834" s="8">
        <f>YEAR(Table6[[#This Row],[Date]])</f>
        <v>2017</v>
      </c>
      <c r="F834" s="6">
        <f>Table6[[#This Row],[TV_State]]+Table6[[#This Row],[Radio_State]]+Table6[[#This Row],[Online]]</f>
        <v>839.52495689011562</v>
      </c>
      <c r="G834" s="6">
        <f t="shared" ref="G834:G897" si="351">IF(B834=B833, 0.7*G833+0.3*D834,D834)</f>
        <v>671.38442019061915</v>
      </c>
      <c r="H834" s="6">
        <f>LN(Table6[[#This Row],[PROF TV LING]])</f>
        <v>6.5093418793178319</v>
      </c>
      <c r="I834" s="6">
        <f t="shared" ref="I834:I897" si="352">LN(D834)</f>
        <v>6.5321655088924429</v>
      </c>
      <c r="J834" s="6">
        <v>101.76060083516552</v>
      </c>
      <c r="K834" s="6">
        <f t="shared" si="330"/>
        <v>100.76294791084425</v>
      </c>
      <c r="L834" s="6">
        <f>0.5*J833+0.5*Table6[[#This Row],[Radio_State]]</f>
        <v>101.25683548449638</v>
      </c>
      <c r="M834" s="6">
        <f>LN(Table6[[#This Row],[RADIO LINGERING ]])</f>
        <v>4.6176602146658752</v>
      </c>
      <c r="N834" s="6">
        <f t="shared" ref="N834:N897" si="353">LN(J834)</f>
        <v>4.6226230040080045</v>
      </c>
      <c r="O834" s="6">
        <v>50.88030041758276</v>
      </c>
      <c r="P834" s="6">
        <f t="shared" ref="P834:P897" si="354">IF($B834=$B833,0.3*P833+0.7*O834, O834)</f>
        <v>50.665313232719726</v>
      </c>
      <c r="Q834" s="6">
        <f>0.3*O833+0.7*Table6[[#This Row],[Online]]</f>
        <v>50.729170812382009</v>
      </c>
      <c r="R834" s="6">
        <f>LN(Table6[[#This Row],[ONLINE LINGERING]])</f>
        <v>3.9265011063313158</v>
      </c>
      <c r="S834" s="6">
        <f t="shared" ref="S834:S897" si="355">LN(O834)</f>
        <v>3.9294758234480591</v>
      </c>
      <c r="T834" s="6">
        <v>174.91922258413538</v>
      </c>
      <c r="U834" s="6">
        <f t="shared" ref="U834:U897" si="356">LN(T834)</f>
        <v>5.1643242821267448</v>
      </c>
      <c r="V834" s="8">
        <f>YEAR(Table6[[#This Row],[Date]])</f>
        <v>2017</v>
      </c>
      <c r="W834" s="8">
        <f>WEEKNUM(Table6[[#This Row],[Date]])</f>
        <v>48</v>
      </c>
      <c r="X834" t="s">
        <v>1001</v>
      </c>
      <c r="Y834" s="9">
        <f>Table6[[#This Row],[LNTVLING]]+Table6[[#This Row],[LNRADIOLING]]+Table6[[#This Row],[LNONLINELING]]</f>
        <v>15.053503200315022</v>
      </c>
      <c r="Z834">
        <f t="shared" si="350"/>
        <v>1</v>
      </c>
      <c r="AA834">
        <f t="shared" si="331"/>
        <v>0</v>
      </c>
      <c r="AB834">
        <f t="shared" si="332"/>
        <v>0</v>
      </c>
      <c r="AC834">
        <f t="shared" si="333"/>
        <v>0</v>
      </c>
      <c r="AD834">
        <f t="shared" si="334"/>
        <v>0</v>
      </c>
      <c r="AE834">
        <f t="shared" si="335"/>
        <v>0</v>
      </c>
      <c r="AF834">
        <f t="shared" si="336"/>
        <v>1</v>
      </c>
      <c r="AG834" s="9">
        <f>'[1]1'!J$20+'[1]1'!J$21*Table6[[#This Row],[TV_State]]</f>
        <v>2005.2342348513612</v>
      </c>
      <c r="AH834" s="9">
        <f>Table6[[#This Row],[sales]]-Table6[[#This Row],[Pred_1]]</f>
        <v>-1830.3150122672257</v>
      </c>
      <c r="AI834">
        <f>ABS(Table6[[#This Row],[Res_1]])/Table6[[#This Row],[sales]]</f>
        <v>10.463772850275802</v>
      </c>
      <c r="AJ834" s="9">
        <f>'[1]2'!J$20+'[1]2'!J$21*Table6[[#This Row],[Radio_State]]</f>
        <v>2161.0164190740466</v>
      </c>
      <c r="AK834" s="9">
        <f>Table6[[#This Row],[sales]]-Table6[[#This Row],[ Pred_2 ]]</f>
        <v>-1986.0971964899111</v>
      </c>
      <c r="AL834">
        <f>ABS(Table6[[#This Row],[ Res_2 ]])/Table6[[#This Row],[sales]]</f>
        <v>11.354367845618608</v>
      </c>
      <c r="AM834" s="10">
        <f>'[1]3'!J$20+'[1]3'!J$21*Data!O834</f>
        <v>2094.6820167844544</v>
      </c>
      <c r="AN834" s="9">
        <f>Table6[[#This Row],[sales]]-Table6[[#This Row],[Pred_3]]</f>
        <v>-1919.7627942003189</v>
      </c>
      <c r="AO834" s="9">
        <f>ABS(Table6[[#This Row],[Res_3]])/Table6[[#This Row],[sales]]</f>
        <v>10.975139071847414</v>
      </c>
      <c r="AP834" s="9">
        <f>'[1]4'!L$21+'[1]4'!L$27*Table6[[#This Row],[TV_State]]+'[1]4'!L$22*Table6[[#This Row],[NJ_DUM]]+'[1]4'!L$23*Table6[[#This Row],[NY_DUM]]+'[1]4'!L$24*Table6[[#This Row],[PA_DUM]]+'[1]4'!L$25*Table6[[#This Row],[CT_DUM]]+'[1]4'!L$26*Table6[[#This Row],[DL_DUM]]</f>
        <v>389.34332228773815</v>
      </c>
      <c r="AQ834" s="9">
        <f>Table6[[#This Row],[sales]]-Table6[[#This Row],[Pred_4]]</f>
        <v>-214.42409970360276</v>
      </c>
      <c r="AR834">
        <f>ABS(Table6[[#This Row],[Res_4]]/Table6[[#This Row],[sales]])</f>
        <v>1.2258464023327436</v>
      </c>
      <c r="AS834" s="9">
        <f>'[1]5'!L$20+'[1]5'!L$26*Table6[[#This Row],[Radio_State]]+'[1]5'!L$21*Table6[[#This Row],[NJ_DUM]]+'[1]5'!L$22*Table6[[#This Row],[NY_DUM]]+'[1]5'!L$23*Table6[[#This Row],[PA_DUM]]+'[1]5'!L$24*Table6[[#This Row],[CT_DUM]]+'[1]5'!L$25*Table6[[#This Row],[DL_DUM]]</f>
        <v>375.65252499514645</v>
      </c>
      <c r="AT834" s="9">
        <f>Table6[[#This Row],[sales]]-Table6[[#This Row],[Pred_5]]</f>
        <v>-200.73330241101107</v>
      </c>
      <c r="AU834" s="9">
        <f>ABS(Table6[[#This Row],[Red_5]]/Table6[[#This Row],[sales]])</f>
        <v>1.1475771470140124</v>
      </c>
      <c r="AV834" s="9">
        <f>'[1]6'!L$20+'[1]6'!L$26*Table6[[#This Row],[Online]]+'[1]6'!L$21*Table6[[#This Row],[NJ_DUM]]+'[1]6'!L$22*Table6[[#This Row],[NY_DUM]]+'[1]6'!L$23*Table6[[#This Row],[PA_DUM]]+'[1]6'!L$24*Table6[[#This Row],[CT_DUM]]+'[1]6'!L$25*Table6[[#This Row],[DL_DUM]]</f>
        <v>215.49037196956525</v>
      </c>
      <c r="AW834" s="9">
        <f>Table6[[#This Row],[sales]]-Table6[[#This Row],[Pred_6]]</f>
        <v>-40.571149385429862</v>
      </c>
      <c r="AX834" s="9">
        <f>ABS(Table6[[#This Row],[Red_6]]/Table6[[#This Row],[sales]])</f>
        <v>0.23194220044006494</v>
      </c>
      <c r="AY834" s="9">
        <f>'[1]7'!L$21+'[1]7'!L$27*Table6[[#This Row],[LNTV]]+'[1]7'!L$22*Table6[[#This Row],[NJ_DUM]]+'[1]7'!L$23*Table6[[#This Row],[NY_DUM]]+'[1]7'!L$24*Table6[[#This Row],[PA_DUM]]+'[1]7'!L$25*Table6[[#This Row],[CT_DUM]]+'[1]7'!L$26*Table6[[#This Row],[DL_DUM]]</f>
        <v>5.8685796694120516</v>
      </c>
      <c r="AZ834" s="9">
        <f>Table6[[#This Row],[sales]]-Table6[[#This Row],[Pred_7]]</f>
        <v>169.05064291472334</v>
      </c>
      <c r="BA834" s="9">
        <f>ABS(Table6[[#This Row],[Red_7]]/Table6[[#This Row],[sales]])</f>
        <v>0.96644977274244814</v>
      </c>
      <c r="BB834" s="9">
        <f>'[1]8'!O$22+'[1]8'!O$28*Table6[[#This Row],[LNRADIOLING]]+'[1]8'!O$23*Table6[[#This Row],[DL_DUM]]+'[1]8'!O$24*Table6[[#This Row],[CT_DUM]]+'[1]8'!O$25*Table6[[#This Row],[PA_DUM]]+'[1]8'!O$26*Table6[[#This Row],[NY_DUM]]+'[1]8'!O$27*Table6[[#This Row],[NJ_DUM]]</f>
        <v>5.8511763795367031</v>
      </c>
      <c r="BC834" s="9">
        <f>Table6[[#This Row],[sales]]-Table6[[#This Row],[Pred_8]]</f>
        <v>169.06804620459869</v>
      </c>
      <c r="BD834" s="9">
        <f>ABS(Table6[[#This Row],[Red_8]]/Table6[[#This Row],[sales]])</f>
        <v>0.96654926603780034</v>
      </c>
      <c r="BE834" s="9">
        <f>'[1]9'!M$19+'[1]9'!M$21*Table6[[#This Row],[LNONLINE]]+'[1]9'!M$20*Table6[[#This Row],[DL_DUM]]+'[1]9'!M$22*Table6[[#This Row],[CT_DUM]]+'[1]9'!M$23*Table6[[#This Row],[PA_DUM]]+'[1]9'!M$24*Table6[[#This Row],[NY_DUM]]+'[1]9'!M$25*Table6[[#This Row],[NJ_DUM]]</f>
        <v>5.7863907013346392</v>
      </c>
      <c r="BF834" s="9">
        <f>Table6[[#This Row],[sales]]-Table6[[#This Row],[Pred_9]]</f>
        <v>169.13283188280076</v>
      </c>
      <c r="BG834" s="9">
        <f>ABS(Table6[[#This Row],[Red_9]]/Table6[[#This Row],[sales]])</f>
        <v>0.96691964087279547</v>
      </c>
      <c r="BH834" s="9">
        <f>'[1]10'!P$22+'[1]10'!P$30*Table6[[#This Row],[LNTV]]+'[1]10'!P$29*Table6[[#This Row],[LNRADIOLING]]+'[1]10'!P$24*Table6[[#This Row],[LNONLINELING]]+'[1]10'!P$23*Table6[[#This Row],[DL_DUM]]+'[1]10'!P$25*Table6[[#This Row],[CT_DUM]]+'[1]10'!P$26*Table6[[#This Row],[PA_DUM]]+'[1]10'!P$27*Table6[[#This Row],[NY_DUM]]+'[1]10'!P$28*Table6[[#This Row],[NJ_DUM]]</f>
        <v>5.7969847682187723</v>
      </c>
      <c r="BI834" s="9">
        <f>Table6[[#This Row],[sales]]-Table6[[#This Row],[Pred_10]]</f>
        <v>169.12223781591661</v>
      </c>
      <c r="BJ834" s="45">
        <f>ABS(Table6[[#This Row],[Red_10]]/Table6[[#This Row],[sales]])</f>
        <v>0.96685907539161142</v>
      </c>
      <c r="BK834" s="9">
        <f>'[1]11'!P$32+'[1]11'!P$40*Table6[[#This Row],[LNONLINELING]]+'[1]11'!P$39*Table6[[#This Row],[LNRADIOLING]]+'[1]11'!P$38*Table6[[#This Row],[LNTVLING]]+'[1]11'!P$33*Table6[[#This Row],[DL_DUM]]+'[1]11'!P$34*Table6[[#This Row],[CT_DUM]]+'[1]11'!P$35*Table6[[#This Row],[PA_DUM]]+'[1]11'!P$36*Table6[[#This Row],[NY_DUM]]+'[1]11'!P$37*Table6[[#This Row],[NJ_DUM]]</f>
        <v>5.7769963581631609</v>
      </c>
      <c r="BL834" s="9">
        <f>Table6[[#This Row],[sales]]-Table6[[#This Row],[ Pred_11]]</f>
        <v>169.14222622597222</v>
      </c>
      <c r="BM834" s="47">
        <f>ABS(Table6[[#This Row],[ Red_11]]/Table6[[#This Row],[sales]])</f>
        <v>0.96697334762401854</v>
      </c>
      <c r="BN834" s="9">
        <f>'[1]12'!K$22+'[1]12'!K$28*Table6[[#This Row],[COMBINE LN LING]]+'[1]12'!K$23*Table6[[#This Row],[DL_DUM]]+'[1]12'!K$24*Table6[[#This Row],[CT_DUM]]+'[1]12'!K$25*Table6[[#This Row],[PA_DUM]]+'[1]12'!K$26*Table6[[#This Row],[NY_DUM]]+'[1]12'!K$27*Table6[[#This Row],[NJ_DUM]]</f>
        <v>5.8198998508937869</v>
      </c>
      <c r="BO834" s="9">
        <f>Table6[[#This Row],[sales]]-Table6[[#This Row],[ Pred_12]]</f>
        <v>169.09932273324159</v>
      </c>
      <c r="BP834" s="47">
        <f>ABS(Table6[[#This Row],[ Red_12]]/Table6[[#This Row],[sales]])</f>
        <v>0.96672807159262075</v>
      </c>
      <c r="BQ834">
        <f>LN(G834+'2019 Totals and Calculations'!C$18)</f>
        <v>6.9398622243386274</v>
      </c>
      <c r="BR834">
        <f>LN(Table6[[#This Row],[PROF RADIO]]+'2019 Totals and Calculations'!D$18)</f>
        <v>5.0969311129062849</v>
      </c>
      <c r="BS834">
        <f>LN(Table6[[#This Row],[ONLINE LINGERING]]+'2019 Totals and Calculations'!E$18)</f>
        <v>4.5497265528538575</v>
      </c>
      <c r="BT834">
        <f>MONTH(Table6[[#This Row],[Date]])</f>
        <v>11</v>
      </c>
      <c r="BU834">
        <f t="shared" si="337"/>
        <v>0</v>
      </c>
      <c r="BV834">
        <f t="shared" si="338"/>
        <v>0</v>
      </c>
      <c r="BW834">
        <f t="shared" si="339"/>
        <v>0</v>
      </c>
      <c r="BX834">
        <f t="shared" si="340"/>
        <v>0</v>
      </c>
      <c r="BY834">
        <f t="shared" si="341"/>
        <v>0</v>
      </c>
      <c r="BZ834">
        <f t="shared" si="342"/>
        <v>0</v>
      </c>
      <c r="CA834">
        <f t="shared" si="343"/>
        <v>0</v>
      </c>
      <c r="CB834">
        <f t="shared" si="344"/>
        <v>0</v>
      </c>
      <c r="CC834">
        <f t="shared" si="345"/>
        <v>0</v>
      </c>
      <c r="CD834">
        <f t="shared" si="346"/>
        <v>0</v>
      </c>
      <c r="CE834">
        <f t="shared" si="347"/>
        <v>1</v>
      </c>
      <c r="CF834">
        <f t="shared" si="348"/>
        <v>0</v>
      </c>
      <c r="CG834">
        <f t="shared" si="349"/>
        <v>48</v>
      </c>
      <c r="CH83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192.8509709170383</v>
      </c>
      <c r="CI834" s="79">
        <f>Table6[[#This Row],[sales]]-CH834</f>
        <v>-17.931748332902913</v>
      </c>
      <c r="CJ834">
        <f>ABS(Table6[[#This Row],[sales]]-CH834)/Table6[[#This Row],[sales]]</f>
        <v>0.10251445248836399</v>
      </c>
      <c r="CK83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197.64568694001244</v>
      </c>
      <c r="CL834" s="79">
        <f>Table6[[#This Row],[sales]]-CK834</f>
        <v>-22.726464355877056</v>
      </c>
      <c r="CM834">
        <f>ABS(Table6[[#This Row],[sales]]-CK834)/Table6[[#This Row],[sales]]</f>
        <v>0.12992548228909334</v>
      </c>
      <c r="CN83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203.24936273278047</v>
      </c>
      <c r="CO834" s="79">
        <f>Table6[[#This Row],[sales]]-CN834</f>
        <v>-28.330140148645086</v>
      </c>
      <c r="CP834">
        <f>ABS(Table6[[#This Row],[sales]]-CN834)/Table6[[#This Row],[sales]]</f>
        <v>0.1619612740676252</v>
      </c>
      <c r="CQ83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192.70216895869049</v>
      </c>
      <c r="CR834" s="79">
        <f>Table6[[#This Row],[sales]]-CQ834</f>
        <v>-17.78294637455511</v>
      </c>
      <c r="CS834">
        <f>ABS(Table6[[#This Row],[sales]]-CQ834)/Table6[[#This Row],[sales]]</f>
        <v>0.10166376291777532</v>
      </c>
    </row>
    <row r="835" spans="1:97" x14ac:dyDescent="0.2">
      <c r="A835">
        <v>834</v>
      </c>
      <c r="B835" t="s">
        <v>953</v>
      </c>
      <c r="C835" s="5">
        <v>43072</v>
      </c>
      <c r="D835" s="6">
        <v>693.75289619374075</v>
      </c>
      <c r="E835" s="8">
        <f>YEAR(Table6[[#This Row],[Date]])</f>
        <v>2017</v>
      </c>
      <c r="F835" s="6">
        <f>Table6[[#This Row],[TV_State]]+Table6[[#This Row],[Radio_State]]+Table6[[#This Row],[Online]]</f>
        <v>847.92020645901653</v>
      </c>
      <c r="G835" s="6">
        <f t="shared" si="351"/>
        <v>678.09496299155558</v>
      </c>
      <c r="H835" s="6">
        <f>LN(Table6[[#This Row],[PROF TV LING]])</f>
        <v>6.5192873415418058</v>
      </c>
      <c r="I835" s="6">
        <f t="shared" si="352"/>
        <v>6.5421158397456107</v>
      </c>
      <c r="J835" s="6">
        <v>102.77820684351715</v>
      </c>
      <c r="K835" s="6">
        <f t="shared" ref="K835:K898" si="357">IF($B835=$B834,0.5*K834+0.5*J835, J835)</f>
        <v>101.7705773771807</v>
      </c>
      <c r="L835" s="6">
        <f>0.5*J834+0.5*Table6[[#This Row],[Radio_State]]</f>
        <v>102.26940383934134</v>
      </c>
      <c r="M835" s="6">
        <f>LN(Table6[[#This Row],[RADIO LINGERING ]])</f>
        <v>4.6276105455190431</v>
      </c>
      <c r="N835" s="6">
        <f t="shared" si="353"/>
        <v>4.6325733348611724</v>
      </c>
      <c r="O835" s="6">
        <v>51.389103421758577</v>
      </c>
      <c r="P835" s="6">
        <f t="shared" si="354"/>
        <v>51.171966365046913</v>
      </c>
      <c r="Q835" s="6">
        <f>0.3*O834+0.7*Table6[[#This Row],[Online]]</f>
        <v>51.236462520505825</v>
      </c>
      <c r="R835" s="6">
        <f>LN(Table6[[#This Row],[ONLINE LINGERING]])</f>
        <v>3.9364514371844841</v>
      </c>
      <c r="S835" s="6">
        <f t="shared" si="355"/>
        <v>3.939426154301227</v>
      </c>
      <c r="T835" s="6">
        <v>207.6544685673978</v>
      </c>
      <c r="U835" s="6">
        <f t="shared" si="356"/>
        <v>5.3358754895533691</v>
      </c>
      <c r="V835" s="8">
        <f>YEAR(Table6[[#This Row],[Date]])</f>
        <v>2017</v>
      </c>
      <c r="W835" s="8">
        <f>WEEKNUM(Table6[[#This Row],[Date]])</f>
        <v>49</v>
      </c>
      <c r="X835" t="s">
        <v>1002</v>
      </c>
      <c r="Y835" s="9">
        <f>Table6[[#This Row],[LNTVLING]]+Table6[[#This Row],[LNRADIOLING]]+Table6[[#This Row],[LNONLINELING]]</f>
        <v>15.083349324245333</v>
      </c>
      <c r="Z835">
        <f t="shared" si="350"/>
        <v>1</v>
      </c>
      <c r="AA835">
        <f t="shared" ref="AA835:AA898" si="358">IF($B835="NJ",1,0)</f>
        <v>0</v>
      </c>
      <c r="AB835">
        <f t="shared" ref="AB835:AB898" si="359">IF($B835="NY",1,0)</f>
        <v>0</v>
      </c>
      <c r="AC835">
        <f t="shared" ref="AC835:AC898" si="360">IF($B835="PA",1,0)</f>
        <v>0</v>
      </c>
      <c r="AD835">
        <f t="shared" ref="AD835:AD898" si="361">IF($B835="CT",1,0)</f>
        <v>0</v>
      </c>
      <c r="AE835">
        <f t="shared" ref="AE835:AE898" si="362">IF($B835="DL",1,0)</f>
        <v>0</v>
      </c>
      <c r="AF835">
        <f t="shared" ref="AF835:AF898" si="363">IF($B835="MD",1,0)</f>
        <v>1</v>
      </c>
      <c r="AG835" s="9">
        <f>'[1]1'!J$20+'[1]1'!J$21*Table6[[#This Row],[TV_State]]</f>
        <v>2011.9892517453113</v>
      </c>
      <c r="AH835" s="9">
        <f>Table6[[#This Row],[sales]]-Table6[[#This Row],[Pred_1]]</f>
        <v>-1804.3347831779136</v>
      </c>
      <c r="AI835">
        <f>ABS(Table6[[#This Row],[Res_1]])/Table6[[#This Row],[sales]]</f>
        <v>8.6891209017844275</v>
      </c>
      <c r="AJ835" s="9">
        <f>'[1]2'!J$20+'[1]2'!J$21*Table6[[#This Row],[Radio_State]]</f>
        <v>2165.4837652248116</v>
      </c>
      <c r="AK835" s="9">
        <f>Table6[[#This Row],[sales]]-Table6[[#This Row],[ Pred_2 ]]</f>
        <v>-1957.8292966574138</v>
      </c>
      <c r="AL835">
        <f>ABS(Table6[[#This Row],[ Res_2 ]])/Table6[[#This Row],[sales]]</f>
        <v>9.4283032297085718</v>
      </c>
      <c r="AM835" s="10">
        <f>'[1]3'!J$20+'[1]3'!J$21*Data!O835</f>
        <v>2097.6215351350506</v>
      </c>
      <c r="AN835" s="9">
        <f>Table6[[#This Row],[sales]]-Table6[[#This Row],[Pred_3]]</f>
        <v>-1889.9670665676529</v>
      </c>
      <c r="AO835" s="9">
        <f>ABS(Table6[[#This Row],[Res_3]])/Table6[[#This Row],[sales]]</f>
        <v>9.1014996190858852</v>
      </c>
      <c r="AP835" s="9">
        <f>'[1]4'!L$21+'[1]4'!L$27*Table6[[#This Row],[TV_State]]+'[1]4'!L$22*Table6[[#This Row],[NJ_DUM]]+'[1]4'!L$23*Table6[[#This Row],[NY_DUM]]+'[1]4'!L$24*Table6[[#This Row],[PA_DUM]]+'[1]4'!L$25*Table6[[#This Row],[CT_DUM]]+'[1]4'!L$26*Table6[[#This Row],[DL_DUM]]</f>
        <v>390.85845556715725</v>
      </c>
      <c r="AQ835" s="9">
        <f>Table6[[#This Row],[sales]]-Table6[[#This Row],[Pred_4]]</f>
        <v>-183.20398699975945</v>
      </c>
      <c r="AR835">
        <f>ABS(Table6[[#This Row],[Res_4]]/Table6[[#This Row],[sales]])</f>
        <v>0.88225400716718727</v>
      </c>
      <c r="AS835" s="9">
        <f>'[1]5'!L$20+'[1]5'!L$26*Table6[[#This Row],[Radio_State]]+'[1]5'!L$21*Table6[[#This Row],[NJ_DUM]]+'[1]5'!L$22*Table6[[#This Row],[NY_DUM]]+'[1]5'!L$23*Table6[[#This Row],[PA_DUM]]+'[1]5'!L$24*Table6[[#This Row],[CT_DUM]]+'[1]5'!L$25*Table6[[#This Row],[DL_DUM]]</f>
        <v>377.44513496182742</v>
      </c>
      <c r="AT835" s="9">
        <f>Table6[[#This Row],[sales]]-Table6[[#This Row],[Pred_5]]</f>
        <v>-169.79066639442962</v>
      </c>
      <c r="AU835" s="9">
        <f>ABS(Table6[[#This Row],[Red_5]]/Table6[[#This Row],[sales]])</f>
        <v>0.81765958404753114</v>
      </c>
      <c r="AV835" s="9">
        <f>'[1]6'!L$20+'[1]6'!L$26*Table6[[#This Row],[Online]]+'[1]6'!L$21*Table6[[#This Row],[NJ_DUM]]+'[1]6'!L$22*Table6[[#This Row],[NY_DUM]]+'[1]6'!L$23*Table6[[#This Row],[PA_DUM]]+'[1]6'!L$24*Table6[[#This Row],[CT_DUM]]+'[1]6'!L$25*Table6[[#This Row],[DL_DUM]]</f>
        <v>217.70481370112546</v>
      </c>
      <c r="AW835" s="9">
        <f>Table6[[#This Row],[sales]]-Table6[[#This Row],[Pred_6]]</f>
        <v>-10.05034513372766</v>
      </c>
      <c r="AX835" s="9">
        <f>ABS(Table6[[#This Row],[Red_6]]/Table6[[#This Row],[sales]])</f>
        <v>4.8399368446365262E-2</v>
      </c>
      <c r="AY835" s="9">
        <f>'[1]7'!L$21+'[1]7'!L$27*Table6[[#This Row],[LNTV]]+'[1]7'!L$22*Table6[[#This Row],[NJ_DUM]]+'[1]7'!L$23*Table6[[#This Row],[NY_DUM]]+'[1]7'!L$24*Table6[[#This Row],[PA_DUM]]+'[1]7'!L$25*Table6[[#This Row],[CT_DUM]]+'[1]7'!L$26*Table6[[#This Row],[DL_DUM]]</f>
        <v>5.8696810167020521</v>
      </c>
      <c r="AZ835" s="9">
        <f>Table6[[#This Row],[sales]]-Table6[[#This Row],[Pred_7]]</f>
        <v>201.78478755069574</v>
      </c>
      <c r="BA835" s="9">
        <f>ABS(Table6[[#This Row],[Red_7]]/Table6[[#This Row],[sales]])</f>
        <v>0.97173342304070398</v>
      </c>
      <c r="BB835" s="9">
        <f>'[1]8'!O$22+'[1]8'!O$28*Table6[[#This Row],[LNRADIOLING]]+'[1]8'!O$23*Table6[[#This Row],[DL_DUM]]+'[1]8'!O$24*Table6[[#This Row],[CT_DUM]]+'[1]8'!O$25*Table6[[#This Row],[PA_DUM]]+'[1]8'!O$26*Table6[[#This Row],[NY_DUM]]+'[1]8'!O$27*Table6[[#This Row],[NJ_DUM]]</f>
        <v>5.851886245540479</v>
      </c>
      <c r="BC835" s="9">
        <f>Table6[[#This Row],[sales]]-Table6[[#This Row],[Pred_8]]</f>
        <v>201.80258232185733</v>
      </c>
      <c r="BD835" s="9">
        <f>ABS(Table6[[#This Row],[Red_8]]/Table6[[#This Row],[sales]])</f>
        <v>0.97181911718099556</v>
      </c>
      <c r="BE835" s="9">
        <f>'[1]9'!M$19+'[1]9'!M$21*Table6[[#This Row],[LNONLINE]]+'[1]9'!M$20*Table6[[#This Row],[DL_DUM]]+'[1]9'!M$22*Table6[[#This Row],[CT_DUM]]+'[1]9'!M$23*Table6[[#This Row],[PA_DUM]]+'[1]9'!M$24*Table6[[#This Row],[NY_DUM]]+'[1]9'!M$25*Table6[[#This Row],[NJ_DUM]]</f>
        <v>5.789541149665971</v>
      </c>
      <c r="BF835" s="9">
        <f>Table6[[#This Row],[sales]]-Table6[[#This Row],[Pred_9]]</f>
        <v>201.86492741773182</v>
      </c>
      <c r="BG835" s="9">
        <f>ABS(Table6[[#This Row],[Red_9]]/Table6[[#This Row],[sales]])</f>
        <v>0.97211935197153299</v>
      </c>
      <c r="BH835" s="9">
        <f>'[1]10'!P$22+'[1]10'!P$30*Table6[[#This Row],[LNTV]]+'[1]10'!P$29*Table6[[#This Row],[LNRADIOLING]]+'[1]10'!P$24*Table6[[#This Row],[LNONLINELING]]+'[1]10'!P$23*Table6[[#This Row],[DL_DUM]]+'[1]10'!P$25*Table6[[#This Row],[CT_DUM]]+'[1]10'!P$26*Table6[[#This Row],[PA_DUM]]+'[1]10'!P$27*Table6[[#This Row],[NY_DUM]]+'[1]10'!P$28*Table6[[#This Row],[NJ_DUM]]</f>
        <v>5.7987958514949902</v>
      </c>
      <c r="BI835" s="9">
        <f>Table6[[#This Row],[sales]]-Table6[[#This Row],[Pred_10]]</f>
        <v>201.85567271590281</v>
      </c>
      <c r="BJ835" s="45">
        <f>ABS(Table6[[#This Row],[Red_10]]/Table6[[#This Row],[sales]])</f>
        <v>0.97207478417632565</v>
      </c>
      <c r="BK835" s="9">
        <f>'[1]11'!P$32+'[1]11'!P$40*Table6[[#This Row],[LNONLINELING]]+'[1]11'!P$39*Table6[[#This Row],[LNRADIOLING]]+'[1]11'!P$38*Table6[[#This Row],[LNTVLING]]+'[1]11'!P$33*Table6[[#This Row],[DL_DUM]]+'[1]11'!P$34*Table6[[#This Row],[CT_DUM]]+'[1]11'!P$35*Table6[[#This Row],[PA_DUM]]+'[1]11'!P$36*Table6[[#This Row],[NY_DUM]]+'[1]11'!P$37*Table6[[#This Row],[NJ_DUM]]</f>
        <v>5.7781225770596603</v>
      </c>
      <c r="BL835" s="9">
        <f>Table6[[#This Row],[sales]]-Table6[[#This Row],[ Pred_11]]</f>
        <v>201.87634599033814</v>
      </c>
      <c r="BM835" s="47">
        <f>ABS(Table6[[#This Row],[ Red_11]]/Table6[[#This Row],[sales]])</f>
        <v>0.97217434030231686</v>
      </c>
      <c r="BN835" s="9">
        <f>'[1]12'!K$22+'[1]12'!K$28*Table6[[#This Row],[COMBINE LN LING]]+'[1]12'!K$23*Table6[[#This Row],[DL_DUM]]+'[1]12'!K$24*Table6[[#This Row],[CT_DUM]]+'[1]12'!K$25*Table6[[#This Row],[PA_DUM]]+'[1]12'!K$26*Table6[[#This Row],[NY_DUM]]+'[1]12'!K$27*Table6[[#This Row],[NJ_DUM]]</f>
        <v>5.8227721187638402</v>
      </c>
      <c r="BO835" s="9">
        <f>Table6[[#This Row],[sales]]-Table6[[#This Row],[ Pred_12]]</f>
        <v>201.83169644863395</v>
      </c>
      <c r="BP835" s="47">
        <f>ABS(Table6[[#This Row],[ Red_12]]/Table6[[#This Row],[sales]])</f>
        <v>0.97195932185358214</v>
      </c>
      <c r="BQ835">
        <f>LN(G835+'2019 Totals and Calculations'!C$18)</f>
        <v>6.9463397099080817</v>
      </c>
      <c r="BR835">
        <f>LN(Table6[[#This Row],[PROF RADIO]]+'2019 Totals and Calculations'!D$18)</f>
        <v>5.1030743479606686</v>
      </c>
      <c r="BS835">
        <f>LN(Table6[[#This Row],[ONLINE LINGERING]]+'2019 Totals and Calculations'!E$18)</f>
        <v>4.5550743490855394</v>
      </c>
      <c r="BT835">
        <f>MONTH(Table6[[#This Row],[Date]])</f>
        <v>12</v>
      </c>
      <c r="BU835">
        <f t="shared" ref="BU835:BU898" si="364">IF($BT835=1,1,0)</f>
        <v>0</v>
      </c>
      <c r="BV835">
        <f t="shared" ref="BV835:BV898" si="365">IF($BT835=2,1,0)</f>
        <v>0</v>
      </c>
      <c r="BW835">
        <f t="shared" ref="BW835:BW898" si="366">IF($BT835=3,1,0)</f>
        <v>0</v>
      </c>
      <c r="BX835">
        <f t="shared" ref="BX835:BX898" si="367">IF($BT835=4,1,0)</f>
        <v>0</v>
      </c>
      <c r="BY835">
        <f t="shared" ref="BY835:BY898" si="368">IF($BT835=5,1,0)</f>
        <v>0</v>
      </c>
      <c r="BZ835">
        <f t="shared" ref="BZ835:BZ898" si="369">IF($BT835=6,1,0)</f>
        <v>0</v>
      </c>
      <c r="CA835">
        <f t="shared" ref="CA835:CA898" si="370">IF($BT835=7,1,0)</f>
        <v>0</v>
      </c>
      <c r="CB835">
        <f t="shared" ref="CB835:CB898" si="371">IF($BT835=8,1,0)</f>
        <v>0</v>
      </c>
      <c r="CC835">
        <f t="shared" ref="CC835:CC898" si="372">IF($BT835=9,1,0)</f>
        <v>0</v>
      </c>
      <c r="CD835">
        <f t="shared" ref="CD835:CD898" si="373">IF($BT835=10,1,0)</f>
        <v>0</v>
      </c>
      <c r="CE835">
        <f t="shared" ref="CE835:CE898" si="374">IF($BT835=11,1,0)</f>
        <v>0</v>
      </c>
      <c r="CF835">
        <f t="shared" ref="CF835:CF898" si="375">IF($BT835=12,1,0)</f>
        <v>1</v>
      </c>
      <c r="CG835">
        <f t="shared" ref="CG835:CG865" si="376">IF(B835=B834,1+CG834,1)</f>
        <v>49</v>
      </c>
      <c r="CH83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194.47813617943419</v>
      </c>
      <c r="CI835" s="79">
        <f>Table6[[#This Row],[sales]]-CH835</f>
        <v>13.176332387963612</v>
      </c>
      <c r="CJ835">
        <f>ABS(Table6[[#This Row],[sales]]-CH835)/Table6[[#This Row],[sales]]</f>
        <v>6.3453160815015203E-2</v>
      </c>
      <c r="CK83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199.56767856130648</v>
      </c>
      <c r="CL835" s="79">
        <f>Table6[[#This Row],[sales]]-CK835</f>
        <v>8.08679000609132</v>
      </c>
      <c r="CM835">
        <f>ABS(Table6[[#This Row],[sales]]-CK835)/Table6[[#This Row],[sales]]</f>
        <v>3.8943491377199109E-2</v>
      </c>
      <c r="CN83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205.6065669198729</v>
      </c>
      <c r="CO835" s="79">
        <f>Table6[[#This Row],[sales]]-CN835</f>
        <v>2.0479016475248955</v>
      </c>
      <c r="CP835">
        <f>ABS(Table6[[#This Row],[sales]]-CN835)/Table6[[#This Row],[sales]]</f>
        <v>9.8620639452322405E-3</v>
      </c>
      <c r="CQ83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193.83429904140203</v>
      </c>
      <c r="CR835" s="79">
        <f>Table6[[#This Row],[sales]]-CQ835</f>
        <v>13.820169525995766</v>
      </c>
      <c r="CS835">
        <f>ABS(Table6[[#This Row],[sales]]-CQ835)/Table6[[#This Row],[sales]]</f>
        <v>6.6553682284521576E-2</v>
      </c>
    </row>
    <row r="836" spans="1:97" x14ac:dyDescent="0.2">
      <c r="A836">
        <v>835</v>
      </c>
      <c r="B836" t="s">
        <v>953</v>
      </c>
      <c r="C836" s="5">
        <v>43079</v>
      </c>
      <c r="D836" s="6">
        <v>700.69042515567833</v>
      </c>
      <c r="E836" s="8">
        <f>YEAR(Table6[[#This Row],[Date]])</f>
        <v>2017</v>
      </c>
      <c r="F836" s="6">
        <f>Table6[[#This Row],[TV_State]]+Table6[[#This Row],[Radio_State]]+Table6[[#This Row],[Online]]</f>
        <v>856.39940852360678</v>
      </c>
      <c r="G836" s="6">
        <f t="shared" si="351"/>
        <v>684.87360164079234</v>
      </c>
      <c r="H836" s="6">
        <f>LN(Table6[[#This Row],[PROF TV LING]])</f>
        <v>6.5292342980836056</v>
      </c>
      <c r="I836" s="6">
        <f t="shared" si="352"/>
        <v>6.5520661705987786</v>
      </c>
      <c r="J836" s="6">
        <v>103.80598891195234</v>
      </c>
      <c r="K836" s="6">
        <f t="shared" si="357"/>
        <v>102.78828314456652</v>
      </c>
      <c r="L836" s="6">
        <f>0.5*J835+0.5*Table6[[#This Row],[Radio_State]]</f>
        <v>103.29209787773475</v>
      </c>
      <c r="M836" s="6">
        <f>LN(Table6[[#This Row],[RADIO LINGERING ]])</f>
        <v>4.6375608763722109</v>
      </c>
      <c r="N836" s="6">
        <f t="shared" si="353"/>
        <v>4.6425236657143403</v>
      </c>
      <c r="O836" s="6">
        <v>51.90299445597617</v>
      </c>
      <c r="P836" s="6">
        <f t="shared" si="354"/>
        <v>51.683686028697394</v>
      </c>
      <c r="Q836" s="6">
        <f>0.3*O835+0.7*Table6[[#This Row],[Online]]</f>
        <v>51.748827145710891</v>
      </c>
      <c r="R836" s="6">
        <f>LN(Table6[[#This Row],[ONLINE LINGERING]])</f>
        <v>3.9464017680376524</v>
      </c>
      <c r="S836" s="6">
        <f t="shared" si="355"/>
        <v>3.9493764851543953</v>
      </c>
      <c r="T836" s="6">
        <v>177.17621609788097</v>
      </c>
      <c r="U836" s="6">
        <f t="shared" si="356"/>
        <v>5.1771448084959948</v>
      </c>
      <c r="V836" s="8">
        <f>YEAR(Table6[[#This Row],[Date]])</f>
        <v>2017</v>
      </c>
      <c r="W836" s="8">
        <f>WEEKNUM(Table6[[#This Row],[Date]])</f>
        <v>50</v>
      </c>
      <c r="X836" t="s">
        <v>1003</v>
      </c>
      <c r="Y836" s="9">
        <f>Table6[[#This Row],[LNTVLING]]+Table6[[#This Row],[LNRADIOLING]]+Table6[[#This Row],[LNONLINELING]]</f>
        <v>15.11319694249347</v>
      </c>
      <c r="Z836">
        <f t="shared" ref="Z836:Z899" si="377">IF(V836&lt;2019,1,IF(W836&lt;41,1,0))</f>
        <v>1</v>
      </c>
      <c r="AA836">
        <f t="shared" si="358"/>
        <v>0</v>
      </c>
      <c r="AB836">
        <f t="shared" si="359"/>
        <v>0</v>
      </c>
      <c r="AC836">
        <f t="shared" si="360"/>
        <v>0</v>
      </c>
      <c r="AD836">
        <f t="shared" si="361"/>
        <v>0</v>
      </c>
      <c r="AE836">
        <f t="shared" si="362"/>
        <v>0</v>
      </c>
      <c r="AF836">
        <f t="shared" si="363"/>
        <v>1</v>
      </c>
      <c r="AG836" s="9">
        <f>'[1]1'!J$20+'[1]1'!J$21*Table6[[#This Row],[TV_State]]</f>
        <v>2018.8118188082017</v>
      </c>
      <c r="AH836" s="9">
        <f>Table6[[#This Row],[sales]]-Table6[[#This Row],[Pred_1]]</f>
        <v>-1841.6356027103207</v>
      </c>
      <c r="AI836">
        <f>ABS(Table6[[#This Row],[Res_1]])/Table6[[#This Row],[sales]]</f>
        <v>10.39437258154847</v>
      </c>
      <c r="AJ836" s="9">
        <f>'[1]2'!J$20+'[1]2'!J$21*Table6[[#This Row],[Radio_State]]</f>
        <v>2169.995784837085</v>
      </c>
      <c r="AK836" s="9">
        <f>Table6[[#This Row],[sales]]-Table6[[#This Row],[ Pred_2 ]]</f>
        <v>-1992.819568739204</v>
      </c>
      <c r="AL836">
        <f>ABS(Table6[[#This Row],[ Res_2 ]])/Table6[[#This Row],[sales]]</f>
        <v>11.247669764198323</v>
      </c>
      <c r="AM836" s="10">
        <f>'[1]3'!J$20+'[1]3'!J$21*Data!O836</f>
        <v>2100.5904486691525</v>
      </c>
      <c r="AN836" s="9">
        <f>Table6[[#This Row],[sales]]-Table6[[#This Row],[Pred_3]]</f>
        <v>-1923.4142325712714</v>
      </c>
      <c r="AO836" s="9">
        <f>ABS(Table6[[#This Row],[Res_3]])/Table6[[#This Row],[sales]]</f>
        <v>10.855939216518101</v>
      </c>
      <c r="AP836" s="9">
        <f>'[1]4'!L$21+'[1]4'!L$27*Table6[[#This Row],[TV_State]]+'[1]4'!L$22*Table6[[#This Row],[NJ_DUM]]+'[1]4'!L$23*Table6[[#This Row],[NY_DUM]]+'[1]4'!L$24*Table6[[#This Row],[PA_DUM]]+'[1]4'!L$25*Table6[[#This Row],[CT_DUM]]+'[1]4'!L$26*Table6[[#This Row],[DL_DUM]]</f>
        <v>392.38874017937064</v>
      </c>
      <c r="AQ836" s="9">
        <f>Table6[[#This Row],[sales]]-Table6[[#This Row],[Pred_4]]</f>
        <v>-215.21252408148968</v>
      </c>
      <c r="AR836">
        <f>ABS(Table6[[#This Row],[Res_4]]/Table6[[#This Row],[sales]])</f>
        <v>1.2146806655053271</v>
      </c>
      <c r="AS836" s="9">
        <f>'[1]5'!L$20+'[1]5'!L$26*Table6[[#This Row],[Radio_State]]+'[1]5'!L$21*Table6[[#This Row],[NJ_DUM]]+'[1]5'!L$22*Table6[[#This Row],[NY_DUM]]+'[1]5'!L$23*Table6[[#This Row],[PA_DUM]]+'[1]5'!L$24*Table6[[#This Row],[CT_DUM]]+'[1]5'!L$25*Table6[[#This Row],[DL_DUM]]</f>
        <v>379.25567102817524</v>
      </c>
      <c r="AT836" s="9">
        <f>Table6[[#This Row],[sales]]-Table6[[#This Row],[Pred_5]]</f>
        <v>-202.07945493029428</v>
      </c>
      <c r="AU836" s="9">
        <f>ABS(Table6[[#This Row],[Red_5]]/Table6[[#This Row],[sales]])</f>
        <v>1.1405563307586133</v>
      </c>
      <c r="AV836" s="9">
        <f>'[1]6'!L$20+'[1]6'!L$26*Table6[[#This Row],[Online]]+'[1]6'!L$21*Table6[[#This Row],[NJ_DUM]]+'[1]6'!L$22*Table6[[#This Row],[NY_DUM]]+'[1]6'!L$23*Table6[[#This Row],[PA_DUM]]+'[1]6'!L$24*Table6[[#This Row],[CT_DUM]]+'[1]6'!L$25*Table6[[#This Row],[DL_DUM]]</f>
        <v>219.94139985000137</v>
      </c>
      <c r="AW836" s="9">
        <f>Table6[[#This Row],[sales]]-Table6[[#This Row],[Pred_6]]</f>
        <v>-42.765183752120407</v>
      </c>
      <c r="AX836" s="9">
        <f>ABS(Table6[[#This Row],[Red_6]]/Table6[[#This Row],[sales]])</f>
        <v>0.2413709057230051</v>
      </c>
      <c r="AY836" s="9">
        <f>'[1]7'!L$21+'[1]7'!L$27*Table6[[#This Row],[LNTV]]+'[1]7'!L$22*Table6[[#This Row],[NJ_DUM]]+'[1]7'!L$23*Table6[[#This Row],[NY_DUM]]+'[1]7'!L$24*Table6[[#This Row],[PA_DUM]]+'[1]7'!L$25*Table6[[#This Row],[CT_DUM]]+'[1]7'!L$26*Table6[[#This Row],[DL_DUM]]</f>
        <v>5.8707823639920527</v>
      </c>
      <c r="AZ836" s="9">
        <f>Table6[[#This Row],[sales]]-Table6[[#This Row],[Pred_7]]</f>
        <v>171.30543373388892</v>
      </c>
      <c r="BA836" s="9">
        <f>ABS(Table6[[#This Row],[Red_7]]/Table6[[#This Row],[sales]])</f>
        <v>0.96686472657961753</v>
      </c>
      <c r="BB836" s="9">
        <f>'[1]8'!O$22+'[1]8'!O$28*Table6[[#This Row],[LNRADIOLING]]+'[1]8'!O$23*Table6[[#This Row],[DL_DUM]]+'[1]8'!O$24*Table6[[#This Row],[CT_DUM]]+'[1]8'!O$25*Table6[[#This Row],[PA_DUM]]+'[1]8'!O$26*Table6[[#This Row],[NY_DUM]]+'[1]8'!O$27*Table6[[#This Row],[NJ_DUM]]</f>
        <v>5.8525961115442557</v>
      </c>
      <c r="BC836" s="9">
        <f>Table6[[#This Row],[sales]]-Table6[[#This Row],[Pred_8]]</f>
        <v>171.32361998633672</v>
      </c>
      <c r="BD836" s="9">
        <f>ABS(Table6[[#This Row],[Red_8]]/Table6[[#This Row],[sales]])</f>
        <v>0.96696737157818646</v>
      </c>
      <c r="BE836" s="9">
        <f>'[1]9'!M$19+'[1]9'!M$21*Table6[[#This Row],[LNONLINE]]+'[1]9'!M$20*Table6[[#This Row],[DL_DUM]]+'[1]9'!M$22*Table6[[#This Row],[CT_DUM]]+'[1]9'!M$23*Table6[[#This Row],[PA_DUM]]+'[1]9'!M$24*Table6[[#This Row],[NY_DUM]]+'[1]9'!M$25*Table6[[#This Row],[NJ_DUM]]</f>
        <v>5.7926915979973037</v>
      </c>
      <c r="BF836" s="9">
        <f>Table6[[#This Row],[sales]]-Table6[[#This Row],[Pred_9]]</f>
        <v>171.38352449988366</v>
      </c>
      <c r="BG836" s="9">
        <f>ABS(Table6[[#This Row],[Red_9]]/Table6[[#This Row],[sales]])</f>
        <v>0.96730547854799465</v>
      </c>
      <c r="BH836" s="9">
        <f>'[1]10'!P$22+'[1]10'!P$30*Table6[[#This Row],[LNTV]]+'[1]10'!P$29*Table6[[#This Row],[LNRADIOLING]]+'[1]10'!P$24*Table6[[#This Row],[LNONLINELING]]+'[1]10'!P$23*Table6[[#This Row],[DL_DUM]]+'[1]10'!P$25*Table6[[#This Row],[CT_DUM]]+'[1]10'!P$26*Table6[[#This Row],[PA_DUM]]+'[1]10'!P$27*Table6[[#This Row],[NY_DUM]]+'[1]10'!P$28*Table6[[#This Row],[NJ_DUM]]</f>
        <v>5.8006069347712081</v>
      </c>
      <c r="BI836" s="9">
        <f>Table6[[#This Row],[sales]]-Table6[[#This Row],[Pred_10]]</f>
        <v>171.37560916310977</v>
      </c>
      <c r="BJ836" s="45">
        <f>ABS(Table6[[#This Row],[Red_10]]/Table6[[#This Row],[sales]])</f>
        <v>0.96726080360827527</v>
      </c>
      <c r="BK836" s="9">
        <f>'[1]11'!P$32+'[1]11'!P$40*Table6[[#This Row],[LNONLINELING]]+'[1]11'!P$39*Table6[[#This Row],[LNRADIOLING]]+'[1]11'!P$38*Table6[[#This Row],[LNTVLING]]+'[1]11'!P$33*Table6[[#This Row],[DL_DUM]]+'[1]11'!P$34*Table6[[#This Row],[CT_DUM]]+'[1]11'!P$35*Table6[[#This Row],[PA_DUM]]+'[1]11'!P$36*Table6[[#This Row],[NY_DUM]]+'[1]11'!P$37*Table6[[#This Row],[NJ_DUM]]</f>
        <v>5.7792485438991319</v>
      </c>
      <c r="BL836" s="9">
        <f>Table6[[#This Row],[sales]]-Table6[[#This Row],[ Pred_11]]</f>
        <v>171.39696755398182</v>
      </c>
      <c r="BM836" s="47">
        <f>ABS(Table6[[#This Row],[ Red_11]]/Table6[[#This Row],[sales]])</f>
        <v>0.96738135246828838</v>
      </c>
      <c r="BN836" s="9">
        <f>'[1]12'!K$22+'[1]12'!K$28*Table6[[#This Row],[COMBINE LN LING]]+'[1]12'!K$23*Table6[[#This Row],[DL_DUM]]+'[1]12'!K$24*Table6[[#This Row],[CT_DUM]]+'[1]12'!K$25*Table6[[#This Row],[PA_DUM]]+'[1]12'!K$26*Table6[[#This Row],[NY_DUM]]+'[1]12'!K$27*Table6[[#This Row],[NJ_DUM]]</f>
        <v>5.8256445304408784</v>
      </c>
      <c r="BO836" s="9">
        <f>Table6[[#This Row],[sales]]-Table6[[#This Row],[ Pred_12]]</f>
        <v>171.35057156744008</v>
      </c>
      <c r="BP836" s="47">
        <f>ABS(Table6[[#This Row],[ Red_12]]/Table6[[#This Row],[sales]])</f>
        <v>0.96711948895430466</v>
      </c>
      <c r="BQ836">
        <f>LN(G836+'2019 Totals and Calculations'!C$18)</f>
        <v>6.9528406035702339</v>
      </c>
      <c r="BR836">
        <f>LN(Table6[[#This Row],[PROF RADIO]]+'2019 Totals and Calculations'!D$18)</f>
        <v>5.1092409434132513</v>
      </c>
      <c r="BS836">
        <f>LN(Table6[[#This Row],[ONLINE LINGERING]]+'2019 Totals and Calculations'!E$18)</f>
        <v>4.5604467493128729</v>
      </c>
      <c r="BT836">
        <f>MONTH(Table6[[#This Row],[Date]])</f>
        <v>12</v>
      </c>
      <c r="BU836">
        <f t="shared" si="364"/>
        <v>0</v>
      </c>
      <c r="BV836">
        <f t="shared" si="365"/>
        <v>0</v>
      </c>
      <c r="BW836">
        <f t="shared" si="366"/>
        <v>0</v>
      </c>
      <c r="BX836">
        <f t="shared" si="367"/>
        <v>0</v>
      </c>
      <c r="BY836">
        <f t="shared" si="368"/>
        <v>0</v>
      </c>
      <c r="BZ836">
        <f t="shared" si="369"/>
        <v>0</v>
      </c>
      <c r="CA836">
        <f t="shared" si="370"/>
        <v>0</v>
      </c>
      <c r="CB836">
        <f t="shared" si="371"/>
        <v>0</v>
      </c>
      <c r="CC836">
        <f t="shared" si="372"/>
        <v>0</v>
      </c>
      <c r="CD836">
        <f t="shared" si="373"/>
        <v>0</v>
      </c>
      <c r="CE836">
        <f t="shared" si="374"/>
        <v>0</v>
      </c>
      <c r="CF836">
        <f t="shared" si="375"/>
        <v>1</v>
      </c>
      <c r="CG836">
        <f t="shared" si="376"/>
        <v>50</v>
      </c>
      <c r="CH83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195.3828071477846</v>
      </c>
      <c r="CI836" s="79">
        <f>Table6[[#This Row],[sales]]-CH836</f>
        <v>-18.206591049903636</v>
      </c>
      <c r="CJ836">
        <f>ABS(Table6[[#This Row],[sales]]-CH836)/Table6[[#This Row],[sales]]</f>
        <v>0.10275979164068731</v>
      </c>
      <c r="CK83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200.39892170224485</v>
      </c>
      <c r="CL836" s="79">
        <f>Table6[[#This Row],[sales]]-CK836</f>
        <v>-23.222705604363881</v>
      </c>
      <c r="CM836">
        <f>ABS(Table6[[#This Row],[sales]]-CK836)/Table6[[#This Row],[sales]]</f>
        <v>0.13107123583412855</v>
      </c>
      <c r="CN83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206.45301144723817</v>
      </c>
      <c r="CO836" s="79">
        <f>Table6[[#This Row],[sales]]-CN836</f>
        <v>-29.276795349357201</v>
      </c>
      <c r="CP836">
        <f>ABS(Table6[[#This Row],[sales]]-CN836)/Table6[[#This Row],[sales]]</f>
        <v>0.16524111415260861</v>
      </c>
      <c r="CQ83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194.97544898023847</v>
      </c>
      <c r="CR836" s="79">
        <f>Table6[[#This Row],[sales]]-CQ836</f>
        <v>-17.799232882357501</v>
      </c>
      <c r="CS836">
        <f>ABS(Table6[[#This Row],[sales]]-CQ836)/Table6[[#This Row],[sales]]</f>
        <v>0.1004606220539461</v>
      </c>
    </row>
    <row r="837" spans="1:97" x14ac:dyDescent="0.2">
      <c r="A837">
        <v>836</v>
      </c>
      <c r="B837" t="s">
        <v>953</v>
      </c>
      <c r="C837" s="5">
        <v>43086</v>
      </c>
      <c r="D837" s="6">
        <v>707.69732940723497</v>
      </c>
      <c r="E837" s="8">
        <f>YEAR(Table6[[#This Row],[Date]])</f>
        <v>2017</v>
      </c>
      <c r="F837" s="6">
        <f>Table6[[#This Row],[TV_State]]+Table6[[#This Row],[Radio_State]]+Table6[[#This Row],[Online]]</f>
        <v>864.96340260884278</v>
      </c>
      <c r="G837" s="6">
        <f t="shared" si="351"/>
        <v>691.7207199707251</v>
      </c>
      <c r="H837" s="6">
        <f>LN(Table6[[#This Row],[PROF TV LING]])</f>
        <v>6.5391822902984522</v>
      </c>
      <c r="I837" s="6">
        <f t="shared" si="352"/>
        <v>6.5620165014519465</v>
      </c>
      <c r="J837" s="6">
        <v>104.84404880107186</v>
      </c>
      <c r="K837" s="6">
        <f t="shared" si="357"/>
        <v>103.81616597281919</v>
      </c>
      <c r="L837" s="6">
        <f>0.5*J836+0.5*Table6[[#This Row],[Radio_State]]</f>
        <v>104.3250188565121</v>
      </c>
      <c r="M837" s="6">
        <f>LN(Table6[[#This Row],[RADIO LINGERING ]])</f>
        <v>4.6475112072253797</v>
      </c>
      <c r="N837" s="6">
        <f t="shared" si="353"/>
        <v>4.6524739965675082</v>
      </c>
      <c r="O837" s="6">
        <v>52.422024400535932</v>
      </c>
      <c r="P837" s="6">
        <f t="shared" si="354"/>
        <v>52.200522888984366</v>
      </c>
      <c r="Q837" s="6">
        <f>0.3*O836+0.7*Table6[[#This Row],[Online]]</f>
        <v>52.266315417168002</v>
      </c>
      <c r="R837" s="6">
        <f>LN(Table6[[#This Row],[ONLINE LINGERING]])</f>
        <v>3.9563520988908203</v>
      </c>
      <c r="S837" s="6">
        <f t="shared" si="355"/>
        <v>3.9593268160075632</v>
      </c>
      <c r="T837" s="6">
        <v>207.20097875167221</v>
      </c>
      <c r="U837" s="6">
        <f t="shared" si="356"/>
        <v>5.3336892340791531</v>
      </c>
      <c r="V837" s="8">
        <f>YEAR(Table6[[#This Row],[Date]])</f>
        <v>2017</v>
      </c>
      <c r="W837" s="8">
        <f>WEEKNUM(Table6[[#This Row],[Date]])</f>
        <v>51</v>
      </c>
      <c r="X837" t="s">
        <v>1004</v>
      </c>
      <c r="Y837" s="9">
        <f>Table6[[#This Row],[LNTVLING]]+Table6[[#This Row],[LNRADIOLING]]+Table6[[#This Row],[LNONLINELING]]</f>
        <v>15.143045596414652</v>
      </c>
      <c r="Z837">
        <f t="shared" si="377"/>
        <v>1</v>
      </c>
      <c r="AA837">
        <f t="shared" si="358"/>
        <v>0</v>
      </c>
      <c r="AB837">
        <f t="shared" si="359"/>
        <v>0</v>
      </c>
      <c r="AC837">
        <f t="shared" si="360"/>
        <v>0</v>
      </c>
      <c r="AD837">
        <f t="shared" si="361"/>
        <v>0</v>
      </c>
      <c r="AE837">
        <f t="shared" si="362"/>
        <v>0</v>
      </c>
      <c r="AF837">
        <f t="shared" si="363"/>
        <v>1</v>
      </c>
      <c r="AG837" s="9">
        <f>'[1]1'!J$20+'[1]1'!J$21*Table6[[#This Row],[TV_State]]</f>
        <v>2025.7026115417202</v>
      </c>
      <c r="AH837" s="9">
        <f>Table6[[#This Row],[sales]]-Table6[[#This Row],[Pred_1]]</f>
        <v>-1818.501632790048</v>
      </c>
      <c r="AI837">
        <f>ABS(Table6[[#This Row],[Res_1]])/Table6[[#This Row],[sales]]</f>
        <v>8.7765108241573486</v>
      </c>
      <c r="AJ837" s="9">
        <f>'[1]2'!J$20+'[1]2'!J$21*Table6[[#This Row],[Radio_State]]</f>
        <v>2174.5529246454807</v>
      </c>
      <c r="AK837" s="9">
        <f>Table6[[#This Row],[sales]]-Table6[[#This Row],[ Pred_2 ]]</f>
        <v>-1967.3519458938085</v>
      </c>
      <c r="AL837">
        <f>ABS(Table6[[#This Row],[ Res_2 ]])/Table6[[#This Row],[sales]]</f>
        <v>9.4948969727196868</v>
      </c>
      <c r="AM837" s="10">
        <f>'[1]3'!J$20+'[1]3'!J$21*Data!O837</f>
        <v>2103.5890513385957</v>
      </c>
      <c r="AN837" s="9">
        <f>Table6[[#This Row],[sales]]-Table6[[#This Row],[Pred_3]]</f>
        <v>-1896.3880725869235</v>
      </c>
      <c r="AO837" s="9">
        <f>ABS(Table6[[#This Row],[Res_3]])/Table6[[#This Row],[sales]]</f>
        <v>9.1524088544954267</v>
      </c>
      <c r="AP837" s="9">
        <f>'[1]4'!L$21+'[1]4'!L$27*Table6[[#This Row],[TV_State]]+'[1]4'!L$22*Table6[[#This Row],[NJ_DUM]]+'[1]4'!L$23*Table6[[#This Row],[NY_DUM]]+'[1]4'!L$24*Table6[[#This Row],[PA_DUM]]+'[1]4'!L$25*Table6[[#This Row],[CT_DUM]]+'[1]4'!L$26*Table6[[#This Row],[DL_DUM]]</f>
        <v>393.93432763770608</v>
      </c>
      <c r="AQ837" s="9">
        <f>Table6[[#This Row],[sales]]-Table6[[#This Row],[Pred_4]]</f>
        <v>-186.73334888603387</v>
      </c>
      <c r="AR837">
        <f>ABS(Table6[[#This Row],[Res_4]]/Table6[[#This Row],[sales]])</f>
        <v>0.90121846919377468</v>
      </c>
      <c r="AS837" s="9">
        <f>'[1]5'!L$20+'[1]5'!L$26*Table6[[#This Row],[Radio_State]]+'[1]5'!L$21*Table6[[#This Row],[NJ_DUM]]+'[1]5'!L$22*Table6[[#This Row],[NY_DUM]]+'[1]5'!L$23*Table6[[#This Row],[PA_DUM]]+'[1]5'!L$24*Table6[[#This Row],[CT_DUM]]+'[1]5'!L$25*Table6[[#This Row],[DL_DUM]]</f>
        <v>381.08431245518648</v>
      </c>
      <c r="AT837" s="9">
        <f>Table6[[#This Row],[sales]]-Table6[[#This Row],[Pred_5]]</f>
        <v>-173.88333370351427</v>
      </c>
      <c r="AU837" s="9">
        <f>ABS(Table6[[#This Row],[Red_5]]/Table6[[#This Row],[sales]])</f>
        <v>0.83920131435243495</v>
      </c>
      <c r="AV837" s="9">
        <f>'[1]6'!L$20+'[1]6'!L$26*Table6[[#This Row],[Online]]+'[1]6'!L$21*Table6[[#This Row],[NJ_DUM]]+'[1]6'!L$22*Table6[[#This Row],[NY_DUM]]+'[1]6'!L$23*Table6[[#This Row],[PA_DUM]]+'[1]6'!L$24*Table6[[#This Row],[CT_DUM]]+'[1]6'!L$25*Table6[[#This Row],[DL_DUM]]</f>
        <v>222.200351860366</v>
      </c>
      <c r="AW837" s="9">
        <f>Table6[[#This Row],[sales]]-Table6[[#This Row],[Pred_6]]</f>
        <v>-14.999373108693788</v>
      </c>
      <c r="AX837" s="9">
        <f>ABS(Table6[[#This Row],[Red_6]]/Table6[[#This Row],[sales]])</f>
        <v>7.2390454905477783E-2</v>
      </c>
      <c r="AY837" s="9">
        <f>'[1]7'!L$21+'[1]7'!L$27*Table6[[#This Row],[LNTV]]+'[1]7'!L$22*Table6[[#This Row],[NJ_DUM]]+'[1]7'!L$23*Table6[[#This Row],[NY_DUM]]+'[1]7'!L$24*Table6[[#This Row],[PA_DUM]]+'[1]7'!L$25*Table6[[#This Row],[CT_DUM]]+'[1]7'!L$26*Table6[[#This Row],[DL_DUM]]</f>
        <v>5.8718837112820532</v>
      </c>
      <c r="AZ837" s="9">
        <f>Table6[[#This Row],[sales]]-Table6[[#This Row],[Pred_7]]</f>
        <v>201.32909504039014</v>
      </c>
      <c r="BA837" s="9">
        <f>ABS(Table6[[#This Row],[Red_7]]/Table6[[#This Row],[sales]])</f>
        <v>0.97166092676463922</v>
      </c>
      <c r="BB837" s="9">
        <f>'[1]8'!O$22+'[1]8'!O$28*Table6[[#This Row],[LNRADIOLING]]+'[1]8'!O$23*Table6[[#This Row],[DL_DUM]]+'[1]8'!O$24*Table6[[#This Row],[CT_DUM]]+'[1]8'!O$25*Table6[[#This Row],[PA_DUM]]+'[1]8'!O$26*Table6[[#This Row],[NY_DUM]]+'[1]8'!O$27*Table6[[#This Row],[NJ_DUM]]</f>
        <v>5.8533059775480316</v>
      </c>
      <c r="BC837" s="9">
        <f>Table6[[#This Row],[sales]]-Table6[[#This Row],[Pred_8]]</f>
        <v>201.34767277412419</v>
      </c>
      <c r="BD837" s="9">
        <f>ABS(Table6[[#This Row],[Red_8]]/Table6[[#This Row],[sales]])</f>
        <v>0.97175058721820451</v>
      </c>
      <c r="BE837" s="9">
        <f>'[1]9'!M$19+'[1]9'!M$21*Table6[[#This Row],[LNONLINE]]+'[1]9'!M$20*Table6[[#This Row],[DL_DUM]]+'[1]9'!M$22*Table6[[#This Row],[CT_DUM]]+'[1]9'!M$23*Table6[[#This Row],[PA_DUM]]+'[1]9'!M$24*Table6[[#This Row],[NY_DUM]]+'[1]9'!M$25*Table6[[#This Row],[NJ_DUM]]</f>
        <v>5.7958420463286355</v>
      </c>
      <c r="BF837" s="9">
        <f>Table6[[#This Row],[sales]]-Table6[[#This Row],[Pred_9]]</f>
        <v>201.40513670534358</v>
      </c>
      <c r="BG837" s="9">
        <f>ABS(Table6[[#This Row],[Red_9]]/Table6[[#This Row],[sales]])</f>
        <v>0.97202792148354245</v>
      </c>
      <c r="BH837" s="9">
        <f>'[1]10'!P$22+'[1]10'!P$30*Table6[[#This Row],[LNTV]]+'[1]10'!P$29*Table6[[#This Row],[LNRADIOLING]]+'[1]10'!P$24*Table6[[#This Row],[LNONLINELING]]+'[1]10'!P$23*Table6[[#This Row],[DL_DUM]]+'[1]10'!P$25*Table6[[#This Row],[CT_DUM]]+'[1]10'!P$26*Table6[[#This Row],[PA_DUM]]+'[1]10'!P$27*Table6[[#This Row],[NY_DUM]]+'[1]10'!P$28*Table6[[#This Row],[NJ_DUM]]</f>
        <v>5.8024180180474261</v>
      </c>
      <c r="BI837" s="9">
        <f>Table6[[#This Row],[sales]]-Table6[[#This Row],[Pred_10]]</f>
        <v>201.39856073362478</v>
      </c>
      <c r="BJ837" s="45">
        <f>ABS(Table6[[#This Row],[Red_10]]/Table6[[#This Row],[sales]])</f>
        <v>0.97199618431821422</v>
      </c>
      <c r="BK837" s="9">
        <f>'[1]11'!P$32+'[1]11'!P$40*Table6[[#This Row],[LNONLINELING]]+'[1]11'!P$39*Table6[[#This Row],[LNRADIOLING]]+'[1]11'!P$38*Table6[[#This Row],[LNTVLING]]+'[1]11'!P$33*Table6[[#This Row],[DL_DUM]]+'[1]11'!P$34*Table6[[#This Row],[CT_DUM]]+'[1]11'!P$35*Table6[[#This Row],[PA_DUM]]+'[1]11'!P$36*Table6[[#This Row],[NY_DUM]]+'[1]11'!P$37*Table6[[#This Row],[NJ_DUM]]</f>
        <v>5.7803743360443951</v>
      </c>
      <c r="BL837" s="9">
        <f>Table6[[#This Row],[sales]]-Table6[[#This Row],[ Pred_11]]</f>
        <v>201.42060441562782</v>
      </c>
      <c r="BM837" s="47">
        <f>ABS(Table6[[#This Row],[ Red_11]]/Table6[[#This Row],[sales]])</f>
        <v>0.97210257224232466</v>
      </c>
      <c r="BN837" s="9">
        <f>'[1]12'!K$22+'[1]12'!K$28*Table6[[#This Row],[COMBINE LN LING]]+'[1]12'!K$23*Table6[[#This Row],[DL_DUM]]+'[1]12'!K$24*Table6[[#This Row],[CT_DUM]]+'[1]12'!K$25*Table6[[#This Row],[PA_DUM]]+'[1]12'!K$26*Table6[[#This Row],[NY_DUM]]+'[1]12'!K$27*Table6[[#This Row],[NJ_DUM]]</f>
        <v>5.8285170417868182</v>
      </c>
      <c r="BO837" s="9">
        <f>Table6[[#This Row],[sales]]-Table6[[#This Row],[ Pred_12]]</f>
        <v>201.37246170988539</v>
      </c>
      <c r="BP837" s="47">
        <f>ABS(Table6[[#This Row],[ Red_12]]/Table6[[#This Row],[sales]])</f>
        <v>0.97187022437392911</v>
      </c>
      <c r="BQ837">
        <f>LN(G837+'2019 Totals and Calculations'!C$18)</f>
        <v>6.9593645456907716</v>
      </c>
      <c r="BR837">
        <f>LN(Table6[[#This Row],[PROF RADIO]]+'2019 Totals and Calculations'!D$18)</f>
        <v>5.1154308436469851</v>
      </c>
      <c r="BS837">
        <f>LN(Table6[[#This Row],[ONLINE LINGERING]]+'2019 Totals and Calculations'!E$18)</f>
        <v>4.5658437339967328</v>
      </c>
      <c r="BT837">
        <f>MONTH(Table6[[#This Row],[Date]])</f>
        <v>12</v>
      </c>
      <c r="BU837">
        <f t="shared" si="364"/>
        <v>0</v>
      </c>
      <c r="BV837">
        <f t="shared" si="365"/>
        <v>0</v>
      </c>
      <c r="BW837">
        <f t="shared" si="366"/>
        <v>0</v>
      </c>
      <c r="BX837">
        <f t="shared" si="367"/>
        <v>0</v>
      </c>
      <c r="BY837">
        <f t="shared" si="368"/>
        <v>0</v>
      </c>
      <c r="BZ837">
        <f t="shared" si="369"/>
        <v>0</v>
      </c>
      <c r="CA837">
        <f t="shared" si="370"/>
        <v>0</v>
      </c>
      <c r="CB837">
        <f t="shared" si="371"/>
        <v>0</v>
      </c>
      <c r="CC837">
        <f t="shared" si="372"/>
        <v>0</v>
      </c>
      <c r="CD837">
        <f t="shared" si="373"/>
        <v>0</v>
      </c>
      <c r="CE837">
        <f t="shared" si="374"/>
        <v>0</v>
      </c>
      <c r="CF837">
        <f t="shared" si="375"/>
        <v>1</v>
      </c>
      <c r="CG837">
        <f t="shared" si="376"/>
        <v>51</v>
      </c>
      <c r="CH83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196.29303463960034</v>
      </c>
      <c r="CI837" s="79">
        <f>Table6[[#This Row],[sales]]-CH837</f>
        <v>10.907944112071874</v>
      </c>
      <c r="CJ837">
        <f>ABS(Table6[[#This Row],[sales]]-CH837)/Table6[[#This Row],[sales]]</f>
        <v>5.2644269239407931E-2</v>
      </c>
      <c r="CK83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201.23506435004748</v>
      </c>
      <c r="CL837" s="79">
        <f>Table6[[#This Row],[sales]]-CK837</f>
        <v>5.9659144016247296</v>
      </c>
      <c r="CM837">
        <f>ABS(Table6[[#This Row],[sales]]-CK837)/Table6[[#This Row],[sales]]</f>
        <v>2.8792887164759987E-2</v>
      </c>
      <c r="CN83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207.3046050734001</v>
      </c>
      <c r="CO837" s="79">
        <f>Table6[[#This Row],[sales]]-CN837</f>
        <v>-0.10362632172788722</v>
      </c>
      <c r="CP837">
        <f>ABS(Table6[[#This Row],[sales]]-CN837)/Table6[[#This Row],[sales]]</f>
        <v>5.0012467292484205E-4</v>
      </c>
      <c r="CQ83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196.12569061871096</v>
      </c>
      <c r="CR837" s="79">
        <f>Table6[[#This Row],[sales]]-CQ837</f>
        <v>11.075288132961248</v>
      </c>
      <c r="CS837">
        <f>ABS(Table6[[#This Row],[sales]]-CQ837)/Table6[[#This Row],[sales]]</f>
        <v>5.3451910312811997E-2</v>
      </c>
    </row>
    <row r="838" spans="1:97" x14ac:dyDescent="0.2">
      <c r="A838">
        <v>837</v>
      </c>
      <c r="B838" t="s">
        <v>953</v>
      </c>
      <c r="C838" s="5">
        <v>43093</v>
      </c>
      <c r="D838" s="6">
        <v>714.77430270130753</v>
      </c>
      <c r="E838" s="8">
        <f>YEAR(Table6[[#This Row],[Date]])</f>
        <v>2017</v>
      </c>
      <c r="F838" s="6">
        <f>Table6[[#This Row],[TV_State]]+Table6[[#This Row],[Radio_State]]+Table6[[#This Row],[Online]]</f>
        <v>873.6130366349314</v>
      </c>
      <c r="G838" s="6">
        <f t="shared" si="351"/>
        <v>698.6367947898998</v>
      </c>
      <c r="H838" s="6">
        <f>LN(Table6[[#This Row],[PROF TV LING]])</f>
        <v>6.5491310003099708</v>
      </c>
      <c r="I838" s="6">
        <f t="shared" si="352"/>
        <v>6.5719668323051152</v>
      </c>
      <c r="J838" s="6">
        <v>105.89248928908259</v>
      </c>
      <c r="K838" s="6">
        <f t="shared" si="357"/>
        <v>104.85432763095089</v>
      </c>
      <c r="L838" s="6">
        <f>0.5*J837+0.5*Table6[[#This Row],[Radio_State]]</f>
        <v>105.36826904507723</v>
      </c>
      <c r="M838" s="6">
        <f>LN(Table6[[#This Row],[RADIO LINGERING ]])</f>
        <v>4.6574615380785476</v>
      </c>
      <c r="N838" s="6">
        <f t="shared" si="353"/>
        <v>4.6624243274206769</v>
      </c>
      <c r="O838" s="6">
        <v>52.946244644541295</v>
      </c>
      <c r="P838" s="6">
        <f t="shared" si="354"/>
        <v>52.722528117874212</v>
      </c>
      <c r="Q838" s="6">
        <f>0.3*O837+0.7*Table6[[#This Row],[Online]]</f>
        <v>52.788978571339683</v>
      </c>
      <c r="R838" s="6">
        <f>LN(Table6[[#This Row],[ONLINE LINGERING]])</f>
        <v>3.9663024297439886</v>
      </c>
      <c r="S838" s="6">
        <f t="shared" si="355"/>
        <v>3.9692771468607315</v>
      </c>
      <c r="T838" s="6">
        <v>186.56994091166004</v>
      </c>
      <c r="U838" s="6">
        <f t="shared" si="356"/>
        <v>5.2288061870751692</v>
      </c>
      <c r="V838" s="8">
        <f>YEAR(Table6[[#This Row],[Date]])</f>
        <v>2017</v>
      </c>
      <c r="W838" s="8">
        <f>WEEKNUM(Table6[[#This Row],[Date]])</f>
        <v>52</v>
      </c>
      <c r="X838" t="s">
        <v>1005</v>
      </c>
      <c r="Y838" s="9">
        <f>Table6[[#This Row],[LNTVLING]]+Table6[[#This Row],[LNRADIOLING]]+Table6[[#This Row],[LNONLINELING]]</f>
        <v>15.172894968132507</v>
      </c>
      <c r="Z838">
        <f t="shared" si="377"/>
        <v>1</v>
      </c>
      <c r="AA838">
        <f t="shared" si="358"/>
        <v>0</v>
      </c>
      <c r="AB838">
        <f t="shared" si="359"/>
        <v>0</v>
      </c>
      <c r="AC838">
        <f t="shared" si="360"/>
        <v>0</v>
      </c>
      <c r="AD838">
        <f t="shared" si="361"/>
        <v>0</v>
      </c>
      <c r="AE838">
        <f t="shared" si="362"/>
        <v>0</v>
      </c>
      <c r="AF838">
        <f t="shared" si="363"/>
        <v>1</v>
      </c>
      <c r="AG838" s="9">
        <f>'[1]1'!J$20+'[1]1'!J$21*Table6[[#This Row],[TV_State]]</f>
        <v>2032.6623122025744</v>
      </c>
      <c r="AH838" s="9">
        <f>Table6[[#This Row],[sales]]-Table6[[#This Row],[Pred_1]]</f>
        <v>-1846.0923712909143</v>
      </c>
      <c r="AI838">
        <f>ABS(Table6[[#This Row],[Res_1]])/Table6[[#This Row],[sales]]</f>
        <v>9.8949078413710279</v>
      </c>
      <c r="AJ838" s="9">
        <f>'[1]2'!J$20+'[1]2'!J$21*Table6[[#This Row],[Radio_State]]</f>
        <v>2179.1556358519601</v>
      </c>
      <c r="AK838" s="9">
        <f>Table6[[#This Row],[sales]]-Table6[[#This Row],[ Pred_2 ]]</f>
        <v>-1992.5856949403001</v>
      </c>
      <c r="AL838">
        <f>ABS(Table6[[#This Row],[ Res_2 ]])/Table6[[#This Row],[sales]]</f>
        <v>10.680100369886379</v>
      </c>
      <c r="AM838" s="10">
        <f>'[1]3'!J$20+'[1]3'!J$21*Data!O838</f>
        <v>2106.6176400347331</v>
      </c>
      <c r="AN838" s="9">
        <f>Table6[[#This Row],[sales]]-Table6[[#This Row],[Pred_3]]</f>
        <v>-1920.047699123073</v>
      </c>
      <c r="AO838" s="9">
        <f>ABS(Table6[[#This Row],[Res_3]])/Table6[[#This Row],[sales]]</f>
        <v>10.291302498896144</v>
      </c>
      <c r="AP838" s="9">
        <f>'[1]4'!L$21+'[1]4'!L$27*Table6[[#This Row],[TV_State]]+'[1]4'!L$22*Table6[[#This Row],[NJ_DUM]]+'[1]4'!L$23*Table6[[#This Row],[NY_DUM]]+'[1]4'!L$24*Table6[[#This Row],[PA_DUM]]+'[1]4'!L$25*Table6[[#This Row],[CT_DUM]]+'[1]4'!L$26*Table6[[#This Row],[DL_DUM]]</f>
        <v>395.49537097062495</v>
      </c>
      <c r="AQ838" s="9">
        <f>Table6[[#This Row],[sales]]-Table6[[#This Row],[Pred_4]]</f>
        <v>-208.92543005896491</v>
      </c>
      <c r="AR838">
        <f>ABS(Table6[[#This Row],[Res_4]]/Table6[[#This Row],[sales]])</f>
        <v>1.1198236384600138</v>
      </c>
      <c r="AS838" s="9">
        <f>'[1]5'!L$20+'[1]5'!L$26*Table6[[#This Row],[Radio_State]]+'[1]5'!L$21*Table6[[#This Row],[NJ_DUM]]+'[1]5'!L$22*Table6[[#This Row],[NY_DUM]]+'[1]5'!L$23*Table6[[#This Row],[PA_DUM]]+'[1]5'!L$24*Table6[[#This Row],[CT_DUM]]+'[1]5'!L$25*Table6[[#This Row],[DL_DUM]]</f>
        <v>382.93124029646788</v>
      </c>
      <c r="AT838" s="9">
        <f>Table6[[#This Row],[sales]]-Table6[[#This Row],[Pred_5]]</f>
        <v>-196.36129938480784</v>
      </c>
      <c r="AU838" s="9">
        <f>ABS(Table6[[#This Row],[Red_5]]/Table6[[#This Row],[sales]])</f>
        <v>1.0524809003277968</v>
      </c>
      <c r="AV838" s="9">
        <f>'[1]6'!L$20+'[1]6'!L$26*Table6[[#This Row],[Online]]+'[1]6'!L$21*Table6[[#This Row],[NJ_DUM]]+'[1]6'!L$22*Table6[[#This Row],[NY_DUM]]+'[1]6'!L$23*Table6[[#This Row],[PA_DUM]]+'[1]6'!L$24*Table6[[#This Row],[CT_DUM]]+'[1]6'!L$25*Table6[[#This Row],[DL_DUM]]</f>
        <v>224.48189339083427</v>
      </c>
      <c r="AW838" s="9">
        <f>Table6[[#This Row],[sales]]-Table6[[#This Row],[Pred_6]]</f>
        <v>-37.911952479174232</v>
      </c>
      <c r="AX838" s="9">
        <f>ABS(Table6[[#This Row],[Red_6]]/Table6[[#This Row],[sales]])</f>
        <v>0.20320504092953193</v>
      </c>
      <c r="AY838" s="9">
        <f>'[1]7'!L$21+'[1]7'!L$27*Table6[[#This Row],[LNTV]]+'[1]7'!L$22*Table6[[#This Row],[NJ_DUM]]+'[1]7'!L$23*Table6[[#This Row],[NY_DUM]]+'[1]7'!L$24*Table6[[#This Row],[PA_DUM]]+'[1]7'!L$25*Table6[[#This Row],[CT_DUM]]+'[1]7'!L$26*Table6[[#This Row],[DL_DUM]]</f>
        <v>5.8729850585720538</v>
      </c>
      <c r="AZ838" s="9">
        <f>Table6[[#This Row],[sales]]-Table6[[#This Row],[Pred_7]]</f>
        <v>180.69695585308799</v>
      </c>
      <c r="BA838" s="9">
        <f>ABS(Table6[[#This Row],[Red_7]]/Table6[[#This Row],[sales]])</f>
        <v>0.96852126859303189</v>
      </c>
      <c r="BB838" s="9">
        <f>'[1]8'!O$22+'[1]8'!O$28*Table6[[#This Row],[LNRADIOLING]]+'[1]8'!O$23*Table6[[#This Row],[DL_DUM]]+'[1]8'!O$24*Table6[[#This Row],[CT_DUM]]+'[1]8'!O$25*Table6[[#This Row],[PA_DUM]]+'[1]8'!O$26*Table6[[#This Row],[NY_DUM]]+'[1]8'!O$27*Table6[[#This Row],[NJ_DUM]]</f>
        <v>5.8540158435518084</v>
      </c>
      <c r="BC838" s="9">
        <f>Table6[[#This Row],[sales]]-Table6[[#This Row],[Pred_8]]</f>
        <v>180.71592506810822</v>
      </c>
      <c r="BD838" s="9">
        <f>ABS(Table6[[#This Row],[Red_8]]/Table6[[#This Row],[sales]])</f>
        <v>0.96862294207230482</v>
      </c>
      <c r="BE838" s="9">
        <f>'[1]9'!M$19+'[1]9'!M$21*Table6[[#This Row],[LNONLINE]]+'[1]9'!M$20*Table6[[#This Row],[DL_DUM]]+'[1]9'!M$22*Table6[[#This Row],[CT_DUM]]+'[1]9'!M$23*Table6[[#This Row],[PA_DUM]]+'[1]9'!M$24*Table6[[#This Row],[NY_DUM]]+'[1]9'!M$25*Table6[[#This Row],[NJ_DUM]]</f>
        <v>5.7989924946599682</v>
      </c>
      <c r="BF838" s="9">
        <f>Table6[[#This Row],[sales]]-Table6[[#This Row],[Pred_9]]</f>
        <v>180.77094841700008</v>
      </c>
      <c r="BG838" s="9">
        <f>ABS(Table6[[#This Row],[Red_9]]/Table6[[#This Row],[sales]])</f>
        <v>0.9689178628329751</v>
      </c>
      <c r="BH838" s="9">
        <f>'[1]10'!P$22+'[1]10'!P$30*Table6[[#This Row],[LNTV]]+'[1]10'!P$29*Table6[[#This Row],[LNRADIOLING]]+'[1]10'!P$24*Table6[[#This Row],[LNONLINELING]]+'[1]10'!P$23*Table6[[#This Row],[DL_DUM]]+'[1]10'!P$25*Table6[[#This Row],[CT_DUM]]+'[1]10'!P$26*Table6[[#This Row],[PA_DUM]]+'[1]10'!P$27*Table6[[#This Row],[NY_DUM]]+'[1]10'!P$28*Table6[[#This Row],[NJ_DUM]]</f>
        <v>5.804229101323644</v>
      </c>
      <c r="BI838" s="9">
        <f>Table6[[#This Row],[sales]]-Table6[[#This Row],[Pred_10]]</f>
        <v>180.7657118103364</v>
      </c>
      <c r="BJ838" s="45">
        <f>ABS(Table6[[#This Row],[Red_10]]/Table6[[#This Row],[sales]])</f>
        <v>0.96888979503899875</v>
      </c>
      <c r="BK838" s="9">
        <f>'[1]11'!P$32+'[1]11'!P$40*Table6[[#This Row],[LNONLINELING]]+'[1]11'!P$39*Table6[[#This Row],[LNRADIOLING]]+'[1]11'!P$38*Table6[[#This Row],[LNTVLING]]+'[1]11'!P$33*Table6[[#This Row],[DL_DUM]]+'[1]11'!P$34*Table6[[#This Row],[CT_DUM]]+'[1]11'!P$35*Table6[[#This Row],[PA_DUM]]+'[1]11'!P$36*Table6[[#This Row],[NY_DUM]]+'[1]11'!P$37*Table6[[#This Row],[NJ_DUM]]</f>
        <v>5.7815000071138787</v>
      </c>
      <c r="BL838" s="9">
        <f>Table6[[#This Row],[sales]]-Table6[[#This Row],[ Pred_11]]</f>
        <v>180.78844090454615</v>
      </c>
      <c r="BM838" s="47">
        <f>ABS(Table6[[#This Row],[ Red_11]]/Table6[[#This Row],[sales]])</f>
        <v>0.96901162117078976</v>
      </c>
      <c r="BN838" s="9">
        <f>'[1]12'!K$22+'[1]12'!K$28*Table6[[#This Row],[COMBINE LN LING]]+'[1]12'!K$23*Table6[[#This Row],[DL_DUM]]+'[1]12'!K$24*Table6[[#This Row],[CT_DUM]]+'[1]12'!K$25*Table6[[#This Row],[PA_DUM]]+'[1]12'!K$26*Table6[[#This Row],[NY_DUM]]+'[1]12'!K$27*Table6[[#This Row],[NJ_DUM]]</f>
        <v>5.8313896222105503</v>
      </c>
      <c r="BO838" s="9">
        <f>Table6[[#This Row],[sales]]-Table6[[#This Row],[ Pred_12]]</f>
        <v>180.7385512894495</v>
      </c>
      <c r="BP838" s="47">
        <f>ABS(Table6[[#This Row],[ Red_12]]/Table6[[#This Row],[sales]])</f>
        <v>0.96874421681372735</v>
      </c>
      <c r="BQ838">
        <f>LN(G838+'2019 Totals and Calculations'!C$18)</f>
        <v>6.9659112644682404</v>
      </c>
      <c r="BR838">
        <f>LN(Table6[[#This Row],[PROF RADIO]]+'2019 Totals and Calculations'!D$18)</f>
        <v>5.121643992103345</v>
      </c>
      <c r="BS838">
        <f>LN(Table6[[#This Row],[ONLINE LINGERING]]+'2019 Totals and Calculations'!E$18)</f>
        <v>4.5712652824057276</v>
      </c>
      <c r="BT838">
        <f>MONTH(Table6[[#This Row],[Date]])</f>
        <v>12</v>
      </c>
      <c r="BU838">
        <f t="shared" si="364"/>
        <v>0</v>
      </c>
      <c r="BV838">
        <f t="shared" si="365"/>
        <v>0</v>
      </c>
      <c r="BW838">
        <f t="shared" si="366"/>
        <v>0</v>
      </c>
      <c r="BX838">
        <f t="shared" si="367"/>
        <v>0</v>
      </c>
      <c r="BY838">
        <f t="shared" si="368"/>
        <v>0</v>
      </c>
      <c r="BZ838">
        <f t="shared" si="369"/>
        <v>0</v>
      </c>
      <c r="CA838">
        <f t="shared" si="370"/>
        <v>0</v>
      </c>
      <c r="CB838">
        <f t="shared" si="371"/>
        <v>0</v>
      </c>
      <c r="CC838">
        <f t="shared" si="372"/>
        <v>0</v>
      </c>
      <c r="CD838">
        <f t="shared" si="373"/>
        <v>0</v>
      </c>
      <c r="CE838">
        <f t="shared" si="374"/>
        <v>0</v>
      </c>
      <c r="CF838">
        <f t="shared" si="375"/>
        <v>1</v>
      </c>
      <c r="CG838">
        <f t="shared" si="376"/>
        <v>52</v>
      </c>
      <c r="CH83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197.20884110064429</v>
      </c>
      <c r="CI838" s="79">
        <f>Table6[[#This Row],[sales]]-CH838</f>
        <v>-10.638900188984252</v>
      </c>
      <c r="CJ838">
        <f>ABS(Table6[[#This Row],[sales]]-CH838)/Table6[[#This Row],[sales]]</f>
        <v>5.7023656313541525E-2</v>
      </c>
      <c r="CK83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202.07613541310408</v>
      </c>
      <c r="CL838" s="79">
        <f>Table6[[#This Row],[sales]]-CK838</f>
        <v>-15.506194501444043</v>
      </c>
      <c r="CM838">
        <f>ABS(Table6[[#This Row],[sales]]-CK838)/Table6[[#This Row],[sales]]</f>
        <v>8.3111965548545413E-2</v>
      </c>
      <c r="CN83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208.16138133153092</v>
      </c>
      <c r="CO838" s="79">
        <f>Table6[[#This Row],[sales]]-CN838</f>
        <v>-21.591440419870878</v>
      </c>
      <c r="CP838">
        <f>ABS(Table6[[#This Row],[sales]]-CN838)/Table6[[#This Row],[sales]]</f>
        <v>0.1157283982316011</v>
      </c>
      <c r="CQ83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197.28509790827243</v>
      </c>
      <c r="CR838" s="79">
        <f>Table6[[#This Row],[sales]]-CQ838</f>
        <v>-10.715156996612393</v>
      </c>
      <c r="CS838">
        <f>ABS(Table6[[#This Row],[sales]]-CQ838)/Table6[[#This Row],[sales]]</f>
        <v>5.743238671917663E-2</v>
      </c>
    </row>
    <row r="839" spans="1:97" x14ac:dyDescent="0.2">
      <c r="A839">
        <v>838</v>
      </c>
      <c r="B839" t="s">
        <v>953</v>
      </c>
      <c r="C839" s="5">
        <v>43100</v>
      </c>
      <c r="D839" s="6">
        <v>721.92204572832043</v>
      </c>
      <c r="E839" s="8">
        <f>YEAR(Table6[[#This Row],[Date]])</f>
        <v>2017</v>
      </c>
      <c r="F839" s="6">
        <f>Table6[[#This Row],[TV_State]]+Table6[[#This Row],[Radio_State]]+Table6[[#This Row],[Online]]</f>
        <v>882.34916700128053</v>
      </c>
      <c r="G839" s="6">
        <f t="shared" si="351"/>
        <v>705.62237007142596</v>
      </c>
      <c r="H839" s="6">
        <f>LN(Table6[[#This Row],[PROF TV LING]])</f>
        <v>6.5590802078059989</v>
      </c>
      <c r="I839" s="6">
        <f t="shared" si="352"/>
        <v>6.5819171631582831</v>
      </c>
      <c r="J839" s="6">
        <v>106.9514141819734</v>
      </c>
      <c r="K839" s="6">
        <f t="shared" si="357"/>
        <v>105.90287090646214</v>
      </c>
      <c r="L839" s="6">
        <f>0.5*J838+0.5*Table6[[#This Row],[Radio_State]]</f>
        <v>106.421951735528</v>
      </c>
      <c r="M839" s="6">
        <f>LN(Table6[[#This Row],[RADIO LINGERING ]])</f>
        <v>4.6674118689317154</v>
      </c>
      <c r="N839" s="6">
        <f t="shared" si="353"/>
        <v>4.6723746582738448</v>
      </c>
      <c r="O839" s="6">
        <v>53.475707090986702</v>
      </c>
      <c r="P839" s="6">
        <f t="shared" si="354"/>
        <v>53.249753399052949</v>
      </c>
      <c r="Q839" s="6">
        <f>0.3*O838+0.7*Table6[[#This Row],[Online]]</f>
        <v>53.316868357053075</v>
      </c>
      <c r="R839" s="6">
        <f>LN(Table6[[#This Row],[ONLINE LINGERING]])</f>
        <v>3.9762527605971565</v>
      </c>
      <c r="S839" s="6">
        <f t="shared" si="355"/>
        <v>3.9792274777138994</v>
      </c>
      <c r="T839" s="6">
        <v>219.19158019532526</v>
      </c>
      <c r="U839" s="6">
        <f t="shared" si="356"/>
        <v>5.3899461428184425</v>
      </c>
      <c r="V839" s="8">
        <f>YEAR(Table6[[#This Row],[Date]])</f>
        <v>2017</v>
      </c>
      <c r="W839" s="8">
        <f>WEEKNUM(Table6[[#This Row],[Date]])</f>
        <v>53</v>
      </c>
      <c r="X839" t="s">
        <v>1006</v>
      </c>
      <c r="Y839" s="9">
        <f>Table6[[#This Row],[LNTVLING]]+Table6[[#This Row],[LNRADIOLING]]+Table6[[#This Row],[LNONLINELING]]</f>
        <v>15.202744837334869</v>
      </c>
      <c r="Z839">
        <f t="shared" si="377"/>
        <v>1</v>
      </c>
      <c r="AA839">
        <f t="shared" si="358"/>
        <v>0</v>
      </c>
      <c r="AB839">
        <f t="shared" si="359"/>
        <v>0</v>
      </c>
      <c r="AC839">
        <f t="shared" si="360"/>
        <v>0</v>
      </c>
      <c r="AD839">
        <f t="shared" si="361"/>
        <v>0</v>
      </c>
      <c r="AE839">
        <f t="shared" si="362"/>
        <v>0</v>
      </c>
      <c r="AF839">
        <f t="shared" si="363"/>
        <v>1</v>
      </c>
      <c r="AG839" s="9">
        <f>'[1]1'!J$20+'[1]1'!J$21*Table6[[#This Row],[TV_State]]</f>
        <v>2039.6916098700367</v>
      </c>
      <c r="AH839" s="9">
        <f>Table6[[#This Row],[sales]]-Table6[[#This Row],[Pred_1]]</f>
        <v>-1820.5000296747114</v>
      </c>
      <c r="AI839">
        <f>ABS(Table6[[#This Row],[Res_1]])/Table6[[#This Row],[sales]]</f>
        <v>8.3055198929285226</v>
      </c>
      <c r="AJ839" s="9">
        <f>'[1]2'!J$20+'[1]2'!J$21*Table6[[#This Row],[Radio_State]]</f>
        <v>2183.8043741705046</v>
      </c>
      <c r="AK839" s="9">
        <f>Table6[[#This Row],[sales]]-Table6[[#This Row],[ Pred_2 ]]</f>
        <v>-1964.6127939751793</v>
      </c>
      <c r="AL839">
        <f>ABS(Table6[[#This Row],[ Res_2 ]])/Table6[[#This Row],[sales]]</f>
        <v>8.9629938897492334</v>
      </c>
      <c r="AM839" s="10">
        <f>'[1]3'!J$20+'[1]3'!J$21*Data!O839</f>
        <v>2109.6765146178318</v>
      </c>
      <c r="AN839" s="9">
        <f>Table6[[#This Row],[sales]]-Table6[[#This Row],[Pred_3]]</f>
        <v>-1890.4849344225065</v>
      </c>
      <c r="AO839" s="9">
        <f>ABS(Table6[[#This Row],[Res_3]])/Table6[[#This Row],[sales]]</f>
        <v>8.6248063576979739</v>
      </c>
      <c r="AP839" s="9">
        <f>'[1]4'!L$21+'[1]4'!L$27*Table6[[#This Row],[TV_State]]+'[1]4'!L$22*Table6[[#This Row],[NJ_DUM]]+'[1]4'!L$23*Table6[[#This Row],[NY_DUM]]+'[1]4'!L$24*Table6[[#This Row],[PA_DUM]]+'[1]4'!L$25*Table6[[#This Row],[CT_DUM]]+'[1]4'!L$26*Table6[[#This Row],[DL_DUM]]</f>
        <v>397.07202473687289</v>
      </c>
      <c r="AQ839" s="9">
        <f>Table6[[#This Row],[sales]]-Table6[[#This Row],[Pred_4]]</f>
        <v>-177.88044454154763</v>
      </c>
      <c r="AR839">
        <f>ABS(Table6[[#This Row],[Res_4]]/Table6[[#This Row],[sales]])</f>
        <v>0.8115295504646457</v>
      </c>
      <c r="AS839" s="9">
        <f>'[1]5'!L$20+'[1]5'!L$26*Table6[[#This Row],[Radio_State]]+'[1]5'!L$21*Table6[[#This Row],[NJ_DUM]]+'[1]5'!L$22*Table6[[#This Row],[NY_DUM]]+'[1]5'!L$23*Table6[[#This Row],[PA_DUM]]+'[1]5'!L$24*Table6[[#This Row],[CT_DUM]]+'[1]5'!L$25*Table6[[#This Row],[DL_DUM]]</f>
        <v>384.79663741616201</v>
      </c>
      <c r="AT839" s="9">
        <f>Table6[[#This Row],[sales]]-Table6[[#This Row],[Pred_5]]</f>
        <v>-165.60505722083676</v>
      </c>
      <c r="AU839" s="9">
        <f>ABS(Table6[[#This Row],[Red_5]]/Table6[[#This Row],[sales]])</f>
        <v>0.75552654473891445</v>
      </c>
      <c r="AV839" s="9">
        <f>'[1]6'!L$20+'[1]6'!L$26*Table6[[#This Row],[Online]]+'[1]6'!L$21*Table6[[#This Row],[NJ_DUM]]+'[1]6'!L$22*Table6[[#This Row],[NY_DUM]]+'[1]6'!L$23*Table6[[#This Row],[PA_DUM]]+'[1]6'!L$24*Table6[[#This Row],[CT_DUM]]+'[1]6'!L$25*Table6[[#This Row],[DL_DUM]]</f>
        <v>226.7862503366072</v>
      </c>
      <c r="AW839" s="9">
        <f>Table6[[#This Row],[sales]]-Table6[[#This Row],[Pred_6]]</f>
        <v>-7.594670141281938</v>
      </c>
      <c r="AX839" s="9">
        <f>ABS(Table6[[#This Row],[Red_6]]/Table6[[#This Row],[sales]])</f>
        <v>3.4648548701159965E-2</v>
      </c>
      <c r="AY839" s="9">
        <f>'[1]7'!L$21+'[1]7'!L$27*Table6[[#This Row],[LNTV]]+'[1]7'!L$22*Table6[[#This Row],[NJ_DUM]]+'[1]7'!L$23*Table6[[#This Row],[NY_DUM]]+'[1]7'!L$24*Table6[[#This Row],[PA_DUM]]+'[1]7'!L$25*Table6[[#This Row],[CT_DUM]]+'[1]7'!L$26*Table6[[#This Row],[DL_DUM]]</f>
        <v>5.8740864058620543</v>
      </c>
      <c r="AZ839" s="9">
        <f>Table6[[#This Row],[sales]]-Table6[[#This Row],[Pred_7]]</f>
        <v>213.31749378946321</v>
      </c>
      <c r="BA839" s="9">
        <f>ABS(Table6[[#This Row],[Red_7]]/Table6[[#This Row],[sales]])</f>
        <v>0.97320113117197504</v>
      </c>
      <c r="BB839" s="9">
        <f>'[1]8'!O$22+'[1]8'!O$28*Table6[[#This Row],[LNRADIOLING]]+'[1]8'!O$23*Table6[[#This Row],[DL_DUM]]+'[1]8'!O$24*Table6[[#This Row],[CT_DUM]]+'[1]8'!O$25*Table6[[#This Row],[PA_DUM]]+'[1]8'!O$26*Table6[[#This Row],[NY_DUM]]+'[1]8'!O$27*Table6[[#This Row],[NJ_DUM]]</f>
        <v>5.8547257095555842</v>
      </c>
      <c r="BC839" s="9">
        <f>Table6[[#This Row],[sales]]-Table6[[#This Row],[Pred_8]]</f>
        <v>213.33685448576966</v>
      </c>
      <c r="BD839" s="9">
        <f>ABS(Table6[[#This Row],[Red_8]]/Table6[[#This Row],[sales]])</f>
        <v>0.97328945890924112</v>
      </c>
      <c r="BE839" s="9">
        <f>'[1]9'!M$19+'[1]9'!M$21*Table6[[#This Row],[LNONLINE]]+'[1]9'!M$20*Table6[[#This Row],[DL_DUM]]+'[1]9'!M$22*Table6[[#This Row],[CT_DUM]]+'[1]9'!M$23*Table6[[#This Row],[PA_DUM]]+'[1]9'!M$24*Table6[[#This Row],[NY_DUM]]+'[1]9'!M$25*Table6[[#This Row],[NJ_DUM]]</f>
        <v>5.8021429429913001</v>
      </c>
      <c r="BF839" s="9">
        <f>Table6[[#This Row],[sales]]-Table6[[#This Row],[Pred_9]]</f>
        <v>213.38943725233395</v>
      </c>
      <c r="BG839" s="9">
        <f>ABS(Table6[[#This Row],[Red_9]]/Table6[[#This Row],[sales]])</f>
        <v>0.97352935300789878</v>
      </c>
      <c r="BH839" s="9">
        <f>'[1]10'!P$22+'[1]10'!P$30*Table6[[#This Row],[LNTV]]+'[1]10'!P$29*Table6[[#This Row],[LNRADIOLING]]+'[1]10'!P$24*Table6[[#This Row],[LNONLINELING]]+'[1]10'!P$23*Table6[[#This Row],[DL_DUM]]+'[1]10'!P$25*Table6[[#This Row],[CT_DUM]]+'[1]10'!P$26*Table6[[#This Row],[PA_DUM]]+'[1]10'!P$27*Table6[[#This Row],[NY_DUM]]+'[1]10'!P$28*Table6[[#This Row],[NJ_DUM]]</f>
        <v>5.8060401845998619</v>
      </c>
      <c r="BI839" s="9">
        <f>Table6[[#This Row],[sales]]-Table6[[#This Row],[Pred_10]]</f>
        <v>213.38554001072541</v>
      </c>
      <c r="BJ839" s="45">
        <f>ABS(Table6[[#This Row],[Red_10]]/Table6[[#This Row],[sales]])</f>
        <v>0.97351157293803903</v>
      </c>
      <c r="BK839" s="9">
        <f>'[1]11'!P$32+'[1]11'!P$40*Table6[[#This Row],[LNONLINELING]]+'[1]11'!P$39*Table6[[#This Row],[LNRADIOLING]]+'[1]11'!P$38*Table6[[#This Row],[LNTVLING]]+'[1]11'!P$33*Table6[[#This Row],[DL_DUM]]+'[1]11'!P$34*Table6[[#This Row],[CT_DUM]]+'[1]11'!P$35*Table6[[#This Row],[PA_DUM]]+'[1]11'!P$36*Table6[[#This Row],[NY_DUM]]+'[1]11'!P$37*Table6[[#This Row],[NJ_DUM]]</f>
        <v>5.7826255942691747</v>
      </c>
      <c r="BL839" s="9">
        <f>Table6[[#This Row],[sales]]-Table6[[#This Row],[ Pred_11]]</f>
        <v>213.40895460105608</v>
      </c>
      <c r="BM839" s="47">
        <f>ABS(Table6[[#This Row],[ Red_11]]/Table6[[#This Row],[sales]])</f>
        <v>0.97361839542779793</v>
      </c>
      <c r="BN839" s="9">
        <f>'[1]12'!K$22+'[1]12'!K$28*Table6[[#This Row],[COMBINE LN LING]]+'[1]12'!K$23*Table6[[#This Row],[DL_DUM]]+'[1]12'!K$24*Table6[[#This Row],[CT_DUM]]+'[1]12'!K$25*Table6[[#This Row],[PA_DUM]]+'[1]12'!K$26*Table6[[#This Row],[NY_DUM]]+'[1]12'!K$27*Table6[[#This Row],[NJ_DUM]]</f>
        <v>5.8342622505101387</v>
      </c>
      <c r="BO839" s="9">
        <f>Table6[[#This Row],[sales]]-Table6[[#This Row],[ Pred_12]]</f>
        <v>213.35731794481512</v>
      </c>
      <c r="BP839" s="47">
        <f>ABS(Table6[[#This Row],[ Red_12]]/Table6[[#This Row],[sales]])</f>
        <v>0.97338281769166901</v>
      </c>
      <c r="BQ839">
        <f>LN(G839+'2019 Totals and Calculations'!C$18)</f>
        <v>6.9724805489717747</v>
      </c>
      <c r="BR839">
        <f>LN(Table6[[#This Row],[PROF RADIO]]+'2019 Totals and Calculations'!D$18)</f>
        <v>5.1278803312875985</v>
      </c>
      <c r="BS839">
        <f>LN(Table6[[#This Row],[ONLINE LINGERING]]+'2019 Totals and Calculations'!E$18)</f>
        <v>4.5767113726202524</v>
      </c>
      <c r="BT839">
        <f>MONTH(Table6[[#This Row],[Date]])</f>
        <v>12</v>
      </c>
      <c r="BU839">
        <f t="shared" si="364"/>
        <v>0</v>
      </c>
      <c r="BV839">
        <f t="shared" si="365"/>
        <v>0</v>
      </c>
      <c r="BW839">
        <f t="shared" si="366"/>
        <v>0</v>
      </c>
      <c r="BX839">
        <f t="shared" si="367"/>
        <v>0</v>
      </c>
      <c r="BY839">
        <f t="shared" si="368"/>
        <v>0</v>
      </c>
      <c r="BZ839">
        <f t="shared" si="369"/>
        <v>0</v>
      </c>
      <c r="CA839">
        <f t="shared" si="370"/>
        <v>0</v>
      </c>
      <c r="CB839">
        <f t="shared" si="371"/>
        <v>0</v>
      </c>
      <c r="CC839">
        <f t="shared" si="372"/>
        <v>0</v>
      </c>
      <c r="CD839">
        <f t="shared" si="373"/>
        <v>0</v>
      </c>
      <c r="CE839">
        <f t="shared" si="374"/>
        <v>0</v>
      </c>
      <c r="CF839">
        <f t="shared" si="375"/>
        <v>1</v>
      </c>
      <c r="CG839">
        <f t="shared" si="376"/>
        <v>53</v>
      </c>
      <c r="CH83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198.13025256669448</v>
      </c>
      <c r="CI839" s="79">
        <f>Table6[[#This Row],[sales]]-CH839</f>
        <v>21.061327628630778</v>
      </c>
      <c r="CJ839">
        <f>ABS(Table6[[#This Row],[sales]]-CH839)/Table6[[#This Row],[sales]]</f>
        <v>9.6086389859786944E-2</v>
      </c>
      <c r="CK83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202.92216392416572</v>
      </c>
      <c r="CL839" s="79">
        <f>Table6[[#This Row],[sales]]-CK839</f>
        <v>16.269416271159542</v>
      </c>
      <c r="CM839">
        <f>ABS(Table6[[#This Row],[sales]]-CK839)/Table6[[#This Row],[sales]]</f>
        <v>7.4224640639305561E-2</v>
      </c>
      <c r="CN83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209.02337391974592</v>
      </c>
      <c r="CO839" s="79">
        <f>Table6[[#This Row],[sales]]-CN839</f>
        <v>10.168206275579337</v>
      </c>
      <c r="CP839">
        <f>ABS(Table6[[#This Row],[sales]]-CN839)/Table6[[#This Row],[sales]]</f>
        <v>4.6389584246430811E-2</v>
      </c>
      <c r="CQ83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198.45374646292569</v>
      </c>
      <c r="CR839" s="79">
        <f>Table6[[#This Row],[sales]]-CQ839</f>
        <v>20.737833732399565</v>
      </c>
      <c r="CS839">
        <f>ABS(Table6[[#This Row],[sales]]-CQ839)/Table6[[#This Row],[sales]]</f>
        <v>9.4610539847925446E-2</v>
      </c>
    </row>
    <row r="840" spans="1:97" x14ac:dyDescent="0.2">
      <c r="A840">
        <v>839</v>
      </c>
      <c r="B840" t="s">
        <v>953</v>
      </c>
      <c r="C840" s="5">
        <v>43107</v>
      </c>
      <c r="D840" s="6">
        <v>729.14126618560351</v>
      </c>
      <c r="E840" s="8">
        <f>YEAR(Table6[[#This Row],[Date]])</f>
        <v>2018</v>
      </c>
      <c r="F840" s="6">
        <f>Table6[[#This Row],[TV_State]]+Table6[[#This Row],[Radio_State]]+Table6[[#This Row],[Online]]</f>
        <v>891.17265867129322</v>
      </c>
      <c r="G840" s="6">
        <f t="shared" si="351"/>
        <v>712.67803890567916</v>
      </c>
      <c r="H840" s="6">
        <f>LN(Table6[[#This Row],[PROF TV LING]])</f>
        <v>6.5690297600940717</v>
      </c>
      <c r="I840" s="6">
        <f t="shared" si="352"/>
        <v>6.591867494011451</v>
      </c>
      <c r="J840" s="6">
        <v>108.02092832379313</v>
      </c>
      <c r="K840" s="6">
        <f t="shared" si="357"/>
        <v>106.96189961512763</v>
      </c>
      <c r="L840" s="6">
        <f>0.5*J839+0.5*Table6[[#This Row],[Radio_State]]</f>
        <v>107.48617125288327</v>
      </c>
      <c r="M840" s="6">
        <f>LN(Table6[[#This Row],[RADIO LINGERING ]])</f>
        <v>4.6773621997848833</v>
      </c>
      <c r="N840" s="6">
        <f t="shared" si="353"/>
        <v>4.6823249891270127</v>
      </c>
      <c r="O840" s="6">
        <v>54.010464161896564</v>
      </c>
      <c r="P840" s="6">
        <f t="shared" si="354"/>
        <v>53.782250933043471</v>
      </c>
      <c r="Q840" s="6">
        <f>0.3*O839+0.7*Table6[[#This Row],[Online]]</f>
        <v>53.850037040623604</v>
      </c>
      <c r="R840" s="6">
        <f>LN(Table6[[#This Row],[ONLINE LINGERING]])</f>
        <v>3.9862030914503244</v>
      </c>
      <c r="S840" s="6">
        <f t="shared" si="355"/>
        <v>3.9891778085670673</v>
      </c>
      <c r="T840" s="6">
        <v>207.00845385276128</v>
      </c>
      <c r="U840" s="6">
        <f t="shared" si="356"/>
        <v>5.3327596322998563</v>
      </c>
      <c r="V840" s="8">
        <f>YEAR(Table6[[#This Row],[Date]])</f>
        <v>2018</v>
      </c>
      <c r="W840" s="8">
        <f>WEEKNUM(Table6[[#This Row],[Date]])</f>
        <v>2</v>
      </c>
      <c r="X840" t="s">
        <v>1007</v>
      </c>
      <c r="Y840" s="9">
        <f>Table6[[#This Row],[LNTVLING]]+Table6[[#This Row],[LNRADIOLING]]+Table6[[#This Row],[LNONLINELING]]</f>
        <v>15.23259505132928</v>
      </c>
      <c r="Z840">
        <f t="shared" si="377"/>
        <v>1</v>
      </c>
      <c r="AA840">
        <f t="shared" si="358"/>
        <v>0</v>
      </c>
      <c r="AB840">
        <f t="shared" si="359"/>
        <v>0</v>
      </c>
      <c r="AC840">
        <f t="shared" si="360"/>
        <v>0</v>
      </c>
      <c r="AD840">
        <f t="shared" si="361"/>
        <v>0</v>
      </c>
      <c r="AE840">
        <f t="shared" si="362"/>
        <v>0</v>
      </c>
      <c r="AF840">
        <f t="shared" si="363"/>
        <v>1</v>
      </c>
      <c r="AG840" s="9">
        <f>'[1]1'!J$20+'[1]1'!J$21*Table6[[#This Row],[TV_State]]</f>
        <v>2046.7912005141736</v>
      </c>
      <c r="AH840" s="9">
        <f>Table6[[#This Row],[sales]]-Table6[[#This Row],[Pred_1]]</f>
        <v>-1839.7827466614124</v>
      </c>
      <c r="AI840">
        <f>ABS(Table6[[#This Row],[Res_1]])/Table6[[#This Row],[sales]]</f>
        <v>8.8874763924858495</v>
      </c>
      <c r="AJ840" s="9">
        <f>'[1]2'!J$20+'[1]2'!J$21*Table6[[#This Row],[Radio_State]]</f>
        <v>2188.4995998722347</v>
      </c>
      <c r="AK840" s="9">
        <f>Table6[[#This Row],[sales]]-Table6[[#This Row],[ Pred_2 ]]</f>
        <v>-1981.4911460194735</v>
      </c>
      <c r="AL840">
        <f>ABS(Table6[[#This Row],[ Res_2 ]])/Table6[[#This Row],[sales]]</f>
        <v>9.5720300748144656</v>
      </c>
      <c r="AM840" s="10">
        <f>'[1]3'!J$20+'[1]3'!J$21*Data!O840</f>
        <v>2112.7659779467613</v>
      </c>
      <c r="AN840" s="9">
        <f>Table6[[#This Row],[sales]]-Table6[[#This Row],[Pred_3]]</f>
        <v>-1905.757524094</v>
      </c>
      <c r="AO840" s="9">
        <f>ABS(Table6[[#This Row],[Res_3]])/Table6[[#This Row],[sales]]</f>
        <v>9.2061821081447555</v>
      </c>
      <c r="AP840" s="9">
        <f>'[1]4'!L$21+'[1]4'!L$27*Table6[[#This Row],[TV_State]]+'[1]4'!L$22*Table6[[#This Row],[NJ_DUM]]+'[1]4'!L$23*Table6[[#This Row],[NY_DUM]]+'[1]4'!L$24*Table6[[#This Row],[PA_DUM]]+'[1]4'!L$25*Table6[[#This Row],[CT_DUM]]+'[1]4'!L$26*Table6[[#This Row],[DL_DUM]]</f>
        <v>398.66444504078339</v>
      </c>
      <c r="AQ840" s="9">
        <f>Table6[[#This Row],[sales]]-Table6[[#This Row],[Pred_4]]</f>
        <v>-191.65599118802211</v>
      </c>
      <c r="AR840">
        <f>ABS(Table6[[#This Row],[Res_4]]/Table6[[#This Row],[sales]])</f>
        <v>0.9258365425227566</v>
      </c>
      <c r="AS840" s="9">
        <f>'[1]5'!L$20+'[1]5'!L$26*Table6[[#This Row],[Radio_State]]+'[1]5'!L$21*Table6[[#This Row],[NJ_DUM]]+'[1]5'!L$22*Table6[[#This Row],[NY_DUM]]+'[1]5'!L$23*Table6[[#This Row],[PA_DUM]]+'[1]5'!L$24*Table6[[#This Row],[CT_DUM]]+'[1]5'!L$25*Table6[[#This Row],[DL_DUM]]</f>
        <v>386.68068850705311</v>
      </c>
      <c r="AT840" s="9">
        <f>Table6[[#This Row],[sales]]-Table6[[#This Row],[Pred_5]]</f>
        <v>-179.67223465429183</v>
      </c>
      <c r="AU840" s="9">
        <f>ABS(Table6[[#This Row],[Red_5]]/Table6[[#This Row],[sales]])</f>
        <v>0.86794636310885709</v>
      </c>
      <c r="AV840" s="9">
        <f>'[1]6'!L$20+'[1]6'!L$26*Table6[[#This Row],[Online]]+'[1]6'!L$21*Table6[[#This Row],[NJ_DUM]]+'[1]6'!L$22*Table6[[#This Row],[NY_DUM]]+'[1]6'!L$23*Table6[[#This Row],[PA_DUM]]+'[1]6'!L$24*Table6[[#This Row],[CT_DUM]]+'[1]6'!L$25*Table6[[#This Row],[DL_DUM]]</f>
        <v>229.11365085183786</v>
      </c>
      <c r="AW840" s="9">
        <f>Table6[[#This Row],[sales]]-Table6[[#This Row],[Pred_6]]</f>
        <v>-22.105196999076583</v>
      </c>
      <c r="AX840" s="9">
        <f>ABS(Table6[[#This Row],[Red_6]]/Table6[[#This Row],[sales]])</f>
        <v>0.10678403025414279</v>
      </c>
      <c r="AY840" s="9">
        <f>'[1]7'!L$21+'[1]7'!L$27*Table6[[#This Row],[LNTV]]+'[1]7'!L$22*Table6[[#This Row],[NJ_DUM]]+'[1]7'!L$23*Table6[[#This Row],[NY_DUM]]+'[1]7'!L$24*Table6[[#This Row],[PA_DUM]]+'[1]7'!L$25*Table6[[#This Row],[CT_DUM]]+'[1]7'!L$26*Table6[[#This Row],[DL_DUM]]</f>
        <v>5.8751877531520549</v>
      </c>
      <c r="AZ840" s="9">
        <f>Table6[[#This Row],[sales]]-Table6[[#This Row],[Pred_7]]</f>
        <v>201.13326609960922</v>
      </c>
      <c r="BA840" s="9">
        <f>ABS(Table6[[#This Row],[Red_7]]/Table6[[#This Row],[sales]])</f>
        <v>0.97161860956011536</v>
      </c>
      <c r="BB840" s="9">
        <f>'[1]8'!O$22+'[1]8'!O$28*Table6[[#This Row],[LNRADIOLING]]+'[1]8'!O$23*Table6[[#This Row],[DL_DUM]]+'[1]8'!O$24*Table6[[#This Row],[CT_DUM]]+'[1]8'!O$25*Table6[[#This Row],[PA_DUM]]+'[1]8'!O$26*Table6[[#This Row],[NY_DUM]]+'[1]8'!O$27*Table6[[#This Row],[NJ_DUM]]</f>
        <v>5.855435575559361</v>
      </c>
      <c r="BC840" s="9">
        <f>Table6[[#This Row],[sales]]-Table6[[#This Row],[Pred_8]]</f>
        <v>201.15301827720191</v>
      </c>
      <c r="BD840" s="9">
        <f>ABS(Table6[[#This Row],[Red_8]]/Table6[[#This Row],[sales]])</f>
        <v>0.97171402681107821</v>
      </c>
      <c r="BE840" s="9">
        <f>'[1]9'!M$19+'[1]9'!M$21*Table6[[#This Row],[LNONLINE]]+'[1]9'!M$20*Table6[[#This Row],[DL_DUM]]+'[1]9'!M$22*Table6[[#This Row],[CT_DUM]]+'[1]9'!M$23*Table6[[#This Row],[PA_DUM]]+'[1]9'!M$24*Table6[[#This Row],[NY_DUM]]+'[1]9'!M$25*Table6[[#This Row],[NJ_DUM]]</f>
        <v>5.8052933913226319</v>
      </c>
      <c r="BF840" s="9">
        <f>Table6[[#This Row],[sales]]-Table6[[#This Row],[Pred_9]]</f>
        <v>201.20316046143864</v>
      </c>
      <c r="BG840" s="9">
        <f>ABS(Table6[[#This Row],[Red_9]]/Table6[[#This Row],[sales]])</f>
        <v>0.97195624969281802</v>
      </c>
      <c r="BH840" s="9">
        <f>'[1]10'!P$22+'[1]10'!P$30*Table6[[#This Row],[LNTV]]+'[1]10'!P$29*Table6[[#This Row],[LNRADIOLING]]+'[1]10'!P$24*Table6[[#This Row],[LNONLINELING]]+'[1]10'!P$23*Table6[[#This Row],[DL_DUM]]+'[1]10'!P$25*Table6[[#This Row],[CT_DUM]]+'[1]10'!P$26*Table6[[#This Row],[PA_DUM]]+'[1]10'!P$27*Table6[[#This Row],[NY_DUM]]+'[1]10'!P$28*Table6[[#This Row],[NJ_DUM]]</f>
        <v>5.8078512678760807</v>
      </c>
      <c r="BI840" s="9">
        <f>Table6[[#This Row],[sales]]-Table6[[#This Row],[Pred_10]]</f>
        <v>201.20060258488519</v>
      </c>
      <c r="BJ840" s="45">
        <f>ABS(Table6[[#This Row],[Red_10]]/Table6[[#This Row],[sales]])</f>
        <v>0.97194389330588871</v>
      </c>
      <c r="BK840" s="9">
        <f>'[1]11'!P$32+'[1]11'!P$40*Table6[[#This Row],[LNONLINELING]]+'[1]11'!P$39*Table6[[#This Row],[LNRADIOLING]]+'[1]11'!P$38*Table6[[#This Row],[LNTVLING]]+'[1]11'!P$33*Table6[[#This Row],[DL_DUM]]+'[1]11'!P$34*Table6[[#This Row],[CT_DUM]]+'[1]11'!P$35*Table6[[#This Row],[PA_DUM]]+'[1]11'!P$36*Table6[[#This Row],[NY_DUM]]+'[1]11'!P$37*Table6[[#This Row],[NJ_DUM]]</f>
        <v>5.7837511232659882</v>
      </c>
      <c r="BL840" s="9">
        <f>Table6[[#This Row],[sales]]-Table6[[#This Row],[ Pred_11]]</f>
        <v>201.22470272949528</v>
      </c>
      <c r="BM840" s="47">
        <f>ABS(Table6[[#This Row],[ Red_11]]/Table6[[#This Row],[sales]])</f>
        <v>0.97206031437064011</v>
      </c>
      <c r="BN840" s="9">
        <f>'[1]12'!K$22+'[1]12'!K$28*Table6[[#This Row],[COMBINE LN LING]]+'[1]12'!K$23*Table6[[#This Row],[DL_DUM]]+'[1]12'!K$24*Table6[[#This Row],[CT_DUM]]+'[1]12'!K$25*Table6[[#This Row],[PA_DUM]]+'[1]12'!K$26*Table6[[#This Row],[NY_DUM]]+'[1]12'!K$27*Table6[[#This Row],[NJ_DUM]]</f>
        <v>5.8371349119910922</v>
      </c>
      <c r="BO840" s="9">
        <f>Table6[[#This Row],[sales]]-Table6[[#This Row],[ Pred_12]]</f>
        <v>201.17131894077019</v>
      </c>
      <c r="BP840" s="47">
        <f>ABS(Table6[[#This Row],[ Red_12]]/Table6[[#This Row],[sales]])</f>
        <v>0.97180243220335893</v>
      </c>
      <c r="BQ840">
        <f>LN(G840+'2019 Totals and Calculations'!C$18)</f>
        <v>6.9790722303877857</v>
      </c>
      <c r="BR840">
        <f>LN(Table6[[#This Row],[PROF RADIO]]+'2019 Totals and Calculations'!D$18)</f>
        <v>5.1341398027766756</v>
      </c>
      <c r="BS840">
        <f>LN(Table6[[#This Row],[ONLINE LINGERING]]+'2019 Totals and Calculations'!E$18)</f>
        <v>4.5821819815367846</v>
      </c>
      <c r="BT840">
        <f>MONTH(Table6[[#This Row],[Date]])</f>
        <v>1</v>
      </c>
      <c r="BU840">
        <f t="shared" si="364"/>
        <v>1</v>
      </c>
      <c r="BV840">
        <f t="shared" si="365"/>
        <v>0</v>
      </c>
      <c r="BW840">
        <f t="shared" si="366"/>
        <v>0</v>
      </c>
      <c r="BX840">
        <f t="shared" si="367"/>
        <v>0</v>
      </c>
      <c r="BY840">
        <f t="shared" si="368"/>
        <v>0</v>
      </c>
      <c r="BZ840">
        <f t="shared" si="369"/>
        <v>0</v>
      </c>
      <c r="CA840">
        <f t="shared" si="370"/>
        <v>0</v>
      </c>
      <c r="CB840">
        <f t="shared" si="371"/>
        <v>0</v>
      </c>
      <c r="CC840">
        <f t="shared" si="372"/>
        <v>0</v>
      </c>
      <c r="CD840">
        <f t="shared" si="373"/>
        <v>0</v>
      </c>
      <c r="CE840">
        <f t="shared" si="374"/>
        <v>0</v>
      </c>
      <c r="CF840">
        <f t="shared" si="375"/>
        <v>0</v>
      </c>
      <c r="CG840">
        <f t="shared" si="376"/>
        <v>54</v>
      </c>
      <c r="CH84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200.36401394640862</v>
      </c>
      <c r="CI840" s="79">
        <f>Table6[[#This Row],[sales]]-CH840</f>
        <v>6.6444399063526589</v>
      </c>
      <c r="CJ840">
        <f>ABS(Table6[[#This Row],[sales]]-CH840)/Table6[[#This Row],[sales]]</f>
        <v>3.2097432654024094E-2</v>
      </c>
      <c r="CK84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198.08665912011313</v>
      </c>
      <c r="CL840" s="79">
        <f>Table6[[#This Row],[sales]]-CK840</f>
        <v>8.9217947326481521</v>
      </c>
      <c r="CM840">
        <f>ABS(Table6[[#This Row],[sales]]-CK840)/Table6[[#This Row],[sales]]</f>
        <v>4.3098697500508598E-2</v>
      </c>
      <c r="CN84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203.2462692089444</v>
      </c>
      <c r="CO840" s="79">
        <f>Table6[[#This Row],[sales]]-CN840</f>
        <v>3.7621846438168802</v>
      </c>
      <c r="CP840">
        <f>ABS(Table6[[#This Row],[sales]]-CN840)/Table6[[#This Row],[sales]]</f>
        <v>1.8174062816259696E-2</v>
      </c>
      <c r="CQ84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199.6317132490129</v>
      </c>
      <c r="CR840" s="79">
        <f>Table6[[#This Row],[sales]]-CQ840</f>
        <v>7.3767406037483738</v>
      </c>
      <c r="CS840">
        <f>ABS(Table6[[#This Row],[sales]]-CQ840)/Table6[[#This Row],[sales]]</f>
        <v>3.563497270983542E-2</v>
      </c>
    </row>
    <row r="841" spans="1:97" x14ac:dyDescent="0.2">
      <c r="A841">
        <v>840</v>
      </c>
      <c r="B841" t="s">
        <v>953</v>
      </c>
      <c r="C841" s="5">
        <v>43114</v>
      </c>
      <c r="D841" s="6">
        <v>736.43267884745944</v>
      </c>
      <c r="E841" s="8">
        <f>YEAR(Table6[[#This Row],[Date]])</f>
        <v>2018</v>
      </c>
      <c r="F841" s="6">
        <f>Table6[[#This Row],[TV_State]]+Table6[[#This Row],[Radio_State]]+Table6[[#This Row],[Online]]</f>
        <v>900.08438525800602</v>
      </c>
      <c r="G841" s="6">
        <f t="shared" si="351"/>
        <v>719.80443088821323</v>
      </c>
      <c r="H841" s="6">
        <f>LN(Table6[[#This Row],[PROF TV LING]])</f>
        <v>6.5789795513473139</v>
      </c>
      <c r="I841" s="6">
        <f t="shared" si="352"/>
        <v>6.6018178248646189</v>
      </c>
      <c r="J841" s="6">
        <v>109.10113760703105</v>
      </c>
      <c r="K841" s="6">
        <f t="shared" si="357"/>
        <v>108.03151861107935</v>
      </c>
      <c r="L841" s="6">
        <f>0.5*J840+0.5*Table6[[#This Row],[Radio_State]]</f>
        <v>108.5610329654121</v>
      </c>
      <c r="M841" s="6">
        <f>LN(Table6[[#This Row],[RADIO LINGERING ]])</f>
        <v>4.6873125306380521</v>
      </c>
      <c r="N841" s="6">
        <f t="shared" si="353"/>
        <v>4.6922753199801805</v>
      </c>
      <c r="O841" s="6">
        <v>54.550568803515525</v>
      </c>
      <c r="P841" s="6">
        <f t="shared" si="354"/>
        <v>54.320073442373904</v>
      </c>
      <c r="Q841" s="6">
        <f>0.3*O840+0.7*Table6[[#This Row],[Online]]</f>
        <v>54.38853741102983</v>
      </c>
      <c r="R841" s="6">
        <f>LN(Table6[[#This Row],[ONLINE LINGERING]])</f>
        <v>3.9961534223034922</v>
      </c>
      <c r="S841" s="6">
        <f t="shared" si="355"/>
        <v>3.9991281394202352</v>
      </c>
      <c r="T841" s="6">
        <v>221.20196799380591</v>
      </c>
      <c r="U841" s="6">
        <f t="shared" si="356"/>
        <v>5.3990761665064593</v>
      </c>
      <c r="V841" s="8">
        <f>YEAR(Table6[[#This Row],[Date]])</f>
        <v>2018</v>
      </c>
      <c r="W841" s="8">
        <f>WEEKNUM(Table6[[#This Row],[Date]])</f>
        <v>3</v>
      </c>
      <c r="X841" t="s">
        <v>1008</v>
      </c>
      <c r="Y841" s="9">
        <f>Table6[[#This Row],[LNTVLING]]+Table6[[#This Row],[LNRADIOLING]]+Table6[[#This Row],[LNONLINELING]]</f>
        <v>15.262445504288859</v>
      </c>
      <c r="Z841">
        <f t="shared" si="377"/>
        <v>1</v>
      </c>
      <c r="AA841">
        <f t="shared" si="358"/>
        <v>0</v>
      </c>
      <c r="AB841">
        <f t="shared" si="359"/>
        <v>0</v>
      </c>
      <c r="AC841">
        <f t="shared" si="360"/>
        <v>0</v>
      </c>
      <c r="AD841">
        <f t="shared" si="361"/>
        <v>0</v>
      </c>
      <c r="AE841">
        <f t="shared" si="362"/>
        <v>0</v>
      </c>
      <c r="AF841">
        <f t="shared" si="363"/>
        <v>1</v>
      </c>
      <c r="AG841" s="9">
        <f>'[1]1'!J$20+'[1]1'!J$21*Table6[[#This Row],[TV_State]]</f>
        <v>2053.9617870647521</v>
      </c>
      <c r="AH841" s="9">
        <f>Table6[[#This Row],[sales]]-Table6[[#This Row],[Pred_1]]</f>
        <v>-1832.7598190709462</v>
      </c>
      <c r="AI841">
        <f>ABS(Table6[[#This Row],[Res_1]])/Table6[[#This Row],[sales]]</f>
        <v>8.2854589210628866</v>
      </c>
      <c r="AJ841" s="9">
        <f>'[1]2'!J$20+'[1]2'!J$21*Table6[[#This Row],[Radio_State]]</f>
        <v>2193.2417778309818</v>
      </c>
      <c r="AK841" s="9">
        <f>Table6[[#This Row],[sales]]-Table6[[#This Row],[ Pred_2 ]]</f>
        <v>-1972.0398098371759</v>
      </c>
      <c r="AL841">
        <f>ABS(Table6[[#This Row],[ Res_2 ]])/Table6[[#This Row],[sales]]</f>
        <v>8.9151096969100969</v>
      </c>
      <c r="AM841" s="10">
        <f>'[1]3'!J$20+'[1]3'!J$21*Data!O841</f>
        <v>2115.8863359089805</v>
      </c>
      <c r="AN841" s="9">
        <f>Table6[[#This Row],[sales]]-Table6[[#This Row],[Pred_3]]</f>
        <v>-1894.6843679151746</v>
      </c>
      <c r="AO841" s="9">
        <f>ABS(Table6[[#This Row],[Res_3]])/Table6[[#This Row],[sales]]</f>
        <v>8.5654046620789082</v>
      </c>
      <c r="AP841" s="9">
        <f>'[1]4'!L$21+'[1]4'!L$27*Table6[[#This Row],[TV_State]]+'[1]4'!L$22*Table6[[#This Row],[NJ_DUM]]+'[1]4'!L$23*Table6[[#This Row],[NY_DUM]]+'[1]4'!L$24*Table6[[#This Row],[PA_DUM]]+'[1]4'!L$25*Table6[[#This Row],[CT_DUM]]+'[1]4'!L$26*Table6[[#This Row],[DL_DUM]]</f>
        <v>400.27278954773294</v>
      </c>
      <c r="AQ841" s="9">
        <f>Table6[[#This Row],[sales]]-Table6[[#This Row],[Pred_4]]</f>
        <v>-179.07082155392703</v>
      </c>
      <c r="AR841">
        <f>ABS(Table6[[#This Row],[Res_4]]/Table6[[#This Row],[sales]])</f>
        <v>0.80953539056642287</v>
      </c>
      <c r="AS841" s="9">
        <f>'[1]5'!L$20+'[1]5'!L$26*Table6[[#This Row],[Radio_State]]+'[1]5'!L$21*Table6[[#This Row],[NJ_DUM]]+'[1]5'!L$22*Table6[[#This Row],[NY_DUM]]+'[1]5'!L$23*Table6[[#This Row],[PA_DUM]]+'[1]5'!L$24*Table6[[#This Row],[CT_DUM]]+'[1]5'!L$25*Table6[[#This Row],[DL_DUM]]</f>
        <v>388.58358010885314</v>
      </c>
      <c r="AT841" s="9">
        <f>Table6[[#This Row],[sales]]-Table6[[#This Row],[Pred_5]]</f>
        <v>-167.38161211504723</v>
      </c>
      <c r="AU841" s="9">
        <f>ABS(Table6[[#This Row],[Red_5]]/Table6[[#This Row],[sales]])</f>
        <v>0.75669133341406003</v>
      </c>
      <c r="AV841" s="9">
        <f>'[1]6'!L$20+'[1]6'!L$26*Table6[[#This Row],[Online]]+'[1]6'!L$21*Table6[[#This Row],[NJ_DUM]]+'[1]6'!L$22*Table6[[#This Row],[NY_DUM]]+'[1]6'!L$23*Table6[[#This Row],[PA_DUM]]+'[1]6'!L$24*Table6[[#This Row],[CT_DUM]]+'[1]6'!L$25*Table6[[#This Row],[DL_DUM]]</f>
        <v>231.46432537222083</v>
      </c>
      <c r="AW841" s="9">
        <f>Table6[[#This Row],[sales]]-Table6[[#This Row],[Pred_6]]</f>
        <v>-10.262357378414919</v>
      </c>
      <c r="AX841" s="9">
        <f>ABS(Table6[[#This Row],[Red_6]]/Table6[[#This Row],[sales]])</f>
        <v>4.6393607938887256E-2</v>
      </c>
      <c r="AY841" s="9">
        <f>'[1]7'!L$21+'[1]7'!L$27*Table6[[#This Row],[LNTV]]+'[1]7'!L$22*Table6[[#This Row],[NJ_DUM]]+'[1]7'!L$23*Table6[[#This Row],[NY_DUM]]+'[1]7'!L$24*Table6[[#This Row],[PA_DUM]]+'[1]7'!L$25*Table6[[#This Row],[CT_DUM]]+'[1]7'!L$26*Table6[[#This Row],[DL_DUM]]</f>
        <v>5.8762891004420563</v>
      </c>
      <c r="AZ841" s="9">
        <f>Table6[[#This Row],[sales]]-Table6[[#This Row],[Pred_7]]</f>
        <v>215.32567889336386</v>
      </c>
      <c r="BA841" s="9">
        <f>ABS(Table6[[#This Row],[Red_7]]/Table6[[#This Row],[sales]])</f>
        <v>0.97343473408606107</v>
      </c>
      <c r="BB841" s="9">
        <f>'[1]8'!O$22+'[1]8'!O$28*Table6[[#This Row],[LNRADIOLING]]+'[1]8'!O$23*Table6[[#This Row],[DL_DUM]]+'[1]8'!O$24*Table6[[#This Row],[CT_DUM]]+'[1]8'!O$25*Table6[[#This Row],[PA_DUM]]+'[1]8'!O$26*Table6[[#This Row],[NY_DUM]]+'[1]8'!O$27*Table6[[#This Row],[NJ_DUM]]</f>
        <v>5.8561454415631378</v>
      </c>
      <c r="BC841" s="9">
        <f>Table6[[#This Row],[sales]]-Table6[[#This Row],[Pred_8]]</f>
        <v>215.34582255224277</v>
      </c>
      <c r="BD841" s="9">
        <f>ABS(Table6[[#This Row],[Red_8]]/Table6[[#This Row],[sales]])</f>
        <v>0.97352579864150612</v>
      </c>
      <c r="BE841" s="9">
        <f>'[1]9'!M$19+'[1]9'!M$21*Table6[[#This Row],[LNONLINE]]+'[1]9'!M$20*Table6[[#This Row],[DL_DUM]]+'[1]9'!M$22*Table6[[#This Row],[CT_DUM]]+'[1]9'!M$23*Table6[[#This Row],[PA_DUM]]+'[1]9'!M$24*Table6[[#This Row],[NY_DUM]]+'[1]9'!M$25*Table6[[#This Row],[NJ_DUM]]</f>
        <v>5.8084438396539646</v>
      </c>
      <c r="BF841" s="9">
        <f>Table6[[#This Row],[sales]]-Table6[[#This Row],[Pred_9]]</f>
        <v>215.39352415415195</v>
      </c>
      <c r="BG841" s="9">
        <f>ABS(Table6[[#This Row],[Red_9]]/Table6[[#This Row],[sales]])</f>
        <v>0.9737414459178021</v>
      </c>
      <c r="BH841" s="9">
        <f>'[1]10'!P$22+'[1]10'!P$30*Table6[[#This Row],[LNTV]]+'[1]10'!P$29*Table6[[#This Row],[LNRADIOLING]]+'[1]10'!P$24*Table6[[#This Row],[LNONLINELING]]+'[1]10'!P$23*Table6[[#This Row],[DL_DUM]]+'[1]10'!P$25*Table6[[#This Row],[CT_DUM]]+'[1]10'!P$26*Table6[[#This Row],[PA_DUM]]+'[1]10'!P$27*Table6[[#This Row],[NY_DUM]]+'[1]10'!P$28*Table6[[#This Row],[NJ_DUM]]</f>
        <v>5.8096623511522996</v>
      </c>
      <c r="BI841" s="9">
        <f>Table6[[#This Row],[sales]]-Table6[[#This Row],[Pred_10]]</f>
        <v>215.39230564265361</v>
      </c>
      <c r="BJ841" s="45">
        <f>ABS(Table6[[#This Row],[Red_10]]/Table6[[#This Row],[sales]])</f>
        <v>0.97373593732531805</v>
      </c>
      <c r="BK841" s="9">
        <f>'[1]11'!P$32+'[1]11'!P$40*Table6[[#This Row],[LNONLINELING]]+'[1]11'!P$39*Table6[[#This Row],[LNRADIOLING]]+'[1]11'!P$38*Table6[[#This Row],[LNTVLING]]+'[1]11'!P$33*Table6[[#This Row],[DL_DUM]]+'[1]11'!P$34*Table6[[#This Row],[CT_DUM]]+'[1]11'!P$35*Table6[[#This Row],[PA_DUM]]+'[1]11'!P$36*Table6[[#This Row],[NY_DUM]]+'[1]11'!P$37*Table6[[#This Row],[NJ_DUM]]</f>
        <v>5.7848766119548758</v>
      </c>
      <c r="BL841" s="9">
        <f>Table6[[#This Row],[sales]]-Table6[[#This Row],[ Pred_11]]</f>
        <v>215.41709138185104</v>
      </c>
      <c r="BM841" s="47">
        <f>ABS(Table6[[#This Row],[ Red_11]]/Table6[[#This Row],[sales]])</f>
        <v>0.97384798759061286</v>
      </c>
      <c r="BN841" s="9">
        <f>'[1]12'!K$22+'[1]12'!K$28*Table6[[#This Row],[COMBINE LN LING]]+'[1]12'!K$23*Table6[[#This Row],[DL_DUM]]+'[1]12'!K$24*Table6[[#This Row],[CT_DUM]]+'[1]12'!K$25*Table6[[#This Row],[PA_DUM]]+'[1]12'!K$26*Table6[[#This Row],[NY_DUM]]+'[1]12'!K$27*Table6[[#This Row],[NJ_DUM]]</f>
        <v>5.8400075964690679</v>
      </c>
      <c r="BO841" s="9">
        <f>Table6[[#This Row],[sales]]-Table6[[#This Row],[ Pred_12]]</f>
        <v>215.36196039733684</v>
      </c>
      <c r="BP841" s="47">
        <f>ABS(Table6[[#This Row],[ Red_12]]/Table6[[#This Row],[sales]])</f>
        <v>0.97359875389249428</v>
      </c>
      <c r="BQ841">
        <f>LN(G841+'2019 Totals and Calculations'!C$18)</f>
        <v>6.9856861689778018</v>
      </c>
      <c r="BR841">
        <f>LN(Table6[[#This Row],[PROF RADIO]]+'2019 Totals and Calculations'!D$18)</f>
        <v>5.1404223472284034</v>
      </c>
      <c r="BS841">
        <f>LN(Table6[[#This Row],[ONLINE LINGERING]]+'2019 Totals and Calculations'!E$18)</f>
        <v>4.5876770848723911</v>
      </c>
      <c r="BT841">
        <f>MONTH(Table6[[#This Row],[Date]])</f>
        <v>1</v>
      </c>
      <c r="BU841">
        <f t="shared" si="364"/>
        <v>1</v>
      </c>
      <c r="BV841">
        <f t="shared" si="365"/>
        <v>0</v>
      </c>
      <c r="BW841">
        <f t="shared" si="366"/>
        <v>0</v>
      </c>
      <c r="BX841">
        <f t="shared" si="367"/>
        <v>0</v>
      </c>
      <c r="BY841">
        <f t="shared" si="368"/>
        <v>0</v>
      </c>
      <c r="BZ841">
        <f t="shared" si="369"/>
        <v>0</v>
      </c>
      <c r="CA841">
        <f t="shared" si="370"/>
        <v>0</v>
      </c>
      <c r="CB841">
        <f t="shared" si="371"/>
        <v>0</v>
      </c>
      <c r="CC841">
        <f t="shared" si="372"/>
        <v>0</v>
      </c>
      <c r="CD841">
        <f t="shared" si="373"/>
        <v>0</v>
      </c>
      <c r="CE841">
        <f t="shared" si="374"/>
        <v>0</v>
      </c>
      <c r="CF841">
        <f t="shared" si="375"/>
        <v>0</v>
      </c>
      <c r="CG841">
        <f t="shared" si="376"/>
        <v>55</v>
      </c>
      <c r="CH84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201.30284583902466</v>
      </c>
      <c r="CI841" s="79">
        <f>Table6[[#This Row],[sales]]-CH841</f>
        <v>19.899122154781253</v>
      </c>
      <c r="CJ841">
        <f>ABS(Table6[[#This Row],[sales]]-CH841)/Table6[[#This Row],[sales]]</f>
        <v>8.9959064719254522E-2</v>
      </c>
      <c r="CK84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198.91880161601284</v>
      </c>
      <c r="CL841" s="79">
        <f>Table6[[#This Row],[sales]]-CK841</f>
        <v>22.283166377793066</v>
      </c>
      <c r="CM841">
        <f>ABS(Table6[[#This Row],[sales]]-CK841)/Table6[[#This Row],[sales]]</f>
        <v>0.10073674560805462</v>
      </c>
      <c r="CN84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204.09117529070048</v>
      </c>
      <c r="CO841" s="79">
        <f>Table6[[#This Row],[sales]]-CN841</f>
        <v>17.110792703105432</v>
      </c>
      <c r="CP841">
        <f>ABS(Table6[[#This Row],[sales]]-CN841)/Table6[[#This Row],[sales]]</f>
        <v>7.7353709183928088E-2</v>
      </c>
      <c r="CQ84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200.81907636959278</v>
      </c>
      <c r="CR841" s="79">
        <f>Table6[[#This Row],[sales]]-CQ841</f>
        <v>20.38289162421313</v>
      </c>
      <c r="CS841">
        <f>ABS(Table6[[#This Row],[sales]]-CQ841)/Table6[[#This Row],[sales]]</f>
        <v>9.2146068179573756E-2</v>
      </c>
    </row>
    <row r="842" spans="1:97" x14ac:dyDescent="0.2">
      <c r="A842">
        <v>841</v>
      </c>
      <c r="B842" t="s">
        <v>953</v>
      </c>
      <c r="C842" s="5">
        <v>43121</v>
      </c>
      <c r="D842" s="6">
        <v>743.79700563593417</v>
      </c>
      <c r="E842" s="8">
        <f>YEAR(Table6[[#This Row],[Date]])</f>
        <v>2018</v>
      </c>
      <c r="F842" s="6">
        <f>Table6[[#This Row],[TV_State]]+Table6[[#This Row],[Radio_State]]+Table6[[#This Row],[Online]]</f>
        <v>909.08522911058617</v>
      </c>
      <c r="G842" s="6">
        <f t="shared" si="351"/>
        <v>727.00220331252945</v>
      </c>
      <c r="H842" s="6">
        <f>LN(Table6[[#This Row],[PROF TV LING]])</f>
        <v>6.588929508220164</v>
      </c>
      <c r="I842" s="6">
        <f t="shared" si="352"/>
        <v>6.6117681557177868</v>
      </c>
      <c r="J842" s="6">
        <v>110.19214898310136</v>
      </c>
      <c r="K842" s="6">
        <f t="shared" si="357"/>
        <v>109.11183379709036</v>
      </c>
      <c r="L842" s="6">
        <f>0.5*J841+0.5*Table6[[#This Row],[Radio_State]]</f>
        <v>109.64664329506621</v>
      </c>
      <c r="M842" s="6">
        <f>LN(Table6[[#This Row],[RADIO LINGERING ]])</f>
        <v>4.69726286149122</v>
      </c>
      <c r="N842" s="6">
        <f t="shared" si="353"/>
        <v>4.7022256508333484</v>
      </c>
      <c r="O842" s="6">
        <v>55.096074491550681</v>
      </c>
      <c r="P842" s="6">
        <f t="shared" si="354"/>
        <v>54.863274176797646</v>
      </c>
      <c r="Q842" s="6">
        <f>0.3*O841+0.7*Table6[[#This Row],[Online]]</f>
        <v>54.932422785140133</v>
      </c>
      <c r="R842" s="6">
        <f>LN(Table6[[#This Row],[ONLINE LINGERING]])</f>
        <v>4.006103753156661</v>
      </c>
      <c r="S842" s="6">
        <f t="shared" si="355"/>
        <v>4.009078470273403</v>
      </c>
      <c r="T842" s="6">
        <v>212.5278568638463</v>
      </c>
      <c r="U842" s="6">
        <f t="shared" si="356"/>
        <v>5.3590730708967635</v>
      </c>
      <c r="V842" s="8">
        <f>YEAR(Table6[[#This Row],[Date]])</f>
        <v>2018</v>
      </c>
      <c r="W842" s="8">
        <f>WEEKNUM(Table6[[#This Row],[Date]])</f>
        <v>4</v>
      </c>
      <c r="X842" t="s">
        <v>1009</v>
      </c>
      <c r="Y842" s="9">
        <f>Table6[[#This Row],[LNTVLING]]+Table6[[#This Row],[LNRADIOLING]]+Table6[[#This Row],[LNONLINELING]]</f>
        <v>15.292296122868045</v>
      </c>
      <c r="Z842">
        <f t="shared" si="377"/>
        <v>1</v>
      </c>
      <c r="AA842">
        <f t="shared" si="358"/>
        <v>0</v>
      </c>
      <c r="AB842">
        <f t="shared" si="359"/>
        <v>0</v>
      </c>
      <c r="AC842">
        <f t="shared" si="360"/>
        <v>0</v>
      </c>
      <c r="AD842">
        <f t="shared" si="361"/>
        <v>0</v>
      </c>
      <c r="AE842">
        <f t="shared" si="362"/>
        <v>0</v>
      </c>
      <c r="AF842">
        <f t="shared" si="363"/>
        <v>1</v>
      </c>
      <c r="AG842" s="9">
        <f>'[1]1'!J$20+'[1]1'!J$21*Table6[[#This Row],[TV_State]]</f>
        <v>2061.2040794808363</v>
      </c>
      <c r="AH842" s="9">
        <f>Table6[[#This Row],[sales]]-Table6[[#This Row],[Pred_1]]</f>
        <v>-1848.6762226169899</v>
      </c>
      <c r="AI842">
        <f>ABS(Table6[[#This Row],[Res_1]])/Table6[[#This Row],[sales]]</f>
        <v>8.6985125145327409</v>
      </c>
      <c r="AJ842" s="9">
        <f>'[1]2'!J$20+'[1]2'!J$21*Table6[[#This Row],[Radio_State]]</f>
        <v>2198.0313775693166</v>
      </c>
      <c r="AK842" s="9">
        <f>Table6[[#This Row],[sales]]-Table6[[#This Row],[ Pred_2 ]]</f>
        <v>-1985.5035207054702</v>
      </c>
      <c r="AL842">
        <f>ABS(Table6[[#This Row],[ Res_2 ]])/Table6[[#This Row],[sales]]</f>
        <v>9.3423212843926713</v>
      </c>
      <c r="AM842" s="10">
        <f>'[1]3'!J$20+'[1]3'!J$21*Data!O842</f>
        <v>2119.0378974508217</v>
      </c>
      <c r="AN842" s="9">
        <f>Table6[[#This Row],[sales]]-Table6[[#This Row],[Pred_3]]</f>
        <v>-1906.5100405869753</v>
      </c>
      <c r="AO842" s="9">
        <f>ABS(Table6[[#This Row],[Res_3]])/Table6[[#This Row],[sales]]</f>
        <v>8.9706359849493076</v>
      </c>
      <c r="AP842" s="9">
        <f>'[1]4'!L$21+'[1]4'!L$27*Table6[[#This Row],[TV_State]]+'[1]4'!L$22*Table6[[#This Row],[NJ_DUM]]+'[1]4'!L$23*Table6[[#This Row],[NY_DUM]]+'[1]4'!L$24*Table6[[#This Row],[PA_DUM]]+'[1]4'!L$25*Table6[[#This Row],[CT_DUM]]+'[1]4'!L$26*Table6[[#This Row],[DL_DUM]]</f>
        <v>401.89721749975206</v>
      </c>
      <c r="AQ842" s="9">
        <f>Table6[[#This Row],[sales]]-Table6[[#This Row],[Pred_4]]</f>
        <v>-189.36936063590576</v>
      </c>
      <c r="AR842">
        <f>ABS(Table6[[#This Row],[Res_4]]/Table6[[#This Row],[sales]])</f>
        <v>0.89103312587028638</v>
      </c>
      <c r="AS842" s="9">
        <f>'[1]5'!L$20+'[1]5'!L$26*Table6[[#This Row],[Radio_State]]+'[1]5'!L$21*Table6[[#This Row],[NJ_DUM]]+'[1]5'!L$22*Table6[[#This Row],[NY_DUM]]+'[1]5'!L$23*Table6[[#This Row],[PA_DUM]]+'[1]5'!L$24*Table6[[#This Row],[CT_DUM]]+'[1]5'!L$25*Table6[[#This Row],[DL_DUM]]</f>
        <v>390.50550062667116</v>
      </c>
      <c r="AT842" s="9">
        <f>Table6[[#This Row],[sales]]-Table6[[#This Row],[Pred_5]]</f>
        <v>-177.97764376282487</v>
      </c>
      <c r="AU842" s="9">
        <f>ABS(Table6[[#This Row],[Red_5]]/Table6[[#This Row],[sales]])</f>
        <v>0.83743207308980838</v>
      </c>
      <c r="AV842" s="9">
        <f>'[1]6'!L$20+'[1]6'!L$26*Table6[[#This Row],[Online]]+'[1]6'!L$21*Table6[[#This Row],[NJ_DUM]]+'[1]6'!L$22*Table6[[#This Row],[NY_DUM]]+'[1]6'!L$23*Table6[[#This Row],[PA_DUM]]+'[1]6'!L$24*Table6[[#This Row],[CT_DUM]]+'[1]6'!L$25*Table6[[#This Row],[DL_DUM]]</f>
        <v>233.83850663780765</v>
      </c>
      <c r="AW842" s="9">
        <f>Table6[[#This Row],[sales]]-Table6[[#This Row],[Pred_6]]</f>
        <v>-21.310649773961359</v>
      </c>
      <c r="AX842" s="9">
        <f>ABS(Table6[[#This Row],[Red_6]]/Table6[[#This Row],[sales]])</f>
        <v>0.10027226589695391</v>
      </c>
      <c r="AY842" s="9">
        <f>'[1]7'!L$21+'[1]7'!L$27*Table6[[#This Row],[LNTV]]+'[1]7'!L$22*Table6[[#This Row],[NJ_DUM]]+'[1]7'!L$23*Table6[[#This Row],[NY_DUM]]+'[1]7'!L$24*Table6[[#This Row],[PA_DUM]]+'[1]7'!L$25*Table6[[#This Row],[CT_DUM]]+'[1]7'!L$26*Table6[[#This Row],[DL_DUM]]</f>
        <v>5.8773904477320569</v>
      </c>
      <c r="AZ842" s="9">
        <f>Table6[[#This Row],[sales]]-Table6[[#This Row],[Pred_7]]</f>
        <v>206.65046641611423</v>
      </c>
      <c r="BA842" s="9">
        <f>ABS(Table6[[#This Row],[Red_7]]/Table6[[#This Row],[sales]])</f>
        <v>0.97234531729411189</v>
      </c>
      <c r="BB842" s="9">
        <f>'[1]8'!O$22+'[1]8'!O$28*Table6[[#This Row],[LNRADIOLING]]+'[1]8'!O$23*Table6[[#This Row],[DL_DUM]]+'[1]8'!O$24*Table6[[#This Row],[CT_DUM]]+'[1]8'!O$25*Table6[[#This Row],[PA_DUM]]+'[1]8'!O$26*Table6[[#This Row],[NY_DUM]]+'[1]8'!O$27*Table6[[#This Row],[NJ_DUM]]</f>
        <v>5.8568553075669136</v>
      </c>
      <c r="BC842" s="9">
        <f>Table6[[#This Row],[sales]]-Table6[[#This Row],[Pred_8]]</f>
        <v>206.67100155627938</v>
      </c>
      <c r="BD842" s="9">
        <f>ABS(Table6[[#This Row],[Red_8]]/Table6[[#This Row],[sales]])</f>
        <v>0.9724419405813749</v>
      </c>
      <c r="BE842" s="9">
        <f>'[1]9'!M$19+'[1]9'!M$21*Table6[[#This Row],[LNONLINE]]+'[1]9'!M$20*Table6[[#This Row],[DL_DUM]]+'[1]9'!M$22*Table6[[#This Row],[CT_DUM]]+'[1]9'!M$23*Table6[[#This Row],[PA_DUM]]+'[1]9'!M$24*Table6[[#This Row],[NY_DUM]]+'[1]9'!M$25*Table6[[#This Row],[NJ_DUM]]</f>
        <v>5.8115942879852964</v>
      </c>
      <c r="BF842" s="9">
        <f>Table6[[#This Row],[sales]]-Table6[[#This Row],[Pred_9]]</f>
        <v>206.71626257586101</v>
      </c>
      <c r="BG842" s="9">
        <f>ABS(Table6[[#This Row],[Red_9]]/Table6[[#This Row],[sales]])</f>
        <v>0.97265490569686386</v>
      </c>
      <c r="BH842" s="9">
        <f>'[1]10'!P$22+'[1]10'!P$30*Table6[[#This Row],[LNTV]]+'[1]10'!P$29*Table6[[#This Row],[LNRADIOLING]]+'[1]10'!P$24*Table6[[#This Row],[LNONLINELING]]+'[1]10'!P$23*Table6[[#This Row],[DL_DUM]]+'[1]10'!P$25*Table6[[#This Row],[CT_DUM]]+'[1]10'!P$26*Table6[[#This Row],[PA_DUM]]+'[1]10'!P$27*Table6[[#This Row],[NY_DUM]]+'[1]10'!P$28*Table6[[#This Row],[NJ_DUM]]</f>
        <v>5.8114734344285175</v>
      </c>
      <c r="BI842" s="9">
        <f>Table6[[#This Row],[sales]]-Table6[[#This Row],[Pred_10]]</f>
        <v>206.71638342941779</v>
      </c>
      <c r="BJ842" s="45">
        <f>ABS(Table6[[#This Row],[Red_10]]/Table6[[#This Row],[sales]])</f>
        <v>0.97265547434493937</v>
      </c>
      <c r="BK842" s="9">
        <f>'[1]11'!P$32+'[1]11'!P$40*Table6[[#This Row],[LNONLINELING]]+'[1]11'!P$39*Table6[[#This Row],[LNRADIOLING]]+'[1]11'!P$38*Table6[[#This Row],[LNTVLING]]+'[1]11'!P$33*Table6[[#This Row],[DL_DUM]]+'[1]11'!P$34*Table6[[#This Row],[CT_DUM]]+'[1]11'!P$35*Table6[[#This Row],[PA_DUM]]+'[1]11'!P$36*Table6[[#This Row],[NY_DUM]]+'[1]11'!P$37*Table6[[#This Row],[NJ_DUM]]</f>
        <v>5.7860020727075483</v>
      </c>
      <c r="BL842" s="9">
        <f>Table6[[#This Row],[sales]]-Table6[[#This Row],[ Pred_11]]</f>
        <v>206.74185479113873</v>
      </c>
      <c r="BM842" s="47">
        <f>ABS(Table6[[#This Row],[ Red_11]]/Table6[[#This Row],[sales]])</f>
        <v>0.97277532386535892</v>
      </c>
      <c r="BN842" s="9">
        <f>'[1]12'!K$22+'[1]12'!K$28*Table6[[#This Row],[COMBINE LN LING]]+'[1]12'!K$23*Table6[[#This Row],[DL_DUM]]+'[1]12'!K$24*Table6[[#This Row],[CT_DUM]]+'[1]12'!K$25*Table6[[#This Row],[PA_DUM]]+'[1]12'!K$26*Table6[[#This Row],[NY_DUM]]+'[1]12'!K$27*Table6[[#This Row],[NJ_DUM]]</f>
        <v>5.8428802968855917</v>
      </c>
      <c r="BO842" s="9">
        <f>Table6[[#This Row],[sales]]-Table6[[#This Row],[ Pred_12]]</f>
        <v>206.6849765669607</v>
      </c>
      <c r="BP842" s="47">
        <f>ABS(Table6[[#This Row],[ Red_12]]/Table6[[#This Row],[sales]])</f>
        <v>0.9725076967174765</v>
      </c>
      <c r="BQ842">
        <f>LN(G842+'2019 Totals and Calculations'!C$18)</f>
        <v>6.9923222450095812</v>
      </c>
      <c r="BR842">
        <f>LN(Table6[[#This Row],[PROF RADIO]]+'2019 Totals and Calculations'!D$18)</f>
        <v>5.1467279043914802</v>
      </c>
      <c r="BS842">
        <f>LN(Table6[[#This Row],[ONLINE LINGERING]]+'2019 Totals and Calculations'!E$18)</f>
        <v>4.5931966571694689</v>
      </c>
      <c r="BT842">
        <f>MONTH(Table6[[#This Row],[Date]])</f>
        <v>1</v>
      </c>
      <c r="BU842">
        <f t="shared" si="364"/>
        <v>1</v>
      </c>
      <c r="BV842">
        <f t="shared" si="365"/>
        <v>0</v>
      </c>
      <c r="BW842">
        <f t="shared" si="366"/>
        <v>0</v>
      </c>
      <c r="BX842">
        <f t="shared" si="367"/>
        <v>0</v>
      </c>
      <c r="BY842">
        <f t="shared" si="368"/>
        <v>0</v>
      </c>
      <c r="BZ842">
        <f t="shared" si="369"/>
        <v>0</v>
      </c>
      <c r="CA842">
        <f t="shared" si="370"/>
        <v>0</v>
      </c>
      <c r="CB842">
        <f t="shared" si="371"/>
        <v>0</v>
      </c>
      <c r="CC842">
        <f t="shared" si="372"/>
        <v>0</v>
      </c>
      <c r="CD842">
        <f t="shared" si="373"/>
        <v>0</v>
      </c>
      <c r="CE842">
        <f t="shared" si="374"/>
        <v>0</v>
      </c>
      <c r="CF842">
        <f t="shared" si="375"/>
        <v>0</v>
      </c>
      <c r="CG842">
        <f t="shared" si="376"/>
        <v>56</v>
      </c>
      <c r="CH84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202.24741092922761</v>
      </c>
      <c r="CI842" s="79">
        <f>Table6[[#This Row],[sales]]-CH842</f>
        <v>10.280445934618683</v>
      </c>
      <c r="CJ842">
        <f>ABS(Table6[[#This Row],[sales]]-CH842)/Table6[[#This Row],[sales]]</f>
        <v>4.8372227934358462E-2</v>
      </c>
      <c r="CK84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199.75584861353241</v>
      </c>
      <c r="CL842" s="79">
        <f>Table6[[#This Row],[sales]]-CK842</f>
        <v>12.772008250313888</v>
      </c>
      <c r="CM842">
        <f>ABS(Table6[[#This Row],[sales]]-CK842)/Table6[[#This Row],[sales]]</f>
        <v>6.0095690225193107E-2</v>
      </c>
      <c r="CN84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204.94123143046093</v>
      </c>
      <c r="CO842" s="79">
        <f>Table6[[#This Row],[sales]]-CN842</f>
        <v>7.5866254333853647</v>
      </c>
      <c r="CP842">
        <f>ABS(Table6[[#This Row],[sales]]-CN842)/Table6[[#This Row],[sales]]</f>
        <v>3.5697087174062343E-2</v>
      </c>
      <c r="CQ84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202.01591491500218</v>
      </c>
      <c r="CR842" s="79">
        <f>Table6[[#This Row],[sales]]-CQ842</f>
        <v>10.511941948844111</v>
      </c>
      <c r="CS842">
        <f>ABS(Table6[[#This Row],[sales]]-CQ842)/Table6[[#This Row],[sales]]</f>
        <v>4.9461478151442868E-2</v>
      </c>
    </row>
    <row r="843" spans="1:97" x14ac:dyDescent="0.2">
      <c r="A843">
        <v>842</v>
      </c>
      <c r="B843" t="s">
        <v>953</v>
      </c>
      <c r="C843" s="5">
        <v>43128</v>
      </c>
      <c r="D843" s="6">
        <v>751.23497569229357</v>
      </c>
      <c r="E843" s="8">
        <f>YEAR(Table6[[#This Row],[Date]])</f>
        <v>2018</v>
      </c>
      <c r="F843" s="6">
        <f>Table6[[#This Row],[TV_State]]+Table6[[#This Row],[Radio_State]]+Table6[[#This Row],[Online]]</f>
        <v>918.17608140169216</v>
      </c>
      <c r="G843" s="6">
        <f t="shared" si="351"/>
        <v>734.27203502645864</v>
      </c>
      <c r="H843" s="6">
        <f>LN(Table6[[#This Row],[PROF TV LING]])</f>
        <v>6.5988795798789708</v>
      </c>
      <c r="I843" s="6">
        <f t="shared" si="352"/>
        <v>6.6217184865709555</v>
      </c>
      <c r="J843" s="6">
        <v>111.29407047293239</v>
      </c>
      <c r="K843" s="6">
        <f t="shared" si="357"/>
        <v>110.20295213501137</v>
      </c>
      <c r="L843" s="6">
        <f>0.5*J842+0.5*Table6[[#This Row],[Radio_State]]</f>
        <v>110.74310972801688</v>
      </c>
      <c r="M843" s="6">
        <f>LN(Table6[[#This Row],[RADIO LINGERING ]])</f>
        <v>4.7072131923443878</v>
      </c>
      <c r="N843" s="6">
        <f t="shared" si="353"/>
        <v>4.7121759816865172</v>
      </c>
      <c r="O843" s="6">
        <v>55.647035236466195</v>
      </c>
      <c r="P843" s="6">
        <f t="shared" si="354"/>
        <v>55.41190691856562</v>
      </c>
      <c r="Q843" s="6">
        <f>0.3*O842+0.7*Table6[[#This Row],[Online]]</f>
        <v>55.481747012991534</v>
      </c>
      <c r="R843" s="6">
        <f>LN(Table6[[#This Row],[ONLINE LINGERING]])</f>
        <v>4.0160540840098289</v>
      </c>
      <c r="S843" s="6">
        <f t="shared" si="355"/>
        <v>4.0190288011265718</v>
      </c>
      <c r="T843" s="6">
        <v>193.08623176845029</v>
      </c>
      <c r="U843" s="6">
        <f t="shared" si="356"/>
        <v>5.2631368858486702</v>
      </c>
      <c r="V843" s="8">
        <f>YEAR(Table6[[#This Row],[Date]])</f>
        <v>2018</v>
      </c>
      <c r="W843" s="8">
        <f>WEEKNUM(Table6[[#This Row],[Date]])</f>
        <v>5</v>
      </c>
      <c r="X843" t="s">
        <v>1010</v>
      </c>
      <c r="Y843" s="9">
        <f>Table6[[#This Row],[LNTVLING]]+Table6[[#This Row],[LNRADIOLING]]+Table6[[#This Row],[LNONLINELING]]</f>
        <v>15.322146856233188</v>
      </c>
      <c r="Z843">
        <f t="shared" si="377"/>
        <v>1</v>
      </c>
      <c r="AA843">
        <f t="shared" si="358"/>
        <v>0</v>
      </c>
      <c r="AB843">
        <f t="shared" si="359"/>
        <v>0</v>
      </c>
      <c r="AC843">
        <f t="shared" si="360"/>
        <v>0</v>
      </c>
      <c r="AD843">
        <f t="shared" si="361"/>
        <v>0</v>
      </c>
      <c r="AE843">
        <f t="shared" si="362"/>
        <v>0</v>
      </c>
      <c r="AF843">
        <f t="shared" si="363"/>
        <v>1</v>
      </c>
      <c r="AG843" s="9">
        <f>'[1]1'!J$20+'[1]1'!J$21*Table6[[#This Row],[TV_State]]</f>
        <v>2068.5187948210814</v>
      </c>
      <c r="AH843" s="9">
        <f>Table6[[#This Row],[sales]]-Table6[[#This Row],[Pred_1]]</f>
        <v>-1875.4325630526312</v>
      </c>
      <c r="AI843">
        <f>ABS(Table6[[#This Row],[Res_1]])/Table6[[#This Row],[sales]]</f>
        <v>9.7129274618692474</v>
      </c>
      <c r="AJ843" s="9">
        <f>'[1]2'!J$20+'[1]2'!J$21*Table6[[#This Row],[Radio_State]]</f>
        <v>2202.8688733050349</v>
      </c>
      <c r="AK843" s="9">
        <f>Table6[[#This Row],[sales]]-Table6[[#This Row],[ Pred_2 ]]</f>
        <v>-2009.7826415365846</v>
      </c>
      <c r="AL843">
        <f>ABS(Table6[[#This Row],[ Res_2 ]])/Table6[[#This Row],[sales]]</f>
        <v>10.408730975426167</v>
      </c>
      <c r="AM843" s="10">
        <f>'[1]3'!J$20+'[1]3'!J$21*Data!O843</f>
        <v>2122.2209746080816</v>
      </c>
      <c r="AN843" s="9">
        <f>Table6[[#This Row],[sales]]-Table6[[#This Row],[Pred_3]]</f>
        <v>-1929.1347428396314</v>
      </c>
      <c r="AO843" s="9">
        <f>ABS(Table6[[#This Row],[Res_3]])/Table6[[#This Row],[sales]]</f>
        <v>9.9910528325657975</v>
      </c>
      <c r="AP843" s="9">
        <f>'[1]4'!L$21+'[1]4'!L$27*Table6[[#This Row],[TV_State]]+'[1]4'!L$22*Table6[[#This Row],[NJ_DUM]]+'[1]4'!L$23*Table6[[#This Row],[NY_DUM]]+'[1]4'!L$24*Table6[[#This Row],[PA_DUM]]+'[1]4'!L$25*Table6[[#This Row],[CT_DUM]]+'[1]4'!L$26*Table6[[#This Row],[DL_DUM]]</f>
        <v>403.53788973129139</v>
      </c>
      <c r="AQ843" s="9">
        <f>Table6[[#This Row],[sales]]-Table6[[#This Row],[Pred_4]]</f>
        <v>-210.4516579628411</v>
      </c>
      <c r="AR843">
        <f>ABS(Table6[[#This Row],[Res_4]]/Table6[[#This Row],[sales]])</f>
        <v>1.0899361183619529</v>
      </c>
      <c r="AS843" s="9">
        <f>'[1]5'!L$20+'[1]5'!L$26*Table6[[#This Row],[Radio_State]]+'[1]5'!L$21*Table6[[#This Row],[NJ_DUM]]+'[1]5'!L$22*Table6[[#This Row],[NY_DUM]]+'[1]5'!L$23*Table6[[#This Row],[PA_DUM]]+'[1]5'!L$24*Table6[[#This Row],[CT_DUM]]+'[1]5'!L$25*Table6[[#This Row],[DL_DUM]]</f>
        <v>392.4466403496674</v>
      </c>
      <c r="AT843" s="9">
        <f>Table6[[#This Row],[sales]]-Table6[[#This Row],[Pred_5]]</f>
        <v>-199.36040858121711</v>
      </c>
      <c r="AU843" s="9">
        <f>ABS(Table6[[#This Row],[Red_5]]/Table6[[#This Row],[sales]])</f>
        <v>1.0324941698602872</v>
      </c>
      <c r="AV843" s="9">
        <f>'[1]6'!L$20+'[1]6'!L$26*Table6[[#This Row],[Online]]+'[1]6'!L$21*Table6[[#This Row],[NJ_DUM]]+'[1]6'!L$22*Table6[[#This Row],[NY_DUM]]+'[1]6'!L$23*Table6[[#This Row],[PA_DUM]]+'[1]6'!L$24*Table6[[#This Row],[CT_DUM]]+'[1]6'!L$25*Table6[[#This Row],[DL_DUM]]</f>
        <v>236.23642971605037</v>
      </c>
      <c r="AW843" s="9">
        <f>Table6[[#This Row],[sales]]-Table6[[#This Row],[Pred_6]]</f>
        <v>-43.150197947600077</v>
      </c>
      <c r="AX843" s="9">
        <f>ABS(Table6[[#This Row],[Red_6]]/Table6[[#This Row],[sales]])</f>
        <v>0.22347630668636151</v>
      </c>
      <c r="AY843" s="9">
        <f>'[1]7'!L$21+'[1]7'!L$27*Table6[[#This Row],[LNTV]]+'[1]7'!L$22*Table6[[#This Row],[NJ_DUM]]+'[1]7'!L$23*Table6[[#This Row],[NY_DUM]]+'[1]7'!L$24*Table6[[#This Row],[PA_DUM]]+'[1]7'!L$25*Table6[[#This Row],[CT_DUM]]+'[1]7'!L$26*Table6[[#This Row],[DL_DUM]]</f>
        <v>5.8784917950220574</v>
      </c>
      <c r="AZ843" s="9">
        <f>Table6[[#This Row],[sales]]-Table6[[#This Row],[Pred_7]]</f>
        <v>187.20773997342823</v>
      </c>
      <c r="BA843" s="9">
        <f>ABS(Table6[[#This Row],[Red_7]]/Table6[[#This Row],[sales]])</f>
        <v>0.96955509597353595</v>
      </c>
      <c r="BB843" s="9">
        <f>'[1]8'!O$22+'[1]8'!O$28*Table6[[#This Row],[LNRADIOLING]]+'[1]8'!O$23*Table6[[#This Row],[DL_DUM]]+'[1]8'!O$24*Table6[[#This Row],[CT_DUM]]+'[1]8'!O$25*Table6[[#This Row],[PA_DUM]]+'[1]8'!O$26*Table6[[#This Row],[NY_DUM]]+'[1]8'!O$27*Table6[[#This Row],[NJ_DUM]]</f>
        <v>5.8575651735706904</v>
      </c>
      <c r="BC843" s="9">
        <f>Table6[[#This Row],[sales]]-Table6[[#This Row],[Pred_8]]</f>
        <v>187.2286665948796</v>
      </c>
      <c r="BD843" s="9">
        <f>ABS(Table6[[#This Row],[Red_8]]/Table6[[#This Row],[sales]])</f>
        <v>0.96966347564027711</v>
      </c>
      <c r="BE843" s="9">
        <f>'[1]9'!M$19+'[1]9'!M$21*Table6[[#This Row],[LNONLINE]]+'[1]9'!M$20*Table6[[#This Row],[DL_DUM]]+'[1]9'!M$22*Table6[[#This Row],[CT_DUM]]+'[1]9'!M$23*Table6[[#This Row],[PA_DUM]]+'[1]9'!M$24*Table6[[#This Row],[NY_DUM]]+'[1]9'!M$25*Table6[[#This Row],[NJ_DUM]]</f>
        <v>5.8147447363166291</v>
      </c>
      <c r="BF843" s="9">
        <f>Table6[[#This Row],[sales]]-Table6[[#This Row],[Pred_9]]</f>
        <v>187.27148703213365</v>
      </c>
      <c r="BG843" s="9">
        <f>ABS(Table6[[#This Row],[Red_9]]/Table6[[#This Row],[sales]])</f>
        <v>0.96988524410539168</v>
      </c>
      <c r="BH843" s="9">
        <f>'[1]10'!P$22+'[1]10'!P$30*Table6[[#This Row],[LNTV]]+'[1]10'!P$29*Table6[[#This Row],[LNRADIOLING]]+'[1]10'!P$24*Table6[[#This Row],[LNONLINELING]]+'[1]10'!P$23*Table6[[#This Row],[DL_DUM]]+'[1]10'!P$25*Table6[[#This Row],[CT_DUM]]+'[1]10'!P$26*Table6[[#This Row],[PA_DUM]]+'[1]10'!P$27*Table6[[#This Row],[NY_DUM]]+'[1]10'!P$28*Table6[[#This Row],[NJ_DUM]]</f>
        <v>5.8132845177047354</v>
      </c>
      <c r="BI843" s="9">
        <f>Table6[[#This Row],[sales]]-Table6[[#This Row],[Pred_10]]</f>
        <v>187.27294725074555</v>
      </c>
      <c r="BJ843" s="45">
        <f>ABS(Table6[[#This Row],[Red_10]]/Table6[[#This Row],[sales]])</f>
        <v>0.96989280662602573</v>
      </c>
      <c r="BK843" s="9">
        <f>'[1]11'!P$32+'[1]11'!P$40*Table6[[#This Row],[LNONLINELING]]+'[1]11'!P$39*Table6[[#This Row],[LNRADIOLING]]+'[1]11'!P$38*Table6[[#This Row],[LNTVLING]]+'[1]11'!P$33*Table6[[#This Row],[DL_DUM]]+'[1]11'!P$34*Table6[[#This Row],[CT_DUM]]+'[1]11'!P$35*Table6[[#This Row],[PA_DUM]]+'[1]11'!P$36*Table6[[#This Row],[NY_DUM]]+'[1]11'!P$37*Table6[[#This Row],[NJ_DUM]]</f>
        <v>5.7871275140984704</v>
      </c>
      <c r="BL843" s="9">
        <f>Table6[[#This Row],[sales]]-Table6[[#This Row],[ Pred_11]]</f>
        <v>187.29910425435182</v>
      </c>
      <c r="BM843" s="47">
        <f>ABS(Table6[[#This Row],[ Red_11]]/Table6[[#This Row],[sales]])</f>
        <v>0.97002827461546604</v>
      </c>
      <c r="BN843" s="9">
        <f>'[1]12'!K$22+'[1]12'!K$28*Table6[[#This Row],[COMBINE LN LING]]+'[1]12'!K$23*Table6[[#This Row],[DL_DUM]]+'[1]12'!K$24*Table6[[#This Row],[CT_DUM]]+'[1]12'!K$25*Table6[[#This Row],[PA_DUM]]+'[1]12'!K$26*Table6[[#This Row],[NY_DUM]]+'[1]12'!K$27*Table6[[#This Row],[NJ_DUM]]</f>
        <v>5.8457530083486429</v>
      </c>
      <c r="BO843" s="9">
        <f>Table6[[#This Row],[sales]]-Table6[[#This Row],[ Pred_12]]</f>
        <v>187.24047876010164</v>
      </c>
      <c r="BP843" s="47">
        <f>ABS(Table6[[#This Row],[ Red_12]]/Table6[[#This Row],[sales]])</f>
        <v>0.96972465123583285</v>
      </c>
      <c r="BQ843">
        <f>LN(G843+'2019 Totals and Calculations'!C$18)</f>
        <v>6.9989803524523353</v>
      </c>
      <c r="BR843">
        <f>LN(Table6[[#This Row],[PROF RADIO]]+'2019 Totals and Calculations'!D$18)</f>
        <v>5.1530564131158618</v>
      </c>
      <c r="BS843">
        <f>LN(Table6[[#This Row],[ONLINE LINGERING]]+'2019 Totals and Calculations'!E$18)</f>
        <v>4.5987406718007007</v>
      </c>
      <c r="BT843">
        <f>MONTH(Table6[[#This Row],[Date]])</f>
        <v>1</v>
      </c>
      <c r="BU843">
        <f t="shared" si="364"/>
        <v>1</v>
      </c>
      <c r="BV843">
        <f t="shared" si="365"/>
        <v>0</v>
      </c>
      <c r="BW843">
        <f t="shared" si="366"/>
        <v>0</v>
      </c>
      <c r="BX843">
        <f t="shared" si="367"/>
        <v>0</v>
      </c>
      <c r="BY843">
        <f t="shared" si="368"/>
        <v>0</v>
      </c>
      <c r="BZ843">
        <f t="shared" si="369"/>
        <v>0</v>
      </c>
      <c r="CA843">
        <f t="shared" si="370"/>
        <v>0</v>
      </c>
      <c r="CB843">
        <f t="shared" si="371"/>
        <v>0</v>
      </c>
      <c r="CC843">
        <f t="shared" si="372"/>
        <v>0</v>
      </c>
      <c r="CD843">
        <f t="shared" si="373"/>
        <v>0</v>
      </c>
      <c r="CE843">
        <f t="shared" si="374"/>
        <v>0</v>
      </c>
      <c r="CF843">
        <f t="shared" si="375"/>
        <v>0</v>
      </c>
      <c r="CG843">
        <f t="shared" si="376"/>
        <v>57</v>
      </c>
      <c r="CH84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203.19774218981968</v>
      </c>
      <c r="CI843" s="79">
        <f>Table6[[#This Row],[sales]]-CH843</f>
        <v>-10.111510421369388</v>
      </c>
      <c r="CJ843">
        <f>ABS(Table6[[#This Row],[sales]]-CH843)/Table6[[#This Row],[sales]]</f>
        <v>5.2367847923487101E-2</v>
      </c>
      <c r="CK84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200.59782882282369</v>
      </c>
      <c r="CL843" s="79">
        <f>Table6[[#This Row],[sales]]-CK843</f>
        <v>-7.5115970543733965</v>
      </c>
      <c r="CM843">
        <f>ABS(Table6[[#This Row],[sales]]-CK843)/Table6[[#This Row],[sales]]</f>
        <v>3.8902810343211476E-2</v>
      </c>
      <c r="CN84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205.79647090341089</v>
      </c>
      <c r="CO843" s="79">
        <f>Table6[[#This Row],[sales]]-CN843</f>
        <v>-12.710239134960602</v>
      </c>
      <c r="CP843">
        <f>ABS(Table6[[#This Row],[sales]]-CN843)/Table6[[#This Row],[sales]]</f>
        <v>6.582675014447828E-2</v>
      </c>
      <c r="CQ84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203.22230885973275</v>
      </c>
      <c r="CR843" s="79">
        <f>Table6[[#This Row],[sales]]-CQ843</f>
        <v>-10.136077091282459</v>
      </c>
      <c r="CS843">
        <f>ABS(Table6[[#This Row],[sales]]-CQ843)/Table6[[#This Row],[sales]]</f>
        <v>5.2495079521970682E-2</v>
      </c>
    </row>
    <row r="844" spans="1:97" x14ac:dyDescent="0.2">
      <c r="A844">
        <v>843</v>
      </c>
      <c r="B844" t="s">
        <v>953</v>
      </c>
      <c r="C844" s="5">
        <v>43135</v>
      </c>
      <c r="D844" s="6">
        <v>758.74732544921653</v>
      </c>
      <c r="E844" s="8">
        <f>YEAR(Table6[[#This Row],[Date]])</f>
        <v>2018</v>
      </c>
      <c r="F844" s="6">
        <f>Table6[[#This Row],[TV_State]]+Table6[[#This Row],[Radio_State]]+Table6[[#This Row],[Online]]</f>
        <v>927.35784221570907</v>
      </c>
      <c r="G844" s="6">
        <f t="shared" si="351"/>
        <v>741.61462215328595</v>
      </c>
      <c r="H844" s="6">
        <f>LN(Table6[[#This Row],[PROF TV LING]])</f>
        <v>6.6088297310924426</v>
      </c>
      <c r="I844" s="6">
        <f t="shared" si="352"/>
        <v>6.6316688174241234</v>
      </c>
      <c r="J844" s="6">
        <v>112.4070111776617</v>
      </c>
      <c r="K844" s="6">
        <f t="shared" si="357"/>
        <v>111.30498165633654</v>
      </c>
      <c r="L844" s="6">
        <f>0.5*J843+0.5*Table6[[#This Row],[Radio_State]]</f>
        <v>111.85054082529705</v>
      </c>
      <c r="M844" s="6">
        <f>LN(Table6[[#This Row],[RADIO LINGERING ]])</f>
        <v>4.7171635231975557</v>
      </c>
      <c r="N844" s="6">
        <f t="shared" si="353"/>
        <v>4.7221263125396851</v>
      </c>
      <c r="O844" s="6">
        <v>56.203505588830851</v>
      </c>
      <c r="P844" s="6">
        <f t="shared" si="354"/>
        <v>55.96602598775128</v>
      </c>
      <c r="Q844" s="6">
        <f>0.3*O843+0.7*Table6[[#This Row],[Online]]</f>
        <v>56.036564483121452</v>
      </c>
      <c r="R844" s="6">
        <f>LN(Table6[[#This Row],[ONLINE LINGERING]])</f>
        <v>4.0260044148629968</v>
      </c>
      <c r="S844" s="6">
        <f t="shared" si="355"/>
        <v>4.0289791319797397</v>
      </c>
      <c r="T844" s="6">
        <v>222.59598260319962</v>
      </c>
      <c r="U844" s="6">
        <f t="shared" si="356"/>
        <v>5.4053583910739107</v>
      </c>
      <c r="V844" s="8">
        <f>YEAR(Table6[[#This Row],[Date]])</f>
        <v>2018</v>
      </c>
      <c r="W844" s="8">
        <f>WEEKNUM(Table6[[#This Row],[Date]])</f>
        <v>6</v>
      </c>
      <c r="X844" t="s">
        <v>1011</v>
      </c>
      <c r="Y844" s="9">
        <f>Table6[[#This Row],[LNTVLING]]+Table6[[#This Row],[LNRADIOLING]]+Table6[[#This Row],[LNONLINELING]]</f>
        <v>15.351997669152993</v>
      </c>
      <c r="Z844">
        <f t="shared" si="377"/>
        <v>1</v>
      </c>
      <c r="AA844">
        <f t="shared" si="358"/>
        <v>0</v>
      </c>
      <c r="AB844">
        <f t="shared" si="359"/>
        <v>0</v>
      </c>
      <c r="AC844">
        <f t="shared" si="360"/>
        <v>0</v>
      </c>
      <c r="AD844">
        <f t="shared" si="361"/>
        <v>0</v>
      </c>
      <c r="AE844">
        <f t="shared" si="362"/>
        <v>0</v>
      </c>
      <c r="AF844">
        <f t="shared" si="363"/>
        <v>1</v>
      </c>
      <c r="AG844" s="9">
        <f>'[1]1'!J$20+'[1]1'!J$21*Table6[[#This Row],[TV_State]]</f>
        <v>2075.9066573147293</v>
      </c>
      <c r="AH844" s="9">
        <f>Table6[[#This Row],[sales]]-Table6[[#This Row],[Pred_1]]</f>
        <v>-1853.3106747115296</v>
      </c>
      <c r="AI844">
        <f>ABS(Table6[[#This Row],[Res_1]])/Table6[[#This Row],[sales]]</f>
        <v>8.3258945333943775</v>
      </c>
      <c r="AJ844" s="9">
        <f>'[1]2'!J$20+'[1]2'!J$21*Table6[[#This Row],[Radio_State]]</f>
        <v>2207.7547439981099</v>
      </c>
      <c r="AK844" s="9">
        <f>Table6[[#This Row],[sales]]-Table6[[#This Row],[ Pred_2 ]]</f>
        <v>-1985.1587613949102</v>
      </c>
      <c r="AL844">
        <f>ABS(Table6[[#This Row],[ Res_2 ]])/Table6[[#This Row],[sales]]</f>
        <v>8.9182146873407913</v>
      </c>
      <c r="AM844" s="10">
        <f>'[1]3'!J$20+'[1]3'!J$21*Data!O844</f>
        <v>2125.4358825369136</v>
      </c>
      <c r="AN844" s="9">
        <f>Table6[[#This Row],[sales]]-Table6[[#This Row],[Pred_3]]</f>
        <v>-1902.8398999337139</v>
      </c>
      <c r="AO844" s="9">
        <f>ABS(Table6[[#This Row],[Res_3]])/Table6[[#This Row],[sales]]</f>
        <v>8.5484018070789851</v>
      </c>
      <c r="AP844" s="9">
        <f>'[1]4'!L$21+'[1]4'!L$27*Table6[[#This Row],[TV_State]]+'[1]4'!L$22*Table6[[#This Row],[NJ_DUM]]+'[1]4'!L$23*Table6[[#This Row],[NY_DUM]]+'[1]4'!L$24*Table6[[#This Row],[PA_DUM]]+'[1]4'!L$25*Table6[[#This Row],[CT_DUM]]+'[1]4'!L$26*Table6[[#This Row],[DL_DUM]]</f>
        <v>405.19496868514608</v>
      </c>
      <c r="AQ844" s="9">
        <f>Table6[[#This Row],[sales]]-Table6[[#This Row],[Pred_4]]</f>
        <v>-182.59898608194646</v>
      </c>
      <c r="AR844">
        <f>ABS(Table6[[#This Row],[Res_4]]/Table6[[#This Row],[sales]])</f>
        <v>0.82031573052892004</v>
      </c>
      <c r="AS844" s="9">
        <f>'[1]5'!L$20+'[1]5'!L$26*Table6[[#This Row],[Radio_State]]+'[1]5'!L$21*Table6[[#This Row],[NJ_DUM]]+'[1]5'!L$22*Table6[[#This Row],[NY_DUM]]+'[1]5'!L$23*Table6[[#This Row],[PA_DUM]]+'[1]5'!L$24*Table6[[#This Row],[CT_DUM]]+'[1]5'!L$25*Table6[[#This Row],[DL_DUM]]</f>
        <v>394.40719146989358</v>
      </c>
      <c r="AT844" s="9">
        <f>Table6[[#This Row],[sales]]-Table6[[#This Row],[Pred_5]]</f>
        <v>-171.81120886669396</v>
      </c>
      <c r="AU844" s="9">
        <f>ABS(Table6[[#This Row],[Red_5]]/Table6[[#This Row],[sales]])</f>
        <v>0.77185224484920389</v>
      </c>
      <c r="AV844" s="9">
        <f>'[1]6'!L$20+'[1]6'!L$26*Table6[[#This Row],[Online]]+'[1]6'!L$21*Table6[[#This Row],[NJ_DUM]]+'[1]6'!L$22*Table6[[#This Row],[NY_DUM]]+'[1]6'!L$23*Table6[[#This Row],[PA_DUM]]+'[1]6'!L$24*Table6[[#This Row],[CT_DUM]]+'[1]6'!L$25*Table6[[#This Row],[DL_DUM]]</f>
        <v>238.65833202507545</v>
      </c>
      <c r="AW844" s="9">
        <f>Table6[[#This Row],[sales]]-Table6[[#This Row],[Pred_6]]</f>
        <v>-16.062349421875837</v>
      </c>
      <c r="AX844" s="9">
        <f>ABS(Table6[[#This Row],[Red_6]]/Table6[[#This Row],[sales]])</f>
        <v>7.2159206262534567E-2</v>
      </c>
      <c r="AY844" s="9">
        <f>'[1]7'!L$21+'[1]7'!L$27*Table6[[#This Row],[LNTV]]+'[1]7'!L$22*Table6[[#This Row],[NJ_DUM]]+'[1]7'!L$23*Table6[[#This Row],[NY_DUM]]+'[1]7'!L$24*Table6[[#This Row],[PA_DUM]]+'[1]7'!L$25*Table6[[#This Row],[CT_DUM]]+'[1]7'!L$26*Table6[[#This Row],[DL_DUM]]</f>
        <v>5.879593142312058</v>
      </c>
      <c r="AZ844" s="9">
        <f>Table6[[#This Row],[sales]]-Table6[[#This Row],[Pred_7]]</f>
        <v>216.71638946088757</v>
      </c>
      <c r="BA844" s="9">
        <f>ABS(Table6[[#This Row],[Red_7]]/Table6[[#This Row],[sales]])</f>
        <v>0.97358625670799714</v>
      </c>
      <c r="BB844" s="9">
        <f>'[1]8'!O$22+'[1]8'!O$28*Table6[[#This Row],[LNRADIOLING]]+'[1]8'!O$23*Table6[[#This Row],[DL_DUM]]+'[1]8'!O$24*Table6[[#This Row],[CT_DUM]]+'[1]8'!O$25*Table6[[#This Row],[PA_DUM]]+'[1]8'!O$26*Table6[[#This Row],[NY_DUM]]+'[1]8'!O$27*Table6[[#This Row],[NJ_DUM]]</f>
        <v>5.8582750395744663</v>
      </c>
      <c r="BC844" s="9">
        <f>Table6[[#This Row],[sales]]-Table6[[#This Row],[Pred_8]]</f>
        <v>216.73770756362515</v>
      </c>
      <c r="BD844" s="9">
        <f>ABS(Table6[[#This Row],[Red_8]]/Table6[[#This Row],[sales]])</f>
        <v>0.97368202709202778</v>
      </c>
      <c r="BE844" s="9">
        <f>'[1]9'!M$19+'[1]9'!M$21*Table6[[#This Row],[LNONLINE]]+'[1]9'!M$20*Table6[[#This Row],[DL_DUM]]+'[1]9'!M$22*Table6[[#This Row],[CT_DUM]]+'[1]9'!M$23*Table6[[#This Row],[PA_DUM]]+'[1]9'!M$24*Table6[[#This Row],[NY_DUM]]+'[1]9'!M$25*Table6[[#This Row],[NJ_DUM]]</f>
        <v>5.817895184647961</v>
      </c>
      <c r="BF844" s="9">
        <f>Table6[[#This Row],[sales]]-Table6[[#This Row],[Pred_9]]</f>
        <v>216.77808741855165</v>
      </c>
      <c r="BG844" s="9">
        <f>ABS(Table6[[#This Row],[Red_9]]/Table6[[#This Row],[sales]])</f>
        <v>0.97386343133146758</v>
      </c>
      <c r="BH844" s="9">
        <f>'[1]10'!P$22+'[1]10'!P$30*Table6[[#This Row],[LNTV]]+'[1]10'!P$29*Table6[[#This Row],[LNRADIOLING]]+'[1]10'!P$24*Table6[[#This Row],[LNONLINELING]]+'[1]10'!P$23*Table6[[#This Row],[DL_DUM]]+'[1]10'!P$25*Table6[[#This Row],[CT_DUM]]+'[1]10'!P$26*Table6[[#This Row],[PA_DUM]]+'[1]10'!P$27*Table6[[#This Row],[NY_DUM]]+'[1]10'!P$28*Table6[[#This Row],[NJ_DUM]]</f>
        <v>5.8150956009809533</v>
      </c>
      <c r="BI844" s="9">
        <f>Table6[[#This Row],[sales]]-Table6[[#This Row],[Pred_10]]</f>
        <v>216.78088700221866</v>
      </c>
      <c r="BJ844" s="45">
        <f>ABS(Table6[[#This Row],[Red_10]]/Table6[[#This Row],[sales]])</f>
        <v>0.97387600830448517</v>
      </c>
      <c r="BK844" s="9">
        <f>'[1]11'!P$32+'[1]11'!P$40*Table6[[#This Row],[LNONLINELING]]+'[1]11'!P$39*Table6[[#This Row],[LNRADIOLING]]+'[1]11'!P$38*Table6[[#This Row],[LNTVLING]]+'[1]11'!P$33*Table6[[#This Row],[DL_DUM]]+'[1]11'!P$34*Table6[[#This Row],[CT_DUM]]+'[1]11'!P$35*Table6[[#This Row],[PA_DUM]]+'[1]11'!P$36*Table6[[#This Row],[NY_DUM]]+'[1]11'!P$37*Table6[[#This Row],[NJ_DUM]]</f>
        <v>5.7882529420703523</v>
      </c>
      <c r="BL844" s="9">
        <f>Table6[[#This Row],[sales]]-Table6[[#This Row],[ Pred_11]]</f>
        <v>216.80772966112926</v>
      </c>
      <c r="BM844" s="47">
        <f>ABS(Table6[[#This Row],[ Red_11]]/Table6[[#This Row],[sales]])</f>
        <v>0.97399659744808365</v>
      </c>
      <c r="BN844" s="9">
        <f>'[1]12'!K$22+'[1]12'!K$28*Table6[[#This Row],[COMBINE LN LING]]+'[1]12'!K$23*Table6[[#This Row],[DL_DUM]]+'[1]12'!K$24*Table6[[#This Row],[CT_DUM]]+'[1]12'!K$25*Table6[[#This Row],[PA_DUM]]+'[1]12'!K$26*Table6[[#This Row],[NY_DUM]]+'[1]12'!K$27*Table6[[#This Row],[NJ_DUM]]</f>
        <v>5.8486257274677058</v>
      </c>
      <c r="BO844" s="9">
        <f>Table6[[#This Row],[sales]]-Table6[[#This Row],[ Pred_12]]</f>
        <v>216.7473568757319</v>
      </c>
      <c r="BP844" s="47">
        <f>ABS(Table6[[#This Row],[ Red_12]]/Table6[[#This Row],[sales]])</f>
        <v>0.97372537608689236</v>
      </c>
      <c r="BQ844">
        <f>LN(G844+'2019 Totals and Calculations'!C$18)</f>
        <v>7.0056603945948464</v>
      </c>
      <c r="BR844">
        <f>LN(Table6[[#This Row],[PROF RADIO]]+'2019 Totals and Calculations'!D$18)</f>
        <v>5.1594078113634287</v>
      </c>
      <c r="BS844">
        <f>LN(Table6[[#This Row],[ONLINE LINGERING]]+'2019 Totals and Calculations'!E$18)</f>
        <v>4.6043091009742341</v>
      </c>
      <c r="BT844">
        <f>MONTH(Table6[[#This Row],[Date]])</f>
        <v>2</v>
      </c>
      <c r="BU844">
        <f t="shared" si="364"/>
        <v>0</v>
      </c>
      <c r="BV844">
        <f t="shared" si="365"/>
        <v>1</v>
      </c>
      <c r="BW844">
        <f t="shared" si="366"/>
        <v>0</v>
      </c>
      <c r="BX844">
        <f t="shared" si="367"/>
        <v>0</v>
      </c>
      <c r="BY844">
        <f t="shared" si="368"/>
        <v>0</v>
      </c>
      <c r="BZ844">
        <f t="shared" si="369"/>
        <v>0</v>
      </c>
      <c r="CA844">
        <f t="shared" si="370"/>
        <v>0</v>
      </c>
      <c r="CB844">
        <f t="shared" si="371"/>
        <v>0</v>
      </c>
      <c r="CC844">
        <f t="shared" si="372"/>
        <v>0</v>
      </c>
      <c r="CD844">
        <f t="shared" si="373"/>
        <v>0</v>
      </c>
      <c r="CE844">
        <f t="shared" si="374"/>
        <v>0</v>
      </c>
      <c r="CF844">
        <f t="shared" si="375"/>
        <v>0</v>
      </c>
      <c r="CG844">
        <f t="shared" si="376"/>
        <v>58</v>
      </c>
      <c r="CH84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204.15387333921268</v>
      </c>
      <c r="CI844" s="79">
        <f>Table6[[#This Row],[sales]]-CH844</f>
        <v>18.442109263986936</v>
      </c>
      <c r="CJ844">
        <f>ABS(Table6[[#This Row],[sales]]-CH844)/Table6[[#This Row],[sales]]</f>
        <v>8.2850144231317535E-2</v>
      </c>
      <c r="CK84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201.44477107714562</v>
      </c>
      <c r="CL844" s="79">
        <f>Table6[[#This Row],[sales]]-CK844</f>
        <v>21.151211526053999</v>
      </c>
      <c r="CM844">
        <f>ABS(Table6[[#This Row],[sales]]-CK844)/Table6[[#This Row],[sales]]</f>
        <v>9.5020634598595707E-2</v>
      </c>
      <c r="CN84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206.65692714696374</v>
      </c>
      <c r="CO844" s="79">
        <f>Table6[[#This Row],[sales]]-CN844</f>
        <v>15.939055456235877</v>
      </c>
      <c r="CP844">
        <f>ABS(Table6[[#This Row],[sales]]-CN844)/Table6[[#This Row],[sales]]</f>
        <v>7.1605315018864885E-2</v>
      </c>
      <c r="CQ84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204.43833899172532</v>
      </c>
      <c r="CR844" s="79">
        <f>Table6[[#This Row],[sales]]-CQ844</f>
        <v>18.157643611474299</v>
      </c>
      <c r="CS844">
        <f>ABS(Table6[[#This Row],[sales]]-CQ844)/Table6[[#This Row],[sales]]</f>
        <v>8.1572198200190252E-2</v>
      </c>
    </row>
    <row r="845" spans="1:97" x14ac:dyDescent="0.2">
      <c r="A845">
        <v>844</v>
      </c>
      <c r="B845" t="s">
        <v>953</v>
      </c>
      <c r="C845" s="5">
        <v>43142</v>
      </c>
      <c r="D845" s="6">
        <v>766.33479870370866</v>
      </c>
      <c r="E845" s="8">
        <f>YEAR(Table6[[#This Row],[Date]])</f>
        <v>2018</v>
      </c>
      <c r="F845" s="6">
        <f>Table6[[#This Row],[TV_State]]+Table6[[#This Row],[Radio_State]]+Table6[[#This Row],[Online]]</f>
        <v>936.6314206378662</v>
      </c>
      <c r="G845" s="6">
        <f t="shared" si="351"/>
        <v>749.03067511841266</v>
      </c>
      <c r="H845" s="6">
        <f>LN(Table6[[#This Row],[PROF TV LING]])</f>
        <v>6.6187799374428318</v>
      </c>
      <c r="I845" s="6">
        <f t="shared" si="352"/>
        <v>6.6416191482772913</v>
      </c>
      <c r="J845" s="6">
        <v>113.53108128943832</v>
      </c>
      <c r="K845" s="6">
        <f t="shared" si="357"/>
        <v>112.41803147288744</v>
      </c>
      <c r="L845" s="6">
        <f>0.5*J844+0.5*Table6[[#This Row],[Radio_State]]</f>
        <v>112.96904623355002</v>
      </c>
      <c r="M845" s="6">
        <f>LN(Table6[[#This Row],[RADIO LINGERING ]])</f>
        <v>4.7271138540507245</v>
      </c>
      <c r="N845" s="6">
        <f t="shared" si="353"/>
        <v>4.7320766433928529</v>
      </c>
      <c r="O845" s="6">
        <v>56.76554064471916</v>
      </c>
      <c r="P845" s="6">
        <f t="shared" si="354"/>
        <v>56.525686247628791</v>
      </c>
      <c r="Q845" s="6">
        <f>0.3*O844+0.7*Table6[[#This Row],[Online]]</f>
        <v>56.59693012795266</v>
      </c>
      <c r="R845" s="6">
        <f>LN(Table6[[#This Row],[ONLINE LINGERING]])</f>
        <v>4.0359547457161646</v>
      </c>
      <c r="S845" s="6">
        <f t="shared" si="355"/>
        <v>4.0389294628329075</v>
      </c>
      <c r="T845" s="6">
        <v>186.69082480542983</v>
      </c>
      <c r="U845" s="6">
        <f t="shared" si="356"/>
        <v>5.2294539052877376</v>
      </c>
      <c r="V845" s="8">
        <f>YEAR(Table6[[#This Row],[Date]])</f>
        <v>2018</v>
      </c>
      <c r="W845" s="8">
        <f>WEEKNUM(Table6[[#This Row],[Date]])</f>
        <v>7</v>
      </c>
      <c r="X845" t="s">
        <v>1012</v>
      </c>
      <c r="Y845" s="9">
        <f>Table6[[#This Row],[LNTVLING]]+Table6[[#This Row],[LNRADIOLING]]+Table6[[#This Row],[LNONLINELING]]</f>
        <v>15.38184853720972</v>
      </c>
      <c r="Z845">
        <f t="shared" si="377"/>
        <v>1</v>
      </c>
      <c r="AA845">
        <f t="shared" si="358"/>
        <v>0</v>
      </c>
      <c r="AB845">
        <f t="shared" si="359"/>
        <v>0</v>
      </c>
      <c r="AC845">
        <f t="shared" si="360"/>
        <v>0</v>
      </c>
      <c r="AD845">
        <f t="shared" si="361"/>
        <v>0</v>
      </c>
      <c r="AE845">
        <f t="shared" si="362"/>
        <v>0</v>
      </c>
      <c r="AF845">
        <f t="shared" si="363"/>
        <v>1</v>
      </c>
      <c r="AG845" s="9">
        <f>'[1]1'!J$20+'[1]1'!J$21*Table6[[#This Row],[TV_State]]</f>
        <v>2083.3683984333134</v>
      </c>
      <c r="AH845" s="9">
        <f>Table6[[#This Row],[sales]]-Table6[[#This Row],[Pred_1]]</f>
        <v>-1896.6775736278835</v>
      </c>
      <c r="AI845">
        <f>ABS(Table6[[#This Row],[Res_1]])/Table6[[#This Row],[sales]]</f>
        <v>10.159457893041134</v>
      </c>
      <c r="AJ845" s="9">
        <f>'[1]2'!J$20+'[1]2'!J$21*Table6[[#This Row],[Radio_State]]</f>
        <v>2212.6894733981162</v>
      </c>
      <c r="AK845" s="9">
        <f>Table6[[#This Row],[sales]]-Table6[[#This Row],[ Pred_2 ]]</f>
        <v>-2025.9986485926863</v>
      </c>
      <c r="AL845">
        <f>ABS(Table6[[#This Row],[ Res_2 ]])/Table6[[#This Row],[sales]]</f>
        <v>10.852159717566158</v>
      </c>
      <c r="AM845" s="10">
        <f>'[1]3'!J$20+'[1]3'!J$21*Data!O845</f>
        <v>2128.6829395450341</v>
      </c>
      <c r="AN845" s="9">
        <f>Table6[[#This Row],[sales]]-Table6[[#This Row],[Pred_3]]</f>
        <v>-1941.9921147396042</v>
      </c>
      <c r="AO845" s="9">
        <f>ABS(Table6[[#This Row],[Res_3]])/Table6[[#This Row],[sales]]</f>
        <v>10.402182950145294</v>
      </c>
      <c r="AP845" s="9">
        <f>'[1]4'!L$21+'[1]4'!L$27*Table6[[#This Row],[TV_State]]+'[1]4'!L$22*Table6[[#This Row],[NJ_DUM]]+'[1]4'!L$23*Table6[[#This Row],[NY_DUM]]+'[1]4'!L$24*Table6[[#This Row],[PA_DUM]]+'[1]4'!L$25*Table6[[#This Row],[CT_DUM]]+'[1]4'!L$26*Table6[[#This Row],[DL_DUM]]</f>
        <v>406.86861842853932</v>
      </c>
      <c r="AQ845" s="9">
        <f>Table6[[#This Row],[sales]]-Table6[[#This Row],[Pred_4]]</f>
        <v>-220.17779362310949</v>
      </c>
      <c r="AR845">
        <f>ABS(Table6[[#This Row],[Res_4]]/Table6[[#This Row],[sales]])</f>
        <v>1.179371261831319</v>
      </c>
      <c r="AS845" s="9">
        <f>'[1]5'!L$20+'[1]5'!L$26*Table6[[#This Row],[Radio_State]]+'[1]5'!L$21*Table6[[#This Row],[NJ_DUM]]+'[1]5'!L$22*Table6[[#This Row],[NY_DUM]]+'[1]5'!L$23*Table6[[#This Row],[PA_DUM]]+'[1]5'!L$24*Table6[[#This Row],[CT_DUM]]+'[1]5'!L$25*Table6[[#This Row],[DL_DUM]]</f>
        <v>396.387348101322</v>
      </c>
      <c r="AT845" s="9">
        <f>Table6[[#This Row],[sales]]-Table6[[#This Row],[Pred_5]]</f>
        <v>-209.69652329589218</v>
      </c>
      <c r="AU845" s="9">
        <f>ABS(Table6[[#This Row],[Red_5]]/Table6[[#This Row],[sales]])</f>
        <v>1.1232288652344806</v>
      </c>
      <c r="AV845" s="9">
        <f>'[1]6'!L$20+'[1]6'!L$26*Table6[[#This Row],[Online]]+'[1]6'!L$21*Table6[[#This Row],[NJ_DUM]]+'[1]6'!L$22*Table6[[#This Row],[NY_DUM]]+'[1]6'!L$23*Table6[[#This Row],[PA_DUM]]+'[1]6'!L$24*Table6[[#This Row],[CT_DUM]]+'[1]6'!L$25*Table6[[#This Row],[DL_DUM]]</f>
        <v>241.10445335719081</v>
      </c>
      <c r="AW845" s="9">
        <f>Table6[[#This Row],[sales]]-Table6[[#This Row],[Pred_6]]</f>
        <v>-54.413628551760979</v>
      </c>
      <c r="AX845" s="9">
        <f>ABS(Table6[[#This Row],[Red_6]]/Table6[[#This Row],[sales]])</f>
        <v>0.2914638606823402</v>
      </c>
      <c r="AY845" s="9">
        <f>'[1]7'!L$21+'[1]7'!L$27*Table6[[#This Row],[LNTV]]+'[1]7'!L$22*Table6[[#This Row],[NJ_DUM]]+'[1]7'!L$23*Table6[[#This Row],[NY_DUM]]+'[1]7'!L$24*Table6[[#This Row],[PA_DUM]]+'[1]7'!L$25*Table6[[#This Row],[CT_DUM]]+'[1]7'!L$26*Table6[[#This Row],[DL_DUM]]</f>
        <v>5.8806944896020585</v>
      </c>
      <c r="AZ845" s="9">
        <f>Table6[[#This Row],[sales]]-Table6[[#This Row],[Pred_7]]</f>
        <v>180.81013031582776</v>
      </c>
      <c r="BA845" s="9">
        <f>ABS(Table6[[#This Row],[Red_7]]/Table6[[#This Row],[sales]])</f>
        <v>0.96850035615981156</v>
      </c>
      <c r="BB845" s="9">
        <f>'[1]8'!O$22+'[1]8'!O$28*Table6[[#This Row],[LNRADIOLING]]+'[1]8'!O$23*Table6[[#This Row],[DL_DUM]]+'[1]8'!O$24*Table6[[#This Row],[CT_DUM]]+'[1]8'!O$25*Table6[[#This Row],[PA_DUM]]+'[1]8'!O$26*Table6[[#This Row],[NY_DUM]]+'[1]8'!O$27*Table6[[#This Row],[NJ_DUM]]</f>
        <v>5.858984905578243</v>
      </c>
      <c r="BC845" s="9">
        <f>Table6[[#This Row],[sales]]-Table6[[#This Row],[Pred_8]]</f>
        <v>180.83183989985159</v>
      </c>
      <c r="BD845" s="9">
        <f>ABS(Table6[[#This Row],[Red_8]]/Table6[[#This Row],[sales]])</f>
        <v>0.9686166424531869</v>
      </c>
      <c r="BE845" s="9">
        <f>'[1]9'!M$19+'[1]9'!M$21*Table6[[#This Row],[LNONLINE]]+'[1]9'!M$20*Table6[[#This Row],[DL_DUM]]+'[1]9'!M$22*Table6[[#This Row],[CT_DUM]]+'[1]9'!M$23*Table6[[#This Row],[PA_DUM]]+'[1]9'!M$24*Table6[[#This Row],[NY_DUM]]+'[1]9'!M$25*Table6[[#This Row],[NJ_DUM]]</f>
        <v>5.8210456329792937</v>
      </c>
      <c r="BF845" s="9">
        <f>Table6[[#This Row],[sales]]-Table6[[#This Row],[Pred_9]]</f>
        <v>180.86977917245054</v>
      </c>
      <c r="BG845" s="9">
        <f>ABS(Table6[[#This Row],[Red_9]]/Table6[[#This Row],[sales]])</f>
        <v>0.96881986225597316</v>
      </c>
      <c r="BH845" s="9">
        <f>'[1]10'!P$22+'[1]10'!P$30*Table6[[#This Row],[LNTV]]+'[1]10'!P$29*Table6[[#This Row],[LNRADIOLING]]+'[1]10'!P$24*Table6[[#This Row],[LNONLINELING]]+'[1]10'!P$23*Table6[[#This Row],[DL_DUM]]+'[1]10'!P$25*Table6[[#This Row],[CT_DUM]]+'[1]10'!P$26*Table6[[#This Row],[PA_DUM]]+'[1]10'!P$27*Table6[[#This Row],[NY_DUM]]+'[1]10'!P$28*Table6[[#This Row],[NJ_DUM]]</f>
        <v>5.8169066842571713</v>
      </c>
      <c r="BI845" s="9">
        <f>Table6[[#This Row],[sales]]-Table6[[#This Row],[Pred_10]]</f>
        <v>180.87391812117266</v>
      </c>
      <c r="BJ845" s="45">
        <f>ABS(Table6[[#This Row],[Red_10]]/Table6[[#This Row],[sales]])</f>
        <v>0.96884203232633648</v>
      </c>
      <c r="BK845" s="9">
        <f>'[1]11'!P$32+'[1]11'!P$40*Table6[[#This Row],[LNONLINELING]]+'[1]11'!P$39*Table6[[#This Row],[LNRADIOLING]]+'[1]11'!P$38*Table6[[#This Row],[LNTVLING]]+'[1]11'!P$33*Table6[[#This Row],[DL_DUM]]+'[1]11'!P$34*Table6[[#This Row],[CT_DUM]]+'[1]11'!P$35*Table6[[#This Row],[PA_DUM]]+'[1]11'!P$36*Table6[[#This Row],[NY_DUM]]+'[1]11'!P$37*Table6[[#This Row],[NJ_DUM]]</f>
        <v>5.789378360741904</v>
      </c>
      <c r="BL845" s="9">
        <f>Table6[[#This Row],[sales]]-Table6[[#This Row],[ Pred_11]]</f>
        <v>180.90144644468793</v>
      </c>
      <c r="BM845" s="47">
        <f>ABS(Table6[[#This Row],[ Red_11]]/Table6[[#This Row],[sales]])</f>
        <v>0.96898948640472493</v>
      </c>
      <c r="BN845" s="9">
        <f>'[1]12'!K$22+'[1]12'!K$28*Table6[[#This Row],[COMBINE LN LING]]+'[1]12'!K$23*Table6[[#This Row],[DL_DUM]]+'[1]12'!K$24*Table6[[#This Row],[CT_DUM]]+'[1]12'!K$25*Table6[[#This Row],[PA_DUM]]+'[1]12'!K$26*Table6[[#This Row],[NY_DUM]]+'[1]12'!K$27*Table6[[#This Row],[NJ_DUM]]</f>
        <v>5.851498451892919</v>
      </c>
      <c r="BO845" s="9">
        <f>Table6[[#This Row],[sales]]-Table6[[#This Row],[ Pred_12]]</f>
        <v>180.8393263535369</v>
      </c>
      <c r="BP845" s="47">
        <f>ABS(Table6[[#This Row],[ Red_12]]/Table6[[#This Row],[sales]])</f>
        <v>0.96865674326528162</v>
      </c>
      <c r="BQ845">
        <f>LN(G845+'2019 Totals and Calculations'!C$18)</f>
        <v>7.0123622810012316</v>
      </c>
      <c r="BR845">
        <f>LN(Table6[[#This Row],[PROF RADIO]]+'2019 Totals and Calculations'!D$18)</f>
        <v>5.1657820362188271</v>
      </c>
      <c r="BS845">
        <f>LN(Table6[[#This Row],[ONLINE LINGERING]]+'2019 Totals and Calculations'!E$18)</f>
        <v>4.6099019157390737</v>
      </c>
      <c r="BT845">
        <f>MONTH(Table6[[#This Row],[Date]])</f>
        <v>2</v>
      </c>
      <c r="BU845">
        <f t="shared" si="364"/>
        <v>0</v>
      </c>
      <c r="BV845">
        <f t="shared" si="365"/>
        <v>1</v>
      </c>
      <c r="BW845">
        <f t="shared" si="366"/>
        <v>0</v>
      </c>
      <c r="BX845">
        <f t="shared" si="367"/>
        <v>0</v>
      </c>
      <c r="BY845">
        <f t="shared" si="368"/>
        <v>0</v>
      </c>
      <c r="BZ845">
        <f t="shared" si="369"/>
        <v>0</v>
      </c>
      <c r="CA845">
        <f t="shared" si="370"/>
        <v>0</v>
      </c>
      <c r="CB845">
        <f t="shared" si="371"/>
        <v>0</v>
      </c>
      <c r="CC845">
        <f t="shared" si="372"/>
        <v>0</v>
      </c>
      <c r="CD845">
        <f t="shared" si="373"/>
        <v>0</v>
      </c>
      <c r="CE845">
        <f t="shared" si="374"/>
        <v>0</v>
      </c>
      <c r="CF845">
        <f t="shared" si="375"/>
        <v>0</v>
      </c>
      <c r="CG845">
        <f t="shared" si="376"/>
        <v>59</v>
      </c>
      <c r="CH84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205.11583866932239</v>
      </c>
      <c r="CI845" s="79">
        <f>Table6[[#This Row],[sales]]-CH845</f>
        <v>-18.425013863892559</v>
      </c>
      <c r="CJ845">
        <f>ABS(Table6[[#This Row],[sales]]-CH845)/Table6[[#This Row],[sales]]</f>
        <v>9.869265874793369E-2</v>
      </c>
      <c r="CK84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202.29670433338347</v>
      </c>
      <c r="CL845" s="79">
        <f>Table6[[#This Row],[sales]]-CK845</f>
        <v>-15.605879527953647</v>
      </c>
      <c r="CM845">
        <f>ABS(Table6[[#This Row],[sales]]-CK845)/Table6[[#This Row],[sales]]</f>
        <v>8.3592107669020033E-2</v>
      </c>
      <c r="CN84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207.52263376128462</v>
      </c>
      <c r="CO845" s="79">
        <f>Table6[[#This Row],[sales]]-CN845</f>
        <v>-20.831808955854797</v>
      </c>
      <c r="CP845">
        <f>ABS(Table6[[#This Row],[sales]]-CN845)/Table6[[#This Row],[sales]]</f>
        <v>0.11158453543480681</v>
      </c>
      <c r="CQ84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205.66408686435281</v>
      </c>
      <c r="CR845" s="79">
        <f>Table6[[#This Row],[sales]]-CQ845</f>
        <v>-18.973262058922984</v>
      </c>
      <c r="CS845">
        <f>ABS(Table6[[#This Row],[sales]]-CQ845)/Table6[[#This Row],[sales]]</f>
        <v>0.10162932259095764</v>
      </c>
    </row>
    <row r="846" spans="1:97" x14ac:dyDescent="0.2">
      <c r="A846">
        <v>845</v>
      </c>
      <c r="B846" t="s">
        <v>953</v>
      </c>
      <c r="C846" s="5">
        <v>43149</v>
      </c>
      <c r="D846" s="6">
        <v>773.99814669074567</v>
      </c>
      <c r="E846" s="8">
        <f>YEAR(Table6[[#This Row],[Date]])</f>
        <v>2018</v>
      </c>
      <c r="F846" s="6">
        <f>Table6[[#This Row],[TV_State]]+Table6[[#This Row],[Radio_State]]+Table6[[#This Row],[Online]]</f>
        <v>945.99773484424475</v>
      </c>
      <c r="G846" s="6">
        <f t="shared" si="351"/>
        <v>756.52091659011262</v>
      </c>
      <c r="H846" s="6">
        <f>LN(Table6[[#This Row],[PROF TV LING]])</f>
        <v>6.6287301820069366</v>
      </c>
      <c r="I846" s="6">
        <f t="shared" si="352"/>
        <v>6.6515694791304592</v>
      </c>
      <c r="J846" s="6">
        <v>114.66639210233271</v>
      </c>
      <c r="K846" s="6">
        <f t="shared" si="357"/>
        <v>113.54221178761007</v>
      </c>
      <c r="L846" s="6">
        <f>0.5*J845+0.5*Table6[[#This Row],[Radio_State]]</f>
        <v>114.09873669588552</v>
      </c>
      <c r="M846" s="6">
        <f>LN(Table6[[#This Row],[RADIO LINGERING ]])</f>
        <v>4.7370641849038924</v>
      </c>
      <c r="N846" s="6">
        <f t="shared" si="353"/>
        <v>4.7420269742460208</v>
      </c>
      <c r="O846" s="6">
        <v>57.333196051166354</v>
      </c>
      <c r="P846" s="6">
        <f t="shared" si="354"/>
        <v>57.09094311010508</v>
      </c>
      <c r="Q846" s="6">
        <f>0.3*O845+0.7*Table6[[#This Row],[Online]]</f>
        <v>57.162899429232191</v>
      </c>
      <c r="R846" s="6">
        <f>LN(Table6[[#This Row],[ONLINE LINGERING]])</f>
        <v>4.0459050765693325</v>
      </c>
      <c r="S846" s="6">
        <f t="shared" si="355"/>
        <v>4.0488797936860754</v>
      </c>
      <c r="T846" s="6">
        <v>213.17328490078879</v>
      </c>
      <c r="U846" s="6">
        <f t="shared" si="356"/>
        <v>5.3621053790969269</v>
      </c>
      <c r="V846" s="8">
        <f>YEAR(Table6[[#This Row],[Date]])</f>
        <v>2018</v>
      </c>
      <c r="W846" s="8">
        <f>WEEKNUM(Table6[[#This Row],[Date]])</f>
        <v>8</v>
      </c>
      <c r="X846" t="s">
        <v>1013</v>
      </c>
      <c r="Y846" s="9">
        <f>Table6[[#This Row],[LNTVLING]]+Table6[[#This Row],[LNRADIOLING]]+Table6[[#This Row],[LNONLINELING]]</f>
        <v>15.411699443480163</v>
      </c>
      <c r="Z846">
        <f t="shared" si="377"/>
        <v>1</v>
      </c>
      <c r="AA846">
        <f t="shared" si="358"/>
        <v>0</v>
      </c>
      <c r="AB846">
        <f t="shared" si="359"/>
        <v>0</v>
      </c>
      <c r="AC846">
        <f t="shared" si="360"/>
        <v>0</v>
      </c>
      <c r="AD846">
        <f t="shared" si="361"/>
        <v>0</v>
      </c>
      <c r="AE846">
        <f t="shared" si="362"/>
        <v>0</v>
      </c>
      <c r="AF846">
        <f t="shared" si="363"/>
        <v>1</v>
      </c>
      <c r="AG846" s="9">
        <f>'[1]1'!J$20+'[1]1'!J$21*Table6[[#This Row],[TV_State]]</f>
        <v>2090.9047569630829</v>
      </c>
      <c r="AH846" s="9">
        <f>Table6[[#This Row],[sales]]-Table6[[#This Row],[Pred_1]]</f>
        <v>-1877.7314720622942</v>
      </c>
      <c r="AI846">
        <f>ABS(Table6[[#This Row],[Res_1]])/Table6[[#This Row],[sales]]</f>
        <v>8.8084746310317144</v>
      </c>
      <c r="AJ846" s="9">
        <f>'[1]2'!J$20+'[1]2'!J$21*Table6[[#This Row],[Radio_State]]</f>
        <v>2217.6735500921222</v>
      </c>
      <c r="AK846" s="9">
        <f>Table6[[#This Row],[sales]]-Table6[[#This Row],[ Pred_2 ]]</f>
        <v>-2004.5002651913335</v>
      </c>
      <c r="AL846">
        <f>ABS(Table6[[#This Row],[ Res_2 ]])/Table6[[#This Row],[sales]]</f>
        <v>9.4031494899758723</v>
      </c>
      <c r="AM846" s="10">
        <f>'[1]3'!J$20+'[1]3'!J$21*Data!O846</f>
        <v>2131.9624671232359</v>
      </c>
      <c r="AN846" s="9">
        <f>Table6[[#This Row],[sales]]-Table6[[#This Row],[Pred_3]]</f>
        <v>-1918.7891822224472</v>
      </c>
      <c r="AO846" s="9">
        <f>ABS(Table6[[#This Row],[Res_3]])/Table6[[#This Row],[sales]]</f>
        <v>9.0010771430174987</v>
      </c>
      <c r="AP846" s="9">
        <f>'[1]4'!L$21+'[1]4'!L$27*Table6[[#This Row],[TV_State]]+'[1]4'!L$22*Table6[[#This Row],[NJ_DUM]]+'[1]4'!L$23*Table6[[#This Row],[NY_DUM]]+'[1]4'!L$24*Table6[[#This Row],[PA_DUM]]+'[1]4'!L$25*Table6[[#This Row],[CT_DUM]]+'[1]4'!L$26*Table6[[#This Row],[DL_DUM]]</f>
        <v>408.55900466936646</v>
      </c>
      <c r="AQ846" s="9">
        <f>Table6[[#This Row],[sales]]-Table6[[#This Row],[Pred_4]]</f>
        <v>-195.38571976857767</v>
      </c>
      <c r="AR846">
        <f>ABS(Table6[[#This Row],[Res_4]]/Table6[[#This Row],[sales]])</f>
        <v>0.91655818814027523</v>
      </c>
      <c r="AS846" s="9">
        <f>'[1]5'!L$20+'[1]5'!L$26*Table6[[#This Row],[Radio_State]]+'[1]5'!L$21*Table6[[#This Row],[NJ_DUM]]+'[1]5'!L$22*Table6[[#This Row],[NY_DUM]]+'[1]5'!L$23*Table6[[#This Row],[PA_DUM]]+'[1]5'!L$24*Table6[[#This Row],[CT_DUM]]+'[1]5'!L$25*Table6[[#This Row],[DL_DUM]]</f>
        <v>398.38730629906473</v>
      </c>
      <c r="AT846" s="9">
        <f>Table6[[#This Row],[sales]]-Table6[[#This Row],[Pred_5]]</f>
        <v>-185.21402139827595</v>
      </c>
      <c r="AU846" s="9">
        <f>ABS(Table6[[#This Row],[Red_5]]/Table6[[#This Row],[sales]])</f>
        <v>0.86884255447147085</v>
      </c>
      <c r="AV846" s="9">
        <f>'[1]6'!L$20+'[1]6'!L$26*Table6[[#This Row],[Online]]+'[1]6'!L$21*Table6[[#This Row],[NJ_DUM]]+'[1]6'!L$22*Table6[[#This Row],[NY_DUM]]+'[1]6'!L$23*Table6[[#This Row],[PA_DUM]]+'[1]6'!L$24*Table6[[#This Row],[CT_DUM]]+'[1]6'!L$25*Table6[[#This Row],[DL_DUM]]</f>
        <v>243.57503590262735</v>
      </c>
      <c r="AW846" s="9">
        <f>Table6[[#This Row],[sales]]-Table6[[#This Row],[Pred_6]]</f>
        <v>-30.401751001838562</v>
      </c>
      <c r="AX846" s="9">
        <f>ABS(Table6[[#This Row],[Red_6]]/Table6[[#This Row],[sales]])</f>
        <v>0.14261520159989835</v>
      </c>
      <c r="AY846" s="9">
        <f>'[1]7'!L$21+'[1]7'!L$27*Table6[[#This Row],[LNTV]]+'[1]7'!L$22*Table6[[#This Row],[NJ_DUM]]+'[1]7'!L$23*Table6[[#This Row],[NY_DUM]]+'[1]7'!L$24*Table6[[#This Row],[PA_DUM]]+'[1]7'!L$25*Table6[[#This Row],[CT_DUM]]+'[1]7'!L$26*Table6[[#This Row],[DL_DUM]]</f>
        <v>5.8817958368920591</v>
      </c>
      <c r="AZ846" s="9">
        <f>Table6[[#This Row],[sales]]-Table6[[#This Row],[Pred_7]]</f>
        <v>207.29148906389673</v>
      </c>
      <c r="BA846" s="9">
        <f>ABS(Table6[[#This Row],[Red_7]]/Table6[[#This Row],[sales]])</f>
        <v>0.97240838203703883</v>
      </c>
      <c r="BB846" s="9">
        <f>'[1]8'!O$22+'[1]8'!O$28*Table6[[#This Row],[LNRADIOLING]]+'[1]8'!O$23*Table6[[#This Row],[DL_DUM]]+'[1]8'!O$24*Table6[[#This Row],[CT_DUM]]+'[1]8'!O$25*Table6[[#This Row],[PA_DUM]]+'[1]8'!O$26*Table6[[#This Row],[NY_DUM]]+'[1]8'!O$27*Table6[[#This Row],[NJ_DUM]]</f>
        <v>5.8596947715820189</v>
      </c>
      <c r="BC846" s="9">
        <f>Table6[[#This Row],[sales]]-Table6[[#This Row],[Pred_8]]</f>
        <v>207.31359012920677</v>
      </c>
      <c r="BD846" s="9">
        <f>ABS(Table6[[#This Row],[Red_8]]/Table6[[#This Row],[sales]])</f>
        <v>0.97251205856161049</v>
      </c>
      <c r="BE846" s="9">
        <f>'[1]9'!M$19+'[1]9'!M$21*Table6[[#This Row],[LNONLINE]]+'[1]9'!M$20*Table6[[#This Row],[DL_DUM]]+'[1]9'!M$22*Table6[[#This Row],[CT_DUM]]+'[1]9'!M$23*Table6[[#This Row],[PA_DUM]]+'[1]9'!M$24*Table6[[#This Row],[NY_DUM]]+'[1]9'!M$25*Table6[[#This Row],[NJ_DUM]]</f>
        <v>5.8241960813106255</v>
      </c>
      <c r="BF846" s="9">
        <f>Table6[[#This Row],[sales]]-Table6[[#This Row],[Pred_9]]</f>
        <v>207.34908881947817</v>
      </c>
      <c r="BG846" s="9">
        <f>ABS(Table6[[#This Row],[Red_9]]/Table6[[#This Row],[sales]])</f>
        <v>0.97267858360384507</v>
      </c>
      <c r="BH846" s="9">
        <f>'[1]10'!P$22+'[1]10'!P$30*Table6[[#This Row],[LNTV]]+'[1]10'!P$29*Table6[[#This Row],[LNRADIOLING]]+'[1]10'!P$24*Table6[[#This Row],[LNONLINELING]]+'[1]10'!P$23*Table6[[#This Row],[DL_DUM]]+'[1]10'!P$25*Table6[[#This Row],[CT_DUM]]+'[1]10'!P$26*Table6[[#This Row],[PA_DUM]]+'[1]10'!P$27*Table6[[#This Row],[NY_DUM]]+'[1]10'!P$28*Table6[[#This Row],[NJ_DUM]]</f>
        <v>5.8187177675333892</v>
      </c>
      <c r="BI846" s="9">
        <f>Table6[[#This Row],[sales]]-Table6[[#This Row],[Pred_10]]</f>
        <v>207.35456713325539</v>
      </c>
      <c r="BJ846" s="45">
        <f>ABS(Table6[[#This Row],[Red_10]]/Table6[[#This Row],[sales]])</f>
        <v>0.972704282479667</v>
      </c>
      <c r="BK846" s="9">
        <f>'[1]11'!P$32+'[1]11'!P$40*Table6[[#This Row],[LNONLINELING]]+'[1]11'!P$39*Table6[[#This Row],[LNRADIOLING]]+'[1]11'!P$38*Table6[[#This Row],[LNTVLING]]+'[1]11'!P$33*Table6[[#This Row],[DL_DUM]]+'[1]11'!P$34*Table6[[#This Row],[CT_DUM]]+'[1]11'!P$35*Table6[[#This Row],[PA_DUM]]+'[1]11'!P$36*Table6[[#This Row],[NY_DUM]]+'[1]11'!P$37*Table6[[#This Row],[NJ_DUM]]</f>
        <v>5.790503772967682</v>
      </c>
      <c r="BL846" s="9">
        <f>Table6[[#This Row],[sales]]-Table6[[#This Row],[ Pred_11]]</f>
        <v>207.38278112782109</v>
      </c>
      <c r="BM846" s="47">
        <f>ABS(Table6[[#This Row],[ Red_11]]/Table6[[#This Row],[sales]])</f>
        <v>0.97283663487353678</v>
      </c>
      <c r="BN846" s="9">
        <f>'[1]12'!K$22+'[1]12'!K$28*Table6[[#This Row],[COMBINE LN LING]]+'[1]12'!K$23*Table6[[#This Row],[DL_DUM]]+'[1]12'!K$24*Table6[[#This Row],[CT_DUM]]+'[1]12'!K$25*Table6[[#This Row],[PA_DUM]]+'[1]12'!K$26*Table6[[#This Row],[NY_DUM]]+'[1]12'!K$27*Table6[[#This Row],[NJ_DUM]]</f>
        <v>5.8543711799956633</v>
      </c>
      <c r="BO846" s="9">
        <f>Table6[[#This Row],[sales]]-Table6[[#This Row],[ Pred_12]]</f>
        <v>207.31891372079312</v>
      </c>
      <c r="BP846" s="47">
        <f>ABS(Table6[[#This Row],[ Red_12]]/Table6[[#This Row],[sales]])</f>
        <v>0.97253703163264427</v>
      </c>
      <c r="BQ846">
        <f>LN(G846+'2019 Totals and Calculations'!C$18)</f>
        <v>7.0190859253972206</v>
      </c>
      <c r="BR846">
        <f>LN(Table6[[#This Row],[PROF RADIO]]+'2019 Totals and Calculations'!D$18)</f>
        <v>5.1721790239004619</v>
      </c>
      <c r="BS846">
        <f>LN(Table6[[#This Row],[ONLINE LINGERING]]+'2019 Totals and Calculations'!E$18)</f>
        <v>4.615519085990698</v>
      </c>
      <c r="BT846">
        <f>MONTH(Table6[[#This Row],[Date]])</f>
        <v>2</v>
      </c>
      <c r="BU846">
        <f t="shared" si="364"/>
        <v>0</v>
      </c>
      <c r="BV846">
        <f t="shared" si="365"/>
        <v>1</v>
      </c>
      <c r="BW846">
        <f t="shared" si="366"/>
        <v>0</v>
      </c>
      <c r="BX846">
        <f t="shared" si="367"/>
        <v>0</v>
      </c>
      <c r="BY846">
        <f t="shared" si="368"/>
        <v>0</v>
      </c>
      <c r="BZ846">
        <f t="shared" si="369"/>
        <v>0</v>
      </c>
      <c r="CA846">
        <f t="shared" si="370"/>
        <v>0</v>
      </c>
      <c r="CB846">
        <f t="shared" si="371"/>
        <v>0</v>
      </c>
      <c r="CC846">
        <f t="shared" si="372"/>
        <v>0</v>
      </c>
      <c r="CD846">
        <f t="shared" si="373"/>
        <v>0</v>
      </c>
      <c r="CE846">
        <f t="shared" si="374"/>
        <v>0</v>
      </c>
      <c r="CF846">
        <f t="shared" si="375"/>
        <v>0</v>
      </c>
      <c r="CG846">
        <f t="shared" si="376"/>
        <v>60</v>
      </c>
      <c r="CH84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206.08367292558646</v>
      </c>
      <c r="CI846" s="79">
        <f>Table6[[#This Row],[sales]]-CH846</f>
        <v>7.089611975202331</v>
      </c>
      <c r="CJ846">
        <f>ABS(Table6[[#This Row],[sales]]-CH846)/Table6[[#This Row],[sales]]</f>
        <v>3.3257506814241986E-2</v>
      </c>
      <c r="CK84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203.15365767257717</v>
      </c>
      <c r="CL846" s="79">
        <f>Table6[[#This Row],[sales]]-CK846</f>
        <v>10.019627228211618</v>
      </c>
      <c r="CM846">
        <f>ABS(Table6[[#This Row],[sales]]-CK846)/Table6[[#This Row],[sales]]</f>
        <v>4.7002265001802504E-2</v>
      </c>
      <c r="CN84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208.39362450982509</v>
      </c>
      <c r="CO846" s="79">
        <f>Table6[[#This Row],[sales]]-CN846</f>
        <v>4.7796603909636985</v>
      </c>
      <c r="CP846">
        <f>ABS(Table6[[#This Row],[sales]]-CN846)/Table6[[#This Row],[sales]]</f>
        <v>2.24214792823977E-2</v>
      </c>
      <c r="CQ84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206.89963476429372</v>
      </c>
      <c r="CR846" s="79">
        <f>Table6[[#This Row],[sales]]-CQ846</f>
        <v>6.2736501364950641</v>
      </c>
      <c r="CS846">
        <f>ABS(Table6[[#This Row],[sales]]-CQ846)/Table6[[#This Row],[sales]]</f>
        <v>2.9429814056741829E-2</v>
      </c>
    </row>
    <row r="847" spans="1:97" x14ac:dyDescent="0.2">
      <c r="A847">
        <v>846</v>
      </c>
      <c r="B847" t="s">
        <v>953</v>
      </c>
      <c r="C847" s="5">
        <v>43156</v>
      </c>
      <c r="D847" s="6">
        <v>781.73812815765325</v>
      </c>
      <c r="E847" s="8">
        <f>YEAR(Table6[[#This Row],[Date]])</f>
        <v>2018</v>
      </c>
      <c r="F847" s="6">
        <f>Table6[[#This Row],[TV_State]]+Table6[[#This Row],[Radio_State]]+Table6[[#This Row],[Online]]</f>
        <v>955.45771219268727</v>
      </c>
      <c r="G847" s="6">
        <f t="shared" si="351"/>
        <v>764.0860800603748</v>
      </c>
      <c r="H847" s="6">
        <f>LN(Table6[[#This Row],[PROF TV LING]])</f>
        <v>6.638680453055799</v>
      </c>
      <c r="I847" s="6">
        <f t="shared" si="352"/>
        <v>6.6615198099836279</v>
      </c>
      <c r="J847" s="6">
        <v>115.81305602335604</v>
      </c>
      <c r="K847" s="6">
        <f t="shared" si="357"/>
        <v>114.67763390548305</v>
      </c>
      <c r="L847" s="6">
        <f>0.5*J846+0.5*Table6[[#This Row],[Radio_State]]</f>
        <v>115.23972406284437</v>
      </c>
      <c r="M847" s="6">
        <f>LN(Table6[[#This Row],[RADIO LINGERING ]])</f>
        <v>4.7470145157570602</v>
      </c>
      <c r="N847" s="6">
        <f t="shared" si="353"/>
        <v>4.7519773050991896</v>
      </c>
      <c r="O847" s="6">
        <v>57.90652801167802</v>
      </c>
      <c r="P847" s="6">
        <f t="shared" si="354"/>
        <v>57.661852541206137</v>
      </c>
      <c r="Q847" s="6">
        <f>0.3*O846+0.7*Table6[[#This Row],[Online]]</f>
        <v>57.734528423524523</v>
      </c>
      <c r="R847" s="6">
        <f>LN(Table6[[#This Row],[ONLINE LINGERING]])</f>
        <v>4.0558554074225013</v>
      </c>
      <c r="S847" s="6">
        <f t="shared" si="355"/>
        <v>4.0588301245392442</v>
      </c>
      <c r="T847" s="6">
        <v>227.79950870778555</v>
      </c>
      <c r="U847" s="6">
        <f t="shared" si="356"/>
        <v>5.4284658943285153</v>
      </c>
      <c r="V847" s="8">
        <f>YEAR(Table6[[#This Row],[Date]])</f>
        <v>2018</v>
      </c>
      <c r="W847" s="8">
        <f>WEEKNUM(Table6[[#This Row],[Date]])</f>
        <v>9</v>
      </c>
      <c r="X847" t="s">
        <v>1014</v>
      </c>
      <c r="Y847" s="9">
        <f>Table6[[#This Row],[LNTVLING]]+Table6[[#This Row],[LNRADIOLING]]+Table6[[#This Row],[LNONLINELING]]</f>
        <v>15.441550376235362</v>
      </c>
      <c r="Z847">
        <f t="shared" si="377"/>
        <v>1</v>
      </c>
      <c r="AA847">
        <f t="shared" si="358"/>
        <v>0</v>
      </c>
      <c r="AB847">
        <f t="shared" si="359"/>
        <v>0</v>
      </c>
      <c r="AC847">
        <f t="shared" si="360"/>
        <v>0</v>
      </c>
      <c r="AD847">
        <f t="shared" si="361"/>
        <v>0</v>
      </c>
      <c r="AE847">
        <f t="shared" si="362"/>
        <v>0</v>
      </c>
      <c r="AF847">
        <f t="shared" si="363"/>
        <v>1</v>
      </c>
      <c r="AG847" s="9">
        <f>'[1]1'!J$20+'[1]1'!J$21*Table6[[#This Row],[TV_State]]</f>
        <v>2098.516479078151</v>
      </c>
      <c r="AH847" s="9">
        <f>Table6[[#This Row],[sales]]-Table6[[#This Row],[Pred_1]]</f>
        <v>-1870.7169703703653</v>
      </c>
      <c r="AI847">
        <f>ABS(Table6[[#This Row],[Res_1]])/Table6[[#This Row],[sales]]</f>
        <v>8.2121203025510709</v>
      </c>
      <c r="AJ847" s="9">
        <f>'[1]2'!J$20+'[1]2'!J$21*Table6[[#This Row],[Radio_State]]</f>
        <v>2222.7074675530685</v>
      </c>
      <c r="AK847" s="9">
        <f>Table6[[#This Row],[sales]]-Table6[[#This Row],[ Pred_2 ]]</f>
        <v>-1994.9079588452828</v>
      </c>
      <c r="AL847">
        <f>ABS(Table6[[#This Row],[ Res_2 ]])/Table6[[#This Row],[sales]]</f>
        <v>8.7572970203561393</v>
      </c>
      <c r="AM847" s="10">
        <f>'[1]3'!J$20+'[1]3'!J$21*Data!O847</f>
        <v>2135.2747899772198</v>
      </c>
      <c r="AN847" s="9">
        <f>Table6[[#This Row],[sales]]-Table6[[#This Row],[Pred_3]]</f>
        <v>-1907.4752812694342</v>
      </c>
      <c r="AO847" s="9">
        <f>ABS(Table6[[#This Row],[Res_3]])/Table6[[#This Row],[sales]]</f>
        <v>8.3734828581930216</v>
      </c>
      <c r="AP847" s="9">
        <f>'[1]4'!L$21+'[1]4'!L$27*Table6[[#This Row],[TV_State]]+'[1]4'!L$22*Table6[[#This Row],[NJ_DUM]]+'[1]4'!L$23*Table6[[#This Row],[NY_DUM]]+'[1]4'!L$24*Table6[[#This Row],[PA_DUM]]+'[1]4'!L$25*Table6[[#This Row],[CT_DUM]]+'[1]4'!L$26*Table6[[#This Row],[DL_DUM]]</f>
        <v>410.2662947726019</v>
      </c>
      <c r="AQ847" s="9">
        <f>Table6[[#This Row],[sales]]-Table6[[#This Row],[Pred_4]]</f>
        <v>-182.46678606481635</v>
      </c>
      <c r="AR847">
        <f>ABS(Table6[[#This Row],[Res_4]]/Table6[[#This Row],[sales]])</f>
        <v>0.8009972765080865</v>
      </c>
      <c r="AS847" s="9">
        <f>'[1]5'!L$20+'[1]5'!L$26*Table6[[#This Row],[Radio_State]]+'[1]5'!L$21*Table6[[#This Row],[NJ_DUM]]+'[1]5'!L$22*Table6[[#This Row],[NY_DUM]]+'[1]5'!L$23*Table6[[#This Row],[PA_DUM]]+'[1]5'!L$24*Table6[[#This Row],[CT_DUM]]+'[1]5'!L$25*Table6[[#This Row],[DL_DUM]]</f>
        <v>400.40726407878492</v>
      </c>
      <c r="AT847" s="9">
        <f>Table6[[#This Row],[sales]]-Table6[[#This Row],[Pred_5]]</f>
        <v>-172.60775537099937</v>
      </c>
      <c r="AU847" s="9">
        <f>ABS(Table6[[#This Row],[Red_5]]/Table6[[#This Row],[sales]])</f>
        <v>0.75771785615400722</v>
      </c>
      <c r="AV847" s="9">
        <f>'[1]6'!L$20+'[1]6'!L$26*Table6[[#This Row],[Online]]+'[1]6'!L$21*Table6[[#This Row],[NJ_DUM]]+'[1]6'!L$22*Table6[[#This Row],[NY_DUM]]+'[1]6'!L$23*Table6[[#This Row],[PA_DUM]]+'[1]6'!L$24*Table6[[#This Row],[CT_DUM]]+'[1]6'!L$25*Table6[[#This Row],[DL_DUM]]</f>
        <v>246.07032427351822</v>
      </c>
      <c r="AW847" s="9">
        <f>Table6[[#This Row],[sales]]-Table6[[#This Row],[Pred_6]]</f>
        <v>-18.270815565732676</v>
      </c>
      <c r="AX847" s="9">
        <f>ABS(Table6[[#This Row],[Red_6]]/Table6[[#This Row],[sales]])</f>
        <v>8.0205684680250716E-2</v>
      </c>
      <c r="AY847" s="9">
        <f>'[1]7'!L$21+'[1]7'!L$27*Table6[[#This Row],[LNTV]]+'[1]7'!L$22*Table6[[#This Row],[NJ_DUM]]+'[1]7'!L$23*Table6[[#This Row],[NY_DUM]]+'[1]7'!L$24*Table6[[#This Row],[PA_DUM]]+'[1]7'!L$25*Table6[[#This Row],[CT_DUM]]+'[1]7'!L$26*Table6[[#This Row],[DL_DUM]]</f>
        <v>5.8828971841820596</v>
      </c>
      <c r="AZ847" s="9">
        <f>Table6[[#This Row],[sales]]-Table6[[#This Row],[Pred_7]]</f>
        <v>221.91661152360348</v>
      </c>
      <c r="BA847" s="9">
        <f>ABS(Table6[[#This Row],[Red_7]]/Table6[[#This Row],[sales]])</f>
        <v>0.97417511030838755</v>
      </c>
      <c r="BB847" s="9">
        <f>'[1]8'!O$22+'[1]8'!O$28*Table6[[#This Row],[LNRADIOLING]]+'[1]8'!O$23*Table6[[#This Row],[DL_DUM]]+'[1]8'!O$24*Table6[[#This Row],[CT_DUM]]+'[1]8'!O$25*Table6[[#This Row],[PA_DUM]]+'[1]8'!O$26*Table6[[#This Row],[NY_DUM]]+'[1]8'!O$27*Table6[[#This Row],[NJ_DUM]]</f>
        <v>5.8604046375857957</v>
      </c>
      <c r="BC847" s="9">
        <f>Table6[[#This Row],[sales]]-Table6[[#This Row],[Pred_8]]</f>
        <v>221.93910407019976</v>
      </c>
      <c r="BD847" s="9">
        <f>ABS(Table6[[#This Row],[Red_8]]/Table6[[#This Row],[sales]])</f>
        <v>0.97427384865389088</v>
      </c>
      <c r="BE847" s="9">
        <f>'[1]9'!M$19+'[1]9'!M$21*Table6[[#This Row],[LNONLINE]]+'[1]9'!M$20*Table6[[#This Row],[DL_DUM]]+'[1]9'!M$22*Table6[[#This Row],[CT_DUM]]+'[1]9'!M$23*Table6[[#This Row],[PA_DUM]]+'[1]9'!M$24*Table6[[#This Row],[NY_DUM]]+'[1]9'!M$25*Table6[[#This Row],[NJ_DUM]]</f>
        <v>5.8273465296419582</v>
      </c>
      <c r="BF847" s="9">
        <f>Table6[[#This Row],[sales]]-Table6[[#This Row],[Pred_9]]</f>
        <v>221.97216217814358</v>
      </c>
      <c r="BG847" s="9">
        <f>ABS(Table6[[#This Row],[Red_9]]/Table6[[#This Row],[sales]])</f>
        <v>0.97441896796574257</v>
      </c>
      <c r="BH847" s="9">
        <f>'[1]10'!P$22+'[1]10'!P$30*Table6[[#This Row],[LNTV]]+'[1]10'!P$29*Table6[[#This Row],[LNRADIOLING]]+'[1]10'!P$24*Table6[[#This Row],[LNONLINELING]]+'[1]10'!P$23*Table6[[#This Row],[DL_DUM]]+'[1]10'!P$25*Table6[[#This Row],[CT_DUM]]+'[1]10'!P$26*Table6[[#This Row],[PA_DUM]]+'[1]10'!P$27*Table6[[#This Row],[NY_DUM]]+'[1]10'!P$28*Table6[[#This Row],[NJ_DUM]]</f>
        <v>5.8205288508096071</v>
      </c>
      <c r="BI847" s="9">
        <f>Table6[[#This Row],[sales]]-Table6[[#This Row],[Pred_10]]</f>
        <v>221.97897985697594</v>
      </c>
      <c r="BJ847" s="45">
        <f>ABS(Table6[[#This Row],[Red_10]]/Table6[[#This Row],[sales]])</f>
        <v>0.97444889638337184</v>
      </c>
      <c r="BK847" s="9">
        <f>'[1]11'!P$32+'[1]11'!P$40*Table6[[#This Row],[LNONLINELING]]+'[1]11'!P$39*Table6[[#This Row],[LNRADIOLING]]+'[1]11'!P$38*Table6[[#This Row],[LNTVLING]]+'[1]11'!P$33*Table6[[#This Row],[DL_DUM]]+'[1]11'!P$34*Table6[[#This Row],[CT_DUM]]+'[1]11'!P$35*Table6[[#This Row],[PA_DUM]]+'[1]11'!P$36*Table6[[#This Row],[NY_DUM]]+'[1]11'!P$37*Table6[[#This Row],[NJ_DUM]]</f>
        <v>5.7916291807260922</v>
      </c>
      <c r="BL847" s="9">
        <f>Table6[[#This Row],[sales]]-Table6[[#This Row],[ Pred_11]]</f>
        <v>222.00787952705946</v>
      </c>
      <c r="BM847" s="47">
        <f>ABS(Table6[[#This Row],[ Red_11]]/Table6[[#This Row],[sales]])</f>
        <v>0.97457576088034759</v>
      </c>
      <c r="BN847" s="9">
        <f>'[1]12'!K$22+'[1]12'!K$28*Table6[[#This Row],[COMBINE LN LING]]+'[1]12'!K$23*Table6[[#This Row],[DL_DUM]]+'[1]12'!K$24*Table6[[#This Row],[CT_DUM]]+'[1]12'!K$25*Table6[[#This Row],[PA_DUM]]+'[1]12'!K$26*Table6[[#This Row],[NY_DUM]]+'[1]12'!K$27*Table6[[#This Row],[NJ_DUM]]</f>
        <v>5.8572439106471901</v>
      </c>
      <c r="BO847" s="9">
        <f>Table6[[#This Row],[sales]]-Table6[[#This Row],[ Pred_12]]</f>
        <v>221.94226479713836</v>
      </c>
      <c r="BP847" s="47">
        <f>ABS(Table6[[#This Row],[ Red_12]]/Table6[[#This Row],[sales]])</f>
        <v>0.97428772369232508</v>
      </c>
      <c r="BQ847">
        <f>LN(G847+'2019 Totals and Calculations'!C$18)</f>
        <v>7.0258312442036948</v>
      </c>
      <c r="BR847">
        <f>LN(Table6[[#This Row],[PROF RADIO]]+'2019 Totals and Calculations'!D$18)</f>
        <v>5.1785987097716086</v>
      </c>
      <c r="BS847">
        <f>LN(Table6[[#This Row],[ONLINE LINGERING]]+'2019 Totals and Calculations'!E$18)</f>
        <v>4.6211605804768734</v>
      </c>
      <c r="BT847">
        <f>MONTH(Table6[[#This Row],[Date]])</f>
        <v>2</v>
      </c>
      <c r="BU847">
        <f t="shared" si="364"/>
        <v>0</v>
      </c>
      <c r="BV847">
        <f t="shared" si="365"/>
        <v>1</v>
      </c>
      <c r="BW847">
        <f t="shared" si="366"/>
        <v>0</v>
      </c>
      <c r="BX847">
        <f t="shared" si="367"/>
        <v>0</v>
      </c>
      <c r="BY847">
        <f t="shared" si="368"/>
        <v>0</v>
      </c>
      <c r="BZ847">
        <f t="shared" si="369"/>
        <v>0</v>
      </c>
      <c r="CA847">
        <f t="shared" si="370"/>
        <v>0</v>
      </c>
      <c r="CB847">
        <f t="shared" si="371"/>
        <v>0</v>
      </c>
      <c r="CC847">
        <f t="shared" si="372"/>
        <v>0</v>
      </c>
      <c r="CD847">
        <f t="shared" si="373"/>
        <v>0</v>
      </c>
      <c r="CE847">
        <f t="shared" si="374"/>
        <v>0</v>
      </c>
      <c r="CF847">
        <f t="shared" si="375"/>
        <v>0</v>
      </c>
      <c r="CG847">
        <f t="shared" si="376"/>
        <v>61</v>
      </c>
      <c r="CH84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207.05741122339867</v>
      </c>
      <c r="CI847" s="79">
        <f>Table6[[#This Row],[sales]]-CH847</f>
        <v>20.742097484386875</v>
      </c>
      <c r="CJ847">
        <f>ABS(Table6[[#This Row],[sales]]-CH847)/Table6[[#This Row],[sales]]</f>
        <v>9.1054180064076534E-2</v>
      </c>
      <c r="CK84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204.01566030046223</v>
      </c>
      <c r="CL847" s="79">
        <f>Table6[[#This Row],[sales]]-CK847</f>
        <v>23.783848407323319</v>
      </c>
      <c r="CM847">
        <f>ABS(Table6[[#This Row],[sales]]-CK847)/Table6[[#This Row],[sales]]</f>
        <v>0.10440693459893513</v>
      </c>
      <c r="CN84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209.26993331986077</v>
      </c>
      <c r="CO847" s="79">
        <f>Table6[[#This Row],[sales]]-CN847</f>
        <v>18.52957538792478</v>
      </c>
      <c r="CP847">
        <f>ABS(Table6[[#This Row],[sales]]-CN847)/Table6[[#This Row],[sales]]</f>
        <v>8.134159504133949E-2</v>
      </c>
      <c r="CQ84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208.14506569052938</v>
      </c>
      <c r="CR847" s="79">
        <f>Table6[[#This Row],[sales]]-CQ847</f>
        <v>19.65444301725617</v>
      </c>
      <c r="CS847">
        <f>ABS(Table6[[#This Row],[sales]]-CQ847)/Table6[[#This Row],[sales]]</f>
        <v>8.6279567189358197E-2</v>
      </c>
    </row>
    <row r="848" spans="1:97" x14ac:dyDescent="0.2">
      <c r="A848">
        <v>847</v>
      </c>
      <c r="B848" t="s">
        <v>953</v>
      </c>
      <c r="C848" s="5">
        <v>43163</v>
      </c>
      <c r="D848" s="6">
        <v>789.55550943922958</v>
      </c>
      <c r="E848" s="8">
        <f>YEAR(Table6[[#This Row],[Date]])</f>
        <v>2018</v>
      </c>
      <c r="F848" s="6">
        <f>Table6[[#This Row],[TV_State]]+Table6[[#This Row],[Radio_State]]+Table6[[#This Row],[Online]]</f>
        <v>965.01228931461389</v>
      </c>
      <c r="G848" s="6">
        <f t="shared" si="351"/>
        <v>771.72690887403121</v>
      </c>
      <c r="H848" s="6">
        <f>LN(Table6[[#This Row],[PROF TV LING]])</f>
        <v>6.6486307424604361</v>
      </c>
      <c r="I848" s="6">
        <f t="shared" si="352"/>
        <v>6.6714701408367958</v>
      </c>
      <c r="J848" s="6">
        <v>116.97118658358958</v>
      </c>
      <c r="K848" s="6">
        <f t="shared" si="357"/>
        <v>115.82441024453632</v>
      </c>
      <c r="L848" s="6">
        <f>0.5*J847+0.5*Table6[[#This Row],[Radio_State]]</f>
        <v>116.39212130347281</v>
      </c>
      <c r="M848" s="6">
        <f>LN(Table6[[#This Row],[RADIO LINGERING ]])</f>
        <v>4.7569648466102281</v>
      </c>
      <c r="N848" s="6">
        <f t="shared" si="353"/>
        <v>4.7619276359523575</v>
      </c>
      <c r="O848" s="6">
        <v>58.485593291794792</v>
      </c>
      <c r="P848" s="6">
        <f t="shared" si="354"/>
        <v>58.238471066618189</v>
      </c>
      <c r="Q848" s="6">
        <f>0.3*O847+0.7*Table6[[#This Row],[Online]]</f>
        <v>58.311873707759759</v>
      </c>
      <c r="R848" s="6">
        <f>LN(Table6[[#This Row],[ONLINE LINGERING]])</f>
        <v>4.0658057382756692</v>
      </c>
      <c r="S848" s="6">
        <f t="shared" si="355"/>
        <v>4.0687804553924121</v>
      </c>
      <c r="T848" s="6">
        <v>189.39412836108852</v>
      </c>
      <c r="U848" s="6">
        <f t="shared" si="356"/>
        <v>5.2438301790100166</v>
      </c>
      <c r="V848" s="8">
        <f>YEAR(Table6[[#This Row],[Date]])</f>
        <v>2018</v>
      </c>
      <c r="W848" s="8">
        <f>WEEKNUM(Table6[[#This Row],[Date]])</f>
        <v>10</v>
      </c>
      <c r="X848" t="s">
        <v>1015</v>
      </c>
      <c r="Y848" s="9">
        <f>Table6[[#This Row],[LNTVLING]]+Table6[[#This Row],[LNRADIOLING]]+Table6[[#This Row],[LNONLINELING]]</f>
        <v>15.471401327346333</v>
      </c>
      <c r="Z848">
        <f t="shared" si="377"/>
        <v>1</v>
      </c>
      <c r="AA848">
        <f t="shared" si="358"/>
        <v>0</v>
      </c>
      <c r="AB848">
        <f t="shared" si="359"/>
        <v>0</v>
      </c>
      <c r="AC848">
        <f t="shared" si="360"/>
        <v>0</v>
      </c>
      <c r="AD848">
        <f t="shared" si="361"/>
        <v>0</v>
      </c>
      <c r="AE848">
        <f t="shared" si="362"/>
        <v>0</v>
      </c>
      <c r="AF848">
        <f t="shared" si="363"/>
        <v>1</v>
      </c>
      <c r="AG848" s="9">
        <f>'[1]1'!J$20+'[1]1'!J$21*Table6[[#This Row],[TV_State]]</f>
        <v>2106.204318414369</v>
      </c>
      <c r="AH848" s="9">
        <f>Table6[[#This Row],[sales]]-Table6[[#This Row],[Pred_1]]</f>
        <v>-1916.8101900532806</v>
      </c>
      <c r="AI848">
        <f>ABS(Table6[[#This Row],[Res_1]])/Table6[[#This Row],[sales]]</f>
        <v>10.120747705540241</v>
      </c>
      <c r="AJ848" s="9">
        <f>'[1]2'!J$20+'[1]2'!J$21*Table6[[#This Row],[Radio_State]]</f>
        <v>2227.7917241886239</v>
      </c>
      <c r="AK848" s="9">
        <f>Table6[[#This Row],[sales]]-Table6[[#This Row],[ Pred_2 ]]</f>
        <v>-2038.3975958275355</v>
      </c>
      <c r="AL848">
        <f>ABS(Table6[[#This Row],[ Res_2 ]])/Table6[[#This Row],[sales]]</f>
        <v>10.762728567494118</v>
      </c>
      <c r="AM848" s="10">
        <f>'[1]3'!J$20+'[1]3'!J$21*Data!O848</f>
        <v>2138.6202360597435</v>
      </c>
      <c r="AN848" s="9">
        <f>Table6[[#This Row],[sales]]-Table6[[#This Row],[Pred_3]]</f>
        <v>-1949.2261076986551</v>
      </c>
      <c r="AO848" s="9">
        <f>ABS(Table6[[#This Row],[Res_3]])/Table6[[#This Row],[sales]]</f>
        <v>10.291903579937637</v>
      </c>
      <c r="AP848" s="9">
        <f>'[1]4'!L$21+'[1]4'!L$27*Table6[[#This Row],[TV_State]]+'[1]4'!L$22*Table6[[#This Row],[NJ_DUM]]+'[1]4'!L$23*Table6[[#This Row],[NY_DUM]]+'[1]4'!L$24*Table6[[#This Row],[PA_DUM]]+'[1]4'!L$25*Table6[[#This Row],[CT_DUM]]+'[1]4'!L$26*Table6[[#This Row],[DL_DUM]]</f>
        <v>411.99065777686963</v>
      </c>
      <c r="AQ848" s="9">
        <f>Table6[[#This Row],[sales]]-Table6[[#This Row],[Pred_4]]</f>
        <v>-222.59652941578111</v>
      </c>
      <c r="AR848">
        <f>ABS(Table6[[#This Row],[Res_4]]/Table6[[#This Row],[sales]])</f>
        <v>1.1753085026553236</v>
      </c>
      <c r="AS848" s="9">
        <f>'[1]5'!L$20+'[1]5'!L$26*Table6[[#This Row],[Radio_State]]+'[1]5'!L$21*Table6[[#This Row],[NJ_DUM]]+'[1]5'!L$22*Table6[[#This Row],[NY_DUM]]+'[1]5'!L$23*Table6[[#This Row],[PA_DUM]]+'[1]5'!L$24*Table6[[#This Row],[CT_DUM]]+'[1]5'!L$25*Table6[[#This Row],[DL_DUM]]</f>
        <v>402.44742143630219</v>
      </c>
      <c r="AT848" s="9">
        <f>Table6[[#This Row],[sales]]-Table6[[#This Row],[Pred_5]]</f>
        <v>-213.05329307521367</v>
      </c>
      <c r="AU848" s="9">
        <f>ABS(Table6[[#This Row],[Red_5]]/Table6[[#This Row],[sales]])</f>
        <v>1.1249202650518177</v>
      </c>
      <c r="AV848" s="9">
        <f>'[1]6'!L$20+'[1]6'!L$26*Table6[[#This Row],[Online]]+'[1]6'!L$21*Table6[[#This Row],[NJ_DUM]]+'[1]6'!L$22*Table6[[#This Row],[NY_DUM]]+'[1]6'!L$23*Table6[[#This Row],[PA_DUM]]+'[1]6'!L$24*Table6[[#This Row],[CT_DUM]]+'[1]6'!L$25*Table6[[#This Row],[DL_DUM]]</f>
        <v>248.59056552811799</v>
      </c>
      <c r="AW848" s="9">
        <f>Table6[[#This Row],[sales]]-Table6[[#This Row],[Pred_6]]</f>
        <v>-59.196437167029472</v>
      </c>
      <c r="AX848" s="9">
        <f>ABS(Table6[[#This Row],[Red_6]]/Table6[[#This Row],[sales]])</f>
        <v>0.31255687638937135</v>
      </c>
      <c r="AY848" s="9">
        <f>'[1]7'!L$21+'[1]7'!L$27*Table6[[#This Row],[LNTV]]+'[1]7'!L$22*Table6[[#This Row],[NJ_DUM]]+'[1]7'!L$23*Table6[[#This Row],[NY_DUM]]+'[1]7'!L$24*Table6[[#This Row],[PA_DUM]]+'[1]7'!L$25*Table6[[#This Row],[CT_DUM]]+'[1]7'!L$26*Table6[[#This Row],[DL_DUM]]</f>
        <v>5.8839985314720611</v>
      </c>
      <c r="AZ848" s="9">
        <f>Table6[[#This Row],[sales]]-Table6[[#This Row],[Pred_7]]</f>
        <v>183.51012982961646</v>
      </c>
      <c r="BA848" s="9">
        <f>ABS(Table6[[#This Row],[Red_7]]/Table6[[#This Row],[sales]])</f>
        <v>0.96893251875129971</v>
      </c>
      <c r="BB848" s="9">
        <f>'[1]8'!O$22+'[1]8'!O$28*Table6[[#This Row],[LNRADIOLING]]+'[1]8'!O$23*Table6[[#This Row],[DL_DUM]]+'[1]8'!O$24*Table6[[#This Row],[CT_DUM]]+'[1]8'!O$25*Table6[[#This Row],[PA_DUM]]+'[1]8'!O$26*Table6[[#This Row],[NY_DUM]]+'[1]8'!O$27*Table6[[#This Row],[NJ_DUM]]</f>
        <v>5.8611145035895724</v>
      </c>
      <c r="BC848" s="9">
        <f>Table6[[#This Row],[sales]]-Table6[[#This Row],[Pred_8]]</f>
        <v>183.53301385749896</v>
      </c>
      <c r="BD848" s="9">
        <f>ABS(Table6[[#This Row],[Red_8]]/Table6[[#This Row],[sales]])</f>
        <v>0.96905334629796402</v>
      </c>
      <c r="BE848" s="9">
        <f>'[1]9'!M$19+'[1]9'!M$21*Table6[[#This Row],[LNONLINE]]+'[1]9'!M$20*Table6[[#This Row],[DL_DUM]]+'[1]9'!M$22*Table6[[#This Row],[CT_DUM]]+'[1]9'!M$23*Table6[[#This Row],[PA_DUM]]+'[1]9'!M$24*Table6[[#This Row],[NY_DUM]]+'[1]9'!M$25*Table6[[#This Row],[NJ_DUM]]</f>
        <v>5.83049697797329</v>
      </c>
      <c r="BF848" s="9">
        <f>Table6[[#This Row],[sales]]-Table6[[#This Row],[Pred_9]]</f>
        <v>183.56363138311522</v>
      </c>
      <c r="BG848" s="9">
        <f>ABS(Table6[[#This Row],[Red_9]]/Table6[[#This Row],[sales]])</f>
        <v>0.96921500667192184</v>
      </c>
      <c r="BH848" s="9">
        <f>'[1]10'!P$22+'[1]10'!P$30*Table6[[#This Row],[LNTV]]+'[1]10'!P$29*Table6[[#This Row],[LNRADIOLING]]+'[1]10'!P$24*Table6[[#This Row],[LNONLINELING]]+'[1]10'!P$23*Table6[[#This Row],[DL_DUM]]+'[1]10'!P$25*Table6[[#This Row],[CT_DUM]]+'[1]10'!P$26*Table6[[#This Row],[PA_DUM]]+'[1]10'!P$27*Table6[[#This Row],[NY_DUM]]+'[1]10'!P$28*Table6[[#This Row],[NJ_DUM]]</f>
        <v>5.8223399340858251</v>
      </c>
      <c r="BI848" s="9">
        <f>Table6[[#This Row],[sales]]-Table6[[#This Row],[Pred_10]]</f>
        <v>183.5717884270027</v>
      </c>
      <c r="BJ848" s="45">
        <f>ABS(Table6[[#This Row],[Red_10]]/Table6[[#This Row],[sales]])</f>
        <v>0.96925807582067558</v>
      </c>
      <c r="BK848" s="9">
        <f>'[1]11'!P$32+'[1]11'!P$40*Table6[[#This Row],[LNONLINELING]]+'[1]11'!P$39*Table6[[#This Row],[LNRADIOLING]]+'[1]11'!P$38*Table6[[#This Row],[LNTVLING]]+'[1]11'!P$33*Table6[[#This Row],[DL_DUM]]+'[1]11'!P$34*Table6[[#This Row],[CT_DUM]]+'[1]11'!P$35*Table6[[#This Row],[PA_DUM]]+'[1]11'!P$36*Table6[[#This Row],[NY_DUM]]+'[1]11'!P$37*Table6[[#This Row],[NJ_DUM]]</f>
        <v>5.7927545853883045</v>
      </c>
      <c r="BL848" s="9">
        <f>Table6[[#This Row],[sales]]-Table6[[#This Row],[ Pred_11]]</f>
        <v>183.60137377570021</v>
      </c>
      <c r="BM848" s="47">
        <f>ABS(Table6[[#This Row],[ Red_11]]/Table6[[#This Row],[sales]])</f>
        <v>0.96941428630593995</v>
      </c>
      <c r="BN848" s="9">
        <f>'[1]12'!K$22+'[1]12'!K$28*Table6[[#This Row],[COMBINE LN LING]]+'[1]12'!K$23*Table6[[#This Row],[DL_DUM]]+'[1]12'!K$24*Table6[[#This Row],[CT_DUM]]+'[1]12'!K$25*Table6[[#This Row],[PA_DUM]]+'[1]12'!K$26*Table6[[#This Row],[NY_DUM]]+'[1]12'!K$27*Table6[[#This Row],[NJ_DUM]]</f>
        <v>5.8601166430652016</v>
      </c>
      <c r="BO848" s="9">
        <f>Table6[[#This Row],[sales]]-Table6[[#This Row],[ Pred_12]]</f>
        <v>183.53401171802332</v>
      </c>
      <c r="BP848" s="47">
        <f>ABS(Table6[[#This Row],[ Red_12]]/Table6[[#This Row],[sales]])</f>
        <v>0.96905861499627577</v>
      </c>
      <c r="BQ848">
        <f>LN(G848+'2019 Totals and Calculations'!C$18)</f>
        <v>7.0325981555204811</v>
      </c>
      <c r="BR848">
        <f>LN(Table6[[#This Row],[PROF RADIO]]+'2019 Totals and Calculations'!D$18)</f>
        <v>5.1850410283516384</v>
      </c>
      <c r="BS848">
        <f>LN(Table6[[#This Row],[ONLINE LINGERING]]+'2019 Totals and Calculations'!E$18)</f>
        <v>4.6268263668036962</v>
      </c>
      <c r="BT848">
        <f>MONTH(Table6[[#This Row],[Date]])</f>
        <v>3</v>
      </c>
      <c r="BU848">
        <f t="shared" si="364"/>
        <v>0</v>
      </c>
      <c r="BV848">
        <f t="shared" si="365"/>
        <v>0</v>
      </c>
      <c r="BW848">
        <f t="shared" si="366"/>
        <v>1</v>
      </c>
      <c r="BX848">
        <f t="shared" si="367"/>
        <v>0</v>
      </c>
      <c r="BY848">
        <f t="shared" si="368"/>
        <v>0</v>
      </c>
      <c r="BZ848">
        <f t="shared" si="369"/>
        <v>0</v>
      </c>
      <c r="CA848">
        <f t="shared" si="370"/>
        <v>0</v>
      </c>
      <c r="CB848">
        <f t="shared" si="371"/>
        <v>0</v>
      </c>
      <c r="CC848">
        <f t="shared" si="372"/>
        <v>0</v>
      </c>
      <c r="CD848">
        <f t="shared" si="373"/>
        <v>0</v>
      </c>
      <c r="CE848">
        <f t="shared" si="374"/>
        <v>0</v>
      </c>
      <c r="CF848">
        <f t="shared" si="375"/>
        <v>0</v>
      </c>
      <c r="CG848">
        <f t="shared" si="376"/>
        <v>62</v>
      </c>
      <c r="CH84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208.0370889900054</v>
      </c>
      <c r="CI848" s="79">
        <f>Table6[[#This Row],[sales]]-CH848</f>
        <v>-18.642960628916882</v>
      </c>
      <c r="CJ848">
        <f>ABS(Table6[[#This Row],[sales]]-CH848)/Table6[[#This Row],[sales]]</f>
        <v>9.8434733907765234E-2</v>
      </c>
      <c r="CK84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204.88274154801726</v>
      </c>
      <c r="CL848" s="79">
        <f>Table6[[#This Row],[sales]]-CK848</f>
        <v>-15.488613186928745</v>
      </c>
      <c r="CM848">
        <f>ABS(Table6[[#This Row],[sales]]-CK848)/Table6[[#This Row],[sales]]</f>
        <v>8.1779796031474644E-2</v>
      </c>
      <c r="CN84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210.15159428304219</v>
      </c>
      <c r="CO848" s="79">
        <f>Table6[[#This Row],[sales]]-CN848</f>
        <v>-20.757465921953667</v>
      </c>
      <c r="CP848">
        <f>ABS(Table6[[#This Row],[sales]]-CN848)/Table6[[#This Row],[sales]]</f>
        <v>0.1095993107155815</v>
      </c>
      <c r="CQ84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209.40046334114135</v>
      </c>
      <c r="CR848" s="79">
        <f>Table6[[#This Row],[sales]]-CQ848</f>
        <v>-20.006334980052827</v>
      </c>
      <c r="CS848">
        <f>ABS(Table6[[#This Row],[sales]]-CQ848)/Table6[[#This Row],[sales]]</f>
        <v>0.10563334329937536</v>
      </c>
    </row>
    <row r="849" spans="1:97" x14ac:dyDescent="0.2">
      <c r="A849">
        <v>848</v>
      </c>
      <c r="B849" t="s">
        <v>953</v>
      </c>
      <c r="C849" s="5">
        <v>43170</v>
      </c>
      <c r="D849" s="6">
        <v>797.45106453362212</v>
      </c>
      <c r="E849" s="8">
        <f>YEAR(Table6[[#This Row],[Date]])</f>
        <v>2018</v>
      </c>
      <c r="F849" s="6">
        <f>Table6[[#This Row],[TV_State]]+Table6[[#This Row],[Radio_State]]+Table6[[#This Row],[Online]]</f>
        <v>974.66241220776044</v>
      </c>
      <c r="G849" s="6">
        <f t="shared" si="351"/>
        <v>779.44415557190837</v>
      </c>
      <c r="H849" s="6">
        <f>LN(Table6[[#This Row],[PROF TV LING]])</f>
        <v>6.6585810445868985</v>
      </c>
      <c r="I849" s="6">
        <f t="shared" si="352"/>
        <v>6.6814204716899637</v>
      </c>
      <c r="J849" s="6">
        <v>118.14089844942551</v>
      </c>
      <c r="K849" s="6">
        <f t="shared" si="357"/>
        <v>116.98265434698092</v>
      </c>
      <c r="L849" s="6">
        <f>0.5*J848+0.5*Table6[[#This Row],[Radio_State]]</f>
        <v>117.55604251650755</v>
      </c>
      <c r="M849" s="6">
        <f>LN(Table6[[#This Row],[RADIO LINGERING ]])</f>
        <v>4.766915177463396</v>
      </c>
      <c r="N849" s="6">
        <f t="shared" si="353"/>
        <v>4.7718779668055253</v>
      </c>
      <c r="O849" s="6">
        <v>59.070449224712753</v>
      </c>
      <c r="P849" s="6">
        <f t="shared" si="354"/>
        <v>58.820855777284379</v>
      </c>
      <c r="Q849" s="6">
        <f>0.3*O848+0.7*Table6[[#This Row],[Online]]</f>
        <v>58.894992444837357</v>
      </c>
      <c r="R849" s="6">
        <f>LN(Table6[[#This Row],[ONLINE LINGERING]])</f>
        <v>4.075756069128837</v>
      </c>
      <c r="S849" s="6">
        <f t="shared" si="355"/>
        <v>4.0787307862455799</v>
      </c>
      <c r="T849" s="6">
        <v>196.15121902035369</v>
      </c>
      <c r="U849" s="6">
        <f t="shared" si="356"/>
        <v>5.2788858873716755</v>
      </c>
      <c r="V849" s="8">
        <f>YEAR(Table6[[#This Row],[Date]])</f>
        <v>2018</v>
      </c>
      <c r="W849" s="8">
        <f>WEEKNUM(Table6[[#This Row],[Date]])</f>
        <v>11</v>
      </c>
      <c r="X849" t="s">
        <v>1016</v>
      </c>
      <c r="Y849" s="9">
        <f>Table6[[#This Row],[LNTVLING]]+Table6[[#This Row],[LNRADIOLING]]+Table6[[#This Row],[LNONLINELING]]</f>
        <v>15.501252291179132</v>
      </c>
      <c r="Z849">
        <f t="shared" si="377"/>
        <v>1</v>
      </c>
      <c r="AA849">
        <f t="shared" si="358"/>
        <v>0</v>
      </c>
      <c r="AB849">
        <f t="shared" si="359"/>
        <v>0</v>
      </c>
      <c r="AC849">
        <f t="shared" si="360"/>
        <v>0</v>
      </c>
      <c r="AD849">
        <f t="shared" si="361"/>
        <v>0</v>
      </c>
      <c r="AE849">
        <f t="shared" si="362"/>
        <v>0</v>
      </c>
      <c r="AF849">
        <f t="shared" si="363"/>
        <v>1</v>
      </c>
      <c r="AG849" s="9">
        <f>'[1]1'!J$20+'[1]1'!J$21*Table6[[#This Row],[TV_State]]</f>
        <v>2113.9690361439498</v>
      </c>
      <c r="AH849" s="9">
        <f>Table6[[#This Row],[sales]]-Table6[[#This Row],[Pred_1]]</f>
        <v>-1917.8178171235961</v>
      </c>
      <c r="AI849">
        <f>ABS(Table6[[#This Row],[Res_1]])/Table6[[#This Row],[sales]]</f>
        <v>9.7772413890764209</v>
      </c>
      <c r="AJ849" s="9">
        <f>'[1]2'!J$20+'[1]2'!J$21*Table6[[#This Row],[Radio_State]]</f>
        <v>2232.926823390535</v>
      </c>
      <c r="AK849" s="9">
        <f>Table6[[#This Row],[sales]]-Table6[[#This Row],[ Pred_2 ]]</f>
        <v>-2036.7756043701813</v>
      </c>
      <c r="AL849">
        <f>ABS(Table6[[#This Row],[ Res_2 ]])/Table6[[#This Row],[sales]]</f>
        <v>10.383700975923247</v>
      </c>
      <c r="AM849" s="10">
        <f>'[1]3'!J$20+'[1]3'!J$21*Data!O849</f>
        <v>2141.9991366030927</v>
      </c>
      <c r="AN849" s="9">
        <f>Table6[[#This Row],[sales]]-Table6[[#This Row],[Pred_3]]</f>
        <v>-1945.847917582739</v>
      </c>
      <c r="AO849" s="9">
        <f>ABS(Table6[[#This Row],[Res_3]])/Table6[[#This Row],[sales]]</f>
        <v>9.920141854335494</v>
      </c>
      <c r="AP849" s="9">
        <f>'[1]4'!L$21+'[1]4'!L$27*Table6[[#This Row],[TV_State]]+'[1]4'!L$22*Table6[[#This Row],[NJ_DUM]]+'[1]4'!L$23*Table6[[#This Row],[NY_DUM]]+'[1]4'!L$24*Table6[[#This Row],[PA_DUM]]+'[1]4'!L$25*Table6[[#This Row],[CT_DUM]]+'[1]4'!L$26*Table6[[#This Row],[DL_DUM]]</f>
        <v>413.73226441118015</v>
      </c>
      <c r="AQ849" s="9">
        <f>Table6[[#This Row],[sales]]-Table6[[#This Row],[Pred_4]]</f>
        <v>-217.58104539082646</v>
      </c>
      <c r="AR849">
        <f>ABS(Table6[[#This Row],[Res_4]]/Table6[[#This Row],[sales]])</f>
        <v>1.1092515584532212</v>
      </c>
      <c r="AS849" s="9">
        <f>'[1]5'!L$20+'[1]5'!L$26*Table6[[#This Row],[Radio_State]]+'[1]5'!L$21*Table6[[#This Row],[NJ_DUM]]+'[1]5'!L$22*Table6[[#This Row],[NY_DUM]]+'[1]5'!L$23*Table6[[#This Row],[PA_DUM]]+'[1]5'!L$24*Table6[[#This Row],[CT_DUM]]+'[1]5'!L$25*Table6[[#This Row],[DL_DUM]]</f>
        <v>404.50798036739479</v>
      </c>
      <c r="AT849" s="9">
        <f>Table6[[#This Row],[sales]]-Table6[[#This Row],[Pred_5]]</f>
        <v>-208.3567613470411</v>
      </c>
      <c r="AU849" s="9">
        <f>ABS(Table6[[#This Row],[Red_5]]/Table6[[#This Row],[sales]])</f>
        <v>1.0622251668261153</v>
      </c>
      <c r="AV849" s="9">
        <f>'[1]6'!L$20+'[1]6'!L$26*Table6[[#This Row],[Online]]+'[1]6'!L$21*Table6[[#This Row],[NJ_DUM]]+'[1]6'!L$22*Table6[[#This Row],[NY_DUM]]+'[1]6'!L$23*Table6[[#This Row],[PA_DUM]]+'[1]6'!L$24*Table6[[#This Row],[CT_DUM]]+'[1]6'!L$25*Table6[[#This Row],[DL_DUM]]</f>
        <v>251.13600919526385</v>
      </c>
      <c r="AW849" s="9">
        <f>Table6[[#This Row],[sales]]-Table6[[#This Row],[Pred_6]]</f>
        <v>-54.98479017491016</v>
      </c>
      <c r="AX849" s="9">
        <f>ABS(Table6[[#This Row],[Red_6]]/Table6[[#This Row],[sales]])</f>
        <v>0.28031837094626799</v>
      </c>
      <c r="AY849" s="9">
        <f>'[1]7'!L$21+'[1]7'!L$27*Table6[[#This Row],[LNTV]]+'[1]7'!L$22*Table6[[#This Row],[NJ_DUM]]+'[1]7'!L$23*Table6[[#This Row],[NY_DUM]]+'[1]7'!L$24*Table6[[#This Row],[PA_DUM]]+'[1]7'!L$25*Table6[[#This Row],[CT_DUM]]+'[1]7'!L$26*Table6[[#This Row],[DL_DUM]]</f>
        <v>5.8850998787620616</v>
      </c>
      <c r="AZ849" s="9">
        <f>Table6[[#This Row],[sales]]-Table6[[#This Row],[Pred_7]]</f>
        <v>190.26611914159164</v>
      </c>
      <c r="BA849" s="9">
        <f>ABS(Table6[[#This Row],[Red_7]]/Table6[[#This Row],[sales]])</f>
        <v>0.96999712819449069</v>
      </c>
      <c r="BB849" s="9">
        <f>'[1]8'!O$22+'[1]8'!O$28*Table6[[#This Row],[LNRADIOLING]]+'[1]8'!O$23*Table6[[#This Row],[DL_DUM]]+'[1]8'!O$24*Table6[[#This Row],[CT_DUM]]+'[1]8'!O$25*Table6[[#This Row],[PA_DUM]]+'[1]8'!O$26*Table6[[#This Row],[NY_DUM]]+'[1]8'!O$27*Table6[[#This Row],[NJ_DUM]]</f>
        <v>5.8618243695933483</v>
      </c>
      <c r="BC849" s="9">
        <f>Table6[[#This Row],[sales]]-Table6[[#This Row],[Pred_8]]</f>
        <v>190.28939465076036</v>
      </c>
      <c r="BD849" s="9">
        <f>ABS(Table6[[#This Row],[Red_8]]/Table6[[#This Row],[sales]])</f>
        <v>0.9701157892422525</v>
      </c>
      <c r="BE849" s="9">
        <f>'[1]9'!M$19+'[1]9'!M$21*Table6[[#This Row],[LNONLINE]]+'[1]9'!M$20*Table6[[#This Row],[DL_DUM]]+'[1]9'!M$22*Table6[[#This Row],[CT_DUM]]+'[1]9'!M$23*Table6[[#This Row],[PA_DUM]]+'[1]9'!M$24*Table6[[#This Row],[NY_DUM]]+'[1]9'!M$25*Table6[[#This Row],[NJ_DUM]]</f>
        <v>5.8336474263046227</v>
      </c>
      <c r="BF849" s="9">
        <f>Table6[[#This Row],[sales]]-Table6[[#This Row],[Pred_9]]</f>
        <v>190.31757159404907</v>
      </c>
      <c r="BG849" s="9">
        <f>ABS(Table6[[#This Row],[Red_9]]/Table6[[#This Row],[sales]])</f>
        <v>0.97025943832804173</v>
      </c>
      <c r="BH849" s="9">
        <f>'[1]10'!P$22+'[1]10'!P$30*Table6[[#This Row],[LNTV]]+'[1]10'!P$29*Table6[[#This Row],[LNRADIOLING]]+'[1]10'!P$24*Table6[[#This Row],[LNONLINELING]]+'[1]10'!P$23*Table6[[#This Row],[DL_DUM]]+'[1]10'!P$25*Table6[[#This Row],[CT_DUM]]+'[1]10'!P$26*Table6[[#This Row],[PA_DUM]]+'[1]10'!P$27*Table6[[#This Row],[NY_DUM]]+'[1]10'!P$28*Table6[[#This Row],[NJ_DUM]]</f>
        <v>5.824151017362043</v>
      </c>
      <c r="BI849" s="9">
        <f>Table6[[#This Row],[sales]]-Table6[[#This Row],[Pred_10]]</f>
        <v>190.32706800299164</v>
      </c>
      <c r="BJ849" s="45">
        <f>ABS(Table6[[#This Row],[Red_10]]/Table6[[#This Row],[sales]])</f>
        <v>0.97030785204165515</v>
      </c>
      <c r="BK849" s="9">
        <f>'[1]11'!P$32+'[1]11'!P$40*Table6[[#This Row],[LNONLINELING]]+'[1]11'!P$39*Table6[[#This Row],[LNRADIOLING]]+'[1]11'!P$38*Table6[[#This Row],[LNTVLING]]+'[1]11'!P$33*Table6[[#This Row],[DL_DUM]]+'[1]11'!P$34*Table6[[#This Row],[CT_DUM]]+'[1]11'!P$35*Table6[[#This Row],[PA_DUM]]+'[1]11'!P$36*Table6[[#This Row],[NY_DUM]]+'[1]11'!P$37*Table6[[#This Row],[NJ_DUM]]</f>
        <v>5.7938799879046368</v>
      </c>
      <c r="BL849" s="9">
        <f>Table6[[#This Row],[sales]]-Table6[[#This Row],[ Pred_11]]</f>
        <v>190.35733903244906</v>
      </c>
      <c r="BM849" s="47">
        <f>ABS(Table6[[#This Row],[ Red_11]]/Table6[[#This Row],[sales]])</f>
        <v>0.97046217700383786</v>
      </c>
      <c r="BN849" s="9">
        <f>'[1]12'!K$22+'[1]12'!K$28*Table6[[#This Row],[COMBINE LN LING]]+'[1]12'!K$23*Table6[[#This Row],[DL_DUM]]+'[1]12'!K$24*Table6[[#This Row],[CT_DUM]]+'[1]12'!K$25*Table6[[#This Row],[PA_DUM]]+'[1]12'!K$26*Table6[[#This Row],[NY_DUM]]+'[1]12'!K$27*Table6[[#This Row],[NJ_DUM]]</f>
        <v>5.8629893767075085</v>
      </c>
      <c r="BO849" s="9">
        <f>Table6[[#This Row],[sales]]-Table6[[#This Row],[ Pred_12]]</f>
        <v>190.28822964364619</v>
      </c>
      <c r="BP849" s="47">
        <f>ABS(Table6[[#This Row],[ Red_12]]/Table6[[#This Row],[sales]])</f>
        <v>0.97010984991075111</v>
      </c>
      <c r="BQ849">
        <f>LN(G849+'2019 Totals and Calculations'!C$18)</f>
        <v>7.0393865784233256</v>
      </c>
      <c r="BR849">
        <f>LN(Table6[[#This Row],[PROF RADIO]]+'2019 Totals and Calculations'!D$18)</f>
        <v>5.191505913327334</v>
      </c>
      <c r="BS849">
        <f>LN(Table6[[#This Row],[ONLINE LINGERING]]+'2019 Totals and Calculations'!E$18)</f>
        <v>4.6325164114418289</v>
      </c>
      <c r="BT849">
        <f>MONTH(Table6[[#This Row],[Date]])</f>
        <v>3</v>
      </c>
      <c r="BU849">
        <f t="shared" si="364"/>
        <v>0</v>
      </c>
      <c r="BV849">
        <f t="shared" si="365"/>
        <v>0</v>
      </c>
      <c r="BW849">
        <f t="shared" si="366"/>
        <v>1</v>
      </c>
      <c r="BX849">
        <f t="shared" si="367"/>
        <v>0</v>
      </c>
      <c r="BY849">
        <f t="shared" si="368"/>
        <v>0</v>
      </c>
      <c r="BZ849">
        <f t="shared" si="369"/>
        <v>0</v>
      </c>
      <c r="CA849">
        <f t="shared" si="370"/>
        <v>0</v>
      </c>
      <c r="CB849">
        <f t="shared" si="371"/>
        <v>0</v>
      </c>
      <c r="CC849">
        <f t="shared" si="372"/>
        <v>0</v>
      </c>
      <c r="CD849">
        <f t="shared" si="373"/>
        <v>0</v>
      </c>
      <c r="CE849">
        <f t="shared" si="374"/>
        <v>0</v>
      </c>
      <c r="CF849">
        <f t="shared" si="375"/>
        <v>0</v>
      </c>
      <c r="CG849">
        <f t="shared" si="376"/>
        <v>63</v>
      </c>
      <c r="CH84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209.02274192418798</v>
      </c>
      <c r="CI849" s="79">
        <f>Table6[[#This Row],[sales]]-CH849</f>
        <v>-12.87152290383429</v>
      </c>
      <c r="CJ849">
        <f>ABS(Table6[[#This Row],[sales]]-CH849)/Table6[[#This Row],[sales]]</f>
        <v>6.5620407398532005E-2</v>
      </c>
      <c r="CK84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205.75493087202176</v>
      </c>
      <c r="CL849" s="79">
        <f>Table6[[#This Row],[sales]]-CK849</f>
        <v>-9.6037118516680664</v>
      </c>
      <c r="CM849">
        <f>ABS(Table6[[#This Row],[sales]]-CK849)/Table6[[#This Row],[sales]]</f>
        <v>4.8960755378591528E-2</v>
      </c>
      <c r="CN84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211.03864165595076</v>
      </c>
      <c r="CO849" s="79">
        <f>Table6[[#This Row],[sales]]-CN849</f>
        <v>-14.887422635597062</v>
      </c>
      <c r="CP849">
        <f>ABS(Table6[[#This Row],[sales]]-CN849)/Table6[[#This Row],[sales]]</f>
        <v>7.5897680931833841E-2</v>
      </c>
      <c r="CQ84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210.66591210557473</v>
      </c>
      <c r="CR849" s="79">
        <f>Table6[[#This Row],[sales]]-CQ849</f>
        <v>-14.51469308522104</v>
      </c>
      <c r="CS849">
        <f>ABS(Table6[[#This Row],[sales]]-CQ849)/Table6[[#This Row],[sales]]</f>
        <v>7.3997465617151828E-2</v>
      </c>
    </row>
    <row r="850" spans="1:97" x14ac:dyDescent="0.2">
      <c r="A850">
        <v>849</v>
      </c>
      <c r="B850" t="s">
        <v>953</v>
      </c>
      <c r="C850" s="5">
        <v>43177</v>
      </c>
      <c r="D850" s="6">
        <v>805.42557517895818</v>
      </c>
      <c r="E850" s="8">
        <f>YEAR(Table6[[#This Row],[Date]])</f>
        <v>2018</v>
      </c>
      <c r="F850" s="6">
        <f>Table6[[#This Row],[TV_State]]+Table6[[#This Row],[Radio_State]]+Table6[[#This Row],[Online]]</f>
        <v>984.40903632983782</v>
      </c>
      <c r="G850" s="6">
        <f t="shared" si="351"/>
        <v>787.23858145402323</v>
      </c>
      <c r="H850" s="6">
        <f>LN(Table6[[#This Row],[PROF TV LING]])</f>
        <v>6.6685313555304679</v>
      </c>
      <c r="I850" s="6">
        <f t="shared" si="352"/>
        <v>6.6913708025431315</v>
      </c>
      <c r="J850" s="6">
        <v>119.32230743391975</v>
      </c>
      <c r="K850" s="6">
        <f t="shared" si="357"/>
        <v>118.15248089045033</v>
      </c>
      <c r="L850" s="6">
        <f>0.5*J849+0.5*Table6[[#This Row],[Radio_State]]</f>
        <v>118.73160294167263</v>
      </c>
      <c r="M850" s="6">
        <f>LN(Table6[[#This Row],[RADIO LINGERING ]])</f>
        <v>4.7768655083165648</v>
      </c>
      <c r="N850" s="6">
        <f t="shared" si="353"/>
        <v>4.7818282976586932</v>
      </c>
      <c r="O850" s="6">
        <v>59.661153716959873</v>
      </c>
      <c r="P850" s="6">
        <f t="shared" si="354"/>
        <v>59.409064335057224</v>
      </c>
      <c r="Q850" s="6">
        <f>0.3*O849+0.7*Table6[[#This Row],[Online]]</f>
        <v>59.483942369285728</v>
      </c>
      <c r="R850" s="6">
        <f>LN(Table6[[#This Row],[ONLINE LINGERING]])</f>
        <v>4.0857063999820049</v>
      </c>
      <c r="S850" s="6">
        <f t="shared" si="355"/>
        <v>4.0886811170987478</v>
      </c>
      <c r="T850" s="6">
        <v>195.56032098676405</v>
      </c>
      <c r="U850" s="6">
        <f t="shared" si="356"/>
        <v>5.2758688790813828</v>
      </c>
      <c r="V850" s="8">
        <f>YEAR(Table6[[#This Row],[Date]])</f>
        <v>2018</v>
      </c>
      <c r="W850" s="8">
        <f>WEEKNUM(Table6[[#This Row],[Date]])</f>
        <v>12</v>
      </c>
      <c r="X850" t="s">
        <v>1017</v>
      </c>
      <c r="Y850" s="9">
        <f>Table6[[#This Row],[LNTVLING]]+Table6[[#This Row],[LNRADIOLING]]+Table6[[#This Row],[LNONLINELING]]</f>
        <v>15.531103263829038</v>
      </c>
      <c r="Z850">
        <f t="shared" si="377"/>
        <v>1</v>
      </c>
      <c r="AA850">
        <f t="shared" si="358"/>
        <v>0</v>
      </c>
      <c r="AB850">
        <f t="shared" si="359"/>
        <v>0</v>
      </c>
      <c r="AC850">
        <f t="shared" si="360"/>
        <v>0</v>
      </c>
      <c r="AD850">
        <f t="shared" si="361"/>
        <v>0</v>
      </c>
      <c r="AE850">
        <f t="shared" si="362"/>
        <v>0</v>
      </c>
      <c r="AF850">
        <f t="shared" si="363"/>
        <v>1</v>
      </c>
      <c r="AG850" s="9">
        <f>'[1]1'!J$20+'[1]1'!J$21*Table6[[#This Row],[TV_State]]</f>
        <v>2121.8114010508257</v>
      </c>
      <c r="AH850" s="9">
        <f>Table6[[#This Row],[sales]]-Table6[[#This Row],[Pred_1]]</f>
        <v>-1926.2510800640616</v>
      </c>
      <c r="AI850">
        <f>ABS(Table6[[#This Row],[Res_1]])/Table6[[#This Row],[sales]]</f>
        <v>9.8499075392417392</v>
      </c>
      <c r="AJ850" s="9">
        <f>'[1]2'!J$20+'[1]2'!J$21*Table6[[#This Row],[Radio_State]]</f>
        <v>2238.1132735844653</v>
      </c>
      <c r="AK850" s="9">
        <f>Table6[[#This Row],[sales]]-Table6[[#This Row],[ Pred_2 ]]</f>
        <v>-2042.5529525977013</v>
      </c>
      <c r="AL850">
        <f>ABS(Table6[[#This Row],[ Res_2 ]])/Table6[[#This Row],[sales]]</f>
        <v>10.444618531465521</v>
      </c>
      <c r="AM850" s="10">
        <f>'[1]3'!J$20+'[1]3'!J$21*Data!O850</f>
        <v>2145.4118261518747</v>
      </c>
      <c r="AN850" s="9">
        <f>Table6[[#This Row],[sales]]-Table6[[#This Row],[Pred_3]]</f>
        <v>-1949.8515051651107</v>
      </c>
      <c r="AO850" s="9">
        <f>ABS(Table6[[#This Row],[Res_3]])/Table6[[#This Row],[sales]]</f>
        <v>9.9705885903975418</v>
      </c>
      <c r="AP850" s="9">
        <f>'[1]4'!L$21+'[1]4'!L$27*Table6[[#This Row],[TV_State]]+'[1]4'!L$22*Table6[[#This Row],[NJ_DUM]]+'[1]4'!L$23*Table6[[#This Row],[NY_DUM]]+'[1]4'!L$24*Table6[[#This Row],[PA_DUM]]+'[1]4'!L$25*Table6[[#This Row],[CT_DUM]]+'[1]4'!L$26*Table6[[#This Row],[DL_DUM]]</f>
        <v>415.49128711183369</v>
      </c>
      <c r="AQ850" s="9">
        <f>Table6[[#This Row],[sales]]-Table6[[#This Row],[Pred_4]]</f>
        <v>-219.93096612506963</v>
      </c>
      <c r="AR850">
        <f>ABS(Table6[[#This Row],[Res_4]]/Table6[[#This Row],[sales]])</f>
        <v>1.1246195803695527</v>
      </c>
      <c r="AS850" s="9">
        <f>'[1]5'!L$20+'[1]5'!L$26*Table6[[#This Row],[Radio_State]]+'[1]5'!L$21*Table6[[#This Row],[NJ_DUM]]+'[1]5'!L$22*Table6[[#This Row],[NY_DUM]]+'[1]5'!L$23*Table6[[#This Row],[PA_DUM]]+'[1]5'!L$24*Table6[[#This Row],[CT_DUM]]+'[1]5'!L$25*Table6[[#This Row],[DL_DUM]]</f>
        <v>406.58914488779817</v>
      </c>
      <c r="AT850" s="9">
        <f>Table6[[#This Row],[sales]]-Table6[[#This Row],[Pred_5]]</f>
        <v>-211.02882390103412</v>
      </c>
      <c r="AU850" s="9">
        <f>ABS(Table6[[#This Row],[Red_5]]/Table6[[#This Row],[sales]])</f>
        <v>1.0790983714703404</v>
      </c>
      <c r="AV850" s="9">
        <f>'[1]6'!L$20+'[1]6'!L$26*Table6[[#This Row],[Online]]+'[1]6'!L$21*Table6[[#This Row],[NJ_DUM]]+'[1]6'!L$22*Table6[[#This Row],[NY_DUM]]+'[1]6'!L$23*Table6[[#This Row],[PA_DUM]]+'[1]6'!L$24*Table6[[#This Row],[CT_DUM]]+'[1]6'!L$25*Table6[[#This Row],[DL_DUM]]</f>
        <v>253.70690729908102</v>
      </c>
      <c r="AW850" s="9">
        <f>Table6[[#This Row],[sales]]-Table6[[#This Row],[Pred_6]]</f>
        <v>-58.14658631231697</v>
      </c>
      <c r="AX850" s="9">
        <f>ABS(Table6[[#This Row],[Red_6]]/Table6[[#This Row],[sales]])</f>
        <v>0.29733325256841064</v>
      </c>
      <c r="AY850" s="9">
        <f>'[1]7'!L$21+'[1]7'!L$27*Table6[[#This Row],[LNTV]]+'[1]7'!L$22*Table6[[#This Row],[NJ_DUM]]+'[1]7'!L$23*Table6[[#This Row],[NY_DUM]]+'[1]7'!L$24*Table6[[#This Row],[PA_DUM]]+'[1]7'!L$25*Table6[[#This Row],[CT_DUM]]+'[1]7'!L$26*Table6[[#This Row],[DL_DUM]]</f>
        <v>5.8862012260520622</v>
      </c>
      <c r="AZ850" s="9">
        <f>Table6[[#This Row],[sales]]-Table6[[#This Row],[Pred_7]]</f>
        <v>189.67411976071199</v>
      </c>
      <c r="BA850" s="9">
        <f>ABS(Table6[[#This Row],[Red_7]]/Table6[[#This Row],[sales]])</f>
        <v>0.96990084084362671</v>
      </c>
      <c r="BB850" s="9">
        <f>'[1]8'!O$22+'[1]8'!O$28*Table6[[#This Row],[LNRADIOLING]]+'[1]8'!O$23*Table6[[#This Row],[DL_DUM]]+'[1]8'!O$24*Table6[[#This Row],[CT_DUM]]+'[1]8'!O$25*Table6[[#This Row],[PA_DUM]]+'[1]8'!O$26*Table6[[#This Row],[NY_DUM]]+'[1]8'!O$27*Table6[[#This Row],[NJ_DUM]]</f>
        <v>5.8625342355971251</v>
      </c>
      <c r="BC850" s="9">
        <f>Table6[[#This Row],[sales]]-Table6[[#This Row],[Pred_8]]</f>
        <v>189.69778675116692</v>
      </c>
      <c r="BD850" s="9">
        <f>ABS(Table6[[#This Row],[Red_8]]/Table6[[#This Row],[sales]])</f>
        <v>0.97002186227750198</v>
      </c>
      <c r="BE850" s="9">
        <f>'[1]9'!M$19+'[1]9'!M$21*Table6[[#This Row],[LNONLINE]]+'[1]9'!M$20*Table6[[#This Row],[DL_DUM]]+'[1]9'!M$22*Table6[[#This Row],[CT_DUM]]+'[1]9'!M$23*Table6[[#This Row],[PA_DUM]]+'[1]9'!M$24*Table6[[#This Row],[NY_DUM]]+'[1]9'!M$25*Table6[[#This Row],[NJ_DUM]]</f>
        <v>5.8367978746359546</v>
      </c>
      <c r="BF850" s="9">
        <f>Table6[[#This Row],[sales]]-Table6[[#This Row],[Pred_9]]</f>
        <v>189.72352311212811</v>
      </c>
      <c r="BG850" s="9">
        <f>ABS(Table6[[#This Row],[Red_9]]/Table6[[#This Row],[sales]])</f>
        <v>0.9701534654617846</v>
      </c>
      <c r="BH850" s="9">
        <f>'[1]10'!P$22+'[1]10'!P$30*Table6[[#This Row],[LNTV]]+'[1]10'!P$29*Table6[[#This Row],[LNRADIOLING]]+'[1]10'!P$24*Table6[[#This Row],[LNONLINELING]]+'[1]10'!P$23*Table6[[#This Row],[DL_DUM]]+'[1]10'!P$25*Table6[[#This Row],[CT_DUM]]+'[1]10'!P$26*Table6[[#This Row],[PA_DUM]]+'[1]10'!P$27*Table6[[#This Row],[NY_DUM]]+'[1]10'!P$28*Table6[[#This Row],[NJ_DUM]]</f>
        <v>5.8259621006382627</v>
      </c>
      <c r="BI850" s="9">
        <f>Table6[[#This Row],[sales]]-Table6[[#This Row],[Pred_10]]</f>
        <v>189.73435888612579</v>
      </c>
      <c r="BJ850" s="45">
        <f>ABS(Table6[[#This Row],[Red_10]]/Table6[[#This Row],[sales]])</f>
        <v>0.97020887431948644</v>
      </c>
      <c r="BK850" s="9">
        <f>'[1]11'!P$32+'[1]11'!P$40*Table6[[#This Row],[LNONLINELING]]+'[1]11'!P$39*Table6[[#This Row],[LNRADIOLING]]+'[1]11'!P$38*Table6[[#This Row],[LNTVLING]]+'[1]11'!P$33*Table6[[#This Row],[DL_DUM]]+'[1]11'!P$34*Table6[[#This Row],[CT_DUM]]+'[1]11'!P$35*Table6[[#This Row],[PA_DUM]]+'[1]11'!P$36*Table6[[#This Row],[NY_DUM]]+'[1]11'!P$37*Table6[[#This Row],[NJ_DUM]]</f>
        <v>5.7950053889337259</v>
      </c>
      <c r="BL850" s="9">
        <f>Table6[[#This Row],[sales]]-Table6[[#This Row],[ Pred_11]]</f>
        <v>189.76531559783032</v>
      </c>
      <c r="BM850" s="47">
        <f>ABS(Table6[[#This Row],[ Red_11]]/Table6[[#This Row],[sales]])</f>
        <v>0.97036717182865562</v>
      </c>
      <c r="BN850" s="9">
        <f>'[1]12'!K$22+'[1]12'!K$28*Table6[[#This Row],[COMBINE LN LING]]+'[1]12'!K$23*Table6[[#This Row],[DL_DUM]]+'[1]12'!K$24*Table6[[#This Row],[CT_DUM]]+'[1]12'!K$25*Table6[[#This Row],[PA_DUM]]+'[1]12'!K$26*Table6[[#This Row],[NY_DUM]]+'[1]12'!K$27*Table6[[#This Row],[NJ_DUM]]</f>
        <v>5.8658621111983384</v>
      </c>
      <c r="BO850" s="9">
        <f>Table6[[#This Row],[sales]]-Table6[[#This Row],[ Pred_12]]</f>
        <v>189.69445887556572</v>
      </c>
      <c r="BP850" s="47">
        <f>ABS(Table6[[#This Row],[ Red_12]]/Table6[[#This Row],[sales]])</f>
        <v>0.9700048451464991</v>
      </c>
      <c r="BQ850">
        <f>LN(G850+'2019 Totals and Calculations'!C$18)</f>
        <v>7.0461964324787107</v>
      </c>
      <c r="BR850">
        <f>LN(Table6[[#This Row],[PROF RADIO]]+'2019 Totals and Calculations'!D$18)</f>
        <v>5.1979932975643095</v>
      </c>
      <c r="BS850">
        <f>LN(Table6[[#This Row],[ONLINE LINGERING]]+'2019 Totals and Calculations'!E$18)</f>
        <v>4.6382306797329491</v>
      </c>
      <c r="BT850">
        <f>MONTH(Table6[[#This Row],[Date]])</f>
        <v>3</v>
      </c>
      <c r="BU850">
        <f t="shared" si="364"/>
        <v>0</v>
      </c>
      <c r="BV850">
        <f t="shared" si="365"/>
        <v>0</v>
      </c>
      <c r="BW850">
        <f t="shared" si="366"/>
        <v>1</v>
      </c>
      <c r="BX850">
        <f t="shared" si="367"/>
        <v>0</v>
      </c>
      <c r="BY850">
        <f t="shared" si="368"/>
        <v>0</v>
      </c>
      <c r="BZ850">
        <f t="shared" si="369"/>
        <v>0</v>
      </c>
      <c r="CA850">
        <f t="shared" si="370"/>
        <v>0</v>
      </c>
      <c r="CB850">
        <f t="shared" si="371"/>
        <v>0</v>
      </c>
      <c r="CC850">
        <f t="shared" si="372"/>
        <v>0</v>
      </c>
      <c r="CD850">
        <f t="shared" si="373"/>
        <v>0</v>
      </c>
      <c r="CE850">
        <f t="shared" si="374"/>
        <v>0</v>
      </c>
      <c r="CF850">
        <f t="shared" si="375"/>
        <v>0</v>
      </c>
      <c r="CG850">
        <f t="shared" si="376"/>
        <v>64</v>
      </c>
      <c r="CH85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210.01440596838148</v>
      </c>
      <c r="CI850" s="79">
        <f>Table6[[#This Row],[sales]]-CH850</f>
        <v>-14.454084981617427</v>
      </c>
      <c r="CJ850">
        <f>ABS(Table6[[#This Row],[sales]]-CH850)/Table6[[#This Row],[sales]]</f>
        <v>7.3911133448158486E-2</v>
      </c>
      <c r="CK85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206.63225785562153</v>
      </c>
      <c r="CL850" s="79">
        <f>Table6[[#This Row],[sales]]-CK850</f>
        <v>-11.071936868857478</v>
      </c>
      <c r="CM850">
        <f>ABS(Table6[[#This Row],[sales]]-CK850)/Table6[[#This Row],[sales]]</f>
        <v>5.6616479319477338E-2</v>
      </c>
      <c r="CN85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211.93110986066498</v>
      </c>
      <c r="CO850" s="79">
        <f>Table6[[#This Row],[sales]]-CN850</f>
        <v>-16.370788873900921</v>
      </c>
      <c r="CP850">
        <f>ABS(Table6[[#This Row],[sales]]-CN850)/Table6[[#This Row],[sales]]</f>
        <v>8.3712221330465755E-2</v>
      </c>
      <c r="CQ85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211.94149706074018</v>
      </c>
      <c r="CR850" s="79">
        <f>Table6[[#This Row],[sales]]-CQ850</f>
        <v>-16.381176073976121</v>
      </c>
      <c r="CS850">
        <f>ABS(Table6[[#This Row],[sales]]-CQ850)/Table6[[#This Row],[sales]]</f>
        <v>8.3765336400142415E-2</v>
      </c>
    </row>
    <row r="851" spans="1:97" x14ac:dyDescent="0.2">
      <c r="A851">
        <v>850</v>
      </c>
      <c r="B851" t="s">
        <v>953</v>
      </c>
      <c r="C851" s="5">
        <v>43184</v>
      </c>
      <c r="D851" s="6">
        <v>813.47983093074777</v>
      </c>
      <c r="E851" s="8">
        <f>YEAR(Table6[[#This Row],[Date]])</f>
        <v>2018</v>
      </c>
      <c r="F851" s="6">
        <f>Table6[[#This Row],[TV_State]]+Table6[[#This Row],[Radio_State]]+Table6[[#This Row],[Online]]</f>
        <v>994.25312669313621</v>
      </c>
      <c r="G851" s="6">
        <f t="shared" si="351"/>
        <v>795.1109562970405</v>
      </c>
      <c r="H851" s="6">
        <f>LN(Table6[[#This Row],[PROF TV LING]])</f>
        <v>6.6784816725849039</v>
      </c>
      <c r="I851" s="6">
        <f t="shared" si="352"/>
        <v>6.7013211333963003</v>
      </c>
      <c r="J851" s="6">
        <v>120.51553050825893</v>
      </c>
      <c r="K851" s="6">
        <f t="shared" si="357"/>
        <v>119.33400569935463</v>
      </c>
      <c r="L851" s="6">
        <f>0.5*J850+0.5*Table6[[#This Row],[Radio_State]]</f>
        <v>119.91891897108934</v>
      </c>
      <c r="M851" s="6">
        <f>LN(Table6[[#This Row],[RADIO LINGERING ]])</f>
        <v>4.7868158391697326</v>
      </c>
      <c r="N851" s="6">
        <f t="shared" si="353"/>
        <v>4.7917786285118611</v>
      </c>
      <c r="O851" s="6">
        <v>60.257765254129467</v>
      </c>
      <c r="P851" s="6">
        <f t="shared" si="354"/>
        <v>60.003154978407792</v>
      </c>
      <c r="Q851" s="6">
        <f>0.3*O850+0.7*Table6[[#This Row],[Online]]</f>
        <v>60.078781792978582</v>
      </c>
      <c r="R851" s="6">
        <f>LN(Table6[[#This Row],[ONLINE LINGERING]])</f>
        <v>4.0956567308351728</v>
      </c>
      <c r="S851" s="6">
        <f t="shared" si="355"/>
        <v>4.0986314479519166</v>
      </c>
      <c r="T851" s="6">
        <v>225.9126002107231</v>
      </c>
      <c r="U851" s="6">
        <f t="shared" si="356"/>
        <v>5.4201481997436787</v>
      </c>
      <c r="V851" s="8">
        <f>YEAR(Table6[[#This Row],[Date]])</f>
        <v>2018</v>
      </c>
      <c r="W851" s="8">
        <f>WEEKNUM(Table6[[#This Row],[Date]])</f>
        <v>13</v>
      </c>
      <c r="X851" t="s">
        <v>1018</v>
      </c>
      <c r="Y851" s="9">
        <f>Table6[[#This Row],[LNTVLING]]+Table6[[#This Row],[LNRADIOLING]]+Table6[[#This Row],[LNONLINELING]]</f>
        <v>15.560954242589808</v>
      </c>
      <c r="Z851">
        <f t="shared" si="377"/>
        <v>1</v>
      </c>
      <c r="AA851">
        <f t="shared" si="358"/>
        <v>0</v>
      </c>
      <c r="AB851">
        <f t="shared" si="359"/>
        <v>0</v>
      </c>
      <c r="AC851">
        <f t="shared" si="360"/>
        <v>0</v>
      </c>
      <c r="AD851">
        <f t="shared" si="361"/>
        <v>0</v>
      </c>
      <c r="AE851">
        <f t="shared" si="362"/>
        <v>0</v>
      </c>
      <c r="AF851">
        <f t="shared" si="363"/>
        <v>1</v>
      </c>
      <c r="AG851" s="9">
        <f>'[1]1'!J$20+'[1]1'!J$21*Table6[[#This Row],[TV_State]]</f>
        <v>2129.7321896067706</v>
      </c>
      <c r="AH851" s="9">
        <f>Table6[[#This Row],[sales]]-Table6[[#This Row],[Pred_1]]</f>
        <v>-1903.8195893960474</v>
      </c>
      <c r="AI851">
        <f>ABS(Table6[[#This Row],[Res_1]])/Table6[[#This Row],[sales]]</f>
        <v>8.4272395059869769</v>
      </c>
      <c r="AJ851" s="9">
        <f>'[1]2'!J$20+'[1]2'!J$21*Table6[[#This Row],[Radio_State]]</f>
        <v>2243.3515882803349</v>
      </c>
      <c r="AK851" s="9">
        <f>Table6[[#This Row],[sales]]-Table6[[#This Row],[ Pred_2 ]]</f>
        <v>-2017.4389880696117</v>
      </c>
      <c r="AL851">
        <f>ABS(Table6[[#This Row],[ Res_2 ]])/Table6[[#This Row],[sales]]</f>
        <v>8.9301747055623171</v>
      </c>
      <c r="AM851" s="10">
        <f>'[1]3'!J$20+'[1]3'!J$21*Data!O851</f>
        <v>2148.8586425961453</v>
      </c>
      <c r="AN851" s="9">
        <f>Table6[[#This Row],[sales]]-Table6[[#This Row],[Pred_3]]</f>
        <v>-1922.9460423854221</v>
      </c>
      <c r="AO851" s="9">
        <f>ABS(Table6[[#This Row],[Res_3]])/Table6[[#This Row],[sales]]</f>
        <v>8.5119025702495907</v>
      </c>
      <c r="AP851" s="9">
        <f>'[1]4'!L$21+'[1]4'!L$27*Table6[[#This Row],[TV_State]]+'[1]4'!L$22*Table6[[#This Row],[NJ_DUM]]+'[1]4'!L$23*Table6[[#This Row],[NY_DUM]]+'[1]4'!L$24*Table6[[#This Row],[PA_DUM]]+'[1]4'!L$25*Table6[[#This Row],[CT_DUM]]+'[1]4'!L$26*Table6[[#This Row],[DL_DUM]]</f>
        <v>417.26790003949384</v>
      </c>
      <c r="AQ851" s="9">
        <f>Table6[[#This Row],[sales]]-Table6[[#This Row],[Pred_4]]</f>
        <v>-191.35529982877074</v>
      </c>
      <c r="AR851">
        <f>ABS(Table6[[#This Row],[Res_4]]/Table6[[#This Row],[sales]])</f>
        <v>0.8470324348897823</v>
      </c>
      <c r="AS851" s="9">
        <f>'[1]5'!L$20+'[1]5'!L$26*Table6[[#This Row],[Radio_State]]+'[1]5'!L$21*Table6[[#This Row],[NJ_DUM]]+'[1]5'!L$22*Table6[[#This Row],[NY_DUM]]+'[1]5'!L$23*Table6[[#This Row],[PA_DUM]]+'[1]5'!L$24*Table6[[#This Row],[CT_DUM]]+'[1]5'!L$25*Table6[[#This Row],[DL_DUM]]</f>
        <v>408.69112105340571</v>
      </c>
      <c r="AT851" s="9">
        <f>Table6[[#This Row],[sales]]-Table6[[#This Row],[Pred_5]]</f>
        <v>-182.77852084268261</v>
      </c>
      <c r="AU851" s="9">
        <f>ABS(Table6[[#This Row],[Red_5]]/Table6[[#This Row],[sales]])</f>
        <v>0.80906740337720617</v>
      </c>
      <c r="AV851" s="9">
        <f>'[1]6'!L$20+'[1]6'!L$26*Table6[[#This Row],[Online]]+'[1]6'!L$21*Table6[[#This Row],[NJ_DUM]]+'[1]6'!L$22*Table6[[#This Row],[NY_DUM]]+'[1]6'!L$23*Table6[[#This Row],[PA_DUM]]+'[1]6'!L$24*Table6[[#This Row],[CT_DUM]]+'[1]6'!L$25*Table6[[#This Row],[DL_DUM]]</f>
        <v>256.30351438393643</v>
      </c>
      <c r="AW851" s="9">
        <f>Table6[[#This Row],[sales]]-Table6[[#This Row],[Pred_6]]</f>
        <v>-30.390914173213332</v>
      </c>
      <c r="AX851" s="9">
        <f>ABS(Table6[[#This Row],[Red_6]]/Table6[[#This Row],[sales]])</f>
        <v>0.13452509574439755</v>
      </c>
      <c r="AY851" s="9">
        <f>'[1]7'!L$21+'[1]7'!L$27*Table6[[#This Row],[LNTV]]+'[1]7'!L$22*Table6[[#This Row],[NJ_DUM]]+'[1]7'!L$23*Table6[[#This Row],[NY_DUM]]+'[1]7'!L$24*Table6[[#This Row],[PA_DUM]]+'[1]7'!L$25*Table6[[#This Row],[CT_DUM]]+'[1]7'!L$26*Table6[[#This Row],[DL_DUM]]</f>
        <v>5.8873025733420628</v>
      </c>
      <c r="AZ851" s="9">
        <f>Table6[[#This Row],[sales]]-Table6[[#This Row],[Pred_7]]</f>
        <v>220.02529763738104</v>
      </c>
      <c r="BA851" s="9">
        <f>ABS(Table6[[#This Row],[Red_7]]/Table6[[#This Row],[sales]])</f>
        <v>0.97393991053243334</v>
      </c>
      <c r="BB851" s="9">
        <f>'[1]8'!O$22+'[1]8'!O$28*Table6[[#This Row],[LNRADIOLING]]+'[1]8'!O$23*Table6[[#This Row],[DL_DUM]]+'[1]8'!O$24*Table6[[#This Row],[CT_DUM]]+'[1]8'!O$25*Table6[[#This Row],[PA_DUM]]+'[1]8'!O$26*Table6[[#This Row],[NY_DUM]]+'[1]8'!O$27*Table6[[#This Row],[NJ_DUM]]</f>
        <v>5.8632441016009009</v>
      </c>
      <c r="BC851" s="9">
        <f>Table6[[#This Row],[sales]]-Table6[[#This Row],[Pred_8]]</f>
        <v>220.04935610912219</v>
      </c>
      <c r="BD851" s="9">
        <f>ABS(Table6[[#This Row],[Red_8]]/Table6[[#This Row],[sales]])</f>
        <v>0.97404640513131235</v>
      </c>
      <c r="BE851" s="9">
        <f>'[1]9'!M$19+'[1]9'!M$21*Table6[[#This Row],[LNONLINE]]+'[1]9'!M$20*Table6[[#This Row],[DL_DUM]]+'[1]9'!M$22*Table6[[#This Row],[CT_DUM]]+'[1]9'!M$23*Table6[[#This Row],[PA_DUM]]+'[1]9'!M$24*Table6[[#This Row],[NY_DUM]]+'[1]9'!M$25*Table6[[#This Row],[NJ_DUM]]</f>
        <v>5.8399483229672864</v>
      </c>
      <c r="BF851" s="9">
        <f>Table6[[#This Row],[sales]]-Table6[[#This Row],[Pred_9]]</f>
        <v>220.07265188775582</v>
      </c>
      <c r="BG851" s="9">
        <f>ABS(Table6[[#This Row],[Red_9]]/Table6[[#This Row],[sales]])</f>
        <v>0.97414952367632446</v>
      </c>
      <c r="BH851" s="9">
        <f>'[1]10'!P$22+'[1]10'!P$30*Table6[[#This Row],[LNTV]]+'[1]10'!P$29*Table6[[#This Row],[LNRADIOLING]]+'[1]10'!P$24*Table6[[#This Row],[LNONLINELING]]+'[1]10'!P$23*Table6[[#This Row],[DL_DUM]]+'[1]10'!P$25*Table6[[#This Row],[CT_DUM]]+'[1]10'!P$26*Table6[[#This Row],[PA_DUM]]+'[1]10'!P$27*Table6[[#This Row],[NY_DUM]]+'[1]10'!P$28*Table6[[#This Row],[NJ_DUM]]</f>
        <v>5.8277731839144806</v>
      </c>
      <c r="BI851" s="9">
        <f>Table6[[#This Row],[sales]]-Table6[[#This Row],[Pred_10]]</f>
        <v>220.08482702680863</v>
      </c>
      <c r="BJ851" s="45">
        <f>ABS(Table6[[#This Row],[Red_10]]/Table6[[#This Row],[sales]])</f>
        <v>0.97420341681482781</v>
      </c>
      <c r="BK851" s="9">
        <f>'[1]11'!P$32+'[1]11'!P$40*Table6[[#This Row],[LNONLINELING]]+'[1]11'!P$39*Table6[[#This Row],[LNRADIOLING]]+'[1]11'!P$38*Table6[[#This Row],[LNTVLING]]+'[1]11'!P$33*Table6[[#This Row],[DL_DUM]]+'[1]11'!P$34*Table6[[#This Row],[CT_DUM]]+'[1]11'!P$35*Table6[[#This Row],[PA_DUM]]+'[1]11'!P$36*Table6[[#This Row],[NY_DUM]]+'[1]11'!P$37*Table6[[#This Row],[NJ_DUM]]</f>
        <v>5.7961307889320537</v>
      </c>
      <c r="BL851" s="9">
        <f>Table6[[#This Row],[sales]]-Table6[[#This Row],[ Pred_11]]</f>
        <v>220.11646942179104</v>
      </c>
      <c r="BM851" s="47">
        <f>ABS(Table6[[#This Row],[ Red_11]]/Table6[[#This Row],[sales]])</f>
        <v>0.97434348157860318</v>
      </c>
      <c r="BN851" s="9">
        <f>'[1]12'!K$22+'[1]12'!K$28*Table6[[#This Row],[COMBINE LN LING]]+'[1]12'!K$23*Table6[[#This Row],[DL_DUM]]+'[1]12'!K$24*Table6[[#This Row],[CT_DUM]]+'[1]12'!K$25*Table6[[#This Row],[PA_DUM]]+'[1]12'!K$26*Table6[[#This Row],[NY_DUM]]+'[1]12'!K$27*Table6[[#This Row],[NJ_DUM]]</f>
        <v>5.8687348462772517</v>
      </c>
      <c r="BO851" s="9">
        <f>Table6[[#This Row],[sales]]-Table6[[#This Row],[ Pred_12]]</f>
        <v>220.04386536444585</v>
      </c>
      <c r="BP851" s="47">
        <f>ABS(Table6[[#This Row],[ Red_12]]/Table6[[#This Row],[sales]])</f>
        <v>0.97402210040164605</v>
      </c>
      <c r="BQ851">
        <f>LN(G851+'2019 Totals and Calculations'!C$18)</f>
        <v>7.0530276374102012</v>
      </c>
      <c r="BR851">
        <f>LN(Table6[[#This Row],[PROF RADIO]]+'2019 Totals and Calculations'!D$18)</f>
        <v>5.2045031131185118</v>
      </c>
      <c r="BS851">
        <f>LN(Table6[[#This Row],[ONLINE LINGERING]]+'2019 Totals and Calculations'!E$18)</f>
        <v>4.6439691358963984</v>
      </c>
      <c r="BT851">
        <f>MONTH(Table6[[#This Row],[Date]])</f>
        <v>3</v>
      </c>
      <c r="BU851">
        <f t="shared" si="364"/>
        <v>0</v>
      </c>
      <c r="BV851">
        <f t="shared" si="365"/>
        <v>0</v>
      </c>
      <c r="BW851">
        <f t="shared" si="366"/>
        <v>1</v>
      </c>
      <c r="BX851">
        <f t="shared" si="367"/>
        <v>0</v>
      </c>
      <c r="BY851">
        <f t="shared" si="368"/>
        <v>0</v>
      </c>
      <c r="BZ851">
        <f t="shared" si="369"/>
        <v>0</v>
      </c>
      <c r="CA851">
        <f t="shared" si="370"/>
        <v>0</v>
      </c>
      <c r="CB851">
        <f t="shared" si="371"/>
        <v>0</v>
      </c>
      <c r="CC851">
        <f t="shared" si="372"/>
        <v>0</v>
      </c>
      <c r="CD851">
        <f t="shared" si="373"/>
        <v>0</v>
      </c>
      <c r="CE851">
        <f t="shared" si="374"/>
        <v>0</v>
      </c>
      <c r="CF851">
        <f t="shared" si="375"/>
        <v>0</v>
      </c>
      <c r="CG851">
        <f t="shared" si="376"/>
        <v>65</v>
      </c>
      <c r="CH85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211.01211728948437</v>
      </c>
      <c r="CI851" s="79">
        <f>Table6[[#This Row],[sales]]-CH851</f>
        <v>14.900482921238734</v>
      </c>
      <c r="CJ851">
        <f>ABS(Table6[[#This Row],[sales]]-CH851)/Table6[[#This Row],[sales]]</f>
        <v>6.5956847503592556E-2</v>
      </c>
      <c r="CK85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207.51475220890441</v>
      </c>
      <c r="CL851" s="79">
        <f>Table6[[#This Row],[sales]]-CK851</f>
        <v>18.397848001818687</v>
      </c>
      <c r="CM851">
        <f>ABS(Table6[[#This Row],[sales]]-CK851)/Table6[[#This Row],[sales]]</f>
        <v>8.1437901138129709E-2</v>
      </c>
      <c r="CN85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212.82903348533463</v>
      </c>
      <c r="CO851" s="79">
        <f>Table6[[#This Row],[sales]]-CN851</f>
        <v>13.083566725388465</v>
      </c>
      <c r="CP851">
        <f>ABS(Table6[[#This Row],[sales]]-CN851)/Table6[[#This Row],[sales]]</f>
        <v>5.7914285051761556E-2</v>
      </c>
      <c r="CQ85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213.22730396981385</v>
      </c>
      <c r="CR851" s="79">
        <f>Table6[[#This Row],[sales]]-CQ851</f>
        <v>12.685296240909253</v>
      </c>
      <c r="CS851">
        <f>ABS(Table6[[#This Row],[sales]]-CQ851)/Table6[[#This Row],[sales]]</f>
        <v>5.6151344498168172E-2</v>
      </c>
    </row>
    <row r="852" spans="1:97" x14ac:dyDescent="0.2">
      <c r="A852">
        <v>851</v>
      </c>
      <c r="B852" t="s">
        <v>953</v>
      </c>
      <c r="C852" s="5">
        <v>43191</v>
      </c>
      <c r="D852" s="6">
        <v>821.61462924005536</v>
      </c>
      <c r="E852" s="8">
        <f>YEAR(Table6[[#This Row],[Date]])</f>
        <v>2018</v>
      </c>
      <c r="F852" s="6">
        <f>Table6[[#This Row],[TV_State]]+Table6[[#This Row],[Radio_State]]+Table6[[#This Row],[Online]]</f>
        <v>1004.1956579600677</v>
      </c>
      <c r="G852" s="6">
        <f t="shared" si="351"/>
        <v>803.06205817994487</v>
      </c>
      <c r="H852" s="6">
        <f>LN(Table6[[#This Row],[PROF TV LING]])</f>
        <v>6.6884319938745946</v>
      </c>
      <c r="I852" s="6">
        <f t="shared" si="352"/>
        <v>6.7112714642494682</v>
      </c>
      <c r="J852" s="6">
        <v>121.72068581334153</v>
      </c>
      <c r="K852" s="6">
        <f t="shared" si="357"/>
        <v>120.52734575634808</v>
      </c>
      <c r="L852" s="6">
        <f>0.5*J851+0.5*Table6[[#This Row],[Radio_State]]</f>
        <v>121.11810816080023</v>
      </c>
      <c r="M852" s="6">
        <f>LN(Table6[[#This Row],[RADIO LINGERING ]])</f>
        <v>4.7967661700229005</v>
      </c>
      <c r="N852" s="6">
        <f t="shared" si="353"/>
        <v>4.8017289593650299</v>
      </c>
      <c r="O852" s="6">
        <v>60.860342906670766</v>
      </c>
      <c r="P852" s="6">
        <f t="shared" si="354"/>
        <v>60.60318652819187</v>
      </c>
      <c r="Q852" s="6">
        <f>0.3*O851+0.7*Table6[[#This Row],[Online]]</f>
        <v>60.679569610908374</v>
      </c>
      <c r="R852" s="6">
        <f>LN(Table6[[#This Row],[ONLINE LINGERING]])</f>
        <v>4.1056070616883416</v>
      </c>
      <c r="S852" s="6">
        <f t="shared" si="355"/>
        <v>4.1085817788050845</v>
      </c>
      <c r="T852" s="6">
        <v>244.16048262527076</v>
      </c>
      <c r="U852" s="6">
        <f t="shared" si="356"/>
        <v>5.4978257247703786</v>
      </c>
      <c r="V852" s="8">
        <f>YEAR(Table6[[#This Row],[Date]])</f>
        <v>2018</v>
      </c>
      <c r="W852" s="8">
        <f>WEEKNUM(Table6[[#This Row],[Date]])</f>
        <v>14</v>
      </c>
      <c r="X852" t="s">
        <v>1019</v>
      </c>
      <c r="Y852" s="9">
        <f>Table6[[#This Row],[LNTVLING]]+Table6[[#This Row],[LNRADIOLING]]+Table6[[#This Row],[LNONLINELING]]</f>
        <v>15.590805225585836</v>
      </c>
      <c r="Z852">
        <f t="shared" si="377"/>
        <v>1</v>
      </c>
      <c r="AA852">
        <f t="shared" si="358"/>
        <v>0</v>
      </c>
      <c r="AB852">
        <f t="shared" si="359"/>
        <v>0</v>
      </c>
      <c r="AC852">
        <f t="shared" si="360"/>
        <v>0</v>
      </c>
      <c r="AD852">
        <f t="shared" si="361"/>
        <v>0</v>
      </c>
      <c r="AE852">
        <f t="shared" si="362"/>
        <v>0</v>
      </c>
      <c r="AF852">
        <f t="shared" si="363"/>
        <v>1</v>
      </c>
      <c r="AG852" s="9">
        <f>'[1]1'!J$20+'[1]1'!J$21*Table6[[#This Row],[TV_State]]</f>
        <v>2137.7321860482753</v>
      </c>
      <c r="AH852" s="9">
        <f>Table6[[#This Row],[sales]]-Table6[[#This Row],[Pred_1]]</f>
        <v>-1893.5717034230045</v>
      </c>
      <c r="AI852">
        <f>ABS(Table6[[#This Row],[Res_1]])/Table6[[#This Row],[sales]]</f>
        <v>7.7554388943815864</v>
      </c>
      <c r="AJ852" s="9">
        <f>'[1]2'!J$20+'[1]2'!J$21*Table6[[#This Row],[Radio_State]]</f>
        <v>2248.6422861231631</v>
      </c>
      <c r="AK852" s="9">
        <f>Table6[[#This Row],[sales]]-Table6[[#This Row],[ Pred_2 ]]</f>
        <v>-2004.4818034978923</v>
      </c>
      <c r="AL852">
        <f>ABS(Table6[[#This Row],[ Res_2 ]])/Table6[[#This Row],[sales]]</f>
        <v>8.2096897169649807</v>
      </c>
      <c r="AM852" s="10">
        <f>'[1]3'!J$20+'[1]3'!J$21*Data!O852</f>
        <v>2152.3399272048582</v>
      </c>
      <c r="AN852" s="9">
        <f>Table6[[#This Row],[sales]]-Table6[[#This Row],[Pred_3]]</f>
        <v>-1908.1794445795874</v>
      </c>
      <c r="AO852" s="9">
        <f>ABS(Table6[[#This Row],[Res_3]])/Table6[[#This Row],[sales]]</f>
        <v>7.8152673359029876</v>
      </c>
      <c r="AP852" s="9">
        <f>'[1]4'!L$21+'[1]4'!L$27*Table6[[#This Row],[TV_State]]+'[1]4'!L$22*Table6[[#This Row],[NJ_DUM]]+'[1]4'!L$23*Table6[[#This Row],[NY_DUM]]+'[1]4'!L$24*Table6[[#This Row],[PA_DUM]]+'[1]4'!L$25*Table6[[#This Row],[CT_DUM]]+'[1]4'!L$26*Table6[[#This Row],[DL_DUM]]</f>
        <v>419.06227909643053</v>
      </c>
      <c r="AQ852" s="9">
        <f>Table6[[#This Row],[sales]]-Table6[[#This Row],[Pred_4]]</f>
        <v>-174.90179647115977</v>
      </c>
      <c r="AR852">
        <f>ABS(Table6[[#This Row],[Res_4]]/Table6[[#This Row],[sales]])</f>
        <v>0.71633949356003335</v>
      </c>
      <c r="AS852" s="9">
        <f>'[1]5'!L$20+'[1]5'!L$26*Table6[[#This Row],[Radio_State]]+'[1]5'!L$21*Table6[[#This Row],[NJ_DUM]]+'[1]5'!L$22*Table6[[#This Row],[NY_DUM]]+'[1]5'!L$23*Table6[[#This Row],[PA_DUM]]+'[1]5'!L$24*Table6[[#This Row],[CT_DUM]]+'[1]5'!L$25*Table6[[#This Row],[DL_DUM]]</f>
        <v>410.81411698066927</v>
      </c>
      <c r="AT852" s="9">
        <f>Table6[[#This Row],[sales]]-Table6[[#This Row],[Pred_5]]</f>
        <v>-166.65363435539851</v>
      </c>
      <c r="AU852" s="9">
        <f>ABS(Table6[[#This Row],[Red_5]]/Table6[[#This Row],[sales]])</f>
        <v>0.68255776923234901</v>
      </c>
      <c r="AV852" s="9">
        <f>'[1]6'!L$20+'[1]6'!L$26*Table6[[#This Row],[Online]]+'[1]6'!L$21*Table6[[#This Row],[NJ_DUM]]+'[1]6'!L$22*Table6[[#This Row],[NY_DUM]]+'[1]6'!L$23*Table6[[#This Row],[PA_DUM]]+'[1]6'!L$24*Table6[[#This Row],[CT_DUM]]+'[1]6'!L$25*Table6[[#This Row],[DL_DUM]]</f>
        <v>258.92608753964043</v>
      </c>
      <c r="AW852" s="9">
        <f>Table6[[#This Row],[sales]]-Table6[[#This Row],[Pred_6]]</f>
        <v>-14.765604914369675</v>
      </c>
      <c r="AX852" s="9">
        <f>ABS(Table6[[#This Row],[Red_6]]/Table6[[#This Row],[sales]])</f>
        <v>6.0474998884366658E-2</v>
      </c>
      <c r="AY852" s="9">
        <f>'[1]7'!L$21+'[1]7'!L$27*Table6[[#This Row],[LNTV]]+'[1]7'!L$22*Table6[[#This Row],[NJ_DUM]]+'[1]7'!L$23*Table6[[#This Row],[NY_DUM]]+'[1]7'!L$24*Table6[[#This Row],[PA_DUM]]+'[1]7'!L$25*Table6[[#This Row],[CT_DUM]]+'[1]7'!L$26*Table6[[#This Row],[DL_DUM]]</f>
        <v>5.8884039206320633</v>
      </c>
      <c r="AZ852" s="9">
        <f>Table6[[#This Row],[sales]]-Table6[[#This Row],[Pred_7]]</f>
        <v>238.27207870463869</v>
      </c>
      <c r="BA852" s="9">
        <f>ABS(Table6[[#This Row],[Red_7]]/Table6[[#This Row],[sales]])</f>
        <v>0.97588305913668516</v>
      </c>
      <c r="BB852" s="9">
        <f>'[1]8'!O$22+'[1]8'!O$28*Table6[[#This Row],[LNRADIOLING]]+'[1]8'!O$23*Table6[[#This Row],[DL_DUM]]+'[1]8'!O$24*Table6[[#This Row],[CT_DUM]]+'[1]8'!O$25*Table6[[#This Row],[PA_DUM]]+'[1]8'!O$26*Table6[[#This Row],[NY_DUM]]+'[1]8'!O$27*Table6[[#This Row],[NJ_DUM]]</f>
        <v>5.8639539676046777</v>
      </c>
      <c r="BC852" s="9">
        <f>Table6[[#This Row],[sales]]-Table6[[#This Row],[Pred_8]]</f>
        <v>238.29652865766607</v>
      </c>
      <c r="BD852" s="9">
        <f>ABS(Table6[[#This Row],[Red_8]]/Table6[[#This Row],[sales]])</f>
        <v>0.97598319799930733</v>
      </c>
      <c r="BE852" s="9">
        <f>'[1]9'!M$19+'[1]9'!M$21*Table6[[#This Row],[LNONLINE]]+'[1]9'!M$20*Table6[[#This Row],[DL_DUM]]+'[1]9'!M$22*Table6[[#This Row],[CT_DUM]]+'[1]9'!M$23*Table6[[#This Row],[PA_DUM]]+'[1]9'!M$24*Table6[[#This Row],[NY_DUM]]+'[1]9'!M$25*Table6[[#This Row],[NJ_DUM]]</f>
        <v>5.8430987712986191</v>
      </c>
      <c r="BF852" s="9">
        <f>Table6[[#This Row],[sales]]-Table6[[#This Row],[Pred_9]]</f>
        <v>238.31738385397213</v>
      </c>
      <c r="BG852" s="9">
        <f>ABS(Table6[[#This Row],[Red_9]]/Table6[[#This Row],[sales]])</f>
        <v>0.97606861393591515</v>
      </c>
      <c r="BH852" s="9">
        <f>'[1]10'!P$22+'[1]10'!P$30*Table6[[#This Row],[LNTV]]+'[1]10'!P$29*Table6[[#This Row],[LNRADIOLING]]+'[1]10'!P$24*Table6[[#This Row],[LNONLINELING]]+'[1]10'!P$23*Table6[[#This Row],[DL_DUM]]+'[1]10'!P$25*Table6[[#This Row],[CT_DUM]]+'[1]10'!P$26*Table6[[#This Row],[PA_DUM]]+'[1]10'!P$27*Table6[[#This Row],[NY_DUM]]+'[1]10'!P$28*Table6[[#This Row],[NJ_DUM]]</f>
        <v>5.8295842671906986</v>
      </c>
      <c r="BI852" s="9">
        <f>Table6[[#This Row],[sales]]-Table6[[#This Row],[Pred_10]]</f>
        <v>238.33089835808005</v>
      </c>
      <c r="BJ852" s="45">
        <f>ABS(Table6[[#This Row],[Red_10]]/Table6[[#This Row],[sales]])</f>
        <v>0.97612396484267372</v>
      </c>
      <c r="BK852" s="9">
        <f>'[1]11'!P$32+'[1]11'!P$40*Table6[[#This Row],[LNONLINELING]]+'[1]11'!P$39*Table6[[#This Row],[LNRADIOLING]]+'[1]11'!P$38*Table6[[#This Row],[LNTVLING]]+'[1]11'!P$33*Table6[[#This Row],[DL_DUM]]+'[1]11'!P$34*Table6[[#This Row],[CT_DUM]]+'[1]11'!P$35*Table6[[#This Row],[PA_DUM]]+'[1]11'!P$36*Table6[[#This Row],[NY_DUM]]+'[1]11'!P$37*Table6[[#This Row],[NJ_DUM]]</f>
        <v>5.7972561882159912</v>
      </c>
      <c r="BL852" s="9">
        <f>Table6[[#This Row],[sales]]-Table6[[#This Row],[ Pred_11]]</f>
        <v>238.36322643705478</v>
      </c>
      <c r="BM852" s="47">
        <f>ABS(Table6[[#This Row],[ Red_11]]/Table6[[#This Row],[sales]])</f>
        <v>0.9762563698847474</v>
      </c>
      <c r="BN852" s="9">
        <f>'[1]12'!K$22+'[1]12'!K$28*Table6[[#This Row],[COMBINE LN LING]]+'[1]12'!K$23*Table6[[#This Row],[DL_DUM]]+'[1]12'!K$24*Table6[[#This Row],[CT_DUM]]+'[1]12'!K$25*Table6[[#This Row],[PA_DUM]]+'[1]12'!K$26*Table6[[#This Row],[NY_DUM]]+'[1]12'!K$27*Table6[[#This Row],[NJ_DUM]]</f>
        <v>5.8716075817637492</v>
      </c>
      <c r="BO852" s="9">
        <f>Table6[[#This Row],[sales]]-Table6[[#This Row],[ Pred_12]]</f>
        <v>238.28887504350701</v>
      </c>
      <c r="BP852" s="47">
        <f>ABS(Table6[[#This Row],[ Red_12]]/Table6[[#This Row],[sales]])</f>
        <v>0.97595185134534934</v>
      </c>
      <c r="BQ852">
        <f>LN(G852+'2019 Totals and Calculations'!C$18)</f>
        <v>7.0598801128701787</v>
      </c>
      <c r="BR852">
        <f>LN(Table6[[#This Row],[PROF RADIO]]+'2019 Totals and Calculations'!D$18)</f>
        <v>5.2110352912478133</v>
      </c>
      <c r="BS852">
        <f>LN(Table6[[#This Row],[ONLINE LINGERING]]+'2019 Totals and Calculations'!E$18)</f>
        <v>4.6497317430360354</v>
      </c>
      <c r="BT852">
        <f>MONTH(Table6[[#This Row],[Date]])</f>
        <v>4</v>
      </c>
      <c r="BU852">
        <f t="shared" si="364"/>
        <v>0</v>
      </c>
      <c r="BV852">
        <f t="shared" si="365"/>
        <v>0</v>
      </c>
      <c r="BW852">
        <f t="shared" si="366"/>
        <v>0</v>
      </c>
      <c r="BX852">
        <f t="shared" si="367"/>
        <v>1</v>
      </c>
      <c r="BY852">
        <f t="shared" si="368"/>
        <v>0</v>
      </c>
      <c r="BZ852">
        <f t="shared" si="369"/>
        <v>0</v>
      </c>
      <c r="CA852">
        <f t="shared" si="370"/>
        <v>0</v>
      </c>
      <c r="CB852">
        <f t="shared" si="371"/>
        <v>0</v>
      </c>
      <c r="CC852">
        <f t="shared" si="372"/>
        <v>0</v>
      </c>
      <c r="CD852">
        <f t="shared" si="373"/>
        <v>0</v>
      </c>
      <c r="CE852">
        <f t="shared" si="374"/>
        <v>0</v>
      </c>
      <c r="CF852">
        <f t="shared" si="375"/>
        <v>0</v>
      </c>
      <c r="CG852">
        <f t="shared" si="376"/>
        <v>66</v>
      </c>
      <c r="CH85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212.01591226574615</v>
      </c>
      <c r="CI852" s="79">
        <f>Table6[[#This Row],[sales]]-CH852</f>
        <v>32.144570359524607</v>
      </c>
      <c r="CJ852">
        <f>ABS(Table6[[#This Row],[sales]]-CH852)/Table6[[#This Row],[sales]]</f>
        <v>0.13165345191776592</v>
      </c>
      <c r="CK85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208.40244376948337</v>
      </c>
      <c r="CL852" s="79">
        <f>Table6[[#This Row],[sales]]-CK852</f>
        <v>35.75803885578739</v>
      </c>
      <c r="CM852">
        <f>ABS(Table6[[#This Row],[sales]]-CK852)/Table6[[#This Row],[sales]]</f>
        <v>0.14645301512885531</v>
      </c>
      <c r="CN85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213.73244728476374</v>
      </c>
      <c r="CO852" s="79">
        <f>Table6[[#This Row],[sales]]-CN852</f>
        <v>30.428035340507023</v>
      </c>
      <c r="CP852">
        <f>ABS(Table6[[#This Row],[sales]]-CN852)/Table6[[#This Row],[sales]]</f>
        <v>0.12462309630673093</v>
      </c>
      <c r="CQ85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214.52341928293728</v>
      </c>
      <c r="CR852" s="79">
        <f>Table6[[#This Row],[sales]]-CQ852</f>
        <v>29.637063342333477</v>
      </c>
      <c r="CS852">
        <f>ABS(Table6[[#This Row],[sales]]-CQ852)/Table6[[#This Row],[sales]]</f>
        <v>0.12138353849758496</v>
      </c>
    </row>
    <row r="853" spans="1:97" x14ac:dyDescent="0.2">
      <c r="A853">
        <v>852</v>
      </c>
      <c r="B853" t="s">
        <v>953</v>
      </c>
      <c r="C853" s="5">
        <v>43198</v>
      </c>
      <c r="D853" s="6">
        <v>829.83077553245596</v>
      </c>
      <c r="E853" s="8">
        <f>YEAR(Table6[[#This Row],[Date]])</f>
        <v>2018</v>
      </c>
      <c r="F853" s="6">
        <f>Table6[[#This Row],[TV_State]]+Table6[[#This Row],[Radio_State]]+Table6[[#This Row],[Online]]</f>
        <v>1014.2376145396684</v>
      </c>
      <c r="G853" s="6">
        <f t="shared" si="351"/>
        <v>811.09267338569816</v>
      </c>
      <c r="H853" s="6">
        <f>LN(Table6[[#This Row],[PROF TV LING]])</f>
        <v>6.6983823180996103</v>
      </c>
      <c r="I853" s="6">
        <f t="shared" si="352"/>
        <v>6.7212217951026361</v>
      </c>
      <c r="J853" s="6">
        <v>122.93789267147494</v>
      </c>
      <c r="K853" s="6">
        <f t="shared" si="357"/>
        <v>121.73261921391151</v>
      </c>
      <c r="L853" s="6">
        <f>0.5*J852+0.5*Table6[[#This Row],[Radio_State]]</f>
        <v>122.32928924240824</v>
      </c>
      <c r="M853" s="6">
        <f>LN(Table6[[#This Row],[RADIO LINGERING ]])</f>
        <v>4.8067165008760684</v>
      </c>
      <c r="N853" s="6">
        <f t="shared" si="353"/>
        <v>4.8116792902181977</v>
      </c>
      <c r="O853" s="6">
        <v>61.468946335737471</v>
      </c>
      <c r="P853" s="6">
        <f t="shared" si="354"/>
        <v>61.209218393473783</v>
      </c>
      <c r="Q853" s="6">
        <f>0.3*O852+0.7*Table6[[#This Row],[Online]]</f>
        <v>61.286365307017448</v>
      </c>
      <c r="R853" s="6">
        <f>LN(Table6[[#This Row],[ONLINE LINGERING]])</f>
        <v>4.1155573925415094</v>
      </c>
      <c r="S853" s="6">
        <f t="shared" si="355"/>
        <v>4.1185321096582523</v>
      </c>
      <c r="T853" s="6">
        <v>217.27107668049536</v>
      </c>
      <c r="U853" s="6">
        <f t="shared" si="356"/>
        <v>5.3811457752303165</v>
      </c>
      <c r="V853" s="8">
        <f>YEAR(Table6[[#This Row],[Date]])</f>
        <v>2018</v>
      </c>
      <c r="W853" s="8">
        <f>WEEKNUM(Table6[[#This Row],[Date]])</f>
        <v>15</v>
      </c>
      <c r="X853" t="s">
        <v>1020</v>
      </c>
      <c r="Y853" s="9">
        <f>Table6[[#This Row],[LNTVLING]]+Table6[[#This Row],[LNRADIOLING]]+Table6[[#This Row],[LNONLINELING]]</f>
        <v>15.620656211517188</v>
      </c>
      <c r="Z853">
        <f t="shared" si="377"/>
        <v>1</v>
      </c>
      <c r="AA853">
        <f t="shared" si="358"/>
        <v>0</v>
      </c>
      <c r="AB853">
        <f t="shared" si="359"/>
        <v>0</v>
      </c>
      <c r="AC853">
        <f t="shared" si="360"/>
        <v>0</v>
      </c>
      <c r="AD853">
        <f t="shared" si="361"/>
        <v>0</v>
      </c>
      <c r="AE853">
        <f t="shared" si="362"/>
        <v>0</v>
      </c>
      <c r="AF853">
        <f t="shared" si="363"/>
        <v>1</v>
      </c>
      <c r="AG853" s="9">
        <f>'[1]1'!J$20+'[1]1'!J$21*Table6[[#This Row],[TV_State]]</f>
        <v>2145.812182454195</v>
      </c>
      <c r="AH853" s="9">
        <f>Table6[[#This Row],[sales]]-Table6[[#This Row],[Pred_1]]</f>
        <v>-1928.5411057736997</v>
      </c>
      <c r="AI853">
        <f>ABS(Table6[[#This Row],[Res_1]])/Table6[[#This Row],[sales]]</f>
        <v>8.8761980436525665</v>
      </c>
      <c r="AJ853" s="9">
        <f>'[1]2'!J$20+'[1]2'!J$21*Table6[[#This Row],[Radio_State]]</f>
        <v>2253.9858909444197</v>
      </c>
      <c r="AK853" s="9">
        <f>Table6[[#This Row],[sales]]-Table6[[#This Row],[ Pred_2 ]]</f>
        <v>-2036.7148142639244</v>
      </c>
      <c r="AL853">
        <f>ABS(Table6[[#This Row],[ Res_2 ]])/Table6[[#This Row],[sales]]</f>
        <v>9.3740724507891322</v>
      </c>
      <c r="AM853" s="10">
        <f>'[1]3'!J$20+'[1]3'!J$21*Data!O853</f>
        <v>2155.856024659658</v>
      </c>
      <c r="AN853" s="9">
        <f>Table6[[#This Row],[sales]]-Table6[[#This Row],[Pred_3]]</f>
        <v>-1938.5849479791627</v>
      </c>
      <c r="AO853" s="9">
        <f>ABS(Table6[[#This Row],[Res_3]])/Table6[[#This Row],[sales]]</f>
        <v>8.9224252836465627</v>
      </c>
      <c r="AP853" s="9">
        <f>'[1]4'!L$21+'[1]4'!L$27*Table6[[#This Row],[TV_State]]+'[1]4'!L$22*Table6[[#This Row],[NJ_DUM]]+'[1]4'!L$23*Table6[[#This Row],[NY_DUM]]+'[1]4'!L$24*Table6[[#This Row],[PA_DUM]]+'[1]4'!L$25*Table6[[#This Row],[CT_DUM]]+'[1]4'!L$26*Table6[[#This Row],[DL_DUM]]</f>
        <v>420.87460194393663</v>
      </c>
      <c r="AQ853" s="9">
        <f>Table6[[#This Row],[sales]]-Table6[[#This Row],[Pred_4]]</f>
        <v>-203.60352526344127</v>
      </c>
      <c r="AR853">
        <f>ABS(Table6[[#This Row],[Res_4]]/Table6[[#This Row],[sales]])</f>
        <v>0.93709447375200938</v>
      </c>
      <c r="AS853" s="9">
        <f>'[1]5'!L$20+'[1]5'!L$26*Table6[[#This Row],[Radio_State]]+'[1]5'!L$21*Table6[[#This Row],[NJ_DUM]]+'[1]5'!L$22*Table6[[#This Row],[NY_DUM]]+'[1]5'!L$23*Table6[[#This Row],[PA_DUM]]+'[1]5'!L$24*Table6[[#This Row],[CT_DUM]]+'[1]5'!L$25*Table6[[#This Row],[DL_DUM]]</f>
        <v>412.95834286720543</v>
      </c>
      <c r="AT853" s="9">
        <f>Table6[[#This Row],[sales]]-Table6[[#This Row],[Pred_5]]</f>
        <v>-195.68726618671008</v>
      </c>
      <c r="AU853" s="9">
        <f>ABS(Table6[[#This Row],[Red_5]]/Table6[[#This Row],[sales]])</f>
        <v>0.90065953175385138</v>
      </c>
      <c r="AV853" s="9">
        <f>'[1]6'!L$20+'[1]6'!L$26*Table6[[#This Row],[Online]]+'[1]6'!L$21*Table6[[#This Row],[NJ_DUM]]+'[1]6'!L$22*Table6[[#This Row],[NY_DUM]]+'[1]6'!L$23*Table6[[#This Row],[PA_DUM]]+'[1]6'!L$24*Table6[[#This Row],[CT_DUM]]+'[1]6'!L$25*Table6[[#This Row],[DL_DUM]]</f>
        <v>261.57488642690146</v>
      </c>
      <c r="AW853" s="9">
        <f>Table6[[#This Row],[sales]]-Table6[[#This Row],[Pred_6]]</f>
        <v>-44.303809746406102</v>
      </c>
      <c r="AX853" s="9">
        <f>ABS(Table6[[#This Row],[Red_6]]/Table6[[#This Row],[sales]])</f>
        <v>0.20391029686641812</v>
      </c>
      <c r="AY853" s="9">
        <f>'[1]7'!L$21+'[1]7'!L$27*Table6[[#This Row],[LNTV]]+'[1]7'!L$22*Table6[[#This Row],[NJ_DUM]]+'[1]7'!L$23*Table6[[#This Row],[NY_DUM]]+'[1]7'!L$24*Table6[[#This Row],[PA_DUM]]+'[1]7'!L$25*Table6[[#This Row],[CT_DUM]]+'[1]7'!L$26*Table6[[#This Row],[DL_DUM]]</f>
        <v>5.8895052679220639</v>
      </c>
      <c r="AZ853" s="9">
        <f>Table6[[#This Row],[sales]]-Table6[[#This Row],[Pred_7]]</f>
        <v>211.38157141257329</v>
      </c>
      <c r="BA853" s="9">
        <f>ABS(Table6[[#This Row],[Red_7]]/Table6[[#This Row],[sales]])</f>
        <v>0.97289328447254497</v>
      </c>
      <c r="BB853" s="9">
        <f>'[1]8'!O$22+'[1]8'!O$28*Table6[[#This Row],[LNRADIOLING]]+'[1]8'!O$23*Table6[[#This Row],[DL_DUM]]+'[1]8'!O$24*Table6[[#This Row],[CT_DUM]]+'[1]8'!O$25*Table6[[#This Row],[PA_DUM]]+'[1]8'!O$26*Table6[[#This Row],[NY_DUM]]+'[1]8'!O$27*Table6[[#This Row],[NJ_DUM]]</f>
        <v>5.8646638336084536</v>
      </c>
      <c r="BC853" s="9">
        <f>Table6[[#This Row],[sales]]-Table6[[#This Row],[Pred_8]]</f>
        <v>211.40641284688689</v>
      </c>
      <c r="BD853" s="9">
        <f>ABS(Table6[[#This Row],[Red_8]]/Table6[[#This Row],[sales]])</f>
        <v>0.9730076183023999</v>
      </c>
      <c r="BE853" s="9">
        <f>'[1]9'!M$19+'[1]9'!M$21*Table6[[#This Row],[LNONLINE]]+'[1]9'!M$20*Table6[[#This Row],[DL_DUM]]+'[1]9'!M$22*Table6[[#This Row],[CT_DUM]]+'[1]9'!M$23*Table6[[#This Row],[PA_DUM]]+'[1]9'!M$24*Table6[[#This Row],[NY_DUM]]+'[1]9'!M$25*Table6[[#This Row],[NJ_DUM]]</f>
        <v>5.8462492196299509</v>
      </c>
      <c r="BF853" s="9">
        <f>Table6[[#This Row],[sales]]-Table6[[#This Row],[Pred_9]]</f>
        <v>211.4248274608654</v>
      </c>
      <c r="BG853" s="9">
        <f>ABS(Table6[[#This Row],[Red_9]]/Table6[[#This Row],[sales]])</f>
        <v>0.97309237239972324</v>
      </c>
      <c r="BH853" s="9">
        <f>'[1]10'!P$22+'[1]10'!P$30*Table6[[#This Row],[LNTV]]+'[1]10'!P$29*Table6[[#This Row],[LNRADIOLING]]+'[1]10'!P$24*Table6[[#This Row],[LNONLINELING]]+'[1]10'!P$23*Table6[[#This Row],[DL_DUM]]+'[1]10'!P$25*Table6[[#This Row],[CT_DUM]]+'[1]10'!P$26*Table6[[#This Row],[PA_DUM]]+'[1]10'!P$27*Table6[[#This Row],[NY_DUM]]+'[1]10'!P$28*Table6[[#This Row],[NJ_DUM]]</f>
        <v>5.8313953504669165</v>
      </c>
      <c r="BI853" s="9">
        <f>Table6[[#This Row],[sales]]-Table6[[#This Row],[Pred_10]]</f>
        <v>211.43968133002844</v>
      </c>
      <c r="BJ853" s="45">
        <f>ABS(Table6[[#This Row],[Red_10]]/Table6[[#This Row],[sales]])</f>
        <v>0.97316073800728575</v>
      </c>
      <c r="BK853" s="9">
        <f>'[1]11'!P$32+'[1]11'!P$40*Table6[[#This Row],[LNONLINELING]]+'[1]11'!P$39*Table6[[#This Row],[LNRADIOLING]]+'[1]11'!P$38*Table6[[#This Row],[LNTVLING]]+'[1]11'!P$33*Table6[[#This Row],[DL_DUM]]+'[1]11'!P$34*Table6[[#This Row],[CT_DUM]]+'[1]11'!P$35*Table6[[#This Row],[PA_DUM]]+'[1]11'!P$36*Table6[[#This Row],[NY_DUM]]+'[1]11'!P$37*Table6[[#This Row],[NJ_DUM]]</f>
        <v>5.7983815870048065</v>
      </c>
      <c r="BL853" s="9">
        <f>Table6[[#This Row],[sales]]-Table6[[#This Row],[ Pred_11]]</f>
        <v>211.47269509349056</v>
      </c>
      <c r="BM853" s="47">
        <f>ABS(Table6[[#This Row],[ Red_11]]/Table6[[#This Row],[sales]])</f>
        <v>0.97331268535327642</v>
      </c>
      <c r="BN853" s="9">
        <f>'[1]12'!K$22+'[1]12'!K$28*Table6[[#This Row],[COMBINE LN LING]]+'[1]12'!K$23*Table6[[#This Row],[DL_DUM]]+'[1]12'!K$24*Table6[[#This Row],[CT_DUM]]+'[1]12'!K$25*Table6[[#This Row],[PA_DUM]]+'[1]12'!K$26*Table6[[#This Row],[NY_DUM]]+'[1]12'!K$27*Table6[[#This Row],[NJ_DUM]]</f>
        <v>5.8744803175327309</v>
      </c>
      <c r="BO853" s="9">
        <f>Table6[[#This Row],[sales]]-Table6[[#This Row],[ Pred_12]]</f>
        <v>211.39659636296261</v>
      </c>
      <c r="BP853" s="47">
        <f>ABS(Table6[[#This Row],[ Red_12]]/Table6[[#This Row],[sales]])</f>
        <v>0.97296243748922284</v>
      </c>
      <c r="BQ853">
        <f>LN(G853+'2019 Totals and Calculations'!C$18)</f>
        <v>7.0667537782848875</v>
      </c>
      <c r="BR853">
        <f>LN(Table6[[#This Row],[PROF RADIO]]+'2019 Totals and Calculations'!D$18)</f>
        <v>5.2175897624236738</v>
      </c>
      <c r="BS853">
        <f>LN(Table6[[#This Row],[ONLINE LINGERING]]+'2019 Totals and Calculations'!E$18)</f>
        <v>4.6555184631472812</v>
      </c>
      <c r="BT853">
        <f>MONTH(Table6[[#This Row],[Date]])</f>
        <v>4</v>
      </c>
      <c r="BU853">
        <f t="shared" si="364"/>
        <v>0</v>
      </c>
      <c r="BV853">
        <f t="shared" si="365"/>
        <v>0</v>
      </c>
      <c r="BW853">
        <f t="shared" si="366"/>
        <v>0</v>
      </c>
      <c r="BX853">
        <f t="shared" si="367"/>
        <v>1</v>
      </c>
      <c r="BY853">
        <f t="shared" si="368"/>
        <v>0</v>
      </c>
      <c r="BZ853">
        <f t="shared" si="369"/>
        <v>0</v>
      </c>
      <c r="CA853">
        <f t="shared" si="370"/>
        <v>0</v>
      </c>
      <c r="CB853">
        <f t="shared" si="371"/>
        <v>0</v>
      </c>
      <c r="CC853">
        <f t="shared" si="372"/>
        <v>0</v>
      </c>
      <c r="CD853">
        <f t="shared" si="373"/>
        <v>0</v>
      </c>
      <c r="CE853">
        <f t="shared" si="374"/>
        <v>0</v>
      </c>
      <c r="CF853">
        <f t="shared" si="375"/>
        <v>0</v>
      </c>
      <c r="CG853">
        <f t="shared" si="376"/>
        <v>67</v>
      </c>
      <c r="CH85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213.0258274779016</v>
      </c>
      <c r="CI853" s="79">
        <f>Table6[[#This Row],[sales]]-CH853</f>
        <v>4.2452492025937545</v>
      </c>
      <c r="CJ853">
        <f>ABS(Table6[[#This Row],[sales]]-CH853)/Table6[[#This Row],[sales]]</f>
        <v>1.9538952296151872E-2</v>
      </c>
      <c r="CK85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209.29536250308843</v>
      </c>
      <c r="CL853" s="79">
        <f>Table6[[#This Row],[sales]]-CK853</f>
        <v>7.9757141774069282</v>
      </c>
      <c r="CM853">
        <f>ABS(Table6[[#This Row],[sales]]-CK853)/Table6[[#This Row],[sales]]</f>
        <v>3.6708586799776816E-2</v>
      </c>
      <c r="CN85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214.64138618100304</v>
      </c>
      <c r="CO853" s="79">
        <f>Table6[[#This Row],[sales]]-CN853</f>
        <v>2.6296904994923125</v>
      </c>
      <c r="CP853">
        <f>ABS(Table6[[#This Row],[sales]]-CN853)/Table6[[#This Row],[sales]]</f>
        <v>1.2103269978080715E-2</v>
      </c>
      <c r="CQ85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215.82993013926009</v>
      </c>
      <c r="CR853" s="79">
        <f>Table6[[#This Row],[sales]]-CQ853</f>
        <v>1.4411465412352698</v>
      </c>
      <c r="CS853">
        <f>ABS(Table6[[#This Row],[sales]]-CQ853)/Table6[[#This Row],[sales]]</f>
        <v>6.6329424203780503E-3</v>
      </c>
    </row>
    <row r="854" spans="1:97" x14ac:dyDescent="0.2">
      <c r="A854">
        <v>853</v>
      </c>
      <c r="B854" t="s">
        <v>953</v>
      </c>
      <c r="C854" s="5">
        <v>43205</v>
      </c>
      <c r="D854" s="6">
        <v>838.12908328778053</v>
      </c>
      <c r="E854" s="8">
        <f>YEAR(Table6[[#This Row],[Date]])</f>
        <v>2018</v>
      </c>
      <c r="F854" s="6">
        <f>Table6[[#This Row],[TV_State]]+Table6[[#This Row],[Radio_State]]+Table6[[#This Row],[Online]]</f>
        <v>1024.379990685065</v>
      </c>
      <c r="G854" s="6">
        <f t="shared" si="351"/>
        <v>819.20359635632281</v>
      </c>
      <c r="H854" s="6">
        <f>LN(Table6[[#This Row],[PROF TV LING]])</f>
        <v>6.7083326443590092</v>
      </c>
      <c r="I854" s="6">
        <f t="shared" si="352"/>
        <v>6.7311721259558039</v>
      </c>
      <c r="J854" s="6">
        <v>124.1672715981897</v>
      </c>
      <c r="K854" s="6">
        <f t="shared" si="357"/>
        <v>122.9499454060506</v>
      </c>
      <c r="L854" s="6">
        <f>0.5*J853+0.5*Table6[[#This Row],[Radio_State]]</f>
        <v>123.55258213483232</v>
      </c>
      <c r="M854" s="6">
        <f>LN(Table6[[#This Row],[RADIO LINGERING ]])</f>
        <v>4.8166668317292372</v>
      </c>
      <c r="N854" s="6">
        <f t="shared" si="353"/>
        <v>4.8216296210713656</v>
      </c>
      <c r="O854" s="6">
        <v>62.08363579909485</v>
      </c>
      <c r="P854" s="6">
        <f t="shared" si="354"/>
        <v>61.821310577408525</v>
      </c>
      <c r="Q854" s="6">
        <f>0.3*O853+0.7*Table6[[#This Row],[Online]]</f>
        <v>61.899228960087633</v>
      </c>
      <c r="R854" s="6">
        <f>LN(Table6[[#This Row],[ONLINE LINGERING]])</f>
        <v>4.1255077233946773</v>
      </c>
      <c r="S854" s="6">
        <f t="shared" si="355"/>
        <v>4.1284824405114202</v>
      </c>
      <c r="T854" s="6">
        <v>210.05334030370165</v>
      </c>
      <c r="U854" s="6">
        <f t="shared" si="356"/>
        <v>5.347361499910761</v>
      </c>
      <c r="V854" s="8">
        <f>YEAR(Table6[[#This Row],[Date]])</f>
        <v>2018</v>
      </c>
      <c r="W854" s="8">
        <f>WEEKNUM(Table6[[#This Row],[Date]])</f>
        <v>16</v>
      </c>
      <c r="X854" t="s">
        <v>1021</v>
      </c>
      <c r="Y854" s="9">
        <f>Table6[[#This Row],[LNTVLING]]+Table6[[#This Row],[LNRADIOLING]]+Table6[[#This Row],[LNONLINELING]]</f>
        <v>15.650507199482924</v>
      </c>
      <c r="Z854">
        <f t="shared" si="377"/>
        <v>1</v>
      </c>
      <c r="AA854">
        <f t="shared" si="358"/>
        <v>0</v>
      </c>
      <c r="AB854">
        <f t="shared" si="359"/>
        <v>0</v>
      </c>
      <c r="AC854">
        <f t="shared" si="360"/>
        <v>0</v>
      </c>
      <c r="AD854">
        <f t="shared" si="361"/>
        <v>0</v>
      </c>
      <c r="AE854">
        <f t="shared" si="362"/>
        <v>0</v>
      </c>
      <c r="AF854">
        <f t="shared" si="363"/>
        <v>1</v>
      </c>
      <c r="AG854" s="9">
        <f>'[1]1'!J$20+'[1]1'!J$21*Table6[[#This Row],[TV_State]]</f>
        <v>2153.9729788241739</v>
      </c>
      <c r="AH854" s="9">
        <f>Table6[[#This Row],[sales]]-Table6[[#This Row],[Pred_1]]</f>
        <v>-1943.9196385204723</v>
      </c>
      <c r="AI854">
        <f>ABS(Table6[[#This Row],[Res_1]])/Table6[[#This Row],[sales]]</f>
        <v>9.2544095500214034</v>
      </c>
      <c r="AJ854" s="9">
        <f>'[1]2'!J$20+'[1]2'!J$21*Table6[[#This Row],[Radio_State]]</f>
        <v>2259.3829318138887</v>
      </c>
      <c r="AK854" s="9">
        <f>Table6[[#This Row],[sales]]-Table6[[#This Row],[ Pred_2 ]]</f>
        <v>-2049.3295915101871</v>
      </c>
      <c r="AL854">
        <f>ABS(Table6[[#This Row],[ Res_2 ]])/Table6[[#This Row],[sales]]</f>
        <v>9.7562342429175501</v>
      </c>
      <c r="AM854" s="10">
        <f>'[1]3'!J$20+'[1]3'!J$21*Data!O854</f>
        <v>2159.4072830890063</v>
      </c>
      <c r="AN854" s="9">
        <f>Table6[[#This Row],[sales]]-Table6[[#This Row],[Pred_3]]</f>
        <v>-1949.3539427853048</v>
      </c>
      <c r="AO854" s="9">
        <f>ABS(Table6[[#This Row],[Res_3]])/Table6[[#This Row],[sales]]</f>
        <v>9.2802806180890443</v>
      </c>
      <c r="AP854" s="9">
        <f>'[1]4'!L$21+'[1]4'!L$27*Table6[[#This Row],[TV_State]]+'[1]4'!L$22*Table6[[#This Row],[NJ_DUM]]+'[1]4'!L$23*Table6[[#This Row],[NY_DUM]]+'[1]4'!L$24*Table6[[#This Row],[PA_DUM]]+'[1]4'!L$25*Table6[[#This Row],[CT_DUM]]+'[1]4'!L$26*Table6[[#This Row],[DL_DUM]]</f>
        <v>422.70504801991774</v>
      </c>
      <c r="AQ854" s="9">
        <f>Table6[[#This Row],[sales]]-Table6[[#This Row],[Pred_4]]</f>
        <v>-212.65170771621609</v>
      </c>
      <c r="AR854">
        <f>ABS(Table6[[#This Row],[Res_4]]/Table6[[#This Row],[sales]])</f>
        <v>1.0123700361477597</v>
      </c>
      <c r="AS854" s="9">
        <f>'[1]5'!L$20+'[1]5'!L$26*Table6[[#This Row],[Radio_State]]+'[1]5'!L$21*Table6[[#This Row],[NJ_DUM]]+'[1]5'!L$22*Table6[[#This Row],[NY_DUM]]+'[1]5'!L$23*Table6[[#This Row],[PA_DUM]]+'[1]5'!L$24*Table6[[#This Row],[CT_DUM]]+'[1]5'!L$25*Table6[[#This Row],[DL_DUM]]</f>
        <v>415.12401101260701</v>
      </c>
      <c r="AT854" s="9">
        <f>Table6[[#This Row],[sales]]-Table6[[#This Row],[Pred_5]]</f>
        <v>-205.07067070890537</v>
      </c>
      <c r="AU854" s="9">
        <f>ABS(Table6[[#This Row],[Red_5]]/Table6[[#This Row],[sales]])</f>
        <v>0.9762790270909657</v>
      </c>
      <c r="AV854" s="9">
        <f>'[1]6'!L$20+'[1]6'!L$26*Table6[[#This Row],[Online]]+'[1]6'!L$21*Table6[[#This Row],[NJ_DUM]]+'[1]6'!L$22*Table6[[#This Row],[NY_DUM]]+'[1]6'!L$23*Table6[[#This Row],[PA_DUM]]+'[1]6'!L$24*Table6[[#This Row],[CT_DUM]]+'[1]6'!L$25*Table6[[#This Row],[DL_DUM]]</f>
        <v>264.25017330303507</v>
      </c>
      <c r="AW854" s="9">
        <f>Table6[[#This Row],[sales]]-Table6[[#This Row],[Pred_6]]</f>
        <v>-54.196832999333424</v>
      </c>
      <c r="AX854" s="9">
        <f>ABS(Table6[[#This Row],[Red_6]]/Table6[[#This Row],[sales]])</f>
        <v>0.25801462105279527</v>
      </c>
      <c r="AY854" s="9">
        <f>'[1]7'!L$21+'[1]7'!L$27*Table6[[#This Row],[LNTV]]+'[1]7'!L$22*Table6[[#This Row],[NJ_DUM]]+'[1]7'!L$23*Table6[[#This Row],[NY_DUM]]+'[1]7'!L$24*Table6[[#This Row],[PA_DUM]]+'[1]7'!L$25*Table6[[#This Row],[CT_DUM]]+'[1]7'!L$26*Table6[[#This Row],[DL_DUM]]</f>
        <v>5.8906066152120644</v>
      </c>
      <c r="AZ854" s="9">
        <f>Table6[[#This Row],[sales]]-Table6[[#This Row],[Pred_7]]</f>
        <v>204.1627336884896</v>
      </c>
      <c r="BA854" s="9">
        <f>ABS(Table6[[#This Row],[Red_7]]/Table6[[#This Row],[sales]])</f>
        <v>0.97195661536876665</v>
      </c>
      <c r="BB854" s="9">
        <f>'[1]8'!O$22+'[1]8'!O$28*Table6[[#This Row],[LNRADIOLING]]+'[1]8'!O$23*Table6[[#This Row],[DL_DUM]]+'[1]8'!O$24*Table6[[#This Row],[CT_DUM]]+'[1]8'!O$25*Table6[[#This Row],[PA_DUM]]+'[1]8'!O$26*Table6[[#This Row],[NY_DUM]]+'[1]8'!O$27*Table6[[#This Row],[NJ_DUM]]</f>
        <v>5.8653736996122303</v>
      </c>
      <c r="BC854" s="9">
        <f>Table6[[#This Row],[sales]]-Table6[[#This Row],[Pred_8]]</f>
        <v>204.18796660408941</v>
      </c>
      <c r="BD854" s="9">
        <f>ABS(Table6[[#This Row],[Red_8]]/Table6[[#This Row],[sales]])</f>
        <v>0.97207674159748236</v>
      </c>
      <c r="BE854" s="9">
        <f>'[1]9'!M$19+'[1]9'!M$21*Table6[[#This Row],[LNONLINE]]+'[1]9'!M$20*Table6[[#This Row],[DL_DUM]]+'[1]9'!M$22*Table6[[#This Row],[CT_DUM]]+'[1]9'!M$23*Table6[[#This Row],[PA_DUM]]+'[1]9'!M$24*Table6[[#This Row],[NY_DUM]]+'[1]9'!M$25*Table6[[#This Row],[NJ_DUM]]</f>
        <v>5.8493996679612836</v>
      </c>
      <c r="BF854" s="9">
        <f>Table6[[#This Row],[sales]]-Table6[[#This Row],[Pred_9]]</f>
        <v>204.20394063574037</v>
      </c>
      <c r="BG854" s="9">
        <f>ABS(Table6[[#This Row],[Red_9]]/Table6[[#This Row],[sales]])</f>
        <v>0.97215278909869263</v>
      </c>
      <c r="BH854" s="9">
        <f>'[1]10'!P$22+'[1]10'!P$30*Table6[[#This Row],[LNTV]]+'[1]10'!P$29*Table6[[#This Row],[LNRADIOLING]]+'[1]10'!P$24*Table6[[#This Row],[LNONLINELING]]+'[1]10'!P$23*Table6[[#This Row],[DL_DUM]]+'[1]10'!P$25*Table6[[#This Row],[CT_DUM]]+'[1]10'!P$26*Table6[[#This Row],[PA_DUM]]+'[1]10'!P$27*Table6[[#This Row],[NY_DUM]]+'[1]10'!P$28*Table6[[#This Row],[NJ_DUM]]</f>
        <v>5.8332064337431344</v>
      </c>
      <c r="BI854" s="9">
        <f>Table6[[#This Row],[sales]]-Table6[[#This Row],[Pred_10]]</f>
        <v>204.22013386995852</v>
      </c>
      <c r="BJ854" s="45">
        <f>ABS(Table6[[#This Row],[Red_10]]/Table6[[#This Row],[sales]])</f>
        <v>0.9722298801565864</v>
      </c>
      <c r="BK854" s="9">
        <f>'[1]11'!P$32+'[1]11'!P$40*Table6[[#This Row],[LNONLINELING]]+'[1]11'!P$39*Table6[[#This Row],[LNRADIOLING]]+'[1]11'!P$38*Table6[[#This Row],[LNTVLING]]+'[1]11'!P$33*Table6[[#This Row],[DL_DUM]]+'[1]11'!P$34*Table6[[#This Row],[CT_DUM]]+'[1]11'!P$35*Table6[[#This Row],[PA_DUM]]+'[1]11'!P$36*Table6[[#This Row],[NY_DUM]]+'[1]11'!P$37*Table6[[#This Row],[NJ_DUM]]</f>
        <v>5.7995069854504688</v>
      </c>
      <c r="BL854" s="9">
        <f>Table6[[#This Row],[sales]]-Table6[[#This Row],[ Pred_11]]</f>
        <v>204.25383331825117</v>
      </c>
      <c r="BM854" s="47">
        <f>ABS(Table6[[#This Row],[ Red_11]]/Table6[[#This Row],[sales]])</f>
        <v>0.97239031296971823</v>
      </c>
      <c r="BN854" s="9">
        <f>'[1]12'!K$22+'[1]12'!K$28*Table6[[#This Row],[COMBINE LN LING]]+'[1]12'!K$23*Table6[[#This Row],[DL_DUM]]+'[1]12'!K$24*Table6[[#This Row],[CT_DUM]]+'[1]12'!K$25*Table6[[#This Row],[PA_DUM]]+'[1]12'!K$26*Table6[[#This Row],[NY_DUM]]+'[1]12'!K$27*Table6[[#This Row],[NJ_DUM]]</f>
        <v>5.877353053497492</v>
      </c>
      <c r="BO854" s="9">
        <f>Table6[[#This Row],[sales]]-Table6[[#This Row],[ Pred_12]]</f>
        <v>204.17598725020414</v>
      </c>
      <c r="BP854" s="47">
        <f>ABS(Table6[[#This Row],[ Red_12]]/Table6[[#This Row],[sales]])</f>
        <v>0.9720197115408884</v>
      </c>
      <c r="BQ854">
        <f>LN(G854+'2019 Totals and Calculations'!C$18)</f>
        <v>7.0736485527504662</v>
      </c>
      <c r="BR854">
        <f>LN(Table6[[#This Row],[PROF RADIO]]+'2019 Totals and Calculations'!D$18)</f>
        <v>5.2241664563428927</v>
      </c>
      <c r="BS854">
        <f>LN(Table6[[#This Row],[ONLINE LINGERING]]+'2019 Totals and Calculations'!E$18)</f>
        <v>4.6613292571243603</v>
      </c>
      <c r="BT854">
        <f>MONTH(Table6[[#This Row],[Date]])</f>
        <v>4</v>
      </c>
      <c r="BU854">
        <f t="shared" si="364"/>
        <v>0</v>
      </c>
      <c r="BV854">
        <f t="shared" si="365"/>
        <v>0</v>
      </c>
      <c r="BW854">
        <f t="shared" si="366"/>
        <v>0</v>
      </c>
      <c r="BX854">
        <f t="shared" si="367"/>
        <v>1</v>
      </c>
      <c r="BY854">
        <f t="shared" si="368"/>
        <v>0</v>
      </c>
      <c r="BZ854">
        <f t="shared" si="369"/>
        <v>0</v>
      </c>
      <c r="CA854">
        <f t="shared" si="370"/>
        <v>0</v>
      </c>
      <c r="CB854">
        <f t="shared" si="371"/>
        <v>0</v>
      </c>
      <c r="CC854">
        <f t="shared" si="372"/>
        <v>0</v>
      </c>
      <c r="CD854">
        <f t="shared" si="373"/>
        <v>0</v>
      </c>
      <c r="CE854">
        <f t="shared" si="374"/>
        <v>0</v>
      </c>
      <c r="CF854">
        <f t="shared" si="375"/>
        <v>0</v>
      </c>
      <c r="CG854">
        <f t="shared" si="376"/>
        <v>68</v>
      </c>
      <c r="CH85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214.04189970327928</v>
      </c>
      <c r="CI854" s="79">
        <f>Table6[[#This Row],[sales]]-CH854</f>
        <v>-3.9885593995776389</v>
      </c>
      <c r="CJ854">
        <f>ABS(Table6[[#This Row],[sales]]-CH854)/Table6[[#This Row],[sales]]</f>
        <v>1.8988316938025628E-2</v>
      </c>
      <c r="CK85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210.19353850416897</v>
      </c>
      <c r="CL854" s="79">
        <f>Table6[[#This Row],[sales]]-CK854</f>
        <v>-0.14019820046732434</v>
      </c>
      <c r="CM854">
        <f>ABS(Table6[[#This Row],[sales]]-CK854)/Table6[[#This Row],[sales]]</f>
        <v>6.6744094744992596E-4</v>
      </c>
      <c r="CN85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215.55588526395013</v>
      </c>
      <c r="CO854" s="79">
        <f>Table6[[#This Row],[sales]]-CN854</f>
        <v>-5.5025449602484855</v>
      </c>
      <c r="CP854">
        <f>ABS(Table6[[#This Row],[sales]]-CN854)/Table6[[#This Row],[sales]]</f>
        <v>2.6195941241842359E-2</v>
      </c>
      <c r="CQ85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217.14692436993539</v>
      </c>
      <c r="CR854" s="79">
        <f>Table6[[#This Row],[sales]]-CQ854</f>
        <v>-7.0935840662337455</v>
      </c>
      <c r="CS854">
        <f>ABS(Table6[[#This Row],[sales]]-CQ854)/Table6[[#This Row],[sales]]</f>
        <v>3.3770394015051705E-2</v>
      </c>
    </row>
    <row r="855" spans="1:97" x14ac:dyDescent="0.2">
      <c r="A855">
        <v>854</v>
      </c>
      <c r="B855" t="s">
        <v>953</v>
      </c>
      <c r="C855" s="5">
        <v>43212</v>
      </c>
      <c r="D855" s="6">
        <v>846.5103741206583</v>
      </c>
      <c r="E855" s="8">
        <f>YEAR(Table6[[#This Row],[Date]])</f>
        <v>2018</v>
      </c>
      <c r="F855" s="6">
        <f>Table6[[#This Row],[TV_State]]+Table6[[#This Row],[Radio_State]]+Table6[[#This Row],[Online]]</f>
        <v>1034.6237905919156</v>
      </c>
      <c r="G855" s="6">
        <f t="shared" si="351"/>
        <v>827.39562968562348</v>
      </c>
      <c r="H855" s="6">
        <f>LN(Table6[[#This Row],[PROF TV LING]])</f>
        <v>6.7182829720283763</v>
      </c>
      <c r="I855" s="6">
        <f t="shared" si="352"/>
        <v>6.7411224568089727</v>
      </c>
      <c r="J855" s="6">
        <v>125.40894431417159</v>
      </c>
      <c r="K855" s="6">
        <f t="shared" si="357"/>
        <v>124.17944486011109</v>
      </c>
      <c r="L855" s="6">
        <f>0.5*J854+0.5*Table6[[#This Row],[Radio_State]]</f>
        <v>124.78810795618065</v>
      </c>
      <c r="M855" s="6">
        <f>LN(Table6[[#This Row],[RADIO LINGERING ]])</f>
        <v>4.826617162582405</v>
      </c>
      <c r="N855" s="6">
        <f t="shared" si="353"/>
        <v>4.8315799519245335</v>
      </c>
      <c r="O855" s="6">
        <v>62.704472157085796</v>
      </c>
      <c r="P855" s="6">
        <f t="shared" si="354"/>
        <v>62.439523683182614</v>
      </c>
      <c r="Q855" s="6">
        <f>0.3*O854+0.7*Table6[[#This Row],[Online]]</f>
        <v>62.518221249688509</v>
      </c>
      <c r="R855" s="6">
        <f>LN(Table6[[#This Row],[ONLINE LINGERING]])</f>
        <v>4.1354580542478461</v>
      </c>
      <c r="S855" s="6">
        <f t="shared" si="355"/>
        <v>4.138432771364589</v>
      </c>
      <c r="T855" s="6">
        <v>200.75453298148014</v>
      </c>
      <c r="U855" s="6">
        <f t="shared" si="356"/>
        <v>5.302082932803474</v>
      </c>
      <c r="V855" s="8">
        <f>YEAR(Table6[[#This Row],[Date]])</f>
        <v>2018</v>
      </c>
      <c r="W855" s="8">
        <f>WEEKNUM(Table6[[#This Row],[Date]])</f>
        <v>17</v>
      </c>
      <c r="X855" t="s">
        <v>1022</v>
      </c>
      <c r="Y855" s="9">
        <f>Table6[[#This Row],[LNTVLING]]+Table6[[#This Row],[LNRADIOLING]]+Table6[[#This Row],[LNONLINELING]]</f>
        <v>15.680358188858627</v>
      </c>
      <c r="Z855">
        <f t="shared" si="377"/>
        <v>1</v>
      </c>
      <c r="AA855">
        <f t="shared" si="358"/>
        <v>0</v>
      </c>
      <c r="AB855">
        <f t="shared" si="359"/>
        <v>0</v>
      </c>
      <c r="AC855">
        <f t="shared" si="360"/>
        <v>0</v>
      </c>
      <c r="AD855">
        <f t="shared" si="361"/>
        <v>0</v>
      </c>
      <c r="AE855">
        <f t="shared" si="362"/>
        <v>0</v>
      </c>
      <c r="AF855">
        <f t="shared" si="363"/>
        <v>1</v>
      </c>
      <c r="AG855" s="9">
        <f>'[1]1'!J$20+'[1]1'!J$21*Table6[[#This Row],[TV_State]]</f>
        <v>2162.2153831578521</v>
      </c>
      <c r="AH855" s="9">
        <f>Table6[[#This Row],[sales]]-Table6[[#This Row],[Pred_1]]</f>
        <v>-1961.4608501763719</v>
      </c>
      <c r="AI855">
        <f>ABS(Table6[[#This Row],[Res_1]])/Table6[[#This Row],[sales]]</f>
        <v>9.7704436410276188</v>
      </c>
      <c r="AJ855" s="9">
        <f>'[1]2'!J$20+'[1]2'!J$21*Table6[[#This Row],[Radio_State]]</f>
        <v>2264.8339430920528</v>
      </c>
      <c r="AK855" s="9">
        <f>Table6[[#This Row],[sales]]-Table6[[#This Row],[ Pred_2 ]]</f>
        <v>-2064.0794101105726</v>
      </c>
      <c r="AL855">
        <f>ABS(Table6[[#This Row],[ Res_2 ]])/Table6[[#This Row],[sales]]</f>
        <v>10.281607988901483</v>
      </c>
      <c r="AM855" s="10">
        <f>'[1]3'!J$20+'[1]3'!J$21*Data!O855</f>
        <v>2162.9940541026476</v>
      </c>
      <c r="AN855" s="9">
        <f>Table6[[#This Row],[sales]]-Table6[[#This Row],[Pred_3]]</f>
        <v>-1962.2395211211674</v>
      </c>
      <c r="AO855" s="9">
        <f>ABS(Table6[[#This Row],[Res_3]])/Table6[[#This Row],[sales]]</f>
        <v>9.7743223626347024</v>
      </c>
      <c r="AP855" s="9">
        <f>'[1]4'!L$21+'[1]4'!L$27*Table6[[#This Row],[TV_State]]+'[1]4'!L$22*Table6[[#This Row],[NJ_DUM]]+'[1]4'!L$23*Table6[[#This Row],[NY_DUM]]+'[1]4'!L$24*Table6[[#This Row],[PA_DUM]]+'[1]4'!L$25*Table6[[#This Row],[CT_DUM]]+'[1]4'!L$26*Table6[[#This Row],[DL_DUM]]</f>
        <v>424.55379855665865</v>
      </c>
      <c r="AQ855" s="9">
        <f>Table6[[#This Row],[sales]]-Table6[[#This Row],[Pred_4]]</f>
        <v>-223.79926557517851</v>
      </c>
      <c r="AR855">
        <f>ABS(Table6[[#This Row],[Res_4]]/Table6[[#This Row],[sales]])</f>
        <v>1.1147905965133265</v>
      </c>
      <c r="AS855" s="9">
        <f>'[1]5'!L$20+'[1]5'!L$26*Table6[[#This Row],[Radio_State]]+'[1]5'!L$21*Table6[[#This Row],[NJ_DUM]]+'[1]5'!L$22*Table6[[#This Row],[NY_DUM]]+'[1]5'!L$23*Table6[[#This Row],[PA_DUM]]+'[1]5'!L$24*Table6[[#This Row],[CT_DUM]]+'[1]5'!L$25*Table6[[#This Row],[DL_DUM]]</f>
        <v>417.31133583946257</v>
      </c>
      <c r="AT855" s="9">
        <f>Table6[[#This Row],[sales]]-Table6[[#This Row],[Pred_5]]</f>
        <v>-216.55680285798243</v>
      </c>
      <c r="AU855" s="9">
        <f>ABS(Table6[[#This Row],[Red_5]]/Table6[[#This Row],[sales]])</f>
        <v>1.0787143863793107</v>
      </c>
      <c r="AV855" s="9">
        <f>'[1]6'!L$20+'[1]6'!L$26*Table6[[#This Row],[Online]]+'[1]6'!L$21*Table6[[#This Row],[NJ_DUM]]+'[1]6'!L$22*Table6[[#This Row],[NY_DUM]]+'[1]6'!L$23*Table6[[#This Row],[PA_DUM]]+'[1]6'!L$24*Table6[[#This Row],[CT_DUM]]+'[1]6'!L$25*Table6[[#This Row],[DL_DUM]]</f>
        <v>266.95221304793</v>
      </c>
      <c r="AW855" s="9">
        <f>Table6[[#This Row],[sales]]-Table6[[#This Row],[Pred_6]]</f>
        <v>-66.197680066449863</v>
      </c>
      <c r="AX855" s="9">
        <f>ABS(Table6[[#This Row],[Red_6]]/Table6[[#This Row],[sales]])</f>
        <v>0.32974438526156064</v>
      </c>
      <c r="AY855" s="9">
        <f>'[1]7'!L$21+'[1]7'!L$27*Table6[[#This Row],[LNTV]]+'[1]7'!L$22*Table6[[#This Row],[NJ_DUM]]+'[1]7'!L$23*Table6[[#This Row],[NY_DUM]]+'[1]7'!L$24*Table6[[#This Row],[PA_DUM]]+'[1]7'!L$25*Table6[[#This Row],[CT_DUM]]+'[1]7'!L$26*Table6[[#This Row],[DL_DUM]]</f>
        <v>5.8917079625020659</v>
      </c>
      <c r="AZ855" s="9">
        <f>Table6[[#This Row],[sales]]-Table6[[#This Row],[Pred_7]]</f>
        <v>194.86282501897807</v>
      </c>
      <c r="BA855" s="9">
        <f>ABS(Table6[[#This Row],[Red_7]]/Table6[[#This Row],[sales]])</f>
        <v>0.97065217967932216</v>
      </c>
      <c r="BB855" s="9">
        <f>'[1]8'!O$22+'[1]8'!O$28*Table6[[#This Row],[LNRADIOLING]]+'[1]8'!O$23*Table6[[#This Row],[DL_DUM]]+'[1]8'!O$24*Table6[[#This Row],[CT_DUM]]+'[1]8'!O$25*Table6[[#This Row],[PA_DUM]]+'[1]8'!O$26*Table6[[#This Row],[NY_DUM]]+'[1]8'!O$27*Table6[[#This Row],[NJ_DUM]]</f>
        <v>5.8660835656160071</v>
      </c>
      <c r="BC855" s="9">
        <f>Table6[[#This Row],[sales]]-Table6[[#This Row],[Pred_8]]</f>
        <v>194.88844941586413</v>
      </c>
      <c r="BD855" s="9">
        <f>ABS(Table6[[#This Row],[Red_8]]/Table6[[#This Row],[sales]])</f>
        <v>0.97077982011914443</v>
      </c>
      <c r="BE855" s="9">
        <f>'[1]9'!M$19+'[1]9'!M$21*Table6[[#This Row],[LNONLINE]]+'[1]9'!M$20*Table6[[#This Row],[DL_DUM]]+'[1]9'!M$22*Table6[[#This Row],[CT_DUM]]+'[1]9'!M$23*Table6[[#This Row],[PA_DUM]]+'[1]9'!M$24*Table6[[#This Row],[NY_DUM]]+'[1]9'!M$25*Table6[[#This Row],[NJ_DUM]]</f>
        <v>5.8525501162926155</v>
      </c>
      <c r="BF855" s="9">
        <f>Table6[[#This Row],[sales]]-Table6[[#This Row],[Pred_9]]</f>
        <v>194.90198286518753</v>
      </c>
      <c r="BG855" s="9">
        <f>ABS(Table6[[#This Row],[Red_9]]/Table6[[#This Row],[sales]])</f>
        <v>0.9708472330394029</v>
      </c>
      <c r="BH855" s="9">
        <f>'[1]10'!P$22+'[1]10'!P$30*Table6[[#This Row],[LNTV]]+'[1]10'!P$29*Table6[[#This Row],[LNRADIOLING]]+'[1]10'!P$24*Table6[[#This Row],[LNONLINELING]]+'[1]10'!P$23*Table6[[#This Row],[DL_DUM]]+'[1]10'!P$25*Table6[[#This Row],[CT_DUM]]+'[1]10'!P$26*Table6[[#This Row],[PA_DUM]]+'[1]10'!P$27*Table6[[#This Row],[NY_DUM]]+'[1]10'!P$28*Table6[[#This Row],[NJ_DUM]]</f>
        <v>5.8350175170193523</v>
      </c>
      <c r="BI855" s="9">
        <f>Table6[[#This Row],[sales]]-Table6[[#This Row],[Pred_10]]</f>
        <v>194.9195154644608</v>
      </c>
      <c r="BJ855" s="45">
        <f>ABS(Table6[[#This Row],[Red_10]]/Table6[[#This Row],[sales]])</f>
        <v>0.97093456655567711</v>
      </c>
      <c r="BK855" s="9">
        <f>'[1]11'!P$32+'[1]11'!P$40*Table6[[#This Row],[LNONLINELING]]+'[1]11'!P$39*Table6[[#This Row],[LNRADIOLING]]+'[1]11'!P$38*Table6[[#This Row],[LNTVLING]]+'[1]11'!P$33*Table6[[#This Row],[DL_DUM]]+'[1]11'!P$34*Table6[[#This Row],[CT_DUM]]+'[1]11'!P$35*Table6[[#This Row],[PA_DUM]]+'[1]11'!P$36*Table6[[#This Row],[NY_DUM]]+'[1]11'!P$37*Table6[[#This Row],[NJ_DUM]]</f>
        <v>5.8006323836583018</v>
      </c>
      <c r="BL855" s="9">
        <f>Table6[[#This Row],[sales]]-Table6[[#This Row],[ Pred_11]]</f>
        <v>194.95390059782184</v>
      </c>
      <c r="BM855" s="47">
        <f>ABS(Table6[[#This Row],[ Red_11]]/Table6[[#This Row],[sales]])</f>
        <v>0.97110584604237349</v>
      </c>
      <c r="BN855" s="9">
        <f>'[1]12'!K$22+'[1]12'!K$28*Table6[[#This Row],[COMBINE LN LING]]+'[1]12'!K$23*Table6[[#This Row],[DL_DUM]]+'[1]12'!K$24*Table6[[#This Row],[CT_DUM]]+'[1]12'!K$25*Table6[[#This Row],[PA_DUM]]+'[1]12'!K$26*Table6[[#This Row],[NY_DUM]]+'[1]12'!K$27*Table6[[#This Row],[NJ_DUM]]</f>
        <v>5.8802257895979428</v>
      </c>
      <c r="BO855" s="9">
        <f>Table6[[#This Row],[sales]]-Table6[[#This Row],[ Pred_12]]</f>
        <v>194.8743071918822</v>
      </c>
      <c r="BP855" s="47">
        <f>ABS(Table6[[#This Row],[ Red_12]]/Table6[[#This Row],[sales]])</f>
        <v>0.97070937476594665</v>
      </c>
      <c r="BQ855">
        <f>LN(G855+'2019 Totals and Calculations'!C$18)</f>
        <v>7.0805643549644426</v>
      </c>
      <c r="BR855">
        <f>LN(Table6[[#This Row],[PROF RADIO]]+'2019 Totals and Calculations'!D$18)</f>
        <v>5.2307653019394191</v>
      </c>
      <c r="BS855">
        <f>LN(Table6[[#This Row],[ONLINE LINGERING]]+'2019 Totals and Calculations'!E$18)</f>
        <v>4.6671640847677391</v>
      </c>
      <c r="BT855">
        <f>MONTH(Table6[[#This Row],[Date]])</f>
        <v>4</v>
      </c>
      <c r="BU855">
        <f t="shared" si="364"/>
        <v>0</v>
      </c>
      <c r="BV855">
        <f t="shared" si="365"/>
        <v>0</v>
      </c>
      <c r="BW855">
        <f t="shared" si="366"/>
        <v>0</v>
      </c>
      <c r="BX855">
        <f t="shared" si="367"/>
        <v>1</v>
      </c>
      <c r="BY855">
        <f t="shared" si="368"/>
        <v>0</v>
      </c>
      <c r="BZ855">
        <f t="shared" si="369"/>
        <v>0</v>
      </c>
      <c r="CA855">
        <f t="shared" si="370"/>
        <v>0</v>
      </c>
      <c r="CB855">
        <f t="shared" si="371"/>
        <v>0</v>
      </c>
      <c r="CC855">
        <f t="shared" si="372"/>
        <v>0</v>
      </c>
      <c r="CD855">
        <f t="shared" si="373"/>
        <v>0</v>
      </c>
      <c r="CE855">
        <f t="shared" si="374"/>
        <v>0</v>
      </c>
      <c r="CF855">
        <f t="shared" si="375"/>
        <v>0</v>
      </c>
      <c r="CG855">
        <f t="shared" si="376"/>
        <v>69</v>
      </c>
      <c r="CH85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215.06416591198769</v>
      </c>
      <c r="CI855" s="79">
        <f>Table6[[#This Row],[sales]]-CH855</f>
        <v>-14.309632930507547</v>
      </c>
      <c r="CJ855">
        <f>ABS(Table6[[#This Row],[sales]]-CH855)/Table6[[#This Row],[sales]]</f>
        <v>7.1279251920192646E-2</v>
      </c>
      <c r="CK85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211.09700199650234</v>
      </c>
      <c r="CL855" s="79">
        <f>Table6[[#This Row],[sales]]-CK855</f>
        <v>-10.342469015022203</v>
      </c>
      <c r="CM855">
        <f>ABS(Table6[[#This Row],[sales]]-CK855)/Table6[[#This Row],[sales]]</f>
        <v>5.1517984981072927E-2</v>
      </c>
      <c r="CN85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216.4759797919607</v>
      </c>
      <c r="CO855" s="79">
        <f>Table6[[#This Row],[sales]]-CN855</f>
        <v>-15.721446810480558</v>
      </c>
      <c r="CP855">
        <f>ABS(Table6[[#This Row],[sales]]-CN855)/Table6[[#This Row],[sales]]</f>
        <v>7.8311789910770688E-2</v>
      </c>
      <c r="CQ85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218.47449050179591</v>
      </c>
      <c r="CR855" s="79">
        <f>Table6[[#This Row],[sales]]-CQ855</f>
        <v>-17.719957520315774</v>
      </c>
      <c r="CS855">
        <f>ABS(Table6[[#This Row],[sales]]-CQ855)/Table6[[#This Row],[sales]]</f>
        <v>8.8266786593309263E-2</v>
      </c>
    </row>
    <row r="856" spans="1:97" x14ac:dyDescent="0.2">
      <c r="A856">
        <v>855</v>
      </c>
      <c r="B856" t="s">
        <v>953</v>
      </c>
      <c r="C856" s="5">
        <v>43219</v>
      </c>
      <c r="D856" s="6">
        <v>854.97547786186487</v>
      </c>
      <c r="E856" s="8">
        <f>YEAR(Table6[[#This Row],[Date]])</f>
        <v>2018</v>
      </c>
      <c r="F856" s="6">
        <f>Table6[[#This Row],[TV_State]]+Table6[[#This Row],[Radio_State]]+Table6[[#This Row],[Online]]</f>
        <v>1044.9700284978348</v>
      </c>
      <c r="G856" s="6">
        <f t="shared" si="351"/>
        <v>835.66958413849591</v>
      </c>
      <c r="H856" s="6">
        <f>LN(Table6[[#This Row],[PROF TV LING]])</f>
        <v>6.7282333006749502</v>
      </c>
      <c r="I856" s="6">
        <f t="shared" si="352"/>
        <v>6.7510727876621406</v>
      </c>
      <c r="J856" s="6">
        <v>126.66303375731331</v>
      </c>
      <c r="K856" s="6">
        <f t="shared" si="357"/>
        <v>125.4212393087122</v>
      </c>
      <c r="L856" s="6">
        <f>0.5*J855+0.5*Table6[[#This Row],[Radio_State]]</f>
        <v>126.03598903574246</v>
      </c>
      <c r="M856" s="6">
        <f>LN(Table6[[#This Row],[RADIO LINGERING ]])</f>
        <v>4.8365674934355729</v>
      </c>
      <c r="N856" s="6">
        <f t="shared" si="353"/>
        <v>4.8415302827777023</v>
      </c>
      <c r="O856" s="6">
        <v>63.331516878656657</v>
      </c>
      <c r="P856" s="6">
        <f t="shared" si="354"/>
        <v>63.063918920014444</v>
      </c>
      <c r="Q856" s="6">
        <f>0.3*O855+0.7*Table6[[#This Row],[Online]]</f>
        <v>63.143403462185397</v>
      </c>
      <c r="R856" s="6">
        <f>LN(Table6[[#This Row],[ONLINE LINGERING]])</f>
        <v>4.1454083851010139</v>
      </c>
      <c r="S856" s="6">
        <f t="shared" si="355"/>
        <v>4.1483831022177569</v>
      </c>
      <c r="T856" s="6">
        <v>213.58692395757211</v>
      </c>
      <c r="U856" s="6">
        <f t="shared" si="356"/>
        <v>5.3640438877850798</v>
      </c>
      <c r="V856" s="8">
        <f>YEAR(Table6[[#This Row],[Date]])</f>
        <v>2018</v>
      </c>
      <c r="W856" s="8">
        <f>WEEKNUM(Table6[[#This Row],[Date]])</f>
        <v>18</v>
      </c>
      <c r="X856" t="s">
        <v>1023</v>
      </c>
      <c r="Y856" s="9">
        <f>Table6[[#This Row],[LNTVLING]]+Table6[[#This Row],[LNRADIOLING]]+Table6[[#This Row],[LNONLINELING]]</f>
        <v>15.710209179211537</v>
      </c>
      <c r="Z856">
        <f t="shared" si="377"/>
        <v>1</v>
      </c>
      <c r="AA856">
        <f t="shared" si="358"/>
        <v>0</v>
      </c>
      <c r="AB856">
        <f t="shared" si="359"/>
        <v>0</v>
      </c>
      <c r="AC856">
        <f t="shared" si="360"/>
        <v>0</v>
      </c>
      <c r="AD856">
        <f t="shared" si="361"/>
        <v>0</v>
      </c>
      <c r="AE856">
        <f t="shared" si="362"/>
        <v>0</v>
      </c>
      <c r="AF856">
        <f t="shared" si="363"/>
        <v>1</v>
      </c>
      <c r="AG856" s="9">
        <f>'[1]1'!J$20+'[1]1'!J$21*Table6[[#This Row],[TV_State]]</f>
        <v>2170.5402115348675</v>
      </c>
      <c r="AH856" s="9">
        <f>Table6[[#This Row],[sales]]-Table6[[#This Row],[Pred_1]]</f>
        <v>-1956.9532875772954</v>
      </c>
      <c r="AI856">
        <f>ABS(Table6[[#This Row],[Res_1]])/Table6[[#This Row],[sales]]</f>
        <v>9.1623272217077929</v>
      </c>
      <c r="AJ856" s="9">
        <f>'[1]2'!J$20+'[1]2'!J$21*Table6[[#This Row],[Radio_State]]</f>
        <v>2270.3394644829982</v>
      </c>
      <c r="AK856" s="9">
        <f>Table6[[#This Row],[sales]]-Table6[[#This Row],[ Pred_2 ]]</f>
        <v>-2056.752540525426</v>
      </c>
      <c r="AL856">
        <f>ABS(Table6[[#This Row],[ Res_2 ]])/Table6[[#This Row],[sales]]</f>
        <v>9.6295807927548438</v>
      </c>
      <c r="AM856" s="10">
        <f>'[1]3'!J$20+'[1]3'!J$21*Data!O856</f>
        <v>2166.6166928264256</v>
      </c>
      <c r="AN856" s="9">
        <f>Table6[[#This Row],[sales]]-Table6[[#This Row],[Pred_3]]</f>
        <v>-1953.0297688688536</v>
      </c>
      <c r="AO856" s="9">
        <f>ABS(Table6[[#This Row],[Res_3]])/Table6[[#This Row],[sales]]</f>
        <v>9.1439575638853832</v>
      </c>
      <c r="AP856" s="9">
        <f>'[1]4'!L$21+'[1]4'!L$27*Table6[[#This Row],[TV_State]]+'[1]4'!L$22*Table6[[#This Row],[NJ_DUM]]+'[1]4'!L$23*Table6[[#This Row],[NY_DUM]]+'[1]4'!L$24*Table6[[#This Row],[PA_DUM]]+'[1]4'!L$25*Table6[[#This Row],[CT_DUM]]+'[1]4'!L$26*Table6[[#This Row],[DL_DUM]]</f>
        <v>426.42103659876705</v>
      </c>
      <c r="AQ856" s="9">
        <f>Table6[[#This Row],[sales]]-Table6[[#This Row],[Pred_4]]</f>
        <v>-212.83411264119493</v>
      </c>
      <c r="AR856">
        <f>ABS(Table6[[#This Row],[Res_4]]/Table6[[#This Row],[sales]])</f>
        <v>0.99647538668365898</v>
      </c>
      <c r="AS856" s="9">
        <f>'[1]5'!L$20+'[1]5'!L$26*Table6[[#This Row],[Radio_State]]+'[1]5'!L$21*Table6[[#This Row],[NJ_DUM]]+'[1]5'!L$22*Table6[[#This Row],[NY_DUM]]+'[1]5'!L$23*Table6[[#This Row],[PA_DUM]]+'[1]5'!L$24*Table6[[#This Row],[CT_DUM]]+'[1]5'!L$25*Table6[[#This Row],[DL_DUM]]</f>
        <v>419.52053391458674</v>
      </c>
      <c r="AT856" s="9">
        <f>Table6[[#This Row],[sales]]-Table6[[#This Row],[Pred_5]]</f>
        <v>-205.93360995701462</v>
      </c>
      <c r="AU856" s="9">
        <f>ABS(Table6[[#This Row],[Red_5]]/Table6[[#This Row],[sales]])</f>
        <v>0.96416768471239478</v>
      </c>
      <c r="AV856" s="9">
        <f>'[1]6'!L$20+'[1]6'!L$26*Table6[[#This Row],[Online]]+'[1]6'!L$21*Table6[[#This Row],[NJ_DUM]]+'[1]6'!L$22*Table6[[#This Row],[NY_DUM]]+'[1]6'!L$23*Table6[[#This Row],[PA_DUM]]+'[1]6'!L$24*Table6[[#This Row],[CT_DUM]]+'[1]6'!L$25*Table6[[#This Row],[DL_DUM]]</f>
        <v>269.68127319027394</v>
      </c>
      <c r="AW856" s="9">
        <f>Table6[[#This Row],[sales]]-Table6[[#This Row],[Pred_6]]</f>
        <v>-56.09434923270183</v>
      </c>
      <c r="AX856" s="9">
        <f>ABS(Table6[[#This Row],[Red_6]]/Table6[[#This Row],[sales]])</f>
        <v>0.26263007207241146</v>
      </c>
      <c r="AY856" s="9">
        <f>'[1]7'!L$21+'[1]7'!L$27*Table6[[#This Row],[LNTV]]+'[1]7'!L$22*Table6[[#This Row],[NJ_DUM]]+'[1]7'!L$23*Table6[[#This Row],[NY_DUM]]+'[1]7'!L$24*Table6[[#This Row],[PA_DUM]]+'[1]7'!L$25*Table6[[#This Row],[CT_DUM]]+'[1]7'!L$26*Table6[[#This Row],[DL_DUM]]</f>
        <v>5.8928093097920664</v>
      </c>
      <c r="AZ856" s="9">
        <f>Table6[[#This Row],[sales]]-Table6[[#This Row],[Pred_7]]</f>
        <v>207.69411464778005</v>
      </c>
      <c r="BA856" s="9">
        <f>ABS(Table6[[#This Row],[Red_7]]/Table6[[#This Row],[sales]])</f>
        <v>0.97241025246019919</v>
      </c>
      <c r="BB856" s="9">
        <f>'[1]8'!O$22+'[1]8'!O$28*Table6[[#This Row],[LNRADIOLING]]+'[1]8'!O$23*Table6[[#This Row],[DL_DUM]]+'[1]8'!O$24*Table6[[#This Row],[CT_DUM]]+'[1]8'!O$25*Table6[[#This Row],[PA_DUM]]+'[1]8'!O$26*Table6[[#This Row],[NY_DUM]]+'[1]8'!O$27*Table6[[#This Row],[NJ_DUM]]</f>
        <v>5.866793431619783</v>
      </c>
      <c r="BC856" s="9">
        <f>Table6[[#This Row],[sales]]-Table6[[#This Row],[Pred_8]]</f>
        <v>207.72013052595233</v>
      </c>
      <c r="BD856" s="9">
        <f>ABS(Table6[[#This Row],[Red_8]]/Table6[[#This Row],[sales]])</f>
        <v>0.97253205709922019</v>
      </c>
      <c r="BE856" s="9">
        <f>'[1]9'!M$19+'[1]9'!M$21*Table6[[#This Row],[LNONLINE]]+'[1]9'!M$20*Table6[[#This Row],[DL_DUM]]+'[1]9'!M$22*Table6[[#This Row],[CT_DUM]]+'[1]9'!M$23*Table6[[#This Row],[PA_DUM]]+'[1]9'!M$24*Table6[[#This Row],[NY_DUM]]+'[1]9'!M$25*Table6[[#This Row],[NJ_DUM]]</f>
        <v>5.8557005646239482</v>
      </c>
      <c r="BF856" s="9">
        <f>Table6[[#This Row],[sales]]-Table6[[#This Row],[Pred_9]]</f>
        <v>207.73122339294815</v>
      </c>
      <c r="BG856" s="9">
        <f>ABS(Table6[[#This Row],[Red_9]]/Table6[[#This Row],[sales]])</f>
        <v>0.97258399317653377</v>
      </c>
      <c r="BH856" s="9">
        <f>'[1]10'!P$22+'[1]10'!P$30*Table6[[#This Row],[LNTV]]+'[1]10'!P$29*Table6[[#This Row],[LNRADIOLING]]+'[1]10'!P$24*Table6[[#This Row],[LNONLINELING]]+'[1]10'!P$23*Table6[[#This Row],[DL_DUM]]+'[1]10'!P$25*Table6[[#This Row],[CT_DUM]]+'[1]10'!P$26*Table6[[#This Row],[PA_DUM]]+'[1]10'!P$27*Table6[[#This Row],[NY_DUM]]+'[1]10'!P$28*Table6[[#This Row],[NJ_DUM]]</f>
        <v>5.8368286002955703</v>
      </c>
      <c r="BI856" s="9">
        <f>Table6[[#This Row],[sales]]-Table6[[#This Row],[Pred_10]]</f>
        <v>207.75009535727654</v>
      </c>
      <c r="BJ856" s="45">
        <f>ABS(Table6[[#This Row],[Red_10]]/Table6[[#This Row],[sales]])</f>
        <v>0.97267235047846357</v>
      </c>
      <c r="BK856" s="9">
        <f>'[1]11'!P$32+'[1]11'!P$40*Table6[[#This Row],[LNONLINELING]]+'[1]11'!P$39*Table6[[#This Row],[LNRADIOLING]]+'[1]11'!P$38*Table6[[#This Row],[LNTVLING]]+'[1]11'!P$33*Table6[[#This Row],[DL_DUM]]+'[1]11'!P$34*Table6[[#This Row],[CT_DUM]]+'[1]11'!P$35*Table6[[#This Row],[PA_DUM]]+'[1]11'!P$36*Table6[[#This Row],[NY_DUM]]+'[1]11'!P$37*Table6[[#This Row],[NJ_DUM]]</f>
        <v>5.8017577817013031</v>
      </c>
      <c r="BL856" s="9">
        <f>Table6[[#This Row],[sales]]-Table6[[#This Row],[ Pred_11]]</f>
        <v>207.78516617587081</v>
      </c>
      <c r="BM856" s="47">
        <f>ABS(Table6[[#This Row],[ Red_11]]/Table6[[#This Row],[sales]])</f>
        <v>0.97283654975594958</v>
      </c>
      <c r="BN856" s="9">
        <f>'[1]12'!K$22+'[1]12'!K$28*Table6[[#This Row],[COMBINE LN LING]]+'[1]12'!K$23*Table6[[#This Row],[DL_DUM]]+'[1]12'!K$24*Table6[[#This Row],[CT_DUM]]+'[1]12'!K$25*Table6[[#This Row],[PA_DUM]]+'[1]12'!K$26*Table6[[#This Row],[NY_DUM]]+'[1]12'!K$27*Table6[[#This Row],[NJ_DUM]]</f>
        <v>5.8830985257924366</v>
      </c>
      <c r="BO856" s="9">
        <f>Table6[[#This Row],[sales]]-Table6[[#This Row],[ Pred_12]]</f>
        <v>207.70382543177968</v>
      </c>
      <c r="BP856" s="47">
        <f>ABS(Table6[[#This Row],[ Red_12]]/Table6[[#This Row],[sales]])</f>
        <v>0.97245571771537342</v>
      </c>
      <c r="BQ856">
        <f>LN(G856+'2019 Totals and Calculations'!C$18)</f>
        <v>7.0875011031818858</v>
      </c>
      <c r="BR856">
        <f>LN(Table6[[#This Row],[PROF RADIO]]+'2019 Totals and Calculations'!D$18)</f>
        <v>5.2373862273962413</v>
      </c>
      <c r="BS856">
        <f>LN(Table6[[#This Row],[ONLINE LINGERING]]+'2019 Totals and Calculations'!E$18)</f>
        <v>4.673022904791746</v>
      </c>
      <c r="BT856">
        <f>MONTH(Table6[[#This Row],[Date]])</f>
        <v>4</v>
      </c>
      <c r="BU856">
        <f t="shared" si="364"/>
        <v>0</v>
      </c>
      <c r="BV856">
        <f t="shared" si="365"/>
        <v>0</v>
      </c>
      <c r="BW856">
        <f t="shared" si="366"/>
        <v>0</v>
      </c>
      <c r="BX856">
        <f t="shared" si="367"/>
        <v>1</v>
      </c>
      <c r="BY856">
        <f t="shared" si="368"/>
        <v>0</v>
      </c>
      <c r="BZ856">
        <f t="shared" si="369"/>
        <v>0</v>
      </c>
      <c r="CA856">
        <f t="shared" si="370"/>
        <v>0</v>
      </c>
      <c r="CB856">
        <f t="shared" si="371"/>
        <v>0</v>
      </c>
      <c r="CC856">
        <f t="shared" si="372"/>
        <v>0</v>
      </c>
      <c r="CD856">
        <f t="shared" si="373"/>
        <v>0</v>
      </c>
      <c r="CE856">
        <f t="shared" si="374"/>
        <v>0</v>
      </c>
      <c r="CF856">
        <f t="shared" si="375"/>
        <v>0</v>
      </c>
      <c r="CG856">
        <f t="shared" si="376"/>
        <v>70</v>
      </c>
      <c r="CH85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216.09266326455852</v>
      </c>
      <c r="CI856" s="79">
        <f>Table6[[#This Row],[sales]]-CH856</f>
        <v>-2.5057393069864133</v>
      </c>
      <c r="CJ856">
        <f>ABS(Table6[[#This Row],[sales]]-CH856)/Table6[[#This Row],[sales]]</f>
        <v>1.17317074498632E-2</v>
      </c>
      <c r="CK85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212.00578333381401</v>
      </c>
      <c r="CL856" s="79">
        <f>Table6[[#This Row],[sales]]-CK856</f>
        <v>1.5811406237581025</v>
      </c>
      <c r="CM856">
        <f>ABS(Table6[[#This Row],[sales]]-CK856)/Table6[[#This Row],[sales]]</f>
        <v>7.402796924366903E-3</v>
      </c>
      <c r="CN85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217.40170519246695</v>
      </c>
      <c r="CO856" s="79">
        <f>Table6[[#This Row],[sales]]-CN856</f>
        <v>-3.8147812348948378</v>
      </c>
      <c r="CP856">
        <f>ABS(Table6[[#This Row],[sales]]-CN856)/Table6[[#This Row],[sales]]</f>
        <v>1.7860556087472019E-2</v>
      </c>
      <c r="CQ85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219.81271776151596</v>
      </c>
      <c r="CR856" s="79">
        <f>Table6[[#This Row],[sales]]-CQ856</f>
        <v>-6.2257938039438443</v>
      </c>
      <c r="CS856">
        <f>ABS(Table6[[#This Row],[sales]]-CQ856)/Table6[[#This Row],[sales]]</f>
        <v>2.9148759149603017E-2</v>
      </c>
    </row>
    <row r="857" spans="1:97" x14ac:dyDescent="0.2">
      <c r="A857">
        <v>856</v>
      </c>
      <c r="B857" t="s">
        <v>953</v>
      </c>
      <c r="C857" s="5">
        <v>43226</v>
      </c>
      <c r="D857" s="6">
        <v>863.52523264048352</v>
      </c>
      <c r="E857" s="8">
        <f>YEAR(Table6[[#This Row],[Date]])</f>
        <v>2018</v>
      </c>
      <c r="F857" s="6">
        <f>Table6[[#This Row],[TV_State]]+Table6[[#This Row],[Radio_State]]+Table6[[#This Row],[Online]]</f>
        <v>1055.4197287828133</v>
      </c>
      <c r="G857" s="6">
        <f t="shared" si="351"/>
        <v>844.02627868909212</v>
      </c>
      <c r="H857" s="6">
        <f>LN(Table6[[#This Row],[PROF TV LING]])</f>
        <v>6.7381836299987956</v>
      </c>
      <c r="I857" s="6">
        <f t="shared" si="352"/>
        <v>6.7610231185153085</v>
      </c>
      <c r="J857" s="6">
        <v>127.92966409488645</v>
      </c>
      <c r="K857" s="6">
        <f t="shared" si="357"/>
        <v>126.67545170179932</v>
      </c>
      <c r="L857" s="6">
        <f>0.5*J856+0.5*Table6[[#This Row],[Radio_State]]</f>
        <v>127.29634892609988</v>
      </c>
      <c r="M857" s="6">
        <f>LN(Table6[[#This Row],[RADIO LINGERING ]])</f>
        <v>4.8465178242887408</v>
      </c>
      <c r="N857" s="6">
        <f t="shared" si="353"/>
        <v>4.8514806136308701</v>
      </c>
      <c r="O857" s="6">
        <v>63.964832047443224</v>
      </c>
      <c r="P857" s="6">
        <f t="shared" si="354"/>
        <v>63.694558109214583</v>
      </c>
      <c r="Q857" s="6">
        <f>0.3*O856+0.7*Table6[[#This Row],[Online]]</f>
        <v>63.774837496807251</v>
      </c>
      <c r="R857" s="6">
        <f>LN(Table6[[#This Row],[ONLINE LINGERING]])</f>
        <v>4.1553587159541818</v>
      </c>
      <c r="S857" s="6">
        <f t="shared" si="355"/>
        <v>4.1583334330709247</v>
      </c>
      <c r="T857" s="6">
        <v>609.3053357936617</v>
      </c>
      <c r="U857" s="6">
        <f t="shared" si="356"/>
        <v>6.412319514468134</v>
      </c>
      <c r="V857" s="8">
        <f>YEAR(Table6[[#This Row],[Date]])</f>
        <v>2018</v>
      </c>
      <c r="W857" s="8">
        <f>WEEKNUM(Table6[[#This Row],[Date]])</f>
        <v>19</v>
      </c>
      <c r="X857" t="s">
        <v>1024</v>
      </c>
      <c r="Y857" s="9">
        <f>Table6[[#This Row],[LNTVLING]]+Table6[[#This Row],[LNRADIOLING]]+Table6[[#This Row],[LNONLINELING]]</f>
        <v>15.740060170241719</v>
      </c>
      <c r="Z857">
        <f t="shared" si="377"/>
        <v>1</v>
      </c>
      <c r="AA857">
        <f t="shared" si="358"/>
        <v>0</v>
      </c>
      <c r="AB857">
        <f t="shared" si="359"/>
        <v>0</v>
      </c>
      <c r="AC857">
        <f t="shared" si="360"/>
        <v>0</v>
      </c>
      <c r="AD857">
        <f t="shared" si="361"/>
        <v>0</v>
      </c>
      <c r="AE857">
        <f t="shared" si="362"/>
        <v>0</v>
      </c>
      <c r="AF857">
        <f t="shared" si="363"/>
        <v>1</v>
      </c>
      <c r="AG857" s="9">
        <f>'[1]1'!J$20+'[1]1'!J$21*Table6[[#This Row],[TV_State]]</f>
        <v>2178.9482881956528</v>
      </c>
      <c r="AH857" s="9">
        <f>Table6[[#This Row],[sales]]-Table6[[#This Row],[Pred_1]]</f>
        <v>-1569.6429524019911</v>
      </c>
      <c r="AI857">
        <f>ABS(Table6[[#This Row],[Res_1]])/Table6[[#This Row],[sales]]</f>
        <v>2.5761188359813465</v>
      </c>
      <c r="AJ857" s="9">
        <f>'[1]2'!J$20+'[1]2'!J$21*Table6[[#This Row],[Radio_State]]</f>
        <v>2275.900041087853</v>
      </c>
      <c r="AK857" s="9">
        <f>Table6[[#This Row],[sales]]-Table6[[#This Row],[ Pred_2 ]]</f>
        <v>-1666.5947052941913</v>
      </c>
      <c r="AL857">
        <f>ABS(Table6[[#This Row],[ Res_2 ]])/Table6[[#This Row],[sales]]</f>
        <v>2.7352373389662477</v>
      </c>
      <c r="AM857" s="10">
        <f>'[1]3'!J$20+'[1]3'!J$21*Data!O857</f>
        <v>2170.2755579374411</v>
      </c>
      <c r="AN857" s="9">
        <f>Table6[[#This Row],[sales]]-Table6[[#This Row],[Pred_3]]</f>
        <v>-1560.9702221437794</v>
      </c>
      <c r="AO857" s="9">
        <f>ABS(Table6[[#This Row],[Res_3]])/Table6[[#This Row],[sales]]</f>
        <v>2.5618850360312524</v>
      </c>
      <c r="AP857" s="9">
        <f>'[1]4'!L$21+'[1]4'!L$27*Table6[[#This Row],[TV_State]]+'[1]4'!L$22*Table6[[#This Row],[NJ_DUM]]+'[1]4'!L$23*Table6[[#This Row],[NY_DUM]]+'[1]4'!L$24*Table6[[#This Row],[PA_DUM]]+'[1]4'!L$25*Table6[[#This Row],[CT_DUM]]+'[1]4'!L$26*Table6[[#This Row],[DL_DUM]]</f>
        <v>428.30694702129648</v>
      </c>
      <c r="AQ857" s="9">
        <f>Table6[[#This Row],[sales]]-Table6[[#This Row],[Pred_4]]</f>
        <v>180.99838877236522</v>
      </c>
      <c r="AR857">
        <f>ABS(Table6[[#This Row],[Res_4]]/Table6[[#This Row],[sales]])</f>
        <v>0.2970569567335275</v>
      </c>
      <c r="AS857" s="9">
        <f>'[1]5'!L$20+'[1]5'!L$26*Table6[[#This Row],[Radio_State]]+'[1]5'!L$21*Table6[[#This Row],[NJ_DUM]]+'[1]5'!L$22*Table6[[#This Row],[NY_DUM]]+'[1]5'!L$23*Table6[[#This Row],[PA_DUM]]+'[1]5'!L$24*Table6[[#This Row],[CT_DUM]]+'[1]5'!L$25*Table6[[#This Row],[DL_DUM]]</f>
        <v>421.75182397046206</v>
      </c>
      <c r="AT857" s="9">
        <f>Table6[[#This Row],[sales]]-Table6[[#This Row],[Pred_5]]</f>
        <v>187.55351182319964</v>
      </c>
      <c r="AU857" s="9">
        <f>ABS(Table6[[#This Row],[Red_5]]/Table6[[#This Row],[sales]])</f>
        <v>0.30781531164321485</v>
      </c>
      <c r="AV857" s="9">
        <f>'[1]6'!L$20+'[1]6'!L$26*Table6[[#This Row],[Online]]+'[1]6'!L$21*Table6[[#This Row],[NJ_DUM]]+'[1]6'!L$22*Table6[[#This Row],[NY_DUM]]+'[1]6'!L$23*Table6[[#This Row],[PA_DUM]]+'[1]6'!L$24*Table6[[#This Row],[CT_DUM]]+'[1]6'!L$25*Table6[[#This Row],[DL_DUM]]</f>
        <v>272.43762393404131</v>
      </c>
      <c r="AW857" s="9">
        <f>Table6[[#This Row],[sales]]-Table6[[#This Row],[Pred_6]]</f>
        <v>336.86771185962039</v>
      </c>
      <c r="AX857" s="9">
        <f>ABS(Table6[[#This Row],[Red_6]]/Table6[[#This Row],[sales]])</f>
        <v>0.55287175750861794</v>
      </c>
      <c r="AY857" s="9">
        <f>'[1]7'!L$21+'[1]7'!L$27*Table6[[#This Row],[LNTV]]+'[1]7'!L$22*Table6[[#This Row],[NJ_DUM]]+'[1]7'!L$23*Table6[[#This Row],[NY_DUM]]+'[1]7'!L$24*Table6[[#This Row],[PA_DUM]]+'[1]7'!L$25*Table6[[#This Row],[CT_DUM]]+'[1]7'!L$26*Table6[[#This Row],[DL_DUM]]</f>
        <v>5.893910657082067</v>
      </c>
      <c r="AZ857" s="9">
        <f>Table6[[#This Row],[sales]]-Table6[[#This Row],[Pred_7]]</f>
        <v>603.41142513657962</v>
      </c>
      <c r="BA857" s="9">
        <f>ABS(Table6[[#This Row],[Red_7]]/Table6[[#This Row],[sales]])</f>
        <v>0.99032683564242086</v>
      </c>
      <c r="BB857" s="9">
        <f>'[1]8'!O$22+'[1]8'!O$28*Table6[[#This Row],[LNRADIOLING]]+'[1]8'!O$23*Table6[[#This Row],[DL_DUM]]+'[1]8'!O$24*Table6[[#This Row],[CT_DUM]]+'[1]8'!O$25*Table6[[#This Row],[PA_DUM]]+'[1]8'!O$26*Table6[[#This Row],[NY_DUM]]+'[1]8'!O$27*Table6[[#This Row],[NJ_DUM]]</f>
        <v>5.8675032976235597</v>
      </c>
      <c r="BC857" s="9">
        <f>Table6[[#This Row],[sales]]-Table6[[#This Row],[Pred_8]]</f>
        <v>603.43783249603814</v>
      </c>
      <c r="BD857" s="9">
        <f>ABS(Table6[[#This Row],[Red_8]]/Table6[[#This Row],[sales]])</f>
        <v>0.99037017575107766</v>
      </c>
      <c r="BE857" s="9">
        <f>'[1]9'!M$19+'[1]9'!M$21*Table6[[#This Row],[LNONLINE]]+'[1]9'!M$20*Table6[[#This Row],[DL_DUM]]+'[1]9'!M$22*Table6[[#This Row],[CT_DUM]]+'[1]9'!M$23*Table6[[#This Row],[PA_DUM]]+'[1]9'!M$24*Table6[[#This Row],[NY_DUM]]+'[1]9'!M$25*Table6[[#This Row],[NJ_DUM]]</f>
        <v>5.85885101295528</v>
      </c>
      <c r="BF857" s="9">
        <f>Table6[[#This Row],[sales]]-Table6[[#This Row],[Pred_9]]</f>
        <v>603.44648478070644</v>
      </c>
      <c r="BG857" s="9">
        <f>ABS(Table6[[#This Row],[Red_9]]/Table6[[#This Row],[sales]])</f>
        <v>0.99038437599545437</v>
      </c>
      <c r="BH857" s="9">
        <f>'[1]10'!P$22+'[1]10'!P$30*Table6[[#This Row],[LNTV]]+'[1]10'!P$29*Table6[[#This Row],[LNRADIOLING]]+'[1]10'!P$24*Table6[[#This Row],[LNONLINELING]]+'[1]10'!P$23*Table6[[#This Row],[DL_DUM]]+'[1]10'!P$25*Table6[[#This Row],[CT_DUM]]+'[1]10'!P$26*Table6[[#This Row],[PA_DUM]]+'[1]10'!P$27*Table6[[#This Row],[NY_DUM]]+'[1]10'!P$28*Table6[[#This Row],[NJ_DUM]]</f>
        <v>5.8386396835717882</v>
      </c>
      <c r="BI857" s="9">
        <f>Table6[[#This Row],[sales]]-Table6[[#This Row],[Pred_10]]</f>
        <v>603.46669611008986</v>
      </c>
      <c r="BJ857" s="45">
        <f>ABS(Table6[[#This Row],[Red_10]]/Table6[[#This Row],[sales]])</f>
        <v>0.99041754709735697</v>
      </c>
      <c r="BK857" s="9">
        <f>'[1]11'!P$32+'[1]11'!P$40*Table6[[#This Row],[LNONLINELING]]+'[1]11'!P$39*Table6[[#This Row],[LNRADIOLING]]+'[1]11'!P$38*Table6[[#This Row],[LNTVLING]]+'[1]11'!P$33*Table6[[#This Row],[DL_DUM]]+'[1]11'!P$34*Table6[[#This Row],[CT_DUM]]+'[1]11'!P$35*Table6[[#This Row],[PA_DUM]]+'[1]11'!P$36*Table6[[#This Row],[NY_DUM]]+'[1]11'!P$37*Table6[[#This Row],[NJ_DUM]]</f>
        <v>5.8028831796300633</v>
      </c>
      <c r="BL857" s="9">
        <f>Table6[[#This Row],[sales]]-Table6[[#This Row],[ Pred_11]]</f>
        <v>603.50245261403165</v>
      </c>
      <c r="BM857" s="47">
        <f>ABS(Table6[[#This Row],[ Red_11]]/Table6[[#This Row],[sales]])</f>
        <v>0.99047623114596328</v>
      </c>
      <c r="BN857" s="9">
        <f>'[1]12'!K$22+'[1]12'!K$28*Table6[[#This Row],[COMBINE LN LING]]+'[1]12'!K$23*Table6[[#This Row],[DL_DUM]]+'[1]12'!K$24*Table6[[#This Row],[CT_DUM]]+'[1]12'!K$25*Table6[[#This Row],[PA_DUM]]+'[1]12'!K$26*Table6[[#This Row],[NY_DUM]]+'[1]12'!K$27*Table6[[#This Row],[NJ_DUM]]</f>
        <v>5.8859712620521076</v>
      </c>
      <c r="BO857" s="9">
        <f>Table6[[#This Row],[sales]]-Table6[[#This Row],[ Pred_12]]</f>
        <v>603.41936453160963</v>
      </c>
      <c r="BP857" s="47">
        <f>ABS(Table6[[#This Row],[ Red_12]]/Table6[[#This Row],[sales]])</f>
        <v>0.99033986588286615</v>
      </c>
      <c r="BQ857">
        <f>LN(G857+'2019 Totals and Calculations'!C$18)</f>
        <v>7.0944587151887255</v>
      </c>
      <c r="BR857">
        <f>LN(Table6[[#This Row],[PROF RADIO]]+'2019 Totals and Calculations'!D$18)</f>
        <v>5.2440291601573294</v>
      </c>
      <c r="BS857">
        <f>LN(Table6[[#This Row],[ONLINE LINGERING]]+'2019 Totals and Calculations'!E$18)</f>
        <v>4.6789056748323796</v>
      </c>
      <c r="BT857">
        <f>MONTH(Table6[[#This Row],[Date]])</f>
        <v>5</v>
      </c>
      <c r="BU857">
        <f t="shared" si="364"/>
        <v>0</v>
      </c>
      <c r="BV857">
        <f t="shared" si="365"/>
        <v>0</v>
      </c>
      <c r="BW857">
        <f t="shared" si="366"/>
        <v>0</v>
      </c>
      <c r="BX857">
        <f t="shared" si="367"/>
        <v>0</v>
      </c>
      <c r="BY857">
        <f t="shared" si="368"/>
        <v>1</v>
      </c>
      <c r="BZ857">
        <f t="shared" si="369"/>
        <v>0</v>
      </c>
      <c r="CA857">
        <f t="shared" si="370"/>
        <v>0</v>
      </c>
      <c r="CB857">
        <f t="shared" si="371"/>
        <v>0</v>
      </c>
      <c r="CC857">
        <f t="shared" si="372"/>
        <v>0</v>
      </c>
      <c r="CD857">
        <f t="shared" si="373"/>
        <v>0</v>
      </c>
      <c r="CE857">
        <f t="shared" si="374"/>
        <v>0</v>
      </c>
      <c r="CF857">
        <f t="shared" si="375"/>
        <v>0</v>
      </c>
      <c r="CG857">
        <f t="shared" si="376"/>
        <v>71</v>
      </c>
      <c r="CH85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586.17497860817559</v>
      </c>
      <c r="CI857" s="79">
        <f>Table6[[#This Row],[sales]]-CH857</f>
        <v>23.130357185486105</v>
      </c>
      <c r="CJ857">
        <f>ABS(Table6[[#This Row],[sales]]-CH857)/Table6[[#This Row],[sales]]</f>
        <v>3.7961849054476506E-2</v>
      </c>
      <c r="CK85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561.91101145388939</v>
      </c>
      <c r="CL857" s="79">
        <f>Table6[[#This Row],[sales]]-CK857</f>
        <v>47.394324339772311</v>
      </c>
      <c r="CM857">
        <f>ABS(Table6[[#This Row],[sales]]-CK857)/Table6[[#This Row],[sales]]</f>
        <v>7.7784193827940107E-2</v>
      </c>
      <c r="CN85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579.77440287975355</v>
      </c>
      <c r="CO857" s="79">
        <f>Table6[[#This Row],[sales]]-CN857</f>
        <v>29.530932913908146</v>
      </c>
      <c r="CP857">
        <f>ABS(Table6[[#This Row],[sales]]-CN857)/Table6[[#This Row],[sales]]</f>
        <v>4.8466558848433677E-2</v>
      </c>
      <c r="CQ85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594.69249863895163</v>
      </c>
      <c r="CR857" s="79">
        <f>Table6[[#This Row],[sales]]-CQ857</f>
        <v>14.612837154710064</v>
      </c>
      <c r="CS857">
        <f>ABS(Table6[[#This Row],[sales]]-CQ857)/Table6[[#This Row],[sales]]</f>
        <v>2.3982782188631008E-2</v>
      </c>
    </row>
    <row r="858" spans="1:97" x14ac:dyDescent="0.2">
      <c r="A858">
        <v>857</v>
      </c>
      <c r="B858" t="s">
        <v>953</v>
      </c>
      <c r="C858" s="5">
        <v>43233</v>
      </c>
      <c r="D858" s="6">
        <v>872.16048496688836</v>
      </c>
      <c r="E858" s="8">
        <f>YEAR(Table6[[#This Row],[Date]])</f>
        <v>2018</v>
      </c>
      <c r="F858" s="6">
        <f>Table6[[#This Row],[TV_State]]+Table6[[#This Row],[Radio_State]]+Table6[[#This Row],[Online]]</f>
        <v>1065.9739260706413</v>
      </c>
      <c r="G858" s="6">
        <f t="shared" si="351"/>
        <v>852.46654057243086</v>
      </c>
      <c r="H858" s="6">
        <f>LN(Table6[[#This Row],[PROF TV LING]])</f>
        <v>6.7481339597920362</v>
      </c>
      <c r="I858" s="6">
        <f t="shared" si="352"/>
        <v>6.7709734493684763</v>
      </c>
      <c r="J858" s="6">
        <v>129.20896073583532</v>
      </c>
      <c r="K858" s="6">
        <f t="shared" si="357"/>
        <v>127.94220621881732</v>
      </c>
      <c r="L858" s="6">
        <f>0.5*J857+0.5*Table6[[#This Row],[Radio_State]]</f>
        <v>128.56931241536088</v>
      </c>
      <c r="M858" s="6">
        <f>LN(Table6[[#This Row],[RADIO LINGERING ]])</f>
        <v>4.8564681551419095</v>
      </c>
      <c r="N858" s="6">
        <f t="shared" si="353"/>
        <v>4.861430944484038</v>
      </c>
      <c r="O858" s="6">
        <v>64.60448036791766</v>
      </c>
      <c r="P858" s="6">
        <f t="shared" si="354"/>
        <v>64.331503690306732</v>
      </c>
      <c r="Q858" s="6">
        <f>0.3*O857+0.7*Table6[[#This Row],[Online]]</f>
        <v>64.41258587177532</v>
      </c>
      <c r="R858" s="6">
        <f>LN(Table6[[#This Row],[ONLINE LINGERING]])</f>
        <v>4.1653090468073497</v>
      </c>
      <c r="S858" s="6">
        <f t="shared" si="355"/>
        <v>4.1682837639240926</v>
      </c>
      <c r="T858" s="6">
        <v>670.88981532247249</v>
      </c>
      <c r="U858" s="6">
        <f t="shared" si="356"/>
        <v>6.5086049138342572</v>
      </c>
      <c r="V858" s="8">
        <f>YEAR(Table6[[#This Row],[Date]])</f>
        <v>2018</v>
      </c>
      <c r="W858" s="8">
        <f>WEEKNUM(Table6[[#This Row],[Date]])</f>
        <v>20</v>
      </c>
      <c r="X858" t="s">
        <v>1025</v>
      </c>
      <c r="Y858" s="9">
        <f>Table6[[#This Row],[LNTVLING]]+Table6[[#This Row],[LNRADIOLING]]+Table6[[#This Row],[LNONLINELING]]</f>
        <v>15.769911161741296</v>
      </c>
      <c r="Z858">
        <f t="shared" si="377"/>
        <v>1</v>
      </c>
      <c r="AA858">
        <f t="shared" si="358"/>
        <v>0</v>
      </c>
      <c r="AB858">
        <f t="shared" si="359"/>
        <v>0</v>
      </c>
      <c r="AC858">
        <f t="shared" si="360"/>
        <v>0</v>
      </c>
      <c r="AD858">
        <f t="shared" si="361"/>
        <v>0</v>
      </c>
      <c r="AE858">
        <f t="shared" si="362"/>
        <v>0</v>
      </c>
      <c r="AF858">
        <f t="shared" si="363"/>
        <v>1</v>
      </c>
      <c r="AG858" s="9">
        <f>'[1]1'!J$20+'[1]1'!J$21*Table6[[#This Row],[TV_State]]</f>
        <v>2187.4404456230459</v>
      </c>
      <c r="AH858" s="9">
        <f>Table6[[#This Row],[sales]]-Table6[[#This Row],[Pred_1]]</f>
        <v>-1516.5506303005734</v>
      </c>
      <c r="AI858">
        <f>ABS(Table6[[#This Row],[Res_1]])/Table6[[#This Row],[sales]]</f>
        <v>2.2605062644625518</v>
      </c>
      <c r="AJ858" s="9">
        <f>'[1]2'!J$20+'[1]2'!J$21*Table6[[#This Row],[Radio_State]]</f>
        <v>2281.5162234587565</v>
      </c>
      <c r="AK858" s="9">
        <f>Table6[[#This Row],[sales]]-Table6[[#This Row],[ Pred_2 ]]</f>
        <v>-1610.626408136284</v>
      </c>
      <c r="AL858">
        <f>ABS(Table6[[#This Row],[ Res_2 ]])/Table6[[#This Row],[sales]]</f>
        <v>2.4007316422922802</v>
      </c>
      <c r="AM858" s="10">
        <f>'[1]3'!J$20+'[1]3'!J$21*Data!O858</f>
        <v>2173.971011699567</v>
      </c>
      <c r="AN858" s="9">
        <f>Table6[[#This Row],[sales]]-Table6[[#This Row],[Pred_3]]</f>
        <v>-1503.0811963770946</v>
      </c>
      <c r="AO858" s="9">
        <f>ABS(Table6[[#This Row],[Res_3]])/Table6[[#This Row],[sales]]</f>
        <v>2.2404292956133456</v>
      </c>
      <c r="AP858" s="9">
        <f>'[1]4'!L$21+'[1]4'!L$27*Table6[[#This Row],[TV_State]]+'[1]4'!L$22*Table6[[#This Row],[NJ_DUM]]+'[1]4'!L$23*Table6[[#This Row],[NY_DUM]]+'[1]4'!L$24*Table6[[#This Row],[PA_DUM]]+'[1]4'!L$25*Table6[[#This Row],[CT_DUM]]+'[1]4'!L$26*Table6[[#This Row],[DL_DUM]]</f>
        <v>430.21171654805119</v>
      </c>
      <c r="AQ858" s="9">
        <f>Table6[[#This Row],[sales]]-Table6[[#This Row],[Pred_4]]</f>
        <v>240.6780987744213</v>
      </c>
      <c r="AR858">
        <f>ABS(Table6[[#This Row],[Res_4]]/Table6[[#This Row],[sales]])</f>
        <v>0.35874460049559115</v>
      </c>
      <c r="AS858" s="9">
        <f>'[1]5'!L$20+'[1]5'!L$26*Table6[[#This Row],[Radio_State]]+'[1]5'!L$21*Table6[[#This Row],[NJ_DUM]]+'[1]5'!L$22*Table6[[#This Row],[NY_DUM]]+'[1]5'!L$23*Table6[[#This Row],[PA_DUM]]+'[1]5'!L$24*Table6[[#This Row],[CT_DUM]]+'[1]5'!L$25*Table6[[#This Row],[DL_DUM]]</f>
        <v>424.00542692689623</v>
      </c>
      <c r="AT858" s="9">
        <f>Table6[[#This Row],[sales]]-Table6[[#This Row],[Pred_5]]</f>
        <v>246.88438839557625</v>
      </c>
      <c r="AU858" s="9">
        <f>ABS(Table6[[#This Row],[Red_5]]/Table6[[#This Row],[sales]])</f>
        <v>0.36799543346310576</v>
      </c>
      <c r="AV858" s="9">
        <f>'[1]6'!L$20+'[1]6'!L$26*Table6[[#This Row],[Online]]+'[1]6'!L$21*Table6[[#This Row],[NJ_DUM]]+'[1]6'!L$22*Table6[[#This Row],[NY_DUM]]+'[1]6'!L$23*Table6[[#This Row],[PA_DUM]]+'[1]6'!L$24*Table6[[#This Row],[CT_DUM]]+'[1]6'!L$25*Table6[[#This Row],[DL_DUM]]</f>
        <v>275.22153818524635</v>
      </c>
      <c r="AW858" s="9">
        <f>Table6[[#This Row],[sales]]-Table6[[#This Row],[Pred_6]]</f>
        <v>395.66827713722614</v>
      </c>
      <c r="AX858" s="9">
        <f>ABS(Table6[[#This Row],[Red_6]]/Table6[[#This Row],[sales]])</f>
        <v>0.58976640888048459</v>
      </c>
      <c r="AY858" s="9">
        <f>'[1]7'!L$21+'[1]7'!L$27*Table6[[#This Row],[LNTV]]+'[1]7'!L$22*Table6[[#This Row],[NJ_DUM]]+'[1]7'!L$23*Table6[[#This Row],[NY_DUM]]+'[1]7'!L$24*Table6[[#This Row],[PA_DUM]]+'[1]7'!L$25*Table6[[#This Row],[CT_DUM]]+'[1]7'!L$26*Table6[[#This Row],[DL_DUM]]</f>
        <v>5.8950120043720675</v>
      </c>
      <c r="AZ858" s="9">
        <f>Table6[[#This Row],[sales]]-Table6[[#This Row],[Pred_7]]</f>
        <v>664.99480331810037</v>
      </c>
      <c r="BA858" s="9">
        <f>ABS(Table6[[#This Row],[Red_7]]/Table6[[#This Row],[sales]])</f>
        <v>0.99121314429026086</v>
      </c>
      <c r="BB858" s="9">
        <f>'[1]8'!O$22+'[1]8'!O$28*Table6[[#This Row],[LNRADIOLING]]+'[1]8'!O$23*Table6[[#This Row],[DL_DUM]]+'[1]8'!O$24*Table6[[#This Row],[CT_DUM]]+'[1]8'!O$25*Table6[[#This Row],[PA_DUM]]+'[1]8'!O$26*Table6[[#This Row],[NY_DUM]]+'[1]8'!O$27*Table6[[#This Row],[NJ_DUM]]</f>
        <v>5.8682131636273356</v>
      </c>
      <c r="BC858" s="9">
        <f>Table6[[#This Row],[sales]]-Table6[[#This Row],[Pred_8]]</f>
        <v>665.0216021588451</v>
      </c>
      <c r="BD858" s="9">
        <f>ABS(Table6[[#This Row],[Red_8]]/Table6[[#This Row],[sales]])</f>
        <v>0.99125308950947966</v>
      </c>
      <c r="BE858" s="9">
        <f>'[1]9'!M$19+'[1]9'!M$21*Table6[[#This Row],[LNONLINE]]+'[1]9'!M$20*Table6[[#This Row],[DL_DUM]]+'[1]9'!M$22*Table6[[#This Row],[CT_DUM]]+'[1]9'!M$23*Table6[[#This Row],[PA_DUM]]+'[1]9'!M$24*Table6[[#This Row],[NY_DUM]]+'[1]9'!M$25*Table6[[#This Row],[NJ_DUM]]</f>
        <v>5.8620014612866118</v>
      </c>
      <c r="BF858" s="9">
        <f>Table6[[#This Row],[sales]]-Table6[[#This Row],[Pred_9]]</f>
        <v>665.0278138611859</v>
      </c>
      <c r="BG858" s="9">
        <f>ABS(Table6[[#This Row],[Red_9]]/Table6[[#This Row],[sales]])</f>
        <v>0.99126234841041827</v>
      </c>
      <c r="BH858" s="9">
        <f>'[1]10'!P$22+'[1]10'!P$30*Table6[[#This Row],[LNTV]]+'[1]10'!P$29*Table6[[#This Row],[LNRADIOLING]]+'[1]10'!P$24*Table6[[#This Row],[LNONLINELING]]+'[1]10'!P$23*Table6[[#This Row],[DL_DUM]]+'[1]10'!P$25*Table6[[#This Row],[CT_DUM]]+'[1]10'!P$26*Table6[[#This Row],[PA_DUM]]+'[1]10'!P$27*Table6[[#This Row],[NY_DUM]]+'[1]10'!P$28*Table6[[#This Row],[NJ_DUM]]</f>
        <v>5.8404507668480061</v>
      </c>
      <c r="BI858" s="9">
        <f>Table6[[#This Row],[sales]]-Table6[[#This Row],[Pred_10]]</f>
        <v>665.04936455562449</v>
      </c>
      <c r="BJ858" s="45">
        <f>ABS(Table6[[#This Row],[Red_10]]/Table6[[#This Row],[sales]])</f>
        <v>0.99129447096459389</v>
      </c>
      <c r="BK858" s="9">
        <f>'[1]11'!P$32+'[1]11'!P$40*Table6[[#This Row],[LNONLINELING]]+'[1]11'!P$39*Table6[[#This Row],[LNRADIOLING]]+'[1]11'!P$38*Table6[[#This Row],[LNTVLING]]+'[1]11'!P$33*Table6[[#This Row],[DL_DUM]]+'[1]11'!P$34*Table6[[#This Row],[CT_DUM]]+'[1]11'!P$35*Table6[[#This Row],[PA_DUM]]+'[1]11'!P$36*Table6[[#This Row],[NY_DUM]]+'[1]11'!P$37*Table6[[#This Row],[NJ_DUM]]</f>
        <v>5.8040085774796468</v>
      </c>
      <c r="BL858" s="9">
        <f>Table6[[#This Row],[sales]]-Table6[[#This Row],[ Pred_11]]</f>
        <v>665.08580674499285</v>
      </c>
      <c r="BM858" s="47">
        <f>ABS(Table6[[#This Row],[ Red_11]]/Table6[[#This Row],[sales]])</f>
        <v>0.99134879015164379</v>
      </c>
      <c r="BN858" s="9">
        <f>'[1]12'!K$22+'[1]12'!K$28*Table6[[#This Row],[COMBINE LN LING]]+'[1]12'!K$23*Table6[[#This Row],[DL_DUM]]+'[1]12'!K$24*Table6[[#This Row],[CT_DUM]]+'[1]12'!K$25*Table6[[#This Row],[PA_DUM]]+'[1]12'!K$26*Table6[[#This Row],[NY_DUM]]+'[1]12'!K$27*Table6[[#This Row],[NJ_DUM]]</f>
        <v>5.8888439983569523</v>
      </c>
      <c r="BO858" s="9">
        <f>Table6[[#This Row],[sales]]-Table6[[#This Row],[ Pred_12]]</f>
        <v>665.00097132411554</v>
      </c>
      <c r="BP858" s="47">
        <f>ABS(Table6[[#This Row],[ Red_12]]/Table6[[#This Row],[sales]])</f>
        <v>0.99122233805930349</v>
      </c>
      <c r="BQ858">
        <f>LN(G858+'2019 Totals and Calculations'!C$18)</f>
        <v>7.1014371082869818</v>
      </c>
      <c r="BR858">
        <f>LN(Table6[[#This Row],[PROF RADIO]]+'2019 Totals and Calculations'!D$18)</f>
        <v>5.2506940269396498</v>
      </c>
      <c r="BS858">
        <f>LN(Table6[[#This Row],[ONLINE LINGERING]]+'2019 Totals and Calculations'!E$18)</f>
        <v>4.6848123514553013</v>
      </c>
      <c r="BT858">
        <f>MONTH(Table6[[#This Row],[Date]])</f>
        <v>5</v>
      </c>
      <c r="BU858">
        <f t="shared" si="364"/>
        <v>0</v>
      </c>
      <c r="BV858">
        <f t="shared" si="365"/>
        <v>0</v>
      </c>
      <c r="BW858">
        <f t="shared" si="366"/>
        <v>0</v>
      </c>
      <c r="BX858">
        <f t="shared" si="367"/>
        <v>0</v>
      </c>
      <c r="BY858">
        <f t="shared" si="368"/>
        <v>1</v>
      </c>
      <c r="BZ858">
        <f t="shared" si="369"/>
        <v>0</v>
      </c>
      <c r="CA858">
        <f t="shared" si="370"/>
        <v>0</v>
      </c>
      <c r="CB858">
        <f t="shared" si="371"/>
        <v>0</v>
      </c>
      <c r="CC858">
        <f t="shared" si="372"/>
        <v>0</v>
      </c>
      <c r="CD858">
        <f t="shared" si="373"/>
        <v>0</v>
      </c>
      <c r="CE858">
        <f t="shared" si="374"/>
        <v>0</v>
      </c>
      <c r="CF858">
        <f t="shared" si="375"/>
        <v>0</v>
      </c>
      <c r="CG858">
        <f t="shared" si="376"/>
        <v>72</v>
      </c>
      <c r="CH85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588.98554145642197</v>
      </c>
      <c r="CI858" s="79">
        <f>Table6[[#This Row],[sales]]-CH858</f>
        <v>81.904273866050517</v>
      </c>
      <c r="CJ858">
        <f>ABS(Table6[[#This Row],[sales]]-CH858)/Table6[[#This Row],[sales]]</f>
        <v>0.12208304850578496</v>
      </c>
      <c r="CK85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564.33766101700235</v>
      </c>
      <c r="CL858" s="79">
        <f>Table6[[#This Row],[sales]]-CK858</f>
        <v>106.55215430547014</v>
      </c>
      <c r="CM858">
        <f>ABS(Table6[[#This Row],[sales]]-CK858)/Table6[[#This Row],[sales]]</f>
        <v>0.15882213721526592</v>
      </c>
      <c r="CN85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582.26281706792122</v>
      </c>
      <c r="CO858" s="79">
        <f>Table6[[#This Row],[sales]]-CN858</f>
        <v>88.626998254551268</v>
      </c>
      <c r="CP858">
        <f>ABS(Table6[[#This Row],[sales]]-CN858)/Table6[[#This Row],[sales]]</f>
        <v>0.13210365730764817</v>
      </c>
      <c r="CQ85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598.34898517507941</v>
      </c>
      <c r="CR858" s="79">
        <f>Table6[[#This Row],[sales]]-CQ858</f>
        <v>72.540830147393081</v>
      </c>
      <c r="CS858">
        <f>ABS(Table6[[#This Row],[sales]]-CQ858)/Table6[[#This Row],[sales]]</f>
        <v>0.10812629509441178</v>
      </c>
    </row>
    <row r="859" spans="1:97" x14ac:dyDescent="0.2">
      <c r="A859">
        <v>858</v>
      </c>
      <c r="B859" t="s">
        <v>953</v>
      </c>
      <c r="C859" s="5">
        <v>43240</v>
      </c>
      <c r="D859" s="6">
        <v>880.88208981655737</v>
      </c>
      <c r="E859" s="8">
        <f>YEAR(Table6[[#This Row],[Date]])</f>
        <v>2018</v>
      </c>
      <c r="F859" s="6">
        <f>Table6[[#This Row],[TV_State]]+Table6[[#This Row],[Radio_State]]+Table6[[#This Row],[Online]]</f>
        <v>1076.6336653313479</v>
      </c>
      <c r="G859" s="6">
        <f t="shared" si="351"/>
        <v>860.99120534566873</v>
      </c>
      <c r="H859" s="6">
        <f>LN(Table6[[#This Row],[PROF TV LING]])</f>
        <v>6.7580842899106024</v>
      </c>
      <c r="I859" s="6">
        <f t="shared" si="352"/>
        <v>6.7809237802216451</v>
      </c>
      <c r="J859" s="6">
        <v>130.50105034319367</v>
      </c>
      <c r="K859" s="6">
        <f t="shared" si="357"/>
        <v>129.22162828100551</v>
      </c>
      <c r="L859" s="6">
        <f>0.5*J858+0.5*Table6[[#This Row],[Radio_State]]</f>
        <v>129.85500553951448</v>
      </c>
      <c r="M859" s="6">
        <f>LN(Table6[[#This Row],[RADIO LINGERING ]])</f>
        <v>4.8664184859950774</v>
      </c>
      <c r="N859" s="6">
        <f t="shared" si="353"/>
        <v>4.8713812753372059</v>
      </c>
      <c r="O859" s="6">
        <v>65.250525171596834</v>
      </c>
      <c r="P859" s="6">
        <f t="shared" si="354"/>
        <v>64.974818727209794</v>
      </c>
      <c r="Q859" s="6">
        <f>0.3*O858+0.7*Table6[[#This Row],[Online]]</f>
        <v>65.056711730493078</v>
      </c>
      <c r="R859" s="6">
        <f>LN(Table6[[#This Row],[ONLINE LINGERING]])</f>
        <v>4.1752593776605185</v>
      </c>
      <c r="S859" s="6">
        <f t="shared" si="355"/>
        <v>4.1782340947772614</v>
      </c>
      <c r="T859" s="6">
        <v>618.0964363486396</v>
      </c>
      <c r="U859" s="6">
        <f t="shared" si="356"/>
        <v>6.4266444911553853</v>
      </c>
      <c r="V859" s="8">
        <f>YEAR(Table6[[#This Row],[Date]])</f>
        <v>2018</v>
      </c>
      <c r="W859" s="8">
        <f>WEEKNUM(Table6[[#This Row],[Date]])</f>
        <v>21</v>
      </c>
      <c r="X859" t="s">
        <v>1026</v>
      </c>
      <c r="Y859" s="9">
        <f>Table6[[#This Row],[LNTVLING]]+Table6[[#This Row],[LNRADIOLING]]+Table6[[#This Row],[LNONLINELING]]</f>
        <v>15.799762153566197</v>
      </c>
      <c r="Z859">
        <f t="shared" si="377"/>
        <v>1</v>
      </c>
      <c r="AA859">
        <f t="shared" si="358"/>
        <v>0</v>
      </c>
      <c r="AB859">
        <f t="shared" si="359"/>
        <v>0</v>
      </c>
      <c r="AC859">
        <f t="shared" si="360"/>
        <v>0</v>
      </c>
      <c r="AD859">
        <f t="shared" si="361"/>
        <v>0</v>
      </c>
      <c r="AE859">
        <f t="shared" si="362"/>
        <v>0</v>
      </c>
      <c r="AF859">
        <f t="shared" si="363"/>
        <v>1</v>
      </c>
      <c r="AG859" s="9">
        <f>'[1]1'!J$20+'[1]1'!J$21*Table6[[#This Row],[TV_State]]</f>
        <v>2196.0175246247136</v>
      </c>
      <c r="AH859" s="9">
        <f>Table6[[#This Row],[sales]]-Table6[[#This Row],[Pred_1]]</f>
        <v>-1577.921088276074</v>
      </c>
      <c r="AI859">
        <f>ABS(Table6[[#This Row],[Res_1]])/Table6[[#This Row],[sales]]</f>
        <v>2.5528720042418134</v>
      </c>
      <c r="AJ859" s="9">
        <f>'[1]2'!J$20+'[1]2'!J$21*Table6[[#This Row],[Radio_State]]</f>
        <v>2287.1885676533689</v>
      </c>
      <c r="AK859" s="9">
        <f>Table6[[#This Row],[sales]]-Table6[[#This Row],[ Pred_2 ]]</f>
        <v>-1669.0921313047293</v>
      </c>
      <c r="AL859">
        <f>ABS(Table6[[#This Row],[ Res_2 ]])/Table6[[#This Row],[sales]]</f>
        <v>2.7003749466099034</v>
      </c>
      <c r="AM859" s="10">
        <f>'[1]3'!J$20+'[1]3'!J$21*Data!O859</f>
        <v>2177.7034199993141</v>
      </c>
      <c r="AN859" s="9">
        <f>Table6[[#This Row],[sales]]-Table6[[#This Row],[Pred_3]]</f>
        <v>-1559.6069836506745</v>
      </c>
      <c r="AO859" s="9">
        <f>ABS(Table6[[#This Row],[Res_3]])/Table6[[#This Row],[sales]]</f>
        <v>2.5232421543536812</v>
      </c>
      <c r="AP859" s="9">
        <f>'[1]4'!L$21+'[1]4'!L$27*Table6[[#This Row],[TV_State]]+'[1]4'!L$22*Table6[[#This Row],[NJ_DUM]]+'[1]4'!L$23*Table6[[#This Row],[NY_DUM]]+'[1]4'!L$24*Table6[[#This Row],[PA_DUM]]+'[1]4'!L$25*Table6[[#This Row],[CT_DUM]]+'[1]4'!L$26*Table6[[#This Row],[DL_DUM]]</f>
        <v>432.13553377007349</v>
      </c>
      <c r="AQ859" s="9">
        <f>Table6[[#This Row],[sales]]-Table6[[#This Row],[Pred_4]]</f>
        <v>185.96090257856611</v>
      </c>
      <c r="AR859">
        <f>ABS(Table6[[#This Row],[Res_4]]/Table6[[#This Row],[sales]])</f>
        <v>0.3008606612863145</v>
      </c>
      <c r="AS859" s="9">
        <f>'[1]5'!L$20+'[1]5'!L$26*Table6[[#This Row],[Radio_State]]+'[1]5'!L$21*Table6[[#This Row],[NJ_DUM]]+'[1]5'!L$22*Table6[[#This Row],[NY_DUM]]+'[1]5'!L$23*Table6[[#This Row],[PA_DUM]]+'[1]5'!L$24*Table6[[#This Row],[CT_DUM]]+'[1]5'!L$25*Table6[[#This Row],[DL_DUM]]</f>
        <v>426.28156591289468</v>
      </c>
      <c r="AT859" s="9">
        <f>Table6[[#This Row],[sales]]-Table6[[#This Row],[Pred_5]]</f>
        <v>191.81487043574492</v>
      </c>
      <c r="AU859" s="9">
        <f>ABS(Table6[[#This Row],[Red_5]]/Table6[[#This Row],[sales]])</f>
        <v>0.31033162328014302</v>
      </c>
      <c r="AV859" s="9">
        <f>'[1]6'!L$20+'[1]6'!L$26*Table6[[#This Row],[Online]]+'[1]6'!L$21*Table6[[#This Row],[NJ_DUM]]+'[1]6'!L$22*Table6[[#This Row],[NY_DUM]]+'[1]6'!L$23*Table6[[#This Row],[PA_DUM]]+'[1]6'!L$24*Table6[[#This Row],[CT_DUM]]+'[1]6'!L$25*Table6[[#This Row],[DL_DUM]]</f>
        <v>278.03329157896337</v>
      </c>
      <c r="AW859" s="9">
        <f>Table6[[#This Row],[sales]]-Table6[[#This Row],[Pred_6]]</f>
        <v>340.06314476967623</v>
      </c>
      <c r="AX859" s="9">
        <f>ABS(Table6[[#This Row],[Red_6]]/Table6[[#This Row],[sales]])</f>
        <v>0.55017813527380111</v>
      </c>
      <c r="AY859" s="9">
        <f>'[1]7'!L$21+'[1]7'!L$27*Table6[[#This Row],[LNTV]]+'[1]7'!L$22*Table6[[#This Row],[NJ_DUM]]+'[1]7'!L$23*Table6[[#This Row],[NY_DUM]]+'[1]7'!L$24*Table6[[#This Row],[PA_DUM]]+'[1]7'!L$25*Table6[[#This Row],[CT_DUM]]+'[1]7'!L$26*Table6[[#This Row],[DL_DUM]]</f>
        <v>5.8961133516620681</v>
      </c>
      <c r="AZ859" s="9">
        <f>Table6[[#This Row],[sales]]-Table6[[#This Row],[Pred_7]]</f>
        <v>612.20032299697755</v>
      </c>
      <c r="BA859" s="9">
        <f>ABS(Table6[[#This Row],[Red_7]]/Table6[[#This Row],[sales]])</f>
        <v>0.99046085205329293</v>
      </c>
      <c r="BB859" s="9">
        <f>'[1]8'!O$22+'[1]8'!O$28*Table6[[#This Row],[LNRADIOLING]]+'[1]8'!O$23*Table6[[#This Row],[DL_DUM]]+'[1]8'!O$24*Table6[[#This Row],[CT_DUM]]+'[1]8'!O$25*Table6[[#This Row],[PA_DUM]]+'[1]8'!O$26*Table6[[#This Row],[NY_DUM]]+'[1]8'!O$27*Table6[[#This Row],[NJ_DUM]]</f>
        <v>5.8689230296311123</v>
      </c>
      <c r="BC859" s="9">
        <f>Table6[[#This Row],[sales]]-Table6[[#This Row],[Pred_8]]</f>
        <v>612.22751331900849</v>
      </c>
      <c r="BD859" s="9">
        <f>ABS(Table6[[#This Row],[Red_8]]/Table6[[#This Row],[sales]])</f>
        <v>0.99050484247360926</v>
      </c>
      <c r="BE859" s="9">
        <f>'[1]9'!M$19+'[1]9'!M$21*Table6[[#This Row],[LNONLINE]]+'[1]9'!M$20*Table6[[#This Row],[DL_DUM]]+'[1]9'!M$22*Table6[[#This Row],[CT_DUM]]+'[1]9'!M$23*Table6[[#This Row],[PA_DUM]]+'[1]9'!M$24*Table6[[#This Row],[NY_DUM]]+'[1]9'!M$25*Table6[[#This Row],[NJ_DUM]]</f>
        <v>5.8651519096179445</v>
      </c>
      <c r="BF859" s="9">
        <f>Table6[[#This Row],[sales]]-Table6[[#This Row],[Pred_9]]</f>
        <v>612.23128443902169</v>
      </c>
      <c r="BG859" s="9">
        <f>ABS(Table6[[#This Row],[Red_9]]/Table6[[#This Row],[sales]])</f>
        <v>0.99051094365748837</v>
      </c>
      <c r="BH859" s="9">
        <f>'[1]10'!P$22+'[1]10'!P$30*Table6[[#This Row],[LNTV]]+'[1]10'!P$29*Table6[[#This Row],[LNRADIOLING]]+'[1]10'!P$24*Table6[[#This Row],[LNONLINELING]]+'[1]10'!P$23*Table6[[#This Row],[DL_DUM]]+'[1]10'!P$25*Table6[[#This Row],[CT_DUM]]+'[1]10'!P$26*Table6[[#This Row],[PA_DUM]]+'[1]10'!P$27*Table6[[#This Row],[NY_DUM]]+'[1]10'!P$28*Table6[[#This Row],[NJ_DUM]]</f>
        <v>5.8422618501242258</v>
      </c>
      <c r="BI859" s="9">
        <f>Table6[[#This Row],[sales]]-Table6[[#This Row],[Pred_10]]</f>
        <v>612.25417449851534</v>
      </c>
      <c r="BJ859" s="45">
        <f>ABS(Table6[[#This Row],[Red_10]]/Table6[[#This Row],[sales]])</f>
        <v>0.99054797680983731</v>
      </c>
      <c r="BK859" s="9">
        <f>'[1]11'!P$32+'[1]11'!P$40*Table6[[#This Row],[LNONLINELING]]+'[1]11'!P$39*Table6[[#This Row],[LNRADIOLING]]+'[1]11'!P$38*Table6[[#This Row],[LNTVLING]]+'[1]11'!P$33*Table6[[#This Row],[DL_DUM]]+'[1]11'!P$34*Table6[[#This Row],[CT_DUM]]+'[1]11'!P$35*Table6[[#This Row],[PA_DUM]]+'[1]11'!P$36*Table6[[#This Row],[NY_DUM]]+'[1]11'!P$37*Table6[[#This Row],[NJ_DUM]]</f>
        <v>5.805133975274356</v>
      </c>
      <c r="BL859" s="9">
        <f>Table6[[#This Row],[sales]]-Table6[[#This Row],[ Pred_11]]</f>
        <v>612.29130237336528</v>
      </c>
      <c r="BM859" s="47">
        <f>ABS(Table6[[#This Row],[ Red_11]]/Table6[[#This Row],[sales]])</f>
        <v>0.9906080449038539</v>
      </c>
      <c r="BN859" s="9">
        <f>'[1]12'!K$22+'[1]12'!K$28*Table6[[#This Row],[COMBINE LN LING]]+'[1]12'!K$23*Table6[[#This Row],[DL_DUM]]+'[1]12'!K$24*Table6[[#This Row],[CT_DUM]]+'[1]12'!K$25*Table6[[#This Row],[PA_DUM]]+'[1]12'!K$26*Table6[[#This Row],[NY_DUM]]+'[1]12'!K$27*Table6[[#This Row],[NJ_DUM]]</f>
        <v>5.8917167346931034</v>
      </c>
      <c r="BO859" s="9">
        <f>Table6[[#This Row],[sales]]-Table6[[#This Row],[ Pred_12]]</f>
        <v>612.20471961394651</v>
      </c>
      <c r="BP859" s="47">
        <f>ABS(Table6[[#This Row],[ Red_12]]/Table6[[#This Row],[sales]])</f>
        <v>0.99046796521025426</v>
      </c>
      <c r="BQ859">
        <f>LN(G859+'2019 Totals and Calculations'!C$18)</f>
        <v>7.1084361992882954</v>
      </c>
      <c r="BR859">
        <f>LN(Table6[[#This Row],[PROF RADIO]]+'2019 Totals and Calculations'!D$18)</f>
        <v>5.2573807537452266</v>
      </c>
      <c r="BS859">
        <f>LN(Table6[[#This Row],[ONLINE LINGERING]]+'2019 Totals and Calculations'!E$18)</f>
        <v>4.6907428901640058</v>
      </c>
      <c r="BT859">
        <f>MONTH(Table6[[#This Row],[Date]])</f>
        <v>5</v>
      </c>
      <c r="BU859">
        <f t="shared" si="364"/>
        <v>0</v>
      </c>
      <c r="BV859">
        <f t="shared" si="365"/>
        <v>0</v>
      </c>
      <c r="BW859">
        <f t="shared" si="366"/>
        <v>0</v>
      </c>
      <c r="BX859">
        <f t="shared" si="367"/>
        <v>0</v>
      </c>
      <c r="BY859">
        <f t="shared" si="368"/>
        <v>1</v>
      </c>
      <c r="BZ859">
        <f t="shared" si="369"/>
        <v>0</v>
      </c>
      <c r="CA859">
        <f t="shared" si="370"/>
        <v>0</v>
      </c>
      <c r="CB859">
        <f t="shared" si="371"/>
        <v>0</v>
      </c>
      <c r="CC859">
        <f t="shared" si="372"/>
        <v>0</v>
      </c>
      <c r="CD859">
        <f t="shared" si="373"/>
        <v>0</v>
      </c>
      <c r="CE859">
        <f t="shared" si="374"/>
        <v>0</v>
      </c>
      <c r="CF859">
        <f t="shared" si="375"/>
        <v>0</v>
      </c>
      <c r="CG859">
        <f t="shared" si="376"/>
        <v>73</v>
      </c>
      <c r="CH85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591.81323043298812</v>
      </c>
      <c r="CI859" s="79">
        <f>Table6[[#This Row],[sales]]-CH859</f>
        <v>26.283205915651479</v>
      </c>
      <c r="CJ859">
        <f>ABS(Table6[[#This Row],[sales]]-CH859)/Table6[[#This Row],[sales]]</f>
        <v>4.2522823899321653E-2</v>
      </c>
      <c r="CK85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566.7785871480005</v>
      </c>
      <c r="CL859" s="79">
        <f>Table6[[#This Row],[sales]]-CK859</f>
        <v>51.317849200639102</v>
      </c>
      <c r="CM859">
        <f>ABS(Table6[[#This Row],[sales]]-CK859)/Table6[[#This Row],[sales]]</f>
        <v>8.3025635131947398E-2</v>
      </c>
      <c r="CN85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584.76646874125026</v>
      </c>
      <c r="CO859" s="79">
        <f>Table6[[#This Row],[sales]]-CN859</f>
        <v>33.329967607389335</v>
      </c>
      <c r="CP859">
        <f>ABS(Table6[[#This Row],[sales]]-CN859)/Table6[[#This Row],[sales]]</f>
        <v>5.3923571868952573E-2</v>
      </c>
      <c r="CQ85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602.03487013305232</v>
      </c>
      <c r="CR859" s="79">
        <f>Table6[[#This Row],[sales]]-CQ859</f>
        <v>16.061566215587277</v>
      </c>
      <c r="CS859">
        <f>ABS(Table6[[#This Row],[sales]]-CQ859)/Table6[[#This Row],[sales]]</f>
        <v>2.5985534410244829E-2</v>
      </c>
    </row>
    <row r="860" spans="1:97" x14ac:dyDescent="0.2">
      <c r="A860">
        <v>859</v>
      </c>
      <c r="B860" t="s">
        <v>953</v>
      </c>
      <c r="C860" s="5">
        <v>43247</v>
      </c>
      <c r="D860" s="6">
        <v>889.6909107147228</v>
      </c>
      <c r="E860" s="8">
        <f>YEAR(Table6[[#This Row],[Date]])</f>
        <v>2018</v>
      </c>
      <c r="F860" s="6">
        <f>Table6[[#This Row],[TV_State]]+Table6[[#This Row],[Radio_State]]+Table6[[#This Row],[Online]]</f>
        <v>1087.4000019846612</v>
      </c>
      <c r="G860" s="6">
        <f t="shared" si="351"/>
        <v>869.60111695638489</v>
      </c>
      <c r="H860" s="6">
        <f>LN(Table6[[#This Row],[PROF TV LING]])</f>
        <v>6.7680346202546398</v>
      </c>
      <c r="I860" s="6">
        <f t="shared" si="352"/>
        <v>6.790874111074813</v>
      </c>
      <c r="J860" s="6">
        <v>131.8060608466256</v>
      </c>
      <c r="K860" s="6">
        <f t="shared" si="357"/>
        <v>130.51384456381555</v>
      </c>
      <c r="L860" s="6">
        <f>0.5*J859+0.5*Table6[[#This Row],[Radio_State]]</f>
        <v>131.15355559490962</v>
      </c>
      <c r="M860" s="6">
        <f>LN(Table6[[#This Row],[RADIO LINGERING ]])</f>
        <v>4.8763688168482453</v>
      </c>
      <c r="N860" s="6">
        <f t="shared" si="353"/>
        <v>4.8813316061903747</v>
      </c>
      <c r="O860" s="6">
        <v>65.903030423312799</v>
      </c>
      <c r="P860" s="6">
        <f t="shared" si="354"/>
        <v>65.624566914481889</v>
      </c>
      <c r="Q860" s="6">
        <f>0.3*O859+0.7*Table6[[#This Row],[Online]]</f>
        <v>65.707278847798008</v>
      </c>
      <c r="R860" s="6">
        <f>LN(Table6[[#This Row],[ONLINE LINGERING]])</f>
        <v>4.1852097085136863</v>
      </c>
      <c r="S860" s="6">
        <f t="shared" si="355"/>
        <v>4.1881844256304293</v>
      </c>
      <c r="T860" s="6">
        <v>679.09348232896616</v>
      </c>
      <c r="U860" s="6">
        <f t="shared" si="356"/>
        <v>6.5207587945607548</v>
      </c>
      <c r="V860" s="8">
        <f>YEAR(Table6[[#This Row],[Date]])</f>
        <v>2018</v>
      </c>
      <c r="W860" s="8">
        <f>WEEKNUM(Table6[[#This Row],[Date]])</f>
        <v>22</v>
      </c>
      <c r="X860" t="s">
        <v>1027</v>
      </c>
      <c r="Y860" s="9">
        <f>Table6[[#This Row],[LNTVLING]]+Table6[[#This Row],[LNRADIOLING]]+Table6[[#This Row],[LNONLINELING]]</f>
        <v>15.82961314561657</v>
      </c>
      <c r="Z860">
        <f t="shared" si="377"/>
        <v>1</v>
      </c>
      <c r="AA860">
        <f t="shared" si="358"/>
        <v>0</v>
      </c>
      <c r="AB860">
        <f t="shared" si="359"/>
        <v>0</v>
      </c>
      <c r="AC860">
        <f t="shared" si="360"/>
        <v>0</v>
      </c>
      <c r="AD860">
        <f t="shared" si="361"/>
        <v>0</v>
      </c>
      <c r="AE860">
        <f t="shared" si="362"/>
        <v>0</v>
      </c>
      <c r="AF860">
        <f t="shared" si="363"/>
        <v>1</v>
      </c>
      <c r="AG860" s="9">
        <f>'[1]1'!J$20+'[1]1'!J$21*Table6[[#This Row],[TV_State]]</f>
        <v>2204.6803744163972</v>
      </c>
      <c r="AH860" s="9">
        <f>Table6[[#This Row],[sales]]-Table6[[#This Row],[Pred_1]]</f>
        <v>-1525.5868920874309</v>
      </c>
      <c r="AI860">
        <f>ABS(Table6[[#This Row],[Res_1]])/Table6[[#This Row],[sales]]</f>
        <v>2.2465049831657886</v>
      </c>
      <c r="AJ860" s="9">
        <f>'[1]2'!J$20+'[1]2'!J$21*Table6[[#This Row],[Radio_State]]</f>
        <v>2292.9176352899276</v>
      </c>
      <c r="AK860" s="9">
        <f>Table6[[#This Row],[sales]]-Table6[[#This Row],[ Pred_2 ]]</f>
        <v>-1613.8241529609613</v>
      </c>
      <c r="AL860">
        <f>ABS(Table6[[#This Row],[ Res_2 ]])/Table6[[#This Row],[sales]]</f>
        <v>2.3764388776436429</v>
      </c>
      <c r="AM860" s="10">
        <f>'[1]3'!J$20+'[1]3'!J$21*Data!O860</f>
        <v>2181.4731523820587</v>
      </c>
      <c r="AN860" s="9">
        <f>Table6[[#This Row],[sales]]-Table6[[#This Row],[Pred_3]]</f>
        <v>-1502.3796700530925</v>
      </c>
      <c r="AO860" s="9">
        <f>ABS(Table6[[#This Row],[Res_3]])/Table6[[#This Row],[sales]]</f>
        <v>2.2123311578556875</v>
      </c>
      <c r="AP860" s="9">
        <f>'[1]4'!L$21+'[1]4'!L$27*Table6[[#This Row],[TV_State]]+'[1]4'!L$22*Table6[[#This Row],[NJ_DUM]]+'[1]4'!L$23*Table6[[#This Row],[NY_DUM]]+'[1]4'!L$24*Table6[[#This Row],[PA_DUM]]+'[1]4'!L$25*Table6[[#This Row],[CT_DUM]]+'[1]4'!L$26*Table6[[#This Row],[DL_DUM]]</f>
        <v>434.07858916431599</v>
      </c>
      <c r="AQ860" s="9">
        <f>Table6[[#This Row],[sales]]-Table6[[#This Row],[Pred_4]]</f>
        <v>245.01489316465018</v>
      </c>
      <c r="AR860">
        <f>ABS(Table6[[#This Row],[Res_4]]/Table6[[#This Row],[sales]])</f>
        <v>0.3607970029757408</v>
      </c>
      <c r="AS860" s="9">
        <f>'[1]5'!L$20+'[1]5'!L$26*Table6[[#This Row],[Radio_State]]+'[1]5'!L$21*Table6[[#This Row],[NJ_DUM]]+'[1]5'!L$22*Table6[[#This Row],[NY_DUM]]+'[1]5'!L$23*Table6[[#This Row],[PA_DUM]]+'[1]5'!L$24*Table6[[#This Row],[CT_DUM]]+'[1]5'!L$25*Table6[[#This Row],[DL_DUM]]</f>
        <v>428.58046628875309</v>
      </c>
      <c r="AT860" s="9">
        <f>Table6[[#This Row],[sales]]-Table6[[#This Row],[Pred_5]]</f>
        <v>250.51301604021307</v>
      </c>
      <c r="AU860" s="9">
        <f>ABS(Table6[[#This Row],[Red_5]]/Table6[[#This Row],[sales]])</f>
        <v>0.3688932710428513</v>
      </c>
      <c r="AV860" s="9">
        <f>'[1]6'!L$20+'[1]6'!L$26*Table6[[#This Row],[Online]]+'[1]6'!L$21*Table6[[#This Row],[NJ_DUM]]+'[1]6'!L$22*Table6[[#This Row],[NY_DUM]]+'[1]6'!L$23*Table6[[#This Row],[PA_DUM]]+'[1]6'!L$24*Table6[[#This Row],[CT_DUM]]+'[1]6'!L$25*Table6[[#This Row],[DL_DUM]]</f>
        <v>280.87316250661763</v>
      </c>
      <c r="AW860" s="9">
        <f>Table6[[#This Row],[sales]]-Table6[[#This Row],[Pred_6]]</f>
        <v>398.22031982234853</v>
      </c>
      <c r="AX860" s="9">
        <f>ABS(Table6[[#This Row],[Red_6]]/Table6[[#This Row],[sales]])</f>
        <v>0.58639985537284667</v>
      </c>
      <c r="AY860" s="9">
        <f>'[1]7'!L$21+'[1]7'!L$27*Table6[[#This Row],[LNTV]]+'[1]7'!L$22*Table6[[#This Row],[NJ_DUM]]+'[1]7'!L$23*Table6[[#This Row],[NY_DUM]]+'[1]7'!L$24*Table6[[#This Row],[PA_DUM]]+'[1]7'!L$25*Table6[[#This Row],[CT_DUM]]+'[1]7'!L$26*Table6[[#This Row],[DL_DUM]]</f>
        <v>5.8972146989520686</v>
      </c>
      <c r="AZ860" s="9">
        <f>Table6[[#This Row],[sales]]-Table6[[#This Row],[Pred_7]]</f>
        <v>673.19626763001406</v>
      </c>
      <c r="BA860" s="9">
        <f>ABS(Table6[[#This Row],[Red_7]]/Table6[[#This Row],[sales]])</f>
        <v>0.99131604874379375</v>
      </c>
      <c r="BB860" s="9">
        <f>'[1]8'!O$22+'[1]8'!O$28*Table6[[#This Row],[LNRADIOLING]]+'[1]8'!O$23*Table6[[#This Row],[DL_DUM]]+'[1]8'!O$24*Table6[[#This Row],[CT_DUM]]+'[1]8'!O$25*Table6[[#This Row],[PA_DUM]]+'[1]8'!O$26*Table6[[#This Row],[NY_DUM]]+'[1]8'!O$27*Table6[[#This Row],[NJ_DUM]]</f>
        <v>5.8696328956348891</v>
      </c>
      <c r="BC860" s="9">
        <f>Table6[[#This Row],[sales]]-Table6[[#This Row],[Pred_8]]</f>
        <v>673.22384943333122</v>
      </c>
      <c r="BD860" s="9">
        <f>ABS(Table6[[#This Row],[Red_8]]/Table6[[#This Row],[sales]])</f>
        <v>0.99135666436452186</v>
      </c>
      <c r="BE860" s="9">
        <f>'[1]9'!M$19+'[1]9'!M$21*Table6[[#This Row],[LNONLINE]]+'[1]9'!M$20*Table6[[#This Row],[DL_DUM]]+'[1]9'!M$22*Table6[[#This Row],[CT_DUM]]+'[1]9'!M$23*Table6[[#This Row],[PA_DUM]]+'[1]9'!M$24*Table6[[#This Row],[NY_DUM]]+'[1]9'!M$25*Table6[[#This Row],[NJ_DUM]]</f>
        <v>5.8683023579492772</v>
      </c>
      <c r="BF860" s="9">
        <f>Table6[[#This Row],[sales]]-Table6[[#This Row],[Pred_9]]</f>
        <v>673.22517997101693</v>
      </c>
      <c r="BG860" s="9">
        <f>ABS(Table6[[#This Row],[Red_9]]/Table6[[#This Row],[sales]])</f>
        <v>0.99135862364953975</v>
      </c>
      <c r="BH860" s="9">
        <f>'[1]10'!P$22+'[1]10'!P$30*Table6[[#This Row],[LNTV]]+'[1]10'!P$29*Table6[[#This Row],[LNRADIOLING]]+'[1]10'!P$24*Table6[[#This Row],[LNONLINELING]]+'[1]10'!P$23*Table6[[#This Row],[DL_DUM]]+'[1]10'!P$25*Table6[[#This Row],[CT_DUM]]+'[1]10'!P$26*Table6[[#This Row],[PA_DUM]]+'[1]10'!P$27*Table6[[#This Row],[NY_DUM]]+'[1]10'!P$28*Table6[[#This Row],[NJ_DUM]]</f>
        <v>5.8440729334004438</v>
      </c>
      <c r="BI860" s="9">
        <f>Table6[[#This Row],[sales]]-Table6[[#This Row],[Pred_10]]</f>
        <v>673.24940939556575</v>
      </c>
      <c r="BJ860" s="45">
        <f>ABS(Table6[[#This Row],[Red_10]]/Table6[[#This Row],[sales]])</f>
        <v>0.9913943027205061</v>
      </c>
      <c r="BK860" s="9">
        <f>'[1]11'!P$32+'[1]11'!P$40*Table6[[#This Row],[LNONLINELING]]+'[1]11'!P$39*Table6[[#This Row],[LNRADIOLING]]+'[1]11'!P$38*Table6[[#This Row],[LNTVLING]]+'[1]11'!P$33*Table6[[#This Row],[DL_DUM]]+'[1]11'!P$34*Table6[[#This Row],[CT_DUM]]+'[1]11'!P$35*Table6[[#This Row],[PA_DUM]]+'[1]11'!P$36*Table6[[#This Row],[NY_DUM]]+'[1]11'!P$37*Table6[[#This Row],[NJ_DUM]]</f>
        <v>5.8062593730310343</v>
      </c>
      <c r="BL860" s="9">
        <f>Table6[[#This Row],[sales]]-Table6[[#This Row],[ Pred_11]]</f>
        <v>673.28722295593514</v>
      </c>
      <c r="BM860" s="47">
        <f>ABS(Table6[[#This Row],[ Red_11]]/Table6[[#This Row],[sales]])</f>
        <v>0.99144998512853</v>
      </c>
      <c r="BN860" s="9">
        <f>'[1]12'!K$22+'[1]12'!K$28*Table6[[#This Row],[COMBINE LN LING]]+'[1]12'!K$23*Table6[[#This Row],[DL_DUM]]+'[1]12'!K$24*Table6[[#This Row],[CT_DUM]]+'[1]12'!K$25*Table6[[#This Row],[PA_DUM]]+'[1]12'!K$26*Table6[[#This Row],[NY_DUM]]+'[1]12'!K$27*Table6[[#This Row],[NJ_DUM]]</f>
        <v>5.8945894710509545</v>
      </c>
      <c r="BO860" s="9">
        <f>Table6[[#This Row],[sales]]-Table6[[#This Row],[ Pred_12]]</f>
        <v>673.19889285791521</v>
      </c>
      <c r="BP860" s="47">
        <f>ABS(Table6[[#This Row],[ Red_12]]/Table6[[#This Row],[sales]])</f>
        <v>0.99131991452659018</v>
      </c>
      <c r="BQ860">
        <f>LN(G860+'2019 Totals and Calculations'!C$18)</f>
        <v>7.1154559045132224</v>
      </c>
      <c r="BR860">
        <f>LN(Table6[[#This Row],[PROF RADIO]]+'2019 Totals and Calculations'!D$18)</f>
        <v>5.2640892658732596</v>
      </c>
      <c r="BS860">
        <f>LN(Table6[[#This Row],[ONLINE LINGERING]]+'2019 Totals and Calculations'!E$18)</f>
        <v>4.6966972454081706</v>
      </c>
      <c r="BT860">
        <f>MONTH(Table6[[#This Row],[Date]])</f>
        <v>5</v>
      </c>
      <c r="BU860">
        <f t="shared" si="364"/>
        <v>0</v>
      </c>
      <c r="BV860">
        <f t="shared" si="365"/>
        <v>0</v>
      </c>
      <c r="BW860">
        <f t="shared" si="366"/>
        <v>0</v>
      </c>
      <c r="BX860">
        <f t="shared" si="367"/>
        <v>0</v>
      </c>
      <c r="BY860">
        <f t="shared" si="368"/>
        <v>1</v>
      </c>
      <c r="BZ860">
        <f t="shared" si="369"/>
        <v>0</v>
      </c>
      <c r="CA860">
        <f t="shared" si="370"/>
        <v>0</v>
      </c>
      <c r="CB860">
        <f t="shared" si="371"/>
        <v>0</v>
      </c>
      <c r="CC860">
        <f t="shared" si="372"/>
        <v>0</v>
      </c>
      <c r="CD860">
        <f t="shared" si="373"/>
        <v>0</v>
      </c>
      <c r="CE860">
        <f t="shared" si="374"/>
        <v>0</v>
      </c>
      <c r="CF860">
        <f t="shared" si="375"/>
        <v>0</v>
      </c>
      <c r="CG860">
        <f t="shared" si="376"/>
        <v>74</v>
      </c>
      <c r="CH86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594.65814789638034</v>
      </c>
      <c r="CI860" s="79">
        <f>Table6[[#This Row],[sales]]-CH860</f>
        <v>84.435334432585819</v>
      </c>
      <c r="CJ860">
        <f>ABS(Table6[[#This Row],[sales]]-CH860)/Table6[[#This Row],[sales]]</f>
        <v>0.12433536270001144</v>
      </c>
      <c r="CK86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569.23387134111351</v>
      </c>
      <c r="CL860" s="79">
        <f>Table6[[#This Row],[sales]]-CK860</f>
        <v>109.85961098785265</v>
      </c>
      <c r="CM860">
        <f>ABS(Table6[[#This Row],[sales]]-CK860)/Table6[[#This Row],[sales]]</f>
        <v>0.16177391455898926</v>
      </c>
      <c r="CN86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587.2854537886659</v>
      </c>
      <c r="CO860" s="79">
        <f>Table6[[#This Row],[sales]]-CN860</f>
        <v>91.808028540300256</v>
      </c>
      <c r="CP860">
        <f>ABS(Table6[[#This Row],[sales]]-CN860)/Table6[[#This Row],[sales]]</f>
        <v>0.13519203309895214</v>
      </c>
      <c r="CQ86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605.75040109398572</v>
      </c>
      <c r="CR860" s="79">
        <f>Table6[[#This Row],[sales]]-CQ860</f>
        <v>73.343081234980446</v>
      </c>
      <c r="CS860">
        <f>ABS(Table6[[#This Row],[sales]]-CQ860)/Table6[[#This Row],[sales]]</f>
        <v>0.10800145067428525</v>
      </c>
    </row>
    <row r="861" spans="1:97" x14ac:dyDescent="0.2">
      <c r="A861">
        <v>860</v>
      </c>
      <c r="B861" t="s">
        <v>953</v>
      </c>
      <c r="C861" s="5">
        <v>43254</v>
      </c>
      <c r="D861" s="6">
        <v>898.58781982186986</v>
      </c>
      <c r="E861" s="8">
        <f>YEAR(Table6[[#This Row],[Date]])</f>
        <v>2018</v>
      </c>
      <c r="F861" s="6">
        <f>Table6[[#This Row],[TV_State]]+Table6[[#This Row],[Radio_State]]+Table6[[#This Row],[Online]]</f>
        <v>1098.2740020045076</v>
      </c>
      <c r="G861" s="6">
        <f t="shared" si="351"/>
        <v>878.2971278160303</v>
      </c>
      <c r="H861" s="6">
        <f>LN(Table6[[#This Row],[PROF TV LING]])</f>
        <v>6.777984950754945</v>
      </c>
      <c r="I861" s="6">
        <f t="shared" si="352"/>
        <v>6.8008244419279809</v>
      </c>
      <c r="J861" s="6">
        <v>133.12412145509182</v>
      </c>
      <c r="K861" s="6">
        <f t="shared" si="357"/>
        <v>131.81898300945369</v>
      </c>
      <c r="L861" s="6">
        <f>0.5*J860+0.5*Table6[[#This Row],[Radio_State]]</f>
        <v>132.46509115085871</v>
      </c>
      <c r="M861" s="6">
        <f>LN(Table6[[#This Row],[RADIO LINGERING ]])</f>
        <v>4.8863191477014132</v>
      </c>
      <c r="N861" s="6">
        <f t="shared" si="353"/>
        <v>4.8912819370435425</v>
      </c>
      <c r="O861" s="6">
        <v>66.562060727545912</v>
      </c>
      <c r="P861" s="6">
        <f t="shared" si="354"/>
        <v>66.280812583626698</v>
      </c>
      <c r="Q861" s="6">
        <f>0.3*O860+0.7*Table6[[#This Row],[Online]]</f>
        <v>66.36435163627597</v>
      </c>
      <c r="R861" s="6">
        <f>LN(Table6[[#This Row],[ONLINE LINGERING]])</f>
        <v>4.1951600393668542</v>
      </c>
      <c r="S861" s="6">
        <f t="shared" si="355"/>
        <v>4.1981347564835971</v>
      </c>
      <c r="T861" s="6">
        <v>604.35766704720174</v>
      </c>
      <c r="U861" s="6">
        <f t="shared" si="356"/>
        <v>6.4041661866603405</v>
      </c>
      <c r="V861" s="8">
        <f>YEAR(Table6[[#This Row],[Date]])</f>
        <v>2018</v>
      </c>
      <c r="W861" s="8">
        <f>WEEKNUM(Table6[[#This Row],[Date]])</f>
        <v>23</v>
      </c>
      <c r="X861" t="s">
        <v>1028</v>
      </c>
      <c r="Y861" s="9">
        <f>Table6[[#This Row],[LNTVLING]]+Table6[[#This Row],[LNRADIOLING]]+Table6[[#This Row],[LNONLINELING]]</f>
        <v>15.859464137823213</v>
      </c>
      <c r="Z861">
        <f t="shared" si="377"/>
        <v>1</v>
      </c>
      <c r="AA861">
        <f t="shared" si="358"/>
        <v>0</v>
      </c>
      <c r="AB861">
        <f t="shared" si="359"/>
        <v>0</v>
      </c>
      <c r="AC861">
        <f t="shared" si="360"/>
        <v>0</v>
      </c>
      <c r="AD861">
        <f t="shared" si="361"/>
        <v>0</v>
      </c>
      <c r="AE861">
        <f t="shared" si="362"/>
        <v>0</v>
      </c>
      <c r="AF861">
        <f t="shared" si="363"/>
        <v>1</v>
      </c>
      <c r="AG861" s="9">
        <f>'[1]1'!J$20+'[1]1'!J$21*Table6[[#This Row],[TV_State]]</f>
        <v>2213.4298527059977</v>
      </c>
      <c r="AH861" s="9">
        <f>Table6[[#This Row],[sales]]-Table6[[#This Row],[Pred_1]]</f>
        <v>-1609.0721856587961</v>
      </c>
      <c r="AI861">
        <f>ABS(Table6[[#This Row],[Res_1]])/Table6[[#This Row],[sales]]</f>
        <v>2.662450190332613</v>
      </c>
      <c r="AJ861" s="9">
        <f>'[1]2'!J$20+'[1]2'!J$21*Table6[[#This Row],[Radio_State]]</f>
        <v>2298.7039936028514</v>
      </c>
      <c r="AK861" s="9">
        <f>Table6[[#This Row],[sales]]-Table6[[#This Row],[ Pred_2 ]]</f>
        <v>-1694.3463265556497</v>
      </c>
      <c r="AL861">
        <f>ABS(Table6[[#This Row],[ Res_2 ]])/Table6[[#This Row],[sales]]</f>
        <v>2.8035489891837799</v>
      </c>
      <c r="AM861" s="10">
        <f>'[1]3'!J$20+'[1]3'!J$21*Data!O861</f>
        <v>2185.280582088631</v>
      </c>
      <c r="AN861" s="9">
        <f>Table6[[#This Row],[sales]]-Table6[[#This Row],[Pred_3]]</f>
        <v>-1580.9229150414294</v>
      </c>
      <c r="AO861" s="9">
        <f>ABS(Table6[[#This Row],[Res_3]])/Table6[[#This Row],[sales]]</f>
        <v>2.6158730189782728</v>
      </c>
      <c r="AP861" s="9">
        <f>'[1]4'!L$21+'[1]4'!L$27*Table6[[#This Row],[TV_State]]+'[1]4'!L$22*Table6[[#This Row],[NJ_DUM]]+'[1]4'!L$23*Table6[[#This Row],[NY_DUM]]+'[1]4'!L$24*Table6[[#This Row],[PA_DUM]]+'[1]4'!L$25*Table6[[#This Row],[CT_DUM]]+'[1]4'!L$26*Table6[[#This Row],[DL_DUM]]</f>
        <v>436.04107511250083</v>
      </c>
      <c r="AQ861" s="9">
        <f>Table6[[#This Row],[sales]]-Table6[[#This Row],[Pred_4]]</f>
        <v>168.31659193470091</v>
      </c>
      <c r="AR861">
        <f>ABS(Table6[[#This Row],[Res_4]]/Table6[[#This Row],[sales]])</f>
        <v>0.27850493360507828</v>
      </c>
      <c r="AS861" s="9">
        <f>'[1]5'!L$20+'[1]5'!L$26*Table6[[#This Row],[Radio_State]]+'[1]5'!L$21*Table6[[#This Row],[NJ_DUM]]+'[1]5'!L$22*Table6[[#This Row],[NY_DUM]]+'[1]5'!L$23*Table6[[#This Row],[PA_DUM]]+'[1]5'!L$24*Table6[[#This Row],[CT_DUM]]+'[1]5'!L$25*Table6[[#This Row],[DL_DUM]]</f>
        <v>430.90235566837009</v>
      </c>
      <c r="AT861" s="9">
        <f>Table6[[#This Row],[sales]]-Table6[[#This Row],[Pred_5]]</f>
        <v>173.45531137883165</v>
      </c>
      <c r="AU861" s="9">
        <f>ABS(Table6[[#This Row],[Red_5]]/Table6[[#This Row],[sales]])</f>
        <v>0.28700771221503241</v>
      </c>
      <c r="AV861" s="9">
        <f>'[1]6'!L$20+'[1]6'!L$26*Table6[[#This Row],[Online]]+'[1]6'!L$21*Table6[[#This Row],[NJ_DUM]]+'[1]6'!L$22*Table6[[#This Row],[NY_DUM]]+'[1]6'!L$23*Table6[[#This Row],[PA_DUM]]+'[1]6'!L$24*Table6[[#This Row],[CT_DUM]]+'[1]6'!L$25*Table6[[#This Row],[DL_DUM]]</f>
        <v>283.74143214354837</v>
      </c>
      <c r="AW861" s="9">
        <f>Table6[[#This Row],[sales]]-Table6[[#This Row],[Pred_6]]</f>
        <v>320.61623490365338</v>
      </c>
      <c r="AX861" s="9">
        <f>ABS(Table6[[#This Row],[Red_6]]/Table6[[#This Row],[sales]])</f>
        <v>0.53050743357014862</v>
      </c>
      <c r="AY861" s="9">
        <f>'[1]7'!L$21+'[1]7'!L$27*Table6[[#This Row],[LNTV]]+'[1]7'!L$22*Table6[[#This Row],[NJ_DUM]]+'[1]7'!L$23*Table6[[#This Row],[NY_DUM]]+'[1]7'!L$24*Table6[[#This Row],[PA_DUM]]+'[1]7'!L$25*Table6[[#This Row],[CT_DUM]]+'[1]7'!L$26*Table6[[#This Row],[DL_DUM]]</f>
        <v>5.8983160462420692</v>
      </c>
      <c r="AZ861" s="9">
        <f>Table6[[#This Row],[sales]]-Table6[[#This Row],[Pred_7]]</f>
        <v>598.45935100095971</v>
      </c>
      <c r="BA861" s="9">
        <f>ABS(Table6[[#This Row],[Red_7]]/Table6[[#This Row],[sales]])</f>
        <v>0.99024035539242794</v>
      </c>
      <c r="BB861" s="9">
        <f>'[1]8'!O$22+'[1]8'!O$28*Table6[[#This Row],[LNRADIOLING]]+'[1]8'!O$23*Table6[[#This Row],[DL_DUM]]+'[1]8'!O$24*Table6[[#This Row],[CT_DUM]]+'[1]8'!O$25*Table6[[#This Row],[PA_DUM]]+'[1]8'!O$26*Table6[[#This Row],[NY_DUM]]+'[1]8'!O$27*Table6[[#This Row],[NJ_DUM]]</f>
        <v>5.870342761638665</v>
      </c>
      <c r="BC861" s="9">
        <f>Table6[[#This Row],[sales]]-Table6[[#This Row],[Pred_8]]</f>
        <v>598.48732428556309</v>
      </c>
      <c r="BD861" s="9">
        <f>ABS(Table6[[#This Row],[Red_8]]/Table6[[#This Row],[sales]])</f>
        <v>0.99028664136864475</v>
      </c>
      <c r="BE861" s="9">
        <f>'[1]9'!M$19+'[1]9'!M$21*Table6[[#This Row],[LNONLINE]]+'[1]9'!M$20*Table6[[#This Row],[DL_DUM]]+'[1]9'!M$22*Table6[[#This Row],[CT_DUM]]+'[1]9'!M$23*Table6[[#This Row],[PA_DUM]]+'[1]9'!M$24*Table6[[#This Row],[NY_DUM]]+'[1]9'!M$25*Table6[[#This Row],[NJ_DUM]]</f>
        <v>5.8714528062806091</v>
      </c>
      <c r="BF861" s="9">
        <f>Table6[[#This Row],[sales]]-Table6[[#This Row],[Pred_9]]</f>
        <v>598.48621424092119</v>
      </c>
      <c r="BG861" s="9">
        <f>ABS(Table6[[#This Row],[Red_9]]/Table6[[#This Row],[sales]])</f>
        <v>0.99028480463403801</v>
      </c>
      <c r="BH861" s="9">
        <f>'[1]10'!P$22+'[1]10'!P$30*Table6[[#This Row],[LNTV]]+'[1]10'!P$29*Table6[[#This Row],[LNRADIOLING]]+'[1]10'!P$24*Table6[[#This Row],[LNONLINELING]]+'[1]10'!P$23*Table6[[#This Row],[DL_DUM]]+'[1]10'!P$25*Table6[[#This Row],[CT_DUM]]+'[1]10'!P$26*Table6[[#This Row],[PA_DUM]]+'[1]10'!P$27*Table6[[#This Row],[NY_DUM]]+'[1]10'!P$28*Table6[[#This Row],[NJ_DUM]]</f>
        <v>5.8458840166766617</v>
      </c>
      <c r="BI861" s="9">
        <f>Table6[[#This Row],[sales]]-Table6[[#This Row],[Pred_10]]</f>
        <v>598.51178303052507</v>
      </c>
      <c r="BJ861" s="45">
        <f>ABS(Table6[[#This Row],[Red_10]]/Table6[[#This Row],[sales]])</f>
        <v>0.99032711201425017</v>
      </c>
      <c r="BK861" s="9">
        <f>'[1]11'!P$32+'[1]11'!P$40*Table6[[#This Row],[LNONLINELING]]+'[1]11'!P$39*Table6[[#This Row],[LNRADIOLING]]+'[1]11'!P$38*Table6[[#This Row],[LNTVLING]]+'[1]11'!P$33*Table6[[#This Row],[DL_DUM]]+'[1]11'!P$34*Table6[[#This Row],[CT_DUM]]+'[1]11'!P$35*Table6[[#This Row],[PA_DUM]]+'[1]11'!P$36*Table6[[#This Row],[NY_DUM]]+'[1]11'!P$37*Table6[[#This Row],[NJ_DUM]]</f>
        <v>5.8073847707613524</v>
      </c>
      <c r="BL861" s="9">
        <f>Table6[[#This Row],[sales]]-Table6[[#This Row],[ Pred_11]]</f>
        <v>598.55028227644038</v>
      </c>
      <c r="BM861" s="47">
        <f>ABS(Table6[[#This Row],[ Red_11]]/Table6[[#This Row],[sales]])</f>
        <v>0.99039081476514501</v>
      </c>
      <c r="BN861" s="9">
        <f>'[1]12'!K$22+'[1]12'!K$28*Table6[[#This Row],[COMBINE LN LING]]+'[1]12'!K$23*Table6[[#This Row],[DL_DUM]]+'[1]12'!K$24*Table6[[#This Row],[CT_DUM]]+'[1]12'!K$25*Table6[[#This Row],[PA_DUM]]+'[1]12'!K$26*Table6[[#This Row],[NY_DUM]]+'[1]12'!K$27*Table6[[#This Row],[NJ_DUM]]</f>
        <v>5.8974622074238434</v>
      </c>
      <c r="BO861" s="9">
        <f>Table6[[#This Row],[sales]]-Table6[[#This Row],[ Pred_12]]</f>
        <v>598.46020483977793</v>
      </c>
      <c r="BP861" s="47">
        <f>ABS(Table6[[#This Row],[ Red_12]]/Table6[[#This Row],[sales]])</f>
        <v>0.99024176819624399</v>
      </c>
      <c r="BQ861">
        <f>LN(G861+'2019 Totals and Calculations'!C$18)</f>
        <v>7.1224961397945306</v>
      </c>
      <c r="BR861">
        <f>LN(Table6[[#This Row],[PROF RADIO]]+'2019 Totals and Calculations'!D$18)</f>
        <v>5.2708194879322905</v>
      </c>
      <c r="BS861">
        <f>LN(Table6[[#This Row],[ONLINE LINGERING]]+'2019 Totals and Calculations'!E$18)</f>
        <v>4.7026753705921713</v>
      </c>
      <c r="BT861">
        <f>MONTH(Table6[[#This Row],[Date]])</f>
        <v>6</v>
      </c>
      <c r="BU861">
        <f t="shared" si="364"/>
        <v>0</v>
      </c>
      <c r="BV861">
        <f t="shared" si="365"/>
        <v>0</v>
      </c>
      <c r="BW861">
        <f t="shared" si="366"/>
        <v>0</v>
      </c>
      <c r="BX861">
        <f t="shared" si="367"/>
        <v>0</v>
      </c>
      <c r="BY861">
        <f t="shared" si="368"/>
        <v>0</v>
      </c>
      <c r="BZ861">
        <f t="shared" si="369"/>
        <v>1</v>
      </c>
      <c r="CA861">
        <f t="shared" si="370"/>
        <v>0</v>
      </c>
      <c r="CB861">
        <f t="shared" si="371"/>
        <v>0</v>
      </c>
      <c r="CC861">
        <f t="shared" si="372"/>
        <v>0</v>
      </c>
      <c r="CD861">
        <f t="shared" si="373"/>
        <v>0</v>
      </c>
      <c r="CE861">
        <f t="shared" si="374"/>
        <v>0</v>
      </c>
      <c r="CF861">
        <f t="shared" si="375"/>
        <v>0</v>
      </c>
      <c r="CG861">
        <f t="shared" si="376"/>
        <v>75</v>
      </c>
      <c r="CH86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630.31174561831483</v>
      </c>
      <c r="CI861" s="79">
        <f>Table6[[#This Row],[sales]]-CH861</f>
        <v>-25.954078571113087</v>
      </c>
      <c r="CJ861">
        <f>ABS(Table6[[#This Row],[sales]]-CH861)/Table6[[#This Row],[sales]]</f>
        <v>4.2944898337967163E-2</v>
      </c>
      <c r="CK86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601.52493083631748</v>
      </c>
      <c r="CL861" s="79">
        <f>Table6[[#This Row],[sales]]-CK861</f>
        <v>2.8327362108842635</v>
      </c>
      <c r="CM861">
        <f>ABS(Table6[[#This Row],[sales]]-CK861)/Table6[[#This Row],[sales]]</f>
        <v>4.6871850318778536E-3</v>
      </c>
      <c r="CN86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593.13440446468712</v>
      </c>
      <c r="CO861" s="79">
        <f>Table6[[#This Row],[sales]]-CN861</f>
        <v>11.223262582514621</v>
      </c>
      <c r="CP861">
        <f>ABS(Table6[[#This Row],[sales]]-CN861)/Table6[[#This Row],[sales]]</f>
        <v>1.8570563748036405E-2</v>
      </c>
      <c r="CQ86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606.67232236048903</v>
      </c>
      <c r="CR861" s="79">
        <f>Table6[[#This Row],[sales]]-CQ861</f>
        <v>-2.3146553132872896</v>
      </c>
      <c r="CS861">
        <f>ABS(Table6[[#This Row],[sales]]-CQ861)/Table6[[#This Row],[sales]]</f>
        <v>3.8299428293784013E-3</v>
      </c>
    </row>
    <row r="862" spans="1:97" x14ac:dyDescent="0.2">
      <c r="A862">
        <v>861</v>
      </c>
      <c r="B862" t="s">
        <v>953</v>
      </c>
      <c r="C862" s="5">
        <v>43261</v>
      </c>
      <c r="D862" s="6">
        <v>907.57369802008884</v>
      </c>
      <c r="E862" s="8">
        <f>YEAR(Table6[[#This Row],[Date]])</f>
        <v>2018</v>
      </c>
      <c r="F862" s="6">
        <f>Table6[[#This Row],[TV_State]]+Table6[[#This Row],[Radio_State]]+Table6[[#This Row],[Online]]</f>
        <v>1109.256742024553</v>
      </c>
      <c r="G862" s="6">
        <f t="shared" si="351"/>
        <v>887.08009887724779</v>
      </c>
      <c r="H862" s="6">
        <f>LN(Table6[[#This Row],[PROF TV LING]])</f>
        <v>6.7879352813635547</v>
      </c>
      <c r="I862" s="6">
        <f t="shared" si="352"/>
        <v>6.8107747727811487</v>
      </c>
      <c r="J862" s="6">
        <v>134.45536266964277</v>
      </c>
      <c r="K862" s="6">
        <f t="shared" si="357"/>
        <v>133.13717283954821</v>
      </c>
      <c r="L862" s="6">
        <f>0.5*J861+0.5*Table6[[#This Row],[Radio_State]]</f>
        <v>133.78974206236728</v>
      </c>
      <c r="M862" s="6">
        <f>LN(Table6[[#This Row],[RADIO LINGERING ]])</f>
        <v>4.8962694785545811</v>
      </c>
      <c r="N862" s="6">
        <f t="shared" si="353"/>
        <v>4.9012322678967104</v>
      </c>
      <c r="O862" s="6">
        <v>67.227681334821384</v>
      </c>
      <c r="P862" s="6">
        <f t="shared" si="354"/>
        <v>66.943620709462976</v>
      </c>
      <c r="Q862" s="6">
        <f>0.3*O861+0.7*Table6[[#This Row],[Online]]</f>
        <v>67.027995152638738</v>
      </c>
      <c r="R862" s="6">
        <f>LN(Table6[[#This Row],[ONLINE LINGERING]])</f>
        <v>4.2051103702200221</v>
      </c>
      <c r="S862" s="6">
        <f t="shared" si="355"/>
        <v>4.208085087336765</v>
      </c>
      <c r="T862" s="6">
        <v>708.59285035663083</v>
      </c>
      <c r="U862" s="6">
        <f t="shared" si="356"/>
        <v>6.5632811025648197</v>
      </c>
      <c r="V862" s="8">
        <f>YEAR(Table6[[#This Row],[Date]])</f>
        <v>2018</v>
      </c>
      <c r="W862" s="8">
        <f>WEEKNUM(Table6[[#This Row],[Date]])</f>
        <v>24</v>
      </c>
      <c r="X862" t="s">
        <v>1029</v>
      </c>
      <c r="Y862" s="9">
        <f>Table6[[#This Row],[LNTVLING]]+Table6[[#This Row],[LNRADIOLING]]+Table6[[#This Row],[LNONLINELING]]</f>
        <v>15.889315130138158</v>
      </c>
      <c r="Z862">
        <f t="shared" si="377"/>
        <v>1</v>
      </c>
      <c r="AA862">
        <f t="shared" si="358"/>
        <v>0</v>
      </c>
      <c r="AB862">
        <f t="shared" si="359"/>
        <v>0</v>
      </c>
      <c r="AC862">
        <f t="shared" si="360"/>
        <v>0</v>
      </c>
      <c r="AD862">
        <f t="shared" si="361"/>
        <v>0</v>
      </c>
      <c r="AE862">
        <f t="shared" si="362"/>
        <v>0</v>
      </c>
      <c r="AF862">
        <f t="shared" si="363"/>
        <v>1</v>
      </c>
      <c r="AG862" s="9">
        <f>'[1]1'!J$20+'[1]1'!J$21*Table6[[#This Row],[TV_State]]</f>
        <v>2222.2668257784949</v>
      </c>
      <c r="AH862" s="9">
        <f>Table6[[#This Row],[sales]]-Table6[[#This Row],[Pred_1]]</f>
        <v>-1513.673975421864</v>
      </c>
      <c r="AI862">
        <f>ABS(Table6[[#This Row],[Res_1]])/Table6[[#This Row],[sales]]</f>
        <v>2.1361688516332622</v>
      </c>
      <c r="AJ862" s="9">
        <f>'[1]2'!J$20+'[1]2'!J$21*Table6[[#This Row],[Radio_State]]</f>
        <v>2304.5482154989049</v>
      </c>
      <c r="AK862" s="9">
        <f>Table6[[#This Row],[sales]]-Table6[[#This Row],[ Pred_2 ]]</f>
        <v>-1595.9553651422741</v>
      </c>
      <c r="AL862">
        <f>ABS(Table6[[#This Row],[ Res_2 ]])/Table6[[#This Row],[sales]]</f>
        <v>2.252288270110316</v>
      </c>
      <c r="AM862" s="10">
        <f>'[1]3'!J$20+'[1]3'!J$21*Data!O862</f>
        <v>2189.1260860922685</v>
      </c>
      <c r="AN862" s="9">
        <f>Table6[[#This Row],[sales]]-Table6[[#This Row],[Pred_3]]</f>
        <v>-1480.5332357356376</v>
      </c>
      <c r="AO862" s="9">
        <f>ABS(Table6[[#This Row],[Res_3]])/Table6[[#This Row],[sales]]</f>
        <v>2.0893990603920058</v>
      </c>
      <c r="AP862" s="9">
        <f>'[1]4'!L$21+'[1]4'!L$27*Table6[[#This Row],[TV_State]]+'[1]4'!L$22*Table6[[#This Row],[NJ_DUM]]+'[1]4'!L$23*Table6[[#This Row],[NY_DUM]]+'[1]4'!L$24*Table6[[#This Row],[PA_DUM]]+'[1]4'!L$25*Table6[[#This Row],[CT_DUM]]+'[1]4'!L$26*Table6[[#This Row],[DL_DUM]]</f>
        <v>438.02318592016775</v>
      </c>
      <c r="AQ862" s="9">
        <f>Table6[[#This Row],[sales]]-Table6[[#This Row],[Pred_4]]</f>
        <v>270.56966443646309</v>
      </c>
      <c r="AR862">
        <f>ABS(Table6[[#This Row],[Res_4]]/Table6[[#This Row],[sales]])</f>
        <v>0.38184080505509882</v>
      </c>
      <c r="AS862" s="9">
        <f>'[1]5'!L$20+'[1]5'!L$26*Table6[[#This Row],[Radio_State]]+'[1]5'!L$21*Table6[[#This Row],[NJ_DUM]]+'[1]5'!L$22*Table6[[#This Row],[NY_DUM]]+'[1]5'!L$23*Table6[[#This Row],[PA_DUM]]+'[1]5'!L$24*Table6[[#This Row],[CT_DUM]]+'[1]5'!L$25*Table6[[#This Row],[DL_DUM]]</f>
        <v>433.24746394178334</v>
      </c>
      <c r="AT862" s="9">
        <f>Table6[[#This Row],[sales]]-Table6[[#This Row],[Pred_5]]</f>
        <v>275.3453864148475</v>
      </c>
      <c r="AU862" s="9">
        <f>ABS(Table6[[#This Row],[Red_5]]/Table6[[#This Row],[sales]])</f>
        <v>0.38858053150870447</v>
      </c>
      <c r="AV862" s="9">
        <f>'[1]6'!L$20+'[1]6'!L$26*Table6[[#This Row],[Online]]+'[1]6'!L$21*Table6[[#This Row],[NJ_DUM]]+'[1]6'!L$22*Table6[[#This Row],[NY_DUM]]+'[1]6'!L$23*Table6[[#This Row],[PA_DUM]]+'[1]6'!L$24*Table6[[#This Row],[CT_DUM]]+'[1]6'!L$25*Table6[[#This Row],[DL_DUM]]</f>
        <v>286.6383844768485</v>
      </c>
      <c r="AW862" s="9">
        <f>Table6[[#This Row],[sales]]-Table6[[#This Row],[Pred_6]]</f>
        <v>421.95446587978233</v>
      </c>
      <c r="AX862" s="9">
        <f>ABS(Table6[[#This Row],[Red_6]]/Table6[[#This Row],[sales]])</f>
        <v>0.5954822514331255</v>
      </c>
      <c r="AY862" s="9">
        <f>'[1]7'!L$21+'[1]7'!L$27*Table6[[#This Row],[LNTV]]+'[1]7'!L$22*Table6[[#This Row],[NJ_DUM]]+'[1]7'!L$23*Table6[[#This Row],[NY_DUM]]+'[1]7'!L$24*Table6[[#This Row],[PA_DUM]]+'[1]7'!L$25*Table6[[#This Row],[CT_DUM]]+'[1]7'!L$26*Table6[[#This Row],[DL_DUM]]</f>
        <v>5.8994173935320697</v>
      </c>
      <c r="AZ862" s="9">
        <f>Table6[[#This Row],[sales]]-Table6[[#This Row],[Pred_7]]</f>
        <v>702.69343296309876</v>
      </c>
      <c r="BA862" s="9">
        <f>ABS(Table6[[#This Row],[Red_7]]/Table6[[#This Row],[sales]])</f>
        <v>0.99167446102432033</v>
      </c>
      <c r="BB862" s="9">
        <f>'[1]8'!O$22+'[1]8'!O$28*Table6[[#This Row],[LNRADIOLING]]+'[1]8'!O$23*Table6[[#This Row],[DL_DUM]]+'[1]8'!O$24*Table6[[#This Row],[CT_DUM]]+'[1]8'!O$25*Table6[[#This Row],[PA_DUM]]+'[1]8'!O$26*Table6[[#This Row],[NY_DUM]]+'[1]8'!O$27*Table6[[#This Row],[NJ_DUM]]</f>
        <v>5.8710526276424417</v>
      </c>
      <c r="BC862" s="9">
        <f>Table6[[#This Row],[sales]]-Table6[[#This Row],[Pred_8]]</f>
        <v>702.72179772898835</v>
      </c>
      <c r="BD862" s="9">
        <f>ABS(Table6[[#This Row],[Red_8]]/Table6[[#This Row],[sales]])</f>
        <v>0.99171449073373008</v>
      </c>
      <c r="BE862" s="9">
        <f>'[1]9'!M$19+'[1]9'!M$21*Table6[[#This Row],[LNONLINE]]+'[1]9'!M$20*Table6[[#This Row],[DL_DUM]]+'[1]9'!M$22*Table6[[#This Row],[CT_DUM]]+'[1]9'!M$23*Table6[[#This Row],[PA_DUM]]+'[1]9'!M$24*Table6[[#This Row],[NY_DUM]]+'[1]9'!M$25*Table6[[#This Row],[NJ_DUM]]</f>
        <v>5.8746032546119409</v>
      </c>
      <c r="BF862" s="9">
        <f>Table6[[#This Row],[sales]]-Table6[[#This Row],[Pred_9]]</f>
        <v>702.71824710201895</v>
      </c>
      <c r="BG862" s="9">
        <f>ABS(Table6[[#This Row],[Red_9]]/Table6[[#This Row],[sales]])</f>
        <v>0.99170947991973779</v>
      </c>
      <c r="BH862" s="9">
        <f>'[1]10'!P$22+'[1]10'!P$30*Table6[[#This Row],[LNTV]]+'[1]10'!P$29*Table6[[#This Row],[LNRADIOLING]]+'[1]10'!P$24*Table6[[#This Row],[LNONLINELING]]+'[1]10'!P$23*Table6[[#This Row],[DL_DUM]]+'[1]10'!P$25*Table6[[#This Row],[CT_DUM]]+'[1]10'!P$26*Table6[[#This Row],[PA_DUM]]+'[1]10'!P$27*Table6[[#This Row],[NY_DUM]]+'[1]10'!P$28*Table6[[#This Row],[NJ_DUM]]</f>
        <v>5.8476950999528796</v>
      </c>
      <c r="BI862" s="9">
        <f>Table6[[#This Row],[sales]]-Table6[[#This Row],[Pred_10]]</f>
        <v>702.745155256678</v>
      </c>
      <c r="BJ862" s="45">
        <f>ABS(Table6[[#This Row],[Red_10]]/Table6[[#This Row],[sales]])</f>
        <v>0.99174745398996089</v>
      </c>
      <c r="BK862" s="9">
        <f>'[1]11'!P$32+'[1]11'!P$40*Table6[[#This Row],[LNONLINELING]]+'[1]11'!P$39*Table6[[#This Row],[LNRADIOLING]]+'[1]11'!P$38*Table6[[#This Row],[LNTVLING]]+'[1]11'!P$33*Table6[[#This Row],[DL_DUM]]+'[1]11'!P$34*Table6[[#This Row],[CT_DUM]]+'[1]11'!P$35*Table6[[#This Row],[PA_DUM]]+'[1]11'!P$36*Table6[[#This Row],[NY_DUM]]+'[1]11'!P$37*Table6[[#This Row],[NJ_DUM]]</f>
        <v>5.8085101684734033</v>
      </c>
      <c r="BL862" s="9">
        <f>Table6[[#This Row],[sales]]-Table6[[#This Row],[ Pred_11]]</f>
        <v>702.78434018815744</v>
      </c>
      <c r="BM862" s="47">
        <f>ABS(Table6[[#This Row],[ Red_11]]/Table6[[#This Row],[sales]])</f>
        <v>0.9918027536327102</v>
      </c>
      <c r="BN862" s="9">
        <f>'[1]12'!K$22+'[1]12'!K$28*Table6[[#This Row],[COMBINE LN LING]]+'[1]12'!K$23*Table6[[#This Row],[DL_DUM]]+'[1]12'!K$24*Table6[[#This Row],[CT_DUM]]+'[1]12'!K$25*Table6[[#This Row],[PA_DUM]]+'[1]12'!K$26*Table6[[#This Row],[NY_DUM]]+'[1]12'!K$27*Table6[[#This Row],[NJ_DUM]]</f>
        <v>5.9003349438071551</v>
      </c>
      <c r="BO862" s="9">
        <f>Table6[[#This Row],[sales]]-Table6[[#This Row],[ Pred_12]]</f>
        <v>702.6925154128237</v>
      </c>
      <c r="BP862" s="47">
        <f>ABS(Table6[[#This Row],[ Red_12]]/Table6[[#This Row],[sales]])</f>
        <v>0.99167316613364431</v>
      </c>
      <c r="BQ862">
        <f>LN(G862+'2019 Totals and Calculations'!C$18)</f>
        <v>7.1295568204832716</v>
      </c>
      <c r="BR862">
        <f>LN(Table6[[#This Row],[PROF RADIO]]+'2019 Totals and Calculations'!D$18)</f>
        <v>5.2775713438524114</v>
      </c>
      <c r="BS862">
        <f>LN(Table6[[#This Row],[ONLINE LINGERING]]+'2019 Totals and Calculations'!E$18)</f>
        <v>4.7086772180837766</v>
      </c>
      <c r="BT862">
        <f>MONTH(Table6[[#This Row],[Date]])</f>
        <v>6</v>
      </c>
      <c r="BU862">
        <f t="shared" si="364"/>
        <v>0</v>
      </c>
      <c r="BV862">
        <f t="shared" si="365"/>
        <v>0</v>
      </c>
      <c r="BW862">
        <f t="shared" si="366"/>
        <v>0</v>
      </c>
      <c r="BX862">
        <f t="shared" si="367"/>
        <v>0</v>
      </c>
      <c r="BY862">
        <f t="shared" si="368"/>
        <v>0</v>
      </c>
      <c r="BZ862">
        <f t="shared" si="369"/>
        <v>1</v>
      </c>
      <c r="CA862">
        <f t="shared" si="370"/>
        <v>0</v>
      </c>
      <c r="CB862">
        <f t="shared" si="371"/>
        <v>0</v>
      </c>
      <c r="CC862">
        <f t="shared" si="372"/>
        <v>0</v>
      </c>
      <c r="CD862">
        <f t="shared" si="373"/>
        <v>0</v>
      </c>
      <c r="CE862">
        <f t="shared" si="374"/>
        <v>0</v>
      </c>
      <c r="CF862">
        <f t="shared" si="375"/>
        <v>0</v>
      </c>
      <c r="CG862">
        <f t="shared" si="376"/>
        <v>76</v>
      </c>
      <c r="CH86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633.34946345875119</v>
      </c>
      <c r="CI862" s="79">
        <f>Table6[[#This Row],[sales]]-CH862</f>
        <v>75.243386897879645</v>
      </c>
      <c r="CJ862">
        <f>ABS(Table6[[#This Row],[sales]]-CH862)/Table6[[#This Row],[sales]]</f>
        <v>0.10618705348213726</v>
      </c>
      <c r="CK86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604.13876087017115</v>
      </c>
      <c r="CL862" s="79">
        <f>Table6[[#This Row],[sales]]-CK862</f>
        <v>104.45408948645968</v>
      </c>
      <c r="CM862">
        <f>ABS(Table6[[#This Row],[sales]]-CK862)/Table6[[#This Row],[sales]]</f>
        <v>0.14741058907648943</v>
      </c>
      <c r="CN86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595.69867534084858</v>
      </c>
      <c r="CO862" s="79">
        <f>Table6[[#This Row],[sales]]-CN862</f>
        <v>112.89417501578225</v>
      </c>
      <c r="CP862">
        <f>ABS(Table6[[#This Row],[sales]]-CN862)/Table6[[#This Row],[sales]]</f>
        <v>0.15932164000661769</v>
      </c>
      <c r="CQ86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610.43040543554139</v>
      </c>
      <c r="CR862" s="79">
        <f>Table6[[#This Row],[sales]]-CQ862</f>
        <v>98.162444921089445</v>
      </c>
      <c r="CS862">
        <f>ABS(Table6[[#This Row],[sales]]-CQ862)/Table6[[#This Row],[sales]]</f>
        <v>0.13853152042344885</v>
      </c>
    </row>
    <row r="863" spans="1:97" x14ac:dyDescent="0.2">
      <c r="A863">
        <v>862</v>
      </c>
      <c r="B863" t="s">
        <v>953</v>
      </c>
      <c r="C863" s="5">
        <v>43268</v>
      </c>
      <c r="D863" s="6">
        <v>916.64943500028949</v>
      </c>
      <c r="E863" s="8">
        <f>YEAR(Table6[[#This Row],[Date]])</f>
        <v>2018</v>
      </c>
      <c r="F863" s="6">
        <f>Table6[[#This Row],[TV_State]]+Table6[[#This Row],[Radio_State]]+Table6[[#This Row],[Online]]</f>
        <v>1120.3493094447983</v>
      </c>
      <c r="G863" s="6">
        <f t="shared" si="351"/>
        <v>895.95089971416019</v>
      </c>
      <c r="H863" s="6">
        <f>LN(Table6[[#This Row],[PROF TV LING]])</f>
        <v>6.7978856120472262</v>
      </c>
      <c r="I863" s="6">
        <f t="shared" si="352"/>
        <v>6.8207251036343166</v>
      </c>
      <c r="J863" s="6">
        <v>135.79991629633918</v>
      </c>
      <c r="K863" s="6">
        <f t="shared" si="357"/>
        <v>134.4685445679437</v>
      </c>
      <c r="L863" s="6">
        <f>0.5*J862+0.5*Table6[[#This Row],[Radio_State]]</f>
        <v>135.12763948299096</v>
      </c>
      <c r="M863" s="6">
        <f>LN(Table6[[#This Row],[RADIO LINGERING ]])</f>
        <v>4.9062198094077489</v>
      </c>
      <c r="N863" s="6">
        <f t="shared" si="353"/>
        <v>4.9111825987498783</v>
      </c>
      <c r="O863" s="6">
        <v>67.899958148169588</v>
      </c>
      <c r="P863" s="6">
        <f t="shared" si="354"/>
        <v>67.613056916557611</v>
      </c>
      <c r="Q863" s="6">
        <f>0.3*O862+0.7*Table6[[#This Row],[Online]]</f>
        <v>67.69827510416512</v>
      </c>
      <c r="R863" s="6">
        <f>LN(Table6[[#This Row],[ONLINE LINGERING]])</f>
        <v>4.21506070107319</v>
      </c>
      <c r="S863" s="6">
        <f t="shared" si="355"/>
        <v>4.2180354181899329</v>
      </c>
      <c r="T863" s="6">
        <v>578.03633924971462</v>
      </c>
      <c r="U863" s="6">
        <f t="shared" si="356"/>
        <v>6.3596367373703462</v>
      </c>
      <c r="V863" s="8">
        <f>YEAR(Table6[[#This Row],[Date]])</f>
        <v>2018</v>
      </c>
      <c r="W863" s="8">
        <f>WEEKNUM(Table6[[#This Row],[Date]])</f>
        <v>25</v>
      </c>
      <c r="X863" t="s">
        <v>1030</v>
      </c>
      <c r="Y863" s="9">
        <f>Table6[[#This Row],[LNTVLING]]+Table6[[#This Row],[LNRADIOLING]]+Table6[[#This Row],[LNONLINELING]]</f>
        <v>15.919166122528166</v>
      </c>
      <c r="Z863">
        <f t="shared" si="377"/>
        <v>1</v>
      </c>
      <c r="AA863">
        <f t="shared" si="358"/>
        <v>0</v>
      </c>
      <c r="AB863">
        <f t="shared" si="359"/>
        <v>0</v>
      </c>
      <c r="AC863">
        <f t="shared" si="360"/>
        <v>0</v>
      </c>
      <c r="AD863">
        <f t="shared" si="361"/>
        <v>0</v>
      </c>
      <c r="AE863">
        <f t="shared" si="362"/>
        <v>0</v>
      </c>
      <c r="AF863">
        <f t="shared" si="363"/>
        <v>1</v>
      </c>
      <c r="AG863" s="9">
        <f>'[1]1'!J$20+'[1]1'!J$21*Table6[[#This Row],[TV_State]]</f>
        <v>2231.192168581716</v>
      </c>
      <c r="AH863" s="9">
        <f>Table6[[#This Row],[sales]]-Table6[[#This Row],[Pred_1]]</f>
        <v>-1653.1558293320013</v>
      </c>
      <c r="AI863">
        <f>ABS(Table6[[#This Row],[Res_1]])/Table6[[#This Row],[sales]]</f>
        <v>2.8599513855439973</v>
      </c>
      <c r="AJ863" s="9">
        <f>'[1]2'!J$20+'[1]2'!J$21*Table6[[#This Row],[Radio_State]]</f>
        <v>2310.4508796139189</v>
      </c>
      <c r="AK863" s="9">
        <f>Table6[[#This Row],[sales]]-Table6[[#This Row],[ Pred_2 ]]</f>
        <v>-1732.4145403642042</v>
      </c>
      <c r="AL863">
        <f>ABS(Table6[[#This Row],[ Res_2 ]])/Table6[[#This Row],[sales]]</f>
        <v>2.9970685625281983</v>
      </c>
      <c r="AM863" s="10">
        <f>'[1]3'!J$20+'[1]3'!J$21*Data!O863</f>
        <v>2193.0100451359426</v>
      </c>
      <c r="AN863" s="9">
        <f>Table6[[#This Row],[sales]]-Table6[[#This Row],[Pred_3]]</f>
        <v>-1614.9737058862279</v>
      </c>
      <c r="AO863" s="9">
        <f>ABS(Table6[[#This Row],[Res_3]])/Table6[[#This Row],[sales]]</f>
        <v>2.7938965013556891</v>
      </c>
      <c r="AP863" s="9">
        <f>'[1]4'!L$21+'[1]4'!L$27*Table6[[#This Row],[TV_State]]+'[1]4'!L$22*Table6[[#This Row],[NJ_DUM]]+'[1]4'!L$23*Table6[[#This Row],[NY_DUM]]+'[1]4'!L$24*Table6[[#This Row],[PA_DUM]]+'[1]4'!L$25*Table6[[#This Row],[CT_DUM]]+'[1]4'!L$26*Table6[[#This Row],[DL_DUM]]</f>
        <v>440.02511783591115</v>
      </c>
      <c r="AQ863" s="9">
        <f>Table6[[#This Row],[sales]]-Table6[[#This Row],[Pred_4]]</f>
        <v>138.01122141380347</v>
      </c>
      <c r="AR863">
        <f>ABS(Table6[[#This Row],[Res_4]]/Table6[[#This Row],[sales]])</f>
        <v>0.23875872854800212</v>
      </c>
      <c r="AS863" s="9">
        <f>'[1]5'!L$20+'[1]5'!L$26*Table6[[#This Row],[Radio_State]]+'[1]5'!L$21*Table6[[#This Row],[NJ_DUM]]+'[1]5'!L$22*Table6[[#This Row],[NY_DUM]]+'[1]5'!L$23*Table6[[#This Row],[PA_DUM]]+'[1]5'!L$24*Table6[[#This Row],[CT_DUM]]+'[1]5'!L$25*Table6[[#This Row],[DL_DUM]]</f>
        <v>435.61602329793061</v>
      </c>
      <c r="AT863" s="9">
        <f>Table6[[#This Row],[sales]]-Table6[[#This Row],[Pred_5]]</f>
        <v>142.420315951784</v>
      </c>
      <c r="AU863" s="9">
        <f>ABS(Table6[[#This Row],[Red_5]]/Table6[[#This Row],[sales]])</f>
        <v>0.2463864402308065</v>
      </c>
      <c r="AV863" s="9">
        <f>'[1]6'!L$20+'[1]6'!L$26*Table6[[#This Row],[Online]]+'[1]6'!L$21*Table6[[#This Row],[NJ_DUM]]+'[1]6'!L$22*Table6[[#This Row],[NY_DUM]]+'[1]6'!L$23*Table6[[#This Row],[PA_DUM]]+'[1]6'!L$24*Table6[[#This Row],[CT_DUM]]+'[1]6'!L$25*Table6[[#This Row],[DL_DUM]]</f>
        <v>289.56430633348157</v>
      </c>
      <c r="AW863" s="9">
        <f>Table6[[#This Row],[sales]]-Table6[[#This Row],[Pred_6]]</f>
        <v>288.47203291623305</v>
      </c>
      <c r="AX863" s="9">
        <f>ABS(Table6[[#This Row],[Red_6]]/Table6[[#This Row],[sales]])</f>
        <v>0.49905518620276862</v>
      </c>
      <c r="AY863" s="9">
        <f>'[1]7'!L$21+'[1]7'!L$27*Table6[[#This Row],[LNTV]]+'[1]7'!L$22*Table6[[#This Row],[NJ_DUM]]+'[1]7'!L$23*Table6[[#This Row],[NY_DUM]]+'[1]7'!L$24*Table6[[#This Row],[PA_DUM]]+'[1]7'!L$25*Table6[[#This Row],[CT_DUM]]+'[1]7'!L$26*Table6[[#This Row],[DL_DUM]]</f>
        <v>5.9005187408220703</v>
      </c>
      <c r="AZ863" s="9">
        <f>Table6[[#This Row],[sales]]-Table6[[#This Row],[Pred_7]]</f>
        <v>572.13582050889249</v>
      </c>
      <c r="BA863" s="9">
        <f>ABS(Table6[[#This Row],[Red_7]]/Table6[[#This Row],[sales]])</f>
        <v>0.98979213184333548</v>
      </c>
      <c r="BB863" s="9">
        <f>'[1]8'!O$22+'[1]8'!O$28*Table6[[#This Row],[LNRADIOLING]]+'[1]8'!O$23*Table6[[#This Row],[DL_DUM]]+'[1]8'!O$24*Table6[[#This Row],[CT_DUM]]+'[1]8'!O$25*Table6[[#This Row],[PA_DUM]]+'[1]8'!O$26*Table6[[#This Row],[NY_DUM]]+'[1]8'!O$27*Table6[[#This Row],[NJ_DUM]]</f>
        <v>5.8717624936462176</v>
      </c>
      <c r="BC863" s="9">
        <f>Table6[[#This Row],[sales]]-Table6[[#This Row],[Pred_8]]</f>
        <v>572.16457675606841</v>
      </c>
      <c r="BD863" s="9">
        <f>ABS(Table6[[#This Row],[Red_8]]/Table6[[#This Row],[sales]])</f>
        <v>0.98984188000832662</v>
      </c>
      <c r="BE863" s="9">
        <f>'[1]9'!M$19+'[1]9'!M$21*Table6[[#This Row],[LNONLINE]]+'[1]9'!M$20*Table6[[#This Row],[DL_DUM]]+'[1]9'!M$22*Table6[[#This Row],[CT_DUM]]+'[1]9'!M$23*Table6[[#This Row],[PA_DUM]]+'[1]9'!M$24*Table6[[#This Row],[NY_DUM]]+'[1]9'!M$25*Table6[[#This Row],[NJ_DUM]]</f>
        <v>5.8777537029432736</v>
      </c>
      <c r="BF863" s="9">
        <f>Table6[[#This Row],[sales]]-Table6[[#This Row],[Pred_9]]</f>
        <v>572.15858554677129</v>
      </c>
      <c r="BG863" s="9">
        <f>ABS(Table6[[#This Row],[Red_9]]/Table6[[#This Row],[sales]])</f>
        <v>0.98983151524595736</v>
      </c>
      <c r="BH863" s="9">
        <f>'[1]10'!P$22+'[1]10'!P$30*Table6[[#This Row],[LNTV]]+'[1]10'!P$29*Table6[[#This Row],[LNRADIOLING]]+'[1]10'!P$24*Table6[[#This Row],[LNONLINELING]]+'[1]10'!P$23*Table6[[#This Row],[DL_DUM]]+'[1]10'!P$25*Table6[[#This Row],[CT_DUM]]+'[1]10'!P$26*Table6[[#This Row],[PA_DUM]]+'[1]10'!P$27*Table6[[#This Row],[NY_DUM]]+'[1]10'!P$28*Table6[[#This Row],[NJ_DUM]]</f>
        <v>5.8495061832290975</v>
      </c>
      <c r="BI863" s="9">
        <f>Table6[[#This Row],[sales]]-Table6[[#This Row],[Pred_10]]</f>
        <v>572.18683306648552</v>
      </c>
      <c r="BJ863" s="45">
        <f>ABS(Table6[[#This Row],[Red_10]]/Table6[[#This Row],[sales]])</f>
        <v>0.98988038331496309</v>
      </c>
      <c r="BK863" s="9">
        <f>'[1]11'!P$32+'[1]11'!P$40*Table6[[#This Row],[LNONLINELING]]+'[1]11'!P$39*Table6[[#This Row],[LNRADIOLING]]+'[1]11'!P$38*Table6[[#This Row],[LNTVLING]]+'[1]11'!P$33*Table6[[#This Row],[DL_DUM]]+'[1]11'!P$34*Table6[[#This Row],[CT_DUM]]+'[1]11'!P$35*Table6[[#This Row],[PA_DUM]]+'[1]11'!P$36*Table6[[#This Row],[NY_DUM]]+'[1]11'!P$37*Table6[[#This Row],[NJ_DUM]]</f>
        <v>5.8096355661727923</v>
      </c>
      <c r="BL863" s="9">
        <f>Table6[[#This Row],[sales]]-Table6[[#This Row],[ Pred_11]]</f>
        <v>572.22670368354181</v>
      </c>
      <c r="BM863" s="47">
        <f>ABS(Table6[[#This Row],[ Red_11]]/Table6[[#This Row],[sales]])</f>
        <v>0.98994935928472305</v>
      </c>
      <c r="BN863" s="9">
        <f>'[1]12'!K$22+'[1]12'!K$28*Table6[[#This Row],[COMBINE LN LING]]+'[1]12'!K$23*Table6[[#This Row],[DL_DUM]]+'[1]12'!K$24*Table6[[#This Row],[CT_DUM]]+'[1]12'!K$25*Table6[[#This Row],[PA_DUM]]+'[1]12'!K$26*Table6[[#This Row],[NY_DUM]]+'[1]12'!K$27*Table6[[#This Row],[NJ_DUM]]</f>
        <v>5.9032076801976903</v>
      </c>
      <c r="BO863" s="9">
        <f>Table6[[#This Row],[sales]]-Table6[[#This Row],[ Pred_12]]</f>
        <v>572.13313156951688</v>
      </c>
      <c r="BP863" s="47">
        <f>ABS(Table6[[#This Row],[ Red_12]]/Table6[[#This Row],[sales]])</f>
        <v>0.98978747999155203</v>
      </c>
      <c r="BQ863">
        <f>LN(G863+'2019 Totals and Calculations'!C$18)</f>
        <v>7.1366378614567854</v>
      </c>
      <c r="BR863">
        <f>LN(Table6[[#This Row],[PROF RADIO]]+'2019 Totals and Calculations'!D$18)</f>
        <v>5.284344756897517</v>
      </c>
      <c r="BS863">
        <f>LN(Table6[[#This Row],[ONLINE LINGERING]]+'2019 Totals and Calculations'!E$18)</f>
        <v>4.7147027392230036</v>
      </c>
      <c r="BT863">
        <f>MONTH(Table6[[#This Row],[Date]])</f>
        <v>6</v>
      </c>
      <c r="BU863">
        <f t="shared" si="364"/>
        <v>0</v>
      </c>
      <c r="BV863">
        <f t="shared" si="365"/>
        <v>0</v>
      </c>
      <c r="BW863">
        <f t="shared" si="366"/>
        <v>0</v>
      </c>
      <c r="BX863">
        <f t="shared" si="367"/>
        <v>0</v>
      </c>
      <c r="BY863">
        <f t="shared" si="368"/>
        <v>0</v>
      </c>
      <c r="BZ863">
        <f t="shared" si="369"/>
        <v>1</v>
      </c>
      <c r="CA863">
        <f t="shared" si="370"/>
        <v>0</v>
      </c>
      <c r="CB863">
        <f t="shared" si="371"/>
        <v>0</v>
      </c>
      <c r="CC863">
        <f t="shared" si="372"/>
        <v>0</v>
      </c>
      <c r="CD863">
        <f t="shared" si="373"/>
        <v>0</v>
      </c>
      <c r="CE863">
        <f t="shared" si="374"/>
        <v>0</v>
      </c>
      <c r="CF863">
        <f t="shared" si="375"/>
        <v>0</v>
      </c>
      <c r="CG863">
        <f t="shared" si="376"/>
        <v>77</v>
      </c>
      <c r="CH86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636.4056824352341</v>
      </c>
      <c r="CI863" s="79">
        <f>Table6[[#This Row],[sales]]-CH863</f>
        <v>-58.369343185519483</v>
      </c>
      <c r="CJ863">
        <f>ABS(Table6[[#This Row],[sales]]-CH863)/Table6[[#This Row],[sales]]</f>
        <v>0.10097867421498501</v>
      </c>
      <c r="CK86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606.76795737638497</v>
      </c>
      <c r="CL863" s="79">
        <f>Table6[[#This Row],[sales]]-CK863</f>
        <v>-28.731618126670355</v>
      </c>
      <c r="CM863">
        <f>ABS(Table6[[#This Row],[sales]]-CK863)/Table6[[#This Row],[sales]]</f>
        <v>4.9705556858179033E-2</v>
      </c>
      <c r="CN86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598.27865780962316</v>
      </c>
      <c r="CO863" s="79">
        <f>Table6[[#This Row],[sales]]-CN863</f>
        <v>-20.24231855990854</v>
      </c>
      <c r="CP863">
        <f>ABS(Table6[[#This Row],[sales]]-CN863)/Table6[[#This Row],[sales]]</f>
        <v>3.5019110712283016E-2</v>
      </c>
      <c r="CQ86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614.2187481726512</v>
      </c>
      <c r="CR863" s="79">
        <f>Table6[[#This Row],[sales]]-CQ863</f>
        <v>-36.182408922936588</v>
      </c>
      <c r="CS863">
        <f>ABS(Table6[[#This Row],[sales]]-CQ863)/Table6[[#This Row],[sales]]</f>
        <v>6.2595387981836906E-2</v>
      </c>
    </row>
    <row r="864" spans="1:97" x14ac:dyDescent="0.2">
      <c r="A864">
        <v>863</v>
      </c>
      <c r="B864" t="s">
        <v>953</v>
      </c>
      <c r="C864" s="5">
        <v>43275</v>
      </c>
      <c r="D864" s="6">
        <v>925.81592935029244</v>
      </c>
      <c r="E864" s="8">
        <f>YEAR(Table6[[#This Row],[Date]])</f>
        <v>2018</v>
      </c>
      <c r="F864" s="6">
        <f>Table6[[#This Row],[TV_State]]+Table6[[#This Row],[Radio_State]]+Table6[[#This Row],[Online]]</f>
        <v>1131.5528025392464</v>
      </c>
      <c r="G864" s="6">
        <f t="shared" si="351"/>
        <v>904.9104086049997</v>
      </c>
      <c r="H864" s="6">
        <f>LN(Table6[[#This Row],[PROF TV LING]])</f>
        <v>6.8078359427829218</v>
      </c>
      <c r="I864" s="6">
        <f t="shared" si="352"/>
        <v>6.8306754344874854</v>
      </c>
      <c r="J864" s="6">
        <v>137.15791545930259</v>
      </c>
      <c r="K864" s="6">
        <f t="shared" si="357"/>
        <v>135.81323001362313</v>
      </c>
      <c r="L864" s="6">
        <f>0.5*J863+0.5*Table6[[#This Row],[Radio_State]]</f>
        <v>136.4789158778209</v>
      </c>
      <c r="M864" s="6">
        <f>LN(Table6[[#This Row],[RADIO LINGERING ]])</f>
        <v>4.9161701402609177</v>
      </c>
      <c r="N864" s="6">
        <f t="shared" si="353"/>
        <v>4.9211329296030462</v>
      </c>
      <c r="O864" s="6">
        <v>68.578957729651293</v>
      </c>
      <c r="P864" s="6">
        <f t="shared" si="354"/>
        <v>68.28918748572319</v>
      </c>
      <c r="Q864" s="6">
        <f>0.3*O863+0.7*Table6[[#This Row],[Online]]</f>
        <v>68.375257855206783</v>
      </c>
      <c r="R864" s="6">
        <f>LN(Table6[[#This Row],[ONLINE LINGERING]])</f>
        <v>4.2250110319263587</v>
      </c>
      <c r="S864" s="6">
        <f t="shared" si="355"/>
        <v>4.2279857490431016</v>
      </c>
      <c r="T864" s="6">
        <v>567.6035791916695</v>
      </c>
      <c r="U864" s="6">
        <f t="shared" si="356"/>
        <v>6.3414232511005189</v>
      </c>
      <c r="V864" s="8">
        <f>YEAR(Table6[[#This Row],[Date]])</f>
        <v>2018</v>
      </c>
      <c r="W864" s="8">
        <f>WEEKNUM(Table6[[#This Row],[Date]])</f>
        <v>26</v>
      </c>
      <c r="X864" t="s">
        <v>1031</v>
      </c>
      <c r="Y864" s="9">
        <f>Table6[[#This Row],[LNTVLING]]+Table6[[#This Row],[LNRADIOLING]]+Table6[[#This Row],[LNONLINELING]]</f>
        <v>15.949017114970198</v>
      </c>
      <c r="Z864">
        <f t="shared" si="377"/>
        <v>1</v>
      </c>
      <c r="AA864">
        <f t="shared" si="358"/>
        <v>0</v>
      </c>
      <c r="AB864">
        <f t="shared" si="359"/>
        <v>0</v>
      </c>
      <c r="AC864">
        <f t="shared" si="360"/>
        <v>0</v>
      </c>
      <c r="AD864">
        <f t="shared" si="361"/>
        <v>0</v>
      </c>
      <c r="AE864">
        <f t="shared" si="362"/>
        <v>0</v>
      </c>
      <c r="AF864">
        <f t="shared" si="363"/>
        <v>1</v>
      </c>
      <c r="AG864" s="9">
        <f>'[1]1'!J$20+'[1]1'!J$21*Table6[[#This Row],[TV_State]]</f>
        <v>2240.2067648129705</v>
      </c>
      <c r="AH864" s="9">
        <f>Table6[[#This Row],[sales]]-Table6[[#This Row],[Pred_1]]</f>
        <v>-1672.603185621301</v>
      </c>
      <c r="AI864">
        <f>ABS(Table6[[#This Row],[Res_1]])/Table6[[#This Row],[sales]]</f>
        <v>2.9467805470911119</v>
      </c>
      <c r="AJ864" s="9">
        <f>'[1]2'!J$20+'[1]2'!J$21*Table6[[#This Row],[Radio_State]]</f>
        <v>2316.4125703700834</v>
      </c>
      <c r="AK864" s="9">
        <f>Table6[[#This Row],[sales]]-Table6[[#This Row],[ Pred_2 ]]</f>
        <v>-1748.8089911784139</v>
      </c>
      <c r="AL864">
        <f>ABS(Table6[[#This Row],[ Res_2 ]])/Table6[[#This Row],[sales]]</f>
        <v>3.081039400190027</v>
      </c>
      <c r="AM864" s="10">
        <f>'[1]3'!J$20+'[1]3'!J$21*Data!O864</f>
        <v>2196.9328437700538</v>
      </c>
      <c r="AN864" s="9">
        <f>Table6[[#This Row],[sales]]-Table6[[#This Row],[Pred_3]]</f>
        <v>-1629.3292645783843</v>
      </c>
      <c r="AO864" s="9">
        <f>ABS(Table6[[#This Row],[Res_3]])/Table6[[#This Row],[sales]]</f>
        <v>2.8705408568753743</v>
      </c>
      <c r="AP864" s="9">
        <f>'[1]4'!L$21+'[1]4'!L$27*Table6[[#This Row],[TV_State]]+'[1]4'!L$22*Table6[[#This Row],[NJ_DUM]]+'[1]4'!L$23*Table6[[#This Row],[NY_DUM]]+'[1]4'!L$24*Table6[[#This Row],[PA_DUM]]+'[1]4'!L$25*Table6[[#This Row],[CT_DUM]]+'[1]4'!L$26*Table6[[#This Row],[DL_DUM]]</f>
        <v>442.04706907081197</v>
      </c>
      <c r="AQ864" s="9">
        <f>Table6[[#This Row],[sales]]-Table6[[#This Row],[Pred_4]]</f>
        <v>125.55651012085752</v>
      </c>
      <c r="AR864">
        <f>ABS(Table6[[#This Row],[Res_4]]/Table6[[#This Row],[sales]])</f>
        <v>0.22120457784932213</v>
      </c>
      <c r="AS864" s="9">
        <f>'[1]5'!L$20+'[1]5'!L$26*Table6[[#This Row],[Radio_State]]+'[1]5'!L$21*Table6[[#This Row],[NJ_DUM]]+'[1]5'!L$22*Table6[[#This Row],[NY_DUM]]+'[1]5'!L$23*Table6[[#This Row],[PA_DUM]]+'[1]5'!L$24*Table6[[#This Row],[CT_DUM]]+'[1]5'!L$25*Table6[[#This Row],[DL_DUM]]</f>
        <v>438.00826824763948</v>
      </c>
      <c r="AT864" s="9">
        <f>Table6[[#This Row],[sales]]-Table6[[#This Row],[Pred_5]]</f>
        <v>129.59531094403002</v>
      </c>
      <c r="AU864" s="9">
        <f>ABS(Table6[[#This Row],[Red_5]]/Table6[[#This Row],[sales]])</f>
        <v>0.22832010877836276</v>
      </c>
      <c r="AV864" s="9">
        <f>'[1]6'!L$20+'[1]6'!L$26*Table6[[#This Row],[Online]]+'[1]6'!L$21*Table6[[#This Row],[NJ_DUM]]+'[1]6'!L$22*Table6[[#This Row],[NY_DUM]]+'[1]6'!L$23*Table6[[#This Row],[PA_DUM]]+'[1]6'!L$24*Table6[[#This Row],[CT_DUM]]+'[1]6'!L$25*Table6[[#This Row],[DL_DUM]]</f>
        <v>292.51948740868102</v>
      </c>
      <c r="AW864" s="9">
        <f>Table6[[#This Row],[sales]]-Table6[[#This Row],[Pred_6]]</f>
        <v>275.08409178298848</v>
      </c>
      <c r="AX864" s="9">
        <f>ABS(Table6[[#This Row],[Red_6]]/Table6[[#This Row],[sales]])</f>
        <v>0.48464122121065334</v>
      </c>
      <c r="AY864" s="9">
        <f>'[1]7'!L$21+'[1]7'!L$27*Table6[[#This Row],[LNTV]]+'[1]7'!L$22*Table6[[#This Row],[NJ_DUM]]+'[1]7'!L$23*Table6[[#This Row],[NY_DUM]]+'[1]7'!L$24*Table6[[#This Row],[PA_DUM]]+'[1]7'!L$25*Table6[[#This Row],[CT_DUM]]+'[1]7'!L$26*Table6[[#This Row],[DL_DUM]]</f>
        <v>5.9016200881120717</v>
      </c>
      <c r="AZ864" s="9">
        <f>Table6[[#This Row],[sales]]-Table6[[#This Row],[Pred_7]]</f>
        <v>561.70195910355744</v>
      </c>
      <c r="BA864" s="9">
        <f>ABS(Table6[[#This Row],[Red_7]]/Table6[[#This Row],[sales]])</f>
        <v>0.98960256717105866</v>
      </c>
      <c r="BB864" s="9">
        <f>'[1]8'!O$22+'[1]8'!O$28*Table6[[#This Row],[LNRADIOLING]]+'[1]8'!O$23*Table6[[#This Row],[DL_DUM]]+'[1]8'!O$24*Table6[[#This Row],[CT_DUM]]+'[1]8'!O$25*Table6[[#This Row],[PA_DUM]]+'[1]8'!O$26*Table6[[#This Row],[NY_DUM]]+'[1]8'!O$27*Table6[[#This Row],[NJ_DUM]]</f>
        <v>5.8724723596499944</v>
      </c>
      <c r="BC864" s="9">
        <f>Table6[[#This Row],[sales]]-Table6[[#This Row],[Pred_8]]</f>
        <v>561.73110683201946</v>
      </c>
      <c r="BD864" s="9">
        <f>ABS(Table6[[#This Row],[Red_8]]/Table6[[#This Row],[sales]])</f>
        <v>0.98965391943438219</v>
      </c>
      <c r="BE864" s="9">
        <f>'[1]9'!M$19+'[1]9'!M$21*Table6[[#This Row],[LNONLINE]]+'[1]9'!M$20*Table6[[#This Row],[DL_DUM]]+'[1]9'!M$22*Table6[[#This Row],[CT_DUM]]+'[1]9'!M$23*Table6[[#This Row],[PA_DUM]]+'[1]9'!M$24*Table6[[#This Row],[NY_DUM]]+'[1]9'!M$25*Table6[[#This Row],[NJ_DUM]]</f>
        <v>5.8809041512746063</v>
      </c>
      <c r="BF864" s="9">
        <f>Table6[[#This Row],[sales]]-Table6[[#This Row],[Pred_9]]</f>
        <v>561.72267504039485</v>
      </c>
      <c r="BG864" s="9">
        <f>ABS(Table6[[#This Row],[Red_9]]/Table6[[#This Row],[sales]])</f>
        <v>0.98963906436310756</v>
      </c>
      <c r="BH864" s="9">
        <f>'[1]10'!P$22+'[1]10'!P$30*Table6[[#This Row],[LNTV]]+'[1]10'!P$29*Table6[[#This Row],[LNRADIOLING]]+'[1]10'!P$24*Table6[[#This Row],[LNONLINELING]]+'[1]10'!P$23*Table6[[#This Row],[DL_DUM]]+'[1]10'!P$25*Table6[[#This Row],[CT_DUM]]+'[1]10'!P$26*Table6[[#This Row],[PA_DUM]]+'[1]10'!P$27*Table6[[#This Row],[NY_DUM]]+'[1]10'!P$28*Table6[[#This Row],[NJ_DUM]]</f>
        <v>5.8513172665053155</v>
      </c>
      <c r="BI864" s="9">
        <f>Table6[[#This Row],[sales]]-Table6[[#This Row],[Pred_10]]</f>
        <v>561.75226192516413</v>
      </c>
      <c r="BJ864" s="45">
        <f>ABS(Table6[[#This Row],[Red_10]]/Table6[[#This Row],[sales]])</f>
        <v>0.98969119032892938</v>
      </c>
      <c r="BK864" s="9">
        <f>'[1]11'!P$32+'[1]11'!P$40*Table6[[#This Row],[LNONLINELING]]+'[1]11'!P$39*Table6[[#This Row],[LNRADIOLING]]+'[1]11'!P$38*Table6[[#This Row],[LNTVLING]]+'[1]11'!P$33*Table6[[#This Row],[DL_DUM]]+'[1]11'!P$34*Table6[[#This Row],[CT_DUM]]+'[1]11'!P$35*Table6[[#This Row],[PA_DUM]]+'[1]11'!P$36*Table6[[#This Row],[NY_DUM]]+'[1]11'!P$37*Table6[[#This Row],[NJ_DUM]]</f>
        <v>5.8107609638634061</v>
      </c>
      <c r="BL864" s="9">
        <f>Table6[[#This Row],[sales]]-Table6[[#This Row],[ Pred_11]]</f>
        <v>561.79281822780604</v>
      </c>
      <c r="BM864" s="47">
        <f>ABS(Table6[[#This Row],[ Red_11]]/Table6[[#This Row],[sales]])</f>
        <v>0.98976264213812992</v>
      </c>
      <c r="BN864" s="9">
        <f>'[1]12'!K$22+'[1]12'!K$28*Table6[[#This Row],[COMBINE LN LING]]+'[1]12'!K$23*Table6[[#This Row],[DL_DUM]]+'[1]12'!K$24*Table6[[#This Row],[CT_DUM]]+'[1]12'!K$25*Table6[[#This Row],[PA_DUM]]+'[1]12'!K$26*Table6[[#This Row],[NY_DUM]]+'[1]12'!K$27*Table6[[#This Row],[NJ_DUM]]</f>
        <v>5.9060804165932321</v>
      </c>
      <c r="BO864" s="9">
        <f>Table6[[#This Row],[sales]]-Table6[[#This Row],[ Pred_12]]</f>
        <v>561.69749877507627</v>
      </c>
      <c r="BP864" s="47">
        <f>ABS(Table6[[#This Row],[ Red_12]]/Table6[[#This Row],[sales]])</f>
        <v>0.98959470899566182</v>
      </c>
      <c r="BQ864">
        <f>LN(G864+'2019 Totals and Calculations'!C$18)</f>
        <v>7.1437391771280341</v>
      </c>
      <c r="BR864">
        <f>LN(Table6[[#This Row],[PROF RADIO]]+'2019 Totals and Calculations'!D$18)</f>
        <v>5.2911396496775938</v>
      </c>
      <c r="BS864">
        <f>LN(Table6[[#This Row],[ONLINE LINGERING]]+'2019 Totals and Calculations'!E$18)</f>
        <v>4.7207518843311362</v>
      </c>
      <c r="BT864">
        <f>MONTH(Table6[[#This Row],[Date]])</f>
        <v>6</v>
      </c>
      <c r="BU864">
        <f t="shared" si="364"/>
        <v>0</v>
      </c>
      <c r="BV864">
        <f t="shared" si="365"/>
        <v>0</v>
      </c>
      <c r="BW864">
        <f t="shared" si="366"/>
        <v>0</v>
      </c>
      <c r="BX864">
        <f t="shared" si="367"/>
        <v>0</v>
      </c>
      <c r="BY864">
        <f t="shared" si="368"/>
        <v>0</v>
      </c>
      <c r="BZ864">
        <f t="shared" si="369"/>
        <v>1</v>
      </c>
      <c r="CA864">
        <f t="shared" si="370"/>
        <v>0</v>
      </c>
      <c r="CB864">
        <f t="shared" si="371"/>
        <v>0</v>
      </c>
      <c r="CC864">
        <f t="shared" si="372"/>
        <v>0</v>
      </c>
      <c r="CD864">
        <f t="shared" si="373"/>
        <v>0</v>
      </c>
      <c r="CE864">
        <f t="shared" si="374"/>
        <v>0</v>
      </c>
      <c r="CF864">
        <f t="shared" si="375"/>
        <v>0</v>
      </c>
      <c r="CG864">
        <f t="shared" si="376"/>
        <v>78</v>
      </c>
      <c r="CH86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639.48051269024825</v>
      </c>
      <c r="CI864" s="79">
        <f>Table6[[#This Row],[sales]]-CH864</f>
        <v>-71.876933498578751</v>
      </c>
      <c r="CJ864">
        <f>ABS(Table6[[#This Row],[sales]]-CH864)/Table6[[#This Row],[sales]]</f>
        <v>0.12663227670434968</v>
      </c>
      <c r="CK86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609.41260759056968</v>
      </c>
      <c r="CL864" s="79">
        <f>Table6[[#This Row],[sales]]-CK864</f>
        <v>-41.809028398900182</v>
      </c>
      <c r="CM864">
        <f>ABS(Table6[[#This Row],[sales]]-CK864)/Table6[[#This Row],[sales]]</f>
        <v>7.3658852642262893E-2</v>
      </c>
      <c r="CN86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600.8744501503603</v>
      </c>
      <c r="CO864" s="79">
        <f>Table6[[#This Row],[sales]]-CN864</f>
        <v>-33.270870958690807</v>
      </c>
      <c r="CP864">
        <f>ABS(Table6[[#This Row],[sales]]-CN864)/Table6[[#This Row],[sales]]</f>
        <v>5.8616386820661386E-2</v>
      </c>
      <c r="CQ86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618.03760484940835</v>
      </c>
      <c r="CR864" s="79">
        <f>Table6[[#This Row],[sales]]-CQ864</f>
        <v>-50.434025657738857</v>
      </c>
      <c r="CS864">
        <f>ABS(Table6[[#This Row],[sales]]-CQ864)/Table6[[#This Row],[sales]]</f>
        <v>8.8854312246519851E-2</v>
      </c>
    </row>
    <row r="865" spans="1:97" ht="17" thickBot="1" x14ac:dyDescent="0.25">
      <c r="A865">
        <v>864</v>
      </c>
      <c r="B865" t="s">
        <v>953</v>
      </c>
      <c r="C865" s="5">
        <v>43282</v>
      </c>
      <c r="D865" s="6">
        <v>935.07408864379522</v>
      </c>
      <c r="E865" s="8">
        <f>YEAR(Table6[[#This Row],[Date]])</f>
        <v>2018</v>
      </c>
      <c r="F865" s="6">
        <f>Table6[[#This Row],[TV_State]]+Table6[[#This Row],[Radio_State]]+Table6[[#This Row],[Online]]</f>
        <v>1142.8683305646387</v>
      </c>
      <c r="G865" s="6">
        <f t="shared" si="351"/>
        <v>913.95951261663822</v>
      </c>
      <c r="H865" s="6">
        <f>LN(Table6[[#This Row],[PROF TV LING]])</f>
        <v>6.8177862735546739</v>
      </c>
      <c r="I865" s="6">
        <f t="shared" si="352"/>
        <v>6.8406257653406533</v>
      </c>
      <c r="J865" s="6">
        <v>138.52949461389559</v>
      </c>
      <c r="K865" s="6">
        <f t="shared" si="357"/>
        <v>137.17136231375935</v>
      </c>
      <c r="L865" s="6">
        <f>0.5*J864+0.5*Table6[[#This Row],[Radio_State]]</f>
        <v>137.84370503659909</v>
      </c>
      <c r="M865" s="6">
        <f>LN(Table6[[#This Row],[RADIO LINGERING ]])</f>
        <v>4.9261204711140856</v>
      </c>
      <c r="N865" s="6">
        <f t="shared" si="353"/>
        <v>4.9310832604562149</v>
      </c>
      <c r="O865" s="6">
        <v>69.264747306947797</v>
      </c>
      <c r="P865" s="6">
        <f t="shared" si="354"/>
        <v>68.972079360580409</v>
      </c>
      <c r="Q865" s="6">
        <f>0.3*O864+0.7*Table6[[#This Row],[Online]]</f>
        <v>69.059010433758843</v>
      </c>
      <c r="R865" s="6">
        <f>LN(Table6[[#This Row],[ONLINE LINGERING]])</f>
        <v>4.2349613627795266</v>
      </c>
      <c r="S865" s="6">
        <f t="shared" si="355"/>
        <v>4.2379360798962695</v>
      </c>
      <c r="T865" s="6">
        <v>704.77379334378736</v>
      </c>
      <c r="U865" s="6">
        <f t="shared" si="356"/>
        <v>6.5578768908202569</v>
      </c>
      <c r="V865" s="8">
        <f>YEAR(Table6[[#This Row],[Date]])</f>
        <v>2018</v>
      </c>
      <c r="W865" s="8">
        <f>WEEKNUM(Table6[[#This Row],[Date]])</f>
        <v>27</v>
      </c>
      <c r="X865" t="s">
        <v>1032</v>
      </c>
      <c r="Y865" s="9">
        <f>Table6[[#This Row],[LNTVLING]]+Table6[[#This Row],[LNRADIOLING]]+Table6[[#This Row],[LNONLINELING]]</f>
        <v>15.978868107448285</v>
      </c>
      <c r="Z865">
        <f t="shared" si="377"/>
        <v>1</v>
      </c>
      <c r="AA865">
        <f t="shared" si="358"/>
        <v>0</v>
      </c>
      <c r="AB865">
        <f t="shared" si="359"/>
        <v>0</v>
      </c>
      <c r="AC865">
        <f t="shared" si="360"/>
        <v>0</v>
      </c>
      <c r="AD865">
        <f t="shared" si="361"/>
        <v>0</v>
      </c>
      <c r="AE865">
        <f t="shared" si="362"/>
        <v>0</v>
      </c>
      <c r="AF865">
        <f t="shared" si="363"/>
        <v>1</v>
      </c>
      <c r="AG865" s="9">
        <f>'[1]1'!J$20+'[1]1'!J$21*Table6[[#This Row],[TV_State]]</f>
        <v>2249.3115070065364</v>
      </c>
      <c r="AH865" s="9">
        <f>Table6[[#This Row],[sales]]-Table6[[#This Row],[Pred_1]]</f>
        <v>-1544.537713662749</v>
      </c>
      <c r="AI865">
        <f>ABS(Table6[[#This Row],[Res_1]])/Table6[[#This Row],[sales]]</f>
        <v>2.1915368140105151</v>
      </c>
      <c r="AJ865" s="9">
        <f>'[1]2'!J$20+'[1]2'!J$21*Table6[[#This Row],[Radio_State]]</f>
        <v>2322.4338780338089</v>
      </c>
      <c r="AK865" s="9">
        <f>Table6[[#This Row],[sales]]-Table6[[#This Row],[ Pred_2 ]]</f>
        <v>-1617.6600846900214</v>
      </c>
      <c r="AL865">
        <f>ABS(Table6[[#This Row],[ Res_2 ]])/Table6[[#This Row],[sales]]</f>
        <v>2.2952897794554201</v>
      </c>
      <c r="AM865" s="11">
        <f>'[1]3'!J$20+'[1]3'!J$21*Data!O865</f>
        <v>2200.8948703905057</v>
      </c>
      <c r="AN865" s="12">
        <f>Table6[[#This Row],[sales]]-Table6[[#This Row],[Pred_3]]</f>
        <v>-1496.1210770467183</v>
      </c>
      <c r="AO865" s="9">
        <f>ABS(Table6[[#This Row],[Res_3]])/Table6[[#This Row],[sales]]</f>
        <v>2.1228386911896897</v>
      </c>
      <c r="AP865" s="9">
        <f>'[1]4'!L$21+'[1]4'!L$27*Table6[[#This Row],[TV_State]]+'[1]4'!L$22*Table6[[#This Row],[NJ_DUM]]+'[1]4'!L$23*Table6[[#This Row],[NY_DUM]]+'[1]4'!L$24*Table6[[#This Row],[PA_DUM]]+'[1]4'!L$25*Table6[[#This Row],[CT_DUM]]+'[1]4'!L$26*Table6[[#This Row],[DL_DUM]]</f>
        <v>444.08923981806186</v>
      </c>
      <c r="AQ865" s="9">
        <f>Table6[[#This Row],[sales]]-Table6[[#This Row],[Pred_4]]</f>
        <v>260.68455352572551</v>
      </c>
      <c r="AR865">
        <f>ABS(Table6[[#This Row],[Res_4]]/Table6[[#This Row],[sales]])</f>
        <v>0.36988400531880172</v>
      </c>
      <c r="AS865" s="9">
        <f>'[1]5'!L$20+'[1]5'!L$26*Table6[[#This Row],[Radio_State]]+'[1]5'!L$21*Table6[[#This Row],[NJ_DUM]]+'[1]5'!L$22*Table6[[#This Row],[NY_DUM]]+'[1]5'!L$23*Table6[[#This Row],[PA_DUM]]+'[1]5'!L$24*Table6[[#This Row],[CT_DUM]]+'[1]5'!L$25*Table6[[#This Row],[DL_DUM]]</f>
        <v>440.42443564684538</v>
      </c>
      <c r="AT865" s="9">
        <f>Table6[[#This Row],[sales]]-Table6[[#This Row],[Pred_5]]</f>
        <v>264.34935769694198</v>
      </c>
      <c r="AU865" s="9">
        <f>ABS(Table6[[#This Row],[Red_5]]/Table6[[#This Row],[sales]])</f>
        <v>0.37508397757348627</v>
      </c>
      <c r="AV865" s="9">
        <f>'[1]6'!L$20+'[1]6'!L$26*Table6[[#This Row],[Online]]+'[1]6'!L$21*Table6[[#This Row],[NJ_DUM]]+'[1]6'!L$22*Table6[[#This Row],[NY_DUM]]+'[1]6'!L$23*Table6[[#This Row],[PA_DUM]]+'[1]6'!L$24*Table6[[#This Row],[CT_DUM]]+'[1]6'!L$25*Table6[[#This Row],[DL_DUM]]</f>
        <v>295.50422029463238</v>
      </c>
      <c r="AW865" s="9">
        <f>Table6[[#This Row],[sales]]-Table6[[#This Row],[Pred_6]]</f>
        <v>409.26957304915499</v>
      </c>
      <c r="AX865" s="9">
        <f>ABS(Table6[[#This Row],[Red_6]]/Table6[[#This Row],[sales]])</f>
        <v>0.58071054416961565</v>
      </c>
      <c r="AY865" s="9">
        <f>'[1]7'!L$21+'[1]7'!L$27*Table6[[#This Row],[LNTV]]+'[1]7'!L$22*Table6[[#This Row],[NJ_DUM]]+'[1]7'!L$23*Table6[[#This Row],[NY_DUM]]+'[1]7'!L$24*Table6[[#This Row],[PA_DUM]]+'[1]7'!L$25*Table6[[#This Row],[CT_DUM]]+'[1]7'!L$26*Table6[[#This Row],[DL_DUM]]</f>
        <v>5.9027214354020723</v>
      </c>
      <c r="AZ865" s="9">
        <f>Table6[[#This Row],[sales]]-Table6[[#This Row],[Pred_7]]</f>
        <v>698.87107190838526</v>
      </c>
      <c r="BA865" s="9">
        <f>ABS(Table6[[#This Row],[Red_7]]/Table6[[#This Row],[sales]])</f>
        <v>0.99162465816528633</v>
      </c>
      <c r="BB865" s="9">
        <f>'[1]8'!O$22+'[1]8'!O$28*Table6[[#This Row],[LNRADIOLING]]+'[1]8'!O$23*Table6[[#This Row],[DL_DUM]]+'[1]8'!O$24*Table6[[#This Row],[CT_DUM]]+'[1]8'!O$25*Table6[[#This Row],[PA_DUM]]+'[1]8'!O$26*Table6[[#This Row],[NY_DUM]]+'[1]8'!O$27*Table6[[#This Row],[NJ_DUM]]</f>
        <v>5.8731822256537702</v>
      </c>
      <c r="BC865" s="9">
        <f>Table6[[#This Row],[sales]]-Table6[[#This Row],[Pred_8]]</f>
        <v>698.90061111813361</v>
      </c>
      <c r="BD865" s="9">
        <f>ABS(Table6[[#This Row],[Red_8]]/Table6[[#This Row],[sales]])</f>
        <v>0.99166657120181989</v>
      </c>
      <c r="BE865" s="9">
        <f>'[1]9'!M$19+'[1]9'!M$21*Table6[[#This Row],[LNONLINE]]+'[1]9'!M$20*Table6[[#This Row],[DL_DUM]]+'[1]9'!M$22*Table6[[#This Row],[CT_DUM]]+'[1]9'!M$23*Table6[[#This Row],[PA_DUM]]+'[1]9'!M$24*Table6[[#This Row],[NY_DUM]]+'[1]9'!M$25*Table6[[#This Row],[NJ_DUM]]</f>
        <v>5.8840545996059381</v>
      </c>
      <c r="BF865" s="9">
        <f>Table6[[#This Row],[sales]]-Table6[[#This Row],[Pred_9]]</f>
        <v>698.88973874418139</v>
      </c>
      <c r="BG865" s="9">
        <f>ABS(Table6[[#This Row],[Red_9]]/Table6[[#This Row],[sales]])</f>
        <v>0.9916511444449585</v>
      </c>
      <c r="BH865" s="9">
        <f>'[1]10'!P$22+'[1]10'!P$30*Table6[[#This Row],[LNTV]]+'[1]10'!P$29*Table6[[#This Row],[LNRADIOLING]]+'[1]10'!P$24*Table6[[#This Row],[LNONLINELING]]+'[1]10'!P$23*Table6[[#This Row],[DL_DUM]]+'[1]10'!P$25*Table6[[#This Row],[CT_DUM]]+'[1]10'!P$26*Table6[[#This Row],[PA_DUM]]+'[1]10'!P$27*Table6[[#This Row],[NY_DUM]]+'[1]10'!P$28*Table6[[#This Row],[NJ_DUM]]</f>
        <v>5.8531283497815334</v>
      </c>
      <c r="BI865" s="9">
        <f>Table6[[#This Row],[sales]]-Table6[[#This Row],[Pred_10]]</f>
        <v>698.92066499400585</v>
      </c>
      <c r="BJ865" s="45">
        <f>ABS(Table6[[#This Row],[Red_10]]/Table6[[#This Row],[sales]])</f>
        <v>0.99169502554569822</v>
      </c>
      <c r="BK865" s="9">
        <f>'[1]11'!P$32+'[1]11'!P$40*Table6[[#This Row],[LNONLINELING]]+'[1]11'!P$39*Table6[[#This Row],[LNRADIOLING]]+'[1]11'!P$38*Table6[[#This Row],[LNTVLING]]+'[1]11'!P$33*Table6[[#This Row],[DL_DUM]]+'[1]11'!P$34*Table6[[#This Row],[CT_DUM]]+'[1]11'!P$35*Table6[[#This Row],[PA_DUM]]+'[1]11'!P$36*Table6[[#This Row],[NY_DUM]]+'[1]11'!P$37*Table6[[#This Row],[NJ_DUM]]</f>
        <v>5.8118863615479377</v>
      </c>
      <c r="BL865" s="9">
        <f>Table6[[#This Row],[sales]]-Table6[[#This Row],[ Pred_11]]</f>
        <v>698.96190698223938</v>
      </c>
      <c r="BM865" s="47">
        <f>ABS(Table6[[#This Row],[ Red_11]]/Table6[[#This Row],[sales]])</f>
        <v>0.9917535435959195</v>
      </c>
      <c r="BN865" s="9">
        <f>'[1]12'!K$22+'[1]12'!K$28*Table6[[#This Row],[COMBINE LN LING]]+'[1]12'!K$23*Table6[[#This Row],[DL_DUM]]+'[1]12'!K$24*Table6[[#This Row],[CT_DUM]]+'[1]12'!K$25*Table6[[#This Row],[PA_DUM]]+'[1]12'!K$26*Table6[[#This Row],[NY_DUM]]+'[1]12'!K$27*Table6[[#This Row],[NJ_DUM]]</f>
        <v>5.9089531529922441</v>
      </c>
      <c r="BO865" s="9">
        <f>Table6[[#This Row],[sales]]-Table6[[#This Row],[ Pred_12]]</f>
        <v>698.86484019079512</v>
      </c>
      <c r="BP865" s="47">
        <f>ABS(Table6[[#This Row],[ Red_12]]/Table6[[#This Row],[sales]])</f>
        <v>0.99161581601245796</v>
      </c>
      <c r="BQ865">
        <f>LN(G865+'2019 Totals and Calculations'!C$18)</f>
        <v>7.1508606814558489</v>
      </c>
      <c r="BR865">
        <f>LN(Table6[[#This Row],[PROF RADIO]]+'2019 Totals and Calculations'!D$18)</f>
        <v>5.2979559441610373</v>
      </c>
      <c r="BS865">
        <f>LN(Table6[[#This Row],[ONLINE LINGERING]]+'2019 Totals and Calculations'!E$18)</f>
        <v>4.7268246027199048</v>
      </c>
      <c r="BT865">
        <f>MONTH(Table6[[#This Row],[Date]])</f>
        <v>7</v>
      </c>
      <c r="BU865">
        <f t="shared" si="364"/>
        <v>0</v>
      </c>
      <c r="BV865">
        <f t="shared" si="365"/>
        <v>0</v>
      </c>
      <c r="BW865">
        <f t="shared" si="366"/>
        <v>0</v>
      </c>
      <c r="BX865">
        <f t="shared" si="367"/>
        <v>0</v>
      </c>
      <c r="BY865">
        <f t="shared" si="368"/>
        <v>0</v>
      </c>
      <c r="BZ865">
        <f t="shared" si="369"/>
        <v>0</v>
      </c>
      <c r="CA865">
        <f t="shared" si="370"/>
        <v>1</v>
      </c>
      <c r="CB865">
        <f t="shared" si="371"/>
        <v>0</v>
      </c>
      <c r="CC865">
        <f t="shared" si="372"/>
        <v>0</v>
      </c>
      <c r="CD865">
        <f t="shared" si="373"/>
        <v>0</v>
      </c>
      <c r="CE865">
        <f t="shared" si="374"/>
        <v>0</v>
      </c>
      <c r="CF865">
        <f t="shared" si="375"/>
        <v>0</v>
      </c>
      <c r="CG865">
        <f t="shared" si="376"/>
        <v>79</v>
      </c>
      <c r="CH86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730.16254132337474</v>
      </c>
      <c r="CI865" s="79">
        <f>Table6[[#This Row],[sales]]-CH865</f>
        <v>-25.388747979587379</v>
      </c>
      <c r="CJ865">
        <f>ABS(Table6[[#This Row],[sales]]-CH865)/Table6[[#This Row],[sales]]</f>
        <v>3.602396714998566E-2</v>
      </c>
      <c r="CK86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718.40155935597409</v>
      </c>
      <c r="CL865" s="79">
        <f>Table6[[#This Row],[sales]]-CK865</f>
        <v>-13.627766012186726</v>
      </c>
      <c r="CM865">
        <f>ABS(Table6[[#This Row],[sales]]-CK865)/Table6[[#This Row],[sales]]</f>
        <v>1.9336368833367115E-2</v>
      </c>
      <c r="CN86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597.54528522785415</v>
      </c>
      <c r="CO865" s="79">
        <f>Table6[[#This Row],[sales]]-CN865</f>
        <v>107.22850811593321</v>
      </c>
      <c r="CP865">
        <f>ABS(Table6[[#This Row],[sales]]-CN865)/Table6[[#This Row],[sales]]</f>
        <v>0.15214599227248415</v>
      </c>
      <c r="CQ86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634.85473717492539</v>
      </c>
      <c r="CR865" s="79">
        <f>Table6[[#This Row],[sales]]-CQ865</f>
        <v>69.919056168861971</v>
      </c>
      <c r="CS865">
        <f>ABS(Table6[[#This Row],[sales]]-CQ865)/Table6[[#This Row],[sales]]</f>
        <v>9.9207798061179589E-2</v>
      </c>
    </row>
    <row r="866" spans="1:97" x14ac:dyDescent="0.2">
      <c r="A866">
        <v>865</v>
      </c>
      <c r="B866" t="s">
        <v>953</v>
      </c>
      <c r="C866" s="5">
        <v>43289</v>
      </c>
      <c r="D866" s="6">
        <v>944.42482953023307</v>
      </c>
      <c r="E866" s="8">
        <f>YEAR(Table6[[#This Row],[Date]])</f>
        <v>2018</v>
      </c>
      <c r="F866" s="6">
        <f>Table6[[#This Row],[TV_State]]+Table6[[#This Row],[Radio_State]]+Table6[[#This Row],[Online]]</f>
        <v>1154.2970138702849</v>
      </c>
      <c r="G866" s="6">
        <f t="shared" si="351"/>
        <v>923.09910769071666</v>
      </c>
      <c r="H866" s="6">
        <f>LN(Table6[[#This Row],[PROF TV LING]])</f>
        <v>6.8277366043514141</v>
      </c>
      <c r="I866" s="6">
        <f t="shared" si="352"/>
        <v>6.8505760961938211</v>
      </c>
      <c r="J866" s="6">
        <v>139.91478956003454</v>
      </c>
      <c r="K866" s="6">
        <f t="shared" si="357"/>
        <v>138.54307593689694</v>
      </c>
      <c r="L866" s="6">
        <f>0.5*J865+0.5*Table6[[#This Row],[Radio_State]]</f>
        <v>139.22214208696505</v>
      </c>
      <c r="M866" s="6">
        <f>LN(Table6[[#This Row],[RADIO LINGERING ]])</f>
        <v>4.9360708019672535</v>
      </c>
      <c r="N866" s="6">
        <f t="shared" si="353"/>
        <v>4.9410335913093828</v>
      </c>
      <c r="O866" s="6">
        <v>69.957394780017268</v>
      </c>
      <c r="P866" s="6">
        <f t="shared" si="354"/>
        <v>69.66180015418621</v>
      </c>
      <c r="Q866" s="6">
        <f>0.3*O865+0.7*Table6[[#This Row],[Online]]</f>
        <v>69.749600538096416</v>
      </c>
      <c r="R866" s="6">
        <f>LN(Table6[[#This Row],[ONLINE LINGERING]])</f>
        <v>4.2449116936326945</v>
      </c>
      <c r="S866" s="6">
        <f t="shared" si="355"/>
        <v>4.2478864107494374</v>
      </c>
      <c r="T866" s="6">
        <v>660.11477619782374</v>
      </c>
      <c r="U866" s="6">
        <f t="shared" si="356"/>
        <v>6.4924137232310759</v>
      </c>
      <c r="V866" s="8">
        <f>YEAR(Table6[[#This Row],[Date]])</f>
        <v>2018</v>
      </c>
      <c r="W866" s="8">
        <f>WEEKNUM(Table6[[#This Row],[Date]])</f>
        <v>28</v>
      </c>
      <c r="X866" t="s">
        <v>1033</v>
      </c>
      <c r="Y866" s="9">
        <f>Table6[[#This Row],[LNTVLING]]+Table6[[#This Row],[LNRADIOLING]]+Table6[[#This Row],[LNONLINELING]]</f>
        <v>16.008719099951364</v>
      </c>
      <c r="Z866">
        <f t="shared" si="377"/>
        <v>1</v>
      </c>
      <c r="AA866">
        <f t="shared" si="358"/>
        <v>0</v>
      </c>
      <c r="AB866">
        <f t="shared" si="359"/>
        <v>0</v>
      </c>
      <c r="AC866">
        <f t="shared" si="360"/>
        <v>0</v>
      </c>
      <c r="AD866">
        <f t="shared" si="361"/>
        <v>0</v>
      </c>
      <c r="AE866">
        <f t="shared" si="362"/>
        <v>0</v>
      </c>
      <c r="AF866">
        <f t="shared" si="363"/>
        <v>1</v>
      </c>
      <c r="AG866" s="9">
        <f>'[1]1'!J$20+'[1]1'!J$21*Table6[[#This Row],[TV_State]]</f>
        <v>2258.5072966220387</v>
      </c>
      <c r="AH866" s="9">
        <f>Table6[[#This Row],[sales]]-Table6[[#This Row],[Pred_1]]</f>
        <v>-1598.392520424215</v>
      </c>
      <c r="AI866">
        <f>ABS(Table6[[#This Row],[Res_1]])/Table6[[#This Row],[sales]]</f>
        <v>2.4213857620802712</v>
      </c>
      <c r="AJ866" s="9">
        <f>'[1]2'!J$20+'[1]2'!J$21*Table6[[#This Row],[Radio_State]]</f>
        <v>2328.5153987741719</v>
      </c>
      <c r="AK866" s="9">
        <f>Table6[[#This Row],[sales]]-Table6[[#This Row],[ Pred_2 ]]</f>
        <v>-1668.4006225763483</v>
      </c>
      <c r="AL866">
        <f>ABS(Table6[[#This Row],[ Res_2 ]])/Table6[[#This Row],[sales]]</f>
        <v>2.5274402009088806</v>
      </c>
      <c r="AM866" s="10">
        <f>'[1]3'!J$20+'[1]3'!J$21*Data!O866</f>
        <v>2204.8965172771623</v>
      </c>
      <c r="AN866" s="9">
        <f>Table6[[#This Row],[sales]]-Table6[[#This Row],[Pred_3]]</f>
        <v>-1544.7817410793386</v>
      </c>
      <c r="AO866" s="9">
        <f>ABS(Table6[[#This Row],[Res_3]])/Table6[[#This Row],[sales]]</f>
        <v>2.340171431969881</v>
      </c>
      <c r="AP866" s="9">
        <f>'[1]4'!L$21+'[1]4'!L$27*Table6[[#This Row],[TV_State]]+'[1]4'!L$22*Table6[[#This Row],[NJ_DUM]]+'[1]4'!L$23*Table6[[#This Row],[NY_DUM]]+'[1]4'!L$24*Table6[[#This Row],[PA_DUM]]+'[1]4'!L$25*Table6[[#This Row],[CT_DUM]]+'[1]4'!L$26*Table6[[#This Row],[DL_DUM]]</f>
        <v>446.15183227278419</v>
      </c>
      <c r="AQ866" s="9">
        <f>Table6[[#This Row],[sales]]-Table6[[#This Row],[Pred_4]]</f>
        <v>213.96294392503955</v>
      </c>
      <c r="AR866">
        <f>ABS(Table6[[#This Row],[Res_4]]/Table6[[#This Row],[sales]])</f>
        <v>0.32412991140334507</v>
      </c>
      <c r="AS866" s="9">
        <f>'[1]5'!L$20+'[1]5'!L$26*Table6[[#This Row],[Radio_State]]+'[1]5'!L$21*Table6[[#This Row],[NJ_DUM]]+'[1]5'!L$22*Table6[[#This Row],[NY_DUM]]+'[1]5'!L$23*Table6[[#This Row],[PA_DUM]]+'[1]5'!L$24*Table6[[#This Row],[CT_DUM]]+'[1]5'!L$25*Table6[[#This Row],[DL_DUM]]</f>
        <v>442.8647647200433</v>
      </c>
      <c r="AT866" s="9">
        <f>Table6[[#This Row],[sales]]-Table6[[#This Row],[Pred_5]]</f>
        <v>217.25001147778045</v>
      </c>
      <c r="AU866" s="9">
        <f>ABS(Table6[[#This Row],[Red_5]]/Table6[[#This Row],[sales]])</f>
        <v>0.32910945082779786</v>
      </c>
      <c r="AV866" s="9">
        <f>'[1]6'!L$20+'[1]6'!L$26*Table6[[#This Row],[Online]]+'[1]6'!L$21*Table6[[#This Row],[NJ_DUM]]+'[1]6'!L$22*Table6[[#This Row],[NY_DUM]]+'[1]6'!L$23*Table6[[#This Row],[PA_DUM]]+'[1]6'!L$24*Table6[[#This Row],[CT_DUM]]+'[1]6'!L$25*Table6[[#This Row],[DL_DUM]]</f>
        <v>298.51880050944328</v>
      </c>
      <c r="AW866" s="9">
        <f>Table6[[#This Row],[sales]]-Table6[[#This Row],[Pred_6]]</f>
        <v>361.59597568838046</v>
      </c>
      <c r="AX866" s="9">
        <f>ABS(Table6[[#This Row],[Red_6]]/Table6[[#This Row],[sales]])</f>
        <v>0.54777743011772406</v>
      </c>
      <c r="AY866" s="9">
        <f>'[1]7'!L$21+'[1]7'!L$27*Table6[[#This Row],[LNTV]]+'[1]7'!L$22*Table6[[#This Row],[NJ_DUM]]+'[1]7'!L$23*Table6[[#This Row],[NY_DUM]]+'[1]7'!L$24*Table6[[#This Row],[PA_DUM]]+'[1]7'!L$25*Table6[[#This Row],[CT_DUM]]+'[1]7'!L$26*Table6[[#This Row],[DL_DUM]]</f>
        <v>5.9038227826920728</v>
      </c>
      <c r="AZ866" s="9">
        <f>Table6[[#This Row],[sales]]-Table6[[#This Row],[Pred_7]]</f>
        <v>654.21095341513171</v>
      </c>
      <c r="BA866" s="9">
        <f>ABS(Table6[[#This Row],[Red_7]]/Table6[[#This Row],[sales]])</f>
        <v>0.99105636929278074</v>
      </c>
      <c r="BB866" s="9">
        <f>'[1]8'!O$22+'[1]8'!O$28*Table6[[#This Row],[LNRADIOLING]]+'[1]8'!O$23*Table6[[#This Row],[DL_DUM]]+'[1]8'!O$24*Table6[[#This Row],[CT_DUM]]+'[1]8'!O$25*Table6[[#This Row],[PA_DUM]]+'[1]8'!O$26*Table6[[#This Row],[NY_DUM]]+'[1]8'!O$27*Table6[[#This Row],[NJ_DUM]]</f>
        <v>5.873892091657547</v>
      </c>
      <c r="BC866" s="9">
        <f>Table6[[#This Row],[sales]]-Table6[[#This Row],[Pred_8]]</f>
        <v>654.24088410616616</v>
      </c>
      <c r="BD866" s="9">
        <f>ABS(Table6[[#This Row],[Red_8]]/Table6[[#This Row],[sales]])</f>
        <v>0.99110171093958777</v>
      </c>
      <c r="BE866" s="9">
        <f>'[1]9'!M$19+'[1]9'!M$21*Table6[[#This Row],[LNONLINE]]+'[1]9'!M$20*Table6[[#This Row],[DL_DUM]]+'[1]9'!M$22*Table6[[#This Row],[CT_DUM]]+'[1]9'!M$23*Table6[[#This Row],[PA_DUM]]+'[1]9'!M$24*Table6[[#This Row],[NY_DUM]]+'[1]9'!M$25*Table6[[#This Row],[NJ_DUM]]</f>
        <v>5.88720504793727</v>
      </c>
      <c r="BF866" s="9">
        <f>Table6[[#This Row],[sales]]-Table6[[#This Row],[Pred_9]]</f>
        <v>654.22757114988644</v>
      </c>
      <c r="BG866" s="9">
        <f>ABS(Table6[[#This Row],[Red_9]]/Table6[[#This Row],[sales]])</f>
        <v>0.9910815433009289</v>
      </c>
      <c r="BH866" s="9">
        <f>'[1]10'!P$22+'[1]10'!P$30*Table6[[#This Row],[LNTV]]+'[1]10'!P$29*Table6[[#This Row],[LNRADIOLING]]+'[1]10'!P$24*Table6[[#This Row],[LNONLINELING]]+'[1]10'!P$23*Table6[[#This Row],[DL_DUM]]+'[1]10'!P$25*Table6[[#This Row],[CT_DUM]]+'[1]10'!P$26*Table6[[#This Row],[PA_DUM]]+'[1]10'!P$27*Table6[[#This Row],[NY_DUM]]+'[1]10'!P$28*Table6[[#This Row],[NJ_DUM]]</f>
        <v>5.8549394330577513</v>
      </c>
      <c r="BI866" s="9">
        <f>Table6[[#This Row],[sales]]-Table6[[#This Row],[Pred_10]]</f>
        <v>654.25983676476596</v>
      </c>
      <c r="BJ866" s="45">
        <f>ABS(Table6[[#This Row],[Red_10]]/Table6[[#This Row],[sales]])</f>
        <v>0.99113042209601565</v>
      </c>
      <c r="BK866" s="9">
        <f>'[1]11'!P$32+'[1]11'!P$40*Table6[[#This Row],[LNONLINELING]]+'[1]11'!P$39*Table6[[#This Row],[LNRADIOLING]]+'[1]11'!P$38*Table6[[#This Row],[LNTVLING]]+'[1]11'!P$33*Table6[[#This Row],[DL_DUM]]+'[1]11'!P$34*Table6[[#This Row],[CT_DUM]]+'[1]11'!P$35*Table6[[#This Row],[PA_DUM]]+'[1]11'!P$36*Table6[[#This Row],[NY_DUM]]+'[1]11'!P$37*Table6[[#This Row],[NJ_DUM]]</f>
        <v>5.8130117592282549</v>
      </c>
      <c r="BL866" s="9">
        <f>Table6[[#This Row],[sales]]-Table6[[#This Row],[ Pred_11]]</f>
        <v>654.30176443859546</v>
      </c>
      <c r="BM866" s="47">
        <f>ABS(Table6[[#This Row],[ Red_11]]/Table6[[#This Row],[sales]])</f>
        <v>0.99119393782894771</v>
      </c>
      <c r="BN866" s="9">
        <f>'[1]12'!K$22+'[1]12'!K$28*Table6[[#This Row],[COMBINE LN LING]]+'[1]12'!K$23*Table6[[#This Row],[DL_DUM]]+'[1]12'!K$24*Table6[[#This Row],[CT_DUM]]+'[1]12'!K$25*Table6[[#This Row],[PA_DUM]]+'[1]12'!K$26*Table6[[#This Row],[NY_DUM]]+'[1]12'!K$27*Table6[[#This Row],[NJ_DUM]]</f>
        <v>5.9118258893936613</v>
      </c>
      <c r="BO866" s="9">
        <f>Table6[[#This Row],[sales]]-Table6[[#This Row],[ Pred_12]]</f>
        <v>654.2029503084301</v>
      </c>
      <c r="BP866" s="47">
        <f>ABS(Table6[[#This Row],[ Red_12]]/Table6[[#This Row],[sales]])</f>
        <v>0.99104424548190695</v>
      </c>
      <c r="BQ866">
        <f>LN(G866+'2019 Totals and Calculations'!C$18)</f>
        <v>7.1580022879558198</v>
      </c>
      <c r="BR866">
        <f>LN(Table6[[#This Row],[PROF RADIO]]+'2019 Totals and Calculations'!D$18)</f>
        <v>5.3047935616870054</v>
      </c>
      <c r="BS866">
        <f>LN(Table6[[#This Row],[ONLINE LINGERING]]+'2019 Totals and Calculations'!E$18)</f>
        <v>4.7329208427008211</v>
      </c>
      <c r="BT866">
        <f>MONTH(Table6[[#This Row],[Date]])</f>
        <v>7</v>
      </c>
      <c r="BU866">
        <f t="shared" si="364"/>
        <v>0</v>
      </c>
      <c r="BV866">
        <f t="shared" si="365"/>
        <v>0</v>
      </c>
      <c r="BW866">
        <f t="shared" si="366"/>
        <v>0</v>
      </c>
      <c r="BX866">
        <f t="shared" si="367"/>
        <v>0</v>
      </c>
      <c r="BY866">
        <f t="shared" si="368"/>
        <v>0</v>
      </c>
      <c r="BZ866">
        <f t="shared" si="369"/>
        <v>0</v>
      </c>
      <c r="CA866">
        <f t="shared" si="370"/>
        <v>1</v>
      </c>
      <c r="CB866">
        <f t="shared" si="371"/>
        <v>0</v>
      </c>
      <c r="CC866">
        <f t="shared" si="372"/>
        <v>0</v>
      </c>
      <c r="CD866">
        <f t="shared" si="373"/>
        <v>0</v>
      </c>
      <c r="CE866">
        <f t="shared" si="374"/>
        <v>0</v>
      </c>
      <c r="CF866">
        <f t="shared" si="375"/>
        <v>0</v>
      </c>
      <c r="CG866">
        <f>IF(B866=B865,1+CG865,1)</f>
        <v>80</v>
      </c>
      <c r="CH86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733.69917216820465</v>
      </c>
      <c r="CI866" s="79">
        <f>Table6[[#This Row],[sales]]-CH866</f>
        <v>-73.584395970380911</v>
      </c>
      <c r="CJ866">
        <f>ABS(Table6[[#This Row],[sales]]-CH866)/Table6[[#This Row],[sales]]</f>
        <v>0.11147212367251885</v>
      </c>
      <c r="CK86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721.54222150089311</v>
      </c>
      <c r="CL866" s="79">
        <f>Table6[[#This Row],[sales]]-CK866</f>
        <v>-61.427445303069362</v>
      </c>
      <c r="CM866">
        <f>ABS(Table6[[#This Row],[sales]]-CK866)/Table6[[#This Row],[sales]]</f>
        <v>9.3055704126006014E-2</v>
      </c>
      <c r="CN86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600.14712621195872</v>
      </c>
      <c r="CO866" s="79">
        <f>Table6[[#This Row],[sales]]-CN866</f>
        <v>59.967649985865023</v>
      </c>
      <c r="CP866">
        <f>ABS(Table6[[#This Row],[sales]]-CN866)/Table6[[#This Row],[sales]]</f>
        <v>9.0844277613767385E-2</v>
      </c>
      <c r="CQ86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638.81631145219387</v>
      </c>
      <c r="CR866" s="79">
        <f>Table6[[#This Row],[sales]]-CQ866</f>
        <v>21.298464745629872</v>
      </c>
      <c r="CS866">
        <f>ABS(Table6[[#This Row],[sales]]-CQ866)/Table6[[#This Row],[sales]]</f>
        <v>3.2264790175287834E-2</v>
      </c>
    </row>
    <row r="867" spans="1:97" x14ac:dyDescent="0.2">
      <c r="A867">
        <v>866</v>
      </c>
      <c r="B867" t="s">
        <v>953</v>
      </c>
      <c r="C867" s="5">
        <v>43296</v>
      </c>
      <c r="D867" s="6">
        <v>953.86907782553567</v>
      </c>
      <c r="E867" s="8">
        <f>YEAR(Table6[[#This Row],[Date]])</f>
        <v>2018</v>
      </c>
      <c r="F867" s="6">
        <f>Table6[[#This Row],[TV_State]]+Table6[[#This Row],[Radio_State]]+Table6[[#This Row],[Online]]</f>
        <v>1794.7569630813432</v>
      </c>
      <c r="G867" s="6">
        <f t="shared" si="351"/>
        <v>932.33009873116225</v>
      </c>
      <c r="H867" s="6">
        <f>LN(Table6[[#This Row],[PROF TV LING]])</f>
        <v>6.8376869351654745</v>
      </c>
      <c r="I867" s="6">
        <f t="shared" si="352"/>
        <v>6.860526427046989</v>
      </c>
      <c r="J867" s="6">
        <v>141.31393745563491</v>
      </c>
      <c r="K867" s="6">
        <f t="shared" si="357"/>
        <v>139.92850669626591</v>
      </c>
      <c r="L867" s="6">
        <f>0.5*J866+0.5*Table6[[#This Row],[Radio_State]]</f>
        <v>140.61436350783472</v>
      </c>
      <c r="M867" s="6">
        <f>LN(Table6[[#This Row],[RADIO LINGERING ]])</f>
        <v>4.9460211328204213</v>
      </c>
      <c r="N867" s="6">
        <f t="shared" si="353"/>
        <v>4.9509839221625507</v>
      </c>
      <c r="O867" s="6">
        <v>699.57394780017262</v>
      </c>
      <c r="P867" s="6">
        <f t="shared" si="354"/>
        <v>510.60030350637663</v>
      </c>
      <c r="Q867" s="6">
        <f>0.3*O866+0.7*Table6[[#This Row],[Online]]</f>
        <v>510.68898189412596</v>
      </c>
      <c r="R867" s="6">
        <f>LN(Table6[[#This Row],[ONLINE LINGERING]])</f>
        <v>6.2357607589037825</v>
      </c>
      <c r="S867" s="6">
        <f t="shared" si="355"/>
        <v>6.5504715037434824</v>
      </c>
      <c r="T867" s="6">
        <v>1069.0258735379687</v>
      </c>
      <c r="U867" s="6">
        <f t="shared" si="356"/>
        <v>6.9745031142288418</v>
      </c>
      <c r="V867" s="8">
        <f>YEAR(Table6[[#This Row],[Date]])</f>
        <v>2018</v>
      </c>
      <c r="W867" s="8">
        <f>WEEKNUM(Table6[[#This Row],[Date]])</f>
        <v>29</v>
      </c>
      <c r="X867" t="s">
        <v>1034</v>
      </c>
      <c r="Y867" s="9">
        <f>Table6[[#This Row],[LNTVLING]]+Table6[[#This Row],[LNRADIOLING]]+Table6[[#This Row],[LNONLINELING]]</f>
        <v>18.019468826889678</v>
      </c>
      <c r="Z867">
        <f t="shared" si="377"/>
        <v>1</v>
      </c>
      <c r="AA867">
        <f t="shared" si="358"/>
        <v>0</v>
      </c>
      <c r="AB867">
        <f t="shared" si="359"/>
        <v>0</v>
      </c>
      <c r="AC867">
        <f t="shared" si="360"/>
        <v>0</v>
      </c>
      <c r="AD867">
        <f t="shared" si="361"/>
        <v>0</v>
      </c>
      <c r="AE867">
        <f t="shared" si="362"/>
        <v>0</v>
      </c>
      <c r="AF867">
        <f t="shared" si="363"/>
        <v>1</v>
      </c>
      <c r="AG867" s="9">
        <f>'[1]1'!J$20+'[1]1'!J$21*Table6[[#This Row],[TV_State]]</f>
        <v>2267.7950441336961</v>
      </c>
      <c r="AH867" s="9">
        <f>Table6[[#This Row],[sales]]-Table6[[#This Row],[Pred_1]]</f>
        <v>-1198.7691705957275</v>
      </c>
      <c r="AI867">
        <f>ABS(Table6[[#This Row],[Res_1]])/Table6[[#This Row],[sales]]</f>
        <v>1.1213659091602433</v>
      </c>
      <c r="AJ867" s="9">
        <f>'[1]2'!J$20+'[1]2'!J$21*Table6[[#This Row],[Radio_State]]</f>
        <v>2334.6577347219386</v>
      </c>
      <c r="AK867" s="9">
        <f>Table6[[#This Row],[sales]]-Table6[[#This Row],[ Pred_2 ]]</f>
        <v>-1265.6318611839699</v>
      </c>
      <c r="AL867">
        <f>ABS(Table6[[#This Row],[ Res_2 ]])/Table6[[#This Row],[sales]]</f>
        <v>1.1839113463131894</v>
      </c>
      <c r="AM867" s="10">
        <f>'[1]3'!J$20+'[1]3'!J$21*Data!O867</f>
        <v>5842.3935372479373</v>
      </c>
      <c r="AN867" s="9">
        <f>Table6[[#This Row],[sales]]-Table6[[#This Row],[Pred_3]]</f>
        <v>-4773.3676637099688</v>
      </c>
      <c r="AO867" s="9">
        <f>ABS(Table6[[#This Row],[Res_3]])/Table6[[#This Row],[sales]]</f>
        <v>4.4651563464150641</v>
      </c>
      <c r="AP867" s="9">
        <f>'[1]4'!L$21+'[1]4'!L$27*Table6[[#This Row],[TV_State]]+'[1]4'!L$22*Table6[[#This Row],[NJ_DUM]]+'[1]4'!L$23*Table6[[#This Row],[NY_DUM]]+'[1]4'!L$24*Table6[[#This Row],[PA_DUM]]+'[1]4'!L$25*Table6[[#This Row],[CT_DUM]]+'[1]4'!L$26*Table6[[#This Row],[DL_DUM]]</f>
        <v>448.23505065205393</v>
      </c>
      <c r="AQ867" s="9">
        <f>Table6[[#This Row],[sales]]-Table6[[#This Row],[Pred_4]]</f>
        <v>620.79082288591474</v>
      </c>
      <c r="AR867">
        <f>ABS(Table6[[#This Row],[Res_4]]/Table6[[#This Row],[sales]])</f>
        <v>0.58070701397655744</v>
      </c>
      <c r="AS867" s="9">
        <f>'[1]5'!L$20+'[1]5'!L$26*Table6[[#This Row],[Radio_State]]+'[1]5'!L$21*Table6[[#This Row],[NJ_DUM]]+'[1]5'!L$22*Table6[[#This Row],[NY_DUM]]+'[1]5'!L$23*Table6[[#This Row],[PA_DUM]]+'[1]5'!L$24*Table6[[#This Row],[CT_DUM]]+'[1]5'!L$25*Table6[[#This Row],[DL_DUM]]</f>
        <v>445.32949708397325</v>
      </c>
      <c r="AT867" s="9">
        <f>Table6[[#This Row],[sales]]-Table6[[#This Row],[Pred_5]]</f>
        <v>623.69637645399541</v>
      </c>
      <c r="AU867" s="9">
        <f>ABS(Table6[[#This Row],[Red_5]]/Table6[[#This Row],[sales]])</f>
        <v>0.58342495901418756</v>
      </c>
      <c r="AV867" s="9">
        <f>'[1]6'!L$20+'[1]6'!L$26*Table6[[#This Row],[Online]]+'[1]6'!L$21*Table6[[#This Row],[NJ_DUM]]+'[1]6'!L$22*Table6[[#This Row],[NY_DUM]]+'[1]6'!L$23*Table6[[#This Row],[PA_DUM]]+'[1]6'!L$24*Table6[[#This Row],[CT_DUM]]+'[1]6'!L$25*Table6[[#This Row],[DL_DUM]]</f>
        <v>3038.7722157725802</v>
      </c>
      <c r="AW867" s="9">
        <f>Table6[[#This Row],[sales]]-Table6[[#This Row],[Pred_6]]</f>
        <v>-1969.7463422346116</v>
      </c>
      <c r="AX867" s="9">
        <f>ABS(Table6[[#This Row],[Red_6]]/Table6[[#This Row],[sales]])</f>
        <v>1.842561897698215</v>
      </c>
      <c r="AY867" s="9">
        <f>'[1]7'!L$21+'[1]7'!L$27*Table6[[#This Row],[LNTV]]+'[1]7'!L$22*Table6[[#This Row],[NJ_DUM]]+'[1]7'!L$23*Table6[[#This Row],[NY_DUM]]+'[1]7'!L$24*Table6[[#This Row],[PA_DUM]]+'[1]7'!L$25*Table6[[#This Row],[CT_DUM]]+'[1]7'!L$26*Table6[[#This Row],[DL_DUM]]</f>
        <v>5.9049241299820734</v>
      </c>
      <c r="AZ867" s="9">
        <f>Table6[[#This Row],[sales]]-Table6[[#This Row],[Pred_7]]</f>
        <v>1063.1209494079867</v>
      </c>
      <c r="BA867" s="9">
        <f>ABS(Table6[[#This Row],[Red_7]]/Table6[[#This Row],[sales]])</f>
        <v>0.99447635059529527</v>
      </c>
      <c r="BB867" s="9">
        <f>'[1]8'!O$22+'[1]8'!O$28*Table6[[#This Row],[LNRADIOLING]]+'[1]8'!O$23*Table6[[#This Row],[DL_DUM]]+'[1]8'!O$24*Table6[[#This Row],[CT_DUM]]+'[1]8'!O$25*Table6[[#This Row],[PA_DUM]]+'[1]8'!O$26*Table6[[#This Row],[NY_DUM]]+'[1]8'!O$27*Table6[[#This Row],[NJ_DUM]]</f>
        <v>5.8746019576613238</v>
      </c>
      <c r="BC867" s="9">
        <f>Table6[[#This Row],[sales]]-Table6[[#This Row],[Pred_8]]</f>
        <v>1063.1512715803074</v>
      </c>
      <c r="BD867" s="9">
        <f>ABS(Table6[[#This Row],[Red_8]]/Table6[[#This Row],[sales]])</f>
        <v>0.99450471489691905</v>
      </c>
      <c r="BE867" s="9">
        <f>'[1]9'!M$19+'[1]9'!M$21*Table6[[#This Row],[LNONLINE]]+'[1]9'!M$20*Table6[[#This Row],[DL_DUM]]+'[1]9'!M$22*Table6[[#This Row],[CT_DUM]]+'[1]9'!M$23*Table6[[#This Row],[PA_DUM]]+'[1]9'!M$24*Table6[[#This Row],[NY_DUM]]+'[1]9'!M$25*Table6[[#This Row],[NJ_DUM]]</f>
        <v>6.6162436569061267</v>
      </c>
      <c r="BF867" s="9">
        <f>Table6[[#This Row],[sales]]-Table6[[#This Row],[Pred_9]]</f>
        <v>1062.4096298810625</v>
      </c>
      <c r="BG867" s="9">
        <f>ABS(Table6[[#This Row],[Red_9]]/Table6[[#This Row],[sales]])</f>
        <v>0.99381096022025217</v>
      </c>
      <c r="BH867" s="9">
        <f>'[1]10'!P$22+'[1]10'!P$30*Table6[[#This Row],[LNTV]]+'[1]10'!P$29*Table6[[#This Row],[LNRADIOLING]]+'[1]10'!P$24*Table6[[#This Row],[LNONLINELING]]+'[1]10'!P$23*Table6[[#This Row],[DL_DUM]]+'[1]10'!P$25*Table6[[#This Row],[CT_DUM]]+'[1]10'!P$26*Table6[[#This Row],[PA_DUM]]+'[1]10'!P$27*Table6[[#This Row],[NY_DUM]]+'[1]10'!P$28*Table6[[#This Row],[NJ_DUM]]</f>
        <v>6.6259305461198039</v>
      </c>
      <c r="BI867" s="9">
        <f>Table6[[#This Row],[sales]]-Table6[[#This Row],[Pred_10]]</f>
        <v>1062.3999429918488</v>
      </c>
      <c r="BJ867" s="45">
        <f>ABS(Table6[[#This Row],[Red_10]]/Table6[[#This Row],[sales]])</f>
        <v>0.99380189880326175</v>
      </c>
      <c r="BK867" s="9">
        <f>'[1]11'!P$32+'[1]11'!P$40*Table6[[#This Row],[LNONLINELING]]+'[1]11'!P$39*Table6[[#This Row],[LNRADIOLING]]+'[1]11'!P$38*Table6[[#This Row],[LNTVLING]]+'[1]11'!P$33*Table6[[#This Row],[DL_DUM]]+'[1]11'!P$34*Table6[[#This Row],[CT_DUM]]+'[1]11'!P$35*Table6[[#This Row],[PA_DUM]]+'[1]11'!P$36*Table6[[#This Row],[NY_DUM]]+'[1]11'!P$37*Table6[[#This Row],[NJ_DUM]]</f>
        <v>6.6837649999925981</v>
      </c>
      <c r="BL867" s="9">
        <f>Table6[[#This Row],[sales]]-Table6[[#This Row],[ Pred_11]]</f>
        <v>1062.3421085379762</v>
      </c>
      <c r="BM867" s="47">
        <f>ABS(Table6[[#This Row],[ Red_11]]/Table6[[#This Row],[sales]])</f>
        <v>0.99374779865909846</v>
      </c>
      <c r="BN867" s="9">
        <f>'[1]12'!K$22+'[1]12'!K$28*Table6[[#This Row],[COMBINE LN LING]]+'[1]12'!K$23*Table6[[#This Row],[DL_DUM]]+'[1]12'!K$24*Table6[[#This Row],[CT_DUM]]+'[1]12'!K$25*Table6[[#This Row],[PA_DUM]]+'[1]12'!K$26*Table6[[#This Row],[NY_DUM]]+'[1]12'!K$27*Table6[[#This Row],[NJ_DUM]]</f>
        <v>6.10533215000188</v>
      </c>
      <c r="BO867" s="9">
        <f>Table6[[#This Row],[sales]]-Table6[[#This Row],[ Pred_12]]</f>
        <v>1062.9205413879668</v>
      </c>
      <c r="BP867" s="47">
        <f>ABS(Table6[[#This Row],[ Red_12]]/Table6[[#This Row],[sales]])</f>
        <v>0.99428888270982985</v>
      </c>
      <c r="BQ867">
        <f>LN(G867+'2019 Totals and Calculations'!C$18)</f>
        <v>7.1651639097115964</v>
      </c>
      <c r="BR867">
        <f>LN(Table6[[#This Row],[PROF RADIO]]+'2019 Totals and Calculations'!D$18)</f>
        <v>5.3116524229777937</v>
      </c>
      <c r="BS867">
        <f>LN(Table6[[#This Row],[ONLINE LINGERING]]+'2019 Totals and Calculations'!E$18)</f>
        <v>6.3181864497183131</v>
      </c>
      <c r="BT867">
        <f>MONTH(Table6[[#This Row],[Date]])</f>
        <v>7</v>
      </c>
      <c r="BU867">
        <f t="shared" si="364"/>
        <v>0</v>
      </c>
      <c r="BV867">
        <f t="shared" si="365"/>
        <v>0</v>
      </c>
      <c r="BW867">
        <f t="shared" si="366"/>
        <v>0</v>
      </c>
      <c r="BX867">
        <f t="shared" si="367"/>
        <v>0</v>
      </c>
      <c r="BY867">
        <f t="shared" si="368"/>
        <v>0</v>
      </c>
      <c r="BZ867">
        <f t="shared" si="369"/>
        <v>0</v>
      </c>
      <c r="CA867">
        <f t="shared" si="370"/>
        <v>1</v>
      </c>
      <c r="CB867">
        <f t="shared" si="371"/>
        <v>0</v>
      </c>
      <c r="CC867">
        <f t="shared" si="372"/>
        <v>0</v>
      </c>
      <c r="CD867">
        <f t="shared" si="373"/>
        <v>0</v>
      </c>
      <c r="CE867">
        <f t="shared" si="374"/>
        <v>0</v>
      </c>
      <c r="CF867">
        <f t="shared" si="375"/>
        <v>0</v>
      </c>
      <c r="CG867">
        <f t="shared" ref="CG867:CG930" si="378">IF(B867=B866,1+CG866,1)</f>
        <v>81</v>
      </c>
      <c r="CH86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737.25733038819533</v>
      </c>
      <c r="CI867" s="79">
        <f>Table6[[#This Row],[sales]]-CH867</f>
        <v>331.76854314977334</v>
      </c>
      <c r="CJ867">
        <f>ABS(Table6[[#This Row],[sales]]-CH867)/Table6[[#This Row],[sales]]</f>
        <v>0.31034659811532606</v>
      </c>
      <c r="CK86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724.7013317960251</v>
      </c>
      <c r="CL867" s="79">
        <f>Table6[[#This Row],[sales]]-CK867</f>
        <v>344.32454174194356</v>
      </c>
      <c r="CM867">
        <f>ABS(Table6[[#This Row],[sales]]-CK867)/Table6[[#This Row],[sales]]</f>
        <v>0.32209186911668714</v>
      </c>
      <c r="CN86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1009.5480963709739</v>
      </c>
      <c r="CO867" s="79">
        <f>Table6[[#This Row],[sales]]-CN867</f>
        <v>59.47777716699477</v>
      </c>
      <c r="CP867">
        <f>ABS(Table6[[#This Row],[sales]]-CN867)/Table6[[#This Row],[sales]]</f>
        <v>5.5637359805101379E-2</v>
      </c>
      <c r="CQ86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995.5445216844106</v>
      </c>
      <c r="CR867" s="79">
        <f>Table6[[#This Row],[sales]]-CQ867</f>
        <v>73.481351853558067</v>
      </c>
      <c r="CS867">
        <f>ABS(Table6[[#This Row],[sales]]-CQ867)/Table6[[#This Row],[sales]]</f>
        <v>6.8736738438677489E-2</v>
      </c>
    </row>
    <row r="868" spans="1:97" x14ac:dyDescent="0.2">
      <c r="A868">
        <v>867</v>
      </c>
      <c r="B868" t="s">
        <v>953</v>
      </c>
      <c r="C868" s="5">
        <v>43303</v>
      </c>
      <c r="D868" s="6">
        <v>963.40776860379083</v>
      </c>
      <c r="E868" s="8">
        <f>YEAR(Table6[[#This Row],[Date]])</f>
        <v>2018</v>
      </c>
      <c r="F868" s="6">
        <f>Table6[[#This Row],[TV_State]]+Table6[[#This Row],[Radio_State]]+Table6[[#This Row],[Online]]</f>
        <v>1805.7087932341547</v>
      </c>
      <c r="G868" s="6">
        <f t="shared" si="351"/>
        <v>941.65339969295076</v>
      </c>
      <c r="H868" s="6">
        <f>LN(Table6[[#This Row],[PROF TV LING]])</f>
        <v>6.8476372659915379</v>
      </c>
      <c r="I868" s="6">
        <f t="shared" si="352"/>
        <v>6.8704767579001569</v>
      </c>
      <c r="J868" s="6">
        <v>142.72707683019127</v>
      </c>
      <c r="K868" s="6">
        <f t="shared" si="357"/>
        <v>141.32779176322859</v>
      </c>
      <c r="L868" s="6">
        <f>0.5*J867+0.5*Table6[[#This Row],[Radio_State]]</f>
        <v>142.02050714291309</v>
      </c>
      <c r="M868" s="6">
        <f>LN(Table6[[#This Row],[RADIO LINGERING ]])</f>
        <v>4.9559714636735901</v>
      </c>
      <c r="N868" s="6">
        <f t="shared" si="353"/>
        <v>4.9609342530157186</v>
      </c>
      <c r="O868" s="6">
        <v>699.57394780017262</v>
      </c>
      <c r="P868" s="6">
        <f t="shared" si="354"/>
        <v>642.88185451203378</v>
      </c>
      <c r="Q868" s="6">
        <f>0.3*O867+0.7*Table6[[#This Row],[Online]]</f>
        <v>699.57394780017262</v>
      </c>
      <c r="R868" s="6">
        <f>LN(Table6[[#This Row],[ONLINE LINGERING]])</f>
        <v>6.5504715037434824</v>
      </c>
      <c r="S868" s="6">
        <f t="shared" si="355"/>
        <v>6.5504715037434824</v>
      </c>
      <c r="T868" s="6">
        <v>981.78017973412432</v>
      </c>
      <c r="U868" s="6">
        <f t="shared" si="356"/>
        <v>6.8893674337384958</v>
      </c>
      <c r="V868" s="8">
        <f>YEAR(Table6[[#This Row],[Date]])</f>
        <v>2018</v>
      </c>
      <c r="W868" s="8">
        <f>WEEKNUM(Table6[[#This Row],[Date]])</f>
        <v>30</v>
      </c>
      <c r="X868" t="s">
        <v>1035</v>
      </c>
      <c r="Y868" s="9">
        <f>Table6[[#This Row],[LNTVLING]]+Table6[[#This Row],[LNRADIOLING]]+Table6[[#This Row],[LNONLINELING]]</f>
        <v>18.35408023340861</v>
      </c>
      <c r="Z868">
        <f t="shared" si="377"/>
        <v>1</v>
      </c>
      <c r="AA868">
        <f t="shared" si="358"/>
        <v>0</v>
      </c>
      <c r="AB868">
        <f t="shared" si="359"/>
        <v>0</v>
      </c>
      <c r="AC868">
        <f t="shared" si="360"/>
        <v>0</v>
      </c>
      <c r="AD868">
        <f t="shared" si="361"/>
        <v>0</v>
      </c>
      <c r="AE868">
        <f t="shared" si="362"/>
        <v>0</v>
      </c>
      <c r="AF868">
        <f t="shared" si="363"/>
        <v>1</v>
      </c>
      <c r="AG868" s="9">
        <f>'[1]1'!J$20+'[1]1'!J$21*Table6[[#This Row],[TV_State]]</f>
        <v>2277.1756691204696</v>
      </c>
      <c r="AH868" s="9">
        <f>Table6[[#This Row],[sales]]-Table6[[#This Row],[Pred_1]]</f>
        <v>-1295.3954893863452</v>
      </c>
      <c r="AI868">
        <f>ABS(Table6[[#This Row],[Res_1]])/Table6[[#This Row],[sales]]</f>
        <v>1.3194353645814596</v>
      </c>
      <c r="AJ868" s="9">
        <f>'[1]2'!J$20+'[1]2'!J$21*Table6[[#This Row],[Radio_State]]</f>
        <v>2340.8614940291827</v>
      </c>
      <c r="AK868" s="9">
        <f>Table6[[#This Row],[sales]]-Table6[[#This Row],[ Pred_2 ]]</f>
        <v>-1359.0813142950583</v>
      </c>
      <c r="AL868">
        <f>ABS(Table6[[#This Row],[ Res_2 ]])/Table6[[#This Row],[sales]]</f>
        <v>1.3843030673761523</v>
      </c>
      <c r="AM868" s="10">
        <f>'[1]3'!J$20+'[1]3'!J$21*Data!O868</f>
        <v>5842.3935372479373</v>
      </c>
      <c r="AN868" s="9">
        <f>Table6[[#This Row],[sales]]-Table6[[#This Row],[Pred_3]]</f>
        <v>-4860.6133575138128</v>
      </c>
      <c r="AO868" s="9">
        <f>ABS(Table6[[#This Row],[Res_3]])/Table6[[#This Row],[sales]]</f>
        <v>4.9508163414239172</v>
      </c>
      <c r="AP868" s="9">
        <f>'[1]4'!L$21+'[1]4'!L$27*Table6[[#This Row],[TV_State]]+'[1]4'!L$22*Table6[[#This Row],[NJ_DUM]]+'[1]4'!L$23*Table6[[#This Row],[NY_DUM]]+'[1]4'!L$24*Table6[[#This Row],[PA_DUM]]+'[1]4'!L$25*Table6[[#This Row],[CT_DUM]]+'[1]4'!L$26*Table6[[#This Row],[DL_DUM]]</f>
        <v>450.33910121511616</v>
      </c>
      <c r="AQ868" s="9">
        <f>Table6[[#This Row],[sales]]-Table6[[#This Row],[Pred_4]]</f>
        <v>531.44107851900822</v>
      </c>
      <c r="AR868">
        <f>ABS(Table6[[#This Row],[Res_4]]/Table6[[#This Row],[sales]])</f>
        <v>0.54130353157356226</v>
      </c>
      <c r="AS868" s="9">
        <f>'[1]5'!L$20+'[1]5'!L$26*Table6[[#This Row],[Radio_State]]+'[1]5'!L$21*Table6[[#This Row],[NJ_DUM]]+'[1]5'!L$22*Table6[[#This Row],[NY_DUM]]+'[1]5'!L$23*Table6[[#This Row],[PA_DUM]]+'[1]5'!L$24*Table6[[#This Row],[CT_DUM]]+'[1]5'!L$25*Table6[[#This Row],[DL_DUM]]</f>
        <v>447.81887677154248</v>
      </c>
      <c r="AT868" s="9">
        <f>Table6[[#This Row],[sales]]-Table6[[#This Row],[Pred_5]]</f>
        <v>533.96130296258184</v>
      </c>
      <c r="AU868" s="9">
        <f>ABS(Table6[[#This Row],[Red_5]]/Table6[[#This Row],[sales]])</f>
        <v>0.54387052619781318</v>
      </c>
      <c r="AV868" s="9">
        <f>'[1]6'!L$20+'[1]6'!L$26*Table6[[#This Row],[Online]]+'[1]6'!L$21*Table6[[#This Row],[NJ_DUM]]+'[1]6'!L$22*Table6[[#This Row],[NY_DUM]]+'[1]6'!L$23*Table6[[#This Row],[PA_DUM]]+'[1]6'!L$24*Table6[[#This Row],[CT_DUM]]+'[1]6'!L$25*Table6[[#This Row],[DL_DUM]]</f>
        <v>3038.7722157725802</v>
      </c>
      <c r="AW868" s="9">
        <f>Table6[[#This Row],[sales]]-Table6[[#This Row],[Pred_6]]</f>
        <v>-2056.9920360384558</v>
      </c>
      <c r="AX868" s="9">
        <f>ABS(Table6[[#This Row],[Red_6]]/Table6[[#This Row],[sales]])</f>
        <v>2.0951655762652588</v>
      </c>
      <c r="AY868" s="9">
        <f>'[1]7'!L$21+'[1]7'!L$27*Table6[[#This Row],[LNTV]]+'[1]7'!L$22*Table6[[#This Row],[NJ_DUM]]+'[1]7'!L$23*Table6[[#This Row],[NY_DUM]]+'[1]7'!L$24*Table6[[#This Row],[PA_DUM]]+'[1]7'!L$25*Table6[[#This Row],[CT_DUM]]+'[1]7'!L$26*Table6[[#This Row],[DL_DUM]]</f>
        <v>5.9060254772720739</v>
      </c>
      <c r="AZ868" s="9">
        <f>Table6[[#This Row],[sales]]-Table6[[#This Row],[Pred_7]]</f>
        <v>975.87415425685219</v>
      </c>
      <c r="BA868" s="9">
        <f>ABS(Table6[[#This Row],[Red_7]]/Table6[[#This Row],[sales]])</f>
        <v>0.99398437084065849</v>
      </c>
      <c r="BB868" s="9">
        <f>'[1]8'!O$22+'[1]8'!O$28*Table6[[#This Row],[LNRADIOLING]]+'[1]8'!O$23*Table6[[#This Row],[DL_DUM]]+'[1]8'!O$24*Table6[[#This Row],[CT_DUM]]+'[1]8'!O$25*Table6[[#This Row],[PA_DUM]]+'[1]8'!O$26*Table6[[#This Row],[NY_DUM]]+'[1]8'!O$27*Table6[[#This Row],[NJ_DUM]]</f>
        <v>5.8753118236650996</v>
      </c>
      <c r="BC868" s="9">
        <f>Table6[[#This Row],[sales]]-Table6[[#This Row],[Pred_8]]</f>
        <v>975.90486791045919</v>
      </c>
      <c r="BD868" s="9">
        <f>ABS(Table6[[#This Row],[Red_8]]/Table6[[#This Row],[sales]])</f>
        <v>0.99401565447648754</v>
      </c>
      <c r="BE868" s="9">
        <f>'[1]9'!M$19+'[1]9'!M$21*Table6[[#This Row],[LNONLINE]]+'[1]9'!M$20*Table6[[#This Row],[DL_DUM]]+'[1]9'!M$22*Table6[[#This Row],[CT_DUM]]+'[1]9'!M$23*Table6[[#This Row],[PA_DUM]]+'[1]9'!M$24*Table6[[#This Row],[NY_DUM]]+'[1]9'!M$25*Table6[[#This Row],[NJ_DUM]]</f>
        <v>6.6162436569061267</v>
      </c>
      <c r="BF868" s="9">
        <f>Table6[[#This Row],[sales]]-Table6[[#This Row],[Pred_9]]</f>
        <v>975.16393607721818</v>
      </c>
      <c r="BG868" s="9">
        <f>ABS(Table6[[#This Row],[Red_9]]/Table6[[#This Row],[sales]])</f>
        <v>0.99326097247278111</v>
      </c>
      <c r="BH868" s="9">
        <f>'[1]10'!P$22+'[1]10'!P$30*Table6[[#This Row],[LNTV]]+'[1]10'!P$29*Table6[[#This Row],[LNRADIOLING]]+'[1]10'!P$24*Table6[[#This Row],[LNONLINELING]]+'[1]10'!P$23*Table6[[#This Row],[DL_DUM]]+'[1]10'!P$25*Table6[[#This Row],[CT_DUM]]+'[1]10'!P$26*Table6[[#This Row],[PA_DUM]]+'[1]10'!P$27*Table6[[#This Row],[NY_DUM]]+'[1]10'!P$28*Table6[[#This Row],[NJ_DUM]]</f>
        <v>6.7460796444771356</v>
      </c>
      <c r="BI868" s="9">
        <f>Table6[[#This Row],[sales]]-Table6[[#This Row],[Pred_10]]</f>
        <v>975.03410008964715</v>
      </c>
      <c r="BJ868" s="45">
        <f>ABS(Table6[[#This Row],[Red_10]]/Table6[[#This Row],[sales]])</f>
        <v>0.99312872699639942</v>
      </c>
      <c r="BK868" s="9">
        <f>'[1]11'!P$32+'[1]11'!P$40*Table6[[#This Row],[LNONLINELING]]+'[1]11'!P$39*Table6[[#This Row],[LNRADIOLING]]+'[1]11'!P$38*Table6[[#This Row],[LNTVLING]]+'[1]11'!P$33*Table6[[#This Row],[DL_DUM]]+'[1]11'!P$34*Table6[[#This Row],[CT_DUM]]+'[1]11'!P$35*Table6[[#This Row],[PA_DUM]]+'[1]11'!P$36*Table6[[#This Row],[NY_DUM]]+'[1]11'!P$37*Table6[[#This Row],[NJ_DUM]]</f>
        <v>6.8186822654038366</v>
      </c>
      <c r="BL868" s="9">
        <f>Table6[[#This Row],[sales]]-Table6[[#This Row],[ Pred_11]]</f>
        <v>974.96149746872049</v>
      </c>
      <c r="BM868" s="47">
        <f>ABS(Table6[[#This Row],[ Red_11]]/Table6[[#This Row],[sales]])</f>
        <v>0.99305477702019773</v>
      </c>
      <c r="BN868" s="9">
        <f>'[1]12'!K$22+'[1]12'!K$28*Table6[[#This Row],[COMBINE LN LING]]+'[1]12'!K$23*Table6[[#This Row],[DL_DUM]]+'[1]12'!K$24*Table6[[#This Row],[CT_DUM]]+'[1]12'!K$25*Table6[[#This Row],[PA_DUM]]+'[1]12'!K$26*Table6[[#This Row],[NY_DUM]]+'[1]12'!K$27*Table6[[#This Row],[NJ_DUM]]</f>
        <v>6.137533771697945</v>
      </c>
      <c r="BO868" s="9">
        <f>Table6[[#This Row],[sales]]-Table6[[#This Row],[ Pred_12]]</f>
        <v>975.6426459624264</v>
      </c>
      <c r="BP868" s="47">
        <f>ABS(Table6[[#This Row],[ Red_12]]/Table6[[#This Row],[sales]])</f>
        <v>0.99374856622858287</v>
      </c>
      <c r="BQ868">
        <f>LN(G868+'2019 Totals and Calculations'!C$18)</f>
        <v>7.1723454593864924</v>
      </c>
      <c r="BR868">
        <f>LN(Table6[[#This Row],[PROF RADIO]]+'2019 Totals and Calculations'!D$18)</f>
        <v>5.3185324481512328</v>
      </c>
      <c r="BS868">
        <f>LN(Table6[[#This Row],[ONLINE LINGERING]]+'2019 Totals and Calculations'!E$18)</f>
        <v>6.6113032787235522</v>
      </c>
      <c r="BT868">
        <f>MONTH(Table6[[#This Row],[Date]])</f>
        <v>7</v>
      </c>
      <c r="BU868">
        <f t="shared" si="364"/>
        <v>0</v>
      </c>
      <c r="BV868">
        <f t="shared" si="365"/>
        <v>0</v>
      </c>
      <c r="BW868">
        <f t="shared" si="366"/>
        <v>0</v>
      </c>
      <c r="BX868">
        <f t="shared" si="367"/>
        <v>0</v>
      </c>
      <c r="BY868">
        <f t="shared" si="368"/>
        <v>0</v>
      </c>
      <c r="BZ868">
        <f t="shared" si="369"/>
        <v>0</v>
      </c>
      <c r="CA868">
        <f t="shared" si="370"/>
        <v>1</v>
      </c>
      <c r="CB868">
        <f t="shared" si="371"/>
        <v>0</v>
      </c>
      <c r="CC868">
        <f t="shared" si="372"/>
        <v>0</v>
      </c>
      <c r="CD868">
        <f t="shared" si="373"/>
        <v>0</v>
      </c>
      <c r="CE868">
        <f t="shared" si="374"/>
        <v>0</v>
      </c>
      <c r="CF868">
        <f t="shared" si="375"/>
        <v>0</v>
      </c>
      <c r="CG868">
        <f t="shared" si="378"/>
        <v>82</v>
      </c>
      <c r="CH86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740.83714364956938</v>
      </c>
      <c r="CI868" s="79">
        <f>Table6[[#This Row],[sales]]-CH868</f>
        <v>240.94303608455493</v>
      </c>
      <c r="CJ868">
        <f>ABS(Table6[[#This Row],[sales]]-CH868)/Table6[[#This Row],[sales]]</f>
        <v>0.24541444312901556</v>
      </c>
      <c r="CK86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727.87899441731065</v>
      </c>
      <c r="CL868" s="79">
        <f>Table6[[#This Row],[sales]]-CK868</f>
        <v>253.90118531681367</v>
      </c>
      <c r="CM868">
        <f>ABS(Table6[[#This Row],[sales]]-CK868)/Table6[[#This Row],[sales]]</f>
        <v>0.25861306895151681</v>
      </c>
      <c r="CN86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1113.5857064764832</v>
      </c>
      <c r="CO868" s="79">
        <f>Table6[[#This Row],[sales]]-CN868</f>
        <v>-131.80552674235889</v>
      </c>
      <c r="CP868">
        <f>ABS(Table6[[#This Row],[sales]]-CN868)/Table6[[#This Row],[sales]]</f>
        <v>0.13425156614798756</v>
      </c>
      <c r="CQ86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1084.6665741067075</v>
      </c>
      <c r="CR868" s="79">
        <f>Table6[[#This Row],[sales]]-CQ868</f>
        <v>-102.88639437258314</v>
      </c>
      <c r="CS868">
        <f>ABS(Table6[[#This Row],[sales]]-CQ868)/Table6[[#This Row],[sales]]</f>
        <v>0.10479575417833938</v>
      </c>
    </row>
    <row r="869" spans="1:97" x14ac:dyDescent="0.2">
      <c r="A869">
        <v>868</v>
      </c>
      <c r="B869" t="s">
        <v>953</v>
      </c>
      <c r="C869" s="5">
        <v>43310</v>
      </c>
      <c r="D869" s="6">
        <v>973.04184628982898</v>
      </c>
      <c r="E869" s="8">
        <f>YEAR(Table6[[#This Row],[Date]])</f>
        <v>2018</v>
      </c>
      <c r="F869" s="6">
        <f>Table6[[#This Row],[TV_State]]+Table6[[#This Row],[Radio_State]]+Table6[[#This Row],[Online]]</f>
        <v>1816.7701416884947</v>
      </c>
      <c r="G869" s="6">
        <f t="shared" si="351"/>
        <v>951.06993367201414</v>
      </c>
      <c r="H869" s="6">
        <f>LN(Table6[[#This Row],[PROF TV LING]])</f>
        <v>6.8575875968259208</v>
      </c>
      <c r="I869" s="6">
        <f t="shared" si="352"/>
        <v>6.8804270887533256</v>
      </c>
      <c r="J869" s="6">
        <v>144.15434759849319</v>
      </c>
      <c r="K869" s="6">
        <f t="shared" si="357"/>
        <v>142.7410696808609</v>
      </c>
      <c r="L869" s="6">
        <f>0.5*J868+0.5*Table6[[#This Row],[Radio_State]]</f>
        <v>143.44071221434223</v>
      </c>
      <c r="M869" s="6">
        <f>LN(Table6[[#This Row],[RADIO LINGERING ]])</f>
        <v>4.965921794526758</v>
      </c>
      <c r="N869" s="6">
        <f t="shared" si="353"/>
        <v>4.9708845838688873</v>
      </c>
      <c r="O869" s="6">
        <v>699.57394780017262</v>
      </c>
      <c r="P869" s="6">
        <f t="shared" si="354"/>
        <v>682.56631981373096</v>
      </c>
      <c r="Q869" s="6">
        <f>0.3*O868+0.7*Table6[[#This Row],[Online]]</f>
        <v>699.57394780017262</v>
      </c>
      <c r="R869" s="6">
        <f>LN(Table6[[#This Row],[ONLINE LINGERING]])</f>
        <v>6.5504715037434824</v>
      </c>
      <c r="S869" s="6">
        <f t="shared" si="355"/>
        <v>6.5504715037434824</v>
      </c>
      <c r="T869" s="6">
        <v>1138.5268956722289</v>
      </c>
      <c r="U869" s="6">
        <f t="shared" si="356"/>
        <v>7.0374905090036144</v>
      </c>
      <c r="V869" s="8">
        <f>YEAR(Table6[[#This Row],[Date]])</f>
        <v>2018</v>
      </c>
      <c r="W869" s="8">
        <f>WEEKNUM(Table6[[#This Row],[Date]])</f>
        <v>31</v>
      </c>
      <c r="X869" t="s">
        <v>1036</v>
      </c>
      <c r="Y869" s="9">
        <f>Table6[[#This Row],[LNTVLING]]+Table6[[#This Row],[LNRADIOLING]]+Table6[[#This Row],[LNONLINELING]]</f>
        <v>18.37398089509616</v>
      </c>
      <c r="Z869">
        <f t="shared" si="377"/>
        <v>1</v>
      </c>
      <c r="AA869">
        <f t="shared" si="358"/>
        <v>0</v>
      </c>
      <c r="AB869">
        <f t="shared" si="359"/>
        <v>0</v>
      </c>
      <c r="AC869">
        <f t="shared" si="360"/>
        <v>0</v>
      </c>
      <c r="AD869">
        <f t="shared" si="361"/>
        <v>0</v>
      </c>
      <c r="AE869">
        <f t="shared" si="362"/>
        <v>0</v>
      </c>
      <c r="AF869">
        <f t="shared" si="363"/>
        <v>1</v>
      </c>
      <c r="AG869" s="9">
        <f>'[1]1'!J$20+'[1]1'!J$21*Table6[[#This Row],[TV_State]]</f>
        <v>2286.6501003571111</v>
      </c>
      <c r="AH869" s="9">
        <f>Table6[[#This Row],[sales]]-Table6[[#This Row],[Pred_1]]</f>
        <v>-1148.1232046848822</v>
      </c>
      <c r="AI869">
        <f>ABS(Table6[[#This Row],[Res_1]])/Table6[[#This Row],[sales]]</f>
        <v>1.0084287064707307</v>
      </c>
      <c r="AJ869" s="9">
        <f>'[1]2'!J$20+'[1]2'!J$21*Table6[[#This Row],[Radio_State]]</f>
        <v>2347.1272909294998</v>
      </c>
      <c r="AK869" s="9">
        <f>Table6[[#This Row],[sales]]-Table6[[#This Row],[ Pred_2 ]]</f>
        <v>-1208.600395257271</v>
      </c>
      <c r="AL869">
        <f>ABS(Table6[[#This Row],[ Res_2 ]])/Table6[[#This Row],[sales]]</f>
        <v>1.0615475135909442</v>
      </c>
      <c r="AM869" s="10">
        <f>'[1]3'!J$20+'[1]3'!J$21*Data!O869</f>
        <v>5842.3935372479373</v>
      </c>
      <c r="AN869" s="9">
        <f>Table6[[#This Row],[sales]]-Table6[[#This Row],[Pred_3]]</f>
        <v>-4703.8666415757089</v>
      </c>
      <c r="AO869" s="9">
        <f>ABS(Table6[[#This Row],[Res_3]])/Table6[[#This Row],[sales]]</f>
        <v>4.1315375679363022</v>
      </c>
      <c r="AP869" s="9">
        <f>'[1]4'!L$21+'[1]4'!L$27*Table6[[#This Row],[TV_State]]+'[1]4'!L$22*Table6[[#This Row],[NJ_DUM]]+'[1]4'!L$23*Table6[[#This Row],[NY_DUM]]+'[1]4'!L$24*Table6[[#This Row],[PA_DUM]]+'[1]4'!L$25*Table6[[#This Row],[CT_DUM]]+'[1]4'!L$26*Table6[[#This Row],[DL_DUM]]</f>
        <v>452.4641922838091</v>
      </c>
      <c r="AQ869" s="9">
        <f>Table6[[#This Row],[sales]]-Table6[[#This Row],[Pred_4]]</f>
        <v>686.06270338841978</v>
      </c>
      <c r="AR869">
        <f>ABS(Table6[[#This Row],[Res_4]]/Table6[[#This Row],[sales]])</f>
        <v>0.60258805127598036</v>
      </c>
      <c r="AS869" s="9">
        <f>'[1]5'!L$20+'[1]5'!L$26*Table6[[#This Row],[Radio_State]]+'[1]5'!L$21*Table6[[#This Row],[NJ_DUM]]+'[1]5'!L$22*Table6[[#This Row],[NY_DUM]]+'[1]5'!L$23*Table6[[#This Row],[PA_DUM]]+'[1]5'!L$24*Table6[[#This Row],[CT_DUM]]+'[1]5'!L$25*Table6[[#This Row],[DL_DUM]]</f>
        <v>450.33315025598745</v>
      </c>
      <c r="AT869" s="9">
        <f>Table6[[#This Row],[sales]]-Table6[[#This Row],[Pred_5]]</f>
        <v>688.19374541624143</v>
      </c>
      <c r="AU869" s="9">
        <f>ABS(Table6[[#This Row],[Red_5]]/Table6[[#This Row],[sales]])</f>
        <v>0.60445980506231789</v>
      </c>
      <c r="AV869" s="9">
        <f>'[1]6'!L$20+'[1]6'!L$26*Table6[[#This Row],[Online]]+'[1]6'!L$21*Table6[[#This Row],[NJ_DUM]]+'[1]6'!L$22*Table6[[#This Row],[NY_DUM]]+'[1]6'!L$23*Table6[[#This Row],[PA_DUM]]+'[1]6'!L$24*Table6[[#This Row],[CT_DUM]]+'[1]6'!L$25*Table6[[#This Row],[DL_DUM]]</f>
        <v>3038.7722157725802</v>
      </c>
      <c r="AW869" s="9">
        <f>Table6[[#This Row],[sales]]-Table6[[#This Row],[Pred_6]]</f>
        <v>-1900.2453201003514</v>
      </c>
      <c r="AX869" s="9">
        <f>ABS(Table6[[#This Row],[Red_6]]/Table6[[#This Row],[sales]])</f>
        <v>1.6690385860216113</v>
      </c>
      <c r="AY869" s="9">
        <f>'[1]7'!L$21+'[1]7'!L$27*Table6[[#This Row],[LNTV]]+'[1]7'!L$22*Table6[[#This Row],[NJ_DUM]]+'[1]7'!L$23*Table6[[#This Row],[NY_DUM]]+'[1]7'!L$24*Table6[[#This Row],[PA_DUM]]+'[1]7'!L$25*Table6[[#This Row],[CT_DUM]]+'[1]7'!L$26*Table6[[#This Row],[DL_DUM]]</f>
        <v>5.9071268245620745</v>
      </c>
      <c r="AZ869" s="9">
        <f>Table6[[#This Row],[sales]]-Table6[[#This Row],[Pred_7]]</f>
        <v>1132.6197688476668</v>
      </c>
      <c r="BA869" s="9">
        <f>ABS(Table6[[#This Row],[Red_7]]/Table6[[#This Row],[sales]])</f>
        <v>0.99481160537619595</v>
      </c>
      <c r="BB869" s="9">
        <f>'[1]8'!O$22+'[1]8'!O$28*Table6[[#This Row],[LNRADIOLING]]+'[1]8'!O$23*Table6[[#This Row],[DL_DUM]]+'[1]8'!O$24*Table6[[#This Row],[CT_DUM]]+'[1]8'!O$25*Table6[[#This Row],[PA_DUM]]+'[1]8'!O$26*Table6[[#This Row],[NY_DUM]]+'[1]8'!O$27*Table6[[#This Row],[NJ_DUM]]</f>
        <v>5.8760216896688764</v>
      </c>
      <c r="BC869" s="9">
        <f>Table6[[#This Row],[sales]]-Table6[[#This Row],[Pred_8]]</f>
        <v>1132.6508739825599</v>
      </c>
      <c r="BD869" s="9">
        <f>ABS(Table6[[#This Row],[Red_8]]/Table6[[#This Row],[sales]])</f>
        <v>0.99483892588571698</v>
      </c>
      <c r="BE869" s="9">
        <f>'[1]9'!M$19+'[1]9'!M$21*Table6[[#This Row],[LNONLINE]]+'[1]9'!M$20*Table6[[#This Row],[DL_DUM]]+'[1]9'!M$22*Table6[[#This Row],[CT_DUM]]+'[1]9'!M$23*Table6[[#This Row],[PA_DUM]]+'[1]9'!M$24*Table6[[#This Row],[NY_DUM]]+'[1]9'!M$25*Table6[[#This Row],[NJ_DUM]]</f>
        <v>6.6162436569061267</v>
      </c>
      <c r="BF869" s="9">
        <f>Table6[[#This Row],[sales]]-Table6[[#This Row],[Pred_9]]</f>
        <v>1131.9106520153227</v>
      </c>
      <c r="BG869" s="9">
        <f>ABS(Table6[[#This Row],[Red_9]]/Table6[[#This Row],[sales]])</f>
        <v>0.99418876823897984</v>
      </c>
      <c r="BH869" s="9">
        <f>'[1]10'!P$22+'[1]10'!P$30*Table6[[#This Row],[LNTV]]+'[1]10'!P$29*Table6[[#This Row],[LNRADIOLING]]+'[1]10'!P$24*Table6[[#This Row],[LNONLINELING]]+'[1]10'!P$23*Table6[[#This Row],[DL_DUM]]+'[1]10'!P$25*Table6[[#This Row],[CT_DUM]]+'[1]10'!P$26*Table6[[#This Row],[PA_DUM]]+'[1]10'!P$27*Table6[[#This Row],[NY_DUM]]+'[1]10'!P$28*Table6[[#This Row],[NJ_DUM]]</f>
        <v>6.7440270290952462</v>
      </c>
      <c r="BI869" s="9">
        <f>Table6[[#This Row],[sales]]-Table6[[#This Row],[Pred_10]]</f>
        <v>1131.7828686431337</v>
      </c>
      <c r="BJ869" s="45">
        <f>ABS(Table6[[#This Row],[Red_10]]/Table6[[#This Row],[sales]])</f>
        <v>0.9940765325310007</v>
      </c>
      <c r="BK869" s="9">
        <f>'[1]11'!P$32+'[1]11'!P$40*Table6[[#This Row],[LNONLINELING]]+'[1]11'!P$39*Table6[[#This Row],[LNRADIOLING]]+'[1]11'!P$38*Table6[[#This Row],[LNTVLING]]+'[1]11'!P$33*Table6[[#This Row],[DL_DUM]]+'[1]11'!P$34*Table6[[#This Row],[CT_DUM]]+'[1]11'!P$35*Table6[[#This Row],[PA_DUM]]+'[1]11'!P$36*Table6[[#This Row],[NY_DUM]]+'[1]11'!P$37*Table6[[#This Row],[NJ_DUM]]</f>
        <v>6.8154394010321502</v>
      </c>
      <c r="BL869" s="9">
        <f>Table6[[#This Row],[sales]]-Table6[[#This Row],[ Pred_11]]</f>
        <v>1131.7114562711968</v>
      </c>
      <c r="BM869" s="47">
        <f>ABS(Table6[[#This Row],[ Red_11]]/Table6[[#This Row],[sales]])</f>
        <v>0.99401380904839498</v>
      </c>
      <c r="BN869" s="9">
        <f>'[1]12'!K$22+'[1]12'!K$28*Table6[[#This Row],[COMBINE LN LING]]+'[1]12'!K$23*Table6[[#This Row],[DL_DUM]]+'[1]12'!K$24*Table6[[#This Row],[CT_DUM]]+'[1]12'!K$25*Table6[[#This Row],[PA_DUM]]+'[1]12'!K$26*Table6[[#This Row],[NY_DUM]]+'[1]12'!K$27*Table6[[#This Row],[NJ_DUM]]</f>
        <v>6.139448929300702</v>
      </c>
      <c r="BO869" s="9">
        <f>Table6[[#This Row],[sales]]-Table6[[#This Row],[ Pred_12]]</f>
        <v>1132.3874467429282</v>
      </c>
      <c r="BP869" s="47">
        <f>ABS(Table6[[#This Row],[ Red_12]]/Table6[[#This Row],[sales]])</f>
        <v>0.9946075503770373</v>
      </c>
      <c r="BQ869">
        <f>LN(G869+'2019 Totals and Calculations'!C$18)</f>
        <v>7.1795468492352601</v>
      </c>
      <c r="BR869">
        <f>LN(Table6[[#This Row],[PROF RADIO]]+'2019 Totals and Calculations'!D$18)</f>
        <v>5.3254335567331079</v>
      </c>
      <c r="BS869">
        <f>LN(Table6[[#This Row],[ONLINE LINGERING]]+'2019 Totals and Calculations'!E$18)</f>
        <v>6.6113032787235522</v>
      </c>
      <c r="BT869">
        <f>MONTH(Table6[[#This Row],[Date]])</f>
        <v>7</v>
      </c>
      <c r="BU869">
        <f t="shared" si="364"/>
        <v>0</v>
      </c>
      <c r="BV869">
        <f t="shared" si="365"/>
        <v>0</v>
      </c>
      <c r="BW869">
        <f t="shared" si="366"/>
        <v>0</v>
      </c>
      <c r="BX869">
        <f t="shared" si="367"/>
        <v>0</v>
      </c>
      <c r="BY869">
        <f t="shared" si="368"/>
        <v>0</v>
      </c>
      <c r="BZ869">
        <f t="shared" si="369"/>
        <v>0</v>
      </c>
      <c r="CA869">
        <f t="shared" si="370"/>
        <v>1</v>
      </c>
      <c r="CB869">
        <f t="shared" si="371"/>
        <v>0</v>
      </c>
      <c r="CC869">
        <f t="shared" si="372"/>
        <v>0</v>
      </c>
      <c r="CD869">
        <f t="shared" si="373"/>
        <v>0</v>
      </c>
      <c r="CE869">
        <f t="shared" si="374"/>
        <v>0</v>
      </c>
      <c r="CF869">
        <f t="shared" si="375"/>
        <v>0</v>
      </c>
      <c r="CG869">
        <f t="shared" si="378"/>
        <v>83</v>
      </c>
      <c r="CH86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744.43874025482057</v>
      </c>
      <c r="CI869" s="79">
        <f>Table6[[#This Row],[sales]]-CH869</f>
        <v>394.0881554174083</v>
      </c>
      <c r="CJ869">
        <f>ABS(Table6[[#This Row],[sales]]-CH869)/Table6[[#This Row],[sales]]</f>
        <v>0.34613864364154867</v>
      </c>
      <c r="CK86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731.07531399307334</v>
      </c>
      <c r="CL869" s="79">
        <f>Table6[[#This Row],[sales]]-CK869</f>
        <v>407.45158167915554</v>
      </c>
      <c r="CM869">
        <f>ABS(Table6[[#This Row],[sales]]-CK869)/Table6[[#This Row],[sales]]</f>
        <v>0.35787611450195989</v>
      </c>
      <c r="CN86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1116.2099537981881</v>
      </c>
      <c r="CO869" s="79">
        <f>Table6[[#This Row],[sales]]-CN869</f>
        <v>22.316941874040822</v>
      </c>
      <c r="CP869">
        <f>ABS(Table6[[#This Row],[sales]]-CN869)/Table6[[#This Row],[sales]]</f>
        <v>1.9601593918309734E-2</v>
      </c>
      <c r="CQ86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1089.6088569813976</v>
      </c>
      <c r="CR869" s="79">
        <f>Table6[[#This Row],[sales]]-CQ869</f>
        <v>48.918038690831281</v>
      </c>
      <c r="CS869">
        <f>ABS(Table6[[#This Row],[sales]]-CQ869)/Table6[[#This Row],[sales]]</f>
        <v>4.2966080886431973E-2</v>
      </c>
    </row>
    <row r="870" spans="1:97" x14ac:dyDescent="0.2">
      <c r="A870">
        <v>869</v>
      </c>
      <c r="B870" t="s">
        <v>953</v>
      </c>
      <c r="C870" s="5">
        <v>43317</v>
      </c>
      <c r="D870" s="6">
        <v>982.77226475272721</v>
      </c>
      <c r="E870" s="8">
        <f>YEAR(Table6[[#This Row],[Date]])</f>
        <v>2018</v>
      </c>
      <c r="F870" s="6">
        <f>Table6[[#This Row],[TV_State]]+Table6[[#This Row],[Radio_State]]+Table6[[#This Row],[Online]]</f>
        <v>1827.9421036273779</v>
      </c>
      <c r="G870" s="6">
        <f t="shared" si="351"/>
        <v>960.58063299622802</v>
      </c>
      <c r="H870" s="6">
        <f>LN(Table6[[#This Row],[PROF TV LING]])</f>
        <v>6.8675379276660697</v>
      </c>
      <c r="I870" s="6">
        <f t="shared" si="352"/>
        <v>6.8903774196064935</v>
      </c>
      <c r="J870" s="6">
        <v>145.59589107447812</v>
      </c>
      <c r="K870" s="6">
        <f t="shared" si="357"/>
        <v>144.16848037766951</v>
      </c>
      <c r="L870" s="6">
        <f>0.5*J869+0.5*Table6[[#This Row],[Radio_State]]</f>
        <v>144.87511933648565</v>
      </c>
      <c r="M870" s="6">
        <f>LN(Table6[[#This Row],[RADIO LINGERING ]])</f>
        <v>4.9758721253799258</v>
      </c>
      <c r="N870" s="6">
        <f t="shared" si="353"/>
        <v>4.9808349147220552</v>
      </c>
      <c r="O870" s="6">
        <v>699.57394780017262</v>
      </c>
      <c r="P870" s="6">
        <f t="shared" si="354"/>
        <v>694.47165940424009</v>
      </c>
      <c r="Q870" s="6">
        <f>0.3*O869+0.7*Table6[[#This Row],[Online]]</f>
        <v>699.57394780017262</v>
      </c>
      <c r="R870" s="6">
        <f>LN(Table6[[#This Row],[ONLINE LINGERING]])</f>
        <v>6.5504715037434824</v>
      </c>
      <c r="S870" s="6">
        <f t="shared" si="355"/>
        <v>6.5504715037434824</v>
      </c>
      <c r="T870" s="6">
        <v>1137.582443283708</v>
      </c>
      <c r="U870" s="6">
        <f t="shared" si="356"/>
        <v>7.0366606258107813</v>
      </c>
      <c r="V870" s="8">
        <f>YEAR(Table6[[#This Row],[Date]])</f>
        <v>2018</v>
      </c>
      <c r="W870" s="8">
        <f>WEEKNUM(Table6[[#This Row],[Date]])</f>
        <v>32</v>
      </c>
      <c r="X870" t="s">
        <v>1037</v>
      </c>
      <c r="Y870" s="9">
        <f>Table6[[#This Row],[LNTVLING]]+Table6[[#This Row],[LNRADIOLING]]+Table6[[#This Row],[LNONLINELING]]</f>
        <v>18.393881556789481</v>
      </c>
      <c r="Z870">
        <f t="shared" si="377"/>
        <v>1</v>
      </c>
      <c r="AA870">
        <f t="shared" si="358"/>
        <v>0</v>
      </c>
      <c r="AB870">
        <f t="shared" si="359"/>
        <v>0</v>
      </c>
      <c r="AC870">
        <f t="shared" si="360"/>
        <v>0</v>
      </c>
      <c r="AD870">
        <f t="shared" si="361"/>
        <v>0</v>
      </c>
      <c r="AE870">
        <f t="shared" si="362"/>
        <v>0</v>
      </c>
      <c r="AF870">
        <f t="shared" si="363"/>
        <v>1</v>
      </c>
      <c r="AG870" s="9">
        <f>'[1]1'!J$20+'[1]1'!J$21*Table6[[#This Row],[TV_State]]</f>
        <v>2296.219275906119</v>
      </c>
      <c r="AH870" s="9">
        <f>Table6[[#This Row],[sales]]-Table6[[#This Row],[Pred_1]]</f>
        <v>-1158.636832622411</v>
      </c>
      <c r="AI870">
        <f>ABS(Table6[[#This Row],[Res_1]])/Table6[[#This Row],[sales]]</f>
        <v>1.0185080118482912</v>
      </c>
      <c r="AJ870" s="9">
        <f>'[1]2'!J$20+'[1]2'!J$21*Table6[[#This Row],[Radio_State]]</f>
        <v>2353.4557457988194</v>
      </c>
      <c r="AK870" s="9">
        <f>Table6[[#This Row],[sales]]-Table6[[#This Row],[ Pred_2 ]]</f>
        <v>-1215.8733025151114</v>
      </c>
      <c r="AL870">
        <f>ABS(Table6[[#This Row],[ Res_2 ]])/Table6[[#This Row],[sales]]</f>
        <v>1.0688221409302094</v>
      </c>
      <c r="AM870" s="10">
        <f>'[1]3'!J$20+'[1]3'!J$21*Data!O870</f>
        <v>5842.3935372479373</v>
      </c>
      <c r="AN870" s="9">
        <f>Table6[[#This Row],[sales]]-Table6[[#This Row],[Pred_3]]</f>
        <v>-4704.8110939642293</v>
      </c>
      <c r="AO870" s="9">
        <f>ABS(Table6[[#This Row],[Res_3]])/Table6[[#This Row],[sales]]</f>
        <v>4.1357979122668915</v>
      </c>
      <c r="AP870" s="9">
        <f>'[1]4'!L$21+'[1]4'!L$27*Table6[[#This Row],[TV_State]]+'[1]4'!L$22*Table6[[#This Row],[NJ_DUM]]+'[1]4'!L$23*Table6[[#This Row],[NY_DUM]]+'[1]4'!L$24*Table6[[#This Row],[PA_DUM]]+'[1]4'!L$25*Table6[[#This Row],[CT_DUM]]+'[1]4'!L$26*Table6[[#This Row],[DL_DUM]]</f>
        <v>454.61053426318898</v>
      </c>
      <c r="AQ870" s="9">
        <f>Table6[[#This Row],[sales]]-Table6[[#This Row],[Pred_4]]</f>
        <v>682.97190902051898</v>
      </c>
      <c r="AR870">
        <f>ABS(Table6[[#This Row],[Res_4]]/Table6[[#This Row],[sales]])</f>
        <v>0.60037135159107657</v>
      </c>
      <c r="AS870" s="9">
        <f>'[1]5'!L$20+'[1]5'!L$26*Table6[[#This Row],[Radio_State]]+'[1]5'!L$21*Table6[[#This Row],[NJ_DUM]]+'[1]5'!L$22*Table6[[#This Row],[NY_DUM]]+'[1]5'!L$23*Table6[[#This Row],[PA_DUM]]+'[1]5'!L$24*Table6[[#This Row],[CT_DUM]]+'[1]5'!L$25*Table6[[#This Row],[DL_DUM]]</f>
        <v>452.87256647527681</v>
      </c>
      <c r="AT870" s="9">
        <f>Table6[[#This Row],[sales]]-Table6[[#This Row],[Pred_5]]</f>
        <v>684.7098768084312</v>
      </c>
      <c r="AU870" s="9">
        <f>ABS(Table6[[#This Row],[Red_5]]/Table6[[#This Row],[sales]])</f>
        <v>0.601899124631328</v>
      </c>
      <c r="AV870" s="9">
        <f>'[1]6'!L$20+'[1]6'!L$26*Table6[[#This Row],[Online]]+'[1]6'!L$21*Table6[[#This Row],[NJ_DUM]]+'[1]6'!L$22*Table6[[#This Row],[NY_DUM]]+'[1]6'!L$23*Table6[[#This Row],[PA_DUM]]+'[1]6'!L$24*Table6[[#This Row],[CT_DUM]]+'[1]6'!L$25*Table6[[#This Row],[DL_DUM]]</f>
        <v>3038.7722157725802</v>
      </c>
      <c r="AW870" s="9">
        <f>Table6[[#This Row],[sales]]-Table6[[#This Row],[Pred_6]]</f>
        <v>-1901.1897724888722</v>
      </c>
      <c r="AX870" s="9">
        <f>ABS(Table6[[#This Row],[Red_6]]/Table6[[#This Row],[sales]])</f>
        <v>1.6712544956310686</v>
      </c>
      <c r="AY870" s="9">
        <f>'[1]7'!L$21+'[1]7'!L$27*Table6[[#This Row],[LNTV]]+'[1]7'!L$22*Table6[[#This Row],[NJ_DUM]]+'[1]7'!L$23*Table6[[#This Row],[NY_DUM]]+'[1]7'!L$24*Table6[[#This Row],[PA_DUM]]+'[1]7'!L$25*Table6[[#This Row],[CT_DUM]]+'[1]7'!L$26*Table6[[#This Row],[DL_DUM]]</f>
        <v>5.9082281718520751</v>
      </c>
      <c r="AZ870" s="9">
        <f>Table6[[#This Row],[sales]]-Table6[[#This Row],[Pred_7]]</f>
        <v>1131.674215111856</v>
      </c>
      <c r="BA870" s="9">
        <f>ABS(Table6[[#This Row],[Red_7]]/Table6[[#This Row],[sales]])</f>
        <v>0.99480632968033733</v>
      </c>
      <c r="BB870" s="9">
        <f>'[1]8'!O$22+'[1]8'!O$28*Table6[[#This Row],[LNRADIOLING]]+'[1]8'!O$23*Table6[[#This Row],[DL_DUM]]+'[1]8'!O$24*Table6[[#This Row],[CT_DUM]]+'[1]8'!O$25*Table6[[#This Row],[PA_DUM]]+'[1]8'!O$26*Table6[[#This Row],[NY_DUM]]+'[1]8'!O$27*Table6[[#This Row],[NJ_DUM]]</f>
        <v>5.8767315556726523</v>
      </c>
      <c r="BC870" s="9">
        <f>Table6[[#This Row],[sales]]-Table6[[#This Row],[Pred_8]]</f>
        <v>1131.7057117280353</v>
      </c>
      <c r="BD870" s="9">
        <f>ABS(Table6[[#This Row],[Red_8]]/Table6[[#This Row],[sales]])</f>
        <v>0.99483401700653085</v>
      </c>
      <c r="BE870" s="9">
        <f>'[1]9'!M$19+'[1]9'!M$21*Table6[[#This Row],[LNONLINE]]+'[1]9'!M$20*Table6[[#This Row],[DL_DUM]]+'[1]9'!M$22*Table6[[#This Row],[CT_DUM]]+'[1]9'!M$23*Table6[[#This Row],[PA_DUM]]+'[1]9'!M$24*Table6[[#This Row],[NY_DUM]]+'[1]9'!M$25*Table6[[#This Row],[NJ_DUM]]</f>
        <v>6.6162436569061267</v>
      </c>
      <c r="BF870" s="9">
        <f>Table6[[#This Row],[sales]]-Table6[[#This Row],[Pred_9]]</f>
        <v>1130.9661996268019</v>
      </c>
      <c r="BG870" s="9">
        <f>ABS(Table6[[#This Row],[Red_9]]/Table6[[#This Row],[sales]])</f>
        <v>0.99418394359374263</v>
      </c>
      <c r="BH870" s="9">
        <f>'[1]10'!P$22+'[1]10'!P$30*Table6[[#This Row],[LNTV]]+'[1]10'!P$29*Table6[[#This Row],[LNRADIOLING]]+'[1]10'!P$24*Table6[[#This Row],[LNONLINELING]]+'[1]10'!P$23*Table6[[#This Row],[DL_DUM]]+'[1]10'!P$25*Table6[[#This Row],[CT_DUM]]+'[1]10'!P$26*Table6[[#This Row],[PA_DUM]]+'[1]10'!P$27*Table6[[#This Row],[NY_DUM]]+'[1]10'!P$28*Table6[[#This Row],[NJ_DUM]]</f>
        <v>6.7419744137133559</v>
      </c>
      <c r="BI870" s="9">
        <f>Table6[[#This Row],[sales]]-Table6[[#This Row],[Pred_10]]</f>
        <v>1130.8404688699948</v>
      </c>
      <c r="BJ870" s="45">
        <f>ABS(Table6[[#This Row],[Red_10]]/Table6[[#This Row],[sales]])</f>
        <v>0.99407341907083935</v>
      </c>
      <c r="BK870" s="9">
        <f>'[1]11'!P$32+'[1]11'!P$40*Table6[[#This Row],[LNONLINELING]]+'[1]11'!P$39*Table6[[#This Row],[LNRADIOLING]]+'[1]11'!P$38*Table6[[#This Row],[LNTVLING]]+'[1]11'!P$33*Table6[[#This Row],[DL_DUM]]+'[1]11'!P$34*Table6[[#This Row],[CT_DUM]]+'[1]11'!P$35*Table6[[#This Row],[PA_DUM]]+'[1]11'!P$36*Table6[[#This Row],[NY_DUM]]+'[1]11'!P$37*Table6[[#This Row],[NJ_DUM]]</f>
        <v>6.8121965366594912</v>
      </c>
      <c r="BL870" s="9">
        <f>Table6[[#This Row],[sales]]-Table6[[#This Row],[ Pred_11]]</f>
        <v>1130.7702467470485</v>
      </c>
      <c r="BM870" s="47">
        <f>ABS(Table6[[#This Row],[ Red_11]]/Table6[[#This Row],[sales]])</f>
        <v>0.99401168981037047</v>
      </c>
      <c r="BN870" s="9">
        <f>'[1]12'!K$22+'[1]12'!K$28*Table6[[#This Row],[COMBINE LN LING]]+'[1]12'!K$23*Table6[[#This Row],[DL_DUM]]+'[1]12'!K$24*Table6[[#This Row],[CT_DUM]]+'[1]12'!K$25*Table6[[#This Row],[PA_DUM]]+'[1]12'!K$26*Table6[[#This Row],[NY_DUM]]+'[1]12'!K$27*Table6[[#This Row],[NJ_DUM]]</f>
        <v>6.141364086904014</v>
      </c>
      <c r="BO870" s="9">
        <f>Table6[[#This Row],[sales]]-Table6[[#This Row],[ Pred_12]]</f>
        <v>1131.4410791968039</v>
      </c>
      <c r="BP870" s="47">
        <f>ABS(Table6[[#This Row],[ Red_12]]/Table6[[#This Row],[sales]])</f>
        <v>0.99460138988328917</v>
      </c>
      <c r="BQ870">
        <f>LN(G870+'2019 Totals and Calculations'!C$18)</f>
        <v>7.1867679911159996</v>
      </c>
      <c r="BR870">
        <f>LN(Table6[[#This Row],[PROF RADIO]]+'2019 Totals and Calculations'!D$18)</f>
        <v>5.3323556676695825</v>
      </c>
      <c r="BS870">
        <f>LN(Table6[[#This Row],[ONLINE LINGERING]]+'2019 Totals and Calculations'!E$18)</f>
        <v>6.6113032787235522</v>
      </c>
      <c r="BT870">
        <f>MONTH(Table6[[#This Row],[Date]])</f>
        <v>8</v>
      </c>
      <c r="BU870">
        <f t="shared" si="364"/>
        <v>0</v>
      </c>
      <c r="BV870">
        <f t="shared" si="365"/>
        <v>0</v>
      </c>
      <c r="BW870">
        <f t="shared" si="366"/>
        <v>0</v>
      </c>
      <c r="BX870">
        <f t="shared" si="367"/>
        <v>0</v>
      </c>
      <c r="BY870">
        <f t="shared" si="368"/>
        <v>0</v>
      </c>
      <c r="BZ870">
        <f t="shared" si="369"/>
        <v>0</v>
      </c>
      <c r="CA870">
        <f t="shared" si="370"/>
        <v>0</v>
      </c>
      <c r="CB870">
        <f t="shared" si="371"/>
        <v>1</v>
      </c>
      <c r="CC870">
        <f t="shared" si="372"/>
        <v>0</v>
      </c>
      <c r="CD870">
        <f t="shared" si="373"/>
        <v>0</v>
      </c>
      <c r="CE870">
        <f t="shared" si="374"/>
        <v>0</v>
      </c>
      <c r="CF870">
        <f t="shared" si="375"/>
        <v>0</v>
      </c>
      <c r="CG870">
        <f t="shared" si="378"/>
        <v>84</v>
      </c>
      <c r="CH87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769.81311564572729</v>
      </c>
      <c r="CI870" s="79">
        <f>Table6[[#This Row],[sales]]-CH870</f>
        <v>367.76932763798072</v>
      </c>
      <c r="CJ870">
        <f>ABS(Table6[[#This Row],[sales]]-CH870)/Table6[[#This Row],[sales]]</f>
        <v>0.32329026332051142</v>
      </c>
      <c r="CK87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776.6116338418318</v>
      </c>
      <c r="CL870" s="79">
        <f>Table6[[#This Row],[sales]]-CK870</f>
        <v>360.97080944187621</v>
      </c>
      <c r="CM870">
        <f>ABS(Table6[[#This Row],[sales]]-CK870)/Table6[[#This Row],[sales]]</f>
        <v>0.31731397717418158</v>
      </c>
      <c r="CN87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1108.1029163749429</v>
      </c>
      <c r="CO870" s="79">
        <f>Table6[[#This Row],[sales]]-CN870</f>
        <v>29.479526908765138</v>
      </c>
      <c r="CP870">
        <f>ABS(Table6[[#This Row],[sales]]-CN870)/Table6[[#This Row],[sales]]</f>
        <v>2.5914189413534291E-2</v>
      </c>
      <c r="CQ87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1092.2105956017585</v>
      </c>
      <c r="CR870" s="79">
        <f>Table6[[#This Row],[sales]]-CQ870</f>
        <v>45.371847681949475</v>
      </c>
      <c r="CS870">
        <f>ABS(Table6[[#This Row],[sales]]-CQ870)/Table6[[#This Row],[sales]]</f>
        <v>3.9884447891952862E-2</v>
      </c>
    </row>
    <row r="871" spans="1:97" x14ac:dyDescent="0.2">
      <c r="A871">
        <v>870</v>
      </c>
      <c r="B871" t="s">
        <v>953</v>
      </c>
      <c r="C871" s="5">
        <v>43324</v>
      </c>
      <c r="D871" s="6">
        <v>992.59998740025435</v>
      </c>
      <c r="E871" s="8">
        <f>YEAR(Table6[[#This Row],[Date]])</f>
        <v>2018</v>
      </c>
      <c r="F871" s="6">
        <f>Table6[[#This Row],[TV_State]]+Table6[[#This Row],[Radio_State]]+Table6[[#This Row],[Online]]</f>
        <v>1839.2257851856498</v>
      </c>
      <c r="G871" s="6">
        <f t="shared" si="351"/>
        <v>970.18643931743577</v>
      </c>
      <c r="H871" s="6">
        <f>LN(Table6[[#This Row],[PROF TV LING]])</f>
        <v>6.8774882585102137</v>
      </c>
      <c r="I871" s="6">
        <f t="shared" si="352"/>
        <v>6.9003277504596614</v>
      </c>
      <c r="J871" s="6">
        <v>147.05184998522287</v>
      </c>
      <c r="K871" s="6">
        <f t="shared" si="357"/>
        <v>145.61016518144618</v>
      </c>
      <c r="L871" s="6">
        <f>0.5*J870+0.5*Table6[[#This Row],[Radio_State]]</f>
        <v>146.3238705298505</v>
      </c>
      <c r="M871" s="6">
        <f>LN(Table6[[#This Row],[RADIO LINGERING ]])</f>
        <v>4.9858224562330937</v>
      </c>
      <c r="N871" s="6">
        <f t="shared" si="353"/>
        <v>4.9907852455752231</v>
      </c>
      <c r="O871" s="6">
        <v>699.57394780017262</v>
      </c>
      <c r="P871" s="6">
        <f t="shared" si="354"/>
        <v>698.0432612813928</v>
      </c>
      <c r="Q871" s="6">
        <f>0.3*O870+0.7*Table6[[#This Row],[Online]]</f>
        <v>699.57394780017262</v>
      </c>
      <c r="R871" s="6">
        <f>LN(Table6[[#This Row],[ONLINE LINGERING]])</f>
        <v>6.5504715037434824</v>
      </c>
      <c r="S871" s="6">
        <f t="shared" si="355"/>
        <v>6.5504715037434824</v>
      </c>
      <c r="T871" s="6">
        <v>1119.8835810950948</v>
      </c>
      <c r="U871" s="6">
        <f t="shared" si="356"/>
        <v>7.0209800134356293</v>
      </c>
      <c r="V871" s="8">
        <f>YEAR(Table6[[#This Row],[Date]])</f>
        <v>2018</v>
      </c>
      <c r="W871" s="8">
        <f>WEEKNUM(Table6[[#This Row],[Date]])</f>
        <v>33</v>
      </c>
      <c r="X871" t="s">
        <v>1038</v>
      </c>
      <c r="Y871" s="9">
        <f>Table6[[#This Row],[LNTVLING]]+Table6[[#This Row],[LNRADIOLING]]+Table6[[#This Row],[LNONLINELING]]</f>
        <v>18.413782218486787</v>
      </c>
      <c r="Z871">
        <f t="shared" si="377"/>
        <v>1</v>
      </c>
      <c r="AA871">
        <f t="shared" si="358"/>
        <v>0</v>
      </c>
      <c r="AB871">
        <f t="shared" si="359"/>
        <v>0</v>
      </c>
      <c r="AC871">
        <f t="shared" si="360"/>
        <v>0</v>
      </c>
      <c r="AD871">
        <f t="shared" si="361"/>
        <v>0</v>
      </c>
      <c r="AE871">
        <f t="shared" si="362"/>
        <v>0</v>
      </c>
      <c r="AF871">
        <f t="shared" si="363"/>
        <v>1</v>
      </c>
      <c r="AG871" s="9">
        <f>'[1]1'!J$20+'[1]1'!J$21*Table6[[#This Row],[TV_State]]</f>
        <v>2305.8841432106169</v>
      </c>
      <c r="AH871" s="9">
        <f>Table6[[#This Row],[sales]]-Table6[[#This Row],[Pred_1]]</f>
        <v>-1186.0005621155221</v>
      </c>
      <c r="AI871">
        <f>ABS(Table6[[#This Row],[Res_1]])/Table6[[#This Row],[sales]]</f>
        <v>1.059039155619885</v>
      </c>
      <c r="AJ871" s="9">
        <f>'[1]2'!J$20+'[1]2'!J$21*Table6[[#This Row],[Radio_State]]</f>
        <v>2359.8474852168329</v>
      </c>
      <c r="AK871" s="9">
        <f>Table6[[#This Row],[sales]]-Table6[[#This Row],[ Pred_2 ]]</f>
        <v>-1239.9639041217381</v>
      </c>
      <c r="AL871">
        <f>ABS(Table6[[#This Row],[ Res_2 ]])/Table6[[#This Row],[sales]]</f>
        <v>1.1072257197567099</v>
      </c>
      <c r="AM871" s="10">
        <f>'[1]3'!J$20+'[1]3'!J$21*Data!O871</f>
        <v>5842.3935372479373</v>
      </c>
      <c r="AN871" s="9">
        <f>Table6[[#This Row],[sales]]-Table6[[#This Row],[Pred_3]]</f>
        <v>-4722.5099561528423</v>
      </c>
      <c r="AO871" s="9">
        <f>ABS(Table6[[#This Row],[Res_3]])/Table6[[#This Row],[sales]]</f>
        <v>4.2169650809014145</v>
      </c>
      <c r="AP871" s="9">
        <f>'[1]4'!L$21+'[1]4'!L$27*Table6[[#This Row],[TV_State]]+'[1]4'!L$22*Table6[[#This Row],[NJ_DUM]]+'[1]4'!L$23*Table6[[#This Row],[NY_DUM]]+'[1]4'!L$24*Table6[[#This Row],[PA_DUM]]+'[1]4'!L$25*Table6[[#This Row],[CT_DUM]]+'[1]4'!L$26*Table6[[#This Row],[DL_DUM]]</f>
        <v>456.77833966236261</v>
      </c>
      <c r="AQ871" s="9">
        <f>Table6[[#This Row],[sales]]-Table6[[#This Row],[Pred_4]]</f>
        <v>663.1052414327321</v>
      </c>
      <c r="AR871">
        <f>ABS(Table6[[#This Row],[Res_4]]/Table6[[#This Row],[sales]])</f>
        <v>0.59211979943871018</v>
      </c>
      <c r="AS871" s="9">
        <f>'[1]5'!L$20+'[1]5'!L$26*Table6[[#This Row],[Radio_State]]+'[1]5'!L$21*Table6[[#This Row],[NJ_DUM]]+'[1]5'!L$22*Table6[[#This Row],[NY_DUM]]+'[1]5'!L$23*Table6[[#This Row],[PA_DUM]]+'[1]5'!L$24*Table6[[#This Row],[CT_DUM]]+'[1]5'!L$25*Table6[[#This Row],[DL_DUM]]</f>
        <v>455.43737685675904</v>
      </c>
      <c r="AT871" s="9">
        <f>Table6[[#This Row],[sales]]-Table6[[#This Row],[Pred_5]]</f>
        <v>664.44620423833567</v>
      </c>
      <c r="AU871" s="9">
        <f>ABS(Table6[[#This Row],[Red_5]]/Table6[[#This Row],[sales]])</f>
        <v>0.59331721212360045</v>
      </c>
      <c r="AV871" s="9">
        <f>'[1]6'!L$20+'[1]6'!L$26*Table6[[#This Row],[Online]]+'[1]6'!L$21*Table6[[#This Row],[NJ_DUM]]+'[1]6'!L$22*Table6[[#This Row],[NY_DUM]]+'[1]6'!L$23*Table6[[#This Row],[PA_DUM]]+'[1]6'!L$24*Table6[[#This Row],[CT_DUM]]+'[1]6'!L$25*Table6[[#This Row],[DL_DUM]]</f>
        <v>3038.7722157725802</v>
      </c>
      <c r="AW871" s="9">
        <f>Table6[[#This Row],[sales]]-Table6[[#This Row],[Pred_6]]</f>
        <v>-1918.8886346774855</v>
      </c>
      <c r="AX871" s="9">
        <f>ABS(Table6[[#This Row],[Red_6]]/Table6[[#This Row],[sales]])</f>
        <v>1.7134715313899609</v>
      </c>
      <c r="AY871" s="9">
        <f>'[1]7'!L$21+'[1]7'!L$27*Table6[[#This Row],[LNTV]]+'[1]7'!L$22*Table6[[#This Row],[NJ_DUM]]+'[1]7'!L$23*Table6[[#This Row],[NY_DUM]]+'[1]7'!L$24*Table6[[#This Row],[PA_DUM]]+'[1]7'!L$25*Table6[[#This Row],[CT_DUM]]+'[1]7'!L$26*Table6[[#This Row],[DL_DUM]]</f>
        <v>5.9093295191420756</v>
      </c>
      <c r="AZ871" s="9">
        <f>Table6[[#This Row],[sales]]-Table6[[#This Row],[Pred_7]]</f>
        <v>1113.9742515759526</v>
      </c>
      <c r="BA871" s="9">
        <f>ABS(Table6[[#This Row],[Red_7]]/Table6[[#This Row],[sales]])</f>
        <v>0.99472326443668047</v>
      </c>
      <c r="BB871" s="9">
        <f>'[1]8'!O$22+'[1]8'!O$28*Table6[[#This Row],[LNRADIOLING]]+'[1]8'!O$23*Table6[[#This Row],[DL_DUM]]+'[1]8'!O$24*Table6[[#This Row],[CT_DUM]]+'[1]8'!O$25*Table6[[#This Row],[PA_DUM]]+'[1]8'!O$26*Table6[[#This Row],[NY_DUM]]+'[1]8'!O$27*Table6[[#This Row],[NJ_DUM]]</f>
        <v>5.877441421676429</v>
      </c>
      <c r="BC871" s="9">
        <f>Table6[[#This Row],[sales]]-Table6[[#This Row],[Pred_8]]</f>
        <v>1114.0061396734184</v>
      </c>
      <c r="BD871" s="9">
        <f>ABS(Table6[[#This Row],[Red_8]]/Table6[[#This Row],[sales]])</f>
        <v>0.99475173891206703</v>
      </c>
      <c r="BE871" s="9">
        <f>'[1]9'!M$19+'[1]9'!M$21*Table6[[#This Row],[LNONLINE]]+'[1]9'!M$20*Table6[[#This Row],[DL_DUM]]+'[1]9'!M$22*Table6[[#This Row],[CT_DUM]]+'[1]9'!M$23*Table6[[#This Row],[PA_DUM]]+'[1]9'!M$24*Table6[[#This Row],[NY_DUM]]+'[1]9'!M$25*Table6[[#This Row],[NJ_DUM]]</f>
        <v>6.6162436569061267</v>
      </c>
      <c r="BF871" s="9">
        <f>Table6[[#This Row],[sales]]-Table6[[#This Row],[Pred_9]]</f>
        <v>1113.2673374381886</v>
      </c>
      <c r="BG871" s="9">
        <f>ABS(Table6[[#This Row],[Red_9]]/Table6[[#This Row],[sales]])</f>
        <v>0.99409202548497377</v>
      </c>
      <c r="BH871" s="9">
        <f>'[1]10'!P$22+'[1]10'!P$30*Table6[[#This Row],[LNTV]]+'[1]10'!P$29*Table6[[#This Row],[LNRADIOLING]]+'[1]10'!P$24*Table6[[#This Row],[LNONLINELING]]+'[1]10'!P$23*Table6[[#This Row],[DL_DUM]]+'[1]10'!P$25*Table6[[#This Row],[CT_DUM]]+'[1]10'!P$26*Table6[[#This Row],[PA_DUM]]+'[1]10'!P$27*Table6[[#This Row],[NY_DUM]]+'[1]10'!P$28*Table6[[#This Row],[NJ_DUM]]</f>
        <v>6.7399217983314657</v>
      </c>
      <c r="BI871" s="9">
        <f>Table6[[#This Row],[sales]]-Table6[[#This Row],[Pred_10]]</f>
        <v>1113.1436592967634</v>
      </c>
      <c r="BJ871" s="45">
        <f>ABS(Table6[[#This Row],[Red_10]]/Table6[[#This Row],[sales]])</f>
        <v>0.99398158709341855</v>
      </c>
      <c r="BK871" s="9">
        <f>'[1]11'!P$32+'[1]11'!P$40*Table6[[#This Row],[LNONLINELING]]+'[1]11'!P$39*Table6[[#This Row],[LNRADIOLING]]+'[1]11'!P$38*Table6[[#This Row],[LNTVLING]]+'[1]11'!P$33*Table6[[#This Row],[DL_DUM]]+'[1]11'!P$34*Table6[[#This Row],[CT_DUM]]+'[1]11'!P$35*Table6[[#This Row],[PA_DUM]]+'[1]11'!P$36*Table6[[#This Row],[NY_DUM]]+'[1]11'!P$37*Table6[[#This Row],[NJ_DUM]]</f>
        <v>6.8089536722861581</v>
      </c>
      <c r="BL871" s="9">
        <f>Table6[[#This Row],[sales]]-Table6[[#This Row],[ Pred_11]]</f>
        <v>1113.0746274228086</v>
      </c>
      <c r="BM871" s="47">
        <f>ABS(Table6[[#This Row],[ Red_11]]/Table6[[#This Row],[sales]])</f>
        <v>0.99391994508426673</v>
      </c>
      <c r="BN871" s="9">
        <f>'[1]12'!K$22+'[1]12'!K$28*Table6[[#This Row],[COMBINE LN LING]]+'[1]12'!K$23*Table6[[#This Row],[DL_DUM]]+'[1]12'!K$24*Table6[[#This Row],[CT_DUM]]+'[1]12'!K$25*Table6[[#This Row],[PA_DUM]]+'[1]12'!K$26*Table6[[#This Row],[NY_DUM]]+'[1]12'!K$27*Table6[[#This Row],[NJ_DUM]]</f>
        <v>6.1432792445077098</v>
      </c>
      <c r="BO871" s="9">
        <f>Table6[[#This Row],[sales]]-Table6[[#This Row],[ Pred_12]]</f>
        <v>1113.740301850587</v>
      </c>
      <c r="BP871" s="47">
        <f>ABS(Table6[[#This Row],[ Red_12]]/Table6[[#This Row],[sales]])</f>
        <v>0.99451435903855245</v>
      </c>
      <c r="BQ871">
        <f>LN(G871+'2019 Totals and Calculations'!C$18)</f>
        <v>7.1940087965021222</v>
      </c>
      <c r="BR871">
        <f>LN(Table6[[#This Row],[PROF RADIO]]+'2019 Totals and Calculations'!D$18)</f>
        <v>5.3392986993396478</v>
      </c>
      <c r="BS871">
        <f>LN(Table6[[#This Row],[ONLINE LINGERING]]+'2019 Totals and Calculations'!E$18)</f>
        <v>6.6113032787235522</v>
      </c>
      <c r="BT871">
        <f>MONTH(Table6[[#This Row],[Date]])</f>
        <v>8</v>
      </c>
      <c r="BU871">
        <f t="shared" si="364"/>
        <v>0</v>
      </c>
      <c r="BV871">
        <f t="shared" si="365"/>
        <v>0</v>
      </c>
      <c r="BW871">
        <f t="shared" si="366"/>
        <v>0</v>
      </c>
      <c r="BX871">
        <f t="shared" si="367"/>
        <v>0</v>
      </c>
      <c r="BY871">
        <f t="shared" si="368"/>
        <v>0</v>
      </c>
      <c r="BZ871">
        <f t="shared" si="369"/>
        <v>0</v>
      </c>
      <c r="CA871">
        <f t="shared" si="370"/>
        <v>0</v>
      </c>
      <c r="CB871">
        <f t="shared" si="371"/>
        <v>1</v>
      </c>
      <c r="CC871">
        <f t="shared" si="372"/>
        <v>0</v>
      </c>
      <c r="CD871">
        <f t="shared" si="373"/>
        <v>0</v>
      </c>
      <c r="CE871">
        <f t="shared" si="374"/>
        <v>0</v>
      </c>
      <c r="CF871">
        <f t="shared" si="375"/>
        <v>0</v>
      </c>
      <c r="CG871">
        <f t="shared" si="378"/>
        <v>85</v>
      </c>
      <c r="CH87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773.56466545979129</v>
      </c>
      <c r="CI871" s="79">
        <f>Table6[[#This Row],[sales]]-CH871</f>
        <v>346.31891563530348</v>
      </c>
      <c r="CJ871">
        <f>ABS(Table6[[#This Row],[sales]]-CH871)/Table6[[#This Row],[sales]]</f>
        <v>0.30924546219049875</v>
      </c>
      <c r="CK87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780.03197350618973</v>
      </c>
      <c r="CL871" s="79">
        <f>Table6[[#This Row],[sales]]-CK871</f>
        <v>339.85160758890504</v>
      </c>
      <c r="CM871">
        <f>ABS(Table6[[#This Row],[sales]]-CK871)/Table6[[#This Row],[sales]]</f>
        <v>0.30347047972305846</v>
      </c>
      <c r="CN87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1110.7142430950669</v>
      </c>
      <c r="CO871" s="79">
        <f>Table6[[#This Row],[sales]]-CN871</f>
        <v>9.1693380000278921</v>
      </c>
      <c r="CP871">
        <f>ABS(Table6[[#This Row],[sales]]-CN871)/Table6[[#This Row],[sales]]</f>
        <v>8.1877600090015778E-3</v>
      </c>
      <c r="CQ87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1097.1974895172457</v>
      </c>
      <c r="CR871" s="79">
        <f>Table6[[#This Row],[sales]]-CQ871</f>
        <v>22.686091577849083</v>
      </c>
      <c r="CS871">
        <f>ABS(Table6[[#This Row],[sales]]-CQ871)/Table6[[#This Row],[sales]]</f>
        <v>2.0257544588398332E-2</v>
      </c>
    </row>
    <row r="872" spans="1:97" x14ac:dyDescent="0.2">
      <c r="A872">
        <v>871</v>
      </c>
      <c r="B872" t="s">
        <v>953</v>
      </c>
      <c r="C872" s="5">
        <v>43331</v>
      </c>
      <c r="D872" s="6">
        <v>1002.525987274257</v>
      </c>
      <c r="E872" s="8">
        <f>YEAR(Table6[[#This Row],[Date]])</f>
        <v>2018</v>
      </c>
      <c r="F872" s="6">
        <f>Table6[[#This Row],[TV_State]]+Table6[[#This Row],[Radio_State]]+Table6[[#This Row],[Online]]</f>
        <v>1850.6223035595046</v>
      </c>
      <c r="G872" s="6">
        <f t="shared" si="351"/>
        <v>979.88830370448204</v>
      </c>
      <c r="H872" s="6">
        <f>LN(Table6[[#This Row],[PROF TV LING]])</f>
        <v>6.8874385893571279</v>
      </c>
      <c r="I872" s="6">
        <f t="shared" si="352"/>
        <v>6.9102780813128293</v>
      </c>
      <c r="J872" s="6">
        <v>148.52236848507511</v>
      </c>
      <c r="K872" s="6">
        <f t="shared" si="357"/>
        <v>147.06626683326064</v>
      </c>
      <c r="L872" s="6">
        <f>0.5*J871+0.5*Table6[[#This Row],[Radio_State]]</f>
        <v>147.78710923514899</v>
      </c>
      <c r="M872" s="6">
        <f>LN(Table6[[#This Row],[RADIO LINGERING ]])</f>
        <v>4.9957727870862625</v>
      </c>
      <c r="N872" s="6">
        <f t="shared" si="353"/>
        <v>5.0007355764283909</v>
      </c>
      <c r="O872" s="6">
        <v>699.57394780017262</v>
      </c>
      <c r="P872" s="6">
        <f t="shared" si="354"/>
        <v>699.11474184453868</v>
      </c>
      <c r="Q872" s="6">
        <f>0.3*O871+0.7*Table6[[#This Row],[Online]]</f>
        <v>699.57394780017262</v>
      </c>
      <c r="R872" s="6">
        <f>LN(Table6[[#This Row],[ONLINE LINGERING]])</f>
        <v>6.5504715037434824</v>
      </c>
      <c r="S872" s="6">
        <f t="shared" si="355"/>
        <v>6.5504715037434824</v>
      </c>
      <c r="T872" s="6">
        <v>1148.7390076530946</v>
      </c>
      <c r="U872" s="6">
        <f t="shared" si="356"/>
        <v>7.0464201046605401</v>
      </c>
      <c r="V872" s="8">
        <f>YEAR(Table6[[#This Row],[Date]])</f>
        <v>2018</v>
      </c>
      <c r="W872" s="8">
        <f>WEEKNUM(Table6[[#This Row],[Date]])</f>
        <v>34</v>
      </c>
      <c r="X872" t="s">
        <v>1039</v>
      </c>
      <c r="Y872" s="9">
        <f>Table6[[#This Row],[LNTVLING]]+Table6[[#This Row],[LNRADIOLING]]+Table6[[#This Row],[LNONLINELING]]</f>
        <v>18.433682880186872</v>
      </c>
      <c r="Z872">
        <f t="shared" si="377"/>
        <v>1</v>
      </c>
      <c r="AA872">
        <f t="shared" si="358"/>
        <v>0</v>
      </c>
      <c r="AB872">
        <f t="shared" si="359"/>
        <v>0</v>
      </c>
      <c r="AC872">
        <f t="shared" si="360"/>
        <v>0</v>
      </c>
      <c r="AD872">
        <f t="shared" si="361"/>
        <v>0</v>
      </c>
      <c r="AE872">
        <f t="shared" si="362"/>
        <v>0</v>
      </c>
      <c r="AF872">
        <f t="shared" si="363"/>
        <v>1</v>
      </c>
      <c r="AG872" s="9">
        <f>'[1]1'!J$20+'[1]1'!J$21*Table6[[#This Row],[TV_State]]</f>
        <v>2315.6456591881597</v>
      </c>
      <c r="AH872" s="9">
        <f>Table6[[#This Row],[sales]]-Table6[[#This Row],[Pred_1]]</f>
        <v>-1166.9066515350651</v>
      </c>
      <c r="AI872">
        <f>ABS(Table6[[#This Row],[Res_1]])/Table6[[#This Row],[sales]]</f>
        <v>1.0158152929089501</v>
      </c>
      <c r="AJ872" s="9">
        <f>'[1]2'!J$20+'[1]2'!J$21*Table6[[#This Row],[Radio_State]]</f>
        <v>2366.3031420290258</v>
      </c>
      <c r="AK872" s="9">
        <f>Table6[[#This Row],[sales]]-Table6[[#This Row],[ Pred_2 ]]</f>
        <v>-1217.5641343759312</v>
      </c>
      <c r="AL872">
        <f>ABS(Table6[[#This Row],[ Res_2 ]])/Table6[[#This Row],[sales]]</f>
        <v>1.0599136324824976</v>
      </c>
      <c r="AM872" s="10">
        <f>'[1]3'!J$20+'[1]3'!J$21*Data!O872</f>
        <v>5842.3935372479373</v>
      </c>
      <c r="AN872" s="9">
        <f>Table6[[#This Row],[sales]]-Table6[[#This Row],[Pred_3]]</f>
        <v>-4693.6545295948426</v>
      </c>
      <c r="AO872" s="9">
        <f>ABS(Table6[[#This Row],[Res_3]])/Table6[[#This Row],[sales]]</f>
        <v>4.0859189931959463</v>
      </c>
      <c r="AP872" s="9">
        <f>'[1]4'!L$21+'[1]4'!L$27*Table6[[#This Row],[TV_State]]+'[1]4'!L$22*Table6[[#This Row],[NJ_DUM]]+'[1]4'!L$23*Table6[[#This Row],[NY_DUM]]+'[1]4'!L$24*Table6[[#This Row],[PA_DUM]]+'[1]4'!L$25*Table6[[#This Row],[CT_DUM]]+'[1]4'!L$26*Table6[[#This Row],[DL_DUM]]</f>
        <v>458.96782311552801</v>
      </c>
      <c r="AQ872" s="9">
        <f>Table6[[#This Row],[sales]]-Table6[[#This Row],[Pred_4]]</f>
        <v>689.77118453756657</v>
      </c>
      <c r="AR872">
        <f>ABS(Table6[[#This Row],[Res_4]]/Table6[[#This Row],[sales]])</f>
        <v>0.60045944286926245</v>
      </c>
      <c r="AS872" s="9">
        <f>'[1]5'!L$20+'[1]5'!L$26*Table6[[#This Row],[Radio_State]]+'[1]5'!L$21*Table6[[#This Row],[NJ_DUM]]+'[1]5'!L$22*Table6[[#This Row],[NY_DUM]]+'[1]5'!L$23*Table6[[#This Row],[PA_DUM]]+'[1]5'!L$24*Table6[[#This Row],[CT_DUM]]+'[1]5'!L$25*Table6[[#This Row],[DL_DUM]]</f>
        <v>458.02783534205616</v>
      </c>
      <c r="AT872" s="9">
        <f>Table6[[#This Row],[sales]]-Table6[[#This Row],[Pred_5]]</f>
        <v>690.71117231103847</v>
      </c>
      <c r="AU872" s="9">
        <f>ABS(Table6[[#This Row],[Red_5]]/Table6[[#This Row],[sales]])</f>
        <v>0.60127772079593633</v>
      </c>
      <c r="AV872" s="9">
        <f>'[1]6'!L$20+'[1]6'!L$26*Table6[[#This Row],[Online]]+'[1]6'!L$21*Table6[[#This Row],[NJ_DUM]]+'[1]6'!L$22*Table6[[#This Row],[NY_DUM]]+'[1]6'!L$23*Table6[[#This Row],[PA_DUM]]+'[1]6'!L$24*Table6[[#This Row],[CT_DUM]]+'[1]6'!L$25*Table6[[#This Row],[DL_DUM]]</f>
        <v>3038.7722157725802</v>
      </c>
      <c r="AW872" s="9">
        <f>Table6[[#This Row],[sales]]-Table6[[#This Row],[Pred_6]]</f>
        <v>-1890.0332081194856</v>
      </c>
      <c r="AX872" s="9">
        <f>ABS(Table6[[#This Row],[Red_6]]/Table6[[#This Row],[sales]])</f>
        <v>1.6453112460948596</v>
      </c>
      <c r="AY872" s="9">
        <f>'[1]7'!L$21+'[1]7'!L$27*Table6[[#This Row],[LNTV]]+'[1]7'!L$22*Table6[[#This Row],[NJ_DUM]]+'[1]7'!L$23*Table6[[#This Row],[NY_DUM]]+'[1]7'!L$24*Table6[[#This Row],[PA_DUM]]+'[1]7'!L$25*Table6[[#This Row],[CT_DUM]]+'[1]7'!L$26*Table6[[#This Row],[DL_DUM]]</f>
        <v>5.9104308664320762</v>
      </c>
      <c r="AZ872" s="9">
        <f>Table6[[#This Row],[sales]]-Table6[[#This Row],[Pred_7]]</f>
        <v>1142.8285767866626</v>
      </c>
      <c r="BA872" s="9">
        <f>ABS(Table6[[#This Row],[Red_7]]/Table6[[#This Row],[sales]])</f>
        <v>0.99485485316764222</v>
      </c>
      <c r="BB872" s="9">
        <f>'[1]8'!O$22+'[1]8'!O$28*Table6[[#This Row],[LNRADIOLING]]+'[1]8'!O$23*Table6[[#This Row],[DL_DUM]]+'[1]8'!O$24*Table6[[#This Row],[CT_DUM]]+'[1]8'!O$25*Table6[[#This Row],[PA_DUM]]+'[1]8'!O$26*Table6[[#This Row],[NY_DUM]]+'[1]8'!O$27*Table6[[#This Row],[NJ_DUM]]</f>
        <v>5.8781512876802058</v>
      </c>
      <c r="BC872" s="9">
        <f>Table6[[#This Row],[sales]]-Table6[[#This Row],[Pred_8]]</f>
        <v>1142.8608563654145</v>
      </c>
      <c r="BD872" s="9">
        <f>ABS(Table6[[#This Row],[Red_8]]/Table6[[#This Row],[sales]])</f>
        <v>0.99488295317864295</v>
      </c>
      <c r="BE872" s="9">
        <f>'[1]9'!M$19+'[1]9'!M$21*Table6[[#This Row],[LNONLINE]]+'[1]9'!M$20*Table6[[#This Row],[DL_DUM]]+'[1]9'!M$22*Table6[[#This Row],[CT_DUM]]+'[1]9'!M$23*Table6[[#This Row],[PA_DUM]]+'[1]9'!M$24*Table6[[#This Row],[NY_DUM]]+'[1]9'!M$25*Table6[[#This Row],[NJ_DUM]]</f>
        <v>6.6162436569061267</v>
      </c>
      <c r="BF872" s="9">
        <f>Table6[[#This Row],[sales]]-Table6[[#This Row],[Pred_9]]</f>
        <v>1142.1227639961885</v>
      </c>
      <c r="BG872" s="9">
        <f>ABS(Table6[[#This Row],[Red_9]]/Table6[[#This Row],[sales]])</f>
        <v>0.99424042918989641</v>
      </c>
      <c r="BH872" s="9">
        <f>'[1]10'!P$22+'[1]10'!P$30*Table6[[#This Row],[LNTV]]+'[1]10'!P$29*Table6[[#This Row],[LNRADIOLING]]+'[1]10'!P$24*Table6[[#This Row],[LNONLINELING]]+'[1]10'!P$23*Table6[[#This Row],[DL_DUM]]+'[1]10'!P$25*Table6[[#This Row],[CT_DUM]]+'[1]10'!P$26*Table6[[#This Row],[PA_DUM]]+'[1]10'!P$27*Table6[[#This Row],[NY_DUM]]+'[1]10'!P$28*Table6[[#This Row],[NJ_DUM]]</f>
        <v>6.7378691829495754</v>
      </c>
      <c r="BI872" s="9">
        <f>Table6[[#This Row],[sales]]-Table6[[#This Row],[Pred_10]]</f>
        <v>1142.001138470145</v>
      </c>
      <c r="BJ872" s="45">
        <f>ABS(Table6[[#This Row],[Red_10]]/Table6[[#This Row],[sales]])</f>
        <v>0.99413455176671039</v>
      </c>
      <c r="BK872" s="9">
        <f>'[1]11'!P$32+'[1]11'!P$40*Table6[[#This Row],[LNONLINELING]]+'[1]11'!P$39*Table6[[#This Row],[LNRADIOLING]]+'[1]11'!P$38*Table6[[#This Row],[LNTVLING]]+'[1]11'!P$33*Table6[[#This Row],[DL_DUM]]+'[1]11'!P$34*Table6[[#This Row],[CT_DUM]]+'[1]11'!P$35*Table6[[#This Row],[PA_DUM]]+'[1]11'!P$36*Table6[[#This Row],[NY_DUM]]+'[1]11'!P$37*Table6[[#This Row],[NJ_DUM]]</f>
        <v>6.8057108079123578</v>
      </c>
      <c r="BL872" s="9">
        <f>Table6[[#This Row],[sales]]-Table6[[#This Row],[ Pred_11]]</f>
        <v>1141.9332968451822</v>
      </c>
      <c r="BM872" s="47">
        <f>ABS(Table6[[#This Row],[ Red_11]]/Table6[[#This Row],[sales]])</f>
        <v>0.99407549429193953</v>
      </c>
      <c r="BN872" s="9">
        <f>'[1]12'!K$22+'[1]12'!K$28*Table6[[#This Row],[COMBINE LN LING]]+'[1]12'!K$23*Table6[[#This Row],[DL_DUM]]+'[1]12'!K$24*Table6[[#This Row],[CT_DUM]]+'[1]12'!K$25*Table6[[#This Row],[PA_DUM]]+'[1]12'!K$26*Table6[[#This Row],[NY_DUM]]+'[1]12'!K$27*Table6[[#This Row],[NJ_DUM]]</f>
        <v>6.1451944021116729</v>
      </c>
      <c r="BO872" s="9">
        <f>Table6[[#This Row],[sales]]-Table6[[#This Row],[ Pred_12]]</f>
        <v>1142.593813250983</v>
      </c>
      <c r="BP872" s="47">
        <f>ABS(Table6[[#This Row],[ Red_12]]/Table6[[#This Row],[sales]])</f>
        <v>0.99465048687197755</v>
      </c>
      <c r="BQ872">
        <f>LN(G872+'2019 Totals and Calculations'!C$18)</f>
        <v>7.2012691764943586</v>
      </c>
      <c r="BR872">
        <f>LN(Table6[[#This Row],[PROF RADIO]]+'2019 Totals and Calculations'!D$18)</f>
        <v>5.3462625695675676</v>
      </c>
      <c r="BS872">
        <f>LN(Table6[[#This Row],[ONLINE LINGERING]]+'2019 Totals and Calculations'!E$18)</f>
        <v>6.6113032787235522</v>
      </c>
      <c r="BT872">
        <f>MONTH(Table6[[#This Row],[Date]])</f>
        <v>8</v>
      </c>
      <c r="BU872">
        <f t="shared" si="364"/>
        <v>0</v>
      </c>
      <c r="BV872">
        <f t="shared" si="365"/>
        <v>0</v>
      </c>
      <c r="BW872">
        <f t="shared" si="366"/>
        <v>0</v>
      </c>
      <c r="BX872">
        <f t="shared" si="367"/>
        <v>0</v>
      </c>
      <c r="BY872">
        <f t="shared" si="368"/>
        <v>0</v>
      </c>
      <c r="BZ872">
        <f t="shared" si="369"/>
        <v>0</v>
      </c>
      <c r="CA872">
        <f t="shared" si="370"/>
        <v>0</v>
      </c>
      <c r="CB872">
        <f t="shared" si="371"/>
        <v>1</v>
      </c>
      <c r="CC872">
        <f t="shared" si="372"/>
        <v>0</v>
      </c>
      <c r="CD872">
        <f t="shared" si="373"/>
        <v>0</v>
      </c>
      <c r="CE872">
        <f t="shared" si="374"/>
        <v>0</v>
      </c>
      <c r="CF872">
        <f t="shared" si="375"/>
        <v>0</v>
      </c>
      <c r="CG872">
        <f t="shared" si="378"/>
        <v>86</v>
      </c>
      <c r="CH87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777.33903206170169</v>
      </c>
      <c r="CI872" s="79">
        <f>Table6[[#This Row],[sales]]-CH872</f>
        <v>371.39997559139294</v>
      </c>
      <c r="CJ872">
        <f>ABS(Table6[[#This Row],[sales]]-CH872)/Table6[[#This Row],[sales]]</f>
        <v>0.32331101592012035</v>
      </c>
      <c r="CK87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783.47238030145422</v>
      </c>
      <c r="CL872" s="79">
        <f>Table6[[#This Row],[sales]]-CK872</f>
        <v>365.26662735164041</v>
      </c>
      <c r="CM872">
        <f>ABS(Table6[[#This Row],[sales]]-CK872)/Table6[[#This Row],[sales]]</f>
        <v>0.31797181511045763</v>
      </c>
      <c r="CN87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1113.3317236003118</v>
      </c>
      <c r="CO872" s="79">
        <f>Table6[[#This Row],[sales]]-CN872</f>
        <v>35.40728405278287</v>
      </c>
      <c r="CP872">
        <f>ABS(Table6[[#This Row],[sales]]-CN872)/Table6[[#This Row],[sales]]</f>
        <v>3.0822740254220951E-2</v>
      </c>
      <c r="CQ87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1102.212262757258</v>
      </c>
      <c r="CR872" s="79">
        <f>Table6[[#This Row],[sales]]-CQ872</f>
        <v>46.5267448958366</v>
      </c>
      <c r="CS872">
        <f>ABS(Table6[[#This Row],[sales]]-CQ872)/Table6[[#This Row],[sales]]</f>
        <v>4.0502450587877242E-2</v>
      </c>
    </row>
    <row r="873" spans="1:97" x14ac:dyDescent="0.2">
      <c r="A873">
        <v>872</v>
      </c>
      <c r="B873" t="s">
        <v>953</v>
      </c>
      <c r="C873" s="5">
        <v>43338</v>
      </c>
      <c r="D873" s="6">
        <v>1012.5512471469997</v>
      </c>
      <c r="E873" s="8">
        <f>YEAR(Table6[[#This Row],[Date]])</f>
        <v>2018</v>
      </c>
      <c r="F873" s="6">
        <f>Table6[[#This Row],[TV_State]]+Table6[[#This Row],[Radio_State]]+Table6[[#This Row],[Online]]</f>
        <v>1862.1327871170981</v>
      </c>
      <c r="G873" s="6">
        <f t="shared" si="351"/>
        <v>989.6871867372372</v>
      </c>
      <c r="H873" s="6">
        <f>LN(Table6[[#This Row],[PROF TV LING]])</f>
        <v>6.8973889202059615</v>
      </c>
      <c r="I873" s="6">
        <f t="shared" si="352"/>
        <v>6.920228412165998</v>
      </c>
      <c r="J873" s="6">
        <v>150.00759216992589</v>
      </c>
      <c r="K873" s="6">
        <f t="shared" si="357"/>
        <v>148.53692950159325</v>
      </c>
      <c r="L873" s="6">
        <f>0.5*J872+0.5*Table6[[#This Row],[Radio_State]]</f>
        <v>149.2649803275005</v>
      </c>
      <c r="M873" s="6">
        <f>LN(Table6[[#This Row],[RADIO LINGERING ]])</f>
        <v>5.0057231179394304</v>
      </c>
      <c r="N873" s="6">
        <f t="shared" si="353"/>
        <v>5.0106859072815597</v>
      </c>
      <c r="O873" s="6">
        <v>699.57394780017262</v>
      </c>
      <c r="P873" s="6">
        <f t="shared" si="354"/>
        <v>699.43618601348237</v>
      </c>
      <c r="Q873" s="6">
        <f>0.3*O872+0.7*Table6[[#This Row],[Online]]</f>
        <v>699.57394780017262</v>
      </c>
      <c r="R873" s="6">
        <f>LN(Table6[[#This Row],[ONLINE LINGERING]])</f>
        <v>6.5504715037434824</v>
      </c>
      <c r="S873" s="6">
        <f t="shared" si="355"/>
        <v>6.5504715037434824</v>
      </c>
      <c r="T873" s="6">
        <v>1050.6928933864976</v>
      </c>
      <c r="U873" s="6">
        <f t="shared" si="356"/>
        <v>6.9572051239776496</v>
      </c>
      <c r="V873" s="8">
        <f>YEAR(Table6[[#This Row],[Date]])</f>
        <v>2018</v>
      </c>
      <c r="W873" s="8">
        <f>WEEKNUM(Table6[[#This Row],[Date]])</f>
        <v>35</v>
      </c>
      <c r="X873" t="s">
        <v>1040</v>
      </c>
      <c r="Y873" s="9">
        <f>Table6[[#This Row],[LNTVLING]]+Table6[[#This Row],[LNRADIOLING]]+Table6[[#This Row],[LNONLINELING]]</f>
        <v>18.453583541888875</v>
      </c>
      <c r="Z873">
        <f t="shared" si="377"/>
        <v>1</v>
      </c>
      <c r="AA873">
        <f t="shared" si="358"/>
        <v>0</v>
      </c>
      <c r="AB873">
        <f t="shared" si="359"/>
        <v>0</v>
      </c>
      <c r="AC873">
        <f t="shared" si="360"/>
        <v>0</v>
      </c>
      <c r="AD873">
        <f t="shared" si="361"/>
        <v>0</v>
      </c>
      <c r="AE873">
        <f t="shared" si="362"/>
        <v>0</v>
      </c>
      <c r="AF873">
        <f t="shared" si="363"/>
        <v>1</v>
      </c>
      <c r="AG873" s="9">
        <f>'[1]1'!J$20+'[1]1'!J$21*Table6[[#This Row],[TV_State]]</f>
        <v>2325.5047903254781</v>
      </c>
      <c r="AH873" s="9">
        <f>Table6[[#This Row],[sales]]-Table6[[#This Row],[Pred_1]]</f>
        <v>-1274.8118969389805</v>
      </c>
      <c r="AI873">
        <f>ABS(Table6[[#This Row],[Res_1]])/Table6[[#This Row],[sales]]</f>
        <v>1.213305909807882</v>
      </c>
      <c r="AJ873" s="9">
        <f>'[1]2'!J$20+'[1]2'!J$21*Table6[[#This Row],[Radio_State]]</f>
        <v>2372.8233554093413</v>
      </c>
      <c r="AK873" s="9">
        <f>Table6[[#This Row],[sales]]-Table6[[#This Row],[ Pred_2 ]]</f>
        <v>-1322.1304620228436</v>
      </c>
      <c r="AL873">
        <f>ABS(Table6[[#This Row],[ Res_2 ]])/Table6[[#This Row],[sales]]</f>
        <v>1.258341490976943</v>
      </c>
      <c r="AM873" s="10">
        <f>'[1]3'!J$20+'[1]3'!J$21*Data!O873</f>
        <v>5842.3935372479373</v>
      </c>
      <c r="AN873" s="9">
        <f>Table6[[#This Row],[sales]]-Table6[[#This Row],[Pred_3]]</f>
        <v>-4791.7006438614399</v>
      </c>
      <c r="AO873" s="9">
        <f>ABS(Table6[[#This Row],[Res_3]])/Table6[[#This Row],[sales]]</f>
        <v>4.5605149459203691</v>
      </c>
      <c r="AP873" s="9">
        <f>'[1]4'!L$21+'[1]4'!L$27*Table6[[#This Row],[TV_State]]+'[1]4'!L$22*Table6[[#This Row],[NJ_DUM]]+'[1]4'!L$23*Table6[[#This Row],[NY_DUM]]+'[1]4'!L$24*Table6[[#This Row],[PA_DUM]]+'[1]4'!L$25*Table6[[#This Row],[CT_DUM]]+'[1]4'!L$26*Table6[[#This Row],[DL_DUM]]</f>
        <v>461.17920140322508</v>
      </c>
      <c r="AQ873" s="9">
        <f>Table6[[#This Row],[sales]]-Table6[[#This Row],[Pred_4]]</f>
        <v>589.51369198327257</v>
      </c>
      <c r="AR873">
        <f>ABS(Table6[[#This Row],[Res_4]]/Table6[[#This Row],[sales]])</f>
        <v>0.56107136128351043</v>
      </c>
      <c r="AS873" s="9">
        <f>'[1]5'!L$20+'[1]5'!L$26*Table6[[#This Row],[Radio_State]]+'[1]5'!L$21*Table6[[#This Row],[NJ_DUM]]+'[1]5'!L$22*Table6[[#This Row],[NY_DUM]]+'[1]5'!L$23*Table6[[#This Row],[PA_DUM]]+'[1]5'!L$24*Table6[[#This Row],[CT_DUM]]+'[1]5'!L$25*Table6[[#This Row],[DL_DUM]]</f>
        <v>460.64419841220626</v>
      </c>
      <c r="AT873" s="9">
        <f>Table6[[#This Row],[sales]]-Table6[[#This Row],[Pred_5]]</f>
        <v>590.04869497429138</v>
      </c>
      <c r="AU873" s="9">
        <f>ABS(Table6[[#This Row],[Red_5]]/Table6[[#This Row],[sales]])</f>
        <v>0.56158055192750012</v>
      </c>
      <c r="AV873" s="9">
        <f>'[1]6'!L$20+'[1]6'!L$26*Table6[[#This Row],[Online]]+'[1]6'!L$21*Table6[[#This Row],[NJ_DUM]]+'[1]6'!L$22*Table6[[#This Row],[NY_DUM]]+'[1]6'!L$23*Table6[[#This Row],[PA_DUM]]+'[1]6'!L$24*Table6[[#This Row],[CT_DUM]]+'[1]6'!L$25*Table6[[#This Row],[DL_DUM]]</f>
        <v>3038.7722157725802</v>
      </c>
      <c r="AW873" s="9">
        <f>Table6[[#This Row],[sales]]-Table6[[#This Row],[Pred_6]]</f>
        <v>-1988.0793223860826</v>
      </c>
      <c r="AX873" s="9">
        <f>ABS(Table6[[#This Row],[Red_6]]/Table6[[#This Row],[sales]])</f>
        <v>1.8921602448249997</v>
      </c>
      <c r="AY873" s="9">
        <f>'[1]7'!L$21+'[1]7'!L$27*Table6[[#This Row],[LNTV]]+'[1]7'!L$22*Table6[[#This Row],[NJ_DUM]]+'[1]7'!L$23*Table6[[#This Row],[NY_DUM]]+'[1]7'!L$24*Table6[[#This Row],[PA_DUM]]+'[1]7'!L$25*Table6[[#This Row],[CT_DUM]]+'[1]7'!L$26*Table6[[#This Row],[DL_DUM]]</f>
        <v>5.9115322137220776</v>
      </c>
      <c r="AZ873" s="9">
        <f>Table6[[#This Row],[sales]]-Table6[[#This Row],[Pred_7]]</f>
        <v>1044.7813611727756</v>
      </c>
      <c r="BA873" s="9">
        <f>ABS(Table6[[#This Row],[Red_7]]/Table6[[#This Row],[sales]])</f>
        <v>0.99437368211878874</v>
      </c>
      <c r="BB873" s="9">
        <f>'[1]8'!O$22+'[1]8'!O$28*Table6[[#This Row],[LNRADIOLING]]+'[1]8'!O$23*Table6[[#This Row],[DL_DUM]]+'[1]8'!O$24*Table6[[#This Row],[CT_DUM]]+'[1]8'!O$25*Table6[[#This Row],[PA_DUM]]+'[1]8'!O$26*Table6[[#This Row],[NY_DUM]]+'[1]8'!O$27*Table6[[#This Row],[NJ_DUM]]</f>
        <v>5.8788611536839817</v>
      </c>
      <c r="BC873" s="9">
        <f>Table6[[#This Row],[sales]]-Table6[[#This Row],[Pred_8]]</f>
        <v>1044.8140322328136</v>
      </c>
      <c r="BD873" s="9">
        <f>ABS(Table6[[#This Row],[Red_8]]/Table6[[#This Row],[sales]])</f>
        <v>0.99440477689466822</v>
      </c>
      <c r="BE873" s="9">
        <f>'[1]9'!M$19+'[1]9'!M$21*Table6[[#This Row],[LNONLINE]]+'[1]9'!M$20*Table6[[#This Row],[DL_DUM]]+'[1]9'!M$22*Table6[[#This Row],[CT_DUM]]+'[1]9'!M$23*Table6[[#This Row],[PA_DUM]]+'[1]9'!M$24*Table6[[#This Row],[NY_DUM]]+'[1]9'!M$25*Table6[[#This Row],[NJ_DUM]]</f>
        <v>6.6162436569061267</v>
      </c>
      <c r="BF873" s="9">
        <f>Table6[[#This Row],[sales]]-Table6[[#This Row],[Pred_9]]</f>
        <v>1044.0766497295915</v>
      </c>
      <c r="BG873" s="9">
        <f>ABS(Table6[[#This Row],[Red_9]]/Table6[[#This Row],[sales]])</f>
        <v>0.99370297096463533</v>
      </c>
      <c r="BH873" s="9">
        <f>'[1]10'!P$22+'[1]10'!P$30*Table6[[#This Row],[LNTV]]+'[1]10'!P$29*Table6[[#This Row],[LNRADIOLING]]+'[1]10'!P$24*Table6[[#This Row],[LNONLINELING]]+'[1]10'!P$23*Table6[[#This Row],[DL_DUM]]+'[1]10'!P$25*Table6[[#This Row],[CT_DUM]]+'[1]10'!P$26*Table6[[#This Row],[PA_DUM]]+'[1]10'!P$27*Table6[[#This Row],[NY_DUM]]+'[1]10'!P$28*Table6[[#This Row],[NJ_DUM]]</f>
        <v>6.7358165675676851</v>
      </c>
      <c r="BI873" s="9">
        <f>Table6[[#This Row],[sales]]-Table6[[#This Row],[Pred_10]]</f>
        <v>1043.9570768189299</v>
      </c>
      <c r="BJ873" s="45">
        <f>ABS(Table6[[#This Row],[Red_10]]/Table6[[#This Row],[sales]])</f>
        <v>0.99358916710109502</v>
      </c>
      <c r="BK873" s="9">
        <f>'[1]11'!P$32+'[1]11'!P$40*Table6[[#This Row],[LNONLINELING]]+'[1]11'!P$39*Table6[[#This Row],[LNRADIOLING]]+'[1]11'!P$38*Table6[[#This Row],[LNTVLING]]+'[1]11'!P$33*Table6[[#This Row],[DL_DUM]]+'[1]11'!P$34*Table6[[#This Row],[CT_DUM]]+'[1]11'!P$35*Table6[[#This Row],[PA_DUM]]+'[1]11'!P$36*Table6[[#This Row],[NY_DUM]]+'[1]11'!P$37*Table6[[#This Row],[NJ_DUM]]</f>
        <v>6.8024679435382343</v>
      </c>
      <c r="BL873" s="9">
        <f>Table6[[#This Row],[sales]]-Table6[[#This Row],[ Pred_11]]</f>
        <v>1043.8904254429594</v>
      </c>
      <c r="BM873" s="47">
        <f>ABS(Table6[[#This Row],[ Red_11]]/Table6[[#This Row],[sales]])</f>
        <v>0.99352573146125212</v>
      </c>
      <c r="BN873" s="9">
        <f>'[1]12'!K$22+'[1]12'!K$28*Table6[[#This Row],[COMBINE LN LING]]+'[1]12'!K$23*Table6[[#This Row],[DL_DUM]]+'[1]12'!K$24*Table6[[#This Row],[CT_DUM]]+'[1]12'!K$25*Table6[[#This Row],[PA_DUM]]+'[1]12'!K$26*Table6[[#This Row],[NY_DUM]]+'[1]12'!K$27*Table6[[#This Row],[NJ_DUM]]</f>
        <v>6.1471095597158207</v>
      </c>
      <c r="BO873" s="9">
        <f>Table6[[#This Row],[sales]]-Table6[[#This Row],[ Pred_12]]</f>
        <v>1044.5457838267819</v>
      </c>
      <c r="BP873" s="47">
        <f>ABS(Table6[[#This Row],[ Red_12]]/Table6[[#This Row],[sales]])</f>
        <v>0.99414947069842363</v>
      </c>
      <c r="BQ873">
        <f>LN(G873+'2019 Totals and Calculations'!C$18)</f>
        <v>7.2085490418327653</v>
      </c>
      <c r="BR873">
        <f>LN(Table6[[#This Row],[PROF RADIO]]+'2019 Totals and Calculations'!D$18)</f>
        <v>5.3532471956353325</v>
      </c>
      <c r="BS873">
        <f>LN(Table6[[#This Row],[ONLINE LINGERING]]+'2019 Totals and Calculations'!E$18)</f>
        <v>6.6113032787235522</v>
      </c>
      <c r="BT873">
        <f>MONTH(Table6[[#This Row],[Date]])</f>
        <v>8</v>
      </c>
      <c r="BU873">
        <f t="shared" si="364"/>
        <v>0</v>
      </c>
      <c r="BV873">
        <f t="shared" si="365"/>
        <v>0</v>
      </c>
      <c r="BW873">
        <f t="shared" si="366"/>
        <v>0</v>
      </c>
      <c r="BX873">
        <f t="shared" si="367"/>
        <v>0</v>
      </c>
      <c r="BY873">
        <f t="shared" si="368"/>
        <v>0</v>
      </c>
      <c r="BZ873">
        <f t="shared" si="369"/>
        <v>0</v>
      </c>
      <c r="CA873">
        <f t="shared" si="370"/>
        <v>0</v>
      </c>
      <c r="CB873">
        <f t="shared" si="371"/>
        <v>1</v>
      </c>
      <c r="CC873">
        <f t="shared" si="372"/>
        <v>0</v>
      </c>
      <c r="CD873">
        <f t="shared" si="373"/>
        <v>0</v>
      </c>
      <c r="CE873">
        <f t="shared" si="374"/>
        <v>0</v>
      </c>
      <c r="CF873">
        <f t="shared" si="375"/>
        <v>0</v>
      </c>
      <c r="CG873">
        <f t="shared" si="378"/>
        <v>87</v>
      </c>
      <c r="CH87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781.13635014146837</v>
      </c>
      <c r="CI873" s="79">
        <f>Table6[[#This Row],[sales]]-CH873</f>
        <v>269.55654324502927</v>
      </c>
      <c r="CJ873">
        <f>ABS(Table6[[#This Row],[sales]]-CH873)/Table6[[#This Row],[sales]]</f>
        <v>0.25655121962062499</v>
      </c>
      <c r="CK87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786.93296682602499</v>
      </c>
      <c r="CL873" s="79">
        <f>Table6[[#This Row],[sales]]-CK873</f>
        <v>263.75992656047265</v>
      </c>
      <c r="CM873">
        <f>ABS(Table6[[#This Row],[sales]]-CK873)/Table6[[#This Row],[sales]]</f>
        <v>0.25103427292664526</v>
      </c>
      <c r="CN87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1115.9553723925289</v>
      </c>
      <c r="CO873" s="79">
        <f>Table6[[#This Row],[sales]]-CN873</f>
        <v>-65.262479006031299</v>
      </c>
      <c r="CP873">
        <f>ABS(Table6[[#This Row],[sales]]-CN873)/Table6[[#This Row],[sales]]</f>
        <v>6.2113753140257015E-2</v>
      </c>
      <c r="CQ87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1107.2550677878414</v>
      </c>
      <c r="CR873" s="79">
        <f>Table6[[#This Row],[sales]]-CQ873</f>
        <v>-56.562174401343782</v>
      </c>
      <c r="CS873">
        <f>ABS(Table6[[#This Row],[sales]]-CQ873)/Table6[[#This Row],[sales]]</f>
        <v>5.383321307050791E-2</v>
      </c>
    </row>
    <row r="874" spans="1:97" x14ac:dyDescent="0.2">
      <c r="A874">
        <v>873</v>
      </c>
      <c r="B874" t="s">
        <v>953</v>
      </c>
      <c r="C874" s="5">
        <v>43345</v>
      </c>
      <c r="D874" s="6">
        <v>1022.6767596184695</v>
      </c>
      <c r="E874" s="8">
        <f>YEAR(Table6[[#This Row],[Date]])</f>
        <v>2018</v>
      </c>
      <c r="F874" s="6">
        <f>Table6[[#This Row],[TV_State]]+Table6[[#This Row],[Radio_State]]+Table6[[#This Row],[Online]]</f>
        <v>1873.7583755102673</v>
      </c>
      <c r="G874" s="6">
        <f t="shared" si="351"/>
        <v>999.58405860160678</v>
      </c>
      <c r="H874" s="6">
        <f>LN(Table6[[#This Row],[PROF TV LING]])</f>
        <v>6.9073392510561256</v>
      </c>
      <c r="I874" s="6">
        <f t="shared" si="352"/>
        <v>6.9301787430191659</v>
      </c>
      <c r="J874" s="6">
        <v>151.50766809162513</v>
      </c>
      <c r="K874" s="6">
        <f t="shared" si="357"/>
        <v>150.02229879660919</v>
      </c>
      <c r="L874" s="6">
        <f>0.5*J873+0.5*Table6[[#This Row],[Radio_State]]</f>
        <v>150.75763013077551</v>
      </c>
      <c r="M874" s="6">
        <f>LN(Table6[[#This Row],[RADIO LINGERING ]])</f>
        <v>5.0156734487925982</v>
      </c>
      <c r="N874" s="6">
        <f t="shared" si="353"/>
        <v>5.0206362381347276</v>
      </c>
      <c r="O874" s="6">
        <v>699.57394780017262</v>
      </c>
      <c r="P874" s="6">
        <f t="shared" si="354"/>
        <v>699.53261926416553</v>
      </c>
      <c r="Q874" s="6">
        <f>0.3*O873+0.7*Table6[[#This Row],[Online]]</f>
        <v>699.57394780017262</v>
      </c>
      <c r="R874" s="6">
        <f>LN(Table6[[#This Row],[ONLINE LINGERING]])</f>
        <v>6.5504715037434824</v>
      </c>
      <c r="S874" s="6">
        <f t="shared" si="355"/>
        <v>6.5504715037434824</v>
      </c>
      <c r="T874" s="6">
        <v>1197.9427745012706</v>
      </c>
      <c r="U874" s="6">
        <f t="shared" si="356"/>
        <v>7.0883610100063352</v>
      </c>
      <c r="V874" s="8">
        <f>YEAR(Table6[[#This Row],[Date]])</f>
        <v>2018</v>
      </c>
      <c r="W874" s="8">
        <f>WEEKNUM(Table6[[#This Row],[Date]])</f>
        <v>36</v>
      </c>
      <c r="X874" t="s">
        <v>1041</v>
      </c>
      <c r="Y874" s="9">
        <f>Table6[[#This Row],[LNTVLING]]+Table6[[#This Row],[LNRADIOLING]]+Table6[[#This Row],[LNONLINELING]]</f>
        <v>18.473484203592207</v>
      </c>
      <c r="Z874">
        <f t="shared" si="377"/>
        <v>1</v>
      </c>
      <c r="AA874">
        <f t="shared" si="358"/>
        <v>0</v>
      </c>
      <c r="AB874">
        <f t="shared" si="359"/>
        <v>0</v>
      </c>
      <c r="AC874">
        <f t="shared" si="360"/>
        <v>0</v>
      </c>
      <c r="AD874">
        <f t="shared" si="361"/>
        <v>0</v>
      </c>
      <c r="AE874">
        <f t="shared" si="362"/>
        <v>0</v>
      </c>
      <c r="AF874">
        <f t="shared" si="363"/>
        <v>1</v>
      </c>
      <c r="AG874" s="9">
        <f>'[1]1'!J$20+'[1]1'!J$21*Table6[[#This Row],[TV_State]]</f>
        <v>2335.4625127741697</v>
      </c>
      <c r="AH874" s="9">
        <f>Table6[[#This Row],[sales]]-Table6[[#This Row],[Pred_1]]</f>
        <v>-1137.5197382728991</v>
      </c>
      <c r="AI874">
        <f>ABS(Table6[[#This Row],[Res_1]])/Table6[[#This Row],[sales]]</f>
        <v>0.9495609994780202</v>
      </c>
      <c r="AJ874" s="9">
        <f>'[1]2'!J$20+'[1]2'!J$21*Table6[[#This Row],[Radio_State]]</f>
        <v>2379.4087709234595</v>
      </c>
      <c r="AK874" s="9">
        <f>Table6[[#This Row],[sales]]-Table6[[#This Row],[ Pred_2 ]]</f>
        <v>-1181.4659964221889</v>
      </c>
      <c r="AL874">
        <f>ABS(Table6[[#This Row],[ Res_2 ]])/Table6[[#This Row],[sales]]</f>
        <v>0.98624577197692831</v>
      </c>
      <c r="AM874" s="10">
        <f>'[1]3'!J$20+'[1]3'!J$21*Data!O874</f>
        <v>5842.3935372479373</v>
      </c>
      <c r="AN874" s="9">
        <f>Table6[[#This Row],[sales]]-Table6[[#This Row],[Pred_3]]</f>
        <v>-4644.4507627466664</v>
      </c>
      <c r="AO874" s="9">
        <f>ABS(Table6[[#This Row],[Res_3]])/Table6[[#This Row],[sales]]</f>
        <v>3.8770222264417025</v>
      </c>
      <c r="AP874" s="9">
        <f>'[1]4'!L$21+'[1]4'!L$27*Table6[[#This Row],[TV_State]]+'[1]4'!L$22*Table6[[#This Row],[NJ_DUM]]+'[1]4'!L$23*Table6[[#This Row],[NY_DUM]]+'[1]4'!L$24*Table6[[#This Row],[PA_DUM]]+'[1]4'!L$25*Table6[[#This Row],[CT_DUM]]+'[1]4'!L$26*Table6[[#This Row],[DL_DUM]]</f>
        <v>463.4126934737991</v>
      </c>
      <c r="AQ874" s="9">
        <f>Table6[[#This Row],[sales]]-Table6[[#This Row],[Pred_4]]</f>
        <v>734.53008102747151</v>
      </c>
      <c r="AR874">
        <f>ABS(Table6[[#This Row],[Res_4]]/Table6[[#This Row],[sales]])</f>
        <v>0.61315957378120356</v>
      </c>
      <c r="AS874" s="9">
        <f>'[1]5'!L$20+'[1]5'!L$26*Table6[[#This Row],[Radio_State]]+'[1]5'!L$21*Table6[[#This Row],[NJ_DUM]]+'[1]5'!L$22*Table6[[#This Row],[NY_DUM]]+'[1]5'!L$23*Table6[[#This Row],[PA_DUM]]+'[1]5'!L$24*Table6[[#This Row],[CT_DUM]]+'[1]5'!L$25*Table6[[#This Row],[DL_DUM]]</f>
        <v>463.2867251130578</v>
      </c>
      <c r="AT874" s="9">
        <f>Table6[[#This Row],[sales]]-Table6[[#This Row],[Pred_5]]</f>
        <v>734.65604938821275</v>
      </c>
      <c r="AU874" s="9">
        <f>ABS(Table6[[#This Row],[Red_5]]/Table6[[#This Row],[sales]])</f>
        <v>0.61326472768623352</v>
      </c>
      <c r="AV874" s="9">
        <f>'[1]6'!L$20+'[1]6'!L$26*Table6[[#This Row],[Online]]+'[1]6'!L$21*Table6[[#This Row],[NJ_DUM]]+'[1]6'!L$22*Table6[[#This Row],[NY_DUM]]+'[1]6'!L$23*Table6[[#This Row],[PA_DUM]]+'[1]6'!L$24*Table6[[#This Row],[CT_DUM]]+'[1]6'!L$25*Table6[[#This Row],[DL_DUM]]</f>
        <v>3038.7722157725802</v>
      </c>
      <c r="AW874" s="9">
        <f>Table6[[#This Row],[sales]]-Table6[[#This Row],[Pred_6]]</f>
        <v>-1840.8294412713096</v>
      </c>
      <c r="AX874" s="9">
        <f>ABS(Table6[[#This Row],[Red_6]]/Table6[[#This Row],[sales]])</f>
        <v>1.536658912641037</v>
      </c>
      <c r="AY874" s="9">
        <f>'[1]7'!L$21+'[1]7'!L$27*Table6[[#This Row],[LNTV]]+'[1]7'!L$22*Table6[[#This Row],[NJ_DUM]]+'[1]7'!L$23*Table6[[#This Row],[NY_DUM]]+'[1]7'!L$24*Table6[[#This Row],[PA_DUM]]+'[1]7'!L$25*Table6[[#This Row],[CT_DUM]]+'[1]7'!L$26*Table6[[#This Row],[DL_DUM]]</f>
        <v>5.9126335610120782</v>
      </c>
      <c r="AZ874" s="9">
        <f>Table6[[#This Row],[sales]]-Table6[[#This Row],[Pred_7]]</f>
        <v>1192.0301409402584</v>
      </c>
      <c r="BA874" s="9">
        <f>ABS(Table6[[#This Row],[Red_7]]/Table6[[#This Row],[sales]])</f>
        <v>0.9950643439011736</v>
      </c>
      <c r="BB874" s="9">
        <f>'[1]8'!O$22+'[1]8'!O$28*Table6[[#This Row],[LNRADIOLING]]+'[1]8'!O$23*Table6[[#This Row],[DL_DUM]]+'[1]8'!O$24*Table6[[#This Row],[CT_DUM]]+'[1]8'!O$25*Table6[[#This Row],[PA_DUM]]+'[1]8'!O$26*Table6[[#This Row],[NY_DUM]]+'[1]8'!O$27*Table6[[#This Row],[NJ_DUM]]</f>
        <v>5.8795710196877584</v>
      </c>
      <c r="BC874" s="9">
        <f>Table6[[#This Row],[sales]]-Table6[[#This Row],[Pred_8]]</f>
        <v>1192.0632034815828</v>
      </c>
      <c r="BD874" s="9">
        <f>ABS(Table6[[#This Row],[Red_8]]/Table6[[#This Row],[sales]])</f>
        <v>0.9950919433341584</v>
      </c>
      <c r="BE874" s="9">
        <f>'[1]9'!M$19+'[1]9'!M$21*Table6[[#This Row],[LNONLINE]]+'[1]9'!M$20*Table6[[#This Row],[DL_DUM]]+'[1]9'!M$22*Table6[[#This Row],[CT_DUM]]+'[1]9'!M$23*Table6[[#This Row],[PA_DUM]]+'[1]9'!M$24*Table6[[#This Row],[NY_DUM]]+'[1]9'!M$25*Table6[[#This Row],[NJ_DUM]]</f>
        <v>6.6162436569061267</v>
      </c>
      <c r="BF874" s="9">
        <f>Table6[[#This Row],[sales]]-Table6[[#This Row],[Pred_9]]</f>
        <v>1191.3265308443645</v>
      </c>
      <c r="BG874" s="9">
        <f>ABS(Table6[[#This Row],[Red_9]]/Table6[[#This Row],[sales]])</f>
        <v>0.99447699523071076</v>
      </c>
      <c r="BH874" s="9">
        <f>'[1]10'!P$22+'[1]10'!P$30*Table6[[#This Row],[LNTV]]+'[1]10'!P$29*Table6[[#This Row],[LNRADIOLING]]+'[1]10'!P$24*Table6[[#This Row],[LNONLINELING]]+'[1]10'!P$23*Table6[[#This Row],[DL_DUM]]+'[1]10'!P$25*Table6[[#This Row],[CT_DUM]]+'[1]10'!P$26*Table6[[#This Row],[PA_DUM]]+'[1]10'!P$27*Table6[[#This Row],[NY_DUM]]+'[1]10'!P$28*Table6[[#This Row],[NJ_DUM]]</f>
        <v>6.7337639521857948</v>
      </c>
      <c r="BI874" s="9">
        <f>Table6[[#This Row],[sales]]-Table6[[#This Row],[Pred_10]]</f>
        <v>1191.2090105490847</v>
      </c>
      <c r="BJ874" s="45">
        <f>ABS(Table6[[#This Row],[Red_10]]/Table6[[#This Row],[sales]])</f>
        <v>0.99437889347010811</v>
      </c>
      <c r="BK874" s="9">
        <f>'[1]11'!P$32+'[1]11'!P$40*Table6[[#This Row],[LNONLINELING]]+'[1]11'!P$39*Table6[[#This Row],[LNRADIOLING]]+'[1]11'!P$38*Table6[[#This Row],[LNTVLING]]+'[1]11'!P$33*Table6[[#This Row],[DL_DUM]]+'[1]11'!P$34*Table6[[#This Row],[CT_DUM]]+'[1]11'!P$35*Table6[[#This Row],[PA_DUM]]+'[1]11'!P$36*Table6[[#This Row],[NY_DUM]]+'[1]11'!P$37*Table6[[#This Row],[NJ_DUM]]</f>
        <v>6.7992250791638842</v>
      </c>
      <c r="BL874" s="9">
        <f>Table6[[#This Row],[sales]]-Table6[[#This Row],[ Pred_11]]</f>
        <v>1191.1435494221066</v>
      </c>
      <c r="BM874" s="47">
        <f>ABS(Table6[[#This Row],[ Red_11]]/Table6[[#This Row],[sales]])</f>
        <v>0.99432424885070603</v>
      </c>
      <c r="BN874" s="9">
        <f>'[1]12'!K$22+'[1]12'!K$28*Table6[[#This Row],[COMBINE LN LING]]+'[1]12'!K$23*Table6[[#This Row],[DL_DUM]]+'[1]12'!K$24*Table6[[#This Row],[CT_DUM]]+'[1]12'!K$25*Table6[[#This Row],[PA_DUM]]+'[1]12'!K$26*Table6[[#This Row],[NY_DUM]]+'[1]12'!K$27*Table6[[#This Row],[NJ_DUM]]</f>
        <v>6.1490247173200956</v>
      </c>
      <c r="BO874" s="9">
        <f>Table6[[#This Row],[sales]]-Table6[[#This Row],[ Pred_12]]</f>
        <v>1191.7937497839505</v>
      </c>
      <c r="BP874" s="47">
        <f>ABS(Table6[[#This Row],[ Red_12]]/Table6[[#This Row],[sales]])</f>
        <v>0.99486701297574076</v>
      </c>
      <c r="BQ874">
        <f>LN(G874+'2019 Totals and Calculations'!C$18)</f>
        <v>7.2158483029087241</v>
      </c>
      <c r="BR874">
        <f>LN(Table6[[#This Row],[PROF RADIO]]+'2019 Totals and Calculations'!D$18)</f>
        <v>5.3602524942951142</v>
      </c>
      <c r="BS874">
        <f>LN(Table6[[#This Row],[ONLINE LINGERING]]+'2019 Totals and Calculations'!E$18)</f>
        <v>6.6113032787235522</v>
      </c>
      <c r="BT874">
        <f>MONTH(Table6[[#This Row],[Date]])</f>
        <v>9</v>
      </c>
      <c r="BU874">
        <f t="shared" si="364"/>
        <v>0</v>
      </c>
      <c r="BV874">
        <f t="shared" si="365"/>
        <v>0</v>
      </c>
      <c r="BW874">
        <f t="shared" si="366"/>
        <v>0</v>
      </c>
      <c r="BX874">
        <f t="shared" si="367"/>
        <v>0</v>
      </c>
      <c r="BY874">
        <f t="shared" si="368"/>
        <v>0</v>
      </c>
      <c r="BZ874">
        <f t="shared" si="369"/>
        <v>0</v>
      </c>
      <c r="CA874">
        <f t="shared" si="370"/>
        <v>0</v>
      </c>
      <c r="CB874">
        <f t="shared" si="371"/>
        <v>0</v>
      </c>
      <c r="CC874">
        <f t="shared" si="372"/>
        <v>1</v>
      </c>
      <c r="CD874">
        <f t="shared" si="373"/>
        <v>0</v>
      </c>
      <c r="CE874">
        <f t="shared" si="374"/>
        <v>0</v>
      </c>
      <c r="CF874">
        <f t="shared" si="375"/>
        <v>0</v>
      </c>
      <c r="CG874">
        <f t="shared" si="378"/>
        <v>88</v>
      </c>
      <c r="CH87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709.39490003633637</v>
      </c>
      <c r="CI874" s="79">
        <f>Table6[[#This Row],[sales]]-CH874</f>
        <v>488.54787446493424</v>
      </c>
      <c r="CJ874">
        <f>ABS(Table6[[#This Row],[sales]]-CH874)/Table6[[#This Row],[sales]]</f>
        <v>0.40782238088820832</v>
      </c>
      <c r="CK87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724.65015013509458</v>
      </c>
      <c r="CL874" s="79">
        <f>Table6[[#This Row],[sales]]-CK874</f>
        <v>473.29262436617603</v>
      </c>
      <c r="CM874">
        <f>ABS(Table6[[#This Row],[sales]]-CK874)/Table6[[#This Row],[sales]]</f>
        <v>0.39508784095569</v>
      </c>
      <c r="CN87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1203.4272183217463</v>
      </c>
      <c r="CO874" s="79">
        <f>Table6[[#This Row],[sales]]-CN874</f>
        <v>-5.4844438204756898</v>
      </c>
      <c r="CP874">
        <f>ABS(Table6[[#This Row],[sales]]-CN874)/Table6[[#This Row],[sales]]</f>
        <v>4.5782185403296762E-3</v>
      </c>
      <c r="CQ87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1155.3246770966939</v>
      </c>
      <c r="CR874" s="79">
        <f>Table6[[#This Row],[sales]]-CQ874</f>
        <v>42.618097404576702</v>
      </c>
      <c r="CS874">
        <f>ABS(Table6[[#This Row],[sales]]-CQ874)/Table6[[#This Row],[sales]]</f>
        <v>3.5576071171112104E-2</v>
      </c>
    </row>
    <row r="875" spans="1:97" x14ac:dyDescent="0.2">
      <c r="A875">
        <v>874</v>
      </c>
      <c r="B875" t="s">
        <v>953</v>
      </c>
      <c r="C875" s="5">
        <v>43352</v>
      </c>
      <c r="D875" s="6">
        <v>1032.9035272146543</v>
      </c>
      <c r="E875" s="8">
        <f>YEAR(Table6[[#This Row],[Date]])</f>
        <v>2018</v>
      </c>
      <c r="F875" s="6">
        <f>Table6[[#This Row],[TV_State]]+Table6[[#This Row],[Radio_State]]+Table6[[#This Row],[Online]]</f>
        <v>1262.4376443734664</v>
      </c>
      <c r="G875" s="6">
        <f t="shared" si="351"/>
        <v>1009.5798991855211</v>
      </c>
      <c r="H875" s="6">
        <f>LN(Table6[[#This Row],[PROF TV LING]])</f>
        <v>6.9172895819072124</v>
      </c>
      <c r="I875" s="6">
        <f t="shared" si="352"/>
        <v>6.9401290738723338</v>
      </c>
      <c r="J875" s="6">
        <v>153.02274477254136</v>
      </c>
      <c r="K875" s="6">
        <f t="shared" si="357"/>
        <v>151.52252178457528</v>
      </c>
      <c r="L875" s="6">
        <f>0.5*J874+0.5*Table6[[#This Row],[Radio_State]]</f>
        <v>152.26520643208323</v>
      </c>
      <c r="M875" s="6">
        <f>LN(Table6[[#This Row],[RADIO LINGERING ]])</f>
        <v>5.0256237796457661</v>
      </c>
      <c r="N875" s="6">
        <f t="shared" si="353"/>
        <v>5.0305865689878955</v>
      </c>
      <c r="O875" s="6">
        <v>76.511372386270679</v>
      </c>
      <c r="P875" s="6">
        <f t="shared" si="354"/>
        <v>263.41774644963914</v>
      </c>
      <c r="Q875" s="6">
        <f>0.3*O874+0.7*Table6[[#This Row],[Online]]</f>
        <v>263.43014501044127</v>
      </c>
      <c r="R875" s="6">
        <f>LN(Table6[[#This Row],[ONLINE LINGERING]])</f>
        <v>5.5737882285103524</v>
      </c>
      <c r="S875" s="6">
        <f t="shared" si="355"/>
        <v>4.3374393884279501</v>
      </c>
      <c r="T875" s="6">
        <v>821.42157372749568</v>
      </c>
      <c r="U875" s="6">
        <f t="shared" si="356"/>
        <v>6.7110364657593564</v>
      </c>
      <c r="V875" s="8">
        <f>YEAR(Table6[[#This Row],[Date]])</f>
        <v>2018</v>
      </c>
      <c r="W875" s="8">
        <f>WEEKNUM(Table6[[#This Row],[Date]])</f>
        <v>37</v>
      </c>
      <c r="X875" t="s">
        <v>1042</v>
      </c>
      <c r="Y875" s="9">
        <f>Table6[[#This Row],[LNTVLING]]+Table6[[#This Row],[LNRADIOLING]]+Table6[[#This Row],[LNONLINELING]]</f>
        <v>17.516701590063331</v>
      </c>
      <c r="Z875">
        <f t="shared" si="377"/>
        <v>1</v>
      </c>
      <c r="AA875">
        <f t="shared" si="358"/>
        <v>0</v>
      </c>
      <c r="AB875">
        <f t="shared" si="359"/>
        <v>0</v>
      </c>
      <c r="AC875">
        <f t="shared" si="360"/>
        <v>0</v>
      </c>
      <c r="AD875">
        <f t="shared" si="361"/>
        <v>0</v>
      </c>
      <c r="AE875">
        <f t="shared" si="362"/>
        <v>0</v>
      </c>
      <c r="AF875">
        <f t="shared" si="363"/>
        <v>1</v>
      </c>
      <c r="AG875" s="9">
        <f>'[1]1'!J$20+'[1]1'!J$21*Table6[[#This Row],[TV_State]]</f>
        <v>2345.5198124473482</v>
      </c>
      <c r="AH875" s="9">
        <f>Table6[[#This Row],[sales]]-Table6[[#This Row],[Pred_1]]</f>
        <v>-1524.0982387198524</v>
      </c>
      <c r="AI875">
        <f>ABS(Table6[[#This Row],[Res_1]])/Table6[[#This Row],[sales]]</f>
        <v>1.8554397491700987</v>
      </c>
      <c r="AJ875" s="9">
        <f>'[1]2'!J$20+'[1]2'!J$21*Table6[[#This Row],[Radio_State]]</f>
        <v>2386.0600405927189</v>
      </c>
      <c r="AK875" s="9">
        <f>Table6[[#This Row],[sales]]-Table6[[#This Row],[ Pred_2 ]]</f>
        <v>-1564.6384668652231</v>
      </c>
      <c r="AL875">
        <f>ABS(Table6[[#This Row],[ Res_2 ]])/Table6[[#This Row],[sales]]</f>
        <v>1.9047934908321358</v>
      </c>
      <c r="AM875" s="10">
        <f>'[1]3'!J$20+'[1]3'!J$21*Data!O875</f>
        <v>2242.7609506332192</v>
      </c>
      <c r="AN875" s="9">
        <f>Table6[[#This Row],[sales]]-Table6[[#This Row],[Pred_3]]</f>
        <v>-1421.3393769057234</v>
      </c>
      <c r="AO875" s="9">
        <f>ABS(Table6[[#This Row],[Res_3]])/Table6[[#This Row],[sales]]</f>
        <v>1.7303409386435822</v>
      </c>
      <c r="AP875" s="9">
        <f>'[1]4'!L$21+'[1]4'!L$27*Table6[[#This Row],[TV_State]]+'[1]4'!L$22*Table6[[#This Row],[NJ_DUM]]+'[1]4'!L$23*Table6[[#This Row],[NY_DUM]]+'[1]4'!L$24*Table6[[#This Row],[PA_DUM]]+'[1]4'!L$25*Table6[[#This Row],[CT_DUM]]+'[1]4'!L$26*Table6[[#This Row],[DL_DUM]]</f>
        <v>465.66852046507887</v>
      </c>
      <c r="AQ875" s="9">
        <f>Table6[[#This Row],[sales]]-Table6[[#This Row],[Pred_4]]</f>
        <v>355.75305326241681</v>
      </c>
      <c r="AR875">
        <f>ABS(Table6[[#This Row],[Res_4]]/Table6[[#This Row],[sales]])</f>
        <v>0.43309436304193893</v>
      </c>
      <c r="AS875" s="9">
        <f>'[1]5'!L$20+'[1]5'!L$26*Table6[[#This Row],[Radio_State]]+'[1]5'!L$21*Table6[[#This Row],[NJ_DUM]]+'[1]5'!L$22*Table6[[#This Row],[NY_DUM]]+'[1]5'!L$23*Table6[[#This Row],[PA_DUM]]+'[1]5'!L$24*Table6[[#This Row],[CT_DUM]]+'[1]5'!L$25*Table6[[#This Row],[DL_DUM]]</f>
        <v>465.95567708091784</v>
      </c>
      <c r="AT875" s="9">
        <f>Table6[[#This Row],[sales]]-Table6[[#This Row],[Pred_5]]</f>
        <v>355.46589664657785</v>
      </c>
      <c r="AU875" s="9">
        <f>ABS(Table6[[#This Row],[Red_5]]/Table6[[#This Row],[sales]])</f>
        <v>0.43274477809673728</v>
      </c>
      <c r="AV875" s="9">
        <f>'[1]6'!L$20+'[1]6'!L$26*Table6[[#This Row],[Online]]+'[1]6'!L$21*Table6[[#This Row],[NJ_DUM]]+'[1]6'!L$22*Table6[[#This Row],[NY_DUM]]+'[1]6'!L$23*Table6[[#This Row],[PA_DUM]]+'[1]6'!L$24*Table6[[#This Row],[CT_DUM]]+'[1]6'!L$25*Table6[[#This Row],[DL_DUM]]</f>
        <v>327.04339922424089</v>
      </c>
      <c r="AW875" s="9">
        <f>Table6[[#This Row],[sales]]-Table6[[#This Row],[Pred_6]]</f>
        <v>494.3781745032548</v>
      </c>
      <c r="AX875" s="9">
        <f>ABS(Table6[[#This Row],[Red_6]]/Table6[[#This Row],[sales]])</f>
        <v>0.60185681788199952</v>
      </c>
      <c r="AY875" s="9">
        <f>'[1]7'!L$21+'[1]7'!L$27*Table6[[#This Row],[LNTV]]+'[1]7'!L$22*Table6[[#This Row],[NJ_DUM]]+'[1]7'!L$23*Table6[[#This Row],[NY_DUM]]+'[1]7'!L$24*Table6[[#This Row],[PA_DUM]]+'[1]7'!L$25*Table6[[#This Row],[CT_DUM]]+'[1]7'!L$26*Table6[[#This Row],[DL_DUM]]</f>
        <v>5.9137349083020787</v>
      </c>
      <c r="AZ875" s="9">
        <f>Table6[[#This Row],[sales]]-Table6[[#This Row],[Pred_7]]</f>
        <v>815.50783881919358</v>
      </c>
      <c r="BA875" s="9">
        <f>ABS(Table6[[#This Row],[Red_7]]/Table6[[#This Row],[sales]])</f>
        <v>0.9928006092152335</v>
      </c>
      <c r="BB875" s="9">
        <f>'[1]8'!O$22+'[1]8'!O$28*Table6[[#This Row],[LNRADIOLING]]+'[1]8'!O$23*Table6[[#This Row],[DL_DUM]]+'[1]8'!O$24*Table6[[#This Row],[CT_DUM]]+'[1]8'!O$25*Table6[[#This Row],[PA_DUM]]+'[1]8'!O$26*Table6[[#This Row],[NY_DUM]]+'[1]8'!O$27*Table6[[#This Row],[NJ_DUM]]</f>
        <v>5.8802808856915343</v>
      </c>
      <c r="BC875" s="9">
        <f>Table6[[#This Row],[sales]]-Table6[[#This Row],[Pred_8]]</f>
        <v>815.54129284180419</v>
      </c>
      <c r="BD875" s="9">
        <f>ABS(Table6[[#This Row],[Red_8]]/Table6[[#This Row],[sales]])</f>
        <v>0.99284133619840587</v>
      </c>
      <c r="BE875" s="9">
        <f>'[1]9'!M$19+'[1]9'!M$21*Table6[[#This Row],[LNONLINE]]+'[1]9'!M$20*Table6[[#This Row],[DL_DUM]]+'[1]9'!M$22*Table6[[#This Row],[CT_DUM]]+'[1]9'!M$23*Table6[[#This Row],[PA_DUM]]+'[1]9'!M$24*Table6[[#This Row],[NY_DUM]]+'[1]9'!M$25*Table6[[#This Row],[NJ_DUM]]</f>
        <v>5.9155590829192608</v>
      </c>
      <c r="BF875" s="9">
        <f>Table6[[#This Row],[sales]]-Table6[[#This Row],[Pred_9]]</f>
        <v>815.50601464457645</v>
      </c>
      <c r="BG875" s="9">
        <f>ABS(Table6[[#This Row],[Red_9]]/Table6[[#This Row],[sales]])</f>
        <v>0.99279838846199853</v>
      </c>
      <c r="BH875" s="9">
        <f>'[1]10'!P$22+'[1]10'!P$30*Table6[[#This Row],[LNTV]]+'[1]10'!P$29*Table6[[#This Row],[LNRADIOLING]]+'[1]10'!P$24*Table6[[#This Row],[LNONLINELING]]+'[1]10'!P$23*Table6[[#This Row],[DL_DUM]]+'[1]10'!P$25*Table6[[#This Row],[CT_DUM]]+'[1]10'!P$26*Table6[[#This Row],[PA_DUM]]+'[1]10'!P$27*Table6[[#This Row],[NY_DUM]]+'[1]10'!P$28*Table6[[#This Row],[NJ_DUM]]</f>
        <v>6.3524666749328382</v>
      </c>
      <c r="BI875" s="9">
        <f>Table6[[#This Row],[sales]]-Table6[[#This Row],[Pred_10]]</f>
        <v>815.0691070525628</v>
      </c>
      <c r="BJ875" s="45">
        <f>ABS(Table6[[#This Row],[Red_10]]/Table6[[#This Row],[sales]])</f>
        <v>0.99226649642752107</v>
      </c>
      <c r="BK875" s="9">
        <f>'[1]11'!P$32+'[1]11'!P$40*Table6[[#This Row],[LNONLINELING]]+'[1]11'!P$39*Table6[[#This Row],[LNRADIOLING]]+'[1]11'!P$38*Table6[[#This Row],[LNTVLING]]+'[1]11'!P$33*Table6[[#This Row],[DL_DUM]]+'[1]11'!P$34*Table6[[#This Row],[CT_DUM]]+'[1]11'!P$35*Table6[[#This Row],[PA_DUM]]+'[1]11'!P$36*Table6[[#This Row],[NY_DUM]]+'[1]11'!P$37*Table6[[#This Row],[NJ_DUM]]</f>
        <v>6.3672117000413575</v>
      </c>
      <c r="BL875" s="9">
        <f>Table6[[#This Row],[sales]]-Table6[[#This Row],[ Pred_11]]</f>
        <v>815.05436202745432</v>
      </c>
      <c r="BM875" s="47">
        <f>ABS(Table6[[#This Row],[ Red_11]]/Table6[[#This Row],[sales]])</f>
        <v>0.99224854580925137</v>
      </c>
      <c r="BN875" s="9">
        <f>'[1]12'!K$22+'[1]12'!K$28*Table6[[#This Row],[COMBINE LN LING]]+'[1]12'!K$23*Table6[[#This Row],[DL_DUM]]+'[1]12'!K$24*Table6[[#This Row],[CT_DUM]]+'[1]12'!K$25*Table6[[#This Row],[PA_DUM]]+'[1]12'!K$26*Table6[[#This Row],[NY_DUM]]+'[1]12'!K$27*Table6[[#This Row],[NJ_DUM]]</f>
        <v>6.0569479047369406</v>
      </c>
      <c r="BO875" s="9">
        <f>Table6[[#This Row],[sales]]-Table6[[#This Row],[ Pred_12]]</f>
        <v>815.36462582275874</v>
      </c>
      <c r="BP875" s="47">
        <f>ABS(Table6[[#This Row],[ Red_12]]/Table6[[#This Row],[sales]])</f>
        <v>0.99262626147344613</v>
      </c>
      <c r="BQ875">
        <f>LN(G875+'2019 Totals and Calculations'!C$18)</f>
        <v>7.2231668697769225</v>
      </c>
      <c r="BR875">
        <f>LN(Table6[[#This Row],[PROF RADIO]]+'2019 Totals and Calculations'!D$18)</f>
        <v>5.3672783817817145</v>
      </c>
      <c r="BS875">
        <f>LN(Table6[[#This Row],[ONLINE LINGERING]]+'2019 Totals and Calculations'!E$18)</f>
        <v>5.7278489045315641</v>
      </c>
      <c r="BT875">
        <f>MONTH(Table6[[#This Row],[Date]])</f>
        <v>9</v>
      </c>
      <c r="BU875">
        <f t="shared" si="364"/>
        <v>0</v>
      </c>
      <c r="BV875">
        <f t="shared" si="365"/>
        <v>0</v>
      </c>
      <c r="BW875">
        <f t="shared" si="366"/>
        <v>0</v>
      </c>
      <c r="BX875">
        <f t="shared" si="367"/>
        <v>0</v>
      </c>
      <c r="BY875">
        <f t="shared" si="368"/>
        <v>0</v>
      </c>
      <c r="BZ875">
        <f t="shared" si="369"/>
        <v>0</v>
      </c>
      <c r="CA875">
        <f t="shared" si="370"/>
        <v>0</v>
      </c>
      <c r="CB875">
        <f t="shared" si="371"/>
        <v>0</v>
      </c>
      <c r="CC875">
        <f t="shared" si="372"/>
        <v>1</v>
      </c>
      <c r="CD875">
        <f t="shared" si="373"/>
        <v>0</v>
      </c>
      <c r="CE875">
        <f t="shared" si="374"/>
        <v>0</v>
      </c>
      <c r="CF875">
        <f t="shared" si="375"/>
        <v>0</v>
      </c>
      <c r="CG875">
        <f t="shared" si="378"/>
        <v>89</v>
      </c>
      <c r="CH87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712.86853083845551</v>
      </c>
      <c r="CI875" s="79">
        <f>Table6[[#This Row],[sales]]-CH875</f>
        <v>108.55304288904017</v>
      </c>
      <c r="CJ875">
        <f>ABS(Table6[[#This Row],[sales]]-CH875)/Table6[[#This Row],[sales]]</f>
        <v>0.1321526562742219</v>
      </c>
      <c r="CK87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727.86012330909625</v>
      </c>
      <c r="CL875" s="79">
        <f>Table6[[#This Row],[sales]]-CK875</f>
        <v>93.561450418399431</v>
      </c>
      <c r="CM875">
        <f>ABS(Table6[[#This Row],[sales]]-CK875)/Table6[[#This Row],[sales]]</f>
        <v>0.11390186648474633</v>
      </c>
      <c r="CN87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903.93421285249815</v>
      </c>
      <c r="CO875" s="79">
        <f>Table6[[#This Row],[sales]]-CN875</f>
        <v>-82.512639125002465</v>
      </c>
      <c r="CP875">
        <f>ABS(Table6[[#This Row],[sales]]-CN875)/Table6[[#This Row],[sales]]</f>
        <v>0.10045102510586823</v>
      </c>
      <c r="CQ87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908.67176850488295</v>
      </c>
      <c r="CR875" s="79">
        <f>Table6[[#This Row],[sales]]-CQ875</f>
        <v>-87.250194777387264</v>
      </c>
      <c r="CS875">
        <f>ABS(Table6[[#This Row],[sales]]-CQ875)/Table6[[#This Row],[sales]]</f>
        <v>0.10621853329400413</v>
      </c>
    </row>
    <row r="876" spans="1:97" x14ac:dyDescent="0.2">
      <c r="A876">
        <v>875</v>
      </c>
      <c r="B876" t="s">
        <v>953</v>
      </c>
      <c r="C876" s="5">
        <v>43359</v>
      </c>
      <c r="D876" s="6">
        <v>1043.2325624868008</v>
      </c>
      <c r="E876" s="8">
        <f>YEAR(Table6[[#This Row],[Date]])</f>
        <v>2018</v>
      </c>
      <c r="F876" s="6">
        <f>Table6[[#This Row],[TV_State]]+Table6[[#This Row],[Radio_State]]+Table6[[#This Row],[Online]]</f>
        <v>1275.0620208172011</v>
      </c>
      <c r="G876" s="6">
        <f t="shared" si="351"/>
        <v>1019.6756981759049</v>
      </c>
      <c r="H876" s="6">
        <f>LN(Table6[[#This Row],[PROF TV LING]])</f>
        <v>6.927239912758937</v>
      </c>
      <c r="I876" s="6">
        <f t="shared" si="352"/>
        <v>6.9500794047255017</v>
      </c>
      <c r="J876" s="6">
        <v>154.55297222026678</v>
      </c>
      <c r="K876" s="6">
        <f t="shared" si="357"/>
        <v>153.03774700242104</v>
      </c>
      <c r="L876" s="6">
        <f>0.5*J875+0.5*Table6[[#This Row],[Radio_State]]</f>
        <v>153.78785849640406</v>
      </c>
      <c r="M876" s="6">
        <f>LN(Table6[[#This Row],[RADIO LINGERING ]])</f>
        <v>5.035574110498934</v>
      </c>
      <c r="N876" s="6">
        <f t="shared" si="353"/>
        <v>5.0405368998410633</v>
      </c>
      <c r="O876" s="6">
        <v>77.276486110133391</v>
      </c>
      <c r="P876" s="6">
        <f t="shared" si="354"/>
        <v>133.11886421198511</v>
      </c>
      <c r="Q876" s="6">
        <f>0.3*O875+0.7*Table6[[#This Row],[Online]]</f>
        <v>77.04695199297457</v>
      </c>
      <c r="R876" s="6">
        <f>LN(Table6[[#This Row],[ONLINE LINGERING]])</f>
        <v>4.344415002164375</v>
      </c>
      <c r="S876" s="6">
        <f t="shared" si="355"/>
        <v>4.3473897192811179</v>
      </c>
      <c r="T876" s="6">
        <v>835.38109785937581</v>
      </c>
      <c r="U876" s="6">
        <f t="shared" si="356"/>
        <v>6.7278880253519526</v>
      </c>
      <c r="V876" s="8">
        <f>YEAR(Table6[[#This Row],[Date]])</f>
        <v>2018</v>
      </c>
      <c r="W876" s="8">
        <f>WEEKNUM(Table6[[#This Row],[Date]])</f>
        <v>38</v>
      </c>
      <c r="X876" t="s">
        <v>1043</v>
      </c>
      <c r="Y876" s="9">
        <f>Table6[[#This Row],[LNTVLING]]+Table6[[#This Row],[LNRADIOLING]]+Table6[[#This Row],[LNONLINELING]]</f>
        <v>16.307229025422245</v>
      </c>
      <c r="Z876">
        <f t="shared" si="377"/>
        <v>1</v>
      </c>
      <c r="AA876">
        <f t="shared" si="358"/>
        <v>0</v>
      </c>
      <c r="AB876">
        <f t="shared" si="359"/>
        <v>0</v>
      </c>
      <c r="AC876">
        <f t="shared" si="360"/>
        <v>0</v>
      </c>
      <c r="AD876">
        <f t="shared" si="361"/>
        <v>0</v>
      </c>
      <c r="AE876">
        <f t="shared" si="362"/>
        <v>0</v>
      </c>
      <c r="AF876">
        <f t="shared" si="363"/>
        <v>1</v>
      </c>
      <c r="AG876" s="9">
        <f>'[1]1'!J$20+'[1]1'!J$21*Table6[[#This Row],[TV_State]]</f>
        <v>2355.6776851172585</v>
      </c>
      <c r="AH876" s="9">
        <f>Table6[[#This Row],[sales]]-Table6[[#This Row],[Pred_1]]</f>
        <v>-1520.2965872578827</v>
      </c>
      <c r="AI876">
        <f>ABS(Table6[[#This Row],[Res_1]])/Table6[[#This Row],[sales]]</f>
        <v>1.8198838723470883</v>
      </c>
      <c r="AJ876" s="9">
        <f>'[1]2'!J$20+'[1]2'!J$21*Table6[[#This Row],[Radio_State]]</f>
        <v>2392.7778229586711</v>
      </c>
      <c r="AK876" s="9">
        <f>Table6[[#This Row],[sales]]-Table6[[#This Row],[ Pred_2 ]]</f>
        <v>-1557.3967250992953</v>
      </c>
      <c r="AL876">
        <f>ABS(Table6[[#This Row],[ Res_2 ]])/Table6[[#This Row],[sales]]</f>
        <v>1.8642949057502618</v>
      </c>
      <c r="AM876" s="10">
        <f>'[1]3'!J$20+'[1]3'!J$21*Data!O876</f>
        <v>2247.1812583223027</v>
      </c>
      <c r="AN876" s="9">
        <f>Table6[[#This Row],[sales]]-Table6[[#This Row],[Pred_3]]</f>
        <v>-1411.8001604629269</v>
      </c>
      <c r="AO876" s="9">
        <f>ABS(Table6[[#This Row],[Res_3]])/Table6[[#This Row],[sales]]</f>
        <v>1.6900073081382825</v>
      </c>
      <c r="AP876" s="9">
        <f>'[1]4'!L$21+'[1]4'!L$27*Table6[[#This Row],[TV_State]]+'[1]4'!L$22*Table6[[#This Row],[NJ_DUM]]+'[1]4'!L$23*Table6[[#This Row],[NY_DUM]]+'[1]4'!L$24*Table6[[#This Row],[PA_DUM]]+'[1]4'!L$25*Table6[[#This Row],[CT_DUM]]+'[1]4'!L$26*Table6[[#This Row],[DL_DUM]]</f>
        <v>467.94690572627144</v>
      </c>
      <c r="AQ876" s="9">
        <f>Table6[[#This Row],[sales]]-Table6[[#This Row],[Pred_4]]</f>
        <v>367.43419213310437</v>
      </c>
      <c r="AR876">
        <f>ABS(Table6[[#This Row],[Res_4]]/Table6[[#This Row],[sales]])</f>
        <v>0.43984020356055092</v>
      </c>
      <c r="AS876" s="9">
        <f>'[1]5'!L$20+'[1]5'!L$26*Table6[[#This Row],[Radio_State]]+'[1]5'!L$21*Table6[[#This Row],[NJ_DUM]]+'[1]5'!L$22*Table6[[#This Row],[NY_DUM]]+'[1]5'!L$23*Table6[[#This Row],[PA_DUM]]+'[1]5'!L$24*Table6[[#This Row],[CT_DUM]]+'[1]5'!L$25*Table6[[#This Row],[DL_DUM]]</f>
        <v>468.65131856845653</v>
      </c>
      <c r="AT876" s="9">
        <f>Table6[[#This Row],[sales]]-Table6[[#This Row],[Pred_5]]</f>
        <v>366.72977929091928</v>
      </c>
      <c r="AU876" s="9">
        <f>ABS(Table6[[#This Row],[Red_5]]/Table6[[#This Row],[sales]])</f>
        <v>0.43899698021734851</v>
      </c>
      <c r="AV876" s="9">
        <f>'[1]6'!L$20+'[1]6'!L$26*Table6[[#This Row],[Online]]+'[1]6'!L$21*Table6[[#This Row],[NJ_DUM]]+'[1]6'!L$22*Table6[[#This Row],[NY_DUM]]+'[1]6'!L$23*Table6[[#This Row],[PA_DUM]]+'[1]6'!L$24*Table6[[#This Row],[CT_DUM]]+'[1]6'!L$25*Table6[[#This Row],[DL_DUM]]</f>
        <v>330.37337122834793</v>
      </c>
      <c r="AW876" s="9">
        <f>Table6[[#This Row],[sales]]-Table6[[#This Row],[Pred_6]]</f>
        <v>505.00772663102788</v>
      </c>
      <c r="AX876" s="9">
        <f>ABS(Table6[[#This Row],[Red_6]]/Table6[[#This Row],[sales]])</f>
        <v>0.6045237651714721</v>
      </c>
      <c r="AY876" s="9">
        <f>'[1]7'!L$21+'[1]7'!L$27*Table6[[#This Row],[LNTV]]+'[1]7'!L$22*Table6[[#This Row],[NJ_DUM]]+'[1]7'!L$23*Table6[[#This Row],[NY_DUM]]+'[1]7'!L$24*Table6[[#This Row],[PA_DUM]]+'[1]7'!L$25*Table6[[#This Row],[CT_DUM]]+'[1]7'!L$26*Table6[[#This Row],[DL_DUM]]</f>
        <v>5.9148362555920793</v>
      </c>
      <c r="AZ876" s="9">
        <f>Table6[[#This Row],[sales]]-Table6[[#This Row],[Pred_7]]</f>
        <v>829.46626160378378</v>
      </c>
      <c r="BA876" s="9">
        <f>ABS(Table6[[#This Row],[Red_7]]/Table6[[#This Row],[sales]])</f>
        <v>0.99291959529519103</v>
      </c>
      <c r="BB876" s="9">
        <f>'[1]8'!O$22+'[1]8'!O$28*Table6[[#This Row],[LNRADIOLING]]+'[1]8'!O$23*Table6[[#This Row],[DL_DUM]]+'[1]8'!O$24*Table6[[#This Row],[CT_DUM]]+'[1]8'!O$25*Table6[[#This Row],[PA_DUM]]+'[1]8'!O$26*Table6[[#This Row],[NY_DUM]]+'[1]8'!O$27*Table6[[#This Row],[NJ_DUM]]</f>
        <v>5.880990751695311</v>
      </c>
      <c r="BC876" s="9">
        <f>Table6[[#This Row],[sales]]-Table6[[#This Row],[Pred_8]]</f>
        <v>829.50010710768049</v>
      </c>
      <c r="BD876" s="9">
        <f>ABS(Table6[[#This Row],[Red_8]]/Table6[[#This Row],[sales]])</f>
        <v>0.99296011034153742</v>
      </c>
      <c r="BE876" s="9">
        <f>'[1]9'!M$19+'[1]9'!M$21*Table6[[#This Row],[LNONLINE]]+'[1]9'!M$20*Table6[[#This Row],[DL_DUM]]+'[1]9'!M$22*Table6[[#This Row],[CT_DUM]]+'[1]9'!M$23*Table6[[#This Row],[PA_DUM]]+'[1]9'!M$24*Table6[[#This Row],[NY_DUM]]+'[1]9'!M$25*Table6[[#This Row],[NJ_DUM]]</f>
        <v>5.9187095312505926</v>
      </c>
      <c r="BF876" s="9">
        <f>Table6[[#This Row],[sales]]-Table6[[#This Row],[Pred_9]]</f>
        <v>829.46238832812526</v>
      </c>
      <c r="BG876" s="9">
        <f>ABS(Table6[[#This Row],[Red_9]]/Table6[[#This Row],[sales]])</f>
        <v>0.99291495875784486</v>
      </c>
      <c r="BH876" s="9">
        <f>'[1]10'!P$22+'[1]10'!P$30*Table6[[#This Row],[LNTV]]+'[1]10'!P$29*Table6[[#This Row],[LNRADIOLING]]+'[1]10'!P$24*Table6[[#This Row],[LNONLINELING]]+'[1]10'!P$23*Table6[[#This Row],[DL_DUM]]+'[1]10'!P$25*Table6[[#This Row],[CT_DUM]]+'[1]10'!P$26*Table6[[#This Row],[PA_DUM]]+'[1]10'!P$27*Table6[[#This Row],[NY_DUM]]+'[1]10'!P$28*Table6[[#This Row],[NJ_DUM]]</f>
        <v>5.8730502658199324</v>
      </c>
      <c r="BI876" s="9">
        <f>Table6[[#This Row],[sales]]-Table6[[#This Row],[Pred_10]]</f>
        <v>829.50804759355583</v>
      </c>
      <c r="BJ876" s="45">
        <f>ABS(Table6[[#This Row],[Red_10]]/Table6[[#This Row],[sales]])</f>
        <v>0.99296961556723107</v>
      </c>
      <c r="BK876" s="9">
        <f>'[1]11'!P$32+'[1]11'!P$40*Table6[[#This Row],[LNONLINELING]]+'[1]11'!P$39*Table6[[#This Row],[LNRADIOLING]]+'[1]11'!P$38*Table6[[#This Row],[LNTVLING]]+'[1]11'!P$33*Table6[[#This Row],[DL_DUM]]+'[1]11'!P$34*Table6[[#This Row],[CT_DUM]]+'[1]11'!P$35*Table6[[#This Row],[PA_DUM]]+'[1]11'!P$36*Table6[[#This Row],[NY_DUM]]+'[1]11'!P$37*Table6[[#This Row],[NJ_DUM]]</f>
        <v>5.8242657359571846</v>
      </c>
      <c r="BL876" s="9">
        <f>Table6[[#This Row],[sales]]-Table6[[#This Row],[ Pred_11]]</f>
        <v>829.55683212341864</v>
      </c>
      <c r="BM876" s="47">
        <f>ABS(Table6[[#This Row],[ Red_11]]/Table6[[#This Row],[sales]])</f>
        <v>0.99302801350080627</v>
      </c>
      <c r="BN876" s="9">
        <f>'[1]12'!K$22+'[1]12'!K$28*Table6[[#This Row],[COMBINE LN LING]]+'[1]12'!K$23*Table6[[#This Row],[DL_DUM]]+'[1]12'!K$24*Table6[[#This Row],[CT_DUM]]+'[1]12'!K$25*Table6[[#This Row],[PA_DUM]]+'[1]12'!K$26*Table6[[#This Row],[NY_DUM]]+'[1]12'!K$27*Table6[[#This Row],[NJ_DUM]]</f>
        <v>5.940553253450183</v>
      </c>
      <c r="BO876" s="9">
        <f>Table6[[#This Row],[sales]]-Table6[[#This Row],[ Pred_12]]</f>
        <v>829.44054460592565</v>
      </c>
      <c r="BP876" s="47">
        <f>ABS(Table6[[#This Row],[ Red_12]]/Table6[[#This Row],[sales]])</f>
        <v>0.99288881054566291</v>
      </c>
      <c r="BQ876">
        <f>LN(G876+'2019 Totals and Calculations'!C$18)</f>
        <v>7.2305046521672898</v>
      </c>
      <c r="BR876">
        <f>LN(Table6[[#This Row],[PROF RADIO]]+'2019 Totals and Calculations'!D$18)</f>
        <v>5.3743247738250073</v>
      </c>
      <c r="BS876">
        <f>LN(Table6[[#This Row],[ONLINE LINGERING]]+'2019 Totals and Calculations'!E$18)</f>
        <v>4.795164862883242</v>
      </c>
      <c r="BT876">
        <f>MONTH(Table6[[#This Row],[Date]])</f>
        <v>9</v>
      </c>
      <c r="BU876">
        <f t="shared" si="364"/>
        <v>0</v>
      </c>
      <c r="BV876">
        <f t="shared" si="365"/>
        <v>0</v>
      </c>
      <c r="BW876">
        <f t="shared" si="366"/>
        <v>0</v>
      </c>
      <c r="BX876">
        <f t="shared" si="367"/>
        <v>0</v>
      </c>
      <c r="BY876">
        <f t="shared" si="368"/>
        <v>0</v>
      </c>
      <c r="BZ876">
        <f t="shared" si="369"/>
        <v>0</v>
      </c>
      <c r="CA876">
        <f t="shared" si="370"/>
        <v>0</v>
      </c>
      <c r="CB876">
        <f t="shared" si="371"/>
        <v>0</v>
      </c>
      <c r="CC876">
        <f t="shared" si="372"/>
        <v>1</v>
      </c>
      <c r="CD876">
        <f t="shared" si="373"/>
        <v>0</v>
      </c>
      <c r="CE876">
        <f t="shared" si="374"/>
        <v>0</v>
      </c>
      <c r="CF876">
        <f t="shared" si="375"/>
        <v>0</v>
      </c>
      <c r="CG876">
        <f t="shared" si="378"/>
        <v>90</v>
      </c>
      <c r="CH87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716.36327259522534</v>
      </c>
      <c r="CI876" s="79">
        <f>Table6[[#This Row],[sales]]-CH876</f>
        <v>119.01782526415047</v>
      </c>
      <c r="CJ876">
        <f>ABS(Table6[[#This Row],[sales]]-CH876)/Table6[[#This Row],[sales]]</f>
        <v>0.14247129312493181</v>
      </c>
      <c r="CK87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731.08890963089209</v>
      </c>
      <c r="CL876" s="79">
        <f>Table6[[#This Row],[sales]]-CK876</f>
        <v>104.29218822848372</v>
      </c>
      <c r="CM876">
        <f>ABS(Table6[[#This Row],[sales]]-CK876)/Table6[[#This Row],[sales]]</f>
        <v>0.12484384491787937</v>
      </c>
      <c r="CN87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668.14588964084226</v>
      </c>
      <c r="CO876" s="79">
        <f>Table6[[#This Row],[sales]]-CN876</f>
        <v>167.23520821853356</v>
      </c>
      <c r="CP876">
        <f>ABS(Table6[[#This Row],[sales]]-CN876)/Table6[[#This Row],[sales]]</f>
        <v>0.20019031870252488</v>
      </c>
      <c r="CQ87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705.00054859925388</v>
      </c>
      <c r="CR876" s="79">
        <f>Table6[[#This Row],[sales]]-CQ876</f>
        <v>130.38054926012194</v>
      </c>
      <c r="CS876">
        <f>ABS(Table6[[#This Row],[sales]]-CQ876)/Table6[[#This Row],[sales]]</f>
        <v>0.15607313786990856</v>
      </c>
    </row>
    <row r="877" spans="1:97" x14ac:dyDescent="0.2">
      <c r="A877">
        <v>876</v>
      </c>
      <c r="B877" t="s">
        <v>953</v>
      </c>
      <c r="C877" s="5">
        <v>43366</v>
      </c>
      <c r="D877" s="6">
        <v>1053.6648881116687</v>
      </c>
      <c r="E877" s="8">
        <f>YEAR(Table6[[#This Row],[Date]])</f>
        <v>2018</v>
      </c>
      <c r="F877" s="6">
        <f>Table6[[#This Row],[TV_State]]+Table6[[#This Row],[Radio_State]]+Table6[[#This Row],[Online]]</f>
        <v>1287.8126410253728</v>
      </c>
      <c r="G877" s="6">
        <f t="shared" si="351"/>
        <v>1029.872455156634</v>
      </c>
      <c r="H877" s="6">
        <f>LN(Table6[[#This Row],[PROF TV LING]])</f>
        <v>6.9371902436111057</v>
      </c>
      <c r="I877" s="6">
        <f t="shared" si="352"/>
        <v>6.9600297355786696</v>
      </c>
      <c r="J877" s="6">
        <v>156.09850194246945</v>
      </c>
      <c r="K877" s="6">
        <f t="shared" si="357"/>
        <v>154.56812447244525</v>
      </c>
      <c r="L877" s="6">
        <f>0.5*J876+0.5*Table6[[#This Row],[Radio_State]]</f>
        <v>155.32573708136812</v>
      </c>
      <c r="M877" s="6">
        <f>LN(Table6[[#This Row],[RADIO LINGERING ]])</f>
        <v>5.0455244413521028</v>
      </c>
      <c r="N877" s="6">
        <f t="shared" si="353"/>
        <v>5.0504872306942312</v>
      </c>
      <c r="O877" s="6">
        <v>78.049250971234727</v>
      </c>
      <c r="P877" s="6">
        <f t="shared" si="354"/>
        <v>94.570134943459834</v>
      </c>
      <c r="Q877" s="6">
        <f>0.3*O876+0.7*Table6[[#This Row],[Online]]</f>
        <v>77.817421512904332</v>
      </c>
      <c r="R877" s="6">
        <f>LN(Table6[[#This Row],[ONLINE LINGERING]])</f>
        <v>4.3543653330175438</v>
      </c>
      <c r="S877" s="6">
        <f t="shared" si="355"/>
        <v>4.3573400501342867</v>
      </c>
      <c r="T877" s="6">
        <v>739.54185517722522</v>
      </c>
      <c r="U877" s="6">
        <f t="shared" si="356"/>
        <v>6.6060308798422449</v>
      </c>
      <c r="V877" s="8">
        <f>YEAR(Table6[[#This Row],[Date]])</f>
        <v>2018</v>
      </c>
      <c r="W877" s="8">
        <f>WEEKNUM(Table6[[#This Row],[Date]])</f>
        <v>39</v>
      </c>
      <c r="X877" t="s">
        <v>1044</v>
      </c>
      <c r="Y877" s="9">
        <f>Table6[[#This Row],[LNTVLING]]+Table6[[#This Row],[LNRADIOLING]]+Table6[[#This Row],[LNONLINELING]]</f>
        <v>16.337080017980753</v>
      </c>
      <c r="Z877">
        <f t="shared" si="377"/>
        <v>1</v>
      </c>
      <c r="AA877">
        <f t="shared" si="358"/>
        <v>0</v>
      </c>
      <c r="AB877">
        <f t="shared" si="359"/>
        <v>0</v>
      </c>
      <c r="AC877">
        <f t="shared" si="360"/>
        <v>0</v>
      </c>
      <c r="AD877">
        <f t="shared" si="361"/>
        <v>0</v>
      </c>
      <c r="AE877">
        <f t="shared" si="362"/>
        <v>0</v>
      </c>
      <c r="AF877">
        <f t="shared" si="363"/>
        <v>1</v>
      </c>
      <c r="AG877" s="9">
        <f>'[1]1'!J$20+'[1]1'!J$21*Table6[[#This Row],[TV_State]]</f>
        <v>2365.9371365138677</v>
      </c>
      <c r="AH877" s="9">
        <f>Table6[[#This Row],[sales]]-Table6[[#This Row],[Pred_1]]</f>
        <v>-1626.3952813366425</v>
      </c>
      <c r="AI877">
        <f>ABS(Table6[[#This Row],[Res_1]])/Table6[[#This Row],[sales]]</f>
        <v>2.1991930138246065</v>
      </c>
      <c r="AJ877" s="9">
        <f>'[1]2'!J$20+'[1]2'!J$21*Table6[[#This Row],[Radio_State]]</f>
        <v>2399.5627831482825</v>
      </c>
      <c r="AK877" s="9">
        <f>Table6[[#This Row],[sales]]-Table6[[#This Row],[ Pred_2 ]]</f>
        <v>-1660.0209279710573</v>
      </c>
      <c r="AL877">
        <f>ABS(Table6[[#This Row],[ Res_2 ]])/Table6[[#This Row],[sales]]</f>
        <v>2.2446612268797779</v>
      </c>
      <c r="AM877" s="10">
        <f>'[1]3'!J$20+'[1]3'!J$21*Data!O877</f>
        <v>2251.6457690882771</v>
      </c>
      <c r="AN877" s="9">
        <f>Table6[[#This Row],[sales]]-Table6[[#This Row],[Pred_3]]</f>
        <v>-1512.1039139110519</v>
      </c>
      <c r="AO877" s="9">
        <f>ABS(Table6[[#This Row],[Res_3]])/Table6[[#This Row],[sales]]</f>
        <v>2.0446495398812665</v>
      </c>
      <c r="AP877" s="9">
        <f>'[1]4'!L$21+'[1]4'!L$27*Table6[[#This Row],[TV_State]]+'[1]4'!L$22*Table6[[#This Row],[NJ_DUM]]+'[1]4'!L$23*Table6[[#This Row],[NY_DUM]]+'[1]4'!L$24*Table6[[#This Row],[PA_DUM]]+'[1]4'!L$25*Table6[[#This Row],[CT_DUM]]+'[1]4'!L$26*Table6[[#This Row],[DL_DUM]]</f>
        <v>470.24807484007584</v>
      </c>
      <c r="AQ877" s="9">
        <f>Table6[[#This Row],[sales]]-Table6[[#This Row],[Pred_4]]</f>
        <v>269.29378033714937</v>
      </c>
      <c r="AR877">
        <f>ABS(Table6[[#This Row],[Res_4]]/Table6[[#This Row],[sales]])</f>
        <v>0.3641359558650204</v>
      </c>
      <c r="AS877" s="9">
        <f>'[1]5'!L$20+'[1]5'!L$26*Table6[[#This Row],[Radio_State]]+'[1]5'!L$21*Table6[[#This Row],[NJ_DUM]]+'[1]5'!L$22*Table6[[#This Row],[NY_DUM]]+'[1]5'!L$23*Table6[[#This Row],[PA_DUM]]+'[1]5'!L$24*Table6[[#This Row],[CT_DUM]]+'[1]5'!L$25*Table6[[#This Row],[DL_DUM]]</f>
        <v>471.37391647087065</v>
      </c>
      <c r="AT877" s="9">
        <f>Table6[[#This Row],[sales]]-Table6[[#This Row],[Pred_5]]</f>
        <v>268.16793870635456</v>
      </c>
      <c r="AU877" s="9">
        <f>ABS(Table6[[#This Row],[Red_5]]/Table6[[#This Row],[sales]])</f>
        <v>0.36261360574661494</v>
      </c>
      <c r="AV877" s="9">
        <f>'[1]6'!L$20+'[1]6'!L$26*Table6[[#This Row],[Online]]+'[1]6'!L$21*Table6[[#This Row],[NJ_DUM]]+'[1]6'!L$22*Table6[[#This Row],[NY_DUM]]+'[1]6'!L$23*Table6[[#This Row],[PA_DUM]]+'[1]6'!L$24*Table6[[#This Row],[CT_DUM]]+'[1]6'!L$25*Table6[[#This Row],[DL_DUM]]</f>
        <v>333.73664295249603</v>
      </c>
      <c r="AW877" s="9">
        <f>Table6[[#This Row],[sales]]-Table6[[#This Row],[Pred_6]]</f>
        <v>405.80521222472919</v>
      </c>
      <c r="AX877" s="9">
        <f>ABS(Table6[[#This Row],[Red_6]]/Table6[[#This Row],[sales]])</f>
        <v>0.54872514568831432</v>
      </c>
      <c r="AY877" s="9">
        <f>'[1]7'!L$21+'[1]7'!L$27*Table6[[#This Row],[LNTV]]+'[1]7'!L$22*Table6[[#This Row],[NJ_DUM]]+'[1]7'!L$23*Table6[[#This Row],[NY_DUM]]+'[1]7'!L$24*Table6[[#This Row],[PA_DUM]]+'[1]7'!L$25*Table6[[#This Row],[CT_DUM]]+'[1]7'!L$26*Table6[[#This Row],[DL_DUM]]</f>
        <v>5.9159376028820798</v>
      </c>
      <c r="AZ877" s="9">
        <f>Table6[[#This Row],[sales]]-Table6[[#This Row],[Pred_7]]</f>
        <v>733.62591757434313</v>
      </c>
      <c r="BA877" s="9">
        <f>ABS(Table6[[#This Row],[Red_7]]/Table6[[#This Row],[sales]])</f>
        <v>0.99200053714138414</v>
      </c>
      <c r="BB877" s="9">
        <f>'[1]8'!O$22+'[1]8'!O$28*Table6[[#This Row],[LNRADIOLING]]+'[1]8'!O$23*Table6[[#This Row],[DL_DUM]]+'[1]8'!O$24*Table6[[#This Row],[CT_DUM]]+'[1]8'!O$25*Table6[[#This Row],[PA_DUM]]+'[1]8'!O$26*Table6[[#This Row],[NY_DUM]]+'[1]8'!O$27*Table6[[#This Row],[NJ_DUM]]</f>
        <v>5.8817006176990869</v>
      </c>
      <c r="BC877" s="9">
        <f>Table6[[#This Row],[sales]]-Table6[[#This Row],[Pred_8]]</f>
        <v>733.66015455952618</v>
      </c>
      <c r="BD877" s="9">
        <f>ABS(Table6[[#This Row],[Red_8]]/Table6[[#This Row],[sales]])</f>
        <v>0.99204683199940114</v>
      </c>
      <c r="BE877" s="9">
        <f>'[1]9'!M$19+'[1]9'!M$21*Table6[[#This Row],[LNONLINE]]+'[1]9'!M$20*Table6[[#This Row],[DL_DUM]]+'[1]9'!M$22*Table6[[#This Row],[CT_DUM]]+'[1]9'!M$23*Table6[[#This Row],[PA_DUM]]+'[1]9'!M$24*Table6[[#This Row],[NY_DUM]]+'[1]9'!M$25*Table6[[#This Row],[NJ_DUM]]</f>
        <v>5.9218599795819244</v>
      </c>
      <c r="BF877" s="9">
        <f>Table6[[#This Row],[sales]]-Table6[[#This Row],[Pred_9]]</f>
        <v>733.61999519764333</v>
      </c>
      <c r="BG877" s="9">
        <f>ABS(Table6[[#This Row],[Red_9]]/Table6[[#This Row],[sales]])</f>
        <v>0.99199252897165269</v>
      </c>
      <c r="BH877" s="9">
        <f>'[1]10'!P$22+'[1]10'!P$30*Table6[[#This Row],[LNTV]]+'[1]10'!P$29*Table6[[#This Row],[LNRADIOLING]]+'[1]10'!P$24*Table6[[#This Row],[LNONLINELING]]+'[1]10'!P$23*Table6[[#This Row],[DL_DUM]]+'[1]10'!P$25*Table6[[#This Row],[CT_DUM]]+'[1]10'!P$26*Table6[[#This Row],[PA_DUM]]+'[1]10'!P$27*Table6[[#This Row],[NY_DUM]]+'[1]10'!P$28*Table6[[#This Row],[NJ_DUM]]</f>
        <v>5.8748613490961512</v>
      </c>
      <c r="BI877" s="9">
        <f>Table6[[#This Row],[sales]]-Table6[[#This Row],[Pred_10]]</f>
        <v>733.66699382812908</v>
      </c>
      <c r="BJ877" s="45">
        <f>ABS(Table6[[#This Row],[Red_10]]/Table6[[#This Row],[sales]])</f>
        <v>0.99205607997982981</v>
      </c>
      <c r="BK877" s="9">
        <f>'[1]11'!P$32+'[1]11'!P$40*Table6[[#This Row],[LNONLINELING]]+'[1]11'!P$39*Table6[[#This Row],[LNRADIOLING]]+'[1]11'!P$38*Table6[[#This Row],[LNTVLING]]+'[1]11'!P$33*Table6[[#This Row],[DL_DUM]]+'[1]11'!P$34*Table6[[#This Row],[CT_DUM]]+'[1]11'!P$35*Table6[[#This Row],[PA_DUM]]+'[1]11'!P$36*Table6[[#This Row],[NY_DUM]]+'[1]11'!P$37*Table6[[#This Row],[NJ_DUM]]</f>
        <v>5.8253911336281536</v>
      </c>
      <c r="BL877" s="9">
        <f>Table6[[#This Row],[sales]]-Table6[[#This Row],[ Pred_11]]</f>
        <v>733.71646404359706</v>
      </c>
      <c r="BM877" s="47">
        <f>ABS(Table6[[#This Row],[ Red_11]]/Table6[[#This Row],[sales]])</f>
        <v>0.99212297303682406</v>
      </c>
      <c r="BN877" s="9">
        <f>'[1]12'!K$22+'[1]12'!K$28*Table6[[#This Row],[COMBINE LN LING]]+'[1]12'!K$23*Table6[[#This Row],[DL_DUM]]+'[1]12'!K$24*Table6[[#This Row],[CT_DUM]]+'[1]12'!K$25*Table6[[#This Row],[PA_DUM]]+'[1]12'!K$26*Table6[[#This Row],[NY_DUM]]+'[1]12'!K$27*Table6[[#This Row],[NJ_DUM]]</f>
        <v>5.9434259898569337</v>
      </c>
      <c r="BO877" s="9">
        <f>Table6[[#This Row],[sales]]-Table6[[#This Row],[ Pred_12]]</f>
        <v>733.59842918736831</v>
      </c>
      <c r="BP877" s="47">
        <f>ABS(Table6[[#This Row],[ Red_12]]/Table6[[#This Row],[sales]])</f>
        <v>0.99196336766032989</v>
      </c>
      <c r="BQ877">
        <f>LN(G877+'2019 Totals and Calculations'!C$18)</f>
        <v>7.2378615594968982</v>
      </c>
      <c r="BR877">
        <f>LN(Table6[[#This Row],[PROF RADIO]]+'2019 Totals and Calculations'!D$18)</f>
        <v>5.3813915856623789</v>
      </c>
      <c r="BS877">
        <f>LN(Table6[[#This Row],[ONLINE LINGERING]]+'2019 Totals and Calculations'!E$18)</f>
        <v>4.8015161526591825</v>
      </c>
      <c r="BT877">
        <f>MONTH(Table6[[#This Row],[Date]])</f>
        <v>9</v>
      </c>
      <c r="BU877">
        <f t="shared" si="364"/>
        <v>0</v>
      </c>
      <c r="BV877">
        <f t="shared" si="365"/>
        <v>0</v>
      </c>
      <c r="BW877">
        <f t="shared" si="366"/>
        <v>0</v>
      </c>
      <c r="BX877">
        <f t="shared" si="367"/>
        <v>0</v>
      </c>
      <c r="BY877">
        <f t="shared" si="368"/>
        <v>0</v>
      </c>
      <c r="BZ877">
        <f t="shared" si="369"/>
        <v>0</v>
      </c>
      <c r="CA877">
        <f t="shared" si="370"/>
        <v>0</v>
      </c>
      <c r="CB877">
        <f t="shared" si="371"/>
        <v>0</v>
      </c>
      <c r="CC877">
        <f t="shared" si="372"/>
        <v>1</v>
      </c>
      <c r="CD877">
        <f t="shared" si="373"/>
        <v>0</v>
      </c>
      <c r="CE877">
        <f t="shared" si="374"/>
        <v>0</v>
      </c>
      <c r="CF877">
        <f t="shared" si="375"/>
        <v>0</v>
      </c>
      <c r="CG877">
        <f t="shared" si="378"/>
        <v>91</v>
      </c>
      <c r="CH87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719.87924948906516</v>
      </c>
      <c r="CI877" s="79">
        <f>Table6[[#This Row],[sales]]-CH877</f>
        <v>19.662605688160056</v>
      </c>
      <c r="CJ877">
        <f>ABS(Table6[[#This Row],[sales]]-CH877)/Table6[[#This Row],[sales]]</f>
        <v>2.6587549508537381E-2</v>
      </c>
      <c r="CK87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734.3366141483541</v>
      </c>
      <c r="CL877" s="79">
        <f>Table6[[#This Row],[sales]]-CK877</f>
        <v>5.2052410288711144</v>
      </c>
      <c r="CM877">
        <f>ABS(Table6[[#This Row],[sales]]-CK877)/Table6[[#This Row],[sales]]</f>
        <v>7.0384671164064414E-3</v>
      </c>
      <c r="CN87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671.11103962640789</v>
      </c>
      <c r="CO877" s="79">
        <f>Table6[[#This Row],[sales]]-CN877</f>
        <v>68.430815550817329</v>
      </c>
      <c r="CP877">
        <f>ABS(Table6[[#This Row],[sales]]-CN877)/Table6[[#This Row],[sales]]</f>
        <v>9.2531362588556182E-2</v>
      </c>
      <c r="CQ87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709.48613925953282</v>
      </c>
      <c r="CR877" s="79">
        <f>Table6[[#This Row],[sales]]-CQ877</f>
        <v>30.055715917692396</v>
      </c>
      <c r="CS877">
        <f>ABS(Table6[[#This Row],[sales]]-CQ877)/Table6[[#This Row],[sales]]</f>
        <v>4.0640993754829179E-2</v>
      </c>
    </row>
    <row r="878" spans="1:97" x14ac:dyDescent="0.2">
      <c r="A878">
        <v>877</v>
      </c>
      <c r="B878" t="s">
        <v>953</v>
      </c>
      <c r="C878" s="5">
        <v>43373</v>
      </c>
      <c r="D878" s="6">
        <v>1064.2015369927853</v>
      </c>
      <c r="E878" s="8">
        <f>YEAR(Table6[[#This Row],[Date]])</f>
        <v>2018</v>
      </c>
      <c r="F878" s="6">
        <f>Table6[[#This Row],[TV_State]]+Table6[[#This Row],[Radio_State]]+Table6[[#This Row],[Online]]</f>
        <v>1300.6907674356266</v>
      </c>
      <c r="G878" s="6">
        <f t="shared" si="351"/>
        <v>1040.1711797074795</v>
      </c>
      <c r="H878" s="6">
        <f>LN(Table6[[#This Row],[PROF TV LING]])</f>
        <v>6.9471405744635808</v>
      </c>
      <c r="I878" s="6">
        <f t="shared" si="352"/>
        <v>6.9699800664318383</v>
      </c>
      <c r="J878" s="6">
        <v>157.65948696189415</v>
      </c>
      <c r="K878" s="6">
        <f t="shared" si="357"/>
        <v>156.1138057171697</v>
      </c>
      <c r="L878" s="6">
        <f>0.5*J877+0.5*Table6[[#This Row],[Radio_State]]</f>
        <v>156.87899445218181</v>
      </c>
      <c r="M878" s="6">
        <f>LN(Table6[[#This Row],[RADIO LINGERING ]])</f>
        <v>5.0554747722052706</v>
      </c>
      <c r="N878" s="6">
        <f t="shared" si="353"/>
        <v>5.0604375615474</v>
      </c>
      <c r="O878" s="6">
        <v>78.829743480947073</v>
      </c>
      <c r="P878" s="6">
        <f t="shared" si="354"/>
        <v>83.5518609197009</v>
      </c>
      <c r="Q878" s="6">
        <f>0.3*O877+0.7*Table6[[#This Row],[Online]]</f>
        <v>78.595595728033373</v>
      </c>
      <c r="R878" s="6">
        <f>LN(Table6[[#This Row],[ONLINE LINGERING]])</f>
        <v>4.3643156638707117</v>
      </c>
      <c r="S878" s="6">
        <f t="shared" si="355"/>
        <v>4.3672903809874546</v>
      </c>
      <c r="T878" s="6">
        <v>856.29061651566292</v>
      </c>
      <c r="U878" s="6">
        <f t="shared" si="356"/>
        <v>6.7526098237981742</v>
      </c>
      <c r="V878" s="8">
        <f>YEAR(Table6[[#This Row],[Date]])</f>
        <v>2018</v>
      </c>
      <c r="W878" s="8">
        <f>WEEKNUM(Table6[[#This Row],[Date]])</f>
        <v>40</v>
      </c>
      <c r="X878" t="s">
        <v>1045</v>
      </c>
      <c r="Y878" s="9">
        <f>Table6[[#This Row],[LNTVLING]]+Table6[[#This Row],[LNRADIOLING]]+Table6[[#This Row],[LNONLINELING]]</f>
        <v>16.366931010539563</v>
      </c>
      <c r="Z878">
        <f t="shared" si="377"/>
        <v>1</v>
      </c>
      <c r="AA878">
        <f t="shared" si="358"/>
        <v>0</v>
      </c>
      <c r="AB878">
        <f t="shared" si="359"/>
        <v>0</v>
      </c>
      <c r="AC878">
        <f t="shared" si="360"/>
        <v>0</v>
      </c>
      <c r="AD878">
        <f t="shared" si="361"/>
        <v>0</v>
      </c>
      <c r="AE878">
        <f t="shared" si="362"/>
        <v>0</v>
      </c>
      <c r="AF878">
        <f t="shared" si="363"/>
        <v>1</v>
      </c>
      <c r="AG878" s="9">
        <f>'[1]1'!J$20+'[1]1'!J$21*Table6[[#This Row],[TV_State]]</f>
        <v>2376.2991824244432</v>
      </c>
      <c r="AH878" s="9">
        <f>Table6[[#This Row],[sales]]-Table6[[#This Row],[Pred_1]]</f>
        <v>-1520.0085659087804</v>
      </c>
      <c r="AI878">
        <f>ABS(Table6[[#This Row],[Res_1]])/Table6[[#This Row],[sales]]</f>
        <v>1.775108282855949</v>
      </c>
      <c r="AJ878" s="9">
        <f>'[1]2'!J$20+'[1]2'!J$21*Table6[[#This Row],[Radio_State]]</f>
        <v>2406.4155929397903</v>
      </c>
      <c r="AK878" s="9">
        <f>Table6[[#This Row],[sales]]-Table6[[#This Row],[ Pred_2 ]]</f>
        <v>-1550.1249764241275</v>
      </c>
      <c r="AL878">
        <f>ABS(Table6[[#This Row],[ Res_2 ]])/Table6[[#This Row],[sales]]</f>
        <v>1.8102790647546156</v>
      </c>
      <c r="AM878" s="10">
        <f>'[1]3'!J$20+'[1]3'!J$21*Data!O878</f>
        <v>2256.1549249619115</v>
      </c>
      <c r="AN878" s="9">
        <f>Table6[[#This Row],[sales]]-Table6[[#This Row],[Pred_3]]</f>
        <v>-1399.8643084462487</v>
      </c>
      <c r="AO878" s="9">
        <f>ABS(Table6[[#This Row],[Res_3]])/Table6[[#This Row],[sales]]</f>
        <v>1.6348004771352567</v>
      </c>
      <c r="AP878" s="9">
        <f>'[1]4'!L$21+'[1]4'!L$27*Table6[[#This Row],[TV_State]]+'[1]4'!L$22*Table6[[#This Row],[NJ_DUM]]+'[1]4'!L$23*Table6[[#This Row],[NY_DUM]]+'[1]4'!L$24*Table6[[#This Row],[PA_DUM]]+'[1]4'!L$25*Table6[[#This Row],[CT_DUM]]+'[1]4'!L$26*Table6[[#This Row],[DL_DUM]]</f>
        <v>472.57225564501834</v>
      </c>
      <c r="AQ878" s="9">
        <f>Table6[[#This Row],[sales]]-Table6[[#This Row],[Pred_4]]</f>
        <v>383.71836087064457</v>
      </c>
      <c r="AR878">
        <f>ABS(Table6[[#This Row],[Res_4]]/Table6[[#This Row],[sales]])</f>
        <v>0.44811697508964327</v>
      </c>
      <c r="AS878" s="9">
        <f>'[1]5'!L$20+'[1]5'!L$26*Table6[[#This Row],[Radio_State]]+'[1]5'!L$21*Table6[[#This Row],[NJ_DUM]]+'[1]5'!L$22*Table6[[#This Row],[NY_DUM]]+'[1]5'!L$23*Table6[[#This Row],[PA_DUM]]+'[1]5'!L$24*Table6[[#This Row],[CT_DUM]]+'[1]5'!L$25*Table6[[#This Row],[DL_DUM]]</f>
        <v>474.12374035230886</v>
      </c>
      <c r="AT878" s="9">
        <f>Table6[[#This Row],[sales]]-Table6[[#This Row],[Pred_5]]</f>
        <v>382.16687616335406</v>
      </c>
      <c r="AU878" s="9">
        <f>ABS(Table6[[#This Row],[Red_5]]/Table6[[#This Row],[sales]])</f>
        <v>0.44630510809336144</v>
      </c>
      <c r="AV878" s="9">
        <f>'[1]6'!L$20+'[1]6'!L$26*Table6[[#This Row],[Online]]+'[1]6'!L$21*Table6[[#This Row],[NJ_DUM]]+'[1]6'!L$22*Table6[[#This Row],[NY_DUM]]+'[1]6'!L$23*Table6[[#This Row],[PA_DUM]]+'[1]6'!L$24*Table6[[#This Row],[CT_DUM]]+'[1]6'!L$25*Table6[[#This Row],[DL_DUM]]</f>
        <v>337.13354739388558</v>
      </c>
      <c r="AW878" s="9">
        <f>Table6[[#This Row],[sales]]-Table6[[#This Row],[Pred_6]]</f>
        <v>519.15706912177734</v>
      </c>
      <c r="AX878" s="9">
        <f>ABS(Table6[[#This Row],[Red_6]]/Table6[[#This Row],[sales]])</f>
        <v>0.60628606586194111</v>
      </c>
      <c r="AY878" s="9">
        <f>'[1]7'!L$21+'[1]7'!L$27*Table6[[#This Row],[LNTV]]+'[1]7'!L$22*Table6[[#This Row],[NJ_DUM]]+'[1]7'!L$23*Table6[[#This Row],[NY_DUM]]+'[1]7'!L$24*Table6[[#This Row],[PA_DUM]]+'[1]7'!L$25*Table6[[#This Row],[CT_DUM]]+'[1]7'!L$26*Table6[[#This Row],[DL_DUM]]</f>
        <v>5.9170389501720804</v>
      </c>
      <c r="AZ878" s="9">
        <f>Table6[[#This Row],[sales]]-Table6[[#This Row],[Pred_7]]</f>
        <v>850.37357756549079</v>
      </c>
      <c r="BA878" s="9">
        <f>ABS(Table6[[#This Row],[Red_7]]/Table6[[#This Row],[sales]])</f>
        <v>0.99308991732941188</v>
      </c>
      <c r="BB878" s="9">
        <f>'[1]8'!O$22+'[1]8'!O$28*Table6[[#This Row],[LNRADIOLING]]+'[1]8'!O$23*Table6[[#This Row],[DL_DUM]]+'[1]8'!O$24*Table6[[#This Row],[CT_DUM]]+'[1]8'!O$25*Table6[[#This Row],[PA_DUM]]+'[1]8'!O$26*Table6[[#This Row],[NY_DUM]]+'[1]8'!O$27*Table6[[#This Row],[NJ_DUM]]</f>
        <v>5.8824104837028637</v>
      </c>
      <c r="BC878" s="9">
        <f>Table6[[#This Row],[sales]]-Table6[[#This Row],[Pred_8]]</f>
        <v>850.40820603196005</v>
      </c>
      <c r="BD878" s="9">
        <f>ABS(Table6[[#This Row],[Red_8]]/Table6[[#This Row],[sales]])</f>
        <v>0.99313035741575795</v>
      </c>
      <c r="BE878" s="9">
        <f>'[1]9'!M$19+'[1]9'!M$21*Table6[[#This Row],[LNONLINE]]+'[1]9'!M$20*Table6[[#This Row],[DL_DUM]]+'[1]9'!M$22*Table6[[#This Row],[CT_DUM]]+'[1]9'!M$23*Table6[[#This Row],[PA_DUM]]+'[1]9'!M$24*Table6[[#This Row],[NY_DUM]]+'[1]9'!M$25*Table6[[#This Row],[NJ_DUM]]</f>
        <v>5.9250104279132572</v>
      </c>
      <c r="BF878" s="9">
        <f>Table6[[#This Row],[sales]]-Table6[[#This Row],[Pred_9]]</f>
        <v>850.36560608774971</v>
      </c>
      <c r="BG878" s="9">
        <f>ABS(Table6[[#This Row],[Red_9]]/Table6[[#This Row],[sales]])</f>
        <v>0.99308060801597631</v>
      </c>
      <c r="BH878" s="9">
        <f>'[1]10'!P$22+'[1]10'!P$30*Table6[[#This Row],[LNTV]]+'[1]10'!P$29*Table6[[#This Row],[LNRADIOLING]]+'[1]10'!P$24*Table6[[#This Row],[LNONLINELING]]+'[1]10'!P$23*Table6[[#This Row],[DL_DUM]]+'[1]10'!P$25*Table6[[#This Row],[CT_DUM]]+'[1]10'!P$26*Table6[[#This Row],[PA_DUM]]+'[1]10'!P$27*Table6[[#This Row],[NY_DUM]]+'[1]10'!P$28*Table6[[#This Row],[NJ_DUM]]</f>
        <v>5.8766724323723691</v>
      </c>
      <c r="BI878" s="9">
        <f>Table6[[#This Row],[sales]]-Table6[[#This Row],[Pred_10]]</f>
        <v>850.41394408329052</v>
      </c>
      <c r="BJ878" s="45">
        <f>ABS(Table6[[#This Row],[Red_10]]/Table6[[#This Row],[sales]])</f>
        <v>0.99313705847170763</v>
      </c>
      <c r="BK878" s="9">
        <f>'[1]11'!P$32+'[1]11'!P$40*Table6[[#This Row],[LNONLINELING]]+'[1]11'!P$39*Table6[[#This Row],[LNRADIOLING]]+'[1]11'!P$38*Table6[[#This Row],[LNTVLING]]+'[1]11'!P$33*Table6[[#This Row],[DL_DUM]]+'[1]11'!P$34*Table6[[#This Row],[CT_DUM]]+'[1]11'!P$35*Table6[[#This Row],[PA_DUM]]+'[1]11'!P$36*Table6[[#This Row],[NY_DUM]]+'[1]11'!P$37*Table6[[#This Row],[NJ_DUM]]</f>
        <v>5.8265165312990685</v>
      </c>
      <c r="BL878" s="9">
        <f>Table6[[#This Row],[sales]]-Table6[[#This Row],[ Pred_11]]</f>
        <v>850.46409998436388</v>
      </c>
      <c r="BM878" s="47">
        <f>ABS(Table6[[#This Row],[ Red_11]]/Table6[[#This Row],[sales]])</f>
        <v>0.99319563192808569</v>
      </c>
      <c r="BN878" s="9">
        <f>'[1]12'!K$22+'[1]12'!K$28*Table6[[#This Row],[COMBINE LN LING]]+'[1]12'!K$23*Table6[[#This Row],[DL_DUM]]+'[1]12'!K$24*Table6[[#This Row],[CT_DUM]]+'[1]12'!K$25*Table6[[#This Row],[PA_DUM]]+'[1]12'!K$26*Table6[[#This Row],[NY_DUM]]+'[1]12'!K$27*Table6[[#This Row],[NJ_DUM]]</f>
        <v>5.9462987262637137</v>
      </c>
      <c r="BO878" s="9">
        <f>Table6[[#This Row],[sales]]-Table6[[#This Row],[ Pred_12]]</f>
        <v>850.34431778939916</v>
      </c>
      <c r="BP878" s="47">
        <f>ABS(Table6[[#This Row],[ Red_12]]/Table6[[#This Row],[sales]])</f>
        <v>0.99305574694902077</v>
      </c>
      <c r="BQ878">
        <f>LN(G878+'2019 Totals and Calculations'!C$18)</f>
        <v>7.2452375008818137</v>
      </c>
      <c r="BR878">
        <f>LN(Table6[[#This Row],[PROF RADIO]]+'2019 Totals and Calculations'!D$18)</f>
        <v>5.3884787320511389</v>
      </c>
      <c r="BS878">
        <f>LN(Table6[[#This Row],[ONLINE LINGERING]]+'2019 Totals and Calculations'!E$18)</f>
        <v>4.8078902693434946</v>
      </c>
      <c r="BT878">
        <f>MONTH(Table6[[#This Row],[Date]])</f>
        <v>9</v>
      </c>
      <c r="BU878">
        <f t="shared" si="364"/>
        <v>0</v>
      </c>
      <c r="BV878">
        <f t="shared" si="365"/>
        <v>0</v>
      </c>
      <c r="BW878">
        <f t="shared" si="366"/>
        <v>0</v>
      </c>
      <c r="BX878">
        <f t="shared" si="367"/>
        <v>0</v>
      </c>
      <c r="BY878">
        <f t="shared" si="368"/>
        <v>0</v>
      </c>
      <c r="BZ878">
        <f t="shared" si="369"/>
        <v>0</v>
      </c>
      <c r="CA878">
        <f t="shared" si="370"/>
        <v>0</v>
      </c>
      <c r="CB878">
        <f t="shared" si="371"/>
        <v>0</v>
      </c>
      <c r="CC878">
        <f t="shared" si="372"/>
        <v>1</v>
      </c>
      <c r="CD878">
        <f t="shared" si="373"/>
        <v>0</v>
      </c>
      <c r="CE878">
        <f t="shared" si="374"/>
        <v>0</v>
      </c>
      <c r="CF878">
        <f t="shared" si="375"/>
        <v>0</v>
      </c>
      <c r="CG878">
        <f t="shared" si="378"/>
        <v>92</v>
      </c>
      <c r="CH87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723.41658632604026</v>
      </c>
      <c r="CI878" s="79">
        <f>Table6[[#This Row],[sales]]-CH878</f>
        <v>132.87403018962266</v>
      </c>
      <c r="CJ878">
        <f>ABS(Table6[[#This Row],[sales]]-CH878)/Table6[[#This Row],[sales]]</f>
        <v>0.15517398839461904</v>
      </c>
      <c r="CK87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737.60334237019413</v>
      </c>
      <c r="CL878" s="79">
        <f>Table6[[#This Row],[sales]]-CK878</f>
        <v>118.68727414546879</v>
      </c>
      <c r="CM878">
        <f>ABS(Table6[[#This Row],[sales]]-CK878)/Table6[[#This Row],[sales]]</f>
        <v>0.1386063000765089</v>
      </c>
      <c r="CN87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674.09437394404063</v>
      </c>
      <c r="CO878" s="79">
        <f>Table6[[#This Row],[sales]]-CN878</f>
        <v>182.19624257162229</v>
      </c>
      <c r="CP878">
        <f>ABS(Table6[[#This Row],[sales]]-CN878)/Table6[[#This Row],[sales]]</f>
        <v>0.21277383992948337</v>
      </c>
      <c r="CQ87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714.00801011972305</v>
      </c>
      <c r="CR878" s="79">
        <f>Table6[[#This Row],[sales]]-CQ878</f>
        <v>142.28260639593987</v>
      </c>
      <c r="CS878">
        <f>ABS(Table6[[#This Row],[sales]]-CQ878)/Table6[[#This Row],[sales]]</f>
        <v>0.16616158539130424</v>
      </c>
    </row>
    <row r="879" spans="1:97" x14ac:dyDescent="0.2">
      <c r="A879">
        <v>878</v>
      </c>
      <c r="B879" t="s">
        <v>953</v>
      </c>
      <c r="C879" s="5">
        <v>43380</v>
      </c>
      <c r="D879" s="6">
        <v>1074.8435523627131</v>
      </c>
      <c r="E879" s="8">
        <f>YEAR(Table6[[#This Row],[Date]])</f>
        <v>2018</v>
      </c>
      <c r="F879" s="6">
        <f>Table6[[#This Row],[TV_State]]+Table6[[#This Row],[Radio_State]]+Table6[[#This Row],[Online]]</f>
        <v>1313.6976751099828</v>
      </c>
      <c r="G879" s="6">
        <f t="shared" si="351"/>
        <v>1050.5728915040495</v>
      </c>
      <c r="H879" s="6">
        <f>LN(Table6[[#This Row],[PROF TV LING]])</f>
        <v>6.9570909053162682</v>
      </c>
      <c r="I879" s="6">
        <f t="shared" si="352"/>
        <v>6.9799303972850062</v>
      </c>
      <c r="J879" s="6">
        <v>159.2360818315131</v>
      </c>
      <c r="K879" s="6">
        <f t="shared" si="357"/>
        <v>157.67494377434139</v>
      </c>
      <c r="L879" s="6">
        <f>0.5*J878+0.5*Table6[[#This Row],[Radio_State]]</f>
        <v>158.44778439670364</v>
      </c>
      <c r="M879" s="6">
        <f>LN(Table6[[#This Row],[RADIO LINGERING ]])</f>
        <v>5.0654251030584385</v>
      </c>
      <c r="N879" s="6">
        <f t="shared" si="353"/>
        <v>5.0703878924005679</v>
      </c>
      <c r="O879" s="6">
        <v>79.618040915756552</v>
      </c>
      <c r="P879" s="6">
        <f t="shared" si="354"/>
        <v>80.798186916939855</v>
      </c>
      <c r="Q879" s="6">
        <f>0.3*O878+0.7*Table6[[#This Row],[Online]]</f>
        <v>79.38155168531371</v>
      </c>
      <c r="R879" s="6">
        <f>LN(Table6[[#This Row],[ONLINE LINGERING]])</f>
        <v>4.3742659947238796</v>
      </c>
      <c r="S879" s="6">
        <f t="shared" si="355"/>
        <v>4.3772407118406225</v>
      </c>
      <c r="T879" s="6">
        <v>278.39750889326041</v>
      </c>
      <c r="U879" s="6">
        <f t="shared" si="356"/>
        <v>5.6290499804793566</v>
      </c>
      <c r="V879" s="8">
        <f>YEAR(Table6[[#This Row],[Date]])</f>
        <v>2018</v>
      </c>
      <c r="W879" s="8">
        <f>WEEKNUM(Table6[[#This Row],[Date]])</f>
        <v>41</v>
      </c>
      <c r="X879" t="s">
        <v>1046</v>
      </c>
      <c r="Y879" s="9">
        <f>Table6[[#This Row],[LNTVLING]]+Table6[[#This Row],[LNRADIOLING]]+Table6[[#This Row],[LNONLINELING]]</f>
        <v>16.396782003098586</v>
      </c>
      <c r="Z879">
        <f t="shared" si="377"/>
        <v>1</v>
      </c>
      <c r="AA879">
        <f t="shared" si="358"/>
        <v>0</v>
      </c>
      <c r="AB879">
        <f t="shared" si="359"/>
        <v>0</v>
      </c>
      <c r="AC879">
        <f t="shared" si="360"/>
        <v>0</v>
      </c>
      <c r="AD879">
        <f t="shared" si="361"/>
        <v>0</v>
      </c>
      <c r="AE879">
        <f t="shared" si="362"/>
        <v>0</v>
      </c>
      <c r="AF879">
        <f t="shared" si="363"/>
        <v>1</v>
      </c>
      <c r="AG879" s="9">
        <f>'[1]1'!J$20+'[1]1'!J$21*Table6[[#This Row],[TV_State]]</f>
        <v>2386.7648487941242</v>
      </c>
      <c r="AH879" s="9">
        <f>Table6[[#This Row],[sales]]-Table6[[#This Row],[Pred_1]]</f>
        <v>-2108.367339900864</v>
      </c>
      <c r="AI879">
        <f>ABS(Table6[[#This Row],[Res_1]])/Table6[[#This Row],[sales]]</f>
        <v>7.5732263132757662</v>
      </c>
      <c r="AJ879" s="9">
        <f>'[1]2'!J$20+'[1]2'!J$21*Table6[[#This Row],[Radio_State]]</f>
        <v>2413.3369308292131</v>
      </c>
      <c r="AK879" s="9">
        <f>Table6[[#This Row],[sales]]-Table6[[#This Row],[ Pred_2 ]]</f>
        <v>-2134.9394219359529</v>
      </c>
      <c r="AL879">
        <f>ABS(Table6[[#This Row],[ Res_2 ]])/Table6[[#This Row],[sales]]</f>
        <v>7.6686728642909801</v>
      </c>
      <c r="AM879" s="10">
        <f>'[1]3'!J$20+'[1]3'!J$21*Data!O879</f>
        <v>2260.7091723942822</v>
      </c>
      <c r="AN879" s="9">
        <f>Table6[[#This Row],[sales]]-Table6[[#This Row],[Pred_3]]</f>
        <v>-1982.3116635010217</v>
      </c>
      <c r="AO879" s="9">
        <f>ABS(Table6[[#This Row],[Res_3]])/Table6[[#This Row],[sales]]</f>
        <v>7.1204360677704708</v>
      </c>
      <c r="AP879" s="9">
        <f>'[1]4'!L$21+'[1]4'!L$27*Table6[[#This Row],[TV_State]]+'[1]4'!L$22*Table6[[#This Row],[NJ_DUM]]+'[1]4'!L$23*Table6[[#This Row],[NY_DUM]]+'[1]4'!L$24*Table6[[#This Row],[PA_DUM]]+'[1]4'!L$25*Table6[[#This Row],[CT_DUM]]+'[1]4'!L$26*Table6[[#This Row],[DL_DUM]]</f>
        <v>474.91967825801032</v>
      </c>
      <c r="AQ879" s="9">
        <f>Table6[[#This Row],[sales]]-Table6[[#This Row],[Pred_4]]</f>
        <v>-196.52216936474991</v>
      </c>
      <c r="AR879">
        <f>ABS(Table6[[#This Row],[Res_4]]/Table6[[#This Row],[sales]])</f>
        <v>0.70590491325156901</v>
      </c>
      <c r="AS879" s="9">
        <f>'[1]5'!L$20+'[1]5'!L$26*Table6[[#This Row],[Radio_State]]+'[1]5'!L$21*Table6[[#This Row],[NJ_DUM]]+'[1]5'!L$22*Table6[[#This Row],[NY_DUM]]+'[1]5'!L$23*Table6[[#This Row],[PA_DUM]]+'[1]5'!L$24*Table6[[#This Row],[CT_DUM]]+'[1]5'!L$25*Table6[[#This Row],[DL_DUM]]</f>
        <v>476.90106247256148</v>
      </c>
      <c r="AT879" s="9">
        <f>Table6[[#This Row],[sales]]-Table6[[#This Row],[Pred_5]]</f>
        <v>-198.50355357930107</v>
      </c>
      <c r="AU879" s="9">
        <f>ABS(Table6[[#This Row],[Red_5]]/Table6[[#This Row],[sales]])</f>
        <v>0.71302201793554387</v>
      </c>
      <c r="AV879" s="9">
        <f>'[1]6'!L$20+'[1]6'!L$26*Table6[[#This Row],[Online]]+'[1]6'!L$21*Table6[[#This Row],[NJ_DUM]]+'[1]6'!L$22*Table6[[#This Row],[NY_DUM]]+'[1]6'!L$23*Table6[[#This Row],[PA_DUM]]+'[1]6'!L$24*Table6[[#This Row],[CT_DUM]]+'[1]6'!L$25*Table6[[#This Row],[DL_DUM]]</f>
        <v>340.56442087968912</v>
      </c>
      <c r="AW879" s="9">
        <f>Table6[[#This Row],[sales]]-Table6[[#This Row],[Pred_6]]</f>
        <v>-62.166911986428715</v>
      </c>
      <c r="AX879" s="9">
        <f>ABS(Table6[[#This Row],[Red_6]]/Table6[[#This Row],[sales]])</f>
        <v>0.2233026877056718</v>
      </c>
      <c r="AY879" s="9">
        <f>'[1]7'!L$21+'[1]7'!L$27*Table6[[#This Row],[LNTV]]+'[1]7'!L$22*Table6[[#This Row],[NJ_DUM]]+'[1]7'!L$23*Table6[[#This Row],[NY_DUM]]+'[1]7'!L$24*Table6[[#This Row],[PA_DUM]]+'[1]7'!L$25*Table6[[#This Row],[CT_DUM]]+'[1]7'!L$26*Table6[[#This Row],[DL_DUM]]</f>
        <v>5.9181402974620809</v>
      </c>
      <c r="AZ879" s="9">
        <f>Table6[[#This Row],[sales]]-Table6[[#This Row],[Pred_7]]</f>
        <v>272.47936859579835</v>
      </c>
      <c r="BA879" s="9">
        <f>ABS(Table6[[#This Row],[Red_7]]/Table6[[#This Row],[sales]])</f>
        <v>0.97874212193568466</v>
      </c>
      <c r="BB879" s="9">
        <f>'[1]8'!O$22+'[1]8'!O$28*Table6[[#This Row],[LNRADIOLING]]+'[1]8'!O$23*Table6[[#This Row],[DL_DUM]]+'[1]8'!O$24*Table6[[#This Row],[CT_DUM]]+'[1]8'!O$25*Table6[[#This Row],[PA_DUM]]+'[1]8'!O$26*Table6[[#This Row],[NY_DUM]]+'[1]8'!O$27*Table6[[#This Row],[NJ_DUM]]</f>
        <v>5.8831203497066404</v>
      </c>
      <c r="BC879" s="9">
        <f>Table6[[#This Row],[sales]]-Table6[[#This Row],[Pred_8]]</f>
        <v>272.51438854355376</v>
      </c>
      <c r="BD879" s="9">
        <f>ABS(Table6[[#This Row],[Red_8]]/Table6[[#This Row],[sales]])</f>
        <v>0.97886791310348154</v>
      </c>
      <c r="BE879" s="9">
        <f>'[1]9'!M$19+'[1]9'!M$21*Table6[[#This Row],[LNONLINE]]+'[1]9'!M$20*Table6[[#This Row],[DL_DUM]]+'[1]9'!M$22*Table6[[#This Row],[CT_DUM]]+'[1]9'!M$23*Table6[[#This Row],[PA_DUM]]+'[1]9'!M$24*Table6[[#This Row],[NY_DUM]]+'[1]9'!M$25*Table6[[#This Row],[NJ_DUM]]</f>
        <v>5.928160876244589</v>
      </c>
      <c r="BF879" s="9">
        <f>Table6[[#This Row],[sales]]-Table6[[#This Row],[Pred_9]]</f>
        <v>272.46934801701582</v>
      </c>
      <c r="BG879" s="9">
        <f>ABS(Table6[[#This Row],[Red_9]]/Table6[[#This Row],[sales]])</f>
        <v>0.97870612815534397</v>
      </c>
      <c r="BH879" s="9">
        <f>'[1]10'!P$22+'[1]10'!P$30*Table6[[#This Row],[LNTV]]+'[1]10'!P$29*Table6[[#This Row],[LNRADIOLING]]+'[1]10'!P$24*Table6[[#This Row],[LNONLINELING]]+'[1]10'!P$23*Table6[[#This Row],[DL_DUM]]+'[1]10'!P$25*Table6[[#This Row],[CT_DUM]]+'[1]10'!P$26*Table6[[#This Row],[PA_DUM]]+'[1]10'!P$27*Table6[[#This Row],[NY_DUM]]+'[1]10'!P$28*Table6[[#This Row],[NJ_DUM]]</f>
        <v>5.878483515648588</v>
      </c>
      <c r="BI879" s="9">
        <f>Table6[[#This Row],[sales]]-Table6[[#This Row],[Pred_10]]</f>
        <v>272.5190253776118</v>
      </c>
      <c r="BJ879" s="45">
        <f>ABS(Table6[[#This Row],[Red_10]]/Table6[[#This Row],[sales]])</f>
        <v>0.97888456854726213</v>
      </c>
      <c r="BK879" s="9">
        <f>'[1]11'!P$32+'[1]11'!P$40*Table6[[#This Row],[LNONLINELING]]+'[1]11'!P$39*Table6[[#This Row],[LNRADIOLING]]+'[1]11'!P$38*Table6[[#This Row],[LNTVLING]]+'[1]11'!P$33*Table6[[#This Row],[DL_DUM]]+'[1]11'!P$34*Table6[[#This Row],[CT_DUM]]+'[1]11'!P$35*Table6[[#This Row],[PA_DUM]]+'[1]11'!P$36*Table6[[#This Row],[NY_DUM]]+'[1]11'!P$37*Table6[[#This Row],[NJ_DUM]]</f>
        <v>5.8276419289699488</v>
      </c>
      <c r="BL879" s="9">
        <f>Table6[[#This Row],[sales]]-Table6[[#This Row],[ Pred_11]]</f>
        <v>272.56986696429044</v>
      </c>
      <c r="BM879" s="47">
        <f>ABS(Table6[[#This Row],[ Red_11]]/Table6[[#This Row],[sales]])</f>
        <v>0.97906719082316096</v>
      </c>
      <c r="BN879" s="9">
        <f>'[1]12'!K$22+'[1]12'!K$28*Table6[[#This Row],[COMBINE LN LING]]+'[1]12'!K$23*Table6[[#This Row],[DL_DUM]]+'[1]12'!K$24*Table6[[#This Row],[CT_DUM]]+'[1]12'!K$25*Table6[[#This Row],[PA_DUM]]+'[1]12'!K$26*Table6[[#This Row],[NY_DUM]]+'[1]12'!K$27*Table6[[#This Row],[NJ_DUM]]</f>
        <v>5.949171462670515</v>
      </c>
      <c r="BO879" s="9">
        <f>Table6[[#This Row],[sales]]-Table6[[#This Row],[ Pred_12]]</f>
        <v>272.4483374305899</v>
      </c>
      <c r="BP879" s="47">
        <f>ABS(Table6[[#This Row],[ Red_12]]/Table6[[#This Row],[sales]])</f>
        <v>0.97863065841960728</v>
      </c>
      <c r="BQ879">
        <f>LN(G879+'2019 Totals and Calculations'!C$18)</f>
        <v>7.2526323851488916</v>
      </c>
      <c r="BR879">
        <f>LN(Table6[[#This Row],[PROF RADIO]]+'2019 Totals and Calculations'!D$18)</f>
        <v>5.3955861272809349</v>
      </c>
      <c r="BS879">
        <f>LN(Table6[[#This Row],[ONLINE LINGERING]]+'2019 Totals and Calculations'!E$18)</f>
        <v>4.8142871491587043</v>
      </c>
      <c r="BT879">
        <f>MONTH(Table6[[#This Row],[Date]])</f>
        <v>10</v>
      </c>
      <c r="BU879">
        <f t="shared" si="364"/>
        <v>0</v>
      </c>
      <c r="BV879">
        <f t="shared" si="365"/>
        <v>0</v>
      </c>
      <c r="BW879">
        <f t="shared" si="366"/>
        <v>0</v>
      </c>
      <c r="BX879">
        <f t="shared" si="367"/>
        <v>0</v>
      </c>
      <c r="BY879">
        <f t="shared" si="368"/>
        <v>0</v>
      </c>
      <c r="BZ879">
        <f t="shared" si="369"/>
        <v>0</v>
      </c>
      <c r="CA879">
        <f t="shared" si="370"/>
        <v>0</v>
      </c>
      <c r="CB879">
        <f t="shared" si="371"/>
        <v>0</v>
      </c>
      <c r="CC879">
        <f t="shared" si="372"/>
        <v>0</v>
      </c>
      <c r="CD879">
        <f t="shared" si="373"/>
        <v>1</v>
      </c>
      <c r="CE879">
        <f t="shared" si="374"/>
        <v>0</v>
      </c>
      <c r="CF879">
        <f t="shared" si="375"/>
        <v>0</v>
      </c>
      <c r="CG879">
        <f t="shared" si="378"/>
        <v>93</v>
      </c>
      <c r="CH87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249.24245756064374</v>
      </c>
      <c r="CI879" s="79">
        <f>Table6[[#This Row],[sales]]-CH879</f>
        <v>29.155051332616665</v>
      </c>
      <c r="CJ879">
        <f>ABS(Table6[[#This Row],[sales]]-CH879)/Table6[[#This Row],[sales]]</f>
        <v>0.10472454099362979</v>
      </c>
      <c r="CK87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247.69132038894591</v>
      </c>
      <c r="CL879" s="79">
        <f>Table6[[#This Row],[sales]]-CK879</f>
        <v>30.706188504314497</v>
      </c>
      <c r="CM879">
        <f>ABS(Table6[[#This Row],[sales]]-CK879)/Table6[[#This Row],[sales]]</f>
        <v>0.11029620425263024</v>
      </c>
      <c r="CN87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244.36895626923194</v>
      </c>
      <c r="CO879" s="79">
        <f>Table6[[#This Row],[sales]]-CN879</f>
        <v>34.028552624028464</v>
      </c>
      <c r="CP879">
        <f>ABS(Table6[[#This Row],[sales]]-CN879)/Table6[[#This Row],[sales]]</f>
        <v>0.12223009020197538</v>
      </c>
      <c r="CQ87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253.75051096501338</v>
      </c>
      <c r="CR879" s="79">
        <f>Table6[[#This Row],[sales]]-CQ879</f>
        <v>24.646997928247032</v>
      </c>
      <c r="CS879">
        <f>ABS(Table6[[#This Row],[sales]]-CQ879)/Table6[[#This Row],[sales]]</f>
        <v>8.8531675539154586E-2</v>
      </c>
    </row>
    <row r="880" spans="1:97" x14ac:dyDescent="0.2">
      <c r="A880">
        <v>879</v>
      </c>
      <c r="B880" t="s">
        <v>953</v>
      </c>
      <c r="C880" s="5">
        <v>43387</v>
      </c>
      <c r="D880" s="6">
        <v>1085.5919878863403</v>
      </c>
      <c r="E880" s="8">
        <f>YEAR(Table6[[#This Row],[Date]])</f>
        <v>2018</v>
      </c>
      <c r="F880" s="6">
        <f>Table6[[#This Row],[TV_State]]+Table6[[#This Row],[Radio_State]]+Table6[[#This Row],[Online]]</f>
        <v>1326.8346518610826</v>
      </c>
      <c r="G880" s="6">
        <f t="shared" si="351"/>
        <v>1061.0786204187366</v>
      </c>
      <c r="H880" s="6">
        <f>LN(Table6[[#This Row],[PROF TV LING]])</f>
        <v>6.967041236169103</v>
      </c>
      <c r="I880" s="6">
        <f t="shared" si="352"/>
        <v>6.9898807281381741</v>
      </c>
      <c r="J880" s="6">
        <v>160.82844264982822</v>
      </c>
      <c r="K880" s="6">
        <f t="shared" si="357"/>
        <v>159.2516932120848</v>
      </c>
      <c r="L880" s="6">
        <f>0.5*J879+0.5*Table6[[#This Row],[Radio_State]]</f>
        <v>160.03226224067066</v>
      </c>
      <c r="M880" s="6">
        <f>LN(Table6[[#This Row],[RADIO LINGERING ]])</f>
        <v>5.0753754339116073</v>
      </c>
      <c r="N880" s="6">
        <f t="shared" si="353"/>
        <v>5.0803382232537357</v>
      </c>
      <c r="O880" s="6">
        <v>80.414221324914109</v>
      </c>
      <c r="P880" s="6">
        <f t="shared" si="354"/>
        <v>80.529411002521826</v>
      </c>
      <c r="Q880" s="6">
        <f>0.3*O879+0.7*Table6[[#This Row],[Online]]</f>
        <v>80.175367202166839</v>
      </c>
      <c r="R880" s="6">
        <f>LN(Table6[[#This Row],[ONLINE LINGERING]])</f>
        <v>4.3842163255770474</v>
      </c>
      <c r="S880" s="6">
        <f t="shared" si="355"/>
        <v>4.3871910426937903</v>
      </c>
      <c r="T880" s="6">
        <v>235.91127284754086</v>
      </c>
      <c r="U880" s="6">
        <f t="shared" si="356"/>
        <v>5.4634557718235666</v>
      </c>
      <c r="V880" s="8">
        <f>YEAR(Table6[[#This Row],[Date]])</f>
        <v>2018</v>
      </c>
      <c r="W880" s="8">
        <f>WEEKNUM(Table6[[#This Row],[Date]])</f>
        <v>42</v>
      </c>
      <c r="X880" t="s">
        <v>1047</v>
      </c>
      <c r="Y880" s="9">
        <f>Table6[[#This Row],[LNTVLING]]+Table6[[#This Row],[LNRADIOLING]]+Table6[[#This Row],[LNONLINELING]]</f>
        <v>16.426632995657759</v>
      </c>
      <c r="Z880">
        <f t="shared" si="377"/>
        <v>1</v>
      </c>
      <c r="AA880">
        <f t="shared" si="358"/>
        <v>0</v>
      </c>
      <c r="AB880">
        <f t="shared" si="359"/>
        <v>0</v>
      </c>
      <c r="AC880">
        <f t="shared" si="360"/>
        <v>0</v>
      </c>
      <c r="AD880">
        <f t="shared" si="361"/>
        <v>0</v>
      </c>
      <c r="AE880">
        <f t="shared" si="362"/>
        <v>0</v>
      </c>
      <c r="AF880">
        <f t="shared" si="363"/>
        <v>1</v>
      </c>
      <c r="AG880" s="9">
        <f>'[1]1'!J$20+'[1]1'!J$21*Table6[[#This Row],[TV_State]]</f>
        <v>2397.3351718275026</v>
      </c>
      <c r="AH880" s="9">
        <f>Table6[[#This Row],[sales]]-Table6[[#This Row],[Pred_1]]</f>
        <v>-2161.4238989799619</v>
      </c>
      <c r="AI880">
        <f>ABS(Table6[[#This Row],[Res_1]])/Table6[[#This Row],[sales]]</f>
        <v>9.162020419332805</v>
      </c>
      <c r="AJ880" s="9">
        <f>'[1]2'!J$20+'[1]2'!J$21*Table6[[#This Row],[Radio_State]]</f>
        <v>2420.3274820975303</v>
      </c>
      <c r="AK880" s="9">
        <f>Table6[[#This Row],[sales]]-Table6[[#This Row],[ Pred_2 ]]</f>
        <v>-2184.4162092499896</v>
      </c>
      <c r="AL880">
        <f>ABS(Table6[[#This Row],[ Res_2 ]])/Table6[[#This Row],[sales]]</f>
        <v>9.2594821047898055</v>
      </c>
      <c r="AM880" s="10">
        <f>'[1]3'!J$20+'[1]3'!J$21*Data!O880</f>
        <v>2265.3089623009764</v>
      </c>
      <c r="AN880" s="9">
        <f>Table6[[#This Row],[sales]]-Table6[[#This Row],[Pred_3]]</f>
        <v>-2029.3976894534355</v>
      </c>
      <c r="AO880" s="9">
        <f>ABS(Table6[[#This Row],[Res_3]])/Table6[[#This Row],[sales]]</f>
        <v>8.6023769231449432</v>
      </c>
      <c r="AP880" s="9">
        <f>'[1]4'!L$21+'[1]4'!L$27*Table6[[#This Row],[TV_State]]+'[1]4'!L$22*Table6[[#This Row],[NJ_DUM]]+'[1]4'!L$23*Table6[[#This Row],[NY_DUM]]+'[1]4'!L$24*Table6[[#This Row],[PA_DUM]]+'[1]4'!L$25*Table6[[#This Row],[CT_DUM]]+'[1]4'!L$26*Table6[[#This Row],[DL_DUM]]</f>
        <v>477.2905750971322</v>
      </c>
      <c r="AQ880" s="9">
        <f>Table6[[#This Row],[sales]]-Table6[[#This Row],[Pred_4]]</f>
        <v>-241.37930224959135</v>
      </c>
      <c r="AR880">
        <f>ABS(Table6[[#This Row],[Res_4]]/Table6[[#This Row],[sales]])</f>
        <v>1.0231783302936279</v>
      </c>
      <c r="AS880" s="9">
        <f>'[1]5'!L$20+'[1]5'!L$26*Table6[[#This Row],[Radio_State]]+'[1]5'!L$21*Table6[[#This Row],[NJ_DUM]]+'[1]5'!L$22*Table6[[#This Row],[NY_DUM]]+'[1]5'!L$23*Table6[[#This Row],[PA_DUM]]+'[1]5'!L$24*Table6[[#This Row],[CT_DUM]]+'[1]5'!L$25*Table6[[#This Row],[DL_DUM]]</f>
        <v>479.70615781401654</v>
      </c>
      <c r="AT880" s="9">
        <f>Table6[[#This Row],[sales]]-Table6[[#This Row],[Pred_5]]</f>
        <v>-243.79488496647568</v>
      </c>
      <c r="AU880" s="9">
        <f>ABS(Table6[[#This Row],[Red_5]]/Table6[[#This Row],[sales]])</f>
        <v>1.0334176998995281</v>
      </c>
      <c r="AV880" s="9">
        <f>'[1]6'!L$20+'[1]6'!L$26*Table6[[#This Row],[Online]]+'[1]6'!L$21*Table6[[#This Row],[NJ_DUM]]+'[1]6'!L$22*Table6[[#This Row],[NY_DUM]]+'[1]6'!L$23*Table6[[#This Row],[PA_DUM]]+'[1]6'!L$24*Table6[[#This Row],[CT_DUM]]+'[1]6'!L$25*Table6[[#This Row],[DL_DUM]]</f>
        <v>344.02960310035058</v>
      </c>
      <c r="AW880" s="9">
        <f>Table6[[#This Row],[sales]]-Table6[[#This Row],[Pred_6]]</f>
        <v>-108.11833025280973</v>
      </c>
      <c r="AX880" s="9">
        <f>ABS(Table6[[#This Row],[Red_6]]/Table6[[#This Row],[sales]])</f>
        <v>0.45830082194792732</v>
      </c>
      <c r="AY880" s="9">
        <f>'[1]7'!L$21+'[1]7'!L$27*Table6[[#This Row],[LNTV]]+'[1]7'!L$22*Table6[[#This Row],[NJ_DUM]]+'[1]7'!L$23*Table6[[#This Row],[NY_DUM]]+'[1]7'!L$24*Table6[[#This Row],[PA_DUM]]+'[1]7'!L$25*Table6[[#This Row],[CT_DUM]]+'[1]7'!L$26*Table6[[#This Row],[DL_DUM]]</f>
        <v>5.9192416447520824</v>
      </c>
      <c r="AZ880" s="9">
        <f>Table6[[#This Row],[sales]]-Table6[[#This Row],[Pred_7]]</f>
        <v>229.99203120278878</v>
      </c>
      <c r="BA880" s="9">
        <f>ABS(Table6[[#This Row],[Red_7]]/Table6[[#This Row],[sales]])</f>
        <v>0.97490903434454601</v>
      </c>
      <c r="BB880" s="9">
        <f>'[1]8'!O$22+'[1]8'!O$28*Table6[[#This Row],[LNRADIOLING]]+'[1]8'!O$23*Table6[[#This Row],[DL_DUM]]+'[1]8'!O$24*Table6[[#This Row],[CT_DUM]]+'[1]8'!O$25*Table6[[#This Row],[PA_DUM]]+'[1]8'!O$26*Table6[[#This Row],[NY_DUM]]+'[1]8'!O$27*Table6[[#This Row],[NJ_DUM]]</f>
        <v>5.8838302157104163</v>
      </c>
      <c r="BC880" s="9">
        <f>Table6[[#This Row],[sales]]-Table6[[#This Row],[Pred_8]]</f>
        <v>230.02744263183044</v>
      </c>
      <c r="BD880" s="9">
        <f>ABS(Table6[[#This Row],[Red_8]]/Table6[[#This Row],[sales]])</f>
        <v>0.97505913920648934</v>
      </c>
      <c r="BE880" s="9">
        <f>'[1]9'!M$19+'[1]9'!M$21*Table6[[#This Row],[LNONLINE]]+'[1]9'!M$20*Table6[[#This Row],[DL_DUM]]+'[1]9'!M$22*Table6[[#This Row],[CT_DUM]]+'[1]9'!M$23*Table6[[#This Row],[PA_DUM]]+'[1]9'!M$24*Table6[[#This Row],[NY_DUM]]+'[1]9'!M$25*Table6[[#This Row],[NJ_DUM]]</f>
        <v>5.9313113245759217</v>
      </c>
      <c r="BF880" s="9">
        <f>Table6[[#This Row],[sales]]-Table6[[#This Row],[Pred_9]]</f>
        <v>229.97996152296494</v>
      </c>
      <c r="BG880" s="9">
        <f>ABS(Table6[[#This Row],[Red_9]]/Table6[[#This Row],[sales]])</f>
        <v>0.97485787239845434</v>
      </c>
      <c r="BH880" s="9">
        <f>'[1]10'!P$22+'[1]10'!P$30*Table6[[#This Row],[LNTV]]+'[1]10'!P$29*Table6[[#This Row],[LNRADIOLING]]+'[1]10'!P$24*Table6[[#This Row],[LNONLINELING]]+'[1]10'!P$23*Table6[[#This Row],[DL_DUM]]+'[1]10'!P$25*Table6[[#This Row],[CT_DUM]]+'[1]10'!P$26*Table6[[#This Row],[PA_DUM]]+'[1]10'!P$27*Table6[[#This Row],[NY_DUM]]+'[1]10'!P$28*Table6[[#This Row],[NJ_DUM]]</f>
        <v>5.880294598924805</v>
      </c>
      <c r="BI880" s="9">
        <f>Table6[[#This Row],[sales]]-Table6[[#This Row],[Pred_10]]</f>
        <v>230.03097824861607</v>
      </c>
      <c r="BJ880" s="45">
        <f>ABS(Table6[[#This Row],[Red_10]]/Table6[[#This Row],[sales]])</f>
        <v>0.9750741262681204</v>
      </c>
      <c r="BK880" s="9">
        <f>'[1]11'!P$32+'[1]11'!P$40*Table6[[#This Row],[LNONLINELING]]+'[1]11'!P$39*Table6[[#This Row],[LNRADIOLING]]+'[1]11'!P$38*Table6[[#This Row],[LNTVLING]]+'[1]11'!P$33*Table6[[#This Row],[DL_DUM]]+'[1]11'!P$34*Table6[[#This Row],[CT_DUM]]+'[1]11'!P$35*Table6[[#This Row],[PA_DUM]]+'[1]11'!P$36*Table6[[#This Row],[NY_DUM]]+'[1]11'!P$37*Table6[[#This Row],[NJ_DUM]]</f>
        <v>5.8287673266408042</v>
      </c>
      <c r="BL880" s="9">
        <f>Table6[[#This Row],[sales]]-Table6[[#This Row],[ Pred_11]]</f>
        <v>230.08250552090004</v>
      </c>
      <c r="BM880" s="47">
        <f>ABS(Table6[[#This Row],[ Red_11]]/Table6[[#This Row],[sales]])</f>
        <v>0.97529254428461465</v>
      </c>
      <c r="BN880" s="9">
        <f>'[1]12'!K$22+'[1]12'!K$28*Table6[[#This Row],[COMBINE LN LING]]+'[1]12'!K$23*Table6[[#This Row],[DL_DUM]]+'[1]12'!K$24*Table6[[#This Row],[CT_DUM]]+'[1]12'!K$25*Table6[[#This Row],[PA_DUM]]+'[1]12'!K$26*Table6[[#This Row],[NY_DUM]]+'[1]12'!K$27*Table6[[#This Row],[NJ_DUM]]</f>
        <v>5.9520441990773296</v>
      </c>
      <c r="BO880" s="9">
        <f>Table6[[#This Row],[sales]]-Table6[[#This Row],[ Pred_12]]</f>
        <v>229.95922864846352</v>
      </c>
      <c r="BP880" s="47">
        <f>ABS(Table6[[#This Row],[ Red_12]]/Table6[[#This Row],[sales]])</f>
        <v>0.97476998819414673</v>
      </c>
      <c r="BQ880">
        <f>LN(G880+'2019 Totals and Calculations'!C$18)</f>
        <v>7.2600461208475133</v>
      </c>
      <c r="BR880">
        <f>LN(Table6[[#This Row],[PROF RADIO]]+'2019 Totals and Calculations'!D$18)</f>
        <v>5.4027136851861268</v>
      </c>
      <c r="BS880">
        <f>LN(Table6[[#This Row],[ONLINE LINGERING]]+'2019 Totals and Calculations'!E$18)</f>
        <v>4.8207067274721362</v>
      </c>
      <c r="BT880">
        <f>MONTH(Table6[[#This Row],[Date]])</f>
        <v>10</v>
      </c>
      <c r="BU880">
        <f t="shared" si="364"/>
        <v>0</v>
      </c>
      <c r="BV880">
        <f t="shared" si="365"/>
        <v>0</v>
      </c>
      <c r="BW880">
        <f t="shared" si="366"/>
        <v>0</v>
      </c>
      <c r="BX880">
        <f t="shared" si="367"/>
        <v>0</v>
      </c>
      <c r="BY880">
        <f t="shared" si="368"/>
        <v>0</v>
      </c>
      <c r="BZ880">
        <f t="shared" si="369"/>
        <v>0</v>
      </c>
      <c r="CA880">
        <f t="shared" si="370"/>
        <v>0</v>
      </c>
      <c r="CB880">
        <f t="shared" si="371"/>
        <v>0</v>
      </c>
      <c r="CC880">
        <f t="shared" si="372"/>
        <v>0</v>
      </c>
      <c r="CD880">
        <f t="shared" si="373"/>
        <v>1</v>
      </c>
      <c r="CE880">
        <f t="shared" si="374"/>
        <v>0</v>
      </c>
      <c r="CF880">
        <f t="shared" si="375"/>
        <v>0</v>
      </c>
      <c r="CG880">
        <f t="shared" si="378"/>
        <v>94</v>
      </c>
      <c r="CH88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250.4700040123559</v>
      </c>
      <c r="CI880" s="79">
        <f>Table6[[#This Row],[sales]]-CH880</f>
        <v>-14.558731164815043</v>
      </c>
      <c r="CJ880">
        <f>ABS(Table6[[#This Row],[sales]]-CH880)/Table6[[#This Row],[sales]]</f>
        <v>6.1712740510809397E-2</v>
      </c>
      <c r="CK88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248.79626712029719</v>
      </c>
      <c r="CL880" s="79">
        <f>Table6[[#This Row],[sales]]-CK880</f>
        <v>-12.88499427275633</v>
      </c>
      <c r="CM880">
        <f>ABS(Table6[[#This Row],[sales]]-CK880)/Table6[[#This Row],[sales]]</f>
        <v>5.4617967667375263E-2</v>
      </c>
      <c r="CN88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245.45891012359562</v>
      </c>
      <c r="CO880" s="79">
        <f>Table6[[#This Row],[sales]]-CN880</f>
        <v>-9.5476372760547576</v>
      </c>
      <c r="CP880">
        <f>ABS(Table6[[#This Row],[sales]]-CN880)/Table6[[#This Row],[sales]]</f>
        <v>4.0471305846520436E-2</v>
      </c>
      <c r="CQ88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255.37328380972295</v>
      </c>
      <c r="CR880" s="79">
        <f>Table6[[#This Row],[sales]]-CQ880</f>
        <v>-19.462010962182092</v>
      </c>
      <c r="CS880">
        <f>ABS(Table6[[#This Row],[sales]]-CQ880)/Table6[[#This Row],[sales]]</f>
        <v>8.2497163985713981E-2</v>
      </c>
    </row>
    <row r="881" spans="1:97" x14ac:dyDescent="0.2">
      <c r="A881">
        <v>880</v>
      </c>
      <c r="B881" t="s">
        <v>953</v>
      </c>
      <c r="C881" s="5">
        <v>43394</v>
      </c>
      <c r="D881" s="6">
        <v>1096.4479077652038</v>
      </c>
      <c r="E881" s="8">
        <f>YEAR(Table6[[#This Row],[Date]])</f>
        <v>2018</v>
      </c>
      <c r="F881" s="6">
        <f>Table6[[#This Row],[TV_State]]+Table6[[#This Row],[Radio_State]]+Table6[[#This Row],[Online]]</f>
        <v>1340.1029983796934</v>
      </c>
      <c r="G881" s="6">
        <f t="shared" si="351"/>
        <v>1071.6894066226769</v>
      </c>
      <c r="H881" s="6">
        <f>LN(Table6[[#This Row],[PROF TV LING]])</f>
        <v>6.9769915670220408</v>
      </c>
      <c r="I881" s="6">
        <f t="shared" si="352"/>
        <v>6.9998310589913419</v>
      </c>
      <c r="J881" s="6">
        <v>162.43672707632649</v>
      </c>
      <c r="K881" s="6">
        <f t="shared" si="357"/>
        <v>160.84421014420565</v>
      </c>
      <c r="L881" s="6">
        <f>0.5*J880+0.5*Table6[[#This Row],[Radio_State]]</f>
        <v>161.63258486307734</v>
      </c>
      <c r="M881" s="6">
        <f>LN(Table6[[#This Row],[RADIO LINGERING ]])</f>
        <v>5.0853257647647752</v>
      </c>
      <c r="N881" s="6">
        <f t="shared" si="353"/>
        <v>5.0902885541069036</v>
      </c>
      <c r="O881" s="6">
        <v>81.218363538163231</v>
      </c>
      <c r="P881" s="6">
        <f t="shared" si="354"/>
        <v>81.011677777470808</v>
      </c>
      <c r="Q881" s="6">
        <f>0.3*O880+0.7*Table6[[#This Row],[Online]]</f>
        <v>80.977120874188486</v>
      </c>
      <c r="R881" s="6">
        <f>LN(Table6[[#This Row],[ONLINE LINGERING]])</f>
        <v>4.3941666564302153</v>
      </c>
      <c r="S881" s="6">
        <f t="shared" si="355"/>
        <v>4.3971413735469582</v>
      </c>
      <c r="T881" s="6">
        <v>255.07305802428249</v>
      </c>
      <c r="U881" s="6">
        <f t="shared" si="356"/>
        <v>5.5415500061805592</v>
      </c>
      <c r="V881" s="8">
        <f>YEAR(Table6[[#This Row],[Date]])</f>
        <v>2018</v>
      </c>
      <c r="W881" s="8">
        <f>WEEKNUM(Table6[[#This Row],[Date]])</f>
        <v>43</v>
      </c>
      <c r="X881" t="s">
        <v>1048</v>
      </c>
      <c r="Y881" s="9">
        <f>Table6[[#This Row],[LNTVLING]]+Table6[[#This Row],[LNRADIOLING]]+Table6[[#This Row],[LNONLINELING]]</f>
        <v>16.45648398821703</v>
      </c>
      <c r="Z881">
        <f t="shared" si="377"/>
        <v>1</v>
      </c>
      <c r="AA881">
        <f t="shared" si="358"/>
        <v>0</v>
      </c>
      <c r="AB881">
        <f t="shared" si="359"/>
        <v>0</v>
      </c>
      <c r="AC881">
        <f t="shared" si="360"/>
        <v>0</v>
      </c>
      <c r="AD881">
        <f t="shared" si="361"/>
        <v>0</v>
      </c>
      <c r="AE881">
        <f t="shared" si="362"/>
        <v>0</v>
      </c>
      <c r="AF881">
        <f t="shared" si="363"/>
        <v>1</v>
      </c>
      <c r="AG881" s="9">
        <f>'[1]1'!J$20+'[1]1'!J$21*Table6[[#This Row],[TV_State]]</f>
        <v>2408.0111980912143</v>
      </c>
      <c r="AH881" s="9">
        <f>Table6[[#This Row],[sales]]-Table6[[#This Row],[Pred_1]]</f>
        <v>-2152.9381400669317</v>
      </c>
      <c r="AI881">
        <f>ABS(Table6[[#This Row],[Res_1]])/Table6[[#This Row],[sales]]</f>
        <v>8.4404764530716374</v>
      </c>
      <c r="AJ881" s="9">
        <f>'[1]2'!J$20+'[1]2'!J$21*Table6[[#This Row],[Radio_State]]</f>
        <v>2427.3879388785308</v>
      </c>
      <c r="AK881" s="9">
        <f>Table6[[#This Row],[sales]]-Table6[[#This Row],[ Pred_2 ]]</f>
        <v>-2172.3148808542483</v>
      </c>
      <c r="AL881">
        <f>ABS(Table6[[#This Row],[ Res_2 ]])/Table6[[#This Row],[sales]]</f>
        <v>8.5164419075865236</v>
      </c>
      <c r="AM881" s="10">
        <f>'[1]3'!J$20+'[1]3'!J$21*Data!O881</f>
        <v>2269.9547501067377</v>
      </c>
      <c r="AN881" s="9">
        <f>Table6[[#This Row],[sales]]-Table6[[#This Row],[Pred_3]]</f>
        <v>-2014.8816920824552</v>
      </c>
      <c r="AO881" s="9">
        <f>ABS(Table6[[#This Row],[Res_3]])/Table6[[#This Row],[sales]]</f>
        <v>7.8992336850042477</v>
      </c>
      <c r="AP881" s="9">
        <f>'[1]4'!L$21+'[1]4'!L$27*Table6[[#This Row],[TV_State]]+'[1]4'!L$22*Table6[[#This Row],[NJ_DUM]]+'[1]4'!L$23*Table6[[#This Row],[NY_DUM]]+'[1]4'!L$24*Table6[[#This Row],[PA_DUM]]+'[1]4'!L$25*Table6[[#This Row],[CT_DUM]]+'[1]4'!L$26*Table6[[#This Row],[DL_DUM]]</f>
        <v>479.68518090464534</v>
      </c>
      <c r="AQ881" s="9">
        <f>Table6[[#This Row],[sales]]-Table6[[#This Row],[Pred_4]]</f>
        <v>-224.61212288036285</v>
      </c>
      <c r="AR881">
        <f>ABS(Table6[[#This Row],[Res_4]]/Table6[[#This Row],[sales]])</f>
        <v>0.88057956657649117</v>
      </c>
      <c r="AS881" s="9">
        <f>'[1]5'!L$20+'[1]5'!L$26*Table6[[#This Row],[Radio_State]]+'[1]5'!L$21*Table6[[#This Row],[NJ_DUM]]+'[1]5'!L$22*Table6[[#This Row],[NY_DUM]]+'[1]5'!L$23*Table6[[#This Row],[PA_DUM]]+'[1]5'!L$24*Table6[[#This Row],[CT_DUM]]+'[1]5'!L$25*Table6[[#This Row],[DL_DUM]]</f>
        <v>482.5393041088862</v>
      </c>
      <c r="AT881" s="9">
        <f>Table6[[#This Row],[sales]]-Table6[[#This Row],[Pred_5]]</f>
        <v>-227.46624608460371</v>
      </c>
      <c r="AU881" s="9">
        <f>ABS(Table6[[#This Row],[Red_5]]/Table6[[#This Row],[sales]])</f>
        <v>0.89176900079721211</v>
      </c>
      <c r="AV881" s="9">
        <f>'[1]6'!L$20+'[1]6'!L$26*Table6[[#This Row],[Online]]+'[1]6'!L$21*Table6[[#This Row],[NJ_DUM]]+'[1]6'!L$22*Table6[[#This Row],[NY_DUM]]+'[1]6'!L$23*Table6[[#This Row],[PA_DUM]]+'[1]6'!L$24*Table6[[#This Row],[CT_DUM]]+'[1]6'!L$25*Table6[[#This Row],[DL_DUM]]</f>
        <v>347.52943714321862</v>
      </c>
      <c r="AW881" s="9">
        <f>Table6[[#This Row],[sales]]-Table6[[#This Row],[Pred_6]]</f>
        <v>-92.456379118936127</v>
      </c>
      <c r="AX881" s="9">
        <f>ABS(Table6[[#This Row],[Red_6]]/Table6[[#This Row],[sales]])</f>
        <v>0.36247018730662822</v>
      </c>
      <c r="AY881" s="9">
        <f>'[1]7'!L$21+'[1]7'!L$27*Table6[[#This Row],[LNTV]]+'[1]7'!L$22*Table6[[#This Row],[NJ_DUM]]+'[1]7'!L$23*Table6[[#This Row],[NY_DUM]]+'[1]7'!L$24*Table6[[#This Row],[PA_DUM]]+'[1]7'!L$25*Table6[[#This Row],[CT_DUM]]+'[1]7'!L$26*Table6[[#This Row],[DL_DUM]]</f>
        <v>5.9203429920420829</v>
      </c>
      <c r="AZ881" s="9">
        <f>Table6[[#This Row],[sales]]-Table6[[#This Row],[Pred_7]]</f>
        <v>249.15271503224039</v>
      </c>
      <c r="BA881" s="9">
        <f>ABS(Table6[[#This Row],[Red_7]]/Table6[[#This Row],[sales]])</f>
        <v>0.97678961848068446</v>
      </c>
      <c r="BB881" s="9">
        <f>'[1]8'!O$22+'[1]8'!O$28*Table6[[#This Row],[LNRADIOLING]]+'[1]8'!O$23*Table6[[#This Row],[DL_DUM]]+'[1]8'!O$24*Table6[[#This Row],[CT_DUM]]+'[1]8'!O$25*Table6[[#This Row],[PA_DUM]]+'[1]8'!O$26*Table6[[#This Row],[NY_DUM]]+'[1]8'!O$27*Table6[[#This Row],[NJ_DUM]]</f>
        <v>5.8845400817141931</v>
      </c>
      <c r="BC881" s="9">
        <f>Table6[[#This Row],[sales]]-Table6[[#This Row],[Pred_8]]</f>
        <v>249.1885179425683</v>
      </c>
      <c r="BD881" s="9">
        <f>ABS(Table6[[#This Row],[Red_8]]/Table6[[#This Row],[sales]])</f>
        <v>0.97692998183620794</v>
      </c>
      <c r="BE881" s="9">
        <f>'[1]9'!M$19+'[1]9'!M$21*Table6[[#This Row],[LNONLINE]]+'[1]9'!M$20*Table6[[#This Row],[DL_DUM]]+'[1]9'!M$22*Table6[[#This Row],[CT_DUM]]+'[1]9'!M$23*Table6[[#This Row],[PA_DUM]]+'[1]9'!M$24*Table6[[#This Row],[NY_DUM]]+'[1]9'!M$25*Table6[[#This Row],[NJ_DUM]]</f>
        <v>5.9344617729072535</v>
      </c>
      <c r="BF881" s="9">
        <f>Table6[[#This Row],[sales]]-Table6[[#This Row],[Pred_9]]</f>
        <v>249.13859625137525</v>
      </c>
      <c r="BG881" s="9">
        <f>ABS(Table6[[#This Row],[Red_9]]/Table6[[#This Row],[sales]])</f>
        <v>0.9767342665710218</v>
      </c>
      <c r="BH881" s="9">
        <f>'[1]10'!P$22+'[1]10'!P$30*Table6[[#This Row],[LNTV]]+'[1]10'!P$29*Table6[[#This Row],[LNRADIOLING]]+'[1]10'!P$24*Table6[[#This Row],[LNONLINELING]]+'[1]10'!P$23*Table6[[#This Row],[DL_DUM]]+'[1]10'!P$25*Table6[[#This Row],[CT_DUM]]+'[1]10'!P$26*Table6[[#This Row],[PA_DUM]]+'[1]10'!P$27*Table6[[#This Row],[NY_DUM]]+'[1]10'!P$28*Table6[[#This Row],[NJ_DUM]]</f>
        <v>5.8821056822010238</v>
      </c>
      <c r="BI881" s="9">
        <f>Table6[[#This Row],[sales]]-Table6[[#This Row],[Pred_10]]</f>
        <v>249.19095234208146</v>
      </c>
      <c r="BJ881" s="45">
        <f>ABS(Table6[[#This Row],[Red_10]]/Table6[[#This Row],[sales]])</f>
        <v>0.9769395257666097</v>
      </c>
      <c r="BK881" s="9">
        <f>'[1]11'!P$32+'[1]11'!P$40*Table6[[#This Row],[LNONLINELING]]+'[1]11'!P$39*Table6[[#This Row],[LNRADIOLING]]+'[1]11'!P$38*Table6[[#This Row],[LNTVLING]]+'[1]11'!P$33*Table6[[#This Row],[DL_DUM]]+'[1]11'!P$34*Table6[[#This Row],[CT_DUM]]+'[1]11'!P$35*Table6[[#This Row],[PA_DUM]]+'[1]11'!P$36*Table6[[#This Row],[NY_DUM]]+'[1]11'!P$37*Table6[[#This Row],[NJ_DUM]]</f>
        <v>5.829892724311641</v>
      </c>
      <c r="BL881" s="9">
        <f>Table6[[#This Row],[sales]]-Table6[[#This Row],[ Pred_11]]</f>
        <v>249.24316529997085</v>
      </c>
      <c r="BM881" s="47">
        <f>ABS(Table6[[#This Row],[ Red_11]]/Table6[[#This Row],[sales]])</f>
        <v>0.97714422381780264</v>
      </c>
      <c r="BN881" s="9">
        <f>'[1]12'!K$22+'[1]12'!K$28*Table6[[#This Row],[COMBINE LN LING]]+'[1]12'!K$23*Table6[[#This Row],[DL_DUM]]+'[1]12'!K$24*Table6[[#This Row],[CT_DUM]]+'[1]12'!K$25*Table6[[#This Row],[PA_DUM]]+'[1]12'!K$26*Table6[[#This Row],[NY_DUM]]+'[1]12'!K$27*Table6[[#This Row],[NJ_DUM]]</f>
        <v>5.9549169354841549</v>
      </c>
      <c r="BO881" s="9">
        <f>Table6[[#This Row],[sales]]-Table6[[#This Row],[ Pred_12]]</f>
        <v>249.11814108879832</v>
      </c>
      <c r="BP881" s="47">
        <f>ABS(Table6[[#This Row],[ Red_12]]/Table6[[#This Row],[sales]])</f>
        <v>0.97665407322274989</v>
      </c>
      <c r="BQ881">
        <f>LN(G881+'2019 Totals and Calculations'!C$18)</f>
        <v>7.2674786162612675</v>
      </c>
      <c r="BR881">
        <f>LN(Table6[[#This Row],[PROF RADIO]]+'2019 Totals and Calculations'!D$18)</f>
        <v>5.4098613191581535</v>
      </c>
      <c r="BS881">
        <f>LN(Table6[[#This Row],[ONLINE LINGERING]]+'2019 Totals and Calculations'!E$18)</f>
        <v>4.8271489388071487</v>
      </c>
      <c r="BT881">
        <f>MONTH(Table6[[#This Row],[Date]])</f>
        <v>10</v>
      </c>
      <c r="BU881">
        <f t="shared" si="364"/>
        <v>0</v>
      </c>
      <c r="BV881">
        <f t="shared" si="365"/>
        <v>0</v>
      </c>
      <c r="BW881">
        <f t="shared" si="366"/>
        <v>0</v>
      </c>
      <c r="BX881">
        <f t="shared" si="367"/>
        <v>0</v>
      </c>
      <c r="BY881">
        <f t="shared" si="368"/>
        <v>0</v>
      </c>
      <c r="BZ881">
        <f t="shared" si="369"/>
        <v>0</v>
      </c>
      <c r="CA881">
        <f t="shared" si="370"/>
        <v>0</v>
      </c>
      <c r="CB881">
        <f t="shared" si="371"/>
        <v>0</v>
      </c>
      <c r="CC881">
        <f t="shared" si="372"/>
        <v>0</v>
      </c>
      <c r="CD881">
        <f t="shared" si="373"/>
        <v>1</v>
      </c>
      <c r="CE881">
        <f t="shared" si="374"/>
        <v>0</v>
      </c>
      <c r="CF881">
        <f t="shared" si="375"/>
        <v>0</v>
      </c>
      <c r="CG881">
        <f t="shared" si="378"/>
        <v>95</v>
      </c>
      <c r="CH88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251.70500335386492</v>
      </c>
      <c r="CI881" s="79">
        <f>Table6[[#This Row],[sales]]-CH881</f>
        <v>3.368054670417564</v>
      </c>
      <c r="CJ881">
        <f>ABS(Table6[[#This Row],[sales]]-CH881)/Table6[[#This Row],[sales]]</f>
        <v>1.3204274479262845E-2</v>
      </c>
      <c r="CK88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249.90768053871116</v>
      </c>
      <c r="CL881" s="79">
        <f>Table6[[#This Row],[sales]]-CK881</f>
        <v>5.1653774855713266</v>
      </c>
      <c r="CM881">
        <f>ABS(Table6[[#This Row],[sales]]-CK881)/Table6[[#This Row],[sales]]</f>
        <v>2.0250580463419984E-2</v>
      </c>
      <c r="CN88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246.55554793067307</v>
      </c>
      <c r="CO881" s="79">
        <f>Table6[[#This Row],[sales]]-CN881</f>
        <v>8.5175100936094168</v>
      </c>
      <c r="CP881">
        <f>ABS(Table6[[#This Row],[sales]]-CN881)/Table6[[#This Row],[sales]]</f>
        <v>3.3392433366281143E-2</v>
      </c>
      <c r="CQ88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257.00919140416647</v>
      </c>
      <c r="CR881" s="79">
        <f>Table6[[#This Row],[sales]]-CQ881</f>
        <v>-1.9361333798839837</v>
      </c>
      <c r="CS881">
        <f>ABS(Table6[[#This Row],[sales]]-CQ881)/Table6[[#This Row],[sales]]</f>
        <v>7.5905052257603288E-3</v>
      </c>
    </row>
    <row r="882" spans="1:97" x14ac:dyDescent="0.2">
      <c r="A882">
        <v>881</v>
      </c>
      <c r="B882" t="s">
        <v>953</v>
      </c>
      <c r="C882" s="5">
        <v>43401</v>
      </c>
      <c r="D882" s="6">
        <v>1107.412386842856</v>
      </c>
      <c r="E882" s="8">
        <f>YEAR(Table6[[#This Row],[Date]])</f>
        <v>2018</v>
      </c>
      <c r="F882" s="6">
        <f>Table6[[#This Row],[TV_State]]+Table6[[#This Row],[Radio_State]]+Table6[[#This Row],[Online]]</f>
        <v>1353.5040283634905</v>
      </c>
      <c r="G882" s="6">
        <f t="shared" si="351"/>
        <v>1082.4063006887307</v>
      </c>
      <c r="H882" s="6">
        <f>LN(Table6[[#This Row],[PROF TV LING]])</f>
        <v>6.9869418978750488</v>
      </c>
      <c r="I882" s="6">
        <f t="shared" si="352"/>
        <v>7.0097813898445107</v>
      </c>
      <c r="J882" s="6">
        <v>164.06109434708978</v>
      </c>
      <c r="K882" s="6">
        <f t="shared" si="357"/>
        <v>162.4526522456477</v>
      </c>
      <c r="L882" s="6">
        <f>0.5*J881+0.5*Table6[[#This Row],[Radio_State]]</f>
        <v>163.24891071170813</v>
      </c>
      <c r="M882" s="6">
        <f>LN(Table6[[#This Row],[RADIO LINGERING ]])</f>
        <v>5.095276095617943</v>
      </c>
      <c r="N882" s="6">
        <f t="shared" si="353"/>
        <v>5.1002388849600724</v>
      </c>
      <c r="O882" s="6">
        <v>82.030547173544889</v>
      </c>
      <c r="P882" s="6">
        <f t="shared" si="354"/>
        <v>81.724886354722656</v>
      </c>
      <c r="Q882" s="6">
        <f>0.3*O881+0.7*Table6[[#This Row],[Online]]</f>
        <v>81.786892082930393</v>
      </c>
      <c r="R882" s="6">
        <f>LN(Table6[[#This Row],[ONLINE LINGERING]])</f>
        <v>4.4041169872833841</v>
      </c>
      <c r="S882" s="6">
        <f t="shared" si="355"/>
        <v>4.407091704400127</v>
      </c>
      <c r="T882" s="6">
        <v>267.29952340827919</v>
      </c>
      <c r="U882" s="6">
        <f t="shared" si="356"/>
        <v>5.5883698401589186</v>
      </c>
      <c r="V882" s="8">
        <f>YEAR(Table6[[#This Row],[Date]])</f>
        <v>2018</v>
      </c>
      <c r="W882" s="8">
        <f>WEEKNUM(Table6[[#This Row],[Date]])</f>
        <v>44</v>
      </c>
      <c r="X882" t="s">
        <v>1049</v>
      </c>
      <c r="Y882" s="9">
        <f>Table6[[#This Row],[LNTVLING]]+Table6[[#This Row],[LNRADIOLING]]+Table6[[#This Row],[LNONLINELING]]</f>
        <v>16.486334980776377</v>
      </c>
      <c r="Z882">
        <f t="shared" si="377"/>
        <v>1</v>
      </c>
      <c r="AA882">
        <f t="shared" si="358"/>
        <v>0</v>
      </c>
      <c r="AB882">
        <f t="shared" si="359"/>
        <v>0</v>
      </c>
      <c r="AC882">
        <f t="shared" si="360"/>
        <v>0</v>
      </c>
      <c r="AD882">
        <f t="shared" si="361"/>
        <v>0</v>
      </c>
      <c r="AE882">
        <f t="shared" si="362"/>
        <v>0</v>
      </c>
      <c r="AF882">
        <f t="shared" si="363"/>
        <v>1</v>
      </c>
      <c r="AG882" s="9">
        <f>'[1]1'!J$20+'[1]1'!J$21*Table6[[#This Row],[TV_State]]</f>
        <v>2418.7939846175632</v>
      </c>
      <c r="AH882" s="9">
        <f>Table6[[#This Row],[sales]]-Table6[[#This Row],[Pred_1]]</f>
        <v>-2151.4944612092841</v>
      </c>
      <c r="AI882">
        <f>ABS(Table6[[#This Row],[Res_1]])/Table6[[#This Row],[sales]]</f>
        <v>8.0490022345570882</v>
      </c>
      <c r="AJ882" s="9">
        <f>'[1]2'!J$20+'[1]2'!J$21*Table6[[#This Row],[Radio_State]]</f>
        <v>2434.5190002273407</v>
      </c>
      <c r="AK882" s="9">
        <f>Table6[[#This Row],[sales]]-Table6[[#This Row],[ Pred_2 ]]</f>
        <v>-2167.2194768190616</v>
      </c>
      <c r="AL882">
        <f>ABS(Table6[[#This Row],[ Res_2 ]])/Table6[[#This Row],[sales]]</f>
        <v>8.1078314288978461</v>
      </c>
      <c r="AM882" s="10">
        <f>'[1]3'!J$20+'[1]3'!J$21*Data!O882</f>
        <v>2274.6469957905565</v>
      </c>
      <c r="AN882" s="9">
        <f>Table6[[#This Row],[sales]]-Table6[[#This Row],[Pred_3]]</f>
        <v>-2007.3474723822774</v>
      </c>
      <c r="AO882" s="9">
        <f>ABS(Table6[[#This Row],[Res_3]])/Table6[[#This Row],[sales]]</f>
        <v>7.509730832240245</v>
      </c>
      <c r="AP882" s="9">
        <f>'[1]4'!L$21+'[1]4'!L$27*Table6[[#This Row],[TV_State]]+'[1]4'!L$22*Table6[[#This Row],[NJ_DUM]]+'[1]4'!L$23*Table6[[#This Row],[NY_DUM]]+'[1]4'!L$24*Table6[[#This Row],[PA_DUM]]+'[1]4'!L$25*Table6[[#This Row],[CT_DUM]]+'[1]4'!L$26*Table6[[#This Row],[DL_DUM]]</f>
        <v>482.10373277023359</v>
      </c>
      <c r="AQ882" s="9">
        <f>Table6[[#This Row],[sales]]-Table6[[#This Row],[Pred_4]]</f>
        <v>-214.80420936195441</v>
      </c>
      <c r="AR882">
        <f>ABS(Table6[[#This Row],[Res_4]]/Table6[[#This Row],[sales]])</f>
        <v>0.80360865078632304</v>
      </c>
      <c r="AS882" s="9">
        <f>'[1]5'!L$20+'[1]5'!L$26*Table6[[#This Row],[Radio_State]]+'[1]5'!L$21*Table6[[#This Row],[NJ_DUM]]+'[1]5'!L$22*Table6[[#This Row],[NY_DUM]]+'[1]5'!L$23*Table6[[#This Row],[PA_DUM]]+'[1]5'!L$24*Table6[[#This Row],[CT_DUM]]+'[1]5'!L$25*Table6[[#This Row],[DL_DUM]]</f>
        <v>485.40078186670462</v>
      </c>
      <c r="AT882" s="9">
        <f>Table6[[#This Row],[sales]]-Table6[[#This Row],[Pred_5]]</f>
        <v>-218.10125845842543</v>
      </c>
      <c r="AU882" s="9">
        <f>ABS(Table6[[#This Row],[Red_5]]/Table6[[#This Row],[sales]])</f>
        <v>0.81594331212215732</v>
      </c>
      <c r="AV882" s="9">
        <f>'[1]6'!L$20+'[1]6'!L$26*Table6[[#This Row],[Online]]+'[1]6'!L$21*Table6[[#This Row],[NJ_DUM]]+'[1]6'!L$22*Table6[[#This Row],[NY_DUM]]+'[1]6'!L$23*Table6[[#This Row],[PA_DUM]]+'[1]6'!L$24*Table6[[#This Row],[CT_DUM]]+'[1]6'!L$25*Table6[[#This Row],[DL_DUM]]</f>
        <v>351.06426952651549</v>
      </c>
      <c r="AW882" s="9">
        <f>Table6[[#This Row],[sales]]-Table6[[#This Row],[Pred_6]]</f>
        <v>-83.764746118236303</v>
      </c>
      <c r="AX882" s="9">
        <f>ABS(Table6[[#This Row],[Red_6]]/Table6[[#This Row],[sales]])</f>
        <v>0.31337409453698195</v>
      </c>
      <c r="AY882" s="9">
        <f>'[1]7'!L$21+'[1]7'!L$27*Table6[[#This Row],[LNTV]]+'[1]7'!L$22*Table6[[#This Row],[NJ_DUM]]+'[1]7'!L$23*Table6[[#This Row],[NY_DUM]]+'[1]7'!L$24*Table6[[#This Row],[PA_DUM]]+'[1]7'!L$25*Table6[[#This Row],[CT_DUM]]+'[1]7'!L$26*Table6[[#This Row],[DL_DUM]]</f>
        <v>5.9214443393320835</v>
      </c>
      <c r="AZ882" s="9">
        <f>Table6[[#This Row],[sales]]-Table6[[#This Row],[Pred_7]]</f>
        <v>261.3780790689471</v>
      </c>
      <c r="BA882" s="9">
        <f>ABS(Table6[[#This Row],[Red_7]]/Table6[[#This Row],[sales]])</f>
        <v>0.97784715713732295</v>
      </c>
      <c r="BB882" s="9">
        <f>'[1]8'!O$22+'[1]8'!O$28*Table6[[#This Row],[LNRADIOLING]]+'[1]8'!O$23*Table6[[#This Row],[DL_DUM]]+'[1]8'!O$24*Table6[[#This Row],[CT_DUM]]+'[1]8'!O$25*Table6[[#This Row],[PA_DUM]]+'[1]8'!O$26*Table6[[#This Row],[NY_DUM]]+'[1]8'!O$27*Table6[[#This Row],[NJ_DUM]]</f>
        <v>5.8852499477179689</v>
      </c>
      <c r="BC882" s="9">
        <f>Table6[[#This Row],[sales]]-Table6[[#This Row],[Pred_8]]</f>
        <v>261.41427346056122</v>
      </c>
      <c r="BD882" s="9">
        <f>ABS(Table6[[#This Row],[Red_8]]/Table6[[#This Row],[sales]])</f>
        <v>0.9779825647547874</v>
      </c>
      <c r="BE882" s="9">
        <f>'[1]9'!M$19+'[1]9'!M$21*Table6[[#This Row],[LNONLINE]]+'[1]9'!M$20*Table6[[#This Row],[DL_DUM]]+'[1]9'!M$22*Table6[[#This Row],[CT_DUM]]+'[1]9'!M$23*Table6[[#This Row],[PA_DUM]]+'[1]9'!M$24*Table6[[#This Row],[NY_DUM]]+'[1]9'!M$25*Table6[[#This Row],[NJ_DUM]]</f>
        <v>5.9376122212385862</v>
      </c>
      <c r="BF882" s="9">
        <f>Table6[[#This Row],[sales]]-Table6[[#This Row],[Pred_9]]</f>
        <v>261.36191118704062</v>
      </c>
      <c r="BG882" s="9">
        <f>ABS(Table6[[#This Row],[Red_9]]/Table6[[#This Row],[sales]])</f>
        <v>0.97778667112634787</v>
      </c>
      <c r="BH882" s="9">
        <f>'[1]10'!P$22+'[1]10'!P$30*Table6[[#This Row],[LNTV]]+'[1]10'!P$29*Table6[[#This Row],[LNRADIOLING]]+'[1]10'!P$24*Table6[[#This Row],[LNONLINELING]]+'[1]10'!P$23*Table6[[#This Row],[DL_DUM]]+'[1]10'!P$25*Table6[[#This Row],[CT_DUM]]+'[1]10'!P$26*Table6[[#This Row],[PA_DUM]]+'[1]10'!P$27*Table6[[#This Row],[NY_DUM]]+'[1]10'!P$28*Table6[[#This Row],[NJ_DUM]]</f>
        <v>5.8839167654772417</v>
      </c>
      <c r="BI882" s="9">
        <f>Table6[[#This Row],[sales]]-Table6[[#This Row],[Pred_10]]</f>
        <v>261.41560664280195</v>
      </c>
      <c r="BJ882" s="45">
        <f>ABS(Table6[[#This Row],[Red_10]]/Table6[[#This Row],[sales]])</f>
        <v>0.97798755235156176</v>
      </c>
      <c r="BK882" s="9">
        <f>'[1]11'!P$32+'[1]11'!P$40*Table6[[#This Row],[LNONLINELING]]+'[1]11'!P$39*Table6[[#This Row],[LNRADIOLING]]+'[1]11'!P$38*Table6[[#This Row],[LNTVLING]]+'[1]11'!P$33*Table6[[#This Row],[DL_DUM]]+'[1]11'!P$34*Table6[[#This Row],[CT_DUM]]+'[1]11'!P$35*Table6[[#This Row],[PA_DUM]]+'[1]11'!P$36*Table6[[#This Row],[NY_DUM]]+'[1]11'!P$37*Table6[[#This Row],[NJ_DUM]]</f>
        <v>5.8310181219824671</v>
      </c>
      <c r="BL882" s="9">
        <f>Table6[[#This Row],[sales]]-Table6[[#This Row],[ Pred_11]]</f>
        <v>261.4685052862967</v>
      </c>
      <c r="BM882" s="47">
        <f>ABS(Table6[[#This Row],[ Red_11]]/Table6[[#This Row],[sales]])</f>
        <v>0.97818545260525569</v>
      </c>
      <c r="BN882" s="9">
        <f>'[1]12'!K$22+'[1]12'!K$28*Table6[[#This Row],[COMBINE LN LING]]+'[1]12'!K$23*Table6[[#This Row],[DL_DUM]]+'[1]12'!K$24*Table6[[#This Row],[CT_DUM]]+'[1]12'!K$25*Table6[[#This Row],[PA_DUM]]+'[1]12'!K$26*Table6[[#This Row],[NY_DUM]]+'[1]12'!K$27*Table6[[#This Row],[NJ_DUM]]</f>
        <v>5.9577896718909864</v>
      </c>
      <c r="BO882" s="9">
        <f>Table6[[#This Row],[sales]]-Table6[[#This Row],[ Pred_12]]</f>
        <v>261.34173373638822</v>
      </c>
      <c r="BP882" s="47">
        <f>ABS(Table6[[#This Row],[ Red_12]]/Table6[[#This Row],[sales]])</f>
        <v>0.97771118483144126</v>
      </c>
      <c r="BQ882">
        <f>LN(G882+'2019 Totals and Calculations'!C$18)</f>
        <v>7.2749297794195584</v>
      </c>
      <c r="BR882">
        <f>LN(Table6[[#This Row],[PROF RADIO]]+'2019 Totals and Calculations'!D$18)</f>
        <v>5.4170289421578666</v>
      </c>
      <c r="BS882">
        <f>LN(Table6[[#This Row],[ONLINE LINGERING]]+'2019 Totals and Calculations'!E$18)</f>
        <v>4.833613716854452</v>
      </c>
      <c r="BT882">
        <f>MONTH(Table6[[#This Row],[Date]])</f>
        <v>10</v>
      </c>
      <c r="BU882">
        <f t="shared" si="364"/>
        <v>0</v>
      </c>
      <c r="BV882">
        <f t="shared" si="365"/>
        <v>0</v>
      </c>
      <c r="BW882">
        <f t="shared" si="366"/>
        <v>0</v>
      </c>
      <c r="BX882">
        <f t="shared" si="367"/>
        <v>0</v>
      </c>
      <c r="BY882">
        <f t="shared" si="368"/>
        <v>0</v>
      </c>
      <c r="BZ882">
        <f t="shared" si="369"/>
        <v>0</v>
      </c>
      <c r="CA882">
        <f t="shared" si="370"/>
        <v>0</v>
      </c>
      <c r="CB882">
        <f t="shared" si="371"/>
        <v>0</v>
      </c>
      <c r="CC882">
        <f t="shared" si="372"/>
        <v>0</v>
      </c>
      <c r="CD882">
        <f t="shared" si="373"/>
        <v>1</v>
      </c>
      <c r="CE882">
        <f t="shared" si="374"/>
        <v>0</v>
      </c>
      <c r="CF882">
        <f t="shared" si="375"/>
        <v>0</v>
      </c>
      <c r="CG882">
        <f t="shared" si="378"/>
        <v>96</v>
      </c>
      <c r="CH88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252.94749924291287</v>
      </c>
      <c r="CI882" s="79">
        <f>Table6[[#This Row],[sales]]-CH882</f>
        <v>14.352024165366316</v>
      </c>
      <c r="CJ882">
        <f>ABS(Table6[[#This Row],[sales]]-CH882)/Table6[[#This Row],[sales]]</f>
        <v>5.369266649774275E-2</v>
      </c>
      <c r="CK88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251.02559654255199</v>
      </c>
      <c r="CL882" s="79">
        <f>Table6[[#This Row],[sales]]-CK882</f>
        <v>16.273926865727191</v>
      </c>
      <c r="CM882">
        <f>ABS(Table6[[#This Row],[sales]]-CK882)/Table6[[#This Row],[sales]]</f>
        <v>6.0882738054381172E-2</v>
      </c>
      <c r="CN88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247.65891043739839</v>
      </c>
      <c r="CO882" s="79">
        <f>Table6[[#This Row],[sales]]-CN882</f>
        <v>19.640612970880795</v>
      </c>
      <c r="CP882">
        <f>ABS(Table6[[#This Row],[sales]]-CN882)/Table6[[#This Row],[sales]]</f>
        <v>7.3477919902166414E-2</v>
      </c>
      <c r="CQ88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258.6583430935068</v>
      </c>
      <c r="CR882" s="79">
        <f>Table6[[#This Row],[sales]]-CQ882</f>
        <v>8.6411803147723845</v>
      </c>
      <c r="CS882">
        <f>ABS(Table6[[#This Row],[sales]]-CQ882)/Table6[[#This Row],[sales]]</f>
        <v>3.232770565615134E-2</v>
      </c>
    </row>
    <row r="883" spans="1:97" x14ac:dyDescent="0.2">
      <c r="A883">
        <v>882</v>
      </c>
      <c r="B883" t="s">
        <v>953</v>
      </c>
      <c r="C883" s="5">
        <v>43408</v>
      </c>
      <c r="D883" s="6">
        <v>1118.4865107112846</v>
      </c>
      <c r="E883" s="8">
        <f>YEAR(Table6[[#This Row],[Date]])</f>
        <v>2018</v>
      </c>
      <c r="F883" s="6">
        <f>Table6[[#This Row],[TV_State]]+Table6[[#This Row],[Radio_State]]+Table6[[#This Row],[Online]]</f>
        <v>1367.0390686471258</v>
      </c>
      <c r="G883" s="6">
        <f t="shared" si="351"/>
        <v>1093.2303636954966</v>
      </c>
      <c r="H883" s="6">
        <f>LN(Table6[[#This Row],[PROF TV LING]])</f>
        <v>6.9968922287281057</v>
      </c>
      <c r="I883" s="6">
        <f t="shared" si="352"/>
        <v>7.0197317206976786</v>
      </c>
      <c r="J883" s="6">
        <v>165.70170529056068</v>
      </c>
      <c r="K883" s="6">
        <f t="shared" si="357"/>
        <v>164.0771787681042</v>
      </c>
      <c r="L883" s="6">
        <f>0.5*J882+0.5*Table6[[#This Row],[Radio_State]]</f>
        <v>164.88139981882523</v>
      </c>
      <c r="M883" s="6">
        <f>LN(Table6[[#This Row],[RADIO LINGERING ]])</f>
        <v>5.1052264264711109</v>
      </c>
      <c r="N883" s="6">
        <f t="shared" si="353"/>
        <v>5.1101892158132403</v>
      </c>
      <c r="O883" s="6">
        <v>82.850852645280341</v>
      </c>
      <c r="P883" s="6">
        <f t="shared" si="354"/>
        <v>82.513062758113023</v>
      </c>
      <c r="Q883" s="6">
        <f>0.3*O882+0.7*Table6[[#This Row],[Online]]</f>
        <v>82.604761003759705</v>
      </c>
      <c r="R883" s="6">
        <f>LN(Table6[[#This Row],[ONLINE LINGERING]])</f>
        <v>4.414067318136552</v>
      </c>
      <c r="S883" s="6">
        <f t="shared" si="355"/>
        <v>4.4170420352532949</v>
      </c>
      <c r="T883" s="6">
        <v>251.46003997965519</v>
      </c>
      <c r="U883" s="6">
        <f t="shared" si="356"/>
        <v>5.527284090155141</v>
      </c>
      <c r="V883" s="8">
        <f>YEAR(Table6[[#This Row],[Date]])</f>
        <v>2018</v>
      </c>
      <c r="W883" s="8">
        <f>WEEKNUM(Table6[[#This Row],[Date]])</f>
        <v>45</v>
      </c>
      <c r="X883" t="s">
        <v>1050</v>
      </c>
      <c r="Y883" s="9">
        <f>Table6[[#This Row],[LNTVLING]]+Table6[[#This Row],[LNRADIOLING]]+Table6[[#This Row],[LNONLINELING]]</f>
        <v>16.516185973335769</v>
      </c>
      <c r="Z883">
        <f t="shared" si="377"/>
        <v>1</v>
      </c>
      <c r="AA883">
        <f t="shared" si="358"/>
        <v>0</v>
      </c>
      <c r="AB883">
        <f t="shared" si="359"/>
        <v>0</v>
      </c>
      <c r="AC883">
        <f t="shared" si="360"/>
        <v>0</v>
      </c>
      <c r="AD883">
        <f t="shared" si="361"/>
        <v>0</v>
      </c>
      <c r="AE883">
        <f t="shared" si="362"/>
        <v>0</v>
      </c>
      <c r="AF883">
        <f t="shared" si="363"/>
        <v>1</v>
      </c>
      <c r="AG883" s="9">
        <f>'[1]1'!J$20+'[1]1'!J$21*Table6[[#This Row],[TV_State]]</f>
        <v>2429.6845990091761</v>
      </c>
      <c r="AH883" s="9">
        <f>Table6[[#This Row],[sales]]-Table6[[#This Row],[Pred_1]]</f>
        <v>-2178.2245590295211</v>
      </c>
      <c r="AI883">
        <f>ABS(Table6[[#This Row],[Res_1]])/Table6[[#This Row],[sales]]</f>
        <v>8.6623089664892845</v>
      </c>
      <c r="AJ883" s="9">
        <f>'[1]2'!J$20+'[1]2'!J$21*Table6[[#This Row],[Radio_State]]</f>
        <v>2441.7213721896392</v>
      </c>
      <c r="AK883" s="9">
        <f>Table6[[#This Row],[sales]]-Table6[[#This Row],[ Pred_2 ]]</f>
        <v>-2190.2613322099842</v>
      </c>
      <c r="AL883">
        <f>ABS(Table6[[#This Row],[ Res_2 ]])/Table6[[#This Row],[sales]]</f>
        <v>8.7101765051305602</v>
      </c>
      <c r="AM883" s="10">
        <f>'[1]3'!J$20+'[1]3'!J$21*Data!O883</f>
        <v>2279.3861639312136</v>
      </c>
      <c r="AN883" s="9">
        <f>Table6[[#This Row],[sales]]-Table6[[#This Row],[Pred_3]]</f>
        <v>-2027.9261239515583</v>
      </c>
      <c r="AO883" s="9">
        <f>ABS(Table6[[#This Row],[Res_3]])/Table6[[#This Row],[sales]]</f>
        <v>8.0646059076250491</v>
      </c>
      <c r="AP883" s="9">
        <f>'[1]4'!L$21+'[1]4'!L$27*Table6[[#This Row],[TV_State]]+'[1]4'!L$22*Table6[[#This Row],[NJ_DUM]]+'[1]4'!L$23*Table6[[#This Row],[NY_DUM]]+'[1]4'!L$24*Table6[[#This Row],[PA_DUM]]+'[1]4'!L$25*Table6[[#This Row],[CT_DUM]]+'[1]4'!L$26*Table6[[#This Row],[DL_DUM]]</f>
        <v>484.54647015447767</v>
      </c>
      <c r="AQ883" s="9">
        <f>Table6[[#This Row],[sales]]-Table6[[#This Row],[Pred_4]]</f>
        <v>-233.08643017482248</v>
      </c>
      <c r="AR883">
        <f>ABS(Table6[[#This Row],[Res_4]]/Table6[[#This Row],[sales]])</f>
        <v>0.92693228790419635</v>
      </c>
      <c r="AS883" s="9">
        <f>'[1]5'!L$20+'[1]5'!L$26*Table6[[#This Row],[Radio_State]]+'[1]5'!L$21*Table6[[#This Row],[NJ_DUM]]+'[1]5'!L$22*Table6[[#This Row],[NY_DUM]]+'[1]5'!L$23*Table6[[#This Row],[PA_DUM]]+'[1]5'!L$24*Table6[[#This Row],[CT_DUM]]+'[1]5'!L$25*Table6[[#This Row],[DL_DUM]]</f>
        <v>488.29087440210117</v>
      </c>
      <c r="AT883" s="9">
        <f>Table6[[#This Row],[sales]]-Table6[[#This Row],[Pred_5]]</f>
        <v>-236.83083442244597</v>
      </c>
      <c r="AU883" s="9">
        <f>ABS(Table6[[#This Row],[Red_5]]/Table6[[#This Row],[sales]])</f>
        <v>0.94182294109874154</v>
      </c>
      <c r="AV883" s="9">
        <f>'[1]6'!L$20+'[1]6'!L$26*Table6[[#This Row],[Online]]+'[1]6'!L$21*Table6[[#This Row],[NJ_DUM]]+'[1]6'!L$22*Table6[[#This Row],[NY_DUM]]+'[1]6'!L$23*Table6[[#This Row],[PA_DUM]]+'[1]6'!L$24*Table6[[#This Row],[CT_DUM]]+'[1]6'!L$25*Table6[[#This Row],[DL_DUM]]</f>
        <v>354.63445023364528</v>
      </c>
      <c r="AW883" s="9">
        <f>Table6[[#This Row],[sales]]-Table6[[#This Row],[Pred_6]]</f>
        <v>-103.17441025399009</v>
      </c>
      <c r="AX883" s="9">
        <f>ABS(Table6[[#This Row],[Red_6]]/Table6[[#This Row],[sales]])</f>
        <v>0.41030141513672547</v>
      </c>
      <c r="AY883" s="9">
        <f>'[1]7'!L$21+'[1]7'!L$27*Table6[[#This Row],[LNTV]]+'[1]7'!L$22*Table6[[#This Row],[NJ_DUM]]+'[1]7'!L$23*Table6[[#This Row],[NY_DUM]]+'[1]7'!L$24*Table6[[#This Row],[PA_DUM]]+'[1]7'!L$25*Table6[[#This Row],[CT_DUM]]+'[1]7'!L$26*Table6[[#This Row],[DL_DUM]]</f>
        <v>5.922545686622084</v>
      </c>
      <c r="AZ883" s="9">
        <f>Table6[[#This Row],[sales]]-Table6[[#This Row],[Pred_7]]</f>
        <v>245.53749429303312</v>
      </c>
      <c r="BA883" s="9">
        <f>ABS(Table6[[#This Row],[Red_7]]/Table6[[#This Row],[sales]])</f>
        <v>0.97644736838862645</v>
      </c>
      <c r="BB883" s="9">
        <f>'[1]8'!O$22+'[1]8'!O$28*Table6[[#This Row],[LNRADIOLING]]+'[1]8'!O$23*Table6[[#This Row],[DL_DUM]]+'[1]8'!O$24*Table6[[#This Row],[CT_DUM]]+'[1]8'!O$25*Table6[[#This Row],[PA_DUM]]+'[1]8'!O$26*Table6[[#This Row],[NY_DUM]]+'[1]8'!O$27*Table6[[#This Row],[NJ_DUM]]</f>
        <v>5.8859598137217457</v>
      </c>
      <c r="BC883" s="9">
        <f>Table6[[#This Row],[sales]]-Table6[[#This Row],[Pred_8]]</f>
        <v>245.57408016593345</v>
      </c>
      <c r="BD883" s="9">
        <f>ABS(Table6[[#This Row],[Red_8]]/Table6[[#This Row],[sales]])</f>
        <v>0.97659286217325836</v>
      </c>
      <c r="BE883" s="9">
        <f>'[1]9'!M$19+'[1]9'!M$21*Table6[[#This Row],[LNONLINE]]+'[1]9'!M$20*Table6[[#This Row],[DL_DUM]]+'[1]9'!M$22*Table6[[#This Row],[CT_DUM]]+'[1]9'!M$23*Table6[[#This Row],[PA_DUM]]+'[1]9'!M$24*Table6[[#This Row],[NY_DUM]]+'[1]9'!M$25*Table6[[#This Row],[NJ_DUM]]</f>
        <v>5.9407626695699181</v>
      </c>
      <c r="BF883" s="9">
        <f>Table6[[#This Row],[sales]]-Table6[[#This Row],[Pred_9]]</f>
        <v>245.51927731008527</v>
      </c>
      <c r="BG883" s="9">
        <f>ABS(Table6[[#This Row],[Red_9]]/Table6[[#This Row],[sales]])</f>
        <v>0.97637492354629962</v>
      </c>
      <c r="BH883" s="9">
        <f>'[1]10'!P$22+'[1]10'!P$30*Table6[[#This Row],[LNTV]]+'[1]10'!P$29*Table6[[#This Row],[LNRADIOLING]]+'[1]10'!P$24*Table6[[#This Row],[LNONLINELING]]+'[1]10'!P$23*Table6[[#This Row],[DL_DUM]]+'[1]10'!P$25*Table6[[#This Row],[CT_DUM]]+'[1]10'!P$26*Table6[[#This Row],[PA_DUM]]+'[1]10'!P$27*Table6[[#This Row],[NY_DUM]]+'[1]10'!P$28*Table6[[#This Row],[NJ_DUM]]</f>
        <v>5.8857278487534597</v>
      </c>
      <c r="BI883" s="9">
        <f>Table6[[#This Row],[sales]]-Table6[[#This Row],[Pred_10]]</f>
        <v>245.57431213090175</v>
      </c>
      <c r="BJ883" s="45">
        <f>ABS(Table6[[#This Row],[Red_10]]/Table6[[#This Row],[sales]])</f>
        <v>0.97659378464574476</v>
      </c>
      <c r="BK883" s="9">
        <f>'[1]11'!P$32+'[1]11'!P$40*Table6[[#This Row],[LNONLINELING]]+'[1]11'!P$39*Table6[[#This Row],[LNRADIOLING]]+'[1]11'!P$38*Table6[[#This Row],[LNTVLING]]+'[1]11'!P$33*Table6[[#This Row],[DL_DUM]]+'[1]11'!P$34*Table6[[#This Row],[CT_DUM]]+'[1]11'!P$35*Table6[[#This Row],[PA_DUM]]+'[1]11'!P$36*Table6[[#This Row],[NY_DUM]]+'[1]11'!P$37*Table6[[#This Row],[NJ_DUM]]</f>
        <v>5.8321435196532843</v>
      </c>
      <c r="BL883" s="9">
        <f>Table6[[#This Row],[sales]]-Table6[[#This Row],[ Pred_11]]</f>
        <v>245.62789646000192</v>
      </c>
      <c r="BM883" s="47">
        <f>ABS(Table6[[#This Row],[ Red_11]]/Table6[[#This Row],[sales]])</f>
        <v>0.9768068774659977</v>
      </c>
      <c r="BN883" s="9">
        <f>'[1]12'!K$22+'[1]12'!K$28*Table6[[#This Row],[COMBINE LN LING]]+'[1]12'!K$23*Table6[[#This Row],[DL_DUM]]+'[1]12'!K$24*Table6[[#This Row],[CT_DUM]]+'[1]12'!K$25*Table6[[#This Row],[PA_DUM]]+'[1]12'!K$26*Table6[[#This Row],[NY_DUM]]+'[1]12'!K$27*Table6[[#This Row],[NJ_DUM]]</f>
        <v>5.9606624082978223</v>
      </c>
      <c r="BO883" s="9">
        <f>Table6[[#This Row],[sales]]-Table6[[#This Row],[ Pred_12]]</f>
        <v>245.49937757135737</v>
      </c>
      <c r="BP883" s="47">
        <f>ABS(Table6[[#This Row],[ Red_12]]/Table6[[#This Row],[sales]])</f>
        <v>0.97629578676285866</v>
      </c>
      <c r="BQ883">
        <f>LN(G883+'2019 Totals and Calculations'!C$18)</f>
        <v>7.2823995181091492</v>
      </c>
      <c r="BR883">
        <f>LN(Table6[[#This Row],[PROF RADIO]]+'2019 Totals and Calculations'!D$18)</f>
        <v>5.4242164667278345</v>
      </c>
      <c r="BS883">
        <f>LN(Table6[[#This Row],[ONLINE LINGERING]]+'2019 Totals and Calculations'!E$18)</f>
        <v>4.8401009944835334</v>
      </c>
      <c r="BT883">
        <f>MONTH(Table6[[#This Row],[Date]])</f>
        <v>11</v>
      </c>
      <c r="BU883">
        <f t="shared" si="364"/>
        <v>0</v>
      </c>
      <c r="BV883">
        <f t="shared" si="365"/>
        <v>0</v>
      </c>
      <c r="BW883">
        <f t="shared" si="366"/>
        <v>0</v>
      </c>
      <c r="BX883">
        <f t="shared" si="367"/>
        <v>0</v>
      </c>
      <c r="BY883">
        <f t="shared" si="368"/>
        <v>0</v>
      </c>
      <c r="BZ883">
        <f t="shared" si="369"/>
        <v>0</v>
      </c>
      <c r="CA883">
        <f t="shared" si="370"/>
        <v>0</v>
      </c>
      <c r="CB883">
        <f t="shared" si="371"/>
        <v>0</v>
      </c>
      <c r="CC883">
        <f t="shared" si="372"/>
        <v>0</v>
      </c>
      <c r="CD883">
        <f t="shared" si="373"/>
        <v>0</v>
      </c>
      <c r="CE883">
        <f t="shared" si="374"/>
        <v>1</v>
      </c>
      <c r="CF883">
        <f t="shared" si="375"/>
        <v>0</v>
      </c>
      <c r="CG883">
        <f t="shared" si="378"/>
        <v>97</v>
      </c>
      <c r="CH88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243.83131660254907</v>
      </c>
      <c r="CI883" s="79">
        <f>Table6[[#This Row],[sales]]-CH883</f>
        <v>7.6287233771061267</v>
      </c>
      <c r="CJ883">
        <f>ABS(Table6[[#This Row],[sales]]-CH883)/Table6[[#This Row],[sales]]</f>
        <v>3.0337716393122906E-2</v>
      </c>
      <c r="CK88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244.16560319964992</v>
      </c>
      <c r="CL883" s="79">
        <f>Table6[[#This Row],[sales]]-CK883</f>
        <v>7.2944367800052703</v>
      </c>
      <c r="CM883">
        <f>ABS(Table6[[#This Row],[sales]]-CK883)/Table6[[#This Row],[sales]]</f>
        <v>2.9008333811588669E-2</v>
      </c>
      <c r="CN88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250.78671621072075</v>
      </c>
      <c r="CO883" s="79">
        <f>Table6[[#This Row],[sales]]-CN883</f>
        <v>0.67332376893443779</v>
      </c>
      <c r="CP883">
        <f>ABS(Table6[[#This Row],[sales]]-CN883)/Table6[[#This Row],[sales]]</f>
        <v>2.677657129891947E-3</v>
      </c>
      <c r="CQ88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260.32084907895859</v>
      </c>
      <c r="CR883" s="79">
        <f>Table6[[#This Row],[sales]]-CQ883</f>
        <v>-8.8608090993033954</v>
      </c>
      <c r="CS883">
        <f>ABS(Table6[[#This Row],[sales]]-CQ883)/Table6[[#This Row],[sales]]</f>
        <v>3.5237444088612624E-2</v>
      </c>
    </row>
    <row r="884" spans="1:97" x14ac:dyDescent="0.2">
      <c r="A884">
        <v>883</v>
      </c>
      <c r="B884" t="s">
        <v>953</v>
      </c>
      <c r="C884" s="5">
        <v>43415</v>
      </c>
      <c r="D884" s="6">
        <v>1129.6713758183976</v>
      </c>
      <c r="E884" s="8">
        <f>YEAR(Table6[[#This Row],[Date]])</f>
        <v>2018</v>
      </c>
      <c r="F884" s="6">
        <f>Table6[[#This Row],[TV_State]]+Table6[[#This Row],[Radio_State]]+Table6[[#This Row],[Online]]</f>
        <v>1380.7094593335969</v>
      </c>
      <c r="G884" s="6">
        <f t="shared" si="351"/>
        <v>1104.1626673323669</v>
      </c>
      <c r="H884" s="6">
        <f>LN(Table6[[#This Row],[PROF TV LING]])</f>
        <v>7.0068425595811972</v>
      </c>
      <c r="I884" s="6">
        <f t="shared" si="352"/>
        <v>7.0296820515508465</v>
      </c>
      <c r="J884" s="6">
        <v>167.3587223434663</v>
      </c>
      <c r="K884" s="6">
        <f t="shared" si="357"/>
        <v>165.71795055578525</v>
      </c>
      <c r="L884" s="6">
        <f>0.5*J883+0.5*Table6[[#This Row],[Radio_State]]</f>
        <v>166.53021381701348</v>
      </c>
      <c r="M884" s="6">
        <f>LN(Table6[[#This Row],[RADIO LINGERING ]])</f>
        <v>5.1151767573242797</v>
      </c>
      <c r="N884" s="6">
        <f t="shared" si="353"/>
        <v>5.1201395466664081</v>
      </c>
      <c r="O884" s="6">
        <v>83.679361171733149</v>
      </c>
      <c r="P884" s="6">
        <f t="shared" si="354"/>
        <v>83.329471647647097</v>
      </c>
      <c r="Q884" s="6">
        <f>0.3*O883+0.7*Table6[[#This Row],[Online]]</f>
        <v>83.430808613797296</v>
      </c>
      <c r="R884" s="6">
        <f>LN(Table6[[#This Row],[ONLINE LINGERING]])</f>
        <v>4.4240176489897198</v>
      </c>
      <c r="S884" s="6">
        <f t="shared" si="355"/>
        <v>4.4269923661064627</v>
      </c>
      <c r="T884" s="6">
        <v>282.72584113365969</v>
      </c>
      <c r="U884" s="6">
        <f t="shared" si="356"/>
        <v>5.6444776688477027</v>
      </c>
      <c r="V884" s="8">
        <f>YEAR(Table6[[#This Row],[Date]])</f>
        <v>2018</v>
      </c>
      <c r="W884" s="8">
        <f>WEEKNUM(Table6[[#This Row],[Date]])</f>
        <v>46</v>
      </c>
      <c r="X884" t="s">
        <v>1051</v>
      </c>
      <c r="Y884" s="9">
        <f>Table6[[#This Row],[LNTVLING]]+Table6[[#This Row],[LNRADIOLING]]+Table6[[#This Row],[LNONLINELING]]</f>
        <v>16.546036965895198</v>
      </c>
      <c r="Z884">
        <f t="shared" si="377"/>
        <v>1</v>
      </c>
      <c r="AA884">
        <f t="shared" si="358"/>
        <v>0</v>
      </c>
      <c r="AB884">
        <f t="shared" si="359"/>
        <v>0</v>
      </c>
      <c r="AC884">
        <f t="shared" si="360"/>
        <v>0</v>
      </c>
      <c r="AD884">
        <f t="shared" si="361"/>
        <v>0</v>
      </c>
      <c r="AE884">
        <f t="shared" si="362"/>
        <v>0</v>
      </c>
      <c r="AF884">
        <f t="shared" si="363"/>
        <v>1</v>
      </c>
      <c r="AG884" s="9">
        <f>'[1]1'!J$20+'[1]1'!J$21*Table6[[#This Row],[TV_State]]</f>
        <v>2440.6841195447041</v>
      </c>
      <c r="AH884" s="9">
        <f>Table6[[#This Row],[sales]]-Table6[[#This Row],[Pred_1]]</f>
        <v>-2157.9582784110444</v>
      </c>
      <c r="AI884">
        <f>ABS(Table6[[#This Row],[Res_1]])/Table6[[#This Row],[sales]]</f>
        <v>7.6326885075597373</v>
      </c>
      <c r="AJ884" s="9">
        <f>'[1]2'!J$20+'[1]2'!J$21*Table6[[#This Row],[Radio_State]]</f>
        <v>2448.9957678715605</v>
      </c>
      <c r="AK884" s="9">
        <f>Table6[[#This Row],[sales]]-Table6[[#This Row],[ Pred_2 ]]</f>
        <v>-2166.2699267379007</v>
      </c>
      <c r="AL884">
        <f>ABS(Table6[[#This Row],[ Res_2 ]])/Table6[[#This Row],[sales]]</f>
        <v>7.6620867694714496</v>
      </c>
      <c r="AM884" s="10">
        <f>'[1]3'!J$20+'[1]3'!J$21*Data!O884</f>
        <v>2284.1727237532773</v>
      </c>
      <c r="AN884" s="9">
        <f>Table6[[#This Row],[sales]]-Table6[[#This Row],[Pred_3]]</f>
        <v>-2001.4468826196176</v>
      </c>
      <c r="AO884" s="9">
        <f>ABS(Table6[[#This Row],[Res_3]])/Table6[[#This Row],[sales]]</f>
        <v>7.07910842034926</v>
      </c>
      <c r="AP884" s="9">
        <f>'[1]4'!L$21+'[1]4'!L$27*Table6[[#This Row],[TV_State]]+'[1]4'!L$22*Table6[[#This Row],[NJ_DUM]]+'[1]4'!L$23*Table6[[#This Row],[NY_DUM]]+'[1]4'!L$24*Table6[[#This Row],[PA_DUM]]+'[1]4'!L$25*Table6[[#This Row],[CT_DUM]]+'[1]4'!L$26*Table6[[#This Row],[DL_DUM]]</f>
        <v>487.01363491256427</v>
      </c>
      <c r="AQ884" s="9">
        <f>Table6[[#This Row],[sales]]-Table6[[#This Row],[Pred_4]]</f>
        <v>-204.28779377890459</v>
      </c>
      <c r="AR884">
        <f>ABS(Table6[[#This Row],[Res_4]]/Table6[[#This Row],[sales]])</f>
        <v>0.72256498719664886</v>
      </c>
      <c r="AS884" s="9">
        <f>'[1]5'!L$20+'[1]5'!L$26*Table6[[#This Row],[Radio_State]]+'[1]5'!L$21*Table6[[#This Row],[NJ_DUM]]+'[1]5'!L$22*Table6[[#This Row],[NY_DUM]]+'[1]5'!L$23*Table6[[#This Row],[PA_DUM]]+'[1]5'!L$24*Table6[[#This Row],[CT_DUM]]+'[1]5'!L$25*Table6[[#This Row],[DL_DUM]]</f>
        <v>491.2098678628517</v>
      </c>
      <c r="AT884" s="9">
        <f>Table6[[#This Row],[sales]]-Table6[[#This Row],[Pred_5]]</f>
        <v>-208.48402672919201</v>
      </c>
      <c r="AU884" s="9">
        <f>ABS(Table6[[#This Row],[Red_5]]/Table6[[#This Row],[sales]])</f>
        <v>0.73740704384580968</v>
      </c>
      <c r="AV884" s="9">
        <f>'[1]6'!L$20+'[1]6'!L$26*Table6[[#This Row],[Online]]+'[1]6'!L$21*Table6[[#This Row],[NJ_DUM]]+'[1]6'!L$22*Table6[[#This Row],[NY_DUM]]+'[1]6'!L$23*Table6[[#This Row],[PA_DUM]]+'[1]6'!L$24*Table6[[#This Row],[CT_DUM]]+'[1]6'!L$25*Table6[[#This Row],[DL_DUM]]</f>
        <v>358.24033274784637</v>
      </c>
      <c r="AW884" s="9">
        <f>Table6[[#This Row],[sales]]-Table6[[#This Row],[Pred_6]]</f>
        <v>-75.514491614186682</v>
      </c>
      <c r="AX884" s="9">
        <f>ABS(Table6[[#This Row],[Red_6]]/Table6[[#This Row],[sales]])</f>
        <v>0.26709440959267294</v>
      </c>
      <c r="AY884" s="9">
        <f>'[1]7'!L$21+'[1]7'!L$27*Table6[[#This Row],[LNTV]]+'[1]7'!L$22*Table6[[#This Row],[NJ_DUM]]+'[1]7'!L$23*Table6[[#This Row],[NY_DUM]]+'[1]7'!L$24*Table6[[#This Row],[PA_DUM]]+'[1]7'!L$25*Table6[[#This Row],[CT_DUM]]+'[1]7'!L$26*Table6[[#This Row],[DL_DUM]]</f>
        <v>5.9236470339120846</v>
      </c>
      <c r="AZ884" s="9">
        <f>Table6[[#This Row],[sales]]-Table6[[#This Row],[Pred_7]]</f>
        <v>276.80219409974762</v>
      </c>
      <c r="BA884" s="9">
        <f>ABS(Table6[[#This Row],[Red_7]]/Table6[[#This Row],[sales]])</f>
        <v>0.97904808768041962</v>
      </c>
      <c r="BB884" s="9">
        <f>'[1]8'!O$22+'[1]8'!O$28*Table6[[#This Row],[LNRADIOLING]]+'[1]8'!O$23*Table6[[#This Row],[DL_DUM]]+'[1]8'!O$24*Table6[[#This Row],[CT_DUM]]+'[1]8'!O$25*Table6[[#This Row],[PA_DUM]]+'[1]8'!O$26*Table6[[#This Row],[NY_DUM]]+'[1]8'!O$27*Table6[[#This Row],[NJ_DUM]]</f>
        <v>5.8866696797255216</v>
      </c>
      <c r="BC884" s="9">
        <f>Table6[[#This Row],[sales]]-Table6[[#This Row],[Pred_8]]</f>
        <v>276.83917145393417</v>
      </c>
      <c r="BD884" s="9">
        <f>ABS(Table6[[#This Row],[Red_8]]/Table6[[#This Row],[sales]])</f>
        <v>0.9791788764121403</v>
      </c>
      <c r="BE884" s="9">
        <f>'[1]9'!M$19+'[1]9'!M$21*Table6[[#This Row],[LNONLINE]]+'[1]9'!M$20*Table6[[#This Row],[DL_DUM]]+'[1]9'!M$22*Table6[[#This Row],[CT_DUM]]+'[1]9'!M$23*Table6[[#This Row],[PA_DUM]]+'[1]9'!M$24*Table6[[#This Row],[NY_DUM]]+'[1]9'!M$25*Table6[[#This Row],[NJ_DUM]]</f>
        <v>5.9439131179012499</v>
      </c>
      <c r="BF884" s="9">
        <f>Table6[[#This Row],[sales]]-Table6[[#This Row],[Pred_9]]</f>
        <v>276.78192801575841</v>
      </c>
      <c r="BG884" s="9">
        <f>ABS(Table6[[#This Row],[Red_9]]/Table6[[#This Row],[sales]])</f>
        <v>0.97897640663454155</v>
      </c>
      <c r="BH884" s="9">
        <f>'[1]10'!P$22+'[1]10'!P$30*Table6[[#This Row],[LNTV]]+'[1]10'!P$29*Table6[[#This Row],[LNRADIOLING]]+'[1]10'!P$24*Table6[[#This Row],[LNONLINELING]]+'[1]10'!P$23*Table6[[#This Row],[DL_DUM]]+'[1]10'!P$25*Table6[[#This Row],[CT_DUM]]+'[1]10'!P$26*Table6[[#This Row],[PA_DUM]]+'[1]10'!P$27*Table6[[#This Row],[NY_DUM]]+'[1]10'!P$28*Table6[[#This Row],[NJ_DUM]]</f>
        <v>5.8875389320296776</v>
      </c>
      <c r="BI884" s="9">
        <f>Table6[[#This Row],[sales]]-Table6[[#This Row],[Pred_10]]</f>
        <v>276.83830220163003</v>
      </c>
      <c r="BJ884" s="45">
        <f>ABS(Table6[[#This Row],[Red_10]]/Table6[[#This Row],[sales]])</f>
        <v>0.97917580187073772</v>
      </c>
      <c r="BK884" s="9">
        <f>'[1]11'!P$32+'[1]11'!P$40*Table6[[#This Row],[LNONLINELING]]+'[1]11'!P$39*Table6[[#This Row],[LNRADIOLING]]+'[1]11'!P$38*Table6[[#This Row],[LNTVLING]]+'[1]11'!P$33*Table6[[#This Row],[DL_DUM]]+'[1]11'!P$34*Table6[[#This Row],[CT_DUM]]+'[1]11'!P$35*Table6[[#This Row],[PA_DUM]]+'[1]11'!P$36*Table6[[#This Row],[NY_DUM]]+'[1]11'!P$37*Table6[[#This Row],[NJ_DUM]]</f>
        <v>5.8332689173240961</v>
      </c>
      <c r="BL884" s="9">
        <f>Table6[[#This Row],[sales]]-Table6[[#This Row],[ Pred_11]]</f>
        <v>276.89257221633557</v>
      </c>
      <c r="BM884" s="47">
        <f>ABS(Table6[[#This Row],[ Red_11]]/Table6[[#This Row],[sales]])</f>
        <v>0.97936775466319537</v>
      </c>
      <c r="BN884" s="9">
        <f>'[1]12'!K$22+'[1]12'!K$28*Table6[[#This Row],[COMBINE LN LING]]+'[1]12'!K$23*Table6[[#This Row],[DL_DUM]]+'[1]12'!K$24*Table6[[#This Row],[CT_DUM]]+'[1]12'!K$25*Table6[[#This Row],[PA_DUM]]+'[1]12'!K$26*Table6[[#This Row],[NY_DUM]]+'[1]12'!K$27*Table6[[#This Row],[NJ_DUM]]</f>
        <v>5.9635351447046627</v>
      </c>
      <c r="BO884" s="9">
        <f>Table6[[#This Row],[sales]]-Table6[[#This Row],[ Pred_12]]</f>
        <v>276.76230598895501</v>
      </c>
      <c r="BP884" s="47">
        <f>ABS(Table6[[#This Row],[ Red_12]]/Table6[[#This Row],[sales]])</f>
        <v>0.97890700361596805</v>
      </c>
      <c r="BQ884">
        <f>LN(G884+'2019 Totals and Calculations'!C$18)</f>
        <v>7.289887739885641</v>
      </c>
      <c r="BR884">
        <f>LN(Table6[[#This Row],[PROF RADIO]]+'2019 Totals and Calculations'!D$18)</f>
        <v>5.4314238050046173</v>
      </c>
      <c r="BS884">
        <f>LN(Table6[[#This Row],[ONLINE LINGERING]]+'2019 Totals and Calculations'!E$18)</f>
        <v>4.8466107037541555</v>
      </c>
      <c r="BT884">
        <f>MONTH(Table6[[#This Row],[Date]])</f>
        <v>11</v>
      </c>
      <c r="BU884">
        <f t="shared" si="364"/>
        <v>0</v>
      </c>
      <c r="BV884">
        <f t="shared" si="365"/>
        <v>0</v>
      </c>
      <c r="BW884">
        <f t="shared" si="366"/>
        <v>0</v>
      </c>
      <c r="BX884">
        <f t="shared" si="367"/>
        <v>0</v>
      </c>
      <c r="BY884">
        <f t="shared" si="368"/>
        <v>0</v>
      </c>
      <c r="BZ884">
        <f t="shared" si="369"/>
        <v>0</v>
      </c>
      <c r="CA884">
        <f t="shared" si="370"/>
        <v>0</v>
      </c>
      <c r="CB884">
        <f t="shared" si="371"/>
        <v>0</v>
      </c>
      <c r="CC884">
        <f t="shared" si="372"/>
        <v>0</v>
      </c>
      <c r="CD884">
        <f t="shared" si="373"/>
        <v>0</v>
      </c>
      <c r="CE884">
        <f t="shared" si="374"/>
        <v>1</v>
      </c>
      <c r="CF884">
        <f t="shared" si="375"/>
        <v>0</v>
      </c>
      <c r="CG884">
        <f t="shared" si="378"/>
        <v>98</v>
      </c>
      <c r="CH88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245.03765144967176</v>
      </c>
      <c r="CI884" s="79">
        <f>Table6[[#This Row],[sales]]-CH884</f>
        <v>37.688189683987929</v>
      </c>
      <c r="CJ884">
        <f>ABS(Table6[[#This Row],[sales]]-CH884)/Table6[[#This Row],[sales]]</f>
        <v>0.13330295360646111</v>
      </c>
      <c r="CK88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245.2608181320802</v>
      </c>
      <c r="CL884" s="79">
        <f>Table6[[#This Row],[sales]]-CK884</f>
        <v>37.465023001579482</v>
      </c>
      <c r="CM884">
        <f>ABS(Table6[[#This Row],[sales]]-CK884)/Table6[[#This Row],[sales]]</f>
        <v>0.13251361407699466</v>
      </c>
      <c r="CN88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251.91271019377152</v>
      </c>
      <c r="CO884" s="79">
        <f>Table6[[#This Row],[sales]]-CN884</f>
        <v>30.813130939888168</v>
      </c>
      <c r="CP884">
        <f>ABS(Table6[[#This Row],[sales]]-CN884)/Table6[[#This Row],[sales]]</f>
        <v>0.10898590244292933</v>
      </c>
      <c r="CQ88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261.99682042440031</v>
      </c>
      <c r="CR884" s="79">
        <f>Table6[[#This Row],[sales]]-CQ884</f>
        <v>20.729020709259373</v>
      </c>
      <c r="CS884">
        <f>ABS(Table6[[#This Row],[sales]]-CQ884)/Table6[[#This Row],[sales]]</f>
        <v>7.3318450928083548E-2</v>
      </c>
    </row>
    <row r="885" spans="1:97" x14ac:dyDescent="0.2">
      <c r="A885">
        <v>884</v>
      </c>
      <c r="B885" t="s">
        <v>953</v>
      </c>
      <c r="C885" s="5">
        <v>43422</v>
      </c>
      <c r="D885" s="6">
        <v>1140.9680895765814</v>
      </c>
      <c r="E885" s="8">
        <f>YEAR(Table6[[#This Row],[Date]])</f>
        <v>2018</v>
      </c>
      <c r="F885" s="6">
        <f>Table6[[#This Row],[TV_State]]+Table6[[#This Row],[Radio_State]]+Table6[[#This Row],[Online]]</f>
        <v>1394.5165539269328</v>
      </c>
      <c r="G885" s="6">
        <f t="shared" si="351"/>
        <v>1115.2042940056313</v>
      </c>
      <c r="H885" s="6">
        <f>LN(Table6[[#This Row],[PROF TV LING]])</f>
        <v>7.0167928904343118</v>
      </c>
      <c r="I885" s="6">
        <f t="shared" si="352"/>
        <v>7.0396323824040152</v>
      </c>
      <c r="J885" s="6">
        <v>169.03230956690095</v>
      </c>
      <c r="K885" s="6">
        <f t="shared" si="357"/>
        <v>167.3751300613431</v>
      </c>
      <c r="L885" s="6">
        <f>0.5*J884+0.5*Table6[[#This Row],[Radio_State]]</f>
        <v>168.19551595518362</v>
      </c>
      <c r="M885" s="6">
        <f>LN(Table6[[#This Row],[RADIO LINGERING ]])</f>
        <v>5.1251270881774476</v>
      </c>
      <c r="N885" s="6">
        <f t="shared" si="353"/>
        <v>5.130089877519576</v>
      </c>
      <c r="O885" s="6">
        <v>84.516154783450474</v>
      </c>
      <c r="P885" s="6">
        <f t="shared" si="354"/>
        <v>84.160149842709458</v>
      </c>
      <c r="Q885" s="6">
        <f>0.3*O884+0.7*Table6[[#This Row],[Online]]</f>
        <v>84.265116699935277</v>
      </c>
      <c r="R885" s="6">
        <f>LN(Table6[[#This Row],[ONLINE LINGERING]])</f>
        <v>4.4339679798428886</v>
      </c>
      <c r="S885" s="6">
        <f t="shared" si="355"/>
        <v>4.4369426969596315</v>
      </c>
      <c r="T885" s="6">
        <v>249.02495991576401</v>
      </c>
      <c r="U885" s="6">
        <f t="shared" si="356"/>
        <v>5.5175531320665101</v>
      </c>
      <c r="V885" s="8">
        <f>YEAR(Table6[[#This Row],[Date]])</f>
        <v>2018</v>
      </c>
      <c r="W885" s="8">
        <f>WEEKNUM(Table6[[#This Row],[Date]])</f>
        <v>47</v>
      </c>
      <c r="X885" t="s">
        <v>1052</v>
      </c>
      <c r="Y885" s="9">
        <f>Table6[[#This Row],[LNTVLING]]+Table6[[#This Row],[LNRADIOLING]]+Table6[[#This Row],[LNONLINELING]]</f>
        <v>16.575887958454651</v>
      </c>
      <c r="Z885">
        <f t="shared" si="377"/>
        <v>1</v>
      </c>
      <c r="AA885">
        <f t="shared" si="358"/>
        <v>0</v>
      </c>
      <c r="AB885">
        <f t="shared" si="359"/>
        <v>0</v>
      </c>
      <c r="AC885">
        <f t="shared" si="360"/>
        <v>0</v>
      </c>
      <c r="AD885">
        <f t="shared" si="361"/>
        <v>0</v>
      </c>
      <c r="AE885">
        <f t="shared" si="362"/>
        <v>0</v>
      </c>
      <c r="AF885">
        <f t="shared" si="363"/>
        <v>1</v>
      </c>
      <c r="AG885" s="9">
        <f>'[1]1'!J$20+'[1]1'!J$21*Table6[[#This Row],[TV_State]]</f>
        <v>2451.7936352855877</v>
      </c>
      <c r="AH885" s="9">
        <f>Table6[[#This Row],[sales]]-Table6[[#This Row],[Pred_1]]</f>
        <v>-2202.7686753698235</v>
      </c>
      <c r="AI885">
        <f>ABS(Table6[[#This Row],[Res_1]])/Table6[[#This Row],[sales]]</f>
        <v>8.8455738577969818</v>
      </c>
      <c r="AJ885" s="9">
        <f>'[1]2'!J$20+'[1]2'!J$21*Table6[[#This Row],[Radio_State]]</f>
        <v>2456.3429075103013</v>
      </c>
      <c r="AK885" s="9">
        <f>Table6[[#This Row],[sales]]-Table6[[#This Row],[ Pred_2 ]]</f>
        <v>-2207.3179475945371</v>
      </c>
      <c r="AL885">
        <f>ABS(Table6[[#This Row],[ Res_2 ]])/Table6[[#This Row],[sales]]</f>
        <v>8.863842196144482</v>
      </c>
      <c r="AM885" s="10">
        <f>'[1]3'!J$20+'[1]3'!J$21*Data!O885</f>
        <v>2289.0071491735616</v>
      </c>
      <c r="AN885" s="9">
        <f>Table6[[#This Row],[sales]]-Table6[[#This Row],[Pred_3]]</f>
        <v>-2039.9821892577977</v>
      </c>
      <c r="AO885" s="9">
        <f>ABS(Table6[[#This Row],[Res_3]])/Table6[[#This Row],[sales]]</f>
        <v>8.1918783962372625</v>
      </c>
      <c r="AP885" s="9">
        <f>'[1]4'!L$21+'[1]4'!L$27*Table6[[#This Row],[TV_State]]+'[1]4'!L$22*Table6[[#This Row],[NJ_DUM]]+'[1]4'!L$23*Table6[[#This Row],[NY_DUM]]+'[1]4'!L$24*Table6[[#This Row],[PA_DUM]]+'[1]4'!L$25*Table6[[#This Row],[CT_DUM]]+'[1]4'!L$26*Table6[[#This Row],[DL_DUM]]</f>
        <v>489.50547131823163</v>
      </c>
      <c r="AQ885" s="9">
        <f>Table6[[#This Row],[sales]]-Table6[[#This Row],[Pred_4]]</f>
        <v>-240.48051140246761</v>
      </c>
      <c r="AR885">
        <f>ABS(Table6[[#This Row],[Res_4]]/Table6[[#This Row],[sales]])</f>
        <v>0.96568838514747002</v>
      </c>
      <c r="AS885" s="9">
        <f>'[1]5'!L$20+'[1]5'!L$26*Table6[[#This Row],[Radio_State]]+'[1]5'!L$21*Table6[[#This Row],[NJ_DUM]]+'[1]5'!L$22*Table6[[#This Row],[NY_DUM]]+'[1]5'!L$23*Table6[[#This Row],[PA_DUM]]+'[1]5'!L$24*Table6[[#This Row],[CT_DUM]]+'[1]5'!L$25*Table6[[#This Row],[DL_DUM]]</f>
        <v>494.1580512582097</v>
      </c>
      <c r="AT885" s="9">
        <f>Table6[[#This Row],[sales]]-Table6[[#This Row],[Pred_5]]</f>
        <v>-245.13309134244568</v>
      </c>
      <c r="AU885" s="9">
        <f>ABS(Table6[[#This Row],[Red_5]]/Table6[[#This Row],[sales]])</f>
        <v>0.98437157233301109</v>
      </c>
      <c r="AV885" s="9">
        <f>'[1]6'!L$20+'[1]6'!L$26*Table6[[#This Row],[Online]]+'[1]6'!L$21*Table6[[#This Row],[NJ_DUM]]+'[1]6'!L$22*Table6[[#This Row],[NY_DUM]]+'[1]6'!L$23*Table6[[#This Row],[PA_DUM]]+'[1]6'!L$24*Table6[[#This Row],[CT_DUM]]+'[1]6'!L$25*Table6[[#This Row],[DL_DUM]]</f>
        <v>361.88227408718939</v>
      </c>
      <c r="AW885" s="9">
        <f>Table6[[#This Row],[sales]]-Table6[[#This Row],[Pred_6]]</f>
        <v>-112.85731417142537</v>
      </c>
      <c r="AX885" s="9">
        <f>ABS(Table6[[#This Row],[Red_6]]/Table6[[#This Row],[sales]])</f>
        <v>0.4531967968576357</v>
      </c>
      <c r="AY885" s="9">
        <f>'[1]7'!L$21+'[1]7'!L$27*Table6[[#This Row],[LNTV]]+'[1]7'!L$22*Table6[[#This Row],[NJ_DUM]]+'[1]7'!L$23*Table6[[#This Row],[NY_DUM]]+'[1]7'!L$24*Table6[[#This Row],[PA_DUM]]+'[1]7'!L$25*Table6[[#This Row],[CT_DUM]]+'[1]7'!L$26*Table6[[#This Row],[DL_DUM]]</f>
        <v>5.9247483812020851</v>
      </c>
      <c r="AZ885" s="9">
        <f>Table6[[#This Row],[sales]]-Table6[[#This Row],[Pred_7]]</f>
        <v>243.10021153456194</v>
      </c>
      <c r="BA885" s="9">
        <f>ABS(Table6[[#This Row],[Red_7]]/Table6[[#This Row],[sales]])</f>
        <v>0.97620821469781105</v>
      </c>
      <c r="BB885" s="9">
        <f>'[1]8'!O$22+'[1]8'!O$28*Table6[[#This Row],[LNRADIOLING]]+'[1]8'!O$23*Table6[[#This Row],[DL_DUM]]+'[1]8'!O$24*Table6[[#This Row],[CT_DUM]]+'[1]8'!O$25*Table6[[#This Row],[PA_DUM]]+'[1]8'!O$26*Table6[[#This Row],[NY_DUM]]+'[1]8'!O$27*Table6[[#This Row],[NJ_DUM]]</f>
        <v>5.8873795457292983</v>
      </c>
      <c r="BC885" s="9">
        <f>Table6[[#This Row],[sales]]-Table6[[#This Row],[Pred_8]]</f>
        <v>243.13758037003473</v>
      </c>
      <c r="BD885" s="9">
        <f>ABS(Table6[[#This Row],[Red_8]]/Table6[[#This Row],[sales]])</f>
        <v>0.97635827530011143</v>
      </c>
      <c r="BE885" s="9">
        <f>'[1]9'!M$19+'[1]9'!M$21*Table6[[#This Row],[LNONLINE]]+'[1]9'!M$20*Table6[[#This Row],[DL_DUM]]+'[1]9'!M$22*Table6[[#This Row],[CT_DUM]]+'[1]9'!M$23*Table6[[#This Row],[PA_DUM]]+'[1]9'!M$24*Table6[[#This Row],[NY_DUM]]+'[1]9'!M$25*Table6[[#This Row],[NJ_DUM]]</f>
        <v>5.9470635662325826</v>
      </c>
      <c r="BF885" s="9">
        <f>Table6[[#This Row],[sales]]-Table6[[#This Row],[Pred_9]]</f>
        <v>243.07789634953144</v>
      </c>
      <c r="BG885" s="9">
        <f>ABS(Table6[[#This Row],[Red_9]]/Table6[[#This Row],[sales]])</f>
        <v>0.97611860446340704</v>
      </c>
      <c r="BH885" s="9">
        <f>'[1]10'!P$22+'[1]10'!P$30*Table6[[#This Row],[LNTV]]+'[1]10'!P$29*Table6[[#This Row],[LNRADIOLING]]+'[1]10'!P$24*Table6[[#This Row],[LNONLINELING]]+'[1]10'!P$23*Table6[[#This Row],[DL_DUM]]+'[1]10'!P$25*Table6[[#This Row],[CT_DUM]]+'[1]10'!P$26*Table6[[#This Row],[PA_DUM]]+'[1]10'!P$27*Table6[[#This Row],[NY_DUM]]+'[1]10'!P$28*Table6[[#This Row],[NJ_DUM]]</f>
        <v>5.8893500153058955</v>
      </c>
      <c r="BI885" s="9">
        <f>Table6[[#This Row],[sales]]-Table6[[#This Row],[Pred_10]]</f>
        <v>243.13560990045812</v>
      </c>
      <c r="BJ885" s="45">
        <f>ABS(Table6[[#This Row],[Red_10]]/Table6[[#This Row],[sales]])</f>
        <v>0.97635036256085317</v>
      </c>
      <c r="BK885" s="9">
        <f>'[1]11'!P$32+'[1]11'!P$40*Table6[[#This Row],[LNONLINELING]]+'[1]11'!P$39*Table6[[#This Row],[LNRADIOLING]]+'[1]11'!P$38*Table6[[#This Row],[LNTVLING]]+'[1]11'!P$33*Table6[[#This Row],[DL_DUM]]+'[1]11'!P$34*Table6[[#This Row],[CT_DUM]]+'[1]11'!P$35*Table6[[#This Row],[PA_DUM]]+'[1]11'!P$36*Table6[[#This Row],[NY_DUM]]+'[1]11'!P$37*Table6[[#This Row],[NJ_DUM]]</f>
        <v>5.8343943149949045</v>
      </c>
      <c r="BL885" s="9">
        <f>Table6[[#This Row],[sales]]-Table6[[#This Row],[ Pred_11]]</f>
        <v>243.19056560076911</v>
      </c>
      <c r="BM885" s="47">
        <f>ABS(Table6[[#This Row],[ Red_11]]/Table6[[#This Row],[sales]])</f>
        <v>0.97657104606313971</v>
      </c>
      <c r="BN885" s="9">
        <f>'[1]12'!K$22+'[1]12'!K$28*Table6[[#This Row],[COMBINE LN LING]]+'[1]12'!K$23*Table6[[#This Row],[DL_DUM]]+'[1]12'!K$24*Table6[[#This Row],[CT_DUM]]+'[1]12'!K$25*Table6[[#This Row],[PA_DUM]]+'[1]12'!K$26*Table6[[#This Row],[NY_DUM]]+'[1]12'!K$27*Table6[[#This Row],[NJ_DUM]]</f>
        <v>5.966407881111504</v>
      </c>
      <c r="BO885" s="9">
        <f>Table6[[#This Row],[sales]]-Table6[[#This Row],[ Pred_12]]</f>
        <v>243.05855203465251</v>
      </c>
      <c r="BP885" s="47">
        <f>ABS(Table6[[#This Row],[ Red_12]]/Table6[[#This Row],[sales]])</f>
        <v>0.97604092423855937</v>
      </c>
      <c r="BQ885">
        <f>LN(G885+'2019 Totals and Calculations'!C$18)</f>
        <v>7.2973943520848668</v>
      </c>
      <c r="BR885">
        <f>LN(Table6[[#This Row],[PROF RADIO]]+'2019 Totals and Calculations'!D$18)</f>
        <v>5.4386508687310009</v>
      </c>
      <c r="BS885">
        <f>LN(Table6[[#This Row],[ONLINE LINGERING]]+'2019 Totals and Calculations'!E$18)</f>
        <v>4.8531427759279486</v>
      </c>
      <c r="BT885">
        <f>MONTH(Table6[[#This Row],[Date]])</f>
        <v>11</v>
      </c>
      <c r="BU885">
        <f t="shared" si="364"/>
        <v>0</v>
      </c>
      <c r="BV885">
        <f t="shared" si="365"/>
        <v>0</v>
      </c>
      <c r="BW885">
        <f t="shared" si="366"/>
        <v>0</v>
      </c>
      <c r="BX885">
        <f t="shared" si="367"/>
        <v>0</v>
      </c>
      <c r="BY885">
        <f t="shared" si="368"/>
        <v>0</v>
      </c>
      <c r="BZ885">
        <f t="shared" si="369"/>
        <v>0</v>
      </c>
      <c r="CA885">
        <f t="shared" si="370"/>
        <v>0</v>
      </c>
      <c r="CB885">
        <f t="shared" si="371"/>
        <v>0</v>
      </c>
      <c r="CC885">
        <f t="shared" si="372"/>
        <v>0</v>
      </c>
      <c r="CD885">
        <f t="shared" si="373"/>
        <v>0</v>
      </c>
      <c r="CE885">
        <f t="shared" si="374"/>
        <v>1</v>
      </c>
      <c r="CF885">
        <f t="shared" si="375"/>
        <v>0</v>
      </c>
      <c r="CG885">
        <f t="shared" si="378"/>
        <v>99</v>
      </c>
      <c r="CH88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246.25130403910336</v>
      </c>
      <c r="CI885" s="79">
        <f>Table6[[#This Row],[sales]]-CH885</f>
        <v>2.7736558766606549</v>
      </c>
      <c r="CJ885">
        <f>ABS(Table6[[#This Row],[sales]]-CH885)/Table6[[#This Row],[sales]]</f>
        <v>1.1138063741075918E-2</v>
      </c>
      <c r="CK88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246.36243495202882</v>
      </c>
      <c r="CL885" s="79">
        <f>Table6[[#This Row],[sales]]-CK885</f>
        <v>2.6625249637351942</v>
      </c>
      <c r="CM885">
        <f>ABS(Table6[[#This Row],[sales]]-CK885)/Table6[[#This Row],[sales]]</f>
        <v>1.0691799587622978E-2</v>
      </c>
      <c r="CN88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253.04560782075362</v>
      </c>
      <c r="CO885" s="79">
        <f>Table6[[#This Row],[sales]]-CN885</f>
        <v>-4.0206479049896018</v>
      </c>
      <c r="CP885">
        <f>ABS(Table6[[#This Row],[sales]]-CN885)/Table6[[#This Row],[sales]]</f>
        <v>1.6145561900098845E-2</v>
      </c>
      <c r="CQ88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263.68636906304044</v>
      </c>
      <c r="CR885" s="79">
        <f>Table6[[#This Row],[sales]]-CQ885</f>
        <v>-14.66140914727643</v>
      </c>
      <c r="CS885">
        <f>ABS(Table6[[#This Row],[sales]]-CQ885)/Table6[[#This Row],[sales]]</f>
        <v>5.8875259541195574E-2</v>
      </c>
    </row>
    <row r="886" spans="1:97" x14ac:dyDescent="0.2">
      <c r="A886">
        <v>885</v>
      </c>
      <c r="B886" t="s">
        <v>953</v>
      </c>
      <c r="C886" s="5">
        <v>43429</v>
      </c>
      <c r="D886" s="6">
        <v>1152.377770472347</v>
      </c>
      <c r="E886" s="8">
        <f>YEAR(Table6[[#This Row],[Date]])</f>
        <v>2018</v>
      </c>
      <c r="F886" s="6">
        <f>Table6[[#This Row],[TV_State]]+Table6[[#This Row],[Radio_State]]+Table6[[#This Row],[Online]]</f>
        <v>1408.4617194662021</v>
      </c>
      <c r="G886" s="6">
        <f t="shared" si="351"/>
        <v>1126.356336945646</v>
      </c>
      <c r="H886" s="6">
        <f>LN(Table6[[#This Row],[PROF TV LING]])</f>
        <v>7.0267432212874432</v>
      </c>
      <c r="I886" s="6">
        <f t="shared" si="352"/>
        <v>7.0495827132571831</v>
      </c>
      <c r="J886" s="6">
        <v>170.72263266256996</v>
      </c>
      <c r="K886" s="6">
        <f t="shared" si="357"/>
        <v>169.04888136195655</v>
      </c>
      <c r="L886" s="6">
        <f>0.5*J885+0.5*Table6[[#This Row],[Radio_State]]</f>
        <v>169.87747111473544</v>
      </c>
      <c r="M886" s="6">
        <f>LN(Table6[[#This Row],[RADIO LINGERING ]])</f>
        <v>5.1350774190306154</v>
      </c>
      <c r="N886" s="6">
        <f t="shared" si="353"/>
        <v>5.1400402083727448</v>
      </c>
      <c r="O886" s="6">
        <v>85.361316331284982</v>
      </c>
      <c r="P886" s="6">
        <f t="shared" si="354"/>
        <v>85.000966384712314</v>
      </c>
      <c r="Q886" s="6">
        <f>0.3*O885+0.7*Table6[[#This Row],[Online]]</f>
        <v>85.107767866934623</v>
      </c>
      <c r="R886" s="6">
        <f>LN(Table6[[#This Row],[ONLINE LINGERING]])</f>
        <v>4.4439183106960565</v>
      </c>
      <c r="S886" s="6">
        <f t="shared" si="355"/>
        <v>4.4468930278127994</v>
      </c>
      <c r="T886" s="6">
        <v>268.85300887417668</v>
      </c>
      <c r="U886" s="6">
        <f t="shared" si="356"/>
        <v>5.5941647948396174</v>
      </c>
      <c r="V886" s="8">
        <f>YEAR(Table6[[#This Row],[Date]])</f>
        <v>2018</v>
      </c>
      <c r="W886" s="8">
        <f>WEEKNUM(Table6[[#This Row],[Date]])</f>
        <v>48</v>
      </c>
      <c r="X886" t="s">
        <v>1053</v>
      </c>
      <c r="Y886" s="9">
        <f>Table6[[#This Row],[LNTVLING]]+Table6[[#This Row],[LNRADIOLING]]+Table6[[#This Row],[LNONLINELING]]</f>
        <v>16.605738951014114</v>
      </c>
      <c r="Z886">
        <f t="shared" si="377"/>
        <v>1</v>
      </c>
      <c r="AA886">
        <f t="shared" si="358"/>
        <v>0</v>
      </c>
      <c r="AB886">
        <f t="shared" si="359"/>
        <v>0</v>
      </c>
      <c r="AC886">
        <f t="shared" si="360"/>
        <v>0</v>
      </c>
      <c r="AD886">
        <f t="shared" si="361"/>
        <v>0</v>
      </c>
      <c r="AE886">
        <f t="shared" si="362"/>
        <v>0</v>
      </c>
      <c r="AF886">
        <f t="shared" si="363"/>
        <v>1</v>
      </c>
      <c r="AG886" s="9">
        <f>'[1]1'!J$20+'[1]1'!J$21*Table6[[#This Row],[TV_State]]</f>
        <v>2463.0142461838805</v>
      </c>
      <c r="AH886" s="9">
        <f>Table6[[#This Row],[sales]]-Table6[[#This Row],[Pred_1]]</f>
        <v>-2194.1612373097037</v>
      </c>
      <c r="AI886">
        <f>ABS(Table6[[#This Row],[Res_1]])/Table6[[#This Row],[sales]]</f>
        <v>8.1611927889435378</v>
      </c>
      <c r="AJ886" s="9">
        <f>'[1]2'!J$20+'[1]2'!J$21*Table6[[#This Row],[Radio_State]]</f>
        <v>2463.7635185454292</v>
      </c>
      <c r="AK886" s="9">
        <f>Table6[[#This Row],[sales]]-Table6[[#This Row],[ Pred_2 ]]</f>
        <v>-2194.9105096712524</v>
      </c>
      <c r="AL886">
        <f>ABS(Table6[[#This Row],[ Res_2 ]])/Table6[[#This Row],[sales]]</f>
        <v>8.163979710929965</v>
      </c>
      <c r="AM886" s="10">
        <f>'[1]3'!J$20+'[1]3'!J$21*Data!O886</f>
        <v>2293.8899188480486</v>
      </c>
      <c r="AN886" s="9">
        <f>Table6[[#This Row],[sales]]-Table6[[#This Row],[Pred_3]]</f>
        <v>-2025.0369099738718</v>
      </c>
      <c r="AO886" s="9">
        <f>ABS(Table6[[#This Row],[Res_3]])/Table6[[#This Row],[sales]]</f>
        <v>7.5321340774787089</v>
      </c>
      <c r="AP886" s="9">
        <f>'[1]4'!L$21+'[1]4'!L$27*Table6[[#This Row],[TV_State]]+'[1]4'!L$22*Table6[[#This Row],[NJ_DUM]]+'[1]4'!L$23*Table6[[#This Row],[NY_DUM]]+'[1]4'!L$24*Table6[[#This Row],[PA_DUM]]+'[1]4'!L$25*Table6[[#This Row],[CT_DUM]]+'[1]4'!L$26*Table6[[#This Row],[DL_DUM]]</f>
        <v>492.02222608795569</v>
      </c>
      <c r="AQ886" s="9">
        <f>Table6[[#This Row],[sales]]-Table6[[#This Row],[Pred_4]]</f>
        <v>-223.16921721377901</v>
      </c>
      <c r="AR886">
        <f>ABS(Table6[[#This Row],[Res_4]]/Table6[[#This Row],[sales]])</f>
        <v>0.8300789273227821</v>
      </c>
      <c r="AS886" s="9">
        <f>'[1]5'!L$20+'[1]5'!L$26*Table6[[#This Row],[Radio_State]]+'[1]5'!L$21*Table6[[#This Row],[NJ_DUM]]+'[1]5'!L$22*Table6[[#This Row],[NY_DUM]]+'[1]5'!L$23*Table6[[#This Row],[PA_DUM]]+'[1]5'!L$24*Table6[[#This Row],[CT_DUM]]+'[1]5'!L$25*Table6[[#This Row],[DL_DUM]]</f>
        <v>497.13571648752128</v>
      </c>
      <c r="AT886" s="9">
        <f>Table6[[#This Row],[sales]]-Table6[[#This Row],[Pred_5]]</f>
        <v>-228.2827076133446</v>
      </c>
      <c r="AU886" s="9">
        <f>ABS(Table6[[#This Row],[Red_5]]/Table6[[#This Row],[sales]])</f>
        <v>0.84909857832456326</v>
      </c>
      <c r="AV886" s="9">
        <f>'[1]6'!L$20+'[1]6'!L$26*Table6[[#This Row],[Online]]+'[1]6'!L$21*Table6[[#This Row],[NJ_DUM]]+'[1]6'!L$22*Table6[[#This Row],[NY_DUM]]+'[1]6'!L$23*Table6[[#This Row],[PA_DUM]]+'[1]6'!L$24*Table6[[#This Row],[CT_DUM]]+'[1]6'!L$25*Table6[[#This Row],[DL_DUM]]</f>
        <v>365.56063483992591</v>
      </c>
      <c r="AW886" s="9">
        <f>Table6[[#This Row],[sales]]-Table6[[#This Row],[Pred_6]]</f>
        <v>-96.70762596574923</v>
      </c>
      <c r="AX886" s="9">
        <f>ABS(Table6[[#This Row],[Red_6]]/Table6[[#This Row],[sales]])</f>
        <v>0.35970445847235594</v>
      </c>
      <c r="AY886" s="9">
        <f>'[1]7'!L$21+'[1]7'!L$27*Table6[[#This Row],[LNTV]]+'[1]7'!L$22*Table6[[#This Row],[NJ_DUM]]+'[1]7'!L$23*Table6[[#This Row],[NY_DUM]]+'[1]7'!L$24*Table6[[#This Row],[PA_DUM]]+'[1]7'!L$25*Table6[[#This Row],[CT_DUM]]+'[1]7'!L$26*Table6[[#This Row],[DL_DUM]]</f>
        <v>5.9258497284920857</v>
      </c>
      <c r="AZ886" s="9">
        <f>Table6[[#This Row],[sales]]-Table6[[#This Row],[Pred_7]]</f>
        <v>262.92715914568458</v>
      </c>
      <c r="BA886" s="9">
        <f>ABS(Table6[[#This Row],[Red_7]]/Table6[[#This Row],[sales]])</f>
        <v>0.97795877474718762</v>
      </c>
      <c r="BB886" s="9">
        <f>'[1]8'!O$22+'[1]8'!O$28*Table6[[#This Row],[LNRADIOLING]]+'[1]8'!O$23*Table6[[#This Row],[DL_DUM]]+'[1]8'!O$24*Table6[[#This Row],[CT_DUM]]+'[1]8'!O$25*Table6[[#This Row],[PA_DUM]]+'[1]8'!O$26*Table6[[#This Row],[NY_DUM]]+'[1]8'!O$27*Table6[[#This Row],[NJ_DUM]]</f>
        <v>5.8880894117330751</v>
      </c>
      <c r="BC886" s="9">
        <f>Table6[[#This Row],[sales]]-Table6[[#This Row],[Pred_8]]</f>
        <v>262.96491946244362</v>
      </c>
      <c r="BD886" s="9">
        <f>ABS(Table6[[#This Row],[Red_8]]/Table6[[#This Row],[sales]])</f>
        <v>0.97809922441861641</v>
      </c>
      <c r="BE886" s="9">
        <f>'[1]9'!M$19+'[1]9'!M$21*Table6[[#This Row],[LNONLINE]]+'[1]9'!M$20*Table6[[#This Row],[DL_DUM]]+'[1]9'!M$22*Table6[[#This Row],[CT_DUM]]+'[1]9'!M$23*Table6[[#This Row],[PA_DUM]]+'[1]9'!M$24*Table6[[#This Row],[NY_DUM]]+'[1]9'!M$25*Table6[[#This Row],[NJ_DUM]]</f>
        <v>5.9502140145639153</v>
      </c>
      <c r="BF886" s="9">
        <f>Table6[[#This Row],[sales]]-Table6[[#This Row],[Pred_9]]</f>
        <v>262.90279485961275</v>
      </c>
      <c r="BG886" s="9">
        <f>ABS(Table6[[#This Row],[Red_9]]/Table6[[#This Row],[sales]])</f>
        <v>0.97786815167336061</v>
      </c>
      <c r="BH886" s="9">
        <f>'[1]10'!P$22+'[1]10'!P$30*Table6[[#This Row],[LNTV]]+'[1]10'!P$29*Table6[[#This Row],[LNRADIOLING]]+'[1]10'!P$24*Table6[[#This Row],[LNONLINELING]]+'[1]10'!P$23*Table6[[#This Row],[DL_DUM]]+'[1]10'!P$25*Table6[[#This Row],[CT_DUM]]+'[1]10'!P$26*Table6[[#This Row],[PA_DUM]]+'[1]10'!P$27*Table6[[#This Row],[NY_DUM]]+'[1]10'!P$28*Table6[[#This Row],[NJ_DUM]]</f>
        <v>5.8911610985821143</v>
      </c>
      <c r="BI886" s="9">
        <f>Table6[[#This Row],[sales]]-Table6[[#This Row],[Pred_10]]</f>
        <v>262.96184777559455</v>
      </c>
      <c r="BJ886" s="45">
        <f>ABS(Table6[[#This Row],[Red_10]]/Table6[[#This Row],[sales]])</f>
        <v>0.97808779926528855</v>
      </c>
      <c r="BK886" s="9">
        <f>'[1]11'!P$32+'[1]11'!P$40*Table6[[#This Row],[LNONLINELING]]+'[1]11'!P$39*Table6[[#This Row],[LNRADIOLING]]+'[1]11'!P$38*Table6[[#This Row],[LNTVLING]]+'[1]11'!P$33*Table6[[#This Row],[DL_DUM]]+'[1]11'!P$34*Table6[[#This Row],[CT_DUM]]+'[1]11'!P$35*Table6[[#This Row],[PA_DUM]]+'[1]11'!P$36*Table6[[#This Row],[NY_DUM]]+'[1]11'!P$37*Table6[[#This Row],[NJ_DUM]]</f>
        <v>5.8355197126657092</v>
      </c>
      <c r="BL886" s="9">
        <f>Table6[[#This Row],[sales]]-Table6[[#This Row],[ Pred_11]]</f>
        <v>263.01748916151098</v>
      </c>
      <c r="BM886" s="47">
        <f>ABS(Table6[[#This Row],[ Red_11]]/Table6[[#This Row],[sales]])</f>
        <v>0.97829475765548624</v>
      </c>
      <c r="BN886" s="9">
        <f>'[1]12'!K$22+'[1]12'!K$28*Table6[[#This Row],[COMBINE LN LING]]+'[1]12'!K$23*Table6[[#This Row],[DL_DUM]]+'[1]12'!K$24*Table6[[#This Row],[CT_DUM]]+'[1]12'!K$25*Table6[[#This Row],[PA_DUM]]+'[1]12'!K$26*Table6[[#This Row],[NY_DUM]]+'[1]12'!K$27*Table6[[#This Row],[NJ_DUM]]</f>
        <v>5.969280617518347</v>
      </c>
      <c r="BO886" s="9">
        <f>Table6[[#This Row],[sales]]-Table6[[#This Row],[ Pred_12]]</f>
        <v>262.88372825665834</v>
      </c>
      <c r="BP886" s="47">
        <f>ABS(Table6[[#This Row],[ Red_12]]/Table6[[#This Row],[sales]])</f>
        <v>0.9777972333561944</v>
      </c>
      <c r="BQ886">
        <f>LN(G886+'2019 Totals and Calculations'!C$18)</f>
        <v>7.3049192618342209</v>
      </c>
      <c r="BR886">
        <f>LN(Table6[[#This Row],[PROF RADIO]]+'2019 Totals and Calculations'!D$18)</f>
        <v>5.4458975692682019</v>
      </c>
      <c r="BS886">
        <f>LN(Table6[[#This Row],[ONLINE LINGERING]]+'2019 Totals and Calculations'!E$18)</f>
        <v>4.8596971414800807</v>
      </c>
      <c r="BT886">
        <f>MONTH(Table6[[#This Row],[Date]])</f>
        <v>11</v>
      </c>
      <c r="BU886">
        <f t="shared" si="364"/>
        <v>0</v>
      </c>
      <c r="BV886">
        <f t="shared" si="365"/>
        <v>0</v>
      </c>
      <c r="BW886">
        <f t="shared" si="366"/>
        <v>0</v>
      </c>
      <c r="BX886">
        <f t="shared" si="367"/>
        <v>0</v>
      </c>
      <c r="BY886">
        <f t="shared" si="368"/>
        <v>0</v>
      </c>
      <c r="BZ886">
        <f t="shared" si="369"/>
        <v>0</v>
      </c>
      <c r="CA886">
        <f t="shared" si="370"/>
        <v>0</v>
      </c>
      <c r="CB886">
        <f t="shared" si="371"/>
        <v>0</v>
      </c>
      <c r="CC886">
        <f t="shared" si="372"/>
        <v>0</v>
      </c>
      <c r="CD886">
        <f t="shared" si="373"/>
        <v>0</v>
      </c>
      <c r="CE886">
        <f t="shared" si="374"/>
        <v>1</v>
      </c>
      <c r="CF886">
        <f t="shared" si="375"/>
        <v>0</v>
      </c>
      <c r="CG886">
        <f t="shared" si="378"/>
        <v>100</v>
      </c>
      <c r="CH88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247.47231710128301</v>
      </c>
      <c r="CI886" s="79">
        <f>Table6[[#This Row],[sales]]-CH886</f>
        <v>21.38069177289367</v>
      </c>
      <c r="CJ886">
        <f>ABS(Table6[[#This Row],[sales]]-CH886)/Table6[[#This Row],[sales]]</f>
        <v>7.9525581143485888E-2</v>
      </c>
      <c r="CK88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247.47048904051553</v>
      </c>
      <c r="CL886" s="79">
        <f>Table6[[#This Row],[sales]]-CK886</f>
        <v>21.382519833661149</v>
      </c>
      <c r="CM886">
        <f>ABS(Table6[[#This Row],[sales]]-CK886)/Table6[[#This Row],[sales]]</f>
        <v>7.9532380623897642E-2</v>
      </c>
      <c r="CN88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254.18545095251113</v>
      </c>
      <c r="CO886" s="79">
        <f>Table6[[#This Row],[sales]]-CN886</f>
        <v>14.667557921665548</v>
      </c>
      <c r="CP886">
        <f>ABS(Table6[[#This Row],[sales]]-CN886)/Table6[[#This Row],[sales]]</f>
        <v>5.4556048984112246E-2</v>
      </c>
      <c r="CQ88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265.38960780414106</v>
      </c>
      <c r="CR886" s="79">
        <f>Table6[[#This Row],[sales]]-CQ886</f>
        <v>3.4634010700356157</v>
      </c>
      <c r="CS886">
        <f>ABS(Table6[[#This Row],[sales]]-CQ886)/Table6[[#This Row],[sales]]</f>
        <v>1.288213617001582E-2</v>
      </c>
    </row>
    <row r="887" spans="1:97" x14ac:dyDescent="0.2">
      <c r="A887">
        <v>886</v>
      </c>
      <c r="B887" t="s">
        <v>953</v>
      </c>
      <c r="C887" s="5">
        <v>43436</v>
      </c>
      <c r="D887" s="6">
        <v>1163.9015481770707</v>
      </c>
      <c r="E887" s="8">
        <f>YEAR(Table6[[#This Row],[Date]])</f>
        <v>2018</v>
      </c>
      <c r="F887" s="6">
        <f>Table6[[#This Row],[TV_State]]+Table6[[#This Row],[Radio_State]]+Table6[[#This Row],[Online]]</f>
        <v>1422.5463366608642</v>
      </c>
      <c r="G887" s="6">
        <f t="shared" si="351"/>
        <v>1137.6199003150734</v>
      </c>
      <c r="H887" s="6">
        <f>LN(Table6[[#This Row],[PROF TV LING]])</f>
        <v>7.0366935521405862</v>
      </c>
      <c r="I887" s="6">
        <f t="shared" si="352"/>
        <v>7.059533044110351</v>
      </c>
      <c r="J887" s="6">
        <v>172.42985898919568</v>
      </c>
      <c r="K887" s="6">
        <f t="shared" si="357"/>
        <v>170.73937017557611</v>
      </c>
      <c r="L887" s="6">
        <f>0.5*J886+0.5*Table6[[#This Row],[Radio_State]]</f>
        <v>171.57624582588284</v>
      </c>
      <c r="M887" s="6">
        <f>LN(Table6[[#This Row],[RADIO LINGERING ]])</f>
        <v>5.1450277498837833</v>
      </c>
      <c r="N887" s="6">
        <f t="shared" si="353"/>
        <v>5.1499905392259127</v>
      </c>
      <c r="O887" s="6">
        <v>86.21492949459784</v>
      </c>
      <c r="P887" s="6">
        <f t="shared" si="354"/>
        <v>85.850740561632179</v>
      </c>
      <c r="Q887" s="6">
        <f>0.3*O886+0.7*Table6[[#This Row],[Online]]</f>
        <v>85.958845545603978</v>
      </c>
      <c r="R887" s="6">
        <f>LN(Table6[[#This Row],[ONLINE LINGERING]])</f>
        <v>4.4538686415492243</v>
      </c>
      <c r="S887" s="6">
        <f t="shared" si="355"/>
        <v>4.4568433586659673</v>
      </c>
      <c r="T887" s="6">
        <v>252.62315307600329</v>
      </c>
      <c r="U887" s="6">
        <f t="shared" si="356"/>
        <v>5.5318988647658509</v>
      </c>
      <c r="V887" s="8">
        <f>YEAR(Table6[[#This Row],[Date]])</f>
        <v>2018</v>
      </c>
      <c r="W887" s="8">
        <f>WEEKNUM(Table6[[#This Row],[Date]])</f>
        <v>49</v>
      </c>
      <c r="X887" t="s">
        <v>1054</v>
      </c>
      <c r="Y887" s="9">
        <f>Table6[[#This Row],[LNTVLING]]+Table6[[#This Row],[LNRADIOLING]]+Table6[[#This Row],[LNONLINELING]]</f>
        <v>16.635589943573592</v>
      </c>
      <c r="Z887">
        <f t="shared" si="377"/>
        <v>1</v>
      </c>
      <c r="AA887">
        <f t="shared" si="358"/>
        <v>0</v>
      </c>
      <c r="AB887">
        <f t="shared" si="359"/>
        <v>0</v>
      </c>
      <c r="AC887">
        <f t="shared" si="360"/>
        <v>0</v>
      </c>
      <c r="AD887">
        <f t="shared" si="361"/>
        <v>0</v>
      </c>
      <c r="AE887">
        <f t="shared" si="362"/>
        <v>0</v>
      </c>
      <c r="AF887">
        <f t="shared" si="363"/>
        <v>1</v>
      </c>
      <c r="AG887" s="9">
        <f>'[1]1'!J$20+'[1]1'!J$21*Table6[[#This Row],[TV_State]]</f>
        <v>2474.3470631911559</v>
      </c>
      <c r="AH887" s="9">
        <f>Table6[[#This Row],[sales]]-Table6[[#This Row],[Pred_1]]</f>
        <v>-2221.7239101151526</v>
      </c>
      <c r="AI887">
        <f>ABS(Table6[[#This Row],[Res_1]])/Table6[[#This Row],[sales]]</f>
        <v>8.7946171325267759</v>
      </c>
      <c r="AJ887" s="9">
        <f>'[1]2'!J$20+'[1]2'!J$21*Table6[[#This Row],[Radio_State]]</f>
        <v>2471.2583356909081</v>
      </c>
      <c r="AK887" s="9">
        <f>Table6[[#This Row],[sales]]-Table6[[#This Row],[ Pred_2 ]]</f>
        <v>-2218.6351826149048</v>
      </c>
      <c r="AL887">
        <f>ABS(Table6[[#This Row],[ Res_2 ]])/Table6[[#This Row],[sales]]</f>
        <v>8.7823905117177219</v>
      </c>
      <c r="AM887" s="10">
        <f>'[1]3'!J$20+'[1]3'!J$21*Data!O887</f>
        <v>2298.8215162192805</v>
      </c>
      <c r="AN887" s="9">
        <f>Table6[[#This Row],[sales]]-Table6[[#This Row],[Pred_3]]</f>
        <v>-2046.1983631432772</v>
      </c>
      <c r="AO887" s="9">
        <f>ABS(Table6[[#This Row],[Res_3]])/Table6[[#This Row],[sales]]</f>
        <v>8.0998053354502524</v>
      </c>
      <c r="AP887" s="9">
        <f>'[1]4'!L$21+'[1]4'!L$27*Table6[[#This Row],[TV_State]]+'[1]4'!L$22*Table6[[#This Row],[NJ_DUM]]+'[1]4'!L$23*Table6[[#This Row],[NY_DUM]]+'[1]4'!L$24*Table6[[#This Row],[PA_DUM]]+'[1]4'!L$25*Table6[[#This Row],[CT_DUM]]+'[1]4'!L$26*Table6[[#This Row],[DL_DUM]]</f>
        <v>494.56414840537701</v>
      </c>
      <c r="AQ887" s="9">
        <f>Table6[[#This Row],[sales]]-Table6[[#This Row],[Pred_4]]</f>
        <v>-241.94099532937372</v>
      </c>
      <c r="AR887">
        <f>ABS(Table6[[#This Row],[Res_4]]/Table6[[#This Row],[sales]])</f>
        <v>0.95771504861466206</v>
      </c>
      <c r="AS887" s="9">
        <f>'[1]5'!L$20+'[1]5'!L$26*Table6[[#This Row],[Radio_State]]+'[1]5'!L$21*Table6[[#This Row],[NJ_DUM]]+'[1]5'!L$22*Table6[[#This Row],[NY_DUM]]+'[1]5'!L$23*Table6[[#This Row],[PA_DUM]]+'[1]5'!L$24*Table6[[#This Row],[CT_DUM]]+'[1]5'!L$25*Table6[[#This Row],[DL_DUM]]</f>
        <v>500.14315836912601</v>
      </c>
      <c r="AT887" s="9">
        <f>Table6[[#This Row],[sales]]-Table6[[#This Row],[Pred_5]]</f>
        <v>-247.52000529312272</v>
      </c>
      <c r="AU887" s="9">
        <f>ABS(Table6[[#This Row],[Red_5]]/Table6[[#This Row],[sales]])</f>
        <v>0.97979936628633069</v>
      </c>
      <c r="AV887" s="9">
        <f>'[1]6'!L$20+'[1]6'!L$26*Table6[[#This Row],[Online]]+'[1]6'!L$21*Table6[[#This Row],[NJ_DUM]]+'[1]6'!L$22*Table6[[#This Row],[NY_DUM]]+'[1]6'!L$23*Table6[[#This Row],[PA_DUM]]+'[1]6'!L$24*Table6[[#This Row],[CT_DUM]]+'[1]6'!L$25*Table6[[#This Row],[DL_DUM]]</f>
        <v>369.27577920018985</v>
      </c>
      <c r="AW887" s="9">
        <f>Table6[[#This Row],[sales]]-Table6[[#This Row],[Pred_6]]</f>
        <v>-116.65262612418655</v>
      </c>
      <c r="AX887" s="9">
        <f>ABS(Table6[[#This Row],[Red_6]]/Table6[[#This Row],[sales]])</f>
        <v>0.46176537939533541</v>
      </c>
      <c r="AY887" s="9">
        <f>'[1]7'!L$21+'[1]7'!L$27*Table6[[#This Row],[LNTV]]+'[1]7'!L$22*Table6[[#This Row],[NJ_DUM]]+'[1]7'!L$23*Table6[[#This Row],[NY_DUM]]+'[1]7'!L$24*Table6[[#This Row],[PA_DUM]]+'[1]7'!L$25*Table6[[#This Row],[CT_DUM]]+'[1]7'!L$26*Table6[[#This Row],[DL_DUM]]</f>
        <v>5.9269510757820871</v>
      </c>
      <c r="AZ887" s="9">
        <f>Table6[[#This Row],[sales]]-Table6[[#This Row],[Pred_7]]</f>
        <v>246.69620200022121</v>
      </c>
      <c r="BA887" s="9">
        <f>ABS(Table6[[#This Row],[Red_7]]/Table6[[#This Row],[sales]])</f>
        <v>0.97653836948983486</v>
      </c>
      <c r="BB887" s="9">
        <f>'[1]8'!O$22+'[1]8'!O$28*Table6[[#This Row],[LNRADIOLING]]+'[1]8'!O$23*Table6[[#This Row],[DL_DUM]]+'[1]8'!O$24*Table6[[#This Row],[CT_DUM]]+'[1]8'!O$25*Table6[[#This Row],[PA_DUM]]+'[1]8'!O$26*Table6[[#This Row],[NY_DUM]]+'[1]8'!O$27*Table6[[#This Row],[NJ_DUM]]</f>
        <v>5.888799277736851</v>
      </c>
      <c r="BC887" s="9">
        <f>Table6[[#This Row],[sales]]-Table6[[#This Row],[Pred_8]]</f>
        <v>246.73435379826645</v>
      </c>
      <c r="BD887" s="9">
        <f>ABS(Table6[[#This Row],[Red_8]]/Table6[[#This Row],[sales]])</f>
        <v>0.97668939206073024</v>
      </c>
      <c r="BE887" s="9">
        <f>'[1]9'!M$19+'[1]9'!M$21*Table6[[#This Row],[LNONLINE]]+'[1]9'!M$20*Table6[[#This Row],[DL_DUM]]+'[1]9'!M$22*Table6[[#This Row],[CT_DUM]]+'[1]9'!M$23*Table6[[#This Row],[PA_DUM]]+'[1]9'!M$24*Table6[[#This Row],[NY_DUM]]+'[1]9'!M$25*Table6[[#This Row],[NJ_DUM]]</f>
        <v>5.9533644628952471</v>
      </c>
      <c r="BF887" s="9">
        <f>Table6[[#This Row],[sales]]-Table6[[#This Row],[Pred_9]]</f>
        <v>246.66978861310804</v>
      </c>
      <c r="BG887" s="9">
        <f>ABS(Table6[[#This Row],[Red_9]]/Table6[[#This Row],[sales]])</f>
        <v>0.9764338130119683</v>
      </c>
      <c r="BH887" s="9">
        <f>'[1]10'!P$22+'[1]10'!P$30*Table6[[#This Row],[LNTV]]+'[1]10'!P$29*Table6[[#This Row],[LNRADIOLING]]+'[1]10'!P$24*Table6[[#This Row],[LNONLINELING]]+'[1]10'!P$23*Table6[[#This Row],[DL_DUM]]+'[1]10'!P$25*Table6[[#This Row],[CT_DUM]]+'[1]10'!P$26*Table6[[#This Row],[PA_DUM]]+'[1]10'!P$27*Table6[[#This Row],[NY_DUM]]+'[1]10'!P$28*Table6[[#This Row],[NJ_DUM]]</f>
        <v>5.8929721818583323</v>
      </c>
      <c r="BI887" s="9">
        <f>Table6[[#This Row],[sales]]-Table6[[#This Row],[Pred_10]]</f>
        <v>246.73018089414495</v>
      </c>
      <c r="BJ887" s="45">
        <f>ABS(Table6[[#This Row],[Red_10]]/Table6[[#This Row],[sales]])</f>
        <v>0.97667287376432432</v>
      </c>
      <c r="BK887" s="9">
        <f>'[1]11'!P$32+'[1]11'!P$40*Table6[[#This Row],[LNONLINELING]]+'[1]11'!P$39*Table6[[#This Row],[LNRADIOLING]]+'[1]11'!P$38*Table6[[#This Row],[LNTVLING]]+'[1]11'!P$33*Table6[[#This Row],[DL_DUM]]+'[1]11'!P$34*Table6[[#This Row],[CT_DUM]]+'[1]11'!P$35*Table6[[#This Row],[PA_DUM]]+'[1]11'!P$36*Table6[[#This Row],[NY_DUM]]+'[1]11'!P$37*Table6[[#This Row],[NJ_DUM]]</f>
        <v>5.8366451103365122</v>
      </c>
      <c r="BL887" s="9">
        <f>Table6[[#This Row],[sales]]-Table6[[#This Row],[ Pred_11]]</f>
        <v>246.78650796566677</v>
      </c>
      <c r="BM887" s="47">
        <f>ABS(Table6[[#This Row],[ Red_11]]/Table6[[#This Row],[sales]])</f>
        <v>0.97689584252564321</v>
      </c>
      <c r="BN887" s="9">
        <f>'[1]12'!K$22+'[1]12'!K$28*Table6[[#This Row],[COMBINE LN LING]]+'[1]12'!K$23*Table6[[#This Row],[DL_DUM]]+'[1]12'!K$24*Table6[[#This Row],[CT_DUM]]+'[1]12'!K$25*Table6[[#This Row],[PA_DUM]]+'[1]12'!K$26*Table6[[#This Row],[NY_DUM]]+'[1]12'!K$27*Table6[[#This Row],[NJ_DUM]]</f>
        <v>5.9721533539251919</v>
      </c>
      <c r="BO887" s="9">
        <f>Table6[[#This Row],[sales]]-Table6[[#This Row],[ Pred_12]]</f>
        <v>246.6509997220781</v>
      </c>
      <c r="BP887" s="47">
        <f>ABS(Table6[[#This Row],[ Red_12]]/Table6[[#This Row],[sales]])</f>
        <v>0.97635943783771695</v>
      </c>
      <c r="BQ887">
        <f>LN(G887+'2019 Totals and Calculations'!C$18)</f>
        <v>7.3124623760639071</v>
      </c>
      <c r="BR887">
        <f>LN(Table6[[#This Row],[PROF RADIO]]+'2019 Totals and Calculations'!D$18)</f>
        <v>5.4531638176080195</v>
      </c>
      <c r="BS887">
        <f>LN(Table6[[#This Row],[ONLINE LINGERING]]+'2019 Totals and Calculations'!E$18)</f>
        <v>4.866273730110998</v>
      </c>
      <c r="BT887">
        <f>MONTH(Table6[[#This Row],[Date]])</f>
        <v>12</v>
      </c>
      <c r="BU887">
        <f t="shared" si="364"/>
        <v>0</v>
      </c>
      <c r="BV887">
        <f t="shared" si="365"/>
        <v>0</v>
      </c>
      <c r="BW887">
        <f t="shared" si="366"/>
        <v>0</v>
      </c>
      <c r="BX887">
        <f t="shared" si="367"/>
        <v>0</v>
      </c>
      <c r="BY887">
        <f t="shared" si="368"/>
        <v>0</v>
      </c>
      <c r="BZ887">
        <f t="shared" si="369"/>
        <v>0</v>
      </c>
      <c r="CA887">
        <f t="shared" si="370"/>
        <v>0</v>
      </c>
      <c r="CB887">
        <f t="shared" si="371"/>
        <v>0</v>
      </c>
      <c r="CC887">
        <f t="shared" si="372"/>
        <v>0</v>
      </c>
      <c r="CD887">
        <f t="shared" si="373"/>
        <v>0</v>
      </c>
      <c r="CE887">
        <f t="shared" si="374"/>
        <v>0</v>
      </c>
      <c r="CF887">
        <f t="shared" si="375"/>
        <v>1</v>
      </c>
      <c r="CG887">
        <f t="shared" si="378"/>
        <v>101</v>
      </c>
      <c r="CH88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249.63960596168207</v>
      </c>
      <c r="CI887" s="79">
        <f>Table6[[#This Row],[sales]]-CH887</f>
        <v>2.983547114321226</v>
      </c>
      <c r="CJ887">
        <f>ABS(Table6[[#This Row],[sales]]-CH887)/Table6[[#This Row],[sales]]</f>
        <v>1.1810267895055553E-2</v>
      </c>
      <c r="CK88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249.96300966402208</v>
      </c>
      <c r="CL887" s="79">
        <f>Table6[[#This Row],[sales]]-CK887</f>
        <v>2.6601434119812097</v>
      </c>
      <c r="CM887">
        <f>ABS(Table6[[#This Row],[sales]]-CK887)/Table6[[#This Row],[sales]]</f>
        <v>1.0530085542796185E-2</v>
      </c>
      <c r="CN88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257.23660211818827</v>
      </c>
      <c r="CO887" s="79">
        <f>Table6[[#This Row],[sales]]-CN887</f>
        <v>-4.6134490421849819</v>
      </c>
      <c r="CP887">
        <f>ABS(Table6[[#This Row],[sales]]-CN887)/Table6[[#This Row],[sales]]</f>
        <v>1.8262178212924911E-2</v>
      </c>
      <c r="CQ88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267.10665033980143</v>
      </c>
      <c r="CR887" s="79">
        <f>Table6[[#This Row],[sales]]-CQ887</f>
        <v>-14.483497263798142</v>
      </c>
      <c r="CS887">
        <f>ABS(Table6[[#This Row],[sales]]-CQ887)/Table6[[#This Row],[sales]]</f>
        <v>5.7332422176840973E-2</v>
      </c>
    </row>
    <row r="888" spans="1:97" x14ac:dyDescent="0.2">
      <c r="A888">
        <v>887</v>
      </c>
      <c r="B888" t="s">
        <v>953</v>
      </c>
      <c r="C888" s="5">
        <v>43443</v>
      </c>
      <c r="D888" s="6">
        <v>1175.5405636588412</v>
      </c>
      <c r="E888" s="8">
        <f>YEAR(Table6[[#This Row],[Date]])</f>
        <v>2018</v>
      </c>
      <c r="F888" s="6">
        <f>Table6[[#This Row],[TV_State]]+Table6[[#This Row],[Radio_State]]+Table6[[#This Row],[Online]]</f>
        <v>1436.7718000274726</v>
      </c>
      <c r="G888" s="6">
        <f t="shared" si="351"/>
        <v>1148.9960993182037</v>
      </c>
      <c r="H888" s="6">
        <f>LN(Table6[[#This Row],[PROF TV LING]])</f>
        <v>7.0466438829937363</v>
      </c>
      <c r="I888" s="6">
        <f t="shared" si="352"/>
        <v>7.0694833749635189</v>
      </c>
      <c r="J888" s="6">
        <v>174.15415757908764</v>
      </c>
      <c r="K888" s="6">
        <f t="shared" si="357"/>
        <v>172.44676387733188</v>
      </c>
      <c r="L888" s="6">
        <f>0.5*J887+0.5*Table6[[#This Row],[Radio_State]]</f>
        <v>173.29200828414167</v>
      </c>
      <c r="M888" s="6">
        <f>LN(Table6[[#This Row],[RADIO LINGERING ]])</f>
        <v>5.1549780807369521</v>
      </c>
      <c r="N888" s="6">
        <f t="shared" si="353"/>
        <v>5.1599408700790805</v>
      </c>
      <c r="O888" s="6">
        <v>87.077078789543819</v>
      </c>
      <c r="P888" s="6">
        <f t="shared" si="354"/>
        <v>86.70917732117033</v>
      </c>
      <c r="Q888" s="6">
        <f>0.3*O887+0.7*Table6[[#This Row],[Online]]</f>
        <v>86.818434001060027</v>
      </c>
      <c r="R888" s="6">
        <f>LN(Table6[[#This Row],[ONLINE LINGERING]])</f>
        <v>4.4638189724023922</v>
      </c>
      <c r="S888" s="6">
        <f t="shared" si="355"/>
        <v>4.4667936895191351</v>
      </c>
      <c r="T888" s="6">
        <v>293.12910272573174</v>
      </c>
      <c r="U888" s="6">
        <f t="shared" si="356"/>
        <v>5.6806131356082883</v>
      </c>
      <c r="V888" s="8">
        <f>YEAR(Table6[[#This Row],[Date]])</f>
        <v>2018</v>
      </c>
      <c r="W888" s="8">
        <f>WEEKNUM(Table6[[#This Row],[Date]])</f>
        <v>50</v>
      </c>
      <c r="X888" t="s">
        <v>1055</v>
      </c>
      <c r="Y888" s="9">
        <f>Table6[[#This Row],[LNTVLING]]+Table6[[#This Row],[LNRADIOLING]]+Table6[[#This Row],[LNONLINELING]]</f>
        <v>16.665440936133081</v>
      </c>
      <c r="Z888">
        <f t="shared" si="377"/>
        <v>1</v>
      </c>
      <c r="AA888">
        <f t="shared" si="358"/>
        <v>0</v>
      </c>
      <c r="AB888">
        <f t="shared" si="359"/>
        <v>0</v>
      </c>
      <c r="AC888">
        <f t="shared" si="360"/>
        <v>0</v>
      </c>
      <c r="AD888">
        <f t="shared" si="361"/>
        <v>0</v>
      </c>
      <c r="AE888">
        <f t="shared" si="362"/>
        <v>0</v>
      </c>
      <c r="AF888">
        <f t="shared" si="363"/>
        <v>1</v>
      </c>
      <c r="AG888" s="9">
        <f>'[1]1'!J$20+'[1]1'!J$21*Table6[[#This Row],[TV_State]]</f>
        <v>2485.7932083685046</v>
      </c>
      <c r="AH888" s="9">
        <f>Table6[[#This Row],[sales]]-Table6[[#This Row],[Pred_1]]</f>
        <v>-2192.6641056427729</v>
      </c>
      <c r="AI888">
        <f>ABS(Table6[[#This Row],[Res_1]])/Table6[[#This Row],[sales]]</f>
        <v>7.4801992884833215</v>
      </c>
      <c r="AJ888" s="9">
        <f>'[1]2'!J$20+'[1]2'!J$21*Table6[[#This Row],[Radio_State]]</f>
        <v>2478.8281010078422</v>
      </c>
      <c r="AK888" s="9">
        <f>Table6[[#This Row],[sales]]-Table6[[#This Row],[ Pred_2 ]]</f>
        <v>-2185.6989982821106</v>
      </c>
      <c r="AL888">
        <f>ABS(Table6[[#This Row],[ Res_2 ]])/Table6[[#This Row],[sales]]</f>
        <v>7.4564380607652421</v>
      </c>
      <c r="AM888" s="10">
        <f>'[1]3'!J$20+'[1]3'!J$21*Data!O888</f>
        <v>2303.8024295642249</v>
      </c>
      <c r="AN888" s="9">
        <f>Table6[[#This Row],[sales]]-Table6[[#This Row],[Pred_3]]</f>
        <v>-2010.6733268384933</v>
      </c>
      <c r="AO888" s="9">
        <f>ABS(Table6[[#This Row],[Res_3]])/Table6[[#This Row],[sales]]</f>
        <v>6.8593439141380435</v>
      </c>
      <c r="AP888" s="9">
        <f>'[1]4'!L$21+'[1]4'!L$27*Table6[[#This Row],[TV_State]]+'[1]4'!L$22*Table6[[#This Row],[NJ_DUM]]+'[1]4'!L$23*Table6[[#This Row],[NY_DUM]]+'[1]4'!L$24*Table6[[#This Row],[PA_DUM]]+'[1]4'!L$25*Table6[[#This Row],[CT_DUM]]+'[1]4'!L$26*Table6[[#This Row],[DL_DUM]]</f>
        <v>497.13148994597253</v>
      </c>
      <c r="AQ888" s="9">
        <f>Table6[[#This Row],[sales]]-Table6[[#This Row],[Pred_4]]</f>
        <v>-204.00238722024079</v>
      </c>
      <c r="AR888">
        <f>ABS(Table6[[#This Row],[Res_4]]/Table6[[#This Row],[sales]])</f>
        <v>0.6959472304976726</v>
      </c>
      <c r="AS888" s="9">
        <f>'[1]5'!L$20+'[1]5'!L$26*Table6[[#This Row],[Radio_State]]+'[1]5'!L$21*Table6[[#This Row],[NJ_DUM]]+'[1]5'!L$22*Table6[[#This Row],[NY_DUM]]+'[1]5'!L$23*Table6[[#This Row],[PA_DUM]]+'[1]5'!L$24*Table6[[#This Row],[CT_DUM]]+'[1]5'!L$25*Table6[[#This Row],[DL_DUM]]</f>
        <v>503.18067466954682</v>
      </c>
      <c r="AT888" s="9">
        <f>Table6[[#This Row],[sales]]-Table6[[#This Row],[Pred_5]]</f>
        <v>-210.05157194381508</v>
      </c>
      <c r="AU888" s="9">
        <f>ABS(Table6[[#This Row],[Red_5]]/Table6[[#This Row],[sales]])</f>
        <v>0.71658381917933023</v>
      </c>
      <c r="AV888" s="9">
        <f>'[1]6'!L$20+'[1]6'!L$26*Table6[[#This Row],[Online]]+'[1]6'!L$21*Table6[[#This Row],[NJ_DUM]]+'[1]6'!L$22*Table6[[#This Row],[NY_DUM]]+'[1]6'!L$23*Table6[[#This Row],[PA_DUM]]+'[1]6'!L$24*Table6[[#This Row],[CT_DUM]]+'[1]6'!L$25*Table6[[#This Row],[DL_DUM]]</f>
        <v>373.02807500405635</v>
      </c>
      <c r="AW888" s="9">
        <f>Table6[[#This Row],[sales]]-Table6[[#This Row],[Pred_6]]</f>
        <v>-79.898972278324607</v>
      </c>
      <c r="AX888" s="9">
        <f>ABS(Table6[[#This Row],[Red_6]]/Table6[[#This Row],[sales]])</f>
        <v>0.27257263620488281</v>
      </c>
      <c r="AY888" s="9">
        <f>'[1]7'!L$21+'[1]7'!L$27*Table6[[#This Row],[LNTV]]+'[1]7'!L$22*Table6[[#This Row],[NJ_DUM]]+'[1]7'!L$23*Table6[[#This Row],[NY_DUM]]+'[1]7'!L$24*Table6[[#This Row],[PA_DUM]]+'[1]7'!L$25*Table6[[#This Row],[CT_DUM]]+'[1]7'!L$26*Table6[[#This Row],[DL_DUM]]</f>
        <v>5.9280524230720868</v>
      </c>
      <c r="AZ888" s="9">
        <f>Table6[[#This Row],[sales]]-Table6[[#This Row],[Pred_7]]</f>
        <v>287.20105030265967</v>
      </c>
      <c r="BA888" s="9">
        <f>ABS(Table6[[#This Row],[Red_7]]/Table6[[#This Row],[sales]])</f>
        <v>0.97977665005641323</v>
      </c>
      <c r="BB888" s="9">
        <f>'[1]8'!O$22+'[1]8'!O$28*Table6[[#This Row],[LNRADIOLING]]+'[1]8'!O$23*Table6[[#This Row],[DL_DUM]]+'[1]8'!O$24*Table6[[#This Row],[CT_DUM]]+'[1]8'!O$25*Table6[[#This Row],[PA_DUM]]+'[1]8'!O$26*Table6[[#This Row],[NY_DUM]]+'[1]8'!O$27*Table6[[#This Row],[NJ_DUM]]</f>
        <v>5.8895091437406277</v>
      </c>
      <c r="BC888" s="9">
        <f>Table6[[#This Row],[sales]]-Table6[[#This Row],[Pred_8]]</f>
        <v>287.23959358199113</v>
      </c>
      <c r="BD888" s="9">
        <f>ABS(Table6[[#This Row],[Red_8]]/Table6[[#This Row],[sales]])</f>
        <v>0.97990813914764663</v>
      </c>
      <c r="BE888" s="9">
        <f>'[1]9'!M$19+'[1]9'!M$21*Table6[[#This Row],[LNONLINE]]+'[1]9'!M$20*Table6[[#This Row],[DL_DUM]]+'[1]9'!M$22*Table6[[#This Row],[CT_DUM]]+'[1]9'!M$23*Table6[[#This Row],[PA_DUM]]+'[1]9'!M$24*Table6[[#This Row],[NY_DUM]]+'[1]9'!M$25*Table6[[#This Row],[NJ_DUM]]</f>
        <v>5.9565149112265789</v>
      </c>
      <c r="BF888" s="9">
        <f>Table6[[#This Row],[sales]]-Table6[[#This Row],[Pred_9]]</f>
        <v>287.17258781450516</v>
      </c>
      <c r="BG888" s="9">
        <f>ABS(Table6[[#This Row],[Red_9]]/Table6[[#This Row],[sales]])</f>
        <v>0.97967955124264872</v>
      </c>
      <c r="BH888" s="9">
        <f>'[1]10'!P$22+'[1]10'!P$30*Table6[[#This Row],[LNTV]]+'[1]10'!P$29*Table6[[#This Row],[LNRADIOLING]]+'[1]10'!P$24*Table6[[#This Row],[LNONLINELING]]+'[1]10'!P$23*Table6[[#This Row],[DL_DUM]]+'[1]10'!P$25*Table6[[#This Row],[CT_DUM]]+'[1]10'!P$26*Table6[[#This Row],[PA_DUM]]+'[1]10'!P$27*Table6[[#This Row],[NY_DUM]]+'[1]10'!P$28*Table6[[#This Row],[NJ_DUM]]</f>
        <v>5.8947832651345502</v>
      </c>
      <c r="BI888" s="9">
        <f>Table6[[#This Row],[sales]]-Table6[[#This Row],[Pred_10]]</f>
        <v>287.23431946059719</v>
      </c>
      <c r="BJ888" s="45">
        <f>ABS(Table6[[#This Row],[Red_10]]/Table6[[#This Row],[sales]])</f>
        <v>0.97989014666124763</v>
      </c>
      <c r="BK888" s="9">
        <f>'[1]11'!P$32+'[1]11'!P$40*Table6[[#This Row],[LNONLINELING]]+'[1]11'!P$39*Table6[[#This Row],[LNRADIOLING]]+'[1]11'!P$38*Table6[[#This Row],[LNTVLING]]+'[1]11'!P$33*Table6[[#This Row],[DL_DUM]]+'[1]11'!P$34*Table6[[#This Row],[CT_DUM]]+'[1]11'!P$35*Table6[[#This Row],[PA_DUM]]+'[1]11'!P$36*Table6[[#This Row],[NY_DUM]]+'[1]11'!P$37*Table6[[#This Row],[NJ_DUM]]</f>
        <v>5.8377705080073143</v>
      </c>
      <c r="BL888" s="9">
        <f>Table6[[#This Row],[sales]]-Table6[[#This Row],[ Pred_11]]</f>
        <v>287.2913322177244</v>
      </c>
      <c r="BM888" s="47">
        <f>ABS(Table6[[#This Row],[ Red_11]]/Table6[[#This Row],[sales]])</f>
        <v>0.98008464375006299</v>
      </c>
      <c r="BN888" s="9">
        <f>'[1]12'!K$22+'[1]12'!K$28*Table6[[#This Row],[COMBINE LN LING]]+'[1]12'!K$23*Table6[[#This Row],[DL_DUM]]+'[1]12'!K$24*Table6[[#This Row],[CT_DUM]]+'[1]12'!K$25*Table6[[#This Row],[PA_DUM]]+'[1]12'!K$26*Table6[[#This Row],[NY_DUM]]+'[1]12'!K$27*Table6[[#This Row],[NJ_DUM]]</f>
        <v>5.9750260903320376</v>
      </c>
      <c r="BO888" s="9">
        <f>Table6[[#This Row],[sales]]-Table6[[#This Row],[ Pred_12]]</f>
        <v>287.15407663539969</v>
      </c>
      <c r="BP888" s="47">
        <f>ABS(Table6[[#This Row],[ Red_12]]/Table6[[#This Row],[sales]])</f>
        <v>0.97961640098246194</v>
      </c>
      <c r="BQ888">
        <f>LN(G888+'2019 Totals and Calculations'!C$18)</f>
        <v>7.3200236015181019</v>
      </c>
      <c r="BR888">
        <f>LN(Table6[[#This Row],[PROF RADIO]]+'2019 Totals and Calculations'!D$18)</f>
        <v>5.4604495243849511</v>
      </c>
      <c r="BS888">
        <f>LN(Table6[[#This Row],[ONLINE LINGERING]]+'2019 Totals and Calculations'!E$18)</f>
        <v>4.8728724707582414</v>
      </c>
      <c r="BT888">
        <f>MONTH(Table6[[#This Row],[Date]])</f>
        <v>12</v>
      </c>
      <c r="BU888">
        <f t="shared" si="364"/>
        <v>0</v>
      </c>
      <c r="BV888">
        <f t="shared" si="365"/>
        <v>0</v>
      </c>
      <c r="BW888">
        <f t="shared" si="366"/>
        <v>0</v>
      </c>
      <c r="BX888">
        <f t="shared" si="367"/>
        <v>0</v>
      </c>
      <c r="BY888">
        <f t="shared" si="368"/>
        <v>0</v>
      </c>
      <c r="BZ888">
        <f t="shared" si="369"/>
        <v>0</v>
      </c>
      <c r="CA888">
        <f t="shared" si="370"/>
        <v>0</v>
      </c>
      <c r="CB888">
        <f t="shared" si="371"/>
        <v>0</v>
      </c>
      <c r="CC888">
        <f t="shared" si="372"/>
        <v>0</v>
      </c>
      <c r="CD888">
        <f t="shared" si="373"/>
        <v>0</v>
      </c>
      <c r="CE888">
        <f t="shared" si="374"/>
        <v>0</v>
      </c>
      <c r="CF888">
        <f t="shared" si="375"/>
        <v>1</v>
      </c>
      <c r="CG888">
        <f t="shared" si="378"/>
        <v>102</v>
      </c>
      <c r="CH88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250.88013454586564</v>
      </c>
      <c r="CI888" s="79">
        <f>Table6[[#This Row],[sales]]-CH888</f>
        <v>42.248968179866097</v>
      </c>
      <c r="CJ888">
        <f>ABS(Table6[[#This Row],[sales]]-CH888)/Table6[[#This Row],[sales]]</f>
        <v>0.14413092315639717</v>
      </c>
      <c r="CK88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251.09025935353932</v>
      </c>
      <c r="CL888" s="79">
        <f>Table6[[#This Row],[sales]]-CK888</f>
        <v>42.038843372192417</v>
      </c>
      <c r="CM888">
        <f>ABS(Table6[[#This Row],[sales]]-CK888)/Table6[[#This Row],[sales]]</f>
        <v>0.14341408949600734</v>
      </c>
      <c r="CN88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258.39906836425712</v>
      </c>
      <c r="CO888" s="79">
        <f>Table6[[#This Row],[sales]]-CN888</f>
        <v>34.730034361474623</v>
      </c>
      <c r="CP888">
        <f>ABS(Table6[[#This Row],[sales]]-CN888)/Table6[[#This Row],[sales]]</f>
        <v>0.11848033524658252</v>
      </c>
      <c r="CQ88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268.83761125179649</v>
      </c>
      <c r="CR888" s="79">
        <f>Table6[[#This Row],[sales]]-CQ888</f>
        <v>24.291491473935253</v>
      </c>
      <c r="CS888">
        <f>ABS(Table6[[#This Row],[sales]]-CQ888)/Table6[[#This Row],[sales]]</f>
        <v>8.286959994096442E-2</v>
      </c>
    </row>
    <row r="889" spans="1:97" x14ac:dyDescent="0.2">
      <c r="A889">
        <v>888</v>
      </c>
      <c r="B889" t="s">
        <v>953</v>
      </c>
      <c r="C889" s="5">
        <v>43450</v>
      </c>
      <c r="D889" s="6">
        <v>1187.29596929543</v>
      </c>
      <c r="E889" s="8">
        <f>YEAR(Table6[[#This Row],[Date]])</f>
        <v>2018</v>
      </c>
      <c r="F889" s="6">
        <f>Table6[[#This Row],[TV_State]]+Table6[[#This Row],[Radio_State]]+Table6[[#This Row],[Online]]</f>
        <v>1451.1395180277477</v>
      </c>
      <c r="G889" s="6">
        <f t="shared" si="351"/>
        <v>1160.4860603113716</v>
      </c>
      <c r="H889" s="6">
        <f>LN(Table6[[#This Row],[PROF TV LING]])</f>
        <v>7.0565942138468918</v>
      </c>
      <c r="I889" s="6">
        <f t="shared" si="352"/>
        <v>7.0794337058166876</v>
      </c>
      <c r="J889" s="6">
        <v>175.89569915487851</v>
      </c>
      <c r="K889" s="6">
        <f t="shared" si="357"/>
        <v>174.17123151610519</v>
      </c>
      <c r="L889" s="6">
        <f>0.5*J888+0.5*Table6[[#This Row],[Radio_State]]</f>
        <v>175.02492836698309</v>
      </c>
      <c r="M889" s="6">
        <f>LN(Table6[[#This Row],[RADIO LINGERING ]])</f>
        <v>5.1649284115901199</v>
      </c>
      <c r="N889" s="6">
        <f t="shared" si="353"/>
        <v>5.1698912009322484</v>
      </c>
      <c r="O889" s="6">
        <v>87.947849577439257</v>
      </c>
      <c r="P889" s="6">
        <f t="shared" si="354"/>
        <v>87.57624790055857</v>
      </c>
      <c r="Q889" s="6">
        <f>0.3*O888+0.7*Table6[[#This Row],[Online]]</f>
        <v>87.686618341070627</v>
      </c>
      <c r="R889" s="6">
        <f>LN(Table6[[#This Row],[ONLINE LINGERING]])</f>
        <v>4.473769303255561</v>
      </c>
      <c r="S889" s="6">
        <f t="shared" si="355"/>
        <v>4.4767440203723039</v>
      </c>
      <c r="T889" s="6">
        <v>246.87884931548845</v>
      </c>
      <c r="U889" s="6">
        <f t="shared" si="356"/>
        <v>5.5088977276978337</v>
      </c>
      <c r="V889" s="8">
        <f>YEAR(Table6[[#This Row],[Date]])</f>
        <v>2018</v>
      </c>
      <c r="W889" s="8">
        <f>WEEKNUM(Table6[[#This Row],[Date]])</f>
        <v>51</v>
      </c>
      <c r="X889" t="s">
        <v>1056</v>
      </c>
      <c r="Y889" s="9">
        <f>Table6[[#This Row],[LNTVLING]]+Table6[[#This Row],[LNRADIOLING]]+Table6[[#This Row],[LNONLINELING]]</f>
        <v>16.695291928692573</v>
      </c>
      <c r="Z889">
        <f t="shared" si="377"/>
        <v>1</v>
      </c>
      <c r="AA889">
        <f t="shared" si="358"/>
        <v>0</v>
      </c>
      <c r="AB889">
        <f t="shared" si="359"/>
        <v>0</v>
      </c>
      <c r="AC889">
        <f t="shared" si="360"/>
        <v>0</v>
      </c>
      <c r="AD889">
        <f t="shared" si="361"/>
        <v>0</v>
      </c>
      <c r="AE889">
        <f t="shared" si="362"/>
        <v>0</v>
      </c>
      <c r="AF889">
        <f t="shared" si="363"/>
        <v>1</v>
      </c>
      <c r="AG889" s="9">
        <f>'[1]1'!J$20+'[1]1'!J$21*Table6[[#This Row],[TV_State]]</f>
        <v>2497.3538149976266</v>
      </c>
      <c r="AH889" s="9">
        <f>Table6[[#This Row],[sales]]-Table6[[#This Row],[Pred_1]]</f>
        <v>-2250.4749656821382</v>
      </c>
      <c r="AI889">
        <f>ABS(Table6[[#This Row],[Res_1]])/Table6[[#This Row],[sales]]</f>
        <v>9.1157058286764698</v>
      </c>
      <c r="AJ889" s="9">
        <f>'[1]2'!J$20+'[1]2'!J$21*Table6[[#This Row],[Radio_State]]</f>
        <v>2486.4735639779456</v>
      </c>
      <c r="AK889" s="9">
        <f>Table6[[#This Row],[sales]]-Table6[[#This Row],[ Pred_2 ]]</f>
        <v>-2239.5947146624571</v>
      </c>
      <c r="AL889">
        <f>ABS(Table6[[#This Row],[ Res_2 ]])/Table6[[#This Row],[sales]]</f>
        <v>9.0716346129775634</v>
      </c>
      <c r="AM889" s="10">
        <f>'[1]3'!J$20+'[1]3'!J$21*Data!O889</f>
        <v>2308.8331520426186</v>
      </c>
      <c r="AN889" s="9">
        <f>Table6[[#This Row],[sales]]-Table6[[#This Row],[Pred_3]]</f>
        <v>-2061.9543027271302</v>
      </c>
      <c r="AO889" s="9">
        <f>ABS(Table6[[#This Row],[Res_3]])/Table6[[#This Row],[sales]]</f>
        <v>8.3520897332607955</v>
      </c>
      <c r="AP889" s="9">
        <f>'[1]4'!L$21+'[1]4'!L$27*Table6[[#This Row],[TV_State]]+'[1]4'!L$22*Table6[[#This Row],[NJ_DUM]]+'[1]4'!L$23*Table6[[#This Row],[NY_DUM]]+'[1]4'!L$24*Table6[[#This Row],[PA_DUM]]+'[1]4'!L$25*Table6[[#This Row],[CT_DUM]]+'[1]4'!L$26*Table6[[#This Row],[DL_DUM]]</f>
        <v>499.72450490197411</v>
      </c>
      <c r="AQ889" s="9">
        <f>Table6[[#This Row],[sales]]-Table6[[#This Row],[Pred_4]]</f>
        <v>-252.84565558648566</v>
      </c>
      <c r="AR889">
        <f>ABS(Table6[[#This Row],[Res_4]]/Table6[[#This Row],[sales]])</f>
        <v>1.0241689650107377</v>
      </c>
      <c r="AS889" s="9">
        <f>'[1]5'!L$20+'[1]5'!L$26*Table6[[#This Row],[Radio_State]]+'[1]5'!L$21*Table6[[#This Row],[NJ_DUM]]+'[1]5'!L$22*Table6[[#This Row],[NY_DUM]]+'[1]5'!L$23*Table6[[#This Row],[PA_DUM]]+'[1]5'!L$24*Table6[[#This Row],[CT_DUM]]+'[1]5'!L$25*Table6[[#This Row],[DL_DUM]]</f>
        <v>506.2485661329718</v>
      </c>
      <c r="AT889" s="9">
        <f>Table6[[#This Row],[sales]]-Table6[[#This Row],[Pred_5]]</f>
        <v>-259.36971681748332</v>
      </c>
      <c r="AU889" s="9">
        <f>ABS(Table6[[#This Row],[Red_5]]/Table6[[#This Row],[sales]])</f>
        <v>1.0505951301078558</v>
      </c>
      <c r="AV889" s="9">
        <f>'[1]6'!L$20+'[1]6'!L$26*Table6[[#This Row],[Online]]+'[1]6'!L$21*Table6[[#This Row],[NJ_DUM]]+'[1]6'!L$22*Table6[[#This Row],[NY_DUM]]+'[1]6'!L$23*Table6[[#This Row],[PA_DUM]]+'[1]6'!L$24*Table6[[#This Row],[CT_DUM]]+'[1]6'!L$25*Table6[[#This Row],[DL_DUM]]</f>
        <v>376.81789376596151</v>
      </c>
      <c r="AW889" s="9">
        <f>Table6[[#This Row],[sales]]-Table6[[#This Row],[Pred_6]]</f>
        <v>-129.93904445047306</v>
      </c>
      <c r="AX889" s="9">
        <f>ABS(Table6[[#This Row],[Red_6]]/Table6[[#This Row],[sales]])</f>
        <v>0.5263271633465163</v>
      </c>
      <c r="AY889" s="9">
        <f>'[1]7'!L$21+'[1]7'!L$27*Table6[[#This Row],[LNTV]]+'[1]7'!L$22*Table6[[#This Row],[NJ_DUM]]+'[1]7'!L$23*Table6[[#This Row],[NY_DUM]]+'[1]7'!L$24*Table6[[#This Row],[PA_DUM]]+'[1]7'!L$25*Table6[[#This Row],[CT_DUM]]+'[1]7'!L$26*Table6[[#This Row],[DL_DUM]]</f>
        <v>5.9291537703620882</v>
      </c>
      <c r="AZ889" s="9">
        <f>Table6[[#This Row],[sales]]-Table6[[#This Row],[Pred_7]]</f>
        <v>240.94969554512636</v>
      </c>
      <c r="BA889" s="9">
        <f>ABS(Table6[[#This Row],[Red_7]]/Table6[[#This Row],[sales]])</f>
        <v>0.97598354906950668</v>
      </c>
      <c r="BB889" s="9">
        <f>'[1]8'!O$22+'[1]8'!O$28*Table6[[#This Row],[LNRADIOLING]]+'[1]8'!O$23*Table6[[#This Row],[DL_DUM]]+'[1]8'!O$24*Table6[[#This Row],[CT_DUM]]+'[1]8'!O$25*Table6[[#This Row],[PA_DUM]]+'[1]8'!O$26*Table6[[#This Row],[NY_DUM]]+'[1]8'!O$27*Table6[[#This Row],[NJ_DUM]]</f>
        <v>5.8902190097444036</v>
      </c>
      <c r="BC889" s="9">
        <f>Table6[[#This Row],[sales]]-Table6[[#This Row],[Pred_8]]</f>
        <v>240.98863030574404</v>
      </c>
      <c r="BD889" s="9">
        <f>ABS(Table6[[#This Row],[Red_8]]/Table6[[#This Row],[sales]])</f>
        <v>0.97614125703325338</v>
      </c>
      <c r="BE889" s="9">
        <f>'[1]9'!M$19+'[1]9'!M$21*Table6[[#This Row],[LNONLINE]]+'[1]9'!M$20*Table6[[#This Row],[DL_DUM]]+'[1]9'!M$22*Table6[[#This Row],[CT_DUM]]+'[1]9'!M$23*Table6[[#This Row],[PA_DUM]]+'[1]9'!M$24*Table6[[#This Row],[NY_DUM]]+'[1]9'!M$25*Table6[[#This Row],[NJ_DUM]]</f>
        <v>5.9596653595579117</v>
      </c>
      <c r="BF889" s="9">
        <f>Table6[[#This Row],[sales]]-Table6[[#This Row],[Pred_9]]</f>
        <v>240.91918395593055</v>
      </c>
      <c r="BG889" s="9">
        <f>ABS(Table6[[#This Row],[Red_9]]/Table6[[#This Row],[sales]])</f>
        <v>0.97585995974915618</v>
      </c>
      <c r="BH889" s="9">
        <f>'[1]10'!P$22+'[1]10'!P$30*Table6[[#This Row],[LNTV]]+'[1]10'!P$29*Table6[[#This Row],[LNRADIOLING]]+'[1]10'!P$24*Table6[[#This Row],[LNONLINELING]]+'[1]10'!P$23*Table6[[#This Row],[DL_DUM]]+'[1]10'!P$25*Table6[[#This Row],[CT_DUM]]+'[1]10'!P$26*Table6[[#This Row],[PA_DUM]]+'[1]10'!P$27*Table6[[#This Row],[NY_DUM]]+'[1]10'!P$28*Table6[[#This Row],[NJ_DUM]]</f>
        <v>5.8965943484107681</v>
      </c>
      <c r="BI889" s="9">
        <f>Table6[[#This Row],[sales]]-Table6[[#This Row],[Pred_10]]</f>
        <v>240.98225496707769</v>
      </c>
      <c r="BJ889" s="45">
        <f>ABS(Table6[[#This Row],[Red_10]]/Table6[[#This Row],[sales]])</f>
        <v>0.97611543327927841</v>
      </c>
      <c r="BK889" s="9">
        <f>'[1]11'!P$32+'[1]11'!P$40*Table6[[#This Row],[LNONLINELING]]+'[1]11'!P$39*Table6[[#This Row],[LNRADIOLING]]+'[1]11'!P$38*Table6[[#This Row],[LNTVLING]]+'[1]11'!P$33*Table6[[#This Row],[DL_DUM]]+'[1]11'!P$34*Table6[[#This Row],[CT_DUM]]+'[1]11'!P$35*Table6[[#This Row],[PA_DUM]]+'[1]11'!P$36*Table6[[#This Row],[NY_DUM]]+'[1]11'!P$37*Table6[[#This Row],[NJ_DUM]]</f>
        <v>5.8388959056781164</v>
      </c>
      <c r="BL889" s="9">
        <f>Table6[[#This Row],[sales]]-Table6[[#This Row],[ Pred_11]]</f>
        <v>241.03995340981032</v>
      </c>
      <c r="BM889" s="47">
        <f>ABS(Table6[[#This Row],[ Red_11]]/Table6[[#This Row],[sales]])</f>
        <v>0.97634914484627822</v>
      </c>
      <c r="BN889" s="9">
        <f>'[1]12'!K$22+'[1]12'!K$28*Table6[[#This Row],[COMBINE LN LING]]+'[1]12'!K$23*Table6[[#This Row],[DL_DUM]]+'[1]12'!K$24*Table6[[#This Row],[CT_DUM]]+'[1]12'!K$25*Table6[[#This Row],[PA_DUM]]+'[1]12'!K$26*Table6[[#This Row],[NY_DUM]]+'[1]12'!K$27*Table6[[#This Row],[NJ_DUM]]</f>
        <v>5.9778988267388833</v>
      </c>
      <c r="BO889" s="9">
        <f>Table6[[#This Row],[sales]]-Table6[[#This Row],[ Pred_12]]</f>
        <v>240.90095048874957</v>
      </c>
      <c r="BP889" s="47">
        <f>ABS(Table6[[#This Row],[ Red_12]]/Table6[[#This Row],[sales]])</f>
        <v>0.97578610381847786</v>
      </c>
      <c r="BQ889">
        <f>LN(G889+'2019 Totals and Calculations'!C$18)</f>
        <v>7.3276028447660471</v>
      </c>
      <c r="BR889">
        <f>LN(Table6[[#This Row],[PROF RADIO]]+'2019 Totals and Calculations'!D$18)</f>
        <v>5.467754599888262</v>
      </c>
      <c r="BS889">
        <f>LN(Table6[[#This Row],[ONLINE LINGERING]]+'2019 Totals and Calculations'!E$18)</f>
        <v>4.8794932916083331</v>
      </c>
      <c r="BT889">
        <f>MONTH(Table6[[#This Row],[Date]])</f>
        <v>12</v>
      </c>
      <c r="BU889">
        <f t="shared" si="364"/>
        <v>0</v>
      </c>
      <c r="BV889">
        <f t="shared" si="365"/>
        <v>0</v>
      </c>
      <c r="BW889">
        <f t="shared" si="366"/>
        <v>0</v>
      </c>
      <c r="BX889">
        <f t="shared" si="367"/>
        <v>0</v>
      </c>
      <c r="BY889">
        <f t="shared" si="368"/>
        <v>0</v>
      </c>
      <c r="BZ889">
        <f t="shared" si="369"/>
        <v>0</v>
      </c>
      <c r="CA889">
        <f t="shared" si="370"/>
        <v>0</v>
      </c>
      <c r="CB889">
        <f t="shared" si="371"/>
        <v>0</v>
      </c>
      <c r="CC889">
        <f t="shared" si="372"/>
        <v>0</v>
      </c>
      <c r="CD889">
        <f t="shared" si="373"/>
        <v>0</v>
      </c>
      <c r="CE889">
        <f t="shared" si="374"/>
        <v>0</v>
      </c>
      <c r="CF889">
        <f t="shared" si="375"/>
        <v>1</v>
      </c>
      <c r="CG889">
        <f t="shared" si="378"/>
        <v>103</v>
      </c>
      <c r="CH88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252.12818137398438</v>
      </c>
      <c r="CI889" s="79">
        <f>Table6[[#This Row],[sales]]-CH889</f>
        <v>-5.2493320584959235</v>
      </c>
      <c r="CJ889">
        <f>ABS(Table6[[#This Row],[sales]]-CH889)/Table6[[#This Row],[sales]]</f>
        <v>2.1262785666129543E-2</v>
      </c>
      <c r="CK88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252.2240896787653</v>
      </c>
      <c r="CL889" s="79">
        <f>Table6[[#This Row],[sales]]-CK889</f>
        <v>-5.3452403632768437</v>
      </c>
      <c r="CM889">
        <f>ABS(Table6[[#This Row],[sales]]-CK889)/Table6[[#This Row],[sales]]</f>
        <v>2.1651268944656001E-2</v>
      </c>
      <c r="CN88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259.56865963775863</v>
      </c>
      <c r="CO889" s="79">
        <f>Table6[[#This Row],[sales]]-CN889</f>
        <v>-12.689810322270176</v>
      </c>
      <c r="CP889">
        <f>ABS(Table6[[#This Row],[sales]]-CN889)/Table6[[#This Row],[sales]]</f>
        <v>5.140096187848707E-2</v>
      </c>
      <c r="CQ88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270.58260601847957</v>
      </c>
      <c r="CR889" s="79">
        <f>Table6[[#This Row],[sales]]-CQ889</f>
        <v>-23.703756702991114</v>
      </c>
      <c r="CS889">
        <f>ABS(Table6[[#This Row],[sales]]-CQ889)/Table6[[#This Row],[sales]]</f>
        <v>9.6013719963105856E-2</v>
      </c>
    </row>
    <row r="890" spans="1:97" x14ac:dyDescent="0.2">
      <c r="A890">
        <v>889</v>
      </c>
      <c r="B890" t="s">
        <v>953</v>
      </c>
      <c r="C890" s="5">
        <v>43457</v>
      </c>
      <c r="D890" s="6">
        <v>1199.1689289883843</v>
      </c>
      <c r="E890" s="8">
        <f>YEAR(Table6[[#This Row],[Date]])</f>
        <v>2018</v>
      </c>
      <c r="F890" s="6">
        <f>Table6[[#This Row],[TV_State]]+Table6[[#This Row],[Radio_State]]+Table6[[#This Row],[Online]]</f>
        <v>1465.6509132080253</v>
      </c>
      <c r="G890" s="6">
        <f t="shared" si="351"/>
        <v>1172.0909209144754</v>
      </c>
      <c r="H890" s="6">
        <f>LN(Table6[[#This Row],[PROF TV LING]])</f>
        <v>7.0665445447000517</v>
      </c>
      <c r="I890" s="6">
        <f t="shared" si="352"/>
        <v>7.0893840366698555</v>
      </c>
      <c r="J890" s="6">
        <v>177.6546561464273</v>
      </c>
      <c r="K890" s="6">
        <f t="shared" si="357"/>
        <v>175.91294383126626</v>
      </c>
      <c r="L890" s="6">
        <f>0.5*J889+0.5*Table6[[#This Row],[Radio_State]]</f>
        <v>176.77517765065289</v>
      </c>
      <c r="M890" s="6">
        <f>LN(Table6[[#This Row],[RADIO LINGERING ]])</f>
        <v>5.1748787424432878</v>
      </c>
      <c r="N890" s="6">
        <f t="shared" si="353"/>
        <v>5.1798415317854172</v>
      </c>
      <c r="O890" s="6">
        <v>88.827328073213636</v>
      </c>
      <c r="P890" s="6">
        <f t="shared" si="354"/>
        <v>88.45200402141711</v>
      </c>
      <c r="Q890" s="6">
        <f>0.3*O889+0.7*Table6[[#This Row],[Online]]</f>
        <v>88.563484524481311</v>
      </c>
      <c r="R890" s="6">
        <f>LN(Table6[[#This Row],[ONLINE LINGERING]])</f>
        <v>4.4837196341087289</v>
      </c>
      <c r="S890" s="6">
        <f t="shared" si="355"/>
        <v>4.4866943512254718</v>
      </c>
      <c r="T890" s="6">
        <v>244.28433723151522</v>
      </c>
      <c r="U890" s="6">
        <f t="shared" si="356"/>
        <v>5.4983328633615312</v>
      </c>
      <c r="V890" s="8">
        <f>YEAR(Table6[[#This Row],[Date]])</f>
        <v>2018</v>
      </c>
      <c r="W890" s="8">
        <f>WEEKNUM(Table6[[#This Row],[Date]])</f>
        <v>52</v>
      </c>
      <c r="X890" t="s">
        <v>1057</v>
      </c>
      <c r="Y890" s="9">
        <f>Table6[[#This Row],[LNTVLING]]+Table6[[#This Row],[LNRADIOLING]]+Table6[[#This Row],[LNONLINELING]]</f>
        <v>16.725142921252068</v>
      </c>
      <c r="Z890">
        <f t="shared" si="377"/>
        <v>1</v>
      </c>
      <c r="AA890">
        <f t="shared" si="358"/>
        <v>0</v>
      </c>
      <c r="AB890">
        <f t="shared" si="359"/>
        <v>0</v>
      </c>
      <c r="AC890">
        <f t="shared" si="360"/>
        <v>0</v>
      </c>
      <c r="AD890">
        <f t="shared" si="361"/>
        <v>0</v>
      </c>
      <c r="AE890">
        <f t="shared" si="362"/>
        <v>0</v>
      </c>
      <c r="AF890">
        <f t="shared" si="363"/>
        <v>1</v>
      </c>
      <c r="AG890" s="9">
        <f>'[1]1'!J$20+'[1]1'!J$21*Table6[[#This Row],[TV_State]]</f>
        <v>2509.0300276930393</v>
      </c>
      <c r="AH890" s="9">
        <f>Table6[[#This Row],[sales]]-Table6[[#This Row],[Pred_1]]</f>
        <v>-2264.7456904615242</v>
      </c>
      <c r="AI890">
        <f>ABS(Table6[[#This Row],[Res_1]])/Table6[[#This Row],[sales]]</f>
        <v>9.2709410522507643</v>
      </c>
      <c r="AJ890" s="9">
        <f>'[1]2'!J$20+'[1]2'!J$21*Table6[[#This Row],[Radio_State]]</f>
        <v>2494.1954815777499</v>
      </c>
      <c r="AK890" s="9">
        <f>Table6[[#This Row],[sales]]-Table6[[#This Row],[ Pred_2 ]]</f>
        <v>-2249.9111443462348</v>
      </c>
      <c r="AL890">
        <f>ABS(Table6[[#This Row],[ Res_2 ]])/Table6[[#This Row],[sales]]</f>
        <v>9.2102144977634399</v>
      </c>
      <c r="AM890" s="10">
        <f>'[1]3'!J$20+'[1]3'!J$21*Data!O890</f>
        <v>2313.9141817457958</v>
      </c>
      <c r="AN890" s="9">
        <f>Table6[[#This Row],[sales]]-Table6[[#This Row],[Pred_3]]</f>
        <v>-2069.6298445142806</v>
      </c>
      <c r="AO890" s="9">
        <f>ABS(Table6[[#This Row],[Res_3]])/Table6[[#This Row],[sales]]</f>
        <v>8.4722167125796268</v>
      </c>
      <c r="AP890" s="9">
        <f>'[1]4'!L$21+'[1]4'!L$27*Table6[[#This Row],[TV_State]]+'[1]4'!L$22*Table6[[#This Row],[NJ_DUM]]+'[1]4'!L$23*Table6[[#This Row],[NY_DUM]]+'[1]4'!L$24*Table6[[#This Row],[PA_DUM]]+'[1]4'!L$25*Table6[[#This Row],[CT_DUM]]+'[1]4'!L$26*Table6[[#This Row],[DL_DUM]]</f>
        <v>502.34345000753564</v>
      </c>
      <c r="AQ890" s="9">
        <f>Table6[[#This Row],[sales]]-Table6[[#This Row],[Pred_4]]</f>
        <v>-258.05911277602041</v>
      </c>
      <c r="AR890">
        <f>ABS(Table6[[#This Row],[Res_4]]/Table6[[#This Row],[sales]])</f>
        <v>1.0563882879296123</v>
      </c>
      <c r="AS890" s="9">
        <f>'[1]5'!L$20+'[1]5'!L$26*Table6[[#This Row],[Radio_State]]+'[1]5'!L$21*Table6[[#This Row],[NJ_DUM]]+'[1]5'!L$22*Table6[[#This Row],[NY_DUM]]+'[1]5'!L$23*Table6[[#This Row],[PA_DUM]]+'[1]5'!L$24*Table6[[#This Row],[CT_DUM]]+'[1]5'!L$25*Table6[[#This Row],[DL_DUM]]</f>
        <v>509.34713651103101</v>
      </c>
      <c r="AT890" s="9">
        <f>Table6[[#This Row],[sales]]-Table6[[#This Row],[Pred_5]]</f>
        <v>-265.06279927951579</v>
      </c>
      <c r="AU890" s="9">
        <f>ABS(Table6[[#This Row],[Red_5]]/Table6[[#This Row],[sales]])</f>
        <v>1.0850585112557103</v>
      </c>
      <c r="AV890" s="9">
        <f>'[1]6'!L$20+'[1]6'!L$26*Table6[[#This Row],[Online]]+'[1]6'!L$21*Table6[[#This Row],[NJ_DUM]]+'[1]6'!L$22*Table6[[#This Row],[NY_DUM]]+'[1]6'!L$23*Table6[[#This Row],[PA_DUM]]+'[1]6'!L$24*Table6[[#This Row],[CT_DUM]]+'[1]6'!L$25*Table6[[#This Row],[DL_DUM]]</f>
        <v>380.64561071548565</v>
      </c>
      <c r="AW890" s="9">
        <f>Table6[[#This Row],[sales]]-Table6[[#This Row],[Pred_6]]</f>
        <v>-136.36127348397042</v>
      </c>
      <c r="AX890" s="9">
        <f>ABS(Table6[[#This Row],[Red_6]]/Table6[[#This Row],[sales]])</f>
        <v>0.55820719015127429</v>
      </c>
      <c r="AY890" s="9">
        <f>'[1]7'!L$21+'[1]7'!L$27*Table6[[#This Row],[LNTV]]+'[1]7'!L$22*Table6[[#This Row],[NJ_DUM]]+'[1]7'!L$23*Table6[[#This Row],[NY_DUM]]+'[1]7'!L$24*Table6[[#This Row],[PA_DUM]]+'[1]7'!L$25*Table6[[#This Row],[CT_DUM]]+'[1]7'!L$26*Table6[[#This Row],[DL_DUM]]</f>
        <v>5.9302551176520888</v>
      </c>
      <c r="AZ890" s="9">
        <f>Table6[[#This Row],[sales]]-Table6[[#This Row],[Pred_7]]</f>
        <v>238.35408211386314</v>
      </c>
      <c r="BA890" s="9">
        <f>ABS(Table6[[#This Row],[Red_7]]/Table6[[#This Row],[sales]])</f>
        <v>0.97572396501200231</v>
      </c>
      <c r="BB890" s="9">
        <f>'[1]8'!O$22+'[1]8'!O$28*Table6[[#This Row],[LNRADIOLING]]+'[1]8'!O$23*Table6[[#This Row],[DL_DUM]]+'[1]8'!O$24*Table6[[#This Row],[CT_DUM]]+'[1]8'!O$25*Table6[[#This Row],[PA_DUM]]+'[1]8'!O$26*Table6[[#This Row],[NY_DUM]]+'[1]8'!O$27*Table6[[#This Row],[NJ_DUM]]</f>
        <v>5.8909288757481804</v>
      </c>
      <c r="BC890" s="9">
        <f>Table6[[#This Row],[sales]]-Table6[[#This Row],[Pred_8]]</f>
        <v>238.39340835576704</v>
      </c>
      <c r="BD890" s="9">
        <f>ABS(Table6[[#This Row],[Red_8]]/Table6[[#This Row],[sales]])</f>
        <v>0.97588495053546886</v>
      </c>
      <c r="BE890" s="9">
        <f>'[1]9'!M$19+'[1]9'!M$21*Table6[[#This Row],[LNONLINE]]+'[1]9'!M$20*Table6[[#This Row],[DL_DUM]]+'[1]9'!M$22*Table6[[#This Row],[CT_DUM]]+'[1]9'!M$23*Table6[[#This Row],[PA_DUM]]+'[1]9'!M$24*Table6[[#This Row],[NY_DUM]]+'[1]9'!M$25*Table6[[#This Row],[NJ_DUM]]</f>
        <v>5.9628158078892444</v>
      </c>
      <c r="BF890" s="9">
        <f>Table6[[#This Row],[sales]]-Table6[[#This Row],[Pred_9]]</f>
        <v>238.32152142362597</v>
      </c>
      <c r="BG890" s="9">
        <f>ABS(Table6[[#This Row],[Red_9]]/Table6[[#This Row],[sales]])</f>
        <v>0.97559067488539752</v>
      </c>
      <c r="BH890" s="9">
        <f>'[1]10'!P$22+'[1]10'!P$30*Table6[[#This Row],[LNTV]]+'[1]10'!P$29*Table6[[#This Row],[LNRADIOLING]]+'[1]10'!P$24*Table6[[#This Row],[LNONLINELING]]+'[1]10'!P$23*Table6[[#This Row],[DL_DUM]]+'[1]10'!P$25*Table6[[#This Row],[CT_DUM]]+'[1]10'!P$26*Table6[[#This Row],[PA_DUM]]+'[1]10'!P$27*Table6[[#This Row],[NY_DUM]]+'[1]10'!P$28*Table6[[#This Row],[NJ_DUM]]</f>
        <v>5.8984054316869861</v>
      </c>
      <c r="BI890" s="9">
        <f>Table6[[#This Row],[sales]]-Table6[[#This Row],[Pred_10]]</f>
        <v>238.38593179982823</v>
      </c>
      <c r="BJ890" s="45">
        <f>ABS(Table6[[#This Row],[Red_10]]/Table6[[#This Row],[sales]])</f>
        <v>0.97585434457839637</v>
      </c>
      <c r="BK890" s="9">
        <f>'[1]11'!P$32+'[1]11'!P$40*Table6[[#This Row],[LNONLINELING]]+'[1]11'!P$39*Table6[[#This Row],[LNRADIOLING]]+'[1]11'!P$38*Table6[[#This Row],[LNTVLING]]+'[1]11'!P$33*Table6[[#This Row],[DL_DUM]]+'[1]11'!P$34*Table6[[#This Row],[CT_DUM]]+'[1]11'!P$35*Table6[[#This Row],[PA_DUM]]+'[1]11'!P$36*Table6[[#This Row],[NY_DUM]]+'[1]11'!P$37*Table6[[#This Row],[NJ_DUM]]</f>
        <v>5.8400213033489168</v>
      </c>
      <c r="BL890" s="9">
        <f>Table6[[#This Row],[sales]]-Table6[[#This Row],[ Pred_11]]</f>
        <v>238.4443159281663</v>
      </c>
      <c r="BM890" s="47">
        <f>ABS(Table6[[#This Row],[ Red_11]]/Table6[[#This Row],[sales]])</f>
        <v>0.97609334528142844</v>
      </c>
      <c r="BN890" s="9">
        <f>'[1]12'!K$22+'[1]12'!K$28*Table6[[#This Row],[COMBINE LN LING]]+'[1]12'!K$23*Table6[[#This Row],[DL_DUM]]+'[1]12'!K$24*Table6[[#This Row],[CT_DUM]]+'[1]12'!K$25*Table6[[#This Row],[PA_DUM]]+'[1]12'!K$26*Table6[[#This Row],[NY_DUM]]+'[1]12'!K$27*Table6[[#This Row],[NJ_DUM]]</f>
        <v>5.9807715631457299</v>
      </c>
      <c r="BO890" s="9">
        <f>Table6[[#This Row],[sales]]-Table6[[#This Row],[ Pred_12]]</f>
        <v>238.30356566836949</v>
      </c>
      <c r="BP890" s="47">
        <f>ABS(Table6[[#This Row],[ Red_12]]/Table6[[#This Row],[sales]])</f>
        <v>0.97551717137936034</v>
      </c>
      <c r="BQ890">
        <f>LN(G890+'2019 Totals and Calculations'!C$18)</f>
        <v>7.335200012213047</v>
      </c>
      <c r="BR890">
        <f>LN(Table6[[#This Row],[PROF RADIO]]+'2019 Totals and Calculations'!D$18)</f>
        <v>5.4750789540739966</v>
      </c>
      <c r="BS890">
        <f>LN(Table6[[#This Row],[ONLINE LINGERING]]+'2019 Totals and Calculations'!E$18)</f>
        <v>4.8861361201087243</v>
      </c>
      <c r="BT890">
        <f>MONTH(Table6[[#This Row],[Date]])</f>
        <v>12</v>
      </c>
      <c r="BU890">
        <f t="shared" si="364"/>
        <v>0</v>
      </c>
      <c r="BV890">
        <f t="shared" si="365"/>
        <v>0</v>
      </c>
      <c r="BW890">
        <f t="shared" si="366"/>
        <v>0</v>
      </c>
      <c r="BX890">
        <f t="shared" si="367"/>
        <v>0</v>
      </c>
      <c r="BY890">
        <f t="shared" si="368"/>
        <v>0</v>
      </c>
      <c r="BZ890">
        <f t="shared" si="369"/>
        <v>0</v>
      </c>
      <c r="CA890">
        <f t="shared" si="370"/>
        <v>0</v>
      </c>
      <c r="CB890">
        <f t="shared" si="371"/>
        <v>0</v>
      </c>
      <c r="CC890">
        <f t="shared" si="372"/>
        <v>0</v>
      </c>
      <c r="CD890">
        <f t="shared" si="373"/>
        <v>0</v>
      </c>
      <c r="CE890">
        <f t="shared" si="374"/>
        <v>0</v>
      </c>
      <c r="CF890">
        <f t="shared" si="375"/>
        <v>1</v>
      </c>
      <c r="CG890">
        <f t="shared" si="378"/>
        <v>104</v>
      </c>
      <c r="CH89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253.38379021515007</v>
      </c>
      <c r="CI890" s="79">
        <f>Table6[[#This Row],[sales]]-CH890</f>
        <v>-9.0994529836348477</v>
      </c>
      <c r="CJ890">
        <f>ABS(Table6[[#This Row],[sales]]-CH890)/Table6[[#This Row],[sales]]</f>
        <v>3.7249432717460867E-2</v>
      </c>
      <c r="CK89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253.36453685444914</v>
      </c>
      <c r="CL890" s="79">
        <f>Table6[[#This Row],[sales]]-CK890</f>
        <v>-9.0801996229339181</v>
      </c>
      <c r="CM890">
        <f>ABS(Table6[[#This Row],[sales]]-CK890)/Table6[[#This Row],[sales]]</f>
        <v>3.7170617346327671E-2</v>
      </c>
      <c r="CN89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260.74541891678331</v>
      </c>
      <c r="CO890" s="79">
        <f>Table6[[#This Row],[sales]]-CN890</f>
        <v>-16.461081685268084</v>
      </c>
      <c r="CP890">
        <f>ABS(Table6[[#This Row],[sales]]-CN890)/Table6[[#This Row],[sales]]</f>
        <v>6.7384924763585832E-2</v>
      </c>
      <c r="CQ89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272.34175102173799</v>
      </c>
      <c r="CR890" s="79">
        <f>Table6[[#This Row],[sales]]-CQ890</f>
        <v>-28.057413790222768</v>
      </c>
      <c r="CS890">
        <f>ABS(Table6[[#This Row],[sales]]-CQ890)/Table6[[#This Row],[sales]]</f>
        <v>0.11485555770050029</v>
      </c>
    </row>
    <row r="891" spans="1:97" x14ac:dyDescent="0.2">
      <c r="A891">
        <v>890</v>
      </c>
      <c r="B891" t="s">
        <v>953</v>
      </c>
      <c r="C891" s="5">
        <v>43464</v>
      </c>
      <c r="D891" s="6">
        <v>1211.1606182782684</v>
      </c>
      <c r="E891" s="8">
        <f>YEAR(Table6[[#This Row],[Date]])</f>
        <v>2018</v>
      </c>
      <c r="F891" s="6">
        <f>Table6[[#This Row],[TV_State]]+Table6[[#This Row],[Radio_State]]+Table6[[#This Row],[Online]]</f>
        <v>1480.3074223401059</v>
      </c>
      <c r="G891" s="6">
        <f t="shared" si="351"/>
        <v>1183.8118301236132</v>
      </c>
      <c r="H891" s="6">
        <f>LN(Table6[[#This Row],[PROF TV LING]])</f>
        <v>7.0764948755532142</v>
      </c>
      <c r="I891" s="6">
        <f t="shared" si="352"/>
        <v>7.0993343675230234</v>
      </c>
      <c r="J891" s="6">
        <v>179.4312027078916</v>
      </c>
      <c r="K891" s="6">
        <f t="shared" si="357"/>
        <v>177.67207326957893</v>
      </c>
      <c r="L891" s="6">
        <f>0.5*J890+0.5*Table6[[#This Row],[Radio_State]]</f>
        <v>178.54292942715944</v>
      </c>
      <c r="M891" s="6">
        <f>LN(Table6[[#This Row],[RADIO LINGERING ]])</f>
        <v>5.1848290732964557</v>
      </c>
      <c r="N891" s="6">
        <f t="shared" si="353"/>
        <v>5.1897918626385851</v>
      </c>
      <c r="O891" s="6">
        <v>89.7156013539458</v>
      </c>
      <c r="P891" s="6">
        <f t="shared" si="354"/>
        <v>89.336522154187193</v>
      </c>
      <c r="Q891" s="6">
        <f>0.3*O890+0.7*Table6[[#This Row],[Online]]</f>
        <v>89.449119369726148</v>
      </c>
      <c r="R891" s="6">
        <f>LN(Table6[[#This Row],[ONLINE LINGERING]])</f>
        <v>4.4936699649618967</v>
      </c>
      <c r="S891" s="6">
        <f t="shared" si="355"/>
        <v>4.4966446820786397</v>
      </c>
      <c r="T891" s="6">
        <v>302.6788156456027</v>
      </c>
      <c r="U891" s="6">
        <f t="shared" si="356"/>
        <v>5.7126722289258502</v>
      </c>
      <c r="V891" s="8">
        <f>YEAR(Table6[[#This Row],[Date]])</f>
        <v>2018</v>
      </c>
      <c r="W891" s="8">
        <f>WEEKNUM(Table6[[#This Row],[Date]])</f>
        <v>53</v>
      </c>
      <c r="X891" t="s">
        <v>1058</v>
      </c>
      <c r="Y891" s="9">
        <f>Table6[[#This Row],[LNTVLING]]+Table6[[#This Row],[LNRADIOLING]]+Table6[[#This Row],[LNONLINELING]]</f>
        <v>16.754993913811568</v>
      </c>
      <c r="Z891">
        <f t="shared" si="377"/>
        <v>1</v>
      </c>
      <c r="AA891">
        <f t="shared" si="358"/>
        <v>0</v>
      </c>
      <c r="AB891">
        <f t="shared" si="359"/>
        <v>0</v>
      </c>
      <c r="AC891">
        <f t="shared" si="360"/>
        <v>0</v>
      </c>
      <c r="AD891">
        <f t="shared" si="361"/>
        <v>0</v>
      </c>
      <c r="AE891">
        <f t="shared" si="362"/>
        <v>0</v>
      </c>
      <c r="AF891">
        <f t="shared" si="363"/>
        <v>1</v>
      </c>
      <c r="AG891" s="9">
        <f>'[1]1'!J$20+'[1]1'!J$21*Table6[[#This Row],[TV_State]]</f>
        <v>2520.8230025154071</v>
      </c>
      <c r="AH891" s="9">
        <f>Table6[[#This Row],[sales]]-Table6[[#This Row],[Pred_1]]</f>
        <v>-2218.1441868698043</v>
      </c>
      <c r="AI891">
        <f>ABS(Table6[[#This Row],[Res_1]])/Table6[[#This Row],[sales]]</f>
        <v>7.3283760613988953</v>
      </c>
      <c r="AJ891" s="9">
        <f>'[1]2'!J$20+'[1]2'!J$21*Table6[[#This Row],[Radio_State]]</f>
        <v>2501.9946183535526</v>
      </c>
      <c r="AK891" s="9">
        <f>Table6[[#This Row],[sales]]-Table6[[#This Row],[ Pred_2 ]]</f>
        <v>-2199.3158027079498</v>
      </c>
      <c r="AL891">
        <f>ABS(Table6[[#This Row],[ Res_2 ]])/Table6[[#This Row],[sales]]</f>
        <v>7.2661702406126132</v>
      </c>
      <c r="AM891" s="10">
        <f>'[1]3'!J$20+'[1]3'!J$21*Data!O891</f>
        <v>2319.0460217460059</v>
      </c>
      <c r="AN891" s="9">
        <f>Table6[[#This Row],[sales]]-Table6[[#This Row],[Pred_3]]</f>
        <v>-2016.3672061004031</v>
      </c>
      <c r="AO891" s="9">
        <f>ABS(Table6[[#This Row],[Res_3]])/Table6[[#This Row],[sales]]</f>
        <v>6.6617387867055271</v>
      </c>
      <c r="AP891" s="9">
        <f>'[1]4'!L$21+'[1]4'!L$27*Table6[[#This Row],[TV_State]]+'[1]4'!L$22*Table6[[#This Row],[NJ_DUM]]+'[1]4'!L$23*Table6[[#This Row],[NY_DUM]]+'[1]4'!L$24*Table6[[#This Row],[PA_DUM]]+'[1]4'!L$25*Table6[[#This Row],[CT_DUM]]+'[1]4'!L$26*Table6[[#This Row],[DL_DUM]]</f>
        <v>504.9885845641528</v>
      </c>
      <c r="AQ891" s="9">
        <f>Table6[[#This Row],[sales]]-Table6[[#This Row],[Pred_4]]</f>
        <v>-202.30976891855011</v>
      </c>
      <c r="AR891">
        <f>ABS(Table6[[#This Row],[Res_4]]/Table6[[#This Row],[sales]])</f>
        <v>0.66839751730569863</v>
      </c>
      <c r="AS891" s="9">
        <f>'[1]5'!L$20+'[1]5'!L$26*Table6[[#This Row],[Radio_State]]+'[1]5'!L$21*Table6[[#This Row],[NJ_DUM]]+'[1]5'!L$22*Table6[[#This Row],[NY_DUM]]+'[1]5'!L$23*Table6[[#This Row],[PA_DUM]]+'[1]5'!L$24*Table6[[#This Row],[CT_DUM]]+'[1]5'!L$25*Table6[[#This Row],[DL_DUM]]</f>
        <v>512.4766925928709</v>
      </c>
      <c r="AT891" s="9">
        <f>Table6[[#This Row],[sales]]-Table6[[#This Row],[Pred_5]]</f>
        <v>-209.79787694726821</v>
      </c>
      <c r="AU891" s="9">
        <f>ABS(Table6[[#This Row],[Red_5]]/Table6[[#This Row],[sales]])</f>
        <v>0.69313696929789126</v>
      </c>
      <c r="AV891" s="9">
        <f>'[1]6'!L$20+'[1]6'!L$26*Table6[[#This Row],[Online]]+'[1]6'!L$21*Table6[[#This Row],[NJ_DUM]]+'[1]6'!L$22*Table6[[#This Row],[NY_DUM]]+'[1]6'!L$23*Table6[[#This Row],[PA_DUM]]+'[1]6'!L$24*Table6[[#This Row],[CT_DUM]]+'[1]6'!L$25*Table6[[#This Row],[DL_DUM]]</f>
        <v>384.51160483450525</v>
      </c>
      <c r="AW891" s="9">
        <f>Table6[[#This Row],[sales]]-Table6[[#This Row],[Pred_6]]</f>
        <v>-81.832789188902552</v>
      </c>
      <c r="AX891" s="9">
        <f>ABS(Table6[[#This Row],[Red_6]]/Table6[[#This Row],[sales]])</f>
        <v>0.27036179923710962</v>
      </c>
      <c r="AY891" s="9">
        <f>'[1]7'!L$21+'[1]7'!L$27*Table6[[#This Row],[LNTV]]+'[1]7'!L$22*Table6[[#This Row],[NJ_DUM]]+'[1]7'!L$23*Table6[[#This Row],[NY_DUM]]+'[1]7'!L$24*Table6[[#This Row],[PA_DUM]]+'[1]7'!L$25*Table6[[#This Row],[CT_DUM]]+'[1]7'!L$26*Table6[[#This Row],[DL_DUM]]</f>
        <v>5.9313564649420893</v>
      </c>
      <c r="AZ891" s="9">
        <f>Table6[[#This Row],[sales]]-Table6[[#This Row],[Pred_7]]</f>
        <v>296.7474591806606</v>
      </c>
      <c r="BA891" s="9">
        <f>ABS(Table6[[#This Row],[Red_7]]/Table6[[#This Row],[sales]])</f>
        <v>0.98040379386218113</v>
      </c>
      <c r="BB891" s="9">
        <f>'[1]8'!O$22+'[1]8'!O$28*Table6[[#This Row],[LNRADIOLING]]+'[1]8'!O$23*Table6[[#This Row],[DL_DUM]]+'[1]8'!O$24*Table6[[#This Row],[CT_DUM]]+'[1]8'!O$25*Table6[[#This Row],[PA_DUM]]+'[1]8'!O$26*Table6[[#This Row],[NY_DUM]]+'[1]8'!O$27*Table6[[#This Row],[NJ_DUM]]</f>
        <v>5.8916387417519562</v>
      </c>
      <c r="BC891" s="9">
        <f>Table6[[#This Row],[sales]]-Table6[[#This Row],[Pred_8]]</f>
        <v>296.78717690385076</v>
      </c>
      <c r="BD891" s="9">
        <f>ABS(Table6[[#This Row],[Red_8]]/Table6[[#This Row],[sales]])</f>
        <v>0.98053501455268588</v>
      </c>
      <c r="BE891" s="9">
        <f>'[1]9'!M$19+'[1]9'!M$21*Table6[[#This Row],[LNONLINE]]+'[1]9'!M$20*Table6[[#This Row],[DL_DUM]]+'[1]9'!M$22*Table6[[#This Row],[CT_DUM]]+'[1]9'!M$23*Table6[[#This Row],[PA_DUM]]+'[1]9'!M$24*Table6[[#This Row],[NY_DUM]]+'[1]9'!M$25*Table6[[#This Row],[NJ_DUM]]</f>
        <v>5.9659662562205762</v>
      </c>
      <c r="BF891" s="9">
        <f>Table6[[#This Row],[sales]]-Table6[[#This Row],[Pred_9]]</f>
        <v>296.71284938938214</v>
      </c>
      <c r="BG891" s="9">
        <f>ABS(Table6[[#This Row],[Red_9]]/Table6[[#This Row],[sales]])</f>
        <v>0.98028944892130832</v>
      </c>
      <c r="BH891" s="9">
        <f>'[1]10'!P$22+'[1]10'!P$30*Table6[[#This Row],[LNTV]]+'[1]10'!P$29*Table6[[#This Row],[LNRADIOLING]]+'[1]10'!P$24*Table6[[#This Row],[LNONLINELING]]+'[1]10'!P$23*Table6[[#This Row],[DL_DUM]]+'[1]10'!P$25*Table6[[#This Row],[CT_DUM]]+'[1]10'!P$26*Table6[[#This Row],[PA_DUM]]+'[1]10'!P$27*Table6[[#This Row],[NY_DUM]]+'[1]10'!P$28*Table6[[#This Row],[NJ_DUM]]</f>
        <v>5.9002165149632049</v>
      </c>
      <c r="BI891" s="9">
        <f>Table6[[#This Row],[sales]]-Table6[[#This Row],[Pred_10]]</f>
        <v>296.77859913063946</v>
      </c>
      <c r="BJ891" s="45">
        <f>ABS(Table6[[#This Row],[Red_10]]/Table6[[#This Row],[sales]])</f>
        <v>0.98050667502983879</v>
      </c>
      <c r="BK891" s="9">
        <f>'[1]11'!P$32+'[1]11'!P$40*Table6[[#This Row],[LNONLINELING]]+'[1]11'!P$39*Table6[[#This Row],[LNRADIOLING]]+'[1]11'!P$38*Table6[[#This Row],[LNTVLING]]+'[1]11'!P$33*Table6[[#This Row],[DL_DUM]]+'[1]11'!P$34*Table6[[#This Row],[CT_DUM]]+'[1]11'!P$35*Table6[[#This Row],[PA_DUM]]+'[1]11'!P$36*Table6[[#This Row],[NY_DUM]]+'[1]11'!P$37*Table6[[#This Row],[NJ_DUM]]</f>
        <v>5.8411467010197162</v>
      </c>
      <c r="BL891" s="9">
        <f>Table6[[#This Row],[sales]]-Table6[[#This Row],[ Pred_11]]</f>
        <v>296.83766894458296</v>
      </c>
      <c r="BM891" s="47">
        <f>ABS(Table6[[#This Row],[ Red_11]]/Table6[[#This Row],[sales]])</f>
        <v>0.98070183177979997</v>
      </c>
      <c r="BN891" s="9">
        <f>'[1]12'!K$22+'[1]12'!K$28*Table6[[#This Row],[COMBINE LN LING]]+'[1]12'!K$23*Table6[[#This Row],[DL_DUM]]+'[1]12'!K$24*Table6[[#This Row],[CT_DUM]]+'[1]12'!K$25*Table6[[#This Row],[PA_DUM]]+'[1]12'!K$26*Table6[[#This Row],[NY_DUM]]+'[1]12'!K$27*Table6[[#This Row],[NJ_DUM]]</f>
        <v>5.9836442995525765</v>
      </c>
      <c r="BO891" s="9">
        <f>Table6[[#This Row],[sales]]-Table6[[#This Row],[ Pred_12]]</f>
        <v>296.69517134605013</v>
      </c>
      <c r="BP891" s="47">
        <f>ABS(Table6[[#This Row],[ Red_12]]/Table6[[#This Row],[sales]])</f>
        <v>0.98023104363353053</v>
      </c>
      <c r="BQ891">
        <f>LN(G891+'2019 Totals and Calculations'!C$18)</f>
        <v>7.342815010111388</v>
      </c>
      <c r="BR891">
        <f>LN(Table6[[#This Row],[PROF RADIO]]+'2019 Totals and Calculations'!D$18)</f>
        <v>5.4824224965769481</v>
      </c>
      <c r="BS891">
        <f>LN(Table6[[#This Row],[ONLINE LINGERING]]+'2019 Totals and Calculations'!E$18)</f>
        <v>4.8928008829798024</v>
      </c>
      <c r="BT891">
        <f>MONTH(Table6[[#This Row],[Date]])</f>
        <v>12</v>
      </c>
      <c r="BU891">
        <f t="shared" si="364"/>
        <v>0</v>
      </c>
      <c r="BV891">
        <f t="shared" si="365"/>
        <v>0</v>
      </c>
      <c r="BW891">
        <f t="shared" si="366"/>
        <v>0</v>
      </c>
      <c r="BX891">
        <f t="shared" si="367"/>
        <v>0</v>
      </c>
      <c r="BY891">
        <f t="shared" si="368"/>
        <v>0</v>
      </c>
      <c r="BZ891">
        <f t="shared" si="369"/>
        <v>0</v>
      </c>
      <c r="CA891">
        <f t="shared" si="370"/>
        <v>0</v>
      </c>
      <c r="CB891">
        <f t="shared" si="371"/>
        <v>0</v>
      </c>
      <c r="CC891">
        <f t="shared" si="372"/>
        <v>0</v>
      </c>
      <c r="CD891">
        <f t="shared" si="373"/>
        <v>0</v>
      </c>
      <c r="CE891">
        <f t="shared" si="374"/>
        <v>0</v>
      </c>
      <c r="CF891">
        <f t="shared" si="375"/>
        <v>1</v>
      </c>
      <c r="CG891">
        <f t="shared" si="378"/>
        <v>105</v>
      </c>
      <c r="CH89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254.647005061188</v>
      </c>
      <c r="CI891" s="79">
        <f>Table6[[#This Row],[sales]]-CH891</f>
        <v>48.0318105844147</v>
      </c>
      <c r="CJ891">
        <f>ABS(Table6[[#This Row],[sales]]-CH891)/Table6[[#This Row],[sales]]</f>
        <v>0.15868903967383588</v>
      </c>
      <c r="CK89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254.51163725711723</v>
      </c>
      <c r="CL891" s="79">
        <f>Table6[[#This Row],[sales]]-CK891</f>
        <v>48.167178388485468</v>
      </c>
      <c r="CM891">
        <f>ABS(Table6[[#This Row],[sales]]-CK891)/Table6[[#This Row],[sales]]</f>
        <v>0.15913627217599177</v>
      </c>
      <c r="CN89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261.92938938323766</v>
      </c>
      <c r="CO891" s="79">
        <f>Table6[[#This Row],[sales]]-CN891</f>
        <v>40.749426262365034</v>
      </c>
      <c r="CP891">
        <f>ABS(Table6[[#This Row],[sales]]-CN891)/Table6[[#This Row],[sales]]</f>
        <v>0.13462926427621971</v>
      </c>
      <c r="CQ89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274.1151635540146</v>
      </c>
      <c r="CR891" s="79">
        <f>Table6[[#This Row],[sales]]-CQ891</f>
        <v>28.563652091588096</v>
      </c>
      <c r="CS891">
        <f>ABS(Table6[[#This Row],[sales]]-CQ891)/Table6[[#This Row],[sales]]</f>
        <v>9.436951188890734E-2</v>
      </c>
    </row>
    <row r="892" spans="1:97" x14ac:dyDescent="0.2">
      <c r="A892">
        <v>891</v>
      </c>
      <c r="B892" t="s">
        <v>953</v>
      </c>
      <c r="C892" s="5">
        <v>43471</v>
      </c>
      <c r="D892" s="6">
        <v>1223.2722244610509</v>
      </c>
      <c r="E892" s="8">
        <f>YEAR(Table6[[#This Row],[Date]])</f>
        <v>2019</v>
      </c>
      <c r="F892" s="6">
        <f>Table6[[#This Row],[TV_State]]+Table6[[#This Row],[Radio_State]]+Table6[[#This Row],[Online]]</f>
        <v>1495.1104965635068</v>
      </c>
      <c r="G892" s="6">
        <f t="shared" si="351"/>
        <v>1195.6499484248445</v>
      </c>
      <c r="H892" s="6">
        <f>LN(Table6[[#This Row],[PROF TV LING]])</f>
        <v>7.0864452064063777</v>
      </c>
      <c r="I892" s="6">
        <f t="shared" si="352"/>
        <v>7.1092846983761913</v>
      </c>
      <c r="J892" s="6">
        <v>181.22551473497049</v>
      </c>
      <c r="K892" s="6">
        <f t="shared" si="357"/>
        <v>179.44879400227472</v>
      </c>
      <c r="L892" s="6">
        <f>0.5*J891+0.5*Table6[[#This Row],[Radio_State]]</f>
        <v>180.32835872143104</v>
      </c>
      <c r="M892" s="6">
        <f>LN(Table6[[#This Row],[RADIO LINGERING ]])</f>
        <v>5.1947794041496245</v>
      </c>
      <c r="N892" s="6">
        <f t="shared" si="353"/>
        <v>5.1997421934917529</v>
      </c>
      <c r="O892" s="6">
        <v>90.612757367485244</v>
      </c>
      <c r="P892" s="6">
        <f t="shared" si="354"/>
        <v>90.22988680349583</v>
      </c>
      <c r="Q892" s="6">
        <f>0.3*O891+0.7*Table6[[#This Row],[Online]]</f>
        <v>90.343610563423411</v>
      </c>
      <c r="R892" s="6">
        <f>LN(Table6[[#This Row],[ONLINE LINGERING]])</f>
        <v>4.5036202958150646</v>
      </c>
      <c r="S892" s="6">
        <f t="shared" si="355"/>
        <v>4.5065950129318075</v>
      </c>
      <c r="T892" s="6">
        <v>290.41249112446638</v>
      </c>
      <c r="U892" s="6">
        <f t="shared" si="356"/>
        <v>5.6713022955395891</v>
      </c>
      <c r="V892" s="8">
        <f>YEAR(Table6[[#This Row],[Date]])</f>
        <v>2019</v>
      </c>
      <c r="W892" s="8">
        <f>WEEKNUM(Table6[[#This Row],[Date]])</f>
        <v>2</v>
      </c>
      <c r="X892" t="s">
        <v>1059</v>
      </c>
      <c r="Y892" s="9">
        <f>Table6[[#This Row],[LNTVLING]]+Table6[[#This Row],[LNRADIOLING]]+Table6[[#This Row],[LNONLINELING]]</f>
        <v>16.784844906371067</v>
      </c>
      <c r="Z892">
        <f t="shared" si="377"/>
        <v>1</v>
      </c>
      <c r="AA892">
        <f t="shared" si="358"/>
        <v>0</v>
      </c>
      <c r="AB892">
        <f t="shared" si="359"/>
        <v>0</v>
      </c>
      <c r="AC892">
        <f t="shared" si="360"/>
        <v>0</v>
      </c>
      <c r="AD892">
        <f t="shared" si="361"/>
        <v>0</v>
      </c>
      <c r="AE892">
        <f t="shared" si="362"/>
        <v>0</v>
      </c>
      <c r="AF892">
        <f t="shared" si="363"/>
        <v>1</v>
      </c>
      <c r="AG892" s="9">
        <f>'[1]1'!J$20+'[1]1'!J$21*Table6[[#This Row],[TV_State]]</f>
        <v>2532.7339070859975</v>
      </c>
      <c r="AH892" s="9">
        <f>Table6[[#This Row],[sales]]-Table6[[#This Row],[Pred_1]]</f>
        <v>-2242.3214159615313</v>
      </c>
      <c r="AI892">
        <f>ABS(Table6[[#This Row],[Res_1]])/Table6[[#This Row],[sales]]</f>
        <v>7.7211603649668996</v>
      </c>
      <c r="AJ892" s="9">
        <f>'[1]2'!J$20+'[1]2'!J$21*Table6[[#This Row],[Radio_State]]</f>
        <v>2509.8717464971128</v>
      </c>
      <c r="AK892" s="9">
        <f>Table6[[#This Row],[sales]]-Table6[[#This Row],[ Pred_2 ]]</f>
        <v>-2219.4592553726466</v>
      </c>
      <c r="AL892">
        <f>ABS(Table6[[#This Row],[ Res_2 ]])/Table6[[#This Row],[sales]]</f>
        <v>7.6424373028136037</v>
      </c>
      <c r="AM892" s="10">
        <f>'[1]3'!J$20+'[1]3'!J$21*Data!O892</f>
        <v>2324.229180146217</v>
      </c>
      <c r="AN892" s="9">
        <f>Table6[[#This Row],[sales]]-Table6[[#This Row],[Pred_3]]</f>
        <v>-2033.8166890217506</v>
      </c>
      <c r="AO892" s="9">
        <f>ABS(Table6[[#This Row],[Res_3]])/Table6[[#This Row],[sales]]</f>
        <v>7.0031997630228915</v>
      </c>
      <c r="AP892" s="9">
        <f>'[1]4'!L$21+'[1]4'!L$27*Table6[[#This Row],[TV_State]]+'[1]4'!L$22*Table6[[#This Row],[NJ_DUM]]+'[1]4'!L$23*Table6[[#This Row],[NY_DUM]]+'[1]4'!L$24*Table6[[#This Row],[PA_DUM]]+'[1]4'!L$25*Table6[[#This Row],[CT_DUM]]+'[1]4'!L$26*Table6[[#This Row],[DL_DUM]]</f>
        <v>507.66017046633607</v>
      </c>
      <c r="AQ892" s="9">
        <f>Table6[[#This Row],[sales]]-Table6[[#This Row],[Pred_4]]</f>
        <v>-217.24767934186968</v>
      </c>
      <c r="AR892">
        <f>ABS(Table6[[#This Row],[Res_4]]/Table6[[#This Row],[sales]])</f>
        <v>0.74806589241631705</v>
      </c>
      <c r="AS892" s="9">
        <f>'[1]5'!L$20+'[1]5'!L$26*Table6[[#This Row],[Radio_State]]+'[1]5'!L$21*Table6[[#This Row],[NJ_DUM]]+'[1]5'!L$22*Table6[[#This Row],[NY_DUM]]+'[1]5'!L$23*Table6[[#This Row],[PA_DUM]]+'[1]5'!L$24*Table6[[#This Row],[CT_DUM]]+'[1]5'!L$25*Table6[[#This Row],[DL_DUM]]</f>
        <v>515.63754423552905</v>
      </c>
      <c r="AT892" s="9">
        <f>Table6[[#This Row],[sales]]-Table6[[#This Row],[Pred_5]]</f>
        <v>-225.22505311106266</v>
      </c>
      <c r="AU892" s="9">
        <f>ABS(Table6[[#This Row],[Red_5]]/Table6[[#This Row],[sales]])</f>
        <v>0.77553500622166638</v>
      </c>
      <c r="AV892" s="9">
        <f>'[1]6'!L$20+'[1]6'!L$26*Table6[[#This Row],[Online]]+'[1]6'!L$21*Table6[[#This Row],[NJ_DUM]]+'[1]6'!L$22*Table6[[#This Row],[NY_DUM]]+'[1]6'!L$23*Table6[[#This Row],[PA_DUM]]+'[1]6'!L$24*Table6[[#This Row],[CT_DUM]]+'[1]6'!L$25*Table6[[#This Row],[DL_DUM]]</f>
        <v>388.41625889471487</v>
      </c>
      <c r="AW892" s="9">
        <f>Table6[[#This Row],[sales]]-Table6[[#This Row],[Pred_6]]</f>
        <v>-98.003767770248487</v>
      </c>
      <c r="AX892" s="9">
        <f>ABS(Table6[[#This Row],[Red_6]]/Table6[[#This Row],[sales]])</f>
        <v>0.33746402364024197</v>
      </c>
      <c r="AY892" s="9">
        <f>'[1]7'!L$21+'[1]7'!L$27*Table6[[#This Row],[LNTV]]+'[1]7'!L$22*Table6[[#This Row],[NJ_DUM]]+'[1]7'!L$23*Table6[[#This Row],[NY_DUM]]+'[1]7'!L$24*Table6[[#This Row],[PA_DUM]]+'[1]7'!L$25*Table6[[#This Row],[CT_DUM]]+'[1]7'!L$26*Table6[[#This Row],[DL_DUM]]</f>
        <v>5.9324578122320899</v>
      </c>
      <c r="AZ892" s="9">
        <f>Table6[[#This Row],[sales]]-Table6[[#This Row],[Pred_7]]</f>
        <v>284.4800333122343</v>
      </c>
      <c r="BA892" s="9">
        <f>ABS(Table6[[#This Row],[Red_7]]/Table6[[#This Row],[sales]])</f>
        <v>0.97957230493336622</v>
      </c>
      <c r="BB892" s="9">
        <f>'[1]8'!O$22+'[1]8'!O$28*Table6[[#This Row],[LNRADIOLING]]+'[1]8'!O$23*Table6[[#This Row],[DL_DUM]]+'[1]8'!O$24*Table6[[#This Row],[CT_DUM]]+'[1]8'!O$25*Table6[[#This Row],[PA_DUM]]+'[1]8'!O$26*Table6[[#This Row],[NY_DUM]]+'[1]8'!O$27*Table6[[#This Row],[NJ_DUM]]</f>
        <v>5.892348607755733</v>
      </c>
      <c r="BC892" s="9">
        <f>Table6[[#This Row],[sales]]-Table6[[#This Row],[Pred_8]]</f>
        <v>284.52014251671068</v>
      </c>
      <c r="BD892" s="9">
        <f>ABS(Table6[[#This Row],[Red_8]]/Table6[[#This Row],[sales]])</f>
        <v>0.97971041608802445</v>
      </c>
      <c r="BE892" s="9">
        <f>'[1]9'!M$19+'[1]9'!M$21*Table6[[#This Row],[LNONLINE]]+'[1]9'!M$20*Table6[[#This Row],[DL_DUM]]+'[1]9'!M$22*Table6[[#This Row],[CT_DUM]]+'[1]9'!M$23*Table6[[#This Row],[PA_DUM]]+'[1]9'!M$24*Table6[[#This Row],[NY_DUM]]+'[1]9'!M$25*Table6[[#This Row],[NJ_DUM]]</f>
        <v>5.969116704551908</v>
      </c>
      <c r="BF892" s="9">
        <f>Table6[[#This Row],[sales]]-Table6[[#This Row],[Pred_9]]</f>
        <v>284.44337441991445</v>
      </c>
      <c r="BG892" s="9">
        <f>ABS(Table6[[#This Row],[Red_9]]/Table6[[#This Row],[sales]])</f>
        <v>0.97944607450788446</v>
      </c>
      <c r="BH892" s="9">
        <f>'[1]10'!P$22+'[1]10'!P$30*Table6[[#This Row],[LNTV]]+'[1]10'!P$29*Table6[[#This Row],[LNRADIOLING]]+'[1]10'!P$24*Table6[[#This Row],[LNONLINELING]]+'[1]10'!P$23*Table6[[#This Row],[DL_DUM]]+'[1]10'!P$25*Table6[[#This Row],[CT_DUM]]+'[1]10'!P$26*Table6[[#This Row],[PA_DUM]]+'[1]10'!P$27*Table6[[#This Row],[NY_DUM]]+'[1]10'!P$28*Table6[[#This Row],[NJ_DUM]]</f>
        <v>5.9020275982394228</v>
      </c>
      <c r="BI892" s="9">
        <f>Table6[[#This Row],[sales]]-Table6[[#This Row],[Pred_10]]</f>
        <v>284.51046352622694</v>
      </c>
      <c r="BJ892" s="45">
        <f>ABS(Table6[[#This Row],[Red_10]]/Table6[[#This Row],[sales]])</f>
        <v>0.97967708766455941</v>
      </c>
      <c r="BK892" s="9">
        <f>'[1]11'!P$32+'[1]11'!P$40*Table6[[#This Row],[LNONLINELING]]+'[1]11'!P$39*Table6[[#This Row],[LNRADIOLING]]+'[1]11'!P$38*Table6[[#This Row],[LNTVLING]]+'[1]11'!P$33*Table6[[#This Row],[DL_DUM]]+'[1]11'!P$34*Table6[[#This Row],[CT_DUM]]+'[1]11'!P$35*Table6[[#This Row],[PA_DUM]]+'[1]11'!P$36*Table6[[#This Row],[NY_DUM]]+'[1]11'!P$37*Table6[[#This Row],[NJ_DUM]]</f>
        <v>5.8422720986905148</v>
      </c>
      <c r="BL892" s="9">
        <f>Table6[[#This Row],[sales]]-Table6[[#This Row],[ Pred_11]]</f>
        <v>284.57021902577588</v>
      </c>
      <c r="BM892" s="47">
        <f>ABS(Table6[[#This Row],[ Red_11]]/Table6[[#This Row],[sales]])</f>
        <v>0.97988284844061135</v>
      </c>
      <c r="BN892" s="9">
        <f>'[1]12'!K$22+'[1]12'!K$28*Table6[[#This Row],[COMBINE LN LING]]+'[1]12'!K$23*Table6[[#This Row],[DL_DUM]]+'[1]12'!K$24*Table6[[#This Row],[CT_DUM]]+'[1]12'!K$25*Table6[[#This Row],[PA_DUM]]+'[1]12'!K$26*Table6[[#This Row],[NY_DUM]]+'[1]12'!K$27*Table6[[#This Row],[NJ_DUM]]</f>
        <v>5.9865170359594231</v>
      </c>
      <c r="BO892" s="9">
        <f>Table6[[#This Row],[sales]]-Table6[[#This Row],[ Pred_12]]</f>
        <v>284.42597408850696</v>
      </c>
      <c r="BP892" s="47">
        <f>ABS(Table6[[#This Row],[ Red_12]]/Table6[[#This Row],[sales]])</f>
        <v>0.97938615858849654</v>
      </c>
      <c r="BQ892">
        <f>LN(G892+'2019 Totals and Calculations'!C$18)</f>
        <v>7.3504477445711673</v>
      </c>
      <c r="BR892">
        <f>LN(Table6[[#This Row],[PROF RADIO]]+'2019 Totals and Calculations'!D$18)</f>
        <v>5.4897851367225634</v>
      </c>
      <c r="BS892">
        <f>LN(Table6[[#This Row],[ONLINE LINGERING]]+'2019 Totals and Calculations'!E$18)</f>
        <v>4.8994875062269552</v>
      </c>
      <c r="BT892">
        <f>MONTH(Table6[[#This Row],[Date]])</f>
        <v>1</v>
      </c>
      <c r="BU892">
        <f t="shared" si="364"/>
        <v>1</v>
      </c>
      <c r="BV892">
        <f t="shared" si="365"/>
        <v>0</v>
      </c>
      <c r="BW892">
        <f t="shared" si="366"/>
        <v>0</v>
      </c>
      <c r="BX892">
        <f t="shared" si="367"/>
        <v>0</v>
      </c>
      <c r="BY892">
        <f t="shared" si="368"/>
        <v>0</v>
      </c>
      <c r="BZ892">
        <f t="shared" si="369"/>
        <v>0</v>
      </c>
      <c r="CA892">
        <f t="shared" si="370"/>
        <v>0</v>
      </c>
      <c r="CB892">
        <f t="shared" si="371"/>
        <v>0</v>
      </c>
      <c r="CC892">
        <f t="shared" si="372"/>
        <v>0</v>
      </c>
      <c r="CD892">
        <f t="shared" si="373"/>
        <v>0</v>
      </c>
      <c r="CE892">
        <f t="shared" si="374"/>
        <v>0</v>
      </c>
      <c r="CF892">
        <f t="shared" si="375"/>
        <v>0</v>
      </c>
      <c r="CG892">
        <f t="shared" si="378"/>
        <v>106</v>
      </c>
      <c r="CH89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257.59784900716869</v>
      </c>
      <c r="CI892" s="79">
        <f>Table6[[#This Row],[sales]]-CH892</f>
        <v>32.814642117297694</v>
      </c>
      <c r="CJ892">
        <f>ABS(Table6[[#This Row],[sales]]-CH892)/Table6[[#This Row],[sales]]</f>
        <v>0.11299321868092044</v>
      </c>
      <c r="CK89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248.53079590629801</v>
      </c>
      <c r="CL892" s="79">
        <f>Table6[[#This Row],[sales]]-CK892</f>
        <v>41.881695218168375</v>
      </c>
      <c r="CM892">
        <f>ABS(Table6[[#This Row],[sales]]-CK892)/Table6[[#This Row],[sales]]</f>
        <v>0.14421451038832389</v>
      </c>
      <c r="CN89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254.79120540986241</v>
      </c>
      <c r="CO892" s="79">
        <f>Table6[[#This Row],[sales]]-CN892</f>
        <v>35.621285714603971</v>
      </c>
      <c r="CP892">
        <f>ABS(Table6[[#This Row],[sales]]-CN892)/Table6[[#This Row],[sales]]</f>
        <v>0.12265755366334166</v>
      </c>
      <c r="CQ89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275.90296182538464</v>
      </c>
      <c r="CR892" s="79">
        <f>Table6[[#This Row],[sales]]-CQ892</f>
        <v>14.509529299081748</v>
      </c>
      <c r="CS892">
        <f>ABS(Table6[[#This Row],[sales]]-CQ892)/Table6[[#This Row],[sales]]</f>
        <v>4.9961794834999657E-2</v>
      </c>
    </row>
    <row r="893" spans="1:97" x14ac:dyDescent="0.2">
      <c r="A893">
        <v>892</v>
      </c>
      <c r="B893" t="s">
        <v>953</v>
      </c>
      <c r="C893" s="5">
        <v>43478</v>
      </c>
      <c r="D893" s="6">
        <v>1235.5049467056613</v>
      </c>
      <c r="E893" s="8">
        <f>YEAR(Table6[[#This Row],[Date]])</f>
        <v>2019</v>
      </c>
      <c r="F893" s="6">
        <f>Table6[[#This Row],[TV_State]]+Table6[[#This Row],[Radio_State]]+Table6[[#This Row],[Online]]</f>
        <v>1510.0616015291416</v>
      </c>
      <c r="G893" s="6">
        <f t="shared" si="351"/>
        <v>1207.6064479090896</v>
      </c>
      <c r="H893" s="6">
        <f>LN(Table6[[#This Row],[PROF TV LING]])</f>
        <v>7.0963955372595429</v>
      </c>
      <c r="I893" s="6">
        <f t="shared" si="352"/>
        <v>7.11923502922936</v>
      </c>
      <c r="J893" s="6">
        <v>183.03776988232022</v>
      </c>
      <c r="K893" s="6">
        <f t="shared" si="357"/>
        <v>181.24328194229747</v>
      </c>
      <c r="L893" s="6">
        <f>0.5*J892+0.5*Table6[[#This Row],[Radio_State]]</f>
        <v>182.13164230864535</v>
      </c>
      <c r="M893" s="6">
        <f>LN(Table6[[#This Row],[RADIO LINGERING ]])</f>
        <v>5.2047297350027923</v>
      </c>
      <c r="N893" s="6">
        <f t="shared" si="353"/>
        <v>5.2096925243449217</v>
      </c>
      <c r="O893" s="6">
        <v>91.51888494116011</v>
      </c>
      <c r="P893" s="6">
        <f t="shared" si="354"/>
        <v>91.132185499860825</v>
      </c>
      <c r="Q893" s="6">
        <f>0.3*O892+0.7*Table6[[#This Row],[Online]]</f>
        <v>91.247046669057639</v>
      </c>
      <c r="R893" s="6">
        <f>LN(Table6[[#This Row],[ONLINE LINGERING]])</f>
        <v>4.5135706266682334</v>
      </c>
      <c r="S893" s="6">
        <f t="shared" si="355"/>
        <v>4.5165453437849763</v>
      </c>
      <c r="T893" s="6">
        <v>266.37743355113702</v>
      </c>
      <c r="U893" s="6">
        <f t="shared" si="356"/>
        <v>5.5849142261861049</v>
      </c>
      <c r="V893" s="8">
        <f>YEAR(Table6[[#This Row],[Date]])</f>
        <v>2019</v>
      </c>
      <c r="W893" s="8">
        <f>WEEKNUM(Table6[[#This Row],[Date]])</f>
        <v>3</v>
      </c>
      <c r="X893" t="s">
        <v>1060</v>
      </c>
      <c r="Y893" s="9">
        <f>Table6[[#This Row],[LNTVLING]]+Table6[[#This Row],[LNRADIOLING]]+Table6[[#This Row],[LNONLINELING]]</f>
        <v>16.814695898930569</v>
      </c>
      <c r="Z893">
        <f t="shared" si="377"/>
        <v>1</v>
      </c>
      <c r="AA893">
        <f t="shared" si="358"/>
        <v>0</v>
      </c>
      <c r="AB893">
        <f t="shared" si="359"/>
        <v>0</v>
      </c>
      <c r="AC893">
        <f t="shared" si="360"/>
        <v>0</v>
      </c>
      <c r="AD893">
        <f t="shared" si="361"/>
        <v>0</v>
      </c>
      <c r="AE893">
        <f t="shared" si="362"/>
        <v>0</v>
      </c>
      <c r="AF893">
        <f t="shared" si="363"/>
        <v>1</v>
      </c>
      <c r="AG893" s="9">
        <f>'[1]1'!J$20+'[1]1'!J$21*Table6[[#This Row],[TV_State]]</f>
        <v>2544.7639207022939</v>
      </c>
      <c r="AH893" s="9">
        <f>Table6[[#This Row],[sales]]-Table6[[#This Row],[Pred_1]]</f>
        <v>-2278.3864871511569</v>
      </c>
      <c r="AI893">
        <f>ABS(Table6[[#This Row],[Res_1]])/Table6[[#This Row],[sales]]</f>
        <v>8.5532263629748133</v>
      </c>
      <c r="AJ893" s="9">
        <f>'[1]2'!J$20+'[1]2'!J$21*Table6[[#This Row],[Radio_State]]</f>
        <v>2517.8276459221088</v>
      </c>
      <c r="AK893" s="9">
        <f>Table6[[#This Row],[sales]]-Table6[[#This Row],[ Pred_2 ]]</f>
        <v>-2251.4502123709717</v>
      </c>
      <c r="AL893">
        <f>ABS(Table6[[#This Row],[ Res_2 ]])/Table6[[#This Row],[sales]]</f>
        <v>8.4521056545833719</v>
      </c>
      <c r="AM893" s="10">
        <f>'[1]3'!J$20+'[1]3'!J$21*Data!O893</f>
        <v>2329.4641701304308</v>
      </c>
      <c r="AN893" s="9">
        <f>Table6[[#This Row],[sales]]-Table6[[#This Row],[Pred_3]]</f>
        <v>-2063.0867365792938</v>
      </c>
      <c r="AO893" s="9">
        <f>ABS(Table6[[#This Row],[Res_3]])/Table6[[#This Row],[sales]]</f>
        <v>7.744975650060983</v>
      </c>
      <c r="AP893" s="9">
        <f>'[1]4'!L$21+'[1]4'!L$27*Table6[[#This Row],[TV_State]]+'[1]4'!L$22*Table6[[#This Row],[NJ_DUM]]+'[1]4'!L$23*Table6[[#This Row],[NY_DUM]]+'[1]4'!L$24*Table6[[#This Row],[PA_DUM]]+'[1]4'!L$25*Table6[[#This Row],[CT_DUM]]+'[1]4'!L$26*Table6[[#This Row],[DL_DUM]]</f>
        <v>510.35847222754114</v>
      </c>
      <c r="AQ893" s="9">
        <f>Table6[[#This Row],[sales]]-Table6[[#This Row],[Pred_4]]</f>
        <v>-243.98103867640413</v>
      </c>
      <c r="AR893">
        <f>ABS(Table6[[#This Row],[Res_4]]/Table6[[#This Row],[sales]])</f>
        <v>0.91592232654184869</v>
      </c>
      <c r="AS893" s="9">
        <f>'[1]5'!L$20+'[1]5'!L$26*Table6[[#This Row],[Radio_State]]+'[1]5'!L$21*Table6[[#This Row],[NJ_DUM]]+'[1]5'!L$22*Table6[[#This Row],[NY_DUM]]+'[1]5'!L$23*Table6[[#This Row],[PA_DUM]]+'[1]5'!L$24*Table6[[#This Row],[CT_DUM]]+'[1]5'!L$25*Table6[[#This Row],[DL_DUM]]</f>
        <v>518.83000439461387</v>
      </c>
      <c r="AT893" s="9">
        <f>Table6[[#This Row],[sales]]-Table6[[#This Row],[Pred_5]]</f>
        <v>-252.45257084347685</v>
      </c>
      <c r="AU893" s="9">
        <f>ABS(Table6[[#This Row],[Red_5]]/Table6[[#This Row],[sales]])</f>
        <v>0.94772506618888575</v>
      </c>
      <c r="AV893" s="9">
        <f>'[1]6'!L$20+'[1]6'!L$26*Table6[[#This Row],[Online]]+'[1]6'!L$21*Table6[[#This Row],[NJ_DUM]]+'[1]6'!L$22*Table6[[#This Row],[NY_DUM]]+'[1]6'!L$23*Table6[[#This Row],[PA_DUM]]+'[1]6'!L$24*Table6[[#This Row],[CT_DUM]]+'[1]6'!L$25*Table6[[#This Row],[DL_DUM]]</f>
        <v>392.35995949552665</v>
      </c>
      <c r="AW893" s="9">
        <f>Table6[[#This Row],[sales]]-Table6[[#This Row],[Pred_6]]</f>
        <v>-125.98252594438964</v>
      </c>
      <c r="AX893" s="9">
        <f>ABS(Table6[[#This Row],[Red_6]]/Table6[[#This Row],[sales]])</f>
        <v>0.47294744252502346</v>
      </c>
      <c r="AY893" s="9">
        <f>'[1]7'!L$21+'[1]7'!L$27*Table6[[#This Row],[LNTV]]+'[1]7'!L$22*Table6[[#This Row],[NJ_DUM]]+'[1]7'!L$23*Table6[[#This Row],[NY_DUM]]+'[1]7'!L$24*Table6[[#This Row],[PA_DUM]]+'[1]7'!L$25*Table6[[#This Row],[CT_DUM]]+'[1]7'!L$26*Table6[[#This Row],[DL_DUM]]</f>
        <v>5.9335591595220905</v>
      </c>
      <c r="AZ893" s="9">
        <f>Table6[[#This Row],[sales]]-Table6[[#This Row],[Pred_7]]</f>
        <v>260.44387439161494</v>
      </c>
      <c r="BA893" s="9">
        <f>ABS(Table6[[#This Row],[Red_7]]/Table6[[#This Row],[sales]])</f>
        <v>0.97772499314067085</v>
      </c>
      <c r="BB893" s="9">
        <f>'[1]8'!O$22+'[1]8'!O$28*Table6[[#This Row],[LNRADIOLING]]+'[1]8'!O$23*Table6[[#This Row],[DL_DUM]]+'[1]8'!O$24*Table6[[#This Row],[CT_DUM]]+'[1]8'!O$25*Table6[[#This Row],[PA_DUM]]+'[1]8'!O$26*Table6[[#This Row],[NY_DUM]]+'[1]8'!O$27*Table6[[#This Row],[NJ_DUM]]</f>
        <v>5.8930584737595098</v>
      </c>
      <c r="BC893" s="9">
        <f>Table6[[#This Row],[sales]]-Table6[[#This Row],[Pred_8]]</f>
        <v>260.48437507737754</v>
      </c>
      <c r="BD893" s="9">
        <f>ABS(Table6[[#This Row],[Red_8]]/Table6[[#This Row],[sales]])</f>
        <v>0.97787703562123185</v>
      </c>
      <c r="BE893" s="9">
        <f>'[1]9'!M$19+'[1]9'!M$21*Table6[[#This Row],[LNONLINE]]+'[1]9'!M$20*Table6[[#This Row],[DL_DUM]]+'[1]9'!M$22*Table6[[#This Row],[CT_DUM]]+'[1]9'!M$23*Table6[[#This Row],[PA_DUM]]+'[1]9'!M$24*Table6[[#This Row],[NY_DUM]]+'[1]9'!M$25*Table6[[#This Row],[NJ_DUM]]</f>
        <v>5.9722671528832407</v>
      </c>
      <c r="BF893" s="9">
        <f>Table6[[#This Row],[sales]]-Table6[[#This Row],[Pred_9]]</f>
        <v>260.40516639825375</v>
      </c>
      <c r="BG893" s="9">
        <f>ABS(Table6[[#This Row],[Red_9]]/Table6[[#This Row],[sales]])</f>
        <v>0.97757968055602296</v>
      </c>
      <c r="BH893" s="9">
        <f>'[1]10'!P$22+'[1]10'!P$30*Table6[[#This Row],[LNTV]]+'[1]10'!P$29*Table6[[#This Row],[LNRADIOLING]]+'[1]10'!P$24*Table6[[#This Row],[LNONLINELING]]+'[1]10'!P$23*Table6[[#This Row],[DL_DUM]]+'[1]10'!P$25*Table6[[#This Row],[CT_DUM]]+'[1]10'!P$26*Table6[[#This Row],[PA_DUM]]+'[1]10'!P$27*Table6[[#This Row],[NY_DUM]]+'[1]10'!P$28*Table6[[#This Row],[NJ_DUM]]</f>
        <v>5.9038386815156407</v>
      </c>
      <c r="BI893" s="9">
        <f>Table6[[#This Row],[sales]]-Table6[[#This Row],[Pred_10]]</f>
        <v>260.47359486962137</v>
      </c>
      <c r="BJ893" s="45">
        <f>ABS(Table6[[#This Row],[Red_10]]/Table6[[#This Row],[sales]])</f>
        <v>0.97783656594775969</v>
      </c>
      <c r="BK893" s="9">
        <f>'[1]11'!P$32+'[1]11'!P$40*Table6[[#This Row],[LNONLINELING]]+'[1]11'!P$39*Table6[[#This Row],[LNRADIOLING]]+'[1]11'!P$38*Table6[[#This Row],[LNTVLING]]+'[1]11'!P$33*Table6[[#This Row],[DL_DUM]]+'[1]11'!P$34*Table6[[#This Row],[CT_DUM]]+'[1]11'!P$35*Table6[[#This Row],[PA_DUM]]+'[1]11'!P$36*Table6[[#This Row],[NY_DUM]]+'[1]11'!P$37*Table6[[#This Row],[NJ_DUM]]</f>
        <v>5.8433974963613142</v>
      </c>
      <c r="BL893" s="9">
        <f>Table6[[#This Row],[sales]]-Table6[[#This Row],[ Pred_11]]</f>
        <v>260.5340360547757</v>
      </c>
      <c r="BM893" s="47">
        <f>ABS(Table6[[#This Row],[ Red_11]]/Table6[[#This Row],[sales]])</f>
        <v>0.97806346649390796</v>
      </c>
      <c r="BN893" s="9">
        <f>'[1]12'!K$22+'[1]12'!K$28*Table6[[#This Row],[COMBINE LN LING]]+'[1]12'!K$23*Table6[[#This Row],[DL_DUM]]+'[1]12'!K$24*Table6[[#This Row],[CT_DUM]]+'[1]12'!K$25*Table6[[#This Row],[PA_DUM]]+'[1]12'!K$26*Table6[[#This Row],[NY_DUM]]+'[1]12'!K$27*Table6[[#This Row],[NJ_DUM]]</f>
        <v>5.9893897723662697</v>
      </c>
      <c r="BO893" s="9">
        <f>Table6[[#This Row],[sales]]-Table6[[#This Row],[ Pred_12]]</f>
        <v>260.38804377877074</v>
      </c>
      <c r="BP893" s="47">
        <f>ABS(Table6[[#This Row],[ Red_12]]/Table6[[#This Row],[sales]])</f>
        <v>0.97751540101381562</v>
      </c>
      <c r="BQ893">
        <f>LN(G893+'2019 Totals and Calculations'!C$18)</f>
        <v>7.3580981215710333</v>
      </c>
      <c r="BR893">
        <f>LN(Table6[[#This Row],[PROF RADIO]]+'2019 Totals and Calculations'!D$18)</f>
        <v>5.4971667835387974</v>
      </c>
      <c r="BS893">
        <f>LN(Table6[[#This Row],[ONLINE LINGERING]]+'2019 Totals and Calculations'!E$18)</f>
        <v>4.906195915152689</v>
      </c>
      <c r="BT893">
        <f>MONTH(Table6[[#This Row],[Date]])</f>
        <v>1</v>
      </c>
      <c r="BU893">
        <f t="shared" si="364"/>
        <v>1</v>
      </c>
      <c r="BV893">
        <f t="shared" si="365"/>
        <v>0</v>
      </c>
      <c r="BW893">
        <f t="shared" si="366"/>
        <v>0</v>
      </c>
      <c r="BX893">
        <f t="shared" si="367"/>
        <v>0</v>
      </c>
      <c r="BY893">
        <f t="shared" si="368"/>
        <v>0</v>
      </c>
      <c r="BZ893">
        <f t="shared" si="369"/>
        <v>0</v>
      </c>
      <c r="CA893">
        <f t="shared" si="370"/>
        <v>0</v>
      </c>
      <c r="CB893">
        <f t="shared" si="371"/>
        <v>0</v>
      </c>
      <c r="CC893">
        <f t="shared" si="372"/>
        <v>0</v>
      </c>
      <c r="CD893">
        <f t="shared" si="373"/>
        <v>0</v>
      </c>
      <c r="CE893">
        <f t="shared" si="374"/>
        <v>0</v>
      </c>
      <c r="CF893">
        <f t="shared" si="375"/>
        <v>0</v>
      </c>
      <c r="CG893">
        <f t="shared" si="378"/>
        <v>107</v>
      </c>
      <c r="CH89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258.88480187156568</v>
      </c>
      <c r="CI893" s="79">
        <f>Table6[[#This Row],[sales]]-CH893</f>
        <v>7.4926316795713319</v>
      </c>
      <c r="CJ893">
        <f>ABS(Table6[[#This Row],[sales]]-CH893)/Table6[[#This Row],[sales]]</f>
        <v>2.8127876973981569E-2</v>
      </c>
      <c r="CK89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249.65892702145408</v>
      </c>
      <c r="CL893" s="79">
        <f>Table6[[#This Row],[sales]]-CK893</f>
        <v>16.718506529682941</v>
      </c>
      <c r="CM893">
        <f>ABS(Table6[[#This Row],[sales]]-CK893)/Table6[[#This Row],[sales]]</f>
        <v>6.2762473182524509E-2</v>
      </c>
      <c r="CN89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255.95178788050399</v>
      </c>
      <c r="CO893" s="79">
        <f>Table6[[#This Row],[sales]]-CN893</f>
        <v>10.425645670633031</v>
      </c>
      <c r="CP893">
        <f>ABS(Table6[[#This Row],[sales]]-CN893)/Table6[[#This Row],[sales]]</f>
        <v>3.913862196075104E-2</v>
      </c>
      <c r="CQ89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277.70526497069721</v>
      </c>
      <c r="CR893" s="79">
        <f>Table6[[#This Row],[sales]]-CQ893</f>
        <v>-11.327831419560198</v>
      </c>
      <c r="CS893">
        <f>ABS(Table6[[#This Row],[sales]]-CQ893)/Table6[[#This Row],[sales]]</f>
        <v>4.2525492000378369E-2</v>
      </c>
    </row>
    <row r="894" spans="1:97" x14ac:dyDescent="0.2">
      <c r="A894">
        <v>893</v>
      </c>
      <c r="B894" t="s">
        <v>953</v>
      </c>
      <c r="C894" s="5">
        <v>43485</v>
      </c>
      <c r="D894" s="6">
        <v>1247.8599961727177</v>
      </c>
      <c r="E894" s="8">
        <f>YEAR(Table6[[#This Row],[Date]])</f>
        <v>2019</v>
      </c>
      <c r="F894" s="6">
        <f>Table6[[#This Row],[TV_State]]+Table6[[#This Row],[Radio_State]]+Table6[[#This Row],[Online]]</f>
        <v>1525.1622175444327</v>
      </c>
      <c r="G894" s="6">
        <f t="shared" si="351"/>
        <v>1219.6825123881781</v>
      </c>
      <c r="H894" s="6">
        <f>LN(Table6[[#This Row],[PROF TV LING]])</f>
        <v>7.106345868112709</v>
      </c>
      <c r="I894" s="6">
        <f t="shared" si="352"/>
        <v>7.1291853600825279</v>
      </c>
      <c r="J894" s="6">
        <v>184.86814758114338</v>
      </c>
      <c r="K894" s="6">
        <f t="shared" si="357"/>
        <v>183.05571476172042</v>
      </c>
      <c r="L894" s="6">
        <f>0.5*J893+0.5*Table6[[#This Row],[Radio_State]]</f>
        <v>183.9529587317318</v>
      </c>
      <c r="M894" s="6">
        <f>LN(Table6[[#This Row],[RADIO LINGERING ]])</f>
        <v>5.2146800658559602</v>
      </c>
      <c r="N894" s="6">
        <f t="shared" si="353"/>
        <v>5.2196428551980896</v>
      </c>
      <c r="O894" s="6">
        <v>92.434073790571688</v>
      </c>
      <c r="P894" s="6">
        <f t="shared" si="354"/>
        <v>92.043507303358425</v>
      </c>
      <c r="Q894" s="6">
        <f>0.3*O893+0.7*Table6[[#This Row],[Online]]</f>
        <v>92.159517135748217</v>
      </c>
      <c r="R894" s="6">
        <f>LN(Table6[[#This Row],[ONLINE LINGERING]])</f>
        <v>4.5235209575214013</v>
      </c>
      <c r="S894" s="6">
        <f t="shared" si="355"/>
        <v>4.5264956746381442</v>
      </c>
      <c r="T894" s="6">
        <v>320.14366213374637</v>
      </c>
      <c r="U894" s="6">
        <f t="shared" si="356"/>
        <v>5.7687698392164481</v>
      </c>
      <c r="V894" s="8">
        <f>YEAR(Table6[[#This Row],[Date]])</f>
        <v>2019</v>
      </c>
      <c r="W894" s="8">
        <f>WEEKNUM(Table6[[#This Row],[Date]])</f>
        <v>4</v>
      </c>
      <c r="X894" t="s">
        <v>1061</v>
      </c>
      <c r="Y894" s="9">
        <f>Table6[[#This Row],[LNTVLING]]+Table6[[#This Row],[LNRADIOLING]]+Table6[[#This Row],[LNONLINELING]]</f>
        <v>16.844546891490072</v>
      </c>
      <c r="Z894">
        <f t="shared" si="377"/>
        <v>1</v>
      </c>
      <c r="AA894">
        <f t="shared" si="358"/>
        <v>0</v>
      </c>
      <c r="AB894">
        <f t="shared" si="359"/>
        <v>0</v>
      </c>
      <c r="AC894">
        <f t="shared" si="360"/>
        <v>0</v>
      </c>
      <c r="AD894">
        <f t="shared" si="361"/>
        <v>0</v>
      </c>
      <c r="AE894">
        <f t="shared" si="362"/>
        <v>0</v>
      </c>
      <c r="AF894">
        <f t="shared" si="363"/>
        <v>1</v>
      </c>
      <c r="AG894" s="9">
        <f>'[1]1'!J$20+'[1]1'!J$21*Table6[[#This Row],[TV_State]]</f>
        <v>2556.9142344547536</v>
      </c>
      <c r="AH894" s="9">
        <f>Table6[[#This Row],[sales]]-Table6[[#This Row],[Pred_1]]</f>
        <v>-2236.7705723210074</v>
      </c>
      <c r="AI894">
        <f>ABS(Table6[[#This Row],[Res_1]])/Table6[[#This Row],[sales]]</f>
        <v>6.9867713682445229</v>
      </c>
      <c r="AJ894" s="9">
        <f>'[1]2'!J$20+'[1]2'!J$21*Table6[[#This Row],[Radio_State]]</f>
        <v>2525.8631043413548</v>
      </c>
      <c r="AK894" s="9">
        <f>Table6[[#This Row],[sales]]-Table6[[#This Row],[ Pred_2 ]]</f>
        <v>-2205.7194422076082</v>
      </c>
      <c r="AL894">
        <f>ABS(Table6[[#This Row],[ Res_2 ]])/Table6[[#This Row],[sales]]</f>
        <v>6.8897801302907729</v>
      </c>
      <c r="AM894" s="10">
        <f>'[1]3'!J$20+'[1]3'!J$21*Data!O894</f>
        <v>2334.7515100144865</v>
      </c>
      <c r="AN894" s="9">
        <f>Table6[[#This Row],[sales]]-Table6[[#This Row],[Pred_3]]</f>
        <v>-2014.6078478807401</v>
      </c>
      <c r="AO894" s="9">
        <f>ABS(Table6[[#This Row],[Res_3]])/Table6[[#This Row],[sales]]</f>
        <v>6.2928243978139342</v>
      </c>
      <c r="AP894" s="9">
        <f>'[1]4'!L$21+'[1]4'!L$27*Table6[[#This Row],[TV_State]]+'[1]4'!L$22*Table6[[#This Row],[NJ_DUM]]+'[1]4'!L$23*Table6[[#This Row],[NY_DUM]]+'[1]4'!L$24*Table6[[#This Row],[PA_DUM]]+'[1]4'!L$25*Table6[[#This Row],[CT_DUM]]+'[1]4'!L$26*Table6[[#This Row],[DL_DUM]]</f>
        <v>513.08375700635827</v>
      </c>
      <c r="AQ894" s="9">
        <f>Table6[[#This Row],[sales]]-Table6[[#This Row],[Pred_4]]</f>
        <v>-192.94009487261189</v>
      </c>
      <c r="AR894">
        <f>ABS(Table6[[#This Row],[Res_4]]/Table6[[#This Row],[sales]])</f>
        <v>0.60266723253764531</v>
      </c>
      <c r="AS894" s="9">
        <f>'[1]5'!L$20+'[1]5'!L$26*Table6[[#This Row],[Radio_State]]+'[1]5'!L$21*Table6[[#This Row],[NJ_DUM]]+'[1]5'!L$22*Table6[[#This Row],[NY_DUM]]+'[1]5'!L$23*Table6[[#This Row],[PA_DUM]]+'[1]5'!L$24*Table6[[#This Row],[CT_DUM]]+'[1]5'!L$25*Table6[[#This Row],[DL_DUM]]</f>
        <v>522.05438915528941</v>
      </c>
      <c r="AT894" s="9">
        <f>Table6[[#This Row],[sales]]-Table6[[#This Row],[Pred_5]]</f>
        <v>-201.91072702154304</v>
      </c>
      <c r="AU894" s="9">
        <f>ABS(Table6[[#This Row],[Red_5]]/Table6[[#This Row],[sales]])</f>
        <v>0.6306878782975589</v>
      </c>
      <c r="AV894" s="9">
        <f>'[1]6'!L$20+'[1]6'!L$26*Table6[[#This Row],[Online]]+'[1]6'!L$21*Table6[[#This Row],[NJ_DUM]]+'[1]6'!L$22*Table6[[#This Row],[NY_DUM]]+'[1]6'!L$23*Table6[[#This Row],[PA_DUM]]+'[1]6'!L$24*Table6[[#This Row],[CT_DUM]]+'[1]6'!L$25*Table6[[#This Row],[DL_DUM]]</f>
        <v>396.34309710234646</v>
      </c>
      <c r="AW894" s="9">
        <f>Table6[[#This Row],[sales]]-Table6[[#This Row],[Pred_6]]</f>
        <v>-76.199434968600087</v>
      </c>
      <c r="AX894" s="9">
        <f>ABS(Table6[[#This Row],[Red_6]]/Table6[[#This Row],[sales]])</f>
        <v>0.23801637821199864</v>
      </c>
      <c r="AY894" s="9">
        <f>'[1]7'!L$21+'[1]7'!L$27*Table6[[#This Row],[LNTV]]+'[1]7'!L$22*Table6[[#This Row],[NJ_DUM]]+'[1]7'!L$23*Table6[[#This Row],[NY_DUM]]+'[1]7'!L$24*Table6[[#This Row],[PA_DUM]]+'[1]7'!L$25*Table6[[#This Row],[CT_DUM]]+'[1]7'!L$26*Table6[[#This Row],[DL_DUM]]</f>
        <v>5.934660506812091</v>
      </c>
      <c r="AZ894" s="9">
        <f>Table6[[#This Row],[sales]]-Table6[[#This Row],[Pred_7]]</f>
        <v>314.20900162693431</v>
      </c>
      <c r="BA894" s="9">
        <f>ABS(Table6[[#This Row],[Red_7]]/Table6[[#This Row],[sales]])</f>
        <v>0.98146250821503767</v>
      </c>
      <c r="BB894" s="9">
        <f>'[1]8'!O$22+'[1]8'!O$28*Table6[[#This Row],[LNRADIOLING]]+'[1]8'!O$23*Table6[[#This Row],[DL_DUM]]+'[1]8'!O$24*Table6[[#This Row],[CT_DUM]]+'[1]8'!O$25*Table6[[#This Row],[PA_DUM]]+'[1]8'!O$26*Table6[[#This Row],[NY_DUM]]+'[1]8'!O$27*Table6[[#This Row],[NJ_DUM]]</f>
        <v>5.8937683397632856</v>
      </c>
      <c r="BC894" s="9">
        <f>Table6[[#This Row],[sales]]-Table6[[#This Row],[Pred_8]]</f>
        <v>314.24989379398306</v>
      </c>
      <c r="BD894" s="9">
        <f>ABS(Table6[[#This Row],[Red_8]]/Table6[[#This Row],[sales]])</f>
        <v>0.98159023889312202</v>
      </c>
      <c r="BE894" s="9">
        <f>'[1]9'!M$19+'[1]9'!M$21*Table6[[#This Row],[LNONLINE]]+'[1]9'!M$20*Table6[[#This Row],[DL_DUM]]+'[1]9'!M$22*Table6[[#This Row],[CT_DUM]]+'[1]9'!M$23*Table6[[#This Row],[PA_DUM]]+'[1]9'!M$24*Table6[[#This Row],[NY_DUM]]+'[1]9'!M$25*Table6[[#This Row],[NJ_DUM]]</f>
        <v>5.9754176012145725</v>
      </c>
      <c r="BF894" s="9">
        <f>Table6[[#This Row],[sales]]-Table6[[#This Row],[Pred_9]]</f>
        <v>314.16824453253179</v>
      </c>
      <c r="BG894" s="9">
        <f>ABS(Table6[[#This Row],[Red_9]]/Table6[[#This Row],[sales]])</f>
        <v>0.9813351994495576</v>
      </c>
      <c r="BH894" s="9">
        <f>'[1]10'!P$22+'[1]10'!P$30*Table6[[#This Row],[LNTV]]+'[1]10'!P$29*Table6[[#This Row],[LNRADIOLING]]+'[1]10'!P$24*Table6[[#This Row],[LNONLINELING]]+'[1]10'!P$23*Table6[[#This Row],[DL_DUM]]+'[1]10'!P$25*Table6[[#This Row],[CT_DUM]]+'[1]10'!P$26*Table6[[#This Row],[PA_DUM]]+'[1]10'!P$27*Table6[[#This Row],[NY_DUM]]+'[1]10'!P$28*Table6[[#This Row],[NJ_DUM]]</f>
        <v>5.9056497647918587</v>
      </c>
      <c r="BI894" s="9">
        <f>Table6[[#This Row],[sales]]-Table6[[#This Row],[Pred_10]]</f>
        <v>314.23801236895451</v>
      </c>
      <c r="BJ894" s="45">
        <f>ABS(Table6[[#This Row],[Red_10]]/Table6[[#This Row],[sales]])</f>
        <v>0.98155312610147927</v>
      </c>
      <c r="BK894" s="9">
        <f>'[1]11'!P$32+'[1]11'!P$40*Table6[[#This Row],[LNONLINELING]]+'[1]11'!P$39*Table6[[#This Row],[LNRADIOLING]]+'[1]11'!P$38*Table6[[#This Row],[LNTVLING]]+'[1]11'!P$33*Table6[[#This Row],[DL_DUM]]+'[1]11'!P$34*Table6[[#This Row],[CT_DUM]]+'[1]11'!P$35*Table6[[#This Row],[PA_DUM]]+'[1]11'!P$36*Table6[[#This Row],[NY_DUM]]+'[1]11'!P$37*Table6[[#This Row],[NJ_DUM]]</f>
        <v>5.8445228940321137</v>
      </c>
      <c r="BL894" s="9">
        <f>Table6[[#This Row],[sales]]-Table6[[#This Row],[ Pred_11]]</f>
        <v>314.29913923971424</v>
      </c>
      <c r="BM894" s="47">
        <f>ABS(Table6[[#This Row],[ Red_11]]/Table6[[#This Row],[sales]])</f>
        <v>0.98174406185311125</v>
      </c>
      <c r="BN894" s="9">
        <f>'[1]12'!K$22+'[1]12'!K$28*Table6[[#This Row],[COMBINE LN LING]]+'[1]12'!K$23*Table6[[#This Row],[DL_DUM]]+'[1]12'!K$24*Table6[[#This Row],[CT_DUM]]+'[1]12'!K$25*Table6[[#This Row],[PA_DUM]]+'[1]12'!K$26*Table6[[#This Row],[NY_DUM]]+'[1]12'!K$27*Table6[[#This Row],[NJ_DUM]]</f>
        <v>5.9922625087731163</v>
      </c>
      <c r="BO894" s="9">
        <f>Table6[[#This Row],[sales]]-Table6[[#This Row],[ Pred_12]]</f>
        <v>314.15139962497324</v>
      </c>
      <c r="BP894" s="47">
        <f>ABS(Table6[[#This Row],[ Red_12]]/Table6[[#This Row],[sales]])</f>
        <v>0.98128258273540414</v>
      </c>
      <c r="BQ894">
        <f>LN(G894+'2019 Totals and Calculations'!C$18)</f>
        <v>7.3657660469688331</v>
      </c>
      <c r="BR894">
        <f>LN(Table6[[#This Row],[PROF RADIO]]+'2019 Totals and Calculations'!D$18)</f>
        <v>5.504567345767903</v>
      </c>
      <c r="BS894">
        <f>LN(Table6[[#This Row],[ONLINE LINGERING]]+'2019 Totals and Calculations'!E$18)</f>
        <v>4.9129260343687937</v>
      </c>
      <c r="BT894">
        <f>MONTH(Table6[[#This Row],[Date]])</f>
        <v>1</v>
      </c>
      <c r="BU894">
        <f t="shared" si="364"/>
        <v>1</v>
      </c>
      <c r="BV894">
        <f t="shared" si="365"/>
        <v>0</v>
      </c>
      <c r="BW894">
        <f t="shared" si="366"/>
        <v>0</v>
      </c>
      <c r="BX894">
        <f t="shared" si="367"/>
        <v>0</v>
      </c>
      <c r="BY894">
        <f t="shared" si="368"/>
        <v>0</v>
      </c>
      <c r="BZ894">
        <f t="shared" si="369"/>
        <v>0</v>
      </c>
      <c r="CA894">
        <f t="shared" si="370"/>
        <v>0</v>
      </c>
      <c r="CB894">
        <f t="shared" si="371"/>
        <v>0</v>
      </c>
      <c r="CC894">
        <f t="shared" si="372"/>
        <v>0</v>
      </c>
      <c r="CD894">
        <f t="shared" si="373"/>
        <v>0</v>
      </c>
      <c r="CE894">
        <f t="shared" si="374"/>
        <v>0</v>
      </c>
      <c r="CF894">
        <f t="shared" si="375"/>
        <v>0</v>
      </c>
      <c r="CG894">
        <f t="shared" si="378"/>
        <v>108</v>
      </c>
      <c r="CH89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260.17954487137007</v>
      </c>
      <c r="CI894" s="79">
        <f>Table6[[#This Row],[sales]]-CH894</f>
        <v>59.964117262376305</v>
      </c>
      <c r="CJ894">
        <f>ABS(Table6[[#This Row],[sales]]-CH894)/Table6[[#This Row],[sales]]</f>
        <v>0.18730377750637808</v>
      </c>
      <c r="CK89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250.793632735042</v>
      </c>
      <c r="CL894" s="79">
        <f>Table6[[#This Row],[sales]]-CK894</f>
        <v>69.350029398704379</v>
      </c>
      <c r="CM894">
        <f>ABS(Table6[[#This Row],[sales]]-CK894)/Table6[[#This Row],[sales]]</f>
        <v>0.21662159087107596</v>
      </c>
      <c r="CN89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257.11947989869344</v>
      </c>
      <c r="CO894" s="79">
        <f>Table6[[#This Row],[sales]]-CN894</f>
        <v>63.024182235052933</v>
      </c>
      <c r="CP894">
        <f>ABS(Table6[[#This Row],[sales]]-CN894)/Table6[[#This Row],[sales]]</f>
        <v>0.19686218935273916</v>
      </c>
      <c r="CQ89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279.52219305677778</v>
      </c>
      <c r="CR894" s="79">
        <f>Table6[[#This Row],[sales]]-CQ894</f>
        <v>40.621469076968594</v>
      </c>
      <c r="CS894">
        <f>ABS(Table6[[#This Row],[sales]]-CQ894)/Table6[[#This Row],[sales]]</f>
        <v>0.1268851265279716</v>
      </c>
    </row>
    <row r="895" spans="1:97" x14ac:dyDescent="0.2">
      <c r="A895">
        <v>894</v>
      </c>
      <c r="B895" t="s">
        <v>953</v>
      </c>
      <c r="C895" s="5">
        <v>43492</v>
      </c>
      <c r="D895" s="6">
        <v>1260.3385961344452</v>
      </c>
      <c r="E895" s="8">
        <f>YEAR(Table6[[#This Row],[Date]])</f>
        <v>2019</v>
      </c>
      <c r="F895" s="6">
        <f>Table6[[#This Row],[TV_State]]+Table6[[#This Row],[Radio_State]]+Table6[[#This Row],[Online]]</f>
        <v>1540.4138397198774</v>
      </c>
      <c r="G895" s="6">
        <f t="shared" si="351"/>
        <v>1231.8793375120581</v>
      </c>
      <c r="H895" s="6">
        <f>LN(Table6[[#This Row],[PROF TV LING]])</f>
        <v>7.116296198965876</v>
      </c>
      <c r="I895" s="6">
        <f t="shared" si="352"/>
        <v>7.1391356909356958</v>
      </c>
      <c r="J895" s="6">
        <v>186.71682905695485</v>
      </c>
      <c r="K895" s="6">
        <f t="shared" si="357"/>
        <v>184.88627190933764</v>
      </c>
      <c r="L895" s="6">
        <f>0.5*J894+0.5*Table6[[#This Row],[Radio_State]]</f>
        <v>185.79248831904911</v>
      </c>
      <c r="M895" s="6">
        <f>LN(Table6[[#This Row],[RADIO LINGERING ]])</f>
        <v>5.2246303967091281</v>
      </c>
      <c r="N895" s="6">
        <f t="shared" si="353"/>
        <v>5.2295931860512574</v>
      </c>
      <c r="O895" s="6">
        <v>93.358414528477425</v>
      </c>
      <c r="P895" s="6">
        <f t="shared" si="354"/>
        <v>92.963942360941715</v>
      </c>
      <c r="Q895" s="6">
        <f>0.3*O894+0.7*Table6[[#This Row],[Online]]</f>
        <v>93.081112307105698</v>
      </c>
      <c r="R895" s="6">
        <f>LN(Table6[[#This Row],[ONLINE LINGERING]])</f>
        <v>4.5334712883745691</v>
      </c>
      <c r="S895" s="6">
        <f t="shared" si="355"/>
        <v>4.5364460054913121</v>
      </c>
      <c r="T895" s="6">
        <v>317.28396633638766</v>
      </c>
      <c r="U895" s="6">
        <f t="shared" si="356"/>
        <v>5.7597971657535716</v>
      </c>
      <c r="V895" s="8">
        <f>YEAR(Table6[[#This Row],[Date]])</f>
        <v>2019</v>
      </c>
      <c r="W895" s="8">
        <f>WEEKNUM(Table6[[#This Row],[Date]])</f>
        <v>5</v>
      </c>
      <c r="X895" t="s">
        <v>1062</v>
      </c>
      <c r="Y895" s="9">
        <f>Table6[[#This Row],[LNTVLING]]+Table6[[#This Row],[LNRADIOLING]]+Table6[[#This Row],[LNONLINELING]]</f>
        <v>16.874397884049571</v>
      </c>
      <c r="Z895">
        <f t="shared" si="377"/>
        <v>1</v>
      </c>
      <c r="AA895">
        <f t="shared" si="358"/>
        <v>0</v>
      </c>
      <c r="AB895">
        <f t="shared" si="359"/>
        <v>0</v>
      </c>
      <c r="AC895">
        <f t="shared" si="360"/>
        <v>0</v>
      </c>
      <c r="AD895">
        <f t="shared" si="361"/>
        <v>0</v>
      </c>
      <c r="AE895">
        <f t="shared" si="362"/>
        <v>0</v>
      </c>
      <c r="AF895">
        <f t="shared" si="363"/>
        <v>1</v>
      </c>
      <c r="AG895" s="9">
        <f>'[1]1'!J$20+'[1]1'!J$21*Table6[[#This Row],[TV_State]]</f>
        <v>2569.1860513447382</v>
      </c>
      <c r="AH895" s="9">
        <f>Table6[[#This Row],[sales]]-Table6[[#This Row],[Pred_1]]</f>
        <v>-2251.9020850083507</v>
      </c>
      <c r="AI895">
        <f>ABS(Table6[[#This Row],[Res_1]])/Table6[[#This Row],[sales]]</f>
        <v>7.0974342353652418</v>
      </c>
      <c r="AJ895" s="9">
        <f>'[1]2'!J$20+'[1]2'!J$21*Table6[[#This Row],[Radio_State]]</f>
        <v>2533.9789173447934</v>
      </c>
      <c r="AK895" s="9">
        <f>Table6[[#This Row],[sales]]-Table6[[#This Row],[ Pred_2 ]]</f>
        <v>-2216.694951008406</v>
      </c>
      <c r="AL895">
        <f>ABS(Table6[[#This Row],[ Res_2 ]])/Table6[[#This Row],[sales]]</f>
        <v>6.9864701220301928</v>
      </c>
      <c r="AM895" s="10">
        <f>'[1]3'!J$20+'[1]3'!J$21*Data!O895</f>
        <v>2340.0917232973829</v>
      </c>
      <c r="AN895" s="9">
        <f>Table6[[#This Row],[sales]]-Table6[[#This Row],[Pred_3]]</f>
        <v>-2022.8077569609952</v>
      </c>
      <c r="AO895" s="9">
        <f>ABS(Table6[[#This Row],[Res_3]])/Table6[[#This Row],[sales]]</f>
        <v>6.3753859998598035</v>
      </c>
      <c r="AP895" s="9">
        <f>'[1]4'!L$21+'[1]4'!L$27*Table6[[#This Row],[TV_State]]+'[1]4'!L$22*Table6[[#This Row],[NJ_DUM]]+'[1]4'!L$23*Table6[[#This Row],[NY_DUM]]+'[1]4'!L$24*Table6[[#This Row],[PA_DUM]]+'[1]4'!L$25*Table6[[#This Row],[CT_DUM]]+'[1]4'!L$26*Table6[[#This Row],[DL_DUM]]</f>
        <v>515.8362946329637</v>
      </c>
      <c r="AQ895" s="9">
        <f>Table6[[#This Row],[sales]]-Table6[[#This Row],[Pred_4]]</f>
        <v>-198.55232829657604</v>
      </c>
      <c r="AR895">
        <f>ABS(Table6[[#This Row],[Res_4]]/Table6[[#This Row],[sales]])</f>
        <v>0.6257874628498209</v>
      </c>
      <c r="AS895" s="9">
        <f>'[1]5'!L$20+'[1]5'!L$26*Table6[[#This Row],[Radio_State]]+'[1]5'!L$21*Table6[[#This Row],[NJ_DUM]]+'[1]5'!L$22*Table6[[#This Row],[NY_DUM]]+'[1]5'!L$23*Table6[[#This Row],[PA_DUM]]+'[1]5'!L$24*Table6[[#This Row],[CT_DUM]]+'[1]5'!L$25*Table6[[#This Row],[DL_DUM]]</f>
        <v>525.31101776357195</v>
      </c>
      <c r="AT895" s="9">
        <f>Table6[[#This Row],[sales]]-Table6[[#This Row],[Pred_5]]</f>
        <v>-208.02705142718429</v>
      </c>
      <c r="AU895" s="9">
        <f>ABS(Table6[[#This Row],[Red_5]]/Table6[[#This Row],[sales]])</f>
        <v>0.65564942921392977</v>
      </c>
      <c r="AV895" s="9">
        <f>'[1]6'!L$20+'[1]6'!L$26*Table6[[#This Row],[Online]]+'[1]6'!L$21*Table6[[#This Row],[NJ_DUM]]+'[1]6'!L$22*Table6[[#This Row],[NY_DUM]]+'[1]6'!L$23*Table6[[#This Row],[PA_DUM]]+'[1]6'!L$24*Table6[[#This Row],[CT_DUM]]+'[1]6'!L$25*Table6[[#This Row],[DL_DUM]]</f>
        <v>400.36606608523459</v>
      </c>
      <c r="AW895" s="9">
        <f>Table6[[#This Row],[sales]]-Table6[[#This Row],[Pred_6]]</f>
        <v>-83.082099748846929</v>
      </c>
      <c r="AX895" s="9">
        <f>ABS(Table6[[#This Row],[Red_6]]/Table6[[#This Row],[sales]])</f>
        <v>0.26185407572963348</v>
      </c>
      <c r="AY895" s="9">
        <f>'[1]7'!L$21+'[1]7'!L$27*Table6[[#This Row],[LNTV]]+'[1]7'!L$22*Table6[[#This Row],[NJ_DUM]]+'[1]7'!L$23*Table6[[#This Row],[NY_DUM]]+'[1]7'!L$24*Table6[[#This Row],[PA_DUM]]+'[1]7'!L$25*Table6[[#This Row],[CT_DUM]]+'[1]7'!L$26*Table6[[#This Row],[DL_DUM]]</f>
        <v>5.9357618541020916</v>
      </c>
      <c r="AZ895" s="9">
        <f>Table6[[#This Row],[sales]]-Table6[[#This Row],[Pred_7]]</f>
        <v>311.34820448228555</v>
      </c>
      <c r="BA895" s="9">
        <f>ABS(Table6[[#This Row],[Red_7]]/Table6[[#This Row],[sales]])</f>
        <v>0.98129195772909317</v>
      </c>
      <c r="BB895" s="9">
        <f>'[1]8'!O$22+'[1]8'!O$28*Table6[[#This Row],[LNRADIOLING]]+'[1]8'!O$23*Table6[[#This Row],[DL_DUM]]+'[1]8'!O$24*Table6[[#This Row],[CT_DUM]]+'[1]8'!O$25*Table6[[#This Row],[PA_DUM]]+'[1]8'!O$26*Table6[[#This Row],[NY_DUM]]+'[1]8'!O$27*Table6[[#This Row],[NJ_DUM]]</f>
        <v>5.8944782057670624</v>
      </c>
      <c r="BC895" s="9">
        <f>Table6[[#This Row],[sales]]-Table6[[#This Row],[Pred_8]]</f>
        <v>311.38948813062058</v>
      </c>
      <c r="BD895" s="9">
        <f>ABS(Table6[[#This Row],[Red_8]]/Table6[[#This Row],[sales]])</f>
        <v>0.98142207350144606</v>
      </c>
      <c r="BE895" s="9">
        <f>'[1]9'!M$19+'[1]9'!M$21*Table6[[#This Row],[LNONLINE]]+'[1]9'!M$20*Table6[[#This Row],[DL_DUM]]+'[1]9'!M$22*Table6[[#This Row],[CT_DUM]]+'[1]9'!M$23*Table6[[#This Row],[PA_DUM]]+'[1]9'!M$24*Table6[[#This Row],[NY_DUM]]+'[1]9'!M$25*Table6[[#This Row],[NJ_DUM]]</f>
        <v>5.9785680495459053</v>
      </c>
      <c r="BF895" s="9">
        <f>Table6[[#This Row],[sales]]-Table6[[#This Row],[Pred_9]]</f>
        <v>311.30539828684175</v>
      </c>
      <c r="BG895" s="9">
        <f>ABS(Table6[[#This Row],[Red_9]]/Table6[[#This Row],[sales]])</f>
        <v>0.98115704326764697</v>
      </c>
      <c r="BH895" s="9">
        <f>'[1]10'!P$22+'[1]10'!P$30*Table6[[#This Row],[LNTV]]+'[1]10'!P$29*Table6[[#This Row],[LNRADIOLING]]+'[1]10'!P$24*Table6[[#This Row],[LNONLINELING]]+'[1]10'!P$23*Table6[[#This Row],[DL_DUM]]+'[1]10'!P$25*Table6[[#This Row],[CT_DUM]]+'[1]10'!P$26*Table6[[#This Row],[PA_DUM]]+'[1]10'!P$27*Table6[[#This Row],[NY_DUM]]+'[1]10'!P$28*Table6[[#This Row],[NJ_DUM]]</f>
        <v>5.9074608480680775</v>
      </c>
      <c r="BI895" s="9">
        <f>Table6[[#This Row],[sales]]-Table6[[#This Row],[Pred_10]]</f>
        <v>311.37650548831959</v>
      </c>
      <c r="BJ895" s="45">
        <f>ABS(Table6[[#This Row],[Red_10]]/Table6[[#This Row],[sales]])</f>
        <v>0.98138115544797211</v>
      </c>
      <c r="BK895" s="9">
        <f>'[1]11'!P$32+'[1]11'!P$40*Table6[[#This Row],[LNONLINELING]]+'[1]11'!P$39*Table6[[#This Row],[LNRADIOLING]]+'[1]11'!P$38*Table6[[#This Row],[LNTVLING]]+'[1]11'!P$33*Table6[[#This Row],[DL_DUM]]+'[1]11'!P$34*Table6[[#This Row],[CT_DUM]]+'[1]11'!P$35*Table6[[#This Row],[PA_DUM]]+'[1]11'!P$36*Table6[[#This Row],[NY_DUM]]+'[1]11'!P$37*Table6[[#This Row],[NJ_DUM]]</f>
        <v>5.8456482917029131</v>
      </c>
      <c r="BL895" s="9">
        <f>Table6[[#This Row],[sales]]-Table6[[#This Row],[ Pred_11]]</f>
        <v>311.43831804468476</v>
      </c>
      <c r="BM895" s="47">
        <f>ABS(Table6[[#This Row],[ Red_11]]/Table6[[#This Row],[sales]])</f>
        <v>0.98157597322297307</v>
      </c>
      <c r="BN895" s="9">
        <f>'[1]12'!K$22+'[1]12'!K$28*Table6[[#This Row],[COMBINE LN LING]]+'[1]12'!K$23*Table6[[#This Row],[DL_DUM]]+'[1]12'!K$24*Table6[[#This Row],[CT_DUM]]+'[1]12'!K$25*Table6[[#This Row],[PA_DUM]]+'[1]12'!K$26*Table6[[#This Row],[NY_DUM]]+'[1]12'!K$27*Table6[[#This Row],[NJ_DUM]]</f>
        <v>5.9951352451799629</v>
      </c>
      <c r="BO895" s="9">
        <f>Table6[[#This Row],[sales]]-Table6[[#This Row],[ Pred_12]]</f>
        <v>311.28883109120773</v>
      </c>
      <c r="BP895" s="47">
        <f>ABS(Table6[[#This Row],[ Red_12]]/Table6[[#This Row],[sales]])</f>
        <v>0.98110482759527839</v>
      </c>
      <c r="BQ895">
        <f>LN(G895+'2019 Totals and Calculations'!C$18)</f>
        <v>7.3734514265121716</v>
      </c>
      <c r="BR895">
        <f>LN(Table6[[#This Row],[PROF RADIO]]+'2019 Totals and Calculations'!D$18)</f>
        <v>5.511986731878161</v>
      </c>
      <c r="BS895">
        <f>LN(Table6[[#This Row],[ONLINE LINGERING]]+'2019 Totals and Calculations'!E$18)</f>
        <v>4.9196777878085527</v>
      </c>
      <c r="BT895">
        <f>MONTH(Table6[[#This Row],[Date]])</f>
        <v>1</v>
      </c>
      <c r="BU895">
        <f t="shared" si="364"/>
        <v>1</v>
      </c>
      <c r="BV895">
        <f t="shared" si="365"/>
        <v>0</v>
      </c>
      <c r="BW895">
        <f t="shared" si="366"/>
        <v>0</v>
      </c>
      <c r="BX895">
        <f t="shared" si="367"/>
        <v>0</v>
      </c>
      <c r="BY895">
        <f t="shared" si="368"/>
        <v>0</v>
      </c>
      <c r="BZ895">
        <f t="shared" si="369"/>
        <v>0</v>
      </c>
      <c r="CA895">
        <f t="shared" si="370"/>
        <v>0</v>
      </c>
      <c r="CB895">
        <f t="shared" si="371"/>
        <v>0</v>
      </c>
      <c r="CC895">
        <f t="shared" si="372"/>
        <v>0</v>
      </c>
      <c r="CD895">
        <f t="shared" si="373"/>
        <v>0</v>
      </c>
      <c r="CE895">
        <f t="shared" si="374"/>
        <v>0</v>
      </c>
      <c r="CF895">
        <f t="shared" si="375"/>
        <v>0</v>
      </c>
      <c r="CG895">
        <f t="shared" si="378"/>
        <v>109</v>
      </c>
      <c r="CH89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261.48212319780072</v>
      </c>
      <c r="CI895" s="79">
        <f>Table6[[#This Row],[sales]]-CH895</f>
        <v>55.801843138586946</v>
      </c>
      <c r="CJ895">
        <f>ABS(Table6[[#This Row],[sales]]-CH895)/Table6[[#This Row],[sales]]</f>
        <v>0.17587350468074164</v>
      </c>
      <c r="CK89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251.93494904701907</v>
      </c>
      <c r="CL895" s="79">
        <f>Table6[[#This Row],[sales]]-CK895</f>
        <v>65.349017289368589</v>
      </c>
      <c r="CM895">
        <f>ABS(Table6[[#This Row],[sales]]-CK895)/Table6[[#This Row],[sales]]</f>
        <v>0.20596381860684665</v>
      </c>
      <c r="CN89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258.29432407909093</v>
      </c>
      <c r="CO895" s="79">
        <f>Table6[[#This Row],[sales]]-CN895</f>
        <v>58.989642257296737</v>
      </c>
      <c r="CP895">
        <f>ABS(Table6[[#This Row],[sales]]-CN895)/Table6[[#This Row],[sales]]</f>
        <v>0.18592065315634426</v>
      </c>
      <c r="CQ89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281.35386708968809</v>
      </c>
      <c r="CR895" s="79">
        <f>Table6[[#This Row],[sales]]-CQ895</f>
        <v>35.930099246699569</v>
      </c>
      <c r="CS895">
        <f>ABS(Table6[[#This Row],[sales]]-CQ895)/Table6[[#This Row],[sales]]</f>
        <v>0.11324271964189364</v>
      </c>
    </row>
    <row r="896" spans="1:97" x14ac:dyDescent="0.2">
      <c r="A896">
        <v>895</v>
      </c>
      <c r="B896" t="s">
        <v>953</v>
      </c>
      <c r="C896" s="5">
        <v>43499</v>
      </c>
      <c r="D896" s="6">
        <v>1272.9419820957896</v>
      </c>
      <c r="E896" s="8">
        <f>YEAR(Table6[[#This Row],[Date]])</f>
        <v>2019</v>
      </c>
      <c r="F896" s="6">
        <f>Table6[[#This Row],[TV_State]]+Table6[[#This Row],[Radio_State]]+Table6[[#This Row],[Online]]</f>
        <v>1555.8179781170763</v>
      </c>
      <c r="G896" s="6">
        <f t="shared" si="351"/>
        <v>1244.1981308871775</v>
      </c>
      <c r="H896" s="6">
        <f>LN(Table6[[#This Row],[PROF TV LING]])</f>
        <v>7.1262465298190429</v>
      </c>
      <c r="I896" s="6">
        <f t="shared" si="352"/>
        <v>7.1490860217888637</v>
      </c>
      <c r="J896" s="6">
        <v>188.58399734752439</v>
      </c>
      <c r="K896" s="6">
        <f t="shared" si="357"/>
        <v>186.73513462843101</v>
      </c>
      <c r="L896" s="6">
        <f>0.5*J895+0.5*Table6[[#This Row],[Radio_State]]</f>
        <v>187.65041320223963</v>
      </c>
      <c r="M896" s="6">
        <f>LN(Table6[[#This Row],[RADIO LINGERING ]])</f>
        <v>5.2345807275622969</v>
      </c>
      <c r="N896" s="6">
        <f t="shared" si="353"/>
        <v>5.2395435169044253</v>
      </c>
      <c r="O896" s="6">
        <v>94.291998673762194</v>
      </c>
      <c r="P896" s="6">
        <f t="shared" si="354"/>
        <v>93.893581779916047</v>
      </c>
      <c r="Q896" s="6">
        <f>0.3*O895+0.7*Table6[[#This Row],[Online]]</f>
        <v>94.011923430176751</v>
      </c>
      <c r="R896" s="6">
        <f>LN(Table6[[#This Row],[ONLINE LINGERING]])</f>
        <v>4.543421619227737</v>
      </c>
      <c r="S896" s="6">
        <f t="shared" si="355"/>
        <v>4.5463963363444799</v>
      </c>
      <c r="T896" s="6">
        <v>257.34704564184437</v>
      </c>
      <c r="U896" s="6">
        <f t="shared" si="356"/>
        <v>5.5504255461099792</v>
      </c>
      <c r="V896" s="8">
        <f>YEAR(Table6[[#This Row],[Date]])</f>
        <v>2019</v>
      </c>
      <c r="W896" s="8">
        <f>WEEKNUM(Table6[[#This Row],[Date]])</f>
        <v>6</v>
      </c>
      <c r="X896" t="s">
        <v>1063</v>
      </c>
      <c r="Y896" s="9">
        <f>Table6[[#This Row],[LNTVLING]]+Table6[[#This Row],[LNRADIOLING]]+Table6[[#This Row],[LNONLINELING]]</f>
        <v>16.904248876609078</v>
      </c>
      <c r="Z896">
        <f t="shared" si="377"/>
        <v>1</v>
      </c>
      <c r="AA896">
        <f t="shared" si="358"/>
        <v>0</v>
      </c>
      <c r="AB896">
        <f t="shared" si="359"/>
        <v>0</v>
      </c>
      <c r="AC896">
        <f t="shared" si="360"/>
        <v>0</v>
      </c>
      <c r="AD896">
        <f t="shared" si="361"/>
        <v>0</v>
      </c>
      <c r="AE896">
        <f t="shared" si="362"/>
        <v>0</v>
      </c>
      <c r="AF896">
        <f t="shared" si="363"/>
        <v>1</v>
      </c>
      <c r="AG896" s="9">
        <f>'[1]1'!J$20+'[1]1'!J$21*Table6[[#This Row],[TV_State]]</f>
        <v>2581.5805864036229</v>
      </c>
      <c r="AH896" s="9">
        <f>Table6[[#This Row],[sales]]-Table6[[#This Row],[Pred_1]]</f>
        <v>-2324.2335407617784</v>
      </c>
      <c r="AI896">
        <f>ABS(Table6[[#This Row],[Res_1]])/Table6[[#This Row],[sales]]</f>
        <v>9.0315143698850395</v>
      </c>
      <c r="AJ896" s="9">
        <f>'[1]2'!J$20+'[1]2'!J$21*Table6[[#This Row],[Radio_State]]</f>
        <v>2542.1758884782662</v>
      </c>
      <c r="AK896" s="9">
        <f>Table6[[#This Row],[sales]]-Table6[[#This Row],[ Pred_2 ]]</f>
        <v>-2284.8288428364217</v>
      </c>
      <c r="AL896">
        <f>ABS(Table6[[#This Row],[ Res_2 ]])/Table6[[#This Row],[sales]]</f>
        <v>8.8783954645287402</v>
      </c>
      <c r="AM896" s="10">
        <f>'[1]3'!J$20+'[1]3'!J$21*Data!O896</f>
        <v>2345.4853387131079</v>
      </c>
      <c r="AN896" s="9">
        <f>Table6[[#This Row],[sales]]-Table6[[#This Row],[Pred_3]]</f>
        <v>-2088.1382930712634</v>
      </c>
      <c r="AO896" s="9">
        <f>ABS(Table6[[#This Row],[Res_3]])/Table6[[#This Row],[sales]]</f>
        <v>8.1140946765612849</v>
      </c>
      <c r="AP896" s="9">
        <f>'[1]4'!L$21+'[1]4'!L$27*Table6[[#This Row],[TV_State]]+'[1]4'!L$22*Table6[[#This Row],[NJ_DUM]]+'[1]4'!L$23*Table6[[#This Row],[NY_DUM]]+'[1]4'!L$24*Table6[[#This Row],[PA_DUM]]+'[1]4'!L$25*Table6[[#This Row],[CT_DUM]]+'[1]4'!L$26*Table6[[#This Row],[DL_DUM]]</f>
        <v>518.61635763583513</v>
      </c>
      <c r="AQ896" s="9">
        <f>Table6[[#This Row],[sales]]-Table6[[#This Row],[Pred_4]]</f>
        <v>-261.26931199399075</v>
      </c>
      <c r="AR896">
        <f>ABS(Table6[[#This Row],[Res_4]]/Table6[[#This Row],[sales]])</f>
        <v>1.0152411555468372</v>
      </c>
      <c r="AS896" s="9">
        <f>'[1]5'!L$20+'[1]5'!L$26*Table6[[#This Row],[Radio_State]]+'[1]5'!L$21*Table6[[#This Row],[NJ_DUM]]+'[1]5'!L$22*Table6[[#This Row],[NY_DUM]]+'[1]5'!L$23*Table6[[#This Row],[PA_DUM]]+'[1]5'!L$24*Table6[[#This Row],[CT_DUM]]+'[1]5'!L$25*Table6[[#This Row],[DL_DUM]]</f>
        <v>528.60021265793716</v>
      </c>
      <c r="AT896" s="9">
        <f>Table6[[#This Row],[sales]]-Table6[[#This Row],[Pred_5]]</f>
        <v>-271.25316701609279</v>
      </c>
      <c r="AU896" s="9">
        <f>ABS(Table6[[#This Row],[Red_5]]/Table6[[#This Row],[sales]])</f>
        <v>1.0540364523694663</v>
      </c>
      <c r="AV896" s="9">
        <f>'[1]6'!L$20+'[1]6'!L$26*Table6[[#This Row],[Online]]+'[1]6'!L$21*Table6[[#This Row],[NJ_DUM]]+'[1]6'!L$22*Table6[[#This Row],[NY_DUM]]+'[1]6'!L$23*Table6[[#This Row],[PA_DUM]]+'[1]6'!L$24*Table6[[#This Row],[CT_DUM]]+'[1]6'!L$25*Table6[[#This Row],[DL_DUM]]</f>
        <v>404.42926475795156</v>
      </c>
      <c r="AW896" s="9">
        <f>Table6[[#This Row],[sales]]-Table6[[#This Row],[Pred_6]]</f>
        <v>-147.08221911610718</v>
      </c>
      <c r="AX896" s="9">
        <f>ABS(Table6[[#This Row],[Red_6]]/Table6[[#This Row],[sales]])</f>
        <v>0.57153257286973014</v>
      </c>
      <c r="AY896" s="9">
        <f>'[1]7'!L$21+'[1]7'!L$27*Table6[[#This Row],[LNTV]]+'[1]7'!L$22*Table6[[#This Row],[NJ_DUM]]+'[1]7'!L$23*Table6[[#This Row],[NY_DUM]]+'[1]7'!L$24*Table6[[#This Row],[PA_DUM]]+'[1]7'!L$25*Table6[[#This Row],[CT_DUM]]+'[1]7'!L$26*Table6[[#This Row],[DL_DUM]]</f>
        <v>5.936863201392093</v>
      </c>
      <c r="AZ896" s="9">
        <f>Table6[[#This Row],[sales]]-Table6[[#This Row],[Pred_7]]</f>
        <v>251.41018244045227</v>
      </c>
      <c r="BA896" s="9">
        <f>ABS(Table6[[#This Row],[Red_7]]/Table6[[#This Row],[sales]])</f>
        <v>0.97693051736193404</v>
      </c>
      <c r="BB896" s="9">
        <f>'[1]8'!O$22+'[1]8'!O$28*Table6[[#This Row],[LNRADIOLING]]+'[1]8'!O$23*Table6[[#This Row],[DL_DUM]]+'[1]8'!O$24*Table6[[#This Row],[CT_DUM]]+'[1]8'!O$25*Table6[[#This Row],[PA_DUM]]+'[1]8'!O$26*Table6[[#This Row],[NY_DUM]]+'[1]8'!O$27*Table6[[#This Row],[NJ_DUM]]</f>
        <v>5.8951880717708383</v>
      </c>
      <c r="BC896" s="9">
        <f>Table6[[#This Row],[sales]]-Table6[[#This Row],[Pred_8]]</f>
        <v>251.45185757007354</v>
      </c>
      <c r="BD896" s="9">
        <f>ABS(Table6[[#This Row],[Red_8]]/Table6[[#This Row],[sales]])</f>
        <v>0.97709245871827377</v>
      </c>
      <c r="BE896" s="9">
        <f>'[1]9'!M$19+'[1]9'!M$21*Table6[[#This Row],[LNONLINE]]+'[1]9'!M$20*Table6[[#This Row],[DL_DUM]]+'[1]9'!M$22*Table6[[#This Row],[CT_DUM]]+'[1]9'!M$23*Table6[[#This Row],[PA_DUM]]+'[1]9'!M$24*Table6[[#This Row],[NY_DUM]]+'[1]9'!M$25*Table6[[#This Row],[NJ_DUM]]</f>
        <v>5.9817184978772371</v>
      </c>
      <c r="BF896" s="9">
        <f>Table6[[#This Row],[sales]]-Table6[[#This Row],[Pred_9]]</f>
        <v>251.36532714396714</v>
      </c>
      <c r="BG896" s="9">
        <f>ABS(Table6[[#This Row],[Red_9]]/Table6[[#This Row],[sales]])</f>
        <v>0.97675621850269023</v>
      </c>
      <c r="BH896" s="9">
        <f>'[1]10'!P$22+'[1]10'!P$30*Table6[[#This Row],[LNTV]]+'[1]10'!P$29*Table6[[#This Row],[LNRADIOLING]]+'[1]10'!P$24*Table6[[#This Row],[LNONLINELING]]+'[1]10'!P$23*Table6[[#This Row],[DL_DUM]]+'[1]10'!P$25*Table6[[#This Row],[CT_DUM]]+'[1]10'!P$26*Table6[[#This Row],[PA_DUM]]+'[1]10'!P$27*Table6[[#This Row],[NY_DUM]]+'[1]10'!P$28*Table6[[#This Row],[NJ_DUM]]</f>
        <v>5.9092719313442954</v>
      </c>
      <c r="BI896" s="9">
        <f>Table6[[#This Row],[sales]]-Table6[[#This Row],[Pred_10]]</f>
        <v>251.43777371050007</v>
      </c>
      <c r="BJ896" s="45">
        <f>ABS(Table6[[#This Row],[Red_10]]/Table6[[#This Row],[sales]])</f>
        <v>0.97703773161022267</v>
      </c>
      <c r="BK896" s="9">
        <f>'[1]11'!P$32+'[1]11'!P$40*Table6[[#This Row],[LNONLINELING]]+'[1]11'!P$39*Table6[[#This Row],[LNRADIOLING]]+'[1]11'!P$38*Table6[[#This Row],[LNTVLING]]+'[1]11'!P$33*Table6[[#This Row],[DL_DUM]]+'[1]11'!P$34*Table6[[#This Row],[CT_DUM]]+'[1]11'!P$35*Table6[[#This Row],[PA_DUM]]+'[1]11'!P$36*Table6[[#This Row],[NY_DUM]]+'[1]11'!P$37*Table6[[#This Row],[NJ_DUM]]</f>
        <v>5.8467736893737117</v>
      </c>
      <c r="BL896" s="9">
        <f>Table6[[#This Row],[sales]]-Table6[[#This Row],[ Pred_11]]</f>
        <v>251.50027195247065</v>
      </c>
      <c r="BM896" s="47">
        <f>ABS(Table6[[#This Row],[ Red_11]]/Table6[[#This Row],[sales]])</f>
        <v>0.97728058748531033</v>
      </c>
      <c r="BN896" s="9">
        <f>'[1]12'!K$22+'[1]12'!K$28*Table6[[#This Row],[COMBINE LN LING]]+'[1]12'!K$23*Table6[[#This Row],[DL_DUM]]+'[1]12'!K$24*Table6[[#This Row],[CT_DUM]]+'[1]12'!K$25*Table6[[#This Row],[PA_DUM]]+'[1]12'!K$26*Table6[[#This Row],[NY_DUM]]+'[1]12'!K$27*Table6[[#This Row],[NJ_DUM]]</f>
        <v>5.9980079815868104</v>
      </c>
      <c r="BO896" s="9">
        <f>Table6[[#This Row],[sales]]-Table6[[#This Row],[ Pred_12]]</f>
        <v>251.34903766025755</v>
      </c>
      <c r="BP896" s="47">
        <f>ABS(Table6[[#This Row],[ Red_12]]/Table6[[#This Row],[sales]])</f>
        <v>0.97669292077308556</v>
      </c>
      <c r="BQ896">
        <f>LN(G896+'2019 Totals and Calculations'!C$18)</f>
        <v>7.381154165848872</v>
      </c>
      <c r="BR896">
        <f>LN(Table6[[#This Row],[PROF RADIO]]+'2019 Totals and Calculations'!D$18)</f>
        <v>5.5194248500755414</v>
      </c>
      <c r="BS896">
        <f>LN(Table6[[#This Row],[ONLINE LINGERING]]+'2019 Totals and Calculations'!E$18)</f>
        <v>4.9264510987389931</v>
      </c>
      <c r="BT896">
        <f>MONTH(Table6[[#This Row],[Date]])</f>
        <v>2</v>
      </c>
      <c r="BU896">
        <f t="shared" si="364"/>
        <v>0</v>
      </c>
      <c r="BV896">
        <f t="shared" si="365"/>
        <v>1</v>
      </c>
      <c r="BW896">
        <f t="shared" si="366"/>
        <v>0</v>
      </c>
      <c r="BX896">
        <f t="shared" si="367"/>
        <v>0</v>
      </c>
      <c r="BY896">
        <f t="shared" si="368"/>
        <v>0</v>
      </c>
      <c r="BZ896">
        <f t="shared" si="369"/>
        <v>0</v>
      </c>
      <c r="CA896">
        <f t="shared" si="370"/>
        <v>0</v>
      </c>
      <c r="CB896">
        <f t="shared" si="371"/>
        <v>0</v>
      </c>
      <c r="CC896">
        <f t="shared" si="372"/>
        <v>0</v>
      </c>
      <c r="CD896">
        <f t="shared" si="373"/>
        <v>0</v>
      </c>
      <c r="CE896">
        <f t="shared" si="374"/>
        <v>0</v>
      </c>
      <c r="CF896">
        <f t="shared" si="375"/>
        <v>0</v>
      </c>
      <c r="CG896">
        <f t="shared" si="378"/>
        <v>110</v>
      </c>
      <c r="CH89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262.79258227325846</v>
      </c>
      <c r="CI896" s="79">
        <f>Table6[[#This Row],[sales]]-CH896</f>
        <v>-5.4455366314140861</v>
      </c>
      <c r="CJ896">
        <f>ABS(Table6[[#This Row],[sales]]-CH896)/Table6[[#This Row],[sales]]</f>
        <v>2.1160284229540995E-2</v>
      </c>
      <c r="CK89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253.08291211940377</v>
      </c>
      <c r="CL896" s="79">
        <f>Table6[[#This Row],[sales]]-CK896</f>
        <v>4.2641335224406021</v>
      </c>
      <c r="CM896">
        <f>ABS(Table6[[#This Row],[sales]]-CK896)/Table6[[#This Row],[sales]]</f>
        <v>1.6569584126390525E-2</v>
      </c>
      <c r="CN89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259.47636323891868</v>
      </c>
      <c r="CO896" s="79">
        <f>Table6[[#This Row],[sales]]-CN896</f>
        <v>-2.129317597074305</v>
      </c>
      <c r="CP896">
        <f>ABS(Table6[[#This Row],[sales]]-CN896)/Table6[[#This Row],[sales]]</f>
        <v>8.2741093520759656E-3</v>
      </c>
      <c r="CQ89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283.20040902205511</v>
      </c>
      <c r="CR896" s="79">
        <f>Table6[[#This Row],[sales]]-CQ896</f>
        <v>-25.853363380210737</v>
      </c>
      <c r="CS896">
        <f>ABS(Table6[[#This Row],[sales]]-CQ896)/Table6[[#This Row],[sales]]</f>
        <v>0.10046108481925781</v>
      </c>
    </row>
    <row r="897" spans="1:97" x14ac:dyDescent="0.2">
      <c r="A897">
        <v>896</v>
      </c>
      <c r="B897" t="s">
        <v>953</v>
      </c>
      <c r="C897" s="5">
        <v>43506</v>
      </c>
      <c r="D897" s="6">
        <v>238.67662164296055</v>
      </c>
      <c r="E897" s="8">
        <f>YEAR(Table6[[#This Row],[Date]])</f>
        <v>2019</v>
      </c>
      <c r="F897" s="6">
        <f>Table6[[#This Row],[TV_State]]+Table6[[#This Row],[Radio_State]]+Table6[[#This Row],[Online]]</f>
        <v>370.59839600911943</v>
      </c>
      <c r="G897" s="6">
        <f t="shared" si="351"/>
        <v>942.54167811391233</v>
      </c>
      <c r="H897" s="6">
        <f>LN(Table6[[#This Row],[PROF TV LING]])</f>
        <v>6.8485801391549721</v>
      </c>
      <c r="I897" s="6">
        <f t="shared" si="352"/>
        <v>5.4751095882171921</v>
      </c>
      <c r="J897" s="6">
        <v>87.947849577439257</v>
      </c>
      <c r="K897" s="6">
        <f t="shared" si="357"/>
        <v>137.34149210293515</v>
      </c>
      <c r="L897" s="6">
        <f>0.5*J896+0.5*Table6[[#This Row],[Radio_State]]</f>
        <v>138.26592346248182</v>
      </c>
      <c r="M897" s="6">
        <f>LN(Table6[[#This Row],[RADIO LINGERING ]])</f>
        <v>4.92917881252201</v>
      </c>
      <c r="N897" s="6">
        <f t="shared" si="353"/>
        <v>4.4767440203723039</v>
      </c>
      <c r="O897" s="6">
        <v>43.973924788719629</v>
      </c>
      <c r="P897" s="6">
        <f t="shared" si="354"/>
        <v>58.949821886078553</v>
      </c>
      <c r="Q897" s="6">
        <f>0.3*O896+0.7*Table6[[#This Row],[Online]]</f>
        <v>59.069346954232401</v>
      </c>
      <c r="R897" s="6">
        <f>LN(Table6[[#This Row],[ONLINE LINGERING]])</f>
        <v>4.0787121258023422</v>
      </c>
      <c r="S897" s="6">
        <f t="shared" si="355"/>
        <v>3.7835968398123581</v>
      </c>
      <c r="T897" s="6">
        <v>236.82780559330902</v>
      </c>
      <c r="U897" s="6">
        <f t="shared" si="356"/>
        <v>5.4673333183854371</v>
      </c>
      <c r="V897" s="8">
        <f>YEAR(Table6[[#This Row],[Date]])</f>
        <v>2019</v>
      </c>
      <c r="W897" s="8">
        <f>WEEKNUM(Table6[[#This Row],[Date]])</f>
        <v>7</v>
      </c>
      <c r="X897" t="s">
        <v>1064</v>
      </c>
      <c r="Y897" s="9">
        <f>Table6[[#This Row],[LNTVLING]]+Table6[[#This Row],[LNRADIOLING]]+Table6[[#This Row],[LNONLINELING]]</f>
        <v>15.856471077479325</v>
      </c>
      <c r="Z897">
        <f t="shared" si="377"/>
        <v>1</v>
      </c>
      <c r="AA897">
        <f t="shared" si="358"/>
        <v>0</v>
      </c>
      <c r="AB897">
        <f t="shared" si="359"/>
        <v>0</v>
      </c>
      <c r="AC897">
        <f t="shared" si="360"/>
        <v>0</v>
      </c>
      <c r="AD897">
        <f t="shared" si="361"/>
        <v>0</v>
      </c>
      <c r="AE897">
        <f t="shared" si="362"/>
        <v>0</v>
      </c>
      <c r="AF897">
        <f t="shared" si="363"/>
        <v>1</v>
      </c>
      <c r="AG897" s="9">
        <f>'[1]1'!J$20+'[1]1'!J$21*Table6[[#This Row],[TV_State]]</f>
        <v>1564.4540531339421</v>
      </c>
      <c r="AH897" s="9">
        <f>Table6[[#This Row],[sales]]-Table6[[#This Row],[Pred_1]]</f>
        <v>-1327.6262475406331</v>
      </c>
      <c r="AI897">
        <f>ABS(Table6[[#This Row],[Res_1]])/Table6[[#This Row],[sales]]</f>
        <v>5.6058715074212628</v>
      </c>
      <c r="AJ897" s="9">
        <f>'[1]2'!J$20+'[1]2'!J$21*Table6[[#This Row],[Radio_State]]</f>
        <v>2100.3776839877269</v>
      </c>
      <c r="AK897" s="9">
        <f>Table6[[#This Row],[sales]]-Table6[[#This Row],[ Pred_2 ]]</f>
        <v>-1863.5498783944179</v>
      </c>
      <c r="AL897">
        <f>ABS(Table6[[#This Row],[ Res_2 ]])/Table6[[#This Row],[sales]]</f>
        <v>7.8687967982720179</v>
      </c>
      <c r="AM897" s="10">
        <f>'[1]3'!J$20+'[1]3'!J$21*Data!O897</f>
        <v>2054.7816668837363</v>
      </c>
      <c r="AN897" s="9">
        <f>Table6[[#This Row],[sales]]-Table6[[#This Row],[Pred_3]]</f>
        <v>-1817.9538612904273</v>
      </c>
      <c r="AO897" s="9">
        <f>ABS(Table6[[#This Row],[Res_3]])/Table6[[#This Row],[sales]]</f>
        <v>7.6762686574578005</v>
      </c>
      <c r="AP897" s="9">
        <f>'[1]4'!L$21+'[1]4'!L$27*Table6[[#This Row],[TV_State]]+'[1]4'!L$22*Table6[[#This Row],[NJ_DUM]]+'[1]4'!L$23*Table6[[#This Row],[NY_DUM]]+'[1]4'!L$24*Table6[[#This Row],[PA_DUM]]+'[1]4'!L$25*Table6[[#This Row],[CT_DUM]]+'[1]4'!L$26*Table6[[#This Row],[DL_DUM]]</f>
        <v>290.47743746270049</v>
      </c>
      <c r="AQ897" s="9">
        <f>Table6[[#This Row],[sales]]-Table6[[#This Row],[Pred_4]]</f>
        <v>-53.64963186939147</v>
      </c>
      <c r="AR897">
        <f>ABS(Table6[[#This Row],[Res_4]]/Table6[[#This Row],[sales]])</f>
        <v>0.22653434521755839</v>
      </c>
      <c r="AS897" s="9">
        <f>'[1]5'!L$20+'[1]5'!L$26*Table6[[#This Row],[Radio_State]]+'[1]5'!L$21*Table6[[#This Row],[NJ_DUM]]+'[1]5'!L$22*Table6[[#This Row],[NY_DUM]]+'[1]5'!L$23*Table6[[#This Row],[PA_DUM]]+'[1]5'!L$24*Table6[[#This Row],[CT_DUM]]+'[1]5'!L$25*Table6[[#This Row],[DL_DUM]]</f>
        <v>351.3200472300108</v>
      </c>
      <c r="AT897" s="9">
        <f>Table6[[#This Row],[sales]]-Table6[[#This Row],[Pred_5]]</f>
        <v>-114.49224163670178</v>
      </c>
      <c r="AU897" s="9">
        <f>ABS(Table6[[#This Row],[Red_5]]/Table6[[#This Row],[sales]])</f>
        <v>0.48344087532235475</v>
      </c>
      <c r="AV897" s="9">
        <f>'[1]6'!L$20+'[1]6'!L$26*Table6[[#This Row],[Online]]+'[1]6'!L$21*Table6[[#This Row],[NJ_DUM]]+'[1]6'!L$22*Table6[[#This Row],[NY_DUM]]+'[1]6'!L$23*Table6[[#This Row],[PA_DUM]]+'[1]6'!L$24*Table6[[#This Row],[CT_DUM]]+'[1]6'!L$25*Table6[[#This Row],[DL_DUM]]</f>
        <v>185.43204628975033</v>
      </c>
      <c r="AW897" s="9">
        <f>Table6[[#This Row],[sales]]-Table6[[#This Row],[Pred_6]]</f>
        <v>51.395759303558691</v>
      </c>
      <c r="AX897" s="9">
        <f>ABS(Table6[[#This Row],[Red_6]]/Table6[[#This Row],[sales]])</f>
        <v>0.21701741978649972</v>
      </c>
      <c r="AY897" s="9">
        <f>'[1]7'!L$21+'[1]7'!L$27*Table6[[#This Row],[LNTV]]+'[1]7'!L$22*Table6[[#This Row],[NJ_DUM]]+'[1]7'!L$23*Table6[[#This Row],[NY_DUM]]+'[1]7'!L$24*Table6[[#This Row],[PA_DUM]]+'[1]7'!L$25*Table6[[#This Row],[CT_DUM]]+'[1]7'!L$26*Table6[[#This Row],[DL_DUM]]</f>
        <v>5.7515799745482186</v>
      </c>
      <c r="AZ897" s="9">
        <f>Table6[[#This Row],[sales]]-Table6[[#This Row],[Pred_7]]</f>
        <v>231.07622561876082</v>
      </c>
      <c r="BA897" s="9">
        <f>ABS(Table6[[#This Row],[Red_7]]/Table6[[#This Row],[sales]])</f>
        <v>0.9757140849228445</v>
      </c>
      <c r="BB897" s="9">
        <f>'[1]8'!O$22+'[1]8'!O$28*Table6[[#This Row],[LNRADIOLING]]+'[1]8'!O$23*Table6[[#This Row],[DL_DUM]]+'[1]8'!O$24*Table6[[#This Row],[CT_DUM]]+'[1]8'!O$25*Table6[[#This Row],[PA_DUM]]+'[1]8'!O$26*Table6[[#This Row],[NY_DUM]]+'[1]8'!O$27*Table6[[#This Row],[NJ_DUM]]</f>
        <v>5.8734004106192215</v>
      </c>
      <c r="BC897" s="9">
        <f>Table6[[#This Row],[sales]]-Table6[[#This Row],[Pred_8]]</f>
        <v>230.95440518268981</v>
      </c>
      <c r="BD897" s="9">
        <f>ABS(Table6[[#This Row],[Red_8]]/Table6[[#This Row],[sales]])</f>
        <v>0.97519970091389829</v>
      </c>
      <c r="BE897" s="9">
        <f>'[1]9'!M$19+'[1]9'!M$21*Table6[[#This Row],[LNONLINE]]+'[1]9'!M$20*Table6[[#This Row],[DL_DUM]]+'[1]9'!M$22*Table6[[#This Row],[CT_DUM]]+'[1]9'!M$23*Table6[[#This Row],[PA_DUM]]+'[1]9'!M$24*Table6[[#This Row],[NY_DUM]]+'[1]9'!M$25*Table6[[#This Row],[NJ_DUM]]</f>
        <v>5.7402028702611414</v>
      </c>
      <c r="BF897" s="9">
        <f>Table6[[#This Row],[sales]]-Table6[[#This Row],[Pred_9]]</f>
        <v>231.08760272304789</v>
      </c>
      <c r="BG897" s="9">
        <f>ABS(Table6[[#This Row],[Red_9]]/Table6[[#This Row],[sales]])</f>
        <v>0.97576212448584498</v>
      </c>
      <c r="BH897" s="9">
        <f>'[1]10'!P$22+'[1]10'!P$30*Table6[[#This Row],[LNTV]]+'[1]10'!P$29*Table6[[#This Row],[LNRADIOLING]]+'[1]10'!P$24*Table6[[#This Row],[LNONLINELING]]+'[1]10'!P$23*Table6[[#This Row],[DL_DUM]]+'[1]10'!P$25*Table6[[#This Row],[CT_DUM]]+'[1]10'!P$26*Table6[[#This Row],[PA_DUM]]+'[1]10'!P$27*Table6[[#This Row],[NY_DUM]]+'[1]10'!P$28*Table6[[#This Row],[NJ_DUM]]</f>
        <v>5.7515498952591786</v>
      </c>
      <c r="BI897" s="9">
        <f>Table6[[#This Row],[sales]]-Table6[[#This Row],[Pred_10]]</f>
        <v>231.07625569804983</v>
      </c>
      <c r="BJ897" s="45">
        <f>ABS(Table6[[#This Row],[Red_10]]/Table6[[#This Row],[sales]])</f>
        <v>0.97571421193195529</v>
      </c>
      <c r="BK897" s="9">
        <f>'[1]11'!P$32+'[1]11'!P$40*Table6[[#This Row],[LNONLINELING]]+'[1]11'!P$39*Table6[[#This Row],[LNRADIOLING]]+'[1]11'!P$38*Table6[[#This Row],[LNTVLING]]+'[1]11'!P$33*Table6[[#This Row],[DL_DUM]]+'[1]11'!P$34*Table6[[#This Row],[CT_DUM]]+'[1]11'!P$35*Table6[[#This Row],[PA_DUM]]+'[1]11'!P$36*Table6[[#This Row],[NY_DUM]]+'[1]11'!P$37*Table6[[#This Row],[NJ_DUM]]</f>
        <v>5.7376168235953369</v>
      </c>
      <c r="BL897" s="9">
        <f>Table6[[#This Row],[sales]]-Table6[[#This Row],[ Pred_11]]</f>
        <v>231.09018876971368</v>
      </c>
      <c r="BM897" s="47">
        <f>ABS(Table6[[#This Row],[ Red_11]]/Table6[[#This Row],[sales]])</f>
        <v>0.97577304400882625</v>
      </c>
      <c r="BN897" s="9">
        <f>'[1]12'!K$22+'[1]12'!K$28*Table6[[#This Row],[COMBINE LN LING]]+'[1]12'!K$23*Table6[[#This Row],[DL_DUM]]+'[1]12'!K$24*Table6[[#This Row],[CT_DUM]]+'[1]12'!K$25*Table6[[#This Row],[PA_DUM]]+'[1]12'!K$26*Table6[[#This Row],[NY_DUM]]+'[1]12'!K$27*Table6[[#This Row],[NJ_DUM]]</f>
        <v>5.8971741676408902</v>
      </c>
      <c r="BO897" s="9">
        <f>Table6[[#This Row],[sales]]-Table6[[#This Row],[ Pred_12]]</f>
        <v>230.93063142566814</v>
      </c>
      <c r="BP897" s="47">
        <f>ABS(Table6[[#This Row],[ Red_12]]/Table6[[#This Row],[sales]])</f>
        <v>0.97509931676786399</v>
      </c>
      <c r="BQ897">
        <f>LN(G897+'2019 Totals and Calculations'!C$18)</f>
        <v>7.1730269989216628</v>
      </c>
      <c r="BR897">
        <f>LN(Table6[[#This Row],[PROF RADIO]]+'2019 Totals and Calculations'!D$18)</f>
        <v>5.2988065387478871</v>
      </c>
      <c r="BS897">
        <f>LN(Table6[[#This Row],[ONLINE LINGERING]]+'2019 Totals and Calculations'!E$18)</f>
        <v>4.6342114857313854</v>
      </c>
      <c r="BT897">
        <f>MONTH(Table6[[#This Row],[Date]])</f>
        <v>2</v>
      </c>
      <c r="BU897">
        <f t="shared" si="364"/>
        <v>0</v>
      </c>
      <c r="BV897">
        <f t="shared" si="365"/>
        <v>1</v>
      </c>
      <c r="BW897">
        <f t="shared" si="366"/>
        <v>0</v>
      </c>
      <c r="BX897">
        <f t="shared" si="367"/>
        <v>0</v>
      </c>
      <c r="BY897">
        <f t="shared" si="368"/>
        <v>0</v>
      </c>
      <c r="BZ897">
        <f t="shared" si="369"/>
        <v>0</v>
      </c>
      <c r="CA897">
        <f t="shared" si="370"/>
        <v>0</v>
      </c>
      <c r="CB897">
        <f t="shared" si="371"/>
        <v>0</v>
      </c>
      <c r="CC897">
        <f t="shared" si="372"/>
        <v>0</v>
      </c>
      <c r="CD897">
        <f t="shared" si="373"/>
        <v>0</v>
      </c>
      <c r="CE897">
        <f t="shared" si="374"/>
        <v>0</v>
      </c>
      <c r="CF897">
        <f t="shared" si="375"/>
        <v>0</v>
      </c>
      <c r="CG897">
        <f t="shared" si="378"/>
        <v>111</v>
      </c>
      <c r="CH89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247.65796267788971</v>
      </c>
      <c r="CI897" s="79">
        <f>Table6[[#This Row],[sales]]-CH897</f>
        <v>-10.830157084580691</v>
      </c>
      <c r="CJ897">
        <f>ABS(Table6[[#This Row],[sales]]-CH897)/Table6[[#This Row],[sales]]</f>
        <v>4.5730090930195526E-2</v>
      </c>
      <c r="CK89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237.07438729336852</v>
      </c>
      <c r="CL897" s="79">
        <f>Table6[[#This Row],[sales]]-CK897</f>
        <v>-0.24658170005949387</v>
      </c>
      <c r="CM897">
        <f>ABS(Table6[[#This Row],[sales]]-CK897)/Table6[[#This Row],[sales]]</f>
        <v>1.0411855966057241E-3</v>
      </c>
      <c r="CN89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236.41230391829291</v>
      </c>
      <c r="CO897" s="79">
        <f>Table6[[#This Row],[sales]]-CN897</f>
        <v>0.41550167501611668</v>
      </c>
      <c r="CP897">
        <f>ABS(Table6[[#This Row],[sales]]-CN897)/Table6[[#This Row],[sales]]</f>
        <v>1.7544463327487574E-3</v>
      </c>
      <c r="CQ89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249.38106433924438</v>
      </c>
      <c r="CR897" s="79">
        <f>Table6[[#This Row],[sales]]-CQ897</f>
        <v>-12.553258745935352</v>
      </c>
      <c r="CS897">
        <f>ABS(Table6[[#This Row],[sales]]-CQ897)/Table6[[#This Row],[sales]]</f>
        <v>5.3005848339837056E-2</v>
      </c>
    </row>
    <row r="898" spans="1:97" x14ac:dyDescent="0.2">
      <c r="A898">
        <v>897</v>
      </c>
      <c r="B898" t="s">
        <v>953</v>
      </c>
      <c r="C898" s="5">
        <v>43513</v>
      </c>
      <c r="D898" s="6">
        <v>179.00746623222042</v>
      </c>
      <c r="E898" s="8">
        <f>YEAR(Table6[[#This Row],[Date]])</f>
        <v>2019</v>
      </c>
      <c r="F898" s="6">
        <f>Table6[[#This Row],[TV_State]]+Table6[[#This Row],[Radio_State]]+Table6[[#This Row],[Online]]</f>
        <v>312.24845834204086</v>
      </c>
      <c r="G898" s="6">
        <f t="shared" ref="G898:G943" si="379">IF(B898=B897, 0.7*G897+0.3*D898,D898)</f>
        <v>713.48141454940469</v>
      </c>
      <c r="H898" s="6">
        <f>LN(Table6[[#This Row],[PROF TV LING]])</f>
        <v>6.5701563882936833</v>
      </c>
      <c r="I898" s="6">
        <f t="shared" ref="I898:I943" si="380">LN(D898)</f>
        <v>5.1874275157654113</v>
      </c>
      <c r="J898" s="6">
        <v>88.82732807321365</v>
      </c>
      <c r="K898" s="6">
        <f t="shared" si="357"/>
        <v>113.08441008807441</v>
      </c>
      <c r="L898" s="6">
        <f>0.5*J897+0.5*Table6[[#This Row],[Radio_State]]</f>
        <v>88.387588825326446</v>
      </c>
      <c r="M898" s="6">
        <f>LN(Table6[[#This Row],[RADIO LINGERING ]])</f>
        <v>4.4817315618833424</v>
      </c>
      <c r="N898" s="6">
        <f t="shared" ref="N898:N943" si="381">LN(J898)</f>
        <v>4.4866943512254718</v>
      </c>
      <c r="O898" s="6">
        <v>44.413664036606818</v>
      </c>
      <c r="P898" s="6">
        <f t="shared" ref="P898:P943" si="382">IF($B898=$B897,0.3*P897+0.7*O898, O898)</f>
        <v>48.774511391448335</v>
      </c>
      <c r="Q898" s="6">
        <f>0.3*O897+0.7*Table6[[#This Row],[Online]]</f>
        <v>44.281742262240655</v>
      </c>
      <c r="R898" s="6">
        <f>LN(Table6[[#This Row],[ONLINE LINGERING]])</f>
        <v>3.790572453548783</v>
      </c>
      <c r="S898" s="6">
        <f t="shared" ref="S898:S943" si="383">LN(O898)</f>
        <v>3.7935471706655259</v>
      </c>
      <c r="T898" s="6">
        <v>259.35726765020252</v>
      </c>
      <c r="U898" s="6">
        <f t="shared" ref="U898:U943" si="384">LN(T898)</f>
        <v>5.5582065229619566</v>
      </c>
      <c r="V898" s="8">
        <f>YEAR(Table6[[#This Row],[Date]])</f>
        <v>2019</v>
      </c>
      <c r="W898" s="8">
        <f>WEEKNUM(Table6[[#This Row],[Date]])</f>
        <v>8</v>
      </c>
      <c r="X898" t="s">
        <v>1065</v>
      </c>
      <c r="Y898" s="9">
        <f>Table6[[#This Row],[LNTVLING]]+Table6[[#This Row],[LNRADIOLING]]+Table6[[#This Row],[LNONLINELING]]</f>
        <v>14.842460403725809</v>
      </c>
      <c r="Z898">
        <f t="shared" si="377"/>
        <v>1</v>
      </c>
      <c r="AA898">
        <f t="shared" si="358"/>
        <v>0</v>
      </c>
      <c r="AB898">
        <f t="shared" si="359"/>
        <v>0</v>
      </c>
      <c r="AC898">
        <f t="shared" si="360"/>
        <v>0</v>
      </c>
      <c r="AD898">
        <f t="shared" si="361"/>
        <v>0</v>
      </c>
      <c r="AE898">
        <f t="shared" si="362"/>
        <v>0</v>
      </c>
      <c r="AF898">
        <f t="shared" si="363"/>
        <v>1</v>
      </c>
      <c r="AG898" s="9">
        <f>'[1]1'!J$20+'[1]1'!J$21*Table6[[#This Row],[TV_State]]</f>
        <v>1505.7736762145375</v>
      </c>
      <c r="AH898" s="9">
        <f>Table6[[#This Row],[sales]]-Table6[[#This Row],[Pred_1]]</f>
        <v>-1246.4164085643351</v>
      </c>
      <c r="AI898">
        <f>ABS(Table6[[#This Row],[Res_1]])/Table6[[#This Row],[sales]]</f>
        <v>4.8057894033854032</v>
      </c>
      <c r="AJ898" s="9">
        <f>'[1]2'!J$20+'[1]2'!J$21*Table6[[#This Row],[Radio_State]]</f>
        <v>2104.238642787629</v>
      </c>
      <c r="AK898" s="9">
        <f>Table6[[#This Row],[sales]]-Table6[[#This Row],[ Pred_2 ]]</f>
        <v>-1844.8813751374264</v>
      </c>
      <c r="AL898">
        <f>ABS(Table6[[#This Row],[ Res_2 ]])/Table6[[#This Row],[sales]]</f>
        <v>7.1132819675816235</v>
      </c>
      <c r="AM898" s="10">
        <f>'[1]3'!J$20+'[1]3'!J$21*Data!O898</f>
        <v>2057.3221817353251</v>
      </c>
      <c r="AN898" s="9">
        <f>Table6[[#This Row],[sales]]-Table6[[#This Row],[Pred_3]]</f>
        <v>-1797.9649140851225</v>
      </c>
      <c r="AO898" s="9">
        <f>ABS(Table6[[#This Row],[Res_3]])/Table6[[#This Row],[sales]]</f>
        <v>6.9323868591569759</v>
      </c>
      <c r="AP898" s="9">
        <f>'[1]4'!L$21+'[1]4'!L$27*Table6[[#This Row],[TV_State]]+'[1]4'!L$22*Table6[[#This Row],[NJ_DUM]]+'[1]4'!L$23*Table6[[#This Row],[NY_DUM]]+'[1]4'!L$24*Table6[[#This Row],[PA_DUM]]+'[1]4'!L$25*Table6[[#This Row],[CT_DUM]]+'[1]4'!L$26*Table6[[#This Row],[DL_DUM]]</f>
        <v>277.31557668348114</v>
      </c>
      <c r="AQ898" s="9">
        <f>Table6[[#This Row],[sales]]-Table6[[#This Row],[Pred_4]]</f>
        <v>-17.958309033278624</v>
      </c>
      <c r="AR898">
        <f>ABS(Table6[[#This Row],[Res_4]]/Table6[[#This Row],[sales]])</f>
        <v>6.9241587852857694E-2</v>
      </c>
      <c r="AS898" s="9">
        <f>'[1]5'!L$20+'[1]5'!L$26*Table6[[#This Row],[Radio_State]]+'[1]5'!L$21*Table6[[#This Row],[NJ_DUM]]+'[1]5'!L$22*Table6[[#This Row],[NY_DUM]]+'[1]5'!L$23*Table6[[#This Row],[PA_DUM]]+'[1]5'!L$24*Table6[[#This Row],[CT_DUM]]+'[1]5'!L$25*Table6[[#This Row],[DL_DUM]]</f>
        <v>352.86933241904035</v>
      </c>
      <c r="AT898" s="9">
        <f>Table6[[#This Row],[sales]]-Table6[[#This Row],[Pred_5]]</f>
        <v>-93.512064768837831</v>
      </c>
      <c r="AU898" s="9">
        <f>ABS(Table6[[#This Row],[Red_5]]/Table6[[#This Row],[sales]])</f>
        <v>0.36055309194172419</v>
      </c>
      <c r="AV898" s="9">
        <f>'[1]6'!L$20+'[1]6'!L$26*Table6[[#This Row],[Online]]+'[1]6'!L$21*Table6[[#This Row],[NJ_DUM]]+'[1]6'!L$22*Table6[[#This Row],[NY_DUM]]+'[1]6'!L$23*Table6[[#This Row],[PA_DUM]]+'[1]6'!L$24*Table6[[#This Row],[CT_DUM]]+'[1]6'!L$25*Table6[[#This Row],[DL_DUM]]</f>
        <v>187.3459047645124</v>
      </c>
      <c r="AW898" s="9">
        <f>Table6[[#This Row],[sales]]-Table6[[#This Row],[Pred_6]]</f>
        <v>72.011362885690119</v>
      </c>
      <c r="AX898" s="9">
        <f>ABS(Table6[[#This Row],[Red_6]]/Table6[[#This Row],[sales]])</f>
        <v>0.27765315210990149</v>
      </c>
      <c r="AY898" s="9">
        <f>'[1]7'!L$21+'[1]7'!L$27*Table6[[#This Row],[LNTV]]+'[1]7'!L$22*Table6[[#This Row],[NJ_DUM]]+'[1]7'!L$23*Table6[[#This Row],[NY_DUM]]+'[1]7'!L$24*Table6[[#This Row],[PA_DUM]]+'[1]7'!L$25*Table6[[#This Row],[CT_DUM]]+'[1]7'!L$26*Table6[[#This Row],[DL_DUM]]</f>
        <v>5.7197380312448294</v>
      </c>
      <c r="AZ898" s="9">
        <f>Table6[[#This Row],[sales]]-Table6[[#This Row],[Pred_7]]</f>
        <v>253.6375296189577</v>
      </c>
      <c r="BA898" s="9">
        <f>ABS(Table6[[#This Row],[Red_7]]/Table6[[#This Row],[sales]])</f>
        <v>0.97794649024850511</v>
      </c>
      <c r="BB898" s="9">
        <f>'[1]8'!O$22+'[1]8'!O$28*Table6[[#This Row],[LNRADIOLING]]+'[1]8'!O$23*Table6[[#This Row],[DL_DUM]]+'[1]8'!O$24*Table6[[#This Row],[CT_DUM]]+'[1]8'!O$25*Table6[[#This Row],[PA_DUM]]+'[1]8'!O$26*Table6[[#This Row],[NY_DUM]]+'[1]8'!O$27*Table6[[#This Row],[NJ_DUM]]</f>
        <v>5.8414791010267404</v>
      </c>
      <c r="BC898" s="9">
        <f>Table6[[#This Row],[sales]]-Table6[[#This Row],[Pred_8]]</f>
        <v>253.51578854917577</v>
      </c>
      <c r="BD898" s="9">
        <f>ABS(Table6[[#This Row],[Red_8]]/Table6[[#This Row],[sales]])</f>
        <v>0.97747709499737168</v>
      </c>
      <c r="BE898" s="9">
        <f>'[1]9'!M$19+'[1]9'!M$21*Table6[[#This Row],[LNONLINE]]+'[1]9'!M$20*Table6[[#This Row],[DL_DUM]]+'[1]9'!M$22*Table6[[#This Row],[CT_DUM]]+'[1]9'!M$23*Table6[[#This Row],[PA_DUM]]+'[1]9'!M$24*Table6[[#This Row],[NY_DUM]]+'[1]9'!M$25*Table6[[#This Row],[NJ_DUM]]</f>
        <v>5.7433533185924741</v>
      </c>
      <c r="BF898" s="9">
        <f>Table6[[#This Row],[sales]]-Table6[[#This Row],[Pred_9]]</f>
        <v>253.61391433161003</v>
      </c>
      <c r="BG898" s="9">
        <f>ABS(Table6[[#This Row],[Red_9]]/Table6[[#This Row],[sales]])</f>
        <v>0.97785543713261736</v>
      </c>
      <c r="BH898" s="9">
        <f>'[1]10'!P$22+'[1]10'!P$30*Table6[[#This Row],[LNTV]]+'[1]10'!P$29*Table6[[#This Row],[LNRADIOLING]]+'[1]10'!P$24*Table6[[#This Row],[LNONLINELING]]+'[1]10'!P$23*Table6[[#This Row],[DL_DUM]]+'[1]10'!P$25*Table6[[#This Row],[CT_DUM]]+'[1]10'!P$26*Table6[[#This Row],[PA_DUM]]+'[1]10'!P$27*Table6[[#This Row],[NY_DUM]]+'[1]10'!P$28*Table6[[#This Row],[NJ_DUM]]</f>
        <v>5.736669637629884</v>
      </c>
      <c r="BI898" s="9">
        <f>Table6[[#This Row],[sales]]-Table6[[#This Row],[Pred_10]]</f>
        <v>253.62059801257263</v>
      </c>
      <c r="BJ898" s="45">
        <f>ABS(Table6[[#This Row],[Red_10]]/Table6[[#This Row],[sales]])</f>
        <v>0.97788120730294326</v>
      </c>
      <c r="BK898" s="9">
        <f>'[1]11'!P$32+'[1]11'!P$40*Table6[[#This Row],[LNONLINELING]]+'[1]11'!P$39*Table6[[#This Row],[LNRADIOLING]]+'[1]11'!P$38*Table6[[#This Row],[LNTVLING]]+'[1]11'!P$33*Table6[[#This Row],[DL_DUM]]+'[1]11'!P$34*Table6[[#This Row],[CT_DUM]]+'[1]11'!P$35*Table6[[#This Row],[PA_DUM]]+'[1]11'!P$36*Table6[[#This Row],[NY_DUM]]+'[1]11'!P$37*Table6[[#This Row],[NJ_DUM]]</f>
        <v>5.7284365755628439</v>
      </c>
      <c r="BL898" s="9">
        <f>Table6[[#This Row],[sales]]-Table6[[#This Row],[ Pred_11]]</f>
        <v>253.62883107463966</v>
      </c>
      <c r="BM898" s="47">
        <f>ABS(Table6[[#This Row],[ Red_11]]/Table6[[#This Row],[sales]])</f>
        <v>0.97791295139919177</v>
      </c>
      <c r="BN898" s="9">
        <f>'[1]12'!K$22+'[1]12'!K$28*Table6[[#This Row],[COMBINE LN LING]]+'[1]12'!K$23*Table6[[#This Row],[DL_DUM]]+'[1]12'!K$24*Table6[[#This Row],[CT_DUM]]+'[1]12'!K$25*Table6[[#This Row],[PA_DUM]]+'[1]12'!K$26*Table6[[#This Row],[NY_DUM]]+'[1]12'!K$27*Table6[[#This Row],[NJ_DUM]]</f>
        <v>5.7995899625724476</v>
      </c>
      <c r="BO898" s="9">
        <f>Table6[[#This Row],[sales]]-Table6[[#This Row],[ Pred_12]]</f>
        <v>253.55767768763008</v>
      </c>
      <c r="BP898" s="47">
        <f>ABS(Table6[[#This Row],[ Red_12]]/Table6[[#This Row],[sales]])</f>
        <v>0.9776386063320408</v>
      </c>
      <c r="BQ898">
        <f>LN(G898+'2019 Totals and Calculations'!C$18)</f>
        <v>6.9798200273735791</v>
      </c>
      <c r="BR898">
        <f>LN(Table6[[#This Row],[PROF RADIO]]+'2019 Totals and Calculations'!D$18)</f>
        <v>5.1695789057840758</v>
      </c>
      <c r="BS898">
        <f>LN(Table6[[#This Row],[ONLINE LINGERING]]+'2019 Totals and Calculations'!E$18)</f>
        <v>4.479143208561764</v>
      </c>
      <c r="BT898">
        <f>MONTH(Table6[[#This Row],[Date]])</f>
        <v>2</v>
      </c>
      <c r="BU898">
        <f t="shared" si="364"/>
        <v>0</v>
      </c>
      <c r="BV898">
        <f t="shared" si="365"/>
        <v>1</v>
      </c>
      <c r="BW898">
        <f t="shared" si="366"/>
        <v>0</v>
      </c>
      <c r="BX898">
        <f t="shared" si="367"/>
        <v>0</v>
      </c>
      <c r="BY898">
        <f t="shared" si="368"/>
        <v>0</v>
      </c>
      <c r="BZ898">
        <f t="shared" si="369"/>
        <v>0</v>
      </c>
      <c r="CA898">
        <f t="shared" si="370"/>
        <v>0</v>
      </c>
      <c r="CB898">
        <f t="shared" si="371"/>
        <v>0</v>
      </c>
      <c r="CC898">
        <f t="shared" si="372"/>
        <v>0</v>
      </c>
      <c r="CD898">
        <f t="shared" si="373"/>
        <v>0</v>
      </c>
      <c r="CE898">
        <f t="shared" si="374"/>
        <v>0</v>
      </c>
      <c r="CF898">
        <f t="shared" si="375"/>
        <v>0</v>
      </c>
      <c r="CG898">
        <f t="shared" si="378"/>
        <v>112</v>
      </c>
      <c r="CH89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234.43497602715811</v>
      </c>
      <c r="CI898" s="79">
        <f>Table6[[#This Row],[sales]]-CH898</f>
        <v>24.922291623044401</v>
      </c>
      <c r="CJ898">
        <f>ABS(Table6[[#This Row],[sales]]-CH898)/Table6[[#This Row],[sales]]</f>
        <v>9.6092513037488198E-2</v>
      </c>
      <c r="CK89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228.38620116020167</v>
      </c>
      <c r="CL898" s="79">
        <f>Table6[[#This Row],[sales]]-CK898</f>
        <v>30.971066490000851</v>
      </c>
      <c r="CM898">
        <f>ABS(Table6[[#This Row],[sales]]-CK898)/Table6[[#This Row],[sales]]</f>
        <v>0.1194146852741054</v>
      </c>
      <c r="CN89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225.26728357723326</v>
      </c>
      <c r="CO898" s="79">
        <f>Table6[[#This Row],[sales]]-CN898</f>
        <v>34.089984072969258</v>
      </c>
      <c r="CP898">
        <f>ABS(Table6[[#This Row],[sales]]-CN898)/Table6[[#This Row],[sales]]</f>
        <v>0.13144024989863298</v>
      </c>
      <c r="CQ89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231.26795295173275</v>
      </c>
      <c r="CR898" s="79">
        <f>Table6[[#This Row],[sales]]-CQ898</f>
        <v>28.089314698469764</v>
      </c>
      <c r="CS898">
        <f>ABS(Table6[[#This Row],[sales]]-CQ898)/Table6[[#This Row],[sales]]</f>
        <v>0.10830355730132875</v>
      </c>
    </row>
    <row r="899" spans="1:97" x14ac:dyDescent="0.2">
      <c r="A899">
        <v>898</v>
      </c>
      <c r="B899" t="s">
        <v>953</v>
      </c>
      <c r="C899" s="5">
        <v>43520</v>
      </c>
      <c r="D899" s="6">
        <v>134.25559967416532</v>
      </c>
      <c r="E899" s="8">
        <f>YEAR(Table6[[#This Row],[Date]])</f>
        <v>2019</v>
      </c>
      <c r="F899" s="6">
        <f>Table6[[#This Row],[TV_State]]+Table6[[#This Row],[Radio_State]]+Table6[[#This Row],[Online]]</f>
        <v>268.82900170508401</v>
      </c>
      <c r="G899" s="6">
        <f t="shared" si="379"/>
        <v>539.71367008683285</v>
      </c>
      <c r="H899" s="6">
        <f>LN(Table6[[#This Row],[PROF TV LING]])</f>
        <v>6.2910387583511316</v>
      </c>
      <c r="I899" s="6">
        <f t="shared" si="380"/>
        <v>4.8997454433136305</v>
      </c>
      <c r="J899" s="6">
        <v>89.7156013539458</v>
      </c>
      <c r="K899" s="6">
        <f t="shared" ref="K899:K943" si="385">IF($B899=$B898,0.5*K898+0.5*J899, J899)</f>
        <v>101.4000057210101</v>
      </c>
      <c r="L899" s="6">
        <f>0.5*J898+0.5*Table6[[#This Row],[Radio_State]]</f>
        <v>89.271464713579718</v>
      </c>
      <c r="M899" s="6">
        <f>LN(Table6[[#This Row],[RADIO LINGERING ]])</f>
        <v>4.4916818927365103</v>
      </c>
      <c r="N899" s="6">
        <f t="shared" si="381"/>
        <v>4.4966446820786397</v>
      </c>
      <c r="O899" s="6">
        <v>44.8578006769729</v>
      </c>
      <c r="P899" s="6">
        <f t="shared" si="382"/>
        <v>46.032813891315527</v>
      </c>
      <c r="Q899" s="6">
        <f>0.3*O898+0.7*Table6[[#This Row],[Online]]</f>
        <v>44.724559684863074</v>
      </c>
      <c r="R899" s="6">
        <f>LN(Table6[[#This Row],[ONLINE LINGERING]])</f>
        <v>3.8005227844019518</v>
      </c>
      <c r="S899" s="6">
        <f t="shared" si="383"/>
        <v>3.8034975015186947</v>
      </c>
      <c r="T899" s="6">
        <v>218.66794925148551</v>
      </c>
      <c r="U899" s="6">
        <f t="shared" si="384"/>
        <v>5.387554365738132</v>
      </c>
      <c r="V899" s="8">
        <f>YEAR(Table6[[#This Row],[Date]])</f>
        <v>2019</v>
      </c>
      <c r="W899" s="8">
        <f>WEEKNUM(Table6[[#This Row],[Date]])</f>
        <v>9</v>
      </c>
      <c r="X899" t="s">
        <v>1066</v>
      </c>
      <c r="Y899" s="9">
        <f>Table6[[#This Row],[LNTVLING]]+Table6[[#This Row],[LNRADIOLING]]+Table6[[#This Row],[LNONLINELING]]</f>
        <v>14.583243435489594</v>
      </c>
      <c r="Z899">
        <f t="shared" si="377"/>
        <v>1</v>
      </c>
      <c r="AA899">
        <f t="shared" ref="AA899:AA943" si="386">IF($B899="NJ",1,0)</f>
        <v>0</v>
      </c>
      <c r="AB899">
        <f t="shared" ref="AB899:AB943" si="387">IF($B899="NY",1,0)</f>
        <v>0</v>
      </c>
      <c r="AC899">
        <f t="shared" ref="AC899:AC943" si="388">IF($B899="PA",1,0)</f>
        <v>0</v>
      </c>
      <c r="AD899">
        <f t="shared" ref="AD899:AD943" si="389">IF($B899="CT",1,0)</f>
        <v>0</v>
      </c>
      <c r="AE899">
        <f t="shared" ref="AE899:AE943" si="390">IF($B899="DL",1,0)</f>
        <v>0</v>
      </c>
      <c r="AF899">
        <f t="shared" ref="AF899:AF943" si="391">IF($B899="MD",1,0)</f>
        <v>1</v>
      </c>
      <c r="AG899" s="9">
        <f>'[1]1'!J$20+'[1]1'!J$21*Table6[[#This Row],[TV_State]]</f>
        <v>1461.7633935249839</v>
      </c>
      <c r="AH899" s="9">
        <f>Table6[[#This Row],[sales]]-Table6[[#This Row],[Pred_1]]</f>
        <v>-1243.0954442734985</v>
      </c>
      <c r="AI899">
        <f>ABS(Table6[[#This Row],[Res_1]])/Table6[[#This Row],[sales]]</f>
        <v>5.6848543580743973</v>
      </c>
      <c r="AJ899" s="9">
        <f>'[1]2'!J$20+'[1]2'!J$21*Table6[[#This Row],[Radio_State]]</f>
        <v>2108.1382111755302</v>
      </c>
      <c r="AK899" s="9">
        <f>Table6[[#This Row],[sales]]-Table6[[#This Row],[ Pred_2 ]]</f>
        <v>-1889.4702619240447</v>
      </c>
      <c r="AL899">
        <f>ABS(Table6[[#This Row],[ Res_2 ]])/Table6[[#This Row],[sales]]</f>
        <v>8.6408194177144999</v>
      </c>
      <c r="AM899" s="10">
        <f>'[1]3'!J$20+'[1]3'!J$21*Data!O899</f>
        <v>2059.8881017354297</v>
      </c>
      <c r="AN899" s="9">
        <f>Table6[[#This Row],[sales]]-Table6[[#This Row],[Pred_3]]</f>
        <v>-1841.2201524839443</v>
      </c>
      <c r="AO899" s="9">
        <f>ABS(Table6[[#This Row],[Res_3]])/Table6[[#This Row],[sales]]</f>
        <v>8.4201647236669093</v>
      </c>
      <c r="AP899" s="9">
        <f>'[1]4'!L$21+'[1]4'!L$27*Table6[[#This Row],[TV_State]]+'[1]4'!L$22*Table6[[#This Row],[NJ_DUM]]+'[1]4'!L$23*Table6[[#This Row],[NY_DUM]]+'[1]4'!L$24*Table6[[#This Row],[PA_DUM]]+'[1]4'!L$25*Table6[[#This Row],[CT_DUM]]+'[1]4'!L$26*Table6[[#This Row],[DL_DUM]]</f>
        <v>267.44418109906667</v>
      </c>
      <c r="AQ899" s="9">
        <f>Table6[[#This Row],[sales]]-Table6[[#This Row],[Pred_4]]</f>
        <v>-48.776231847581158</v>
      </c>
      <c r="AR899">
        <f>ABS(Table6[[#This Row],[Res_4]]/Table6[[#This Row],[sales]])</f>
        <v>0.22306072753023634</v>
      </c>
      <c r="AS899" s="9">
        <f>'[1]5'!L$20+'[1]5'!L$26*Table6[[#This Row],[Radio_State]]+'[1]5'!L$21*Table6[[#This Row],[NJ_DUM]]+'[1]5'!L$22*Table6[[#This Row],[NY_DUM]]+'[1]5'!L$23*Table6[[#This Row],[PA_DUM]]+'[1]5'!L$24*Table6[[#This Row],[CT_DUM]]+'[1]5'!L$25*Table6[[#This Row],[DL_DUM]]</f>
        <v>354.43411045996027</v>
      </c>
      <c r="AT899" s="9">
        <f>Table6[[#This Row],[sales]]-Table6[[#This Row],[Pred_5]]</f>
        <v>-135.76616120847476</v>
      </c>
      <c r="AU899" s="9">
        <f>ABS(Table6[[#This Row],[Red_5]]/Table6[[#This Row],[sales]])</f>
        <v>0.62087819304663117</v>
      </c>
      <c r="AV899" s="9">
        <f>'[1]6'!L$20+'[1]6'!L$26*Table6[[#This Row],[Online]]+'[1]6'!L$21*Table6[[#This Row],[NJ_DUM]]+'[1]6'!L$22*Table6[[#This Row],[NY_DUM]]+'[1]6'!L$23*Table6[[#This Row],[PA_DUM]]+'[1]6'!L$24*Table6[[#This Row],[CT_DUM]]+'[1]6'!L$25*Table6[[#This Row],[DL_DUM]]</f>
        <v>189.2789018240222</v>
      </c>
      <c r="AW899" s="9">
        <f>Table6[[#This Row],[sales]]-Table6[[#This Row],[Pred_6]]</f>
        <v>29.389047427463311</v>
      </c>
      <c r="AX899" s="9">
        <f>ABS(Table6[[#This Row],[Red_6]]/Table6[[#This Row],[sales]])</f>
        <v>0.13440034320559513</v>
      </c>
      <c r="AY899" s="9">
        <f>'[1]7'!L$21+'[1]7'!L$27*Table6[[#This Row],[LNTV]]+'[1]7'!L$22*Table6[[#This Row],[NJ_DUM]]+'[1]7'!L$23*Table6[[#This Row],[NY_DUM]]+'[1]7'!L$24*Table6[[#This Row],[PA_DUM]]+'[1]7'!L$25*Table6[[#This Row],[CT_DUM]]+'[1]7'!L$26*Table6[[#This Row],[DL_DUM]]</f>
        <v>5.6878960879414402</v>
      </c>
      <c r="AZ899" s="9">
        <f>Table6[[#This Row],[sales]]-Table6[[#This Row],[Pred_7]]</f>
        <v>212.98005316354406</v>
      </c>
      <c r="BA899" s="9">
        <f>ABS(Table6[[#This Row],[Red_7]]/Table6[[#This Row],[sales]])</f>
        <v>0.97398843265594481</v>
      </c>
      <c r="BB899" s="9">
        <f>'[1]8'!O$22+'[1]8'!O$28*Table6[[#This Row],[LNRADIOLING]]+'[1]8'!O$23*Table6[[#This Row],[DL_DUM]]+'[1]8'!O$24*Table6[[#This Row],[CT_DUM]]+'[1]8'!O$25*Table6[[#This Row],[PA_DUM]]+'[1]8'!O$26*Table6[[#This Row],[NY_DUM]]+'[1]8'!O$27*Table6[[#This Row],[NJ_DUM]]</f>
        <v>5.8421889670305163</v>
      </c>
      <c r="BC899" s="9">
        <f>Table6[[#This Row],[sales]]-Table6[[#This Row],[Pred_8]]</f>
        <v>212.82576028445499</v>
      </c>
      <c r="BD899" s="9">
        <f>ABS(Table6[[#This Row],[Red_8]]/Table6[[#This Row],[sales]])</f>
        <v>0.97328282911588682</v>
      </c>
      <c r="BE899" s="9">
        <f>'[1]9'!M$19+'[1]9'!M$21*Table6[[#This Row],[LNONLINE]]+'[1]9'!M$20*Table6[[#This Row],[DL_DUM]]+'[1]9'!M$22*Table6[[#This Row],[CT_DUM]]+'[1]9'!M$23*Table6[[#This Row],[PA_DUM]]+'[1]9'!M$24*Table6[[#This Row],[NY_DUM]]+'[1]9'!M$25*Table6[[#This Row],[NJ_DUM]]</f>
        <v>5.7465037669238068</v>
      </c>
      <c r="BF899" s="9">
        <f>Table6[[#This Row],[sales]]-Table6[[#This Row],[Pred_9]]</f>
        <v>212.9214454845617</v>
      </c>
      <c r="BG899" s="9">
        <f>ABS(Table6[[#This Row],[Red_9]]/Table6[[#This Row],[sales]])</f>
        <v>0.97372041130584308</v>
      </c>
      <c r="BH899" s="9">
        <f>'[1]10'!P$22+'[1]10'!P$30*Table6[[#This Row],[LNTV]]+'[1]10'!P$29*Table6[[#This Row],[LNRADIOLING]]+'[1]10'!P$24*Table6[[#This Row],[LNONLINELING]]+'[1]10'!P$23*Table6[[#This Row],[DL_DUM]]+'[1]10'!P$25*Table6[[#This Row],[CT_DUM]]+'[1]10'!P$26*Table6[[#This Row],[PA_DUM]]+'[1]10'!P$27*Table6[[#This Row],[NY_DUM]]+'[1]10'!P$28*Table6[[#This Row],[NJ_DUM]]</f>
        <v>5.7297216022120505</v>
      </c>
      <c r="BI899" s="9">
        <f>Table6[[#This Row],[sales]]-Table6[[#This Row],[Pred_10]]</f>
        <v>212.93822764927347</v>
      </c>
      <c r="BJ899" s="45">
        <f>ABS(Table6[[#This Row],[Red_10]]/Table6[[#This Row],[sales]])</f>
        <v>0.97379715856015825</v>
      </c>
      <c r="BK899" s="9">
        <f>'[1]11'!P$32+'[1]11'!P$40*Table6[[#This Row],[LNONLINELING]]+'[1]11'!P$39*Table6[[#This Row],[LNRADIOLING]]+'[1]11'!P$38*Table6[[#This Row],[LNTVLING]]+'[1]11'!P$33*Table6[[#This Row],[DL_DUM]]+'[1]11'!P$34*Table6[[#This Row],[CT_DUM]]+'[1]11'!P$35*Table6[[#This Row],[PA_DUM]]+'[1]11'!P$36*Table6[[#This Row],[NY_DUM]]+'[1]11'!P$37*Table6[[#This Row],[NJ_DUM]]</f>
        <v>5.7783210857352048</v>
      </c>
      <c r="BL899" s="9">
        <f>Table6[[#This Row],[sales]]-Table6[[#This Row],[ Pred_11]]</f>
        <v>212.88962816575031</v>
      </c>
      <c r="BM899" s="47">
        <f>ABS(Table6[[#This Row],[ Red_11]]/Table6[[#This Row],[sales]])</f>
        <v>0.97357490612815112</v>
      </c>
      <c r="BN899" s="9">
        <f>'[1]12'!K$22+'[1]12'!K$28*Table6[[#This Row],[COMBINE LN LING]]+'[1]12'!K$23*Table6[[#This Row],[DL_DUM]]+'[1]12'!K$24*Table6[[#This Row],[CT_DUM]]+'[1]12'!K$25*Table6[[#This Row],[PA_DUM]]+'[1]12'!K$26*Table6[[#This Row],[NY_DUM]]+'[1]12'!K$27*Table6[[#This Row],[NJ_DUM]]</f>
        <v>5.7746439906607838</v>
      </c>
      <c r="BO899" s="9">
        <f>Table6[[#This Row],[sales]]-Table6[[#This Row],[ Pred_12]]</f>
        <v>212.89330526082472</v>
      </c>
      <c r="BP899" s="47">
        <f>ABS(Table6[[#This Row],[ Red_12]]/Table6[[#This Row],[sales]])</f>
        <v>0.97359172201308986</v>
      </c>
      <c r="BQ899">
        <f>LN(G899+'2019 Totals and Calculations'!C$18)</f>
        <v>6.8034577360117696</v>
      </c>
      <c r="BR899">
        <f>LN(Table6[[#This Row],[PROF RADIO]]+'2019 Totals and Calculations'!D$18)</f>
        <v>5.1008194612928373</v>
      </c>
      <c r="BS899">
        <f>LN(Table6[[#This Row],[ONLINE LINGERING]]+'2019 Totals and Calculations'!E$18)</f>
        <v>4.4841535702769741</v>
      </c>
      <c r="BT899">
        <f>MONTH(Table6[[#This Row],[Date]])</f>
        <v>2</v>
      </c>
      <c r="BU899">
        <f t="shared" ref="BU899:BU943" si="392">IF($BT899=1,1,0)</f>
        <v>0</v>
      </c>
      <c r="BV899">
        <f t="shared" ref="BV899:BV943" si="393">IF($BT899=2,1,0)</f>
        <v>1</v>
      </c>
      <c r="BW899">
        <f t="shared" ref="BW899:BW943" si="394">IF($BT899=3,1,0)</f>
        <v>0</v>
      </c>
      <c r="BX899">
        <f t="shared" ref="BX899:BX943" si="395">IF($BT899=4,1,0)</f>
        <v>0</v>
      </c>
      <c r="BY899">
        <f t="shared" ref="BY899:BY943" si="396">IF($BT899=5,1,0)</f>
        <v>0</v>
      </c>
      <c r="BZ899">
        <f t="shared" ref="BZ899:BZ943" si="397">IF($BT899=6,1,0)</f>
        <v>0</v>
      </c>
      <c r="CA899">
        <f t="shared" ref="CA899:CA943" si="398">IF($BT899=7,1,0)</f>
        <v>0</v>
      </c>
      <c r="CB899">
        <f t="shared" ref="CB899:CB943" si="399">IF($BT899=8,1,0)</f>
        <v>0</v>
      </c>
      <c r="CC899">
        <f t="shared" ref="CC899:CC943" si="400">IF($BT899=9,1,0)</f>
        <v>0</v>
      </c>
      <c r="CD899">
        <f t="shared" ref="CD899:CD943" si="401">IF($BT899=10,1,0)</f>
        <v>0</v>
      </c>
      <c r="CE899">
        <f t="shared" ref="CE899:CE943" si="402">IF($BT899=11,1,0)</f>
        <v>0</v>
      </c>
      <c r="CF899">
        <f t="shared" ref="CF899:CF943" si="403">IF($BT899=12,1,0)</f>
        <v>0</v>
      </c>
      <c r="CG899">
        <f t="shared" si="378"/>
        <v>113</v>
      </c>
      <c r="CH89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223.03472845148085</v>
      </c>
      <c r="CI899" s="79">
        <f>Table6[[#This Row],[sales]]-CH899</f>
        <v>-4.3667791999953351</v>
      </c>
      <c r="CJ899">
        <f>ABS(Table6[[#This Row],[sales]]-CH899)/Table6[[#This Row],[sales]]</f>
        <v>1.9969909696153927E-2</v>
      </c>
      <c r="CK89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224.13152427194797</v>
      </c>
      <c r="CL899" s="79">
        <f>Table6[[#This Row],[sales]]-CK899</f>
        <v>-5.4635750204624571</v>
      </c>
      <c r="CM899">
        <f>ABS(Table6[[#This Row],[sales]]-CK899)/Table6[[#This Row],[sales]]</f>
        <v>2.4985714820871675E-2</v>
      </c>
      <c r="CN89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226.16792453617657</v>
      </c>
      <c r="CO899" s="79">
        <f>Table6[[#This Row],[sales]]-CN899</f>
        <v>-7.499975284691061</v>
      </c>
      <c r="CP899">
        <f>ABS(Table6[[#This Row],[sales]]-CN899)/Table6[[#This Row],[sales]]</f>
        <v>3.4298466283531538E-2</v>
      </c>
      <c r="CQ89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226.39271903961446</v>
      </c>
      <c r="CR899" s="79">
        <f>Table6[[#This Row],[sales]]-CQ899</f>
        <v>-7.7247697881289525</v>
      </c>
      <c r="CS899">
        <f>ABS(Table6[[#This Row],[sales]]-CQ899)/Table6[[#This Row],[sales]]</f>
        <v>3.5326483897486292E-2</v>
      </c>
    </row>
    <row r="900" spans="1:97" x14ac:dyDescent="0.2">
      <c r="A900">
        <v>899</v>
      </c>
      <c r="B900" t="s">
        <v>953</v>
      </c>
      <c r="C900" s="5">
        <v>43527</v>
      </c>
      <c r="D900" s="6">
        <v>100.691699755624</v>
      </c>
      <c r="E900" s="8">
        <f>YEAR(Table6[[#This Row],[Date]])</f>
        <v>2019</v>
      </c>
      <c r="F900" s="6">
        <f>Table6[[#This Row],[TV_State]]+Table6[[#This Row],[Radio_State]]+Table6[[#This Row],[Online]]</f>
        <v>236.61083580685187</v>
      </c>
      <c r="G900" s="6">
        <f t="shared" si="379"/>
        <v>408.00707898747015</v>
      </c>
      <c r="H900" s="6">
        <f>LN(Table6[[#This Row],[PROF TV LING]])</f>
        <v>6.0112845247131297</v>
      </c>
      <c r="I900" s="6">
        <f t="shared" si="380"/>
        <v>4.6120633708618497</v>
      </c>
      <c r="J900" s="6">
        <v>90.612757367485244</v>
      </c>
      <c r="K900" s="6">
        <f t="shared" si="385"/>
        <v>96.006381544247674</v>
      </c>
      <c r="L900" s="6">
        <f>0.5*J899+0.5*Table6[[#This Row],[Radio_State]]</f>
        <v>90.164179360715522</v>
      </c>
      <c r="M900" s="6">
        <f>LN(Table6[[#This Row],[RADIO LINGERING ]])</f>
        <v>4.5016322235896791</v>
      </c>
      <c r="N900" s="6">
        <f t="shared" si="381"/>
        <v>4.5065950129318075</v>
      </c>
      <c r="O900" s="6">
        <v>45.306378683742622</v>
      </c>
      <c r="P900" s="6">
        <f t="shared" si="382"/>
        <v>45.524309246014496</v>
      </c>
      <c r="Q900" s="6">
        <f>0.3*O899+0.7*Table6[[#This Row],[Online]]</f>
        <v>45.171805281711706</v>
      </c>
      <c r="R900" s="6">
        <f>LN(Table6[[#This Row],[ONLINE LINGERING]])</f>
        <v>3.8104731152551197</v>
      </c>
      <c r="S900" s="6">
        <f t="shared" si="383"/>
        <v>3.8134478323718626</v>
      </c>
      <c r="T900" s="6">
        <v>203.79065116431457</v>
      </c>
      <c r="U900" s="6">
        <f t="shared" si="384"/>
        <v>5.3170932471373993</v>
      </c>
      <c r="V900" s="8">
        <f>YEAR(Table6[[#This Row],[Date]])</f>
        <v>2019</v>
      </c>
      <c r="W900" s="8">
        <f>WEEKNUM(Table6[[#This Row],[Date]])</f>
        <v>10</v>
      </c>
      <c r="X900" t="s">
        <v>1067</v>
      </c>
      <c r="Y900" s="9">
        <f>Table6[[#This Row],[LNTVLING]]+Table6[[#This Row],[LNRADIOLING]]+Table6[[#This Row],[LNONLINELING]]</f>
        <v>14.323389863557928</v>
      </c>
      <c r="Z900">
        <f t="shared" ref="Z900:Z943" si="404">IF(V900&lt;2019,1,IF(W900&lt;41,1,0))</f>
        <v>1</v>
      </c>
      <c r="AA900">
        <f t="shared" si="386"/>
        <v>0</v>
      </c>
      <c r="AB900">
        <f t="shared" si="387"/>
        <v>0</v>
      </c>
      <c r="AC900">
        <f t="shared" si="388"/>
        <v>0</v>
      </c>
      <c r="AD900">
        <f t="shared" si="389"/>
        <v>0</v>
      </c>
      <c r="AE900">
        <f t="shared" si="390"/>
        <v>0</v>
      </c>
      <c r="AF900">
        <f t="shared" si="391"/>
        <v>1</v>
      </c>
      <c r="AG900" s="9">
        <f>'[1]1'!J$20+'[1]1'!J$21*Table6[[#This Row],[TV_State]]</f>
        <v>1428.755681507819</v>
      </c>
      <c r="AH900" s="9">
        <f>Table6[[#This Row],[sales]]-Table6[[#This Row],[Pred_1]]</f>
        <v>-1224.9650303435044</v>
      </c>
      <c r="AI900">
        <f>ABS(Table6[[#This Row],[Res_1]])/Table6[[#This Row],[sales]]</f>
        <v>6.0108990444111496</v>
      </c>
      <c r="AJ900" s="9">
        <f>'[1]2'!J$20+'[1]2'!J$21*Table6[[#This Row],[Radio_State]]</f>
        <v>2112.0767752473103</v>
      </c>
      <c r="AK900" s="9">
        <f>Table6[[#This Row],[sales]]-Table6[[#This Row],[ Pred_2 ]]</f>
        <v>-1908.2861240829957</v>
      </c>
      <c r="AL900">
        <f>ABS(Table6[[#This Row],[ Res_2 ]])/Table6[[#This Row],[sales]]</f>
        <v>9.3639532195437258</v>
      </c>
      <c r="AM900" s="10">
        <f>'[1]3'!J$20+'[1]3'!J$21*Data!O900</f>
        <v>2062.4796809355353</v>
      </c>
      <c r="AN900" s="9">
        <f>Table6[[#This Row],[sales]]-Table6[[#This Row],[Pred_3]]</f>
        <v>-1858.6890297712207</v>
      </c>
      <c r="AO900" s="9">
        <f>ABS(Table6[[#This Row],[Res_3]])/Table6[[#This Row],[sales]]</f>
        <v>9.1205804542651787</v>
      </c>
      <c r="AP900" s="9">
        <f>'[1]4'!L$21+'[1]4'!L$27*Table6[[#This Row],[TV_State]]+'[1]4'!L$22*Table6[[#This Row],[NJ_DUM]]+'[1]4'!L$23*Table6[[#This Row],[NY_DUM]]+'[1]4'!L$24*Table6[[#This Row],[PA_DUM]]+'[1]4'!L$25*Table6[[#This Row],[CT_DUM]]+'[1]4'!L$26*Table6[[#This Row],[DL_DUM]]</f>
        <v>260.04063441075584</v>
      </c>
      <c r="AQ900" s="9">
        <f>Table6[[#This Row],[sales]]-Table6[[#This Row],[Pred_4]]</f>
        <v>-56.249983246441275</v>
      </c>
      <c r="AR900">
        <f>ABS(Table6[[#This Row],[Res_4]]/Table6[[#This Row],[sales]])</f>
        <v>0.27601846760422499</v>
      </c>
      <c r="AS900" s="9">
        <f>'[1]5'!L$20+'[1]5'!L$26*Table6[[#This Row],[Radio_State]]+'[1]5'!L$21*Table6[[#This Row],[NJ_DUM]]+'[1]5'!L$22*Table6[[#This Row],[NY_DUM]]+'[1]5'!L$23*Table6[[#This Row],[PA_DUM]]+'[1]5'!L$24*Table6[[#This Row],[CT_DUM]]+'[1]5'!L$25*Table6[[#This Row],[DL_DUM]]</f>
        <v>356.01453628128934</v>
      </c>
      <c r="AT900" s="9">
        <f>Table6[[#This Row],[sales]]-Table6[[#This Row],[Pred_5]]</f>
        <v>-152.22388511697477</v>
      </c>
      <c r="AU900" s="9">
        <f>ABS(Table6[[#This Row],[Red_5]]/Table6[[#This Row],[sales]])</f>
        <v>0.74696206252483099</v>
      </c>
      <c r="AV900" s="9">
        <f>'[1]6'!L$20+'[1]6'!L$26*Table6[[#This Row],[Online]]+'[1]6'!L$21*Table6[[#This Row],[NJ_DUM]]+'[1]6'!L$22*Table6[[#This Row],[NY_DUM]]+'[1]6'!L$23*Table6[[#This Row],[PA_DUM]]+'[1]6'!L$24*Table6[[#This Row],[CT_DUM]]+'[1]6'!L$25*Table6[[#This Row],[DL_DUM]]</f>
        <v>191.23122885412701</v>
      </c>
      <c r="AW900" s="9">
        <f>Table6[[#This Row],[sales]]-Table6[[#This Row],[Pred_6]]</f>
        <v>12.559422310187557</v>
      </c>
      <c r="AX900" s="9">
        <f>ABS(Table6[[#This Row],[Red_6]]/Table6[[#This Row],[sales]])</f>
        <v>6.1629040578809517E-2</v>
      </c>
      <c r="AY900" s="9">
        <f>'[1]7'!L$21+'[1]7'!L$27*Table6[[#This Row],[LNTV]]+'[1]7'!L$22*Table6[[#This Row],[NJ_DUM]]+'[1]7'!L$23*Table6[[#This Row],[NY_DUM]]+'[1]7'!L$24*Table6[[#This Row],[PA_DUM]]+'[1]7'!L$25*Table6[[#This Row],[CT_DUM]]+'[1]7'!L$26*Table6[[#This Row],[DL_DUM]]</f>
        <v>5.656054144638051</v>
      </c>
      <c r="AZ900" s="9">
        <f>Table6[[#This Row],[sales]]-Table6[[#This Row],[Pred_7]]</f>
        <v>198.13459701967651</v>
      </c>
      <c r="BA900" s="9">
        <f>ABS(Table6[[#This Row],[Red_7]]/Table6[[#This Row],[sales]])</f>
        <v>0.97224576244139072</v>
      </c>
      <c r="BB900" s="9">
        <f>'[1]8'!O$22+'[1]8'!O$28*Table6[[#This Row],[LNRADIOLING]]+'[1]8'!O$23*Table6[[#This Row],[DL_DUM]]+'[1]8'!O$24*Table6[[#This Row],[CT_DUM]]+'[1]8'!O$25*Table6[[#This Row],[PA_DUM]]+'[1]8'!O$26*Table6[[#This Row],[NY_DUM]]+'[1]8'!O$27*Table6[[#This Row],[NJ_DUM]]</f>
        <v>5.842898833034293</v>
      </c>
      <c r="BC900" s="9">
        <f>Table6[[#This Row],[sales]]-Table6[[#This Row],[Pred_8]]</f>
        <v>197.94775233128027</v>
      </c>
      <c r="BD900" s="9">
        <f>ABS(Table6[[#This Row],[Red_8]]/Table6[[#This Row],[sales]])</f>
        <v>0.97132891622038531</v>
      </c>
      <c r="BE900" s="9">
        <f>'[1]9'!M$19+'[1]9'!M$21*Table6[[#This Row],[LNONLINE]]+'[1]9'!M$20*Table6[[#This Row],[DL_DUM]]+'[1]9'!M$22*Table6[[#This Row],[CT_DUM]]+'[1]9'!M$23*Table6[[#This Row],[PA_DUM]]+'[1]9'!M$24*Table6[[#This Row],[NY_DUM]]+'[1]9'!M$25*Table6[[#This Row],[NJ_DUM]]</f>
        <v>5.7496542152551386</v>
      </c>
      <c r="BF900" s="9">
        <f>Table6[[#This Row],[sales]]-Table6[[#This Row],[Pred_9]]</f>
        <v>198.04099694905943</v>
      </c>
      <c r="BG900" s="9">
        <f>ABS(Table6[[#This Row],[Red_9]]/Table6[[#This Row],[sales]])</f>
        <v>0.97178646722798268</v>
      </c>
      <c r="BH900" s="9">
        <f>'[1]10'!P$22+'[1]10'!P$30*Table6[[#This Row],[LNTV]]+'[1]10'!P$29*Table6[[#This Row],[LNRADIOLING]]+'[1]10'!P$24*Table6[[#This Row],[LNONLINELING]]+'[1]10'!P$23*Table6[[#This Row],[DL_DUM]]+'[1]10'!P$25*Table6[[#This Row],[CT_DUM]]+'[1]10'!P$26*Table6[[#This Row],[PA_DUM]]+'[1]10'!P$27*Table6[[#This Row],[NY_DUM]]+'[1]10'!P$28*Table6[[#This Row],[NJ_DUM]]</f>
        <v>5.7227735667942179</v>
      </c>
      <c r="BI900" s="9">
        <f>Table6[[#This Row],[sales]]-Table6[[#This Row],[Pred_10]]</f>
        <v>198.06787759752035</v>
      </c>
      <c r="BJ900" s="45">
        <f>ABS(Table6[[#This Row],[Red_10]]/Table6[[#This Row],[sales]])</f>
        <v>0.97191837047431584</v>
      </c>
      <c r="BK900" s="9">
        <f>'[1]11'!P$32+'[1]11'!P$40*Table6[[#This Row],[LNONLINELING]]+'[1]11'!P$39*Table6[[#This Row],[LNRADIOLING]]+'[1]11'!P$38*Table6[[#This Row],[LNTVLING]]+'[1]11'!P$33*Table6[[#This Row],[DL_DUM]]+'[1]11'!P$34*Table6[[#This Row],[CT_DUM]]+'[1]11'!P$35*Table6[[#This Row],[PA_DUM]]+'[1]11'!P$36*Table6[[#This Row],[NY_DUM]]+'[1]11'!P$37*Table6[[#This Row],[NJ_DUM]]</f>
        <v>5.8283129763004649</v>
      </c>
      <c r="BL900" s="9">
        <f>Table6[[#This Row],[sales]]-Table6[[#This Row],[ Pred_11]]</f>
        <v>197.96233818801412</v>
      </c>
      <c r="BM900" s="47">
        <f>ABS(Table6[[#This Row],[ Red_11]]/Table6[[#This Row],[sales]])</f>
        <v>0.97140048896746922</v>
      </c>
      <c r="BN900" s="9">
        <f>'[1]12'!K$22+'[1]12'!K$28*Table6[[#This Row],[COMBINE LN LING]]+'[1]12'!K$23*Table6[[#This Row],[DL_DUM]]+'[1]12'!K$24*Table6[[#This Row],[CT_DUM]]+'[1]12'!K$25*Table6[[#This Row],[PA_DUM]]+'[1]12'!K$26*Table6[[#This Row],[NY_DUM]]+'[1]12'!K$27*Table6[[#This Row],[NJ_DUM]]</f>
        <v>5.7496367546350706</v>
      </c>
      <c r="BO900" s="9">
        <f>Table6[[#This Row],[sales]]-Table6[[#This Row],[ Pred_12]]</f>
        <v>198.04101440967949</v>
      </c>
      <c r="BP900" s="47">
        <f>ABS(Table6[[#This Row],[ Red_12]]/Table6[[#This Row],[sales]])</f>
        <v>0.97178655290718319</v>
      </c>
      <c r="BQ900">
        <f>LN(G900+'2019 Totals and Calculations'!C$18)</f>
        <v>6.6454167850299051</v>
      </c>
      <c r="BR900">
        <f>LN(Table6[[#This Row],[PROF RADIO]]+'2019 Totals and Calculations'!D$18)</f>
        <v>5.0674109357401971</v>
      </c>
      <c r="BS900">
        <f>LN(Table6[[#This Row],[ONLINE LINGERING]]+'2019 Totals and Calculations'!E$18)</f>
        <v>4.48918868189807</v>
      </c>
      <c r="BT900">
        <f>MONTH(Table6[[#This Row],[Date]])</f>
        <v>3</v>
      </c>
      <c r="BU900">
        <f t="shared" si="392"/>
        <v>0</v>
      </c>
      <c r="BV900">
        <f t="shared" si="393"/>
        <v>0</v>
      </c>
      <c r="BW900">
        <f t="shared" si="394"/>
        <v>1</v>
      </c>
      <c r="BX900">
        <f t="shared" si="395"/>
        <v>0</v>
      </c>
      <c r="BY900">
        <f t="shared" si="396"/>
        <v>0</v>
      </c>
      <c r="BZ900">
        <f t="shared" si="397"/>
        <v>0</v>
      </c>
      <c r="CA900">
        <f t="shared" si="398"/>
        <v>0</v>
      </c>
      <c r="CB900">
        <f t="shared" si="399"/>
        <v>0</v>
      </c>
      <c r="CC900">
        <f t="shared" si="400"/>
        <v>0</v>
      </c>
      <c r="CD900">
        <f t="shared" si="401"/>
        <v>0</v>
      </c>
      <c r="CE900">
        <f t="shared" si="402"/>
        <v>0</v>
      </c>
      <c r="CF900">
        <f t="shared" si="403"/>
        <v>0</v>
      </c>
      <c r="CG900">
        <f t="shared" si="378"/>
        <v>114</v>
      </c>
      <c r="CH90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213.35049637746266</v>
      </c>
      <c r="CI900" s="79">
        <f>Table6[[#This Row],[sales]]-CH900</f>
        <v>-9.559845213148094</v>
      </c>
      <c r="CJ900">
        <f>ABS(Table6[[#This Row],[sales]]-CH900)/Table6[[#This Row],[sales]]</f>
        <v>4.691012643872499E-2</v>
      </c>
      <c r="CK90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222.35196374306423</v>
      </c>
      <c r="CL900" s="79">
        <f>Table6[[#This Row],[sales]]-CK900</f>
        <v>-18.561312578749664</v>
      </c>
      <c r="CM900">
        <f>ABS(Table6[[#This Row],[sales]]-CK900)/Table6[[#This Row],[sales]]</f>
        <v>9.1080294766730227E-2</v>
      </c>
      <c r="CN90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227.07400178641072</v>
      </c>
      <c r="CO900" s="79">
        <f>Table6[[#This Row],[sales]]-CN900</f>
        <v>-23.283350622096151</v>
      </c>
      <c r="CP900">
        <f>ABS(Table6[[#This Row],[sales]]-CN900)/Table6[[#This Row],[sales]]</f>
        <v>0.11425131864033838</v>
      </c>
      <c r="CQ90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223.06418995595538</v>
      </c>
      <c r="CR900" s="79">
        <f>Table6[[#This Row],[sales]]-CQ900</f>
        <v>-19.273538791640817</v>
      </c>
      <c r="CS900">
        <f>ABS(Table6[[#This Row],[sales]]-CQ900)/Table6[[#This Row],[sales]]</f>
        <v>9.4575186258670604E-2</v>
      </c>
    </row>
    <row r="901" spans="1:97" x14ac:dyDescent="0.2">
      <c r="A901">
        <v>900</v>
      </c>
      <c r="B901" t="s">
        <v>953</v>
      </c>
      <c r="C901" s="5">
        <v>43534</v>
      </c>
      <c r="D901" s="6">
        <v>75.518774816718008</v>
      </c>
      <c r="E901" s="8">
        <f>YEAR(Table6[[#This Row],[Date]])</f>
        <v>2019</v>
      </c>
      <c r="F901" s="6">
        <f>Table6[[#This Row],[TV_State]]+Table6[[#This Row],[Radio_State]]+Table6[[#This Row],[Online]]</f>
        <v>212.79710222845819</v>
      </c>
      <c r="G901" s="6">
        <f t="shared" si="379"/>
        <v>308.26058773624447</v>
      </c>
      <c r="H901" s="6">
        <f>LN(Table6[[#This Row],[PROF TV LING]])</f>
        <v>5.7309454893418277</v>
      </c>
      <c r="I901" s="6">
        <f t="shared" si="380"/>
        <v>4.3243812984100689</v>
      </c>
      <c r="J901" s="6">
        <v>91.51888494116011</v>
      </c>
      <c r="K901" s="6">
        <f t="shared" si="385"/>
        <v>93.762633242703885</v>
      </c>
      <c r="L901" s="6">
        <f>0.5*J900+0.5*Table6[[#This Row],[Radio_State]]</f>
        <v>91.065821154322677</v>
      </c>
      <c r="M901" s="6">
        <f>LN(Table6[[#This Row],[RADIO LINGERING ]])</f>
        <v>4.5115825544428469</v>
      </c>
      <c r="N901" s="6">
        <f t="shared" si="381"/>
        <v>4.5165453437849763</v>
      </c>
      <c r="O901" s="6">
        <v>45.759442470580055</v>
      </c>
      <c r="P901" s="6">
        <f t="shared" si="382"/>
        <v>45.688902503210386</v>
      </c>
      <c r="Q901" s="6">
        <f>0.3*O900+0.7*Table6[[#This Row],[Online]]</f>
        <v>45.623523334528819</v>
      </c>
      <c r="R901" s="6">
        <f>LN(Table6[[#This Row],[ONLINE LINGERING]])</f>
        <v>3.8204234461082875</v>
      </c>
      <c r="S901" s="6">
        <f t="shared" si="383"/>
        <v>3.8233981632250309</v>
      </c>
      <c r="T901" s="6">
        <v>215.87586385482203</v>
      </c>
      <c r="U901" s="6">
        <f t="shared" si="384"/>
        <v>5.3747035381024819</v>
      </c>
      <c r="V901" s="8">
        <f>YEAR(Table6[[#This Row],[Date]])</f>
        <v>2019</v>
      </c>
      <c r="W901" s="8">
        <f>WEEKNUM(Table6[[#This Row],[Date]])</f>
        <v>11</v>
      </c>
      <c r="X901" t="s">
        <v>1068</v>
      </c>
      <c r="Y901" s="9">
        <f>Table6[[#This Row],[LNTVLING]]+Table6[[#This Row],[LNRADIOLING]]+Table6[[#This Row],[LNONLINELING]]</f>
        <v>14.062951489892962</v>
      </c>
      <c r="Z901">
        <f t="shared" si="404"/>
        <v>1</v>
      </c>
      <c r="AA901">
        <f t="shared" si="386"/>
        <v>0</v>
      </c>
      <c r="AB901">
        <f t="shared" si="387"/>
        <v>0</v>
      </c>
      <c r="AC901">
        <f t="shared" si="388"/>
        <v>0</v>
      </c>
      <c r="AD901">
        <f t="shared" si="389"/>
        <v>0</v>
      </c>
      <c r="AE901">
        <f t="shared" si="390"/>
        <v>0</v>
      </c>
      <c r="AF901">
        <f t="shared" si="391"/>
        <v>1</v>
      </c>
      <c r="AG901" s="9">
        <f>'[1]1'!J$20+'[1]1'!J$21*Table6[[#This Row],[TV_State]]</f>
        <v>1403.9998974949451</v>
      </c>
      <c r="AH901" s="9">
        <f>Table6[[#This Row],[sales]]-Table6[[#This Row],[Pred_1]]</f>
        <v>-1188.1240336401231</v>
      </c>
      <c r="AI901">
        <f>ABS(Table6[[#This Row],[Res_1]])/Table6[[#This Row],[sales]]</f>
        <v>5.5037372516973209</v>
      </c>
      <c r="AJ901" s="9">
        <f>'[1]2'!J$20+'[1]2'!J$21*Table6[[#This Row],[Radio_State]]</f>
        <v>2116.0547249598085</v>
      </c>
      <c r="AK901" s="9">
        <f>Table6[[#This Row],[sales]]-Table6[[#This Row],[ Pred_2 ]]</f>
        <v>-1900.1788611049865</v>
      </c>
      <c r="AL901">
        <f>ABS(Table6[[#This Row],[ Res_2 ]])/Table6[[#This Row],[sales]]</f>
        <v>8.8021830100602152</v>
      </c>
      <c r="AM901" s="10">
        <f>'[1]3'!J$20+'[1]3'!J$21*Data!O901</f>
        <v>2065.0971759276422</v>
      </c>
      <c r="AN901" s="9">
        <f>Table6[[#This Row],[sales]]-Table6[[#This Row],[Pred_3]]</f>
        <v>-1849.2213120728202</v>
      </c>
      <c r="AO901" s="9">
        <f>ABS(Table6[[#This Row],[Res_3]])/Table6[[#This Row],[sales]]</f>
        <v>8.5661327721029252</v>
      </c>
      <c r="AP901" s="9">
        <f>'[1]4'!L$21+'[1]4'!L$27*Table6[[#This Row],[TV_State]]+'[1]4'!L$22*Table6[[#This Row],[NJ_DUM]]+'[1]4'!L$23*Table6[[#This Row],[NY_DUM]]+'[1]4'!L$24*Table6[[#This Row],[PA_DUM]]+'[1]4'!L$25*Table6[[#This Row],[CT_DUM]]+'[1]4'!L$26*Table6[[#This Row],[DL_DUM]]</f>
        <v>254.48797439452269</v>
      </c>
      <c r="AQ901" s="9">
        <f>Table6[[#This Row],[sales]]-Table6[[#This Row],[Pred_4]]</f>
        <v>-38.612110539700666</v>
      </c>
      <c r="AR901">
        <f>ABS(Table6[[#This Row],[Res_4]]/Table6[[#This Row],[sales]])</f>
        <v>0.17886256411540091</v>
      </c>
      <c r="AS901" s="9">
        <f>'[1]5'!L$20+'[1]5'!L$26*Table6[[#This Row],[Radio_State]]+'[1]5'!L$21*Table6[[#This Row],[NJ_DUM]]+'[1]5'!L$22*Table6[[#This Row],[NY_DUM]]+'[1]5'!L$23*Table6[[#This Row],[PA_DUM]]+'[1]5'!L$24*Table6[[#This Row],[CT_DUM]]+'[1]5'!L$25*Table6[[#This Row],[DL_DUM]]</f>
        <v>357.6107663608318</v>
      </c>
      <c r="AT901" s="9">
        <f>Table6[[#This Row],[sales]]-Table6[[#This Row],[Pred_5]]</f>
        <v>-141.73490250600977</v>
      </c>
      <c r="AU901" s="9">
        <f>ABS(Table6[[#This Row],[Red_5]]/Table6[[#This Row],[sales]])</f>
        <v>0.65655743062284833</v>
      </c>
      <c r="AV901" s="9">
        <f>'[1]6'!L$20+'[1]6'!L$26*Table6[[#This Row],[Online]]+'[1]6'!L$21*Table6[[#This Row],[NJ_DUM]]+'[1]6'!L$22*Table6[[#This Row],[NY_DUM]]+'[1]6'!L$23*Table6[[#This Row],[PA_DUM]]+'[1]6'!L$24*Table6[[#This Row],[CT_DUM]]+'[1]6'!L$25*Table6[[#This Row],[DL_DUM]]</f>
        <v>193.2030791545329</v>
      </c>
      <c r="AW901" s="9">
        <f>Table6[[#This Row],[sales]]-Table6[[#This Row],[Pred_6]]</f>
        <v>22.672784700289128</v>
      </c>
      <c r="AX901" s="9">
        <f>ABS(Table6[[#This Row],[Red_6]]/Table6[[#This Row],[sales]])</f>
        <v>0.1050269552854539</v>
      </c>
      <c r="AY901" s="9">
        <f>'[1]7'!L$21+'[1]7'!L$27*Table6[[#This Row],[LNTV]]+'[1]7'!L$22*Table6[[#This Row],[NJ_DUM]]+'[1]7'!L$23*Table6[[#This Row],[NY_DUM]]+'[1]7'!L$24*Table6[[#This Row],[PA_DUM]]+'[1]7'!L$25*Table6[[#This Row],[CT_DUM]]+'[1]7'!L$26*Table6[[#This Row],[DL_DUM]]</f>
        <v>5.6242122013346609</v>
      </c>
      <c r="AZ901" s="9">
        <f>Table6[[#This Row],[sales]]-Table6[[#This Row],[Pred_7]]</f>
        <v>210.25165165348736</v>
      </c>
      <c r="BA901" s="9">
        <f>ABS(Table6[[#This Row],[Red_7]]/Table6[[#This Row],[sales]])</f>
        <v>0.97394700778074483</v>
      </c>
      <c r="BB901" s="9">
        <f>'[1]8'!O$22+'[1]8'!O$28*Table6[[#This Row],[LNRADIOLING]]+'[1]8'!O$23*Table6[[#This Row],[DL_DUM]]+'[1]8'!O$24*Table6[[#This Row],[CT_DUM]]+'[1]8'!O$25*Table6[[#This Row],[PA_DUM]]+'[1]8'!O$26*Table6[[#This Row],[NY_DUM]]+'[1]8'!O$27*Table6[[#This Row],[NJ_DUM]]</f>
        <v>5.8436086990380689</v>
      </c>
      <c r="BC901" s="9">
        <f>Table6[[#This Row],[sales]]-Table6[[#This Row],[Pred_8]]</f>
        <v>210.03225515578396</v>
      </c>
      <c r="BD901" s="9">
        <f>ABS(Table6[[#This Row],[Red_8]]/Table6[[#This Row],[sales]])</f>
        <v>0.97293069917733865</v>
      </c>
      <c r="BE901" s="9">
        <f>'[1]9'!M$19+'[1]9'!M$21*Table6[[#This Row],[LNONLINE]]+'[1]9'!M$20*Table6[[#This Row],[DL_DUM]]+'[1]9'!M$22*Table6[[#This Row],[CT_DUM]]+'[1]9'!M$23*Table6[[#This Row],[PA_DUM]]+'[1]9'!M$24*Table6[[#This Row],[NY_DUM]]+'[1]9'!M$25*Table6[[#This Row],[NJ_DUM]]</f>
        <v>5.7528046635864705</v>
      </c>
      <c r="BF901" s="9">
        <f>Table6[[#This Row],[sales]]-Table6[[#This Row],[Pred_9]]</f>
        <v>210.12305919123557</v>
      </c>
      <c r="BG901" s="9">
        <f>ABS(Table6[[#This Row],[Red_9]]/Table6[[#This Row],[sales]])</f>
        <v>0.97335132996871176</v>
      </c>
      <c r="BH901" s="9">
        <f>'[1]10'!P$22+'[1]10'!P$30*Table6[[#This Row],[LNTV]]+'[1]10'!P$29*Table6[[#This Row],[LNRADIOLING]]+'[1]10'!P$24*Table6[[#This Row],[LNONLINELING]]+'[1]10'!P$23*Table6[[#This Row],[DL_DUM]]+'[1]10'!P$25*Table6[[#This Row],[CT_DUM]]+'[1]10'!P$26*Table6[[#This Row],[PA_DUM]]+'[1]10'!P$27*Table6[[#This Row],[NY_DUM]]+'[1]10'!P$28*Table6[[#This Row],[NJ_DUM]]</f>
        <v>5.7158255313763853</v>
      </c>
      <c r="BI901" s="9">
        <f>Table6[[#This Row],[sales]]-Table6[[#This Row],[Pred_10]]</f>
        <v>210.16003832344563</v>
      </c>
      <c r="BJ901" s="45">
        <f>ABS(Table6[[#This Row],[Red_10]]/Table6[[#This Row],[sales]])</f>
        <v>0.97352262810065548</v>
      </c>
      <c r="BK901" s="9">
        <f>'[1]11'!P$32+'[1]11'!P$40*Table6[[#This Row],[LNONLINELING]]+'[1]11'!P$39*Table6[[#This Row],[LNRADIOLING]]+'[1]11'!P$38*Table6[[#This Row],[LNTVLING]]+'[1]11'!P$33*Table6[[#This Row],[DL_DUM]]+'[1]11'!P$34*Table6[[#This Row],[CT_DUM]]+'[1]11'!P$35*Table6[[#This Row],[PA_DUM]]+'[1]11'!P$36*Table6[[#This Row],[NY_DUM]]+'[1]11'!P$37*Table6[[#This Row],[NJ_DUM]]</f>
        <v>5.8784035094597602</v>
      </c>
      <c r="BL901" s="9">
        <f>Table6[[#This Row],[sales]]-Table6[[#This Row],[ Pred_11]]</f>
        <v>209.99746034536227</v>
      </c>
      <c r="BM901" s="47">
        <f>ABS(Table6[[#This Row],[ Red_11]]/Table6[[#This Row],[sales]])</f>
        <v>0.97276951946136492</v>
      </c>
      <c r="BN901" s="9">
        <f>'[1]12'!K$22+'[1]12'!K$28*Table6[[#This Row],[COMBINE LN LING]]+'[1]12'!K$23*Table6[[#This Row],[DL_DUM]]+'[1]12'!K$24*Table6[[#This Row],[CT_DUM]]+'[1]12'!K$25*Table6[[#This Row],[PA_DUM]]+'[1]12'!K$26*Table6[[#This Row],[NY_DUM]]+'[1]12'!K$27*Table6[[#This Row],[NJ_DUM]]</f>
        <v>5.7245732397024938</v>
      </c>
      <c r="BO901" s="9">
        <f>Table6[[#This Row],[sales]]-Table6[[#This Row],[ Pred_12]]</f>
        <v>210.15129061511954</v>
      </c>
      <c r="BP901" s="47">
        <f>ABS(Table6[[#This Row],[ Red_12]]/Table6[[#This Row],[sales]])</f>
        <v>0.97348210616286257</v>
      </c>
      <c r="BQ901">
        <f>LN(G901+'2019 Totals and Calculations'!C$18)</f>
        <v>6.5065372916371089</v>
      </c>
      <c r="BR901">
        <f>LN(Table6[[#This Row],[PROF RADIO]]+'2019 Totals and Calculations'!D$18)</f>
        <v>5.0531774052478315</v>
      </c>
      <c r="BS901">
        <f>LN(Table6[[#This Row],[ONLINE LINGERING]]+'2019 Totals and Calculations'!E$18)</f>
        <v>4.4942485404579431</v>
      </c>
      <c r="BT901">
        <f>MONTH(Table6[[#This Row],[Date]])</f>
        <v>3</v>
      </c>
      <c r="BU901">
        <f t="shared" si="392"/>
        <v>0</v>
      </c>
      <c r="BV901">
        <f t="shared" si="393"/>
        <v>0</v>
      </c>
      <c r="BW901">
        <f t="shared" si="394"/>
        <v>1</v>
      </c>
      <c r="BX901">
        <f t="shared" si="395"/>
        <v>0</v>
      </c>
      <c r="BY901">
        <f t="shared" si="396"/>
        <v>0</v>
      </c>
      <c r="BZ901">
        <f t="shared" si="397"/>
        <v>0</v>
      </c>
      <c r="CA901">
        <f t="shared" si="398"/>
        <v>0</v>
      </c>
      <c r="CB901">
        <f t="shared" si="399"/>
        <v>0</v>
      </c>
      <c r="CC901">
        <f t="shared" si="400"/>
        <v>0</v>
      </c>
      <c r="CD901">
        <f t="shared" si="401"/>
        <v>0</v>
      </c>
      <c r="CE901">
        <f t="shared" si="402"/>
        <v>0</v>
      </c>
      <c r="CF901">
        <f t="shared" si="403"/>
        <v>0</v>
      </c>
      <c r="CG901">
        <f t="shared" si="378"/>
        <v>115</v>
      </c>
      <c r="CH90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205.25541730719436</v>
      </c>
      <c r="CI901" s="79">
        <f>Table6[[#This Row],[sales]]-CH901</f>
        <v>10.620446547627665</v>
      </c>
      <c r="CJ901">
        <f>ABS(Table6[[#This Row],[sales]]-CH901)/Table6[[#This Row],[sales]]</f>
        <v>4.919700775242751E-2</v>
      </c>
      <c r="CK90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221.8865825426351</v>
      </c>
      <c r="CL901" s="79">
        <f>Table6[[#This Row],[sales]]-CK901</f>
        <v>-6.0107186878130676</v>
      </c>
      <c r="CM901">
        <f>ABS(Table6[[#This Row],[sales]]-CK901)/Table6[[#This Row],[sales]]</f>
        <v>2.7843403058043194E-2</v>
      </c>
      <c r="CN90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227.98555156306841</v>
      </c>
      <c r="CO901" s="79">
        <f>Table6[[#This Row],[sales]]-CN901</f>
        <v>-12.109687708246383</v>
      </c>
      <c r="CP901">
        <f>ABS(Table6[[#This Row],[sales]]-CN901)/Table6[[#This Row],[sales]]</f>
        <v>5.6095607410702616E-2</v>
      </c>
      <c r="CQ90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220.74916254460024</v>
      </c>
      <c r="CR901" s="79">
        <f>Table6[[#This Row],[sales]]-CQ901</f>
        <v>-4.8732986897782098</v>
      </c>
      <c r="CS901">
        <f>ABS(Table6[[#This Row],[sales]]-CQ901)/Table6[[#This Row],[sales]]</f>
        <v>2.2574541696127437E-2</v>
      </c>
    </row>
    <row r="902" spans="1:97" x14ac:dyDescent="0.2">
      <c r="A902">
        <v>901</v>
      </c>
      <c r="B902" t="s">
        <v>953</v>
      </c>
      <c r="C902" s="5">
        <v>43541</v>
      </c>
      <c r="D902" s="6">
        <v>56.639081112538491</v>
      </c>
      <c r="E902" s="8">
        <f>YEAR(Table6[[#This Row],[Date]])</f>
        <v>2019</v>
      </c>
      <c r="F902" s="6">
        <f>Table6[[#This Row],[TV_State]]+Table6[[#This Row],[Radio_State]]+Table6[[#This Row],[Online]]</f>
        <v>195.29019179839602</v>
      </c>
      <c r="G902" s="6">
        <f t="shared" si="379"/>
        <v>232.77413574913265</v>
      </c>
      <c r="H902" s="6">
        <f>LN(Table6[[#This Row],[PROF TV LING]])</f>
        <v>5.450068608951173</v>
      </c>
      <c r="I902" s="6">
        <f t="shared" si="380"/>
        <v>4.0366992259582881</v>
      </c>
      <c r="J902" s="6">
        <v>92.434073790571688</v>
      </c>
      <c r="K902" s="6">
        <f t="shared" si="385"/>
        <v>93.098353516637786</v>
      </c>
      <c r="L902" s="6">
        <f>0.5*J901+0.5*Table6[[#This Row],[Radio_State]]</f>
        <v>91.976479365865899</v>
      </c>
      <c r="M902" s="6">
        <f>LN(Table6[[#This Row],[RADIO LINGERING ]])</f>
        <v>4.5215328852960148</v>
      </c>
      <c r="N902" s="6">
        <f t="shared" si="381"/>
        <v>4.5264956746381442</v>
      </c>
      <c r="O902" s="6">
        <v>46.217036895285844</v>
      </c>
      <c r="P902" s="6">
        <f t="shared" si="382"/>
        <v>46.058596577663202</v>
      </c>
      <c r="Q902" s="6">
        <f>0.3*O901+0.7*Table6[[#This Row],[Online]]</f>
        <v>46.079758567874109</v>
      </c>
      <c r="R902" s="6">
        <f>LN(Table6[[#This Row],[ONLINE LINGERING]])</f>
        <v>3.8303737769614559</v>
      </c>
      <c r="S902" s="6">
        <f t="shared" si="383"/>
        <v>3.8333484940781983</v>
      </c>
      <c r="T902" s="6">
        <v>211.77927116389785</v>
      </c>
      <c r="U902" s="6">
        <f t="shared" si="384"/>
        <v>5.3555445585188997</v>
      </c>
      <c r="V902" s="8">
        <f>YEAR(Table6[[#This Row],[Date]])</f>
        <v>2019</v>
      </c>
      <c r="W902" s="8">
        <f>WEEKNUM(Table6[[#This Row],[Date]])</f>
        <v>12</v>
      </c>
      <c r="X902" t="s">
        <v>1069</v>
      </c>
      <c r="Y902" s="9">
        <f>Table6[[#This Row],[LNTVLING]]+Table6[[#This Row],[LNRADIOLING]]+Table6[[#This Row],[LNONLINELING]]</f>
        <v>13.801975271208644</v>
      </c>
      <c r="Z902">
        <f t="shared" si="404"/>
        <v>1</v>
      </c>
      <c r="AA902">
        <f t="shared" si="386"/>
        <v>0</v>
      </c>
      <c r="AB902">
        <f t="shared" si="387"/>
        <v>0</v>
      </c>
      <c r="AC902">
        <f t="shared" si="388"/>
        <v>0</v>
      </c>
      <c r="AD902">
        <f t="shared" si="389"/>
        <v>0</v>
      </c>
      <c r="AE902">
        <f t="shared" si="390"/>
        <v>0</v>
      </c>
      <c r="AF902">
        <f t="shared" si="391"/>
        <v>1</v>
      </c>
      <c r="AG902" s="9">
        <f>'[1]1'!J$20+'[1]1'!J$21*Table6[[#This Row],[TV_State]]</f>
        <v>1385.4330594852897</v>
      </c>
      <c r="AH902" s="9">
        <f>Table6[[#This Row],[sales]]-Table6[[#This Row],[Pred_1]]</f>
        <v>-1173.6537883213919</v>
      </c>
      <c r="AI902">
        <f>ABS(Table6[[#This Row],[Res_1]])/Table6[[#This Row],[sales]]</f>
        <v>5.5418728276436973</v>
      </c>
      <c r="AJ902" s="9">
        <f>'[1]2'!J$20+'[1]2'!J$21*Table6[[#This Row],[Radio_State]]</f>
        <v>2120.0724541694312</v>
      </c>
      <c r="AK902" s="9">
        <f>Table6[[#This Row],[sales]]-Table6[[#This Row],[ Pred_2 ]]</f>
        <v>-1908.2931830055334</v>
      </c>
      <c r="AL902">
        <f>ABS(Table6[[#This Row],[ Res_2 ]])/Table6[[#This Row],[sales]]</f>
        <v>9.0107647104361241</v>
      </c>
      <c r="AM902" s="10">
        <f>'[1]3'!J$20+'[1]3'!J$21*Data!O902</f>
        <v>2067.74084586967</v>
      </c>
      <c r="AN902" s="9">
        <f>Table6[[#This Row],[sales]]-Table6[[#This Row],[Pred_3]]</f>
        <v>-1855.9615747057721</v>
      </c>
      <c r="AO902" s="9">
        <f>ABS(Table6[[#This Row],[Res_3]])/Table6[[#This Row],[sales]]</f>
        <v>8.7636602227676335</v>
      </c>
      <c r="AP902" s="9">
        <f>'[1]4'!L$21+'[1]4'!L$27*Table6[[#This Row],[TV_State]]+'[1]4'!L$22*Table6[[#This Row],[NJ_DUM]]+'[1]4'!L$23*Table6[[#This Row],[NY_DUM]]+'[1]4'!L$24*Table6[[#This Row],[PA_DUM]]+'[1]4'!L$25*Table6[[#This Row],[CT_DUM]]+'[1]4'!L$26*Table6[[#This Row],[DL_DUM]]</f>
        <v>250.32347938234784</v>
      </c>
      <c r="AQ902" s="9">
        <f>Table6[[#This Row],[sales]]-Table6[[#This Row],[Pred_4]]</f>
        <v>-38.544208218449995</v>
      </c>
      <c r="AR902">
        <f>ABS(Table6[[#This Row],[Res_4]]/Table6[[#This Row],[sales]])</f>
        <v>0.18200179841312369</v>
      </c>
      <c r="AS902" s="9">
        <f>'[1]5'!L$20+'[1]5'!L$26*Table6[[#This Row],[Radio_State]]+'[1]5'!L$21*Table6[[#This Row],[NJ_DUM]]+'[1]5'!L$22*Table6[[#This Row],[NY_DUM]]+'[1]5'!L$23*Table6[[#This Row],[PA_DUM]]+'[1]5'!L$24*Table6[[#This Row],[CT_DUM]]+'[1]5'!L$25*Table6[[#This Row],[DL_DUM]]</f>
        <v>359.22295874116958</v>
      </c>
      <c r="AT902" s="9">
        <f>Table6[[#This Row],[sales]]-Table6[[#This Row],[Pred_5]]</f>
        <v>-147.44368757727173</v>
      </c>
      <c r="AU902" s="9">
        <f>ABS(Table6[[#This Row],[Red_5]]/Table6[[#This Row],[sales]])</f>
        <v>0.6962139720613344</v>
      </c>
      <c r="AV902" s="9">
        <f>'[1]6'!L$20+'[1]6'!L$26*Table6[[#This Row],[Online]]+'[1]6'!L$21*Table6[[#This Row],[NJ_DUM]]+'[1]6'!L$22*Table6[[#This Row],[NY_DUM]]+'[1]6'!L$23*Table6[[#This Row],[PA_DUM]]+'[1]6'!L$24*Table6[[#This Row],[CT_DUM]]+'[1]6'!L$25*Table6[[#This Row],[DL_DUM]]</f>
        <v>195.19464795794281</v>
      </c>
      <c r="AW902" s="9">
        <f>Table6[[#This Row],[sales]]-Table6[[#This Row],[Pred_6]]</f>
        <v>16.58462320595504</v>
      </c>
      <c r="AX902" s="9">
        <f>ABS(Table6[[#This Row],[Red_6]]/Table6[[#This Row],[sales]])</f>
        <v>7.8310889988473201E-2</v>
      </c>
      <c r="AY902" s="9">
        <f>'[1]7'!L$21+'[1]7'!L$27*Table6[[#This Row],[LNTV]]+'[1]7'!L$22*Table6[[#This Row],[NJ_DUM]]+'[1]7'!L$23*Table6[[#This Row],[NY_DUM]]+'[1]7'!L$24*Table6[[#This Row],[PA_DUM]]+'[1]7'!L$25*Table6[[#This Row],[CT_DUM]]+'[1]7'!L$26*Table6[[#This Row],[DL_DUM]]</f>
        <v>5.5923702580312717</v>
      </c>
      <c r="AZ902" s="9">
        <f>Table6[[#This Row],[sales]]-Table6[[#This Row],[Pred_7]]</f>
        <v>206.18690090586657</v>
      </c>
      <c r="BA902" s="9">
        <f>ABS(Table6[[#This Row],[Red_7]]/Table6[[#This Row],[sales]])</f>
        <v>0.97359340115160142</v>
      </c>
      <c r="BB902" s="9">
        <f>'[1]8'!O$22+'[1]8'!O$28*Table6[[#This Row],[LNRADIOLING]]+'[1]8'!O$23*Table6[[#This Row],[DL_DUM]]+'[1]8'!O$24*Table6[[#This Row],[CT_DUM]]+'[1]8'!O$25*Table6[[#This Row],[PA_DUM]]+'[1]8'!O$26*Table6[[#This Row],[NY_DUM]]+'[1]8'!O$27*Table6[[#This Row],[NJ_DUM]]</f>
        <v>5.8443185650418457</v>
      </c>
      <c r="BC902" s="9">
        <f>Table6[[#This Row],[sales]]-Table6[[#This Row],[Pred_8]]</f>
        <v>205.934952598856</v>
      </c>
      <c r="BD902" s="9">
        <f>ABS(Table6[[#This Row],[Red_8]]/Table6[[#This Row],[sales]])</f>
        <v>0.97240372708375755</v>
      </c>
      <c r="BE902" s="9">
        <f>'[1]9'!M$19+'[1]9'!M$21*Table6[[#This Row],[LNONLINE]]+'[1]9'!M$20*Table6[[#This Row],[DL_DUM]]+'[1]9'!M$22*Table6[[#This Row],[CT_DUM]]+'[1]9'!M$23*Table6[[#This Row],[PA_DUM]]+'[1]9'!M$24*Table6[[#This Row],[NY_DUM]]+'[1]9'!M$25*Table6[[#This Row],[NJ_DUM]]</f>
        <v>5.7559551119178032</v>
      </c>
      <c r="BF902" s="9">
        <f>Table6[[#This Row],[sales]]-Table6[[#This Row],[Pred_9]]</f>
        <v>206.02331605198003</v>
      </c>
      <c r="BG902" s="9">
        <f>ABS(Table6[[#This Row],[Red_9]]/Table6[[#This Row],[sales]])</f>
        <v>0.97282097024754033</v>
      </c>
      <c r="BH902" s="9">
        <f>'[1]10'!P$22+'[1]10'!P$30*Table6[[#This Row],[LNTV]]+'[1]10'!P$29*Table6[[#This Row],[LNRADIOLING]]+'[1]10'!P$24*Table6[[#This Row],[LNONLINELING]]+'[1]10'!P$23*Table6[[#This Row],[DL_DUM]]+'[1]10'!P$25*Table6[[#This Row],[CT_DUM]]+'[1]10'!P$26*Table6[[#This Row],[PA_DUM]]+'[1]10'!P$27*Table6[[#This Row],[NY_DUM]]+'[1]10'!P$28*Table6[[#This Row],[NJ_DUM]]</f>
        <v>5.7088774959585527</v>
      </c>
      <c r="BI902" s="9">
        <f>Table6[[#This Row],[sales]]-Table6[[#This Row],[Pred_10]]</f>
        <v>206.0703936679393</v>
      </c>
      <c r="BJ902" s="45">
        <f>ABS(Table6[[#This Row],[Red_10]]/Table6[[#This Row],[sales]])</f>
        <v>0.9730432659221856</v>
      </c>
      <c r="BK902" s="9">
        <f>'[1]11'!P$32+'[1]11'!P$40*Table6[[#This Row],[LNONLINELING]]+'[1]11'!P$39*Table6[[#This Row],[LNRADIOLING]]+'[1]11'!P$38*Table6[[#This Row],[LNTVLING]]+'[1]11'!P$33*Table6[[#This Row],[DL_DUM]]+'[1]11'!P$34*Table6[[#This Row],[CT_DUM]]+'[1]11'!P$35*Table6[[#This Row],[PA_DUM]]+'[1]11'!P$36*Table6[[#This Row],[NY_DUM]]+'[1]11'!P$37*Table6[[#This Row],[NJ_DUM]]</f>
        <v>5.9285847646960885</v>
      </c>
      <c r="BL902" s="9">
        <f>Table6[[#This Row],[sales]]-Table6[[#This Row],[ Pred_11]]</f>
        <v>205.85068639920175</v>
      </c>
      <c r="BM902" s="47">
        <f>ABS(Table6[[#This Row],[ Red_11]]/Table6[[#This Row],[sales]])</f>
        <v>0.97200583073067659</v>
      </c>
      <c r="BN902" s="9">
        <f>'[1]12'!K$22+'[1]12'!K$28*Table6[[#This Row],[COMBINE LN LING]]+'[1]12'!K$23*Table6[[#This Row],[DL_DUM]]+'[1]12'!K$24*Table6[[#This Row],[CT_DUM]]+'[1]12'!K$25*Table6[[#This Row],[PA_DUM]]+'[1]12'!K$26*Table6[[#This Row],[NY_DUM]]+'[1]12'!K$27*Table6[[#This Row],[NJ_DUM]]</f>
        <v>5.6994579647835355</v>
      </c>
      <c r="BO902" s="9">
        <f>Table6[[#This Row],[sales]]-Table6[[#This Row],[ Pred_12]]</f>
        <v>206.07981319911431</v>
      </c>
      <c r="BP902" s="47">
        <f>ABS(Table6[[#This Row],[ Red_12]]/Table6[[#This Row],[sales]])</f>
        <v>0.97308774398240006</v>
      </c>
      <c r="BQ902">
        <f>LN(G902+'2019 Totals and Calculations'!C$18)</f>
        <v>6.3869090322564661</v>
      </c>
      <c r="BR902">
        <f>LN(Table6[[#This Row],[PROF RADIO]]+'2019 Totals and Calculations'!D$18)</f>
        <v>5.0489242899159654</v>
      </c>
      <c r="BS902">
        <f>LN(Table6[[#This Row],[ONLINE LINGERING]]+'2019 Totals and Calculations'!E$18)</f>
        <v>4.4993331417652067</v>
      </c>
      <c r="BT902">
        <f>MONTH(Table6[[#This Row],[Date]])</f>
        <v>3</v>
      </c>
      <c r="BU902">
        <f t="shared" si="392"/>
        <v>0</v>
      </c>
      <c r="BV902">
        <f t="shared" si="393"/>
        <v>0</v>
      </c>
      <c r="BW902">
        <f t="shared" si="394"/>
        <v>1</v>
      </c>
      <c r="BX902">
        <f t="shared" si="395"/>
        <v>0</v>
      </c>
      <c r="BY902">
        <f t="shared" si="396"/>
        <v>0</v>
      </c>
      <c r="BZ902">
        <f t="shared" si="397"/>
        <v>0</v>
      </c>
      <c r="CA902">
        <f t="shared" si="398"/>
        <v>0</v>
      </c>
      <c r="CB902">
        <f t="shared" si="399"/>
        <v>0</v>
      </c>
      <c r="CC902">
        <f t="shared" si="400"/>
        <v>0</v>
      </c>
      <c r="CD902">
        <f t="shared" si="401"/>
        <v>0</v>
      </c>
      <c r="CE902">
        <f t="shared" si="402"/>
        <v>0</v>
      </c>
      <c r="CF902">
        <f t="shared" si="403"/>
        <v>0</v>
      </c>
      <c r="CG902">
        <f t="shared" si="378"/>
        <v>116</v>
      </c>
      <c r="CH90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198.60355690785701</v>
      </c>
      <c r="CI902" s="79">
        <f>Table6[[#This Row],[sales]]-CH902</f>
        <v>13.175714256040834</v>
      </c>
      <c r="CJ902">
        <f>ABS(Table6[[#This Row],[sales]]-CH902)/Table6[[#This Row],[sales]]</f>
        <v>6.2214371518183348E-2</v>
      </c>
      <c r="CK90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222.10044628935836</v>
      </c>
      <c r="CL902" s="79">
        <f>Table6[[#This Row],[sales]]-CK902</f>
        <v>-10.321175125460513</v>
      </c>
      <c r="CM902">
        <f>ABS(Table6[[#This Row],[sales]]-CK902)/Table6[[#This Row],[sales]]</f>
        <v>4.8735530482928446E-2</v>
      </c>
      <c r="CN90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228.90261028537796</v>
      </c>
      <c r="CO902" s="79">
        <f>Table6[[#This Row],[sales]]-CN902</f>
        <v>-17.123339121480114</v>
      </c>
      <c r="CP902">
        <f>ABS(Table6[[#This Row],[sales]]-CN902)/Table6[[#This Row],[sales]]</f>
        <v>8.0854651295065666E-2</v>
      </c>
      <c r="CQ90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219.14540265455813</v>
      </c>
      <c r="CR902" s="79">
        <f>Table6[[#This Row],[sales]]-CQ902</f>
        <v>-7.3661314906602797</v>
      </c>
      <c r="CS902">
        <f>ABS(Table6[[#This Row],[sales]]-CQ902)/Table6[[#This Row],[sales]]</f>
        <v>3.4782117485707871E-2</v>
      </c>
    </row>
    <row r="903" spans="1:97" x14ac:dyDescent="0.2">
      <c r="A903">
        <v>902</v>
      </c>
      <c r="B903" t="s">
        <v>953</v>
      </c>
      <c r="C903" s="5">
        <v>43548</v>
      </c>
      <c r="D903" s="6">
        <v>42.479310834403869</v>
      </c>
      <c r="E903" s="8">
        <f>YEAR(Table6[[#This Row],[Date]])</f>
        <v>2019</v>
      </c>
      <c r="F903" s="6">
        <f>Table6[[#This Row],[TV_State]]+Table6[[#This Row],[Radio_State]]+Table6[[#This Row],[Online]]</f>
        <v>182.51693262712001</v>
      </c>
      <c r="G903" s="6">
        <f t="shared" si="379"/>
        <v>175.68568827471398</v>
      </c>
      <c r="H903" s="6">
        <f>LN(Table6[[#This Row],[PROF TV LING]])</f>
        <v>5.1686965364098878</v>
      </c>
      <c r="I903" s="6">
        <f t="shared" si="380"/>
        <v>3.7490171535065069</v>
      </c>
      <c r="J903" s="6">
        <v>93.358414528477425</v>
      </c>
      <c r="K903" s="6">
        <f t="shared" si="385"/>
        <v>93.228384022557606</v>
      </c>
      <c r="L903" s="6">
        <f>0.5*J902+0.5*Table6[[#This Row],[Radio_State]]</f>
        <v>92.896244159524556</v>
      </c>
      <c r="M903" s="6">
        <f>LN(Table6[[#This Row],[RADIO LINGERING ]])</f>
        <v>4.5314832161491827</v>
      </c>
      <c r="N903" s="6">
        <f t="shared" si="381"/>
        <v>4.5364460054913121</v>
      </c>
      <c r="O903" s="6">
        <v>46.679207264238713</v>
      </c>
      <c r="P903" s="6">
        <f t="shared" si="382"/>
        <v>46.493024058266059</v>
      </c>
      <c r="Q903" s="6">
        <f>0.3*O902+0.7*Table6[[#This Row],[Online]]</f>
        <v>46.540556153552849</v>
      </c>
      <c r="R903" s="6">
        <f>LN(Table6[[#This Row],[ONLINE LINGERING]])</f>
        <v>3.8403241078146237</v>
      </c>
      <c r="S903" s="6">
        <f t="shared" si="383"/>
        <v>3.8432988249313667</v>
      </c>
      <c r="T903" s="6">
        <v>203.79911621620141</v>
      </c>
      <c r="U903" s="6">
        <f t="shared" si="384"/>
        <v>5.317134784254204</v>
      </c>
      <c r="V903" s="8">
        <f>YEAR(Table6[[#This Row],[Date]])</f>
        <v>2019</v>
      </c>
      <c r="W903" s="8">
        <f>WEEKNUM(Table6[[#This Row],[Date]])</f>
        <v>13</v>
      </c>
      <c r="X903" t="s">
        <v>1070</v>
      </c>
      <c r="Y903" s="9">
        <f>Table6[[#This Row],[LNTVLING]]+Table6[[#This Row],[LNRADIOLING]]+Table6[[#This Row],[LNONLINELING]]</f>
        <v>13.540503860373693</v>
      </c>
      <c r="Z903">
        <f t="shared" si="404"/>
        <v>1</v>
      </c>
      <c r="AA903">
        <f t="shared" si="386"/>
        <v>0</v>
      </c>
      <c r="AB903">
        <f t="shared" si="387"/>
        <v>0</v>
      </c>
      <c r="AC903">
        <f t="shared" si="388"/>
        <v>0</v>
      </c>
      <c r="AD903">
        <f t="shared" si="389"/>
        <v>0</v>
      </c>
      <c r="AE903">
        <f t="shared" si="390"/>
        <v>0</v>
      </c>
      <c r="AF903">
        <f t="shared" si="391"/>
        <v>1</v>
      </c>
      <c r="AG903" s="9">
        <f>'[1]1'!J$20+'[1]1'!J$21*Table6[[#This Row],[TV_State]]</f>
        <v>1371.5079309780481</v>
      </c>
      <c r="AH903" s="9">
        <f>Table6[[#This Row],[sales]]-Table6[[#This Row],[Pred_1]]</f>
        <v>-1167.7088147618467</v>
      </c>
      <c r="AI903">
        <f>ABS(Table6[[#This Row],[Res_1]])/Table6[[#This Row],[sales]]</f>
        <v>5.7297049979504155</v>
      </c>
      <c r="AJ903" s="9">
        <f>'[1]2'!J$20+'[1]2'!J$21*Table6[[#This Row],[Radio_State]]</f>
        <v>2124.1303606711508</v>
      </c>
      <c r="AK903" s="9">
        <f>Table6[[#This Row],[sales]]-Table6[[#This Row],[ Pred_2 ]]</f>
        <v>-1920.3312444549495</v>
      </c>
      <c r="AL903">
        <f>ABS(Table6[[#This Row],[ Res_2 ]])/Table6[[#This Row],[sales]]</f>
        <v>9.4226671837857996</v>
      </c>
      <c r="AM903" s="10">
        <f>'[1]3'!J$20+'[1]3'!J$21*Data!O903</f>
        <v>2070.4109525111185</v>
      </c>
      <c r="AN903" s="9">
        <f>Table6[[#This Row],[sales]]-Table6[[#This Row],[Pred_3]]</f>
        <v>-1866.6118362949171</v>
      </c>
      <c r="AO903" s="9">
        <f>ABS(Table6[[#This Row],[Res_3]])/Table6[[#This Row],[sales]]</f>
        <v>9.1590771881204418</v>
      </c>
      <c r="AP903" s="9">
        <f>'[1]4'!L$21+'[1]4'!L$27*Table6[[#This Row],[TV_State]]+'[1]4'!L$22*Table6[[#This Row],[NJ_DUM]]+'[1]4'!L$23*Table6[[#This Row],[NY_DUM]]+'[1]4'!L$24*Table6[[#This Row],[PA_DUM]]+'[1]4'!L$25*Table6[[#This Row],[CT_DUM]]+'[1]4'!L$26*Table6[[#This Row],[DL_DUM]]</f>
        <v>247.20010812321669</v>
      </c>
      <c r="AQ903" s="9">
        <f>Table6[[#This Row],[sales]]-Table6[[#This Row],[Pred_4]]</f>
        <v>-43.400991907015282</v>
      </c>
      <c r="AR903">
        <f>ABS(Table6[[#This Row],[Res_4]]/Table6[[#This Row],[sales]])</f>
        <v>0.21295966691520438</v>
      </c>
      <c r="AS903" s="9">
        <f>'[1]5'!L$20+'[1]5'!L$26*Table6[[#This Row],[Radio_State]]+'[1]5'!L$21*Table6[[#This Row],[NJ_DUM]]+'[1]5'!L$22*Table6[[#This Row],[NY_DUM]]+'[1]5'!L$23*Table6[[#This Row],[PA_DUM]]+'[1]5'!L$24*Table6[[#This Row],[CT_DUM]]+'[1]5'!L$25*Table6[[#This Row],[DL_DUM]]</f>
        <v>360.85127304531079</v>
      </c>
      <c r="AT903" s="9">
        <f>Table6[[#This Row],[sales]]-Table6[[#This Row],[Pred_5]]</f>
        <v>-157.05215682910938</v>
      </c>
      <c r="AU903" s="9">
        <f>ABS(Table6[[#This Row],[Red_5]]/Table6[[#This Row],[sales]])</f>
        <v>0.77062236453714417</v>
      </c>
      <c r="AV903" s="9">
        <f>'[1]6'!L$20+'[1]6'!L$26*Table6[[#This Row],[Online]]+'[1]6'!L$21*Table6[[#This Row],[NJ_DUM]]+'[1]6'!L$22*Table6[[#This Row],[NY_DUM]]+'[1]6'!L$23*Table6[[#This Row],[PA_DUM]]+'[1]6'!L$24*Table6[[#This Row],[CT_DUM]]+'[1]6'!L$25*Table6[[#This Row],[DL_DUM]]</f>
        <v>197.20613244938687</v>
      </c>
      <c r="AW903" s="9">
        <f>Table6[[#This Row],[sales]]-Table6[[#This Row],[Pred_6]]</f>
        <v>6.592983766814541</v>
      </c>
      <c r="AX903" s="9">
        <f>ABS(Table6[[#This Row],[Red_6]]/Table6[[#This Row],[sales]])</f>
        <v>3.2350404109801625E-2</v>
      </c>
      <c r="AY903" s="9">
        <f>'[1]7'!L$21+'[1]7'!L$27*Table6[[#This Row],[LNTV]]+'[1]7'!L$22*Table6[[#This Row],[NJ_DUM]]+'[1]7'!L$23*Table6[[#This Row],[NY_DUM]]+'[1]7'!L$24*Table6[[#This Row],[PA_DUM]]+'[1]7'!L$25*Table6[[#This Row],[CT_DUM]]+'[1]7'!L$26*Table6[[#This Row],[DL_DUM]]</f>
        <v>5.5605283147278826</v>
      </c>
      <c r="AZ903" s="9">
        <f>Table6[[#This Row],[sales]]-Table6[[#This Row],[Pred_7]]</f>
        <v>198.23858790147352</v>
      </c>
      <c r="BA903" s="9">
        <f>ABS(Table6[[#This Row],[Red_7]]/Table6[[#This Row],[sales]])</f>
        <v>0.97271564068595384</v>
      </c>
      <c r="BB903" s="9">
        <f>'[1]8'!O$22+'[1]8'!O$28*Table6[[#This Row],[LNRADIOLING]]+'[1]8'!O$23*Table6[[#This Row],[DL_DUM]]+'[1]8'!O$24*Table6[[#This Row],[CT_DUM]]+'[1]8'!O$25*Table6[[#This Row],[PA_DUM]]+'[1]8'!O$26*Table6[[#This Row],[NY_DUM]]+'[1]8'!O$27*Table6[[#This Row],[NJ_DUM]]</f>
        <v>5.8450284310456224</v>
      </c>
      <c r="BC903" s="9">
        <f>Table6[[#This Row],[sales]]-Table6[[#This Row],[Pred_8]]</f>
        <v>197.95408778515579</v>
      </c>
      <c r="BD903" s="9">
        <f>ABS(Table6[[#This Row],[Red_8]]/Table6[[#This Row],[sales]])</f>
        <v>0.9713196576139963</v>
      </c>
      <c r="BE903" s="9">
        <f>'[1]9'!M$19+'[1]9'!M$21*Table6[[#This Row],[LNONLINE]]+'[1]9'!M$20*Table6[[#This Row],[DL_DUM]]+'[1]9'!M$22*Table6[[#This Row],[CT_DUM]]+'[1]9'!M$23*Table6[[#This Row],[PA_DUM]]+'[1]9'!M$24*Table6[[#This Row],[NY_DUM]]+'[1]9'!M$25*Table6[[#This Row],[NJ_DUM]]</f>
        <v>5.759105560249135</v>
      </c>
      <c r="BF903" s="9">
        <f>Table6[[#This Row],[sales]]-Table6[[#This Row],[Pred_9]]</f>
        <v>198.04001065595227</v>
      </c>
      <c r="BG903" s="9">
        <f>ABS(Table6[[#This Row],[Red_9]]/Table6[[#This Row],[sales]])</f>
        <v>0.9717412633225575</v>
      </c>
      <c r="BH903" s="9">
        <f>'[1]10'!P$22+'[1]10'!P$30*Table6[[#This Row],[LNTV]]+'[1]10'!P$29*Table6[[#This Row],[LNRADIOLING]]+'[1]10'!P$24*Table6[[#This Row],[LNONLINELING]]+'[1]10'!P$23*Table6[[#This Row],[DL_DUM]]+'[1]10'!P$25*Table6[[#This Row],[CT_DUM]]+'[1]10'!P$26*Table6[[#This Row],[PA_DUM]]+'[1]10'!P$27*Table6[[#This Row],[NY_DUM]]+'[1]10'!P$28*Table6[[#This Row],[NJ_DUM]]</f>
        <v>5.7019294605407183</v>
      </c>
      <c r="BI903" s="9">
        <f>Table6[[#This Row],[sales]]-Table6[[#This Row],[Pred_10]]</f>
        <v>198.09718675566069</v>
      </c>
      <c r="BJ903" s="45">
        <f>ABS(Table6[[#This Row],[Red_10]]/Table6[[#This Row],[sales]])</f>
        <v>0.97202181458681203</v>
      </c>
      <c r="BK903" s="9">
        <f>'[1]11'!P$32+'[1]11'!P$40*Table6[[#This Row],[LNONLINELING]]+'[1]11'!P$39*Table6[[#This Row],[LNRADIOLING]]+'[1]11'!P$38*Table6[[#This Row],[LNTVLING]]+'[1]11'!P$33*Table6[[#This Row],[DL_DUM]]+'[1]11'!P$34*Table6[[#This Row],[CT_DUM]]+'[1]11'!P$35*Table6[[#This Row],[PA_DUM]]+'[1]11'!P$36*Table6[[#This Row],[NY_DUM]]+'[1]11'!P$37*Table6[[#This Row],[NJ_DUM]]</f>
        <v>5.9788495474520902</v>
      </c>
      <c r="BL903" s="9">
        <f>Table6[[#This Row],[sales]]-Table6[[#This Row],[ Pred_11]]</f>
        <v>197.82026666874933</v>
      </c>
      <c r="BM903" s="47">
        <f>ABS(Table6[[#This Row],[ Red_11]]/Table6[[#This Row],[sales]])</f>
        <v>0.97066302514722691</v>
      </c>
      <c r="BN903" s="9">
        <f>'[1]12'!K$22+'[1]12'!K$28*Table6[[#This Row],[COMBINE LN LING]]+'[1]12'!K$23*Table6[[#This Row],[DL_DUM]]+'[1]12'!K$24*Table6[[#This Row],[CT_DUM]]+'[1]12'!K$25*Table6[[#This Row],[PA_DUM]]+'[1]12'!K$26*Table6[[#This Row],[NY_DUM]]+'[1]12'!K$27*Table6[[#This Row],[NJ_DUM]]</f>
        <v>5.6742950346143655</v>
      </c>
      <c r="BO903" s="9">
        <f>Table6[[#This Row],[sales]]-Table6[[#This Row],[ Pred_12]]</f>
        <v>198.12482118158704</v>
      </c>
      <c r="BP903" s="47">
        <f>ABS(Table6[[#This Row],[ Red_12]]/Table6[[#This Row],[sales]])</f>
        <v>0.97215741098408515</v>
      </c>
      <c r="BQ903">
        <f>LN(G903+'2019 Totals and Calculations'!C$18)</f>
        <v>6.2858662464257087</v>
      </c>
      <c r="BR903">
        <f>LN(Table6[[#This Row],[PROF RADIO]]+'2019 Totals and Calculations'!D$18)</f>
        <v>5.0497582479356034</v>
      </c>
      <c r="BS903">
        <f>LN(Table6[[#This Row],[ONLINE LINGERING]]+'2019 Totals and Calculations'!E$18)</f>
        <v>4.504442480405034</v>
      </c>
      <c r="BT903">
        <f>MONTH(Table6[[#This Row],[Date]])</f>
        <v>3</v>
      </c>
      <c r="BU903">
        <f t="shared" si="392"/>
        <v>0</v>
      </c>
      <c r="BV903">
        <f t="shared" si="393"/>
        <v>0</v>
      </c>
      <c r="BW903">
        <f t="shared" si="394"/>
        <v>1</v>
      </c>
      <c r="BX903">
        <f t="shared" si="395"/>
        <v>0</v>
      </c>
      <c r="BY903">
        <f t="shared" si="396"/>
        <v>0</v>
      </c>
      <c r="BZ903">
        <f t="shared" si="397"/>
        <v>0</v>
      </c>
      <c r="CA903">
        <f t="shared" si="398"/>
        <v>0</v>
      </c>
      <c r="CB903">
        <f t="shared" si="399"/>
        <v>0</v>
      </c>
      <c r="CC903">
        <f t="shared" si="400"/>
        <v>0</v>
      </c>
      <c r="CD903">
        <f t="shared" si="401"/>
        <v>0</v>
      </c>
      <c r="CE903">
        <f t="shared" si="402"/>
        <v>0</v>
      </c>
      <c r="CF903">
        <f t="shared" si="403"/>
        <v>0</v>
      </c>
      <c r="CG903">
        <f t="shared" si="378"/>
        <v>117</v>
      </c>
      <c r="CH90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193.23450515297517</v>
      </c>
      <c r="CI903" s="79">
        <f>Table6[[#This Row],[sales]]-CH903</f>
        <v>10.564611063226238</v>
      </c>
      <c r="CJ903">
        <f>ABS(Table6[[#This Row],[sales]]-CH903)/Table6[[#This Row],[sales]]</f>
        <v>5.1838355628680506E-2</v>
      </c>
      <c r="CK90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222.66136763062354</v>
      </c>
      <c r="CL903" s="79">
        <f>Table6[[#This Row],[sales]]-CK903</f>
        <v>-18.862251414422133</v>
      </c>
      <c r="CM903">
        <f>ABS(Table6[[#This Row],[sales]]-CK903)/Table6[[#This Row],[sales]]</f>
        <v>9.2553156091275735E-2</v>
      </c>
      <c r="CN90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229.82521455714135</v>
      </c>
      <c r="CO903" s="79">
        <f>Table6[[#This Row],[sales]]-CN903</f>
        <v>-26.026098340939939</v>
      </c>
      <c r="CP903">
        <f>ABS(Table6[[#This Row],[sales]]-CN903)/Table6[[#This Row],[sales]]</f>
        <v>0.12770466734178576</v>
      </c>
      <c r="CQ90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218.0795340213445</v>
      </c>
      <c r="CR903" s="79">
        <f>Table6[[#This Row],[sales]]-CQ903</f>
        <v>-14.280417805143088</v>
      </c>
      <c r="CS903">
        <f>ABS(Table6[[#This Row],[sales]]-CQ903)/Table6[[#This Row],[sales]]</f>
        <v>7.0071048737981909E-2</v>
      </c>
    </row>
    <row r="904" spans="1:97" x14ac:dyDescent="0.2">
      <c r="A904">
        <v>903</v>
      </c>
      <c r="B904" t="s">
        <v>953</v>
      </c>
      <c r="C904" s="5">
        <v>43555</v>
      </c>
      <c r="D904" s="6">
        <v>31.859483125802896</v>
      </c>
      <c r="E904" s="8">
        <f>YEAR(Table6[[#This Row],[Date]])</f>
        <v>2019</v>
      </c>
      <c r="F904" s="6">
        <f>Table6[[#This Row],[TV_State]]+Table6[[#This Row],[Radio_State]]+Table6[[#This Row],[Online]]</f>
        <v>173.29748113644618</v>
      </c>
      <c r="G904" s="6">
        <f t="shared" si="379"/>
        <v>132.53782673004065</v>
      </c>
      <c r="H904" s="6">
        <f>LN(Table6[[#This Row],[PROF TV LING]])</f>
        <v>4.8868680894382823</v>
      </c>
      <c r="I904" s="6">
        <f t="shared" si="380"/>
        <v>3.4613350810547256</v>
      </c>
      <c r="J904" s="6">
        <v>94.291998673762194</v>
      </c>
      <c r="K904" s="6">
        <f t="shared" si="385"/>
        <v>93.760191348159907</v>
      </c>
      <c r="L904" s="6">
        <f>0.5*J903+0.5*Table6[[#This Row],[Radio_State]]</f>
        <v>93.825206601119817</v>
      </c>
      <c r="M904" s="6">
        <f>LN(Table6[[#This Row],[RADIO LINGERING ]])</f>
        <v>4.5414335470023515</v>
      </c>
      <c r="N904" s="6">
        <f t="shared" si="381"/>
        <v>4.5463963363444799</v>
      </c>
      <c r="O904" s="6">
        <v>47.145999336881097</v>
      </c>
      <c r="P904" s="6">
        <f t="shared" si="382"/>
        <v>46.950106753296581</v>
      </c>
      <c r="Q904" s="6">
        <f>0.3*O903+0.7*Table6[[#This Row],[Online]]</f>
        <v>47.005961715088375</v>
      </c>
      <c r="R904" s="6">
        <f>LN(Table6[[#This Row],[ONLINE LINGERING]])</f>
        <v>3.8502744386677921</v>
      </c>
      <c r="S904" s="6">
        <f t="shared" si="383"/>
        <v>3.853249155784535</v>
      </c>
      <c r="T904" s="6">
        <v>236.90228445875707</v>
      </c>
      <c r="U904" s="6">
        <f t="shared" si="384"/>
        <v>5.467647754253564</v>
      </c>
      <c r="V904" s="8">
        <f>YEAR(Table6[[#This Row],[Date]])</f>
        <v>2019</v>
      </c>
      <c r="W904" s="8">
        <f>WEEKNUM(Table6[[#This Row],[Date]])</f>
        <v>14</v>
      </c>
      <c r="X904" t="s">
        <v>1071</v>
      </c>
      <c r="Y904" s="9">
        <f>Table6[[#This Row],[LNTVLING]]+Table6[[#This Row],[LNRADIOLING]]+Table6[[#This Row],[LNONLINELING]]</f>
        <v>13.278576075108425</v>
      </c>
      <c r="Z904">
        <f t="shared" si="404"/>
        <v>1</v>
      </c>
      <c r="AA904">
        <f t="shared" si="386"/>
        <v>0</v>
      </c>
      <c r="AB904">
        <f t="shared" si="387"/>
        <v>0</v>
      </c>
      <c r="AC904">
        <f t="shared" si="388"/>
        <v>0</v>
      </c>
      <c r="AD904">
        <f t="shared" si="389"/>
        <v>0</v>
      </c>
      <c r="AE904">
        <f t="shared" si="390"/>
        <v>0</v>
      </c>
      <c r="AF904">
        <f t="shared" si="391"/>
        <v>1</v>
      </c>
      <c r="AG904" s="9">
        <f>'[1]1'!J$20+'[1]1'!J$21*Table6[[#This Row],[TV_State]]</f>
        <v>1361.064084597617</v>
      </c>
      <c r="AH904" s="9">
        <f>Table6[[#This Row],[sales]]-Table6[[#This Row],[Pred_1]]</f>
        <v>-1124.1618001388599</v>
      </c>
      <c r="AI904">
        <f>ABS(Table6[[#This Row],[Res_1]])/Table6[[#This Row],[sales]]</f>
        <v>4.7452552123218048</v>
      </c>
      <c r="AJ904" s="9">
        <f>'[1]2'!J$20+'[1]2'!J$21*Table6[[#This Row],[Radio_State]]</f>
        <v>2128.228846237887</v>
      </c>
      <c r="AK904" s="9">
        <f>Table6[[#This Row],[sales]]-Table6[[#This Row],[ Pred_2 ]]</f>
        <v>-1891.3265617791299</v>
      </c>
      <c r="AL904">
        <f>ABS(Table6[[#This Row],[ Res_2 ]])/Table6[[#This Row],[sales]]</f>
        <v>7.9835724931913683</v>
      </c>
      <c r="AM904" s="10">
        <f>'[1]3'!J$20+'[1]3'!J$21*Data!O904</f>
        <v>2073.1077602189807</v>
      </c>
      <c r="AN904" s="9">
        <f>Table6[[#This Row],[sales]]-Table6[[#This Row],[Pred_3]]</f>
        <v>-1836.2054757602236</v>
      </c>
      <c r="AO904" s="9">
        <f>ABS(Table6[[#This Row],[Res_3]])/Table6[[#This Row],[sales]]</f>
        <v>7.7508981391012863</v>
      </c>
      <c r="AP904" s="9">
        <f>'[1]4'!L$21+'[1]4'!L$27*Table6[[#This Row],[TV_State]]+'[1]4'!L$22*Table6[[#This Row],[NJ_DUM]]+'[1]4'!L$23*Table6[[#This Row],[NY_DUM]]+'[1]4'!L$24*Table6[[#This Row],[PA_DUM]]+'[1]4'!L$25*Table6[[#This Row],[CT_DUM]]+'[1]4'!L$26*Table6[[#This Row],[DL_DUM]]</f>
        <v>244.85757967886832</v>
      </c>
      <c r="AQ904" s="9">
        <f>Table6[[#This Row],[sales]]-Table6[[#This Row],[Pred_4]]</f>
        <v>-7.9552952201112532</v>
      </c>
      <c r="AR904">
        <f>ABS(Table6[[#This Row],[Res_4]]/Table6[[#This Row],[sales]])</f>
        <v>3.3580491797647528E-2</v>
      </c>
      <c r="AS904" s="9">
        <f>'[1]5'!L$20+'[1]5'!L$26*Table6[[#This Row],[Radio_State]]+'[1]5'!L$21*Table6[[#This Row],[NJ_DUM]]+'[1]5'!L$22*Table6[[#This Row],[NY_DUM]]+'[1]5'!L$23*Table6[[#This Row],[PA_DUM]]+'[1]5'!L$24*Table6[[#This Row],[CT_DUM]]+'[1]5'!L$25*Table6[[#This Row],[DL_DUM]]</f>
        <v>362.4958704924934</v>
      </c>
      <c r="AT904" s="9">
        <f>Table6[[#This Row],[sales]]-Table6[[#This Row],[Pred_5]]</f>
        <v>-125.59358603373633</v>
      </c>
      <c r="AU904" s="9">
        <f>ABS(Table6[[#This Row],[Red_5]]/Table6[[#This Row],[sales]])</f>
        <v>0.53014932431181871</v>
      </c>
      <c r="AV904" s="9">
        <f>'[1]6'!L$20+'[1]6'!L$26*Table6[[#This Row],[Online]]+'[1]6'!L$21*Table6[[#This Row],[NJ_DUM]]+'[1]6'!L$22*Table6[[#This Row],[NY_DUM]]+'[1]6'!L$23*Table6[[#This Row],[PA_DUM]]+'[1]6'!L$24*Table6[[#This Row],[CT_DUM]]+'[1]6'!L$25*Table6[[#This Row],[DL_DUM]]</f>
        <v>199.23773178574535</v>
      </c>
      <c r="AW904" s="9">
        <f>Table6[[#This Row],[sales]]-Table6[[#This Row],[Pred_6]]</f>
        <v>37.664552673011713</v>
      </c>
      <c r="AX904" s="9">
        <f>ABS(Table6[[#This Row],[Red_6]]/Table6[[#This Row],[sales]])</f>
        <v>0.15898771410779211</v>
      </c>
      <c r="AY904" s="9">
        <f>'[1]7'!L$21+'[1]7'!L$27*Table6[[#This Row],[LNTV]]+'[1]7'!L$22*Table6[[#This Row],[NJ_DUM]]+'[1]7'!L$23*Table6[[#This Row],[NY_DUM]]+'[1]7'!L$24*Table6[[#This Row],[PA_DUM]]+'[1]7'!L$25*Table6[[#This Row],[CT_DUM]]+'[1]7'!L$26*Table6[[#This Row],[DL_DUM]]</f>
        <v>5.5286863714244934</v>
      </c>
      <c r="AZ904" s="9">
        <f>Table6[[#This Row],[sales]]-Table6[[#This Row],[Pred_7]]</f>
        <v>231.37359808733257</v>
      </c>
      <c r="BA904" s="9">
        <f>ABS(Table6[[#This Row],[Red_7]]/Table6[[#This Row],[sales]])</f>
        <v>0.97666258734458511</v>
      </c>
      <c r="BB904" s="9">
        <f>'[1]8'!O$22+'[1]8'!O$28*Table6[[#This Row],[LNRADIOLING]]+'[1]8'!O$23*Table6[[#This Row],[DL_DUM]]+'[1]8'!O$24*Table6[[#This Row],[CT_DUM]]+'[1]8'!O$25*Table6[[#This Row],[PA_DUM]]+'[1]8'!O$26*Table6[[#This Row],[NY_DUM]]+'[1]8'!O$27*Table6[[#This Row],[NJ_DUM]]</f>
        <v>5.8457382970493983</v>
      </c>
      <c r="BC904" s="9">
        <f>Table6[[#This Row],[sales]]-Table6[[#This Row],[Pred_8]]</f>
        <v>231.05654616170767</v>
      </c>
      <c r="BD904" s="9">
        <f>ABS(Table6[[#This Row],[Red_8]]/Table6[[#This Row],[sales]])</f>
        <v>0.97532426371318048</v>
      </c>
      <c r="BE904" s="9">
        <f>'[1]9'!M$19+'[1]9'!M$21*Table6[[#This Row],[LNONLINE]]+'[1]9'!M$20*Table6[[#This Row],[DL_DUM]]+'[1]9'!M$22*Table6[[#This Row],[CT_DUM]]+'[1]9'!M$23*Table6[[#This Row],[PA_DUM]]+'[1]9'!M$24*Table6[[#This Row],[NY_DUM]]+'[1]9'!M$25*Table6[[#This Row],[NJ_DUM]]</f>
        <v>5.7622560085804668</v>
      </c>
      <c r="BF904" s="9">
        <f>Table6[[#This Row],[sales]]-Table6[[#This Row],[Pred_9]]</f>
        <v>231.1400284501766</v>
      </c>
      <c r="BG904" s="9">
        <f>ABS(Table6[[#This Row],[Red_9]]/Table6[[#This Row],[sales]])</f>
        <v>0.97567665494764944</v>
      </c>
      <c r="BH904" s="9">
        <f>'[1]10'!P$22+'[1]10'!P$30*Table6[[#This Row],[LNTV]]+'[1]10'!P$29*Table6[[#This Row],[LNRADIOLING]]+'[1]10'!P$24*Table6[[#This Row],[LNONLINELING]]+'[1]10'!P$23*Table6[[#This Row],[DL_DUM]]+'[1]10'!P$25*Table6[[#This Row],[CT_DUM]]+'[1]10'!P$26*Table6[[#This Row],[PA_DUM]]+'[1]10'!P$27*Table6[[#This Row],[NY_DUM]]+'[1]10'!P$28*Table6[[#This Row],[NJ_DUM]]</f>
        <v>5.6949814251228865</v>
      </c>
      <c r="BI904" s="9">
        <f>Table6[[#This Row],[sales]]-Table6[[#This Row],[Pred_10]]</f>
        <v>231.20730303363419</v>
      </c>
      <c r="BJ904" s="45">
        <f>ABS(Table6[[#This Row],[Red_10]]/Table6[[#This Row],[sales]])</f>
        <v>0.97596063103344899</v>
      </c>
      <c r="BK904" s="9">
        <f>'[1]11'!P$32+'[1]11'!P$40*Table6[[#This Row],[LNONLINELING]]+'[1]11'!P$39*Table6[[#This Row],[LNRADIOLING]]+'[1]11'!P$38*Table6[[#This Row],[LNTVLING]]+'[1]11'!P$33*Table6[[#This Row],[DL_DUM]]+'[1]11'!P$34*Table6[[#This Row],[CT_DUM]]+'[1]11'!P$35*Table6[[#This Row],[PA_DUM]]+'[1]11'!P$36*Table6[[#This Row],[NY_DUM]]+'[1]11'!P$37*Table6[[#This Row],[NJ_DUM]]</f>
        <v>6.0291913100716847</v>
      </c>
      <c r="BL904" s="9">
        <f>Table6[[#This Row],[sales]]-Table6[[#This Row],[ Pred_11]]</f>
        <v>230.87309314868537</v>
      </c>
      <c r="BM904" s="47">
        <f>ABS(Table6[[#This Row],[ Red_11]]/Table6[[#This Row],[sales]])</f>
        <v>0.97454988108769658</v>
      </c>
      <c r="BN904" s="9">
        <f>'[1]12'!K$22+'[1]12'!K$28*Table6[[#This Row],[COMBINE LN LING]]+'[1]12'!K$23*Table6[[#This Row],[DL_DUM]]+'[1]12'!K$24*Table6[[#This Row],[CT_DUM]]+'[1]12'!K$25*Table6[[#This Row],[PA_DUM]]+'[1]12'!K$26*Table6[[#This Row],[NY_DUM]]+'[1]12'!K$27*Table6[[#This Row],[NJ_DUM]]</f>
        <v>5.6490881848522871</v>
      </c>
      <c r="BO904" s="9">
        <f>Table6[[#This Row],[sales]]-Table6[[#This Row],[ Pred_12]]</f>
        <v>231.25319627390479</v>
      </c>
      <c r="BP904" s="47">
        <f>ABS(Table6[[#This Row],[ Red_12]]/Table6[[#This Row],[sales]])</f>
        <v>0.97615435326949862</v>
      </c>
      <c r="BQ904">
        <f>LN(G904+'2019 Totals and Calculations'!C$18)</f>
        <v>6.2020927890404813</v>
      </c>
      <c r="BR904">
        <f>LN(Table6[[#This Row],[PROF RADIO]]+'2019 Totals and Calculations'!D$18)</f>
        <v>5.0531618038601405</v>
      </c>
      <c r="BS904">
        <f>LN(Table6[[#This Row],[ONLINE LINGERING]]+'2019 Totals and Calculations'!E$18)</f>
        <v>4.5095765497402205</v>
      </c>
      <c r="BT904">
        <f>MONTH(Table6[[#This Row],[Date]])</f>
        <v>3</v>
      </c>
      <c r="BU904">
        <f t="shared" si="392"/>
        <v>0</v>
      </c>
      <c r="BV904">
        <f t="shared" si="393"/>
        <v>0</v>
      </c>
      <c r="BW904">
        <f t="shared" si="394"/>
        <v>1</v>
      </c>
      <c r="BX904">
        <f t="shared" si="395"/>
        <v>0</v>
      </c>
      <c r="BY904">
        <f t="shared" si="396"/>
        <v>0</v>
      </c>
      <c r="BZ904">
        <f t="shared" si="397"/>
        <v>0</v>
      </c>
      <c r="CA904">
        <f t="shared" si="398"/>
        <v>0</v>
      </c>
      <c r="CB904">
        <f t="shared" si="399"/>
        <v>0</v>
      </c>
      <c r="CC904">
        <f t="shared" si="400"/>
        <v>0</v>
      </c>
      <c r="CD904">
        <f t="shared" si="401"/>
        <v>0</v>
      </c>
      <c r="CE904">
        <f t="shared" si="402"/>
        <v>0</v>
      </c>
      <c r="CF904">
        <f t="shared" si="403"/>
        <v>0</v>
      </c>
      <c r="CG904">
        <f t="shared" si="378"/>
        <v>118</v>
      </c>
      <c r="CH90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188.9806197239017</v>
      </c>
      <c r="CI904" s="79">
        <f>Table6[[#This Row],[sales]]-CH904</f>
        <v>47.921664734855369</v>
      </c>
      <c r="CJ904">
        <f>ABS(Table6[[#This Row],[sales]]-CH904)/Table6[[#This Row],[sales]]</f>
        <v>0.20228451930862734</v>
      </c>
      <c r="CK90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223.39955691526777</v>
      </c>
      <c r="CL904" s="79">
        <f>Table6[[#This Row],[sales]]-CK904</f>
        <v>13.5027275434893</v>
      </c>
      <c r="CM904">
        <f>ABS(Table6[[#This Row],[sales]]-CK904)/Table6[[#This Row],[sales]]</f>
        <v>5.6997033921975644E-2</v>
      </c>
      <c r="CN90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230.75340116721247</v>
      </c>
      <c r="CO904" s="79">
        <f>Table6[[#This Row],[sales]]-CN904</f>
        <v>6.1488832915445926</v>
      </c>
      <c r="CP904">
        <f>ABS(Table6[[#This Row],[sales]]-CN904)/Table6[[#This Row],[sales]]</f>
        <v>2.5955356680467417E-2</v>
      </c>
      <c r="CQ90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217.44308678916221</v>
      </c>
      <c r="CR904" s="79">
        <f>Table6[[#This Row],[sales]]-CQ904</f>
        <v>19.459197669594857</v>
      </c>
      <c r="CS904">
        <f>ABS(Table6[[#This Row],[sales]]-CQ904)/Table6[[#This Row],[sales]]</f>
        <v>8.2140185832537044E-2</v>
      </c>
    </row>
    <row r="905" spans="1:97" x14ac:dyDescent="0.2">
      <c r="A905">
        <v>904</v>
      </c>
      <c r="B905" t="s">
        <v>953</v>
      </c>
      <c r="C905" s="5">
        <v>43562</v>
      </c>
      <c r="D905" s="6">
        <v>23.894612344352172</v>
      </c>
      <c r="E905" s="8">
        <f>YEAR(Table6[[#This Row],[Date]])</f>
        <v>2019</v>
      </c>
      <c r="F905" s="6">
        <f>Table6[[#This Row],[TV_State]]+Table6[[#This Row],[Radio_State]]+Table6[[#This Row],[Online]]</f>
        <v>89.855499527431618</v>
      </c>
      <c r="G905" s="6">
        <f t="shared" si="379"/>
        <v>99.944862414334096</v>
      </c>
      <c r="H905" s="6">
        <f>LN(Table6[[#This Row],[PROF TV LING]])</f>
        <v>4.6046186580678663</v>
      </c>
      <c r="I905" s="6">
        <f t="shared" si="380"/>
        <v>3.1736530086029449</v>
      </c>
      <c r="J905" s="6">
        <v>43.973924788719629</v>
      </c>
      <c r="K905" s="6">
        <f t="shared" si="385"/>
        <v>68.867058068439775</v>
      </c>
      <c r="L905" s="6">
        <f>0.5*J904+0.5*Table6[[#This Row],[Radio_State]]</f>
        <v>69.132961731240911</v>
      </c>
      <c r="M905" s="6">
        <f>LN(Table6[[#This Row],[RADIO LINGERING ]])</f>
        <v>4.2360316319620646</v>
      </c>
      <c r="N905" s="6">
        <f t="shared" si="381"/>
        <v>3.7835968398123581</v>
      </c>
      <c r="O905" s="6">
        <v>21.986962394359814</v>
      </c>
      <c r="P905" s="6">
        <f t="shared" si="382"/>
        <v>29.475905702040844</v>
      </c>
      <c r="Q905" s="6">
        <f>0.3*O904+0.7*Table6[[#This Row],[Online]]</f>
        <v>29.534673477116201</v>
      </c>
      <c r="R905" s="6">
        <f>LN(Table6[[#This Row],[ONLINE LINGERING]])</f>
        <v>3.3855649452423968</v>
      </c>
      <c r="S905" s="6">
        <f t="shared" si="383"/>
        <v>3.0904496592524131</v>
      </c>
      <c r="T905" s="6">
        <v>185.50680602686234</v>
      </c>
      <c r="U905" s="6">
        <f t="shared" si="384"/>
        <v>5.2230915715461865</v>
      </c>
      <c r="V905" s="8">
        <f>YEAR(Table6[[#This Row],[Date]])</f>
        <v>2019</v>
      </c>
      <c r="W905" s="8">
        <f>WEEKNUM(Table6[[#This Row],[Date]])</f>
        <v>15</v>
      </c>
      <c r="X905" t="s">
        <v>1072</v>
      </c>
      <c r="Y905" s="9">
        <f>Table6[[#This Row],[LNTVLING]]+Table6[[#This Row],[LNRADIOLING]]+Table6[[#This Row],[LNONLINELING]]</f>
        <v>12.226215235272328</v>
      </c>
      <c r="Z905">
        <f t="shared" si="404"/>
        <v>1</v>
      </c>
      <c r="AA905">
        <f t="shared" si="386"/>
        <v>0</v>
      </c>
      <c r="AB905">
        <f t="shared" si="387"/>
        <v>0</v>
      </c>
      <c r="AC905">
        <f t="shared" si="388"/>
        <v>0</v>
      </c>
      <c r="AD905">
        <f t="shared" si="389"/>
        <v>0</v>
      </c>
      <c r="AE905">
        <f t="shared" si="390"/>
        <v>0</v>
      </c>
      <c r="AF905">
        <f t="shared" si="391"/>
        <v>1</v>
      </c>
      <c r="AG905" s="9">
        <f>'[1]1'!J$20+'[1]1'!J$21*Table6[[#This Row],[TV_State]]</f>
        <v>1353.2311998122937</v>
      </c>
      <c r="AH905" s="9">
        <f>Table6[[#This Row],[sales]]-Table6[[#This Row],[Pred_1]]</f>
        <v>-1167.7243937854314</v>
      </c>
      <c r="AI905">
        <f>ABS(Table6[[#This Row],[Res_1]])/Table6[[#This Row],[sales]]</f>
        <v>6.2947792525538873</v>
      </c>
      <c r="AJ905" s="9">
        <f>'[1]2'!J$20+'[1]2'!J$21*Table6[[#This Row],[Radio_State]]</f>
        <v>1907.3297439926173</v>
      </c>
      <c r="AK905" s="9">
        <f>Table6[[#This Row],[sales]]-Table6[[#This Row],[ Pred_2 ]]</f>
        <v>-1721.822937965755</v>
      </c>
      <c r="AL905">
        <f>ABS(Table6[[#This Row],[ Res_2 ]])/Table6[[#This Row],[sales]]</f>
        <v>9.2817238075697688</v>
      </c>
      <c r="AM905" s="10">
        <f>'[1]3'!J$20+'[1]3'!J$21*Data!O905</f>
        <v>1927.7559243042949</v>
      </c>
      <c r="AN905" s="9">
        <f>Table6[[#This Row],[sales]]-Table6[[#This Row],[Pred_3]]</f>
        <v>-1742.2491182774327</v>
      </c>
      <c r="AO905" s="9">
        <f>ABS(Table6[[#This Row],[Res_3]])/Table6[[#This Row],[sales]]</f>
        <v>9.3918339471876084</v>
      </c>
      <c r="AP905" s="9">
        <f>'[1]4'!L$21+'[1]4'!L$27*Table6[[#This Row],[TV_State]]+'[1]4'!L$22*Table6[[#This Row],[NJ_DUM]]+'[1]4'!L$23*Table6[[#This Row],[NY_DUM]]+'[1]4'!L$24*Table6[[#This Row],[PA_DUM]]+'[1]4'!L$25*Table6[[#This Row],[CT_DUM]]+'[1]4'!L$26*Table6[[#This Row],[DL_DUM]]</f>
        <v>243.10068334560705</v>
      </c>
      <c r="AQ905" s="9">
        <f>Table6[[#This Row],[sales]]-Table6[[#This Row],[Pred_4]]</f>
        <v>-57.593877318744717</v>
      </c>
      <c r="AR905">
        <f>ABS(Table6[[#This Row],[Res_4]]/Table6[[#This Row],[sales]])</f>
        <v>0.31046773189769022</v>
      </c>
      <c r="AS905" s="9">
        <f>'[1]5'!L$20+'[1]5'!L$26*Table6[[#This Row],[Radio_State]]+'[1]5'!L$21*Table6[[#This Row],[NJ_DUM]]+'[1]5'!L$22*Table6[[#This Row],[NY_DUM]]+'[1]5'!L$23*Table6[[#This Row],[PA_DUM]]+'[1]5'!L$24*Table6[[#This Row],[CT_DUM]]+'[1]5'!L$25*Table6[[#This Row],[DL_DUM]]</f>
        <v>273.85578777853027</v>
      </c>
      <c r="AT905" s="9">
        <f>Table6[[#This Row],[sales]]-Table6[[#This Row],[Pred_5]]</f>
        <v>-88.348981751667935</v>
      </c>
      <c r="AU905" s="9">
        <f>ABS(Table6[[#This Row],[Red_5]]/Table6[[#This Row],[sales]])</f>
        <v>0.47625736027644477</v>
      </c>
      <c r="AV905" s="9">
        <f>'[1]6'!L$20+'[1]6'!L$26*Table6[[#This Row],[Online]]+'[1]6'!L$21*Table6[[#This Row],[NJ_DUM]]+'[1]6'!L$22*Table6[[#This Row],[NY_DUM]]+'[1]6'!L$23*Table6[[#This Row],[PA_DUM]]+'[1]6'!L$24*Table6[[#This Row],[CT_DUM]]+'[1]6'!L$25*Table6[[#This Row],[DL_DUM]]</f>
        <v>89.739122551644741</v>
      </c>
      <c r="AW905" s="9">
        <f>Table6[[#This Row],[sales]]-Table6[[#This Row],[Pred_6]]</f>
        <v>95.767683475217595</v>
      </c>
      <c r="AX905" s="9">
        <f>ABS(Table6[[#This Row],[Red_6]]/Table6[[#This Row],[sales]])</f>
        <v>0.51624889418531605</v>
      </c>
      <c r="AY905" s="9">
        <f>'[1]7'!L$21+'[1]7'!L$27*Table6[[#This Row],[LNTV]]+'[1]7'!L$22*Table6[[#This Row],[NJ_DUM]]+'[1]7'!L$23*Table6[[#This Row],[NY_DUM]]+'[1]7'!L$24*Table6[[#This Row],[PA_DUM]]+'[1]7'!L$25*Table6[[#This Row],[CT_DUM]]+'[1]7'!L$26*Table6[[#This Row],[DL_DUM]]</f>
        <v>5.4968444281211042</v>
      </c>
      <c r="AZ905" s="9">
        <f>Table6[[#This Row],[sales]]-Table6[[#This Row],[Pred_7]]</f>
        <v>180.00996159874123</v>
      </c>
      <c r="BA905" s="9">
        <f>ABS(Table6[[#This Row],[Red_7]]/Table6[[#This Row],[sales]])</f>
        <v>0.97036850266655372</v>
      </c>
      <c r="BB905" s="9">
        <f>'[1]8'!O$22+'[1]8'!O$28*Table6[[#This Row],[LNRADIOLING]]+'[1]8'!O$23*Table6[[#This Row],[DL_DUM]]+'[1]8'!O$24*Table6[[#This Row],[CT_DUM]]+'[1]8'!O$25*Table6[[#This Row],[PA_DUM]]+'[1]8'!O$26*Table6[[#This Row],[NY_DUM]]+'[1]8'!O$27*Table6[[#This Row],[NJ_DUM]]</f>
        <v>5.8239506358977815</v>
      </c>
      <c r="BC905" s="9">
        <f>Table6[[#This Row],[sales]]-Table6[[#This Row],[Pred_8]]</f>
        <v>179.68285539096456</v>
      </c>
      <c r="BD905" s="9">
        <f>ABS(Table6[[#This Row],[Red_8]]/Table6[[#This Row],[sales]])</f>
        <v>0.96860519157957781</v>
      </c>
      <c r="BE905" s="9">
        <f>'[1]9'!M$19+'[1]9'!M$21*Table6[[#This Row],[LNONLINE]]+'[1]9'!M$20*Table6[[#This Row],[DL_DUM]]+'[1]9'!M$22*Table6[[#This Row],[CT_DUM]]+'[1]9'!M$23*Table6[[#This Row],[PA_DUM]]+'[1]9'!M$24*Table6[[#This Row],[NY_DUM]]+'[1]9'!M$25*Table6[[#This Row],[NJ_DUM]]</f>
        <v>5.520740380964372</v>
      </c>
      <c r="BF905" s="9">
        <f>Table6[[#This Row],[sales]]-Table6[[#This Row],[Pred_9]]</f>
        <v>179.98606564589795</v>
      </c>
      <c r="BG905" s="9">
        <f>ABS(Table6[[#This Row],[Red_9]]/Table6[[#This Row],[sales]])</f>
        <v>0.97023968823998319</v>
      </c>
      <c r="BH905" s="9">
        <f>'[1]10'!P$22+'[1]10'!P$30*Table6[[#This Row],[LNTV]]+'[1]10'!P$29*Table6[[#This Row],[LNRADIOLING]]+'[1]10'!P$24*Table6[[#This Row],[LNONLINELING]]+'[1]10'!P$23*Table6[[#This Row],[DL_DUM]]+'[1]10'!P$25*Table6[[#This Row],[CT_DUM]]+'[1]10'!P$26*Table6[[#This Row],[PA_DUM]]+'[1]10'!P$27*Table6[[#This Row],[NY_DUM]]+'[1]10'!P$28*Table6[[#This Row],[NJ_DUM]]</f>
        <v>5.5780570868660595</v>
      </c>
      <c r="BI905" s="9">
        <f>Table6[[#This Row],[sales]]-Table6[[#This Row],[Pred_10]]</f>
        <v>179.92874893999627</v>
      </c>
      <c r="BJ905" s="45">
        <f>ABS(Table6[[#This Row],[Red_10]]/Table6[[#This Row],[sales]])</f>
        <v>0.96993071463880232</v>
      </c>
      <c r="BK905" s="9">
        <f>'[1]11'!P$32+'[1]11'!P$40*Table6[[#This Row],[LNONLINELING]]+'[1]11'!P$39*Table6[[#This Row],[LNRADIOLING]]+'[1]11'!P$38*Table6[[#This Row],[LNTVLING]]+'[1]11'!P$33*Table6[[#This Row],[DL_DUM]]+'[1]11'!P$34*Table6[[#This Row],[CT_DUM]]+'[1]11'!P$35*Table6[[#This Row],[PA_DUM]]+'[1]11'!P$36*Table6[[#This Row],[NY_DUM]]+'[1]11'!P$37*Table6[[#This Row],[NJ_DUM]]</f>
        <v>5.9208074977883589</v>
      </c>
      <c r="BL905" s="9">
        <f>Table6[[#This Row],[sales]]-Table6[[#This Row],[ Pred_11]]</f>
        <v>179.58599852907398</v>
      </c>
      <c r="BM905" s="47">
        <f>ABS(Table6[[#This Row],[ Red_11]]/Table6[[#This Row],[sales]])</f>
        <v>0.96808307131905991</v>
      </c>
      <c r="BN905" s="9">
        <f>'[1]12'!K$22+'[1]12'!K$28*Table6[[#This Row],[COMBINE LN LING]]+'[1]12'!K$23*Table6[[#This Row],[DL_DUM]]+'[1]12'!K$24*Table6[[#This Row],[CT_DUM]]+'[1]12'!K$25*Table6[[#This Row],[PA_DUM]]+'[1]12'!K$26*Table6[[#This Row],[NY_DUM]]+'[1]12'!K$27*Table6[[#This Row],[NJ_DUM]]</f>
        <v>5.5478133179710269</v>
      </c>
      <c r="BO905" s="9">
        <f>Table6[[#This Row],[sales]]-Table6[[#This Row],[ Pred_12]]</f>
        <v>179.95899270889132</v>
      </c>
      <c r="BP905" s="47">
        <f>ABS(Table6[[#This Row],[ Red_12]]/Table6[[#This Row],[sales]])</f>
        <v>0.97009374784250413</v>
      </c>
      <c r="BQ905">
        <f>LN(G905+'2019 Totals and Calculations'!C$18)</f>
        <v>6.1338065850988599</v>
      </c>
      <c r="BR905">
        <f>LN(Table6[[#This Row],[PROF RADIO]]+'2019 Totals and Calculations'!D$18)</f>
        <v>4.8799449995435227</v>
      </c>
      <c r="BS905">
        <f>LN(Table6[[#This Row],[ONLINE LINGERING]]+'2019 Totals and Calculations'!E$18)</f>
        <v>4.2960879215655963</v>
      </c>
      <c r="BT905">
        <f>MONTH(Table6[[#This Row],[Date]])</f>
        <v>4</v>
      </c>
      <c r="BU905">
        <f t="shared" si="392"/>
        <v>0</v>
      </c>
      <c r="BV905">
        <f t="shared" si="393"/>
        <v>0</v>
      </c>
      <c r="BW905">
        <f t="shared" si="394"/>
        <v>0</v>
      </c>
      <c r="BX905">
        <f t="shared" si="395"/>
        <v>1</v>
      </c>
      <c r="BY905">
        <f t="shared" si="396"/>
        <v>0</v>
      </c>
      <c r="BZ905">
        <f t="shared" si="397"/>
        <v>0</v>
      </c>
      <c r="CA905">
        <f t="shared" si="398"/>
        <v>0</v>
      </c>
      <c r="CB905">
        <f t="shared" si="399"/>
        <v>0</v>
      </c>
      <c r="CC905">
        <f t="shared" si="400"/>
        <v>0</v>
      </c>
      <c r="CD905">
        <f t="shared" si="401"/>
        <v>0</v>
      </c>
      <c r="CE905">
        <f t="shared" si="402"/>
        <v>0</v>
      </c>
      <c r="CF905">
        <f t="shared" si="403"/>
        <v>0</v>
      </c>
      <c r="CG905">
        <f t="shared" si="378"/>
        <v>119</v>
      </c>
      <c r="CH90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185.67531153417761</v>
      </c>
      <c r="CI905" s="79">
        <f>Table6[[#This Row],[sales]]-CH905</f>
        <v>-0.16850550731527392</v>
      </c>
      <c r="CJ905">
        <f>ABS(Table6[[#This Row],[sales]]-CH905)/Table6[[#This Row],[sales]]</f>
        <v>9.0835215658272646E-4</v>
      </c>
      <c r="CK90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212.33075516439342</v>
      </c>
      <c r="CL905" s="79">
        <f>Table6[[#This Row],[sales]]-CK905</f>
        <v>-26.823949137531088</v>
      </c>
      <c r="CM905">
        <f>ABS(Table6[[#This Row],[sales]]-CK905)/Table6[[#This Row],[sales]]</f>
        <v>0.14459819406112162</v>
      </c>
      <c r="CN90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215.71983245310597</v>
      </c>
      <c r="CO905" s="79">
        <f>Table6[[#This Row],[sales]]-CN905</f>
        <v>-30.21302642624363</v>
      </c>
      <c r="CP905">
        <f>ABS(Table6[[#This Row],[sales]]-CN905)/Table6[[#This Row],[sales]]</f>
        <v>0.16286748218751945</v>
      </c>
      <c r="CQ90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199.52572464216385</v>
      </c>
      <c r="CR905" s="79">
        <f>Table6[[#This Row],[sales]]-CQ905</f>
        <v>-14.018918615301516</v>
      </c>
      <c r="CS905">
        <f>ABS(Table6[[#This Row],[sales]]-CQ905)/Table6[[#This Row],[sales]]</f>
        <v>7.5570912547928318E-2</v>
      </c>
    </row>
    <row r="906" spans="1:97" x14ac:dyDescent="0.2">
      <c r="A906">
        <v>905</v>
      </c>
      <c r="B906" t="s">
        <v>953</v>
      </c>
      <c r="C906" s="5">
        <v>43569</v>
      </c>
      <c r="D906" s="6">
        <v>17.920959258264133</v>
      </c>
      <c r="E906" s="8">
        <f>YEAR(Table6[[#This Row],[Date]])</f>
        <v>2019</v>
      </c>
      <c r="F906" s="6">
        <f>Table6[[#This Row],[TV_State]]+Table6[[#This Row],[Radio_State]]+Table6[[#This Row],[Online]]</f>
        <v>84.541455313174367</v>
      </c>
      <c r="G906" s="6">
        <f t="shared" si="379"/>
        <v>75.337691467513096</v>
      </c>
      <c r="H906" s="6">
        <f>LN(Table6[[#This Row],[PROF TV LING]])</f>
        <v>4.3219805602695214</v>
      </c>
      <c r="I906" s="6">
        <f t="shared" si="380"/>
        <v>2.8859709361511641</v>
      </c>
      <c r="J906" s="6">
        <v>44.413664036606825</v>
      </c>
      <c r="K906" s="6">
        <f t="shared" si="385"/>
        <v>56.640361052523303</v>
      </c>
      <c r="L906" s="6">
        <f>0.5*J905+0.5*Table6[[#This Row],[Radio_State]]</f>
        <v>44.193794412663223</v>
      </c>
      <c r="M906" s="6">
        <f>LN(Table6[[#This Row],[RADIO LINGERING ]])</f>
        <v>3.788584381323397</v>
      </c>
      <c r="N906" s="6">
        <f t="shared" si="381"/>
        <v>3.7935471706655264</v>
      </c>
      <c r="O906" s="6">
        <v>22.206832018303409</v>
      </c>
      <c r="P906" s="6">
        <f t="shared" si="382"/>
        <v>24.387554123424636</v>
      </c>
      <c r="Q906" s="6">
        <f>0.3*O905+0.7*Table6[[#This Row],[Online]]</f>
        <v>22.140871131120328</v>
      </c>
      <c r="R906" s="6">
        <f>LN(Table6[[#This Row],[ONLINE LINGERING]])</f>
        <v>3.0974252729888381</v>
      </c>
      <c r="S906" s="6">
        <f t="shared" si="383"/>
        <v>3.100399990105581</v>
      </c>
      <c r="T906" s="6">
        <v>177.73327275922441</v>
      </c>
      <c r="U906" s="6">
        <f t="shared" si="384"/>
        <v>5.1802839588218195</v>
      </c>
      <c r="V906" s="8">
        <f>YEAR(Table6[[#This Row],[Date]])</f>
        <v>2019</v>
      </c>
      <c r="W906" s="8">
        <f>WEEKNUM(Table6[[#This Row],[Date]])</f>
        <v>16</v>
      </c>
      <c r="X906" t="s">
        <v>1073</v>
      </c>
      <c r="Y906" s="9">
        <f>Table6[[#This Row],[LNTVLING]]+Table6[[#This Row],[LNRADIOLING]]+Table6[[#This Row],[LNONLINELING]]</f>
        <v>11.207990214581757</v>
      </c>
      <c r="Z906">
        <f t="shared" si="404"/>
        <v>1</v>
      </c>
      <c r="AA906">
        <f t="shared" si="386"/>
        <v>0</v>
      </c>
      <c r="AB906">
        <f t="shared" si="387"/>
        <v>0</v>
      </c>
      <c r="AC906">
        <f t="shared" si="388"/>
        <v>0</v>
      </c>
      <c r="AD906">
        <f t="shared" si="389"/>
        <v>0</v>
      </c>
      <c r="AE906">
        <f t="shared" si="390"/>
        <v>0</v>
      </c>
      <c r="AF906">
        <f t="shared" si="391"/>
        <v>1</v>
      </c>
      <c r="AG906" s="9">
        <f>'[1]1'!J$20+'[1]1'!J$21*Table6[[#This Row],[TV_State]]</f>
        <v>1347.3565362233012</v>
      </c>
      <c r="AH906" s="9">
        <f>Table6[[#This Row],[sales]]-Table6[[#This Row],[Pred_1]]</f>
        <v>-1169.6232634640769</v>
      </c>
      <c r="AI906">
        <f>ABS(Table6[[#This Row],[Res_1]])/Table6[[#This Row],[sales]]</f>
        <v>6.5807782938232826</v>
      </c>
      <c r="AJ906" s="9">
        <f>'[1]2'!J$20+'[1]2'!J$21*Table6[[#This Row],[Radio_State]]</f>
        <v>1909.2602233925684</v>
      </c>
      <c r="AK906" s="9">
        <f>Table6[[#This Row],[sales]]-Table6[[#This Row],[ Pred_2 ]]</f>
        <v>-1731.5269506333439</v>
      </c>
      <c r="AL906">
        <f>ABS(Table6[[#This Row],[ Res_2 ]])/Table6[[#This Row],[sales]]</f>
        <v>9.7422779862893005</v>
      </c>
      <c r="AM906" s="10">
        <f>'[1]3'!J$20+'[1]3'!J$21*Data!O906</f>
        <v>1929.0261817300893</v>
      </c>
      <c r="AN906" s="9">
        <f>Table6[[#This Row],[sales]]-Table6[[#This Row],[Pred_3]]</f>
        <v>-1751.292908970865</v>
      </c>
      <c r="AO906" s="9">
        <f>ABS(Table6[[#This Row],[Res_3]])/Table6[[#This Row],[sales]]</f>
        <v>9.8534893426699277</v>
      </c>
      <c r="AP906" s="9">
        <f>'[1]4'!L$21+'[1]4'!L$27*Table6[[#This Row],[TV_State]]+'[1]4'!L$22*Table6[[#This Row],[NJ_DUM]]+'[1]4'!L$23*Table6[[#This Row],[NY_DUM]]+'[1]4'!L$24*Table6[[#This Row],[PA_DUM]]+'[1]4'!L$25*Table6[[#This Row],[CT_DUM]]+'[1]4'!L$26*Table6[[#This Row],[DL_DUM]]</f>
        <v>241.7830110956611</v>
      </c>
      <c r="AQ906" s="9">
        <f>Table6[[#This Row],[sales]]-Table6[[#This Row],[Pred_4]]</f>
        <v>-64.04973833643669</v>
      </c>
      <c r="AR906">
        <f>ABS(Table6[[#This Row],[Res_4]]/Table6[[#This Row],[sales]])</f>
        <v>0.36036999342945197</v>
      </c>
      <c r="AS906" s="9">
        <f>'[1]5'!L$20+'[1]5'!L$26*Table6[[#This Row],[Radio_State]]+'[1]5'!L$21*Table6[[#This Row],[NJ_DUM]]+'[1]5'!L$22*Table6[[#This Row],[NY_DUM]]+'[1]5'!L$23*Table6[[#This Row],[PA_DUM]]+'[1]5'!L$24*Table6[[#This Row],[CT_DUM]]+'[1]5'!L$25*Table6[[#This Row],[DL_DUM]]</f>
        <v>274.63043037304504</v>
      </c>
      <c r="AT906" s="9">
        <f>Table6[[#This Row],[sales]]-Table6[[#This Row],[Pred_5]]</f>
        <v>-96.897157613820639</v>
      </c>
      <c r="AU906" s="9">
        <f>ABS(Table6[[#This Row],[Red_5]]/Table6[[#This Row],[sales]])</f>
        <v>0.54518299308586637</v>
      </c>
      <c r="AV906" s="9">
        <f>'[1]6'!L$20+'[1]6'!L$26*Table6[[#This Row],[Online]]+'[1]6'!L$21*Table6[[#This Row],[NJ_DUM]]+'[1]6'!L$22*Table6[[#This Row],[NY_DUM]]+'[1]6'!L$23*Table6[[#This Row],[PA_DUM]]+'[1]6'!L$24*Table6[[#This Row],[CT_DUM]]+'[1]6'!L$25*Table6[[#This Row],[DL_DUM]]</f>
        <v>90.696051789025773</v>
      </c>
      <c r="AW906" s="9">
        <f>Table6[[#This Row],[sales]]-Table6[[#This Row],[Pred_6]]</f>
        <v>87.037220970198632</v>
      </c>
      <c r="AX906" s="9">
        <f>ABS(Table6[[#This Row],[Red_6]]/Table6[[#This Row],[sales]])</f>
        <v>0.48970696155529708</v>
      </c>
      <c r="AY906" s="9">
        <f>'[1]7'!L$21+'[1]7'!L$27*Table6[[#This Row],[LNTV]]+'[1]7'!L$22*Table6[[#This Row],[NJ_DUM]]+'[1]7'!L$23*Table6[[#This Row],[NY_DUM]]+'[1]7'!L$24*Table6[[#This Row],[PA_DUM]]+'[1]7'!L$25*Table6[[#This Row],[CT_DUM]]+'[1]7'!L$26*Table6[[#This Row],[DL_DUM]]</f>
        <v>5.4650024848177141</v>
      </c>
      <c r="AZ906" s="9">
        <f>Table6[[#This Row],[sales]]-Table6[[#This Row],[Pred_7]]</f>
        <v>172.26827027440669</v>
      </c>
      <c r="BA906" s="9">
        <f>ABS(Table6[[#This Row],[Red_7]]/Table6[[#This Row],[sales]])</f>
        <v>0.96925166346190472</v>
      </c>
      <c r="BB906" s="9">
        <f>'[1]8'!O$22+'[1]8'!O$28*Table6[[#This Row],[LNRADIOLING]]+'[1]8'!O$23*Table6[[#This Row],[DL_DUM]]+'[1]8'!O$24*Table6[[#This Row],[CT_DUM]]+'[1]8'!O$25*Table6[[#This Row],[PA_DUM]]+'[1]8'!O$26*Table6[[#This Row],[NY_DUM]]+'[1]8'!O$27*Table6[[#This Row],[NJ_DUM]]</f>
        <v>5.7920293263052995</v>
      </c>
      <c r="BC906" s="9">
        <f>Table6[[#This Row],[sales]]-Table6[[#This Row],[Pred_8]]</f>
        <v>171.94124343291909</v>
      </c>
      <c r="BD906" s="9">
        <f>ABS(Table6[[#This Row],[Red_8]]/Table6[[#This Row],[sales]])</f>
        <v>0.96741167685494778</v>
      </c>
      <c r="BE906" s="9">
        <f>'[1]9'!M$19+'[1]9'!M$21*Table6[[#This Row],[LNONLINE]]+'[1]9'!M$20*Table6[[#This Row],[DL_DUM]]+'[1]9'!M$22*Table6[[#This Row],[CT_DUM]]+'[1]9'!M$23*Table6[[#This Row],[PA_DUM]]+'[1]9'!M$24*Table6[[#This Row],[NY_DUM]]+'[1]9'!M$25*Table6[[#This Row],[NJ_DUM]]</f>
        <v>5.5238908292957039</v>
      </c>
      <c r="BF906" s="9">
        <f>Table6[[#This Row],[sales]]-Table6[[#This Row],[Pred_9]]</f>
        <v>172.2093819299287</v>
      </c>
      <c r="BG906" s="9">
        <f>ABS(Table6[[#This Row],[Red_9]]/Table6[[#This Row],[sales]])</f>
        <v>0.96892033357885143</v>
      </c>
      <c r="BH906" s="9">
        <f>'[1]10'!P$22+'[1]10'!P$30*Table6[[#This Row],[LNTV]]+'[1]10'!P$29*Table6[[#This Row],[LNRADIOLING]]+'[1]10'!P$24*Table6[[#This Row],[LNONLINELING]]+'[1]10'!P$23*Table6[[#This Row],[DL_DUM]]+'[1]10'!P$25*Table6[[#This Row],[CT_DUM]]+'[1]10'!P$26*Table6[[#This Row],[PA_DUM]]+'[1]10'!P$27*Table6[[#This Row],[NY_DUM]]+'[1]10'!P$28*Table6[[#This Row],[NJ_DUM]]</f>
        <v>5.5631768292367649</v>
      </c>
      <c r="BI906" s="9">
        <f>Table6[[#This Row],[sales]]-Table6[[#This Row],[Pred_10]]</f>
        <v>172.17009592998764</v>
      </c>
      <c r="BJ906" s="45">
        <f>ABS(Table6[[#This Row],[Red_10]]/Table6[[#This Row],[sales]])</f>
        <v>0.96869929449409731</v>
      </c>
      <c r="BK906" s="9">
        <f>'[1]11'!P$32+'[1]11'!P$40*Table6[[#This Row],[LNONLINELING]]+'[1]11'!P$39*Table6[[#This Row],[LNRADIOLING]]+'[1]11'!P$38*Table6[[#This Row],[LNTVLING]]+'[1]11'!P$33*Table6[[#This Row],[DL_DUM]]+'[1]11'!P$34*Table6[[#This Row],[CT_DUM]]+'[1]11'!P$35*Table6[[#This Row],[PA_DUM]]+'[1]11'!P$36*Table6[[#This Row],[NY_DUM]]+'[1]11'!P$37*Table6[[#This Row],[NJ_DUM]]</f>
        <v>5.912338113096995</v>
      </c>
      <c r="BL906" s="9">
        <f>Table6[[#This Row],[sales]]-Table6[[#This Row],[ Pred_11]]</f>
        <v>171.8209346461274</v>
      </c>
      <c r="BM906" s="47">
        <f>ABS(Table6[[#This Row],[ Red_11]]/Table6[[#This Row],[sales]])</f>
        <v>0.96673477047200684</v>
      </c>
      <c r="BN906" s="9">
        <f>'[1]12'!K$22+'[1]12'!K$28*Table6[[#This Row],[COMBINE LN LING]]+'[1]12'!K$23*Table6[[#This Row],[DL_DUM]]+'[1]12'!K$24*Table6[[#This Row],[CT_DUM]]+'[1]12'!K$25*Table6[[#This Row],[PA_DUM]]+'[1]12'!K$26*Table6[[#This Row],[NY_DUM]]+'[1]12'!K$27*Table6[[#This Row],[NJ_DUM]]</f>
        <v>5.4498235415349647</v>
      </c>
      <c r="BO906" s="9">
        <f>Table6[[#This Row],[sales]]-Table6[[#This Row],[ Pred_12]]</f>
        <v>172.28344921768945</v>
      </c>
      <c r="BP906" s="47">
        <f>ABS(Table6[[#This Row],[ Red_12]]/Table6[[#This Row],[sales]])</f>
        <v>0.96933706639770345</v>
      </c>
      <c r="BQ906">
        <f>LN(G906+'2019 Totals and Calculations'!C$18)</f>
        <v>6.0789743956389302</v>
      </c>
      <c r="BR906">
        <f>LN(Table6[[#This Row],[PROF RADIO]]+'2019 Totals and Calculations'!D$18)</f>
        <v>4.7824517912227638</v>
      </c>
      <c r="BS906">
        <f>LN(Table6[[#This Row],[ONLINE LINGERING]]+'2019 Totals and Calculations'!E$18)</f>
        <v>4.1899309949157537</v>
      </c>
      <c r="BT906">
        <f>MONTH(Table6[[#This Row],[Date]])</f>
        <v>4</v>
      </c>
      <c r="BU906">
        <f t="shared" si="392"/>
        <v>0</v>
      </c>
      <c r="BV906">
        <f t="shared" si="393"/>
        <v>0</v>
      </c>
      <c r="BW906">
        <f t="shared" si="394"/>
        <v>0</v>
      </c>
      <c r="BX906">
        <f t="shared" si="395"/>
        <v>1</v>
      </c>
      <c r="BY906">
        <f t="shared" si="396"/>
        <v>0</v>
      </c>
      <c r="BZ906">
        <f t="shared" si="397"/>
        <v>0</v>
      </c>
      <c r="CA906">
        <f t="shared" si="398"/>
        <v>0</v>
      </c>
      <c r="CB906">
        <f t="shared" si="399"/>
        <v>0</v>
      </c>
      <c r="CC906">
        <f t="shared" si="400"/>
        <v>0</v>
      </c>
      <c r="CD906">
        <f t="shared" si="401"/>
        <v>0</v>
      </c>
      <c r="CE906">
        <f t="shared" si="402"/>
        <v>0</v>
      </c>
      <c r="CF906">
        <f t="shared" si="403"/>
        <v>0</v>
      </c>
      <c r="CG906">
        <f t="shared" si="378"/>
        <v>120</v>
      </c>
      <c r="CH90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183.16066951945541</v>
      </c>
      <c r="CI906" s="79">
        <f>Table6[[#This Row],[sales]]-CH906</f>
        <v>-5.4273967602310051</v>
      </c>
      <c r="CJ906">
        <f>ABS(Table6[[#This Row],[sales]]-CH906)/Table6[[#This Row],[sales]]</f>
        <v>3.0536751368909466E-2</v>
      </c>
      <c r="CK90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206.5483552085839</v>
      </c>
      <c r="CL906" s="79">
        <f>Table6[[#This Row],[sales]]-CK906</f>
        <v>-28.815082449359494</v>
      </c>
      <c r="CM906">
        <f>ABS(Table6[[#This Row],[sales]]-CK906)/Table6[[#This Row],[sales]]</f>
        <v>0.16212542537488375</v>
      </c>
      <c r="CN90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208.86010401971942</v>
      </c>
      <c r="CO906" s="79">
        <f>Table6[[#This Row],[sales]]-CN906</f>
        <v>-31.12683126049501</v>
      </c>
      <c r="CP906">
        <f>ABS(Table6[[#This Row],[sales]]-CN906)/Table6[[#This Row],[sales]]</f>
        <v>0.17513226858013572</v>
      </c>
      <c r="CQ90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190.7934374071412</v>
      </c>
      <c r="CR906" s="79">
        <f>Table6[[#This Row],[sales]]-CQ906</f>
        <v>-13.060164647916793</v>
      </c>
      <c r="CS906">
        <f>ABS(Table6[[#This Row],[sales]]-CQ906)/Table6[[#This Row],[sales]]</f>
        <v>7.348182163735556E-2</v>
      </c>
    </row>
    <row r="907" spans="1:97" x14ac:dyDescent="0.2">
      <c r="A907">
        <v>906</v>
      </c>
      <c r="B907" t="s">
        <v>953</v>
      </c>
      <c r="C907" s="5">
        <v>43576</v>
      </c>
      <c r="D907" s="6">
        <v>13.440719443698097</v>
      </c>
      <c r="E907" s="8">
        <f>YEAR(Table6[[#This Row],[Date]])</f>
        <v>2019</v>
      </c>
      <c r="F907" s="6">
        <f>Table6[[#This Row],[TV_State]]+Table6[[#This Row],[Radio_State]]+Table6[[#This Row],[Online]]</f>
        <v>80.727420459157457</v>
      </c>
      <c r="G907" s="6">
        <f t="shared" si="379"/>
        <v>56.768599860368589</v>
      </c>
      <c r="H907" s="6">
        <f>LN(Table6[[#This Row],[PROF TV LING]])</f>
        <v>4.0389833535064366</v>
      </c>
      <c r="I907" s="6">
        <f t="shared" si="380"/>
        <v>2.5982888636993828</v>
      </c>
      <c r="J907" s="6">
        <v>44.8578006769729</v>
      </c>
      <c r="K907" s="6">
        <f t="shared" si="385"/>
        <v>50.749080864748102</v>
      </c>
      <c r="L907" s="6">
        <f>0.5*J906+0.5*Table6[[#This Row],[Radio_State]]</f>
        <v>44.635732356789859</v>
      </c>
      <c r="M907" s="6">
        <f>LN(Table6[[#This Row],[RADIO LINGERING ]])</f>
        <v>3.7985347121765654</v>
      </c>
      <c r="N907" s="6">
        <f t="shared" si="381"/>
        <v>3.8034975015186947</v>
      </c>
      <c r="O907" s="6">
        <v>22.42890033848645</v>
      </c>
      <c r="P907" s="6">
        <f t="shared" si="382"/>
        <v>23.016496473967905</v>
      </c>
      <c r="Q907" s="6">
        <f>0.3*O906+0.7*Table6[[#This Row],[Online]]</f>
        <v>22.362279842431537</v>
      </c>
      <c r="R907" s="6">
        <f>LN(Table6[[#This Row],[ONLINE LINGERING]])</f>
        <v>3.1073756038420064</v>
      </c>
      <c r="S907" s="6">
        <f t="shared" si="383"/>
        <v>3.1103503209587493</v>
      </c>
      <c r="T907" s="6">
        <v>178.66624108604668</v>
      </c>
      <c r="U907" s="6">
        <f t="shared" si="384"/>
        <v>5.1855194904187734</v>
      </c>
      <c r="V907" s="8">
        <f>YEAR(Table6[[#This Row],[Date]])</f>
        <v>2019</v>
      </c>
      <c r="W907" s="8">
        <f>WEEKNUM(Table6[[#This Row],[Date]])</f>
        <v>17</v>
      </c>
      <c r="X907" t="s">
        <v>1074</v>
      </c>
      <c r="Y907" s="9">
        <f>Table6[[#This Row],[LNTVLING]]+Table6[[#This Row],[LNRADIOLING]]+Table6[[#This Row],[LNONLINELING]]</f>
        <v>10.944893669525008</v>
      </c>
      <c r="Z907">
        <f t="shared" si="404"/>
        <v>1</v>
      </c>
      <c r="AA907">
        <f t="shared" si="386"/>
        <v>0</v>
      </c>
      <c r="AB907">
        <f t="shared" si="387"/>
        <v>0</v>
      </c>
      <c r="AC907">
        <f t="shared" si="388"/>
        <v>0</v>
      </c>
      <c r="AD907">
        <f t="shared" si="389"/>
        <v>0</v>
      </c>
      <c r="AE907">
        <f t="shared" si="390"/>
        <v>0</v>
      </c>
      <c r="AF907">
        <f t="shared" si="391"/>
        <v>1</v>
      </c>
      <c r="AG907" s="9">
        <f>'[1]1'!J$20+'[1]1'!J$21*Table6[[#This Row],[TV_State]]</f>
        <v>1342.9505385315567</v>
      </c>
      <c r="AH907" s="9">
        <f>Table6[[#This Row],[sales]]-Table6[[#This Row],[Pred_1]]</f>
        <v>-1164.28429744551</v>
      </c>
      <c r="AI907">
        <f>ABS(Table6[[#This Row],[Res_1]])/Table6[[#This Row],[sales]]</f>
        <v>6.5165321124363054</v>
      </c>
      <c r="AJ907" s="9">
        <f>'[1]2'!J$20+'[1]2'!J$21*Table6[[#This Row],[Radio_State]]</f>
        <v>1911.2100075865192</v>
      </c>
      <c r="AK907" s="9">
        <f>Table6[[#This Row],[sales]]-Table6[[#This Row],[ Pred_2 ]]</f>
        <v>-1732.5437665004724</v>
      </c>
      <c r="AL907">
        <f>ABS(Table6[[#This Row],[ Res_2 ]])/Table6[[#This Row],[sales]]</f>
        <v>9.6970964182655486</v>
      </c>
      <c r="AM907" s="10">
        <f>'[1]3'!J$20+'[1]3'!J$21*Data!O907</f>
        <v>1930.3091417301416</v>
      </c>
      <c r="AN907" s="9">
        <f>Table6[[#This Row],[sales]]-Table6[[#This Row],[Pred_3]]</f>
        <v>-1751.6429006440949</v>
      </c>
      <c r="AO907" s="9">
        <f>ABS(Table6[[#This Row],[Res_3]])/Table6[[#This Row],[sales]]</f>
        <v>9.8039948117590594</v>
      </c>
      <c r="AP907" s="9">
        <f>'[1]4'!L$21+'[1]4'!L$27*Table6[[#This Row],[TV_State]]+'[1]4'!L$22*Table6[[#This Row],[NJ_DUM]]+'[1]4'!L$23*Table6[[#This Row],[NY_DUM]]+'[1]4'!L$24*Table6[[#This Row],[PA_DUM]]+'[1]4'!L$25*Table6[[#This Row],[CT_DUM]]+'[1]4'!L$26*Table6[[#This Row],[DL_DUM]]</f>
        <v>240.79475690820163</v>
      </c>
      <c r="AQ907" s="9">
        <f>Table6[[#This Row],[sales]]-Table6[[#This Row],[Pred_4]]</f>
        <v>-62.128515822154952</v>
      </c>
      <c r="AR907">
        <f>ABS(Table6[[#This Row],[Res_4]]/Table6[[#This Row],[sales]])</f>
        <v>0.34773505864621346</v>
      </c>
      <c r="AS907" s="9">
        <f>'[1]5'!L$20+'[1]5'!L$26*Table6[[#This Row],[Radio_State]]+'[1]5'!L$21*Table6[[#This Row],[NJ_DUM]]+'[1]5'!L$22*Table6[[#This Row],[NY_DUM]]+'[1]5'!L$23*Table6[[#This Row],[PA_DUM]]+'[1]5'!L$24*Table6[[#This Row],[CT_DUM]]+'[1]5'!L$25*Table6[[#This Row],[DL_DUM]]</f>
        <v>275.412819393505</v>
      </c>
      <c r="AT907" s="9">
        <f>Table6[[#This Row],[sales]]-Table6[[#This Row],[Pred_5]]</f>
        <v>-96.746578307458321</v>
      </c>
      <c r="AU907" s="9">
        <f>ABS(Table6[[#This Row],[Red_5]]/Table6[[#This Row],[sales]])</f>
        <v>0.54149333259249921</v>
      </c>
      <c r="AV907" s="9">
        <f>'[1]6'!L$20+'[1]6'!L$26*Table6[[#This Row],[Online]]+'[1]6'!L$21*Table6[[#This Row],[NJ_DUM]]+'[1]6'!L$22*Table6[[#This Row],[NY_DUM]]+'[1]6'!L$23*Table6[[#This Row],[PA_DUM]]+'[1]6'!L$24*Table6[[#This Row],[CT_DUM]]+'[1]6'!L$25*Table6[[#This Row],[DL_DUM]]</f>
        <v>91.662550318780674</v>
      </c>
      <c r="AW907" s="9">
        <f>Table6[[#This Row],[sales]]-Table6[[#This Row],[Pred_6]]</f>
        <v>87.003690767266008</v>
      </c>
      <c r="AX907" s="9">
        <f>ABS(Table6[[#This Row],[Red_6]]/Table6[[#This Row],[sales]])</f>
        <v>0.4869621157214839</v>
      </c>
      <c r="AY907" s="9">
        <f>'[1]7'!L$21+'[1]7'!L$27*Table6[[#This Row],[LNTV]]+'[1]7'!L$22*Table6[[#This Row],[NJ_DUM]]+'[1]7'!L$23*Table6[[#This Row],[NY_DUM]]+'[1]7'!L$24*Table6[[#This Row],[PA_DUM]]+'[1]7'!L$25*Table6[[#This Row],[CT_DUM]]+'[1]7'!L$26*Table6[[#This Row],[DL_DUM]]</f>
        <v>5.4331605415143249</v>
      </c>
      <c r="AZ907" s="9">
        <f>Table6[[#This Row],[sales]]-Table6[[#This Row],[Pred_7]]</f>
        <v>173.23308054453236</v>
      </c>
      <c r="BA907" s="9">
        <f>ABS(Table6[[#This Row],[Red_7]]/Table6[[#This Row],[sales]])</f>
        <v>0.96959044692221574</v>
      </c>
      <c r="BB907" s="9">
        <f>'[1]8'!O$22+'[1]8'!O$28*Table6[[#This Row],[LNRADIOLING]]+'[1]8'!O$23*Table6[[#This Row],[DL_DUM]]+'[1]8'!O$24*Table6[[#This Row],[CT_DUM]]+'[1]8'!O$25*Table6[[#This Row],[PA_DUM]]+'[1]8'!O$26*Table6[[#This Row],[NY_DUM]]+'[1]8'!O$27*Table6[[#This Row],[NJ_DUM]]</f>
        <v>5.7927391923090763</v>
      </c>
      <c r="BC907" s="9">
        <f>Table6[[#This Row],[sales]]-Table6[[#This Row],[Pred_8]]</f>
        <v>172.8735018937376</v>
      </c>
      <c r="BD907" s="9">
        <f>ABS(Table6[[#This Row],[Red_8]]/Table6[[#This Row],[sales]])</f>
        <v>0.96757787505296389</v>
      </c>
      <c r="BE907" s="9">
        <f>'[1]9'!M$19+'[1]9'!M$21*Table6[[#This Row],[LNONLINE]]+'[1]9'!M$20*Table6[[#This Row],[DL_DUM]]+'[1]9'!M$22*Table6[[#This Row],[CT_DUM]]+'[1]9'!M$23*Table6[[#This Row],[PA_DUM]]+'[1]9'!M$24*Table6[[#This Row],[NY_DUM]]+'[1]9'!M$25*Table6[[#This Row],[NJ_DUM]]</f>
        <v>5.5270412776270366</v>
      </c>
      <c r="BF907" s="9">
        <f>Table6[[#This Row],[sales]]-Table6[[#This Row],[Pred_9]]</f>
        <v>173.13919980841965</v>
      </c>
      <c r="BG907" s="9">
        <f>ABS(Table6[[#This Row],[Red_9]]/Table6[[#This Row],[sales]])</f>
        <v>0.9690649937893685</v>
      </c>
      <c r="BH907" s="9">
        <f>'[1]10'!P$22+'[1]10'!P$30*Table6[[#This Row],[LNTV]]+'[1]10'!P$29*Table6[[#This Row],[LNRADIOLING]]+'[1]10'!P$24*Table6[[#This Row],[LNONLINELING]]+'[1]10'!P$23*Table6[[#This Row],[DL_DUM]]+'[1]10'!P$25*Table6[[#This Row],[CT_DUM]]+'[1]10'!P$26*Table6[[#This Row],[PA_DUM]]+'[1]10'!P$27*Table6[[#This Row],[NY_DUM]]+'[1]10'!P$28*Table6[[#This Row],[NJ_DUM]]</f>
        <v>5.5562287938189314</v>
      </c>
      <c r="BI907" s="9">
        <f>Table6[[#This Row],[sales]]-Table6[[#This Row],[Pred_10]]</f>
        <v>173.11001229222774</v>
      </c>
      <c r="BJ907" s="45">
        <f>ABS(Table6[[#This Row],[Red_10]]/Table6[[#This Row],[sales]])</f>
        <v>0.96890163043647937</v>
      </c>
      <c r="BK907" s="9">
        <f>'[1]11'!P$32+'[1]11'!P$40*Table6[[#This Row],[LNONLINELING]]+'[1]11'!P$39*Table6[[#This Row],[LNRADIOLING]]+'[1]11'!P$38*Table6[[#This Row],[LNTVLING]]+'[1]11'!P$33*Table6[[#This Row],[DL_DUM]]+'[1]11'!P$34*Table6[[#This Row],[CT_DUM]]+'[1]11'!P$35*Table6[[#This Row],[PA_DUM]]+'[1]11'!P$36*Table6[[#This Row],[NY_DUM]]+'[1]11'!P$37*Table6[[#This Row],[NJ_DUM]]</f>
        <v>5.9628770185960809</v>
      </c>
      <c r="BL907" s="9">
        <f>Table6[[#This Row],[sales]]-Table6[[#This Row],[ Pred_11]]</f>
        <v>172.70336406745059</v>
      </c>
      <c r="BM907" s="47">
        <f>ABS(Table6[[#This Row],[ Red_11]]/Table6[[#This Row],[sales]])</f>
        <v>0.96662560883158488</v>
      </c>
      <c r="BN907" s="9">
        <f>'[1]12'!K$22+'[1]12'!K$28*Table6[[#This Row],[COMBINE LN LING]]+'[1]12'!K$23*Table6[[#This Row],[DL_DUM]]+'[1]12'!K$24*Table6[[#This Row],[CT_DUM]]+'[1]12'!K$25*Table6[[#This Row],[PA_DUM]]+'[1]12'!K$26*Table6[[#This Row],[NY_DUM]]+'[1]12'!K$27*Table6[[#This Row],[NJ_DUM]]</f>
        <v>5.4245042151509733</v>
      </c>
      <c r="BO907" s="9">
        <f>Table6[[#This Row],[sales]]-Table6[[#This Row],[ Pred_12]]</f>
        <v>173.24173687089572</v>
      </c>
      <c r="BP907" s="47">
        <f>ABS(Table6[[#This Row],[ Red_12]]/Table6[[#This Row],[sales]])</f>
        <v>0.96963889662547675</v>
      </c>
      <c r="BQ907">
        <f>LN(G907+'2019 Totals and Calculations'!C$18)</f>
        <v>6.0355104125650616</v>
      </c>
      <c r="BR907">
        <f>LN(Table6[[#This Row],[PROF RADIO]]+'2019 Totals and Calculations'!D$18)</f>
        <v>4.7318508281454505</v>
      </c>
      <c r="BS907">
        <f>LN(Table6[[#This Row],[ONLINE LINGERING]]+'2019 Totals and Calculations'!E$18)</f>
        <v>4.1932791344685878</v>
      </c>
      <c r="BT907">
        <f>MONTH(Table6[[#This Row],[Date]])</f>
        <v>4</v>
      </c>
      <c r="BU907">
        <f t="shared" si="392"/>
        <v>0</v>
      </c>
      <c r="BV907">
        <f t="shared" si="393"/>
        <v>0</v>
      </c>
      <c r="BW907">
        <f t="shared" si="394"/>
        <v>0</v>
      </c>
      <c r="BX907">
        <f t="shared" si="395"/>
        <v>1</v>
      </c>
      <c r="BY907">
        <f t="shared" si="396"/>
        <v>0</v>
      </c>
      <c r="BZ907">
        <f t="shared" si="397"/>
        <v>0</v>
      </c>
      <c r="CA907">
        <f t="shared" si="398"/>
        <v>0</v>
      </c>
      <c r="CB907">
        <f t="shared" si="399"/>
        <v>0</v>
      </c>
      <c r="CC907">
        <f t="shared" si="400"/>
        <v>0</v>
      </c>
      <c r="CD907">
        <f t="shared" si="401"/>
        <v>0</v>
      </c>
      <c r="CE907">
        <f t="shared" si="402"/>
        <v>0</v>
      </c>
      <c r="CF907">
        <f t="shared" si="403"/>
        <v>0</v>
      </c>
      <c r="CG907">
        <f t="shared" si="378"/>
        <v>121</v>
      </c>
      <c r="CH90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181.29319992808684</v>
      </c>
      <c r="CI907" s="79">
        <f>Table6[[#This Row],[sales]]-CH907</f>
        <v>-2.6269588420401533</v>
      </c>
      <c r="CJ907">
        <f>ABS(Table6[[#This Row],[sales]]-CH907)/Table6[[#This Row],[sales]]</f>
        <v>1.4703162869895465E-2</v>
      </c>
      <c r="CK90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203.83163204297045</v>
      </c>
      <c r="CL907" s="79">
        <f>Table6[[#This Row],[sales]]-CK907</f>
        <v>-25.165390956923773</v>
      </c>
      <c r="CM907">
        <f>ABS(Table6[[#This Row],[sales]]-CK907)/Table6[[#This Row],[sales]]</f>
        <v>0.14085140429413287</v>
      </c>
      <c r="CN90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209.58134269353425</v>
      </c>
      <c r="CO907" s="79">
        <f>Table6[[#This Row],[sales]]-CN907</f>
        <v>-30.915101607487571</v>
      </c>
      <c r="CP907">
        <f>ABS(Table6[[#This Row],[sales]]-CN907)/Table6[[#This Row],[sales]]</f>
        <v>0.1730326972771464</v>
      </c>
      <c r="CQ90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189.46083198258691</v>
      </c>
      <c r="CR907" s="79">
        <f>Table6[[#This Row],[sales]]-CQ907</f>
        <v>-10.794590896540228</v>
      </c>
      <c r="CS907">
        <f>ABS(Table6[[#This Row],[sales]]-CQ907)/Table6[[#This Row],[sales]]</f>
        <v>6.0417630274884955E-2</v>
      </c>
    </row>
    <row r="908" spans="1:97" x14ac:dyDescent="0.2">
      <c r="A908">
        <v>907</v>
      </c>
      <c r="B908" t="s">
        <v>953</v>
      </c>
      <c r="C908" s="5">
        <v>43583</v>
      </c>
      <c r="D908" s="6">
        <v>10.080539582773572</v>
      </c>
      <c r="E908" s="8">
        <f>YEAR(Table6[[#This Row],[Date]])</f>
        <v>2019</v>
      </c>
      <c r="F908" s="6">
        <f>Table6[[#This Row],[TV_State]]+Table6[[#This Row],[Radio_State]]+Table6[[#This Row],[Online]]</f>
        <v>78.040107608387501</v>
      </c>
      <c r="G908" s="6">
        <f t="shared" si="379"/>
        <v>42.762181777090085</v>
      </c>
      <c r="H908" s="6">
        <f>LN(Table6[[#This Row],[PROF TV LING]])</f>
        <v>3.7556541086411923</v>
      </c>
      <c r="I908" s="6">
        <f t="shared" si="380"/>
        <v>2.310606791247602</v>
      </c>
      <c r="J908" s="6">
        <v>45.306378683742622</v>
      </c>
      <c r="K908" s="6">
        <f t="shared" si="385"/>
        <v>48.027729774245358</v>
      </c>
      <c r="L908" s="6">
        <f>0.5*J907+0.5*Table6[[#This Row],[Radio_State]]</f>
        <v>45.082089680357761</v>
      </c>
      <c r="M908" s="6">
        <f>LN(Table6[[#This Row],[RADIO LINGERING ]])</f>
        <v>3.8084850430297337</v>
      </c>
      <c r="N908" s="6">
        <f t="shared" si="381"/>
        <v>3.8134478323718626</v>
      </c>
      <c r="O908" s="6">
        <v>22.653189341871311</v>
      </c>
      <c r="P908" s="6">
        <f t="shared" si="382"/>
        <v>22.762181481500289</v>
      </c>
      <c r="Q908" s="6">
        <f>0.3*O907+0.7*Table6[[#This Row],[Online]]</f>
        <v>22.585902640855853</v>
      </c>
      <c r="R908" s="6">
        <f>LN(Table6[[#This Row],[ONLINE LINGERING]])</f>
        <v>3.1173259346951743</v>
      </c>
      <c r="S908" s="6">
        <f t="shared" si="383"/>
        <v>3.1203006518119172</v>
      </c>
      <c r="T908" s="6">
        <v>202.53690441618588</v>
      </c>
      <c r="U908" s="6">
        <f t="shared" si="384"/>
        <v>5.3109221139727154</v>
      </c>
      <c r="V908" s="8">
        <f>YEAR(Table6[[#This Row],[Date]])</f>
        <v>2019</v>
      </c>
      <c r="W908" s="8">
        <f>WEEKNUM(Table6[[#This Row],[Date]])</f>
        <v>18</v>
      </c>
      <c r="X908" t="s">
        <v>1075</v>
      </c>
      <c r="Y908" s="9">
        <f>Table6[[#This Row],[LNTVLING]]+Table6[[#This Row],[LNRADIOLING]]+Table6[[#This Row],[LNONLINELING]]</f>
        <v>10.681465086366099</v>
      </c>
      <c r="Z908">
        <f t="shared" si="404"/>
        <v>1</v>
      </c>
      <c r="AA908">
        <f t="shared" si="386"/>
        <v>0</v>
      </c>
      <c r="AB908">
        <f t="shared" si="387"/>
        <v>0</v>
      </c>
      <c r="AC908">
        <f t="shared" si="388"/>
        <v>0</v>
      </c>
      <c r="AD908">
        <f t="shared" si="389"/>
        <v>0</v>
      </c>
      <c r="AE908">
        <f t="shared" si="390"/>
        <v>0</v>
      </c>
      <c r="AF908">
        <f t="shared" si="391"/>
        <v>1</v>
      </c>
      <c r="AG908" s="9">
        <f>'[1]1'!J$20+'[1]1'!J$21*Table6[[#This Row],[TV_State]]</f>
        <v>1339.6460402627486</v>
      </c>
      <c r="AH908" s="9">
        <f>Table6[[#This Row],[sales]]-Table6[[#This Row],[Pred_1]]</f>
        <v>-1137.1091358465626</v>
      </c>
      <c r="AI908">
        <f>ABS(Table6[[#This Row],[Res_1]])/Table6[[#This Row],[sales]]</f>
        <v>5.6143305790334264</v>
      </c>
      <c r="AJ908" s="9">
        <f>'[1]2'!J$20+'[1]2'!J$21*Table6[[#This Row],[Radio_State]]</f>
        <v>1913.1792896224092</v>
      </c>
      <c r="AK908" s="9">
        <f>Table6[[#This Row],[sales]]-Table6[[#This Row],[ Pred_2 ]]</f>
        <v>-1710.6423852062233</v>
      </c>
      <c r="AL908">
        <f>ABS(Table6[[#This Row],[ Res_2 ]])/Table6[[#This Row],[sales]]</f>
        <v>8.446077469867344</v>
      </c>
      <c r="AM908" s="10">
        <f>'[1]3'!J$20+'[1]3'!J$21*Data!O908</f>
        <v>1931.6049313301946</v>
      </c>
      <c r="AN908" s="9">
        <f>Table6[[#This Row],[sales]]-Table6[[#This Row],[Pred_3]]</f>
        <v>-1729.0680269140087</v>
      </c>
      <c r="AO908" s="9">
        <f>ABS(Table6[[#This Row],[Res_3]])/Table6[[#This Row],[sales]]</f>
        <v>8.5370517136028123</v>
      </c>
      <c r="AP908" s="9">
        <f>'[1]4'!L$21+'[1]4'!L$27*Table6[[#This Row],[TV_State]]+'[1]4'!L$22*Table6[[#This Row],[NJ_DUM]]+'[1]4'!L$23*Table6[[#This Row],[NY_DUM]]+'[1]4'!L$24*Table6[[#This Row],[PA_DUM]]+'[1]4'!L$25*Table6[[#This Row],[CT_DUM]]+'[1]4'!L$26*Table6[[#This Row],[DL_DUM]]</f>
        <v>240.05356626760704</v>
      </c>
      <c r="AQ908" s="9">
        <f>Table6[[#This Row],[sales]]-Table6[[#This Row],[Pred_4]]</f>
        <v>-37.516661851421162</v>
      </c>
      <c r="AR908">
        <f>ABS(Table6[[#This Row],[Res_4]]/Table6[[#This Row],[sales]])</f>
        <v>0.18523370819536922</v>
      </c>
      <c r="AS908" s="9">
        <f>'[1]5'!L$20+'[1]5'!L$26*Table6[[#This Row],[Radio_State]]+'[1]5'!L$21*Table6[[#This Row],[NJ_DUM]]+'[1]5'!L$22*Table6[[#This Row],[NY_DUM]]+'[1]5'!L$23*Table6[[#This Row],[PA_DUM]]+'[1]5'!L$24*Table6[[#This Row],[CT_DUM]]+'[1]5'!L$25*Table6[[#This Row],[DL_DUM]]</f>
        <v>276.20303230416954</v>
      </c>
      <c r="AT908" s="9">
        <f>Table6[[#This Row],[sales]]-Table6[[#This Row],[Pred_5]]</f>
        <v>-73.666127887983663</v>
      </c>
      <c r="AU908" s="9">
        <f>ABS(Table6[[#This Row],[Red_5]]/Table6[[#This Row],[sales]])</f>
        <v>0.36371706233156281</v>
      </c>
      <c r="AV908" s="9">
        <f>'[1]6'!L$20+'[1]6'!L$26*Table6[[#This Row],[Online]]+'[1]6'!L$21*Table6[[#This Row],[NJ_DUM]]+'[1]6'!L$22*Table6[[#This Row],[NY_DUM]]+'[1]6'!L$23*Table6[[#This Row],[PA_DUM]]+'[1]6'!L$24*Table6[[#This Row],[CT_DUM]]+'[1]6'!L$25*Table6[[#This Row],[DL_DUM]]</f>
        <v>92.63871383383308</v>
      </c>
      <c r="AW908" s="9">
        <f>Table6[[#This Row],[sales]]-Table6[[#This Row],[Pred_6]]</f>
        <v>109.8981905823528</v>
      </c>
      <c r="AX908" s="9">
        <f>ABS(Table6[[#This Row],[Red_6]]/Table6[[#This Row],[sales]])</f>
        <v>0.54260822687665311</v>
      </c>
      <c r="AY908" s="9">
        <f>'[1]7'!L$21+'[1]7'!L$27*Table6[[#This Row],[LNTV]]+'[1]7'!L$22*Table6[[#This Row],[NJ_DUM]]+'[1]7'!L$23*Table6[[#This Row],[NY_DUM]]+'[1]7'!L$24*Table6[[#This Row],[PA_DUM]]+'[1]7'!L$25*Table6[[#This Row],[CT_DUM]]+'[1]7'!L$26*Table6[[#This Row],[DL_DUM]]</f>
        <v>5.4013185982109357</v>
      </c>
      <c r="AZ908" s="9">
        <f>Table6[[#This Row],[sales]]-Table6[[#This Row],[Pred_7]]</f>
        <v>197.13558581797494</v>
      </c>
      <c r="BA908" s="9">
        <f>ABS(Table6[[#This Row],[Red_7]]/Table6[[#This Row],[sales]])</f>
        <v>0.9733316818790122</v>
      </c>
      <c r="BB908" s="9">
        <f>'[1]8'!O$22+'[1]8'!O$28*Table6[[#This Row],[LNRADIOLING]]+'[1]8'!O$23*Table6[[#This Row],[DL_DUM]]+'[1]8'!O$24*Table6[[#This Row],[CT_DUM]]+'[1]8'!O$25*Table6[[#This Row],[PA_DUM]]+'[1]8'!O$26*Table6[[#This Row],[NY_DUM]]+'[1]8'!O$27*Table6[[#This Row],[NJ_DUM]]</f>
        <v>5.7934490583128531</v>
      </c>
      <c r="BC908" s="9">
        <f>Table6[[#This Row],[sales]]-Table6[[#This Row],[Pred_8]]</f>
        <v>196.74345535787302</v>
      </c>
      <c r="BD908" s="9">
        <f>ABS(Table6[[#This Row],[Red_8]]/Table6[[#This Row],[sales]])</f>
        <v>0.97139558800401082</v>
      </c>
      <c r="BE908" s="9">
        <f>'[1]9'!M$19+'[1]9'!M$21*Table6[[#This Row],[LNONLINE]]+'[1]9'!M$20*Table6[[#This Row],[DL_DUM]]+'[1]9'!M$22*Table6[[#This Row],[CT_DUM]]+'[1]9'!M$23*Table6[[#This Row],[PA_DUM]]+'[1]9'!M$24*Table6[[#This Row],[NY_DUM]]+'[1]9'!M$25*Table6[[#This Row],[NJ_DUM]]</f>
        <v>5.5301917259583684</v>
      </c>
      <c r="BF908" s="9">
        <f>Table6[[#This Row],[sales]]-Table6[[#This Row],[Pred_9]]</f>
        <v>197.00671269022752</v>
      </c>
      <c r="BG908" s="9">
        <f>ABS(Table6[[#This Row],[Red_9]]/Table6[[#This Row],[sales]])</f>
        <v>0.97269538733250027</v>
      </c>
      <c r="BH908" s="9">
        <f>'[1]10'!P$22+'[1]10'!P$30*Table6[[#This Row],[LNTV]]+'[1]10'!P$29*Table6[[#This Row],[LNRADIOLING]]+'[1]10'!P$24*Table6[[#This Row],[LNONLINELING]]+'[1]10'!P$23*Table6[[#This Row],[DL_DUM]]+'[1]10'!P$25*Table6[[#This Row],[CT_DUM]]+'[1]10'!P$26*Table6[[#This Row],[PA_DUM]]+'[1]10'!P$27*Table6[[#This Row],[NY_DUM]]+'[1]10'!P$28*Table6[[#This Row],[NJ_DUM]]</f>
        <v>5.5492807584010979</v>
      </c>
      <c r="BI908" s="9">
        <f>Table6[[#This Row],[sales]]-Table6[[#This Row],[Pred_10]]</f>
        <v>196.98762365778478</v>
      </c>
      <c r="BJ908" s="45">
        <f>ABS(Table6[[#This Row],[Red_10]]/Table6[[#This Row],[sales]])</f>
        <v>0.9726011376820588</v>
      </c>
      <c r="BK908" s="9">
        <f>'[1]11'!P$32+'[1]11'!P$40*Table6[[#This Row],[LNONLINELING]]+'[1]11'!P$39*Table6[[#This Row],[LNRADIOLING]]+'[1]11'!P$38*Table6[[#This Row],[LNTVLING]]+'[1]11'!P$33*Table6[[#This Row],[DL_DUM]]+'[1]11'!P$34*Table6[[#This Row],[CT_DUM]]+'[1]11'!P$35*Table6[[#This Row],[PA_DUM]]+'[1]11'!P$36*Table6[[#This Row],[NY_DUM]]+'[1]11'!P$37*Table6[[#This Row],[NJ_DUM]]</f>
        <v>6.0134719312816189</v>
      </c>
      <c r="BL908" s="9">
        <f>Table6[[#This Row],[sales]]-Table6[[#This Row],[ Pred_11]]</f>
        <v>196.52343248490425</v>
      </c>
      <c r="BM908" s="47">
        <f>ABS(Table6[[#This Row],[ Red_11]]/Table6[[#This Row],[sales]])</f>
        <v>0.97030925327601159</v>
      </c>
      <c r="BN908" s="9">
        <f>'[1]12'!K$22+'[1]12'!K$28*Table6[[#This Row],[COMBINE LN LING]]+'[1]12'!K$23*Table6[[#This Row],[DL_DUM]]+'[1]12'!K$24*Table6[[#This Row],[CT_DUM]]+'[1]12'!K$25*Table6[[#This Row],[PA_DUM]]+'[1]12'!K$26*Table6[[#This Row],[NY_DUM]]+'[1]12'!K$27*Table6[[#This Row],[NJ_DUM]]</f>
        <v>5.399152934789484</v>
      </c>
      <c r="BO908" s="9">
        <f>Table6[[#This Row],[sales]]-Table6[[#This Row],[ Pred_12]]</f>
        <v>197.13775148139638</v>
      </c>
      <c r="BP908" s="47">
        <f>ABS(Table6[[#This Row],[ Red_12]]/Table6[[#This Row],[sales]])</f>
        <v>0.97334237456451411</v>
      </c>
      <c r="BQ908">
        <f>LN(G908+'2019 Totals and Calculations'!C$18)</f>
        <v>6.001428976250625</v>
      </c>
      <c r="BR908">
        <f>LN(Table6[[#This Row],[PROF RADIO]]+'2019 Totals and Calculations'!D$18)</f>
        <v>4.7075832265028081</v>
      </c>
      <c r="BS908">
        <f>LN(Table6[[#This Row],[ONLINE LINGERING]]+'2019 Totals and Calculations'!E$18)</f>
        <v>4.1966494148794684</v>
      </c>
      <c r="BT908">
        <f>MONTH(Table6[[#This Row],[Date]])</f>
        <v>4</v>
      </c>
      <c r="BU908">
        <f t="shared" si="392"/>
        <v>0</v>
      </c>
      <c r="BV908">
        <f t="shared" si="393"/>
        <v>0</v>
      </c>
      <c r="BW908">
        <f t="shared" si="394"/>
        <v>0</v>
      </c>
      <c r="BX908">
        <f t="shared" si="395"/>
        <v>1</v>
      </c>
      <c r="BY908">
        <f t="shared" si="396"/>
        <v>0</v>
      </c>
      <c r="BZ908">
        <f t="shared" si="397"/>
        <v>0</v>
      </c>
      <c r="CA908">
        <f t="shared" si="398"/>
        <v>0</v>
      </c>
      <c r="CB908">
        <f t="shared" si="399"/>
        <v>0</v>
      </c>
      <c r="CC908">
        <f t="shared" si="400"/>
        <v>0</v>
      </c>
      <c r="CD908">
        <f t="shared" si="401"/>
        <v>0</v>
      </c>
      <c r="CE908">
        <f t="shared" si="402"/>
        <v>0</v>
      </c>
      <c r="CF908">
        <f t="shared" si="403"/>
        <v>0</v>
      </c>
      <c r="CG908">
        <f t="shared" si="378"/>
        <v>122</v>
      </c>
      <c r="CH90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179.94718667526635</v>
      </c>
      <c r="CI908" s="79">
        <f>Table6[[#This Row],[sales]]-CH908</f>
        <v>22.589717740919525</v>
      </c>
      <c r="CJ908">
        <f>ABS(Table6[[#This Row],[sales]]-CH908)/Table6[[#This Row],[sales]]</f>
        <v>0.11153383530786427</v>
      </c>
      <c r="CK90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202.78050231515033</v>
      </c>
      <c r="CL908" s="79">
        <f>Table6[[#This Row],[sales]]-CK908</f>
        <v>-0.2435978989644525</v>
      </c>
      <c r="CM908">
        <f>ABS(Table6[[#This Row],[sales]]-CK908)/Table6[[#This Row],[sales]]</f>
        <v>1.2027333964969261E-3</v>
      </c>
      <c r="CN90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210.30659266962937</v>
      </c>
      <c r="CO908" s="79">
        <f>Table6[[#This Row],[sales]]-CN908</f>
        <v>-7.7696882534434906</v>
      </c>
      <c r="CP908">
        <f>ABS(Table6[[#This Row],[sales]]-CN908)/Table6[[#This Row],[sales]]</f>
        <v>3.8361839664922667E-2</v>
      </c>
      <c r="CQ90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188.97548422914414</v>
      </c>
      <c r="CR908" s="79">
        <f>Table6[[#This Row],[sales]]-CQ908</f>
        <v>13.561420187041733</v>
      </c>
      <c r="CS908">
        <f>ABS(Table6[[#This Row],[sales]]-CQ908)/Table6[[#This Row],[sales]]</f>
        <v>6.6957773577771551E-2</v>
      </c>
    </row>
    <row r="909" spans="1:97" x14ac:dyDescent="0.2">
      <c r="A909">
        <v>908</v>
      </c>
      <c r="B909" t="s">
        <v>953</v>
      </c>
      <c r="C909" s="5">
        <v>43590</v>
      </c>
      <c r="D909" s="6">
        <v>488.97561431896156</v>
      </c>
      <c r="E909" s="8">
        <f>YEAR(Table6[[#This Row],[Date]])</f>
        <v>2019</v>
      </c>
      <c r="F909" s="6">
        <f>Table6[[#This Row],[TV_State]]+Table6[[#This Row],[Radio_State]]+Table6[[#This Row],[Online]]</f>
        <v>597.63686194539741</v>
      </c>
      <c r="G909" s="6">
        <f t="shared" si="379"/>
        <v>176.62621153965151</v>
      </c>
      <c r="H909" s="6">
        <f>LN(Table6[[#This Row],[PROF TV LING]])</f>
        <v>5.1740357003705588</v>
      </c>
      <c r="I909" s="6">
        <f t="shared" si="380"/>
        <v>6.1923126197630172</v>
      </c>
      <c r="J909" s="6">
        <v>72.440831750957273</v>
      </c>
      <c r="K909" s="6">
        <f t="shared" si="385"/>
        <v>60.234280762601315</v>
      </c>
      <c r="L909" s="6">
        <f>0.5*J908+0.5*Table6[[#This Row],[Radio_State]]</f>
        <v>58.873605217349947</v>
      </c>
      <c r="M909" s="6">
        <f>LN(Table6[[#This Row],[RADIO LINGERING ]])</f>
        <v>4.0753928614801582</v>
      </c>
      <c r="N909" s="6">
        <f t="shared" si="381"/>
        <v>4.2827701148785788</v>
      </c>
      <c r="O909" s="6">
        <v>36.220415875478636</v>
      </c>
      <c r="P909" s="6">
        <f t="shared" si="382"/>
        <v>32.18294555728513</v>
      </c>
      <c r="Q909" s="6">
        <f>0.3*O908+0.7*Table6[[#This Row],[Online]]</f>
        <v>32.150247915396434</v>
      </c>
      <c r="R909" s="6">
        <f>LN(Table6[[#This Row],[ONLINE LINGERING]])</f>
        <v>3.4704201618637396</v>
      </c>
      <c r="S909" s="6">
        <f t="shared" si="383"/>
        <v>3.5896229343186334</v>
      </c>
      <c r="T909" s="6">
        <v>573.64431103324807</v>
      </c>
      <c r="U909" s="6">
        <f t="shared" si="384"/>
        <v>6.3520095370570386</v>
      </c>
      <c r="V909" s="8">
        <f>YEAR(Table6[[#This Row],[Date]])</f>
        <v>2019</v>
      </c>
      <c r="W909" s="8">
        <f>WEEKNUM(Table6[[#This Row],[Date]])</f>
        <v>19</v>
      </c>
      <c r="X909" t="s">
        <v>1076</v>
      </c>
      <c r="Y909" s="9">
        <f>Table6[[#This Row],[LNTVLING]]+Table6[[#This Row],[LNRADIOLING]]+Table6[[#This Row],[LNONLINELING]]</f>
        <v>12.719848723714456</v>
      </c>
      <c r="Z909">
        <f t="shared" si="404"/>
        <v>1</v>
      </c>
      <c r="AA909">
        <f t="shared" si="386"/>
        <v>0</v>
      </c>
      <c r="AB909">
        <f t="shared" si="387"/>
        <v>0</v>
      </c>
      <c r="AC909">
        <f t="shared" si="388"/>
        <v>0</v>
      </c>
      <c r="AD909">
        <f t="shared" si="389"/>
        <v>0</v>
      </c>
      <c r="AE909">
        <f t="shared" si="390"/>
        <v>0</v>
      </c>
      <c r="AF909">
        <f t="shared" si="391"/>
        <v>1</v>
      </c>
      <c r="AG909" s="9">
        <f>'[1]1'!J$20+'[1]1'!J$21*Table6[[#This Row],[TV_State]]</f>
        <v>1810.6053373555944</v>
      </c>
      <c r="AH909" s="9">
        <f>Table6[[#This Row],[sales]]-Table6[[#This Row],[Pred_1]]</f>
        <v>-1236.9610263223462</v>
      </c>
      <c r="AI909">
        <f>ABS(Table6[[#This Row],[Res_1]])/Table6[[#This Row],[sales]]</f>
        <v>2.1563205675208947</v>
      </c>
      <c r="AJ909" s="9">
        <f>'[1]2'!J$20+'[1]2'!J$21*Table6[[#This Row],[Radio_State]]</f>
        <v>2032.3010258032903</v>
      </c>
      <c r="AK909" s="9">
        <f>Table6[[#This Row],[sales]]-Table6[[#This Row],[ Pred_2 ]]</f>
        <v>-1458.6567147700421</v>
      </c>
      <c r="AL909">
        <f>ABS(Table6[[#This Row],[ Res_2 ]])/Table6[[#This Row],[sales]]</f>
        <v>2.5427894720034958</v>
      </c>
      <c r="AM909" s="10">
        <f>'[1]3'!J$20+'[1]3'!J$21*Data!O909</f>
        <v>2009.9871559533221</v>
      </c>
      <c r="AN909" s="9">
        <f>Table6[[#This Row],[sales]]-Table6[[#This Row],[Pred_3]]</f>
        <v>-1436.3428449200742</v>
      </c>
      <c r="AO909" s="9">
        <f>ABS(Table6[[#This Row],[Res_3]])/Table6[[#This Row],[sales]]</f>
        <v>2.5038910301976736</v>
      </c>
      <c r="AP909" s="9">
        <f>'[1]4'!L$21+'[1]4'!L$27*Table6[[#This Row],[TV_State]]+'[1]4'!L$22*Table6[[#This Row],[NJ_DUM]]+'[1]4'!L$23*Table6[[#This Row],[NY_DUM]]+'[1]4'!L$24*Table6[[#This Row],[PA_DUM]]+'[1]4'!L$25*Table6[[#This Row],[CT_DUM]]+'[1]4'!L$26*Table6[[#This Row],[DL_DUM]]</f>
        <v>345.68855067693886</v>
      </c>
      <c r="AQ909" s="9">
        <f>Table6[[#This Row],[sales]]-Table6[[#This Row],[Pred_4]]</f>
        <v>227.95576035630921</v>
      </c>
      <c r="AR909">
        <f>ABS(Table6[[#This Row],[Res_4]]/Table6[[#This Row],[sales]])</f>
        <v>0.3973817154147582</v>
      </c>
      <c r="AS909" s="9">
        <f>'[1]5'!L$20+'[1]5'!L$26*Table6[[#This Row],[Radio_State]]+'[1]5'!L$21*Table6[[#This Row],[NJ_DUM]]+'[1]5'!L$22*Table6[[#This Row],[NY_DUM]]+'[1]5'!L$23*Table6[[#This Row],[PA_DUM]]+'[1]5'!L$24*Table6[[#This Row],[CT_DUM]]+'[1]5'!L$25*Table6[[#This Row],[DL_DUM]]</f>
        <v>324.00295743188838</v>
      </c>
      <c r="AT909" s="9">
        <f>Table6[[#This Row],[sales]]-Table6[[#This Row],[Pred_5]]</f>
        <v>249.6413536013597</v>
      </c>
      <c r="AU909" s="9">
        <f>ABS(Table6[[#This Row],[Red_5]]/Table6[[#This Row],[sales]])</f>
        <v>0.43518491999285364</v>
      </c>
      <c r="AV909" s="9">
        <f>'[1]6'!L$20+'[1]6'!L$26*Table6[[#This Row],[Online]]+'[1]6'!L$21*Table6[[#This Row],[NJ_DUM]]+'[1]6'!L$22*Table6[[#This Row],[NY_DUM]]+'[1]6'!L$23*Table6[[#This Row],[PA_DUM]]+'[1]6'!L$24*Table6[[#This Row],[CT_DUM]]+'[1]6'!L$25*Table6[[#This Row],[DL_DUM]]</f>
        <v>151.68677835188268</v>
      </c>
      <c r="AW909" s="9">
        <f>Table6[[#This Row],[sales]]-Table6[[#This Row],[Pred_6]]</f>
        <v>421.95753268136536</v>
      </c>
      <c r="AX909" s="9">
        <f>ABS(Table6[[#This Row],[Red_6]]/Table6[[#This Row],[sales]])</f>
        <v>0.73557346349576014</v>
      </c>
      <c r="AY909" s="9">
        <f>'[1]7'!L$21+'[1]7'!L$27*Table6[[#This Row],[LNTV]]+'[1]7'!L$22*Table6[[#This Row],[NJ_DUM]]+'[1]7'!L$23*Table6[[#This Row],[NY_DUM]]+'[1]7'!L$24*Table6[[#This Row],[PA_DUM]]+'[1]7'!L$25*Table6[[#This Row],[CT_DUM]]+'[1]7'!L$26*Table6[[#This Row],[DL_DUM]]</f>
        <v>5.8309632259022948</v>
      </c>
      <c r="AZ909" s="9">
        <f>Table6[[#This Row],[sales]]-Table6[[#This Row],[Pred_7]]</f>
        <v>567.81334780734574</v>
      </c>
      <c r="BA909" s="9">
        <f>ABS(Table6[[#This Row],[Red_7]]/Table6[[#This Row],[sales]])</f>
        <v>0.98983522870574692</v>
      </c>
      <c r="BB909" s="9">
        <f>'[1]8'!O$22+'[1]8'!O$28*Table6[[#This Row],[LNRADIOLING]]+'[1]8'!O$23*Table6[[#This Row],[DL_DUM]]+'[1]8'!O$24*Table6[[#This Row],[CT_DUM]]+'[1]8'!O$25*Table6[[#This Row],[PA_DUM]]+'[1]8'!O$26*Table6[[#This Row],[NY_DUM]]+'[1]8'!O$27*Table6[[#This Row],[NJ_DUM]]</f>
        <v>5.8124905142459236</v>
      </c>
      <c r="BC909" s="9">
        <f>Table6[[#This Row],[sales]]-Table6[[#This Row],[Pred_8]]</f>
        <v>567.83182051900212</v>
      </c>
      <c r="BD909" s="9">
        <f>ABS(Table6[[#This Row],[Red_8]]/Table6[[#This Row],[sales]])</f>
        <v>0.9898674310849932</v>
      </c>
      <c r="BE909" s="9">
        <f>'[1]9'!M$19+'[1]9'!M$21*Table6[[#This Row],[LNONLINE]]+'[1]9'!M$20*Table6[[#This Row],[DL_DUM]]+'[1]9'!M$22*Table6[[#This Row],[CT_DUM]]+'[1]9'!M$23*Table6[[#This Row],[PA_DUM]]+'[1]9'!M$24*Table6[[#This Row],[NY_DUM]]+'[1]9'!M$25*Table6[[#This Row],[NJ_DUM]]</f>
        <v>5.6787873479129445</v>
      </c>
      <c r="BF909" s="9">
        <f>Table6[[#This Row],[sales]]-Table6[[#This Row],[Pred_9]]</f>
        <v>567.96552368533514</v>
      </c>
      <c r="BG909" s="9">
        <f>ABS(Table6[[#This Row],[Red_9]]/Table6[[#This Row],[sales]])</f>
        <v>0.99010050786055159</v>
      </c>
      <c r="BH909" s="9">
        <f>'[1]10'!P$22+'[1]10'!P$30*Table6[[#This Row],[LNTV]]+'[1]10'!P$29*Table6[[#This Row],[LNRADIOLING]]+'[1]10'!P$24*Table6[[#This Row],[LNONLINELING]]+'[1]10'!P$23*Table6[[#This Row],[DL_DUM]]+'[1]10'!P$25*Table6[[#This Row],[CT_DUM]]+'[1]10'!P$26*Table6[[#This Row],[PA_DUM]]+'[1]10'!P$27*Table6[[#This Row],[NY_DUM]]+'[1]10'!P$28*Table6[[#This Row],[NJ_DUM]]</f>
        <v>5.7377083773069861</v>
      </c>
      <c r="BI909" s="9">
        <f>Table6[[#This Row],[sales]]-Table6[[#This Row],[Pred_10]]</f>
        <v>567.90660265594113</v>
      </c>
      <c r="BJ909" s="45">
        <f>ABS(Table6[[#This Row],[Red_10]]/Table6[[#This Row],[sales]])</f>
        <v>0.98999779433535706</v>
      </c>
      <c r="BK909" s="9">
        <f>'[1]11'!P$32+'[1]11'!P$40*Table6[[#This Row],[LNONLINELING]]+'[1]11'!P$39*Table6[[#This Row],[LNRADIOLING]]+'[1]11'!P$38*Table6[[#This Row],[LNTVLING]]+'[1]11'!P$33*Table6[[#This Row],[DL_DUM]]+'[1]11'!P$34*Table6[[#This Row],[CT_DUM]]+'[1]11'!P$35*Table6[[#This Row],[PA_DUM]]+'[1]11'!P$36*Table6[[#This Row],[NY_DUM]]+'[1]11'!P$37*Table6[[#This Row],[NJ_DUM]]</f>
        <v>5.8872689006514216</v>
      </c>
      <c r="BL909" s="9">
        <f>Table6[[#This Row],[sales]]-Table6[[#This Row],[ Pred_11]]</f>
        <v>567.75704213259667</v>
      </c>
      <c r="BM909" s="47">
        <f>ABS(Table6[[#This Row],[ Red_11]]/Table6[[#This Row],[sales]])</f>
        <v>0.98973707437271141</v>
      </c>
      <c r="BN909" s="9">
        <f>'[1]12'!K$22+'[1]12'!K$28*Table6[[#This Row],[COMBINE LN LING]]+'[1]12'!K$23*Table6[[#This Row],[DL_DUM]]+'[1]12'!K$24*Table6[[#This Row],[CT_DUM]]+'[1]12'!K$25*Table6[[#This Row],[PA_DUM]]+'[1]12'!K$26*Table6[[#This Row],[NY_DUM]]+'[1]12'!K$27*Table6[[#This Row],[NJ_DUM]]</f>
        <v>5.5953185689625924</v>
      </c>
      <c r="BO909" s="9">
        <f>Table6[[#This Row],[sales]]-Table6[[#This Row],[ Pred_12]]</f>
        <v>568.04899246428545</v>
      </c>
      <c r="BP909" s="47">
        <f>ABS(Table6[[#This Row],[ Red_12]]/Table6[[#This Row],[sales]])</f>
        <v>0.99024601401714529</v>
      </c>
      <c r="BQ909">
        <f>LN(G909+'2019 Totals and Calculations'!C$18)</f>
        <v>6.2876163849506259</v>
      </c>
      <c r="BR909">
        <f>LN(Table6[[#This Row],[PROF RADIO]]+'2019 Totals and Calculations'!D$18)</f>
        <v>4.8121083120948809</v>
      </c>
      <c r="BS909">
        <f>LN(Table6[[#This Row],[ONLINE LINGERING]]+'2019 Totals and Calculations'!E$18)</f>
        <v>4.331096590008694</v>
      </c>
      <c r="BT909">
        <f>MONTH(Table6[[#This Row],[Date]])</f>
        <v>5</v>
      </c>
      <c r="BU909">
        <f t="shared" si="392"/>
        <v>0</v>
      </c>
      <c r="BV909">
        <f t="shared" si="393"/>
        <v>0</v>
      </c>
      <c r="BW909">
        <f t="shared" si="394"/>
        <v>0</v>
      </c>
      <c r="BX909">
        <f t="shared" si="395"/>
        <v>0</v>
      </c>
      <c r="BY909">
        <f t="shared" si="396"/>
        <v>1</v>
      </c>
      <c r="BZ909">
        <f t="shared" si="397"/>
        <v>0</v>
      </c>
      <c r="CA909">
        <f t="shared" si="398"/>
        <v>0</v>
      </c>
      <c r="CB909">
        <f t="shared" si="399"/>
        <v>0</v>
      </c>
      <c r="CC909">
        <f t="shared" si="400"/>
        <v>0</v>
      </c>
      <c r="CD909">
        <f t="shared" si="401"/>
        <v>0</v>
      </c>
      <c r="CE909">
        <f t="shared" si="402"/>
        <v>0</v>
      </c>
      <c r="CF909">
        <f t="shared" si="403"/>
        <v>0</v>
      </c>
      <c r="CG909">
        <f t="shared" si="378"/>
        <v>123</v>
      </c>
      <c r="CH90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530.4802265163371</v>
      </c>
      <c r="CI909" s="79">
        <f>Table6[[#This Row],[sales]]-CH909</f>
        <v>43.164084516910975</v>
      </c>
      <c r="CJ909">
        <f>ABS(Table6[[#This Row],[sales]]-CH909)/Table6[[#This Row],[sales]]</f>
        <v>7.5245380607303208E-2</v>
      </c>
      <c r="CK90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553.82608317350105</v>
      </c>
      <c r="CL909" s="79">
        <f>Table6[[#This Row],[sales]]-CK909</f>
        <v>19.818227859747026</v>
      </c>
      <c r="CM909">
        <f>ABS(Table6[[#This Row],[sales]]-CK909)/Table6[[#This Row],[sales]]</f>
        <v>3.4547937595773306E-2</v>
      </c>
      <c r="CN90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584.90318068503382</v>
      </c>
      <c r="CO909" s="79">
        <f>Table6[[#This Row],[sales]]-CN909</f>
        <v>-11.258869651785744</v>
      </c>
      <c r="CP909">
        <f>ABS(Table6[[#This Row],[sales]]-CN909)/Table6[[#This Row],[sales]]</f>
        <v>1.9626917647812579E-2</v>
      </c>
      <c r="CQ90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550.92730785817491</v>
      </c>
      <c r="CR909" s="79">
        <f>Table6[[#This Row],[sales]]-CQ909</f>
        <v>22.71700317507316</v>
      </c>
      <c r="CS909">
        <f>ABS(Table6[[#This Row],[sales]]-CQ909)/Table6[[#This Row],[sales]]</f>
        <v>3.9601200148146325E-2</v>
      </c>
    </row>
    <row r="910" spans="1:97" x14ac:dyDescent="0.2">
      <c r="A910">
        <v>909</v>
      </c>
      <c r="B910" t="s">
        <v>953</v>
      </c>
      <c r="C910" s="5">
        <v>43597</v>
      </c>
      <c r="D910" s="6">
        <v>493.86537046215125</v>
      </c>
      <c r="E910" s="8">
        <f>YEAR(Table6[[#This Row],[Date]])</f>
        <v>2019</v>
      </c>
      <c r="F910" s="6">
        <f>Table6[[#This Row],[TV_State]]+Table6[[#This Row],[Radio_State]]+Table6[[#This Row],[Online]]</f>
        <v>603.61323056485151</v>
      </c>
      <c r="G910" s="6">
        <f t="shared" si="379"/>
        <v>271.79795921640141</v>
      </c>
      <c r="H910" s="6">
        <f>LN(Table6[[#This Row],[PROF TV LING]])</f>
        <v>5.605058993287094</v>
      </c>
      <c r="I910" s="6">
        <f t="shared" si="380"/>
        <v>6.2022629506161859</v>
      </c>
      <c r="J910" s="6">
        <v>73.165240068466844</v>
      </c>
      <c r="K910" s="6">
        <f t="shared" si="385"/>
        <v>66.699760415534087</v>
      </c>
      <c r="L910" s="6">
        <f>0.5*J909+0.5*Table6[[#This Row],[Radio_State]]</f>
        <v>72.803035909712065</v>
      </c>
      <c r="M910" s="6">
        <f>LN(Table6[[#This Row],[RADIO LINGERING ]])</f>
        <v>4.2877576563896183</v>
      </c>
      <c r="N910" s="6">
        <f t="shared" si="381"/>
        <v>4.2927204457317467</v>
      </c>
      <c r="O910" s="6">
        <v>36.582620034233422</v>
      </c>
      <c r="P910" s="6">
        <f t="shared" si="382"/>
        <v>35.262717691148936</v>
      </c>
      <c r="Q910" s="6">
        <f>0.3*O909+0.7*Table6[[#This Row],[Online]]</f>
        <v>36.473958786606985</v>
      </c>
      <c r="R910" s="6">
        <f>LN(Table6[[#This Row],[ONLINE LINGERING]])</f>
        <v>3.5965985480550589</v>
      </c>
      <c r="S910" s="6">
        <f t="shared" si="383"/>
        <v>3.5995732651718018</v>
      </c>
      <c r="T910" s="6">
        <v>537.73546595440018</v>
      </c>
      <c r="U910" s="6">
        <f t="shared" si="384"/>
        <v>6.2873667402686895</v>
      </c>
      <c r="V910" s="8">
        <f>YEAR(Table6[[#This Row],[Date]])</f>
        <v>2019</v>
      </c>
      <c r="W910" s="8">
        <f>WEEKNUM(Table6[[#This Row],[Date]])</f>
        <v>20</v>
      </c>
      <c r="X910" t="s">
        <v>1077</v>
      </c>
      <c r="Y910" s="9">
        <f>Table6[[#This Row],[LNTVLING]]+Table6[[#This Row],[LNRADIOLING]]+Table6[[#This Row],[LNONLINELING]]</f>
        <v>13.489415197731772</v>
      </c>
      <c r="Z910">
        <f t="shared" si="404"/>
        <v>1</v>
      </c>
      <c r="AA910">
        <f t="shared" si="386"/>
        <v>0</v>
      </c>
      <c r="AB910">
        <f t="shared" si="387"/>
        <v>0</v>
      </c>
      <c r="AC910">
        <f t="shared" si="388"/>
        <v>0</v>
      </c>
      <c r="AD910">
        <f t="shared" si="389"/>
        <v>0</v>
      </c>
      <c r="AE910">
        <f t="shared" si="390"/>
        <v>0</v>
      </c>
      <c r="AF910">
        <f t="shared" si="391"/>
        <v>1</v>
      </c>
      <c r="AG910" s="9">
        <f>'[1]1'!J$20+'[1]1'!J$21*Table6[[#This Row],[TV_State]]</f>
        <v>1815.4140652745873</v>
      </c>
      <c r="AH910" s="9">
        <f>Table6[[#This Row],[sales]]-Table6[[#This Row],[Pred_1]]</f>
        <v>-1277.678599320187</v>
      </c>
      <c r="AI910">
        <f>ABS(Table6[[#This Row],[Res_1]])/Table6[[#This Row],[sales]]</f>
        <v>2.3760355792276009</v>
      </c>
      <c r="AJ910" s="9">
        <f>'[1]2'!J$20+'[1]2'!J$21*Table6[[#This Row],[Radio_State]]</f>
        <v>2035.481218021348</v>
      </c>
      <c r="AK910" s="9">
        <f>Table6[[#This Row],[sales]]-Table6[[#This Row],[ Pred_2 ]]</f>
        <v>-1497.7457520669477</v>
      </c>
      <c r="AL910">
        <f>ABS(Table6[[#This Row],[ Res_2 ]])/Table6[[#This Row],[sales]]</f>
        <v>2.7852835583546134</v>
      </c>
      <c r="AM910" s="10">
        <f>'[1]3'!J$20+'[1]3'!J$21*Data!O910</f>
        <v>2012.0797256956068</v>
      </c>
      <c r="AN910" s="9">
        <f>Table6[[#This Row],[sales]]-Table6[[#This Row],[Pred_3]]</f>
        <v>-1474.3442597412068</v>
      </c>
      <c r="AO910" s="9">
        <f>ABS(Table6[[#This Row],[Res_3]])/Table6[[#This Row],[sales]]</f>
        <v>2.7417649626744738</v>
      </c>
      <c r="AP910" s="9">
        <f>'[1]4'!L$21+'[1]4'!L$27*Table6[[#This Row],[TV_State]]+'[1]4'!L$22*Table6[[#This Row],[NJ_DUM]]+'[1]4'!L$23*Table6[[#This Row],[NY_DUM]]+'[1]4'!L$24*Table6[[#This Row],[PA_DUM]]+'[1]4'!L$25*Table6[[#This Row],[CT_DUM]]+'[1]4'!L$26*Table6[[#This Row],[DL_DUM]]</f>
        <v>346.76713624025001</v>
      </c>
      <c r="AQ910" s="9">
        <f>Table6[[#This Row],[sales]]-Table6[[#This Row],[Pred_4]]</f>
        <v>190.96832971415017</v>
      </c>
      <c r="AR910">
        <f>ABS(Table6[[#This Row],[Res_4]]/Table6[[#This Row],[sales]])</f>
        <v>0.35513433984721443</v>
      </c>
      <c r="AS910" s="9">
        <f>'[1]5'!L$20+'[1]5'!L$26*Table6[[#This Row],[Radio_State]]+'[1]5'!L$21*Table6[[#This Row],[NJ_DUM]]+'[1]5'!L$22*Table6[[#This Row],[NY_DUM]]+'[1]5'!L$23*Table6[[#This Row],[PA_DUM]]+'[1]5'!L$24*Table6[[#This Row],[CT_DUM]]+'[1]5'!L$25*Table6[[#This Row],[DL_DUM]]</f>
        <v>325.27907172293675</v>
      </c>
      <c r="AT910" s="9">
        <f>Table6[[#This Row],[sales]]-Table6[[#This Row],[Pred_5]]</f>
        <v>212.45639423146343</v>
      </c>
      <c r="AU910" s="9">
        <f>ABS(Table6[[#This Row],[Red_5]]/Table6[[#This Row],[sales]])</f>
        <v>0.39509462864679207</v>
      </c>
      <c r="AV910" s="9">
        <f>'[1]6'!L$20+'[1]6'!L$26*Table6[[#This Row],[Online]]+'[1]6'!L$21*Table6[[#This Row],[NJ_DUM]]+'[1]6'!L$22*Table6[[#This Row],[NY_DUM]]+'[1]6'!L$23*Table6[[#This Row],[PA_DUM]]+'[1]6'!L$24*Table6[[#This Row],[CT_DUM]]+'[1]6'!L$25*Table6[[#This Row],[DL_DUM]]</f>
        <v>153.26318414726609</v>
      </c>
      <c r="AW910" s="9">
        <f>Table6[[#This Row],[sales]]-Table6[[#This Row],[Pred_6]]</f>
        <v>384.4722818071341</v>
      </c>
      <c r="AX910" s="9">
        <f>ABS(Table6[[#This Row],[Red_6]]/Table6[[#This Row],[sales]])</f>
        <v>0.71498405098639572</v>
      </c>
      <c r="AY910" s="9">
        <f>'[1]7'!L$21+'[1]7'!L$27*Table6[[#This Row],[LNTV]]+'[1]7'!L$22*Table6[[#This Row],[NJ_DUM]]+'[1]7'!L$23*Table6[[#This Row],[NY_DUM]]+'[1]7'!L$24*Table6[[#This Row],[PA_DUM]]+'[1]7'!L$25*Table6[[#This Row],[CT_DUM]]+'[1]7'!L$26*Table6[[#This Row],[DL_DUM]]</f>
        <v>5.8320645731922953</v>
      </c>
      <c r="AZ910" s="9">
        <f>Table6[[#This Row],[sales]]-Table6[[#This Row],[Pred_7]]</f>
        <v>531.90340138120791</v>
      </c>
      <c r="BA910" s="9">
        <f>ABS(Table6[[#This Row],[Red_7]]/Table6[[#This Row],[sales]])</f>
        <v>0.98915439850551568</v>
      </c>
      <c r="BB910" s="9">
        <f>'[1]8'!O$22+'[1]8'!O$28*Table6[[#This Row],[LNRADIOLING]]+'[1]8'!O$23*Table6[[#This Row],[DL_DUM]]+'[1]8'!O$24*Table6[[#This Row],[CT_DUM]]+'[1]8'!O$25*Table6[[#This Row],[PA_DUM]]+'[1]8'!O$26*Table6[[#This Row],[NY_DUM]]+'[1]8'!O$27*Table6[[#This Row],[NJ_DUM]]</f>
        <v>5.8276408193493134</v>
      </c>
      <c r="BC910" s="9">
        <f>Table6[[#This Row],[sales]]-Table6[[#This Row],[Pred_8]]</f>
        <v>531.90782513505087</v>
      </c>
      <c r="BD910" s="9">
        <f>ABS(Table6[[#This Row],[Red_8]]/Table6[[#This Row],[sales]])</f>
        <v>0.98916262514133024</v>
      </c>
      <c r="BE910" s="9">
        <f>'[1]9'!M$19+'[1]9'!M$21*Table6[[#This Row],[LNONLINE]]+'[1]9'!M$20*Table6[[#This Row],[DL_DUM]]+'[1]9'!M$22*Table6[[#This Row],[CT_DUM]]+'[1]9'!M$23*Table6[[#This Row],[PA_DUM]]+'[1]9'!M$24*Table6[[#This Row],[NY_DUM]]+'[1]9'!M$25*Table6[[#This Row],[NJ_DUM]]</f>
        <v>5.6819377962442772</v>
      </c>
      <c r="BF910" s="9">
        <f>Table6[[#This Row],[sales]]-Table6[[#This Row],[Pred_9]]</f>
        <v>532.05352815815593</v>
      </c>
      <c r="BG910" s="9">
        <f>ABS(Table6[[#This Row],[Red_9]]/Table6[[#This Row],[sales]])</f>
        <v>0.98943358183347707</v>
      </c>
      <c r="BH910" s="9">
        <f>'[1]10'!P$22+'[1]10'!P$30*Table6[[#This Row],[LNTV]]+'[1]10'!P$29*Table6[[#This Row],[LNRADIOLING]]+'[1]10'!P$24*Table6[[#This Row],[LNONLINELING]]+'[1]10'!P$23*Table6[[#This Row],[DL_DUM]]+'[1]10'!P$25*Table6[[#This Row],[CT_DUM]]+'[1]10'!P$26*Table6[[#This Row],[PA_DUM]]+'[1]10'!P$27*Table6[[#This Row],[NY_DUM]]+'[1]10'!P$28*Table6[[#This Row],[NJ_DUM]]</f>
        <v>5.7369384225351556</v>
      </c>
      <c r="BI910" s="9">
        <f>Table6[[#This Row],[sales]]-Table6[[#This Row],[Pred_10]]</f>
        <v>531.99852753186508</v>
      </c>
      <c r="BJ910" s="45">
        <f>ABS(Table6[[#This Row],[Red_10]]/Table6[[#This Row],[sales]])</f>
        <v>0.98933129989417212</v>
      </c>
      <c r="BK910" s="9">
        <f>'[1]11'!P$32+'[1]11'!P$40*Table6[[#This Row],[LNONLINELING]]+'[1]11'!P$39*Table6[[#This Row],[LNRADIOLING]]+'[1]11'!P$38*Table6[[#This Row],[LNTVLING]]+'[1]11'!P$33*Table6[[#This Row],[DL_DUM]]+'[1]11'!P$34*Table6[[#This Row],[CT_DUM]]+'[1]11'!P$35*Table6[[#This Row],[PA_DUM]]+'[1]11'!P$36*Table6[[#This Row],[NY_DUM]]+'[1]11'!P$37*Table6[[#This Row],[NJ_DUM]]</f>
        <v>5.8365686159185293</v>
      </c>
      <c r="BL910" s="9">
        <f>Table6[[#This Row],[sales]]-Table6[[#This Row],[ Pred_11]]</f>
        <v>531.89889733848167</v>
      </c>
      <c r="BM910" s="47">
        <f>ABS(Table6[[#This Row],[ Red_11]]/Table6[[#This Row],[sales]])</f>
        <v>0.98914602256044337</v>
      </c>
      <c r="BN910" s="9">
        <f>'[1]12'!K$22+'[1]12'!K$28*Table6[[#This Row],[COMBINE LN LING]]+'[1]12'!K$23*Table6[[#This Row],[DL_DUM]]+'[1]12'!K$24*Table6[[#This Row],[CT_DUM]]+'[1]12'!K$25*Table6[[#This Row],[PA_DUM]]+'[1]12'!K$26*Table6[[#This Row],[NY_DUM]]+'[1]12'!K$27*Table6[[#This Row],[NJ_DUM]]</f>
        <v>5.6693784724311813</v>
      </c>
      <c r="BO910" s="9">
        <f>Table6[[#This Row],[sales]]-Table6[[#This Row],[ Pred_12]]</f>
        <v>532.06608748196902</v>
      </c>
      <c r="BP910" s="47">
        <f>ABS(Table6[[#This Row],[ Red_12]]/Table6[[#This Row],[sales]])</f>
        <v>0.98945693778562871</v>
      </c>
      <c r="BQ910">
        <f>LN(G910+'2019 Totals and Calculations'!C$18)</f>
        <v>6.4505359384630365</v>
      </c>
      <c r="BR910">
        <f>LN(Table6[[#This Row],[PROF RADIO]]+'2019 Totals and Calculations'!D$18)</f>
        <v>4.8633420336632582</v>
      </c>
      <c r="BS910">
        <f>LN(Table6[[#This Row],[ONLINE LINGERING]]+'2019 Totals and Calculations'!E$18)</f>
        <v>4.3864085558293393</v>
      </c>
      <c r="BT910">
        <f>MONTH(Table6[[#This Row],[Date]])</f>
        <v>5</v>
      </c>
      <c r="BU910">
        <f t="shared" si="392"/>
        <v>0</v>
      </c>
      <c r="BV910">
        <f t="shared" si="393"/>
        <v>0</v>
      </c>
      <c r="BW910">
        <f t="shared" si="394"/>
        <v>0</v>
      </c>
      <c r="BX910">
        <f t="shared" si="395"/>
        <v>0</v>
      </c>
      <c r="BY910">
        <f t="shared" si="396"/>
        <v>1</v>
      </c>
      <c r="BZ910">
        <f t="shared" si="397"/>
        <v>0</v>
      </c>
      <c r="CA910">
        <f t="shared" si="398"/>
        <v>0</v>
      </c>
      <c r="CB910">
        <f t="shared" si="399"/>
        <v>0</v>
      </c>
      <c r="CC910">
        <f t="shared" si="400"/>
        <v>0</v>
      </c>
      <c r="CD910">
        <f t="shared" si="401"/>
        <v>0</v>
      </c>
      <c r="CE910">
        <f t="shared" si="402"/>
        <v>0</v>
      </c>
      <c r="CF910">
        <f t="shared" si="403"/>
        <v>0</v>
      </c>
      <c r="CG910">
        <f t="shared" si="378"/>
        <v>124</v>
      </c>
      <c r="CH91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558.37746745881009</v>
      </c>
      <c r="CI910" s="79">
        <f>Table6[[#This Row],[sales]]-CH910</f>
        <v>-20.642001504409905</v>
      </c>
      <c r="CJ910">
        <f>ABS(Table6[[#This Row],[sales]]-CH910)/Table6[[#This Row],[sales]]</f>
        <v>3.8386907338859327E-2</v>
      </c>
      <c r="CK91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563.86699562014076</v>
      </c>
      <c r="CL910" s="79">
        <f>Table6[[#This Row],[sales]]-CK910</f>
        <v>-26.131529665740572</v>
      </c>
      <c r="CM910">
        <f>ABS(Table6[[#This Row],[sales]]-CK910)/Table6[[#This Row],[sales]]</f>
        <v>4.8595510841675668E-2</v>
      </c>
      <c r="CN91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596.96851996443024</v>
      </c>
      <c r="CO910" s="79">
        <f>Table6[[#This Row],[sales]]-CN910</f>
        <v>-59.23305401003006</v>
      </c>
      <c r="CP910">
        <f>ABS(Table6[[#This Row],[sales]]-CN910)/Table6[[#This Row],[sales]]</f>
        <v>0.1101527754077002</v>
      </c>
      <c r="CQ91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573.57447798499379</v>
      </c>
      <c r="CR910" s="79">
        <f>Table6[[#This Row],[sales]]-CQ910</f>
        <v>-35.839012030593608</v>
      </c>
      <c r="CS910">
        <f>ABS(Table6[[#This Row],[sales]]-CQ910)/Table6[[#This Row],[sales]]</f>
        <v>6.6648034767401318E-2</v>
      </c>
    </row>
    <row r="911" spans="1:97" x14ac:dyDescent="0.2">
      <c r="A911">
        <v>910</v>
      </c>
      <c r="B911" t="s">
        <v>953</v>
      </c>
      <c r="C911" s="5">
        <v>43604</v>
      </c>
      <c r="D911" s="6">
        <v>498.80402416677271</v>
      </c>
      <c r="E911" s="8">
        <f>YEAR(Table6[[#This Row],[Date]])</f>
        <v>2019</v>
      </c>
      <c r="F911" s="6">
        <f>Table6[[#This Row],[TV_State]]+Table6[[#This Row],[Radio_State]]+Table6[[#This Row],[Online]]</f>
        <v>609.6493628705</v>
      </c>
      <c r="G911" s="6">
        <f t="shared" si="379"/>
        <v>339.89977870151279</v>
      </c>
      <c r="H911" s="6">
        <f>LN(Table6[[#This Row],[PROF TV LING]])</f>
        <v>5.8286508056324635</v>
      </c>
      <c r="I911" s="6">
        <f t="shared" si="380"/>
        <v>6.2122132814693538</v>
      </c>
      <c r="J911" s="6">
        <v>73.896892469151524</v>
      </c>
      <c r="K911" s="6">
        <f t="shared" si="385"/>
        <v>70.298326442342812</v>
      </c>
      <c r="L911" s="6">
        <f>0.5*J910+0.5*Table6[[#This Row],[Radio_State]]</f>
        <v>73.531066268809184</v>
      </c>
      <c r="M911" s="6">
        <f>LN(Table6[[#This Row],[RADIO LINGERING ]])</f>
        <v>4.2977079872427861</v>
      </c>
      <c r="N911" s="6">
        <f t="shared" si="381"/>
        <v>4.3026707765849155</v>
      </c>
      <c r="O911" s="6">
        <v>36.948446234575762</v>
      </c>
      <c r="P911" s="6">
        <f t="shared" si="382"/>
        <v>36.442727671547715</v>
      </c>
      <c r="Q911" s="6">
        <f>0.3*O910+0.7*Table6[[#This Row],[Online]]</f>
        <v>36.838698374473054</v>
      </c>
      <c r="R911" s="6">
        <f>LN(Table6[[#This Row],[ONLINE LINGERING]])</f>
        <v>3.6065488789082267</v>
      </c>
      <c r="S911" s="6">
        <f t="shared" si="383"/>
        <v>3.6095235960249701</v>
      </c>
      <c r="T911" s="6">
        <v>643.56364090486181</v>
      </c>
      <c r="U911" s="6">
        <f t="shared" si="384"/>
        <v>6.4670209202111435</v>
      </c>
      <c r="V911" s="8">
        <f>YEAR(Table6[[#This Row],[Date]])</f>
        <v>2019</v>
      </c>
      <c r="W911" s="8">
        <f>WEEKNUM(Table6[[#This Row],[Date]])</f>
        <v>21</v>
      </c>
      <c r="X911" t="s">
        <v>1078</v>
      </c>
      <c r="Y911" s="9">
        <f>Table6[[#This Row],[LNTVLING]]+Table6[[#This Row],[LNRADIOLING]]+Table6[[#This Row],[LNONLINELING]]</f>
        <v>13.732907671783476</v>
      </c>
      <c r="Z911">
        <f t="shared" si="404"/>
        <v>1</v>
      </c>
      <c r="AA911">
        <f t="shared" si="386"/>
        <v>0</v>
      </c>
      <c r="AB911">
        <f t="shared" si="387"/>
        <v>0</v>
      </c>
      <c r="AC911">
        <f t="shared" si="388"/>
        <v>0</v>
      </c>
      <c r="AD911">
        <f t="shared" si="389"/>
        <v>0</v>
      </c>
      <c r="AE911">
        <f t="shared" si="390"/>
        <v>0</v>
      </c>
      <c r="AF911">
        <f t="shared" si="391"/>
        <v>1</v>
      </c>
      <c r="AG911" s="9">
        <f>'[1]1'!J$20+'[1]1'!J$21*Table6[[#This Row],[TV_State]]</f>
        <v>1820.2708804727699</v>
      </c>
      <c r="AH911" s="9">
        <f>Table6[[#This Row],[sales]]-Table6[[#This Row],[Pred_1]]</f>
        <v>-1176.7072395679081</v>
      </c>
      <c r="AI911">
        <f>ABS(Table6[[#This Row],[Res_1]])/Table6[[#This Row],[sales]]</f>
        <v>1.8284240512926384</v>
      </c>
      <c r="AJ911" s="9">
        <f>'[1]2'!J$20+'[1]2'!J$21*Table6[[#This Row],[Radio_State]]</f>
        <v>2038.6932121615864</v>
      </c>
      <c r="AK911" s="9">
        <f>Table6[[#This Row],[sales]]-Table6[[#This Row],[ Pred_2 ]]</f>
        <v>-1395.1295712567246</v>
      </c>
      <c r="AL911">
        <f>ABS(Table6[[#This Row],[ Res_2 ]])/Table6[[#This Row],[sales]]</f>
        <v>2.167819128649263</v>
      </c>
      <c r="AM911" s="10">
        <f>'[1]3'!J$20+'[1]3'!J$21*Data!O911</f>
        <v>2014.1932211353144</v>
      </c>
      <c r="AN911" s="9">
        <f>Table6[[#This Row],[sales]]-Table6[[#This Row],[Pred_3]]</f>
        <v>-1370.6295802304526</v>
      </c>
      <c r="AO911" s="9">
        <f>ABS(Table6[[#This Row],[Res_3]])/Table6[[#This Row],[sales]]</f>
        <v>2.1297498694974801</v>
      </c>
      <c r="AP911" s="9">
        <f>'[1]4'!L$21+'[1]4'!L$27*Table6[[#This Row],[TV_State]]+'[1]4'!L$22*Table6[[#This Row],[NJ_DUM]]+'[1]4'!L$23*Table6[[#This Row],[NY_DUM]]+'[1]4'!L$24*Table6[[#This Row],[PA_DUM]]+'[1]4'!L$25*Table6[[#This Row],[CT_DUM]]+'[1]4'!L$26*Table6[[#This Row],[DL_DUM]]</f>
        <v>347.85650765919428</v>
      </c>
      <c r="AQ911" s="9">
        <f>Table6[[#This Row],[sales]]-Table6[[#This Row],[Pred_4]]</f>
        <v>295.70713324566753</v>
      </c>
      <c r="AR911">
        <f>ABS(Table6[[#This Row],[Res_4]]/Table6[[#This Row],[sales]])</f>
        <v>0.45948390252422916</v>
      </c>
      <c r="AS911" s="9">
        <f>'[1]5'!L$20+'[1]5'!L$26*Table6[[#This Row],[Radio_State]]+'[1]5'!L$21*Table6[[#This Row],[NJ_DUM]]+'[1]5'!L$22*Table6[[#This Row],[NY_DUM]]+'[1]5'!L$23*Table6[[#This Row],[PA_DUM]]+'[1]5'!L$24*Table6[[#This Row],[CT_DUM]]+'[1]5'!L$25*Table6[[#This Row],[DL_DUM]]</f>
        <v>326.56794715689568</v>
      </c>
      <c r="AT911" s="9">
        <f>Table6[[#This Row],[sales]]-Table6[[#This Row],[Pred_5]]</f>
        <v>316.99569374796613</v>
      </c>
      <c r="AU911" s="9">
        <f>ABS(Table6[[#This Row],[Red_5]]/Table6[[#This Row],[sales]])</f>
        <v>0.49256308715990327</v>
      </c>
      <c r="AV911" s="9">
        <f>'[1]6'!L$20+'[1]6'!L$26*Table6[[#This Row],[Online]]+'[1]6'!L$21*Table6[[#This Row],[NJ_DUM]]+'[1]6'!L$22*Table6[[#This Row],[NY_DUM]]+'[1]6'!L$23*Table6[[#This Row],[PA_DUM]]+'[1]6'!L$24*Table6[[#This Row],[CT_DUM]]+'[1]6'!L$25*Table6[[#This Row],[DL_DUM]]</f>
        <v>154.8553540006034</v>
      </c>
      <c r="AW911" s="9">
        <f>Table6[[#This Row],[sales]]-Table6[[#This Row],[Pred_6]]</f>
        <v>488.70828690425844</v>
      </c>
      <c r="AX911" s="9">
        <f>ABS(Table6[[#This Row],[Red_6]]/Table6[[#This Row],[sales]])</f>
        <v>0.75937833625455597</v>
      </c>
      <c r="AY911" s="9">
        <f>'[1]7'!L$21+'[1]7'!L$27*Table6[[#This Row],[LNTV]]+'[1]7'!L$22*Table6[[#This Row],[NJ_DUM]]+'[1]7'!L$23*Table6[[#This Row],[NY_DUM]]+'[1]7'!L$24*Table6[[#This Row],[PA_DUM]]+'[1]7'!L$25*Table6[[#This Row],[CT_DUM]]+'[1]7'!L$26*Table6[[#This Row],[DL_DUM]]</f>
        <v>5.8331659204822959</v>
      </c>
      <c r="AZ911" s="9">
        <f>Table6[[#This Row],[sales]]-Table6[[#This Row],[Pred_7]]</f>
        <v>637.7304749843795</v>
      </c>
      <c r="BA911" s="9">
        <f>ABS(Table6[[#This Row],[Red_7]]/Table6[[#This Row],[sales]])</f>
        <v>0.99093614749229653</v>
      </c>
      <c r="BB911" s="9">
        <f>'[1]8'!O$22+'[1]8'!O$28*Table6[[#This Row],[LNRADIOLING]]+'[1]8'!O$23*Table6[[#This Row],[DL_DUM]]+'[1]8'!O$24*Table6[[#This Row],[CT_DUM]]+'[1]8'!O$25*Table6[[#This Row],[PA_DUM]]+'[1]8'!O$26*Table6[[#This Row],[NY_DUM]]+'[1]8'!O$27*Table6[[#This Row],[NJ_DUM]]</f>
        <v>5.8283506853530902</v>
      </c>
      <c r="BC911" s="9">
        <f>Table6[[#This Row],[sales]]-Table6[[#This Row],[Pred_8]]</f>
        <v>637.73529021950867</v>
      </c>
      <c r="BD911" s="9">
        <f>ABS(Table6[[#This Row],[Red_8]]/Table6[[#This Row],[sales]])</f>
        <v>0.99094362963520066</v>
      </c>
      <c r="BE911" s="9">
        <f>'[1]9'!M$19+'[1]9'!M$21*Table6[[#This Row],[LNONLINE]]+'[1]9'!M$20*Table6[[#This Row],[DL_DUM]]+'[1]9'!M$22*Table6[[#This Row],[CT_DUM]]+'[1]9'!M$23*Table6[[#This Row],[PA_DUM]]+'[1]9'!M$24*Table6[[#This Row],[NY_DUM]]+'[1]9'!M$25*Table6[[#This Row],[NJ_DUM]]</f>
        <v>5.685088244575609</v>
      </c>
      <c r="BF911" s="9">
        <f>Table6[[#This Row],[sales]]-Table6[[#This Row],[Pred_9]]</f>
        <v>637.87855266028623</v>
      </c>
      <c r="BG911" s="9">
        <f>ABS(Table6[[#This Row],[Red_9]]/Table6[[#This Row],[sales]])</f>
        <v>0.99116623767529466</v>
      </c>
      <c r="BH911" s="9">
        <f>'[1]10'!P$22+'[1]10'!P$30*Table6[[#This Row],[LNTV]]+'[1]10'!P$29*Table6[[#This Row],[LNRADIOLING]]+'[1]10'!P$24*Table6[[#This Row],[LNONLINELING]]+'[1]10'!P$23*Table6[[#This Row],[DL_DUM]]+'[1]10'!P$25*Table6[[#This Row],[CT_DUM]]+'[1]10'!P$26*Table6[[#This Row],[PA_DUM]]+'[1]10'!P$27*Table6[[#This Row],[NY_DUM]]+'[1]10'!P$28*Table6[[#This Row],[NJ_DUM]]</f>
        <v>5.7387495058113736</v>
      </c>
      <c r="BI911" s="9">
        <f>Table6[[#This Row],[sales]]-Table6[[#This Row],[Pred_10]]</f>
        <v>637.82489139905044</v>
      </c>
      <c r="BJ911" s="45">
        <f>ABS(Table6[[#This Row],[Red_10]]/Table6[[#This Row],[sales]])</f>
        <v>0.99108285623820735</v>
      </c>
      <c r="BK911" s="9">
        <f>'[1]11'!P$32+'[1]11'!P$40*Table6[[#This Row],[LNONLINELING]]+'[1]11'!P$39*Table6[[#This Row],[LNRADIOLING]]+'[1]11'!P$38*Table6[[#This Row],[LNTVLING]]+'[1]11'!P$33*Table6[[#This Row],[DL_DUM]]+'[1]11'!P$34*Table6[[#This Row],[CT_DUM]]+'[1]11'!P$35*Table6[[#This Row],[PA_DUM]]+'[1]11'!P$36*Table6[[#This Row],[NY_DUM]]+'[1]11'!P$37*Table6[[#This Row],[NJ_DUM]]</f>
        <v>5.8016576123139894</v>
      </c>
      <c r="BL911" s="9">
        <f>Table6[[#This Row],[sales]]-Table6[[#This Row],[ Pred_11]]</f>
        <v>637.76198329254782</v>
      </c>
      <c r="BM911" s="47">
        <f>ABS(Table6[[#This Row],[ Red_11]]/Table6[[#This Row],[sales]])</f>
        <v>0.99098510661019201</v>
      </c>
      <c r="BN911" s="9">
        <f>'[1]12'!K$22+'[1]12'!K$28*Table6[[#This Row],[COMBINE LN LING]]+'[1]12'!K$23*Table6[[#This Row],[DL_DUM]]+'[1]12'!K$24*Table6[[#This Row],[CT_DUM]]+'[1]12'!K$25*Table6[[#This Row],[PA_DUM]]+'[1]12'!K$26*Table6[[#This Row],[NY_DUM]]+'[1]12'!K$27*Table6[[#This Row],[NJ_DUM]]</f>
        <v>5.6928111838764455</v>
      </c>
      <c r="BO911" s="9">
        <f>Table6[[#This Row],[sales]]-Table6[[#This Row],[ Pred_12]]</f>
        <v>637.8708297209854</v>
      </c>
      <c r="BP911" s="47">
        <f>ABS(Table6[[#This Row],[ Red_12]]/Table6[[#This Row],[sales]])</f>
        <v>0.99115423740242348</v>
      </c>
      <c r="BQ911">
        <f>LN(G911+'2019 Totals and Calculations'!C$18)</f>
        <v>6.5527122779477986</v>
      </c>
      <c r="BR911">
        <f>LN(Table6[[#This Row],[PROF RADIO]]+'2019 Totals and Calculations'!D$18)</f>
        <v>4.8907602670927659</v>
      </c>
      <c r="BS911">
        <f>LN(Table6[[#This Row],[ONLINE LINGERING]]+'2019 Totals and Calculations'!E$18)</f>
        <v>4.3909375945371343</v>
      </c>
      <c r="BT911">
        <f>MONTH(Table6[[#This Row],[Date]])</f>
        <v>5</v>
      </c>
      <c r="BU911">
        <f t="shared" si="392"/>
        <v>0</v>
      </c>
      <c r="BV911">
        <f t="shared" si="393"/>
        <v>0</v>
      </c>
      <c r="BW911">
        <f t="shared" si="394"/>
        <v>0</v>
      </c>
      <c r="BX911">
        <f t="shared" si="395"/>
        <v>0</v>
      </c>
      <c r="BY911">
        <f t="shared" si="396"/>
        <v>1</v>
      </c>
      <c r="BZ911">
        <f t="shared" si="397"/>
        <v>0</v>
      </c>
      <c r="CA911">
        <f t="shared" si="398"/>
        <v>0</v>
      </c>
      <c r="CB911">
        <f t="shared" si="399"/>
        <v>0</v>
      </c>
      <c r="CC911">
        <f t="shared" si="400"/>
        <v>0</v>
      </c>
      <c r="CD911">
        <f t="shared" si="401"/>
        <v>0</v>
      </c>
      <c r="CE911">
        <f t="shared" si="402"/>
        <v>0</v>
      </c>
      <c r="CF911">
        <f t="shared" si="403"/>
        <v>0</v>
      </c>
      <c r="CG911">
        <f t="shared" si="378"/>
        <v>125</v>
      </c>
      <c r="CH91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577.19878384526794</v>
      </c>
      <c r="CI911" s="79">
        <f>Table6[[#This Row],[sales]]-CH911</f>
        <v>66.364857059593874</v>
      </c>
      <c r="CJ911">
        <f>ABS(Table6[[#This Row],[sales]]-CH911)/Table6[[#This Row],[sales]]</f>
        <v>0.10312089254496061</v>
      </c>
      <c r="CK91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569.9152560755989</v>
      </c>
      <c r="CL911" s="79">
        <f>Table6[[#This Row],[sales]]-CK911</f>
        <v>73.648384829262909</v>
      </c>
      <c r="CM911">
        <f>ABS(Table6[[#This Row],[sales]]-CK911)/Table6[[#This Row],[sales]]</f>
        <v>0.11443838673936269</v>
      </c>
      <c r="CN91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599.26105139254719</v>
      </c>
      <c r="CO911" s="79">
        <f>Table6[[#This Row],[sales]]-CN911</f>
        <v>44.302589512314626</v>
      </c>
      <c r="CP911">
        <f>ABS(Table6[[#This Row],[sales]]-CN911)/Table6[[#This Row],[sales]]</f>
        <v>6.8839484856578287E-2</v>
      </c>
      <c r="CQ91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583.62396601671378</v>
      </c>
      <c r="CR911" s="79">
        <f>Table6[[#This Row],[sales]]-CQ911</f>
        <v>59.939674888148033</v>
      </c>
      <c r="CS911">
        <f>ABS(Table6[[#This Row],[sales]]-CQ911)/Table6[[#This Row],[sales]]</f>
        <v>9.3137136839911899E-2</v>
      </c>
    </row>
    <row r="912" spans="1:97" x14ac:dyDescent="0.2">
      <c r="A912">
        <v>911</v>
      </c>
      <c r="B912" t="s">
        <v>953</v>
      </c>
      <c r="C912" s="5">
        <v>43611</v>
      </c>
      <c r="D912" s="6">
        <v>503.79206440844052</v>
      </c>
      <c r="E912" s="8">
        <f>YEAR(Table6[[#This Row],[Date]])</f>
        <v>2019</v>
      </c>
      <c r="F912" s="6">
        <f>Table6[[#This Row],[TV_State]]+Table6[[#This Row],[Radio_State]]+Table6[[#This Row],[Online]]</f>
        <v>615.74585649920505</v>
      </c>
      <c r="G912" s="6">
        <f t="shared" si="379"/>
        <v>389.0674644135911</v>
      </c>
      <c r="H912" s="6">
        <f>LN(Table6[[#This Row],[PROF TV LING]])</f>
        <v>5.9637527589502675</v>
      </c>
      <c r="I912" s="6">
        <f t="shared" si="380"/>
        <v>6.2221636123225217</v>
      </c>
      <c r="J912" s="6">
        <v>74.635861393843044</v>
      </c>
      <c r="K912" s="6">
        <f t="shared" si="385"/>
        <v>72.467093918092928</v>
      </c>
      <c r="L912" s="6">
        <f>0.5*J911+0.5*Table6[[#This Row],[Radio_State]]</f>
        <v>74.266376931497291</v>
      </c>
      <c r="M912" s="6">
        <f>LN(Table6[[#This Row],[RADIO LINGERING ]])</f>
        <v>4.3076583180959549</v>
      </c>
      <c r="N912" s="6">
        <f t="shared" si="381"/>
        <v>4.3126211074380834</v>
      </c>
      <c r="O912" s="6">
        <v>37.317930696921522</v>
      </c>
      <c r="P912" s="6">
        <f t="shared" si="382"/>
        <v>37.055369789309381</v>
      </c>
      <c r="Q912" s="6">
        <f>0.3*O911+0.7*Table6[[#This Row],[Online]]</f>
        <v>37.207085358217796</v>
      </c>
      <c r="R912" s="6">
        <f>LN(Table6[[#This Row],[ONLINE LINGERING]])</f>
        <v>3.6164992097613955</v>
      </c>
      <c r="S912" s="6">
        <f t="shared" si="383"/>
        <v>3.619473926878138</v>
      </c>
      <c r="T912" s="6">
        <v>522.21999118431756</v>
      </c>
      <c r="U912" s="6">
        <f t="shared" si="384"/>
        <v>6.2580889381525617</v>
      </c>
      <c r="V912" s="8">
        <f>YEAR(Table6[[#This Row],[Date]])</f>
        <v>2019</v>
      </c>
      <c r="W912" s="8">
        <f>WEEKNUM(Table6[[#This Row],[Date]])</f>
        <v>22</v>
      </c>
      <c r="X912" t="s">
        <v>1079</v>
      </c>
      <c r="Y912" s="9">
        <f>Table6[[#This Row],[LNTVLING]]+Table6[[#This Row],[LNRADIOLING]]+Table6[[#This Row],[LNONLINELING]]</f>
        <v>13.887910286807617</v>
      </c>
      <c r="Z912">
        <f t="shared" si="404"/>
        <v>1</v>
      </c>
      <c r="AA912">
        <f t="shared" si="386"/>
        <v>0</v>
      </c>
      <c r="AB912">
        <f t="shared" si="387"/>
        <v>0</v>
      </c>
      <c r="AC912">
        <f t="shared" si="388"/>
        <v>0</v>
      </c>
      <c r="AD912">
        <f t="shared" si="389"/>
        <v>0</v>
      </c>
      <c r="AE912">
        <f t="shared" si="390"/>
        <v>0</v>
      </c>
      <c r="AF912">
        <f t="shared" si="391"/>
        <v>1</v>
      </c>
      <c r="AG912" s="9">
        <f>'[1]1'!J$20+'[1]1'!J$21*Table6[[#This Row],[TV_State]]</f>
        <v>1825.1762638229343</v>
      </c>
      <c r="AH912" s="9">
        <f>Table6[[#This Row],[sales]]-Table6[[#This Row],[Pred_1]]</f>
        <v>-1302.9562726386166</v>
      </c>
      <c r="AI912">
        <f>ABS(Table6[[#This Row],[Res_1]])/Table6[[#This Row],[sales]]</f>
        <v>2.49503330901543</v>
      </c>
      <c r="AJ912" s="9">
        <f>'[1]2'!J$20+'[1]2'!J$21*Table6[[#This Row],[Radio_State]]</f>
        <v>2041.9373262432273</v>
      </c>
      <c r="AK912" s="9">
        <f>Table6[[#This Row],[sales]]-Table6[[#This Row],[ Pred_2 ]]</f>
        <v>-1519.7173350589096</v>
      </c>
      <c r="AL912">
        <f>ABS(Table6[[#This Row],[ Res_2 ]])/Table6[[#This Row],[sales]]</f>
        <v>2.9101094571512207</v>
      </c>
      <c r="AM912" s="10">
        <f>'[1]3'!J$20+'[1]3'!J$21*Data!O912</f>
        <v>2016.3278515294189</v>
      </c>
      <c r="AN912" s="9">
        <f>Table6[[#This Row],[sales]]-Table6[[#This Row],[Pred_3]]</f>
        <v>-1494.1078603451015</v>
      </c>
      <c r="AO912" s="9">
        <f>ABS(Table6[[#This Row],[Res_3]])/Table6[[#This Row],[sales]]</f>
        <v>2.861069827979366</v>
      </c>
      <c r="AP912" s="9">
        <f>'[1]4'!L$21+'[1]4'!L$27*Table6[[#This Row],[TV_State]]+'[1]4'!L$22*Table6[[#This Row],[NJ_DUM]]+'[1]4'!L$23*Table6[[#This Row],[NY_DUM]]+'[1]4'!L$24*Table6[[#This Row],[PA_DUM]]+'[1]4'!L$25*Table6[[#This Row],[CT_DUM]]+'[1]4'!L$26*Table6[[#This Row],[DL_DUM]]</f>
        <v>348.95677279232802</v>
      </c>
      <c r="AQ912" s="9">
        <f>Table6[[#This Row],[sales]]-Table6[[#This Row],[Pred_4]]</f>
        <v>173.26321839198954</v>
      </c>
      <c r="AR912">
        <f>ABS(Table6[[#This Row],[Res_4]]/Table6[[#This Row],[sales]])</f>
        <v>0.33178204840273201</v>
      </c>
      <c r="AS912" s="9">
        <f>'[1]5'!L$20+'[1]5'!L$26*Table6[[#This Row],[Radio_State]]+'[1]5'!L$21*Table6[[#This Row],[NJ_DUM]]+'[1]5'!L$22*Table6[[#This Row],[NY_DUM]]+'[1]5'!L$23*Table6[[#This Row],[PA_DUM]]+'[1]5'!L$24*Table6[[#This Row],[CT_DUM]]+'[1]5'!L$25*Table6[[#This Row],[DL_DUM]]</f>
        <v>327.8697113451941</v>
      </c>
      <c r="AT912" s="9">
        <f>Table6[[#This Row],[sales]]-Table6[[#This Row],[Pred_5]]</f>
        <v>194.35027983912346</v>
      </c>
      <c r="AU912" s="9">
        <f>ABS(Table6[[#This Row],[Red_5]]/Table6[[#This Row],[sales]])</f>
        <v>0.37216170027954276</v>
      </c>
      <c r="AV912" s="9">
        <f>'[1]6'!L$20+'[1]6'!L$26*Table6[[#This Row],[Online]]+'[1]6'!L$21*Table6[[#This Row],[NJ_DUM]]+'[1]6'!L$22*Table6[[#This Row],[NY_DUM]]+'[1]6'!L$23*Table6[[#This Row],[PA_DUM]]+'[1]6'!L$24*Table6[[#This Row],[CT_DUM]]+'[1]6'!L$25*Table6[[#This Row],[DL_DUM]]</f>
        <v>156.46344555247404</v>
      </c>
      <c r="AW912" s="9">
        <f>Table6[[#This Row],[sales]]-Table6[[#This Row],[Pred_6]]</f>
        <v>365.75654563184355</v>
      </c>
      <c r="AX912" s="9">
        <f>ABS(Table6[[#This Row],[Red_6]]/Table6[[#This Row],[sales]])</f>
        <v>0.70038786681138321</v>
      </c>
      <c r="AY912" s="9">
        <f>'[1]7'!L$21+'[1]7'!L$27*Table6[[#This Row],[LNTV]]+'[1]7'!L$22*Table6[[#This Row],[NJ_DUM]]+'[1]7'!L$23*Table6[[#This Row],[NY_DUM]]+'[1]7'!L$24*Table6[[#This Row],[PA_DUM]]+'[1]7'!L$25*Table6[[#This Row],[CT_DUM]]+'[1]7'!L$26*Table6[[#This Row],[DL_DUM]]</f>
        <v>5.8342672677722964</v>
      </c>
      <c r="AZ912" s="9">
        <f>Table6[[#This Row],[sales]]-Table6[[#This Row],[Pred_7]]</f>
        <v>516.38572391654532</v>
      </c>
      <c r="BA912" s="9">
        <f>ABS(Table6[[#This Row],[Red_7]]/Table6[[#This Row],[sales]])</f>
        <v>0.98882795111971677</v>
      </c>
      <c r="BB912" s="9">
        <f>'[1]8'!O$22+'[1]8'!O$28*Table6[[#This Row],[LNRADIOLING]]+'[1]8'!O$23*Table6[[#This Row],[DL_DUM]]+'[1]8'!O$24*Table6[[#This Row],[CT_DUM]]+'[1]8'!O$25*Table6[[#This Row],[PA_DUM]]+'[1]8'!O$26*Table6[[#This Row],[NY_DUM]]+'[1]8'!O$27*Table6[[#This Row],[NJ_DUM]]</f>
        <v>5.8290605513568661</v>
      </c>
      <c r="BC912" s="9">
        <f>Table6[[#This Row],[sales]]-Table6[[#This Row],[Pred_8]]</f>
        <v>516.3909306329607</v>
      </c>
      <c r="BD912" s="9">
        <f>ABS(Table6[[#This Row],[Red_8]]/Table6[[#This Row],[sales]])</f>
        <v>0.98883792147034166</v>
      </c>
      <c r="BE912" s="9">
        <f>'[1]9'!M$19+'[1]9'!M$21*Table6[[#This Row],[LNONLINE]]+'[1]9'!M$20*Table6[[#This Row],[DL_DUM]]+'[1]9'!M$22*Table6[[#This Row],[CT_DUM]]+'[1]9'!M$23*Table6[[#This Row],[PA_DUM]]+'[1]9'!M$24*Table6[[#This Row],[NY_DUM]]+'[1]9'!M$25*Table6[[#This Row],[NJ_DUM]]</f>
        <v>5.6882386929069408</v>
      </c>
      <c r="BF912" s="9">
        <f>Table6[[#This Row],[sales]]-Table6[[#This Row],[Pred_9]]</f>
        <v>516.53175249141066</v>
      </c>
      <c r="BG912" s="9">
        <f>ABS(Table6[[#This Row],[Red_9]]/Table6[[#This Row],[sales]])</f>
        <v>0.98910758150026612</v>
      </c>
      <c r="BH912" s="9">
        <f>'[1]10'!P$22+'[1]10'!P$30*Table6[[#This Row],[LNTV]]+'[1]10'!P$29*Table6[[#This Row],[LNRADIOLING]]+'[1]10'!P$24*Table6[[#This Row],[LNONLINELING]]+'[1]10'!P$23*Table6[[#This Row],[DL_DUM]]+'[1]10'!P$25*Table6[[#This Row],[CT_DUM]]+'[1]10'!P$26*Table6[[#This Row],[PA_DUM]]+'[1]10'!P$27*Table6[[#This Row],[NY_DUM]]+'[1]10'!P$28*Table6[[#This Row],[NJ_DUM]]</f>
        <v>5.7405605890875915</v>
      </c>
      <c r="BI912" s="9">
        <f>Table6[[#This Row],[sales]]-Table6[[#This Row],[Pred_10]]</f>
        <v>516.47943059522993</v>
      </c>
      <c r="BJ912" s="45">
        <f>ABS(Table6[[#This Row],[Red_10]]/Table6[[#This Row],[sales]])</f>
        <v>0.98900739020720196</v>
      </c>
      <c r="BK912" s="9">
        <f>'[1]11'!P$32+'[1]11'!P$40*Table6[[#This Row],[LNONLINELING]]+'[1]11'!P$39*Table6[[#This Row],[LNRADIOLING]]+'[1]11'!P$38*Table6[[#This Row],[LNTVLING]]+'[1]11'!P$33*Table6[[#This Row],[DL_DUM]]+'[1]11'!P$34*Table6[[#This Row],[CT_DUM]]+'[1]11'!P$35*Table6[[#This Row],[PA_DUM]]+'[1]11'!P$36*Table6[[#This Row],[NY_DUM]]+'[1]11'!P$37*Table6[[#This Row],[NJ_DUM]]</f>
        <v>5.7816728114601625</v>
      </c>
      <c r="BL912" s="9">
        <f>Table6[[#This Row],[sales]]-Table6[[#This Row],[ Pred_11]]</f>
        <v>516.43831837285745</v>
      </c>
      <c r="BM912" s="47">
        <f>ABS(Table6[[#This Row],[ Red_11]]/Table6[[#This Row],[sales]])</f>
        <v>0.98892866433866666</v>
      </c>
      <c r="BN912" s="9">
        <f>'[1]12'!K$22+'[1]12'!K$28*Table6[[#This Row],[COMBINE LN LING]]+'[1]12'!K$23*Table6[[#This Row],[DL_DUM]]+'[1]12'!K$24*Table6[[#This Row],[CT_DUM]]+'[1]12'!K$25*Table6[[#This Row],[PA_DUM]]+'[1]12'!K$26*Table6[[#This Row],[NY_DUM]]+'[1]12'!K$27*Table6[[#This Row],[NJ_DUM]]</f>
        <v>5.7077279962554215</v>
      </c>
      <c r="BO912" s="9">
        <f>Table6[[#This Row],[sales]]-Table6[[#This Row],[ Pred_12]]</f>
        <v>516.51226318806209</v>
      </c>
      <c r="BP912" s="47">
        <f>ABS(Table6[[#This Row],[ Red_12]]/Table6[[#This Row],[sales]])</f>
        <v>0.98907026139824483</v>
      </c>
      <c r="BQ912">
        <f>LN(G912+'2019 Totals and Calculations'!C$18)</f>
        <v>6.620487758439304</v>
      </c>
      <c r="BR912">
        <f>LN(Table6[[#This Row],[PROF RADIO]]+'2019 Totals and Calculations'!D$18)</f>
        <v>4.9069286706560469</v>
      </c>
      <c r="BS912">
        <f>LN(Table6[[#This Row],[ONLINE LINGERING]]+'2019 Totals and Calculations'!E$18)</f>
        <v>4.395491197192583</v>
      </c>
      <c r="BT912">
        <f>MONTH(Table6[[#This Row],[Date]])</f>
        <v>5</v>
      </c>
      <c r="BU912">
        <f t="shared" si="392"/>
        <v>0</v>
      </c>
      <c r="BV912">
        <f t="shared" si="393"/>
        <v>0</v>
      </c>
      <c r="BW912">
        <f t="shared" si="394"/>
        <v>0</v>
      </c>
      <c r="BX912">
        <f t="shared" si="395"/>
        <v>0</v>
      </c>
      <c r="BY912">
        <f t="shared" si="396"/>
        <v>1</v>
      </c>
      <c r="BZ912">
        <f t="shared" si="397"/>
        <v>0</v>
      </c>
      <c r="CA912">
        <f t="shared" si="398"/>
        <v>0</v>
      </c>
      <c r="CB912">
        <f t="shared" si="399"/>
        <v>0</v>
      </c>
      <c r="CC912">
        <f t="shared" si="400"/>
        <v>0</v>
      </c>
      <c r="CD912">
        <f t="shared" si="401"/>
        <v>0</v>
      </c>
      <c r="CE912">
        <f t="shared" si="402"/>
        <v>0</v>
      </c>
      <c r="CF912">
        <f t="shared" si="403"/>
        <v>0</v>
      </c>
      <c r="CG912">
        <f t="shared" si="378"/>
        <v>126</v>
      </c>
      <c r="CH91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590.56934287344302</v>
      </c>
      <c r="CI912" s="79">
        <f>Table6[[#This Row],[sales]]-CH912</f>
        <v>-68.349351689125456</v>
      </c>
      <c r="CJ912">
        <f>ABS(Table6[[#This Row],[sales]]-CH912)/Table6[[#This Row],[sales]]</f>
        <v>0.13088229643242735</v>
      </c>
      <c r="CK91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574.04590456581695</v>
      </c>
      <c r="CL912" s="79">
        <f>Table6[[#This Row],[sales]]-CK912</f>
        <v>-51.82591338149939</v>
      </c>
      <c r="CM912">
        <f>ABS(Table6[[#This Row],[sales]]-CK912)/Table6[[#This Row],[sales]]</f>
        <v>9.9241534710239443E-2</v>
      </c>
      <c r="CN91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601.56721273737594</v>
      </c>
      <c r="CO912" s="79">
        <f>Table6[[#This Row],[sales]]-CN912</f>
        <v>-79.347221553058375</v>
      </c>
      <c r="CP912">
        <f>ABS(Table6[[#This Row],[sales]]-CN912)/Table6[[#This Row],[sales]]</f>
        <v>0.15194213720756003</v>
      </c>
      <c r="CQ91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591.0644012470616</v>
      </c>
      <c r="CR912" s="79">
        <f>Table6[[#This Row],[sales]]-CQ912</f>
        <v>-68.844410062744032</v>
      </c>
      <c r="CS912">
        <f>ABS(Table6[[#This Row],[sales]]-CQ912)/Table6[[#This Row],[sales]]</f>
        <v>0.13183028460211779</v>
      </c>
    </row>
    <row r="913" spans="1:97" x14ac:dyDescent="0.2">
      <c r="A913">
        <v>912</v>
      </c>
      <c r="B913" t="s">
        <v>953</v>
      </c>
      <c r="C913" s="5">
        <v>43618</v>
      </c>
      <c r="D913" s="6">
        <v>508.82998505252493</v>
      </c>
      <c r="E913" s="8">
        <f>YEAR(Table6[[#This Row],[Date]])</f>
        <v>2019</v>
      </c>
      <c r="F913" s="6">
        <f>Table6[[#This Row],[TV_State]]+Table6[[#This Row],[Radio_State]]+Table6[[#This Row],[Online]]</f>
        <v>621.90331506419705</v>
      </c>
      <c r="G913" s="6">
        <f t="shared" si="379"/>
        <v>424.99622060527122</v>
      </c>
      <c r="H913" s="6">
        <f>LN(Table6[[#This Row],[PROF TV LING]])</f>
        <v>6.052080276191397</v>
      </c>
      <c r="I913" s="6">
        <f t="shared" si="380"/>
        <v>6.2321139431756896</v>
      </c>
      <c r="J913" s="6">
        <v>75.38222000778147</v>
      </c>
      <c r="K913" s="6">
        <f t="shared" si="385"/>
        <v>73.924656962937206</v>
      </c>
      <c r="L913" s="6">
        <f>0.5*J912+0.5*Table6[[#This Row],[Radio_State]]</f>
        <v>75.00904070081225</v>
      </c>
      <c r="M913" s="6">
        <f>LN(Table6[[#This Row],[RADIO LINGERING ]])</f>
        <v>4.3176086489491228</v>
      </c>
      <c r="N913" s="6">
        <f t="shared" si="381"/>
        <v>4.3225714382912512</v>
      </c>
      <c r="O913" s="6">
        <v>37.691110003890735</v>
      </c>
      <c r="P913" s="6">
        <f t="shared" si="382"/>
        <v>37.50038793951633</v>
      </c>
      <c r="Q913" s="6">
        <f>0.3*O912+0.7*Table6[[#This Row],[Online]]</f>
        <v>37.579156211799969</v>
      </c>
      <c r="R913" s="6">
        <f>LN(Table6[[#This Row],[ONLINE LINGERING]])</f>
        <v>3.6264495406145634</v>
      </c>
      <c r="S913" s="6">
        <f t="shared" si="383"/>
        <v>3.6294242577313063</v>
      </c>
      <c r="T913" s="6">
        <v>548.17333690522776</v>
      </c>
      <c r="U913" s="6">
        <f t="shared" si="384"/>
        <v>6.3065915451543351</v>
      </c>
      <c r="V913" s="8">
        <f>YEAR(Table6[[#This Row],[Date]])</f>
        <v>2019</v>
      </c>
      <c r="W913" s="8">
        <f>WEEKNUM(Table6[[#This Row],[Date]])</f>
        <v>23</v>
      </c>
      <c r="X913" t="s">
        <v>1080</v>
      </c>
      <c r="Y913" s="9">
        <f>Table6[[#This Row],[LNTVLING]]+Table6[[#This Row],[LNRADIOLING]]+Table6[[#This Row],[LNONLINELING]]</f>
        <v>13.996138465755083</v>
      </c>
      <c r="Z913">
        <f t="shared" si="404"/>
        <v>1</v>
      </c>
      <c r="AA913">
        <f t="shared" si="386"/>
        <v>0</v>
      </c>
      <c r="AB913">
        <f t="shared" si="387"/>
        <v>0</v>
      </c>
      <c r="AC913">
        <f t="shared" si="388"/>
        <v>0</v>
      </c>
      <c r="AD913">
        <f t="shared" si="389"/>
        <v>0</v>
      </c>
      <c r="AE913">
        <f t="shared" si="390"/>
        <v>0</v>
      </c>
      <c r="AF913">
        <f t="shared" si="391"/>
        <v>1</v>
      </c>
      <c r="AG913" s="9">
        <f>'[1]1'!J$20+'[1]1'!J$21*Table6[[#This Row],[TV_State]]</f>
        <v>1830.1307010066005</v>
      </c>
      <c r="AH913" s="9">
        <f>Table6[[#This Row],[sales]]-Table6[[#This Row],[Pred_1]]</f>
        <v>-1281.9573641013726</v>
      </c>
      <c r="AI913">
        <f>ABS(Table6[[#This Row],[Res_1]])/Table6[[#This Row],[sales]]</f>
        <v>2.3385985377158298</v>
      </c>
      <c r="AJ913" s="9">
        <f>'[1]2'!J$20+'[1]2'!J$21*Table6[[#This Row],[Radio_State]]</f>
        <v>2045.2138814656846</v>
      </c>
      <c r="AK913" s="9">
        <f>Table6[[#This Row],[sales]]-Table6[[#This Row],[ Pred_2 ]]</f>
        <v>-1497.040544560457</v>
      </c>
      <c r="AL913">
        <f>ABS(Table6[[#This Row],[ Res_2 ]])/Table6[[#This Row],[sales]]</f>
        <v>2.7309619855138565</v>
      </c>
      <c r="AM913" s="10">
        <f>'[1]3'!J$20+'[1]3'!J$21*Data!O913</f>
        <v>2018.4838282274645</v>
      </c>
      <c r="AN913" s="9">
        <f>Table6[[#This Row],[sales]]-Table6[[#This Row],[Pred_3]]</f>
        <v>-1470.3104913222369</v>
      </c>
      <c r="AO913" s="9">
        <f>ABS(Table6[[#This Row],[Res_3]])/Table6[[#This Row],[sales]]</f>
        <v>2.6821999399369454</v>
      </c>
      <c r="AP913" s="9">
        <f>'[1]4'!L$21+'[1]4'!L$27*Table6[[#This Row],[TV_State]]+'[1]4'!L$22*Table6[[#This Row],[NJ_DUM]]+'[1]4'!L$23*Table6[[#This Row],[NY_DUM]]+'[1]4'!L$24*Table6[[#This Row],[PA_DUM]]+'[1]4'!L$25*Table6[[#This Row],[CT_DUM]]+'[1]4'!L$26*Table6[[#This Row],[DL_DUM]]</f>
        <v>350.06804057679307</v>
      </c>
      <c r="AQ913" s="9">
        <f>Table6[[#This Row],[sales]]-Table6[[#This Row],[Pred_4]]</f>
        <v>198.10529632843469</v>
      </c>
      <c r="AR913">
        <f>ABS(Table6[[#This Row],[Res_4]]/Table6[[#This Row],[sales]])</f>
        <v>0.36139170403080839</v>
      </c>
      <c r="AS913" s="9">
        <f>'[1]5'!L$20+'[1]5'!L$26*Table6[[#This Row],[Radio_State]]+'[1]5'!L$21*Table6[[#This Row],[NJ_DUM]]+'[1]5'!L$22*Table6[[#This Row],[NY_DUM]]+'[1]5'!L$23*Table6[[#This Row],[PA_DUM]]+'[1]5'!L$24*Table6[[#This Row],[CT_DUM]]+'[1]5'!L$25*Table6[[#This Row],[DL_DUM]]</f>
        <v>329.18449317537556</v>
      </c>
      <c r="AT913" s="9">
        <f>Table6[[#This Row],[sales]]-Table6[[#This Row],[Pred_5]]</f>
        <v>218.98884372985219</v>
      </c>
      <c r="AU913" s="9">
        <f>ABS(Table6[[#This Row],[Red_5]]/Table6[[#This Row],[sales]])</f>
        <v>0.39948831690023001</v>
      </c>
      <c r="AV913" s="9">
        <f>'[1]6'!L$20+'[1]6'!L$26*Table6[[#This Row],[Online]]+'[1]6'!L$21*Table6[[#This Row],[NJ_DUM]]+'[1]6'!L$22*Table6[[#This Row],[NY_DUM]]+'[1]6'!L$23*Table6[[#This Row],[PA_DUM]]+'[1]6'!L$24*Table6[[#This Row],[CT_DUM]]+'[1]6'!L$25*Table6[[#This Row],[DL_DUM]]</f>
        <v>158.08761801986338</v>
      </c>
      <c r="AW913" s="9">
        <f>Table6[[#This Row],[sales]]-Table6[[#This Row],[Pred_6]]</f>
        <v>390.08571888536437</v>
      </c>
      <c r="AX913" s="9">
        <f>ABS(Table6[[#This Row],[Red_6]]/Table6[[#This Row],[sales]])</f>
        <v>0.71161016529486054</v>
      </c>
      <c r="AY913" s="9">
        <f>'[1]7'!L$21+'[1]7'!L$27*Table6[[#This Row],[LNTV]]+'[1]7'!L$22*Table6[[#This Row],[NJ_DUM]]+'[1]7'!L$23*Table6[[#This Row],[NY_DUM]]+'[1]7'!L$24*Table6[[#This Row],[PA_DUM]]+'[1]7'!L$25*Table6[[#This Row],[CT_DUM]]+'[1]7'!L$26*Table6[[#This Row],[DL_DUM]]</f>
        <v>5.835368615062297</v>
      </c>
      <c r="AZ913" s="9">
        <f>Table6[[#This Row],[sales]]-Table6[[#This Row],[Pred_7]]</f>
        <v>542.33796829016546</v>
      </c>
      <c r="BA913" s="9">
        <f>ABS(Table6[[#This Row],[Red_7]]/Table6[[#This Row],[sales]])</f>
        <v>0.989354884263422</v>
      </c>
      <c r="BB913" s="9">
        <f>'[1]8'!O$22+'[1]8'!O$28*Table6[[#This Row],[LNRADIOLING]]+'[1]8'!O$23*Table6[[#This Row],[DL_DUM]]+'[1]8'!O$24*Table6[[#This Row],[CT_DUM]]+'[1]8'!O$25*Table6[[#This Row],[PA_DUM]]+'[1]8'!O$26*Table6[[#This Row],[NY_DUM]]+'[1]8'!O$27*Table6[[#This Row],[NJ_DUM]]</f>
        <v>5.8297704173606428</v>
      </c>
      <c r="BC913" s="9">
        <f>Table6[[#This Row],[sales]]-Table6[[#This Row],[Pred_8]]</f>
        <v>542.34356648786707</v>
      </c>
      <c r="BD913" s="9">
        <f>ABS(Table6[[#This Row],[Red_8]]/Table6[[#This Row],[sales]])</f>
        <v>0.98936509672237383</v>
      </c>
      <c r="BE913" s="9">
        <f>'[1]9'!M$19+'[1]9'!M$21*Table6[[#This Row],[LNONLINE]]+'[1]9'!M$20*Table6[[#This Row],[DL_DUM]]+'[1]9'!M$22*Table6[[#This Row],[CT_DUM]]+'[1]9'!M$23*Table6[[#This Row],[PA_DUM]]+'[1]9'!M$24*Table6[[#This Row],[NY_DUM]]+'[1]9'!M$25*Table6[[#This Row],[NJ_DUM]]</f>
        <v>5.6913891412382736</v>
      </c>
      <c r="BF913" s="9">
        <f>Table6[[#This Row],[sales]]-Table6[[#This Row],[Pred_9]]</f>
        <v>542.48194776398952</v>
      </c>
      <c r="BG913" s="9">
        <f>ABS(Table6[[#This Row],[Red_9]]/Table6[[#This Row],[sales]])</f>
        <v>0.98961753745016201</v>
      </c>
      <c r="BH913" s="9">
        <f>'[1]10'!P$22+'[1]10'!P$30*Table6[[#This Row],[LNTV]]+'[1]10'!P$29*Table6[[#This Row],[LNRADIOLING]]+'[1]10'!P$24*Table6[[#This Row],[LNONLINELING]]+'[1]10'!P$23*Table6[[#This Row],[DL_DUM]]+'[1]10'!P$25*Table6[[#This Row],[CT_DUM]]+'[1]10'!P$26*Table6[[#This Row],[PA_DUM]]+'[1]10'!P$27*Table6[[#This Row],[NY_DUM]]+'[1]10'!P$28*Table6[[#This Row],[NJ_DUM]]</f>
        <v>5.7423716723638094</v>
      </c>
      <c r="BI913" s="9">
        <f>Table6[[#This Row],[sales]]-Table6[[#This Row],[Pred_10]]</f>
        <v>542.43096523286397</v>
      </c>
      <c r="BJ913" s="45">
        <f>ABS(Table6[[#This Row],[Red_10]]/Table6[[#This Row],[sales]])</f>
        <v>0.98952453305229515</v>
      </c>
      <c r="BK913" s="9">
        <f>'[1]11'!P$32+'[1]11'!P$40*Table6[[#This Row],[LNONLINELING]]+'[1]11'!P$39*Table6[[#This Row],[LNRADIOLING]]+'[1]11'!P$38*Table6[[#This Row],[LNTVLING]]+'[1]11'!P$33*Table6[[#This Row],[DL_DUM]]+'[1]11'!P$34*Table6[[#This Row],[CT_DUM]]+'[1]11'!P$35*Table6[[#This Row],[PA_DUM]]+'[1]11'!P$36*Table6[[#This Row],[NY_DUM]]+'[1]11'!P$37*Table6[[#This Row],[NJ_DUM]]</f>
        <v>5.7695777815258866</v>
      </c>
      <c r="BL913" s="9">
        <f>Table6[[#This Row],[sales]]-Table6[[#This Row],[ Pred_11]]</f>
        <v>542.40375912370189</v>
      </c>
      <c r="BM913" s="47">
        <f>ABS(Table6[[#This Row],[ Red_11]]/Table6[[#This Row],[sales]])</f>
        <v>0.98947490256622361</v>
      </c>
      <c r="BN913" s="9">
        <f>'[1]12'!K$22+'[1]12'!K$28*Table6[[#This Row],[COMBINE LN LING]]+'[1]12'!K$23*Table6[[#This Row],[DL_DUM]]+'[1]12'!K$24*Table6[[#This Row],[CT_DUM]]+'[1]12'!K$25*Table6[[#This Row],[PA_DUM]]+'[1]12'!K$26*Table6[[#This Row],[NY_DUM]]+'[1]12'!K$27*Table6[[#This Row],[NJ_DUM]]</f>
        <v>5.7181434298223079</v>
      </c>
      <c r="BO913" s="9">
        <f>Table6[[#This Row],[sales]]-Table6[[#This Row],[ Pred_12]]</f>
        <v>542.45519347540539</v>
      </c>
      <c r="BP913" s="47">
        <f>ABS(Table6[[#This Row],[ Red_12]]/Table6[[#This Row],[sales]])</f>
        <v>0.98956873119348565</v>
      </c>
      <c r="BQ913">
        <f>LN(G913+'2019 Totals and Calculations'!C$18)</f>
        <v>6.6672617517478967</v>
      </c>
      <c r="BR913">
        <f>LN(Table6[[#This Row],[PROF RADIO]]+'2019 Totals and Calculations'!D$18)</f>
        <v>4.9176499135580984</v>
      </c>
      <c r="BS913">
        <f>LN(Table6[[#This Row],[ONLINE LINGERING]]+'2019 Totals and Calculations'!E$18)</f>
        <v>4.4000693845146541</v>
      </c>
      <c r="BT913">
        <f>MONTH(Table6[[#This Row],[Date]])</f>
        <v>6</v>
      </c>
      <c r="BU913">
        <f t="shared" si="392"/>
        <v>0</v>
      </c>
      <c r="BV913">
        <f t="shared" si="393"/>
        <v>0</v>
      </c>
      <c r="BW913">
        <f t="shared" si="394"/>
        <v>0</v>
      </c>
      <c r="BX913">
        <f t="shared" si="395"/>
        <v>0</v>
      </c>
      <c r="BY913">
        <f t="shared" si="396"/>
        <v>0</v>
      </c>
      <c r="BZ913">
        <f t="shared" si="397"/>
        <v>1</v>
      </c>
      <c r="CA913">
        <f t="shared" si="398"/>
        <v>0</v>
      </c>
      <c r="CB913">
        <f t="shared" si="399"/>
        <v>0</v>
      </c>
      <c r="CC913">
        <f t="shared" si="400"/>
        <v>0</v>
      </c>
      <c r="CD913">
        <f t="shared" si="401"/>
        <v>0</v>
      </c>
      <c r="CE913">
        <f t="shared" si="402"/>
        <v>0</v>
      </c>
      <c r="CF913">
        <f t="shared" si="403"/>
        <v>0</v>
      </c>
      <c r="CG913">
        <f t="shared" si="378"/>
        <v>127</v>
      </c>
      <c r="CH91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633.43363484965664</v>
      </c>
      <c r="CI913" s="79">
        <f>Table6[[#This Row],[sales]]-CH913</f>
        <v>-85.260297944428885</v>
      </c>
      <c r="CJ913">
        <f>ABS(Table6[[#This Row],[sales]]-CH913)/Table6[[#This Row],[sales]]</f>
        <v>0.15553528820970239</v>
      </c>
      <c r="CK91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607.35232079913487</v>
      </c>
      <c r="CL913" s="79">
        <f>Table6[[#This Row],[sales]]-CK913</f>
        <v>-59.178983893907116</v>
      </c>
      <c r="CM913">
        <f>ABS(Table6[[#This Row],[sales]]-CK913)/Table6[[#This Row],[sales]]</f>
        <v>0.10795669893032103</v>
      </c>
      <c r="CN91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607.28068534150577</v>
      </c>
      <c r="CO913" s="79">
        <f>Table6[[#This Row],[sales]]-CN913</f>
        <v>-59.107348436278016</v>
      </c>
      <c r="CP913">
        <f>ABS(Table6[[#This Row],[sales]]-CN913)/Table6[[#This Row],[sales]]</f>
        <v>0.10782601862756584</v>
      </c>
      <c r="CQ91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594.23516001777989</v>
      </c>
      <c r="CR913" s="79">
        <f>Table6[[#This Row],[sales]]-CQ913</f>
        <v>-46.061823112552133</v>
      </c>
      <c r="CS913">
        <f>ABS(Table6[[#This Row],[sales]]-CQ913)/Table6[[#This Row],[sales]]</f>
        <v>8.4027843040668793E-2</v>
      </c>
    </row>
    <row r="914" spans="1:97" x14ac:dyDescent="0.2">
      <c r="A914">
        <v>913</v>
      </c>
      <c r="B914" t="s">
        <v>953</v>
      </c>
      <c r="C914" s="5">
        <v>43625</v>
      </c>
      <c r="D914" s="6">
        <v>513.91828490305011</v>
      </c>
      <c r="E914" s="8">
        <f>YEAR(Table6[[#This Row],[Date]])</f>
        <v>2019</v>
      </c>
      <c r="F914" s="6">
        <f>Table6[[#This Row],[TV_State]]+Table6[[#This Row],[Radio_State]]+Table6[[#This Row],[Online]]</f>
        <v>628.12234821483901</v>
      </c>
      <c r="G914" s="6">
        <f t="shared" si="379"/>
        <v>451.67283989460486</v>
      </c>
      <c r="H914" s="6">
        <f>LN(Table6[[#This Row],[PROF TV LING]])</f>
        <v>6.1129581122156216</v>
      </c>
      <c r="I914" s="6">
        <f t="shared" si="380"/>
        <v>6.2420642740288574</v>
      </c>
      <c r="J914" s="6">
        <v>76.136042207859276</v>
      </c>
      <c r="K914" s="6">
        <f t="shared" si="385"/>
        <v>75.030349585398241</v>
      </c>
      <c r="L914" s="6">
        <f>0.5*J913+0.5*Table6[[#This Row],[Radio_State]]</f>
        <v>75.759131107820366</v>
      </c>
      <c r="M914" s="6">
        <f>LN(Table6[[#This Row],[RADIO LINGERING ]])</f>
        <v>4.3275589798022907</v>
      </c>
      <c r="N914" s="6">
        <f t="shared" si="381"/>
        <v>4.3325217691444191</v>
      </c>
      <c r="O914" s="6">
        <v>38.068021103929638</v>
      </c>
      <c r="P914" s="6">
        <f t="shared" si="382"/>
        <v>37.897731154605644</v>
      </c>
      <c r="Q914" s="6">
        <f>0.3*O913+0.7*Table6[[#This Row],[Online]]</f>
        <v>37.954947773917965</v>
      </c>
      <c r="R914" s="6">
        <f>LN(Table6[[#This Row],[ONLINE LINGERING]])</f>
        <v>3.6363998714677312</v>
      </c>
      <c r="S914" s="6">
        <f t="shared" si="383"/>
        <v>3.6393745885844742</v>
      </c>
      <c r="T914" s="6">
        <v>604.48248576655783</v>
      </c>
      <c r="U914" s="6">
        <f t="shared" si="384"/>
        <v>6.4043726965442307</v>
      </c>
      <c r="V914" s="8">
        <f>YEAR(Table6[[#This Row],[Date]])</f>
        <v>2019</v>
      </c>
      <c r="W914" s="8">
        <f>WEEKNUM(Table6[[#This Row],[Date]])</f>
        <v>24</v>
      </c>
      <c r="X914" t="s">
        <v>1081</v>
      </c>
      <c r="Y914" s="9">
        <f>Table6[[#This Row],[LNTVLING]]+Table6[[#This Row],[LNRADIOLING]]+Table6[[#This Row],[LNONLINELING]]</f>
        <v>14.076916963485644</v>
      </c>
      <c r="Z914">
        <f t="shared" si="404"/>
        <v>1</v>
      </c>
      <c r="AA914">
        <f t="shared" si="386"/>
        <v>0</v>
      </c>
      <c r="AB914">
        <f t="shared" si="387"/>
        <v>0</v>
      </c>
      <c r="AC914">
        <f t="shared" si="388"/>
        <v>0</v>
      </c>
      <c r="AD914">
        <f t="shared" si="389"/>
        <v>0</v>
      </c>
      <c r="AE914">
        <f t="shared" si="390"/>
        <v>0</v>
      </c>
      <c r="AF914">
        <f t="shared" si="391"/>
        <v>1</v>
      </c>
      <c r="AG914" s="9">
        <f>'[1]1'!J$20+'[1]1'!J$21*Table6[[#This Row],[TV_State]]</f>
        <v>1835.1346825621031</v>
      </c>
      <c r="AH914" s="9">
        <f>Table6[[#This Row],[sales]]-Table6[[#This Row],[Pred_1]]</f>
        <v>-1230.6521967955453</v>
      </c>
      <c r="AI914">
        <f>ABS(Table6[[#This Row],[Res_1]])/Table6[[#This Row],[sales]]</f>
        <v>2.0358773426411645</v>
      </c>
      <c r="AJ914" s="9">
        <f>'[1]2'!J$20+'[1]2'!J$21*Table6[[#This Row],[Radio_State]]</f>
        <v>2048.5232022403661</v>
      </c>
      <c r="AK914" s="9">
        <f>Table6[[#This Row],[sales]]-Table6[[#This Row],[ Pred_2 ]]</f>
        <v>-1444.0407164738083</v>
      </c>
      <c r="AL914">
        <f>ABS(Table6[[#This Row],[ Res_2 ]])/Table6[[#This Row],[sales]]</f>
        <v>2.3888876029924799</v>
      </c>
      <c r="AM914" s="10">
        <f>'[1]3'!J$20+'[1]3'!J$21*Data!O914</f>
        <v>2020.6613646924907</v>
      </c>
      <c r="AN914" s="9">
        <f>Table6[[#This Row],[sales]]-Table6[[#This Row],[Pred_3]]</f>
        <v>-1416.1788789259328</v>
      </c>
      <c r="AO914" s="9">
        <f>ABS(Table6[[#This Row],[Res_3]])/Table6[[#This Row],[sales]]</f>
        <v>2.3427955520167711</v>
      </c>
      <c r="AP914" s="9">
        <f>'[1]4'!L$21+'[1]4'!L$27*Table6[[#This Row],[TV_State]]+'[1]4'!L$22*Table6[[#This Row],[NJ_DUM]]+'[1]4'!L$23*Table6[[#This Row],[NY_DUM]]+'[1]4'!L$24*Table6[[#This Row],[PA_DUM]]+'[1]4'!L$25*Table6[[#This Row],[CT_DUM]]+'[1]4'!L$26*Table6[[#This Row],[DL_DUM]]</f>
        <v>351.19042103910272</v>
      </c>
      <c r="AQ914" s="9">
        <f>Table6[[#This Row],[sales]]-Table6[[#This Row],[Pred_4]]</f>
        <v>253.29206472745511</v>
      </c>
      <c r="AR914">
        <f>ABS(Table6[[#This Row],[Res_4]]/Table6[[#This Row],[sales]])</f>
        <v>0.41902300015566168</v>
      </c>
      <c r="AS914" s="9">
        <f>'[1]5'!L$20+'[1]5'!L$26*Table6[[#This Row],[Radio_State]]+'[1]5'!L$21*Table6[[#This Row],[NJ_DUM]]+'[1]5'!L$22*Table6[[#This Row],[NY_DUM]]+'[1]5'!L$23*Table6[[#This Row],[PA_DUM]]+'[1]5'!L$24*Table6[[#This Row],[CT_DUM]]+'[1]5'!L$25*Table6[[#This Row],[DL_DUM]]</f>
        <v>330.5124228238588</v>
      </c>
      <c r="AT914" s="9">
        <f>Table6[[#This Row],[sales]]-Table6[[#This Row],[Pred_5]]</f>
        <v>273.97006294269903</v>
      </c>
      <c r="AU914" s="9">
        <f>ABS(Table6[[#This Row],[Red_5]]/Table6[[#This Row],[sales]])</f>
        <v>0.45323077077290574</v>
      </c>
      <c r="AV914" s="9">
        <f>'[1]6'!L$20+'[1]6'!L$26*Table6[[#This Row],[Online]]+'[1]6'!L$21*Table6[[#This Row],[NJ_DUM]]+'[1]6'!L$22*Table6[[#This Row],[NY_DUM]]+'[1]6'!L$23*Table6[[#This Row],[PA_DUM]]+'[1]6'!L$24*Table6[[#This Row],[CT_DUM]]+'[1]6'!L$25*Table6[[#This Row],[DL_DUM]]</f>
        <v>159.7280322119266</v>
      </c>
      <c r="AW914" s="9">
        <f>Table6[[#This Row],[sales]]-Table6[[#This Row],[Pred_6]]</f>
        <v>444.75445355463125</v>
      </c>
      <c r="AX914" s="9">
        <f>ABS(Table6[[#This Row],[Red_6]]/Table6[[#This Row],[sales]])</f>
        <v>0.73576069452306481</v>
      </c>
      <c r="AY914" s="9">
        <f>'[1]7'!L$21+'[1]7'!L$27*Table6[[#This Row],[LNTV]]+'[1]7'!L$22*Table6[[#This Row],[NJ_DUM]]+'[1]7'!L$23*Table6[[#This Row],[NY_DUM]]+'[1]7'!L$24*Table6[[#This Row],[PA_DUM]]+'[1]7'!L$25*Table6[[#This Row],[CT_DUM]]+'[1]7'!L$26*Table6[[#This Row],[DL_DUM]]</f>
        <v>5.8364699623522975</v>
      </c>
      <c r="AZ914" s="9">
        <f>Table6[[#This Row],[sales]]-Table6[[#This Row],[Pred_7]]</f>
        <v>598.64601580420549</v>
      </c>
      <c r="BA914" s="9">
        <f>ABS(Table6[[#This Row],[Red_7]]/Table6[[#This Row],[sales]])</f>
        <v>0.99034468309706114</v>
      </c>
      <c r="BB914" s="9">
        <f>'[1]8'!O$22+'[1]8'!O$28*Table6[[#This Row],[LNRADIOLING]]+'[1]8'!O$23*Table6[[#This Row],[DL_DUM]]+'[1]8'!O$24*Table6[[#This Row],[CT_DUM]]+'[1]8'!O$25*Table6[[#This Row],[PA_DUM]]+'[1]8'!O$26*Table6[[#This Row],[NY_DUM]]+'[1]8'!O$27*Table6[[#This Row],[NJ_DUM]]</f>
        <v>5.8304802833644187</v>
      </c>
      <c r="BC914" s="9">
        <f>Table6[[#This Row],[sales]]-Table6[[#This Row],[Pred_8]]</f>
        <v>598.65200548319342</v>
      </c>
      <c r="BD914" s="9">
        <f>ABS(Table6[[#This Row],[Red_8]]/Table6[[#This Row],[sales]])</f>
        <v>0.99035459186882702</v>
      </c>
      <c r="BE914" s="9">
        <f>'[1]9'!M$19+'[1]9'!M$21*Table6[[#This Row],[LNONLINE]]+'[1]9'!M$20*Table6[[#This Row],[DL_DUM]]+'[1]9'!M$22*Table6[[#This Row],[CT_DUM]]+'[1]9'!M$23*Table6[[#This Row],[PA_DUM]]+'[1]9'!M$24*Table6[[#This Row],[NY_DUM]]+'[1]9'!M$25*Table6[[#This Row],[NJ_DUM]]</f>
        <v>5.6945395895696063</v>
      </c>
      <c r="BF914" s="9">
        <f>Table6[[#This Row],[sales]]-Table6[[#This Row],[Pred_9]]</f>
        <v>598.78794617698827</v>
      </c>
      <c r="BG914" s="9">
        <f>ABS(Table6[[#This Row],[Red_9]]/Table6[[#This Row],[sales]])</f>
        <v>0.99057947959840686</v>
      </c>
      <c r="BH914" s="9">
        <f>'[1]10'!P$22+'[1]10'!P$30*Table6[[#This Row],[LNTV]]+'[1]10'!P$29*Table6[[#This Row],[LNRADIOLING]]+'[1]10'!P$24*Table6[[#This Row],[LNONLINELING]]+'[1]10'!P$23*Table6[[#This Row],[DL_DUM]]+'[1]10'!P$25*Table6[[#This Row],[CT_DUM]]+'[1]10'!P$26*Table6[[#This Row],[PA_DUM]]+'[1]10'!P$27*Table6[[#This Row],[NY_DUM]]+'[1]10'!P$28*Table6[[#This Row],[NJ_DUM]]</f>
        <v>5.7441827556400273</v>
      </c>
      <c r="BI914" s="9">
        <f>Table6[[#This Row],[sales]]-Table6[[#This Row],[Pred_10]]</f>
        <v>598.73830301091778</v>
      </c>
      <c r="BJ914" s="45">
        <f>ABS(Table6[[#This Row],[Red_10]]/Table6[[#This Row],[sales]])</f>
        <v>0.99049735452904686</v>
      </c>
      <c r="BK914" s="9">
        <f>'[1]11'!P$32+'[1]11'!P$40*Table6[[#This Row],[LNONLINELING]]+'[1]11'!P$39*Table6[[#This Row],[LNRADIOLING]]+'[1]11'!P$38*Table6[[#This Row],[LNTVLING]]+'[1]11'!P$33*Table6[[#This Row],[DL_DUM]]+'[1]11'!P$34*Table6[[#This Row],[CT_DUM]]+'[1]11'!P$35*Table6[[#This Row],[PA_DUM]]+'[1]11'!P$36*Table6[[#This Row],[NY_DUM]]+'[1]11'!P$37*Table6[[#This Row],[NJ_DUM]]</f>
        <v>5.7621128810978437</v>
      </c>
      <c r="BL914" s="9">
        <f>Table6[[#This Row],[sales]]-Table6[[#This Row],[ Pred_11]]</f>
        <v>598.72037288545994</v>
      </c>
      <c r="BM914" s="47">
        <f>ABS(Table6[[#This Row],[ Red_11]]/Table6[[#This Row],[sales]])</f>
        <v>0.99046769258535117</v>
      </c>
      <c r="BN914" s="9">
        <f>'[1]12'!K$22+'[1]12'!K$28*Table6[[#This Row],[COMBINE LN LING]]+'[1]12'!K$23*Table6[[#This Row],[DL_DUM]]+'[1]12'!K$24*Table6[[#This Row],[CT_DUM]]+'[1]12'!K$25*Table6[[#This Row],[PA_DUM]]+'[1]12'!K$26*Table6[[#This Row],[NY_DUM]]+'[1]12'!K$27*Table6[[#This Row],[NJ_DUM]]</f>
        <v>5.7259172192820191</v>
      </c>
      <c r="BO914" s="9">
        <f>Table6[[#This Row],[sales]]-Table6[[#This Row],[ Pred_12]]</f>
        <v>598.75656854727583</v>
      </c>
      <c r="BP914" s="47">
        <f>ABS(Table6[[#This Row],[ Red_12]]/Table6[[#This Row],[sales]])</f>
        <v>0.99052757134556046</v>
      </c>
      <c r="BQ914">
        <f>LN(G914+'2019 Totals and Calculations'!C$18)</f>
        <v>6.700628218481782</v>
      </c>
      <c r="BR914">
        <f>LN(Table6[[#This Row],[PROF RADIO]]+'2019 Totals and Calculations'!D$18)</f>
        <v>4.9257069523018506</v>
      </c>
      <c r="BS914">
        <f>LN(Table6[[#This Row],[ONLINE LINGERING]]+'2019 Totals and Calculations'!E$18)</f>
        <v>4.4046721760300089</v>
      </c>
      <c r="BT914">
        <f>MONTH(Table6[[#This Row],[Date]])</f>
        <v>6</v>
      </c>
      <c r="BU914">
        <f t="shared" si="392"/>
        <v>0</v>
      </c>
      <c r="BV914">
        <f t="shared" si="393"/>
        <v>0</v>
      </c>
      <c r="BW914">
        <f t="shared" si="394"/>
        <v>0</v>
      </c>
      <c r="BX914">
        <f t="shared" si="395"/>
        <v>0</v>
      </c>
      <c r="BY914">
        <f t="shared" si="396"/>
        <v>0</v>
      </c>
      <c r="BZ914">
        <f t="shared" si="397"/>
        <v>1</v>
      </c>
      <c r="CA914">
        <f t="shared" si="398"/>
        <v>0</v>
      </c>
      <c r="CB914">
        <f t="shared" si="399"/>
        <v>0</v>
      </c>
      <c r="CC914">
        <f t="shared" si="400"/>
        <v>0</v>
      </c>
      <c r="CD914">
        <f t="shared" si="401"/>
        <v>0</v>
      </c>
      <c r="CE914">
        <f t="shared" si="402"/>
        <v>0</v>
      </c>
      <c r="CF914">
        <f t="shared" si="403"/>
        <v>0</v>
      </c>
      <c r="CG914">
        <f t="shared" si="378"/>
        <v>128</v>
      </c>
      <c r="CH91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641.49536750823108</v>
      </c>
      <c r="CI914" s="79">
        <f>Table6[[#This Row],[sales]]-CH914</f>
        <v>-37.012881741673255</v>
      </c>
      <c r="CJ914">
        <f>ABS(Table6[[#This Row],[sales]]-CH914)/Table6[[#This Row],[sales]]</f>
        <v>6.1230693383508686E-2</v>
      </c>
      <c r="CK91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610.23550725555265</v>
      </c>
      <c r="CL914" s="79">
        <f>Table6[[#This Row],[sales]]-CK914</f>
        <v>-5.7530214889948184</v>
      </c>
      <c r="CM914">
        <f>ABS(Table6[[#This Row],[sales]]-CK914)/Table6[[#This Row],[sales]]</f>
        <v>9.5172674551509667E-3</v>
      </c>
      <c r="CN91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609.62750226946218</v>
      </c>
      <c r="CO914" s="79">
        <f>Table6[[#This Row],[sales]]-CN914</f>
        <v>-5.1450165029043546</v>
      </c>
      <c r="CP914">
        <f>ABS(Table6[[#This Row],[sales]]-CN914)/Table6[[#This Row],[sales]]</f>
        <v>8.5114401559208842E-3</v>
      </c>
      <c r="CQ91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599.2469434710714</v>
      </c>
      <c r="CR914" s="79">
        <f>Table6[[#This Row],[sales]]-CQ914</f>
        <v>5.2355422954864252</v>
      </c>
      <c r="CS914">
        <f>ABS(Table6[[#This Row],[sales]]-CQ914)/Table6[[#This Row],[sales]]</f>
        <v>8.6611976670376411E-3</v>
      </c>
    </row>
    <row r="915" spans="1:97" x14ac:dyDescent="0.2">
      <c r="A915">
        <v>914</v>
      </c>
      <c r="B915" t="s">
        <v>953</v>
      </c>
      <c r="C915" s="5">
        <v>43632</v>
      </c>
      <c r="D915" s="6">
        <v>519.0574677520807</v>
      </c>
      <c r="E915" s="8">
        <f>YEAR(Table6[[#This Row],[Date]])</f>
        <v>2019</v>
      </c>
      <c r="F915" s="6">
        <f>Table6[[#This Row],[TV_State]]+Table6[[#This Row],[Radio_State]]+Table6[[#This Row],[Online]]</f>
        <v>634.40357169698757</v>
      </c>
      <c r="G915" s="6">
        <f t="shared" si="379"/>
        <v>471.88822825184764</v>
      </c>
      <c r="H915" s="6">
        <f>LN(Table6[[#This Row],[PROF TV LING]])</f>
        <v>6.1567421529917601</v>
      </c>
      <c r="I915" s="6">
        <f t="shared" si="380"/>
        <v>6.2520146048820262</v>
      </c>
      <c r="J915" s="6">
        <v>76.897402629937886</v>
      </c>
      <c r="K915" s="6">
        <f t="shared" si="385"/>
        <v>75.963876107668057</v>
      </c>
      <c r="L915" s="6">
        <f>0.5*J914+0.5*Table6[[#This Row],[Radio_State]]</f>
        <v>76.516722418898581</v>
      </c>
      <c r="M915" s="6">
        <f>LN(Table6[[#This Row],[RADIO LINGERING ]])</f>
        <v>4.3375093106554585</v>
      </c>
      <c r="N915" s="6">
        <f t="shared" si="381"/>
        <v>4.3424720999975879</v>
      </c>
      <c r="O915" s="6">
        <v>38.448701314968943</v>
      </c>
      <c r="P915" s="6">
        <f t="shared" si="382"/>
        <v>38.283410266859953</v>
      </c>
      <c r="Q915" s="6">
        <f>0.3*O914+0.7*Table6[[#This Row],[Online]]</f>
        <v>38.334497251657147</v>
      </c>
      <c r="R915" s="6">
        <f>LN(Table6[[#This Row],[ONLINE LINGERING]])</f>
        <v>3.6463502023208996</v>
      </c>
      <c r="S915" s="6">
        <f t="shared" si="383"/>
        <v>3.6493249194376425</v>
      </c>
      <c r="T915" s="6">
        <v>546.77660494479812</v>
      </c>
      <c r="U915" s="6">
        <f t="shared" si="384"/>
        <v>6.3040403185372496</v>
      </c>
      <c r="V915" s="8">
        <f>YEAR(Table6[[#This Row],[Date]])</f>
        <v>2019</v>
      </c>
      <c r="W915" s="8">
        <f>WEEKNUM(Table6[[#This Row],[Date]])</f>
        <v>25</v>
      </c>
      <c r="X915" t="s">
        <v>1082</v>
      </c>
      <c r="Y915" s="9">
        <f>Table6[[#This Row],[LNTVLING]]+Table6[[#This Row],[LNRADIOLING]]+Table6[[#This Row],[LNONLINELING]]</f>
        <v>14.140601665968118</v>
      </c>
      <c r="Z915">
        <f t="shared" si="404"/>
        <v>1</v>
      </c>
      <c r="AA915">
        <f t="shared" si="386"/>
        <v>0</v>
      </c>
      <c r="AB915">
        <f t="shared" si="387"/>
        <v>0</v>
      </c>
      <c r="AC915">
        <f t="shared" si="388"/>
        <v>0</v>
      </c>
      <c r="AD915">
        <f t="shared" si="389"/>
        <v>0</v>
      </c>
      <c r="AE915">
        <f t="shared" si="390"/>
        <v>0</v>
      </c>
      <c r="AF915">
        <f t="shared" si="391"/>
        <v>1</v>
      </c>
      <c r="AG915" s="9">
        <f>'[1]1'!J$20+'[1]1'!J$21*Table6[[#This Row],[TV_State]]</f>
        <v>1840.1887039331612</v>
      </c>
      <c r="AH915" s="9">
        <f>Table6[[#This Row],[sales]]-Table6[[#This Row],[Pred_1]]</f>
        <v>-1293.4120989883631</v>
      </c>
      <c r="AI915">
        <f>ABS(Table6[[#This Row],[Res_1]])/Table6[[#This Row],[sales]]</f>
        <v>2.3655220199462343</v>
      </c>
      <c r="AJ915" s="9">
        <f>'[1]2'!J$20+'[1]2'!J$21*Table6[[#This Row],[Radio_State]]</f>
        <v>2051.8656162227949</v>
      </c>
      <c r="AK915" s="9">
        <f>Table6[[#This Row],[sales]]-Table6[[#This Row],[ Pred_2 ]]</f>
        <v>-1505.0890112779966</v>
      </c>
      <c r="AL915">
        <f>ABS(Table6[[#This Row],[ Res_2 ]])/Table6[[#This Row],[sales]]</f>
        <v>2.7526580282818585</v>
      </c>
      <c r="AM915" s="10">
        <f>'[1]3'!J$20+'[1]3'!J$21*Data!O915</f>
        <v>2022.8606765221671</v>
      </c>
      <c r="AN915" s="9">
        <f>Table6[[#This Row],[sales]]-Table6[[#This Row],[Pred_3]]</f>
        <v>-1476.0840715773688</v>
      </c>
      <c r="AO915" s="9">
        <f>ABS(Table6[[#This Row],[Res_3]])/Table6[[#This Row],[sales]]</f>
        <v>2.6996108798883092</v>
      </c>
      <c r="AP915" s="9">
        <f>'[1]4'!L$21+'[1]4'!L$27*Table6[[#This Row],[TV_State]]+'[1]4'!L$22*Table6[[#This Row],[NJ_DUM]]+'[1]4'!L$23*Table6[[#This Row],[NY_DUM]]+'[1]4'!L$24*Table6[[#This Row],[PA_DUM]]+'[1]4'!L$25*Table6[[#This Row],[CT_DUM]]+'[1]4'!L$26*Table6[[#This Row],[DL_DUM]]</f>
        <v>352.32402530603554</v>
      </c>
      <c r="AQ915" s="9">
        <f>Table6[[#This Row],[sales]]-Table6[[#This Row],[Pred_4]]</f>
        <v>194.45257963876259</v>
      </c>
      <c r="AR915">
        <f>ABS(Table6[[#This Row],[Res_4]]/Table6[[#This Row],[sales]])</f>
        <v>0.35563441793270267</v>
      </c>
      <c r="AS915" s="9">
        <f>'[1]5'!L$20+'[1]5'!L$26*Table6[[#This Row],[Radio_State]]+'[1]5'!L$21*Table6[[#This Row],[NJ_DUM]]+'[1]5'!L$22*Table6[[#This Row],[NY_DUM]]+'[1]5'!L$23*Table6[[#This Row],[PA_DUM]]+'[1]5'!L$24*Table6[[#This Row],[CT_DUM]]+'[1]5'!L$25*Table6[[#This Row],[DL_DUM]]</f>
        <v>331.85363176882692</v>
      </c>
      <c r="AT915" s="9">
        <f>Table6[[#This Row],[sales]]-Table6[[#This Row],[Pred_5]]</f>
        <v>214.92297317597121</v>
      </c>
      <c r="AU915" s="9">
        <f>ABS(Table6[[#This Row],[Red_5]]/Table6[[#This Row],[sales]])</f>
        <v>0.39307273067703685</v>
      </c>
      <c r="AV915" s="9">
        <f>'[1]6'!L$20+'[1]6'!L$26*Table6[[#This Row],[Online]]+'[1]6'!L$21*Table6[[#This Row],[NJ_DUM]]+'[1]6'!L$22*Table6[[#This Row],[NY_DUM]]+'[1]6'!L$23*Table6[[#This Row],[PA_DUM]]+'[1]6'!L$24*Table6[[#This Row],[CT_DUM]]+'[1]6'!L$25*Table6[[#This Row],[DL_DUM]]</f>
        <v>161.38485054591052</v>
      </c>
      <c r="AW915" s="9">
        <f>Table6[[#This Row],[sales]]-Table6[[#This Row],[Pred_6]]</f>
        <v>385.3917543988876</v>
      </c>
      <c r="AX915" s="9">
        <f>ABS(Table6[[#This Row],[Red_6]]/Table6[[#This Row],[sales]])</f>
        <v>0.7048431679658208</v>
      </c>
      <c r="AY915" s="9">
        <f>'[1]7'!L$21+'[1]7'!L$27*Table6[[#This Row],[LNTV]]+'[1]7'!L$22*Table6[[#This Row],[NJ_DUM]]+'[1]7'!L$23*Table6[[#This Row],[NY_DUM]]+'[1]7'!L$24*Table6[[#This Row],[PA_DUM]]+'[1]7'!L$25*Table6[[#This Row],[CT_DUM]]+'[1]7'!L$26*Table6[[#This Row],[DL_DUM]]</f>
        <v>5.8375713096422981</v>
      </c>
      <c r="AZ915" s="9">
        <f>Table6[[#This Row],[sales]]-Table6[[#This Row],[Pred_7]]</f>
        <v>540.93903363515585</v>
      </c>
      <c r="BA915" s="9">
        <f>ABS(Table6[[#This Row],[Red_7]]/Table6[[#This Row],[sales]])</f>
        <v>0.98932366297890229</v>
      </c>
      <c r="BB915" s="9">
        <f>'[1]8'!O$22+'[1]8'!O$28*Table6[[#This Row],[LNRADIOLING]]+'[1]8'!O$23*Table6[[#This Row],[DL_DUM]]+'[1]8'!O$24*Table6[[#This Row],[CT_DUM]]+'[1]8'!O$25*Table6[[#This Row],[PA_DUM]]+'[1]8'!O$26*Table6[[#This Row],[NY_DUM]]+'[1]8'!O$27*Table6[[#This Row],[NJ_DUM]]</f>
        <v>5.8311901493681955</v>
      </c>
      <c r="BC915" s="9">
        <f>Table6[[#This Row],[sales]]-Table6[[#This Row],[Pred_8]]</f>
        <v>540.94541479542988</v>
      </c>
      <c r="BD915" s="9">
        <f>ABS(Table6[[#This Row],[Red_8]]/Table6[[#This Row],[sales]])</f>
        <v>0.98933533348604596</v>
      </c>
      <c r="BE915" s="9">
        <f>'[1]9'!M$19+'[1]9'!M$21*Table6[[#This Row],[LNONLINE]]+'[1]9'!M$20*Table6[[#This Row],[DL_DUM]]+'[1]9'!M$22*Table6[[#This Row],[CT_DUM]]+'[1]9'!M$23*Table6[[#This Row],[PA_DUM]]+'[1]9'!M$24*Table6[[#This Row],[NY_DUM]]+'[1]9'!M$25*Table6[[#This Row],[NJ_DUM]]</f>
        <v>5.6976900379009381</v>
      </c>
      <c r="BF915" s="9">
        <f>Table6[[#This Row],[sales]]-Table6[[#This Row],[Pred_9]]</f>
        <v>541.07891490689724</v>
      </c>
      <c r="BG915" s="9">
        <f>ABS(Table6[[#This Row],[Red_9]]/Table6[[#This Row],[sales]])</f>
        <v>0.98957949190515182</v>
      </c>
      <c r="BH915" s="9">
        <f>'[1]10'!P$22+'[1]10'!P$30*Table6[[#This Row],[LNTV]]+'[1]10'!P$29*Table6[[#This Row],[LNRADIOLING]]+'[1]10'!P$24*Table6[[#This Row],[LNONLINELING]]+'[1]10'!P$23*Table6[[#This Row],[DL_DUM]]+'[1]10'!P$25*Table6[[#This Row],[CT_DUM]]+'[1]10'!P$26*Table6[[#This Row],[PA_DUM]]+'[1]10'!P$27*Table6[[#This Row],[NY_DUM]]+'[1]10'!P$28*Table6[[#This Row],[NJ_DUM]]</f>
        <v>5.7459938389162453</v>
      </c>
      <c r="BI915" s="9">
        <f>Table6[[#This Row],[sales]]-Table6[[#This Row],[Pred_10]]</f>
        <v>541.03061110588192</v>
      </c>
      <c r="BJ915" s="45">
        <f>ABS(Table6[[#This Row],[Red_10]]/Table6[[#This Row],[sales]])</f>
        <v>0.98949114905986824</v>
      </c>
      <c r="BK915" s="9">
        <f>'[1]11'!P$32+'[1]11'!P$40*Table6[[#This Row],[LNONLINELING]]+'[1]11'!P$39*Table6[[#This Row],[LNRADIOLING]]+'[1]11'!P$38*Table6[[#This Row],[LNTVLING]]+'[1]11'!P$33*Table6[[#This Row],[DL_DUM]]+'[1]11'!P$34*Table6[[#This Row],[CT_DUM]]+'[1]11'!P$35*Table6[[#This Row],[PA_DUM]]+'[1]11'!P$36*Table6[[#This Row],[NY_DUM]]+'[1]11'!P$37*Table6[[#This Row],[NJ_DUM]]</f>
        <v>5.7575313105389645</v>
      </c>
      <c r="BL915" s="9">
        <f>Table6[[#This Row],[sales]]-Table6[[#This Row],[ Pred_11]]</f>
        <v>541.01907363425914</v>
      </c>
      <c r="BM915" s="47">
        <f>ABS(Table6[[#This Row],[ Red_11]]/Table6[[#This Row],[sales]])</f>
        <v>0.98947004817237882</v>
      </c>
      <c r="BN915" s="9">
        <f>'[1]12'!K$22+'[1]12'!K$28*Table6[[#This Row],[COMBINE LN LING]]+'[1]12'!K$23*Table6[[#This Row],[DL_DUM]]+'[1]12'!K$24*Table6[[#This Row],[CT_DUM]]+'[1]12'!K$25*Table6[[#This Row],[PA_DUM]]+'[1]12'!K$26*Table6[[#This Row],[NY_DUM]]+'[1]12'!K$27*Table6[[#This Row],[NJ_DUM]]</f>
        <v>5.7320459723885016</v>
      </c>
      <c r="BO915" s="9">
        <f>Table6[[#This Row],[sales]]-Table6[[#This Row],[ Pred_12]]</f>
        <v>541.04455897240962</v>
      </c>
      <c r="BP915" s="47">
        <f>ABS(Table6[[#This Row],[ Red_12]]/Table6[[#This Row],[sales]])</f>
        <v>0.9895166583197772</v>
      </c>
      <c r="BQ915">
        <f>LN(G915+'2019 Totals and Calculations'!C$18)</f>
        <v>6.7251917835920274</v>
      </c>
      <c r="BR915">
        <f>LN(Table6[[#This Row],[PROF RADIO]]+'2019 Totals and Calculations'!D$18)</f>
        <v>4.932459260273709</v>
      </c>
      <c r="BS915">
        <f>LN(Table6[[#This Row],[ONLINE LINGERING]]+'2019 Totals and Calculations'!E$18)</f>
        <v>4.4092995900691649</v>
      </c>
      <c r="BT915">
        <f>MONTH(Table6[[#This Row],[Date]])</f>
        <v>6</v>
      </c>
      <c r="BU915">
        <f t="shared" si="392"/>
        <v>0</v>
      </c>
      <c r="BV915">
        <f t="shared" si="393"/>
        <v>0</v>
      </c>
      <c r="BW915">
        <f t="shared" si="394"/>
        <v>0</v>
      </c>
      <c r="BX915">
        <f t="shared" si="395"/>
        <v>0</v>
      </c>
      <c r="BY915">
        <f t="shared" si="396"/>
        <v>0</v>
      </c>
      <c r="BZ915">
        <f t="shared" si="397"/>
        <v>1</v>
      </c>
      <c r="CA915">
        <f t="shared" si="398"/>
        <v>0</v>
      </c>
      <c r="CB915">
        <f t="shared" si="399"/>
        <v>0</v>
      </c>
      <c r="CC915">
        <f t="shared" si="400"/>
        <v>0</v>
      </c>
      <c r="CD915">
        <f t="shared" si="401"/>
        <v>0</v>
      </c>
      <c r="CE915">
        <f t="shared" si="402"/>
        <v>0</v>
      </c>
      <c r="CF915">
        <f t="shared" si="403"/>
        <v>0</v>
      </c>
      <c r="CG915">
        <f t="shared" si="378"/>
        <v>129</v>
      </c>
      <c r="CH91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647.95775163289966</v>
      </c>
      <c r="CI915" s="79">
        <f>Table6[[#This Row],[sales]]-CH915</f>
        <v>-101.18114668810153</v>
      </c>
      <c r="CJ915">
        <f>ABS(Table6[[#This Row],[sales]]-CH915)/Table6[[#This Row],[sales]]</f>
        <v>0.18505024862634101</v>
      </c>
      <c r="CK91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612.88727260696487</v>
      </c>
      <c r="CL915" s="79">
        <f>Table6[[#This Row],[sales]]-CK915</f>
        <v>-66.110667662166748</v>
      </c>
      <c r="CM915">
        <f>ABS(Table6[[#This Row],[sales]]-CK915)/Table6[[#This Row],[sales]]</f>
        <v>0.12090983239643401</v>
      </c>
      <c r="CN91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611.98830963949854</v>
      </c>
      <c r="CO915" s="79">
        <f>Table6[[#This Row],[sales]]-CN915</f>
        <v>-65.211704694700416</v>
      </c>
      <c r="CP915">
        <f>ABS(Table6[[#This Row],[sales]]-CN915)/Table6[[#This Row],[sales]]</f>
        <v>0.11926571858590056</v>
      </c>
      <c r="CQ91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603.70636240529416</v>
      </c>
      <c r="CR915" s="79">
        <f>Table6[[#This Row],[sales]]-CQ915</f>
        <v>-56.929757460496035</v>
      </c>
      <c r="CS915">
        <f>ABS(Table6[[#This Row],[sales]]-CQ915)/Table6[[#This Row],[sales]]</f>
        <v>0.10411886124177458</v>
      </c>
    </row>
    <row r="916" spans="1:97" x14ac:dyDescent="0.2">
      <c r="A916">
        <v>915</v>
      </c>
      <c r="B916" t="s">
        <v>953</v>
      </c>
      <c r="C916" s="5">
        <v>43639</v>
      </c>
      <c r="D916" s="6">
        <v>524.24804242960147</v>
      </c>
      <c r="E916" s="8">
        <f>YEAR(Table6[[#This Row],[Date]])</f>
        <v>2019</v>
      </c>
      <c r="F916" s="6">
        <f>Table6[[#This Row],[TV_State]]+Table6[[#This Row],[Radio_State]]+Table6[[#This Row],[Online]]</f>
        <v>640.74760741395733</v>
      </c>
      <c r="G916" s="6">
        <f t="shared" si="379"/>
        <v>487.59617250517374</v>
      </c>
      <c r="H916" s="6">
        <f>LN(Table6[[#This Row],[PROF TV LING]])</f>
        <v>6.1894875479150562</v>
      </c>
      <c r="I916" s="6">
        <f t="shared" si="380"/>
        <v>6.2619649357351941</v>
      </c>
      <c r="J916" s="6">
        <v>77.666376656237247</v>
      </c>
      <c r="K916" s="6">
        <f t="shared" si="385"/>
        <v>76.815126381952652</v>
      </c>
      <c r="L916" s="6">
        <f>0.5*J915+0.5*Table6[[#This Row],[Radio_State]]</f>
        <v>77.281889643087567</v>
      </c>
      <c r="M916" s="6">
        <f>LN(Table6[[#This Row],[RADIO LINGERING ]])</f>
        <v>4.3474596415086264</v>
      </c>
      <c r="N916" s="6">
        <f t="shared" si="381"/>
        <v>4.3524224308507558</v>
      </c>
      <c r="O916" s="6">
        <v>38.833188328118624</v>
      </c>
      <c r="P916" s="6">
        <f t="shared" si="382"/>
        <v>38.668254909741023</v>
      </c>
      <c r="Q916" s="6">
        <f>0.3*O915+0.7*Table6[[#This Row],[Online]]</f>
        <v>38.717842224173715</v>
      </c>
      <c r="R916" s="6">
        <f>LN(Table6[[#This Row],[ONLINE LINGERING]])</f>
        <v>3.6563005331740674</v>
      </c>
      <c r="S916" s="6">
        <f t="shared" si="383"/>
        <v>3.6592752502908104</v>
      </c>
      <c r="T916" s="6">
        <v>557.45057762413705</v>
      </c>
      <c r="U916" s="6">
        <f t="shared" si="384"/>
        <v>6.3233738494030822</v>
      </c>
      <c r="V916" s="8">
        <f>YEAR(Table6[[#This Row],[Date]])</f>
        <v>2019</v>
      </c>
      <c r="W916" s="8">
        <f>WEEKNUM(Table6[[#This Row],[Date]])</f>
        <v>26</v>
      </c>
      <c r="X916" t="s">
        <v>1083</v>
      </c>
      <c r="Y916" s="9">
        <f>Table6[[#This Row],[LNTVLING]]+Table6[[#This Row],[LNRADIOLING]]+Table6[[#This Row],[LNONLINELING]]</f>
        <v>14.19324772259775</v>
      </c>
      <c r="Z916">
        <f t="shared" si="404"/>
        <v>1</v>
      </c>
      <c r="AA916">
        <f t="shared" si="386"/>
        <v>0</v>
      </c>
      <c r="AB916">
        <f t="shared" si="387"/>
        <v>0</v>
      </c>
      <c r="AC916">
        <f t="shared" si="388"/>
        <v>0</v>
      </c>
      <c r="AD916">
        <f t="shared" si="389"/>
        <v>0</v>
      </c>
      <c r="AE916">
        <f t="shared" si="390"/>
        <v>0</v>
      </c>
      <c r="AF916">
        <f t="shared" si="391"/>
        <v>1</v>
      </c>
      <c r="AG916" s="9">
        <f>'[1]1'!J$20+'[1]1'!J$21*Table6[[#This Row],[TV_State]]</f>
        <v>1845.2932655179293</v>
      </c>
      <c r="AH916" s="9">
        <f>Table6[[#This Row],[sales]]-Table6[[#This Row],[Pred_1]]</f>
        <v>-1287.8426878937921</v>
      </c>
      <c r="AI916">
        <f>ABS(Table6[[#This Row],[Res_1]])/Table6[[#This Row],[sales]]</f>
        <v>2.3102365296356808</v>
      </c>
      <c r="AJ916" s="9">
        <f>'[1]2'!J$20+'[1]2'!J$21*Table6[[#This Row],[Radio_State]]</f>
        <v>2055.2414543450477</v>
      </c>
      <c r="AK916" s="9">
        <f>Table6[[#This Row],[sales]]-Table6[[#This Row],[ Pred_2 ]]</f>
        <v>-1497.7908767209105</v>
      </c>
      <c r="AL916">
        <f>ABS(Table6[[#This Row],[ Res_2 ]])/Table6[[#This Row],[sales]]</f>
        <v>2.686858596693035</v>
      </c>
      <c r="AM916" s="10">
        <f>'[1]3'!J$20+'[1]3'!J$21*Data!O916</f>
        <v>2025.0819814701401</v>
      </c>
      <c r="AN916" s="9">
        <f>Table6[[#This Row],[sales]]-Table6[[#This Row],[Pred_3]]</f>
        <v>-1467.6314038460032</v>
      </c>
      <c r="AO916" s="9">
        <f>ABS(Table6[[#This Row],[Res_3]])/Table6[[#This Row],[sales]]</f>
        <v>2.63275609131319</v>
      </c>
      <c r="AP916" s="9">
        <f>'[1]4'!L$21+'[1]4'!L$27*Table6[[#This Row],[TV_State]]+'[1]4'!L$22*Table6[[#This Row],[NJ_DUM]]+'[1]4'!L$23*Table6[[#This Row],[NY_DUM]]+'[1]4'!L$24*Table6[[#This Row],[PA_DUM]]+'[1]4'!L$25*Table6[[#This Row],[CT_DUM]]+'[1]4'!L$26*Table6[[#This Row],[DL_DUM]]</f>
        <v>353.46896561563767</v>
      </c>
      <c r="AQ916" s="9">
        <f>Table6[[#This Row],[sales]]-Table6[[#This Row],[Pred_4]]</f>
        <v>203.98161200849938</v>
      </c>
      <c r="AR916">
        <f>ABS(Table6[[#This Row],[Res_4]]/Table6[[#This Row],[sales]])</f>
        <v>0.3659187382635285</v>
      </c>
      <c r="AS916" s="9">
        <f>'[1]5'!L$20+'[1]5'!L$26*Table6[[#This Row],[Radio_State]]+'[1]5'!L$21*Table6[[#This Row],[NJ_DUM]]+'[1]5'!L$22*Table6[[#This Row],[NY_DUM]]+'[1]5'!L$23*Table6[[#This Row],[PA_DUM]]+'[1]5'!L$24*Table6[[#This Row],[CT_DUM]]+'[1]5'!L$25*Table6[[#This Row],[DL_DUM]]</f>
        <v>333.20825280324465</v>
      </c>
      <c r="AT916" s="9">
        <f>Table6[[#This Row],[sales]]-Table6[[#This Row],[Pred_5]]</f>
        <v>224.24232482089241</v>
      </c>
      <c r="AU916" s="9">
        <f>ABS(Table6[[#This Row],[Red_5]]/Table6[[#This Row],[sales]])</f>
        <v>0.40226404603725885</v>
      </c>
      <c r="AV916" s="9">
        <f>'[1]6'!L$20+'[1]6'!L$26*Table6[[#This Row],[Online]]+'[1]6'!L$21*Table6[[#This Row],[NJ_DUM]]+'[1]6'!L$22*Table6[[#This Row],[NY_DUM]]+'[1]6'!L$23*Table6[[#This Row],[PA_DUM]]+'[1]6'!L$24*Table6[[#This Row],[CT_DUM]]+'[1]6'!L$25*Table6[[#This Row],[DL_DUM]]</f>
        <v>163.0582370632342</v>
      </c>
      <c r="AW916" s="9">
        <f>Table6[[#This Row],[sales]]-Table6[[#This Row],[Pred_6]]</f>
        <v>394.39234056090288</v>
      </c>
      <c r="AX916" s="9">
        <f>ABS(Table6[[#This Row],[Red_6]]/Table6[[#This Row],[sales]])</f>
        <v>0.70749292653316298</v>
      </c>
      <c r="AY916" s="9">
        <f>'[1]7'!L$21+'[1]7'!L$27*Table6[[#This Row],[LNTV]]+'[1]7'!L$22*Table6[[#This Row],[NJ_DUM]]+'[1]7'!L$23*Table6[[#This Row],[NY_DUM]]+'[1]7'!L$24*Table6[[#This Row],[PA_DUM]]+'[1]7'!L$25*Table6[[#This Row],[CT_DUM]]+'[1]7'!L$26*Table6[[#This Row],[DL_DUM]]</f>
        <v>5.8386726569322995</v>
      </c>
      <c r="AZ916" s="9">
        <f>Table6[[#This Row],[sales]]-Table6[[#This Row],[Pred_7]]</f>
        <v>551.61190496720474</v>
      </c>
      <c r="BA916" s="9">
        <f>ABS(Table6[[#This Row],[Red_7]]/Table6[[#This Row],[sales]])</f>
        <v>0.98952611605172813</v>
      </c>
      <c r="BB916" s="9">
        <f>'[1]8'!O$22+'[1]8'!O$28*Table6[[#This Row],[LNRADIOLING]]+'[1]8'!O$23*Table6[[#This Row],[DL_DUM]]+'[1]8'!O$24*Table6[[#This Row],[CT_DUM]]+'[1]8'!O$25*Table6[[#This Row],[PA_DUM]]+'[1]8'!O$26*Table6[[#This Row],[NY_DUM]]+'[1]8'!O$27*Table6[[#This Row],[NJ_DUM]]</f>
        <v>5.8319000153719713</v>
      </c>
      <c r="BC916" s="9">
        <f>Table6[[#This Row],[sales]]-Table6[[#This Row],[Pred_8]]</f>
        <v>551.6186776087651</v>
      </c>
      <c r="BD916" s="9">
        <f>ABS(Table6[[#This Row],[Red_8]]/Table6[[#This Row],[sales]])</f>
        <v>0.98953826536474743</v>
      </c>
      <c r="BE916" s="9">
        <f>'[1]9'!M$19+'[1]9'!M$21*Table6[[#This Row],[LNONLINE]]+'[1]9'!M$20*Table6[[#This Row],[DL_DUM]]+'[1]9'!M$22*Table6[[#This Row],[CT_DUM]]+'[1]9'!M$23*Table6[[#This Row],[PA_DUM]]+'[1]9'!M$24*Table6[[#This Row],[NY_DUM]]+'[1]9'!M$25*Table6[[#This Row],[NJ_DUM]]</f>
        <v>5.7008404862322699</v>
      </c>
      <c r="BF916" s="9">
        <f>Table6[[#This Row],[sales]]-Table6[[#This Row],[Pred_9]]</f>
        <v>551.74973713790473</v>
      </c>
      <c r="BG916" s="9">
        <f>ABS(Table6[[#This Row],[Red_9]]/Table6[[#This Row],[sales]])</f>
        <v>0.98977337056402492</v>
      </c>
      <c r="BH916" s="9">
        <f>'[1]10'!P$22+'[1]10'!P$30*Table6[[#This Row],[LNTV]]+'[1]10'!P$29*Table6[[#This Row],[LNRADIOLING]]+'[1]10'!P$24*Table6[[#This Row],[LNONLINELING]]+'[1]10'!P$23*Table6[[#This Row],[DL_DUM]]+'[1]10'!P$25*Table6[[#This Row],[CT_DUM]]+'[1]10'!P$26*Table6[[#This Row],[PA_DUM]]+'[1]10'!P$27*Table6[[#This Row],[NY_DUM]]+'[1]10'!P$28*Table6[[#This Row],[NJ_DUM]]</f>
        <v>5.7478049221924632</v>
      </c>
      <c r="BI916" s="9">
        <f>Table6[[#This Row],[sales]]-Table6[[#This Row],[Pred_10]]</f>
        <v>551.70277270194458</v>
      </c>
      <c r="BJ916" s="45">
        <f>ABS(Table6[[#This Row],[Red_10]]/Table6[[#This Row],[sales]])</f>
        <v>0.98968912195464986</v>
      </c>
      <c r="BK916" s="9">
        <f>'[1]11'!P$32+'[1]11'!P$40*Table6[[#This Row],[LNONLINELING]]+'[1]11'!P$39*Table6[[#This Row],[LNRADIOLING]]+'[1]11'!P$38*Table6[[#This Row],[LNTVLING]]+'[1]11'!P$33*Table6[[#This Row],[DL_DUM]]+'[1]11'!P$34*Table6[[#This Row],[CT_DUM]]+'[1]11'!P$35*Table6[[#This Row],[PA_DUM]]+'[1]11'!P$36*Table6[[#This Row],[NY_DUM]]+'[1]11'!P$37*Table6[[#This Row],[NJ_DUM]]</f>
        <v>5.7548117054968504</v>
      </c>
      <c r="BL916" s="9">
        <f>Table6[[#This Row],[sales]]-Table6[[#This Row],[ Pred_11]]</f>
        <v>551.69576591864018</v>
      </c>
      <c r="BM916" s="47">
        <f>ABS(Table6[[#This Row],[ Red_11]]/Table6[[#This Row],[sales]])</f>
        <v>0.9896765526192044</v>
      </c>
      <c r="BN916" s="9">
        <f>'[1]12'!K$22+'[1]12'!K$28*Table6[[#This Row],[COMBINE LN LING]]+'[1]12'!K$23*Table6[[#This Row],[DL_DUM]]+'[1]12'!K$24*Table6[[#This Row],[CT_DUM]]+'[1]12'!K$25*Table6[[#This Row],[PA_DUM]]+'[1]12'!K$26*Table6[[#This Row],[NY_DUM]]+'[1]12'!K$27*Table6[[#This Row],[NJ_DUM]]</f>
        <v>5.7371124117457653</v>
      </c>
      <c r="BO916" s="9">
        <f>Table6[[#This Row],[sales]]-Table6[[#This Row],[ Pred_12]]</f>
        <v>551.71346521239127</v>
      </c>
      <c r="BP916" s="47">
        <f>ABS(Table6[[#This Row],[ Red_12]]/Table6[[#This Row],[sales]])</f>
        <v>0.98970830304598945</v>
      </c>
      <c r="BQ916">
        <f>LN(G916+'2019 Totals and Calculations'!C$18)</f>
        <v>6.7438703421883464</v>
      </c>
      <c r="BR916">
        <f>LN(Table6[[#This Row],[PROF RADIO]]+'2019 Totals and Calculations'!D$18)</f>
        <v>4.9385769621100231</v>
      </c>
      <c r="BS916">
        <f>LN(Table6[[#This Row],[ONLINE LINGERING]]+'2019 Totals and Calculations'!E$18)</f>
        <v>4.4139516437629016</v>
      </c>
      <c r="BT916">
        <f>MONTH(Table6[[#This Row],[Date]])</f>
        <v>6</v>
      </c>
      <c r="BU916">
        <f t="shared" si="392"/>
        <v>0</v>
      </c>
      <c r="BV916">
        <f t="shared" si="393"/>
        <v>0</v>
      </c>
      <c r="BW916">
        <f t="shared" si="394"/>
        <v>0</v>
      </c>
      <c r="BX916">
        <f t="shared" si="395"/>
        <v>0</v>
      </c>
      <c r="BY916">
        <f t="shared" si="396"/>
        <v>0</v>
      </c>
      <c r="BZ916">
        <f t="shared" si="397"/>
        <v>1</v>
      </c>
      <c r="CA916">
        <f t="shared" si="398"/>
        <v>0</v>
      </c>
      <c r="CB916">
        <f t="shared" si="399"/>
        <v>0</v>
      </c>
      <c r="CC916">
        <f t="shared" si="400"/>
        <v>0</v>
      </c>
      <c r="CD916">
        <f t="shared" si="401"/>
        <v>0</v>
      </c>
      <c r="CE916">
        <f t="shared" si="402"/>
        <v>0</v>
      </c>
      <c r="CF916">
        <f t="shared" si="403"/>
        <v>0</v>
      </c>
      <c r="CG916">
        <f t="shared" si="378"/>
        <v>130</v>
      </c>
      <c r="CH91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653.33848227875444</v>
      </c>
      <c r="CI916" s="79">
        <f>Table6[[#This Row],[sales]]-CH916</f>
        <v>-95.887904654617387</v>
      </c>
      <c r="CJ916">
        <f>ABS(Table6[[#This Row],[sales]]-CH916)/Table6[[#This Row],[sales]]</f>
        <v>0.17201149035183194</v>
      </c>
      <c r="CK91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615.430860938921</v>
      </c>
      <c r="CL916" s="79">
        <f>Table6[[#This Row],[sales]]-CK916</f>
        <v>-57.980283314783946</v>
      </c>
      <c r="CM916">
        <f>ABS(Table6[[#This Row],[sales]]-CK916)/Table6[[#This Row],[sales]]</f>
        <v>0.10400972865055913</v>
      </c>
      <c r="CN91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614.36320310957467</v>
      </c>
      <c r="CO916" s="79">
        <f>Table6[[#This Row],[sales]]-CN916</f>
        <v>-56.912625485437616</v>
      </c>
      <c r="CP916">
        <f>ABS(Table6[[#This Row],[sales]]-CN916)/Table6[[#This Row],[sales]]</f>
        <v>0.10209447755530203</v>
      </c>
      <c r="CQ91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607.8197649910685</v>
      </c>
      <c r="CR916" s="79">
        <f>Table6[[#This Row],[sales]]-CQ916</f>
        <v>-50.369187366931442</v>
      </c>
      <c r="CS916">
        <f>ABS(Table6[[#This Row],[sales]]-CQ916)/Table6[[#This Row],[sales]]</f>
        <v>9.0356328235600178E-2</v>
      </c>
    </row>
    <row r="917" spans="1:97" x14ac:dyDescent="0.2">
      <c r="A917">
        <v>916</v>
      </c>
      <c r="B917" t="s">
        <v>953</v>
      </c>
      <c r="C917" s="5">
        <v>43646</v>
      </c>
      <c r="D917" s="6">
        <v>529.49052285389757</v>
      </c>
      <c r="E917" s="8">
        <f>YEAR(Table6[[#This Row],[Date]])</f>
        <v>2019</v>
      </c>
      <c r="F917" s="6">
        <f>Table6[[#This Row],[TV_State]]+Table6[[#This Row],[Radio_State]]+Table6[[#This Row],[Online]]</f>
        <v>647.15508348809703</v>
      </c>
      <c r="G917" s="6">
        <f t="shared" si="379"/>
        <v>500.16447760979088</v>
      </c>
      <c r="H917" s="6">
        <f>LN(Table6[[#This Row],[PROF TV LING]])</f>
        <v>6.2149369995478683</v>
      </c>
      <c r="I917" s="6">
        <f t="shared" si="380"/>
        <v>6.271915266588362</v>
      </c>
      <c r="J917" s="6">
        <v>78.443040422799641</v>
      </c>
      <c r="K917" s="6">
        <f t="shared" si="385"/>
        <v>77.629083402376153</v>
      </c>
      <c r="L917" s="6">
        <f>0.5*J916+0.5*Table6[[#This Row],[Radio_State]]</f>
        <v>78.054708539518444</v>
      </c>
      <c r="M917" s="6">
        <f>LN(Table6[[#This Row],[RADIO LINGERING ]])</f>
        <v>4.3574099723617952</v>
      </c>
      <c r="N917" s="6">
        <f t="shared" si="381"/>
        <v>4.3623727617039236</v>
      </c>
      <c r="O917" s="6">
        <v>39.22152021139982</v>
      </c>
      <c r="P917" s="6">
        <f t="shared" si="382"/>
        <v>39.055540620902178</v>
      </c>
      <c r="Q917" s="6">
        <f>0.3*O916+0.7*Table6[[#This Row],[Online]]</f>
        <v>39.105020646415461</v>
      </c>
      <c r="R917" s="6">
        <f>LN(Table6[[#This Row],[ONLINE LINGERING]])</f>
        <v>3.6662508640272358</v>
      </c>
      <c r="S917" s="6">
        <f t="shared" si="383"/>
        <v>3.6692255811439787</v>
      </c>
      <c r="T917" s="6">
        <v>646.60578492736215</v>
      </c>
      <c r="U917" s="6">
        <f t="shared" si="384"/>
        <v>6.4717368119376122</v>
      </c>
      <c r="V917" s="8">
        <f>YEAR(Table6[[#This Row],[Date]])</f>
        <v>2019</v>
      </c>
      <c r="W917" s="8">
        <f>WEEKNUM(Table6[[#This Row],[Date]])</f>
        <v>27</v>
      </c>
      <c r="X917" t="s">
        <v>1084</v>
      </c>
      <c r="Y917" s="9">
        <f>Table6[[#This Row],[LNTVLING]]+Table6[[#This Row],[LNRADIOLING]]+Table6[[#This Row],[LNONLINELING]]</f>
        <v>14.238597835936899</v>
      </c>
      <c r="Z917">
        <f t="shared" si="404"/>
        <v>1</v>
      </c>
      <c r="AA917">
        <f t="shared" si="386"/>
        <v>0</v>
      </c>
      <c r="AB917">
        <f t="shared" si="387"/>
        <v>0</v>
      </c>
      <c r="AC917">
        <f t="shared" si="388"/>
        <v>0</v>
      </c>
      <c r="AD917">
        <f t="shared" si="389"/>
        <v>0</v>
      </c>
      <c r="AE917">
        <f t="shared" si="390"/>
        <v>0</v>
      </c>
      <c r="AF917">
        <f t="shared" si="391"/>
        <v>1</v>
      </c>
      <c r="AG917" s="9">
        <f>'[1]1'!J$20+'[1]1'!J$21*Table6[[#This Row],[TV_State]]</f>
        <v>1850.4488727185455</v>
      </c>
      <c r="AH917" s="9">
        <f>Table6[[#This Row],[sales]]-Table6[[#This Row],[Pred_1]]</f>
        <v>-1203.8430877911833</v>
      </c>
      <c r="AI917">
        <f>ABS(Table6[[#This Row],[Res_1]])/Table6[[#This Row],[sales]]</f>
        <v>1.8617883041773584</v>
      </c>
      <c r="AJ917" s="9">
        <f>'[1]2'!J$20+'[1]2'!J$21*Table6[[#This Row],[Radio_State]]</f>
        <v>2058.651050848523</v>
      </c>
      <c r="AK917" s="9">
        <f>Table6[[#This Row],[sales]]-Table6[[#This Row],[ Pred_2 ]]</f>
        <v>-1412.045265921161</v>
      </c>
      <c r="AL917">
        <f>ABS(Table6[[#This Row],[ Res_2 ]])/Table6[[#This Row],[sales]]</f>
        <v>2.1837807499352735</v>
      </c>
      <c r="AM917" s="10">
        <f>'[1]3'!J$20+'[1]3'!J$21*Data!O917</f>
        <v>2027.3254994675931</v>
      </c>
      <c r="AN917" s="9">
        <f>Table6[[#This Row],[sales]]-Table6[[#This Row],[Pred_3]]</f>
        <v>-1380.7197145402311</v>
      </c>
      <c r="AO917" s="9">
        <f>ABS(Table6[[#This Row],[Res_3]])/Table6[[#This Row],[sales]]</f>
        <v>2.1353346145756138</v>
      </c>
      <c r="AP917" s="9">
        <f>'[1]4'!L$21+'[1]4'!L$27*Table6[[#This Row],[TV_State]]+'[1]4'!L$22*Table6[[#This Row],[NJ_DUM]]+'[1]4'!L$23*Table6[[#This Row],[NY_DUM]]+'[1]4'!L$24*Table6[[#This Row],[PA_DUM]]+'[1]4'!L$25*Table6[[#This Row],[CT_DUM]]+'[1]4'!L$26*Table6[[#This Row],[DL_DUM]]</f>
        <v>354.62535532833584</v>
      </c>
      <c r="AQ917" s="9">
        <f>Table6[[#This Row],[sales]]-Table6[[#This Row],[Pred_4]]</f>
        <v>291.98042959902631</v>
      </c>
      <c r="AR917">
        <f>ABS(Table6[[#This Row],[Res_4]]/Table6[[#This Row],[sales]])</f>
        <v>0.45155864114612981</v>
      </c>
      <c r="AS917" s="9">
        <f>'[1]5'!L$20+'[1]5'!L$26*Table6[[#This Row],[Radio_State]]+'[1]5'!L$21*Table6[[#This Row],[NJ_DUM]]+'[1]5'!L$22*Table6[[#This Row],[NY_DUM]]+'[1]5'!L$23*Table6[[#This Row],[PA_DUM]]+'[1]5'!L$24*Table6[[#This Row],[CT_DUM]]+'[1]5'!L$25*Table6[[#This Row],[DL_DUM]]</f>
        <v>334.57642004800664</v>
      </c>
      <c r="AT917" s="9">
        <f>Table6[[#This Row],[sales]]-Table6[[#This Row],[Pred_5]]</f>
        <v>312.02936487935551</v>
      </c>
      <c r="AU917" s="9">
        <f>ABS(Table6[[#This Row],[Red_5]]/Table6[[#This Row],[sales]])</f>
        <v>0.48256506847430697</v>
      </c>
      <c r="AV917" s="9">
        <f>'[1]6'!L$20+'[1]6'!L$26*Table6[[#This Row],[Online]]+'[1]6'!L$21*Table6[[#This Row],[NJ_DUM]]+'[1]6'!L$22*Table6[[#This Row],[NY_DUM]]+'[1]6'!L$23*Table6[[#This Row],[PA_DUM]]+'[1]6'!L$24*Table6[[#This Row],[CT_DUM]]+'[1]6'!L$25*Table6[[#This Row],[DL_DUM]]</f>
        <v>164.74835744573119</v>
      </c>
      <c r="AW917" s="9">
        <f>Table6[[#This Row],[sales]]-Table6[[#This Row],[Pred_6]]</f>
        <v>481.85742748163096</v>
      </c>
      <c r="AX917" s="9">
        <f>ABS(Table6[[#This Row],[Red_6]]/Table6[[#This Row],[sales]])</f>
        <v>0.7452105111242725</v>
      </c>
      <c r="AY917" s="9">
        <f>'[1]7'!L$21+'[1]7'!L$27*Table6[[#This Row],[LNTV]]+'[1]7'!L$22*Table6[[#This Row],[NJ_DUM]]+'[1]7'!L$23*Table6[[#This Row],[NY_DUM]]+'[1]7'!L$24*Table6[[#This Row],[PA_DUM]]+'[1]7'!L$25*Table6[[#This Row],[CT_DUM]]+'[1]7'!L$26*Table6[[#This Row],[DL_DUM]]</f>
        <v>5.8397740042223001</v>
      </c>
      <c r="AZ917" s="9">
        <f>Table6[[#This Row],[sales]]-Table6[[#This Row],[Pred_7]]</f>
        <v>640.7660109231399</v>
      </c>
      <c r="BA917" s="9">
        <f>ABS(Table6[[#This Row],[Red_7]]/Table6[[#This Row],[sales]])</f>
        <v>0.99096857136086669</v>
      </c>
      <c r="BB917" s="9">
        <f>'[1]8'!O$22+'[1]8'!O$28*Table6[[#This Row],[LNRADIOLING]]+'[1]8'!O$23*Table6[[#This Row],[DL_DUM]]+'[1]8'!O$24*Table6[[#This Row],[CT_DUM]]+'[1]8'!O$25*Table6[[#This Row],[PA_DUM]]+'[1]8'!O$26*Table6[[#This Row],[NY_DUM]]+'[1]8'!O$27*Table6[[#This Row],[NJ_DUM]]</f>
        <v>5.8326098813757481</v>
      </c>
      <c r="BC917" s="9">
        <f>Table6[[#This Row],[sales]]-Table6[[#This Row],[Pred_8]]</f>
        <v>640.77317504598636</v>
      </c>
      <c r="BD917" s="9">
        <f>ABS(Table6[[#This Row],[Red_8]]/Table6[[#This Row],[sales]])</f>
        <v>0.99097965094446072</v>
      </c>
      <c r="BE917" s="9">
        <f>'[1]9'!M$19+'[1]9'!M$21*Table6[[#This Row],[LNONLINE]]+'[1]9'!M$20*Table6[[#This Row],[DL_DUM]]+'[1]9'!M$22*Table6[[#This Row],[CT_DUM]]+'[1]9'!M$23*Table6[[#This Row],[PA_DUM]]+'[1]9'!M$24*Table6[[#This Row],[NY_DUM]]+'[1]9'!M$25*Table6[[#This Row],[NJ_DUM]]</f>
        <v>5.7039909345636026</v>
      </c>
      <c r="BF917" s="9">
        <f>Table6[[#This Row],[sales]]-Table6[[#This Row],[Pred_9]]</f>
        <v>640.9017939927985</v>
      </c>
      <c r="BG917" s="9">
        <f>ABS(Table6[[#This Row],[Red_9]]/Table6[[#This Row],[sales]])</f>
        <v>0.99117856495019696</v>
      </c>
      <c r="BH917" s="9">
        <f>'[1]10'!P$22+'[1]10'!P$30*Table6[[#This Row],[LNTV]]+'[1]10'!P$29*Table6[[#This Row],[LNRADIOLING]]+'[1]10'!P$24*Table6[[#This Row],[LNONLINELING]]+'[1]10'!P$23*Table6[[#This Row],[DL_DUM]]+'[1]10'!P$25*Table6[[#This Row],[CT_DUM]]+'[1]10'!P$26*Table6[[#This Row],[PA_DUM]]+'[1]10'!P$27*Table6[[#This Row],[NY_DUM]]+'[1]10'!P$28*Table6[[#This Row],[NJ_DUM]]</f>
        <v>5.7496160054686811</v>
      </c>
      <c r="BI917" s="9">
        <f>Table6[[#This Row],[sales]]-Table6[[#This Row],[Pred_10]]</f>
        <v>640.85616892189341</v>
      </c>
      <c r="BJ917" s="45">
        <f>ABS(Table6[[#This Row],[Red_10]]/Table6[[#This Row],[sales]])</f>
        <v>0.99110800407374233</v>
      </c>
      <c r="BK917" s="9">
        <f>'[1]11'!P$32+'[1]11'!P$40*Table6[[#This Row],[LNONLINELING]]+'[1]11'!P$39*Table6[[#This Row],[LNRADIOLING]]+'[1]11'!P$38*Table6[[#This Row],[LNTVLING]]+'[1]11'!P$33*Table6[[#This Row],[DL_DUM]]+'[1]11'!P$34*Table6[[#This Row],[CT_DUM]]+'[1]11'!P$35*Table6[[#This Row],[PA_DUM]]+'[1]11'!P$36*Table6[[#This Row],[NY_DUM]]+'[1]11'!P$37*Table6[[#This Row],[NJ_DUM]]</f>
        <v>5.7533227581821675</v>
      </c>
      <c r="BL917" s="9">
        <f>Table6[[#This Row],[sales]]-Table6[[#This Row],[ Pred_11]]</f>
        <v>640.85246216917994</v>
      </c>
      <c r="BM917" s="47">
        <f>ABS(Table6[[#This Row],[ Red_11]]/Table6[[#This Row],[sales]])</f>
        <v>0.99110227144220719</v>
      </c>
      <c r="BN917" s="9">
        <f>'[1]12'!K$22+'[1]12'!K$28*Table6[[#This Row],[COMBINE LN LING]]+'[1]12'!K$23*Table6[[#This Row],[DL_DUM]]+'[1]12'!K$24*Table6[[#This Row],[CT_DUM]]+'[1]12'!K$25*Table6[[#This Row],[PA_DUM]]+'[1]12'!K$26*Table6[[#This Row],[NY_DUM]]+'[1]12'!K$27*Table6[[#This Row],[NJ_DUM]]</f>
        <v>5.7414767196120557</v>
      </c>
      <c r="BO917" s="9">
        <f>Table6[[#This Row],[sales]]-Table6[[#This Row],[ Pred_12]]</f>
        <v>640.86430820775013</v>
      </c>
      <c r="BP917" s="47">
        <f>ABS(Table6[[#This Row],[ Red_12]]/Table6[[#This Row],[sales]])</f>
        <v>0.99112059178335843</v>
      </c>
      <c r="BQ917">
        <f>LN(G917+'2019 Totals and Calculations'!C$18)</f>
        <v>6.7585682500111508</v>
      </c>
      <c r="BR917">
        <f>LN(Table6[[#This Row],[PROF RADIO]]+'2019 Totals and Calculations'!D$18)</f>
        <v>4.9443918514082714</v>
      </c>
      <c r="BS917">
        <f>LN(Table6[[#This Row],[ONLINE LINGERING]]+'2019 Totals and Calculations'!E$18)</f>
        <v>4.4186283530388915</v>
      </c>
      <c r="BT917">
        <f>MONTH(Table6[[#This Row],[Date]])</f>
        <v>6</v>
      </c>
      <c r="BU917">
        <f t="shared" si="392"/>
        <v>0</v>
      </c>
      <c r="BV917">
        <f t="shared" si="393"/>
        <v>0</v>
      </c>
      <c r="BW917">
        <f t="shared" si="394"/>
        <v>0</v>
      </c>
      <c r="BX917">
        <f t="shared" si="395"/>
        <v>0</v>
      </c>
      <c r="BY917">
        <f t="shared" si="396"/>
        <v>0</v>
      </c>
      <c r="BZ917">
        <f t="shared" si="397"/>
        <v>1</v>
      </c>
      <c r="CA917">
        <f t="shared" si="398"/>
        <v>0</v>
      </c>
      <c r="CB917">
        <f t="shared" si="399"/>
        <v>0</v>
      </c>
      <c r="CC917">
        <f t="shared" si="400"/>
        <v>0</v>
      </c>
      <c r="CD917">
        <f t="shared" si="401"/>
        <v>0</v>
      </c>
      <c r="CE917">
        <f t="shared" si="402"/>
        <v>0</v>
      </c>
      <c r="CF917">
        <f t="shared" si="403"/>
        <v>0</v>
      </c>
      <c r="CG917">
        <f t="shared" si="378"/>
        <v>131</v>
      </c>
      <c r="CH91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657.98293136517873</v>
      </c>
      <c r="CI917" s="79">
        <f>Table6[[#This Row],[sales]]-CH917</f>
        <v>-11.377146437816577</v>
      </c>
      <c r="CJ917">
        <f>ABS(Table6[[#This Row],[sales]]-CH917)/Table6[[#This Row],[sales]]</f>
        <v>1.7595181953243201E-2</v>
      </c>
      <c r="CK91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617.92765991321585</v>
      </c>
      <c r="CL917" s="79">
        <f>Table6[[#This Row],[sales]]-CK917</f>
        <v>28.678125014146303</v>
      </c>
      <c r="CM917">
        <f>ABS(Table6[[#This Row],[sales]]-CK917)/Table6[[#This Row],[sales]]</f>
        <v>4.435179159024679E-2</v>
      </c>
      <c r="CN91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616.75227884667504</v>
      </c>
      <c r="CO917" s="79">
        <f>Table6[[#This Row],[sales]]-CN917</f>
        <v>29.853506080687112</v>
      </c>
      <c r="CP917">
        <f>ABS(Table6[[#This Row],[sales]]-CN917)/Table6[[#This Row],[sales]]</f>
        <v>4.6169562315377013E-2</v>
      </c>
      <c r="CQ91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611.71492628830595</v>
      </c>
      <c r="CR917" s="79">
        <f>Table6[[#This Row],[sales]]-CQ917</f>
        <v>34.890858639056205</v>
      </c>
      <c r="CS917">
        <f>ABS(Table6[[#This Row],[sales]]-CQ917)/Table6[[#This Row],[sales]]</f>
        <v>5.3960016214478726E-2</v>
      </c>
    </row>
    <row r="918" spans="1:97" x14ac:dyDescent="0.2">
      <c r="A918">
        <v>917</v>
      </c>
      <c r="B918" t="s">
        <v>953</v>
      </c>
      <c r="C918" s="5">
        <v>43653</v>
      </c>
      <c r="D918" s="6">
        <v>534.78542808243651</v>
      </c>
      <c r="E918" s="8">
        <f>YEAR(Table6[[#This Row],[Date]])</f>
        <v>2019</v>
      </c>
      <c r="F918" s="6">
        <f>Table6[[#This Row],[TV_State]]+Table6[[#This Row],[Radio_State]]+Table6[[#This Row],[Online]]</f>
        <v>653.62663432297802</v>
      </c>
      <c r="G918" s="6">
        <f t="shared" si="379"/>
        <v>510.55076275158456</v>
      </c>
      <c r="H918" s="6">
        <f>LN(Table6[[#This Row],[PROF TV LING]])</f>
        <v>6.2354900699806182</v>
      </c>
      <c r="I918" s="6">
        <f t="shared" si="380"/>
        <v>6.2818655974415307</v>
      </c>
      <c r="J918" s="6">
        <v>79.227470827027645</v>
      </c>
      <c r="K918" s="6">
        <f t="shared" si="385"/>
        <v>78.428277114701899</v>
      </c>
      <c r="L918" s="6">
        <f>0.5*J917+0.5*Table6[[#This Row],[Radio_State]]</f>
        <v>78.835255624913643</v>
      </c>
      <c r="M918" s="6">
        <f>LN(Table6[[#This Row],[RADIO LINGERING ]])</f>
        <v>4.367360303214963</v>
      </c>
      <c r="N918" s="6">
        <f t="shared" si="381"/>
        <v>4.3723230925570924</v>
      </c>
      <c r="O918" s="6">
        <v>39.613735413513822</v>
      </c>
      <c r="P918" s="6">
        <f t="shared" si="382"/>
        <v>39.446276975730328</v>
      </c>
      <c r="Q918" s="6">
        <f>0.3*O917+0.7*Table6[[#This Row],[Online]]</f>
        <v>39.496070852879619</v>
      </c>
      <c r="R918" s="6">
        <f>LN(Table6[[#This Row],[ONLINE LINGERING]])</f>
        <v>3.6762011948804036</v>
      </c>
      <c r="S918" s="6">
        <f t="shared" si="383"/>
        <v>3.679175911997147</v>
      </c>
      <c r="T918" s="6">
        <v>670.36555324769063</v>
      </c>
      <c r="U918" s="6">
        <f t="shared" si="384"/>
        <v>6.5078231654606569</v>
      </c>
      <c r="V918" s="8">
        <f>YEAR(Table6[[#This Row],[Date]])</f>
        <v>2019</v>
      </c>
      <c r="W918" s="8">
        <f>WEEKNUM(Table6[[#This Row],[Date]])</f>
        <v>28</v>
      </c>
      <c r="X918" t="s">
        <v>1085</v>
      </c>
      <c r="Y918" s="9">
        <f>Table6[[#This Row],[LNTVLING]]+Table6[[#This Row],[LNRADIOLING]]+Table6[[#This Row],[LNONLINELING]]</f>
        <v>14.279051568075985</v>
      </c>
      <c r="Z918">
        <f t="shared" si="404"/>
        <v>1</v>
      </c>
      <c r="AA918">
        <f t="shared" si="386"/>
        <v>0</v>
      </c>
      <c r="AB918">
        <f t="shared" si="387"/>
        <v>0</v>
      </c>
      <c r="AC918">
        <f t="shared" si="388"/>
        <v>0</v>
      </c>
      <c r="AD918">
        <f t="shared" si="389"/>
        <v>0</v>
      </c>
      <c r="AE918">
        <f t="shared" si="390"/>
        <v>0</v>
      </c>
      <c r="AF918">
        <f t="shared" si="391"/>
        <v>1</v>
      </c>
      <c r="AG918" s="9">
        <f>'[1]1'!J$20+'[1]1'!J$21*Table6[[#This Row],[TV_State]]</f>
        <v>1855.6560359911678</v>
      </c>
      <c r="AH918" s="9">
        <f>Table6[[#This Row],[sales]]-Table6[[#This Row],[Pred_1]]</f>
        <v>-1185.2904827434772</v>
      </c>
      <c r="AI918">
        <f>ABS(Table6[[#This Row],[Res_1]])/Table6[[#This Row],[sales]]</f>
        <v>1.7681255801422857</v>
      </c>
      <c r="AJ918" s="9">
        <f>'[1]2'!J$20+'[1]2'!J$21*Table6[[#This Row],[Radio_State]]</f>
        <v>2062.0947433170331</v>
      </c>
      <c r="AK918" s="9">
        <f>Table6[[#This Row],[sales]]-Table6[[#This Row],[ Pred_2 ]]</f>
        <v>-1391.7291900693426</v>
      </c>
      <c r="AL918">
        <f>ABS(Table6[[#This Row],[ Res_2 ]])/Table6[[#This Row],[sales]]</f>
        <v>2.0760750359664115</v>
      </c>
      <c r="AM918" s="10">
        <f>'[1]3'!J$20+'[1]3'!J$21*Data!O918</f>
        <v>2029.5914526450206</v>
      </c>
      <c r="AN918" s="9">
        <f>Table6[[#This Row],[sales]]-Table6[[#This Row],[Pred_3]]</f>
        <v>-1359.2258993973301</v>
      </c>
      <c r="AO918" s="9">
        <f>ABS(Table6[[#This Row],[Res_3]])/Table6[[#This Row],[sales]]</f>
        <v>2.0275891158373933</v>
      </c>
      <c r="AP918" s="9">
        <f>'[1]4'!L$21+'[1]4'!L$27*Table6[[#This Row],[TV_State]]+'[1]4'!L$22*Table6[[#This Row],[NJ_DUM]]+'[1]4'!L$23*Table6[[#This Row],[NY_DUM]]+'[1]4'!L$24*Table6[[#This Row],[PA_DUM]]+'[1]4'!L$25*Table6[[#This Row],[CT_DUM]]+'[1]4'!L$26*Table6[[#This Row],[DL_DUM]]</f>
        <v>355.79330893816098</v>
      </c>
      <c r="AQ918" s="9">
        <f>Table6[[#This Row],[sales]]-Table6[[#This Row],[Pred_4]]</f>
        <v>314.57224430952965</v>
      </c>
      <c r="AR918">
        <f>ABS(Table6[[#This Row],[Res_4]]/Table6[[#This Row],[sales]])</f>
        <v>0.46925478611711963</v>
      </c>
      <c r="AS918" s="9">
        <f>'[1]5'!L$20+'[1]5'!L$26*Table6[[#This Row],[Radio_State]]+'[1]5'!L$21*Table6[[#This Row],[NJ_DUM]]+'[1]5'!L$22*Table6[[#This Row],[NY_DUM]]+'[1]5'!L$23*Table6[[#This Row],[PA_DUM]]+'[1]5'!L$24*Table6[[#This Row],[CT_DUM]]+'[1]5'!L$25*Table6[[#This Row],[DL_DUM]]</f>
        <v>335.95826896521623</v>
      </c>
      <c r="AT918" s="9">
        <f>Table6[[#This Row],[sales]]-Table6[[#This Row],[Pred_5]]</f>
        <v>334.40728428247439</v>
      </c>
      <c r="AU918" s="9">
        <f>ABS(Table6[[#This Row],[Red_5]]/Table6[[#This Row],[sales]])</f>
        <v>0.49884317990741928</v>
      </c>
      <c r="AV918" s="9">
        <f>'[1]6'!L$20+'[1]6'!L$26*Table6[[#This Row],[Online]]+'[1]6'!L$21*Table6[[#This Row],[NJ_DUM]]+'[1]6'!L$22*Table6[[#This Row],[NY_DUM]]+'[1]6'!L$23*Table6[[#This Row],[PA_DUM]]+'[1]6'!L$24*Table6[[#This Row],[CT_DUM]]+'[1]6'!L$25*Table6[[#This Row],[DL_DUM]]</f>
        <v>166.45537903205314</v>
      </c>
      <c r="AW918" s="9">
        <f>Table6[[#This Row],[sales]]-Table6[[#This Row],[Pred_6]]</f>
        <v>503.91017421563748</v>
      </c>
      <c r="AX918" s="9">
        <f>ABS(Table6[[#This Row],[Red_6]]/Table6[[#This Row],[sales]])</f>
        <v>0.75169461165533635</v>
      </c>
      <c r="AY918" s="9">
        <f>'[1]7'!L$21+'[1]7'!L$27*Table6[[#This Row],[LNTV]]+'[1]7'!L$22*Table6[[#This Row],[NJ_DUM]]+'[1]7'!L$23*Table6[[#This Row],[NY_DUM]]+'[1]7'!L$24*Table6[[#This Row],[PA_DUM]]+'[1]7'!L$25*Table6[[#This Row],[CT_DUM]]+'[1]7'!L$26*Table6[[#This Row],[DL_DUM]]</f>
        <v>5.8408753515123006</v>
      </c>
      <c r="AZ918" s="9">
        <f>Table6[[#This Row],[sales]]-Table6[[#This Row],[Pred_7]]</f>
        <v>664.52467789617833</v>
      </c>
      <c r="BA918" s="9">
        <f>ABS(Table6[[#This Row],[Red_7]]/Table6[[#This Row],[sales]])</f>
        <v>0.99128702940773838</v>
      </c>
      <c r="BB918" s="9">
        <f>'[1]8'!O$22+'[1]8'!O$28*Table6[[#This Row],[LNRADIOLING]]+'[1]8'!O$23*Table6[[#This Row],[DL_DUM]]+'[1]8'!O$24*Table6[[#This Row],[CT_DUM]]+'[1]8'!O$25*Table6[[#This Row],[PA_DUM]]+'[1]8'!O$26*Table6[[#This Row],[NY_DUM]]+'[1]8'!O$27*Table6[[#This Row],[NJ_DUM]]</f>
        <v>5.8333197473795249</v>
      </c>
      <c r="BC918" s="9">
        <f>Table6[[#This Row],[sales]]-Table6[[#This Row],[Pred_8]]</f>
        <v>664.53223350031112</v>
      </c>
      <c r="BD918" s="9">
        <f>ABS(Table6[[#This Row],[Red_8]]/Table6[[#This Row],[sales]])</f>
        <v>0.99129830027942356</v>
      </c>
      <c r="BE918" s="9">
        <f>'[1]9'!M$19+'[1]9'!M$21*Table6[[#This Row],[LNONLINE]]+'[1]9'!M$20*Table6[[#This Row],[DL_DUM]]+'[1]9'!M$22*Table6[[#This Row],[CT_DUM]]+'[1]9'!M$23*Table6[[#This Row],[PA_DUM]]+'[1]9'!M$24*Table6[[#This Row],[NY_DUM]]+'[1]9'!M$25*Table6[[#This Row],[NJ_DUM]]</f>
        <v>5.7071413828949353</v>
      </c>
      <c r="BF918" s="9">
        <f>Table6[[#This Row],[sales]]-Table6[[#This Row],[Pred_9]]</f>
        <v>664.65841186479565</v>
      </c>
      <c r="BG918" s="9">
        <f>ABS(Table6[[#This Row],[Red_9]]/Table6[[#This Row],[sales]])</f>
        <v>0.99148652350162414</v>
      </c>
      <c r="BH918" s="9">
        <f>'[1]10'!P$22+'[1]10'!P$30*Table6[[#This Row],[LNTV]]+'[1]10'!P$29*Table6[[#This Row],[LNRADIOLING]]+'[1]10'!P$24*Table6[[#This Row],[LNONLINELING]]+'[1]10'!P$23*Table6[[#This Row],[DL_DUM]]+'[1]10'!P$25*Table6[[#This Row],[CT_DUM]]+'[1]10'!P$26*Table6[[#This Row],[PA_DUM]]+'[1]10'!P$27*Table6[[#This Row],[NY_DUM]]+'[1]10'!P$28*Table6[[#This Row],[NJ_DUM]]</f>
        <v>5.7514270887448999</v>
      </c>
      <c r="BI918" s="9">
        <f>Table6[[#This Row],[sales]]-Table6[[#This Row],[Pred_10]]</f>
        <v>664.61412615894574</v>
      </c>
      <c r="BJ918" s="45">
        <f>ABS(Table6[[#This Row],[Red_10]]/Table6[[#This Row],[sales]])</f>
        <v>0.99142046147675522</v>
      </c>
      <c r="BK918" s="9">
        <f>'[1]11'!P$32+'[1]11'!P$40*Table6[[#This Row],[LNONLINELING]]+'[1]11'!P$39*Table6[[#This Row],[LNRADIOLING]]+'[1]11'!P$38*Table6[[#This Row],[LNTVLING]]+'[1]11'!P$33*Table6[[#This Row],[DL_DUM]]+'[1]11'!P$34*Table6[[#This Row],[CT_DUM]]+'[1]11'!P$35*Table6[[#This Row],[PA_DUM]]+'[1]11'!P$36*Table6[[#This Row],[NY_DUM]]+'[1]11'!P$37*Table6[[#This Row],[NJ_DUM]]</f>
        <v>5.7526597176927403</v>
      </c>
      <c r="BL918" s="9">
        <f>Table6[[#This Row],[sales]]-Table6[[#This Row],[ Pred_11]]</f>
        <v>664.6128935299979</v>
      </c>
      <c r="BM918" s="47">
        <f>ABS(Table6[[#This Row],[ Red_11]]/Table6[[#This Row],[sales]])</f>
        <v>0.9914186227352777</v>
      </c>
      <c r="BN918" s="9">
        <f>'[1]12'!K$22+'[1]12'!K$28*Table6[[#This Row],[COMBINE LN LING]]+'[1]12'!K$23*Table6[[#This Row],[DL_DUM]]+'[1]12'!K$24*Table6[[#This Row],[CT_DUM]]+'[1]12'!K$25*Table6[[#This Row],[PA_DUM]]+'[1]12'!K$26*Table6[[#This Row],[NY_DUM]]+'[1]12'!K$27*Table6[[#This Row],[NJ_DUM]]</f>
        <v>5.7453698199462284</v>
      </c>
      <c r="BO918" s="9">
        <f>Table6[[#This Row],[sales]]-Table6[[#This Row],[ Pred_12]]</f>
        <v>664.62018342774445</v>
      </c>
      <c r="BP918" s="47">
        <f>ABS(Table6[[#This Row],[ Red_12]]/Table6[[#This Row],[sales]])</f>
        <v>0.99142949724652196</v>
      </c>
      <c r="BQ918">
        <f>LN(G918+'2019 Totals and Calculations'!C$18)</f>
        <v>6.7705534748866576</v>
      </c>
      <c r="BR918">
        <f>LN(Table6[[#This Row],[PROF RADIO]]+'2019 Totals and Calculations'!D$18)</f>
        <v>4.9500685612450201</v>
      </c>
      <c r="BS918">
        <f>LN(Table6[[#This Row],[ONLINE LINGERING]]+'2019 Totals and Calculations'!E$18)</f>
        <v>4.4233297326185665</v>
      </c>
      <c r="BT918">
        <f>MONTH(Table6[[#This Row],[Date]])</f>
        <v>7</v>
      </c>
      <c r="BU918">
        <f t="shared" si="392"/>
        <v>0</v>
      </c>
      <c r="BV918">
        <f t="shared" si="393"/>
        <v>0</v>
      </c>
      <c r="BW918">
        <f t="shared" si="394"/>
        <v>0</v>
      </c>
      <c r="BX918">
        <f t="shared" si="395"/>
        <v>0</v>
      </c>
      <c r="BY918">
        <f t="shared" si="396"/>
        <v>0</v>
      </c>
      <c r="BZ918">
        <f t="shared" si="397"/>
        <v>0</v>
      </c>
      <c r="CA918">
        <f t="shared" si="398"/>
        <v>1</v>
      </c>
      <c r="CB918">
        <f t="shared" si="399"/>
        <v>0</v>
      </c>
      <c r="CC918">
        <f t="shared" si="400"/>
        <v>0</v>
      </c>
      <c r="CD918">
        <f t="shared" si="401"/>
        <v>0</v>
      </c>
      <c r="CE918">
        <f t="shared" si="402"/>
        <v>0</v>
      </c>
      <c r="CF918">
        <f t="shared" si="403"/>
        <v>0</v>
      </c>
      <c r="CG918">
        <f t="shared" si="378"/>
        <v>132</v>
      </c>
      <c r="CH91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752.37837949538743</v>
      </c>
      <c r="CI918" s="79">
        <f>Table6[[#This Row],[sales]]-CH918</f>
        <v>-82.012826247696808</v>
      </c>
      <c r="CJ918">
        <f>ABS(Table6[[#This Row],[sales]]-CH918)/Table6[[#This Row],[sales]]</f>
        <v>0.12234045417514797</v>
      </c>
      <c r="CK91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728.18511505598542</v>
      </c>
      <c r="CL918" s="79">
        <f>Table6[[#This Row],[sales]]-CK918</f>
        <v>-57.819561808294793</v>
      </c>
      <c r="CM918">
        <f>ABS(Table6[[#This Row],[sales]]-CK918)/Table6[[#This Row],[sales]]</f>
        <v>8.6250794850927071E-2</v>
      </c>
      <c r="CN91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613.06051341264833</v>
      </c>
      <c r="CO918" s="79">
        <f>Table6[[#This Row],[sales]]-CN918</f>
        <v>57.305039835042294</v>
      </c>
      <c r="CP918">
        <f>ABS(Table6[[#This Row],[sales]]-CN918)/Table6[[#This Row],[sales]]</f>
        <v>8.5483270370052697E-2</v>
      </c>
      <c r="CQ91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628.30699888272954</v>
      </c>
      <c r="CR918" s="79">
        <f>Table6[[#This Row],[sales]]-CQ918</f>
        <v>42.058554364961083</v>
      </c>
      <c r="CS918">
        <f>ABS(Table6[[#This Row],[sales]]-CQ918)/Table6[[#This Row],[sales]]</f>
        <v>6.2739730824774409E-2</v>
      </c>
    </row>
    <row r="919" spans="1:97" x14ac:dyDescent="0.2">
      <c r="A919">
        <v>918</v>
      </c>
      <c r="B919" t="s">
        <v>953</v>
      </c>
      <c r="C919" s="5">
        <v>43660</v>
      </c>
      <c r="D919" s="6">
        <v>540.13328236326083</v>
      </c>
      <c r="E919" s="8">
        <f>YEAR(Table6[[#This Row],[Date]])</f>
        <v>2019</v>
      </c>
      <c r="F919" s="6">
        <f>Table6[[#This Row],[TV_State]]+Table6[[#This Row],[Radio_State]]+Table6[[#This Row],[Online]]</f>
        <v>660.16290066620775</v>
      </c>
      <c r="G919" s="6">
        <f t="shared" si="379"/>
        <v>519.42551863508743</v>
      </c>
      <c r="H919" s="6">
        <f>LN(Table6[[#This Row],[PROF TV LING]])</f>
        <v>6.252723429009607</v>
      </c>
      <c r="I919" s="6">
        <f t="shared" si="380"/>
        <v>6.2918159282946986</v>
      </c>
      <c r="J919" s="6">
        <v>80.019745535297915</v>
      </c>
      <c r="K919" s="6">
        <f t="shared" si="385"/>
        <v>79.224011324999907</v>
      </c>
      <c r="L919" s="6">
        <f>0.5*J918+0.5*Table6[[#This Row],[Radio_State]]</f>
        <v>79.62360818116278</v>
      </c>
      <c r="M919" s="6">
        <f>LN(Table6[[#This Row],[RADIO LINGERING ]])</f>
        <v>4.3773106340681309</v>
      </c>
      <c r="N919" s="6">
        <f t="shared" si="381"/>
        <v>4.3822734234102603</v>
      </c>
      <c r="O919" s="6">
        <v>40.009872767648957</v>
      </c>
      <c r="P919" s="6">
        <f t="shared" si="382"/>
        <v>39.840794030073369</v>
      </c>
      <c r="Q919" s="6">
        <f>0.3*O918+0.7*Table6[[#This Row],[Online]]</f>
        <v>39.891031561408411</v>
      </c>
      <c r="R919" s="6">
        <f>LN(Table6[[#This Row],[ONLINE LINGERING]])</f>
        <v>3.686151525733572</v>
      </c>
      <c r="S919" s="6">
        <f t="shared" si="383"/>
        <v>3.6891262428503149</v>
      </c>
      <c r="T919" s="6">
        <v>675.46625279772081</v>
      </c>
      <c r="U919" s="6">
        <f t="shared" si="384"/>
        <v>6.5154031973035949</v>
      </c>
      <c r="V919" s="8">
        <f>YEAR(Table6[[#This Row],[Date]])</f>
        <v>2019</v>
      </c>
      <c r="W919" s="8">
        <f>WEEKNUM(Table6[[#This Row],[Date]])</f>
        <v>29</v>
      </c>
      <c r="X919" t="s">
        <v>1086</v>
      </c>
      <c r="Y919" s="9">
        <f>Table6[[#This Row],[LNTVLING]]+Table6[[#This Row],[LNRADIOLING]]+Table6[[#This Row],[LNONLINELING]]</f>
        <v>14.316185588811308</v>
      </c>
      <c r="Z919">
        <f t="shared" si="404"/>
        <v>1</v>
      </c>
      <c r="AA919">
        <f t="shared" si="386"/>
        <v>0</v>
      </c>
      <c r="AB919">
        <f t="shared" si="387"/>
        <v>0</v>
      </c>
      <c r="AC919">
        <f t="shared" si="388"/>
        <v>0</v>
      </c>
      <c r="AD919">
        <f t="shared" si="389"/>
        <v>0</v>
      </c>
      <c r="AE919">
        <f t="shared" si="390"/>
        <v>0</v>
      </c>
      <c r="AF919">
        <f t="shared" si="391"/>
        <v>1</v>
      </c>
      <c r="AG919" s="9">
        <f>'[1]1'!J$20+'[1]1'!J$21*Table6[[#This Row],[TV_State]]</f>
        <v>1860.9152708965162</v>
      </c>
      <c r="AH919" s="9">
        <f>Table6[[#This Row],[sales]]-Table6[[#This Row],[Pred_1]]</f>
        <v>-1185.4490180987955</v>
      </c>
      <c r="AI919">
        <f>ABS(Table6[[#This Row],[Res_1]])/Table6[[#This Row],[sales]]</f>
        <v>1.7550085044053225</v>
      </c>
      <c r="AJ919" s="9">
        <f>'[1]2'!J$20+'[1]2'!J$21*Table6[[#This Row],[Radio_State]]</f>
        <v>2065.5728727102287</v>
      </c>
      <c r="AK919" s="9">
        <f>Table6[[#This Row],[sales]]-Table6[[#This Row],[ Pred_2 ]]</f>
        <v>-1390.106619912508</v>
      </c>
      <c r="AL919">
        <f>ABS(Table6[[#This Row],[ Res_2 ]])/Table6[[#This Row],[sales]]</f>
        <v>2.0579956647053952</v>
      </c>
      <c r="AM919" s="10">
        <f>'[1]3'!J$20+'[1]3'!J$21*Data!O919</f>
        <v>2031.8800653542221</v>
      </c>
      <c r="AN919" s="9">
        <f>Table6[[#This Row],[sales]]-Table6[[#This Row],[Pred_3]]</f>
        <v>-1356.4138125565014</v>
      </c>
      <c r="AO919" s="9">
        <f>ABS(Table6[[#This Row],[Res_3]])/Table6[[#This Row],[sales]]</f>
        <v>2.0081148494663599</v>
      </c>
      <c r="AP919" s="9">
        <f>'[1]4'!L$21+'[1]4'!L$27*Table6[[#This Row],[TV_State]]+'[1]4'!L$22*Table6[[#This Row],[NJ_DUM]]+'[1]4'!L$23*Table6[[#This Row],[NY_DUM]]+'[1]4'!L$24*Table6[[#This Row],[PA_DUM]]+'[1]4'!L$25*Table6[[#This Row],[CT_DUM]]+'[1]4'!L$26*Table6[[#This Row],[DL_DUM]]</f>
        <v>356.97294208408431</v>
      </c>
      <c r="AQ919" s="9">
        <f>Table6[[#This Row],[sales]]-Table6[[#This Row],[Pred_4]]</f>
        <v>318.4933107136365</v>
      </c>
      <c r="AR919">
        <f>ABS(Table6[[#This Row],[Res_4]]/Table6[[#This Row],[sales]])</f>
        <v>0.47151624436374978</v>
      </c>
      <c r="AS919" s="9">
        <f>'[1]5'!L$20+'[1]5'!L$26*Table6[[#This Row],[Radio_State]]+'[1]5'!L$21*Table6[[#This Row],[NJ_DUM]]+'[1]5'!L$22*Table6[[#This Row],[NY_DUM]]+'[1]5'!L$23*Table6[[#This Row],[PA_DUM]]+'[1]5'!L$24*Table6[[#This Row],[CT_DUM]]+'[1]5'!L$25*Table6[[#This Row],[DL_DUM]]</f>
        <v>337.35393637159791</v>
      </c>
      <c r="AT919" s="9">
        <f>Table6[[#This Row],[sales]]-Table6[[#This Row],[Pred_5]]</f>
        <v>338.1123164261229</v>
      </c>
      <c r="AU919" s="9">
        <f>ABS(Table6[[#This Row],[Red_5]]/Table6[[#This Row],[sales]])</f>
        <v>0.50056137523627853</v>
      </c>
      <c r="AV919" s="9">
        <f>'[1]6'!L$20+'[1]6'!L$26*Table6[[#This Row],[Online]]+'[1]6'!L$21*Table6[[#This Row],[NJ_DUM]]+'[1]6'!L$22*Table6[[#This Row],[NY_DUM]]+'[1]6'!L$23*Table6[[#This Row],[PA_DUM]]+'[1]6'!L$24*Table6[[#This Row],[CT_DUM]]+'[1]6'!L$25*Table6[[#This Row],[DL_DUM]]</f>
        <v>168.17947083423826</v>
      </c>
      <c r="AW919" s="9">
        <f>Table6[[#This Row],[sales]]-Table6[[#This Row],[Pred_6]]</f>
        <v>507.28678196348255</v>
      </c>
      <c r="AX919" s="9">
        <f>ABS(Table6[[#This Row],[Red_6]]/Table6[[#This Row],[sales]])</f>
        <v>0.7510172119811257</v>
      </c>
      <c r="AY919" s="9">
        <f>'[1]7'!L$21+'[1]7'!L$27*Table6[[#This Row],[LNTV]]+'[1]7'!L$22*Table6[[#This Row],[NJ_DUM]]+'[1]7'!L$23*Table6[[#This Row],[NY_DUM]]+'[1]7'!L$24*Table6[[#This Row],[PA_DUM]]+'[1]7'!L$25*Table6[[#This Row],[CT_DUM]]+'[1]7'!L$26*Table6[[#This Row],[DL_DUM]]</f>
        <v>5.8419766988023012</v>
      </c>
      <c r="AZ919" s="9">
        <f>Table6[[#This Row],[sales]]-Table6[[#This Row],[Pred_7]]</f>
        <v>669.62427609891847</v>
      </c>
      <c r="BA919" s="9">
        <f>ABS(Table6[[#This Row],[Red_7]]/Table6[[#This Row],[sales]])</f>
        <v>0.99135119382410974</v>
      </c>
      <c r="BB919" s="9">
        <f>'[1]8'!O$22+'[1]8'!O$28*Table6[[#This Row],[LNRADIOLING]]+'[1]8'!O$23*Table6[[#This Row],[DL_DUM]]+'[1]8'!O$24*Table6[[#This Row],[CT_DUM]]+'[1]8'!O$25*Table6[[#This Row],[PA_DUM]]+'[1]8'!O$26*Table6[[#This Row],[NY_DUM]]+'[1]8'!O$27*Table6[[#This Row],[NJ_DUM]]</f>
        <v>5.8340296133833007</v>
      </c>
      <c r="BC919" s="9">
        <f>Table6[[#This Row],[sales]]-Table6[[#This Row],[Pred_8]]</f>
        <v>669.63222318433748</v>
      </c>
      <c r="BD919" s="9">
        <f>ABS(Table6[[#This Row],[Red_8]]/Table6[[#This Row],[sales]])</f>
        <v>0.99136295915714623</v>
      </c>
      <c r="BE919" s="9">
        <f>'[1]9'!M$19+'[1]9'!M$21*Table6[[#This Row],[LNONLINE]]+'[1]9'!M$20*Table6[[#This Row],[DL_DUM]]+'[1]9'!M$22*Table6[[#This Row],[CT_DUM]]+'[1]9'!M$23*Table6[[#This Row],[PA_DUM]]+'[1]9'!M$24*Table6[[#This Row],[NY_DUM]]+'[1]9'!M$25*Table6[[#This Row],[NJ_DUM]]</f>
        <v>5.7102918312262672</v>
      </c>
      <c r="BF919" s="9">
        <f>Table6[[#This Row],[sales]]-Table6[[#This Row],[Pred_9]]</f>
        <v>669.75596096649451</v>
      </c>
      <c r="BG919" s="9">
        <f>ABS(Table6[[#This Row],[Red_9]]/Table6[[#This Row],[sales]])</f>
        <v>0.99154614785331641</v>
      </c>
      <c r="BH919" s="9">
        <f>'[1]10'!P$22+'[1]10'!P$30*Table6[[#This Row],[LNTV]]+'[1]10'!P$29*Table6[[#This Row],[LNRADIOLING]]+'[1]10'!P$24*Table6[[#This Row],[LNONLINELING]]+'[1]10'!P$23*Table6[[#This Row],[DL_DUM]]+'[1]10'!P$25*Table6[[#This Row],[CT_DUM]]+'[1]10'!P$26*Table6[[#This Row],[PA_DUM]]+'[1]10'!P$27*Table6[[#This Row],[NY_DUM]]+'[1]10'!P$28*Table6[[#This Row],[NJ_DUM]]</f>
        <v>5.7532381720211179</v>
      </c>
      <c r="BI919" s="9">
        <f>Table6[[#This Row],[sales]]-Table6[[#This Row],[Pred_10]]</f>
        <v>669.71301462569966</v>
      </c>
      <c r="BJ919" s="45">
        <f>ABS(Table6[[#This Row],[Red_10]]/Table6[[#This Row],[sales]])</f>
        <v>0.9914825675624922</v>
      </c>
      <c r="BK919" s="9">
        <f>'[1]11'!P$32+'[1]11'!P$40*Table6[[#This Row],[LNONLINELING]]+'[1]11'!P$39*Table6[[#This Row],[LNRADIOLING]]+'[1]11'!P$38*Table6[[#This Row],[LNTVLING]]+'[1]11'!P$33*Table6[[#This Row],[DL_DUM]]+'[1]11'!P$34*Table6[[#This Row],[CT_DUM]]+'[1]11'!P$35*Table6[[#This Row],[PA_DUM]]+'[1]11'!P$36*Table6[[#This Row],[NY_DUM]]+'[1]11'!P$37*Table6[[#This Row],[NJ_DUM]]</f>
        <v>5.7525566361187304</v>
      </c>
      <c r="BL919" s="9">
        <f>Table6[[#This Row],[sales]]-Table6[[#This Row],[ Pred_11]]</f>
        <v>669.71369616160212</v>
      </c>
      <c r="BM919" s="47">
        <f>ABS(Table6[[#This Row],[ Red_11]]/Table6[[#This Row],[sales]])</f>
        <v>0.99148357654835884</v>
      </c>
      <c r="BN919" s="9">
        <f>'[1]12'!K$22+'[1]12'!K$28*Table6[[#This Row],[COMBINE LN LING]]+'[1]12'!K$23*Table6[[#This Row],[DL_DUM]]+'[1]12'!K$24*Table6[[#This Row],[CT_DUM]]+'[1]12'!K$25*Table6[[#This Row],[PA_DUM]]+'[1]12'!K$26*Table6[[#This Row],[NY_DUM]]+'[1]12'!K$27*Table6[[#This Row],[NJ_DUM]]</f>
        <v>5.748943444946681</v>
      </c>
      <c r="BO919" s="9">
        <f>Table6[[#This Row],[sales]]-Table6[[#This Row],[ Pred_12]]</f>
        <v>669.71730935277412</v>
      </c>
      <c r="BP919" s="47">
        <f>ABS(Table6[[#This Row],[ Red_12]]/Table6[[#This Row],[sales]])</f>
        <v>0.99148892572924985</v>
      </c>
      <c r="BQ919">
        <f>LN(G919+'2019 Totals and Calculations'!C$18)</f>
        <v>6.7806818829439681</v>
      </c>
      <c r="BR919">
        <f>LN(Table6[[#This Row],[PROF RADIO]]+'2019 Totals and Calculations'!D$18)</f>
        <v>4.9556888621011623</v>
      </c>
      <c r="BS919">
        <f>LN(Table6[[#This Row],[ONLINE LINGERING]]+'2019 Totals and Calculations'!E$18)</f>
        <v>4.4280557960142186</v>
      </c>
      <c r="BT919">
        <f>MONTH(Table6[[#This Row],[Date]])</f>
        <v>7</v>
      </c>
      <c r="BU919">
        <f t="shared" si="392"/>
        <v>0</v>
      </c>
      <c r="BV919">
        <f t="shared" si="393"/>
        <v>0</v>
      </c>
      <c r="BW919">
        <f t="shared" si="394"/>
        <v>0</v>
      </c>
      <c r="BX919">
        <f t="shared" si="395"/>
        <v>0</v>
      </c>
      <c r="BY919">
        <f t="shared" si="396"/>
        <v>0</v>
      </c>
      <c r="BZ919">
        <f t="shared" si="397"/>
        <v>0</v>
      </c>
      <c r="CA919">
        <f t="shared" si="398"/>
        <v>1</v>
      </c>
      <c r="CB919">
        <f t="shared" si="399"/>
        <v>0</v>
      </c>
      <c r="CC919">
        <f t="shared" si="400"/>
        <v>0</v>
      </c>
      <c r="CD919">
        <f t="shared" si="401"/>
        <v>0</v>
      </c>
      <c r="CE919">
        <f t="shared" si="402"/>
        <v>0</v>
      </c>
      <c r="CF919">
        <f t="shared" si="403"/>
        <v>0</v>
      </c>
      <c r="CG919">
        <f t="shared" si="378"/>
        <v>133</v>
      </c>
      <c r="CH91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756.69580765824651</v>
      </c>
      <c r="CI919" s="79">
        <f>Table6[[#This Row],[sales]]-CH919</f>
        <v>-81.229554860525695</v>
      </c>
      <c r="CJ919">
        <f>ABS(Table6[[#This Row],[sales]]-CH919)/Table6[[#This Row],[sales]]</f>
        <v>0.12025701435723864</v>
      </c>
      <c r="CK91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731.09575861565861</v>
      </c>
      <c r="CL919" s="79">
        <f>Table6[[#This Row],[sales]]-CK919</f>
        <v>-55.629505817937797</v>
      </c>
      <c r="CM919">
        <f>ABS(Table6[[#This Row],[sales]]-CK919)/Table6[[#This Row],[sales]]</f>
        <v>8.2357194882091242E-2</v>
      </c>
      <c r="CN91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615.45444349068498</v>
      </c>
      <c r="CO919" s="79">
        <f>Table6[[#This Row],[sales]]-CN919</f>
        <v>60.011809307035833</v>
      </c>
      <c r="CP919">
        <f>ABS(Table6[[#This Row],[sales]]-CN919)/Table6[[#This Row],[sales]]</f>
        <v>8.8845014918913098E-2</v>
      </c>
      <c r="CQ91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632.0581470990752</v>
      </c>
      <c r="CR919" s="79">
        <f>Table6[[#This Row],[sales]]-CQ919</f>
        <v>43.408105698645613</v>
      </c>
      <c r="CS919">
        <f>ABS(Table6[[#This Row],[sales]]-CQ919)/Table6[[#This Row],[sales]]</f>
        <v>6.4263914768285052E-2</v>
      </c>
    </row>
    <row r="920" spans="1:97" x14ac:dyDescent="0.2">
      <c r="A920">
        <v>919</v>
      </c>
      <c r="B920" t="s">
        <v>953</v>
      </c>
      <c r="C920" s="5">
        <v>43667</v>
      </c>
      <c r="D920" s="6">
        <v>101.27499044311141</v>
      </c>
      <c r="E920" s="8">
        <f>YEAR(Table6[[#This Row],[Date]])</f>
        <v>2019</v>
      </c>
      <c r="F920" s="6">
        <f>Table6[[#This Row],[TV_State]]+Table6[[#This Row],[Radio_State]]+Table6[[#This Row],[Online]]</f>
        <v>123.78054387491393</v>
      </c>
      <c r="G920" s="6">
        <f t="shared" si="379"/>
        <v>393.98036017749456</v>
      </c>
      <c r="H920" s="6">
        <f>LN(Table6[[#This Row],[PROF TV LING]])</f>
        <v>5.9763010607902753</v>
      </c>
      <c r="I920" s="6">
        <f t="shared" si="380"/>
        <v>4.617839494723027</v>
      </c>
      <c r="J920" s="6">
        <v>15.003702287868355</v>
      </c>
      <c r="K920" s="6">
        <f t="shared" si="385"/>
        <v>47.113856806434129</v>
      </c>
      <c r="L920" s="6">
        <f>0.5*J919+0.5*Table6[[#This Row],[Radio_State]]</f>
        <v>47.511723911583132</v>
      </c>
      <c r="M920" s="6">
        <f>LN(Table6[[#This Row],[RADIO LINGERING ]])</f>
        <v>3.860976499776974</v>
      </c>
      <c r="N920" s="6">
        <f t="shared" si="381"/>
        <v>2.7082969898385882</v>
      </c>
      <c r="O920" s="6">
        <v>7.5018511439341768</v>
      </c>
      <c r="P920" s="6">
        <f t="shared" si="382"/>
        <v>17.203534009775932</v>
      </c>
      <c r="Q920" s="6">
        <f>0.3*O919+0.7*Table6[[#This Row],[Online]]</f>
        <v>17.25425763104861</v>
      </c>
      <c r="R920" s="6">
        <f>LN(Table6[[#This Row],[ONLINE LINGERING]])</f>
        <v>2.8480589322137471</v>
      </c>
      <c r="S920" s="6">
        <f t="shared" si="383"/>
        <v>2.0151498092786428</v>
      </c>
      <c r="T920" s="6">
        <v>548.82781411521592</v>
      </c>
      <c r="U920" s="6">
        <f t="shared" si="384"/>
        <v>6.3077847568242236</v>
      </c>
      <c r="V920" s="8">
        <f>YEAR(Table6[[#This Row],[Date]])</f>
        <v>2019</v>
      </c>
      <c r="W920" s="8">
        <f>WEEKNUM(Table6[[#This Row],[Date]])</f>
        <v>30</v>
      </c>
      <c r="X920" t="s">
        <v>1087</v>
      </c>
      <c r="Y920" s="9">
        <f>Table6[[#This Row],[LNTVLING]]+Table6[[#This Row],[LNRADIOLING]]+Table6[[#This Row],[LNONLINELING]]</f>
        <v>12.685336492780998</v>
      </c>
      <c r="Z920">
        <f t="shared" si="404"/>
        <v>1</v>
      </c>
      <c r="AA920">
        <f t="shared" si="386"/>
        <v>0</v>
      </c>
      <c r="AB920">
        <f t="shared" si="387"/>
        <v>0</v>
      </c>
      <c r="AC920">
        <f t="shared" si="388"/>
        <v>0</v>
      </c>
      <c r="AD920">
        <f t="shared" si="389"/>
        <v>0</v>
      </c>
      <c r="AE920">
        <f t="shared" si="390"/>
        <v>0</v>
      </c>
      <c r="AF920">
        <f t="shared" si="391"/>
        <v>1</v>
      </c>
      <c r="AG920" s="9">
        <f>'[1]1'!J$20+'[1]1'!J$21*Table6[[#This Row],[TV_State]]</f>
        <v>1429.3293064763598</v>
      </c>
      <c r="AH920" s="9">
        <f>Table6[[#This Row],[sales]]-Table6[[#This Row],[Pred_1]]</f>
        <v>-880.50149236114385</v>
      </c>
      <c r="AI920">
        <f>ABS(Table6[[#This Row],[Res_1]])/Table6[[#This Row],[sales]]</f>
        <v>1.6043310300893376</v>
      </c>
      <c r="AJ920" s="9">
        <f>'[1]2'!J$20+'[1]2'!J$21*Table6[[#This Row],[Radio_State]]</f>
        <v>1780.1488793811432</v>
      </c>
      <c r="AK920" s="9">
        <f>Table6[[#This Row],[sales]]-Table6[[#This Row],[ Pred_2 ]]</f>
        <v>-1231.3210652659272</v>
      </c>
      <c r="AL920">
        <f>ABS(Table6[[#This Row],[ Res_2 ]])/Table6[[#This Row],[sales]]</f>
        <v>2.2435471264352409</v>
      </c>
      <c r="AM920" s="10">
        <f>'[1]3'!J$20+'[1]3'!J$21*Data!O920</f>
        <v>1844.0707849053604</v>
      </c>
      <c r="AN920" s="9">
        <f>Table6[[#This Row],[sales]]-Table6[[#This Row],[Pred_3]]</f>
        <v>-1295.2429707901445</v>
      </c>
      <c r="AO920" s="9">
        <f>ABS(Table6[[#This Row],[Res_3]])/Table6[[#This Row],[sales]]</f>
        <v>2.3600169989165907</v>
      </c>
      <c r="AP920" s="9">
        <f>'[1]4'!L$21+'[1]4'!L$27*Table6[[#This Row],[TV_State]]+'[1]4'!L$22*Table6[[#This Row],[NJ_DUM]]+'[1]4'!L$23*Table6[[#This Row],[NY_DUM]]+'[1]4'!L$24*Table6[[#This Row],[PA_DUM]]+'[1]4'!L$25*Table6[[#This Row],[CT_DUM]]+'[1]4'!L$26*Table6[[#This Row],[DL_DUM]]</f>
        <v>260.1692970467472</v>
      </c>
      <c r="AQ920" s="9">
        <f>Table6[[#This Row],[sales]]-Table6[[#This Row],[Pred_4]]</f>
        <v>288.65851706846871</v>
      </c>
      <c r="AR920">
        <f>ABS(Table6[[#This Row],[Res_4]]/Table6[[#This Row],[sales]])</f>
        <v>0.52595460660794857</v>
      </c>
      <c r="AS920" s="9">
        <f>'[1]5'!L$20+'[1]5'!L$26*Table6[[#This Row],[Radio_State]]+'[1]5'!L$21*Table6[[#This Row],[NJ_DUM]]+'[1]5'!L$22*Table6[[#This Row],[NY_DUM]]+'[1]5'!L$23*Table6[[#This Row],[PA_DUM]]+'[1]5'!L$24*Table6[[#This Row],[CT_DUM]]+'[1]5'!L$25*Table6[[#This Row],[DL_DUM]]</f>
        <v>222.82197983540252</v>
      </c>
      <c r="AT920" s="9">
        <f>Table6[[#This Row],[sales]]-Table6[[#This Row],[Pred_5]]</f>
        <v>326.00583427981337</v>
      </c>
      <c r="AU920" s="9">
        <f>ABS(Table6[[#This Row],[Red_5]]/Table6[[#This Row],[sales]])</f>
        <v>0.59400384946848683</v>
      </c>
      <c r="AV920" s="9">
        <f>'[1]6'!L$20+'[1]6'!L$26*Table6[[#This Row],[Online]]+'[1]6'!L$21*Table6[[#This Row],[NJ_DUM]]+'[1]6'!L$22*Table6[[#This Row],[NY_DUM]]+'[1]6'!L$23*Table6[[#This Row],[PA_DUM]]+'[1]6'!L$24*Table6[[#This Row],[CT_DUM]]+'[1]6'!L$25*Table6[[#This Row],[DL_DUM]]</f>
        <v>26.696187317420218</v>
      </c>
      <c r="AW920" s="9">
        <f>Table6[[#This Row],[sales]]-Table6[[#This Row],[Pred_6]]</f>
        <v>522.13162679779566</v>
      </c>
      <c r="AX920" s="9">
        <f>ABS(Table6[[#This Row],[Red_6]]/Table6[[#This Row],[sales]])</f>
        <v>0.95135780907813849</v>
      </c>
      <c r="AY920" s="9">
        <f>'[1]7'!L$21+'[1]7'!L$27*Table6[[#This Row],[LNTV]]+'[1]7'!L$22*Table6[[#This Row],[NJ_DUM]]+'[1]7'!L$23*Table6[[#This Row],[NY_DUM]]+'[1]7'!L$24*Table6[[#This Row],[PA_DUM]]+'[1]7'!L$25*Table6[[#This Row],[CT_DUM]]+'[1]7'!L$26*Table6[[#This Row],[DL_DUM]]</f>
        <v>5.6566934719584268</v>
      </c>
      <c r="AZ920" s="9">
        <f>Table6[[#This Row],[sales]]-Table6[[#This Row],[Pred_7]]</f>
        <v>543.1711206432575</v>
      </c>
      <c r="BA920" s="9">
        <f>ABS(Table6[[#This Row],[Red_7]]/Table6[[#This Row],[sales]])</f>
        <v>0.98969313630527678</v>
      </c>
      <c r="BB920" s="9">
        <f>'[1]8'!O$22+'[1]8'!O$28*Table6[[#This Row],[LNRADIOLING]]+'[1]8'!O$23*Table6[[#This Row],[DL_DUM]]+'[1]8'!O$24*Table6[[#This Row],[CT_DUM]]+'[1]8'!O$25*Table6[[#This Row],[PA_DUM]]+'[1]8'!O$26*Table6[[#This Row],[NY_DUM]]+'[1]8'!O$27*Table6[[#This Row],[NJ_DUM]]</f>
        <v>5.7971938484292238</v>
      </c>
      <c r="BC920" s="9">
        <f>Table6[[#This Row],[sales]]-Table6[[#This Row],[Pred_8]]</f>
        <v>543.03062026678674</v>
      </c>
      <c r="BD920" s="9">
        <f>ABS(Table6[[#This Row],[Red_8]]/Table6[[#This Row],[sales]])</f>
        <v>0.98943713547431078</v>
      </c>
      <c r="BE920" s="9">
        <f>'[1]9'!M$19+'[1]9'!M$21*Table6[[#This Row],[LNONLINE]]+'[1]9'!M$20*Table6[[#This Row],[DL_DUM]]+'[1]9'!M$22*Table6[[#This Row],[CT_DUM]]+'[1]9'!M$23*Table6[[#This Row],[PA_DUM]]+'[1]9'!M$24*Table6[[#This Row],[NY_DUM]]+'[1]9'!M$25*Table6[[#This Row],[NJ_DUM]]</f>
        <v>5.1802816898894859</v>
      </c>
      <c r="BF920" s="9">
        <f>Table6[[#This Row],[sales]]-Table6[[#This Row],[Pred_9]]</f>
        <v>543.6475324253264</v>
      </c>
      <c r="BG920" s="9">
        <f>ABS(Table6[[#This Row],[Red_9]]/Table6[[#This Row],[sales]])</f>
        <v>0.99056118958139749</v>
      </c>
      <c r="BH920" s="9">
        <f>'[1]10'!P$22+'[1]10'!P$30*Table6[[#This Row],[LNTV]]+'[1]10'!P$29*Table6[[#This Row],[LNRADIOLING]]+'[1]10'!P$24*Table6[[#This Row],[LNONLINELING]]+'[1]10'!P$23*Table6[[#This Row],[DL_DUM]]+'[1]10'!P$25*Table6[[#This Row],[CT_DUM]]+'[1]10'!P$26*Table6[[#This Row],[PA_DUM]]+'[1]10'!P$27*Table6[[#This Row],[NY_DUM]]+'[1]10'!P$28*Table6[[#This Row],[NJ_DUM]]</f>
        <v>5.5002520195103299</v>
      </c>
      <c r="BI920" s="9">
        <f>Table6[[#This Row],[sales]]-Table6[[#This Row],[Pred_10]]</f>
        <v>543.32756209570562</v>
      </c>
      <c r="BJ920" s="45">
        <f>ABS(Table6[[#This Row],[Red_10]]/Table6[[#This Row],[sales]])</f>
        <v>0.98997818281426309</v>
      </c>
      <c r="BK920" s="9">
        <f>'[1]11'!P$32+'[1]11'!P$40*Table6[[#This Row],[LNONLINELING]]+'[1]11'!P$39*Table6[[#This Row],[LNRADIOLING]]+'[1]11'!P$38*Table6[[#This Row],[LNTVLING]]+'[1]11'!P$33*Table6[[#This Row],[DL_DUM]]+'[1]11'!P$34*Table6[[#This Row],[CT_DUM]]+'[1]11'!P$35*Table6[[#This Row],[PA_DUM]]+'[1]11'!P$36*Table6[[#This Row],[NY_DUM]]+'[1]11'!P$37*Table6[[#This Row],[NJ_DUM]]</f>
        <v>5.5124367366987901</v>
      </c>
      <c r="BL920" s="9">
        <f>Table6[[#This Row],[sales]]-Table6[[#This Row],[ Pred_11]]</f>
        <v>543.31537737851716</v>
      </c>
      <c r="BM920" s="47">
        <f>ABS(Table6[[#This Row],[ Red_11]]/Table6[[#This Row],[sales]])</f>
        <v>0.98995598146645403</v>
      </c>
      <c r="BN920" s="9">
        <f>'[1]12'!K$22+'[1]12'!K$28*Table6[[#This Row],[COMBINE LN LING]]+'[1]12'!K$23*Table6[[#This Row],[DL_DUM]]+'[1]12'!K$24*Table6[[#This Row],[CT_DUM]]+'[1]12'!K$25*Table6[[#This Row],[PA_DUM]]+'[1]12'!K$26*Table6[[#This Row],[NY_DUM]]+'[1]12'!K$27*Table6[[#This Row],[NJ_DUM]]</f>
        <v>5.5919972541993923</v>
      </c>
      <c r="BO920" s="9">
        <f>Table6[[#This Row],[sales]]-Table6[[#This Row],[ Pred_12]]</f>
        <v>543.23581686101647</v>
      </c>
      <c r="BP920" s="47">
        <f>ABS(Table6[[#This Row],[ Red_12]]/Table6[[#This Row],[sales]])</f>
        <v>0.98981101702504914</v>
      </c>
      <c r="BQ920">
        <f>LN(G920+'2019 Totals and Calculations'!C$18)</f>
        <v>6.6270142273473711</v>
      </c>
      <c r="BR920">
        <f>LN(Table6[[#This Row],[PROF RADIO]]+'2019 Totals and Calculations'!D$18)</f>
        <v>4.6992998790767562</v>
      </c>
      <c r="BS920">
        <f>LN(Table6[[#This Row],[ONLINE LINGERING]]+'2019 Totals and Calculations'!E$18)</f>
        <v>4.1130292725497455</v>
      </c>
      <c r="BT920">
        <f>MONTH(Table6[[#This Row],[Date]])</f>
        <v>7</v>
      </c>
      <c r="BU920">
        <f t="shared" si="392"/>
        <v>0</v>
      </c>
      <c r="BV920">
        <f t="shared" si="393"/>
        <v>0</v>
      </c>
      <c r="BW920">
        <f t="shared" si="394"/>
        <v>0</v>
      </c>
      <c r="BX920">
        <f t="shared" si="395"/>
        <v>0</v>
      </c>
      <c r="BY920">
        <f t="shared" si="396"/>
        <v>0</v>
      </c>
      <c r="BZ920">
        <f t="shared" si="397"/>
        <v>0</v>
      </c>
      <c r="CA920">
        <f t="shared" si="398"/>
        <v>1</v>
      </c>
      <c r="CB920">
        <f t="shared" si="399"/>
        <v>0</v>
      </c>
      <c r="CC920">
        <f t="shared" si="400"/>
        <v>0</v>
      </c>
      <c r="CD920">
        <f t="shared" si="401"/>
        <v>0</v>
      </c>
      <c r="CE920">
        <f t="shared" si="402"/>
        <v>0</v>
      </c>
      <c r="CF920">
        <f t="shared" si="403"/>
        <v>0</v>
      </c>
      <c r="CG920">
        <f t="shared" si="378"/>
        <v>134</v>
      </c>
      <c r="CH92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724.78378620681826</v>
      </c>
      <c r="CI920" s="79">
        <f>Table6[[#This Row],[sales]]-CH920</f>
        <v>-175.95597209160235</v>
      </c>
      <c r="CJ920">
        <f>ABS(Table6[[#This Row],[sales]]-CH920)/Table6[[#This Row],[sales]]</f>
        <v>0.32060323395829893</v>
      </c>
      <c r="CK92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677.38452592815906</v>
      </c>
      <c r="CL920" s="79">
        <f>Table6[[#This Row],[sales]]-CK920</f>
        <v>-128.55671181294315</v>
      </c>
      <c r="CM920">
        <f>ABS(Table6[[#This Row],[sales]]-CK920)/Table6[[#This Row],[sales]]</f>
        <v>0.23423869655766957</v>
      </c>
      <c r="CN92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556.59101378387857</v>
      </c>
      <c r="CO920" s="79">
        <f>Table6[[#This Row],[sales]]-CN920</f>
        <v>-7.7631996686626508</v>
      </c>
      <c r="CP920">
        <f>ABS(Table6[[#This Row],[sales]]-CN920)/Table6[[#This Row],[sales]]</f>
        <v>1.4145055095609486E-2</v>
      </c>
      <c r="CQ92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553.18130723875947</v>
      </c>
      <c r="CR920" s="79">
        <f>Table6[[#This Row],[sales]]-CQ920</f>
        <v>-4.3534931235435579</v>
      </c>
      <c r="CS920">
        <f>ABS(Table6[[#This Row],[sales]]-CQ920)/Table6[[#This Row],[sales]]</f>
        <v>7.9323478358362225E-3</v>
      </c>
    </row>
    <row r="921" spans="1:97" x14ac:dyDescent="0.2">
      <c r="A921">
        <v>920</v>
      </c>
      <c r="B921" t="s">
        <v>953</v>
      </c>
      <c r="C921" s="5">
        <v>43674</v>
      </c>
      <c r="D921" s="6">
        <v>550.98996133876233</v>
      </c>
      <c r="E921" s="8">
        <f>YEAR(Table6[[#This Row],[Date]])</f>
        <v>2019</v>
      </c>
      <c r="F921" s="6">
        <f>Table6[[#This Row],[TV_State]]+Table6[[#This Row],[Radio_State]]+Table6[[#This Row],[Online]]</f>
        <v>673.43217496959846</v>
      </c>
      <c r="G921" s="6">
        <f t="shared" si="379"/>
        <v>441.08324052587488</v>
      </c>
      <c r="H921" s="6">
        <f>LN(Table6[[#This Row],[PROF TV LING]])</f>
        <v>6.0892336116619727</v>
      </c>
      <c r="I921" s="6">
        <f t="shared" si="380"/>
        <v>6.3117165900010344</v>
      </c>
      <c r="J921" s="6">
        <v>81.628142420557396</v>
      </c>
      <c r="K921" s="6">
        <f t="shared" si="385"/>
        <v>64.370999613495769</v>
      </c>
      <c r="L921" s="6">
        <f>0.5*J920+0.5*Table6[[#This Row],[Radio_State]]</f>
        <v>48.315922354212873</v>
      </c>
      <c r="M921" s="6">
        <f>LN(Table6[[#This Row],[RADIO LINGERING ]])</f>
        <v>3.8777611617008612</v>
      </c>
      <c r="N921" s="6">
        <f t="shared" si="381"/>
        <v>4.402174085116596</v>
      </c>
      <c r="O921" s="6">
        <v>40.814071210278698</v>
      </c>
      <c r="P921" s="6">
        <f t="shared" si="382"/>
        <v>33.730910050127868</v>
      </c>
      <c r="Q921" s="6">
        <f>0.3*O920+0.7*Table6[[#This Row],[Online]]</f>
        <v>30.82040519037534</v>
      </c>
      <c r="R921" s="6">
        <f>LN(Table6[[#This Row],[ONLINE LINGERING]])</f>
        <v>3.4281769768002062</v>
      </c>
      <c r="S921" s="6">
        <f t="shared" si="383"/>
        <v>3.7090269045566511</v>
      </c>
      <c r="T921" s="6">
        <v>588.1944002893332</v>
      </c>
      <c r="U921" s="6">
        <f t="shared" si="384"/>
        <v>6.3770575059952401</v>
      </c>
      <c r="V921" s="8">
        <f>YEAR(Table6[[#This Row],[Date]])</f>
        <v>2019</v>
      </c>
      <c r="W921" s="8">
        <f>WEEKNUM(Table6[[#This Row],[Date]])</f>
        <v>31</v>
      </c>
      <c r="X921" t="s">
        <v>1088</v>
      </c>
      <c r="Y921" s="9">
        <f>Table6[[#This Row],[LNTVLING]]+Table6[[#This Row],[LNRADIOLING]]+Table6[[#This Row],[LNONLINELING]]</f>
        <v>13.395171750163041</v>
      </c>
      <c r="Z921">
        <f t="shared" si="404"/>
        <v>1</v>
      </c>
      <c r="AA921">
        <f t="shared" si="386"/>
        <v>0</v>
      </c>
      <c r="AB921">
        <f t="shared" si="387"/>
        <v>0</v>
      </c>
      <c r="AC921">
        <f t="shared" si="388"/>
        <v>0</v>
      </c>
      <c r="AD921">
        <f t="shared" si="389"/>
        <v>0</v>
      </c>
      <c r="AE921">
        <f t="shared" si="390"/>
        <v>0</v>
      </c>
      <c r="AF921">
        <f t="shared" si="391"/>
        <v>1</v>
      </c>
      <c r="AG921" s="9">
        <f>'[1]1'!J$20+'[1]1'!J$21*Table6[[#This Row],[TV_State]]</f>
        <v>1871.592043677864</v>
      </c>
      <c r="AH921" s="9">
        <f>Table6[[#This Row],[sales]]-Table6[[#This Row],[Pred_1]]</f>
        <v>-1283.3976433885309</v>
      </c>
      <c r="AI921">
        <f>ABS(Table6[[#This Row],[Res_1]])/Table6[[#This Row],[sales]]</f>
        <v>2.1819276802996201</v>
      </c>
      <c r="AJ921" s="9">
        <f>'[1]2'!J$20+'[1]2'!J$21*Table6[[#This Row],[Radio_State]]</f>
        <v>2072.6338231913542</v>
      </c>
      <c r="AK921" s="9">
        <f>Table6[[#This Row],[sales]]-Table6[[#This Row],[ Pred_2 ]]</f>
        <v>-1484.4394229020209</v>
      </c>
      <c r="AL921">
        <f>ABS(Table6[[#This Row],[ Res_2 ]])/Table6[[#This Row],[sales]]</f>
        <v>2.5237224668779983</v>
      </c>
      <c r="AM921" s="10">
        <f>'[1]3'!J$20+'[1]3'!J$21*Data!O921</f>
        <v>2036.5261780151725</v>
      </c>
      <c r="AN921" s="9">
        <f>Table6[[#This Row],[sales]]-Table6[[#This Row],[Pred_3]]</f>
        <v>-1448.3317777258394</v>
      </c>
      <c r="AO921" s="9">
        <f>ABS(Table6[[#This Row],[Res_3]])/Table6[[#This Row],[sales]]</f>
        <v>2.4623352024660625</v>
      </c>
      <c r="AP921" s="9">
        <f>'[1]4'!L$21+'[1]4'!L$27*Table6[[#This Row],[TV_State]]+'[1]4'!L$22*Table6[[#This Row],[NJ_DUM]]+'[1]4'!L$23*Table6[[#This Row],[NY_DUM]]+'[1]4'!L$24*Table6[[#This Row],[PA_DUM]]+'[1]4'!L$25*Table6[[#This Row],[CT_DUM]]+'[1]4'!L$26*Table6[[#This Row],[DL_DUM]]</f>
        <v>359.36771533362332</v>
      </c>
      <c r="AQ921" s="9">
        <f>Table6[[#This Row],[sales]]-Table6[[#This Row],[Pred_4]]</f>
        <v>228.82668495570988</v>
      </c>
      <c r="AR921">
        <f>ABS(Table6[[#This Row],[Res_4]]/Table6[[#This Row],[sales]])</f>
        <v>0.38903240976648179</v>
      </c>
      <c r="AS921" s="9">
        <f>'[1]5'!L$20+'[1]5'!L$26*Table6[[#This Row],[Radio_State]]+'[1]5'!L$21*Table6[[#This Row],[NJ_DUM]]+'[1]5'!L$22*Table6[[#This Row],[NY_DUM]]+'[1]5'!L$23*Table6[[#This Row],[PA_DUM]]+'[1]5'!L$24*Table6[[#This Row],[CT_DUM]]+'[1]5'!L$25*Table6[[#This Row],[DL_DUM]]</f>
        <v>340.18728077329331</v>
      </c>
      <c r="AT921" s="9">
        <f>Table6[[#This Row],[sales]]-Table6[[#This Row],[Pred_5]]</f>
        <v>248.00711951603989</v>
      </c>
      <c r="AU921" s="9">
        <f>ABS(Table6[[#This Row],[Red_5]]/Table6[[#This Row],[sales]])</f>
        <v>0.42164141548108081</v>
      </c>
      <c r="AV921" s="9">
        <f>'[1]6'!L$20+'[1]6'!L$26*Table6[[#This Row],[Online]]+'[1]6'!L$21*Table6[[#This Row],[NJ_DUM]]+'[1]6'!L$22*Table6[[#This Row],[NY_DUM]]+'[1]6'!L$23*Table6[[#This Row],[PA_DUM]]+'[1]6'!L$24*Table6[[#This Row],[CT_DUM]]+'[1]6'!L$25*Table6[[#This Row],[DL_DUM]]</f>
        <v>171.67954960185429</v>
      </c>
      <c r="AW921" s="9">
        <f>Table6[[#This Row],[sales]]-Table6[[#This Row],[Pred_6]]</f>
        <v>416.51485068747888</v>
      </c>
      <c r="AX921" s="9">
        <f>ABS(Table6[[#This Row],[Red_6]]/Table6[[#This Row],[sales]])</f>
        <v>0.70812447463388795</v>
      </c>
      <c r="AY921" s="9">
        <f>'[1]7'!L$21+'[1]7'!L$27*Table6[[#This Row],[LNTV]]+'[1]7'!L$22*Table6[[#This Row],[NJ_DUM]]+'[1]7'!L$23*Table6[[#This Row],[NY_DUM]]+'[1]7'!L$24*Table6[[#This Row],[PA_DUM]]+'[1]7'!L$25*Table6[[#This Row],[CT_DUM]]+'[1]7'!L$26*Table6[[#This Row],[DL_DUM]]</f>
        <v>5.8441793933823023</v>
      </c>
      <c r="AZ921" s="9">
        <f>Table6[[#This Row],[sales]]-Table6[[#This Row],[Pred_7]]</f>
        <v>582.35022089595088</v>
      </c>
      <c r="BA921" s="9">
        <f>ABS(Table6[[#This Row],[Red_7]]/Table6[[#This Row],[sales]])</f>
        <v>0.99006420429962005</v>
      </c>
      <c r="BB921" s="9">
        <f>'[1]8'!O$22+'[1]8'!O$28*Table6[[#This Row],[LNRADIOLING]]+'[1]8'!O$23*Table6[[#This Row],[DL_DUM]]+'[1]8'!O$24*Table6[[#This Row],[CT_DUM]]+'[1]8'!O$25*Table6[[#This Row],[PA_DUM]]+'[1]8'!O$26*Table6[[#This Row],[NY_DUM]]+'[1]8'!O$27*Table6[[#This Row],[NJ_DUM]]</f>
        <v>5.7983912820684127</v>
      </c>
      <c r="BC921" s="9">
        <f>Table6[[#This Row],[sales]]-Table6[[#This Row],[Pred_8]]</f>
        <v>582.39600900726475</v>
      </c>
      <c r="BD921" s="9">
        <f>ABS(Table6[[#This Row],[Red_8]]/Table6[[#This Row],[sales]])</f>
        <v>0.99014204950061369</v>
      </c>
      <c r="BE921" s="9">
        <f>'[1]9'!M$19+'[1]9'!M$21*Table6[[#This Row],[LNONLINE]]+'[1]9'!M$20*Table6[[#This Row],[DL_DUM]]+'[1]9'!M$22*Table6[[#This Row],[CT_DUM]]+'[1]9'!M$23*Table6[[#This Row],[PA_DUM]]+'[1]9'!M$24*Table6[[#This Row],[NY_DUM]]+'[1]9'!M$25*Table6[[#This Row],[NJ_DUM]]</f>
        <v>5.7165927278889317</v>
      </c>
      <c r="BF921" s="9">
        <f>Table6[[#This Row],[sales]]-Table6[[#This Row],[Pred_9]]</f>
        <v>582.47780756144425</v>
      </c>
      <c r="BG921" s="9">
        <f>ABS(Table6[[#This Row],[Red_9]]/Table6[[#This Row],[sales]])</f>
        <v>0.99028111671060293</v>
      </c>
      <c r="BH921" s="9">
        <f>'[1]10'!P$22+'[1]10'!P$30*Table6[[#This Row],[LNTV]]+'[1]10'!P$29*Table6[[#This Row],[LNRADIOLING]]+'[1]10'!P$24*Table6[[#This Row],[LNONLINELING]]+'[1]10'!P$23*Table6[[#This Row],[DL_DUM]]+'[1]10'!P$25*Table6[[#This Row],[CT_DUM]]+'[1]10'!P$26*Table6[[#This Row],[PA_DUM]]+'[1]10'!P$27*Table6[[#This Row],[NY_DUM]]+'[1]10'!P$28*Table6[[#This Row],[NJ_DUM]]</f>
        <v>5.7714042362872782</v>
      </c>
      <c r="BI921" s="9">
        <f>Table6[[#This Row],[sales]]-Table6[[#This Row],[Pred_10]]</f>
        <v>582.42299605304595</v>
      </c>
      <c r="BJ921" s="45">
        <f>ABS(Table6[[#This Row],[Red_10]]/Table6[[#This Row],[sales]])</f>
        <v>0.99018793066807798</v>
      </c>
      <c r="BK921" s="9">
        <f>'[1]11'!P$32+'[1]11'!P$40*Table6[[#This Row],[LNONLINELING]]+'[1]11'!P$39*Table6[[#This Row],[LNRADIOLING]]+'[1]11'!P$38*Table6[[#This Row],[LNTVLING]]+'[1]11'!P$33*Table6[[#This Row],[DL_DUM]]+'[1]11'!P$34*Table6[[#This Row],[CT_DUM]]+'[1]11'!P$35*Table6[[#This Row],[PA_DUM]]+'[1]11'!P$36*Table6[[#This Row],[NY_DUM]]+'[1]11'!P$37*Table6[[#This Row],[NJ_DUM]]</f>
        <v>5.7454243084323124</v>
      </c>
      <c r="BL921" s="9">
        <f>Table6[[#This Row],[sales]]-Table6[[#This Row],[ Pred_11]]</f>
        <v>582.44897598090085</v>
      </c>
      <c r="BM921" s="47">
        <f>ABS(Table6[[#This Row],[ Red_11]]/Table6[[#This Row],[sales]])</f>
        <v>0.99023209961603487</v>
      </c>
      <c r="BN921" s="9">
        <f>'[1]12'!K$22+'[1]12'!K$28*Table6[[#This Row],[COMBINE LN LING]]+'[1]12'!K$23*Table6[[#This Row],[DL_DUM]]+'[1]12'!K$24*Table6[[#This Row],[CT_DUM]]+'[1]12'!K$25*Table6[[#This Row],[PA_DUM]]+'[1]12'!K$26*Table6[[#This Row],[NY_DUM]]+'[1]12'!K$27*Table6[[#This Row],[NJ_DUM]]</f>
        <v>5.660308871733724</v>
      </c>
      <c r="BO921" s="9">
        <f>Table6[[#This Row],[sales]]-Table6[[#This Row],[ Pred_12]]</f>
        <v>582.53409141759948</v>
      </c>
      <c r="BP921" s="47">
        <f>ABS(Table6[[#This Row],[ Red_12]]/Table6[[#This Row],[sales]])</f>
        <v>0.99037680591833344</v>
      </c>
      <c r="BQ921">
        <f>LN(G921+'2019 Totals and Calculations'!C$18)</f>
        <v>6.6875159494526155</v>
      </c>
      <c r="BR921">
        <f>LN(Table6[[#This Row],[PROF RADIO]]+'2019 Totals and Calculations'!D$18)</f>
        <v>4.8451894648809128</v>
      </c>
      <c r="BS921">
        <f>LN(Table6[[#This Row],[ONLINE LINGERING]]+'2019 Totals and Calculations'!E$18)</f>
        <v>4.3134502291573931</v>
      </c>
      <c r="BT921">
        <f>MONTH(Table6[[#This Row],[Date]])</f>
        <v>7</v>
      </c>
      <c r="BU921">
        <f t="shared" si="392"/>
        <v>0</v>
      </c>
      <c r="BV921">
        <f t="shared" si="393"/>
        <v>0</v>
      </c>
      <c r="BW921">
        <f t="shared" si="394"/>
        <v>0</v>
      </c>
      <c r="BX921">
        <f t="shared" si="395"/>
        <v>0</v>
      </c>
      <c r="BY921">
        <f t="shared" si="396"/>
        <v>0</v>
      </c>
      <c r="BZ921">
        <f t="shared" si="397"/>
        <v>0</v>
      </c>
      <c r="CA921">
        <f t="shared" si="398"/>
        <v>1</v>
      </c>
      <c r="CB921">
        <f t="shared" si="399"/>
        <v>0</v>
      </c>
      <c r="CC921">
        <f t="shared" si="400"/>
        <v>0</v>
      </c>
      <c r="CD921">
        <f t="shared" si="401"/>
        <v>0</v>
      </c>
      <c r="CE921">
        <f t="shared" si="402"/>
        <v>0</v>
      </c>
      <c r="CF921">
        <f t="shared" si="403"/>
        <v>0</v>
      </c>
      <c r="CG921">
        <f t="shared" si="378"/>
        <v>135</v>
      </c>
      <c r="CH92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739.96745246530497</v>
      </c>
      <c r="CI921" s="79">
        <f>Table6[[#This Row],[sales]]-CH921</f>
        <v>-151.77305217597177</v>
      </c>
      <c r="CJ921">
        <f>ABS(Table6[[#This Row],[sales]]-CH921)/Table6[[#This Row],[sales]]</f>
        <v>0.25803212696570133</v>
      </c>
      <c r="CK92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709.96431916375298</v>
      </c>
      <c r="CL921" s="79">
        <f>Table6[[#This Row],[sales]]-CK921</f>
        <v>-121.76991887441977</v>
      </c>
      <c r="CM921">
        <f>ABS(Table6[[#This Row],[sales]]-CK921)/Table6[[#This Row],[sales]]</f>
        <v>0.20702325424132068</v>
      </c>
      <c r="CN92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595.64191706523638</v>
      </c>
      <c r="CO921" s="79">
        <f>Table6[[#This Row],[sales]]-CN921</f>
        <v>-7.447516775903182</v>
      </c>
      <c r="CP921">
        <f>ABS(Table6[[#This Row],[sales]]-CN921)/Table6[[#This Row],[sales]]</f>
        <v>1.2661658751323955E-2</v>
      </c>
      <c r="CQ92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601.55851344140638</v>
      </c>
      <c r="CR921" s="79">
        <f>Table6[[#This Row],[sales]]-CQ921</f>
        <v>-13.364113152073173</v>
      </c>
      <c r="CS921">
        <f>ABS(Table6[[#This Row],[sales]]-CQ921)/Table6[[#This Row],[sales]]</f>
        <v>2.272057188150611E-2</v>
      </c>
    </row>
    <row r="922" spans="1:97" x14ac:dyDescent="0.2">
      <c r="A922">
        <v>921</v>
      </c>
      <c r="B922" t="s">
        <v>953</v>
      </c>
      <c r="C922" s="5">
        <v>43681</v>
      </c>
      <c r="D922" s="6">
        <v>556.49986095215013</v>
      </c>
      <c r="E922" s="8">
        <f>YEAR(Table6[[#This Row],[Date]])</f>
        <v>2019</v>
      </c>
      <c r="F922" s="6">
        <f>Table6[[#This Row],[TV_State]]+Table6[[#This Row],[Radio_State]]+Table6[[#This Row],[Online]]</f>
        <v>680.16649671929463</v>
      </c>
      <c r="G922" s="6">
        <f t="shared" si="379"/>
        <v>475.70822665375744</v>
      </c>
      <c r="H922" s="6">
        <f>LN(Table6[[#This Row],[PROF TV LING]])</f>
        <v>6.1648046970741897</v>
      </c>
      <c r="I922" s="6">
        <f t="shared" si="380"/>
        <v>6.3216669208542031</v>
      </c>
      <c r="J922" s="6">
        <v>82.444423844762994</v>
      </c>
      <c r="K922" s="6">
        <f t="shared" si="385"/>
        <v>73.407711729129375</v>
      </c>
      <c r="L922" s="6">
        <f>0.5*J921+0.5*Table6[[#This Row],[Radio_State]]</f>
        <v>82.036283132660202</v>
      </c>
      <c r="M922" s="6">
        <f>LN(Table6[[#This Row],[RADIO LINGERING ]])</f>
        <v>4.4071616266276354</v>
      </c>
      <c r="N922" s="6">
        <f t="shared" si="381"/>
        <v>4.4121244159697648</v>
      </c>
      <c r="O922" s="6">
        <v>41.222211922381497</v>
      </c>
      <c r="P922" s="6">
        <f t="shared" si="382"/>
        <v>38.974821360705405</v>
      </c>
      <c r="Q922" s="6">
        <f>0.3*O921+0.7*Table6[[#This Row],[Online]]</f>
        <v>41.099769708750657</v>
      </c>
      <c r="R922" s="6">
        <f>LN(Table6[[#This Row],[ONLINE LINGERING]])</f>
        <v>3.7160025182930765</v>
      </c>
      <c r="S922" s="6">
        <f t="shared" si="383"/>
        <v>3.7189772354098194</v>
      </c>
      <c r="T922" s="6">
        <v>659.13598555875217</v>
      </c>
      <c r="U922" s="6">
        <f t="shared" si="384"/>
        <v>6.4909298645939764</v>
      </c>
      <c r="V922" s="8">
        <f>YEAR(Table6[[#This Row],[Date]])</f>
        <v>2019</v>
      </c>
      <c r="W922" s="8">
        <f>WEEKNUM(Table6[[#This Row],[Date]])</f>
        <v>32</v>
      </c>
      <c r="X922" t="s">
        <v>1089</v>
      </c>
      <c r="Y922" s="9">
        <f>Table6[[#This Row],[LNTVLING]]+Table6[[#This Row],[LNRADIOLING]]+Table6[[#This Row],[LNONLINELING]]</f>
        <v>14.287968841994903</v>
      </c>
      <c r="Z922">
        <f t="shared" si="404"/>
        <v>1</v>
      </c>
      <c r="AA922">
        <f t="shared" si="386"/>
        <v>0</v>
      </c>
      <c r="AB922">
        <f t="shared" si="387"/>
        <v>0</v>
      </c>
      <c r="AC922">
        <f t="shared" si="388"/>
        <v>0</v>
      </c>
      <c r="AD922">
        <f t="shared" si="389"/>
        <v>0</v>
      </c>
      <c r="AE922">
        <f t="shared" si="390"/>
        <v>0</v>
      </c>
      <c r="AF922">
        <f t="shared" si="391"/>
        <v>1</v>
      </c>
      <c r="AG922" s="9">
        <f>'[1]1'!J$20+'[1]1'!J$21*Table6[[#This Row],[TV_State]]</f>
        <v>1877.0106386600796</v>
      </c>
      <c r="AH922" s="9">
        <f>Table6[[#This Row],[sales]]-Table6[[#This Row],[Pred_1]]</f>
        <v>-1217.8746531013276</v>
      </c>
      <c r="AI922">
        <f>ABS(Table6[[#This Row],[Res_1]])/Table6[[#This Row],[sales]]</f>
        <v>1.8476834519494949</v>
      </c>
      <c r="AJ922" s="9">
        <f>'[1]2'!J$20+'[1]2'!J$21*Table6[[#This Row],[Radio_State]]</f>
        <v>2076.2173433832927</v>
      </c>
      <c r="AK922" s="9">
        <f>Table6[[#This Row],[sales]]-Table6[[#This Row],[ Pred_2 ]]</f>
        <v>-1417.0813578245406</v>
      </c>
      <c r="AL922">
        <f>ABS(Table6[[#This Row],[ Res_2 ]])/Table6[[#This Row],[sales]]</f>
        <v>2.1499074377243645</v>
      </c>
      <c r="AM922" s="10">
        <f>'[1]3'!J$20+'[1]3'!J$21*Data!O922</f>
        <v>2038.8841379780756</v>
      </c>
      <c r="AN922" s="9">
        <f>Table6[[#This Row],[sales]]-Table6[[#This Row],[Pred_3]]</f>
        <v>-1379.7481524193236</v>
      </c>
      <c r="AO922" s="9">
        <f>ABS(Table6[[#This Row],[Res_3]])/Table6[[#This Row],[sales]]</f>
        <v>2.0932678273508398</v>
      </c>
      <c r="AP922" s="9">
        <f>'[1]4'!L$21+'[1]4'!L$27*Table6[[#This Row],[TV_State]]+'[1]4'!L$22*Table6[[#This Row],[NJ_DUM]]+'[1]4'!L$23*Table6[[#This Row],[NY_DUM]]+'[1]4'!L$24*Table6[[#This Row],[PA_DUM]]+'[1]4'!L$25*Table6[[#This Row],[CT_DUM]]+'[1]4'!L$26*Table6[[#This Row],[DL_DUM]]</f>
        <v>360.58309254350138</v>
      </c>
      <c r="AQ922" s="9">
        <f>Table6[[#This Row],[sales]]-Table6[[#This Row],[Pred_4]]</f>
        <v>298.55289301525079</v>
      </c>
      <c r="AR922">
        <f>ABS(Table6[[#This Row],[Res_4]]/Table6[[#This Row],[sales]])</f>
        <v>0.45294582537800043</v>
      </c>
      <c r="AS922" s="9">
        <f>'[1]5'!L$20+'[1]5'!L$26*Table6[[#This Row],[Radio_State]]+'[1]5'!L$21*Table6[[#This Row],[NJ_DUM]]+'[1]5'!L$22*Table6[[#This Row],[NY_DUM]]+'[1]5'!L$23*Table6[[#This Row],[PA_DUM]]+'[1]5'!L$24*Table6[[#This Row],[CT_DUM]]+'[1]5'!L$25*Table6[[#This Row],[DL_DUM]]</f>
        <v>341.6252382977558</v>
      </c>
      <c r="AT922" s="9">
        <f>Table6[[#This Row],[sales]]-Table6[[#This Row],[Pred_5]]</f>
        <v>317.51074726099637</v>
      </c>
      <c r="AU922" s="9">
        <f>ABS(Table6[[#This Row],[Red_5]]/Table6[[#This Row],[sales]])</f>
        <v>0.48170749923756817</v>
      </c>
      <c r="AV922" s="9">
        <f>'[1]6'!L$20+'[1]6'!L$26*Table6[[#This Row],[Online]]+'[1]6'!L$21*Table6[[#This Row],[NJ_DUM]]+'[1]6'!L$22*Table6[[#This Row],[NY_DUM]]+'[1]6'!L$23*Table6[[#This Row],[PA_DUM]]+'[1]6'!L$24*Table6[[#This Row],[CT_DUM]]+'[1]6'!L$25*Table6[[#This Row],[DL_DUM]]</f>
        <v>173.4558831097375</v>
      </c>
      <c r="AW922" s="9">
        <f>Table6[[#This Row],[sales]]-Table6[[#This Row],[Pred_6]]</f>
        <v>485.68010244901467</v>
      </c>
      <c r="AX922" s="9">
        <f>ABS(Table6[[#This Row],[Red_6]]/Table6[[#This Row],[sales]])</f>
        <v>0.73684355442572558</v>
      </c>
      <c r="AY922" s="9">
        <f>'[1]7'!L$21+'[1]7'!L$27*Table6[[#This Row],[LNTV]]+'[1]7'!L$22*Table6[[#This Row],[NJ_DUM]]+'[1]7'!L$23*Table6[[#This Row],[NY_DUM]]+'[1]7'!L$24*Table6[[#This Row],[PA_DUM]]+'[1]7'!L$25*Table6[[#This Row],[CT_DUM]]+'[1]7'!L$26*Table6[[#This Row],[DL_DUM]]</f>
        <v>5.8452807406723029</v>
      </c>
      <c r="AZ922" s="9">
        <f>Table6[[#This Row],[sales]]-Table6[[#This Row],[Pred_7]]</f>
        <v>653.29070481807992</v>
      </c>
      <c r="BA922" s="9">
        <f>ABS(Table6[[#This Row],[Red_7]]/Table6[[#This Row],[sales]])</f>
        <v>0.99113190469229628</v>
      </c>
      <c r="BB922" s="9">
        <f>'[1]8'!O$22+'[1]8'!O$28*Table6[[#This Row],[LNRADIOLING]]+'[1]8'!O$23*Table6[[#This Row],[DL_DUM]]+'[1]8'!O$24*Table6[[#This Row],[CT_DUM]]+'[1]8'!O$25*Table6[[#This Row],[PA_DUM]]+'[1]8'!O$26*Table6[[#This Row],[NY_DUM]]+'[1]8'!O$27*Table6[[#This Row],[NJ_DUM]]</f>
        <v>5.8361592113946301</v>
      </c>
      <c r="BC922" s="9">
        <f>Table6[[#This Row],[sales]]-Table6[[#This Row],[Pred_8]]</f>
        <v>653.29982634735757</v>
      </c>
      <c r="BD922" s="9">
        <f>ABS(Table6[[#This Row],[Red_8]]/Table6[[#This Row],[sales]])</f>
        <v>0.99114574330750993</v>
      </c>
      <c r="BE922" s="9">
        <f>'[1]9'!M$19+'[1]9'!M$21*Table6[[#This Row],[LNONLINE]]+'[1]9'!M$20*Table6[[#This Row],[DL_DUM]]+'[1]9'!M$22*Table6[[#This Row],[CT_DUM]]+'[1]9'!M$23*Table6[[#This Row],[PA_DUM]]+'[1]9'!M$24*Table6[[#This Row],[NY_DUM]]+'[1]9'!M$25*Table6[[#This Row],[NJ_DUM]]</f>
        <v>5.7197431762202635</v>
      </c>
      <c r="BF922" s="9">
        <f>Table6[[#This Row],[sales]]-Table6[[#This Row],[Pred_9]]</f>
        <v>653.41624238253189</v>
      </c>
      <c r="BG922" s="9">
        <f>ABS(Table6[[#This Row],[Red_9]]/Table6[[#This Row],[sales]])</f>
        <v>0.99132236245397587</v>
      </c>
      <c r="BH922" s="9">
        <f>'[1]10'!P$22+'[1]10'!P$30*Table6[[#This Row],[LNTV]]+'[1]10'!P$29*Table6[[#This Row],[LNRADIOLING]]+'[1]10'!P$24*Table6[[#This Row],[LNONLINELING]]+'[1]10'!P$23*Table6[[#This Row],[DL_DUM]]+'[1]10'!P$25*Table6[[#This Row],[CT_DUM]]+'[1]10'!P$26*Table6[[#This Row],[PA_DUM]]+'[1]10'!P$27*Table6[[#This Row],[NY_DUM]]+'[1]10'!P$28*Table6[[#This Row],[NJ_DUM]]</f>
        <v>5.7586714218497725</v>
      </c>
      <c r="BI922" s="9">
        <f>Table6[[#This Row],[sales]]-Table6[[#This Row],[Pred_10]]</f>
        <v>653.37731413690244</v>
      </c>
      <c r="BJ922" s="45">
        <f>ABS(Table6[[#This Row],[Red_10]]/Table6[[#This Row],[sales]])</f>
        <v>0.99126330294807363</v>
      </c>
      <c r="BK922" s="9">
        <f>'[1]11'!P$32+'[1]11'!P$40*Table6[[#This Row],[LNONLINELING]]+'[1]11'!P$39*Table6[[#This Row],[LNRADIOLING]]+'[1]11'!P$38*Table6[[#This Row],[LNTVLING]]+'[1]11'!P$33*Table6[[#This Row],[DL_DUM]]+'[1]11'!P$34*Table6[[#This Row],[CT_DUM]]+'[1]11'!P$35*Table6[[#This Row],[PA_DUM]]+'[1]11'!P$36*Table6[[#This Row],[NY_DUM]]+'[1]11'!P$37*Table6[[#This Row],[NJ_DUM]]</f>
        <v>5.7757978713520588</v>
      </c>
      <c r="BL922" s="9">
        <f>Table6[[#This Row],[sales]]-Table6[[#This Row],[ Pred_11]]</f>
        <v>653.36018768740007</v>
      </c>
      <c r="BM922" s="47">
        <f>ABS(Table6[[#This Row],[ Red_11]]/Table6[[#This Row],[sales]])</f>
        <v>0.99123731976724661</v>
      </c>
      <c r="BN922" s="9">
        <f>'[1]12'!K$22+'[1]12'!K$28*Table6[[#This Row],[COMBINE LN LING]]+'[1]12'!K$23*Table6[[#This Row],[DL_DUM]]+'[1]12'!K$24*Table6[[#This Row],[CT_DUM]]+'[1]12'!K$25*Table6[[#This Row],[PA_DUM]]+'[1]12'!K$26*Table6[[#This Row],[NY_DUM]]+'[1]12'!K$27*Table6[[#This Row],[NJ_DUM]]</f>
        <v>5.746227981609886</v>
      </c>
      <c r="BO922" s="9">
        <f>Table6[[#This Row],[sales]]-Table6[[#This Row],[ Pred_12]]</f>
        <v>653.38975757714229</v>
      </c>
      <c r="BP922" s="47">
        <f>ABS(Table6[[#This Row],[ Red_12]]/Table6[[#This Row],[sales]])</f>
        <v>0.9912821813593764</v>
      </c>
      <c r="BQ922">
        <f>LN(G922+'2019 Totals and Calculations'!C$18)</f>
        <v>6.7297664112713784</v>
      </c>
      <c r="BR922">
        <f>LN(Table6[[#This Row],[PROF RADIO]]+'2019 Totals and Calculations'!D$18)</f>
        <v>4.9138606144280592</v>
      </c>
      <c r="BS922">
        <f>LN(Table6[[#This Row],[ONLINE LINGERING]]+'2019 Totals and Calculations'!E$18)</f>
        <v>4.4423822060286007</v>
      </c>
      <c r="BT922">
        <f>MONTH(Table6[[#This Row],[Date]])</f>
        <v>8</v>
      </c>
      <c r="BU922">
        <f t="shared" si="392"/>
        <v>0</v>
      </c>
      <c r="BV922">
        <f t="shared" si="393"/>
        <v>0</v>
      </c>
      <c r="BW922">
        <f t="shared" si="394"/>
        <v>0</v>
      </c>
      <c r="BX922">
        <f t="shared" si="395"/>
        <v>0</v>
      </c>
      <c r="BY922">
        <f t="shared" si="396"/>
        <v>0</v>
      </c>
      <c r="BZ922">
        <f t="shared" si="397"/>
        <v>0</v>
      </c>
      <c r="CA922">
        <f t="shared" si="398"/>
        <v>0</v>
      </c>
      <c r="CB922">
        <f t="shared" si="399"/>
        <v>1</v>
      </c>
      <c r="CC922">
        <f t="shared" si="400"/>
        <v>0</v>
      </c>
      <c r="CD922">
        <f t="shared" si="401"/>
        <v>0</v>
      </c>
      <c r="CE922">
        <f t="shared" si="402"/>
        <v>0</v>
      </c>
      <c r="CF922">
        <f t="shared" si="403"/>
        <v>0</v>
      </c>
      <c r="CG922">
        <f t="shared" si="378"/>
        <v>136</v>
      </c>
      <c r="CH92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773.21865405504229</v>
      </c>
      <c r="CI922" s="79">
        <f>Table6[[#This Row],[sales]]-CH922</f>
        <v>-114.08266849629013</v>
      </c>
      <c r="CJ922">
        <f>ABS(Table6[[#This Row],[sales]]-CH922)/Table6[[#This Row],[sales]]</f>
        <v>0.17307910809873595</v>
      </c>
      <c r="CK92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768.59335773091686</v>
      </c>
      <c r="CL922" s="79">
        <f>Table6[[#This Row],[sales]]-CK922</f>
        <v>-109.4573721721647</v>
      </c>
      <c r="CM922">
        <f>ABS(Table6[[#This Row],[sales]]-CK922)/Table6[[#This Row],[sales]]</f>
        <v>0.16606189704447294</v>
      </c>
      <c r="CN92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616.74636591038461</v>
      </c>
      <c r="CO922" s="79">
        <f>Table6[[#This Row],[sales]]-CN922</f>
        <v>42.389619648367557</v>
      </c>
      <c r="CP922">
        <f>ABS(Table6[[#This Row],[sales]]-CN922)/Table6[[#This Row],[sales]]</f>
        <v>6.4310886641143872E-2</v>
      </c>
      <c r="CQ92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632.21915639905308</v>
      </c>
      <c r="CR922" s="79">
        <f>Table6[[#This Row],[sales]]-CQ922</f>
        <v>26.916829159699091</v>
      </c>
      <c r="CS922">
        <f>ABS(Table6[[#This Row],[sales]]-CQ922)/Table6[[#This Row],[sales]]</f>
        <v>4.0836534113490391E-2</v>
      </c>
    </row>
    <row r="923" spans="1:97" x14ac:dyDescent="0.2">
      <c r="A923">
        <v>922</v>
      </c>
      <c r="B923" t="s">
        <v>953</v>
      </c>
      <c r="C923" s="5">
        <v>43688</v>
      </c>
      <c r="D923" s="6">
        <v>562.06485956167148</v>
      </c>
      <c r="E923" s="8">
        <f>YEAR(Table6[[#This Row],[Date]])</f>
        <v>2019</v>
      </c>
      <c r="F923" s="6">
        <f>Table6[[#This Row],[TV_State]]+Table6[[#This Row],[Radio_State]]+Table6[[#This Row],[Online]]</f>
        <v>686.96816168648741</v>
      </c>
      <c r="G923" s="6">
        <f t="shared" si="379"/>
        <v>501.61521652613158</v>
      </c>
      <c r="H923" s="6">
        <f>LN(Table6[[#This Row],[PROF TV LING]])</f>
        <v>6.2178333248357207</v>
      </c>
      <c r="I923" s="6">
        <f t="shared" si="380"/>
        <v>6.331617251707371</v>
      </c>
      <c r="J923" s="6">
        <v>83.268868083210606</v>
      </c>
      <c r="K923" s="6">
        <f t="shared" si="385"/>
        <v>78.33828990616999</v>
      </c>
      <c r="L923" s="6">
        <f>0.5*J922+0.5*Table6[[#This Row],[Radio_State]]</f>
        <v>82.856645963986807</v>
      </c>
      <c r="M923" s="6">
        <f>LN(Table6[[#This Row],[RADIO LINGERING ]])</f>
        <v>4.4171119574808033</v>
      </c>
      <c r="N923" s="6">
        <f t="shared" si="381"/>
        <v>4.4220747468229327</v>
      </c>
      <c r="O923" s="6">
        <v>41.634434041605303</v>
      </c>
      <c r="P923" s="6">
        <f t="shared" si="382"/>
        <v>40.836550237335331</v>
      </c>
      <c r="Q923" s="6">
        <f>0.3*O922+0.7*Table6[[#This Row],[Online]]</f>
        <v>41.510767405838159</v>
      </c>
      <c r="R923" s="6">
        <f>LN(Table6[[#This Row],[ONLINE LINGERING]])</f>
        <v>3.7259528491462444</v>
      </c>
      <c r="S923" s="6">
        <f t="shared" si="383"/>
        <v>3.7289275662629873</v>
      </c>
      <c r="T923" s="6">
        <v>676.96500219889151</v>
      </c>
      <c r="U923" s="6">
        <f t="shared" si="384"/>
        <v>6.5176195761534084</v>
      </c>
      <c r="V923" s="8">
        <f>YEAR(Table6[[#This Row],[Date]])</f>
        <v>2019</v>
      </c>
      <c r="W923" s="8">
        <f>WEEKNUM(Table6[[#This Row],[Date]])</f>
        <v>33</v>
      </c>
      <c r="X923" t="s">
        <v>1090</v>
      </c>
      <c r="Y923" s="9">
        <f>Table6[[#This Row],[LNTVLING]]+Table6[[#This Row],[LNRADIOLING]]+Table6[[#This Row],[LNONLINELING]]</f>
        <v>14.360898131462768</v>
      </c>
      <c r="Z923">
        <f t="shared" si="404"/>
        <v>1</v>
      </c>
      <c r="AA923">
        <f t="shared" si="386"/>
        <v>0</v>
      </c>
      <c r="AB923">
        <f t="shared" si="387"/>
        <v>0</v>
      </c>
      <c r="AC923">
        <f t="shared" si="388"/>
        <v>0</v>
      </c>
      <c r="AD923">
        <f t="shared" si="389"/>
        <v>0</v>
      </c>
      <c r="AE923">
        <f t="shared" si="390"/>
        <v>0</v>
      </c>
      <c r="AF923">
        <f t="shared" si="391"/>
        <v>1</v>
      </c>
      <c r="AG923" s="9">
        <f>'[1]1'!J$20+'[1]1'!J$21*Table6[[#This Row],[TV_State]]</f>
        <v>1882.4834195921171</v>
      </c>
      <c r="AH923" s="9">
        <f>Table6[[#This Row],[sales]]-Table6[[#This Row],[Pred_1]]</f>
        <v>-1205.5184173932257</v>
      </c>
      <c r="AI923">
        <f>ABS(Table6[[#This Row],[Res_1]])/Table6[[#This Row],[sales]]</f>
        <v>1.7807691881818224</v>
      </c>
      <c r="AJ923" s="9">
        <f>'[1]2'!J$20+'[1]2'!J$21*Table6[[#This Row],[Radio_State]]</f>
        <v>2079.8366987771506</v>
      </c>
      <c r="AK923" s="9">
        <f>Table6[[#This Row],[sales]]-Table6[[#This Row],[ Pred_2 ]]</f>
        <v>-1402.8716965782592</v>
      </c>
      <c r="AL923">
        <f>ABS(Table6[[#This Row],[ Res_2 ]])/Table6[[#This Row],[sales]]</f>
        <v>2.0722957494427416</v>
      </c>
      <c r="AM923" s="10">
        <f>'[1]3'!J$20+'[1]3'!J$21*Data!O923</f>
        <v>2041.2656775406078</v>
      </c>
      <c r="AN923" s="9">
        <f>Table6[[#This Row],[sales]]-Table6[[#This Row],[Pred_3]]</f>
        <v>-1364.3006753417162</v>
      </c>
      <c r="AO923" s="9">
        <f>ABS(Table6[[#This Row],[Res_3]])/Table6[[#This Row],[sales]]</f>
        <v>2.0153193605433777</v>
      </c>
      <c r="AP923" s="9">
        <f>'[1]4'!L$21+'[1]4'!L$27*Table6[[#This Row],[TV_State]]+'[1]4'!L$22*Table6[[#This Row],[NJ_DUM]]+'[1]4'!L$23*Table6[[#This Row],[NY_DUM]]+'[1]4'!L$24*Table6[[#This Row],[PA_DUM]]+'[1]4'!L$25*Table6[[#This Row],[CT_DUM]]+'[1]4'!L$26*Table6[[#This Row],[DL_DUM]]</f>
        <v>361.81062352547815</v>
      </c>
      <c r="AQ923" s="9">
        <f>Table6[[#This Row],[sales]]-Table6[[#This Row],[Pred_4]]</f>
        <v>315.15437867341336</v>
      </c>
      <c r="AR923">
        <f>ABS(Table6[[#This Row],[Res_4]]/Table6[[#This Row],[sales]])</f>
        <v>0.46554013523556037</v>
      </c>
      <c r="AS923" s="9">
        <f>'[1]5'!L$20+'[1]5'!L$26*Table6[[#This Row],[Radio_State]]+'[1]5'!L$21*Table6[[#This Row],[NJ_DUM]]+'[1]5'!L$22*Table6[[#This Row],[NY_DUM]]+'[1]5'!L$23*Table6[[#This Row],[PA_DUM]]+'[1]5'!L$24*Table6[[#This Row],[CT_DUM]]+'[1]5'!L$25*Table6[[#This Row],[DL_DUM]]</f>
        <v>343.07757539746279</v>
      </c>
      <c r="AT923" s="9">
        <f>Table6[[#This Row],[sales]]-Table6[[#This Row],[Pred_5]]</f>
        <v>333.88742680142872</v>
      </c>
      <c r="AU923" s="9">
        <f>ABS(Table6[[#This Row],[Red_5]]/Table6[[#This Row],[sales]])</f>
        <v>0.49321224245996248</v>
      </c>
      <c r="AV923" s="9">
        <f>'[1]6'!L$20+'[1]6'!L$26*Table6[[#This Row],[Online]]+'[1]6'!L$21*Table6[[#This Row],[NJ_DUM]]+'[1]6'!L$22*Table6[[#This Row],[NY_DUM]]+'[1]6'!L$23*Table6[[#This Row],[PA_DUM]]+'[1]6'!L$24*Table6[[#This Row],[CT_DUM]]+'[1]6'!L$25*Table6[[#This Row],[DL_DUM]]</f>
        <v>175.24997995269945</v>
      </c>
      <c r="AW923" s="9">
        <f>Table6[[#This Row],[sales]]-Table6[[#This Row],[Pred_6]]</f>
        <v>501.71502224619206</v>
      </c>
      <c r="AX923" s="9">
        <f>ABS(Table6[[#This Row],[Red_6]]/Table6[[#This Row],[sales]])</f>
        <v>0.74112401766197777</v>
      </c>
      <c r="AY923" s="9">
        <f>'[1]7'!L$21+'[1]7'!L$27*Table6[[#This Row],[LNTV]]+'[1]7'!L$22*Table6[[#This Row],[NJ_DUM]]+'[1]7'!L$23*Table6[[#This Row],[NY_DUM]]+'[1]7'!L$24*Table6[[#This Row],[PA_DUM]]+'[1]7'!L$25*Table6[[#This Row],[CT_DUM]]+'[1]7'!L$26*Table6[[#This Row],[DL_DUM]]</f>
        <v>5.8463820879623034</v>
      </c>
      <c r="AZ923" s="9">
        <f>Table6[[#This Row],[sales]]-Table6[[#This Row],[Pred_7]]</f>
        <v>671.11862011092921</v>
      </c>
      <c r="BA923" s="9">
        <f>ABS(Table6[[#This Row],[Red_7]]/Table6[[#This Row],[sales]])</f>
        <v>0.99136383406974904</v>
      </c>
      <c r="BB923" s="9">
        <f>'[1]8'!O$22+'[1]8'!O$28*Table6[[#This Row],[LNRADIOLING]]+'[1]8'!O$23*Table6[[#This Row],[DL_DUM]]+'[1]8'!O$24*Table6[[#This Row],[CT_DUM]]+'[1]8'!O$25*Table6[[#This Row],[PA_DUM]]+'[1]8'!O$26*Table6[[#This Row],[NY_DUM]]+'[1]8'!O$27*Table6[[#This Row],[NJ_DUM]]</f>
        <v>5.8368690773984069</v>
      </c>
      <c r="BC923" s="9">
        <f>Table6[[#This Row],[sales]]-Table6[[#This Row],[Pred_8]]</f>
        <v>671.12813312149308</v>
      </c>
      <c r="BD923" s="9">
        <f>ABS(Table6[[#This Row],[Red_8]]/Table6[[#This Row],[sales]])</f>
        <v>0.99137788651047054</v>
      </c>
      <c r="BE923" s="9">
        <f>'[1]9'!M$19+'[1]9'!M$21*Table6[[#This Row],[LNONLINE]]+'[1]9'!M$20*Table6[[#This Row],[DL_DUM]]+'[1]9'!M$22*Table6[[#This Row],[CT_DUM]]+'[1]9'!M$23*Table6[[#This Row],[PA_DUM]]+'[1]9'!M$24*Table6[[#This Row],[NY_DUM]]+'[1]9'!M$25*Table6[[#This Row],[NJ_DUM]]</f>
        <v>5.7228936245515962</v>
      </c>
      <c r="BF923" s="9">
        <f>Table6[[#This Row],[sales]]-Table6[[#This Row],[Pred_9]]</f>
        <v>671.24210857433991</v>
      </c>
      <c r="BG923" s="9">
        <f>ABS(Table6[[#This Row],[Red_9]]/Table6[[#This Row],[sales]])</f>
        <v>0.99154624891100318</v>
      </c>
      <c r="BH923" s="9">
        <f>'[1]10'!P$22+'[1]10'!P$30*Table6[[#This Row],[LNTV]]+'[1]10'!P$29*Table6[[#This Row],[LNRADIOLING]]+'[1]10'!P$24*Table6[[#This Row],[LNONLINELING]]+'[1]10'!P$23*Table6[[#This Row],[DL_DUM]]+'[1]10'!P$25*Table6[[#This Row],[CT_DUM]]+'[1]10'!P$26*Table6[[#This Row],[PA_DUM]]+'[1]10'!P$27*Table6[[#This Row],[NY_DUM]]+'[1]10'!P$28*Table6[[#This Row],[NJ_DUM]]</f>
        <v>5.7604825051259905</v>
      </c>
      <c r="BI923" s="9">
        <f>Table6[[#This Row],[sales]]-Table6[[#This Row],[Pred_10]]</f>
        <v>671.20451969376552</v>
      </c>
      <c r="BJ923" s="45">
        <f>ABS(Table6[[#This Row],[Red_10]]/Table6[[#This Row],[sales]])</f>
        <v>0.99149072332186294</v>
      </c>
      <c r="BK923" s="9">
        <f>'[1]11'!P$32+'[1]11'!P$40*Table6[[#This Row],[LNONLINELING]]+'[1]11'!P$39*Table6[[#This Row],[LNRADIOLING]]+'[1]11'!P$38*Table6[[#This Row],[LNTVLING]]+'[1]11'!P$33*Table6[[#This Row],[DL_DUM]]+'[1]11'!P$34*Table6[[#This Row],[CT_DUM]]+'[1]11'!P$35*Table6[[#This Row],[PA_DUM]]+'[1]11'!P$36*Table6[[#This Row],[NY_DUM]]+'[1]11'!P$37*Table6[[#This Row],[NJ_DUM]]</f>
        <v>5.769656951719659</v>
      </c>
      <c r="BL923" s="9">
        <f>Table6[[#This Row],[sales]]-Table6[[#This Row],[ Pred_11]]</f>
        <v>671.19534524717187</v>
      </c>
      <c r="BM923" s="47">
        <f>ABS(Table6[[#This Row],[ Red_11]]/Table6[[#This Row],[sales]])</f>
        <v>0.99147717100148625</v>
      </c>
      <c r="BN923" s="9">
        <f>'[1]12'!K$22+'[1]12'!K$28*Table6[[#This Row],[COMBINE LN LING]]+'[1]12'!K$23*Table6[[#This Row],[DL_DUM]]+'[1]12'!K$24*Table6[[#This Row],[CT_DUM]]+'[1]12'!K$25*Table6[[#This Row],[PA_DUM]]+'[1]12'!K$26*Table6[[#This Row],[NY_DUM]]+'[1]12'!K$27*Table6[[#This Row],[NJ_DUM]]</f>
        <v>5.753246395639577</v>
      </c>
      <c r="BO923" s="9">
        <f>Table6[[#This Row],[sales]]-Table6[[#This Row],[ Pred_12]]</f>
        <v>671.21175580325189</v>
      </c>
      <c r="BP923" s="47">
        <f>ABS(Table6[[#This Row],[ Red_12]]/Table6[[#This Row],[sales]])</f>
        <v>0.99150141236703204</v>
      </c>
      <c r="BQ923">
        <f>LN(G923+'2019 Totals and Calculations'!C$18)</f>
        <v>6.760250981853142</v>
      </c>
      <c r="BR923">
        <f>LN(Table6[[#This Row],[PROF RADIO]]+'2019 Totals and Calculations'!D$18)</f>
        <v>4.9494309855409551</v>
      </c>
      <c r="BS923">
        <f>LN(Table6[[#This Row],[ONLINE LINGERING]]+'2019 Totals and Calculations'!E$18)</f>
        <v>4.4472071155400599</v>
      </c>
      <c r="BT923">
        <f>MONTH(Table6[[#This Row],[Date]])</f>
        <v>8</v>
      </c>
      <c r="BU923">
        <f t="shared" si="392"/>
        <v>0</v>
      </c>
      <c r="BV923">
        <f t="shared" si="393"/>
        <v>0</v>
      </c>
      <c r="BW923">
        <f t="shared" si="394"/>
        <v>0</v>
      </c>
      <c r="BX923">
        <f t="shared" si="395"/>
        <v>0</v>
      </c>
      <c r="BY923">
        <f t="shared" si="396"/>
        <v>0</v>
      </c>
      <c r="BZ923">
        <f t="shared" si="397"/>
        <v>0</v>
      </c>
      <c r="CA923">
        <f t="shared" si="398"/>
        <v>0</v>
      </c>
      <c r="CB923">
        <f t="shared" si="399"/>
        <v>1</v>
      </c>
      <c r="CC923">
        <f t="shared" si="400"/>
        <v>0</v>
      </c>
      <c r="CD923">
        <f t="shared" si="401"/>
        <v>0</v>
      </c>
      <c r="CE923">
        <f t="shared" si="402"/>
        <v>0</v>
      </c>
      <c r="CF923">
        <f t="shared" si="403"/>
        <v>0</v>
      </c>
      <c r="CG923">
        <f t="shared" si="378"/>
        <v>137</v>
      </c>
      <c r="CH92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782.38724695166422</v>
      </c>
      <c r="CI923" s="79">
        <f>Table6[[#This Row],[sales]]-CH923</f>
        <v>-105.42224475277271</v>
      </c>
      <c r="CJ923">
        <f>ABS(Table6[[#This Row],[sales]]-CH923)/Table6[[#This Row],[sales]]</f>
        <v>0.15572776201183852</v>
      </c>
      <c r="CK92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778.78077617642123</v>
      </c>
      <c r="CL923" s="79">
        <f>Table6[[#This Row],[sales]]-CK923</f>
        <v>-101.81577397752972</v>
      </c>
      <c r="CM923">
        <f>ABS(Table6[[#This Row],[sales]]-CK923)/Table6[[#This Row],[sales]]</f>
        <v>0.1504003510474185</v>
      </c>
      <c r="CN92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619.17467668854351</v>
      </c>
      <c r="CO923" s="79">
        <f>Table6[[#This Row],[sales]]-CN923</f>
        <v>57.790325510347998</v>
      </c>
      <c r="CP923">
        <f>ABS(Table6[[#This Row],[sales]]-CN923)/Table6[[#This Row],[sales]]</f>
        <v>8.5366784579166868E-2</v>
      </c>
      <c r="CQ92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639.80243765390571</v>
      </c>
      <c r="CR923" s="79">
        <f>Table6[[#This Row],[sales]]-CQ923</f>
        <v>37.162564544985798</v>
      </c>
      <c r="CS923">
        <f>ABS(Table6[[#This Row],[sales]]-CQ923)/Table6[[#This Row],[sales]]</f>
        <v>5.489584310012452E-2</v>
      </c>
    </row>
    <row r="924" spans="1:97" x14ac:dyDescent="0.2">
      <c r="A924">
        <v>923</v>
      </c>
      <c r="B924" t="s">
        <v>953</v>
      </c>
      <c r="C924" s="5">
        <v>43695</v>
      </c>
      <c r="D924" s="6">
        <v>567.68550815728827</v>
      </c>
      <c r="E924" s="8">
        <f>YEAR(Table6[[#This Row],[Date]])</f>
        <v>2019</v>
      </c>
      <c r="F924" s="6">
        <f>Table6[[#This Row],[TV_State]]+Table6[[#This Row],[Radio_State]]+Table6[[#This Row],[Online]]</f>
        <v>693.83784330335232</v>
      </c>
      <c r="G924" s="6">
        <f t="shared" si="379"/>
        <v>521.43630401547853</v>
      </c>
      <c r="H924" s="6">
        <f>LN(Table6[[#This Row],[PROF TV LING]])</f>
        <v>6.2565871270299924</v>
      </c>
      <c r="I924" s="6">
        <f t="shared" si="380"/>
        <v>6.3415675825605389</v>
      </c>
      <c r="J924" s="6">
        <v>84.101556764042712</v>
      </c>
      <c r="K924" s="6">
        <f t="shared" si="385"/>
        <v>81.219923335106358</v>
      </c>
      <c r="L924" s="6">
        <f>0.5*J923+0.5*Table6[[#This Row],[Radio_State]]</f>
        <v>83.685212423626666</v>
      </c>
      <c r="M924" s="6">
        <f>LN(Table6[[#This Row],[RADIO LINGERING ]])</f>
        <v>4.4270622883339712</v>
      </c>
      <c r="N924" s="6">
        <f t="shared" si="381"/>
        <v>4.4320250776761005</v>
      </c>
      <c r="O924" s="6">
        <v>42.050778382021356</v>
      </c>
      <c r="P924" s="6">
        <f t="shared" si="382"/>
        <v>41.686509938615544</v>
      </c>
      <c r="Q924" s="6">
        <f>0.3*O923+0.7*Table6[[#This Row],[Online]]</f>
        <v>41.925875079896535</v>
      </c>
      <c r="R924" s="6">
        <f>LN(Table6[[#This Row],[ONLINE LINGERING]])</f>
        <v>3.7359031799994122</v>
      </c>
      <c r="S924" s="6">
        <f t="shared" si="383"/>
        <v>3.7388778971161551</v>
      </c>
      <c r="T924" s="6">
        <v>608.14190773433756</v>
      </c>
      <c r="U924" s="6">
        <f t="shared" si="384"/>
        <v>6.410408255611264</v>
      </c>
      <c r="V924" s="8">
        <f>YEAR(Table6[[#This Row],[Date]])</f>
        <v>2019</v>
      </c>
      <c r="W924" s="8">
        <f>WEEKNUM(Table6[[#This Row],[Date]])</f>
        <v>34</v>
      </c>
      <c r="X924" t="s">
        <v>1091</v>
      </c>
      <c r="Y924" s="9">
        <f>Table6[[#This Row],[LNTVLING]]+Table6[[#This Row],[LNRADIOLING]]+Table6[[#This Row],[LNONLINELING]]</f>
        <v>14.419552595363374</v>
      </c>
      <c r="Z924">
        <f t="shared" si="404"/>
        <v>1</v>
      </c>
      <c r="AA924">
        <f t="shared" si="386"/>
        <v>0</v>
      </c>
      <c r="AB924">
        <f t="shared" si="387"/>
        <v>0</v>
      </c>
      <c r="AC924">
        <f t="shared" si="388"/>
        <v>0</v>
      </c>
      <c r="AD924">
        <f t="shared" si="389"/>
        <v>0</v>
      </c>
      <c r="AE924">
        <f t="shared" si="390"/>
        <v>0</v>
      </c>
      <c r="AF924">
        <f t="shared" si="391"/>
        <v>1</v>
      </c>
      <c r="AG924" s="9">
        <f>'[1]1'!J$20+'[1]1'!J$21*Table6[[#This Row],[TV_State]]</f>
        <v>1888.010928333475</v>
      </c>
      <c r="AH924" s="9">
        <f>Table6[[#This Row],[sales]]-Table6[[#This Row],[Pred_1]]</f>
        <v>-1279.8690205991375</v>
      </c>
      <c r="AI924">
        <f>ABS(Table6[[#This Row],[Res_1]])/Table6[[#This Row],[sales]]</f>
        <v>2.1045565259058567</v>
      </c>
      <c r="AJ924" s="9">
        <f>'[1]2'!J$20+'[1]2'!J$21*Table6[[#This Row],[Radio_State]]</f>
        <v>2083.492247724947</v>
      </c>
      <c r="AK924" s="9">
        <f>Table6[[#This Row],[sales]]-Table6[[#This Row],[ Pred_2 ]]</f>
        <v>-1475.3503399906094</v>
      </c>
      <c r="AL924">
        <f>ABS(Table6[[#This Row],[ Res_2 ]])/Table6[[#This Row],[sales]]</f>
        <v>2.4259968294030241</v>
      </c>
      <c r="AM924" s="10">
        <f>'[1]3'!J$20+'[1]3'!J$21*Data!O924</f>
        <v>2043.6710324987653</v>
      </c>
      <c r="AN924" s="9">
        <f>Table6[[#This Row],[sales]]-Table6[[#This Row],[Pred_3]]</f>
        <v>-1435.5291247644277</v>
      </c>
      <c r="AO924" s="9">
        <f>ABS(Table6[[#This Row],[Res_3]])/Table6[[#This Row],[sales]]</f>
        <v>2.3605166927445631</v>
      </c>
      <c r="AP924" s="9">
        <f>'[1]4'!L$21+'[1]4'!L$27*Table6[[#This Row],[TV_State]]+'[1]4'!L$22*Table6[[#This Row],[NJ_DUM]]+'[1]4'!L$23*Table6[[#This Row],[NY_DUM]]+'[1]4'!L$24*Table6[[#This Row],[PA_DUM]]+'[1]4'!L$25*Table6[[#This Row],[CT_DUM]]+'[1]4'!L$26*Table6[[#This Row],[DL_DUM]]</f>
        <v>363.05042981727468</v>
      </c>
      <c r="AQ924" s="9">
        <f>Table6[[#This Row],[sales]]-Table6[[#This Row],[Pred_4]]</f>
        <v>245.09147791706289</v>
      </c>
      <c r="AR924">
        <f>ABS(Table6[[#This Row],[Res_4]]/Table6[[#This Row],[sales]])</f>
        <v>0.40301691891315827</v>
      </c>
      <c r="AS924" s="9">
        <f>'[1]5'!L$20+'[1]5'!L$26*Table6[[#This Row],[Radio_State]]+'[1]5'!L$21*Table6[[#This Row],[NJ_DUM]]+'[1]5'!L$22*Table6[[#This Row],[NY_DUM]]+'[1]5'!L$23*Table6[[#This Row],[PA_DUM]]+'[1]5'!L$24*Table6[[#This Row],[CT_DUM]]+'[1]5'!L$25*Table6[[#This Row],[DL_DUM]]</f>
        <v>344.54443586816694</v>
      </c>
      <c r="AT924" s="9">
        <f>Table6[[#This Row],[sales]]-Table6[[#This Row],[Pred_5]]</f>
        <v>263.59747186617062</v>
      </c>
      <c r="AU924" s="9">
        <f>ABS(Table6[[#This Row],[Red_5]]/Table6[[#This Row],[sales]])</f>
        <v>0.43344730648183072</v>
      </c>
      <c r="AV924" s="9">
        <f>'[1]6'!L$20+'[1]6'!L$26*Table6[[#This Row],[Online]]+'[1]6'!L$21*Table6[[#This Row],[NJ_DUM]]+'[1]6'!L$22*Table6[[#This Row],[NY_DUM]]+'[1]6'!L$23*Table6[[#This Row],[PA_DUM]]+'[1]6'!L$24*Table6[[#This Row],[CT_DUM]]+'[1]6'!L$25*Table6[[#This Row],[DL_DUM]]</f>
        <v>177.06201776409105</v>
      </c>
      <c r="AW924" s="9">
        <f>Table6[[#This Row],[sales]]-Table6[[#This Row],[Pred_6]]</f>
        <v>431.07988997024654</v>
      </c>
      <c r="AX924" s="9">
        <f>ABS(Table6[[#This Row],[Red_6]]/Table6[[#This Row],[sales]])</f>
        <v>0.70884753128797806</v>
      </c>
      <c r="AY924" s="9">
        <f>'[1]7'!L$21+'[1]7'!L$27*Table6[[#This Row],[LNTV]]+'[1]7'!L$22*Table6[[#This Row],[NJ_DUM]]+'[1]7'!L$23*Table6[[#This Row],[NY_DUM]]+'[1]7'!L$24*Table6[[#This Row],[PA_DUM]]+'[1]7'!L$25*Table6[[#This Row],[CT_DUM]]+'[1]7'!L$26*Table6[[#This Row],[DL_DUM]]</f>
        <v>5.847483435252304</v>
      </c>
      <c r="AZ924" s="9">
        <f>Table6[[#This Row],[sales]]-Table6[[#This Row],[Pred_7]]</f>
        <v>602.29442429908522</v>
      </c>
      <c r="BA924" s="9">
        <f>ABS(Table6[[#This Row],[Red_7]]/Table6[[#This Row],[sales]])</f>
        <v>0.9903846727862623</v>
      </c>
      <c r="BB924" s="9">
        <f>'[1]8'!O$22+'[1]8'!O$28*Table6[[#This Row],[LNRADIOLING]]+'[1]8'!O$23*Table6[[#This Row],[DL_DUM]]+'[1]8'!O$24*Table6[[#This Row],[CT_DUM]]+'[1]8'!O$25*Table6[[#This Row],[PA_DUM]]+'[1]8'!O$26*Table6[[#This Row],[NY_DUM]]+'[1]8'!O$27*Table6[[#This Row],[NJ_DUM]]</f>
        <v>5.8375789434021828</v>
      </c>
      <c r="BC924" s="9">
        <f>Table6[[#This Row],[sales]]-Table6[[#This Row],[Pred_8]]</f>
        <v>602.30432879093541</v>
      </c>
      <c r="BD924" s="9">
        <f>ABS(Table6[[#This Row],[Red_8]]/Table6[[#This Row],[sales]])</f>
        <v>0.99040095926763161</v>
      </c>
      <c r="BE924" s="9">
        <f>'[1]9'!M$19+'[1]9'!M$21*Table6[[#This Row],[LNONLINE]]+'[1]9'!M$20*Table6[[#This Row],[DL_DUM]]+'[1]9'!M$22*Table6[[#This Row],[CT_DUM]]+'[1]9'!M$23*Table6[[#This Row],[PA_DUM]]+'[1]9'!M$24*Table6[[#This Row],[NY_DUM]]+'[1]9'!M$25*Table6[[#This Row],[NJ_DUM]]</f>
        <v>5.726044072882928</v>
      </c>
      <c r="BF924" s="9">
        <f>Table6[[#This Row],[sales]]-Table6[[#This Row],[Pred_9]]</f>
        <v>602.41586366145464</v>
      </c>
      <c r="BG924" s="9">
        <f>ABS(Table6[[#This Row],[Red_9]]/Table6[[#This Row],[sales]])</f>
        <v>0.99058436197200161</v>
      </c>
      <c r="BH924" s="9">
        <f>'[1]10'!P$22+'[1]10'!P$30*Table6[[#This Row],[LNTV]]+'[1]10'!P$29*Table6[[#This Row],[LNRADIOLING]]+'[1]10'!P$24*Table6[[#This Row],[LNONLINELING]]+'[1]10'!P$23*Table6[[#This Row],[DL_DUM]]+'[1]10'!P$25*Table6[[#This Row],[CT_DUM]]+'[1]10'!P$26*Table6[[#This Row],[PA_DUM]]+'[1]10'!P$27*Table6[[#This Row],[NY_DUM]]+'[1]10'!P$28*Table6[[#This Row],[NJ_DUM]]</f>
        <v>5.7622935884022084</v>
      </c>
      <c r="BI924" s="9">
        <f>Table6[[#This Row],[sales]]-Table6[[#This Row],[Pred_10]]</f>
        <v>602.37961414593531</v>
      </c>
      <c r="BJ924" s="45">
        <f>ABS(Table6[[#This Row],[Red_10]]/Table6[[#This Row],[sales]])</f>
        <v>0.99052475497064496</v>
      </c>
      <c r="BK924" s="9">
        <f>'[1]11'!P$32+'[1]11'!P$40*Table6[[#This Row],[LNONLINELING]]+'[1]11'!P$39*Table6[[#This Row],[LNRADIOLING]]+'[1]11'!P$38*Table6[[#This Row],[LNTVLING]]+'[1]11'!P$33*Table6[[#This Row],[DL_DUM]]+'[1]11'!P$34*Table6[[#This Row],[CT_DUM]]+'[1]11'!P$35*Table6[[#This Row],[PA_DUM]]+'[1]11'!P$36*Table6[[#This Row],[NY_DUM]]+'[1]11'!P$37*Table6[[#This Row],[NJ_DUM]]</f>
        <v>5.7659238666458101</v>
      </c>
      <c r="BL924" s="9">
        <f>Table6[[#This Row],[sales]]-Table6[[#This Row],[ Pred_11]]</f>
        <v>602.37598386769173</v>
      </c>
      <c r="BM924" s="47">
        <f>ABS(Table6[[#This Row],[ Red_11]]/Table6[[#This Row],[sales]])</f>
        <v>0.99051878551154771</v>
      </c>
      <c r="BN924" s="9">
        <f>'[1]12'!K$22+'[1]12'!K$28*Table6[[#This Row],[COMBINE LN LING]]+'[1]12'!K$23*Table6[[#This Row],[DL_DUM]]+'[1]12'!K$24*Table6[[#This Row],[CT_DUM]]+'[1]12'!K$25*Table6[[#This Row],[PA_DUM]]+'[1]12'!K$26*Table6[[#This Row],[NY_DUM]]+'[1]12'!K$27*Table6[[#This Row],[NJ_DUM]]</f>
        <v>5.7588910593315958</v>
      </c>
      <c r="BO924" s="9">
        <f>Table6[[#This Row],[sales]]-Table6[[#This Row],[ Pred_12]]</f>
        <v>602.38301667500593</v>
      </c>
      <c r="BP924" s="47">
        <f>ABS(Table6[[#This Row],[ Red_12]]/Table6[[#This Row],[sales]])</f>
        <v>0.99053034992969546</v>
      </c>
      <c r="BQ924">
        <f>LN(G924+'2019 Totals and Calculations'!C$18)</f>
        <v>6.7829625278104428</v>
      </c>
      <c r="BR924">
        <f>LN(Table6[[#This Row],[PROF RADIO]]+'2019 Totals and Calculations'!D$18)</f>
        <v>4.9696486304978738</v>
      </c>
      <c r="BS924">
        <f>LN(Table6[[#This Row],[ONLINE LINGERING]]+'2019 Totals and Calculations'!E$18)</f>
        <v>4.4520567582069592</v>
      </c>
      <c r="BT924">
        <f>MONTH(Table6[[#This Row],[Date]])</f>
        <v>8</v>
      </c>
      <c r="BU924">
        <f t="shared" si="392"/>
        <v>0</v>
      </c>
      <c r="BV924">
        <f t="shared" si="393"/>
        <v>0</v>
      </c>
      <c r="BW924">
        <f t="shared" si="394"/>
        <v>0</v>
      </c>
      <c r="BX924">
        <f t="shared" si="395"/>
        <v>0</v>
      </c>
      <c r="BY924">
        <f t="shared" si="396"/>
        <v>0</v>
      </c>
      <c r="BZ924">
        <f t="shared" si="397"/>
        <v>0</v>
      </c>
      <c r="CA924">
        <f t="shared" si="398"/>
        <v>0</v>
      </c>
      <c r="CB924">
        <f t="shared" si="399"/>
        <v>1</v>
      </c>
      <c r="CC924">
        <f t="shared" si="400"/>
        <v>0</v>
      </c>
      <c r="CD924">
        <f t="shared" si="401"/>
        <v>0</v>
      </c>
      <c r="CE924">
        <f t="shared" si="402"/>
        <v>0</v>
      </c>
      <c r="CF924">
        <f t="shared" si="403"/>
        <v>0</v>
      </c>
      <c r="CG924">
        <f t="shared" si="378"/>
        <v>138</v>
      </c>
      <c r="CH92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789.83294824643201</v>
      </c>
      <c r="CI924" s="79">
        <f>Table6[[#This Row],[sales]]-CH924</f>
        <v>-181.69104051209445</v>
      </c>
      <c r="CJ924">
        <f>ABS(Table6[[#This Row],[sales]]-CH924)/Table6[[#This Row],[sales]]</f>
        <v>0.29876421638001122</v>
      </c>
      <c r="CK92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785.39925730109439</v>
      </c>
      <c r="CL924" s="79">
        <f>Table6[[#This Row],[sales]]-CK924</f>
        <v>-177.25734956675683</v>
      </c>
      <c r="CM924">
        <f>ABS(Table6[[#This Row],[sales]]-CK924)/Table6[[#This Row],[sales]]</f>
        <v>0.29147366315723539</v>
      </c>
      <c r="CN92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621.61756957106115</v>
      </c>
      <c r="CO924" s="79">
        <f>Table6[[#This Row],[sales]]-CN924</f>
        <v>-13.475661836723589</v>
      </c>
      <c r="CP924">
        <f>ABS(Table6[[#This Row],[sales]]-CN924)/Table6[[#This Row],[sales]]</f>
        <v>2.215874562390845E-2</v>
      </c>
      <c r="CQ92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645.67043317939044</v>
      </c>
      <c r="CR924" s="79">
        <f>Table6[[#This Row],[sales]]-CQ924</f>
        <v>-37.528525445052878</v>
      </c>
      <c r="CS924">
        <f>ABS(Table6[[#This Row],[sales]]-CQ924)/Table6[[#This Row],[sales]]</f>
        <v>6.1710145227233615E-2</v>
      </c>
    </row>
    <row r="925" spans="1:97" x14ac:dyDescent="0.2">
      <c r="A925">
        <v>924</v>
      </c>
      <c r="B925" t="s">
        <v>953</v>
      </c>
      <c r="C925" s="5">
        <v>43702</v>
      </c>
      <c r="D925" s="6">
        <v>573.36236323886101</v>
      </c>
      <c r="E925" s="8">
        <f>YEAR(Table6[[#This Row],[Date]])</f>
        <v>2019</v>
      </c>
      <c r="F925" s="6">
        <f>Table6[[#This Row],[TV_State]]+Table6[[#This Row],[Radio_State]]+Table6[[#This Row],[Online]]</f>
        <v>700.77622173638565</v>
      </c>
      <c r="G925" s="6">
        <f t="shared" si="379"/>
        <v>537.01412178249325</v>
      </c>
      <c r="H925" s="6">
        <f>LN(Table6[[#This Row],[PROF TV LING]])</f>
        <v>6.286024391709633</v>
      </c>
      <c r="I925" s="6">
        <f t="shared" si="380"/>
        <v>6.3515179134137068</v>
      </c>
      <c r="J925" s="6">
        <v>84.942572331683124</v>
      </c>
      <c r="K925" s="6">
        <f t="shared" si="385"/>
        <v>83.081247833394741</v>
      </c>
      <c r="L925" s="6">
        <f>0.5*J924+0.5*Table6[[#This Row],[Radio_State]]</f>
        <v>84.522064547862925</v>
      </c>
      <c r="M925" s="6">
        <f>LN(Table6[[#This Row],[RADIO LINGERING ]])</f>
        <v>4.43701261918714</v>
      </c>
      <c r="N925" s="6">
        <f t="shared" si="381"/>
        <v>4.4419754085292684</v>
      </c>
      <c r="O925" s="6">
        <v>42.471286165841562</v>
      </c>
      <c r="P925" s="6">
        <f t="shared" si="382"/>
        <v>42.235853297673756</v>
      </c>
      <c r="Q925" s="6">
        <f>0.3*O924+0.7*Table6[[#This Row],[Online]]</f>
        <v>42.345133830695495</v>
      </c>
      <c r="R925" s="6">
        <f>LN(Table6[[#This Row],[ONLINE LINGERING]])</f>
        <v>3.7458535108525801</v>
      </c>
      <c r="S925" s="6">
        <f t="shared" si="383"/>
        <v>3.748828227969323</v>
      </c>
      <c r="T925" s="6">
        <v>583.4280574893196</v>
      </c>
      <c r="U925" s="6">
        <f t="shared" si="384"/>
        <v>6.368921149333957</v>
      </c>
      <c r="V925" s="8">
        <f>YEAR(Table6[[#This Row],[Date]])</f>
        <v>2019</v>
      </c>
      <c r="W925" s="8">
        <f>WEEKNUM(Table6[[#This Row],[Date]])</f>
        <v>35</v>
      </c>
      <c r="X925" t="s">
        <v>1092</v>
      </c>
      <c r="Y925" s="9">
        <f>Table6[[#This Row],[LNTVLING]]+Table6[[#This Row],[LNRADIOLING]]+Table6[[#This Row],[LNONLINELING]]</f>
        <v>14.468890521749353</v>
      </c>
      <c r="Z925">
        <f t="shared" si="404"/>
        <v>1</v>
      </c>
      <c r="AA925">
        <f t="shared" si="386"/>
        <v>0</v>
      </c>
      <c r="AB925">
        <f t="shared" si="387"/>
        <v>0</v>
      </c>
      <c r="AC925">
        <f t="shared" si="388"/>
        <v>0</v>
      </c>
      <c r="AD925">
        <f t="shared" si="389"/>
        <v>0</v>
      </c>
      <c r="AE925">
        <f t="shared" si="390"/>
        <v>0</v>
      </c>
      <c r="AF925">
        <f t="shared" si="391"/>
        <v>1</v>
      </c>
      <c r="AG925" s="9">
        <f>'[1]1'!J$20+'[1]1'!J$21*Table6[[#This Row],[TV_State]]</f>
        <v>1893.5937121622464</v>
      </c>
      <c r="AH925" s="9">
        <f>Table6[[#This Row],[sales]]-Table6[[#This Row],[Pred_1]]</f>
        <v>-1310.1656546729268</v>
      </c>
      <c r="AI925">
        <f>ABS(Table6[[#This Row],[Res_1]])/Table6[[#This Row],[sales]]</f>
        <v>2.2456336095850364</v>
      </c>
      <c r="AJ925" s="9">
        <f>'[1]2'!J$20+'[1]2'!J$21*Table6[[#This Row],[Radio_State]]</f>
        <v>2087.1843521622213</v>
      </c>
      <c r="AK925" s="9">
        <f>Table6[[#This Row],[sales]]-Table6[[#This Row],[ Pred_2 ]]</f>
        <v>-1503.7562946729017</v>
      </c>
      <c r="AL925">
        <f>ABS(Table6[[#This Row],[ Res_2 ]])/Table6[[#This Row],[sales]]</f>
        <v>2.5774493964929515</v>
      </c>
      <c r="AM925" s="10">
        <f>'[1]3'!J$20+'[1]3'!J$21*Data!O925</f>
        <v>2046.1004410065045</v>
      </c>
      <c r="AN925" s="9">
        <f>Table6[[#This Row],[sales]]-Table6[[#This Row],[Pred_3]]</f>
        <v>-1462.6723835171849</v>
      </c>
      <c r="AO925" s="9">
        <f>ABS(Table6[[#This Row],[Res_3]])/Table6[[#This Row],[sales]]</f>
        <v>2.5070312693077175</v>
      </c>
      <c r="AP925" s="9">
        <f>'[1]4'!L$21+'[1]4'!L$27*Table6[[#This Row],[TV_State]]+'[1]4'!L$22*Table6[[#This Row],[NJ_DUM]]+'[1]4'!L$23*Table6[[#This Row],[NY_DUM]]+'[1]4'!L$24*Table6[[#This Row],[PA_DUM]]+'[1]4'!L$25*Table6[[#This Row],[CT_DUM]]+'[1]4'!L$26*Table6[[#This Row],[DL_DUM]]</f>
        <v>364.30263417198921</v>
      </c>
      <c r="AQ925" s="9">
        <f>Table6[[#This Row],[sales]]-Table6[[#This Row],[Pred_4]]</f>
        <v>219.12542331733039</v>
      </c>
      <c r="AR925">
        <f>ABS(Table6[[#This Row],[Res_4]]/Table6[[#This Row],[sales]])</f>
        <v>0.37558259412531214</v>
      </c>
      <c r="AS925" s="9">
        <f>'[1]5'!L$20+'[1]5'!L$26*Table6[[#This Row],[Radio_State]]+'[1]5'!L$21*Table6[[#This Row],[NJ_DUM]]+'[1]5'!L$22*Table6[[#This Row],[NY_DUM]]+'[1]5'!L$23*Table6[[#This Row],[PA_DUM]]+'[1]5'!L$24*Table6[[#This Row],[CT_DUM]]+'[1]5'!L$25*Table6[[#This Row],[DL_DUM]]</f>
        <v>346.02596494357806</v>
      </c>
      <c r="AT925" s="9">
        <f>Table6[[#This Row],[sales]]-Table6[[#This Row],[Pred_5]]</f>
        <v>237.40209254574154</v>
      </c>
      <c r="AU925" s="9">
        <f>ABS(Table6[[#This Row],[Red_5]]/Table6[[#This Row],[sales]])</f>
        <v>0.4069089401825477</v>
      </c>
      <c r="AV925" s="9">
        <f>'[1]6'!L$20+'[1]6'!L$26*Table6[[#This Row],[Online]]+'[1]6'!L$21*Table6[[#This Row],[NJ_DUM]]+'[1]6'!L$22*Table6[[#This Row],[NY_DUM]]+'[1]6'!L$23*Table6[[#This Row],[PA_DUM]]+'[1]6'!L$24*Table6[[#This Row],[CT_DUM]]+'[1]6'!L$25*Table6[[#This Row],[DL_DUM]]</f>
        <v>178.89217595359654</v>
      </c>
      <c r="AW925" s="9">
        <f>Table6[[#This Row],[sales]]-Table6[[#This Row],[Pred_6]]</f>
        <v>404.53588153572309</v>
      </c>
      <c r="AX925" s="9">
        <f>ABS(Table6[[#This Row],[Red_6]]/Table6[[#This Row],[sales]])</f>
        <v>0.69337748903707574</v>
      </c>
      <c r="AY925" s="9">
        <f>'[1]7'!L$21+'[1]7'!L$27*Table6[[#This Row],[LNTV]]+'[1]7'!L$22*Table6[[#This Row],[NJ_DUM]]+'[1]7'!L$23*Table6[[#This Row],[NY_DUM]]+'[1]7'!L$24*Table6[[#This Row],[PA_DUM]]+'[1]7'!L$25*Table6[[#This Row],[CT_DUM]]+'[1]7'!L$26*Table6[[#This Row],[DL_DUM]]</f>
        <v>5.8485847825423054</v>
      </c>
      <c r="AZ925" s="9">
        <f>Table6[[#This Row],[sales]]-Table6[[#This Row],[Pred_7]]</f>
        <v>577.57947270677732</v>
      </c>
      <c r="BA925" s="9">
        <f>ABS(Table6[[#This Row],[Red_7]]/Table6[[#This Row],[sales]])</f>
        <v>0.98997548248243217</v>
      </c>
      <c r="BB925" s="9">
        <f>'[1]8'!O$22+'[1]8'!O$28*Table6[[#This Row],[LNRADIOLING]]+'[1]8'!O$23*Table6[[#This Row],[DL_DUM]]+'[1]8'!O$24*Table6[[#This Row],[CT_DUM]]+'[1]8'!O$25*Table6[[#This Row],[PA_DUM]]+'[1]8'!O$26*Table6[[#This Row],[NY_DUM]]+'[1]8'!O$27*Table6[[#This Row],[NJ_DUM]]</f>
        <v>5.8382888094059595</v>
      </c>
      <c r="BC925" s="9">
        <f>Table6[[#This Row],[sales]]-Table6[[#This Row],[Pred_8]]</f>
        <v>577.58976867991362</v>
      </c>
      <c r="BD925" s="9">
        <f>ABS(Table6[[#This Row],[Red_8]]/Table6[[#This Row],[sales]])</f>
        <v>0.9899931298564385</v>
      </c>
      <c r="BE925" s="9">
        <f>'[1]9'!M$19+'[1]9'!M$21*Table6[[#This Row],[LNONLINE]]+'[1]9'!M$20*Table6[[#This Row],[DL_DUM]]+'[1]9'!M$22*Table6[[#This Row],[CT_DUM]]+'[1]9'!M$23*Table6[[#This Row],[PA_DUM]]+'[1]9'!M$24*Table6[[#This Row],[NY_DUM]]+'[1]9'!M$25*Table6[[#This Row],[NJ_DUM]]</f>
        <v>5.7291945212142608</v>
      </c>
      <c r="BF925" s="9">
        <f>Table6[[#This Row],[sales]]-Table6[[#This Row],[Pred_9]]</f>
        <v>577.69886296810535</v>
      </c>
      <c r="BG925" s="9">
        <f>ABS(Table6[[#This Row],[Red_9]]/Table6[[#This Row],[sales]])</f>
        <v>0.99018011827221875</v>
      </c>
      <c r="BH925" s="9">
        <f>'[1]10'!P$22+'[1]10'!P$30*Table6[[#This Row],[LNTV]]+'[1]10'!P$29*Table6[[#This Row],[LNRADIOLING]]+'[1]10'!P$24*Table6[[#This Row],[LNONLINELING]]+'[1]10'!P$23*Table6[[#This Row],[DL_DUM]]+'[1]10'!P$25*Table6[[#This Row],[CT_DUM]]+'[1]10'!P$26*Table6[[#This Row],[PA_DUM]]+'[1]10'!P$27*Table6[[#This Row],[NY_DUM]]+'[1]10'!P$28*Table6[[#This Row],[NJ_DUM]]</f>
        <v>5.7641046716784263</v>
      </c>
      <c r="BI925" s="9">
        <f>Table6[[#This Row],[sales]]-Table6[[#This Row],[Pred_10]]</f>
        <v>577.66395281764119</v>
      </c>
      <c r="BJ925" s="45">
        <f>ABS(Table6[[#This Row],[Red_10]]/Table6[[#This Row],[sales]])</f>
        <v>0.99012028201646107</v>
      </c>
      <c r="BK925" s="9">
        <f>'[1]11'!P$32+'[1]11'!P$40*Table6[[#This Row],[LNONLINELING]]+'[1]11'!P$39*Table6[[#This Row],[LNRADIOLING]]+'[1]11'!P$38*Table6[[#This Row],[LNTVLING]]+'[1]11'!P$33*Table6[[#This Row],[DL_DUM]]+'[1]11'!P$34*Table6[[#This Row],[CT_DUM]]+'[1]11'!P$35*Table6[[#This Row],[PA_DUM]]+'[1]11'!P$36*Table6[[#This Row],[NY_DUM]]+'[1]11'!P$37*Table6[[#This Row],[NJ_DUM]]</f>
        <v>5.7637622670439264</v>
      </c>
      <c r="BL925" s="9">
        <f>Table6[[#This Row],[sales]]-Table6[[#This Row],[ Pred_11]]</f>
        <v>577.66429522227565</v>
      </c>
      <c r="BM925" s="47">
        <f>ABS(Table6[[#This Row],[ Red_11]]/Table6[[#This Row],[sales]])</f>
        <v>0.99012086890053375</v>
      </c>
      <c r="BN925" s="9">
        <f>'[1]12'!K$22+'[1]12'!K$28*Table6[[#This Row],[COMBINE LN LING]]+'[1]12'!K$23*Table6[[#This Row],[DL_DUM]]+'[1]12'!K$24*Table6[[#This Row],[CT_DUM]]+'[1]12'!K$25*Table6[[#This Row],[PA_DUM]]+'[1]12'!K$26*Table6[[#This Row],[NY_DUM]]+'[1]12'!K$27*Table6[[#This Row],[NJ_DUM]]</f>
        <v>5.7636391378782239</v>
      </c>
      <c r="BO925" s="9">
        <f>Table6[[#This Row],[sales]]-Table6[[#This Row],[ Pred_12]]</f>
        <v>577.66441835144133</v>
      </c>
      <c r="BP925" s="47">
        <f>ABS(Table6[[#This Row],[ Red_12]]/Table6[[#This Row],[sales]])</f>
        <v>0.99012107994483312</v>
      </c>
      <c r="BQ925">
        <f>LN(G925+'2019 Totals and Calculations'!C$18)</f>
        <v>6.8004569266583053</v>
      </c>
      <c r="BR925">
        <f>LN(Table6[[#This Row],[PROF RADIO]]+'2019 Totals and Calculations'!D$18)</f>
        <v>4.9824937705497794</v>
      </c>
      <c r="BS925">
        <f>LN(Table6[[#This Row],[ONLINE LINGERING]]+'2019 Totals and Calculations'!E$18)</f>
        <v>4.45693114023915</v>
      </c>
      <c r="BT925">
        <f>MONTH(Table6[[#This Row],[Date]])</f>
        <v>8</v>
      </c>
      <c r="BU925">
        <f t="shared" si="392"/>
        <v>0</v>
      </c>
      <c r="BV925">
        <f t="shared" si="393"/>
        <v>0</v>
      </c>
      <c r="BW925">
        <f t="shared" si="394"/>
        <v>0</v>
      </c>
      <c r="BX925">
        <f t="shared" si="395"/>
        <v>0</v>
      </c>
      <c r="BY925">
        <f t="shared" si="396"/>
        <v>0</v>
      </c>
      <c r="BZ925">
        <f t="shared" si="397"/>
        <v>0</v>
      </c>
      <c r="CA925">
        <f t="shared" si="398"/>
        <v>0</v>
      </c>
      <c r="CB925">
        <f t="shared" si="399"/>
        <v>1</v>
      </c>
      <c r="CC925">
        <f t="shared" si="400"/>
        <v>0</v>
      </c>
      <c r="CD925">
        <f t="shared" si="401"/>
        <v>0</v>
      </c>
      <c r="CE925">
        <f t="shared" si="402"/>
        <v>0</v>
      </c>
      <c r="CF925">
        <f t="shared" si="403"/>
        <v>0</v>
      </c>
      <c r="CG925">
        <f t="shared" si="378"/>
        <v>139</v>
      </c>
      <c r="CH92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796.11085677932886</v>
      </c>
      <c r="CI925" s="79">
        <f>Table6[[#This Row],[sales]]-CH925</f>
        <v>-212.68279929000926</v>
      </c>
      <c r="CJ925">
        <f>ABS(Table6[[#This Row],[sales]]-CH925)/Table6[[#This Row],[sales]]</f>
        <v>0.36453988895435097</v>
      </c>
      <c r="CK92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790.28643058177363</v>
      </c>
      <c r="CL925" s="79">
        <f>Table6[[#This Row],[sales]]-CK925</f>
        <v>-206.85837309245403</v>
      </c>
      <c r="CM925">
        <f>ABS(Table6[[#This Row],[sales]]-CK925)/Table6[[#This Row],[sales]]</f>
        <v>0.35455677942989711</v>
      </c>
      <c r="CN92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624.0751428991199</v>
      </c>
      <c r="CO925" s="79">
        <f>Table6[[#This Row],[sales]]-CN925</f>
        <v>-40.647085409800297</v>
      </c>
      <c r="CP925">
        <f>ABS(Table6[[#This Row],[sales]]-CN925)/Table6[[#This Row],[sales]]</f>
        <v>6.9669404630140527E-2</v>
      </c>
      <c r="CQ92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650.63168001841279</v>
      </c>
      <c r="CR925" s="79">
        <f>Table6[[#This Row],[sales]]-CQ925</f>
        <v>-67.203622529093195</v>
      </c>
      <c r="CS925">
        <f>ABS(Table6[[#This Row],[sales]]-CQ925)/Table6[[#This Row],[sales]]</f>
        <v>0.11518750541119364</v>
      </c>
    </row>
    <row r="926" spans="1:97" x14ac:dyDescent="0.2">
      <c r="A926">
        <v>925</v>
      </c>
      <c r="B926" t="s">
        <v>953</v>
      </c>
      <c r="C926" s="5">
        <v>43709</v>
      </c>
      <c r="D926" s="6">
        <v>579.09598687124992</v>
      </c>
      <c r="E926" s="8">
        <f>YEAR(Table6[[#This Row],[Date]])</f>
        <v>2019</v>
      </c>
      <c r="F926" s="6">
        <f>Table6[[#This Row],[TV_State]]+Table6[[#This Row],[Radio_State]]+Table6[[#This Row],[Online]]</f>
        <v>707.78398395374995</v>
      </c>
      <c r="G926" s="6">
        <f t="shared" si="379"/>
        <v>549.63868130912022</v>
      </c>
      <c r="H926" s="6">
        <f>LN(Table6[[#This Row],[PROF TV LING]])</f>
        <v>6.309261119270535</v>
      </c>
      <c r="I926" s="6">
        <f t="shared" si="380"/>
        <v>6.3614682442668755</v>
      </c>
      <c r="J926" s="6">
        <v>85.791998054999993</v>
      </c>
      <c r="K926" s="6">
        <f t="shared" si="385"/>
        <v>84.436622944197367</v>
      </c>
      <c r="L926" s="6">
        <f>0.5*J925+0.5*Table6[[#This Row],[Radio_State]]</f>
        <v>85.367285193341559</v>
      </c>
      <c r="M926" s="6">
        <f>LN(Table6[[#This Row],[RADIO LINGERING ]])</f>
        <v>4.4469629500403078</v>
      </c>
      <c r="N926" s="6">
        <f t="shared" si="381"/>
        <v>4.4519257393824372</v>
      </c>
      <c r="O926" s="6">
        <v>42.895999027499997</v>
      </c>
      <c r="P926" s="6">
        <f t="shared" si="382"/>
        <v>42.697955308552125</v>
      </c>
      <c r="Q926" s="6">
        <f>0.3*O925+0.7*Table6[[#This Row],[Online]]</f>
        <v>42.768585169002463</v>
      </c>
      <c r="R926" s="6">
        <f>LN(Table6[[#This Row],[ONLINE LINGERING]])</f>
        <v>3.7558038417057484</v>
      </c>
      <c r="S926" s="6">
        <f t="shared" si="383"/>
        <v>3.7587785588224918</v>
      </c>
      <c r="T926" s="6">
        <v>581.48501259798286</v>
      </c>
      <c r="U926" s="6">
        <f t="shared" si="384"/>
        <v>6.3655851979343669</v>
      </c>
      <c r="V926" s="8">
        <f>YEAR(Table6[[#This Row],[Date]])</f>
        <v>2019</v>
      </c>
      <c r="W926" s="8">
        <f>WEEKNUM(Table6[[#This Row],[Date]])</f>
        <v>36</v>
      </c>
      <c r="X926" t="s">
        <v>1093</v>
      </c>
      <c r="Y926" s="9">
        <f>Table6[[#This Row],[LNTVLING]]+Table6[[#This Row],[LNRADIOLING]]+Table6[[#This Row],[LNONLINELING]]</f>
        <v>14.512027911016592</v>
      </c>
      <c r="Z926">
        <f t="shared" si="404"/>
        <v>1</v>
      </c>
      <c r="AA926">
        <f t="shared" si="386"/>
        <v>0</v>
      </c>
      <c r="AB926">
        <f t="shared" si="387"/>
        <v>0</v>
      </c>
      <c r="AC926">
        <f t="shared" si="388"/>
        <v>0</v>
      </c>
      <c r="AD926">
        <f t="shared" si="389"/>
        <v>0</v>
      </c>
      <c r="AE926">
        <f t="shared" si="390"/>
        <v>0</v>
      </c>
      <c r="AF926">
        <f t="shared" si="391"/>
        <v>1</v>
      </c>
      <c r="AG926" s="9">
        <f>'[1]1'!J$20+'[1]1'!J$21*Table6[[#This Row],[TV_State]]</f>
        <v>1899.2323238293059</v>
      </c>
      <c r="AH926" s="9">
        <f>Table6[[#This Row],[sales]]-Table6[[#This Row],[Pred_1]]</f>
        <v>-1317.747311231323</v>
      </c>
      <c r="AI926">
        <f>ABS(Table6[[#This Row],[Res_1]])/Table6[[#This Row],[sales]]</f>
        <v>2.2661758818921864</v>
      </c>
      <c r="AJ926" s="9">
        <f>'[1]2'!J$20+'[1]2'!J$21*Table6[[#This Row],[Radio_State]]</f>
        <v>2090.9133776438684</v>
      </c>
      <c r="AK926" s="9">
        <f>Table6[[#This Row],[sales]]-Table6[[#This Row],[ Pred_2 ]]</f>
        <v>-1509.4283650458856</v>
      </c>
      <c r="AL926">
        <f>ABS(Table6[[#This Row],[ Res_2 ]])/Table6[[#This Row],[sales]]</f>
        <v>2.5958164567337669</v>
      </c>
      <c r="AM926" s="10">
        <f>'[1]3'!J$20+'[1]3'!J$21*Data!O926</f>
        <v>2048.5541435993209</v>
      </c>
      <c r="AN926" s="9">
        <f>Table6[[#This Row],[sales]]-Table6[[#This Row],[Pred_3]]</f>
        <v>-1467.0691310013381</v>
      </c>
      <c r="AO926" s="9">
        <f>ABS(Table6[[#This Row],[Res_3]])/Table6[[#This Row],[sales]]</f>
        <v>2.5229698087087504</v>
      </c>
      <c r="AP926" s="9">
        <f>'[1]4'!L$21+'[1]4'!L$27*Table6[[#This Row],[TV_State]]+'[1]4'!L$22*Table6[[#This Row],[NJ_DUM]]+'[1]4'!L$23*Table6[[#This Row],[NY_DUM]]+'[1]4'!L$24*Table6[[#This Row],[PA_DUM]]+'[1]4'!L$25*Table6[[#This Row],[CT_DUM]]+'[1]4'!L$26*Table6[[#This Row],[DL_DUM]]</f>
        <v>365.56736057025091</v>
      </c>
      <c r="AQ926" s="9">
        <f>Table6[[#This Row],[sales]]-Table6[[#This Row],[Pred_4]]</f>
        <v>215.91765202773195</v>
      </c>
      <c r="AR926">
        <f>ABS(Table6[[#This Row],[Res_4]]/Table6[[#This Row],[sales]])</f>
        <v>0.3713210957287551</v>
      </c>
      <c r="AS926" s="9">
        <f>'[1]5'!L$20+'[1]5'!L$26*Table6[[#This Row],[Radio_State]]+'[1]5'!L$21*Table6[[#This Row],[NJ_DUM]]+'[1]5'!L$22*Table6[[#This Row],[NY_DUM]]+'[1]5'!L$23*Table6[[#This Row],[PA_DUM]]+'[1]5'!L$24*Table6[[#This Row],[CT_DUM]]+'[1]5'!L$25*Table6[[#This Row],[DL_DUM]]</f>
        <v>347.52230930974343</v>
      </c>
      <c r="AT926" s="9">
        <f>Table6[[#This Row],[sales]]-Table6[[#This Row],[Pred_5]]</f>
        <v>233.96270328823942</v>
      </c>
      <c r="AU926" s="9">
        <f>ABS(Table6[[#This Row],[Red_5]]/Table6[[#This Row],[sales]])</f>
        <v>0.40235379798170751</v>
      </c>
      <c r="AV926" s="9">
        <f>'[1]6'!L$20+'[1]6'!L$26*Table6[[#This Row],[Online]]+'[1]6'!L$21*Table6[[#This Row],[NJ_DUM]]+'[1]6'!L$22*Table6[[#This Row],[NY_DUM]]+'[1]6'!L$23*Table6[[#This Row],[PA_DUM]]+'[1]6'!L$24*Table6[[#This Row],[CT_DUM]]+'[1]6'!L$25*Table6[[#This Row],[DL_DUM]]</f>
        <v>180.74063572499719</v>
      </c>
      <c r="AW926" s="9">
        <f>Table6[[#This Row],[sales]]-Table6[[#This Row],[Pred_6]]</f>
        <v>400.74437687298564</v>
      </c>
      <c r="AX926" s="9">
        <f>ABS(Table6[[#This Row],[Red_6]]/Table6[[#This Row],[sales]])</f>
        <v>0.68917404265076976</v>
      </c>
      <c r="AY926" s="9">
        <f>'[1]7'!L$21+'[1]7'!L$27*Table6[[#This Row],[LNTV]]+'[1]7'!L$22*Table6[[#This Row],[NJ_DUM]]+'[1]7'!L$23*Table6[[#This Row],[NY_DUM]]+'[1]7'!L$24*Table6[[#This Row],[PA_DUM]]+'[1]7'!L$25*Table6[[#This Row],[CT_DUM]]+'[1]7'!L$26*Table6[[#This Row],[DL_DUM]]</f>
        <v>5.849686129832306</v>
      </c>
      <c r="AZ926" s="9">
        <f>Table6[[#This Row],[sales]]-Table6[[#This Row],[Pred_7]]</f>
        <v>575.63532646815054</v>
      </c>
      <c r="BA926" s="9">
        <f>ABS(Table6[[#This Row],[Red_7]]/Table6[[#This Row],[sales]])</f>
        <v>0.98994009131259142</v>
      </c>
      <c r="BB926" s="9">
        <f>'[1]8'!O$22+'[1]8'!O$28*Table6[[#This Row],[LNRADIOLING]]+'[1]8'!O$23*Table6[[#This Row],[DL_DUM]]+'[1]8'!O$24*Table6[[#This Row],[CT_DUM]]+'[1]8'!O$25*Table6[[#This Row],[PA_DUM]]+'[1]8'!O$26*Table6[[#This Row],[NY_DUM]]+'[1]8'!O$27*Table6[[#This Row],[NJ_DUM]]</f>
        <v>5.8389986754097354</v>
      </c>
      <c r="BC926" s="9">
        <f>Table6[[#This Row],[sales]]-Table6[[#This Row],[Pred_8]]</f>
        <v>575.64601392257316</v>
      </c>
      <c r="BD926" s="9">
        <f>ABS(Table6[[#This Row],[Red_8]]/Table6[[#This Row],[sales]])</f>
        <v>0.98995847089966782</v>
      </c>
      <c r="BE926" s="9">
        <f>'[1]9'!M$19+'[1]9'!M$21*Table6[[#This Row],[LNONLINE]]+'[1]9'!M$20*Table6[[#This Row],[DL_DUM]]+'[1]9'!M$22*Table6[[#This Row],[CT_DUM]]+'[1]9'!M$23*Table6[[#This Row],[PA_DUM]]+'[1]9'!M$24*Table6[[#This Row],[NY_DUM]]+'[1]9'!M$25*Table6[[#This Row],[NJ_DUM]]</f>
        <v>5.7323449695455926</v>
      </c>
      <c r="BF926" s="9">
        <f>Table6[[#This Row],[sales]]-Table6[[#This Row],[Pred_9]]</f>
        <v>575.75266762843728</v>
      </c>
      <c r="BG926" s="9">
        <f>ABS(Table6[[#This Row],[Red_9]]/Table6[[#This Row],[sales]])</f>
        <v>0.99014188698701899</v>
      </c>
      <c r="BH926" s="9">
        <f>'[1]10'!P$22+'[1]10'!P$30*Table6[[#This Row],[LNTV]]+'[1]10'!P$29*Table6[[#This Row],[LNRADIOLING]]+'[1]10'!P$24*Table6[[#This Row],[LNONLINELING]]+'[1]10'!P$23*Table6[[#This Row],[DL_DUM]]+'[1]10'!P$25*Table6[[#This Row],[CT_DUM]]+'[1]10'!P$26*Table6[[#This Row],[PA_DUM]]+'[1]10'!P$27*Table6[[#This Row],[NY_DUM]]+'[1]10'!P$28*Table6[[#This Row],[NJ_DUM]]</f>
        <v>5.7659157549546443</v>
      </c>
      <c r="BI926" s="9">
        <f>Table6[[#This Row],[sales]]-Table6[[#This Row],[Pred_10]]</f>
        <v>575.71909684302818</v>
      </c>
      <c r="BJ926" s="45">
        <f>ABS(Table6[[#This Row],[Red_10]]/Table6[[#This Row],[sales]])</f>
        <v>0.99008415413977147</v>
      </c>
      <c r="BK926" s="9">
        <f>'[1]11'!P$32+'[1]11'!P$40*Table6[[#This Row],[LNONLINELING]]+'[1]11'!P$39*Table6[[#This Row],[LNRADIOLING]]+'[1]11'!P$38*Table6[[#This Row],[LNTVLING]]+'[1]11'!P$33*Table6[[#This Row],[DL_DUM]]+'[1]11'!P$34*Table6[[#This Row],[CT_DUM]]+'[1]11'!P$35*Table6[[#This Row],[PA_DUM]]+'[1]11'!P$36*Table6[[#This Row],[NY_DUM]]+'[1]11'!P$37*Table6[[#This Row],[NJ_DUM]]</f>
        <v>5.7626465553575015</v>
      </c>
      <c r="BL926" s="9">
        <f>Table6[[#This Row],[sales]]-Table6[[#This Row],[ Pred_11]]</f>
        <v>575.72236604262537</v>
      </c>
      <c r="BM926" s="47">
        <f>ABS(Table6[[#This Row],[ Red_11]]/Table6[[#This Row],[sales]])</f>
        <v>0.99008977629602024</v>
      </c>
      <c r="BN926" s="9">
        <f>'[1]12'!K$22+'[1]12'!K$28*Table6[[#This Row],[COMBINE LN LING]]+'[1]12'!K$23*Table6[[#This Row],[DL_DUM]]+'[1]12'!K$24*Table6[[#This Row],[CT_DUM]]+'[1]12'!K$25*Table6[[#This Row],[PA_DUM]]+'[1]12'!K$26*Table6[[#This Row],[NY_DUM]]+'[1]12'!K$27*Table6[[#This Row],[NJ_DUM]]</f>
        <v>5.7677905023059663</v>
      </c>
      <c r="BO926" s="9">
        <f>Table6[[#This Row],[sales]]-Table6[[#This Row],[ Pred_12]]</f>
        <v>575.7172220956769</v>
      </c>
      <c r="BP926" s="47">
        <f>ABS(Table6[[#This Row],[ Red_12]]/Table6[[#This Row],[sales]])</f>
        <v>0.9900809300715484</v>
      </c>
      <c r="BQ926">
        <f>LN(G926+'2019 Totals and Calculations'!C$18)</f>
        <v>6.8144135752660979</v>
      </c>
      <c r="BR926">
        <f>LN(Table6[[#This Row],[PROF RADIO]]+'2019 Totals and Calculations'!D$18)</f>
        <v>4.991744577538797</v>
      </c>
      <c r="BS926">
        <f>LN(Table6[[#This Row],[ONLINE LINGERING]]+'2019 Totals and Calculations'!E$18)</f>
        <v>4.461830266623708</v>
      </c>
      <c r="BT926">
        <f>MONTH(Table6[[#This Row],[Date]])</f>
        <v>9</v>
      </c>
      <c r="BU926">
        <f t="shared" si="392"/>
        <v>0</v>
      </c>
      <c r="BV926">
        <f t="shared" si="393"/>
        <v>0</v>
      </c>
      <c r="BW926">
        <f t="shared" si="394"/>
        <v>0</v>
      </c>
      <c r="BX926">
        <f t="shared" si="395"/>
        <v>0</v>
      </c>
      <c r="BY926">
        <f t="shared" si="396"/>
        <v>0</v>
      </c>
      <c r="BZ926">
        <f t="shared" si="397"/>
        <v>0</v>
      </c>
      <c r="CA926">
        <f t="shared" si="398"/>
        <v>0</v>
      </c>
      <c r="CB926">
        <f t="shared" si="399"/>
        <v>0</v>
      </c>
      <c r="CC926">
        <f t="shared" si="400"/>
        <v>1</v>
      </c>
      <c r="CD926">
        <f t="shared" si="401"/>
        <v>0</v>
      </c>
      <c r="CE926">
        <f t="shared" si="402"/>
        <v>0</v>
      </c>
      <c r="CF926">
        <f t="shared" si="403"/>
        <v>0</v>
      </c>
      <c r="CG926">
        <f t="shared" si="378"/>
        <v>140</v>
      </c>
      <c r="CH92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724.42984617171419</v>
      </c>
      <c r="CI926" s="79">
        <f>Table6[[#This Row],[sales]]-CH926</f>
        <v>-142.94483357373133</v>
      </c>
      <c r="CJ926">
        <f>ABS(Table6[[#This Row],[sales]]-CH926)/Table6[[#This Row],[sales]]</f>
        <v>0.24582720186557599</v>
      </c>
      <c r="CK92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728.23916590671251</v>
      </c>
      <c r="CL926" s="79">
        <f>Table6[[#This Row],[sales]]-CK926</f>
        <v>-146.75415330872966</v>
      </c>
      <c r="CM926">
        <f>ABS(Table6[[#This Row],[sales]]-CK926)/Table6[[#This Row],[sales]]</f>
        <v>0.25237822150059441</v>
      </c>
      <c r="CN92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674.06962561535977</v>
      </c>
      <c r="CO926" s="79">
        <f>Table6[[#This Row],[sales]]-CN926</f>
        <v>-92.58461301737691</v>
      </c>
      <c r="CP926">
        <f>ABS(Table6[[#This Row],[sales]]-CN926)/Table6[[#This Row],[sales]]</f>
        <v>0.15922097906483185</v>
      </c>
      <c r="CQ92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680.42563123114178</v>
      </c>
      <c r="CR926" s="79">
        <f>Table6[[#This Row],[sales]]-CQ926</f>
        <v>-98.94061863315892</v>
      </c>
      <c r="CS926">
        <f>ABS(Table6[[#This Row],[sales]]-CQ926)/Table6[[#This Row],[sales]]</f>
        <v>0.17015162298183389</v>
      </c>
    </row>
    <row r="927" spans="1:97" x14ac:dyDescent="0.2">
      <c r="A927">
        <v>926</v>
      </c>
      <c r="B927" t="s">
        <v>953</v>
      </c>
      <c r="C927" s="5">
        <v>43716</v>
      </c>
      <c r="D927" s="6">
        <v>584.88694673996235</v>
      </c>
      <c r="E927" s="8">
        <f>YEAR(Table6[[#This Row],[Date]])</f>
        <v>2019</v>
      </c>
      <c r="F927" s="6">
        <f>Table6[[#This Row],[TV_State]]+Table6[[#This Row],[Radio_State]]+Table6[[#This Row],[Online]]</f>
        <v>714.86182379328727</v>
      </c>
      <c r="G927" s="6">
        <f t="shared" si="379"/>
        <v>560.21316093837277</v>
      </c>
      <c r="H927" s="6">
        <f>LN(Table6[[#This Row],[PROF TV LING]])</f>
        <v>6.3283173558352521</v>
      </c>
      <c r="I927" s="6">
        <f t="shared" si="380"/>
        <v>6.3714185751200434</v>
      </c>
      <c r="J927" s="6">
        <v>86.649918035549973</v>
      </c>
      <c r="K927" s="6">
        <f t="shared" si="385"/>
        <v>85.543270489873663</v>
      </c>
      <c r="L927" s="6">
        <f>0.5*J926+0.5*Table6[[#This Row],[Radio_State]]</f>
        <v>86.220958045274983</v>
      </c>
      <c r="M927" s="6">
        <f>LN(Table6[[#This Row],[RADIO LINGERING ]])</f>
        <v>4.4569132808934757</v>
      </c>
      <c r="N927" s="6">
        <f t="shared" si="381"/>
        <v>4.4618760702356051</v>
      </c>
      <c r="O927" s="6">
        <v>43.324959017774987</v>
      </c>
      <c r="P927" s="6">
        <f t="shared" si="382"/>
        <v>43.136857905008128</v>
      </c>
      <c r="Q927" s="6">
        <f>0.3*O926+0.7*Table6[[#This Row],[Online]]</f>
        <v>43.196271020692485</v>
      </c>
      <c r="R927" s="6">
        <f>LN(Table6[[#This Row],[ONLINE LINGERING]])</f>
        <v>3.7657541725589168</v>
      </c>
      <c r="S927" s="6">
        <f t="shared" si="383"/>
        <v>3.7687288896756597</v>
      </c>
      <c r="T927" s="6">
        <v>648.09754992572141</v>
      </c>
      <c r="U927" s="6">
        <f t="shared" si="384"/>
        <v>6.4740412250310939</v>
      </c>
      <c r="V927" s="8">
        <f>YEAR(Table6[[#This Row],[Date]])</f>
        <v>2019</v>
      </c>
      <c r="W927" s="8">
        <f>WEEKNUM(Table6[[#This Row],[Date]])</f>
        <v>37</v>
      </c>
      <c r="X927" t="s">
        <v>1094</v>
      </c>
      <c r="Y927" s="9">
        <f>Table6[[#This Row],[LNTVLING]]+Table6[[#This Row],[LNRADIOLING]]+Table6[[#This Row],[LNONLINELING]]</f>
        <v>14.550984809287645</v>
      </c>
      <c r="Z927">
        <f t="shared" si="404"/>
        <v>1</v>
      </c>
      <c r="AA927">
        <f t="shared" si="386"/>
        <v>0</v>
      </c>
      <c r="AB927">
        <f t="shared" si="387"/>
        <v>0</v>
      </c>
      <c r="AC927">
        <f t="shared" si="388"/>
        <v>0</v>
      </c>
      <c r="AD927">
        <f t="shared" si="389"/>
        <v>0</v>
      </c>
      <c r="AE927">
        <f t="shared" si="390"/>
        <v>0</v>
      </c>
      <c r="AF927">
        <f t="shared" si="391"/>
        <v>1</v>
      </c>
      <c r="AG927" s="9">
        <f>'[1]1'!J$20+'[1]1'!J$21*Table6[[#This Row],[TV_State]]</f>
        <v>1904.9273216130355</v>
      </c>
      <c r="AH927" s="9">
        <f>Table6[[#This Row],[sales]]-Table6[[#This Row],[Pred_1]]</f>
        <v>-1256.829771687314</v>
      </c>
      <c r="AI927">
        <f>ABS(Table6[[#This Row],[Res_1]])/Table6[[#This Row],[sales]]</f>
        <v>1.9392601805567071</v>
      </c>
      <c r="AJ927" s="9">
        <f>'[1]2'!J$20+'[1]2'!J$21*Table6[[#This Row],[Radio_State]]</f>
        <v>2094.6796933803321</v>
      </c>
      <c r="AK927" s="9">
        <f>Table6[[#This Row],[sales]]-Table6[[#This Row],[ Pred_2 ]]</f>
        <v>-1446.5821434546106</v>
      </c>
      <c r="AL927">
        <f>ABS(Table6[[#This Row],[ Res_2 ]])/Table6[[#This Row],[sales]]</f>
        <v>2.2320438391109541</v>
      </c>
      <c r="AM927" s="10">
        <f>'[1]3'!J$20+'[1]3'!J$21*Data!O927</f>
        <v>2051.0323832180657</v>
      </c>
      <c r="AN927" s="9">
        <f>Table6[[#This Row],[sales]]-Table6[[#This Row],[Pred_3]]</f>
        <v>-1402.9348332923441</v>
      </c>
      <c r="AO927" s="9">
        <f>ABS(Table6[[#This Row],[Res_3]])/Table6[[#This Row],[sales]]</f>
        <v>2.1646970173751385</v>
      </c>
      <c r="AP927" s="9">
        <f>'[1]4'!L$21+'[1]4'!L$27*Table6[[#This Row],[TV_State]]+'[1]4'!L$22*Table6[[#This Row],[NJ_DUM]]+'[1]4'!L$23*Table6[[#This Row],[NY_DUM]]+'[1]4'!L$24*Table6[[#This Row],[PA_DUM]]+'[1]4'!L$25*Table6[[#This Row],[CT_DUM]]+'[1]4'!L$26*Table6[[#This Row],[DL_DUM]]</f>
        <v>366.84473423249517</v>
      </c>
      <c r="AQ927" s="9">
        <f>Table6[[#This Row],[sales]]-Table6[[#This Row],[Pred_4]]</f>
        <v>281.25281569322624</v>
      </c>
      <c r="AR927">
        <f>ABS(Table6[[#This Row],[Res_4]]/Table6[[#This Row],[sales]])</f>
        <v>0.43396679361843088</v>
      </c>
      <c r="AS927" s="9">
        <f>'[1]5'!L$20+'[1]5'!L$26*Table6[[#This Row],[Radio_State]]+'[1]5'!L$21*Table6[[#This Row],[NJ_DUM]]+'[1]5'!L$22*Table6[[#This Row],[NY_DUM]]+'[1]5'!L$23*Table6[[#This Row],[PA_DUM]]+'[1]5'!L$24*Table6[[#This Row],[CT_DUM]]+'[1]5'!L$25*Table6[[#This Row],[DL_DUM]]</f>
        <v>349.03361711957029</v>
      </c>
      <c r="AT927" s="9">
        <f>Table6[[#This Row],[sales]]-Table6[[#This Row],[Pred_5]]</f>
        <v>299.06393280615112</v>
      </c>
      <c r="AU927" s="9">
        <f>ABS(Table6[[#This Row],[Red_5]]/Table6[[#This Row],[sales]])</f>
        <v>0.46144894829555655</v>
      </c>
      <c r="AV927" s="9">
        <f>'[1]6'!L$20+'[1]6'!L$26*Table6[[#This Row],[Online]]+'[1]6'!L$21*Table6[[#This Row],[NJ_DUM]]+'[1]6'!L$22*Table6[[#This Row],[NY_DUM]]+'[1]6'!L$23*Table6[[#This Row],[PA_DUM]]+'[1]6'!L$24*Table6[[#This Row],[CT_DUM]]+'[1]6'!L$25*Table6[[#This Row],[DL_DUM]]</f>
        <v>182.60758009411171</v>
      </c>
      <c r="AW927" s="9">
        <f>Table6[[#This Row],[sales]]-Table6[[#This Row],[Pred_6]]</f>
        <v>465.4899698316097</v>
      </c>
      <c r="AX927" s="9">
        <f>ABS(Table6[[#This Row],[Red_6]]/Table6[[#This Row],[sales]])</f>
        <v>0.71824059493043846</v>
      </c>
      <c r="AY927" s="9">
        <f>'[1]7'!L$21+'[1]7'!L$27*Table6[[#This Row],[LNTV]]+'[1]7'!L$22*Table6[[#This Row],[NJ_DUM]]+'[1]7'!L$23*Table6[[#This Row],[NY_DUM]]+'[1]7'!L$24*Table6[[#This Row],[PA_DUM]]+'[1]7'!L$25*Table6[[#This Row],[CT_DUM]]+'[1]7'!L$26*Table6[[#This Row],[DL_DUM]]</f>
        <v>5.8507874771223065</v>
      </c>
      <c r="AZ927" s="9">
        <f>Table6[[#This Row],[sales]]-Table6[[#This Row],[Pred_7]]</f>
        <v>642.24676244859916</v>
      </c>
      <c r="BA927" s="9">
        <f>ABS(Table6[[#This Row],[Red_7]]/Table6[[#This Row],[sales]])</f>
        <v>0.99097236599985172</v>
      </c>
      <c r="BB927" s="9">
        <f>'[1]8'!O$22+'[1]8'!O$28*Table6[[#This Row],[LNRADIOLING]]+'[1]8'!O$23*Table6[[#This Row],[DL_DUM]]+'[1]8'!O$24*Table6[[#This Row],[CT_DUM]]+'[1]8'!O$25*Table6[[#This Row],[PA_DUM]]+'[1]8'!O$26*Table6[[#This Row],[NY_DUM]]+'[1]8'!O$27*Table6[[#This Row],[NJ_DUM]]</f>
        <v>5.8397085414135121</v>
      </c>
      <c r="BC927" s="9">
        <f>Table6[[#This Row],[sales]]-Table6[[#This Row],[Pred_8]]</f>
        <v>642.25784138430788</v>
      </c>
      <c r="BD927" s="9">
        <f>ABS(Table6[[#This Row],[Red_8]]/Table6[[#This Row],[sales]])</f>
        <v>0.99098946054944537</v>
      </c>
      <c r="BE927" s="9">
        <f>'[1]9'!M$19+'[1]9'!M$21*Table6[[#This Row],[LNONLINE]]+'[1]9'!M$20*Table6[[#This Row],[DL_DUM]]+'[1]9'!M$22*Table6[[#This Row],[CT_DUM]]+'[1]9'!M$23*Table6[[#This Row],[PA_DUM]]+'[1]9'!M$24*Table6[[#This Row],[NY_DUM]]+'[1]9'!M$25*Table6[[#This Row],[NJ_DUM]]</f>
        <v>5.7354954178769244</v>
      </c>
      <c r="BF927" s="9">
        <f>Table6[[#This Row],[sales]]-Table6[[#This Row],[Pred_9]]</f>
        <v>642.3620545078445</v>
      </c>
      <c r="BG927" s="9">
        <f>ABS(Table6[[#This Row],[Red_9]]/Table6[[#This Row],[sales]])</f>
        <v>0.99115025906434262</v>
      </c>
      <c r="BH927" s="9">
        <f>'[1]10'!P$22+'[1]10'!P$30*Table6[[#This Row],[LNTV]]+'[1]10'!P$29*Table6[[#This Row],[LNRADIOLING]]+'[1]10'!P$24*Table6[[#This Row],[LNONLINELING]]+'[1]10'!P$23*Table6[[#This Row],[DL_DUM]]+'[1]10'!P$25*Table6[[#This Row],[CT_DUM]]+'[1]10'!P$26*Table6[[#This Row],[PA_DUM]]+'[1]10'!P$27*Table6[[#This Row],[NY_DUM]]+'[1]10'!P$28*Table6[[#This Row],[NJ_DUM]]</f>
        <v>5.7677268382308631</v>
      </c>
      <c r="BI927" s="9">
        <f>Table6[[#This Row],[sales]]-Table6[[#This Row],[Pred_10]]</f>
        <v>642.32982308749058</v>
      </c>
      <c r="BJ927" s="45">
        <f>ABS(Table6[[#This Row],[Red_10]]/Table6[[#This Row],[sales]])</f>
        <v>0.99110052670482729</v>
      </c>
      <c r="BK927" s="9">
        <f>'[1]11'!P$32+'[1]11'!P$40*Table6[[#This Row],[LNONLINELING]]+'[1]11'!P$39*Table6[[#This Row],[LNRADIOLING]]+'[1]11'!P$38*Table6[[#This Row],[LNTVLING]]+'[1]11'!P$33*Table6[[#This Row],[DL_DUM]]+'[1]11'!P$34*Table6[[#This Row],[CT_DUM]]+'[1]11'!P$35*Table6[[#This Row],[PA_DUM]]+'[1]11'!P$36*Table6[[#This Row],[NY_DUM]]+'[1]11'!P$37*Table6[[#This Row],[NJ_DUM]]</f>
        <v>5.7622359962941267</v>
      </c>
      <c r="BL927" s="9">
        <f>Table6[[#This Row],[sales]]-Table6[[#This Row],[ Pred_11]]</f>
        <v>642.33531392942723</v>
      </c>
      <c r="BM927" s="47">
        <f>ABS(Table6[[#This Row],[ Red_11]]/Table6[[#This Row],[sales]])</f>
        <v>0.99110899895092242</v>
      </c>
      <c r="BN927" s="9">
        <f>'[1]12'!K$22+'[1]12'!K$28*Table6[[#This Row],[COMBINE LN LING]]+'[1]12'!K$23*Table6[[#This Row],[DL_DUM]]+'[1]12'!K$24*Table6[[#This Row],[CT_DUM]]+'[1]12'!K$25*Table6[[#This Row],[PA_DUM]]+'[1]12'!K$26*Table6[[#This Row],[NY_DUM]]+'[1]12'!K$27*Table6[[#This Row],[NJ_DUM]]</f>
        <v>5.7715395535222029</v>
      </c>
      <c r="BO927" s="9">
        <f>Table6[[#This Row],[sales]]-Table6[[#This Row],[ Pred_12]]</f>
        <v>642.32601037219922</v>
      </c>
      <c r="BP927" s="47">
        <f>ABS(Table6[[#This Row],[ Red_12]]/Table6[[#This Row],[sales]])</f>
        <v>0.99109464377055023</v>
      </c>
      <c r="BQ927">
        <f>LN(G927+'2019 Totals and Calculations'!C$18)</f>
        <v>6.825955760172131</v>
      </c>
      <c r="BR927">
        <f>LN(Table6[[#This Row],[PROF RADIO]]+'2019 Totals and Calculations'!D$18)</f>
        <v>4.9992347997798285</v>
      </c>
      <c r="BS927">
        <f>LN(Table6[[#This Row],[ONLINE LINGERING]]+'2019 Totals and Calculations'!E$18)</f>
        <v>4.4667541411239453</v>
      </c>
      <c r="BT927">
        <f>MONTH(Table6[[#This Row],[Date]])</f>
        <v>9</v>
      </c>
      <c r="BU927">
        <f t="shared" si="392"/>
        <v>0</v>
      </c>
      <c r="BV927">
        <f t="shared" si="393"/>
        <v>0</v>
      </c>
      <c r="BW927">
        <f t="shared" si="394"/>
        <v>0</v>
      </c>
      <c r="BX927">
        <f t="shared" si="395"/>
        <v>0</v>
      </c>
      <c r="BY927">
        <f t="shared" si="396"/>
        <v>0</v>
      </c>
      <c r="BZ927">
        <f t="shared" si="397"/>
        <v>0</v>
      </c>
      <c r="CA927">
        <f t="shared" si="398"/>
        <v>0</v>
      </c>
      <c r="CB927">
        <f t="shared" si="399"/>
        <v>0</v>
      </c>
      <c r="CC927">
        <f t="shared" si="400"/>
        <v>1</v>
      </c>
      <c r="CD927">
        <f t="shared" si="401"/>
        <v>0</v>
      </c>
      <c r="CE927">
        <f t="shared" si="402"/>
        <v>0</v>
      </c>
      <c r="CF927">
        <f t="shared" si="403"/>
        <v>0</v>
      </c>
      <c r="CG927">
        <f t="shared" si="378"/>
        <v>141</v>
      </c>
      <c r="CH92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728.89390933051834</v>
      </c>
      <c r="CI927" s="79">
        <f>Table6[[#This Row],[sales]]-CH927</f>
        <v>-80.796359404796931</v>
      </c>
      <c r="CJ927">
        <f>ABS(Table6[[#This Row],[sales]]-CH927)/Table6[[#This Row],[sales]]</f>
        <v>0.12466697245508337</v>
      </c>
      <c r="CK92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731.5691310822707</v>
      </c>
      <c r="CL927" s="79">
        <f>Table6[[#This Row],[sales]]-CK927</f>
        <v>-83.471581156549291</v>
      </c>
      <c r="CM927">
        <f>ABS(Table6[[#This Row],[sales]]-CK927)/Table6[[#This Row],[sales]]</f>
        <v>0.12879477968419412</v>
      </c>
      <c r="CN92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676.74550744624435</v>
      </c>
      <c r="CO927" s="79">
        <f>Table6[[#This Row],[sales]]-CN927</f>
        <v>-28.647957520522937</v>
      </c>
      <c r="CP927">
        <f>ABS(Table6[[#This Row],[sales]]-CN927)/Table6[[#This Row],[sales]]</f>
        <v>4.4203156644869721E-2</v>
      </c>
      <c r="CQ92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684.78855811810058</v>
      </c>
      <c r="CR927" s="79">
        <f>Table6[[#This Row],[sales]]-CQ927</f>
        <v>-36.691008192379172</v>
      </c>
      <c r="CS927">
        <f>ABS(Table6[[#This Row],[sales]]-CQ927)/Table6[[#This Row],[sales]]</f>
        <v>5.661340364052346E-2</v>
      </c>
    </row>
    <row r="928" spans="1:97" x14ac:dyDescent="0.2">
      <c r="A928">
        <v>927</v>
      </c>
      <c r="B928" t="s">
        <v>953</v>
      </c>
      <c r="C928" s="5">
        <v>43723</v>
      </c>
      <c r="D928" s="6">
        <v>590.73581620736195</v>
      </c>
      <c r="E928" s="8">
        <f>YEAR(Table6[[#This Row],[Date]])</f>
        <v>2019</v>
      </c>
      <c r="F928" s="6">
        <f>Table6[[#This Row],[TV_State]]+Table6[[#This Row],[Radio_State]]+Table6[[#This Row],[Online]]</f>
        <v>722.01044203122012</v>
      </c>
      <c r="G928" s="6">
        <f t="shared" si="379"/>
        <v>569.36995751906954</v>
      </c>
      <c r="H928" s="6">
        <f>LN(Table6[[#This Row],[PROF TV LING]])</f>
        <v>6.3445304118065229</v>
      </c>
      <c r="I928" s="6">
        <f t="shared" si="380"/>
        <v>6.3813689059732113</v>
      </c>
      <c r="J928" s="6">
        <v>87.516417215905477</v>
      </c>
      <c r="K928" s="6">
        <f t="shared" si="385"/>
        <v>86.52984385288957</v>
      </c>
      <c r="L928" s="6">
        <f>0.5*J927+0.5*Table6[[#This Row],[Radio_State]]</f>
        <v>87.083167625727725</v>
      </c>
      <c r="M928" s="6">
        <f>LN(Table6[[#This Row],[RADIO LINGERING ]])</f>
        <v>4.4668636117466436</v>
      </c>
      <c r="N928" s="6">
        <f t="shared" si="381"/>
        <v>4.4718264010887729</v>
      </c>
      <c r="O928" s="6">
        <v>43.758208607952739</v>
      </c>
      <c r="P928" s="6">
        <f t="shared" si="382"/>
        <v>43.571803397069353</v>
      </c>
      <c r="Q928" s="6">
        <f>0.3*O927+0.7*Table6[[#This Row],[Online]]</f>
        <v>43.62823373089941</v>
      </c>
      <c r="R928" s="6">
        <f>LN(Table6[[#This Row],[ONLINE LINGERING]])</f>
        <v>3.7757045034120846</v>
      </c>
      <c r="S928" s="6">
        <f t="shared" si="383"/>
        <v>3.7786792205288275</v>
      </c>
      <c r="T928" s="6">
        <v>600.56630165982085</v>
      </c>
      <c r="U928" s="6">
        <f t="shared" si="384"/>
        <v>6.3978730461826228</v>
      </c>
      <c r="V928" s="8">
        <f>YEAR(Table6[[#This Row],[Date]])</f>
        <v>2019</v>
      </c>
      <c r="W928" s="8">
        <f>WEEKNUM(Table6[[#This Row],[Date]])</f>
        <v>38</v>
      </c>
      <c r="X928" t="s">
        <v>1095</v>
      </c>
      <c r="Y928" s="9">
        <f>Table6[[#This Row],[LNTVLING]]+Table6[[#This Row],[LNRADIOLING]]+Table6[[#This Row],[LNONLINELING]]</f>
        <v>14.587098526965251</v>
      </c>
      <c r="Z928">
        <f t="shared" si="404"/>
        <v>1</v>
      </c>
      <c r="AA928">
        <f t="shared" si="386"/>
        <v>0</v>
      </c>
      <c r="AB928">
        <f t="shared" si="387"/>
        <v>0</v>
      </c>
      <c r="AC928">
        <f t="shared" si="388"/>
        <v>0</v>
      </c>
      <c r="AD928">
        <f t="shared" si="389"/>
        <v>0</v>
      </c>
      <c r="AE928">
        <f t="shared" si="390"/>
        <v>0</v>
      </c>
      <c r="AF928">
        <f t="shared" si="391"/>
        <v>1</v>
      </c>
      <c r="AG928" s="9">
        <f>'[1]1'!J$20+'[1]1'!J$21*Table6[[#This Row],[TV_State]]</f>
        <v>1910.6792693746029</v>
      </c>
      <c r="AH928" s="9">
        <f>Table6[[#This Row],[sales]]-Table6[[#This Row],[Pred_1]]</f>
        <v>-1310.1129677147819</v>
      </c>
      <c r="AI928">
        <f>ABS(Table6[[#This Row],[Res_1]])/Table6[[#This Row],[sales]]</f>
        <v>2.1814626696402124</v>
      </c>
      <c r="AJ928" s="9">
        <f>'[1]2'!J$20+'[1]2'!J$21*Table6[[#This Row],[Radio_State]]</f>
        <v>2098.4836722741602</v>
      </c>
      <c r="AK928" s="9">
        <f>Table6[[#This Row],[sales]]-Table6[[#This Row],[ Pred_2 ]]</f>
        <v>-1497.9173706143392</v>
      </c>
      <c r="AL928">
        <f>ABS(Table6[[#This Row],[ Res_2 ]])/Table6[[#This Row],[sales]]</f>
        <v>2.4941748587532397</v>
      </c>
      <c r="AM928" s="10">
        <f>'[1]3'!J$20+'[1]3'!J$21*Data!O928</f>
        <v>2053.5354052329976</v>
      </c>
      <c r="AN928" s="9">
        <f>Table6[[#This Row],[sales]]-Table6[[#This Row],[Pred_3]]</f>
        <v>-1452.9691035731767</v>
      </c>
      <c r="AO928" s="9">
        <f>ABS(Table6[[#This Row],[Res_3]])/Table6[[#This Row],[sales]]</f>
        <v>2.4193317200074653</v>
      </c>
      <c r="AP928" s="9">
        <f>'[1]4'!L$21+'[1]4'!L$27*Table6[[#This Row],[TV_State]]+'[1]4'!L$22*Table6[[#This Row],[NJ_DUM]]+'[1]4'!L$23*Table6[[#This Row],[NY_DUM]]+'[1]4'!L$24*Table6[[#This Row],[PA_DUM]]+'[1]4'!L$25*Table6[[#This Row],[CT_DUM]]+'[1]4'!L$26*Table6[[#This Row],[DL_DUM]]</f>
        <v>368.13488163136185</v>
      </c>
      <c r="AQ928" s="9">
        <f>Table6[[#This Row],[sales]]-Table6[[#This Row],[Pred_4]]</f>
        <v>232.431420028459</v>
      </c>
      <c r="AR928">
        <f>ABS(Table6[[#This Row],[Res_4]]/Table6[[#This Row],[sales]])</f>
        <v>0.38702041620729377</v>
      </c>
      <c r="AS928" s="9">
        <f>'[1]5'!L$20+'[1]5'!L$26*Table6[[#This Row],[Radio_State]]+'[1]5'!L$21*Table6[[#This Row],[NJ_DUM]]+'[1]5'!L$22*Table6[[#This Row],[NY_DUM]]+'[1]5'!L$23*Table6[[#This Row],[PA_DUM]]+'[1]5'!L$24*Table6[[#This Row],[CT_DUM]]+'[1]5'!L$25*Table6[[#This Row],[DL_DUM]]</f>
        <v>350.56003800749556</v>
      </c>
      <c r="AT928" s="9">
        <f>Table6[[#This Row],[sales]]-Table6[[#This Row],[Pred_5]]</f>
        <v>250.00626365232529</v>
      </c>
      <c r="AU928" s="9">
        <f>ABS(Table6[[#This Row],[Red_5]]/Table6[[#This Row],[sales]])</f>
        <v>0.41628420202959787</v>
      </c>
      <c r="AV928" s="9">
        <f>'[1]6'!L$20+'[1]6'!L$26*Table6[[#This Row],[Online]]+'[1]6'!L$21*Table6[[#This Row],[NJ_DUM]]+'[1]6'!L$22*Table6[[#This Row],[NY_DUM]]+'[1]6'!L$23*Table6[[#This Row],[PA_DUM]]+'[1]6'!L$24*Table6[[#This Row],[CT_DUM]]+'[1]6'!L$25*Table6[[#This Row],[DL_DUM]]</f>
        <v>184.49319390691747</v>
      </c>
      <c r="AW928" s="9">
        <f>Table6[[#This Row],[sales]]-Table6[[#This Row],[Pred_6]]</f>
        <v>416.07310775290341</v>
      </c>
      <c r="AX928" s="9">
        <f>ABS(Table6[[#This Row],[Red_6]]/Table6[[#This Row],[sales]])</f>
        <v>0.6928012887219569</v>
      </c>
      <c r="AY928" s="9">
        <f>'[1]7'!L$21+'[1]7'!L$27*Table6[[#This Row],[LNTV]]+'[1]7'!L$22*Table6[[#This Row],[NJ_DUM]]+'[1]7'!L$23*Table6[[#This Row],[NY_DUM]]+'[1]7'!L$24*Table6[[#This Row],[PA_DUM]]+'[1]7'!L$25*Table6[[#This Row],[CT_DUM]]+'[1]7'!L$26*Table6[[#This Row],[DL_DUM]]</f>
        <v>5.8518888244123071</v>
      </c>
      <c r="AZ928" s="9">
        <f>Table6[[#This Row],[sales]]-Table6[[#This Row],[Pred_7]]</f>
        <v>594.71441283540855</v>
      </c>
      <c r="BA928" s="9">
        <f>ABS(Table6[[#This Row],[Red_7]]/Table6[[#This Row],[sales]])</f>
        <v>0.99025604865234851</v>
      </c>
      <c r="BB928" s="9">
        <f>'[1]8'!O$22+'[1]8'!O$28*Table6[[#This Row],[LNRADIOLING]]+'[1]8'!O$23*Table6[[#This Row],[DL_DUM]]+'[1]8'!O$24*Table6[[#This Row],[CT_DUM]]+'[1]8'!O$25*Table6[[#This Row],[PA_DUM]]+'[1]8'!O$26*Table6[[#This Row],[NY_DUM]]+'[1]8'!O$27*Table6[[#This Row],[NJ_DUM]]</f>
        <v>5.8404184074172889</v>
      </c>
      <c r="BC928" s="9">
        <f>Table6[[#This Row],[sales]]-Table6[[#This Row],[Pred_8]]</f>
        <v>594.72588325240361</v>
      </c>
      <c r="BD928" s="9">
        <f>ABS(Table6[[#This Row],[Red_8]]/Table6[[#This Row],[sales]])</f>
        <v>0.99027514798736505</v>
      </c>
      <c r="BE928" s="9">
        <f>'[1]9'!M$19+'[1]9'!M$21*Table6[[#This Row],[LNONLINE]]+'[1]9'!M$20*Table6[[#This Row],[DL_DUM]]+'[1]9'!M$22*Table6[[#This Row],[CT_DUM]]+'[1]9'!M$23*Table6[[#This Row],[PA_DUM]]+'[1]9'!M$24*Table6[[#This Row],[NY_DUM]]+'[1]9'!M$25*Table6[[#This Row],[NJ_DUM]]</f>
        <v>5.7386458662082571</v>
      </c>
      <c r="BF928" s="9">
        <f>Table6[[#This Row],[sales]]-Table6[[#This Row],[Pred_9]]</f>
        <v>594.82765579361262</v>
      </c>
      <c r="BG928" s="9">
        <f>ABS(Table6[[#This Row],[Red_9]]/Table6[[#This Row],[sales]])</f>
        <v>0.99044460894600983</v>
      </c>
      <c r="BH928" s="9">
        <f>'[1]10'!P$22+'[1]10'!P$30*Table6[[#This Row],[LNTV]]+'[1]10'!P$29*Table6[[#This Row],[LNRADIOLING]]+'[1]10'!P$24*Table6[[#This Row],[LNONLINELING]]+'[1]10'!P$23*Table6[[#This Row],[DL_DUM]]+'[1]10'!P$25*Table6[[#This Row],[CT_DUM]]+'[1]10'!P$26*Table6[[#This Row],[PA_DUM]]+'[1]10'!P$27*Table6[[#This Row],[NY_DUM]]+'[1]10'!P$28*Table6[[#This Row],[NJ_DUM]]</f>
        <v>5.769537921507081</v>
      </c>
      <c r="BI928" s="9">
        <f>Table6[[#This Row],[sales]]-Table6[[#This Row],[Pred_10]]</f>
        <v>594.79676373831376</v>
      </c>
      <c r="BJ928" s="45">
        <f>ABS(Table6[[#This Row],[Red_10]]/Table6[[#This Row],[sales]])</f>
        <v>0.99039317073641753</v>
      </c>
      <c r="BK928" s="9">
        <f>'[1]11'!P$32+'[1]11'!P$40*Table6[[#This Row],[LNONLINELING]]+'[1]11'!P$39*Table6[[#This Row],[LNRADIOLING]]+'[1]11'!P$38*Table6[[#This Row],[LNTVLING]]+'[1]11'!P$33*Table6[[#This Row],[DL_DUM]]+'[1]11'!P$34*Table6[[#This Row],[CT_DUM]]+'[1]11'!P$35*Table6[[#This Row],[PA_DUM]]+'[1]11'!P$36*Table6[[#This Row],[NY_DUM]]+'[1]11'!P$37*Table6[[#This Row],[NJ_DUM]]</f>
        <v>5.7623050163651417</v>
      </c>
      <c r="BL928" s="9">
        <f>Table6[[#This Row],[sales]]-Table6[[#This Row],[ Pred_11]]</f>
        <v>594.80399664345566</v>
      </c>
      <c r="BM928" s="47">
        <f>ABS(Table6[[#This Row],[ Red_11]]/Table6[[#This Row],[sales]])</f>
        <v>0.99040521421125438</v>
      </c>
      <c r="BN928" s="9">
        <f>'[1]12'!K$22+'[1]12'!K$28*Table6[[#This Row],[COMBINE LN LING]]+'[1]12'!K$23*Table6[[#This Row],[DL_DUM]]+'[1]12'!K$24*Table6[[#This Row],[CT_DUM]]+'[1]12'!K$25*Table6[[#This Row],[PA_DUM]]+'[1]12'!K$26*Table6[[#This Row],[NY_DUM]]+'[1]12'!K$27*Table6[[#This Row],[NJ_DUM]]</f>
        <v>5.7750149887645073</v>
      </c>
      <c r="BO928" s="9">
        <f>Table6[[#This Row],[sales]]-Table6[[#This Row],[ Pred_12]]</f>
        <v>594.79128667105635</v>
      </c>
      <c r="BP928" s="47">
        <f>ABS(Table6[[#This Row],[ Red_12]]/Table6[[#This Row],[sales]])</f>
        <v>0.99038405089862058</v>
      </c>
      <c r="BQ928">
        <f>LN(G928+'2019 Totals and Calculations'!C$18)</f>
        <v>6.835844015440605</v>
      </c>
      <c r="BR928">
        <f>LN(Table6[[#This Row],[PROF RADIO]]+'2019 Totals and Calculations'!D$18)</f>
        <v>5.005865336734634</v>
      </c>
      <c r="BS928">
        <f>LN(Table6[[#This Row],[ONLINE LINGERING]]+'2019 Totals and Calculations'!E$18)</f>
        <v>4.4717027662786686</v>
      </c>
      <c r="BT928">
        <f>MONTH(Table6[[#This Row],[Date]])</f>
        <v>9</v>
      </c>
      <c r="BU928">
        <f t="shared" si="392"/>
        <v>0</v>
      </c>
      <c r="BV928">
        <f t="shared" si="393"/>
        <v>0</v>
      </c>
      <c r="BW928">
        <f t="shared" si="394"/>
        <v>0</v>
      </c>
      <c r="BX928">
        <f t="shared" si="395"/>
        <v>0</v>
      </c>
      <c r="BY928">
        <f t="shared" si="396"/>
        <v>0</v>
      </c>
      <c r="BZ928">
        <f t="shared" si="397"/>
        <v>0</v>
      </c>
      <c r="CA928">
        <f t="shared" si="398"/>
        <v>0</v>
      </c>
      <c r="CB928">
        <f t="shared" si="399"/>
        <v>0</v>
      </c>
      <c r="CC928">
        <f t="shared" si="400"/>
        <v>1</v>
      </c>
      <c r="CD928">
        <f t="shared" si="401"/>
        <v>0</v>
      </c>
      <c r="CE928">
        <f t="shared" si="402"/>
        <v>0</v>
      </c>
      <c r="CF928">
        <f t="shared" si="403"/>
        <v>0</v>
      </c>
      <c r="CG928">
        <f t="shared" si="378"/>
        <v>142</v>
      </c>
      <c r="CH92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733.0241150986044</v>
      </c>
      <c r="CI928" s="79">
        <f>Table6[[#This Row],[sales]]-CH928</f>
        <v>-132.45781343878355</v>
      </c>
      <c r="CJ928">
        <f>ABS(Table6[[#This Row],[sales]]-CH928)/Table6[[#This Row],[sales]]</f>
        <v>0.22055485476408182</v>
      </c>
      <c r="CK92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734.72073061611593</v>
      </c>
      <c r="CL928" s="79">
        <f>Table6[[#This Row],[sales]]-CK928</f>
        <v>-134.15442895629508</v>
      </c>
      <c r="CM928">
        <f>ABS(Table6[[#This Row],[sales]]-CK928)/Table6[[#This Row],[sales]]</f>
        <v>0.22337988093158823</v>
      </c>
      <c r="CN92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679.43750389496142</v>
      </c>
      <c r="CO928" s="79">
        <f>Table6[[#This Row],[sales]]-CN928</f>
        <v>-78.871202235140572</v>
      </c>
      <c r="CP928">
        <f>ABS(Table6[[#This Row],[sales]]-CN928)/Table6[[#This Row],[sales]]</f>
        <v>0.13132805156925978</v>
      </c>
      <c r="CQ92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688.99843304305409</v>
      </c>
      <c r="CR928" s="79">
        <f>Table6[[#This Row],[sales]]-CQ928</f>
        <v>-88.432131383233241</v>
      </c>
      <c r="CS928">
        <f>ABS(Table6[[#This Row],[sales]]-CQ928)/Table6[[#This Row],[sales]]</f>
        <v>0.14724790774778421</v>
      </c>
    </row>
    <row r="929" spans="1:97" x14ac:dyDescent="0.2">
      <c r="A929">
        <v>928</v>
      </c>
      <c r="B929" t="s">
        <v>953</v>
      </c>
      <c r="C929" s="5">
        <v>43730</v>
      </c>
      <c r="D929" s="6">
        <v>596.64317436943566</v>
      </c>
      <c r="E929" s="8">
        <f>YEAR(Table6[[#This Row],[Date]])</f>
        <v>2019</v>
      </c>
      <c r="F929" s="6">
        <f>Table6[[#This Row],[TV_State]]+Table6[[#This Row],[Radio_State]]+Table6[[#This Row],[Online]]</f>
        <v>729.23054645153252</v>
      </c>
      <c r="G929" s="6">
        <f t="shared" si="379"/>
        <v>577.55192257417934</v>
      </c>
      <c r="H929" s="6">
        <f>LN(Table6[[#This Row],[PROF TV LING]])</f>
        <v>6.3587983475737149</v>
      </c>
      <c r="I929" s="6">
        <f t="shared" si="380"/>
        <v>6.3913192368263791</v>
      </c>
      <c r="J929" s="6">
        <v>88.391581388064537</v>
      </c>
      <c r="K929" s="6">
        <f t="shared" si="385"/>
        <v>87.460712620477054</v>
      </c>
      <c r="L929" s="6">
        <f>0.5*J928+0.5*Table6[[#This Row],[Radio_State]]</f>
        <v>87.953999301985007</v>
      </c>
      <c r="M929" s="6">
        <f>LN(Table6[[#This Row],[RADIO LINGERING ]])</f>
        <v>4.4768139425998124</v>
      </c>
      <c r="N929" s="6">
        <f t="shared" si="381"/>
        <v>4.4817767319419408</v>
      </c>
      <c r="O929" s="6">
        <v>44.195790694032269</v>
      </c>
      <c r="P929" s="6">
        <f t="shared" si="382"/>
        <v>44.008594504943389</v>
      </c>
      <c r="Q929" s="6">
        <f>0.3*O928+0.7*Table6[[#This Row],[Online]]</f>
        <v>44.064516068208405</v>
      </c>
      <c r="R929" s="6">
        <f>LN(Table6[[#This Row],[ONLINE LINGERING]])</f>
        <v>3.785654834265253</v>
      </c>
      <c r="S929" s="6">
        <f t="shared" si="383"/>
        <v>3.7886295513819959</v>
      </c>
      <c r="T929" s="6">
        <v>645.66755013859552</v>
      </c>
      <c r="U929" s="6">
        <f t="shared" si="384"/>
        <v>6.4702847430475972</v>
      </c>
      <c r="V929" s="8">
        <f>YEAR(Table6[[#This Row],[Date]])</f>
        <v>2019</v>
      </c>
      <c r="W929" s="8">
        <f>WEEKNUM(Table6[[#This Row],[Date]])</f>
        <v>39</v>
      </c>
      <c r="X929" t="s">
        <v>1096</v>
      </c>
      <c r="Y929" s="9">
        <f>Table6[[#This Row],[LNTVLING]]+Table6[[#This Row],[LNRADIOLING]]+Table6[[#This Row],[LNONLINELING]]</f>
        <v>14.621267124438781</v>
      </c>
      <c r="Z929">
        <f t="shared" si="404"/>
        <v>1</v>
      </c>
      <c r="AA929">
        <f t="shared" si="386"/>
        <v>0</v>
      </c>
      <c r="AB929">
        <f t="shared" si="387"/>
        <v>0</v>
      </c>
      <c r="AC929">
        <f t="shared" si="388"/>
        <v>0</v>
      </c>
      <c r="AD929">
        <f t="shared" si="389"/>
        <v>0</v>
      </c>
      <c r="AE929">
        <f t="shared" si="390"/>
        <v>0</v>
      </c>
      <c r="AF929">
        <f t="shared" si="391"/>
        <v>1</v>
      </c>
      <c r="AG929" s="9">
        <f>'[1]1'!J$20+'[1]1'!J$21*Table6[[#This Row],[TV_State]]</f>
        <v>1916.4887366137855</v>
      </c>
      <c r="AH929" s="9">
        <f>Table6[[#This Row],[sales]]-Table6[[#This Row],[Pred_1]]</f>
        <v>-1270.82118647519</v>
      </c>
      <c r="AI929">
        <f>ABS(Table6[[#This Row],[Res_1]])/Table6[[#This Row],[sales]]</f>
        <v>1.9682283648952195</v>
      </c>
      <c r="AJ929" s="9">
        <f>'[1]2'!J$20+'[1]2'!J$21*Table6[[#This Row],[Radio_State]]</f>
        <v>2102.3256909569268</v>
      </c>
      <c r="AK929" s="9">
        <f>Table6[[#This Row],[sales]]-Table6[[#This Row],[ Pred_2 ]]</f>
        <v>-1456.6581408183313</v>
      </c>
      <c r="AL929">
        <f>ABS(Table6[[#This Row],[ Res_2 ]])/Table6[[#This Row],[sales]]</f>
        <v>2.2560497898735239</v>
      </c>
      <c r="AM929" s="10">
        <f>'[1]3'!J$20+'[1]3'!J$21*Data!O929</f>
        <v>2056.0634574680794</v>
      </c>
      <c r="AN929" s="9">
        <f>Table6[[#This Row],[sales]]-Table6[[#This Row],[Pred_3]]</f>
        <v>-1410.3959073294839</v>
      </c>
      <c r="AO929" s="9">
        <f>ABS(Table6[[#This Row],[Res_3]])/Table6[[#This Row],[sales]]</f>
        <v>2.1843995521019073</v>
      </c>
      <c r="AP929" s="9">
        <f>'[1]4'!L$21+'[1]4'!L$27*Table6[[#This Row],[TV_State]]+'[1]4'!L$22*Table6[[#This Row],[NJ_DUM]]+'[1]4'!L$23*Table6[[#This Row],[NY_DUM]]+'[1]4'!L$24*Table6[[#This Row],[PA_DUM]]+'[1]4'!L$25*Table6[[#This Row],[CT_DUM]]+'[1]4'!L$26*Table6[[#This Row],[DL_DUM]]</f>
        <v>369.43793050421732</v>
      </c>
      <c r="AQ929" s="9">
        <f>Table6[[#This Row],[sales]]-Table6[[#This Row],[Pred_4]]</f>
        <v>276.2296196343782</v>
      </c>
      <c r="AR929">
        <f>ABS(Table6[[#This Row],[Res_4]]/Table6[[#This Row],[sales]])</f>
        <v>0.42782019876186161</v>
      </c>
      <c r="AS929" s="9">
        <f>'[1]5'!L$20+'[1]5'!L$26*Table6[[#This Row],[Radio_State]]+'[1]5'!L$21*Table6[[#This Row],[NJ_DUM]]+'[1]5'!L$22*Table6[[#This Row],[NY_DUM]]+'[1]5'!L$23*Table6[[#This Row],[PA_DUM]]+'[1]5'!L$24*Table6[[#This Row],[CT_DUM]]+'[1]5'!L$25*Table6[[#This Row],[DL_DUM]]</f>
        <v>352.10172310429999</v>
      </c>
      <c r="AT929" s="9">
        <f>Table6[[#This Row],[sales]]-Table6[[#This Row],[Pred_5]]</f>
        <v>293.56582703429552</v>
      </c>
      <c r="AU929" s="9">
        <f>ABS(Table6[[#This Row],[Red_5]]/Table6[[#This Row],[sales]])</f>
        <v>0.45467025092290958</v>
      </c>
      <c r="AV929" s="9">
        <f>'[1]6'!L$20+'[1]6'!L$26*Table6[[#This Row],[Online]]+'[1]6'!L$21*Table6[[#This Row],[NJ_DUM]]+'[1]6'!L$22*Table6[[#This Row],[NY_DUM]]+'[1]6'!L$23*Table6[[#This Row],[PA_DUM]]+'[1]6'!L$24*Table6[[#This Row],[CT_DUM]]+'[1]6'!L$25*Table6[[#This Row],[DL_DUM]]</f>
        <v>186.39766385785126</v>
      </c>
      <c r="AW929" s="9">
        <f>Table6[[#This Row],[sales]]-Table6[[#This Row],[Pred_6]]</f>
        <v>459.26988628074423</v>
      </c>
      <c r="AX929" s="9">
        <f>ABS(Table6[[#This Row],[Red_6]]/Table6[[#This Row],[sales]])</f>
        <v>0.71131015672409093</v>
      </c>
      <c r="AY929" s="9">
        <f>'[1]7'!L$21+'[1]7'!L$27*Table6[[#This Row],[LNTV]]+'[1]7'!L$22*Table6[[#This Row],[NJ_DUM]]+'[1]7'!L$23*Table6[[#This Row],[NY_DUM]]+'[1]7'!L$24*Table6[[#This Row],[PA_DUM]]+'[1]7'!L$25*Table6[[#This Row],[CT_DUM]]+'[1]7'!L$26*Table6[[#This Row],[DL_DUM]]</f>
        <v>5.8529901717023076</v>
      </c>
      <c r="AZ929" s="9">
        <f>Table6[[#This Row],[sales]]-Table6[[#This Row],[Pred_7]]</f>
        <v>639.81455996689317</v>
      </c>
      <c r="BA929" s="9">
        <f>ABS(Table6[[#This Row],[Red_7]]/Table6[[#This Row],[sales]])</f>
        <v>0.99093497858077895</v>
      </c>
      <c r="BB929" s="9">
        <f>'[1]8'!O$22+'[1]8'!O$28*Table6[[#This Row],[LNRADIOLING]]+'[1]8'!O$23*Table6[[#This Row],[DL_DUM]]+'[1]8'!O$24*Table6[[#This Row],[CT_DUM]]+'[1]8'!O$25*Table6[[#This Row],[PA_DUM]]+'[1]8'!O$26*Table6[[#This Row],[NY_DUM]]+'[1]8'!O$27*Table6[[#This Row],[NJ_DUM]]</f>
        <v>5.8411282734210648</v>
      </c>
      <c r="BC929" s="9">
        <f>Table6[[#This Row],[sales]]-Table6[[#This Row],[Pred_8]]</f>
        <v>639.82642186517444</v>
      </c>
      <c r="BD929" s="9">
        <f>ABS(Table6[[#This Row],[Red_8]]/Table6[[#This Row],[sales]])</f>
        <v>0.99095335010692853</v>
      </c>
      <c r="BE929" s="9">
        <f>'[1]9'!M$19+'[1]9'!M$21*Table6[[#This Row],[LNONLINE]]+'[1]9'!M$20*Table6[[#This Row],[DL_DUM]]+'[1]9'!M$22*Table6[[#This Row],[CT_DUM]]+'[1]9'!M$23*Table6[[#This Row],[PA_DUM]]+'[1]9'!M$24*Table6[[#This Row],[NY_DUM]]+'[1]9'!M$25*Table6[[#This Row],[NJ_DUM]]</f>
        <v>5.7417963145395898</v>
      </c>
      <c r="BF929" s="9">
        <f>Table6[[#This Row],[sales]]-Table6[[#This Row],[Pred_9]]</f>
        <v>639.92575382405596</v>
      </c>
      <c r="BG929" s="9">
        <f>ABS(Table6[[#This Row],[Red_9]]/Table6[[#This Row],[sales]])</f>
        <v>0.9911071939215359</v>
      </c>
      <c r="BH929" s="9">
        <f>'[1]10'!P$22+'[1]10'!P$30*Table6[[#This Row],[LNTV]]+'[1]10'!P$29*Table6[[#This Row],[LNRADIOLING]]+'[1]10'!P$24*Table6[[#This Row],[LNONLINELING]]+'[1]10'!P$23*Table6[[#This Row],[DL_DUM]]+'[1]10'!P$25*Table6[[#This Row],[CT_DUM]]+'[1]10'!P$26*Table6[[#This Row],[PA_DUM]]+'[1]10'!P$27*Table6[[#This Row],[NY_DUM]]+'[1]10'!P$28*Table6[[#This Row],[NJ_DUM]]</f>
        <v>5.7713490047832989</v>
      </c>
      <c r="BI929" s="9">
        <f>Table6[[#This Row],[sales]]-Table6[[#This Row],[Pred_10]]</f>
        <v>639.89620113381227</v>
      </c>
      <c r="BJ929" s="45">
        <f>ABS(Table6[[#This Row],[Red_10]]/Table6[[#This Row],[sales]])</f>
        <v>0.99106142316809265</v>
      </c>
      <c r="BK929" s="9">
        <f>'[1]11'!P$32+'[1]11'!P$40*Table6[[#This Row],[LNONLINELING]]+'[1]11'!P$39*Table6[[#This Row],[LNRADIOLING]]+'[1]11'!P$38*Table6[[#This Row],[LNTVLING]]+'[1]11'!P$33*Table6[[#This Row],[DL_DUM]]+'[1]11'!P$34*Table6[[#This Row],[CT_DUM]]+'[1]11'!P$35*Table6[[#This Row],[PA_DUM]]+'[1]11'!P$36*Table6[[#This Row],[NY_DUM]]+'[1]11'!P$37*Table6[[#This Row],[NJ_DUM]]</f>
        <v>5.7627021334504311</v>
      </c>
      <c r="BL929" s="9">
        <f>Table6[[#This Row],[sales]]-Table6[[#This Row],[ Pred_11]]</f>
        <v>639.90484800514514</v>
      </c>
      <c r="BM929" s="47">
        <f>ABS(Table6[[#This Row],[ Red_11]]/Table6[[#This Row],[sales]])</f>
        <v>0.99107481530980857</v>
      </c>
      <c r="BN929" s="9">
        <f>'[1]12'!K$22+'[1]12'!K$28*Table6[[#This Row],[COMBINE LN LING]]+'[1]12'!K$23*Table6[[#This Row],[DL_DUM]]+'[1]12'!K$24*Table6[[#This Row],[CT_DUM]]+'[1]12'!K$25*Table6[[#This Row],[PA_DUM]]+'[1]12'!K$26*Table6[[#This Row],[NY_DUM]]+'[1]12'!K$27*Table6[[#This Row],[NJ_DUM]]</f>
        <v>5.778303233660802</v>
      </c>
      <c r="BO929" s="9">
        <f>Table6[[#This Row],[sales]]-Table6[[#This Row],[ Pred_12]]</f>
        <v>639.88924690493468</v>
      </c>
      <c r="BP929" s="47">
        <f>ABS(Table6[[#This Row],[ Red_12]]/Table6[[#This Row],[sales]])</f>
        <v>0.99105065256505376</v>
      </c>
      <c r="BQ929">
        <f>LN(G929+'2019 Totals and Calculations'!C$18)</f>
        <v>6.8445976030214952</v>
      </c>
      <c r="BR929">
        <f>LN(Table6[[#This Row],[PROF RADIO]]+'2019 Totals and Calculations'!D$18)</f>
        <v>5.0120814405246534</v>
      </c>
      <c r="BS929">
        <f>LN(Table6[[#This Row],[ONLINE LINGERING]]+'2019 Totals and Calculations'!E$18)</f>
        <v>4.4766761434016757</v>
      </c>
      <c r="BT929">
        <f>MONTH(Table6[[#This Row],[Date]])</f>
        <v>9</v>
      </c>
      <c r="BU929">
        <f t="shared" si="392"/>
        <v>0</v>
      </c>
      <c r="BV929">
        <f t="shared" si="393"/>
        <v>0</v>
      </c>
      <c r="BW929">
        <f t="shared" si="394"/>
        <v>0</v>
      </c>
      <c r="BX929">
        <f t="shared" si="395"/>
        <v>0</v>
      </c>
      <c r="BY929">
        <f t="shared" si="396"/>
        <v>0</v>
      </c>
      <c r="BZ929">
        <f t="shared" si="397"/>
        <v>0</v>
      </c>
      <c r="CA929">
        <f t="shared" si="398"/>
        <v>0</v>
      </c>
      <c r="CB929">
        <f t="shared" si="399"/>
        <v>0</v>
      </c>
      <c r="CC929">
        <f t="shared" si="400"/>
        <v>1</v>
      </c>
      <c r="CD929">
        <f t="shared" si="401"/>
        <v>0</v>
      </c>
      <c r="CE929">
        <f t="shared" si="402"/>
        <v>0</v>
      </c>
      <c r="CF929">
        <f t="shared" si="403"/>
        <v>0</v>
      </c>
      <c r="CG929">
        <f t="shared" si="378"/>
        <v>143</v>
      </c>
      <c r="CH92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736.92851045790042</v>
      </c>
      <c r="CI929" s="79">
        <f>Table6[[#This Row],[sales]]-CH929</f>
        <v>-91.2609603193049</v>
      </c>
      <c r="CJ929">
        <f>ABS(Table6[[#This Row],[sales]]-CH929)/Table6[[#This Row],[sales]]</f>
        <v>0.14134357580726384</v>
      </c>
      <c r="CK92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737.79219738141262</v>
      </c>
      <c r="CL929" s="79">
        <f>Table6[[#This Row],[sales]]-CK929</f>
        <v>-92.124647242817105</v>
      </c>
      <c r="CM929">
        <f>ABS(Table6[[#This Row],[sales]]-CK929)/Table6[[#This Row],[sales]]</f>
        <v>0.14268124086930206</v>
      </c>
      <c r="CN92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682.14572296288122</v>
      </c>
      <c r="CO929" s="79">
        <f>Table6[[#This Row],[sales]]-CN929</f>
        <v>-36.478172824285707</v>
      </c>
      <c r="CP929">
        <f>ABS(Table6[[#This Row],[sales]]-CN929)/Table6[[#This Row],[sales]]</f>
        <v>5.6496834658107717E-2</v>
      </c>
      <c r="CQ92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693.12722879204466</v>
      </c>
      <c r="CR929" s="79">
        <f>Table6[[#This Row],[sales]]-CQ929</f>
        <v>-47.459678653449146</v>
      </c>
      <c r="CS929">
        <f>ABS(Table6[[#This Row],[sales]]-CQ929)/Table6[[#This Row],[sales]]</f>
        <v>7.3504822479094248E-2</v>
      </c>
    </row>
    <row r="930" spans="1:97" x14ac:dyDescent="0.2">
      <c r="A930">
        <v>929</v>
      </c>
      <c r="B930" t="s">
        <v>953</v>
      </c>
      <c r="C930" s="5">
        <v>43737</v>
      </c>
      <c r="D930" s="6">
        <v>602.60960611312987</v>
      </c>
      <c r="E930" s="8">
        <f>YEAR(Table6[[#This Row],[Date]])</f>
        <v>2019</v>
      </c>
      <c r="F930" s="6">
        <f>Table6[[#This Row],[TV_State]]+Table6[[#This Row],[Radio_State]]+Table6[[#This Row],[Online]]</f>
        <v>736.52285191604767</v>
      </c>
      <c r="G930" s="6">
        <f t="shared" si="379"/>
        <v>585.06922763586442</v>
      </c>
      <c r="H930" s="6">
        <f>LN(Table6[[#This Row],[PROF TV LING]])</f>
        <v>6.371730178069571</v>
      </c>
      <c r="I930" s="6">
        <f t="shared" si="380"/>
        <v>6.401269567679547</v>
      </c>
      <c r="J930" s="6">
        <v>89.275497201945171</v>
      </c>
      <c r="K930" s="6">
        <f t="shared" si="385"/>
        <v>88.368104911211105</v>
      </c>
      <c r="L930" s="6">
        <f>0.5*J929+0.5*Table6[[#This Row],[Radio_State]]</f>
        <v>88.833539295004854</v>
      </c>
      <c r="M930" s="6">
        <f>LN(Table6[[#This Row],[RADIO LINGERING ]])</f>
        <v>4.4867642734529802</v>
      </c>
      <c r="N930" s="6">
        <f t="shared" si="381"/>
        <v>4.4917270627951087</v>
      </c>
      <c r="O930" s="6">
        <v>44.637748600972586</v>
      </c>
      <c r="P930" s="6">
        <f t="shared" si="382"/>
        <v>44.449002372163825</v>
      </c>
      <c r="Q930" s="6">
        <f>0.3*O929+0.7*Table6[[#This Row],[Online]]</f>
        <v>44.505161228890486</v>
      </c>
      <c r="R930" s="6">
        <f>LN(Table6[[#This Row],[ONLINE LINGERING]])</f>
        <v>3.7956051651184208</v>
      </c>
      <c r="S930" s="6">
        <f t="shared" si="383"/>
        <v>3.7985798822351637</v>
      </c>
      <c r="T930" s="6">
        <v>737.44333426659034</v>
      </c>
      <c r="U930" s="6">
        <f t="shared" si="384"/>
        <v>6.6031892503692644</v>
      </c>
      <c r="V930" s="8">
        <f>YEAR(Table6[[#This Row],[Date]])</f>
        <v>2019</v>
      </c>
      <c r="W930" s="8">
        <f>WEEKNUM(Table6[[#This Row],[Date]])</f>
        <v>40</v>
      </c>
      <c r="X930" t="s">
        <v>1097</v>
      </c>
      <c r="Y930" s="9">
        <f>Table6[[#This Row],[LNTVLING]]+Table6[[#This Row],[LNRADIOLING]]+Table6[[#This Row],[LNONLINELING]]</f>
        <v>14.654099616640972</v>
      </c>
      <c r="Z930">
        <f t="shared" si="404"/>
        <v>1</v>
      </c>
      <c r="AA930">
        <f t="shared" si="386"/>
        <v>0</v>
      </c>
      <c r="AB930">
        <f t="shared" si="387"/>
        <v>0</v>
      </c>
      <c r="AC930">
        <f t="shared" si="388"/>
        <v>0</v>
      </c>
      <c r="AD930">
        <f t="shared" si="389"/>
        <v>0</v>
      </c>
      <c r="AE930">
        <f t="shared" si="390"/>
        <v>0</v>
      </c>
      <c r="AF930">
        <f t="shared" si="391"/>
        <v>1</v>
      </c>
      <c r="AG930" s="9">
        <f>'[1]1'!J$20+'[1]1'!J$21*Table6[[#This Row],[TV_State]]</f>
        <v>1922.3562985253602</v>
      </c>
      <c r="AH930" s="9">
        <f>Table6[[#This Row],[sales]]-Table6[[#This Row],[Pred_1]]</f>
        <v>-1184.91296425877</v>
      </c>
      <c r="AI930">
        <f>ABS(Table6[[#This Row],[Res_1]])/Table6[[#This Row],[sales]]</f>
        <v>1.6067851036136922</v>
      </c>
      <c r="AJ930" s="9">
        <f>'[1]2'!J$20+'[1]2'!J$21*Table6[[#This Row],[Radio_State]]</f>
        <v>2106.2061298265212</v>
      </c>
      <c r="AK930" s="9">
        <f>Table6[[#This Row],[sales]]-Table6[[#This Row],[ Pred_2 ]]</f>
        <v>-1368.762795559931</v>
      </c>
      <c r="AL930">
        <f>ABS(Table6[[#This Row],[ Res_2 ]])/Table6[[#This Row],[sales]]</f>
        <v>1.8560921659441221</v>
      </c>
      <c r="AM930" s="10">
        <f>'[1]3'!J$20+'[1]3'!J$21*Data!O930</f>
        <v>2058.6167902255115</v>
      </c>
      <c r="AN930" s="9">
        <f>Table6[[#This Row],[sales]]-Table6[[#This Row],[Pred_3]]</f>
        <v>-1321.1734559589213</v>
      </c>
      <c r="AO930" s="9">
        <f>ABS(Table6[[#This Row],[Res_3]])/Table6[[#This Row],[sales]]</f>
        <v>1.7915592894644146</v>
      </c>
      <c r="AP930" s="9">
        <f>'[1]4'!L$21+'[1]4'!L$27*Table6[[#This Row],[TV_State]]+'[1]4'!L$22*Table6[[#This Row],[NJ_DUM]]+'[1]4'!L$23*Table6[[#This Row],[NY_DUM]]+'[1]4'!L$24*Table6[[#This Row],[PA_DUM]]+'[1]4'!L$25*Table6[[#This Row],[CT_DUM]]+'[1]4'!L$26*Table6[[#This Row],[DL_DUM]]</f>
        <v>370.75400986580121</v>
      </c>
      <c r="AQ930" s="9">
        <f>Table6[[#This Row],[sales]]-Table6[[#This Row],[Pred_4]]</f>
        <v>366.68932440078913</v>
      </c>
      <c r="AR930">
        <f>ABS(Table6[[#This Row],[Res_4]]/Table6[[#This Row],[sales]])</f>
        <v>0.49724406928902914</v>
      </c>
      <c r="AS930" s="9">
        <f>'[1]5'!L$20+'[1]5'!L$26*Table6[[#This Row],[Radio_State]]+'[1]5'!L$21*Table6[[#This Row],[NJ_DUM]]+'[1]5'!L$22*Table6[[#This Row],[NY_DUM]]+'[1]5'!L$23*Table6[[#This Row],[PA_DUM]]+'[1]5'!L$24*Table6[[#This Row],[CT_DUM]]+'[1]5'!L$25*Table6[[#This Row],[DL_DUM]]</f>
        <v>353.65882505207247</v>
      </c>
      <c r="AT930" s="9">
        <f>Table6[[#This Row],[sales]]-Table6[[#This Row],[Pred_5]]</f>
        <v>383.78450921451787</v>
      </c>
      <c r="AU930" s="9">
        <f>ABS(Table6[[#This Row],[Red_5]]/Table6[[#This Row],[sales]])</f>
        <v>0.52042576206374302</v>
      </c>
      <c r="AV930" s="9">
        <f>'[1]6'!L$20+'[1]6'!L$26*Table6[[#This Row],[Online]]+'[1]6'!L$21*Table6[[#This Row],[NJ_DUM]]+'[1]6'!L$22*Table6[[#This Row],[NY_DUM]]+'[1]6'!L$23*Table6[[#This Row],[PA_DUM]]+'[1]6'!L$24*Table6[[#This Row],[CT_DUM]]+'[1]6'!L$25*Table6[[#This Row],[DL_DUM]]</f>
        <v>188.32117850829434</v>
      </c>
      <c r="AW930" s="9">
        <f>Table6[[#This Row],[sales]]-Table6[[#This Row],[Pred_6]]</f>
        <v>549.122155758296</v>
      </c>
      <c r="AX930" s="9">
        <f>ABS(Table6[[#This Row],[Red_6]]/Table6[[#This Row],[sales]])</f>
        <v>0.74462962812514211</v>
      </c>
      <c r="AY930" s="9">
        <f>'[1]7'!L$21+'[1]7'!L$27*Table6[[#This Row],[LNTV]]+'[1]7'!L$22*Table6[[#This Row],[NJ_DUM]]+'[1]7'!L$23*Table6[[#This Row],[NY_DUM]]+'[1]7'!L$24*Table6[[#This Row],[PA_DUM]]+'[1]7'!L$25*Table6[[#This Row],[CT_DUM]]+'[1]7'!L$26*Table6[[#This Row],[DL_DUM]]</f>
        <v>5.8540915189923082</v>
      </c>
      <c r="AZ930" s="9">
        <f>Table6[[#This Row],[sales]]-Table6[[#This Row],[Pred_7]]</f>
        <v>731.58924274759806</v>
      </c>
      <c r="BA930" s="9">
        <f>ABS(Table6[[#This Row],[Red_7]]/Table6[[#This Row],[sales]])</f>
        <v>0.99206163884467902</v>
      </c>
      <c r="BB930" s="9">
        <f>'[1]8'!O$22+'[1]8'!O$28*Table6[[#This Row],[LNRADIOLING]]+'[1]8'!O$23*Table6[[#This Row],[DL_DUM]]+'[1]8'!O$24*Table6[[#This Row],[CT_DUM]]+'[1]8'!O$25*Table6[[#This Row],[PA_DUM]]+'[1]8'!O$26*Table6[[#This Row],[NY_DUM]]+'[1]8'!O$27*Table6[[#This Row],[NJ_DUM]]</f>
        <v>5.8418381394248415</v>
      </c>
      <c r="BC930" s="9">
        <f>Table6[[#This Row],[sales]]-Table6[[#This Row],[Pred_8]]</f>
        <v>731.60149612716555</v>
      </c>
      <c r="BD930" s="9">
        <f>ABS(Table6[[#This Row],[Red_8]]/Table6[[#This Row],[sales]])</f>
        <v>0.99207825487332568</v>
      </c>
      <c r="BE930" s="9">
        <f>'[1]9'!M$19+'[1]9'!M$21*Table6[[#This Row],[LNONLINE]]+'[1]9'!M$20*Table6[[#This Row],[DL_DUM]]+'[1]9'!M$22*Table6[[#This Row],[CT_DUM]]+'[1]9'!M$23*Table6[[#This Row],[PA_DUM]]+'[1]9'!M$24*Table6[[#This Row],[NY_DUM]]+'[1]9'!M$25*Table6[[#This Row],[NJ_DUM]]</f>
        <v>5.7449467628709217</v>
      </c>
      <c r="BF930" s="9">
        <f>Table6[[#This Row],[sales]]-Table6[[#This Row],[Pred_9]]</f>
        <v>731.69838750371946</v>
      </c>
      <c r="BG930" s="9">
        <f>ABS(Table6[[#This Row],[Red_9]]/Table6[[#This Row],[sales]])</f>
        <v>0.99220964310622672</v>
      </c>
      <c r="BH930" s="9">
        <f>'[1]10'!P$22+'[1]10'!P$30*Table6[[#This Row],[LNTV]]+'[1]10'!P$29*Table6[[#This Row],[LNRADIOLING]]+'[1]10'!P$24*Table6[[#This Row],[LNONLINELING]]+'[1]10'!P$23*Table6[[#This Row],[DL_DUM]]+'[1]10'!P$25*Table6[[#This Row],[CT_DUM]]+'[1]10'!P$26*Table6[[#This Row],[PA_DUM]]+'[1]10'!P$27*Table6[[#This Row],[NY_DUM]]+'[1]10'!P$28*Table6[[#This Row],[NJ_DUM]]</f>
        <v>5.7731600880595169</v>
      </c>
      <c r="BI930" s="9">
        <f>Table6[[#This Row],[sales]]-Table6[[#This Row],[Pred_10]]</f>
        <v>731.67017417853083</v>
      </c>
      <c r="BJ930" s="45">
        <f>ABS(Table6[[#This Row],[Red_10]]/Table6[[#This Row],[sales]])</f>
        <v>0.99217138481046674</v>
      </c>
      <c r="BK930" s="9">
        <f>'[1]11'!P$32+'[1]11'!P$40*Table6[[#This Row],[LNONLINELING]]+'[1]11'!P$39*Table6[[#This Row],[LNRADIOLING]]+'[1]11'!P$38*Table6[[#This Row],[LNTVLING]]+'[1]11'!P$33*Table6[[#This Row],[DL_DUM]]+'[1]11'!P$34*Table6[[#This Row],[CT_DUM]]+'[1]11'!P$35*Table6[[#This Row],[PA_DUM]]+'[1]11'!P$36*Table6[[#This Row],[NY_DUM]]+'[1]11'!P$37*Table6[[#This Row],[NJ_DUM]]</f>
        <v>5.7633246207464488</v>
      </c>
      <c r="BL930" s="9">
        <f>Table6[[#This Row],[sales]]-Table6[[#This Row],[ Pred_11]]</f>
        <v>731.68000964584394</v>
      </c>
      <c r="BM930" s="47">
        <f>ABS(Table6[[#This Row],[ Red_11]]/Table6[[#This Row],[sales]])</f>
        <v>0.99218472206209818</v>
      </c>
      <c r="BN930" s="9">
        <f>'[1]12'!K$22+'[1]12'!K$28*Table6[[#This Row],[COMBINE LN LING]]+'[1]12'!K$23*Table6[[#This Row],[DL_DUM]]+'[1]12'!K$24*Table6[[#This Row],[CT_DUM]]+'[1]12'!K$25*Table6[[#This Row],[PA_DUM]]+'[1]12'!K$26*Table6[[#This Row],[NY_DUM]]+'[1]12'!K$27*Table6[[#This Row],[NJ_DUM]]</f>
        <v>5.7814628972963993</v>
      </c>
      <c r="BO930" s="9">
        <f>Table6[[#This Row],[sales]]-Table6[[#This Row],[ Pred_12]]</f>
        <v>731.66187136929398</v>
      </c>
      <c r="BP930" s="47">
        <f>ABS(Table6[[#This Row],[ Red_12]]/Table6[[#This Row],[sales]])</f>
        <v>0.99216012589896663</v>
      </c>
      <c r="BQ930">
        <f>LN(G930+'2019 Totals and Calculations'!C$18)</f>
        <v>6.8525731080836598</v>
      </c>
      <c r="BR930">
        <f>LN(Table6[[#This Row],[PROF RADIO]]+'2019 Totals and Calculations'!D$18)</f>
        <v>5.0181038097135655</v>
      </c>
      <c r="BS930">
        <f>LN(Table6[[#This Row],[ONLINE LINGERING]]+'2019 Totals and Calculations'!E$18)</f>
        <v>4.4816742725814924</v>
      </c>
      <c r="BT930">
        <f>MONTH(Table6[[#This Row],[Date]])</f>
        <v>9</v>
      </c>
      <c r="BU930">
        <f t="shared" si="392"/>
        <v>0</v>
      </c>
      <c r="BV930">
        <f t="shared" si="393"/>
        <v>0</v>
      </c>
      <c r="BW930">
        <f t="shared" si="394"/>
        <v>0</v>
      </c>
      <c r="BX930">
        <f t="shared" si="395"/>
        <v>0</v>
      </c>
      <c r="BY930">
        <f t="shared" si="396"/>
        <v>0</v>
      </c>
      <c r="BZ930">
        <f t="shared" si="397"/>
        <v>0</v>
      </c>
      <c r="CA930">
        <f t="shared" si="398"/>
        <v>0</v>
      </c>
      <c r="CB930">
        <f t="shared" si="399"/>
        <v>0</v>
      </c>
      <c r="CC930">
        <f t="shared" si="400"/>
        <v>1</v>
      </c>
      <c r="CD930">
        <f t="shared" si="401"/>
        <v>0</v>
      </c>
      <c r="CE930">
        <f t="shared" si="402"/>
        <v>0</v>
      </c>
      <c r="CF930">
        <f t="shared" si="403"/>
        <v>0</v>
      </c>
      <c r="CG930">
        <f t="shared" si="378"/>
        <v>144</v>
      </c>
      <c r="CH93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740.68194607837552</v>
      </c>
      <c r="CI930" s="79">
        <f>Table6[[#This Row],[sales]]-CH930</f>
        <v>-3.2386118117851765</v>
      </c>
      <c r="CJ930">
        <f>ABS(Table6[[#This Row],[sales]]-CH930)/Table6[[#This Row],[sales]]</f>
        <v>4.3916754837930345E-3</v>
      </c>
      <c r="CK93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740.83251880183479</v>
      </c>
      <c r="CL930" s="79">
        <f>Table6[[#This Row],[sales]]-CK930</f>
        <v>-3.3891845352444534</v>
      </c>
      <c r="CM930">
        <f>ABS(Table6[[#This Row],[sales]]-CK930)/Table6[[#This Row],[sales]]</f>
        <v>4.5958575767927985E-3</v>
      </c>
      <c r="CN93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684.87027320505456</v>
      </c>
      <c r="CO930" s="79">
        <f>Table6[[#This Row],[sales]]-CN930</f>
        <v>52.573061061535782</v>
      </c>
      <c r="CP930">
        <f>ABS(Table6[[#This Row],[sales]]-CN930)/Table6[[#This Row],[sales]]</f>
        <v>7.129098415923886E-2</v>
      </c>
      <c r="CQ93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697.21704180640552</v>
      </c>
      <c r="CR930" s="79">
        <f>Table6[[#This Row],[sales]]-CQ930</f>
        <v>40.226292460184823</v>
      </c>
      <c r="CS930">
        <f>ABS(Table6[[#This Row],[sales]]-CQ930)/Table6[[#This Row],[sales]]</f>
        <v>5.4548316583797024E-2</v>
      </c>
    </row>
    <row r="931" spans="1:97" x14ac:dyDescent="0.2">
      <c r="A931">
        <v>930</v>
      </c>
      <c r="B931" t="s">
        <v>953</v>
      </c>
      <c r="C931" s="5">
        <v>43744</v>
      </c>
      <c r="D931" s="6">
        <v>608.63570217426127</v>
      </c>
      <c r="E931" s="8">
        <f>YEAR(Table6[[#This Row],[Date]])</f>
        <v>2019</v>
      </c>
      <c r="F931" s="6">
        <f>Table6[[#This Row],[TV_State]]+Table6[[#This Row],[Radio_State]]+Table6[[#This Row],[Online]]</f>
        <v>743.88808043520828</v>
      </c>
      <c r="G931" s="6">
        <f t="shared" si="379"/>
        <v>592.13916999738342</v>
      </c>
      <c r="H931" s="6">
        <f>LN(Table6[[#This Row],[PROF TV LING]])</f>
        <v>6.383741691711025</v>
      </c>
      <c r="I931" s="6">
        <f t="shared" si="380"/>
        <v>6.4112198985327158</v>
      </c>
      <c r="J931" s="6">
        <v>90.168252173964632</v>
      </c>
      <c r="K931" s="6">
        <f t="shared" si="385"/>
        <v>89.268178542587862</v>
      </c>
      <c r="L931" s="6">
        <f>0.5*J930+0.5*Table6[[#This Row],[Radio_State]]</f>
        <v>89.721874687954909</v>
      </c>
      <c r="M931" s="6">
        <f>LN(Table6[[#This Row],[RADIO LINGERING ]])</f>
        <v>4.4967146043061481</v>
      </c>
      <c r="N931" s="6">
        <f t="shared" si="381"/>
        <v>4.5016773936482775</v>
      </c>
      <c r="O931" s="6">
        <v>45.084126086982309</v>
      </c>
      <c r="P931" s="6">
        <f t="shared" si="382"/>
        <v>44.893588972536762</v>
      </c>
      <c r="Q931" s="6">
        <f>0.3*O930+0.7*Table6[[#This Row],[Online]]</f>
        <v>44.950212841179386</v>
      </c>
      <c r="R931" s="6">
        <f>LN(Table6[[#This Row],[ONLINE LINGERING]])</f>
        <v>3.8055554959715887</v>
      </c>
      <c r="S931" s="6">
        <f t="shared" si="383"/>
        <v>3.8085302130883316</v>
      </c>
      <c r="T931" s="6">
        <v>269.44126719763534</v>
      </c>
      <c r="U931" s="6">
        <f t="shared" si="384"/>
        <v>5.5963504341220123</v>
      </c>
      <c r="V931" s="8">
        <f>YEAR(Table6[[#This Row],[Date]])</f>
        <v>2019</v>
      </c>
      <c r="W931" s="8">
        <f>WEEKNUM(Table6[[#This Row],[Date]])</f>
        <v>41</v>
      </c>
      <c r="X931" t="s">
        <v>1098</v>
      </c>
      <c r="Y931" s="9">
        <f>Table6[[#This Row],[LNTVLING]]+Table6[[#This Row],[LNRADIOLING]]+Table6[[#This Row],[LNONLINELING]]</f>
        <v>14.686011791988761</v>
      </c>
      <c r="Z931">
        <f t="shared" si="404"/>
        <v>0</v>
      </c>
      <c r="AA931">
        <f t="shared" si="386"/>
        <v>0</v>
      </c>
      <c r="AB931">
        <f t="shared" si="387"/>
        <v>0</v>
      </c>
      <c r="AC931">
        <f t="shared" si="388"/>
        <v>0</v>
      </c>
      <c r="AD931">
        <f t="shared" si="389"/>
        <v>0</v>
      </c>
      <c r="AE931">
        <f t="shared" si="390"/>
        <v>0</v>
      </c>
      <c r="AF931">
        <f t="shared" si="391"/>
        <v>1</v>
      </c>
      <c r="AG931" s="9">
        <f>'[1]1'!J$20+'[1]1'!J$21*Table6[[#This Row],[TV_State]]</f>
        <v>1928.2825360560505</v>
      </c>
      <c r="AH931" s="9">
        <f>Table6[[#This Row],[sales]]-Table6[[#This Row],[Pred_1]]</f>
        <v>-1658.8412688584151</v>
      </c>
      <c r="AI931">
        <f>ABS(Table6[[#This Row],[Res_1]])/Table6[[#This Row],[sales]]</f>
        <v>6.1565968944232061</v>
      </c>
      <c r="AJ931" s="9">
        <f>'[1]2'!J$20+'[1]2'!J$21*Table6[[#This Row],[Radio_State]]</f>
        <v>2110.1253730848111</v>
      </c>
      <c r="AK931" s="9">
        <f>Table6[[#This Row],[sales]]-Table6[[#This Row],[ Pred_2 ]]</f>
        <v>-1840.6841058871757</v>
      </c>
      <c r="AL931">
        <f>ABS(Table6[[#This Row],[ Res_2 ]])/Table6[[#This Row],[sales]]</f>
        <v>6.8314854848757554</v>
      </c>
      <c r="AM931" s="10">
        <f>'[1]3'!J$20+'[1]3'!J$21*Data!O931</f>
        <v>2061.1956563105182</v>
      </c>
      <c r="AN931" s="9">
        <f>Table6[[#This Row],[sales]]-Table6[[#This Row],[Pred_3]]</f>
        <v>-1791.7543891128828</v>
      </c>
      <c r="AO931" s="9">
        <f>ABS(Table6[[#This Row],[Res_3]])/Table6[[#This Row],[sales]]</f>
        <v>6.6498885183709806</v>
      </c>
      <c r="AP931" s="9">
        <f>'[1]4'!L$21+'[1]4'!L$27*Table6[[#This Row],[TV_State]]+'[1]4'!L$22*Table6[[#This Row],[NJ_DUM]]+'[1]4'!L$23*Table6[[#This Row],[NY_DUM]]+'[1]4'!L$24*Table6[[#This Row],[PA_DUM]]+'[1]4'!L$25*Table6[[#This Row],[CT_DUM]]+'[1]4'!L$26*Table6[[#This Row],[DL_DUM]]</f>
        <v>372.08325002100099</v>
      </c>
      <c r="AQ931" s="9">
        <f>Table6[[#This Row],[sales]]-Table6[[#This Row],[Pred_4]]</f>
        <v>-102.64198282336565</v>
      </c>
      <c r="AR931">
        <f>ABS(Table6[[#This Row],[Res_4]]/Table6[[#This Row],[sales]])</f>
        <v>0.38094380972487668</v>
      </c>
      <c r="AS931" s="9">
        <f>'[1]5'!L$20+'[1]5'!L$26*Table6[[#This Row],[Radio_State]]+'[1]5'!L$21*Table6[[#This Row],[NJ_DUM]]+'[1]5'!L$22*Table6[[#This Row],[NY_DUM]]+'[1]5'!L$23*Table6[[#This Row],[PA_DUM]]+'[1]5'!L$24*Table6[[#This Row],[CT_DUM]]+'[1]5'!L$25*Table6[[#This Row],[DL_DUM]]</f>
        <v>355.23149801932277</v>
      </c>
      <c r="AT931" s="9">
        <f>Table6[[#This Row],[sales]]-Table6[[#This Row],[Pred_5]]</f>
        <v>-85.79023082168743</v>
      </c>
      <c r="AU931" s="9">
        <f>ABS(Table6[[#This Row],[Red_5]]/Table6[[#This Row],[sales]])</f>
        <v>0.31840048747529176</v>
      </c>
      <c r="AV931" s="9">
        <f>'[1]6'!L$20+'[1]6'!L$26*Table6[[#This Row],[Online]]+'[1]6'!L$21*Table6[[#This Row],[NJ_DUM]]+'[1]6'!L$22*Table6[[#This Row],[NY_DUM]]+'[1]6'!L$23*Table6[[#This Row],[PA_DUM]]+'[1]6'!L$24*Table6[[#This Row],[CT_DUM]]+'[1]6'!L$25*Table6[[#This Row],[DL_DUM]]</f>
        <v>190.2639283052419</v>
      </c>
      <c r="AW931" s="9">
        <f>Table6[[#This Row],[sales]]-Table6[[#This Row],[Pred_6]]</f>
        <v>79.177338892393436</v>
      </c>
      <c r="AX931" s="9">
        <f>ABS(Table6[[#This Row],[Red_6]]/Table6[[#This Row],[sales]])</f>
        <v>0.29385750637194269</v>
      </c>
      <c r="AY931" s="9">
        <f>'[1]7'!L$21+'[1]7'!L$27*Table6[[#This Row],[LNTV]]+'[1]7'!L$22*Table6[[#This Row],[NJ_DUM]]+'[1]7'!L$23*Table6[[#This Row],[NY_DUM]]+'[1]7'!L$24*Table6[[#This Row],[PA_DUM]]+'[1]7'!L$25*Table6[[#This Row],[CT_DUM]]+'[1]7'!L$26*Table6[[#This Row],[DL_DUM]]</f>
        <v>5.8551928662823087</v>
      </c>
      <c r="AZ931" s="9">
        <f>Table6[[#This Row],[sales]]-Table6[[#This Row],[Pred_7]]</f>
        <v>263.58607433135302</v>
      </c>
      <c r="BA931" s="9">
        <f>ABS(Table6[[#This Row],[Red_7]]/Table6[[#This Row],[sales]])</f>
        <v>0.97826913105338265</v>
      </c>
      <c r="BB931" s="9">
        <f>'[1]8'!O$22+'[1]8'!O$28*Table6[[#This Row],[LNRADIOLING]]+'[1]8'!O$23*Table6[[#This Row],[DL_DUM]]+'[1]8'!O$24*Table6[[#This Row],[CT_DUM]]+'[1]8'!O$25*Table6[[#This Row],[PA_DUM]]+'[1]8'!O$26*Table6[[#This Row],[NY_DUM]]+'[1]8'!O$27*Table6[[#This Row],[NJ_DUM]]</f>
        <v>5.8425480054286174</v>
      </c>
      <c r="BC931" s="9">
        <f>Table6[[#This Row],[sales]]-Table6[[#This Row],[Pred_8]]</f>
        <v>263.59871919220672</v>
      </c>
      <c r="BD931" s="9">
        <f>ABS(Table6[[#This Row],[Red_8]]/Table6[[#This Row],[sales]])</f>
        <v>0.97831606098726109</v>
      </c>
      <c r="BE931" s="9">
        <f>'[1]9'!M$19+'[1]9'!M$21*Table6[[#This Row],[LNONLINE]]+'[1]9'!M$20*Table6[[#This Row],[DL_DUM]]+'[1]9'!M$22*Table6[[#This Row],[CT_DUM]]+'[1]9'!M$23*Table6[[#This Row],[PA_DUM]]+'[1]9'!M$24*Table6[[#This Row],[NY_DUM]]+'[1]9'!M$25*Table6[[#This Row],[NJ_DUM]]</f>
        <v>5.7480972112022535</v>
      </c>
      <c r="BF931" s="9">
        <f>Table6[[#This Row],[sales]]-Table6[[#This Row],[Pred_9]]</f>
        <v>263.69316998643308</v>
      </c>
      <c r="BG931" s="9">
        <f>ABS(Table6[[#This Row],[Red_9]]/Table6[[#This Row],[sales]])</f>
        <v>0.97866660415092976</v>
      </c>
      <c r="BH931" s="9">
        <f>'[1]10'!P$22+'[1]10'!P$30*Table6[[#This Row],[LNTV]]+'[1]10'!P$29*Table6[[#This Row],[LNRADIOLING]]+'[1]10'!P$24*Table6[[#This Row],[LNONLINELING]]+'[1]10'!P$23*Table6[[#This Row],[DL_DUM]]+'[1]10'!P$25*Table6[[#This Row],[CT_DUM]]+'[1]10'!P$26*Table6[[#This Row],[PA_DUM]]+'[1]10'!P$27*Table6[[#This Row],[NY_DUM]]+'[1]10'!P$28*Table6[[#This Row],[NJ_DUM]]</f>
        <v>5.7749711713357357</v>
      </c>
      <c r="BI931" s="9">
        <f>Table6[[#This Row],[sales]]-Table6[[#This Row],[Pred_10]]</f>
        <v>263.66629602629962</v>
      </c>
      <c r="BJ931" s="45">
        <f>ABS(Table6[[#This Row],[Red_10]]/Table6[[#This Row],[sales]])</f>
        <v>0.97856686456607345</v>
      </c>
      <c r="BK931" s="9">
        <f>'[1]11'!P$32+'[1]11'!P$40*Table6[[#This Row],[LNONLINELING]]+'[1]11'!P$39*Table6[[#This Row],[LNRADIOLING]]+'[1]11'!P$38*Table6[[#This Row],[LNTVLING]]+'[1]11'!P$33*Table6[[#This Row],[DL_DUM]]+'[1]11'!P$34*Table6[[#This Row],[CT_DUM]]+'[1]11'!P$35*Table6[[#This Row],[PA_DUM]]+'[1]11'!P$36*Table6[[#This Row],[NY_DUM]]+'[1]11'!P$37*Table6[[#This Row],[NJ_DUM]]</f>
        <v>5.7641023443160302</v>
      </c>
      <c r="BL931" s="9">
        <f>Table6[[#This Row],[sales]]-Table6[[#This Row],[ Pred_11]]</f>
        <v>263.67716485331931</v>
      </c>
      <c r="BM931" s="47">
        <f>ABS(Table6[[#This Row],[ Red_11]]/Table6[[#This Row],[sales]])</f>
        <v>0.97860720295644965</v>
      </c>
      <c r="BN931" s="9">
        <f>'[1]12'!K$22+'[1]12'!K$28*Table6[[#This Row],[COMBINE LN LING]]+'[1]12'!K$23*Table6[[#This Row],[DL_DUM]]+'[1]12'!K$24*Table6[[#This Row],[CT_DUM]]+'[1]12'!K$25*Table6[[#This Row],[PA_DUM]]+'[1]12'!K$26*Table6[[#This Row],[NY_DUM]]+'[1]12'!K$27*Table6[[#This Row],[NJ_DUM]]</f>
        <v>5.7845339934336728</v>
      </c>
      <c r="BO931" s="9">
        <f>Table6[[#This Row],[sales]]-Table6[[#This Row],[ Pred_12]]</f>
        <v>263.65673320420166</v>
      </c>
      <c r="BP931" s="47">
        <f>ABS(Table6[[#This Row],[ Red_12]]/Table6[[#This Row],[sales]])</f>
        <v>0.97853137326142869</v>
      </c>
      <c r="BQ931">
        <f>LN(G931+'2019 Totals and Calculations'!C$18)</f>
        <v>6.8600163802074139</v>
      </c>
      <c r="BR931">
        <f>LN(Table6[[#This Row],[PROF RADIO]]+'2019 Totals and Calculations'!D$18)</f>
        <v>5.024041986839344</v>
      </c>
      <c r="BS931">
        <f>LN(Table6[[#This Row],[ONLINE LINGERING]]+'2019 Totals and Calculations'!E$18)</f>
        <v>4.4866971526813595</v>
      </c>
      <c r="BT931">
        <f>MONTH(Table6[[#This Row],[Date]])</f>
        <v>10</v>
      </c>
      <c r="BU931">
        <f t="shared" si="392"/>
        <v>0</v>
      </c>
      <c r="BV931">
        <f t="shared" si="393"/>
        <v>0</v>
      </c>
      <c r="BW931">
        <f t="shared" si="394"/>
        <v>0</v>
      </c>
      <c r="BX931">
        <f t="shared" si="395"/>
        <v>0</v>
      </c>
      <c r="BY931">
        <f t="shared" si="396"/>
        <v>0</v>
      </c>
      <c r="BZ931">
        <f t="shared" si="397"/>
        <v>0</v>
      </c>
      <c r="CA931">
        <f t="shared" si="398"/>
        <v>0</v>
      </c>
      <c r="CB931">
        <f t="shared" si="399"/>
        <v>0</v>
      </c>
      <c r="CC931">
        <f t="shared" si="400"/>
        <v>0</v>
      </c>
      <c r="CD931">
        <f t="shared" si="401"/>
        <v>1</v>
      </c>
      <c r="CE931">
        <f t="shared" si="402"/>
        <v>0</v>
      </c>
      <c r="CF931">
        <f t="shared" si="403"/>
        <v>0</v>
      </c>
      <c r="CG931">
        <f t="shared" ref="CG931:CG943" si="405">IF(B931=B930,1+CG930,1)</f>
        <v>145</v>
      </c>
      <c r="CH93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255.19466091728134</v>
      </c>
      <c r="CI931" s="79">
        <f>Table6[[#This Row],[sales]]-CH931</f>
        <v>14.246606280354001</v>
      </c>
      <c r="CJ931">
        <f>ABS(Table6[[#This Row],[sales]]-CH931)/Table6[[#This Row],[sales]]</f>
        <v>5.2874626179307965E-2</v>
      </c>
      <c r="CK93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248.68657183291361</v>
      </c>
      <c r="CL931" s="79">
        <f>Table6[[#This Row],[sales]]-CK931</f>
        <v>20.754695364721726</v>
      </c>
      <c r="CM931">
        <f>ABS(Table6[[#This Row],[sales]]-CK931)/Table6[[#This Row],[sales]]</f>
        <v>7.7028643683961534E-2</v>
      </c>
      <c r="CN93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248.16399132095478</v>
      </c>
      <c r="CO931" s="79">
        <f>Table6[[#This Row],[sales]]-CN931</f>
        <v>21.277275876680562</v>
      </c>
      <c r="CP931">
        <f>ABS(Table6[[#This Row],[sales]]-CN931)/Table6[[#This Row],[sales]]</f>
        <v>7.8968140619208371E-2</v>
      </c>
      <c r="CQ93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247.65074819251166</v>
      </c>
      <c r="CR931" s="79">
        <f>Table6[[#This Row],[sales]]-CQ931</f>
        <v>21.790519005123684</v>
      </c>
      <c r="CS931">
        <f>ABS(Table6[[#This Row],[sales]]-CQ931)/Table6[[#This Row],[sales]]</f>
        <v>8.0872982938950941E-2</v>
      </c>
    </row>
    <row r="932" spans="1:97" x14ac:dyDescent="0.2">
      <c r="A932">
        <v>931</v>
      </c>
      <c r="B932" t="s">
        <v>953</v>
      </c>
      <c r="C932" s="5">
        <v>43751</v>
      </c>
      <c r="D932" s="6">
        <v>614.72205919600378</v>
      </c>
      <c r="E932" s="8">
        <f>YEAR(Table6[[#This Row],[Date]])</f>
        <v>2019</v>
      </c>
      <c r="F932" s="6">
        <f>Table6[[#This Row],[TV_State]]+Table6[[#This Row],[Radio_State]]+Table6[[#This Row],[Online]]</f>
        <v>751.32696123956021</v>
      </c>
      <c r="G932" s="6">
        <f t="shared" si="379"/>
        <v>598.91403675696949</v>
      </c>
      <c r="H932" s="6">
        <f>LN(Table6[[#This Row],[PROF TV LING]])</f>
        <v>6.3951180765595774</v>
      </c>
      <c r="I932" s="6">
        <f t="shared" si="380"/>
        <v>6.4211702293858837</v>
      </c>
      <c r="J932" s="6">
        <v>91.069934695704276</v>
      </c>
      <c r="K932" s="6">
        <f t="shared" si="385"/>
        <v>90.169056619146062</v>
      </c>
      <c r="L932" s="6">
        <f>0.5*J931+0.5*Table6[[#This Row],[Radio_State]]</f>
        <v>90.619093434834454</v>
      </c>
      <c r="M932" s="6">
        <f>LN(Table6[[#This Row],[RADIO LINGERING ]])</f>
        <v>4.506664935159316</v>
      </c>
      <c r="N932" s="6">
        <f t="shared" si="381"/>
        <v>4.5116277245014453</v>
      </c>
      <c r="O932" s="6">
        <v>45.534967347852138</v>
      </c>
      <c r="P932" s="6">
        <f t="shared" si="382"/>
        <v>45.342553835257526</v>
      </c>
      <c r="Q932" s="6">
        <f>0.3*O931+0.7*Table6[[#This Row],[Online]]</f>
        <v>45.399714969591187</v>
      </c>
      <c r="R932" s="6">
        <f>LN(Table6[[#This Row],[ONLINE LINGERING]])</f>
        <v>3.815505826824757</v>
      </c>
      <c r="S932" s="6">
        <f t="shared" si="383"/>
        <v>3.8184805439414999</v>
      </c>
      <c r="T932" s="6">
        <v>241.93441332828024</v>
      </c>
      <c r="U932" s="6">
        <f t="shared" si="384"/>
        <v>5.4886666701196907</v>
      </c>
      <c r="V932" s="8">
        <f>YEAR(Table6[[#This Row],[Date]])</f>
        <v>2019</v>
      </c>
      <c r="W932" s="8">
        <f>WEEKNUM(Table6[[#This Row],[Date]])</f>
        <v>42</v>
      </c>
      <c r="X932" t="s">
        <v>1099</v>
      </c>
      <c r="Y932" s="9">
        <f>Table6[[#This Row],[LNTVLING]]+Table6[[#This Row],[LNRADIOLING]]+Table6[[#This Row],[LNONLINELING]]</f>
        <v>14.717288838543652</v>
      </c>
      <c r="Z932">
        <f t="shared" si="404"/>
        <v>0</v>
      </c>
      <c r="AA932">
        <f t="shared" si="386"/>
        <v>0</v>
      </c>
      <c r="AB932">
        <f t="shared" si="387"/>
        <v>0</v>
      </c>
      <c r="AC932">
        <f t="shared" si="388"/>
        <v>0</v>
      </c>
      <c r="AD932">
        <f t="shared" si="389"/>
        <v>0</v>
      </c>
      <c r="AE932">
        <f t="shared" si="390"/>
        <v>0</v>
      </c>
      <c r="AF932">
        <f t="shared" si="391"/>
        <v>1</v>
      </c>
      <c r="AG932" s="9">
        <f>'[1]1'!J$20+'[1]1'!J$21*Table6[[#This Row],[TV_State]]</f>
        <v>1934.2680359620476</v>
      </c>
      <c r="AH932" s="9">
        <f>Table6[[#This Row],[sales]]-Table6[[#This Row],[Pred_1]]</f>
        <v>-1692.3336226337674</v>
      </c>
      <c r="AI932">
        <f>ABS(Table6[[#This Row],[Res_1]])/Table6[[#This Row],[sales]]</f>
        <v>6.9950099258407024</v>
      </c>
      <c r="AJ932" s="9">
        <f>'[1]2'!J$20+'[1]2'!J$21*Table6[[#This Row],[Radio_State]]</f>
        <v>2114.0838087756842</v>
      </c>
      <c r="AK932" s="9">
        <f>Table6[[#This Row],[sales]]-Table6[[#This Row],[ Pred_2 ]]</f>
        <v>-1872.149395447404</v>
      </c>
      <c r="AL932">
        <f>ABS(Table6[[#This Row],[ Res_2 ]])/Table6[[#This Row],[sales]]</f>
        <v>7.7382517422483792</v>
      </c>
      <c r="AM932" s="10">
        <f>'[1]3'!J$20+'[1]3'!J$21*Data!O932</f>
        <v>2063.800311056375</v>
      </c>
      <c r="AN932" s="9">
        <f>Table6[[#This Row],[sales]]-Table6[[#This Row],[Pred_3]]</f>
        <v>-1821.8658977280948</v>
      </c>
      <c r="AO932" s="9">
        <f>ABS(Table6[[#This Row],[Res_3]])/Table6[[#This Row],[sales]]</f>
        <v>7.5304123653380763</v>
      </c>
      <c r="AP932" s="9">
        <f>'[1]4'!L$21+'[1]4'!L$27*Table6[[#This Row],[TV_State]]+'[1]4'!L$22*Table6[[#This Row],[NJ_DUM]]+'[1]4'!L$23*Table6[[#This Row],[NY_DUM]]+'[1]4'!L$24*Table6[[#This Row],[PA_DUM]]+'[1]4'!L$25*Table6[[#This Row],[CT_DUM]]+'[1]4'!L$26*Table6[[#This Row],[DL_DUM]]</f>
        <v>373.42578257775278</v>
      </c>
      <c r="AQ932" s="9">
        <f>Table6[[#This Row],[sales]]-Table6[[#This Row],[Pred_4]]</f>
        <v>-131.49136924947254</v>
      </c>
      <c r="AR932">
        <f>ABS(Table6[[#This Row],[Res_4]]/Table6[[#This Row],[sales]])</f>
        <v>0.54350006450323463</v>
      </c>
      <c r="AS932" s="9">
        <f>'[1]5'!L$20+'[1]5'!L$26*Table6[[#This Row],[Radio_State]]+'[1]5'!L$21*Table6[[#This Row],[NJ_DUM]]+'[1]5'!L$22*Table6[[#This Row],[NY_DUM]]+'[1]5'!L$23*Table6[[#This Row],[PA_DUM]]+'[1]5'!L$24*Table6[[#This Row],[CT_DUM]]+'[1]5'!L$25*Table6[[#This Row],[DL_DUM]]</f>
        <v>356.81989771624546</v>
      </c>
      <c r="AT932" s="9">
        <f>Table6[[#This Row],[sales]]-Table6[[#This Row],[Pred_5]]</f>
        <v>-114.88548438796522</v>
      </c>
      <c r="AU932" s="9">
        <f>ABS(Table6[[#This Row],[Red_5]]/Table6[[#This Row],[sales]])</f>
        <v>0.47486210335888585</v>
      </c>
      <c r="AV932" s="9">
        <f>'[1]6'!L$20+'[1]6'!L$26*Table6[[#This Row],[Online]]+'[1]6'!L$21*Table6[[#This Row],[NJ_DUM]]+'[1]6'!L$22*Table6[[#This Row],[NY_DUM]]+'[1]6'!L$23*Table6[[#This Row],[PA_DUM]]+'[1]6'!L$24*Table6[[#This Row],[CT_DUM]]+'[1]6'!L$25*Table6[[#This Row],[DL_DUM]]</f>
        <v>192.22610560015895</v>
      </c>
      <c r="AW932" s="9">
        <f>Table6[[#This Row],[sales]]-Table6[[#This Row],[Pred_6]]</f>
        <v>49.708307728121298</v>
      </c>
      <c r="AX932" s="9">
        <f>ABS(Table6[[#This Row],[Red_6]]/Table6[[#This Row],[sales]])</f>
        <v>0.20546191442666822</v>
      </c>
      <c r="AY932" s="9">
        <f>'[1]7'!L$21+'[1]7'!L$27*Table6[[#This Row],[LNTV]]+'[1]7'!L$22*Table6[[#This Row],[NJ_DUM]]+'[1]7'!L$23*Table6[[#This Row],[NY_DUM]]+'[1]7'!L$24*Table6[[#This Row],[PA_DUM]]+'[1]7'!L$25*Table6[[#This Row],[CT_DUM]]+'[1]7'!L$26*Table6[[#This Row],[DL_DUM]]</f>
        <v>5.8562942135723102</v>
      </c>
      <c r="AZ932" s="9">
        <f>Table6[[#This Row],[sales]]-Table6[[#This Row],[Pred_7]]</f>
        <v>236.07811911470793</v>
      </c>
      <c r="BA932" s="9">
        <f>ABS(Table6[[#This Row],[Red_7]]/Table6[[#This Row],[sales]])</f>
        <v>0.97579387680732332</v>
      </c>
      <c r="BB932" s="9">
        <f>'[1]8'!O$22+'[1]8'!O$28*Table6[[#This Row],[LNRADIOLING]]+'[1]8'!O$23*Table6[[#This Row],[DL_DUM]]+'[1]8'!O$24*Table6[[#This Row],[CT_DUM]]+'[1]8'!O$25*Table6[[#This Row],[PA_DUM]]+'[1]8'!O$26*Table6[[#This Row],[NY_DUM]]+'[1]8'!O$27*Table6[[#This Row],[NJ_DUM]]</f>
        <v>5.8432578714323942</v>
      </c>
      <c r="BC932" s="9">
        <f>Table6[[#This Row],[sales]]-Table6[[#This Row],[Pred_8]]</f>
        <v>236.09115545684784</v>
      </c>
      <c r="BD932" s="9">
        <f>ABS(Table6[[#This Row],[Red_8]]/Table6[[#This Row],[sales]])</f>
        <v>0.97584776059326583</v>
      </c>
      <c r="BE932" s="9">
        <f>'[1]9'!M$19+'[1]9'!M$21*Table6[[#This Row],[LNONLINE]]+'[1]9'!M$20*Table6[[#This Row],[DL_DUM]]+'[1]9'!M$22*Table6[[#This Row],[CT_DUM]]+'[1]9'!M$23*Table6[[#This Row],[PA_DUM]]+'[1]9'!M$24*Table6[[#This Row],[NY_DUM]]+'[1]9'!M$25*Table6[[#This Row],[NJ_DUM]]</f>
        <v>5.7512476595335862</v>
      </c>
      <c r="BF932" s="9">
        <f>Table6[[#This Row],[sales]]-Table6[[#This Row],[Pred_9]]</f>
        <v>236.18316566874665</v>
      </c>
      <c r="BG932" s="9">
        <f>ABS(Table6[[#This Row],[Red_9]]/Table6[[#This Row],[sales]])</f>
        <v>0.9762280711519542</v>
      </c>
      <c r="BH932" s="9">
        <f>'[1]10'!P$22+'[1]10'!P$30*Table6[[#This Row],[LNTV]]+'[1]10'!P$29*Table6[[#This Row],[LNRADIOLING]]+'[1]10'!P$24*Table6[[#This Row],[LNONLINELING]]+'[1]10'!P$23*Table6[[#This Row],[DL_DUM]]+'[1]10'!P$25*Table6[[#This Row],[CT_DUM]]+'[1]10'!P$26*Table6[[#This Row],[PA_DUM]]+'[1]10'!P$27*Table6[[#This Row],[NY_DUM]]+'[1]10'!P$28*Table6[[#This Row],[NJ_DUM]]</f>
        <v>5.7767822546119536</v>
      </c>
      <c r="BI932" s="9">
        <f>Table6[[#This Row],[sales]]-Table6[[#This Row],[Pred_10]]</f>
        <v>236.15763107366828</v>
      </c>
      <c r="BJ932" s="45">
        <f>ABS(Table6[[#This Row],[Red_10]]/Table6[[#This Row],[sales]])</f>
        <v>0.9761225276919433</v>
      </c>
      <c r="BK932" s="9">
        <f>'[1]11'!P$32+'[1]11'!P$40*Table6[[#This Row],[LNONLINELING]]+'[1]11'!P$39*Table6[[#This Row],[LNRADIOLING]]+'[1]11'!P$38*Table6[[#This Row],[LNTVLING]]+'[1]11'!P$33*Table6[[#This Row],[DL_DUM]]+'[1]11'!P$34*Table6[[#This Row],[CT_DUM]]+'[1]11'!P$35*Table6[[#This Row],[PA_DUM]]+'[1]11'!P$36*Table6[[#This Row],[NY_DUM]]+'[1]11'!P$37*Table6[[#This Row],[NJ_DUM]]</f>
        <v>5.7649871994963959</v>
      </c>
      <c r="BL932" s="9">
        <f>Table6[[#This Row],[sales]]-Table6[[#This Row],[ Pred_11]]</f>
        <v>236.16942612878384</v>
      </c>
      <c r="BM932" s="47">
        <f>ABS(Table6[[#This Row],[ Red_11]]/Table6[[#This Row],[sales]])</f>
        <v>0.97617128080214899</v>
      </c>
      <c r="BN932" s="9">
        <f>'[1]12'!K$22+'[1]12'!K$28*Table6[[#This Row],[COMBINE LN LING]]+'[1]12'!K$23*Table6[[#This Row],[DL_DUM]]+'[1]12'!K$24*Table6[[#This Row],[CT_DUM]]+'[1]12'!K$25*Table6[[#This Row],[PA_DUM]]+'[1]12'!K$26*Table6[[#This Row],[NY_DUM]]+'[1]12'!K$27*Table6[[#This Row],[NJ_DUM]]</f>
        <v>5.7875439673954361</v>
      </c>
      <c r="BO932" s="9">
        <f>Table6[[#This Row],[sales]]-Table6[[#This Row],[ Pred_12]]</f>
        <v>236.14686936088481</v>
      </c>
      <c r="BP932" s="47">
        <f>ABS(Table6[[#This Row],[ Red_12]]/Table6[[#This Row],[sales]])</f>
        <v>0.97607804574894297</v>
      </c>
      <c r="BQ932">
        <f>LN(G932+'2019 Totals and Calculations'!C$18)</f>
        <v>6.8670973863391174</v>
      </c>
      <c r="BR932">
        <f>LN(Table6[[#This Row],[PROF RADIO]]+'2019 Totals and Calculations'!D$18)</f>
        <v>5.0299503704609334</v>
      </c>
      <c r="BS932">
        <f>LN(Table6[[#This Row],[ONLINE LINGERING]]+'2019 Totals and Calculations'!E$18)</f>
        <v>4.4917447813394542</v>
      </c>
      <c r="BT932">
        <f>MONTH(Table6[[#This Row],[Date]])</f>
        <v>10</v>
      </c>
      <c r="BU932">
        <f t="shared" si="392"/>
        <v>0</v>
      </c>
      <c r="BV932">
        <f t="shared" si="393"/>
        <v>0</v>
      </c>
      <c r="BW932">
        <f t="shared" si="394"/>
        <v>0</v>
      </c>
      <c r="BX932">
        <f t="shared" si="395"/>
        <v>0</v>
      </c>
      <c r="BY932">
        <f t="shared" si="396"/>
        <v>0</v>
      </c>
      <c r="BZ932">
        <f t="shared" si="397"/>
        <v>0</v>
      </c>
      <c r="CA932">
        <f t="shared" si="398"/>
        <v>0</v>
      </c>
      <c r="CB932">
        <f t="shared" si="399"/>
        <v>0</v>
      </c>
      <c r="CC932">
        <f t="shared" si="400"/>
        <v>0</v>
      </c>
      <c r="CD932">
        <f t="shared" si="401"/>
        <v>1</v>
      </c>
      <c r="CE932">
        <f t="shared" si="402"/>
        <v>0</v>
      </c>
      <c r="CF932">
        <f t="shared" si="403"/>
        <v>0</v>
      </c>
      <c r="CG932">
        <f t="shared" si="405"/>
        <v>146</v>
      </c>
      <c r="CH93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256.42609652145114</v>
      </c>
      <c r="CI932" s="79">
        <f>Table6[[#This Row],[sales]]-CH932</f>
        <v>-14.4916831931709</v>
      </c>
      <c r="CJ932">
        <f>ABS(Table6[[#This Row],[sales]]-CH932)/Table6[[#This Row],[sales]]</f>
        <v>5.9899222247093757E-2</v>
      </c>
      <c r="CK93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249.7026459954798</v>
      </c>
      <c r="CL932" s="79">
        <f>Table6[[#This Row],[sales]]-CK932</f>
        <v>-7.7682326671995554</v>
      </c>
      <c r="CM932">
        <f>ABS(Table6[[#This Row],[sales]]-CK932)/Table6[[#This Row],[sales]]</f>
        <v>3.210883710313199E-2</v>
      </c>
      <c r="CN93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249.15920807671816</v>
      </c>
      <c r="CO932" s="79">
        <f>Table6[[#This Row],[sales]]-CN932</f>
        <v>-7.2247947484379154</v>
      </c>
      <c r="CP932">
        <f>ABS(Table6[[#This Row],[sales]]-CN932)/Table6[[#This Row],[sales]]</f>
        <v>2.986261709959636E-2</v>
      </c>
      <c r="CQ93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249.09096840523515</v>
      </c>
      <c r="CR932" s="79">
        <f>Table6[[#This Row],[sales]]-CQ932</f>
        <v>-7.156555076954902</v>
      </c>
      <c r="CS932">
        <f>ABS(Table6[[#This Row],[sales]]-CQ932)/Table6[[#This Row],[sales]]</f>
        <v>2.958055854271624E-2</v>
      </c>
    </row>
    <row r="933" spans="1:97" x14ac:dyDescent="0.2">
      <c r="A933">
        <v>932</v>
      </c>
      <c r="B933" t="s">
        <v>953</v>
      </c>
      <c r="C933" s="5">
        <v>43758</v>
      </c>
      <c r="D933" s="6">
        <v>620.86927978796393</v>
      </c>
      <c r="E933" s="8">
        <f>YEAR(Table6[[#This Row],[Date]])</f>
        <v>2019</v>
      </c>
      <c r="F933" s="6">
        <f>Table6[[#This Row],[TV_State]]+Table6[[#This Row],[Radio_State]]+Table6[[#This Row],[Online]]</f>
        <v>758.84023085195588</v>
      </c>
      <c r="G933" s="6">
        <f t="shared" si="379"/>
        <v>605.50060966626779</v>
      </c>
      <c r="H933" s="6">
        <f>LN(Table6[[#This Row],[PROF TV LING]])</f>
        <v>6.4060555698733461</v>
      </c>
      <c r="I933" s="6">
        <f t="shared" si="380"/>
        <v>6.4311205602390515</v>
      </c>
      <c r="J933" s="6">
        <v>91.980634042661308</v>
      </c>
      <c r="K933" s="6">
        <f t="shared" si="385"/>
        <v>91.074845330903685</v>
      </c>
      <c r="L933" s="6">
        <f>0.5*J932+0.5*Table6[[#This Row],[Radio_State]]</f>
        <v>91.525284369182799</v>
      </c>
      <c r="M933" s="6">
        <f>LN(Table6[[#This Row],[RADIO LINGERING ]])</f>
        <v>4.5166152660124848</v>
      </c>
      <c r="N933" s="6">
        <f t="shared" si="381"/>
        <v>4.5215780553546132</v>
      </c>
      <c r="O933" s="6">
        <v>45.990317021330654</v>
      </c>
      <c r="P933" s="6">
        <f t="shared" si="382"/>
        <v>45.795988065508716</v>
      </c>
      <c r="Q933" s="6">
        <f>0.3*O932+0.7*Table6[[#This Row],[Online]]</f>
        <v>45.853712119287096</v>
      </c>
      <c r="R933" s="6">
        <f>LN(Table6[[#This Row],[ONLINE LINGERING]])</f>
        <v>3.8254561576779249</v>
      </c>
      <c r="S933" s="6">
        <f t="shared" si="383"/>
        <v>3.8284308747946678</v>
      </c>
      <c r="T933" s="6">
        <v>247.65438298464164</v>
      </c>
      <c r="U933" s="6">
        <f t="shared" si="384"/>
        <v>5.5120341571802447</v>
      </c>
      <c r="V933" s="8">
        <f>YEAR(Table6[[#This Row],[Date]])</f>
        <v>2019</v>
      </c>
      <c r="W933" s="8">
        <f>WEEKNUM(Table6[[#This Row],[Date]])</f>
        <v>43</v>
      </c>
      <c r="X933" t="s">
        <v>1100</v>
      </c>
      <c r="Y933" s="9">
        <f>Table6[[#This Row],[LNTVLING]]+Table6[[#This Row],[LNRADIOLING]]+Table6[[#This Row],[LNONLINELING]]</f>
        <v>14.748126993563757</v>
      </c>
      <c r="Z933">
        <f t="shared" si="404"/>
        <v>0</v>
      </c>
      <c r="AA933">
        <f t="shared" si="386"/>
        <v>0</v>
      </c>
      <c r="AB933">
        <f t="shared" si="387"/>
        <v>0</v>
      </c>
      <c r="AC933">
        <f t="shared" si="388"/>
        <v>0</v>
      </c>
      <c r="AD933">
        <f t="shared" si="389"/>
        <v>0</v>
      </c>
      <c r="AE933">
        <f t="shared" si="390"/>
        <v>0</v>
      </c>
      <c r="AF933">
        <f t="shared" si="391"/>
        <v>1</v>
      </c>
      <c r="AG933" s="9">
        <f>'[1]1'!J$20+'[1]1'!J$21*Table6[[#This Row],[TV_State]]</f>
        <v>1940.3133908671052</v>
      </c>
      <c r="AH933" s="9">
        <f>Table6[[#This Row],[sales]]-Table6[[#This Row],[Pred_1]]</f>
        <v>-1692.6590078824636</v>
      </c>
      <c r="AI933">
        <f>ABS(Table6[[#This Row],[Res_1]])/Table6[[#This Row],[sales]]</f>
        <v>6.8347629768677836</v>
      </c>
      <c r="AJ933" s="9">
        <f>'[1]2'!J$20+'[1]2'!J$21*Table6[[#This Row],[Radio_State]]</f>
        <v>2118.0818288234659</v>
      </c>
      <c r="AK933" s="9">
        <f>Table6[[#This Row],[sales]]-Table6[[#This Row],[ Pred_2 ]]</f>
        <v>-1870.4274458388243</v>
      </c>
      <c r="AL933">
        <f>ABS(Table6[[#This Row],[ Res_2 ]])/Table6[[#This Row],[sales]]</f>
        <v>7.552571544654711</v>
      </c>
      <c r="AM933" s="10">
        <f>'[1]3'!J$20+'[1]3'!J$21*Data!O933</f>
        <v>2066.4310123496898</v>
      </c>
      <c r="AN933" s="9">
        <f>Table6[[#This Row],[sales]]-Table6[[#This Row],[Pred_3]]</f>
        <v>-1818.7766293650482</v>
      </c>
      <c r="AO933" s="9">
        <f>ABS(Table6[[#This Row],[Res_3]])/Table6[[#This Row],[sales]]</f>
        <v>7.3440114705251958</v>
      </c>
      <c r="AP933" s="9">
        <f>'[1]4'!L$21+'[1]4'!L$27*Table6[[#This Row],[TV_State]]+'[1]4'!L$22*Table6[[#This Row],[NJ_DUM]]+'[1]4'!L$23*Table6[[#This Row],[NY_DUM]]+'[1]4'!L$24*Table6[[#This Row],[PA_DUM]]+'[1]4'!L$25*Table6[[#This Row],[CT_DUM]]+'[1]4'!L$26*Table6[[#This Row],[DL_DUM]]</f>
        <v>374.78174046007211</v>
      </c>
      <c r="AQ933" s="9">
        <f>Table6[[#This Row],[sales]]-Table6[[#This Row],[Pred_4]]</f>
        <v>-127.12735747543047</v>
      </c>
      <c r="AR933">
        <f>ABS(Table6[[#This Row],[Res_4]]/Table6[[#This Row],[sales]])</f>
        <v>0.51332569181024468</v>
      </c>
      <c r="AS933" s="9">
        <f>'[1]5'!L$20+'[1]5'!L$26*Table6[[#This Row],[Radio_State]]+'[1]5'!L$21*Table6[[#This Row],[NJ_DUM]]+'[1]5'!L$22*Table6[[#This Row],[NY_DUM]]+'[1]5'!L$23*Table6[[#This Row],[PA_DUM]]+'[1]5'!L$24*Table6[[#This Row],[CT_DUM]]+'[1]5'!L$25*Table6[[#This Row],[DL_DUM]]</f>
        <v>358.42418141013741</v>
      </c>
      <c r="AT933" s="9">
        <f>Table6[[#This Row],[sales]]-Table6[[#This Row],[Pred_5]]</f>
        <v>-110.76979842549576</v>
      </c>
      <c r="AU933" s="9">
        <f>ABS(Table6[[#This Row],[Red_5]]/Table6[[#This Row],[sales]])</f>
        <v>0.44727574408551929</v>
      </c>
      <c r="AV933" s="9">
        <f>'[1]6'!L$20+'[1]6'!L$26*Table6[[#This Row],[Online]]+'[1]6'!L$21*Table6[[#This Row],[NJ_DUM]]+'[1]6'!L$22*Table6[[#This Row],[NY_DUM]]+'[1]6'!L$23*Table6[[#This Row],[PA_DUM]]+'[1]6'!L$24*Table6[[#This Row],[CT_DUM]]+'[1]6'!L$25*Table6[[#This Row],[DL_DUM]]</f>
        <v>194.20790466802512</v>
      </c>
      <c r="AW933" s="9">
        <f>Table6[[#This Row],[sales]]-Table6[[#This Row],[Pred_6]]</f>
        <v>53.44647831661652</v>
      </c>
      <c r="AX933" s="9">
        <f>ABS(Table6[[#This Row],[Red_6]]/Table6[[#This Row],[sales]])</f>
        <v>0.21581075074262271</v>
      </c>
      <c r="AY933" s="9">
        <f>'[1]7'!L$21+'[1]7'!L$27*Table6[[#This Row],[LNTV]]+'[1]7'!L$22*Table6[[#This Row],[NJ_DUM]]+'[1]7'!L$23*Table6[[#This Row],[NY_DUM]]+'[1]7'!L$24*Table6[[#This Row],[PA_DUM]]+'[1]7'!L$25*Table6[[#This Row],[CT_DUM]]+'[1]7'!L$26*Table6[[#This Row],[DL_DUM]]</f>
        <v>5.8573955608623107</v>
      </c>
      <c r="AZ933" s="9">
        <f>Table6[[#This Row],[sales]]-Table6[[#This Row],[Pred_7]]</f>
        <v>241.79698742377934</v>
      </c>
      <c r="BA933" s="9">
        <f>ABS(Table6[[#This Row],[Red_7]]/Table6[[#This Row],[sales]])</f>
        <v>0.97634850839193288</v>
      </c>
      <c r="BB933" s="9">
        <f>'[1]8'!O$22+'[1]8'!O$28*Table6[[#This Row],[LNRADIOLING]]+'[1]8'!O$23*Table6[[#This Row],[DL_DUM]]+'[1]8'!O$24*Table6[[#This Row],[CT_DUM]]+'[1]8'!O$25*Table6[[#This Row],[PA_DUM]]+'[1]8'!O$26*Table6[[#This Row],[NY_DUM]]+'[1]8'!O$27*Table6[[#This Row],[NJ_DUM]]</f>
        <v>5.84396773743617</v>
      </c>
      <c r="BC933" s="9">
        <f>Table6[[#This Row],[sales]]-Table6[[#This Row],[Pred_8]]</f>
        <v>241.81041524720547</v>
      </c>
      <c r="BD933" s="9">
        <f>ABS(Table6[[#This Row],[Red_8]]/Table6[[#This Row],[sales]])</f>
        <v>0.976402728403161</v>
      </c>
      <c r="BE933" s="9">
        <f>'[1]9'!M$19+'[1]9'!M$21*Table6[[#This Row],[LNONLINE]]+'[1]9'!M$20*Table6[[#This Row],[DL_DUM]]+'[1]9'!M$22*Table6[[#This Row],[CT_DUM]]+'[1]9'!M$23*Table6[[#This Row],[PA_DUM]]+'[1]9'!M$24*Table6[[#This Row],[NY_DUM]]+'[1]9'!M$25*Table6[[#This Row],[NJ_DUM]]</f>
        <v>5.754398107864918</v>
      </c>
      <c r="BF933" s="9">
        <f>Table6[[#This Row],[sales]]-Table6[[#This Row],[Pred_9]]</f>
        <v>241.89998487677673</v>
      </c>
      <c r="BG933" s="9">
        <f>ABS(Table6[[#This Row],[Red_9]]/Table6[[#This Row],[sales]])</f>
        <v>0.97676440029643341</v>
      </c>
      <c r="BH933" s="9">
        <f>'[1]10'!P$22+'[1]10'!P$30*Table6[[#This Row],[LNTV]]+'[1]10'!P$29*Table6[[#This Row],[LNRADIOLING]]+'[1]10'!P$24*Table6[[#This Row],[LNONLINELING]]+'[1]10'!P$23*Table6[[#This Row],[DL_DUM]]+'[1]10'!P$25*Table6[[#This Row],[CT_DUM]]+'[1]10'!P$26*Table6[[#This Row],[PA_DUM]]+'[1]10'!P$27*Table6[[#This Row],[NY_DUM]]+'[1]10'!P$28*Table6[[#This Row],[NJ_DUM]]</f>
        <v>5.7785933378881715</v>
      </c>
      <c r="BI933" s="9">
        <f>Table6[[#This Row],[sales]]-Table6[[#This Row],[Pred_10]]</f>
        <v>241.87578964675347</v>
      </c>
      <c r="BJ933" s="45">
        <f>ABS(Table6[[#This Row],[Red_10]]/Table6[[#This Row],[sales]])</f>
        <v>0.97666670273206302</v>
      </c>
      <c r="BK933" s="9">
        <f>'[1]11'!P$32+'[1]11'!P$40*Table6[[#This Row],[LNONLINELING]]+'[1]11'!P$39*Table6[[#This Row],[LNRADIOLING]]+'[1]11'!P$38*Table6[[#This Row],[LNTVLING]]+'[1]11'!P$33*Table6[[#This Row],[DL_DUM]]+'[1]11'!P$34*Table6[[#This Row],[CT_DUM]]+'[1]11'!P$35*Table6[[#This Row],[PA_DUM]]+'[1]11'!P$36*Table6[[#This Row],[NY_DUM]]+'[1]11'!P$37*Table6[[#This Row],[NJ_DUM]]</f>
        <v>5.7659460855782196</v>
      </c>
      <c r="BL933" s="9">
        <f>Table6[[#This Row],[sales]]-Table6[[#This Row],[ Pred_11]]</f>
        <v>241.88843689906344</v>
      </c>
      <c r="BM933" s="47">
        <f>ABS(Table6[[#This Row],[ Red_11]]/Table6[[#This Row],[sales]])</f>
        <v>0.97671777088663203</v>
      </c>
      <c r="BN933" s="9">
        <f>'[1]12'!K$22+'[1]12'!K$28*Table6[[#This Row],[COMBINE LN LING]]+'[1]12'!K$23*Table6[[#This Row],[DL_DUM]]+'[1]12'!K$24*Table6[[#This Row],[CT_DUM]]+'[1]12'!K$25*Table6[[#This Row],[PA_DUM]]+'[1]12'!K$26*Table6[[#This Row],[NY_DUM]]+'[1]12'!K$27*Table6[[#This Row],[NJ_DUM]]</f>
        <v>5.7905117042460503</v>
      </c>
      <c r="BO933" s="9">
        <f>Table6[[#This Row],[sales]]-Table6[[#This Row],[ Pred_12]]</f>
        <v>241.86387128039559</v>
      </c>
      <c r="BP933" s="47">
        <f>ABS(Table6[[#This Row],[ Red_12]]/Table6[[#This Row],[sales]])</f>
        <v>0.97661857773538718</v>
      </c>
      <c r="BQ933">
        <f>LN(G933+'2019 Totals and Calculations'!C$18)</f>
        <v>6.8739338519980508</v>
      </c>
      <c r="BR933">
        <f>LN(Table6[[#This Row],[PROF RADIO]]+'2019 Totals and Calculations'!D$18)</f>
        <v>5.0358559727687497</v>
      </c>
      <c r="BS933">
        <f>LN(Table6[[#This Row],[ONLINE LINGERING]]+'2019 Totals and Calculations'!E$18)</f>
        <v>4.4968171549693592</v>
      </c>
      <c r="BT933">
        <f>MONTH(Table6[[#This Row],[Date]])</f>
        <v>10</v>
      </c>
      <c r="BU933">
        <f t="shared" si="392"/>
        <v>0</v>
      </c>
      <c r="BV933">
        <f t="shared" si="393"/>
        <v>0</v>
      </c>
      <c r="BW933">
        <f t="shared" si="394"/>
        <v>0</v>
      </c>
      <c r="BX933">
        <f t="shared" si="395"/>
        <v>0</v>
      </c>
      <c r="BY933">
        <f t="shared" si="396"/>
        <v>0</v>
      </c>
      <c r="BZ933">
        <f t="shared" si="397"/>
        <v>0</v>
      </c>
      <c r="CA933">
        <f t="shared" si="398"/>
        <v>0</v>
      </c>
      <c r="CB933">
        <f t="shared" si="399"/>
        <v>0</v>
      </c>
      <c r="CC933">
        <f t="shared" si="400"/>
        <v>0</v>
      </c>
      <c r="CD933">
        <f t="shared" si="401"/>
        <v>1</v>
      </c>
      <c r="CE933">
        <f t="shared" si="402"/>
        <v>0</v>
      </c>
      <c r="CF933">
        <f t="shared" si="403"/>
        <v>0</v>
      </c>
      <c r="CG933">
        <f t="shared" si="405"/>
        <v>147</v>
      </c>
      <c r="CH93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257.64469884860222</v>
      </c>
      <c r="CI933" s="79">
        <f>Table6[[#This Row],[sales]]-CH933</f>
        <v>-9.9903158639605749</v>
      </c>
      <c r="CJ933">
        <f>ABS(Table6[[#This Row],[sales]]-CH933)/Table6[[#This Row],[sales]]</f>
        <v>4.0339749870609509E-2</v>
      </c>
      <c r="CK93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250.7226578911997</v>
      </c>
      <c r="CL933" s="79">
        <f>Table6[[#This Row],[sales]]-CK933</f>
        <v>-3.0682749065580595</v>
      </c>
      <c r="CM933">
        <f>ABS(Table6[[#This Row],[sales]]-CK933)/Table6[[#This Row],[sales]]</f>
        <v>1.2389342234045336E-2</v>
      </c>
      <c r="CN93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250.16043761300546</v>
      </c>
      <c r="CO933" s="79">
        <f>Table6[[#This Row],[sales]]-CN933</f>
        <v>-2.5060546283638132</v>
      </c>
      <c r="CP933">
        <f>ABS(Table6[[#This Row],[sales]]-CN933)/Table6[[#This Row],[sales]]</f>
        <v>1.0119161220414286E-2</v>
      </c>
      <c r="CQ93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250.53551882652596</v>
      </c>
      <c r="CR933" s="79">
        <f>Table6[[#This Row],[sales]]-CQ933</f>
        <v>-2.8811358418843156</v>
      </c>
      <c r="CS933">
        <f>ABS(Table6[[#This Row],[sales]]-CQ933)/Table6[[#This Row],[sales]]</f>
        <v>1.1633696150102015E-2</v>
      </c>
    </row>
    <row r="934" spans="1:97" x14ac:dyDescent="0.2">
      <c r="A934">
        <v>933</v>
      </c>
      <c r="B934" t="s">
        <v>953</v>
      </c>
      <c r="C934" s="5">
        <v>43765</v>
      </c>
      <c r="D934" s="6">
        <v>627.07797258584355</v>
      </c>
      <c r="E934" s="8">
        <f>YEAR(Table6[[#This Row],[Date]])</f>
        <v>2019</v>
      </c>
      <c r="F934" s="6">
        <f>Table6[[#This Row],[TV_State]]+Table6[[#This Row],[Radio_State]]+Table6[[#This Row],[Online]]</f>
        <v>766.42863316047544</v>
      </c>
      <c r="G934" s="6">
        <f t="shared" si="379"/>
        <v>611.97381854214052</v>
      </c>
      <c r="H934" s="6">
        <f>LN(Table6[[#This Row],[PROF TV LING]])</f>
        <v>6.416689501437328</v>
      </c>
      <c r="I934" s="6">
        <f t="shared" si="380"/>
        <v>6.4410708910922203</v>
      </c>
      <c r="J934" s="6">
        <v>92.90044038308794</v>
      </c>
      <c r="K934" s="6">
        <f t="shared" si="385"/>
        <v>91.987642856995819</v>
      </c>
      <c r="L934" s="6">
        <f>0.5*J933+0.5*Table6[[#This Row],[Radio_State]]</f>
        <v>92.440537212874631</v>
      </c>
      <c r="M934" s="6">
        <f>LN(Table6[[#This Row],[RADIO LINGERING ]])</f>
        <v>4.5265655968656526</v>
      </c>
      <c r="N934" s="6">
        <f t="shared" si="381"/>
        <v>4.5315283862077811</v>
      </c>
      <c r="O934" s="6">
        <v>46.45022019154397</v>
      </c>
      <c r="P934" s="6">
        <f t="shared" si="382"/>
        <v>46.253950553733389</v>
      </c>
      <c r="Q934" s="6">
        <f>0.3*O933+0.7*Table6[[#This Row],[Online]]</f>
        <v>46.312249240479971</v>
      </c>
      <c r="R934" s="6">
        <f>LN(Table6[[#This Row],[ONLINE LINGERING]])</f>
        <v>3.8354064885310932</v>
      </c>
      <c r="S934" s="6">
        <f t="shared" si="383"/>
        <v>3.8383812056478361</v>
      </c>
      <c r="T934" s="6">
        <v>229.62542358325626</v>
      </c>
      <c r="U934" s="6">
        <f t="shared" si="384"/>
        <v>5.4364493882075404</v>
      </c>
      <c r="V934" s="8">
        <f>YEAR(Table6[[#This Row],[Date]])</f>
        <v>2019</v>
      </c>
      <c r="W934" s="8">
        <f>WEEKNUM(Table6[[#This Row],[Date]])</f>
        <v>44</v>
      </c>
      <c r="X934" t="s">
        <v>1101</v>
      </c>
      <c r="Y934" s="9">
        <f>Table6[[#This Row],[LNTVLING]]+Table6[[#This Row],[LNRADIOLING]]+Table6[[#This Row],[LNONLINELING]]</f>
        <v>14.778661586834074</v>
      </c>
      <c r="Z934">
        <f t="shared" si="404"/>
        <v>0</v>
      </c>
      <c r="AA934">
        <f t="shared" si="386"/>
        <v>0</v>
      </c>
      <c r="AB934">
        <f t="shared" si="387"/>
        <v>0</v>
      </c>
      <c r="AC934">
        <f t="shared" si="388"/>
        <v>0</v>
      </c>
      <c r="AD934">
        <f t="shared" si="389"/>
        <v>0</v>
      </c>
      <c r="AE934">
        <f t="shared" si="390"/>
        <v>0</v>
      </c>
      <c r="AF934">
        <f t="shared" si="391"/>
        <v>1</v>
      </c>
      <c r="AG934" s="9">
        <f>'[1]1'!J$20+'[1]1'!J$21*Table6[[#This Row],[TV_State]]</f>
        <v>1946.419199321213</v>
      </c>
      <c r="AH934" s="9">
        <f>Table6[[#This Row],[sales]]-Table6[[#This Row],[Pred_1]]</f>
        <v>-1716.7937757379568</v>
      </c>
      <c r="AI934">
        <f>ABS(Table6[[#This Row],[Res_1]])/Table6[[#This Row],[sales]]</f>
        <v>7.4764969355211299</v>
      </c>
      <c r="AJ934" s="9">
        <f>'[1]2'!J$20+'[1]2'!J$21*Table6[[#This Row],[Radio_State]]</f>
        <v>2122.1198290717257</v>
      </c>
      <c r="AK934" s="9">
        <f>Table6[[#This Row],[sales]]-Table6[[#This Row],[ Pred_2 ]]</f>
        <v>-1892.4944054884695</v>
      </c>
      <c r="AL934">
        <f>ABS(Table6[[#This Row],[ Res_2 ]])/Table6[[#This Row],[sales]]</f>
        <v>8.2416588544791498</v>
      </c>
      <c r="AM934" s="10">
        <f>'[1]3'!J$20+'[1]3'!J$21*Data!O934</f>
        <v>2069.0880206559382</v>
      </c>
      <c r="AN934" s="9">
        <f>Table6[[#This Row],[sales]]-Table6[[#This Row],[Pred_3]]</f>
        <v>-1839.462597072682</v>
      </c>
      <c r="AO934" s="9">
        <f>ABS(Table6[[#This Row],[Res_3]])/Table6[[#This Row],[sales]]</f>
        <v>8.0107096521293517</v>
      </c>
      <c r="AP934" s="9">
        <f>'[1]4'!L$21+'[1]4'!L$27*Table6[[#This Row],[TV_State]]+'[1]4'!L$22*Table6[[#This Row],[NJ_DUM]]+'[1]4'!L$23*Table6[[#This Row],[NY_DUM]]+'[1]4'!L$24*Table6[[#This Row],[PA_DUM]]+'[1]4'!L$25*Table6[[#This Row],[CT_DUM]]+'[1]4'!L$26*Table6[[#This Row],[DL_DUM]]</f>
        <v>376.15125792121455</v>
      </c>
      <c r="AQ934" s="9">
        <f>Table6[[#This Row],[sales]]-Table6[[#This Row],[Pred_4]]</f>
        <v>-146.52583433795829</v>
      </c>
      <c r="AR934">
        <f>ABS(Table6[[#This Row],[Res_4]]/Table6[[#This Row],[sales]])</f>
        <v>0.63810806334705261</v>
      </c>
      <c r="AS934" s="9">
        <f>'[1]5'!L$20+'[1]5'!L$26*Table6[[#This Row],[Radio_State]]+'[1]5'!L$21*Table6[[#This Row],[NJ_DUM]]+'[1]5'!L$22*Table6[[#This Row],[NY_DUM]]+'[1]5'!L$23*Table6[[#This Row],[PA_DUM]]+'[1]5'!L$24*Table6[[#This Row],[CT_DUM]]+'[1]5'!L$25*Table6[[#This Row],[DL_DUM]]</f>
        <v>360.04450794096829</v>
      </c>
      <c r="AT934" s="9">
        <f>Table6[[#This Row],[sales]]-Table6[[#This Row],[Pred_5]]</f>
        <v>-130.41908435771202</v>
      </c>
      <c r="AU934" s="9">
        <f>ABS(Table6[[#This Row],[Red_5]]/Table6[[#This Row],[sales]])</f>
        <v>0.56796448025026902</v>
      </c>
      <c r="AV934" s="9">
        <f>'[1]6'!L$20+'[1]6'!L$26*Table6[[#This Row],[Online]]+'[1]6'!L$21*Table6[[#This Row],[NJ_DUM]]+'[1]6'!L$22*Table6[[#This Row],[NY_DUM]]+'[1]6'!L$23*Table6[[#This Row],[PA_DUM]]+'[1]6'!L$24*Table6[[#This Row],[CT_DUM]]+'[1]6'!L$25*Table6[[#This Row],[DL_DUM]]</f>
        <v>196.20952172657002</v>
      </c>
      <c r="AW934" s="9">
        <f>Table6[[#This Row],[sales]]-Table6[[#This Row],[Pred_6]]</f>
        <v>33.415901856686247</v>
      </c>
      <c r="AX934" s="9">
        <f>ABS(Table6[[#This Row],[Red_6]]/Table6[[#This Row],[sales]])</f>
        <v>0.14552352842833408</v>
      </c>
      <c r="AY934" s="9">
        <f>'[1]7'!L$21+'[1]7'!L$27*Table6[[#This Row],[LNTV]]+'[1]7'!L$22*Table6[[#This Row],[NJ_DUM]]+'[1]7'!L$23*Table6[[#This Row],[NY_DUM]]+'[1]7'!L$24*Table6[[#This Row],[PA_DUM]]+'[1]7'!L$25*Table6[[#This Row],[CT_DUM]]+'[1]7'!L$26*Table6[[#This Row],[DL_DUM]]</f>
        <v>5.8584969081523113</v>
      </c>
      <c r="AZ934" s="9">
        <f>Table6[[#This Row],[sales]]-Table6[[#This Row],[Pred_7]]</f>
        <v>223.76692667510395</v>
      </c>
      <c r="BA934" s="9">
        <f>ABS(Table6[[#This Row],[Red_7]]/Table6[[#This Row],[sales]])</f>
        <v>0.97448672356600718</v>
      </c>
      <c r="BB934" s="9">
        <f>'[1]8'!O$22+'[1]8'!O$28*Table6[[#This Row],[LNRADIOLING]]+'[1]8'!O$23*Table6[[#This Row],[DL_DUM]]+'[1]8'!O$24*Table6[[#This Row],[CT_DUM]]+'[1]8'!O$25*Table6[[#This Row],[PA_DUM]]+'[1]8'!O$26*Table6[[#This Row],[NY_DUM]]+'[1]8'!O$27*Table6[[#This Row],[NJ_DUM]]</f>
        <v>5.8446776034399468</v>
      </c>
      <c r="BC934" s="9">
        <f>Table6[[#This Row],[sales]]-Table6[[#This Row],[Pred_8]]</f>
        <v>223.78074597981632</v>
      </c>
      <c r="BD934" s="9">
        <f>ABS(Table6[[#This Row],[Red_8]]/Table6[[#This Row],[sales]])</f>
        <v>0.9745469055114413</v>
      </c>
      <c r="BE934" s="9">
        <f>'[1]9'!M$19+'[1]9'!M$21*Table6[[#This Row],[LNONLINE]]+'[1]9'!M$20*Table6[[#This Row],[DL_DUM]]+'[1]9'!M$22*Table6[[#This Row],[CT_DUM]]+'[1]9'!M$23*Table6[[#This Row],[PA_DUM]]+'[1]9'!M$24*Table6[[#This Row],[NY_DUM]]+'[1]9'!M$25*Table6[[#This Row],[NJ_DUM]]</f>
        <v>5.7575485561962507</v>
      </c>
      <c r="BF934" s="9">
        <f>Table6[[#This Row],[sales]]-Table6[[#This Row],[Pred_9]]</f>
        <v>223.86787502706002</v>
      </c>
      <c r="BG934" s="9">
        <f>ABS(Table6[[#This Row],[Red_9]]/Table6[[#This Row],[sales]])</f>
        <v>0.97492634540918466</v>
      </c>
      <c r="BH934" s="9">
        <f>'[1]10'!P$22+'[1]10'!P$30*Table6[[#This Row],[LNTV]]+'[1]10'!P$29*Table6[[#This Row],[LNRADIOLING]]+'[1]10'!P$24*Table6[[#This Row],[LNONLINELING]]+'[1]10'!P$23*Table6[[#This Row],[DL_DUM]]+'[1]10'!P$25*Table6[[#This Row],[CT_DUM]]+'[1]10'!P$26*Table6[[#This Row],[PA_DUM]]+'[1]10'!P$27*Table6[[#This Row],[NY_DUM]]+'[1]10'!P$28*Table6[[#This Row],[NJ_DUM]]</f>
        <v>5.7804044211643895</v>
      </c>
      <c r="BI934" s="9">
        <f>Table6[[#This Row],[sales]]-Table6[[#This Row],[Pred_10]]</f>
        <v>223.84501916209189</v>
      </c>
      <c r="BJ934" s="45">
        <f>ABS(Table6[[#This Row],[Red_10]]/Table6[[#This Row],[sales]])</f>
        <v>0.97482680998052229</v>
      </c>
      <c r="BK934" s="9">
        <f>'[1]11'!P$32+'[1]11'!P$40*Table6[[#This Row],[LNONLINELING]]+'[1]11'!P$39*Table6[[#This Row],[LNRADIOLING]]+'[1]11'!P$38*Table6[[#This Row],[LNTVLING]]+'[1]11'!P$33*Table6[[#This Row],[DL_DUM]]+'[1]11'!P$34*Table6[[#This Row],[CT_DUM]]+'[1]11'!P$35*Table6[[#This Row],[PA_DUM]]+'[1]11'!P$36*Table6[[#This Row],[NY_DUM]]+'[1]11'!P$37*Table6[[#This Row],[NJ_DUM]]</f>
        <v>5.7669561755411962</v>
      </c>
      <c r="BL934" s="9">
        <f>Table6[[#This Row],[sales]]-Table6[[#This Row],[ Pred_11]]</f>
        <v>223.85846740771507</v>
      </c>
      <c r="BM934" s="47">
        <f>ABS(Table6[[#This Row],[ Red_11]]/Table6[[#This Row],[sales]])</f>
        <v>0.9748853759938727</v>
      </c>
      <c r="BN934" s="9">
        <f>'[1]12'!K$22+'[1]12'!K$28*Table6[[#This Row],[COMBINE LN LING]]+'[1]12'!K$23*Table6[[#This Row],[DL_DUM]]+'[1]12'!K$24*Table6[[#This Row],[CT_DUM]]+'[1]12'!K$25*Table6[[#This Row],[PA_DUM]]+'[1]12'!K$26*Table6[[#This Row],[NY_DUM]]+'[1]12'!K$27*Table6[[#This Row],[NJ_DUM]]</f>
        <v>5.793450227565871</v>
      </c>
      <c r="BO934" s="9">
        <f>Table6[[#This Row],[sales]]-Table6[[#This Row],[ Pred_12]]</f>
        <v>223.83197335569039</v>
      </c>
      <c r="BP934" s="47">
        <f>ABS(Table6[[#This Row],[ Red_12]]/Table6[[#This Row],[sales]])</f>
        <v>0.97476999655717433</v>
      </c>
      <c r="BQ934">
        <f>LN(G934+'2019 Totals and Calculations'!C$18)</f>
        <v>6.8806074205680252</v>
      </c>
      <c r="BR934">
        <f>LN(Table6[[#This Row],[PROF RADIO]]+'2019 Totals and Calculations'!D$18)</f>
        <v>5.0417721975802863</v>
      </c>
      <c r="BS934">
        <f>LN(Table6[[#This Row],[ONLINE LINGERING]]+'2019 Totals and Calculations'!E$18)</f>
        <v>4.5019142687607756</v>
      </c>
      <c r="BT934">
        <f>MONTH(Table6[[#This Row],[Date]])</f>
        <v>10</v>
      </c>
      <c r="BU934">
        <f t="shared" si="392"/>
        <v>0</v>
      </c>
      <c r="BV934">
        <f t="shared" si="393"/>
        <v>0</v>
      </c>
      <c r="BW934">
        <f t="shared" si="394"/>
        <v>0</v>
      </c>
      <c r="BX934">
        <f t="shared" si="395"/>
        <v>0</v>
      </c>
      <c r="BY934">
        <f t="shared" si="396"/>
        <v>0</v>
      </c>
      <c r="BZ934">
        <f t="shared" si="397"/>
        <v>0</v>
      </c>
      <c r="CA934">
        <f t="shared" si="398"/>
        <v>0</v>
      </c>
      <c r="CB934">
        <f t="shared" si="399"/>
        <v>0</v>
      </c>
      <c r="CC934">
        <f t="shared" si="400"/>
        <v>0</v>
      </c>
      <c r="CD934">
        <f t="shared" si="401"/>
        <v>1</v>
      </c>
      <c r="CE934">
        <f t="shared" si="402"/>
        <v>0</v>
      </c>
      <c r="CF934">
        <f t="shared" si="403"/>
        <v>0</v>
      </c>
      <c r="CG934">
        <f t="shared" si="405"/>
        <v>148</v>
      </c>
      <c r="CH934">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258.85652655822258</v>
      </c>
      <c r="CI934" s="79">
        <f>Table6[[#This Row],[sales]]-CH934</f>
        <v>-29.231102974966319</v>
      </c>
      <c r="CJ934">
        <f>ABS(Table6[[#This Row],[sales]]-CH934)/Table6[[#This Row],[sales]]</f>
        <v>0.12729907045492231</v>
      </c>
      <c r="CK934">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251.74765596214618</v>
      </c>
      <c r="CL934" s="79">
        <f>Table6[[#This Row],[sales]]-CK934</f>
        <v>-22.122232378889919</v>
      </c>
      <c r="CM934">
        <f>ABS(Table6[[#This Row],[sales]]-CK934)/Table6[[#This Row],[sales]]</f>
        <v>9.6340518543971104E-2</v>
      </c>
      <c r="CN934">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251.16771991248706</v>
      </c>
      <c r="CO934" s="79">
        <f>Table6[[#This Row],[sales]]-CN934</f>
        <v>-21.542296329230794</v>
      </c>
      <c r="CP934">
        <f>ABS(Table6[[#This Row],[sales]]-CN934)/Table6[[#This Row],[sales]]</f>
        <v>9.3814944325710137E-2</v>
      </c>
      <c r="CQ934">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251.9867387081033</v>
      </c>
      <c r="CR934" s="79">
        <f>Table6[[#This Row],[sales]]-CQ934</f>
        <v>-22.361315124847039</v>
      </c>
      <c r="CS934">
        <f>ABS(Table6[[#This Row],[sales]]-CQ934)/Table6[[#This Row],[sales]]</f>
        <v>9.7381704411921968E-2</v>
      </c>
    </row>
    <row r="935" spans="1:97" x14ac:dyDescent="0.2">
      <c r="A935">
        <v>934</v>
      </c>
      <c r="B935" t="s">
        <v>953</v>
      </c>
      <c r="C935" s="5">
        <v>43772</v>
      </c>
      <c r="D935" s="6">
        <v>633.3487523117019</v>
      </c>
      <c r="E935" s="8">
        <f>YEAR(Table6[[#This Row],[Date]])</f>
        <v>2019</v>
      </c>
      <c r="F935" s="6">
        <f>Table6[[#This Row],[TV_State]]+Table6[[#This Row],[Radio_State]]+Table6[[#This Row],[Online]]</f>
        <v>774.09291949208011</v>
      </c>
      <c r="G935" s="6">
        <f t="shared" si="379"/>
        <v>618.38629867300892</v>
      </c>
      <c r="H935" s="6">
        <f>LN(Table6[[#This Row],[PROF TV LING]])</f>
        <v>6.4271133409362502</v>
      </c>
      <c r="I935" s="6">
        <f t="shared" si="380"/>
        <v>6.4510212219453882</v>
      </c>
      <c r="J935" s="6">
        <v>93.829444786918813</v>
      </c>
      <c r="K935" s="6">
        <f t="shared" si="385"/>
        <v>92.908543821957323</v>
      </c>
      <c r="L935" s="6">
        <f>0.5*J934+0.5*Table6[[#This Row],[Radio_State]]</f>
        <v>93.364942585003377</v>
      </c>
      <c r="M935" s="6">
        <f>LN(Table6[[#This Row],[RADIO LINGERING ]])</f>
        <v>4.5365159277188205</v>
      </c>
      <c r="N935" s="6">
        <f t="shared" si="381"/>
        <v>4.5414787170609499</v>
      </c>
      <c r="O935" s="6">
        <v>46.914722393459407</v>
      </c>
      <c r="P935" s="6">
        <f t="shared" si="382"/>
        <v>46.716490841541599</v>
      </c>
      <c r="Q935" s="6">
        <f>0.3*O934+0.7*Table6[[#This Row],[Online]]</f>
        <v>46.775371732884771</v>
      </c>
      <c r="R935" s="6">
        <f>LN(Table6[[#This Row],[ONLINE LINGERING]])</f>
        <v>3.8453568193842611</v>
      </c>
      <c r="S935" s="6">
        <f t="shared" si="383"/>
        <v>3.848331536501004</v>
      </c>
      <c r="T935" s="6">
        <v>263.38181318245904</v>
      </c>
      <c r="U935" s="6">
        <f t="shared" si="384"/>
        <v>5.5736047405413869</v>
      </c>
      <c r="V935" s="8">
        <f>YEAR(Table6[[#This Row],[Date]])</f>
        <v>2019</v>
      </c>
      <c r="W935" s="8">
        <f>WEEKNUM(Table6[[#This Row],[Date]])</f>
        <v>45</v>
      </c>
      <c r="X935" t="s">
        <v>1102</v>
      </c>
      <c r="Y935" s="9">
        <f>Table6[[#This Row],[LNTVLING]]+Table6[[#This Row],[LNRADIOLING]]+Table6[[#This Row],[LNONLINELING]]</f>
        <v>14.808986088039331</v>
      </c>
      <c r="Z935">
        <f t="shared" si="404"/>
        <v>0</v>
      </c>
      <c r="AA935">
        <f t="shared" si="386"/>
        <v>0</v>
      </c>
      <c r="AB935">
        <f t="shared" si="387"/>
        <v>0</v>
      </c>
      <c r="AC935">
        <f t="shared" si="388"/>
        <v>0</v>
      </c>
      <c r="AD935">
        <f t="shared" si="389"/>
        <v>0</v>
      </c>
      <c r="AE935">
        <f t="shared" si="390"/>
        <v>0</v>
      </c>
      <c r="AF935">
        <f t="shared" si="391"/>
        <v>1</v>
      </c>
      <c r="AG935" s="9">
        <f>'[1]1'!J$20+'[1]1'!J$21*Table6[[#This Row],[TV_State]]</f>
        <v>1952.5860658598617</v>
      </c>
      <c r="AH935" s="9">
        <f>Table6[[#This Row],[sales]]-Table6[[#This Row],[Pred_1]]</f>
        <v>-1689.2042526774026</v>
      </c>
      <c r="AI935">
        <f>ABS(Table6[[#This Row],[Res_1]])/Table6[[#This Row],[sales]]</f>
        <v>6.4135189604272265</v>
      </c>
      <c r="AJ935" s="9">
        <f>'[1]2'!J$20+'[1]2'!J$21*Table6[[#This Row],[Radio_State]]</f>
        <v>2126.1982093224678</v>
      </c>
      <c r="AK935" s="9">
        <f>Table6[[#This Row],[sales]]-Table6[[#This Row],[ Pred_2 ]]</f>
        <v>-1862.8163961400087</v>
      </c>
      <c r="AL935">
        <f>ABS(Table6[[#This Row],[ Res_2 ]])/Table6[[#This Row],[sales]]</f>
        <v>7.0726842283887441</v>
      </c>
      <c r="AM935" s="10">
        <f>'[1]3'!J$20+'[1]3'!J$21*Data!O935</f>
        <v>2071.7715990452493</v>
      </c>
      <c r="AN935" s="9">
        <f>Table6[[#This Row],[sales]]-Table6[[#This Row],[Pred_3]]</f>
        <v>-1808.3897858627902</v>
      </c>
      <c r="AO935" s="9">
        <f>ABS(Table6[[#This Row],[Res_3]])/Table6[[#This Row],[sales]]</f>
        <v>6.8660389417625405</v>
      </c>
      <c r="AP935" s="9">
        <f>'[1]4'!L$21+'[1]4'!L$27*Table6[[#This Row],[TV_State]]+'[1]4'!L$22*Table6[[#This Row],[NJ_DUM]]+'[1]4'!L$23*Table6[[#This Row],[NY_DUM]]+'[1]4'!L$24*Table6[[#This Row],[PA_DUM]]+'[1]4'!L$25*Table6[[#This Row],[CT_DUM]]+'[1]4'!L$26*Table6[[#This Row],[DL_DUM]]</f>
        <v>377.53447055696847</v>
      </c>
      <c r="AQ935" s="9">
        <f>Table6[[#This Row],[sales]]-Table6[[#This Row],[Pred_4]]</f>
        <v>-114.15265737450943</v>
      </c>
      <c r="AR935">
        <f>ABS(Table6[[#This Row],[Res_4]]/Table6[[#This Row],[sales]])</f>
        <v>0.43341131263087485</v>
      </c>
      <c r="AS935" s="9">
        <f>'[1]5'!L$20+'[1]5'!L$26*Table6[[#This Row],[Radio_State]]+'[1]5'!L$21*Table6[[#This Row],[NJ_DUM]]+'[1]5'!L$22*Table6[[#This Row],[NY_DUM]]+'[1]5'!L$23*Table6[[#This Row],[PA_DUM]]+'[1]5'!L$24*Table6[[#This Row],[CT_DUM]]+'[1]5'!L$25*Table6[[#This Row],[DL_DUM]]</f>
        <v>361.68103773710749</v>
      </c>
      <c r="AT935" s="9">
        <f>Table6[[#This Row],[sales]]-Table6[[#This Row],[Pred_5]]</f>
        <v>-98.299224554648447</v>
      </c>
      <c r="AU935" s="9">
        <f>ABS(Table6[[#This Row],[Red_5]]/Table6[[#This Row],[sales]])</f>
        <v>0.37321948454562115</v>
      </c>
      <c r="AV935" s="9">
        <f>'[1]6'!L$20+'[1]6'!L$26*Table6[[#This Row],[Online]]+'[1]6'!L$21*Table6[[#This Row],[NJ_DUM]]+'[1]6'!L$22*Table6[[#This Row],[NY_DUM]]+'[1]6'!L$23*Table6[[#This Row],[PA_DUM]]+'[1]6'!L$24*Table6[[#This Row],[CT_DUM]]+'[1]6'!L$25*Table6[[#This Row],[DL_DUM]]</f>
        <v>198.2311549557003</v>
      </c>
      <c r="AW935" s="9">
        <f>Table6[[#This Row],[sales]]-Table6[[#This Row],[Pred_6]]</f>
        <v>65.150658226758736</v>
      </c>
      <c r="AX935" s="9">
        <f>ABS(Table6[[#This Row],[Red_6]]/Table6[[#This Row],[sales]])</f>
        <v>0.24736202336653101</v>
      </c>
      <c r="AY935" s="9">
        <f>'[1]7'!L$21+'[1]7'!L$27*Table6[[#This Row],[LNTV]]+'[1]7'!L$22*Table6[[#This Row],[NJ_DUM]]+'[1]7'!L$23*Table6[[#This Row],[NY_DUM]]+'[1]7'!L$24*Table6[[#This Row],[PA_DUM]]+'[1]7'!L$25*Table6[[#This Row],[CT_DUM]]+'[1]7'!L$26*Table6[[#This Row],[DL_DUM]]</f>
        <v>5.8595982554423118</v>
      </c>
      <c r="AZ935" s="9">
        <f>Table6[[#This Row],[sales]]-Table6[[#This Row],[Pred_7]]</f>
        <v>257.52221492701671</v>
      </c>
      <c r="BA935" s="9">
        <f>ABS(Table6[[#This Row],[Red_7]]/Table6[[#This Row],[sales]])</f>
        <v>0.97775245684339229</v>
      </c>
      <c r="BB935" s="9">
        <f>'[1]8'!O$22+'[1]8'!O$28*Table6[[#This Row],[LNRADIOLING]]+'[1]8'!O$23*Table6[[#This Row],[DL_DUM]]+'[1]8'!O$24*Table6[[#This Row],[CT_DUM]]+'[1]8'!O$25*Table6[[#This Row],[PA_DUM]]+'[1]8'!O$26*Table6[[#This Row],[NY_DUM]]+'[1]8'!O$27*Table6[[#This Row],[NJ_DUM]]</f>
        <v>5.8453874694437236</v>
      </c>
      <c r="BC935" s="9">
        <f>Table6[[#This Row],[sales]]-Table6[[#This Row],[Pred_8]]</f>
        <v>257.53642571301532</v>
      </c>
      <c r="BD935" s="9">
        <f>ABS(Table6[[#This Row],[Red_8]]/Table6[[#This Row],[sales]])</f>
        <v>0.97780641192034656</v>
      </c>
      <c r="BE935" s="9">
        <f>'[1]9'!M$19+'[1]9'!M$21*Table6[[#This Row],[LNONLINE]]+'[1]9'!M$20*Table6[[#This Row],[DL_DUM]]+'[1]9'!M$22*Table6[[#This Row],[CT_DUM]]+'[1]9'!M$23*Table6[[#This Row],[PA_DUM]]+'[1]9'!M$24*Table6[[#This Row],[NY_DUM]]+'[1]9'!M$25*Table6[[#This Row],[NJ_DUM]]</f>
        <v>5.7606990045275825</v>
      </c>
      <c r="BF935" s="9">
        <f>Table6[[#This Row],[sales]]-Table6[[#This Row],[Pred_9]]</f>
        <v>257.62111417793147</v>
      </c>
      <c r="BG935" s="9">
        <f>ABS(Table6[[#This Row],[Red_9]]/Table6[[#This Row],[sales]])</f>
        <v>0.97812795448964118</v>
      </c>
      <c r="BH935" s="9">
        <f>'[1]10'!P$22+'[1]10'!P$30*Table6[[#This Row],[LNTV]]+'[1]10'!P$29*Table6[[#This Row],[LNRADIOLING]]+'[1]10'!P$24*Table6[[#This Row],[LNONLINELING]]+'[1]10'!P$23*Table6[[#This Row],[DL_DUM]]+'[1]10'!P$25*Table6[[#This Row],[CT_DUM]]+'[1]10'!P$26*Table6[[#This Row],[PA_DUM]]+'[1]10'!P$27*Table6[[#This Row],[NY_DUM]]+'[1]10'!P$28*Table6[[#This Row],[NJ_DUM]]</f>
        <v>5.7822155044406074</v>
      </c>
      <c r="BI935" s="9">
        <f>Table6[[#This Row],[sales]]-Table6[[#This Row],[Pred_10]]</f>
        <v>257.59959767801843</v>
      </c>
      <c r="BJ935" s="45">
        <f>ABS(Table6[[#This Row],[Red_10]]/Table6[[#This Row],[sales]])</f>
        <v>0.97804626130189576</v>
      </c>
      <c r="BK935" s="9">
        <f>'[1]11'!P$32+'[1]11'!P$40*Table6[[#This Row],[LNONLINELING]]+'[1]11'!P$39*Table6[[#This Row],[LNRADIOLING]]+'[1]11'!P$38*Table6[[#This Row],[LNTVLING]]+'[1]11'!P$33*Table6[[#This Row],[DL_DUM]]+'[1]11'!P$34*Table6[[#This Row],[CT_DUM]]+'[1]11'!P$35*Table6[[#This Row],[PA_DUM]]+'[1]11'!P$36*Table6[[#This Row],[NY_DUM]]+'[1]11'!P$37*Table6[[#This Row],[NJ_DUM]]</f>
        <v>5.7680017032005786</v>
      </c>
      <c r="BL935" s="9">
        <f>Table6[[#This Row],[sales]]-Table6[[#This Row],[ Pred_11]]</f>
        <v>257.61381147925846</v>
      </c>
      <c r="BM935" s="47">
        <f>ABS(Table6[[#This Row],[ Red_11]]/Table6[[#This Row],[sales]])</f>
        <v>0.97810022782702633</v>
      </c>
      <c r="BN935" s="9">
        <f>'[1]12'!K$22+'[1]12'!K$28*Table6[[#This Row],[COMBINE LN LING]]+'[1]12'!K$23*Table6[[#This Row],[DL_DUM]]+'[1]12'!K$24*Table6[[#This Row],[CT_DUM]]+'[1]12'!K$25*Table6[[#This Row],[PA_DUM]]+'[1]12'!K$26*Table6[[#This Row],[NY_DUM]]+'[1]12'!K$27*Table6[[#This Row],[NJ_DUM]]</f>
        <v>5.7963685324918517</v>
      </c>
      <c r="BO935" s="9">
        <f>Table6[[#This Row],[sales]]-Table6[[#This Row],[ Pred_12]]</f>
        <v>257.5854446499672</v>
      </c>
      <c r="BP935" s="47">
        <f>ABS(Table6[[#This Row],[ Red_12]]/Table6[[#This Row],[sales]])</f>
        <v>0.97799252551854676</v>
      </c>
      <c r="BQ935">
        <f>LN(G935+'2019 Totals and Calculations'!C$18)</f>
        <v>6.8871747581030993</v>
      </c>
      <c r="BR935">
        <f>LN(Table6[[#This Row],[PROF RADIO]]+'2019 Totals and Calculations'!D$18)</f>
        <v>5.0477056847305164</v>
      </c>
      <c r="BS935">
        <f>LN(Table6[[#This Row],[ONLINE LINGERING]]+'2019 Totals and Calculations'!E$18)</f>
        <v>4.5070361166804664</v>
      </c>
      <c r="BT935">
        <f>MONTH(Table6[[#This Row],[Date]])</f>
        <v>11</v>
      </c>
      <c r="BU935">
        <f t="shared" si="392"/>
        <v>0</v>
      </c>
      <c r="BV935">
        <f t="shared" si="393"/>
        <v>0</v>
      </c>
      <c r="BW935">
        <f t="shared" si="394"/>
        <v>0</v>
      </c>
      <c r="BX935">
        <f t="shared" si="395"/>
        <v>0</v>
      </c>
      <c r="BY935">
        <f t="shared" si="396"/>
        <v>0</v>
      </c>
      <c r="BZ935">
        <f t="shared" si="397"/>
        <v>0</v>
      </c>
      <c r="CA935">
        <f t="shared" si="398"/>
        <v>0</v>
      </c>
      <c r="CB935">
        <f t="shared" si="399"/>
        <v>0</v>
      </c>
      <c r="CC935">
        <f t="shared" si="400"/>
        <v>0</v>
      </c>
      <c r="CD935">
        <f t="shared" si="401"/>
        <v>0</v>
      </c>
      <c r="CE935">
        <f t="shared" si="402"/>
        <v>1</v>
      </c>
      <c r="CF935">
        <f t="shared" si="403"/>
        <v>0</v>
      </c>
      <c r="CG935">
        <f t="shared" si="405"/>
        <v>149</v>
      </c>
      <c r="CH935">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249.46029265477625</v>
      </c>
      <c r="CI935" s="79">
        <f>Table6[[#This Row],[sales]]-CH935</f>
        <v>13.921520527682787</v>
      </c>
      <c r="CJ935">
        <f>ABS(Table6[[#This Row],[sales]]-CH935)/Table6[[#This Row],[sales]]</f>
        <v>5.2856802675432212E-2</v>
      </c>
      <c r="CK935">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244.7738436076061</v>
      </c>
      <c r="CL935" s="79">
        <f>Table6[[#This Row],[sales]]-CK935</f>
        <v>18.607969574852945</v>
      </c>
      <c r="CM935">
        <f>ABS(Table6[[#This Row],[sales]]-CK935)/Table6[[#This Row],[sales]]</f>
        <v>7.0650168855668799E-2</v>
      </c>
      <c r="CN935">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254.22644677065031</v>
      </c>
      <c r="CO935" s="79">
        <f>Table6[[#This Row],[sales]]-CN935</f>
        <v>9.1553664118087283</v>
      </c>
      <c r="CP935">
        <f>ABS(Table6[[#This Row],[sales]]-CN935)/Table6[[#This Row],[sales]]</f>
        <v>3.4760814731981143E-2</v>
      </c>
      <c r="CQ935">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253.44620339394461</v>
      </c>
      <c r="CR935" s="79">
        <f>Table6[[#This Row],[sales]]-CQ935</f>
        <v>9.9356097885144266</v>
      </c>
      <c r="CS935">
        <f>ABS(Table6[[#This Row],[sales]]-CQ935)/Table6[[#This Row],[sales]]</f>
        <v>3.7723218883118116E-2</v>
      </c>
    </row>
    <row r="936" spans="1:97" x14ac:dyDescent="0.2">
      <c r="A936">
        <v>935</v>
      </c>
      <c r="B936" t="s">
        <v>953</v>
      </c>
      <c r="C936" s="5">
        <v>43779</v>
      </c>
      <c r="D936" s="6">
        <v>639.68223983481903</v>
      </c>
      <c r="E936" s="8">
        <f>YEAR(Table6[[#This Row],[Date]])</f>
        <v>2019</v>
      </c>
      <c r="F936" s="6">
        <f>Table6[[#This Row],[TV_State]]+Table6[[#This Row],[Radio_State]]+Table6[[#This Row],[Online]]</f>
        <v>781.83384868700102</v>
      </c>
      <c r="G936" s="6">
        <f t="shared" si="379"/>
        <v>624.77508102155196</v>
      </c>
      <c r="H936" s="6">
        <f>LN(Table6[[#This Row],[PROF TV LING]])</f>
        <v>6.437391714602005</v>
      </c>
      <c r="I936" s="6">
        <f t="shared" si="380"/>
        <v>6.4609715527985561</v>
      </c>
      <c r="J936" s="6">
        <v>94.76773923478801</v>
      </c>
      <c r="K936" s="6">
        <f t="shared" si="385"/>
        <v>93.83814152837266</v>
      </c>
      <c r="L936" s="6">
        <f>0.5*J935+0.5*Table6[[#This Row],[Radio_State]]</f>
        <v>94.298592010853412</v>
      </c>
      <c r="M936" s="6">
        <f>LN(Table6[[#This Row],[RADIO LINGERING ]])</f>
        <v>4.5464662585719884</v>
      </c>
      <c r="N936" s="6">
        <f t="shared" si="381"/>
        <v>4.5514290479141177</v>
      </c>
      <c r="O936" s="6">
        <v>47.383869617394005</v>
      </c>
      <c r="P936" s="6">
        <f t="shared" si="382"/>
        <v>47.183655984638278</v>
      </c>
      <c r="Q936" s="6">
        <f>0.3*O935+0.7*Table6[[#This Row],[Online]]</f>
        <v>47.243125450213626</v>
      </c>
      <c r="R936" s="6">
        <f>LN(Table6[[#This Row],[ONLINE LINGERING]])</f>
        <v>3.8553071502374294</v>
      </c>
      <c r="S936" s="6">
        <f t="shared" si="383"/>
        <v>3.8582818673541723</v>
      </c>
      <c r="T936" s="6">
        <v>264.40697083055386</v>
      </c>
      <c r="U936" s="6">
        <f t="shared" si="384"/>
        <v>5.5774894723446398</v>
      </c>
      <c r="V936" s="8">
        <f>YEAR(Table6[[#This Row],[Date]])</f>
        <v>2019</v>
      </c>
      <c r="W936" s="8">
        <f>WEEKNUM(Table6[[#This Row],[Date]])</f>
        <v>46</v>
      </c>
      <c r="X936" t="s">
        <v>1103</v>
      </c>
      <c r="Y936" s="9">
        <f>Table6[[#This Row],[LNTVLING]]+Table6[[#This Row],[LNRADIOLING]]+Table6[[#This Row],[LNONLINELING]]</f>
        <v>14.839165123411423</v>
      </c>
      <c r="Z936">
        <f t="shared" si="404"/>
        <v>0</v>
      </c>
      <c r="AA936">
        <f t="shared" si="386"/>
        <v>0</v>
      </c>
      <c r="AB936">
        <f t="shared" si="387"/>
        <v>0</v>
      </c>
      <c r="AC936">
        <f t="shared" si="388"/>
        <v>0</v>
      </c>
      <c r="AD936">
        <f t="shared" si="389"/>
        <v>0</v>
      </c>
      <c r="AE936">
        <f t="shared" si="390"/>
        <v>0</v>
      </c>
      <c r="AF936">
        <f t="shared" si="391"/>
        <v>1</v>
      </c>
      <c r="AG936" s="9">
        <f>'[1]1'!J$20+'[1]1'!J$21*Table6[[#This Row],[TV_State]]</f>
        <v>1958.814601063897</v>
      </c>
      <c r="AH936" s="9">
        <f>Table6[[#This Row],[sales]]-Table6[[#This Row],[Pred_1]]</f>
        <v>-1694.4076302333433</v>
      </c>
      <c r="AI936">
        <f>ABS(Table6[[#This Row],[Res_1]])/Table6[[#This Row],[sales]]</f>
        <v>6.408331916934257</v>
      </c>
      <c r="AJ936" s="9">
        <f>'[1]2'!J$20+'[1]2'!J$21*Table6[[#This Row],[Radio_State]]</f>
        <v>2130.3173733757176</v>
      </c>
      <c r="AK936" s="9">
        <f>Table6[[#This Row],[sales]]-Table6[[#This Row],[ Pred_2 ]]</f>
        <v>-1865.9104025451638</v>
      </c>
      <c r="AL936">
        <f>ABS(Table6[[#This Row],[ Res_2 ]])/Table6[[#This Row],[sales]]</f>
        <v>7.0569637278622999</v>
      </c>
      <c r="AM936" s="10">
        <f>'[1]3'!J$20+'[1]3'!J$21*Data!O936</f>
        <v>2074.4820132184532</v>
      </c>
      <c r="AN936" s="9">
        <f>Table6[[#This Row],[sales]]-Table6[[#This Row],[Pred_3]]</f>
        <v>-1810.0750423878994</v>
      </c>
      <c r="AO936" s="9">
        <f>ABS(Table6[[#This Row],[Res_3]])/Table6[[#This Row],[sales]]</f>
        <v>6.845791685075854</v>
      </c>
      <c r="AP936" s="9">
        <f>'[1]4'!L$21+'[1]4'!L$27*Table6[[#This Row],[TV_State]]+'[1]4'!L$22*Table6[[#This Row],[NJ_DUM]]+'[1]4'!L$23*Table6[[#This Row],[NY_DUM]]+'[1]4'!L$24*Table6[[#This Row],[PA_DUM]]+'[1]4'!L$25*Table6[[#This Row],[CT_DUM]]+'[1]4'!L$26*Table6[[#This Row],[DL_DUM]]</f>
        <v>378.93151531907995</v>
      </c>
      <c r="AQ936" s="9">
        <f>Table6[[#This Row],[sales]]-Table6[[#This Row],[Pred_4]]</f>
        <v>-114.52454448852609</v>
      </c>
      <c r="AR936">
        <f>ABS(Table6[[#This Row],[Res_4]]/Table6[[#This Row],[sales]])</f>
        <v>0.43313738714521088</v>
      </c>
      <c r="AS936" s="9">
        <f>'[1]5'!L$20+'[1]5'!L$26*Table6[[#This Row],[Radio_State]]+'[1]5'!L$21*Table6[[#This Row],[NJ_DUM]]+'[1]5'!L$22*Table6[[#This Row],[NY_DUM]]+'[1]5'!L$23*Table6[[#This Row],[PA_DUM]]+'[1]5'!L$24*Table6[[#This Row],[CT_DUM]]+'[1]5'!L$25*Table6[[#This Row],[DL_DUM]]</f>
        <v>363.33393283120807</v>
      </c>
      <c r="AT936" s="9">
        <f>Table6[[#This Row],[sales]]-Table6[[#This Row],[Pred_5]]</f>
        <v>-98.926962000654214</v>
      </c>
      <c r="AU936" s="9">
        <f>ABS(Table6[[#This Row],[Red_5]]/Table6[[#This Row],[sales]])</f>
        <v>0.37414657295117953</v>
      </c>
      <c r="AV936" s="9">
        <f>'[1]6'!L$20+'[1]6'!L$26*Table6[[#This Row],[Online]]+'[1]6'!L$21*Table6[[#This Row],[NJ_DUM]]+'[1]6'!L$22*Table6[[#This Row],[NY_DUM]]+'[1]6'!L$23*Table6[[#This Row],[PA_DUM]]+'[1]6'!L$24*Table6[[#This Row],[CT_DUM]]+'[1]6'!L$25*Table6[[#This Row],[DL_DUM]]</f>
        <v>200.27300451712193</v>
      </c>
      <c r="AW936" s="9">
        <f>Table6[[#This Row],[sales]]-Table6[[#This Row],[Pred_6]]</f>
        <v>64.133966313431927</v>
      </c>
      <c r="AX936" s="9">
        <f>ABS(Table6[[#This Row],[Red_6]]/Table6[[#This Row],[sales]])</f>
        <v>0.2425577741463269</v>
      </c>
      <c r="AY936" s="9">
        <f>'[1]7'!L$21+'[1]7'!L$27*Table6[[#This Row],[LNTV]]+'[1]7'!L$22*Table6[[#This Row],[NJ_DUM]]+'[1]7'!L$23*Table6[[#This Row],[NY_DUM]]+'[1]7'!L$24*Table6[[#This Row],[PA_DUM]]+'[1]7'!L$25*Table6[[#This Row],[CT_DUM]]+'[1]7'!L$26*Table6[[#This Row],[DL_DUM]]</f>
        <v>5.8606996027323124</v>
      </c>
      <c r="AZ936" s="9">
        <f>Table6[[#This Row],[sales]]-Table6[[#This Row],[Pred_7]]</f>
        <v>258.54627122782153</v>
      </c>
      <c r="BA936" s="9">
        <f>ABS(Table6[[#This Row],[Red_7]]/Table6[[#This Row],[sales]])</f>
        <v>0.97783454957967741</v>
      </c>
      <c r="BB936" s="9">
        <f>'[1]8'!O$22+'[1]8'!O$28*Table6[[#This Row],[LNRADIOLING]]+'[1]8'!O$23*Table6[[#This Row],[DL_DUM]]+'[1]8'!O$24*Table6[[#This Row],[CT_DUM]]+'[1]8'!O$25*Table6[[#This Row],[PA_DUM]]+'[1]8'!O$26*Table6[[#This Row],[NY_DUM]]+'[1]8'!O$27*Table6[[#This Row],[NJ_DUM]]</f>
        <v>5.8460973354474994</v>
      </c>
      <c r="BC936" s="9">
        <f>Table6[[#This Row],[sales]]-Table6[[#This Row],[Pred_8]]</f>
        <v>258.56087349510636</v>
      </c>
      <c r="BD936" s="9">
        <f>ABS(Table6[[#This Row],[Red_8]]/Table6[[#This Row],[sales]])</f>
        <v>0.9778897760634534</v>
      </c>
      <c r="BE936" s="9">
        <f>'[1]9'!M$19+'[1]9'!M$21*Table6[[#This Row],[LNONLINE]]+'[1]9'!M$20*Table6[[#This Row],[DL_DUM]]+'[1]9'!M$22*Table6[[#This Row],[CT_DUM]]+'[1]9'!M$23*Table6[[#This Row],[PA_DUM]]+'[1]9'!M$24*Table6[[#This Row],[NY_DUM]]+'[1]9'!M$25*Table6[[#This Row],[NJ_DUM]]</f>
        <v>5.7638494528589153</v>
      </c>
      <c r="BF936" s="9">
        <f>Table6[[#This Row],[sales]]-Table6[[#This Row],[Pred_9]]</f>
        <v>258.64312137769497</v>
      </c>
      <c r="BG936" s="9">
        <f>ABS(Table6[[#This Row],[Red_9]]/Table6[[#This Row],[sales]])</f>
        <v>0.97820084154833919</v>
      </c>
      <c r="BH936" s="9">
        <f>'[1]10'!P$22+'[1]10'!P$30*Table6[[#This Row],[LNTV]]+'[1]10'!P$29*Table6[[#This Row],[LNRADIOLING]]+'[1]10'!P$24*Table6[[#This Row],[LNONLINELING]]+'[1]10'!P$23*Table6[[#This Row],[DL_DUM]]+'[1]10'!P$25*Table6[[#This Row],[CT_DUM]]+'[1]10'!P$26*Table6[[#This Row],[PA_DUM]]+'[1]10'!P$27*Table6[[#This Row],[NY_DUM]]+'[1]10'!P$28*Table6[[#This Row],[NJ_DUM]]</f>
        <v>5.7840265877168262</v>
      </c>
      <c r="BI936" s="9">
        <f>Table6[[#This Row],[sales]]-Table6[[#This Row],[Pred_10]]</f>
        <v>258.62294424283704</v>
      </c>
      <c r="BJ936" s="45">
        <f>ABS(Table6[[#This Row],[Red_10]]/Table6[[#This Row],[sales]])</f>
        <v>0.97812453064475546</v>
      </c>
      <c r="BK936" s="9">
        <f>'[1]11'!P$32+'[1]11'!P$40*Table6[[#This Row],[LNONLINELING]]+'[1]11'!P$39*Table6[[#This Row],[LNRADIOLING]]+'[1]11'!P$38*Table6[[#This Row],[LNTVLING]]+'[1]11'!P$33*Table6[[#This Row],[DL_DUM]]+'[1]11'!P$34*Table6[[#This Row],[CT_DUM]]+'[1]11'!P$35*Table6[[#This Row],[PA_DUM]]+'[1]11'!P$36*Table6[[#This Row],[NY_DUM]]+'[1]11'!P$37*Table6[[#This Row],[NJ_DUM]]</f>
        <v>5.7690717675983292</v>
      </c>
      <c r="BL936" s="9">
        <f>Table6[[#This Row],[sales]]-Table6[[#This Row],[ Pred_11]]</f>
        <v>258.63789906295551</v>
      </c>
      <c r="BM936" s="47">
        <f>ABS(Table6[[#This Row],[ Red_11]]/Table6[[#This Row],[sales]])</f>
        <v>0.97818109050046387</v>
      </c>
      <c r="BN936" s="9">
        <f>'[1]12'!K$22+'[1]12'!K$28*Table6[[#This Row],[COMBINE LN LING]]+'[1]12'!K$23*Table6[[#This Row],[DL_DUM]]+'[1]12'!K$24*Table6[[#This Row],[CT_DUM]]+'[1]12'!K$25*Table6[[#This Row],[PA_DUM]]+'[1]12'!K$26*Table6[[#This Row],[NY_DUM]]+'[1]12'!K$27*Table6[[#This Row],[NJ_DUM]]</f>
        <v>5.7992728383860062</v>
      </c>
      <c r="BO936" s="9">
        <f>Table6[[#This Row],[sales]]-Table6[[#This Row],[ Pred_12]]</f>
        <v>258.60769799216786</v>
      </c>
      <c r="BP936" s="47">
        <f>ABS(Table6[[#This Row],[ Red_12]]/Table6[[#This Row],[sales]])</f>
        <v>0.97806686858455605</v>
      </c>
      <c r="BQ936">
        <f>LN(G936+'2019 Totals and Calculations'!C$18)</f>
        <v>6.8936752134446442</v>
      </c>
      <c r="BR936">
        <f>LN(Table6[[#This Row],[PROF RADIO]]+'2019 Totals and Calculations'!D$18)</f>
        <v>5.0536597114107371</v>
      </c>
      <c r="BS936">
        <f>LN(Table6[[#This Row],[ONLINE LINGERING]]+'2019 Totals and Calculations'!E$18)</f>
        <v>4.51218269147346</v>
      </c>
      <c r="BT936">
        <f>MONTH(Table6[[#This Row],[Date]])</f>
        <v>11</v>
      </c>
      <c r="BU936">
        <f t="shared" si="392"/>
        <v>0</v>
      </c>
      <c r="BV936">
        <f t="shared" si="393"/>
        <v>0</v>
      </c>
      <c r="BW936">
        <f t="shared" si="394"/>
        <v>0</v>
      </c>
      <c r="BX936">
        <f t="shared" si="395"/>
        <v>0</v>
      </c>
      <c r="BY936">
        <f t="shared" si="396"/>
        <v>0</v>
      </c>
      <c r="BZ936">
        <f t="shared" si="397"/>
        <v>0</v>
      </c>
      <c r="CA936">
        <f t="shared" si="398"/>
        <v>0</v>
      </c>
      <c r="CB936">
        <f t="shared" si="399"/>
        <v>0</v>
      </c>
      <c r="CC936">
        <f t="shared" si="400"/>
        <v>0</v>
      </c>
      <c r="CD936">
        <f t="shared" si="401"/>
        <v>0</v>
      </c>
      <c r="CE936">
        <f t="shared" si="402"/>
        <v>1</v>
      </c>
      <c r="CF936">
        <f t="shared" si="403"/>
        <v>0</v>
      </c>
      <c r="CG936">
        <f t="shared" si="405"/>
        <v>150</v>
      </c>
      <c r="CH936">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250.62069619779555</v>
      </c>
      <c r="CI936" s="79">
        <f>Table6[[#This Row],[sales]]-CH936</f>
        <v>13.786274632758307</v>
      </c>
      <c r="CJ936">
        <f>ABS(Table6[[#This Row],[sales]]-CH936)/Table6[[#This Row],[sales]]</f>
        <v>5.2140359951376961E-2</v>
      </c>
      <c r="CK936">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245.77736911043488</v>
      </c>
      <c r="CL936" s="79">
        <f>Table6[[#This Row],[sales]]-CK936</f>
        <v>18.629601720118984</v>
      </c>
      <c r="CM936">
        <f>ABS(Table6[[#This Row],[sales]]-CK936)/Table6[[#This Row],[sales]]</f>
        <v>7.0458058127589346E-2</v>
      </c>
      <c r="CN936">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255.2542242278746</v>
      </c>
      <c r="CO936" s="79">
        <f>Table6[[#This Row],[sales]]-CN936</f>
        <v>9.1527466026792581</v>
      </c>
      <c r="CP936">
        <f>ABS(Table6[[#This Row],[sales]]-CN936)/Table6[[#This Row],[sales]]</f>
        <v>3.4616131995040433E-2</v>
      </c>
      <c r="CQ936">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254.91499952945875</v>
      </c>
      <c r="CR936" s="79">
        <f>Table6[[#This Row],[sales]]-CQ936</f>
        <v>9.4919713010951057</v>
      </c>
      <c r="CS936">
        <f>ABS(Table6[[#This Row],[sales]]-CQ936)/Table6[[#This Row],[sales]]</f>
        <v>3.5899096272987707E-2</v>
      </c>
    </row>
    <row r="937" spans="1:97" x14ac:dyDescent="0.2">
      <c r="A937">
        <v>936</v>
      </c>
      <c r="B937" t="s">
        <v>953</v>
      </c>
      <c r="C937" s="5">
        <v>43786</v>
      </c>
      <c r="D937" s="6">
        <v>646.07906223316706</v>
      </c>
      <c r="E937" s="8">
        <f>YEAR(Table6[[#This Row],[Date]])</f>
        <v>2019</v>
      </c>
      <c r="F937" s="6">
        <f>Table6[[#This Row],[TV_State]]+Table6[[#This Row],[Radio_State]]+Table6[[#This Row],[Online]]</f>
        <v>789.65218717387086</v>
      </c>
      <c r="G937" s="6">
        <f t="shared" si="379"/>
        <v>631.16627538503644</v>
      </c>
      <c r="H937" s="6">
        <f>LN(Table6[[#This Row],[PROF TV LING]])</f>
        <v>6.4475693387396209</v>
      </c>
      <c r="I937" s="6">
        <f t="shared" si="380"/>
        <v>6.4709218836517239</v>
      </c>
      <c r="J937" s="6">
        <v>95.715416627135866</v>
      </c>
      <c r="K937" s="6">
        <f t="shared" si="385"/>
        <v>94.77677907775427</v>
      </c>
      <c r="L937" s="6">
        <f>0.5*J936+0.5*Table6[[#This Row],[Radio_State]]</f>
        <v>95.241577930961938</v>
      </c>
      <c r="M937" s="6">
        <f>LN(Table6[[#This Row],[RADIO LINGERING ]])</f>
        <v>4.5564165894251563</v>
      </c>
      <c r="N937" s="6">
        <f t="shared" si="381"/>
        <v>4.5613793787672856</v>
      </c>
      <c r="O937" s="6">
        <v>47.857708313567933</v>
      </c>
      <c r="P937" s="6">
        <f t="shared" si="382"/>
        <v>47.655492614889027</v>
      </c>
      <c r="Q937" s="6">
        <f>0.3*O936+0.7*Table6[[#This Row],[Online]]</f>
        <v>47.715556704715752</v>
      </c>
      <c r="R937" s="6">
        <f>LN(Table6[[#This Row],[ONLINE LINGERING]])</f>
        <v>3.8652574810905973</v>
      </c>
      <c r="S937" s="6">
        <f t="shared" si="383"/>
        <v>3.8682321982073402</v>
      </c>
      <c r="T937" s="6">
        <v>263.30125699602343</v>
      </c>
      <c r="U937" s="6">
        <f t="shared" si="384"/>
        <v>5.5732988404977934</v>
      </c>
      <c r="V937" s="8">
        <f>YEAR(Table6[[#This Row],[Date]])</f>
        <v>2019</v>
      </c>
      <c r="W937" s="8">
        <f>WEEKNUM(Table6[[#This Row],[Date]])</f>
        <v>47</v>
      </c>
      <c r="X937" t="s">
        <v>1104</v>
      </c>
      <c r="Y937" s="9">
        <f>Table6[[#This Row],[LNTVLING]]+Table6[[#This Row],[LNRADIOLING]]+Table6[[#This Row],[LNONLINELING]]</f>
        <v>14.869243409255375</v>
      </c>
      <c r="Z937">
        <f t="shared" si="404"/>
        <v>0</v>
      </c>
      <c r="AA937">
        <f t="shared" si="386"/>
        <v>0</v>
      </c>
      <c r="AB937">
        <f t="shared" si="387"/>
        <v>0</v>
      </c>
      <c r="AC937">
        <f t="shared" si="388"/>
        <v>0</v>
      </c>
      <c r="AD937">
        <f t="shared" si="389"/>
        <v>0</v>
      </c>
      <c r="AE937">
        <f t="shared" si="390"/>
        <v>0</v>
      </c>
      <c r="AF937">
        <f t="shared" si="391"/>
        <v>1</v>
      </c>
      <c r="AG937" s="9">
        <f>'[1]1'!J$20+'[1]1'!J$21*Table6[[#This Row],[TV_State]]</f>
        <v>1965.1054216199727</v>
      </c>
      <c r="AH937" s="9">
        <f>Table6[[#This Row],[sales]]-Table6[[#This Row],[Pred_1]]</f>
        <v>-1701.8041646239494</v>
      </c>
      <c r="AI937">
        <f>ABS(Table6[[#This Row],[Res_1]])/Table6[[#This Row],[sales]]</f>
        <v>6.4633347521377438</v>
      </c>
      <c r="AJ937" s="9">
        <f>'[1]2'!J$20+'[1]2'!J$21*Table6[[#This Row],[Radio_State]]</f>
        <v>2134.4777290694992</v>
      </c>
      <c r="AK937" s="9">
        <f>Table6[[#This Row],[sales]]-Table6[[#This Row],[ Pred_2 ]]</f>
        <v>-1871.1764720734759</v>
      </c>
      <c r="AL937">
        <f>ABS(Table6[[#This Row],[ Res_2 ]])/Table6[[#This Row],[sales]]</f>
        <v>7.1065990850994529</v>
      </c>
      <c r="AM937" s="10">
        <f>'[1]3'!J$20+'[1]3'!J$21*Data!O937</f>
        <v>2077.2195315333893</v>
      </c>
      <c r="AN937" s="9">
        <f>Table6[[#This Row],[sales]]-Table6[[#This Row],[Pred_3]]</f>
        <v>-1813.918274537366</v>
      </c>
      <c r="AO937" s="9">
        <f>ABS(Table6[[#This Row],[Res_3]])/Table6[[#This Row],[sales]]</f>
        <v>6.8891364030395081</v>
      </c>
      <c r="AP937" s="9">
        <f>'[1]4'!L$21+'[1]4'!L$27*Table6[[#This Row],[TV_State]]+'[1]4'!L$22*Table6[[#This Row],[NJ_DUM]]+'[1]4'!L$23*Table6[[#This Row],[NY_DUM]]+'[1]4'!L$24*Table6[[#This Row],[PA_DUM]]+'[1]4'!L$25*Table6[[#This Row],[CT_DUM]]+'[1]4'!L$26*Table6[[#This Row],[DL_DUM]]</f>
        <v>380.34253052881246</v>
      </c>
      <c r="AQ937" s="9">
        <f>Table6[[#This Row],[sales]]-Table6[[#This Row],[Pred_4]]</f>
        <v>-117.04127353278903</v>
      </c>
      <c r="AR937">
        <f>ABS(Table6[[#This Row],[Res_4]]/Table6[[#This Row],[sales]])</f>
        <v>0.44451467823625573</v>
      </c>
      <c r="AS937" s="9">
        <f>'[1]5'!L$20+'[1]5'!L$26*Table6[[#This Row],[Radio_State]]+'[1]5'!L$21*Table6[[#This Row],[NJ_DUM]]+'[1]5'!L$22*Table6[[#This Row],[NY_DUM]]+'[1]5'!L$23*Table6[[#This Row],[PA_DUM]]+'[1]5'!L$24*Table6[[#This Row],[CT_DUM]]+'[1]5'!L$25*Table6[[#This Row],[DL_DUM]]</f>
        <v>365.0033568762496</v>
      </c>
      <c r="AT937" s="9">
        <f>Table6[[#This Row],[sales]]-Table6[[#This Row],[Pred_5]]</f>
        <v>-101.70209988022617</v>
      </c>
      <c r="AU937" s="9">
        <f>ABS(Table6[[#This Row],[Red_5]]/Table6[[#This Row],[sales]])</f>
        <v>0.38625755547290136</v>
      </c>
      <c r="AV937" s="9">
        <f>'[1]6'!L$20+'[1]6'!L$26*Table6[[#This Row],[Online]]+'[1]6'!L$21*Table6[[#This Row],[NJ_DUM]]+'[1]6'!L$22*Table6[[#This Row],[NY_DUM]]+'[1]6'!L$23*Table6[[#This Row],[PA_DUM]]+'[1]6'!L$24*Table6[[#This Row],[CT_DUM]]+'[1]6'!L$25*Table6[[#This Row],[DL_DUM]]</f>
        <v>202.33527257415773</v>
      </c>
      <c r="AW937" s="9">
        <f>Table6[[#This Row],[sales]]-Table6[[#This Row],[Pred_6]]</f>
        <v>60.965984421865699</v>
      </c>
      <c r="AX937" s="9">
        <f>ABS(Table6[[#This Row],[Red_6]]/Table6[[#This Row],[sales]])</f>
        <v>0.23154460072625652</v>
      </c>
      <c r="AY937" s="9">
        <f>'[1]7'!L$21+'[1]7'!L$27*Table6[[#This Row],[LNTV]]+'[1]7'!L$22*Table6[[#This Row],[NJ_DUM]]+'[1]7'!L$23*Table6[[#This Row],[NY_DUM]]+'[1]7'!L$24*Table6[[#This Row],[PA_DUM]]+'[1]7'!L$25*Table6[[#This Row],[CT_DUM]]+'[1]7'!L$26*Table6[[#This Row],[DL_DUM]]</f>
        <v>5.8618009500223129</v>
      </c>
      <c r="AZ937" s="9">
        <f>Table6[[#This Row],[sales]]-Table6[[#This Row],[Pred_7]]</f>
        <v>257.43945604600111</v>
      </c>
      <c r="BA937" s="9">
        <f>ABS(Table6[[#This Row],[Red_7]]/Table6[[#This Row],[sales]])</f>
        <v>0.97773728459598341</v>
      </c>
      <c r="BB937" s="9">
        <f>'[1]8'!O$22+'[1]8'!O$28*Table6[[#This Row],[LNRADIOLING]]+'[1]8'!O$23*Table6[[#This Row],[DL_DUM]]+'[1]8'!O$24*Table6[[#This Row],[CT_DUM]]+'[1]8'!O$25*Table6[[#This Row],[PA_DUM]]+'[1]8'!O$26*Table6[[#This Row],[NY_DUM]]+'[1]8'!O$27*Table6[[#This Row],[NJ_DUM]]</f>
        <v>5.8468072014512762</v>
      </c>
      <c r="BC937" s="9">
        <f>Table6[[#This Row],[sales]]-Table6[[#This Row],[Pred_8]]</f>
        <v>257.45444979457216</v>
      </c>
      <c r="BD937" s="9">
        <f>ABS(Table6[[#This Row],[Red_8]]/Table6[[#This Row],[sales]])</f>
        <v>0.97779422981812969</v>
      </c>
      <c r="BE937" s="9">
        <f>'[1]9'!M$19+'[1]9'!M$21*Table6[[#This Row],[LNONLINE]]+'[1]9'!M$20*Table6[[#This Row],[DL_DUM]]+'[1]9'!M$22*Table6[[#This Row],[CT_DUM]]+'[1]9'!M$23*Table6[[#This Row],[PA_DUM]]+'[1]9'!M$24*Table6[[#This Row],[NY_DUM]]+'[1]9'!M$25*Table6[[#This Row],[NJ_DUM]]</f>
        <v>5.7669999011902471</v>
      </c>
      <c r="BF937" s="9">
        <f>Table6[[#This Row],[sales]]-Table6[[#This Row],[Pred_9]]</f>
        <v>257.53425709483315</v>
      </c>
      <c r="BG937" s="9">
        <f>ABS(Table6[[#This Row],[Red_9]]/Table6[[#This Row],[sales]])</f>
        <v>0.97809733243591246</v>
      </c>
      <c r="BH937" s="9">
        <f>'[1]10'!P$22+'[1]10'!P$30*Table6[[#This Row],[LNTV]]+'[1]10'!P$29*Table6[[#This Row],[LNRADIOLING]]+'[1]10'!P$24*Table6[[#This Row],[LNONLINELING]]+'[1]10'!P$23*Table6[[#This Row],[DL_DUM]]+'[1]10'!P$25*Table6[[#This Row],[CT_DUM]]+'[1]10'!P$26*Table6[[#This Row],[PA_DUM]]+'[1]10'!P$27*Table6[[#This Row],[NY_DUM]]+'[1]10'!P$28*Table6[[#This Row],[NJ_DUM]]</f>
        <v>5.7858376709930441</v>
      </c>
      <c r="BI937" s="9">
        <f>Table6[[#This Row],[sales]]-Table6[[#This Row],[Pred_10]]</f>
        <v>257.51541932503039</v>
      </c>
      <c r="BJ937" s="45">
        <f>ABS(Table6[[#This Row],[Red_10]]/Table6[[#This Row],[sales]])</f>
        <v>0.97802578788645733</v>
      </c>
      <c r="BK937" s="9">
        <f>'[1]11'!P$32+'[1]11'!P$40*Table6[[#This Row],[LNONLINELING]]+'[1]11'!P$39*Table6[[#This Row],[LNRADIOLING]]+'[1]11'!P$38*Table6[[#This Row],[LNTVLING]]+'[1]11'!P$33*Table6[[#This Row],[DL_DUM]]+'[1]11'!P$34*Table6[[#This Row],[CT_DUM]]+'[1]11'!P$35*Table6[[#This Row],[PA_DUM]]+'[1]11'!P$36*Table6[[#This Row],[NY_DUM]]+'[1]11'!P$37*Table6[[#This Row],[NJ_DUM]]</f>
        <v>5.7701588261228709</v>
      </c>
      <c r="BL937" s="9">
        <f>Table6[[#This Row],[sales]]-Table6[[#This Row],[ Pred_11]]</f>
        <v>257.53109816990053</v>
      </c>
      <c r="BM937" s="47">
        <f>ABS(Table6[[#This Row],[ Red_11]]/Table6[[#This Row],[sales]])</f>
        <v>0.97808533505705963</v>
      </c>
      <c r="BN937" s="9">
        <f>'[1]12'!K$22+'[1]12'!K$28*Table6[[#This Row],[COMBINE LN LING]]+'[1]12'!K$23*Table6[[#This Row],[DL_DUM]]+'[1]12'!K$24*Table6[[#This Row],[CT_DUM]]+'[1]12'!K$25*Table6[[#This Row],[PA_DUM]]+'[1]12'!K$26*Table6[[#This Row],[NY_DUM]]+'[1]12'!K$27*Table6[[#This Row],[NJ_DUM]]</f>
        <v>5.8021674485611028</v>
      </c>
      <c r="BO937" s="9">
        <f>Table6[[#This Row],[sales]]-Table6[[#This Row],[ Pred_12]]</f>
        <v>257.49908954746235</v>
      </c>
      <c r="BP937" s="47">
        <f>ABS(Table6[[#This Row],[ Red_12]]/Table6[[#This Row],[sales]])</f>
        <v>0.97796376851839828</v>
      </c>
      <c r="BQ937">
        <f>LN(G937+'2019 Totals and Calculations'!C$18)</f>
        <v>6.9001361160949148</v>
      </c>
      <c r="BR937">
        <f>LN(Table6[[#This Row],[PROF RADIO]]+'2019 Totals and Calculations'!D$18)</f>
        <v>5.0596358827765524</v>
      </c>
      <c r="BS937">
        <f>LN(Table6[[#This Row],[ONLINE LINGERING]]+'2019 Totals and Calculations'!E$18)</f>
        <v>4.5173539846644779</v>
      </c>
      <c r="BT937">
        <f>MONTH(Table6[[#This Row],[Date]])</f>
        <v>11</v>
      </c>
      <c r="BU937">
        <f t="shared" si="392"/>
        <v>0</v>
      </c>
      <c r="BV937">
        <f t="shared" si="393"/>
        <v>0</v>
      </c>
      <c r="BW937">
        <f t="shared" si="394"/>
        <v>0</v>
      </c>
      <c r="BX937">
        <f t="shared" si="395"/>
        <v>0</v>
      </c>
      <c r="BY937">
        <f t="shared" si="396"/>
        <v>0</v>
      </c>
      <c r="BZ937">
        <f t="shared" si="397"/>
        <v>0</v>
      </c>
      <c r="CA937">
        <f t="shared" si="398"/>
        <v>0</v>
      </c>
      <c r="CB937">
        <f t="shared" si="399"/>
        <v>0</v>
      </c>
      <c r="CC937">
        <f t="shared" si="400"/>
        <v>0</v>
      </c>
      <c r="CD937">
        <f t="shared" si="401"/>
        <v>0</v>
      </c>
      <c r="CE937">
        <f t="shared" si="402"/>
        <v>1</v>
      </c>
      <c r="CF937">
        <f t="shared" si="403"/>
        <v>0</v>
      </c>
      <c r="CG937">
        <f t="shared" si="405"/>
        <v>151</v>
      </c>
      <c r="CH937">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251.78352990376783</v>
      </c>
      <c r="CI937" s="79">
        <f>Table6[[#This Row],[sales]]-CH937</f>
        <v>11.517727092255598</v>
      </c>
      <c r="CJ937">
        <f>ABS(Table6[[#This Row],[sales]]-CH937)/Table6[[#This Row],[sales]]</f>
        <v>4.3743532498325854E-2</v>
      </c>
      <c r="CK937">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246.78668365848759</v>
      </c>
      <c r="CL937" s="79">
        <f>Table6[[#This Row],[sales]]-CK937</f>
        <v>16.514573337535836</v>
      </c>
      <c r="CM937">
        <f>ABS(Table6[[#This Row],[sales]]-CK937)/Table6[[#This Row],[sales]]</f>
        <v>6.2721209636250427E-2</v>
      </c>
      <c r="CN937">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256.28822568724922</v>
      </c>
      <c r="CO937" s="79">
        <f>Table6[[#This Row],[sales]]-CN937</f>
        <v>7.0130313087742024</v>
      </c>
      <c r="CP937">
        <f>ABS(Table6[[#This Row],[sales]]-CN937)/Table6[[#This Row],[sales]]</f>
        <v>2.6635008844185345E-2</v>
      </c>
      <c r="CQ937">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256.39389482493431</v>
      </c>
      <c r="CR937" s="79">
        <f>Table6[[#This Row],[sales]]-CQ937</f>
        <v>6.9073621710891189</v>
      </c>
      <c r="CS937">
        <f>ABS(Table6[[#This Row],[sales]]-CQ937)/Table6[[#This Row],[sales]]</f>
        <v>2.6233684752949883E-2</v>
      </c>
    </row>
    <row r="938" spans="1:97" x14ac:dyDescent="0.2">
      <c r="A938">
        <v>937</v>
      </c>
      <c r="B938" t="s">
        <v>953</v>
      </c>
      <c r="C938" s="5">
        <v>43793</v>
      </c>
      <c r="D938" s="6">
        <v>652.53985285549879</v>
      </c>
      <c r="E938" s="8">
        <f>YEAR(Table6[[#This Row],[Date]])</f>
        <v>2019</v>
      </c>
      <c r="F938" s="6">
        <f>Table6[[#This Row],[TV_State]]+Table6[[#This Row],[Radio_State]]+Table6[[#This Row],[Online]]</f>
        <v>797.5487090456096</v>
      </c>
      <c r="G938" s="6">
        <f t="shared" si="379"/>
        <v>637.57834862617506</v>
      </c>
      <c r="H938" s="6">
        <f>LN(Table6[[#This Row],[PROF TV LING]])</f>
        <v>6.457677169286784</v>
      </c>
      <c r="I938" s="6">
        <f t="shared" si="380"/>
        <v>6.4808722145048918</v>
      </c>
      <c r="J938" s="6">
        <v>96.672570793407232</v>
      </c>
      <c r="K938" s="6">
        <f t="shared" si="385"/>
        <v>95.724674935580751</v>
      </c>
      <c r="L938" s="6">
        <f>0.5*J937+0.5*Table6[[#This Row],[Radio_State]]</f>
        <v>96.193993710271542</v>
      </c>
      <c r="M938" s="6">
        <f>LN(Table6[[#This Row],[RADIO LINGERING ]])</f>
        <v>4.5663669202783241</v>
      </c>
      <c r="N938" s="6">
        <f t="shared" si="381"/>
        <v>4.5713297096204535</v>
      </c>
      <c r="O938" s="6">
        <v>48.336285396703616</v>
      </c>
      <c r="P938" s="6">
        <f t="shared" si="382"/>
        <v>48.132047562159237</v>
      </c>
      <c r="Q938" s="6">
        <f>0.3*O937+0.7*Table6[[#This Row],[Online]]</f>
        <v>48.192712271762908</v>
      </c>
      <c r="R938" s="6">
        <f>LN(Table6[[#This Row],[ONLINE LINGERING]])</f>
        <v>3.8752078119437656</v>
      </c>
      <c r="S938" s="6">
        <f t="shared" si="383"/>
        <v>3.8781825290605085</v>
      </c>
      <c r="T938" s="6">
        <v>273.19324939311417</v>
      </c>
      <c r="U938" s="6">
        <f t="shared" si="384"/>
        <v>5.6101794179957238</v>
      </c>
      <c r="V938" s="8">
        <f>YEAR(Table6[[#This Row],[Date]])</f>
        <v>2019</v>
      </c>
      <c r="W938" s="8">
        <f>WEEKNUM(Table6[[#This Row],[Date]])</f>
        <v>48</v>
      </c>
      <c r="X938" t="s">
        <v>1105</v>
      </c>
      <c r="Y938" s="9">
        <f>Table6[[#This Row],[LNTVLING]]+Table6[[#This Row],[LNRADIOLING]]+Table6[[#This Row],[LNONLINELING]]</f>
        <v>14.899251901508874</v>
      </c>
      <c r="Z938">
        <f t="shared" si="404"/>
        <v>0</v>
      </c>
      <c r="AA938">
        <f t="shared" si="386"/>
        <v>0</v>
      </c>
      <c r="AB938">
        <f t="shared" si="387"/>
        <v>0</v>
      </c>
      <c r="AC938">
        <f t="shared" si="388"/>
        <v>0</v>
      </c>
      <c r="AD938">
        <f t="shared" si="389"/>
        <v>0</v>
      </c>
      <c r="AE938">
        <f t="shared" si="390"/>
        <v>0</v>
      </c>
      <c r="AF938">
        <f t="shared" si="391"/>
        <v>1</v>
      </c>
      <c r="AG938" s="9">
        <f>'[1]1'!J$20+'[1]1'!J$21*Table6[[#This Row],[TV_State]]</f>
        <v>1971.4591503816093</v>
      </c>
      <c r="AH938" s="9">
        <f>Table6[[#This Row],[sales]]-Table6[[#This Row],[Pred_1]]</f>
        <v>-1698.2659009884951</v>
      </c>
      <c r="AI938">
        <f>ABS(Table6[[#This Row],[Res_1]])/Table6[[#This Row],[sales]]</f>
        <v>6.2163538255835826</v>
      </c>
      <c r="AJ938" s="9">
        <f>'[1]2'!J$20+'[1]2'!J$21*Table6[[#This Row],[Radio_State]]</f>
        <v>2138.6796883202196</v>
      </c>
      <c r="AK938" s="9">
        <f>Table6[[#This Row],[sales]]-Table6[[#This Row],[ Pred_2 ]]</f>
        <v>-1865.4864389271054</v>
      </c>
      <c r="AL938">
        <f>ABS(Table6[[#This Row],[ Res_2 ]])/Table6[[#This Row],[sales]]</f>
        <v>6.8284499820958056</v>
      </c>
      <c r="AM938" s="10">
        <f>'[1]3'!J$20+'[1]3'!J$21*Data!O938</f>
        <v>2079.9844250314745</v>
      </c>
      <c r="AN938" s="9">
        <f>Table6[[#This Row],[sales]]-Table6[[#This Row],[Pred_3]]</f>
        <v>-1806.7911756383603</v>
      </c>
      <c r="AO938" s="9">
        <f>ABS(Table6[[#This Row],[Res_3]])/Table6[[#This Row],[sales]]</f>
        <v>6.6136011034389064</v>
      </c>
      <c r="AP938" s="9">
        <f>'[1]4'!L$21+'[1]4'!L$27*Table6[[#This Row],[TV_State]]+'[1]4'!L$22*Table6[[#This Row],[NJ_DUM]]+'[1]4'!L$23*Table6[[#This Row],[NY_DUM]]+'[1]4'!L$24*Table6[[#This Row],[PA_DUM]]+'[1]4'!L$25*Table6[[#This Row],[CT_DUM]]+'[1]4'!L$26*Table6[[#This Row],[DL_DUM]]</f>
        <v>381.76765589064235</v>
      </c>
      <c r="AQ938" s="9">
        <f>Table6[[#This Row],[sales]]-Table6[[#This Row],[Pred_4]]</f>
        <v>-108.57440649752817</v>
      </c>
      <c r="AR938">
        <f>ABS(Table6[[#This Row],[Res_4]]/Table6[[#This Row],[sales]])</f>
        <v>0.39742712068735614</v>
      </c>
      <c r="AS938" s="9">
        <f>'[1]5'!L$20+'[1]5'!L$26*Table6[[#This Row],[Radio_State]]+'[1]5'!L$21*Table6[[#This Row],[NJ_DUM]]+'[1]5'!L$22*Table6[[#This Row],[NY_DUM]]+'[1]5'!L$23*Table6[[#This Row],[PA_DUM]]+'[1]5'!L$24*Table6[[#This Row],[CT_DUM]]+'[1]5'!L$25*Table6[[#This Row],[DL_DUM]]</f>
        <v>366.6894751617416</v>
      </c>
      <c r="AT938" s="9">
        <f>Table6[[#This Row],[sales]]-Table6[[#This Row],[Pred_5]]</f>
        <v>-93.496225768627426</v>
      </c>
      <c r="AU938" s="9">
        <f>ABS(Table6[[#This Row],[Red_5]]/Table6[[#This Row],[sales]])</f>
        <v>0.34223475864182168</v>
      </c>
      <c r="AV938" s="9">
        <f>'[1]6'!L$20+'[1]6'!L$26*Table6[[#This Row],[Online]]+'[1]6'!L$21*Table6[[#This Row],[NJ_DUM]]+'[1]6'!L$22*Table6[[#This Row],[NY_DUM]]+'[1]6'!L$23*Table6[[#This Row],[PA_DUM]]+'[1]6'!L$24*Table6[[#This Row],[CT_DUM]]+'[1]6'!L$25*Table6[[#This Row],[DL_DUM]]</f>
        <v>204.41816331176392</v>
      </c>
      <c r="AW938" s="9">
        <f>Table6[[#This Row],[sales]]-Table6[[#This Row],[Pred_6]]</f>
        <v>68.775086081350253</v>
      </c>
      <c r="AX938" s="9">
        <f>ABS(Table6[[#This Row],[Red_6]]/Table6[[#This Row],[sales]])</f>
        <v>0.25174518855839534</v>
      </c>
      <c r="AY938" s="9">
        <f>'[1]7'!L$21+'[1]7'!L$27*Table6[[#This Row],[LNTV]]+'[1]7'!L$22*Table6[[#This Row],[NJ_DUM]]+'[1]7'!L$23*Table6[[#This Row],[NY_DUM]]+'[1]7'!L$24*Table6[[#This Row],[PA_DUM]]+'[1]7'!L$25*Table6[[#This Row],[CT_DUM]]+'[1]7'!L$26*Table6[[#This Row],[DL_DUM]]</f>
        <v>5.8629022973123135</v>
      </c>
      <c r="AZ938" s="9">
        <f>Table6[[#This Row],[sales]]-Table6[[#This Row],[Pred_7]]</f>
        <v>267.33034709580187</v>
      </c>
      <c r="BA938" s="9">
        <f>ABS(Table6[[#This Row],[Red_7]]/Table6[[#This Row],[sales]])</f>
        <v>0.97853935882260468</v>
      </c>
      <c r="BB938" s="9">
        <f>'[1]8'!O$22+'[1]8'!O$28*Table6[[#This Row],[LNRADIOLING]]+'[1]8'!O$23*Table6[[#This Row],[DL_DUM]]+'[1]8'!O$24*Table6[[#This Row],[CT_DUM]]+'[1]8'!O$25*Table6[[#This Row],[PA_DUM]]+'[1]8'!O$26*Table6[[#This Row],[NY_DUM]]+'[1]8'!O$27*Table6[[#This Row],[NJ_DUM]]</f>
        <v>5.8475170674550521</v>
      </c>
      <c r="BC938" s="9">
        <f>Table6[[#This Row],[sales]]-Table6[[#This Row],[Pred_8]]</f>
        <v>267.34573232565913</v>
      </c>
      <c r="BD938" s="9">
        <f>ABS(Table6[[#This Row],[Red_8]]/Table6[[#This Row],[sales]])</f>
        <v>0.97859567511113466</v>
      </c>
      <c r="BE938" s="9">
        <f>'[1]9'!M$19+'[1]9'!M$21*Table6[[#This Row],[LNONLINE]]+'[1]9'!M$20*Table6[[#This Row],[DL_DUM]]+'[1]9'!M$22*Table6[[#This Row],[CT_DUM]]+'[1]9'!M$23*Table6[[#This Row],[PA_DUM]]+'[1]9'!M$24*Table6[[#This Row],[NY_DUM]]+'[1]9'!M$25*Table6[[#This Row],[NJ_DUM]]</f>
        <v>5.7701503495215789</v>
      </c>
      <c r="BF938" s="9">
        <f>Table6[[#This Row],[sales]]-Table6[[#This Row],[Pred_9]]</f>
        <v>267.42309904359257</v>
      </c>
      <c r="BG938" s="9">
        <f>ABS(Table6[[#This Row],[Red_9]]/Table6[[#This Row],[sales]])</f>
        <v>0.97887886921679168</v>
      </c>
      <c r="BH938" s="9">
        <f>'[1]10'!P$22+'[1]10'!P$30*Table6[[#This Row],[LNTV]]+'[1]10'!P$29*Table6[[#This Row],[LNRADIOLING]]+'[1]10'!P$24*Table6[[#This Row],[LNONLINELING]]+'[1]10'!P$23*Table6[[#This Row],[DL_DUM]]+'[1]10'!P$25*Table6[[#This Row],[CT_DUM]]+'[1]10'!P$26*Table6[[#This Row],[PA_DUM]]+'[1]10'!P$27*Table6[[#This Row],[NY_DUM]]+'[1]10'!P$28*Table6[[#This Row],[NJ_DUM]]</f>
        <v>5.7876487542692621</v>
      </c>
      <c r="BI938" s="9">
        <f>Table6[[#This Row],[sales]]-Table6[[#This Row],[Pred_10]]</f>
        <v>267.40560063884493</v>
      </c>
      <c r="BJ938" s="45">
        <f>ABS(Table6[[#This Row],[Red_10]]/Table6[[#This Row],[sales]])</f>
        <v>0.97881481783636226</v>
      </c>
      <c r="BK938" s="9">
        <f>'[1]11'!P$32+'[1]11'!P$40*Table6[[#This Row],[LNONLINELING]]+'[1]11'!P$39*Table6[[#This Row],[LNRADIOLING]]+'[1]11'!P$38*Table6[[#This Row],[LNTVLING]]+'[1]11'!P$33*Table6[[#This Row],[DL_DUM]]+'[1]11'!P$34*Table6[[#This Row],[CT_DUM]]+'[1]11'!P$35*Table6[[#This Row],[PA_DUM]]+'[1]11'!P$36*Table6[[#This Row],[NY_DUM]]+'[1]11'!P$37*Table6[[#This Row],[NJ_DUM]]</f>
        <v>5.7712576572199223</v>
      </c>
      <c r="BL938" s="9">
        <f>Table6[[#This Row],[sales]]-Table6[[#This Row],[ Pred_11]]</f>
        <v>267.42199173589427</v>
      </c>
      <c r="BM938" s="47">
        <f>ABS(Table6[[#This Row],[ Red_11]]/Table6[[#This Row],[sales]])</f>
        <v>0.97887481601379067</v>
      </c>
      <c r="BN938" s="9">
        <f>'[1]12'!K$22+'[1]12'!K$28*Table6[[#This Row],[COMBINE LN LING]]+'[1]12'!K$23*Table6[[#This Row],[DL_DUM]]+'[1]12'!K$24*Table6[[#This Row],[CT_DUM]]+'[1]12'!K$25*Table6[[#This Row],[PA_DUM]]+'[1]12'!K$26*Table6[[#This Row],[NY_DUM]]+'[1]12'!K$27*Table6[[#This Row],[NJ_DUM]]</f>
        <v>5.8050553420889104</v>
      </c>
      <c r="BO938" s="9">
        <f>Table6[[#This Row],[sales]]-Table6[[#This Row],[ Pred_12]]</f>
        <v>267.38819405102527</v>
      </c>
      <c r="BP938" s="47">
        <f>ABS(Table6[[#This Row],[ Red_12]]/Table6[[#This Row],[sales]])</f>
        <v>0.97875110254376874</v>
      </c>
      <c r="BQ938">
        <f>LN(G938+'2019 Totals and Calculations'!C$18)</f>
        <v>6.906576447030881</v>
      </c>
      <c r="BR938">
        <f>LN(Table6[[#This Row],[PROF RADIO]]+'2019 Totals and Calculations'!D$18)</f>
        <v>5.0656349723173637</v>
      </c>
      <c r="BS938">
        <f>LN(Table6[[#This Row],[ONLINE LINGERING]]+'2019 Totals and Calculations'!E$18)</f>
        <v>4.5225499865596142</v>
      </c>
      <c r="BT938">
        <f>MONTH(Table6[[#This Row],[Date]])</f>
        <v>11</v>
      </c>
      <c r="BU938">
        <f t="shared" si="392"/>
        <v>0</v>
      </c>
      <c r="BV938">
        <f t="shared" si="393"/>
        <v>0</v>
      </c>
      <c r="BW938">
        <f t="shared" si="394"/>
        <v>0</v>
      </c>
      <c r="BX938">
        <f t="shared" si="395"/>
        <v>0</v>
      </c>
      <c r="BY938">
        <f t="shared" si="396"/>
        <v>0</v>
      </c>
      <c r="BZ938">
        <f t="shared" si="397"/>
        <v>0</v>
      </c>
      <c r="CA938">
        <f t="shared" si="398"/>
        <v>0</v>
      </c>
      <c r="CB938">
        <f t="shared" si="399"/>
        <v>0</v>
      </c>
      <c r="CC938">
        <f t="shared" si="400"/>
        <v>0</v>
      </c>
      <c r="CD938">
        <f t="shared" si="401"/>
        <v>0</v>
      </c>
      <c r="CE938">
        <f t="shared" si="402"/>
        <v>1</v>
      </c>
      <c r="CF938">
        <f t="shared" si="403"/>
        <v>0</v>
      </c>
      <c r="CG938">
        <f t="shared" si="405"/>
        <v>152</v>
      </c>
      <c r="CH938">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252.95020830135871</v>
      </c>
      <c r="CI938" s="79">
        <f>Table6[[#This Row],[sales]]-CH938</f>
        <v>20.243041091755458</v>
      </c>
      <c r="CJ938">
        <f>ABS(Table6[[#This Row],[sales]]-CH938)/Table6[[#This Row],[sales]]</f>
        <v>7.4097881762175355E-2</v>
      </c>
      <c r="CK938">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247.8018834917597</v>
      </c>
      <c r="CL938" s="79">
        <f>Table6[[#This Row],[sales]]-CK938</f>
        <v>25.391365901354476</v>
      </c>
      <c r="CM938">
        <f>ABS(Table6[[#This Row],[sales]]-CK938)/Table6[[#This Row],[sales]]</f>
        <v>9.2942874532076433E-2</v>
      </c>
      <c r="CN938">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257.32849227504914</v>
      </c>
      <c r="CO938" s="79">
        <f>Table6[[#This Row],[sales]]-CN938</f>
        <v>15.864757118065029</v>
      </c>
      <c r="CP938">
        <f>ABS(Table6[[#This Row],[sales]]-CN938)/Table6[[#This Row],[sales]]</f>
        <v>5.807155613584096E-2</v>
      </c>
      <c r="CQ938">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257.88344544908745</v>
      </c>
      <c r="CR938" s="79">
        <f>Table6[[#This Row],[sales]]-CQ938</f>
        <v>15.309803944026726</v>
      </c>
      <c r="CS938">
        <f>ABS(Table6[[#This Row],[sales]]-CQ938)/Table6[[#This Row],[sales]]</f>
        <v>5.604019857019428E-2</v>
      </c>
    </row>
    <row r="939" spans="1:97" x14ac:dyDescent="0.2">
      <c r="A939">
        <v>938</v>
      </c>
      <c r="B939" t="s">
        <v>953</v>
      </c>
      <c r="C939" s="5">
        <v>43800</v>
      </c>
      <c r="D939" s="6">
        <v>659.06525138405368</v>
      </c>
      <c r="E939" s="8">
        <f>YEAR(Table6[[#This Row],[Date]])</f>
        <v>2019</v>
      </c>
      <c r="F939" s="6">
        <f>Table6[[#This Row],[TV_State]]+Table6[[#This Row],[Radio_State]]+Table6[[#This Row],[Online]]</f>
        <v>805.5241961360656</v>
      </c>
      <c r="G939" s="6">
        <f t="shared" si="379"/>
        <v>644.0244194535386</v>
      </c>
      <c r="H939" s="6">
        <f>LN(Table6[[#This Row],[PROF TV LING]])</f>
        <v>6.4677366437915849</v>
      </c>
      <c r="I939" s="6">
        <f t="shared" si="380"/>
        <v>6.4908225453580597</v>
      </c>
      <c r="J939" s="6">
        <v>97.639296501341292</v>
      </c>
      <c r="K939" s="6">
        <f t="shared" si="385"/>
        <v>96.681985718461021</v>
      </c>
      <c r="L939" s="6">
        <f>0.5*J938+0.5*Table6[[#This Row],[Radio_State]]</f>
        <v>97.155933647374269</v>
      </c>
      <c r="M939" s="6">
        <f>LN(Table6[[#This Row],[RADIO LINGERING ]])</f>
        <v>4.5763172511314929</v>
      </c>
      <c r="N939" s="6">
        <f t="shared" si="381"/>
        <v>4.5812800404736214</v>
      </c>
      <c r="O939" s="6">
        <v>48.819648250670646</v>
      </c>
      <c r="P939" s="6">
        <f t="shared" si="382"/>
        <v>48.613368044117223</v>
      </c>
      <c r="Q939" s="6">
        <f>0.3*O938+0.7*Table6[[#This Row],[Online]]</f>
        <v>48.674639394480536</v>
      </c>
      <c r="R939" s="6">
        <f>LN(Table6[[#This Row],[ONLINE LINGERING]])</f>
        <v>3.8851581427969335</v>
      </c>
      <c r="S939" s="6">
        <f t="shared" si="383"/>
        <v>3.8881328599136764</v>
      </c>
      <c r="T939" s="6">
        <v>232.77164570243548</v>
      </c>
      <c r="U939" s="6">
        <f t="shared" si="384"/>
        <v>5.4500579116286048</v>
      </c>
      <c r="V939" s="8">
        <f>YEAR(Table6[[#This Row],[Date]])</f>
        <v>2019</v>
      </c>
      <c r="W939" s="8">
        <f>WEEKNUM(Table6[[#This Row],[Date]])</f>
        <v>49</v>
      </c>
      <c r="X939" t="s">
        <v>1106</v>
      </c>
      <c r="Y939" s="9">
        <f>Table6[[#This Row],[LNTVLING]]+Table6[[#This Row],[LNRADIOLING]]+Table6[[#This Row],[LNONLINELING]]</f>
        <v>14.929212037720012</v>
      </c>
      <c r="Z939">
        <f t="shared" si="404"/>
        <v>0</v>
      </c>
      <c r="AA939">
        <f t="shared" si="386"/>
        <v>0</v>
      </c>
      <c r="AB939">
        <f t="shared" si="387"/>
        <v>0</v>
      </c>
      <c r="AC939">
        <f t="shared" si="388"/>
        <v>0</v>
      </c>
      <c r="AD939">
        <f t="shared" si="389"/>
        <v>0</v>
      </c>
      <c r="AE939">
        <f t="shared" si="390"/>
        <v>0</v>
      </c>
      <c r="AF939">
        <f t="shared" si="391"/>
        <v>1</v>
      </c>
      <c r="AG939" s="9">
        <f>'[1]1'!J$20+'[1]1'!J$21*Table6[[#This Row],[TV_State]]</f>
        <v>1977.876416430862</v>
      </c>
      <c r="AH939" s="9">
        <f>Table6[[#This Row],[sales]]-Table6[[#This Row],[Pred_1]]</f>
        <v>-1745.1047707284265</v>
      </c>
      <c r="AI939">
        <f>ABS(Table6[[#This Row],[Res_1]])/Table6[[#This Row],[sales]]</f>
        <v>7.497067632366563</v>
      </c>
      <c r="AJ939" s="9">
        <f>'[1]2'!J$20+'[1]2'!J$21*Table6[[#This Row],[Radio_State]]</f>
        <v>2142.9236671634462</v>
      </c>
      <c r="AK939" s="9">
        <f>Table6[[#This Row],[sales]]-Table6[[#This Row],[ Pred_2 ]]</f>
        <v>-1910.1520214610107</v>
      </c>
      <c r="AL939">
        <f>ABS(Table6[[#This Row],[ Res_2 ]])/Table6[[#This Row],[sales]]</f>
        <v>8.2061198463272493</v>
      </c>
      <c r="AM939" s="10">
        <f>'[1]3'!J$20+'[1]3'!J$21*Data!O939</f>
        <v>2082.7769674645406</v>
      </c>
      <c r="AN939" s="9">
        <f>Table6[[#This Row],[sales]]-Table6[[#This Row],[Pred_3]]</f>
        <v>-1850.005321762105</v>
      </c>
      <c r="AO939" s="9">
        <f>ABS(Table6[[#This Row],[Res_3]])/Table6[[#This Row],[sales]]</f>
        <v>7.9477262627041201</v>
      </c>
      <c r="AP939" s="9">
        <f>'[1]4'!L$21+'[1]4'!L$27*Table6[[#This Row],[TV_State]]+'[1]4'!L$22*Table6[[#This Row],[NJ_DUM]]+'[1]4'!L$23*Table6[[#This Row],[NY_DUM]]+'[1]4'!L$24*Table6[[#This Row],[PA_DUM]]+'[1]4'!L$25*Table6[[#This Row],[CT_DUM]]+'[1]4'!L$26*Table6[[#This Row],[DL_DUM]]</f>
        <v>383.20703250609051</v>
      </c>
      <c r="AQ939" s="9">
        <f>Table6[[#This Row],[sales]]-Table6[[#This Row],[Pred_4]]</f>
        <v>-150.43538680365504</v>
      </c>
      <c r="AR939">
        <f>ABS(Table6[[#This Row],[Res_4]]/Table6[[#This Row],[sales]])</f>
        <v>0.64627882983636542</v>
      </c>
      <c r="AS939" s="9">
        <f>'[1]5'!L$20+'[1]5'!L$26*Table6[[#This Row],[Radio_State]]+'[1]5'!L$21*Table6[[#This Row],[NJ_DUM]]+'[1]5'!L$22*Table6[[#This Row],[NY_DUM]]+'[1]5'!L$23*Table6[[#This Row],[PA_DUM]]+'[1]5'!L$24*Table6[[#This Row],[CT_DUM]]+'[1]5'!L$25*Table6[[#This Row],[DL_DUM]]</f>
        <v>368.39245463008854</v>
      </c>
      <c r="AT939" s="9">
        <f>Table6[[#This Row],[sales]]-Table6[[#This Row],[Pred_5]]</f>
        <v>-135.62080892765306</v>
      </c>
      <c r="AU939" s="9">
        <f>ABS(Table6[[#This Row],[Red_5]]/Table6[[#This Row],[sales]])</f>
        <v>0.58263457526534157</v>
      </c>
      <c r="AV939" s="9">
        <f>'[1]6'!L$20+'[1]6'!L$26*Table6[[#This Row],[Online]]+'[1]6'!L$21*Table6[[#This Row],[NJ_DUM]]+'[1]6'!L$22*Table6[[#This Row],[NY_DUM]]+'[1]6'!L$23*Table6[[#This Row],[PA_DUM]]+'[1]6'!L$24*Table6[[#This Row],[CT_DUM]]+'[1]6'!L$25*Table6[[#This Row],[DL_DUM]]</f>
        <v>206.52188295674614</v>
      </c>
      <c r="AW939" s="9">
        <f>Table6[[#This Row],[sales]]-Table6[[#This Row],[Pred_6]]</f>
        <v>26.249762745689338</v>
      </c>
      <c r="AX939" s="9">
        <f>ABS(Table6[[#This Row],[Red_6]]/Table6[[#This Row],[sales]])</f>
        <v>0.11277044790603845</v>
      </c>
      <c r="AY939" s="9">
        <f>'[1]7'!L$21+'[1]7'!L$27*Table6[[#This Row],[LNTV]]+'[1]7'!L$22*Table6[[#This Row],[NJ_DUM]]+'[1]7'!L$23*Table6[[#This Row],[NY_DUM]]+'[1]7'!L$24*Table6[[#This Row],[PA_DUM]]+'[1]7'!L$25*Table6[[#This Row],[CT_DUM]]+'[1]7'!L$26*Table6[[#This Row],[DL_DUM]]</f>
        <v>5.864003644602314</v>
      </c>
      <c r="AZ939" s="9">
        <f>Table6[[#This Row],[sales]]-Table6[[#This Row],[Pred_7]]</f>
        <v>226.90764205783316</v>
      </c>
      <c r="BA939" s="9">
        <f>ABS(Table6[[#This Row],[Red_7]]/Table6[[#This Row],[sales]])</f>
        <v>0.97480791259216082</v>
      </c>
      <c r="BB939" s="9">
        <f>'[1]8'!O$22+'[1]8'!O$28*Table6[[#This Row],[LNRADIOLING]]+'[1]8'!O$23*Table6[[#This Row],[DL_DUM]]+'[1]8'!O$24*Table6[[#This Row],[CT_DUM]]+'[1]8'!O$25*Table6[[#This Row],[PA_DUM]]+'[1]8'!O$26*Table6[[#This Row],[NY_DUM]]+'[1]8'!O$27*Table6[[#This Row],[NJ_DUM]]</f>
        <v>5.8482269334588288</v>
      </c>
      <c r="BC939" s="9">
        <f>Table6[[#This Row],[sales]]-Table6[[#This Row],[Pred_8]]</f>
        <v>226.92341876897666</v>
      </c>
      <c r="BD939" s="9">
        <f>ABS(Table6[[#This Row],[Red_8]]/Table6[[#This Row],[sales]])</f>
        <v>0.97487569022502452</v>
      </c>
      <c r="BE939" s="9">
        <f>'[1]9'!M$19+'[1]9'!M$21*Table6[[#This Row],[LNONLINE]]+'[1]9'!M$20*Table6[[#This Row],[DL_DUM]]+'[1]9'!M$22*Table6[[#This Row],[CT_DUM]]+'[1]9'!M$23*Table6[[#This Row],[PA_DUM]]+'[1]9'!M$24*Table6[[#This Row],[NY_DUM]]+'[1]9'!M$25*Table6[[#This Row],[NJ_DUM]]</f>
        <v>5.7733007978529116</v>
      </c>
      <c r="BF939" s="9">
        <f>Table6[[#This Row],[sales]]-Table6[[#This Row],[Pred_9]]</f>
        <v>226.99834490458255</v>
      </c>
      <c r="BG939" s="9">
        <f>ABS(Table6[[#This Row],[Red_9]]/Table6[[#This Row],[sales]])</f>
        <v>0.97519757709135568</v>
      </c>
      <c r="BH939" s="9">
        <f>'[1]10'!P$22+'[1]10'!P$30*Table6[[#This Row],[LNTV]]+'[1]10'!P$29*Table6[[#This Row],[LNRADIOLING]]+'[1]10'!P$24*Table6[[#This Row],[LNONLINELING]]+'[1]10'!P$23*Table6[[#This Row],[DL_DUM]]+'[1]10'!P$25*Table6[[#This Row],[CT_DUM]]+'[1]10'!P$26*Table6[[#This Row],[PA_DUM]]+'[1]10'!P$27*Table6[[#This Row],[NY_DUM]]+'[1]10'!P$28*Table6[[#This Row],[NJ_DUM]]</f>
        <v>5.78945983754548</v>
      </c>
      <c r="BI939" s="9">
        <f>Table6[[#This Row],[sales]]-Table6[[#This Row],[Pred_10]]</f>
        <v>226.98218586489</v>
      </c>
      <c r="BJ939" s="45">
        <f>ABS(Table6[[#This Row],[Red_10]]/Table6[[#This Row],[sales]])</f>
        <v>0.97512815695367616</v>
      </c>
      <c r="BK939" s="9">
        <f>'[1]11'!P$32+'[1]11'!P$40*Table6[[#This Row],[LNONLINELING]]+'[1]11'!P$39*Table6[[#This Row],[LNRADIOLING]]+'[1]11'!P$38*Table6[[#This Row],[LNTVLING]]+'[1]11'!P$33*Table6[[#This Row],[DL_DUM]]+'[1]11'!P$34*Table6[[#This Row],[CT_DUM]]+'[1]11'!P$35*Table6[[#This Row],[PA_DUM]]+'[1]11'!P$36*Table6[[#This Row],[NY_DUM]]+'[1]11'!P$37*Table6[[#This Row],[NJ_DUM]]</f>
        <v>5.7723646448684747</v>
      </c>
      <c r="BL939" s="9">
        <f>Table6[[#This Row],[sales]]-Table6[[#This Row],[ Pred_11]]</f>
        <v>226.999281057567</v>
      </c>
      <c r="BM939" s="47">
        <f>ABS(Table6[[#This Row],[ Red_11]]/Table6[[#This Row],[sales]])</f>
        <v>0.97520159885690028</v>
      </c>
      <c r="BN939" s="9">
        <f>'[1]12'!K$22+'[1]12'!K$28*Table6[[#This Row],[COMBINE LN LING]]+'[1]12'!K$23*Table6[[#This Row],[DL_DUM]]+'[1]12'!K$24*Table6[[#This Row],[CT_DUM]]+'[1]12'!K$25*Table6[[#This Row],[PA_DUM]]+'[1]12'!K$26*Table6[[#This Row],[NY_DUM]]+'[1]12'!K$27*Table6[[#This Row],[NJ_DUM]]</f>
        <v>5.8079385820306397</v>
      </c>
      <c r="BO939" s="9">
        <f>Table6[[#This Row],[sales]]-Table6[[#This Row],[ Pred_12]]</f>
        <v>226.96370712040485</v>
      </c>
      <c r="BP939" s="47">
        <f>ABS(Table6[[#This Row],[ Red_12]]/Table6[[#This Row],[sales]])</f>
        <v>0.9750487712345548</v>
      </c>
      <c r="BQ939">
        <f>LN(G939+'2019 Totals and Calculations'!C$18)</f>
        <v>6.9130093853850276</v>
      </c>
      <c r="BR939">
        <f>LN(Table6[[#This Row],[PROF RADIO]]+'2019 Totals and Calculations'!D$18)</f>
        <v>5.0716573396013853</v>
      </c>
      <c r="BS939">
        <f>LN(Table6[[#This Row],[ONLINE LINGERING]]+'2019 Totals and Calculations'!E$18)</f>
        <v>4.5277706862482461</v>
      </c>
      <c r="BT939">
        <f>MONTH(Table6[[#This Row],[Date]])</f>
        <v>12</v>
      </c>
      <c r="BU939">
        <f t="shared" si="392"/>
        <v>0</v>
      </c>
      <c r="BV939">
        <f t="shared" si="393"/>
        <v>0</v>
      </c>
      <c r="BW939">
        <f t="shared" si="394"/>
        <v>0</v>
      </c>
      <c r="BX939">
        <f t="shared" si="395"/>
        <v>0</v>
      </c>
      <c r="BY939">
        <f t="shared" si="396"/>
        <v>0</v>
      </c>
      <c r="BZ939">
        <f t="shared" si="397"/>
        <v>0</v>
      </c>
      <c r="CA939">
        <f t="shared" si="398"/>
        <v>0</v>
      </c>
      <c r="CB939">
        <f t="shared" si="399"/>
        <v>0</v>
      </c>
      <c r="CC939">
        <f t="shared" si="400"/>
        <v>0</v>
      </c>
      <c r="CD939">
        <f t="shared" si="401"/>
        <v>0</v>
      </c>
      <c r="CE939">
        <f t="shared" si="402"/>
        <v>0</v>
      </c>
      <c r="CF939">
        <f t="shared" si="403"/>
        <v>1</v>
      </c>
      <c r="CG939">
        <f t="shared" si="405"/>
        <v>153</v>
      </c>
      <c r="CH939">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255.08107011455044</v>
      </c>
      <c r="CI939" s="79">
        <f>Table6[[#This Row],[sales]]-CH939</f>
        <v>-22.309424412114964</v>
      </c>
      <c r="CJ939">
        <f>ABS(Table6[[#This Row],[sales]]-CH939)/Table6[[#This Row],[sales]]</f>
        <v>9.5842534191790271E-2</v>
      </c>
      <c r="CK939">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250.20234767715971</v>
      </c>
      <c r="CL939" s="79">
        <f>Table6[[#This Row],[sales]]-CK939</f>
        <v>-17.430701974724229</v>
      </c>
      <c r="CM939">
        <f>ABS(Table6[[#This Row],[sales]]-CK939)/Table6[[#This Row],[sales]]</f>
        <v>7.4883269919424955E-2</v>
      </c>
      <c r="CN939">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260.30207949785131</v>
      </c>
      <c r="CO939" s="79">
        <f>Table6[[#This Row],[sales]]-CN939</f>
        <v>-27.530433795415831</v>
      </c>
      <c r="CP939">
        <f>ABS(Table6[[#This Row],[sales]]-CN939)/Table6[[#This Row],[sales]]</f>
        <v>0.11827228231487209</v>
      </c>
      <c r="CQ939">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259.38406548246184</v>
      </c>
      <c r="CR939" s="79">
        <f>Table6[[#This Row],[sales]]-CQ939</f>
        <v>-26.612419780026357</v>
      </c>
      <c r="CS939">
        <f>ABS(Table6[[#This Row],[sales]]-CQ939)/Table6[[#This Row],[sales]]</f>
        <v>0.11432844279516091</v>
      </c>
    </row>
    <row r="940" spans="1:97" x14ac:dyDescent="0.2">
      <c r="A940">
        <v>939</v>
      </c>
      <c r="B940" t="s">
        <v>953</v>
      </c>
      <c r="C940" s="5">
        <v>43807</v>
      </c>
      <c r="D940" s="6">
        <v>665.6559038978944</v>
      </c>
      <c r="E940" s="8">
        <f>YEAR(Table6[[#This Row],[Date]])</f>
        <v>2019</v>
      </c>
      <c r="F940" s="6">
        <f>Table6[[#This Row],[TV_State]]+Table6[[#This Row],[Radio_State]]+Table6[[#This Row],[Online]]</f>
        <v>813.57943809742653</v>
      </c>
      <c r="G940" s="6">
        <f t="shared" si="379"/>
        <v>650.51386478684526</v>
      </c>
      <c r="H940" s="6">
        <f>LN(Table6[[#This Row],[PROF TV LING]])</f>
        <v>6.4777626117712996</v>
      </c>
      <c r="I940" s="6">
        <f t="shared" si="380"/>
        <v>6.5007728762112285</v>
      </c>
      <c r="J940" s="6">
        <v>98.615689466354723</v>
      </c>
      <c r="K940" s="6">
        <f t="shared" si="385"/>
        <v>97.648837592407872</v>
      </c>
      <c r="L940" s="6">
        <f>0.5*J939+0.5*Table6[[#This Row],[Radio_State]]</f>
        <v>98.127492983848015</v>
      </c>
      <c r="M940" s="6">
        <f>LN(Table6[[#This Row],[RADIO LINGERING ]])</f>
        <v>4.5862675819846608</v>
      </c>
      <c r="N940" s="6">
        <f t="shared" si="381"/>
        <v>4.5912303713267901</v>
      </c>
      <c r="O940" s="6">
        <v>49.307844733177362</v>
      </c>
      <c r="P940" s="6">
        <f t="shared" si="382"/>
        <v>49.099501726459323</v>
      </c>
      <c r="Q940" s="6">
        <f>0.3*O939+0.7*Table6[[#This Row],[Online]]</f>
        <v>49.161385788425349</v>
      </c>
      <c r="R940" s="6">
        <f>LN(Table6[[#This Row],[ONLINE LINGERING]])</f>
        <v>3.8951084736501018</v>
      </c>
      <c r="S940" s="6">
        <f t="shared" si="383"/>
        <v>3.8980831907668447</v>
      </c>
      <c r="T940" s="6">
        <v>267.05271992331024</v>
      </c>
      <c r="U940" s="6">
        <f t="shared" si="384"/>
        <v>5.5874460918052851</v>
      </c>
      <c r="V940" s="8">
        <f>YEAR(Table6[[#This Row],[Date]])</f>
        <v>2019</v>
      </c>
      <c r="W940" s="8">
        <f>WEEKNUM(Table6[[#This Row],[Date]])</f>
        <v>50</v>
      </c>
      <c r="X940" t="s">
        <v>1107</v>
      </c>
      <c r="Y940" s="9">
        <f>Table6[[#This Row],[LNTVLING]]+Table6[[#This Row],[LNRADIOLING]]+Table6[[#This Row],[LNONLINELING]]</f>
        <v>14.959138667406062</v>
      </c>
      <c r="Z940">
        <f t="shared" si="404"/>
        <v>0</v>
      </c>
      <c r="AA940">
        <f t="shared" si="386"/>
        <v>0</v>
      </c>
      <c r="AB940">
        <f t="shared" si="387"/>
        <v>0</v>
      </c>
      <c r="AC940">
        <f t="shared" si="388"/>
        <v>0</v>
      </c>
      <c r="AD940">
        <f t="shared" si="389"/>
        <v>0</v>
      </c>
      <c r="AE940">
        <f t="shared" si="390"/>
        <v>0</v>
      </c>
      <c r="AF940">
        <f t="shared" si="391"/>
        <v>1</v>
      </c>
      <c r="AG940" s="9">
        <f>'[1]1'!J$20+'[1]1'!J$21*Table6[[#This Row],[TV_State]]</f>
        <v>1984.3578551406076</v>
      </c>
      <c r="AH940" s="9">
        <f>Table6[[#This Row],[sales]]-Table6[[#This Row],[Pred_1]]</f>
        <v>-1717.3051352172974</v>
      </c>
      <c r="AI940">
        <f>ABS(Table6[[#This Row],[Res_1]])/Table6[[#This Row],[sales]]</f>
        <v>6.4305847014419379</v>
      </c>
      <c r="AJ940" s="9">
        <f>'[1]2'!J$20+'[1]2'!J$21*Table6[[#This Row],[Radio_State]]</f>
        <v>2147.2100857951059</v>
      </c>
      <c r="AK940" s="9">
        <f>Table6[[#This Row],[sales]]-Table6[[#This Row],[ Pred_2 ]]</f>
        <v>-1880.1573658717957</v>
      </c>
      <c r="AL940">
        <f>ABS(Table6[[#This Row],[ Res_2 ]])/Table6[[#This Row],[sales]]</f>
        <v>7.0403977402354192</v>
      </c>
      <c r="AM940" s="10">
        <f>'[1]3'!J$20+'[1]3'!J$21*Data!O940</f>
        <v>2085.5974353219376</v>
      </c>
      <c r="AN940" s="9">
        <f>Table6[[#This Row],[sales]]-Table6[[#This Row],[Pred_3]]</f>
        <v>-1818.5447153986274</v>
      </c>
      <c r="AO940" s="9">
        <f>ABS(Table6[[#This Row],[Res_3]])/Table6[[#This Row],[sales]]</f>
        <v>6.8096843047352618</v>
      </c>
      <c r="AP940" s="9">
        <f>'[1]4'!L$21+'[1]4'!L$27*Table6[[#This Row],[TV_State]]+'[1]4'!L$22*Table6[[#This Row],[NJ_DUM]]+'[1]4'!L$23*Table6[[#This Row],[NY_DUM]]+'[1]4'!L$24*Table6[[#This Row],[PA_DUM]]+'[1]4'!L$25*Table6[[#This Row],[CT_DUM]]+'[1]4'!L$26*Table6[[#This Row],[DL_DUM]]</f>
        <v>384.66080288769325</v>
      </c>
      <c r="AQ940" s="9">
        <f>Table6[[#This Row],[sales]]-Table6[[#This Row],[Pred_4]]</f>
        <v>-117.60808296438302</v>
      </c>
      <c r="AR940">
        <f>ABS(Table6[[#This Row],[Res_4]]/Table6[[#This Row],[sales]])</f>
        <v>0.44039275465217742</v>
      </c>
      <c r="AS940" s="9">
        <f>'[1]5'!L$20+'[1]5'!L$26*Table6[[#This Row],[Radio_State]]+'[1]5'!L$21*Table6[[#This Row],[NJ_DUM]]+'[1]5'!L$22*Table6[[#This Row],[NY_DUM]]+'[1]5'!L$23*Table6[[#This Row],[PA_DUM]]+'[1]5'!L$24*Table6[[#This Row],[CT_DUM]]+'[1]5'!L$25*Table6[[#This Row],[DL_DUM]]</f>
        <v>370.11246389311896</v>
      </c>
      <c r="AT940" s="9">
        <f>Table6[[#This Row],[sales]]-Table6[[#This Row],[Pred_5]]</f>
        <v>-103.05974396980872</v>
      </c>
      <c r="AU940" s="9">
        <f>ABS(Table6[[#This Row],[Red_5]]/Table6[[#This Row],[sales]])</f>
        <v>0.38591535034507224</v>
      </c>
      <c r="AV940" s="9">
        <f>'[1]6'!L$20+'[1]6'!L$26*Table6[[#This Row],[Online]]+'[1]6'!L$21*Table6[[#This Row],[NJ_DUM]]+'[1]6'!L$22*Table6[[#This Row],[NY_DUM]]+'[1]6'!L$23*Table6[[#This Row],[PA_DUM]]+'[1]6'!L$24*Table6[[#This Row],[CT_DUM]]+'[1]6'!L$25*Table6[[#This Row],[DL_DUM]]</f>
        <v>208.64663979817826</v>
      </c>
      <c r="AW940" s="9">
        <f>Table6[[#This Row],[sales]]-Table6[[#This Row],[Pred_6]]</f>
        <v>58.406080125131979</v>
      </c>
      <c r="AX940" s="9">
        <f>ABS(Table6[[#This Row],[Red_6]]/Table6[[#This Row],[sales]])</f>
        <v>0.21870617959594085</v>
      </c>
      <c r="AY940" s="9">
        <f>'[1]7'!L$21+'[1]7'!L$27*Table6[[#This Row],[LNTV]]+'[1]7'!L$22*Table6[[#This Row],[NJ_DUM]]+'[1]7'!L$23*Table6[[#This Row],[NY_DUM]]+'[1]7'!L$24*Table6[[#This Row],[PA_DUM]]+'[1]7'!L$25*Table6[[#This Row],[CT_DUM]]+'[1]7'!L$26*Table6[[#This Row],[DL_DUM]]</f>
        <v>5.8651049918923146</v>
      </c>
      <c r="AZ940" s="9">
        <f>Table6[[#This Row],[sales]]-Table6[[#This Row],[Pred_7]]</f>
        <v>261.1876149314179</v>
      </c>
      <c r="BA940" s="9">
        <f>ABS(Table6[[#This Row],[Red_7]]/Table6[[#This Row],[sales]])</f>
        <v>0.97803765116649388</v>
      </c>
      <c r="BB940" s="9">
        <f>'[1]8'!O$22+'[1]8'!O$28*Table6[[#This Row],[LNRADIOLING]]+'[1]8'!O$23*Table6[[#This Row],[DL_DUM]]+'[1]8'!O$24*Table6[[#This Row],[CT_DUM]]+'[1]8'!O$25*Table6[[#This Row],[PA_DUM]]+'[1]8'!O$26*Table6[[#This Row],[NY_DUM]]+'[1]8'!O$27*Table6[[#This Row],[NJ_DUM]]</f>
        <v>5.8489367994626047</v>
      </c>
      <c r="BC940" s="9">
        <f>Table6[[#This Row],[sales]]-Table6[[#This Row],[Pred_8]]</f>
        <v>261.20378312384764</v>
      </c>
      <c r="BD940" s="9">
        <f>ABS(Table6[[#This Row],[Red_8]]/Table6[[#This Row],[sales]])</f>
        <v>0.97809819423991551</v>
      </c>
      <c r="BE940" s="9">
        <f>'[1]9'!M$19+'[1]9'!M$21*Table6[[#This Row],[LNONLINE]]+'[1]9'!M$20*Table6[[#This Row],[DL_DUM]]+'[1]9'!M$22*Table6[[#This Row],[CT_DUM]]+'[1]9'!M$23*Table6[[#This Row],[PA_DUM]]+'[1]9'!M$24*Table6[[#This Row],[NY_DUM]]+'[1]9'!M$25*Table6[[#This Row],[NJ_DUM]]</f>
        <v>5.7764512461842443</v>
      </c>
      <c r="BF940" s="9">
        <f>Table6[[#This Row],[sales]]-Table6[[#This Row],[Pred_9]]</f>
        <v>261.27626867712598</v>
      </c>
      <c r="BG940" s="9">
        <f>ABS(Table6[[#This Row],[Red_9]]/Table6[[#This Row],[sales]])</f>
        <v>0.97836962211864731</v>
      </c>
      <c r="BH940" s="9">
        <f>'[1]10'!P$22+'[1]10'!P$30*Table6[[#This Row],[LNTV]]+'[1]10'!P$29*Table6[[#This Row],[LNRADIOLING]]+'[1]10'!P$24*Table6[[#This Row],[LNONLINELING]]+'[1]10'!P$23*Table6[[#This Row],[DL_DUM]]+'[1]10'!P$25*Table6[[#This Row],[CT_DUM]]+'[1]10'!P$26*Table6[[#This Row],[PA_DUM]]+'[1]10'!P$27*Table6[[#This Row],[NY_DUM]]+'[1]10'!P$28*Table6[[#This Row],[NJ_DUM]]</f>
        <v>5.7912709208216979</v>
      </c>
      <c r="BI940" s="9">
        <f>Table6[[#This Row],[sales]]-Table6[[#This Row],[Pred_10]]</f>
        <v>261.26144900248852</v>
      </c>
      <c r="BJ940" s="45">
        <f>ABS(Table6[[#This Row],[Red_10]]/Table6[[#This Row],[sales]])</f>
        <v>0.97831412867659684</v>
      </c>
      <c r="BK940" s="9">
        <f>'[1]11'!P$32+'[1]11'!P$40*Table6[[#This Row],[LNONLINELING]]+'[1]11'!P$39*Table6[[#This Row],[LNRADIOLING]]+'[1]11'!P$38*Table6[[#This Row],[LNTVLING]]+'[1]11'!P$33*Table6[[#This Row],[DL_DUM]]+'[1]11'!P$34*Table6[[#This Row],[CT_DUM]]+'[1]11'!P$35*Table6[[#This Row],[PA_DUM]]+'[1]11'!P$36*Table6[[#This Row],[NY_DUM]]+'[1]11'!P$37*Table6[[#This Row],[NJ_DUM]]</f>
        <v>5.773477284296705</v>
      </c>
      <c r="BL940" s="9">
        <f>Table6[[#This Row],[sales]]-Table6[[#This Row],[ Pred_11]]</f>
        <v>261.27924263901355</v>
      </c>
      <c r="BM940" s="47">
        <f>ABS(Table6[[#This Row],[ Red_11]]/Table6[[#This Row],[sales]])</f>
        <v>0.97838075835380123</v>
      </c>
      <c r="BN940" s="9">
        <f>'[1]12'!K$22+'[1]12'!K$28*Table6[[#This Row],[COMBINE LN LING]]+'[1]12'!K$23*Table6[[#This Row],[DL_DUM]]+'[1]12'!K$24*Table6[[#This Row],[CT_DUM]]+'[1]12'!K$25*Table6[[#This Row],[PA_DUM]]+'[1]12'!K$26*Table6[[#This Row],[NY_DUM]]+'[1]12'!K$27*Table6[[#This Row],[NJ_DUM]]</f>
        <v>5.810818597442589</v>
      </c>
      <c r="BO940" s="9">
        <f>Table6[[#This Row],[sales]]-Table6[[#This Row],[ Pred_12]]</f>
        <v>261.24190132586767</v>
      </c>
      <c r="BP940" s="47">
        <f>ABS(Table6[[#This Row],[ Red_12]]/Table6[[#This Row],[sales]])</f>
        <v>0.97824093085773001</v>
      </c>
      <c r="BQ940">
        <f>LN(G940+'2019 Totals and Calculations'!C$18)</f>
        <v>6.9194440767947158</v>
      </c>
      <c r="BR940">
        <f>LN(Table6[[#This Row],[PROF RADIO]]+'2019 Totals and Calculations'!D$18)</f>
        <v>5.0777031379378785</v>
      </c>
      <c r="BS940">
        <f>LN(Table6[[#This Row],[ONLINE LINGERING]]+'2019 Totals and Calculations'!E$18)</f>
        <v>4.5330160716051919</v>
      </c>
      <c r="BT940">
        <f>MONTH(Table6[[#This Row],[Date]])</f>
        <v>12</v>
      </c>
      <c r="BU940">
        <f t="shared" si="392"/>
        <v>0</v>
      </c>
      <c r="BV940">
        <f t="shared" si="393"/>
        <v>0</v>
      </c>
      <c r="BW940">
        <f t="shared" si="394"/>
        <v>0</v>
      </c>
      <c r="BX940">
        <f t="shared" si="395"/>
        <v>0</v>
      </c>
      <c r="BY940">
        <f t="shared" si="396"/>
        <v>0</v>
      </c>
      <c r="BZ940">
        <f t="shared" si="397"/>
        <v>0</v>
      </c>
      <c r="CA940">
        <f t="shared" si="398"/>
        <v>0</v>
      </c>
      <c r="CB940">
        <f t="shared" si="399"/>
        <v>0</v>
      </c>
      <c r="CC940">
        <f t="shared" si="400"/>
        <v>0</v>
      </c>
      <c r="CD940">
        <f t="shared" si="401"/>
        <v>0</v>
      </c>
      <c r="CE940">
        <f t="shared" si="402"/>
        <v>0</v>
      </c>
      <c r="CF940">
        <f t="shared" si="403"/>
        <v>1</v>
      </c>
      <c r="CG940">
        <f t="shared" si="405"/>
        <v>154</v>
      </c>
      <c r="CH940">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256.26259752254026</v>
      </c>
      <c r="CI940" s="79">
        <f>Table6[[#This Row],[sales]]-CH940</f>
        <v>10.790122400769974</v>
      </c>
      <c r="CJ940">
        <f>ABS(Table6[[#This Row],[sales]]-CH940)/Table6[[#This Row],[sales]]</f>
        <v>4.0404465469846489E-2</v>
      </c>
      <c r="CK940">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251.23519464801385</v>
      </c>
      <c r="CL940" s="79">
        <f>Table6[[#This Row],[sales]]-CK940</f>
        <v>15.81752527529639</v>
      </c>
      <c r="CM940">
        <f>ABS(Table6[[#This Row],[sales]]-CK940)/Table6[[#This Row],[sales]]</f>
        <v>5.9229972568108358E-2</v>
      </c>
      <c r="CN940">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261.3628534476137</v>
      </c>
      <c r="CO940" s="79">
        <f>Table6[[#This Row],[sales]]-CN940</f>
        <v>5.6898664756965331</v>
      </c>
      <c r="CP940">
        <f>ABS(Table6[[#This Row],[sales]]-CN940)/Table6[[#This Row],[sales]]</f>
        <v>2.1306154370307469E-2</v>
      </c>
      <c r="CQ940">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260.89607267191684</v>
      </c>
      <c r="CR940" s="79">
        <f>Table6[[#This Row],[sales]]-CQ940</f>
        <v>6.1566472513933945</v>
      </c>
      <c r="CS940">
        <f>ABS(Table6[[#This Row],[sales]]-CQ940)/Table6[[#This Row],[sales]]</f>
        <v>2.3054051848494201E-2</v>
      </c>
    </row>
    <row r="941" spans="1:97" x14ac:dyDescent="0.2">
      <c r="A941">
        <v>940</v>
      </c>
      <c r="B941" t="s">
        <v>953</v>
      </c>
      <c r="C941" s="5">
        <v>43814</v>
      </c>
      <c r="D941" s="6">
        <v>672.31246293687309</v>
      </c>
      <c r="E941" s="8">
        <f>YEAR(Table6[[#This Row],[Date]])</f>
        <v>2019</v>
      </c>
      <c r="F941" s="6">
        <f>Table6[[#This Row],[TV_State]]+Table6[[#This Row],[Radio_State]]+Table6[[#This Row],[Online]]</f>
        <v>821.71523247840048</v>
      </c>
      <c r="G941" s="6">
        <f t="shared" si="379"/>
        <v>657.05344423185363</v>
      </c>
      <c r="H941" s="6">
        <f>LN(Table6[[#This Row],[PROF TV LING]])</f>
        <v>6.4877653610390063</v>
      </c>
      <c r="I941" s="6">
        <f t="shared" si="380"/>
        <v>6.5107232070643963</v>
      </c>
      <c r="J941" s="6">
        <v>99.601846361018247</v>
      </c>
      <c r="K941" s="6">
        <f t="shared" si="385"/>
        <v>98.625341976713059</v>
      </c>
      <c r="L941" s="6">
        <f>0.5*J940+0.5*Table6[[#This Row],[Radio_State]]</f>
        <v>99.108767913686478</v>
      </c>
      <c r="M941" s="6">
        <f>LN(Table6[[#This Row],[RADIO LINGERING ]])</f>
        <v>4.5962179128378287</v>
      </c>
      <c r="N941" s="6">
        <f t="shared" si="381"/>
        <v>4.601180702179958</v>
      </c>
      <c r="O941" s="6">
        <v>49.80092318050913</v>
      </c>
      <c r="P941" s="6">
        <f t="shared" si="382"/>
        <v>49.590496744294185</v>
      </c>
      <c r="Q941" s="6">
        <f>0.3*O940+0.7*Table6[[#This Row],[Online]]</f>
        <v>49.652999646309596</v>
      </c>
      <c r="R941" s="6">
        <f>LN(Table6[[#This Row],[ONLINE LINGERING]])</f>
        <v>3.9050588045032697</v>
      </c>
      <c r="S941" s="6">
        <f t="shared" si="383"/>
        <v>3.9080335216200126</v>
      </c>
      <c r="T941" s="6">
        <v>242.79918731434853</v>
      </c>
      <c r="U941" s="6">
        <f t="shared" si="384"/>
        <v>5.4922347120394965</v>
      </c>
      <c r="V941" s="8">
        <f>YEAR(Table6[[#This Row],[Date]])</f>
        <v>2019</v>
      </c>
      <c r="W941" s="8">
        <f>WEEKNUM(Table6[[#This Row],[Date]])</f>
        <v>51</v>
      </c>
      <c r="X941" t="s">
        <v>1108</v>
      </c>
      <c r="Y941" s="9">
        <f>Table6[[#This Row],[LNTVLING]]+Table6[[#This Row],[LNRADIOLING]]+Table6[[#This Row],[LNONLINELING]]</f>
        <v>14.989042078380105</v>
      </c>
      <c r="Z941">
        <f t="shared" si="404"/>
        <v>0</v>
      </c>
      <c r="AA941">
        <f t="shared" si="386"/>
        <v>0</v>
      </c>
      <c r="AB941">
        <f t="shared" si="387"/>
        <v>0</v>
      </c>
      <c r="AC941">
        <f t="shared" si="388"/>
        <v>0</v>
      </c>
      <c r="AD941">
        <f t="shared" si="389"/>
        <v>0</v>
      </c>
      <c r="AE941">
        <f t="shared" si="390"/>
        <v>0</v>
      </c>
      <c r="AF941">
        <f t="shared" si="391"/>
        <v>1</v>
      </c>
      <c r="AG941" s="9">
        <f>'[1]1'!J$20+'[1]1'!J$21*Table6[[#This Row],[TV_State]]</f>
        <v>1990.9041082374501</v>
      </c>
      <c r="AH941" s="9">
        <f>Table6[[#This Row],[sales]]-Table6[[#This Row],[Pred_1]]</f>
        <v>-1748.1049209231016</v>
      </c>
      <c r="AI941">
        <f>ABS(Table6[[#This Row],[Res_1]])/Table6[[#This Row],[sales]]</f>
        <v>7.1997972491557638</v>
      </c>
      <c r="AJ941" s="9">
        <f>'[1]2'!J$20+'[1]2'!J$21*Table6[[#This Row],[Radio_State]]</f>
        <v>2151.5393686130819</v>
      </c>
      <c r="AK941" s="9">
        <f>Table6[[#This Row],[sales]]-Table6[[#This Row],[ Pred_2 ]]</f>
        <v>-1908.7401812987334</v>
      </c>
      <c r="AL941">
        <f>ABS(Table6[[#This Row],[ Res_2 ]])/Table6[[#This Row],[sales]]</f>
        <v>7.8613944404497351</v>
      </c>
      <c r="AM941" s="10">
        <f>'[1]3'!J$20+'[1]3'!J$21*Data!O941</f>
        <v>2088.4461078579084</v>
      </c>
      <c r="AN941" s="9">
        <f>Table6[[#This Row],[sales]]-Table6[[#This Row],[Pred_3]]</f>
        <v>-1845.6469205435599</v>
      </c>
      <c r="AO941" s="9">
        <f>ABS(Table6[[#This Row],[Res_3]])/Table6[[#This Row],[sales]]</f>
        <v>7.6015366482838678</v>
      </c>
      <c r="AP941" s="9">
        <f>'[1]4'!L$21+'[1]4'!L$27*Table6[[#This Row],[TV_State]]+'[1]4'!L$22*Table6[[#This Row],[NJ_DUM]]+'[1]4'!L$23*Table6[[#This Row],[NY_DUM]]+'[1]4'!L$24*Table6[[#This Row],[PA_DUM]]+'[1]4'!L$25*Table6[[#This Row],[CT_DUM]]+'[1]4'!L$26*Table6[[#This Row],[DL_DUM]]</f>
        <v>386.12911097311189</v>
      </c>
      <c r="AQ941" s="9">
        <f>Table6[[#This Row],[sales]]-Table6[[#This Row],[Pred_4]]</f>
        <v>-143.32992365876336</v>
      </c>
      <c r="AR941">
        <f>ABS(Table6[[#This Row],[Res_4]]/Table6[[#This Row],[sales]])</f>
        <v>0.59032291353263977</v>
      </c>
      <c r="AS941" s="9">
        <f>'[1]5'!L$20+'[1]5'!L$26*Table6[[#This Row],[Radio_State]]+'[1]5'!L$21*Table6[[#This Row],[NJ_DUM]]+'[1]5'!L$22*Table6[[#This Row],[NY_DUM]]+'[1]5'!L$23*Table6[[#This Row],[PA_DUM]]+'[1]5'!L$24*Table6[[#This Row],[CT_DUM]]+'[1]5'!L$25*Table6[[#This Row],[DL_DUM]]</f>
        <v>371.8496732487796</v>
      </c>
      <c r="AT941" s="9">
        <f>Table6[[#This Row],[sales]]-Table6[[#This Row],[Pred_5]]</f>
        <v>-129.05048593443107</v>
      </c>
      <c r="AU941" s="9">
        <f>ABS(Table6[[#This Row],[Red_5]]/Table6[[#This Row],[sales]])</f>
        <v>0.53151119392896196</v>
      </c>
      <c r="AV941" s="9">
        <f>'[1]6'!L$20+'[1]6'!L$26*Table6[[#This Row],[Online]]+'[1]6'!L$21*Table6[[#This Row],[NJ_DUM]]+'[1]6'!L$22*Table6[[#This Row],[NY_DUM]]+'[1]6'!L$23*Table6[[#This Row],[PA_DUM]]+'[1]6'!L$24*Table6[[#This Row],[CT_DUM]]+'[1]6'!L$25*Table6[[#This Row],[DL_DUM]]</f>
        <v>210.79264420802463</v>
      </c>
      <c r="AW941" s="9">
        <f>Table6[[#This Row],[sales]]-Table6[[#This Row],[Pred_6]]</f>
        <v>32.006543106323903</v>
      </c>
      <c r="AX941" s="9">
        <f>ABS(Table6[[#This Row],[Red_6]]/Table6[[#This Row],[sales]])</f>
        <v>0.13182310641297784</v>
      </c>
      <c r="AY941" s="9">
        <f>'[1]7'!L$21+'[1]7'!L$27*Table6[[#This Row],[LNTV]]+'[1]7'!L$22*Table6[[#This Row],[NJ_DUM]]+'[1]7'!L$23*Table6[[#This Row],[NY_DUM]]+'[1]7'!L$24*Table6[[#This Row],[PA_DUM]]+'[1]7'!L$25*Table6[[#This Row],[CT_DUM]]+'[1]7'!L$26*Table6[[#This Row],[DL_DUM]]</f>
        <v>5.866206339182316</v>
      </c>
      <c r="AZ941" s="9">
        <f>Table6[[#This Row],[sales]]-Table6[[#This Row],[Pred_7]]</f>
        <v>236.9329809751662</v>
      </c>
      <c r="BA941" s="9">
        <f>ABS(Table6[[#This Row],[Red_7]]/Table6[[#This Row],[sales]])</f>
        <v>0.97583926699232548</v>
      </c>
      <c r="BB941" s="9">
        <f>'[1]8'!O$22+'[1]8'!O$28*Table6[[#This Row],[LNRADIOLING]]+'[1]8'!O$23*Table6[[#This Row],[DL_DUM]]+'[1]8'!O$24*Table6[[#This Row],[CT_DUM]]+'[1]8'!O$25*Table6[[#This Row],[PA_DUM]]+'[1]8'!O$26*Table6[[#This Row],[NY_DUM]]+'[1]8'!O$27*Table6[[#This Row],[NJ_DUM]]</f>
        <v>5.8496466654663815</v>
      </c>
      <c r="BC941" s="9">
        <f>Table6[[#This Row],[sales]]-Table6[[#This Row],[Pred_8]]</f>
        <v>236.94954064888213</v>
      </c>
      <c r="BD941" s="9">
        <f>ABS(Table6[[#This Row],[Red_8]]/Table6[[#This Row],[sales]])</f>
        <v>0.97590747016013302</v>
      </c>
      <c r="BE941" s="9">
        <f>'[1]9'!M$19+'[1]9'!M$21*Table6[[#This Row],[LNONLINE]]+'[1]9'!M$20*Table6[[#This Row],[DL_DUM]]+'[1]9'!M$22*Table6[[#This Row],[CT_DUM]]+'[1]9'!M$23*Table6[[#This Row],[PA_DUM]]+'[1]9'!M$24*Table6[[#This Row],[NY_DUM]]+'[1]9'!M$25*Table6[[#This Row],[NJ_DUM]]</f>
        <v>5.7796016945155761</v>
      </c>
      <c r="BF941" s="9">
        <f>Table6[[#This Row],[sales]]-Table6[[#This Row],[Pred_9]]</f>
        <v>237.01958561983295</v>
      </c>
      <c r="BG941" s="9">
        <f>ABS(Table6[[#This Row],[Red_9]]/Table6[[#This Row],[sales]])</f>
        <v>0.97619595947397952</v>
      </c>
      <c r="BH941" s="9">
        <f>'[1]10'!P$22+'[1]10'!P$30*Table6[[#This Row],[LNTV]]+'[1]10'!P$29*Table6[[#This Row],[LNRADIOLING]]+'[1]10'!P$24*Table6[[#This Row],[LNONLINELING]]+'[1]10'!P$23*Table6[[#This Row],[DL_DUM]]+'[1]10'!P$25*Table6[[#This Row],[CT_DUM]]+'[1]10'!P$26*Table6[[#This Row],[PA_DUM]]+'[1]10'!P$27*Table6[[#This Row],[NY_DUM]]+'[1]10'!P$28*Table6[[#This Row],[NJ_DUM]]</f>
        <v>5.7930820040979167</v>
      </c>
      <c r="BI941" s="9">
        <f>Table6[[#This Row],[sales]]-Table6[[#This Row],[Pred_10]]</f>
        <v>237.0061053102506</v>
      </c>
      <c r="BJ941" s="45">
        <f>ABS(Table6[[#This Row],[Red_10]]/Table6[[#This Row],[sales]])</f>
        <v>0.97614043906745984</v>
      </c>
      <c r="BK941" s="9">
        <f>'[1]11'!P$32+'[1]11'!P$40*Table6[[#This Row],[LNONLINELING]]+'[1]11'!P$39*Table6[[#This Row],[LNRADIOLING]]+'[1]11'!P$38*Table6[[#This Row],[LNTVLING]]+'[1]11'!P$33*Table6[[#This Row],[DL_DUM]]+'[1]11'!P$34*Table6[[#This Row],[CT_DUM]]+'[1]11'!P$35*Table6[[#This Row],[PA_DUM]]+'[1]11'!P$36*Table6[[#This Row],[NY_DUM]]+'[1]11'!P$37*Table6[[#This Row],[NJ_DUM]]</f>
        <v>5.7745938401873058</v>
      </c>
      <c r="BL941" s="9">
        <f>Table6[[#This Row],[sales]]-Table6[[#This Row],[ Pred_11]]</f>
        <v>237.02459347416124</v>
      </c>
      <c r="BM941" s="47">
        <f>ABS(Table6[[#This Row],[ Red_11]]/Table6[[#This Row],[sales]])</f>
        <v>0.97621658497270414</v>
      </c>
      <c r="BN941" s="9">
        <f>'[1]12'!K$22+'[1]12'!K$28*Table6[[#This Row],[COMBINE LN LING]]+'[1]12'!K$23*Table6[[#This Row],[DL_DUM]]+'[1]12'!K$24*Table6[[#This Row],[CT_DUM]]+'[1]12'!K$25*Table6[[#This Row],[PA_DUM]]+'[1]12'!K$26*Table6[[#This Row],[NY_DUM]]+'[1]12'!K$27*Table6[[#This Row],[NJ_DUM]]</f>
        <v>5.813696378381457</v>
      </c>
      <c r="BO941" s="9">
        <f>Table6[[#This Row],[sales]]-Table6[[#This Row],[ Pred_12]]</f>
        <v>236.98549093596708</v>
      </c>
      <c r="BP941" s="47">
        <f>ABS(Table6[[#This Row],[ Red_12]]/Table6[[#This Row],[sales]])</f>
        <v>0.97605553608853501</v>
      </c>
      <c r="BQ941">
        <f>LN(G941+'2019 Totals and Calculations'!C$18)</f>
        <v>6.925886862041529</v>
      </c>
      <c r="BR941">
        <f>LN(Table6[[#This Row],[PROF RADIO]]+'2019 Totals and Calculations'!D$18)</f>
        <v>5.0837724176078272</v>
      </c>
      <c r="BS941">
        <f>LN(Table6[[#This Row],[ONLINE LINGERING]]+'2019 Totals and Calculations'!E$18)</f>
        <v>4.5382861292931009</v>
      </c>
      <c r="BT941">
        <f>MONTH(Table6[[#This Row],[Date]])</f>
        <v>12</v>
      </c>
      <c r="BU941">
        <f t="shared" si="392"/>
        <v>0</v>
      </c>
      <c r="BV941">
        <f t="shared" si="393"/>
        <v>0</v>
      </c>
      <c r="BW941">
        <f t="shared" si="394"/>
        <v>0</v>
      </c>
      <c r="BX941">
        <f t="shared" si="395"/>
        <v>0</v>
      </c>
      <c r="BY941">
        <f t="shared" si="396"/>
        <v>0</v>
      </c>
      <c r="BZ941">
        <f t="shared" si="397"/>
        <v>0</v>
      </c>
      <c r="CA941">
        <f t="shared" si="398"/>
        <v>0</v>
      </c>
      <c r="CB941">
        <f t="shared" si="399"/>
        <v>0</v>
      </c>
      <c r="CC941">
        <f t="shared" si="400"/>
        <v>0</v>
      </c>
      <c r="CD941">
        <f t="shared" si="401"/>
        <v>0</v>
      </c>
      <c r="CE941">
        <f t="shared" si="402"/>
        <v>0</v>
      </c>
      <c r="CF941">
        <f t="shared" si="403"/>
        <v>1</v>
      </c>
      <c r="CG941">
        <f t="shared" si="405"/>
        <v>155</v>
      </c>
      <c r="CH941">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257.45021867107863</v>
      </c>
      <c r="CI941" s="79">
        <f>Table6[[#This Row],[sales]]-CH941</f>
        <v>-14.651031356730101</v>
      </c>
      <c r="CJ941">
        <f>ABS(Table6[[#This Row],[sales]]-CH941)/Table6[[#This Row],[sales]]</f>
        <v>6.0342176260094423E-2</v>
      </c>
      <c r="CK941">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252.27412062051988</v>
      </c>
      <c r="CL941" s="79">
        <f>Table6[[#This Row],[sales]]-CK941</f>
        <v>-9.4749333061713514</v>
      </c>
      <c r="CM941">
        <f>ABS(Table6[[#This Row],[sales]]-CK941)/Table6[[#This Row],[sales]]</f>
        <v>3.902374390530515E-2</v>
      </c>
      <c r="CN941">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262.43006480015305</v>
      </c>
      <c r="CO941" s="79">
        <f>Table6[[#This Row],[sales]]-CN941</f>
        <v>-19.630877485804518</v>
      </c>
      <c r="CP941">
        <f>ABS(Table6[[#This Row],[sales]]-CN941)/Table6[[#This Row],[sales]]</f>
        <v>8.0852319577119136E-2</v>
      </c>
      <c r="CQ941">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262.41971902585141</v>
      </c>
      <c r="CR941" s="79">
        <f>Table6[[#This Row],[sales]]-CQ941</f>
        <v>-19.620531711502878</v>
      </c>
      <c r="CS941">
        <f>ABS(Table6[[#This Row],[sales]]-CQ941)/Table6[[#This Row],[sales]]</f>
        <v>8.0809709161425089E-2</v>
      </c>
    </row>
    <row r="942" spans="1:97" x14ac:dyDescent="0.2">
      <c r="A942">
        <v>941</v>
      </c>
      <c r="B942" t="s">
        <v>953</v>
      </c>
      <c r="C942" s="5">
        <v>43821</v>
      </c>
      <c r="D942" s="6">
        <v>679.03558756624193</v>
      </c>
      <c r="E942" s="8">
        <f>YEAR(Table6[[#This Row],[Date]])</f>
        <v>2019</v>
      </c>
      <c r="F942" s="6">
        <f>Table6[[#This Row],[TV_State]]+Table6[[#This Row],[Radio_State]]+Table6[[#This Row],[Online]]</f>
        <v>829.93238480318462</v>
      </c>
      <c r="G942" s="6">
        <f t="shared" si="379"/>
        <v>663.64808723217016</v>
      </c>
      <c r="H942" s="6">
        <f>LN(Table6[[#This Row],[PROF TV LING]])</f>
        <v>6.4977520198743868</v>
      </c>
      <c r="I942" s="6">
        <f t="shared" si="380"/>
        <v>6.5206735379175642</v>
      </c>
      <c r="J942" s="6">
        <v>100.59786482462845</v>
      </c>
      <c r="K942" s="6">
        <f t="shared" si="385"/>
        <v>99.611603400670759</v>
      </c>
      <c r="L942" s="6">
        <f>0.5*J941+0.5*Table6[[#This Row],[Radio_State]]</f>
        <v>100.09985559282335</v>
      </c>
      <c r="M942" s="6">
        <f>LN(Table6[[#This Row],[RADIO LINGERING ]])</f>
        <v>4.6061682436909965</v>
      </c>
      <c r="N942" s="6">
        <f t="shared" si="381"/>
        <v>4.6111310330331259</v>
      </c>
      <c r="O942" s="6">
        <v>50.298932412314215</v>
      </c>
      <c r="P942" s="6">
        <f t="shared" si="382"/>
        <v>50.086401711908202</v>
      </c>
      <c r="Q942" s="6">
        <f>0.3*O941+0.7*Table6[[#This Row],[Online]]</f>
        <v>50.149529642772684</v>
      </c>
      <c r="R942" s="6">
        <f>LN(Table6[[#This Row],[ONLINE LINGERING]])</f>
        <v>3.9150091353564376</v>
      </c>
      <c r="S942" s="6">
        <f t="shared" si="383"/>
        <v>3.9179838524731805</v>
      </c>
      <c r="T942" s="6">
        <v>271.87028797158172</v>
      </c>
      <c r="U942" s="6">
        <f t="shared" si="384"/>
        <v>5.6053250700939747</v>
      </c>
      <c r="V942" s="8">
        <f>YEAR(Table6[[#This Row],[Date]])</f>
        <v>2019</v>
      </c>
      <c r="W942" s="8">
        <f>WEEKNUM(Table6[[#This Row],[Date]])</f>
        <v>52</v>
      </c>
      <c r="X942" t="s">
        <v>1109</v>
      </c>
      <c r="Y942" s="9">
        <f>Table6[[#This Row],[LNTVLING]]+Table6[[#This Row],[LNRADIOLING]]+Table6[[#This Row],[LNONLINELING]]</f>
        <v>15.01892939892182</v>
      </c>
      <c r="Z942">
        <f t="shared" si="404"/>
        <v>0</v>
      </c>
      <c r="AA942">
        <f t="shared" si="386"/>
        <v>0</v>
      </c>
      <c r="AB942">
        <f t="shared" si="387"/>
        <v>0</v>
      </c>
      <c r="AC942">
        <f t="shared" si="388"/>
        <v>0</v>
      </c>
      <c r="AD942">
        <f t="shared" si="389"/>
        <v>0</v>
      </c>
      <c r="AE942">
        <f t="shared" si="390"/>
        <v>0</v>
      </c>
      <c r="AF942">
        <f t="shared" si="391"/>
        <v>1</v>
      </c>
      <c r="AG942" s="9">
        <f>'[1]1'!J$20+'[1]1'!J$21*Table6[[#This Row],[TV_State]]</f>
        <v>1997.5158238652616</v>
      </c>
      <c r="AH942" s="9">
        <f>Table6[[#This Row],[sales]]-Table6[[#This Row],[Pred_1]]</f>
        <v>-1725.6455358936798</v>
      </c>
      <c r="AI942">
        <f>ABS(Table6[[#This Row],[Res_1]])/Table6[[#This Row],[sales]]</f>
        <v>6.3473119801677615</v>
      </c>
      <c r="AJ942" s="9">
        <f>'[1]2'!J$20+'[1]2'!J$21*Table6[[#This Row],[Radio_State]]</f>
        <v>2155.9119442592378</v>
      </c>
      <c r="AK942" s="9">
        <f>Table6[[#This Row],[sales]]-Table6[[#This Row],[ Pred_2 ]]</f>
        <v>-1884.041656287656</v>
      </c>
      <c r="AL942">
        <f>ABS(Table6[[#This Row],[ Res_2 ]])/Table6[[#This Row],[sales]]</f>
        <v>6.9299284976833979</v>
      </c>
      <c r="AM942" s="10">
        <f>'[1]3'!J$20+'[1]3'!J$21*Data!O942</f>
        <v>2091.3232671192391</v>
      </c>
      <c r="AN942" s="9">
        <f>Table6[[#This Row],[sales]]-Table6[[#This Row],[Pred_3]]</f>
        <v>-1819.4529791476573</v>
      </c>
      <c r="AO942" s="9">
        <f>ABS(Table6[[#This Row],[Res_3]])/Table6[[#This Row],[sales]]</f>
        <v>6.6923568320854638</v>
      </c>
      <c r="AP942" s="9">
        <f>'[1]4'!L$21+'[1]4'!L$27*Table6[[#This Row],[TV_State]]+'[1]4'!L$22*Table6[[#This Row],[NJ_DUM]]+'[1]4'!L$23*Table6[[#This Row],[NY_DUM]]+'[1]4'!L$24*Table6[[#This Row],[PA_DUM]]+'[1]4'!L$25*Table6[[#This Row],[CT_DUM]]+'[1]4'!L$26*Table6[[#This Row],[DL_DUM]]</f>
        <v>387.61210213938477</v>
      </c>
      <c r="AQ942" s="9">
        <f>Table6[[#This Row],[sales]]-Table6[[#This Row],[Pred_4]]</f>
        <v>-115.74181416780306</v>
      </c>
      <c r="AR942">
        <f>ABS(Table6[[#This Row],[Res_4]]/Table6[[#This Row],[sales]])</f>
        <v>0.42572439611312513</v>
      </c>
      <c r="AS942" s="9">
        <f>'[1]5'!L$20+'[1]5'!L$26*Table6[[#This Row],[Radio_State]]+'[1]5'!L$21*Table6[[#This Row],[NJ_DUM]]+'[1]5'!L$22*Table6[[#This Row],[NY_DUM]]+'[1]5'!L$23*Table6[[#This Row],[PA_DUM]]+'[1]5'!L$24*Table6[[#This Row],[CT_DUM]]+'[1]5'!L$25*Table6[[#This Row],[DL_DUM]]</f>
        <v>373.60425469799691</v>
      </c>
      <c r="AT942" s="9">
        <f>Table6[[#This Row],[sales]]-Table6[[#This Row],[Pred_5]]</f>
        <v>-101.73396672641519</v>
      </c>
      <c r="AU942" s="9">
        <f>ABS(Table6[[#This Row],[Red_5]]/Table6[[#This Row],[sales]])</f>
        <v>0.37420038609386153</v>
      </c>
      <c r="AV942" s="9">
        <f>'[1]6'!L$20+'[1]6'!L$26*Table6[[#This Row],[Online]]+'[1]6'!L$21*Table6[[#This Row],[NJ_DUM]]+'[1]6'!L$22*Table6[[#This Row],[NY_DUM]]+'[1]6'!L$23*Table6[[#This Row],[PA_DUM]]+'[1]6'!L$24*Table6[[#This Row],[CT_DUM]]+'[1]6'!L$25*Table6[[#This Row],[DL_DUM]]</f>
        <v>212.96010866196946</v>
      </c>
      <c r="AW942" s="9">
        <f>Table6[[#This Row],[sales]]-Table6[[#This Row],[Pred_6]]</f>
        <v>58.910179309612261</v>
      </c>
      <c r="AX942" s="9">
        <f>ABS(Table6[[#This Row],[Red_6]]/Table6[[#This Row],[sales]])</f>
        <v>0.21668487479503487</v>
      </c>
      <c r="AY942" s="9">
        <f>'[1]7'!L$21+'[1]7'!L$27*Table6[[#This Row],[LNTV]]+'[1]7'!L$22*Table6[[#This Row],[NJ_DUM]]+'[1]7'!L$23*Table6[[#This Row],[NY_DUM]]+'[1]7'!L$24*Table6[[#This Row],[PA_DUM]]+'[1]7'!L$25*Table6[[#This Row],[CT_DUM]]+'[1]7'!L$26*Table6[[#This Row],[DL_DUM]]</f>
        <v>5.8673076864723166</v>
      </c>
      <c r="AZ942" s="9">
        <f>Table6[[#This Row],[sales]]-Table6[[#This Row],[Pred_7]]</f>
        <v>266.0029802851094</v>
      </c>
      <c r="BA942" s="9">
        <f>ABS(Table6[[#This Row],[Red_7]]/Table6[[#This Row],[sales]])</f>
        <v>0.97841872412668496</v>
      </c>
      <c r="BB942" s="9">
        <f>'[1]8'!O$22+'[1]8'!O$28*Table6[[#This Row],[LNRADIOLING]]+'[1]8'!O$23*Table6[[#This Row],[DL_DUM]]+'[1]8'!O$24*Table6[[#This Row],[CT_DUM]]+'[1]8'!O$25*Table6[[#This Row],[PA_DUM]]+'[1]8'!O$26*Table6[[#This Row],[NY_DUM]]+'[1]8'!O$27*Table6[[#This Row],[NJ_DUM]]</f>
        <v>5.8503565314701582</v>
      </c>
      <c r="BC942" s="9">
        <f>Table6[[#This Row],[sales]]-Table6[[#This Row],[Pred_8]]</f>
        <v>266.01993144011158</v>
      </c>
      <c r="BD942" s="9">
        <f>ABS(Table6[[#This Row],[Red_8]]/Table6[[#This Row],[sales]])</f>
        <v>0.97848107428318287</v>
      </c>
      <c r="BE942" s="9">
        <f>'[1]9'!M$19+'[1]9'!M$21*Table6[[#This Row],[LNONLINE]]+'[1]9'!M$20*Table6[[#This Row],[DL_DUM]]+'[1]9'!M$22*Table6[[#This Row],[CT_DUM]]+'[1]9'!M$23*Table6[[#This Row],[PA_DUM]]+'[1]9'!M$24*Table6[[#This Row],[NY_DUM]]+'[1]9'!M$25*Table6[[#This Row],[NJ_DUM]]</f>
        <v>5.782752142846908</v>
      </c>
      <c r="BF942" s="9">
        <f>Table6[[#This Row],[sales]]-Table6[[#This Row],[Pred_9]]</f>
        <v>266.08753582873481</v>
      </c>
      <c r="BG942" s="9">
        <f>ABS(Table6[[#This Row],[Red_9]]/Table6[[#This Row],[sales]])</f>
        <v>0.97872973841315325</v>
      </c>
      <c r="BH942" s="9">
        <f>'[1]10'!P$22+'[1]10'!P$30*Table6[[#This Row],[LNTV]]+'[1]10'!P$29*Table6[[#This Row],[LNRADIOLING]]+'[1]10'!P$24*Table6[[#This Row],[LNONLINELING]]+'[1]10'!P$23*Table6[[#This Row],[DL_DUM]]+'[1]10'!P$25*Table6[[#This Row],[CT_DUM]]+'[1]10'!P$26*Table6[[#This Row],[PA_DUM]]+'[1]10'!P$27*Table6[[#This Row],[NY_DUM]]+'[1]10'!P$28*Table6[[#This Row],[NJ_DUM]]</f>
        <v>5.7948930873741347</v>
      </c>
      <c r="BI942" s="9">
        <f>Table6[[#This Row],[sales]]-Table6[[#This Row],[Pred_10]]</f>
        <v>266.07539488420758</v>
      </c>
      <c r="BJ942" s="45">
        <f>ABS(Table6[[#This Row],[Red_10]]/Table6[[#This Row],[sales]])</f>
        <v>0.97868508129148757</v>
      </c>
      <c r="BK942" s="9">
        <f>'[1]11'!P$32+'[1]11'!P$40*Table6[[#This Row],[LNONLINELING]]+'[1]11'!P$39*Table6[[#This Row],[LNRADIOLING]]+'[1]11'!P$38*Table6[[#This Row],[LNTVLING]]+'[1]11'!P$33*Table6[[#This Row],[DL_DUM]]+'[1]11'!P$34*Table6[[#This Row],[CT_DUM]]+'[1]11'!P$35*Table6[[#This Row],[PA_DUM]]+'[1]11'!P$36*Table6[[#This Row],[NY_DUM]]+'[1]11'!P$37*Table6[[#This Row],[NJ_DUM]]</f>
        <v>5.7757131101635419</v>
      </c>
      <c r="BL942" s="9">
        <f>Table6[[#This Row],[sales]]-Table6[[#This Row],[ Pred_11]]</f>
        <v>266.09457486141815</v>
      </c>
      <c r="BM942" s="47">
        <f>ABS(Table6[[#This Row],[ Red_11]]/Table6[[#This Row],[sales]])</f>
        <v>0.97875562955681539</v>
      </c>
      <c r="BN942" s="9">
        <f>'[1]12'!K$22+'[1]12'!K$28*Table6[[#This Row],[COMBINE LN LING]]+'[1]12'!K$23*Table6[[#This Row],[DL_DUM]]+'[1]12'!K$24*Table6[[#This Row],[CT_DUM]]+'[1]12'!K$25*Table6[[#This Row],[PA_DUM]]+'[1]12'!K$26*Table6[[#This Row],[NY_DUM]]+'[1]12'!K$27*Table6[[#This Row],[NJ_DUM]]</f>
        <v>5.8165726108434814</v>
      </c>
      <c r="BO942" s="9">
        <f>Table6[[#This Row],[sales]]-Table6[[#This Row],[ Pred_12]]</f>
        <v>266.05371536073824</v>
      </c>
      <c r="BP942" s="47">
        <f>ABS(Table6[[#This Row],[ Red_12]]/Table6[[#This Row],[sales]])</f>
        <v>0.97860533913344927</v>
      </c>
      <c r="BQ942">
        <f>LN(G942+'2019 Totals and Calculations'!C$18)</f>
        <v>6.9323421310573092</v>
      </c>
      <c r="BR942">
        <f>LN(Table6[[#This Row],[PROF RADIO]]+'2019 Totals and Calculations'!D$18)</f>
        <v>5.0898651771823085</v>
      </c>
      <c r="BS942">
        <f>LN(Table6[[#This Row],[ONLINE LINGERING]]+'2019 Totals and Calculations'!E$18)</f>
        <v>4.5435808447650849</v>
      </c>
      <c r="BT942">
        <f>MONTH(Table6[[#This Row],[Date]])</f>
        <v>12</v>
      </c>
      <c r="BU942">
        <f t="shared" si="392"/>
        <v>0</v>
      </c>
      <c r="BV942">
        <f t="shared" si="393"/>
        <v>0</v>
      </c>
      <c r="BW942">
        <f t="shared" si="394"/>
        <v>0</v>
      </c>
      <c r="BX942">
        <f t="shared" si="395"/>
        <v>0</v>
      </c>
      <c r="BY942">
        <f t="shared" si="396"/>
        <v>0</v>
      </c>
      <c r="BZ942">
        <f t="shared" si="397"/>
        <v>0</v>
      </c>
      <c r="CA942">
        <f t="shared" si="398"/>
        <v>0</v>
      </c>
      <c r="CB942">
        <f t="shared" si="399"/>
        <v>0</v>
      </c>
      <c r="CC942">
        <f t="shared" si="400"/>
        <v>0</v>
      </c>
      <c r="CD942">
        <f t="shared" si="401"/>
        <v>0</v>
      </c>
      <c r="CE942">
        <f t="shared" si="402"/>
        <v>0</v>
      </c>
      <c r="CF942">
        <f t="shared" si="403"/>
        <v>1</v>
      </c>
      <c r="CG942">
        <f t="shared" si="405"/>
        <v>156</v>
      </c>
      <c r="CH942">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258.64430589219353</v>
      </c>
      <c r="CI942" s="79">
        <f>Table6[[#This Row],[sales]]-CH942</f>
        <v>13.225982079388189</v>
      </c>
      <c r="CJ942">
        <f>ABS(Table6[[#This Row],[sales]]-CH942)/Table6[[#This Row],[sales]]</f>
        <v>4.8648133556877263E-2</v>
      </c>
      <c r="CK942">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253.31916560529478</v>
      </c>
      <c r="CL942" s="79">
        <f>Table6[[#This Row],[sales]]-CK942</f>
        <v>18.551122366286933</v>
      </c>
      <c r="CM942">
        <f>ABS(Table6[[#This Row],[sales]]-CK942)/Table6[[#This Row],[sales]]</f>
        <v>6.8235195926323738E-2</v>
      </c>
      <c r="CN942">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263.50375582288137</v>
      </c>
      <c r="CO942" s="79">
        <f>Table6[[#This Row],[sales]]-CN942</f>
        <v>8.3665321487003439</v>
      </c>
      <c r="CP942">
        <f>ABS(Table6[[#This Row],[sales]]-CN942)/Table6[[#This Row],[sales]]</f>
        <v>3.0773984943786456E-2</v>
      </c>
      <c r="CQ942">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263.9552115133917</v>
      </c>
      <c r="CR942" s="79">
        <f>Table6[[#This Row],[sales]]-CQ942</f>
        <v>7.9150764581900148</v>
      </c>
      <c r="CS942">
        <f>ABS(Table6[[#This Row],[sales]]-CQ942)/Table6[[#This Row],[sales]]</f>
        <v>2.9113429485966368E-2</v>
      </c>
    </row>
    <row r="943" spans="1:97" x14ac:dyDescent="0.2">
      <c r="A943">
        <v>942</v>
      </c>
      <c r="B943" t="s">
        <v>953</v>
      </c>
      <c r="C943" s="5">
        <v>43828</v>
      </c>
      <c r="D943" s="6">
        <v>685.82594344190431</v>
      </c>
      <c r="E943" s="8">
        <f>YEAR(Table6[[#This Row],[Date]])</f>
        <v>2019</v>
      </c>
      <c r="F943" s="6">
        <f>Table6[[#This Row],[TV_State]]+Table6[[#This Row],[Radio_State]]+Table6[[#This Row],[Online]]</f>
        <v>838.23170865121642</v>
      </c>
      <c r="G943" s="6">
        <f t="shared" si="379"/>
        <v>670.30144409509035</v>
      </c>
      <c r="H943" s="6">
        <f>LN(Table6[[#This Row],[PROF TV LING]])</f>
        <v>6.5077275277627402</v>
      </c>
      <c r="I943" s="6">
        <f t="shared" si="380"/>
        <v>6.5306238687707321</v>
      </c>
      <c r="J943" s="6">
        <v>101.60384347287473</v>
      </c>
      <c r="K943" s="6">
        <f t="shared" si="385"/>
        <v>100.60772343677274</v>
      </c>
      <c r="L943" s="6">
        <f>0.5*J942+0.5*Table6[[#This Row],[Radio_State]]</f>
        <v>101.10085414875158</v>
      </c>
      <c r="M943" s="6">
        <f>LN(Table6[[#This Row],[RADIO LINGERING ]])</f>
        <v>4.6161185745441653</v>
      </c>
      <c r="N943" s="6">
        <f t="shared" si="381"/>
        <v>4.6210813638862938</v>
      </c>
      <c r="O943" s="6">
        <v>50.801921736437365</v>
      </c>
      <c r="P943" s="6">
        <f t="shared" si="382"/>
        <v>50.587265729078609</v>
      </c>
      <c r="Q943" s="6">
        <f>0.3*O942+0.7*Table6[[#This Row],[Online]]</f>
        <v>50.651024939200411</v>
      </c>
      <c r="R943" s="6">
        <f>LN(Table6[[#This Row],[ONLINE LINGERING]])</f>
        <v>3.9249594662096059</v>
      </c>
      <c r="S943" s="6">
        <f t="shared" si="383"/>
        <v>3.9279341833263488</v>
      </c>
      <c r="T943" s="6">
        <v>260.53415754913999</v>
      </c>
      <c r="U943" s="6">
        <f t="shared" si="384"/>
        <v>5.5627339756268768</v>
      </c>
      <c r="V943" s="8">
        <f>YEAR(Table6[[#This Row],[Date]])</f>
        <v>2019</v>
      </c>
      <c r="W943" s="8">
        <f>WEEKNUM(Table6[[#This Row],[Date]])</f>
        <v>53</v>
      </c>
      <c r="X943" t="s">
        <v>1110</v>
      </c>
      <c r="Y943" s="9">
        <f>Table6[[#This Row],[LNTVLING]]+Table6[[#This Row],[LNRADIOLING]]+Table6[[#This Row],[LNONLINELING]]</f>
        <v>15.048805568516512</v>
      </c>
      <c r="Z943">
        <f t="shared" si="404"/>
        <v>0</v>
      </c>
      <c r="AA943">
        <f t="shared" si="386"/>
        <v>0</v>
      </c>
      <c r="AB943">
        <f t="shared" si="387"/>
        <v>0</v>
      </c>
      <c r="AC943">
        <f t="shared" si="388"/>
        <v>0</v>
      </c>
      <c r="AD943">
        <f t="shared" si="389"/>
        <v>0</v>
      </c>
      <c r="AE943">
        <f t="shared" si="390"/>
        <v>0</v>
      </c>
      <c r="AF943">
        <f t="shared" si="391"/>
        <v>1</v>
      </c>
      <c r="AG943" s="9">
        <f>'[1]1'!J$20+'[1]1'!J$21*Table6[[#This Row],[TV_State]]</f>
        <v>2004.1936566493509</v>
      </c>
      <c r="AH943" s="9">
        <f>Table6[[#This Row],[sales]]-Table6[[#This Row],[Pred_1]]</f>
        <v>-1743.659499100211</v>
      </c>
      <c r="AI943">
        <f>ABS(Table6[[#This Row],[Res_1]])/Table6[[#This Row],[sales]]</f>
        <v>6.6926329948553294</v>
      </c>
      <c r="AJ943" s="9">
        <f>'[1]2'!J$20+'[1]2'!J$21*Table6[[#This Row],[Radio_State]]</f>
        <v>2160.3282456618549</v>
      </c>
      <c r="AK943" s="9">
        <f>Table6[[#This Row],[sales]]-Table6[[#This Row],[ Pred_2 ]]</f>
        <v>-1899.7940881127149</v>
      </c>
      <c r="AL943">
        <f>ABS(Table6[[#This Row],[ Res_2 ]])/Table6[[#This Row],[sales]]</f>
        <v>7.2919194396012736</v>
      </c>
      <c r="AM943" s="10">
        <f>'[1]3'!J$20+'[1]3'!J$21*Data!O943</f>
        <v>2094.2291979731826</v>
      </c>
      <c r="AN943" s="9">
        <f>Table6[[#This Row],[sales]]-Table6[[#This Row],[Pred_3]]</f>
        <v>-1833.6950404240426</v>
      </c>
      <c r="AO943" s="9">
        <f>ABS(Table6[[#This Row],[Res_3]])/Table6[[#This Row],[sales]]</f>
        <v>7.0382135596872164</v>
      </c>
      <c r="AP943" s="9">
        <f>'[1]4'!L$21+'[1]4'!L$27*Table6[[#This Row],[TV_State]]+'[1]4'!L$22*Table6[[#This Row],[NJ_DUM]]+'[1]4'!L$23*Table6[[#This Row],[NY_DUM]]+'[1]4'!L$24*Table6[[#This Row],[PA_DUM]]+'[1]4'!L$25*Table6[[#This Row],[CT_DUM]]+'[1]4'!L$26*Table6[[#This Row],[DL_DUM]]</f>
        <v>389.10992321732044</v>
      </c>
      <c r="AQ943" s="9">
        <f>Table6[[#This Row],[sales]]-Table6[[#This Row],[Pred_4]]</f>
        <v>-128.57576566818045</v>
      </c>
      <c r="AR943">
        <f>ABS(Table6[[#This Row],[Res_4]]/Table6[[#This Row],[sales]])</f>
        <v>0.49350828650530959</v>
      </c>
      <c r="AS943" s="9">
        <f>'[1]5'!L$20+'[1]5'!L$26*Table6[[#This Row],[Radio_State]]+'[1]5'!L$21*Table6[[#This Row],[NJ_DUM]]+'[1]5'!L$22*Table6[[#This Row],[NY_DUM]]+'[1]5'!L$23*Table6[[#This Row],[PA_DUM]]+'[1]5'!L$24*Table6[[#This Row],[CT_DUM]]+'[1]5'!L$25*Table6[[#This Row],[DL_DUM]]</f>
        <v>375.37638196170639</v>
      </c>
      <c r="AT943" s="9">
        <f>Table6[[#This Row],[sales]]-Table6[[#This Row],[Pred_5]]</f>
        <v>-114.8422244125664</v>
      </c>
      <c r="AU943" s="9">
        <f>ABS(Table6[[#This Row],[Red_5]]/Table6[[#This Row],[sales]])</f>
        <v>0.44079527035108906</v>
      </c>
      <c r="AV943" s="9">
        <f>'[1]6'!L$20+'[1]6'!L$26*Table6[[#This Row],[Online]]+'[1]6'!L$21*Table6[[#This Row],[NJ_DUM]]+'[1]6'!L$22*Table6[[#This Row],[NY_DUM]]+'[1]6'!L$23*Table6[[#This Row],[PA_DUM]]+'[1]6'!L$24*Table6[[#This Row],[CT_DUM]]+'[1]6'!L$25*Table6[[#This Row],[DL_DUM]]</f>
        <v>215.14924776045379</v>
      </c>
      <c r="AW943" s="9">
        <f>Table6[[#This Row],[sales]]-Table6[[#This Row],[Pred_6]]</f>
        <v>45.384909788686201</v>
      </c>
      <c r="AX943" s="9">
        <f>ABS(Table6[[#This Row],[Red_6]]/Table6[[#This Row],[sales]])</f>
        <v>0.17419946089075111</v>
      </c>
      <c r="AY943" s="9">
        <f>'[1]7'!L$21+'[1]7'!L$27*Table6[[#This Row],[LNTV]]+'[1]7'!L$22*Table6[[#This Row],[NJ_DUM]]+'[1]7'!L$23*Table6[[#This Row],[NY_DUM]]+'[1]7'!L$24*Table6[[#This Row],[PA_DUM]]+'[1]7'!L$25*Table6[[#This Row],[CT_DUM]]+'[1]7'!L$26*Table6[[#This Row],[DL_DUM]]</f>
        <v>5.8684090337623172</v>
      </c>
      <c r="AZ943" s="9">
        <f>Table6[[#This Row],[sales]]-Table6[[#This Row],[Pred_7]]</f>
        <v>254.66574851537769</v>
      </c>
      <c r="BA943" s="9">
        <f>ABS(Table6[[#This Row],[Red_7]]/Table6[[#This Row],[sales]])</f>
        <v>0.97747547158895876</v>
      </c>
      <c r="BB943" s="9">
        <f>'[1]8'!O$22+'[1]8'!O$28*Table6[[#This Row],[LNRADIOLING]]+'[1]8'!O$23*Table6[[#This Row],[DL_DUM]]+'[1]8'!O$24*Table6[[#This Row],[CT_DUM]]+'[1]8'!O$25*Table6[[#This Row],[PA_DUM]]+'[1]8'!O$26*Table6[[#This Row],[NY_DUM]]+'[1]8'!O$27*Table6[[#This Row],[NJ_DUM]]</f>
        <v>5.8510663974739341</v>
      </c>
      <c r="BC943" s="9">
        <f>Table6[[#This Row],[sales]]-Table6[[#This Row],[Pred_8]]</f>
        <v>254.68309115166605</v>
      </c>
      <c r="BD943" s="9">
        <f>ABS(Table6[[#This Row],[Red_8]]/Table6[[#This Row],[sales]])</f>
        <v>0.97754203728019673</v>
      </c>
      <c r="BE943" s="9">
        <f>'[1]9'!M$19+'[1]9'!M$21*Table6[[#This Row],[LNONLINE]]+'[1]9'!M$20*Table6[[#This Row],[DL_DUM]]+'[1]9'!M$22*Table6[[#This Row],[CT_DUM]]+'[1]9'!M$23*Table6[[#This Row],[PA_DUM]]+'[1]9'!M$24*Table6[[#This Row],[NY_DUM]]+'[1]9'!M$25*Table6[[#This Row],[NJ_DUM]]</f>
        <v>5.7859025911782407</v>
      </c>
      <c r="BF943" s="9">
        <f>Table6[[#This Row],[sales]]-Table6[[#This Row],[Pred_9]]</f>
        <v>254.74825495796176</v>
      </c>
      <c r="BG943" s="9">
        <f>ABS(Table6[[#This Row],[Red_9]]/Table6[[#This Row],[sales]])</f>
        <v>0.97779215345271209</v>
      </c>
      <c r="BH943" s="9">
        <f>'[1]10'!P$22+'[1]10'!P$30*Table6[[#This Row],[LNTV]]+'[1]10'!P$29*Table6[[#This Row],[LNRADIOLING]]+'[1]10'!P$24*Table6[[#This Row],[LNONLINELING]]+'[1]10'!P$23*Table6[[#This Row],[DL_DUM]]+'[1]10'!P$25*Table6[[#This Row],[CT_DUM]]+'[1]10'!P$26*Table6[[#This Row],[PA_DUM]]+'[1]10'!P$27*Table6[[#This Row],[NY_DUM]]+'[1]10'!P$28*Table6[[#This Row],[NJ_DUM]]</f>
        <v>5.7967041706503526</v>
      </c>
      <c r="BI943" s="9">
        <f>Table6[[#This Row],[sales]]-Table6[[#This Row],[Pred_10]]</f>
        <v>254.73745337848965</v>
      </c>
      <c r="BJ943" s="45">
        <f>ABS(Table6[[#This Row],[Red_10]]/Table6[[#This Row],[sales]])</f>
        <v>0.977750694092551</v>
      </c>
      <c r="BK943" s="9">
        <f>'[1]11'!P$32+'[1]11'!P$40*Table6[[#This Row],[LNONLINELING]]+'[1]11'!P$39*Table6[[#This Row],[LNRADIOLING]]+'[1]11'!P$38*Table6[[#This Row],[LNTVLING]]+'[1]11'!P$33*Table6[[#This Row],[DL_DUM]]+'[1]11'!P$34*Table6[[#This Row],[CT_DUM]]+'[1]11'!P$35*Table6[[#This Row],[PA_DUM]]+'[1]11'!P$36*Table6[[#This Row],[NY_DUM]]+'[1]11'!P$37*Table6[[#This Row],[NJ_DUM]]</f>
        <v>5.7768342610479184</v>
      </c>
      <c r="BL943" s="9">
        <f>Table6[[#This Row],[sales]]-Table6[[#This Row],[ Pred_11]]</f>
        <v>254.75732328809207</v>
      </c>
      <c r="BM943" s="47">
        <f>ABS(Table6[[#This Row],[ Red_11]]/Table6[[#This Row],[sales]])</f>
        <v>0.97782696013685522</v>
      </c>
      <c r="BN943" s="9">
        <f>'[1]12'!K$22+'[1]12'!K$28*Table6[[#This Row],[COMBINE LN LING]]+'[1]12'!K$23*Table6[[#This Row],[DL_DUM]]+'[1]12'!K$24*Table6[[#This Row],[CT_DUM]]+'[1]12'!K$25*Table6[[#This Row],[PA_DUM]]+'[1]12'!K$26*Table6[[#This Row],[NY_DUM]]+'[1]12'!K$27*Table6[[#This Row],[NJ_DUM]]</f>
        <v>5.8194477701843548</v>
      </c>
      <c r="BO943" s="9">
        <f>Table6[[#This Row],[sales]]-Table6[[#This Row],[ Pred_12]]</f>
        <v>254.71470977895564</v>
      </c>
      <c r="BP943" s="47">
        <f>ABS(Table6[[#This Row],[ Red_12]]/Table6[[#This Row],[sales]])</f>
        <v>0.97766339805525604</v>
      </c>
      <c r="BQ943">
        <f>LN(G943+'2019 Totals and Calculations'!C$18)</f>
        <v>6.9388129166968371</v>
      </c>
      <c r="BR943">
        <f>LN(Table6[[#This Row],[PROF RADIO]]+'2019 Totals and Calculations'!D$18)</f>
        <v>5.0959813890359822</v>
      </c>
      <c r="BS943">
        <f>LN(Table6[[#This Row],[ONLINE LINGERING]]+'2019 Totals and Calculations'!E$18)</f>
        <v>4.5489002022675802</v>
      </c>
      <c r="BT943">
        <f>MONTH(Table6[[#This Row],[Date]])</f>
        <v>12</v>
      </c>
      <c r="BU943">
        <f t="shared" si="392"/>
        <v>0</v>
      </c>
      <c r="BV943">
        <f t="shared" si="393"/>
        <v>0</v>
      </c>
      <c r="BW943">
        <f t="shared" si="394"/>
        <v>0</v>
      </c>
      <c r="BX943">
        <f t="shared" si="395"/>
        <v>0</v>
      </c>
      <c r="BY943">
        <f t="shared" si="396"/>
        <v>0</v>
      </c>
      <c r="BZ943">
        <f t="shared" si="397"/>
        <v>0</v>
      </c>
      <c r="CA943">
        <f t="shared" si="398"/>
        <v>0</v>
      </c>
      <c r="CB943">
        <f t="shared" si="399"/>
        <v>0</v>
      </c>
      <c r="CC943">
        <f t="shared" si="400"/>
        <v>0</v>
      </c>
      <c r="CD943">
        <f t="shared" si="401"/>
        <v>0</v>
      </c>
      <c r="CE943">
        <f t="shared" si="402"/>
        <v>0</v>
      </c>
      <c r="CF943">
        <f t="shared" si="403"/>
        <v>1</v>
      </c>
      <c r="CG943">
        <f t="shared" si="405"/>
        <v>157</v>
      </c>
      <c r="CH943">
        <f>EXP(CV$10+CV$25*Table6[[#This Row],[Count]]+CV$11*Table6[[#This Row],[NJ_DUM]]+CV$12*Table6[[#This Row],[NY_DUM]]+CV$13*Table6[[#This Row],[PA_DUM]]+CV$14*Table6[[#This Row],[CT_DUM]]+CV$15*Table6[[#This Row],[DL_DUM]]+CV$16*Table6[[#This Row],[DUM_5]]+CV$17*Table6[[#This Row],[DUM_6]]+CV$18*Table6[[#This Row],[DUM_7]]+CV$19*Table6[[#This Row],[DUM_8]]+CV$20*Table6[[#This Row],[DUM_9]]+CV$21*Table6[[#This Row],[DUM_10]]+CV$22*Table6[[#This Row],[DUM_11]]+CV$23*Table6[[#This Row],[DUM_12]]+CV$24*Table6[[#This Row],[Log_TVLING+20%]])</f>
        <v>259.84513292037184</v>
      </c>
      <c r="CI943" s="79">
        <f>Table6[[#This Row],[sales]]-CH943</f>
        <v>0.68902462876815207</v>
      </c>
      <c r="CJ943">
        <f>ABS(Table6[[#This Row],[sales]]-CH943)/Table6[[#This Row],[sales]]</f>
        <v>2.6446613958409403E-3</v>
      </c>
      <c r="CK943">
        <f>EXP(CY$10+CY$25*Table6[[#This Row],[Count]]+CY$11*Table6[[#This Row],[NJ_DUM]]+CY$12*Table6[[#This Row],[NY_DUM]]+CY$13*Table6[[#This Row],[PA_DUM]]+CY$14*Table6[[#This Row],[CT_DUM]]+CY$15*Table6[[#This Row],[DL_DUM]]+CY$16*Table6[[#This Row],[DUM_5]]+CY$17*Table6[[#This Row],[DUM_6]]+CY$18*Table6[[#This Row],[DUM_7]]+CY$19*Table6[[#This Row],[DUM_8]]+CY$20*Table6[[#This Row],[DUM_9]]+CY$21*Table6[[#This Row],[DUM_10]]+CY$22*Table6[[#This Row],[DUM_11]]+CY$23*Table6[[#This Row],[DUM_12]]+CY$24*Table6[[#This Row],[Log_RadioLing+20%]])</f>
        <v>254.37036786744312</v>
      </c>
      <c r="CL943" s="79">
        <f>Table6[[#This Row],[sales]]-CK943</f>
        <v>6.1637896816968691</v>
      </c>
      <c r="CM943">
        <f>ABS(Table6[[#This Row],[sales]]-CK943)/Table6[[#This Row],[sales]]</f>
        <v>2.3658278590722989E-2</v>
      </c>
      <c r="CN943">
        <f>EXP(DB$10+DB$25*Table6[[#This Row],[Count]]+DB$11*Table6[[#This Row],[NJ_DUM]]+DB$12*Table6[[#This Row],[NY_DUM]]+DB$13*Table6[[#This Row],[PA_DUM]]+DB$14*Table6[[#This Row],[CT_DUM]]+DB$15*Table6[[#This Row],[DL_DUM]]+DB$16*Table6[[#This Row],[DUM_5]]+DB$17*Table6[[#This Row],[DUM_6]]+DB$18*Table6[[#This Row],[DUM_7]]+DB$19*Table6[[#This Row],[DUM_8]]+DB$20*Table6[[#This Row],[DUM_9]]+DB$21*Table6[[#This Row],[DUM_10]]+DB$22*Table6[[#This Row],[DUM_11]]+DB$23*Table6[[#This Row],[DUM_12]]+DB$24*Table6[[#This Row],[Log_OnlineLing+20%2]])</f>
        <v>264.58396899327613</v>
      </c>
      <c r="CO943" s="79">
        <f>Table6[[#This Row],[sales]]-CN943</f>
        <v>-4.0498114441361395</v>
      </c>
      <c r="CP943">
        <f>ABS(Table6[[#This Row],[sales]]-CN943)/Table6[[#This Row],[sales]]</f>
        <v>1.5544262918278939E-2</v>
      </c>
      <c r="CQ943">
        <f>EXP(DE$10+DE$24*Table6[[#This Row],[Count]]+DE$11*Table6[[#This Row],[NJ_DUM]]+DE$12*Table6[[#This Row],[NY_DUM]]+DE$13*Table6[[#This Row],[PA_DUM]]+DE$14*Table6[[#This Row],[CT_DUM]]+DE$15*Table6[[#This Row],[DL_DUM]]+DE$16*Table6[[#This Row],[DUM_5]]+DE$17*Table6[[#This Row],[DUM_6]]+DE$18*Table6[[#This Row],[DUM_7]]+DE$19*Table6[[#This Row],[DUM_8]]+DE$20*Table6[[#This Row],[DUM_9]]+DE$21*Table6[[#This Row],[Log_TVLING+20%]]+DE$22*Table6[[#This Row],[Log_RadioLing+20%]]+DE$23*Table6[[#This Row],[Log_OnlineLing+20%2]])</f>
        <v>265.50272619453284</v>
      </c>
      <c r="CR943" s="79">
        <f>Table6[[#This Row],[sales]]-CQ943</f>
        <v>-4.9685686453928497</v>
      </c>
      <c r="CS943">
        <f>ABS(Table6[[#This Row],[sales]]-CQ943)/Table6[[#This Row],[sales]]</f>
        <v>1.9070699566354234E-2</v>
      </c>
    </row>
    <row r="944" spans="1:97" x14ac:dyDescent="0.2">
      <c r="C944"/>
      <c r="D944"/>
      <c r="E944"/>
      <c r="F944"/>
      <c r="G944"/>
      <c r="H944"/>
      <c r="I944"/>
      <c r="J944"/>
      <c r="K944"/>
      <c r="L944"/>
      <c r="M944"/>
      <c r="AM944" s="9"/>
      <c r="AN944" s="9"/>
      <c r="AO944" s="9"/>
      <c r="AP944" s="9"/>
      <c r="AR944" s="9"/>
      <c r="AS944" s="9"/>
      <c r="AT944" s="9"/>
    </row>
    <row r="945" spans="39:68" customFormat="1" x14ac:dyDescent="0.2">
      <c r="AM945" s="9"/>
      <c r="AN945" s="9"/>
      <c r="AO945" s="9"/>
      <c r="AP945" s="9"/>
      <c r="AR945" s="9"/>
      <c r="AS945" s="9"/>
      <c r="AT945" s="9"/>
      <c r="BJ945" s="45"/>
      <c r="BM945" s="47"/>
      <c r="BP945" s="47"/>
    </row>
    <row r="946" spans="39:68" customFormat="1" x14ac:dyDescent="0.2">
      <c r="AM946" s="9"/>
      <c r="AN946" s="9"/>
      <c r="AO946" s="9"/>
      <c r="AP946" s="9"/>
      <c r="AR946" s="9"/>
      <c r="AS946" s="9"/>
      <c r="AT946" s="9"/>
      <c r="BJ946" s="45"/>
      <c r="BM946" s="47"/>
      <c r="BP946" s="47"/>
    </row>
    <row r="947" spans="39:68" customFormat="1" x14ac:dyDescent="0.2">
      <c r="AM947" s="9"/>
      <c r="AN947" s="9"/>
      <c r="AO947" s="9"/>
      <c r="AP947" s="9"/>
      <c r="AR947" s="9"/>
      <c r="AS947" s="9"/>
      <c r="AT947" s="9"/>
      <c r="BJ947" s="45"/>
      <c r="BM947" s="47"/>
      <c r="BP947" s="47"/>
    </row>
    <row r="948" spans="39:68" customFormat="1" x14ac:dyDescent="0.2">
      <c r="AM948" s="9"/>
      <c r="AN948" s="9"/>
      <c r="AO948" s="9"/>
      <c r="AP948" s="9"/>
      <c r="AR948" s="9"/>
      <c r="AS948" s="9"/>
      <c r="AT948" s="9"/>
      <c r="BJ948" s="45"/>
      <c r="BM948" s="47"/>
      <c r="BP948" s="47"/>
    </row>
    <row r="949" spans="39:68" customFormat="1" x14ac:dyDescent="0.2">
      <c r="AM949" s="9"/>
      <c r="AN949" s="9"/>
      <c r="AO949" s="9"/>
      <c r="AP949" s="9"/>
      <c r="AR949" s="9"/>
      <c r="AS949" s="9"/>
      <c r="AT949" s="9"/>
      <c r="BJ949" s="45"/>
      <c r="BM949" s="47"/>
      <c r="BP949" s="47"/>
    </row>
    <row r="950" spans="39:68" customFormat="1" x14ac:dyDescent="0.2">
      <c r="AM950" s="9"/>
      <c r="AN950" s="9"/>
      <c r="AO950" s="9"/>
      <c r="AP950" s="9"/>
      <c r="AR950" s="9"/>
      <c r="AS950" s="9"/>
      <c r="AT950" s="9"/>
      <c r="BJ950" s="45"/>
      <c r="BM950" s="47"/>
      <c r="BP950" s="47"/>
    </row>
    <row r="951" spans="39:68" customFormat="1" x14ac:dyDescent="0.2">
      <c r="AM951" s="9"/>
      <c r="AN951" s="9"/>
      <c r="AO951" s="9"/>
      <c r="AP951" s="9"/>
      <c r="AR951" s="9"/>
      <c r="AS951" s="9"/>
      <c r="AT951" s="9"/>
      <c r="BJ951" s="45"/>
      <c r="BM951" s="47"/>
      <c r="BP951" s="47"/>
    </row>
    <row r="952" spans="39:68" customFormat="1" x14ac:dyDescent="0.2">
      <c r="AM952" s="9"/>
      <c r="AN952" s="9"/>
      <c r="AO952" s="9"/>
      <c r="AP952" s="9"/>
      <c r="AR952" s="9"/>
      <c r="AS952" s="9"/>
      <c r="AT952" s="9"/>
      <c r="BJ952" s="45"/>
      <c r="BM952" s="47"/>
      <c r="BP952" s="47"/>
    </row>
    <row r="953" spans="39:68" customFormat="1" x14ac:dyDescent="0.2">
      <c r="BJ953" s="45"/>
      <c r="BM953" s="47"/>
      <c r="BP953" s="47"/>
    </row>
  </sheetData>
  <mergeCells count="4">
    <mergeCell ref="CU8:CV8"/>
    <mergeCell ref="CX8:CY8"/>
    <mergeCell ref="DA8:DB8"/>
    <mergeCell ref="DD8:DE8"/>
  </mergeCells>
  <phoneticPr fontId="10" type="noConversion"/>
  <pageMargins left="0.7" right="0.7" top="0.75" bottom="0.75" header="0.3" footer="0.3"/>
  <pageSetup orientation="portrait" horizontalDpi="0"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9617D-9FC9-DB49-A756-E904391A127B}">
  <sheetPr>
    <pageSetUpPr fitToPage="1"/>
  </sheetPr>
  <dimension ref="A1:DF868"/>
  <sheetViews>
    <sheetView topLeftCell="CH1" workbookViewId="0">
      <selection activeCell="CA4" sqref="CA4"/>
    </sheetView>
  </sheetViews>
  <sheetFormatPr baseColWidth="10" defaultColWidth="10.6640625" defaultRowHeight="16" x14ac:dyDescent="0.2"/>
  <cols>
    <col min="1" max="1" width="13.1640625" bestFit="1" customWidth="1"/>
    <col min="2" max="2" width="14.5" bestFit="1" customWidth="1"/>
    <col min="3" max="3" width="14.6640625" bestFit="1" customWidth="1"/>
    <col min="4" max="5" width="15" bestFit="1" customWidth="1"/>
    <col min="6" max="7" width="14.6640625" bestFit="1" customWidth="1"/>
    <col min="8" max="12" width="13.6640625" bestFit="1" customWidth="1"/>
    <col min="13" max="15" width="14.6640625" bestFit="1" customWidth="1"/>
    <col min="16" max="16" width="22.1640625" bestFit="1" customWidth="1"/>
    <col min="17" max="17" width="12.1640625" bestFit="1" customWidth="1"/>
    <col min="18" max="18" width="4.83203125" customWidth="1"/>
    <col min="19" max="19" width="22.33203125" bestFit="1" customWidth="1"/>
    <col min="28" max="28" width="4.6640625" customWidth="1"/>
    <col min="29" max="29" width="13.1640625" bestFit="1" customWidth="1"/>
    <col min="30" max="30" width="14.5" bestFit="1" customWidth="1"/>
    <col min="31" max="31" width="14.6640625" bestFit="1" customWidth="1"/>
    <col min="32" max="33" width="15" bestFit="1" customWidth="1"/>
    <col min="34" max="35" width="14.6640625" bestFit="1" customWidth="1"/>
    <col min="36" max="40" width="13.6640625" bestFit="1" customWidth="1"/>
    <col min="41" max="43" width="14.6640625" bestFit="1" customWidth="1"/>
    <col min="44" max="44" width="24.1640625" bestFit="1" customWidth="1"/>
    <col min="45" max="45" width="12.1640625" bestFit="1" customWidth="1"/>
    <col min="46" max="46" width="2.6640625" customWidth="1"/>
    <col min="47" max="47" width="24.1640625" bestFit="1" customWidth="1"/>
    <col min="56" max="56" width="10.83203125" customWidth="1"/>
    <col min="57" max="57" width="13.1640625" bestFit="1" customWidth="1"/>
    <col min="58" max="58" width="14.5" bestFit="1" customWidth="1"/>
    <col min="59" max="59" width="14.6640625" bestFit="1" customWidth="1"/>
    <col min="60" max="61" width="15" bestFit="1" customWidth="1"/>
    <col min="62" max="63" width="14.6640625" bestFit="1" customWidth="1"/>
    <col min="64" max="68" width="13.6640625" bestFit="1" customWidth="1"/>
    <col min="69" max="71" width="14.6640625" bestFit="1" customWidth="1"/>
    <col min="72" max="72" width="26" bestFit="1" customWidth="1"/>
    <col min="73" max="73" width="12.1640625" bestFit="1" customWidth="1"/>
    <col min="74" max="74" width="3.83203125" customWidth="1"/>
    <col min="75" max="75" width="25.83203125" bestFit="1" customWidth="1"/>
    <col min="84" max="84" width="3.6640625" customWidth="1"/>
    <col min="85" max="85" width="13.1640625" bestFit="1" customWidth="1"/>
    <col min="86" max="86" width="14.5" bestFit="1" customWidth="1"/>
    <col min="87" max="87" width="14.6640625" bestFit="1" customWidth="1"/>
    <col min="88" max="89" width="15" bestFit="1" customWidth="1"/>
    <col min="90" max="91" width="14.6640625" bestFit="1" customWidth="1"/>
    <col min="92" max="96" width="13.6640625" bestFit="1" customWidth="1"/>
    <col min="97" max="97" width="22.1640625" bestFit="1" customWidth="1"/>
    <col min="98" max="98" width="24.1640625" bestFit="1" customWidth="1"/>
    <col min="99" max="99" width="26" bestFit="1" customWidth="1"/>
    <col min="100" max="100" width="12.1640625" bestFit="1" customWidth="1"/>
    <col min="101" max="101" width="3.5" customWidth="1"/>
    <col min="102" max="102" width="25.83203125" bestFit="1" customWidth="1"/>
  </cols>
  <sheetData>
    <row r="1" spans="1:107" x14ac:dyDescent="0.2">
      <c r="A1" s="21" t="s">
        <v>67</v>
      </c>
      <c r="B1" s="2">
        <v>1</v>
      </c>
      <c r="AC1" s="21" t="s">
        <v>67</v>
      </c>
      <c r="AD1" s="2">
        <v>1</v>
      </c>
      <c r="BE1" s="21" t="s">
        <v>67</v>
      </c>
      <c r="BF1" s="2">
        <v>1</v>
      </c>
      <c r="CG1" s="21" t="s">
        <v>67</v>
      </c>
      <c r="CH1" s="2">
        <v>1</v>
      </c>
    </row>
    <row r="2" spans="1:107" x14ac:dyDescent="0.2">
      <c r="AU2" t="s">
        <v>1111</v>
      </c>
      <c r="BW2" t="s">
        <v>1111</v>
      </c>
      <c r="CX2" t="s">
        <v>1111</v>
      </c>
    </row>
    <row r="3" spans="1:107" ht="17" thickBot="1" x14ac:dyDescent="0.25">
      <c r="A3" s="21" t="s">
        <v>1112</v>
      </c>
      <c r="B3" t="s">
        <v>1113</v>
      </c>
      <c r="C3" t="s">
        <v>158</v>
      </c>
      <c r="D3" t="s">
        <v>160</v>
      </c>
      <c r="E3" t="s">
        <v>162</v>
      </c>
      <c r="F3" t="s">
        <v>164</v>
      </c>
      <c r="G3" t="s">
        <v>166</v>
      </c>
      <c r="H3" t="s">
        <v>168</v>
      </c>
      <c r="I3" t="s">
        <v>170</v>
      </c>
      <c r="J3" t="s">
        <v>172</v>
      </c>
      <c r="K3" t="s">
        <v>174</v>
      </c>
      <c r="L3" t="s">
        <v>176</v>
      </c>
      <c r="M3" t="s">
        <v>178</v>
      </c>
      <c r="N3" t="s">
        <v>181</v>
      </c>
      <c r="O3" t="s">
        <v>184</v>
      </c>
      <c r="P3" t="s">
        <v>179</v>
      </c>
      <c r="Q3" t="s">
        <v>187</v>
      </c>
      <c r="S3" t="s">
        <v>1111</v>
      </c>
      <c r="AC3" s="21" t="s">
        <v>1112</v>
      </c>
      <c r="AD3" t="s">
        <v>1113</v>
      </c>
      <c r="AE3" t="s">
        <v>158</v>
      </c>
      <c r="AF3" t="s">
        <v>160</v>
      </c>
      <c r="AG3" t="s">
        <v>162</v>
      </c>
      <c r="AH3" t="s">
        <v>164</v>
      </c>
      <c r="AI3" t="s">
        <v>166</v>
      </c>
      <c r="AJ3" t="s">
        <v>168</v>
      </c>
      <c r="AK3" t="s">
        <v>170</v>
      </c>
      <c r="AL3" t="s">
        <v>172</v>
      </c>
      <c r="AM3" t="s">
        <v>174</v>
      </c>
      <c r="AN3" t="s">
        <v>176</v>
      </c>
      <c r="AO3" t="s">
        <v>178</v>
      </c>
      <c r="AP3" t="s">
        <v>181</v>
      </c>
      <c r="AQ3" t="s">
        <v>184</v>
      </c>
      <c r="AR3" t="s">
        <v>182</v>
      </c>
      <c r="AS3" t="s">
        <v>187</v>
      </c>
      <c r="BE3" s="21" t="s">
        <v>1112</v>
      </c>
      <c r="BF3" t="s">
        <v>1113</v>
      </c>
      <c r="BG3" t="s">
        <v>158</v>
      </c>
      <c r="BH3" t="s">
        <v>160</v>
      </c>
      <c r="BI3" t="s">
        <v>162</v>
      </c>
      <c r="BJ3" t="s">
        <v>164</v>
      </c>
      <c r="BK3" t="s">
        <v>166</v>
      </c>
      <c r="BL3" t="s">
        <v>168</v>
      </c>
      <c r="BM3" t="s">
        <v>170</v>
      </c>
      <c r="BN3" t="s">
        <v>172</v>
      </c>
      <c r="BO3" t="s">
        <v>174</v>
      </c>
      <c r="BP3" t="s">
        <v>176</v>
      </c>
      <c r="BQ3" t="s">
        <v>178</v>
      </c>
      <c r="BR3" t="s">
        <v>181</v>
      </c>
      <c r="BS3" t="s">
        <v>184</v>
      </c>
      <c r="BT3" t="s">
        <v>185</v>
      </c>
      <c r="BU3" t="s">
        <v>187</v>
      </c>
      <c r="CG3" s="21" t="s">
        <v>1112</v>
      </c>
      <c r="CH3" t="s">
        <v>1113</v>
      </c>
      <c r="CI3" t="s">
        <v>158</v>
      </c>
      <c r="CJ3" t="s">
        <v>160</v>
      </c>
      <c r="CK3" t="s">
        <v>162</v>
      </c>
      <c r="CL3" t="s">
        <v>164</v>
      </c>
      <c r="CM3" t="s">
        <v>166</v>
      </c>
      <c r="CN3" t="s">
        <v>168</v>
      </c>
      <c r="CO3" t="s">
        <v>170</v>
      </c>
      <c r="CP3" t="s">
        <v>172</v>
      </c>
      <c r="CQ3" t="s">
        <v>174</v>
      </c>
      <c r="CR3" t="s">
        <v>176</v>
      </c>
      <c r="CS3" t="s">
        <v>179</v>
      </c>
      <c r="CT3" t="s">
        <v>182</v>
      </c>
      <c r="CU3" t="s">
        <v>185</v>
      </c>
      <c r="CV3" t="s">
        <v>187</v>
      </c>
    </row>
    <row r="4" spans="1:107" ht="17" thickBot="1" x14ac:dyDescent="0.25">
      <c r="A4" s="2">
        <v>1</v>
      </c>
      <c r="B4">
        <v>7.5948049236665049</v>
      </c>
      <c r="C4">
        <v>1</v>
      </c>
      <c r="D4">
        <v>0</v>
      </c>
      <c r="E4">
        <v>0</v>
      </c>
      <c r="F4">
        <v>0</v>
      </c>
      <c r="G4">
        <v>0</v>
      </c>
      <c r="H4">
        <v>0</v>
      </c>
      <c r="I4">
        <v>0</v>
      </c>
      <c r="J4">
        <v>0</v>
      </c>
      <c r="K4">
        <v>0</v>
      </c>
      <c r="L4">
        <v>0</v>
      </c>
      <c r="M4">
        <v>0</v>
      </c>
      <c r="N4">
        <v>0</v>
      </c>
      <c r="O4">
        <v>0</v>
      </c>
      <c r="P4">
        <v>8.0265764895126459</v>
      </c>
      <c r="Q4">
        <v>1</v>
      </c>
      <c r="V4" s="157" t="s">
        <v>1114</v>
      </c>
      <c r="W4" s="158"/>
      <c r="AC4" s="2">
        <v>1</v>
      </c>
      <c r="AD4">
        <v>7.5948049236665049</v>
      </c>
      <c r="AE4">
        <v>1</v>
      </c>
      <c r="AF4">
        <v>0</v>
      </c>
      <c r="AG4">
        <v>0</v>
      </c>
      <c r="AH4">
        <v>0</v>
      </c>
      <c r="AI4">
        <v>0</v>
      </c>
      <c r="AJ4">
        <v>0</v>
      </c>
      <c r="AK4">
        <v>0</v>
      </c>
      <c r="AL4">
        <v>0</v>
      </c>
      <c r="AM4">
        <v>0</v>
      </c>
      <c r="AN4">
        <v>0</v>
      </c>
      <c r="AO4">
        <v>0</v>
      </c>
      <c r="AP4">
        <v>0</v>
      </c>
      <c r="AQ4">
        <v>0</v>
      </c>
      <c r="AR4">
        <v>6.1372007088303544</v>
      </c>
      <c r="AS4">
        <v>1</v>
      </c>
      <c r="AU4" s="71" t="s">
        <v>1115</v>
      </c>
      <c r="AV4" s="71"/>
      <c r="BE4" s="2">
        <v>1</v>
      </c>
      <c r="BF4">
        <v>7.5948049236665049</v>
      </c>
      <c r="BG4">
        <v>1</v>
      </c>
      <c r="BH4">
        <v>0</v>
      </c>
      <c r="BI4">
        <v>0</v>
      </c>
      <c r="BJ4">
        <v>0</v>
      </c>
      <c r="BK4">
        <v>0</v>
      </c>
      <c r="BL4">
        <v>0</v>
      </c>
      <c r="BM4">
        <v>0</v>
      </c>
      <c r="BN4">
        <v>0</v>
      </c>
      <c r="BO4">
        <v>0</v>
      </c>
      <c r="BP4">
        <v>0</v>
      </c>
      <c r="BQ4">
        <v>0</v>
      </c>
      <c r="BR4">
        <v>0</v>
      </c>
      <c r="BS4">
        <v>0</v>
      </c>
      <c r="BT4">
        <v>5.4966654927075629</v>
      </c>
      <c r="BU4">
        <v>1</v>
      </c>
      <c r="BW4" s="71" t="s">
        <v>1115</v>
      </c>
      <c r="BX4" s="71"/>
      <c r="CG4" s="2">
        <v>1</v>
      </c>
      <c r="CH4">
        <v>7.5948049236665049</v>
      </c>
      <c r="CI4">
        <v>1</v>
      </c>
      <c r="CJ4">
        <v>0</v>
      </c>
      <c r="CK4">
        <v>0</v>
      </c>
      <c r="CL4">
        <v>0</v>
      </c>
      <c r="CM4">
        <v>0</v>
      </c>
      <c r="CN4">
        <v>0</v>
      </c>
      <c r="CO4">
        <v>0</v>
      </c>
      <c r="CP4">
        <v>0</v>
      </c>
      <c r="CQ4">
        <v>0</v>
      </c>
      <c r="CR4">
        <v>0</v>
      </c>
      <c r="CS4">
        <v>8.0265764895126459</v>
      </c>
      <c r="CT4">
        <v>6.1372007088303544</v>
      </c>
      <c r="CU4">
        <v>5.4966654927075629</v>
      </c>
      <c r="CV4">
        <v>1</v>
      </c>
      <c r="CX4" s="71" t="s">
        <v>1115</v>
      </c>
      <c r="CY4" s="71"/>
    </row>
    <row r="5" spans="1:107" ht="17" thickBot="1" x14ac:dyDescent="0.25">
      <c r="A5" s="2">
        <v>2</v>
      </c>
      <c r="B5">
        <v>7.5704706167079072</v>
      </c>
      <c r="C5">
        <v>1</v>
      </c>
      <c r="D5">
        <v>0</v>
      </c>
      <c r="E5">
        <v>0</v>
      </c>
      <c r="F5">
        <v>0</v>
      </c>
      <c r="G5">
        <v>0</v>
      </c>
      <c r="H5">
        <v>0</v>
      </c>
      <c r="I5">
        <v>0</v>
      </c>
      <c r="J5">
        <v>0</v>
      </c>
      <c r="K5">
        <v>0</v>
      </c>
      <c r="L5">
        <v>0</v>
      </c>
      <c r="M5">
        <v>0</v>
      </c>
      <c r="N5">
        <v>0</v>
      </c>
      <c r="O5">
        <v>0</v>
      </c>
      <c r="P5">
        <v>8.0397196562341531</v>
      </c>
      <c r="Q5">
        <v>2</v>
      </c>
      <c r="S5" s="71" t="s">
        <v>1115</v>
      </c>
      <c r="T5" s="71"/>
      <c r="V5" s="159"/>
      <c r="W5" s="160"/>
      <c r="AC5" s="2">
        <v>2</v>
      </c>
      <c r="AD5">
        <v>7.5704706167079072</v>
      </c>
      <c r="AE5">
        <v>1</v>
      </c>
      <c r="AF5">
        <v>0</v>
      </c>
      <c r="AG5">
        <v>0</v>
      </c>
      <c r="AH5">
        <v>0</v>
      </c>
      <c r="AI5">
        <v>0</v>
      </c>
      <c r="AJ5">
        <v>0</v>
      </c>
      <c r="AK5">
        <v>0</v>
      </c>
      <c r="AL5">
        <v>0</v>
      </c>
      <c r="AM5">
        <v>0</v>
      </c>
      <c r="AN5">
        <v>0</v>
      </c>
      <c r="AO5">
        <v>0</v>
      </c>
      <c r="AP5">
        <v>0</v>
      </c>
      <c r="AQ5">
        <v>0</v>
      </c>
      <c r="AR5">
        <v>6.1585801739098329</v>
      </c>
      <c r="AS5">
        <v>2</v>
      </c>
      <c r="AU5" t="s">
        <v>1116</v>
      </c>
      <c r="AV5">
        <v>0.98869204838175617</v>
      </c>
      <c r="BE5" s="2">
        <v>2</v>
      </c>
      <c r="BF5">
        <v>7.5704706167079072</v>
      </c>
      <c r="BG5">
        <v>1</v>
      </c>
      <c r="BH5">
        <v>0</v>
      </c>
      <c r="BI5">
        <v>0</v>
      </c>
      <c r="BJ5">
        <v>0</v>
      </c>
      <c r="BK5">
        <v>0</v>
      </c>
      <c r="BL5">
        <v>0</v>
      </c>
      <c r="BM5">
        <v>0</v>
      </c>
      <c r="BN5">
        <v>0</v>
      </c>
      <c r="BO5">
        <v>0</v>
      </c>
      <c r="BP5">
        <v>0</v>
      </c>
      <c r="BQ5">
        <v>0</v>
      </c>
      <c r="BR5">
        <v>0</v>
      </c>
      <c r="BS5">
        <v>0</v>
      </c>
      <c r="BT5">
        <v>5.5249642304033397</v>
      </c>
      <c r="BU5">
        <v>2</v>
      </c>
      <c r="BW5" t="s">
        <v>1116</v>
      </c>
      <c r="BX5">
        <v>0.9959944997887541</v>
      </c>
      <c r="CG5" s="2">
        <v>2</v>
      </c>
      <c r="CH5">
        <v>7.5704706167079072</v>
      </c>
      <c r="CI5">
        <v>1</v>
      </c>
      <c r="CJ5">
        <v>0</v>
      </c>
      <c r="CK5">
        <v>0</v>
      </c>
      <c r="CL5">
        <v>0</v>
      </c>
      <c r="CM5">
        <v>0</v>
      </c>
      <c r="CN5">
        <v>0</v>
      </c>
      <c r="CO5">
        <v>0</v>
      </c>
      <c r="CP5">
        <v>0</v>
      </c>
      <c r="CQ5">
        <v>0</v>
      </c>
      <c r="CR5">
        <v>0</v>
      </c>
      <c r="CS5">
        <v>8.0397196562341531</v>
      </c>
      <c r="CT5">
        <v>6.1585801739098329</v>
      </c>
      <c r="CU5">
        <v>5.5249642304033397</v>
      </c>
      <c r="CV5">
        <v>2</v>
      </c>
      <c r="CX5" t="s">
        <v>1116</v>
      </c>
      <c r="CY5">
        <v>0.99741522842396291</v>
      </c>
    </row>
    <row r="6" spans="1:107" x14ac:dyDescent="0.2">
      <c r="A6" s="2">
        <v>3</v>
      </c>
      <c r="B6">
        <v>7.5575546529118602</v>
      </c>
      <c r="C6">
        <v>1</v>
      </c>
      <c r="D6">
        <v>0</v>
      </c>
      <c r="E6">
        <v>0</v>
      </c>
      <c r="F6">
        <v>0</v>
      </c>
      <c r="G6">
        <v>0</v>
      </c>
      <c r="H6">
        <v>0</v>
      </c>
      <c r="I6">
        <v>0</v>
      </c>
      <c r="J6">
        <v>0</v>
      </c>
      <c r="K6">
        <v>0</v>
      </c>
      <c r="L6">
        <v>0</v>
      </c>
      <c r="M6">
        <v>0</v>
      </c>
      <c r="N6">
        <v>0</v>
      </c>
      <c r="O6">
        <v>0</v>
      </c>
      <c r="P6">
        <v>8.062312555540764</v>
      </c>
      <c r="Q6">
        <v>3</v>
      </c>
      <c r="S6" t="s">
        <v>1116</v>
      </c>
      <c r="T6">
        <v>0.98847921519604853</v>
      </c>
      <c r="AC6" s="2">
        <v>3</v>
      </c>
      <c r="AD6">
        <v>7.5575546529118602</v>
      </c>
      <c r="AE6">
        <v>1</v>
      </c>
      <c r="AF6">
        <v>0</v>
      </c>
      <c r="AG6">
        <v>0</v>
      </c>
      <c r="AH6">
        <v>0</v>
      </c>
      <c r="AI6">
        <v>0</v>
      </c>
      <c r="AJ6">
        <v>0</v>
      </c>
      <c r="AK6">
        <v>0</v>
      </c>
      <c r="AL6">
        <v>0</v>
      </c>
      <c r="AM6">
        <v>0</v>
      </c>
      <c r="AN6">
        <v>0</v>
      </c>
      <c r="AO6">
        <v>0</v>
      </c>
      <c r="AP6">
        <v>0</v>
      </c>
      <c r="AQ6">
        <v>0</v>
      </c>
      <c r="AR6">
        <v>6.190840608626992</v>
      </c>
      <c r="AS6">
        <v>3</v>
      </c>
      <c r="AU6" t="s">
        <v>1117</v>
      </c>
      <c r="AV6">
        <v>0.97751196653331296</v>
      </c>
      <c r="BE6" s="2">
        <v>3</v>
      </c>
      <c r="BF6">
        <v>7.5575546529118602</v>
      </c>
      <c r="BG6">
        <v>1</v>
      </c>
      <c r="BH6">
        <v>0</v>
      </c>
      <c r="BI6">
        <v>0</v>
      </c>
      <c r="BJ6">
        <v>0</v>
      </c>
      <c r="BK6">
        <v>0</v>
      </c>
      <c r="BL6">
        <v>0</v>
      </c>
      <c r="BM6">
        <v>0</v>
      </c>
      <c r="BN6">
        <v>0</v>
      </c>
      <c r="BO6">
        <v>0</v>
      </c>
      <c r="BP6">
        <v>0</v>
      </c>
      <c r="BQ6">
        <v>0</v>
      </c>
      <c r="BR6">
        <v>0</v>
      </c>
      <c r="BS6">
        <v>0</v>
      </c>
      <c r="BT6">
        <v>5.5653911548484993</v>
      </c>
      <c r="BU6">
        <v>3</v>
      </c>
      <c r="BW6" t="s">
        <v>1117</v>
      </c>
      <c r="BX6">
        <v>0.99200504360945041</v>
      </c>
      <c r="CG6" s="2">
        <v>3</v>
      </c>
      <c r="CH6">
        <v>7.5575546529118602</v>
      </c>
      <c r="CI6">
        <v>1</v>
      </c>
      <c r="CJ6">
        <v>0</v>
      </c>
      <c r="CK6">
        <v>0</v>
      </c>
      <c r="CL6">
        <v>0</v>
      </c>
      <c r="CM6">
        <v>0</v>
      </c>
      <c r="CN6">
        <v>0</v>
      </c>
      <c r="CO6">
        <v>0</v>
      </c>
      <c r="CP6">
        <v>0</v>
      </c>
      <c r="CQ6">
        <v>0</v>
      </c>
      <c r="CR6">
        <v>0</v>
      </c>
      <c r="CS6">
        <v>8.062312555540764</v>
      </c>
      <c r="CT6">
        <v>6.190840608626992</v>
      </c>
      <c r="CU6">
        <v>5.5653911548484993</v>
      </c>
      <c r="CV6">
        <v>3</v>
      </c>
      <c r="CX6" t="s">
        <v>1117</v>
      </c>
      <c r="CY6">
        <v>0.9948371378920261</v>
      </c>
    </row>
    <row r="7" spans="1:107" x14ac:dyDescent="0.2">
      <c r="A7" s="2">
        <v>4</v>
      </c>
      <c r="B7">
        <v>7.5767030289725392</v>
      </c>
      <c r="C7">
        <v>1</v>
      </c>
      <c r="D7">
        <v>0</v>
      </c>
      <c r="E7">
        <v>0</v>
      </c>
      <c r="F7">
        <v>0</v>
      </c>
      <c r="G7">
        <v>0</v>
      </c>
      <c r="H7">
        <v>0</v>
      </c>
      <c r="I7">
        <v>0</v>
      </c>
      <c r="J7">
        <v>0</v>
      </c>
      <c r="K7">
        <v>0</v>
      </c>
      <c r="L7">
        <v>0</v>
      </c>
      <c r="M7">
        <v>0</v>
      </c>
      <c r="N7">
        <v>0</v>
      </c>
      <c r="O7">
        <v>0</v>
      </c>
      <c r="P7">
        <v>8.0915913729878088</v>
      </c>
      <c r="Q7">
        <v>4</v>
      </c>
      <c r="S7" t="s">
        <v>1117</v>
      </c>
      <c r="T7">
        <v>0.97709115887459608</v>
      </c>
      <c r="AC7" s="2">
        <v>4</v>
      </c>
      <c r="AD7">
        <v>7.5767030289725392</v>
      </c>
      <c r="AE7">
        <v>1</v>
      </c>
      <c r="AF7">
        <v>0</v>
      </c>
      <c r="AG7">
        <v>0</v>
      </c>
      <c r="AH7">
        <v>0</v>
      </c>
      <c r="AI7">
        <v>0</v>
      </c>
      <c r="AJ7">
        <v>0</v>
      </c>
      <c r="AK7">
        <v>0</v>
      </c>
      <c r="AL7">
        <v>0</v>
      </c>
      <c r="AM7">
        <v>0</v>
      </c>
      <c r="AN7">
        <v>0</v>
      </c>
      <c r="AO7">
        <v>0</v>
      </c>
      <c r="AP7">
        <v>0</v>
      </c>
      <c r="AQ7">
        <v>0</v>
      </c>
      <c r="AR7">
        <v>6.2285728680875581</v>
      </c>
      <c r="AS7">
        <v>4</v>
      </c>
      <c r="AU7" t="s">
        <v>1118</v>
      </c>
      <c r="AV7" s="73">
        <v>0.97711418292246344</v>
      </c>
      <c r="BE7" s="2">
        <v>4</v>
      </c>
      <c r="BF7">
        <v>7.5767030289725392</v>
      </c>
      <c r="BG7">
        <v>1</v>
      </c>
      <c r="BH7">
        <v>0</v>
      </c>
      <c r="BI7">
        <v>0</v>
      </c>
      <c r="BJ7">
        <v>0</v>
      </c>
      <c r="BK7">
        <v>0</v>
      </c>
      <c r="BL7">
        <v>0</v>
      </c>
      <c r="BM7">
        <v>0</v>
      </c>
      <c r="BN7">
        <v>0</v>
      </c>
      <c r="BO7">
        <v>0</v>
      </c>
      <c r="BP7">
        <v>0</v>
      </c>
      <c r="BQ7">
        <v>0</v>
      </c>
      <c r="BR7">
        <v>0</v>
      </c>
      <c r="BS7">
        <v>0</v>
      </c>
      <c r="BT7">
        <v>5.6061507704850948</v>
      </c>
      <c r="BU7">
        <v>4</v>
      </c>
      <c r="BW7" t="s">
        <v>1118</v>
      </c>
      <c r="BX7" s="74">
        <v>0.99186362339027789</v>
      </c>
      <c r="CG7" s="2">
        <v>4</v>
      </c>
      <c r="CH7">
        <v>7.5767030289725392</v>
      </c>
      <c r="CI7">
        <v>1</v>
      </c>
      <c r="CJ7">
        <v>0</v>
      </c>
      <c r="CK7">
        <v>0</v>
      </c>
      <c r="CL7">
        <v>0</v>
      </c>
      <c r="CM7">
        <v>0</v>
      </c>
      <c r="CN7">
        <v>0</v>
      </c>
      <c r="CO7">
        <v>0</v>
      </c>
      <c r="CP7">
        <v>0</v>
      </c>
      <c r="CQ7">
        <v>0</v>
      </c>
      <c r="CR7">
        <v>0</v>
      </c>
      <c r="CS7">
        <v>8.0915913729878088</v>
      </c>
      <c r="CT7">
        <v>6.2285728680875581</v>
      </c>
      <c r="CU7">
        <v>5.6061507704850948</v>
      </c>
      <c r="CV7">
        <v>4</v>
      </c>
      <c r="CX7" t="s">
        <v>1118</v>
      </c>
      <c r="CY7" s="74">
        <v>0.99475200235667671</v>
      </c>
    </row>
    <row r="8" spans="1:107" x14ac:dyDescent="0.2">
      <c r="A8" s="2">
        <v>5</v>
      </c>
      <c r="B8">
        <v>7.8134717242218414</v>
      </c>
      <c r="C8">
        <v>1</v>
      </c>
      <c r="D8">
        <v>0</v>
      </c>
      <c r="E8">
        <v>0</v>
      </c>
      <c r="F8">
        <v>0</v>
      </c>
      <c r="G8">
        <v>0</v>
      </c>
      <c r="H8">
        <v>0</v>
      </c>
      <c r="I8">
        <v>0</v>
      </c>
      <c r="J8">
        <v>0</v>
      </c>
      <c r="K8">
        <v>0</v>
      </c>
      <c r="L8">
        <v>0</v>
      </c>
      <c r="M8">
        <v>0</v>
      </c>
      <c r="N8">
        <v>0</v>
      </c>
      <c r="O8">
        <v>0</v>
      </c>
      <c r="P8">
        <v>8.125557228795941</v>
      </c>
      <c r="Q8">
        <v>5</v>
      </c>
      <c r="S8" t="s">
        <v>1118</v>
      </c>
      <c r="T8" s="74">
        <v>0.97672006533584765</v>
      </c>
      <c r="AC8" s="2">
        <v>5</v>
      </c>
      <c r="AD8">
        <v>7.8134717242218414</v>
      </c>
      <c r="AE8">
        <v>1</v>
      </c>
      <c r="AF8">
        <v>0</v>
      </c>
      <c r="AG8">
        <v>0</v>
      </c>
      <c r="AH8">
        <v>0</v>
      </c>
      <c r="AI8">
        <v>0</v>
      </c>
      <c r="AJ8">
        <v>0</v>
      </c>
      <c r="AK8">
        <v>0</v>
      </c>
      <c r="AL8">
        <v>0</v>
      </c>
      <c r="AM8">
        <v>0</v>
      </c>
      <c r="AN8">
        <v>0</v>
      </c>
      <c r="AO8">
        <v>0</v>
      </c>
      <c r="AP8">
        <v>0</v>
      </c>
      <c r="AQ8">
        <v>0</v>
      </c>
      <c r="AR8">
        <v>6.2690870341746239</v>
      </c>
      <c r="AS8">
        <v>5</v>
      </c>
      <c r="AU8" t="s">
        <v>1119</v>
      </c>
      <c r="AV8">
        <v>0.17227207425569965</v>
      </c>
      <c r="BE8" s="2">
        <v>5</v>
      </c>
      <c r="BF8">
        <v>7.8134717242218414</v>
      </c>
      <c r="BG8">
        <v>1</v>
      </c>
      <c r="BH8">
        <v>0</v>
      </c>
      <c r="BI8">
        <v>0</v>
      </c>
      <c r="BJ8">
        <v>0</v>
      </c>
      <c r="BK8">
        <v>0</v>
      </c>
      <c r="BL8">
        <v>0</v>
      </c>
      <c r="BM8">
        <v>0</v>
      </c>
      <c r="BN8">
        <v>0</v>
      </c>
      <c r="BO8">
        <v>0</v>
      </c>
      <c r="BP8">
        <v>0</v>
      </c>
      <c r="BQ8">
        <v>0</v>
      </c>
      <c r="BR8">
        <v>0</v>
      </c>
      <c r="BS8">
        <v>0</v>
      </c>
      <c r="BT8">
        <v>5.6472323666250723</v>
      </c>
      <c r="BU8">
        <v>5</v>
      </c>
      <c r="BW8" t="s">
        <v>1119</v>
      </c>
      <c r="BX8">
        <v>0.10271815096490301</v>
      </c>
      <c r="CG8" s="2">
        <v>5</v>
      </c>
      <c r="CH8">
        <v>7.8134717242218414</v>
      </c>
      <c r="CI8">
        <v>1</v>
      </c>
      <c r="CJ8">
        <v>0</v>
      </c>
      <c r="CK8">
        <v>0</v>
      </c>
      <c r="CL8">
        <v>0</v>
      </c>
      <c r="CM8">
        <v>0</v>
      </c>
      <c r="CN8">
        <v>0</v>
      </c>
      <c r="CO8">
        <v>0</v>
      </c>
      <c r="CP8">
        <v>0</v>
      </c>
      <c r="CQ8">
        <v>0</v>
      </c>
      <c r="CR8">
        <v>0</v>
      </c>
      <c r="CS8">
        <v>8.125557228795941</v>
      </c>
      <c r="CT8">
        <v>6.2690870341746239</v>
      </c>
      <c r="CU8">
        <v>5.6472323666250723</v>
      </c>
      <c r="CV8">
        <v>5</v>
      </c>
      <c r="CX8" t="s">
        <v>1119</v>
      </c>
      <c r="CY8">
        <v>8.2495163456496462E-2</v>
      </c>
    </row>
    <row r="9" spans="1:107" ht="17" thickBot="1" x14ac:dyDescent="0.25">
      <c r="A9" s="2">
        <v>6</v>
      </c>
      <c r="B9">
        <v>7.8111016428011197</v>
      </c>
      <c r="C9">
        <v>1</v>
      </c>
      <c r="D9">
        <v>0</v>
      </c>
      <c r="E9">
        <v>0</v>
      </c>
      <c r="F9">
        <v>0</v>
      </c>
      <c r="G9">
        <v>0</v>
      </c>
      <c r="H9">
        <v>0</v>
      </c>
      <c r="I9">
        <v>0</v>
      </c>
      <c r="J9">
        <v>0</v>
      </c>
      <c r="K9">
        <v>0</v>
      </c>
      <c r="L9">
        <v>0</v>
      </c>
      <c r="M9">
        <v>0</v>
      </c>
      <c r="N9">
        <v>0</v>
      </c>
      <c r="O9">
        <v>0</v>
      </c>
      <c r="P9">
        <v>8.1627975367365018</v>
      </c>
      <c r="Q9">
        <v>6</v>
      </c>
      <c r="S9" t="s">
        <v>1119</v>
      </c>
      <c r="T9">
        <v>0.17241415215477199</v>
      </c>
      <c r="AC9" s="2">
        <v>6</v>
      </c>
      <c r="AD9">
        <v>7.8111016428011197</v>
      </c>
      <c r="AE9">
        <v>1</v>
      </c>
      <c r="AF9">
        <v>0</v>
      </c>
      <c r="AG9">
        <v>0</v>
      </c>
      <c r="AH9">
        <v>0</v>
      </c>
      <c r="AI9">
        <v>0</v>
      </c>
      <c r="AJ9">
        <v>0</v>
      </c>
      <c r="AK9">
        <v>0</v>
      </c>
      <c r="AL9">
        <v>0</v>
      </c>
      <c r="AM9">
        <v>0</v>
      </c>
      <c r="AN9">
        <v>0</v>
      </c>
      <c r="AO9">
        <v>0</v>
      </c>
      <c r="AP9">
        <v>0</v>
      </c>
      <c r="AQ9">
        <v>0</v>
      </c>
      <c r="AR9">
        <v>6.311066807087176</v>
      </c>
      <c r="AS9">
        <v>6</v>
      </c>
      <c r="AU9" s="4" t="s">
        <v>1120</v>
      </c>
      <c r="AV9" s="4">
        <v>864</v>
      </c>
      <c r="BE9" s="2">
        <v>6</v>
      </c>
      <c r="BF9">
        <v>7.8111016428011197</v>
      </c>
      <c r="BG9">
        <v>1</v>
      </c>
      <c r="BH9">
        <v>0</v>
      </c>
      <c r="BI9">
        <v>0</v>
      </c>
      <c r="BJ9">
        <v>0</v>
      </c>
      <c r="BK9">
        <v>0</v>
      </c>
      <c r="BL9">
        <v>0</v>
      </c>
      <c r="BM9">
        <v>0</v>
      </c>
      <c r="BN9">
        <v>0</v>
      </c>
      <c r="BO9">
        <v>0</v>
      </c>
      <c r="BP9">
        <v>0</v>
      </c>
      <c r="BQ9">
        <v>0</v>
      </c>
      <c r="BR9">
        <v>0</v>
      </c>
      <c r="BS9">
        <v>0</v>
      </c>
      <c r="BT9">
        <v>5.6886253767756321</v>
      </c>
      <c r="BU9">
        <v>6</v>
      </c>
      <c r="BW9" s="4" t="s">
        <v>1120</v>
      </c>
      <c r="BX9" s="4">
        <v>864</v>
      </c>
      <c r="CG9" s="2">
        <v>6</v>
      </c>
      <c r="CH9">
        <v>7.8111016428011197</v>
      </c>
      <c r="CI9">
        <v>1</v>
      </c>
      <c r="CJ9">
        <v>0</v>
      </c>
      <c r="CK9">
        <v>0</v>
      </c>
      <c r="CL9">
        <v>0</v>
      </c>
      <c r="CM9">
        <v>0</v>
      </c>
      <c r="CN9">
        <v>0</v>
      </c>
      <c r="CO9">
        <v>0</v>
      </c>
      <c r="CP9">
        <v>0</v>
      </c>
      <c r="CQ9">
        <v>0</v>
      </c>
      <c r="CR9">
        <v>0</v>
      </c>
      <c r="CS9">
        <v>8.1627975367365018</v>
      </c>
      <c r="CT9">
        <v>6.311066807087176</v>
      </c>
      <c r="CU9">
        <v>5.6886253767756321</v>
      </c>
      <c r="CV9">
        <v>6</v>
      </c>
      <c r="CX9" s="4" t="s">
        <v>1120</v>
      </c>
      <c r="CY9" s="4">
        <v>864</v>
      </c>
    </row>
    <row r="10" spans="1:107" ht="17" thickBot="1" x14ac:dyDescent="0.25">
      <c r="A10" s="2">
        <v>7</v>
      </c>
      <c r="B10">
        <v>7.8172123714674679</v>
      </c>
      <c r="C10">
        <v>1</v>
      </c>
      <c r="D10">
        <v>0</v>
      </c>
      <c r="E10">
        <v>0</v>
      </c>
      <c r="F10">
        <v>0</v>
      </c>
      <c r="G10">
        <v>0</v>
      </c>
      <c r="H10">
        <v>0</v>
      </c>
      <c r="I10">
        <v>0</v>
      </c>
      <c r="J10">
        <v>0</v>
      </c>
      <c r="K10">
        <v>0</v>
      </c>
      <c r="L10">
        <v>0</v>
      </c>
      <c r="M10">
        <v>0</v>
      </c>
      <c r="N10">
        <v>0</v>
      </c>
      <c r="O10">
        <v>0</v>
      </c>
      <c r="P10">
        <v>8.2023293254543042</v>
      </c>
      <c r="Q10">
        <v>7</v>
      </c>
      <c r="S10" s="4" t="s">
        <v>1120</v>
      </c>
      <c r="T10" s="4">
        <v>942</v>
      </c>
      <c r="AC10" s="2">
        <v>7</v>
      </c>
      <c r="AD10">
        <v>7.8172123714674679</v>
      </c>
      <c r="AE10">
        <v>1</v>
      </c>
      <c r="AF10">
        <v>0</v>
      </c>
      <c r="AG10">
        <v>0</v>
      </c>
      <c r="AH10">
        <v>0</v>
      </c>
      <c r="AI10">
        <v>0</v>
      </c>
      <c r="AJ10">
        <v>0</v>
      </c>
      <c r="AK10">
        <v>0</v>
      </c>
      <c r="AL10">
        <v>0</v>
      </c>
      <c r="AM10">
        <v>0</v>
      </c>
      <c r="AN10">
        <v>0</v>
      </c>
      <c r="AO10">
        <v>0</v>
      </c>
      <c r="AP10">
        <v>0</v>
      </c>
      <c r="AQ10">
        <v>0</v>
      </c>
      <c r="AR10">
        <v>6.3538713741270625</v>
      </c>
      <c r="AS10">
        <v>7</v>
      </c>
      <c r="BE10" s="2">
        <v>7</v>
      </c>
      <c r="BF10">
        <v>7.8172123714674679</v>
      </c>
      <c r="BG10">
        <v>1</v>
      </c>
      <c r="BH10">
        <v>0</v>
      </c>
      <c r="BI10">
        <v>0</v>
      </c>
      <c r="BJ10">
        <v>0</v>
      </c>
      <c r="BK10">
        <v>0</v>
      </c>
      <c r="BL10">
        <v>0</v>
      </c>
      <c r="BM10">
        <v>0</v>
      </c>
      <c r="BN10">
        <v>0</v>
      </c>
      <c r="BO10">
        <v>0</v>
      </c>
      <c r="BP10">
        <v>0</v>
      </c>
      <c r="BQ10">
        <v>0</v>
      </c>
      <c r="BR10">
        <v>0</v>
      </c>
      <c r="BS10">
        <v>0</v>
      </c>
      <c r="BT10">
        <v>5.7303193936486965</v>
      </c>
      <c r="BU10">
        <v>7</v>
      </c>
      <c r="CG10" s="2">
        <v>7</v>
      </c>
      <c r="CH10">
        <v>7.8172123714674679</v>
      </c>
      <c r="CI10">
        <v>1</v>
      </c>
      <c r="CJ10">
        <v>0</v>
      </c>
      <c r="CK10">
        <v>0</v>
      </c>
      <c r="CL10">
        <v>0</v>
      </c>
      <c r="CM10">
        <v>0</v>
      </c>
      <c r="CN10">
        <v>0</v>
      </c>
      <c r="CO10">
        <v>0</v>
      </c>
      <c r="CP10">
        <v>0</v>
      </c>
      <c r="CQ10">
        <v>0</v>
      </c>
      <c r="CR10">
        <v>0</v>
      </c>
      <c r="CS10">
        <v>8.2023293254543042</v>
      </c>
      <c r="CT10">
        <v>6.3538713741270625</v>
      </c>
      <c r="CU10">
        <v>5.7303193936486965</v>
      </c>
      <c r="CV10">
        <v>7</v>
      </c>
    </row>
    <row r="11" spans="1:107" ht="17" thickBot="1" x14ac:dyDescent="0.25">
      <c r="A11" s="2">
        <v>8</v>
      </c>
      <c r="B11">
        <v>7.722716219689878</v>
      </c>
      <c r="C11">
        <v>1</v>
      </c>
      <c r="D11">
        <v>0</v>
      </c>
      <c r="E11">
        <v>0</v>
      </c>
      <c r="F11">
        <v>0</v>
      </c>
      <c r="G11">
        <v>0</v>
      </c>
      <c r="H11">
        <v>0</v>
      </c>
      <c r="I11">
        <v>0</v>
      </c>
      <c r="J11">
        <v>0</v>
      </c>
      <c r="K11">
        <v>0</v>
      </c>
      <c r="L11">
        <v>0</v>
      </c>
      <c r="M11">
        <v>0</v>
      </c>
      <c r="N11">
        <v>0</v>
      </c>
      <c r="O11">
        <v>0</v>
      </c>
      <c r="P11">
        <v>8.2434753508595513</v>
      </c>
      <c r="Q11">
        <v>8</v>
      </c>
      <c r="AC11" s="2">
        <v>8</v>
      </c>
      <c r="AD11">
        <v>7.722716219689878</v>
      </c>
      <c r="AE11">
        <v>1</v>
      </c>
      <c r="AF11">
        <v>0</v>
      </c>
      <c r="AG11">
        <v>0</v>
      </c>
      <c r="AH11">
        <v>0</v>
      </c>
      <c r="AI11">
        <v>0</v>
      </c>
      <c r="AJ11">
        <v>0</v>
      </c>
      <c r="AK11">
        <v>0</v>
      </c>
      <c r="AL11">
        <v>0</v>
      </c>
      <c r="AM11">
        <v>0</v>
      </c>
      <c r="AN11">
        <v>0</v>
      </c>
      <c r="AO11">
        <v>0</v>
      </c>
      <c r="AP11">
        <v>0</v>
      </c>
      <c r="AQ11">
        <v>0</v>
      </c>
      <c r="AR11">
        <v>6.3971878497787804</v>
      </c>
      <c r="AS11">
        <v>8</v>
      </c>
      <c r="AU11" t="s">
        <v>1121</v>
      </c>
      <c r="BE11" s="2">
        <v>8</v>
      </c>
      <c r="BF11">
        <v>7.722716219689878</v>
      </c>
      <c r="BG11">
        <v>1</v>
      </c>
      <c r="BH11">
        <v>0</v>
      </c>
      <c r="BI11">
        <v>0</v>
      </c>
      <c r="BJ11">
        <v>0</v>
      </c>
      <c r="BK11">
        <v>0</v>
      </c>
      <c r="BL11">
        <v>0</v>
      </c>
      <c r="BM11">
        <v>0</v>
      </c>
      <c r="BN11">
        <v>0</v>
      </c>
      <c r="BO11">
        <v>0</v>
      </c>
      <c r="BP11">
        <v>0</v>
      </c>
      <c r="BQ11">
        <v>0</v>
      </c>
      <c r="BR11">
        <v>0</v>
      </c>
      <c r="BS11">
        <v>0</v>
      </c>
      <c r="BT11">
        <v>5.7723041826355876</v>
      </c>
      <c r="BU11">
        <v>8</v>
      </c>
      <c r="BW11" t="s">
        <v>1121</v>
      </c>
      <c r="CG11" s="2">
        <v>8</v>
      </c>
      <c r="CH11">
        <v>7.722716219689878</v>
      </c>
      <c r="CI11">
        <v>1</v>
      </c>
      <c r="CJ11">
        <v>0</v>
      </c>
      <c r="CK11">
        <v>0</v>
      </c>
      <c r="CL11">
        <v>0</v>
      </c>
      <c r="CM11">
        <v>0</v>
      </c>
      <c r="CN11">
        <v>0</v>
      </c>
      <c r="CO11">
        <v>0</v>
      </c>
      <c r="CP11">
        <v>0</v>
      </c>
      <c r="CQ11">
        <v>0</v>
      </c>
      <c r="CR11">
        <v>0</v>
      </c>
      <c r="CS11">
        <v>8.2434753508595513</v>
      </c>
      <c r="CT11">
        <v>6.3971878497787804</v>
      </c>
      <c r="CU11">
        <v>5.7723041826355876</v>
      </c>
      <c r="CV11">
        <v>8</v>
      </c>
      <c r="CX11" t="s">
        <v>1121</v>
      </c>
    </row>
    <row r="12" spans="1:107" ht="17" thickBot="1" x14ac:dyDescent="0.25">
      <c r="A12" s="2">
        <v>9</v>
      </c>
      <c r="B12">
        <v>7.8331829433319724</v>
      </c>
      <c r="C12">
        <v>1</v>
      </c>
      <c r="D12">
        <v>0</v>
      </c>
      <c r="E12">
        <v>0</v>
      </c>
      <c r="F12">
        <v>0</v>
      </c>
      <c r="G12">
        <v>0</v>
      </c>
      <c r="H12">
        <v>0</v>
      </c>
      <c r="I12">
        <v>0</v>
      </c>
      <c r="J12">
        <v>0</v>
      </c>
      <c r="K12">
        <v>0</v>
      </c>
      <c r="L12">
        <v>0</v>
      </c>
      <c r="M12">
        <v>0</v>
      </c>
      <c r="N12">
        <v>0</v>
      </c>
      <c r="O12">
        <v>0</v>
      </c>
      <c r="P12">
        <v>8.2857717741819279</v>
      </c>
      <c r="Q12">
        <v>9</v>
      </c>
      <c r="S12" t="s">
        <v>1121</v>
      </c>
      <c r="AC12" s="2">
        <v>9</v>
      </c>
      <c r="AD12">
        <v>7.8331829433319724</v>
      </c>
      <c r="AE12">
        <v>1</v>
      </c>
      <c r="AF12">
        <v>0</v>
      </c>
      <c r="AG12">
        <v>0</v>
      </c>
      <c r="AH12">
        <v>0</v>
      </c>
      <c r="AI12">
        <v>0</v>
      </c>
      <c r="AJ12">
        <v>0</v>
      </c>
      <c r="AK12">
        <v>0</v>
      </c>
      <c r="AL12">
        <v>0</v>
      </c>
      <c r="AM12">
        <v>0</v>
      </c>
      <c r="AN12">
        <v>0</v>
      </c>
      <c r="AO12">
        <v>0</v>
      </c>
      <c r="AP12">
        <v>0</v>
      </c>
      <c r="AQ12">
        <v>0</v>
      </c>
      <c r="AR12">
        <v>6.4408615932643398</v>
      </c>
      <c r="AS12">
        <v>9</v>
      </c>
      <c r="AU12" s="1"/>
      <c r="AV12" s="1" t="s">
        <v>1122</v>
      </c>
      <c r="AW12" s="1" t="s">
        <v>1123</v>
      </c>
      <c r="AX12" s="1" t="s">
        <v>1124</v>
      </c>
      <c r="AY12" s="1" t="s">
        <v>1125</v>
      </c>
      <c r="AZ12" s="1" t="s">
        <v>1126</v>
      </c>
      <c r="BE12" s="2">
        <v>9</v>
      </c>
      <c r="BF12">
        <v>7.8331829433319724</v>
      </c>
      <c r="BG12">
        <v>1</v>
      </c>
      <c r="BH12">
        <v>0</v>
      </c>
      <c r="BI12">
        <v>0</v>
      </c>
      <c r="BJ12">
        <v>0</v>
      </c>
      <c r="BK12">
        <v>0</v>
      </c>
      <c r="BL12">
        <v>0</v>
      </c>
      <c r="BM12">
        <v>0</v>
      </c>
      <c r="BN12">
        <v>0</v>
      </c>
      <c r="BO12">
        <v>0</v>
      </c>
      <c r="BP12">
        <v>0</v>
      </c>
      <c r="BQ12">
        <v>0</v>
      </c>
      <c r="BR12">
        <v>0</v>
      </c>
      <c r="BS12">
        <v>0</v>
      </c>
      <c r="BT12">
        <v>5.8145696937914746</v>
      </c>
      <c r="BU12">
        <v>9</v>
      </c>
      <c r="BW12" s="1"/>
      <c r="BX12" s="1" t="s">
        <v>1122</v>
      </c>
      <c r="BY12" s="1" t="s">
        <v>1123</v>
      </c>
      <c r="BZ12" s="1" t="s">
        <v>1124</v>
      </c>
      <c r="CA12" s="1" t="s">
        <v>1125</v>
      </c>
      <c r="CB12" s="1" t="s">
        <v>1126</v>
      </c>
      <c r="CG12" s="2">
        <v>9</v>
      </c>
      <c r="CH12">
        <v>7.8331829433319724</v>
      </c>
      <c r="CI12">
        <v>1</v>
      </c>
      <c r="CJ12">
        <v>0</v>
      </c>
      <c r="CK12">
        <v>0</v>
      </c>
      <c r="CL12">
        <v>0</v>
      </c>
      <c r="CM12">
        <v>0</v>
      </c>
      <c r="CN12">
        <v>0</v>
      </c>
      <c r="CO12">
        <v>0</v>
      </c>
      <c r="CP12">
        <v>0</v>
      </c>
      <c r="CQ12">
        <v>0</v>
      </c>
      <c r="CR12">
        <v>0</v>
      </c>
      <c r="CS12">
        <v>8.2857717741819279</v>
      </c>
      <c r="CT12">
        <v>6.4408615932643398</v>
      </c>
      <c r="CU12">
        <v>5.8145696937914746</v>
      </c>
      <c r="CV12">
        <v>9</v>
      </c>
      <c r="CX12" s="1"/>
      <c r="CY12" s="1" t="s">
        <v>1122</v>
      </c>
      <c r="CZ12" s="1" t="s">
        <v>1123</v>
      </c>
      <c r="DA12" s="1" t="s">
        <v>1124</v>
      </c>
      <c r="DB12" s="1" t="s">
        <v>1125</v>
      </c>
      <c r="DC12" s="1" t="s">
        <v>1126</v>
      </c>
    </row>
    <row r="13" spans="1:107" x14ac:dyDescent="0.2">
      <c r="A13" s="2">
        <v>10</v>
      </c>
      <c r="B13">
        <v>7.7081866708683755</v>
      </c>
      <c r="C13">
        <v>1</v>
      </c>
      <c r="D13">
        <v>0</v>
      </c>
      <c r="E13">
        <v>0</v>
      </c>
      <c r="F13">
        <v>0</v>
      </c>
      <c r="G13">
        <v>0</v>
      </c>
      <c r="H13">
        <v>0</v>
      </c>
      <c r="I13">
        <v>0</v>
      </c>
      <c r="J13">
        <v>0</v>
      </c>
      <c r="K13">
        <v>0</v>
      </c>
      <c r="L13">
        <v>0</v>
      </c>
      <c r="M13">
        <v>0</v>
      </c>
      <c r="N13">
        <v>0</v>
      </c>
      <c r="O13">
        <v>0</v>
      </c>
      <c r="P13">
        <v>8.3289018233510017</v>
      </c>
      <c r="Q13">
        <v>10</v>
      </c>
      <c r="S13" s="1"/>
      <c r="T13" s="1" t="s">
        <v>1122</v>
      </c>
      <c r="U13" s="1" t="s">
        <v>1123</v>
      </c>
      <c r="V13" s="1" t="s">
        <v>1124</v>
      </c>
      <c r="W13" s="1" t="s">
        <v>1125</v>
      </c>
      <c r="X13" s="1" t="s">
        <v>1126</v>
      </c>
      <c r="AC13" s="2">
        <v>10</v>
      </c>
      <c r="AD13">
        <v>7.7081866708683755</v>
      </c>
      <c r="AE13">
        <v>1</v>
      </c>
      <c r="AF13">
        <v>0</v>
      </c>
      <c r="AG13">
        <v>0</v>
      </c>
      <c r="AH13">
        <v>0</v>
      </c>
      <c r="AI13">
        <v>0</v>
      </c>
      <c r="AJ13">
        <v>0</v>
      </c>
      <c r="AK13">
        <v>0</v>
      </c>
      <c r="AL13">
        <v>0</v>
      </c>
      <c r="AM13">
        <v>0</v>
      </c>
      <c r="AN13">
        <v>0</v>
      </c>
      <c r="AO13">
        <v>0</v>
      </c>
      <c r="AP13">
        <v>0</v>
      </c>
      <c r="AQ13">
        <v>0</v>
      </c>
      <c r="AR13">
        <v>6.4848141455256156</v>
      </c>
      <c r="AS13">
        <v>10</v>
      </c>
      <c r="AU13" t="s">
        <v>1127</v>
      </c>
      <c r="AV13">
        <v>15</v>
      </c>
      <c r="AW13">
        <v>1093.946849328066</v>
      </c>
      <c r="AX13">
        <v>72.929789955204399</v>
      </c>
      <c r="AY13">
        <v>2457.3962824812161</v>
      </c>
      <c r="AZ13">
        <v>0</v>
      </c>
      <c r="BE13" s="2">
        <v>10</v>
      </c>
      <c r="BF13">
        <v>7.7081866708683755</v>
      </c>
      <c r="BG13">
        <v>1</v>
      </c>
      <c r="BH13">
        <v>0</v>
      </c>
      <c r="BI13">
        <v>0</v>
      </c>
      <c r="BJ13">
        <v>0</v>
      </c>
      <c r="BK13">
        <v>0</v>
      </c>
      <c r="BL13">
        <v>0</v>
      </c>
      <c r="BM13">
        <v>0</v>
      </c>
      <c r="BN13">
        <v>0</v>
      </c>
      <c r="BO13">
        <v>0</v>
      </c>
      <c r="BP13">
        <v>0</v>
      </c>
      <c r="BQ13">
        <v>0</v>
      </c>
      <c r="BR13">
        <v>0</v>
      </c>
      <c r="BS13">
        <v>0</v>
      </c>
      <c r="BT13">
        <v>5.8571060723812201</v>
      </c>
      <c r="BU13">
        <v>10</v>
      </c>
      <c r="BW13" t="s">
        <v>1127</v>
      </c>
      <c r="BX13">
        <v>15</v>
      </c>
      <c r="BY13">
        <v>1110.1662477061104</v>
      </c>
      <c r="BZ13">
        <v>74.011083180407368</v>
      </c>
      <c r="CA13">
        <v>7014.5913322318393</v>
      </c>
      <c r="CB13">
        <v>0</v>
      </c>
      <c r="CG13" s="2">
        <v>10</v>
      </c>
      <c r="CH13">
        <v>7.7081866708683755</v>
      </c>
      <c r="CI13">
        <v>1</v>
      </c>
      <c r="CJ13">
        <v>0</v>
      </c>
      <c r="CK13">
        <v>0</v>
      </c>
      <c r="CL13">
        <v>0</v>
      </c>
      <c r="CM13">
        <v>0</v>
      </c>
      <c r="CN13">
        <v>0</v>
      </c>
      <c r="CO13">
        <v>0</v>
      </c>
      <c r="CP13">
        <v>0</v>
      </c>
      <c r="CQ13">
        <v>0</v>
      </c>
      <c r="CR13">
        <v>0</v>
      </c>
      <c r="CS13">
        <v>8.3289018233510017</v>
      </c>
      <c r="CT13">
        <v>6.4848141455256156</v>
      </c>
      <c r="CU13">
        <v>5.8571060723812201</v>
      </c>
      <c r="CV13">
        <v>10</v>
      </c>
      <c r="CX13" t="s">
        <v>1127</v>
      </c>
      <c r="CY13">
        <v>14</v>
      </c>
      <c r="CZ13">
        <v>1113.3356826833733</v>
      </c>
      <c r="DA13">
        <v>79.523977334526663</v>
      </c>
      <c r="DB13">
        <v>11685.333671882467</v>
      </c>
      <c r="DC13">
        <v>0</v>
      </c>
    </row>
    <row r="14" spans="1:107" x14ac:dyDescent="0.2">
      <c r="A14" s="2">
        <v>11</v>
      </c>
      <c r="B14">
        <v>7.8751991602729312</v>
      </c>
      <c r="C14">
        <v>1</v>
      </c>
      <c r="D14">
        <v>0</v>
      </c>
      <c r="E14">
        <v>0</v>
      </c>
      <c r="F14">
        <v>0</v>
      </c>
      <c r="G14">
        <v>0</v>
      </c>
      <c r="H14">
        <v>0</v>
      </c>
      <c r="I14">
        <v>0</v>
      </c>
      <c r="J14">
        <v>0</v>
      </c>
      <c r="K14">
        <v>0</v>
      </c>
      <c r="L14">
        <v>0</v>
      </c>
      <c r="M14">
        <v>0</v>
      </c>
      <c r="N14">
        <v>0</v>
      </c>
      <c r="O14">
        <v>0</v>
      </c>
      <c r="P14">
        <v>8.3726492197587969</v>
      </c>
      <c r="Q14">
        <v>11</v>
      </c>
      <c r="S14" t="s">
        <v>1127</v>
      </c>
      <c r="T14">
        <v>15</v>
      </c>
      <c r="U14">
        <v>1174.0558899808445</v>
      </c>
      <c r="V14">
        <v>78.270392665389636</v>
      </c>
      <c r="W14">
        <v>2633.0050427985157</v>
      </c>
      <c r="X14">
        <v>0</v>
      </c>
      <c r="AC14" s="2">
        <v>11</v>
      </c>
      <c r="AD14">
        <v>7.8751991602729312</v>
      </c>
      <c r="AE14">
        <v>1</v>
      </c>
      <c r="AF14">
        <v>0</v>
      </c>
      <c r="AG14">
        <v>0</v>
      </c>
      <c r="AH14">
        <v>0</v>
      </c>
      <c r="AI14">
        <v>0</v>
      </c>
      <c r="AJ14">
        <v>0</v>
      </c>
      <c r="AK14">
        <v>0</v>
      </c>
      <c r="AL14">
        <v>0</v>
      </c>
      <c r="AM14">
        <v>0</v>
      </c>
      <c r="AN14">
        <v>0</v>
      </c>
      <c r="AO14">
        <v>0</v>
      </c>
      <c r="AP14">
        <v>0</v>
      </c>
      <c r="AQ14">
        <v>0</v>
      </c>
      <c r="AR14">
        <v>6.5290037254305346</v>
      </c>
      <c r="AS14">
        <v>11</v>
      </c>
      <c r="AU14" t="s">
        <v>1128</v>
      </c>
      <c r="AV14">
        <v>848</v>
      </c>
      <c r="AW14">
        <v>25.166662097970381</v>
      </c>
      <c r="AX14">
        <v>2.9677667568361297E-2</v>
      </c>
      <c r="BE14" s="2">
        <v>11</v>
      </c>
      <c r="BF14">
        <v>7.8751991602729312</v>
      </c>
      <c r="BG14">
        <v>1</v>
      </c>
      <c r="BH14">
        <v>0</v>
      </c>
      <c r="BI14">
        <v>0</v>
      </c>
      <c r="BJ14">
        <v>0</v>
      </c>
      <c r="BK14">
        <v>0</v>
      </c>
      <c r="BL14">
        <v>0</v>
      </c>
      <c r="BM14">
        <v>0</v>
      </c>
      <c r="BN14">
        <v>0</v>
      </c>
      <c r="BO14">
        <v>0</v>
      </c>
      <c r="BP14">
        <v>0</v>
      </c>
      <c r="BQ14">
        <v>0</v>
      </c>
      <c r="BR14">
        <v>0</v>
      </c>
      <c r="BS14">
        <v>0</v>
      </c>
      <c r="BT14">
        <v>5.8999036680441357</v>
      </c>
      <c r="BU14">
        <v>11</v>
      </c>
      <c r="BW14" t="s">
        <v>1128</v>
      </c>
      <c r="BX14">
        <v>848</v>
      </c>
      <c r="BY14">
        <v>8.9472637199260188</v>
      </c>
      <c r="BZ14">
        <v>1.0551018537648607E-2</v>
      </c>
      <c r="CG14" s="2">
        <v>11</v>
      </c>
      <c r="CH14">
        <v>7.8751991602729312</v>
      </c>
      <c r="CI14">
        <v>1</v>
      </c>
      <c r="CJ14">
        <v>0</v>
      </c>
      <c r="CK14">
        <v>0</v>
      </c>
      <c r="CL14">
        <v>0</v>
      </c>
      <c r="CM14">
        <v>0</v>
      </c>
      <c r="CN14">
        <v>0</v>
      </c>
      <c r="CO14">
        <v>0</v>
      </c>
      <c r="CP14">
        <v>0</v>
      </c>
      <c r="CQ14">
        <v>0</v>
      </c>
      <c r="CR14">
        <v>0</v>
      </c>
      <c r="CS14">
        <v>8.3726492197587969</v>
      </c>
      <c r="CT14">
        <v>6.5290037254305346</v>
      </c>
      <c r="CU14">
        <v>5.8999036680441357</v>
      </c>
      <c r="CV14">
        <v>11</v>
      </c>
      <c r="CX14" t="s">
        <v>1128</v>
      </c>
      <c r="CY14">
        <v>849</v>
      </c>
      <c r="CZ14">
        <v>5.7778287426632442</v>
      </c>
      <c r="DA14">
        <v>6.8054519937140682E-3</v>
      </c>
    </row>
    <row r="15" spans="1:107" ht="17" thickBot="1" x14ac:dyDescent="0.25">
      <c r="A15" s="2">
        <v>12</v>
      </c>
      <c r="B15">
        <v>7.8012142124215398</v>
      </c>
      <c r="C15">
        <v>1</v>
      </c>
      <c r="D15">
        <v>0</v>
      </c>
      <c r="E15">
        <v>0</v>
      </c>
      <c r="F15">
        <v>0</v>
      </c>
      <c r="G15">
        <v>0</v>
      </c>
      <c r="H15">
        <v>0</v>
      </c>
      <c r="I15">
        <v>0</v>
      </c>
      <c r="J15">
        <v>0</v>
      </c>
      <c r="K15">
        <v>0</v>
      </c>
      <c r="L15">
        <v>0</v>
      </c>
      <c r="M15">
        <v>0</v>
      </c>
      <c r="N15">
        <v>0</v>
      </c>
      <c r="O15">
        <v>0</v>
      </c>
      <c r="P15">
        <v>8.4168659733040538</v>
      </c>
      <c r="Q15">
        <v>12</v>
      </c>
      <c r="S15" t="s">
        <v>1128</v>
      </c>
      <c r="T15">
        <v>926</v>
      </c>
      <c r="U15">
        <v>27.526868513368449</v>
      </c>
      <c r="V15">
        <v>2.9726639863248864E-2</v>
      </c>
      <c r="AC15" s="2">
        <v>12</v>
      </c>
      <c r="AD15">
        <v>7.8012142124215398</v>
      </c>
      <c r="AE15">
        <v>1</v>
      </c>
      <c r="AF15">
        <v>0</v>
      </c>
      <c r="AG15">
        <v>0</v>
      </c>
      <c r="AH15">
        <v>0</v>
      </c>
      <c r="AI15">
        <v>0</v>
      </c>
      <c r="AJ15">
        <v>0</v>
      </c>
      <c r="AK15">
        <v>0</v>
      </c>
      <c r="AL15">
        <v>0</v>
      </c>
      <c r="AM15">
        <v>0</v>
      </c>
      <c r="AN15">
        <v>0</v>
      </c>
      <c r="AO15">
        <v>0</v>
      </c>
      <c r="AP15">
        <v>0</v>
      </c>
      <c r="AQ15">
        <v>0</v>
      </c>
      <c r="AR15">
        <v>6.5734062581086352</v>
      </c>
      <c r="AS15">
        <v>12</v>
      </c>
      <c r="AU15" s="4" t="s">
        <v>1129</v>
      </c>
      <c r="AV15" s="4">
        <v>863</v>
      </c>
      <c r="AW15" s="4">
        <v>1119.1135114260364</v>
      </c>
      <c r="AX15" s="4"/>
      <c r="AY15" s="4"/>
      <c r="AZ15" s="4"/>
      <c r="BE15" s="2">
        <v>12</v>
      </c>
      <c r="BF15">
        <v>7.8012142124215398</v>
      </c>
      <c r="BG15">
        <v>1</v>
      </c>
      <c r="BH15">
        <v>0</v>
      </c>
      <c r="BI15">
        <v>0</v>
      </c>
      <c r="BJ15">
        <v>0</v>
      </c>
      <c r="BK15">
        <v>0</v>
      </c>
      <c r="BL15">
        <v>0</v>
      </c>
      <c r="BM15">
        <v>0</v>
      </c>
      <c r="BN15">
        <v>0</v>
      </c>
      <c r="BO15">
        <v>0</v>
      </c>
      <c r="BP15">
        <v>0</v>
      </c>
      <c r="BQ15">
        <v>0</v>
      </c>
      <c r="BR15">
        <v>0</v>
      </c>
      <c r="BS15">
        <v>0</v>
      </c>
      <c r="BT15">
        <v>5.9429530426398598</v>
      </c>
      <c r="BU15">
        <v>12</v>
      </c>
      <c r="BW15" s="4" t="s">
        <v>1129</v>
      </c>
      <c r="BX15" s="4">
        <v>863</v>
      </c>
      <c r="BY15" s="4">
        <v>1119.1135114260364</v>
      </c>
      <c r="BZ15" s="4"/>
      <c r="CA15" s="4"/>
      <c r="CB15" s="4"/>
      <c r="CG15" s="2">
        <v>12</v>
      </c>
      <c r="CH15">
        <v>7.8012142124215398</v>
      </c>
      <c r="CI15">
        <v>1</v>
      </c>
      <c r="CJ15">
        <v>0</v>
      </c>
      <c r="CK15">
        <v>0</v>
      </c>
      <c r="CL15">
        <v>0</v>
      </c>
      <c r="CM15">
        <v>0</v>
      </c>
      <c r="CN15">
        <v>0</v>
      </c>
      <c r="CO15">
        <v>0</v>
      </c>
      <c r="CP15">
        <v>0</v>
      </c>
      <c r="CQ15">
        <v>0</v>
      </c>
      <c r="CR15">
        <v>0</v>
      </c>
      <c r="CS15">
        <v>8.4168659733040538</v>
      </c>
      <c r="CT15">
        <v>6.5734062581086352</v>
      </c>
      <c r="CU15">
        <v>5.9429530426398598</v>
      </c>
      <c r="CV15">
        <v>12</v>
      </c>
      <c r="CX15" s="4" t="s">
        <v>1129</v>
      </c>
      <c r="CY15" s="4">
        <v>863</v>
      </c>
      <c r="CZ15" s="4">
        <v>1119.1135114260364</v>
      </c>
      <c r="DA15" s="4"/>
      <c r="DB15" s="4"/>
      <c r="DC15" s="4"/>
    </row>
    <row r="16" spans="1:107" ht="17" thickBot="1" x14ac:dyDescent="0.25">
      <c r="A16" s="2">
        <v>13</v>
      </c>
      <c r="B16">
        <v>7.7881996589574429</v>
      </c>
      <c r="C16">
        <v>1</v>
      </c>
      <c r="D16">
        <v>0</v>
      </c>
      <c r="E16">
        <v>0</v>
      </c>
      <c r="F16">
        <v>0</v>
      </c>
      <c r="G16">
        <v>0</v>
      </c>
      <c r="H16">
        <v>0</v>
      </c>
      <c r="I16">
        <v>0</v>
      </c>
      <c r="J16">
        <v>0</v>
      </c>
      <c r="K16">
        <v>0</v>
      </c>
      <c r="L16">
        <v>0</v>
      </c>
      <c r="M16">
        <v>0</v>
      </c>
      <c r="N16">
        <v>0</v>
      </c>
      <c r="O16">
        <v>0</v>
      </c>
      <c r="P16">
        <v>8.461450335289797</v>
      </c>
      <c r="Q16">
        <v>13</v>
      </c>
      <c r="S16" s="4" t="s">
        <v>1129</v>
      </c>
      <c r="T16" s="4">
        <v>941</v>
      </c>
      <c r="U16" s="4">
        <v>1201.5827584942131</v>
      </c>
      <c r="V16" s="4"/>
      <c r="W16" s="4"/>
      <c r="X16" s="4"/>
      <c r="AC16" s="2">
        <v>13</v>
      </c>
      <c r="AD16">
        <v>7.7881996589574429</v>
      </c>
      <c r="AE16">
        <v>1</v>
      </c>
      <c r="AF16">
        <v>0</v>
      </c>
      <c r="AG16">
        <v>0</v>
      </c>
      <c r="AH16">
        <v>0</v>
      </c>
      <c r="AI16">
        <v>0</v>
      </c>
      <c r="AJ16">
        <v>0</v>
      </c>
      <c r="AK16">
        <v>0</v>
      </c>
      <c r="AL16">
        <v>0</v>
      </c>
      <c r="AM16">
        <v>0</v>
      </c>
      <c r="AN16">
        <v>0</v>
      </c>
      <c r="AO16">
        <v>0</v>
      </c>
      <c r="AP16">
        <v>0</v>
      </c>
      <c r="AQ16">
        <v>0</v>
      </c>
      <c r="AR16">
        <v>6.6180062750969268</v>
      </c>
      <c r="AS16">
        <v>13</v>
      </c>
      <c r="BE16" s="2">
        <v>13</v>
      </c>
      <c r="BF16">
        <v>7.7881996589574429</v>
      </c>
      <c r="BG16">
        <v>1</v>
      </c>
      <c r="BH16">
        <v>0</v>
      </c>
      <c r="BI16">
        <v>0</v>
      </c>
      <c r="BJ16">
        <v>0</v>
      </c>
      <c r="BK16">
        <v>0</v>
      </c>
      <c r="BL16">
        <v>0</v>
      </c>
      <c r="BM16">
        <v>0</v>
      </c>
      <c r="BN16">
        <v>0</v>
      </c>
      <c r="BO16">
        <v>0</v>
      </c>
      <c r="BP16">
        <v>0</v>
      </c>
      <c r="BQ16">
        <v>0</v>
      </c>
      <c r="BR16">
        <v>0</v>
      </c>
      <c r="BS16">
        <v>0</v>
      </c>
      <c r="BT16">
        <v>5.9862449768412089</v>
      </c>
      <c r="BU16">
        <v>13</v>
      </c>
      <c r="CG16" s="2">
        <v>13</v>
      </c>
      <c r="CH16">
        <v>7.7881996589574429</v>
      </c>
      <c r="CI16">
        <v>1</v>
      </c>
      <c r="CJ16">
        <v>0</v>
      </c>
      <c r="CK16">
        <v>0</v>
      </c>
      <c r="CL16">
        <v>0</v>
      </c>
      <c r="CM16">
        <v>0</v>
      </c>
      <c r="CN16">
        <v>0</v>
      </c>
      <c r="CO16">
        <v>0</v>
      </c>
      <c r="CP16">
        <v>0</v>
      </c>
      <c r="CQ16">
        <v>0</v>
      </c>
      <c r="CR16">
        <v>0</v>
      </c>
      <c r="CS16">
        <v>8.461450335289797</v>
      </c>
      <c r="CT16">
        <v>6.6180062750969268</v>
      </c>
      <c r="CU16">
        <v>5.9862449768412089</v>
      </c>
      <c r="CV16">
        <v>13</v>
      </c>
    </row>
    <row r="17" spans="1:110" ht="17" thickBot="1" x14ac:dyDescent="0.25">
      <c r="A17" s="2">
        <v>14</v>
      </c>
      <c r="B17">
        <v>7.9730522118690166</v>
      </c>
      <c r="C17">
        <v>1</v>
      </c>
      <c r="D17">
        <v>0</v>
      </c>
      <c r="E17">
        <v>0</v>
      </c>
      <c r="F17">
        <v>0</v>
      </c>
      <c r="G17">
        <v>0</v>
      </c>
      <c r="H17">
        <v>0</v>
      </c>
      <c r="I17">
        <v>0</v>
      </c>
      <c r="J17">
        <v>0</v>
      </c>
      <c r="K17">
        <v>0</v>
      </c>
      <c r="L17">
        <v>0</v>
      </c>
      <c r="M17">
        <v>0</v>
      </c>
      <c r="N17">
        <v>0</v>
      </c>
      <c r="O17">
        <v>0</v>
      </c>
      <c r="P17">
        <v>8.4944978265658442</v>
      </c>
      <c r="Q17">
        <v>14</v>
      </c>
      <c r="AC17" s="2">
        <v>14</v>
      </c>
      <c r="AD17">
        <v>7.9730522118690166</v>
      </c>
      <c r="AE17">
        <v>1</v>
      </c>
      <c r="AF17">
        <v>0</v>
      </c>
      <c r="AG17">
        <v>0</v>
      </c>
      <c r="AH17">
        <v>0</v>
      </c>
      <c r="AI17">
        <v>0</v>
      </c>
      <c r="AJ17">
        <v>0</v>
      </c>
      <c r="AK17">
        <v>0</v>
      </c>
      <c r="AL17">
        <v>0</v>
      </c>
      <c r="AM17">
        <v>0</v>
      </c>
      <c r="AN17">
        <v>0</v>
      </c>
      <c r="AO17">
        <v>0</v>
      </c>
      <c r="AP17">
        <v>0</v>
      </c>
      <c r="AQ17">
        <v>0</v>
      </c>
      <c r="AR17">
        <v>6.6442673042367195</v>
      </c>
      <c r="AS17">
        <v>14</v>
      </c>
      <c r="AU17" s="1"/>
      <c r="AV17" s="1" t="s">
        <v>154</v>
      </c>
      <c r="AW17" s="1" t="s">
        <v>1119</v>
      </c>
      <c r="AX17" s="1" t="s">
        <v>1130</v>
      </c>
      <c r="AY17" s="1" t="s">
        <v>1131</v>
      </c>
      <c r="AZ17" s="1" t="s">
        <v>1132</v>
      </c>
      <c r="BA17" s="1" t="s">
        <v>1133</v>
      </c>
      <c r="BB17" s="1" t="s">
        <v>1134</v>
      </c>
      <c r="BC17" s="1" t="s">
        <v>1135</v>
      </c>
      <c r="BE17" s="2">
        <v>14</v>
      </c>
      <c r="BF17">
        <v>7.9730522118690166</v>
      </c>
      <c r="BG17">
        <v>1</v>
      </c>
      <c r="BH17">
        <v>0</v>
      </c>
      <c r="BI17">
        <v>0</v>
      </c>
      <c r="BJ17">
        <v>0</v>
      </c>
      <c r="BK17">
        <v>0</v>
      </c>
      <c r="BL17">
        <v>0</v>
      </c>
      <c r="BM17">
        <v>0</v>
      </c>
      <c r="BN17">
        <v>0</v>
      </c>
      <c r="BO17">
        <v>0</v>
      </c>
      <c r="BP17">
        <v>0</v>
      </c>
      <c r="BQ17">
        <v>0</v>
      </c>
      <c r="BR17">
        <v>0</v>
      </c>
      <c r="BS17">
        <v>0</v>
      </c>
      <c r="BT17">
        <v>6.0052758014772678</v>
      </c>
      <c r="BU17">
        <v>14</v>
      </c>
      <c r="BW17" s="1"/>
      <c r="BX17" s="1" t="s">
        <v>154</v>
      </c>
      <c r="BY17" s="1" t="s">
        <v>1119</v>
      </c>
      <c r="BZ17" s="1" t="s">
        <v>1130</v>
      </c>
      <c r="CA17" s="1" t="s">
        <v>1131</v>
      </c>
      <c r="CB17" s="1" t="s">
        <v>1132</v>
      </c>
      <c r="CC17" s="1" t="s">
        <v>1133</v>
      </c>
      <c r="CD17" s="1" t="s">
        <v>1134</v>
      </c>
      <c r="CE17" s="1" t="s">
        <v>1135</v>
      </c>
      <c r="CG17" s="2">
        <v>14</v>
      </c>
      <c r="CH17">
        <v>7.9730522118690166</v>
      </c>
      <c r="CI17">
        <v>1</v>
      </c>
      <c r="CJ17">
        <v>0</v>
      </c>
      <c r="CK17">
        <v>0</v>
      </c>
      <c r="CL17">
        <v>0</v>
      </c>
      <c r="CM17">
        <v>0</v>
      </c>
      <c r="CN17">
        <v>0</v>
      </c>
      <c r="CO17">
        <v>0</v>
      </c>
      <c r="CP17">
        <v>0</v>
      </c>
      <c r="CQ17">
        <v>0</v>
      </c>
      <c r="CR17">
        <v>0</v>
      </c>
      <c r="CS17">
        <v>8.4944978265658442</v>
      </c>
      <c r="CT17">
        <v>6.6442673042367195</v>
      </c>
      <c r="CU17">
        <v>6.0052758014772678</v>
      </c>
      <c r="CV17">
        <v>14</v>
      </c>
      <c r="CX17" s="1"/>
      <c r="CY17" s="1" t="s">
        <v>154</v>
      </c>
      <c r="CZ17" s="1" t="s">
        <v>1119</v>
      </c>
      <c r="DA17" s="1" t="s">
        <v>1130</v>
      </c>
      <c r="DB17" s="1" t="s">
        <v>1131</v>
      </c>
      <c r="DC17" s="1" t="s">
        <v>1132</v>
      </c>
      <c r="DD17" s="1" t="s">
        <v>1133</v>
      </c>
      <c r="DE17" s="1" t="s">
        <v>1134</v>
      </c>
      <c r="DF17" s="1" t="s">
        <v>1135</v>
      </c>
    </row>
    <row r="18" spans="1:110" x14ac:dyDescent="0.2">
      <c r="A18" s="2">
        <v>15</v>
      </c>
      <c r="B18">
        <v>7.8519813955003608</v>
      </c>
      <c r="C18">
        <v>1</v>
      </c>
      <c r="D18">
        <v>0</v>
      </c>
      <c r="E18">
        <v>0</v>
      </c>
      <c r="F18">
        <v>0</v>
      </c>
      <c r="G18">
        <v>0</v>
      </c>
      <c r="H18">
        <v>0</v>
      </c>
      <c r="I18">
        <v>0</v>
      </c>
      <c r="J18">
        <v>0</v>
      </c>
      <c r="K18">
        <v>0</v>
      </c>
      <c r="L18">
        <v>0</v>
      </c>
      <c r="M18">
        <v>0</v>
      </c>
      <c r="N18">
        <v>0</v>
      </c>
      <c r="O18">
        <v>0</v>
      </c>
      <c r="P18">
        <v>8.5199326051554483</v>
      </c>
      <c r="Q18">
        <v>15</v>
      </c>
      <c r="S18" s="1"/>
      <c r="T18" s="1" t="s">
        <v>154</v>
      </c>
      <c r="U18" s="1" t="s">
        <v>1119</v>
      </c>
      <c r="V18" s="1" t="s">
        <v>1130</v>
      </c>
      <c r="W18" s="1" t="s">
        <v>1131</v>
      </c>
      <c r="X18" s="1" t="s">
        <v>1132</v>
      </c>
      <c r="Y18" s="1" t="s">
        <v>1133</v>
      </c>
      <c r="Z18" s="1" t="s">
        <v>1134</v>
      </c>
      <c r="AA18" s="1" t="s">
        <v>1135</v>
      </c>
      <c r="AC18" s="2">
        <v>15</v>
      </c>
      <c r="AD18">
        <v>7.8519813955003608</v>
      </c>
      <c r="AE18">
        <v>1</v>
      </c>
      <c r="AF18">
        <v>0</v>
      </c>
      <c r="AG18">
        <v>0</v>
      </c>
      <c r="AH18">
        <v>0</v>
      </c>
      <c r="AI18">
        <v>0</v>
      </c>
      <c r="AJ18">
        <v>0</v>
      </c>
      <c r="AK18">
        <v>0</v>
      </c>
      <c r="AL18">
        <v>0</v>
      </c>
      <c r="AM18">
        <v>0</v>
      </c>
      <c r="AN18">
        <v>0</v>
      </c>
      <c r="AO18">
        <v>0</v>
      </c>
      <c r="AP18">
        <v>0</v>
      </c>
      <c r="AQ18">
        <v>0</v>
      </c>
      <c r="AR18">
        <v>6.6335637231864393</v>
      </c>
      <c r="AS18">
        <v>15</v>
      </c>
      <c r="AU18" t="s">
        <v>156</v>
      </c>
      <c r="AV18">
        <v>3.5929071873801126</v>
      </c>
      <c r="AW18">
        <v>9.1028753716155389E-2</v>
      </c>
      <c r="AX18">
        <v>39.470025027294852</v>
      </c>
      <c r="AY18" s="72">
        <v>3.2446487140631921E-194</v>
      </c>
      <c r="AZ18">
        <v>3.4142390988701292</v>
      </c>
      <c r="BA18">
        <v>3.771575275890096</v>
      </c>
      <c r="BB18">
        <v>3.4142390988701292</v>
      </c>
      <c r="BC18">
        <v>3.771575275890096</v>
      </c>
      <c r="BE18" s="2">
        <v>15</v>
      </c>
      <c r="BF18">
        <v>7.8519813955003608</v>
      </c>
      <c r="BG18">
        <v>1</v>
      </c>
      <c r="BH18">
        <v>0</v>
      </c>
      <c r="BI18">
        <v>0</v>
      </c>
      <c r="BJ18">
        <v>0</v>
      </c>
      <c r="BK18">
        <v>0</v>
      </c>
      <c r="BL18">
        <v>0</v>
      </c>
      <c r="BM18">
        <v>0</v>
      </c>
      <c r="BN18">
        <v>0</v>
      </c>
      <c r="BO18">
        <v>0</v>
      </c>
      <c r="BP18">
        <v>0</v>
      </c>
      <c r="BQ18">
        <v>0</v>
      </c>
      <c r="BR18">
        <v>0</v>
      </c>
      <c r="BS18">
        <v>0</v>
      </c>
      <c r="BT18">
        <v>5.976207847566914</v>
      </c>
      <c r="BU18">
        <v>15</v>
      </c>
      <c r="BW18" t="s">
        <v>156</v>
      </c>
      <c r="BX18">
        <v>3.6908253675075353</v>
      </c>
      <c r="BY18">
        <v>3.2968129217596467E-2</v>
      </c>
      <c r="BZ18">
        <v>111.95131343811852</v>
      </c>
      <c r="CA18" s="74">
        <v>0</v>
      </c>
      <c r="CB18">
        <v>3.6261166640639475</v>
      </c>
      <c r="CC18">
        <v>3.7555340709511231</v>
      </c>
      <c r="CD18">
        <v>3.6261166640639475</v>
      </c>
      <c r="CE18">
        <v>3.7555340709511231</v>
      </c>
      <c r="CG18" s="2">
        <v>15</v>
      </c>
      <c r="CH18">
        <v>7.8519813955003608</v>
      </c>
      <c r="CI18">
        <v>1</v>
      </c>
      <c r="CJ18">
        <v>0</v>
      </c>
      <c r="CK18">
        <v>0</v>
      </c>
      <c r="CL18">
        <v>0</v>
      </c>
      <c r="CM18">
        <v>0</v>
      </c>
      <c r="CN18">
        <v>0</v>
      </c>
      <c r="CO18">
        <v>0</v>
      </c>
      <c r="CP18">
        <v>0</v>
      </c>
      <c r="CQ18">
        <v>0</v>
      </c>
      <c r="CR18">
        <v>0</v>
      </c>
      <c r="CS18">
        <v>8.5199326051554483</v>
      </c>
      <c r="CT18">
        <v>6.6335637231864393</v>
      </c>
      <c r="CU18">
        <v>5.976207847566914</v>
      </c>
      <c r="CV18">
        <v>15</v>
      </c>
      <c r="CX18" t="s">
        <v>156</v>
      </c>
      <c r="CY18">
        <v>2.5264674007157777</v>
      </c>
      <c r="CZ18">
        <v>6.431909178470005E-2</v>
      </c>
      <c r="DA18">
        <v>39.280209508753714</v>
      </c>
      <c r="DB18" s="74">
        <v>3.7540071668685828E-193</v>
      </c>
      <c r="DC18">
        <v>2.4002243251110875</v>
      </c>
      <c r="DD18">
        <v>2.6527104763204679</v>
      </c>
      <c r="DE18">
        <v>2.4002243251110875</v>
      </c>
      <c r="DF18">
        <v>2.6527104763204679</v>
      </c>
    </row>
    <row r="19" spans="1:110" x14ac:dyDescent="0.2">
      <c r="A19" s="2">
        <v>16</v>
      </c>
      <c r="B19">
        <v>7.9295150549335025</v>
      </c>
      <c r="C19">
        <v>1</v>
      </c>
      <c r="D19">
        <v>0</v>
      </c>
      <c r="E19">
        <v>0</v>
      </c>
      <c r="F19">
        <v>0</v>
      </c>
      <c r="G19">
        <v>0</v>
      </c>
      <c r="H19">
        <v>0</v>
      </c>
      <c r="I19">
        <v>0</v>
      </c>
      <c r="J19">
        <v>0</v>
      </c>
      <c r="K19">
        <v>0</v>
      </c>
      <c r="L19">
        <v>0</v>
      </c>
      <c r="M19">
        <v>0</v>
      </c>
      <c r="N19">
        <v>0</v>
      </c>
      <c r="O19">
        <v>0</v>
      </c>
      <c r="P19">
        <v>8.2922115373482637</v>
      </c>
      <c r="Q19">
        <v>16</v>
      </c>
      <c r="S19" t="s">
        <v>156</v>
      </c>
      <c r="T19">
        <v>3.0840499845942544</v>
      </c>
      <c r="U19">
        <v>0.12623045102922764</v>
      </c>
      <c r="V19">
        <v>24.431901806959143</v>
      </c>
      <c r="W19" s="73">
        <v>3.8269821282020108E-102</v>
      </c>
      <c r="X19">
        <v>2.8363190476873772</v>
      </c>
      <c r="Y19">
        <v>3.3317809215011316</v>
      </c>
      <c r="Z19">
        <v>2.8363190476873772</v>
      </c>
      <c r="AA19">
        <v>3.3317809215011316</v>
      </c>
      <c r="AC19" s="2">
        <v>16</v>
      </c>
      <c r="AD19">
        <v>7.9295150549335025</v>
      </c>
      <c r="AE19">
        <v>1</v>
      </c>
      <c r="AF19">
        <v>0</v>
      </c>
      <c r="AG19">
        <v>0</v>
      </c>
      <c r="AH19">
        <v>0</v>
      </c>
      <c r="AI19">
        <v>0</v>
      </c>
      <c r="AJ19">
        <v>0</v>
      </c>
      <c r="AK19">
        <v>0</v>
      </c>
      <c r="AL19">
        <v>0</v>
      </c>
      <c r="AM19">
        <v>0</v>
      </c>
      <c r="AN19">
        <v>0</v>
      </c>
      <c r="AO19">
        <v>0</v>
      </c>
      <c r="AP19">
        <v>0</v>
      </c>
      <c r="AQ19">
        <v>0</v>
      </c>
      <c r="AR19">
        <v>6.6051152144713798</v>
      </c>
      <c r="AS19">
        <v>16</v>
      </c>
      <c r="AU19" t="s">
        <v>158</v>
      </c>
      <c r="AV19">
        <v>2.0482900865713987</v>
      </c>
      <c r="AW19">
        <v>2.8475336270506638E-2</v>
      </c>
      <c r="AX19">
        <v>71.932077188247902</v>
      </c>
      <c r="AY19" s="72">
        <v>0</v>
      </c>
      <c r="AZ19">
        <v>1.9923996816890621</v>
      </c>
      <c r="BA19">
        <v>2.104180491453735</v>
      </c>
      <c r="BB19">
        <v>1.9923996816890621</v>
      </c>
      <c r="BC19">
        <v>2.104180491453735</v>
      </c>
      <c r="BE19" s="2">
        <v>16</v>
      </c>
      <c r="BF19">
        <v>7.9295150549335025</v>
      </c>
      <c r="BG19">
        <v>1</v>
      </c>
      <c r="BH19">
        <v>0</v>
      </c>
      <c r="BI19">
        <v>0</v>
      </c>
      <c r="BJ19">
        <v>0</v>
      </c>
      <c r="BK19">
        <v>0</v>
      </c>
      <c r="BL19">
        <v>0</v>
      </c>
      <c r="BM19">
        <v>0</v>
      </c>
      <c r="BN19">
        <v>0</v>
      </c>
      <c r="BO19">
        <v>0</v>
      </c>
      <c r="BP19">
        <v>0</v>
      </c>
      <c r="BQ19">
        <v>0</v>
      </c>
      <c r="BR19">
        <v>0</v>
      </c>
      <c r="BS19">
        <v>0</v>
      </c>
      <c r="BT19">
        <v>5.9307595327599092</v>
      </c>
      <c r="BU19">
        <v>16</v>
      </c>
      <c r="BW19" t="s">
        <v>158</v>
      </c>
      <c r="BX19">
        <v>2.2306728198402368</v>
      </c>
      <c r="BY19">
        <v>1.2672923452924832E-2</v>
      </c>
      <c r="BZ19">
        <v>176.01880324822852</v>
      </c>
      <c r="CA19" s="74">
        <v>0</v>
      </c>
      <c r="CB19">
        <v>2.2057988441267193</v>
      </c>
      <c r="CC19">
        <v>2.2555467955537543</v>
      </c>
      <c r="CD19">
        <v>2.2057988441267193</v>
      </c>
      <c r="CE19">
        <v>2.2555467955537543</v>
      </c>
      <c r="CG19" s="2">
        <v>16</v>
      </c>
      <c r="CH19">
        <v>7.9295150549335025</v>
      </c>
      <c r="CI19">
        <v>1</v>
      </c>
      <c r="CJ19">
        <v>0</v>
      </c>
      <c r="CK19">
        <v>0</v>
      </c>
      <c r="CL19">
        <v>0</v>
      </c>
      <c r="CM19">
        <v>0</v>
      </c>
      <c r="CN19">
        <v>0</v>
      </c>
      <c r="CO19">
        <v>0</v>
      </c>
      <c r="CP19">
        <v>0</v>
      </c>
      <c r="CQ19">
        <v>0</v>
      </c>
      <c r="CR19">
        <v>0</v>
      </c>
      <c r="CS19">
        <v>8.2922115373482637</v>
      </c>
      <c r="CT19">
        <v>6.6051152144713798</v>
      </c>
      <c r="CU19">
        <v>5.9307595327599092</v>
      </c>
      <c r="CV19">
        <v>16</v>
      </c>
      <c r="CX19" t="s">
        <v>158</v>
      </c>
      <c r="CY19">
        <v>2.0326808087788426</v>
      </c>
      <c r="CZ19">
        <v>1.380625010410658E-2</v>
      </c>
      <c r="DA19">
        <v>147.22902985613993</v>
      </c>
      <c r="DB19" s="74">
        <v>0</v>
      </c>
      <c r="DC19">
        <v>2.0055824243435607</v>
      </c>
      <c r="DD19">
        <v>2.0597791932141245</v>
      </c>
      <c r="DE19">
        <v>2.0055824243435607</v>
      </c>
      <c r="DF19">
        <v>2.0597791932141245</v>
      </c>
    </row>
    <row r="20" spans="1:110" x14ac:dyDescent="0.2">
      <c r="A20" s="2">
        <v>17</v>
      </c>
      <c r="B20">
        <v>7.7874919289850455</v>
      </c>
      <c r="C20">
        <v>1</v>
      </c>
      <c r="D20">
        <v>0</v>
      </c>
      <c r="E20">
        <v>0</v>
      </c>
      <c r="F20">
        <v>0</v>
      </c>
      <c r="G20">
        <v>0</v>
      </c>
      <c r="H20">
        <v>0</v>
      </c>
      <c r="I20">
        <v>0</v>
      </c>
      <c r="J20">
        <v>0</v>
      </c>
      <c r="K20">
        <v>0</v>
      </c>
      <c r="L20">
        <v>0</v>
      </c>
      <c r="M20">
        <v>0</v>
      </c>
      <c r="N20">
        <v>0</v>
      </c>
      <c r="O20">
        <v>0</v>
      </c>
      <c r="P20">
        <v>8.0961040891174374</v>
      </c>
      <c r="Q20">
        <v>17</v>
      </c>
      <c r="S20" t="s">
        <v>158</v>
      </c>
      <c r="T20">
        <v>2.208240980861409</v>
      </c>
      <c r="U20">
        <v>2.26927772389428E-2</v>
      </c>
      <c r="V20">
        <v>97.310300877226851</v>
      </c>
      <c r="W20" s="73">
        <v>0</v>
      </c>
      <c r="X20">
        <v>2.1637057445488912</v>
      </c>
      <c r="Y20">
        <v>2.2527762171739267</v>
      </c>
      <c r="Z20">
        <v>2.1637057445488912</v>
      </c>
      <c r="AA20">
        <v>2.2527762171739267</v>
      </c>
      <c r="AC20" s="2">
        <v>17</v>
      </c>
      <c r="AD20">
        <v>7.7874919289850455</v>
      </c>
      <c r="AE20">
        <v>1</v>
      </c>
      <c r="AF20">
        <v>0</v>
      </c>
      <c r="AG20">
        <v>0</v>
      </c>
      <c r="AH20">
        <v>0</v>
      </c>
      <c r="AI20">
        <v>0</v>
      </c>
      <c r="AJ20">
        <v>0</v>
      </c>
      <c r="AK20">
        <v>0</v>
      </c>
      <c r="AL20">
        <v>0</v>
      </c>
      <c r="AM20">
        <v>0</v>
      </c>
      <c r="AN20">
        <v>0</v>
      </c>
      <c r="AO20">
        <v>0</v>
      </c>
      <c r="AP20">
        <v>0</v>
      </c>
      <c r="AQ20">
        <v>0</v>
      </c>
      <c r="AR20">
        <v>6.5678455633514972</v>
      </c>
      <c r="AS20">
        <v>17</v>
      </c>
      <c r="AU20" t="s">
        <v>160</v>
      </c>
      <c r="AV20">
        <v>2.3095063663294852</v>
      </c>
      <c r="AW20">
        <v>2.814847838594383E-2</v>
      </c>
      <c r="AX20">
        <v>82.04728989836822</v>
      </c>
      <c r="AY20" s="72">
        <v>0</v>
      </c>
      <c r="AZ20">
        <v>2.2542575067948016</v>
      </c>
      <c r="BA20">
        <v>2.3647552258641689</v>
      </c>
      <c r="BB20">
        <v>2.2542575067948016</v>
      </c>
      <c r="BC20">
        <v>2.3647552258641689</v>
      </c>
      <c r="BE20" s="2">
        <v>17</v>
      </c>
      <c r="BF20">
        <v>7.7874919289850455</v>
      </c>
      <c r="BG20">
        <v>1</v>
      </c>
      <c r="BH20">
        <v>0</v>
      </c>
      <c r="BI20">
        <v>0</v>
      </c>
      <c r="BJ20">
        <v>0</v>
      </c>
      <c r="BK20">
        <v>0</v>
      </c>
      <c r="BL20">
        <v>0</v>
      </c>
      <c r="BM20">
        <v>0</v>
      </c>
      <c r="BN20">
        <v>0</v>
      </c>
      <c r="BO20">
        <v>0</v>
      </c>
      <c r="BP20">
        <v>0</v>
      </c>
      <c r="BQ20">
        <v>0</v>
      </c>
      <c r="BR20">
        <v>0</v>
      </c>
      <c r="BS20">
        <v>0</v>
      </c>
      <c r="BT20">
        <v>5.9230858799222394</v>
      </c>
      <c r="BU20">
        <v>17</v>
      </c>
      <c r="BW20" t="s">
        <v>160</v>
      </c>
      <c r="BX20">
        <v>2.2523566045311187</v>
      </c>
      <c r="BY20">
        <v>1.4713763156487621E-2</v>
      </c>
      <c r="BZ20">
        <v>153.07821531285185</v>
      </c>
      <c r="CA20" s="74">
        <v>0</v>
      </c>
      <c r="CB20">
        <v>2.2234769392535338</v>
      </c>
      <c r="CC20">
        <v>2.2812362698087036</v>
      </c>
      <c r="CD20">
        <v>2.2234769392535338</v>
      </c>
      <c r="CE20">
        <v>2.2812362698087036</v>
      </c>
      <c r="CG20" s="2">
        <v>17</v>
      </c>
      <c r="CH20">
        <v>7.7874919289850455</v>
      </c>
      <c r="CI20">
        <v>1</v>
      </c>
      <c r="CJ20">
        <v>0</v>
      </c>
      <c r="CK20">
        <v>0</v>
      </c>
      <c r="CL20">
        <v>0</v>
      </c>
      <c r="CM20">
        <v>0</v>
      </c>
      <c r="CN20">
        <v>0</v>
      </c>
      <c r="CO20">
        <v>0</v>
      </c>
      <c r="CP20">
        <v>0</v>
      </c>
      <c r="CQ20">
        <v>0</v>
      </c>
      <c r="CR20">
        <v>0</v>
      </c>
      <c r="CS20">
        <v>8.0961040891174374</v>
      </c>
      <c r="CT20">
        <v>6.5678455633514972</v>
      </c>
      <c r="CU20">
        <v>5.9230858799222394</v>
      </c>
      <c r="CV20">
        <v>17</v>
      </c>
      <c r="CX20" t="s">
        <v>160</v>
      </c>
      <c r="CY20">
        <v>2.0245002857942125</v>
      </c>
      <c r="CZ20">
        <v>1.616768934623378E-2</v>
      </c>
      <c r="DA20">
        <v>125.21890063813073</v>
      </c>
      <c r="DB20" s="74">
        <v>0</v>
      </c>
      <c r="DC20">
        <v>1.9927669579151137</v>
      </c>
      <c r="DD20">
        <v>2.056233613673311</v>
      </c>
      <c r="DE20">
        <v>1.9927669579151137</v>
      </c>
      <c r="DF20">
        <v>2.056233613673311</v>
      </c>
    </row>
    <row r="21" spans="1:110" x14ac:dyDescent="0.2">
      <c r="A21" s="2">
        <v>18</v>
      </c>
      <c r="B21">
        <v>7.9560138573383901</v>
      </c>
      <c r="C21">
        <v>1</v>
      </c>
      <c r="D21">
        <v>0</v>
      </c>
      <c r="E21">
        <v>0</v>
      </c>
      <c r="F21">
        <v>0</v>
      </c>
      <c r="G21">
        <v>0</v>
      </c>
      <c r="H21">
        <v>0</v>
      </c>
      <c r="I21">
        <v>0</v>
      </c>
      <c r="J21">
        <v>0</v>
      </c>
      <c r="K21">
        <v>0</v>
      </c>
      <c r="L21">
        <v>0</v>
      </c>
      <c r="M21">
        <v>0</v>
      </c>
      <c r="N21">
        <v>0</v>
      </c>
      <c r="O21">
        <v>0</v>
      </c>
      <c r="P21">
        <v>7.9329882988172953</v>
      </c>
      <c r="Q21">
        <v>18</v>
      </c>
      <c r="S21" t="s">
        <v>160</v>
      </c>
      <c r="T21">
        <v>2.2526277937722914</v>
      </c>
      <c r="U21">
        <v>3.1511561082429397E-2</v>
      </c>
      <c r="V21">
        <v>71.485756858562596</v>
      </c>
      <c r="W21" s="73">
        <v>0</v>
      </c>
      <c r="X21">
        <v>2.1907854372988838</v>
      </c>
      <c r="Y21">
        <v>2.314470150245699</v>
      </c>
      <c r="Z21">
        <v>2.1907854372988838</v>
      </c>
      <c r="AA21">
        <v>2.314470150245699</v>
      </c>
      <c r="AC21" s="2">
        <v>18</v>
      </c>
      <c r="AD21">
        <v>7.9560138573383901</v>
      </c>
      <c r="AE21">
        <v>1</v>
      </c>
      <c r="AF21">
        <v>0</v>
      </c>
      <c r="AG21">
        <v>0</v>
      </c>
      <c r="AH21">
        <v>0</v>
      </c>
      <c r="AI21">
        <v>0</v>
      </c>
      <c r="AJ21">
        <v>0</v>
      </c>
      <c r="AK21">
        <v>0</v>
      </c>
      <c r="AL21">
        <v>0</v>
      </c>
      <c r="AM21">
        <v>0</v>
      </c>
      <c r="AN21">
        <v>0</v>
      </c>
      <c r="AO21">
        <v>0</v>
      </c>
      <c r="AP21">
        <v>0</v>
      </c>
      <c r="AQ21">
        <v>0</v>
      </c>
      <c r="AR21">
        <v>6.5261554016200432</v>
      </c>
      <c r="AS21">
        <v>18</v>
      </c>
      <c r="AU21" t="s">
        <v>162</v>
      </c>
      <c r="AV21">
        <v>2.2521016986236937</v>
      </c>
      <c r="AW21">
        <v>2.2512203863984184E-2</v>
      </c>
      <c r="AX21">
        <v>100.03914819848825</v>
      </c>
      <c r="AY21" s="72">
        <v>0</v>
      </c>
      <c r="AZ21">
        <v>2.2079155237248576</v>
      </c>
      <c r="BA21">
        <v>2.2962878735225298</v>
      </c>
      <c r="BB21">
        <v>2.2079155237248576</v>
      </c>
      <c r="BC21">
        <v>2.2962878735225298</v>
      </c>
      <c r="BE21" s="2">
        <v>18</v>
      </c>
      <c r="BF21">
        <v>7.9560138573383901</v>
      </c>
      <c r="BG21">
        <v>1</v>
      </c>
      <c r="BH21">
        <v>0</v>
      </c>
      <c r="BI21">
        <v>0</v>
      </c>
      <c r="BJ21">
        <v>0</v>
      </c>
      <c r="BK21">
        <v>0</v>
      </c>
      <c r="BL21">
        <v>0</v>
      </c>
      <c r="BM21">
        <v>0</v>
      </c>
      <c r="BN21">
        <v>0</v>
      </c>
      <c r="BO21">
        <v>0</v>
      </c>
      <c r="BP21">
        <v>0</v>
      </c>
      <c r="BQ21">
        <v>0</v>
      </c>
      <c r="BR21">
        <v>0</v>
      </c>
      <c r="BS21">
        <v>0</v>
      </c>
      <c r="BT21">
        <v>5.9318725985031344</v>
      </c>
      <c r="BU21">
        <v>18</v>
      </c>
      <c r="BW21" t="s">
        <v>162</v>
      </c>
      <c r="BX21">
        <v>2.132043992140376</v>
      </c>
      <c r="BY21">
        <v>1.3511824688677258E-2</v>
      </c>
      <c r="BZ21">
        <v>157.79097503588855</v>
      </c>
      <c r="CA21" s="74">
        <v>0</v>
      </c>
      <c r="CB21">
        <v>2.105523450104442</v>
      </c>
      <c r="CC21">
        <v>2.15856453417631</v>
      </c>
      <c r="CD21">
        <v>2.105523450104442</v>
      </c>
      <c r="CE21">
        <v>2.15856453417631</v>
      </c>
      <c r="CG21" s="2">
        <v>18</v>
      </c>
      <c r="CH21">
        <v>7.9560138573383901</v>
      </c>
      <c r="CI21">
        <v>1</v>
      </c>
      <c r="CJ21">
        <v>0</v>
      </c>
      <c r="CK21">
        <v>0</v>
      </c>
      <c r="CL21">
        <v>0</v>
      </c>
      <c r="CM21">
        <v>0</v>
      </c>
      <c r="CN21">
        <v>0</v>
      </c>
      <c r="CO21">
        <v>0</v>
      </c>
      <c r="CP21">
        <v>0</v>
      </c>
      <c r="CQ21">
        <v>0</v>
      </c>
      <c r="CR21">
        <v>0</v>
      </c>
      <c r="CS21">
        <v>7.9329882988172953</v>
      </c>
      <c r="CT21">
        <v>6.5261554016200432</v>
      </c>
      <c r="CU21">
        <v>5.9318725985031344</v>
      </c>
      <c r="CV21">
        <v>18</v>
      </c>
      <c r="CX21" t="s">
        <v>162</v>
      </c>
      <c r="CY21">
        <v>2.0429727230092993</v>
      </c>
      <c r="CZ21">
        <v>1.1609415447401074E-2</v>
      </c>
      <c r="DA21">
        <v>175.97550301007158</v>
      </c>
      <c r="DB21" s="74">
        <v>0</v>
      </c>
      <c r="DC21">
        <v>2.0201862023762276</v>
      </c>
      <c r="DD21">
        <v>2.0657592436423711</v>
      </c>
      <c r="DE21">
        <v>2.0201862023762276</v>
      </c>
      <c r="DF21">
        <v>2.0657592436423711</v>
      </c>
    </row>
    <row r="22" spans="1:110" x14ac:dyDescent="0.2">
      <c r="A22" s="2">
        <v>19</v>
      </c>
      <c r="B22">
        <v>8.9957512717984898</v>
      </c>
      <c r="C22">
        <v>1</v>
      </c>
      <c r="D22">
        <v>0</v>
      </c>
      <c r="E22">
        <v>0</v>
      </c>
      <c r="F22">
        <v>0</v>
      </c>
      <c r="G22">
        <v>0</v>
      </c>
      <c r="H22">
        <v>1</v>
      </c>
      <c r="I22">
        <v>0</v>
      </c>
      <c r="J22">
        <v>0</v>
      </c>
      <c r="K22">
        <v>0</v>
      </c>
      <c r="L22">
        <v>0</v>
      </c>
      <c r="M22">
        <v>0</v>
      </c>
      <c r="N22">
        <v>0</v>
      </c>
      <c r="O22">
        <v>0</v>
      </c>
      <c r="P22">
        <v>7.8021389635073763</v>
      </c>
      <c r="Q22">
        <v>19</v>
      </c>
      <c r="S22" t="s">
        <v>162</v>
      </c>
      <c r="T22">
        <v>2.2395859312076389</v>
      </c>
      <c r="U22">
        <v>2.1974846613262582E-2</v>
      </c>
      <c r="V22">
        <v>101.91588458487675</v>
      </c>
      <c r="W22" s="73">
        <v>0</v>
      </c>
      <c r="X22">
        <v>2.196459654659455</v>
      </c>
      <c r="Y22">
        <v>2.2827122077558228</v>
      </c>
      <c r="Z22">
        <v>2.196459654659455</v>
      </c>
      <c r="AA22">
        <v>2.2827122077558228</v>
      </c>
      <c r="AC22" s="2">
        <v>19</v>
      </c>
      <c r="AD22">
        <v>8.9957512717984898</v>
      </c>
      <c r="AE22">
        <v>1</v>
      </c>
      <c r="AF22">
        <v>0</v>
      </c>
      <c r="AG22">
        <v>0</v>
      </c>
      <c r="AH22">
        <v>0</v>
      </c>
      <c r="AI22">
        <v>0</v>
      </c>
      <c r="AJ22">
        <v>1</v>
      </c>
      <c r="AK22">
        <v>0</v>
      </c>
      <c r="AL22">
        <v>0</v>
      </c>
      <c r="AM22">
        <v>0</v>
      </c>
      <c r="AN22">
        <v>0</v>
      </c>
      <c r="AO22">
        <v>0</v>
      </c>
      <c r="AP22">
        <v>0</v>
      </c>
      <c r="AQ22">
        <v>0</v>
      </c>
      <c r="AR22">
        <v>6.8553393206928366</v>
      </c>
      <c r="AS22">
        <v>19</v>
      </c>
      <c r="AU22" t="s">
        <v>164</v>
      </c>
      <c r="AV22">
        <v>1.0655265226876074</v>
      </c>
      <c r="AW22">
        <v>2.0850586228721855E-2</v>
      </c>
      <c r="AX22">
        <v>51.102952741915516</v>
      </c>
      <c r="AY22" s="72">
        <v>3.9452101386939003E-261</v>
      </c>
      <c r="AZ22">
        <v>1.0246017133969672</v>
      </c>
      <c r="BA22">
        <v>1.1064513319782476</v>
      </c>
      <c r="BB22">
        <v>1.0246017133969672</v>
      </c>
      <c r="BC22">
        <v>1.1064513319782476</v>
      </c>
      <c r="BE22" s="2">
        <v>19</v>
      </c>
      <c r="BF22">
        <v>8.9957512717984898</v>
      </c>
      <c r="BG22">
        <v>1</v>
      </c>
      <c r="BH22">
        <v>0</v>
      </c>
      <c r="BI22">
        <v>0</v>
      </c>
      <c r="BJ22">
        <v>0</v>
      </c>
      <c r="BK22">
        <v>0</v>
      </c>
      <c r="BL22">
        <v>1</v>
      </c>
      <c r="BM22">
        <v>0</v>
      </c>
      <c r="BN22">
        <v>0</v>
      </c>
      <c r="BO22">
        <v>0</v>
      </c>
      <c r="BP22">
        <v>0</v>
      </c>
      <c r="BQ22">
        <v>0</v>
      </c>
      <c r="BR22">
        <v>0</v>
      </c>
      <c r="BS22">
        <v>0</v>
      </c>
      <c r="BT22">
        <v>5.9406695025026561</v>
      </c>
      <c r="BU22">
        <v>19</v>
      </c>
      <c r="BW22" t="s">
        <v>164</v>
      </c>
      <c r="BX22">
        <v>1.0630991875567106</v>
      </c>
      <c r="BY22">
        <v>1.2239666785471736E-2</v>
      </c>
      <c r="BZ22">
        <v>86.856873327514947</v>
      </c>
      <c r="CA22" s="74">
        <v>0</v>
      </c>
      <c r="CB22">
        <v>1.0390755930408686</v>
      </c>
      <c r="CC22">
        <v>1.0871227820725526</v>
      </c>
      <c r="CD22">
        <v>1.0390755930408686</v>
      </c>
      <c r="CE22">
        <v>1.0871227820725526</v>
      </c>
      <c r="CG22" s="2">
        <v>19</v>
      </c>
      <c r="CH22">
        <v>8.9957512717984898</v>
      </c>
      <c r="CI22">
        <v>1</v>
      </c>
      <c r="CJ22">
        <v>0</v>
      </c>
      <c r="CK22">
        <v>0</v>
      </c>
      <c r="CL22">
        <v>0</v>
      </c>
      <c r="CM22">
        <v>0</v>
      </c>
      <c r="CN22">
        <v>1</v>
      </c>
      <c r="CO22">
        <v>0</v>
      </c>
      <c r="CP22">
        <v>0</v>
      </c>
      <c r="CQ22">
        <v>0</v>
      </c>
      <c r="CR22">
        <v>0</v>
      </c>
      <c r="CS22">
        <v>7.8021389635073763</v>
      </c>
      <c r="CT22">
        <v>6.8553393206928366</v>
      </c>
      <c r="CU22">
        <v>5.9406695025026561</v>
      </c>
      <c r="CV22">
        <v>19</v>
      </c>
      <c r="CX22" t="s">
        <v>164</v>
      </c>
      <c r="CY22">
        <v>1.0117994933055261</v>
      </c>
      <c r="CZ22">
        <v>1.0112844415330228E-2</v>
      </c>
      <c r="DA22">
        <v>100.05093045550296</v>
      </c>
      <c r="DB22" s="74">
        <v>0</v>
      </c>
      <c r="DC22">
        <v>0.99195038557284054</v>
      </c>
      <c r="DD22">
        <v>1.0316486010382118</v>
      </c>
      <c r="DE22">
        <v>0.99195038557284054</v>
      </c>
      <c r="DF22">
        <v>1.0316486010382118</v>
      </c>
    </row>
    <row r="23" spans="1:110" x14ac:dyDescent="0.2">
      <c r="A23" s="2">
        <v>20</v>
      </c>
      <c r="B23">
        <v>8.8621420625393164</v>
      </c>
      <c r="C23">
        <v>1</v>
      </c>
      <c r="D23">
        <v>0</v>
      </c>
      <c r="E23">
        <v>0</v>
      </c>
      <c r="F23">
        <v>0</v>
      </c>
      <c r="G23">
        <v>0</v>
      </c>
      <c r="H23">
        <v>1</v>
      </c>
      <c r="I23">
        <v>0</v>
      </c>
      <c r="J23">
        <v>0</v>
      </c>
      <c r="K23">
        <v>0</v>
      </c>
      <c r="L23">
        <v>0</v>
      </c>
      <c r="M23">
        <v>0</v>
      </c>
      <c r="N23">
        <v>0</v>
      </c>
      <c r="O23">
        <v>0</v>
      </c>
      <c r="P23">
        <v>7.700904485398282</v>
      </c>
      <c r="Q23">
        <v>20</v>
      </c>
      <c r="S23" t="s">
        <v>164</v>
      </c>
      <c r="T23">
        <v>1.0647117023031902</v>
      </c>
      <c r="U23">
        <v>2.0054480946681375E-2</v>
      </c>
      <c r="V23">
        <v>53.090962819428107</v>
      </c>
      <c r="W23" s="73">
        <v>3.400300759035186E-283</v>
      </c>
      <c r="X23">
        <v>1.0253541993108879</v>
      </c>
      <c r="Y23">
        <v>1.1040692052954926</v>
      </c>
      <c r="Z23">
        <v>1.0253541993108879</v>
      </c>
      <c r="AA23">
        <v>1.1040692052954926</v>
      </c>
      <c r="AC23" s="2">
        <v>20</v>
      </c>
      <c r="AD23">
        <v>8.8621420625393164</v>
      </c>
      <c r="AE23">
        <v>1</v>
      </c>
      <c r="AF23">
        <v>0</v>
      </c>
      <c r="AG23">
        <v>0</v>
      </c>
      <c r="AH23">
        <v>0</v>
      </c>
      <c r="AI23">
        <v>0</v>
      </c>
      <c r="AJ23">
        <v>1</v>
      </c>
      <c r="AK23">
        <v>0</v>
      </c>
      <c r="AL23">
        <v>0</v>
      </c>
      <c r="AM23">
        <v>0</v>
      </c>
      <c r="AN23">
        <v>0</v>
      </c>
      <c r="AO23">
        <v>0</v>
      </c>
      <c r="AP23">
        <v>0</v>
      </c>
      <c r="AQ23">
        <v>0</v>
      </c>
      <c r="AR23">
        <v>7.3959549804937037</v>
      </c>
      <c r="AS23">
        <v>20</v>
      </c>
      <c r="AU23" t="s">
        <v>166</v>
      </c>
      <c r="AV23">
        <v>1.0668639147605223</v>
      </c>
      <c r="AW23">
        <v>2.061368174665585E-2</v>
      </c>
      <c r="AX23">
        <v>51.755136606472512</v>
      </c>
      <c r="AY23" s="72">
        <v>1.1436487392992461E-264</v>
      </c>
      <c r="AZ23">
        <v>1.0264040933911951</v>
      </c>
      <c r="BA23">
        <v>1.1073237361298496</v>
      </c>
      <c r="BB23">
        <v>1.0264040933911951</v>
      </c>
      <c r="BC23">
        <v>1.1073237361298496</v>
      </c>
      <c r="BE23" s="2">
        <v>20</v>
      </c>
      <c r="BF23">
        <v>8.8621420625393164</v>
      </c>
      <c r="BG23">
        <v>1</v>
      </c>
      <c r="BH23">
        <v>0</v>
      </c>
      <c r="BI23">
        <v>0</v>
      </c>
      <c r="BJ23">
        <v>0</v>
      </c>
      <c r="BK23">
        <v>0</v>
      </c>
      <c r="BL23">
        <v>1</v>
      </c>
      <c r="BM23">
        <v>0</v>
      </c>
      <c r="BN23">
        <v>0</v>
      </c>
      <c r="BO23">
        <v>0</v>
      </c>
      <c r="BP23">
        <v>0</v>
      </c>
      <c r="BQ23">
        <v>0</v>
      </c>
      <c r="BR23">
        <v>0</v>
      </c>
      <c r="BS23">
        <v>0</v>
      </c>
      <c r="BT23">
        <v>5.9494765143659558</v>
      </c>
      <c r="BU23">
        <v>20</v>
      </c>
      <c r="BW23" t="s">
        <v>166</v>
      </c>
      <c r="BX23">
        <v>1.0627154079082075</v>
      </c>
      <c r="BY23">
        <v>1.2168669494192191E-2</v>
      </c>
      <c r="BZ23">
        <v>87.332095626018571</v>
      </c>
      <c r="CA23" s="74">
        <v>0</v>
      </c>
      <c r="CB23">
        <v>1.038831164419425</v>
      </c>
      <c r="CC23">
        <v>1.08659965139699</v>
      </c>
      <c r="CD23">
        <v>1.038831164419425</v>
      </c>
      <c r="CE23">
        <v>1.08659965139699</v>
      </c>
      <c r="CG23" s="2">
        <v>20</v>
      </c>
      <c r="CH23">
        <v>8.8621420625393164</v>
      </c>
      <c r="CI23">
        <v>1</v>
      </c>
      <c r="CJ23">
        <v>0</v>
      </c>
      <c r="CK23">
        <v>0</v>
      </c>
      <c r="CL23">
        <v>0</v>
      </c>
      <c r="CM23">
        <v>0</v>
      </c>
      <c r="CN23">
        <v>1</v>
      </c>
      <c r="CO23">
        <v>0</v>
      </c>
      <c r="CP23">
        <v>0</v>
      </c>
      <c r="CQ23">
        <v>0</v>
      </c>
      <c r="CR23">
        <v>0</v>
      </c>
      <c r="CS23">
        <v>7.700904485398282</v>
      </c>
      <c r="CT23">
        <v>7.3959549804937037</v>
      </c>
      <c r="CU23">
        <v>5.9494765143659558</v>
      </c>
      <c r="CV23">
        <v>20</v>
      </c>
      <c r="CX23" t="s">
        <v>166</v>
      </c>
      <c r="CY23">
        <v>1.0991706098918137</v>
      </c>
      <c r="CZ23">
        <v>9.9139256837767163E-3</v>
      </c>
      <c r="DA23">
        <v>110.87137880108497</v>
      </c>
      <c r="DB23" s="74">
        <v>0</v>
      </c>
      <c r="DC23">
        <v>1.0797119323062259</v>
      </c>
      <c r="DD23">
        <v>1.1186292874774015</v>
      </c>
      <c r="DE23">
        <v>1.0797119323062259</v>
      </c>
      <c r="DF23">
        <v>1.1186292874774015</v>
      </c>
    </row>
    <row r="24" spans="1:110" x14ac:dyDescent="0.2">
      <c r="A24" s="2">
        <v>21</v>
      </c>
      <c r="B24">
        <v>9.0012413343952531</v>
      </c>
      <c r="C24">
        <v>1</v>
      </c>
      <c r="D24">
        <v>0</v>
      </c>
      <c r="E24">
        <v>0</v>
      </c>
      <c r="F24">
        <v>0</v>
      </c>
      <c r="G24">
        <v>0</v>
      </c>
      <c r="H24">
        <v>1</v>
      </c>
      <c r="I24">
        <v>0</v>
      </c>
      <c r="J24">
        <v>0</v>
      </c>
      <c r="K24">
        <v>0</v>
      </c>
      <c r="L24">
        <v>0</v>
      </c>
      <c r="M24">
        <v>0</v>
      </c>
      <c r="N24">
        <v>0</v>
      </c>
      <c r="O24">
        <v>0</v>
      </c>
      <c r="P24">
        <v>7.6253063107585399</v>
      </c>
      <c r="Q24">
        <v>21</v>
      </c>
      <c r="S24" t="s">
        <v>166</v>
      </c>
      <c r="T24">
        <v>1.0507157100020859</v>
      </c>
      <c r="U24">
        <v>1.9702350091730134E-2</v>
      </c>
      <c r="V24">
        <v>53.329460958219059</v>
      </c>
      <c r="W24" s="73">
        <v>1.4884593308808462E-284</v>
      </c>
      <c r="X24">
        <v>1.0120492740692737</v>
      </c>
      <c r="Y24">
        <v>1.089382145934898</v>
      </c>
      <c r="Z24">
        <v>1.0120492740692737</v>
      </c>
      <c r="AA24">
        <v>1.089382145934898</v>
      </c>
      <c r="AC24" s="2">
        <v>21</v>
      </c>
      <c r="AD24">
        <v>9.0012413343952531</v>
      </c>
      <c r="AE24">
        <v>1</v>
      </c>
      <c r="AF24">
        <v>0</v>
      </c>
      <c r="AG24">
        <v>0</v>
      </c>
      <c r="AH24">
        <v>0</v>
      </c>
      <c r="AI24">
        <v>0</v>
      </c>
      <c r="AJ24">
        <v>1</v>
      </c>
      <c r="AK24">
        <v>0</v>
      </c>
      <c r="AL24">
        <v>0</v>
      </c>
      <c r="AM24">
        <v>0</v>
      </c>
      <c r="AN24">
        <v>0</v>
      </c>
      <c r="AO24">
        <v>0</v>
      </c>
      <c r="AP24">
        <v>0</v>
      </c>
      <c r="AQ24">
        <v>0</v>
      </c>
      <c r="AR24">
        <v>7.5712238247200219</v>
      </c>
      <c r="AS24">
        <v>21</v>
      </c>
      <c r="AU24" t="s">
        <v>168</v>
      </c>
      <c r="AV24">
        <v>0.970427395045241</v>
      </c>
      <c r="AW24">
        <v>2.2609359783995812E-2</v>
      </c>
      <c r="AX24">
        <v>42.921489344079731</v>
      </c>
      <c r="AY24" s="72">
        <v>8.4541966845500204E-215</v>
      </c>
      <c r="AZ24">
        <v>0.92605052586786929</v>
      </c>
      <c r="BA24">
        <v>1.0148042642226127</v>
      </c>
      <c r="BB24">
        <v>0.92605052586786929</v>
      </c>
      <c r="BC24">
        <v>1.0148042642226127</v>
      </c>
      <c r="BE24" s="2">
        <v>21</v>
      </c>
      <c r="BF24">
        <v>9.0012413343952531</v>
      </c>
      <c r="BG24">
        <v>1</v>
      </c>
      <c r="BH24">
        <v>0</v>
      </c>
      <c r="BI24">
        <v>0</v>
      </c>
      <c r="BJ24">
        <v>0</v>
      </c>
      <c r="BK24">
        <v>0</v>
      </c>
      <c r="BL24">
        <v>1</v>
      </c>
      <c r="BM24">
        <v>0</v>
      </c>
      <c r="BN24">
        <v>0</v>
      </c>
      <c r="BO24">
        <v>0</v>
      </c>
      <c r="BP24">
        <v>0</v>
      </c>
      <c r="BQ24">
        <v>0</v>
      </c>
      <c r="BR24">
        <v>0</v>
      </c>
      <c r="BS24">
        <v>0</v>
      </c>
      <c r="BT24">
        <v>5.9582935569259279</v>
      </c>
      <c r="BU24">
        <v>21</v>
      </c>
      <c r="BW24" t="s">
        <v>168</v>
      </c>
      <c r="BX24">
        <v>0.9766172025129789</v>
      </c>
      <c r="BY24">
        <v>1.3477059156440188E-2</v>
      </c>
      <c r="BZ24">
        <v>72.465156617368535</v>
      </c>
      <c r="CA24" s="74">
        <v>0</v>
      </c>
      <c r="CB24">
        <v>0.95016489706095131</v>
      </c>
      <c r="CC24">
        <v>1.0030695079650065</v>
      </c>
      <c r="CD24">
        <v>0.95016489706095131</v>
      </c>
      <c r="CE24">
        <v>1.0030695079650065</v>
      </c>
      <c r="CG24" s="2">
        <v>21</v>
      </c>
      <c r="CH24">
        <v>9.0012413343952531</v>
      </c>
      <c r="CI24">
        <v>1</v>
      </c>
      <c r="CJ24">
        <v>0</v>
      </c>
      <c r="CK24">
        <v>0</v>
      </c>
      <c r="CL24">
        <v>0</v>
      </c>
      <c r="CM24">
        <v>0</v>
      </c>
      <c r="CN24">
        <v>1</v>
      </c>
      <c r="CO24">
        <v>0</v>
      </c>
      <c r="CP24">
        <v>0</v>
      </c>
      <c r="CQ24">
        <v>0</v>
      </c>
      <c r="CR24">
        <v>0</v>
      </c>
      <c r="CS24">
        <v>7.6253063107585399</v>
      </c>
      <c r="CT24">
        <v>7.5712238247200219</v>
      </c>
      <c r="CU24">
        <v>5.9582935569259279</v>
      </c>
      <c r="CV24">
        <v>21</v>
      </c>
      <c r="CX24" t="s">
        <v>168</v>
      </c>
      <c r="CY24">
        <v>0.98915037248482285</v>
      </c>
      <c r="CZ24">
        <v>1.0553895048350567E-2</v>
      </c>
      <c r="DA24">
        <v>93.723726449166634</v>
      </c>
      <c r="DB24" s="74">
        <v>0</v>
      </c>
      <c r="DC24">
        <v>0.96843558728585299</v>
      </c>
      <c r="DD24">
        <v>1.0098651576837927</v>
      </c>
      <c r="DE24">
        <v>0.96843558728585299</v>
      </c>
      <c r="DF24">
        <v>1.0098651576837927</v>
      </c>
    </row>
    <row r="25" spans="1:110" x14ac:dyDescent="0.2">
      <c r="A25" s="2">
        <v>22</v>
      </c>
      <c r="B25">
        <v>8.9767945704575904</v>
      </c>
      <c r="C25">
        <v>1</v>
      </c>
      <c r="D25">
        <v>0</v>
      </c>
      <c r="E25">
        <v>0</v>
      </c>
      <c r="F25">
        <v>0</v>
      </c>
      <c r="G25">
        <v>0</v>
      </c>
      <c r="H25">
        <v>1</v>
      </c>
      <c r="I25">
        <v>0</v>
      </c>
      <c r="J25">
        <v>0</v>
      </c>
      <c r="K25">
        <v>0</v>
      </c>
      <c r="L25">
        <v>0</v>
      </c>
      <c r="M25">
        <v>0</v>
      </c>
      <c r="N25">
        <v>0</v>
      </c>
      <c r="O25">
        <v>0</v>
      </c>
      <c r="P25">
        <v>7.5707985078157654</v>
      </c>
      <c r="Q25">
        <v>22</v>
      </c>
      <c r="S25" t="s">
        <v>168</v>
      </c>
      <c r="T25">
        <v>0.99462183723770159</v>
      </c>
      <c r="U25">
        <v>2.2724389372664834E-2</v>
      </c>
      <c r="V25">
        <v>43.768913695614287</v>
      </c>
      <c r="W25" s="73">
        <v>1.0884882770378524E-227</v>
      </c>
      <c r="X25">
        <v>0.95002456119197576</v>
      </c>
      <c r="Y25">
        <v>1.0392191132834274</v>
      </c>
      <c r="Z25">
        <v>0.95002456119197576</v>
      </c>
      <c r="AA25">
        <v>1.0392191132834274</v>
      </c>
      <c r="AC25" s="2">
        <v>22</v>
      </c>
      <c r="AD25">
        <v>8.9767945704575904</v>
      </c>
      <c r="AE25">
        <v>1</v>
      </c>
      <c r="AF25">
        <v>0</v>
      </c>
      <c r="AG25">
        <v>0</v>
      </c>
      <c r="AH25">
        <v>0</v>
      </c>
      <c r="AI25">
        <v>0</v>
      </c>
      <c r="AJ25">
        <v>1</v>
      </c>
      <c r="AK25">
        <v>0</v>
      </c>
      <c r="AL25">
        <v>0</v>
      </c>
      <c r="AM25">
        <v>0</v>
      </c>
      <c r="AN25">
        <v>0</v>
      </c>
      <c r="AO25">
        <v>0</v>
      </c>
      <c r="AP25">
        <v>0</v>
      </c>
      <c r="AQ25">
        <v>0</v>
      </c>
      <c r="AR25">
        <v>7.6353986084536638</v>
      </c>
      <c r="AS25">
        <v>22</v>
      </c>
      <c r="AU25" t="s">
        <v>170</v>
      </c>
      <c r="AV25">
        <v>1.0212747100890571</v>
      </c>
      <c r="AW25">
        <v>2.2009491810952516E-2</v>
      </c>
      <c r="AX25">
        <v>46.401557966951479</v>
      </c>
      <c r="AY25" s="72">
        <v>6.0556866177916685E-235</v>
      </c>
      <c r="AZ25">
        <v>0.97807524101579091</v>
      </c>
      <c r="BA25">
        <v>1.0644741791623233</v>
      </c>
      <c r="BB25">
        <v>0.97807524101579091</v>
      </c>
      <c r="BC25">
        <v>1.0644741791623233</v>
      </c>
      <c r="BE25" s="2">
        <v>22</v>
      </c>
      <c r="BF25">
        <v>8.9767945704575904</v>
      </c>
      <c r="BG25">
        <v>1</v>
      </c>
      <c r="BH25">
        <v>0</v>
      </c>
      <c r="BI25">
        <v>0</v>
      </c>
      <c r="BJ25">
        <v>0</v>
      </c>
      <c r="BK25">
        <v>0</v>
      </c>
      <c r="BL25">
        <v>1</v>
      </c>
      <c r="BM25">
        <v>0</v>
      </c>
      <c r="BN25">
        <v>0</v>
      </c>
      <c r="BO25">
        <v>0</v>
      </c>
      <c r="BP25">
        <v>0</v>
      </c>
      <c r="BQ25">
        <v>0</v>
      </c>
      <c r="BR25">
        <v>0</v>
      </c>
      <c r="BS25">
        <v>0</v>
      </c>
      <c r="BT25">
        <v>5.9671205534048966</v>
      </c>
      <c r="BU25">
        <v>22</v>
      </c>
      <c r="BW25" t="s">
        <v>170</v>
      </c>
      <c r="BX25">
        <v>0.98222104478732797</v>
      </c>
      <c r="BY25">
        <v>1.3156930033425079E-2</v>
      </c>
      <c r="BZ25">
        <v>74.654272865478717</v>
      </c>
      <c r="CA25" s="74">
        <v>0</v>
      </c>
      <c r="CB25">
        <v>0.95639707770257976</v>
      </c>
      <c r="CC25">
        <v>1.0080450118720763</v>
      </c>
      <c r="CD25">
        <v>0.95639707770257976</v>
      </c>
      <c r="CE25">
        <v>1.0080450118720763</v>
      </c>
      <c r="CG25" s="2">
        <v>22</v>
      </c>
      <c r="CH25">
        <v>8.9767945704575904</v>
      </c>
      <c r="CI25">
        <v>1</v>
      </c>
      <c r="CJ25">
        <v>0</v>
      </c>
      <c r="CK25">
        <v>0</v>
      </c>
      <c r="CL25">
        <v>0</v>
      </c>
      <c r="CM25">
        <v>0</v>
      </c>
      <c r="CN25">
        <v>1</v>
      </c>
      <c r="CO25">
        <v>0</v>
      </c>
      <c r="CP25">
        <v>0</v>
      </c>
      <c r="CQ25">
        <v>0</v>
      </c>
      <c r="CR25">
        <v>0</v>
      </c>
      <c r="CS25">
        <v>7.5707985078157654</v>
      </c>
      <c r="CT25">
        <v>7.6353986084536638</v>
      </c>
      <c r="CU25">
        <v>5.9671205534048966</v>
      </c>
      <c r="CV25">
        <v>22</v>
      </c>
      <c r="CX25" t="s">
        <v>170</v>
      </c>
      <c r="CY25">
        <v>0.98450708315065083</v>
      </c>
      <c r="CZ25">
        <v>1.0228005551102303E-2</v>
      </c>
      <c r="DA25">
        <v>96.25601767927742</v>
      </c>
      <c r="DB25" s="74">
        <v>0</v>
      </c>
      <c r="DC25">
        <v>0.96443194150538047</v>
      </c>
      <c r="DD25">
        <v>1.0045822247959211</v>
      </c>
      <c r="DE25">
        <v>0.96443194150538047</v>
      </c>
      <c r="DF25">
        <v>1.0045822247959211</v>
      </c>
    </row>
    <row r="26" spans="1:110" x14ac:dyDescent="0.2">
      <c r="A26" s="2">
        <v>23</v>
      </c>
      <c r="B26">
        <v>8.9336646335917091</v>
      </c>
      <c r="C26">
        <v>1</v>
      </c>
      <c r="D26">
        <v>0</v>
      </c>
      <c r="E26">
        <v>0</v>
      </c>
      <c r="F26">
        <v>0</v>
      </c>
      <c r="G26">
        <v>0</v>
      </c>
      <c r="H26">
        <v>0</v>
      </c>
      <c r="I26">
        <v>1</v>
      </c>
      <c r="J26">
        <v>0</v>
      </c>
      <c r="K26">
        <v>0</v>
      </c>
      <c r="L26">
        <v>0</v>
      </c>
      <c r="M26">
        <v>0</v>
      </c>
      <c r="N26">
        <v>0</v>
      </c>
      <c r="O26">
        <v>0</v>
      </c>
      <c r="P26">
        <v>7.532925211502226</v>
      </c>
      <c r="Q26">
        <v>23</v>
      </c>
      <c r="S26" t="s">
        <v>170</v>
      </c>
      <c r="T26">
        <v>1.0490364176715401</v>
      </c>
      <c r="U26">
        <v>2.2000847234707407E-2</v>
      </c>
      <c r="V26">
        <v>47.681637278796885</v>
      </c>
      <c r="W26" s="73">
        <v>1.506487557367476E-251</v>
      </c>
      <c r="X26">
        <v>1.0058591141464408</v>
      </c>
      <c r="Y26">
        <v>1.0922137211966394</v>
      </c>
      <c r="Z26">
        <v>1.0058591141464408</v>
      </c>
      <c r="AA26">
        <v>1.0922137211966394</v>
      </c>
      <c r="AC26" s="2">
        <v>23</v>
      </c>
      <c r="AD26">
        <v>8.9336646335917091</v>
      </c>
      <c r="AE26">
        <v>1</v>
      </c>
      <c r="AF26">
        <v>0</v>
      </c>
      <c r="AG26">
        <v>0</v>
      </c>
      <c r="AH26">
        <v>0</v>
      </c>
      <c r="AI26">
        <v>0</v>
      </c>
      <c r="AJ26">
        <v>0</v>
      </c>
      <c r="AK26">
        <v>1</v>
      </c>
      <c r="AL26">
        <v>0</v>
      </c>
      <c r="AM26">
        <v>0</v>
      </c>
      <c r="AN26">
        <v>0</v>
      </c>
      <c r="AO26">
        <v>0</v>
      </c>
      <c r="AP26">
        <v>0</v>
      </c>
      <c r="AQ26">
        <v>0</v>
      </c>
      <c r="AR26">
        <v>7.670996122165004</v>
      </c>
      <c r="AS26">
        <v>23</v>
      </c>
      <c r="AU26" t="s">
        <v>172</v>
      </c>
      <c r="AV26">
        <v>1.1814521694125895</v>
      </c>
      <c r="AW26">
        <v>2.1326166834504175E-2</v>
      </c>
      <c r="AX26">
        <v>55.39918066762408</v>
      </c>
      <c r="AY26" s="72">
        <v>5.1846966963025413E-284</v>
      </c>
      <c r="AZ26">
        <v>1.1395939069623848</v>
      </c>
      <c r="BA26">
        <v>1.2233104318627941</v>
      </c>
      <c r="BB26">
        <v>1.1395939069623848</v>
      </c>
      <c r="BC26">
        <v>1.2233104318627941</v>
      </c>
      <c r="BE26" s="2">
        <v>23</v>
      </c>
      <c r="BF26">
        <v>8.9336646335917091</v>
      </c>
      <c r="BG26">
        <v>1</v>
      </c>
      <c r="BH26">
        <v>0</v>
      </c>
      <c r="BI26">
        <v>0</v>
      </c>
      <c r="BJ26">
        <v>0</v>
      </c>
      <c r="BK26">
        <v>0</v>
      </c>
      <c r="BL26">
        <v>0</v>
      </c>
      <c r="BM26">
        <v>1</v>
      </c>
      <c r="BN26">
        <v>0</v>
      </c>
      <c r="BO26">
        <v>0</v>
      </c>
      <c r="BP26">
        <v>0</v>
      </c>
      <c r="BQ26">
        <v>0</v>
      </c>
      <c r="BR26">
        <v>0</v>
      </c>
      <c r="BS26">
        <v>0</v>
      </c>
      <c r="BT26">
        <v>5.9759574274162173</v>
      </c>
      <c r="BU26">
        <v>23</v>
      </c>
      <c r="BW26" t="s">
        <v>172</v>
      </c>
      <c r="BX26">
        <v>0.97232802424530029</v>
      </c>
      <c r="BY26">
        <v>1.3299703636571731E-2</v>
      </c>
      <c r="BZ26">
        <v>73.108999329246529</v>
      </c>
      <c r="CA26" s="74">
        <v>0</v>
      </c>
      <c r="CB26">
        <v>0.94622382607177502</v>
      </c>
      <c r="CC26">
        <v>0.99843222241882557</v>
      </c>
      <c r="CD26">
        <v>0.94622382607177502</v>
      </c>
      <c r="CE26">
        <v>0.99843222241882557</v>
      </c>
      <c r="CG26" s="2">
        <v>23</v>
      </c>
      <c r="CH26">
        <v>8.9336646335917091</v>
      </c>
      <c r="CI26">
        <v>1</v>
      </c>
      <c r="CJ26">
        <v>0</v>
      </c>
      <c r="CK26">
        <v>0</v>
      </c>
      <c r="CL26">
        <v>0</v>
      </c>
      <c r="CM26">
        <v>0</v>
      </c>
      <c r="CN26">
        <v>0</v>
      </c>
      <c r="CO26">
        <v>1</v>
      </c>
      <c r="CP26">
        <v>0</v>
      </c>
      <c r="CQ26">
        <v>0</v>
      </c>
      <c r="CR26">
        <v>0</v>
      </c>
      <c r="CS26">
        <v>7.532925211502226</v>
      </c>
      <c r="CT26">
        <v>7.670996122165004</v>
      </c>
      <c r="CU26">
        <v>5.9759574274162173</v>
      </c>
      <c r="CV26">
        <v>23</v>
      </c>
      <c r="CX26" t="s">
        <v>172</v>
      </c>
      <c r="CY26">
        <v>1.0051445186684356</v>
      </c>
      <c r="CZ26">
        <v>1.0458595981748361E-2</v>
      </c>
      <c r="DA26">
        <v>96.107022436142117</v>
      </c>
      <c r="DB26" s="74">
        <v>0</v>
      </c>
      <c r="DC26">
        <v>0.98461678286547394</v>
      </c>
      <c r="DD26">
        <v>1.0256722544713972</v>
      </c>
      <c r="DE26">
        <v>0.98461678286547394</v>
      </c>
      <c r="DF26">
        <v>1.0256722544713972</v>
      </c>
    </row>
    <row r="27" spans="1:110" x14ac:dyDescent="0.2">
      <c r="A27" s="2">
        <v>24</v>
      </c>
      <c r="B27">
        <v>8.9443961447491827</v>
      </c>
      <c r="C27">
        <v>1</v>
      </c>
      <c r="D27">
        <v>0</v>
      </c>
      <c r="E27">
        <v>0</v>
      </c>
      <c r="F27">
        <v>0</v>
      </c>
      <c r="G27">
        <v>0</v>
      </c>
      <c r="H27">
        <v>0</v>
      </c>
      <c r="I27">
        <v>1</v>
      </c>
      <c r="J27">
        <v>0</v>
      </c>
      <c r="K27">
        <v>0</v>
      </c>
      <c r="L27">
        <v>0</v>
      </c>
      <c r="M27">
        <v>0</v>
      </c>
      <c r="N27">
        <v>0</v>
      </c>
      <c r="O27">
        <v>0</v>
      </c>
      <c r="P27">
        <v>7.5077408109257604</v>
      </c>
      <c r="Q27">
        <v>24</v>
      </c>
      <c r="S27" t="s">
        <v>172</v>
      </c>
      <c r="T27">
        <v>1.176409056157578</v>
      </c>
      <c r="U27">
        <v>2.1310157290626658E-2</v>
      </c>
      <c r="V27">
        <v>55.204147023120534</v>
      </c>
      <c r="W27" s="73">
        <v>3.9791113544218267E-295</v>
      </c>
      <c r="X27">
        <v>1.1345872517657241</v>
      </c>
      <c r="Y27">
        <v>1.2182308605494319</v>
      </c>
      <c r="Z27">
        <v>1.1345872517657241</v>
      </c>
      <c r="AA27">
        <v>1.2182308605494319</v>
      </c>
      <c r="AC27" s="2">
        <v>24</v>
      </c>
      <c r="AD27">
        <v>8.9443961447491827</v>
      </c>
      <c r="AE27">
        <v>1</v>
      </c>
      <c r="AF27">
        <v>0</v>
      </c>
      <c r="AG27">
        <v>0</v>
      </c>
      <c r="AH27">
        <v>0</v>
      </c>
      <c r="AI27">
        <v>0</v>
      </c>
      <c r="AJ27">
        <v>0</v>
      </c>
      <c r="AK27">
        <v>1</v>
      </c>
      <c r="AL27">
        <v>0</v>
      </c>
      <c r="AM27">
        <v>0</v>
      </c>
      <c r="AN27">
        <v>0</v>
      </c>
      <c r="AO27">
        <v>0</v>
      </c>
      <c r="AP27">
        <v>0</v>
      </c>
      <c r="AQ27">
        <v>0</v>
      </c>
      <c r="AR27">
        <v>7.693260690308561</v>
      </c>
      <c r="AS27">
        <v>24</v>
      </c>
      <c r="AU27" t="s">
        <v>174</v>
      </c>
      <c r="AV27">
        <v>1.2374879823662412</v>
      </c>
      <c r="AW27">
        <v>2.2844405789158462E-2</v>
      </c>
      <c r="AX27">
        <v>54.170285442641301</v>
      </c>
      <c r="AY27" s="72">
        <v>1.4390161307564004E-277</v>
      </c>
      <c r="AZ27">
        <v>1.1926497730217256</v>
      </c>
      <c r="BA27">
        <v>1.2823261917107569</v>
      </c>
      <c r="BB27">
        <v>1.1926497730217256</v>
      </c>
      <c r="BC27">
        <v>1.2823261917107569</v>
      </c>
      <c r="BE27" s="2">
        <v>24</v>
      </c>
      <c r="BF27">
        <v>8.9443961447491827</v>
      </c>
      <c r="BG27">
        <v>1</v>
      </c>
      <c r="BH27">
        <v>0</v>
      </c>
      <c r="BI27">
        <v>0</v>
      </c>
      <c r="BJ27">
        <v>0</v>
      </c>
      <c r="BK27">
        <v>0</v>
      </c>
      <c r="BL27">
        <v>0</v>
      </c>
      <c r="BM27">
        <v>1</v>
      </c>
      <c r="BN27">
        <v>0</v>
      </c>
      <c r="BO27">
        <v>0</v>
      </c>
      <c r="BP27">
        <v>0</v>
      </c>
      <c r="BQ27">
        <v>0</v>
      </c>
      <c r="BR27">
        <v>0</v>
      </c>
      <c r="BS27">
        <v>0</v>
      </c>
      <c r="BT27">
        <v>5.984804102965807</v>
      </c>
      <c r="BU27">
        <v>24</v>
      </c>
      <c r="BW27" t="s">
        <v>174</v>
      </c>
      <c r="BX27">
        <v>0.96268471435099989</v>
      </c>
      <c r="BY27">
        <v>1.4501344780267381E-2</v>
      </c>
      <c r="BZ27">
        <v>66.385892407783274</v>
      </c>
      <c r="CA27" s="74">
        <v>0</v>
      </c>
      <c r="CB27">
        <v>0.93422197651330974</v>
      </c>
      <c r="CC27">
        <v>0.99114745218869005</v>
      </c>
      <c r="CD27">
        <v>0.93422197651330974</v>
      </c>
      <c r="CE27">
        <v>0.99114745218869005</v>
      </c>
      <c r="CG27" s="2">
        <v>24</v>
      </c>
      <c r="CH27">
        <v>8.9443961447491827</v>
      </c>
      <c r="CI27">
        <v>1</v>
      </c>
      <c r="CJ27">
        <v>0</v>
      </c>
      <c r="CK27">
        <v>0</v>
      </c>
      <c r="CL27">
        <v>0</v>
      </c>
      <c r="CM27">
        <v>0</v>
      </c>
      <c r="CN27">
        <v>0</v>
      </c>
      <c r="CO27">
        <v>1</v>
      </c>
      <c r="CP27">
        <v>0</v>
      </c>
      <c r="CQ27">
        <v>0</v>
      </c>
      <c r="CR27">
        <v>0</v>
      </c>
      <c r="CS27">
        <v>7.5077408109257604</v>
      </c>
      <c r="CT27">
        <v>7.693260690308561</v>
      </c>
      <c r="CU27">
        <v>5.984804102965807</v>
      </c>
      <c r="CV27">
        <v>24</v>
      </c>
      <c r="CX27" t="s">
        <v>174</v>
      </c>
      <c r="CY27">
        <v>1.0029786206540665</v>
      </c>
      <c r="CZ27">
        <v>1.1475724119943617E-2</v>
      </c>
      <c r="DA27">
        <v>87.400028980392946</v>
      </c>
      <c r="DB27" s="74">
        <v>0</v>
      </c>
      <c r="DC27">
        <v>0.98045450429150893</v>
      </c>
      <c r="DD27">
        <v>1.0255027370166241</v>
      </c>
      <c r="DE27">
        <v>0.98045450429150893</v>
      </c>
      <c r="DF27">
        <v>1.0255027370166241</v>
      </c>
    </row>
    <row r="28" spans="1:110" x14ac:dyDescent="0.2">
      <c r="A28" s="2">
        <v>25</v>
      </c>
      <c r="B28">
        <v>9.1716217113102019</v>
      </c>
      <c r="C28">
        <v>1</v>
      </c>
      <c r="D28">
        <v>0</v>
      </c>
      <c r="E28">
        <v>0</v>
      </c>
      <c r="F28">
        <v>0</v>
      </c>
      <c r="G28">
        <v>0</v>
      </c>
      <c r="H28">
        <v>0</v>
      </c>
      <c r="I28">
        <v>1</v>
      </c>
      <c r="J28">
        <v>0</v>
      </c>
      <c r="K28">
        <v>0</v>
      </c>
      <c r="L28">
        <v>0</v>
      </c>
      <c r="M28">
        <v>0</v>
      </c>
      <c r="N28">
        <v>0</v>
      </c>
      <c r="O28">
        <v>0</v>
      </c>
      <c r="P28">
        <v>7.4919911875254153</v>
      </c>
      <c r="Q28">
        <v>25</v>
      </c>
      <c r="S28" t="s">
        <v>174</v>
      </c>
      <c r="T28">
        <v>1.2060539610415935</v>
      </c>
      <c r="U28">
        <v>2.278044287828225E-2</v>
      </c>
      <c r="V28">
        <v>52.942515976780491</v>
      </c>
      <c r="W28" s="73">
        <v>2.3923007861046949E-282</v>
      </c>
      <c r="X28">
        <v>1.1613466783584019</v>
      </c>
      <c r="Y28">
        <v>1.250761243724785</v>
      </c>
      <c r="Z28">
        <v>1.1613466783584019</v>
      </c>
      <c r="AA28">
        <v>1.250761243724785</v>
      </c>
      <c r="AC28" s="2">
        <v>25</v>
      </c>
      <c r="AD28">
        <v>9.1716217113102019</v>
      </c>
      <c r="AE28">
        <v>1</v>
      </c>
      <c r="AF28">
        <v>0</v>
      </c>
      <c r="AG28">
        <v>0</v>
      </c>
      <c r="AH28">
        <v>0</v>
      </c>
      <c r="AI28">
        <v>0</v>
      </c>
      <c r="AJ28">
        <v>0</v>
      </c>
      <c r="AK28">
        <v>1</v>
      </c>
      <c r="AL28">
        <v>0</v>
      </c>
      <c r="AM28">
        <v>0</v>
      </c>
      <c r="AN28">
        <v>0</v>
      </c>
      <c r="AO28">
        <v>0</v>
      </c>
      <c r="AP28">
        <v>0</v>
      </c>
      <c r="AQ28">
        <v>0</v>
      </c>
      <c r="AR28">
        <v>7.7091107261129457</v>
      </c>
      <c r="AS28">
        <v>25</v>
      </c>
      <c r="AU28" t="s">
        <v>176</v>
      </c>
      <c r="AV28">
        <v>1.1506203050099402</v>
      </c>
      <c r="AW28">
        <v>2.1720482625521093E-2</v>
      </c>
      <c r="AX28">
        <v>52.97397506526795</v>
      </c>
      <c r="AY28" s="72">
        <v>3.2253608030989832E-271</v>
      </c>
      <c r="AZ28">
        <v>1.1079880931671078</v>
      </c>
      <c r="BA28">
        <v>1.1932525168527726</v>
      </c>
      <c r="BB28">
        <v>1.1079880931671078</v>
      </c>
      <c r="BC28">
        <v>1.1932525168527726</v>
      </c>
      <c r="BE28" s="2">
        <v>25</v>
      </c>
      <c r="BF28">
        <v>9.1716217113102019</v>
      </c>
      <c r="BG28">
        <v>1</v>
      </c>
      <c r="BH28">
        <v>0</v>
      </c>
      <c r="BI28">
        <v>0</v>
      </c>
      <c r="BJ28">
        <v>0</v>
      </c>
      <c r="BK28">
        <v>0</v>
      </c>
      <c r="BL28">
        <v>0</v>
      </c>
      <c r="BM28">
        <v>1</v>
      </c>
      <c r="BN28">
        <v>0</v>
      </c>
      <c r="BO28">
        <v>0</v>
      </c>
      <c r="BP28">
        <v>0</v>
      </c>
      <c r="BQ28">
        <v>0</v>
      </c>
      <c r="BR28">
        <v>0</v>
      </c>
      <c r="BS28">
        <v>0</v>
      </c>
      <c r="BT28">
        <v>5.9936605044535884</v>
      </c>
      <c r="BU28">
        <v>25</v>
      </c>
      <c r="BW28" t="s">
        <v>176</v>
      </c>
      <c r="BX28">
        <v>1.035793539673765</v>
      </c>
      <c r="BY28">
        <v>1.310527003316324E-2</v>
      </c>
      <c r="BZ28">
        <v>79.036413370549511</v>
      </c>
      <c r="CA28" s="74">
        <v>0</v>
      </c>
      <c r="CB28">
        <v>1.0100709690502712</v>
      </c>
      <c r="CC28">
        <v>1.0615161102972588</v>
      </c>
      <c r="CD28">
        <v>1.0100709690502712</v>
      </c>
      <c r="CE28">
        <v>1.0615161102972588</v>
      </c>
      <c r="CG28" s="2">
        <v>25</v>
      </c>
      <c r="CH28">
        <v>9.1716217113102019</v>
      </c>
      <c r="CI28">
        <v>1</v>
      </c>
      <c r="CJ28">
        <v>0</v>
      </c>
      <c r="CK28">
        <v>0</v>
      </c>
      <c r="CL28">
        <v>0</v>
      </c>
      <c r="CM28">
        <v>0</v>
      </c>
      <c r="CN28">
        <v>0</v>
      </c>
      <c r="CO28">
        <v>1</v>
      </c>
      <c r="CP28">
        <v>0</v>
      </c>
      <c r="CQ28">
        <v>0</v>
      </c>
      <c r="CR28">
        <v>0</v>
      </c>
      <c r="CS28">
        <v>7.4919911875254153</v>
      </c>
      <c r="CT28">
        <v>7.7091107261129457</v>
      </c>
      <c r="CU28">
        <v>5.9936605044535884</v>
      </c>
      <c r="CV28">
        <v>25</v>
      </c>
      <c r="CX28" t="s">
        <v>176</v>
      </c>
      <c r="CY28">
        <v>1.0409066605857462</v>
      </c>
      <c r="CZ28">
        <v>1.0142353369371202E-2</v>
      </c>
      <c r="DA28">
        <v>102.62969773161035</v>
      </c>
      <c r="DB28" s="74">
        <v>0</v>
      </c>
      <c r="DC28">
        <v>1.0209996337964844</v>
      </c>
      <c r="DD28">
        <v>1.060813687375008</v>
      </c>
      <c r="DE28">
        <v>1.0209996337964844</v>
      </c>
      <c r="DF28">
        <v>1.060813687375008</v>
      </c>
    </row>
    <row r="29" spans="1:110" x14ac:dyDescent="0.2">
      <c r="A29" s="2">
        <v>26</v>
      </c>
      <c r="B29">
        <v>8.9970649572275825</v>
      </c>
      <c r="C29">
        <v>1</v>
      </c>
      <c r="D29">
        <v>0</v>
      </c>
      <c r="E29">
        <v>0</v>
      </c>
      <c r="F29">
        <v>0</v>
      </c>
      <c r="G29">
        <v>0</v>
      </c>
      <c r="H29">
        <v>0</v>
      </c>
      <c r="I29">
        <v>1</v>
      </c>
      <c r="J29">
        <v>0</v>
      </c>
      <c r="K29">
        <v>0</v>
      </c>
      <c r="L29">
        <v>0</v>
      </c>
      <c r="M29">
        <v>0</v>
      </c>
      <c r="N29">
        <v>0</v>
      </c>
      <c r="O29">
        <v>0</v>
      </c>
      <c r="P29">
        <v>7.4831246497583033</v>
      </c>
      <c r="Q29">
        <v>26</v>
      </c>
      <c r="S29" t="s">
        <v>176</v>
      </c>
      <c r="T29">
        <v>1.105813332561344</v>
      </c>
      <c r="U29">
        <v>2.171140921283583E-2</v>
      </c>
      <c r="V29">
        <v>50.932361032907288</v>
      </c>
      <c r="W29" s="73">
        <v>9.3378573192291589E-271</v>
      </c>
      <c r="X29">
        <v>1.0632040595847383</v>
      </c>
      <c r="Y29">
        <v>1.1484226055379496</v>
      </c>
      <c r="Z29">
        <v>1.0632040595847383</v>
      </c>
      <c r="AA29">
        <v>1.1484226055379496</v>
      </c>
      <c r="AC29" s="2">
        <v>26</v>
      </c>
      <c r="AD29">
        <v>8.9970649572275825</v>
      </c>
      <c r="AE29">
        <v>1</v>
      </c>
      <c r="AF29">
        <v>0</v>
      </c>
      <c r="AG29">
        <v>0</v>
      </c>
      <c r="AH29">
        <v>0</v>
      </c>
      <c r="AI29">
        <v>0</v>
      </c>
      <c r="AJ29">
        <v>0</v>
      </c>
      <c r="AK29">
        <v>1</v>
      </c>
      <c r="AL29">
        <v>0</v>
      </c>
      <c r="AM29">
        <v>0</v>
      </c>
      <c r="AN29">
        <v>0</v>
      </c>
      <c r="AO29">
        <v>0</v>
      </c>
      <c r="AP29">
        <v>0</v>
      </c>
      <c r="AQ29">
        <v>0</v>
      </c>
      <c r="AR29">
        <v>7.7218298615189047</v>
      </c>
      <c r="AS29">
        <v>26</v>
      </c>
      <c r="AU29" t="s">
        <v>178</v>
      </c>
      <c r="AV29">
        <v>5.4952513258658992E-2</v>
      </c>
      <c r="AW29">
        <v>2.5403530314344967E-2</v>
      </c>
      <c r="AX29">
        <v>2.1631841156986038</v>
      </c>
      <c r="AY29" s="72">
        <v>3.0805790273579728E-2</v>
      </c>
      <c r="AZ29">
        <v>5.091342833078355E-3</v>
      </c>
      <c r="BA29">
        <v>0.10481368368423963</v>
      </c>
      <c r="BB29">
        <v>5.091342833078355E-3</v>
      </c>
      <c r="BC29">
        <v>0.10481368368423963</v>
      </c>
      <c r="BE29" s="2">
        <v>26</v>
      </c>
      <c r="BF29">
        <v>8.9970649572275825</v>
      </c>
      <c r="BG29">
        <v>1</v>
      </c>
      <c r="BH29">
        <v>0</v>
      </c>
      <c r="BI29">
        <v>0</v>
      </c>
      <c r="BJ29">
        <v>0</v>
      </c>
      <c r="BK29">
        <v>0</v>
      </c>
      <c r="BL29">
        <v>0</v>
      </c>
      <c r="BM29">
        <v>1</v>
      </c>
      <c r="BN29">
        <v>0</v>
      </c>
      <c r="BO29">
        <v>0</v>
      </c>
      <c r="BP29">
        <v>0</v>
      </c>
      <c r="BQ29">
        <v>0</v>
      </c>
      <c r="BR29">
        <v>0</v>
      </c>
      <c r="BS29">
        <v>0</v>
      </c>
      <c r="BT29">
        <v>6.0025265566748667</v>
      </c>
      <c r="BU29">
        <v>26</v>
      </c>
      <c r="BW29" t="s">
        <v>178</v>
      </c>
      <c r="BX29">
        <v>1.6659668030818156E-2</v>
      </c>
      <c r="BY29">
        <v>1.5156557051308712E-2</v>
      </c>
      <c r="BZ29">
        <v>1.0991723235310658</v>
      </c>
      <c r="CA29" s="74">
        <v>0.27200486657645429</v>
      </c>
      <c r="CB29">
        <v>-1.3089097784364411E-2</v>
      </c>
      <c r="CC29">
        <v>4.6408433846000727E-2</v>
      </c>
      <c r="CD29">
        <v>-1.3089097784364411E-2</v>
      </c>
      <c r="CE29">
        <v>4.6408433846000727E-2</v>
      </c>
      <c r="CG29" s="2">
        <v>26</v>
      </c>
      <c r="CH29">
        <v>8.9970649572275825</v>
      </c>
      <c r="CI29">
        <v>1</v>
      </c>
      <c r="CJ29">
        <v>0</v>
      </c>
      <c r="CK29">
        <v>0</v>
      </c>
      <c r="CL29">
        <v>0</v>
      </c>
      <c r="CM29">
        <v>0</v>
      </c>
      <c r="CN29">
        <v>0</v>
      </c>
      <c r="CO29">
        <v>1</v>
      </c>
      <c r="CP29">
        <v>0</v>
      </c>
      <c r="CQ29">
        <v>0</v>
      </c>
      <c r="CR29">
        <v>0</v>
      </c>
      <c r="CS29">
        <v>7.4831246497583033</v>
      </c>
      <c r="CT29">
        <v>7.7218298615189047</v>
      </c>
      <c r="CU29">
        <v>6.0025265566748667</v>
      </c>
      <c r="CV29">
        <v>26</v>
      </c>
      <c r="CX29" t="s">
        <v>179</v>
      </c>
      <c r="CY29" s="97">
        <v>9.2518863147483962E-2</v>
      </c>
      <c r="CZ29">
        <v>9.1707540038294018E-3</v>
      </c>
      <c r="DA29">
        <v>10.088468528198572</v>
      </c>
      <c r="DB29" s="74">
        <v>1.109932923213401E-22</v>
      </c>
      <c r="DC29">
        <v>7.4518854768434548E-2</v>
      </c>
      <c r="DD29">
        <v>0.11051887152653338</v>
      </c>
      <c r="DE29">
        <v>7.4518854768434548E-2</v>
      </c>
      <c r="DF29">
        <v>0.11051887152653338</v>
      </c>
    </row>
    <row r="30" spans="1:110" x14ac:dyDescent="0.2">
      <c r="A30" s="2">
        <v>27</v>
      </c>
      <c r="B30">
        <v>9.1489021194234361</v>
      </c>
      <c r="C30">
        <v>1</v>
      </c>
      <c r="D30">
        <v>0</v>
      </c>
      <c r="E30">
        <v>0</v>
      </c>
      <c r="F30">
        <v>0</v>
      </c>
      <c r="G30">
        <v>0</v>
      </c>
      <c r="H30">
        <v>0</v>
      </c>
      <c r="I30">
        <v>0</v>
      </c>
      <c r="J30">
        <v>1</v>
      </c>
      <c r="K30">
        <v>0</v>
      </c>
      <c r="L30">
        <v>0</v>
      </c>
      <c r="M30">
        <v>0</v>
      </c>
      <c r="N30">
        <v>0</v>
      </c>
      <c r="O30">
        <v>0</v>
      </c>
      <c r="P30">
        <v>7.4792108906451453</v>
      </c>
      <c r="Q30">
        <v>27</v>
      </c>
      <c r="S30" t="s">
        <v>178</v>
      </c>
      <c r="T30">
        <v>1.1448285236652117E-2</v>
      </c>
      <c r="U30">
        <v>2.2222364480870952E-2</v>
      </c>
      <c r="V30">
        <v>0.51516953771984164</v>
      </c>
      <c r="W30" s="73">
        <v>0.60655750773800277</v>
      </c>
      <c r="X30">
        <v>-3.2163752336259614E-2</v>
      </c>
      <c r="Y30">
        <v>5.5060322809563848E-2</v>
      </c>
      <c r="Z30">
        <v>-3.2163752336259614E-2</v>
      </c>
      <c r="AA30">
        <v>5.5060322809563848E-2</v>
      </c>
      <c r="AC30" s="2">
        <v>27</v>
      </c>
      <c r="AD30">
        <v>9.1489021194234361</v>
      </c>
      <c r="AE30">
        <v>1</v>
      </c>
      <c r="AF30">
        <v>0</v>
      </c>
      <c r="AG30">
        <v>0</v>
      </c>
      <c r="AH30">
        <v>0</v>
      </c>
      <c r="AI30">
        <v>0</v>
      </c>
      <c r="AJ30">
        <v>0</v>
      </c>
      <c r="AK30">
        <v>0</v>
      </c>
      <c r="AL30">
        <v>1</v>
      </c>
      <c r="AM30">
        <v>0</v>
      </c>
      <c r="AN30">
        <v>0</v>
      </c>
      <c r="AO30">
        <v>0</v>
      </c>
      <c r="AP30">
        <v>0</v>
      </c>
      <c r="AQ30">
        <v>0</v>
      </c>
      <c r="AR30">
        <v>7.7330105902733921</v>
      </c>
      <c r="AS30">
        <v>27</v>
      </c>
      <c r="AU30" t="s">
        <v>181</v>
      </c>
      <c r="AV30">
        <v>2.2774858444314434E-2</v>
      </c>
      <c r="AW30">
        <v>2.6766207566890174E-2</v>
      </c>
      <c r="AX30">
        <v>0.85088103674750537</v>
      </c>
      <c r="AY30" s="72">
        <v>0.39507563398292167</v>
      </c>
      <c r="AZ30">
        <v>-2.9760927748581474E-2</v>
      </c>
      <c r="BA30">
        <v>7.531064463721035E-2</v>
      </c>
      <c r="BB30">
        <v>-2.9760927748581474E-2</v>
      </c>
      <c r="BC30">
        <v>7.531064463721035E-2</v>
      </c>
      <c r="BE30" s="2">
        <v>27</v>
      </c>
      <c r="BF30">
        <v>9.1489021194234361</v>
      </c>
      <c r="BG30">
        <v>1</v>
      </c>
      <c r="BH30">
        <v>0</v>
      </c>
      <c r="BI30">
        <v>0</v>
      </c>
      <c r="BJ30">
        <v>0</v>
      </c>
      <c r="BK30">
        <v>0</v>
      </c>
      <c r="BL30">
        <v>0</v>
      </c>
      <c r="BM30">
        <v>0</v>
      </c>
      <c r="BN30">
        <v>1</v>
      </c>
      <c r="BO30">
        <v>0</v>
      </c>
      <c r="BP30">
        <v>0</v>
      </c>
      <c r="BQ30">
        <v>0</v>
      </c>
      <c r="BR30">
        <v>0</v>
      </c>
      <c r="BS30">
        <v>0</v>
      </c>
      <c r="BT30">
        <v>6.0114021848216268</v>
      </c>
      <c r="BU30">
        <v>27</v>
      </c>
      <c r="BW30" t="s">
        <v>181</v>
      </c>
      <c r="BX30">
        <v>2.4737599590585076E-2</v>
      </c>
      <c r="BY30">
        <v>1.5958452597742468E-2</v>
      </c>
      <c r="BZ30">
        <v>1.5501252041243982</v>
      </c>
      <c r="CA30" s="74">
        <v>0.12148457294606434</v>
      </c>
      <c r="CB30">
        <v>-6.5850990602896071E-3</v>
      </c>
      <c r="CC30">
        <v>5.6060298241459763E-2</v>
      </c>
      <c r="CD30">
        <v>-6.5850990602896071E-3</v>
      </c>
      <c r="CE30">
        <v>5.6060298241459763E-2</v>
      </c>
      <c r="CG30" s="2">
        <v>27</v>
      </c>
      <c r="CH30">
        <v>9.1489021194234361</v>
      </c>
      <c r="CI30">
        <v>1</v>
      </c>
      <c r="CJ30">
        <v>0</v>
      </c>
      <c r="CK30">
        <v>0</v>
      </c>
      <c r="CL30">
        <v>0</v>
      </c>
      <c r="CM30">
        <v>0</v>
      </c>
      <c r="CN30">
        <v>0</v>
      </c>
      <c r="CO30">
        <v>0</v>
      </c>
      <c r="CP30">
        <v>1</v>
      </c>
      <c r="CQ30">
        <v>0</v>
      </c>
      <c r="CR30">
        <v>0</v>
      </c>
      <c r="CS30">
        <v>7.4792108906451453</v>
      </c>
      <c r="CT30">
        <v>7.7330105902733921</v>
      </c>
      <c r="CU30">
        <v>6.0114021848216268</v>
      </c>
      <c r="CV30">
        <v>27</v>
      </c>
      <c r="CX30" t="s">
        <v>182</v>
      </c>
      <c r="CY30" s="64">
        <v>0.1355633040847545</v>
      </c>
      <c r="CZ30">
        <v>8.7725112519132491E-3</v>
      </c>
      <c r="DA30">
        <v>15.453192386067181</v>
      </c>
      <c r="DB30" s="74">
        <v>1.1772377417631964E-47</v>
      </c>
      <c r="DC30">
        <v>0.11834495148541449</v>
      </c>
      <c r="DD30">
        <v>0.15278165668409452</v>
      </c>
      <c r="DE30">
        <v>0.11834495148541449</v>
      </c>
      <c r="DF30">
        <v>0.15278165668409452</v>
      </c>
    </row>
    <row r="31" spans="1:110" x14ac:dyDescent="0.2">
      <c r="A31" s="2">
        <v>28</v>
      </c>
      <c r="B31">
        <v>9.0262623103332693</v>
      </c>
      <c r="C31">
        <v>1</v>
      </c>
      <c r="D31">
        <v>0</v>
      </c>
      <c r="E31">
        <v>0</v>
      </c>
      <c r="F31">
        <v>0</v>
      </c>
      <c r="G31">
        <v>0</v>
      </c>
      <c r="H31">
        <v>0</v>
      </c>
      <c r="I31">
        <v>0</v>
      </c>
      <c r="J31">
        <v>1</v>
      </c>
      <c r="K31">
        <v>0</v>
      </c>
      <c r="L31">
        <v>0</v>
      </c>
      <c r="M31">
        <v>0</v>
      </c>
      <c r="N31">
        <v>0</v>
      </c>
      <c r="O31">
        <v>0</v>
      </c>
      <c r="P31">
        <v>7.4788263814992044</v>
      </c>
      <c r="Q31">
        <v>28</v>
      </c>
      <c r="S31" t="s">
        <v>181</v>
      </c>
      <c r="T31">
        <v>-1.9626581513832213E-2</v>
      </c>
      <c r="U31">
        <v>2.3245974875961868E-2</v>
      </c>
      <c r="V31">
        <v>-0.84430021191013216</v>
      </c>
      <c r="W31" s="73">
        <v>0.39871973400419747</v>
      </c>
      <c r="X31">
        <v>-6.5247484302196401E-2</v>
      </c>
      <c r="Y31">
        <v>2.5994321274531978E-2</v>
      </c>
      <c r="Z31">
        <v>-6.5247484302196401E-2</v>
      </c>
      <c r="AA31">
        <v>2.5994321274531978E-2</v>
      </c>
      <c r="AC31" s="2">
        <v>28</v>
      </c>
      <c r="AD31">
        <v>9.0262623103332693</v>
      </c>
      <c r="AE31">
        <v>1</v>
      </c>
      <c r="AF31">
        <v>0</v>
      </c>
      <c r="AG31">
        <v>0</v>
      </c>
      <c r="AH31">
        <v>0</v>
      </c>
      <c r="AI31">
        <v>0</v>
      </c>
      <c r="AJ31">
        <v>0</v>
      </c>
      <c r="AK31">
        <v>0</v>
      </c>
      <c r="AL31">
        <v>1</v>
      </c>
      <c r="AM31">
        <v>0</v>
      </c>
      <c r="AN31">
        <v>0</v>
      </c>
      <c r="AO31">
        <v>0</v>
      </c>
      <c r="AP31">
        <v>0</v>
      </c>
      <c r="AQ31">
        <v>0</v>
      </c>
      <c r="AR31">
        <v>7.7434334288445399</v>
      </c>
      <c r="AS31">
        <v>28</v>
      </c>
      <c r="AU31" t="s">
        <v>184</v>
      </c>
      <c r="AV31">
        <v>2.8302900545721581E-2</v>
      </c>
      <c r="AW31">
        <v>2.4423604978893662E-2</v>
      </c>
      <c r="AX31">
        <v>1.1588338646231922</v>
      </c>
      <c r="AY31" s="72">
        <v>0.24685013412166806</v>
      </c>
      <c r="AZ31">
        <v>-1.9634906333506157E-2</v>
      </c>
      <c r="BA31">
        <v>7.6240707424949317E-2</v>
      </c>
      <c r="BB31">
        <v>-1.9634906333506157E-2</v>
      </c>
      <c r="BC31">
        <v>7.6240707424949317E-2</v>
      </c>
      <c r="BE31" s="2">
        <v>28</v>
      </c>
      <c r="BF31">
        <v>9.0262623103332693</v>
      </c>
      <c r="BG31">
        <v>1</v>
      </c>
      <c r="BH31">
        <v>0</v>
      </c>
      <c r="BI31">
        <v>0</v>
      </c>
      <c r="BJ31">
        <v>0</v>
      </c>
      <c r="BK31">
        <v>0</v>
      </c>
      <c r="BL31">
        <v>0</v>
      </c>
      <c r="BM31">
        <v>0</v>
      </c>
      <c r="BN31">
        <v>1</v>
      </c>
      <c r="BO31">
        <v>0</v>
      </c>
      <c r="BP31">
        <v>0</v>
      </c>
      <c r="BQ31">
        <v>0</v>
      </c>
      <c r="BR31">
        <v>0</v>
      </c>
      <c r="BS31">
        <v>0</v>
      </c>
      <c r="BT31">
        <v>6.0202873144837525</v>
      </c>
      <c r="BU31">
        <v>28</v>
      </c>
      <c r="BW31" t="s">
        <v>184</v>
      </c>
      <c r="BX31">
        <v>3.2168129582684689E-2</v>
      </c>
      <c r="BY31">
        <v>1.4551943696441416E-2</v>
      </c>
      <c r="BZ31">
        <v>2.2105727079298139</v>
      </c>
      <c r="CA31" s="74">
        <v>2.7331695996267266E-2</v>
      </c>
      <c r="CB31">
        <v>3.6060779428778549E-3</v>
      </c>
      <c r="CC31">
        <v>6.0730181222491519E-2</v>
      </c>
      <c r="CD31">
        <v>3.6060779428778549E-3</v>
      </c>
      <c r="CE31">
        <v>6.0730181222491519E-2</v>
      </c>
      <c r="CG31" s="2">
        <v>28</v>
      </c>
      <c r="CH31">
        <v>9.0262623103332693</v>
      </c>
      <c r="CI31">
        <v>1</v>
      </c>
      <c r="CJ31">
        <v>0</v>
      </c>
      <c r="CK31">
        <v>0</v>
      </c>
      <c r="CL31">
        <v>0</v>
      </c>
      <c r="CM31">
        <v>0</v>
      </c>
      <c r="CN31">
        <v>0</v>
      </c>
      <c r="CO31">
        <v>0</v>
      </c>
      <c r="CP31">
        <v>1</v>
      </c>
      <c r="CQ31">
        <v>0</v>
      </c>
      <c r="CR31">
        <v>0</v>
      </c>
      <c r="CS31">
        <v>7.4788263814992044</v>
      </c>
      <c r="CT31">
        <v>7.7434334288445399</v>
      </c>
      <c r="CU31">
        <v>6.0202873144837525</v>
      </c>
      <c r="CV31">
        <v>28</v>
      </c>
      <c r="CX31" t="s">
        <v>185</v>
      </c>
      <c r="CY31" s="64">
        <v>0.27701108836438909</v>
      </c>
      <c r="CZ31">
        <v>5.7371270887774132E-3</v>
      </c>
      <c r="DA31">
        <v>48.283937949755334</v>
      </c>
      <c r="DB31" s="74">
        <v>1.0616369562765234E-245</v>
      </c>
      <c r="DC31">
        <v>0.2657504727567146</v>
      </c>
      <c r="DD31">
        <v>0.28827170397206359</v>
      </c>
      <c r="DE31">
        <v>0.2657504727567146</v>
      </c>
      <c r="DF31">
        <v>0.28827170397206359</v>
      </c>
    </row>
    <row r="32" spans="1:110" ht="17" thickBot="1" x14ac:dyDescent="0.25">
      <c r="A32" s="2">
        <v>29</v>
      </c>
      <c r="B32">
        <v>9.1896023431254577</v>
      </c>
      <c r="C32">
        <v>1</v>
      </c>
      <c r="D32">
        <v>0</v>
      </c>
      <c r="E32">
        <v>0</v>
      </c>
      <c r="F32">
        <v>0</v>
      </c>
      <c r="G32">
        <v>0</v>
      </c>
      <c r="H32">
        <v>0</v>
      </c>
      <c r="I32">
        <v>0</v>
      </c>
      <c r="J32">
        <v>1</v>
      </c>
      <c r="K32">
        <v>0</v>
      </c>
      <c r="L32">
        <v>0</v>
      </c>
      <c r="M32">
        <v>0</v>
      </c>
      <c r="N32">
        <v>0</v>
      </c>
      <c r="O32">
        <v>0</v>
      </c>
      <c r="P32">
        <v>7.4809400248562916</v>
      </c>
      <c r="Q32">
        <v>29</v>
      </c>
      <c r="S32" t="s">
        <v>184</v>
      </c>
      <c r="T32">
        <v>-1.371514322015417E-2</v>
      </c>
      <c r="U32">
        <v>2.1670879872437824E-2</v>
      </c>
      <c r="V32">
        <v>-0.63288354237973599</v>
      </c>
      <c r="W32" s="73">
        <v>0.52696594925689433</v>
      </c>
      <c r="X32">
        <v>-5.6244876185715428E-2</v>
      </c>
      <c r="Y32">
        <v>2.8814589745407085E-2</v>
      </c>
      <c r="Z32">
        <v>-5.6244876185715428E-2</v>
      </c>
      <c r="AA32">
        <v>2.8814589745407085E-2</v>
      </c>
      <c r="AC32" s="2">
        <v>29</v>
      </c>
      <c r="AD32">
        <v>9.1896023431254577</v>
      </c>
      <c r="AE32">
        <v>1</v>
      </c>
      <c r="AF32">
        <v>0</v>
      </c>
      <c r="AG32">
        <v>0</v>
      </c>
      <c r="AH32">
        <v>0</v>
      </c>
      <c r="AI32">
        <v>0</v>
      </c>
      <c r="AJ32">
        <v>0</v>
      </c>
      <c r="AK32">
        <v>0</v>
      </c>
      <c r="AL32">
        <v>1</v>
      </c>
      <c r="AM32">
        <v>0</v>
      </c>
      <c r="AN32">
        <v>0</v>
      </c>
      <c r="AO32">
        <v>0</v>
      </c>
      <c r="AP32">
        <v>0</v>
      </c>
      <c r="AQ32">
        <v>0</v>
      </c>
      <c r="AR32">
        <v>7.6724179194946318</v>
      </c>
      <c r="AS32">
        <v>29</v>
      </c>
      <c r="AU32" t="s">
        <v>182</v>
      </c>
      <c r="AV32">
        <v>0.3064567142020137</v>
      </c>
      <c r="AW32">
        <v>1.6537825982546484E-2</v>
      </c>
      <c r="AX32">
        <v>18.530652972490987</v>
      </c>
      <c r="AY32" s="72">
        <v>1.2595646206790908E-64</v>
      </c>
      <c r="AZ32">
        <v>0.27399684151578668</v>
      </c>
      <c r="BA32">
        <v>0.33891658688824072</v>
      </c>
      <c r="BB32">
        <v>0.27399684151578668</v>
      </c>
      <c r="BC32">
        <v>0.33891658688824072</v>
      </c>
      <c r="BE32" s="2">
        <v>29</v>
      </c>
      <c r="BF32">
        <v>9.1896023431254577</v>
      </c>
      <c r="BG32">
        <v>1</v>
      </c>
      <c r="BH32">
        <v>0</v>
      </c>
      <c r="BI32">
        <v>0</v>
      </c>
      <c r="BJ32">
        <v>0</v>
      </c>
      <c r="BK32">
        <v>0</v>
      </c>
      <c r="BL32">
        <v>0</v>
      </c>
      <c r="BM32">
        <v>0</v>
      </c>
      <c r="BN32">
        <v>1</v>
      </c>
      <c r="BO32">
        <v>0</v>
      </c>
      <c r="BP32">
        <v>0</v>
      </c>
      <c r="BQ32">
        <v>0</v>
      </c>
      <c r="BR32">
        <v>0</v>
      </c>
      <c r="BS32">
        <v>0</v>
      </c>
      <c r="BT32">
        <v>6.0291818716501817</v>
      </c>
      <c r="BU32">
        <v>29</v>
      </c>
      <c r="BW32" t="s">
        <v>185</v>
      </c>
      <c r="BX32">
        <v>0.32658845354284949</v>
      </c>
      <c r="BY32">
        <v>6.5277215656320813E-3</v>
      </c>
      <c r="BZ32">
        <v>50.031002434649004</v>
      </c>
      <c r="CA32" s="74">
        <v>2.8914686447735382E-255</v>
      </c>
      <c r="CB32">
        <v>0.31377606749070597</v>
      </c>
      <c r="CC32">
        <v>0.33940083959499301</v>
      </c>
      <c r="CD32">
        <v>0.31377606749070597</v>
      </c>
      <c r="CE32">
        <v>0.33940083959499301</v>
      </c>
      <c r="CG32" s="2">
        <v>29</v>
      </c>
      <c r="CH32">
        <v>9.1896023431254577</v>
      </c>
      <c r="CI32">
        <v>1</v>
      </c>
      <c r="CJ32">
        <v>0</v>
      </c>
      <c r="CK32">
        <v>0</v>
      </c>
      <c r="CL32">
        <v>0</v>
      </c>
      <c r="CM32">
        <v>0</v>
      </c>
      <c r="CN32">
        <v>0</v>
      </c>
      <c r="CO32">
        <v>0</v>
      </c>
      <c r="CP32">
        <v>1</v>
      </c>
      <c r="CQ32">
        <v>0</v>
      </c>
      <c r="CR32">
        <v>0</v>
      </c>
      <c r="CS32">
        <v>7.4809400248562916</v>
      </c>
      <c r="CT32">
        <v>7.6724179194946318</v>
      </c>
      <c r="CU32">
        <v>6.0291818716501817</v>
      </c>
      <c r="CV32">
        <v>29</v>
      </c>
      <c r="CX32" s="4" t="s">
        <v>187</v>
      </c>
      <c r="CY32" s="4">
        <v>2.9443487571785333E-3</v>
      </c>
      <c r="CZ32" s="4">
        <v>7.6976678969372631E-5</v>
      </c>
      <c r="DA32" s="4">
        <v>38.249880309204123</v>
      </c>
      <c r="DB32" s="77">
        <v>6.9288117218740689E-187</v>
      </c>
      <c r="DC32" s="4">
        <v>2.7932618491814882E-3</v>
      </c>
      <c r="DD32" s="4">
        <v>3.0954356651755784E-3</v>
      </c>
      <c r="DE32" s="4">
        <v>2.7932618491814882E-3</v>
      </c>
      <c r="DF32" s="4">
        <v>3.0954356651755784E-3</v>
      </c>
    </row>
    <row r="33" spans="1:100" ht="17" thickBot="1" x14ac:dyDescent="0.25">
      <c r="A33" s="2">
        <v>30</v>
      </c>
      <c r="B33">
        <v>9.0658098476627664</v>
      </c>
      <c r="C33">
        <v>1</v>
      </c>
      <c r="D33">
        <v>0</v>
      </c>
      <c r="E33">
        <v>0</v>
      </c>
      <c r="F33">
        <v>0</v>
      </c>
      <c r="G33">
        <v>0</v>
      </c>
      <c r="H33">
        <v>0</v>
      </c>
      <c r="I33">
        <v>0</v>
      </c>
      <c r="J33">
        <v>1</v>
      </c>
      <c r="K33">
        <v>0</v>
      </c>
      <c r="L33">
        <v>0</v>
      </c>
      <c r="M33">
        <v>0</v>
      </c>
      <c r="N33">
        <v>0</v>
      </c>
      <c r="O33">
        <v>0</v>
      </c>
      <c r="P33">
        <v>7.4848143492313008</v>
      </c>
      <c r="Q33">
        <v>30</v>
      </c>
      <c r="S33" t="s">
        <v>179</v>
      </c>
      <c r="T33">
        <v>0.29828972382418856</v>
      </c>
      <c r="U33">
        <v>1.7216342861293019E-2</v>
      </c>
      <c r="V33">
        <v>17.325963256390782</v>
      </c>
      <c r="W33" s="73">
        <v>1.82586917798345E-58</v>
      </c>
      <c r="X33">
        <v>0.26450214949198075</v>
      </c>
      <c r="Y33">
        <v>0.33207729815639636</v>
      </c>
      <c r="Z33">
        <v>0.26450214949198075</v>
      </c>
      <c r="AA33">
        <v>0.33207729815639636</v>
      </c>
      <c r="AC33" s="2">
        <v>30</v>
      </c>
      <c r="AD33">
        <v>9.0658098476627664</v>
      </c>
      <c r="AE33">
        <v>1</v>
      </c>
      <c r="AF33">
        <v>0</v>
      </c>
      <c r="AG33">
        <v>0</v>
      </c>
      <c r="AH33">
        <v>0</v>
      </c>
      <c r="AI33">
        <v>0</v>
      </c>
      <c r="AJ33">
        <v>0</v>
      </c>
      <c r="AK33">
        <v>0</v>
      </c>
      <c r="AL33">
        <v>1</v>
      </c>
      <c r="AM33">
        <v>0</v>
      </c>
      <c r="AN33">
        <v>0</v>
      </c>
      <c r="AO33">
        <v>0</v>
      </c>
      <c r="AP33">
        <v>0</v>
      </c>
      <c r="AQ33">
        <v>0</v>
      </c>
      <c r="AR33">
        <v>7.5625046574344088</v>
      </c>
      <c r="AS33">
        <v>30</v>
      </c>
      <c r="AU33" s="4" t="s">
        <v>187</v>
      </c>
      <c r="AV33" s="4">
        <v>2.2667741791651303E-3</v>
      </c>
      <c r="AW33" s="4">
        <v>1.5186238787504993E-4</v>
      </c>
      <c r="AX33" s="4">
        <v>14.926501623497437</v>
      </c>
      <c r="AY33" s="75">
        <v>6.6070114933384092E-45</v>
      </c>
      <c r="AZ33" s="4">
        <v>1.9687039381641111E-3</v>
      </c>
      <c r="BA33" s="4">
        <v>2.5648444201661494E-3</v>
      </c>
      <c r="BB33" s="4">
        <v>1.9687039381641111E-3</v>
      </c>
      <c r="BC33" s="4">
        <v>2.5648444201661494E-3</v>
      </c>
      <c r="BE33" s="2">
        <v>30</v>
      </c>
      <c r="BF33">
        <v>9.0658098476627664</v>
      </c>
      <c r="BG33">
        <v>1</v>
      </c>
      <c r="BH33">
        <v>0</v>
      </c>
      <c r="BI33">
        <v>0</v>
      </c>
      <c r="BJ33">
        <v>0</v>
      </c>
      <c r="BK33">
        <v>0</v>
      </c>
      <c r="BL33">
        <v>0</v>
      </c>
      <c r="BM33">
        <v>0</v>
      </c>
      <c r="BN33">
        <v>1</v>
      </c>
      <c r="BO33">
        <v>0</v>
      </c>
      <c r="BP33">
        <v>0</v>
      </c>
      <c r="BQ33">
        <v>0</v>
      </c>
      <c r="BR33">
        <v>0</v>
      </c>
      <c r="BS33">
        <v>0</v>
      </c>
      <c r="BT33">
        <v>6.0380857827099819</v>
      </c>
      <c r="BU33">
        <v>30</v>
      </c>
      <c r="BW33" s="4" t="s">
        <v>187</v>
      </c>
      <c r="BX33" s="4">
        <v>2.3538018124881132E-3</v>
      </c>
      <c r="BY33" s="4">
        <v>8.8784921536848007E-5</v>
      </c>
      <c r="BZ33" s="4">
        <v>26.51127884942969</v>
      </c>
      <c r="CA33" s="77">
        <v>2.801243641624927E-113</v>
      </c>
      <c r="CB33" s="4">
        <v>2.179537840150742E-3</v>
      </c>
      <c r="CC33" s="4">
        <v>2.5280657848254845E-3</v>
      </c>
      <c r="CD33" s="4">
        <v>2.179537840150742E-3</v>
      </c>
      <c r="CE33" s="4">
        <v>2.5280657848254845E-3</v>
      </c>
      <c r="CG33" s="2">
        <v>30</v>
      </c>
      <c r="CH33">
        <v>9.0658098476627664</v>
      </c>
      <c r="CI33">
        <v>1</v>
      </c>
      <c r="CJ33">
        <v>0</v>
      </c>
      <c r="CK33">
        <v>0</v>
      </c>
      <c r="CL33">
        <v>0</v>
      </c>
      <c r="CM33">
        <v>0</v>
      </c>
      <c r="CN33">
        <v>0</v>
      </c>
      <c r="CO33">
        <v>0</v>
      </c>
      <c r="CP33">
        <v>1</v>
      </c>
      <c r="CQ33">
        <v>0</v>
      </c>
      <c r="CR33">
        <v>0</v>
      </c>
      <c r="CS33">
        <v>7.4848143492313008</v>
      </c>
      <c r="CT33">
        <v>7.5625046574344088</v>
      </c>
      <c r="CU33">
        <v>6.0380857827099819</v>
      </c>
      <c r="CV33">
        <v>30</v>
      </c>
    </row>
    <row r="34" spans="1:100" ht="17" thickBot="1" x14ac:dyDescent="0.25">
      <c r="A34" s="2">
        <v>31</v>
      </c>
      <c r="B34">
        <v>9.1333903716778071</v>
      </c>
      <c r="C34">
        <v>1</v>
      </c>
      <c r="D34">
        <v>0</v>
      </c>
      <c r="E34">
        <v>0</v>
      </c>
      <c r="F34">
        <v>0</v>
      </c>
      <c r="G34">
        <v>0</v>
      </c>
      <c r="H34">
        <v>0</v>
      </c>
      <c r="I34">
        <v>0</v>
      </c>
      <c r="J34">
        <v>1</v>
      </c>
      <c r="K34">
        <v>0</v>
      </c>
      <c r="L34">
        <v>0</v>
      </c>
      <c r="M34">
        <v>0</v>
      </c>
      <c r="N34">
        <v>0</v>
      </c>
      <c r="O34">
        <v>0</v>
      </c>
      <c r="P34">
        <v>7.4899265416052856</v>
      </c>
      <c r="Q34">
        <v>31</v>
      </c>
      <c r="S34" s="4" t="s">
        <v>187</v>
      </c>
      <c r="T34" s="4">
        <v>2.5810227643455548E-3</v>
      </c>
      <c r="U34" s="4">
        <v>1.4622335433242634E-4</v>
      </c>
      <c r="V34" s="4">
        <v>17.651234825852917</v>
      </c>
      <c r="W34" s="76">
        <v>2.5024390774587966E-60</v>
      </c>
      <c r="X34" s="4">
        <v>2.2940551723653053E-3</v>
      </c>
      <c r="Y34" s="4">
        <v>2.8679903563258043E-3</v>
      </c>
      <c r="Z34" s="4">
        <v>2.2940551723653053E-3</v>
      </c>
      <c r="AA34" s="4">
        <v>2.8679903563258043E-3</v>
      </c>
      <c r="AC34" s="2">
        <v>31</v>
      </c>
      <c r="AD34">
        <v>9.1333903716778071</v>
      </c>
      <c r="AE34">
        <v>1</v>
      </c>
      <c r="AF34">
        <v>0</v>
      </c>
      <c r="AG34">
        <v>0</v>
      </c>
      <c r="AH34">
        <v>0</v>
      </c>
      <c r="AI34">
        <v>0</v>
      </c>
      <c r="AJ34">
        <v>0</v>
      </c>
      <c r="AK34">
        <v>0</v>
      </c>
      <c r="AL34">
        <v>1</v>
      </c>
      <c r="AM34">
        <v>0</v>
      </c>
      <c r="AN34">
        <v>0</v>
      </c>
      <c r="AO34">
        <v>0</v>
      </c>
      <c r="AP34">
        <v>0</v>
      </c>
      <c r="AQ34">
        <v>0</v>
      </c>
      <c r="AR34">
        <v>7.4324739341570876</v>
      </c>
      <c r="AS34">
        <v>31</v>
      </c>
      <c r="BE34" s="2">
        <v>31</v>
      </c>
      <c r="BF34">
        <v>9.1333903716778071</v>
      </c>
      <c r="BG34">
        <v>1</v>
      </c>
      <c r="BH34">
        <v>0</v>
      </c>
      <c r="BI34">
        <v>0</v>
      </c>
      <c r="BJ34">
        <v>0</v>
      </c>
      <c r="BK34">
        <v>0</v>
      </c>
      <c r="BL34">
        <v>0</v>
      </c>
      <c r="BM34">
        <v>0</v>
      </c>
      <c r="BN34">
        <v>1</v>
      </c>
      <c r="BO34">
        <v>0</v>
      </c>
      <c r="BP34">
        <v>0</v>
      </c>
      <c r="BQ34">
        <v>0</v>
      </c>
      <c r="BR34">
        <v>0</v>
      </c>
      <c r="BS34">
        <v>0</v>
      </c>
      <c r="BT34">
        <v>6.0469989744533592</v>
      </c>
      <c r="BU34">
        <v>31</v>
      </c>
      <c r="CG34" s="2">
        <v>31</v>
      </c>
      <c r="CH34">
        <v>9.1333903716778071</v>
      </c>
      <c r="CI34">
        <v>1</v>
      </c>
      <c r="CJ34">
        <v>0</v>
      </c>
      <c r="CK34">
        <v>0</v>
      </c>
      <c r="CL34">
        <v>0</v>
      </c>
      <c r="CM34">
        <v>0</v>
      </c>
      <c r="CN34">
        <v>0</v>
      </c>
      <c r="CO34">
        <v>0</v>
      </c>
      <c r="CP34">
        <v>1</v>
      </c>
      <c r="CQ34">
        <v>0</v>
      </c>
      <c r="CR34">
        <v>0</v>
      </c>
      <c r="CS34">
        <v>7.4899265416052856</v>
      </c>
      <c r="CT34">
        <v>7.4324739341570876</v>
      </c>
      <c r="CU34">
        <v>6.0469989744533592</v>
      </c>
      <c r="CV34">
        <v>31</v>
      </c>
    </row>
    <row r="35" spans="1:100" x14ac:dyDescent="0.2">
      <c r="A35" s="2">
        <v>32</v>
      </c>
      <c r="B35">
        <v>9.0698688339573064</v>
      </c>
      <c r="C35">
        <v>1</v>
      </c>
      <c r="D35">
        <v>0</v>
      </c>
      <c r="E35">
        <v>0</v>
      </c>
      <c r="F35">
        <v>0</v>
      </c>
      <c r="G35">
        <v>0</v>
      </c>
      <c r="H35">
        <v>0</v>
      </c>
      <c r="I35">
        <v>0</v>
      </c>
      <c r="J35">
        <v>0</v>
      </c>
      <c r="K35">
        <v>1</v>
      </c>
      <c r="L35">
        <v>0</v>
      </c>
      <c r="M35">
        <v>0</v>
      </c>
      <c r="N35">
        <v>0</v>
      </c>
      <c r="O35">
        <v>0</v>
      </c>
      <c r="P35">
        <v>7.4959082497328655</v>
      </c>
      <c r="Q35">
        <v>32</v>
      </c>
      <c r="AC35" s="2">
        <v>32</v>
      </c>
      <c r="AD35">
        <v>9.0698688339573064</v>
      </c>
      <c r="AE35">
        <v>1</v>
      </c>
      <c r="AF35">
        <v>0</v>
      </c>
      <c r="AG35">
        <v>0</v>
      </c>
      <c r="AH35">
        <v>0</v>
      </c>
      <c r="AI35">
        <v>0</v>
      </c>
      <c r="AJ35">
        <v>0</v>
      </c>
      <c r="AK35">
        <v>0</v>
      </c>
      <c r="AL35">
        <v>0</v>
      </c>
      <c r="AM35">
        <v>1</v>
      </c>
      <c r="AN35">
        <v>0</v>
      </c>
      <c r="AO35">
        <v>0</v>
      </c>
      <c r="AP35">
        <v>0</v>
      </c>
      <c r="AQ35">
        <v>0</v>
      </c>
      <c r="AR35">
        <v>7.2917949324902169</v>
      </c>
      <c r="AS35">
        <v>32</v>
      </c>
      <c r="BE35" s="2">
        <v>32</v>
      </c>
      <c r="BF35">
        <v>9.0698688339573064</v>
      </c>
      <c r="BG35">
        <v>1</v>
      </c>
      <c r="BH35">
        <v>0</v>
      </c>
      <c r="BI35">
        <v>0</v>
      </c>
      <c r="BJ35">
        <v>0</v>
      </c>
      <c r="BK35">
        <v>0</v>
      </c>
      <c r="BL35">
        <v>0</v>
      </c>
      <c r="BM35">
        <v>0</v>
      </c>
      <c r="BN35">
        <v>0</v>
      </c>
      <c r="BO35">
        <v>1</v>
      </c>
      <c r="BP35">
        <v>0</v>
      </c>
      <c r="BQ35">
        <v>0</v>
      </c>
      <c r="BR35">
        <v>0</v>
      </c>
      <c r="BS35">
        <v>0</v>
      </c>
      <c r="BT35">
        <v>6.0559213740725912</v>
      </c>
      <c r="BU35">
        <v>32</v>
      </c>
      <c r="CG35" s="2">
        <v>32</v>
      </c>
      <c r="CH35">
        <v>9.0698688339573064</v>
      </c>
      <c r="CI35">
        <v>1</v>
      </c>
      <c r="CJ35">
        <v>0</v>
      </c>
      <c r="CK35">
        <v>0</v>
      </c>
      <c r="CL35">
        <v>0</v>
      </c>
      <c r="CM35">
        <v>0</v>
      </c>
      <c r="CN35">
        <v>0</v>
      </c>
      <c r="CO35">
        <v>0</v>
      </c>
      <c r="CP35">
        <v>0</v>
      </c>
      <c r="CQ35">
        <v>1</v>
      </c>
      <c r="CR35">
        <v>0</v>
      </c>
      <c r="CS35">
        <v>7.4959082497328655</v>
      </c>
      <c r="CT35">
        <v>7.2917949324902169</v>
      </c>
      <c r="CU35">
        <v>6.0559213740725912</v>
      </c>
      <c r="CV35">
        <v>32</v>
      </c>
    </row>
    <row r="36" spans="1:100" x14ac:dyDescent="0.2">
      <c r="A36" s="2">
        <v>33</v>
      </c>
      <c r="B36">
        <v>9.0649900129452927</v>
      </c>
      <c r="C36">
        <v>1</v>
      </c>
      <c r="D36">
        <v>0</v>
      </c>
      <c r="E36">
        <v>0</v>
      </c>
      <c r="F36">
        <v>0</v>
      </c>
      <c r="G36">
        <v>0</v>
      </c>
      <c r="H36">
        <v>0</v>
      </c>
      <c r="I36">
        <v>0</v>
      </c>
      <c r="J36">
        <v>0</v>
      </c>
      <c r="K36">
        <v>1</v>
      </c>
      <c r="L36">
        <v>0</v>
      </c>
      <c r="M36">
        <v>0</v>
      </c>
      <c r="N36">
        <v>0</v>
      </c>
      <c r="O36">
        <v>0</v>
      </c>
      <c r="P36">
        <v>7.5025010615936267</v>
      </c>
      <c r="Q36">
        <v>33</v>
      </c>
      <c r="AC36" s="2">
        <v>33</v>
      </c>
      <c r="AD36">
        <v>9.0649900129452927</v>
      </c>
      <c r="AE36">
        <v>1</v>
      </c>
      <c r="AF36">
        <v>0</v>
      </c>
      <c r="AG36">
        <v>0</v>
      </c>
      <c r="AH36">
        <v>0</v>
      </c>
      <c r="AI36">
        <v>0</v>
      </c>
      <c r="AJ36">
        <v>0</v>
      </c>
      <c r="AK36">
        <v>0</v>
      </c>
      <c r="AL36">
        <v>0</v>
      </c>
      <c r="AM36">
        <v>1</v>
      </c>
      <c r="AN36">
        <v>0</v>
      </c>
      <c r="AO36">
        <v>0</v>
      </c>
      <c r="AP36">
        <v>0</v>
      </c>
      <c r="AQ36">
        <v>0</v>
      </c>
      <c r="AR36">
        <v>7.145620934505077</v>
      </c>
      <c r="AS36">
        <v>33</v>
      </c>
      <c r="BE36" s="2">
        <v>33</v>
      </c>
      <c r="BF36">
        <v>9.0649900129452927</v>
      </c>
      <c r="BG36">
        <v>1</v>
      </c>
      <c r="BH36">
        <v>0</v>
      </c>
      <c r="BI36">
        <v>0</v>
      </c>
      <c r="BJ36">
        <v>0</v>
      </c>
      <c r="BK36">
        <v>0</v>
      </c>
      <c r="BL36">
        <v>0</v>
      </c>
      <c r="BM36">
        <v>0</v>
      </c>
      <c r="BN36">
        <v>0</v>
      </c>
      <c r="BO36">
        <v>1</v>
      </c>
      <c r="BP36">
        <v>0</v>
      </c>
      <c r="BQ36">
        <v>0</v>
      </c>
      <c r="BR36">
        <v>0</v>
      </c>
      <c r="BS36">
        <v>0</v>
      </c>
      <c r="BT36">
        <v>6.0648529091629007</v>
      </c>
      <c r="BU36">
        <v>33</v>
      </c>
      <c r="CG36" s="2">
        <v>33</v>
      </c>
      <c r="CH36">
        <v>9.0649900129452927</v>
      </c>
      <c r="CI36">
        <v>1</v>
      </c>
      <c r="CJ36">
        <v>0</v>
      </c>
      <c r="CK36">
        <v>0</v>
      </c>
      <c r="CL36">
        <v>0</v>
      </c>
      <c r="CM36">
        <v>0</v>
      </c>
      <c r="CN36">
        <v>0</v>
      </c>
      <c r="CO36">
        <v>0</v>
      </c>
      <c r="CP36">
        <v>0</v>
      </c>
      <c r="CQ36">
        <v>1</v>
      </c>
      <c r="CR36">
        <v>0</v>
      </c>
      <c r="CS36">
        <v>7.5025010615936267</v>
      </c>
      <c r="CT36">
        <v>7.145620934505077</v>
      </c>
      <c r="CU36">
        <v>6.0648529091629007</v>
      </c>
      <c r="CV36">
        <v>33</v>
      </c>
    </row>
    <row r="37" spans="1:100" x14ac:dyDescent="0.2">
      <c r="A37" s="2">
        <v>34</v>
      </c>
      <c r="B37">
        <v>8.9404897712000828</v>
      </c>
      <c r="C37">
        <v>1</v>
      </c>
      <c r="D37">
        <v>0</v>
      </c>
      <c r="E37">
        <v>0</v>
      </c>
      <c r="F37">
        <v>0</v>
      </c>
      <c r="G37">
        <v>0</v>
      </c>
      <c r="H37">
        <v>0</v>
      </c>
      <c r="I37">
        <v>0</v>
      </c>
      <c r="J37">
        <v>0</v>
      </c>
      <c r="K37">
        <v>1</v>
      </c>
      <c r="L37">
        <v>0</v>
      </c>
      <c r="M37">
        <v>0</v>
      </c>
      <c r="N37">
        <v>0</v>
      </c>
      <c r="O37">
        <v>0</v>
      </c>
      <c r="P37">
        <v>7.509524230886564</v>
      </c>
      <c r="Q37">
        <v>34</v>
      </c>
      <c r="S37" t="s">
        <v>1111</v>
      </c>
      <c r="AC37" s="2">
        <v>34</v>
      </c>
      <c r="AD37">
        <v>8.9404897712000828</v>
      </c>
      <c r="AE37">
        <v>1</v>
      </c>
      <c r="AF37">
        <v>0</v>
      </c>
      <c r="AG37">
        <v>0</v>
      </c>
      <c r="AH37">
        <v>0</v>
      </c>
      <c r="AI37">
        <v>0</v>
      </c>
      <c r="AJ37">
        <v>0</v>
      </c>
      <c r="AK37">
        <v>0</v>
      </c>
      <c r="AL37">
        <v>0</v>
      </c>
      <c r="AM37">
        <v>1</v>
      </c>
      <c r="AN37">
        <v>0</v>
      </c>
      <c r="AO37">
        <v>0</v>
      </c>
      <c r="AP37">
        <v>0</v>
      </c>
      <c r="AQ37">
        <v>0</v>
      </c>
      <c r="AR37">
        <v>6.9969079019397729</v>
      </c>
      <c r="AS37">
        <v>34</v>
      </c>
      <c r="BE37" s="2">
        <v>34</v>
      </c>
      <c r="BF37">
        <v>8.9404897712000828</v>
      </c>
      <c r="BG37">
        <v>1</v>
      </c>
      <c r="BH37">
        <v>0</v>
      </c>
      <c r="BI37">
        <v>0</v>
      </c>
      <c r="BJ37">
        <v>0</v>
      </c>
      <c r="BK37">
        <v>0</v>
      </c>
      <c r="BL37">
        <v>0</v>
      </c>
      <c r="BM37">
        <v>0</v>
      </c>
      <c r="BN37">
        <v>0</v>
      </c>
      <c r="BO37">
        <v>1</v>
      </c>
      <c r="BP37">
        <v>0</v>
      </c>
      <c r="BQ37">
        <v>0</v>
      </c>
      <c r="BR37">
        <v>0</v>
      </c>
      <c r="BS37">
        <v>0</v>
      </c>
      <c r="BT37">
        <v>6.073793507723253</v>
      </c>
      <c r="BU37">
        <v>34</v>
      </c>
      <c r="CG37" s="2">
        <v>34</v>
      </c>
      <c r="CH37">
        <v>8.9404897712000828</v>
      </c>
      <c r="CI37">
        <v>1</v>
      </c>
      <c r="CJ37">
        <v>0</v>
      </c>
      <c r="CK37">
        <v>0</v>
      </c>
      <c r="CL37">
        <v>0</v>
      </c>
      <c r="CM37">
        <v>0</v>
      </c>
      <c r="CN37">
        <v>0</v>
      </c>
      <c r="CO37">
        <v>0</v>
      </c>
      <c r="CP37">
        <v>0</v>
      </c>
      <c r="CQ37">
        <v>1</v>
      </c>
      <c r="CR37">
        <v>0</v>
      </c>
      <c r="CS37">
        <v>7.509524230886564</v>
      </c>
      <c r="CT37">
        <v>6.9969079019397729</v>
      </c>
      <c r="CU37">
        <v>6.073793507723253</v>
      </c>
      <c r="CV37">
        <v>34</v>
      </c>
    </row>
    <row r="38" spans="1:100" ht="17" thickBot="1" x14ac:dyDescent="0.25">
      <c r="A38" s="2">
        <v>35</v>
      </c>
      <c r="B38">
        <v>9.1033652263293003</v>
      </c>
      <c r="C38">
        <v>1</v>
      </c>
      <c r="D38">
        <v>0</v>
      </c>
      <c r="E38">
        <v>0</v>
      </c>
      <c r="F38">
        <v>0</v>
      </c>
      <c r="G38">
        <v>0</v>
      </c>
      <c r="H38">
        <v>0</v>
      </c>
      <c r="I38">
        <v>0</v>
      </c>
      <c r="J38">
        <v>0</v>
      </c>
      <c r="K38">
        <v>1</v>
      </c>
      <c r="L38">
        <v>0</v>
      </c>
      <c r="M38">
        <v>0</v>
      </c>
      <c r="N38">
        <v>0</v>
      </c>
      <c r="O38">
        <v>0</v>
      </c>
      <c r="P38">
        <v>7.5168515924152519</v>
      </c>
      <c r="Q38">
        <v>35</v>
      </c>
      <c r="AC38" s="2">
        <v>35</v>
      </c>
      <c r="AD38">
        <v>9.1033652263293003</v>
      </c>
      <c r="AE38">
        <v>1</v>
      </c>
      <c r="AF38">
        <v>0</v>
      </c>
      <c r="AG38">
        <v>0</v>
      </c>
      <c r="AH38">
        <v>0</v>
      </c>
      <c r="AI38">
        <v>0</v>
      </c>
      <c r="AJ38">
        <v>0</v>
      </c>
      <c r="AK38">
        <v>0</v>
      </c>
      <c r="AL38">
        <v>0</v>
      </c>
      <c r="AM38">
        <v>1</v>
      </c>
      <c r="AN38">
        <v>0</v>
      </c>
      <c r="AO38">
        <v>0</v>
      </c>
      <c r="AP38">
        <v>0</v>
      </c>
      <c r="AQ38">
        <v>0</v>
      </c>
      <c r="AR38">
        <v>6.8474338555481786</v>
      </c>
      <c r="AS38">
        <v>35</v>
      </c>
      <c r="BE38" s="2">
        <v>35</v>
      </c>
      <c r="BF38">
        <v>9.1033652263293003</v>
      </c>
      <c r="BG38">
        <v>1</v>
      </c>
      <c r="BH38">
        <v>0</v>
      </c>
      <c r="BI38">
        <v>0</v>
      </c>
      <c r="BJ38">
        <v>0</v>
      </c>
      <c r="BK38">
        <v>0</v>
      </c>
      <c r="BL38">
        <v>0</v>
      </c>
      <c r="BM38">
        <v>0</v>
      </c>
      <c r="BN38">
        <v>0</v>
      </c>
      <c r="BO38">
        <v>1</v>
      </c>
      <c r="BP38">
        <v>0</v>
      </c>
      <c r="BQ38">
        <v>0</v>
      </c>
      <c r="BR38">
        <v>0</v>
      </c>
      <c r="BS38">
        <v>0</v>
      </c>
      <c r="BT38">
        <v>6.0827430981570876</v>
      </c>
      <c r="BU38">
        <v>35</v>
      </c>
      <c r="CG38" s="2">
        <v>35</v>
      </c>
      <c r="CH38">
        <v>9.1033652263293003</v>
      </c>
      <c r="CI38">
        <v>1</v>
      </c>
      <c r="CJ38">
        <v>0</v>
      </c>
      <c r="CK38">
        <v>0</v>
      </c>
      <c r="CL38">
        <v>0</v>
      </c>
      <c r="CM38">
        <v>0</v>
      </c>
      <c r="CN38">
        <v>0</v>
      </c>
      <c r="CO38">
        <v>0</v>
      </c>
      <c r="CP38">
        <v>0</v>
      </c>
      <c r="CQ38">
        <v>1</v>
      </c>
      <c r="CR38">
        <v>0</v>
      </c>
      <c r="CS38">
        <v>7.5168515924152519</v>
      </c>
      <c r="CT38">
        <v>6.8474338555481786</v>
      </c>
      <c r="CU38">
        <v>6.0827430981570876</v>
      </c>
      <c r="CV38">
        <v>35</v>
      </c>
    </row>
    <row r="39" spans="1:100" ht="17" thickBot="1" x14ac:dyDescent="0.25">
      <c r="A39" s="2">
        <v>36</v>
      </c>
      <c r="B39">
        <v>9.0630327128728201</v>
      </c>
      <c r="C39">
        <v>1</v>
      </c>
      <c r="D39">
        <v>0</v>
      </c>
      <c r="E39">
        <v>0</v>
      </c>
      <c r="F39">
        <v>0</v>
      </c>
      <c r="G39">
        <v>0</v>
      </c>
      <c r="H39">
        <v>0</v>
      </c>
      <c r="I39">
        <v>0</v>
      </c>
      <c r="J39">
        <v>0</v>
      </c>
      <c r="K39">
        <v>0</v>
      </c>
      <c r="L39">
        <v>1</v>
      </c>
      <c r="M39">
        <v>0</v>
      </c>
      <c r="N39">
        <v>0</v>
      </c>
      <c r="O39">
        <v>0</v>
      </c>
      <c r="P39">
        <v>7.5243952007931405</v>
      </c>
      <c r="Q39">
        <v>36</v>
      </c>
      <c r="S39" s="71" t="s">
        <v>1115</v>
      </c>
      <c r="T39" s="71"/>
      <c r="AC39" s="2">
        <v>36</v>
      </c>
      <c r="AD39">
        <v>9.0630327128728201</v>
      </c>
      <c r="AE39">
        <v>1</v>
      </c>
      <c r="AF39">
        <v>0</v>
      </c>
      <c r="AG39">
        <v>0</v>
      </c>
      <c r="AH39">
        <v>0</v>
      </c>
      <c r="AI39">
        <v>0</v>
      </c>
      <c r="AJ39">
        <v>0</v>
      </c>
      <c r="AK39">
        <v>0</v>
      </c>
      <c r="AL39">
        <v>0</v>
      </c>
      <c r="AM39">
        <v>0</v>
      </c>
      <c r="AN39">
        <v>1</v>
      </c>
      <c r="AO39">
        <v>0</v>
      </c>
      <c r="AP39">
        <v>0</v>
      </c>
      <c r="AQ39">
        <v>0</v>
      </c>
      <c r="AR39">
        <v>6.698329796610456</v>
      </c>
      <c r="AS39">
        <v>36</v>
      </c>
      <c r="BE39" s="2">
        <v>36</v>
      </c>
      <c r="BF39">
        <v>9.0630327128728201</v>
      </c>
      <c r="BG39">
        <v>1</v>
      </c>
      <c r="BH39">
        <v>0</v>
      </c>
      <c r="BI39">
        <v>0</v>
      </c>
      <c r="BJ39">
        <v>0</v>
      </c>
      <c r="BK39">
        <v>0</v>
      </c>
      <c r="BL39">
        <v>0</v>
      </c>
      <c r="BM39">
        <v>0</v>
      </c>
      <c r="BN39">
        <v>0</v>
      </c>
      <c r="BO39">
        <v>0</v>
      </c>
      <c r="BP39">
        <v>1</v>
      </c>
      <c r="BQ39">
        <v>0</v>
      </c>
      <c r="BR39">
        <v>0</v>
      </c>
      <c r="BS39">
        <v>0</v>
      </c>
      <c r="BT39">
        <v>6.0917016092729908</v>
      </c>
      <c r="BU39">
        <v>36</v>
      </c>
      <c r="CG39" s="2">
        <v>36</v>
      </c>
      <c r="CH39">
        <v>9.0630327128728201</v>
      </c>
      <c r="CI39">
        <v>1</v>
      </c>
      <c r="CJ39">
        <v>0</v>
      </c>
      <c r="CK39">
        <v>0</v>
      </c>
      <c r="CL39">
        <v>0</v>
      </c>
      <c r="CM39">
        <v>0</v>
      </c>
      <c r="CN39">
        <v>0</v>
      </c>
      <c r="CO39">
        <v>0</v>
      </c>
      <c r="CP39">
        <v>0</v>
      </c>
      <c r="CQ39">
        <v>0</v>
      </c>
      <c r="CR39">
        <v>1</v>
      </c>
      <c r="CS39">
        <v>7.5243952007931405</v>
      </c>
      <c r="CT39">
        <v>6.698329796610456</v>
      </c>
      <c r="CU39">
        <v>6.0917016092729908</v>
      </c>
      <c r="CV39">
        <v>36</v>
      </c>
    </row>
    <row r="40" spans="1:100" x14ac:dyDescent="0.2">
      <c r="A40" s="2">
        <v>37</v>
      </c>
      <c r="B40">
        <v>9.06079583897262</v>
      </c>
      <c r="C40">
        <v>1</v>
      </c>
      <c r="D40">
        <v>0</v>
      </c>
      <c r="E40">
        <v>0</v>
      </c>
      <c r="F40">
        <v>0</v>
      </c>
      <c r="G40">
        <v>0</v>
      </c>
      <c r="H40">
        <v>0</v>
      </c>
      <c r="I40">
        <v>0</v>
      </c>
      <c r="J40">
        <v>0</v>
      </c>
      <c r="K40">
        <v>0</v>
      </c>
      <c r="L40">
        <v>1</v>
      </c>
      <c r="M40">
        <v>0</v>
      </c>
      <c r="N40">
        <v>0</v>
      </c>
      <c r="O40">
        <v>0</v>
      </c>
      <c r="P40">
        <v>7.5320938066703214</v>
      </c>
      <c r="Q40">
        <v>37</v>
      </c>
      <c r="S40" t="s">
        <v>1116</v>
      </c>
      <c r="T40">
        <v>0.99763863738770686</v>
      </c>
      <c r="V40" s="157" t="s">
        <v>1136</v>
      </c>
      <c r="W40" s="158"/>
      <c r="AC40" s="2">
        <v>37</v>
      </c>
      <c r="AD40">
        <v>9.06079583897262</v>
      </c>
      <c r="AE40">
        <v>1</v>
      </c>
      <c r="AF40">
        <v>0</v>
      </c>
      <c r="AG40">
        <v>0</v>
      </c>
      <c r="AH40">
        <v>0</v>
      </c>
      <c r="AI40">
        <v>0</v>
      </c>
      <c r="AJ40">
        <v>0</v>
      </c>
      <c r="AK40">
        <v>0</v>
      </c>
      <c r="AL40">
        <v>0</v>
      </c>
      <c r="AM40">
        <v>0</v>
      </c>
      <c r="AN40">
        <v>1</v>
      </c>
      <c r="AO40">
        <v>0</v>
      </c>
      <c r="AP40">
        <v>0</v>
      </c>
      <c r="AQ40">
        <v>0</v>
      </c>
      <c r="AR40">
        <v>6.5503701266009955</v>
      </c>
      <c r="AS40">
        <v>37</v>
      </c>
      <c r="BE40" s="2">
        <v>37</v>
      </c>
      <c r="BF40">
        <v>9.06079583897262</v>
      </c>
      <c r="BG40">
        <v>1</v>
      </c>
      <c r="BH40">
        <v>0</v>
      </c>
      <c r="BI40">
        <v>0</v>
      </c>
      <c r="BJ40">
        <v>0</v>
      </c>
      <c r="BK40">
        <v>0</v>
      </c>
      <c r="BL40">
        <v>0</v>
      </c>
      <c r="BM40">
        <v>0</v>
      </c>
      <c r="BN40">
        <v>0</v>
      </c>
      <c r="BO40">
        <v>0</v>
      </c>
      <c r="BP40">
        <v>1</v>
      </c>
      <c r="BQ40">
        <v>0</v>
      </c>
      <c r="BR40">
        <v>0</v>
      </c>
      <c r="BS40">
        <v>0</v>
      </c>
      <c r="BT40">
        <v>6.1006689702852928</v>
      </c>
      <c r="BU40">
        <v>37</v>
      </c>
      <c r="CG40" s="2">
        <v>37</v>
      </c>
      <c r="CH40">
        <v>9.06079583897262</v>
      </c>
      <c r="CI40">
        <v>1</v>
      </c>
      <c r="CJ40">
        <v>0</v>
      </c>
      <c r="CK40">
        <v>0</v>
      </c>
      <c r="CL40">
        <v>0</v>
      </c>
      <c r="CM40">
        <v>0</v>
      </c>
      <c r="CN40">
        <v>0</v>
      </c>
      <c r="CO40">
        <v>0</v>
      </c>
      <c r="CP40">
        <v>0</v>
      </c>
      <c r="CQ40">
        <v>0</v>
      </c>
      <c r="CR40">
        <v>1</v>
      </c>
      <c r="CS40">
        <v>7.5320938066703214</v>
      </c>
      <c r="CT40">
        <v>6.5503701266009955</v>
      </c>
      <c r="CU40">
        <v>6.1006689702852928</v>
      </c>
      <c r="CV40">
        <v>37</v>
      </c>
    </row>
    <row r="41" spans="1:100" ht="17" thickBot="1" x14ac:dyDescent="0.25">
      <c r="A41" s="2">
        <v>38</v>
      </c>
      <c r="B41">
        <v>8.8807876677457962</v>
      </c>
      <c r="C41">
        <v>1</v>
      </c>
      <c r="D41">
        <v>0</v>
      </c>
      <c r="E41">
        <v>0</v>
      </c>
      <c r="F41">
        <v>0</v>
      </c>
      <c r="G41">
        <v>0</v>
      </c>
      <c r="H41">
        <v>0</v>
      </c>
      <c r="I41">
        <v>0</v>
      </c>
      <c r="J41">
        <v>0</v>
      </c>
      <c r="K41">
        <v>0</v>
      </c>
      <c r="L41">
        <v>1</v>
      </c>
      <c r="M41">
        <v>0</v>
      </c>
      <c r="N41">
        <v>0</v>
      </c>
      <c r="O41">
        <v>0</v>
      </c>
      <c r="P41">
        <v>7.5399047750751258</v>
      </c>
      <c r="Q41">
        <v>38</v>
      </c>
      <c r="S41" t="s">
        <v>1117</v>
      </c>
      <c r="T41">
        <v>0.99528285080880052</v>
      </c>
      <c r="V41" s="159"/>
      <c r="W41" s="160"/>
      <c r="AC41" s="2">
        <v>38</v>
      </c>
      <c r="AD41">
        <v>8.8807876677457962</v>
      </c>
      <c r="AE41">
        <v>1</v>
      </c>
      <c r="AF41">
        <v>0</v>
      </c>
      <c r="AG41">
        <v>0</v>
      </c>
      <c r="AH41">
        <v>0</v>
      </c>
      <c r="AI41">
        <v>0</v>
      </c>
      <c r="AJ41">
        <v>0</v>
      </c>
      <c r="AK41">
        <v>0</v>
      </c>
      <c r="AL41">
        <v>0</v>
      </c>
      <c r="AM41">
        <v>0</v>
      </c>
      <c r="AN41">
        <v>1</v>
      </c>
      <c r="AO41">
        <v>0</v>
      </c>
      <c r="AP41">
        <v>0</v>
      </c>
      <c r="AQ41">
        <v>0</v>
      </c>
      <c r="AR41">
        <v>6.4041361873590601</v>
      </c>
      <c r="AS41">
        <v>38</v>
      </c>
      <c r="BE41" s="2">
        <v>38</v>
      </c>
      <c r="BF41">
        <v>8.8807876677457962</v>
      </c>
      <c r="BG41">
        <v>1</v>
      </c>
      <c r="BH41">
        <v>0</v>
      </c>
      <c r="BI41">
        <v>0</v>
      </c>
      <c r="BJ41">
        <v>0</v>
      </c>
      <c r="BK41">
        <v>0</v>
      </c>
      <c r="BL41">
        <v>0</v>
      </c>
      <c r="BM41">
        <v>0</v>
      </c>
      <c r="BN41">
        <v>0</v>
      </c>
      <c r="BO41">
        <v>0</v>
      </c>
      <c r="BP41">
        <v>1</v>
      </c>
      <c r="BQ41">
        <v>0</v>
      </c>
      <c r="BR41">
        <v>0</v>
      </c>
      <c r="BS41">
        <v>0</v>
      </c>
      <c r="BT41">
        <v>6.109645110814613</v>
      </c>
      <c r="BU41">
        <v>38</v>
      </c>
      <c r="CG41" s="2">
        <v>38</v>
      </c>
      <c r="CH41">
        <v>8.8807876677457962</v>
      </c>
      <c r="CI41">
        <v>1</v>
      </c>
      <c r="CJ41">
        <v>0</v>
      </c>
      <c r="CK41">
        <v>0</v>
      </c>
      <c r="CL41">
        <v>0</v>
      </c>
      <c r="CM41">
        <v>0</v>
      </c>
      <c r="CN41">
        <v>0</v>
      </c>
      <c r="CO41">
        <v>0</v>
      </c>
      <c r="CP41">
        <v>0</v>
      </c>
      <c r="CQ41">
        <v>0</v>
      </c>
      <c r="CR41">
        <v>1</v>
      </c>
      <c r="CS41">
        <v>7.5399047750751258</v>
      </c>
      <c r="CT41">
        <v>6.4041361873590601</v>
      </c>
      <c r="CU41">
        <v>6.109645110814613</v>
      </c>
      <c r="CV41">
        <v>38</v>
      </c>
    </row>
    <row r="42" spans="1:100" x14ac:dyDescent="0.2">
      <c r="A42" s="2">
        <v>39</v>
      </c>
      <c r="B42">
        <v>8.8894093369278693</v>
      </c>
      <c r="C42">
        <v>1</v>
      </c>
      <c r="D42">
        <v>0</v>
      </c>
      <c r="E42">
        <v>0</v>
      </c>
      <c r="F42">
        <v>0</v>
      </c>
      <c r="G42">
        <v>0</v>
      </c>
      <c r="H42">
        <v>0</v>
      </c>
      <c r="I42">
        <v>0</v>
      </c>
      <c r="J42">
        <v>0</v>
      </c>
      <c r="K42">
        <v>0</v>
      </c>
      <c r="L42">
        <v>1</v>
      </c>
      <c r="M42">
        <v>0</v>
      </c>
      <c r="N42">
        <v>0</v>
      </c>
      <c r="O42">
        <v>0</v>
      </c>
      <c r="P42">
        <v>7.5477984345710896</v>
      </c>
      <c r="Q42">
        <v>39</v>
      </c>
      <c r="S42" t="s">
        <v>1118</v>
      </c>
      <c r="T42">
        <v>0.93389059867087332</v>
      </c>
      <c r="AC42" s="2">
        <v>39</v>
      </c>
      <c r="AD42">
        <v>8.8894093369278693</v>
      </c>
      <c r="AE42">
        <v>1</v>
      </c>
      <c r="AF42">
        <v>0</v>
      </c>
      <c r="AG42">
        <v>0</v>
      </c>
      <c r="AH42">
        <v>0</v>
      </c>
      <c r="AI42">
        <v>0</v>
      </c>
      <c r="AJ42">
        <v>0</v>
      </c>
      <c r="AK42">
        <v>0</v>
      </c>
      <c r="AL42">
        <v>0</v>
      </c>
      <c r="AM42">
        <v>0</v>
      </c>
      <c r="AN42">
        <v>1</v>
      </c>
      <c r="AO42">
        <v>0</v>
      </c>
      <c r="AP42">
        <v>0</v>
      </c>
      <c r="AQ42">
        <v>0</v>
      </c>
      <c r="AR42">
        <v>6.2601096504316125</v>
      </c>
      <c r="AS42">
        <v>39</v>
      </c>
      <c r="BE42" s="2">
        <v>39</v>
      </c>
      <c r="BF42">
        <v>8.8894093369278693</v>
      </c>
      <c r="BG42">
        <v>1</v>
      </c>
      <c r="BH42">
        <v>0</v>
      </c>
      <c r="BI42">
        <v>0</v>
      </c>
      <c r="BJ42">
        <v>0</v>
      </c>
      <c r="BK42">
        <v>0</v>
      </c>
      <c r="BL42">
        <v>0</v>
      </c>
      <c r="BM42">
        <v>0</v>
      </c>
      <c r="BN42">
        <v>0</v>
      </c>
      <c r="BO42">
        <v>0</v>
      </c>
      <c r="BP42">
        <v>1</v>
      </c>
      <c r="BQ42">
        <v>0</v>
      </c>
      <c r="BR42">
        <v>0</v>
      </c>
      <c r="BS42">
        <v>0</v>
      </c>
      <c r="BT42">
        <v>6.1186299608883301</v>
      </c>
      <c r="BU42">
        <v>39</v>
      </c>
      <c r="CG42" s="2">
        <v>39</v>
      </c>
      <c r="CH42">
        <v>8.8894093369278693</v>
      </c>
      <c r="CI42">
        <v>1</v>
      </c>
      <c r="CJ42">
        <v>0</v>
      </c>
      <c r="CK42">
        <v>0</v>
      </c>
      <c r="CL42">
        <v>0</v>
      </c>
      <c r="CM42">
        <v>0</v>
      </c>
      <c r="CN42">
        <v>0</v>
      </c>
      <c r="CO42">
        <v>0</v>
      </c>
      <c r="CP42">
        <v>0</v>
      </c>
      <c r="CQ42">
        <v>0</v>
      </c>
      <c r="CR42">
        <v>1</v>
      </c>
      <c r="CS42">
        <v>7.5477984345710896</v>
      </c>
      <c r="CT42">
        <v>6.2601096504316125</v>
      </c>
      <c r="CU42">
        <v>6.1186299608883301</v>
      </c>
      <c r="CV42">
        <v>39</v>
      </c>
    </row>
    <row r="43" spans="1:100" x14ac:dyDescent="0.2">
      <c r="A43" s="2">
        <v>40</v>
      </c>
      <c r="B43">
        <v>7.9208576086523825</v>
      </c>
      <c r="C43">
        <v>1</v>
      </c>
      <c r="D43">
        <v>0</v>
      </c>
      <c r="E43">
        <v>0</v>
      </c>
      <c r="F43">
        <v>0</v>
      </c>
      <c r="G43">
        <v>0</v>
      </c>
      <c r="H43">
        <v>0</v>
      </c>
      <c r="I43">
        <v>0</v>
      </c>
      <c r="J43">
        <v>0</v>
      </c>
      <c r="K43">
        <v>0</v>
      </c>
      <c r="L43">
        <v>0</v>
      </c>
      <c r="M43">
        <v>1</v>
      </c>
      <c r="N43">
        <v>0</v>
      </c>
      <c r="O43">
        <v>0</v>
      </c>
      <c r="P43">
        <v>7.5557541342283141</v>
      </c>
      <c r="Q43">
        <v>40</v>
      </c>
      <c r="S43" t="s">
        <v>1119</v>
      </c>
      <c r="T43">
        <v>7.2405063883627871E-2</v>
      </c>
      <c r="AC43" s="2">
        <v>40</v>
      </c>
      <c r="AD43">
        <v>7.9208576086523825</v>
      </c>
      <c r="AE43">
        <v>1</v>
      </c>
      <c r="AF43">
        <v>0</v>
      </c>
      <c r="AG43">
        <v>0</v>
      </c>
      <c r="AH43">
        <v>0</v>
      </c>
      <c r="AI43">
        <v>0</v>
      </c>
      <c r="AJ43">
        <v>0</v>
      </c>
      <c r="AK43">
        <v>0</v>
      </c>
      <c r="AL43">
        <v>0</v>
      </c>
      <c r="AM43">
        <v>0</v>
      </c>
      <c r="AN43">
        <v>0</v>
      </c>
      <c r="AO43">
        <v>1</v>
      </c>
      <c r="AP43">
        <v>0</v>
      </c>
      <c r="AQ43">
        <v>0</v>
      </c>
      <c r="AR43">
        <v>6.118725742160251</v>
      </c>
      <c r="AS43">
        <v>40</v>
      </c>
      <c r="BE43" s="2">
        <v>40</v>
      </c>
      <c r="BF43">
        <v>7.9208576086523825</v>
      </c>
      <c r="BG43">
        <v>1</v>
      </c>
      <c r="BH43">
        <v>0</v>
      </c>
      <c r="BI43">
        <v>0</v>
      </c>
      <c r="BJ43">
        <v>0</v>
      </c>
      <c r="BK43">
        <v>0</v>
      </c>
      <c r="BL43">
        <v>0</v>
      </c>
      <c r="BM43">
        <v>0</v>
      </c>
      <c r="BN43">
        <v>0</v>
      </c>
      <c r="BO43">
        <v>0</v>
      </c>
      <c r="BP43">
        <v>0</v>
      </c>
      <c r="BQ43">
        <v>1</v>
      </c>
      <c r="BR43">
        <v>0</v>
      </c>
      <c r="BS43">
        <v>0</v>
      </c>
      <c r="BT43">
        <v>6.1276234509410017</v>
      </c>
      <c r="BU43">
        <v>40</v>
      </c>
      <c r="CG43" s="2">
        <v>40</v>
      </c>
      <c r="CH43">
        <v>7.9208576086523825</v>
      </c>
      <c r="CI43">
        <v>1</v>
      </c>
      <c r="CJ43">
        <v>0</v>
      </c>
      <c r="CK43">
        <v>0</v>
      </c>
      <c r="CL43">
        <v>0</v>
      </c>
      <c r="CM43">
        <v>0</v>
      </c>
      <c r="CN43">
        <v>0</v>
      </c>
      <c r="CO43">
        <v>0</v>
      </c>
      <c r="CP43">
        <v>0</v>
      </c>
      <c r="CQ43">
        <v>0</v>
      </c>
      <c r="CR43">
        <v>0</v>
      </c>
      <c r="CS43">
        <v>7.5557541342283141</v>
      </c>
      <c r="CT43">
        <v>6.118725742160251</v>
      </c>
      <c r="CU43">
        <v>6.1276234509410017</v>
      </c>
      <c r="CV43">
        <v>40</v>
      </c>
    </row>
    <row r="44" spans="1:100" ht="17" thickBot="1" x14ac:dyDescent="0.25">
      <c r="A44" s="2">
        <v>41</v>
      </c>
      <c r="B44">
        <v>7.8607180796121758</v>
      </c>
      <c r="C44">
        <v>1</v>
      </c>
      <c r="D44">
        <v>0</v>
      </c>
      <c r="E44">
        <v>0</v>
      </c>
      <c r="F44">
        <v>0</v>
      </c>
      <c r="G44">
        <v>0</v>
      </c>
      <c r="H44">
        <v>0</v>
      </c>
      <c r="I44">
        <v>0</v>
      </c>
      <c r="J44">
        <v>0</v>
      </c>
      <c r="K44">
        <v>0</v>
      </c>
      <c r="L44">
        <v>0</v>
      </c>
      <c r="M44">
        <v>1</v>
      </c>
      <c r="N44">
        <v>0</v>
      </c>
      <c r="O44">
        <v>0</v>
      </c>
      <c r="P44">
        <v>7.563757496209722</v>
      </c>
      <c r="Q44">
        <v>41</v>
      </c>
      <c r="S44" s="4" t="s">
        <v>1120</v>
      </c>
      <c r="T44" s="4">
        <v>78</v>
      </c>
      <c r="AC44" s="2">
        <v>41</v>
      </c>
      <c r="AD44">
        <v>7.8607180796121758</v>
      </c>
      <c r="AE44">
        <v>1</v>
      </c>
      <c r="AF44">
        <v>0</v>
      </c>
      <c r="AG44">
        <v>0</v>
      </c>
      <c r="AH44">
        <v>0</v>
      </c>
      <c r="AI44">
        <v>0</v>
      </c>
      <c r="AJ44">
        <v>0</v>
      </c>
      <c r="AK44">
        <v>0</v>
      </c>
      <c r="AL44">
        <v>0</v>
      </c>
      <c r="AM44">
        <v>0</v>
      </c>
      <c r="AN44">
        <v>0</v>
      </c>
      <c r="AO44">
        <v>1</v>
      </c>
      <c r="AP44">
        <v>0</v>
      </c>
      <c r="AQ44">
        <v>0</v>
      </c>
      <c r="AR44">
        <v>5.963650262125828</v>
      </c>
      <c r="AS44">
        <v>41</v>
      </c>
      <c r="BE44" s="2">
        <v>41</v>
      </c>
      <c r="BF44">
        <v>7.8607180796121758</v>
      </c>
      <c r="BG44">
        <v>1</v>
      </c>
      <c r="BH44">
        <v>0</v>
      </c>
      <c r="BI44">
        <v>0</v>
      </c>
      <c r="BJ44">
        <v>0</v>
      </c>
      <c r="BK44">
        <v>0</v>
      </c>
      <c r="BL44">
        <v>0</v>
      </c>
      <c r="BM44">
        <v>0</v>
      </c>
      <c r="BN44">
        <v>0</v>
      </c>
      <c r="BO44">
        <v>0</v>
      </c>
      <c r="BP44">
        <v>0</v>
      </c>
      <c r="BQ44">
        <v>1</v>
      </c>
      <c r="BR44">
        <v>0</v>
      </c>
      <c r="BS44">
        <v>0</v>
      </c>
      <c r="BT44">
        <v>5.560462126755322</v>
      </c>
      <c r="BU44">
        <v>41</v>
      </c>
      <c r="CG44" s="2">
        <v>41</v>
      </c>
      <c r="CH44">
        <v>7.8607180796121758</v>
      </c>
      <c r="CI44">
        <v>1</v>
      </c>
      <c r="CJ44">
        <v>0</v>
      </c>
      <c r="CK44">
        <v>0</v>
      </c>
      <c r="CL44">
        <v>0</v>
      </c>
      <c r="CM44">
        <v>0</v>
      </c>
      <c r="CN44">
        <v>0</v>
      </c>
      <c r="CO44">
        <v>0</v>
      </c>
      <c r="CP44">
        <v>0</v>
      </c>
      <c r="CQ44">
        <v>0</v>
      </c>
      <c r="CR44">
        <v>0</v>
      </c>
      <c r="CS44">
        <v>7.563757496209722</v>
      </c>
      <c r="CT44">
        <v>5.963650262125828</v>
      </c>
      <c r="CU44">
        <v>5.560462126755322</v>
      </c>
      <c r="CV44">
        <v>41</v>
      </c>
    </row>
    <row r="45" spans="1:100" x14ac:dyDescent="0.2">
      <c r="A45" s="2">
        <v>42</v>
      </c>
      <c r="B45">
        <v>7.7984479383760119</v>
      </c>
      <c r="C45">
        <v>1</v>
      </c>
      <c r="D45">
        <v>0</v>
      </c>
      <c r="E45">
        <v>0</v>
      </c>
      <c r="F45">
        <v>0</v>
      </c>
      <c r="G45">
        <v>0</v>
      </c>
      <c r="H45">
        <v>0</v>
      </c>
      <c r="I45">
        <v>0</v>
      </c>
      <c r="J45">
        <v>0</v>
      </c>
      <c r="K45">
        <v>0</v>
      </c>
      <c r="L45">
        <v>0</v>
      </c>
      <c r="M45">
        <v>1</v>
      </c>
      <c r="N45">
        <v>0</v>
      </c>
      <c r="O45">
        <v>0</v>
      </c>
      <c r="P45">
        <v>7.5717985033454323</v>
      </c>
      <c r="Q45">
        <v>42</v>
      </c>
      <c r="AC45" s="2">
        <v>42</v>
      </c>
      <c r="AD45">
        <v>7.7984479383760119</v>
      </c>
      <c r="AE45">
        <v>1</v>
      </c>
      <c r="AF45">
        <v>0</v>
      </c>
      <c r="AG45">
        <v>0</v>
      </c>
      <c r="AH45">
        <v>0</v>
      </c>
      <c r="AI45">
        <v>0</v>
      </c>
      <c r="AJ45">
        <v>0</v>
      </c>
      <c r="AK45">
        <v>0</v>
      </c>
      <c r="AL45">
        <v>0</v>
      </c>
      <c r="AM45">
        <v>0</v>
      </c>
      <c r="AN45">
        <v>0</v>
      </c>
      <c r="AO45">
        <v>1</v>
      </c>
      <c r="AP45">
        <v>0</v>
      </c>
      <c r="AQ45">
        <v>0</v>
      </c>
      <c r="AR45">
        <v>5.8797050595728955</v>
      </c>
      <c r="AS45">
        <v>42</v>
      </c>
      <c r="BE45" s="2">
        <v>42</v>
      </c>
      <c r="BF45">
        <v>7.7984479383760119</v>
      </c>
      <c r="BG45">
        <v>1</v>
      </c>
      <c r="BH45">
        <v>0</v>
      </c>
      <c r="BI45">
        <v>0</v>
      </c>
      <c r="BJ45">
        <v>0</v>
      </c>
      <c r="BK45">
        <v>0</v>
      </c>
      <c r="BL45">
        <v>0</v>
      </c>
      <c r="BM45">
        <v>0</v>
      </c>
      <c r="BN45">
        <v>0</v>
      </c>
      <c r="BO45">
        <v>0</v>
      </c>
      <c r="BP45">
        <v>0</v>
      </c>
      <c r="BQ45">
        <v>1</v>
      </c>
      <c r="BR45">
        <v>0</v>
      </c>
      <c r="BS45">
        <v>0</v>
      </c>
      <c r="BT45">
        <v>5.1664850532234432</v>
      </c>
      <c r="BU45">
        <v>42</v>
      </c>
      <c r="CG45" s="2">
        <v>42</v>
      </c>
      <c r="CH45">
        <v>7.7984479383760119</v>
      </c>
      <c r="CI45">
        <v>1</v>
      </c>
      <c r="CJ45">
        <v>0</v>
      </c>
      <c r="CK45">
        <v>0</v>
      </c>
      <c r="CL45">
        <v>0</v>
      </c>
      <c r="CM45">
        <v>0</v>
      </c>
      <c r="CN45">
        <v>0</v>
      </c>
      <c r="CO45">
        <v>0</v>
      </c>
      <c r="CP45">
        <v>0</v>
      </c>
      <c r="CQ45">
        <v>0</v>
      </c>
      <c r="CR45">
        <v>0</v>
      </c>
      <c r="CS45">
        <v>7.5717985033454323</v>
      </c>
      <c r="CT45">
        <v>5.8797050595728955</v>
      </c>
      <c r="CU45">
        <v>5.1664850532234432</v>
      </c>
      <c r="CV45">
        <v>42</v>
      </c>
    </row>
    <row r="46" spans="1:100" ht="17" thickBot="1" x14ac:dyDescent="0.25">
      <c r="A46" s="2">
        <v>43</v>
      </c>
      <c r="B46">
        <v>7.7317265439878859</v>
      </c>
      <c r="C46">
        <v>1</v>
      </c>
      <c r="D46">
        <v>0</v>
      </c>
      <c r="E46">
        <v>0</v>
      </c>
      <c r="F46">
        <v>0</v>
      </c>
      <c r="G46">
        <v>0</v>
      </c>
      <c r="H46">
        <v>0</v>
      </c>
      <c r="I46">
        <v>0</v>
      </c>
      <c r="J46">
        <v>0</v>
      </c>
      <c r="K46">
        <v>0</v>
      </c>
      <c r="L46">
        <v>0</v>
      </c>
      <c r="M46">
        <v>1</v>
      </c>
      <c r="N46">
        <v>0</v>
      </c>
      <c r="O46">
        <v>0</v>
      </c>
      <c r="P46">
        <v>7.5798701688557797</v>
      </c>
      <c r="Q46">
        <v>43</v>
      </c>
      <c r="S46" t="s">
        <v>1121</v>
      </c>
      <c r="AC46" s="2">
        <v>43</v>
      </c>
      <c r="AD46">
        <v>7.7317265439878859</v>
      </c>
      <c r="AE46">
        <v>1</v>
      </c>
      <c r="AF46">
        <v>0</v>
      </c>
      <c r="AG46">
        <v>0</v>
      </c>
      <c r="AH46">
        <v>0</v>
      </c>
      <c r="AI46">
        <v>0</v>
      </c>
      <c r="AJ46">
        <v>0</v>
      </c>
      <c r="AK46">
        <v>0</v>
      </c>
      <c r="AL46">
        <v>0</v>
      </c>
      <c r="AM46">
        <v>0</v>
      </c>
      <c r="AN46">
        <v>0</v>
      </c>
      <c r="AO46">
        <v>1</v>
      </c>
      <c r="AP46">
        <v>0</v>
      </c>
      <c r="AQ46">
        <v>0</v>
      </c>
      <c r="AR46">
        <v>5.8387791991513707</v>
      </c>
      <c r="AS46">
        <v>43</v>
      </c>
      <c r="BE46" s="2">
        <v>43</v>
      </c>
      <c r="BF46">
        <v>7.7317265439878859</v>
      </c>
      <c r="BG46">
        <v>1</v>
      </c>
      <c r="BH46">
        <v>0</v>
      </c>
      <c r="BI46">
        <v>0</v>
      </c>
      <c r="BJ46">
        <v>0</v>
      </c>
      <c r="BK46">
        <v>0</v>
      </c>
      <c r="BL46">
        <v>0</v>
      </c>
      <c r="BM46">
        <v>0</v>
      </c>
      <c r="BN46">
        <v>0</v>
      </c>
      <c r="BO46">
        <v>0</v>
      </c>
      <c r="BP46">
        <v>0</v>
      </c>
      <c r="BQ46">
        <v>1</v>
      </c>
      <c r="BR46">
        <v>0</v>
      </c>
      <c r="BS46">
        <v>0</v>
      </c>
      <c r="BT46">
        <v>5.173954069049894</v>
      </c>
      <c r="BU46">
        <v>43</v>
      </c>
      <c r="CG46" s="2">
        <v>43</v>
      </c>
      <c r="CH46">
        <v>7.7317265439878859</v>
      </c>
      <c r="CI46">
        <v>1</v>
      </c>
      <c r="CJ46">
        <v>0</v>
      </c>
      <c r="CK46">
        <v>0</v>
      </c>
      <c r="CL46">
        <v>0</v>
      </c>
      <c r="CM46">
        <v>0</v>
      </c>
      <c r="CN46">
        <v>0</v>
      </c>
      <c r="CO46">
        <v>0</v>
      </c>
      <c r="CP46">
        <v>0</v>
      </c>
      <c r="CQ46">
        <v>0</v>
      </c>
      <c r="CR46">
        <v>0</v>
      </c>
      <c r="CS46">
        <v>7.5798701688557797</v>
      </c>
      <c r="CT46">
        <v>5.8387791991513707</v>
      </c>
      <c r="CU46">
        <v>5.173954069049894</v>
      </c>
      <c r="CV46">
        <v>43</v>
      </c>
    </row>
    <row r="47" spans="1:100" x14ac:dyDescent="0.2">
      <c r="A47" s="2">
        <v>44</v>
      </c>
      <c r="B47">
        <v>7.6699456095141674</v>
      </c>
      <c r="C47">
        <v>1</v>
      </c>
      <c r="D47">
        <v>0</v>
      </c>
      <c r="E47">
        <v>0</v>
      </c>
      <c r="F47">
        <v>0</v>
      </c>
      <c r="G47">
        <v>0</v>
      </c>
      <c r="H47">
        <v>0</v>
      </c>
      <c r="I47">
        <v>0</v>
      </c>
      <c r="J47">
        <v>0</v>
      </c>
      <c r="K47">
        <v>0</v>
      </c>
      <c r="L47">
        <v>0</v>
      </c>
      <c r="M47">
        <v>1</v>
      </c>
      <c r="N47">
        <v>0</v>
      </c>
      <c r="O47">
        <v>0</v>
      </c>
      <c r="P47">
        <v>7.5879676114676471</v>
      </c>
      <c r="Q47">
        <v>44</v>
      </c>
      <c r="S47" s="1"/>
      <c r="T47" s="1" t="s">
        <v>1122</v>
      </c>
      <c r="U47" s="1" t="s">
        <v>1123</v>
      </c>
      <c r="V47" s="1" t="s">
        <v>1124</v>
      </c>
      <c r="W47" s="1" t="s">
        <v>1125</v>
      </c>
      <c r="X47" s="1" t="s">
        <v>1126</v>
      </c>
      <c r="AC47" s="2">
        <v>44</v>
      </c>
      <c r="AD47">
        <v>7.6699456095141674</v>
      </c>
      <c r="AE47">
        <v>1</v>
      </c>
      <c r="AF47">
        <v>0</v>
      </c>
      <c r="AG47">
        <v>0</v>
      </c>
      <c r="AH47">
        <v>0</v>
      </c>
      <c r="AI47">
        <v>0</v>
      </c>
      <c r="AJ47">
        <v>0</v>
      </c>
      <c r="AK47">
        <v>0</v>
      </c>
      <c r="AL47">
        <v>0</v>
      </c>
      <c r="AM47">
        <v>0</v>
      </c>
      <c r="AN47">
        <v>0</v>
      </c>
      <c r="AO47">
        <v>1</v>
      </c>
      <c r="AP47">
        <v>0</v>
      </c>
      <c r="AQ47">
        <v>0</v>
      </c>
      <c r="AR47">
        <v>5.8216227002640473</v>
      </c>
      <c r="AS47">
        <v>44</v>
      </c>
      <c r="BE47" s="2">
        <v>44</v>
      </c>
      <c r="BF47">
        <v>7.6699456095141674</v>
      </c>
      <c r="BG47">
        <v>1</v>
      </c>
      <c r="BH47">
        <v>0</v>
      </c>
      <c r="BI47">
        <v>0</v>
      </c>
      <c r="BJ47">
        <v>0</v>
      </c>
      <c r="BK47">
        <v>0</v>
      </c>
      <c r="BL47">
        <v>0</v>
      </c>
      <c r="BM47">
        <v>0</v>
      </c>
      <c r="BN47">
        <v>0</v>
      </c>
      <c r="BO47">
        <v>0</v>
      </c>
      <c r="BP47">
        <v>0</v>
      </c>
      <c r="BQ47">
        <v>1</v>
      </c>
      <c r="BR47">
        <v>0</v>
      </c>
      <c r="BS47">
        <v>0</v>
      </c>
      <c r="BT47">
        <v>5.1814415715734832</v>
      </c>
      <c r="BU47">
        <v>44</v>
      </c>
      <c r="CG47" s="2">
        <v>44</v>
      </c>
      <c r="CH47">
        <v>7.6699456095141674</v>
      </c>
      <c r="CI47">
        <v>1</v>
      </c>
      <c r="CJ47">
        <v>0</v>
      </c>
      <c r="CK47">
        <v>0</v>
      </c>
      <c r="CL47">
        <v>0</v>
      </c>
      <c r="CM47">
        <v>0</v>
      </c>
      <c r="CN47">
        <v>0</v>
      </c>
      <c r="CO47">
        <v>0</v>
      </c>
      <c r="CP47">
        <v>0</v>
      </c>
      <c r="CQ47">
        <v>0</v>
      </c>
      <c r="CR47">
        <v>0</v>
      </c>
      <c r="CS47">
        <v>7.5879676114676471</v>
      </c>
      <c r="CT47">
        <v>5.8216227002640473</v>
      </c>
      <c r="CU47">
        <v>5.1814415715734832</v>
      </c>
      <c r="CV47">
        <v>44</v>
      </c>
    </row>
    <row r="48" spans="1:100" x14ac:dyDescent="0.2">
      <c r="A48" s="2">
        <v>45</v>
      </c>
      <c r="B48">
        <v>7.6220985171572266</v>
      </c>
      <c r="C48">
        <v>1</v>
      </c>
      <c r="D48">
        <v>0</v>
      </c>
      <c r="E48">
        <v>0</v>
      </c>
      <c r="F48">
        <v>0</v>
      </c>
      <c r="G48">
        <v>0</v>
      </c>
      <c r="H48">
        <v>0</v>
      </c>
      <c r="I48">
        <v>0</v>
      </c>
      <c r="J48">
        <v>0</v>
      </c>
      <c r="K48">
        <v>0</v>
      </c>
      <c r="L48">
        <v>0</v>
      </c>
      <c r="M48">
        <v>0</v>
      </c>
      <c r="N48">
        <v>1</v>
      </c>
      <c r="O48">
        <v>0</v>
      </c>
      <c r="P48">
        <v>7.5960874126048976</v>
      </c>
      <c r="Q48">
        <v>45</v>
      </c>
      <c r="S48" t="s">
        <v>1127</v>
      </c>
      <c r="T48">
        <v>15</v>
      </c>
      <c r="U48">
        <v>73.004347995916746</v>
      </c>
      <c r="V48">
        <v>4.8669565330611162</v>
      </c>
      <c r="W48">
        <v>1265.9546821189929</v>
      </c>
      <c r="X48">
        <v>4.1456899615993419E-71</v>
      </c>
      <c r="AC48" s="2">
        <v>45</v>
      </c>
      <c r="AD48">
        <v>7.6220985171572266</v>
      </c>
      <c r="AE48">
        <v>1</v>
      </c>
      <c r="AF48">
        <v>0</v>
      </c>
      <c r="AG48">
        <v>0</v>
      </c>
      <c r="AH48">
        <v>0</v>
      </c>
      <c r="AI48">
        <v>0</v>
      </c>
      <c r="AJ48">
        <v>0</v>
      </c>
      <c r="AK48">
        <v>0</v>
      </c>
      <c r="AL48">
        <v>0</v>
      </c>
      <c r="AM48">
        <v>0</v>
      </c>
      <c r="AN48">
        <v>0</v>
      </c>
      <c r="AO48">
        <v>0</v>
      </c>
      <c r="AP48">
        <v>1</v>
      </c>
      <c r="AQ48">
        <v>0</v>
      </c>
      <c r="AR48">
        <v>5.8169433172019307</v>
      </c>
      <c r="AS48">
        <v>45</v>
      </c>
      <c r="BE48" s="2">
        <v>45</v>
      </c>
      <c r="BF48">
        <v>7.6220985171572266</v>
      </c>
      <c r="BG48">
        <v>1</v>
      </c>
      <c r="BH48">
        <v>0</v>
      </c>
      <c r="BI48">
        <v>0</v>
      </c>
      <c r="BJ48">
        <v>0</v>
      </c>
      <c r="BK48">
        <v>0</v>
      </c>
      <c r="BL48">
        <v>0</v>
      </c>
      <c r="BM48">
        <v>0</v>
      </c>
      <c r="BN48">
        <v>0</v>
      </c>
      <c r="BO48">
        <v>0</v>
      </c>
      <c r="BP48">
        <v>0</v>
      </c>
      <c r="BQ48">
        <v>0</v>
      </c>
      <c r="BR48">
        <v>1</v>
      </c>
      <c r="BS48">
        <v>0</v>
      </c>
      <c r="BT48">
        <v>5.1889474681384131</v>
      </c>
      <c r="BU48">
        <v>45</v>
      </c>
      <c r="CG48" s="2">
        <v>45</v>
      </c>
      <c r="CH48">
        <v>7.6220985171572266</v>
      </c>
      <c r="CI48">
        <v>1</v>
      </c>
      <c r="CJ48">
        <v>0</v>
      </c>
      <c r="CK48">
        <v>0</v>
      </c>
      <c r="CL48">
        <v>0</v>
      </c>
      <c r="CM48">
        <v>0</v>
      </c>
      <c r="CN48">
        <v>0</v>
      </c>
      <c r="CO48">
        <v>0</v>
      </c>
      <c r="CP48">
        <v>0</v>
      </c>
      <c r="CQ48">
        <v>0</v>
      </c>
      <c r="CR48">
        <v>0</v>
      </c>
      <c r="CS48">
        <v>7.5960874126048976</v>
      </c>
      <c r="CT48">
        <v>5.8169433172019307</v>
      </c>
      <c r="CU48">
        <v>5.1889474681384131</v>
      </c>
      <c r="CV48">
        <v>45</v>
      </c>
    </row>
    <row r="49" spans="1:100" x14ac:dyDescent="0.2">
      <c r="A49" s="2">
        <v>46</v>
      </c>
      <c r="B49">
        <v>7.682020310334627</v>
      </c>
      <c r="C49">
        <v>1</v>
      </c>
      <c r="D49">
        <v>0</v>
      </c>
      <c r="E49">
        <v>0</v>
      </c>
      <c r="F49">
        <v>0</v>
      </c>
      <c r="G49">
        <v>0</v>
      </c>
      <c r="H49">
        <v>0</v>
      </c>
      <c r="I49">
        <v>0</v>
      </c>
      <c r="J49">
        <v>0</v>
      </c>
      <c r="K49">
        <v>0</v>
      </c>
      <c r="L49">
        <v>0</v>
      </c>
      <c r="M49">
        <v>0</v>
      </c>
      <c r="N49">
        <v>1</v>
      </c>
      <c r="O49">
        <v>0</v>
      </c>
      <c r="P49">
        <v>7.604227169734485</v>
      </c>
      <c r="Q49">
        <v>46</v>
      </c>
      <c r="S49" t="s">
        <v>1128</v>
      </c>
      <c r="T49">
        <v>66</v>
      </c>
      <c r="U49">
        <v>0.34600455621548737</v>
      </c>
      <c r="V49">
        <v>5.2424932759922325E-3</v>
      </c>
      <c r="AC49" s="2">
        <v>46</v>
      </c>
      <c r="AD49">
        <v>7.682020310334627</v>
      </c>
      <c r="AE49">
        <v>1</v>
      </c>
      <c r="AF49">
        <v>0</v>
      </c>
      <c r="AG49">
        <v>0</v>
      </c>
      <c r="AH49">
        <v>0</v>
      </c>
      <c r="AI49">
        <v>0</v>
      </c>
      <c r="AJ49">
        <v>0</v>
      </c>
      <c r="AK49">
        <v>0</v>
      </c>
      <c r="AL49">
        <v>0</v>
      </c>
      <c r="AM49">
        <v>0</v>
      </c>
      <c r="AN49">
        <v>0</v>
      </c>
      <c r="AO49">
        <v>0</v>
      </c>
      <c r="AP49">
        <v>1</v>
      </c>
      <c r="AQ49">
        <v>0</v>
      </c>
      <c r="AR49">
        <v>5.818639221109895</v>
      </c>
      <c r="AS49">
        <v>46</v>
      </c>
      <c r="BE49" s="2">
        <v>46</v>
      </c>
      <c r="BF49">
        <v>7.682020310334627</v>
      </c>
      <c r="BG49">
        <v>1</v>
      </c>
      <c r="BH49">
        <v>0</v>
      </c>
      <c r="BI49">
        <v>0</v>
      </c>
      <c r="BJ49">
        <v>0</v>
      </c>
      <c r="BK49">
        <v>0</v>
      </c>
      <c r="BL49">
        <v>0</v>
      </c>
      <c r="BM49">
        <v>0</v>
      </c>
      <c r="BN49">
        <v>0</v>
      </c>
      <c r="BO49">
        <v>0</v>
      </c>
      <c r="BP49">
        <v>0</v>
      </c>
      <c r="BQ49">
        <v>0</v>
      </c>
      <c r="BR49">
        <v>1</v>
      </c>
      <c r="BS49">
        <v>0</v>
      </c>
      <c r="BT49">
        <v>5.1964716658800043</v>
      </c>
      <c r="BU49">
        <v>46</v>
      </c>
      <c r="CG49" s="2">
        <v>46</v>
      </c>
      <c r="CH49">
        <v>7.682020310334627</v>
      </c>
      <c r="CI49">
        <v>1</v>
      </c>
      <c r="CJ49">
        <v>0</v>
      </c>
      <c r="CK49">
        <v>0</v>
      </c>
      <c r="CL49">
        <v>0</v>
      </c>
      <c r="CM49">
        <v>0</v>
      </c>
      <c r="CN49">
        <v>0</v>
      </c>
      <c r="CO49">
        <v>0</v>
      </c>
      <c r="CP49">
        <v>0</v>
      </c>
      <c r="CQ49">
        <v>0</v>
      </c>
      <c r="CR49">
        <v>0</v>
      </c>
      <c r="CS49">
        <v>7.604227169734485</v>
      </c>
      <c r="CT49">
        <v>5.818639221109895</v>
      </c>
      <c r="CU49">
        <v>5.1964716658800043</v>
      </c>
      <c r="CV49">
        <v>46</v>
      </c>
    </row>
    <row r="50" spans="1:100" ht="17" thickBot="1" x14ac:dyDescent="0.25">
      <c r="A50" s="2">
        <v>47</v>
      </c>
      <c r="B50">
        <v>7.7202460747210448</v>
      </c>
      <c r="C50">
        <v>1</v>
      </c>
      <c r="D50">
        <v>0</v>
      </c>
      <c r="E50">
        <v>0</v>
      </c>
      <c r="F50">
        <v>0</v>
      </c>
      <c r="G50">
        <v>0</v>
      </c>
      <c r="H50">
        <v>0</v>
      </c>
      <c r="I50">
        <v>0</v>
      </c>
      <c r="J50">
        <v>0</v>
      </c>
      <c r="K50">
        <v>0</v>
      </c>
      <c r="L50">
        <v>0</v>
      </c>
      <c r="M50">
        <v>0</v>
      </c>
      <c r="N50">
        <v>1</v>
      </c>
      <c r="O50">
        <v>0</v>
      </c>
      <c r="P50">
        <v>7.6123851860652474</v>
      </c>
      <c r="Q50">
        <v>47</v>
      </c>
      <c r="S50" s="4" t="s">
        <v>1129</v>
      </c>
      <c r="T50" s="4">
        <v>81</v>
      </c>
      <c r="U50" s="4">
        <v>73.350352552132236</v>
      </c>
      <c r="V50" s="4"/>
      <c r="W50" s="4"/>
      <c r="X50" s="4"/>
      <c r="AC50" s="2">
        <v>47</v>
      </c>
      <c r="AD50">
        <v>7.7202460747210448</v>
      </c>
      <c r="AE50">
        <v>1</v>
      </c>
      <c r="AF50">
        <v>0</v>
      </c>
      <c r="AG50">
        <v>0</v>
      </c>
      <c r="AH50">
        <v>0</v>
      </c>
      <c r="AI50">
        <v>0</v>
      </c>
      <c r="AJ50">
        <v>0</v>
      </c>
      <c r="AK50">
        <v>0</v>
      </c>
      <c r="AL50">
        <v>0</v>
      </c>
      <c r="AM50">
        <v>0</v>
      </c>
      <c r="AN50">
        <v>0</v>
      </c>
      <c r="AO50">
        <v>0</v>
      </c>
      <c r="AP50">
        <v>1</v>
      </c>
      <c r="AQ50">
        <v>0</v>
      </c>
      <c r="AR50">
        <v>5.8235503986114256</v>
      </c>
      <c r="AS50">
        <v>47</v>
      </c>
      <c r="BE50" s="2">
        <v>47</v>
      </c>
      <c r="BF50">
        <v>7.7202460747210448</v>
      </c>
      <c r="BG50">
        <v>1</v>
      </c>
      <c r="BH50">
        <v>0</v>
      </c>
      <c r="BI50">
        <v>0</v>
      </c>
      <c r="BJ50">
        <v>0</v>
      </c>
      <c r="BK50">
        <v>0</v>
      </c>
      <c r="BL50">
        <v>0</v>
      </c>
      <c r="BM50">
        <v>0</v>
      </c>
      <c r="BN50">
        <v>0</v>
      </c>
      <c r="BO50">
        <v>0</v>
      </c>
      <c r="BP50">
        <v>0</v>
      </c>
      <c r="BQ50">
        <v>0</v>
      </c>
      <c r="BR50">
        <v>1</v>
      </c>
      <c r="BS50">
        <v>0</v>
      </c>
      <c r="BT50">
        <v>5.2040140717359442</v>
      </c>
      <c r="BU50">
        <v>47</v>
      </c>
      <c r="CG50" s="2">
        <v>47</v>
      </c>
      <c r="CH50">
        <v>7.7202460747210448</v>
      </c>
      <c r="CI50">
        <v>1</v>
      </c>
      <c r="CJ50">
        <v>0</v>
      </c>
      <c r="CK50">
        <v>0</v>
      </c>
      <c r="CL50">
        <v>0</v>
      </c>
      <c r="CM50">
        <v>0</v>
      </c>
      <c r="CN50">
        <v>0</v>
      </c>
      <c r="CO50">
        <v>0</v>
      </c>
      <c r="CP50">
        <v>0</v>
      </c>
      <c r="CQ50">
        <v>0</v>
      </c>
      <c r="CR50">
        <v>0</v>
      </c>
      <c r="CS50">
        <v>7.6123851860652474</v>
      </c>
      <c r="CT50">
        <v>5.8235503986114256</v>
      </c>
      <c r="CU50">
        <v>5.2040140717359442</v>
      </c>
      <c r="CV50">
        <v>47</v>
      </c>
    </row>
    <row r="51" spans="1:100" ht="17" thickBot="1" x14ac:dyDescent="0.25">
      <c r="A51" s="2">
        <v>48</v>
      </c>
      <c r="B51">
        <v>7.7217933850314644</v>
      </c>
      <c r="C51">
        <v>1</v>
      </c>
      <c r="D51">
        <v>0</v>
      </c>
      <c r="E51">
        <v>0</v>
      </c>
      <c r="F51">
        <v>0</v>
      </c>
      <c r="G51">
        <v>0</v>
      </c>
      <c r="H51">
        <v>0</v>
      </c>
      <c r="I51">
        <v>0</v>
      </c>
      <c r="J51">
        <v>0</v>
      </c>
      <c r="K51">
        <v>0</v>
      </c>
      <c r="L51">
        <v>0</v>
      </c>
      <c r="M51">
        <v>0</v>
      </c>
      <c r="N51">
        <v>1</v>
      </c>
      <c r="O51">
        <v>0</v>
      </c>
      <c r="P51">
        <v>7.6205602550018909</v>
      </c>
      <c r="Q51">
        <v>48</v>
      </c>
      <c r="AC51" s="2">
        <v>48</v>
      </c>
      <c r="AD51">
        <v>7.7217933850314644</v>
      </c>
      <c r="AE51">
        <v>1</v>
      </c>
      <c r="AF51">
        <v>0</v>
      </c>
      <c r="AG51">
        <v>0</v>
      </c>
      <c r="AH51">
        <v>0</v>
      </c>
      <c r="AI51">
        <v>0</v>
      </c>
      <c r="AJ51">
        <v>0</v>
      </c>
      <c r="AK51">
        <v>0</v>
      </c>
      <c r="AL51">
        <v>0</v>
      </c>
      <c r="AM51">
        <v>0</v>
      </c>
      <c r="AN51">
        <v>0</v>
      </c>
      <c r="AO51">
        <v>0</v>
      </c>
      <c r="AP51">
        <v>1</v>
      </c>
      <c r="AQ51">
        <v>0</v>
      </c>
      <c r="AR51">
        <v>5.8300752494030714</v>
      </c>
      <c r="AS51">
        <v>48</v>
      </c>
      <c r="BE51" s="2">
        <v>48</v>
      </c>
      <c r="BF51">
        <v>7.7217933850314644</v>
      </c>
      <c r="BG51">
        <v>1</v>
      </c>
      <c r="BH51">
        <v>0</v>
      </c>
      <c r="BI51">
        <v>0</v>
      </c>
      <c r="BJ51">
        <v>0</v>
      </c>
      <c r="BK51">
        <v>0</v>
      </c>
      <c r="BL51">
        <v>0</v>
      </c>
      <c r="BM51">
        <v>0</v>
      </c>
      <c r="BN51">
        <v>0</v>
      </c>
      <c r="BO51">
        <v>0</v>
      </c>
      <c r="BP51">
        <v>0</v>
      </c>
      <c r="BQ51">
        <v>0</v>
      </c>
      <c r="BR51">
        <v>1</v>
      </c>
      <c r="BS51">
        <v>0</v>
      </c>
      <c r="BT51">
        <v>5.2115745924574615</v>
      </c>
      <c r="BU51">
        <v>48</v>
      </c>
      <c r="CG51" s="2">
        <v>48</v>
      </c>
      <c r="CH51">
        <v>7.7217933850314644</v>
      </c>
      <c r="CI51">
        <v>1</v>
      </c>
      <c r="CJ51">
        <v>0</v>
      </c>
      <c r="CK51">
        <v>0</v>
      </c>
      <c r="CL51">
        <v>0</v>
      </c>
      <c r="CM51">
        <v>0</v>
      </c>
      <c r="CN51">
        <v>0</v>
      </c>
      <c r="CO51">
        <v>0</v>
      </c>
      <c r="CP51">
        <v>0</v>
      </c>
      <c r="CQ51">
        <v>0</v>
      </c>
      <c r="CR51">
        <v>0</v>
      </c>
      <c r="CS51">
        <v>7.6205602550018909</v>
      </c>
      <c r="CT51">
        <v>5.8300752494030714</v>
      </c>
      <c r="CU51">
        <v>5.2115745924574615</v>
      </c>
      <c r="CV51">
        <v>48</v>
      </c>
    </row>
    <row r="52" spans="1:100" x14ac:dyDescent="0.2">
      <c r="A52" s="2">
        <v>49</v>
      </c>
      <c r="B52">
        <v>7.5989436702054878</v>
      </c>
      <c r="C52">
        <v>1</v>
      </c>
      <c r="D52">
        <v>0</v>
      </c>
      <c r="E52">
        <v>0</v>
      </c>
      <c r="F52">
        <v>0</v>
      </c>
      <c r="G52">
        <v>0</v>
      </c>
      <c r="H52">
        <v>0</v>
      </c>
      <c r="I52">
        <v>0</v>
      </c>
      <c r="J52">
        <v>0</v>
      </c>
      <c r="K52">
        <v>0</v>
      </c>
      <c r="L52">
        <v>0</v>
      </c>
      <c r="M52">
        <v>0</v>
      </c>
      <c r="N52">
        <v>0</v>
      </c>
      <c r="O52">
        <v>1</v>
      </c>
      <c r="P52">
        <v>7.6287515104336192</v>
      </c>
      <c r="Q52">
        <v>49</v>
      </c>
      <c r="S52" s="1"/>
      <c r="T52" s="1" t="s">
        <v>154</v>
      </c>
      <c r="U52" s="1" t="s">
        <v>1119</v>
      </c>
      <c r="V52" s="1" t="s">
        <v>1130</v>
      </c>
      <c r="W52" s="1" t="s">
        <v>1131</v>
      </c>
      <c r="X52" s="1" t="s">
        <v>1132</v>
      </c>
      <c r="Y52" s="1" t="s">
        <v>1133</v>
      </c>
      <c r="Z52" s="1" t="s">
        <v>1134</v>
      </c>
      <c r="AA52" s="1" t="s">
        <v>1135</v>
      </c>
      <c r="AC52" s="2">
        <v>49</v>
      </c>
      <c r="AD52">
        <v>7.5989436702054878</v>
      </c>
      <c r="AE52">
        <v>1</v>
      </c>
      <c r="AF52">
        <v>0</v>
      </c>
      <c r="AG52">
        <v>0</v>
      </c>
      <c r="AH52">
        <v>0</v>
      </c>
      <c r="AI52">
        <v>0</v>
      </c>
      <c r="AJ52">
        <v>0</v>
      </c>
      <c r="AK52">
        <v>0</v>
      </c>
      <c r="AL52">
        <v>0</v>
      </c>
      <c r="AM52">
        <v>0</v>
      </c>
      <c r="AN52">
        <v>0</v>
      </c>
      <c r="AO52">
        <v>0</v>
      </c>
      <c r="AP52">
        <v>0</v>
      </c>
      <c r="AQ52">
        <v>1</v>
      </c>
      <c r="AR52">
        <v>5.8374107560007662</v>
      </c>
      <c r="AS52">
        <v>49</v>
      </c>
      <c r="BE52" s="2">
        <v>49</v>
      </c>
      <c r="BF52">
        <v>7.5989436702054878</v>
      </c>
      <c r="BG52">
        <v>1</v>
      </c>
      <c r="BH52">
        <v>0</v>
      </c>
      <c r="BI52">
        <v>0</v>
      </c>
      <c r="BJ52">
        <v>0</v>
      </c>
      <c r="BK52">
        <v>0</v>
      </c>
      <c r="BL52">
        <v>0</v>
      </c>
      <c r="BM52">
        <v>0</v>
      </c>
      <c r="BN52">
        <v>0</v>
      </c>
      <c r="BO52">
        <v>0</v>
      </c>
      <c r="BP52">
        <v>0</v>
      </c>
      <c r="BQ52">
        <v>0</v>
      </c>
      <c r="BR52">
        <v>0</v>
      </c>
      <c r="BS52">
        <v>1</v>
      </c>
      <c r="BT52">
        <v>5.2191531346204165</v>
      </c>
      <c r="BU52">
        <v>49</v>
      </c>
      <c r="CG52" s="2">
        <v>49</v>
      </c>
      <c r="CH52">
        <v>7.5989436702054878</v>
      </c>
      <c r="CI52">
        <v>1</v>
      </c>
      <c r="CJ52">
        <v>0</v>
      </c>
      <c r="CK52">
        <v>0</v>
      </c>
      <c r="CL52">
        <v>0</v>
      </c>
      <c r="CM52">
        <v>0</v>
      </c>
      <c r="CN52">
        <v>0</v>
      </c>
      <c r="CO52">
        <v>0</v>
      </c>
      <c r="CP52">
        <v>0</v>
      </c>
      <c r="CQ52">
        <v>0</v>
      </c>
      <c r="CR52">
        <v>0</v>
      </c>
      <c r="CS52">
        <v>7.6287515104336192</v>
      </c>
      <c r="CT52">
        <v>5.8374107560007662</v>
      </c>
      <c r="CU52">
        <v>5.2191531346204165</v>
      </c>
      <c r="CV52">
        <v>49</v>
      </c>
    </row>
    <row r="53" spans="1:100" x14ac:dyDescent="0.2">
      <c r="A53" s="2">
        <v>50</v>
      </c>
      <c r="B53">
        <v>7.7601024840660093</v>
      </c>
      <c r="C53">
        <v>1</v>
      </c>
      <c r="D53">
        <v>0</v>
      </c>
      <c r="E53">
        <v>0</v>
      </c>
      <c r="F53">
        <v>0</v>
      </c>
      <c r="G53">
        <v>0</v>
      </c>
      <c r="H53">
        <v>0</v>
      </c>
      <c r="I53">
        <v>0</v>
      </c>
      <c r="J53">
        <v>0</v>
      </c>
      <c r="K53">
        <v>0</v>
      </c>
      <c r="L53">
        <v>0</v>
      </c>
      <c r="M53">
        <v>0</v>
      </c>
      <c r="N53">
        <v>0</v>
      </c>
      <c r="O53">
        <v>1</v>
      </c>
      <c r="P53">
        <v>7.6369583227571418</v>
      </c>
      <c r="Q53">
        <v>50</v>
      </c>
      <c r="S53" t="s">
        <v>156</v>
      </c>
      <c r="T53">
        <v>11.462223651726086</v>
      </c>
      <c r="U53">
        <v>10.295338338011144</v>
      </c>
      <c r="V53">
        <v>1.1133411331812881</v>
      </c>
      <c r="W53">
        <v>0.26960036503624685</v>
      </c>
      <c r="X53">
        <v>-9.0930825550225922</v>
      </c>
      <c r="Y53">
        <v>32.017529858474767</v>
      </c>
      <c r="Z53">
        <v>-9.0930825550225922</v>
      </c>
      <c r="AA53">
        <v>32.017529858474767</v>
      </c>
      <c r="AC53" s="2">
        <v>50</v>
      </c>
      <c r="AD53">
        <v>7.7601024840660093</v>
      </c>
      <c r="AE53">
        <v>1</v>
      </c>
      <c r="AF53">
        <v>0</v>
      </c>
      <c r="AG53">
        <v>0</v>
      </c>
      <c r="AH53">
        <v>0</v>
      </c>
      <c r="AI53">
        <v>0</v>
      </c>
      <c r="AJ53">
        <v>0</v>
      </c>
      <c r="AK53">
        <v>0</v>
      </c>
      <c r="AL53">
        <v>0</v>
      </c>
      <c r="AM53">
        <v>0</v>
      </c>
      <c r="AN53">
        <v>0</v>
      </c>
      <c r="AO53">
        <v>0</v>
      </c>
      <c r="AP53">
        <v>0</v>
      </c>
      <c r="AQ53">
        <v>1</v>
      </c>
      <c r="AR53">
        <v>5.8451564492320971</v>
      </c>
      <c r="AS53">
        <v>50</v>
      </c>
      <c r="BE53" s="2">
        <v>50</v>
      </c>
      <c r="BF53">
        <v>7.7601024840660093</v>
      </c>
      <c r="BG53">
        <v>1</v>
      </c>
      <c r="BH53">
        <v>0</v>
      </c>
      <c r="BI53">
        <v>0</v>
      </c>
      <c r="BJ53">
        <v>0</v>
      </c>
      <c r="BK53">
        <v>0</v>
      </c>
      <c r="BL53">
        <v>0</v>
      </c>
      <c r="BM53">
        <v>0</v>
      </c>
      <c r="BN53">
        <v>0</v>
      </c>
      <c r="BO53">
        <v>0</v>
      </c>
      <c r="BP53">
        <v>0</v>
      </c>
      <c r="BQ53">
        <v>0</v>
      </c>
      <c r="BR53">
        <v>0</v>
      </c>
      <c r="BS53">
        <v>1</v>
      </c>
      <c r="BT53">
        <v>5.2267496046363044</v>
      </c>
      <c r="BU53">
        <v>50</v>
      </c>
      <c r="CG53" s="2">
        <v>50</v>
      </c>
      <c r="CH53">
        <v>7.7601024840660093</v>
      </c>
      <c r="CI53">
        <v>1</v>
      </c>
      <c r="CJ53">
        <v>0</v>
      </c>
      <c r="CK53">
        <v>0</v>
      </c>
      <c r="CL53">
        <v>0</v>
      </c>
      <c r="CM53">
        <v>0</v>
      </c>
      <c r="CN53">
        <v>0</v>
      </c>
      <c r="CO53">
        <v>0</v>
      </c>
      <c r="CP53">
        <v>0</v>
      </c>
      <c r="CQ53">
        <v>0</v>
      </c>
      <c r="CR53">
        <v>0</v>
      </c>
      <c r="CS53">
        <v>7.6369583227571418</v>
      </c>
      <c r="CT53">
        <v>5.8451564492320971</v>
      </c>
      <c r="CU53">
        <v>5.2267496046363044</v>
      </c>
      <c r="CV53">
        <v>50</v>
      </c>
    </row>
    <row r="54" spans="1:100" x14ac:dyDescent="0.2">
      <c r="A54" s="2">
        <v>51</v>
      </c>
      <c r="B54">
        <v>7.6119201973283674</v>
      </c>
      <c r="C54">
        <v>1</v>
      </c>
      <c r="D54">
        <v>0</v>
      </c>
      <c r="E54">
        <v>0</v>
      </c>
      <c r="F54">
        <v>0</v>
      </c>
      <c r="G54">
        <v>0</v>
      </c>
      <c r="H54">
        <v>0</v>
      </c>
      <c r="I54">
        <v>0</v>
      </c>
      <c r="J54">
        <v>0</v>
      </c>
      <c r="K54">
        <v>0</v>
      </c>
      <c r="L54">
        <v>0</v>
      </c>
      <c r="M54">
        <v>0</v>
      </c>
      <c r="N54">
        <v>0</v>
      </c>
      <c r="O54">
        <v>1</v>
      </c>
      <c r="P54">
        <v>7.6451802266673266</v>
      </c>
      <c r="Q54">
        <v>51</v>
      </c>
      <c r="S54" t="s">
        <v>158</v>
      </c>
      <c r="T54">
        <v>3.1095968992896674</v>
      </c>
      <c r="U54">
        <v>1.1952657291882474</v>
      </c>
      <c r="V54">
        <v>2.6015946273315462</v>
      </c>
      <c r="W54">
        <v>1.1443833674741433E-2</v>
      </c>
      <c r="X54">
        <v>0.72317187319932286</v>
      </c>
      <c r="Y54">
        <v>5.4960219253800116</v>
      </c>
      <c r="Z54">
        <v>0.72317187319932286</v>
      </c>
      <c r="AA54">
        <v>5.4960219253800116</v>
      </c>
      <c r="AC54" s="2">
        <v>51</v>
      </c>
      <c r="AD54">
        <v>7.6119201973283674</v>
      </c>
      <c r="AE54">
        <v>1</v>
      </c>
      <c r="AF54">
        <v>0</v>
      </c>
      <c r="AG54">
        <v>0</v>
      </c>
      <c r="AH54">
        <v>0</v>
      </c>
      <c r="AI54">
        <v>0</v>
      </c>
      <c r="AJ54">
        <v>0</v>
      </c>
      <c r="AK54">
        <v>0</v>
      </c>
      <c r="AL54">
        <v>0</v>
      </c>
      <c r="AM54">
        <v>0</v>
      </c>
      <c r="AN54">
        <v>0</v>
      </c>
      <c r="AO54">
        <v>0</v>
      </c>
      <c r="AP54">
        <v>0</v>
      </c>
      <c r="AQ54">
        <v>1</v>
      </c>
      <c r="AR54">
        <v>5.85311312835558</v>
      </c>
      <c r="AS54">
        <v>51</v>
      </c>
      <c r="BE54" s="2">
        <v>51</v>
      </c>
      <c r="BF54">
        <v>7.6119201973283674</v>
      </c>
      <c r="BG54">
        <v>1</v>
      </c>
      <c r="BH54">
        <v>0</v>
      </c>
      <c r="BI54">
        <v>0</v>
      </c>
      <c r="BJ54">
        <v>0</v>
      </c>
      <c r="BK54">
        <v>0</v>
      </c>
      <c r="BL54">
        <v>0</v>
      </c>
      <c r="BM54">
        <v>0</v>
      </c>
      <c r="BN54">
        <v>0</v>
      </c>
      <c r="BO54">
        <v>0</v>
      </c>
      <c r="BP54">
        <v>0</v>
      </c>
      <c r="BQ54">
        <v>0</v>
      </c>
      <c r="BR54">
        <v>0</v>
      </c>
      <c r="BS54">
        <v>1</v>
      </c>
      <c r="BT54">
        <v>5.2343639087631786</v>
      </c>
      <c r="BU54">
        <v>51</v>
      </c>
      <c r="CG54" s="2">
        <v>51</v>
      </c>
      <c r="CH54">
        <v>7.6119201973283674</v>
      </c>
      <c r="CI54">
        <v>1</v>
      </c>
      <c r="CJ54">
        <v>0</v>
      </c>
      <c r="CK54">
        <v>0</v>
      </c>
      <c r="CL54">
        <v>0</v>
      </c>
      <c r="CM54">
        <v>0</v>
      </c>
      <c r="CN54">
        <v>0</v>
      </c>
      <c r="CO54">
        <v>0</v>
      </c>
      <c r="CP54">
        <v>0</v>
      </c>
      <c r="CQ54">
        <v>0</v>
      </c>
      <c r="CR54">
        <v>0</v>
      </c>
      <c r="CS54">
        <v>7.6451802266673266</v>
      </c>
      <c r="CT54">
        <v>5.85311312835558</v>
      </c>
      <c r="CU54">
        <v>5.2343639087631786</v>
      </c>
      <c r="CV54">
        <v>51</v>
      </c>
    </row>
    <row r="55" spans="1:100" x14ac:dyDescent="0.2">
      <c r="A55" s="2">
        <v>52</v>
      </c>
      <c r="B55">
        <v>7.7734101020124244</v>
      </c>
      <c r="C55">
        <v>1</v>
      </c>
      <c r="D55">
        <v>0</v>
      </c>
      <c r="E55">
        <v>0</v>
      </c>
      <c r="F55">
        <v>0</v>
      </c>
      <c r="G55">
        <v>0</v>
      </c>
      <c r="H55">
        <v>0</v>
      </c>
      <c r="I55">
        <v>0</v>
      </c>
      <c r="J55">
        <v>0</v>
      </c>
      <c r="K55">
        <v>0</v>
      </c>
      <c r="L55">
        <v>0</v>
      </c>
      <c r="M55">
        <v>0</v>
      </c>
      <c r="N55">
        <v>0</v>
      </c>
      <c r="O55">
        <v>1</v>
      </c>
      <c r="P55">
        <v>7.6534168710123112</v>
      </c>
      <c r="Q55">
        <v>52</v>
      </c>
      <c r="S55" t="s">
        <v>160</v>
      </c>
      <c r="T55">
        <v>4.724386891244543</v>
      </c>
      <c r="U55">
        <v>2.9184316854980885</v>
      </c>
      <c r="V55">
        <v>1.6188101694209205</v>
      </c>
      <c r="W55">
        <v>0.11025741451200506</v>
      </c>
      <c r="X55">
        <v>-1.1024499711639644</v>
      </c>
      <c r="Y55">
        <v>10.551223753653051</v>
      </c>
      <c r="Z55">
        <v>-1.1024499711639644</v>
      </c>
      <c r="AA55">
        <v>10.551223753653051</v>
      </c>
      <c r="AC55" s="2">
        <v>52</v>
      </c>
      <c r="AD55">
        <v>7.7734101020124244</v>
      </c>
      <c r="AE55">
        <v>1</v>
      </c>
      <c r="AF55">
        <v>0</v>
      </c>
      <c r="AG55">
        <v>0</v>
      </c>
      <c r="AH55">
        <v>0</v>
      </c>
      <c r="AI55">
        <v>0</v>
      </c>
      <c r="AJ55">
        <v>0</v>
      </c>
      <c r="AK55">
        <v>0</v>
      </c>
      <c r="AL55">
        <v>0</v>
      </c>
      <c r="AM55">
        <v>0</v>
      </c>
      <c r="AN55">
        <v>0</v>
      </c>
      <c r="AO55">
        <v>0</v>
      </c>
      <c r="AP55">
        <v>0</v>
      </c>
      <c r="AQ55">
        <v>1</v>
      </c>
      <c r="AR55">
        <v>5.8611818173731765</v>
      </c>
      <c r="AS55">
        <v>52</v>
      </c>
      <c r="BE55" s="2">
        <v>52</v>
      </c>
      <c r="BF55">
        <v>7.7734101020124244</v>
      </c>
      <c r="BG55">
        <v>1</v>
      </c>
      <c r="BH55">
        <v>0</v>
      </c>
      <c r="BI55">
        <v>0</v>
      </c>
      <c r="BJ55">
        <v>0</v>
      </c>
      <c r="BK55">
        <v>0</v>
      </c>
      <c r="BL55">
        <v>0</v>
      </c>
      <c r="BM55">
        <v>0</v>
      </c>
      <c r="BN55">
        <v>0</v>
      </c>
      <c r="BO55">
        <v>0</v>
      </c>
      <c r="BP55">
        <v>0</v>
      </c>
      <c r="BQ55">
        <v>0</v>
      </c>
      <c r="BR55">
        <v>0</v>
      </c>
      <c r="BS55">
        <v>1</v>
      </c>
      <c r="BT55">
        <v>5.241995953116481</v>
      </c>
      <c r="BU55">
        <v>52</v>
      </c>
      <c r="CG55" s="2">
        <v>52</v>
      </c>
      <c r="CH55">
        <v>7.7734101020124244</v>
      </c>
      <c r="CI55">
        <v>1</v>
      </c>
      <c r="CJ55">
        <v>0</v>
      </c>
      <c r="CK55">
        <v>0</v>
      </c>
      <c r="CL55">
        <v>0</v>
      </c>
      <c r="CM55">
        <v>0</v>
      </c>
      <c r="CN55">
        <v>0</v>
      </c>
      <c r="CO55">
        <v>0</v>
      </c>
      <c r="CP55">
        <v>0</v>
      </c>
      <c r="CQ55">
        <v>0</v>
      </c>
      <c r="CR55">
        <v>0</v>
      </c>
      <c r="CS55">
        <v>7.6534168710123112</v>
      </c>
      <c r="CT55">
        <v>5.8611818173731765</v>
      </c>
      <c r="CU55">
        <v>5.241995953116481</v>
      </c>
      <c r="CV55">
        <v>52</v>
      </c>
    </row>
    <row r="56" spans="1:100" x14ac:dyDescent="0.2">
      <c r="A56" s="2">
        <v>53</v>
      </c>
      <c r="B56">
        <v>7.6997367854455039</v>
      </c>
      <c r="C56">
        <v>1</v>
      </c>
      <c r="D56">
        <v>0</v>
      </c>
      <c r="E56">
        <v>0</v>
      </c>
      <c r="F56">
        <v>0</v>
      </c>
      <c r="G56">
        <v>0</v>
      </c>
      <c r="H56">
        <v>0</v>
      </c>
      <c r="I56">
        <v>0</v>
      </c>
      <c r="J56">
        <v>0</v>
      </c>
      <c r="K56">
        <v>0</v>
      </c>
      <c r="L56">
        <v>0</v>
      </c>
      <c r="M56">
        <v>0</v>
      </c>
      <c r="N56">
        <v>0</v>
      </c>
      <c r="O56">
        <v>1</v>
      </c>
      <c r="P56">
        <v>7.6616679839727233</v>
      </c>
      <c r="Q56">
        <v>53</v>
      </c>
      <c r="S56" t="s">
        <v>162</v>
      </c>
      <c r="T56">
        <v>2.9262077794747983</v>
      </c>
      <c r="U56">
        <v>1.0439102003203329</v>
      </c>
      <c r="V56">
        <v>2.8031221254250278</v>
      </c>
      <c r="W56">
        <v>6.6381421998512038E-3</v>
      </c>
      <c r="X56">
        <v>0.84197381693384132</v>
      </c>
      <c r="Y56">
        <v>5.0104417420157557</v>
      </c>
      <c r="Z56">
        <v>0.84197381693384132</v>
      </c>
      <c r="AA56">
        <v>5.0104417420157557</v>
      </c>
      <c r="AC56" s="2">
        <v>53</v>
      </c>
      <c r="AD56">
        <v>7.6997367854455039</v>
      </c>
      <c r="AE56">
        <v>1</v>
      </c>
      <c r="AF56">
        <v>0</v>
      </c>
      <c r="AG56">
        <v>0</v>
      </c>
      <c r="AH56">
        <v>0</v>
      </c>
      <c r="AI56">
        <v>0</v>
      </c>
      <c r="AJ56">
        <v>0</v>
      </c>
      <c r="AK56">
        <v>0</v>
      </c>
      <c r="AL56">
        <v>0</v>
      </c>
      <c r="AM56">
        <v>0</v>
      </c>
      <c r="AN56">
        <v>0</v>
      </c>
      <c r="AO56">
        <v>0</v>
      </c>
      <c r="AP56">
        <v>0</v>
      </c>
      <c r="AQ56">
        <v>1</v>
      </c>
      <c r="AR56">
        <v>5.8693133483097162</v>
      </c>
      <c r="AS56">
        <v>53</v>
      </c>
      <c r="BE56" s="2">
        <v>53</v>
      </c>
      <c r="BF56">
        <v>7.6997367854455039</v>
      </c>
      <c r="BG56">
        <v>1</v>
      </c>
      <c r="BH56">
        <v>0</v>
      </c>
      <c r="BI56">
        <v>0</v>
      </c>
      <c r="BJ56">
        <v>0</v>
      </c>
      <c r="BK56">
        <v>0</v>
      </c>
      <c r="BL56">
        <v>0</v>
      </c>
      <c r="BM56">
        <v>0</v>
      </c>
      <c r="BN56">
        <v>0</v>
      </c>
      <c r="BO56">
        <v>0</v>
      </c>
      <c r="BP56">
        <v>0</v>
      </c>
      <c r="BQ56">
        <v>0</v>
      </c>
      <c r="BR56">
        <v>0</v>
      </c>
      <c r="BS56">
        <v>1</v>
      </c>
      <c r="BT56">
        <v>5.2496456436797869</v>
      </c>
      <c r="BU56">
        <v>53</v>
      </c>
      <c r="CG56" s="2">
        <v>53</v>
      </c>
      <c r="CH56">
        <v>7.6997367854455039</v>
      </c>
      <c r="CI56">
        <v>1</v>
      </c>
      <c r="CJ56">
        <v>0</v>
      </c>
      <c r="CK56">
        <v>0</v>
      </c>
      <c r="CL56">
        <v>0</v>
      </c>
      <c r="CM56">
        <v>0</v>
      </c>
      <c r="CN56">
        <v>0</v>
      </c>
      <c r="CO56">
        <v>0</v>
      </c>
      <c r="CP56">
        <v>0</v>
      </c>
      <c r="CQ56">
        <v>0</v>
      </c>
      <c r="CR56">
        <v>0</v>
      </c>
      <c r="CS56">
        <v>7.6616679839727233</v>
      </c>
      <c r="CT56">
        <v>5.8693133483097162</v>
      </c>
      <c r="CU56">
        <v>5.2496456436797869</v>
      </c>
      <c r="CV56">
        <v>53</v>
      </c>
    </row>
    <row r="57" spans="1:100" x14ac:dyDescent="0.2">
      <c r="A57" s="2">
        <v>54</v>
      </c>
      <c r="B57">
        <v>7.5976802365284053</v>
      </c>
      <c r="C57">
        <v>1</v>
      </c>
      <c r="D57">
        <v>0</v>
      </c>
      <c r="E57">
        <v>0</v>
      </c>
      <c r="F57">
        <v>0</v>
      </c>
      <c r="G57">
        <v>0</v>
      </c>
      <c r="H57">
        <v>0</v>
      </c>
      <c r="I57">
        <v>0</v>
      </c>
      <c r="J57">
        <v>0</v>
      </c>
      <c r="K57">
        <v>0</v>
      </c>
      <c r="L57">
        <v>0</v>
      </c>
      <c r="M57">
        <v>0</v>
      </c>
      <c r="N57">
        <v>0</v>
      </c>
      <c r="O57">
        <v>0</v>
      </c>
      <c r="P57">
        <v>7.6699333488832417</v>
      </c>
      <c r="Q57">
        <v>54</v>
      </c>
      <c r="S57" t="s">
        <v>164</v>
      </c>
      <c r="T57">
        <v>1.4187900282395256</v>
      </c>
      <c r="U57">
        <v>0.49333685302619712</v>
      </c>
      <c r="V57">
        <v>2.8759052147360764</v>
      </c>
      <c r="W57">
        <v>5.4191522856407472E-3</v>
      </c>
      <c r="X57">
        <v>0.43381122092951419</v>
      </c>
      <c r="Y57">
        <v>2.403768835549537</v>
      </c>
      <c r="Z57">
        <v>0.43381122092951419</v>
      </c>
      <c r="AA57">
        <v>2.403768835549537</v>
      </c>
      <c r="AC57" s="2">
        <v>54</v>
      </c>
      <c r="AD57">
        <v>7.5976802365284053</v>
      </c>
      <c r="AE57">
        <v>1</v>
      </c>
      <c r="AF57">
        <v>0</v>
      </c>
      <c r="AG57">
        <v>0</v>
      </c>
      <c r="AH57">
        <v>0</v>
      </c>
      <c r="AI57">
        <v>0</v>
      </c>
      <c r="AJ57">
        <v>0</v>
      </c>
      <c r="AK57">
        <v>0</v>
      </c>
      <c r="AL57">
        <v>0</v>
      </c>
      <c r="AM57">
        <v>0</v>
      </c>
      <c r="AN57">
        <v>0</v>
      </c>
      <c r="AO57">
        <v>0</v>
      </c>
      <c r="AP57">
        <v>0</v>
      </c>
      <c r="AQ57">
        <v>0</v>
      </c>
      <c r="AR57">
        <v>5.8774832810810613</v>
      </c>
      <c r="AS57">
        <v>54</v>
      </c>
      <c r="BE57" s="2">
        <v>54</v>
      </c>
      <c r="BF57">
        <v>7.5976802365284053</v>
      </c>
      <c r="BG57">
        <v>1</v>
      </c>
      <c r="BH57">
        <v>0</v>
      </c>
      <c r="BI57">
        <v>0</v>
      </c>
      <c r="BJ57">
        <v>0</v>
      </c>
      <c r="BK57">
        <v>0</v>
      </c>
      <c r="BL57">
        <v>0</v>
      </c>
      <c r="BM57">
        <v>0</v>
      </c>
      <c r="BN57">
        <v>0</v>
      </c>
      <c r="BO57">
        <v>0</v>
      </c>
      <c r="BP57">
        <v>0</v>
      </c>
      <c r="BQ57">
        <v>0</v>
      </c>
      <c r="BR57">
        <v>0</v>
      </c>
      <c r="BS57">
        <v>0</v>
      </c>
      <c r="BT57">
        <v>5.257312886315459</v>
      </c>
      <c r="BU57">
        <v>54</v>
      </c>
      <c r="CG57" s="2">
        <v>54</v>
      </c>
      <c r="CH57">
        <v>7.5976802365284053</v>
      </c>
      <c r="CI57">
        <v>1</v>
      </c>
      <c r="CJ57">
        <v>0</v>
      </c>
      <c r="CK57">
        <v>0</v>
      </c>
      <c r="CL57">
        <v>0</v>
      </c>
      <c r="CM57">
        <v>0</v>
      </c>
      <c r="CN57">
        <v>0</v>
      </c>
      <c r="CO57">
        <v>0</v>
      </c>
      <c r="CP57">
        <v>0</v>
      </c>
      <c r="CQ57">
        <v>0</v>
      </c>
      <c r="CR57">
        <v>0</v>
      </c>
      <c r="CS57">
        <v>7.6699333488832417</v>
      </c>
      <c r="CT57">
        <v>5.8774832810810613</v>
      </c>
      <c r="CU57">
        <v>5.257312886315459</v>
      </c>
      <c r="CV57">
        <v>54</v>
      </c>
    </row>
    <row r="58" spans="1:100" x14ac:dyDescent="0.2">
      <c r="A58" s="2">
        <v>55</v>
      </c>
      <c r="B58">
        <v>7.8037615465687011</v>
      </c>
      <c r="C58">
        <v>1</v>
      </c>
      <c r="D58">
        <v>0</v>
      </c>
      <c r="E58">
        <v>0</v>
      </c>
      <c r="F58">
        <v>0</v>
      </c>
      <c r="G58">
        <v>0</v>
      </c>
      <c r="H58">
        <v>0</v>
      </c>
      <c r="I58">
        <v>0</v>
      </c>
      <c r="J58">
        <v>0</v>
      </c>
      <c r="K58">
        <v>0</v>
      </c>
      <c r="L58">
        <v>0</v>
      </c>
      <c r="M58">
        <v>0</v>
      </c>
      <c r="N58">
        <v>0</v>
      </c>
      <c r="O58">
        <v>0</v>
      </c>
      <c r="P58">
        <v>7.6782127874448101</v>
      </c>
      <c r="Q58">
        <v>55</v>
      </c>
      <c r="S58" t="s">
        <v>166</v>
      </c>
      <c r="T58">
        <v>0.75643375447861905</v>
      </c>
      <c r="U58">
        <v>0.31017350002938482</v>
      </c>
      <c r="V58">
        <v>2.4387439752491975</v>
      </c>
      <c r="W58">
        <v>1.7436303053134764E-2</v>
      </c>
      <c r="X58">
        <v>0.13715238061804547</v>
      </c>
      <c r="Y58">
        <v>1.3757151283391926</v>
      </c>
      <c r="Z58">
        <v>0.13715238061804547</v>
      </c>
      <c r="AA58">
        <v>1.3757151283391926</v>
      </c>
      <c r="AC58" s="2">
        <v>55</v>
      </c>
      <c r="AD58">
        <v>7.8037615465687011</v>
      </c>
      <c r="AE58">
        <v>1</v>
      </c>
      <c r="AF58">
        <v>0</v>
      </c>
      <c r="AG58">
        <v>0</v>
      </c>
      <c r="AH58">
        <v>0</v>
      </c>
      <c r="AI58">
        <v>0</v>
      </c>
      <c r="AJ58">
        <v>0</v>
      </c>
      <c r="AK58">
        <v>0</v>
      </c>
      <c r="AL58">
        <v>0</v>
      </c>
      <c r="AM58">
        <v>0</v>
      </c>
      <c r="AN58">
        <v>0</v>
      </c>
      <c r="AO58">
        <v>0</v>
      </c>
      <c r="AP58">
        <v>0</v>
      </c>
      <c r="AQ58">
        <v>0</v>
      </c>
      <c r="AR58">
        <v>5.8856794459367885</v>
      </c>
      <c r="AS58">
        <v>55</v>
      </c>
      <c r="BE58" s="2">
        <v>55</v>
      </c>
      <c r="BF58">
        <v>7.8037615465687011</v>
      </c>
      <c r="BG58">
        <v>1</v>
      </c>
      <c r="BH58">
        <v>0</v>
      </c>
      <c r="BI58">
        <v>0</v>
      </c>
      <c r="BJ58">
        <v>0</v>
      </c>
      <c r="BK58">
        <v>0</v>
      </c>
      <c r="BL58">
        <v>0</v>
      </c>
      <c r="BM58">
        <v>0</v>
      </c>
      <c r="BN58">
        <v>0</v>
      </c>
      <c r="BO58">
        <v>0</v>
      </c>
      <c r="BP58">
        <v>0</v>
      </c>
      <c r="BQ58">
        <v>0</v>
      </c>
      <c r="BR58">
        <v>0</v>
      </c>
      <c r="BS58">
        <v>0</v>
      </c>
      <c r="BT58">
        <v>5.2649975867752046</v>
      </c>
      <c r="BU58">
        <v>55</v>
      </c>
      <c r="CG58" s="2">
        <v>55</v>
      </c>
      <c r="CH58">
        <v>7.8037615465687011</v>
      </c>
      <c r="CI58">
        <v>1</v>
      </c>
      <c r="CJ58">
        <v>0</v>
      </c>
      <c r="CK58">
        <v>0</v>
      </c>
      <c r="CL58">
        <v>0</v>
      </c>
      <c r="CM58">
        <v>0</v>
      </c>
      <c r="CN58">
        <v>0</v>
      </c>
      <c r="CO58">
        <v>0</v>
      </c>
      <c r="CP58">
        <v>0</v>
      </c>
      <c r="CQ58">
        <v>0</v>
      </c>
      <c r="CR58">
        <v>0</v>
      </c>
      <c r="CS58">
        <v>7.6782127874448101</v>
      </c>
      <c r="CT58">
        <v>5.8856794459367885</v>
      </c>
      <c r="CU58">
        <v>5.2649975867752046</v>
      </c>
      <c r="CV58">
        <v>55</v>
      </c>
    </row>
    <row r="59" spans="1:100" x14ac:dyDescent="0.2">
      <c r="A59" s="2">
        <v>56</v>
      </c>
      <c r="B59">
        <v>7.5790903606530016</v>
      </c>
      <c r="C59">
        <v>1</v>
      </c>
      <c r="D59">
        <v>0</v>
      </c>
      <c r="E59">
        <v>0</v>
      </c>
      <c r="F59">
        <v>0</v>
      </c>
      <c r="G59">
        <v>0</v>
      </c>
      <c r="H59">
        <v>0</v>
      </c>
      <c r="I59">
        <v>0</v>
      </c>
      <c r="J59">
        <v>0</v>
      </c>
      <c r="K59">
        <v>0</v>
      </c>
      <c r="L59">
        <v>0</v>
      </c>
      <c r="M59">
        <v>0</v>
      </c>
      <c r="N59">
        <v>0</v>
      </c>
      <c r="O59">
        <v>0</v>
      </c>
      <c r="P59">
        <v>7.6865061480691645</v>
      </c>
      <c r="Q59">
        <v>56</v>
      </c>
      <c r="S59" t="s">
        <v>168</v>
      </c>
      <c r="T59">
        <v>0</v>
      </c>
      <c r="U59">
        <v>0</v>
      </c>
      <c r="V59">
        <v>65535</v>
      </c>
      <c r="W59" t="e">
        <v>#NUM!</v>
      </c>
      <c r="X59">
        <v>0</v>
      </c>
      <c r="Y59">
        <v>0</v>
      </c>
      <c r="Z59">
        <v>0</v>
      </c>
      <c r="AA59">
        <v>0</v>
      </c>
      <c r="AC59" s="2">
        <v>56</v>
      </c>
      <c r="AD59">
        <v>7.5790903606530016</v>
      </c>
      <c r="AE59">
        <v>1</v>
      </c>
      <c r="AF59">
        <v>0</v>
      </c>
      <c r="AG59">
        <v>0</v>
      </c>
      <c r="AH59">
        <v>0</v>
      </c>
      <c r="AI59">
        <v>0</v>
      </c>
      <c r="AJ59">
        <v>0</v>
      </c>
      <c r="AK59">
        <v>0</v>
      </c>
      <c r="AL59">
        <v>0</v>
      </c>
      <c r="AM59">
        <v>0</v>
      </c>
      <c r="AN59">
        <v>0</v>
      </c>
      <c r="AO59">
        <v>0</v>
      </c>
      <c r="AP59">
        <v>0</v>
      </c>
      <c r="AQ59">
        <v>0</v>
      </c>
      <c r="AR59">
        <v>5.8938957603156581</v>
      </c>
      <c r="AS59">
        <v>56</v>
      </c>
      <c r="BE59" s="2">
        <v>56</v>
      </c>
      <c r="BF59">
        <v>7.5790903606530016</v>
      </c>
      <c r="BG59">
        <v>1</v>
      </c>
      <c r="BH59">
        <v>0</v>
      </c>
      <c r="BI59">
        <v>0</v>
      </c>
      <c r="BJ59">
        <v>0</v>
      </c>
      <c r="BK59">
        <v>0</v>
      </c>
      <c r="BL59">
        <v>0</v>
      </c>
      <c r="BM59">
        <v>0</v>
      </c>
      <c r="BN59">
        <v>0</v>
      </c>
      <c r="BO59">
        <v>0</v>
      </c>
      <c r="BP59">
        <v>0</v>
      </c>
      <c r="BQ59">
        <v>0</v>
      </c>
      <c r="BR59">
        <v>0</v>
      </c>
      <c r="BS59">
        <v>0</v>
      </c>
      <c r="BT59">
        <v>5.2726996507105461</v>
      </c>
      <c r="BU59">
        <v>56</v>
      </c>
      <c r="CG59" s="2">
        <v>56</v>
      </c>
      <c r="CH59">
        <v>7.5790903606530016</v>
      </c>
      <c r="CI59">
        <v>1</v>
      </c>
      <c r="CJ59">
        <v>0</v>
      </c>
      <c r="CK59">
        <v>0</v>
      </c>
      <c r="CL59">
        <v>0</v>
      </c>
      <c r="CM59">
        <v>0</v>
      </c>
      <c r="CN59">
        <v>0</v>
      </c>
      <c r="CO59">
        <v>0</v>
      </c>
      <c r="CP59">
        <v>0</v>
      </c>
      <c r="CQ59">
        <v>0</v>
      </c>
      <c r="CR59">
        <v>0</v>
      </c>
      <c r="CS59">
        <v>7.6865061480691645</v>
      </c>
      <c r="CT59">
        <v>5.8938957603156581</v>
      </c>
      <c r="CU59">
        <v>5.2726996507105461</v>
      </c>
      <c r="CV59">
        <v>56</v>
      </c>
    </row>
    <row r="60" spans="1:100" x14ac:dyDescent="0.2">
      <c r="A60" s="2">
        <v>57</v>
      </c>
      <c r="B60">
        <v>7.7926131058628281</v>
      </c>
      <c r="C60">
        <v>1</v>
      </c>
      <c r="D60">
        <v>0</v>
      </c>
      <c r="E60">
        <v>0</v>
      </c>
      <c r="F60">
        <v>0</v>
      </c>
      <c r="G60">
        <v>0</v>
      </c>
      <c r="H60">
        <v>0</v>
      </c>
      <c r="I60">
        <v>0</v>
      </c>
      <c r="J60">
        <v>0</v>
      </c>
      <c r="K60">
        <v>0</v>
      </c>
      <c r="L60">
        <v>0</v>
      </c>
      <c r="M60">
        <v>0</v>
      </c>
      <c r="N60">
        <v>0</v>
      </c>
      <c r="O60">
        <v>0</v>
      </c>
      <c r="P60">
        <v>7.6948132977873342</v>
      </c>
      <c r="Q60">
        <v>57</v>
      </c>
      <c r="S60" t="s">
        <v>170</v>
      </c>
      <c r="T60">
        <v>0</v>
      </c>
      <c r="U60">
        <v>0</v>
      </c>
      <c r="V60">
        <v>65535</v>
      </c>
      <c r="W60" t="e">
        <v>#NUM!</v>
      </c>
      <c r="X60">
        <v>0</v>
      </c>
      <c r="Y60">
        <v>0</v>
      </c>
      <c r="Z60">
        <v>0</v>
      </c>
      <c r="AA60">
        <v>0</v>
      </c>
      <c r="AC60" s="2">
        <v>57</v>
      </c>
      <c r="AD60">
        <v>7.7926131058628281</v>
      </c>
      <c r="AE60">
        <v>1</v>
      </c>
      <c r="AF60">
        <v>0</v>
      </c>
      <c r="AG60">
        <v>0</v>
      </c>
      <c r="AH60">
        <v>0</v>
      </c>
      <c r="AI60">
        <v>0</v>
      </c>
      <c r="AJ60">
        <v>0</v>
      </c>
      <c r="AK60">
        <v>0</v>
      </c>
      <c r="AL60">
        <v>0</v>
      </c>
      <c r="AM60">
        <v>0</v>
      </c>
      <c r="AN60">
        <v>0</v>
      </c>
      <c r="AO60">
        <v>0</v>
      </c>
      <c r="AP60">
        <v>0</v>
      </c>
      <c r="AQ60">
        <v>0</v>
      </c>
      <c r="AR60">
        <v>5.9021291610915334</v>
      </c>
      <c r="AS60">
        <v>57</v>
      </c>
      <c r="BE60" s="2">
        <v>57</v>
      </c>
      <c r="BF60">
        <v>7.7926131058628281</v>
      </c>
      <c r="BG60">
        <v>1</v>
      </c>
      <c r="BH60">
        <v>0</v>
      </c>
      <c r="BI60">
        <v>0</v>
      </c>
      <c r="BJ60">
        <v>0</v>
      </c>
      <c r="BK60">
        <v>0</v>
      </c>
      <c r="BL60">
        <v>0</v>
      </c>
      <c r="BM60">
        <v>0</v>
      </c>
      <c r="BN60">
        <v>0</v>
      </c>
      <c r="BO60">
        <v>0</v>
      </c>
      <c r="BP60">
        <v>0</v>
      </c>
      <c r="BQ60">
        <v>0</v>
      </c>
      <c r="BR60">
        <v>0</v>
      </c>
      <c r="BS60">
        <v>0</v>
      </c>
      <c r="BT60">
        <v>5.2804189836831856</v>
      </c>
      <c r="BU60">
        <v>57</v>
      </c>
      <c r="CG60" s="2">
        <v>57</v>
      </c>
      <c r="CH60">
        <v>7.7926131058628281</v>
      </c>
      <c r="CI60">
        <v>1</v>
      </c>
      <c r="CJ60">
        <v>0</v>
      </c>
      <c r="CK60">
        <v>0</v>
      </c>
      <c r="CL60">
        <v>0</v>
      </c>
      <c r="CM60">
        <v>0</v>
      </c>
      <c r="CN60">
        <v>0</v>
      </c>
      <c r="CO60">
        <v>0</v>
      </c>
      <c r="CP60">
        <v>0</v>
      </c>
      <c r="CQ60">
        <v>0</v>
      </c>
      <c r="CR60">
        <v>0</v>
      </c>
      <c r="CS60">
        <v>7.6948132977873342</v>
      </c>
      <c r="CT60">
        <v>5.9021291610915334</v>
      </c>
      <c r="CU60">
        <v>5.2804189836831856</v>
      </c>
      <c r="CV60">
        <v>57</v>
      </c>
    </row>
    <row r="61" spans="1:100" x14ac:dyDescent="0.2">
      <c r="A61" s="2">
        <v>58</v>
      </c>
      <c r="B61">
        <v>7.801379360408224</v>
      </c>
      <c r="C61">
        <v>1</v>
      </c>
      <c r="D61">
        <v>0</v>
      </c>
      <c r="E61">
        <v>0</v>
      </c>
      <c r="F61">
        <v>0</v>
      </c>
      <c r="G61">
        <v>0</v>
      </c>
      <c r="H61">
        <v>0</v>
      </c>
      <c r="I61">
        <v>0</v>
      </c>
      <c r="J61">
        <v>0</v>
      </c>
      <c r="K61">
        <v>0</v>
      </c>
      <c r="L61">
        <v>0</v>
      </c>
      <c r="M61">
        <v>0</v>
      </c>
      <c r="N61">
        <v>0</v>
      </c>
      <c r="O61">
        <v>0</v>
      </c>
      <c r="P61">
        <v>7.7031341166329286</v>
      </c>
      <c r="Q61">
        <v>58</v>
      </c>
      <c r="S61" t="s">
        <v>172</v>
      </c>
      <c r="T61">
        <v>0</v>
      </c>
      <c r="U61">
        <v>0</v>
      </c>
      <c r="V61">
        <v>65535</v>
      </c>
      <c r="W61" t="e">
        <v>#NUM!</v>
      </c>
      <c r="X61">
        <v>0</v>
      </c>
      <c r="Y61">
        <v>0</v>
      </c>
      <c r="Z61">
        <v>0</v>
      </c>
      <c r="AA61">
        <v>0</v>
      </c>
      <c r="AC61" s="2">
        <v>58</v>
      </c>
      <c r="AD61">
        <v>7.801379360408224</v>
      </c>
      <c r="AE61">
        <v>1</v>
      </c>
      <c r="AF61">
        <v>0</v>
      </c>
      <c r="AG61">
        <v>0</v>
      </c>
      <c r="AH61">
        <v>0</v>
      </c>
      <c r="AI61">
        <v>0</v>
      </c>
      <c r="AJ61">
        <v>0</v>
      </c>
      <c r="AK61">
        <v>0</v>
      </c>
      <c r="AL61">
        <v>0</v>
      </c>
      <c r="AM61">
        <v>0</v>
      </c>
      <c r="AN61">
        <v>0</v>
      </c>
      <c r="AO61">
        <v>0</v>
      </c>
      <c r="AP61">
        <v>0</v>
      </c>
      <c r="AQ61">
        <v>0</v>
      </c>
      <c r="AR61">
        <v>5.9103780828136587</v>
      </c>
      <c r="AS61">
        <v>58</v>
      </c>
      <c r="BE61" s="2">
        <v>58</v>
      </c>
      <c r="BF61">
        <v>7.801379360408224</v>
      </c>
      <c r="BG61">
        <v>1</v>
      </c>
      <c r="BH61">
        <v>0</v>
      </c>
      <c r="BI61">
        <v>0</v>
      </c>
      <c r="BJ61">
        <v>0</v>
      </c>
      <c r="BK61">
        <v>0</v>
      </c>
      <c r="BL61">
        <v>0</v>
      </c>
      <c r="BM61">
        <v>0</v>
      </c>
      <c r="BN61">
        <v>0</v>
      </c>
      <c r="BO61">
        <v>0</v>
      </c>
      <c r="BP61">
        <v>0</v>
      </c>
      <c r="BQ61">
        <v>0</v>
      </c>
      <c r="BR61">
        <v>0</v>
      </c>
      <c r="BS61">
        <v>0</v>
      </c>
      <c r="BT61">
        <v>5.2881554911752851</v>
      </c>
      <c r="BU61">
        <v>58</v>
      </c>
      <c r="CG61" s="2">
        <v>58</v>
      </c>
      <c r="CH61">
        <v>7.801379360408224</v>
      </c>
      <c r="CI61">
        <v>1</v>
      </c>
      <c r="CJ61">
        <v>0</v>
      </c>
      <c r="CK61">
        <v>0</v>
      </c>
      <c r="CL61">
        <v>0</v>
      </c>
      <c r="CM61">
        <v>0</v>
      </c>
      <c r="CN61">
        <v>0</v>
      </c>
      <c r="CO61">
        <v>0</v>
      </c>
      <c r="CP61">
        <v>0</v>
      </c>
      <c r="CQ61">
        <v>0</v>
      </c>
      <c r="CR61">
        <v>0</v>
      </c>
      <c r="CS61">
        <v>7.7031341166329286</v>
      </c>
      <c r="CT61">
        <v>5.9103780828136587</v>
      </c>
      <c r="CU61">
        <v>5.2881554911752851</v>
      </c>
      <c r="CV61">
        <v>58</v>
      </c>
    </row>
    <row r="62" spans="1:100" x14ac:dyDescent="0.2">
      <c r="A62" s="2">
        <v>59</v>
      </c>
      <c r="B62">
        <v>7.7836589856679881</v>
      </c>
      <c r="C62">
        <v>1</v>
      </c>
      <c r="D62">
        <v>0</v>
      </c>
      <c r="E62">
        <v>0</v>
      </c>
      <c r="F62">
        <v>0</v>
      </c>
      <c r="G62">
        <v>0</v>
      </c>
      <c r="H62">
        <v>0</v>
      </c>
      <c r="I62">
        <v>0</v>
      </c>
      <c r="J62">
        <v>0</v>
      </c>
      <c r="K62">
        <v>0</v>
      </c>
      <c r="L62">
        <v>0</v>
      </c>
      <c r="M62">
        <v>0</v>
      </c>
      <c r="N62">
        <v>0</v>
      </c>
      <c r="O62">
        <v>0</v>
      </c>
      <c r="P62">
        <v>7.7114684937438875</v>
      </c>
      <c r="Q62">
        <v>59</v>
      </c>
      <c r="S62" t="s">
        <v>174</v>
      </c>
      <c r="T62">
        <v>0</v>
      </c>
      <c r="U62">
        <v>0</v>
      </c>
      <c r="V62">
        <v>65535</v>
      </c>
      <c r="W62" t="e">
        <v>#NUM!</v>
      </c>
      <c r="X62">
        <v>0</v>
      </c>
      <c r="Y62">
        <v>0</v>
      </c>
      <c r="Z62">
        <v>0</v>
      </c>
      <c r="AA62">
        <v>0</v>
      </c>
      <c r="AC62" s="2">
        <v>59</v>
      </c>
      <c r="AD62">
        <v>7.7836589856679881</v>
      </c>
      <c r="AE62">
        <v>1</v>
      </c>
      <c r="AF62">
        <v>0</v>
      </c>
      <c r="AG62">
        <v>0</v>
      </c>
      <c r="AH62">
        <v>0</v>
      </c>
      <c r="AI62">
        <v>0</v>
      </c>
      <c r="AJ62">
        <v>0</v>
      </c>
      <c r="AK62">
        <v>0</v>
      </c>
      <c r="AL62">
        <v>0</v>
      </c>
      <c r="AM62">
        <v>0</v>
      </c>
      <c r="AN62">
        <v>0</v>
      </c>
      <c r="AO62">
        <v>0</v>
      </c>
      <c r="AP62">
        <v>0</v>
      </c>
      <c r="AQ62">
        <v>0</v>
      </c>
      <c r="AR62">
        <v>5.9186417029182108</v>
      </c>
      <c r="AS62">
        <v>59</v>
      </c>
      <c r="BE62" s="2">
        <v>59</v>
      </c>
      <c r="BF62">
        <v>7.7836589856679881</v>
      </c>
      <c r="BG62">
        <v>1</v>
      </c>
      <c r="BH62">
        <v>0</v>
      </c>
      <c r="BI62">
        <v>0</v>
      </c>
      <c r="BJ62">
        <v>0</v>
      </c>
      <c r="BK62">
        <v>0</v>
      </c>
      <c r="BL62">
        <v>0</v>
      </c>
      <c r="BM62">
        <v>0</v>
      </c>
      <c r="BN62">
        <v>0</v>
      </c>
      <c r="BO62">
        <v>0</v>
      </c>
      <c r="BP62">
        <v>0</v>
      </c>
      <c r="BQ62">
        <v>0</v>
      </c>
      <c r="BR62">
        <v>0</v>
      </c>
      <c r="BS62">
        <v>0</v>
      </c>
      <c r="BT62">
        <v>5.2959090785996361</v>
      </c>
      <c r="BU62">
        <v>59</v>
      </c>
      <c r="CG62" s="2">
        <v>59</v>
      </c>
      <c r="CH62">
        <v>7.7836589856679881</v>
      </c>
      <c r="CI62">
        <v>1</v>
      </c>
      <c r="CJ62">
        <v>0</v>
      </c>
      <c r="CK62">
        <v>0</v>
      </c>
      <c r="CL62">
        <v>0</v>
      </c>
      <c r="CM62">
        <v>0</v>
      </c>
      <c r="CN62">
        <v>0</v>
      </c>
      <c r="CO62">
        <v>0</v>
      </c>
      <c r="CP62">
        <v>0</v>
      </c>
      <c r="CQ62">
        <v>0</v>
      </c>
      <c r="CR62">
        <v>0</v>
      </c>
      <c r="CS62">
        <v>7.7114684937438875</v>
      </c>
      <c r="CT62">
        <v>5.9186417029182108</v>
      </c>
      <c r="CU62">
        <v>5.2959090785996361</v>
      </c>
      <c r="CV62">
        <v>59</v>
      </c>
    </row>
    <row r="63" spans="1:100" x14ac:dyDescent="0.2">
      <c r="A63" s="2">
        <v>60</v>
      </c>
      <c r="B63">
        <v>7.8235088516514137</v>
      </c>
      <c r="C63">
        <v>1</v>
      </c>
      <c r="D63">
        <v>0</v>
      </c>
      <c r="E63">
        <v>0</v>
      </c>
      <c r="F63">
        <v>0</v>
      </c>
      <c r="G63">
        <v>0</v>
      </c>
      <c r="H63">
        <v>0</v>
      </c>
      <c r="I63">
        <v>0</v>
      </c>
      <c r="J63">
        <v>0</v>
      </c>
      <c r="K63">
        <v>0</v>
      </c>
      <c r="L63">
        <v>0</v>
      </c>
      <c r="M63">
        <v>0</v>
      </c>
      <c r="N63">
        <v>0</v>
      </c>
      <c r="O63">
        <v>0</v>
      </c>
      <c r="P63">
        <v>7.7198163246574367</v>
      </c>
      <c r="Q63">
        <v>60</v>
      </c>
      <c r="S63" t="s">
        <v>176</v>
      </c>
      <c r="T63">
        <v>0</v>
      </c>
      <c r="U63">
        <v>0</v>
      </c>
      <c r="V63">
        <v>65535</v>
      </c>
      <c r="W63" t="e">
        <v>#NUM!</v>
      </c>
      <c r="X63">
        <v>0</v>
      </c>
      <c r="Y63">
        <v>0</v>
      </c>
      <c r="Z63">
        <v>0</v>
      </c>
      <c r="AA63">
        <v>0</v>
      </c>
      <c r="AC63" s="2">
        <v>60</v>
      </c>
      <c r="AD63">
        <v>7.8235088516514137</v>
      </c>
      <c r="AE63">
        <v>1</v>
      </c>
      <c r="AF63">
        <v>0</v>
      </c>
      <c r="AG63">
        <v>0</v>
      </c>
      <c r="AH63">
        <v>0</v>
      </c>
      <c r="AI63">
        <v>0</v>
      </c>
      <c r="AJ63">
        <v>0</v>
      </c>
      <c r="AK63">
        <v>0</v>
      </c>
      <c r="AL63">
        <v>0</v>
      </c>
      <c r="AM63">
        <v>0</v>
      </c>
      <c r="AN63">
        <v>0</v>
      </c>
      <c r="AO63">
        <v>0</v>
      </c>
      <c r="AP63">
        <v>0</v>
      </c>
      <c r="AQ63">
        <v>0</v>
      </c>
      <c r="AR63">
        <v>5.9269195673791586</v>
      </c>
      <c r="AS63">
        <v>60</v>
      </c>
      <c r="BE63" s="2">
        <v>60</v>
      </c>
      <c r="BF63">
        <v>7.8235088516514137</v>
      </c>
      <c r="BG63">
        <v>1</v>
      </c>
      <c r="BH63">
        <v>0</v>
      </c>
      <c r="BI63">
        <v>0</v>
      </c>
      <c r="BJ63">
        <v>0</v>
      </c>
      <c r="BK63">
        <v>0</v>
      </c>
      <c r="BL63">
        <v>0</v>
      </c>
      <c r="BM63">
        <v>0</v>
      </c>
      <c r="BN63">
        <v>0</v>
      </c>
      <c r="BO63">
        <v>0</v>
      </c>
      <c r="BP63">
        <v>0</v>
      </c>
      <c r="BQ63">
        <v>0</v>
      </c>
      <c r="BR63">
        <v>0</v>
      </c>
      <c r="BS63">
        <v>0</v>
      </c>
      <c r="BT63">
        <v>5.3036796513097366</v>
      </c>
      <c r="BU63">
        <v>60</v>
      </c>
      <c r="CG63" s="2">
        <v>60</v>
      </c>
      <c r="CH63">
        <v>7.8235088516514137</v>
      </c>
      <c r="CI63">
        <v>1</v>
      </c>
      <c r="CJ63">
        <v>0</v>
      </c>
      <c r="CK63">
        <v>0</v>
      </c>
      <c r="CL63">
        <v>0</v>
      </c>
      <c r="CM63">
        <v>0</v>
      </c>
      <c r="CN63">
        <v>0</v>
      </c>
      <c r="CO63">
        <v>0</v>
      </c>
      <c r="CP63">
        <v>0</v>
      </c>
      <c r="CQ63">
        <v>0</v>
      </c>
      <c r="CR63">
        <v>0</v>
      </c>
      <c r="CS63">
        <v>7.7198163246574367</v>
      </c>
      <c r="CT63">
        <v>5.9269195673791586</v>
      </c>
      <c r="CU63">
        <v>5.3036796513097366</v>
      </c>
      <c r="CV63">
        <v>60</v>
      </c>
    </row>
    <row r="64" spans="1:100" x14ac:dyDescent="0.2">
      <c r="A64" s="2">
        <v>61</v>
      </c>
      <c r="B64">
        <v>7.8496587120664607</v>
      </c>
      <c r="C64">
        <v>1</v>
      </c>
      <c r="D64">
        <v>0</v>
      </c>
      <c r="E64">
        <v>0</v>
      </c>
      <c r="F64">
        <v>0</v>
      </c>
      <c r="G64">
        <v>0</v>
      </c>
      <c r="H64">
        <v>0</v>
      </c>
      <c r="I64">
        <v>0</v>
      </c>
      <c r="J64">
        <v>0</v>
      </c>
      <c r="K64">
        <v>0</v>
      </c>
      <c r="L64">
        <v>0</v>
      </c>
      <c r="M64">
        <v>0</v>
      </c>
      <c r="N64">
        <v>0</v>
      </c>
      <c r="O64">
        <v>0</v>
      </c>
      <c r="P64">
        <v>7.728177509433551</v>
      </c>
      <c r="Q64">
        <v>61</v>
      </c>
      <c r="S64" t="s">
        <v>178</v>
      </c>
      <c r="T64">
        <v>2.2625718683212193E-3</v>
      </c>
      <c r="U64">
        <v>5.9579852192735171E-2</v>
      </c>
      <c r="V64">
        <v>3.7975452859500457E-2</v>
      </c>
      <c r="W64" t="e">
        <v>#NUM!</v>
      </c>
      <c r="X64">
        <v>-0.11669244110613169</v>
      </c>
      <c r="Y64">
        <v>0.12121758484277415</v>
      </c>
      <c r="Z64">
        <v>-0.11669244110613169</v>
      </c>
      <c r="AA64">
        <v>0.12121758484277415</v>
      </c>
      <c r="AC64" s="2">
        <v>61</v>
      </c>
      <c r="AD64">
        <v>7.8496587120664607</v>
      </c>
      <c r="AE64">
        <v>1</v>
      </c>
      <c r="AF64">
        <v>0</v>
      </c>
      <c r="AG64">
        <v>0</v>
      </c>
      <c r="AH64">
        <v>0</v>
      </c>
      <c r="AI64">
        <v>0</v>
      </c>
      <c r="AJ64">
        <v>0</v>
      </c>
      <c r="AK64">
        <v>0</v>
      </c>
      <c r="AL64">
        <v>0</v>
      </c>
      <c r="AM64">
        <v>0</v>
      </c>
      <c r="AN64">
        <v>0</v>
      </c>
      <c r="AO64">
        <v>0</v>
      </c>
      <c r="AP64">
        <v>0</v>
      </c>
      <c r="AQ64">
        <v>0</v>
      </c>
      <c r="AR64">
        <v>5.9352114050523133</v>
      </c>
      <c r="AS64">
        <v>61</v>
      </c>
      <c r="BE64" s="2">
        <v>61</v>
      </c>
      <c r="BF64">
        <v>7.8496587120664607</v>
      </c>
      <c r="BG64">
        <v>1</v>
      </c>
      <c r="BH64">
        <v>0</v>
      </c>
      <c r="BI64">
        <v>0</v>
      </c>
      <c r="BJ64">
        <v>0</v>
      </c>
      <c r="BK64">
        <v>0</v>
      </c>
      <c r="BL64">
        <v>0</v>
      </c>
      <c r="BM64">
        <v>0</v>
      </c>
      <c r="BN64">
        <v>0</v>
      </c>
      <c r="BO64">
        <v>0</v>
      </c>
      <c r="BP64">
        <v>0</v>
      </c>
      <c r="BQ64">
        <v>0</v>
      </c>
      <c r="BR64">
        <v>0</v>
      </c>
      <c r="BS64">
        <v>0</v>
      </c>
      <c r="BT64">
        <v>5.3114671146097665</v>
      </c>
      <c r="BU64">
        <v>61</v>
      </c>
      <c r="CG64" s="2">
        <v>61</v>
      </c>
      <c r="CH64">
        <v>7.8496587120664607</v>
      </c>
      <c r="CI64">
        <v>1</v>
      </c>
      <c r="CJ64">
        <v>0</v>
      </c>
      <c r="CK64">
        <v>0</v>
      </c>
      <c r="CL64">
        <v>0</v>
      </c>
      <c r="CM64">
        <v>0</v>
      </c>
      <c r="CN64">
        <v>0</v>
      </c>
      <c r="CO64">
        <v>0</v>
      </c>
      <c r="CP64">
        <v>0</v>
      </c>
      <c r="CQ64">
        <v>0</v>
      </c>
      <c r="CR64">
        <v>0</v>
      </c>
      <c r="CS64">
        <v>7.728177509433551</v>
      </c>
      <c r="CT64">
        <v>5.9352114050523133</v>
      </c>
      <c r="CU64">
        <v>5.3114671146097665</v>
      </c>
      <c r="CV64">
        <v>61</v>
      </c>
    </row>
    <row r="65" spans="1:100" x14ac:dyDescent="0.2">
      <c r="A65" s="2">
        <v>62</v>
      </c>
      <c r="B65">
        <v>7.7388236441274287</v>
      </c>
      <c r="C65">
        <v>1</v>
      </c>
      <c r="D65">
        <v>0</v>
      </c>
      <c r="E65">
        <v>0</v>
      </c>
      <c r="F65">
        <v>0</v>
      </c>
      <c r="G65">
        <v>0</v>
      </c>
      <c r="H65">
        <v>0</v>
      </c>
      <c r="I65">
        <v>0</v>
      </c>
      <c r="J65">
        <v>0</v>
      </c>
      <c r="K65">
        <v>0</v>
      </c>
      <c r="L65">
        <v>0</v>
      </c>
      <c r="M65">
        <v>0</v>
      </c>
      <c r="N65">
        <v>0</v>
      </c>
      <c r="O65">
        <v>0</v>
      </c>
      <c r="P65">
        <v>7.736551951353654</v>
      </c>
      <c r="Q65">
        <v>62</v>
      </c>
      <c r="S65" t="s">
        <v>181</v>
      </c>
      <c r="T65">
        <v>-5.8066952006479711E-3</v>
      </c>
      <c r="U65">
        <v>3.5765259254040102E-2</v>
      </c>
      <c r="V65">
        <v>-0.16235574190594013</v>
      </c>
      <c r="W65">
        <v>0.87152177120714724</v>
      </c>
      <c r="X65">
        <v>-7.7214339261869352E-2</v>
      </c>
      <c r="Y65">
        <v>6.560094886057341E-2</v>
      </c>
      <c r="Z65">
        <v>-7.7214339261869352E-2</v>
      </c>
      <c r="AA65">
        <v>6.560094886057341E-2</v>
      </c>
      <c r="AC65" s="2">
        <v>62</v>
      </c>
      <c r="AD65">
        <v>7.7388236441274287</v>
      </c>
      <c r="AE65">
        <v>1</v>
      </c>
      <c r="AF65">
        <v>0</v>
      </c>
      <c r="AG65">
        <v>0</v>
      </c>
      <c r="AH65">
        <v>0</v>
      </c>
      <c r="AI65">
        <v>0</v>
      </c>
      <c r="AJ65">
        <v>0</v>
      </c>
      <c r="AK65">
        <v>0</v>
      </c>
      <c r="AL65">
        <v>0</v>
      </c>
      <c r="AM65">
        <v>0</v>
      </c>
      <c r="AN65">
        <v>0</v>
      </c>
      <c r="AO65">
        <v>0</v>
      </c>
      <c r="AP65">
        <v>0</v>
      </c>
      <c r="AQ65">
        <v>0</v>
      </c>
      <c r="AR65">
        <v>5.9435170356043638</v>
      </c>
      <c r="AS65">
        <v>62</v>
      </c>
      <c r="BE65" s="2">
        <v>62</v>
      </c>
      <c r="BF65">
        <v>7.7388236441274287</v>
      </c>
      <c r="BG65">
        <v>1</v>
      </c>
      <c r="BH65">
        <v>0</v>
      </c>
      <c r="BI65">
        <v>0</v>
      </c>
      <c r="BJ65">
        <v>0</v>
      </c>
      <c r="BK65">
        <v>0</v>
      </c>
      <c r="BL65">
        <v>0</v>
      </c>
      <c r="BM65">
        <v>0</v>
      </c>
      <c r="BN65">
        <v>0</v>
      </c>
      <c r="BO65">
        <v>0</v>
      </c>
      <c r="BP65">
        <v>0</v>
      </c>
      <c r="BQ65">
        <v>0</v>
      </c>
      <c r="BR65">
        <v>0</v>
      </c>
      <c r="BS65">
        <v>0</v>
      </c>
      <c r="BT65">
        <v>5.3192713737644555</v>
      </c>
      <c r="BU65">
        <v>62</v>
      </c>
      <c r="CG65" s="2">
        <v>62</v>
      </c>
      <c r="CH65">
        <v>7.7388236441274287</v>
      </c>
      <c r="CI65">
        <v>1</v>
      </c>
      <c r="CJ65">
        <v>0</v>
      </c>
      <c r="CK65">
        <v>0</v>
      </c>
      <c r="CL65">
        <v>0</v>
      </c>
      <c r="CM65">
        <v>0</v>
      </c>
      <c r="CN65">
        <v>0</v>
      </c>
      <c r="CO65">
        <v>0</v>
      </c>
      <c r="CP65">
        <v>0</v>
      </c>
      <c r="CQ65">
        <v>0</v>
      </c>
      <c r="CR65">
        <v>0</v>
      </c>
      <c r="CS65">
        <v>7.736551951353654</v>
      </c>
      <c r="CT65">
        <v>5.9435170356043638</v>
      </c>
      <c r="CU65">
        <v>5.3192713737644555</v>
      </c>
      <c r="CV65">
        <v>62</v>
      </c>
    </row>
    <row r="66" spans="1:100" x14ac:dyDescent="0.2">
      <c r="A66" s="2">
        <v>63</v>
      </c>
      <c r="B66">
        <v>7.6341019712746698</v>
      </c>
      <c r="C66">
        <v>1</v>
      </c>
      <c r="D66">
        <v>0</v>
      </c>
      <c r="E66">
        <v>0</v>
      </c>
      <c r="F66">
        <v>0</v>
      </c>
      <c r="G66">
        <v>0</v>
      </c>
      <c r="H66">
        <v>0</v>
      </c>
      <c r="I66">
        <v>0</v>
      </c>
      <c r="J66">
        <v>0</v>
      </c>
      <c r="K66">
        <v>0</v>
      </c>
      <c r="L66">
        <v>0</v>
      </c>
      <c r="M66">
        <v>0</v>
      </c>
      <c r="N66">
        <v>0</v>
      </c>
      <c r="O66">
        <v>0</v>
      </c>
      <c r="P66">
        <v>7.7449395560186929</v>
      </c>
      <c r="Q66">
        <v>63</v>
      </c>
      <c r="S66" t="s">
        <v>184</v>
      </c>
      <c r="T66">
        <v>0</v>
      </c>
      <c r="U66">
        <v>0</v>
      </c>
      <c r="V66">
        <v>65535</v>
      </c>
      <c r="W66" t="e">
        <v>#NUM!</v>
      </c>
      <c r="X66">
        <v>0</v>
      </c>
      <c r="Y66">
        <v>0</v>
      </c>
      <c r="Z66">
        <v>0</v>
      </c>
      <c r="AA66">
        <v>0</v>
      </c>
      <c r="AC66" s="2">
        <v>63</v>
      </c>
      <c r="AD66">
        <v>7.6341019712746698</v>
      </c>
      <c r="AE66">
        <v>1</v>
      </c>
      <c r="AF66">
        <v>0</v>
      </c>
      <c r="AG66">
        <v>0</v>
      </c>
      <c r="AH66">
        <v>0</v>
      </c>
      <c r="AI66">
        <v>0</v>
      </c>
      <c r="AJ66">
        <v>0</v>
      </c>
      <c r="AK66">
        <v>0</v>
      </c>
      <c r="AL66">
        <v>0</v>
      </c>
      <c r="AM66">
        <v>0</v>
      </c>
      <c r="AN66">
        <v>0</v>
      </c>
      <c r="AO66">
        <v>0</v>
      </c>
      <c r="AP66">
        <v>0</v>
      </c>
      <c r="AQ66">
        <v>0</v>
      </c>
      <c r="AR66">
        <v>5.9518363238551881</v>
      </c>
      <c r="AS66">
        <v>63</v>
      </c>
      <c r="BE66" s="2">
        <v>63</v>
      </c>
      <c r="BF66">
        <v>7.6341019712746698</v>
      </c>
      <c r="BG66">
        <v>1</v>
      </c>
      <c r="BH66">
        <v>0</v>
      </c>
      <c r="BI66">
        <v>0</v>
      </c>
      <c r="BJ66">
        <v>0</v>
      </c>
      <c r="BK66">
        <v>0</v>
      </c>
      <c r="BL66">
        <v>0</v>
      </c>
      <c r="BM66">
        <v>0</v>
      </c>
      <c r="BN66">
        <v>0</v>
      </c>
      <c r="BO66">
        <v>0</v>
      </c>
      <c r="BP66">
        <v>0</v>
      </c>
      <c r="BQ66">
        <v>0</v>
      </c>
      <c r="BR66">
        <v>0</v>
      </c>
      <c r="BS66">
        <v>0</v>
      </c>
      <c r="BT66">
        <v>5.3270923340088565</v>
      </c>
      <c r="BU66">
        <v>63</v>
      </c>
      <c r="CG66" s="2">
        <v>63</v>
      </c>
      <c r="CH66">
        <v>7.6341019712746698</v>
      </c>
      <c r="CI66">
        <v>1</v>
      </c>
      <c r="CJ66">
        <v>0</v>
      </c>
      <c r="CK66">
        <v>0</v>
      </c>
      <c r="CL66">
        <v>0</v>
      </c>
      <c r="CM66">
        <v>0</v>
      </c>
      <c r="CN66">
        <v>0</v>
      </c>
      <c r="CO66">
        <v>0</v>
      </c>
      <c r="CP66">
        <v>0</v>
      </c>
      <c r="CQ66">
        <v>0</v>
      </c>
      <c r="CR66">
        <v>0</v>
      </c>
      <c r="CS66">
        <v>7.7449395560186929</v>
      </c>
      <c r="CT66">
        <v>5.9518363238551881</v>
      </c>
      <c r="CU66">
        <v>5.3270923340088565</v>
      </c>
      <c r="CV66">
        <v>63</v>
      </c>
    </row>
    <row r="67" spans="1:100" x14ac:dyDescent="0.2">
      <c r="A67" s="2">
        <v>64</v>
      </c>
      <c r="B67">
        <v>7.6766266732004897</v>
      </c>
      <c r="C67">
        <v>1</v>
      </c>
      <c r="D67">
        <v>0</v>
      </c>
      <c r="E67">
        <v>0</v>
      </c>
      <c r="F67">
        <v>0</v>
      </c>
      <c r="G67">
        <v>0</v>
      </c>
      <c r="H67">
        <v>0</v>
      </c>
      <c r="I67">
        <v>0</v>
      </c>
      <c r="J67">
        <v>0</v>
      </c>
      <c r="K67">
        <v>0</v>
      </c>
      <c r="L67">
        <v>0</v>
      </c>
      <c r="M67">
        <v>0</v>
      </c>
      <c r="N67">
        <v>0</v>
      </c>
      <c r="O67">
        <v>0</v>
      </c>
      <c r="P67">
        <v>7.7533402307244828</v>
      </c>
      <c r="Q67">
        <v>64</v>
      </c>
      <c r="S67" t="s">
        <v>179</v>
      </c>
      <c r="T67">
        <v>-1.1725365397041052</v>
      </c>
      <c r="U67">
        <v>1.7842708001084211</v>
      </c>
      <c r="V67">
        <v>-0.65715167206281477</v>
      </c>
      <c r="W67" t="e">
        <v>#NUM!</v>
      </c>
      <c r="X67">
        <v>-4.734948132976152</v>
      </c>
      <c r="Y67">
        <v>2.3898750535679412</v>
      </c>
      <c r="Z67">
        <v>-4.734948132976152</v>
      </c>
      <c r="AA67">
        <v>2.3898750535679412</v>
      </c>
      <c r="AC67" s="2">
        <v>64</v>
      </c>
      <c r="AD67">
        <v>7.6766266732004897</v>
      </c>
      <c r="AE67">
        <v>1</v>
      </c>
      <c r="AF67">
        <v>0</v>
      </c>
      <c r="AG67">
        <v>0</v>
      </c>
      <c r="AH67">
        <v>0</v>
      </c>
      <c r="AI67">
        <v>0</v>
      </c>
      <c r="AJ67">
        <v>0</v>
      </c>
      <c r="AK67">
        <v>0</v>
      </c>
      <c r="AL67">
        <v>0</v>
      </c>
      <c r="AM67">
        <v>0</v>
      </c>
      <c r="AN67">
        <v>0</v>
      </c>
      <c r="AO67">
        <v>0</v>
      </c>
      <c r="AP67">
        <v>0</v>
      </c>
      <c r="AQ67">
        <v>0</v>
      </c>
      <c r="AR67">
        <v>5.9601691571381972</v>
      </c>
      <c r="AS67">
        <v>64</v>
      </c>
      <c r="BE67" s="2">
        <v>64</v>
      </c>
      <c r="BF67">
        <v>7.6766266732004897</v>
      </c>
      <c r="BG67">
        <v>1</v>
      </c>
      <c r="BH67">
        <v>0</v>
      </c>
      <c r="BI67">
        <v>0</v>
      </c>
      <c r="BJ67">
        <v>0</v>
      </c>
      <c r="BK67">
        <v>0</v>
      </c>
      <c r="BL67">
        <v>0</v>
      </c>
      <c r="BM67">
        <v>0</v>
      </c>
      <c r="BN67">
        <v>0</v>
      </c>
      <c r="BO67">
        <v>0</v>
      </c>
      <c r="BP67">
        <v>0</v>
      </c>
      <c r="BQ67">
        <v>0</v>
      </c>
      <c r="BR67">
        <v>0</v>
      </c>
      <c r="BS67">
        <v>0</v>
      </c>
      <c r="BT67">
        <v>5.3349299005580031</v>
      </c>
      <c r="BU67">
        <v>64</v>
      </c>
      <c r="CG67" s="2">
        <v>64</v>
      </c>
      <c r="CH67">
        <v>7.6766266732004897</v>
      </c>
      <c r="CI67">
        <v>1</v>
      </c>
      <c r="CJ67">
        <v>0</v>
      </c>
      <c r="CK67">
        <v>0</v>
      </c>
      <c r="CL67">
        <v>0</v>
      </c>
      <c r="CM67">
        <v>0</v>
      </c>
      <c r="CN67">
        <v>0</v>
      </c>
      <c r="CO67">
        <v>0</v>
      </c>
      <c r="CP67">
        <v>0</v>
      </c>
      <c r="CQ67">
        <v>0</v>
      </c>
      <c r="CR67">
        <v>0</v>
      </c>
      <c r="CS67">
        <v>7.7533402307244828</v>
      </c>
      <c r="CT67">
        <v>5.9601691571381972</v>
      </c>
      <c r="CU67">
        <v>5.3349299005580031</v>
      </c>
      <c r="CV67">
        <v>64</v>
      </c>
    </row>
    <row r="68" spans="1:100" ht="17" thickBot="1" x14ac:dyDescent="0.25">
      <c r="A68" s="2">
        <v>65</v>
      </c>
      <c r="B68">
        <v>7.8182805443513432</v>
      </c>
      <c r="C68">
        <v>1</v>
      </c>
      <c r="D68">
        <v>0</v>
      </c>
      <c r="E68">
        <v>0</v>
      </c>
      <c r="F68">
        <v>0</v>
      </c>
      <c r="G68">
        <v>0</v>
      </c>
      <c r="H68">
        <v>0</v>
      </c>
      <c r="I68">
        <v>0</v>
      </c>
      <c r="J68">
        <v>0</v>
      </c>
      <c r="K68">
        <v>0</v>
      </c>
      <c r="L68">
        <v>0</v>
      </c>
      <c r="M68">
        <v>0</v>
      </c>
      <c r="N68">
        <v>0</v>
      </c>
      <c r="O68">
        <v>0</v>
      </c>
      <c r="P68">
        <v>7.7617538840295346</v>
      </c>
      <c r="Q68">
        <v>65</v>
      </c>
      <c r="S68" s="4" t="s">
        <v>187</v>
      </c>
      <c r="T68" s="4">
        <v>1.4389280894767462E-2</v>
      </c>
      <c r="U68" s="4">
        <v>1.5198621332702455E-2</v>
      </c>
      <c r="V68" s="4">
        <v>0.94674908860361184</v>
      </c>
      <c r="W68" s="4">
        <v>0.34722014595933814</v>
      </c>
      <c r="X68" s="4">
        <v>-1.5955745675235826E-2</v>
      </c>
      <c r="Y68" s="4">
        <v>4.4734307464770751E-2</v>
      </c>
      <c r="Z68" s="4">
        <v>-1.5955745675235826E-2</v>
      </c>
      <c r="AA68" s="4">
        <v>4.4734307464770751E-2</v>
      </c>
      <c r="AC68" s="2">
        <v>65</v>
      </c>
      <c r="AD68">
        <v>7.8182805443513432</v>
      </c>
      <c r="AE68">
        <v>1</v>
      </c>
      <c r="AF68">
        <v>0</v>
      </c>
      <c r="AG68">
        <v>0</v>
      </c>
      <c r="AH68">
        <v>0</v>
      </c>
      <c r="AI68">
        <v>0</v>
      </c>
      <c r="AJ68">
        <v>0</v>
      </c>
      <c r="AK68">
        <v>0</v>
      </c>
      <c r="AL68">
        <v>0</v>
      </c>
      <c r="AM68">
        <v>0</v>
      </c>
      <c r="AN68">
        <v>0</v>
      </c>
      <c r="AO68">
        <v>0</v>
      </c>
      <c r="AP68">
        <v>0</v>
      </c>
      <c r="AQ68">
        <v>0</v>
      </c>
      <c r="AR68">
        <v>5.9685154340758979</v>
      </c>
      <c r="AS68">
        <v>65</v>
      </c>
      <c r="BE68" s="2">
        <v>65</v>
      </c>
      <c r="BF68">
        <v>7.8182805443513432</v>
      </c>
      <c r="BG68">
        <v>1</v>
      </c>
      <c r="BH68">
        <v>0</v>
      </c>
      <c r="BI68">
        <v>0</v>
      </c>
      <c r="BJ68">
        <v>0</v>
      </c>
      <c r="BK68">
        <v>0</v>
      </c>
      <c r="BL68">
        <v>0</v>
      </c>
      <c r="BM68">
        <v>0</v>
      </c>
      <c r="BN68">
        <v>0</v>
      </c>
      <c r="BO68">
        <v>0</v>
      </c>
      <c r="BP68">
        <v>0</v>
      </c>
      <c r="BQ68">
        <v>0</v>
      </c>
      <c r="BR68">
        <v>0</v>
      </c>
      <c r="BS68">
        <v>0</v>
      </c>
      <c r="BT68">
        <v>5.3427839786164713</v>
      </c>
      <c r="BU68">
        <v>65</v>
      </c>
      <c r="CG68" s="2">
        <v>65</v>
      </c>
      <c r="CH68">
        <v>7.8182805443513432</v>
      </c>
      <c r="CI68">
        <v>1</v>
      </c>
      <c r="CJ68">
        <v>0</v>
      </c>
      <c r="CK68">
        <v>0</v>
      </c>
      <c r="CL68">
        <v>0</v>
      </c>
      <c r="CM68">
        <v>0</v>
      </c>
      <c r="CN68">
        <v>0</v>
      </c>
      <c r="CO68">
        <v>0</v>
      </c>
      <c r="CP68">
        <v>0</v>
      </c>
      <c r="CQ68">
        <v>0</v>
      </c>
      <c r="CR68">
        <v>0</v>
      </c>
      <c r="CS68">
        <v>7.7617538840295346</v>
      </c>
      <c r="CT68">
        <v>5.9685154340758979</v>
      </c>
      <c r="CU68">
        <v>5.3427839786164713</v>
      </c>
      <c r="CV68">
        <v>65</v>
      </c>
    </row>
    <row r="69" spans="1:100" x14ac:dyDescent="0.2">
      <c r="A69" s="2">
        <v>66</v>
      </c>
      <c r="B69">
        <v>7.7989404313411228</v>
      </c>
      <c r="C69">
        <v>1</v>
      </c>
      <c r="D69">
        <v>0</v>
      </c>
      <c r="E69">
        <v>0</v>
      </c>
      <c r="F69">
        <v>0</v>
      </c>
      <c r="G69">
        <v>0</v>
      </c>
      <c r="H69">
        <v>0</v>
      </c>
      <c r="I69">
        <v>0</v>
      </c>
      <c r="J69">
        <v>0</v>
      </c>
      <c r="K69">
        <v>0</v>
      </c>
      <c r="L69">
        <v>0</v>
      </c>
      <c r="M69">
        <v>0</v>
      </c>
      <c r="N69">
        <v>0</v>
      </c>
      <c r="O69">
        <v>0</v>
      </c>
      <c r="P69">
        <v>7.7701804254564832</v>
      </c>
      <c r="Q69">
        <v>66</v>
      </c>
      <c r="AC69" s="2">
        <v>66</v>
      </c>
      <c r="AD69">
        <v>7.7989404313411228</v>
      </c>
      <c r="AE69">
        <v>1</v>
      </c>
      <c r="AF69">
        <v>0</v>
      </c>
      <c r="AG69">
        <v>0</v>
      </c>
      <c r="AH69">
        <v>0</v>
      </c>
      <c r="AI69">
        <v>0</v>
      </c>
      <c r="AJ69">
        <v>0</v>
      </c>
      <c r="AK69">
        <v>0</v>
      </c>
      <c r="AL69">
        <v>0</v>
      </c>
      <c r="AM69">
        <v>0</v>
      </c>
      <c r="AN69">
        <v>0</v>
      </c>
      <c r="AO69">
        <v>0</v>
      </c>
      <c r="AP69">
        <v>0</v>
      </c>
      <c r="AQ69">
        <v>0</v>
      </c>
      <c r="AR69">
        <v>5.9768750590164439</v>
      </c>
      <c r="AS69">
        <v>66</v>
      </c>
      <c r="BE69" s="2">
        <v>66</v>
      </c>
      <c r="BF69">
        <v>7.7989404313411228</v>
      </c>
      <c r="BG69">
        <v>1</v>
      </c>
      <c r="BH69">
        <v>0</v>
      </c>
      <c r="BI69">
        <v>0</v>
      </c>
      <c r="BJ69">
        <v>0</v>
      </c>
      <c r="BK69">
        <v>0</v>
      </c>
      <c r="BL69">
        <v>0</v>
      </c>
      <c r="BM69">
        <v>0</v>
      </c>
      <c r="BN69">
        <v>0</v>
      </c>
      <c r="BO69">
        <v>0</v>
      </c>
      <c r="BP69">
        <v>0</v>
      </c>
      <c r="BQ69">
        <v>0</v>
      </c>
      <c r="BR69">
        <v>0</v>
      </c>
      <c r="BS69">
        <v>0</v>
      </c>
      <c r="BT69">
        <v>5.3506544733878281</v>
      </c>
      <c r="BU69">
        <v>66</v>
      </c>
      <c r="CG69" s="2">
        <v>66</v>
      </c>
      <c r="CH69">
        <v>7.7989404313411228</v>
      </c>
      <c r="CI69">
        <v>1</v>
      </c>
      <c r="CJ69">
        <v>0</v>
      </c>
      <c r="CK69">
        <v>0</v>
      </c>
      <c r="CL69">
        <v>0</v>
      </c>
      <c r="CM69">
        <v>0</v>
      </c>
      <c r="CN69">
        <v>0</v>
      </c>
      <c r="CO69">
        <v>0</v>
      </c>
      <c r="CP69">
        <v>0</v>
      </c>
      <c r="CQ69">
        <v>0</v>
      </c>
      <c r="CR69">
        <v>0</v>
      </c>
      <c r="CS69">
        <v>7.7701804254564832</v>
      </c>
      <c r="CT69">
        <v>5.9768750590164439</v>
      </c>
      <c r="CU69">
        <v>5.3506544733878281</v>
      </c>
      <c r="CV69">
        <v>66</v>
      </c>
    </row>
    <row r="70" spans="1:100" x14ac:dyDescent="0.2">
      <c r="A70" s="2">
        <v>67</v>
      </c>
      <c r="B70">
        <v>7.5245238193500965</v>
      </c>
      <c r="C70">
        <v>1</v>
      </c>
      <c r="D70">
        <v>0</v>
      </c>
      <c r="E70">
        <v>0</v>
      </c>
      <c r="F70">
        <v>0</v>
      </c>
      <c r="G70">
        <v>0</v>
      </c>
      <c r="H70">
        <v>0</v>
      </c>
      <c r="I70">
        <v>0</v>
      </c>
      <c r="J70">
        <v>0</v>
      </c>
      <c r="K70">
        <v>0</v>
      </c>
      <c r="L70">
        <v>0</v>
      </c>
      <c r="M70">
        <v>0</v>
      </c>
      <c r="N70">
        <v>0</v>
      </c>
      <c r="O70">
        <v>0</v>
      </c>
      <c r="P70">
        <v>7.7786197652862548</v>
      </c>
      <c r="Q70">
        <v>67</v>
      </c>
      <c r="AC70" s="2">
        <v>67</v>
      </c>
      <c r="AD70">
        <v>7.5245238193500965</v>
      </c>
      <c r="AE70">
        <v>1</v>
      </c>
      <c r="AF70">
        <v>0</v>
      </c>
      <c r="AG70">
        <v>0</v>
      </c>
      <c r="AH70">
        <v>0</v>
      </c>
      <c r="AI70">
        <v>0</v>
      </c>
      <c r="AJ70">
        <v>0</v>
      </c>
      <c r="AK70">
        <v>0</v>
      </c>
      <c r="AL70">
        <v>0</v>
      </c>
      <c r="AM70">
        <v>0</v>
      </c>
      <c r="AN70">
        <v>0</v>
      </c>
      <c r="AO70">
        <v>0</v>
      </c>
      <c r="AP70">
        <v>0</v>
      </c>
      <c r="AQ70">
        <v>0</v>
      </c>
      <c r="AR70">
        <v>5.98524793927748</v>
      </c>
      <c r="AS70">
        <v>67</v>
      </c>
      <c r="BE70" s="2">
        <v>67</v>
      </c>
      <c r="BF70">
        <v>7.5245238193500965</v>
      </c>
      <c r="BG70">
        <v>1</v>
      </c>
      <c r="BH70">
        <v>0</v>
      </c>
      <c r="BI70">
        <v>0</v>
      </c>
      <c r="BJ70">
        <v>0</v>
      </c>
      <c r="BK70">
        <v>0</v>
      </c>
      <c r="BL70">
        <v>0</v>
      </c>
      <c r="BM70">
        <v>0</v>
      </c>
      <c r="BN70">
        <v>0</v>
      </c>
      <c r="BO70">
        <v>0</v>
      </c>
      <c r="BP70">
        <v>0</v>
      </c>
      <c r="BQ70">
        <v>0</v>
      </c>
      <c r="BR70">
        <v>0</v>
      </c>
      <c r="BS70">
        <v>0</v>
      </c>
      <c r="BT70">
        <v>4.8176092675522977</v>
      </c>
      <c r="BU70">
        <v>67</v>
      </c>
      <c r="CG70" s="2">
        <v>67</v>
      </c>
      <c r="CH70">
        <v>7.5245238193500965</v>
      </c>
      <c r="CI70">
        <v>1</v>
      </c>
      <c r="CJ70">
        <v>0</v>
      </c>
      <c r="CK70">
        <v>0</v>
      </c>
      <c r="CL70">
        <v>0</v>
      </c>
      <c r="CM70">
        <v>0</v>
      </c>
      <c r="CN70">
        <v>0</v>
      </c>
      <c r="CO70">
        <v>0</v>
      </c>
      <c r="CP70">
        <v>0</v>
      </c>
      <c r="CQ70">
        <v>0</v>
      </c>
      <c r="CR70">
        <v>0</v>
      </c>
      <c r="CS70">
        <v>7.7786197652862548</v>
      </c>
      <c r="CT70">
        <v>5.98524793927748</v>
      </c>
      <c r="CU70">
        <v>4.8176092675522977</v>
      </c>
      <c r="CV70">
        <v>67</v>
      </c>
    </row>
    <row r="71" spans="1:100" x14ac:dyDescent="0.2">
      <c r="A71" s="2">
        <v>68</v>
      </c>
      <c r="B71">
        <v>7.5175584095484593</v>
      </c>
      <c r="C71">
        <v>1</v>
      </c>
      <c r="D71">
        <v>0</v>
      </c>
      <c r="E71">
        <v>0</v>
      </c>
      <c r="F71">
        <v>0</v>
      </c>
      <c r="G71">
        <v>0</v>
      </c>
      <c r="H71">
        <v>0</v>
      </c>
      <c r="I71">
        <v>0</v>
      </c>
      <c r="J71">
        <v>0</v>
      </c>
      <c r="K71">
        <v>0</v>
      </c>
      <c r="L71">
        <v>0</v>
      </c>
      <c r="M71">
        <v>0</v>
      </c>
      <c r="N71">
        <v>0</v>
      </c>
      <c r="O71">
        <v>0</v>
      </c>
      <c r="P71">
        <v>7.7870718144165734</v>
      </c>
      <c r="Q71">
        <v>68</v>
      </c>
      <c r="S71" t="s">
        <v>1111</v>
      </c>
      <c r="AC71" s="2">
        <v>68</v>
      </c>
      <c r="AD71">
        <v>7.5175584095484593</v>
      </c>
      <c r="AE71">
        <v>1</v>
      </c>
      <c r="AF71">
        <v>0</v>
      </c>
      <c r="AG71">
        <v>0</v>
      </c>
      <c r="AH71">
        <v>0</v>
      </c>
      <c r="AI71">
        <v>0</v>
      </c>
      <c r="AJ71">
        <v>0</v>
      </c>
      <c r="AK71">
        <v>0</v>
      </c>
      <c r="AL71">
        <v>0</v>
      </c>
      <c r="AM71">
        <v>0</v>
      </c>
      <c r="AN71">
        <v>0</v>
      </c>
      <c r="AO71">
        <v>0</v>
      </c>
      <c r="AP71">
        <v>0</v>
      </c>
      <c r="AQ71">
        <v>0</v>
      </c>
      <c r="AR71">
        <v>5.9936339837820789</v>
      </c>
      <c r="AS71">
        <v>68</v>
      </c>
      <c r="BE71" s="2">
        <v>68</v>
      </c>
      <c r="BF71">
        <v>7.5175584095484593</v>
      </c>
      <c r="BG71">
        <v>1</v>
      </c>
      <c r="BH71">
        <v>0</v>
      </c>
      <c r="BI71">
        <v>0</v>
      </c>
      <c r="BJ71">
        <v>0</v>
      </c>
      <c r="BK71">
        <v>0</v>
      </c>
      <c r="BL71">
        <v>0</v>
      </c>
      <c r="BM71">
        <v>0</v>
      </c>
      <c r="BN71">
        <v>0</v>
      </c>
      <c r="BO71">
        <v>0</v>
      </c>
      <c r="BP71">
        <v>0</v>
      </c>
      <c r="BQ71">
        <v>0</v>
      </c>
      <c r="BR71">
        <v>0</v>
      </c>
      <c r="BS71">
        <v>0</v>
      </c>
      <c r="BT71">
        <v>4.459370519047253</v>
      </c>
      <c r="BU71">
        <v>68</v>
      </c>
      <c r="CG71" s="2">
        <v>68</v>
      </c>
      <c r="CH71">
        <v>7.5175584095484593</v>
      </c>
      <c r="CI71">
        <v>1</v>
      </c>
      <c r="CJ71">
        <v>0</v>
      </c>
      <c r="CK71">
        <v>0</v>
      </c>
      <c r="CL71">
        <v>0</v>
      </c>
      <c r="CM71">
        <v>0</v>
      </c>
      <c r="CN71">
        <v>0</v>
      </c>
      <c r="CO71">
        <v>0</v>
      </c>
      <c r="CP71">
        <v>0</v>
      </c>
      <c r="CQ71">
        <v>0</v>
      </c>
      <c r="CR71">
        <v>0</v>
      </c>
      <c r="CS71">
        <v>7.7870718144165734</v>
      </c>
      <c r="CT71">
        <v>5.9936339837820789</v>
      </c>
      <c r="CU71">
        <v>4.459370519047253</v>
      </c>
      <c r="CV71">
        <v>68</v>
      </c>
    </row>
    <row r="72" spans="1:100" ht="17" thickBot="1" x14ac:dyDescent="0.25">
      <c r="A72" s="2">
        <v>69</v>
      </c>
      <c r="B72">
        <v>7.6631047013564997</v>
      </c>
      <c r="C72">
        <v>1</v>
      </c>
      <c r="D72">
        <v>0</v>
      </c>
      <c r="E72">
        <v>0</v>
      </c>
      <c r="F72">
        <v>0</v>
      </c>
      <c r="G72">
        <v>0</v>
      </c>
      <c r="H72">
        <v>0</v>
      </c>
      <c r="I72">
        <v>0</v>
      </c>
      <c r="J72">
        <v>0</v>
      </c>
      <c r="K72">
        <v>0</v>
      </c>
      <c r="L72">
        <v>0</v>
      </c>
      <c r="M72">
        <v>0</v>
      </c>
      <c r="N72">
        <v>0</v>
      </c>
      <c r="O72">
        <v>0</v>
      </c>
      <c r="P72">
        <v>7.7955364842651225</v>
      </c>
      <c r="Q72">
        <v>69</v>
      </c>
      <c r="AC72" s="2">
        <v>69</v>
      </c>
      <c r="AD72">
        <v>7.6631047013564997</v>
      </c>
      <c r="AE72">
        <v>1</v>
      </c>
      <c r="AF72">
        <v>0</v>
      </c>
      <c r="AG72">
        <v>0</v>
      </c>
      <c r="AH72">
        <v>0</v>
      </c>
      <c r="AI72">
        <v>0</v>
      </c>
      <c r="AJ72">
        <v>0</v>
      </c>
      <c r="AK72">
        <v>0</v>
      </c>
      <c r="AL72">
        <v>0</v>
      </c>
      <c r="AM72">
        <v>0</v>
      </c>
      <c r="AN72">
        <v>0</v>
      </c>
      <c r="AO72">
        <v>0</v>
      </c>
      <c r="AP72">
        <v>0</v>
      </c>
      <c r="AQ72">
        <v>0</v>
      </c>
      <c r="AR72">
        <v>6.0020331023849653</v>
      </c>
      <c r="AS72">
        <v>69</v>
      </c>
      <c r="BE72" s="2">
        <v>69</v>
      </c>
      <c r="BF72">
        <v>7.6631047013564997</v>
      </c>
      <c r="BG72">
        <v>1</v>
      </c>
      <c r="BH72">
        <v>0</v>
      </c>
      <c r="BI72">
        <v>0</v>
      </c>
      <c r="BJ72">
        <v>0</v>
      </c>
      <c r="BK72">
        <v>0</v>
      </c>
      <c r="BL72">
        <v>0</v>
      </c>
      <c r="BM72">
        <v>0</v>
      </c>
      <c r="BN72">
        <v>0</v>
      </c>
      <c r="BO72">
        <v>0</v>
      </c>
      <c r="BP72">
        <v>0</v>
      </c>
      <c r="BQ72">
        <v>0</v>
      </c>
      <c r="BR72">
        <v>0</v>
      </c>
      <c r="BS72">
        <v>0</v>
      </c>
      <c r="BT72">
        <v>4.46428198327472</v>
      </c>
      <c r="BU72">
        <v>69</v>
      </c>
      <c r="CG72" s="2">
        <v>69</v>
      </c>
      <c r="CH72">
        <v>7.6631047013564997</v>
      </c>
      <c r="CI72">
        <v>1</v>
      </c>
      <c r="CJ72">
        <v>0</v>
      </c>
      <c r="CK72">
        <v>0</v>
      </c>
      <c r="CL72">
        <v>0</v>
      </c>
      <c r="CM72">
        <v>0</v>
      </c>
      <c r="CN72">
        <v>0</v>
      </c>
      <c r="CO72">
        <v>0</v>
      </c>
      <c r="CP72">
        <v>0</v>
      </c>
      <c r="CQ72">
        <v>0</v>
      </c>
      <c r="CR72">
        <v>0</v>
      </c>
      <c r="CS72">
        <v>7.7955364842651225</v>
      </c>
      <c r="CT72">
        <v>6.0020331023849653</v>
      </c>
      <c r="CU72">
        <v>4.46428198327472</v>
      </c>
      <c r="CV72">
        <v>69</v>
      </c>
    </row>
    <row r="73" spans="1:100" x14ac:dyDescent="0.2">
      <c r="A73" s="2">
        <v>70</v>
      </c>
      <c r="B73">
        <v>7.501942779732758</v>
      </c>
      <c r="C73">
        <v>1</v>
      </c>
      <c r="D73">
        <v>0</v>
      </c>
      <c r="E73">
        <v>0</v>
      </c>
      <c r="F73">
        <v>0</v>
      </c>
      <c r="G73">
        <v>0</v>
      </c>
      <c r="H73">
        <v>0</v>
      </c>
      <c r="I73">
        <v>0</v>
      </c>
      <c r="J73">
        <v>0</v>
      </c>
      <c r="K73">
        <v>0</v>
      </c>
      <c r="L73">
        <v>0</v>
      </c>
      <c r="M73">
        <v>0</v>
      </c>
      <c r="N73">
        <v>0</v>
      </c>
      <c r="O73">
        <v>0</v>
      </c>
      <c r="P73">
        <v>7.8040136867036543</v>
      </c>
      <c r="Q73">
        <v>70</v>
      </c>
      <c r="S73" s="71" t="s">
        <v>1115</v>
      </c>
      <c r="T73" s="71"/>
      <c r="V73" s="157" t="s">
        <v>1137</v>
      </c>
      <c r="W73" s="158"/>
      <c r="AC73" s="2">
        <v>70</v>
      </c>
      <c r="AD73">
        <v>7.501942779732758</v>
      </c>
      <c r="AE73">
        <v>1</v>
      </c>
      <c r="AF73">
        <v>0</v>
      </c>
      <c r="AG73">
        <v>0</v>
      </c>
      <c r="AH73">
        <v>0</v>
      </c>
      <c r="AI73">
        <v>0</v>
      </c>
      <c r="AJ73">
        <v>0</v>
      </c>
      <c r="AK73">
        <v>0</v>
      </c>
      <c r="AL73">
        <v>0</v>
      </c>
      <c r="AM73">
        <v>0</v>
      </c>
      <c r="AN73">
        <v>0</v>
      </c>
      <c r="AO73">
        <v>0</v>
      </c>
      <c r="AP73">
        <v>0</v>
      </c>
      <c r="AQ73">
        <v>0</v>
      </c>
      <c r="AR73">
        <v>6.0104452055409778</v>
      </c>
      <c r="AS73">
        <v>70</v>
      </c>
      <c r="BE73" s="2">
        <v>70</v>
      </c>
      <c r="BF73">
        <v>7.501942779732758</v>
      </c>
      <c r="BG73">
        <v>1</v>
      </c>
      <c r="BH73">
        <v>0</v>
      </c>
      <c r="BI73">
        <v>0</v>
      </c>
      <c r="BJ73">
        <v>0</v>
      </c>
      <c r="BK73">
        <v>0</v>
      </c>
      <c r="BL73">
        <v>0</v>
      </c>
      <c r="BM73">
        <v>0</v>
      </c>
      <c r="BN73">
        <v>0</v>
      </c>
      <c r="BO73">
        <v>0</v>
      </c>
      <c r="BP73">
        <v>0</v>
      </c>
      <c r="BQ73">
        <v>0</v>
      </c>
      <c r="BR73">
        <v>0</v>
      </c>
      <c r="BS73">
        <v>0</v>
      </c>
      <c r="BT73">
        <v>4.4692181970366951</v>
      </c>
      <c r="BU73">
        <v>70</v>
      </c>
      <c r="CG73" s="2">
        <v>70</v>
      </c>
      <c r="CH73">
        <v>7.501942779732758</v>
      </c>
      <c r="CI73">
        <v>1</v>
      </c>
      <c r="CJ73">
        <v>0</v>
      </c>
      <c r="CK73">
        <v>0</v>
      </c>
      <c r="CL73">
        <v>0</v>
      </c>
      <c r="CM73">
        <v>0</v>
      </c>
      <c r="CN73">
        <v>0</v>
      </c>
      <c r="CO73">
        <v>0</v>
      </c>
      <c r="CP73">
        <v>0</v>
      </c>
      <c r="CQ73">
        <v>0</v>
      </c>
      <c r="CR73">
        <v>0</v>
      </c>
      <c r="CS73">
        <v>7.8040136867036543</v>
      </c>
      <c r="CT73">
        <v>6.0104452055409778</v>
      </c>
      <c r="CU73">
        <v>4.4692181970366951</v>
      </c>
      <c r="CV73">
        <v>70</v>
      </c>
    </row>
    <row r="74" spans="1:100" ht="17" thickBot="1" x14ac:dyDescent="0.25">
      <c r="A74" s="2">
        <v>71</v>
      </c>
      <c r="B74">
        <v>8.6329957788584313</v>
      </c>
      <c r="C74">
        <v>1</v>
      </c>
      <c r="D74">
        <v>0</v>
      </c>
      <c r="E74">
        <v>0</v>
      </c>
      <c r="F74">
        <v>0</v>
      </c>
      <c r="G74">
        <v>0</v>
      </c>
      <c r="H74">
        <v>1</v>
      </c>
      <c r="I74">
        <v>0</v>
      </c>
      <c r="J74">
        <v>0</v>
      </c>
      <c r="K74">
        <v>0</v>
      </c>
      <c r="L74">
        <v>0</v>
      </c>
      <c r="M74">
        <v>0</v>
      </c>
      <c r="N74">
        <v>0</v>
      </c>
      <c r="O74">
        <v>0</v>
      </c>
      <c r="P74">
        <v>7.812503334013571</v>
      </c>
      <c r="Q74">
        <v>71</v>
      </c>
      <c r="S74" t="s">
        <v>1116</v>
      </c>
      <c r="T74">
        <v>0.98806060550672614</v>
      </c>
      <c r="V74" s="159"/>
      <c r="W74" s="160"/>
      <c r="AC74" s="2">
        <v>71</v>
      </c>
      <c r="AD74">
        <v>8.6329957788584313</v>
      </c>
      <c r="AE74">
        <v>1</v>
      </c>
      <c r="AF74">
        <v>0</v>
      </c>
      <c r="AG74">
        <v>0</v>
      </c>
      <c r="AH74">
        <v>0</v>
      </c>
      <c r="AI74">
        <v>0</v>
      </c>
      <c r="AJ74">
        <v>1</v>
      </c>
      <c r="AK74">
        <v>0</v>
      </c>
      <c r="AL74">
        <v>0</v>
      </c>
      <c r="AM74">
        <v>0</v>
      </c>
      <c r="AN74">
        <v>0</v>
      </c>
      <c r="AO74">
        <v>0</v>
      </c>
      <c r="AP74">
        <v>0</v>
      </c>
      <c r="AQ74">
        <v>0</v>
      </c>
      <c r="AR74">
        <v>6.018870204143199</v>
      </c>
      <c r="AS74">
        <v>71</v>
      </c>
      <c r="BE74" s="2">
        <v>71</v>
      </c>
      <c r="BF74">
        <v>8.6329957788584313</v>
      </c>
      <c r="BG74">
        <v>1</v>
      </c>
      <c r="BH74">
        <v>0</v>
      </c>
      <c r="BI74">
        <v>0</v>
      </c>
      <c r="BJ74">
        <v>0</v>
      </c>
      <c r="BK74">
        <v>0</v>
      </c>
      <c r="BL74">
        <v>1</v>
      </c>
      <c r="BM74">
        <v>0</v>
      </c>
      <c r="BN74">
        <v>0</v>
      </c>
      <c r="BO74">
        <v>0</v>
      </c>
      <c r="BP74">
        <v>0</v>
      </c>
      <c r="BQ74">
        <v>0</v>
      </c>
      <c r="BR74">
        <v>0</v>
      </c>
      <c r="BS74">
        <v>0</v>
      </c>
      <c r="BT74">
        <v>4.4741791622612999</v>
      </c>
      <c r="BU74">
        <v>71</v>
      </c>
      <c r="CG74" s="2">
        <v>71</v>
      </c>
      <c r="CH74">
        <v>8.6329957788584313</v>
      </c>
      <c r="CI74">
        <v>1</v>
      </c>
      <c r="CJ74">
        <v>0</v>
      </c>
      <c r="CK74">
        <v>0</v>
      </c>
      <c r="CL74">
        <v>0</v>
      </c>
      <c r="CM74">
        <v>0</v>
      </c>
      <c r="CN74">
        <v>1</v>
      </c>
      <c r="CO74">
        <v>0</v>
      </c>
      <c r="CP74">
        <v>0</v>
      </c>
      <c r="CQ74">
        <v>0</v>
      </c>
      <c r="CR74">
        <v>0</v>
      </c>
      <c r="CS74">
        <v>7.812503334013571</v>
      </c>
      <c r="CT74">
        <v>6.018870204143199</v>
      </c>
      <c r="CU74">
        <v>4.4741791622612999</v>
      </c>
      <c r="CV74">
        <v>71</v>
      </c>
    </row>
    <row r="75" spans="1:100" x14ac:dyDescent="0.2">
      <c r="A75" s="2">
        <v>72</v>
      </c>
      <c r="B75">
        <v>8.4413466930058494</v>
      </c>
      <c r="C75">
        <v>1</v>
      </c>
      <c r="D75">
        <v>0</v>
      </c>
      <c r="E75">
        <v>0</v>
      </c>
      <c r="F75">
        <v>0</v>
      </c>
      <c r="G75">
        <v>0</v>
      </c>
      <c r="H75">
        <v>1</v>
      </c>
      <c r="I75">
        <v>0</v>
      </c>
      <c r="J75">
        <v>0</v>
      </c>
      <c r="K75">
        <v>0</v>
      </c>
      <c r="L75">
        <v>0</v>
      </c>
      <c r="M75">
        <v>0</v>
      </c>
      <c r="N75">
        <v>0</v>
      </c>
      <c r="O75">
        <v>0</v>
      </c>
      <c r="P75">
        <v>7.8210053388563772</v>
      </c>
      <c r="Q75">
        <v>72</v>
      </c>
      <c r="S75" t="s">
        <v>1117</v>
      </c>
      <c r="T75">
        <v>0.97626376015431826</v>
      </c>
      <c r="AC75" s="2">
        <v>72</v>
      </c>
      <c r="AD75">
        <v>8.4413466930058494</v>
      </c>
      <c r="AE75">
        <v>1</v>
      </c>
      <c r="AF75">
        <v>0</v>
      </c>
      <c r="AG75">
        <v>0</v>
      </c>
      <c r="AH75">
        <v>0</v>
      </c>
      <c r="AI75">
        <v>0</v>
      </c>
      <c r="AJ75">
        <v>1</v>
      </c>
      <c r="AK75">
        <v>0</v>
      </c>
      <c r="AL75">
        <v>0</v>
      </c>
      <c r="AM75">
        <v>0</v>
      </c>
      <c r="AN75">
        <v>0</v>
      </c>
      <c r="AO75">
        <v>0</v>
      </c>
      <c r="AP75">
        <v>0</v>
      </c>
      <c r="AQ75">
        <v>0</v>
      </c>
      <c r="AR75">
        <v>6.0273080094451537</v>
      </c>
      <c r="AS75">
        <v>72</v>
      </c>
      <c r="BE75" s="2">
        <v>72</v>
      </c>
      <c r="BF75">
        <v>8.4413466930058494</v>
      </c>
      <c r="BG75">
        <v>1</v>
      </c>
      <c r="BH75">
        <v>0</v>
      </c>
      <c r="BI75">
        <v>0</v>
      </c>
      <c r="BJ75">
        <v>0</v>
      </c>
      <c r="BK75">
        <v>0</v>
      </c>
      <c r="BL75">
        <v>1</v>
      </c>
      <c r="BM75">
        <v>0</v>
      </c>
      <c r="BN75">
        <v>0</v>
      </c>
      <c r="BO75">
        <v>0</v>
      </c>
      <c r="BP75">
        <v>0</v>
      </c>
      <c r="BQ75">
        <v>0</v>
      </c>
      <c r="BR75">
        <v>0</v>
      </c>
      <c r="BS75">
        <v>0</v>
      </c>
      <c r="BT75">
        <v>4.4791648796514876</v>
      </c>
      <c r="BU75">
        <v>72</v>
      </c>
      <c r="CG75" s="2">
        <v>72</v>
      </c>
      <c r="CH75">
        <v>8.4413466930058494</v>
      </c>
      <c r="CI75">
        <v>1</v>
      </c>
      <c r="CJ75">
        <v>0</v>
      </c>
      <c r="CK75">
        <v>0</v>
      </c>
      <c r="CL75">
        <v>0</v>
      </c>
      <c r="CM75">
        <v>0</v>
      </c>
      <c r="CN75">
        <v>1</v>
      </c>
      <c r="CO75">
        <v>0</v>
      </c>
      <c r="CP75">
        <v>0</v>
      </c>
      <c r="CQ75">
        <v>0</v>
      </c>
      <c r="CR75">
        <v>0</v>
      </c>
      <c r="CS75">
        <v>7.8210053388563772</v>
      </c>
      <c r="CT75">
        <v>6.0273080094451537</v>
      </c>
      <c r="CU75">
        <v>4.4791648796514876</v>
      </c>
      <c r="CV75">
        <v>72</v>
      </c>
    </row>
    <row r="76" spans="1:100" x14ac:dyDescent="0.2">
      <c r="A76" s="2">
        <v>73</v>
      </c>
      <c r="B76">
        <v>8.4304222956108106</v>
      </c>
      <c r="C76">
        <v>1</v>
      </c>
      <c r="D76">
        <v>0</v>
      </c>
      <c r="E76">
        <v>0</v>
      </c>
      <c r="F76">
        <v>0</v>
      </c>
      <c r="G76">
        <v>0</v>
      </c>
      <c r="H76">
        <v>1</v>
      </c>
      <c r="I76">
        <v>0</v>
      </c>
      <c r="J76">
        <v>0</v>
      </c>
      <c r="K76">
        <v>0</v>
      </c>
      <c r="L76">
        <v>0</v>
      </c>
      <c r="M76">
        <v>0</v>
      </c>
      <c r="N76">
        <v>0</v>
      </c>
      <c r="O76">
        <v>0</v>
      </c>
      <c r="P76">
        <v>7.8295196142544112</v>
      </c>
      <c r="Q76">
        <v>73</v>
      </c>
      <c r="S76" t="s">
        <v>1118</v>
      </c>
      <c r="T76" s="74">
        <v>0.97584389742119892</v>
      </c>
      <c r="AC76" s="2">
        <v>73</v>
      </c>
      <c r="AD76">
        <v>8.4304222956108106</v>
      </c>
      <c r="AE76">
        <v>1</v>
      </c>
      <c r="AF76">
        <v>0</v>
      </c>
      <c r="AG76">
        <v>0</v>
      </c>
      <c r="AH76">
        <v>0</v>
      </c>
      <c r="AI76">
        <v>0</v>
      </c>
      <c r="AJ76">
        <v>1</v>
      </c>
      <c r="AK76">
        <v>0</v>
      </c>
      <c r="AL76">
        <v>0</v>
      </c>
      <c r="AM76">
        <v>0</v>
      </c>
      <c r="AN76">
        <v>0</v>
      </c>
      <c r="AO76">
        <v>0</v>
      </c>
      <c r="AP76">
        <v>0</v>
      </c>
      <c r="AQ76">
        <v>0</v>
      </c>
      <c r="AR76">
        <v>6.0357585330246479</v>
      </c>
      <c r="AS76">
        <v>73</v>
      </c>
      <c r="BE76" s="2">
        <v>73</v>
      </c>
      <c r="BF76">
        <v>8.4304222956108106</v>
      </c>
      <c r="BG76">
        <v>1</v>
      </c>
      <c r="BH76">
        <v>0</v>
      </c>
      <c r="BI76">
        <v>0</v>
      </c>
      <c r="BJ76">
        <v>0</v>
      </c>
      <c r="BK76">
        <v>0</v>
      </c>
      <c r="BL76">
        <v>1</v>
      </c>
      <c r="BM76">
        <v>0</v>
      </c>
      <c r="BN76">
        <v>0</v>
      </c>
      <c r="BO76">
        <v>0</v>
      </c>
      <c r="BP76">
        <v>0</v>
      </c>
      <c r="BQ76">
        <v>0</v>
      </c>
      <c r="BR76">
        <v>0</v>
      </c>
      <c r="BS76">
        <v>0</v>
      </c>
      <c r="BT76">
        <v>4.4841753486849019</v>
      </c>
      <c r="BU76">
        <v>73</v>
      </c>
      <c r="CG76" s="2">
        <v>73</v>
      </c>
      <c r="CH76">
        <v>8.4304222956108106</v>
      </c>
      <c r="CI76">
        <v>1</v>
      </c>
      <c r="CJ76">
        <v>0</v>
      </c>
      <c r="CK76">
        <v>0</v>
      </c>
      <c r="CL76">
        <v>0</v>
      </c>
      <c r="CM76">
        <v>0</v>
      </c>
      <c r="CN76">
        <v>1</v>
      </c>
      <c r="CO76">
        <v>0</v>
      </c>
      <c r="CP76">
        <v>0</v>
      </c>
      <c r="CQ76">
        <v>0</v>
      </c>
      <c r="CR76">
        <v>0</v>
      </c>
      <c r="CS76">
        <v>7.8295196142544112</v>
      </c>
      <c r="CT76">
        <v>6.0357585330246479</v>
      </c>
      <c r="CU76">
        <v>4.4841753486849019</v>
      </c>
      <c r="CV76">
        <v>73</v>
      </c>
    </row>
    <row r="77" spans="1:100" x14ac:dyDescent="0.2">
      <c r="A77" s="2">
        <v>74</v>
      </c>
      <c r="B77">
        <v>8.563241583789754</v>
      </c>
      <c r="C77">
        <v>1</v>
      </c>
      <c r="D77">
        <v>0</v>
      </c>
      <c r="E77">
        <v>0</v>
      </c>
      <c r="F77">
        <v>0</v>
      </c>
      <c r="G77">
        <v>0</v>
      </c>
      <c r="H77">
        <v>1</v>
      </c>
      <c r="I77">
        <v>0</v>
      </c>
      <c r="J77">
        <v>0</v>
      </c>
      <c r="K77">
        <v>0</v>
      </c>
      <c r="L77">
        <v>0</v>
      </c>
      <c r="M77">
        <v>0</v>
      </c>
      <c r="N77">
        <v>0</v>
      </c>
      <c r="O77">
        <v>0</v>
      </c>
      <c r="P77">
        <v>7.8380460735786963</v>
      </c>
      <c r="Q77">
        <v>74</v>
      </c>
      <c r="S77" t="s">
        <v>1119</v>
      </c>
      <c r="T77">
        <v>0.17698852271228432</v>
      </c>
      <c r="AC77" s="2">
        <v>74</v>
      </c>
      <c r="AD77">
        <v>8.563241583789754</v>
      </c>
      <c r="AE77">
        <v>1</v>
      </c>
      <c r="AF77">
        <v>0</v>
      </c>
      <c r="AG77">
        <v>0</v>
      </c>
      <c r="AH77">
        <v>0</v>
      </c>
      <c r="AI77">
        <v>0</v>
      </c>
      <c r="AJ77">
        <v>1</v>
      </c>
      <c r="AK77">
        <v>0</v>
      </c>
      <c r="AL77">
        <v>0</v>
      </c>
      <c r="AM77">
        <v>0</v>
      </c>
      <c r="AN77">
        <v>0</v>
      </c>
      <c r="AO77">
        <v>0</v>
      </c>
      <c r="AP77">
        <v>0</v>
      </c>
      <c r="AQ77">
        <v>0</v>
      </c>
      <c r="AR77">
        <v>6.044221686768191</v>
      </c>
      <c r="AS77">
        <v>74</v>
      </c>
      <c r="BE77" s="2">
        <v>74</v>
      </c>
      <c r="BF77">
        <v>8.563241583789754</v>
      </c>
      <c r="BG77">
        <v>1</v>
      </c>
      <c r="BH77">
        <v>0</v>
      </c>
      <c r="BI77">
        <v>0</v>
      </c>
      <c r="BJ77">
        <v>0</v>
      </c>
      <c r="BK77">
        <v>0</v>
      </c>
      <c r="BL77">
        <v>1</v>
      </c>
      <c r="BM77">
        <v>0</v>
      </c>
      <c r="BN77">
        <v>0</v>
      </c>
      <c r="BO77">
        <v>0</v>
      </c>
      <c r="BP77">
        <v>0</v>
      </c>
      <c r="BQ77">
        <v>0</v>
      </c>
      <c r="BR77">
        <v>0</v>
      </c>
      <c r="BS77">
        <v>0</v>
      </c>
      <c r="BT77">
        <v>4.4892105676139815</v>
      </c>
      <c r="BU77">
        <v>74</v>
      </c>
      <c r="CG77" s="2">
        <v>74</v>
      </c>
      <c r="CH77">
        <v>8.563241583789754</v>
      </c>
      <c r="CI77">
        <v>1</v>
      </c>
      <c r="CJ77">
        <v>0</v>
      </c>
      <c r="CK77">
        <v>0</v>
      </c>
      <c r="CL77">
        <v>0</v>
      </c>
      <c r="CM77">
        <v>0</v>
      </c>
      <c r="CN77">
        <v>1</v>
      </c>
      <c r="CO77">
        <v>0</v>
      </c>
      <c r="CP77">
        <v>0</v>
      </c>
      <c r="CQ77">
        <v>0</v>
      </c>
      <c r="CR77">
        <v>0</v>
      </c>
      <c r="CS77">
        <v>7.8380460735786963</v>
      </c>
      <c r="CT77">
        <v>6.044221686768191</v>
      </c>
      <c r="CU77">
        <v>4.4892105676139815</v>
      </c>
      <c r="CV77">
        <v>74</v>
      </c>
    </row>
    <row r="78" spans="1:100" ht="17" thickBot="1" x14ac:dyDescent="0.25">
      <c r="A78" s="2">
        <v>75</v>
      </c>
      <c r="B78">
        <v>8.4568218965668116</v>
      </c>
      <c r="C78">
        <v>1</v>
      </c>
      <c r="D78">
        <v>0</v>
      </c>
      <c r="E78">
        <v>0</v>
      </c>
      <c r="F78">
        <v>0</v>
      </c>
      <c r="G78">
        <v>0</v>
      </c>
      <c r="H78">
        <v>0</v>
      </c>
      <c r="I78">
        <v>1</v>
      </c>
      <c r="J78">
        <v>0</v>
      </c>
      <c r="K78">
        <v>0</v>
      </c>
      <c r="L78">
        <v>0</v>
      </c>
      <c r="M78">
        <v>0</v>
      </c>
      <c r="N78">
        <v>0</v>
      </c>
      <c r="O78">
        <v>0</v>
      </c>
      <c r="P78">
        <v>7.8465846305416997</v>
      </c>
      <c r="Q78">
        <v>75</v>
      </c>
      <c r="S78" s="4" t="s">
        <v>1120</v>
      </c>
      <c r="T78" s="4">
        <v>864</v>
      </c>
      <c r="AC78" s="2">
        <v>75</v>
      </c>
      <c r="AD78">
        <v>8.4568218965668116</v>
      </c>
      <c r="AE78">
        <v>1</v>
      </c>
      <c r="AF78">
        <v>0</v>
      </c>
      <c r="AG78">
        <v>0</v>
      </c>
      <c r="AH78">
        <v>0</v>
      </c>
      <c r="AI78">
        <v>0</v>
      </c>
      <c r="AJ78">
        <v>0</v>
      </c>
      <c r="AK78">
        <v>1</v>
      </c>
      <c r="AL78">
        <v>0</v>
      </c>
      <c r="AM78">
        <v>0</v>
      </c>
      <c r="AN78">
        <v>0</v>
      </c>
      <c r="AO78">
        <v>0</v>
      </c>
      <c r="AP78">
        <v>0</v>
      </c>
      <c r="AQ78">
        <v>0</v>
      </c>
      <c r="AR78">
        <v>6.0526973828655821</v>
      </c>
      <c r="AS78">
        <v>75</v>
      </c>
      <c r="BE78" s="2">
        <v>75</v>
      </c>
      <c r="BF78">
        <v>8.4568218965668116</v>
      </c>
      <c r="BG78">
        <v>1</v>
      </c>
      <c r="BH78">
        <v>0</v>
      </c>
      <c r="BI78">
        <v>0</v>
      </c>
      <c r="BJ78">
        <v>0</v>
      </c>
      <c r="BK78">
        <v>0</v>
      </c>
      <c r="BL78">
        <v>0</v>
      </c>
      <c r="BM78">
        <v>1</v>
      </c>
      <c r="BN78">
        <v>0</v>
      </c>
      <c r="BO78">
        <v>0</v>
      </c>
      <c r="BP78">
        <v>0</v>
      </c>
      <c r="BQ78">
        <v>0</v>
      </c>
      <c r="BR78">
        <v>0</v>
      </c>
      <c r="BS78">
        <v>0</v>
      </c>
      <c r="BT78">
        <v>4.494270533466306</v>
      </c>
      <c r="BU78">
        <v>75</v>
      </c>
      <c r="CG78" s="2">
        <v>75</v>
      </c>
      <c r="CH78">
        <v>8.4568218965668116</v>
      </c>
      <c r="CI78">
        <v>1</v>
      </c>
      <c r="CJ78">
        <v>0</v>
      </c>
      <c r="CK78">
        <v>0</v>
      </c>
      <c r="CL78">
        <v>0</v>
      </c>
      <c r="CM78">
        <v>0</v>
      </c>
      <c r="CN78">
        <v>0</v>
      </c>
      <c r="CO78">
        <v>1</v>
      </c>
      <c r="CP78">
        <v>0</v>
      </c>
      <c r="CQ78">
        <v>0</v>
      </c>
      <c r="CR78">
        <v>0</v>
      </c>
      <c r="CS78">
        <v>7.8465846305416997</v>
      </c>
      <c r="CT78">
        <v>6.0526973828655821</v>
      </c>
      <c r="CU78">
        <v>4.494270533466306</v>
      </c>
      <c r="CV78">
        <v>75</v>
      </c>
    </row>
    <row r="79" spans="1:100" x14ac:dyDescent="0.2">
      <c r="A79" s="2">
        <v>76</v>
      </c>
      <c r="B79">
        <v>8.4633131530574754</v>
      </c>
      <c r="C79">
        <v>1</v>
      </c>
      <c r="D79">
        <v>0</v>
      </c>
      <c r="E79">
        <v>0</v>
      </c>
      <c r="F79">
        <v>0</v>
      </c>
      <c r="G79">
        <v>0</v>
      </c>
      <c r="H79">
        <v>0</v>
      </c>
      <c r="I79">
        <v>1</v>
      </c>
      <c r="J79">
        <v>0</v>
      </c>
      <c r="K79">
        <v>0</v>
      </c>
      <c r="L79">
        <v>0</v>
      </c>
      <c r="M79">
        <v>0</v>
      </c>
      <c r="N79">
        <v>0</v>
      </c>
      <c r="O79">
        <v>0</v>
      </c>
      <c r="P79">
        <v>7.8551351991934553</v>
      </c>
      <c r="Q79">
        <v>76</v>
      </c>
      <c r="AC79" s="2">
        <v>76</v>
      </c>
      <c r="AD79">
        <v>8.4633131530574754</v>
      </c>
      <c r="AE79">
        <v>1</v>
      </c>
      <c r="AF79">
        <v>0</v>
      </c>
      <c r="AG79">
        <v>0</v>
      </c>
      <c r="AH79">
        <v>0</v>
      </c>
      <c r="AI79">
        <v>0</v>
      </c>
      <c r="AJ79">
        <v>0</v>
      </c>
      <c r="AK79">
        <v>1</v>
      </c>
      <c r="AL79">
        <v>0</v>
      </c>
      <c r="AM79">
        <v>0</v>
      </c>
      <c r="AN79">
        <v>0</v>
      </c>
      <c r="AO79">
        <v>0</v>
      </c>
      <c r="AP79">
        <v>0</v>
      </c>
      <c r="AQ79">
        <v>0</v>
      </c>
      <c r="AR79">
        <v>6.0611855338094678</v>
      </c>
      <c r="AS79">
        <v>76</v>
      </c>
      <c r="BE79" s="2">
        <v>76</v>
      </c>
      <c r="BF79">
        <v>8.4633131530574754</v>
      </c>
      <c r="BG79">
        <v>1</v>
      </c>
      <c r="BH79">
        <v>0</v>
      </c>
      <c r="BI79">
        <v>0</v>
      </c>
      <c r="BJ79">
        <v>0</v>
      </c>
      <c r="BK79">
        <v>0</v>
      </c>
      <c r="BL79">
        <v>0</v>
      </c>
      <c r="BM79">
        <v>1</v>
      </c>
      <c r="BN79">
        <v>0</v>
      </c>
      <c r="BO79">
        <v>0</v>
      </c>
      <c r="BP79">
        <v>0</v>
      </c>
      <c r="BQ79">
        <v>0</v>
      </c>
      <c r="BR79">
        <v>0</v>
      </c>
      <c r="BS79">
        <v>0</v>
      </c>
      <c r="BT79">
        <v>4.4993552420451834</v>
      </c>
      <c r="BU79">
        <v>76</v>
      </c>
      <c r="CG79" s="2">
        <v>76</v>
      </c>
      <c r="CH79">
        <v>8.4633131530574754</v>
      </c>
      <c r="CI79">
        <v>1</v>
      </c>
      <c r="CJ79">
        <v>0</v>
      </c>
      <c r="CK79">
        <v>0</v>
      </c>
      <c r="CL79">
        <v>0</v>
      </c>
      <c r="CM79">
        <v>0</v>
      </c>
      <c r="CN79">
        <v>0</v>
      </c>
      <c r="CO79">
        <v>1</v>
      </c>
      <c r="CP79">
        <v>0</v>
      </c>
      <c r="CQ79">
        <v>0</v>
      </c>
      <c r="CR79">
        <v>0</v>
      </c>
      <c r="CS79">
        <v>7.8551351991934553</v>
      </c>
      <c r="CT79">
        <v>6.0611855338094678</v>
      </c>
      <c r="CU79">
        <v>4.4993552420451834</v>
      </c>
      <c r="CV79">
        <v>76</v>
      </c>
    </row>
    <row r="80" spans="1:100" ht="17" thickBot="1" x14ac:dyDescent="0.25">
      <c r="A80" s="2">
        <v>77</v>
      </c>
      <c r="B80">
        <v>8.4618340454757703</v>
      </c>
      <c r="C80">
        <v>1</v>
      </c>
      <c r="D80">
        <v>0</v>
      </c>
      <c r="E80">
        <v>0</v>
      </c>
      <c r="F80">
        <v>0</v>
      </c>
      <c r="G80">
        <v>0</v>
      </c>
      <c r="H80">
        <v>0</v>
      </c>
      <c r="I80">
        <v>1</v>
      </c>
      <c r="J80">
        <v>0</v>
      </c>
      <c r="K80">
        <v>0</v>
      </c>
      <c r="L80">
        <v>0</v>
      </c>
      <c r="M80">
        <v>0</v>
      </c>
      <c r="N80">
        <v>0</v>
      </c>
      <c r="O80">
        <v>0</v>
      </c>
      <c r="P80">
        <v>7.8636976939200096</v>
      </c>
      <c r="Q80">
        <v>77</v>
      </c>
      <c r="S80" t="s">
        <v>1121</v>
      </c>
      <c r="AC80" s="2">
        <v>77</v>
      </c>
      <c r="AD80">
        <v>8.4618340454757703</v>
      </c>
      <c r="AE80">
        <v>1</v>
      </c>
      <c r="AF80">
        <v>0</v>
      </c>
      <c r="AG80">
        <v>0</v>
      </c>
      <c r="AH80">
        <v>0</v>
      </c>
      <c r="AI80">
        <v>0</v>
      </c>
      <c r="AJ80">
        <v>0</v>
      </c>
      <c r="AK80">
        <v>1</v>
      </c>
      <c r="AL80">
        <v>0</v>
      </c>
      <c r="AM80">
        <v>0</v>
      </c>
      <c r="AN80">
        <v>0</v>
      </c>
      <c r="AO80">
        <v>0</v>
      </c>
      <c r="AP80">
        <v>0</v>
      </c>
      <c r="AQ80">
        <v>0</v>
      </c>
      <c r="AR80">
        <v>6.069686052397322</v>
      </c>
      <c r="AS80">
        <v>77</v>
      </c>
      <c r="BE80" s="2">
        <v>77</v>
      </c>
      <c r="BF80">
        <v>8.4618340454757703</v>
      </c>
      <c r="BG80">
        <v>1</v>
      </c>
      <c r="BH80">
        <v>0</v>
      </c>
      <c r="BI80">
        <v>0</v>
      </c>
      <c r="BJ80">
        <v>0</v>
      </c>
      <c r="BK80">
        <v>0</v>
      </c>
      <c r="BL80">
        <v>0</v>
      </c>
      <c r="BM80">
        <v>1</v>
      </c>
      <c r="BN80">
        <v>0</v>
      </c>
      <c r="BO80">
        <v>0</v>
      </c>
      <c r="BP80">
        <v>0</v>
      </c>
      <c r="BQ80">
        <v>0</v>
      </c>
      <c r="BR80">
        <v>0</v>
      </c>
      <c r="BS80">
        <v>0</v>
      </c>
      <c r="BT80">
        <v>4.5044646879304837</v>
      </c>
      <c r="BU80">
        <v>77</v>
      </c>
      <c r="CG80" s="2">
        <v>77</v>
      </c>
      <c r="CH80">
        <v>8.4618340454757703</v>
      </c>
      <c r="CI80">
        <v>1</v>
      </c>
      <c r="CJ80">
        <v>0</v>
      </c>
      <c r="CK80">
        <v>0</v>
      </c>
      <c r="CL80">
        <v>0</v>
      </c>
      <c r="CM80">
        <v>0</v>
      </c>
      <c r="CN80">
        <v>0</v>
      </c>
      <c r="CO80">
        <v>1</v>
      </c>
      <c r="CP80">
        <v>0</v>
      </c>
      <c r="CQ80">
        <v>0</v>
      </c>
      <c r="CR80">
        <v>0</v>
      </c>
      <c r="CS80">
        <v>7.8636976939200096</v>
      </c>
      <c r="CT80">
        <v>6.069686052397322</v>
      </c>
      <c r="CU80">
        <v>4.5044646879304837</v>
      </c>
      <c r="CV80">
        <v>77</v>
      </c>
    </row>
    <row r="81" spans="1:100" x14ac:dyDescent="0.2">
      <c r="A81" s="2">
        <v>78</v>
      </c>
      <c r="B81">
        <v>8.6917775257210437</v>
      </c>
      <c r="C81">
        <v>1</v>
      </c>
      <c r="D81">
        <v>0</v>
      </c>
      <c r="E81">
        <v>0</v>
      </c>
      <c r="F81">
        <v>0</v>
      </c>
      <c r="G81">
        <v>0</v>
      </c>
      <c r="H81">
        <v>0</v>
      </c>
      <c r="I81">
        <v>1</v>
      </c>
      <c r="J81">
        <v>0</v>
      </c>
      <c r="K81">
        <v>0</v>
      </c>
      <c r="L81">
        <v>0</v>
      </c>
      <c r="M81">
        <v>0</v>
      </c>
      <c r="N81">
        <v>0</v>
      </c>
      <c r="O81">
        <v>0</v>
      </c>
      <c r="P81">
        <v>7.8722720294434323</v>
      </c>
      <c r="Q81">
        <v>78</v>
      </c>
      <c r="S81" s="1"/>
      <c r="T81" s="1" t="s">
        <v>1122</v>
      </c>
      <c r="U81" s="1" t="s">
        <v>1123</v>
      </c>
      <c r="V81" s="1" t="s">
        <v>1124</v>
      </c>
      <c r="W81" s="1" t="s">
        <v>1125</v>
      </c>
      <c r="X81" s="1" t="s">
        <v>1126</v>
      </c>
      <c r="AC81" s="2">
        <v>78</v>
      </c>
      <c r="AD81">
        <v>8.6917775257210437</v>
      </c>
      <c r="AE81">
        <v>1</v>
      </c>
      <c r="AF81">
        <v>0</v>
      </c>
      <c r="AG81">
        <v>0</v>
      </c>
      <c r="AH81">
        <v>0</v>
      </c>
      <c r="AI81">
        <v>0</v>
      </c>
      <c r="AJ81">
        <v>0</v>
      </c>
      <c r="AK81">
        <v>1</v>
      </c>
      <c r="AL81">
        <v>0</v>
      </c>
      <c r="AM81">
        <v>0</v>
      </c>
      <c r="AN81">
        <v>0</v>
      </c>
      <c r="AO81">
        <v>0</v>
      </c>
      <c r="AP81">
        <v>0</v>
      </c>
      <c r="AQ81">
        <v>0</v>
      </c>
      <c r="AR81">
        <v>6.0781988517345731</v>
      </c>
      <c r="AS81">
        <v>78</v>
      </c>
      <c r="BE81" s="2">
        <v>78</v>
      </c>
      <c r="BF81">
        <v>8.6917775257210437</v>
      </c>
      <c r="BG81">
        <v>1</v>
      </c>
      <c r="BH81">
        <v>0</v>
      </c>
      <c r="BI81">
        <v>0</v>
      </c>
      <c r="BJ81">
        <v>0</v>
      </c>
      <c r="BK81">
        <v>0</v>
      </c>
      <c r="BL81">
        <v>0</v>
      </c>
      <c r="BM81">
        <v>1</v>
      </c>
      <c r="BN81">
        <v>0</v>
      </c>
      <c r="BO81">
        <v>0</v>
      </c>
      <c r="BP81">
        <v>0</v>
      </c>
      <c r="BQ81">
        <v>0</v>
      </c>
      <c r="BR81">
        <v>0</v>
      </c>
      <c r="BS81">
        <v>0</v>
      </c>
      <c r="BT81">
        <v>4.5095988644797051</v>
      </c>
      <c r="BU81">
        <v>78</v>
      </c>
      <c r="CG81" s="2">
        <v>78</v>
      </c>
      <c r="CH81">
        <v>8.6917775257210437</v>
      </c>
      <c r="CI81">
        <v>1</v>
      </c>
      <c r="CJ81">
        <v>0</v>
      </c>
      <c r="CK81">
        <v>0</v>
      </c>
      <c r="CL81">
        <v>0</v>
      </c>
      <c r="CM81">
        <v>0</v>
      </c>
      <c r="CN81">
        <v>0</v>
      </c>
      <c r="CO81">
        <v>1</v>
      </c>
      <c r="CP81">
        <v>0</v>
      </c>
      <c r="CQ81">
        <v>0</v>
      </c>
      <c r="CR81">
        <v>0</v>
      </c>
      <c r="CS81">
        <v>7.8722720294434323</v>
      </c>
      <c r="CT81">
        <v>6.0781988517345731</v>
      </c>
      <c r="CU81">
        <v>4.5095988644797051</v>
      </c>
      <c r="CV81">
        <v>78</v>
      </c>
    </row>
    <row r="82" spans="1:100" x14ac:dyDescent="0.2">
      <c r="A82" s="2">
        <v>79</v>
      </c>
      <c r="B82">
        <v>8.6130312119963346</v>
      </c>
      <c r="C82">
        <v>1</v>
      </c>
      <c r="D82">
        <v>0</v>
      </c>
      <c r="E82">
        <v>0</v>
      </c>
      <c r="F82">
        <v>0</v>
      </c>
      <c r="G82">
        <v>0</v>
      </c>
      <c r="H82">
        <v>0</v>
      </c>
      <c r="I82">
        <v>0</v>
      </c>
      <c r="J82">
        <v>1</v>
      </c>
      <c r="K82">
        <v>0</v>
      </c>
      <c r="L82">
        <v>0</v>
      </c>
      <c r="M82">
        <v>0</v>
      </c>
      <c r="N82">
        <v>0</v>
      </c>
      <c r="O82">
        <v>0</v>
      </c>
      <c r="P82">
        <v>7.8808581208228929</v>
      </c>
      <c r="Q82">
        <v>79</v>
      </c>
      <c r="S82" t="s">
        <v>1127</v>
      </c>
      <c r="T82">
        <v>15</v>
      </c>
      <c r="U82">
        <v>1092.549964704285</v>
      </c>
      <c r="V82">
        <v>72.836664313618996</v>
      </c>
      <c r="W82">
        <v>2325.1974589437018</v>
      </c>
      <c r="X82">
        <v>0</v>
      </c>
      <c r="AC82" s="2">
        <v>79</v>
      </c>
      <c r="AD82">
        <v>8.6130312119963346</v>
      </c>
      <c r="AE82">
        <v>1</v>
      </c>
      <c r="AF82">
        <v>0</v>
      </c>
      <c r="AG82">
        <v>0</v>
      </c>
      <c r="AH82">
        <v>0</v>
      </c>
      <c r="AI82">
        <v>0</v>
      </c>
      <c r="AJ82">
        <v>0</v>
      </c>
      <c r="AK82">
        <v>0</v>
      </c>
      <c r="AL82">
        <v>1</v>
      </c>
      <c r="AM82">
        <v>0</v>
      </c>
      <c r="AN82">
        <v>0</v>
      </c>
      <c r="AO82">
        <v>0</v>
      </c>
      <c r="AP82">
        <v>0</v>
      </c>
      <c r="AQ82">
        <v>0</v>
      </c>
      <c r="AR82">
        <v>6.0867238452382351</v>
      </c>
      <c r="AS82">
        <v>79</v>
      </c>
      <c r="BE82" s="2">
        <v>79</v>
      </c>
      <c r="BF82">
        <v>8.6130312119963346</v>
      </c>
      <c r="BG82">
        <v>1</v>
      </c>
      <c r="BH82">
        <v>0</v>
      </c>
      <c r="BI82">
        <v>0</v>
      </c>
      <c r="BJ82">
        <v>0</v>
      </c>
      <c r="BK82">
        <v>0</v>
      </c>
      <c r="BL82">
        <v>0</v>
      </c>
      <c r="BM82">
        <v>0</v>
      </c>
      <c r="BN82">
        <v>1</v>
      </c>
      <c r="BO82">
        <v>0</v>
      </c>
      <c r="BP82">
        <v>0</v>
      </c>
      <c r="BQ82">
        <v>0</v>
      </c>
      <c r="BR82">
        <v>0</v>
      </c>
      <c r="BS82">
        <v>0</v>
      </c>
      <c r="BT82">
        <v>4.5147577638292962</v>
      </c>
      <c r="BU82">
        <v>79</v>
      </c>
      <c r="CG82" s="2">
        <v>79</v>
      </c>
      <c r="CH82">
        <v>8.6130312119963346</v>
      </c>
      <c r="CI82">
        <v>1</v>
      </c>
      <c r="CJ82">
        <v>0</v>
      </c>
      <c r="CK82">
        <v>0</v>
      </c>
      <c r="CL82">
        <v>0</v>
      </c>
      <c r="CM82">
        <v>0</v>
      </c>
      <c r="CN82">
        <v>0</v>
      </c>
      <c r="CO82">
        <v>0</v>
      </c>
      <c r="CP82">
        <v>1</v>
      </c>
      <c r="CQ82">
        <v>0</v>
      </c>
      <c r="CR82">
        <v>0</v>
      </c>
      <c r="CS82">
        <v>7.8808581208228929</v>
      </c>
      <c r="CT82">
        <v>6.0867238452382351</v>
      </c>
      <c r="CU82">
        <v>4.5147577638292962</v>
      </c>
      <c r="CV82">
        <v>79</v>
      </c>
    </row>
    <row r="83" spans="1:100" x14ac:dyDescent="0.2">
      <c r="A83" s="2">
        <v>80</v>
      </c>
      <c r="B83">
        <v>8.5973365018347572</v>
      </c>
      <c r="C83">
        <v>1</v>
      </c>
      <c r="D83">
        <v>0</v>
      </c>
      <c r="E83">
        <v>0</v>
      </c>
      <c r="F83">
        <v>0</v>
      </c>
      <c r="G83">
        <v>0</v>
      </c>
      <c r="H83">
        <v>0</v>
      </c>
      <c r="I83">
        <v>0</v>
      </c>
      <c r="J83">
        <v>1</v>
      </c>
      <c r="K83">
        <v>0</v>
      </c>
      <c r="L83">
        <v>0</v>
      </c>
      <c r="M83">
        <v>0</v>
      </c>
      <c r="N83">
        <v>0</v>
      </c>
      <c r="O83">
        <v>0</v>
      </c>
      <c r="P83">
        <v>7.8894558834564412</v>
      </c>
      <c r="Q83">
        <v>80</v>
      </c>
      <c r="S83" t="s">
        <v>1128</v>
      </c>
      <c r="T83">
        <v>848</v>
      </c>
      <c r="U83">
        <v>26.563546721751511</v>
      </c>
      <c r="V83">
        <v>3.1324937171876781E-2</v>
      </c>
      <c r="AC83" s="2">
        <v>80</v>
      </c>
      <c r="AD83">
        <v>8.5973365018347572</v>
      </c>
      <c r="AE83">
        <v>1</v>
      </c>
      <c r="AF83">
        <v>0</v>
      </c>
      <c r="AG83">
        <v>0</v>
      </c>
      <c r="AH83">
        <v>0</v>
      </c>
      <c r="AI83">
        <v>0</v>
      </c>
      <c r="AJ83">
        <v>0</v>
      </c>
      <c r="AK83">
        <v>0</v>
      </c>
      <c r="AL83">
        <v>1</v>
      </c>
      <c r="AM83">
        <v>0</v>
      </c>
      <c r="AN83">
        <v>0</v>
      </c>
      <c r="AO83">
        <v>0</v>
      </c>
      <c r="AP83">
        <v>0</v>
      </c>
      <c r="AQ83">
        <v>0</v>
      </c>
      <c r="AR83">
        <v>6.0952609466407521</v>
      </c>
      <c r="AS83">
        <v>80</v>
      </c>
      <c r="BE83" s="2">
        <v>80</v>
      </c>
      <c r="BF83">
        <v>8.5973365018347572</v>
      </c>
      <c r="BG83">
        <v>1</v>
      </c>
      <c r="BH83">
        <v>0</v>
      </c>
      <c r="BI83">
        <v>0</v>
      </c>
      <c r="BJ83">
        <v>0</v>
      </c>
      <c r="BK83">
        <v>0</v>
      </c>
      <c r="BL83">
        <v>0</v>
      </c>
      <c r="BM83">
        <v>0</v>
      </c>
      <c r="BN83">
        <v>1</v>
      </c>
      <c r="BO83">
        <v>0</v>
      </c>
      <c r="BP83">
        <v>0</v>
      </c>
      <c r="BQ83">
        <v>0</v>
      </c>
      <c r="BR83">
        <v>0</v>
      </c>
      <c r="BS83">
        <v>0</v>
      </c>
      <c r="BT83">
        <v>4.5199413768962025</v>
      </c>
      <c r="BU83">
        <v>80</v>
      </c>
      <c r="CG83" s="2">
        <v>80</v>
      </c>
      <c r="CH83">
        <v>8.5973365018347572</v>
      </c>
      <c r="CI83">
        <v>1</v>
      </c>
      <c r="CJ83">
        <v>0</v>
      </c>
      <c r="CK83">
        <v>0</v>
      </c>
      <c r="CL83">
        <v>0</v>
      </c>
      <c r="CM83">
        <v>0</v>
      </c>
      <c r="CN83">
        <v>0</v>
      </c>
      <c r="CO83">
        <v>0</v>
      </c>
      <c r="CP83">
        <v>1</v>
      </c>
      <c r="CQ83">
        <v>0</v>
      </c>
      <c r="CR83">
        <v>0</v>
      </c>
      <c r="CS83">
        <v>7.8894558834564412</v>
      </c>
      <c r="CT83">
        <v>6.0952609466407521</v>
      </c>
      <c r="CU83">
        <v>4.5199413768962025</v>
      </c>
      <c r="CV83">
        <v>80</v>
      </c>
    </row>
    <row r="84" spans="1:100" ht="17" thickBot="1" x14ac:dyDescent="0.25">
      <c r="A84" s="2">
        <v>81</v>
      </c>
      <c r="B84">
        <v>9.0314708571855533</v>
      </c>
      <c r="C84">
        <v>1</v>
      </c>
      <c r="D84">
        <v>0</v>
      </c>
      <c r="E84">
        <v>0</v>
      </c>
      <c r="F84">
        <v>0</v>
      </c>
      <c r="G84">
        <v>0</v>
      </c>
      <c r="H84">
        <v>0</v>
      </c>
      <c r="I84">
        <v>0</v>
      </c>
      <c r="J84">
        <v>1</v>
      </c>
      <c r="K84">
        <v>0</v>
      </c>
      <c r="L84">
        <v>0</v>
      </c>
      <c r="M84">
        <v>0</v>
      </c>
      <c r="N84">
        <v>0</v>
      </c>
      <c r="O84">
        <v>0</v>
      </c>
      <c r="P84">
        <v>7.8980652330832521</v>
      </c>
      <c r="Q84">
        <v>81</v>
      </c>
      <c r="S84" s="4" t="s">
        <v>1129</v>
      </c>
      <c r="T84" s="4">
        <v>863</v>
      </c>
      <c r="U84" s="4">
        <v>1119.1135114260364</v>
      </c>
      <c r="V84" s="4"/>
      <c r="W84" s="4"/>
      <c r="X84" s="4"/>
      <c r="AC84" s="2">
        <v>81</v>
      </c>
      <c r="AD84">
        <v>9.0314708571855533</v>
      </c>
      <c r="AE84">
        <v>1</v>
      </c>
      <c r="AF84">
        <v>0</v>
      </c>
      <c r="AG84">
        <v>0</v>
      </c>
      <c r="AH84">
        <v>0</v>
      </c>
      <c r="AI84">
        <v>0</v>
      </c>
      <c r="AJ84">
        <v>0</v>
      </c>
      <c r="AK84">
        <v>0</v>
      </c>
      <c r="AL84">
        <v>1</v>
      </c>
      <c r="AM84">
        <v>0</v>
      </c>
      <c r="AN84">
        <v>0</v>
      </c>
      <c r="AO84">
        <v>0</v>
      </c>
      <c r="AP84">
        <v>0</v>
      </c>
      <c r="AQ84">
        <v>0</v>
      </c>
      <c r="AR84">
        <v>6.103810069993882</v>
      </c>
      <c r="AS84">
        <v>81</v>
      </c>
      <c r="BE84" s="2">
        <v>81</v>
      </c>
      <c r="BF84">
        <v>9.0314708571855533</v>
      </c>
      <c r="BG84">
        <v>1</v>
      </c>
      <c r="BH84">
        <v>0</v>
      </c>
      <c r="BI84">
        <v>0</v>
      </c>
      <c r="BJ84">
        <v>0</v>
      </c>
      <c r="BK84">
        <v>0</v>
      </c>
      <c r="BL84">
        <v>0</v>
      </c>
      <c r="BM84">
        <v>0</v>
      </c>
      <c r="BN84">
        <v>1</v>
      </c>
      <c r="BO84">
        <v>0</v>
      </c>
      <c r="BP84">
        <v>0</v>
      </c>
      <c r="BQ84">
        <v>0</v>
      </c>
      <c r="BR84">
        <v>0</v>
      </c>
      <c r="BS84">
        <v>0</v>
      </c>
      <c r="BT84">
        <v>5.9873127873540346</v>
      </c>
      <c r="BU84">
        <v>81</v>
      </c>
      <c r="CG84" s="2">
        <v>81</v>
      </c>
      <c r="CH84">
        <v>9.0314708571855533</v>
      </c>
      <c r="CI84">
        <v>1</v>
      </c>
      <c r="CJ84">
        <v>0</v>
      </c>
      <c r="CK84">
        <v>0</v>
      </c>
      <c r="CL84">
        <v>0</v>
      </c>
      <c r="CM84">
        <v>0</v>
      </c>
      <c r="CN84">
        <v>0</v>
      </c>
      <c r="CO84">
        <v>0</v>
      </c>
      <c r="CP84">
        <v>1</v>
      </c>
      <c r="CQ84">
        <v>0</v>
      </c>
      <c r="CR84">
        <v>0</v>
      </c>
      <c r="CS84">
        <v>7.8980652330832521</v>
      </c>
      <c r="CT84">
        <v>6.103810069993882</v>
      </c>
      <c r="CU84">
        <v>5.9873127873540346</v>
      </c>
      <c r="CV84">
        <v>81</v>
      </c>
    </row>
    <row r="85" spans="1:100" ht="17" thickBot="1" x14ac:dyDescent="0.25">
      <c r="A85" s="2">
        <v>82</v>
      </c>
      <c r="B85">
        <v>9.029851973978964</v>
      </c>
      <c r="C85">
        <v>1</v>
      </c>
      <c r="D85">
        <v>0</v>
      </c>
      <c r="E85">
        <v>0</v>
      </c>
      <c r="F85">
        <v>0</v>
      </c>
      <c r="G85">
        <v>0</v>
      </c>
      <c r="H85">
        <v>0</v>
      </c>
      <c r="I85">
        <v>0</v>
      </c>
      <c r="J85">
        <v>1</v>
      </c>
      <c r="K85">
        <v>0</v>
      </c>
      <c r="L85">
        <v>0</v>
      </c>
      <c r="M85">
        <v>0</v>
      </c>
      <c r="N85">
        <v>0</v>
      </c>
      <c r="O85">
        <v>0</v>
      </c>
      <c r="P85">
        <v>7.9066860857861592</v>
      </c>
      <c r="Q85">
        <v>82</v>
      </c>
      <c r="AC85" s="2">
        <v>82</v>
      </c>
      <c r="AD85">
        <v>9.029851973978964</v>
      </c>
      <c r="AE85">
        <v>1</v>
      </c>
      <c r="AF85">
        <v>0</v>
      </c>
      <c r="AG85">
        <v>0</v>
      </c>
      <c r="AH85">
        <v>0</v>
      </c>
      <c r="AI85">
        <v>0</v>
      </c>
      <c r="AJ85">
        <v>0</v>
      </c>
      <c r="AK85">
        <v>0</v>
      </c>
      <c r="AL85">
        <v>1</v>
      </c>
      <c r="AM85">
        <v>0</v>
      </c>
      <c r="AN85">
        <v>0</v>
      </c>
      <c r="AO85">
        <v>0</v>
      </c>
      <c r="AP85">
        <v>0</v>
      </c>
      <c r="AQ85">
        <v>0</v>
      </c>
      <c r="AR85">
        <v>6.112371129672562</v>
      </c>
      <c r="AS85">
        <v>82</v>
      </c>
      <c r="BE85" s="2">
        <v>82</v>
      </c>
      <c r="BF85">
        <v>9.029851973978964</v>
      </c>
      <c r="BG85">
        <v>1</v>
      </c>
      <c r="BH85">
        <v>0</v>
      </c>
      <c r="BI85">
        <v>0</v>
      </c>
      <c r="BJ85">
        <v>0</v>
      </c>
      <c r="BK85">
        <v>0</v>
      </c>
      <c r="BL85">
        <v>0</v>
      </c>
      <c r="BM85">
        <v>0</v>
      </c>
      <c r="BN85">
        <v>1</v>
      </c>
      <c r="BO85">
        <v>0</v>
      </c>
      <c r="BP85">
        <v>0</v>
      </c>
      <c r="BQ85">
        <v>0</v>
      </c>
      <c r="BR85">
        <v>0</v>
      </c>
      <c r="BS85">
        <v>0</v>
      </c>
      <c r="BT85">
        <v>6.2722051282109303</v>
      </c>
      <c r="BU85">
        <v>82</v>
      </c>
      <c r="CG85" s="2">
        <v>82</v>
      </c>
      <c r="CH85">
        <v>9.029851973978964</v>
      </c>
      <c r="CI85">
        <v>1</v>
      </c>
      <c r="CJ85">
        <v>0</v>
      </c>
      <c r="CK85">
        <v>0</v>
      </c>
      <c r="CL85">
        <v>0</v>
      </c>
      <c r="CM85">
        <v>0</v>
      </c>
      <c r="CN85">
        <v>0</v>
      </c>
      <c r="CO85">
        <v>0</v>
      </c>
      <c r="CP85">
        <v>1</v>
      </c>
      <c r="CQ85">
        <v>0</v>
      </c>
      <c r="CR85">
        <v>0</v>
      </c>
      <c r="CS85">
        <v>7.9066860857861592</v>
      </c>
      <c r="CT85">
        <v>6.112371129672562</v>
      </c>
      <c r="CU85">
        <v>6.2722051282109303</v>
      </c>
      <c r="CV85">
        <v>82</v>
      </c>
    </row>
    <row r="86" spans="1:100" x14ac:dyDescent="0.2">
      <c r="A86" s="2">
        <v>83</v>
      </c>
      <c r="B86">
        <v>8.9846221863728619</v>
      </c>
      <c r="C86">
        <v>1</v>
      </c>
      <c r="D86">
        <v>0</v>
      </c>
      <c r="E86">
        <v>0</v>
      </c>
      <c r="F86">
        <v>0</v>
      </c>
      <c r="G86">
        <v>0</v>
      </c>
      <c r="H86">
        <v>0</v>
      </c>
      <c r="I86">
        <v>0</v>
      </c>
      <c r="J86">
        <v>1</v>
      </c>
      <c r="K86">
        <v>0</v>
      </c>
      <c r="L86">
        <v>0</v>
      </c>
      <c r="M86">
        <v>0</v>
      </c>
      <c r="N86">
        <v>0</v>
      </c>
      <c r="O86">
        <v>0</v>
      </c>
      <c r="P86">
        <v>7.9153183579943542</v>
      </c>
      <c r="Q86">
        <v>83</v>
      </c>
      <c r="S86" s="1"/>
      <c r="T86" s="1" t="s">
        <v>154</v>
      </c>
      <c r="U86" s="1" t="s">
        <v>1119</v>
      </c>
      <c r="V86" s="1" t="s">
        <v>1130</v>
      </c>
      <c r="W86" s="1" t="s">
        <v>1131</v>
      </c>
      <c r="X86" s="1" t="s">
        <v>1132</v>
      </c>
      <c r="Y86" s="1" t="s">
        <v>1133</v>
      </c>
      <c r="Z86" s="1" t="s">
        <v>1134</v>
      </c>
      <c r="AA86" s="1" t="s">
        <v>1135</v>
      </c>
      <c r="AC86" s="2">
        <v>83</v>
      </c>
      <c r="AD86">
        <v>8.9846221863728619</v>
      </c>
      <c r="AE86">
        <v>1</v>
      </c>
      <c r="AF86">
        <v>0</v>
      </c>
      <c r="AG86">
        <v>0</v>
      </c>
      <c r="AH86">
        <v>0</v>
      </c>
      <c r="AI86">
        <v>0</v>
      </c>
      <c r="AJ86">
        <v>0</v>
      </c>
      <c r="AK86">
        <v>0</v>
      </c>
      <c r="AL86">
        <v>1</v>
      </c>
      <c r="AM86">
        <v>0</v>
      </c>
      <c r="AN86">
        <v>0</v>
      </c>
      <c r="AO86">
        <v>0</v>
      </c>
      <c r="AP86">
        <v>0</v>
      </c>
      <c r="AQ86">
        <v>0</v>
      </c>
      <c r="AR86">
        <v>6.1209440403786965</v>
      </c>
      <c r="AS86">
        <v>83</v>
      </c>
      <c r="BE86" s="2">
        <v>83</v>
      </c>
      <c r="BF86">
        <v>8.9846221863728619</v>
      </c>
      <c r="BG86">
        <v>1</v>
      </c>
      <c r="BH86">
        <v>0</v>
      </c>
      <c r="BI86">
        <v>0</v>
      </c>
      <c r="BJ86">
        <v>0</v>
      </c>
      <c r="BK86">
        <v>0</v>
      </c>
      <c r="BL86">
        <v>0</v>
      </c>
      <c r="BM86">
        <v>0</v>
      </c>
      <c r="BN86">
        <v>1</v>
      </c>
      <c r="BO86">
        <v>0</v>
      </c>
      <c r="BP86">
        <v>0</v>
      </c>
      <c r="BQ86">
        <v>0</v>
      </c>
      <c r="BR86">
        <v>0</v>
      </c>
      <c r="BS86">
        <v>0</v>
      </c>
      <c r="BT86">
        <v>6.2722051282109303</v>
      </c>
      <c r="BU86">
        <v>83</v>
      </c>
      <c r="CG86" s="2">
        <v>83</v>
      </c>
      <c r="CH86">
        <v>8.9846221863728619</v>
      </c>
      <c r="CI86">
        <v>1</v>
      </c>
      <c r="CJ86">
        <v>0</v>
      </c>
      <c r="CK86">
        <v>0</v>
      </c>
      <c r="CL86">
        <v>0</v>
      </c>
      <c r="CM86">
        <v>0</v>
      </c>
      <c r="CN86">
        <v>0</v>
      </c>
      <c r="CO86">
        <v>0</v>
      </c>
      <c r="CP86">
        <v>1</v>
      </c>
      <c r="CQ86">
        <v>0</v>
      </c>
      <c r="CR86">
        <v>0</v>
      </c>
      <c r="CS86">
        <v>7.9153183579943542</v>
      </c>
      <c r="CT86">
        <v>6.1209440403786965</v>
      </c>
      <c r="CU86">
        <v>6.2722051282109303</v>
      </c>
      <c r="CV86">
        <v>83</v>
      </c>
    </row>
    <row r="87" spans="1:100" x14ac:dyDescent="0.2">
      <c r="A87" s="2">
        <v>84</v>
      </c>
      <c r="B87">
        <v>9.0911259123447774</v>
      </c>
      <c r="C87">
        <v>1</v>
      </c>
      <c r="D87">
        <v>0</v>
      </c>
      <c r="E87">
        <v>0</v>
      </c>
      <c r="F87">
        <v>0</v>
      </c>
      <c r="G87">
        <v>0</v>
      </c>
      <c r="H87">
        <v>0</v>
      </c>
      <c r="I87">
        <v>0</v>
      </c>
      <c r="J87">
        <v>0</v>
      </c>
      <c r="K87">
        <v>1</v>
      </c>
      <c r="L87">
        <v>0</v>
      </c>
      <c r="M87">
        <v>0</v>
      </c>
      <c r="N87">
        <v>0</v>
      </c>
      <c r="O87">
        <v>0</v>
      </c>
      <c r="P87">
        <v>7.9239619664861856</v>
      </c>
      <c r="Q87">
        <v>84</v>
      </c>
      <c r="S87" t="s">
        <v>156</v>
      </c>
      <c r="T87">
        <v>3.0744234208954673</v>
      </c>
      <c r="U87">
        <v>0.13089822709733517</v>
      </c>
      <c r="V87">
        <v>23.487128046503972</v>
      </c>
      <c r="W87" s="73">
        <v>2.3293785584916832E-94</v>
      </c>
      <c r="X87">
        <v>2.8175009093805601</v>
      </c>
      <c r="Y87">
        <v>3.3313459324103745</v>
      </c>
      <c r="Z87">
        <v>2.8175009093805601</v>
      </c>
      <c r="AA87">
        <v>3.3313459324103745</v>
      </c>
      <c r="AC87" s="2">
        <v>84</v>
      </c>
      <c r="AD87">
        <v>9.0911259123447774</v>
      </c>
      <c r="AE87">
        <v>1</v>
      </c>
      <c r="AF87">
        <v>0</v>
      </c>
      <c r="AG87">
        <v>0</v>
      </c>
      <c r="AH87">
        <v>0</v>
      </c>
      <c r="AI87">
        <v>0</v>
      </c>
      <c r="AJ87">
        <v>0</v>
      </c>
      <c r="AK87">
        <v>0</v>
      </c>
      <c r="AL87">
        <v>0</v>
      </c>
      <c r="AM87">
        <v>1</v>
      </c>
      <c r="AN87">
        <v>0</v>
      </c>
      <c r="AO87">
        <v>0</v>
      </c>
      <c r="AP87">
        <v>0</v>
      </c>
      <c r="AQ87">
        <v>0</v>
      </c>
      <c r="AR87">
        <v>6.1295287171448711</v>
      </c>
      <c r="AS87">
        <v>84</v>
      </c>
      <c r="BE87" s="2">
        <v>84</v>
      </c>
      <c r="BF87">
        <v>9.0911259123447774</v>
      </c>
      <c r="BG87">
        <v>1</v>
      </c>
      <c r="BH87">
        <v>0</v>
      </c>
      <c r="BI87">
        <v>0</v>
      </c>
      <c r="BJ87">
        <v>0</v>
      </c>
      <c r="BK87">
        <v>0</v>
      </c>
      <c r="BL87">
        <v>0</v>
      </c>
      <c r="BM87">
        <v>0</v>
      </c>
      <c r="BN87">
        <v>0</v>
      </c>
      <c r="BO87">
        <v>1</v>
      </c>
      <c r="BP87">
        <v>0</v>
      </c>
      <c r="BQ87">
        <v>0</v>
      </c>
      <c r="BR87">
        <v>0</v>
      </c>
      <c r="BS87">
        <v>0</v>
      </c>
      <c r="BT87">
        <v>6.2722051282109303</v>
      </c>
      <c r="BU87">
        <v>84</v>
      </c>
      <c r="CG87" s="2">
        <v>84</v>
      </c>
      <c r="CH87">
        <v>9.0911259123447774</v>
      </c>
      <c r="CI87">
        <v>1</v>
      </c>
      <c r="CJ87">
        <v>0</v>
      </c>
      <c r="CK87">
        <v>0</v>
      </c>
      <c r="CL87">
        <v>0</v>
      </c>
      <c r="CM87">
        <v>0</v>
      </c>
      <c r="CN87">
        <v>0</v>
      </c>
      <c r="CO87">
        <v>0</v>
      </c>
      <c r="CP87">
        <v>0</v>
      </c>
      <c r="CQ87">
        <v>1</v>
      </c>
      <c r="CR87">
        <v>0</v>
      </c>
      <c r="CS87">
        <v>7.9239619664861856</v>
      </c>
      <c r="CT87">
        <v>6.1295287171448711</v>
      </c>
      <c r="CU87">
        <v>6.2722051282109303</v>
      </c>
      <c r="CV87">
        <v>84</v>
      </c>
    </row>
    <row r="88" spans="1:100" x14ac:dyDescent="0.2">
      <c r="A88" s="2">
        <v>85</v>
      </c>
      <c r="B88">
        <v>9.1913014080327713</v>
      </c>
      <c r="C88">
        <v>1</v>
      </c>
      <c r="D88">
        <v>0</v>
      </c>
      <c r="E88">
        <v>0</v>
      </c>
      <c r="F88">
        <v>0</v>
      </c>
      <c r="G88">
        <v>0</v>
      </c>
      <c r="H88">
        <v>0</v>
      </c>
      <c r="I88">
        <v>0</v>
      </c>
      <c r="J88">
        <v>0</v>
      </c>
      <c r="K88">
        <v>1</v>
      </c>
      <c r="L88">
        <v>0</v>
      </c>
      <c r="M88">
        <v>0</v>
      </c>
      <c r="N88">
        <v>0</v>
      </c>
      <c r="O88">
        <v>0</v>
      </c>
      <c r="P88">
        <v>7.9326168283919829</v>
      </c>
      <c r="Q88">
        <v>85</v>
      </c>
      <c r="S88" t="s">
        <v>158</v>
      </c>
      <c r="T88">
        <v>2.2159955415447476</v>
      </c>
      <c r="U88">
        <v>2.4100309218968313E-2</v>
      </c>
      <c r="V88">
        <v>91.948842706160519</v>
      </c>
      <c r="W88" s="73">
        <v>0</v>
      </c>
      <c r="X88">
        <v>2.1686922883981721</v>
      </c>
      <c r="Y88">
        <v>2.2632987946913232</v>
      </c>
      <c r="Z88">
        <v>2.1686922883981721</v>
      </c>
      <c r="AA88">
        <v>2.2632987946913232</v>
      </c>
      <c r="AC88" s="2">
        <v>85</v>
      </c>
      <c r="AD88">
        <v>9.1913014080327713</v>
      </c>
      <c r="AE88">
        <v>1</v>
      </c>
      <c r="AF88">
        <v>0</v>
      </c>
      <c r="AG88">
        <v>0</v>
      </c>
      <c r="AH88">
        <v>0</v>
      </c>
      <c r="AI88">
        <v>0</v>
      </c>
      <c r="AJ88">
        <v>0</v>
      </c>
      <c r="AK88">
        <v>0</v>
      </c>
      <c r="AL88">
        <v>0</v>
      </c>
      <c r="AM88">
        <v>1</v>
      </c>
      <c r="AN88">
        <v>0</v>
      </c>
      <c r="AO88">
        <v>0</v>
      </c>
      <c r="AP88">
        <v>0</v>
      </c>
      <c r="AQ88">
        <v>0</v>
      </c>
      <c r="AR88">
        <v>6.138125075337971</v>
      </c>
      <c r="AS88">
        <v>85</v>
      </c>
      <c r="BE88" s="2">
        <v>85</v>
      </c>
      <c r="BF88">
        <v>9.1913014080327713</v>
      </c>
      <c r="BG88">
        <v>1</v>
      </c>
      <c r="BH88">
        <v>0</v>
      </c>
      <c r="BI88">
        <v>0</v>
      </c>
      <c r="BJ88">
        <v>0</v>
      </c>
      <c r="BK88">
        <v>0</v>
      </c>
      <c r="BL88">
        <v>0</v>
      </c>
      <c r="BM88">
        <v>0</v>
      </c>
      <c r="BN88">
        <v>0</v>
      </c>
      <c r="BO88">
        <v>1</v>
      </c>
      <c r="BP88">
        <v>0</v>
      </c>
      <c r="BQ88">
        <v>0</v>
      </c>
      <c r="BR88">
        <v>0</v>
      </c>
      <c r="BS88">
        <v>0</v>
      </c>
      <c r="BT88">
        <v>6.2722051282109303</v>
      </c>
      <c r="BU88">
        <v>85</v>
      </c>
      <c r="CG88" s="2">
        <v>85</v>
      </c>
      <c r="CH88">
        <v>9.1913014080327713</v>
      </c>
      <c r="CI88">
        <v>1</v>
      </c>
      <c r="CJ88">
        <v>0</v>
      </c>
      <c r="CK88">
        <v>0</v>
      </c>
      <c r="CL88">
        <v>0</v>
      </c>
      <c r="CM88">
        <v>0</v>
      </c>
      <c r="CN88">
        <v>0</v>
      </c>
      <c r="CO88">
        <v>0</v>
      </c>
      <c r="CP88">
        <v>0</v>
      </c>
      <c r="CQ88">
        <v>1</v>
      </c>
      <c r="CR88">
        <v>0</v>
      </c>
      <c r="CS88">
        <v>7.9326168283919829</v>
      </c>
      <c r="CT88">
        <v>6.138125075337971</v>
      </c>
      <c r="CU88">
        <v>6.2722051282109303</v>
      </c>
      <c r="CV88">
        <v>85</v>
      </c>
    </row>
    <row r="89" spans="1:100" x14ac:dyDescent="0.2">
      <c r="A89" s="2">
        <v>86</v>
      </c>
      <c r="B89">
        <v>9.2169074660024197</v>
      </c>
      <c r="C89">
        <v>1</v>
      </c>
      <c r="D89">
        <v>0</v>
      </c>
      <c r="E89">
        <v>0</v>
      </c>
      <c r="F89">
        <v>0</v>
      </c>
      <c r="G89">
        <v>0</v>
      </c>
      <c r="H89">
        <v>0</v>
      </c>
      <c r="I89">
        <v>0</v>
      </c>
      <c r="J89">
        <v>0</v>
      </c>
      <c r="K89">
        <v>1</v>
      </c>
      <c r="L89">
        <v>0</v>
      </c>
      <c r="M89">
        <v>0</v>
      </c>
      <c r="N89">
        <v>0</v>
      </c>
      <c r="O89">
        <v>0</v>
      </c>
      <c r="P89">
        <v>7.941282861196882</v>
      </c>
      <c r="Q89">
        <v>86</v>
      </c>
      <c r="S89" t="s">
        <v>160</v>
      </c>
      <c r="T89">
        <v>2.2470814851021266</v>
      </c>
      <c r="U89">
        <v>3.2781273947479733E-2</v>
      </c>
      <c r="V89">
        <v>68.547716867327082</v>
      </c>
      <c r="W89" s="73">
        <v>0</v>
      </c>
      <c r="X89">
        <v>2.1827395347181695</v>
      </c>
      <c r="Y89">
        <v>2.3114234354860836</v>
      </c>
      <c r="Z89">
        <v>2.1827395347181695</v>
      </c>
      <c r="AA89">
        <v>2.3114234354860836</v>
      </c>
      <c r="AC89" s="2">
        <v>86</v>
      </c>
      <c r="AD89">
        <v>9.2169074660024197</v>
      </c>
      <c r="AE89">
        <v>1</v>
      </c>
      <c r="AF89">
        <v>0</v>
      </c>
      <c r="AG89">
        <v>0</v>
      </c>
      <c r="AH89">
        <v>0</v>
      </c>
      <c r="AI89">
        <v>0</v>
      </c>
      <c r="AJ89">
        <v>0</v>
      </c>
      <c r="AK89">
        <v>0</v>
      </c>
      <c r="AL89">
        <v>0</v>
      </c>
      <c r="AM89">
        <v>1</v>
      </c>
      <c r="AN89">
        <v>0</v>
      </c>
      <c r="AO89">
        <v>0</v>
      </c>
      <c r="AP89">
        <v>0</v>
      </c>
      <c r="AQ89">
        <v>0</v>
      </c>
      <c r="AR89">
        <v>6.1467330306627028</v>
      </c>
      <c r="AS89">
        <v>86</v>
      </c>
      <c r="BE89" s="2">
        <v>86</v>
      </c>
      <c r="BF89">
        <v>9.2169074660024197</v>
      </c>
      <c r="BG89">
        <v>1</v>
      </c>
      <c r="BH89">
        <v>0</v>
      </c>
      <c r="BI89">
        <v>0</v>
      </c>
      <c r="BJ89">
        <v>0</v>
      </c>
      <c r="BK89">
        <v>0</v>
      </c>
      <c r="BL89">
        <v>0</v>
      </c>
      <c r="BM89">
        <v>0</v>
      </c>
      <c r="BN89">
        <v>0</v>
      </c>
      <c r="BO89">
        <v>1</v>
      </c>
      <c r="BP89">
        <v>0</v>
      </c>
      <c r="BQ89">
        <v>0</v>
      </c>
      <c r="BR89">
        <v>0</v>
      </c>
      <c r="BS89">
        <v>0</v>
      </c>
      <c r="BT89">
        <v>6.2722051282109303</v>
      </c>
      <c r="BU89">
        <v>86</v>
      </c>
      <c r="CG89" s="2">
        <v>86</v>
      </c>
      <c r="CH89">
        <v>9.2169074660024197</v>
      </c>
      <c r="CI89">
        <v>1</v>
      </c>
      <c r="CJ89">
        <v>0</v>
      </c>
      <c r="CK89">
        <v>0</v>
      </c>
      <c r="CL89">
        <v>0</v>
      </c>
      <c r="CM89">
        <v>0</v>
      </c>
      <c r="CN89">
        <v>0</v>
      </c>
      <c r="CO89">
        <v>0</v>
      </c>
      <c r="CP89">
        <v>0</v>
      </c>
      <c r="CQ89">
        <v>1</v>
      </c>
      <c r="CR89">
        <v>0</v>
      </c>
      <c r="CS89">
        <v>7.941282861196882</v>
      </c>
      <c r="CT89">
        <v>6.1467330306627028</v>
      </c>
      <c r="CU89">
        <v>6.2722051282109303</v>
      </c>
      <c r="CV89">
        <v>86</v>
      </c>
    </row>
    <row r="90" spans="1:100" x14ac:dyDescent="0.2">
      <c r="A90" s="2">
        <v>87</v>
      </c>
      <c r="B90">
        <v>9.0861809047001536</v>
      </c>
      <c r="C90">
        <v>1</v>
      </c>
      <c r="D90">
        <v>0</v>
      </c>
      <c r="E90">
        <v>0</v>
      </c>
      <c r="F90">
        <v>0</v>
      </c>
      <c r="G90">
        <v>0</v>
      </c>
      <c r="H90">
        <v>0</v>
      </c>
      <c r="I90">
        <v>0</v>
      </c>
      <c r="J90">
        <v>0</v>
      </c>
      <c r="K90">
        <v>1</v>
      </c>
      <c r="L90">
        <v>0</v>
      </c>
      <c r="M90">
        <v>0</v>
      </c>
      <c r="N90">
        <v>0</v>
      </c>
      <c r="O90">
        <v>0</v>
      </c>
      <c r="P90">
        <v>7.9499599827436134</v>
      </c>
      <c r="Q90">
        <v>87</v>
      </c>
      <c r="S90" t="s">
        <v>162</v>
      </c>
      <c r="T90">
        <v>2.255433550571369</v>
      </c>
      <c r="U90">
        <v>2.3378473356144333E-2</v>
      </c>
      <c r="V90">
        <v>96.474800394893862</v>
      </c>
      <c r="W90" s="73">
        <v>0</v>
      </c>
      <c r="X90">
        <v>2.2095470918832878</v>
      </c>
      <c r="Y90">
        <v>2.3013200092594501</v>
      </c>
      <c r="Z90">
        <v>2.2095470918832878</v>
      </c>
      <c r="AA90">
        <v>2.3013200092594501</v>
      </c>
      <c r="AC90" s="2">
        <v>87</v>
      </c>
      <c r="AD90">
        <v>9.0861809047001536</v>
      </c>
      <c r="AE90">
        <v>1</v>
      </c>
      <c r="AF90">
        <v>0</v>
      </c>
      <c r="AG90">
        <v>0</v>
      </c>
      <c r="AH90">
        <v>0</v>
      </c>
      <c r="AI90">
        <v>0</v>
      </c>
      <c r="AJ90">
        <v>0</v>
      </c>
      <c r="AK90">
        <v>0</v>
      </c>
      <c r="AL90">
        <v>0</v>
      </c>
      <c r="AM90">
        <v>1</v>
      </c>
      <c r="AN90">
        <v>0</v>
      </c>
      <c r="AO90">
        <v>0</v>
      </c>
      <c r="AP90">
        <v>0</v>
      </c>
      <c r="AQ90">
        <v>0</v>
      </c>
      <c r="AR90">
        <v>6.155352499165021</v>
      </c>
      <c r="AS90">
        <v>87</v>
      </c>
      <c r="BE90" s="2">
        <v>87</v>
      </c>
      <c r="BF90">
        <v>9.0861809047001536</v>
      </c>
      <c r="BG90">
        <v>1</v>
      </c>
      <c r="BH90">
        <v>0</v>
      </c>
      <c r="BI90">
        <v>0</v>
      </c>
      <c r="BJ90">
        <v>0</v>
      </c>
      <c r="BK90">
        <v>0</v>
      </c>
      <c r="BL90">
        <v>0</v>
      </c>
      <c r="BM90">
        <v>0</v>
      </c>
      <c r="BN90">
        <v>0</v>
      </c>
      <c r="BO90">
        <v>1</v>
      </c>
      <c r="BP90">
        <v>0</v>
      </c>
      <c r="BQ90">
        <v>0</v>
      </c>
      <c r="BR90">
        <v>0</v>
      </c>
      <c r="BS90">
        <v>0</v>
      </c>
      <c r="BT90">
        <v>6.2722051282109303</v>
      </c>
      <c r="BU90">
        <v>87</v>
      </c>
      <c r="CG90" s="2">
        <v>87</v>
      </c>
      <c r="CH90">
        <v>9.0861809047001536</v>
      </c>
      <c r="CI90">
        <v>1</v>
      </c>
      <c r="CJ90">
        <v>0</v>
      </c>
      <c r="CK90">
        <v>0</v>
      </c>
      <c r="CL90">
        <v>0</v>
      </c>
      <c r="CM90">
        <v>0</v>
      </c>
      <c r="CN90">
        <v>0</v>
      </c>
      <c r="CO90">
        <v>0</v>
      </c>
      <c r="CP90">
        <v>0</v>
      </c>
      <c r="CQ90">
        <v>1</v>
      </c>
      <c r="CR90">
        <v>0</v>
      </c>
      <c r="CS90">
        <v>7.9499599827436134</v>
      </c>
      <c r="CT90">
        <v>6.155352499165021</v>
      </c>
      <c r="CU90">
        <v>6.2722051282109303</v>
      </c>
      <c r="CV90">
        <v>87</v>
      </c>
    </row>
    <row r="91" spans="1:100" x14ac:dyDescent="0.2">
      <c r="A91" s="2">
        <v>88</v>
      </c>
      <c r="B91">
        <v>9.1429088650699804</v>
      </c>
      <c r="C91">
        <v>1</v>
      </c>
      <c r="D91">
        <v>0</v>
      </c>
      <c r="E91">
        <v>0</v>
      </c>
      <c r="F91">
        <v>0</v>
      </c>
      <c r="G91">
        <v>0</v>
      </c>
      <c r="H91">
        <v>0</v>
      </c>
      <c r="I91">
        <v>0</v>
      </c>
      <c r="J91">
        <v>0</v>
      </c>
      <c r="K91">
        <v>0</v>
      </c>
      <c r="L91">
        <v>1</v>
      </c>
      <c r="M91">
        <v>0</v>
      </c>
      <c r="N91">
        <v>0</v>
      </c>
      <c r="O91">
        <v>0</v>
      </c>
      <c r="P91">
        <v>7.9586481112352416</v>
      </c>
      <c r="Q91">
        <v>88</v>
      </c>
      <c r="S91" t="s">
        <v>164</v>
      </c>
      <c r="T91">
        <v>1.0694828220589363</v>
      </c>
      <c r="U91">
        <v>2.1453085252005951E-2</v>
      </c>
      <c r="V91">
        <v>49.852168557384317</v>
      </c>
      <c r="W91" s="73">
        <v>2.7904210248493192E-254</v>
      </c>
      <c r="X91">
        <v>1.0273754485298032</v>
      </c>
      <c r="Y91">
        <v>1.1115901955880694</v>
      </c>
      <c r="Z91">
        <v>1.0273754485298032</v>
      </c>
      <c r="AA91">
        <v>1.1115901955880694</v>
      </c>
      <c r="AC91" s="2">
        <v>88</v>
      </c>
      <c r="AD91">
        <v>9.1429088650699804</v>
      </c>
      <c r="AE91">
        <v>1</v>
      </c>
      <c r="AF91">
        <v>0</v>
      </c>
      <c r="AG91">
        <v>0</v>
      </c>
      <c r="AH91">
        <v>0</v>
      </c>
      <c r="AI91">
        <v>0</v>
      </c>
      <c r="AJ91">
        <v>0</v>
      </c>
      <c r="AK91">
        <v>0</v>
      </c>
      <c r="AL91">
        <v>0</v>
      </c>
      <c r="AM91">
        <v>0</v>
      </c>
      <c r="AN91">
        <v>1</v>
      </c>
      <c r="AO91">
        <v>0</v>
      </c>
      <c r="AP91">
        <v>0</v>
      </c>
      <c r="AQ91">
        <v>0</v>
      </c>
      <c r="AR91">
        <v>6.1639833972354552</v>
      </c>
      <c r="AS91">
        <v>88</v>
      </c>
      <c r="BE91" s="2">
        <v>88</v>
      </c>
      <c r="BF91">
        <v>9.1429088650699804</v>
      </c>
      <c r="BG91">
        <v>1</v>
      </c>
      <c r="BH91">
        <v>0</v>
      </c>
      <c r="BI91">
        <v>0</v>
      </c>
      <c r="BJ91">
        <v>0</v>
      </c>
      <c r="BK91">
        <v>0</v>
      </c>
      <c r="BL91">
        <v>0</v>
      </c>
      <c r="BM91">
        <v>0</v>
      </c>
      <c r="BN91">
        <v>0</v>
      </c>
      <c r="BO91">
        <v>0</v>
      </c>
      <c r="BP91">
        <v>1</v>
      </c>
      <c r="BQ91">
        <v>0</v>
      </c>
      <c r="BR91">
        <v>0</v>
      </c>
      <c r="BS91">
        <v>0</v>
      </c>
      <c r="BT91">
        <v>6.2722051282109303</v>
      </c>
      <c r="BU91">
        <v>88</v>
      </c>
      <c r="CG91" s="2">
        <v>88</v>
      </c>
      <c r="CH91">
        <v>9.1429088650699804</v>
      </c>
      <c r="CI91">
        <v>1</v>
      </c>
      <c r="CJ91">
        <v>0</v>
      </c>
      <c r="CK91">
        <v>0</v>
      </c>
      <c r="CL91">
        <v>0</v>
      </c>
      <c r="CM91">
        <v>0</v>
      </c>
      <c r="CN91">
        <v>0</v>
      </c>
      <c r="CO91">
        <v>0</v>
      </c>
      <c r="CP91">
        <v>0</v>
      </c>
      <c r="CQ91">
        <v>0</v>
      </c>
      <c r="CR91">
        <v>1</v>
      </c>
      <c r="CS91">
        <v>7.9586481112352416</v>
      </c>
      <c r="CT91">
        <v>6.1639833972354552</v>
      </c>
      <c r="CU91">
        <v>6.2722051282109303</v>
      </c>
      <c r="CV91">
        <v>88</v>
      </c>
    </row>
    <row r="92" spans="1:100" x14ac:dyDescent="0.2">
      <c r="A92" s="2">
        <v>89</v>
      </c>
      <c r="B92">
        <v>8.9460989848004626</v>
      </c>
      <c r="C92">
        <v>1</v>
      </c>
      <c r="D92">
        <v>0</v>
      </c>
      <c r="E92">
        <v>0</v>
      </c>
      <c r="F92">
        <v>0</v>
      </c>
      <c r="G92">
        <v>0</v>
      </c>
      <c r="H92">
        <v>0</v>
      </c>
      <c r="I92">
        <v>0</v>
      </c>
      <c r="J92">
        <v>0</v>
      </c>
      <c r="K92">
        <v>0</v>
      </c>
      <c r="L92">
        <v>1</v>
      </c>
      <c r="M92">
        <v>0</v>
      </c>
      <c r="N92">
        <v>0</v>
      </c>
      <c r="O92">
        <v>0</v>
      </c>
      <c r="P92">
        <v>7.967347165237844</v>
      </c>
      <c r="Q92">
        <v>89</v>
      </c>
      <c r="S92" t="s">
        <v>166</v>
      </c>
      <c r="T92">
        <v>1.0542436596240126</v>
      </c>
      <c r="U92">
        <v>2.110133750130383E-2</v>
      </c>
      <c r="V92">
        <v>49.960987523130797</v>
      </c>
      <c r="W92" s="73">
        <v>7.0205493883919176E-255</v>
      </c>
      <c r="X92">
        <v>1.0128266844106864</v>
      </c>
      <c r="Y92">
        <v>1.0956606348373388</v>
      </c>
      <c r="Z92">
        <v>1.0128266844106864</v>
      </c>
      <c r="AA92">
        <v>1.0956606348373388</v>
      </c>
      <c r="AC92" s="2">
        <v>89</v>
      </c>
      <c r="AD92">
        <v>8.9460989848004626</v>
      </c>
      <c r="AE92">
        <v>1</v>
      </c>
      <c r="AF92">
        <v>0</v>
      </c>
      <c r="AG92">
        <v>0</v>
      </c>
      <c r="AH92">
        <v>0</v>
      </c>
      <c r="AI92">
        <v>0</v>
      </c>
      <c r="AJ92">
        <v>0</v>
      </c>
      <c r="AK92">
        <v>0</v>
      </c>
      <c r="AL92">
        <v>0</v>
      </c>
      <c r="AM92">
        <v>0</v>
      </c>
      <c r="AN92">
        <v>1</v>
      </c>
      <c r="AO92">
        <v>0</v>
      </c>
      <c r="AP92">
        <v>0</v>
      </c>
      <c r="AQ92">
        <v>0</v>
      </c>
      <c r="AR92">
        <v>6.172625641612342</v>
      </c>
      <c r="AS92">
        <v>89</v>
      </c>
      <c r="BE92" s="2">
        <v>89</v>
      </c>
      <c r="BF92">
        <v>8.9460989848004626</v>
      </c>
      <c r="BG92">
        <v>1</v>
      </c>
      <c r="BH92">
        <v>0</v>
      </c>
      <c r="BI92">
        <v>0</v>
      </c>
      <c r="BJ92">
        <v>0</v>
      </c>
      <c r="BK92">
        <v>0</v>
      </c>
      <c r="BL92">
        <v>0</v>
      </c>
      <c r="BM92">
        <v>0</v>
      </c>
      <c r="BN92">
        <v>0</v>
      </c>
      <c r="BO92">
        <v>0</v>
      </c>
      <c r="BP92">
        <v>1</v>
      </c>
      <c r="BQ92">
        <v>0</v>
      </c>
      <c r="BR92">
        <v>0</v>
      </c>
      <c r="BS92">
        <v>0</v>
      </c>
      <c r="BT92">
        <v>5.4224290453200998</v>
      </c>
      <c r="BU92">
        <v>89</v>
      </c>
      <c r="CG92" s="2">
        <v>89</v>
      </c>
      <c r="CH92">
        <v>8.9460989848004626</v>
      </c>
      <c r="CI92">
        <v>1</v>
      </c>
      <c r="CJ92">
        <v>0</v>
      </c>
      <c r="CK92">
        <v>0</v>
      </c>
      <c r="CL92">
        <v>0</v>
      </c>
      <c r="CM92">
        <v>0</v>
      </c>
      <c r="CN92">
        <v>0</v>
      </c>
      <c r="CO92">
        <v>0</v>
      </c>
      <c r="CP92">
        <v>0</v>
      </c>
      <c r="CQ92">
        <v>0</v>
      </c>
      <c r="CR92">
        <v>1</v>
      </c>
      <c r="CS92">
        <v>7.967347165237844</v>
      </c>
      <c r="CT92">
        <v>6.172625641612342</v>
      </c>
      <c r="CU92">
        <v>5.4224290453200998</v>
      </c>
      <c r="CV92">
        <v>89</v>
      </c>
    </row>
    <row r="93" spans="1:100" x14ac:dyDescent="0.2">
      <c r="A93" s="2">
        <v>90</v>
      </c>
      <c r="B93">
        <v>8.9012216186297586</v>
      </c>
      <c r="C93">
        <v>1</v>
      </c>
      <c r="D93">
        <v>0</v>
      </c>
      <c r="E93">
        <v>0</v>
      </c>
      <c r="F93">
        <v>0</v>
      </c>
      <c r="G93">
        <v>0</v>
      </c>
      <c r="H93">
        <v>0</v>
      </c>
      <c r="I93">
        <v>0</v>
      </c>
      <c r="J93">
        <v>0</v>
      </c>
      <c r="K93">
        <v>0</v>
      </c>
      <c r="L93">
        <v>1</v>
      </c>
      <c r="M93">
        <v>0</v>
      </c>
      <c r="N93">
        <v>0</v>
      </c>
      <c r="O93">
        <v>0</v>
      </c>
      <c r="P93">
        <v>7.9760570636831138</v>
      </c>
      <c r="Q93">
        <v>90</v>
      </c>
      <c r="S93" t="s">
        <v>168</v>
      </c>
      <c r="T93">
        <v>0.99313393120055315</v>
      </c>
      <c r="U93">
        <v>2.3334429590887319E-2</v>
      </c>
      <c r="V93">
        <v>42.560883150466935</v>
      </c>
      <c r="W93" s="73">
        <v>1.1228818210712423E-212</v>
      </c>
      <c r="X93">
        <v>0.94733392009115458</v>
      </c>
      <c r="Y93">
        <v>1.0389339423099517</v>
      </c>
      <c r="Z93">
        <v>0.94733392009115458</v>
      </c>
      <c r="AA93">
        <v>1.0389339423099517</v>
      </c>
      <c r="AC93" s="2">
        <v>90</v>
      </c>
      <c r="AD93">
        <v>8.9012216186297586</v>
      </c>
      <c r="AE93">
        <v>1</v>
      </c>
      <c r="AF93">
        <v>0</v>
      </c>
      <c r="AG93">
        <v>0</v>
      </c>
      <c r="AH93">
        <v>0</v>
      </c>
      <c r="AI93">
        <v>0</v>
      </c>
      <c r="AJ93">
        <v>0</v>
      </c>
      <c r="AK93">
        <v>0</v>
      </c>
      <c r="AL93">
        <v>0</v>
      </c>
      <c r="AM93">
        <v>0</v>
      </c>
      <c r="AN93">
        <v>1</v>
      </c>
      <c r="AO93">
        <v>0</v>
      </c>
      <c r="AP93">
        <v>0</v>
      </c>
      <c r="AQ93">
        <v>0</v>
      </c>
      <c r="AR93">
        <v>6.1812791493849586</v>
      </c>
      <c r="AS93">
        <v>90</v>
      </c>
      <c r="BE93" s="2">
        <v>90</v>
      </c>
      <c r="BF93">
        <v>8.9012216186297586</v>
      </c>
      <c r="BG93">
        <v>1</v>
      </c>
      <c r="BH93">
        <v>0</v>
      </c>
      <c r="BI93">
        <v>0</v>
      </c>
      <c r="BJ93">
        <v>0</v>
      </c>
      <c r="BK93">
        <v>0</v>
      </c>
      <c r="BL93">
        <v>0</v>
      </c>
      <c r="BM93">
        <v>0</v>
      </c>
      <c r="BN93">
        <v>0</v>
      </c>
      <c r="BO93">
        <v>0</v>
      </c>
      <c r="BP93">
        <v>1</v>
      </c>
      <c r="BQ93">
        <v>0</v>
      </c>
      <c r="BR93">
        <v>0</v>
      </c>
      <c r="BS93">
        <v>0</v>
      </c>
      <c r="BT93">
        <v>4.5731338961128971</v>
      </c>
      <c r="BU93">
        <v>90</v>
      </c>
      <c r="CG93" s="2">
        <v>90</v>
      </c>
      <c r="CH93">
        <v>8.9012216186297586</v>
      </c>
      <c r="CI93">
        <v>1</v>
      </c>
      <c r="CJ93">
        <v>0</v>
      </c>
      <c r="CK93">
        <v>0</v>
      </c>
      <c r="CL93">
        <v>0</v>
      </c>
      <c r="CM93">
        <v>0</v>
      </c>
      <c r="CN93">
        <v>0</v>
      </c>
      <c r="CO93">
        <v>0</v>
      </c>
      <c r="CP93">
        <v>0</v>
      </c>
      <c r="CQ93">
        <v>0</v>
      </c>
      <c r="CR93">
        <v>1</v>
      </c>
      <c r="CS93">
        <v>7.9760570636831138</v>
      </c>
      <c r="CT93">
        <v>6.1812791493849586</v>
      </c>
      <c r="CU93">
        <v>4.5731338961128971</v>
      </c>
      <c r="CV93">
        <v>90</v>
      </c>
    </row>
    <row r="94" spans="1:100" x14ac:dyDescent="0.2">
      <c r="A94" s="2">
        <v>91</v>
      </c>
      <c r="B94">
        <v>8.9187073831747625</v>
      </c>
      <c r="C94">
        <v>1</v>
      </c>
      <c r="D94">
        <v>0</v>
      </c>
      <c r="E94">
        <v>0</v>
      </c>
      <c r="F94">
        <v>0</v>
      </c>
      <c r="G94">
        <v>0</v>
      </c>
      <c r="H94">
        <v>0</v>
      </c>
      <c r="I94">
        <v>0</v>
      </c>
      <c r="J94">
        <v>0</v>
      </c>
      <c r="K94">
        <v>0</v>
      </c>
      <c r="L94">
        <v>1</v>
      </c>
      <c r="M94">
        <v>0</v>
      </c>
      <c r="N94">
        <v>0</v>
      </c>
      <c r="O94">
        <v>0</v>
      </c>
      <c r="P94">
        <v>7.9847777258708934</v>
      </c>
      <c r="Q94">
        <v>91</v>
      </c>
      <c r="S94" t="s">
        <v>170</v>
      </c>
      <c r="T94">
        <v>1.0465600425253259</v>
      </c>
      <c r="U94">
        <v>2.2617975038016491E-2</v>
      </c>
      <c r="V94">
        <v>46.271164450675116</v>
      </c>
      <c r="W94" s="73">
        <v>3.3531008936821655E-234</v>
      </c>
      <c r="X94">
        <v>1.0021662636254207</v>
      </c>
      <c r="Y94">
        <v>1.090953821425231</v>
      </c>
      <c r="Z94">
        <v>1.0021662636254207</v>
      </c>
      <c r="AA94">
        <v>1.090953821425231</v>
      </c>
      <c r="AC94" s="2">
        <v>91</v>
      </c>
      <c r="AD94">
        <v>8.9187073831747625</v>
      </c>
      <c r="AE94">
        <v>1</v>
      </c>
      <c r="AF94">
        <v>0</v>
      </c>
      <c r="AG94">
        <v>0</v>
      </c>
      <c r="AH94">
        <v>0</v>
      </c>
      <c r="AI94">
        <v>0</v>
      </c>
      <c r="AJ94">
        <v>0</v>
      </c>
      <c r="AK94">
        <v>0</v>
      </c>
      <c r="AL94">
        <v>0</v>
      </c>
      <c r="AM94">
        <v>0</v>
      </c>
      <c r="AN94">
        <v>1</v>
      </c>
      <c r="AO94">
        <v>0</v>
      </c>
      <c r="AP94">
        <v>0</v>
      </c>
      <c r="AQ94">
        <v>0</v>
      </c>
      <c r="AR94">
        <v>6.1899438379965614</v>
      </c>
      <c r="AS94">
        <v>91</v>
      </c>
      <c r="BE94" s="2">
        <v>91</v>
      </c>
      <c r="BF94">
        <v>8.9187073831747625</v>
      </c>
      <c r="BG94">
        <v>1</v>
      </c>
      <c r="BH94">
        <v>0</v>
      </c>
      <c r="BI94">
        <v>0</v>
      </c>
      <c r="BJ94">
        <v>0</v>
      </c>
      <c r="BK94">
        <v>0</v>
      </c>
      <c r="BL94">
        <v>0</v>
      </c>
      <c r="BM94">
        <v>0</v>
      </c>
      <c r="BN94">
        <v>0</v>
      </c>
      <c r="BO94">
        <v>0</v>
      </c>
      <c r="BP94">
        <v>1</v>
      </c>
      <c r="BQ94">
        <v>0</v>
      </c>
      <c r="BR94">
        <v>0</v>
      </c>
      <c r="BS94">
        <v>0</v>
      </c>
      <c r="BT94">
        <v>4.5785884140849902</v>
      </c>
      <c r="BU94">
        <v>91</v>
      </c>
      <c r="CG94" s="2">
        <v>91</v>
      </c>
      <c r="CH94">
        <v>8.9187073831747625</v>
      </c>
      <c r="CI94">
        <v>1</v>
      </c>
      <c r="CJ94">
        <v>0</v>
      </c>
      <c r="CK94">
        <v>0</v>
      </c>
      <c r="CL94">
        <v>0</v>
      </c>
      <c r="CM94">
        <v>0</v>
      </c>
      <c r="CN94">
        <v>0</v>
      </c>
      <c r="CO94">
        <v>0</v>
      </c>
      <c r="CP94">
        <v>0</v>
      </c>
      <c r="CQ94">
        <v>0</v>
      </c>
      <c r="CR94">
        <v>1</v>
      </c>
      <c r="CS94">
        <v>7.9847777258708934</v>
      </c>
      <c r="CT94">
        <v>6.1899438379965614</v>
      </c>
      <c r="CU94">
        <v>4.5785884140849902</v>
      </c>
      <c r="CV94">
        <v>91</v>
      </c>
    </row>
    <row r="95" spans="1:100" x14ac:dyDescent="0.2">
      <c r="A95" s="2">
        <v>92</v>
      </c>
      <c r="B95">
        <v>8.8307354261837823</v>
      </c>
      <c r="C95">
        <v>1</v>
      </c>
      <c r="D95">
        <v>0</v>
      </c>
      <c r="E95">
        <v>0</v>
      </c>
      <c r="F95">
        <v>0</v>
      </c>
      <c r="G95">
        <v>0</v>
      </c>
      <c r="H95">
        <v>0</v>
      </c>
      <c r="I95">
        <v>0</v>
      </c>
      <c r="J95">
        <v>0</v>
      </c>
      <c r="K95">
        <v>0</v>
      </c>
      <c r="L95">
        <v>1</v>
      </c>
      <c r="M95">
        <v>0</v>
      </c>
      <c r="N95">
        <v>0</v>
      </c>
      <c r="O95">
        <v>0</v>
      </c>
      <c r="P95">
        <v>7.9935090714716228</v>
      </c>
      <c r="Q95">
        <v>92</v>
      </c>
      <c r="S95" t="s">
        <v>172</v>
      </c>
      <c r="T95">
        <v>1.1743451249733268</v>
      </c>
      <c r="U95">
        <v>2.1900987811734031E-2</v>
      </c>
      <c r="V95">
        <v>53.620646478061616</v>
      </c>
      <c r="W95" s="73">
        <v>1.1646345223220624E-274</v>
      </c>
      <c r="X95">
        <v>1.1313586237958588</v>
      </c>
      <c r="Y95">
        <v>1.2173316261507947</v>
      </c>
      <c r="Z95">
        <v>1.1313586237958588</v>
      </c>
      <c r="AA95">
        <v>1.2173316261507947</v>
      </c>
      <c r="AC95" s="2">
        <v>92</v>
      </c>
      <c r="AD95">
        <v>8.8307354261837823</v>
      </c>
      <c r="AE95">
        <v>1</v>
      </c>
      <c r="AF95">
        <v>0</v>
      </c>
      <c r="AG95">
        <v>0</v>
      </c>
      <c r="AH95">
        <v>0</v>
      </c>
      <c r="AI95">
        <v>0</v>
      </c>
      <c r="AJ95">
        <v>0</v>
      </c>
      <c r="AK95">
        <v>0</v>
      </c>
      <c r="AL95">
        <v>0</v>
      </c>
      <c r="AM95">
        <v>0</v>
      </c>
      <c r="AN95">
        <v>1</v>
      </c>
      <c r="AO95">
        <v>0</v>
      </c>
      <c r="AP95">
        <v>0</v>
      </c>
      <c r="AQ95">
        <v>0</v>
      </c>
      <c r="AR95">
        <v>6.1986196252473302</v>
      </c>
      <c r="AS95">
        <v>92</v>
      </c>
      <c r="BE95" s="2">
        <v>92</v>
      </c>
      <c r="BF95">
        <v>8.8307354261837823</v>
      </c>
      <c r="BG95">
        <v>1</v>
      </c>
      <c r="BH95">
        <v>0</v>
      </c>
      <c r="BI95">
        <v>0</v>
      </c>
      <c r="BJ95">
        <v>0</v>
      </c>
      <c r="BK95">
        <v>0</v>
      </c>
      <c r="BL95">
        <v>0</v>
      </c>
      <c r="BM95">
        <v>0</v>
      </c>
      <c r="BN95">
        <v>0</v>
      </c>
      <c r="BO95">
        <v>0</v>
      </c>
      <c r="BP95">
        <v>1</v>
      </c>
      <c r="BQ95">
        <v>0</v>
      </c>
      <c r="BR95">
        <v>0</v>
      </c>
      <c r="BS95">
        <v>0</v>
      </c>
      <c r="BT95">
        <v>4.5840674425477825</v>
      </c>
      <c r="BU95">
        <v>92</v>
      </c>
      <c r="CG95" s="2">
        <v>92</v>
      </c>
      <c r="CH95">
        <v>8.8307354261837823</v>
      </c>
      <c r="CI95">
        <v>1</v>
      </c>
      <c r="CJ95">
        <v>0</v>
      </c>
      <c r="CK95">
        <v>0</v>
      </c>
      <c r="CL95">
        <v>0</v>
      </c>
      <c r="CM95">
        <v>0</v>
      </c>
      <c r="CN95">
        <v>0</v>
      </c>
      <c r="CO95">
        <v>0</v>
      </c>
      <c r="CP95">
        <v>0</v>
      </c>
      <c r="CQ95">
        <v>0</v>
      </c>
      <c r="CR95">
        <v>1</v>
      </c>
      <c r="CS95">
        <v>7.9935090714716228</v>
      </c>
      <c r="CT95">
        <v>6.1986196252473302</v>
      </c>
      <c r="CU95">
        <v>4.5840674425477825</v>
      </c>
      <c r="CV95">
        <v>92</v>
      </c>
    </row>
    <row r="96" spans="1:100" x14ac:dyDescent="0.2">
      <c r="A96" s="2">
        <v>93</v>
      </c>
      <c r="B96">
        <v>7.8004039900479798</v>
      </c>
      <c r="C96">
        <v>1</v>
      </c>
      <c r="D96">
        <v>0</v>
      </c>
      <c r="E96">
        <v>0</v>
      </c>
      <c r="F96">
        <v>0</v>
      </c>
      <c r="G96">
        <v>0</v>
      </c>
      <c r="H96">
        <v>0</v>
      </c>
      <c r="I96">
        <v>0</v>
      </c>
      <c r="J96">
        <v>0</v>
      </c>
      <c r="K96">
        <v>0</v>
      </c>
      <c r="L96">
        <v>0</v>
      </c>
      <c r="M96">
        <v>1</v>
      </c>
      <c r="N96">
        <v>0</v>
      </c>
      <c r="O96">
        <v>0</v>
      </c>
      <c r="P96">
        <v>8.002251020528707</v>
      </c>
      <c r="Q96">
        <v>93</v>
      </c>
      <c r="S96" t="s">
        <v>174</v>
      </c>
      <c r="T96">
        <v>1.2030067081136602</v>
      </c>
      <c r="U96">
        <v>2.3444647682808139E-2</v>
      </c>
      <c r="V96">
        <v>51.312637510685221</v>
      </c>
      <c r="W96" s="73">
        <v>2.8583274167219355E-262</v>
      </c>
      <c r="X96">
        <v>1.1569903647466091</v>
      </c>
      <c r="Y96">
        <v>1.2490230514807112</v>
      </c>
      <c r="Z96">
        <v>1.1569903647466091</v>
      </c>
      <c r="AA96">
        <v>1.2490230514807112</v>
      </c>
      <c r="AC96" s="2">
        <v>93</v>
      </c>
      <c r="AD96">
        <v>7.8004039900479798</v>
      </c>
      <c r="AE96">
        <v>1</v>
      </c>
      <c r="AF96">
        <v>0</v>
      </c>
      <c r="AG96">
        <v>0</v>
      </c>
      <c r="AH96">
        <v>0</v>
      </c>
      <c r="AI96">
        <v>0</v>
      </c>
      <c r="AJ96">
        <v>0</v>
      </c>
      <c r="AK96">
        <v>0</v>
      </c>
      <c r="AL96">
        <v>0</v>
      </c>
      <c r="AM96">
        <v>0</v>
      </c>
      <c r="AN96">
        <v>0</v>
      </c>
      <c r="AO96">
        <v>1</v>
      </c>
      <c r="AP96">
        <v>0</v>
      </c>
      <c r="AQ96">
        <v>0</v>
      </c>
      <c r="AR96">
        <v>6.2073064292972164</v>
      </c>
      <c r="AS96">
        <v>93</v>
      </c>
      <c r="BE96" s="2">
        <v>93</v>
      </c>
      <c r="BF96">
        <v>7.8004039900479798</v>
      </c>
      <c r="BG96">
        <v>1</v>
      </c>
      <c r="BH96">
        <v>0</v>
      </c>
      <c r="BI96">
        <v>0</v>
      </c>
      <c r="BJ96">
        <v>0</v>
      </c>
      <c r="BK96">
        <v>0</v>
      </c>
      <c r="BL96">
        <v>0</v>
      </c>
      <c r="BM96">
        <v>0</v>
      </c>
      <c r="BN96">
        <v>0</v>
      </c>
      <c r="BO96">
        <v>0</v>
      </c>
      <c r="BP96">
        <v>0</v>
      </c>
      <c r="BQ96">
        <v>1</v>
      </c>
      <c r="BR96">
        <v>0</v>
      </c>
      <c r="BS96">
        <v>0</v>
      </c>
      <c r="BT96">
        <v>4.5895709568141587</v>
      </c>
      <c r="BU96">
        <v>93</v>
      </c>
      <c r="CG96" s="2">
        <v>93</v>
      </c>
      <c r="CH96">
        <v>7.8004039900479798</v>
      </c>
      <c r="CI96">
        <v>1</v>
      </c>
      <c r="CJ96">
        <v>0</v>
      </c>
      <c r="CK96">
        <v>0</v>
      </c>
      <c r="CL96">
        <v>0</v>
      </c>
      <c r="CM96">
        <v>0</v>
      </c>
      <c r="CN96">
        <v>0</v>
      </c>
      <c r="CO96">
        <v>0</v>
      </c>
      <c r="CP96">
        <v>0</v>
      </c>
      <c r="CQ96">
        <v>0</v>
      </c>
      <c r="CR96">
        <v>0</v>
      </c>
      <c r="CS96">
        <v>8.002251020528707</v>
      </c>
      <c r="CT96">
        <v>6.2073064292972164</v>
      </c>
      <c r="CU96">
        <v>4.5895709568141587</v>
      </c>
      <c r="CV96">
        <v>93</v>
      </c>
    </row>
    <row r="97" spans="1:100" x14ac:dyDescent="0.2">
      <c r="A97" s="2">
        <v>94</v>
      </c>
      <c r="B97">
        <v>7.5463720237983294</v>
      </c>
      <c r="C97">
        <v>1</v>
      </c>
      <c r="D97">
        <v>0</v>
      </c>
      <c r="E97">
        <v>0</v>
      </c>
      <c r="F97">
        <v>0</v>
      </c>
      <c r="G97">
        <v>0</v>
      </c>
      <c r="H97">
        <v>0</v>
      </c>
      <c r="I97">
        <v>0</v>
      </c>
      <c r="J97">
        <v>0</v>
      </c>
      <c r="K97">
        <v>0</v>
      </c>
      <c r="L97">
        <v>0</v>
      </c>
      <c r="M97">
        <v>1</v>
      </c>
      <c r="N97">
        <v>0</v>
      </c>
      <c r="O97">
        <v>0</v>
      </c>
      <c r="P97">
        <v>8.0110034934608016</v>
      </c>
      <c r="Q97">
        <v>94</v>
      </c>
      <c r="S97" t="s">
        <v>176</v>
      </c>
      <c r="T97">
        <v>1.1017904341313125</v>
      </c>
      <c r="U97">
        <v>2.2409492587364535E-2</v>
      </c>
      <c r="V97">
        <v>49.166237469943908</v>
      </c>
      <c r="W97" s="73">
        <v>1.7302806887813264E-250</v>
      </c>
      <c r="X97">
        <v>1.057805857372766</v>
      </c>
      <c r="Y97">
        <v>1.145775010889859</v>
      </c>
      <c r="Z97">
        <v>1.057805857372766</v>
      </c>
      <c r="AA97">
        <v>1.145775010889859</v>
      </c>
      <c r="AC97" s="2">
        <v>94</v>
      </c>
      <c r="AD97">
        <v>7.5463720237983294</v>
      </c>
      <c r="AE97">
        <v>1</v>
      </c>
      <c r="AF97">
        <v>0</v>
      </c>
      <c r="AG97">
        <v>0</v>
      </c>
      <c r="AH97">
        <v>0</v>
      </c>
      <c r="AI97">
        <v>0</v>
      </c>
      <c r="AJ97">
        <v>0</v>
      </c>
      <c r="AK97">
        <v>0</v>
      </c>
      <c r="AL97">
        <v>0</v>
      </c>
      <c r="AM97">
        <v>0</v>
      </c>
      <c r="AN97">
        <v>0</v>
      </c>
      <c r="AO97">
        <v>1</v>
      </c>
      <c r="AP97">
        <v>0</v>
      </c>
      <c r="AQ97">
        <v>0</v>
      </c>
      <c r="AR97">
        <v>6.2160041686687038</v>
      </c>
      <c r="AS97">
        <v>94</v>
      </c>
      <c r="BE97" s="2">
        <v>94</v>
      </c>
      <c r="BF97">
        <v>7.5463720237983294</v>
      </c>
      <c r="BG97">
        <v>1</v>
      </c>
      <c r="BH97">
        <v>0</v>
      </c>
      <c r="BI97">
        <v>0</v>
      </c>
      <c r="BJ97">
        <v>0</v>
      </c>
      <c r="BK97">
        <v>0</v>
      </c>
      <c r="BL97">
        <v>0</v>
      </c>
      <c r="BM97">
        <v>0</v>
      </c>
      <c r="BN97">
        <v>0</v>
      </c>
      <c r="BO97">
        <v>0</v>
      </c>
      <c r="BP97">
        <v>0</v>
      </c>
      <c r="BQ97">
        <v>1</v>
      </c>
      <c r="BR97">
        <v>0</v>
      </c>
      <c r="BS97">
        <v>0</v>
      </c>
      <c r="BT97">
        <v>4.5950989310240065</v>
      </c>
      <c r="BU97">
        <v>94</v>
      </c>
      <c r="CG97" s="2">
        <v>94</v>
      </c>
      <c r="CH97">
        <v>7.5463720237983294</v>
      </c>
      <c r="CI97">
        <v>1</v>
      </c>
      <c r="CJ97">
        <v>0</v>
      </c>
      <c r="CK97">
        <v>0</v>
      </c>
      <c r="CL97">
        <v>0</v>
      </c>
      <c r="CM97">
        <v>0</v>
      </c>
      <c r="CN97">
        <v>0</v>
      </c>
      <c r="CO97">
        <v>0</v>
      </c>
      <c r="CP97">
        <v>0</v>
      </c>
      <c r="CQ97">
        <v>0</v>
      </c>
      <c r="CR97">
        <v>0</v>
      </c>
      <c r="CS97">
        <v>8.0110034934608016</v>
      </c>
      <c r="CT97">
        <v>6.2160041686687038</v>
      </c>
      <c r="CU97">
        <v>4.5950989310240065</v>
      </c>
      <c r="CV97">
        <v>94</v>
      </c>
    </row>
    <row r="98" spans="1:100" x14ac:dyDescent="0.2">
      <c r="A98" s="2">
        <v>95</v>
      </c>
      <c r="B98">
        <v>7.5531099161583457</v>
      </c>
      <c r="C98">
        <v>1</v>
      </c>
      <c r="D98">
        <v>0</v>
      </c>
      <c r="E98">
        <v>0</v>
      </c>
      <c r="F98">
        <v>0</v>
      </c>
      <c r="G98">
        <v>0</v>
      </c>
      <c r="H98">
        <v>0</v>
      </c>
      <c r="I98">
        <v>0</v>
      </c>
      <c r="J98">
        <v>0</v>
      </c>
      <c r="K98">
        <v>0</v>
      </c>
      <c r="L98">
        <v>0</v>
      </c>
      <c r="M98">
        <v>1</v>
      </c>
      <c r="N98">
        <v>0</v>
      </c>
      <c r="O98">
        <v>0</v>
      </c>
      <c r="P98">
        <v>8.0197664110640119</v>
      </c>
      <c r="Q98">
        <v>95</v>
      </c>
      <c r="S98" t="s">
        <v>178</v>
      </c>
      <c r="T98">
        <v>3.1323930957734177E-2</v>
      </c>
      <c r="U98">
        <v>2.611113568579413E-2</v>
      </c>
      <c r="V98">
        <v>1.1996387799698842</v>
      </c>
      <c r="W98" s="73">
        <v>0.23061472326442597</v>
      </c>
      <c r="X98">
        <v>-1.9926102810196945E-2</v>
      </c>
      <c r="Y98">
        <v>8.2573964725665305E-2</v>
      </c>
      <c r="Z98">
        <v>-1.9926102810196945E-2</v>
      </c>
      <c r="AA98">
        <v>8.2573964725665305E-2</v>
      </c>
      <c r="AC98" s="2">
        <v>95</v>
      </c>
      <c r="AD98">
        <v>7.5531099161583457</v>
      </c>
      <c r="AE98">
        <v>1</v>
      </c>
      <c r="AF98">
        <v>0</v>
      </c>
      <c r="AG98">
        <v>0</v>
      </c>
      <c r="AH98">
        <v>0</v>
      </c>
      <c r="AI98">
        <v>0</v>
      </c>
      <c r="AJ98">
        <v>0</v>
      </c>
      <c r="AK98">
        <v>0</v>
      </c>
      <c r="AL98">
        <v>0</v>
      </c>
      <c r="AM98">
        <v>0</v>
      </c>
      <c r="AN98">
        <v>0</v>
      </c>
      <c r="AO98">
        <v>1</v>
      </c>
      <c r="AP98">
        <v>0</v>
      </c>
      <c r="AQ98">
        <v>0</v>
      </c>
      <c r="AR98">
        <v>6.2247127622494673</v>
      </c>
      <c r="AS98">
        <v>95</v>
      </c>
      <c r="BE98" s="2">
        <v>95</v>
      </c>
      <c r="BF98">
        <v>7.5531099161583457</v>
      </c>
      <c r="BG98">
        <v>1</v>
      </c>
      <c r="BH98">
        <v>0</v>
      </c>
      <c r="BI98">
        <v>0</v>
      </c>
      <c r="BJ98">
        <v>0</v>
      </c>
      <c r="BK98">
        <v>0</v>
      </c>
      <c r="BL98">
        <v>0</v>
      </c>
      <c r="BM98">
        <v>0</v>
      </c>
      <c r="BN98">
        <v>0</v>
      </c>
      <c r="BO98">
        <v>0</v>
      </c>
      <c r="BP98">
        <v>0</v>
      </c>
      <c r="BQ98">
        <v>1</v>
      </c>
      <c r="BR98">
        <v>0</v>
      </c>
      <c r="BS98">
        <v>0</v>
      </c>
      <c r="BT98">
        <v>4.6006513381492589</v>
      </c>
      <c r="BU98">
        <v>95</v>
      </c>
      <c r="CG98" s="2">
        <v>95</v>
      </c>
      <c r="CH98">
        <v>7.5531099161583457</v>
      </c>
      <c r="CI98">
        <v>1</v>
      </c>
      <c r="CJ98">
        <v>0</v>
      </c>
      <c r="CK98">
        <v>0</v>
      </c>
      <c r="CL98">
        <v>0</v>
      </c>
      <c r="CM98">
        <v>0</v>
      </c>
      <c r="CN98">
        <v>0</v>
      </c>
      <c r="CO98">
        <v>0</v>
      </c>
      <c r="CP98">
        <v>0</v>
      </c>
      <c r="CQ98">
        <v>0</v>
      </c>
      <c r="CR98">
        <v>0</v>
      </c>
      <c r="CS98">
        <v>8.0197664110640119</v>
      </c>
      <c r="CT98">
        <v>6.2247127622494673</v>
      </c>
      <c r="CU98">
        <v>4.6006513381492589</v>
      </c>
      <c r="CV98">
        <v>95</v>
      </c>
    </row>
    <row r="99" spans="1:100" x14ac:dyDescent="0.2">
      <c r="A99" s="2">
        <v>96</v>
      </c>
      <c r="B99">
        <v>7.5624382059792108</v>
      </c>
      <c r="C99">
        <v>1</v>
      </c>
      <c r="D99">
        <v>0</v>
      </c>
      <c r="E99">
        <v>0</v>
      </c>
      <c r="F99">
        <v>0</v>
      </c>
      <c r="G99">
        <v>0</v>
      </c>
      <c r="H99">
        <v>0</v>
      </c>
      <c r="I99">
        <v>0</v>
      </c>
      <c r="J99">
        <v>0</v>
      </c>
      <c r="K99">
        <v>0</v>
      </c>
      <c r="L99">
        <v>0</v>
      </c>
      <c r="M99">
        <v>1</v>
      </c>
      <c r="N99">
        <v>0</v>
      </c>
      <c r="O99">
        <v>0</v>
      </c>
      <c r="P99">
        <v>8.0285396945140146</v>
      </c>
      <c r="Q99">
        <v>96</v>
      </c>
      <c r="S99" t="s">
        <v>181</v>
      </c>
      <c r="T99">
        <v>-1.0311072036896365E-2</v>
      </c>
      <c r="U99">
        <v>2.7596951188310914E-2</v>
      </c>
      <c r="V99">
        <v>-0.37363083938285796</v>
      </c>
      <c r="W99" s="73">
        <v>0.7087723750894076</v>
      </c>
      <c r="X99">
        <v>-6.4477413069023937E-2</v>
      </c>
      <c r="Y99">
        <v>4.3855268995231213E-2</v>
      </c>
      <c r="Z99">
        <v>-6.4477413069023937E-2</v>
      </c>
      <c r="AA99">
        <v>4.3855268995231213E-2</v>
      </c>
      <c r="AC99" s="2">
        <v>96</v>
      </c>
      <c r="AD99">
        <v>7.5624382059792108</v>
      </c>
      <c r="AE99">
        <v>1</v>
      </c>
      <c r="AF99">
        <v>0</v>
      </c>
      <c r="AG99">
        <v>0</v>
      </c>
      <c r="AH99">
        <v>0</v>
      </c>
      <c r="AI99">
        <v>0</v>
      </c>
      <c r="AJ99">
        <v>0</v>
      </c>
      <c r="AK99">
        <v>0</v>
      </c>
      <c r="AL99">
        <v>0</v>
      </c>
      <c r="AM99">
        <v>0</v>
      </c>
      <c r="AN99">
        <v>0</v>
      </c>
      <c r="AO99">
        <v>1</v>
      </c>
      <c r="AP99">
        <v>0</v>
      </c>
      <c r="AQ99">
        <v>0</v>
      </c>
      <c r="AR99">
        <v>6.2334321292949531</v>
      </c>
      <c r="AS99">
        <v>96</v>
      </c>
      <c r="BE99" s="2">
        <v>96</v>
      </c>
      <c r="BF99">
        <v>7.5624382059792108</v>
      </c>
      <c r="BG99">
        <v>1</v>
      </c>
      <c r="BH99">
        <v>0</v>
      </c>
      <c r="BI99">
        <v>0</v>
      </c>
      <c r="BJ99">
        <v>0</v>
      </c>
      <c r="BK99">
        <v>0</v>
      </c>
      <c r="BL99">
        <v>0</v>
      </c>
      <c r="BM99">
        <v>0</v>
      </c>
      <c r="BN99">
        <v>0</v>
      </c>
      <c r="BO99">
        <v>0</v>
      </c>
      <c r="BP99">
        <v>0</v>
      </c>
      <c r="BQ99">
        <v>1</v>
      </c>
      <c r="BR99">
        <v>0</v>
      </c>
      <c r="BS99">
        <v>0</v>
      </c>
      <c r="BT99">
        <v>4.6062281499991409</v>
      </c>
      <c r="BU99">
        <v>96</v>
      </c>
      <c r="CG99" s="2">
        <v>96</v>
      </c>
      <c r="CH99">
        <v>7.5624382059792108</v>
      </c>
      <c r="CI99">
        <v>1</v>
      </c>
      <c r="CJ99">
        <v>0</v>
      </c>
      <c r="CK99">
        <v>0</v>
      </c>
      <c r="CL99">
        <v>0</v>
      </c>
      <c r="CM99">
        <v>0</v>
      </c>
      <c r="CN99">
        <v>0</v>
      </c>
      <c r="CO99">
        <v>0</v>
      </c>
      <c r="CP99">
        <v>0</v>
      </c>
      <c r="CQ99">
        <v>0</v>
      </c>
      <c r="CR99">
        <v>0</v>
      </c>
      <c r="CS99">
        <v>8.0285396945140146</v>
      </c>
      <c r="CT99">
        <v>6.2334321292949531</v>
      </c>
      <c r="CU99">
        <v>4.6062281499991409</v>
      </c>
      <c r="CV99">
        <v>96</v>
      </c>
    </row>
    <row r="100" spans="1:100" x14ac:dyDescent="0.2">
      <c r="A100" s="2">
        <v>97</v>
      </c>
      <c r="B100">
        <v>7.7221745379841504</v>
      </c>
      <c r="C100">
        <v>1</v>
      </c>
      <c r="D100">
        <v>0</v>
      </c>
      <c r="E100">
        <v>0</v>
      </c>
      <c r="F100">
        <v>0</v>
      </c>
      <c r="G100">
        <v>0</v>
      </c>
      <c r="H100">
        <v>0</v>
      </c>
      <c r="I100">
        <v>0</v>
      </c>
      <c r="J100">
        <v>0</v>
      </c>
      <c r="K100">
        <v>0</v>
      </c>
      <c r="L100">
        <v>0</v>
      </c>
      <c r="M100">
        <v>0</v>
      </c>
      <c r="N100">
        <v>1</v>
      </c>
      <c r="O100">
        <v>0</v>
      </c>
      <c r="P100">
        <v>8.0373232653680891</v>
      </c>
      <c r="Q100">
        <v>97</v>
      </c>
      <c r="S100" t="s">
        <v>184</v>
      </c>
      <c r="T100">
        <v>-6.5430708744784348E-3</v>
      </c>
      <c r="U100">
        <v>2.5281171688434332E-2</v>
      </c>
      <c r="V100">
        <v>-0.25881201057907333</v>
      </c>
      <c r="W100" s="73">
        <v>0.79584309826036714</v>
      </c>
      <c r="X100">
        <v>-5.6164080022312372E-2</v>
      </c>
      <c r="Y100">
        <v>4.3077938273355508E-2</v>
      </c>
      <c r="Z100">
        <v>-5.6164080022312372E-2</v>
      </c>
      <c r="AA100">
        <v>4.3077938273355508E-2</v>
      </c>
      <c r="AC100" s="2">
        <v>97</v>
      </c>
      <c r="AD100">
        <v>7.7221745379841504</v>
      </c>
      <c r="AE100">
        <v>1</v>
      </c>
      <c r="AF100">
        <v>0</v>
      </c>
      <c r="AG100">
        <v>0</v>
      </c>
      <c r="AH100">
        <v>0</v>
      </c>
      <c r="AI100">
        <v>0</v>
      </c>
      <c r="AJ100">
        <v>0</v>
      </c>
      <c r="AK100">
        <v>0</v>
      </c>
      <c r="AL100">
        <v>0</v>
      </c>
      <c r="AM100">
        <v>0</v>
      </c>
      <c r="AN100">
        <v>0</v>
      </c>
      <c r="AO100">
        <v>0</v>
      </c>
      <c r="AP100">
        <v>1</v>
      </c>
      <c r="AQ100">
        <v>0</v>
      </c>
      <c r="AR100">
        <v>6.2421621894308572</v>
      </c>
      <c r="AS100">
        <v>97</v>
      </c>
      <c r="BE100" s="2">
        <v>97</v>
      </c>
      <c r="BF100">
        <v>7.7221745379841504</v>
      </c>
      <c r="BG100">
        <v>1</v>
      </c>
      <c r="BH100">
        <v>0</v>
      </c>
      <c r="BI100">
        <v>0</v>
      </c>
      <c r="BJ100">
        <v>0</v>
      </c>
      <c r="BK100">
        <v>0</v>
      </c>
      <c r="BL100">
        <v>0</v>
      </c>
      <c r="BM100">
        <v>0</v>
      </c>
      <c r="BN100">
        <v>0</v>
      </c>
      <c r="BO100">
        <v>0</v>
      </c>
      <c r="BP100">
        <v>0</v>
      </c>
      <c r="BQ100">
        <v>0</v>
      </c>
      <c r="BR100">
        <v>1</v>
      </c>
      <c r="BS100">
        <v>0</v>
      </c>
      <c r="BT100">
        <v>4.6118293372256396</v>
      </c>
      <c r="BU100">
        <v>97</v>
      </c>
      <c r="CG100" s="2">
        <v>97</v>
      </c>
      <c r="CH100">
        <v>7.7221745379841504</v>
      </c>
      <c r="CI100">
        <v>1</v>
      </c>
      <c r="CJ100">
        <v>0</v>
      </c>
      <c r="CK100">
        <v>0</v>
      </c>
      <c r="CL100">
        <v>0</v>
      </c>
      <c r="CM100">
        <v>0</v>
      </c>
      <c r="CN100">
        <v>0</v>
      </c>
      <c r="CO100">
        <v>0</v>
      </c>
      <c r="CP100">
        <v>0</v>
      </c>
      <c r="CQ100">
        <v>0</v>
      </c>
      <c r="CR100">
        <v>0</v>
      </c>
      <c r="CS100">
        <v>8.0373232653680891</v>
      </c>
      <c r="CT100">
        <v>6.2421621894308572</v>
      </c>
      <c r="CU100">
        <v>4.6118293372256396</v>
      </c>
      <c r="CV100">
        <v>97</v>
      </c>
    </row>
    <row r="101" spans="1:100" x14ac:dyDescent="0.2">
      <c r="A101" s="2">
        <v>98</v>
      </c>
      <c r="B101">
        <v>7.8127471524979635</v>
      </c>
      <c r="C101">
        <v>1</v>
      </c>
      <c r="D101">
        <v>0</v>
      </c>
      <c r="E101">
        <v>0</v>
      </c>
      <c r="F101">
        <v>0</v>
      </c>
      <c r="G101">
        <v>0</v>
      </c>
      <c r="H101">
        <v>0</v>
      </c>
      <c r="I101">
        <v>0</v>
      </c>
      <c r="J101">
        <v>0</v>
      </c>
      <c r="K101">
        <v>0</v>
      </c>
      <c r="L101">
        <v>0</v>
      </c>
      <c r="M101">
        <v>0</v>
      </c>
      <c r="N101">
        <v>1</v>
      </c>
      <c r="O101">
        <v>0</v>
      </c>
      <c r="P101">
        <v>8.046117045567069</v>
      </c>
      <c r="Q101">
        <v>98</v>
      </c>
      <c r="S101" t="s">
        <v>179</v>
      </c>
      <c r="T101">
        <v>0.29799202500608873</v>
      </c>
      <c r="U101">
        <v>1.7785124308490545E-2</v>
      </c>
      <c r="V101">
        <v>16.755127478295361</v>
      </c>
      <c r="W101" s="73">
        <v>1.2000070757849631E-54</v>
      </c>
      <c r="X101">
        <v>0.26308399831796225</v>
      </c>
      <c r="Y101">
        <v>0.33290005169421522</v>
      </c>
      <c r="Z101">
        <v>0.26308399831796225</v>
      </c>
      <c r="AA101">
        <v>0.33290005169421522</v>
      </c>
      <c r="AC101" s="2">
        <v>98</v>
      </c>
      <c r="AD101">
        <v>7.8127471524979635</v>
      </c>
      <c r="AE101">
        <v>1</v>
      </c>
      <c r="AF101">
        <v>0</v>
      </c>
      <c r="AG101">
        <v>0</v>
      </c>
      <c r="AH101">
        <v>0</v>
      </c>
      <c r="AI101">
        <v>0</v>
      </c>
      <c r="AJ101">
        <v>0</v>
      </c>
      <c r="AK101">
        <v>0</v>
      </c>
      <c r="AL101">
        <v>0</v>
      </c>
      <c r="AM101">
        <v>0</v>
      </c>
      <c r="AN101">
        <v>0</v>
      </c>
      <c r="AO101">
        <v>0</v>
      </c>
      <c r="AP101">
        <v>1</v>
      </c>
      <c r="AQ101">
        <v>0</v>
      </c>
      <c r="AR101">
        <v>6.2509028626555212</v>
      </c>
      <c r="AS101">
        <v>98</v>
      </c>
      <c r="BE101" s="2">
        <v>98</v>
      </c>
      <c r="BF101">
        <v>7.8127471524979635</v>
      </c>
      <c r="BG101">
        <v>1</v>
      </c>
      <c r="BH101">
        <v>0</v>
      </c>
      <c r="BI101">
        <v>0</v>
      </c>
      <c r="BJ101">
        <v>0</v>
      </c>
      <c r="BK101">
        <v>0</v>
      </c>
      <c r="BL101">
        <v>0</v>
      </c>
      <c r="BM101">
        <v>0</v>
      </c>
      <c r="BN101">
        <v>0</v>
      </c>
      <c r="BO101">
        <v>0</v>
      </c>
      <c r="BP101">
        <v>0</v>
      </c>
      <c r="BQ101">
        <v>0</v>
      </c>
      <c r="BR101">
        <v>1</v>
      </c>
      <c r="BS101">
        <v>0</v>
      </c>
      <c r="BT101">
        <v>4.6174548693291904</v>
      </c>
      <c r="BU101">
        <v>98</v>
      </c>
      <c r="CG101" s="2">
        <v>98</v>
      </c>
      <c r="CH101">
        <v>7.8127471524979635</v>
      </c>
      <c r="CI101">
        <v>1</v>
      </c>
      <c r="CJ101">
        <v>0</v>
      </c>
      <c r="CK101">
        <v>0</v>
      </c>
      <c r="CL101">
        <v>0</v>
      </c>
      <c r="CM101">
        <v>0</v>
      </c>
      <c r="CN101">
        <v>0</v>
      </c>
      <c r="CO101">
        <v>0</v>
      </c>
      <c r="CP101">
        <v>0</v>
      </c>
      <c r="CQ101">
        <v>0</v>
      </c>
      <c r="CR101">
        <v>0</v>
      </c>
      <c r="CS101">
        <v>8.046117045567069</v>
      </c>
      <c r="CT101">
        <v>6.2509028626555212</v>
      </c>
      <c r="CU101">
        <v>4.6174548693291904</v>
      </c>
      <c r="CV101">
        <v>98</v>
      </c>
    </row>
    <row r="102" spans="1:100" ht="17" thickBot="1" x14ac:dyDescent="0.25">
      <c r="A102" s="2">
        <v>99</v>
      </c>
      <c r="B102">
        <v>7.7112095212540792</v>
      </c>
      <c r="C102">
        <v>1</v>
      </c>
      <c r="D102">
        <v>0</v>
      </c>
      <c r="E102">
        <v>0</v>
      </c>
      <c r="F102">
        <v>0</v>
      </c>
      <c r="G102">
        <v>0</v>
      </c>
      <c r="H102">
        <v>0</v>
      </c>
      <c r="I102">
        <v>0</v>
      </c>
      <c r="J102">
        <v>0</v>
      </c>
      <c r="K102">
        <v>0</v>
      </c>
      <c r="L102">
        <v>0</v>
      </c>
      <c r="M102">
        <v>0</v>
      </c>
      <c r="N102">
        <v>1</v>
      </c>
      <c r="O102">
        <v>0</v>
      </c>
      <c r="P102">
        <v>8.0549209574372131</v>
      </c>
      <c r="Q102">
        <v>99</v>
      </c>
      <c r="S102" s="4" t="s">
        <v>187</v>
      </c>
      <c r="T102" s="4">
        <v>2.7037869345869618E-3</v>
      </c>
      <c r="U102" s="4">
        <v>1.6640867192131337E-4</v>
      </c>
      <c r="V102" s="4">
        <v>16.247872802358835</v>
      </c>
      <c r="W102" s="76">
        <v>6.9302995198530012E-52</v>
      </c>
      <c r="X102" s="4">
        <v>2.3771657505117006E-3</v>
      </c>
      <c r="Y102" s="4">
        <v>3.0304081186622229E-3</v>
      </c>
      <c r="Z102" s="4">
        <v>2.3771657505117006E-3</v>
      </c>
      <c r="AA102" s="4">
        <v>3.0304081186622229E-3</v>
      </c>
      <c r="AC102" s="2">
        <v>99</v>
      </c>
      <c r="AD102">
        <v>7.7112095212540792</v>
      </c>
      <c r="AE102">
        <v>1</v>
      </c>
      <c r="AF102">
        <v>0</v>
      </c>
      <c r="AG102">
        <v>0</v>
      </c>
      <c r="AH102">
        <v>0</v>
      </c>
      <c r="AI102">
        <v>0</v>
      </c>
      <c r="AJ102">
        <v>0</v>
      </c>
      <c r="AK102">
        <v>0</v>
      </c>
      <c r="AL102">
        <v>0</v>
      </c>
      <c r="AM102">
        <v>0</v>
      </c>
      <c r="AN102">
        <v>0</v>
      </c>
      <c r="AO102">
        <v>0</v>
      </c>
      <c r="AP102">
        <v>1</v>
      </c>
      <c r="AQ102">
        <v>0</v>
      </c>
      <c r="AR102">
        <v>6.2596540693422416</v>
      </c>
      <c r="AS102">
        <v>99</v>
      </c>
      <c r="BE102" s="2">
        <v>99</v>
      </c>
      <c r="BF102">
        <v>7.7112095212540792</v>
      </c>
      <c r="BG102">
        <v>1</v>
      </c>
      <c r="BH102">
        <v>0</v>
      </c>
      <c r="BI102">
        <v>0</v>
      </c>
      <c r="BJ102">
        <v>0</v>
      </c>
      <c r="BK102">
        <v>0</v>
      </c>
      <c r="BL102">
        <v>0</v>
      </c>
      <c r="BM102">
        <v>0</v>
      </c>
      <c r="BN102">
        <v>0</v>
      </c>
      <c r="BO102">
        <v>0</v>
      </c>
      <c r="BP102">
        <v>0</v>
      </c>
      <c r="BQ102">
        <v>0</v>
      </c>
      <c r="BR102">
        <v>1</v>
      </c>
      <c r="BS102">
        <v>0</v>
      </c>
      <c r="BT102">
        <v>4.6231047146645698</v>
      </c>
      <c r="BU102">
        <v>99</v>
      </c>
      <c r="CG102" s="2">
        <v>99</v>
      </c>
      <c r="CH102">
        <v>7.7112095212540792</v>
      </c>
      <c r="CI102">
        <v>1</v>
      </c>
      <c r="CJ102">
        <v>0</v>
      </c>
      <c r="CK102">
        <v>0</v>
      </c>
      <c r="CL102">
        <v>0</v>
      </c>
      <c r="CM102">
        <v>0</v>
      </c>
      <c r="CN102">
        <v>0</v>
      </c>
      <c r="CO102">
        <v>0</v>
      </c>
      <c r="CP102">
        <v>0</v>
      </c>
      <c r="CQ102">
        <v>0</v>
      </c>
      <c r="CR102">
        <v>0</v>
      </c>
      <c r="CS102">
        <v>8.0549209574372131</v>
      </c>
      <c r="CT102">
        <v>6.2596540693422416</v>
      </c>
      <c r="CU102">
        <v>4.6231047146645698</v>
      </c>
      <c r="CV102">
        <v>99</v>
      </c>
    </row>
    <row r="103" spans="1:100" x14ac:dyDescent="0.2">
      <c r="A103" s="2">
        <v>100</v>
      </c>
      <c r="B103">
        <v>7.7234031860775092</v>
      </c>
      <c r="C103">
        <v>1</v>
      </c>
      <c r="D103">
        <v>0</v>
      </c>
      <c r="E103">
        <v>0</v>
      </c>
      <c r="F103">
        <v>0</v>
      </c>
      <c r="G103">
        <v>0</v>
      </c>
      <c r="H103">
        <v>0</v>
      </c>
      <c r="I103">
        <v>0</v>
      </c>
      <c r="J103">
        <v>0</v>
      </c>
      <c r="K103">
        <v>0</v>
      </c>
      <c r="L103">
        <v>0</v>
      </c>
      <c r="M103">
        <v>0</v>
      </c>
      <c r="N103">
        <v>1</v>
      </c>
      <c r="O103">
        <v>0</v>
      </c>
      <c r="P103">
        <v>8.063734923691996</v>
      </c>
      <c r="Q103">
        <v>100</v>
      </c>
      <c r="AC103" s="2">
        <v>100</v>
      </c>
      <c r="AD103">
        <v>7.7234031860775092</v>
      </c>
      <c r="AE103">
        <v>1</v>
      </c>
      <c r="AF103">
        <v>0</v>
      </c>
      <c r="AG103">
        <v>0</v>
      </c>
      <c r="AH103">
        <v>0</v>
      </c>
      <c r="AI103">
        <v>0</v>
      </c>
      <c r="AJ103">
        <v>0</v>
      </c>
      <c r="AK103">
        <v>0</v>
      </c>
      <c r="AL103">
        <v>0</v>
      </c>
      <c r="AM103">
        <v>0</v>
      </c>
      <c r="AN103">
        <v>0</v>
      </c>
      <c r="AO103">
        <v>0</v>
      </c>
      <c r="AP103">
        <v>1</v>
      </c>
      <c r="AQ103">
        <v>0</v>
      </c>
      <c r="AR103">
        <v>6.2684157302414851</v>
      </c>
      <c r="AS103">
        <v>100</v>
      </c>
      <c r="BE103" s="2">
        <v>100</v>
      </c>
      <c r="BF103">
        <v>7.7234031860775092</v>
      </c>
      <c r="BG103">
        <v>1</v>
      </c>
      <c r="BH103">
        <v>0</v>
      </c>
      <c r="BI103">
        <v>0</v>
      </c>
      <c r="BJ103">
        <v>0</v>
      </c>
      <c r="BK103">
        <v>0</v>
      </c>
      <c r="BL103">
        <v>0</v>
      </c>
      <c r="BM103">
        <v>0</v>
      </c>
      <c r="BN103">
        <v>0</v>
      </c>
      <c r="BO103">
        <v>0</v>
      </c>
      <c r="BP103">
        <v>0</v>
      </c>
      <c r="BQ103">
        <v>0</v>
      </c>
      <c r="BR103">
        <v>1</v>
      </c>
      <c r="BS103">
        <v>0</v>
      </c>
      <c r="BT103">
        <v>4.6287788404470014</v>
      </c>
      <c r="BU103">
        <v>100</v>
      </c>
      <c r="CG103" s="2">
        <v>100</v>
      </c>
      <c r="CH103">
        <v>7.7234031860775092</v>
      </c>
      <c r="CI103">
        <v>1</v>
      </c>
      <c r="CJ103">
        <v>0</v>
      </c>
      <c r="CK103">
        <v>0</v>
      </c>
      <c r="CL103">
        <v>0</v>
      </c>
      <c r="CM103">
        <v>0</v>
      </c>
      <c r="CN103">
        <v>0</v>
      </c>
      <c r="CO103">
        <v>0</v>
      </c>
      <c r="CP103">
        <v>0</v>
      </c>
      <c r="CQ103">
        <v>0</v>
      </c>
      <c r="CR103">
        <v>0</v>
      </c>
      <c r="CS103">
        <v>8.063734923691996</v>
      </c>
      <c r="CT103">
        <v>6.2684157302414851</v>
      </c>
      <c r="CU103">
        <v>4.6287788404470014</v>
      </c>
      <c r="CV103">
        <v>100</v>
      </c>
    </row>
    <row r="104" spans="1:100" x14ac:dyDescent="0.2">
      <c r="A104" s="2">
        <v>101</v>
      </c>
      <c r="B104">
        <v>7.7400349015831083</v>
      </c>
      <c r="C104">
        <v>1</v>
      </c>
      <c r="D104">
        <v>0</v>
      </c>
      <c r="E104">
        <v>0</v>
      </c>
      <c r="F104">
        <v>0</v>
      </c>
      <c r="G104">
        <v>0</v>
      </c>
      <c r="H104">
        <v>0</v>
      </c>
      <c r="I104">
        <v>0</v>
      </c>
      <c r="J104">
        <v>0</v>
      </c>
      <c r="K104">
        <v>0</v>
      </c>
      <c r="L104">
        <v>0</v>
      </c>
      <c r="M104">
        <v>0</v>
      </c>
      <c r="N104">
        <v>0</v>
      </c>
      <c r="O104">
        <v>1</v>
      </c>
      <c r="P104">
        <v>8.0725588674338074</v>
      </c>
      <c r="Q104">
        <v>101</v>
      </c>
      <c r="AC104" s="2">
        <v>101</v>
      </c>
      <c r="AD104">
        <v>7.7400349015831083</v>
      </c>
      <c r="AE104">
        <v>1</v>
      </c>
      <c r="AF104">
        <v>0</v>
      </c>
      <c r="AG104">
        <v>0</v>
      </c>
      <c r="AH104">
        <v>0</v>
      </c>
      <c r="AI104">
        <v>0</v>
      </c>
      <c r="AJ104">
        <v>0</v>
      </c>
      <c r="AK104">
        <v>0</v>
      </c>
      <c r="AL104">
        <v>0</v>
      </c>
      <c r="AM104">
        <v>0</v>
      </c>
      <c r="AN104">
        <v>0</v>
      </c>
      <c r="AO104">
        <v>0</v>
      </c>
      <c r="AP104">
        <v>0</v>
      </c>
      <c r="AQ104">
        <v>1</v>
      </c>
      <c r="AR104">
        <v>6.2771877664830251</v>
      </c>
      <c r="AS104">
        <v>101</v>
      </c>
      <c r="BE104" s="2">
        <v>101</v>
      </c>
      <c r="BF104">
        <v>7.7400349015831083</v>
      </c>
      <c r="BG104">
        <v>1</v>
      </c>
      <c r="BH104">
        <v>0</v>
      </c>
      <c r="BI104">
        <v>0</v>
      </c>
      <c r="BJ104">
        <v>0</v>
      </c>
      <c r="BK104">
        <v>0</v>
      </c>
      <c r="BL104">
        <v>0</v>
      </c>
      <c r="BM104">
        <v>0</v>
      </c>
      <c r="BN104">
        <v>0</v>
      </c>
      <c r="BO104">
        <v>0</v>
      </c>
      <c r="BP104">
        <v>0</v>
      </c>
      <c r="BQ104">
        <v>0</v>
      </c>
      <c r="BR104">
        <v>0</v>
      </c>
      <c r="BS104">
        <v>1</v>
      </c>
      <c r="BT104">
        <v>4.6344772127584708</v>
      </c>
      <c r="BU104">
        <v>101</v>
      </c>
      <c r="CG104" s="2">
        <v>101</v>
      </c>
      <c r="CH104">
        <v>7.7400349015831083</v>
      </c>
      <c r="CI104">
        <v>1</v>
      </c>
      <c r="CJ104">
        <v>0</v>
      </c>
      <c r="CK104">
        <v>0</v>
      </c>
      <c r="CL104">
        <v>0</v>
      </c>
      <c r="CM104">
        <v>0</v>
      </c>
      <c r="CN104">
        <v>0</v>
      </c>
      <c r="CO104">
        <v>0</v>
      </c>
      <c r="CP104">
        <v>0</v>
      </c>
      <c r="CQ104">
        <v>0</v>
      </c>
      <c r="CR104">
        <v>0</v>
      </c>
      <c r="CS104">
        <v>8.0725588674338074</v>
      </c>
      <c r="CT104">
        <v>6.2771877664830251</v>
      </c>
      <c r="CU104">
        <v>4.6344772127584708</v>
      </c>
      <c r="CV104">
        <v>101</v>
      </c>
    </row>
    <row r="105" spans="1:100" x14ac:dyDescent="0.2">
      <c r="A105" s="2">
        <v>102</v>
      </c>
      <c r="B105">
        <v>7.613568109004567</v>
      </c>
      <c r="C105">
        <v>1</v>
      </c>
      <c r="D105">
        <v>0</v>
      </c>
      <c r="E105">
        <v>0</v>
      </c>
      <c r="F105">
        <v>0</v>
      </c>
      <c r="G105">
        <v>0</v>
      </c>
      <c r="H105">
        <v>0</v>
      </c>
      <c r="I105">
        <v>0</v>
      </c>
      <c r="J105">
        <v>0</v>
      </c>
      <c r="K105">
        <v>0</v>
      </c>
      <c r="L105">
        <v>0</v>
      </c>
      <c r="M105">
        <v>0</v>
      </c>
      <c r="N105">
        <v>0</v>
      </c>
      <c r="O105">
        <v>1</v>
      </c>
      <c r="P105">
        <v>8.0813927121555924</v>
      </c>
      <c r="Q105">
        <v>102</v>
      </c>
      <c r="AC105" s="2">
        <v>102</v>
      </c>
      <c r="AD105">
        <v>7.613568109004567</v>
      </c>
      <c r="AE105">
        <v>1</v>
      </c>
      <c r="AF105">
        <v>0</v>
      </c>
      <c r="AG105">
        <v>0</v>
      </c>
      <c r="AH105">
        <v>0</v>
      </c>
      <c r="AI105">
        <v>0</v>
      </c>
      <c r="AJ105">
        <v>0</v>
      </c>
      <c r="AK105">
        <v>0</v>
      </c>
      <c r="AL105">
        <v>0</v>
      </c>
      <c r="AM105">
        <v>0</v>
      </c>
      <c r="AN105">
        <v>0</v>
      </c>
      <c r="AO105">
        <v>0</v>
      </c>
      <c r="AP105">
        <v>0</v>
      </c>
      <c r="AQ105">
        <v>1</v>
      </c>
      <c r="AR105">
        <v>6.2859700995779866</v>
      </c>
      <c r="AS105">
        <v>102</v>
      </c>
      <c r="BE105" s="2">
        <v>102</v>
      </c>
      <c r="BF105">
        <v>7.613568109004567</v>
      </c>
      <c r="BG105">
        <v>1</v>
      </c>
      <c r="BH105">
        <v>0</v>
      </c>
      <c r="BI105">
        <v>0</v>
      </c>
      <c r="BJ105">
        <v>0</v>
      </c>
      <c r="BK105">
        <v>0</v>
      </c>
      <c r="BL105">
        <v>0</v>
      </c>
      <c r="BM105">
        <v>0</v>
      </c>
      <c r="BN105">
        <v>0</v>
      </c>
      <c r="BO105">
        <v>0</v>
      </c>
      <c r="BP105">
        <v>0</v>
      </c>
      <c r="BQ105">
        <v>0</v>
      </c>
      <c r="BR105">
        <v>0</v>
      </c>
      <c r="BS105">
        <v>1</v>
      </c>
      <c r="BT105">
        <v>4.6401997965542403</v>
      </c>
      <c r="BU105">
        <v>102</v>
      </c>
      <c r="CG105" s="2">
        <v>102</v>
      </c>
      <c r="CH105">
        <v>7.613568109004567</v>
      </c>
      <c r="CI105">
        <v>1</v>
      </c>
      <c r="CJ105">
        <v>0</v>
      </c>
      <c r="CK105">
        <v>0</v>
      </c>
      <c r="CL105">
        <v>0</v>
      </c>
      <c r="CM105">
        <v>0</v>
      </c>
      <c r="CN105">
        <v>0</v>
      </c>
      <c r="CO105">
        <v>0</v>
      </c>
      <c r="CP105">
        <v>0</v>
      </c>
      <c r="CQ105">
        <v>0</v>
      </c>
      <c r="CR105">
        <v>0</v>
      </c>
      <c r="CS105">
        <v>8.0813927121555924</v>
      </c>
      <c r="CT105">
        <v>6.2859700995779866</v>
      </c>
      <c r="CU105">
        <v>4.6401997965542403</v>
      </c>
      <c r="CV105">
        <v>102</v>
      </c>
    </row>
    <row r="106" spans="1:100" x14ac:dyDescent="0.2">
      <c r="A106" s="2">
        <v>103</v>
      </c>
      <c r="B106">
        <v>7.6078920059916113</v>
      </c>
      <c r="C106">
        <v>1</v>
      </c>
      <c r="D106">
        <v>0</v>
      </c>
      <c r="E106">
        <v>0</v>
      </c>
      <c r="F106">
        <v>0</v>
      </c>
      <c r="G106">
        <v>0</v>
      </c>
      <c r="H106">
        <v>0</v>
      </c>
      <c r="I106">
        <v>0</v>
      </c>
      <c r="J106">
        <v>0</v>
      </c>
      <c r="K106">
        <v>0</v>
      </c>
      <c r="L106">
        <v>0</v>
      </c>
      <c r="M106">
        <v>0</v>
      </c>
      <c r="N106">
        <v>0</v>
      </c>
      <c r="O106">
        <v>1</v>
      </c>
      <c r="P106">
        <v>8.0902363817423915</v>
      </c>
      <c r="Q106">
        <v>103</v>
      </c>
      <c r="AC106" s="2">
        <v>103</v>
      </c>
      <c r="AD106">
        <v>7.6078920059916113</v>
      </c>
      <c r="AE106">
        <v>1</v>
      </c>
      <c r="AF106">
        <v>0</v>
      </c>
      <c r="AG106">
        <v>0</v>
      </c>
      <c r="AH106">
        <v>0</v>
      </c>
      <c r="AI106">
        <v>0</v>
      </c>
      <c r="AJ106">
        <v>0</v>
      </c>
      <c r="AK106">
        <v>0</v>
      </c>
      <c r="AL106">
        <v>0</v>
      </c>
      <c r="AM106">
        <v>0</v>
      </c>
      <c r="AN106">
        <v>0</v>
      </c>
      <c r="AO106">
        <v>0</v>
      </c>
      <c r="AP106">
        <v>0</v>
      </c>
      <c r="AQ106">
        <v>1</v>
      </c>
      <c r="AR106">
        <v>6.2947626514208146</v>
      </c>
      <c r="AS106">
        <v>103</v>
      </c>
      <c r="BE106" s="2">
        <v>103</v>
      </c>
      <c r="BF106">
        <v>7.6078920059916113</v>
      </c>
      <c r="BG106">
        <v>1</v>
      </c>
      <c r="BH106">
        <v>0</v>
      </c>
      <c r="BI106">
        <v>0</v>
      </c>
      <c r="BJ106">
        <v>0</v>
      </c>
      <c r="BK106">
        <v>0</v>
      </c>
      <c r="BL106">
        <v>0</v>
      </c>
      <c r="BM106">
        <v>0</v>
      </c>
      <c r="BN106">
        <v>0</v>
      </c>
      <c r="BO106">
        <v>0</v>
      </c>
      <c r="BP106">
        <v>0</v>
      </c>
      <c r="BQ106">
        <v>0</v>
      </c>
      <c r="BR106">
        <v>0</v>
      </c>
      <c r="BS106">
        <v>1</v>
      </c>
      <c r="BT106">
        <v>4.6459465556695667</v>
      </c>
      <c r="BU106">
        <v>103</v>
      </c>
      <c r="CG106" s="2">
        <v>103</v>
      </c>
      <c r="CH106">
        <v>7.6078920059916113</v>
      </c>
      <c r="CI106">
        <v>1</v>
      </c>
      <c r="CJ106">
        <v>0</v>
      </c>
      <c r="CK106">
        <v>0</v>
      </c>
      <c r="CL106">
        <v>0</v>
      </c>
      <c r="CM106">
        <v>0</v>
      </c>
      <c r="CN106">
        <v>0</v>
      </c>
      <c r="CO106">
        <v>0</v>
      </c>
      <c r="CP106">
        <v>0</v>
      </c>
      <c r="CQ106">
        <v>0</v>
      </c>
      <c r="CR106">
        <v>0</v>
      </c>
      <c r="CS106">
        <v>8.0902363817423915</v>
      </c>
      <c r="CT106">
        <v>6.2947626514208146</v>
      </c>
      <c r="CU106">
        <v>4.6459465556695667</v>
      </c>
      <c r="CV106">
        <v>103</v>
      </c>
    </row>
    <row r="107" spans="1:100" x14ac:dyDescent="0.2">
      <c r="A107" s="2">
        <v>104</v>
      </c>
      <c r="B107">
        <v>7.7913523180519464</v>
      </c>
      <c r="C107">
        <v>1</v>
      </c>
      <c r="D107">
        <v>0</v>
      </c>
      <c r="E107">
        <v>0</v>
      </c>
      <c r="F107">
        <v>0</v>
      </c>
      <c r="G107">
        <v>0</v>
      </c>
      <c r="H107">
        <v>0</v>
      </c>
      <c r="I107">
        <v>0</v>
      </c>
      <c r="J107">
        <v>0</v>
      </c>
      <c r="K107">
        <v>0</v>
      </c>
      <c r="L107">
        <v>0</v>
      </c>
      <c r="M107">
        <v>0</v>
      </c>
      <c r="N107">
        <v>0</v>
      </c>
      <c r="O107">
        <v>1</v>
      </c>
      <c r="P107">
        <v>8.0990898004728162</v>
      </c>
      <c r="Q107">
        <v>104</v>
      </c>
      <c r="AC107" s="2">
        <v>104</v>
      </c>
      <c r="AD107">
        <v>7.7913523180519464</v>
      </c>
      <c r="AE107">
        <v>1</v>
      </c>
      <c r="AF107">
        <v>0</v>
      </c>
      <c r="AG107">
        <v>0</v>
      </c>
      <c r="AH107">
        <v>0</v>
      </c>
      <c r="AI107">
        <v>0</v>
      </c>
      <c r="AJ107">
        <v>0</v>
      </c>
      <c r="AK107">
        <v>0</v>
      </c>
      <c r="AL107">
        <v>0</v>
      </c>
      <c r="AM107">
        <v>0</v>
      </c>
      <c r="AN107">
        <v>0</v>
      </c>
      <c r="AO107">
        <v>0</v>
      </c>
      <c r="AP107">
        <v>0</v>
      </c>
      <c r="AQ107">
        <v>1</v>
      </c>
      <c r="AR107">
        <v>6.3035653442911519</v>
      </c>
      <c r="AS107">
        <v>104</v>
      </c>
      <c r="BE107" s="2">
        <v>104</v>
      </c>
      <c r="BF107">
        <v>7.7913523180519464</v>
      </c>
      <c r="BG107">
        <v>1</v>
      </c>
      <c r="BH107">
        <v>0</v>
      </c>
      <c r="BI107">
        <v>0</v>
      </c>
      <c r="BJ107">
        <v>0</v>
      </c>
      <c r="BK107">
        <v>0</v>
      </c>
      <c r="BL107">
        <v>0</v>
      </c>
      <c r="BM107">
        <v>0</v>
      </c>
      <c r="BN107">
        <v>0</v>
      </c>
      <c r="BO107">
        <v>0</v>
      </c>
      <c r="BP107">
        <v>0</v>
      </c>
      <c r="BQ107">
        <v>0</v>
      </c>
      <c r="BR107">
        <v>0</v>
      </c>
      <c r="BS107">
        <v>1</v>
      </c>
      <c r="BT107">
        <v>4.6517174528266239</v>
      </c>
      <c r="BU107">
        <v>104</v>
      </c>
      <c r="CG107" s="2">
        <v>104</v>
      </c>
      <c r="CH107">
        <v>7.7913523180519464</v>
      </c>
      <c r="CI107">
        <v>1</v>
      </c>
      <c r="CJ107">
        <v>0</v>
      </c>
      <c r="CK107">
        <v>0</v>
      </c>
      <c r="CL107">
        <v>0</v>
      </c>
      <c r="CM107">
        <v>0</v>
      </c>
      <c r="CN107">
        <v>0</v>
      </c>
      <c r="CO107">
        <v>0</v>
      </c>
      <c r="CP107">
        <v>0</v>
      </c>
      <c r="CQ107">
        <v>0</v>
      </c>
      <c r="CR107">
        <v>0</v>
      </c>
      <c r="CS107">
        <v>8.0990898004728162</v>
      </c>
      <c r="CT107">
        <v>6.3035653442911519</v>
      </c>
      <c r="CU107">
        <v>4.6517174528266239</v>
      </c>
      <c r="CV107">
        <v>104</v>
      </c>
    </row>
    <row r="108" spans="1:100" x14ac:dyDescent="0.2">
      <c r="A108" s="2">
        <v>105</v>
      </c>
      <c r="B108">
        <v>7.7759038786873962</v>
      </c>
      <c r="C108">
        <v>1</v>
      </c>
      <c r="D108">
        <v>0</v>
      </c>
      <c r="E108">
        <v>0</v>
      </c>
      <c r="F108">
        <v>0</v>
      </c>
      <c r="G108">
        <v>0</v>
      </c>
      <c r="H108">
        <v>0</v>
      </c>
      <c r="I108">
        <v>0</v>
      </c>
      <c r="J108">
        <v>0</v>
      </c>
      <c r="K108">
        <v>0</v>
      </c>
      <c r="L108">
        <v>0</v>
      </c>
      <c r="M108">
        <v>0</v>
      </c>
      <c r="N108">
        <v>0</v>
      </c>
      <c r="O108">
        <v>1</v>
      </c>
      <c r="P108">
        <v>8.1079528930204479</v>
      </c>
      <c r="Q108">
        <v>105</v>
      </c>
      <c r="AC108" s="2">
        <v>105</v>
      </c>
      <c r="AD108">
        <v>7.7759038786873962</v>
      </c>
      <c r="AE108">
        <v>1</v>
      </c>
      <c r="AF108">
        <v>0</v>
      </c>
      <c r="AG108">
        <v>0</v>
      </c>
      <c r="AH108">
        <v>0</v>
      </c>
      <c r="AI108">
        <v>0</v>
      </c>
      <c r="AJ108">
        <v>0</v>
      </c>
      <c r="AK108">
        <v>0</v>
      </c>
      <c r="AL108">
        <v>0</v>
      </c>
      <c r="AM108">
        <v>0</v>
      </c>
      <c r="AN108">
        <v>0</v>
      </c>
      <c r="AO108">
        <v>0</v>
      </c>
      <c r="AP108">
        <v>0</v>
      </c>
      <c r="AQ108">
        <v>1</v>
      </c>
      <c r="AR108">
        <v>6.3123781008556401</v>
      </c>
      <c r="AS108">
        <v>105</v>
      </c>
      <c r="BE108" s="2">
        <v>105</v>
      </c>
      <c r="BF108">
        <v>7.7759038786873962</v>
      </c>
      <c r="BG108">
        <v>1</v>
      </c>
      <c r="BH108">
        <v>0</v>
      </c>
      <c r="BI108">
        <v>0</v>
      </c>
      <c r="BJ108">
        <v>0</v>
      </c>
      <c r="BK108">
        <v>0</v>
      </c>
      <c r="BL108">
        <v>0</v>
      </c>
      <c r="BM108">
        <v>0</v>
      </c>
      <c r="BN108">
        <v>0</v>
      </c>
      <c r="BO108">
        <v>0</v>
      </c>
      <c r="BP108">
        <v>0</v>
      </c>
      <c r="BQ108">
        <v>0</v>
      </c>
      <c r="BR108">
        <v>0</v>
      </c>
      <c r="BS108">
        <v>1</v>
      </c>
      <c r="BT108">
        <v>4.6575124496416134</v>
      </c>
      <c r="BU108">
        <v>105</v>
      </c>
      <c r="CG108" s="2">
        <v>105</v>
      </c>
      <c r="CH108">
        <v>7.7759038786873962</v>
      </c>
      <c r="CI108">
        <v>1</v>
      </c>
      <c r="CJ108">
        <v>0</v>
      </c>
      <c r="CK108">
        <v>0</v>
      </c>
      <c r="CL108">
        <v>0</v>
      </c>
      <c r="CM108">
        <v>0</v>
      </c>
      <c r="CN108">
        <v>0</v>
      </c>
      <c r="CO108">
        <v>0</v>
      </c>
      <c r="CP108">
        <v>0</v>
      </c>
      <c r="CQ108">
        <v>0</v>
      </c>
      <c r="CR108">
        <v>0</v>
      </c>
      <c r="CS108">
        <v>8.1079528930204479</v>
      </c>
      <c r="CT108">
        <v>6.3123781008556401</v>
      </c>
      <c r="CU108">
        <v>4.6575124496416134</v>
      </c>
      <c r="CV108">
        <v>105</v>
      </c>
    </row>
    <row r="109" spans="1:100" x14ac:dyDescent="0.2">
      <c r="A109" s="2">
        <v>106</v>
      </c>
      <c r="B109">
        <v>7.6766739604055241</v>
      </c>
      <c r="C109">
        <v>1</v>
      </c>
      <c r="D109">
        <v>0</v>
      </c>
      <c r="E109">
        <v>0</v>
      </c>
      <c r="F109">
        <v>0</v>
      </c>
      <c r="G109">
        <v>0</v>
      </c>
      <c r="H109">
        <v>0</v>
      </c>
      <c r="I109">
        <v>0</v>
      </c>
      <c r="J109">
        <v>0</v>
      </c>
      <c r="K109">
        <v>0</v>
      </c>
      <c r="L109">
        <v>0</v>
      </c>
      <c r="M109">
        <v>0</v>
      </c>
      <c r="N109">
        <v>0</v>
      </c>
      <c r="O109">
        <v>0</v>
      </c>
      <c r="P109">
        <v>8.1168255844551567</v>
      </c>
      <c r="Q109">
        <v>106</v>
      </c>
      <c r="AC109" s="2">
        <v>106</v>
      </c>
      <c r="AD109">
        <v>7.6766739604055241</v>
      </c>
      <c r="AE109">
        <v>1</v>
      </c>
      <c r="AF109">
        <v>0</v>
      </c>
      <c r="AG109">
        <v>0</v>
      </c>
      <c r="AH109">
        <v>0</v>
      </c>
      <c r="AI109">
        <v>0</v>
      </c>
      <c r="AJ109">
        <v>0</v>
      </c>
      <c r="AK109">
        <v>0</v>
      </c>
      <c r="AL109">
        <v>0</v>
      </c>
      <c r="AM109">
        <v>0</v>
      </c>
      <c r="AN109">
        <v>0</v>
      </c>
      <c r="AO109">
        <v>0</v>
      </c>
      <c r="AP109">
        <v>0</v>
      </c>
      <c r="AQ109">
        <v>0</v>
      </c>
      <c r="AR109">
        <v>6.3212008441696375</v>
      </c>
      <c r="AS109">
        <v>106</v>
      </c>
      <c r="BE109" s="2">
        <v>106</v>
      </c>
      <c r="BF109">
        <v>7.6766739604055241</v>
      </c>
      <c r="BG109">
        <v>1</v>
      </c>
      <c r="BH109">
        <v>0</v>
      </c>
      <c r="BI109">
        <v>0</v>
      </c>
      <c r="BJ109">
        <v>0</v>
      </c>
      <c r="BK109">
        <v>0</v>
      </c>
      <c r="BL109">
        <v>0</v>
      </c>
      <c r="BM109">
        <v>0</v>
      </c>
      <c r="BN109">
        <v>0</v>
      </c>
      <c r="BO109">
        <v>0</v>
      </c>
      <c r="BP109">
        <v>0</v>
      </c>
      <c r="BQ109">
        <v>0</v>
      </c>
      <c r="BR109">
        <v>0</v>
      </c>
      <c r="BS109">
        <v>0</v>
      </c>
      <c r="BT109">
        <v>4.663331506632078</v>
      </c>
      <c r="BU109">
        <v>106</v>
      </c>
      <c r="CG109" s="2">
        <v>106</v>
      </c>
      <c r="CH109">
        <v>7.6766739604055241</v>
      </c>
      <c r="CI109">
        <v>1</v>
      </c>
      <c r="CJ109">
        <v>0</v>
      </c>
      <c r="CK109">
        <v>0</v>
      </c>
      <c r="CL109">
        <v>0</v>
      </c>
      <c r="CM109">
        <v>0</v>
      </c>
      <c r="CN109">
        <v>0</v>
      </c>
      <c r="CO109">
        <v>0</v>
      </c>
      <c r="CP109">
        <v>0</v>
      </c>
      <c r="CQ109">
        <v>0</v>
      </c>
      <c r="CR109">
        <v>0</v>
      </c>
      <c r="CS109">
        <v>8.1168255844551567</v>
      </c>
      <c r="CT109">
        <v>6.3212008441696375</v>
      </c>
      <c r="CU109">
        <v>4.663331506632078</v>
      </c>
      <c r="CV109">
        <v>106</v>
      </c>
    </row>
    <row r="110" spans="1:100" x14ac:dyDescent="0.2">
      <c r="A110" s="2">
        <v>107</v>
      </c>
      <c r="B110">
        <v>7.7052840944957968</v>
      </c>
      <c r="C110">
        <v>1</v>
      </c>
      <c r="D110">
        <v>0</v>
      </c>
      <c r="E110">
        <v>0</v>
      </c>
      <c r="F110">
        <v>0</v>
      </c>
      <c r="G110">
        <v>0</v>
      </c>
      <c r="H110">
        <v>0</v>
      </c>
      <c r="I110">
        <v>0</v>
      </c>
      <c r="J110">
        <v>0</v>
      </c>
      <c r="K110">
        <v>0</v>
      </c>
      <c r="L110">
        <v>0</v>
      </c>
      <c r="M110">
        <v>0</v>
      </c>
      <c r="N110">
        <v>0</v>
      </c>
      <c r="O110">
        <v>0</v>
      </c>
      <c r="P110">
        <v>8.1257078002443404</v>
      </c>
      <c r="Q110">
        <v>107</v>
      </c>
      <c r="AC110" s="2">
        <v>107</v>
      </c>
      <c r="AD110">
        <v>7.7052840944957968</v>
      </c>
      <c r="AE110">
        <v>1</v>
      </c>
      <c r="AF110">
        <v>0</v>
      </c>
      <c r="AG110">
        <v>0</v>
      </c>
      <c r="AH110">
        <v>0</v>
      </c>
      <c r="AI110">
        <v>0</v>
      </c>
      <c r="AJ110">
        <v>0</v>
      </c>
      <c r="AK110">
        <v>0</v>
      </c>
      <c r="AL110">
        <v>0</v>
      </c>
      <c r="AM110">
        <v>0</v>
      </c>
      <c r="AN110">
        <v>0</v>
      </c>
      <c r="AO110">
        <v>0</v>
      </c>
      <c r="AP110">
        <v>0</v>
      </c>
      <c r="AQ110">
        <v>0</v>
      </c>
      <c r="AR110">
        <v>6.3300334976788584</v>
      </c>
      <c r="AS110">
        <v>107</v>
      </c>
      <c r="BE110" s="2">
        <v>107</v>
      </c>
      <c r="BF110">
        <v>7.7052840944957968</v>
      </c>
      <c r="BG110">
        <v>1</v>
      </c>
      <c r="BH110">
        <v>0</v>
      </c>
      <c r="BI110">
        <v>0</v>
      </c>
      <c r="BJ110">
        <v>0</v>
      </c>
      <c r="BK110">
        <v>0</v>
      </c>
      <c r="BL110">
        <v>0</v>
      </c>
      <c r="BM110">
        <v>0</v>
      </c>
      <c r="BN110">
        <v>0</v>
      </c>
      <c r="BO110">
        <v>0</v>
      </c>
      <c r="BP110">
        <v>0</v>
      </c>
      <c r="BQ110">
        <v>0</v>
      </c>
      <c r="BR110">
        <v>0</v>
      </c>
      <c r="BS110">
        <v>0</v>
      </c>
      <c r="BT110">
        <v>4.6691745832243958</v>
      </c>
      <c r="BU110">
        <v>107</v>
      </c>
      <c r="CG110" s="2">
        <v>107</v>
      </c>
      <c r="CH110">
        <v>7.7052840944957968</v>
      </c>
      <c r="CI110">
        <v>1</v>
      </c>
      <c r="CJ110">
        <v>0</v>
      </c>
      <c r="CK110">
        <v>0</v>
      </c>
      <c r="CL110">
        <v>0</v>
      </c>
      <c r="CM110">
        <v>0</v>
      </c>
      <c r="CN110">
        <v>0</v>
      </c>
      <c r="CO110">
        <v>0</v>
      </c>
      <c r="CP110">
        <v>0</v>
      </c>
      <c r="CQ110">
        <v>0</v>
      </c>
      <c r="CR110">
        <v>0</v>
      </c>
      <c r="CS110">
        <v>8.1257078002443404</v>
      </c>
      <c r="CT110">
        <v>6.3300334976788584</v>
      </c>
      <c r="CU110">
        <v>4.6691745832243958</v>
      </c>
      <c r="CV110">
        <v>107</v>
      </c>
    </row>
    <row r="111" spans="1:100" x14ac:dyDescent="0.2">
      <c r="A111" s="2">
        <v>108</v>
      </c>
      <c r="B111">
        <v>7.6528758362857925</v>
      </c>
      <c r="C111">
        <v>1</v>
      </c>
      <c r="D111">
        <v>0</v>
      </c>
      <c r="E111">
        <v>0</v>
      </c>
      <c r="F111">
        <v>0</v>
      </c>
      <c r="G111">
        <v>0</v>
      </c>
      <c r="H111">
        <v>0</v>
      </c>
      <c r="I111">
        <v>0</v>
      </c>
      <c r="J111">
        <v>0</v>
      </c>
      <c r="K111">
        <v>0</v>
      </c>
      <c r="L111">
        <v>0</v>
      </c>
      <c r="M111">
        <v>0</v>
      </c>
      <c r="N111">
        <v>0</v>
      </c>
      <c r="O111">
        <v>0</v>
      </c>
      <c r="P111">
        <v>8.1345994662541123</v>
      </c>
      <c r="Q111">
        <v>108</v>
      </c>
      <c r="AC111" s="2">
        <v>108</v>
      </c>
      <c r="AD111">
        <v>7.6528758362857925</v>
      </c>
      <c r="AE111">
        <v>1</v>
      </c>
      <c r="AF111">
        <v>0</v>
      </c>
      <c r="AG111">
        <v>0</v>
      </c>
      <c r="AH111">
        <v>0</v>
      </c>
      <c r="AI111">
        <v>0</v>
      </c>
      <c r="AJ111">
        <v>0</v>
      </c>
      <c r="AK111">
        <v>0</v>
      </c>
      <c r="AL111">
        <v>0</v>
      </c>
      <c r="AM111">
        <v>0</v>
      </c>
      <c r="AN111">
        <v>0</v>
      </c>
      <c r="AO111">
        <v>0</v>
      </c>
      <c r="AP111">
        <v>0</v>
      </c>
      <c r="AQ111">
        <v>0</v>
      </c>
      <c r="AR111">
        <v>6.3388759852209322</v>
      </c>
      <c r="AS111">
        <v>108</v>
      </c>
      <c r="BE111" s="2">
        <v>108</v>
      </c>
      <c r="BF111">
        <v>7.6528758362857925</v>
      </c>
      <c r="BG111">
        <v>1</v>
      </c>
      <c r="BH111">
        <v>0</v>
      </c>
      <c r="BI111">
        <v>0</v>
      </c>
      <c r="BJ111">
        <v>0</v>
      </c>
      <c r="BK111">
        <v>0</v>
      </c>
      <c r="BL111">
        <v>0</v>
      </c>
      <c r="BM111">
        <v>0</v>
      </c>
      <c r="BN111">
        <v>0</v>
      </c>
      <c r="BO111">
        <v>0</v>
      </c>
      <c r="BP111">
        <v>0</v>
      </c>
      <c r="BQ111">
        <v>0</v>
      </c>
      <c r="BR111">
        <v>0</v>
      </c>
      <c r="BS111">
        <v>0</v>
      </c>
      <c r="BT111">
        <v>4.6750416377614705</v>
      </c>
      <c r="BU111">
        <v>108</v>
      </c>
      <c r="CG111" s="2">
        <v>108</v>
      </c>
      <c r="CH111">
        <v>7.6528758362857925</v>
      </c>
      <c r="CI111">
        <v>1</v>
      </c>
      <c r="CJ111">
        <v>0</v>
      </c>
      <c r="CK111">
        <v>0</v>
      </c>
      <c r="CL111">
        <v>0</v>
      </c>
      <c r="CM111">
        <v>0</v>
      </c>
      <c r="CN111">
        <v>0</v>
      </c>
      <c r="CO111">
        <v>0</v>
      </c>
      <c r="CP111">
        <v>0</v>
      </c>
      <c r="CQ111">
        <v>0</v>
      </c>
      <c r="CR111">
        <v>0</v>
      </c>
      <c r="CS111">
        <v>8.1345994662541123</v>
      </c>
      <c r="CT111">
        <v>6.3388759852209322</v>
      </c>
      <c r="CU111">
        <v>4.6750416377614705</v>
      </c>
      <c r="CV111">
        <v>108</v>
      </c>
    </row>
    <row r="112" spans="1:100" x14ac:dyDescent="0.2">
      <c r="A112" s="2">
        <v>109</v>
      </c>
      <c r="B112">
        <v>7.8286515432130699</v>
      </c>
      <c r="C112">
        <v>1</v>
      </c>
      <c r="D112">
        <v>0</v>
      </c>
      <c r="E112">
        <v>0</v>
      </c>
      <c r="F112">
        <v>0</v>
      </c>
      <c r="G112">
        <v>0</v>
      </c>
      <c r="H112">
        <v>0</v>
      </c>
      <c r="I112">
        <v>0</v>
      </c>
      <c r="J112">
        <v>0</v>
      </c>
      <c r="K112">
        <v>0</v>
      </c>
      <c r="L112">
        <v>0</v>
      </c>
      <c r="M112">
        <v>0</v>
      </c>
      <c r="N112">
        <v>0</v>
      </c>
      <c r="O112">
        <v>0</v>
      </c>
      <c r="P112">
        <v>8.1435005087503818</v>
      </c>
      <c r="Q112">
        <v>109</v>
      </c>
      <c r="AC112" s="2">
        <v>109</v>
      </c>
      <c r="AD112">
        <v>7.8286515432130699</v>
      </c>
      <c r="AE112">
        <v>1</v>
      </c>
      <c r="AF112">
        <v>0</v>
      </c>
      <c r="AG112">
        <v>0</v>
      </c>
      <c r="AH112">
        <v>0</v>
      </c>
      <c r="AI112">
        <v>0</v>
      </c>
      <c r="AJ112">
        <v>0</v>
      </c>
      <c r="AK112">
        <v>0</v>
      </c>
      <c r="AL112">
        <v>0</v>
      </c>
      <c r="AM112">
        <v>0</v>
      </c>
      <c r="AN112">
        <v>0</v>
      </c>
      <c r="AO112">
        <v>0</v>
      </c>
      <c r="AP112">
        <v>0</v>
      </c>
      <c r="AQ112">
        <v>0</v>
      </c>
      <c r="AR112">
        <v>6.3477282310268848</v>
      </c>
      <c r="AS112">
        <v>109</v>
      </c>
      <c r="BE112" s="2">
        <v>109</v>
      </c>
      <c r="BF112">
        <v>7.8286515432130699</v>
      </c>
      <c r="BG112">
        <v>1</v>
      </c>
      <c r="BH112">
        <v>0</v>
      </c>
      <c r="BI112">
        <v>0</v>
      </c>
      <c r="BJ112">
        <v>0</v>
      </c>
      <c r="BK112">
        <v>0</v>
      </c>
      <c r="BL112">
        <v>0</v>
      </c>
      <c r="BM112">
        <v>0</v>
      </c>
      <c r="BN112">
        <v>0</v>
      </c>
      <c r="BO112">
        <v>0</v>
      </c>
      <c r="BP112">
        <v>0</v>
      </c>
      <c r="BQ112">
        <v>0</v>
      </c>
      <c r="BR112">
        <v>0</v>
      </c>
      <c r="BS112">
        <v>0</v>
      </c>
      <c r="BT112">
        <v>4.6809326275106029</v>
      </c>
      <c r="BU112">
        <v>109</v>
      </c>
      <c r="CG112" s="2">
        <v>109</v>
      </c>
      <c r="CH112">
        <v>7.8286515432130699</v>
      </c>
      <c r="CI112">
        <v>1</v>
      </c>
      <c r="CJ112">
        <v>0</v>
      </c>
      <c r="CK112">
        <v>0</v>
      </c>
      <c r="CL112">
        <v>0</v>
      </c>
      <c r="CM112">
        <v>0</v>
      </c>
      <c r="CN112">
        <v>0</v>
      </c>
      <c r="CO112">
        <v>0</v>
      </c>
      <c r="CP112">
        <v>0</v>
      </c>
      <c r="CQ112">
        <v>0</v>
      </c>
      <c r="CR112">
        <v>0</v>
      </c>
      <c r="CS112">
        <v>8.1435005087503818</v>
      </c>
      <c r="CT112">
        <v>6.3477282310268848</v>
      </c>
      <c r="CU112">
        <v>4.6809326275106029</v>
      </c>
      <c r="CV112">
        <v>109</v>
      </c>
    </row>
    <row r="113" spans="1:100" x14ac:dyDescent="0.2">
      <c r="A113" s="2">
        <v>110</v>
      </c>
      <c r="B113">
        <v>7.7967256811938652</v>
      </c>
      <c r="C113">
        <v>1</v>
      </c>
      <c r="D113">
        <v>0</v>
      </c>
      <c r="E113">
        <v>0</v>
      </c>
      <c r="F113">
        <v>0</v>
      </c>
      <c r="G113">
        <v>0</v>
      </c>
      <c r="H113">
        <v>0</v>
      </c>
      <c r="I113">
        <v>0</v>
      </c>
      <c r="J113">
        <v>0</v>
      </c>
      <c r="K113">
        <v>0</v>
      </c>
      <c r="L113">
        <v>0</v>
      </c>
      <c r="M113">
        <v>0</v>
      </c>
      <c r="N113">
        <v>0</v>
      </c>
      <c r="O113">
        <v>0</v>
      </c>
      <c r="P113">
        <v>8.1524108543999017</v>
      </c>
      <c r="Q113">
        <v>110</v>
      </c>
      <c r="AC113" s="2">
        <v>110</v>
      </c>
      <c r="AD113">
        <v>7.7967256811938652</v>
      </c>
      <c r="AE113">
        <v>1</v>
      </c>
      <c r="AF113">
        <v>0</v>
      </c>
      <c r="AG113">
        <v>0</v>
      </c>
      <c r="AH113">
        <v>0</v>
      </c>
      <c r="AI113">
        <v>0</v>
      </c>
      <c r="AJ113">
        <v>0</v>
      </c>
      <c r="AK113">
        <v>0</v>
      </c>
      <c r="AL113">
        <v>0</v>
      </c>
      <c r="AM113">
        <v>0</v>
      </c>
      <c r="AN113">
        <v>0</v>
      </c>
      <c r="AO113">
        <v>0</v>
      </c>
      <c r="AP113">
        <v>0</v>
      </c>
      <c r="AQ113">
        <v>0</v>
      </c>
      <c r="AR113">
        <v>6.3565901597225452</v>
      </c>
      <c r="AS113">
        <v>110</v>
      </c>
      <c r="BE113" s="2">
        <v>110</v>
      </c>
      <c r="BF113">
        <v>7.7967256811938652</v>
      </c>
      <c r="BG113">
        <v>1</v>
      </c>
      <c r="BH113">
        <v>0</v>
      </c>
      <c r="BI113">
        <v>0</v>
      </c>
      <c r="BJ113">
        <v>0</v>
      </c>
      <c r="BK113">
        <v>0</v>
      </c>
      <c r="BL113">
        <v>0</v>
      </c>
      <c r="BM113">
        <v>0</v>
      </c>
      <c r="BN113">
        <v>0</v>
      </c>
      <c r="BO113">
        <v>0</v>
      </c>
      <c r="BP113">
        <v>0</v>
      </c>
      <c r="BQ113">
        <v>0</v>
      </c>
      <c r="BR113">
        <v>0</v>
      </c>
      <c r="BS113">
        <v>0</v>
      </c>
      <c r="BT113">
        <v>4.6868475086715424</v>
      </c>
      <c r="BU113">
        <v>110</v>
      </c>
      <c r="CG113" s="2">
        <v>110</v>
      </c>
      <c r="CH113">
        <v>7.7967256811938652</v>
      </c>
      <c r="CI113">
        <v>1</v>
      </c>
      <c r="CJ113">
        <v>0</v>
      </c>
      <c r="CK113">
        <v>0</v>
      </c>
      <c r="CL113">
        <v>0</v>
      </c>
      <c r="CM113">
        <v>0</v>
      </c>
      <c r="CN113">
        <v>0</v>
      </c>
      <c r="CO113">
        <v>0</v>
      </c>
      <c r="CP113">
        <v>0</v>
      </c>
      <c r="CQ113">
        <v>0</v>
      </c>
      <c r="CR113">
        <v>0</v>
      </c>
      <c r="CS113">
        <v>8.1524108543999017</v>
      </c>
      <c r="CT113">
        <v>6.3565901597225452</v>
      </c>
      <c r="CU113">
        <v>4.6868475086715424</v>
      </c>
      <c r="CV113">
        <v>110</v>
      </c>
    </row>
    <row r="114" spans="1:100" x14ac:dyDescent="0.2">
      <c r="A114" s="2">
        <v>111</v>
      </c>
      <c r="B114">
        <v>7.6485441925962263</v>
      </c>
      <c r="C114">
        <v>1</v>
      </c>
      <c r="D114">
        <v>0</v>
      </c>
      <c r="E114">
        <v>0</v>
      </c>
      <c r="F114">
        <v>0</v>
      </c>
      <c r="G114">
        <v>0</v>
      </c>
      <c r="H114">
        <v>0</v>
      </c>
      <c r="I114">
        <v>0</v>
      </c>
      <c r="J114">
        <v>0</v>
      </c>
      <c r="K114">
        <v>0</v>
      </c>
      <c r="L114">
        <v>0</v>
      </c>
      <c r="M114">
        <v>0</v>
      </c>
      <c r="N114">
        <v>0</v>
      </c>
      <c r="O114">
        <v>0</v>
      </c>
      <c r="P114">
        <v>7.9075035739172534</v>
      </c>
      <c r="Q114">
        <v>111</v>
      </c>
      <c r="AC114" s="2">
        <v>111</v>
      </c>
      <c r="AD114">
        <v>7.6485441925962263</v>
      </c>
      <c r="AE114">
        <v>1</v>
      </c>
      <c r="AF114">
        <v>0</v>
      </c>
      <c r="AG114">
        <v>0</v>
      </c>
      <c r="AH114">
        <v>0</v>
      </c>
      <c r="AI114">
        <v>0</v>
      </c>
      <c r="AJ114">
        <v>0</v>
      </c>
      <c r="AK114">
        <v>0</v>
      </c>
      <c r="AL114">
        <v>0</v>
      </c>
      <c r="AM114">
        <v>0</v>
      </c>
      <c r="AN114">
        <v>0</v>
      </c>
      <c r="AO114">
        <v>0</v>
      </c>
      <c r="AP114">
        <v>0</v>
      </c>
      <c r="AQ114">
        <v>0</v>
      </c>
      <c r="AR114">
        <v>6.3654616963298745</v>
      </c>
      <c r="AS114">
        <v>111</v>
      </c>
      <c r="BE114" s="2">
        <v>111</v>
      </c>
      <c r="BF114">
        <v>7.6485441925962263</v>
      </c>
      <c r="BG114">
        <v>1</v>
      </c>
      <c r="BH114">
        <v>0</v>
      </c>
      <c r="BI114">
        <v>0</v>
      </c>
      <c r="BJ114">
        <v>0</v>
      </c>
      <c r="BK114">
        <v>0</v>
      </c>
      <c r="BL114">
        <v>0</v>
      </c>
      <c r="BM114">
        <v>0</v>
      </c>
      <c r="BN114">
        <v>0</v>
      </c>
      <c r="BO114">
        <v>0</v>
      </c>
      <c r="BP114">
        <v>0</v>
      </c>
      <c r="BQ114">
        <v>0</v>
      </c>
      <c r="BR114">
        <v>0</v>
      </c>
      <c r="BS114">
        <v>0</v>
      </c>
      <c r="BT114">
        <v>4.6927862363847233</v>
      </c>
      <c r="BU114">
        <v>111</v>
      </c>
      <c r="CG114" s="2">
        <v>111</v>
      </c>
      <c r="CH114">
        <v>7.6485441925962263</v>
      </c>
      <c r="CI114">
        <v>1</v>
      </c>
      <c r="CJ114">
        <v>0</v>
      </c>
      <c r="CK114">
        <v>0</v>
      </c>
      <c r="CL114">
        <v>0</v>
      </c>
      <c r="CM114">
        <v>0</v>
      </c>
      <c r="CN114">
        <v>0</v>
      </c>
      <c r="CO114">
        <v>0</v>
      </c>
      <c r="CP114">
        <v>0</v>
      </c>
      <c r="CQ114">
        <v>0</v>
      </c>
      <c r="CR114">
        <v>0</v>
      </c>
      <c r="CS114">
        <v>7.9075035739172534</v>
      </c>
      <c r="CT114">
        <v>6.3654616963298745</v>
      </c>
      <c r="CU114">
        <v>4.6927862363847233</v>
      </c>
      <c r="CV114">
        <v>111</v>
      </c>
    </row>
    <row r="115" spans="1:100" x14ac:dyDescent="0.2">
      <c r="A115" s="2">
        <v>112</v>
      </c>
      <c r="B115">
        <v>7.836466216441627</v>
      </c>
      <c r="C115">
        <v>1</v>
      </c>
      <c r="D115">
        <v>0</v>
      </c>
      <c r="E115">
        <v>0</v>
      </c>
      <c r="F115">
        <v>0</v>
      </c>
      <c r="G115">
        <v>0</v>
      </c>
      <c r="H115">
        <v>0</v>
      </c>
      <c r="I115">
        <v>0</v>
      </c>
      <c r="J115">
        <v>0</v>
      </c>
      <c r="K115">
        <v>0</v>
      </c>
      <c r="L115">
        <v>0</v>
      </c>
      <c r="M115">
        <v>0</v>
      </c>
      <c r="N115">
        <v>0</v>
      </c>
      <c r="O115">
        <v>0</v>
      </c>
      <c r="P115">
        <v>7.6708701459038302</v>
      </c>
      <c r="Q115">
        <v>112</v>
      </c>
      <c r="AC115" s="2">
        <v>112</v>
      </c>
      <c r="AD115">
        <v>7.836466216441627</v>
      </c>
      <c r="AE115">
        <v>1</v>
      </c>
      <c r="AF115">
        <v>0</v>
      </c>
      <c r="AG115">
        <v>0</v>
      </c>
      <c r="AH115">
        <v>0</v>
      </c>
      <c r="AI115">
        <v>0</v>
      </c>
      <c r="AJ115">
        <v>0</v>
      </c>
      <c r="AK115">
        <v>0</v>
      </c>
      <c r="AL115">
        <v>0</v>
      </c>
      <c r="AM115">
        <v>0</v>
      </c>
      <c r="AN115">
        <v>0</v>
      </c>
      <c r="AO115">
        <v>0</v>
      </c>
      <c r="AP115">
        <v>0</v>
      </c>
      <c r="AQ115">
        <v>0</v>
      </c>
      <c r="AR115">
        <v>6.3743427662682208</v>
      </c>
      <c r="AS115">
        <v>112</v>
      </c>
      <c r="BE115" s="2">
        <v>112</v>
      </c>
      <c r="BF115">
        <v>7.836466216441627</v>
      </c>
      <c r="BG115">
        <v>1</v>
      </c>
      <c r="BH115">
        <v>0</v>
      </c>
      <c r="BI115">
        <v>0</v>
      </c>
      <c r="BJ115">
        <v>0</v>
      </c>
      <c r="BK115">
        <v>0</v>
      </c>
      <c r="BL115">
        <v>0</v>
      </c>
      <c r="BM115">
        <v>0</v>
      </c>
      <c r="BN115">
        <v>0</v>
      </c>
      <c r="BO115">
        <v>0</v>
      </c>
      <c r="BP115">
        <v>0</v>
      </c>
      <c r="BQ115">
        <v>0</v>
      </c>
      <c r="BR115">
        <v>0</v>
      </c>
      <c r="BS115">
        <v>0</v>
      </c>
      <c r="BT115">
        <v>4.6987487647396655</v>
      </c>
      <c r="BU115">
        <v>112</v>
      </c>
      <c r="CG115" s="2">
        <v>112</v>
      </c>
      <c r="CH115">
        <v>7.836466216441627</v>
      </c>
      <c r="CI115">
        <v>1</v>
      </c>
      <c r="CJ115">
        <v>0</v>
      </c>
      <c r="CK115">
        <v>0</v>
      </c>
      <c r="CL115">
        <v>0</v>
      </c>
      <c r="CM115">
        <v>0</v>
      </c>
      <c r="CN115">
        <v>0</v>
      </c>
      <c r="CO115">
        <v>0</v>
      </c>
      <c r="CP115">
        <v>0</v>
      </c>
      <c r="CQ115">
        <v>0</v>
      </c>
      <c r="CR115">
        <v>0</v>
      </c>
      <c r="CS115">
        <v>7.6708701459038302</v>
      </c>
      <c r="CT115">
        <v>6.3743427662682208</v>
      </c>
      <c r="CU115">
        <v>4.6987487647396655</v>
      </c>
      <c r="CV115">
        <v>112</v>
      </c>
    </row>
    <row r="116" spans="1:100" x14ac:dyDescent="0.2">
      <c r="A116" s="2">
        <v>113</v>
      </c>
      <c r="B116">
        <v>7.63232673468233</v>
      </c>
      <c r="C116">
        <v>1</v>
      </c>
      <c r="D116">
        <v>0</v>
      </c>
      <c r="E116">
        <v>0</v>
      </c>
      <c r="F116">
        <v>0</v>
      </c>
      <c r="G116">
        <v>0</v>
      </c>
      <c r="H116">
        <v>0</v>
      </c>
      <c r="I116">
        <v>0</v>
      </c>
      <c r="J116">
        <v>0</v>
      </c>
      <c r="K116">
        <v>0</v>
      </c>
      <c r="L116">
        <v>0</v>
      </c>
      <c r="M116">
        <v>0</v>
      </c>
      <c r="N116">
        <v>0</v>
      </c>
      <c r="O116">
        <v>0</v>
      </c>
      <c r="P116">
        <v>7.4445571920616107</v>
      </c>
      <c r="Q116">
        <v>113</v>
      </c>
      <c r="AC116" s="2">
        <v>113</v>
      </c>
      <c r="AD116">
        <v>7.63232673468233</v>
      </c>
      <c r="AE116">
        <v>1</v>
      </c>
      <c r="AF116">
        <v>0</v>
      </c>
      <c r="AG116">
        <v>0</v>
      </c>
      <c r="AH116">
        <v>0</v>
      </c>
      <c r="AI116">
        <v>0</v>
      </c>
      <c r="AJ116">
        <v>0</v>
      </c>
      <c r="AK116">
        <v>0</v>
      </c>
      <c r="AL116">
        <v>0</v>
      </c>
      <c r="AM116">
        <v>0</v>
      </c>
      <c r="AN116">
        <v>0</v>
      </c>
      <c r="AO116">
        <v>0</v>
      </c>
      <c r="AP116">
        <v>0</v>
      </c>
      <c r="AQ116">
        <v>0</v>
      </c>
      <c r="AR116">
        <v>6.3832332953555007</v>
      </c>
      <c r="AS116">
        <v>113</v>
      </c>
      <c r="BE116" s="2">
        <v>113</v>
      </c>
      <c r="BF116">
        <v>7.63232673468233</v>
      </c>
      <c r="BG116">
        <v>1</v>
      </c>
      <c r="BH116">
        <v>0</v>
      </c>
      <c r="BI116">
        <v>0</v>
      </c>
      <c r="BJ116">
        <v>0</v>
      </c>
      <c r="BK116">
        <v>0</v>
      </c>
      <c r="BL116">
        <v>0</v>
      </c>
      <c r="BM116">
        <v>0</v>
      </c>
      <c r="BN116">
        <v>0</v>
      </c>
      <c r="BO116">
        <v>0</v>
      </c>
      <c r="BP116">
        <v>0</v>
      </c>
      <c r="BQ116">
        <v>0</v>
      </c>
      <c r="BR116">
        <v>0</v>
      </c>
      <c r="BS116">
        <v>0</v>
      </c>
      <c r="BT116">
        <v>4.7047350467835614</v>
      </c>
      <c r="BU116">
        <v>113</v>
      </c>
      <c r="CG116" s="2">
        <v>113</v>
      </c>
      <c r="CH116">
        <v>7.63232673468233</v>
      </c>
      <c r="CI116">
        <v>1</v>
      </c>
      <c r="CJ116">
        <v>0</v>
      </c>
      <c r="CK116">
        <v>0</v>
      </c>
      <c r="CL116">
        <v>0</v>
      </c>
      <c r="CM116">
        <v>0</v>
      </c>
      <c r="CN116">
        <v>0</v>
      </c>
      <c r="CO116">
        <v>0</v>
      </c>
      <c r="CP116">
        <v>0</v>
      </c>
      <c r="CQ116">
        <v>0</v>
      </c>
      <c r="CR116">
        <v>0</v>
      </c>
      <c r="CS116">
        <v>7.4445571920616107</v>
      </c>
      <c r="CT116">
        <v>6.3832332953555007</v>
      </c>
      <c r="CU116">
        <v>4.7047350467835614</v>
      </c>
      <c r="CV116">
        <v>113</v>
      </c>
    </row>
    <row r="117" spans="1:100" x14ac:dyDescent="0.2">
      <c r="A117" s="2">
        <v>114</v>
      </c>
      <c r="B117">
        <v>7.6807200964245768</v>
      </c>
      <c r="C117">
        <v>1</v>
      </c>
      <c r="D117">
        <v>0</v>
      </c>
      <c r="E117">
        <v>0</v>
      </c>
      <c r="F117">
        <v>0</v>
      </c>
      <c r="G117">
        <v>0</v>
      </c>
      <c r="H117">
        <v>0</v>
      </c>
      <c r="I117">
        <v>0</v>
      </c>
      <c r="J117">
        <v>0</v>
      </c>
      <c r="K117">
        <v>0</v>
      </c>
      <c r="L117">
        <v>0</v>
      </c>
      <c r="M117">
        <v>0</v>
      </c>
      <c r="N117">
        <v>0</v>
      </c>
      <c r="O117">
        <v>0</v>
      </c>
      <c r="P117">
        <v>7.2307522821132535</v>
      </c>
      <c r="Q117">
        <v>114</v>
      </c>
      <c r="AC117" s="2">
        <v>114</v>
      </c>
      <c r="AD117">
        <v>7.6807200964245768</v>
      </c>
      <c r="AE117">
        <v>1</v>
      </c>
      <c r="AF117">
        <v>0</v>
      </c>
      <c r="AG117">
        <v>0</v>
      </c>
      <c r="AH117">
        <v>0</v>
      </c>
      <c r="AI117">
        <v>0</v>
      </c>
      <c r="AJ117">
        <v>0</v>
      </c>
      <c r="AK117">
        <v>0</v>
      </c>
      <c r="AL117">
        <v>0</v>
      </c>
      <c r="AM117">
        <v>0</v>
      </c>
      <c r="AN117">
        <v>0</v>
      </c>
      <c r="AO117">
        <v>0</v>
      </c>
      <c r="AP117">
        <v>0</v>
      </c>
      <c r="AQ117">
        <v>0</v>
      </c>
      <c r="AR117">
        <v>6.3921332098093062</v>
      </c>
      <c r="AS117">
        <v>114</v>
      </c>
      <c r="BE117" s="2">
        <v>114</v>
      </c>
      <c r="BF117">
        <v>7.6807200964245768</v>
      </c>
      <c r="BG117">
        <v>1</v>
      </c>
      <c r="BH117">
        <v>0</v>
      </c>
      <c r="BI117">
        <v>0</v>
      </c>
      <c r="BJ117">
        <v>0</v>
      </c>
      <c r="BK117">
        <v>0</v>
      </c>
      <c r="BL117">
        <v>0</v>
      </c>
      <c r="BM117">
        <v>0</v>
      </c>
      <c r="BN117">
        <v>0</v>
      </c>
      <c r="BO117">
        <v>0</v>
      </c>
      <c r="BP117">
        <v>0</v>
      </c>
      <c r="BQ117">
        <v>0</v>
      </c>
      <c r="BR117">
        <v>0</v>
      </c>
      <c r="BS117">
        <v>0</v>
      </c>
      <c r="BT117">
        <v>4.7107450345300155</v>
      </c>
      <c r="BU117">
        <v>114</v>
      </c>
      <c r="CG117" s="2">
        <v>114</v>
      </c>
      <c r="CH117">
        <v>7.6807200964245768</v>
      </c>
      <c r="CI117">
        <v>1</v>
      </c>
      <c r="CJ117">
        <v>0</v>
      </c>
      <c r="CK117">
        <v>0</v>
      </c>
      <c r="CL117">
        <v>0</v>
      </c>
      <c r="CM117">
        <v>0</v>
      </c>
      <c r="CN117">
        <v>0</v>
      </c>
      <c r="CO117">
        <v>0</v>
      </c>
      <c r="CP117">
        <v>0</v>
      </c>
      <c r="CQ117">
        <v>0</v>
      </c>
      <c r="CR117">
        <v>0</v>
      </c>
      <c r="CS117">
        <v>7.2307522821132535</v>
      </c>
      <c r="CT117">
        <v>6.3921332098093062</v>
      </c>
      <c r="CU117">
        <v>4.7107450345300155</v>
      </c>
      <c r="CV117">
        <v>114</v>
      </c>
    </row>
    <row r="118" spans="1:100" x14ac:dyDescent="0.2">
      <c r="A118" s="2">
        <v>115</v>
      </c>
      <c r="B118">
        <v>7.8088684940508317</v>
      </c>
      <c r="C118">
        <v>1</v>
      </c>
      <c r="D118">
        <v>0</v>
      </c>
      <c r="E118">
        <v>0</v>
      </c>
      <c r="F118">
        <v>0</v>
      </c>
      <c r="G118">
        <v>0</v>
      </c>
      <c r="H118">
        <v>0</v>
      </c>
      <c r="I118">
        <v>0</v>
      </c>
      <c r="J118">
        <v>0</v>
      </c>
      <c r="K118">
        <v>0</v>
      </c>
      <c r="L118">
        <v>0</v>
      </c>
      <c r="M118">
        <v>0</v>
      </c>
      <c r="N118">
        <v>0</v>
      </c>
      <c r="O118">
        <v>0</v>
      </c>
      <c r="P118">
        <v>7.0316484835343918</v>
      </c>
      <c r="Q118">
        <v>115</v>
      </c>
      <c r="AC118" s="2">
        <v>115</v>
      </c>
      <c r="AD118">
        <v>7.8088684940508317</v>
      </c>
      <c r="AE118">
        <v>1</v>
      </c>
      <c r="AF118">
        <v>0</v>
      </c>
      <c r="AG118">
        <v>0</v>
      </c>
      <c r="AH118">
        <v>0</v>
      </c>
      <c r="AI118">
        <v>0</v>
      </c>
      <c r="AJ118">
        <v>0</v>
      </c>
      <c r="AK118">
        <v>0</v>
      </c>
      <c r="AL118">
        <v>0</v>
      </c>
      <c r="AM118">
        <v>0</v>
      </c>
      <c r="AN118">
        <v>0</v>
      </c>
      <c r="AO118">
        <v>0</v>
      </c>
      <c r="AP118">
        <v>0</v>
      </c>
      <c r="AQ118">
        <v>0</v>
      </c>
      <c r="AR118">
        <v>6.4010424362479474</v>
      </c>
      <c r="AS118">
        <v>115</v>
      </c>
      <c r="BE118" s="2">
        <v>115</v>
      </c>
      <c r="BF118">
        <v>7.8088684940508317</v>
      </c>
      <c r="BG118">
        <v>1</v>
      </c>
      <c r="BH118">
        <v>0</v>
      </c>
      <c r="BI118">
        <v>0</v>
      </c>
      <c r="BJ118">
        <v>0</v>
      </c>
      <c r="BK118">
        <v>0</v>
      </c>
      <c r="BL118">
        <v>0</v>
      </c>
      <c r="BM118">
        <v>0</v>
      </c>
      <c r="BN118">
        <v>0</v>
      </c>
      <c r="BO118">
        <v>0</v>
      </c>
      <c r="BP118">
        <v>0</v>
      </c>
      <c r="BQ118">
        <v>0</v>
      </c>
      <c r="BR118">
        <v>0</v>
      </c>
      <c r="BS118">
        <v>0</v>
      </c>
      <c r="BT118">
        <v>4.7167786789679642</v>
      </c>
      <c r="BU118">
        <v>115</v>
      </c>
      <c r="CG118" s="2">
        <v>115</v>
      </c>
      <c r="CH118">
        <v>7.8088684940508317</v>
      </c>
      <c r="CI118">
        <v>1</v>
      </c>
      <c r="CJ118">
        <v>0</v>
      </c>
      <c r="CK118">
        <v>0</v>
      </c>
      <c r="CL118">
        <v>0</v>
      </c>
      <c r="CM118">
        <v>0</v>
      </c>
      <c r="CN118">
        <v>0</v>
      </c>
      <c r="CO118">
        <v>0</v>
      </c>
      <c r="CP118">
        <v>0</v>
      </c>
      <c r="CQ118">
        <v>0</v>
      </c>
      <c r="CR118">
        <v>0</v>
      </c>
      <c r="CS118">
        <v>7.0316484835343918</v>
      </c>
      <c r="CT118">
        <v>6.4010424362479474</v>
      </c>
      <c r="CU118">
        <v>4.7167786789679642</v>
      </c>
      <c r="CV118">
        <v>115</v>
      </c>
    </row>
    <row r="119" spans="1:100" x14ac:dyDescent="0.2">
      <c r="A119" s="2">
        <v>116</v>
      </c>
      <c r="B119">
        <v>7.6878209567763189</v>
      </c>
      <c r="C119">
        <v>1</v>
      </c>
      <c r="D119">
        <v>0</v>
      </c>
      <c r="E119">
        <v>0</v>
      </c>
      <c r="F119">
        <v>0</v>
      </c>
      <c r="G119">
        <v>0</v>
      </c>
      <c r="H119">
        <v>0</v>
      </c>
      <c r="I119">
        <v>0</v>
      </c>
      <c r="J119">
        <v>0</v>
      </c>
      <c r="K119">
        <v>0</v>
      </c>
      <c r="L119">
        <v>0</v>
      </c>
      <c r="M119">
        <v>0</v>
      </c>
      <c r="N119">
        <v>0</v>
      </c>
      <c r="O119">
        <v>0</v>
      </c>
      <c r="P119">
        <v>6.8492559288539718</v>
      </c>
      <c r="Q119">
        <v>116</v>
      </c>
      <c r="AC119" s="2">
        <v>116</v>
      </c>
      <c r="AD119">
        <v>7.6878209567763189</v>
      </c>
      <c r="AE119">
        <v>1</v>
      </c>
      <c r="AF119">
        <v>0</v>
      </c>
      <c r="AG119">
        <v>0</v>
      </c>
      <c r="AH119">
        <v>0</v>
      </c>
      <c r="AI119">
        <v>0</v>
      </c>
      <c r="AJ119">
        <v>0</v>
      </c>
      <c r="AK119">
        <v>0</v>
      </c>
      <c r="AL119">
        <v>0</v>
      </c>
      <c r="AM119">
        <v>0</v>
      </c>
      <c r="AN119">
        <v>0</v>
      </c>
      <c r="AO119">
        <v>0</v>
      </c>
      <c r="AP119">
        <v>0</v>
      </c>
      <c r="AQ119">
        <v>0</v>
      </c>
      <c r="AR119">
        <v>6.409960901691413</v>
      </c>
      <c r="AS119">
        <v>116</v>
      </c>
      <c r="BE119" s="2">
        <v>116</v>
      </c>
      <c r="BF119">
        <v>7.6878209567763189</v>
      </c>
      <c r="BG119">
        <v>1</v>
      </c>
      <c r="BH119">
        <v>0</v>
      </c>
      <c r="BI119">
        <v>0</v>
      </c>
      <c r="BJ119">
        <v>0</v>
      </c>
      <c r="BK119">
        <v>0</v>
      </c>
      <c r="BL119">
        <v>0</v>
      </c>
      <c r="BM119">
        <v>0</v>
      </c>
      <c r="BN119">
        <v>0</v>
      </c>
      <c r="BO119">
        <v>0</v>
      </c>
      <c r="BP119">
        <v>0</v>
      </c>
      <c r="BQ119">
        <v>0</v>
      </c>
      <c r="BR119">
        <v>0</v>
      </c>
      <c r="BS119">
        <v>0</v>
      </c>
      <c r="BT119">
        <v>4.7228359300707456</v>
      </c>
      <c r="BU119">
        <v>116</v>
      </c>
      <c r="CG119" s="2">
        <v>116</v>
      </c>
      <c r="CH119">
        <v>7.6878209567763189</v>
      </c>
      <c r="CI119">
        <v>1</v>
      </c>
      <c r="CJ119">
        <v>0</v>
      </c>
      <c r="CK119">
        <v>0</v>
      </c>
      <c r="CL119">
        <v>0</v>
      </c>
      <c r="CM119">
        <v>0</v>
      </c>
      <c r="CN119">
        <v>0</v>
      </c>
      <c r="CO119">
        <v>0</v>
      </c>
      <c r="CP119">
        <v>0</v>
      </c>
      <c r="CQ119">
        <v>0</v>
      </c>
      <c r="CR119">
        <v>0</v>
      </c>
      <c r="CS119">
        <v>6.8492559288539718</v>
      </c>
      <c r="CT119">
        <v>6.409960901691413</v>
      </c>
      <c r="CU119">
        <v>4.7228359300707456</v>
      </c>
      <c r="CV119">
        <v>116</v>
      </c>
    </row>
    <row r="120" spans="1:100" x14ac:dyDescent="0.2">
      <c r="A120" s="2">
        <v>117</v>
      </c>
      <c r="B120">
        <v>7.7307937784326173</v>
      </c>
      <c r="C120">
        <v>1</v>
      </c>
      <c r="D120">
        <v>0</v>
      </c>
      <c r="E120">
        <v>0</v>
      </c>
      <c r="F120">
        <v>0</v>
      </c>
      <c r="G120">
        <v>0</v>
      </c>
      <c r="H120">
        <v>0</v>
      </c>
      <c r="I120">
        <v>0</v>
      </c>
      <c r="J120">
        <v>0</v>
      </c>
      <c r="K120">
        <v>0</v>
      </c>
      <c r="L120">
        <v>0</v>
      </c>
      <c r="M120">
        <v>0</v>
      </c>
      <c r="N120">
        <v>0</v>
      </c>
      <c r="O120">
        <v>0</v>
      </c>
      <c r="P120">
        <v>6.6851837323655348</v>
      </c>
      <c r="Q120">
        <v>117</v>
      </c>
      <c r="AC120" s="2">
        <v>117</v>
      </c>
      <c r="AD120">
        <v>7.7307937784326173</v>
      </c>
      <c r="AE120">
        <v>1</v>
      </c>
      <c r="AF120">
        <v>0</v>
      </c>
      <c r="AG120">
        <v>0</v>
      </c>
      <c r="AH120">
        <v>0</v>
      </c>
      <c r="AI120">
        <v>0</v>
      </c>
      <c r="AJ120">
        <v>0</v>
      </c>
      <c r="AK120">
        <v>0</v>
      </c>
      <c r="AL120">
        <v>0</v>
      </c>
      <c r="AM120">
        <v>0</v>
      </c>
      <c r="AN120">
        <v>0</v>
      </c>
      <c r="AO120">
        <v>0</v>
      </c>
      <c r="AP120">
        <v>0</v>
      </c>
      <c r="AQ120">
        <v>0</v>
      </c>
      <c r="AR120">
        <v>6.4188885335622725</v>
      </c>
      <c r="AS120">
        <v>117</v>
      </c>
      <c r="BE120" s="2">
        <v>117</v>
      </c>
      <c r="BF120">
        <v>7.7307937784326173</v>
      </c>
      <c r="BG120">
        <v>1</v>
      </c>
      <c r="BH120">
        <v>0</v>
      </c>
      <c r="BI120">
        <v>0</v>
      </c>
      <c r="BJ120">
        <v>0</v>
      </c>
      <c r="BK120">
        <v>0</v>
      </c>
      <c r="BL120">
        <v>0</v>
      </c>
      <c r="BM120">
        <v>0</v>
      </c>
      <c r="BN120">
        <v>0</v>
      </c>
      <c r="BO120">
        <v>0</v>
      </c>
      <c r="BP120">
        <v>0</v>
      </c>
      <c r="BQ120">
        <v>0</v>
      </c>
      <c r="BR120">
        <v>0</v>
      </c>
      <c r="BS120">
        <v>0</v>
      </c>
      <c r="BT120">
        <v>4.7289167368053366</v>
      </c>
      <c r="BU120">
        <v>117</v>
      </c>
      <c r="CG120" s="2">
        <v>117</v>
      </c>
      <c r="CH120">
        <v>7.7307937784326173</v>
      </c>
      <c r="CI120">
        <v>1</v>
      </c>
      <c r="CJ120">
        <v>0</v>
      </c>
      <c r="CK120">
        <v>0</v>
      </c>
      <c r="CL120">
        <v>0</v>
      </c>
      <c r="CM120">
        <v>0</v>
      </c>
      <c r="CN120">
        <v>0</v>
      </c>
      <c r="CO120">
        <v>0</v>
      </c>
      <c r="CP120">
        <v>0</v>
      </c>
      <c r="CQ120">
        <v>0</v>
      </c>
      <c r="CR120">
        <v>0</v>
      </c>
      <c r="CS120">
        <v>6.6851837323655348</v>
      </c>
      <c r="CT120">
        <v>6.4188885335622725</v>
      </c>
      <c r="CU120">
        <v>4.7289167368053366</v>
      </c>
      <c r="CV120">
        <v>117</v>
      </c>
    </row>
    <row r="121" spans="1:100" x14ac:dyDescent="0.2">
      <c r="A121" s="2">
        <v>118</v>
      </c>
      <c r="B121">
        <v>7.7156223759924059</v>
      </c>
      <c r="C121">
        <v>1</v>
      </c>
      <c r="D121">
        <v>0</v>
      </c>
      <c r="E121">
        <v>0</v>
      </c>
      <c r="F121">
        <v>0</v>
      </c>
      <c r="G121">
        <v>0</v>
      </c>
      <c r="H121">
        <v>0</v>
      </c>
      <c r="I121">
        <v>0</v>
      </c>
      <c r="J121">
        <v>0</v>
      </c>
      <c r="K121">
        <v>0</v>
      </c>
      <c r="L121">
        <v>0</v>
      </c>
      <c r="M121">
        <v>0</v>
      </c>
      <c r="N121">
        <v>0</v>
      </c>
      <c r="O121">
        <v>0</v>
      </c>
      <c r="P121">
        <v>6.5404354224600159</v>
      </c>
      <c r="Q121">
        <v>118</v>
      </c>
      <c r="AC121" s="2">
        <v>118</v>
      </c>
      <c r="AD121">
        <v>7.7156223759924059</v>
      </c>
      <c r="AE121">
        <v>1</v>
      </c>
      <c r="AF121">
        <v>0</v>
      </c>
      <c r="AG121">
        <v>0</v>
      </c>
      <c r="AH121">
        <v>0</v>
      </c>
      <c r="AI121">
        <v>0</v>
      </c>
      <c r="AJ121">
        <v>0</v>
      </c>
      <c r="AK121">
        <v>0</v>
      </c>
      <c r="AL121">
        <v>0</v>
      </c>
      <c r="AM121">
        <v>0</v>
      </c>
      <c r="AN121">
        <v>0</v>
      </c>
      <c r="AO121">
        <v>0</v>
      </c>
      <c r="AP121">
        <v>0</v>
      </c>
      <c r="AQ121">
        <v>0</v>
      </c>
      <c r="AR121">
        <v>6.4278252596865029</v>
      </c>
      <c r="AS121">
        <v>118</v>
      </c>
      <c r="BE121" s="2">
        <v>118</v>
      </c>
      <c r="BF121">
        <v>7.7156223759924059</v>
      </c>
      <c r="BG121">
        <v>1</v>
      </c>
      <c r="BH121">
        <v>0</v>
      </c>
      <c r="BI121">
        <v>0</v>
      </c>
      <c r="BJ121">
        <v>0</v>
      </c>
      <c r="BK121">
        <v>0</v>
      </c>
      <c r="BL121">
        <v>0</v>
      </c>
      <c r="BM121">
        <v>0</v>
      </c>
      <c r="BN121">
        <v>0</v>
      </c>
      <c r="BO121">
        <v>0</v>
      </c>
      <c r="BP121">
        <v>0</v>
      </c>
      <c r="BQ121">
        <v>0</v>
      </c>
      <c r="BR121">
        <v>0</v>
      </c>
      <c r="BS121">
        <v>0</v>
      </c>
      <c r="BT121">
        <v>4.7350210471417382</v>
      </c>
      <c r="BU121">
        <v>118</v>
      </c>
      <c r="CG121" s="2">
        <v>118</v>
      </c>
      <c r="CH121">
        <v>7.7156223759924059</v>
      </c>
      <c r="CI121">
        <v>1</v>
      </c>
      <c r="CJ121">
        <v>0</v>
      </c>
      <c r="CK121">
        <v>0</v>
      </c>
      <c r="CL121">
        <v>0</v>
      </c>
      <c r="CM121">
        <v>0</v>
      </c>
      <c r="CN121">
        <v>0</v>
      </c>
      <c r="CO121">
        <v>0</v>
      </c>
      <c r="CP121">
        <v>0</v>
      </c>
      <c r="CQ121">
        <v>0</v>
      </c>
      <c r="CR121">
        <v>0</v>
      </c>
      <c r="CS121">
        <v>6.5404354224600159</v>
      </c>
      <c r="CT121">
        <v>6.4278252596865029</v>
      </c>
      <c r="CU121">
        <v>4.7350210471417382</v>
      </c>
      <c r="CV121">
        <v>118</v>
      </c>
    </row>
    <row r="122" spans="1:100" x14ac:dyDescent="0.2">
      <c r="A122" s="2">
        <v>119</v>
      </c>
      <c r="B122">
        <v>7.5850947963901874</v>
      </c>
      <c r="C122">
        <v>1</v>
      </c>
      <c r="D122">
        <v>0</v>
      </c>
      <c r="E122">
        <v>0</v>
      </c>
      <c r="F122">
        <v>0</v>
      </c>
      <c r="G122">
        <v>0</v>
      </c>
      <c r="H122">
        <v>0</v>
      </c>
      <c r="I122">
        <v>0</v>
      </c>
      <c r="J122">
        <v>0</v>
      </c>
      <c r="K122">
        <v>0</v>
      </c>
      <c r="L122">
        <v>0</v>
      </c>
      <c r="M122">
        <v>0</v>
      </c>
      <c r="N122">
        <v>0</v>
      </c>
      <c r="O122">
        <v>0</v>
      </c>
      <c r="P122">
        <v>6.4152698902211762</v>
      </c>
      <c r="Q122">
        <v>119</v>
      </c>
      <c r="AC122" s="2">
        <v>119</v>
      </c>
      <c r="AD122">
        <v>7.5850947963901874</v>
      </c>
      <c r="AE122">
        <v>1</v>
      </c>
      <c r="AF122">
        <v>0</v>
      </c>
      <c r="AG122">
        <v>0</v>
      </c>
      <c r="AH122">
        <v>0</v>
      </c>
      <c r="AI122">
        <v>0</v>
      </c>
      <c r="AJ122">
        <v>0</v>
      </c>
      <c r="AK122">
        <v>0</v>
      </c>
      <c r="AL122">
        <v>0</v>
      </c>
      <c r="AM122">
        <v>0</v>
      </c>
      <c r="AN122">
        <v>0</v>
      </c>
      <c r="AO122">
        <v>0</v>
      </c>
      <c r="AP122">
        <v>0</v>
      </c>
      <c r="AQ122">
        <v>0</v>
      </c>
      <c r="AR122">
        <v>6.4367710082942526</v>
      </c>
      <c r="AS122">
        <v>119</v>
      </c>
      <c r="BE122" s="2">
        <v>119</v>
      </c>
      <c r="BF122">
        <v>7.5850947963901874</v>
      </c>
      <c r="BG122">
        <v>1</v>
      </c>
      <c r="BH122">
        <v>0</v>
      </c>
      <c r="BI122">
        <v>0</v>
      </c>
      <c r="BJ122">
        <v>0</v>
      </c>
      <c r="BK122">
        <v>0</v>
      </c>
      <c r="BL122">
        <v>0</v>
      </c>
      <c r="BM122">
        <v>0</v>
      </c>
      <c r="BN122">
        <v>0</v>
      </c>
      <c r="BO122">
        <v>0</v>
      </c>
      <c r="BP122">
        <v>0</v>
      </c>
      <c r="BQ122">
        <v>0</v>
      </c>
      <c r="BR122">
        <v>0</v>
      </c>
      <c r="BS122">
        <v>0</v>
      </c>
      <c r="BT122">
        <v>4.7411488080625137</v>
      </c>
      <c r="BU122">
        <v>119</v>
      </c>
      <c r="CG122" s="2">
        <v>119</v>
      </c>
      <c r="CH122">
        <v>7.5850947963901874</v>
      </c>
      <c r="CI122">
        <v>1</v>
      </c>
      <c r="CJ122">
        <v>0</v>
      </c>
      <c r="CK122">
        <v>0</v>
      </c>
      <c r="CL122">
        <v>0</v>
      </c>
      <c r="CM122">
        <v>0</v>
      </c>
      <c r="CN122">
        <v>0</v>
      </c>
      <c r="CO122">
        <v>0</v>
      </c>
      <c r="CP122">
        <v>0</v>
      </c>
      <c r="CQ122">
        <v>0</v>
      </c>
      <c r="CR122">
        <v>0</v>
      </c>
      <c r="CS122">
        <v>6.4152698902211762</v>
      </c>
      <c r="CT122">
        <v>6.4367710082942526</v>
      </c>
      <c r="CU122">
        <v>4.7411488080625137</v>
      </c>
      <c r="CV122">
        <v>119</v>
      </c>
    </row>
    <row r="123" spans="1:100" x14ac:dyDescent="0.2">
      <c r="A123" s="2">
        <v>120</v>
      </c>
      <c r="B123">
        <v>7.7798490862354814</v>
      </c>
      <c r="C123">
        <v>1</v>
      </c>
      <c r="D123">
        <v>0</v>
      </c>
      <c r="E123">
        <v>0</v>
      </c>
      <c r="F123">
        <v>0</v>
      </c>
      <c r="G123">
        <v>0</v>
      </c>
      <c r="H123">
        <v>0</v>
      </c>
      <c r="I123">
        <v>0</v>
      </c>
      <c r="J123">
        <v>0</v>
      </c>
      <c r="K123">
        <v>0</v>
      </c>
      <c r="L123">
        <v>0</v>
      </c>
      <c r="M123">
        <v>0</v>
      </c>
      <c r="N123">
        <v>0</v>
      </c>
      <c r="O123">
        <v>0</v>
      </c>
      <c r="P123">
        <v>6.3091684383319109</v>
      </c>
      <c r="Q123">
        <v>120</v>
      </c>
      <c r="AC123" s="2">
        <v>120</v>
      </c>
      <c r="AD123">
        <v>7.7798490862354814</v>
      </c>
      <c r="AE123">
        <v>1</v>
      </c>
      <c r="AF123">
        <v>0</v>
      </c>
      <c r="AG123">
        <v>0</v>
      </c>
      <c r="AH123">
        <v>0</v>
      </c>
      <c r="AI123">
        <v>0</v>
      </c>
      <c r="AJ123">
        <v>0</v>
      </c>
      <c r="AK123">
        <v>0</v>
      </c>
      <c r="AL123">
        <v>0</v>
      </c>
      <c r="AM123">
        <v>0</v>
      </c>
      <c r="AN123">
        <v>0</v>
      </c>
      <c r="AO123">
        <v>0</v>
      </c>
      <c r="AP123">
        <v>0</v>
      </c>
      <c r="AQ123">
        <v>0</v>
      </c>
      <c r="AR123">
        <v>6.4457257080205341</v>
      </c>
      <c r="AS123">
        <v>120</v>
      </c>
      <c r="BE123" s="2">
        <v>120</v>
      </c>
      <c r="BF123">
        <v>7.7798490862354814</v>
      </c>
      <c r="BG123">
        <v>1</v>
      </c>
      <c r="BH123">
        <v>0</v>
      </c>
      <c r="BI123">
        <v>0</v>
      </c>
      <c r="BJ123">
        <v>0</v>
      </c>
      <c r="BK123">
        <v>0</v>
      </c>
      <c r="BL123">
        <v>0</v>
      </c>
      <c r="BM123">
        <v>0</v>
      </c>
      <c r="BN123">
        <v>0</v>
      </c>
      <c r="BO123">
        <v>0</v>
      </c>
      <c r="BP123">
        <v>0</v>
      </c>
      <c r="BQ123">
        <v>0</v>
      </c>
      <c r="BR123">
        <v>0</v>
      </c>
      <c r="BS123">
        <v>0</v>
      </c>
      <c r="BT123">
        <v>4.7472999655724797</v>
      </c>
      <c r="BU123">
        <v>120</v>
      </c>
      <c r="CG123" s="2">
        <v>120</v>
      </c>
      <c r="CH123">
        <v>7.7798490862354814</v>
      </c>
      <c r="CI123">
        <v>1</v>
      </c>
      <c r="CJ123">
        <v>0</v>
      </c>
      <c r="CK123">
        <v>0</v>
      </c>
      <c r="CL123">
        <v>0</v>
      </c>
      <c r="CM123">
        <v>0</v>
      </c>
      <c r="CN123">
        <v>0</v>
      </c>
      <c r="CO123">
        <v>0</v>
      </c>
      <c r="CP123">
        <v>0</v>
      </c>
      <c r="CQ123">
        <v>0</v>
      </c>
      <c r="CR123">
        <v>0</v>
      </c>
      <c r="CS123">
        <v>6.3091684383319109</v>
      </c>
      <c r="CT123">
        <v>6.4457257080205341</v>
      </c>
      <c r="CU123">
        <v>4.7472999655724797</v>
      </c>
      <c r="CV123">
        <v>120</v>
      </c>
    </row>
    <row r="124" spans="1:100" x14ac:dyDescent="0.2">
      <c r="A124" s="2">
        <v>121</v>
      </c>
      <c r="B124">
        <v>7.6464027188004691</v>
      </c>
      <c r="C124">
        <v>1</v>
      </c>
      <c r="D124">
        <v>0</v>
      </c>
      <c r="E124">
        <v>0</v>
      </c>
      <c r="F124">
        <v>0</v>
      </c>
      <c r="G124">
        <v>0</v>
      </c>
      <c r="H124">
        <v>0</v>
      </c>
      <c r="I124">
        <v>0</v>
      </c>
      <c r="J124">
        <v>0</v>
      </c>
      <c r="K124">
        <v>0</v>
      </c>
      <c r="L124">
        <v>0</v>
      </c>
      <c r="M124">
        <v>0</v>
      </c>
      <c r="N124">
        <v>0</v>
      </c>
      <c r="O124">
        <v>0</v>
      </c>
      <c r="P124">
        <v>6.2209181751926907</v>
      </c>
      <c r="Q124">
        <v>121</v>
      </c>
      <c r="AC124" s="2">
        <v>121</v>
      </c>
      <c r="AD124">
        <v>7.6464027188004691</v>
      </c>
      <c r="AE124">
        <v>1</v>
      </c>
      <c r="AF124">
        <v>0</v>
      </c>
      <c r="AG124">
        <v>0</v>
      </c>
      <c r="AH124">
        <v>0</v>
      </c>
      <c r="AI124">
        <v>0</v>
      </c>
      <c r="AJ124">
        <v>0</v>
      </c>
      <c r="AK124">
        <v>0</v>
      </c>
      <c r="AL124">
        <v>0</v>
      </c>
      <c r="AM124">
        <v>0</v>
      </c>
      <c r="AN124">
        <v>0</v>
      </c>
      <c r="AO124">
        <v>0</v>
      </c>
      <c r="AP124">
        <v>0</v>
      </c>
      <c r="AQ124">
        <v>0</v>
      </c>
      <c r="AR124">
        <v>6.4546892879058584</v>
      </c>
      <c r="AS124">
        <v>121</v>
      </c>
      <c r="BE124" s="2">
        <v>121</v>
      </c>
      <c r="BF124">
        <v>7.6464027188004691</v>
      </c>
      <c r="BG124">
        <v>1</v>
      </c>
      <c r="BH124">
        <v>0</v>
      </c>
      <c r="BI124">
        <v>0</v>
      </c>
      <c r="BJ124">
        <v>0</v>
      </c>
      <c r="BK124">
        <v>0</v>
      </c>
      <c r="BL124">
        <v>0</v>
      </c>
      <c r="BM124">
        <v>0</v>
      </c>
      <c r="BN124">
        <v>0</v>
      </c>
      <c r="BO124">
        <v>0</v>
      </c>
      <c r="BP124">
        <v>0</v>
      </c>
      <c r="BQ124">
        <v>0</v>
      </c>
      <c r="BR124">
        <v>0</v>
      </c>
      <c r="BS124">
        <v>0</v>
      </c>
      <c r="BT124">
        <v>4.753474464708531</v>
      </c>
      <c r="BU124">
        <v>121</v>
      </c>
      <c r="CG124" s="2">
        <v>121</v>
      </c>
      <c r="CH124">
        <v>7.6464027188004691</v>
      </c>
      <c r="CI124">
        <v>1</v>
      </c>
      <c r="CJ124">
        <v>0</v>
      </c>
      <c r="CK124">
        <v>0</v>
      </c>
      <c r="CL124">
        <v>0</v>
      </c>
      <c r="CM124">
        <v>0</v>
      </c>
      <c r="CN124">
        <v>0</v>
      </c>
      <c r="CO124">
        <v>0</v>
      </c>
      <c r="CP124">
        <v>0</v>
      </c>
      <c r="CQ124">
        <v>0</v>
      </c>
      <c r="CR124">
        <v>0</v>
      </c>
      <c r="CS124">
        <v>6.2209181751926907</v>
      </c>
      <c r="CT124">
        <v>6.4546892879058584</v>
      </c>
      <c r="CU124">
        <v>4.753474464708531</v>
      </c>
      <c r="CV124">
        <v>121</v>
      </c>
    </row>
    <row r="125" spans="1:100" x14ac:dyDescent="0.2">
      <c r="A125" s="2">
        <v>122</v>
      </c>
      <c r="B125">
        <v>7.7815234241939857</v>
      </c>
      <c r="C125">
        <v>1</v>
      </c>
      <c r="D125">
        <v>0</v>
      </c>
      <c r="E125">
        <v>0</v>
      </c>
      <c r="F125">
        <v>0</v>
      </c>
      <c r="G125">
        <v>0</v>
      </c>
      <c r="H125">
        <v>0</v>
      </c>
      <c r="I125">
        <v>0</v>
      </c>
      <c r="J125">
        <v>0</v>
      </c>
      <c r="K125">
        <v>0</v>
      </c>
      <c r="L125">
        <v>0</v>
      </c>
      <c r="M125">
        <v>0</v>
      </c>
      <c r="N125">
        <v>0</v>
      </c>
      <c r="O125">
        <v>0</v>
      </c>
      <c r="P125">
        <v>6.1487865538467084</v>
      </c>
      <c r="Q125">
        <v>122</v>
      </c>
      <c r="AC125" s="2">
        <v>122</v>
      </c>
      <c r="AD125">
        <v>7.7815234241939857</v>
      </c>
      <c r="AE125">
        <v>1</v>
      </c>
      <c r="AF125">
        <v>0</v>
      </c>
      <c r="AG125">
        <v>0</v>
      </c>
      <c r="AH125">
        <v>0</v>
      </c>
      <c r="AI125">
        <v>0</v>
      </c>
      <c r="AJ125">
        <v>0</v>
      </c>
      <c r="AK125">
        <v>0</v>
      </c>
      <c r="AL125">
        <v>0</v>
      </c>
      <c r="AM125">
        <v>0</v>
      </c>
      <c r="AN125">
        <v>0</v>
      </c>
      <c r="AO125">
        <v>0</v>
      </c>
      <c r="AP125">
        <v>0</v>
      </c>
      <c r="AQ125">
        <v>0</v>
      </c>
      <c r="AR125">
        <v>6.4636616773967983</v>
      </c>
      <c r="AS125">
        <v>122</v>
      </c>
      <c r="BE125" s="2">
        <v>122</v>
      </c>
      <c r="BF125">
        <v>7.7815234241939857</v>
      </c>
      <c r="BG125">
        <v>1</v>
      </c>
      <c r="BH125">
        <v>0</v>
      </c>
      <c r="BI125">
        <v>0</v>
      </c>
      <c r="BJ125">
        <v>0</v>
      </c>
      <c r="BK125">
        <v>0</v>
      </c>
      <c r="BL125">
        <v>0</v>
      </c>
      <c r="BM125">
        <v>0</v>
      </c>
      <c r="BN125">
        <v>0</v>
      </c>
      <c r="BO125">
        <v>0</v>
      </c>
      <c r="BP125">
        <v>0</v>
      </c>
      <c r="BQ125">
        <v>0</v>
      </c>
      <c r="BR125">
        <v>0</v>
      </c>
      <c r="BS125">
        <v>0</v>
      </c>
      <c r="BT125">
        <v>4.7596722495496175</v>
      </c>
      <c r="BU125">
        <v>122</v>
      </c>
      <c r="CG125" s="2">
        <v>122</v>
      </c>
      <c r="CH125">
        <v>7.7815234241939857</v>
      </c>
      <c r="CI125">
        <v>1</v>
      </c>
      <c r="CJ125">
        <v>0</v>
      </c>
      <c r="CK125">
        <v>0</v>
      </c>
      <c r="CL125">
        <v>0</v>
      </c>
      <c r="CM125">
        <v>0</v>
      </c>
      <c r="CN125">
        <v>0</v>
      </c>
      <c r="CO125">
        <v>0</v>
      </c>
      <c r="CP125">
        <v>0</v>
      </c>
      <c r="CQ125">
        <v>0</v>
      </c>
      <c r="CR125">
        <v>0</v>
      </c>
      <c r="CS125">
        <v>6.1487865538467084</v>
      </c>
      <c r="CT125">
        <v>6.4636616773967983</v>
      </c>
      <c r="CU125">
        <v>4.7596722495496175</v>
      </c>
      <c r="CV125">
        <v>122</v>
      </c>
    </row>
    <row r="126" spans="1:100" x14ac:dyDescent="0.2">
      <c r="A126" s="2">
        <v>123</v>
      </c>
      <c r="B126">
        <v>8.7226708410936844</v>
      </c>
      <c r="C126">
        <v>1</v>
      </c>
      <c r="D126">
        <v>0</v>
      </c>
      <c r="E126">
        <v>0</v>
      </c>
      <c r="F126">
        <v>0</v>
      </c>
      <c r="G126">
        <v>0</v>
      </c>
      <c r="H126">
        <v>1</v>
      </c>
      <c r="I126">
        <v>0</v>
      </c>
      <c r="J126">
        <v>0</v>
      </c>
      <c r="K126">
        <v>0</v>
      </c>
      <c r="L126">
        <v>0</v>
      </c>
      <c r="M126">
        <v>0</v>
      </c>
      <c r="N126">
        <v>0</v>
      </c>
      <c r="O126">
        <v>0</v>
      </c>
      <c r="P126">
        <v>6.6881168809608074</v>
      </c>
      <c r="Q126">
        <v>123</v>
      </c>
      <c r="AC126" s="2">
        <v>123</v>
      </c>
      <c r="AD126">
        <v>8.7226708410936844</v>
      </c>
      <c r="AE126">
        <v>1</v>
      </c>
      <c r="AF126">
        <v>0</v>
      </c>
      <c r="AG126">
        <v>0</v>
      </c>
      <c r="AH126">
        <v>0</v>
      </c>
      <c r="AI126">
        <v>0</v>
      </c>
      <c r="AJ126">
        <v>1</v>
      </c>
      <c r="AK126">
        <v>0</v>
      </c>
      <c r="AL126">
        <v>0</v>
      </c>
      <c r="AM126">
        <v>0</v>
      </c>
      <c r="AN126">
        <v>0</v>
      </c>
      <c r="AO126">
        <v>0</v>
      </c>
      <c r="AP126">
        <v>0</v>
      </c>
      <c r="AQ126">
        <v>0</v>
      </c>
      <c r="AR126">
        <v>6.4726428063464931</v>
      </c>
      <c r="AS126">
        <v>123</v>
      </c>
      <c r="BE126" s="2">
        <v>123</v>
      </c>
      <c r="BF126">
        <v>8.7226708410936844</v>
      </c>
      <c r="BG126">
        <v>1</v>
      </c>
      <c r="BH126">
        <v>0</v>
      </c>
      <c r="BI126">
        <v>0</v>
      </c>
      <c r="BJ126">
        <v>0</v>
      </c>
      <c r="BK126">
        <v>0</v>
      </c>
      <c r="BL126">
        <v>1</v>
      </c>
      <c r="BM126">
        <v>0</v>
      </c>
      <c r="BN126">
        <v>0</v>
      </c>
      <c r="BO126">
        <v>0</v>
      </c>
      <c r="BP126">
        <v>0</v>
      </c>
      <c r="BQ126">
        <v>0</v>
      </c>
      <c r="BR126">
        <v>0</v>
      </c>
      <c r="BS126">
        <v>0</v>
      </c>
      <c r="BT126">
        <v>4.7658932632268476</v>
      </c>
      <c r="BU126">
        <v>123</v>
      </c>
      <c r="CG126" s="2">
        <v>123</v>
      </c>
      <c r="CH126">
        <v>8.7226708410936844</v>
      </c>
      <c r="CI126">
        <v>1</v>
      </c>
      <c r="CJ126">
        <v>0</v>
      </c>
      <c r="CK126">
        <v>0</v>
      </c>
      <c r="CL126">
        <v>0</v>
      </c>
      <c r="CM126">
        <v>0</v>
      </c>
      <c r="CN126">
        <v>1</v>
      </c>
      <c r="CO126">
        <v>0</v>
      </c>
      <c r="CP126">
        <v>0</v>
      </c>
      <c r="CQ126">
        <v>0</v>
      </c>
      <c r="CR126">
        <v>0</v>
      </c>
      <c r="CS126">
        <v>6.6881168809608074</v>
      </c>
      <c r="CT126">
        <v>6.4726428063464931</v>
      </c>
      <c r="CU126">
        <v>4.7658932632268476</v>
      </c>
      <c r="CV126">
        <v>123</v>
      </c>
    </row>
    <row r="127" spans="1:100" x14ac:dyDescent="0.2">
      <c r="A127" s="2">
        <v>124</v>
      </c>
      <c r="B127">
        <v>9.0737779086726729</v>
      </c>
      <c r="C127">
        <v>1</v>
      </c>
      <c r="D127">
        <v>0</v>
      </c>
      <c r="E127">
        <v>0</v>
      </c>
      <c r="F127">
        <v>0</v>
      </c>
      <c r="G127">
        <v>0</v>
      </c>
      <c r="H127">
        <v>1</v>
      </c>
      <c r="I127">
        <v>0</v>
      </c>
      <c r="J127">
        <v>0</v>
      </c>
      <c r="K127">
        <v>0</v>
      </c>
      <c r="L127">
        <v>0</v>
      </c>
      <c r="M127">
        <v>0</v>
      </c>
      <c r="N127">
        <v>0</v>
      </c>
      <c r="O127">
        <v>0</v>
      </c>
      <c r="P127">
        <v>6.9476857517474357</v>
      </c>
      <c r="Q127">
        <v>124</v>
      </c>
      <c r="AC127" s="2">
        <v>124</v>
      </c>
      <c r="AD127">
        <v>9.0737779086726729</v>
      </c>
      <c r="AE127">
        <v>1</v>
      </c>
      <c r="AF127">
        <v>0</v>
      </c>
      <c r="AG127">
        <v>0</v>
      </c>
      <c r="AH127">
        <v>0</v>
      </c>
      <c r="AI127">
        <v>0</v>
      </c>
      <c r="AJ127">
        <v>1</v>
      </c>
      <c r="AK127">
        <v>0</v>
      </c>
      <c r="AL127">
        <v>0</v>
      </c>
      <c r="AM127">
        <v>0</v>
      </c>
      <c r="AN127">
        <v>0</v>
      </c>
      <c r="AO127">
        <v>0</v>
      </c>
      <c r="AP127">
        <v>0</v>
      </c>
      <c r="AQ127">
        <v>0</v>
      </c>
      <c r="AR127">
        <v>7.2600533099148858</v>
      </c>
      <c r="AS127">
        <v>124</v>
      </c>
      <c r="BE127" s="2">
        <v>124</v>
      </c>
      <c r="BF127">
        <v>9.0737779086726729</v>
      </c>
      <c r="BG127">
        <v>1</v>
      </c>
      <c r="BH127">
        <v>0</v>
      </c>
      <c r="BI127">
        <v>0</v>
      </c>
      <c r="BJ127">
        <v>0</v>
      </c>
      <c r="BK127">
        <v>0</v>
      </c>
      <c r="BL127">
        <v>1</v>
      </c>
      <c r="BM127">
        <v>0</v>
      </c>
      <c r="BN127">
        <v>0</v>
      </c>
      <c r="BO127">
        <v>0</v>
      </c>
      <c r="BP127">
        <v>0</v>
      </c>
      <c r="BQ127">
        <v>0</v>
      </c>
      <c r="BR127">
        <v>0</v>
      </c>
      <c r="BS127">
        <v>0</v>
      </c>
      <c r="BT127">
        <v>5.6786957412382888</v>
      </c>
      <c r="BU127">
        <v>124</v>
      </c>
      <c r="CG127" s="2">
        <v>124</v>
      </c>
      <c r="CH127">
        <v>9.0737779086726729</v>
      </c>
      <c r="CI127">
        <v>1</v>
      </c>
      <c r="CJ127">
        <v>0</v>
      </c>
      <c r="CK127">
        <v>0</v>
      </c>
      <c r="CL127">
        <v>0</v>
      </c>
      <c r="CM127">
        <v>0</v>
      </c>
      <c r="CN127">
        <v>1</v>
      </c>
      <c r="CO127">
        <v>0</v>
      </c>
      <c r="CP127">
        <v>0</v>
      </c>
      <c r="CQ127">
        <v>0</v>
      </c>
      <c r="CR127">
        <v>0</v>
      </c>
      <c r="CS127">
        <v>6.9476857517474357</v>
      </c>
      <c r="CT127">
        <v>7.2600533099148858</v>
      </c>
      <c r="CU127">
        <v>5.6786957412382888</v>
      </c>
      <c r="CV127">
        <v>124</v>
      </c>
    </row>
    <row r="128" spans="1:100" x14ac:dyDescent="0.2">
      <c r="A128" s="2">
        <v>125</v>
      </c>
      <c r="B128">
        <v>9.2896256094293541</v>
      </c>
      <c r="C128">
        <v>1</v>
      </c>
      <c r="D128">
        <v>0</v>
      </c>
      <c r="E128">
        <v>0</v>
      </c>
      <c r="F128">
        <v>0</v>
      </c>
      <c r="G128">
        <v>0</v>
      </c>
      <c r="H128">
        <v>1</v>
      </c>
      <c r="I128">
        <v>0</v>
      </c>
      <c r="J128">
        <v>0</v>
      </c>
      <c r="K128">
        <v>0</v>
      </c>
      <c r="L128">
        <v>0</v>
      </c>
      <c r="M128">
        <v>0</v>
      </c>
      <c r="N128">
        <v>0</v>
      </c>
      <c r="O128">
        <v>0</v>
      </c>
      <c r="P128">
        <v>7.0991959307581549</v>
      </c>
      <c r="Q128">
        <v>125</v>
      </c>
      <c r="AC128" s="2">
        <v>125</v>
      </c>
      <c r="AD128">
        <v>9.2896256094293541</v>
      </c>
      <c r="AE128">
        <v>1</v>
      </c>
      <c r="AF128">
        <v>0</v>
      </c>
      <c r="AG128">
        <v>0</v>
      </c>
      <c r="AH128">
        <v>0</v>
      </c>
      <c r="AI128">
        <v>0</v>
      </c>
      <c r="AJ128">
        <v>1</v>
      </c>
      <c r="AK128">
        <v>0</v>
      </c>
      <c r="AL128">
        <v>0</v>
      </c>
      <c r="AM128">
        <v>0</v>
      </c>
      <c r="AN128">
        <v>0</v>
      </c>
      <c r="AO128">
        <v>0</v>
      </c>
      <c r="AP128">
        <v>0</v>
      </c>
      <c r="AQ128">
        <v>0</v>
      </c>
      <c r="AR128">
        <v>7.4861752393828853</v>
      </c>
      <c r="AS128">
        <v>125</v>
      </c>
      <c r="BE128" s="2">
        <v>125</v>
      </c>
      <c r="BF128">
        <v>9.2896256094293541</v>
      </c>
      <c r="BG128">
        <v>1</v>
      </c>
      <c r="BH128">
        <v>0</v>
      </c>
      <c r="BI128">
        <v>0</v>
      </c>
      <c r="BJ128">
        <v>0</v>
      </c>
      <c r="BK128">
        <v>0</v>
      </c>
      <c r="BL128">
        <v>1</v>
      </c>
      <c r="BM128">
        <v>0</v>
      </c>
      <c r="BN128">
        <v>0</v>
      </c>
      <c r="BO128">
        <v>0</v>
      </c>
      <c r="BP128">
        <v>0</v>
      </c>
      <c r="BQ128">
        <v>0</v>
      </c>
      <c r="BR128">
        <v>0</v>
      </c>
      <c r="BS128">
        <v>0</v>
      </c>
      <c r="BT128">
        <v>5.9129505805833471</v>
      </c>
      <c r="BU128">
        <v>125</v>
      </c>
      <c r="CG128" s="2">
        <v>125</v>
      </c>
      <c r="CH128">
        <v>9.2896256094293541</v>
      </c>
      <c r="CI128">
        <v>1</v>
      </c>
      <c r="CJ128">
        <v>0</v>
      </c>
      <c r="CK128">
        <v>0</v>
      </c>
      <c r="CL128">
        <v>0</v>
      </c>
      <c r="CM128">
        <v>0</v>
      </c>
      <c r="CN128">
        <v>1</v>
      </c>
      <c r="CO128">
        <v>0</v>
      </c>
      <c r="CP128">
        <v>0</v>
      </c>
      <c r="CQ128">
        <v>0</v>
      </c>
      <c r="CR128">
        <v>0</v>
      </c>
      <c r="CS128">
        <v>7.0991959307581549</v>
      </c>
      <c r="CT128">
        <v>7.4861752393828853</v>
      </c>
      <c r="CU128">
        <v>5.9129505805833471</v>
      </c>
      <c r="CV128">
        <v>125</v>
      </c>
    </row>
    <row r="129" spans="1:100" x14ac:dyDescent="0.2">
      <c r="A129" s="2">
        <v>126</v>
      </c>
      <c r="B129">
        <v>9.3284474457956552</v>
      </c>
      <c r="C129">
        <v>1</v>
      </c>
      <c r="D129">
        <v>0</v>
      </c>
      <c r="E129">
        <v>0</v>
      </c>
      <c r="F129">
        <v>0</v>
      </c>
      <c r="G129">
        <v>0</v>
      </c>
      <c r="H129">
        <v>1</v>
      </c>
      <c r="I129">
        <v>0</v>
      </c>
      <c r="J129">
        <v>0</v>
      </c>
      <c r="K129">
        <v>0</v>
      </c>
      <c r="L129">
        <v>0</v>
      </c>
      <c r="M129">
        <v>0</v>
      </c>
      <c r="N129">
        <v>0</v>
      </c>
      <c r="O129">
        <v>0</v>
      </c>
      <c r="P129">
        <v>7.1958713884806986</v>
      </c>
      <c r="Q129">
        <v>126</v>
      </c>
      <c r="AC129" s="2">
        <v>126</v>
      </c>
      <c r="AD129">
        <v>9.3284474457956552</v>
      </c>
      <c r="AE129">
        <v>1</v>
      </c>
      <c r="AF129">
        <v>0</v>
      </c>
      <c r="AG129">
        <v>0</v>
      </c>
      <c r="AH129">
        <v>0</v>
      </c>
      <c r="AI129">
        <v>0</v>
      </c>
      <c r="AJ129">
        <v>1</v>
      </c>
      <c r="AK129">
        <v>0</v>
      </c>
      <c r="AL129">
        <v>0</v>
      </c>
      <c r="AM129">
        <v>0</v>
      </c>
      <c r="AN129">
        <v>0</v>
      </c>
      <c r="AO129">
        <v>0</v>
      </c>
      <c r="AP129">
        <v>0</v>
      </c>
      <c r="AQ129">
        <v>0</v>
      </c>
      <c r="AR129">
        <v>7.5692285633059955</v>
      </c>
      <c r="AS129">
        <v>126</v>
      </c>
      <c r="BE129" s="2">
        <v>126</v>
      </c>
      <c r="BF129">
        <v>9.3284474457956552</v>
      </c>
      <c r="BG129">
        <v>1</v>
      </c>
      <c r="BH129">
        <v>0</v>
      </c>
      <c r="BI129">
        <v>0</v>
      </c>
      <c r="BJ129">
        <v>0</v>
      </c>
      <c r="BK129">
        <v>0</v>
      </c>
      <c r="BL129">
        <v>1</v>
      </c>
      <c r="BM129">
        <v>0</v>
      </c>
      <c r="BN129">
        <v>0</v>
      </c>
      <c r="BO129">
        <v>0</v>
      </c>
      <c r="BP129">
        <v>0</v>
      </c>
      <c r="BQ129">
        <v>0</v>
      </c>
      <c r="BR129">
        <v>0</v>
      </c>
      <c r="BS129">
        <v>0</v>
      </c>
      <c r="BT129">
        <v>5.921725438668032</v>
      </c>
      <c r="BU129">
        <v>126</v>
      </c>
      <c r="CG129" s="2">
        <v>126</v>
      </c>
      <c r="CH129">
        <v>9.3284474457956552</v>
      </c>
      <c r="CI129">
        <v>1</v>
      </c>
      <c r="CJ129">
        <v>0</v>
      </c>
      <c r="CK129">
        <v>0</v>
      </c>
      <c r="CL129">
        <v>0</v>
      </c>
      <c r="CM129">
        <v>0</v>
      </c>
      <c r="CN129">
        <v>1</v>
      </c>
      <c r="CO129">
        <v>0</v>
      </c>
      <c r="CP129">
        <v>0</v>
      </c>
      <c r="CQ129">
        <v>0</v>
      </c>
      <c r="CR129">
        <v>0</v>
      </c>
      <c r="CS129">
        <v>7.1958713884806986</v>
      </c>
      <c r="CT129">
        <v>7.5692285633059955</v>
      </c>
      <c r="CU129">
        <v>5.921725438668032</v>
      </c>
      <c r="CV129">
        <v>126</v>
      </c>
    </row>
    <row r="130" spans="1:100" x14ac:dyDescent="0.2">
      <c r="A130" s="2">
        <v>127</v>
      </c>
      <c r="B130">
        <v>9.2386914810860326</v>
      </c>
      <c r="C130">
        <v>1</v>
      </c>
      <c r="D130">
        <v>0</v>
      </c>
      <c r="E130">
        <v>0</v>
      </c>
      <c r="F130">
        <v>0</v>
      </c>
      <c r="G130">
        <v>0</v>
      </c>
      <c r="H130">
        <v>0</v>
      </c>
      <c r="I130">
        <v>1</v>
      </c>
      <c r="J130">
        <v>0</v>
      </c>
      <c r="K130">
        <v>0</v>
      </c>
      <c r="L130">
        <v>0</v>
      </c>
      <c r="M130">
        <v>0</v>
      </c>
      <c r="N130">
        <v>0</v>
      </c>
      <c r="O130">
        <v>0</v>
      </c>
      <c r="P130">
        <v>7.2610383227656179</v>
      </c>
      <c r="Q130">
        <v>127</v>
      </c>
      <c r="AC130" s="2">
        <v>127</v>
      </c>
      <c r="AD130">
        <v>9.2386914810860326</v>
      </c>
      <c r="AE130">
        <v>1</v>
      </c>
      <c r="AF130">
        <v>0</v>
      </c>
      <c r="AG130">
        <v>0</v>
      </c>
      <c r="AH130">
        <v>0</v>
      </c>
      <c r="AI130">
        <v>0</v>
      </c>
      <c r="AJ130">
        <v>0</v>
      </c>
      <c r="AK130">
        <v>1</v>
      </c>
      <c r="AL130">
        <v>0</v>
      </c>
      <c r="AM130">
        <v>0</v>
      </c>
      <c r="AN130">
        <v>0</v>
      </c>
      <c r="AO130">
        <v>0</v>
      </c>
      <c r="AP130">
        <v>0</v>
      </c>
      <c r="AQ130">
        <v>0</v>
      </c>
      <c r="AR130">
        <v>7.6133272769006579</v>
      </c>
      <c r="AS130">
        <v>127</v>
      </c>
      <c r="BE130" s="2">
        <v>127</v>
      </c>
      <c r="BF130">
        <v>9.2386914810860326</v>
      </c>
      <c r="BG130">
        <v>1</v>
      </c>
      <c r="BH130">
        <v>0</v>
      </c>
      <c r="BI130">
        <v>0</v>
      </c>
      <c r="BJ130">
        <v>0</v>
      </c>
      <c r="BK130">
        <v>0</v>
      </c>
      <c r="BL130">
        <v>0</v>
      </c>
      <c r="BM130">
        <v>1</v>
      </c>
      <c r="BN130">
        <v>0</v>
      </c>
      <c r="BO130">
        <v>0</v>
      </c>
      <c r="BP130">
        <v>0</v>
      </c>
      <c r="BQ130">
        <v>0</v>
      </c>
      <c r="BR130">
        <v>0</v>
      </c>
      <c r="BS130">
        <v>0</v>
      </c>
      <c r="BT130">
        <v>5.9305105722222375</v>
      </c>
      <c r="BU130">
        <v>127</v>
      </c>
      <c r="CG130" s="2">
        <v>127</v>
      </c>
      <c r="CH130">
        <v>9.2386914810860326</v>
      </c>
      <c r="CI130">
        <v>1</v>
      </c>
      <c r="CJ130">
        <v>0</v>
      </c>
      <c r="CK130">
        <v>0</v>
      </c>
      <c r="CL130">
        <v>0</v>
      </c>
      <c r="CM130">
        <v>0</v>
      </c>
      <c r="CN130">
        <v>0</v>
      </c>
      <c r="CO130">
        <v>1</v>
      </c>
      <c r="CP130">
        <v>0</v>
      </c>
      <c r="CQ130">
        <v>0</v>
      </c>
      <c r="CR130">
        <v>0</v>
      </c>
      <c r="CS130">
        <v>7.2610383227656179</v>
      </c>
      <c r="CT130">
        <v>7.6133272769006579</v>
      </c>
      <c r="CU130">
        <v>5.9305105722222375</v>
      </c>
      <c r="CV130">
        <v>127</v>
      </c>
    </row>
    <row r="131" spans="1:100" x14ac:dyDescent="0.2">
      <c r="A131" s="2">
        <v>128</v>
      </c>
      <c r="B131">
        <v>9.3294663879661233</v>
      </c>
      <c r="C131">
        <v>1</v>
      </c>
      <c r="D131">
        <v>0</v>
      </c>
      <c r="E131">
        <v>0</v>
      </c>
      <c r="F131">
        <v>0</v>
      </c>
      <c r="G131">
        <v>0</v>
      </c>
      <c r="H131">
        <v>0</v>
      </c>
      <c r="I131">
        <v>1</v>
      </c>
      <c r="J131">
        <v>0</v>
      </c>
      <c r="K131">
        <v>0</v>
      </c>
      <c r="L131">
        <v>0</v>
      </c>
      <c r="M131">
        <v>0</v>
      </c>
      <c r="N131">
        <v>0</v>
      </c>
      <c r="O131">
        <v>0</v>
      </c>
      <c r="P131">
        <v>7.3068170049344712</v>
      </c>
      <c r="Q131">
        <v>128</v>
      </c>
      <c r="AC131" s="2">
        <v>128</v>
      </c>
      <c r="AD131">
        <v>9.3294663879661233</v>
      </c>
      <c r="AE131">
        <v>1</v>
      </c>
      <c r="AF131">
        <v>0</v>
      </c>
      <c r="AG131">
        <v>0</v>
      </c>
      <c r="AH131">
        <v>0</v>
      </c>
      <c r="AI131">
        <v>0</v>
      </c>
      <c r="AJ131">
        <v>0</v>
      </c>
      <c r="AK131">
        <v>1</v>
      </c>
      <c r="AL131">
        <v>0</v>
      </c>
      <c r="AM131">
        <v>0</v>
      </c>
      <c r="AN131">
        <v>0</v>
      </c>
      <c r="AO131">
        <v>0</v>
      </c>
      <c r="AP131">
        <v>0</v>
      </c>
      <c r="AQ131">
        <v>0</v>
      </c>
      <c r="AR131">
        <v>7.639609844346265</v>
      </c>
      <c r="AS131">
        <v>128</v>
      </c>
      <c r="BE131" s="2">
        <v>128</v>
      </c>
      <c r="BF131">
        <v>9.3294663879661233</v>
      </c>
      <c r="BG131">
        <v>1</v>
      </c>
      <c r="BH131">
        <v>0</v>
      </c>
      <c r="BI131">
        <v>0</v>
      </c>
      <c r="BJ131">
        <v>0</v>
      </c>
      <c r="BK131">
        <v>0</v>
      </c>
      <c r="BL131">
        <v>0</v>
      </c>
      <c r="BM131">
        <v>1</v>
      </c>
      <c r="BN131">
        <v>0</v>
      </c>
      <c r="BO131">
        <v>0</v>
      </c>
      <c r="BP131">
        <v>0</v>
      </c>
      <c r="BQ131">
        <v>0</v>
      </c>
      <c r="BR131">
        <v>0</v>
      </c>
      <c r="BS131">
        <v>0</v>
      </c>
      <c r="BT131">
        <v>5.9393059032454971</v>
      </c>
      <c r="BU131">
        <v>128</v>
      </c>
      <c r="CG131" s="2">
        <v>128</v>
      </c>
      <c r="CH131">
        <v>9.3294663879661233</v>
      </c>
      <c r="CI131">
        <v>1</v>
      </c>
      <c r="CJ131">
        <v>0</v>
      </c>
      <c r="CK131">
        <v>0</v>
      </c>
      <c r="CL131">
        <v>0</v>
      </c>
      <c r="CM131">
        <v>0</v>
      </c>
      <c r="CN131">
        <v>0</v>
      </c>
      <c r="CO131">
        <v>1</v>
      </c>
      <c r="CP131">
        <v>0</v>
      </c>
      <c r="CQ131">
        <v>0</v>
      </c>
      <c r="CR131">
        <v>0</v>
      </c>
      <c r="CS131">
        <v>7.3068170049344712</v>
      </c>
      <c r="CT131">
        <v>7.639609844346265</v>
      </c>
      <c r="CU131">
        <v>5.9393059032454971</v>
      </c>
      <c r="CV131">
        <v>128</v>
      </c>
    </row>
    <row r="132" spans="1:100" x14ac:dyDescent="0.2">
      <c r="A132" s="2">
        <v>129</v>
      </c>
      <c r="B132">
        <v>9.2346250605938991</v>
      </c>
      <c r="C132">
        <v>1</v>
      </c>
      <c r="D132">
        <v>0</v>
      </c>
      <c r="E132">
        <v>0</v>
      </c>
      <c r="F132">
        <v>0</v>
      </c>
      <c r="G132">
        <v>0</v>
      </c>
      <c r="H132">
        <v>0</v>
      </c>
      <c r="I132">
        <v>1</v>
      </c>
      <c r="J132">
        <v>0</v>
      </c>
      <c r="K132">
        <v>0</v>
      </c>
      <c r="L132">
        <v>0</v>
      </c>
      <c r="M132">
        <v>0</v>
      </c>
      <c r="N132">
        <v>0</v>
      </c>
      <c r="O132">
        <v>0</v>
      </c>
      <c r="P132">
        <v>7.3401635284953839</v>
      </c>
      <c r="Q132">
        <v>129</v>
      </c>
      <c r="AC132" s="2">
        <v>129</v>
      </c>
      <c r="AD132">
        <v>9.2346250605938991</v>
      </c>
      <c r="AE132">
        <v>1</v>
      </c>
      <c r="AF132">
        <v>0</v>
      </c>
      <c r="AG132">
        <v>0</v>
      </c>
      <c r="AH132">
        <v>0</v>
      </c>
      <c r="AI132">
        <v>0</v>
      </c>
      <c r="AJ132">
        <v>0</v>
      </c>
      <c r="AK132">
        <v>1</v>
      </c>
      <c r="AL132">
        <v>0</v>
      </c>
      <c r="AM132">
        <v>0</v>
      </c>
      <c r="AN132">
        <v>0</v>
      </c>
      <c r="AO132">
        <v>0</v>
      </c>
      <c r="AP132">
        <v>0</v>
      </c>
      <c r="AQ132">
        <v>0</v>
      </c>
      <c r="AR132">
        <v>7.6573995257149088</v>
      </c>
      <c r="AS132">
        <v>129</v>
      </c>
      <c r="BE132" s="2">
        <v>129</v>
      </c>
      <c r="BF132">
        <v>9.2346250605938991</v>
      </c>
      <c r="BG132">
        <v>1</v>
      </c>
      <c r="BH132">
        <v>0</v>
      </c>
      <c r="BI132">
        <v>0</v>
      </c>
      <c r="BJ132">
        <v>0</v>
      </c>
      <c r="BK132">
        <v>0</v>
      </c>
      <c r="BL132">
        <v>0</v>
      </c>
      <c r="BM132">
        <v>1</v>
      </c>
      <c r="BN132">
        <v>0</v>
      </c>
      <c r="BO132">
        <v>0</v>
      </c>
      <c r="BP132">
        <v>0</v>
      </c>
      <c r="BQ132">
        <v>0</v>
      </c>
      <c r="BR132">
        <v>0</v>
      </c>
      <c r="BS132">
        <v>0</v>
      </c>
      <c r="BT132">
        <v>5.9481113541230428</v>
      </c>
      <c r="BU132">
        <v>129</v>
      </c>
      <c r="CG132" s="2">
        <v>129</v>
      </c>
      <c r="CH132">
        <v>9.2346250605938991</v>
      </c>
      <c r="CI132">
        <v>1</v>
      </c>
      <c r="CJ132">
        <v>0</v>
      </c>
      <c r="CK132">
        <v>0</v>
      </c>
      <c r="CL132">
        <v>0</v>
      </c>
      <c r="CM132">
        <v>0</v>
      </c>
      <c r="CN132">
        <v>0</v>
      </c>
      <c r="CO132">
        <v>1</v>
      </c>
      <c r="CP132">
        <v>0</v>
      </c>
      <c r="CQ132">
        <v>0</v>
      </c>
      <c r="CR132">
        <v>0</v>
      </c>
      <c r="CS132">
        <v>7.3401635284953839</v>
      </c>
      <c r="CT132">
        <v>7.6573995257149088</v>
      </c>
      <c r="CU132">
        <v>5.9481113541230428</v>
      </c>
      <c r="CV132">
        <v>129</v>
      </c>
    </row>
    <row r="133" spans="1:100" x14ac:dyDescent="0.2">
      <c r="A133" s="2">
        <v>130</v>
      </c>
      <c r="B133">
        <v>9.4059894397518793</v>
      </c>
      <c r="C133">
        <v>1</v>
      </c>
      <c r="D133">
        <v>0</v>
      </c>
      <c r="E133">
        <v>0</v>
      </c>
      <c r="F133">
        <v>0</v>
      </c>
      <c r="G133">
        <v>0</v>
      </c>
      <c r="H133">
        <v>0</v>
      </c>
      <c r="I133">
        <v>1</v>
      </c>
      <c r="J133">
        <v>0</v>
      </c>
      <c r="K133">
        <v>0</v>
      </c>
      <c r="L133">
        <v>0</v>
      </c>
      <c r="M133">
        <v>0</v>
      </c>
      <c r="N133">
        <v>0</v>
      </c>
      <c r="O133">
        <v>0</v>
      </c>
      <c r="P133">
        <v>7.3653281816646281</v>
      </c>
      <c r="Q133">
        <v>130</v>
      </c>
      <c r="AC133" s="2">
        <v>130</v>
      </c>
      <c r="AD133">
        <v>9.4059894397518793</v>
      </c>
      <c r="AE133">
        <v>1</v>
      </c>
      <c r="AF133">
        <v>0</v>
      </c>
      <c r="AG133">
        <v>0</v>
      </c>
      <c r="AH133">
        <v>0</v>
      </c>
      <c r="AI133">
        <v>0</v>
      </c>
      <c r="AJ133">
        <v>0</v>
      </c>
      <c r="AK133">
        <v>1</v>
      </c>
      <c r="AL133">
        <v>0</v>
      </c>
      <c r="AM133">
        <v>0</v>
      </c>
      <c r="AN133">
        <v>0</v>
      </c>
      <c r="AO133">
        <v>0</v>
      </c>
      <c r="AP133">
        <v>0</v>
      </c>
      <c r="AQ133">
        <v>0</v>
      </c>
      <c r="AR133">
        <v>7.6710618483875397</v>
      </c>
      <c r="AS133">
        <v>130</v>
      </c>
      <c r="BE133" s="2">
        <v>130</v>
      </c>
      <c r="BF133">
        <v>9.4059894397518793</v>
      </c>
      <c r="BG133">
        <v>1</v>
      </c>
      <c r="BH133">
        <v>0</v>
      </c>
      <c r="BI133">
        <v>0</v>
      </c>
      <c r="BJ133">
        <v>0</v>
      </c>
      <c r="BK133">
        <v>0</v>
      </c>
      <c r="BL133">
        <v>0</v>
      </c>
      <c r="BM133">
        <v>1</v>
      </c>
      <c r="BN133">
        <v>0</v>
      </c>
      <c r="BO133">
        <v>0</v>
      </c>
      <c r="BP133">
        <v>0</v>
      </c>
      <c r="BQ133">
        <v>0</v>
      </c>
      <c r="BR133">
        <v>0</v>
      </c>
      <c r="BS133">
        <v>0</v>
      </c>
      <c r="BT133">
        <v>5.9569268476275825</v>
      </c>
      <c r="BU133">
        <v>130</v>
      </c>
      <c r="CG133" s="2">
        <v>130</v>
      </c>
      <c r="CH133">
        <v>9.4059894397518793</v>
      </c>
      <c r="CI133">
        <v>1</v>
      </c>
      <c r="CJ133">
        <v>0</v>
      </c>
      <c r="CK133">
        <v>0</v>
      </c>
      <c r="CL133">
        <v>0</v>
      </c>
      <c r="CM133">
        <v>0</v>
      </c>
      <c r="CN133">
        <v>0</v>
      </c>
      <c r="CO133">
        <v>1</v>
      </c>
      <c r="CP133">
        <v>0</v>
      </c>
      <c r="CQ133">
        <v>0</v>
      </c>
      <c r="CR133">
        <v>0</v>
      </c>
      <c r="CS133">
        <v>7.3653281816646281</v>
      </c>
      <c r="CT133">
        <v>7.6710618483875397</v>
      </c>
      <c r="CU133">
        <v>5.9569268476275825</v>
      </c>
      <c r="CV133">
        <v>130</v>
      </c>
    </row>
    <row r="134" spans="1:100" x14ac:dyDescent="0.2">
      <c r="A134" s="2">
        <v>131</v>
      </c>
      <c r="B134">
        <v>9.2255719741397986</v>
      </c>
      <c r="C134">
        <v>1</v>
      </c>
      <c r="D134">
        <v>0</v>
      </c>
      <c r="E134">
        <v>0</v>
      </c>
      <c r="F134">
        <v>0</v>
      </c>
      <c r="G134">
        <v>0</v>
      </c>
      <c r="H134">
        <v>0</v>
      </c>
      <c r="I134">
        <v>1</v>
      </c>
      <c r="J134">
        <v>0</v>
      </c>
      <c r="K134">
        <v>0</v>
      </c>
      <c r="L134">
        <v>0</v>
      </c>
      <c r="M134">
        <v>0</v>
      </c>
      <c r="N134">
        <v>0</v>
      </c>
      <c r="O134">
        <v>0</v>
      </c>
      <c r="P134">
        <v>7.3850166991275277</v>
      </c>
      <c r="Q134">
        <v>131</v>
      </c>
      <c r="AC134" s="2">
        <v>131</v>
      </c>
      <c r="AD134">
        <v>9.2255719741397986</v>
      </c>
      <c r="AE134">
        <v>1</v>
      </c>
      <c r="AF134">
        <v>0</v>
      </c>
      <c r="AG134">
        <v>0</v>
      </c>
      <c r="AH134">
        <v>0</v>
      </c>
      <c r="AI134">
        <v>0</v>
      </c>
      <c r="AJ134">
        <v>0</v>
      </c>
      <c r="AK134">
        <v>1</v>
      </c>
      <c r="AL134">
        <v>0</v>
      </c>
      <c r="AM134">
        <v>0</v>
      </c>
      <c r="AN134">
        <v>0</v>
      </c>
      <c r="AO134">
        <v>0</v>
      </c>
      <c r="AP134">
        <v>0</v>
      </c>
      <c r="AQ134">
        <v>0</v>
      </c>
      <c r="AR134">
        <v>7.6827001544435429</v>
      </c>
      <c r="AS134">
        <v>131</v>
      </c>
      <c r="BE134" s="2">
        <v>131</v>
      </c>
      <c r="BF134">
        <v>9.2255719741397986</v>
      </c>
      <c r="BG134">
        <v>1</v>
      </c>
      <c r="BH134">
        <v>0</v>
      </c>
      <c r="BI134">
        <v>0</v>
      </c>
      <c r="BJ134">
        <v>0</v>
      </c>
      <c r="BK134">
        <v>0</v>
      </c>
      <c r="BL134">
        <v>0</v>
      </c>
      <c r="BM134">
        <v>1</v>
      </c>
      <c r="BN134">
        <v>0</v>
      </c>
      <c r="BO134">
        <v>0</v>
      </c>
      <c r="BP134">
        <v>0</v>
      </c>
      <c r="BQ134">
        <v>0</v>
      </c>
      <c r="BR134">
        <v>0</v>
      </c>
      <c r="BS134">
        <v>0</v>
      </c>
      <c r="BT134">
        <v>5.9657523069209981</v>
      </c>
      <c r="BU134">
        <v>131</v>
      </c>
      <c r="CG134" s="2">
        <v>131</v>
      </c>
      <c r="CH134">
        <v>9.2255719741397986</v>
      </c>
      <c r="CI134">
        <v>1</v>
      </c>
      <c r="CJ134">
        <v>0</v>
      </c>
      <c r="CK134">
        <v>0</v>
      </c>
      <c r="CL134">
        <v>0</v>
      </c>
      <c r="CM134">
        <v>0</v>
      </c>
      <c r="CN134">
        <v>0</v>
      </c>
      <c r="CO134">
        <v>1</v>
      </c>
      <c r="CP134">
        <v>0</v>
      </c>
      <c r="CQ134">
        <v>0</v>
      </c>
      <c r="CR134">
        <v>0</v>
      </c>
      <c r="CS134">
        <v>7.3850166991275277</v>
      </c>
      <c r="CT134">
        <v>7.6827001544435429</v>
      </c>
      <c r="CU134">
        <v>5.9657523069209981</v>
      </c>
      <c r="CV134">
        <v>131</v>
      </c>
    </row>
    <row r="135" spans="1:100" x14ac:dyDescent="0.2">
      <c r="A135" s="2">
        <v>132</v>
      </c>
      <c r="B135">
        <v>9.2585904579648997</v>
      </c>
      <c r="C135">
        <v>1</v>
      </c>
      <c r="D135">
        <v>0</v>
      </c>
      <c r="E135">
        <v>0</v>
      </c>
      <c r="F135">
        <v>0</v>
      </c>
      <c r="G135">
        <v>0</v>
      </c>
      <c r="H135">
        <v>0</v>
      </c>
      <c r="I135">
        <v>0</v>
      </c>
      <c r="J135">
        <v>1</v>
      </c>
      <c r="K135">
        <v>0</v>
      </c>
      <c r="L135">
        <v>0</v>
      </c>
      <c r="M135">
        <v>0</v>
      </c>
      <c r="N135">
        <v>0</v>
      </c>
      <c r="O135">
        <v>0</v>
      </c>
      <c r="P135">
        <v>7.4009995042564878</v>
      </c>
      <c r="Q135">
        <v>132</v>
      </c>
      <c r="AC135" s="2">
        <v>132</v>
      </c>
      <c r="AD135">
        <v>9.2585904579648997</v>
      </c>
      <c r="AE135">
        <v>1</v>
      </c>
      <c r="AF135">
        <v>0</v>
      </c>
      <c r="AG135">
        <v>0</v>
      </c>
      <c r="AH135">
        <v>0</v>
      </c>
      <c r="AI135">
        <v>0</v>
      </c>
      <c r="AJ135">
        <v>0</v>
      </c>
      <c r="AK135">
        <v>0</v>
      </c>
      <c r="AL135">
        <v>1</v>
      </c>
      <c r="AM135">
        <v>0</v>
      </c>
      <c r="AN135">
        <v>0</v>
      </c>
      <c r="AO135">
        <v>0</v>
      </c>
      <c r="AP135">
        <v>0</v>
      </c>
      <c r="AQ135">
        <v>0</v>
      </c>
      <c r="AR135">
        <v>7.6933420354690831</v>
      </c>
      <c r="AS135">
        <v>132</v>
      </c>
      <c r="BE135" s="2">
        <v>132</v>
      </c>
      <c r="BF135">
        <v>9.2585904579648997</v>
      </c>
      <c r="BG135">
        <v>1</v>
      </c>
      <c r="BH135">
        <v>0</v>
      </c>
      <c r="BI135">
        <v>0</v>
      </c>
      <c r="BJ135">
        <v>0</v>
      </c>
      <c r="BK135">
        <v>0</v>
      </c>
      <c r="BL135">
        <v>0</v>
      </c>
      <c r="BM135">
        <v>0</v>
      </c>
      <c r="BN135">
        <v>1</v>
      </c>
      <c r="BO135">
        <v>0</v>
      </c>
      <c r="BP135">
        <v>0</v>
      </c>
      <c r="BQ135">
        <v>0</v>
      </c>
      <c r="BR135">
        <v>0</v>
      </c>
      <c r="BS135">
        <v>0</v>
      </c>
      <c r="BT135">
        <v>5.9745876555559585</v>
      </c>
      <c r="BU135">
        <v>132</v>
      </c>
      <c r="CG135" s="2">
        <v>132</v>
      </c>
      <c r="CH135">
        <v>9.2585904579648997</v>
      </c>
      <c r="CI135">
        <v>1</v>
      </c>
      <c r="CJ135">
        <v>0</v>
      </c>
      <c r="CK135">
        <v>0</v>
      </c>
      <c r="CL135">
        <v>0</v>
      </c>
      <c r="CM135">
        <v>0</v>
      </c>
      <c r="CN135">
        <v>0</v>
      </c>
      <c r="CO135">
        <v>0</v>
      </c>
      <c r="CP135">
        <v>1</v>
      </c>
      <c r="CQ135">
        <v>0</v>
      </c>
      <c r="CR135">
        <v>0</v>
      </c>
      <c r="CS135">
        <v>7.4009995042564878</v>
      </c>
      <c r="CT135">
        <v>7.6933420354690831</v>
      </c>
      <c r="CU135">
        <v>5.9745876555559585</v>
      </c>
      <c r="CV135">
        <v>132</v>
      </c>
    </row>
    <row r="136" spans="1:100" x14ac:dyDescent="0.2">
      <c r="A136" s="2">
        <v>133</v>
      </c>
      <c r="B136">
        <v>8.9870650901143296</v>
      </c>
      <c r="C136">
        <v>1</v>
      </c>
      <c r="D136">
        <v>0</v>
      </c>
      <c r="E136">
        <v>0</v>
      </c>
      <c r="F136">
        <v>0</v>
      </c>
      <c r="G136">
        <v>0</v>
      </c>
      <c r="H136">
        <v>0</v>
      </c>
      <c r="I136">
        <v>0</v>
      </c>
      <c r="J136">
        <v>1</v>
      </c>
      <c r="K136">
        <v>0</v>
      </c>
      <c r="L136">
        <v>0</v>
      </c>
      <c r="M136">
        <v>0</v>
      </c>
      <c r="N136">
        <v>0</v>
      </c>
      <c r="O136">
        <v>0</v>
      </c>
      <c r="P136">
        <v>7.4144567966369506</v>
      </c>
      <c r="Q136">
        <v>133</v>
      </c>
      <c r="AC136" s="2">
        <v>133</v>
      </c>
      <c r="AD136">
        <v>8.9870650901143296</v>
      </c>
      <c r="AE136">
        <v>1</v>
      </c>
      <c r="AF136">
        <v>0</v>
      </c>
      <c r="AG136">
        <v>0</v>
      </c>
      <c r="AH136">
        <v>0</v>
      </c>
      <c r="AI136">
        <v>0</v>
      </c>
      <c r="AJ136">
        <v>0</v>
      </c>
      <c r="AK136">
        <v>0</v>
      </c>
      <c r="AL136">
        <v>1</v>
      </c>
      <c r="AM136">
        <v>0</v>
      </c>
      <c r="AN136">
        <v>0</v>
      </c>
      <c r="AO136">
        <v>0</v>
      </c>
      <c r="AP136">
        <v>0</v>
      </c>
      <c r="AQ136">
        <v>0</v>
      </c>
      <c r="AR136">
        <v>7.1133454501303861</v>
      </c>
      <c r="AS136">
        <v>133</v>
      </c>
      <c r="BE136" s="2">
        <v>133</v>
      </c>
      <c r="BF136">
        <v>8.9870650901143296</v>
      </c>
      <c r="BG136">
        <v>1</v>
      </c>
      <c r="BH136">
        <v>0</v>
      </c>
      <c r="BI136">
        <v>0</v>
      </c>
      <c r="BJ136">
        <v>0</v>
      </c>
      <c r="BK136">
        <v>0</v>
      </c>
      <c r="BL136">
        <v>0</v>
      </c>
      <c r="BM136">
        <v>0</v>
      </c>
      <c r="BN136">
        <v>1</v>
      </c>
      <c r="BO136">
        <v>0</v>
      </c>
      <c r="BP136">
        <v>0</v>
      </c>
      <c r="BQ136">
        <v>0</v>
      </c>
      <c r="BR136">
        <v>0</v>
      </c>
      <c r="BS136">
        <v>0</v>
      </c>
      <c r="BT136">
        <v>5.3892338117489658</v>
      </c>
      <c r="BU136">
        <v>133</v>
      </c>
      <c r="CG136" s="2">
        <v>133</v>
      </c>
      <c r="CH136">
        <v>8.9870650901143296</v>
      </c>
      <c r="CI136">
        <v>1</v>
      </c>
      <c r="CJ136">
        <v>0</v>
      </c>
      <c r="CK136">
        <v>0</v>
      </c>
      <c r="CL136">
        <v>0</v>
      </c>
      <c r="CM136">
        <v>0</v>
      </c>
      <c r="CN136">
        <v>0</v>
      </c>
      <c r="CO136">
        <v>0</v>
      </c>
      <c r="CP136">
        <v>1</v>
      </c>
      <c r="CQ136">
        <v>0</v>
      </c>
      <c r="CR136">
        <v>0</v>
      </c>
      <c r="CS136">
        <v>7.4144567966369506</v>
      </c>
      <c r="CT136">
        <v>7.1133454501303861</v>
      </c>
      <c r="CU136">
        <v>5.3892338117489658</v>
      </c>
      <c r="CV136">
        <v>133</v>
      </c>
    </row>
    <row r="137" spans="1:100" x14ac:dyDescent="0.2">
      <c r="A137" s="2">
        <v>134</v>
      </c>
      <c r="B137">
        <v>8.9256261347949941</v>
      </c>
      <c r="C137">
        <v>1</v>
      </c>
      <c r="D137">
        <v>0</v>
      </c>
      <c r="E137">
        <v>0</v>
      </c>
      <c r="F137">
        <v>0</v>
      </c>
      <c r="G137">
        <v>0</v>
      </c>
      <c r="H137">
        <v>0</v>
      </c>
      <c r="I137">
        <v>0</v>
      </c>
      <c r="J137">
        <v>1</v>
      </c>
      <c r="K137">
        <v>0</v>
      </c>
      <c r="L137">
        <v>0</v>
      </c>
      <c r="M137">
        <v>0</v>
      </c>
      <c r="N137">
        <v>0</v>
      </c>
      <c r="O137">
        <v>0</v>
      </c>
      <c r="P137">
        <v>7.2050369384191004</v>
      </c>
      <c r="Q137">
        <v>134</v>
      </c>
      <c r="AC137" s="2">
        <v>134</v>
      </c>
      <c r="AD137">
        <v>8.9256261347949941</v>
      </c>
      <c r="AE137">
        <v>1</v>
      </c>
      <c r="AF137">
        <v>0</v>
      </c>
      <c r="AG137">
        <v>0</v>
      </c>
      <c r="AH137">
        <v>0</v>
      </c>
      <c r="AI137">
        <v>0</v>
      </c>
      <c r="AJ137">
        <v>0</v>
      </c>
      <c r="AK137">
        <v>0</v>
      </c>
      <c r="AL137">
        <v>1</v>
      </c>
      <c r="AM137">
        <v>0</v>
      </c>
      <c r="AN137">
        <v>0</v>
      </c>
      <c r="AO137">
        <v>0</v>
      </c>
      <c r="AP137">
        <v>0</v>
      </c>
      <c r="AQ137">
        <v>0</v>
      </c>
      <c r="AR137">
        <v>6.6154330927696838</v>
      </c>
      <c r="AS137">
        <v>134</v>
      </c>
      <c r="BE137" s="2">
        <v>134</v>
      </c>
      <c r="BF137">
        <v>8.9256261347949941</v>
      </c>
      <c r="BG137">
        <v>1</v>
      </c>
      <c r="BH137">
        <v>0</v>
      </c>
      <c r="BI137">
        <v>0</v>
      </c>
      <c r="BJ137">
        <v>0</v>
      </c>
      <c r="BK137">
        <v>0</v>
      </c>
      <c r="BL137">
        <v>0</v>
      </c>
      <c r="BM137">
        <v>0</v>
      </c>
      <c r="BN137">
        <v>1</v>
      </c>
      <c r="BO137">
        <v>0</v>
      </c>
      <c r="BP137">
        <v>0</v>
      </c>
      <c r="BQ137">
        <v>0</v>
      </c>
      <c r="BR137">
        <v>0</v>
      </c>
      <c r="BS137">
        <v>0</v>
      </c>
      <c r="BT137">
        <v>4.9739866538032107</v>
      </c>
      <c r="BU137">
        <v>134</v>
      </c>
      <c r="CG137" s="2">
        <v>134</v>
      </c>
      <c r="CH137">
        <v>8.9256261347949941</v>
      </c>
      <c r="CI137">
        <v>1</v>
      </c>
      <c r="CJ137">
        <v>0</v>
      </c>
      <c r="CK137">
        <v>0</v>
      </c>
      <c r="CL137">
        <v>0</v>
      </c>
      <c r="CM137">
        <v>0</v>
      </c>
      <c r="CN137">
        <v>0</v>
      </c>
      <c r="CO137">
        <v>0</v>
      </c>
      <c r="CP137">
        <v>1</v>
      </c>
      <c r="CQ137">
        <v>0</v>
      </c>
      <c r="CR137">
        <v>0</v>
      </c>
      <c r="CS137">
        <v>7.2050369384191004</v>
      </c>
      <c r="CT137">
        <v>6.6154330927696838</v>
      </c>
      <c r="CU137">
        <v>4.9739866538032107</v>
      </c>
      <c r="CV137">
        <v>134</v>
      </c>
    </row>
    <row r="138" spans="1:100" x14ac:dyDescent="0.2">
      <c r="A138" s="2">
        <v>135</v>
      </c>
      <c r="B138">
        <v>8.8573961812118753</v>
      </c>
      <c r="C138">
        <v>1</v>
      </c>
      <c r="D138">
        <v>0</v>
      </c>
      <c r="E138">
        <v>0</v>
      </c>
      <c r="F138">
        <v>0</v>
      </c>
      <c r="G138">
        <v>0</v>
      </c>
      <c r="H138">
        <v>0</v>
      </c>
      <c r="I138">
        <v>0</v>
      </c>
      <c r="J138">
        <v>1</v>
      </c>
      <c r="K138">
        <v>0</v>
      </c>
      <c r="L138">
        <v>0</v>
      </c>
      <c r="M138">
        <v>0</v>
      </c>
      <c r="N138">
        <v>0</v>
      </c>
      <c r="O138">
        <v>0</v>
      </c>
      <c r="P138">
        <v>7.2888946443075469</v>
      </c>
      <c r="Q138">
        <v>135</v>
      </c>
      <c r="AC138" s="2">
        <v>135</v>
      </c>
      <c r="AD138">
        <v>8.8573961812118753</v>
      </c>
      <c r="AE138">
        <v>1</v>
      </c>
      <c r="AF138">
        <v>0</v>
      </c>
      <c r="AG138">
        <v>0</v>
      </c>
      <c r="AH138">
        <v>0</v>
      </c>
      <c r="AI138">
        <v>0</v>
      </c>
      <c r="AJ138">
        <v>0</v>
      </c>
      <c r="AK138">
        <v>0</v>
      </c>
      <c r="AL138">
        <v>1</v>
      </c>
      <c r="AM138">
        <v>0</v>
      </c>
      <c r="AN138">
        <v>0</v>
      </c>
      <c r="AO138">
        <v>0</v>
      </c>
      <c r="AP138">
        <v>0</v>
      </c>
      <c r="AQ138">
        <v>0</v>
      </c>
      <c r="AR138">
        <v>6.227874409018745</v>
      </c>
      <c r="AS138">
        <v>135</v>
      </c>
      <c r="BE138" s="2">
        <v>135</v>
      </c>
      <c r="BF138">
        <v>8.8573961812118753</v>
      </c>
      <c r="BG138">
        <v>1</v>
      </c>
      <c r="BH138">
        <v>0</v>
      </c>
      <c r="BI138">
        <v>0</v>
      </c>
      <c r="BJ138">
        <v>0</v>
      </c>
      <c r="BK138">
        <v>0</v>
      </c>
      <c r="BL138">
        <v>0</v>
      </c>
      <c r="BM138">
        <v>0</v>
      </c>
      <c r="BN138">
        <v>1</v>
      </c>
      <c r="BO138">
        <v>0</v>
      </c>
      <c r="BP138">
        <v>0</v>
      </c>
      <c r="BQ138">
        <v>0</v>
      </c>
      <c r="BR138">
        <v>0</v>
      </c>
      <c r="BS138">
        <v>0</v>
      </c>
      <c r="BT138">
        <v>4.9809281564351373</v>
      </c>
      <c r="BU138">
        <v>135</v>
      </c>
      <c r="CG138" s="2">
        <v>135</v>
      </c>
      <c r="CH138">
        <v>8.8573961812118753</v>
      </c>
      <c r="CI138">
        <v>1</v>
      </c>
      <c r="CJ138">
        <v>0</v>
      </c>
      <c r="CK138">
        <v>0</v>
      </c>
      <c r="CL138">
        <v>0</v>
      </c>
      <c r="CM138">
        <v>0</v>
      </c>
      <c r="CN138">
        <v>0</v>
      </c>
      <c r="CO138">
        <v>0</v>
      </c>
      <c r="CP138">
        <v>1</v>
      </c>
      <c r="CQ138">
        <v>0</v>
      </c>
      <c r="CR138">
        <v>0</v>
      </c>
      <c r="CS138">
        <v>7.2888946443075469</v>
      </c>
      <c r="CT138">
        <v>6.227874409018745</v>
      </c>
      <c r="CU138">
        <v>4.9809281564351373</v>
      </c>
      <c r="CV138">
        <v>135</v>
      </c>
    </row>
    <row r="139" spans="1:100" x14ac:dyDescent="0.2">
      <c r="A139" s="2">
        <v>136</v>
      </c>
      <c r="B139">
        <v>9.0152262558539</v>
      </c>
      <c r="C139">
        <v>1</v>
      </c>
      <c r="D139">
        <v>0</v>
      </c>
      <c r="E139">
        <v>0</v>
      </c>
      <c r="F139">
        <v>0</v>
      </c>
      <c r="G139">
        <v>0</v>
      </c>
      <c r="H139">
        <v>0</v>
      </c>
      <c r="I139">
        <v>0</v>
      </c>
      <c r="J139">
        <v>0</v>
      </c>
      <c r="K139">
        <v>1</v>
      </c>
      <c r="L139">
        <v>0</v>
      </c>
      <c r="M139">
        <v>0</v>
      </c>
      <c r="N139">
        <v>0</v>
      </c>
      <c r="O139">
        <v>0</v>
      </c>
      <c r="P139">
        <v>7.3463418198320012</v>
      </c>
      <c r="Q139">
        <v>136</v>
      </c>
      <c r="AC139" s="2">
        <v>136</v>
      </c>
      <c r="AD139">
        <v>9.0152262558539</v>
      </c>
      <c r="AE139">
        <v>1</v>
      </c>
      <c r="AF139">
        <v>0</v>
      </c>
      <c r="AG139">
        <v>0</v>
      </c>
      <c r="AH139">
        <v>0</v>
      </c>
      <c r="AI139">
        <v>0</v>
      </c>
      <c r="AJ139">
        <v>0</v>
      </c>
      <c r="AK139">
        <v>0</v>
      </c>
      <c r="AL139">
        <v>0</v>
      </c>
      <c r="AM139">
        <v>1</v>
      </c>
      <c r="AN139">
        <v>0</v>
      </c>
      <c r="AO139">
        <v>0</v>
      </c>
      <c r="AP139">
        <v>0</v>
      </c>
      <c r="AQ139">
        <v>0</v>
      </c>
      <c r="AR139">
        <v>5.9604185375186329</v>
      </c>
      <c r="AS139">
        <v>136</v>
      </c>
      <c r="BE139" s="2">
        <v>136</v>
      </c>
      <c r="BF139">
        <v>9.0152262558539</v>
      </c>
      <c r="BG139">
        <v>1</v>
      </c>
      <c r="BH139">
        <v>0</v>
      </c>
      <c r="BI139">
        <v>0</v>
      </c>
      <c r="BJ139">
        <v>0</v>
      </c>
      <c r="BK139">
        <v>0</v>
      </c>
      <c r="BL139">
        <v>0</v>
      </c>
      <c r="BM139">
        <v>0</v>
      </c>
      <c r="BN139">
        <v>0</v>
      </c>
      <c r="BO139">
        <v>1</v>
      </c>
      <c r="BP139">
        <v>0</v>
      </c>
      <c r="BQ139">
        <v>0</v>
      </c>
      <c r="BR139">
        <v>0</v>
      </c>
      <c r="BS139">
        <v>0</v>
      </c>
      <c r="BT139">
        <v>4.9878905036603891</v>
      </c>
      <c r="BU139">
        <v>136</v>
      </c>
      <c r="CG139" s="2">
        <v>136</v>
      </c>
      <c r="CH139">
        <v>9.0152262558539</v>
      </c>
      <c r="CI139">
        <v>1</v>
      </c>
      <c r="CJ139">
        <v>0</v>
      </c>
      <c r="CK139">
        <v>0</v>
      </c>
      <c r="CL139">
        <v>0</v>
      </c>
      <c r="CM139">
        <v>0</v>
      </c>
      <c r="CN139">
        <v>0</v>
      </c>
      <c r="CO139">
        <v>0</v>
      </c>
      <c r="CP139">
        <v>0</v>
      </c>
      <c r="CQ139">
        <v>1</v>
      </c>
      <c r="CR139">
        <v>0</v>
      </c>
      <c r="CS139">
        <v>7.3463418198320012</v>
      </c>
      <c r="CT139">
        <v>5.9604185375186329</v>
      </c>
      <c r="CU139">
        <v>4.9878905036603891</v>
      </c>
      <c r="CV139">
        <v>136</v>
      </c>
    </row>
    <row r="140" spans="1:100" x14ac:dyDescent="0.2">
      <c r="A140" s="2">
        <v>137</v>
      </c>
      <c r="B140">
        <v>8.9396369592834635</v>
      </c>
      <c r="C140">
        <v>1</v>
      </c>
      <c r="D140">
        <v>0</v>
      </c>
      <c r="E140">
        <v>0</v>
      </c>
      <c r="F140">
        <v>0</v>
      </c>
      <c r="G140">
        <v>0</v>
      </c>
      <c r="H140">
        <v>0</v>
      </c>
      <c r="I140">
        <v>0</v>
      </c>
      <c r="J140">
        <v>0</v>
      </c>
      <c r="K140">
        <v>1</v>
      </c>
      <c r="L140">
        <v>0</v>
      </c>
      <c r="M140">
        <v>0</v>
      </c>
      <c r="N140">
        <v>0</v>
      </c>
      <c r="O140">
        <v>0</v>
      </c>
      <c r="P140">
        <v>7.3872645581009344</v>
      </c>
      <c r="Q140">
        <v>137</v>
      </c>
      <c r="AC140" s="2">
        <v>137</v>
      </c>
      <c r="AD140">
        <v>8.9396369592834635</v>
      </c>
      <c r="AE140">
        <v>1</v>
      </c>
      <c r="AF140">
        <v>0</v>
      </c>
      <c r="AG140">
        <v>0</v>
      </c>
      <c r="AH140">
        <v>0</v>
      </c>
      <c r="AI140">
        <v>0</v>
      </c>
      <c r="AJ140">
        <v>0</v>
      </c>
      <c r="AK140">
        <v>0</v>
      </c>
      <c r="AL140">
        <v>0</v>
      </c>
      <c r="AM140">
        <v>1</v>
      </c>
      <c r="AN140">
        <v>0</v>
      </c>
      <c r="AO140">
        <v>0</v>
      </c>
      <c r="AP140">
        <v>0</v>
      </c>
      <c r="AQ140">
        <v>0</v>
      </c>
      <c r="AR140">
        <v>5.7971224179239815</v>
      </c>
      <c r="AS140">
        <v>137</v>
      </c>
      <c r="BE140" s="2">
        <v>137</v>
      </c>
      <c r="BF140">
        <v>8.9396369592834635</v>
      </c>
      <c r="BG140">
        <v>1</v>
      </c>
      <c r="BH140">
        <v>0</v>
      </c>
      <c r="BI140">
        <v>0</v>
      </c>
      <c r="BJ140">
        <v>0</v>
      </c>
      <c r="BK140">
        <v>0</v>
      </c>
      <c r="BL140">
        <v>0</v>
      </c>
      <c r="BM140">
        <v>0</v>
      </c>
      <c r="BN140">
        <v>0</v>
      </c>
      <c r="BO140">
        <v>1</v>
      </c>
      <c r="BP140">
        <v>0</v>
      </c>
      <c r="BQ140">
        <v>0</v>
      </c>
      <c r="BR140">
        <v>0</v>
      </c>
      <c r="BS140">
        <v>0</v>
      </c>
      <c r="BT140">
        <v>4.9948736128002409</v>
      </c>
      <c r="BU140">
        <v>137</v>
      </c>
      <c r="CG140" s="2">
        <v>137</v>
      </c>
      <c r="CH140">
        <v>8.9396369592834635</v>
      </c>
      <c r="CI140">
        <v>1</v>
      </c>
      <c r="CJ140">
        <v>0</v>
      </c>
      <c r="CK140">
        <v>0</v>
      </c>
      <c r="CL140">
        <v>0</v>
      </c>
      <c r="CM140">
        <v>0</v>
      </c>
      <c r="CN140">
        <v>0</v>
      </c>
      <c r="CO140">
        <v>0</v>
      </c>
      <c r="CP140">
        <v>0</v>
      </c>
      <c r="CQ140">
        <v>1</v>
      </c>
      <c r="CR140">
        <v>0</v>
      </c>
      <c r="CS140">
        <v>7.3872645581009344</v>
      </c>
      <c r="CT140">
        <v>5.7971224179239815</v>
      </c>
      <c r="CU140">
        <v>4.9948736128002409</v>
      </c>
      <c r="CV140">
        <v>137</v>
      </c>
    </row>
    <row r="141" spans="1:100" x14ac:dyDescent="0.2">
      <c r="A141" s="2">
        <v>138</v>
      </c>
      <c r="B141">
        <v>8.7452405985439174</v>
      </c>
      <c r="C141">
        <v>1</v>
      </c>
      <c r="D141">
        <v>0</v>
      </c>
      <c r="E141">
        <v>0</v>
      </c>
      <c r="F141">
        <v>0</v>
      </c>
      <c r="G141">
        <v>0</v>
      </c>
      <c r="H141">
        <v>0</v>
      </c>
      <c r="I141">
        <v>0</v>
      </c>
      <c r="J141">
        <v>0</v>
      </c>
      <c r="K141">
        <v>1</v>
      </c>
      <c r="L141">
        <v>0</v>
      </c>
      <c r="M141">
        <v>0</v>
      </c>
      <c r="N141">
        <v>0</v>
      </c>
      <c r="O141">
        <v>0</v>
      </c>
      <c r="P141">
        <v>7.417480862331888</v>
      </c>
      <c r="Q141">
        <v>138</v>
      </c>
      <c r="AC141" s="2">
        <v>138</v>
      </c>
      <c r="AD141">
        <v>8.7452405985439174</v>
      </c>
      <c r="AE141">
        <v>1</v>
      </c>
      <c r="AF141">
        <v>0</v>
      </c>
      <c r="AG141">
        <v>0</v>
      </c>
      <c r="AH141">
        <v>0</v>
      </c>
      <c r="AI141">
        <v>0</v>
      </c>
      <c r="AJ141">
        <v>0</v>
      </c>
      <c r="AK141">
        <v>0</v>
      </c>
      <c r="AL141">
        <v>0</v>
      </c>
      <c r="AM141">
        <v>1</v>
      </c>
      <c r="AN141">
        <v>0</v>
      </c>
      <c r="AO141">
        <v>0</v>
      </c>
      <c r="AP141">
        <v>0</v>
      </c>
      <c r="AQ141">
        <v>0</v>
      </c>
      <c r="AR141">
        <v>5.7077092882963978</v>
      </c>
      <c r="AS141">
        <v>138</v>
      </c>
      <c r="BE141" s="2">
        <v>138</v>
      </c>
      <c r="BF141">
        <v>8.7452405985439174</v>
      </c>
      <c r="BG141">
        <v>1</v>
      </c>
      <c r="BH141">
        <v>0</v>
      </c>
      <c r="BI141">
        <v>0</v>
      </c>
      <c r="BJ141">
        <v>0</v>
      </c>
      <c r="BK141">
        <v>0</v>
      </c>
      <c r="BL141">
        <v>0</v>
      </c>
      <c r="BM141">
        <v>0</v>
      </c>
      <c r="BN141">
        <v>0</v>
      </c>
      <c r="BO141">
        <v>1</v>
      </c>
      <c r="BP141">
        <v>0</v>
      </c>
      <c r="BQ141">
        <v>0</v>
      </c>
      <c r="BR141">
        <v>0</v>
      </c>
      <c r="BS141">
        <v>0</v>
      </c>
      <c r="BT141">
        <v>5.0018774006452347</v>
      </c>
      <c r="BU141">
        <v>138</v>
      </c>
      <c r="CG141" s="2">
        <v>138</v>
      </c>
      <c r="CH141">
        <v>8.7452405985439174</v>
      </c>
      <c r="CI141">
        <v>1</v>
      </c>
      <c r="CJ141">
        <v>0</v>
      </c>
      <c r="CK141">
        <v>0</v>
      </c>
      <c r="CL141">
        <v>0</v>
      </c>
      <c r="CM141">
        <v>0</v>
      </c>
      <c r="CN141">
        <v>0</v>
      </c>
      <c r="CO141">
        <v>0</v>
      </c>
      <c r="CP141">
        <v>0</v>
      </c>
      <c r="CQ141">
        <v>1</v>
      </c>
      <c r="CR141">
        <v>0</v>
      </c>
      <c r="CS141">
        <v>7.417480862331888</v>
      </c>
      <c r="CT141">
        <v>5.7077092882963978</v>
      </c>
      <c r="CU141">
        <v>5.0018774006452347</v>
      </c>
      <c r="CV141">
        <v>138</v>
      </c>
    </row>
    <row r="142" spans="1:100" x14ac:dyDescent="0.2">
      <c r="A142" s="2">
        <v>139</v>
      </c>
      <c r="B142">
        <v>8.770621283756503</v>
      </c>
      <c r="C142">
        <v>1</v>
      </c>
      <c r="D142">
        <v>0</v>
      </c>
      <c r="E142">
        <v>0</v>
      </c>
      <c r="F142">
        <v>0</v>
      </c>
      <c r="G142">
        <v>0</v>
      </c>
      <c r="H142">
        <v>0</v>
      </c>
      <c r="I142">
        <v>0</v>
      </c>
      <c r="J142">
        <v>0</v>
      </c>
      <c r="K142">
        <v>1</v>
      </c>
      <c r="L142">
        <v>0</v>
      </c>
      <c r="M142">
        <v>0</v>
      </c>
      <c r="N142">
        <v>0</v>
      </c>
      <c r="O142">
        <v>0</v>
      </c>
      <c r="P142">
        <v>7.440603897572454</v>
      </c>
      <c r="Q142">
        <v>139</v>
      </c>
      <c r="AC142" s="2">
        <v>139</v>
      </c>
      <c r="AD142">
        <v>8.770621283756503</v>
      </c>
      <c r="AE142">
        <v>1</v>
      </c>
      <c r="AF142">
        <v>0</v>
      </c>
      <c r="AG142">
        <v>0</v>
      </c>
      <c r="AH142">
        <v>0</v>
      </c>
      <c r="AI142">
        <v>0</v>
      </c>
      <c r="AJ142">
        <v>0</v>
      </c>
      <c r="AK142">
        <v>0</v>
      </c>
      <c r="AL142">
        <v>0</v>
      </c>
      <c r="AM142">
        <v>1</v>
      </c>
      <c r="AN142">
        <v>0</v>
      </c>
      <c r="AO142">
        <v>0</v>
      </c>
      <c r="AP142">
        <v>0</v>
      </c>
      <c r="AQ142">
        <v>0</v>
      </c>
      <c r="AR142">
        <v>5.6634693041378368</v>
      </c>
      <c r="AS142">
        <v>139</v>
      </c>
      <c r="BE142" s="2">
        <v>139</v>
      </c>
      <c r="BF142">
        <v>8.770621283756503</v>
      </c>
      <c r="BG142">
        <v>1</v>
      </c>
      <c r="BH142">
        <v>0</v>
      </c>
      <c r="BI142">
        <v>0</v>
      </c>
      <c r="BJ142">
        <v>0</v>
      </c>
      <c r="BK142">
        <v>0</v>
      </c>
      <c r="BL142">
        <v>0</v>
      </c>
      <c r="BM142">
        <v>0</v>
      </c>
      <c r="BN142">
        <v>0</v>
      </c>
      <c r="BO142">
        <v>1</v>
      </c>
      <c r="BP142">
        <v>0</v>
      </c>
      <c r="BQ142">
        <v>0</v>
      </c>
      <c r="BR142">
        <v>0</v>
      </c>
      <c r="BS142">
        <v>0</v>
      </c>
      <c r="BT142">
        <v>5.0089017834676319</v>
      </c>
      <c r="BU142">
        <v>139</v>
      </c>
      <c r="CG142" s="2">
        <v>139</v>
      </c>
      <c r="CH142">
        <v>8.770621283756503</v>
      </c>
      <c r="CI142">
        <v>1</v>
      </c>
      <c r="CJ142">
        <v>0</v>
      </c>
      <c r="CK142">
        <v>0</v>
      </c>
      <c r="CL142">
        <v>0</v>
      </c>
      <c r="CM142">
        <v>0</v>
      </c>
      <c r="CN142">
        <v>0</v>
      </c>
      <c r="CO142">
        <v>0</v>
      </c>
      <c r="CP142">
        <v>0</v>
      </c>
      <c r="CQ142">
        <v>1</v>
      </c>
      <c r="CR142">
        <v>0</v>
      </c>
      <c r="CS142">
        <v>7.440603897572454</v>
      </c>
      <c r="CT142">
        <v>5.6634693041378368</v>
      </c>
      <c r="CU142">
        <v>5.0089017834676319</v>
      </c>
      <c r="CV142">
        <v>139</v>
      </c>
    </row>
    <row r="143" spans="1:100" x14ac:dyDescent="0.2">
      <c r="A143" s="2">
        <v>140</v>
      </c>
      <c r="B143">
        <v>8.7852409383626533</v>
      </c>
      <c r="C143">
        <v>1</v>
      </c>
      <c r="D143">
        <v>0</v>
      </c>
      <c r="E143">
        <v>0</v>
      </c>
      <c r="F143">
        <v>0</v>
      </c>
      <c r="G143">
        <v>0</v>
      </c>
      <c r="H143">
        <v>0</v>
      </c>
      <c r="I143">
        <v>0</v>
      </c>
      <c r="J143">
        <v>0</v>
      </c>
      <c r="K143">
        <v>0</v>
      </c>
      <c r="L143">
        <v>1</v>
      </c>
      <c r="M143">
        <v>0</v>
      </c>
      <c r="N143">
        <v>0</v>
      </c>
      <c r="O143">
        <v>0</v>
      </c>
      <c r="P143">
        <v>7.4589587637887185</v>
      </c>
      <c r="Q143">
        <v>140</v>
      </c>
      <c r="AC143" s="2">
        <v>140</v>
      </c>
      <c r="AD143">
        <v>8.7852409383626533</v>
      </c>
      <c r="AE143">
        <v>1</v>
      </c>
      <c r="AF143">
        <v>0</v>
      </c>
      <c r="AG143">
        <v>0</v>
      </c>
      <c r="AH143">
        <v>0</v>
      </c>
      <c r="AI143">
        <v>0</v>
      </c>
      <c r="AJ143">
        <v>0</v>
      </c>
      <c r="AK143">
        <v>0</v>
      </c>
      <c r="AL143">
        <v>0</v>
      </c>
      <c r="AM143">
        <v>0</v>
      </c>
      <c r="AN143">
        <v>1</v>
      </c>
      <c r="AO143">
        <v>0</v>
      </c>
      <c r="AP143">
        <v>0</v>
      </c>
      <c r="AQ143">
        <v>0</v>
      </c>
      <c r="AR143">
        <v>5.6443560909300627</v>
      </c>
      <c r="AS143">
        <v>140</v>
      </c>
      <c r="BE143" s="2">
        <v>140</v>
      </c>
      <c r="BF143">
        <v>8.7852409383626533</v>
      </c>
      <c r="BG143">
        <v>1</v>
      </c>
      <c r="BH143">
        <v>0</v>
      </c>
      <c r="BI143">
        <v>0</v>
      </c>
      <c r="BJ143">
        <v>0</v>
      </c>
      <c r="BK143">
        <v>0</v>
      </c>
      <c r="BL143">
        <v>0</v>
      </c>
      <c r="BM143">
        <v>0</v>
      </c>
      <c r="BN143">
        <v>0</v>
      </c>
      <c r="BO143">
        <v>0</v>
      </c>
      <c r="BP143">
        <v>1</v>
      </c>
      <c r="BQ143">
        <v>0</v>
      </c>
      <c r="BR143">
        <v>0</v>
      </c>
      <c r="BS143">
        <v>0</v>
      </c>
      <c r="BT143">
        <v>5.0159466770338561</v>
      </c>
      <c r="BU143">
        <v>140</v>
      </c>
      <c r="CG143" s="2">
        <v>140</v>
      </c>
      <c r="CH143">
        <v>8.7852409383626533</v>
      </c>
      <c r="CI143">
        <v>1</v>
      </c>
      <c r="CJ143">
        <v>0</v>
      </c>
      <c r="CK143">
        <v>0</v>
      </c>
      <c r="CL143">
        <v>0</v>
      </c>
      <c r="CM143">
        <v>0</v>
      </c>
      <c r="CN143">
        <v>0</v>
      </c>
      <c r="CO143">
        <v>0</v>
      </c>
      <c r="CP143">
        <v>0</v>
      </c>
      <c r="CQ143">
        <v>0</v>
      </c>
      <c r="CR143">
        <v>1</v>
      </c>
      <c r="CS143">
        <v>7.4589587637887185</v>
      </c>
      <c r="CT143">
        <v>5.6443560909300627</v>
      </c>
      <c r="CU143">
        <v>5.0159466770338561</v>
      </c>
      <c r="CV143">
        <v>140</v>
      </c>
    </row>
    <row r="144" spans="1:100" x14ac:dyDescent="0.2">
      <c r="A144" s="2">
        <v>141</v>
      </c>
      <c r="B144">
        <v>8.8300105959158639</v>
      </c>
      <c r="C144">
        <v>1</v>
      </c>
      <c r="D144">
        <v>0</v>
      </c>
      <c r="E144">
        <v>0</v>
      </c>
      <c r="F144">
        <v>0</v>
      </c>
      <c r="G144">
        <v>0</v>
      </c>
      <c r="H144">
        <v>0</v>
      </c>
      <c r="I144">
        <v>0</v>
      </c>
      <c r="J144">
        <v>0</v>
      </c>
      <c r="K144">
        <v>0</v>
      </c>
      <c r="L144">
        <v>1</v>
      </c>
      <c r="M144">
        <v>0</v>
      </c>
      <c r="N144">
        <v>0</v>
      </c>
      <c r="O144">
        <v>0</v>
      </c>
      <c r="P144">
        <v>7.474077906457107</v>
      </c>
      <c r="Q144">
        <v>141</v>
      </c>
      <c r="AC144" s="2">
        <v>141</v>
      </c>
      <c r="AD144">
        <v>8.8300105959158639</v>
      </c>
      <c r="AE144">
        <v>1</v>
      </c>
      <c r="AF144">
        <v>0</v>
      </c>
      <c r="AG144">
        <v>0</v>
      </c>
      <c r="AH144">
        <v>0</v>
      </c>
      <c r="AI144">
        <v>0</v>
      </c>
      <c r="AJ144">
        <v>0</v>
      </c>
      <c r="AK144">
        <v>0</v>
      </c>
      <c r="AL144">
        <v>0</v>
      </c>
      <c r="AM144">
        <v>0</v>
      </c>
      <c r="AN144">
        <v>1</v>
      </c>
      <c r="AO144">
        <v>0</v>
      </c>
      <c r="AP144">
        <v>0</v>
      </c>
      <c r="AQ144">
        <v>0</v>
      </c>
      <c r="AR144">
        <v>5.6384838982837087</v>
      </c>
      <c r="AS144">
        <v>141</v>
      </c>
      <c r="BE144" s="2">
        <v>141</v>
      </c>
      <c r="BF144">
        <v>8.8300105959158639</v>
      </c>
      <c r="BG144">
        <v>1</v>
      </c>
      <c r="BH144">
        <v>0</v>
      </c>
      <c r="BI144">
        <v>0</v>
      </c>
      <c r="BJ144">
        <v>0</v>
      </c>
      <c r="BK144">
        <v>0</v>
      </c>
      <c r="BL144">
        <v>0</v>
      </c>
      <c r="BM144">
        <v>0</v>
      </c>
      <c r="BN144">
        <v>0</v>
      </c>
      <c r="BO144">
        <v>0</v>
      </c>
      <c r="BP144">
        <v>1</v>
      </c>
      <c r="BQ144">
        <v>0</v>
      </c>
      <c r="BR144">
        <v>0</v>
      </c>
      <c r="BS144">
        <v>0</v>
      </c>
      <c r="BT144">
        <v>5.0230119966169298</v>
      </c>
      <c r="BU144">
        <v>141</v>
      </c>
      <c r="CG144" s="2">
        <v>141</v>
      </c>
      <c r="CH144">
        <v>8.8300105959158639</v>
      </c>
      <c r="CI144">
        <v>1</v>
      </c>
      <c r="CJ144">
        <v>0</v>
      </c>
      <c r="CK144">
        <v>0</v>
      </c>
      <c r="CL144">
        <v>0</v>
      </c>
      <c r="CM144">
        <v>0</v>
      </c>
      <c r="CN144">
        <v>0</v>
      </c>
      <c r="CO144">
        <v>0</v>
      </c>
      <c r="CP144">
        <v>0</v>
      </c>
      <c r="CQ144">
        <v>0</v>
      </c>
      <c r="CR144">
        <v>1</v>
      </c>
      <c r="CS144">
        <v>7.474077906457107</v>
      </c>
      <c r="CT144">
        <v>5.6384838982837087</v>
      </c>
      <c r="CU144">
        <v>5.0230119966169298</v>
      </c>
      <c r="CV144">
        <v>141</v>
      </c>
    </row>
    <row r="145" spans="1:100" x14ac:dyDescent="0.2">
      <c r="A145" s="2">
        <v>142</v>
      </c>
      <c r="B145">
        <v>8.820024517440114</v>
      </c>
      <c r="C145">
        <v>1</v>
      </c>
      <c r="D145">
        <v>0</v>
      </c>
      <c r="E145">
        <v>0</v>
      </c>
      <c r="F145">
        <v>0</v>
      </c>
      <c r="G145">
        <v>0</v>
      </c>
      <c r="H145">
        <v>0</v>
      </c>
      <c r="I145">
        <v>0</v>
      </c>
      <c r="J145">
        <v>0</v>
      </c>
      <c r="K145">
        <v>0</v>
      </c>
      <c r="L145">
        <v>1</v>
      </c>
      <c r="M145">
        <v>0</v>
      </c>
      <c r="N145">
        <v>0</v>
      </c>
      <c r="O145">
        <v>0</v>
      </c>
      <c r="P145">
        <v>7.486987911001747</v>
      </c>
      <c r="Q145">
        <v>142</v>
      </c>
      <c r="AC145" s="2">
        <v>142</v>
      </c>
      <c r="AD145">
        <v>8.820024517440114</v>
      </c>
      <c r="AE145">
        <v>1</v>
      </c>
      <c r="AF145">
        <v>0</v>
      </c>
      <c r="AG145">
        <v>0</v>
      </c>
      <c r="AH145">
        <v>0</v>
      </c>
      <c r="AI145">
        <v>0</v>
      </c>
      <c r="AJ145">
        <v>0</v>
      </c>
      <c r="AK145">
        <v>0</v>
      </c>
      <c r="AL145">
        <v>0</v>
      </c>
      <c r="AM145">
        <v>0</v>
      </c>
      <c r="AN145">
        <v>1</v>
      </c>
      <c r="AO145">
        <v>0</v>
      </c>
      <c r="AP145">
        <v>0</v>
      </c>
      <c r="AQ145">
        <v>0</v>
      </c>
      <c r="AR145">
        <v>5.6393927868709355</v>
      </c>
      <c r="AS145">
        <v>142</v>
      </c>
      <c r="BE145" s="2">
        <v>142</v>
      </c>
      <c r="BF145">
        <v>8.820024517440114</v>
      </c>
      <c r="BG145">
        <v>1</v>
      </c>
      <c r="BH145">
        <v>0</v>
      </c>
      <c r="BI145">
        <v>0</v>
      </c>
      <c r="BJ145">
        <v>0</v>
      </c>
      <c r="BK145">
        <v>0</v>
      </c>
      <c r="BL145">
        <v>0</v>
      </c>
      <c r="BM145">
        <v>0</v>
      </c>
      <c r="BN145">
        <v>0</v>
      </c>
      <c r="BO145">
        <v>0</v>
      </c>
      <c r="BP145">
        <v>1</v>
      </c>
      <c r="BQ145">
        <v>0</v>
      </c>
      <c r="BR145">
        <v>0</v>
      </c>
      <c r="BS145">
        <v>0</v>
      </c>
      <c r="BT145">
        <v>5.0300976570088958</v>
      </c>
      <c r="BU145">
        <v>142</v>
      </c>
      <c r="CG145" s="2">
        <v>142</v>
      </c>
      <c r="CH145">
        <v>8.820024517440114</v>
      </c>
      <c r="CI145">
        <v>1</v>
      </c>
      <c r="CJ145">
        <v>0</v>
      </c>
      <c r="CK145">
        <v>0</v>
      </c>
      <c r="CL145">
        <v>0</v>
      </c>
      <c r="CM145">
        <v>0</v>
      </c>
      <c r="CN145">
        <v>0</v>
      </c>
      <c r="CO145">
        <v>0</v>
      </c>
      <c r="CP145">
        <v>0</v>
      </c>
      <c r="CQ145">
        <v>0</v>
      </c>
      <c r="CR145">
        <v>1</v>
      </c>
      <c r="CS145">
        <v>7.486987911001747</v>
      </c>
      <c r="CT145">
        <v>5.6393927868709355</v>
      </c>
      <c r="CU145">
        <v>5.0300976570088958</v>
      </c>
      <c r="CV145">
        <v>142</v>
      </c>
    </row>
    <row r="146" spans="1:100" x14ac:dyDescent="0.2">
      <c r="A146" s="2">
        <v>143</v>
      </c>
      <c r="B146">
        <v>8.7937903087942679</v>
      </c>
      <c r="C146">
        <v>1</v>
      </c>
      <c r="D146">
        <v>0</v>
      </c>
      <c r="E146">
        <v>0</v>
      </c>
      <c r="F146">
        <v>0</v>
      </c>
      <c r="G146">
        <v>0</v>
      </c>
      <c r="H146">
        <v>0</v>
      </c>
      <c r="I146">
        <v>0</v>
      </c>
      <c r="J146">
        <v>0</v>
      </c>
      <c r="K146">
        <v>0</v>
      </c>
      <c r="L146">
        <v>1</v>
      </c>
      <c r="M146">
        <v>0</v>
      </c>
      <c r="N146">
        <v>0</v>
      </c>
      <c r="O146">
        <v>0</v>
      </c>
      <c r="P146">
        <v>7.4983841899885473</v>
      </c>
      <c r="Q146">
        <v>143</v>
      </c>
      <c r="AC146" s="2">
        <v>143</v>
      </c>
      <c r="AD146">
        <v>8.7937903087942679</v>
      </c>
      <c r="AE146">
        <v>1</v>
      </c>
      <c r="AF146">
        <v>0</v>
      </c>
      <c r="AG146">
        <v>0</v>
      </c>
      <c r="AH146">
        <v>0</v>
      </c>
      <c r="AI146">
        <v>0</v>
      </c>
      <c r="AJ146">
        <v>0</v>
      </c>
      <c r="AK146">
        <v>0</v>
      </c>
      <c r="AL146">
        <v>0</v>
      </c>
      <c r="AM146">
        <v>0</v>
      </c>
      <c r="AN146">
        <v>1</v>
      </c>
      <c r="AO146">
        <v>0</v>
      </c>
      <c r="AP146">
        <v>0</v>
      </c>
      <c r="AQ146">
        <v>0</v>
      </c>
      <c r="AR146">
        <v>5.6437266595806896</v>
      </c>
      <c r="AS146">
        <v>143</v>
      </c>
      <c r="BE146" s="2">
        <v>143</v>
      </c>
      <c r="BF146">
        <v>8.7937903087942679</v>
      </c>
      <c r="BG146">
        <v>1</v>
      </c>
      <c r="BH146">
        <v>0</v>
      </c>
      <c r="BI146">
        <v>0</v>
      </c>
      <c r="BJ146">
        <v>0</v>
      </c>
      <c r="BK146">
        <v>0</v>
      </c>
      <c r="BL146">
        <v>0</v>
      </c>
      <c r="BM146">
        <v>0</v>
      </c>
      <c r="BN146">
        <v>0</v>
      </c>
      <c r="BO146">
        <v>0</v>
      </c>
      <c r="BP146">
        <v>1</v>
      </c>
      <c r="BQ146">
        <v>0</v>
      </c>
      <c r="BR146">
        <v>0</v>
      </c>
      <c r="BS146">
        <v>0</v>
      </c>
      <c r="BT146">
        <v>5.0372035725332216</v>
      </c>
      <c r="BU146">
        <v>143</v>
      </c>
      <c r="CG146" s="2">
        <v>143</v>
      </c>
      <c r="CH146">
        <v>8.7937903087942679</v>
      </c>
      <c r="CI146">
        <v>1</v>
      </c>
      <c r="CJ146">
        <v>0</v>
      </c>
      <c r="CK146">
        <v>0</v>
      </c>
      <c r="CL146">
        <v>0</v>
      </c>
      <c r="CM146">
        <v>0</v>
      </c>
      <c r="CN146">
        <v>0</v>
      </c>
      <c r="CO146">
        <v>0</v>
      </c>
      <c r="CP146">
        <v>0</v>
      </c>
      <c r="CQ146">
        <v>0</v>
      </c>
      <c r="CR146">
        <v>1</v>
      </c>
      <c r="CS146">
        <v>7.4983841899885473</v>
      </c>
      <c r="CT146">
        <v>5.6437266595806896</v>
      </c>
      <c r="CU146">
        <v>5.0372035725332216</v>
      </c>
      <c r="CV146">
        <v>143</v>
      </c>
    </row>
    <row r="147" spans="1:100" x14ac:dyDescent="0.2">
      <c r="A147" s="2">
        <v>144</v>
      </c>
      <c r="B147">
        <v>8.8974129561014585</v>
      </c>
      <c r="C147">
        <v>1</v>
      </c>
      <c r="D147">
        <v>0</v>
      </c>
      <c r="E147">
        <v>0</v>
      </c>
      <c r="F147">
        <v>0</v>
      </c>
      <c r="G147">
        <v>0</v>
      </c>
      <c r="H147">
        <v>0</v>
      </c>
      <c r="I147">
        <v>0</v>
      </c>
      <c r="J147">
        <v>0</v>
      </c>
      <c r="K147">
        <v>0</v>
      </c>
      <c r="L147">
        <v>1</v>
      </c>
      <c r="M147">
        <v>0</v>
      </c>
      <c r="N147">
        <v>0</v>
      </c>
      <c r="O147">
        <v>0</v>
      </c>
      <c r="P147">
        <v>7.5087414366179166</v>
      </c>
      <c r="Q147">
        <v>144</v>
      </c>
      <c r="AC147" s="2">
        <v>144</v>
      </c>
      <c r="AD147">
        <v>8.8974129561014585</v>
      </c>
      <c r="AE147">
        <v>1</v>
      </c>
      <c r="AF147">
        <v>0</v>
      </c>
      <c r="AG147">
        <v>0</v>
      </c>
      <c r="AH147">
        <v>0</v>
      </c>
      <c r="AI147">
        <v>0</v>
      </c>
      <c r="AJ147">
        <v>0</v>
      </c>
      <c r="AK147">
        <v>0</v>
      </c>
      <c r="AL147">
        <v>0</v>
      </c>
      <c r="AM147">
        <v>0</v>
      </c>
      <c r="AN147">
        <v>1</v>
      </c>
      <c r="AO147">
        <v>0</v>
      </c>
      <c r="AP147">
        <v>0</v>
      </c>
      <c r="AQ147">
        <v>0</v>
      </c>
      <c r="AR147">
        <v>5.6497814833647135</v>
      </c>
      <c r="AS147">
        <v>144</v>
      </c>
      <c r="BE147" s="2">
        <v>144</v>
      </c>
      <c r="BF147">
        <v>8.8974129561014585</v>
      </c>
      <c r="BG147">
        <v>1</v>
      </c>
      <c r="BH147">
        <v>0</v>
      </c>
      <c r="BI147">
        <v>0</v>
      </c>
      <c r="BJ147">
        <v>0</v>
      </c>
      <c r="BK147">
        <v>0</v>
      </c>
      <c r="BL147">
        <v>0</v>
      </c>
      <c r="BM147">
        <v>0</v>
      </c>
      <c r="BN147">
        <v>0</v>
      </c>
      <c r="BO147">
        <v>0</v>
      </c>
      <c r="BP147">
        <v>1</v>
      </c>
      <c r="BQ147">
        <v>0</v>
      </c>
      <c r="BR147">
        <v>0</v>
      </c>
      <c r="BS147">
        <v>0</v>
      </c>
      <c r="BT147">
        <v>5.0443296570571841</v>
      </c>
      <c r="BU147">
        <v>144</v>
      </c>
      <c r="CG147" s="2">
        <v>144</v>
      </c>
      <c r="CH147">
        <v>8.8974129561014585</v>
      </c>
      <c r="CI147">
        <v>1</v>
      </c>
      <c r="CJ147">
        <v>0</v>
      </c>
      <c r="CK147">
        <v>0</v>
      </c>
      <c r="CL147">
        <v>0</v>
      </c>
      <c r="CM147">
        <v>0</v>
      </c>
      <c r="CN147">
        <v>0</v>
      </c>
      <c r="CO147">
        <v>0</v>
      </c>
      <c r="CP147">
        <v>0</v>
      </c>
      <c r="CQ147">
        <v>0</v>
      </c>
      <c r="CR147">
        <v>1</v>
      </c>
      <c r="CS147">
        <v>7.5087414366179166</v>
      </c>
      <c r="CT147">
        <v>5.6497814833647135</v>
      </c>
      <c r="CU147">
        <v>5.0443296570571841</v>
      </c>
      <c r="CV147">
        <v>144</v>
      </c>
    </row>
    <row r="148" spans="1:100" x14ac:dyDescent="0.2">
      <c r="A148" s="2">
        <v>158</v>
      </c>
      <c r="B148">
        <v>7.8137168488285189</v>
      </c>
      <c r="C148">
        <v>0</v>
      </c>
      <c r="D148">
        <v>1</v>
      </c>
      <c r="E148">
        <v>0</v>
      </c>
      <c r="F148">
        <v>0</v>
      </c>
      <c r="G148">
        <v>0</v>
      </c>
      <c r="H148">
        <v>0</v>
      </c>
      <c r="I148">
        <v>0</v>
      </c>
      <c r="J148">
        <v>0</v>
      </c>
      <c r="K148">
        <v>0</v>
      </c>
      <c r="L148">
        <v>0</v>
      </c>
      <c r="M148">
        <v>0</v>
      </c>
      <c r="N148">
        <v>0</v>
      </c>
      <c r="O148">
        <v>0</v>
      </c>
      <c r="P148">
        <v>8.6589086182318731</v>
      </c>
      <c r="Q148">
        <v>1</v>
      </c>
      <c r="AC148" s="2">
        <v>158</v>
      </c>
      <c r="AD148">
        <v>7.8137168488285189</v>
      </c>
      <c r="AE148">
        <v>0</v>
      </c>
      <c r="AF148">
        <v>1</v>
      </c>
      <c r="AG148">
        <v>0</v>
      </c>
      <c r="AH148">
        <v>0</v>
      </c>
      <c r="AI148">
        <v>0</v>
      </c>
      <c r="AJ148">
        <v>0</v>
      </c>
      <c r="AK148">
        <v>0</v>
      </c>
      <c r="AL148">
        <v>0</v>
      </c>
      <c r="AM148">
        <v>0</v>
      </c>
      <c r="AN148">
        <v>0</v>
      </c>
      <c r="AO148">
        <v>0</v>
      </c>
      <c r="AP148">
        <v>0</v>
      </c>
      <c r="AQ148">
        <v>0</v>
      </c>
      <c r="AR148">
        <v>6.760132340994506</v>
      </c>
      <c r="AS148">
        <v>1</v>
      </c>
      <c r="BE148" s="2">
        <v>158</v>
      </c>
      <c r="BF148">
        <v>7.8137168488285189</v>
      </c>
      <c r="BG148">
        <v>0</v>
      </c>
      <c r="BH148">
        <v>1</v>
      </c>
      <c r="BI148">
        <v>0</v>
      </c>
      <c r="BJ148">
        <v>0</v>
      </c>
      <c r="BK148">
        <v>0</v>
      </c>
      <c r="BL148">
        <v>0</v>
      </c>
      <c r="BM148">
        <v>0</v>
      </c>
      <c r="BN148">
        <v>0</v>
      </c>
      <c r="BO148">
        <v>0</v>
      </c>
      <c r="BP148">
        <v>0</v>
      </c>
      <c r="BQ148">
        <v>0</v>
      </c>
      <c r="BR148">
        <v>0</v>
      </c>
      <c r="BS148">
        <v>0</v>
      </c>
      <c r="BT148">
        <v>5.8915856614392226</v>
      </c>
      <c r="BU148">
        <v>1</v>
      </c>
      <c r="CG148" s="2">
        <v>158</v>
      </c>
      <c r="CH148">
        <v>7.8137168488285189</v>
      </c>
      <c r="CI148">
        <v>0</v>
      </c>
      <c r="CJ148">
        <v>1</v>
      </c>
      <c r="CK148">
        <v>0</v>
      </c>
      <c r="CL148">
        <v>0</v>
      </c>
      <c r="CM148">
        <v>0</v>
      </c>
      <c r="CN148">
        <v>0</v>
      </c>
      <c r="CO148">
        <v>0</v>
      </c>
      <c r="CP148">
        <v>0</v>
      </c>
      <c r="CQ148">
        <v>0</v>
      </c>
      <c r="CR148">
        <v>0</v>
      </c>
      <c r="CS148">
        <v>8.6589086182318731</v>
      </c>
      <c r="CT148">
        <v>6.760132340994506</v>
      </c>
      <c r="CU148">
        <v>5.8915856614392226</v>
      </c>
      <c r="CV148">
        <v>1</v>
      </c>
    </row>
    <row r="149" spans="1:100" x14ac:dyDescent="0.2">
      <c r="A149" s="2">
        <v>159</v>
      </c>
      <c r="B149">
        <v>7.8218888668653186</v>
      </c>
      <c r="C149">
        <v>0</v>
      </c>
      <c r="D149">
        <v>1</v>
      </c>
      <c r="E149">
        <v>0</v>
      </c>
      <c r="F149">
        <v>0</v>
      </c>
      <c r="G149">
        <v>0</v>
      </c>
      <c r="H149">
        <v>0</v>
      </c>
      <c r="I149">
        <v>0</v>
      </c>
      <c r="J149">
        <v>0</v>
      </c>
      <c r="K149">
        <v>0</v>
      </c>
      <c r="L149">
        <v>0</v>
      </c>
      <c r="M149">
        <v>0</v>
      </c>
      <c r="N149">
        <v>0</v>
      </c>
      <c r="O149">
        <v>0</v>
      </c>
      <c r="P149">
        <v>8.6728701654017968</v>
      </c>
      <c r="Q149">
        <v>2</v>
      </c>
      <c r="AC149" s="2">
        <v>159</v>
      </c>
      <c r="AD149">
        <v>7.8218888668653186</v>
      </c>
      <c r="AE149">
        <v>0</v>
      </c>
      <c r="AF149">
        <v>1</v>
      </c>
      <c r="AG149">
        <v>0</v>
      </c>
      <c r="AH149">
        <v>0</v>
      </c>
      <c r="AI149">
        <v>0</v>
      </c>
      <c r="AJ149">
        <v>0</v>
      </c>
      <c r="AK149">
        <v>0</v>
      </c>
      <c r="AL149">
        <v>0</v>
      </c>
      <c r="AM149">
        <v>0</v>
      </c>
      <c r="AN149">
        <v>0</v>
      </c>
      <c r="AO149">
        <v>0</v>
      </c>
      <c r="AP149">
        <v>0</v>
      </c>
      <c r="AQ149">
        <v>0</v>
      </c>
      <c r="AR149">
        <v>6.783049246643019</v>
      </c>
      <c r="AS149">
        <v>2</v>
      </c>
      <c r="BE149" s="2">
        <v>159</v>
      </c>
      <c r="BF149">
        <v>7.8218888668653186</v>
      </c>
      <c r="BG149">
        <v>0</v>
      </c>
      <c r="BH149">
        <v>1</v>
      </c>
      <c r="BI149">
        <v>0</v>
      </c>
      <c r="BJ149">
        <v>0</v>
      </c>
      <c r="BK149">
        <v>0</v>
      </c>
      <c r="BL149">
        <v>0</v>
      </c>
      <c r="BM149">
        <v>0</v>
      </c>
      <c r="BN149">
        <v>0</v>
      </c>
      <c r="BO149">
        <v>0</v>
      </c>
      <c r="BP149">
        <v>0</v>
      </c>
      <c r="BQ149">
        <v>0</v>
      </c>
      <c r="BR149">
        <v>0</v>
      </c>
      <c r="BS149">
        <v>0</v>
      </c>
      <c r="BT149">
        <v>6.1266013842376541</v>
      </c>
      <c r="BU149">
        <v>2</v>
      </c>
      <c r="CG149" s="2">
        <v>159</v>
      </c>
      <c r="CH149">
        <v>7.8218888668653186</v>
      </c>
      <c r="CI149">
        <v>0</v>
      </c>
      <c r="CJ149">
        <v>1</v>
      </c>
      <c r="CK149">
        <v>0</v>
      </c>
      <c r="CL149">
        <v>0</v>
      </c>
      <c r="CM149">
        <v>0</v>
      </c>
      <c r="CN149">
        <v>0</v>
      </c>
      <c r="CO149">
        <v>0</v>
      </c>
      <c r="CP149">
        <v>0</v>
      </c>
      <c r="CQ149">
        <v>0</v>
      </c>
      <c r="CR149">
        <v>0</v>
      </c>
      <c r="CS149">
        <v>8.6728701654017968</v>
      </c>
      <c r="CT149">
        <v>6.783049246643019</v>
      </c>
      <c r="CU149">
        <v>6.1266013842376541</v>
      </c>
      <c r="CV149">
        <v>2</v>
      </c>
    </row>
    <row r="150" spans="1:100" x14ac:dyDescent="0.2">
      <c r="A150" s="2">
        <v>160</v>
      </c>
      <c r="B150">
        <v>8.0755263310236582</v>
      </c>
      <c r="C150">
        <v>0</v>
      </c>
      <c r="D150">
        <v>1</v>
      </c>
      <c r="E150">
        <v>0</v>
      </c>
      <c r="F150">
        <v>0</v>
      </c>
      <c r="G150">
        <v>0</v>
      </c>
      <c r="H150">
        <v>0</v>
      </c>
      <c r="I150">
        <v>0</v>
      </c>
      <c r="J150">
        <v>0</v>
      </c>
      <c r="K150">
        <v>0</v>
      </c>
      <c r="L150">
        <v>0</v>
      </c>
      <c r="M150">
        <v>0</v>
      </c>
      <c r="N150">
        <v>0</v>
      </c>
      <c r="O150">
        <v>0</v>
      </c>
      <c r="P150">
        <v>8.696843435758673</v>
      </c>
      <c r="Q150">
        <v>3</v>
      </c>
      <c r="AC150" s="2">
        <v>160</v>
      </c>
      <c r="AD150">
        <v>8.0755263310236582</v>
      </c>
      <c r="AE150">
        <v>0</v>
      </c>
      <c r="AF150">
        <v>1</v>
      </c>
      <c r="AG150">
        <v>0</v>
      </c>
      <c r="AH150">
        <v>0</v>
      </c>
      <c r="AI150">
        <v>0</v>
      </c>
      <c r="AJ150">
        <v>0</v>
      </c>
      <c r="AK150">
        <v>0</v>
      </c>
      <c r="AL150">
        <v>0</v>
      </c>
      <c r="AM150">
        <v>0</v>
      </c>
      <c r="AN150">
        <v>0</v>
      </c>
      <c r="AO150">
        <v>0</v>
      </c>
      <c r="AP150">
        <v>0</v>
      </c>
      <c r="AQ150">
        <v>0</v>
      </c>
      <c r="AR150">
        <v>6.8175639782297379</v>
      </c>
      <c r="AS150">
        <v>3</v>
      </c>
      <c r="BE150" s="2">
        <v>160</v>
      </c>
      <c r="BF150">
        <v>8.0755263310236582</v>
      </c>
      <c r="BG150">
        <v>0</v>
      </c>
      <c r="BH150">
        <v>1</v>
      </c>
      <c r="BI150">
        <v>0</v>
      </c>
      <c r="BJ150">
        <v>0</v>
      </c>
      <c r="BK150">
        <v>0</v>
      </c>
      <c r="BL150">
        <v>0</v>
      </c>
      <c r="BM150">
        <v>0</v>
      </c>
      <c r="BN150">
        <v>0</v>
      </c>
      <c r="BO150">
        <v>0</v>
      </c>
      <c r="BP150">
        <v>0</v>
      </c>
      <c r="BQ150">
        <v>0</v>
      </c>
      <c r="BR150">
        <v>0</v>
      </c>
      <c r="BS150">
        <v>0</v>
      </c>
      <c r="BT150">
        <v>6.1708178782384007</v>
      </c>
      <c r="BU150">
        <v>3</v>
      </c>
      <c r="CG150" s="2">
        <v>160</v>
      </c>
      <c r="CH150">
        <v>8.0755263310236582</v>
      </c>
      <c r="CI150">
        <v>0</v>
      </c>
      <c r="CJ150">
        <v>1</v>
      </c>
      <c r="CK150">
        <v>0</v>
      </c>
      <c r="CL150">
        <v>0</v>
      </c>
      <c r="CM150">
        <v>0</v>
      </c>
      <c r="CN150">
        <v>0</v>
      </c>
      <c r="CO150">
        <v>0</v>
      </c>
      <c r="CP150">
        <v>0</v>
      </c>
      <c r="CQ150">
        <v>0</v>
      </c>
      <c r="CR150">
        <v>0</v>
      </c>
      <c r="CS150">
        <v>8.696843435758673</v>
      </c>
      <c r="CT150">
        <v>6.8175639782297379</v>
      </c>
      <c r="CU150">
        <v>6.1708178782384007</v>
      </c>
      <c r="CV150">
        <v>3</v>
      </c>
    </row>
    <row r="151" spans="1:100" x14ac:dyDescent="0.2">
      <c r="A151" s="2">
        <v>161</v>
      </c>
      <c r="B151">
        <v>7.869817388026207</v>
      </c>
      <c r="C151">
        <v>0</v>
      </c>
      <c r="D151">
        <v>1</v>
      </c>
      <c r="E151">
        <v>0</v>
      </c>
      <c r="F151">
        <v>0</v>
      </c>
      <c r="G151">
        <v>0</v>
      </c>
      <c r="H151">
        <v>0</v>
      </c>
      <c r="I151">
        <v>0</v>
      </c>
      <c r="J151">
        <v>0</v>
      </c>
      <c r="K151">
        <v>0</v>
      </c>
      <c r="L151">
        <v>0</v>
      </c>
      <c r="M151">
        <v>0</v>
      </c>
      <c r="N151">
        <v>0</v>
      </c>
      <c r="O151">
        <v>0</v>
      </c>
      <c r="P151">
        <v>8.7278626256642493</v>
      </c>
      <c r="Q151">
        <v>4</v>
      </c>
      <c r="AC151" s="2">
        <v>161</v>
      </c>
      <c r="AD151">
        <v>7.869817388026207</v>
      </c>
      <c r="AE151">
        <v>0</v>
      </c>
      <c r="AF151">
        <v>1</v>
      </c>
      <c r="AG151">
        <v>0</v>
      </c>
      <c r="AH151">
        <v>0</v>
      </c>
      <c r="AI151">
        <v>0</v>
      </c>
      <c r="AJ151">
        <v>0</v>
      </c>
      <c r="AK151">
        <v>0</v>
      </c>
      <c r="AL151">
        <v>0</v>
      </c>
      <c r="AM151">
        <v>0</v>
      </c>
      <c r="AN151">
        <v>0</v>
      </c>
      <c r="AO151">
        <v>0</v>
      </c>
      <c r="AP151">
        <v>0</v>
      </c>
      <c r="AQ151">
        <v>0</v>
      </c>
      <c r="AR151">
        <v>6.8578361623690176</v>
      </c>
      <c r="AS151">
        <v>4</v>
      </c>
      <c r="BE151" s="2">
        <v>161</v>
      </c>
      <c r="BF151">
        <v>7.869817388026207</v>
      </c>
      <c r="BG151">
        <v>0</v>
      </c>
      <c r="BH151">
        <v>1</v>
      </c>
      <c r="BI151">
        <v>0</v>
      </c>
      <c r="BJ151">
        <v>0</v>
      </c>
      <c r="BK151">
        <v>0</v>
      </c>
      <c r="BL151">
        <v>0</v>
      </c>
      <c r="BM151">
        <v>0</v>
      </c>
      <c r="BN151">
        <v>0</v>
      </c>
      <c r="BO151">
        <v>0</v>
      </c>
      <c r="BP151">
        <v>0</v>
      </c>
      <c r="BQ151">
        <v>0</v>
      </c>
      <c r="BR151">
        <v>0</v>
      </c>
      <c r="BS151">
        <v>0</v>
      </c>
      <c r="BT151">
        <v>6.2152326315172406</v>
      </c>
      <c r="BU151">
        <v>4</v>
      </c>
      <c r="CG151" s="2">
        <v>161</v>
      </c>
      <c r="CH151">
        <v>7.869817388026207</v>
      </c>
      <c r="CI151">
        <v>0</v>
      </c>
      <c r="CJ151">
        <v>1</v>
      </c>
      <c r="CK151">
        <v>0</v>
      </c>
      <c r="CL151">
        <v>0</v>
      </c>
      <c r="CM151">
        <v>0</v>
      </c>
      <c r="CN151">
        <v>0</v>
      </c>
      <c r="CO151">
        <v>0</v>
      </c>
      <c r="CP151">
        <v>0</v>
      </c>
      <c r="CQ151">
        <v>0</v>
      </c>
      <c r="CR151">
        <v>0</v>
      </c>
      <c r="CS151">
        <v>8.7278626256642493</v>
      </c>
      <c r="CT151">
        <v>6.8578361623690176</v>
      </c>
      <c r="CU151">
        <v>6.2152326315172406</v>
      </c>
      <c r="CV151">
        <v>4</v>
      </c>
    </row>
    <row r="152" spans="1:100" x14ac:dyDescent="0.2">
      <c r="A152" s="2">
        <v>162</v>
      </c>
      <c r="B152">
        <v>7.9038003330402944</v>
      </c>
      <c r="C152">
        <v>0</v>
      </c>
      <c r="D152">
        <v>1</v>
      </c>
      <c r="E152">
        <v>0</v>
      </c>
      <c r="F152">
        <v>0</v>
      </c>
      <c r="G152">
        <v>0</v>
      </c>
      <c r="H152">
        <v>0</v>
      </c>
      <c r="I152">
        <v>0</v>
      </c>
      <c r="J152">
        <v>0</v>
      </c>
      <c r="K152">
        <v>0</v>
      </c>
      <c r="L152">
        <v>0</v>
      </c>
      <c r="M152">
        <v>0</v>
      </c>
      <c r="N152">
        <v>0</v>
      </c>
      <c r="O152">
        <v>0</v>
      </c>
      <c r="P152">
        <v>8.7637810274451748</v>
      </c>
      <c r="Q152">
        <v>5</v>
      </c>
      <c r="AC152" s="2">
        <v>162</v>
      </c>
      <c r="AD152">
        <v>7.9038003330402944</v>
      </c>
      <c r="AE152">
        <v>0</v>
      </c>
      <c r="AF152">
        <v>1</v>
      </c>
      <c r="AG152">
        <v>0</v>
      </c>
      <c r="AH152">
        <v>0</v>
      </c>
      <c r="AI152">
        <v>0</v>
      </c>
      <c r="AJ152">
        <v>0</v>
      </c>
      <c r="AK152">
        <v>0</v>
      </c>
      <c r="AL152">
        <v>0</v>
      </c>
      <c r="AM152">
        <v>0</v>
      </c>
      <c r="AN152">
        <v>0</v>
      </c>
      <c r="AO152">
        <v>0</v>
      </c>
      <c r="AP152">
        <v>0</v>
      </c>
      <c r="AQ152">
        <v>0</v>
      </c>
      <c r="AR152">
        <v>6.9009661511898974</v>
      </c>
      <c r="AS152">
        <v>5</v>
      </c>
      <c r="BE152" s="2">
        <v>162</v>
      </c>
      <c r="BF152">
        <v>7.9038003330402944</v>
      </c>
      <c r="BG152">
        <v>0</v>
      </c>
      <c r="BH152">
        <v>1</v>
      </c>
      <c r="BI152">
        <v>0</v>
      </c>
      <c r="BJ152">
        <v>0</v>
      </c>
      <c r="BK152">
        <v>0</v>
      </c>
      <c r="BL152">
        <v>0</v>
      </c>
      <c r="BM152">
        <v>0</v>
      </c>
      <c r="BN152">
        <v>0</v>
      </c>
      <c r="BO152">
        <v>0</v>
      </c>
      <c r="BP152">
        <v>0</v>
      </c>
      <c r="BQ152">
        <v>0</v>
      </c>
      <c r="BR152">
        <v>0</v>
      </c>
      <c r="BS152">
        <v>0</v>
      </c>
      <c r="BT152">
        <v>6.2598378634637264</v>
      </c>
      <c r="BU152">
        <v>5</v>
      </c>
      <c r="CG152" s="2">
        <v>162</v>
      </c>
      <c r="CH152">
        <v>7.9038003330402944</v>
      </c>
      <c r="CI152">
        <v>0</v>
      </c>
      <c r="CJ152">
        <v>1</v>
      </c>
      <c r="CK152">
        <v>0</v>
      </c>
      <c r="CL152">
        <v>0</v>
      </c>
      <c r="CM152">
        <v>0</v>
      </c>
      <c r="CN152">
        <v>0</v>
      </c>
      <c r="CO152">
        <v>0</v>
      </c>
      <c r="CP152">
        <v>0</v>
      </c>
      <c r="CQ152">
        <v>0</v>
      </c>
      <c r="CR152">
        <v>0</v>
      </c>
      <c r="CS152">
        <v>8.7637810274451748</v>
      </c>
      <c r="CT152">
        <v>6.9009661511898974</v>
      </c>
      <c r="CU152">
        <v>6.2598378634637264</v>
      </c>
      <c r="CV152">
        <v>5</v>
      </c>
    </row>
    <row r="153" spans="1:100" x14ac:dyDescent="0.2">
      <c r="A153" s="2">
        <v>163</v>
      </c>
      <c r="B153">
        <v>7.871492829605625</v>
      </c>
      <c r="C153">
        <v>0</v>
      </c>
      <c r="D153">
        <v>1</v>
      </c>
      <c r="E153">
        <v>0</v>
      </c>
      <c r="F153">
        <v>0</v>
      </c>
      <c r="G153">
        <v>0</v>
      </c>
      <c r="H153">
        <v>0</v>
      </c>
      <c r="I153">
        <v>0</v>
      </c>
      <c r="J153">
        <v>0</v>
      </c>
      <c r="K153">
        <v>0</v>
      </c>
      <c r="L153">
        <v>0</v>
      </c>
      <c r="M153">
        <v>0</v>
      </c>
      <c r="N153">
        <v>0</v>
      </c>
      <c r="O153">
        <v>0</v>
      </c>
      <c r="P153">
        <v>8.6342544808270283</v>
      </c>
      <c r="Q153">
        <v>6</v>
      </c>
      <c r="AC153" s="2">
        <v>163</v>
      </c>
      <c r="AD153">
        <v>7.871492829605625</v>
      </c>
      <c r="AE153">
        <v>0</v>
      </c>
      <c r="AF153">
        <v>1</v>
      </c>
      <c r="AG153">
        <v>0</v>
      </c>
      <c r="AH153">
        <v>0</v>
      </c>
      <c r="AI153">
        <v>0</v>
      </c>
      <c r="AJ153">
        <v>0</v>
      </c>
      <c r="AK153">
        <v>0</v>
      </c>
      <c r="AL153">
        <v>0</v>
      </c>
      <c r="AM153">
        <v>0</v>
      </c>
      <c r="AN153">
        <v>0</v>
      </c>
      <c r="AO153">
        <v>0</v>
      </c>
      <c r="AP153">
        <v>0</v>
      </c>
      <c r="AQ153">
        <v>0</v>
      </c>
      <c r="AR153">
        <v>6.6634537539862473</v>
      </c>
      <c r="AS153">
        <v>6</v>
      </c>
      <c r="BE153" s="2">
        <v>163</v>
      </c>
      <c r="BF153">
        <v>7.871492829605625</v>
      </c>
      <c r="BG153">
        <v>0</v>
      </c>
      <c r="BH153">
        <v>1</v>
      </c>
      <c r="BI153">
        <v>0</v>
      </c>
      <c r="BJ153">
        <v>0</v>
      </c>
      <c r="BK153">
        <v>0</v>
      </c>
      <c r="BL153">
        <v>0</v>
      </c>
      <c r="BM153">
        <v>0</v>
      </c>
      <c r="BN153">
        <v>0</v>
      </c>
      <c r="BO153">
        <v>0</v>
      </c>
      <c r="BP153">
        <v>0</v>
      </c>
      <c r="BQ153">
        <v>0</v>
      </c>
      <c r="BR153">
        <v>0</v>
      </c>
      <c r="BS153">
        <v>0</v>
      </c>
      <c r="BT153">
        <v>5.909216895073409</v>
      </c>
      <c r="BU153">
        <v>6</v>
      </c>
      <c r="CG153" s="2">
        <v>163</v>
      </c>
      <c r="CH153">
        <v>7.871492829605625</v>
      </c>
      <c r="CI153">
        <v>0</v>
      </c>
      <c r="CJ153">
        <v>1</v>
      </c>
      <c r="CK153">
        <v>0</v>
      </c>
      <c r="CL153">
        <v>0</v>
      </c>
      <c r="CM153">
        <v>0</v>
      </c>
      <c r="CN153">
        <v>0</v>
      </c>
      <c r="CO153">
        <v>0</v>
      </c>
      <c r="CP153">
        <v>0</v>
      </c>
      <c r="CQ153">
        <v>0</v>
      </c>
      <c r="CR153">
        <v>0</v>
      </c>
      <c r="CS153">
        <v>8.6342544808270283</v>
      </c>
      <c r="CT153">
        <v>6.6634537539862473</v>
      </c>
      <c r="CU153">
        <v>5.909216895073409</v>
      </c>
      <c r="CV153">
        <v>6</v>
      </c>
    </row>
    <row r="154" spans="1:100" x14ac:dyDescent="0.2">
      <c r="A154" s="2">
        <v>164</v>
      </c>
      <c r="B154">
        <v>7.9385389344809445</v>
      </c>
      <c r="C154">
        <v>0</v>
      </c>
      <c r="D154">
        <v>1</v>
      </c>
      <c r="E154">
        <v>0</v>
      </c>
      <c r="F154">
        <v>0</v>
      </c>
      <c r="G154">
        <v>0</v>
      </c>
      <c r="H154">
        <v>0</v>
      </c>
      <c r="I154">
        <v>0</v>
      </c>
      <c r="J154">
        <v>0</v>
      </c>
      <c r="K154">
        <v>0</v>
      </c>
      <c r="L154">
        <v>0</v>
      </c>
      <c r="M154">
        <v>0</v>
      </c>
      <c r="N154">
        <v>0</v>
      </c>
      <c r="O154">
        <v>0</v>
      </c>
      <c r="P154">
        <v>8.5425703837875631</v>
      </c>
      <c r="Q154">
        <v>7</v>
      </c>
      <c r="AC154" s="2">
        <v>164</v>
      </c>
      <c r="AD154">
        <v>7.9385389344809445</v>
      </c>
      <c r="AE154">
        <v>0</v>
      </c>
      <c r="AF154">
        <v>1</v>
      </c>
      <c r="AG154">
        <v>0</v>
      </c>
      <c r="AH154">
        <v>0</v>
      </c>
      <c r="AI154">
        <v>0</v>
      </c>
      <c r="AJ154">
        <v>0</v>
      </c>
      <c r="AK154">
        <v>0</v>
      </c>
      <c r="AL154">
        <v>0</v>
      </c>
      <c r="AM154">
        <v>0</v>
      </c>
      <c r="AN154">
        <v>0</v>
      </c>
      <c r="AO154">
        <v>0</v>
      </c>
      <c r="AP154">
        <v>0</v>
      </c>
      <c r="AQ154">
        <v>0</v>
      </c>
      <c r="AR154">
        <v>6.5381731454192726</v>
      </c>
      <c r="AS154">
        <v>7</v>
      </c>
      <c r="BE154" s="2">
        <v>164</v>
      </c>
      <c r="BF154">
        <v>7.9385389344809445</v>
      </c>
      <c r="BG154">
        <v>0</v>
      </c>
      <c r="BH154">
        <v>1</v>
      </c>
      <c r="BI154">
        <v>0</v>
      </c>
      <c r="BJ154">
        <v>0</v>
      </c>
      <c r="BK154">
        <v>0</v>
      </c>
      <c r="BL154">
        <v>0</v>
      </c>
      <c r="BM154">
        <v>0</v>
      </c>
      <c r="BN154">
        <v>0</v>
      </c>
      <c r="BO154">
        <v>0</v>
      </c>
      <c r="BP154">
        <v>0</v>
      </c>
      <c r="BQ154">
        <v>0</v>
      </c>
      <c r="BR154">
        <v>0</v>
      </c>
      <c r="BS154">
        <v>0</v>
      </c>
      <c r="BT154">
        <v>5.7303193936486965</v>
      </c>
      <c r="BU154">
        <v>7</v>
      </c>
      <c r="CG154" s="2">
        <v>164</v>
      </c>
      <c r="CH154">
        <v>7.9385389344809445</v>
      </c>
      <c r="CI154">
        <v>0</v>
      </c>
      <c r="CJ154">
        <v>1</v>
      </c>
      <c r="CK154">
        <v>0</v>
      </c>
      <c r="CL154">
        <v>0</v>
      </c>
      <c r="CM154">
        <v>0</v>
      </c>
      <c r="CN154">
        <v>0</v>
      </c>
      <c r="CO154">
        <v>0</v>
      </c>
      <c r="CP154">
        <v>0</v>
      </c>
      <c r="CQ154">
        <v>0</v>
      </c>
      <c r="CR154">
        <v>0</v>
      </c>
      <c r="CS154">
        <v>8.5425703837875631</v>
      </c>
      <c r="CT154">
        <v>6.5381731454192726</v>
      </c>
      <c r="CU154">
        <v>5.7303193936486965</v>
      </c>
      <c r="CV154">
        <v>7</v>
      </c>
    </row>
    <row r="155" spans="1:100" x14ac:dyDescent="0.2">
      <c r="A155" s="2">
        <v>165</v>
      </c>
      <c r="B155">
        <v>7.8272750096170789</v>
      </c>
      <c r="C155">
        <v>0</v>
      </c>
      <c r="D155">
        <v>1</v>
      </c>
      <c r="E155">
        <v>0</v>
      </c>
      <c r="F155">
        <v>0</v>
      </c>
      <c r="G155">
        <v>0</v>
      </c>
      <c r="H155">
        <v>0</v>
      </c>
      <c r="I155">
        <v>0</v>
      </c>
      <c r="J155">
        <v>0</v>
      </c>
      <c r="K155">
        <v>0</v>
      </c>
      <c r="L155">
        <v>0</v>
      </c>
      <c r="M155">
        <v>0</v>
      </c>
      <c r="N155">
        <v>0</v>
      </c>
      <c r="O155">
        <v>0</v>
      </c>
      <c r="P155">
        <v>8.4842734680733063</v>
      </c>
      <c r="Q155">
        <v>8</v>
      </c>
      <c r="AC155" s="2">
        <v>165</v>
      </c>
      <c r="AD155">
        <v>7.8272750096170789</v>
      </c>
      <c r="AE155">
        <v>0</v>
      </c>
      <c r="AF155">
        <v>1</v>
      </c>
      <c r="AG155">
        <v>0</v>
      </c>
      <c r="AH155">
        <v>0</v>
      </c>
      <c r="AI155">
        <v>0</v>
      </c>
      <c r="AJ155">
        <v>0</v>
      </c>
      <c r="AK155">
        <v>0</v>
      </c>
      <c r="AL155">
        <v>0</v>
      </c>
      <c r="AM155">
        <v>0</v>
      </c>
      <c r="AN155">
        <v>0</v>
      </c>
      <c r="AO155">
        <v>0</v>
      </c>
      <c r="AP155">
        <v>0</v>
      </c>
      <c r="AQ155">
        <v>0</v>
      </c>
      <c r="AR155">
        <v>6.4896756115541541</v>
      </c>
      <c r="AS155">
        <v>8</v>
      </c>
      <c r="BE155" s="2">
        <v>165</v>
      </c>
      <c r="BF155">
        <v>7.8272750096170789</v>
      </c>
      <c r="BG155">
        <v>0</v>
      </c>
      <c r="BH155">
        <v>1</v>
      </c>
      <c r="BI155">
        <v>0</v>
      </c>
      <c r="BJ155">
        <v>0</v>
      </c>
      <c r="BK155">
        <v>0</v>
      </c>
      <c r="BL155">
        <v>0</v>
      </c>
      <c r="BM155">
        <v>0</v>
      </c>
      <c r="BN155">
        <v>0</v>
      </c>
      <c r="BO155">
        <v>0</v>
      </c>
      <c r="BP155">
        <v>0</v>
      </c>
      <c r="BQ155">
        <v>0</v>
      </c>
      <c r="BR155">
        <v>0</v>
      </c>
      <c r="BS155">
        <v>0</v>
      </c>
      <c r="BT155">
        <v>5.7723041826355876</v>
      </c>
      <c r="BU155">
        <v>8</v>
      </c>
      <c r="CG155" s="2">
        <v>165</v>
      </c>
      <c r="CH155">
        <v>7.8272750096170789</v>
      </c>
      <c r="CI155">
        <v>0</v>
      </c>
      <c r="CJ155">
        <v>1</v>
      </c>
      <c r="CK155">
        <v>0</v>
      </c>
      <c r="CL155">
        <v>0</v>
      </c>
      <c r="CM155">
        <v>0</v>
      </c>
      <c r="CN155">
        <v>0</v>
      </c>
      <c r="CO155">
        <v>0</v>
      </c>
      <c r="CP155">
        <v>0</v>
      </c>
      <c r="CQ155">
        <v>0</v>
      </c>
      <c r="CR155">
        <v>0</v>
      </c>
      <c r="CS155">
        <v>8.4842734680733063</v>
      </c>
      <c r="CT155">
        <v>6.4896756115541541</v>
      </c>
      <c r="CU155">
        <v>5.7723041826355876</v>
      </c>
      <c r="CV155">
        <v>8</v>
      </c>
    </row>
    <row r="156" spans="1:100" x14ac:dyDescent="0.2">
      <c r="A156" s="2">
        <v>166</v>
      </c>
      <c r="B156">
        <v>7.8959853236435213</v>
      </c>
      <c r="C156">
        <v>0</v>
      </c>
      <c r="D156">
        <v>1</v>
      </c>
      <c r="E156">
        <v>0</v>
      </c>
      <c r="F156">
        <v>0</v>
      </c>
      <c r="G156">
        <v>0</v>
      </c>
      <c r="H156">
        <v>0</v>
      </c>
      <c r="I156">
        <v>0</v>
      </c>
      <c r="J156">
        <v>0</v>
      </c>
      <c r="K156">
        <v>0</v>
      </c>
      <c r="L156">
        <v>0</v>
      </c>
      <c r="M156">
        <v>0</v>
      </c>
      <c r="N156">
        <v>0</v>
      </c>
      <c r="O156">
        <v>0</v>
      </c>
      <c r="P156">
        <v>8.4535649291043153</v>
      </c>
      <c r="Q156">
        <v>9</v>
      </c>
      <c r="AC156" s="2">
        <v>166</v>
      </c>
      <c r="AD156">
        <v>7.8959853236435213</v>
      </c>
      <c r="AE156">
        <v>0</v>
      </c>
      <c r="AF156">
        <v>1</v>
      </c>
      <c r="AG156">
        <v>0</v>
      </c>
      <c r="AH156">
        <v>0</v>
      </c>
      <c r="AI156">
        <v>0</v>
      </c>
      <c r="AJ156">
        <v>0</v>
      </c>
      <c r="AK156">
        <v>0</v>
      </c>
      <c r="AL156">
        <v>0</v>
      </c>
      <c r="AM156">
        <v>0</v>
      </c>
      <c r="AN156">
        <v>0</v>
      </c>
      <c r="AO156">
        <v>0</v>
      </c>
      <c r="AP156">
        <v>0</v>
      </c>
      <c r="AQ156">
        <v>0</v>
      </c>
      <c r="AR156">
        <v>6.4861976207918079</v>
      </c>
      <c r="AS156">
        <v>9</v>
      </c>
      <c r="BE156" s="2">
        <v>166</v>
      </c>
      <c r="BF156">
        <v>7.8959853236435213</v>
      </c>
      <c r="BG156">
        <v>0</v>
      </c>
      <c r="BH156">
        <v>1</v>
      </c>
      <c r="BI156">
        <v>0</v>
      </c>
      <c r="BJ156">
        <v>0</v>
      </c>
      <c r="BK156">
        <v>0</v>
      </c>
      <c r="BL156">
        <v>0</v>
      </c>
      <c r="BM156">
        <v>0</v>
      </c>
      <c r="BN156">
        <v>0</v>
      </c>
      <c r="BO156">
        <v>0</v>
      </c>
      <c r="BP156">
        <v>0</v>
      </c>
      <c r="BQ156">
        <v>0</v>
      </c>
      <c r="BR156">
        <v>0</v>
      </c>
      <c r="BS156">
        <v>0</v>
      </c>
      <c r="BT156">
        <v>5.8145696937914746</v>
      </c>
      <c r="BU156">
        <v>9</v>
      </c>
      <c r="CG156" s="2">
        <v>166</v>
      </c>
      <c r="CH156">
        <v>7.8959853236435213</v>
      </c>
      <c r="CI156">
        <v>0</v>
      </c>
      <c r="CJ156">
        <v>1</v>
      </c>
      <c r="CK156">
        <v>0</v>
      </c>
      <c r="CL156">
        <v>0</v>
      </c>
      <c r="CM156">
        <v>0</v>
      </c>
      <c r="CN156">
        <v>0</v>
      </c>
      <c r="CO156">
        <v>0</v>
      </c>
      <c r="CP156">
        <v>0</v>
      </c>
      <c r="CQ156">
        <v>0</v>
      </c>
      <c r="CR156">
        <v>0</v>
      </c>
      <c r="CS156">
        <v>8.4535649291043153</v>
      </c>
      <c r="CT156">
        <v>6.4861976207918079</v>
      </c>
      <c r="CU156">
        <v>5.8145696937914746</v>
      </c>
      <c r="CV156">
        <v>9</v>
      </c>
    </row>
    <row r="157" spans="1:100" x14ac:dyDescent="0.2">
      <c r="A157" s="2">
        <v>167</v>
      </c>
      <c r="B157">
        <v>7.9049743467781317</v>
      </c>
      <c r="C157">
        <v>0</v>
      </c>
      <c r="D157">
        <v>1</v>
      </c>
      <c r="E157">
        <v>0</v>
      </c>
      <c r="F157">
        <v>0</v>
      </c>
      <c r="G157">
        <v>0</v>
      </c>
      <c r="H157">
        <v>0</v>
      </c>
      <c r="I157">
        <v>0</v>
      </c>
      <c r="J157">
        <v>0</v>
      </c>
      <c r="K157">
        <v>0</v>
      </c>
      <c r="L157">
        <v>0</v>
      </c>
      <c r="M157">
        <v>0</v>
      </c>
      <c r="N157">
        <v>0</v>
      </c>
      <c r="O157">
        <v>0</v>
      </c>
      <c r="P157">
        <v>8.4444476565647228</v>
      </c>
      <c r="Q157">
        <v>10</v>
      </c>
      <c r="AC157" s="2">
        <v>167</v>
      </c>
      <c r="AD157">
        <v>7.9049743467781317</v>
      </c>
      <c r="AE157">
        <v>0</v>
      </c>
      <c r="AF157">
        <v>1</v>
      </c>
      <c r="AG157">
        <v>0</v>
      </c>
      <c r="AH157">
        <v>0</v>
      </c>
      <c r="AI157">
        <v>0</v>
      </c>
      <c r="AJ157">
        <v>0</v>
      </c>
      <c r="AK157">
        <v>0</v>
      </c>
      <c r="AL157">
        <v>0</v>
      </c>
      <c r="AM157">
        <v>0</v>
      </c>
      <c r="AN157">
        <v>0</v>
      </c>
      <c r="AO157">
        <v>0</v>
      </c>
      <c r="AP157">
        <v>0</v>
      </c>
      <c r="AQ157">
        <v>0</v>
      </c>
      <c r="AR157">
        <v>6.50676400941623</v>
      </c>
      <c r="AS157">
        <v>10</v>
      </c>
      <c r="BE157" s="2">
        <v>167</v>
      </c>
      <c r="BF157">
        <v>7.9049743467781317</v>
      </c>
      <c r="BG157">
        <v>0</v>
      </c>
      <c r="BH157">
        <v>1</v>
      </c>
      <c r="BI157">
        <v>0</v>
      </c>
      <c r="BJ157">
        <v>0</v>
      </c>
      <c r="BK157">
        <v>0</v>
      </c>
      <c r="BL157">
        <v>0</v>
      </c>
      <c r="BM157">
        <v>0</v>
      </c>
      <c r="BN157">
        <v>0</v>
      </c>
      <c r="BO157">
        <v>0</v>
      </c>
      <c r="BP157">
        <v>0</v>
      </c>
      <c r="BQ157">
        <v>0</v>
      </c>
      <c r="BR157">
        <v>0</v>
      </c>
      <c r="BS157">
        <v>0</v>
      </c>
      <c r="BT157">
        <v>5.8571060723812201</v>
      </c>
      <c r="BU157">
        <v>10</v>
      </c>
      <c r="CG157" s="2">
        <v>167</v>
      </c>
      <c r="CH157">
        <v>7.9049743467781317</v>
      </c>
      <c r="CI157">
        <v>0</v>
      </c>
      <c r="CJ157">
        <v>1</v>
      </c>
      <c r="CK157">
        <v>0</v>
      </c>
      <c r="CL157">
        <v>0</v>
      </c>
      <c r="CM157">
        <v>0</v>
      </c>
      <c r="CN157">
        <v>0</v>
      </c>
      <c r="CO157">
        <v>0</v>
      </c>
      <c r="CP157">
        <v>0</v>
      </c>
      <c r="CQ157">
        <v>0</v>
      </c>
      <c r="CR157">
        <v>0</v>
      </c>
      <c r="CS157">
        <v>8.4444476565647228</v>
      </c>
      <c r="CT157">
        <v>6.50676400941623</v>
      </c>
      <c r="CU157">
        <v>5.8571060723812201</v>
      </c>
      <c r="CV157">
        <v>10</v>
      </c>
    </row>
    <row r="158" spans="1:100" x14ac:dyDescent="0.2">
      <c r="A158" s="2">
        <v>168</v>
      </c>
      <c r="B158">
        <v>7.9252477872635945</v>
      </c>
      <c r="C158">
        <v>0</v>
      </c>
      <c r="D158">
        <v>1</v>
      </c>
      <c r="E158">
        <v>0</v>
      </c>
      <c r="F158">
        <v>0</v>
      </c>
      <c r="G158">
        <v>0</v>
      </c>
      <c r="H158">
        <v>0</v>
      </c>
      <c r="I158">
        <v>0</v>
      </c>
      <c r="J158">
        <v>0</v>
      </c>
      <c r="K158">
        <v>0</v>
      </c>
      <c r="L158">
        <v>0</v>
      </c>
      <c r="M158">
        <v>0</v>
      </c>
      <c r="N158">
        <v>0</v>
      </c>
      <c r="O158">
        <v>0</v>
      </c>
      <c r="P158">
        <v>8.451525209395955</v>
      </c>
      <c r="Q158">
        <v>11</v>
      </c>
      <c r="AC158" s="2">
        <v>168</v>
      </c>
      <c r="AD158">
        <v>7.9252477872635945</v>
      </c>
      <c r="AE158">
        <v>0</v>
      </c>
      <c r="AF158">
        <v>1</v>
      </c>
      <c r="AG158">
        <v>0</v>
      </c>
      <c r="AH158">
        <v>0</v>
      </c>
      <c r="AI158">
        <v>0</v>
      </c>
      <c r="AJ158">
        <v>0</v>
      </c>
      <c r="AK158">
        <v>0</v>
      </c>
      <c r="AL158">
        <v>0</v>
      </c>
      <c r="AM158">
        <v>0</v>
      </c>
      <c r="AN158">
        <v>0</v>
      </c>
      <c r="AO158">
        <v>0</v>
      </c>
      <c r="AP158">
        <v>0</v>
      </c>
      <c r="AQ158">
        <v>0</v>
      </c>
      <c r="AR158">
        <v>6.5395643689540695</v>
      </c>
      <c r="AS158">
        <v>11</v>
      </c>
      <c r="BE158" s="2">
        <v>168</v>
      </c>
      <c r="BF158">
        <v>7.9252477872635945</v>
      </c>
      <c r="BG158">
        <v>0</v>
      </c>
      <c r="BH158">
        <v>1</v>
      </c>
      <c r="BI158">
        <v>0</v>
      </c>
      <c r="BJ158">
        <v>0</v>
      </c>
      <c r="BK158">
        <v>0</v>
      </c>
      <c r="BL158">
        <v>0</v>
      </c>
      <c r="BM158">
        <v>0</v>
      </c>
      <c r="BN158">
        <v>0</v>
      </c>
      <c r="BO158">
        <v>0</v>
      </c>
      <c r="BP158">
        <v>0</v>
      </c>
      <c r="BQ158">
        <v>0</v>
      </c>
      <c r="BR158">
        <v>0</v>
      </c>
      <c r="BS158">
        <v>0</v>
      </c>
      <c r="BT158">
        <v>5.8999036680441357</v>
      </c>
      <c r="BU158">
        <v>11</v>
      </c>
      <c r="CG158" s="2">
        <v>168</v>
      </c>
      <c r="CH158">
        <v>7.9252477872635945</v>
      </c>
      <c r="CI158">
        <v>0</v>
      </c>
      <c r="CJ158">
        <v>1</v>
      </c>
      <c r="CK158">
        <v>0</v>
      </c>
      <c r="CL158">
        <v>0</v>
      </c>
      <c r="CM158">
        <v>0</v>
      </c>
      <c r="CN158">
        <v>0</v>
      </c>
      <c r="CO158">
        <v>0</v>
      </c>
      <c r="CP158">
        <v>0</v>
      </c>
      <c r="CQ158">
        <v>0</v>
      </c>
      <c r="CR158">
        <v>0</v>
      </c>
      <c r="CS158">
        <v>8.451525209395955</v>
      </c>
      <c r="CT158">
        <v>6.5395643689540695</v>
      </c>
      <c r="CU158">
        <v>5.8999036680441357</v>
      </c>
      <c r="CV158">
        <v>11</v>
      </c>
    </row>
    <row r="159" spans="1:100" x14ac:dyDescent="0.2">
      <c r="A159" s="2">
        <v>169</v>
      </c>
      <c r="B159">
        <v>7.892267537009614</v>
      </c>
      <c r="C159">
        <v>0</v>
      </c>
      <c r="D159">
        <v>1</v>
      </c>
      <c r="E159">
        <v>0</v>
      </c>
      <c r="F159">
        <v>0</v>
      </c>
      <c r="G159">
        <v>0</v>
      </c>
      <c r="H159">
        <v>0</v>
      </c>
      <c r="I159">
        <v>0</v>
      </c>
      <c r="J159">
        <v>0</v>
      </c>
      <c r="K159">
        <v>0</v>
      </c>
      <c r="L159">
        <v>0</v>
      </c>
      <c r="M159">
        <v>0</v>
      </c>
      <c r="N159">
        <v>0</v>
      </c>
      <c r="O159">
        <v>0</v>
      </c>
      <c r="P159">
        <v>8.4703728223291925</v>
      </c>
      <c r="Q159">
        <v>12</v>
      </c>
      <c r="AC159" s="2">
        <v>169</v>
      </c>
      <c r="AD159">
        <v>7.892267537009614</v>
      </c>
      <c r="AE159">
        <v>0</v>
      </c>
      <c r="AF159">
        <v>1</v>
      </c>
      <c r="AG159">
        <v>0</v>
      </c>
      <c r="AH159">
        <v>0</v>
      </c>
      <c r="AI159">
        <v>0</v>
      </c>
      <c r="AJ159">
        <v>0</v>
      </c>
      <c r="AK159">
        <v>0</v>
      </c>
      <c r="AL159">
        <v>0</v>
      </c>
      <c r="AM159">
        <v>0</v>
      </c>
      <c r="AN159">
        <v>0</v>
      </c>
      <c r="AO159">
        <v>0</v>
      </c>
      <c r="AP159">
        <v>0</v>
      </c>
      <c r="AQ159">
        <v>0</v>
      </c>
      <c r="AR159">
        <v>6.5784711659827506</v>
      </c>
      <c r="AS159">
        <v>12</v>
      </c>
      <c r="BE159" s="2">
        <v>169</v>
      </c>
      <c r="BF159">
        <v>7.892267537009614</v>
      </c>
      <c r="BG159">
        <v>0</v>
      </c>
      <c r="BH159">
        <v>1</v>
      </c>
      <c r="BI159">
        <v>0</v>
      </c>
      <c r="BJ159">
        <v>0</v>
      </c>
      <c r="BK159">
        <v>0</v>
      </c>
      <c r="BL159">
        <v>0</v>
      </c>
      <c r="BM159">
        <v>0</v>
      </c>
      <c r="BN159">
        <v>0</v>
      </c>
      <c r="BO159">
        <v>0</v>
      </c>
      <c r="BP159">
        <v>0</v>
      </c>
      <c r="BQ159">
        <v>0</v>
      </c>
      <c r="BR159">
        <v>0</v>
      </c>
      <c r="BS159">
        <v>0</v>
      </c>
      <c r="BT159">
        <v>5.9429530426398598</v>
      </c>
      <c r="BU159">
        <v>12</v>
      </c>
      <c r="CG159" s="2">
        <v>169</v>
      </c>
      <c r="CH159">
        <v>7.892267537009614</v>
      </c>
      <c r="CI159">
        <v>0</v>
      </c>
      <c r="CJ159">
        <v>1</v>
      </c>
      <c r="CK159">
        <v>0</v>
      </c>
      <c r="CL159">
        <v>0</v>
      </c>
      <c r="CM159">
        <v>0</v>
      </c>
      <c r="CN159">
        <v>0</v>
      </c>
      <c r="CO159">
        <v>0</v>
      </c>
      <c r="CP159">
        <v>0</v>
      </c>
      <c r="CQ159">
        <v>0</v>
      </c>
      <c r="CR159">
        <v>0</v>
      </c>
      <c r="CS159">
        <v>8.4703728223291925</v>
      </c>
      <c r="CT159">
        <v>6.5784711659827506</v>
      </c>
      <c r="CU159">
        <v>5.9429530426398598</v>
      </c>
      <c r="CV159">
        <v>12</v>
      </c>
    </row>
    <row r="160" spans="1:100" x14ac:dyDescent="0.2">
      <c r="A160" s="2">
        <v>170</v>
      </c>
      <c r="B160">
        <v>7.7953370938700868</v>
      </c>
      <c r="C160">
        <v>0</v>
      </c>
      <c r="D160">
        <v>1</v>
      </c>
      <c r="E160">
        <v>0</v>
      </c>
      <c r="F160">
        <v>0</v>
      </c>
      <c r="G160">
        <v>0</v>
      </c>
      <c r="H160">
        <v>0</v>
      </c>
      <c r="I160">
        <v>0</v>
      </c>
      <c r="J160">
        <v>0</v>
      </c>
      <c r="K160">
        <v>0</v>
      </c>
      <c r="L160">
        <v>0</v>
      </c>
      <c r="M160">
        <v>0</v>
      </c>
      <c r="N160">
        <v>0</v>
      </c>
      <c r="O160">
        <v>0</v>
      </c>
      <c r="P160">
        <v>8.4975867279998116</v>
      </c>
      <c r="Q160">
        <v>13</v>
      </c>
      <c r="AC160" s="2">
        <v>170</v>
      </c>
      <c r="AD160">
        <v>7.7953370938700868</v>
      </c>
      <c r="AE160">
        <v>0</v>
      </c>
      <c r="AF160">
        <v>1</v>
      </c>
      <c r="AG160">
        <v>0</v>
      </c>
      <c r="AH160">
        <v>0</v>
      </c>
      <c r="AI160">
        <v>0</v>
      </c>
      <c r="AJ160">
        <v>0</v>
      </c>
      <c r="AK160">
        <v>0</v>
      </c>
      <c r="AL160">
        <v>0</v>
      </c>
      <c r="AM160">
        <v>0</v>
      </c>
      <c r="AN160">
        <v>0</v>
      </c>
      <c r="AO160">
        <v>0</v>
      </c>
      <c r="AP160">
        <v>0</v>
      </c>
      <c r="AQ160">
        <v>0</v>
      </c>
      <c r="AR160">
        <v>6.620431464036435</v>
      </c>
      <c r="AS160">
        <v>13</v>
      </c>
      <c r="BE160" s="2">
        <v>170</v>
      </c>
      <c r="BF160">
        <v>7.7953370938700868</v>
      </c>
      <c r="BG160">
        <v>0</v>
      </c>
      <c r="BH160">
        <v>1</v>
      </c>
      <c r="BI160">
        <v>0</v>
      </c>
      <c r="BJ160">
        <v>0</v>
      </c>
      <c r="BK160">
        <v>0</v>
      </c>
      <c r="BL160">
        <v>0</v>
      </c>
      <c r="BM160">
        <v>0</v>
      </c>
      <c r="BN160">
        <v>0</v>
      </c>
      <c r="BO160">
        <v>0</v>
      </c>
      <c r="BP160">
        <v>0</v>
      </c>
      <c r="BQ160">
        <v>0</v>
      </c>
      <c r="BR160">
        <v>0</v>
      </c>
      <c r="BS160">
        <v>0</v>
      </c>
      <c r="BT160">
        <v>5.9862449768412089</v>
      </c>
      <c r="BU160">
        <v>13</v>
      </c>
      <c r="CG160" s="2">
        <v>170</v>
      </c>
      <c r="CH160">
        <v>7.7953370938700868</v>
      </c>
      <c r="CI160">
        <v>0</v>
      </c>
      <c r="CJ160">
        <v>1</v>
      </c>
      <c r="CK160">
        <v>0</v>
      </c>
      <c r="CL160">
        <v>0</v>
      </c>
      <c r="CM160">
        <v>0</v>
      </c>
      <c r="CN160">
        <v>0</v>
      </c>
      <c r="CO160">
        <v>0</v>
      </c>
      <c r="CP160">
        <v>0</v>
      </c>
      <c r="CQ160">
        <v>0</v>
      </c>
      <c r="CR160">
        <v>0</v>
      </c>
      <c r="CS160">
        <v>8.4975867279998116</v>
      </c>
      <c r="CT160">
        <v>6.620431464036435</v>
      </c>
      <c r="CU160">
        <v>5.9862449768412089</v>
      </c>
      <c r="CV160">
        <v>13</v>
      </c>
    </row>
    <row r="161" spans="1:100" x14ac:dyDescent="0.2">
      <c r="A161" s="2">
        <v>171</v>
      </c>
      <c r="B161">
        <v>7.9887917030756963</v>
      </c>
      <c r="C161">
        <v>0</v>
      </c>
      <c r="D161">
        <v>1</v>
      </c>
      <c r="E161">
        <v>0</v>
      </c>
      <c r="F161">
        <v>0</v>
      </c>
      <c r="G161">
        <v>0</v>
      </c>
      <c r="H161">
        <v>0</v>
      </c>
      <c r="I161">
        <v>0</v>
      </c>
      <c r="J161">
        <v>0</v>
      </c>
      <c r="K161">
        <v>0</v>
      </c>
      <c r="L161">
        <v>0</v>
      </c>
      <c r="M161">
        <v>0</v>
      </c>
      <c r="N161">
        <v>0</v>
      </c>
      <c r="O161">
        <v>0</v>
      </c>
      <c r="P161">
        <v>8.5191131153634601</v>
      </c>
      <c r="Q161">
        <v>14</v>
      </c>
      <c r="AC161" s="2">
        <v>171</v>
      </c>
      <c r="AD161">
        <v>7.9887917030756963</v>
      </c>
      <c r="AE161">
        <v>0</v>
      </c>
      <c r="AF161">
        <v>1</v>
      </c>
      <c r="AG161">
        <v>0</v>
      </c>
      <c r="AH161">
        <v>0</v>
      </c>
      <c r="AI161">
        <v>0</v>
      </c>
      <c r="AJ161">
        <v>0</v>
      </c>
      <c r="AK161">
        <v>0</v>
      </c>
      <c r="AL161">
        <v>0</v>
      </c>
      <c r="AM161">
        <v>0</v>
      </c>
      <c r="AN161">
        <v>0</v>
      </c>
      <c r="AO161">
        <v>0</v>
      </c>
      <c r="AP161">
        <v>0</v>
      </c>
      <c r="AQ161">
        <v>0</v>
      </c>
      <c r="AR161">
        <v>6.6454492039333255</v>
      </c>
      <c r="AS161">
        <v>14</v>
      </c>
      <c r="BE161" s="2">
        <v>171</v>
      </c>
      <c r="BF161">
        <v>7.9887917030756963</v>
      </c>
      <c r="BG161">
        <v>0</v>
      </c>
      <c r="BH161">
        <v>1</v>
      </c>
      <c r="BI161">
        <v>0</v>
      </c>
      <c r="BJ161">
        <v>0</v>
      </c>
      <c r="BK161">
        <v>0</v>
      </c>
      <c r="BL161">
        <v>0</v>
      </c>
      <c r="BM161">
        <v>0</v>
      </c>
      <c r="BN161">
        <v>0</v>
      </c>
      <c r="BO161">
        <v>0</v>
      </c>
      <c r="BP161">
        <v>0</v>
      </c>
      <c r="BQ161">
        <v>0</v>
      </c>
      <c r="BR161">
        <v>0</v>
      </c>
      <c r="BS161">
        <v>0</v>
      </c>
      <c r="BT161">
        <v>6.0052758014772678</v>
      </c>
      <c r="BU161">
        <v>14</v>
      </c>
      <c r="CG161" s="2">
        <v>171</v>
      </c>
      <c r="CH161">
        <v>7.9887917030756963</v>
      </c>
      <c r="CI161">
        <v>0</v>
      </c>
      <c r="CJ161">
        <v>1</v>
      </c>
      <c r="CK161">
        <v>0</v>
      </c>
      <c r="CL161">
        <v>0</v>
      </c>
      <c r="CM161">
        <v>0</v>
      </c>
      <c r="CN161">
        <v>0</v>
      </c>
      <c r="CO161">
        <v>0</v>
      </c>
      <c r="CP161">
        <v>0</v>
      </c>
      <c r="CQ161">
        <v>0</v>
      </c>
      <c r="CR161">
        <v>0</v>
      </c>
      <c r="CS161">
        <v>8.5191131153634601</v>
      </c>
      <c r="CT161">
        <v>6.6454492039333255</v>
      </c>
      <c r="CU161">
        <v>6.0052758014772678</v>
      </c>
      <c r="CV161">
        <v>14</v>
      </c>
    </row>
    <row r="162" spans="1:100" x14ac:dyDescent="0.2">
      <c r="A162" s="2">
        <v>172</v>
      </c>
      <c r="B162">
        <v>7.9481683731548447</v>
      </c>
      <c r="C162">
        <v>0</v>
      </c>
      <c r="D162">
        <v>1</v>
      </c>
      <c r="E162">
        <v>0</v>
      </c>
      <c r="F162">
        <v>0</v>
      </c>
      <c r="G162">
        <v>0</v>
      </c>
      <c r="H162">
        <v>0</v>
      </c>
      <c r="I162">
        <v>0</v>
      </c>
      <c r="J162">
        <v>0</v>
      </c>
      <c r="K162">
        <v>0</v>
      </c>
      <c r="L162">
        <v>0</v>
      </c>
      <c r="M162">
        <v>0</v>
      </c>
      <c r="N162">
        <v>0</v>
      </c>
      <c r="O162">
        <v>0</v>
      </c>
      <c r="P162">
        <v>8.5367960347859508</v>
      </c>
      <c r="Q162">
        <v>15</v>
      </c>
      <c r="AC162" s="2">
        <v>172</v>
      </c>
      <c r="AD162">
        <v>7.9481683731548447</v>
      </c>
      <c r="AE162">
        <v>0</v>
      </c>
      <c r="AF162">
        <v>1</v>
      </c>
      <c r="AG162">
        <v>0</v>
      </c>
      <c r="AH162">
        <v>0</v>
      </c>
      <c r="AI162">
        <v>0</v>
      </c>
      <c r="AJ162">
        <v>0</v>
      </c>
      <c r="AK162">
        <v>0</v>
      </c>
      <c r="AL162">
        <v>0</v>
      </c>
      <c r="AM162">
        <v>0</v>
      </c>
      <c r="AN162">
        <v>0</v>
      </c>
      <c r="AO162">
        <v>0</v>
      </c>
      <c r="AP162">
        <v>0</v>
      </c>
      <c r="AQ162">
        <v>0</v>
      </c>
      <c r="AR162">
        <v>6.6623744987751863</v>
      </c>
      <c r="AS162">
        <v>15</v>
      </c>
      <c r="BE162" s="2">
        <v>172</v>
      </c>
      <c r="BF162">
        <v>7.9481683731548447</v>
      </c>
      <c r="BG162">
        <v>0</v>
      </c>
      <c r="BH162">
        <v>1</v>
      </c>
      <c r="BI162">
        <v>0</v>
      </c>
      <c r="BJ162">
        <v>0</v>
      </c>
      <c r="BK162">
        <v>0</v>
      </c>
      <c r="BL162">
        <v>0</v>
      </c>
      <c r="BM162">
        <v>0</v>
      </c>
      <c r="BN162">
        <v>0</v>
      </c>
      <c r="BO162">
        <v>0</v>
      </c>
      <c r="BP162">
        <v>0</v>
      </c>
      <c r="BQ162">
        <v>0</v>
      </c>
      <c r="BR162">
        <v>0</v>
      </c>
      <c r="BS162">
        <v>0</v>
      </c>
      <c r="BT162">
        <v>6.0141543817687886</v>
      </c>
      <c r="BU162">
        <v>15</v>
      </c>
      <c r="CG162" s="2">
        <v>172</v>
      </c>
      <c r="CH162">
        <v>7.9481683731548447</v>
      </c>
      <c r="CI162">
        <v>0</v>
      </c>
      <c r="CJ162">
        <v>1</v>
      </c>
      <c r="CK162">
        <v>0</v>
      </c>
      <c r="CL162">
        <v>0</v>
      </c>
      <c r="CM162">
        <v>0</v>
      </c>
      <c r="CN162">
        <v>0</v>
      </c>
      <c r="CO162">
        <v>0</v>
      </c>
      <c r="CP162">
        <v>0</v>
      </c>
      <c r="CQ162">
        <v>0</v>
      </c>
      <c r="CR162">
        <v>0</v>
      </c>
      <c r="CS162">
        <v>8.5367960347859508</v>
      </c>
      <c r="CT162">
        <v>6.6623744987751863</v>
      </c>
      <c r="CU162">
        <v>6.0141543817687886</v>
      </c>
      <c r="CV162">
        <v>15</v>
      </c>
    </row>
    <row r="163" spans="1:100" x14ac:dyDescent="0.2">
      <c r="A163" s="2">
        <v>173</v>
      </c>
      <c r="B163">
        <v>7.8207626240233123</v>
      </c>
      <c r="C163">
        <v>0</v>
      </c>
      <c r="D163">
        <v>1</v>
      </c>
      <c r="E163">
        <v>0</v>
      </c>
      <c r="F163">
        <v>0</v>
      </c>
      <c r="G163">
        <v>0</v>
      </c>
      <c r="H163">
        <v>0</v>
      </c>
      <c r="I163">
        <v>0</v>
      </c>
      <c r="J163">
        <v>0</v>
      </c>
      <c r="K163">
        <v>0</v>
      </c>
      <c r="L163">
        <v>0</v>
      </c>
      <c r="M163">
        <v>0</v>
      </c>
      <c r="N163">
        <v>0</v>
      </c>
      <c r="O163">
        <v>0</v>
      </c>
      <c r="P163">
        <v>8.476725401286016</v>
      </c>
      <c r="Q163">
        <v>16</v>
      </c>
      <c r="AC163" s="2">
        <v>173</v>
      </c>
      <c r="AD163">
        <v>7.8207626240233123</v>
      </c>
      <c r="AE163">
        <v>0</v>
      </c>
      <c r="AF163">
        <v>1</v>
      </c>
      <c r="AG163">
        <v>0</v>
      </c>
      <c r="AH163">
        <v>0</v>
      </c>
      <c r="AI163">
        <v>0</v>
      </c>
      <c r="AJ163">
        <v>0</v>
      </c>
      <c r="AK163">
        <v>0</v>
      </c>
      <c r="AL163">
        <v>0</v>
      </c>
      <c r="AM163">
        <v>0</v>
      </c>
      <c r="AN163">
        <v>0</v>
      </c>
      <c r="AO163">
        <v>0</v>
      </c>
      <c r="AP163">
        <v>0</v>
      </c>
      <c r="AQ163">
        <v>0</v>
      </c>
      <c r="AR163">
        <v>6.5512551007846493</v>
      </c>
      <c r="AS163">
        <v>16</v>
      </c>
      <c r="BE163" s="2">
        <v>173</v>
      </c>
      <c r="BF163">
        <v>7.8207626240233123</v>
      </c>
      <c r="BG163">
        <v>0</v>
      </c>
      <c r="BH163">
        <v>1</v>
      </c>
      <c r="BI163">
        <v>0</v>
      </c>
      <c r="BJ163">
        <v>0</v>
      </c>
      <c r="BK163">
        <v>0</v>
      </c>
      <c r="BL163">
        <v>0</v>
      </c>
      <c r="BM163">
        <v>0</v>
      </c>
      <c r="BN163">
        <v>0</v>
      </c>
      <c r="BO163">
        <v>0</v>
      </c>
      <c r="BP163">
        <v>0</v>
      </c>
      <c r="BQ163">
        <v>0</v>
      </c>
      <c r="BR163">
        <v>0</v>
      </c>
      <c r="BS163">
        <v>0</v>
      </c>
      <c r="BT163">
        <v>5.852412704995178</v>
      </c>
      <c r="BU163">
        <v>16</v>
      </c>
      <c r="CG163" s="2">
        <v>173</v>
      </c>
      <c r="CH163">
        <v>7.8207626240233123</v>
      </c>
      <c r="CI163">
        <v>0</v>
      </c>
      <c r="CJ163">
        <v>1</v>
      </c>
      <c r="CK163">
        <v>0</v>
      </c>
      <c r="CL163">
        <v>0</v>
      </c>
      <c r="CM163">
        <v>0</v>
      </c>
      <c r="CN163">
        <v>0</v>
      </c>
      <c r="CO163">
        <v>0</v>
      </c>
      <c r="CP163">
        <v>0</v>
      </c>
      <c r="CQ163">
        <v>0</v>
      </c>
      <c r="CR163">
        <v>0</v>
      </c>
      <c r="CS163">
        <v>8.476725401286016</v>
      </c>
      <c r="CT163">
        <v>6.5512551007846493</v>
      </c>
      <c r="CU163">
        <v>5.852412704995178</v>
      </c>
      <c r="CV163">
        <v>16</v>
      </c>
    </row>
    <row r="164" spans="1:100" x14ac:dyDescent="0.2">
      <c r="A164" s="2">
        <v>174</v>
      </c>
      <c r="B164">
        <v>7.8332277894968065</v>
      </c>
      <c r="C164">
        <v>0</v>
      </c>
      <c r="D164">
        <v>1</v>
      </c>
      <c r="E164">
        <v>0</v>
      </c>
      <c r="F164">
        <v>0</v>
      </c>
      <c r="G164">
        <v>0</v>
      </c>
      <c r="H164">
        <v>0</v>
      </c>
      <c r="I164">
        <v>0</v>
      </c>
      <c r="J164">
        <v>0</v>
      </c>
      <c r="K164">
        <v>0</v>
      </c>
      <c r="L164">
        <v>0</v>
      </c>
      <c r="M164">
        <v>0</v>
      </c>
      <c r="N164">
        <v>0</v>
      </c>
      <c r="O164">
        <v>0</v>
      </c>
      <c r="P164">
        <v>8.4348641550659398</v>
      </c>
      <c r="Q164">
        <v>17</v>
      </c>
      <c r="AC164" s="2">
        <v>174</v>
      </c>
      <c r="AD164">
        <v>7.8332277894968065</v>
      </c>
      <c r="AE164">
        <v>0</v>
      </c>
      <c r="AF164">
        <v>1</v>
      </c>
      <c r="AG164">
        <v>0</v>
      </c>
      <c r="AH164">
        <v>0</v>
      </c>
      <c r="AI164">
        <v>0</v>
      </c>
      <c r="AJ164">
        <v>0</v>
      </c>
      <c r="AK164">
        <v>0</v>
      </c>
      <c r="AL164">
        <v>0</v>
      </c>
      <c r="AM164">
        <v>0</v>
      </c>
      <c r="AN164">
        <v>0</v>
      </c>
      <c r="AO164">
        <v>0</v>
      </c>
      <c r="AP164">
        <v>0</v>
      </c>
      <c r="AQ164">
        <v>0</v>
      </c>
      <c r="AR164">
        <v>6.4948963799843904</v>
      </c>
      <c r="AS164">
        <v>17</v>
      </c>
      <c r="BE164" s="2">
        <v>174</v>
      </c>
      <c r="BF164">
        <v>7.8332277894968065</v>
      </c>
      <c r="BG164">
        <v>0</v>
      </c>
      <c r="BH164">
        <v>1</v>
      </c>
      <c r="BI164">
        <v>0</v>
      </c>
      <c r="BJ164">
        <v>0</v>
      </c>
      <c r="BK164">
        <v>0</v>
      </c>
      <c r="BL164">
        <v>0</v>
      </c>
      <c r="BM164">
        <v>0</v>
      </c>
      <c r="BN164">
        <v>0</v>
      </c>
      <c r="BO164">
        <v>0</v>
      </c>
      <c r="BP164">
        <v>0</v>
      </c>
      <c r="BQ164">
        <v>0</v>
      </c>
      <c r="BR164">
        <v>0</v>
      </c>
      <c r="BS164">
        <v>0</v>
      </c>
      <c r="BT164">
        <v>5.7787694561450733</v>
      </c>
      <c r="BU164">
        <v>17</v>
      </c>
      <c r="CG164" s="2">
        <v>174</v>
      </c>
      <c r="CH164">
        <v>7.8332277894968065</v>
      </c>
      <c r="CI164">
        <v>0</v>
      </c>
      <c r="CJ164">
        <v>1</v>
      </c>
      <c r="CK164">
        <v>0</v>
      </c>
      <c r="CL164">
        <v>0</v>
      </c>
      <c r="CM164">
        <v>0</v>
      </c>
      <c r="CN164">
        <v>0</v>
      </c>
      <c r="CO164">
        <v>0</v>
      </c>
      <c r="CP164">
        <v>0</v>
      </c>
      <c r="CQ164">
        <v>0</v>
      </c>
      <c r="CR164">
        <v>0</v>
      </c>
      <c r="CS164">
        <v>8.4348641550659398</v>
      </c>
      <c r="CT164">
        <v>6.4948963799843904</v>
      </c>
      <c r="CU164">
        <v>5.7787694561450733</v>
      </c>
      <c r="CV164">
        <v>17</v>
      </c>
    </row>
    <row r="165" spans="1:100" x14ac:dyDescent="0.2">
      <c r="A165" s="2">
        <v>175</v>
      </c>
      <c r="B165">
        <v>7.9855407881099643</v>
      </c>
      <c r="C165">
        <v>0</v>
      </c>
      <c r="D165">
        <v>1</v>
      </c>
      <c r="E165">
        <v>0</v>
      </c>
      <c r="F165">
        <v>0</v>
      </c>
      <c r="G165">
        <v>0</v>
      </c>
      <c r="H165">
        <v>0</v>
      </c>
      <c r="I165">
        <v>0</v>
      </c>
      <c r="J165">
        <v>0</v>
      </c>
      <c r="K165">
        <v>0</v>
      </c>
      <c r="L165">
        <v>0</v>
      </c>
      <c r="M165">
        <v>0</v>
      </c>
      <c r="N165">
        <v>0</v>
      </c>
      <c r="O165">
        <v>0</v>
      </c>
      <c r="P165">
        <v>8.4070206550802595</v>
      </c>
      <c r="Q165">
        <v>18</v>
      </c>
      <c r="AC165" s="2">
        <v>175</v>
      </c>
      <c r="AD165">
        <v>7.9855407881099643</v>
      </c>
      <c r="AE165">
        <v>0</v>
      </c>
      <c r="AF165">
        <v>1</v>
      </c>
      <c r="AG165">
        <v>0</v>
      </c>
      <c r="AH165">
        <v>0</v>
      </c>
      <c r="AI165">
        <v>0</v>
      </c>
      <c r="AJ165">
        <v>0</v>
      </c>
      <c r="AK165">
        <v>0</v>
      </c>
      <c r="AL165">
        <v>0</v>
      </c>
      <c r="AM165">
        <v>0</v>
      </c>
      <c r="AN165">
        <v>0</v>
      </c>
      <c r="AO165">
        <v>0</v>
      </c>
      <c r="AP165">
        <v>0</v>
      </c>
      <c r="AQ165">
        <v>0</v>
      </c>
      <c r="AR165">
        <v>6.4698322645254924</v>
      </c>
      <c r="AS165">
        <v>18</v>
      </c>
      <c r="BE165" s="2">
        <v>175</v>
      </c>
      <c r="BF165">
        <v>7.9855407881099643</v>
      </c>
      <c r="BG165">
        <v>0</v>
      </c>
      <c r="BH165">
        <v>1</v>
      </c>
      <c r="BI165">
        <v>0</v>
      </c>
      <c r="BJ165">
        <v>0</v>
      </c>
      <c r="BK165">
        <v>0</v>
      </c>
      <c r="BL165">
        <v>0</v>
      </c>
      <c r="BM165">
        <v>0</v>
      </c>
      <c r="BN165">
        <v>0</v>
      </c>
      <c r="BO165">
        <v>0</v>
      </c>
      <c r="BP165">
        <v>0</v>
      </c>
      <c r="BQ165">
        <v>0</v>
      </c>
      <c r="BR165">
        <v>0</v>
      </c>
      <c r="BS165">
        <v>0</v>
      </c>
      <c r="BT165">
        <v>5.78737540290465</v>
      </c>
      <c r="BU165">
        <v>18</v>
      </c>
      <c r="CG165" s="2">
        <v>175</v>
      </c>
      <c r="CH165">
        <v>7.9855407881099643</v>
      </c>
      <c r="CI165">
        <v>0</v>
      </c>
      <c r="CJ165">
        <v>1</v>
      </c>
      <c r="CK165">
        <v>0</v>
      </c>
      <c r="CL165">
        <v>0</v>
      </c>
      <c r="CM165">
        <v>0</v>
      </c>
      <c r="CN165">
        <v>0</v>
      </c>
      <c r="CO165">
        <v>0</v>
      </c>
      <c r="CP165">
        <v>0</v>
      </c>
      <c r="CQ165">
        <v>0</v>
      </c>
      <c r="CR165">
        <v>0</v>
      </c>
      <c r="CS165">
        <v>8.4070206550802595</v>
      </c>
      <c r="CT165">
        <v>6.4698322645254924</v>
      </c>
      <c r="CU165">
        <v>5.78737540290465</v>
      </c>
      <c r="CV165">
        <v>18</v>
      </c>
    </row>
    <row r="166" spans="1:100" x14ac:dyDescent="0.2">
      <c r="A166" s="2">
        <v>176</v>
      </c>
      <c r="B166">
        <v>8.8095396565366375</v>
      </c>
      <c r="C166">
        <v>0</v>
      </c>
      <c r="D166">
        <v>1</v>
      </c>
      <c r="E166">
        <v>0</v>
      </c>
      <c r="F166">
        <v>0</v>
      </c>
      <c r="G166">
        <v>0</v>
      </c>
      <c r="H166">
        <v>1</v>
      </c>
      <c r="I166">
        <v>0</v>
      </c>
      <c r="J166">
        <v>0</v>
      </c>
      <c r="K166">
        <v>0</v>
      </c>
      <c r="L166">
        <v>0</v>
      </c>
      <c r="M166">
        <v>0</v>
      </c>
      <c r="N166">
        <v>0</v>
      </c>
      <c r="O166">
        <v>0</v>
      </c>
      <c r="P166">
        <v>8.3896669863132747</v>
      </c>
      <c r="Q166">
        <v>19</v>
      </c>
      <c r="AC166" s="2">
        <v>176</v>
      </c>
      <c r="AD166">
        <v>8.8095396565366375</v>
      </c>
      <c r="AE166">
        <v>0</v>
      </c>
      <c r="AF166">
        <v>1</v>
      </c>
      <c r="AG166">
        <v>0</v>
      </c>
      <c r="AH166">
        <v>0</v>
      </c>
      <c r="AI166">
        <v>0</v>
      </c>
      <c r="AJ166">
        <v>1</v>
      </c>
      <c r="AK166">
        <v>0</v>
      </c>
      <c r="AL166">
        <v>0</v>
      </c>
      <c r="AM166">
        <v>0</v>
      </c>
      <c r="AN166">
        <v>0</v>
      </c>
      <c r="AO166">
        <v>0</v>
      </c>
      <c r="AP166">
        <v>0</v>
      </c>
      <c r="AQ166">
        <v>0</v>
      </c>
      <c r="AR166">
        <v>6.4614940628097859</v>
      </c>
      <c r="AS166">
        <v>19</v>
      </c>
      <c r="BE166" s="2">
        <v>176</v>
      </c>
      <c r="BF166">
        <v>8.8095396565366375</v>
      </c>
      <c r="BG166">
        <v>0</v>
      </c>
      <c r="BH166">
        <v>1</v>
      </c>
      <c r="BI166">
        <v>0</v>
      </c>
      <c r="BJ166">
        <v>0</v>
      </c>
      <c r="BK166">
        <v>0</v>
      </c>
      <c r="BL166">
        <v>1</v>
      </c>
      <c r="BM166">
        <v>0</v>
      </c>
      <c r="BN166">
        <v>0</v>
      </c>
      <c r="BO166">
        <v>0</v>
      </c>
      <c r="BP166">
        <v>0</v>
      </c>
      <c r="BQ166">
        <v>0</v>
      </c>
      <c r="BR166">
        <v>0</v>
      </c>
      <c r="BS166">
        <v>0</v>
      </c>
      <c r="BT166">
        <v>5.7959928774012814</v>
      </c>
      <c r="BU166">
        <v>19</v>
      </c>
      <c r="CG166" s="2">
        <v>176</v>
      </c>
      <c r="CH166">
        <v>8.8095396565366375</v>
      </c>
      <c r="CI166">
        <v>0</v>
      </c>
      <c r="CJ166">
        <v>1</v>
      </c>
      <c r="CK166">
        <v>0</v>
      </c>
      <c r="CL166">
        <v>0</v>
      </c>
      <c r="CM166">
        <v>0</v>
      </c>
      <c r="CN166">
        <v>1</v>
      </c>
      <c r="CO166">
        <v>0</v>
      </c>
      <c r="CP166">
        <v>0</v>
      </c>
      <c r="CQ166">
        <v>0</v>
      </c>
      <c r="CR166">
        <v>0</v>
      </c>
      <c r="CS166">
        <v>8.3896669863132747</v>
      </c>
      <c r="CT166">
        <v>6.4614940628097859</v>
      </c>
      <c r="CU166">
        <v>5.7959928774012814</v>
      </c>
      <c r="CV166">
        <v>19</v>
      </c>
    </row>
    <row r="167" spans="1:100" x14ac:dyDescent="0.2">
      <c r="A167" s="2">
        <v>177</v>
      </c>
      <c r="B167">
        <v>8.8974539808890665</v>
      </c>
      <c r="C167">
        <v>0</v>
      </c>
      <c r="D167">
        <v>1</v>
      </c>
      <c r="E167">
        <v>0</v>
      </c>
      <c r="F167">
        <v>0</v>
      </c>
      <c r="G167">
        <v>0</v>
      </c>
      <c r="H167">
        <v>1</v>
      </c>
      <c r="I167">
        <v>0</v>
      </c>
      <c r="J167">
        <v>0</v>
      </c>
      <c r="K167">
        <v>0</v>
      </c>
      <c r="L167">
        <v>0</v>
      </c>
      <c r="M167">
        <v>0</v>
      </c>
      <c r="N167">
        <v>0</v>
      </c>
      <c r="O167">
        <v>0</v>
      </c>
      <c r="P167">
        <v>8.3799980468951674</v>
      </c>
      <c r="Q167">
        <v>20</v>
      </c>
      <c r="AC167" s="2">
        <v>177</v>
      </c>
      <c r="AD167">
        <v>8.8974539808890665</v>
      </c>
      <c r="AE167">
        <v>0</v>
      </c>
      <c r="AF167">
        <v>1</v>
      </c>
      <c r="AG167">
        <v>0</v>
      </c>
      <c r="AH167">
        <v>0</v>
      </c>
      <c r="AI167">
        <v>0</v>
      </c>
      <c r="AJ167">
        <v>1</v>
      </c>
      <c r="AK167">
        <v>0</v>
      </c>
      <c r="AL167">
        <v>0</v>
      </c>
      <c r="AM167">
        <v>0</v>
      </c>
      <c r="AN167">
        <v>0</v>
      </c>
      <c r="AO167">
        <v>0</v>
      </c>
      <c r="AP167">
        <v>0</v>
      </c>
      <c r="AQ167">
        <v>0</v>
      </c>
      <c r="AR167">
        <v>6.4617753558459867</v>
      </c>
      <c r="AS167">
        <v>20</v>
      </c>
      <c r="BE167" s="2">
        <v>177</v>
      </c>
      <c r="BF167">
        <v>8.8974539808890665</v>
      </c>
      <c r="BG167">
        <v>0</v>
      </c>
      <c r="BH167">
        <v>1</v>
      </c>
      <c r="BI167">
        <v>0</v>
      </c>
      <c r="BJ167">
        <v>0</v>
      </c>
      <c r="BK167">
        <v>0</v>
      </c>
      <c r="BL167">
        <v>1</v>
      </c>
      <c r="BM167">
        <v>0</v>
      </c>
      <c r="BN167">
        <v>0</v>
      </c>
      <c r="BO167">
        <v>0</v>
      </c>
      <c r="BP167">
        <v>0</v>
      </c>
      <c r="BQ167">
        <v>0</v>
      </c>
      <c r="BR167">
        <v>0</v>
      </c>
      <c r="BS167">
        <v>0</v>
      </c>
      <c r="BT167">
        <v>5.8046217959654065</v>
      </c>
      <c r="BU167">
        <v>20</v>
      </c>
      <c r="CG167" s="2">
        <v>177</v>
      </c>
      <c r="CH167">
        <v>8.8974539808890665</v>
      </c>
      <c r="CI167">
        <v>0</v>
      </c>
      <c r="CJ167">
        <v>1</v>
      </c>
      <c r="CK167">
        <v>0</v>
      </c>
      <c r="CL167">
        <v>0</v>
      </c>
      <c r="CM167">
        <v>0</v>
      </c>
      <c r="CN167">
        <v>1</v>
      </c>
      <c r="CO167">
        <v>0</v>
      </c>
      <c r="CP167">
        <v>0</v>
      </c>
      <c r="CQ167">
        <v>0</v>
      </c>
      <c r="CR167">
        <v>0</v>
      </c>
      <c r="CS167">
        <v>8.3799980468951674</v>
      </c>
      <c r="CT167">
        <v>6.4617753558459867</v>
      </c>
      <c r="CU167">
        <v>5.8046217959654065</v>
      </c>
      <c r="CV167">
        <v>20</v>
      </c>
    </row>
    <row r="168" spans="1:100" x14ac:dyDescent="0.2">
      <c r="A168" s="2">
        <v>178</v>
      </c>
      <c r="B168">
        <v>8.769865678349916</v>
      </c>
      <c r="C168">
        <v>0</v>
      </c>
      <c r="D168">
        <v>1</v>
      </c>
      <c r="E168">
        <v>0</v>
      </c>
      <c r="F168">
        <v>0</v>
      </c>
      <c r="G168">
        <v>0</v>
      </c>
      <c r="H168">
        <v>1</v>
      </c>
      <c r="I168">
        <v>0</v>
      </c>
      <c r="J168">
        <v>0</v>
      </c>
      <c r="K168">
        <v>0</v>
      </c>
      <c r="L168">
        <v>0</v>
      </c>
      <c r="M168">
        <v>0</v>
      </c>
      <c r="N168">
        <v>0</v>
      </c>
      <c r="O168">
        <v>0</v>
      </c>
      <c r="P168">
        <v>8.3758718316296346</v>
      </c>
      <c r="Q168">
        <v>21</v>
      </c>
      <c r="AC168" s="2">
        <v>178</v>
      </c>
      <c r="AD168">
        <v>8.769865678349916</v>
      </c>
      <c r="AE168">
        <v>0</v>
      </c>
      <c r="AF168">
        <v>1</v>
      </c>
      <c r="AG168">
        <v>0</v>
      </c>
      <c r="AH168">
        <v>0</v>
      </c>
      <c r="AI168">
        <v>0</v>
      </c>
      <c r="AJ168">
        <v>1</v>
      </c>
      <c r="AK168">
        <v>0</v>
      </c>
      <c r="AL168">
        <v>0</v>
      </c>
      <c r="AM168">
        <v>0</v>
      </c>
      <c r="AN168">
        <v>0</v>
      </c>
      <c r="AO168">
        <v>0</v>
      </c>
      <c r="AP168">
        <v>0</v>
      </c>
      <c r="AQ168">
        <v>0</v>
      </c>
      <c r="AR168">
        <v>6.4664164686774495</v>
      </c>
      <c r="AS168">
        <v>21</v>
      </c>
      <c r="BE168" s="2">
        <v>178</v>
      </c>
      <c r="BF168">
        <v>8.769865678349916</v>
      </c>
      <c r="BG168">
        <v>0</v>
      </c>
      <c r="BH168">
        <v>1</v>
      </c>
      <c r="BI168">
        <v>0</v>
      </c>
      <c r="BJ168">
        <v>0</v>
      </c>
      <c r="BK168">
        <v>0</v>
      </c>
      <c r="BL168">
        <v>1</v>
      </c>
      <c r="BM168">
        <v>0</v>
      </c>
      <c r="BN168">
        <v>0</v>
      </c>
      <c r="BO168">
        <v>0</v>
      </c>
      <c r="BP168">
        <v>0</v>
      </c>
      <c r="BQ168">
        <v>0</v>
      </c>
      <c r="BR168">
        <v>0</v>
      </c>
      <c r="BS168">
        <v>0</v>
      </c>
      <c r="BT168">
        <v>5.8132620752747144</v>
      </c>
      <c r="BU168">
        <v>21</v>
      </c>
      <c r="CG168" s="2">
        <v>178</v>
      </c>
      <c r="CH168">
        <v>8.769865678349916</v>
      </c>
      <c r="CI168">
        <v>0</v>
      </c>
      <c r="CJ168">
        <v>1</v>
      </c>
      <c r="CK168">
        <v>0</v>
      </c>
      <c r="CL168">
        <v>0</v>
      </c>
      <c r="CM168">
        <v>0</v>
      </c>
      <c r="CN168">
        <v>1</v>
      </c>
      <c r="CO168">
        <v>0</v>
      </c>
      <c r="CP168">
        <v>0</v>
      </c>
      <c r="CQ168">
        <v>0</v>
      </c>
      <c r="CR168">
        <v>0</v>
      </c>
      <c r="CS168">
        <v>8.3758718316296346</v>
      </c>
      <c r="CT168">
        <v>6.4664164686774495</v>
      </c>
      <c r="CU168">
        <v>5.8132620752747144</v>
      </c>
      <c r="CV168">
        <v>21</v>
      </c>
    </row>
    <row r="169" spans="1:100" x14ac:dyDescent="0.2">
      <c r="A169" s="2">
        <v>179</v>
      </c>
      <c r="B169">
        <v>8.9452669547169705</v>
      </c>
      <c r="C169">
        <v>0</v>
      </c>
      <c r="D169">
        <v>1</v>
      </c>
      <c r="E169">
        <v>0</v>
      </c>
      <c r="F169">
        <v>0</v>
      </c>
      <c r="G169">
        <v>0</v>
      </c>
      <c r="H169">
        <v>1</v>
      </c>
      <c r="I169">
        <v>0</v>
      </c>
      <c r="J169">
        <v>0</v>
      </c>
      <c r="K169">
        <v>0</v>
      </c>
      <c r="L169">
        <v>0</v>
      </c>
      <c r="M169">
        <v>0</v>
      </c>
      <c r="N169">
        <v>0</v>
      </c>
      <c r="O169">
        <v>0</v>
      </c>
      <c r="P169">
        <v>8.3756989086067613</v>
      </c>
      <c r="Q169">
        <v>22</v>
      </c>
      <c r="AC169" s="2">
        <v>179</v>
      </c>
      <c r="AD169">
        <v>8.9452669547169705</v>
      </c>
      <c r="AE169">
        <v>0</v>
      </c>
      <c r="AF169">
        <v>1</v>
      </c>
      <c r="AG169">
        <v>0</v>
      </c>
      <c r="AH169">
        <v>0</v>
      </c>
      <c r="AI169">
        <v>0</v>
      </c>
      <c r="AJ169">
        <v>1</v>
      </c>
      <c r="AK169">
        <v>0</v>
      </c>
      <c r="AL169">
        <v>0</v>
      </c>
      <c r="AM169">
        <v>0</v>
      </c>
      <c r="AN169">
        <v>0</v>
      </c>
      <c r="AO169">
        <v>0</v>
      </c>
      <c r="AP169">
        <v>0</v>
      </c>
      <c r="AQ169">
        <v>0</v>
      </c>
      <c r="AR169">
        <v>6.4732435783562874</v>
      </c>
      <c r="AS169">
        <v>22</v>
      </c>
      <c r="BE169" s="2">
        <v>179</v>
      </c>
      <c r="BF169">
        <v>8.9452669547169705</v>
      </c>
      <c r="BG169">
        <v>0</v>
      </c>
      <c r="BH169">
        <v>1</v>
      </c>
      <c r="BI169">
        <v>0</v>
      </c>
      <c r="BJ169">
        <v>0</v>
      </c>
      <c r="BK169">
        <v>0</v>
      </c>
      <c r="BL169">
        <v>1</v>
      </c>
      <c r="BM169">
        <v>0</v>
      </c>
      <c r="BN169">
        <v>0</v>
      </c>
      <c r="BO169">
        <v>0</v>
      </c>
      <c r="BP169">
        <v>0</v>
      </c>
      <c r="BQ169">
        <v>0</v>
      </c>
      <c r="BR169">
        <v>0</v>
      </c>
      <c r="BS169">
        <v>0</v>
      </c>
      <c r="BT169">
        <v>5.8219136323572993</v>
      </c>
      <c r="BU169">
        <v>22</v>
      </c>
      <c r="CG169" s="2">
        <v>179</v>
      </c>
      <c r="CH169">
        <v>8.9452669547169705</v>
      </c>
      <c r="CI169">
        <v>0</v>
      </c>
      <c r="CJ169">
        <v>1</v>
      </c>
      <c r="CK169">
        <v>0</v>
      </c>
      <c r="CL169">
        <v>0</v>
      </c>
      <c r="CM169">
        <v>0</v>
      </c>
      <c r="CN169">
        <v>1</v>
      </c>
      <c r="CO169">
        <v>0</v>
      </c>
      <c r="CP169">
        <v>0</v>
      </c>
      <c r="CQ169">
        <v>0</v>
      </c>
      <c r="CR169">
        <v>0</v>
      </c>
      <c r="CS169">
        <v>8.3756989086067613</v>
      </c>
      <c r="CT169">
        <v>6.4732435783562874</v>
      </c>
      <c r="CU169">
        <v>5.8219136323572993</v>
      </c>
      <c r="CV169">
        <v>22</v>
      </c>
    </row>
    <row r="170" spans="1:100" x14ac:dyDescent="0.2">
      <c r="A170" s="2">
        <v>180</v>
      </c>
      <c r="B170">
        <v>8.8469909688520012</v>
      </c>
      <c r="C170">
        <v>0</v>
      </c>
      <c r="D170">
        <v>1</v>
      </c>
      <c r="E170">
        <v>0</v>
      </c>
      <c r="F170">
        <v>0</v>
      </c>
      <c r="G170">
        <v>0</v>
      </c>
      <c r="H170">
        <v>0</v>
      </c>
      <c r="I170">
        <v>1</v>
      </c>
      <c r="J170">
        <v>0</v>
      </c>
      <c r="K170">
        <v>0</v>
      </c>
      <c r="L170">
        <v>0</v>
      </c>
      <c r="M170">
        <v>0</v>
      </c>
      <c r="N170">
        <v>0</v>
      </c>
      <c r="O170">
        <v>0</v>
      </c>
      <c r="P170">
        <v>8.3783235039941619</v>
      </c>
      <c r="Q170">
        <v>23</v>
      </c>
      <c r="AC170" s="2">
        <v>180</v>
      </c>
      <c r="AD170">
        <v>8.8469909688520012</v>
      </c>
      <c r="AE170">
        <v>0</v>
      </c>
      <c r="AF170">
        <v>1</v>
      </c>
      <c r="AG170">
        <v>0</v>
      </c>
      <c r="AH170">
        <v>0</v>
      </c>
      <c r="AI170">
        <v>0</v>
      </c>
      <c r="AJ170">
        <v>0</v>
      </c>
      <c r="AK170">
        <v>1</v>
      </c>
      <c r="AL170">
        <v>0</v>
      </c>
      <c r="AM170">
        <v>0</v>
      </c>
      <c r="AN170">
        <v>0</v>
      </c>
      <c r="AO170">
        <v>0</v>
      </c>
      <c r="AP170">
        <v>0</v>
      </c>
      <c r="AQ170">
        <v>0</v>
      </c>
      <c r="AR170">
        <v>6.4811635360963322</v>
      </c>
      <c r="AS170">
        <v>23</v>
      </c>
      <c r="BE170" s="2">
        <v>180</v>
      </c>
      <c r="BF170">
        <v>8.8469909688520012</v>
      </c>
      <c r="BG170">
        <v>0</v>
      </c>
      <c r="BH170">
        <v>1</v>
      </c>
      <c r="BI170">
        <v>0</v>
      </c>
      <c r="BJ170">
        <v>0</v>
      </c>
      <c r="BK170">
        <v>0</v>
      </c>
      <c r="BL170">
        <v>0</v>
      </c>
      <c r="BM170">
        <v>1</v>
      </c>
      <c r="BN170">
        <v>0</v>
      </c>
      <c r="BO170">
        <v>0</v>
      </c>
      <c r="BP170">
        <v>0</v>
      </c>
      <c r="BQ170">
        <v>0</v>
      </c>
      <c r="BR170">
        <v>0</v>
      </c>
      <c r="BS170">
        <v>0</v>
      </c>
      <c r="BT170">
        <v>5.8305763845947114</v>
      </c>
      <c r="BU170">
        <v>23</v>
      </c>
      <c r="CG170" s="2">
        <v>180</v>
      </c>
      <c r="CH170">
        <v>8.8469909688520012</v>
      </c>
      <c r="CI170">
        <v>0</v>
      </c>
      <c r="CJ170">
        <v>1</v>
      </c>
      <c r="CK170">
        <v>0</v>
      </c>
      <c r="CL170">
        <v>0</v>
      </c>
      <c r="CM170">
        <v>0</v>
      </c>
      <c r="CN170">
        <v>0</v>
      </c>
      <c r="CO170">
        <v>1</v>
      </c>
      <c r="CP170">
        <v>0</v>
      </c>
      <c r="CQ170">
        <v>0</v>
      </c>
      <c r="CR170">
        <v>0</v>
      </c>
      <c r="CS170">
        <v>8.3783235039941619</v>
      </c>
      <c r="CT170">
        <v>6.4811635360963322</v>
      </c>
      <c r="CU170">
        <v>5.8305763845947114</v>
      </c>
      <c r="CV170">
        <v>23</v>
      </c>
    </row>
    <row r="171" spans="1:100" x14ac:dyDescent="0.2">
      <c r="A171" s="2">
        <v>181</v>
      </c>
      <c r="B171">
        <v>8.9387088775802148</v>
      </c>
      <c r="C171">
        <v>0</v>
      </c>
      <c r="D171">
        <v>1</v>
      </c>
      <c r="E171">
        <v>0</v>
      </c>
      <c r="F171">
        <v>0</v>
      </c>
      <c r="G171">
        <v>0</v>
      </c>
      <c r="H171">
        <v>0</v>
      </c>
      <c r="I171">
        <v>1</v>
      </c>
      <c r="J171">
        <v>0</v>
      </c>
      <c r="K171">
        <v>0</v>
      </c>
      <c r="L171">
        <v>0</v>
      </c>
      <c r="M171">
        <v>0</v>
      </c>
      <c r="N171">
        <v>0</v>
      </c>
      <c r="O171">
        <v>0</v>
      </c>
      <c r="P171">
        <v>8.3829170577138044</v>
      </c>
      <c r="Q171">
        <v>24</v>
      </c>
      <c r="AC171" s="2">
        <v>181</v>
      </c>
      <c r="AD171">
        <v>8.9387088775802148</v>
      </c>
      <c r="AE171">
        <v>0</v>
      </c>
      <c r="AF171">
        <v>1</v>
      </c>
      <c r="AG171">
        <v>0</v>
      </c>
      <c r="AH171">
        <v>0</v>
      </c>
      <c r="AI171">
        <v>0</v>
      </c>
      <c r="AJ171">
        <v>0</v>
      </c>
      <c r="AK171">
        <v>1</v>
      </c>
      <c r="AL171">
        <v>0</v>
      </c>
      <c r="AM171">
        <v>0</v>
      </c>
      <c r="AN171">
        <v>0</v>
      </c>
      <c r="AO171">
        <v>0</v>
      </c>
      <c r="AP171">
        <v>0</v>
      </c>
      <c r="AQ171">
        <v>0</v>
      </c>
      <c r="AR171">
        <v>6.4896306485952495</v>
      </c>
      <c r="AS171">
        <v>24</v>
      </c>
      <c r="BE171" s="2">
        <v>181</v>
      </c>
      <c r="BF171">
        <v>8.9387088775802148</v>
      </c>
      <c r="BG171">
        <v>0</v>
      </c>
      <c r="BH171">
        <v>1</v>
      </c>
      <c r="BI171">
        <v>0</v>
      </c>
      <c r="BJ171">
        <v>0</v>
      </c>
      <c r="BK171">
        <v>0</v>
      </c>
      <c r="BL171">
        <v>0</v>
      </c>
      <c r="BM171">
        <v>1</v>
      </c>
      <c r="BN171">
        <v>0</v>
      </c>
      <c r="BO171">
        <v>0</v>
      </c>
      <c r="BP171">
        <v>0</v>
      </c>
      <c r="BQ171">
        <v>0</v>
      </c>
      <c r="BR171">
        <v>0</v>
      </c>
      <c r="BS171">
        <v>0</v>
      </c>
      <c r="BT171">
        <v>5.8392502497249197</v>
      </c>
      <c r="BU171">
        <v>24</v>
      </c>
      <c r="CG171" s="2">
        <v>181</v>
      </c>
      <c r="CH171">
        <v>8.9387088775802148</v>
      </c>
      <c r="CI171">
        <v>0</v>
      </c>
      <c r="CJ171">
        <v>1</v>
      </c>
      <c r="CK171">
        <v>0</v>
      </c>
      <c r="CL171">
        <v>0</v>
      </c>
      <c r="CM171">
        <v>0</v>
      </c>
      <c r="CN171">
        <v>0</v>
      </c>
      <c r="CO171">
        <v>1</v>
      </c>
      <c r="CP171">
        <v>0</v>
      </c>
      <c r="CQ171">
        <v>0</v>
      </c>
      <c r="CR171">
        <v>0</v>
      </c>
      <c r="CS171">
        <v>8.3829170577138044</v>
      </c>
      <c r="CT171">
        <v>6.4896306485952495</v>
      </c>
      <c r="CU171">
        <v>5.8392502497249197</v>
      </c>
      <c r="CV171">
        <v>24</v>
      </c>
    </row>
    <row r="172" spans="1:100" x14ac:dyDescent="0.2">
      <c r="A172" s="2">
        <v>182</v>
      </c>
      <c r="B172">
        <v>8.801370216345596</v>
      </c>
      <c r="C172">
        <v>0</v>
      </c>
      <c r="D172">
        <v>1</v>
      </c>
      <c r="E172">
        <v>0</v>
      </c>
      <c r="F172">
        <v>0</v>
      </c>
      <c r="G172">
        <v>0</v>
      </c>
      <c r="H172">
        <v>0</v>
      </c>
      <c r="I172">
        <v>1</v>
      </c>
      <c r="J172">
        <v>0</v>
      </c>
      <c r="K172">
        <v>0</v>
      </c>
      <c r="L172">
        <v>0</v>
      </c>
      <c r="M172">
        <v>0</v>
      </c>
      <c r="N172">
        <v>0</v>
      </c>
      <c r="O172">
        <v>0</v>
      </c>
      <c r="P172">
        <v>8.388891475675484</v>
      </c>
      <c r="Q172">
        <v>25</v>
      </c>
      <c r="AC172" s="2">
        <v>182</v>
      </c>
      <c r="AD172">
        <v>8.801370216345596</v>
      </c>
      <c r="AE172">
        <v>0</v>
      </c>
      <c r="AF172">
        <v>1</v>
      </c>
      <c r="AG172">
        <v>0</v>
      </c>
      <c r="AH172">
        <v>0</v>
      </c>
      <c r="AI172">
        <v>0</v>
      </c>
      <c r="AJ172">
        <v>0</v>
      </c>
      <c r="AK172">
        <v>1</v>
      </c>
      <c r="AL172">
        <v>0</v>
      </c>
      <c r="AM172">
        <v>0</v>
      </c>
      <c r="AN172">
        <v>0</v>
      </c>
      <c r="AO172">
        <v>0</v>
      </c>
      <c r="AP172">
        <v>0</v>
      </c>
      <c r="AQ172">
        <v>0</v>
      </c>
      <c r="AR172">
        <v>6.4983734897875447</v>
      </c>
      <c r="AS172">
        <v>25</v>
      </c>
      <c r="BE172" s="2">
        <v>182</v>
      </c>
      <c r="BF172">
        <v>8.801370216345596</v>
      </c>
      <c r="BG172">
        <v>0</v>
      </c>
      <c r="BH172">
        <v>1</v>
      </c>
      <c r="BI172">
        <v>0</v>
      </c>
      <c r="BJ172">
        <v>0</v>
      </c>
      <c r="BK172">
        <v>0</v>
      </c>
      <c r="BL172">
        <v>0</v>
      </c>
      <c r="BM172">
        <v>1</v>
      </c>
      <c r="BN172">
        <v>0</v>
      </c>
      <c r="BO172">
        <v>0</v>
      </c>
      <c r="BP172">
        <v>0</v>
      </c>
      <c r="BQ172">
        <v>0</v>
      </c>
      <c r="BR172">
        <v>0</v>
      </c>
      <c r="BS172">
        <v>0</v>
      </c>
      <c r="BT172">
        <v>5.8479351458451792</v>
      </c>
      <c r="BU172">
        <v>25</v>
      </c>
      <c r="CG172" s="2">
        <v>182</v>
      </c>
      <c r="CH172">
        <v>8.801370216345596</v>
      </c>
      <c r="CI172">
        <v>0</v>
      </c>
      <c r="CJ172">
        <v>1</v>
      </c>
      <c r="CK172">
        <v>0</v>
      </c>
      <c r="CL172">
        <v>0</v>
      </c>
      <c r="CM172">
        <v>0</v>
      </c>
      <c r="CN172">
        <v>0</v>
      </c>
      <c r="CO172">
        <v>1</v>
      </c>
      <c r="CP172">
        <v>0</v>
      </c>
      <c r="CQ172">
        <v>0</v>
      </c>
      <c r="CR172">
        <v>0</v>
      </c>
      <c r="CS172">
        <v>8.388891475675484</v>
      </c>
      <c r="CT172">
        <v>6.4983734897875447</v>
      </c>
      <c r="CU172">
        <v>5.8479351458451792</v>
      </c>
      <c r="CV172">
        <v>25</v>
      </c>
    </row>
    <row r="173" spans="1:100" x14ac:dyDescent="0.2">
      <c r="A173" s="2">
        <v>183</v>
      </c>
      <c r="B173">
        <v>8.9699650383457872</v>
      </c>
      <c r="C173">
        <v>0</v>
      </c>
      <c r="D173">
        <v>1</v>
      </c>
      <c r="E173">
        <v>0</v>
      </c>
      <c r="F173">
        <v>0</v>
      </c>
      <c r="G173">
        <v>0</v>
      </c>
      <c r="H173">
        <v>0</v>
      </c>
      <c r="I173">
        <v>1</v>
      </c>
      <c r="J173">
        <v>0</v>
      </c>
      <c r="K173">
        <v>0</v>
      </c>
      <c r="L173">
        <v>0</v>
      </c>
      <c r="M173">
        <v>0</v>
      </c>
      <c r="N173">
        <v>0</v>
      </c>
      <c r="O173">
        <v>0</v>
      </c>
      <c r="P173">
        <v>8.3958322358747406</v>
      </c>
      <c r="Q173">
        <v>26</v>
      </c>
      <c r="AC173" s="2">
        <v>183</v>
      </c>
      <c r="AD173">
        <v>8.9699650383457872</v>
      </c>
      <c r="AE173">
        <v>0</v>
      </c>
      <c r="AF173">
        <v>1</v>
      </c>
      <c r="AG173">
        <v>0</v>
      </c>
      <c r="AH173">
        <v>0</v>
      </c>
      <c r="AI173">
        <v>0</v>
      </c>
      <c r="AJ173">
        <v>0</v>
      </c>
      <c r="AK173">
        <v>1</v>
      </c>
      <c r="AL173">
        <v>0</v>
      </c>
      <c r="AM173">
        <v>0</v>
      </c>
      <c r="AN173">
        <v>0</v>
      </c>
      <c r="AO173">
        <v>0</v>
      </c>
      <c r="AP173">
        <v>0</v>
      </c>
      <c r="AQ173">
        <v>0</v>
      </c>
      <c r="AR173">
        <v>6.5072572824653205</v>
      </c>
      <c r="AS173">
        <v>26</v>
      </c>
      <c r="BE173" s="2">
        <v>183</v>
      </c>
      <c r="BF173">
        <v>8.9699650383457872</v>
      </c>
      <c r="BG173">
        <v>0</v>
      </c>
      <c r="BH173">
        <v>1</v>
      </c>
      <c r="BI173">
        <v>0</v>
      </c>
      <c r="BJ173">
        <v>0</v>
      </c>
      <c r="BK173">
        <v>0</v>
      </c>
      <c r="BL173">
        <v>0</v>
      </c>
      <c r="BM173">
        <v>1</v>
      </c>
      <c r="BN173">
        <v>0</v>
      </c>
      <c r="BO173">
        <v>0</v>
      </c>
      <c r="BP173">
        <v>0</v>
      </c>
      <c r="BQ173">
        <v>0</v>
      </c>
      <c r="BR173">
        <v>0</v>
      </c>
      <c r="BS173">
        <v>0</v>
      </c>
      <c r="BT173">
        <v>5.8566309914148</v>
      </c>
      <c r="BU173">
        <v>26</v>
      </c>
      <c r="CG173" s="2">
        <v>183</v>
      </c>
      <c r="CH173">
        <v>8.9699650383457872</v>
      </c>
      <c r="CI173">
        <v>0</v>
      </c>
      <c r="CJ173">
        <v>1</v>
      </c>
      <c r="CK173">
        <v>0</v>
      </c>
      <c r="CL173">
        <v>0</v>
      </c>
      <c r="CM173">
        <v>0</v>
      </c>
      <c r="CN173">
        <v>0</v>
      </c>
      <c r="CO173">
        <v>1</v>
      </c>
      <c r="CP173">
        <v>0</v>
      </c>
      <c r="CQ173">
        <v>0</v>
      </c>
      <c r="CR173">
        <v>0</v>
      </c>
      <c r="CS173">
        <v>8.3958322358747406</v>
      </c>
      <c r="CT173">
        <v>6.5072572824653205</v>
      </c>
      <c r="CU173">
        <v>5.8566309914148</v>
      </c>
      <c r="CV173">
        <v>26</v>
      </c>
    </row>
    <row r="174" spans="1:100" x14ac:dyDescent="0.2">
      <c r="A174" s="2">
        <v>184</v>
      </c>
      <c r="B174">
        <v>8.8162897008992758</v>
      </c>
      <c r="C174">
        <v>0</v>
      </c>
      <c r="D174">
        <v>1</v>
      </c>
      <c r="E174">
        <v>0</v>
      </c>
      <c r="F174">
        <v>0</v>
      </c>
      <c r="G174">
        <v>0</v>
      </c>
      <c r="H174">
        <v>0</v>
      </c>
      <c r="I174">
        <v>0</v>
      </c>
      <c r="J174">
        <v>1</v>
      </c>
      <c r="K174">
        <v>0</v>
      </c>
      <c r="L174">
        <v>0</v>
      </c>
      <c r="M174">
        <v>0</v>
      </c>
      <c r="N174">
        <v>0</v>
      </c>
      <c r="O174">
        <v>0</v>
      </c>
      <c r="P174">
        <v>8.4034485716702871</v>
      </c>
      <c r="Q174">
        <v>27</v>
      </c>
      <c r="AC174" s="2">
        <v>184</v>
      </c>
      <c r="AD174">
        <v>8.8162897008992758</v>
      </c>
      <c r="AE174">
        <v>0</v>
      </c>
      <c r="AF174">
        <v>1</v>
      </c>
      <c r="AG174">
        <v>0</v>
      </c>
      <c r="AH174">
        <v>0</v>
      </c>
      <c r="AI174">
        <v>0</v>
      </c>
      <c r="AJ174">
        <v>0</v>
      </c>
      <c r="AK174">
        <v>0</v>
      </c>
      <c r="AL174">
        <v>1</v>
      </c>
      <c r="AM174">
        <v>0</v>
      </c>
      <c r="AN174">
        <v>0</v>
      </c>
      <c r="AO174">
        <v>0</v>
      </c>
      <c r="AP174">
        <v>0</v>
      </c>
      <c r="AQ174">
        <v>0</v>
      </c>
      <c r="AR174">
        <v>6.5162151465066129</v>
      </c>
      <c r="AS174">
        <v>27</v>
      </c>
      <c r="BE174" s="2">
        <v>184</v>
      </c>
      <c r="BF174">
        <v>8.8162897008992758</v>
      </c>
      <c r="BG174">
        <v>0</v>
      </c>
      <c r="BH174">
        <v>1</v>
      </c>
      <c r="BI174">
        <v>0</v>
      </c>
      <c r="BJ174">
        <v>0</v>
      </c>
      <c r="BK174">
        <v>0</v>
      </c>
      <c r="BL174">
        <v>0</v>
      </c>
      <c r="BM174">
        <v>0</v>
      </c>
      <c r="BN174">
        <v>1</v>
      </c>
      <c r="BO174">
        <v>0</v>
      </c>
      <c r="BP174">
        <v>0</v>
      </c>
      <c r="BQ174">
        <v>0</v>
      </c>
      <c r="BR174">
        <v>0</v>
      </c>
      <c r="BS174">
        <v>0</v>
      </c>
      <c r="BT174">
        <v>5.8653377052578328</v>
      </c>
      <c r="BU174">
        <v>27</v>
      </c>
      <c r="CG174" s="2">
        <v>184</v>
      </c>
      <c r="CH174">
        <v>8.8162897008992758</v>
      </c>
      <c r="CI174">
        <v>0</v>
      </c>
      <c r="CJ174">
        <v>1</v>
      </c>
      <c r="CK174">
        <v>0</v>
      </c>
      <c r="CL174">
        <v>0</v>
      </c>
      <c r="CM174">
        <v>0</v>
      </c>
      <c r="CN174">
        <v>0</v>
      </c>
      <c r="CO174">
        <v>0</v>
      </c>
      <c r="CP174">
        <v>1</v>
      </c>
      <c r="CQ174">
        <v>0</v>
      </c>
      <c r="CR174">
        <v>0</v>
      </c>
      <c r="CS174">
        <v>8.4034485716702871</v>
      </c>
      <c r="CT174">
        <v>6.5162151465066129</v>
      </c>
      <c r="CU174">
        <v>5.8653377052578328</v>
      </c>
      <c r="CV174">
        <v>27</v>
      </c>
    </row>
    <row r="175" spans="1:100" x14ac:dyDescent="0.2">
      <c r="A175" s="2">
        <v>185</v>
      </c>
      <c r="B175">
        <v>8.9790461309293228</v>
      </c>
      <c r="C175">
        <v>0</v>
      </c>
      <c r="D175">
        <v>1</v>
      </c>
      <c r="E175">
        <v>0</v>
      </c>
      <c r="F175">
        <v>0</v>
      </c>
      <c r="G175">
        <v>0</v>
      </c>
      <c r="H175">
        <v>0</v>
      </c>
      <c r="I175">
        <v>0</v>
      </c>
      <c r="J175">
        <v>1</v>
      </c>
      <c r="K175">
        <v>0</v>
      </c>
      <c r="L175">
        <v>0</v>
      </c>
      <c r="M175">
        <v>0</v>
      </c>
      <c r="N175">
        <v>0</v>
      </c>
      <c r="O175">
        <v>0</v>
      </c>
      <c r="P175">
        <v>8.4115372089697829</v>
      </c>
      <c r="Q175">
        <v>28</v>
      </c>
      <c r="AC175" s="2">
        <v>185</v>
      </c>
      <c r="AD175">
        <v>8.9790461309293228</v>
      </c>
      <c r="AE175">
        <v>0</v>
      </c>
      <c r="AF175">
        <v>1</v>
      </c>
      <c r="AG175">
        <v>0</v>
      </c>
      <c r="AH175">
        <v>0</v>
      </c>
      <c r="AI175">
        <v>0</v>
      </c>
      <c r="AJ175">
        <v>0</v>
      </c>
      <c r="AK175">
        <v>0</v>
      </c>
      <c r="AL175">
        <v>1</v>
      </c>
      <c r="AM175">
        <v>0</v>
      </c>
      <c r="AN175">
        <v>0</v>
      </c>
      <c r="AO175">
        <v>0</v>
      </c>
      <c r="AP175">
        <v>0</v>
      </c>
      <c r="AQ175">
        <v>0</v>
      </c>
      <c r="AR175">
        <v>6.5252138922736806</v>
      </c>
      <c r="AS175">
        <v>28</v>
      </c>
      <c r="BE175" s="2">
        <v>185</v>
      </c>
      <c r="BF175">
        <v>8.9790461309293228</v>
      </c>
      <c r="BG175">
        <v>0</v>
      </c>
      <c r="BH175">
        <v>1</v>
      </c>
      <c r="BI175">
        <v>0</v>
      </c>
      <c r="BJ175">
        <v>0</v>
      </c>
      <c r="BK175">
        <v>0</v>
      </c>
      <c r="BL175">
        <v>0</v>
      </c>
      <c r="BM175">
        <v>0</v>
      </c>
      <c r="BN175">
        <v>1</v>
      </c>
      <c r="BO175">
        <v>0</v>
      </c>
      <c r="BP175">
        <v>0</v>
      </c>
      <c r="BQ175">
        <v>0</v>
      </c>
      <c r="BR175">
        <v>0</v>
      </c>
      <c r="BS175">
        <v>0</v>
      </c>
      <c r="BT175">
        <v>5.8740552065656537</v>
      </c>
      <c r="BU175">
        <v>28</v>
      </c>
      <c r="CG175" s="2">
        <v>185</v>
      </c>
      <c r="CH175">
        <v>8.9790461309293228</v>
      </c>
      <c r="CI175">
        <v>0</v>
      </c>
      <c r="CJ175">
        <v>1</v>
      </c>
      <c r="CK175">
        <v>0</v>
      </c>
      <c r="CL175">
        <v>0</v>
      </c>
      <c r="CM175">
        <v>0</v>
      </c>
      <c r="CN175">
        <v>0</v>
      </c>
      <c r="CO175">
        <v>0</v>
      </c>
      <c r="CP175">
        <v>1</v>
      </c>
      <c r="CQ175">
        <v>0</v>
      </c>
      <c r="CR175">
        <v>0</v>
      </c>
      <c r="CS175">
        <v>8.4115372089697829</v>
      </c>
      <c r="CT175">
        <v>6.5252138922736806</v>
      </c>
      <c r="CU175">
        <v>5.8740552065656537</v>
      </c>
      <c r="CV175">
        <v>28</v>
      </c>
    </row>
    <row r="176" spans="1:100" x14ac:dyDescent="0.2">
      <c r="A176" s="2">
        <v>186</v>
      </c>
      <c r="B176">
        <v>8.8162690634555325</v>
      </c>
      <c r="C176">
        <v>0</v>
      </c>
      <c r="D176">
        <v>1</v>
      </c>
      <c r="E176">
        <v>0</v>
      </c>
      <c r="F176">
        <v>0</v>
      </c>
      <c r="G176">
        <v>0</v>
      </c>
      <c r="H176">
        <v>0</v>
      </c>
      <c r="I176">
        <v>0</v>
      </c>
      <c r="J176">
        <v>1</v>
      </c>
      <c r="K176">
        <v>0</v>
      </c>
      <c r="L176">
        <v>0</v>
      </c>
      <c r="M176">
        <v>0</v>
      </c>
      <c r="N176">
        <v>0</v>
      </c>
      <c r="O176">
        <v>0</v>
      </c>
      <c r="P176">
        <v>8.4199563686898706</v>
      </c>
      <c r="Q176">
        <v>29</v>
      </c>
      <c r="AC176" s="2">
        <v>186</v>
      </c>
      <c r="AD176">
        <v>8.8162690634555325</v>
      </c>
      <c r="AE176">
        <v>0</v>
      </c>
      <c r="AF176">
        <v>1</v>
      </c>
      <c r="AG176">
        <v>0</v>
      </c>
      <c r="AH176">
        <v>0</v>
      </c>
      <c r="AI176">
        <v>0</v>
      </c>
      <c r="AJ176">
        <v>0</v>
      </c>
      <c r="AK176">
        <v>0</v>
      </c>
      <c r="AL176">
        <v>1</v>
      </c>
      <c r="AM176">
        <v>0</v>
      </c>
      <c r="AN176">
        <v>0</v>
      </c>
      <c r="AO176">
        <v>0</v>
      </c>
      <c r="AP176">
        <v>0</v>
      </c>
      <c r="AQ176">
        <v>0</v>
      </c>
      <c r="AR176">
        <v>6.5342370360965356</v>
      </c>
      <c r="AS176">
        <v>29</v>
      </c>
      <c r="BE176" s="2">
        <v>186</v>
      </c>
      <c r="BF176">
        <v>8.8162690634555325</v>
      </c>
      <c r="BG176">
        <v>0</v>
      </c>
      <c r="BH176">
        <v>1</v>
      </c>
      <c r="BI176">
        <v>0</v>
      </c>
      <c r="BJ176">
        <v>0</v>
      </c>
      <c r="BK176">
        <v>0</v>
      </c>
      <c r="BL176">
        <v>0</v>
      </c>
      <c r="BM176">
        <v>0</v>
      </c>
      <c r="BN176">
        <v>1</v>
      </c>
      <c r="BO176">
        <v>0</v>
      </c>
      <c r="BP176">
        <v>0</v>
      </c>
      <c r="BQ176">
        <v>0</v>
      </c>
      <c r="BR176">
        <v>0</v>
      </c>
      <c r="BS176">
        <v>0</v>
      </c>
      <c r="BT176">
        <v>5.8827834148994667</v>
      </c>
      <c r="BU176">
        <v>29</v>
      </c>
      <c r="CG176" s="2">
        <v>186</v>
      </c>
      <c r="CH176">
        <v>8.8162690634555325</v>
      </c>
      <c r="CI176">
        <v>0</v>
      </c>
      <c r="CJ176">
        <v>1</v>
      </c>
      <c r="CK176">
        <v>0</v>
      </c>
      <c r="CL176">
        <v>0</v>
      </c>
      <c r="CM176">
        <v>0</v>
      </c>
      <c r="CN176">
        <v>0</v>
      </c>
      <c r="CO176">
        <v>0</v>
      </c>
      <c r="CP176">
        <v>1</v>
      </c>
      <c r="CQ176">
        <v>0</v>
      </c>
      <c r="CR176">
        <v>0</v>
      </c>
      <c r="CS176">
        <v>8.4199563686898706</v>
      </c>
      <c r="CT176">
        <v>6.5342370360965356</v>
      </c>
      <c r="CU176">
        <v>5.8827834148994667</v>
      </c>
      <c r="CV176">
        <v>29</v>
      </c>
    </row>
    <row r="177" spans="1:100" x14ac:dyDescent="0.2">
      <c r="A177" s="2">
        <v>187</v>
      </c>
      <c r="B177">
        <v>8.8734310831999164</v>
      </c>
      <c r="C177">
        <v>0</v>
      </c>
      <c r="D177">
        <v>1</v>
      </c>
      <c r="E177">
        <v>0</v>
      </c>
      <c r="F177">
        <v>0</v>
      </c>
      <c r="G177">
        <v>0</v>
      </c>
      <c r="H177">
        <v>0</v>
      </c>
      <c r="I177">
        <v>0</v>
      </c>
      <c r="J177">
        <v>1</v>
      </c>
      <c r="K177">
        <v>0</v>
      </c>
      <c r="L177">
        <v>0</v>
      </c>
      <c r="M177">
        <v>0</v>
      </c>
      <c r="N177">
        <v>0</v>
      </c>
      <c r="O177">
        <v>0</v>
      </c>
      <c r="P177">
        <v>8.4286073197785463</v>
      </c>
      <c r="Q177">
        <v>30</v>
      </c>
      <c r="AC177" s="2">
        <v>187</v>
      </c>
      <c r="AD177">
        <v>8.8734310831999164</v>
      </c>
      <c r="AE177">
        <v>0</v>
      </c>
      <c r="AF177">
        <v>1</v>
      </c>
      <c r="AG177">
        <v>0</v>
      </c>
      <c r="AH177">
        <v>0</v>
      </c>
      <c r="AI177">
        <v>0</v>
      </c>
      <c r="AJ177">
        <v>0</v>
      </c>
      <c r="AK177">
        <v>0</v>
      </c>
      <c r="AL177">
        <v>1</v>
      </c>
      <c r="AM177">
        <v>0</v>
      </c>
      <c r="AN177">
        <v>0</v>
      </c>
      <c r="AO177">
        <v>0</v>
      </c>
      <c r="AP177">
        <v>0</v>
      </c>
      <c r="AQ177">
        <v>0</v>
      </c>
      <c r="AR177">
        <v>6.5432763755129288</v>
      </c>
      <c r="AS177">
        <v>30</v>
      </c>
      <c r="BE177" s="2">
        <v>187</v>
      </c>
      <c r="BF177">
        <v>8.8734310831999164</v>
      </c>
      <c r="BG177">
        <v>0</v>
      </c>
      <c r="BH177">
        <v>1</v>
      </c>
      <c r="BI177">
        <v>0</v>
      </c>
      <c r="BJ177">
        <v>0</v>
      </c>
      <c r="BK177">
        <v>0</v>
      </c>
      <c r="BL177">
        <v>0</v>
      </c>
      <c r="BM177">
        <v>0</v>
      </c>
      <c r="BN177">
        <v>1</v>
      </c>
      <c r="BO177">
        <v>0</v>
      </c>
      <c r="BP177">
        <v>0</v>
      </c>
      <c r="BQ177">
        <v>0</v>
      </c>
      <c r="BR177">
        <v>0</v>
      </c>
      <c r="BS177">
        <v>0</v>
      </c>
      <c r="BT177">
        <v>5.891522250192712</v>
      </c>
      <c r="BU177">
        <v>30</v>
      </c>
      <c r="CG177" s="2">
        <v>187</v>
      </c>
      <c r="CH177">
        <v>8.8734310831999164</v>
      </c>
      <c r="CI177">
        <v>0</v>
      </c>
      <c r="CJ177">
        <v>1</v>
      </c>
      <c r="CK177">
        <v>0</v>
      </c>
      <c r="CL177">
        <v>0</v>
      </c>
      <c r="CM177">
        <v>0</v>
      </c>
      <c r="CN177">
        <v>0</v>
      </c>
      <c r="CO177">
        <v>0</v>
      </c>
      <c r="CP177">
        <v>1</v>
      </c>
      <c r="CQ177">
        <v>0</v>
      </c>
      <c r="CR177">
        <v>0</v>
      </c>
      <c r="CS177">
        <v>8.4286073197785463</v>
      </c>
      <c r="CT177">
        <v>6.5432763755129288</v>
      </c>
      <c r="CU177">
        <v>5.891522250192712</v>
      </c>
      <c r="CV177">
        <v>30</v>
      </c>
    </row>
    <row r="178" spans="1:100" x14ac:dyDescent="0.2">
      <c r="A178" s="2">
        <v>188</v>
      </c>
      <c r="B178">
        <v>8.969875335811988</v>
      </c>
      <c r="C178">
        <v>0</v>
      </c>
      <c r="D178">
        <v>1</v>
      </c>
      <c r="E178">
        <v>0</v>
      </c>
      <c r="F178">
        <v>0</v>
      </c>
      <c r="G178">
        <v>0</v>
      </c>
      <c r="H178">
        <v>0</v>
      </c>
      <c r="I178">
        <v>0</v>
      </c>
      <c r="J178">
        <v>1</v>
      </c>
      <c r="K178">
        <v>0</v>
      </c>
      <c r="L178">
        <v>0</v>
      </c>
      <c r="M178">
        <v>0</v>
      </c>
      <c r="N178">
        <v>0</v>
      </c>
      <c r="O178">
        <v>0</v>
      </c>
      <c r="P178">
        <v>8.4374213816493615</v>
      </c>
      <c r="Q178">
        <v>31</v>
      </c>
      <c r="AC178" s="2">
        <v>188</v>
      </c>
      <c r="AD178">
        <v>8.969875335811988</v>
      </c>
      <c r="AE178">
        <v>0</v>
      </c>
      <c r="AF178">
        <v>1</v>
      </c>
      <c r="AG178">
        <v>0</v>
      </c>
      <c r="AH178">
        <v>0</v>
      </c>
      <c r="AI178">
        <v>0</v>
      </c>
      <c r="AJ178">
        <v>0</v>
      </c>
      <c r="AK178">
        <v>0</v>
      </c>
      <c r="AL178">
        <v>1</v>
      </c>
      <c r="AM178">
        <v>0</v>
      </c>
      <c r="AN178">
        <v>0</v>
      </c>
      <c r="AO178">
        <v>0</v>
      </c>
      <c r="AP178">
        <v>0</v>
      </c>
      <c r="AQ178">
        <v>0</v>
      </c>
      <c r="AR178">
        <v>6.5523278124787137</v>
      </c>
      <c r="AS178">
        <v>31</v>
      </c>
      <c r="BE178" s="2">
        <v>188</v>
      </c>
      <c r="BF178">
        <v>8.969875335811988</v>
      </c>
      <c r="BG178">
        <v>0</v>
      </c>
      <c r="BH178">
        <v>1</v>
      </c>
      <c r="BI178">
        <v>0</v>
      </c>
      <c r="BJ178">
        <v>0</v>
      </c>
      <c r="BK178">
        <v>0</v>
      </c>
      <c r="BL178">
        <v>0</v>
      </c>
      <c r="BM178">
        <v>0</v>
      </c>
      <c r="BN178">
        <v>1</v>
      </c>
      <c r="BO178">
        <v>0</v>
      </c>
      <c r="BP178">
        <v>0</v>
      </c>
      <c r="BQ178">
        <v>0</v>
      </c>
      <c r="BR178">
        <v>0</v>
      </c>
      <c r="BS178">
        <v>0</v>
      </c>
      <c r="BT178">
        <v>5.9002716327533893</v>
      </c>
      <c r="BU178">
        <v>31</v>
      </c>
      <c r="CG178" s="2">
        <v>188</v>
      </c>
      <c r="CH178">
        <v>8.969875335811988</v>
      </c>
      <c r="CI178">
        <v>0</v>
      </c>
      <c r="CJ178">
        <v>1</v>
      </c>
      <c r="CK178">
        <v>0</v>
      </c>
      <c r="CL178">
        <v>0</v>
      </c>
      <c r="CM178">
        <v>0</v>
      </c>
      <c r="CN178">
        <v>0</v>
      </c>
      <c r="CO178">
        <v>0</v>
      </c>
      <c r="CP178">
        <v>1</v>
      </c>
      <c r="CQ178">
        <v>0</v>
      </c>
      <c r="CR178">
        <v>0</v>
      </c>
      <c r="CS178">
        <v>8.4374213816493615</v>
      </c>
      <c r="CT178">
        <v>6.5523278124787137</v>
      </c>
      <c r="CU178">
        <v>5.9002716327533893</v>
      </c>
      <c r="CV178">
        <v>31</v>
      </c>
    </row>
    <row r="179" spans="1:100" x14ac:dyDescent="0.2">
      <c r="A179" s="2">
        <v>189</v>
      </c>
      <c r="B179">
        <v>8.9839298491791357</v>
      </c>
      <c r="C179">
        <v>0</v>
      </c>
      <c r="D179">
        <v>1</v>
      </c>
      <c r="E179">
        <v>0</v>
      </c>
      <c r="F179">
        <v>0</v>
      </c>
      <c r="G179">
        <v>0</v>
      </c>
      <c r="H179">
        <v>0</v>
      </c>
      <c r="I179">
        <v>0</v>
      </c>
      <c r="J179">
        <v>0</v>
      </c>
      <c r="K179">
        <v>1</v>
      </c>
      <c r="L179">
        <v>0</v>
      </c>
      <c r="M179">
        <v>0</v>
      </c>
      <c r="N179">
        <v>0</v>
      </c>
      <c r="O179">
        <v>0</v>
      </c>
      <c r="P179">
        <v>8.4463508103413947</v>
      </c>
      <c r="Q179">
        <v>32</v>
      </c>
      <c r="AC179" s="2">
        <v>189</v>
      </c>
      <c r="AD179">
        <v>8.9839298491791357</v>
      </c>
      <c r="AE179">
        <v>0</v>
      </c>
      <c r="AF179">
        <v>1</v>
      </c>
      <c r="AG179">
        <v>0</v>
      </c>
      <c r="AH179">
        <v>0</v>
      </c>
      <c r="AI179">
        <v>0</v>
      </c>
      <c r="AJ179">
        <v>0</v>
      </c>
      <c r="AK179">
        <v>0</v>
      </c>
      <c r="AL179">
        <v>0</v>
      </c>
      <c r="AM179">
        <v>1</v>
      </c>
      <c r="AN179">
        <v>0</v>
      </c>
      <c r="AO179">
        <v>0</v>
      </c>
      <c r="AP179">
        <v>0</v>
      </c>
      <c r="AQ179">
        <v>0</v>
      </c>
      <c r="AR179">
        <v>6.561389283144794</v>
      </c>
      <c r="AS179">
        <v>32</v>
      </c>
      <c r="BE179" s="2">
        <v>189</v>
      </c>
      <c r="BF179">
        <v>8.9839298491791357</v>
      </c>
      <c r="BG179">
        <v>0</v>
      </c>
      <c r="BH179">
        <v>1</v>
      </c>
      <c r="BI179">
        <v>0</v>
      </c>
      <c r="BJ179">
        <v>0</v>
      </c>
      <c r="BK179">
        <v>0</v>
      </c>
      <c r="BL179">
        <v>0</v>
      </c>
      <c r="BM179">
        <v>0</v>
      </c>
      <c r="BN179">
        <v>0</v>
      </c>
      <c r="BO179">
        <v>1</v>
      </c>
      <c r="BP179">
        <v>0</v>
      </c>
      <c r="BQ179">
        <v>0</v>
      </c>
      <c r="BR179">
        <v>0</v>
      </c>
      <c r="BS179">
        <v>0</v>
      </c>
      <c r="BT179">
        <v>5.9090314832662871</v>
      </c>
      <c r="BU179">
        <v>32</v>
      </c>
      <c r="CG179" s="2">
        <v>189</v>
      </c>
      <c r="CH179">
        <v>8.9839298491791357</v>
      </c>
      <c r="CI179">
        <v>0</v>
      </c>
      <c r="CJ179">
        <v>1</v>
      </c>
      <c r="CK179">
        <v>0</v>
      </c>
      <c r="CL179">
        <v>0</v>
      </c>
      <c r="CM179">
        <v>0</v>
      </c>
      <c r="CN179">
        <v>0</v>
      </c>
      <c r="CO179">
        <v>0</v>
      </c>
      <c r="CP179">
        <v>0</v>
      </c>
      <c r="CQ179">
        <v>1</v>
      </c>
      <c r="CR179">
        <v>0</v>
      </c>
      <c r="CS179">
        <v>8.4463508103413947</v>
      </c>
      <c r="CT179">
        <v>6.561389283144794</v>
      </c>
      <c r="CU179">
        <v>5.9090314832662871</v>
      </c>
      <c r="CV179">
        <v>32</v>
      </c>
    </row>
    <row r="180" spans="1:100" x14ac:dyDescent="0.2">
      <c r="A180" s="2">
        <v>190</v>
      </c>
      <c r="B180">
        <v>8.8538914979704657</v>
      </c>
      <c r="C180">
        <v>0</v>
      </c>
      <c r="D180">
        <v>1</v>
      </c>
      <c r="E180">
        <v>0</v>
      </c>
      <c r="F180">
        <v>0</v>
      </c>
      <c r="G180">
        <v>0</v>
      </c>
      <c r="H180">
        <v>0</v>
      </c>
      <c r="I180">
        <v>0</v>
      </c>
      <c r="J180">
        <v>0</v>
      </c>
      <c r="K180">
        <v>1</v>
      </c>
      <c r="L180">
        <v>0</v>
      </c>
      <c r="M180">
        <v>0</v>
      </c>
      <c r="N180">
        <v>0</v>
      </c>
      <c r="O180">
        <v>0</v>
      </c>
      <c r="P180">
        <v>8.455362429158134</v>
      </c>
      <c r="Q180">
        <v>33</v>
      </c>
      <c r="AC180" s="2">
        <v>190</v>
      </c>
      <c r="AD180">
        <v>8.8538914979704657</v>
      </c>
      <c r="AE180">
        <v>0</v>
      </c>
      <c r="AF180">
        <v>1</v>
      </c>
      <c r="AG180">
        <v>0</v>
      </c>
      <c r="AH180">
        <v>0</v>
      </c>
      <c r="AI180">
        <v>0</v>
      </c>
      <c r="AJ180">
        <v>0</v>
      </c>
      <c r="AK180">
        <v>0</v>
      </c>
      <c r="AL180">
        <v>0</v>
      </c>
      <c r="AM180">
        <v>1</v>
      </c>
      <c r="AN180">
        <v>0</v>
      </c>
      <c r="AO180">
        <v>0</v>
      </c>
      <c r="AP180">
        <v>0</v>
      </c>
      <c r="AQ180">
        <v>0</v>
      </c>
      <c r="AR180">
        <v>6.5704597318861993</v>
      </c>
      <c r="AS180">
        <v>33</v>
      </c>
      <c r="BE180" s="2">
        <v>190</v>
      </c>
      <c r="BF180">
        <v>8.8538914979704657</v>
      </c>
      <c r="BG180">
        <v>0</v>
      </c>
      <c r="BH180">
        <v>1</v>
      </c>
      <c r="BI180">
        <v>0</v>
      </c>
      <c r="BJ180">
        <v>0</v>
      </c>
      <c r="BK180">
        <v>0</v>
      </c>
      <c r="BL180">
        <v>0</v>
      </c>
      <c r="BM180">
        <v>0</v>
      </c>
      <c r="BN180">
        <v>0</v>
      </c>
      <c r="BO180">
        <v>1</v>
      </c>
      <c r="BP180">
        <v>0</v>
      </c>
      <c r="BQ180">
        <v>0</v>
      </c>
      <c r="BR180">
        <v>0</v>
      </c>
      <c r="BS180">
        <v>0</v>
      </c>
      <c r="BT180">
        <v>5.9178017227951401</v>
      </c>
      <c r="BU180">
        <v>33</v>
      </c>
      <c r="CG180" s="2">
        <v>190</v>
      </c>
      <c r="CH180">
        <v>8.8538914979704657</v>
      </c>
      <c r="CI180">
        <v>0</v>
      </c>
      <c r="CJ180">
        <v>1</v>
      </c>
      <c r="CK180">
        <v>0</v>
      </c>
      <c r="CL180">
        <v>0</v>
      </c>
      <c r="CM180">
        <v>0</v>
      </c>
      <c r="CN180">
        <v>0</v>
      </c>
      <c r="CO180">
        <v>0</v>
      </c>
      <c r="CP180">
        <v>0</v>
      </c>
      <c r="CQ180">
        <v>1</v>
      </c>
      <c r="CR180">
        <v>0</v>
      </c>
      <c r="CS180">
        <v>8.455362429158134</v>
      </c>
      <c r="CT180">
        <v>6.5704597318861993</v>
      </c>
      <c r="CU180">
        <v>5.9178017227951401</v>
      </c>
      <c r="CV180">
        <v>33</v>
      </c>
    </row>
    <row r="181" spans="1:100" x14ac:dyDescent="0.2">
      <c r="A181" s="2">
        <v>191</v>
      </c>
      <c r="B181">
        <v>8.9189781101677816</v>
      </c>
      <c r="C181">
        <v>0</v>
      </c>
      <c r="D181">
        <v>1</v>
      </c>
      <c r="E181">
        <v>0</v>
      </c>
      <c r="F181">
        <v>0</v>
      </c>
      <c r="G181">
        <v>0</v>
      </c>
      <c r="H181">
        <v>0</v>
      </c>
      <c r="I181">
        <v>0</v>
      </c>
      <c r="J181">
        <v>0</v>
      </c>
      <c r="K181">
        <v>1</v>
      </c>
      <c r="L181">
        <v>0</v>
      </c>
      <c r="M181">
        <v>0</v>
      </c>
      <c r="N181">
        <v>0</v>
      </c>
      <c r="O181">
        <v>0</v>
      </c>
      <c r="P181">
        <v>8.4644331875500889</v>
      </c>
      <c r="Q181">
        <v>34</v>
      </c>
      <c r="AC181" s="2">
        <v>191</v>
      </c>
      <c r="AD181">
        <v>8.9189781101677816</v>
      </c>
      <c r="AE181">
        <v>0</v>
      </c>
      <c r="AF181">
        <v>1</v>
      </c>
      <c r="AG181">
        <v>0</v>
      </c>
      <c r="AH181">
        <v>0</v>
      </c>
      <c r="AI181">
        <v>0</v>
      </c>
      <c r="AJ181">
        <v>0</v>
      </c>
      <c r="AK181">
        <v>0</v>
      </c>
      <c r="AL181">
        <v>0</v>
      </c>
      <c r="AM181">
        <v>1</v>
      </c>
      <c r="AN181">
        <v>0</v>
      </c>
      <c r="AO181">
        <v>0</v>
      </c>
      <c r="AP181">
        <v>0</v>
      </c>
      <c r="AQ181">
        <v>0</v>
      </c>
      <c r="AR181">
        <v>6.5795386028815495</v>
      </c>
      <c r="AS181">
        <v>34</v>
      </c>
      <c r="BE181" s="2">
        <v>191</v>
      </c>
      <c r="BF181">
        <v>8.9189781101677816</v>
      </c>
      <c r="BG181">
        <v>0</v>
      </c>
      <c r="BH181">
        <v>1</v>
      </c>
      <c r="BI181">
        <v>0</v>
      </c>
      <c r="BJ181">
        <v>0</v>
      </c>
      <c r="BK181">
        <v>0</v>
      </c>
      <c r="BL181">
        <v>0</v>
      </c>
      <c r="BM181">
        <v>0</v>
      </c>
      <c r="BN181">
        <v>0</v>
      </c>
      <c r="BO181">
        <v>1</v>
      </c>
      <c r="BP181">
        <v>0</v>
      </c>
      <c r="BQ181">
        <v>0</v>
      </c>
      <c r="BR181">
        <v>0</v>
      </c>
      <c r="BS181">
        <v>0</v>
      </c>
      <c r="BT181">
        <v>5.9265822727846835</v>
      </c>
      <c r="BU181">
        <v>34</v>
      </c>
      <c r="CG181" s="2">
        <v>191</v>
      </c>
      <c r="CH181">
        <v>8.9189781101677816</v>
      </c>
      <c r="CI181">
        <v>0</v>
      </c>
      <c r="CJ181">
        <v>1</v>
      </c>
      <c r="CK181">
        <v>0</v>
      </c>
      <c r="CL181">
        <v>0</v>
      </c>
      <c r="CM181">
        <v>0</v>
      </c>
      <c r="CN181">
        <v>0</v>
      </c>
      <c r="CO181">
        <v>0</v>
      </c>
      <c r="CP181">
        <v>0</v>
      </c>
      <c r="CQ181">
        <v>1</v>
      </c>
      <c r="CR181">
        <v>0</v>
      </c>
      <c r="CS181">
        <v>8.4644331875500889</v>
      </c>
      <c r="CT181">
        <v>6.5795386028815495</v>
      </c>
      <c r="CU181">
        <v>5.9265822727846835</v>
      </c>
      <c r="CV181">
        <v>34</v>
      </c>
    </row>
    <row r="182" spans="1:100" x14ac:dyDescent="0.2">
      <c r="A182" s="2">
        <v>192</v>
      </c>
      <c r="B182">
        <v>8.9835506761632651</v>
      </c>
      <c r="C182">
        <v>0</v>
      </c>
      <c r="D182">
        <v>1</v>
      </c>
      <c r="E182">
        <v>0</v>
      </c>
      <c r="F182">
        <v>0</v>
      </c>
      <c r="G182">
        <v>0</v>
      </c>
      <c r="H182">
        <v>0</v>
      </c>
      <c r="I182">
        <v>0</v>
      </c>
      <c r="J182">
        <v>0</v>
      </c>
      <c r="K182">
        <v>1</v>
      </c>
      <c r="L182">
        <v>0</v>
      </c>
      <c r="M182">
        <v>0</v>
      </c>
      <c r="N182">
        <v>0</v>
      </c>
      <c r="O182">
        <v>0</v>
      </c>
      <c r="P182">
        <v>8.4735470694118522</v>
      </c>
      <c r="Q182">
        <v>35</v>
      </c>
      <c r="AC182" s="2">
        <v>192</v>
      </c>
      <c r="AD182">
        <v>8.9835506761632651</v>
      </c>
      <c r="AE182">
        <v>0</v>
      </c>
      <c r="AF182">
        <v>1</v>
      </c>
      <c r="AG182">
        <v>0</v>
      </c>
      <c r="AH182">
        <v>0</v>
      </c>
      <c r="AI182">
        <v>0</v>
      </c>
      <c r="AJ182">
        <v>0</v>
      </c>
      <c r="AK182">
        <v>0</v>
      </c>
      <c r="AL182">
        <v>0</v>
      </c>
      <c r="AM182">
        <v>1</v>
      </c>
      <c r="AN182">
        <v>0</v>
      </c>
      <c r="AO182">
        <v>0</v>
      </c>
      <c r="AP182">
        <v>0</v>
      </c>
      <c r="AQ182">
        <v>0</v>
      </c>
      <c r="AR182">
        <v>6.7150159199961887</v>
      </c>
      <c r="AS182">
        <v>35</v>
      </c>
      <c r="BE182" s="2">
        <v>192</v>
      </c>
      <c r="BF182">
        <v>8.9835506761632651</v>
      </c>
      <c r="BG182">
        <v>0</v>
      </c>
      <c r="BH182">
        <v>1</v>
      </c>
      <c r="BI182">
        <v>0</v>
      </c>
      <c r="BJ182">
        <v>0</v>
      </c>
      <c r="BK182">
        <v>0</v>
      </c>
      <c r="BL182">
        <v>0</v>
      </c>
      <c r="BM182">
        <v>0</v>
      </c>
      <c r="BN182">
        <v>0</v>
      </c>
      <c r="BO182">
        <v>1</v>
      </c>
      <c r="BP182">
        <v>0</v>
      </c>
      <c r="BQ182">
        <v>0</v>
      </c>
      <c r="BR182">
        <v>0</v>
      </c>
      <c r="BS182">
        <v>0</v>
      </c>
      <c r="BT182">
        <v>6.1019364300825014</v>
      </c>
      <c r="BU182">
        <v>35</v>
      </c>
      <c r="CG182" s="2">
        <v>192</v>
      </c>
      <c r="CH182">
        <v>8.9835506761632651</v>
      </c>
      <c r="CI182">
        <v>0</v>
      </c>
      <c r="CJ182">
        <v>1</v>
      </c>
      <c r="CK182">
        <v>0</v>
      </c>
      <c r="CL182">
        <v>0</v>
      </c>
      <c r="CM182">
        <v>0</v>
      </c>
      <c r="CN182">
        <v>0</v>
      </c>
      <c r="CO182">
        <v>0</v>
      </c>
      <c r="CP182">
        <v>0</v>
      </c>
      <c r="CQ182">
        <v>1</v>
      </c>
      <c r="CR182">
        <v>0</v>
      </c>
      <c r="CS182">
        <v>8.4735470694118522</v>
      </c>
      <c r="CT182">
        <v>6.7150159199961887</v>
      </c>
      <c r="CU182">
        <v>6.1019364300825014</v>
      </c>
      <c r="CV182">
        <v>35</v>
      </c>
    </row>
    <row r="183" spans="1:100" x14ac:dyDescent="0.2">
      <c r="A183" s="2">
        <v>193</v>
      </c>
      <c r="B183">
        <v>8.9682761496291459</v>
      </c>
      <c r="C183">
        <v>0</v>
      </c>
      <c r="D183">
        <v>1</v>
      </c>
      <c r="E183">
        <v>0</v>
      </c>
      <c r="F183">
        <v>0</v>
      </c>
      <c r="G183">
        <v>0</v>
      </c>
      <c r="H183">
        <v>0</v>
      </c>
      <c r="I183">
        <v>0</v>
      </c>
      <c r="J183">
        <v>0</v>
      </c>
      <c r="K183">
        <v>0</v>
      </c>
      <c r="L183">
        <v>1</v>
      </c>
      <c r="M183">
        <v>0</v>
      </c>
      <c r="N183">
        <v>0</v>
      </c>
      <c r="O183">
        <v>0</v>
      </c>
      <c r="P183">
        <v>8.4826929431526583</v>
      </c>
      <c r="Q183">
        <v>36</v>
      </c>
      <c r="AC183" s="2">
        <v>193</v>
      </c>
      <c r="AD183">
        <v>8.9682761496291459</v>
      </c>
      <c r="AE183">
        <v>0</v>
      </c>
      <c r="AF183">
        <v>1</v>
      </c>
      <c r="AG183">
        <v>0</v>
      </c>
      <c r="AH183">
        <v>0</v>
      </c>
      <c r="AI183">
        <v>0</v>
      </c>
      <c r="AJ183">
        <v>0</v>
      </c>
      <c r="AK183">
        <v>0</v>
      </c>
      <c r="AL183">
        <v>0</v>
      </c>
      <c r="AM183">
        <v>0</v>
      </c>
      <c r="AN183">
        <v>1</v>
      </c>
      <c r="AO183">
        <v>0</v>
      </c>
      <c r="AP183">
        <v>0</v>
      </c>
      <c r="AQ183">
        <v>0</v>
      </c>
      <c r="AR183">
        <v>6.7813686113290421</v>
      </c>
      <c r="AS183">
        <v>36</v>
      </c>
      <c r="BE183" s="2">
        <v>193</v>
      </c>
      <c r="BF183">
        <v>8.9682761496291459</v>
      </c>
      <c r="BG183">
        <v>0</v>
      </c>
      <c r="BH183">
        <v>1</v>
      </c>
      <c r="BI183">
        <v>0</v>
      </c>
      <c r="BJ183">
        <v>0</v>
      </c>
      <c r="BK183">
        <v>0</v>
      </c>
      <c r="BL183">
        <v>0</v>
      </c>
      <c r="BM183">
        <v>0</v>
      </c>
      <c r="BN183">
        <v>0</v>
      </c>
      <c r="BO183">
        <v>0</v>
      </c>
      <c r="BP183">
        <v>1</v>
      </c>
      <c r="BQ183">
        <v>0</v>
      </c>
      <c r="BR183">
        <v>0</v>
      </c>
      <c r="BS183">
        <v>0</v>
      </c>
      <c r="BT183">
        <v>6.1740467115792592</v>
      </c>
      <c r="BU183">
        <v>36</v>
      </c>
      <c r="CG183" s="2">
        <v>193</v>
      </c>
      <c r="CH183">
        <v>8.9682761496291459</v>
      </c>
      <c r="CI183">
        <v>0</v>
      </c>
      <c r="CJ183">
        <v>1</v>
      </c>
      <c r="CK183">
        <v>0</v>
      </c>
      <c r="CL183">
        <v>0</v>
      </c>
      <c r="CM183">
        <v>0</v>
      </c>
      <c r="CN183">
        <v>0</v>
      </c>
      <c r="CO183">
        <v>0</v>
      </c>
      <c r="CP183">
        <v>0</v>
      </c>
      <c r="CQ183">
        <v>0</v>
      </c>
      <c r="CR183">
        <v>1</v>
      </c>
      <c r="CS183">
        <v>8.4826929431526583</v>
      </c>
      <c r="CT183">
        <v>6.7813686113290421</v>
      </c>
      <c r="CU183">
        <v>6.1740467115792592</v>
      </c>
      <c r="CV183">
        <v>36</v>
      </c>
    </row>
    <row r="184" spans="1:100" x14ac:dyDescent="0.2">
      <c r="A184" s="2">
        <v>194</v>
      </c>
      <c r="B184">
        <v>9.2004290032586482</v>
      </c>
      <c r="C184">
        <v>0</v>
      </c>
      <c r="D184">
        <v>1</v>
      </c>
      <c r="E184">
        <v>0</v>
      </c>
      <c r="F184">
        <v>0</v>
      </c>
      <c r="G184">
        <v>0</v>
      </c>
      <c r="H184">
        <v>0</v>
      </c>
      <c r="I184">
        <v>0</v>
      </c>
      <c r="J184">
        <v>0</v>
      </c>
      <c r="K184">
        <v>0</v>
      </c>
      <c r="L184">
        <v>1</v>
      </c>
      <c r="M184">
        <v>0</v>
      </c>
      <c r="N184">
        <v>0</v>
      </c>
      <c r="O184">
        <v>0</v>
      </c>
      <c r="P184">
        <v>8.4918630678087954</v>
      </c>
      <c r="Q184">
        <v>37</v>
      </c>
      <c r="AC184" s="2">
        <v>194</v>
      </c>
      <c r="AD184">
        <v>9.2004290032586482</v>
      </c>
      <c r="AE184">
        <v>0</v>
      </c>
      <c r="AF184">
        <v>1</v>
      </c>
      <c r="AG184">
        <v>0</v>
      </c>
      <c r="AH184">
        <v>0</v>
      </c>
      <c r="AI184">
        <v>0</v>
      </c>
      <c r="AJ184">
        <v>0</v>
      </c>
      <c r="AK184">
        <v>0</v>
      </c>
      <c r="AL184">
        <v>0</v>
      </c>
      <c r="AM184">
        <v>0</v>
      </c>
      <c r="AN184">
        <v>1</v>
      </c>
      <c r="AO184">
        <v>0</v>
      </c>
      <c r="AP184">
        <v>0</v>
      </c>
      <c r="AQ184">
        <v>0</v>
      </c>
      <c r="AR184">
        <v>6.8177627978443107</v>
      </c>
      <c r="AS184">
        <v>37</v>
      </c>
      <c r="BE184" s="2">
        <v>194</v>
      </c>
      <c r="BF184">
        <v>9.2004290032586482</v>
      </c>
      <c r="BG184">
        <v>0</v>
      </c>
      <c r="BH184">
        <v>1</v>
      </c>
      <c r="BI184">
        <v>0</v>
      </c>
      <c r="BJ184">
        <v>0</v>
      </c>
      <c r="BK184">
        <v>0</v>
      </c>
      <c r="BL184">
        <v>0</v>
      </c>
      <c r="BM184">
        <v>0</v>
      </c>
      <c r="BN184">
        <v>0</v>
      </c>
      <c r="BO184">
        <v>0</v>
      </c>
      <c r="BP184">
        <v>1</v>
      </c>
      <c r="BQ184">
        <v>0</v>
      </c>
      <c r="BR184">
        <v>0</v>
      </c>
      <c r="BS184">
        <v>0</v>
      </c>
      <c r="BT184">
        <v>6.1830918075258365</v>
      </c>
      <c r="BU184">
        <v>37</v>
      </c>
      <c r="CG184" s="2">
        <v>194</v>
      </c>
      <c r="CH184">
        <v>9.2004290032586482</v>
      </c>
      <c r="CI184">
        <v>0</v>
      </c>
      <c r="CJ184">
        <v>1</v>
      </c>
      <c r="CK184">
        <v>0</v>
      </c>
      <c r="CL184">
        <v>0</v>
      </c>
      <c r="CM184">
        <v>0</v>
      </c>
      <c r="CN184">
        <v>0</v>
      </c>
      <c r="CO184">
        <v>0</v>
      </c>
      <c r="CP184">
        <v>0</v>
      </c>
      <c r="CQ184">
        <v>0</v>
      </c>
      <c r="CR184">
        <v>1</v>
      </c>
      <c r="CS184">
        <v>8.4918630678087954</v>
      </c>
      <c r="CT184">
        <v>6.8177627978443107</v>
      </c>
      <c r="CU184">
        <v>6.1830918075258365</v>
      </c>
      <c r="CV184">
        <v>37</v>
      </c>
    </row>
    <row r="185" spans="1:100" x14ac:dyDescent="0.2">
      <c r="A185" s="2">
        <v>195</v>
      </c>
      <c r="B185">
        <v>9.2128609075852754</v>
      </c>
      <c r="C185">
        <v>0</v>
      </c>
      <c r="D185">
        <v>1</v>
      </c>
      <c r="E185">
        <v>0</v>
      </c>
      <c r="F185">
        <v>0</v>
      </c>
      <c r="G185">
        <v>0</v>
      </c>
      <c r="H185">
        <v>0</v>
      </c>
      <c r="I185">
        <v>0</v>
      </c>
      <c r="J185">
        <v>0</v>
      </c>
      <c r="K185">
        <v>0</v>
      </c>
      <c r="L185">
        <v>1</v>
      </c>
      <c r="M185">
        <v>0</v>
      </c>
      <c r="N185">
        <v>0</v>
      </c>
      <c r="O185">
        <v>0</v>
      </c>
      <c r="P185">
        <v>8.501052055562683</v>
      </c>
      <c r="Q185">
        <v>38</v>
      </c>
      <c r="AC185" s="2">
        <v>195</v>
      </c>
      <c r="AD185">
        <v>9.2128609075852754</v>
      </c>
      <c r="AE185">
        <v>0</v>
      </c>
      <c r="AF185">
        <v>1</v>
      </c>
      <c r="AG185">
        <v>0</v>
      </c>
      <c r="AH185">
        <v>0</v>
      </c>
      <c r="AI185">
        <v>0</v>
      </c>
      <c r="AJ185">
        <v>0</v>
      </c>
      <c r="AK185">
        <v>0</v>
      </c>
      <c r="AL185">
        <v>0</v>
      </c>
      <c r="AM185">
        <v>0</v>
      </c>
      <c r="AN185">
        <v>1</v>
      </c>
      <c r="AO185">
        <v>0</v>
      </c>
      <c r="AP185">
        <v>0</v>
      </c>
      <c r="AQ185">
        <v>0</v>
      </c>
      <c r="AR185">
        <v>6.8402141786611139</v>
      </c>
      <c r="AS185">
        <v>38</v>
      </c>
      <c r="BE185" s="2">
        <v>195</v>
      </c>
      <c r="BF185">
        <v>9.2128609075852754</v>
      </c>
      <c r="BG185">
        <v>0</v>
      </c>
      <c r="BH185">
        <v>1</v>
      </c>
      <c r="BI185">
        <v>0</v>
      </c>
      <c r="BJ185">
        <v>0</v>
      </c>
      <c r="BK185">
        <v>0</v>
      </c>
      <c r="BL185">
        <v>0</v>
      </c>
      <c r="BM185">
        <v>0</v>
      </c>
      <c r="BN185">
        <v>0</v>
      </c>
      <c r="BO185">
        <v>0</v>
      </c>
      <c r="BP185">
        <v>1</v>
      </c>
      <c r="BQ185">
        <v>0</v>
      </c>
      <c r="BR185">
        <v>0</v>
      </c>
      <c r="BS185">
        <v>0</v>
      </c>
      <c r="BT185">
        <v>6.1921450581472142</v>
      </c>
      <c r="BU185">
        <v>38</v>
      </c>
      <c r="CG185" s="2">
        <v>195</v>
      </c>
      <c r="CH185">
        <v>9.2128609075852754</v>
      </c>
      <c r="CI185">
        <v>0</v>
      </c>
      <c r="CJ185">
        <v>1</v>
      </c>
      <c r="CK185">
        <v>0</v>
      </c>
      <c r="CL185">
        <v>0</v>
      </c>
      <c r="CM185">
        <v>0</v>
      </c>
      <c r="CN185">
        <v>0</v>
      </c>
      <c r="CO185">
        <v>0</v>
      </c>
      <c r="CP185">
        <v>0</v>
      </c>
      <c r="CQ185">
        <v>0</v>
      </c>
      <c r="CR185">
        <v>1</v>
      </c>
      <c r="CS185">
        <v>8.501052055562683</v>
      </c>
      <c r="CT185">
        <v>6.8402141786611139</v>
      </c>
      <c r="CU185">
        <v>6.1921450581472142</v>
      </c>
      <c r="CV185">
        <v>38</v>
      </c>
    </row>
    <row r="186" spans="1:100" x14ac:dyDescent="0.2">
      <c r="A186" s="2">
        <v>196</v>
      </c>
      <c r="B186">
        <v>9.1204281020760245</v>
      </c>
      <c r="C186">
        <v>0</v>
      </c>
      <c r="D186">
        <v>1</v>
      </c>
      <c r="E186">
        <v>0</v>
      </c>
      <c r="F186">
        <v>0</v>
      </c>
      <c r="G186">
        <v>0</v>
      </c>
      <c r="H186">
        <v>0</v>
      </c>
      <c r="I186">
        <v>0</v>
      </c>
      <c r="J186">
        <v>0</v>
      </c>
      <c r="K186">
        <v>0</v>
      </c>
      <c r="L186">
        <v>1</v>
      </c>
      <c r="M186">
        <v>0</v>
      </c>
      <c r="N186">
        <v>0</v>
      </c>
      <c r="O186">
        <v>0</v>
      </c>
      <c r="P186">
        <v>8.5102561514968134</v>
      </c>
      <c r="Q186">
        <v>39</v>
      </c>
      <c r="AC186" s="2">
        <v>196</v>
      </c>
      <c r="AD186">
        <v>9.1204281020760245</v>
      </c>
      <c r="AE186">
        <v>0</v>
      </c>
      <c r="AF186">
        <v>1</v>
      </c>
      <c r="AG186">
        <v>0</v>
      </c>
      <c r="AH186">
        <v>0</v>
      </c>
      <c r="AI186">
        <v>0</v>
      </c>
      <c r="AJ186">
        <v>0</v>
      </c>
      <c r="AK186">
        <v>0</v>
      </c>
      <c r="AL186">
        <v>0</v>
      </c>
      <c r="AM186">
        <v>0</v>
      </c>
      <c r="AN186">
        <v>1</v>
      </c>
      <c r="AO186">
        <v>0</v>
      </c>
      <c r="AP186">
        <v>0</v>
      </c>
      <c r="AQ186">
        <v>0</v>
      </c>
      <c r="AR186">
        <v>6.855965385631678</v>
      </c>
      <c r="AS186">
        <v>39</v>
      </c>
      <c r="BE186" s="2">
        <v>196</v>
      </c>
      <c r="BF186">
        <v>9.1204281020760245</v>
      </c>
      <c r="BG186">
        <v>0</v>
      </c>
      <c r="BH186">
        <v>1</v>
      </c>
      <c r="BI186">
        <v>0</v>
      </c>
      <c r="BJ186">
        <v>0</v>
      </c>
      <c r="BK186">
        <v>0</v>
      </c>
      <c r="BL186">
        <v>0</v>
      </c>
      <c r="BM186">
        <v>0</v>
      </c>
      <c r="BN186">
        <v>0</v>
      </c>
      <c r="BO186">
        <v>0</v>
      </c>
      <c r="BP186">
        <v>1</v>
      </c>
      <c r="BQ186">
        <v>0</v>
      </c>
      <c r="BR186">
        <v>0</v>
      </c>
      <c r="BS186">
        <v>0</v>
      </c>
      <c r="BT186">
        <v>6.2012063972032445</v>
      </c>
      <c r="BU186">
        <v>39</v>
      </c>
      <c r="CG186" s="2">
        <v>196</v>
      </c>
      <c r="CH186">
        <v>9.1204281020760245</v>
      </c>
      <c r="CI186">
        <v>0</v>
      </c>
      <c r="CJ186">
        <v>1</v>
      </c>
      <c r="CK186">
        <v>0</v>
      </c>
      <c r="CL186">
        <v>0</v>
      </c>
      <c r="CM186">
        <v>0</v>
      </c>
      <c r="CN186">
        <v>0</v>
      </c>
      <c r="CO186">
        <v>0</v>
      </c>
      <c r="CP186">
        <v>0</v>
      </c>
      <c r="CQ186">
        <v>0</v>
      </c>
      <c r="CR186">
        <v>1</v>
      </c>
      <c r="CS186">
        <v>8.5102561514968134</v>
      </c>
      <c r="CT186">
        <v>6.855965385631678</v>
      </c>
      <c r="CU186">
        <v>6.2012063972032445</v>
      </c>
      <c r="CV186">
        <v>39</v>
      </c>
    </row>
    <row r="187" spans="1:100" x14ac:dyDescent="0.2">
      <c r="A187" s="2">
        <v>197</v>
      </c>
      <c r="B187">
        <v>8.1152736679500368</v>
      </c>
      <c r="C187">
        <v>0</v>
      </c>
      <c r="D187">
        <v>1</v>
      </c>
      <c r="E187">
        <v>0</v>
      </c>
      <c r="F187">
        <v>0</v>
      </c>
      <c r="G187">
        <v>0</v>
      </c>
      <c r="H187">
        <v>0</v>
      </c>
      <c r="I187">
        <v>0</v>
      </c>
      <c r="J187">
        <v>0</v>
      </c>
      <c r="K187">
        <v>0</v>
      </c>
      <c r="L187">
        <v>0</v>
      </c>
      <c r="M187">
        <v>1</v>
      </c>
      <c r="N187">
        <v>0</v>
      </c>
      <c r="O187">
        <v>0</v>
      </c>
      <c r="P187">
        <v>8.2556034947971835</v>
      </c>
      <c r="Q187">
        <v>40</v>
      </c>
      <c r="AC187" s="2">
        <v>197</v>
      </c>
      <c r="AD187">
        <v>8.1152736679500368</v>
      </c>
      <c r="AE187">
        <v>0</v>
      </c>
      <c r="AF187">
        <v>1</v>
      </c>
      <c r="AG187">
        <v>0</v>
      </c>
      <c r="AH187">
        <v>0</v>
      </c>
      <c r="AI187">
        <v>0</v>
      </c>
      <c r="AJ187">
        <v>0</v>
      </c>
      <c r="AK187">
        <v>0</v>
      </c>
      <c r="AL187">
        <v>0</v>
      </c>
      <c r="AM187">
        <v>0</v>
      </c>
      <c r="AN187">
        <v>0</v>
      </c>
      <c r="AO187">
        <v>1</v>
      </c>
      <c r="AP187">
        <v>0</v>
      </c>
      <c r="AQ187">
        <v>0</v>
      </c>
      <c r="AR187">
        <v>6.8684487245517021</v>
      </c>
      <c r="AS187">
        <v>40</v>
      </c>
      <c r="BE187" s="2">
        <v>197</v>
      </c>
      <c r="BF187">
        <v>8.1152736679500368</v>
      </c>
      <c r="BG187">
        <v>0</v>
      </c>
      <c r="BH187">
        <v>1</v>
      </c>
      <c r="BI187">
        <v>0</v>
      </c>
      <c r="BJ187">
        <v>0</v>
      </c>
      <c r="BK187">
        <v>0</v>
      </c>
      <c r="BL187">
        <v>0</v>
      </c>
      <c r="BM187">
        <v>0</v>
      </c>
      <c r="BN187">
        <v>0</v>
      </c>
      <c r="BO187">
        <v>0</v>
      </c>
      <c r="BP187">
        <v>0</v>
      </c>
      <c r="BQ187">
        <v>1</v>
      </c>
      <c r="BR187">
        <v>0</v>
      </c>
      <c r="BS187">
        <v>0</v>
      </c>
      <c r="BT187">
        <v>6.2102757588620641</v>
      </c>
      <c r="BU187">
        <v>40</v>
      </c>
      <c r="CG187" s="2">
        <v>197</v>
      </c>
      <c r="CH187">
        <v>8.1152736679500368</v>
      </c>
      <c r="CI187">
        <v>0</v>
      </c>
      <c r="CJ187">
        <v>1</v>
      </c>
      <c r="CK187">
        <v>0</v>
      </c>
      <c r="CL187">
        <v>0</v>
      </c>
      <c r="CM187">
        <v>0</v>
      </c>
      <c r="CN187">
        <v>0</v>
      </c>
      <c r="CO187">
        <v>0</v>
      </c>
      <c r="CP187">
        <v>0</v>
      </c>
      <c r="CQ187">
        <v>0</v>
      </c>
      <c r="CR187">
        <v>0</v>
      </c>
      <c r="CS187">
        <v>8.2556034947971835</v>
      </c>
      <c r="CT187">
        <v>6.8684487245517021</v>
      </c>
      <c r="CU187">
        <v>6.2102757588620641</v>
      </c>
      <c r="CV187">
        <v>40</v>
      </c>
    </row>
    <row r="188" spans="1:100" x14ac:dyDescent="0.2">
      <c r="A188" s="2">
        <v>198</v>
      </c>
      <c r="B188">
        <v>8.1721735669967579</v>
      </c>
      <c r="C188">
        <v>0</v>
      </c>
      <c r="D188">
        <v>1</v>
      </c>
      <c r="E188">
        <v>0</v>
      </c>
      <c r="F188">
        <v>0</v>
      </c>
      <c r="G188">
        <v>0</v>
      </c>
      <c r="H188">
        <v>0</v>
      </c>
      <c r="I188">
        <v>0</v>
      </c>
      <c r="J188">
        <v>0</v>
      </c>
      <c r="K188">
        <v>0</v>
      </c>
      <c r="L188">
        <v>0</v>
      </c>
      <c r="M188">
        <v>1</v>
      </c>
      <c r="N188">
        <v>0</v>
      </c>
      <c r="O188">
        <v>0</v>
      </c>
      <c r="P188">
        <v>8.3533257153273688</v>
      </c>
      <c r="Q188">
        <v>41</v>
      </c>
      <c r="AC188" s="2">
        <v>198</v>
      </c>
      <c r="AD188">
        <v>8.1721735669967579</v>
      </c>
      <c r="AE188">
        <v>0</v>
      </c>
      <c r="AF188">
        <v>1</v>
      </c>
      <c r="AG188">
        <v>0</v>
      </c>
      <c r="AH188">
        <v>0</v>
      </c>
      <c r="AI188">
        <v>0</v>
      </c>
      <c r="AJ188">
        <v>0</v>
      </c>
      <c r="AK188">
        <v>0</v>
      </c>
      <c r="AL188">
        <v>0</v>
      </c>
      <c r="AM188">
        <v>0</v>
      </c>
      <c r="AN188">
        <v>0</v>
      </c>
      <c r="AO188">
        <v>1</v>
      </c>
      <c r="AP188">
        <v>0</v>
      </c>
      <c r="AQ188">
        <v>0</v>
      </c>
      <c r="AR188">
        <v>6.7662302588987115</v>
      </c>
      <c r="AS188">
        <v>41</v>
      </c>
      <c r="BE188" s="2">
        <v>198</v>
      </c>
      <c r="BF188">
        <v>8.1721735669967579</v>
      </c>
      <c r="BG188">
        <v>0</v>
      </c>
      <c r="BH188">
        <v>1</v>
      </c>
      <c r="BI188">
        <v>0</v>
      </c>
      <c r="BJ188">
        <v>0</v>
      </c>
      <c r="BK188">
        <v>0</v>
      </c>
      <c r="BL188">
        <v>0</v>
      </c>
      <c r="BM188">
        <v>0</v>
      </c>
      <c r="BN188">
        <v>0</v>
      </c>
      <c r="BO188">
        <v>0</v>
      </c>
      <c r="BP188">
        <v>0</v>
      </c>
      <c r="BQ188">
        <v>1</v>
      </c>
      <c r="BR188">
        <v>0</v>
      </c>
      <c r="BS188">
        <v>0</v>
      </c>
      <c r="BT188">
        <v>6.0629023828054684</v>
      </c>
      <c r="BU188">
        <v>41</v>
      </c>
      <c r="CG188" s="2">
        <v>198</v>
      </c>
      <c r="CH188">
        <v>8.1721735669967579</v>
      </c>
      <c r="CI188">
        <v>0</v>
      </c>
      <c r="CJ188">
        <v>1</v>
      </c>
      <c r="CK188">
        <v>0</v>
      </c>
      <c r="CL188">
        <v>0</v>
      </c>
      <c r="CM188">
        <v>0</v>
      </c>
      <c r="CN188">
        <v>0</v>
      </c>
      <c r="CO188">
        <v>0</v>
      </c>
      <c r="CP188">
        <v>0</v>
      </c>
      <c r="CQ188">
        <v>0</v>
      </c>
      <c r="CR188">
        <v>0</v>
      </c>
      <c r="CS188">
        <v>8.3533257153273688</v>
      </c>
      <c r="CT188">
        <v>6.7662302588987115</v>
      </c>
      <c r="CU188">
        <v>6.0629023828054684</v>
      </c>
      <c r="CV188">
        <v>41</v>
      </c>
    </row>
    <row r="189" spans="1:100" x14ac:dyDescent="0.2">
      <c r="A189" s="2">
        <v>199</v>
      </c>
      <c r="B189">
        <v>8.1459326609922407</v>
      </c>
      <c r="C189">
        <v>0</v>
      </c>
      <c r="D189">
        <v>1</v>
      </c>
      <c r="E189">
        <v>0</v>
      </c>
      <c r="F189">
        <v>0</v>
      </c>
      <c r="G189">
        <v>0</v>
      </c>
      <c r="H189">
        <v>0</v>
      </c>
      <c r="I189">
        <v>0</v>
      </c>
      <c r="J189">
        <v>0</v>
      </c>
      <c r="K189">
        <v>0</v>
      </c>
      <c r="L189">
        <v>0</v>
      </c>
      <c r="M189">
        <v>1</v>
      </c>
      <c r="N189">
        <v>0</v>
      </c>
      <c r="O189">
        <v>0</v>
      </c>
      <c r="P189">
        <v>8.4196430945438365</v>
      </c>
      <c r="Q189">
        <v>42</v>
      </c>
      <c r="AC189" s="2">
        <v>199</v>
      </c>
      <c r="AD189">
        <v>8.1459326609922407</v>
      </c>
      <c r="AE189">
        <v>0</v>
      </c>
      <c r="AF189">
        <v>1</v>
      </c>
      <c r="AG189">
        <v>0</v>
      </c>
      <c r="AH189">
        <v>0</v>
      </c>
      <c r="AI189">
        <v>0</v>
      </c>
      <c r="AJ189">
        <v>0</v>
      </c>
      <c r="AK189">
        <v>0</v>
      </c>
      <c r="AL189">
        <v>0</v>
      </c>
      <c r="AM189">
        <v>0</v>
      </c>
      <c r="AN189">
        <v>0</v>
      </c>
      <c r="AO189">
        <v>1</v>
      </c>
      <c r="AP189">
        <v>0</v>
      </c>
      <c r="AQ189">
        <v>0</v>
      </c>
      <c r="AR189">
        <v>6.7152397347832666</v>
      </c>
      <c r="AS189">
        <v>42</v>
      </c>
      <c r="BE189" s="2">
        <v>199</v>
      </c>
      <c r="BF189">
        <v>8.1459326609922407</v>
      </c>
      <c r="BG189">
        <v>0</v>
      </c>
      <c r="BH189">
        <v>1</v>
      </c>
      <c r="BI189">
        <v>0</v>
      </c>
      <c r="BJ189">
        <v>0</v>
      </c>
      <c r="BK189">
        <v>0</v>
      </c>
      <c r="BL189">
        <v>0</v>
      </c>
      <c r="BM189">
        <v>0</v>
      </c>
      <c r="BN189">
        <v>0</v>
      </c>
      <c r="BO189">
        <v>0</v>
      </c>
      <c r="BP189">
        <v>0</v>
      </c>
      <c r="BQ189">
        <v>1</v>
      </c>
      <c r="BR189">
        <v>0</v>
      </c>
      <c r="BS189">
        <v>0</v>
      </c>
      <c r="BT189">
        <v>5.9971885498766184</v>
      </c>
      <c r="BU189">
        <v>42</v>
      </c>
      <c r="CG189" s="2">
        <v>199</v>
      </c>
      <c r="CH189">
        <v>8.1459326609922407</v>
      </c>
      <c r="CI189">
        <v>0</v>
      </c>
      <c r="CJ189">
        <v>1</v>
      </c>
      <c r="CK189">
        <v>0</v>
      </c>
      <c r="CL189">
        <v>0</v>
      </c>
      <c r="CM189">
        <v>0</v>
      </c>
      <c r="CN189">
        <v>0</v>
      </c>
      <c r="CO189">
        <v>0</v>
      </c>
      <c r="CP189">
        <v>0</v>
      </c>
      <c r="CQ189">
        <v>0</v>
      </c>
      <c r="CR189">
        <v>0</v>
      </c>
      <c r="CS189">
        <v>8.4196430945438365</v>
      </c>
      <c r="CT189">
        <v>6.7152397347832666</v>
      </c>
      <c r="CU189">
        <v>5.9971885498766184</v>
      </c>
      <c r="CV189">
        <v>42</v>
      </c>
    </row>
    <row r="190" spans="1:100" x14ac:dyDescent="0.2">
      <c r="A190" s="2">
        <v>200</v>
      </c>
      <c r="B190">
        <v>8.0265170344103485</v>
      </c>
      <c r="C190">
        <v>0</v>
      </c>
      <c r="D190">
        <v>1</v>
      </c>
      <c r="E190">
        <v>0</v>
      </c>
      <c r="F190">
        <v>0</v>
      </c>
      <c r="G190">
        <v>0</v>
      </c>
      <c r="H190">
        <v>0</v>
      </c>
      <c r="I190">
        <v>0</v>
      </c>
      <c r="J190">
        <v>0</v>
      </c>
      <c r="K190">
        <v>0</v>
      </c>
      <c r="L190">
        <v>0</v>
      </c>
      <c r="M190">
        <v>1</v>
      </c>
      <c r="N190">
        <v>0</v>
      </c>
      <c r="O190">
        <v>0</v>
      </c>
      <c r="P190">
        <v>8.4666474231060516</v>
      </c>
      <c r="Q190">
        <v>43</v>
      </c>
      <c r="AC190" s="2">
        <v>200</v>
      </c>
      <c r="AD190">
        <v>8.0265170344103485</v>
      </c>
      <c r="AE190">
        <v>0</v>
      </c>
      <c r="AF190">
        <v>1</v>
      </c>
      <c r="AG190">
        <v>0</v>
      </c>
      <c r="AH190">
        <v>0</v>
      </c>
      <c r="AI190">
        <v>0</v>
      </c>
      <c r="AJ190">
        <v>0</v>
      </c>
      <c r="AK190">
        <v>0</v>
      </c>
      <c r="AL190">
        <v>0</v>
      </c>
      <c r="AM190">
        <v>0</v>
      </c>
      <c r="AN190">
        <v>0</v>
      </c>
      <c r="AO190">
        <v>1</v>
      </c>
      <c r="AP190">
        <v>0</v>
      </c>
      <c r="AQ190">
        <v>0</v>
      </c>
      <c r="AR190">
        <v>6.693200217396555</v>
      </c>
      <c r="AS190">
        <v>43</v>
      </c>
      <c r="BE190" s="2">
        <v>200</v>
      </c>
      <c r="BF190">
        <v>8.0265170344103485</v>
      </c>
      <c r="BG190">
        <v>0</v>
      </c>
      <c r="BH190">
        <v>1</v>
      </c>
      <c r="BI190">
        <v>0</v>
      </c>
      <c r="BJ190">
        <v>0</v>
      </c>
      <c r="BK190">
        <v>0</v>
      </c>
      <c r="BL190">
        <v>0</v>
      </c>
      <c r="BM190">
        <v>0</v>
      </c>
      <c r="BN190">
        <v>0</v>
      </c>
      <c r="BO190">
        <v>0</v>
      </c>
      <c r="BP190">
        <v>0</v>
      </c>
      <c r="BQ190">
        <v>1</v>
      </c>
      <c r="BR190">
        <v>0</v>
      </c>
      <c r="BS190">
        <v>0</v>
      </c>
      <c r="BT190">
        <v>6.0060584228057126</v>
      </c>
      <c r="BU190">
        <v>43</v>
      </c>
      <c r="CG190" s="2">
        <v>200</v>
      </c>
      <c r="CH190">
        <v>8.0265170344103485</v>
      </c>
      <c r="CI190">
        <v>0</v>
      </c>
      <c r="CJ190">
        <v>1</v>
      </c>
      <c r="CK190">
        <v>0</v>
      </c>
      <c r="CL190">
        <v>0</v>
      </c>
      <c r="CM190">
        <v>0</v>
      </c>
      <c r="CN190">
        <v>0</v>
      </c>
      <c r="CO190">
        <v>0</v>
      </c>
      <c r="CP190">
        <v>0</v>
      </c>
      <c r="CQ190">
        <v>0</v>
      </c>
      <c r="CR190">
        <v>0</v>
      </c>
      <c r="CS190">
        <v>8.4666474231060516</v>
      </c>
      <c r="CT190">
        <v>6.693200217396555</v>
      </c>
      <c r="CU190">
        <v>6.0060584228057126</v>
      </c>
      <c r="CV190">
        <v>43</v>
      </c>
    </row>
    <row r="191" spans="1:100" x14ac:dyDescent="0.2">
      <c r="A191" s="2">
        <v>201</v>
      </c>
      <c r="B191">
        <v>8.0232605287995735</v>
      </c>
      <c r="C191">
        <v>0</v>
      </c>
      <c r="D191">
        <v>1</v>
      </c>
      <c r="E191">
        <v>0</v>
      </c>
      <c r="F191">
        <v>0</v>
      </c>
      <c r="G191">
        <v>0</v>
      </c>
      <c r="H191">
        <v>0</v>
      </c>
      <c r="I191">
        <v>0</v>
      </c>
      <c r="J191">
        <v>0</v>
      </c>
      <c r="K191">
        <v>0</v>
      </c>
      <c r="L191">
        <v>0</v>
      </c>
      <c r="M191">
        <v>1</v>
      </c>
      <c r="N191">
        <v>0</v>
      </c>
      <c r="O191">
        <v>0</v>
      </c>
      <c r="P191">
        <v>8.5012760185824927</v>
      </c>
      <c r="Q191">
        <v>44</v>
      </c>
      <c r="AC191" s="2">
        <v>201</v>
      </c>
      <c r="AD191">
        <v>8.0232605287995735</v>
      </c>
      <c r="AE191">
        <v>0</v>
      </c>
      <c r="AF191">
        <v>1</v>
      </c>
      <c r="AG191">
        <v>0</v>
      </c>
      <c r="AH191">
        <v>0</v>
      </c>
      <c r="AI191">
        <v>0</v>
      </c>
      <c r="AJ191">
        <v>0</v>
      </c>
      <c r="AK191">
        <v>0</v>
      </c>
      <c r="AL191">
        <v>0</v>
      </c>
      <c r="AM191">
        <v>0</v>
      </c>
      <c r="AN191">
        <v>0</v>
      </c>
      <c r="AO191">
        <v>1</v>
      </c>
      <c r="AP191">
        <v>0</v>
      </c>
      <c r="AQ191">
        <v>0</v>
      </c>
      <c r="AR191">
        <v>6.6865356737613562</v>
      </c>
      <c r="AS191">
        <v>44</v>
      </c>
      <c r="BE191" s="2">
        <v>201</v>
      </c>
      <c r="BF191">
        <v>8.0232605287995735</v>
      </c>
      <c r="BG191">
        <v>0</v>
      </c>
      <c r="BH191">
        <v>1</v>
      </c>
      <c r="BI191">
        <v>0</v>
      </c>
      <c r="BJ191">
        <v>0</v>
      </c>
      <c r="BK191">
        <v>0</v>
      </c>
      <c r="BL191">
        <v>0</v>
      </c>
      <c r="BM191">
        <v>0</v>
      </c>
      <c r="BN191">
        <v>0</v>
      </c>
      <c r="BO191">
        <v>0</v>
      </c>
      <c r="BP191">
        <v>0</v>
      </c>
      <c r="BQ191">
        <v>1</v>
      </c>
      <c r="BR191">
        <v>0</v>
      </c>
      <c r="BS191">
        <v>0</v>
      </c>
      <c r="BT191">
        <v>6.0149378419930564</v>
      </c>
      <c r="BU191">
        <v>44</v>
      </c>
      <c r="CG191" s="2">
        <v>201</v>
      </c>
      <c r="CH191">
        <v>8.0232605287995735</v>
      </c>
      <c r="CI191">
        <v>0</v>
      </c>
      <c r="CJ191">
        <v>1</v>
      </c>
      <c r="CK191">
        <v>0</v>
      </c>
      <c r="CL191">
        <v>0</v>
      </c>
      <c r="CM191">
        <v>0</v>
      </c>
      <c r="CN191">
        <v>0</v>
      </c>
      <c r="CO191">
        <v>0</v>
      </c>
      <c r="CP191">
        <v>0</v>
      </c>
      <c r="CQ191">
        <v>0</v>
      </c>
      <c r="CR191">
        <v>0</v>
      </c>
      <c r="CS191">
        <v>8.5012760185824927</v>
      </c>
      <c r="CT191">
        <v>6.6865356737613562</v>
      </c>
      <c r="CU191">
        <v>6.0149378419930564</v>
      </c>
      <c r="CV191">
        <v>44</v>
      </c>
    </row>
    <row r="192" spans="1:100" x14ac:dyDescent="0.2">
      <c r="A192" s="2">
        <v>202</v>
      </c>
      <c r="B192">
        <v>8.0721286876899452</v>
      </c>
      <c r="C192">
        <v>0</v>
      </c>
      <c r="D192">
        <v>1</v>
      </c>
      <c r="E192">
        <v>0</v>
      </c>
      <c r="F192">
        <v>0</v>
      </c>
      <c r="G192">
        <v>0</v>
      </c>
      <c r="H192">
        <v>0</v>
      </c>
      <c r="I192">
        <v>0</v>
      </c>
      <c r="J192">
        <v>0</v>
      </c>
      <c r="K192">
        <v>0</v>
      </c>
      <c r="L192">
        <v>0</v>
      </c>
      <c r="M192">
        <v>0</v>
      </c>
      <c r="N192">
        <v>1</v>
      </c>
      <c r="O192">
        <v>0</v>
      </c>
      <c r="P192">
        <v>8.527765209873392</v>
      </c>
      <c r="Q192">
        <v>45</v>
      </c>
      <c r="AC192" s="2">
        <v>202</v>
      </c>
      <c r="AD192">
        <v>8.0721286876899452</v>
      </c>
      <c r="AE192">
        <v>0</v>
      </c>
      <c r="AF192">
        <v>1</v>
      </c>
      <c r="AG192">
        <v>0</v>
      </c>
      <c r="AH192">
        <v>0</v>
      </c>
      <c r="AI192">
        <v>0</v>
      </c>
      <c r="AJ192">
        <v>0</v>
      </c>
      <c r="AK192">
        <v>0</v>
      </c>
      <c r="AL192">
        <v>0</v>
      </c>
      <c r="AM192">
        <v>0</v>
      </c>
      <c r="AN192">
        <v>0</v>
      </c>
      <c r="AO192">
        <v>0</v>
      </c>
      <c r="AP192">
        <v>1</v>
      </c>
      <c r="AQ192">
        <v>0</v>
      </c>
      <c r="AR192">
        <v>6.6877666078928852</v>
      </c>
      <c r="AS192">
        <v>45</v>
      </c>
      <c r="BE192" s="2">
        <v>202</v>
      </c>
      <c r="BF192">
        <v>8.0721286876899452</v>
      </c>
      <c r="BG192">
        <v>0</v>
      </c>
      <c r="BH192">
        <v>1</v>
      </c>
      <c r="BI192">
        <v>0</v>
      </c>
      <c r="BJ192">
        <v>0</v>
      </c>
      <c r="BK192">
        <v>0</v>
      </c>
      <c r="BL192">
        <v>0</v>
      </c>
      <c r="BM192">
        <v>0</v>
      </c>
      <c r="BN192">
        <v>0</v>
      </c>
      <c r="BO192">
        <v>0</v>
      </c>
      <c r="BP192">
        <v>0</v>
      </c>
      <c r="BQ192">
        <v>0</v>
      </c>
      <c r="BR192">
        <v>1</v>
      </c>
      <c r="BS192">
        <v>0</v>
      </c>
      <c r="BT192">
        <v>6.0238267331872484</v>
      </c>
      <c r="BU192">
        <v>45</v>
      </c>
      <c r="CG192" s="2">
        <v>202</v>
      </c>
      <c r="CH192">
        <v>8.0721286876899452</v>
      </c>
      <c r="CI192">
        <v>0</v>
      </c>
      <c r="CJ192">
        <v>1</v>
      </c>
      <c r="CK192">
        <v>0</v>
      </c>
      <c r="CL192">
        <v>0</v>
      </c>
      <c r="CM192">
        <v>0</v>
      </c>
      <c r="CN192">
        <v>0</v>
      </c>
      <c r="CO192">
        <v>0</v>
      </c>
      <c r="CP192">
        <v>0</v>
      </c>
      <c r="CQ192">
        <v>0</v>
      </c>
      <c r="CR192">
        <v>0</v>
      </c>
      <c r="CS192">
        <v>8.527765209873392</v>
      </c>
      <c r="CT192">
        <v>6.6877666078928852</v>
      </c>
      <c r="CU192">
        <v>6.0238267331872484</v>
      </c>
      <c r="CV192">
        <v>45</v>
      </c>
    </row>
    <row r="193" spans="1:100" x14ac:dyDescent="0.2">
      <c r="A193" s="2">
        <v>203</v>
      </c>
      <c r="B193">
        <v>8.0329776384491396</v>
      </c>
      <c r="C193">
        <v>0</v>
      </c>
      <c r="D193">
        <v>1</v>
      </c>
      <c r="E193">
        <v>0</v>
      </c>
      <c r="F193">
        <v>0</v>
      </c>
      <c r="G193">
        <v>0</v>
      </c>
      <c r="H193">
        <v>0</v>
      </c>
      <c r="I193">
        <v>0</v>
      </c>
      <c r="J193">
        <v>0</v>
      </c>
      <c r="K193">
        <v>0</v>
      </c>
      <c r="L193">
        <v>0</v>
      </c>
      <c r="M193">
        <v>0</v>
      </c>
      <c r="N193">
        <v>1</v>
      </c>
      <c r="O193">
        <v>0</v>
      </c>
      <c r="P193">
        <v>8.548809736598125</v>
      </c>
      <c r="Q193">
        <v>46</v>
      </c>
      <c r="AC193" s="2">
        <v>203</v>
      </c>
      <c r="AD193">
        <v>8.0329776384491396</v>
      </c>
      <c r="AE193">
        <v>0</v>
      </c>
      <c r="AF193">
        <v>1</v>
      </c>
      <c r="AG193">
        <v>0</v>
      </c>
      <c r="AH193">
        <v>0</v>
      </c>
      <c r="AI193">
        <v>0</v>
      </c>
      <c r="AJ193">
        <v>0</v>
      </c>
      <c r="AK193">
        <v>0</v>
      </c>
      <c r="AL193">
        <v>0</v>
      </c>
      <c r="AM193">
        <v>0</v>
      </c>
      <c r="AN193">
        <v>0</v>
      </c>
      <c r="AO193">
        <v>0</v>
      </c>
      <c r="AP193">
        <v>1</v>
      </c>
      <c r="AQ193">
        <v>0</v>
      </c>
      <c r="AR193">
        <v>6.6929832251507975</v>
      </c>
      <c r="AS193">
        <v>46</v>
      </c>
      <c r="BE193" s="2">
        <v>203</v>
      </c>
      <c r="BF193">
        <v>8.0329776384491396</v>
      </c>
      <c r="BG193">
        <v>0</v>
      </c>
      <c r="BH193">
        <v>1</v>
      </c>
      <c r="BI193">
        <v>0</v>
      </c>
      <c r="BJ193">
        <v>0</v>
      </c>
      <c r="BK193">
        <v>0</v>
      </c>
      <c r="BL193">
        <v>0</v>
      </c>
      <c r="BM193">
        <v>0</v>
      </c>
      <c r="BN193">
        <v>0</v>
      </c>
      <c r="BO193">
        <v>0</v>
      </c>
      <c r="BP193">
        <v>0</v>
      </c>
      <c r="BQ193">
        <v>0</v>
      </c>
      <c r="BR193">
        <v>1</v>
      </c>
      <c r="BS193">
        <v>0</v>
      </c>
      <c r="BT193">
        <v>6.0327250225363747</v>
      </c>
      <c r="BU193">
        <v>46</v>
      </c>
      <c r="CG193" s="2">
        <v>203</v>
      </c>
      <c r="CH193">
        <v>8.0329776384491396</v>
      </c>
      <c r="CI193">
        <v>0</v>
      </c>
      <c r="CJ193">
        <v>1</v>
      </c>
      <c r="CK193">
        <v>0</v>
      </c>
      <c r="CL193">
        <v>0</v>
      </c>
      <c r="CM193">
        <v>0</v>
      </c>
      <c r="CN193">
        <v>0</v>
      </c>
      <c r="CO193">
        <v>0</v>
      </c>
      <c r="CP193">
        <v>0</v>
      </c>
      <c r="CQ193">
        <v>0</v>
      </c>
      <c r="CR193">
        <v>0</v>
      </c>
      <c r="CS193">
        <v>8.548809736598125</v>
      </c>
      <c r="CT193">
        <v>6.6929832251507975</v>
      </c>
      <c r="CU193">
        <v>6.0327250225363747</v>
      </c>
      <c r="CV193">
        <v>46</v>
      </c>
    </row>
    <row r="194" spans="1:100" x14ac:dyDescent="0.2">
      <c r="A194" s="2">
        <v>204</v>
      </c>
      <c r="B194">
        <v>8.1794097549468816</v>
      </c>
      <c r="C194">
        <v>0</v>
      </c>
      <c r="D194">
        <v>1</v>
      </c>
      <c r="E194">
        <v>0</v>
      </c>
      <c r="F194">
        <v>0</v>
      </c>
      <c r="G194">
        <v>0</v>
      </c>
      <c r="H194">
        <v>0</v>
      </c>
      <c r="I194">
        <v>0</v>
      </c>
      <c r="J194">
        <v>0</v>
      </c>
      <c r="K194">
        <v>0</v>
      </c>
      <c r="L194">
        <v>0</v>
      </c>
      <c r="M194">
        <v>0</v>
      </c>
      <c r="N194">
        <v>1</v>
      </c>
      <c r="O194">
        <v>0</v>
      </c>
      <c r="P194">
        <v>8.566171167990376</v>
      </c>
      <c r="Q194">
        <v>47</v>
      </c>
      <c r="AC194" s="2">
        <v>204</v>
      </c>
      <c r="AD194">
        <v>8.1794097549468816</v>
      </c>
      <c r="AE194">
        <v>0</v>
      </c>
      <c r="AF194">
        <v>1</v>
      </c>
      <c r="AG194">
        <v>0</v>
      </c>
      <c r="AH194">
        <v>0</v>
      </c>
      <c r="AI194">
        <v>0</v>
      </c>
      <c r="AJ194">
        <v>0</v>
      </c>
      <c r="AK194">
        <v>0</v>
      </c>
      <c r="AL194">
        <v>0</v>
      </c>
      <c r="AM194">
        <v>0</v>
      </c>
      <c r="AN194">
        <v>0</v>
      </c>
      <c r="AO194">
        <v>0</v>
      </c>
      <c r="AP194">
        <v>1</v>
      </c>
      <c r="AQ194">
        <v>0</v>
      </c>
      <c r="AR194">
        <v>6.7001957272879045</v>
      </c>
      <c r="AS194">
        <v>47</v>
      </c>
      <c r="BE194" s="2">
        <v>204</v>
      </c>
      <c r="BF194">
        <v>8.1794097549468816</v>
      </c>
      <c r="BG194">
        <v>0</v>
      </c>
      <c r="BH194">
        <v>1</v>
      </c>
      <c r="BI194">
        <v>0</v>
      </c>
      <c r="BJ194">
        <v>0</v>
      </c>
      <c r="BK194">
        <v>0</v>
      </c>
      <c r="BL194">
        <v>0</v>
      </c>
      <c r="BM194">
        <v>0</v>
      </c>
      <c r="BN194">
        <v>0</v>
      </c>
      <c r="BO194">
        <v>0</v>
      </c>
      <c r="BP194">
        <v>0</v>
      </c>
      <c r="BQ194">
        <v>0</v>
      </c>
      <c r="BR194">
        <v>1</v>
      </c>
      <c r="BS194">
        <v>0</v>
      </c>
      <c r="BT194">
        <v>6.0416326365890614</v>
      </c>
      <c r="BU194">
        <v>47</v>
      </c>
      <c r="CG194" s="2">
        <v>204</v>
      </c>
      <c r="CH194">
        <v>8.1794097549468816</v>
      </c>
      <c r="CI194">
        <v>0</v>
      </c>
      <c r="CJ194">
        <v>1</v>
      </c>
      <c r="CK194">
        <v>0</v>
      </c>
      <c r="CL194">
        <v>0</v>
      </c>
      <c r="CM194">
        <v>0</v>
      </c>
      <c r="CN194">
        <v>0</v>
      </c>
      <c r="CO194">
        <v>0</v>
      </c>
      <c r="CP194">
        <v>0</v>
      </c>
      <c r="CQ194">
        <v>0</v>
      </c>
      <c r="CR194">
        <v>0</v>
      </c>
      <c r="CS194">
        <v>8.566171167990376</v>
      </c>
      <c r="CT194">
        <v>6.7001957272879045</v>
      </c>
      <c r="CU194">
        <v>6.0416326365890614</v>
      </c>
      <c r="CV194">
        <v>47</v>
      </c>
    </row>
    <row r="195" spans="1:100" x14ac:dyDescent="0.2">
      <c r="A195" s="2">
        <v>205</v>
      </c>
      <c r="B195">
        <v>8.0487359246763983</v>
      </c>
      <c r="C195">
        <v>0</v>
      </c>
      <c r="D195">
        <v>1</v>
      </c>
      <c r="E195">
        <v>0</v>
      </c>
      <c r="F195">
        <v>0</v>
      </c>
      <c r="G195">
        <v>0</v>
      </c>
      <c r="H195">
        <v>0</v>
      </c>
      <c r="I195">
        <v>0</v>
      </c>
      <c r="J195">
        <v>0</v>
      </c>
      <c r="K195">
        <v>0</v>
      </c>
      <c r="L195">
        <v>0</v>
      </c>
      <c r="M195">
        <v>0</v>
      </c>
      <c r="N195">
        <v>1</v>
      </c>
      <c r="O195">
        <v>0</v>
      </c>
      <c r="P195">
        <v>8.5810225464265848</v>
      </c>
      <c r="Q195">
        <v>48</v>
      </c>
      <c r="AC195" s="2">
        <v>205</v>
      </c>
      <c r="AD195">
        <v>8.0487359246763983</v>
      </c>
      <c r="AE195">
        <v>0</v>
      </c>
      <c r="AF195">
        <v>1</v>
      </c>
      <c r="AG195">
        <v>0</v>
      </c>
      <c r="AH195">
        <v>0</v>
      </c>
      <c r="AI195">
        <v>0</v>
      </c>
      <c r="AJ195">
        <v>0</v>
      </c>
      <c r="AK195">
        <v>0</v>
      </c>
      <c r="AL195">
        <v>0</v>
      </c>
      <c r="AM195">
        <v>0</v>
      </c>
      <c r="AN195">
        <v>0</v>
      </c>
      <c r="AO195">
        <v>0</v>
      </c>
      <c r="AP195">
        <v>1</v>
      </c>
      <c r="AQ195">
        <v>0</v>
      </c>
      <c r="AR195">
        <v>6.7084049867247275</v>
      </c>
      <c r="AS195">
        <v>48</v>
      </c>
      <c r="BE195" s="2">
        <v>205</v>
      </c>
      <c r="BF195">
        <v>8.0487359246763983</v>
      </c>
      <c r="BG195">
        <v>0</v>
      </c>
      <c r="BH195">
        <v>1</v>
      </c>
      <c r="BI195">
        <v>0</v>
      </c>
      <c r="BJ195">
        <v>0</v>
      </c>
      <c r="BK195">
        <v>0</v>
      </c>
      <c r="BL195">
        <v>0</v>
      </c>
      <c r="BM195">
        <v>0</v>
      </c>
      <c r="BN195">
        <v>0</v>
      </c>
      <c r="BO195">
        <v>0</v>
      </c>
      <c r="BP195">
        <v>0</v>
      </c>
      <c r="BQ195">
        <v>0</v>
      </c>
      <c r="BR195">
        <v>1</v>
      </c>
      <c r="BS195">
        <v>0</v>
      </c>
      <c r="BT195">
        <v>6.0505495022954552</v>
      </c>
      <c r="BU195">
        <v>48</v>
      </c>
      <c r="CG195" s="2">
        <v>205</v>
      </c>
      <c r="CH195">
        <v>8.0487359246763983</v>
      </c>
      <c r="CI195">
        <v>0</v>
      </c>
      <c r="CJ195">
        <v>1</v>
      </c>
      <c r="CK195">
        <v>0</v>
      </c>
      <c r="CL195">
        <v>0</v>
      </c>
      <c r="CM195">
        <v>0</v>
      </c>
      <c r="CN195">
        <v>0</v>
      </c>
      <c r="CO195">
        <v>0</v>
      </c>
      <c r="CP195">
        <v>0</v>
      </c>
      <c r="CQ195">
        <v>0</v>
      </c>
      <c r="CR195">
        <v>0</v>
      </c>
      <c r="CS195">
        <v>8.5810225464265848</v>
      </c>
      <c r="CT195">
        <v>6.7084049867247275</v>
      </c>
      <c r="CU195">
        <v>6.0505495022954552</v>
      </c>
      <c r="CV195">
        <v>48</v>
      </c>
    </row>
    <row r="196" spans="1:100" x14ac:dyDescent="0.2">
      <c r="A196" s="2">
        <v>206</v>
      </c>
      <c r="B196">
        <v>8.0917197153955502</v>
      </c>
      <c r="C196">
        <v>0</v>
      </c>
      <c r="D196">
        <v>1</v>
      </c>
      <c r="E196">
        <v>0</v>
      </c>
      <c r="F196">
        <v>0</v>
      </c>
      <c r="G196">
        <v>0</v>
      </c>
      <c r="H196">
        <v>0</v>
      </c>
      <c r="I196">
        <v>0</v>
      </c>
      <c r="J196">
        <v>0</v>
      </c>
      <c r="K196">
        <v>0</v>
      </c>
      <c r="L196">
        <v>0</v>
      </c>
      <c r="M196">
        <v>0</v>
      </c>
      <c r="N196">
        <v>0</v>
      </c>
      <c r="O196">
        <v>1</v>
      </c>
      <c r="P196">
        <v>8.5941549342141528</v>
      </c>
      <c r="Q196">
        <v>49</v>
      </c>
      <c r="AC196" s="2">
        <v>206</v>
      </c>
      <c r="AD196">
        <v>8.0917197153955502</v>
      </c>
      <c r="AE196">
        <v>0</v>
      </c>
      <c r="AF196">
        <v>1</v>
      </c>
      <c r="AG196">
        <v>0</v>
      </c>
      <c r="AH196">
        <v>0</v>
      </c>
      <c r="AI196">
        <v>0</v>
      </c>
      <c r="AJ196">
        <v>0</v>
      </c>
      <c r="AK196">
        <v>0</v>
      </c>
      <c r="AL196">
        <v>0</v>
      </c>
      <c r="AM196">
        <v>0</v>
      </c>
      <c r="AN196">
        <v>0</v>
      </c>
      <c r="AO196">
        <v>0</v>
      </c>
      <c r="AP196">
        <v>0</v>
      </c>
      <c r="AQ196">
        <v>1</v>
      </c>
      <c r="AR196">
        <v>6.7171126655554358</v>
      </c>
      <c r="AS196">
        <v>49</v>
      </c>
      <c r="BE196" s="2">
        <v>206</v>
      </c>
      <c r="BF196">
        <v>8.0917197153955502</v>
      </c>
      <c r="BG196">
        <v>0</v>
      </c>
      <c r="BH196">
        <v>1</v>
      </c>
      <c r="BI196">
        <v>0</v>
      </c>
      <c r="BJ196">
        <v>0</v>
      </c>
      <c r="BK196">
        <v>0</v>
      </c>
      <c r="BL196">
        <v>0</v>
      </c>
      <c r="BM196">
        <v>0</v>
      </c>
      <c r="BN196">
        <v>0</v>
      </c>
      <c r="BO196">
        <v>0</v>
      </c>
      <c r="BP196">
        <v>0</v>
      </c>
      <c r="BQ196">
        <v>0</v>
      </c>
      <c r="BR196">
        <v>0</v>
      </c>
      <c r="BS196">
        <v>1</v>
      </c>
      <c r="BT196">
        <v>6.0594755470081285</v>
      </c>
      <c r="BU196">
        <v>49</v>
      </c>
      <c r="CG196" s="2">
        <v>206</v>
      </c>
      <c r="CH196">
        <v>8.0917197153955502</v>
      </c>
      <c r="CI196">
        <v>0</v>
      </c>
      <c r="CJ196">
        <v>1</v>
      </c>
      <c r="CK196">
        <v>0</v>
      </c>
      <c r="CL196">
        <v>0</v>
      </c>
      <c r="CM196">
        <v>0</v>
      </c>
      <c r="CN196">
        <v>0</v>
      </c>
      <c r="CO196">
        <v>0</v>
      </c>
      <c r="CP196">
        <v>0</v>
      </c>
      <c r="CQ196">
        <v>0</v>
      </c>
      <c r="CR196">
        <v>0</v>
      </c>
      <c r="CS196">
        <v>8.5941549342141528</v>
      </c>
      <c r="CT196">
        <v>6.7171126655554358</v>
      </c>
      <c r="CU196">
        <v>6.0594755470081285</v>
      </c>
      <c r="CV196">
        <v>49</v>
      </c>
    </row>
    <row r="197" spans="1:100" x14ac:dyDescent="0.2">
      <c r="A197" s="2">
        <v>207</v>
      </c>
      <c r="B197">
        <v>8.0997572157292108</v>
      </c>
      <c r="C197">
        <v>0</v>
      </c>
      <c r="D197">
        <v>1</v>
      </c>
      <c r="E197">
        <v>0</v>
      </c>
      <c r="F197">
        <v>0</v>
      </c>
      <c r="G197">
        <v>0</v>
      </c>
      <c r="H197">
        <v>0</v>
      </c>
      <c r="I197">
        <v>0</v>
      </c>
      <c r="J197">
        <v>0</v>
      </c>
      <c r="K197">
        <v>0</v>
      </c>
      <c r="L197">
        <v>0</v>
      </c>
      <c r="M197">
        <v>0</v>
      </c>
      <c r="N197">
        <v>0</v>
      </c>
      <c r="O197">
        <v>1</v>
      </c>
      <c r="P197">
        <v>8.6061064386006247</v>
      </c>
      <c r="Q197">
        <v>50</v>
      </c>
      <c r="AC197" s="2">
        <v>207</v>
      </c>
      <c r="AD197">
        <v>8.0997572157292108</v>
      </c>
      <c r="AE197">
        <v>0</v>
      </c>
      <c r="AF197">
        <v>1</v>
      </c>
      <c r="AG197">
        <v>0</v>
      </c>
      <c r="AH197">
        <v>0</v>
      </c>
      <c r="AI197">
        <v>0</v>
      </c>
      <c r="AJ197">
        <v>0</v>
      </c>
      <c r="AK197">
        <v>0</v>
      </c>
      <c r="AL197">
        <v>0</v>
      </c>
      <c r="AM197">
        <v>0</v>
      </c>
      <c r="AN197">
        <v>0</v>
      </c>
      <c r="AO197">
        <v>0</v>
      </c>
      <c r="AP197">
        <v>0</v>
      </c>
      <c r="AQ197">
        <v>1</v>
      </c>
      <c r="AR197">
        <v>6.726071022701503</v>
      </c>
      <c r="AS197">
        <v>50</v>
      </c>
      <c r="BE197" s="2">
        <v>207</v>
      </c>
      <c r="BF197">
        <v>8.0997572157292108</v>
      </c>
      <c r="BG197">
        <v>0</v>
      </c>
      <c r="BH197">
        <v>1</v>
      </c>
      <c r="BI197">
        <v>0</v>
      </c>
      <c r="BJ197">
        <v>0</v>
      </c>
      <c r="BK197">
        <v>0</v>
      </c>
      <c r="BL197">
        <v>0</v>
      </c>
      <c r="BM197">
        <v>0</v>
      </c>
      <c r="BN197">
        <v>0</v>
      </c>
      <c r="BO197">
        <v>0</v>
      </c>
      <c r="BP197">
        <v>0</v>
      </c>
      <c r="BQ197">
        <v>0</v>
      </c>
      <c r="BR197">
        <v>0</v>
      </c>
      <c r="BS197">
        <v>1</v>
      </c>
      <c r="BT197">
        <v>6.068410698482924</v>
      </c>
      <c r="BU197">
        <v>50</v>
      </c>
      <c r="CG197" s="2">
        <v>207</v>
      </c>
      <c r="CH197">
        <v>8.0997572157292108</v>
      </c>
      <c r="CI197">
        <v>0</v>
      </c>
      <c r="CJ197">
        <v>1</v>
      </c>
      <c r="CK197">
        <v>0</v>
      </c>
      <c r="CL197">
        <v>0</v>
      </c>
      <c r="CM197">
        <v>0</v>
      </c>
      <c r="CN197">
        <v>0</v>
      </c>
      <c r="CO197">
        <v>0</v>
      </c>
      <c r="CP197">
        <v>0</v>
      </c>
      <c r="CQ197">
        <v>0</v>
      </c>
      <c r="CR197">
        <v>0</v>
      </c>
      <c r="CS197">
        <v>8.6061064386006247</v>
      </c>
      <c r="CT197">
        <v>6.726071022701503</v>
      </c>
      <c r="CU197">
        <v>6.068410698482924</v>
      </c>
      <c r="CV197">
        <v>50</v>
      </c>
    </row>
    <row r="198" spans="1:100" x14ac:dyDescent="0.2">
      <c r="A198" s="2">
        <v>208</v>
      </c>
      <c r="B198">
        <v>8.1295912337287675</v>
      </c>
      <c r="C198">
        <v>0</v>
      </c>
      <c r="D198">
        <v>1</v>
      </c>
      <c r="E198">
        <v>0</v>
      </c>
      <c r="F198">
        <v>0</v>
      </c>
      <c r="G198">
        <v>0</v>
      </c>
      <c r="H198">
        <v>0</v>
      </c>
      <c r="I198">
        <v>0</v>
      </c>
      <c r="J198">
        <v>0</v>
      </c>
      <c r="K198">
        <v>0</v>
      </c>
      <c r="L198">
        <v>0</v>
      </c>
      <c r="M198">
        <v>0</v>
      </c>
      <c r="N198">
        <v>0</v>
      </c>
      <c r="O198">
        <v>1</v>
      </c>
      <c r="P198">
        <v>8.6172452850117143</v>
      </c>
      <c r="Q198">
        <v>51</v>
      </c>
      <c r="AC198" s="2">
        <v>208</v>
      </c>
      <c r="AD198">
        <v>8.1295912337287675</v>
      </c>
      <c r="AE198">
        <v>0</v>
      </c>
      <c r="AF198">
        <v>1</v>
      </c>
      <c r="AG198">
        <v>0</v>
      </c>
      <c r="AH198">
        <v>0</v>
      </c>
      <c r="AI198">
        <v>0</v>
      </c>
      <c r="AJ198">
        <v>0</v>
      </c>
      <c r="AK198">
        <v>0</v>
      </c>
      <c r="AL198">
        <v>0</v>
      </c>
      <c r="AM198">
        <v>0</v>
      </c>
      <c r="AN198">
        <v>0</v>
      </c>
      <c r="AO198">
        <v>0</v>
      </c>
      <c r="AP198">
        <v>0</v>
      </c>
      <c r="AQ198">
        <v>1</v>
      </c>
      <c r="AR198">
        <v>6.7351570878639029</v>
      </c>
      <c r="AS198">
        <v>51</v>
      </c>
      <c r="BE198" s="2">
        <v>208</v>
      </c>
      <c r="BF198">
        <v>8.1295912337287675</v>
      </c>
      <c r="BG198">
        <v>0</v>
      </c>
      <c r="BH198">
        <v>1</v>
      </c>
      <c r="BI198">
        <v>0</v>
      </c>
      <c r="BJ198">
        <v>0</v>
      </c>
      <c r="BK198">
        <v>0</v>
      </c>
      <c r="BL198">
        <v>0</v>
      </c>
      <c r="BM198">
        <v>0</v>
      </c>
      <c r="BN198">
        <v>0</v>
      </c>
      <c r="BO198">
        <v>0</v>
      </c>
      <c r="BP198">
        <v>0</v>
      </c>
      <c r="BQ198">
        <v>0</v>
      </c>
      <c r="BR198">
        <v>0</v>
      </c>
      <c r="BS198">
        <v>1</v>
      </c>
      <c r="BT198">
        <v>6.0773548848797274</v>
      </c>
      <c r="BU198">
        <v>51</v>
      </c>
      <c r="CG198" s="2">
        <v>208</v>
      </c>
      <c r="CH198">
        <v>8.1295912337287675</v>
      </c>
      <c r="CI198">
        <v>0</v>
      </c>
      <c r="CJ198">
        <v>1</v>
      </c>
      <c r="CK198">
        <v>0</v>
      </c>
      <c r="CL198">
        <v>0</v>
      </c>
      <c r="CM198">
        <v>0</v>
      </c>
      <c r="CN198">
        <v>0</v>
      </c>
      <c r="CO198">
        <v>0</v>
      </c>
      <c r="CP198">
        <v>0</v>
      </c>
      <c r="CQ198">
        <v>0</v>
      </c>
      <c r="CR198">
        <v>0</v>
      </c>
      <c r="CS198">
        <v>8.6172452850117143</v>
      </c>
      <c r="CT198">
        <v>6.7351570878639029</v>
      </c>
      <c r="CU198">
        <v>6.0773548848797274</v>
      </c>
      <c r="CV198">
        <v>51</v>
      </c>
    </row>
    <row r="199" spans="1:100" x14ac:dyDescent="0.2">
      <c r="A199" s="2">
        <v>209</v>
      </c>
      <c r="B199">
        <v>8.0169688628422424</v>
      </c>
      <c r="C199">
        <v>0</v>
      </c>
      <c r="D199">
        <v>1</v>
      </c>
      <c r="E199">
        <v>0</v>
      </c>
      <c r="F199">
        <v>0</v>
      </c>
      <c r="G199">
        <v>0</v>
      </c>
      <c r="H199">
        <v>0</v>
      </c>
      <c r="I199">
        <v>0</v>
      </c>
      <c r="J199">
        <v>0</v>
      </c>
      <c r="K199">
        <v>0</v>
      </c>
      <c r="L199">
        <v>0</v>
      </c>
      <c r="M199">
        <v>0</v>
      </c>
      <c r="N199">
        <v>0</v>
      </c>
      <c r="O199">
        <v>1</v>
      </c>
      <c r="P199">
        <v>8.627824484337502</v>
      </c>
      <c r="Q199">
        <v>52</v>
      </c>
      <c r="AC199" s="2">
        <v>209</v>
      </c>
      <c r="AD199">
        <v>8.0169688628422424</v>
      </c>
      <c r="AE199">
        <v>0</v>
      </c>
      <c r="AF199">
        <v>1</v>
      </c>
      <c r="AG199">
        <v>0</v>
      </c>
      <c r="AH199">
        <v>0</v>
      </c>
      <c r="AI199">
        <v>0</v>
      </c>
      <c r="AJ199">
        <v>0</v>
      </c>
      <c r="AK199">
        <v>0</v>
      </c>
      <c r="AL199">
        <v>0</v>
      </c>
      <c r="AM199">
        <v>0</v>
      </c>
      <c r="AN199">
        <v>0</v>
      </c>
      <c r="AO199">
        <v>0</v>
      </c>
      <c r="AP199">
        <v>0</v>
      </c>
      <c r="AQ199">
        <v>1</v>
      </c>
      <c r="AR199">
        <v>6.7443098588109507</v>
      </c>
      <c r="AS199">
        <v>52</v>
      </c>
      <c r="BE199" s="2">
        <v>209</v>
      </c>
      <c r="BF199">
        <v>8.0169688628422424</v>
      </c>
      <c r="BG199">
        <v>0</v>
      </c>
      <c r="BH199">
        <v>1</v>
      </c>
      <c r="BI199">
        <v>0</v>
      </c>
      <c r="BJ199">
        <v>0</v>
      </c>
      <c r="BK199">
        <v>0</v>
      </c>
      <c r="BL199">
        <v>0</v>
      </c>
      <c r="BM199">
        <v>0</v>
      </c>
      <c r="BN199">
        <v>0</v>
      </c>
      <c r="BO199">
        <v>0</v>
      </c>
      <c r="BP199">
        <v>0</v>
      </c>
      <c r="BQ199">
        <v>0</v>
      </c>
      <c r="BR199">
        <v>0</v>
      </c>
      <c r="BS199">
        <v>1</v>
      </c>
      <c r="BT199">
        <v>6.0863080347631726</v>
      </c>
      <c r="BU199">
        <v>52</v>
      </c>
      <c r="CG199" s="2">
        <v>209</v>
      </c>
      <c r="CH199">
        <v>8.0169688628422424</v>
      </c>
      <c r="CI199">
        <v>0</v>
      </c>
      <c r="CJ199">
        <v>1</v>
      </c>
      <c r="CK199">
        <v>0</v>
      </c>
      <c r="CL199">
        <v>0</v>
      </c>
      <c r="CM199">
        <v>0</v>
      </c>
      <c r="CN199">
        <v>0</v>
      </c>
      <c r="CO199">
        <v>0</v>
      </c>
      <c r="CP199">
        <v>0</v>
      </c>
      <c r="CQ199">
        <v>0</v>
      </c>
      <c r="CR199">
        <v>0</v>
      </c>
      <c r="CS199">
        <v>8.627824484337502</v>
      </c>
      <c r="CT199">
        <v>6.7443098588109507</v>
      </c>
      <c r="CU199">
        <v>6.0863080347631726</v>
      </c>
      <c r="CV199">
        <v>52</v>
      </c>
    </row>
    <row r="200" spans="1:100" x14ac:dyDescent="0.2">
      <c r="A200" s="2">
        <v>210</v>
      </c>
      <c r="B200">
        <v>8.0084401428488796</v>
      </c>
      <c r="C200">
        <v>0</v>
      </c>
      <c r="D200">
        <v>1</v>
      </c>
      <c r="E200">
        <v>0</v>
      </c>
      <c r="F200">
        <v>0</v>
      </c>
      <c r="G200">
        <v>0</v>
      </c>
      <c r="H200">
        <v>0</v>
      </c>
      <c r="I200">
        <v>0</v>
      </c>
      <c r="J200">
        <v>0</v>
      </c>
      <c r="K200">
        <v>0</v>
      </c>
      <c r="L200">
        <v>0</v>
      </c>
      <c r="M200">
        <v>0</v>
      </c>
      <c r="N200">
        <v>0</v>
      </c>
      <c r="O200">
        <v>1</v>
      </c>
      <c r="P200">
        <v>8.6380183731709632</v>
      </c>
      <c r="Q200">
        <v>53</v>
      </c>
      <c r="AC200" s="2">
        <v>210</v>
      </c>
      <c r="AD200">
        <v>8.0084401428488796</v>
      </c>
      <c r="AE200">
        <v>0</v>
      </c>
      <c r="AF200">
        <v>1</v>
      </c>
      <c r="AG200">
        <v>0</v>
      </c>
      <c r="AH200">
        <v>0</v>
      </c>
      <c r="AI200">
        <v>0</v>
      </c>
      <c r="AJ200">
        <v>0</v>
      </c>
      <c r="AK200">
        <v>0</v>
      </c>
      <c r="AL200">
        <v>0</v>
      </c>
      <c r="AM200">
        <v>0</v>
      </c>
      <c r="AN200">
        <v>0</v>
      </c>
      <c r="AO200">
        <v>0</v>
      </c>
      <c r="AP200">
        <v>0</v>
      </c>
      <c r="AQ200">
        <v>1</v>
      </c>
      <c r="AR200">
        <v>6.75349907207399</v>
      </c>
      <c r="AS200">
        <v>53</v>
      </c>
      <c r="BE200" s="2">
        <v>210</v>
      </c>
      <c r="BF200">
        <v>8.0084401428488796</v>
      </c>
      <c r="BG200">
        <v>0</v>
      </c>
      <c r="BH200">
        <v>1</v>
      </c>
      <c r="BI200">
        <v>0</v>
      </c>
      <c r="BJ200">
        <v>0</v>
      </c>
      <c r="BK200">
        <v>0</v>
      </c>
      <c r="BL200">
        <v>0</v>
      </c>
      <c r="BM200">
        <v>0</v>
      </c>
      <c r="BN200">
        <v>0</v>
      </c>
      <c r="BO200">
        <v>0</v>
      </c>
      <c r="BP200">
        <v>0</v>
      </c>
      <c r="BQ200">
        <v>0</v>
      </c>
      <c r="BR200">
        <v>0</v>
      </c>
      <c r="BS200">
        <v>1</v>
      </c>
      <c r="BT200">
        <v>6.0952700771032884</v>
      </c>
      <c r="BU200">
        <v>53</v>
      </c>
      <c r="CG200" s="2">
        <v>210</v>
      </c>
      <c r="CH200">
        <v>8.0084401428488796</v>
      </c>
      <c r="CI200">
        <v>0</v>
      </c>
      <c r="CJ200">
        <v>1</v>
      </c>
      <c r="CK200">
        <v>0</v>
      </c>
      <c r="CL200">
        <v>0</v>
      </c>
      <c r="CM200">
        <v>0</v>
      </c>
      <c r="CN200">
        <v>0</v>
      </c>
      <c r="CO200">
        <v>0</v>
      </c>
      <c r="CP200">
        <v>0</v>
      </c>
      <c r="CQ200">
        <v>0</v>
      </c>
      <c r="CR200">
        <v>0</v>
      </c>
      <c r="CS200">
        <v>8.6380183731709632</v>
      </c>
      <c r="CT200">
        <v>6.75349907207399</v>
      </c>
      <c r="CU200">
        <v>6.0952700771032884</v>
      </c>
      <c r="CV200">
        <v>53</v>
      </c>
    </row>
    <row r="201" spans="1:100" x14ac:dyDescent="0.2">
      <c r="A201" s="2">
        <v>211</v>
      </c>
      <c r="B201">
        <v>8.2089862093764143</v>
      </c>
      <c r="C201">
        <v>0</v>
      </c>
      <c r="D201">
        <v>1</v>
      </c>
      <c r="E201">
        <v>0</v>
      </c>
      <c r="F201">
        <v>0</v>
      </c>
      <c r="G201">
        <v>0</v>
      </c>
      <c r="H201">
        <v>0</v>
      </c>
      <c r="I201">
        <v>0</v>
      </c>
      <c r="J201">
        <v>0</v>
      </c>
      <c r="K201">
        <v>0</v>
      </c>
      <c r="L201">
        <v>0</v>
      </c>
      <c r="M201">
        <v>0</v>
      </c>
      <c r="N201">
        <v>0</v>
      </c>
      <c r="O201">
        <v>0</v>
      </c>
      <c r="P201">
        <v>8.6479473095747554</v>
      </c>
      <c r="Q201">
        <v>54</v>
      </c>
      <c r="AC201" s="2">
        <v>211</v>
      </c>
      <c r="AD201">
        <v>8.2089862093764143</v>
      </c>
      <c r="AE201">
        <v>0</v>
      </c>
      <c r="AF201">
        <v>1</v>
      </c>
      <c r="AG201">
        <v>0</v>
      </c>
      <c r="AH201">
        <v>0</v>
      </c>
      <c r="AI201">
        <v>0</v>
      </c>
      <c r="AJ201">
        <v>0</v>
      </c>
      <c r="AK201">
        <v>0</v>
      </c>
      <c r="AL201">
        <v>0</v>
      </c>
      <c r="AM201">
        <v>0</v>
      </c>
      <c r="AN201">
        <v>0</v>
      </c>
      <c r="AO201">
        <v>0</v>
      </c>
      <c r="AP201">
        <v>0</v>
      </c>
      <c r="AQ201">
        <v>0</v>
      </c>
      <c r="AR201">
        <v>6.7627097025912413</v>
      </c>
      <c r="AS201">
        <v>54</v>
      </c>
      <c r="BE201" s="2">
        <v>211</v>
      </c>
      <c r="BF201">
        <v>8.2089862093764143</v>
      </c>
      <c r="BG201">
        <v>0</v>
      </c>
      <c r="BH201">
        <v>1</v>
      </c>
      <c r="BI201">
        <v>0</v>
      </c>
      <c r="BJ201">
        <v>0</v>
      </c>
      <c r="BK201">
        <v>0</v>
      </c>
      <c r="BL201">
        <v>0</v>
      </c>
      <c r="BM201">
        <v>0</v>
      </c>
      <c r="BN201">
        <v>0</v>
      </c>
      <c r="BO201">
        <v>0</v>
      </c>
      <c r="BP201">
        <v>0</v>
      </c>
      <c r="BQ201">
        <v>0</v>
      </c>
      <c r="BR201">
        <v>0</v>
      </c>
      <c r="BS201">
        <v>0</v>
      </c>
      <c r="BT201">
        <v>6.1042409412760685</v>
      </c>
      <c r="BU201">
        <v>54</v>
      </c>
      <c r="CG201" s="2">
        <v>211</v>
      </c>
      <c r="CH201">
        <v>8.2089862093764143</v>
      </c>
      <c r="CI201">
        <v>0</v>
      </c>
      <c r="CJ201">
        <v>1</v>
      </c>
      <c r="CK201">
        <v>0</v>
      </c>
      <c r="CL201">
        <v>0</v>
      </c>
      <c r="CM201">
        <v>0</v>
      </c>
      <c r="CN201">
        <v>0</v>
      </c>
      <c r="CO201">
        <v>0</v>
      </c>
      <c r="CP201">
        <v>0</v>
      </c>
      <c r="CQ201">
        <v>0</v>
      </c>
      <c r="CR201">
        <v>0</v>
      </c>
      <c r="CS201">
        <v>8.6479473095747554</v>
      </c>
      <c r="CT201">
        <v>6.7627097025912413</v>
      </c>
      <c r="CU201">
        <v>6.1042409412760685</v>
      </c>
      <c r="CV201">
        <v>54</v>
      </c>
    </row>
    <row r="202" spans="1:100" x14ac:dyDescent="0.2">
      <c r="A202" s="2">
        <v>212</v>
      </c>
      <c r="B202">
        <v>8.2498943252151111</v>
      </c>
      <c r="C202">
        <v>0</v>
      </c>
      <c r="D202">
        <v>1</v>
      </c>
      <c r="E202">
        <v>0</v>
      </c>
      <c r="F202">
        <v>0</v>
      </c>
      <c r="G202">
        <v>0</v>
      </c>
      <c r="H202">
        <v>0</v>
      </c>
      <c r="I202">
        <v>0</v>
      </c>
      <c r="J202">
        <v>0</v>
      </c>
      <c r="K202">
        <v>0</v>
      </c>
      <c r="L202">
        <v>0</v>
      </c>
      <c r="M202">
        <v>0</v>
      </c>
      <c r="N202">
        <v>0</v>
      </c>
      <c r="O202">
        <v>0</v>
      </c>
      <c r="P202">
        <v>8.657694494478644</v>
      </c>
      <c r="Q202">
        <v>55</v>
      </c>
      <c r="AC202" s="2">
        <v>212</v>
      </c>
      <c r="AD202">
        <v>8.2498943252151111</v>
      </c>
      <c r="AE202">
        <v>0</v>
      </c>
      <c r="AF202">
        <v>1</v>
      </c>
      <c r="AG202">
        <v>0</v>
      </c>
      <c r="AH202">
        <v>0</v>
      </c>
      <c r="AI202">
        <v>0</v>
      </c>
      <c r="AJ202">
        <v>0</v>
      </c>
      <c r="AK202">
        <v>0</v>
      </c>
      <c r="AL202">
        <v>0</v>
      </c>
      <c r="AM202">
        <v>0</v>
      </c>
      <c r="AN202">
        <v>0</v>
      </c>
      <c r="AO202">
        <v>0</v>
      </c>
      <c r="AP202">
        <v>0</v>
      </c>
      <c r="AQ202">
        <v>0</v>
      </c>
      <c r="AR202">
        <v>6.7719342773379791</v>
      </c>
      <c r="AS202">
        <v>55</v>
      </c>
      <c r="BE202" s="2">
        <v>212</v>
      </c>
      <c r="BF202">
        <v>8.2498943252151111</v>
      </c>
      <c r="BG202">
        <v>0</v>
      </c>
      <c r="BH202">
        <v>1</v>
      </c>
      <c r="BI202">
        <v>0</v>
      </c>
      <c r="BJ202">
        <v>0</v>
      </c>
      <c r="BK202">
        <v>0</v>
      </c>
      <c r="BL202">
        <v>0</v>
      </c>
      <c r="BM202">
        <v>0</v>
      </c>
      <c r="BN202">
        <v>0</v>
      </c>
      <c r="BO202">
        <v>0</v>
      </c>
      <c r="BP202">
        <v>0</v>
      </c>
      <c r="BQ202">
        <v>0</v>
      </c>
      <c r="BR202">
        <v>0</v>
      </c>
      <c r="BS202">
        <v>0</v>
      </c>
      <c r="BT202">
        <v>6.1132205570639933</v>
      </c>
      <c r="BU202">
        <v>55</v>
      </c>
      <c r="CG202" s="2">
        <v>212</v>
      </c>
      <c r="CH202">
        <v>8.2498943252151111</v>
      </c>
      <c r="CI202">
        <v>0</v>
      </c>
      <c r="CJ202">
        <v>1</v>
      </c>
      <c r="CK202">
        <v>0</v>
      </c>
      <c r="CL202">
        <v>0</v>
      </c>
      <c r="CM202">
        <v>0</v>
      </c>
      <c r="CN202">
        <v>0</v>
      </c>
      <c r="CO202">
        <v>0</v>
      </c>
      <c r="CP202">
        <v>0</v>
      </c>
      <c r="CQ202">
        <v>0</v>
      </c>
      <c r="CR202">
        <v>0</v>
      </c>
      <c r="CS202">
        <v>8.657694494478644</v>
      </c>
      <c r="CT202">
        <v>6.7719342773379791</v>
      </c>
      <c r="CU202">
        <v>6.1132205570639933</v>
      </c>
      <c r="CV202">
        <v>55</v>
      </c>
    </row>
    <row r="203" spans="1:100" x14ac:dyDescent="0.2">
      <c r="A203" s="2">
        <v>213</v>
      </c>
      <c r="B203">
        <v>8.2277645179833989</v>
      </c>
      <c r="C203">
        <v>0</v>
      </c>
      <c r="D203">
        <v>1</v>
      </c>
      <c r="E203">
        <v>0</v>
      </c>
      <c r="F203">
        <v>0</v>
      </c>
      <c r="G203">
        <v>0</v>
      </c>
      <c r="H203">
        <v>0</v>
      </c>
      <c r="I203">
        <v>0</v>
      </c>
      <c r="J203">
        <v>0</v>
      </c>
      <c r="K203">
        <v>0</v>
      </c>
      <c r="L203">
        <v>0</v>
      </c>
      <c r="M203">
        <v>0</v>
      </c>
      <c r="N203">
        <v>0</v>
      </c>
      <c r="O203">
        <v>0</v>
      </c>
      <c r="P203">
        <v>8.667317492371339</v>
      </c>
      <c r="Q203">
        <v>56</v>
      </c>
      <c r="AC203" s="2">
        <v>213</v>
      </c>
      <c r="AD203">
        <v>8.2277645179833989</v>
      </c>
      <c r="AE203">
        <v>0</v>
      </c>
      <c r="AF203">
        <v>1</v>
      </c>
      <c r="AG203">
        <v>0</v>
      </c>
      <c r="AH203">
        <v>0</v>
      </c>
      <c r="AI203">
        <v>0</v>
      </c>
      <c r="AJ203">
        <v>0</v>
      </c>
      <c r="AK203">
        <v>0</v>
      </c>
      <c r="AL203">
        <v>0</v>
      </c>
      <c r="AM203">
        <v>0</v>
      </c>
      <c r="AN203">
        <v>0</v>
      </c>
      <c r="AO203">
        <v>0</v>
      </c>
      <c r="AP203">
        <v>0</v>
      </c>
      <c r="AQ203">
        <v>0</v>
      </c>
      <c r="AR203">
        <v>6.7811690655335592</v>
      </c>
      <c r="AS203">
        <v>56</v>
      </c>
      <c r="BE203" s="2">
        <v>213</v>
      </c>
      <c r="BF203">
        <v>8.2277645179833989</v>
      </c>
      <c r="BG203">
        <v>0</v>
      </c>
      <c r="BH203">
        <v>1</v>
      </c>
      <c r="BI203">
        <v>0</v>
      </c>
      <c r="BJ203">
        <v>0</v>
      </c>
      <c r="BK203">
        <v>0</v>
      </c>
      <c r="BL203">
        <v>0</v>
      </c>
      <c r="BM203">
        <v>0</v>
      </c>
      <c r="BN203">
        <v>0</v>
      </c>
      <c r="BO203">
        <v>0</v>
      </c>
      <c r="BP203">
        <v>0</v>
      </c>
      <c r="BQ203">
        <v>0</v>
      </c>
      <c r="BR203">
        <v>0</v>
      </c>
      <c r="BS203">
        <v>0</v>
      </c>
      <c r="BT203">
        <v>6.122208854656475</v>
      </c>
      <c r="BU203">
        <v>56</v>
      </c>
      <c r="CG203" s="2">
        <v>213</v>
      </c>
      <c r="CH203">
        <v>8.2277645179833989</v>
      </c>
      <c r="CI203">
        <v>0</v>
      </c>
      <c r="CJ203">
        <v>1</v>
      </c>
      <c r="CK203">
        <v>0</v>
      </c>
      <c r="CL203">
        <v>0</v>
      </c>
      <c r="CM203">
        <v>0</v>
      </c>
      <c r="CN203">
        <v>0</v>
      </c>
      <c r="CO203">
        <v>0</v>
      </c>
      <c r="CP203">
        <v>0</v>
      </c>
      <c r="CQ203">
        <v>0</v>
      </c>
      <c r="CR203">
        <v>0</v>
      </c>
      <c r="CS203">
        <v>8.667317492371339</v>
      </c>
      <c r="CT203">
        <v>6.7811690655335592</v>
      </c>
      <c r="CU203">
        <v>6.122208854656475</v>
      </c>
      <c r="CV203">
        <v>56</v>
      </c>
    </row>
    <row r="204" spans="1:100" x14ac:dyDescent="0.2">
      <c r="A204" s="2">
        <v>214</v>
      </c>
      <c r="B204">
        <v>8.1009721431354595</v>
      </c>
      <c r="C204">
        <v>0</v>
      </c>
      <c r="D204">
        <v>1</v>
      </c>
      <c r="E204">
        <v>0</v>
      </c>
      <c r="F204">
        <v>0</v>
      </c>
      <c r="G204">
        <v>0</v>
      </c>
      <c r="H204">
        <v>0</v>
      </c>
      <c r="I204">
        <v>0</v>
      </c>
      <c r="J204">
        <v>0</v>
      </c>
      <c r="K204">
        <v>0</v>
      </c>
      <c r="L204">
        <v>0</v>
      </c>
      <c r="M204">
        <v>0</v>
      </c>
      <c r="N204">
        <v>0</v>
      </c>
      <c r="O204">
        <v>0</v>
      </c>
      <c r="P204">
        <v>8.6768561518711316</v>
      </c>
      <c r="Q204">
        <v>57</v>
      </c>
      <c r="AC204" s="2">
        <v>214</v>
      </c>
      <c r="AD204">
        <v>8.1009721431354595</v>
      </c>
      <c r="AE204">
        <v>0</v>
      </c>
      <c r="AF204">
        <v>1</v>
      </c>
      <c r="AG204">
        <v>0</v>
      </c>
      <c r="AH204">
        <v>0</v>
      </c>
      <c r="AI204">
        <v>0</v>
      </c>
      <c r="AJ204">
        <v>0</v>
      </c>
      <c r="AK204">
        <v>0</v>
      </c>
      <c r="AL204">
        <v>0</v>
      </c>
      <c r="AM204">
        <v>0</v>
      </c>
      <c r="AN204">
        <v>0</v>
      </c>
      <c r="AO204">
        <v>0</v>
      </c>
      <c r="AP204">
        <v>0</v>
      </c>
      <c r="AQ204">
        <v>0</v>
      </c>
      <c r="AR204">
        <v>6.7904121907319244</v>
      </c>
      <c r="AS204">
        <v>57</v>
      </c>
      <c r="BE204" s="2">
        <v>214</v>
      </c>
      <c r="BF204">
        <v>8.1009721431354595</v>
      </c>
      <c r="BG204">
        <v>0</v>
      </c>
      <c r="BH204">
        <v>1</v>
      </c>
      <c r="BI204">
        <v>0</v>
      </c>
      <c r="BJ204">
        <v>0</v>
      </c>
      <c r="BK204">
        <v>0</v>
      </c>
      <c r="BL204">
        <v>0</v>
      </c>
      <c r="BM204">
        <v>0</v>
      </c>
      <c r="BN204">
        <v>0</v>
      </c>
      <c r="BO204">
        <v>0</v>
      </c>
      <c r="BP204">
        <v>0</v>
      </c>
      <c r="BQ204">
        <v>0</v>
      </c>
      <c r="BR204">
        <v>0</v>
      </c>
      <c r="BS204">
        <v>0</v>
      </c>
      <c r="BT204">
        <v>6.1312057646502538</v>
      </c>
      <c r="BU204">
        <v>57</v>
      </c>
      <c r="CG204" s="2">
        <v>214</v>
      </c>
      <c r="CH204">
        <v>8.1009721431354595</v>
      </c>
      <c r="CI204">
        <v>0</v>
      </c>
      <c r="CJ204">
        <v>1</v>
      </c>
      <c r="CK204">
        <v>0</v>
      </c>
      <c r="CL204">
        <v>0</v>
      </c>
      <c r="CM204">
        <v>0</v>
      </c>
      <c r="CN204">
        <v>0</v>
      </c>
      <c r="CO204">
        <v>0</v>
      </c>
      <c r="CP204">
        <v>0</v>
      </c>
      <c r="CQ204">
        <v>0</v>
      </c>
      <c r="CR204">
        <v>0</v>
      </c>
      <c r="CS204">
        <v>8.6768561518711316</v>
      </c>
      <c r="CT204">
        <v>6.7904121907319244</v>
      </c>
      <c r="CU204">
        <v>6.1312057646502538</v>
      </c>
      <c r="CV204">
        <v>57</v>
      </c>
    </row>
    <row r="205" spans="1:100" x14ac:dyDescent="0.2">
      <c r="A205" s="2">
        <v>215</v>
      </c>
      <c r="B205">
        <v>8.1699097581359386</v>
      </c>
      <c r="C205">
        <v>0</v>
      </c>
      <c r="D205">
        <v>1</v>
      </c>
      <c r="E205">
        <v>0</v>
      </c>
      <c r="F205">
        <v>0</v>
      </c>
      <c r="G205">
        <v>0</v>
      </c>
      <c r="H205">
        <v>0</v>
      </c>
      <c r="I205">
        <v>0</v>
      </c>
      <c r="J205">
        <v>0</v>
      </c>
      <c r="K205">
        <v>0</v>
      </c>
      <c r="L205">
        <v>0</v>
      </c>
      <c r="M205">
        <v>0</v>
      </c>
      <c r="N205">
        <v>0</v>
      </c>
      <c r="O205">
        <v>0</v>
      </c>
      <c r="P205">
        <v>8.6863380657247689</v>
      </c>
      <c r="Q205">
        <v>58</v>
      </c>
      <c r="AC205" s="2">
        <v>215</v>
      </c>
      <c r="AD205">
        <v>8.1699097581359386</v>
      </c>
      <c r="AE205">
        <v>0</v>
      </c>
      <c r="AF205">
        <v>1</v>
      </c>
      <c r="AG205">
        <v>0</v>
      </c>
      <c r="AH205">
        <v>0</v>
      </c>
      <c r="AI205">
        <v>0</v>
      </c>
      <c r="AJ205">
        <v>0</v>
      </c>
      <c r="AK205">
        <v>0</v>
      </c>
      <c r="AL205">
        <v>0</v>
      </c>
      <c r="AM205">
        <v>0</v>
      </c>
      <c r="AN205">
        <v>0</v>
      </c>
      <c r="AO205">
        <v>0</v>
      </c>
      <c r="AP205">
        <v>0</v>
      </c>
      <c r="AQ205">
        <v>0</v>
      </c>
      <c r="AR205">
        <v>6.7996626953947228</v>
      </c>
      <c r="AS205">
        <v>58</v>
      </c>
      <c r="BE205" s="2">
        <v>215</v>
      </c>
      <c r="BF205">
        <v>8.1699097581359386</v>
      </c>
      <c r="BG205">
        <v>0</v>
      </c>
      <c r="BH205">
        <v>1</v>
      </c>
      <c r="BI205">
        <v>0</v>
      </c>
      <c r="BJ205">
        <v>0</v>
      </c>
      <c r="BK205">
        <v>0</v>
      </c>
      <c r="BL205">
        <v>0</v>
      </c>
      <c r="BM205">
        <v>0</v>
      </c>
      <c r="BN205">
        <v>0</v>
      </c>
      <c r="BO205">
        <v>0</v>
      </c>
      <c r="BP205">
        <v>0</v>
      </c>
      <c r="BQ205">
        <v>0</v>
      </c>
      <c r="BR205">
        <v>0</v>
      </c>
      <c r="BS205">
        <v>0</v>
      </c>
      <c r="BT205">
        <v>6.140211218049723</v>
      </c>
      <c r="BU205">
        <v>58</v>
      </c>
      <c r="CG205" s="2">
        <v>215</v>
      </c>
      <c r="CH205">
        <v>8.1699097581359386</v>
      </c>
      <c r="CI205">
        <v>0</v>
      </c>
      <c r="CJ205">
        <v>1</v>
      </c>
      <c r="CK205">
        <v>0</v>
      </c>
      <c r="CL205">
        <v>0</v>
      </c>
      <c r="CM205">
        <v>0</v>
      </c>
      <c r="CN205">
        <v>0</v>
      </c>
      <c r="CO205">
        <v>0</v>
      </c>
      <c r="CP205">
        <v>0</v>
      </c>
      <c r="CQ205">
        <v>0</v>
      </c>
      <c r="CR205">
        <v>0</v>
      </c>
      <c r="CS205">
        <v>8.6863380657247689</v>
      </c>
      <c r="CT205">
        <v>6.7996626953947228</v>
      </c>
      <c r="CU205">
        <v>6.140211218049723</v>
      </c>
      <c r="CV205">
        <v>58</v>
      </c>
    </row>
    <row r="206" spans="1:100" x14ac:dyDescent="0.2">
      <c r="A206" s="2">
        <v>216</v>
      </c>
      <c r="B206">
        <v>8.0766098800813921</v>
      </c>
      <c r="C206">
        <v>0</v>
      </c>
      <c r="D206">
        <v>1</v>
      </c>
      <c r="E206">
        <v>0</v>
      </c>
      <c r="F206">
        <v>0</v>
      </c>
      <c r="G206">
        <v>0</v>
      </c>
      <c r="H206">
        <v>0</v>
      </c>
      <c r="I206">
        <v>0</v>
      </c>
      <c r="J206">
        <v>0</v>
      </c>
      <c r="K206">
        <v>0</v>
      </c>
      <c r="L206">
        <v>0</v>
      </c>
      <c r="M206">
        <v>0</v>
      </c>
      <c r="N206">
        <v>0</v>
      </c>
      <c r="O206">
        <v>0</v>
      </c>
      <c r="P206">
        <v>8.6957823416145299</v>
      </c>
      <c r="Q206">
        <v>59</v>
      </c>
      <c r="AC206" s="2">
        <v>216</v>
      </c>
      <c r="AD206">
        <v>8.0766098800813921</v>
      </c>
      <c r="AE206">
        <v>0</v>
      </c>
      <c r="AF206">
        <v>1</v>
      </c>
      <c r="AG206">
        <v>0</v>
      </c>
      <c r="AH206">
        <v>0</v>
      </c>
      <c r="AI206">
        <v>0</v>
      </c>
      <c r="AJ206">
        <v>0</v>
      </c>
      <c r="AK206">
        <v>0</v>
      </c>
      <c r="AL206">
        <v>0</v>
      </c>
      <c r="AM206">
        <v>0</v>
      </c>
      <c r="AN206">
        <v>0</v>
      </c>
      <c r="AO206">
        <v>0</v>
      </c>
      <c r="AP206">
        <v>0</v>
      </c>
      <c r="AQ206">
        <v>0</v>
      </c>
      <c r="AR206">
        <v>6.8089200774316962</v>
      </c>
      <c r="AS206">
        <v>59</v>
      </c>
      <c r="BE206" s="2">
        <v>216</v>
      </c>
      <c r="BF206">
        <v>8.0766098800813921</v>
      </c>
      <c r="BG206">
        <v>0</v>
      </c>
      <c r="BH206">
        <v>1</v>
      </c>
      <c r="BI206">
        <v>0</v>
      </c>
      <c r="BJ206">
        <v>0</v>
      </c>
      <c r="BK206">
        <v>0</v>
      </c>
      <c r="BL206">
        <v>0</v>
      </c>
      <c r="BM206">
        <v>0</v>
      </c>
      <c r="BN206">
        <v>0</v>
      </c>
      <c r="BO206">
        <v>0</v>
      </c>
      <c r="BP206">
        <v>0</v>
      </c>
      <c r="BQ206">
        <v>0</v>
      </c>
      <c r="BR206">
        <v>0</v>
      </c>
      <c r="BS206">
        <v>0</v>
      </c>
      <c r="BT206">
        <v>6.1492251462672041</v>
      </c>
      <c r="BU206">
        <v>59</v>
      </c>
      <c r="CG206" s="2">
        <v>216</v>
      </c>
      <c r="CH206">
        <v>8.0766098800813921</v>
      </c>
      <c r="CI206">
        <v>0</v>
      </c>
      <c r="CJ206">
        <v>1</v>
      </c>
      <c r="CK206">
        <v>0</v>
      </c>
      <c r="CL206">
        <v>0</v>
      </c>
      <c r="CM206">
        <v>0</v>
      </c>
      <c r="CN206">
        <v>0</v>
      </c>
      <c r="CO206">
        <v>0</v>
      </c>
      <c r="CP206">
        <v>0</v>
      </c>
      <c r="CQ206">
        <v>0</v>
      </c>
      <c r="CR206">
        <v>0</v>
      </c>
      <c r="CS206">
        <v>8.6957823416145299</v>
      </c>
      <c r="CT206">
        <v>6.8089200774316962</v>
      </c>
      <c r="CU206">
        <v>6.1492251462672041</v>
      </c>
      <c r="CV206">
        <v>59</v>
      </c>
    </row>
    <row r="207" spans="1:100" x14ac:dyDescent="0.2">
      <c r="A207" s="2">
        <v>217</v>
      </c>
      <c r="B207">
        <v>8.0777836748470992</v>
      </c>
      <c r="C207">
        <v>0</v>
      </c>
      <c r="D207">
        <v>1</v>
      </c>
      <c r="E207">
        <v>0</v>
      </c>
      <c r="F207">
        <v>0</v>
      </c>
      <c r="G207">
        <v>0</v>
      </c>
      <c r="H207">
        <v>0</v>
      </c>
      <c r="I207">
        <v>0</v>
      </c>
      <c r="J207">
        <v>0</v>
      </c>
      <c r="K207">
        <v>0</v>
      </c>
      <c r="L207">
        <v>0</v>
      </c>
      <c r="M207">
        <v>0</v>
      </c>
      <c r="N207">
        <v>0</v>
      </c>
      <c r="O207">
        <v>0</v>
      </c>
      <c r="P207">
        <v>8.7052022097258526</v>
      </c>
      <c r="Q207">
        <v>60</v>
      </c>
      <c r="AC207" s="2">
        <v>217</v>
      </c>
      <c r="AD207">
        <v>8.0777836748470992</v>
      </c>
      <c r="AE207">
        <v>0</v>
      </c>
      <c r="AF207">
        <v>1</v>
      </c>
      <c r="AG207">
        <v>0</v>
      </c>
      <c r="AH207">
        <v>0</v>
      </c>
      <c r="AI207">
        <v>0</v>
      </c>
      <c r="AJ207">
        <v>0</v>
      </c>
      <c r="AK207">
        <v>0</v>
      </c>
      <c r="AL207">
        <v>0</v>
      </c>
      <c r="AM207">
        <v>0</v>
      </c>
      <c r="AN207">
        <v>0</v>
      </c>
      <c r="AO207">
        <v>0</v>
      </c>
      <c r="AP207">
        <v>0</v>
      </c>
      <c r="AQ207">
        <v>0</v>
      </c>
      <c r="AR207">
        <v>6.8181840605859723</v>
      </c>
      <c r="AS207">
        <v>60</v>
      </c>
      <c r="BE207" s="2">
        <v>217</v>
      </c>
      <c r="BF207">
        <v>8.0777836748470992</v>
      </c>
      <c r="BG207">
        <v>0</v>
      </c>
      <c r="BH207">
        <v>1</v>
      </c>
      <c r="BI207">
        <v>0</v>
      </c>
      <c r="BJ207">
        <v>0</v>
      </c>
      <c r="BK207">
        <v>0</v>
      </c>
      <c r="BL207">
        <v>0</v>
      </c>
      <c r="BM207">
        <v>0</v>
      </c>
      <c r="BN207">
        <v>0</v>
      </c>
      <c r="BO207">
        <v>0</v>
      </c>
      <c r="BP207">
        <v>0</v>
      </c>
      <c r="BQ207">
        <v>0</v>
      </c>
      <c r="BR207">
        <v>0</v>
      </c>
      <c r="BS207">
        <v>0</v>
      </c>
      <c r="BT207">
        <v>6.1582474811231567</v>
      </c>
      <c r="BU207">
        <v>60</v>
      </c>
      <c r="CG207" s="2">
        <v>217</v>
      </c>
      <c r="CH207">
        <v>8.0777836748470992</v>
      </c>
      <c r="CI207">
        <v>0</v>
      </c>
      <c r="CJ207">
        <v>1</v>
      </c>
      <c r="CK207">
        <v>0</v>
      </c>
      <c r="CL207">
        <v>0</v>
      </c>
      <c r="CM207">
        <v>0</v>
      </c>
      <c r="CN207">
        <v>0</v>
      </c>
      <c r="CO207">
        <v>0</v>
      </c>
      <c r="CP207">
        <v>0</v>
      </c>
      <c r="CQ207">
        <v>0</v>
      </c>
      <c r="CR207">
        <v>0</v>
      </c>
      <c r="CS207">
        <v>8.7052022097258526</v>
      </c>
      <c r="CT207">
        <v>6.8181840605859723</v>
      </c>
      <c r="CU207">
        <v>6.1582474811231567</v>
      </c>
      <c r="CV207">
        <v>60</v>
      </c>
    </row>
    <row r="208" spans="1:100" x14ac:dyDescent="0.2">
      <c r="A208" s="2">
        <v>218</v>
      </c>
      <c r="B208">
        <v>8.0783973829418265</v>
      </c>
      <c r="C208">
        <v>0</v>
      </c>
      <c r="D208">
        <v>1</v>
      </c>
      <c r="E208">
        <v>0</v>
      </c>
      <c r="F208">
        <v>0</v>
      </c>
      <c r="G208">
        <v>0</v>
      </c>
      <c r="H208">
        <v>0</v>
      </c>
      <c r="I208">
        <v>0</v>
      </c>
      <c r="J208">
        <v>0</v>
      </c>
      <c r="K208">
        <v>0</v>
      </c>
      <c r="L208">
        <v>0</v>
      </c>
      <c r="M208">
        <v>0</v>
      </c>
      <c r="N208">
        <v>0</v>
      </c>
      <c r="O208">
        <v>0</v>
      </c>
      <c r="P208">
        <v>8.7146068275295594</v>
      </c>
      <c r="Q208">
        <v>61</v>
      </c>
      <c r="AC208" s="2">
        <v>218</v>
      </c>
      <c r="AD208">
        <v>8.0783973829418265</v>
      </c>
      <c r="AE208">
        <v>0</v>
      </c>
      <c r="AF208">
        <v>1</v>
      </c>
      <c r="AG208">
        <v>0</v>
      </c>
      <c r="AH208">
        <v>0</v>
      </c>
      <c r="AI208">
        <v>0</v>
      </c>
      <c r="AJ208">
        <v>0</v>
      </c>
      <c r="AK208">
        <v>0</v>
      </c>
      <c r="AL208">
        <v>0</v>
      </c>
      <c r="AM208">
        <v>0</v>
      </c>
      <c r="AN208">
        <v>0</v>
      </c>
      <c r="AO208">
        <v>0</v>
      </c>
      <c r="AP208">
        <v>0</v>
      </c>
      <c r="AQ208">
        <v>0</v>
      </c>
      <c r="AR208">
        <v>6.8274544806766011</v>
      </c>
      <c r="AS208">
        <v>61</v>
      </c>
      <c r="BE208" s="2">
        <v>218</v>
      </c>
      <c r="BF208">
        <v>8.0783973829418265</v>
      </c>
      <c r="BG208">
        <v>0</v>
      </c>
      <c r="BH208">
        <v>1</v>
      </c>
      <c r="BI208">
        <v>0</v>
      </c>
      <c r="BJ208">
        <v>0</v>
      </c>
      <c r="BK208">
        <v>0</v>
      </c>
      <c r="BL208">
        <v>0</v>
      </c>
      <c r="BM208">
        <v>0</v>
      </c>
      <c r="BN208">
        <v>0</v>
      </c>
      <c r="BO208">
        <v>0</v>
      </c>
      <c r="BP208">
        <v>0</v>
      </c>
      <c r="BQ208">
        <v>0</v>
      </c>
      <c r="BR208">
        <v>0</v>
      </c>
      <c r="BS208">
        <v>0</v>
      </c>
      <c r="BT208">
        <v>6.1672781548463362</v>
      </c>
      <c r="BU208">
        <v>61</v>
      </c>
      <c r="CG208" s="2">
        <v>218</v>
      </c>
      <c r="CH208">
        <v>8.0783973829418265</v>
      </c>
      <c r="CI208">
        <v>0</v>
      </c>
      <c r="CJ208">
        <v>1</v>
      </c>
      <c r="CK208">
        <v>0</v>
      </c>
      <c r="CL208">
        <v>0</v>
      </c>
      <c r="CM208">
        <v>0</v>
      </c>
      <c r="CN208">
        <v>0</v>
      </c>
      <c r="CO208">
        <v>0</v>
      </c>
      <c r="CP208">
        <v>0</v>
      </c>
      <c r="CQ208">
        <v>0</v>
      </c>
      <c r="CR208">
        <v>0</v>
      </c>
      <c r="CS208">
        <v>8.7146068275295594</v>
      </c>
      <c r="CT208">
        <v>6.8274544806766011</v>
      </c>
      <c r="CU208">
        <v>6.1672781548463362</v>
      </c>
      <c r="CV208">
        <v>61</v>
      </c>
    </row>
    <row r="209" spans="1:100" x14ac:dyDescent="0.2">
      <c r="A209" s="2">
        <v>219</v>
      </c>
      <c r="B209">
        <v>8.1033385674108231</v>
      </c>
      <c r="C209">
        <v>0</v>
      </c>
      <c r="D209">
        <v>1</v>
      </c>
      <c r="E209">
        <v>0</v>
      </c>
      <c r="F209">
        <v>0</v>
      </c>
      <c r="G209">
        <v>0</v>
      </c>
      <c r="H209">
        <v>0</v>
      </c>
      <c r="I209">
        <v>0</v>
      </c>
      <c r="J209">
        <v>0</v>
      </c>
      <c r="K209">
        <v>0</v>
      </c>
      <c r="L209">
        <v>0</v>
      </c>
      <c r="M209">
        <v>0</v>
      </c>
      <c r="N209">
        <v>0</v>
      </c>
      <c r="O209">
        <v>0</v>
      </c>
      <c r="P209">
        <v>8.7240025297029504</v>
      </c>
      <c r="Q209">
        <v>62</v>
      </c>
      <c r="AC209" s="2">
        <v>219</v>
      </c>
      <c r="AD209">
        <v>8.1033385674108231</v>
      </c>
      <c r="AE209">
        <v>0</v>
      </c>
      <c r="AF209">
        <v>1</v>
      </c>
      <c r="AG209">
        <v>0</v>
      </c>
      <c r="AH209">
        <v>0</v>
      </c>
      <c r="AI209">
        <v>0</v>
      </c>
      <c r="AJ209">
        <v>0</v>
      </c>
      <c r="AK209">
        <v>0</v>
      </c>
      <c r="AL209">
        <v>0</v>
      </c>
      <c r="AM209">
        <v>0</v>
      </c>
      <c r="AN209">
        <v>0</v>
      </c>
      <c r="AO209">
        <v>0</v>
      </c>
      <c r="AP209">
        <v>0</v>
      </c>
      <c r="AQ209">
        <v>0</v>
      </c>
      <c r="AR209">
        <v>6.8367312292404074</v>
      </c>
      <c r="AS209">
        <v>62</v>
      </c>
      <c r="BE209" s="2">
        <v>219</v>
      </c>
      <c r="BF209">
        <v>8.1033385674108231</v>
      </c>
      <c r="BG209">
        <v>0</v>
      </c>
      <c r="BH209">
        <v>1</v>
      </c>
      <c r="BI209">
        <v>0</v>
      </c>
      <c r="BJ209">
        <v>0</v>
      </c>
      <c r="BK209">
        <v>0</v>
      </c>
      <c r="BL209">
        <v>0</v>
      </c>
      <c r="BM209">
        <v>0</v>
      </c>
      <c r="BN209">
        <v>0</v>
      </c>
      <c r="BO209">
        <v>0</v>
      </c>
      <c r="BP209">
        <v>0</v>
      </c>
      <c r="BQ209">
        <v>0</v>
      </c>
      <c r="BR209">
        <v>0</v>
      </c>
      <c r="BS209">
        <v>0</v>
      </c>
      <c r="BT209">
        <v>6.1763171000738923</v>
      </c>
      <c r="BU209">
        <v>62</v>
      </c>
      <c r="CG209" s="2">
        <v>219</v>
      </c>
      <c r="CH209">
        <v>8.1033385674108231</v>
      </c>
      <c r="CI209">
        <v>0</v>
      </c>
      <c r="CJ209">
        <v>1</v>
      </c>
      <c r="CK209">
        <v>0</v>
      </c>
      <c r="CL209">
        <v>0</v>
      </c>
      <c r="CM209">
        <v>0</v>
      </c>
      <c r="CN209">
        <v>0</v>
      </c>
      <c r="CO209">
        <v>0</v>
      </c>
      <c r="CP209">
        <v>0</v>
      </c>
      <c r="CQ209">
        <v>0</v>
      </c>
      <c r="CR209">
        <v>0</v>
      </c>
      <c r="CS209">
        <v>8.7240025297029504</v>
      </c>
      <c r="CT209">
        <v>6.8367312292404074</v>
      </c>
      <c r="CU209">
        <v>6.1763171000738923</v>
      </c>
      <c r="CV209">
        <v>62</v>
      </c>
    </row>
    <row r="210" spans="1:100" x14ac:dyDescent="0.2">
      <c r="A210" s="2">
        <v>220</v>
      </c>
      <c r="B210">
        <v>8.2890032437392218</v>
      </c>
      <c r="C210">
        <v>0</v>
      </c>
      <c r="D210">
        <v>1</v>
      </c>
      <c r="E210">
        <v>0</v>
      </c>
      <c r="F210">
        <v>0</v>
      </c>
      <c r="G210">
        <v>0</v>
      </c>
      <c r="H210">
        <v>0</v>
      </c>
      <c r="I210">
        <v>0</v>
      </c>
      <c r="J210">
        <v>0</v>
      </c>
      <c r="K210">
        <v>0</v>
      </c>
      <c r="L210">
        <v>0</v>
      </c>
      <c r="M210">
        <v>0</v>
      </c>
      <c r="N210">
        <v>0</v>
      </c>
      <c r="O210">
        <v>0</v>
      </c>
      <c r="P210">
        <v>8.4649700073762748</v>
      </c>
      <c r="Q210">
        <v>63</v>
      </c>
      <c r="AC210" s="2">
        <v>220</v>
      </c>
      <c r="AD210">
        <v>8.2890032437392218</v>
      </c>
      <c r="AE210">
        <v>0</v>
      </c>
      <c r="AF210">
        <v>1</v>
      </c>
      <c r="AG210">
        <v>0</v>
      </c>
      <c r="AH210">
        <v>0</v>
      </c>
      <c r="AI210">
        <v>0</v>
      </c>
      <c r="AJ210">
        <v>0</v>
      </c>
      <c r="AK210">
        <v>0</v>
      </c>
      <c r="AL210">
        <v>0</v>
      </c>
      <c r="AM210">
        <v>0</v>
      </c>
      <c r="AN210">
        <v>0</v>
      </c>
      <c r="AO210">
        <v>0</v>
      </c>
      <c r="AP210">
        <v>0</v>
      </c>
      <c r="AQ210">
        <v>0</v>
      </c>
      <c r="AR210">
        <v>6.846014225610765</v>
      </c>
      <c r="AS210">
        <v>63</v>
      </c>
      <c r="BE210" s="2">
        <v>220</v>
      </c>
      <c r="BF210">
        <v>8.2890032437392218</v>
      </c>
      <c r="BG210">
        <v>0</v>
      </c>
      <c r="BH210">
        <v>1</v>
      </c>
      <c r="BI210">
        <v>0</v>
      </c>
      <c r="BJ210">
        <v>0</v>
      </c>
      <c r="BK210">
        <v>0</v>
      </c>
      <c r="BL210">
        <v>0</v>
      </c>
      <c r="BM210">
        <v>0</v>
      </c>
      <c r="BN210">
        <v>0</v>
      </c>
      <c r="BO210">
        <v>0</v>
      </c>
      <c r="BP210">
        <v>0</v>
      </c>
      <c r="BQ210">
        <v>0</v>
      </c>
      <c r="BR210">
        <v>0</v>
      </c>
      <c r="BS210">
        <v>0</v>
      </c>
      <c r="BT210">
        <v>6.1853642498514114</v>
      </c>
      <c r="BU210">
        <v>63</v>
      </c>
      <c r="CG210" s="2">
        <v>220</v>
      </c>
      <c r="CH210">
        <v>8.2890032437392218</v>
      </c>
      <c r="CI210">
        <v>0</v>
      </c>
      <c r="CJ210">
        <v>1</v>
      </c>
      <c r="CK210">
        <v>0</v>
      </c>
      <c r="CL210">
        <v>0</v>
      </c>
      <c r="CM210">
        <v>0</v>
      </c>
      <c r="CN210">
        <v>0</v>
      </c>
      <c r="CO210">
        <v>0</v>
      </c>
      <c r="CP210">
        <v>0</v>
      </c>
      <c r="CQ210">
        <v>0</v>
      </c>
      <c r="CR210">
        <v>0</v>
      </c>
      <c r="CS210">
        <v>8.4649700073762748</v>
      </c>
      <c r="CT210">
        <v>6.846014225610765</v>
      </c>
      <c r="CU210">
        <v>6.1853642498514114</v>
      </c>
      <c r="CV210">
        <v>63</v>
      </c>
    </row>
    <row r="211" spans="1:100" x14ac:dyDescent="0.2">
      <c r="A211" s="2">
        <v>221</v>
      </c>
      <c r="B211">
        <v>8.0606099994189595</v>
      </c>
      <c r="C211">
        <v>0</v>
      </c>
      <c r="D211">
        <v>1</v>
      </c>
      <c r="E211">
        <v>0</v>
      </c>
      <c r="F211">
        <v>0</v>
      </c>
      <c r="G211">
        <v>0</v>
      </c>
      <c r="H211">
        <v>0</v>
      </c>
      <c r="I211">
        <v>0</v>
      </c>
      <c r="J211">
        <v>0</v>
      </c>
      <c r="K211">
        <v>0</v>
      </c>
      <c r="L211">
        <v>0</v>
      </c>
      <c r="M211">
        <v>0</v>
      </c>
      <c r="N211">
        <v>0</v>
      </c>
      <c r="O211">
        <v>0</v>
      </c>
      <c r="P211">
        <v>8.5645518843498092</v>
      </c>
      <c r="Q211">
        <v>64</v>
      </c>
      <c r="AC211" s="2">
        <v>221</v>
      </c>
      <c r="AD211">
        <v>8.0606099994189595</v>
      </c>
      <c r="AE211">
        <v>0</v>
      </c>
      <c r="AF211">
        <v>1</v>
      </c>
      <c r="AG211">
        <v>0</v>
      </c>
      <c r="AH211">
        <v>0</v>
      </c>
      <c r="AI211">
        <v>0</v>
      </c>
      <c r="AJ211">
        <v>0</v>
      </c>
      <c r="AK211">
        <v>0</v>
      </c>
      <c r="AL211">
        <v>0</v>
      </c>
      <c r="AM211">
        <v>0</v>
      </c>
      <c r="AN211">
        <v>0</v>
      </c>
      <c r="AO211">
        <v>0</v>
      </c>
      <c r="AP211">
        <v>0</v>
      </c>
      <c r="AQ211">
        <v>0</v>
      </c>
      <c r="AR211">
        <v>6.5454610927028316</v>
      </c>
      <c r="AS211">
        <v>64</v>
      </c>
      <c r="BE211" s="2">
        <v>221</v>
      </c>
      <c r="BF211">
        <v>8.0606099994189595</v>
      </c>
      <c r="BG211">
        <v>0</v>
      </c>
      <c r="BH211">
        <v>1</v>
      </c>
      <c r="BI211">
        <v>0</v>
      </c>
      <c r="BJ211">
        <v>0</v>
      </c>
      <c r="BK211">
        <v>0</v>
      </c>
      <c r="BL211">
        <v>0</v>
      </c>
      <c r="BM211">
        <v>0</v>
      </c>
      <c r="BN211">
        <v>0</v>
      </c>
      <c r="BO211">
        <v>0</v>
      </c>
      <c r="BP211">
        <v>0</v>
      </c>
      <c r="BQ211">
        <v>0</v>
      </c>
      <c r="BR211">
        <v>0</v>
      </c>
      <c r="BS211">
        <v>0</v>
      </c>
      <c r="BT211">
        <v>5.7463029787904212</v>
      </c>
      <c r="BU211">
        <v>64</v>
      </c>
      <c r="CG211" s="2">
        <v>221</v>
      </c>
      <c r="CH211">
        <v>8.0606099994189595</v>
      </c>
      <c r="CI211">
        <v>0</v>
      </c>
      <c r="CJ211">
        <v>1</v>
      </c>
      <c r="CK211">
        <v>0</v>
      </c>
      <c r="CL211">
        <v>0</v>
      </c>
      <c r="CM211">
        <v>0</v>
      </c>
      <c r="CN211">
        <v>0</v>
      </c>
      <c r="CO211">
        <v>0</v>
      </c>
      <c r="CP211">
        <v>0</v>
      </c>
      <c r="CQ211">
        <v>0</v>
      </c>
      <c r="CR211">
        <v>0</v>
      </c>
      <c r="CS211">
        <v>8.5645518843498092</v>
      </c>
      <c r="CT211">
        <v>6.5454610927028316</v>
      </c>
      <c r="CU211">
        <v>5.7463029787904212</v>
      </c>
      <c r="CV211">
        <v>64</v>
      </c>
    </row>
    <row r="212" spans="1:100" x14ac:dyDescent="0.2">
      <c r="A212" s="2">
        <v>222</v>
      </c>
      <c r="B212">
        <v>8.1094321051336795</v>
      </c>
      <c r="C212">
        <v>0</v>
      </c>
      <c r="D212">
        <v>1</v>
      </c>
      <c r="E212">
        <v>0</v>
      </c>
      <c r="F212">
        <v>0</v>
      </c>
      <c r="G212">
        <v>0</v>
      </c>
      <c r="H212">
        <v>0</v>
      </c>
      <c r="I212">
        <v>0</v>
      </c>
      <c r="J212">
        <v>0</v>
      </c>
      <c r="K212">
        <v>0</v>
      </c>
      <c r="L212">
        <v>0</v>
      </c>
      <c r="M212">
        <v>0</v>
      </c>
      <c r="N212">
        <v>0</v>
      </c>
      <c r="O212">
        <v>0</v>
      </c>
      <c r="P212">
        <v>8.6320289156475294</v>
      </c>
      <c r="Q212">
        <v>65</v>
      </c>
      <c r="AC212" s="2">
        <v>222</v>
      </c>
      <c r="AD212">
        <v>8.1094321051336795</v>
      </c>
      <c r="AE212">
        <v>0</v>
      </c>
      <c r="AF212">
        <v>1</v>
      </c>
      <c r="AG212">
        <v>0</v>
      </c>
      <c r="AH212">
        <v>0</v>
      </c>
      <c r="AI212">
        <v>0</v>
      </c>
      <c r="AJ212">
        <v>0</v>
      </c>
      <c r="AK212">
        <v>0</v>
      </c>
      <c r="AL212">
        <v>0</v>
      </c>
      <c r="AM212">
        <v>0</v>
      </c>
      <c r="AN212">
        <v>0</v>
      </c>
      <c r="AO212">
        <v>0</v>
      </c>
      <c r="AP212">
        <v>0</v>
      </c>
      <c r="AQ212">
        <v>0</v>
      </c>
      <c r="AR212">
        <v>6.3561068885807082</v>
      </c>
      <c r="AS212">
        <v>65</v>
      </c>
      <c r="BE212" s="2">
        <v>222</v>
      </c>
      <c r="BF212">
        <v>8.1094321051336795</v>
      </c>
      <c r="BG212">
        <v>0</v>
      </c>
      <c r="BH212">
        <v>1</v>
      </c>
      <c r="BI212">
        <v>0</v>
      </c>
      <c r="BJ212">
        <v>0</v>
      </c>
      <c r="BK212">
        <v>0</v>
      </c>
      <c r="BL212">
        <v>0</v>
      </c>
      <c r="BM212">
        <v>0</v>
      </c>
      <c r="BN212">
        <v>0</v>
      </c>
      <c r="BO212">
        <v>0</v>
      </c>
      <c r="BP212">
        <v>0</v>
      </c>
      <c r="BQ212">
        <v>0</v>
      </c>
      <c r="BR212">
        <v>0</v>
      </c>
      <c r="BS212">
        <v>0</v>
      </c>
      <c r="BT212">
        <v>5.4801223186439429</v>
      </c>
      <c r="BU212">
        <v>65</v>
      </c>
      <c r="CG212" s="2">
        <v>222</v>
      </c>
      <c r="CH212">
        <v>8.1094321051336795</v>
      </c>
      <c r="CI212">
        <v>0</v>
      </c>
      <c r="CJ212">
        <v>1</v>
      </c>
      <c r="CK212">
        <v>0</v>
      </c>
      <c r="CL212">
        <v>0</v>
      </c>
      <c r="CM212">
        <v>0</v>
      </c>
      <c r="CN212">
        <v>0</v>
      </c>
      <c r="CO212">
        <v>0</v>
      </c>
      <c r="CP212">
        <v>0</v>
      </c>
      <c r="CQ212">
        <v>0</v>
      </c>
      <c r="CR212">
        <v>0</v>
      </c>
      <c r="CS212">
        <v>8.6320289156475294</v>
      </c>
      <c r="CT212">
        <v>6.3561068885807082</v>
      </c>
      <c r="CU212">
        <v>5.4801223186439429</v>
      </c>
      <c r="CV212">
        <v>65</v>
      </c>
    </row>
    <row r="213" spans="1:100" x14ac:dyDescent="0.2">
      <c r="A213" s="2">
        <v>223</v>
      </c>
      <c r="B213">
        <v>8.0042654380301119</v>
      </c>
      <c r="C213">
        <v>0</v>
      </c>
      <c r="D213">
        <v>1</v>
      </c>
      <c r="E213">
        <v>0</v>
      </c>
      <c r="F213">
        <v>0</v>
      </c>
      <c r="G213">
        <v>0</v>
      </c>
      <c r="H213">
        <v>0</v>
      </c>
      <c r="I213">
        <v>0</v>
      </c>
      <c r="J213">
        <v>0</v>
      </c>
      <c r="K213">
        <v>0</v>
      </c>
      <c r="L213">
        <v>0</v>
      </c>
      <c r="M213">
        <v>0</v>
      </c>
      <c r="N213">
        <v>0</v>
      </c>
      <c r="O213">
        <v>0</v>
      </c>
      <c r="P213">
        <v>8.6798081790692319</v>
      </c>
      <c r="Q213">
        <v>66</v>
      </c>
      <c r="AC213" s="2">
        <v>223</v>
      </c>
      <c r="AD213">
        <v>8.0042654380301119</v>
      </c>
      <c r="AE213">
        <v>0</v>
      </c>
      <c r="AF213">
        <v>1</v>
      </c>
      <c r="AG213">
        <v>0</v>
      </c>
      <c r="AH213">
        <v>0</v>
      </c>
      <c r="AI213">
        <v>0</v>
      </c>
      <c r="AJ213">
        <v>0</v>
      </c>
      <c r="AK213">
        <v>0</v>
      </c>
      <c r="AL213">
        <v>0</v>
      </c>
      <c r="AM213">
        <v>0</v>
      </c>
      <c r="AN213">
        <v>0</v>
      </c>
      <c r="AO213">
        <v>0</v>
      </c>
      <c r="AP213">
        <v>0</v>
      </c>
      <c r="AQ213">
        <v>0</v>
      </c>
      <c r="AR213">
        <v>6.2498331050984044</v>
      </c>
      <c r="AS213">
        <v>66</v>
      </c>
      <c r="BE213" s="2">
        <v>223</v>
      </c>
      <c r="BF213">
        <v>8.0042654380301119</v>
      </c>
      <c r="BG213">
        <v>0</v>
      </c>
      <c r="BH213">
        <v>1</v>
      </c>
      <c r="BI213">
        <v>0</v>
      </c>
      <c r="BJ213">
        <v>0</v>
      </c>
      <c r="BK213">
        <v>0</v>
      </c>
      <c r="BL213">
        <v>0</v>
      </c>
      <c r="BM213">
        <v>0</v>
      </c>
      <c r="BN213">
        <v>0</v>
      </c>
      <c r="BO213">
        <v>0</v>
      </c>
      <c r="BP213">
        <v>0</v>
      </c>
      <c r="BQ213">
        <v>0</v>
      </c>
      <c r="BR213">
        <v>0</v>
      </c>
      <c r="BS213">
        <v>0</v>
      </c>
      <c r="BT213">
        <v>5.4882599499097697</v>
      </c>
      <c r="BU213">
        <v>66</v>
      </c>
      <c r="CG213" s="2">
        <v>223</v>
      </c>
      <c r="CH213">
        <v>8.0042654380301119</v>
      </c>
      <c r="CI213">
        <v>0</v>
      </c>
      <c r="CJ213">
        <v>1</v>
      </c>
      <c r="CK213">
        <v>0</v>
      </c>
      <c r="CL213">
        <v>0</v>
      </c>
      <c r="CM213">
        <v>0</v>
      </c>
      <c r="CN213">
        <v>0</v>
      </c>
      <c r="CO213">
        <v>0</v>
      </c>
      <c r="CP213">
        <v>0</v>
      </c>
      <c r="CQ213">
        <v>0</v>
      </c>
      <c r="CR213">
        <v>0</v>
      </c>
      <c r="CS213">
        <v>8.6798081790692319</v>
      </c>
      <c r="CT213">
        <v>6.2498331050984044</v>
      </c>
      <c r="CU213">
        <v>5.4882599499097697</v>
      </c>
      <c r="CV213">
        <v>66</v>
      </c>
    </row>
    <row r="214" spans="1:100" x14ac:dyDescent="0.2">
      <c r="A214" s="2">
        <v>224</v>
      </c>
      <c r="B214">
        <v>7.9664388569572235</v>
      </c>
      <c r="C214">
        <v>0</v>
      </c>
      <c r="D214">
        <v>1</v>
      </c>
      <c r="E214">
        <v>0</v>
      </c>
      <c r="F214">
        <v>0</v>
      </c>
      <c r="G214">
        <v>0</v>
      </c>
      <c r="H214">
        <v>0</v>
      </c>
      <c r="I214">
        <v>0</v>
      </c>
      <c r="J214">
        <v>0</v>
      </c>
      <c r="K214">
        <v>0</v>
      </c>
      <c r="L214">
        <v>0</v>
      </c>
      <c r="M214">
        <v>0</v>
      </c>
      <c r="N214">
        <v>0</v>
      </c>
      <c r="O214">
        <v>0</v>
      </c>
      <c r="P214">
        <v>8.7149836373915122</v>
      </c>
      <c r="Q214">
        <v>67</v>
      </c>
      <c r="AC214" s="2">
        <v>224</v>
      </c>
      <c r="AD214">
        <v>7.9664388569572235</v>
      </c>
      <c r="AE214">
        <v>0</v>
      </c>
      <c r="AF214">
        <v>1</v>
      </c>
      <c r="AG214">
        <v>0</v>
      </c>
      <c r="AH214">
        <v>0</v>
      </c>
      <c r="AI214">
        <v>0</v>
      </c>
      <c r="AJ214">
        <v>0</v>
      </c>
      <c r="AK214">
        <v>0</v>
      </c>
      <c r="AL214">
        <v>0</v>
      </c>
      <c r="AM214">
        <v>0</v>
      </c>
      <c r="AN214">
        <v>0</v>
      </c>
      <c r="AO214">
        <v>0</v>
      </c>
      <c r="AP214">
        <v>0</v>
      </c>
      <c r="AQ214">
        <v>0</v>
      </c>
      <c r="AR214">
        <v>6.1961900707133122</v>
      </c>
      <c r="AS214">
        <v>67</v>
      </c>
      <c r="BE214" s="2">
        <v>224</v>
      </c>
      <c r="BF214">
        <v>7.9664388569572235</v>
      </c>
      <c r="BG214">
        <v>0</v>
      </c>
      <c r="BH214">
        <v>1</v>
      </c>
      <c r="BI214">
        <v>0</v>
      </c>
      <c r="BJ214">
        <v>0</v>
      </c>
      <c r="BK214">
        <v>0</v>
      </c>
      <c r="BL214">
        <v>0</v>
      </c>
      <c r="BM214">
        <v>0</v>
      </c>
      <c r="BN214">
        <v>0</v>
      </c>
      <c r="BO214">
        <v>0</v>
      </c>
      <c r="BP214">
        <v>0</v>
      </c>
      <c r="BQ214">
        <v>0</v>
      </c>
      <c r="BR214">
        <v>0</v>
      </c>
      <c r="BS214">
        <v>0</v>
      </c>
      <c r="BT214">
        <v>5.4964122856148068</v>
      </c>
      <c r="BU214">
        <v>67</v>
      </c>
      <c r="CG214" s="2">
        <v>224</v>
      </c>
      <c r="CH214">
        <v>7.9664388569572235</v>
      </c>
      <c r="CI214">
        <v>0</v>
      </c>
      <c r="CJ214">
        <v>1</v>
      </c>
      <c r="CK214">
        <v>0</v>
      </c>
      <c r="CL214">
        <v>0</v>
      </c>
      <c r="CM214">
        <v>0</v>
      </c>
      <c r="CN214">
        <v>0</v>
      </c>
      <c r="CO214">
        <v>0</v>
      </c>
      <c r="CP214">
        <v>0</v>
      </c>
      <c r="CQ214">
        <v>0</v>
      </c>
      <c r="CR214">
        <v>0</v>
      </c>
      <c r="CS214">
        <v>8.7149836373915122</v>
      </c>
      <c r="CT214">
        <v>6.1961900707133122</v>
      </c>
      <c r="CU214">
        <v>5.4964122856148068</v>
      </c>
      <c r="CV214">
        <v>67</v>
      </c>
    </row>
    <row r="215" spans="1:100" x14ac:dyDescent="0.2">
      <c r="A215" s="2">
        <v>225</v>
      </c>
      <c r="B215">
        <v>8.0570443699825613</v>
      </c>
      <c r="C215">
        <v>0</v>
      </c>
      <c r="D215">
        <v>1</v>
      </c>
      <c r="E215">
        <v>0</v>
      </c>
      <c r="F215">
        <v>0</v>
      </c>
      <c r="G215">
        <v>0</v>
      </c>
      <c r="H215">
        <v>0</v>
      </c>
      <c r="I215">
        <v>0</v>
      </c>
      <c r="J215">
        <v>0</v>
      </c>
      <c r="K215">
        <v>0</v>
      </c>
      <c r="L215">
        <v>0</v>
      </c>
      <c r="M215">
        <v>0</v>
      </c>
      <c r="N215">
        <v>0</v>
      </c>
      <c r="O215">
        <v>0</v>
      </c>
      <c r="P215">
        <v>8.7418776235984037</v>
      </c>
      <c r="Q215">
        <v>68</v>
      </c>
      <c r="AC215" s="2">
        <v>225</v>
      </c>
      <c r="AD215">
        <v>8.0570443699825613</v>
      </c>
      <c r="AE215">
        <v>0</v>
      </c>
      <c r="AF215">
        <v>1</v>
      </c>
      <c r="AG215">
        <v>0</v>
      </c>
      <c r="AH215">
        <v>0</v>
      </c>
      <c r="AI215">
        <v>0</v>
      </c>
      <c r="AJ215">
        <v>0</v>
      </c>
      <c r="AK215">
        <v>0</v>
      </c>
      <c r="AL215">
        <v>0</v>
      </c>
      <c r="AM215">
        <v>0</v>
      </c>
      <c r="AN215">
        <v>0</v>
      </c>
      <c r="AO215">
        <v>0</v>
      </c>
      <c r="AP215">
        <v>0</v>
      </c>
      <c r="AQ215">
        <v>0</v>
      </c>
      <c r="AR215">
        <v>6.1724415767862384</v>
      </c>
      <c r="AS215">
        <v>68</v>
      </c>
      <c r="BE215" s="2">
        <v>225</v>
      </c>
      <c r="BF215">
        <v>8.0570443699825613</v>
      </c>
      <c r="BG215">
        <v>0</v>
      </c>
      <c r="BH215">
        <v>1</v>
      </c>
      <c r="BI215">
        <v>0</v>
      </c>
      <c r="BJ215">
        <v>0</v>
      </c>
      <c r="BK215">
        <v>0</v>
      </c>
      <c r="BL215">
        <v>0</v>
      </c>
      <c r="BM215">
        <v>0</v>
      </c>
      <c r="BN215">
        <v>0</v>
      </c>
      <c r="BO215">
        <v>0</v>
      </c>
      <c r="BP215">
        <v>0</v>
      </c>
      <c r="BQ215">
        <v>0</v>
      </c>
      <c r="BR215">
        <v>0</v>
      </c>
      <c r="BS215">
        <v>0</v>
      </c>
      <c r="BT215">
        <v>5.5045792326189567</v>
      </c>
      <c r="BU215">
        <v>68</v>
      </c>
      <c r="CG215" s="2">
        <v>225</v>
      </c>
      <c r="CH215">
        <v>8.0570443699825613</v>
      </c>
      <c r="CI215">
        <v>0</v>
      </c>
      <c r="CJ215">
        <v>1</v>
      </c>
      <c r="CK215">
        <v>0</v>
      </c>
      <c r="CL215">
        <v>0</v>
      </c>
      <c r="CM215">
        <v>0</v>
      </c>
      <c r="CN215">
        <v>0</v>
      </c>
      <c r="CO215">
        <v>0</v>
      </c>
      <c r="CP215">
        <v>0</v>
      </c>
      <c r="CQ215">
        <v>0</v>
      </c>
      <c r="CR215">
        <v>0</v>
      </c>
      <c r="CS215">
        <v>8.7418776235984037</v>
      </c>
      <c r="CT215">
        <v>6.1724415767862384</v>
      </c>
      <c r="CU215">
        <v>5.5045792326189567</v>
      </c>
      <c r="CV215">
        <v>68</v>
      </c>
    </row>
    <row r="216" spans="1:100" x14ac:dyDescent="0.2">
      <c r="A216" s="2">
        <v>226</v>
      </c>
      <c r="B216">
        <v>7.9022384141153577</v>
      </c>
      <c r="C216">
        <v>0</v>
      </c>
      <c r="D216">
        <v>1</v>
      </c>
      <c r="E216">
        <v>0</v>
      </c>
      <c r="F216">
        <v>0</v>
      </c>
      <c r="G216">
        <v>0</v>
      </c>
      <c r="H216">
        <v>0</v>
      </c>
      <c r="I216">
        <v>0</v>
      </c>
      <c r="J216">
        <v>0</v>
      </c>
      <c r="K216">
        <v>0</v>
      </c>
      <c r="L216">
        <v>0</v>
      </c>
      <c r="M216">
        <v>0</v>
      </c>
      <c r="N216">
        <v>0</v>
      </c>
      <c r="O216">
        <v>0</v>
      </c>
      <c r="P216">
        <v>8.7632354266056414</v>
      </c>
      <c r="Q216">
        <v>69</v>
      </c>
      <c r="AC216" s="2">
        <v>226</v>
      </c>
      <c r="AD216">
        <v>7.9022384141153577</v>
      </c>
      <c r="AE216">
        <v>0</v>
      </c>
      <c r="AF216">
        <v>1</v>
      </c>
      <c r="AG216">
        <v>0</v>
      </c>
      <c r="AH216">
        <v>0</v>
      </c>
      <c r="AI216">
        <v>0</v>
      </c>
      <c r="AJ216">
        <v>0</v>
      </c>
      <c r="AK216">
        <v>0</v>
      </c>
      <c r="AL216">
        <v>0</v>
      </c>
      <c r="AM216">
        <v>0</v>
      </c>
      <c r="AN216">
        <v>0</v>
      </c>
      <c r="AO216">
        <v>0</v>
      </c>
      <c r="AP216">
        <v>0</v>
      </c>
      <c r="AQ216">
        <v>0</v>
      </c>
      <c r="AR216">
        <v>6.164619944544004</v>
      </c>
      <c r="AS216">
        <v>69</v>
      </c>
      <c r="BE216" s="2">
        <v>226</v>
      </c>
      <c r="BF216">
        <v>7.9022384141153577</v>
      </c>
      <c r="BG216">
        <v>0</v>
      </c>
      <c r="BH216">
        <v>1</v>
      </c>
      <c r="BI216">
        <v>0</v>
      </c>
      <c r="BJ216">
        <v>0</v>
      </c>
      <c r="BK216">
        <v>0</v>
      </c>
      <c r="BL216">
        <v>0</v>
      </c>
      <c r="BM216">
        <v>0</v>
      </c>
      <c r="BN216">
        <v>0</v>
      </c>
      <c r="BO216">
        <v>0</v>
      </c>
      <c r="BP216">
        <v>0</v>
      </c>
      <c r="BQ216">
        <v>0</v>
      </c>
      <c r="BR216">
        <v>0</v>
      </c>
      <c r="BS216">
        <v>0</v>
      </c>
      <c r="BT216">
        <v>5.5127606979478161</v>
      </c>
      <c r="BU216">
        <v>69</v>
      </c>
      <c r="CG216" s="2">
        <v>226</v>
      </c>
      <c r="CH216">
        <v>7.9022384141153577</v>
      </c>
      <c r="CI216">
        <v>0</v>
      </c>
      <c r="CJ216">
        <v>1</v>
      </c>
      <c r="CK216">
        <v>0</v>
      </c>
      <c r="CL216">
        <v>0</v>
      </c>
      <c r="CM216">
        <v>0</v>
      </c>
      <c r="CN216">
        <v>0</v>
      </c>
      <c r="CO216">
        <v>0</v>
      </c>
      <c r="CP216">
        <v>0</v>
      </c>
      <c r="CQ216">
        <v>0</v>
      </c>
      <c r="CR216">
        <v>0</v>
      </c>
      <c r="CS216">
        <v>8.7632354266056414</v>
      </c>
      <c r="CT216">
        <v>6.164619944544004</v>
      </c>
      <c r="CU216">
        <v>5.5127606979478161</v>
      </c>
      <c r="CV216">
        <v>69</v>
      </c>
    </row>
    <row r="217" spans="1:100" x14ac:dyDescent="0.2">
      <c r="A217" s="2">
        <v>227</v>
      </c>
      <c r="B217">
        <v>8.055622074165278</v>
      </c>
      <c r="C217">
        <v>0</v>
      </c>
      <c r="D217">
        <v>1</v>
      </c>
      <c r="E217">
        <v>0</v>
      </c>
      <c r="F217">
        <v>0</v>
      </c>
      <c r="G217">
        <v>0</v>
      </c>
      <c r="H217">
        <v>0</v>
      </c>
      <c r="I217">
        <v>0</v>
      </c>
      <c r="J217">
        <v>0</v>
      </c>
      <c r="K217">
        <v>0</v>
      </c>
      <c r="L217">
        <v>0</v>
      </c>
      <c r="M217">
        <v>0</v>
      </c>
      <c r="N217">
        <v>0</v>
      </c>
      <c r="O217">
        <v>0</v>
      </c>
      <c r="P217">
        <v>8.7808497653764928</v>
      </c>
      <c r="Q217">
        <v>70</v>
      </c>
      <c r="AC217" s="2">
        <v>227</v>
      </c>
      <c r="AD217">
        <v>8.055622074165278</v>
      </c>
      <c r="AE217">
        <v>0</v>
      </c>
      <c r="AF217">
        <v>1</v>
      </c>
      <c r="AG217">
        <v>0</v>
      </c>
      <c r="AH217">
        <v>0</v>
      </c>
      <c r="AI217">
        <v>0</v>
      </c>
      <c r="AJ217">
        <v>0</v>
      </c>
      <c r="AK217">
        <v>0</v>
      </c>
      <c r="AL217">
        <v>0</v>
      </c>
      <c r="AM217">
        <v>0</v>
      </c>
      <c r="AN217">
        <v>0</v>
      </c>
      <c r="AO217">
        <v>0</v>
      </c>
      <c r="AP217">
        <v>0</v>
      </c>
      <c r="AQ217">
        <v>0</v>
      </c>
      <c r="AR217">
        <v>6.1649947305150796</v>
      </c>
      <c r="AS217">
        <v>70</v>
      </c>
      <c r="BE217" s="2">
        <v>227</v>
      </c>
      <c r="BF217">
        <v>8.055622074165278</v>
      </c>
      <c r="BG217">
        <v>0</v>
      </c>
      <c r="BH217">
        <v>1</v>
      </c>
      <c r="BI217">
        <v>0</v>
      </c>
      <c r="BJ217">
        <v>0</v>
      </c>
      <c r="BK217">
        <v>0</v>
      </c>
      <c r="BL217">
        <v>0</v>
      </c>
      <c r="BM217">
        <v>0</v>
      </c>
      <c r="BN217">
        <v>0</v>
      </c>
      <c r="BO217">
        <v>0</v>
      </c>
      <c r="BP217">
        <v>0</v>
      </c>
      <c r="BQ217">
        <v>0</v>
      </c>
      <c r="BR217">
        <v>0</v>
      </c>
      <c r="BS217">
        <v>0</v>
      </c>
      <c r="BT217">
        <v>5.5209565887997192</v>
      </c>
      <c r="BU217">
        <v>70</v>
      </c>
      <c r="CG217" s="2">
        <v>227</v>
      </c>
      <c r="CH217">
        <v>8.055622074165278</v>
      </c>
      <c r="CI217">
        <v>0</v>
      </c>
      <c r="CJ217">
        <v>1</v>
      </c>
      <c r="CK217">
        <v>0</v>
      </c>
      <c r="CL217">
        <v>0</v>
      </c>
      <c r="CM217">
        <v>0</v>
      </c>
      <c r="CN217">
        <v>0</v>
      </c>
      <c r="CO217">
        <v>0</v>
      </c>
      <c r="CP217">
        <v>0</v>
      </c>
      <c r="CQ217">
        <v>0</v>
      </c>
      <c r="CR217">
        <v>0</v>
      </c>
      <c r="CS217">
        <v>8.7808497653764928</v>
      </c>
      <c r="CT217">
        <v>6.1649947305150796</v>
      </c>
      <c r="CU217">
        <v>5.5209565887997192</v>
      </c>
      <c r="CV217">
        <v>70</v>
      </c>
    </row>
    <row r="218" spans="1:100" x14ac:dyDescent="0.2">
      <c r="A218" s="2">
        <v>228</v>
      </c>
      <c r="B218">
        <v>8.8660417646432705</v>
      </c>
      <c r="C218">
        <v>0</v>
      </c>
      <c r="D218">
        <v>1</v>
      </c>
      <c r="E218">
        <v>0</v>
      </c>
      <c r="F218">
        <v>0</v>
      </c>
      <c r="G218">
        <v>0</v>
      </c>
      <c r="H218">
        <v>1</v>
      </c>
      <c r="I218">
        <v>0</v>
      </c>
      <c r="J218">
        <v>0</v>
      </c>
      <c r="K218">
        <v>0</v>
      </c>
      <c r="L218">
        <v>0</v>
      </c>
      <c r="M218">
        <v>0</v>
      </c>
      <c r="N218">
        <v>0</v>
      </c>
      <c r="O218">
        <v>0</v>
      </c>
      <c r="P218">
        <v>8.7959135226828788</v>
      </c>
      <c r="Q218">
        <v>71</v>
      </c>
      <c r="AC218" s="2">
        <v>228</v>
      </c>
      <c r="AD218">
        <v>8.8660417646432705</v>
      </c>
      <c r="AE218">
        <v>0</v>
      </c>
      <c r="AF218">
        <v>1</v>
      </c>
      <c r="AG218">
        <v>0</v>
      </c>
      <c r="AH218">
        <v>0</v>
      </c>
      <c r="AI218">
        <v>0</v>
      </c>
      <c r="AJ218">
        <v>1</v>
      </c>
      <c r="AK218">
        <v>0</v>
      </c>
      <c r="AL218">
        <v>0</v>
      </c>
      <c r="AM218">
        <v>0</v>
      </c>
      <c r="AN218">
        <v>0</v>
      </c>
      <c r="AO218">
        <v>0</v>
      </c>
      <c r="AP218">
        <v>0</v>
      </c>
      <c r="AQ218">
        <v>0</v>
      </c>
      <c r="AR218">
        <v>6.1695142490278778</v>
      </c>
      <c r="AS218">
        <v>71</v>
      </c>
      <c r="BE218" s="2">
        <v>228</v>
      </c>
      <c r="BF218">
        <v>8.8660417646432705</v>
      </c>
      <c r="BG218">
        <v>0</v>
      </c>
      <c r="BH218">
        <v>1</v>
      </c>
      <c r="BI218">
        <v>0</v>
      </c>
      <c r="BJ218">
        <v>0</v>
      </c>
      <c r="BK218">
        <v>0</v>
      </c>
      <c r="BL218">
        <v>1</v>
      </c>
      <c r="BM218">
        <v>0</v>
      </c>
      <c r="BN218">
        <v>0</v>
      </c>
      <c r="BO218">
        <v>0</v>
      </c>
      <c r="BP218">
        <v>0</v>
      </c>
      <c r="BQ218">
        <v>0</v>
      </c>
      <c r="BR218">
        <v>0</v>
      </c>
      <c r="BS218">
        <v>0</v>
      </c>
      <c r="BT218">
        <v>5.5291668125526634</v>
      </c>
      <c r="BU218">
        <v>71</v>
      </c>
      <c r="CG218" s="2">
        <v>228</v>
      </c>
      <c r="CH218">
        <v>8.8660417646432705</v>
      </c>
      <c r="CI218">
        <v>0</v>
      </c>
      <c r="CJ218">
        <v>1</v>
      </c>
      <c r="CK218">
        <v>0</v>
      </c>
      <c r="CL218">
        <v>0</v>
      </c>
      <c r="CM218">
        <v>0</v>
      </c>
      <c r="CN218">
        <v>1</v>
      </c>
      <c r="CO218">
        <v>0</v>
      </c>
      <c r="CP218">
        <v>0</v>
      </c>
      <c r="CQ218">
        <v>0</v>
      </c>
      <c r="CR218">
        <v>0</v>
      </c>
      <c r="CS218">
        <v>8.7959135226828788</v>
      </c>
      <c r="CT218">
        <v>6.1695142490278778</v>
      </c>
      <c r="CU218">
        <v>5.5291668125526634</v>
      </c>
      <c r="CV218">
        <v>71</v>
      </c>
    </row>
    <row r="219" spans="1:100" x14ac:dyDescent="0.2">
      <c r="A219" s="2">
        <v>229</v>
      </c>
      <c r="B219">
        <v>8.9487451645122444</v>
      </c>
      <c r="C219">
        <v>0</v>
      </c>
      <c r="D219">
        <v>1</v>
      </c>
      <c r="E219">
        <v>0</v>
      </c>
      <c r="F219">
        <v>0</v>
      </c>
      <c r="G219">
        <v>0</v>
      </c>
      <c r="H219">
        <v>1</v>
      </c>
      <c r="I219">
        <v>0</v>
      </c>
      <c r="J219">
        <v>0</v>
      </c>
      <c r="K219">
        <v>0</v>
      </c>
      <c r="L219">
        <v>0</v>
      </c>
      <c r="M219">
        <v>0</v>
      </c>
      <c r="N219">
        <v>0</v>
      </c>
      <c r="O219">
        <v>0</v>
      </c>
      <c r="P219">
        <v>8.809230693872566</v>
      </c>
      <c r="Q219">
        <v>72</v>
      </c>
      <c r="AC219" s="2">
        <v>229</v>
      </c>
      <c r="AD219">
        <v>8.9487451645122444</v>
      </c>
      <c r="AE219">
        <v>0</v>
      </c>
      <c r="AF219">
        <v>1</v>
      </c>
      <c r="AG219">
        <v>0</v>
      </c>
      <c r="AH219">
        <v>0</v>
      </c>
      <c r="AI219">
        <v>0</v>
      </c>
      <c r="AJ219">
        <v>1</v>
      </c>
      <c r="AK219">
        <v>0</v>
      </c>
      <c r="AL219">
        <v>0</v>
      </c>
      <c r="AM219">
        <v>0</v>
      </c>
      <c r="AN219">
        <v>0</v>
      </c>
      <c r="AO219">
        <v>0</v>
      </c>
      <c r="AP219">
        <v>0</v>
      </c>
      <c r="AQ219">
        <v>0</v>
      </c>
      <c r="AR219">
        <v>6.1761131248241687</v>
      </c>
      <c r="AS219">
        <v>72</v>
      </c>
      <c r="BE219" s="2">
        <v>229</v>
      </c>
      <c r="BF219">
        <v>8.9487451645122444</v>
      </c>
      <c r="BG219">
        <v>0</v>
      </c>
      <c r="BH219">
        <v>1</v>
      </c>
      <c r="BI219">
        <v>0</v>
      </c>
      <c r="BJ219">
        <v>0</v>
      </c>
      <c r="BK219">
        <v>0</v>
      </c>
      <c r="BL219">
        <v>1</v>
      </c>
      <c r="BM219">
        <v>0</v>
      </c>
      <c r="BN219">
        <v>0</v>
      </c>
      <c r="BO219">
        <v>0</v>
      </c>
      <c r="BP219">
        <v>0</v>
      </c>
      <c r="BQ219">
        <v>0</v>
      </c>
      <c r="BR219">
        <v>0</v>
      </c>
      <c r="BS219">
        <v>0</v>
      </c>
      <c r="BT219">
        <v>5.5373912767711246</v>
      </c>
      <c r="BU219">
        <v>72</v>
      </c>
      <c r="CG219" s="2">
        <v>229</v>
      </c>
      <c r="CH219">
        <v>8.9487451645122444</v>
      </c>
      <c r="CI219">
        <v>0</v>
      </c>
      <c r="CJ219">
        <v>1</v>
      </c>
      <c r="CK219">
        <v>0</v>
      </c>
      <c r="CL219">
        <v>0</v>
      </c>
      <c r="CM219">
        <v>0</v>
      </c>
      <c r="CN219">
        <v>1</v>
      </c>
      <c r="CO219">
        <v>0</v>
      </c>
      <c r="CP219">
        <v>0</v>
      </c>
      <c r="CQ219">
        <v>0</v>
      </c>
      <c r="CR219">
        <v>0</v>
      </c>
      <c r="CS219">
        <v>8.809230693872566</v>
      </c>
      <c r="CT219">
        <v>6.1761131248241687</v>
      </c>
      <c r="CU219">
        <v>5.5373912767711246</v>
      </c>
      <c r="CV219">
        <v>72</v>
      </c>
    </row>
    <row r="220" spans="1:100" x14ac:dyDescent="0.2">
      <c r="A220" s="2">
        <v>230</v>
      </c>
      <c r="B220">
        <v>8.9301034579042806</v>
      </c>
      <c r="C220">
        <v>0</v>
      </c>
      <c r="D220">
        <v>1</v>
      </c>
      <c r="E220">
        <v>0</v>
      </c>
      <c r="F220">
        <v>0</v>
      </c>
      <c r="G220">
        <v>0</v>
      </c>
      <c r="H220">
        <v>1</v>
      </c>
      <c r="I220">
        <v>0</v>
      </c>
      <c r="J220">
        <v>0</v>
      </c>
      <c r="K220">
        <v>0</v>
      </c>
      <c r="L220">
        <v>0</v>
      </c>
      <c r="M220">
        <v>0</v>
      </c>
      <c r="N220">
        <v>0</v>
      </c>
      <c r="O220">
        <v>0</v>
      </c>
      <c r="P220">
        <v>8.8213479545588509</v>
      </c>
      <c r="Q220">
        <v>73</v>
      </c>
      <c r="AC220" s="2">
        <v>230</v>
      </c>
      <c r="AD220">
        <v>8.9301034579042806</v>
      </c>
      <c r="AE220">
        <v>0</v>
      </c>
      <c r="AF220">
        <v>1</v>
      </c>
      <c r="AG220">
        <v>0</v>
      </c>
      <c r="AH220">
        <v>0</v>
      </c>
      <c r="AI220">
        <v>0</v>
      </c>
      <c r="AJ220">
        <v>1</v>
      </c>
      <c r="AK220">
        <v>0</v>
      </c>
      <c r="AL220">
        <v>0</v>
      </c>
      <c r="AM220">
        <v>0</v>
      </c>
      <c r="AN220">
        <v>0</v>
      </c>
      <c r="AO220">
        <v>0</v>
      </c>
      <c r="AP220">
        <v>0</v>
      </c>
      <c r="AQ220">
        <v>0</v>
      </c>
      <c r="AR220">
        <v>6.1837531340411385</v>
      </c>
      <c r="AS220">
        <v>73</v>
      </c>
      <c r="BE220" s="2">
        <v>230</v>
      </c>
      <c r="BF220">
        <v>8.9301034579042806</v>
      </c>
      <c r="BG220">
        <v>0</v>
      </c>
      <c r="BH220">
        <v>1</v>
      </c>
      <c r="BI220">
        <v>0</v>
      </c>
      <c r="BJ220">
        <v>0</v>
      </c>
      <c r="BK220">
        <v>0</v>
      </c>
      <c r="BL220">
        <v>1</v>
      </c>
      <c r="BM220">
        <v>0</v>
      </c>
      <c r="BN220">
        <v>0</v>
      </c>
      <c r="BO220">
        <v>0</v>
      </c>
      <c r="BP220">
        <v>0</v>
      </c>
      <c r="BQ220">
        <v>0</v>
      </c>
      <c r="BR220">
        <v>0</v>
      </c>
      <c r="BS220">
        <v>0</v>
      </c>
      <c r="BT220">
        <v>5.5456298892127505</v>
      </c>
      <c r="BU220">
        <v>73</v>
      </c>
      <c r="CG220" s="2">
        <v>230</v>
      </c>
      <c r="CH220">
        <v>8.9301034579042806</v>
      </c>
      <c r="CI220">
        <v>0</v>
      </c>
      <c r="CJ220">
        <v>1</v>
      </c>
      <c r="CK220">
        <v>0</v>
      </c>
      <c r="CL220">
        <v>0</v>
      </c>
      <c r="CM220">
        <v>0</v>
      </c>
      <c r="CN220">
        <v>1</v>
      </c>
      <c r="CO220">
        <v>0</v>
      </c>
      <c r="CP220">
        <v>0</v>
      </c>
      <c r="CQ220">
        <v>0</v>
      </c>
      <c r="CR220">
        <v>0</v>
      </c>
      <c r="CS220">
        <v>8.8213479545588509</v>
      </c>
      <c r="CT220">
        <v>6.1837531340411385</v>
      </c>
      <c r="CU220">
        <v>5.5456298892127505</v>
      </c>
      <c r="CV220">
        <v>73</v>
      </c>
    </row>
    <row r="221" spans="1:100" x14ac:dyDescent="0.2">
      <c r="A221" s="2">
        <v>231</v>
      </c>
      <c r="B221">
        <v>8.8903643753368424</v>
      </c>
      <c r="C221">
        <v>0</v>
      </c>
      <c r="D221">
        <v>1</v>
      </c>
      <c r="E221">
        <v>0</v>
      </c>
      <c r="F221">
        <v>0</v>
      </c>
      <c r="G221">
        <v>0</v>
      </c>
      <c r="H221">
        <v>1</v>
      </c>
      <c r="I221">
        <v>0</v>
      </c>
      <c r="J221">
        <v>0</v>
      </c>
      <c r="K221">
        <v>0</v>
      </c>
      <c r="L221">
        <v>0</v>
      </c>
      <c r="M221">
        <v>0</v>
      </c>
      <c r="N221">
        <v>0</v>
      </c>
      <c r="O221">
        <v>0</v>
      </c>
      <c r="P221">
        <v>8.8326392719199429</v>
      </c>
      <c r="Q221">
        <v>74</v>
      </c>
      <c r="AC221" s="2">
        <v>231</v>
      </c>
      <c r="AD221">
        <v>8.8903643753368424</v>
      </c>
      <c r="AE221">
        <v>0</v>
      </c>
      <c r="AF221">
        <v>1</v>
      </c>
      <c r="AG221">
        <v>0</v>
      </c>
      <c r="AH221">
        <v>0</v>
      </c>
      <c r="AI221">
        <v>0</v>
      </c>
      <c r="AJ221">
        <v>1</v>
      </c>
      <c r="AK221">
        <v>0</v>
      </c>
      <c r="AL221">
        <v>0</v>
      </c>
      <c r="AM221">
        <v>0</v>
      </c>
      <c r="AN221">
        <v>0</v>
      </c>
      <c r="AO221">
        <v>0</v>
      </c>
      <c r="AP221">
        <v>0</v>
      </c>
      <c r="AQ221">
        <v>0</v>
      </c>
      <c r="AR221">
        <v>6.1919160018131638</v>
      </c>
      <c r="AS221">
        <v>74</v>
      </c>
      <c r="BE221" s="2">
        <v>231</v>
      </c>
      <c r="BF221">
        <v>8.8903643753368424</v>
      </c>
      <c r="BG221">
        <v>0</v>
      </c>
      <c r="BH221">
        <v>1</v>
      </c>
      <c r="BI221">
        <v>0</v>
      </c>
      <c r="BJ221">
        <v>0</v>
      </c>
      <c r="BK221">
        <v>0</v>
      </c>
      <c r="BL221">
        <v>1</v>
      </c>
      <c r="BM221">
        <v>0</v>
      </c>
      <c r="BN221">
        <v>0</v>
      </c>
      <c r="BO221">
        <v>0</v>
      </c>
      <c r="BP221">
        <v>0</v>
      </c>
      <c r="BQ221">
        <v>0</v>
      </c>
      <c r="BR221">
        <v>0</v>
      </c>
      <c r="BS221">
        <v>0</v>
      </c>
      <c r="BT221">
        <v>5.5538825578349389</v>
      </c>
      <c r="BU221">
        <v>74</v>
      </c>
      <c r="CG221" s="2">
        <v>231</v>
      </c>
      <c r="CH221">
        <v>8.8903643753368424</v>
      </c>
      <c r="CI221">
        <v>0</v>
      </c>
      <c r="CJ221">
        <v>1</v>
      </c>
      <c r="CK221">
        <v>0</v>
      </c>
      <c r="CL221">
        <v>0</v>
      </c>
      <c r="CM221">
        <v>0</v>
      </c>
      <c r="CN221">
        <v>1</v>
      </c>
      <c r="CO221">
        <v>0</v>
      </c>
      <c r="CP221">
        <v>0</v>
      </c>
      <c r="CQ221">
        <v>0</v>
      </c>
      <c r="CR221">
        <v>0</v>
      </c>
      <c r="CS221">
        <v>8.8326392719199429</v>
      </c>
      <c r="CT221">
        <v>6.1919160018131638</v>
      </c>
      <c r="CU221">
        <v>5.5538825578349389</v>
      </c>
      <c r="CV221">
        <v>74</v>
      </c>
    </row>
    <row r="222" spans="1:100" x14ac:dyDescent="0.2">
      <c r="A222" s="2">
        <v>232</v>
      </c>
      <c r="B222">
        <v>9.027434895173684</v>
      </c>
      <c r="C222">
        <v>0</v>
      </c>
      <c r="D222">
        <v>1</v>
      </c>
      <c r="E222">
        <v>0</v>
      </c>
      <c r="F222">
        <v>0</v>
      </c>
      <c r="G222">
        <v>0</v>
      </c>
      <c r="H222">
        <v>0</v>
      </c>
      <c r="I222">
        <v>1</v>
      </c>
      <c r="J222">
        <v>0</v>
      </c>
      <c r="K222">
        <v>0</v>
      </c>
      <c r="L222">
        <v>0</v>
      </c>
      <c r="M222">
        <v>0</v>
      </c>
      <c r="N222">
        <v>0</v>
      </c>
      <c r="O222">
        <v>0</v>
      </c>
      <c r="P222">
        <v>8.843361535545883</v>
      </c>
      <c r="Q222">
        <v>75</v>
      </c>
      <c r="AC222" s="2">
        <v>232</v>
      </c>
      <c r="AD222">
        <v>9.027434895173684</v>
      </c>
      <c r="AE222">
        <v>0</v>
      </c>
      <c r="AF222">
        <v>1</v>
      </c>
      <c r="AG222">
        <v>0</v>
      </c>
      <c r="AH222">
        <v>0</v>
      </c>
      <c r="AI222">
        <v>0</v>
      </c>
      <c r="AJ222">
        <v>0</v>
      </c>
      <c r="AK222">
        <v>1</v>
      </c>
      <c r="AL222">
        <v>0</v>
      </c>
      <c r="AM222">
        <v>0</v>
      </c>
      <c r="AN222">
        <v>0</v>
      </c>
      <c r="AO222">
        <v>0</v>
      </c>
      <c r="AP222">
        <v>0</v>
      </c>
      <c r="AQ222">
        <v>0</v>
      </c>
      <c r="AR222">
        <v>6.2003438892125198</v>
      </c>
      <c r="AS222">
        <v>75</v>
      </c>
      <c r="BE222" s="2">
        <v>232</v>
      </c>
      <c r="BF222">
        <v>9.027434895173684</v>
      </c>
      <c r="BG222">
        <v>0</v>
      </c>
      <c r="BH222">
        <v>1</v>
      </c>
      <c r="BI222">
        <v>0</v>
      </c>
      <c r="BJ222">
        <v>0</v>
      </c>
      <c r="BK222">
        <v>0</v>
      </c>
      <c r="BL222">
        <v>0</v>
      </c>
      <c r="BM222">
        <v>1</v>
      </c>
      <c r="BN222">
        <v>0</v>
      </c>
      <c r="BO222">
        <v>0</v>
      </c>
      <c r="BP222">
        <v>0</v>
      </c>
      <c r="BQ222">
        <v>0</v>
      </c>
      <c r="BR222">
        <v>0</v>
      </c>
      <c r="BS222">
        <v>0</v>
      </c>
      <c r="BT222">
        <v>5.5621491908013025</v>
      </c>
      <c r="BU222">
        <v>75</v>
      </c>
      <c r="CG222" s="2">
        <v>232</v>
      </c>
      <c r="CH222">
        <v>9.027434895173684</v>
      </c>
      <c r="CI222">
        <v>0</v>
      </c>
      <c r="CJ222">
        <v>1</v>
      </c>
      <c r="CK222">
        <v>0</v>
      </c>
      <c r="CL222">
        <v>0</v>
      </c>
      <c r="CM222">
        <v>0</v>
      </c>
      <c r="CN222">
        <v>0</v>
      </c>
      <c r="CO222">
        <v>1</v>
      </c>
      <c r="CP222">
        <v>0</v>
      </c>
      <c r="CQ222">
        <v>0</v>
      </c>
      <c r="CR222">
        <v>0</v>
      </c>
      <c r="CS222">
        <v>8.843361535545883</v>
      </c>
      <c r="CT222">
        <v>6.2003438892125198</v>
      </c>
      <c r="CU222">
        <v>5.5621491908013025</v>
      </c>
      <c r="CV222">
        <v>75</v>
      </c>
    </row>
    <row r="223" spans="1:100" x14ac:dyDescent="0.2">
      <c r="A223" s="2">
        <v>233</v>
      </c>
      <c r="B223">
        <v>9.0906378278203004</v>
      </c>
      <c r="C223">
        <v>0</v>
      </c>
      <c r="D223">
        <v>1</v>
      </c>
      <c r="E223">
        <v>0</v>
      </c>
      <c r="F223">
        <v>0</v>
      </c>
      <c r="G223">
        <v>0</v>
      </c>
      <c r="H223">
        <v>0</v>
      </c>
      <c r="I223">
        <v>1</v>
      </c>
      <c r="J223">
        <v>0</v>
      </c>
      <c r="K223">
        <v>0</v>
      </c>
      <c r="L223">
        <v>0</v>
      </c>
      <c r="M223">
        <v>0</v>
      </c>
      <c r="N223">
        <v>0</v>
      </c>
      <c r="O223">
        <v>0</v>
      </c>
      <c r="P223">
        <v>8.8536917173218992</v>
      </c>
      <c r="Q223">
        <v>76</v>
      </c>
      <c r="AC223" s="2">
        <v>233</v>
      </c>
      <c r="AD223">
        <v>9.0906378278203004</v>
      </c>
      <c r="AE223">
        <v>0</v>
      </c>
      <c r="AF223">
        <v>1</v>
      </c>
      <c r="AG223">
        <v>0</v>
      </c>
      <c r="AH223">
        <v>0</v>
      </c>
      <c r="AI223">
        <v>0</v>
      </c>
      <c r="AJ223">
        <v>0</v>
      </c>
      <c r="AK223">
        <v>1</v>
      </c>
      <c r="AL223">
        <v>0</v>
      </c>
      <c r="AM223">
        <v>0</v>
      </c>
      <c r="AN223">
        <v>0</v>
      </c>
      <c r="AO223">
        <v>0</v>
      </c>
      <c r="AP223">
        <v>0</v>
      </c>
      <c r="AQ223">
        <v>0</v>
      </c>
      <c r="AR223">
        <v>6.2089087250761796</v>
      </c>
      <c r="AS223">
        <v>76</v>
      </c>
      <c r="BE223" s="2">
        <v>233</v>
      </c>
      <c r="BF223">
        <v>9.0906378278203004</v>
      </c>
      <c r="BG223">
        <v>0</v>
      </c>
      <c r="BH223">
        <v>1</v>
      </c>
      <c r="BI223">
        <v>0</v>
      </c>
      <c r="BJ223">
        <v>0</v>
      </c>
      <c r="BK223">
        <v>0</v>
      </c>
      <c r="BL223">
        <v>0</v>
      </c>
      <c r="BM223">
        <v>1</v>
      </c>
      <c r="BN223">
        <v>0</v>
      </c>
      <c r="BO223">
        <v>0</v>
      </c>
      <c r="BP223">
        <v>0</v>
      </c>
      <c r="BQ223">
        <v>0</v>
      </c>
      <c r="BR223">
        <v>0</v>
      </c>
      <c r="BS223">
        <v>0</v>
      </c>
      <c r="BT223">
        <v>5.5704296964880164</v>
      </c>
      <c r="BU223">
        <v>76</v>
      </c>
      <c r="CG223" s="2">
        <v>233</v>
      </c>
      <c r="CH223">
        <v>9.0906378278203004</v>
      </c>
      <c r="CI223">
        <v>0</v>
      </c>
      <c r="CJ223">
        <v>1</v>
      </c>
      <c r="CK223">
        <v>0</v>
      </c>
      <c r="CL223">
        <v>0</v>
      </c>
      <c r="CM223">
        <v>0</v>
      </c>
      <c r="CN223">
        <v>0</v>
      </c>
      <c r="CO223">
        <v>1</v>
      </c>
      <c r="CP223">
        <v>0</v>
      </c>
      <c r="CQ223">
        <v>0</v>
      </c>
      <c r="CR223">
        <v>0</v>
      </c>
      <c r="CS223">
        <v>8.8536917173218992</v>
      </c>
      <c r="CT223">
        <v>6.2089087250761796</v>
      </c>
      <c r="CU223">
        <v>5.5704296964880164</v>
      </c>
      <c r="CV223">
        <v>76</v>
      </c>
    </row>
    <row r="224" spans="1:100" x14ac:dyDescent="0.2">
      <c r="A224" s="2">
        <v>234</v>
      </c>
      <c r="B224">
        <v>8.9787284599513022</v>
      </c>
      <c r="C224">
        <v>0</v>
      </c>
      <c r="D224">
        <v>1</v>
      </c>
      <c r="E224">
        <v>0</v>
      </c>
      <c r="F224">
        <v>0</v>
      </c>
      <c r="G224">
        <v>0</v>
      </c>
      <c r="H224">
        <v>0</v>
      </c>
      <c r="I224">
        <v>1</v>
      </c>
      <c r="J224">
        <v>0</v>
      </c>
      <c r="K224">
        <v>0</v>
      </c>
      <c r="L224">
        <v>0</v>
      </c>
      <c r="M224">
        <v>0</v>
      </c>
      <c r="N224">
        <v>0</v>
      </c>
      <c r="O224">
        <v>0</v>
      </c>
      <c r="P224">
        <v>8.8637519733936703</v>
      </c>
      <c r="Q224">
        <v>77</v>
      </c>
      <c r="AC224" s="2">
        <v>234</v>
      </c>
      <c r="AD224">
        <v>8.9787284599513022</v>
      </c>
      <c r="AE224">
        <v>0</v>
      </c>
      <c r="AF224">
        <v>1</v>
      </c>
      <c r="AG224">
        <v>0</v>
      </c>
      <c r="AH224">
        <v>0</v>
      </c>
      <c r="AI224">
        <v>0</v>
      </c>
      <c r="AJ224">
        <v>0</v>
      </c>
      <c r="AK224">
        <v>1</v>
      </c>
      <c r="AL224">
        <v>0</v>
      </c>
      <c r="AM224">
        <v>0</v>
      </c>
      <c r="AN224">
        <v>0</v>
      </c>
      <c r="AO224">
        <v>0</v>
      </c>
      <c r="AP224">
        <v>0</v>
      </c>
      <c r="AQ224">
        <v>0</v>
      </c>
      <c r="AR224">
        <v>6.2175469299141488</v>
      </c>
      <c r="AS224">
        <v>77</v>
      </c>
      <c r="BE224" s="2">
        <v>234</v>
      </c>
      <c r="BF224">
        <v>8.9787284599513022</v>
      </c>
      <c r="BG224">
        <v>0</v>
      </c>
      <c r="BH224">
        <v>1</v>
      </c>
      <c r="BI224">
        <v>0</v>
      </c>
      <c r="BJ224">
        <v>0</v>
      </c>
      <c r="BK224">
        <v>0</v>
      </c>
      <c r="BL224">
        <v>0</v>
      </c>
      <c r="BM224">
        <v>1</v>
      </c>
      <c r="BN224">
        <v>0</v>
      </c>
      <c r="BO224">
        <v>0</v>
      </c>
      <c r="BP224">
        <v>0</v>
      </c>
      <c r="BQ224">
        <v>0</v>
      </c>
      <c r="BR224">
        <v>0</v>
      </c>
      <c r="BS224">
        <v>0</v>
      </c>
      <c r="BT224">
        <v>5.5787239834900477</v>
      </c>
      <c r="BU224">
        <v>77</v>
      </c>
      <c r="CG224" s="2">
        <v>234</v>
      </c>
      <c r="CH224">
        <v>8.9787284599513022</v>
      </c>
      <c r="CI224">
        <v>0</v>
      </c>
      <c r="CJ224">
        <v>1</v>
      </c>
      <c r="CK224">
        <v>0</v>
      </c>
      <c r="CL224">
        <v>0</v>
      </c>
      <c r="CM224">
        <v>0</v>
      </c>
      <c r="CN224">
        <v>0</v>
      </c>
      <c r="CO224">
        <v>1</v>
      </c>
      <c r="CP224">
        <v>0</v>
      </c>
      <c r="CQ224">
        <v>0</v>
      </c>
      <c r="CR224">
        <v>0</v>
      </c>
      <c r="CS224">
        <v>8.8637519733936703</v>
      </c>
      <c r="CT224">
        <v>6.2175469299141488</v>
      </c>
      <c r="CU224">
        <v>5.5787239834900477</v>
      </c>
      <c r="CV224">
        <v>77</v>
      </c>
    </row>
    <row r="225" spans="1:100" x14ac:dyDescent="0.2">
      <c r="A225" s="2">
        <v>235</v>
      </c>
      <c r="B225">
        <v>9.0502742073964448</v>
      </c>
      <c r="C225">
        <v>0</v>
      </c>
      <c r="D225">
        <v>1</v>
      </c>
      <c r="E225">
        <v>0</v>
      </c>
      <c r="F225">
        <v>0</v>
      </c>
      <c r="G225">
        <v>0</v>
      </c>
      <c r="H225">
        <v>0</v>
      </c>
      <c r="I225">
        <v>1</v>
      </c>
      <c r="J225">
        <v>0</v>
      </c>
      <c r="K225">
        <v>0</v>
      </c>
      <c r="L225">
        <v>0</v>
      </c>
      <c r="M225">
        <v>0</v>
      </c>
      <c r="N225">
        <v>0</v>
      </c>
      <c r="O225">
        <v>0</v>
      </c>
      <c r="P225">
        <v>8.8736267355612242</v>
      </c>
      <c r="Q225">
        <v>78</v>
      </c>
      <c r="AC225" s="2">
        <v>235</v>
      </c>
      <c r="AD225">
        <v>9.0502742073964448</v>
      </c>
      <c r="AE225">
        <v>0</v>
      </c>
      <c r="AF225">
        <v>1</v>
      </c>
      <c r="AG225">
        <v>0</v>
      </c>
      <c r="AH225">
        <v>0</v>
      </c>
      <c r="AI225">
        <v>0</v>
      </c>
      <c r="AJ225">
        <v>0</v>
      </c>
      <c r="AK225">
        <v>1</v>
      </c>
      <c r="AL225">
        <v>0</v>
      </c>
      <c r="AM225">
        <v>0</v>
      </c>
      <c r="AN225">
        <v>0</v>
      </c>
      <c r="AO225">
        <v>0</v>
      </c>
      <c r="AP225">
        <v>0</v>
      </c>
      <c r="AQ225">
        <v>0</v>
      </c>
      <c r="AR225">
        <v>5.9386756249912951</v>
      </c>
      <c r="AS225">
        <v>78</v>
      </c>
      <c r="BE225" s="2">
        <v>235</v>
      </c>
      <c r="BF225">
        <v>9.0502742073964448</v>
      </c>
      <c r="BG225">
        <v>0</v>
      </c>
      <c r="BH225">
        <v>1</v>
      </c>
      <c r="BI225">
        <v>0</v>
      </c>
      <c r="BJ225">
        <v>0</v>
      </c>
      <c r="BK225">
        <v>0</v>
      </c>
      <c r="BL225">
        <v>0</v>
      </c>
      <c r="BM225">
        <v>1</v>
      </c>
      <c r="BN225">
        <v>0</v>
      </c>
      <c r="BO225">
        <v>0</v>
      </c>
      <c r="BP225">
        <v>0</v>
      </c>
      <c r="BQ225">
        <v>0</v>
      </c>
      <c r="BR225">
        <v>0</v>
      </c>
      <c r="BS225">
        <v>0</v>
      </c>
      <c r="BT225">
        <v>5.7907928906541395</v>
      </c>
      <c r="BU225">
        <v>78</v>
      </c>
      <c r="CG225" s="2">
        <v>235</v>
      </c>
      <c r="CH225">
        <v>9.0502742073964448</v>
      </c>
      <c r="CI225">
        <v>0</v>
      </c>
      <c r="CJ225">
        <v>1</v>
      </c>
      <c r="CK225">
        <v>0</v>
      </c>
      <c r="CL225">
        <v>0</v>
      </c>
      <c r="CM225">
        <v>0</v>
      </c>
      <c r="CN225">
        <v>0</v>
      </c>
      <c r="CO225">
        <v>1</v>
      </c>
      <c r="CP225">
        <v>0</v>
      </c>
      <c r="CQ225">
        <v>0</v>
      </c>
      <c r="CR225">
        <v>0</v>
      </c>
      <c r="CS225">
        <v>8.8736267355612242</v>
      </c>
      <c r="CT225">
        <v>5.9386756249912951</v>
      </c>
      <c r="CU225">
        <v>5.7907928906541395</v>
      </c>
      <c r="CV225">
        <v>78</v>
      </c>
    </row>
    <row r="226" spans="1:100" x14ac:dyDescent="0.2">
      <c r="A226" s="2">
        <v>236</v>
      </c>
      <c r="B226">
        <v>9.6068588346293726</v>
      </c>
      <c r="C226">
        <v>0</v>
      </c>
      <c r="D226">
        <v>1</v>
      </c>
      <c r="E226">
        <v>0</v>
      </c>
      <c r="F226">
        <v>0</v>
      </c>
      <c r="G226">
        <v>0</v>
      </c>
      <c r="H226">
        <v>0</v>
      </c>
      <c r="I226">
        <v>0</v>
      </c>
      <c r="J226">
        <v>1</v>
      </c>
      <c r="K226">
        <v>0</v>
      </c>
      <c r="L226">
        <v>0</v>
      </c>
      <c r="M226">
        <v>0</v>
      </c>
      <c r="N226">
        <v>0</v>
      </c>
      <c r="O226">
        <v>0</v>
      </c>
      <c r="P226">
        <v>8.8833744132234891</v>
      </c>
      <c r="Q226">
        <v>79</v>
      </c>
      <c r="AC226" s="2">
        <v>236</v>
      </c>
      <c r="AD226">
        <v>9.6068588346293726</v>
      </c>
      <c r="AE226">
        <v>0</v>
      </c>
      <c r="AF226">
        <v>1</v>
      </c>
      <c r="AG226">
        <v>0</v>
      </c>
      <c r="AH226">
        <v>0</v>
      </c>
      <c r="AI226">
        <v>0</v>
      </c>
      <c r="AJ226">
        <v>0</v>
      </c>
      <c r="AK226">
        <v>0</v>
      </c>
      <c r="AL226">
        <v>1</v>
      </c>
      <c r="AM226">
        <v>0</v>
      </c>
      <c r="AN226">
        <v>0</v>
      </c>
      <c r="AO226">
        <v>0</v>
      </c>
      <c r="AP226">
        <v>0</v>
      </c>
      <c r="AQ226">
        <v>0</v>
      </c>
      <c r="AR226">
        <v>5.7663989060660752</v>
      </c>
      <c r="AS226">
        <v>79</v>
      </c>
      <c r="BE226" s="2">
        <v>236</v>
      </c>
      <c r="BF226">
        <v>9.6068588346293726</v>
      </c>
      <c r="BG226">
        <v>0</v>
      </c>
      <c r="BH226">
        <v>1</v>
      </c>
      <c r="BI226">
        <v>0</v>
      </c>
      <c r="BJ226">
        <v>0</v>
      </c>
      <c r="BK226">
        <v>0</v>
      </c>
      <c r="BL226">
        <v>0</v>
      </c>
      <c r="BM226">
        <v>0</v>
      </c>
      <c r="BN226">
        <v>1</v>
      </c>
      <c r="BO226">
        <v>0</v>
      </c>
      <c r="BP226">
        <v>0</v>
      </c>
      <c r="BQ226">
        <v>0</v>
      </c>
      <c r="BR226">
        <v>0</v>
      </c>
      <c r="BS226">
        <v>0</v>
      </c>
      <c r="BT226">
        <v>7.7433824103866371</v>
      </c>
      <c r="BU226">
        <v>79</v>
      </c>
      <c r="CG226" s="2">
        <v>236</v>
      </c>
      <c r="CH226">
        <v>9.6068588346293726</v>
      </c>
      <c r="CI226">
        <v>0</v>
      </c>
      <c r="CJ226">
        <v>1</v>
      </c>
      <c r="CK226">
        <v>0</v>
      </c>
      <c r="CL226">
        <v>0</v>
      </c>
      <c r="CM226">
        <v>0</v>
      </c>
      <c r="CN226">
        <v>0</v>
      </c>
      <c r="CO226">
        <v>0</v>
      </c>
      <c r="CP226">
        <v>1</v>
      </c>
      <c r="CQ226">
        <v>0</v>
      </c>
      <c r="CR226">
        <v>0</v>
      </c>
      <c r="CS226">
        <v>8.8833744132234891</v>
      </c>
      <c r="CT226">
        <v>5.7663989060660752</v>
      </c>
      <c r="CU226">
        <v>7.7433824103866371</v>
      </c>
      <c r="CV226">
        <v>79</v>
      </c>
    </row>
    <row r="227" spans="1:100" x14ac:dyDescent="0.2">
      <c r="A227" s="2">
        <v>237</v>
      </c>
      <c r="B227">
        <v>9.7210056870706421</v>
      </c>
      <c r="C227">
        <v>0</v>
      </c>
      <c r="D227">
        <v>1</v>
      </c>
      <c r="E227">
        <v>0</v>
      </c>
      <c r="F227">
        <v>0</v>
      </c>
      <c r="G227">
        <v>0</v>
      </c>
      <c r="H227">
        <v>0</v>
      </c>
      <c r="I227">
        <v>0</v>
      </c>
      <c r="J227">
        <v>1</v>
      </c>
      <c r="K227">
        <v>0</v>
      </c>
      <c r="L227">
        <v>0</v>
      </c>
      <c r="M227">
        <v>0</v>
      </c>
      <c r="N227">
        <v>0</v>
      </c>
      <c r="O227">
        <v>0</v>
      </c>
      <c r="P227">
        <v>8.8930354364846007</v>
      </c>
      <c r="Q227">
        <v>80</v>
      </c>
      <c r="AC227" s="2">
        <v>237</v>
      </c>
      <c r="AD227">
        <v>9.7210056870706421</v>
      </c>
      <c r="AE227">
        <v>0</v>
      </c>
      <c r="AF227">
        <v>1</v>
      </c>
      <c r="AG227">
        <v>0</v>
      </c>
      <c r="AH227">
        <v>0</v>
      </c>
      <c r="AI227">
        <v>0</v>
      </c>
      <c r="AJ227">
        <v>0</v>
      </c>
      <c r="AK227">
        <v>0</v>
      </c>
      <c r="AL227">
        <v>1</v>
      </c>
      <c r="AM227">
        <v>0</v>
      </c>
      <c r="AN227">
        <v>0</v>
      </c>
      <c r="AO227">
        <v>0</v>
      </c>
      <c r="AP227">
        <v>0</v>
      </c>
      <c r="AQ227">
        <v>0</v>
      </c>
      <c r="AR227">
        <v>5.6710703975236143</v>
      </c>
      <c r="AS227">
        <v>80</v>
      </c>
      <c r="BE227" s="2">
        <v>237</v>
      </c>
      <c r="BF227">
        <v>9.7210056870706421</v>
      </c>
      <c r="BG227">
        <v>0</v>
      </c>
      <c r="BH227">
        <v>1</v>
      </c>
      <c r="BI227">
        <v>0</v>
      </c>
      <c r="BJ227">
        <v>0</v>
      </c>
      <c r="BK227">
        <v>0</v>
      </c>
      <c r="BL227">
        <v>0</v>
      </c>
      <c r="BM227">
        <v>0</v>
      </c>
      <c r="BN227">
        <v>1</v>
      </c>
      <c r="BO227">
        <v>0</v>
      </c>
      <c r="BP227">
        <v>0</v>
      </c>
      <c r="BQ227">
        <v>0</v>
      </c>
      <c r="BR227">
        <v>0</v>
      </c>
      <c r="BS227">
        <v>0</v>
      </c>
      <c r="BT227">
        <v>8.0529430762724505</v>
      </c>
      <c r="BU227">
        <v>80</v>
      </c>
      <c r="CG227" s="2">
        <v>237</v>
      </c>
      <c r="CH227">
        <v>9.7210056870706421</v>
      </c>
      <c r="CI227">
        <v>0</v>
      </c>
      <c r="CJ227">
        <v>1</v>
      </c>
      <c r="CK227">
        <v>0</v>
      </c>
      <c r="CL227">
        <v>0</v>
      </c>
      <c r="CM227">
        <v>0</v>
      </c>
      <c r="CN227">
        <v>0</v>
      </c>
      <c r="CO227">
        <v>0</v>
      </c>
      <c r="CP227">
        <v>1</v>
      </c>
      <c r="CQ227">
        <v>0</v>
      </c>
      <c r="CR227">
        <v>0</v>
      </c>
      <c r="CS227">
        <v>8.8930354364846007</v>
      </c>
      <c r="CT227">
        <v>5.6710703975236143</v>
      </c>
      <c r="CU227">
        <v>8.0529430762724505</v>
      </c>
      <c r="CV227">
        <v>80</v>
      </c>
    </row>
    <row r="228" spans="1:100" x14ac:dyDescent="0.2">
      <c r="A228" s="2">
        <v>238</v>
      </c>
      <c r="B228">
        <v>9.5617806075944056</v>
      </c>
      <c r="C228">
        <v>0</v>
      </c>
      <c r="D228">
        <v>1</v>
      </c>
      <c r="E228">
        <v>0</v>
      </c>
      <c r="F228">
        <v>0</v>
      </c>
      <c r="G228">
        <v>0</v>
      </c>
      <c r="H228">
        <v>0</v>
      </c>
      <c r="I228">
        <v>0</v>
      </c>
      <c r="J228">
        <v>1</v>
      </c>
      <c r="K228">
        <v>0</v>
      </c>
      <c r="L228">
        <v>0</v>
      </c>
      <c r="M228">
        <v>0</v>
      </c>
      <c r="N228">
        <v>0</v>
      </c>
      <c r="O228">
        <v>0</v>
      </c>
      <c r="P228">
        <v>8.9026377994036974</v>
      </c>
      <c r="Q228">
        <v>81</v>
      </c>
      <c r="AC228" s="2">
        <v>238</v>
      </c>
      <c r="AD228">
        <v>9.5617806075944056</v>
      </c>
      <c r="AE228">
        <v>0</v>
      </c>
      <c r="AF228">
        <v>1</v>
      </c>
      <c r="AG228">
        <v>0</v>
      </c>
      <c r="AH228">
        <v>0</v>
      </c>
      <c r="AI228">
        <v>0</v>
      </c>
      <c r="AJ228">
        <v>0</v>
      </c>
      <c r="AK228">
        <v>0</v>
      </c>
      <c r="AL228">
        <v>1</v>
      </c>
      <c r="AM228">
        <v>0</v>
      </c>
      <c r="AN228">
        <v>0</v>
      </c>
      <c r="AO228">
        <v>0</v>
      </c>
      <c r="AP228">
        <v>0</v>
      </c>
      <c r="AQ228">
        <v>0</v>
      </c>
      <c r="AR228">
        <v>5.6233592041987981</v>
      </c>
      <c r="AS228">
        <v>81</v>
      </c>
      <c r="BE228" s="2">
        <v>238</v>
      </c>
      <c r="BF228">
        <v>9.5617806075944056</v>
      </c>
      <c r="BG228">
        <v>0</v>
      </c>
      <c r="BH228">
        <v>1</v>
      </c>
      <c r="BI228">
        <v>0</v>
      </c>
      <c r="BJ228">
        <v>0</v>
      </c>
      <c r="BK228">
        <v>0</v>
      </c>
      <c r="BL228">
        <v>0</v>
      </c>
      <c r="BM228">
        <v>0</v>
      </c>
      <c r="BN228">
        <v>1</v>
      </c>
      <c r="BO228">
        <v>0</v>
      </c>
      <c r="BP228">
        <v>0</v>
      </c>
      <c r="BQ228">
        <v>0</v>
      </c>
      <c r="BR228">
        <v>0</v>
      </c>
      <c r="BS228">
        <v>0</v>
      </c>
      <c r="BT228">
        <v>8.0529430762724505</v>
      </c>
      <c r="BU228">
        <v>81</v>
      </c>
      <c r="CG228" s="2">
        <v>238</v>
      </c>
      <c r="CH228">
        <v>9.5617806075944056</v>
      </c>
      <c r="CI228">
        <v>0</v>
      </c>
      <c r="CJ228">
        <v>1</v>
      </c>
      <c r="CK228">
        <v>0</v>
      </c>
      <c r="CL228">
        <v>0</v>
      </c>
      <c r="CM228">
        <v>0</v>
      </c>
      <c r="CN228">
        <v>0</v>
      </c>
      <c r="CO228">
        <v>0</v>
      </c>
      <c r="CP228">
        <v>1</v>
      </c>
      <c r="CQ228">
        <v>0</v>
      </c>
      <c r="CR228">
        <v>0</v>
      </c>
      <c r="CS228">
        <v>8.9026377994036974</v>
      </c>
      <c r="CT228">
        <v>5.6233592041987981</v>
      </c>
      <c r="CU228">
        <v>8.0529430762724505</v>
      </c>
      <c r="CV228">
        <v>81</v>
      </c>
    </row>
    <row r="229" spans="1:100" x14ac:dyDescent="0.2">
      <c r="A229" s="2">
        <v>239</v>
      </c>
      <c r="B229">
        <v>9.7038848163846971</v>
      </c>
      <c r="C229">
        <v>0</v>
      </c>
      <c r="D229">
        <v>1</v>
      </c>
      <c r="E229">
        <v>0</v>
      </c>
      <c r="F229">
        <v>0</v>
      </c>
      <c r="G229">
        <v>0</v>
      </c>
      <c r="H229">
        <v>0</v>
      </c>
      <c r="I229">
        <v>0</v>
      </c>
      <c r="J229">
        <v>1</v>
      </c>
      <c r="K229">
        <v>0</v>
      </c>
      <c r="L229">
        <v>0</v>
      </c>
      <c r="M229">
        <v>0</v>
      </c>
      <c r="N229">
        <v>0</v>
      </c>
      <c r="O229">
        <v>0</v>
      </c>
      <c r="P229">
        <v>8.912200887559127</v>
      </c>
      <c r="Q229">
        <v>82</v>
      </c>
      <c r="AC229" s="2">
        <v>239</v>
      </c>
      <c r="AD229">
        <v>9.7038848163846971</v>
      </c>
      <c r="AE229">
        <v>0</v>
      </c>
      <c r="AF229">
        <v>1</v>
      </c>
      <c r="AG229">
        <v>0</v>
      </c>
      <c r="AH229">
        <v>0</v>
      </c>
      <c r="AI229">
        <v>0</v>
      </c>
      <c r="AJ229">
        <v>0</v>
      </c>
      <c r="AK229">
        <v>0</v>
      </c>
      <c r="AL229">
        <v>1</v>
      </c>
      <c r="AM229">
        <v>0</v>
      </c>
      <c r="AN229">
        <v>0</v>
      </c>
      <c r="AO229">
        <v>0</v>
      </c>
      <c r="AP229">
        <v>0</v>
      </c>
      <c r="AQ229">
        <v>0</v>
      </c>
      <c r="AR229">
        <v>5.602327871413773</v>
      </c>
      <c r="AS229">
        <v>82</v>
      </c>
      <c r="BE229" s="2">
        <v>239</v>
      </c>
      <c r="BF229">
        <v>9.7038848163846971</v>
      </c>
      <c r="BG229">
        <v>0</v>
      </c>
      <c r="BH229">
        <v>1</v>
      </c>
      <c r="BI229">
        <v>0</v>
      </c>
      <c r="BJ229">
        <v>0</v>
      </c>
      <c r="BK229">
        <v>0</v>
      </c>
      <c r="BL229">
        <v>0</v>
      </c>
      <c r="BM229">
        <v>0</v>
      </c>
      <c r="BN229">
        <v>1</v>
      </c>
      <c r="BO229">
        <v>0</v>
      </c>
      <c r="BP229">
        <v>0</v>
      </c>
      <c r="BQ229">
        <v>0</v>
      </c>
      <c r="BR229">
        <v>0</v>
      </c>
      <c r="BS229">
        <v>0</v>
      </c>
      <c r="BT229">
        <v>8.0529430762724505</v>
      </c>
      <c r="BU229">
        <v>82</v>
      </c>
      <c r="CG229" s="2">
        <v>239</v>
      </c>
      <c r="CH229">
        <v>9.7038848163846971</v>
      </c>
      <c r="CI229">
        <v>0</v>
      </c>
      <c r="CJ229">
        <v>1</v>
      </c>
      <c r="CK229">
        <v>0</v>
      </c>
      <c r="CL229">
        <v>0</v>
      </c>
      <c r="CM229">
        <v>0</v>
      </c>
      <c r="CN229">
        <v>0</v>
      </c>
      <c r="CO229">
        <v>0</v>
      </c>
      <c r="CP229">
        <v>1</v>
      </c>
      <c r="CQ229">
        <v>0</v>
      </c>
      <c r="CR229">
        <v>0</v>
      </c>
      <c r="CS229">
        <v>8.912200887559127</v>
      </c>
      <c r="CT229">
        <v>5.602327871413773</v>
      </c>
      <c r="CU229">
        <v>8.0529430762724505</v>
      </c>
      <c r="CV229">
        <v>82</v>
      </c>
    </row>
    <row r="230" spans="1:100" x14ac:dyDescent="0.2">
      <c r="A230" s="2">
        <v>240</v>
      </c>
      <c r="B230">
        <v>9.5283427850967808</v>
      </c>
      <c r="C230">
        <v>0</v>
      </c>
      <c r="D230">
        <v>1</v>
      </c>
      <c r="E230">
        <v>0</v>
      </c>
      <c r="F230">
        <v>0</v>
      </c>
      <c r="G230">
        <v>0</v>
      </c>
      <c r="H230">
        <v>0</v>
      </c>
      <c r="I230">
        <v>0</v>
      </c>
      <c r="J230">
        <v>1</v>
      </c>
      <c r="K230">
        <v>0</v>
      </c>
      <c r="L230">
        <v>0</v>
      </c>
      <c r="M230">
        <v>0</v>
      </c>
      <c r="N230">
        <v>0</v>
      </c>
      <c r="O230">
        <v>0</v>
      </c>
      <c r="P230">
        <v>8.9217381244045288</v>
      </c>
      <c r="Q230">
        <v>83</v>
      </c>
      <c r="AC230" s="2">
        <v>240</v>
      </c>
      <c r="AD230">
        <v>9.5283427850967808</v>
      </c>
      <c r="AE230">
        <v>0</v>
      </c>
      <c r="AF230">
        <v>1</v>
      </c>
      <c r="AG230">
        <v>0</v>
      </c>
      <c r="AH230">
        <v>0</v>
      </c>
      <c r="AI230">
        <v>0</v>
      </c>
      <c r="AJ230">
        <v>0</v>
      </c>
      <c r="AK230">
        <v>0</v>
      </c>
      <c r="AL230">
        <v>1</v>
      </c>
      <c r="AM230">
        <v>0</v>
      </c>
      <c r="AN230">
        <v>0</v>
      </c>
      <c r="AO230">
        <v>0</v>
      </c>
      <c r="AP230">
        <v>0</v>
      </c>
      <c r="AQ230">
        <v>0</v>
      </c>
      <c r="AR230">
        <v>5.5954130996952909</v>
      </c>
      <c r="AS230">
        <v>83</v>
      </c>
      <c r="BE230" s="2">
        <v>240</v>
      </c>
      <c r="BF230">
        <v>9.5283427850967808</v>
      </c>
      <c r="BG230">
        <v>0</v>
      </c>
      <c r="BH230">
        <v>1</v>
      </c>
      <c r="BI230">
        <v>0</v>
      </c>
      <c r="BJ230">
        <v>0</v>
      </c>
      <c r="BK230">
        <v>0</v>
      </c>
      <c r="BL230">
        <v>0</v>
      </c>
      <c r="BM230">
        <v>0</v>
      </c>
      <c r="BN230">
        <v>1</v>
      </c>
      <c r="BO230">
        <v>0</v>
      </c>
      <c r="BP230">
        <v>0</v>
      </c>
      <c r="BQ230">
        <v>0</v>
      </c>
      <c r="BR230">
        <v>0</v>
      </c>
      <c r="BS230">
        <v>0</v>
      </c>
      <c r="BT230">
        <v>8.0529430762724505</v>
      </c>
      <c r="BU230">
        <v>83</v>
      </c>
      <c r="CG230" s="2">
        <v>240</v>
      </c>
      <c r="CH230">
        <v>9.5283427850967808</v>
      </c>
      <c r="CI230">
        <v>0</v>
      </c>
      <c r="CJ230">
        <v>1</v>
      </c>
      <c r="CK230">
        <v>0</v>
      </c>
      <c r="CL230">
        <v>0</v>
      </c>
      <c r="CM230">
        <v>0</v>
      </c>
      <c r="CN230">
        <v>0</v>
      </c>
      <c r="CO230">
        <v>0</v>
      </c>
      <c r="CP230">
        <v>1</v>
      </c>
      <c r="CQ230">
        <v>0</v>
      </c>
      <c r="CR230">
        <v>0</v>
      </c>
      <c r="CS230">
        <v>8.9217381244045288</v>
      </c>
      <c r="CT230">
        <v>5.5954130996952909</v>
      </c>
      <c r="CU230">
        <v>8.0529430762724505</v>
      </c>
      <c r="CV230">
        <v>83</v>
      </c>
    </row>
    <row r="231" spans="1:100" x14ac:dyDescent="0.2">
      <c r="A231" s="2">
        <v>241</v>
      </c>
      <c r="B231">
        <v>9.5714629736963879</v>
      </c>
      <c r="C231">
        <v>0</v>
      </c>
      <c r="D231">
        <v>1</v>
      </c>
      <c r="E231">
        <v>0</v>
      </c>
      <c r="F231">
        <v>0</v>
      </c>
      <c r="G231">
        <v>0</v>
      </c>
      <c r="H231">
        <v>0</v>
      </c>
      <c r="I231">
        <v>0</v>
      </c>
      <c r="J231">
        <v>0</v>
      </c>
      <c r="K231">
        <v>1</v>
      </c>
      <c r="L231">
        <v>0</v>
      </c>
      <c r="M231">
        <v>0</v>
      </c>
      <c r="N231">
        <v>0</v>
      </c>
      <c r="O231">
        <v>0</v>
      </c>
      <c r="P231">
        <v>8.9312588026041819</v>
      </c>
      <c r="Q231">
        <v>84</v>
      </c>
      <c r="AC231" s="2">
        <v>241</v>
      </c>
      <c r="AD231">
        <v>9.5714629736963879</v>
      </c>
      <c r="AE231">
        <v>0</v>
      </c>
      <c r="AF231">
        <v>1</v>
      </c>
      <c r="AG231">
        <v>0</v>
      </c>
      <c r="AH231">
        <v>0</v>
      </c>
      <c r="AI231">
        <v>0</v>
      </c>
      <c r="AJ231">
        <v>0</v>
      </c>
      <c r="AK231">
        <v>0</v>
      </c>
      <c r="AL231">
        <v>0</v>
      </c>
      <c r="AM231">
        <v>1</v>
      </c>
      <c r="AN231">
        <v>0</v>
      </c>
      <c r="AO231">
        <v>0</v>
      </c>
      <c r="AP231">
        <v>0</v>
      </c>
      <c r="AQ231">
        <v>0</v>
      </c>
      <c r="AR231">
        <v>5.5957433275609363</v>
      </c>
      <c r="AS231">
        <v>84</v>
      </c>
      <c r="BE231" s="2">
        <v>241</v>
      </c>
      <c r="BF231">
        <v>9.5714629736963879</v>
      </c>
      <c r="BG231">
        <v>0</v>
      </c>
      <c r="BH231">
        <v>1</v>
      </c>
      <c r="BI231">
        <v>0</v>
      </c>
      <c r="BJ231">
        <v>0</v>
      </c>
      <c r="BK231">
        <v>0</v>
      </c>
      <c r="BL231">
        <v>0</v>
      </c>
      <c r="BM231">
        <v>0</v>
      </c>
      <c r="BN231">
        <v>0</v>
      </c>
      <c r="BO231">
        <v>1</v>
      </c>
      <c r="BP231">
        <v>0</v>
      </c>
      <c r="BQ231">
        <v>0</v>
      </c>
      <c r="BR231">
        <v>0</v>
      </c>
      <c r="BS231">
        <v>0</v>
      </c>
      <c r="BT231">
        <v>8.0529430762724505</v>
      </c>
      <c r="BU231">
        <v>84</v>
      </c>
      <c r="CG231" s="2">
        <v>241</v>
      </c>
      <c r="CH231">
        <v>9.5714629736963879</v>
      </c>
      <c r="CI231">
        <v>0</v>
      </c>
      <c r="CJ231">
        <v>1</v>
      </c>
      <c r="CK231">
        <v>0</v>
      </c>
      <c r="CL231">
        <v>0</v>
      </c>
      <c r="CM231">
        <v>0</v>
      </c>
      <c r="CN231">
        <v>0</v>
      </c>
      <c r="CO231">
        <v>0</v>
      </c>
      <c r="CP231">
        <v>0</v>
      </c>
      <c r="CQ231">
        <v>1</v>
      </c>
      <c r="CR231">
        <v>0</v>
      </c>
      <c r="CS231">
        <v>8.9312588026041819</v>
      </c>
      <c r="CT231">
        <v>5.5957433275609363</v>
      </c>
      <c r="CU231">
        <v>8.0529430762724505</v>
      </c>
      <c r="CV231">
        <v>84</v>
      </c>
    </row>
    <row r="232" spans="1:100" x14ac:dyDescent="0.2">
      <c r="A232" s="2">
        <v>242</v>
      </c>
      <c r="B232">
        <v>9.5415911996610703</v>
      </c>
      <c r="C232">
        <v>0</v>
      </c>
      <c r="D232">
        <v>1</v>
      </c>
      <c r="E232">
        <v>0</v>
      </c>
      <c r="F232">
        <v>0</v>
      </c>
      <c r="G232">
        <v>0</v>
      </c>
      <c r="H232">
        <v>0</v>
      </c>
      <c r="I232">
        <v>0</v>
      </c>
      <c r="J232">
        <v>0</v>
      </c>
      <c r="K232">
        <v>1</v>
      </c>
      <c r="L232">
        <v>0</v>
      </c>
      <c r="M232">
        <v>0</v>
      </c>
      <c r="N232">
        <v>0</v>
      </c>
      <c r="O232">
        <v>0</v>
      </c>
      <c r="P232">
        <v>8.9407693521526141</v>
      </c>
      <c r="Q232">
        <v>85</v>
      </c>
      <c r="AC232" s="2">
        <v>242</v>
      </c>
      <c r="AD232">
        <v>9.5415911996610703</v>
      </c>
      <c r="AE232">
        <v>0</v>
      </c>
      <c r="AF232">
        <v>1</v>
      </c>
      <c r="AG232">
        <v>0</v>
      </c>
      <c r="AH232">
        <v>0</v>
      </c>
      <c r="AI232">
        <v>0</v>
      </c>
      <c r="AJ232">
        <v>0</v>
      </c>
      <c r="AK232">
        <v>0</v>
      </c>
      <c r="AL232">
        <v>0</v>
      </c>
      <c r="AM232">
        <v>1</v>
      </c>
      <c r="AN232">
        <v>0</v>
      </c>
      <c r="AO232">
        <v>0</v>
      </c>
      <c r="AP232">
        <v>0</v>
      </c>
      <c r="AQ232">
        <v>0</v>
      </c>
      <c r="AR232">
        <v>5.599736808442251</v>
      </c>
      <c r="AS232">
        <v>85</v>
      </c>
      <c r="BE232" s="2">
        <v>242</v>
      </c>
      <c r="BF232">
        <v>9.5415911996610703</v>
      </c>
      <c r="BG232">
        <v>0</v>
      </c>
      <c r="BH232">
        <v>1</v>
      </c>
      <c r="BI232">
        <v>0</v>
      </c>
      <c r="BJ232">
        <v>0</v>
      </c>
      <c r="BK232">
        <v>0</v>
      </c>
      <c r="BL232">
        <v>0</v>
      </c>
      <c r="BM232">
        <v>0</v>
      </c>
      <c r="BN232">
        <v>0</v>
      </c>
      <c r="BO232">
        <v>1</v>
      </c>
      <c r="BP232">
        <v>0</v>
      </c>
      <c r="BQ232">
        <v>0</v>
      </c>
      <c r="BR232">
        <v>0</v>
      </c>
      <c r="BS232">
        <v>0</v>
      </c>
      <c r="BT232">
        <v>8.0529430762724505</v>
      </c>
      <c r="BU232">
        <v>85</v>
      </c>
      <c r="CG232" s="2">
        <v>242</v>
      </c>
      <c r="CH232">
        <v>9.5415911996610703</v>
      </c>
      <c r="CI232">
        <v>0</v>
      </c>
      <c r="CJ232">
        <v>1</v>
      </c>
      <c r="CK232">
        <v>0</v>
      </c>
      <c r="CL232">
        <v>0</v>
      </c>
      <c r="CM232">
        <v>0</v>
      </c>
      <c r="CN232">
        <v>0</v>
      </c>
      <c r="CO232">
        <v>0</v>
      </c>
      <c r="CP232">
        <v>0</v>
      </c>
      <c r="CQ232">
        <v>1</v>
      </c>
      <c r="CR232">
        <v>0</v>
      </c>
      <c r="CS232">
        <v>8.9407693521526141</v>
      </c>
      <c r="CT232">
        <v>5.599736808442251</v>
      </c>
      <c r="CU232">
        <v>8.0529430762724505</v>
      </c>
      <c r="CV232">
        <v>85</v>
      </c>
    </row>
    <row r="233" spans="1:100" x14ac:dyDescent="0.2">
      <c r="A233" s="2">
        <v>243</v>
      </c>
      <c r="B233">
        <v>9.5845297119035457</v>
      </c>
      <c r="C233">
        <v>0</v>
      </c>
      <c r="D233">
        <v>1</v>
      </c>
      <c r="E233">
        <v>0</v>
      </c>
      <c r="F233">
        <v>0</v>
      </c>
      <c r="G233">
        <v>0</v>
      </c>
      <c r="H233">
        <v>0</v>
      </c>
      <c r="I233">
        <v>0</v>
      </c>
      <c r="J233">
        <v>0</v>
      </c>
      <c r="K233">
        <v>1</v>
      </c>
      <c r="L233">
        <v>0</v>
      </c>
      <c r="M233">
        <v>0</v>
      </c>
      <c r="N233">
        <v>0</v>
      </c>
      <c r="O233">
        <v>0</v>
      </c>
      <c r="P233">
        <v>8.9502742188733837</v>
      </c>
      <c r="Q233">
        <v>86</v>
      </c>
      <c r="AC233" s="2">
        <v>243</v>
      </c>
      <c r="AD233">
        <v>9.5845297119035457</v>
      </c>
      <c r="AE233">
        <v>0</v>
      </c>
      <c r="AF233">
        <v>1</v>
      </c>
      <c r="AG233">
        <v>0</v>
      </c>
      <c r="AH233">
        <v>0</v>
      </c>
      <c r="AI233">
        <v>0</v>
      </c>
      <c r="AJ233">
        <v>0</v>
      </c>
      <c r="AK233">
        <v>0</v>
      </c>
      <c r="AL233">
        <v>0</v>
      </c>
      <c r="AM233">
        <v>1</v>
      </c>
      <c r="AN233">
        <v>0</v>
      </c>
      <c r="AO233">
        <v>0</v>
      </c>
      <c r="AP233">
        <v>0</v>
      </c>
      <c r="AQ233">
        <v>0</v>
      </c>
      <c r="AR233">
        <v>5.6055718101421936</v>
      </c>
      <c r="AS233">
        <v>86</v>
      </c>
      <c r="BE233" s="2">
        <v>243</v>
      </c>
      <c r="BF233">
        <v>9.5845297119035457</v>
      </c>
      <c r="BG233">
        <v>0</v>
      </c>
      <c r="BH233">
        <v>1</v>
      </c>
      <c r="BI233">
        <v>0</v>
      </c>
      <c r="BJ233">
        <v>0</v>
      </c>
      <c r="BK233">
        <v>0</v>
      </c>
      <c r="BL233">
        <v>0</v>
      </c>
      <c r="BM233">
        <v>0</v>
      </c>
      <c r="BN233">
        <v>0</v>
      </c>
      <c r="BO233">
        <v>1</v>
      </c>
      <c r="BP233">
        <v>0</v>
      </c>
      <c r="BQ233">
        <v>0</v>
      </c>
      <c r="BR233">
        <v>0</v>
      </c>
      <c r="BS233">
        <v>0</v>
      </c>
      <c r="BT233">
        <v>8.0529430762724505</v>
      </c>
      <c r="BU233">
        <v>86</v>
      </c>
      <c r="CG233" s="2">
        <v>243</v>
      </c>
      <c r="CH233">
        <v>9.5845297119035457</v>
      </c>
      <c r="CI233">
        <v>0</v>
      </c>
      <c r="CJ233">
        <v>1</v>
      </c>
      <c r="CK233">
        <v>0</v>
      </c>
      <c r="CL233">
        <v>0</v>
      </c>
      <c r="CM233">
        <v>0</v>
      </c>
      <c r="CN233">
        <v>0</v>
      </c>
      <c r="CO233">
        <v>0</v>
      </c>
      <c r="CP233">
        <v>0</v>
      </c>
      <c r="CQ233">
        <v>1</v>
      </c>
      <c r="CR233">
        <v>0</v>
      </c>
      <c r="CS233">
        <v>8.9502742188733837</v>
      </c>
      <c r="CT233">
        <v>5.6055718101421936</v>
      </c>
      <c r="CU233">
        <v>8.0529430762724505</v>
      </c>
      <c r="CV233">
        <v>86</v>
      </c>
    </row>
    <row r="234" spans="1:100" x14ac:dyDescent="0.2">
      <c r="A234" s="2">
        <v>244</v>
      </c>
      <c r="B234">
        <v>9.517762694801398</v>
      </c>
      <c r="C234">
        <v>0</v>
      </c>
      <c r="D234">
        <v>1</v>
      </c>
      <c r="E234">
        <v>0</v>
      </c>
      <c r="F234">
        <v>0</v>
      </c>
      <c r="G234">
        <v>0</v>
      </c>
      <c r="H234">
        <v>0</v>
      </c>
      <c r="I234">
        <v>0</v>
      </c>
      <c r="J234">
        <v>0</v>
      </c>
      <c r="K234">
        <v>1</v>
      </c>
      <c r="L234">
        <v>0</v>
      </c>
      <c r="M234">
        <v>0</v>
      </c>
      <c r="N234">
        <v>0</v>
      </c>
      <c r="O234">
        <v>0</v>
      </c>
      <c r="P234">
        <v>8.9597764731876914</v>
      </c>
      <c r="Q234">
        <v>87</v>
      </c>
      <c r="AC234" s="2">
        <v>244</v>
      </c>
      <c r="AD234">
        <v>9.517762694801398</v>
      </c>
      <c r="AE234">
        <v>0</v>
      </c>
      <c r="AF234">
        <v>1</v>
      </c>
      <c r="AG234">
        <v>0</v>
      </c>
      <c r="AH234">
        <v>0</v>
      </c>
      <c r="AI234">
        <v>0</v>
      </c>
      <c r="AJ234">
        <v>0</v>
      </c>
      <c r="AK234">
        <v>0</v>
      </c>
      <c r="AL234">
        <v>0</v>
      </c>
      <c r="AM234">
        <v>1</v>
      </c>
      <c r="AN234">
        <v>0</v>
      </c>
      <c r="AO234">
        <v>0</v>
      </c>
      <c r="AP234">
        <v>0</v>
      </c>
      <c r="AQ234">
        <v>0</v>
      </c>
      <c r="AR234">
        <v>5.6123331211710887</v>
      </c>
      <c r="AS234">
        <v>87</v>
      </c>
      <c r="BE234" s="2">
        <v>244</v>
      </c>
      <c r="BF234">
        <v>9.517762694801398</v>
      </c>
      <c r="BG234">
        <v>0</v>
      </c>
      <c r="BH234">
        <v>1</v>
      </c>
      <c r="BI234">
        <v>0</v>
      </c>
      <c r="BJ234">
        <v>0</v>
      </c>
      <c r="BK234">
        <v>0</v>
      </c>
      <c r="BL234">
        <v>0</v>
      </c>
      <c r="BM234">
        <v>0</v>
      </c>
      <c r="BN234">
        <v>0</v>
      </c>
      <c r="BO234">
        <v>1</v>
      </c>
      <c r="BP234">
        <v>0</v>
      </c>
      <c r="BQ234">
        <v>0</v>
      </c>
      <c r="BR234">
        <v>0</v>
      </c>
      <c r="BS234">
        <v>0</v>
      </c>
      <c r="BT234">
        <v>7.1718787052080204</v>
      </c>
      <c r="BU234">
        <v>87</v>
      </c>
      <c r="CG234" s="2">
        <v>244</v>
      </c>
      <c r="CH234">
        <v>9.517762694801398</v>
      </c>
      <c r="CI234">
        <v>0</v>
      </c>
      <c r="CJ234">
        <v>1</v>
      </c>
      <c r="CK234">
        <v>0</v>
      </c>
      <c r="CL234">
        <v>0</v>
      </c>
      <c r="CM234">
        <v>0</v>
      </c>
      <c r="CN234">
        <v>0</v>
      </c>
      <c r="CO234">
        <v>0</v>
      </c>
      <c r="CP234">
        <v>0</v>
      </c>
      <c r="CQ234">
        <v>1</v>
      </c>
      <c r="CR234">
        <v>0</v>
      </c>
      <c r="CS234">
        <v>8.9597764731876914</v>
      </c>
      <c r="CT234">
        <v>5.6123331211710887</v>
      </c>
      <c r="CU234">
        <v>7.1718787052080204</v>
      </c>
      <c r="CV234">
        <v>87</v>
      </c>
    </row>
    <row r="235" spans="1:100" x14ac:dyDescent="0.2">
      <c r="A235" s="2">
        <v>245</v>
      </c>
      <c r="B235">
        <v>9.3067933013502131</v>
      </c>
      <c r="C235">
        <v>0</v>
      </c>
      <c r="D235">
        <v>1</v>
      </c>
      <c r="E235">
        <v>0</v>
      </c>
      <c r="F235">
        <v>0</v>
      </c>
      <c r="G235">
        <v>0</v>
      </c>
      <c r="H235">
        <v>0</v>
      </c>
      <c r="I235">
        <v>0</v>
      </c>
      <c r="J235">
        <v>0</v>
      </c>
      <c r="K235">
        <v>0</v>
      </c>
      <c r="L235">
        <v>1</v>
      </c>
      <c r="M235">
        <v>0</v>
      </c>
      <c r="N235">
        <v>0</v>
      </c>
      <c r="O235">
        <v>0</v>
      </c>
      <c r="P235">
        <v>8.9692782320564657</v>
      </c>
      <c r="Q235">
        <v>88</v>
      </c>
      <c r="AC235" s="2">
        <v>245</v>
      </c>
      <c r="AD235">
        <v>9.3067933013502131</v>
      </c>
      <c r="AE235">
        <v>0</v>
      </c>
      <c r="AF235">
        <v>1</v>
      </c>
      <c r="AG235">
        <v>0</v>
      </c>
      <c r="AH235">
        <v>0</v>
      </c>
      <c r="AI235">
        <v>0</v>
      </c>
      <c r="AJ235">
        <v>0</v>
      </c>
      <c r="AK235">
        <v>0</v>
      </c>
      <c r="AL235">
        <v>0</v>
      </c>
      <c r="AM235">
        <v>0</v>
      </c>
      <c r="AN235">
        <v>1</v>
      </c>
      <c r="AO235">
        <v>0</v>
      </c>
      <c r="AP235">
        <v>0</v>
      </c>
      <c r="AQ235">
        <v>0</v>
      </c>
      <c r="AR235">
        <v>5.6195637619536258</v>
      </c>
      <c r="AS235">
        <v>88</v>
      </c>
      <c r="BE235" s="2">
        <v>245</v>
      </c>
      <c r="BF235">
        <v>9.3067933013502131</v>
      </c>
      <c r="BG235">
        <v>0</v>
      </c>
      <c r="BH235">
        <v>1</v>
      </c>
      <c r="BI235">
        <v>0</v>
      </c>
      <c r="BJ235">
        <v>0</v>
      </c>
      <c r="BK235">
        <v>0</v>
      </c>
      <c r="BL235">
        <v>0</v>
      </c>
      <c r="BM235">
        <v>0</v>
      </c>
      <c r="BN235">
        <v>0</v>
      </c>
      <c r="BO235">
        <v>0</v>
      </c>
      <c r="BP235">
        <v>1</v>
      </c>
      <c r="BQ235">
        <v>0</v>
      </c>
      <c r="BR235">
        <v>0</v>
      </c>
      <c r="BS235">
        <v>0</v>
      </c>
      <c r="BT235">
        <v>6.247435101659585</v>
      </c>
      <c r="BU235">
        <v>88</v>
      </c>
      <c r="CG235" s="2">
        <v>245</v>
      </c>
      <c r="CH235">
        <v>9.3067933013502131</v>
      </c>
      <c r="CI235">
        <v>0</v>
      </c>
      <c r="CJ235">
        <v>1</v>
      </c>
      <c r="CK235">
        <v>0</v>
      </c>
      <c r="CL235">
        <v>0</v>
      </c>
      <c r="CM235">
        <v>0</v>
      </c>
      <c r="CN235">
        <v>0</v>
      </c>
      <c r="CO235">
        <v>0</v>
      </c>
      <c r="CP235">
        <v>0</v>
      </c>
      <c r="CQ235">
        <v>0</v>
      </c>
      <c r="CR235">
        <v>1</v>
      </c>
      <c r="CS235">
        <v>8.9692782320564657</v>
      </c>
      <c r="CT235">
        <v>5.6195637619536258</v>
      </c>
      <c r="CU235">
        <v>6.247435101659585</v>
      </c>
      <c r="CV235">
        <v>88</v>
      </c>
    </row>
    <row r="236" spans="1:100" x14ac:dyDescent="0.2">
      <c r="A236" s="2">
        <v>246</v>
      </c>
      <c r="B236">
        <v>9.2680365987287434</v>
      </c>
      <c r="C236">
        <v>0</v>
      </c>
      <c r="D236">
        <v>1</v>
      </c>
      <c r="E236">
        <v>0</v>
      </c>
      <c r="F236">
        <v>0</v>
      </c>
      <c r="G236">
        <v>0</v>
      </c>
      <c r="H236">
        <v>0</v>
      </c>
      <c r="I236">
        <v>0</v>
      </c>
      <c r="J236">
        <v>0</v>
      </c>
      <c r="K236">
        <v>0</v>
      </c>
      <c r="L236">
        <v>1</v>
      </c>
      <c r="M236">
        <v>0</v>
      </c>
      <c r="N236">
        <v>0</v>
      </c>
      <c r="O236">
        <v>0</v>
      </c>
      <c r="P236">
        <v>8.9787809514729062</v>
      </c>
      <c r="Q236">
        <v>89</v>
      </c>
      <c r="AC236" s="2">
        <v>246</v>
      </c>
      <c r="AD236">
        <v>9.2680365987287434</v>
      </c>
      <c r="AE236">
        <v>0</v>
      </c>
      <c r="AF236">
        <v>1</v>
      </c>
      <c r="AG236">
        <v>0</v>
      </c>
      <c r="AH236">
        <v>0</v>
      </c>
      <c r="AI236">
        <v>0</v>
      </c>
      <c r="AJ236">
        <v>0</v>
      </c>
      <c r="AK236">
        <v>0</v>
      </c>
      <c r="AL236">
        <v>0</v>
      </c>
      <c r="AM236">
        <v>0</v>
      </c>
      <c r="AN236">
        <v>1</v>
      </c>
      <c r="AO236">
        <v>0</v>
      </c>
      <c r="AP236">
        <v>0</v>
      </c>
      <c r="AQ236">
        <v>0</v>
      </c>
      <c r="AR236">
        <v>5.6270362346794753</v>
      </c>
      <c r="AS236">
        <v>89</v>
      </c>
      <c r="BE236" s="2">
        <v>246</v>
      </c>
      <c r="BF236">
        <v>9.2680365987287434</v>
      </c>
      <c r="BG236">
        <v>0</v>
      </c>
      <c r="BH236">
        <v>1</v>
      </c>
      <c r="BI236">
        <v>0</v>
      </c>
      <c r="BJ236">
        <v>0</v>
      </c>
      <c r="BK236">
        <v>0</v>
      </c>
      <c r="BL236">
        <v>0</v>
      </c>
      <c r="BM236">
        <v>0</v>
      </c>
      <c r="BN236">
        <v>0</v>
      </c>
      <c r="BO236">
        <v>0</v>
      </c>
      <c r="BP236">
        <v>1</v>
      </c>
      <c r="BQ236">
        <v>0</v>
      </c>
      <c r="BR236">
        <v>0</v>
      </c>
      <c r="BS236">
        <v>0</v>
      </c>
      <c r="BT236">
        <v>6.2565442791094714</v>
      </c>
      <c r="BU236">
        <v>89</v>
      </c>
      <c r="CG236" s="2">
        <v>246</v>
      </c>
      <c r="CH236">
        <v>9.2680365987287434</v>
      </c>
      <c r="CI236">
        <v>0</v>
      </c>
      <c r="CJ236">
        <v>1</v>
      </c>
      <c r="CK236">
        <v>0</v>
      </c>
      <c r="CL236">
        <v>0</v>
      </c>
      <c r="CM236">
        <v>0</v>
      </c>
      <c r="CN236">
        <v>0</v>
      </c>
      <c r="CO236">
        <v>0</v>
      </c>
      <c r="CP236">
        <v>0</v>
      </c>
      <c r="CQ236">
        <v>0</v>
      </c>
      <c r="CR236">
        <v>1</v>
      </c>
      <c r="CS236">
        <v>8.9787809514729062</v>
      </c>
      <c r="CT236">
        <v>5.6270362346794753</v>
      </c>
      <c r="CU236">
        <v>6.2565442791094714</v>
      </c>
      <c r="CV236">
        <v>89</v>
      </c>
    </row>
    <row r="237" spans="1:100" x14ac:dyDescent="0.2">
      <c r="A237" s="2">
        <v>247</v>
      </c>
      <c r="B237">
        <v>9.1547445225274142</v>
      </c>
      <c r="C237">
        <v>0</v>
      </c>
      <c r="D237">
        <v>1</v>
      </c>
      <c r="E237">
        <v>0</v>
      </c>
      <c r="F237">
        <v>0</v>
      </c>
      <c r="G237">
        <v>0</v>
      </c>
      <c r="H237">
        <v>0</v>
      </c>
      <c r="I237">
        <v>0</v>
      </c>
      <c r="J237">
        <v>0</v>
      </c>
      <c r="K237">
        <v>0</v>
      </c>
      <c r="L237">
        <v>1</v>
      </c>
      <c r="M237">
        <v>0</v>
      </c>
      <c r="N237">
        <v>0</v>
      </c>
      <c r="O237">
        <v>0</v>
      </c>
      <c r="P237">
        <v>8.9882856292393338</v>
      </c>
      <c r="Q237">
        <v>90</v>
      </c>
      <c r="AC237" s="2">
        <v>247</v>
      </c>
      <c r="AD237">
        <v>9.1547445225274142</v>
      </c>
      <c r="AE237">
        <v>0</v>
      </c>
      <c r="AF237">
        <v>1</v>
      </c>
      <c r="AG237">
        <v>0</v>
      </c>
      <c r="AH237">
        <v>0</v>
      </c>
      <c r="AI237">
        <v>0</v>
      </c>
      <c r="AJ237">
        <v>0</v>
      </c>
      <c r="AK237">
        <v>0</v>
      </c>
      <c r="AL237">
        <v>0</v>
      </c>
      <c r="AM237">
        <v>0</v>
      </c>
      <c r="AN237">
        <v>1</v>
      </c>
      <c r="AO237">
        <v>0</v>
      </c>
      <c r="AP237">
        <v>0</v>
      </c>
      <c r="AQ237">
        <v>0</v>
      </c>
      <c r="AR237">
        <v>5.6346374349660779</v>
      </c>
      <c r="AS237">
        <v>90</v>
      </c>
      <c r="BE237" s="2">
        <v>247</v>
      </c>
      <c r="BF237">
        <v>9.1547445225274142</v>
      </c>
      <c r="BG237">
        <v>0</v>
      </c>
      <c r="BH237">
        <v>1</v>
      </c>
      <c r="BI237">
        <v>0</v>
      </c>
      <c r="BJ237">
        <v>0</v>
      </c>
      <c r="BK237">
        <v>0</v>
      </c>
      <c r="BL237">
        <v>0</v>
      </c>
      <c r="BM237">
        <v>0</v>
      </c>
      <c r="BN237">
        <v>0</v>
      </c>
      <c r="BO237">
        <v>0</v>
      </c>
      <c r="BP237">
        <v>1</v>
      </c>
      <c r="BQ237">
        <v>0</v>
      </c>
      <c r="BR237">
        <v>0</v>
      </c>
      <c r="BS237">
        <v>0</v>
      </c>
      <c r="BT237">
        <v>6.2656610871621572</v>
      </c>
      <c r="BU237">
        <v>90</v>
      </c>
      <c r="CG237" s="2">
        <v>247</v>
      </c>
      <c r="CH237">
        <v>9.1547445225274142</v>
      </c>
      <c r="CI237">
        <v>0</v>
      </c>
      <c r="CJ237">
        <v>1</v>
      </c>
      <c r="CK237">
        <v>0</v>
      </c>
      <c r="CL237">
        <v>0</v>
      </c>
      <c r="CM237">
        <v>0</v>
      </c>
      <c r="CN237">
        <v>0</v>
      </c>
      <c r="CO237">
        <v>0</v>
      </c>
      <c r="CP237">
        <v>0</v>
      </c>
      <c r="CQ237">
        <v>0</v>
      </c>
      <c r="CR237">
        <v>1</v>
      </c>
      <c r="CS237">
        <v>8.9882856292393338</v>
      </c>
      <c r="CT237">
        <v>5.6346374349660779</v>
      </c>
      <c r="CU237">
        <v>6.2656610871621572</v>
      </c>
      <c r="CV237">
        <v>90</v>
      </c>
    </row>
    <row r="238" spans="1:100" x14ac:dyDescent="0.2">
      <c r="A238" s="2">
        <v>248</v>
      </c>
      <c r="B238">
        <v>9.2543923458137609</v>
      </c>
      <c r="C238">
        <v>0</v>
      </c>
      <c r="D238">
        <v>1</v>
      </c>
      <c r="E238">
        <v>0</v>
      </c>
      <c r="F238">
        <v>0</v>
      </c>
      <c r="G238">
        <v>0</v>
      </c>
      <c r="H238">
        <v>0</v>
      </c>
      <c r="I238">
        <v>0</v>
      </c>
      <c r="J238">
        <v>0</v>
      </c>
      <c r="K238">
        <v>0</v>
      </c>
      <c r="L238">
        <v>1</v>
      </c>
      <c r="M238">
        <v>0</v>
      </c>
      <c r="N238">
        <v>0</v>
      </c>
      <c r="O238">
        <v>0</v>
      </c>
      <c r="P238">
        <v>8.8392544732323213</v>
      </c>
      <c r="Q238">
        <v>91</v>
      </c>
      <c r="AC238" s="2">
        <v>248</v>
      </c>
      <c r="AD238">
        <v>9.2543923458137609</v>
      </c>
      <c r="AE238">
        <v>0</v>
      </c>
      <c r="AF238">
        <v>1</v>
      </c>
      <c r="AG238">
        <v>0</v>
      </c>
      <c r="AH238">
        <v>0</v>
      </c>
      <c r="AI238">
        <v>0</v>
      </c>
      <c r="AJ238">
        <v>0</v>
      </c>
      <c r="AK238">
        <v>0</v>
      </c>
      <c r="AL238">
        <v>0</v>
      </c>
      <c r="AM238">
        <v>0</v>
      </c>
      <c r="AN238">
        <v>1</v>
      </c>
      <c r="AO238">
        <v>0</v>
      </c>
      <c r="AP238">
        <v>0</v>
      </c>
      <c r="AQ238">
        <v>0</v>
      </c>
      <c r="AR238">
        <v>6.1399741437934274</v>
      </c>
      <c r="AS238">
        <v>91</v>
      </c>
      <c r="BE238" s="2">
        <v>248</v>
      </c>
      <c r="BF238">
        <v>9.2543923458137609</v>
      </c>
      <c r="BG238">
        <v>0</v>
      </c>
      <c r="BH238">
        <v>1</v>
      </c>
      <c r="BI238">
        <v>0</v>
      </c>
      <c r="BJ238">
        <v>0</v>
      </c>
      <c r="BK238">
        <v>0</v>
      </c>
      <c r="BL238">
        <v>0</v>
      </c>
      <c r="BM238">
        <v>0</v>
      </c>
      <c r="BN238">
        <v>0</v>
      </c>
      <c r="BO238">
        <v>0</v>
      </c>
      <c r="BP238">
        <v>1</v>
      </c>
      <c r="BQ238">
        <v>0</v>
      </c>
      <c r="BR238">
        <v>0</v>
      </c>
      <c r="BS238">
        <v>0</v>
      </c>
      <c r="BT238">
        <v>6.2747854628724777</v>
      </c>
      <c r="BU238">
        <v>91</v>
      </c>
      <c r="CG238" s="2">
        <v>248</v>
      </c>
      <c r="CH238">
        <v>9.2543923458137609</v>
      </c>
      <c r="CI238">
        <v>0</v>
      </c>
      <c r="CJ238">
        <v>1</v>
      </c>
      <c r="CK238">
        <v>0</v>
      </c>
      <c r="CL238">
        <v>0</v>
      </c>
      <c r="CM238">
        <v>0</v>
      </c>
      <c r="CN238">
        <v>0</v>
      </c>
      <c r="CO238">
        <v>0</v>
      </c>
      <c r="CP238">
        <v>0</v>
      </c>
      <c r="CQ238">
        <v>0</v>
      </c>
      <c r="CR238">
        <v>1</v>
      </c>
      <c r="CS238">
        <v>8.8392544732323213</v>
      </c>
      <c r="CT238">
        <v>6.1399741437934274</v>
      </c>
      <c r="CU238">
        <v>6.2747854628724777</v>
      </c>
      <c r="CV238">
        <v>91</v>
      </c>
    </row>
    <row r="239" spans="1:100" x14ac:dyDescent="0.2">
      <c r="A239" s="2">
        <v>249</v>
      </c>
      <c r="B239">
        <v>9.2836767491316188</v>
      </c>
      <c r="C239">
        <v>0</v>
      </c>
      <c r="D239">
        <v>1</v>
      </c>
      <c r="E239">
        <v>0</v>
      </c>
      <c r="F239">
        <v>0</v>
      </c>
      <c r="G239">
        <v>0</v>
      </c>
      <c r="H239">
        <v>0</v>
      </c>
      <c r="I239">
        <v>0</v>
      </c>
      <c r="J239">
        <v>0</v>
      </c>
      <c r="K239">
        <v>0</v>
      </c>
      <c r="L239">
        <v>1</v>
      </c>
      <c r="M239">
        <v>0</v>
      </c>
      <c r="N239">
        <v>0</v>
      </c>
      <c r="O239">
        <v>0</v>
      </c>
      <c r="P239">
        <v>8.7218456268956661</v>
      </c>
      <c r="Q239">
        <v>92</v>
      </c>
      <c r="AC239" s="2">
        <v>249</v>
      </c>
      <c r="AD239">
        <v>9.2836767491316188</v>
      </c>
      <c r="AE239">
        <v>0</v>
      </c>
      <c r="AF239">
        <v>1</v>
      </c>
      <c r="AG239">
        <v>0</v>
      </c>
      <c r="AH239">
        <v>0</v>
      </c>
      <c r="AI239">
        <v>0</v>
      </c>
      <c r="AJ239">
        <v>0</v>
      </c>
      <c r="AK239">
        <v>0</v>
      </c>
      <c r="AL239">
        <v>0</v>
      </c>
      <c r="AM239">
        <v>0</v>
      </c>
      <c r="AN239">
        <v>1</v>
      </c>
      <c r="AO239">
        <v>0</v>
      </c>
      <c r="AP239">
        <v>0</v>
      </c>
      <c r="AQ239">
        <v>0</v>
      </c>
      <c r="AR239">
        <v>6.326168269692567</v>
      </c>
      <c r="AS239">
        <v>92</v>
      </c>
      <c r="BE239" s="2">
        <v>249</v>
      </c>
      <c r="BF239">
        <v>9.2836767491316188</v>
      </c>
      <c r="BG239">
        <v>0</v>
      </c>
      <c r="BH239">
        <v>1</v>
      </c>
      <c r="BI239">
        <v>0</v>
      </c>
      <c r="BJ239">
        <v>0</v>
      </c>
      <c r="BK239">
        <v>0</v>
      </c>
      <c r="BL239">
        <v>0</v>
      </c>
      <c r="BM239">
        <v>0</v>
      </c>
      <c r="BN239">
        <v>0</v>
      </c>
      <c r="BO239">
        <v>0</v>
      </c>
      <c r="BP239">
        <v>1</v>
      </c>
      <c r="BQ239">
        <v>0</v>
      </c>
      <c r="BR239">
        <v>0</v>
      </c>
      <c r="BS239">
        <v>0</v>
      </c>
      <c r="BT239">
        <v>6.283917343700911</v>
      </c>
      <c r="BU239">
        <v>92</v>
      </c>
      <c r="CG239" s="2">
        <v>249</v>
      </c>
      <c r="CH239">
        <v>9.2836767491316188</v>
      </c>
      <c r="CI239">
        <v>0</v>
      </c>
      <c r="CJ239">
        <v>1</v>
      </c>
      <c r="CK239">
        <v>0</v>
      </c>
      <c r="CL239">
        <v>0</v>
      </c>
      <c r="CM239">
        <v>0</v>
      </c>
      <c r="CN239">
        <v>0</v>
      </c>
      <c r="CO239">
        <v>0</v>
      </c>
      <c r="CP239">
        <v>0</v>
      </c>
      <c r="CQ239">
        <v>0</v>
      </c>
      <c r="CR239">
        <v>1</v>
      </c>
      <c r="CS239">
        <v>8.7218456268956661</v>
      </c>
      <c r="CT239">
        <v>6.326168269692567</v>
      </c>
      <c r="CU239">
        <v>6.283917343700911</v>
      </c>
      <c r="CV239">
        <v>92</v>
      </c>
    </row>
    <row r="240" spans="1:100" x14ac:dyDescent="0.2">
      <c r="A240" s="2">
        <v>250</v>
      </c>
      <c r="B240">
        <v>8.1371371458632673</v>
      </c>
      <c r="C240">
        <v>0</v>
      </c>
      <c r="D240">
        <v>1</v>
      </c>
      <c r="E240">
        <v>0</v>
      </c>
      <c r="F240">
        <v>0</v>
      </c>
      <c r="G240">
        <v>0</v>
      </c>
      <c r="H240">
        <v>0</v>
      </c>
      <c r="I240">
        <v>0</v>
      </c>
      <c r="J240">
        <v>0</v>
      </c>
      <c r="K240">
        <v>0</v>
      </c>
      <c r="L240">
        <v>0</v>
      </c>
      <c r="M240">
        <v>1</v>
      </c>
      <c r="N240">
        <v>0</v>
      </c>
      <c r="O240">
        <v>0</v>
      </c>
      <c r="P240">
        <v>8.6327367048367023</v>
      </c>
      <c r="Q240">
        <v>93</v>
      </c>
      <c r="AC240" s="2">
        <v>250</v>
      </c>
      <c r="AD240">
        <v>8.1371371458632673</v>
      </c>
      <c r="AE240">
        <v>0</v>
      </c>
      <c r="AF240">
        <v>1</v>
      </c>
      <c r="AG240">
        <v>0</v>
      </c>
      <c r="AH240">
        <v>0</v>
      </c>
      <c r="AI240">
        <v>0</v>
      </c>
      <c r="AJ240">
        <v>0</v>
      </c>
      <c r="AK240">
        <v>0</v>
      </c>
      <c r="AL240">
        <v>0</v>
      </c>
      <c r="AM240">
        <v>0</v>
      </c>
      <c r="AN240">
        <v>0</v>
      </c>
      <c r="AO240">
        <v>1</v>
      </c>
      <c r="AP240">
        <v>0</v>
      </c>
      <c r="AQ240">
        <v>0</v>
      </c>
      <c r="AR240">
        <v>6.4125587000093027</v>
      </c>
      <c r="AS240">
        <v>93</v>
      </c>
      <c r="BE240" s="2">
        <v>250</v>
      </c>
      <c r="BF240">
        <v>8.1371371458632673</v>
      </c>
      <c r="BG240">
        <v>0</v>
      </c>
      <c r="BH240">
        <v>1</v>
      </c>
      <c r="BI240">
        <v>0</v>
      </c>
      <c r="BJ240">
        <v>0</v>
      </c>
      <c r="BK240">
        <v>0</v>
      </c>
      <c r="BL240">
        <v>0</v>
      </c>
      <c r="BM240">
        <v>0</v>
      </c>
      <c r="BN240">
        <v>0</v>
      </c>
      <c r="BO240">
        <v>0</v>
      </c>
      <c r="BP240">
        <v>0</v>
      </c>
      <c r="BQ240">
        <v>1</v>
      </c>
      <c r="BR240">
        <v>0</v>
      </c>
      <c r="BS240">
        <v>0</v>
      </c>
      <c r="BT240">
        <v>6.293056667513043</v>
      </c>
      <c r="BU240">
        <v>93</v>
      </c>
      <c r="CG240" s="2">
        <v>250</v>
      </c>
      <c r="CH240">
        <v>8.1371371458632673</v>
      </c>
      <c r="CI240">
        <v>0</v>
      </c>
      <c r="CJ240">
        <v>1</v>
      </c>
      <c r="CK240">
        <v>0</v>
      </c>
      <c r="CL240">
        <v>0</v>
      </c>
      <c r="CM240">
        <v>0</v>
      </c>
      <c r="CN240">
        <v>0</v>
      </c>
      <c r="CO240">
        <v>0</v>
      </c>
      <c r="CP240">
        <v>0</v>
      </c>
      <c r="CQ240">
        <v>0</v>
      </c>
      <c r="CR240">
        <v>0</v>
      </c>
      <c r="CS240">
        <v>8.6327367048367023</v>
      </c>
      <c r="CT240">
        <v>6.4125587000093027</v>
      </c>
      <c r="CU240">
        <v>6.293056667513043</v>
      </c>
      <c r="CV240">
        <v>93</v>
      </c>
    </row>
    <row r="241" spans="1:100" x14ac:dyDescent="0.2">
      <c r="A241" s="2">
        <v>251</v>
      </c>
      <c r="B241">
        <v>8.209929292886665</v>
      </c>
      <c r="C241">
        <v>0</v>
      </c>
      <c r="D241">
        <v>1</v>
      </c>
      <c r="E241">
        <v>0</v>
      </c>
      <c r="F241">
        <v>0</v>
      </c>
      <c r="G241">
        <v>0</v>
      </c>
      <c r="H241">
        <v>0</v>
      </c>
      <c r="I241">
        <v>0</v>
      </c>
      <c r="J241">
        <v>0</v>
      </c>
      <c r="K241">
        <v>0</v>
      </c>
      <c r="L241">
        <v>0</v>
      </c>
      <c r="M241">
        <v>1</v>
      </c>
      <c r="N241">
        <v>0</v>
      </c>
      <c r="O241">
        <v>0</v>
      </c>
      <c r="P241">
        <v>8.5675736691434725</v>
      </c>
      <c r="Q241">
        <v>94</v>
      </c>
      <c r="AC241" s="2">
        <v>251</v>
      </c>
      <c r="AD241">
        <v>8.209929292886665</v>
      </c>
      <c r="AE241">
        <v>0</v>
      </c>
      <c r="AF241">
        <v>1</v>
      </c>
      <c r="AG241">
        <v>0</v>
      </c>
      <c r="AH241">
        <v>0</v>
      </c>
      <c r="AI241">
        <v>0</v>
      </c>
      <c r="AJ241">
        <v>0</v>
      </c>
      <c r="AK241">
        <v>0</v>
      </c>
      <c r="AL241">
        <v>0</v>
      </c>
      <c r="AM241">
        <v>0</v>
      </c>
      <c r="AN241">
        <v>0</v>
      </c>
      <c r="AO241">
        <v>1</v>
      </c>
      <c r="AP241">
        <v>0</v>
      </c>
      <c r="AQ241">
        <v>0</v>
      </c>
      <c r="AR241">
        <v>6.4578006125384109</v>
      </c>
      <c r="AS241">
        <v>94</v>
      </c>
      <c r="BE241" s="2">
        <v>251</v>
      </c>
      <c r="BF241">
        <v>8.209929292886665</v>
      </c>
      <c r="BG241">
        <v>0</v>
      </c>
      <c r="BH241">
        <v>1</v>
      </c>
      <c r="BI241">
        <v>0</v>
      </c>
      <c r="BJ241">
        <v>0</v>
      </c>
      <c r="BK241">
        <v>0</v>
      </c>
      <c r="BL241">
        <v>0</v>
      </c>
      <c r="BM241">
        <v>0</v>
      </c>
      <c r="BN241">
        <v>0</v>
      </c>
      <c r="BO241">
        <v>0</v>
      </c>
      <c r="BP241">
        <v>0</v>
      </c>
      <c r="BQ241">
        <v>1</v>
      </c>
      <c r="BR241">
        <v>0</v>
      </c>
      <c r="BS241">
        <v>0</v>
      </c>
      <c r="BT241">
        <v>6.5243200566153181</v>
      </c>
      <c r="BU241">
        <v>94</v>
      </c>
      <c r="CG241" s="2">
        <v>251</v>
      </c>
      <c r="CH241">
        <v>8.209929292886665</v>
      </c>
      <c r="CI241">
        <v>0</v>
      </c>
      <c r="CJ241">
        <v>1</v>
      </c>
      <c r="CK241">
        <v>0</v>
      </c>
      <c r="CL241">
        <v>0</v>
      </c>
      <c r="CM241">
        <v>0</v>
      </c>
      <c r="CN241">
        <v>0</v>
      </c>
      <c r="CO241">
        <v>0</v>
      </c>
      <c r="CP241">
        <v>0</v>
      </c>
      <c r="CQ241">
        <v>0</v>
      </c>
      <c r="CR241">
        <v>0</v>
      </c>
      <c r="CS241">
        <v>8.5675736691434725</v>
      </c>
      <c r="CT241">
        <v>6.4578006125384109</v>
      </c>
      <c r="CU241">
        <v>6.5243200566153181</v>
      </c>
      <c r="CV241">
        <v>94</v>
      </c>
    </row>
    <row r="242" spans="1:100" x14ac:dyDescent="0.2">
      <c r="A242" s="2">
        <v>252</v>
      </c>
      <c r="B242">
        <v>8.253521419319469</v>
      </c>
      <c r="C242">
        <v>0</v>
      </c>
      <c r="D242">
        <v>1</v>
      </c>
      <c r="E242">
        <v>0</v>
      </c>
      <c r="F242">
        <v>0</v>
      </c>
      <c r="G242">
        <v>0</v>
      </c>
      <c r="H242">
        <v>0</v>
      </c>
      <c r="I242">
        <v>0</v>
      </c>
      <c r="J242">
        <v>0</v>
      </c>
      <c r="K242">
        <v>0</v>
      </c>
      <c r="L242">
        <v>0</v>
      </c>
      <c r="M242">
        <v>1</v>
      </c>
      <c r="N242">
        <v>0</v>
      </c>
      <c r="O242">
        <v>0</v>
      </c>
      <c r="P242">
        <v>8.5217280936723299</v>
      </c>
      <c r="Q242">
        <v>95</v>
      </c>
      <c r="AC242" s="2">
        <v>252</v>
      </c>
      <c r="AD242">
        <v>8.253521419319469</v>
      </c>
      <c r="AE242">
        <v>0</v>
      </c>
      <c r="AF242">
        <v>1</v>
      </c>
      <c r="AG242">
        <v>0</v>
      </c>
      <c r="AH242">
        <v>0</v>
      </c>
      <c r="AI242">
        <v>0</v>
      </c>
      <c r="AJ242">
        <v>0</v>
      </c>
      <c r="AK242">
        <v>0</v>
      </c>
      <c r="AL242">
        <v>0</v>
      </c>
      <c r="AM242">
        <v>0</v>
      </c>
      <c r="AN242">
        <v>0</v>
      </c>
      <c r="AO242">
        <v>1</v>
      </c>
      <c r="AP242">
        <v>0</v>
      </c>
      <c r="AQ242">
        <v>0</v>
      </c>
      <c r="AR242">
        <v>6.4842925441253509</v>
      </c>
      <c r="AS242">
        <v>95</v>
      </c>
      <c r="BE242" s="2">
        <v>252</v>
      </c>
      <c r="BF242">
        <v>8.253521419319469</v>
      </c>
      <c r="BG242">
        <v>0</v>
      </c>
      <c r="BH242">
        <v>1</v>
      </c>
      <c r="BI242">
        <v>0</v>
      </c>
      <c r="BJ242">
        <v>0</v>
      </c>
      <c r="BK242">
        <v>0</v>
      </c>
      <c r="BL242">
        <v>0</v>
      </c>
      <c r="BM242">
        <v>0</v>
      </c>
      <c r="BN242">
        <v>0</v>
      </c>
      <c r="BO242">
        <v>0</v>
      </c>
      <c r="BP242">
        <v>0</v>
      </c>
      <c r="BQ242">
        <v>1</v>
      </c>
      <c r="BR242">
        <v>0</v>
      </c>
      <c r="BS242">
        <v>0</v>
      </c>
      <c r="BT242">
        <v>6.6148170500588224</v>
      </c>
      <c r="BU242">
        <v>95</v>
      </c>
      <c r="CG242" s="2">
        <v>252</v>
      </c>
      <c r="CH242">
        <v>8.253521419319469</v>
      </c>
      <c r="CI242">
        <v>0</v>
      </c>
      <c r="CJ242">
        <v>1</v>
      </c>
      <c r="CK242">
        <v>0</v>
      </c>
      <c r="CL242">
        <v>0</v>
      </c>
      <c r="CM242">
        <v>0</v>
      </c>
      <c r="CN242">
        <v>0</v>
      </c>
      <c r="CO242">
        <v>0</v>
      </c>
      <c r="CP242">
        <v>0</v>
      </c>
      <c r="CQ242">
        <v>0</v>
      </c>
      <c r="CR242">
        <v>0</v>
      </c>
      <c r="CS242">
        <v>8.5217280936723299</v>
      </c>
      <c r="CT242">
        <v>6.4842925441253509</v>
      </c>
      <c r="CU242">
        <v>6.6148170500588224</v>
      </c>
      <c r="CV242">
        <v>95</v>
      </c>
    </row>
    <row r="243" spans="1:100" x14ac:dyDescent="0.2">
      <c r="A243" s="2">
        <v>253</v>
      </c>
      <c r="B243">
        <v>8.306935770635862</v>
      </c>
      <c r="C243">
        <v>0</v>
      </c>
      <c r="D243">
        <v>1</v>
      </c>
      <c r="E243">
        <v>0</v>
      </c>
      <c r="F243">
        <v>0</v>
      </c>
      <c r="G243">
        <v>0</v>
      </c>
      <c r="H243">
        <v>0</v>
      </c>
      <c r="I243">
        <v>0</v>
      </c>
      <c r="J243">
        <v>0</v>
      </c>
      <c r="K243">
        <v>0</v>
      </c>
      <c r="L243">
        <v>0</v>
      </c>
      <c r="M243">
        <v>1</v>
      </c>
      <c r="N243">
        <v>0</v>
      </c>
      <c r="O243">
        <v>0</v>
      </c>
      <c r="P243">
        <v>8.490873895667967</v>
      </c>
      <c r="Q243">
        <v>96</v>
      </c>
      <c r="AC243" s="2">
        <v>253</v>
      </c>
      <c r="AD243">
        <v>8.306935770635862</v>
      </c>
      <c r="AE243">
        <v>0</v>
      </c>
      <c r="AF243">
        <v>1</v>
      </c>
      <c r="AG243">
        <v>0</v>
      </c>
      <c r="AH243">
        <v>0</v>
      </c>
      <c r="AI243">
        <v>0</v>
      </c>
      <c r="AJ243">
        <v>0</v>
      </c>
      <c r="AK243">
        <v>0</v>
      </c>
      <c r="AL243">
        <v>0</v>
      </c>
      <c r="AM243">
        <v>0</v>
      </c>
      <c r="AN243">
        <v>0</v>
      </c>
      <c r="AO243">
        <v>1</v>
      </c>
      <c r="AP243">
        <v>0</v>
      </c>
      <c r="AQ243">
        <v>0</v>
      </c>
      <c r="AR243">
        <v>6.5018608629261472</v>
      </c>
      <c r="AS243">
        <v>96</v>
      </c>
      <c r="BE243" s="2">
        <v>253</v>
      </c>
      <c r="BF243">
        <v>8.306935770635862</v>
      </c>
      <c r="BG243">
        <v>0</v>
      </c>
      <c r="BH243">
        <v>1</v>
      </c>
      <c r="BI243">
        <v>0</v>
      </c>
      <c r="BJ243">
        <v>0</v>
      </c>
      <c r="BK243">
        <v>0</v>
      </c>
      <c r="BL243">
        <v>0</v>
      </c>
      <c r="BM243">
        <v>0</v>
      </c>
      <c r="BN243">
        <v>0</v>
      </c>
      <c r="BO243">
        <v>0</v>
      </c>
      <c r="BP243">
        <v>0</v>
      </c>
      <c r="BQ243">
        <v>1</v>
      </c>
      <c r="BR243">
        <v>0</v>
      </c>
      <c r="BS243">
        <v>0</v>
      </c>
      <c r="BT243">
        <v>6.6241849195976732</v>
      </c>
      <c r="BU243">
        <v>96</v>
      </c>
      <c r="CG243" s="2">
        <v>253</v>
      </c>
      <c r="CH243">
        <v>8.306935770635862</v>
      </c>
      <c r="CI243">
        <v>0</v>
      </c>
      <c r="CJ243">
        <v>1</v>
      </c>
      <c r="CK243">
        <v>0</v>
      </c>
      <c r="CL243">
        <v>0</v>
      </c>
      <c r="CM243">
        <v>0</v>
      </c>
      <c r="CN243">
        <v>0</v>
      </c>
      <c r="CO243">
        <v>0</v>
      </c>
      <c r="CP243">
        <v>0</v>
      </c>
      <c r="CQ243">
        <v>0</v>
      </c>
      <c r="CR243">
        <v>0</v>
      </c>
      <c r="CS243">
        <v>8.490873895667967</v>
      </c>
      <c r="CT243">
        <v>6.5018608629261472</v>
      </c>
      <c r="CU243">
        <v>6.6241849195976732</v>
      </c>
      <c r="CV243">
        <v>96</v>
      </c>
    </row>
    <row r="244" spans="1:100" x14ac:dyDescent="0.2">
      <c r="A244" s="2">
        <v>254</v>
      </c>
      <c r="B244">
        <v>8.0896944949094109</v>
      </c>
      <c r="C244">
        <v>0</v>
      </c>
      <c r="D244">
        <v>1</v>
      </c>
      <c r="E244">
        <v>0</v>
      </c>
      <c r="F244">
        <v>0</v>
      </c>
      <c r="G244">
        <v>0</v>
      </c>
      <c r="H244">
        <v>0</v>
      </c>
      <c r="I244">
        <v>0</v>
      </c>
      <c r="J244">
        <v>0</v>
      </c>
      <c r="K244">
        <v>0</v>
      </c>
      <c r="L244">
        <v>0</v>
      </c>
      <c r="M244">
        <v>0</v>
      </c>
      <c r="N244">
        <v>1</v>
      </c>
      <c r="O244">
        <v>0</v>
      </c>
      <c r="P244">
        <v>8.4713072535225145</v>
      </c>
      <c r="Q244">
        <v>97</v>
      </c>
      <c r="AC244" s="2">
        <v>254</v>
      </c>
      <c r="AD244">
        <v>8.0896944949094109</v>
      </c>
      <c r="AE244">
        <v>0</v>
      </c>
      <c r="AF244">
        <v>1</v>
      </c>
      <c r="AG244">
        <v>0</v>
      </c>
      <c r="AH244">
        <v>0</v>
      </c>
      <c r="AI244">
        <v>0</v>
      </c>
      <c r="AJ244">
        <v>0</v>
      </c>
      <c r="AK244">
        <v>0</v>
      </c>
      <c r="AL244">
        <v>0</v>
      </c>
      <c r="AM244">
        <v>0</v>
      </c>
      <c r="AN244">
        <v>0</v>
      </c>
      <c r="AO244">
        <v>0</v>
      </c>
      <c r="AP244">
        <v>1</v>
      </c>
      <c r="AQ244">
        <v>0</v>
      </c>
      <c r="AR244">
        <v>6.5150965311993048</v>
      </c>
      <c r="AS244">
        <v>97</v>
      </c>
      <c r="BE244" s="2">
        <v>254</v>
      </c>
      <c r="BF244">
        <v>8.0896944949094109</v>
      </c>
      <c r="BG244">
        <v>0</v>
      </c>
      <c r="BH244">
        <v>1</v>
      </c>
      <c r="BI244">
        <v>0</v>
      </c>
      <c r="BJ244">
        <v>0</v>
      </c>
      <c r="BK244">
        <v>0</v>
      </c>
      <c r="BL244">
        <v>0</v>
      </c>
      <c r="BM244">
        <v>0</v>
      </c>
      <c r="BN244">
        <v>0</v>
      </c>
      <c r="BO244">
        <v>0</v>
      </c>
      <c r="BP244">
        <v>0</v>
      </c>
      <c r="BQ244">
        <v>0</v>
      </c>
      <c r="BR244">
        <v>1</v>
      </c>
      <c r="BS244">
        <v>0</v>
      </c>
      <c r="BT244">
        <v>6.1628063327948945</v>
      </c>
      <c r="BU244">
        <v>97</v>
      </c>
      <c r="CG244" s="2">
        <v>254</v>
      </c>
      <c r="CH244">
        <v>8.0896944949094109</v>
      </c>
      <c r="CI244">
        <v>0</v>
      </c>
      <c r="CJ244">
        <v>1</v>
      </c>
      <c r="CK244">
        <v>0</v>
      </c>
      <c r="CL244">
        <v>0</v>
      </c>
      <c r="CM244">
        <v>0</v>
      </c>
      <c r="CN244">
        <v>0</v>
      </c>
      <c r="CO244">
        <v>0</v>
      </c>
      <c r="CP244">
        <v>0</v>
      </c>
      <c r="CQ244">
        <v>0</v>
      </c>
      <c r="CR244">
        <v>0</v>
      </c>
      <c r="CS244">
        <v>8.4713072535225145</v>
      </c>
      <c r="CT244">
        <v>6.5150965311993048</v>
      </c>
      <c r="CU244">
        <v>6.1628063327948945</v>
      </c>
      <c r="CV244">
        <v>97</v>
      </c>
    </row>
    <row r="245" spans="1:100" x14ac:dyDescent="0.2">
      <c r="A245" s="2">
        <v>255</v>
      </c>
      <c r="B245">
        <v>8.1972216939600173</v>
      </c>
      <c r="C245">
        <v>0</v>
      </c>
      <c r="D245">
        <v>1</v>
      </c>
      <c r="E245">
        <v>0</v>
      </c>
      <c r="F245">
        <v>0</v>
      </c>
      <c r="G245">
        <v>0</v>
      </c>
      <c r="H245">
        <v>0</v>
      </c>
      <c r="I245">
        <v>0</v>
      </c>
      <c r="J245">
        <v>0</v>
      </c>
      <c r="K245">
        <v>0</v>
      </c>
      <c r="L245">
        <v>0</v>
      </c>
      <c r="M245">
        <v>0</v>
      </c>
      <c r="N245">
        <v>1</v>
      </c>
      <c r="O245">
        <v>0</v>
      </c>
      <c r="P245">
        <v>8.4600473327134438</v>
      </c>
      <c r="Q245">
        <v>98</v>
      </c>
      <c r="AC245" s="2">
        <v>255</v>
      </c>
      <c r="AD245">
        <v>8.1972216939600173</v>
      </c>
      <c r="AE245">
        <v>0</v>
      </c>
      <c r="AF245">
        <v>1</v>
      </c>
      <c r="AG245">
        <v>0</v>
      </c>
      <c r="AH245">
        <v>0</v>
      </c>
      <c r="AI245">
        <v>0</v>
      </c>
      <c r="AJ245">
        <v>0</v>
      </c>
      <c r="AK245">
        <v>0</v>
      </c>
      <c r="AL245">
        <v>0</v>
      </c>
      <c r="AM245">
        <v>0</v>
      </c>
      <c r="AN245">
        <v>0</v>
      </c>
      <c r="AO245">
        <v>0</v>
      </c>
      <c r="AP245">
        <v>1</v>
      </c>
      <c r="AQ245">
        <v>0</v>
      </c>
      <c r="AR245">
        <v>6.5262098387291498</v>
      </c>
      <c r="AS245">
        <v>98</v>
      </c>
      <c r="BE245" s="2">
        <v>255</v>
      </c>
      <c r="BF245">
        <v>8.1972216939600173</v>
      </c>
      <c r="BG245">
        <v>0</v>
      </c>
      <c r="BH245">
        <v>1</v>
      </c>
      <c r="BI245">
        <v>0</v>
      </c>
      <c r="BJ245">
        <v>0</v>
      </c>
      <c r="BK245">
        <v>0</v>
      </c>
      <c r="BL245">
        <v>0</v>
      </c>
      <c r="BM245">
        <v>0</v>
      </c>
      <c r="BN245">
        <v>0</v>
      </c>
      <c r="BO245">
        <v>0</v>
      </c>
      <c r="BP245">
        <v>0</v>
      </c>
      <c r="BQ245">
        <v>0</v>
      </c>
      <c r="BR245">
        <v>1</v>
      </c>
      <c r="BS245">
        <v>0</v>
      </c>
      <c r="BT245">
        <v>5.8770153441193544</v>
      </c>
      <c r="BU245">
        <v>98</v>
      </c>
      <c r="CG245" s="2">
        <v>255</v>
      </c>
      <c r="CH245">
        <v>8.1972216939600173</v>
      </c>
      <c r="CI245">
        <v>0</v>
      </c>
      <c r="CJ245">
        <v>1</v>
      </c>
      <c r="CK245">
        <v>0</v>
      </c>
      <c r="CL245">
        <v>0</v>
      </c>
      <c r="CM245">
        <v>0</v>
      </c>
      <c r="CN245">
        <v>0</v>
      </c>
      <c r="CO245">
        <v>0</v>
      </c>
      <c r="CP245">
        <v>0</v>
      </c>
      <c r="CQ245">
        <v>0</v>
      </c>
      <c r="CR245">
        <v>0</v>
      </c>
      <c r="CS245">
        <v>8.4600473327134438</v>
      </c>
      <c r="CT245">
        <v>6.5262098387291498</v>
      </c>
      <c r="CU245">
        <v>5.8770153441193544</v>
      </c>
      <c r="CV245">
        <v>98</v>
      </c>
    </row>
    <row r="246" spans="1:100" x14ac:dyDescent="0.2">
      <c r="A246" s="2">
        <v>256</v>
      </c>
      <c r="B246">
        <v>8.0982151201511812</v>
      </c>
      <c r="C246">
        <v>0</v>
      </c>
      <c r="D246">
        <v>1</v>
      </c>
      <c r="E246">
        <v>0</v>
      </c>
      <c r="F246">
        <v>0</v>
      </c>
      <c r="G246">
        <v>0</v>
      </c>
      <c r="H246">
        <v>0</v>
      </c>
      <c r="I246">
        <v>0</v>
      </c>
      <c r="J246">
        <v>0</v>
      </c>
      <c r="K246">
        <v>0</v>
      </c>
      <c r="L246">
        <v>0</v>
      </c>
      <c r="M246">
        <v>0</v>
      </c>
      <c r="N246">
        <v>1</v>
      </c>
      <c r="O246">
        <v>0</v>
      </c>
      <c r="P246">
        <v>8.454798336314024</v>
      </c>
      <c r="Q246">
        <v>99</v>
      </c>
      <c r="AC246" s="2">
        <v>256</v>
      </c>
      <c r="AD246">
        <v>8.0982151201511812</v>
      </c>
      <c r="AE246">
        <v>0</v>
      </c>
      <c r="AF246">
        <v>1</v>
      </c>
      <c r="AG246">
        <v>0</v>
      </c>
      <c r="AH246">
        <v>0</v>
      </c>
      <c r="AI246">
        <v>0</v>
      </c>
      <c r="AJ246">
        <v>0</v>
      </c>
      <c r="AK246">
        <v>0</v>
      </c>
      <c r="AL246">
        <v>0</v>
      </c>
      <c r="AM246">
        <v>0</v>
      </c>
      <c r="AN246">
        <v>0</v>
      </c>
      <c r="AO246">
        <v>0</v>
      </c>
      <c r="AP246">
        <v>1</v>
      </c>
      <c r="AQ246">
        <v>0</v>
      </c>
      <c r="AR246">
        <v>6.5362805607001704</v>
      </c>
      <c r="AS246">
        <v>99</v>
      </c>
      <c r="BE246" s="2">
        <v>256</v>
      </c>
      <c r="BF246">
        <v>8.0982151201511812</v>
      </c>
      <c r="BG246">
        <v>0</v>
      </c>
      <c r="BH246">
        <v>1</v>
      </c>
      <c r="BI246">
        <v>0</v>
      </c>
      <c r="BJ246">
        <v>0</v>
      </c>
      <c r="BK246">
        <v>0</v>
      </c>
      <c r="BL246">
        <v>0</v>
      </c>
      <c r="BM246">
        <v>0</v>
      </c>
      <c r="BN246">
        <v>0</v>
      </c>
      <c r="BO246">
        <v>0</v>
      </c>
      <c r="BP246">
        <v>0</v>
      </c>
      <c r="BQ246">
        <v>0</v>
      </c>
      <c r="BR246">
        <v>1</v>
      </c>
      <c r="BS246">
        <v>0</v>
      </c>
      <c r="BT246">
        <v>5.885747166956544</v>
      </c>
      <c r="BU246">
        <v>99</v>
      </c>
      <c r="CG246" s="2">
        <v>256</v>
      </c>
      <c r="CH246">
        <v>8.0982151201511812</v>
      </c>
      <c r="CI246">
        <v>0</v>
      </c>
      <c r="CJ246">
        <v>1</v>
      </c>
      <c r="CK246">
        <v>0</v>
      </c>
      <c r="CL246">
        <v>0</v>
      </c>
      <c r="CM246">
        <v>0</v>
      </c>
      <c r="CN246">
        <v>0</v>
      </c>
      <c r="CO246">
        <v>0</v>
      </c>
      <c r="CP246">
        <v>0</v>
      </c>
      <c r="CQ246">
        <v>0</v>
      </c>
      <c r="CR246">
        <v>0</v>
      </c>
      <c r="CS246">
        <v>8.454798336314024</v>
      </c>
      <c r="CT246">
        <v>6.5362805607001704</v>
      </c>
      <c r="CU246">
        <v>5.885747166956544</v>
      </c>
      <c r="CV246">
        <v>99</v>
      </c>
    </row>
    <row r="247" spans="1:100" x14ac:dyDescent="0.2">
      <c r="A247" s="2">
        <v>257</v>
      </c>
      <c r="B247">
        <v>8.2829032231384438</v>
      </c>
      <c r="C247">
        <v>0</v>
      </c>
      <c r="D247">
        <v>1</v>
      </c>
      <c r="E247">
        <v>0</v>
      </c>
      <c r="F247">
        <v>0</v>
      </c>
      <c r="G247">
        <v>0</v>
      </c>
      <c r="H247">
        <v>0</v>
      </c>
      <c r="I247">
        <v>0</v>
      </c>
      <c r="J247">
        <v>0</v>
      </c>
      <c r="K247">
        <v>0</v>
      </c>
      <c r="L247">
        <v>0</v>
      </c>
      <c r="M247">
        <v>0</v>
      </c>
      <c r="N247">
        <v>1</v>
      </c>
      <c r="O247">
        <v>0</v>
      </c>
      <c r="P247">
        <v>8.4538463854426134</v>
      </c>
      <c r="Q247">
        <v>100</v>
      </c>
      <c r="AC247" s="2">
        <v>257</v>
      </c>
      <c r="AD247">
        <v>8.2829032231384438</v>
      </c>
      <c r="AE247">
        <v>0</v>
      </c>
      <c r="AF247">
        <v>1</v>
      </c>
      <c r="AG247">
        <v>0</v>
      </c>
      <c r="AH247">
        <v>0</v>
      </c>
      <c r="AI247">
        <v>0</v>
      </c>
      <c r="AJ247">
        <v>0</v>
      </c>
      <c r="AK247">
        <v>0</v>
      </c>
      <c r="AL247">
        <v>0</v>
      </c>
      <c r="AM247">
        <v>0</v>
      </c>
      <c r="AN247">
        <v>0</v>
      </c>
      <c r="AO247">
        <v>0</v>
      </c>
      <c r="AP247">
        <v>1</v>
      </c>
      <c r="AQ247">
        <v>0</v>
      </c>
      <c r="AR247">
        <v>6.545839972281307</v>
      </c>
      <c r="AS247">
        <v>100</v>
      </c>
      <c r="BE247" s="2">
        <v>257</v>
      </c>
      <c r="BF247">
        <v>8.2829032231384438</v>
      </c>
      <c r="BG247">
        <v>0</v>
      </c>
      <c r="BH247">
        <v>1</v>
      </c>
      <c r="BI247">
        <v>0</v>
      </c>
      <c r="BJ247">
        <v>0</v>
      </c>
      <c r="BK247">
        <v>0</v>
      </c>
      <c r="BL247">
        <v>0</v>
      </c>
      <c r="BM247">
        <v>0</v>
      </c>
      <c r="BN247">
        <v>0</v>
      </c>
      <c r="BO247">
        <v>0</v>
      </c>
      <c r="BP247">
        <v>0</v>
      </c>
      <c r="BQ247">
        <v>0</v>
      </c>
      <c r="BR247">
        <v>1</v>
      </c>
      <c r="BS247">
        <v>0</v>
      </c>
      <c r="BT247">
        <v>5.8944895896729204</v>
      </c>
      <c r="BU247">
        <v>100</v>
      </c>
      <c r="CG247" s="2">
        <v>257</v>
      </c>
      <c r="CH247">
        <v>8.2829032231384438</v>
      </c>
      <c r="CI247">
        <v>0</v>
      </c>
      <c r="CJ247">
        <v>1</v>
      </c>
      <c r="CK247">
        <v>0</v>
      </c>
      <c r="CL247">
        <v>0</v>
      </c>
      <c r="CM247">
        <v>0</v>
      </c>
      <c r="CN247">
        <v>0</v>
      </c>
      <c r="CO247">
        <v>0</v>
      </c>
      <c r="CP247">
        <v>0</v>
      </c>
      <c r="CQ247">
        <v>0</v>
      </c>
      <c r="CR247">
        <v>0</v>
      </c>
      <c r="CS247">
        <v>8.4538463854426134</v>
      </c>
      <c r="CT247">
        <v>6.545839972281307</v>
      </c>
      <c r="CU247">
        <v>5.8944895896729204</v>
      </c>
      <c r="CV247">
        <v>100</v>
      </c>
    </row>
    <row r="248" spans="1:100" x14ac:dyDescent="0.2">
      <c r="A248" s="2">
        <v>258</v>
      </c>
      <c r="B248">
        <v>8.2869835140795676</v>
      </c>
      <c r="C248">
        <v>0</v>
      </c>
      <c r="D248">
        <v>1</v>
      </c>
      <c r="E248">
        <v>0</v>
      </c>
      <c r="F248">
        <v>0</v>
      </c>
      <c r="G248">
        <v>0</v>
      </c>
      <c r="H248">
        <v>0</v>
      </c>
      <c r="I248">
        <v>0</v>
      </c>
      <c r="J248">
        <v>0</v>
      </c>
      <c r="K248">
        <v>0</v>
      </c>
      <c r="L248">
        <v>0</v>
      </c>
      <c r="M248">
        <v>0</v>
      </c>
      <c r="N248">
        <v>0</v>
      </c>
      <c r="O248">
        <v>1</v>
      </c>
      <c r="P248">
        <v>8.4559399222577127</v>
      </c>
      <c r="Q248">
        <v>101</v>
      </c>
      <c r="AC248" s="2">
        <v>258</v>
      </c>
      <c r="AD248">
        <v>8.2869835140795676</v>
      </c>
      <c r="AE248">
        <v>0</v>
      </c>
      <c r="AF248">
        <v>1</v>
      </c>
      <c r="AG248">
        <v>0</v>
      </c>
      <c r="AH248">
        <v>0</v>
      </c>
      <c r="AI248">
        <v>0</v>
      </c>
      <c r="AJ248">
        <v>0</v>
      </c>
      <c r="AK248">
        <v>0</v>
      </c>
      <c r="AL248">
        <v>0</v>
      </c>
      <c r="AM248">
        <v>0</v>
      </c>
      <c r="AN248">
        <v>0</v>
      </c>
      <c r="AO248">
        <v>0</v>
      </c>
      <c r="AP248">
        <v>0</v>
      </c>
      <c r="AQ248">
        <v>1</v>
      </c>
      <c r="AR248">
        <v>6.5551503827717115</v>
      </c>
      <c r="AS248">
        <v>101</v>
      </c>
      <c r="BE248" s="2">
        <v>258</v>
      </c>
      <c r="BF248">
        <v>8.2869835140795676</v>
      </c>
      <c r="BG248">
        <v>0</v>
      </c>
      <c r="BH248">
        <v>1</v>
      </c>
      <c r="BI248">
        <v>0</v>
      </c>
      <c r="BJ248">
        <v>0</v>
      </c>
      <c r="BK248">
        <v>0</v>
      </c>
      <c r="BL248">
        <v>0</v>
      </c>
      <c r="BM248">
        <v>0</v>
      </c>
      <c r="BN248">
        <v>0</v>
      </c>
      <c r="BO248">
        <v>0</v>
      </c>
      <c r="BP248">
        <v>0</v>
      </c>
      <c r="BQ248">
        <v>0</v>
      </c>
      <c r="BR248">
        <v>0</v>
      </c>
      <c r="BS248">
        <v>1</v>
      </c>
      <c r="BT248">
        <v>5.9032425327040761</v>
      </c>
      <c r="BU248">
        <v>101</v>
      </c>
      <c r="CG248" s="2">
        <v>258</v>
      </c>
      <c r="CH248">
        <v>8.2869835140795676</v>
      </c>
      <c r="CI248">
        <v>0</v>
      </c>
      <c r="CJ248">
        <v>1</v>
      </c>
      <c r="CK248">
        <v>0</v>
      </c>
      <c r="CL248">
        <v>0</v>
      </c>
      <c r="CM248">
        <v>0</v>
      </c>
      <c r="CN248">
        <v>0</v>
      </c>
      <c r="CO248">
        <v>0</v>
      </c>
      <c r="CP248">
        <v>0</v>
      </c>
      <c r="CQ248">
        <v>0</v>
      </c>
      <c r="CR248">
        <v>0</v>
      </c>
      <c r="CS248">
        <v>8.4559399222577127</v>
      </c>
      <c r="CT248">
        <v>6.5551503827717115</v>
      </c>
      <c r="CU248">
        <v>5.9032425327040761</v>
      </c>
      <c r="CV248">
        <v>101</v>
      </c>
    </row>
    <row r="249" spans="1:100" x14ac:dyDescent="0.2">
      <c r="A249" s="2">
        <v>259</v>
      </c>
      <c r="B249">
        <v>8.2700905856337918</v>
      </c>
      <c r="C249">
        <v>0</v>
      </c>
      <c r="D249">
        <v>1</v>
      </c>
      <c r="E249">
        <v>0</v>
      </c>
      <c r="F249">
        <v>0</v>
      </c>
      <c r="G249">
        <v>0</v>
      </c>
      <c r="H249">
        <v>0</v>
      </c>
      <c r="I249">
        <v>0</v>
      </c>
      <c r="J249">
        <v>0</v>
      </c>
      <c r="K249">
        <v>0</v>
      </c>
      <c r="L249">
        <v>0</v>
      </c>
      <c r="M249">
        <v>0</v>
      </c>
      <c r="N249">
        <v>0</v>
      </c>
      <c r="O249">
        <v>1</v>
      </c>
      <c r="P249">
        <v>8.4601790690613825</v>
      </c>
      <c r="Q249">
        <v>102</v>
      </c>
      <c r="AC249" s="2">
        <v>259</v>
      </c>
      <c r="AD249">
        <v>8.2700905856337918</v>
      </c>
      <c r="AE249">
        <v>0</v>
      </c>
      <c r="AF249">
        <v>1</v>
      </c>
      <c r="AG249">
        <v>0</v>
      </c>
      <c r="AH249">
        <v>0</v>
      </c>
      <c r="AI249">
        <v>0</v>
      </c>
      <c r="AJ249">
        <v>0</v>
      </c>
      <c r="AK249">
        <v>0</v>
      </c>
      <c r="AL249">
        <v>0</v>
      </c>
      <c r="AM249">
        <v>0</v>
      </c>
      <c r="AN249">
        <v>0</v>
      </c>
      <c r="AO249">
        <v>0</v>
      </c>
      <c r="AP249">
        <v>0</v>
      </c>
      <c r="AQ249">
        <v>1</v>
      </c>
      <c r="AR249">
        <v>6.5643415130238916</v>
      </c>
      <c r="AS249">
        <v>102</v>
      </c>
      <c r="BE249" s="2">
        <v>259</v>
      </c>
      <c r="BF249">
        <v>8.2700905856337918</v>
      </c>
      <c r="BG249">
        <v>0</v>
      </c>
      <c r="BH249">
        <v>1</v>
      </c>
      <c r="BI249">
        <v>0</v>
      </c>
      <c r="BJ249">
        <v>0</v>
      </c>
      <c r="BK249">
        <v>0</v>
      </c>
      <c r="BL249">
        <v>0</v>
      </c>
      <c r="BM249">
        <v>0</v>
      </c>
      <c r="BN249">
        <v>0</v>
      </c>
      <c r="BO249">
        <v>0</v>
      </c>
      <c r="BP249">
        <v>0</v>
      </c>
      <c r="BQ249">
        <v>0</v>
      </c>
      <c r="BR249">
        <v>0</v>
      </c>
      <c r="BS249">
        <v>1</v>
      </c>
      <c r="BT249">
        <v>5.9120059168631327</v>
      </c>
      <c r="BU249">
        <v>102</v>
      </c>
      <c r="CG249" s="2">
        <v>259</v>
      </c>
      <c r="CH249">
        <v>8.2700905856337918</v>
      </c>
      <c r="CI249">
        <v>0</v>
      </c>
      <c r="CJ249">
        <v>1</v>
      </c>
      <c r="CK249">
        <v>0</v>
      </c>
      <c r="CL249">
        <v>0</v>
      </c>
      <c r="CM249">
        <v>0</v>
      </c>
      <c r="CN249">
        <v>0</v>
      </c>
      <c r="CO249">
        <v>0</v>
      </c>
      <c r="CP249">
        <v>0</v>
      </c>
      <c r="CQ249">
        <v>0</v>
      </c>
      <c r="CR249">
        <v>0</v>
      </c>
      <c r="CS249">
        <v>8.4601790690613825</v>
      </c>
      <c r="CT249">
        <v>6.5643415130238916</v>
      </c>
      <c r="CU249">
        <v>5.9120059168631327</v>
      </c>
      <c r="CV249">
        <v>102</v>
      </c>
    </row>
    <row r="250" spans="1:100" x14ac:dyDescent="0.2">
      <c r="A250" s="2">
        <v>260</v>
      </c>
      <c r="B250">
        <v>8.2124409283108655</v>
      </c>
      <c r="C250">
        <v>0</v>
      </c>
      <c r="D250">
        <v>1</v>
      </c>
      <c r="E250">
        <v>0</v>
      </c>
      <c r="F250">
        <v>0</v>
      </c>
      <c r="G250">
        <v>0</v>
      </c>
      <c r="H250">
        <v>0</v>
      </c>
      <c r="I250">
        <v>0</v>
      </c>
      <c r="J250">
        <v>0</v>
      </c>
      <c r="K250">
        <v>0</v>
      </c>
      <c r="L250">
        <v>0</v>
      </c>
      <c r="M250">
        <v>0</v>
      </c>
      <c r="N250">
        <v>0</v>
      </c>
      <c r="O250">
        <v>1</v>
      </c>
      <c r="P250">
        <v>8.4659238068769991</v>
      </c>
      <c r="Q250">
        <v>103</v>
      </c>
      <c r="AC250" s="2">
        <v>260</v>
      </c>
      <c r="AD250">
        <v>8.2124409283108655</v>
      </c>
      <c r="AE250">
        <v>0</v>
      </c>
      <c r="AF250">
        <v>1</v>
      </c>
      <c r="AG250">
        <v>0</v>
      </c>
      <c r="AH250">
        <v>0</v>
      </c>
      <c r="AI250">
        <v>0</v>
      </c>
      <c r="AJ250">
        <v>0</v>
      </c>
      <c r="AK250">
        <v>0</v>
      </c>
      <c r="AL250">
        <v>0</v>
      </c>
      <c r="AM250">
        <v>0</v>
      </c>
      <c r="AN250">
        <v>0</v>
      </c>
      <c r="AO250">
        <v>0</v>
      </c>
      <c r="AP250">
        <v>0</v>
      </c>
      <c r="AQ250">
        <v>1</v>
      </c>
      <c r="AR250">
        <v>6.5734775530445821</v>
      </c>
      <c r="AS250">
        <v>103</v>
      </c>
      <c r="BE250" s="2">
        <v>260</v>
      </c>
      <c r="BF250">
        <v>8.2124409283108655</v>
      </c>
      <c r="BG250">
        <v>0</v>
      </c>
      <c r="BH250">
        <v>1</v>
      </c>
      <c r="BI250">
        <v>0</v>
      </c>
      <c r="BJ250">
        <v>0</v>
      </c>
      <c r="BK250">
        <v>0</v>
      </c>
      <c r="BL250">
        <v>0</v>
      </c>
      <c r="BM250">
        <v>0</v>
      </c>
      <c r="BN250">
        <v>0</v>
      </c>
      <c r="BO250">
        <v>0</v>
      </c>
      <c r="BP250">
        <v>0</v>
      </c>
      <c r="BQ250">
        <v>0</v>
      </c>
      <c r="BR250">
        <v>0</v>
      </c>
      <c r="BS250">
        <v>1</v>
      </c>
      <c r="BT250">
        <v>5.9207796633428638</v>
      </c>
      <c r="BU250">
        <v>103</v>
      </c>
      <c r="CG250" s="2">
        <v>260</v>
      </c>
      <c r="CH250">
        <v>8.2124409283108655</v>
      </c>
      <c r="CI250">
        <v>0</v>
      </c>
      <c r="CJ250">
        <v>1</v>
      </c>
      <c r="CK250">
        <v>0</v>
      </c>
      <c r="CL250">
        <v>0</v>
      </c>
      <c r="CM250">
        <v>0</v>
      </c>
      <c r="CN250">
        <v>0</v>
      </c>
      <c r="CO250">
        <v>0</v>
      </c>
      <c r="CP250">
        <v>0</v>
      </c>
      <c r="CQ250">
        <v>0</v>
      </c>
      <c r="CR250">
        <v>0</v>
      </c>
      <c r="CS250">
        <v>8.4659238068769991</v>
      </c>
      <c r="CT250">
        <v>6.5734775530445821</v>
      </c>
      <c r="CU250">
        <v>5.9207796633428638</v>
      </c>
      <c r="CV250">
        <v>103</v>
      </c>
    </row>
    <row r="251" spans="1:100" x14ac:dyDescent="0.2">
      <c r="A251" s="2">
        <v>261</v>
      </c>
      <c r="B251">
        <v>8.2190135333342802</v>
      </c>
      <c r="C251">
        <v>0</v>
      </c>
      <c r="D251">
        <v>1</v>
      </c>
      <c r="E251">
        <v>0</v>
      </c>
      <c r="F251">
        <v>0</v>
      </c>
      <c r="G251">
        <v>0</v>
      </c>
      <c r="H251">
        <v>0</v>
      </c>
      <c r="I251">
        <v>0</v>
      </c>
      <c r="J251">
        <v>0</v>
      </c>
      <c r="K251">
        <v>0</v>
      </c>
      <c r="L251">
        <v>0</v>
      </c>
      <c r="M251">
        <v>0</v>
      </c>
      <c r="N251">
        <v>0</v>
      </c>
      <c r="O251">
        <v>1</v>
      </c>
      <c r="P251">
        <v>8.4727223814957373</v>
      </c>
      <c r="Q251">
        <v>104</v>
      </c>
      <c r="AC251" s="2">
        <v>261</v>
      </c>
      <c r="AD251">
        <v>8.2190135333342802</v>
      </c>
      <c r="AE251">
        <v>0</v>
      </c>
      <c r="AF251">
        <v>1</v>
      </c>
      <c r="AG251">
        <v>0</v>
      </c>
      <c r="AH251">
        <v>0</v>
      </c>
      <c r="AI251">
        <v>0</v>
      </c>
      <c r="AJ251">
        <v>0</v>
      </c>
      <c r="AK251">
        <v>0</v>
      </c>
      <c r="AL251">
        <v>0</v>
      </c>
      <c r="AM251">
        <v>0</v>
      </c>
      <c r="AN251">
        <v>0</v>
      </c>
      <c r="AO251">
        <v>0</v>
      </c>
      <c r="AP251">
        <v>0</v>
      </c>
      <c r="AQ251">
        <v>1</v>
      </c>
      <c r="AR251">
        <v>6.5825902630795481</v>
      </c>
      <c r="AS251">
        <v>104</v>
      </c>
      <c r="BE251" s="2">
        <v>261</v>
      </c>
      <c r="BF251">
        <v>8.2190135333342802</v>
      </c>
      <c r="BG251">
        <v>0</v>
      </c>
      <c r="BH251">
        <v>1</v>
      </c>
      <c r="BI251">
        <v>0</v>
      </c>
      <c r="BJ251">
        <v>0</v>
      </c>
      <c r="BK251">
        <v>0</v>
      </c>
      <c r="BL251">
        <v>0</v>
      </c>
      <c r="BM251">
        <v>0</v>
      </c>
      <c r="BN251">
        <v>0</v>
      </c>
      <c r="BO251">
        <v>0</v>
      </c>
      <c r="BP251">
        <v>0</v>
      </c>
      <c r="BQ251">
        <v>0</v>
      </c>
      <c r="BR251">
        <v>0</v>
      </c>
      <c r="BS251">
        <v>1</v>
      </c>
      <c r="BT251">
        <v>5.9295636937177267</v>
      </c>
      <c r="BU251">
        <v>104</v>
      </c>
      <c r="CG251" s="2">
        <v>261</v>
      </c>
      <c r="CH251">
        <v>8.2190135333342802</v>
      </c>
      <c r="CI251">
        <v>0</v>
      </c>
      <c r="CJ251">
        <v>1</v>
      </c>
      <c r="CK251">
        <v>0</v>
      </c>
      <c r="CL251">
        <v>0</v>
      </c>
      <c r="CM251">
        <v>0</v>
      </c>
      <c r="CN251">
        <v>0</v>
      </c>
      <c r="CO251">
        <v>0</v>
      </c>
      <c r="CP251">
        <v>0</v>
      </c>
      <c r="CQ251">
        <v>0</v>
      </c>
      <c r="CR251">
        <v>0</v>
      </c>
      <c r="CS251">
        <v>8.4727223814957373</v>
      </c>
      <c r="CT251">
        <v>6.5825902630795481</v>
      </c>
      <c r="CU251">
        <v>5.9295636937177267</v>
      </c>
      <c r="CV251">
        <v>104</v>
      </c>
    </row>
    <row r="252" spans="1:100" x14ac:dyDescent="0.2">
      <c r="A252" s="2">
        <v>262</v>
      </c>
      <c r="B252">
        <v>8.2211372407417809</v>
      </c>
      <c r="C252">
        <v>0</v>
      </c>
      <c r="D252">
        <v>1</v>
      </c>
      <c r="E252">
        <v>0</v>
      </c>
      <c r="F252">
        <v>0</v>
      </c>
      <c r="G252">
        <v>0</v>
      </c>
      <c r="H252">
        <v>0</v>
      </c>
      <c r="I252">
        <v>0</v>
      </c>
      <c r="J252">
        <v>0</v>
      </c>
      <c r="K252">
        <v>0</v>
      </c>
      <c r="L252">
        <v>0</v>
      </c>
      <c r="M252">
        <v>0</v>
      </c>
      <c r="N252">
        <v>0</v>
      </c>
      <c r="O252">
        <v>1</v>
      </c>
      <c r="P252">
        <v>8.4802576079459389</v>
      </c>
      <c r="Q252">
        <v>105</v>
      </c>
      <c r="AC252" s="2">
        <v>262</v>
      </c>
      <c r="AD252">
        <v>8.2211372407417809</v>
      </c>
      <c r="AE252">
        <v>0</v>
      </c>
      <c r="AF252">
        <v>1</v>
      </c>
      <c r="AG252">
        <v>0</v>
      </c>
      <c r="AH252">
        <v>0</v>
      </c>
      <c r="AI252">
        <v>0</v>
      </c>
      <c r="AJ252">
        <v>0</v>
      </c>
      <c r="AK252">
        <v>0</v>
      </c>
      <c r="AL252">
        <v>0</v>
      </c>
      <c r="AM252">
        <v>0</v>
      </c>
      <c r="AN252">
        <v>0</v>
      </c>
      <c r="AO252">
        <v>0</v>
      </c>
      <c r="AP252">
        <v>0</v>
      </c>
      <c r="AQ252">
        <v>1</v>
      </c>
      <c r="AR252">
        <v>6.5916953445322379</v>
      </c>
      <c r="AS252">
        <v>105</v>
      </c>
      <c r="BE252" s="2">
        <v>262</v>
      </c>
      <c r="BF252">
        <v>8.2211372407417809</v>
      </c>
      <c r="BG252">
        <v>0</v>
      </c>
      <c r="BH252">
        <v>1</v>
      </c>
      <c r="BI252">
        <v>0</v>
      </c>
      <c r="BJ252">
        <v>0</v>
      </c>
      <c r="BK252">
        <v>0</v>
      </c>
      <c r="BL252">
        <v>0</v>
      </c>
      <c r="BM252">
        <v>0</v>
      </c>
      <c r="BN252">
        <v>0</v>
      </c>
      <c r="BO252">
        <v>0</v>
      </c>
      <c r="BP252">
        <v>0</v>
      </c>
      <c r="BQ252">
        <v>0</v>
      </c>
      <c r="BR252">
        <v>0</v>
      </c>
      <c r="BS252">
        <v>1</v>
      </c>
      <c r="BT252">
        <v>5.9383579299458162</v>
      </c>
      <c r="BU252">
        <v>105</v>
      </c>
      <c r="CG252" s="2">
        <v>262</v>
      </c>
      <c r="CH252">
        <v>8.2211372407417809</v>
      </c>
      <c r="CI252">
        <v>0</v>
      </c>
      <c r="CJ252">
        <v>1</v>
      </c>
      <c r="CK252">
        <v>0</v>
      </c>
      <c r="CL252">
        <v>0</v>
      </c>
      <c r="CM252">
        <v>0</v>
      </c>
      <c r="CN252">
        <v>0</v>
      </c>
      <c r="CO252">
        <v>0</v>
      </c>
      <c r="CP252">
        <v>0</v>
      </c>
      <c r="CQ252">
        <v>0</v>
      </c>
      <c r="CR252">
        <v>0</v>
      </c>
      <c r="CS252">
        <v>8.4802576079459389</v>
      </c>
      <c r="CT252">
        <v>6.5916953445322379</v>
      </c>
      <c r="CU252">
        <v>5.9383579299458162</v>
      </c>
      <c r="CV252">
        <v>105</v>
      </c>
    </row>
    <row r="253" spans="1:100" x14ac:dyDescent="0.2">
      <c r="A253" s="2">
        <v>263</v>
      </c>
      <c r="B253">
        <v>8.1955310517800601</v>
      </c>
      <c r="C253">
        <v>0</v>
      </c>
      <c r="D253">
        <v>1</v>
      </c>
      <c r="E253">
        <v>0</v>
      </c>
      <c r="F253">
        <v>0</v>
      </c>
      <c r="G253">
        <v>0</v>
      </c>
      <c r="H253">
        <v>0</v>
      </c>
      <c r="I253">
        <v>0</v>
      </c>
      <c r="J253">
        <v>0</v>
      </c>
      <c r="K253">
        <v>0</v>
      </c>
      <c r="L253">
        <v>0</v>
      </c>
      <c r="M253">
        <v>0</v>
      </c>
      <c r="N253">
        <v>0</v>
      </c>
      <c r="O253">
        <v>0</v>
      </c>
      <c r="P253">
        <v>8.4883076020074419</v>
      </c>
      <c r="Q253">
        <v>106</v>
      </c>
      <c r="AC253" s="2">
        <v>263</v>
      </c>
      <c r="AD253">
        <v>8.1955310517800601</v>
      </c>
      <c r="AE253">
        <v>0</v>
      </c>
      <c r="AF253">
        <v>1</v>
      </c>
      <c r="AG253">
        <v>0</v>
      </c>
      <c r="AH253">
        <v>0</v>
      </c>
      <c r="AI253">
        <v>0</v>
      </c>
      <c r="AJ253">
        <v>0</v>
      </c>
      <c r="AK253">
        <v>0</v>
      </c>
      <c r="AL253">
        <v>0</v>
      </c>
      <c r="AM253">
        <v>0</v>
      </c>
      <c r="AN253">
        <v>0</v>
      </c>
      <c r="AO253">
        <v>0</v>
      </c>
      <c r="AP253">
        <v>0</v>
      </c>
      <c r="AQ253">
        <v>0</v>
      </c>
      <c r="AR253">
        <v>6.6008005442915438</v>
      </c>
      <c r="AS253">
        <v>106</v>
      </c>
      <c r="BE253" s="2">
        <v>263</v>
      </c>
      <c r="BF253">
        <v>8.1955310517800601</v>
      </c>
      <c r="BG253">
        <v>0</v>
      </c>
      <c r="BH253">
        <v>1</v>
      </c>
      <c r="BI253">
        <v>0</v>
      </c>
      <c r="BJ253">
        <v>0</v>
      </c>
      <c r="BK253">
        <v>0</v>
      </c>
      <c r="BL253">
        <v>0</v>
      </c>
      <c r="BM253">
        <v>0</v>
      </c>
      <c r="BN253">
        <v>0</v>
      </c>
      <c r="BO253">
        <v>0</v>
      </c>
      <c r="BP253">
        <v>0</v>
      </c>
      <c r="BQ253">
        <v>0</v>
      </c>
      <c r="BR253">
        <v>0</v>
      </c>
      <c r="BS253">
        <v>0</v>
      </c>
      <c r="BT253">
        <v>5.9471622943707256</v>
      </c>
      <c r="BU253">
        <v>106</v>
      </c>
      <c r="CG253" s="2">
        <v>263</v>
      </c>
      <c r="CH253">
        <v>8.1955310517800601</v>
      </c>
      <c r="CI253">
        <v>0</v>
      </c>
      <c r="CJ253">
        <v>1</v>
      </c>
      <c r="CK253">
        <v>0</v>
      </c>
      <c r="CL253">
        <v>0</v>
      </c>
      <c r="CM253">
        <v>0</v>
      </c>
      <c r="CN253">
        <v>0</v>
      </c>
      <c r="CO253">
        <v>0</v>
      </c>
      <c r="CP253">
        <v>0</v>
      </c>
      <c r="CQ253">
        <v>0</v>
      </c>
      <c r="CR253">
        <v>0</v>
      </c>
      <c r="CS253">
        <v>8.4883076020074419</v>
      </c>
      <c r="CT253">
        <v>6.6008005442915438</v>
      </c>
      <c r="CU253">
        <v>5.9471622943707256</v>
      </c>
      <c r="CV253">
        <v>106</v>
      </c>
    </row>
    <row r="254" spans="1:100" x14ac:dyDescent="0.2">
      <c r="A254" s="2">
        <v>264</v>
      </c>
      <c r="B254">
        <v>8.2694265543316305</v>
      </c>
      <c r="C254">
        <v>0</v>
      </c>
      <c r="D254">
        <v>1</v>
      </c>
      <c r="E254">
        <v>0</v>
      </c>
      <c r="F254">
        <v>0</v>
      </c>
      <c r="G254">
        <v>0</v>
      </c>
      <c r="H254">
        <v>0</v>
      </c>
      <c r="I254">
        <v>0</v>
      </c>
      <c r="J254">
        <v>0</v>
      </c>
      <c r="K254">
        <v>0</v>
      </c>
      <c r="L254">
        <v>0</v>
      </c>
      <c r="M254">
        <v>0</v>
      </c>
      <c r="N254">
        <v>0</v>
      </c>
      <c r="O254">
        <v>0</v>
      </c>
      <c r="P254">
        <v>8.4967175403802777</v>
      </c>
      <c r="Q254">
        <v>107</v>
      </c>
      <c r="AC254" s="2">
        <v>264</v>
      </c>
      <c r="AD254">
        <v>8.2694265543316305</v>
      </c>
      <c r="AE254">
        <v>0</v>
      </c>
      <c r="AF254">
        <v>1</v>
      </c>
      <c r="AG254">
        <v>0</v>
      </c>
      <c r="AH254">
        <v>0</v>
      </c>
      <c r="AI254">
        <v>0</v>
      </c>
      <c r="AJ254">
        <v>0</v>
      </c>
      <c r="AK254">
        <v>0</v>
      </c>
      <c r="AL254">
        <v>0</v>
      </c>
      <c r="AM254">
        <v>0</v>
      </c>
      <c r="AN254">
        <v>0</v>
      </c>
      <c r="AO254">
        <v>0</v>
      </c>
      <c r="AP254">
        <v>0</v>
      </c>
      <c r="AQ254">
        <v>0</v>
      </c>
      <c r="AR254">
        <v>6.6099096686074974</v>
      </c>
      <c r="AS254">
        <v>107</v>
      </c>
      <c r="BE254" s="2">
        <v>264</v>
      </c>
      <c r="BF254">
        <v>8.2694265543316305</v>
      </c>
      <c r="BG254">
        <v>0</v>
      </c>
      <c r="BH254">
        <v>1</v>
      </c>
      <c r="BI254">
        <v>0</v>
      </c>
      <c r="BJ254">
        <v>0</v>
      </c>
      <c r="BK254">
        <v>0</v>
      </c>
      <c r="BL254">
        <v>0</v>
      </c>
      <c r="BM254">
        <v>0</v>
      </c>
      <c r="BN254">
        <v>0</v>
      </c>
      <c r="BO254">
        <v>0</v>
      </c>
      <c r="BP254">
        <v>0</v>
      </c>
      <c r="BQ254">
        <v>0</v>
      </c>
      <c r="BR254">
        <v>0</v>
      </c>
      <c r="BS254">
        <v>0</v>
      </c>
      <c r="BT254">
        <v>5.9559767097233403</v>
      </c>
      <c r="BU254">
        <v>107</v>
      </c>
      <c r="CG254" s="2">
        <v>264</v>
      </c>
      <c r="CH254">
        <v>8.2694265543316305</v>
      </c>
      <c r="CI254">
        <v>0</v>
      </c>
      <c r="CJ254">
        <v>1</v>
      </c>
      <c r="CK254">
        <v>0</v>
      </c>
      <c r="CL254">
        <v>0</v>
      </c>
      <c r="CM254">
        <v>0</v>
      </c>
      <c r="CN254">
        <v>0</v>
      </c>
      <c r="CO254">
        <v>0</v>
      </c>
      <c r="CP254">
        <v>0</v>
      </c>
      <c r="CQ254">
        <v>0</v>
      </c>
      <c r="CR254">
        <v>0</v>
      </c>
      <c r="CS254">
        <v>8.4967175403802777</v>
      </c>
      <c r="CT254">
        <v>6.6099096686074974</v>
      </c>
      <c r="CU254">
        <v>5.9559767097233403</v>
      </c>
      <c r="CV254">
        <v>107</v>
      </c>
    </row>
    <row r="255" spans="1:100" x14ac:dyDescent="0.2">
      <c r="A255" s="2">
        <v>265</v>
      </c>
      <c r="B255">
        <v>8.3184433464642957</v>
      </c>
      <c r="C255">
        <v>0</v>
      </c>
      <c r="D255">
        <v>1</v>
      </c>
      <c r="E255">
        <v>0</v>
      </c>
      <c r="F255">
        <v>0</v>
      </c>
      <c r="G255">
        <v>0</v>
      </c>
      <c r="H255">
        <v>0</v>
      </c>
      <c r="I255">
        <v>0</v>
      </c>
      <c r="J255">
        <v>0</v>
      </c>
      <c r="K255">
        <v>0</v>
      </c>
      <c r="L255">
        <v>0</v>
      </c>
      <c r="M255">
        <v>0</v>
      </c>
      <c r="N255">
        <v>0</v>
      </c>
      <c r="O255">
        <v>0</v>
      </c>
      <c r="P255">
        <v>8.5053795808333348</v>
      </c>
      <c r="Q255">
        <v>108</v>
      </c>
      <c r="AC255" s="2">
        <v>265</v>
      </c>
      <c r="AD255">
        <v>8.3184433464642957</v>
      </c>
      <c r="AE255">
        <v>0</v>
      </c>
      <c r="AF255">
        <v>1</v>
      </c>
      <c r="AG255">
        <v>0</v>
      </c>
      <c r="AH255">
        <v>0</v>
      </c>
      <c r="AI255">
        <v>0</v>
      </c>
      <c r="AJ255">
        <v>0</v>
      </c>
      <c r="AK255">
        <v>0</v>
      </c>
      <c r="AL255">
        <v>0</v>
      </c>
      <c r="AM255">
        <v>0</v>
      </c>
      <c r="AN255">
        <v>0</v>
      </c>
      <c r="AO255">
        <v>0</v>
      </c>
      <c r="AP255">
        <v>0</v>
      </c>
      <c r="AQ255">
        <v>0</v>
      </c>
      <c r="AR255">
        <v>6.6190245715180991</v>
      </c>
      <c r="AS255">
        <v>108</v>
      </c>
      <c r="BE255" s="2">
        <v>265</v>
      </c>
      <c r="BF255">
        <v>8.3184433464642957</v>
      </c>
      <c r="BG255">
        <v>0</v>
      </c>
      <c r="BH255">
        <v>1</v>
      </c>
      <c r="BI255">
        <v>0</v>
      </c>
      <c r="BJ255">
        <v>0</v>
      </c>
      <c r="BK255">
        <v>0</v>
      </c>
      <c r="BL255">
        <v>0</v>
      </c>
      <c r="BM255">
        <v>0</v>
      </c>
      <c r="BN255">
        <v>0</v>
      </c>
      <c r="BO255">
        <v>0</v>
      </c>
      <c r="BP255">
        <v>0</v>
      </c>
      <c r="BQ255">
        <v>0</v>
      </c>
      <c r="BR255">
        <v>0</v>
      </c>
      <c r="BS255">
        <v>0</v>
      </c>
      <c r="BT255">
        <v>5.9648010991235365</v>
      </c>
      <c r="BU255">
        <v>108</v>
      </c>
      <c r="CG255" s="2">
        <v>265</v>
      </c>
      <c r="CH255">
        <v>8.3184433464642957</v>
      </c>
      <c r="CI255">
        <v>0</v>
      </c>
      <c r="CJ255">
        <v>1</v>
      </c>
      <c r="CK255">
        <v>0</v>
      </c>
      <c r="CL255">
        <v>0</v>
      </c>
      <c r="CM255">
        <v>0</v>
      </c>
      <c r="CN255">
        <v>0</v>
      </c>
      <c r="CO255">
        <v>0</v>
      </c>
      <c r="CP255">
        <v>0</v>
      </c>
      <c r="CQ255">
        <v>0</v>
      </c>
      <c r="CR255">
        <v>0</v>
      </c>
      <c r="CS255">
        <v>8.5053795808333348</v>
      </c>
      <c r="CT255">
        <v>6.6190245715180991</v>
      </c>
      <c r="CU255">
        <v>5.9648010991235365</v>
      </c>
      <c r="CV255">
        <v>108</v>
      </c>
    </row>
    <row r="256" spans="1:100" x14ac:dyDescent="0.2">
      <c r="A256" s="2">
        <v>266</v>
      </c>
      <c r="B256">
        <v>8.2049456861294559</v>
      </c>
      <c r="C256">
        <v>0</v>
      </c>
      <c r="D256">
        <v>1</v>
      </c>
      <c r="E256">
        <v>0</v>
      </c>
      <c r="F256">
        <v>0</v>
      </c>
      <c r="G256">
        <v>0</v>
      </c>
      <c r="H256">
        <v>0</v>
      </c>
      <c r="I256">
        <v>0</v>
      </c>
      <c r="J256">
        <v>0</v>
      </c>
      <c r="K256">
        <v>0</v>
      </c>
      <c r="L256">
        <v>0</v>
      </c>
      <c r="M256">
        <v>0</v>
      </c>
      <c r="N256">
        <v>0</v>
      </c>
      <c r="O256">
        <v>0</v>
      </c>
      <c r="P256">
        <v>8.5142186942468943</v>
      </c>
      <c r="Q256">
        <v>109</v>
      </c>
      <c r="AC256" s="2">
        <v>266</v>
      </c>
      <c r="AD256">
        <v>8.2049456861294559</v>
      </c>
      <c r="AE256">
        <v>0</v>
      </c>
      <c r="AF256">
        <v>1</v>
      </c>
      <c r="AG256">
        <v>0</v>
      </c>
      <c r="AH256">
        <v>0</v>
      </c>
      <c r="AI256">
        <v>0</v>
      </c>
      <c r="AJ256">
        <v>0</v>
      </c>
      <c r="AK256">
        <v>0</v>
      </c>
      <c r="AL256">
        <v>0</v>
      </c>
      <c r="AM256">
        <v>0</v>
      </c>
      <c r="AN256">
        <v>0</v>
      </c>
      <c r="AO256">
        <v>0</v>
      </c>
      <c r="AP256">
        <v>0</v>
      </c>
      <c r="AQ256">
        <v>0</v>
      </c>
      <c r="AR256">
        <v>6.6281461399994424</v>
      </c>
      <c r="AS256">
        <v>109</v>
      </c>
      <c r="BE256" s="2">
        <v>266</v>
      </c>
      <c r="BF256">
        <v>8.2049456861294559</v>
      </c>
      <c r="BG256">
        <v>0</v>
      </c>
      <c r="BH256">
        <v>1</v>
      </c>
      <c r="BI256">
        <v>0</v>
      </c>
      <c r="BJ256">
        <v>0</v>
      </c>
      <c r="BK256">
        <v>0</v>
      </c>
      <c r="BL256">
        <v>0</v>
      </c>
      <c r="BM256">
        <v>0</v>
      </c>
      <c r="BN256">
        <v>0</v>
      </c>
      <c r="BO256">
        <v>0</v>
      </c>
      <c r="BP256">
        <v>0</v>
      </c>
      <c r="BQ256">
        <v>0</v>
      </c>
      <c r="BR256">
        <v>0</v>
      </c>
      <c r="BS256">
        <v>0</v>
      </c>
      <c r="BT256">
        <v>5.9736353860818134</v>
      </c>
      <c r="BU256">
        <v>109</v>
      </c>
      <c r="CG256" s="2">
        <v>266</v>
      </c>
      <c r="CH256">
        <v>8.2049456861294559</v>
      </c>
      <c r="CI256">
        <v>0</v>
      </c>
      <c r="CJ256">
        <v>1</v>
      </c>
      <c r="CK256">
        <v>0</v>
      </c>
      <c r="CL256">
        <v>0</v>
      </c>
      <c r="CM256">
        <v>0</v>
      </c>
      <c r="CN256">
        <v>0</v>
      </c>
      <c r="CO256">
        <v>0</v>
      </c>
      <c r="CP256">
        <v>0</v>
      </c>
      <c r="CQ256">
        <v>0</v>
      </c>
      <c r="CR256">
        <v>0</v>
      </c>
      <c r="CS256">
        <v>8.5142186942468943</v>
      </c>
      <c r="CT256">
        <v>6.6281461399994424</v>
      </c>
      <c r="CU256">
        <v>5.9736353860818134</v>
      </c>
      <c r="CV256">
        <v>109</v>
      </c>
    </row>
    <row r="257" spans="1:100" x14ac:dyDescent="0.2">
      <c r="A257" s="2">
        <v>267</v>
      </c>
      <c r="B257">
        <v>8.1332066055197441</v>
      </c>
      <c r="C257">
        <v>0</v>
      </c>
      <c r="D257">
        <v>1</v>
      </c>
      <c r="E257">
        <v>0</v>
      </c>
      <c r="F257">
        <v>0</v>
      </c>
      <c r="G257">
        <v>0</v>
      </c>
      <c r="H257">
        <v>0</v>
      </c>
      <c r="I257">
        <v>0</v>
      </c>
      <c r="J257">
        <v>0</v>
      </c>
      <c r="K257">
        <v>0</v>
      </c>
      <c r="L257">
        <v>0</v>
      </c>
      <c r="M257">
        <v>0</v>
      </c>
      <c r="N257">
        <v>0</v>
      </c>
      <c r="O257">
        <v>0</v>
      </c>
      <c r="P257">
        <v>8.5231827207150435</v>
      </c>
      <c r="Q257">
        <v>110</v>
      </c>
      <c r="AC257" s="2">
        <v>267</v>
      </c>
      <c r="AD257">
        <v>8.1332066055197441</v>
      </c>
      <c r="AE257">
        <v>0</v>
      </c>
      <c r="AF257">
        <v>1</v>
      </c>
      <c r="AG257">
        <v>0</v>
      </c>
      <c r="AH257">
        <v>0</v>
      </c>
      <c r="AI257">
        <v>0</v>
      </c>
      <c r="AJ257">
        <v>0</v>
      </c>
      <c r="AK257">
        <v>0</v>
      </c>
      <c r="AL257">
        <v>0</v>
      </c>
      <c r="AM257">
        <v>0</v>
      </c>
      <c r="AN257">
        <v>0</v>
      </c>
      <c r="AO257">
        <v>0</v>
      </c>
      <c r="AP257">
        <v>0</v>
      </c>
      <c r="AQ257">
        <v>0</v>
      </c>
      <c r="AR257">
        <v>6.637274782074579</v>
      </c>
      <c r="AS257">
        <v>110</v>
      </c>
      <c r="BE257" s="2">
        <v>267</v>
      </c>
      <c r="BF257">
        <v>8.1332066055197441</v>
      </c>
      <c r="BG257">
        <v>0</v>
      </c>
      <c r="BH257">
        <v>1</v>
      </c>
      <c r="BI257">
        <v>0</v>
      </c>
      <c r="BJ257">
        <v>0</v>
      </c>
      <c r="BK257">
        <v>0</v>
      </c>
      <c r="BL257">
        <v>0</v>
      </c>
      <c r="BM257">
        <v>0</v>
      </c>
      <c r="BN257">
        <v>0</v>
      </c>
      <c r="BO257">
        <v>0</v>
      </c>
      <c r="BP257">
        <v>0</v>
      </c>
      <c r="BQ257">
        <v>0</v>
      </c>
      <c r="BR257">
        <v>0</v>
      </c>
      <c r="BS257">
        <v>0</v>
      </c>
      <c r="BT257">
        <v>5.9824794945008319</v>
      </c>
      <c r="BU257">
        <v>110</v>
      </c>
      <c r="CG257" s="2">
        <v>267</v>
      </c>
      <c r="CH257">
        <v>8.1332066055197441</v>
      </c>
      <c r="CI257">
        <v>0</v>
      </c>
      <c r="CJ257">
        <v>1</v>
      </c>
      <c r="CK257">
        <v>0</v>
      </c>
      <c r="CL257">
        <v>0</v>
      </c>
      <c r="CM257">
        <v>0</v>
      </c>
      <c r="CN257">
        <v>0</v>
      </c>
      <c r="CO257">
        <v>0</v>
      </c>
      <c r="CP257">
        <v>0</v>
      </c>
      <c r="CQ257">
        <v>0</v>
      </c>
      <c r="CR257">
        <v>0</v>
      </c>
      <c r="CS257">
        <v>8.5231827207150435</v>
      </c>
      <c r="CT257">
        <v>6.637274782074579</v>
      </c>
      <c r="CU257">
        <v>5.9824794945008319</v>
      </c>
      <c r="CV257">
        <v>110</v>
      </c>
    </row>
    <row r="258" spans="1:100" x14ac:dyDescent="0.2">
      <c r="A258" s="2">
        <v>268</v>
      </c>
      <c r="B258">
        <v>8.0422519485191213</v>
      </c>
      <c r="C258">
        <v>0</v>
      </c>
      <c r="D258">
        <v>1</v>
      </c>
      <c r="E258">
        <v>0</v>
      </c>
      <c r="F258">
        <v>0</v>
      </c>
      <c r="G258">
        <v>0</v>
      </c>
      <c r="H258">
        <v>0</v>
      </c>
      <c r="I258">
        <v>0</v>
      </c>
      <c r="J258">
        <v>0</v>
      </c>
      <c r="K258">
        <v>0</v>
      </c>
      <c r="L258">
        <v>0</v>
      </c>
      <c r="M258">
        <v>0</v>
      </c>
      <c r="N258">
        <v>0</v>
      </c>
      <c r="O258">
        <v>0</v>
      </c>
      <c r="P258">
        <v>8.268195922369987</v>
      </c>
      <c r="Q258">
        <v>111</v>
      </c>
      <c r="AC258" s="2">
        <v>268</v>
      </c>
      <c r="AD258">
        <v>8.0422519485191213</v>
      </c>
      <c r="AE258">
        <v>0</v>
      </c>
      <c r="AF258">
        <v>1</v>
      </c>
      <c r="AG258">
        <v>0</v>
      </c>
      <c r="AH258">
        <v>0</v>
      </c>
      <c r="AI258">
        <v>0</v>
      </c>
      <c r="AJ258">
        <v>0</v>
      </c>
      <c r="AK258">
        <v>0</v>
      </c>
      <c r="AL258">
        <v>0</v>
      </c>
      <c r="AM258">
        <v>0</v>
      </c>
      <c r="AN258">
        <v>0</v>
      </c>
      <c r="AO258">
        <v>0</v>
      </c>
      <c r="AP258">
        <v>0</v>
      </c>
      <c r="AQ258">
        <v>0</v>
      </c>
      <c r="AR258">
        <v>6.3736584045480287</v>
      </c>
      <c r="AS258">
        <v>111</v>
      </c>
      <c r="BE258" s="2">
        <v>268</v>
      </c>
      <c r="BF258">
        <v>8.0422519485191213</v>
      </c>
      <c r="BG258">
        <v>0</v>
      </c>
      <c r="BH258">
        <v>1</v>
      </c>
      <c r="BI258">
        <v>0</v>
      </c>
      <c r="BJ258">
        <v>0</v>
      </c>
      <c r="BK258">
        <v>0</v>
      </c>
      <c r="BL258">
        <v>0</v>
      </c>
      <c r="BM258">
        <v>0</v>
      </c>
      <c r="BN258">
        <v>0</v>
      </c>
      <c r="BO258">
        <v>0</v>
      </c>
      <c r="BP258">
        <v>0</v>
      </c>
      <c r="BQ258">
        <v>0</v>
      </c>
      <c r="BR258">
        <v>0</v>
      </c>
      <c r="BS258">
        <v>0</v>
      </c>
      <c r="BT258">
        <v>5.7091199214403083</v>
      </c>
      <c r="BU258">
        <v>111</v>
      </c>
      <c r="CG258" s="2">
        <v>268</v>
      </c>
      <c r="CH258">
        <v>8.0422519485191213</v>
      </c>
      <c r="CI258">
        <v>0</v>
      </c>
      <c r="CJ258">
        <v>1</v>
      </c>
      <c r="CK258">
        <v>0</v>
      </c>
      <c r="CL258">
        <v>0</v>
      </c>
      <c r="CM258">
        <v>0</v>
      </c>
      <c r="CN258">
        <v>0</v>
      </c>
      <c r="CO258">
        <v>0</v>
      </c>
      <c r="CP258">
        <v>0</v>
      </c>
      <c r="CQ258">
        <v>0</v>
      </c>
      <c r="CR258">
        <v>0</v>
      </c>
      <c r="CS258">
        <v>8.268195922369987</v>
      </c>
      <c r="CT258">
        <v>6.3736584045480287</v>
      </c>
      <c r="CU258">
        <v>5.7091199214403083</v>
      </c>
      <c r="CV258">
        <v>111</v>
      </c>
    </row>
    <row r="259" spans="1:100" x14ac:dyDescent="0.2">
      <c r="A259" s="2">
        <v>269</v>
      </c>
      <c r="B259">
        <v>8.0912895582331608</v>
      </c>
      <c r="C259">
        <v>0</v>
      </c>
      <c r="D259">
        <v>1</v>
      </c>
      <c r="E259">
        <v>0</v>
      </c>
      <c r="F259">
        <v>0</v>
      </c>
      <c r="G259">
        <v>0</v>
      </c>
      <c r="H259">
        <v>0</v>
      </c>
      <c r="I259">
        <v>0</v>
      </c>
      <c r="J259">
        <v>0</v>
      </c>
      <c r="K259">
        <v>0</v>
      </c>
      <c r="L259">
        <v>0</v>
      </c>
      <c r="M259">
        <v>0</v>
      </c>
      <c r="N259">
        <v>0</v>
      </c>
      <c r="O259">
        <v>0</v>
      </c>
      <c r="P259">
        <v>8.0190513908060641</v>
      </c>
      <c r="Q259">
        <v>112</v>
      </c>
      <c r="AC259" s="2">
        <v>269</v>
      </c>
      <c r="AD259">
        <v>8.0912895582331608</v>
      </c>
      <c r="AE259">
        <v>0</v>
      </c>
      <c r="AF259">
        <v>1</v>
      </c>
      <c r="AG259">
        <v>0</v>
      </c>
      <c r="AH259">
        <v>0</v>
      </c>
      <c r="AI259">
        <v>0</v>
      </c>
      <c r="AJ259">
        <v>0</v>
      </c>
      <c r="AK259">
        <v>0</v>
      </c>
      <c r="AL259">
        <v>0</v>
      </c>
      <c r="AM259">
        <v>0</v>
      </c>
      <c r="AN259">
        <v>0</v>
      </c>
      <c r="AO259">
        <v>0</v>
      </c>
      <c r="AP259">
        <v>0</v>
      </c>
      <c r="AQ259">
        <v>0</v>
      </c>
      <c r="AR259">
        <v>6.2136565285470375</v>
      </c>
      <c r="AS259">
        <v>112</v>
      </c>
      <c r="BE259" s="2">
        <v>269</v>
      </c>
      <c r="BF259">
        <v>8.0912895582331608</v>
      </c>
      <c r="BG259">
        <v>0</v>
      </c>
      <c r="BH259">
        <v>1</v>
      </c>
      <c r="BI259">
        <v>0</v>
      </c>
      <c r="BJ259">
        <v>0</v>
      </c>
      <c r="BK259">
        <v>0</v>
      </c>
      <c r="BL259">
        <v>0</v>
      </c>
      <c r="BM259">
        <v>0</v>
      </c>
      <c r="BN259">
        <v>0</v>
      </c>
      <c r="BO259">
        <v>0</v>
      </c>
      <c r="BP259">
        <v>0</v>
      </c>
      <c r="BQ259">
        <v>0</v>
      </c>
      <c r="BR259">
        <v>0</v>
      </c>
      <c r="BS259">
        <v>0</v>
      </c>
      <c r="BT259">
        <v>5.568482742480505</v>
      </c>
      <c r="BU259">
        <v>112</v>
      </c>
      <c r="CG259" s="2">
        <v>269</v>
      </c>
      <c r="CH259">
        <v>8.0912895582331608</v>
      </c>
      <c r="CI259">
        <v>0</v>
      </c>
      <c r="CJ259">
        <v>1</v>
      </c>
      <c r="CK259">
        <v>0</v>
      </c>
      <c r="CL259">
        <v>0</v>
      </c>
      <c r="CM259">
        <v>0</v>
      </c>
      <c r="CN259">
        <v>0</v>
      </c>
      <c r="CO259">
        <v>0</v>
      </c>
      <c r="CP259">
        <v>0</v>
      </c>
      <c r="CQ259">
        <v>0</v>
      </c>
      <c r="CR259">
        <v>0</v>
      </c>
      <c r="CS259">
        <v>8.0190513908060641</v>
      </c>
      <c r="CT259">
        <v>6.2136565285470375</v>
      </c>
      <c r="CU259">
        <v>5.568482742480505</v>
      </c>
      <c r="CV259">
        <v>112</v>
      </c>
    </row>
    <row r="260" spans="1:100" x14ac:dyDescent="0.2">
      <c r="A260" s="2">
        <v>270</v>
      </c>
      <c r="B260">
        <v>7.9932662928921809</v>
      </c>
      <c r="C260">
        <v>0</v>
      </c>
      <c r="D260">
        <v>1</v>
      </c>
      <c r="E260">
        <v>0</v>
      </c>
      <c r="F260">
        <v>0</v>
      </c>
      <c r="G260">
        <v>0</v>
      </c>
      <c r="H260">
        <v>0</v>
      </c>
      <c r="I260">
        <v>0</v>
      </c>
      <c r="J260">
        <v>0</v>
      </c>
      <c r="K260">
        <v>0</v>
      </c>
      <c r="L260">
        <v>0</v>
      </c>
      <c r="M260">
        <v>0</v>
      </c>
      <c r="N260">
        <v>0</v>
      </c>
      <c r="O260">
        <v>0</v>
      </c>
      <c r="P260">
        <v>7.8388376026406892</v>
      </c>
      <c r="Q260">
        <v>113</v>
      </c>
      <c r="AC260" s="2">
        <v>270</v>
      </c>
      <c r="AD260">
        <v>7.9932662928921809</v>
      </c>
      <c r="AE260">
        <v>0</v>
      </c>
      <c r="AF260">
        <v>1</v>
      </c>
      <c r="AG260">
        <v>0</v>
      </c>
      <c r="AH260">
        <v>0</v>
      </c>
      <c r="AI260">
        <v>0</v>
      </c>
      <c r="AJ260">
        <v>0</v>
      </c>
      <c r="AK260">
        <v>0</v>
      </c>
      <c r="AL260">
        <v>0</v>
      </c>
      <c r="AM260">
        <v>0</v>
      </c>
      <c r="AN260">
        <v>0</v>
      </c>
      <c r="AO260">
        <v>0</v>
      </c>
      <c r="AP260">
        <v>0</v>
      </c>
      <c r="AQ260">
        <v>0</v>
      </c>
      <c r="AR260">
        <v>6.1267335883040586</v>
      </c>
      <c r="AS260">
        <v>113</v>
      </c>
      <c r="BE260" s="2">
        <v>270</v>
      </c>
      <c r="BF260">
        <v>7.9932662928921809</v>
      </c>
      <c r="BG260">
        <v>0</v>
      </c>
      <c r="BH260">
        <v>1</v>
      </c>
      <c r="BI260">
        <v>0</v>
      </c>
      <c r="BJ260">
        <v>0</v>
      </c>
      <c r="BK260">
        <v>0</v>
      </c>
      <c r="BL260">
        <v>0</v>
      </c>
      <c r="BM260">
        <v>0</v>
      </c>
      <c r="BN260">
        <v>0</v>
      </c>
      <c r="BO260">
        <v>0</v>
      </c>
      <c r="BP260">
        <v>0</v>
      </c>
      <c r="BQ260">
        <v>0</v>
      </c>
      <c r="BR260">
        <v>0</v>
      </c>
      <c r="BS260">
        <v>0</v>
      </c>
      <c r="BT260">
        <v>5.5767737994215256</v>
      </c>
      <c r="BU260">
        <v>113</v>
      </c>
      <c r="CG260" s="2">
        <v>270</v>
      </c>
      <c r="CH260">
        <v>7.9932662928921809</v>
      </c>
      <c r="CI260">
        <v>0</v>
      </c>
      <c r="CJ260">
        <v>1</v>
      </c>
      <c r="CK260">
        <v>0</v>
      </c>
      <c r="CL260">
        <v>0</v>
      </c>
      <c r="CM260">
        <v>0</v>
      </c>
      <c r="CN260">
        <v>0</v>
      </c>
      <c r="CO260">
        <v>0</v>
      </c>
      <c r="CP260">
        <v>0</v>
      </c>
      <c r="CQ260">
        <v>0</v>
      </c>
      <c r="CR260">
        <v>0</v>
      </c>
      <c r="CS260">
        <v>7.8388376026406892</v>
      </c>
      <c r="CT260">
        <v>6.1267335883040586</v>
      </c>
      <c r="CU260">
        <v>5.5767737994215256</v>
      </c>
      <c r="CV260">
        <v>113</v>
      </c>
    </row>
    <row r="261" spans="1:100" x14ac:dyDescent="0.2">
      <c r="A261" s="2">
        <v>271</v>
      </c>
      <c r="B261">
        <v>8.0164153509742935</v>
      </c>
      <c r="C261">
        <v>0</v>
      </c>
      <c r="D261">
        <v>1</v>
      </c>
      <c r="E261">
        <v>0</v>
      </c>
      <c r="F261">
        <v>0</v>
      </c>
      <c r="G261">
        <v>0</v>
      </c>
      <c r="H261">
        <v>0</v>
      </c>
      <c r="I261">
        <v>0</v>
      </c>
      <c r="J261">
        <v>0</v>
      </c>
      <c r="K261">
        <v>0</v>
      </c>
      <c r="L261">
        <v>0</v>
      </c>
      <c r="M261">
        <v>0</v>
      </c>
      <c r="N261">
        <v>0</v>
      </c>
      <c r="O261">
        <v>0</v>
      </c>
      <c r="P261">
        <v>7.6549203893711288</v>
      </c>
      <c r="Q261">
        <v>114</v>
      </c>
      <c r="AC261" s="2">
        <v>271</v>
      </c>
      <c r="AD261">
        <v>8.0164153509742935</v>
      </c>
      <c r="AE261">
        <v>0</v>
      </c>
      <c r="AF261">
        <v>1</v>
      </c>
      <c r="AG261">
        <v>0</v>
      </c>
      <c r="AH261">
        <v>0</v>
      </c>
      <c r="AI261">
        <v>0</v>
      </c>
      <c r="AJ261">
        <v>0</v>
      </c>
      <c r="AK261">
        <v>0</v>
      </c>
      <c r="AL261">
        <v>0</v>
      </c>
      <c r="AM261">
        <v>0</v>
      </c>
      <c r="AN261">
        <v>0</v>
      </c>
      <c r="AO261">
        <v>0</v>
      </c>
      <c r="AP261">
        <v>0</v>
      </c>
      <c r="AQ261">
        <v>0</v>
      </c>
      <c r="AR261">
        <v>5.8493365319763919</v>
      </c>
      <c r="AS261">
        <v>114</v>
      </c>
      <c r="BE261" s="2">
        <v>271</v>
      </c>
      <c r="BF261">
        <v>8.0164153509742935</v>
      </c>
      <c r="BG261">
        <v>0</v>
      </c>
      <c r="BH261">
        <v>1</v>
      </c>
      <c r="BI261">
        <v>0</v>
      </c>
      <c r="BJ261">
        <v>0</v>
      </c>
      <c r="BK261">
        <v>0</v>
      </c>
      <c r="BL261">
        <v>0</v>
      </c>
      <c r="BM261">
        <v>0</v>
      </c>
      <c r="BN261">
        <v>0</v>
      </c>
      <c r="BO261">
        <v>0</v>
      </c>
      <c r="BP261">
        <v>0</v>
      </c>
      <c r="BQ261">
        <v>0</v>
      </c>
      <c r="BR261">
        <v>0</v>
      </c>
      <c r="BS261">
        <v>0</v>
      </c>
      <c r="BT261">
        <v>5.5676804587456248</v>
      </c>
      <c r="BU261">
        <v>114</v>
      </c>
      <c r="CG261" s="2">
        <v>271</v>
      </c>
      <c r="CH261">
        <v>8.0164153509742935</v>
      </c>
      <c r="CI261">
        <v>0</v>
      </c>
      <c r="CJ261">
        <v>1</v>
      </c>
      <c r="CK261">
        <v>0</v>
      </c>
      <c r="CL261">
        <v>0</v>
      </c>
      <c r="CM261">
        <v>0</v>
      </c>
      <c r="CN261">
        <v>0</v>
      </c>
      <c r="CO261">
        <v>0</v>
      </c>
      <c r="CP261">
        <v>0</v>
      </c>
      <c r="CQ261">
        <v>0</v>
      </c>
      <c r="CR261">
        <v>0</v>
      </c>
      <c r="CS261">
        <v>7.6549203893711288</v>
      </c>
      <c r="CT261">
        <v>5.8493365319763919</v>
      </c>
      <c r="CU261">
        <v>5.5676804587456248</v>
      </c>
      <c r="CV261">
        <v>114</v>
      </c>
    </row>
    <row r="262" spans="1:100" x14ac:dyDescent="0.2">
      <c r="A262" s="2">
        <v>272</v>
      </c>
      <c r="B262">
        <v>7.8673044383971824</v>
      </c>
      <c r="C262">
        <v>0</v>
      </c>
      <c r="D262">
        <v>1</v>
      </c>
      <c r="E262">
        <v>0</v>
      </c>
      <c r="F262">
        <v>0</v>
      </c>
      <c r="G262">
        <v>0</v>
      </c>
      <c r="H262">
        <v>0</v>
      </c>
      <c r="I262">
        <v>0</v>
      </c>
      <c r="J262">
        <v>0</v>
      </c>
      <c r="K262">
        <v>0</v>
      </c>
      <c r="L262">
        <v>0</v>
      </c>
      <c r="M262">
        <v>0</v>
      </c>
      <c r="N262">
        <v>0</v>
      </c>
      <c r="O262">
        <v>0</v>
      </c>
      <c r="P262">
        <v>7.4707910608119503</v>
      </c>
      <c r="Q262">
        <v>115</v>
      </c>
      <c r="AC262" s="2">
        <v>272</v>
      </c>
      <c r="AD262">
        <v>7.8673044383971824</v>
      </c>
      <c r="AE262">
        <v>0</v>
      </c>
      <c r="AF262">
        <v>1</v>
      </c>
      <c r="AG262">
        <v>0</v>
      </c>
      <c r="AH262">
        <v>0</v>
      </c>
      <c r="AI262">
        <v>0</v>
      </c>
      <c r="AJ262">
        <v>0</v>
      </c>
      <c r="AK262">
        <v>0</v>
      </c>
      <c r="AL262">
        <v>0</v>
      </c>
      <c r="AM262">
        <v>0</v>
      </c>
      <c r="AN262">
        <v>0</v>
      </c>
      <c r="AO262">
        <v>0</v>
      </c>
      <c r="AP262">
        <v>0</v>
      </c>
      <c r="AQ262">
        <v>0</v>
      </c>
      <c r="AR262">
        <v>5.6781355039379671</v>
      </c>
      <c r="AS262">
        <v>115</v>
      </c>
      <c r="BE262" s="2">
        <v>272</v>
      </c>
      <c r="BF262">
        <v>7.8673044383971824</v>
      </c>
      <c r="BG262">
        <v>0</v>
      </c>
      <c r="BH262">
        <v>1</v>
      </c>
      <c r="BI262">
        <v>0</v>
      </c>
      <c r="BJ262">
        <v>0</v>
      </c>
      <c r="BK262">
        <v>0</v>
      </c>
      <c r="BL262">
        <v>0</v>
      </c>
      <c r="BM262">
        <v>0</v>
      </c>
      <c r="BN262">
        <v>0</v>
      </c>
      <c r="BO262">
        <v>0</v>
      </c>
      <c r="BP262">
        <v>0</v>
      </c>
      <c r="BQ262">
        <v>0</v>
      </c>
      <c r="BR262">
        <v>0</v>
      </c>
      <c r="BS262">
        <v>0</v>
      </c>
      <c r="BT262">
        <v>5.568482742480505</v>
      </c>
      <c r="BU262">
        <v>115</v>
      </c>
      <c r="CG262" s="2">
        <v>272</v>
      </c>
      <c r="CH262">
        <v>7.8673044383971824</v>
      </c>
      <c r="CI262">
        <v>0</v>
      </c>
      <c r="CJ262">
        <v>1</v>
      </c>
      <c r="CK262">
        <v>0</v>
      </c>
      <c r="CL262">
        <v>0</v>
      </c>
      <c r="CM262">
        <v>0</v>
      </c>
      <c r="CN262">
        <v>0</v>
      </c>
      <c r="CO262">
        <v>0</v>
      </c>
      <c r="CP262">
        <v>0</v>
      </c>
      <c r="CQ262">
        <v>0</v>
      </c>
      <c r="CR262">
        <v>0</v>
      </c>
      <c r="CS262">
        <v>7.4707910608119503</v>
      </c>
      <c r="CT262">
        <v>5.6781355039379671</v>
      </c>
      <c r="CU262">
        <v>5.568482742480505</v>
      </c>
      <c r="CV262">
        <v>115</v>
      </c>
    </row>
    <row r="263" spans="1:100" x14ac:dyDescent="0.2">
      <c r="A263" s="2">
        <v>273</v>
      </c>
      <c r="B263">
        <v>7.781390609961651</v>
      </c>
      <c r="C263">
        <v>0</v>
      </c>
      <c r="D263">
        <v>1</v>
      </c>
      <c r="E263">
        <v>0</v>
      </c>
      <c r="F263">
        <v>0</v>
      </c>
      <c r="G263">
        <v>0</v>
      </c>
      <c r="H263">
        <v>0</v>
      </c>
      <c r="I263">
        <v>0</v>
      </c>
      <c r="J263">
        <v>0</v>
      </c>
      <c r="K263">
        <v>0</v>
      </c>
      <c r="L263">
        <v>0</v>
      </c>
      <c r="M263">
        <v>0</v>
      </c>
      <c r="N263">
        <v>0</v>
      </c>
      <c r="O263">
        <v>0</v>
      </c>
      <c r="P263">
        <v>7.2896157442421829</v>
      </c>
      <c r="Q263">
        <v>116</v>
      </c>
      <c r="AC263" s="2">
        <v>273</v>
      </c>
      <c r="AD263">
        <v>7.781390609961651</v>
      </c>
      <c r="AE263">
        <v>0</v>
      </c>
      <c r="AF263">
        <v>1</v>
      </c>
      <c r="AG263">
        <v>0</v>
      </c>
      <c r="AH263">
        <v>0</v>
      </c>
      <c r="AI263">
        <v>0</v>
      </c>
      <c r="AJ263">
        <v>0</v>
      </c>
      <c r="AK263">
        <v>0</v>
      </c>
      <c r="AL263">
        <v>0</v>
      </c>
      <c r="AM263">
        <v>0</v>
      </c>
      <c r="AN263">
        <v>0</v>
      </c>
      <c r="AO263">
        <v>0</v>
      </c>
      <c r="AP263">
        <v>0</v>
      </c>
      <c r="AQ263">
        <v>0</v>
      </c>
      <c r="AR263">
        <v>5.583416605469532</v>
      </c>
      <c r="AS263">
        <v>116</v>
      </c>
      <c r="BE263" s="2">
        <v>273</v>
      </c>
      <c r="BF263">
        <v>7.781390609961651</v>
      </c>
      <c r="BG263">
        <v>0</v>
      </c>
      <c r="BH263">
        <v>1</v>
      </c>
      <c r="BI263">
        <v>0</v>
      </c>
      <c r="BJ263">
        <v>0</v>
      </c>
      <c r="BK263">
        <v>0</v>
      </c>
      <c r="BL263">
        <v>0</v>
      </c>
      <c r="BM263">
        <v>0</v>
      </c>
      <c r="BN263">
        <v>0</v>
      </c>
      <c r="BO263">
        <v>0</v>
      </c>
      <c r="BP263">
        <v>0</v>
      </c>
      <c r="BQ263">
        <v>0</v>
      </c>
      <c r="BR263">
        <v>0</v>
      </c>
      <c r="BS263">
        <v>0</v>
      </c>
      <c r="BT263">
        <v>5.5767737994215256</v>
      </c>
      <c r="BU263">
        <v>116</v>
      </c>
      <c r="CG263" s="2">
        <v>273</v>
      </c>
      <c r="CH263">
        <v>7.781390609961651</v>
      </c>
      <c r="CI263">
        <v>0</v>
      </c>
      <c r="CJ263">
        <v>1</v>
      </c>
      <c r="CK263">
        <v>0</v>
      </c>
      <c r="CL263">
        <v>0</v>
      </c>
      <c r="CM263">
        <v>0</v>
      </c>
      <c r="CN263">
        <v>0</v>
      </c>
      <c r="CO263">
        <v>0</v>
      </c>
      <c r="CP263">
        <v>0</v>
      </c>
      <c r="CQ263">
        <v>0</v>
      </c>
      <c r="CR263">
        <v>0</v>
      </c>
      <c r="CS263">
        <v>7.2896157442421829</v>
      </c>
      <c r="CT263">
        <v>5.583416605469532</v>
      </c>
      <c r="CU263">
        <v>5.5767737994215256</v>
      </c>
      <c r="CV263">
        <v>116</v>
      </c>
    </row>
    <row r="264" spans="1:100" x14ac:dyDescent="0.2">
      <c r="A264" s="2">
        <v>274</v>
      </c>
      <c r="B264">
        <v>7.6579402677445056</v>
      </c>
      <c r="C264">
        <v>0</v>
      </c>
      <c r="D264">
        <v>1</v>
      </c>
      <c r="E264">
        <v>0</v>
      </c>
      <c r="F264">
        <v>0</v>
      </c>
      <c r="G264">
        <v>0</v>
      </c>
      <c r="H264">
        <v>0</v>
      </c>
      <c r="I264">
        <v>0</v>
      </c>
      <c r="J264">
        <v>0</v>
      </c>
      <c r="K264">
        <v>0</v>
      </c>
      <c r="L264">
        <v>0</v>
      </c>
      <c r="M264">
        <v>0</v>
      </c>
      <c r="N264">
        <v>0</v>
      </c>
      <c r="O264">
        <v>0</v>
      </c>
      <c r="P264">
        <v>7.1143277732449537</v>
      </c>
      <c r="Q264">
        <v>117</v>
      </c>
      <c r="AC264" s="2">
        <v>274</v>
      </c>
      <c r="AD264">
        <v>7.6579402677445056</v>
      </c>
      <c r="AE264">
        <v>0</v>
      </c>
      <c r="AF264">
        <v>1</v>
      </c>
      <c r="AG264">
        <v>0</v>
      </c>
      <c r="AH264">
        <v>0</v>
      </c>
      <c r="AI264">
        <v>0</v>
      </c>
      <c r="AJ264">
        <v>0</v>
      </c>
      <c r="AK264">
        <v>0</v>
      </c>
      <c r="AL264">
        <v>0</v>
      </c>
      <c r="AM264">
        <v>0</v>
      </c>
      <c r="AN264">
        <v>0</v>
      </c>
      <c r="AO264">
        <v>0</v>
      </c>
      <c r="AP264">
        <v>0</v>
      </c>
      <c r="AQ264">
        <v>0</v>
      </c>
      <c r="AR264">
        <v>5.3360757374719903</v>
      </c>
      <c r="AS264">
        <v>117</v>
      </c>
      <c r="BE264" s="2">
        <v>274</v>
      </c>
      <c r="BF264">
        <v>7.6579402677445056</v>
      </c>
      <c r="BG264">
        <v>0</v>
      </c>
      <c r="BH264">
        <v>1</v>
      </c>
      <c r="BI264">
        <v>0</v>
      </c>
      <c r="BJ264">
        <v>0</v>
      </c>
      <c r="BK264">
        <v>0</v>
      </c>
      <c r="BL264">
        <v>0</v>
      </c>
      <c r="BM264">
        <v>0</v>
      </c>
      <c r="BN264">
        <v>0</v>
      </c>
      <c r="BO264">
        <v>0</v>
      </c>
      <c r="BP264">
        <v>0</v>
      </c>
      <c r="BQ264">
        <v>0</v>
      </c>
      <c r="BR264">
        <v>0</v>
      </c>
      <c r="BS264">
        <v>0</v>
      </c>
      <c r="BT264">
        <v>5.3228024373158913</v>
      </c>
      <c r="BU264">
        <v>117</v>
      </c>
      <c r="CG264" s="2">
        <v>274</v>
      </c>
      <c r="CH264">
        <v>7.6579402677445056</v>
      </c>
      <c r="CI264">
        <v>0</v>
      </c>
      <c r="CJ264">
        <v>1</v>
      </c>
      <c r="CK264">
        <v>0</v>
      </c>
      <c r="CL264">
        <v>0</v>
      </c>
      <c r="CM264">
        <v>0</v>
      </c>
      <c r="CN264">
        <v>0</v>
      </c>
      <c r="CO264">
        <v>0</v>
      </c>
      <c r="CP264">
        <v>0</v>
      </c>
      <c r="CQ264">
        <v>0</v>
      </c>
      <c r="CR264">
        <v>0</v>
      </c>
      <c r="CS264">
        <v>7.1143277732449537</v>
      </c>
      <c r="CT264">
        <v>5.3360757374719903</v>
      </c>
      <c r="CU264">
        <v>5.3228024373158913</v>
      </c>
      <c r="CV264">
        <v>117</v>
      </c>
    </row>
    <row r="265" spans="1:100" x14ac:dyDescent="0.2">
      <c r="A265" s="2">
        <v>275</v>
      </c>
      <c r="B265">
        <v>7.7639043342242227</v>
      </c>
      <c r="C265">
        <v>0</v>
      </c>
      <c r="D265">
        <v>1</v>
      </c>
      <c r="E265">
        <v>0</v>
      </c>
      <c r="F265">
        <v>0</v>
      </c>
      <c r="G265">
        <v>0</v>
      </c>
      <c r="H265">
        <v>0</v>
      </c>
      <c r="I265">
        <v>0</v>
      </c>
      <c r="J265">
        <v>0</v>
      </c>
      <c r="K265">
        <v>0</v>
      </c>
      <c r="L265">
        <v>0</v>
      </c>
      <c r="M265">
        <v>0</v>
      </c>
      <c r="N265">
        <v>0</v>
      </c>
      <c r="O265">
        <v>0</v>
      </c>
      <c r="P265">
        <v>6.9476264468066811</v>
      </c>
      <c r="Q265">
        <v>118</v>
      </c>
      <c r="AC265" s="2">
        <v>275</v>
      </c>
      <c r="AD265">
        <v>7.7639043342242227</v>
      </c>
      <c r="AE265">
        <v>0</v>
      </c>
      <c r="AF265">
        <v>1</v>
      </c>
      <c r="AG265">
        <v>0</v>
      </c>
      <c r="AH265">
        <v>0</v>
      </c>
      <c r="AI265">
        <v>0</v>
      </c>
      <c r="AJ265">
        <v>0</v>
      </c>
      <c r="AK265">
        <v>0</v>
      </c>
      <c r="AL265">
        <v>0</v>
      </c>
      <c r="AM265">
        <v>0</v>
      </c>
      <c r="AN265">
        <v>0</v>
      </c>
      <c r="AO265">
        <v>0</v>
      </c>
      <c r="AP265">
        <v>0</v>
      </c>
      <c r="AQ265">
        <v>0</v>
      </c>
      <c r="AR265">
        <v>5.1873185829012316</v>
      </c>
      <c r="AS265">
        <v>118</v>
      </c>
      <c r="BE265" s="2">
        <v>275</v>
      </c>
      <c r="BF265">
        <v>7.7639043342242227</v>
      </c>
      <c r="BG265">
        <v>0</v>
      </c>
      <c r="BH265">
        <v>1</v>
      </c>
      <c r="BI265">
        <v>0</v>
      </c>
      <c r="BJ265">
        <v>0</v>
      </c>
      <c r="BK265">
        <v>0</v>
      </c>
      <c r="BL265">
        <v>0</v>
      </c>
      <c r="BM265">
        <v>0</v>
      </c>
      <c r="BN265">
        <v>0</v>
      </c>
      <c r="BO265">
        <v>0</v>
      </c>
      <c r="BP265">
        <v>0</v>
      </c>
      <c r="BQ265">
        <v>0</v>
      </c>
      <c r="BR265">
        <v>0</v>
      </c>
      <c r="BS265">
        <v>0</v>
      </c>
      <c r="BT265">
        <v>5.1942152237198878</v>
      </c>
      <c r="BU265">
        <v>118</v>
      </c>
      <c r="CG265" s="2">
        <v>275</v>
      </c>
      <c r="CH265">
        <v>7.7639043342242227</v>
      </c>
      <c r="CI265">
        <v>0</v>
      </c>
      <c r="CJ265">
        <v>1</v>
      </c>
      <c r="CK265">
        <v>0</v>
      </c>
      <c r="CL265">
        <v>0</v>
      </c>
      <c r="CM265">
        <v>0</v>
      </c>
      <c r="CN265">
        <v>0</v>
      </c>
      <c r="CO265">
        <v>0</v>
      </c>
      <c r="CP265">
        <v>0</v>
      </c>
      <c r="CQ265">
        <v>0</v>
      </c>
      <c r="CR265">
        <v>0</v>
      </c>
      <c r="CS265">
        <v>6.9476264468066811</v>
      </c>
      <c r="CT265">
        <v>5.1873185829012316</v>
      </c>
      <c r="CU265">
        <v>5.1942152237198878</v>
      </c>
      <c r="CV265">
        <v>118</v>
      </c>
    </row>
    <row r="266" spans="1:100" x14ac:dyDescent="0.2">
      <c r="A266" s="2">
        <v>276</v>
      </c>
      <c r="B266">
        <v>7.7528229083188442</v>
      </c>
      <c r="C266">
        <v>0</v>
      </c>
      <c r="D266">
        <v>1</v>
      </c>
      <c r="E266">
        <v>0</v>
      </c>
      <c r="F266">
        <v>0</v>
      </c>
      <c r="G266">
        <v>0</v>
      </c>
      <c r="H266">
        <v>0</v>
      </c>
      <c r="I266">
        <v>0</v>
      </c>
      <c r="J266">
        <v>0</v>
      </c>
      <c r="K266">
        <v>0</v>
      </c>
      <c r="L266">
        <v>0</v>
      </c>
      <c r="M266">
        <v>0</v>
      </c>
      <c r="N266">
        <v>0</v>
      </c>
      <c r="O266">
        <v>0</v>
      </c>
      <c r="P266">
        <v>6.7919061911738954</v>
      </c>
      <c r="Q266">
        <v>119</v>
      </c>
      <c r="AC266" s="2">
        <v>276</v>
      </c>
      <c r="AD266">
        <v>7.7528229083188442</v>
      </c>
      <c r="AE266">
        <v>0</v>
      </c>
      <c r="AF266">
        <v>1</v>
      </c>
      <c r="AG266">
        <v>0</v>
      </c>
      <c r="AH266">
        <v>0</v>
      </c>
      <c r="AI266">
        <v>0</v>
      </c>
      <c r="AJ266">
        <v>0</v>
      </c>
      <c r="AK266">
        <v>0</v>
      </c>
      <c r="AL266">
        <v>0</v>
      </c>
      <c r="AM266">
        <v>0</v>
      </c>
      <c r="AN266">
        <v>0</v>
      </c>
      <c r="AO266">
        <v>0</v>
      </c>
      <c r="AP266">
        <v>0</v>
      </c>
      <c r="AQ266">
        <v>0</v>
      </c>
      <c r="AR266">
        <v>5.1063789633389209</v>
      </c>
      <c r="AS266">
        <v>119</v>
      </c>
      <c r="BE266" s="2">
        <v>276</v>
      </c>
      <c r="BF266">
        <v>7.7528229083188442</v>
      </c>
      <c r="BG266">
        <v>0</v>
      </c>
      <c r="BH266">
        <v>1</v>
      </c>
      <c r="BI266">
        <v>0</v>
      </c>
      <c r="BJ266">
        <v>0</v>
      </c>
      <c r="BK266">
        <v>0</v>
      </c>
      <c r="BL266">
        <v>0</v>
      </c>
      <c r="BM266">
        <v>0</v>
      </c>
      <c r="BN266">
        <v>0</v>
      </c>
      <c r="BO266">
        <v>0</v>
      </c>
      <c r="BP266">
        <v>0</v>
      </c>
      <c r="BQ266">
        <v>0</v>
      </c>
      <c r="BR266">
        <v>0</v>
      </c>
      <c r="BS266">
        <v>0</v>
      </c>
      <c r="BT266">
        <v>5.2017521835287024</v>
      </c>
      <c r="BU266">
        <v>119</v>
      </c>
      <c r="CG266" s="2">
        <v>276</v>
      </c>
      <c r="CH266">
        <v>7.7528229083188442</v>
      </c>
      <c r="CI266">
        <v>0</v>
      </c>
      <c r="CJ266">
        <v>1</v>
      </c>
      <c r="CK266">
        <v>0</v>
      </c>
      <c r="CL266">
        <v>0</v>
      </c>
      <c r="CM266">
        <v>0</v>
      </c>
      <c r="CN266">
        <v>0</v>
      </c>
      <c r="CO266">
        <v>0</v>
      </c>
      <c r="CP266">
        <v>0</v>
      </c>
      <c r="CQ266">
        <v>0</v>
      </c>
      <c r="CR266">
        <v>0</v>
      </c>
      <c r="CS266">
        <v>6.7919061911738954</v>
      </c>
      <c r="CT266">
        <v>5.1063789633389209</v>
      </c>
      <c r="CU266">
        <v>5.2017521835287024</v>
      </c>
      <c r="CV266">
        <v>119</v>
      </c>
    </row>
    <row r="267" spans="1:100" x14ac:dyDescent="0.2">
      <c r="A267" s="2">
        <v>277</v>
      </c>
      <c r="B267">
        <v>7.5253173961291884</v>
      </c>
      <c r="C267">
        <v>0</v>
      </c>
      <c r="D267">
        <v>1</v>
      </c>
      <c r="E267">
        <v>0</v>
      </c>
      <c r="F267">
        <v>0</v>
      </c>
      <c r="G267">
        <v>0</v>
      </c>
      <c r="H267">
        <v>0</v>
      </c>
      <c r="I267">
        <v>0</v>
      </c>
      <c r="J267">
        <v>0</v>
      </c>
      <c r="K267">
        <v>0</v>
      </c>
      <c r="L267">
        <v>0</v>
      </c>
      <c r="M267">
        <v>0</v>
      </c>
      <c r="N267">
        <v>0</v>
      </c>
      <c r="O267">
        <v>0</v>
      </c>
      <c r="P267">
        <v>6.6491424966524724</v>
      </c>
      <c r="Q267">
        <v>120</v>
      </c>
      <c r="AC267" s="2">
        <v>277</v>
      </c>
      <c r="AD267">
        <v>7.5253173961291884</v>
      </c>
      <c r="AE267">
        <v>0</v>
      </c>
      <c r="AF267">
        <v>1</v>
      </c>
      <c r="AG267">
        <v>0</v>
      </c>
      <c r="AH267">
        <v>0</v>
      </c>
      <c r="AI267">
        <v>0</v>
      </c>
      <c r="AJ267">
        <v>0</v>
      </c>
      <c r="AK267">
        <v>0</v>
      </c>
      <c r="AL267">
        <v>0</v>
      </c>
      <c r="AM267">
        <v>0</v>
      </c>
      <c r="AN267">
        <v>0</v>
      </c>
      <c r="AO267">
        <v>0</v>
      </c>
      <c r="AP267">
        <v>0</v>
      </c>
      <c r="AQ267">
        <v>0</v>
      </c>
      <c r="AR267">
        <v>4.9095485204666032</v>
      </c>
      <c r="AS267">
        <v>120</v>
      </c>
      <c r="BE267" s="2">
        <v>277</v>
      </c>
      <c r="BF267">
        <v>7.5253173961291884</v>
      </c>
      <c r="BG267">
        <v>0</v>
      </c>
      <c r="BH267">
        <v>1</v>
      </c>
      <c r="BI267">
        <v>0</v>
      </c>
      <c r="BJ267">
        <v>0</v>
      </c>
      <c r="BK267">
        <v>0</v>
      </c>
      <c r="BL267">
        <v>0</v>
      </c>
      <c r="BM267">
        <v>0</v>
      </c>
      <c r="BN267">
        <v>0</v>
      </c>
      <c r="BO267">
        <v>0</v>
      </c>
      <c r="BP267">
        <v>0</v>
      </c>
      <c r="BQ267">
        <v>0</v>
      </c>
      <c r="BR267">
        <v>0</v>
      </c>
      <c r="BS267">
        <v>0</v>
      </c>
      <c r="BT267">
        <v>5.1934862121611127</v>
      </c>
      <c r="BU267">
        <v>120</v>
      </c>
      <c r="CG267" s="2">
        <v>277</v>
      </c>
      <c r="CH267">
        <v>7.5253173961291884</v>
      </c>
      <c r="CI267">
        <v>0</v>
      </c>
      <c r="CJ267">
        <v>1</v>
      </c>
      <c r="CK267">
        <v>0</v>
      </c>
      <c r="CL267">
        <v>0</v>
      </c>
      <c r="CM267">
        <v>0</v>
      </c>
      <c r="CN267">
        <v>0</v>
      </c>
      <c r="CO267">
        <v>0</v>
      </c>
      <c r="CP267">
        <v>0</v>
      </c>
      <c r="CQ267">
        <v>0</v>
      </c>
      <c r="CR267">
        <v>0</v>
      </c>
      <c r="CS267">
        <v>6.6491424966524724</v>
      </c>
      <c r="CT267">
        <v>4.9095485204666032</v>
      </c>
      <c r="CU267">
        <v>5.1934862121611127</v>
      </c>
      <c r="CV267">
        <v>120</v>
      </c>
    </row>
    <row r="268" spans="1:100" x14ac:dyDescent="0.2">
      <c r="A268" s="2">
        <v>278</v>
      </c>
      <c r="B268">
        <v>7.6475944020119249</v>
      </c>
      <c r="C268">
        <v>0</v>
      </c>
      <c r="D268">
        <v>1</v>
      </c>
      <c r="E268">
        <v>0</v>
      </c>
      <c r="F268">
        <v>0</v>
      </c>
      <c r="G268">
        <v>0</v>
      </c>
      <c r="H268">
        <v>0</v>
      </c>
      <c r="I268">
        <v>0</v>
      </c>
      <c r="J268">
        <v>0</v>
      </c>
      <c r="K268">
        <v>0</v>
      </c>
      <c r="L268">
        <v>0</v>
      </c>
      <c r="M268">
        <v>0</v>
      </c>
      <c r="N268">
        <v>0</v>
      </c>
      <c r="O268">
        <v>0</v>
      </c>
      <c r="P268">
        <v>6.5207684422428507</v>
      </c>
      <c r="Q268">
        <v>121</v>
      </c>
      <c r="AC268" s="2">
        <v>278</v>
      </c>
      <c r="AD268">
        <v>7.6475944020119249</v>
      </c>
      <c r="AE268">
        <v>0</v>
      </c>
      <c r="AF268">
        <v>1</v>
      </c>
      <c r="AG268">
        <v>0</v>
      </c>
      <c r="AH268">
        <v>0</v>
      </c>
      <c r="AI268">
        <v>0</v>
      </c>
      <c r="AJ268">
        <v>0</v>
      </c>
      <c r="AK268">
        <v>0</v>
      </c>
      <c r="AL268">
        <v>0</v>
      </c>
      <c r="AM268">
        <v>0</v>
      </c>
      <c r="AN268">
        <v>0</v>
      </c>
      <c r="AO268">
        <v>0</v>
      </c>
      <c r="AP268">
        <v>0</v>
      </c>
      <c r="AQ268">
        <v>0</v>
      </c>
      <c r="AR268">
        <v>4.7961884535733788</v>
      </c>
      <c r="AS268">
        <v>121</v>
      </c>
      <c r="BE268" s="2">
        <v>278</v>
      </c>
      <c r="BF268">
        <v>7.6475944020119249</v>
      </c>
      <c r="BG268">
        <v>0</v>
      </c>
      <c r="BH268">
        <v>1</v>
      </c>
      <c r="BI268">
        <v>0</v>
      </c>
      <c r="BJ268">
        <v>0</v>
      </c>
      <c r="BK268">
        <v>0</v>
      </c>
      <c r="BL268">
        <v>0</v>
      </c>
      <c r="BM268">
        <v>0</v>
      </c>
      <c r="BN268">
        <v>0</v>
      </c>
      <c r="BO268">
        <v>0</v>
      </c>
      <c r="BP268">
        <v>0</v>
      </c>
      <c r="BQ268">
        <v>0</v>
      </c>
      <c r="BR268">
        <v>0</v>
      </c>
      <c r="BS268">
        <v>0</v>
      </c>
      <c r="BT268">
        <v>5.2529353473815581</v>
      </c>
      <c r="BU268">
        <v>121</v>
      </c>
      <c r="CG268" s="2">
        <v>278</v>
      </c>
      <c r="CH268">
        <v>7.6475944020119249</v>
      </c>
      <c r="CI268">
        <v>0</v>
      </c>
      <c r="CJ268">
        <v>1</v>
      </c>
      <c r="CK268">
        <v>0</v>
      </c>
      <c r="CL268">
        <v>0</v>
      </c>
      <c r="CM268">
        <v>0</v>
      </c>
      <c r="CN268">
        <v>0</v>
      </c>
      <c r="CO268">
        <v>0</v>
      </c>
      <c r="CP268">
        <v>0</v>
      </c>
      <c r="CQ268">
        <v>0</v>
      </c>
      <c r="CR268">
        <v>0</v>
      </c>
      <c r="CS268">
        <v>6.5207684422428507</v>
      </c>
      <c r="CT268">
        <v>4.7961884535733788</v>
      </c>
      <c r="CU268">
        <v>5.2529353473815581</v>
      </c>
      <c r="CV268">
        <v>121</v>
      </c>
    </row>
    <row r="269" spans="1:100" x14ac:dyDescent="0.2">
      <c r="A269" s="2">
        <v>279</v>
      </c>
      <c r="B269">
        <v>7.6570475521606962</v>
      </c>
      <c r="C269">
        <v>0</v>
      </c>
      <c r="D269">
        <v>1</v>
      </c>
      <c r="E269">
        <v>0</v>
      </c>
      <c r="F269">
        <v>0</v>
      </c>
      <c r="G269">
        <v>0</v>
      </c>
      <c r="H269">
        <v>0</v>
      </c>
      <c r="I269">
        <v>0</v>
      </c>
      <c r="J269">
        <v>0</v>
      </c>
      <c r="K269">
        <v>0</v>
      </c>
      <c r="L269">
        <v>0</v>
      </c>
      <c r="M269">
        <v>0</v>
      </c>
      <c r="N269">
        <v>0</v>
      </c>
      <c r="O269">
        <v>0</v>
      </c>
      <c r="P269">
        <v>6.4075798930242582</v>
      </c>
      <c r="Q269">
        <v>122</v>
      </c>
      <c r="AC269" s="2">
        <v>279</v>
      </c>
      <c r="AD269">
        <v>7.6570475521606962</v>
      </c>
      <c r="AE269">
        <v>0</v>
      </c>
      <c r="AF269">
        <v>1</v>
      </c>
      <c r="AG269">
        <v>0</v>
      </c>
      <c r="AH269">
        <v>0</v>
      </c>
      <c r="AI269">
        <v>0</v>
      </c>
      <c r="AJ269">
        <v>0</v>
      </c>
      <c r="AK269">
        <v>0</v>
      </c>
      <c r="AL269">
        <v>0</v>
      </c>
      <c r="AM269">
        <v>0</v>
      </c>
      <c r="AN269">
        <v>0</v>
      </c>
      <c r="AO269">
        <v>0</v>
      </c>
      <c r="AP269">
        <v>0</v>
      </c>
      <c r="AQ269">
        <v>0</v>
      </c>
      <c r="AR269">
        <v>4.7362155407644817</v>
      </c>
      <c r="AS269">
        <v>122</v>
      </c>
      <c r="BE269" s="2">
        <v>279</v>
      </c>
      <c r="BF269">
        <v>7.6570475521606962</v>
      </c>
      <c r="BG269">
        <v>0</v>
      </c>
      <c r="BH269">
        <v>1</v>
      </c>
      <c r="BI269">
        <v>0</v>
      </c>
      <c r="BJ269">
        <v>0</v>
      </c>
      <c r="BK269">
        <v>0</v>
      </c>
      <c r="BL269">
        <v>0</v>
      </c>
      <c r="BM269">
        <v>0</v>
      </c>
      <c r="BN269">
        <v>0</v>
      </c>
      <c r="BO269">
        <v>0</v>
      </c>
      <c r="BP269">
        <v>0</v>
      </c>
      <c r="BQ269">
        <v>0</v>
      </c>
      <c r="BR269">
        <v>0</v>
      </c>
      <c r="BS269">
        <v>0</v>
      </c>
      <c r="BT269">
        <v>5.3448793668223438</v>
      </c>
      <c r="BU269">
        <v>122</v>
      </c>
      <c r="CG269" s="2">
        <v>279</v>
      </c>
      <c r="CH269">
        <v>7.6570475521606962</v>
      </c>
      <c r="CI269">
        <v>0</v>
      </c>
      <c r="CJ269">
        <v>1</v>
      </c>
      <c r="CK269">
        <v>0</v>
      </c>
      <c r="CL269">
        <v>0</v>
      </c>
      <c r="CM269">
        <v>0</v>
      </c>
      <c r="CN269">
        <v>0</v>
      </c>
      <c r="CO269">
        <v>0</v>
      </c>
      <c r="CP269">
        <v>0</v>
      </c>
      <c r="CQ269">
        <v>0</v>
      </c>
      <c r="CR269">
        <v>0</v>
      </c>
      <c r="CS269">
        <v>6.4075798930242582</v>
      </c>
      <c r="CT269">
        <v>4.7362155407644817</v>
      </c>
      <c r="CU269">
        <v>5.3448793668223438</v>
      </c>
      <c r="CV269">
        <v>122</v>
      </c>
    </row>
    <row r="270" spans="1:100" x14ac:dyDescent="0.2">
      <c r="A270" s="2">
        <v>280</v>
      </c>
      <c r="B270">
        <v>9.0210621825547257</v>
      </c>
      <c r="C270">
        <v>0</v>
      </c>
      <c r="D270">
        <v>1</v>
      </c>
      <c r="E270">
        <v>0</v>
      </c>
      <c r="F270">
        <v>0</v>
      </c>
      <c r="G270">
        <v>0</v>
      </c>
      <c r="H270">
        <v>1</v>
      </c>
      <c r="I270">
        <v>0</v>
      </c>
      <c r="J270">
        <v>0</v>
      </c>
      <c r="K270">
        <v>0</v>
      </c>
      <c r="L270">
        <v>0</v>
      </c>
      <c r="M270">
        <v>0</v>
      </c>
      <c r="N270">
        <v>0</v>
      </c>
      <c r="O270">
        <v>0</v>
      </c>
      <c r="P270">
        <v>7.3982140130953677</v>
      </c>
      <c r="Q270">
        <v>123</v>
      </c>
      <c r="AC270" s="2">
        <v>280</v>
      </c>
      <c r="AD270">
        <v>9.0210621825547257</v>
      </c>
      <c r="AE270">
        <v>0</v>
      </c>
      <c r="AF270">
        <v>1</v>
      </c>
      <c r="AG270">
        <v>0</v>
      </c>
      <c r="AH270">
        <v>0</v>
      </c>
      <c r="AI270">
        <v>0</v>
      </c>
      <c r="AJ270">
        <v>1</v>
      </c>
      <c r="AK270">
        <v>0</v>
      </c>
      <c r="AL270">
        <v>0</v>
      </c>
      <c r="AM270">
        <v>0</v>
      </c>
      <c r="AN270">
        <v>0</v>
      </c>
      <c r="AO270">
        <v>0</v>
      </c>
      <c r="AP270">
        <v>0</v>
      </c>
      <c r="AQ270">
        <v>0</v>
      </c>
      <c r="AR270">
        <v>5.8861936843046792</v>
      </c>
      <c r="AS270">
        <v>123</v>
      </c>
      <c r="BE270" s="2">
        <v>280</v>
      </c>
      <c r="BF270">
        <v>9.0210621825547257</v>
      </c>
      <c r="BG270">
        <v>0</v>
      </c>
      <c r="BH270">
        <v>1</v>
      </c>
      <c r="BI270">
        <v>0</v>
      </c>
      <c r="BJ270">
        <v>0</v>
      </c>
      <c r="BK270">
        <v>0</v>
      </c>
      <c r="BL270">
        <v>1</v>
      </c>
      <c r="BM270">
        <v>0</v>
      </c>
      <c r="BN270">
        <v>0</v>
      </c>
      <c r="BO270">
        <v>0</v>
      </c>
      <c r="BP270">
        <v>0</v>
      </c>
      <c r="BQ270">
        <v>0</v>
      </c>
      <c r="BR270">
        <v>0</v>
      </c>
      <c r="BS270">
        <v>0</v>
      </c>
      <c r="BT270">
        <v>5.6540486481208578</v>
      </c>
      <c r="BU270">
        <v>123</v>
      </c>
      <c r="CG270" s="2">
        <v>280</v>
      </c>
      <c r="CH270">
        <v>9.0210621825547257</v>
      </c>
      <c r="CI270">
        <v>0</v>
      </c>
      <c r="CJ270">
        <v>1</v>
      </c>
      <c r="CK270">
        <v>0</v>
      </c>
      <c r="CL270">
        <v>0</v>
      </c>
      <c r="CM270">
        <v>0</v>
      </c>
      <c r="CN270">
        <v>1</v>
      </c>
      <c r="CO270">
        <v>0</v>
      </c>
      <c r="CP270">
        <v>0</v>
      </c>
      <c r="CQ270">
        <v>0</v>
      </c>
      <c r="CR270">
        <v>0</v>
      </c>
      <c r="CS270">
        <v>7.3982140130953677</v>
      </c>
      <c r="CT270">
        <v>5.8861936843046792</v>
      </c>
      <c r="CU270">
        <v>5.6540486481208578</v>
      </c>
      <c r="CV270">
        <v>123</v>
      </c>
    </row>
    <row r="271" spans="1:100" x14ac:dyDescent="0.2">
      <c r="A271" s="2">
        <v>281</v>
      </c>
      <c r="B271">
        <v>9.0426496074442788</v>
      </c>
      <c r="C271">
        <v>0</v>
      </c>
      <c r="D271">
        <v>1</v>
      </c>
      <c r="E271">
        <v>0</v>
      </c>
      <c r="F271">
        <v>0</v>
      </c>
      <c r="G271">
        <v>0</v>
      </c>
      <c r="H271">
        <v>1</v>
      </c>
      <c r="I271">
        <v>0</v>
      </c>
      <c r="J271">
        <v>0</v>
      </c>
      <c r="K271">
        <v>0</v>
      </c>
      <c r="L271">
        <v>0</v>
      </c>
      <c r="M271">
        <v>0</v>
      </c>
      <c r="N271">
        <v>0</v>
      </c>
      <c r="O271">
        <v>0</v>
      </c>
      <c r="P271">
        <v>7.7675669869802872</v>
      </c>
      <c r="Q271">
        <v>124</v>
      </c>
      <c r="AC271" s="2">
        <v>281</v>
      </c>
      <c r="AD271">
        <v>9.0426496074442788</v>
      </c>
      <c r="AE271">
        <v>0</v>
      </c>
      <c r="AF271">
        <v>1</v>
      </c>
      <c r="AG271">
        <v>0</v>
      </c>
      <c r="AH271">
        <v>0</v>
      </c>
      <c r="AI271">
        <v>0</v>
      </c>
      <c r="AJ271">
        <v>1</v>
      </c>
      <c r="AK271">
        <v>0</v>
      </c>
      <c r="AL271">
        <v>0</v>
      </c>
      <c r="AM271">
        <v>0</v>
      </c>
      <c r="AN271">
        <v>0</v>
      </c>
      <c r="AO271">
        <v>0</v>
      </c>
      <c r="AP271">
        <v>0</v>
      </c>
      <c r="AQ271">
        <v>0</v>
      </c>
      <c r="AR271">
        <v>6.1857228508473288</v>
      </c>
      <c r="AS271">
        <v>124</v>
      </c>
      <c r="BE271" s="2">
        <v>281</v>
      </c>
      <c r="BF271">
        <v>9.0426496074442788</v>
      </c>
      <c r="BG271">
        <v>0</v>
      </c>
      <c r="BH271">
        <v>1</v>
      </c>
      <c r="BI271">
        <v>0</v>
      </c>
      <c r="BJ271">
        <v>0</v>
      </c>
      <c r="BK271">
        <v>0</v>
      </c>
      <c r="BL271">
        <v>1</v>
      </c>
      <c r="BM271">
        <v>0</v>
      </c>
      <c r="BN271">
        <v>0</v>
      </c>
      <c r="BO271">
        <v>0</v>
      </c>
      <c r="BP271">
        <v>0</v>
      </c>
      <c r="BQ271">
        <v>0</v>
      </c>
      <c r="BR271">
        <v>0</v>
      </c>
      <c r="BS271">
        <v>0</v>
      </c>
      <c r="BT271">
        <v>5.7602637953614684</v>
      </c>
      <c r="BU271">
        <v>124</v>
      </c>
      <c r="CG271" s="2">
        <v>281</v>
      </c>
      <c r="CH271">
        <v>9.0426496074442788</v>
      </c>
      <c r="CI271">
        <v>0</v>
      </c>
      <c r="CJ271">
        <v>1</v>
      </c>
      <c r="CK271">
        <v>0</v>
      </c>
      <c r="CL271">
        <v>0</v>
      </c>
      <c r="CM271">
        <v>0</v>
      </c>
      <c r="CN271">
        <v>1</v>
      </c>
      <c r="CO271">
        <v>0</v>
      </c>
      <c r="CP271">
        <v>0</v>
      </c>
      <c r="CQ271">
        <v>0</v>
      </c>
      <c r="CR271">
        <v>0</v>
      </c>
      <c r="CS271">
        <v>7.7675669869802872</v>
      </c>
      <c r="CT271">
        <v>6.1857228508473288</v>
      </c>
      <c r="CU271">
        <v>5.7602637953614684</v>
      </c>
      <c r="CV271">
        <v>124</v>
      </c>
    </row>
    <row r="272" spans="1:100" x14ac:dyDescent="0.2">
      <c r="A272" s="2">
        <v>282</v>
      </c>
      <c r="B272">
        <v>9.0286855668832189</v>
      </c>
      <c r="C272">
        <v>0</v>
      </c>
      <c r="D272">
        <v>1</v>
      </c>
      <c r="E272">
        <v>0</v>
      </c>
      <c r="F272">
        <v>0</v>
      </c>
      <c r="G272">
        <v>0</v>
      </c>
      <c r="H272">
        <v>1</v>
      </c>
      <c r="I272">
        <v>0</v>
      </c>
      <c r="J272">
        <v>0</v>
      </c>
      <c r="K272">
        <v>0</v>
      </c>
      <c r="L272">
        <v>0</v>
      </c>
      <c r="M272">
        <v>0</v>
      </c>
      <c r="N272">
        <v>0</v>
      </c>
      <c r="O272">
        <v>0</v>
      </c>
      <c r="P272">
        <v>7.9671356792488206</v>
      </c>
      <c r="Q272">
        <v>125</v>
      </c>
      <c r="AC272" s="2">
        <v>282</v>
      </c>
      <c r="AD272">
        <v>9.0286855668832189</v>
      </c>
      <c r="AE272">
        <v>0</v>
      </c>
      <c r="AF272">
        <v>1</v>
      </c>
      <c r="AG272">
        <v>0</v>
      </c>
      <c r="AH272">
        <v>0</v>
      </c>
      <c r="AI272">
        <v>0</v>
      </c>
      <c r="AJ272">
        <v>1</v>
      </c>
      <c r="AK272">
        <v>0</v>
      </c>
      <c r="AL272">
        <v>0</v>
      </c>
      <c r="AM272">
        <v>0</v>
      </c>
      <c r="AN272">
        <v>0</v>
      </c>
      <c r="AO272">
        <v>0</v>
      </c>
      <c r="AP272">
        <v>0</v>
      </c>
      <c r="AQ272">
        <v>0</v>
      </c>
      <c r="AR272">
        <v>6.3124124664400085</v>
      </c>
      <c r="AS272">
        <v>125</v>
      </c>
      <c r="BE272" s="2">
        <v>282</v>
      </c>
      <c r="BF272">
        <v>9.0286855668832189</v>
      </c>
      <c r="BG272">
        <v>0</v>
      </c>
      <c r="BH272">
        <v>1</v>
      </c>
      <c r="BI272">
        <v>0</v>
      </c>
      <c r="BJ272">
        <v>0</v>
      </c>
      <c r="BK272">
        <v>0</v>
      </c>
      <c r="BL272">
        <v>1</v>
      </c>
      <c r="BM272">
        <v>0</v>
      </c>
      <c r="BN272">
        <v>0</v>
      </c>
      <c r="BO272">
        <v>0</v>
      </c>
      <c r="BP272">
        <v>0</v>
      </c>
      <c r="BQ272">
        <v>0</v>
      </c>
      <c r="BR272">
        <v>0</v>
      </c>
      <c r="BS272">
        <v>0</v>
      </c>
      <c r="BT272">
        <v>5.7688446145776888</v>
      </c>
      <c r="BU272">
        <v>125</v>
      </c>
      <c r="CG272" s="2">
        <v>282</v>
      </c>
      <c r="CH272">
        <v>9.0286855668832189</v>
      </c>
      <c r="CI272">
        <v>0</v>
      </c>
      <c r="CJ272">
        <v>1</v>
      </c>
      <c r="CK272">
        <v>0</v>
      </c>
      <c r="CL272">
        <v>0</v>
      </c>
      <c r="CM272">
        <v>0</v>
      </c>
      <c r="CN272">
        <v>1</v>
      </c>
      <c r="CO272">
        <v>0</v>
      </c>
      <c r="CP272">
        <v>0</v>
      </c>
      <c r="CQ272">
        <v>0</v>
      </c>
      <c r="CR272">
        <v>0</v>
      </c>
      <c r="CS272">
        <v>7.9671356792488206</v>
      </c>
      <c r="CT272">
        <v>6.3124124664400085</v>
      </c>
      <c r="CU272">
        <v>5.7688446145776888</v>
      </c>
      <c r="CV272">
        <v>125</v>
      </c>
    </row>
    <row r="273" spans="1:100" x14ac:dyDescent="0.2">
      <c r="A273" s="2">
        <v>283</v>
      </c>
      <c r="B273">
        <v>9.1819642864041491</v>
      </c>
      <c r="C273">
        <v>0</v>
      </c>
      <c r="D273">
        <v>1</v>
      </c>
      <c r="E273">
        <v>0</v>
      </c>
      <c r="F273">
        <v>0</v>
      </c>
      <c r="G273">
        <v>0</v>
      </c>
      <c r="H273">
        <v>1</v>
      </c>
      <c r="I273">
        <v>0</v>
      </c>
      <c r="J273">
        <v>0</v>
      </c>
      <c r="K273">
        <v>0</v>
      </c>
      <c r="L273">
        <v>0</v>
      </c>
      <c r="M273">
        <v>0</v>
      </c>
      <c r="N273">
        <v>0</v>
      </c>
      <c r="O273">
        <v>0</v>
      </c>
      <c r="P273">
        <v>8.0898239507328213</v>
      </c>
      <c r="Q273">
        <v>126</v>
      </c>
      <c r="AC273" s="2">
        <v>283</v>
      </c>
      <c r="AD273">
        <v>9.1819642864041491</v>
      </c>
      <c r="AE273">
        <v>0</v>
      </c>
      <c r="AF273">
        <v>1</v>
      </c>
      <c r="AG273">
        <v>0</v>
      </c>
      <c r="AH273">
        <v>0</v>
      </c>
      <c r="AI273">
        <v>0</v>
      </c>
      <c r="AJ273">
        <v>1</v>
      </c>
      <c r="AK273">
        <v>0</v>
      </c>
      <c r="AL273">
        <v>0</v>
      </c>
      <c r="AM273">
        <v>0</v>
      </c>
      <c r="AN273">
        <v>0</v>
      </c>
      <c r="AO273">
        <v>0</v>
      </c>
      <c r="AP273">
        <v>0</v>
      </c>
      <c r="AQ273">
        <v>0</v>
      </c>
      <c r="AR273">
        <v>6.3749386512370023</v>
      </c>
      <c r="AS273">
        <v>126</v>
      </c>
      <c r="BE273" s="2">
        <v>283</v>
      </c>
      <c r="BF273">
        <v>9.1819642864041491</v>
      </c>
      <c r="BG273">
        <v>0</v>
      </c>
      <c r="BH273">
        <v>1</v>
      </c>
      <c r="BI273">
        <v>0</v>
      </c>
      <c r="BJ273">
        <v>0</v>
      </c>
      <c r="BK273">
        <v>0</v>
      </c>
      <c r="BL273">
        <v>1</v>
      </c>
      <c r="BM273">
        <v>0</v>
      </c>
      <c r="BN273">
        <v>0</v>
      </c>
      <c r="BO273">
        <v>0</v>
      </c>
      <c r="BP273">
        <v>0</v>
      </c>
      <c r="BQ273">
        <v>0</v>
      </c>
      <c r="BR273">
        <v>0</v>
      </c>
      <c r="BS273">
        <v>0</v>
      </c>
      <c r="BT273">
        <v>5.7774371429983074</v>
      </c>
      <c r="BU273">
        <v>126</v>
      </c>
      <c r="CG273" s="2">
        <v>283</v>
      </c>
      <c r="CH273">
        <v>9.1819642864041491</v>
      </c>
      <c r="CI273">
        <v>0</v>
      </c>
      <c r="CJ273">
        <v>1</v>
      </c>
      <c r="CK273">
        <v>0</v>
      </c>
      <c r="CL273">
        <v>0</v>
      </c>
      <c r="CM273">
        <v>0</v>
      </c>
      <c r="CN273">
        <v>1</v>
      </c>
      <c r="CO273">
        <v>0</v>
      </c>
      <c r="CP273">
        <v>0</v>
      </c>
      <c r="CQ273">
        <v>0</v>
      </c>
      <c r="CR273">
        <v>0</v>
      </c>
      <c r="CS273">
        <v>8.0898239507328213</v>
      </c>
      <c r="CT273">
        <v>6.3749386512370023</v>
      </c>
      <c r="CU273">
        <v>5.7774371429983074</v>
      </c>
      <c r="CV273">
        <v>126</v>
      </c>
    </row>
    <row r="274" spans="1:100" x14ac:dyDescent="0.2">
      <c r="A274" s="2">
        <v>284</v>
      </c>
      <c r="B274">
        <v>9.085857073098305</v>
      </c>
      <c r="C274">
        <v>0</v>
      </c>
      <c r="D274">
        <v>1</v>
      </c>
      <c r="E274">
        <v>0</v>
      </c>
      <c r="F274">
        <v>0</v>
      </c>
      <c r="G274">
        <v>0</v>
      </c>
      <c r="H274">
        <v>0</v>
      </c>
      <c r="I274">
        <v>1</v>
      </c>
      <c r="J274">
        <v>0</v>
      </c>
      <c r="K274">
        <v>0</v>
      </c>
      <c r="L274">
        <v>0</v>
      </c>
      <c r="M274">
        <v>0</v>
      </c>
      <c r="N274">
        <v>0</v>
      </c>
      <c r="O274">
        <v>0</v>
      </c>
      <c r="P274">
        <v>8.1707570523343307</v>
      </c>
      <c r="Q274">
        <v>127</v>
      </c>
      <c r="AC274" s="2">
        <v>284</v>
      </c>
      <c r="AD274">
        <v>9.085857073098305</v>
      </c>
      <c r="AE274">
        <v>0</v>
      </c>
      <c r="AF274">
        <v>1</v>
      </c>
      <c r="AG274">
        <v>0</v>
      </c>
      <c r="AH274">
        <v>0</v>
      </c>
      <c r="AI274">
        <v>0</v>
      </c>
      <c r="AJ274">
        <v>0</v>
      </c>
      <c r="AK274">
        <v>1</v>
      </c>
      <c r="AL274">
        <v>0</v>
      </c>
      <c r="AM274">
        <v>0</v>
      </c>
      <c r="AN274">
        <v>0</v>
      </c>
      <c r="AO274">
        <v>0</v>
      </c>
      <c r="AP274">
        <v>0</v>
      </c>
      <c r="AQ274">
        <v>0</v>
      </c>
      <c r="AR274">
        <v>6.4094117928156891</v>
      </c>
      <c r="AS274">
        <v>127</v>
      </c>
      <c r="BE274" s="2">
        <v>284</v>
      </c>
      <c r="BF274">
        <v>9.085857073098305</v>
      </c>
      <c r="BG274">
        <v>0</v>
      </c>
      <c r="BH274">
        <v>1</v>
      </c>
      <c r="BI274">
        <v>0</v>
      </c>
      <c r="BJ274">
        <v>0</v>
      </c>
      <c r="BK274">
        <v>0</v>
      </c>
      <c r="BL274">
        <v>0</v>
      </c>
      <c r="BM274">
        <v>1</v>
      </c>
      <c r="BN274">
        <v>0</v>
      </c>
      <c r="BO274">
        <v>0</v>
      </c>
      <c r="BP274">
        <v>0</v>
      </c>
      <c r="BQ274">
        <v>0</v>
      </c>
      <c r="BR274">
        <v>0</v>
      </c>
      <c r="BS274">
        <v>0</v>
      </c>
      <c r="BT274">
        <v>5.7860412962166308</v>
      </c>
      <c r="BU274">
        <v>127</v>
      </c>
      <c r="CG274" s="2">
        <v>284</v>
      </c>
      <c r="CH274">
        <v>9.085857073098305</v>
      </c>
      <c r="CI274">
        <v>0</v>
      </c>
      <c r="CJ274">
        <v>1</v>
      </c>
      <c r="CK274">
        <v>0</v>
      </c>
      <c r="CL274">
        <v>0</v>
      </c>
      <c r="CM274">
        <v>0</v>
      </c>
      <c r="CN274">
        <v>0</v>
      </c>
      <c r="CO274">
        <v>1</v>
      </c>
      <c r="CP274">
        <v>0</v>
      </c>
      <c r="CQ274">
        <v>0</v>
      </c>
      <c r="CR274">
        <v>0</v>
      </c>
      <c r="CS274">
        <v>8.1707570523343307</v>
      </c>
      <c r="CT274">
        <v>6.4094117928156891</v>
      </c>
      <c r="CU274">
        <v>5.7860412962166308</v>
      </c>
      <c r="CV274">
        <v>127</v>
      </c>
    </row>
    <row r="275" spans="1:100" x14ac:dyDescent="0.2">
      <c r="A275" s="2">
        <v>285</v>
      </c>
      <c r="B275">
        <v>9.2365317619134224</v>
      </c>
      <c r="C275">
        <v>0</v>
      </c>
      <c r="D275">
        <v>1</v>
      </c>
      <c r="E275">
        <v>0</v>
      </c>
      <c r="F275">
        <v>0</v>
      </c>
      <c r="G275">
        <v>0</v>
      </c>
      <c r="H275">
        <v>0</v>
      </c>
      <c r="I275">
        <v>1</v>
      </c>
      <c r="J275">
        <v>0</v>
      </c>
      <c r="K275">
        <v>0</v>
      </c>
      <c r="L275">
        <v>0</v>
      </c>
      <c r="M275">
        <v>0</v>
      </c>
      <c r="N275">
        <v>0</v>
      </c>
      <c r="O275">
        <v>0</v>
      </c>
      <c r="P275">
        <v>8.2268149882324657</v>
      </c>
      <c r="Q275">
        <v>128</v>
      </c>
      <c r="AC275" s="2">
        <v>285</v>
      </c>
      <c r="AD275">
        <v>9.2365317619134224</v>
      </c>
      <c r="AE275">
        <v>0</v>
      </c>
      <c r="AF275">
        <v>1</v>
      </c>
      <c r="AG275">
        <v>0</v>
      </c>
      <c r="AH275">
        <v>0</v>
      </c>
      <c r="AI275">
        <v>0</v>
      </c>
      <c r="AJ275">
        <v>0</v>
      </c>
      <c r="AK275">
        <v>1</v>
      </c>
      <c r="AL275">
        <v>0</v>
      </c>
      <c r="AM275">
        <v>0</v>
      </c>
      <c r="AN275">
        <v>0</v>
      </c>
      <c r="AO275">
        <v>0</v>
      </c>
      <c r="AP275">
        <v>0</v>
      </c>
      <c r="AQ275">
        <v>0</v>
      </c>
      <c r="AR275">
        <v>6.4307777095283836</v>
      </c>
      <c r="AS275">
        <v>128</v>
      </c>
      <c r="BE275" s="2">
        <v>285</v>
      </c>
      <c r="BF275">
        <v>9.2365317619134224</v>
      </c>
      <c r="BG275">
        <v>0</v>
      </c>
      <c r="BH275">
        <v>1</v>
      </c>
      <c r="BI275">
        <v>0</v>
      </c>
      <c r="BJ275">
        <v>0</v>
      </c>
      <c r="BK275">
        <v>0</v>
      </c>
      <c r="BL275">
        <v>0</v>
      </c>
      <c r="BM275">
        <v>1</v>
      </c>
      <c r="BN275">
        <v>0</v>
      </c>
      <c r="BO275">
        <v>0</v>
      </c>
      <c r="BP275">
        <v>0</v>
      </c>
      <c r="BQ275">
        <v>0</v>
      </c>
      <c r="BR275">
        <v>0</v>
      </c>
      <c r="BS275">
        <v>0</v>
      </c>
      <c r="BT275">
        <v>5.7946569901660911</v>
      </c>
      <c r="BU275">
        <v>128</v>
      </c>
      <c r="CG275" s="2">
        <v>285</v>
      </c>
      <c r="CH275">
        <v>9.2365317619134224</v>
      </c>
      <c r="CI275">
        <v>0</v>
      </c>
      <c r="CJ275">
        <v>1</v>
      </c>
      <c r="CK275">
        <v>0</v>
      </c>
      <c r="CL275">
        <v>0</v>
      </c>
      <c r="CM275">
        <v>0</v>
      </c>
      <c r="CN275">
        <v>0</v>
      </c>
      <c r="CO275">
        <v>1</v>
      </c>
      <c r="CP275">
        <v>0</v>
      </c>
      <c r="CQ275">
        <v>0</v>
      </c>
      <c r="CR275">
        <v>0</v>
      </c>
      <c r="CS275">
        <v>8.2268149882324657</v>
      </c>
      <c r="CT275">
        <v>6.4307777095283836</v>
      </c>
      <c r="CU275">
        <v>5.7946569901660911</v>
      </c>
      <c r="CV275">
        <v>128</v>
      </c>
    </row>
    <row r="276" spans="1:100" x14ac:dyDescent="0.2">
      <c r="A276" s="2">
        <v>286</v>
      </c>
      <c r="B276">
        <v>9.0539029586011228</v>
      </c>
      <c r="C276">
        <v>0</v>
      </c>
      <c r="D276">
        <v>1</v>
      </c>
      <c r="E276">
        <v>0</v>
      </c>
      <c r="F276">
        <v>0</v>
      </c>
      <c r="G276">
        <v>0</v>
      </c>
      <c r="H276">
        <v>0</v>
      </c>
      <c r="I276">
        <v>1</v>
      </c>
      <c r="J276">
        <v>0</v>
      </c>
      <c r="K276">
        <v>0</v>
      </c>
      <c r="L276">
        <v>0</v>
      </c>
      <c r="M276">
        <v>0</v>
      </c>
      <c r="N276">
        <v>0</v>
      </c>
      <c r="O276">
        <v>0</v>
      </c>
      <c r="P276">
        <v>8.267239577108846</v>
      </c>
      <c r="Q276">
        <v>129</v>
      </c>
      <c r="AC276" s="2">
        <v>286</v>
      </c>
      <c r="AD276">
        <v>9.0539029586011228</v>
      </c>
      <c r="AE276">
        <v>0</v>
      </c>
      <c r="AF276">
        <v>1</v>
      </c>
      <c r="AG276">
        <v>0</v>
      </c>
      <c r="AH276">
        <v>0</v>
      </c>
      <c r="AI276">
        <v>0</v>
      </c>
      <c r="AJ276">
        <v>0</v>
      </c>
      <c r="AK276">
        <v>1</v>
      </c>
      <c r="AL276">
        <v>0</v>
      </c>
      <c r="AM276">
        <v>0</v>
      </c>
      <c r="AN276">
        <v>0</v>
      </c>
      <c r="AO276">
        <v>0</v>
      </c>
      <c r="AP276">
        <v>0</v>
      </c>
      <c r="AQ276">
        <v>0</v>
      </c>
      <c r="AR276">
        <v>6.4458335722765376</v>
      </c>
      <c r="AS276">
        <v>129</v>
      </c>
      <c r="BE276" s="2">
        <v>286</v>
      </c>
      <c r="BF276">
        <v>9.0539029586011228</v>
      </c>
      <c r="BG276">
        <v>0</v>
      </c>
      <c r="BH276">
        <v>1</v>
      </c>
      <c r="BI276">
        <v>0</v>
      </c>
      <c r="BJ276">
        <v>0</v>
      </c>
      <c r="BK276">
        <v>0</v>
      </c>
      <c r="BL276">
        <v>0</v>
      </c>
      <c r="BM276">
        <v>1</v>
      </c>
      <c r="BN276">
        <v>0</v>
      </c>
      <c r="BO276">
        <v>0</v>
      </c>
      <c r="BP276">
        <v>0</v>
      </c>
      <c r="BQ276">
        <v>0</v>
      </c>
      <c r="BR276">
        <v>0</v>
      </c>
      <c r="BS276">
        <v>0</v>
      </c>
      <c r="BT276">
        <v>5.8032841411236173</v>
      </c>
      <c r="BU276">
        <v>129</v>
      </c>
      <c r="CG276" s="2">
        <v>286</v>
      </c>
      <c r="CH276">
        <v>9.0539029586011228</v>
      </c>
      <c r="CI276">
        <v>0</v>
      </c>
      <c r="CJ276">
        <v>1</v>
      </c>
      <c r="CK276">
        <v>0</v>
      </c>
      <c r="CL276">
        <v>0</v>
      </c>
      <c r="CM276">
        <v>0</v>
      </c>
      <c r="CN276">
        <v>0</v>
      </c>
      <c r="CO276">
        <v>1</v>
      </c>
      <c r="CP276">
        <v>0</v>
      </c>
      <c r="CQ276">
        <v>0</v>
      </c>
      <c r="CR276">
        <v>0</v>
      </c>
      <c r="CS276">
        <v>8.267239577108846</v>
      </c>
      <c r="CT276">
        <v>6.4458335722765376</v>
      </c>
      <c r="CU276">
        <v>5.8032841411236173</v>
      </c>
      <c r="CV276">
        <v>129</v>
      </c>
    </row>
    <row r="277" spans="1:100" x14ac:dyDescent="0.2">
      <c r="A277" s="2">
        <v>287</v>
      </c>
      <c r="B277">
        <v>9.1188769750384484</v>
      </c>
      <c r="C277">
        <v>0</v>
      </c>
      <c r="D277">
        <v>1</v>
      </c>
      <c r="E277">
        <v>0</v>
      </c>
      <c r="F277">
        <v>0</v>
      </c>
      <c r="G277">
        <v>0</v>
      </c>
      <c r="H277">
        <v>0</v>
      </c>
      <c r="I277">
        <v>1</v>
      </c>
      <c r="J277">
        <v>0</v>
      </c>
      <c r="K277">
        <v>0</v>
      </c>
      <c r="L277">
        <v>0</v>
      </c>
      <c r="M277">
        <v>0</v>
      </c>
      <c r="N277">
        <v>0</v>
      </c>
      <c r="O277">
        <v>0</v>
      </c>
      <c r="P277">
        <v>8.2975087334316981</v>
      </c>
      <c r="Q277">
        <v>130</v>
      </c>
      <c r="AC277" s="2">
        <v>287</v>
      </c>
      <c r="AD277">
        <v>9.1188769750384484</v>
      </c>
      <c r="AE277">
        <v>0</v>
      </c>
      <c r="AF277">
        <v>1</v>
      </c>
      <c r="AG277">
        <v>0</v>
      </c>
      <c r="AH277">
        <v>0</v>
      </c>
      <c r="AI277">
        <v>0</v>
      </c>
      <c r="AJ277">
        <v>0</v>
      </c>
      <c r="AK277">
        <v>1</v>
      </c>
      <c r="AL277">
        <v>0</v>
      </c>
      <c r="AM277">
        <v>0</v>
      </c>
      <c r="AN277">
        <v>0</v>
      </c>
      <c r="AO277">
        <v>0</v>
      </c>
      <c r="AP277">
        <v>0</v>
      </c>
      <c r="AQ277">
        <v>0</v>
      </c>
      <c r="AR277">
        <v>6.457809820526899</v>
      </c>
      <c r="AS277">
        <v>130</v>
      </c>
      <c r="BE277" s="2">
        <v>287</v>
      </c>
      <c r="BF277">
        <v>9.1188769750384484</v>
      </c>
      <c r="BG277">
        <v>0</v>
      </c>
      <c r="BH277">
        <v>1</v>
      </c>
      <c r="BI277">
        <v>0</v>
      </c>
      <c r="BJ277">
        <v>0</v>
      </c>
      <c r="BK277">
        <v>0</v>
      </c>
      <c r="BL277">
        <v>0</v>
      </c>
      <c r="BM277">
        <v>1</v>
      </c>
      <c r="BN277">
        <v>0</v>
      </c>
      <c r="BO277">
        <v>0</v>
      </c>
      <c r="BP277">
        <v>0</v>
      </c>
      <c r="BQ277">
        <v>0</v>
      </c>
      <c r="BR277">
        <v>0</v>
      </c>
      <c r="BS277">
        <v>0</v>
      </c>
      <c r="BT277">
        <v>5.8119226657128866</v>
      </c>
      <c r="BU277">
        <v>130</v>
      </c>
      <c r="CG277" s="2">
        <v>287</v>
      </c>
      <c r="CH277">
        <v>9.1188769750384484</v>
      </c>
      <c r="CI277">
        <v>0</v>
      </c>
      <c r="CJ277">
        <v>1</v>
      </c>
      <c r="CK277">
        <v>0</v>
      </c>
      <c r="CL277">
        <v>0</v>
      </c>
      <c r="CM277">
        <v>0</v>
      </c>
      <c r="CN277">
        <v>0</v>
      </c>
      <c r="CO277">
        <v>1</v>
      </c>
      <c r="CP277">
        <v>0</v>
      </c>
      <c r="CQ277">
        <v>0</v>
      </c>
      <c r="CR277">
        <v>0</v>
      </c>
      <c r="CS277">
        <v>8.2975087334316981</v>
      </c>
      <c r="CT277">
        <v>6.457809820526899</v>
      </c>
      <c r="CU277">
        <v>5.8119226657128866</v>
      </c>
      <c r="CV277">
        <v>130</v>
      </c>
    </row>
    <row r="278" spans="1:100" x14ac:dyDescent="0.2">
      <c r="A278" s="2">
        <v>288</v>
      </c>
      <c r="B278">
        <v>9.1385372802065223</v>
      </c>
      <c r="C278">
        <v>0</v>
      </c>
      <c r="D278">
        <v>1</v>
      </c>
      <c r="E278">
        <v>0</v>
      </c>
      <c r="F278">
        <v>0</v>
      </c>
      <c r="G278">
        <v>0</v>
      </c>
      <c r="H278">
        <v>0</v>
      </c>
      <c r="I278">
        <v>1</v>
      </c>
      <c r="J278">
        <v>0</v>
      </c>
      <c r="K278">
        <v>0</v>
      </c>
      <c r="L278">
        <v>0</v>
      </c>
      <c r="M278">
        <v>0</v>
      </c>
      <c r="N278">
        <v>0</v>
      </c>
      <c r="O278">
        <v>0</v>
      </c>
      <c r="P278">
        <v>8.3210393593276848</v>
      </c>
      <c r="Q278">
        <v>131</v>
      </c>
      <c r="AC278" s="2">
        <v>288</v>
      </c>
      <c r="AD278">
        <v>9.1385372802065223</v>
      </c>
      <c r="AE278">
        <v>0</v>
      </c>
      <c r="AF278">
        <v>1</v>
      </c>
      <c r="AG278">
        <v>0</v>
      </c>
      <c r="AH278">
        <v>0</v>
      </c>
      <c r="AI278">
        <v>0</v>
      </c>
      <c r="AJ278">
        <v>0</v>
      </c>
      <c r="AK278">
        <v>1</v>
      </c>
      <c r="AL278">
        <v>0</v>
      </c>
      <c r="AM278">
        <v>0</v>
      </c>
      <c r="AN278">
        <v>0</v>
      </c>
      <c r="AO278">
        <v>0</v>
      </c>
      <c r="AP278">
        <v>0</v>
      </c>
      <c r="AQ278">
        <v>0</v>
      </c>
      <c r="AR278">
        <v>6.4682747241882765</v>
      </c>
      <c r="AS278">
        <v>131</v>
      </c>
      <c r="BE278" s="2">
        <v>288</v>
      </c>
      <c r="BF278">
        <v>9.1385372802065223</v>
      </c>
      <c r="BG278">
        <v>0</v>
      </c>
      <c r="BH278">
        <v>1</v>
      </c>
      <c r="BI278">
        <v>0</v>
      </c>
      <c r="BJ278">
        <v>0</v>
      </c>
      <c r="BK278">
        <v>0</v>
      </c>
      <c r="BL278">
        <v>0</v>
      </c>
      <c r="BM278">
        <v>1</v>
      </c>
      <c r="BN278">
        <v>0</v>
      </c>
      <c r="BO278">
        <v>0</v>
      </c>
      <c r="BP278">
        <v>0</v>
      </c>
      <c r="BQ278">
        <v>0</v>
      </c>
      <c r="BR278">
        <v>0</v>
      </c>
      <c r="BS278">
        <v>0</v>
      </c>
      <c r="BT278">
        <v>5.8205724809075017</v>
      </c>
      <c r="BU278">
        <v>131</v>
      </c>
      <c r="CG278" s="2">
        <v>288</v>
      </c>
      <c r="CH278">
        <v>9.1385372802065223</v>
      </c>
      <c r="CI278">
        <v>0</v>
      </c>
      <c r="CJ278">
        <v>1</v>
      </c>
      <c r="CK278">
        <v>0</v>
      </c>
      <c r="CL278">
        <v>0</v>
      </c>
      <c r="CM278">
        <v>0</v>
      </c>
      <c r="CN278">
        <v>0</v>
      </c>
      <c r="CO278">
        <v>1</v>
      </c>
      <c r="CP278">
        <v>0</v>
      </c>
      <c r="CQ278">
        <v>0</v>
      </c>
      <c r="CR278">
        <v>0</v>
      </c>
      <c r="CS278">
        <v>8.3210393593276848</v>
      </c>
      <c r="CT278">
        <v>6.4682747241882765</v>
      </c>
      <c r="CU278">
        <v>5.8205724809075017</v>
      </c>
      <c r="CV278">
        <v>131</v>
      </c>
    </row>
    <row r="279" spans="1:100" x14ac:dyDescent="0.2">
      <c r="A279" s="2">
        <v>289</v>
      </c>
      <c r="B279">
        <v>9.1477840182787382</v>
      </c>
      <c r="C279">
        <v>0</v>
      </c>
      <c r="D279">
        <v>1</v>
      </c>
      <c r="E279">
        <v>0</v>
      </c>
      <c r="F279">
        <v>0</v>
      </c>
      <c r="G279">
        <v>0</v>
      </c>
      <c r="H279">
        <v>0</v>
      </c>
      <c r="I279">
        <v>0</v>
      </c>
      <c r="J279">
        <v>1</v>
      </c>
      <c r="K279">
        <v>0</v>
      </c>
      <c r="L279">
        <v>0</v>
      </c>
      <c r="M279">
        <v>0</v>
      </c>
      <c r="N279">
        <v>0</v>
      </c>
      <c r="O279">
        <v>0</v>
      </c>
      <c r="P279">
        <v>8.3400360061778596</v>
      </c>
      <c r="Q279">
        <v>132</v>
      </c>
      <c r="AC279" s="2">
        <v>289</v>
      </c>
      <c r="AD279">
        <v>9.1477840182787382</v>
      </c>
      <c r="AE279">
        <v>0</v>
      </c>
      <c r="AF279">
        <v>1</v>
      </c>
      <c r="AG279">
        <v>0</v>
      </c>
      <c r="AH279">
        <v>0</v>
      </c>
      <c r="AI279">
        <v>0</v>
      </c>
      <c r="AJ279">
        <v>0</v>
      </c>
      <c r="AK279">
        <v>0</v>
      </c>
      <c r="AL279">
        <v>1</v>
      </c>
      <c r="AM279">
        <v>0</v>
      </c>
      <c r="AN279">
        <v>0</v>
      </c>
      <c r="AO279">
        <v>0</v>
      </c>
      <c r="AP279">
        <v>0</v>
      </c>
      <c r="AQ279">
        <v>0</v>
      </c>
      <c r="AR279">
        <v>6.4779975657206341</v>
      </c>
      <c r="AS279">
        <v>132</v>
      </c>
      <c r="BE279" s="2">
        <v>289</v>
      </c>
      <c r="BF279">
        <v>9.1477840182787382</v>
      </c>
      <c r="BG279">
        <v>0</v>
      </c>
      <c r="BH279">
        <v>1</v>
      </c>
      <c r="BI279">
        <v>0</v>
      </c>
      <c r="BJ279">
        <v>0</v>
      </c>
      <c r="BK279">
        <v>0</v>
      </c>
      <c r="BL279">
        <v>0</v>
      </c>
      <c r="BM279">
        <v>0</v>
      </c>
      <c r="BN279">
        <v>1</v>
      </c>
      <c r="BO279">
        <v>0</v>
      </c>
      <c r="BP279">
        <v>0</v>
      </c>
      <c r="BQ279">
        <v>0</v>
      </c>
      <c r="BR279">
        <v>0</v>
      </c>
      <c r="BS279">
        <v>0</v>
      </c>
      <c r="BT279">
        <v>5.8292335040340548</v>
      </c>
      <c r="BU279">
        <v>132</v>
      </c>
      <c r="CG279" s="2">
        <v>289</v>
      </c>
      <c r="CH279">
        <v>9.1477840182787382</v>
      </c>
      <c r="CI279">
        <v>0</v>
      </c>
      <c r="CJ279">
        <v>1</v>
      </c>
      <c r="CK279">
        <v>0</v>
      </c>
      <c r="CL279">
        <v>0</v>
      </c>
      <c r="CM279">
        <v>0</v>
      </c>
      <c r="CN279">
        <v>0</v>
      </c>
      <c r="CO279">
        <v>0</v>
      </c>
      <c r="CP279">
        <v>1</v>
      </c>
      <c r="CQ279">
        <v>0</v>
      </c>
      <c r="CR279">
        <v>0</v>
      </c>
      <c r="CS279">
        <v>8.3400360061778596</v>
      </c>
      <c r="CT279">
        <v>6.4779975657206341</v>
      </c>
      <c r="CU279">
        <v>5.8292335040340548</v>
      </c>
      <c r="CV279">
        <v>132</v>
      </c>
    </row>
    <row r="280" spans="1:100" x14ac:dyDescent="0.2">
      <c r="A280" s="2">
        <v>290</v>
      </c>
      <c r="B280">
        <v>9.1314284243926913</v>
      </c>
      <c r="C280">
        <v>0</v>
      </c>
      <c r="D280">
        <v>1</v>
      </c>
      <c r="E280">
        <v>0</v>
      </c>
      <c r="F280">
        <v>0</v>
      </c>
      <c r="G280">
        <v>0</v>
      </c>
      <c r="H280">
        <v>0</v>
      </c>
      <c r="I280">
        <v>0</v>
      </c>
      <c r="J280">
        <v>1</v>
      </c>
      <c r="K280">
        <v>0</v>
      </c>
      <c r="L280">
        <v>0</v>
      </c>
      <c r="M280">
        <v>0</v>
      </c>
      <c r="N280">
        <v>0</v>
      </c>
      <c r="O280">
        <v>0</v>
      </c>
      <c r="P280">
        <v>8.355953753233905</v>
      </c>
      <c r="Q280">
        <v>133</v>
      </c>
      <c r="AC280" s="2">
        <v>290</v>
      </c>
      <c r="AD280">
        <v>9.1314284243926913</v>
      </c>
      <c r="AE280">
        <v>0</v>
      </c>
      <c r="AF280">
        <v>1</v>
      </c>
      <c r="AG280">
        <v>0</v>
      </c>
      <c r="AH280">
        <v>0</v>
      </c>
      <c r="AI280">
        <v>0</v>
      </c>
      <c r="AJ280">
        <v>0</v>
      </c>
      <c r="AK280">
        <v>0</v>
      </c>
      <c r="AL280">
        <v>1</v>
      </c>
      <c r="AM280">
        <v>0</v>
      </c>
      <c r="AN280">
        <v>0</v>
      </c>
      <c r="AO280">
        <v>0</v>
      </c>
      <c r="AP280">
        <v>0</v>
      </c>
      <c r="AQ280">
        <v>0</v>
      </c>
      <c r="AR280">
        <v>6.4873576192021982</v>
      </c>
      <c r="AS280">
        <v>133</v>
      </c>
      <c r="BE280" s="2">
        <v>290</v>
      </c>
      <c r="BF280">
        <v>9.1314284243926913</v>
      </c>
      <c r="BG280">
        <v>0</v>
      </c>
      <c r="BH280">
        <v>1</v>
      </c>
      <c r="BI280">
        <v>0</v>
      </c>
      <c r="BJ280">
        <v>0</v>
      </c>
      <c r="BK280">
        <v>0</v>
      </c>
      <c r="BL280">
        <v>0</v>
      </c>
      <c r="BM280">
        <v>0</v>
      </c>
      <c r="BN280">
        <v>1</v>
      </c>
      <c r="BO280">
        <v>0</v>
      </c>
      <c r="BP280">
        <v>0</v>
      </c>
      <c r="BQ280">
        <v>0</v>
      </c>
      <c r="BR280">
        <v>0</v>
      </c>
      <c r="BS280">
        <v>0</v>
      </c>
      <c r="BT280">
        <v>5.8379056527751034</v>
      </c>
      <c r="BU280">
        <v>133</v>
      </c>
      <c r="CG280" s="2">
        <v>290</v>
      </c>
      <c r="CH280">
        <v>9.1314284243926913</v>
      </c>
      <c r="CI280">
        <v>0</v>
      </c>
      <c r="CJ280">
        <v>1</v>
      </c>
      <c r="CK280">
        <v>0</v>
      </c>
      <c r="CL280">
        <v>0</v>
      </c>
      <c r="CM280">
        <v>0</v>
      </c>
      <c r="CN280">
        <v>0</v>
      </c>
      <c r="CO280">
        <v>0</v>
      </c>
      <c r="CP280">
        <v>1</v>
      </c>
      <c r="CQ280">
        <v>0</v>
      </c>
      <c r="CR280">
        <v>0</v>
      </c>
      <c r="CS280">
        <v>8.355953753233905</v>
      </c>
      <c r="CT280">
        <v>6.4873576192021982</v>
      </c>
      <c r="CU280">
        <v>5.8379056527751034</v>
      </c>
      <c r="CV280">
        <v>133</v>
      </c>
    </row>
    <row r="281" spans="1:100" x14ac:dyDescent="0.2">
      <c r="A281" s="2">
        <v>291</v>
      </c>
      <c r="B281">
        <v>9.039280080706277</v>
      </c>
      <c r="C281">
        <v>0</v>
      </c>
      <c r="D281">
        <v>1</v>
      </c>
      <c r="E281">
        <v>0</v>
      </c>
      <c r="F281">
        <v>0</v>
      </c>
      <c r="G281">
        <v>0</v>
      </c>
      <c r="H281">
        <v>0</v>
      </c>
      <c r="I281">
        <v>0</v>
      </c>
      <c r="J281">
        <v>1</v>
      </c>
      <c r="K281">
        <v>0</v>
      </c>
      <c r="L281">
        <v>0</v>
      </c>
      <c r="M281">
        <v>0</v>
      </c>
      <c r="N281">
        <v>0</v>
      </c>
      <c r="O281">
        <v>0</v>
      </c>
      <c r="P281">
        <v>8.1062281983021656</v>
      </c>
      <c r="Q281">
        <v>134</v>
      </c>
      <c r="AC281" s="2">
        <v>291</v>
      </c>
      <c r="AD281">
        <v>9.039280080706277</v>
      </c>
      <c r="AE281">
        <v>0</v>
      </c>
      <c r="AF281">
        <v>1</v>
      </c>
      <c r="AG281">
        <v>0</v>
      </c>
      <c r="AH281">
        <v>0</v>
      </c>
      <c r="AI281">
        <v>0</v>
      </c>
      <c r="AJ281">
        <v>0</v>
      </c>
      <c r="AK281">
        <v>0</v>
      </c>
      <c r="AL281">
        <v>1</v>
      </c>
      <c r="AM281">
        <v>0</v>
      </c>
      <c r="AN281">
        <v>0</v>
      </c>
      <c r="AO281">
        <v>0</v>
      </c>
      <c r="AP281">
        <v>0</v>
      </c>
      <c r="AQ281">
        <v>0</v>
      </c>
      <c r="AR281">
        <v>6.0307690597473194</v>
      </c>
      <c r="AS281">
        <v>134</v>
      </c>
      <c r="BE281" s="2">
        <v>291</v>
      </c>
      <c r="BF281">
        <v>9.039280080706277</v>
      </c>
      <c r="BG281">
        <v>0</v>
      </c>
      <c r="BH281">
        <v>1</v>
      </c>
      <c r="BI281">
        <v>0</v>
      </c>
      <c r="BJ281">
        <v>0</v>
      </c>
      <c r="BK281">
        <v>0</v>
      </c>
      <c r="BL281">
        <v>0</v>
      </c>
      <c r="BM281">
        <v>0</v>
      </c>
      <c r="BN281">
        <v>1</v>
      </c>
      <c r="BO281">
        <v>0</v>
      </c>
      <c r="BP281">
        <v>0</v>
      </c>
      <c r="BQ281">
        <v>0</v>
      </c>
      <c r="BR281">
        <v>0</v>
      </c>
      <c r="BS281">
        <v>0</v>
      </c>
      <c r="BT281">
        <v>5.8223764896112398</v>
      </c>
      <c r="BU281">
        <v>134</v>
      </c>
      <c r="CG281" s="2">
        <v>291</v>
      </c>
      <c r="CH281">
        <v>9.039280080706277</v>
      </c>
      <c r="CI281">
        <v>0</v>
      </c>
      <c r="CJ281">
        <v>1</v>
      </c>
      <c r="CK281">
        <v>0</v>
      </c>
      <c r="CL281">
        <v>0</v>
      </c>
      <c r="CM281">
        <v>0</v>
      </c>
      <c r="CN281">
        <v>0</v>
      </c>
      <c r="CO281">
        <v>0</v>
      </c>
      <c r="CP281">
        <v>1</v>
      </c>
      <c r="CQ281">
        <v>0</v>
      </c>
      <c r="CR281">
        <v>0</v>
      </c>
      <c r="CS281">
        <v>8.1062281983021656</v>
      </c>
      <c r="CT281">
        <v>6.0307690597473194</v>
      </c>
      <c r="CU281">
        <v>5.8223764896112398</v>
      </c>
      <c r="CV281">
        <v>134</v>
      </c>
    </row>
    <row r="282" spans="1:100" x14ac:dyDescent="0.2">
      <c r="A282" s="2">
        <v>292</v>
      </c>
      <c r="B282">
        <v>9.0667325339021279</v>
      </c>
      <c r="C282">
        <v>0</v>
      </c>
      <c r="D282">
        <v>1</v>
      </c>
      <c r="E282">
        <v>0</v>
      </c>
      <c r="F282">
        <v>0</v>
      </c>
      <c r="G282">
        <v>0</v>
      </c>
      <c r="H282">
        <v>0</v>
      </c>
      <c r="I282">
        <v>0</v>
      </c>
      <c r="J282">
        <v>1</v>
      </c>
      <c r="K282">
        <v>0</v>
      </c>
      <c r="L282">
        <v>0</v>
      </c>
      <c r="M282">
        <v>0</v>
      </c>
      <c r="N282">
        <v>0</v>
      </c>
      <c r="O282">
        <v>0</v>
      </c>
      <c r="P282">
        <v>8.2075751992379793</v>
      </c>
      <c r="Q282">
        <v>135</v>
      </c>
      <c r="AC282" s="2">
        <v>292</v>
      </c>
      <c r="AD282">
        <v>9.0667325339021279</v>
      </c>
      <c r="AE282">
        <v>0</v>
      </c>
      <c r="AF282">
        <v>1</v>
      </c>
      <c r="AG282">
        <v>0</v>
      </c>
      <c r="AH282">
        <v>0</v>
      </c>
      <c r="AI282">
        <v>0</v>
      </c>
      <c r="AJ282">
        <v>0</v>
      </c>
      <c r="AK282">
        <v>0</v>
      </c>
      <c r="AL282">
        <v>1</v>
      </c>
      <c r="AM282">
        <v>0</v>
      </c>
      <c r="AN282">
        <v>0</v>
      </c>
      <c r="AO282">
        <v>0</v>
      </c>
      <c r="AP282">
        <v>0</v>
      </c>
      <c r="AQ282">
        <v>0</v>
      </c>
      <c r="AR282">
        <v>6.3017049101938722</v>
      </c>
      <c r="AS282">
        <v>135</v>
      </c>
      <c r="BE282" s="2">
        <v>292</v>
      </c>
      <c r="BF282">
        <v>9.0667325339021279</v>
      </c>
      <c r="BG282">
        <v>0</v>
      </c>
      <c r="BH282">
        <v>1</v>
      </c>
      <c r="BI282">
        <v>0</v>
      </c>
      <c r="BJ282">
        <v>0</v>
      </c>
      <c r="BK282">
        <v>0</v>
      </c>
      <c r="BL282">
        <v>0</v>
      </c>
      <c r="BM282">
        <v>0</v>
      </c>
      <c r="BN282">
        <v>1</v>
      </c>
      <c r="BO282">
        <v>0</v>
      </c>
      <c r="BP282">
        <v>0</v>
      </c>
      <c r="BQ282">
        <v>0</v>
      </c>
      <c r="BR282">
        <v>0</v>
      </c>
      <c r="BS282">
        <v>0</v>
      </c>
      <c r="BT282">
        <v>5.8450676379945437</v>
      </c>
      <c r="BU282">
        <v>135</v>
      </c>
      <c r="CG282" s="2">
        <v>292</v>
      </c>
      <c r="CH282">
        <v>9.0667325339021279</v>
      </c>
      <c r="CI282">
        <v>0</v>
      </c>
      <c r="CJ282">
        <v>1</v>
      </c>
      <c r="CK282">
        <v>0</v>
      </c>
      <c r="CL282">
        <v>0</v>
      </c>
      <c r="CM282">
        <v>0</v>
      </c>
      <c r="CN282">
        <v>0</v>
      </c>
      <c r="CO282">
        <v>0</v>
      </c>
      <c r="CP282">
        <v>1</v>
      </c>
      <c r="CQ282">
        <v>0</v>
      </c>
      <c r="CR282">
        <v>0</v>
      </c>
      <c r="CS282">
        <v>8.2075751992379793</v>
      </c>
      <c r="CT282">
        <v>6.3017049101938722</v>
      </c>
      <c r="CU282">
        <v>5.8450676379945437</v>
      </c>
      <c r="CV282">
        <v>135</v>
      </c>
    </row>
    <row r="283" spans="1:100" x14ac:dyDescent="0.2">
      <c r="A283" s="2">
        <v>293</v>
      </c>
      <c r="B283">
        <v>9.2681214142273465</v>
      </c>
      <c r="C283">
        <v>0</v>
      </c>
      <c r="D283">
        <v>1</v>
      </c>
      <c r="E283">
        <v>0</v>
      </c>
      <c r="F283">
        <v>0</v>
      </c>
      <c r="G283">
        <v>0</v>
      </c>
      <c r="H283">
        <v>0</v>
      </c>
      <c r="I283">
        <v>0</v>
      </c>
      <c r="J283">
        <v>0</v>
      </c>
      <c r="K283">
        <v>1</v>
      </c>
      <c r="L283">
        <v>0</v>
      </c>
      <c r="M283">
        <v>0</v>
      </c>
      <c r="N283">
        <v>0</v>
      </c>
      <c r="O283">
        <v>0</v>
      </c>
      <c r="P283">
        <v>8.2760238763459562</v>
      </c>
      <c r="Q283">
        <v>136</v>
      </c>
      <c r="AC283" s="2">
        <v>293</v>
      </c>
      <c r="AD283">
        <v>9.2681214142273465</v>
      </c>
      <c r="AE283">
        <v>0</v>
      </c>
      <c r="AF283">
        <v>1</v>
      </c>
      <c r="AG283">
        <v>0</v>
      </c>
      <c r="AH283">
        <v>0</v>
      </c>
      <c r="AI283">
        <v>0</v>
      </c>
      <c r="AJ283">
        <v>0</v>
      </c>
      <c r="AK283">
        <v>0</v>
      </c>
      <c r="AL283">
        <v>0</v>
      </c>
      <c r="AM283">
        <v>1</v>
      </c>
      <c r="AN283">
        <v>0</v>
      </c>
      <c r="AO283">
        <v>0</v>
      </c>
      <c r="AP283">
        <v>0</v>
      </c>
      <c r="AQ283">
        <v>0</v>
      </c>
      <c r="AR283">
        <v>6.4188466252405902</v>
      </c>
      <c r="AS283">
        <v>136</v>
      </c>
      <c r="BE283" s="2">
        <v>293</v>
      </c>
      <c r="BF283">
        <v>9.2681214142273465</v>
      </c>
      <c r="BG283">
        <v>0</v>
      </c>
      <c r="BH283">
        <v>1</v>
      </c>
      <c r="BI283">
        <v>0</v>
      </c>
      <c r="BJ283">
        <v>0</v>
      </c>
      <c r="BK283">
        <v>0</v>
      </c>
      <c r="BL283">
        <v>0</v>
      </c>
      <c r="BM283">
        <v>0</v>
      </c>
      <c r="BN283">
        <v>0</v>
      </c>
      <c r="BO283">
        <v>1</v>
      </c>
      <c r="BP283">
        <v>0</v>
      </c>
      <c r="BQ283">
        <v>0</v>
      </c>
      <c r="BR283">
        <v>0</v>
      </c>
      <c r="BS283">
        <v>0</v>
      </c>
      <c r="BT283">
        <v>5.8639880349101405</v>
      </c>
      <c r="BU283">
        <v>136</v>
      </c>
      <c r="CG283" s="2">
        <v>293</v>
      </c>
      <c r="CH283">
        <v>9.2681214142273465</v>
      </c>
      <c r="CI283">
        <v>0</v>
      </c>
      <c r="CJ283">
        <v>1</v>
      </c>
      <c r="CK283">
        <v>0</v>
      </c>
      <c r="CL283">
        <v>0</v>
      </c>
      <c r="CM283">
        <v>0</v>
      </c>
      <c r="CN283">
        <v>0</v>
      </c>
      <c r="CO283">
        <v>0</v>
      </c>
      <c r="CP283">
        <v>0</v>
      </c>
      <c r="CQ283">
        <v>1</v>
      </c>
      <c r="CR283">
        <v>0</v>
      </c>
      <c r="CS283">
        <v>8.2760238763459562</v>
      </c>
      <c r="CT283">
        <v>6.4188466252405902</v>
      </c>
      <c r="CU283">
        <v>5.8639880349101405</v>
      </c>
      <c r="CV283">
        <v>136</v>
      </c>
    </row>
    <row r="284" spans="1:100" x14ac:dyDescent="0.2">
      <c r="A284" s="2">
        <v>294</v>
      </c>
      <c r="B284">
        <v>9.1427094797842674</v>
      </c>
      <c r="C284">
        <v>0</v>
      </c>
      <c r="D284">
        <v>1</v>
      </c>
      <c r="E284">
        <v>0</v>
      </c>
      <c r="F284">
        <v>0</v>
      </c>
      <c r="G284">
        <v>0</v>
      </c>
      <c r="H284">
        <v>0</v>
      </c>
      <c r="I284">
        <v>0</v>
      </c>
      <c r="J284">
        <v>0</v>
      </c>
      <c r="K284">
        <v>1</v>
      </c>
      <c r="L284">
        <v>0</v>
      </c>
      <c r="M284">
        <v>0</v>
      </c>
      <c r="N284">
        <v>0</v>
      </c>
      <c r="O284">
        <v>0</v>
      </c>
      <c r="P284">
        <v>8.3243360969758449</v>
      </c>
      <c r="Q284">
        <v>137</v>
      </c>
      <c r="AC284" s="2">
        <v>294</v>
      </c>
      <c r="AD284">
        <v>9.1427094797842674</v>
      </c>
      <c r="AE284">
        <v>0</v>
      </c>
      <c r="AF284">
        <v>1</v>
      </c>
      <c r="AG284">
        <v>0</v>
      </c>
      <c r="AH284">
        <v>0</v>
      </c>
      <c r="AI284">
        <v>0</v>
      </c>
      <c r="AJ284">
        <v>0</v>
      </c>
      <c r="AK284">
        <v>0</v>
      </c>
      <c r="AL284">
        <v>0</v>
      </c>
      <c r="AM284">
        <v>1</v>
      </c>
      <c r="AN284">
        <v>0</v>
      </c>
      <c r="AO284">
        <v>0</v>
      </c>
      <c r="AP284">
        <v>0</v>
      </c>
      <c r="AQ284">
        <v>0</v>
      </c>
      <c r="AR284">
        <v>6.477409362441084</v>
      </c>
      <c r="AS284">
        <v>137</v>
      </c>
      <c r="BE284" s="2">
        <v>294</v>
      </c>
      <c r="BF284">
        <v>9.1427094797842674</v>
      </c>
      <c r="BG284">
        <v>0</v>
      </c>
      <c r="BH284">
        <v>1</v>
      </c>
      <c r="BI284">
        <v>0</v>
      </c>
      <c r="BJ284">
        <v>0</v>
      </c>
      <c r="BK284">
        <v>0</v>
      </c>
      <c r="BL284">
        <v>0</v>
      </c>
      <c r="BM284">
        <v>0</v>
      </c>
      <c r="BN284">
        <v>0</v>
      </c>
      <c r="BO284">
        <v>1</v>
      </c>
      <c r="BP284">
        <v>0</v>
      </c>
      <c r="BQ284">
        <v>0</v>
      </c>
      <c r="BR284">
        <v>0</v>
      </c>
      <c r="BS284">
        <v>0</v>
      </c>
      <c r="BT284">
        <v>5.8727038701529448</v>
      </c>
      <c r="BU284">
        <v>137</v>
      </c>
      <c r="CG284" s="2">
        <v>294</v>
      </c>
      <c r="CH284">
        <v>9.1427094797842674</v>
      </c>
      <c r="CI284">
        <v>0</v>
      </c>
      <c r="CJ284">
        <v>1</v>
      </c>
      <c r="CK284">
        <v>0</v>
      </c>
      <c r="CL284">
        <v>0</v>
      </c>
      <c r="CM284">
        <v>0</v>
      </c>
      <c r="CN284">
        <v>0</v>
      </c>
      <c r="CO284">
        <v>0</v>
      </c>
      <c r="CP284">
        <v>0</v>
      </c>
      <c r="CQ284">
        <v>1</v>
      </c>
      <c r="CR284">
        <v>0</v>
      </c>
      <c r="CS284">
        <v>8.3243360969758449</v>
      </c>
      <c r="CT284">
        <v>6.477409362441084</v>
      </c>
      <c r="CU284">
        <v>5.8727038701529448</v>
      </c>
      <c r="CV284">
        <v>137</v>
      </c>
    </row>
    <row r="285" spans="1:100" x14ac:dyDescent="0.2">
      <c r="A285" s="2">
        <v>295</v>
      </c>
      <c r="B285">
        <v>9.3122000101550526</v>
      </c>
      <c r="C285">
        <v>0</v>
      </c>
      <c r="D285">
        <v>1</v>
      </c>
      <c r="E285">
        <v>0</v>
      </c>
      <c r="F285">
        <v>0</v>
      </c>
      <c r="G285">
        <v>0</v>
      </c>
      <c r="H285">
        <v>0</v>
      </c>
      <c r="I285">
        <v>0</v>
      </c>
      <c r="J285">
        <v>0</v>
      </c>
      <c r="K285">
        <v>1</v>
      </c>
      <c r="L285">
        <v>0</v>
      </c>
      <c r="M285">
        <v>0</v>
      </c>
      <c r="N285">
        <v>0</v>
      </c>
      <c r="O285">
        <v>0</v>
      </c>
      <c r="P285">
        <v>8.3597823152667932</v>
      </c>
      <c r="Q285">
        <v>138</v>
      </c>
      <c r="AC285" s="2">
        <v>295</v>
      </c>
      <c r="AD285">
        <v>9.3122000101550526</v>
      </c>
      <c r="AE285">
        <v>0</v>
      </c>
      <c r="AF285">
        <v>1</v>
      </c>
      <c r="AG285">
        <v>0</v>
      </c>
      <c r="AH285">
        <v>0</v>
      </c>
      <c r="AI285">
        <v>0</v>
      </c>
      <c r="AJ285">
        <v>0</v>
      </c>
      <c r="AK285">
        <v>0</v>
      </c>
      <c r="AL285">
        <v>0</v>
      </c>
      <c r="AM285">
        <v>1</v>
      </c>
      <c r="AN285">
        <v>0</v>
      </c>
      <c r="AO285">
        <v>0</v>
      </c>
      <c r="AP285">
        <v>0</v>
      </c>
      <c r="AQ285">
        <v>0</v>
      </c>
      <c r="AR285">
        <v>6.5101111226800299</v>
      </c>
      <c r="AS285">
        <v>138</v>
      </c>
      <c r="BE285" s="2">
        <v>295</v>
      </c>
      <c r="BF285">
        <v>9.3122000101550526</v>
      </c>
      <c r="BG285">
        <v>0</v>
      </c>
      <c r="BH285">
        <v>1</v>
      </c>
      <c r="BI285">
        <v>0</v>
      </c>
      <c r="BJ285">
        <v>0</v>
      </c>
      <c r="BK285">
        <v>0</v>
      </c>
      <c r="BL285">
        <v>0</v>
      </c>
      <c r="BM285">
        <v>0</v>
      </c>
      <c r="BN285">
        <v>0</v>
      </c>
      <c r="BO285">
        <v>1</v>
      </c>
      <c r="BP285">
        <v>0</v>
      </c>
      <c r="BQ285">
        <v>0</v>
      </c>
      <c r="BR285">
        <v>0</v>
      </c>
      <c r="BS285">
        <v>0</v>
      </c>
      <c r="BT285">
        <v>5.8814304248601008</v>
      </c>
      <c r="BU285">
        <v>138</v>
      </c>
      <c r="CG285" s="2">
        <v>295</v>
      </c>
      <c r="CH285">
        <v>9.3122000101550526</v>
      </c>
      <c r="CI285">
        <v>0</v>
      </c>
      <c r="CJ285">
        <v>1</v>
      </c>
      <c r="CK285">
        <v>0</v>
      </c>
      <c r="CL285">
        <v>0</v>
      </c>
      <c r="CM285">
        <v>0</v>
      </c>
      <c r="CN285">
        <v>0</v>
      </c>
      <c r="CO285">
        <v>0</v>
      </c>
      <c r="CP285">
        <v>0</v>
      </c>
      <c r="CQ285">
        <v>1</v>
      </c>
      <c r="CR285">
        <v>0</v>
      </c>
      <c r="CS285">
        <v>8.3597823152667932</v>
      </c>
      <c r="CT285">
        <v>6.5101111226800299</v>
      </c>
      <c r="CU285">
        <v>5.8814304248601008</v>
      </c>
      <c r="CV285">
        <v>138</v>
      </c>
    </row>
    <row r="286" spans="1:100" x14ac:dyDescent="0.2">
      <c r="A286" s="2">
        <v>296</v>
      </c>
      <c r="B286">
        <v>9.216731740875856</v>
      </c>
      <c r="C286">
        <v>0</v>
      </c>
      <c r="D286">
        <v>1</v>
      </c>
      <c r="E286">
        <v>0</v>
      </c>
      <c r="F286">
        <v>0</v>
      </c>
      <c r="G286">
        <v>0</v>
      </c>
      <c r="H286">
        <v>0</v>
      </c>
      <c r="I286">
        <v>0</v>
      </c>
      <c r="J286">
        <v>0</v>
      </c>
      <c r="K286">
        <v>1</v>
      </c>
      <c r="L286">
        <v>0</v>
      </c>
      <c r="M286">
        <v>0</v>
      </c>
      <c r="N286">
        <v>0</v>
      </c>
      <c r="O286">
        <v>0</v>
      </c>
      <c r="P286">
        <v>8.3867823439127083</v>
      </c>
      <c r="Q286">
        <v>139</v>
      </c>
      <c r="AC286" s="2">
        <v>296</v>
      </c>
      <c r="AD286">
        <v>9.216731740875856</v>
      </c>
      <c r="AE286">
        <v>0</v>
      </c>
      <c r="AF286">
        <v>1</v>
      </c>
      <c r="AG286">
        <v>0</v>
      </c>
      <c r="AH286">
        <v>0</v>
      </c>
      <c r="AI286">
        <v>0</v>
      </c>
      <c r="AJ286">
        <v>0</v>
      </c>
      <c r="AK286">
        <v>0</v>
      </c>
      <c r="AL286">
        <v>0</v>
      </c>
      <c r="AM286">
        <v>1</v>
      </c>
      <c r="AN286">
        <v>0</v>
      </c>
      <c r="AO286">
        <v>0</v>
      </c>
      <c r="AP286">
        <v>0</v>
      </c>
      <c r="AQ286">
        <v>0</v>
      </c>
      <c r="AR286">
        <v>6.5306784356207661</v>
      </c>
      <c r="AS286">
        <v>139</v>
      </c>
      <c r="BE286" s="2">
        <v>296</v>
      </c>
      <c r="BF286">
        <v>9.216731740875856</v>
      </c>
      <c r="BG286">
        <v>0</v>
      </c>
      <c r="BH286">
        <v>1</v>
      </c>
      <c r="BI286">
        <v>0</v>
      </c>
      <c r="BJ286">
        <v>0</v>
      </c>
      <c r="BK286">
        <v>0</v>
      </c>
      <c r="BL286">
        <v>0</v>
      </c>
      <c r="BM286">
        <v>0</v>
      </c>
      <c r="BN286">
        <v>0</v>
      </c>
      <c r="BO286">
        <v>1</v>
      </c>
      <c r="BP286">
        <v>0</v>
      </c>
      <c r="BQ286">
        <v>0</v>
      </c>
      <c r="BR286">
        <v>0</v>
      </c>
      <c r="BS286">
        <v>0</v>
      </c>
      <c r="BT286">
        <v>5.8901676189072232</v>
      </c>
      <c r="BU286">
        <v>139</v>
      </c>
      <c r="CG286" s="2">
        <v>296</v>
      </c>
      <c r="CH286">
        <v>9.216731740875856</v>
      </c>
      <c r="CI286">
        <v>0</v>
      </c>
      <c r="CJ286">
        <v>1</v>
      </c>
      <c r="CK286">
        <v>0</v>
      </c>
      <c r="CL286">
        <v>0</v>
      </c>
      <c r="CM286">
        <v>0</v>
      </c>
      <c r="CN286">
        <v>0</v>
      </c>
      <c r="CO286">
        <v>0</v>
      </c>
      <c r="CP286">
        <v>0</v>
      </c>
      <c r="CQ286">
        <v>1</v>
      </c>
      <c r="CR286">
        <v>0</v>
      </c>
      <c r="CS286">
        <v>8.3867823439127083</v>
      </c>
      <c r="CT286">
        <v>6.5306784356207661</v>
      </c>
      <c r="CU286">
        <v>5.8901676189072232</v>
      </c>
      <c r="CV286">
        <v>139</v>
      </c>
    </row>
    <row r="287" spans="1:100" x14ac:dyDescent="0.2">
      <c r="A287" s="2">
        <v>297</v>
      </c>
      <c r="B287">
        <v>9.3223533521048765</v>
      </c>
      <c r="C287">
        <v>0</v>
      </c>
      <c r="D287">
        <v>1</v>
      </c>
      <c r="E287">
        <v>0</v>
      </c>
      <c r="F287">
        <v>0</v>
      </c>
      <c r="G287">
        <v>0</v>
      </c>
      <c r="H287">
        <v>0</v>
      </c>
      <c r="I287">
        <v>0</v>
      </c>
      <c r="J287">
        <v>0</v>
      </c>
      <c r="K287">
        <v>0</v>
      </c>
      <c r="L287">
        <v>1</v>
      </c>
      <c r="M287">
        <v>0</v>
      </c>
      <c r="N287">
        <v>0</v>
      </c>
      <c r="O287">
        <v>0</v>
      </c>
      <c r="P287">
        <v>8.408139335012466</v>
      </c>
      <c r="Q287">
        <v>140</v>
      </c>
      <c r="AC287" s="2">
        <v>297</v>
      </c>
      <c r="AD287">
        <v>9.3223533521048765</v>
      </c>
      <c r="AE287">
        <v>0</v>
      </c>
      <c r="AF287">
        <v>1</v>
      </c>
      <c r="AG287">
        <v>0</v>
      </c>
      <c r="AH287">
        <v>0</v>
      </c>
      <c r="AI287">
        <v>0</v>
      </c>
      <c r="AJ287">
        <v>0</v>
      </c>
      <c r="AK287">
        <v>0</v>
      </c>
      <c r="AL287">
        <v>0</v>
      </c>
      <c r="AM287">
        <v>0</v>
      </c>
      <c r="AN287">
        <v>1</v>
      </c>
      <c r="AO287">
        <v>0</v>
      </c>
      <c r="AP287">
        <v>0</v>
      </c>
      <c r="AQ287">
        <v>0</v>
      </c>
      <c r="AR287">
        <v>6.5453925613586597</v>
      </c>
      <c r="AS287">
        <v>140</v>
      </c>
      <c r="BE287" s="2">
        <v>297</v>
      </c>
      <c r="BF287">
        <v>9.3223533521048765</v>
      </c>
      <c r="BG287">
        <v>0</v>
      </c>
      <c r="BH287">
        <v>1</v>
      </c>
      <c r="BI287">
        <v>0</v>
      </c>
      <c r="BJ287">
        <v>0</v>
      </c>
      <c r="BK287">
        <v>0</v>
      </c>
      <c r="BL287">
        <v>0</v>
      </c>
      <c r="BM287">
        <v>0</v>
      </c>
      <c r="BN287">
        <v>0</v>
      </c>
      <c r="BO287">
        <v>0</v>
      </c>
      <c r="BP287">
        <v>1</v>
      </c>
      <c r="BQ287">
        <v>0</v>
      </c>
      <c r="BR287">
        <v>0</v>
      </c>
      <c r="BS287">
        <v>0</v>
      </c>
      <c r="BT287">
        <v>5.8989153725441312</v>
      </c>
      <c r="BU287">
        <v>140</v>
      </c>
      <c r="CG287" s="2">
        <v>297</v>
      </c>
      <c r="CH287">
        <v>9.3223533521048765</v>
      </c>
      <c r="CI287">
        <v>0</v>
      </c>
      <c r="CJ287">
        <v>1</v>
      </c>
      <c r="CK287">
        <v>0</v>
      </c>
      <c r="CL287">
        <v>0</v>
      </c>
      <c r="CM287">
        <v>0</v>
      </c>
      <c r="CN287">
        <v>0</v>
      </c>
      <c r="CO287">
        <v>0</v>
      </c>
      <c r="CP287">
        <v>0</v>
      </c>
      <c r="CQ287">
        <v>0</v>
      </c>
      <c r="CR287">
        <v>1</v>
      </c>
      <c r="CS287">
        <v>8.408139335012466</v>
      </c>
      <c r="CT287">
        <v>6.5453925613586597</v>
      </c>
      <c r="CU287">
        <v>5.8989153725441312</v>
      </c>
      <c r="CV287">
        <v>140</v>
      </c>
    </row>
    <row r="288" spans="1:100" x14ac:dyDescent="0.2">
      <c r="A288" s="2">
        <v>298</v>
      </c>
      <c r="B288">
        <v>9.2263577071884519</v>
      </c>
      <c r="C288">
        <v>0</v>
      </c>
      <c r="D288">
        <v>1</v>
      </c>
      <c r="E288">
        <v>0</v>
      </c>
      <c r="F288">
        <v>0</v>
      </c>
      <c r="G288">
        <v>0</v>
      </c>
      <c r="H288">
        <v>0</v>
      </c>
      <c r="I288">
        <v>0</v>
      </c>
      <c r="J288">
        <v>0</v>
      </c>
      <c r="K288">
        <v>0</v>
      </c>
      <c r="L288">
        <v>1</v>
      </c>
      <c r="M288">
        <v>0</v>
      </c>
      <c r="N288">
        <v>0</v>
      </c>
      <c r="O288">
        <v>0</v>
      </c>
      <c r="P288">
        <v>8.4256821319399542</v>
      </c>
      <c r="Q288">
        <v>141</v>
      </c>
      <c r="AC288" s="2">
        <v>298</v>
      </c>
      <c r="AD288">
        <v>9.2263577071884519</v>
      </c>
      <c r="AE288">
        <v>0</v>
      </c>
      <c r="AF288">
        <v>1</v>
      </c>
      <c r="AG288">
        <v>0</v>
      </c>
      <c r="AH288">
        <v>0</v>
      </c>
      <c r="AI288">
        <v>0</v>
      </c>
      <c r="AJ288">
        <v>0</v>
      </c>
      <c r="AK288">
        <v>0</v>
      </c>
      <c r="AL288">
        <v>0</v>
      </c>
      <c r="AM288">
        <v>0</v>
      </c>
      <c r="AN288">
        <v>1</v>
      </c>
      <c r="AO288">
        <v>0</v>
      </c>
      <c r="AP288">
        <v>0</v>
      </c>
      <c r="AQ288">
        <v>0</v>
      </c>
      <c r="AR288">
        <v>6.5572474302803165</v>
      </c>
      <c r="AS288">
        <v>141</v>
      </c>
      <c r="BE288" s="2">
        <v>298</v>
      </c>
      <c r="BF288">
        <v>9.2263577071884519</v>
      </c>
      <c r="BG288">
        <v>0</v>
      </c>
      <c r="BH288">
        <v>1</v>
      </c>
      <c r="BI288">
        <v>0</v>
      </c>
      <c r="BJ288">
        <v>0</v>
      </c>
      <c r="BK288">
        <v>0</v>
      </c>
      <c r="BL288">
        <v>0</v>
      </c>
      <c r="BM288">
        <v>0</v>
      </c>
      <c r="BN288">
        <v>0</v>
      </c>
      <c r="BO288">
        <v>0</v>
      </c>
      <c r="BP288">
        <v>1</v>
      </c>
      <c r="BQ288">
        <v>0</v>
      </c>
      <c r="BR288">
        <v>0</v>
      </c>
      <c r="BS288">
        <v>0</v>
      </c>
      <c r="BT288">
        <v>5.9076736063970934</v>
      </c>
      <c r="BU288">
        <v>141</v>
      </c>
      <c r="CG288" s="2">
        <v>298</v>
      </c>
      <c r="CH288">
        <v>9.2263577071884519</v>
      </c>
      <c r="CI288">
        <v>0</v>
      </c>
      <c r="CJ288">
        <v>1</v>
      </c>
      <c r="CK288">
        <v>0</v>
      </c>
      <c r="CL288">
        <v>0</v>
      </c>
      <c r="CM288">
        <v>0</v>
      </c>
      <c r="CN288">
        <v>0</v>
      </c>
      <c r="CO288">
        <v>0</v>
      </c>
      <c r="CP288">
        <v>0</v>
      </c>
      <c r="CQ288">
        <v>0</v>
      </c>
      <c r="CR288">
        <v>1</v>
      </c>
      <c r="CS288">
        <v>8.4256821319399542</v>
      </c>
      <c r="CT288">
        <v>6.5572474302803165</v>
      </c>
      <c r="CU288">
        <v>5.9076736063970934</v>
      </c>
      <c r="CV288">
        <v>141</v>
      </c>
    </row>
    <row r="289" spans="1:100" x14ac:dyDescent="0.2">
      <c r="A289" s="2">
        <v>299</v>
      </c>
      <c r="B289">
        <v>9.2351731901549066</v>
      </c>
      <c r="C289">
        <v>0</v>
      </c>
      <c r="D289">
        <v>1</v>
      </c>
      <c r="E289">
        <v>0</v>
      </c>
      <c r="F289">
        <v>0</v>
      </c>
      <c r="G289">
        <v>0</v>
      </c>
      <c r="H289">
        <v>0</v>
      </c>
      <c r="I289">
        <v>0</v>
      </c>
      <c r="J289">
        <v>0</v>
      </c>
      <c r="K289">
        <v>0</v>
      </c>
      <c r="L289">
        <v>1</v>
      </c>
      <c r="M289">
        <v>0</v>
      </c>
      <c r="N289">
        <v>0</v>
      </c>
      <c r="O289">
        <v>0</v>
      </c>
      <c r="P289">
        <v>8.4406269838659682</v>
      </c>
      <c r="Q289">
        <v>142</v>
      </c>
      <c r="AC289" s="2">
        <v>299</v>
      </c>
      <c r="AD289">
        <v>9.2351731901549066</v>
      </c>
      <c r="AE289">
        <v>0</v>
      </c>
      <c r="AF289">
        <v>1</v>
      </c>
      <c r="AG289">
        <v>0</v>
      </c>
      <c r="AH289">
        <v>0</v>
      </c>
      <c r="AI289">
        <v>0</v>
      </c>
      <c r="AJ289">
        <v>0</v>
      </c>
      <c r="AK289">
        <v>0</v>
      </c>
      <c r="AL289">
        <v>0</v>
      </c>
      <c r="AM289">
        <v>0</v>
      </c>
      <c r="AN289">
        <v>1</v>
      </c>
      <c r="AO289">
        <v>0</v>
      </c>
      <c r="AP289">
        <v>0</v>
      </c>
      <c r="AQ289">
        <v>0</v>
      </c>
      <c r="AR289">
        <v>6.5676984862329633</v>
      </c>
      <c r="AS289">
        <v>142</v>
      </c>
      <c r="BE289" s="2">
        <v>299</v>
      </c>
      <c r="BF289">
        <v>9.2351731901549066</v>
      </c>
      <c r="BG289">
        <v>0</v>
      </c>
      <c r="BH289">
        <v>1</v>
      </c>
      <c r="BI289">
        <v>0</v>
      </c>
      <c r="BJ289">
        <v>0</v>
      </c>
      <c r="BK289">
        <v>0</v>
      </c>
      <c r="BL289">
        <v>0</v>
      </c>
      <c r="BM289">
        <v>0</v>
      </c>
      <c r="BN289">
        <v>0</v>
      </c>
      <c r="BO289">
        <v>0</v>
      </c>
      <c r="BP289">
        <v>1</v>
      </c>
      <c r="BQ289">
        <v>0</v>
      </c>
      <c r="BR289">
        <v>0</v>
      </c>
      <c r="BS289">
        <v>0</v>
      </c>
      <c r="BT289">
        <v>5.9164422414709952</v>
      </c>
      <c r="BU289">
        <v>142</v>
      </c>
      <c r="CG289" s="2">
        <v>299</v>
      </c>
      <c r="CH289">
        <v>9.2351731901549066</v>
      </c>
      <c r="CI289">
        <v>0</v>
      </c>
      <c r="CJ289">
        <v>1</v>
      </c>
      <c r="CK289">
        <v>0</v>
      </c>
      <c r="CL289">
        <v>0</v>
      </c>
      <c r="CM289">
        <v>0</v>
      </c>
      <c r="CN289">
        <v>0</v>
      </c>
      <c r="CO289">
        <v>0</v>
      </c>
      <c r="CP289">
        <v>0</v>
      </c>
      <c r="CQ289">
        <v>0</v>
      </c>
      <c r="CR289">
        <v>1</v>
      </c>
      <c r="CS289">
        <v>8.4406269838659682</v>
      </c>
      <c r="CT289">
        <v>6.5676984862329633</v>
      </c>
      <c r="CU289">
        <v>5.9164422414709952</v>
      </c>
      <c r="CV289">
        <v>142</v>
      </c>
    </row>
    <row r="290" spans="1:100" x14ac:dyDescent="0.2">
      <c r="A290" s="2">
        <v>300</v>
      </c>
      <c r="B290">
        <v>9.236461349363875</v>
      </c>
      <c r="C290">
        <v>0</v>
      </c>
      <c r="D290">
        <v>1</v>
      </c>
      <c r="E290">
        <v>0</v>
      </c>
      <c r="F290">
        <v>0</v>
      </c>
      <c r="G290">
        <v>0</v>
      </c>
      <c r="H290">
        <v>0</v>
      </c>
      <c r="I290">
        <v>0</v>
      </c>
      <c r="J290">
        <v>0</v>
      </c>
      <c r="K290">
        <v>0</v>
      </c>
      <c r="L290">
        <v>1</v>
      </c>
      <c r="M290">
        <v>0</v>
      </c>
      <c r="N290">
        <v>0</v>
      </c>
      <c r="O290">
        <v>0</v>
      </c>
      <c r="P290">
        <v>8.4537933802494329</v>
      </c>
      <c r="Q290">
        <v>143</v>
      </c>
      <c r="AC290" s="2">
        <v>300</v>
      </c>
      <c r="AD290">
        <v>9.236461349363875</v>
      </c>
      <c r="AE290">
        <v>0</v>
      </c>
      <c r="AF290">
        <v>1</v>
      </c>
      <c r="AG290">
        <v>0</v>
      </c>
      <c r="AH290">
        <v>0</v>
      </c>
      <c r="AI290">
        <v>0</v>
      </c>
      <c r="AJ290">
        <v>0</v>
      </c>
      <c r="AK290">
        <v>0</v>
      </c>
      <c r="AL290">
        <v>0</v>
      </c>
      <c r="AM290">
        <v>0</v>
      </c>
      <c r="AN290">
        <v>1</v>
      </c>
      <c r="AO290">
        <v>0</v>
      </c>
      <c r="AP290">
        <v>0</v>
      </c>
      <c r="AQ290">
        <v>0</v>
      </c>
      <c r="AR290">
        <v>6.5774601139494004</v>
      </c>
      <c r="AS290">
        <v>143</v>
      </c>
      <c r="BE290" s="2">
        <v>300</v>
      </c>
      <c r="BF290">
        <v>9.236461349363875</v>
      </c>
      <c r="BG290">
        <v>0</v>
      </c>
      <c r="BH290">
        <v>1</v>
      </c>
      <c r="BI290">
        <v>0</v>
      </c>
      <c r="BJ290">
        <v>0</v>
      </c>
      <c r="BK290">
        <v>0</v>
      </c>
      <c r="BL290">
        <v>0</v>
      </c>
      <c r="BM290">
        <v>0</v>
      </c>
      <c r="BN290">
        <v>0</v>
      </c>
      <c r="BO290">
        <v>0</v>
      </c>
      <c r="BP290">
        <v>1</v>
      </c>
      <c r="BQ290">
        <v>0</v>
      </c>
      <c r="BR290">
        <v>0</v>
      </c>
      <c r="BS290">
        <v>0</v>
      </c>
      <c r="BT290">
        <v>5.9252211991514105</v>
      </c>
      <c r="BU290">
        <v>143</v>
      </c>
      <c r="CG290" s="2">
        <v>300</v>
      </c>
      <c r="CH290">
        <v>9.236461349363875</v>
      </c>
      <c r="CI290">
        <v>0</v>
      </c>
      <c r="CJ290">
        <v>1</v>
      </c>
      <c r="CK290">
        <v>0</v>
      </c>
      <c r="CL290">
        <v>0</v>
      </c>
      <c r="CM290">
        <v>0</v>
      </c>
      <c r="CN290">
        <v>0</v>
      </c>
      <c r="CO290">
        <v>0</v>
      </c>
      <c r="CP290">
        <v>0</v>
      </c>
      <c r="CQ290">
        <v>0</v>
      </c>
      <c r="CR290">
        <v>1</v>
      </c>
      <c r="CS290">
        <v>8.4537933802494329</v>
      </c>
      <c r="CT290">
        <v>6.5774601139494004</v>
      </c>
      <c r="CU290">
        <v>5.9252211991514105</v>
      </c>
      <c r="CV290">
        <v>143</v>
      </c>
    </row>
    <row r="291" spans="1:100" x14ac:dyDescent="0.2">
      <c r="A291" s="2">
        <v>301</v>
      </c>
      <c r="B291">
        <v>9.2473363221690281</v>
      </c>
      <c r="C291">
        <v>0</v>
      </c>
      <c r="D291">
        <v>1</v>
      </c>
      <c r="E291">
        <v>0</v>
      </c>
      <c r="F291">
        <v>0</v>
      </c>
      <c r="G291">
        <v>0</v>
      </c>
      <c r="H291">
        <v>0</v>
      </c>
      <c r="I291">
        <v>0</v>
      </c>
      <c r="J291">
        <v>0</v>
      </c>
      <c r="K291">
        <v>0</v>
      </c>
      <c r="L291">
        <v>1</v>
      </c>
      <c r="M291">
        <v>0</v>
      </c>
      <c r="N291">
        <v>0</v>
      </c>
      <c r="O291">
        <v>0</v>
      </c>
      <c r="P291">
        <v>8.4657384499292032</v>
      </c>
      <c r="Q291">
        <v>144</v>
      </c>
      <c r="AC291" s="2">
        <v>301</v>
      </c>
      <c r="AD291">
        <v>9.2473363221690281</v>
      </c>
      <c r="AE291">
        <v>0</v>
      </c>
      <c r="AF291">
        <v>1</v>
      </c>
      <c r="AG291">
        <v>0</v>
      </c>
      <c r="AH291">
        <v>0</v>
      </c>
      <c r="AI291">
        <v>0</v>
      </c>
      <c r="AJ291">
        <v>0</v>
      </c>
      <c r="AK291">
        <v>0</v>
      </c>
      <c r="AL291">
        <v>0</v>
      </c>
      <c r="AM291">
        <v>0</v>
      </c>
      <c r="AN291">
        <v>1</v>
      </c>
      <c r="AO291">
        <v>0</v>
      </c>
      <c r="AP291">
        <v>0</v>
      </c>
      <c r="AQ291">
        <v>0</v>
      </c>
      <c r="AR291">
        <v>6.5868846136620158</v>
      </c>
      <c r="AS291">
        <v>144</v>
      </c>
      <c r="BE291" s="2">
        <v>301</v>
      </c>
      <c r="BF291">
        <v>9.2473363221690281</v>
      </c>
      <c r="BG291">
        <v>0</v>
      </c>
      <c r="BH291">
        <v>1</v>
      </c>
      <c r="BI291">
        <v>0</v>
      </c>
      <c r="BJ291">
        <v>0</v>
      </c>
      <c r="BK291">
        <v>0</v>
      </c>
      <c r="BL291">
        <v>0</v>
      </c>
      <c r="BM291">
        <v>0</v>
      </c>
      <c r="BN291">
        <v>0</v>
      </c>
      <c r="BO291">
        <v>0</v>
      </c>
      <c r="BP291">
        <v>1</v>
      </c>
      <c r="BQ291">
        <v>0</v>
      </c>
      <c r="BR291">
        <v>0</v>
      </c>
      <c r="BS291">
        <v>0</v>
      </c>
      <c r="BT291">
        <v>5.9340104012065957</v>
      </c>
      <c r="BU291">
        <v>144</v>
      </c>
      <c r="CG291" s="2">
        <v>301</v>
      </c>
      <c r="CH291">
        <v>9.2473363221690281</v>
      </c>
      <c r="CI291">
        <v>0</v>
      </c>
      <c r="CJ291">
        <v>1</v>
      </c>
      <c r="CK291">
        <v>0</v>
      </c>
      <c r="CL291">
        <v>0</v>
      </c>
      <c r="CM291">
        <v>0</v>
      </c>
      <c r="CN291">
        <v>0</v>
      </c>
      <c r="CO291">
        <v>0</v>
      </c>
      <c r="CP291">
        <v>0</v>
      </c>
      <c r="CQ291">
        <v>0</v>
      </c>
      <c r="CR291">
        <v>1</v>
      </c>
      <c r="CS291">
        <v>8.4657384499292032</v>
      </c>
      <c r="CT291">
        <v>6.5868846136620158</v>
      </c>
      <c r="CU291">
        <v>5.9340104012065957</v>
      </c>
      <c r="CV291">
        <v>144</v>
      </c>
    </row>
    <row r="292" spans="1:100" x14ac:dyDescent="0.2">
      <c r="A292" s="2">
        <v>315</v>
      </c>
      <c r="B292">
        <v>7.5565550751815271</v>
      </c>
      <c r="C292">
        <v>0</v>
      </c>
      <c r="D292">
        <v>0</v>
      </c>
      <c r="E292">
        <v>1</v>
      </c>
      <c r="F292">
        <v>0</v>
      </c>
      <c r="G292">
        <v>0</v>
      </c>
      <c r="H292">
        <v>0</v>
      </c>
      <c r="I292">
        <v>0</v>
      </c>
      <c r="J292">
        <v>0</v>
      </c>
      <c r="K292">
        <v>0</v>
      </c>
      <c r="L292">
        <v>0</v>
      </c>
      <c r="M292">
        <v>0</v>
      </c>
      <c r="N292">
        <v>0</v>
      </c>
      <c r="O292">
        <v>0</v>
      </c>
      <c r="P292">
        <v>7.9342424794515365</v>
      </c>
      <c r="Q292">
        <v>1</v>
      </c>
      <c r="AC292" s="2">
        <v>315</v>
      </c>
      <c r="AD292">
        <v>7.5565550751815271</v>
      </c>
      <c r="AE292">
        <v>0</v>
      </c>
      <c r="AF292">
        <v>0</v>
      </c>
      <c r="AG292">
        <v>1</v>
      </c>
      <c r="AH292">
        <v>0</v>
      </c>
      <c r="AI292">
        <v>0</v>
      </c>
      <c r="AJ292">
        <v>0</v>
      </c>
      <c r="AK292">
        <v>0</v>
      </c>
      <c r="AL292">
        <v>0</v>
      </c>
      <c r="AM292">
        <v>0</v>
      </c>
      <c r="AN292">
        <v>0</v>
      </c>
      <c r="AO292">
        <v>0</v>
      </c>
      <c r="AP292">
        <v>0</v>
      </c>
      <c r="AQ292">
        <v>0</v>
      </c>
      <c r="AR292">
        <v>6.0467960468489359</v>
      </c>
      <c r="AS292">
        <v>1</v>
      </c>
      <c r="BE292" s="2">
        <v>315</v>
      </c>
      <c r="BF292">
        <v>7.5565550751815271</v>
      </c>
      <c r="BG292">
        <v>0</v>
      </c>
      <c r="BH292">
        <v>0</v>
      </c>
      <c r="BI292">
        <v>1</v>
      </c>
      <c r="BJ292">
        <v>0</v>
      </c>
      <c r="BK292">
        <v>0</v>
      </c>
      <c r="BL292">
        <v>0</v>
      </c>
      <c r="BM292">
        <v>0</v>
      </c>
      <c r="BN292">
        <v>0</v>
      </c>
      <c r="BO292">
        <v>0</v>
      </c>
      <c r="BP292">
        <v>0</v>
      </c>
      <c r="BQ292">
        <v>0</v>
      </c>
      <c r="BR292">
        <v>0</v>
      </c>
      <c r="BS292">
        <v>0</v>
      </c>
      <c r="BT292">
        <v>5.6496137800374857</v>
      </c>
      <c r="BU292">
        <v>1</v>
      </c>
      <c r="CG292" s="2">
        <v>315</v>
      </c>
      <c r="CH292">
        <v>7.5565550751815271</v>
      </c>
      <c r="CI292">
        <v>0</v>
      </c>
      <c r="CJ292">
        <v>0</v>
      </c>
      <c r="CK292">
        <v>1</v>
      </c>
      <c r="CL292">
        <v>0</v>
      </c>
      <c r="CM292">
        <v>0</v>
      </c>
      <c r="CN292">
        <v>0</v>
      </c>
      <c r="CO292">
        <v>0</v>
      </c>
      <c r="CP292">
        <v>0</v>
      </c>
      <c r="CQ292">
        <v>0</v>
      </c>
      <c r="CR292">
        <v>0</v>
      </c>
      <c r="CS292">
        <v>7.9342424794515365</v>
      </c>
      <c r="CT292">
        <v>6.0467960468489359</v>
      </c>
      <c r="CU292">
        <v>5.6496137800374857</v>
      </c>
      <c r="CV292">
        <v>1</v>
      </c>
    </row>
    <row r="293" spans="1:100" x14ac:dyDescent="0.2">
      <c r="A293" s="2">
        <v>316</v>
      </c>
      <c r="B293">
        <v>7.679991102805876</v>
      </c>
      <c r="C293">
        <v>0</v>
      </c>
      <c r="D293">
        <v>0</v>
      </c>
      <c r="E293">
        <v>1</v>
      </c>
      <c r="F293">
        <v>0</v>
      </c>
      <c r="G293">
        <v>0</v>
      </c>
      <c r="H293">
        <v>0</v>
      </c>
      <c r="I293">
        <v>0</v>
      </c>
      <c r="J293">
        <v>0</v>
      </c>
      <c r="K293">
        <v>0</v>
      </c>
      <c r="L293">
        <v>0</v>
      </c>
      <c r="M293">
        <v>0</v>
      </c>
      <c r="N293">
        <v>0</v>
      </c>
      <c r="O293">
        <v>0</v>
      </c>
      <c r="P293">
        <v>7.9472166456031017</v>
      </c>
      <c r="Q293">
        <v>2</v>
      </c>
      <c r="AC293" s="2">
        <v>316</v>
      </c>
      <c r="AD293">
        <v>7.679991102805876</v>
      </c>
      <c r="AE293">
        <v>0</v>
      </c>
      <c r="AF293">
        <v>0</v>
      </c>
      <c r="AG293">
        <v>1</v>
      </c>
      <c r="AH293">
        <v>0</v>
      </c>
      <c r="AI293">
        <v>0</v>
      </c>
      <c r="AJ293">
        <v>0</v>
      </c>
      <c r="AK293">
        <v>0</v>
      </c>
      <c r="AL293">
        <v>0</v>
      </c>
      <c r="AM293">
        <v>0</v>
      </c>
      <c r="AN293">
        <v>0</v>
      </c>
      <c r="AO293">
        <v>0</v>
      </c>
      <c r="AP293">
        <v>0</v>
      </c>
      <c r="AQ293">
        <v>0</v>
      </c>
      <c r="AR293">
        <v>6.0678614621870555</v>
      </c>
      <c r="AS293">
        <v>2</v>
      </c>
      <c r="BE293" s="2">
        <v>316</v>
      </c>
      <c r="BF293">
        <v>7.679991102805876</v>
      </c>
      <c r="BG293">
        <v>0</v>
      </c>
      <c r="BH293">
        <v>0</v>
      </c>
      <c r="BI293">
        <v>1</v>
      </c>
      <c r="BJ293">
        <v>0</v>
      </c>
      <c r="BK293">
        <v>0</v>
      </c>
      <c r="BL293">
        <v>0</v>
      </c>
      <c r="BM293">
        <v>0</v>
      </c>
      <c r="BN293">
        <v>0</v>
      </c>
      <c r="BO293">
        <v>0</v>
      </c>
      <c r="BP293">
        <v>0</v>
      </c>
      <c r="BQ293">
        <v>0</v>
      </c>
      <c r="BR293">
        <v>0</v>
      </c>
      <c r="BS293">
        <v>0</v>
      </c>
      <c r="BT293">
        <v>5.4388501599074104</v>
      </c>
      <c r="BU293">
        <v>2</v>
      </c>
      <c r="CG293" s="2">
        <v>316</v>
      </c>
      <c r="CH293">
        <v>7.679991102805876</v>
      </c>
      <c r="CI293">
        <v>0</v>
      </c>
      <c r="CJ293">
        <v>0</v>
      </c>
      <c r="CK293">
        <v>1</v>
      </c>
      <c r="CL293">
        <v>0</v>
      </c>
      <c r="CM293">
        <v>0</v>
      </c>
      <c r="CN293">
        <v>0</v>
      </c>
      <c r="CO293">
        <v>0</v>
      </c>
      <c r="CP293">
        <v>0</v>
      </c>
      <c r="CQ293">
        <v>0</v>
      </c>
      <c r="CR293">
        <v>0</v>
      </c>
      <c r="CS293">
        <v>7.9472166456031017</v>
      </c>
      <c r="CT293">
        <v>6.0678614621870555</v>
      </c>
      <c r="CU293">
        <v>5.4388501599074104</v>
      </c>
      <c r="CV293">
        <v>2</v>
      </c>
    </row>
    <row r="294" spans="1:100" x14ac:dyDescent="0.2">
      <c r="A294" s="2">
        <v>317</v>
      </c>
      <c r="B294">
        <v>7.4854428867202598</v>
      </c>
      <c r="C294">
        <v>0</v>
      </c>
      <c r="D294">
        <v>0</v>
      </c>
      <c r="E294">
        <v>1</v>
      </c>
      <c r="F294">
        <v>0</v>
      </c>
      <c r="G294">
        <v>0</v>
      </c>
      <c r="H294">
        <v>0</v>
      </c>
      <c r="I294">
        <v>0</v>
      </c>
      <c r="J294">
        <v>0</v>
      </c>
      <c r="K294">
        <v>0</v>
      </c>
      <c r="L294">
        <v>0</v>
      </c>
      <c r="M294">
        <v>0</v>
      </c>
      <c r="N294">
        <v>0</v>
      </c>
      <c r="O294">
        <v>0</v>
      </c>
      <c r="P294">
        <v>7.969524111424894</v>
      </c>
      <c r="Q294">
        <v>3</v>
      </c>
      <c r="AC294" s="2">
        <v>317</v>
      </c>
      <c r="AD294">
        <v>7.4854428867202598</v>
      </c>
      <c r="AE294">
        <v>0</v>
      </c>
      <c r="AF294">
        <v>0</v>
      </c>
      <c r="AG294">
        <v>1</v>
      </c>
      <c r="AH294">
        <v>0</v>
      </c>
      <c r="AI294">
        <v>0</v>
      </c>
      <c r="AJ294">
        <v>0</v>
      </c>
      <c r="AK294">
        <v>0</v>
      </c>
      <c r="AL294">
        <v>0</v>
      </c>
      <c r="AM294">
        <v>0</v>
      </c>
      <c r="AN294">
        <v>0</v>
      </c>
      <c r="AO294">
        <v>0</v>
      </c>
      <c r="AP294">
        <v>0</v>
      </c>
      <c r="AQ294">
        <v>0</v>
      </c>
      <c r="AR294">
        <v>6.0996603636061213</v>
      </c>
      <c r="AS294">
        <v>3</v>
      </c>
      <c r="BE294" s="2">
        <v>317</v>
      </c>
      <c r="BF294">
        <v>7.4854428867202598</v>
      </c>
      <c r="BG294">
        <v>0</v>
      </c>
      <c r="BH294">
        <v>0</v>
      </c>
      <c r="BI294">
        <v>1</v>
      </c>
      <c r="BJ294">
        <v>0</v>
      </c>
      <c r="BK294">
        <v>0</v>
      </c>
      <c r="BL294">
        <v>0</v>
      </c>
      <c r="BM294">
        <v>0</v>
      </c>
      <c r="BN294">
        <v>0</v>
      </c>
      <c r="BO294">
        <v>0</v>
      </c>
      <c r="BP294">
        <v>0</v>
      </c>
      <c r="BQ294">
        <v>0</v>
      </c>
      <c r="BR294">
        <v>0</v>
      </c>
      <c r="BS294">
        <v>0</v>
      </c>
      <c r="BT294">
        <v>5.4785215335795474</v>
      </c>
      <c r="BU294">
        <v>3</v>
      </c>
      <c r="CG294" s="2">
        <v>317</v>
      </c>
      <c r="CH294">
        <v>7.4854428867202598</v>
      </c>
      <c r="CI294">
        <v>0</v>
      </c>
      <c r="CJ294">
        <v>0</v>
      </c>
      <c r="CK294">
        <v>1</v>
      </c>
      <c r="CL294">
        <v>0</v>
      </c>
      <c r="CM294">
        <v>0</v>
      </c>
      <c r="CN294">
        <v>0</v>
      </c>
      <c r="CO294">
        <v>0</v>
      </c>
      <c r="CP294">
        <v>0</v>
      </c>
      <c r="CQ294">
        <v>0</v>
      </c>
      <c r="CR294">
        <v>0</v>
      </c>
      <c r="CS294">
        <v>7.969524111424894</v>
      </c>
      <c r="CT294">
        <v>6.0996603636061213</v>
      </c>
      <c r="CU294">
        <v>5.4785215335795474</v>
      </c>
      <c r="CV294">
        <v>3</v>
      </c>
    </row>
    <row r="295" spans="1:100" x14ac:dyDescent="0.2">
      <c r="A295" s="2">
        <v>318</v>
      </c>
      <c r="B295">
        <v>7.6857730065761123</v>
      </c>
      <c r="C295">
        <v>0</v>
      </c>
      <c r="D295">
        <v>0</v>
      </c>
      <c r="E295">
        <v>1</v>
      </c>
      <c r="F295">
        <v>0</v>
      </c>
      <c r="G295">
        <v>0</v>
      </c>
      <c r="H295">
        <v>0</v>
      </c>
      <c r="I295">
        <v>0</v>
      </c>
      <c r="J295">
        <v>0</v>
      </c>
      <c r="K295">
        <v>0</v>
      </c>
      <c r="L295">
        <v>0</v>
      </c>
      <c r="M295">
        <v>0</v>
      </c>
      <c r="N295">
        <v>0</v>
      </c>
      <c r="O295">
        <v>0</v>
      </c>
      <c r="P295">
        <v>7.9984423757721066</v>
      </c>
      <c r="Q295">
        <v>4</v>
      </c>
      <c r="AC295" s="2">
        <v>318</v>
      </c>
      <c r="AD295">
        <v>7.6857730065761123</v>
      </c>
      <c r="AE295">
        <v>0</v>
      </c>
      <c r="AF295">
        <v>0</v>
      </c>
      <c r="AG295">
        <v>1</v>
      </c>
      <c r="AH295">
        <v>0</v>
      </c>
      <c r="AI295">
        <v>0</v>
      </c>
      <c r="AJ295">
        <v>0</v>
      </c>
      <c r="AK295">
        <v>0</v>
      </c>
      <c r="AL295">
        <v>0</v>
      </c>
      <c r="AM295">
        <v>0</v>
      </c>
      <c r="AN295">
        <v>0</v>
      </c>
      <c r="AO295">
        <v>0</v>
      </c>
      <c r="AP295">
        <v>0</v>
      </c>
      <c r="AQ295">
        <v>0</v>
      </c>
      <c r="AR295">
        <v>6.1368711074577904</v>
      </c>
      <c r="AS295">
        <v>4</v>
      </c>
      <c r="BE295" s="2">
        <v>318</v>
      </c>
      <c r="BF295">
        <v>7.6857730065761123</v>
      </c>
      <c r="BG295">
        <v>0</v>
      </c>
      <c r="BH295">
        <v>0</v>
      </c>
      <c r="BI295">
        <v>1</v>
      </c>
      <c r="BJ295">
        <v>0</v>
      </c>
      <c r="BK295">
        <v>0</v>
      </c>
      <c r="BL295">
        <v>0</v>
      </c>
      <c r="BM295">
        <v>0</v>
      </c>
      <c r="BN295">
        <v>0</v>
      </c>
      <c r="BO295">
        <v>0</v>
      </c>
      <c r="BP295">
        <v>0</v>
      </c>
      <c r="BQ295">
        <v>0</v>
      </c>
      <c r="BR295">
        <v>0</v>
      </c>
      <c r="BS295">
        <v>0</v>
      </c>
      <c r="BT295">
        <v>5.5185491390588135</v>
      </c>
      <c r="BU295">
        <v>4</v>
      </c>
      <c r="CG295" s="2">
        <v>318</v>
      </c>
      <c r="CH295">
        <v>7.6857730065761123</v>
      </c>
      <c r="CI295">
        <v>0</v>
      </c>
      <c r="CJ295">
        <v>0</v>
      </c>
      <c r="CK295">
        <v>1</v>
      </c>
      <c r="CL295">
        <v>0</v>
      </c>
      <c r="CM295">
        <v>0</v>
      </c>
      <c r="CN295">
        <v>0</v>
      </c>
      <c r="CO295">
        <v>0</v>
      </c>
      <c r="CP295">
        <v>0</v>
      </c>
      <c r="CQ295">
        <v>0</v>
      </c>
      <c r="CR295">
        <v>0</v>
      </c>
      <c r="CS295">
        <v>7.9984423757721066</v>
      </c>
      <c r="CT295">
        <v>6.1368711074577904</v>
      </c>
      <c r="CU295">
        <v>5.5185491390588135</v>
      </c>
      <c r="CV295">
        <v>4</v>
      </c>
    </row>
    <row r="296" spans="1:100" x14ac:dyDescent="0.2">
      <c r="A296" s="2">
        <v>319</v>
      </c>
      <c r="B296">
        <v>7.7462030777060074</v>
      </c>
      <c r="C296">
        <v>0</v>
      </c>
      <c r="D296">
        <v>0</v>
      </c>
      <c r="E296">
        <v>1</v>
      </c>
      <c r="F296">
        <v>0</v>
      </c>
      <c r="G296">
        <v>0</v>
      </c>
      <c r="H296">
        <v>0</v>
      </c>
      <c r="I296">
        <v>0</v>
      </c>
      <c r="J296">
        <v>0</v>
      </c>
      <c r="K296">
        <v>0</v>
      </c>
      <c r="L296">
        <v>0</v>
      </c>
      <c r="M296">
        <v>0</v>
      </c>
      <c r="N296">
        <v>0</v>
      </c>
      <c r="O296">
        <v>0</v>
      </c>
      <c r="P296">
        <v>8.0320028196285129</v>
      </c>
      <c r="Q296">
        <v>5</v>
      </c>
      <c r="AC296" s="2">
        <v>319</v>
      </c>
      <c r="AD296">
        <v>7.7462030777060074</v>
      </c>
      <c r="AE296">
        <v>0</v>
      </c>
      <c r="AF296">
        <v>0</v>
      </c>
      <c r="AG296">
        <v>1</v>
      </c>
      <c r="AH296">
        <v>0</v>
      </c>
      <c r="AI296">
        <v>0</v>
      </c>
      <c r="AJ296">
        <v>0</v>
      </c>
      <c r="AK296">
        <v>0</v>
      </c>
      <c r="AL296">
        <v>0</v>
      </c>
      <c r="AM296">
        <v>0</v>
      </c>
      <c r="AN296">
        <v>0</v>
      </c>
      <c r="AO296">
        <v>0</v>
      </c>
      <c r="AP296">
        <v>0</v>
      </c>
      <c r="AQ296">
        <v>0</v>
      </c>
      <c r="AR296">
        <v>6.1768465020813901</v>
      </c>
      <c r="AS296">
        <v>5</v>
      </c>
      <c r="BE296" s="2">
        <v>319</v>
      </c>
      <c r="BF296">
        <v>7.7462030777060074</v>
      </c>
      <c r="BG296">
        <v>0</v>
      </c>
      <c r="BH296">
        <v>0</v>
      </c>
      <c r="BI296">
        <v>1</v>
      </c>
      <c r="BJ296">
        <v>0</v>
      </c>
      <c r="BK296">
        <v>0</v>
      </c>
      <c r="BL296">
        <v>0</v>
      </c>
      <c r="BM296">
        <v>0</v>
      </c>
      <c r="BN296">
        <v>0</v>
      </c>
      <c r="BO296">
        <v>0</v>
      </c>
      <c r="BP296">
        <v>0</v>
      </c>
      <c r="BQ296">
        <v>0</v>
      </c>
      <c r="BR296">
        <v>0</v>
      </c>
      <c r="BS296">
        <v>0</v>
      </c>
      <c r="BT296">
        <v>5.5589220129422996</v>
      </c>
      <c r="BU296">
        <v>5</v>
      </c>
      <c r="CG296" s="2">
        <v>319</v>
      </c>
      <c r="CH296">
        <v>7.7462030777060074</v>
      </c>
      <c r="CI296">
        <v>0</v>
      </c>
      <c r="CJ296">
        <v>0</v>
      </c>
      <c r="CK296">
        <v>1</v>
      </c>
      <c r="CL296">
        <v>0</v>
      </c>
      <c r="CM296">
        <v>0</v>
      </c>
      <c r="CN296">
        <v>0</v>
      </c>
      <c r="CO296">
        <v>0</v>
      </c>
      <c r="CP296">
        <v>0</v>
      </c>
      <c r="CQ296">
        <v>0</v>
      </c>
      <c r="CR296">
        <v>0</v>
      </c>
      <c r="CS296">
        <v>8.0320028196285129</v>
      </c>
      <c r="CT296">
        <v>6.1768465020813901</v>
      </c>
      <c r="CU296">
        <v>5.5589220129422996</v>
      </c>
      <c r="CV296">
        <v>5</v>
      </c>
    </row>
    <row r="297" spans="1:100" x14ac:dyDescent="0.2">
      <c r="A297" s="2">
        <v>320</v>
      </c>
      <c r="B297">
        <v>7.6320027581142318</v>
      </c>
      <c r="C297">
        <v>0</v>
      </c>
      <c r="D297">
        <v>0</v>
      </c>
      <c r="E297">
        <v>1</v>
      </c>
      <c r="F297">
        <v>0</v>
      </c>
      <c r="G297">
        <v>0</v>
      </c>
      <c r="H297">
        <v>0</v>
      </c>
      <c r="I297">
        <v>0</v>
      </c>
      <c r="J297">
        <v>0</v>
      </c>
      <c r="K297">
        <v>0</v>
      </c>
      <c r="L297">
        <v>0</v>
      </c>
      <c r="M297">
        <v>0</v>
      </c>
      <c r="N297">
        <v>0</v>
      </c>
      <c r="O297">
        <v>0</v>
      </c>
      <c r="P297">
        <v>8.0688139959993777</v>
      </c>
      <c r="Q297">
        <v>6</v>
      </c>
      <c r="AC297" s="2">
        <v>320</v>
      </c>
      <c r="AD297">
        <v>7.6320027581142318</v>
      </c>
      <c r="AE297">
        <v>0</v>
      </c>
      <c r="AF297">
        <v>0</v>
      </c>
      <c r="AG297">
        <v>1</v>
      </c>
      <c r="AH297">
        <v>0</v>
      </c>
      <c r="AI297">
        <v>0</v>
      </c>
      <c r="AJ297">
        <v>0</v>
      </c>
      <c r="AK297">
        <v>0</v>
      </c>
      <c r="AL297">
        <v>0</v>
      </c>
      <c r="AM297">
        <v>0</v>
      </c>
      <c r="AN297">
        <v>0</v>
      </c>
      <c r="AO297">
        <v>0</v>
      </c>
      <c r="AP297">
        <v>0</v>
      </c>
      <c r="AQ297">
        <v>0</v>
      </c>
      <c r="AR297">
        <v>6.2182902808995983</v>
      </c>
      <c r="AS297">
        <v>6</v>
      </c>
      <c r="BE297" s="2">
        <v>320</v>
      </c>
      <c r="BF297">
        <v>7.6320027581142318</v>
      </c>
      <c r="BG297">
        <v>0</v>
      </c>
      <c r="BH297">
        <v>0</v>
      </c>
      <c r="BI297">
        <v>1</v>
      </c>
      <c r="BJ297">
        <v>0</v>
      </c>
      <c r="BK297">
        <v>0</v>
      </c>
      <c r="BL297">
        <v>0</v>
      </c>
      <c r="BM297">
        <v>0</v>
      </c>
      <c r="BN297">
        <v>0</v>
      </c>
      <c r="BO297">
        <v>0</v>
      </c>
      <c r="BP297">
        <v>0</v>
      </c>
      <c r="BQ297">
        <v>0</v>
      </c>
      <c r="BR297">
        <v>0</v>
      </c>
      <c r="BS297">
        <v>0</v>
      </c>
      <c r="BT297">
        <v>5.5996292982162501</v>
      </c>
      <c r="BU297">
        <v>6</v>
      </c>
      <c r="CG297" s="2">
        <v>320</v>
      </c>
      <c r="CH297">
        <v>7.6320027581142318</v>
      </c>
      <c r="CI297">
        <v>0</v>
      </c>
      <c r="CJ297">
        <v>0</v>
      </c>
      <c r="CK297">
        <v>1</v>
      </c>
      <c r="CL297">
        <v>0</v>
      </c>
      <c r="CM297">
        <v>0</v>
      </c>
      <c r="CN297">
        <v>0</v>
      </c>
      <c r="CO297">
        <v>0</v>
      </c>
      <c r="CP297">
        <v>0</v>
      </c>
      <c r="CQ297">
        <v>0</v>
      </c>
      <c r="CR297">
        <v>0</v>
      </c>
      <c r="CS297">
        <v>8.0688139959993777</v>
      </c>
      <c r="CT297">
        <v>6.2182902808995983</v>
      </c>
      <c r="CU297">
        <v>5.5996292982162501</v>
      </c>
      <c r="CV297">
        <v>6</v>
      </c>
    </row>
    <row r="298" spans="1:100" x14ac:dyDescent="0.2">
      <c r="A298" s="2">
        <v>321</v>
      </c>
      <c r="B298">
        <v>7.646653424884021</v>
      </c>
      <c r="C298">
        <v>0</v>
      </c>
      <c r="D298">
        <v>0</v>
      </c>
      <c r="E298">
        <v>1</v>
      </c>
      <c r="F298">
        <v>0</v>
      </c>
      <c r="G298">
        <v>0</v>
      </c>
      <c r="H298">
        <v>0</v>
      </c>
      <c r="I298">
        <v>0</v>
      </c>
      <c r="J298">
        <v>0</v>
      </c>
      <c r="K298">
        <v>0</v>
      </c>
      <c r="L298">
        <v>0</v>
      </c>
      <c r="M298">
        <v>0</v>
      </c>
      <c r="N298">
        <v>0</v>
      </c>
      <c r="O298">
        <v>0</v>
      </c>
      <c r="P298">
        <v>8.1079072091621178</v>
      </c>
      <c r="Q298">
        <v>7</v>
      </c>
      <c r="AC298" s="2">
        <v>321</v>
      </c>
      <c r="AD298">
        <v>7.646653424884021</v>
      </c>
      <c r="AE298">
        <v>0</v>
      </c>
      <c r="AF298">
        <v>0</v>
      </c>
      <c r="AG298">
        <v>1</v>
      </c>
      <c r="AH298">
        <v>0</v>
      </c>
      <c r="AI298">
        <v>0</v>
      </c>
      <c r="AJ298">
        <v>0</v>
      </c>
      <c r="AK298">
        <v>0</v>
      </c>
      <c r="AL298">
        <v>0</v>
      </c>
      <c r="AM298">
        <v>0</v>
      </c>
      <c r="AN298">
        <v>0</v>
      </c>
      <c r="AO298">
        <v>0</v>
      </c>
      <c r="AP298">
        <v>0</v>
      </c>
      <c r="AQ298">
        <v>0</v>
      </c>
      <c r="AR298">
        <v>6.2605707278467033</v>
      </c>
      <c r="AS298">
        <v>7</v>
      </c>
      <c r="BE298" s="2">
        <v>321</v>
      </c>
      <c r="BF298">
        <v>7.646653424884021</v>
      </c>
      <c r="BG298">
        <v>0</v>
      </c>
      <c r="BH298">
        <v>0</v>
      </c>
      <c r="BI298">
        <v>1</v>
      </c>
      <c r="BJ298">
        <v>0</v>
      </c>
      <c r="BK298">
        <v>0</v>
      </c>
      <c r="BL298">
        <v>0</v>
      </c>
      <c r="BM298">
        <v>0</v>
      </c>
      <c r="BN298">
        <v>0</v>
      </c>
      <c r="BO298">
        <v>0</v>
      </c>
      <c r="BP298">
        <v>0</v>
      </c>
      <c r="BQ298">
        <v>0</v>
      </c>
      <c r="BR298">
        <v>0</v>
      </c>
      <c r="BS298">
        <v>0</v>
      </c>
      <c r="BT298">
        <v>5.6406602626905871</v>
      </c>
      <c r="BU298">
        <v>7</v>
      </c>
      <c r="CG298" s="2">
        <v>321</v>
      </c>
      <c r="CH298">
        <v>7.646653424884021</v>
      </c>
      <c r="CI298">
        <v>0</v>
      </c>
      <c r="CJ298">
        <v>0</v>
      </c>
      <c r="CK298">
        <v>1</v>
      </c>
      <c r="CL298">
        <v>0</v>
      </c>
      <c r="CM298">
        <v>0</v>
      </c>
      <c r="CN298">
        <v>0</v>
      </c>
      <c r="CO298">
        <v>0</v>
      </c>
      <c r="CP298">
        <v>0</v>
      </c>
      <c r="CQ298">
        <v>0</v>
      </c>
      <c r="CR298">
        <v>0</v>
      </c>
      <c r="CS298">
        <v>8.1079072091621178</v>
      </c>
      <c r="CT298">
        <v>6.2605707278467033</v>
      </c>
      <c r="CU298">
        <v>5.6406602626905871</v>
      </c>
      <c r="CV298">
        <v>7</v>
      </c>
    </row>
    <row r="299" spans="1:100" x14ac:dyDescent="0.2">
      <c r="A299" s="2">
        <v>322</v>
      </c>
      <c r="B299">
        <v>7.7543761997291956</v>
      </c>
      <c r="C299">
        <v>0</v>
      </c>
      <c r="D299">
        <v>0</v>
      </c>
      <c r="E299">
        <v>1</v>
      </c>
      <c r="F299">
        <v>0</v>
      </c>
      <c r="G299">
        <v>0</v>
      </c>
      <c r="H299">
        <v>0</v>
      </c>
      <c r="I299">
        <v>0</v>
      </c>
      <c r="J299">
        <v>0</v>
      </c>
      <c r="K299">
        <v>0</v>
      </c>
      <c r="L299">
        <v>0</v>
      </c>
      <c r="M299">
        <v>0</v>
      </c>
      <c r="N299">
        <v>0</v>
      </c>
      <c r="O299">
        <v>0</v>
      </c>
      <c r="P299">
        <v>8.1486146031643845</v>
      </c>
      <c r="Q299">
        <v>8</v>
      </c>
      <c r="AC299" s="2">
        <v>322</v>
      </c>
      <c r="AD299">
        <v>7.7543761997291956</v>
      </c>
      <c r="AE299">
        <v>0</v>
      </c>
      <c r="AF299">
        <v>0</v>
      </c>
      <c r="AG299">
        <v>1</v>
      </c>
      <c r="AH299">
        <v>0</v>
      </c>
      <c r="AI299">
        <v>0</v>
      </c>
      <c r="AJ299">
        <v>0</v>
      </c>
      <c r="AK299">
        <v>0</v>
      </c>
      <c r="AL299">
        <v>0</v>
      </c>
      <c r="AM299">
        <v>0</v>
      </c>
      <c r="AN299">
        <v>0</v>
      </c>
      <c r="AO299">
        <v>0</v>
      </c>
      <c r="AP299">
        <v>0</v>
      </c>
      <c r="AQ299">
        <v>0</v>
      </c>
      <c r="AR299">
        <v>6.3033789061403169</v>
      </c>
      <c r="AS299">
        <v>8</v>
      </c>
      <c r="BE299" s="2">
        <v>322</v>
      </c>
      <c r="BF299">
        <v>7.7543761997291956</v>
      </c>
      <c r="BG299">
        <v>0</v>
      </c>
      <c r="BH299">
        <v>0</v>
      </c>
      <c r="BI299">
        <v>1</v>
      </c>
      <c r="BJ299">
        <v>0</v>
      </c>
      <c r="BK299">
        <v>0</v>
      </c>
      <c r="BL299">
        <v>0</v>
      </c>
      <c r="BM299">
        <v>0</v>
      </c>
      <c r="BN299">
        <v>0</v>
      </c>
      <c r="BO299">
        <v>0</v>
      </c>
      <c r="BP299">
        <v>0</v>
      </c>
      <c r="BQ299">
        <v>0</v>
      </c>
      <c r="BR299">
        <v>0</v>
      </c>
      <c r="BS299">
        <v>0</v>
      </c>
      <c r="BT299">
        <v>5.6820043158326214</v>
      </c>
      <c r="BU299">
        <v>8</v>
      </c>
      <c r="CG299" s="2">
        <v>322</v>
      </c>
      <c r="CH299">
        <v>7.7543761997291956</v>
      </c>
      <c r="CI299">
        <v>0</v>
      </c>
      <c r="CJ299">
        <v>0</v>
      </c>
      <c r="CK299">
        <v>1</v>
      </c>
      <c r="CL299">
        <v>0</v>
      </c>
      <c r="CM299">
        <v>0</v>
      </c>
      <c r="CN299">
        <v>0</v>
      </c>
      <c r="CO299">
        <v>0</v>
      </c>
      <c r="CP299">
        <v>0</v>
      </c>
      <c r="CQ299">
        <v>0</v>
      </c>
      <c r="CR299">
        <v>0</v>
      </c>
      <c r="CS299">
        <v>8.1486146031643845</v>
      </c>
      <c r="CT299">
        <v>6.3033789061403169</v>
      </c>
      <c r="CU299">
        <v>5.6820043158326214</v>
      </c>
      <c r="CV299">
        <v>8</v>
      </c>
    </row>
    <row r="300" spans="1:100" x14ac:dyDescent="0.2">
      <c r="A300" s="2">
        <v>323</v>
      </c>
      <c r="B300">
        <v>7.8382868298184114</v>
      </c>
      <c r="C300">
        <v>0</v>
      </c>
      <c r="D300">
        <v>0</v>
      </c>
      <c r="E300">
        <v>1</v>
      </c>
      <c r="F300">
        <v>0</v>
      </c>
      <c r="G300">
        <v>0</v>
      </c>
      <c r="H300">
        <v>0</v>
      </c>
      <c r="I300">
        <v>0</v>
      </c>
      <c r="J300">
        <v>0</v>
      </c>
      <c r="K300">
        <v>0</v>
      </c>
      <c r="L300">
        <v>0</v>
      </c>
      <c r="M300">
        <v>0</v>
      </c>
      <c r="N300">
        <v>0</v>
      </c>
      <c r="O300">
        <v>0</v>
      </c>
      <c r="P300">
        <v>8.1904783661208445</v>
      </c>
      <c r="Q300">
        <v>9</v>
      </c>
      <c r="AC300" s="2">
        <v>323</v>
      </c>
      <c r="AD300">
        <v>7.8382868298184114</v>
      </c>
      <c r="AE300">
        <v>0</v>
      </c>
      <c r="AF300">
        <v>0</v>
      </c>
      <c r="AG300">
        <v>1</v>
      </c>
      <c r="AH300">
        <v>0</v>
      </c>
      <c r="AI300">
        <v>0</v>
      </c>
      <c r="AJ300">
        <v>0</v>
      </c>
      <c r="AK300">
        <v>0</v>
      </c>
      <c r="AL300">
        <v>0</v>
      </c>
      <c r="AM300">
        <v>0</v>
      </c>
      <c r="AN300">
        <v>0</v>
      </c>
      <c r="AO300">
        <v>0</v>
      </c>
      <c r="AP300">
        <v>0</v>
      </c>
      <c r="AQ300">
        <v>0</v>
      </c>
      <c r="AR300">
        <v>6.3465617270414141</v>
      </c>
      <c r="AS300">
        <v>9</v>
      </c>
      <c r="BE300" s="2">
        <v>323</v>
      </c>
      <c r="BF300">
        <v>7.8382868298184114</v>
      </c>
      <c r="BG300">
        <v>0</v>
      </c>
      <c r="BH300">
        <v>0</v>
      </c>
      <c r="BI300">
        <v>1</v>
      </c>
      <c r="BJ300">
        <v>0</v>
      </c>
      <c r="BK300">
        <v>0</v>
      </c>
      <c r="BL300">
        <v>0</v>
      </c>
      <c r="BM300">
        <v>0</v>
      </c>
      <c r="BN300">
        <v>0</v>
      </c>
      <c r="BO300">
        <v>0</v>
      </c>
      <c r="BP300">
        <v>0</v>
      </c>
      <c r="BQ300">
        <v>0</v>
      </c>
      <c r="BR300">
        <v>0</v>
      </c>
      <c r="BS300">
        <v>0</v>
      </c>
      <c r="BT300">
        <v>5.7236510240248437</v>
      </c>
      <c r="BU300">
        <v>9</v>
      </c>
      <c r="CG300" s="2">
        <v>323</v>
      </c>
      <c r="CH300">
        <v>7.8382868298184114</v>
      </c>
      <c r="CI300">
        <v>0</v>
      </c>
      <c r="CJ300">
        <v>0</v>
      </c>
      <c r="CK300">
        <v>1</v>
      </c>
      <c r="CL300">
        <v>0</v>
      </c>
      <c r="CM300">
        <v>0</v>
      </c>
      <c r="CN300">
        <v>0</v>
      </c>
      <c r="CO300">
        <v>0</v>
      </c>
      <c r="CP300">
        <v>0</v>
      </c>
      <c r="CQ300">
        <v>0</v>
      </c>
      <c r="CR300">
        <v>0</v>
      </c>
      <c r="CS300">
        <v>8.1904783661208445</v>
      </c>
      <c r="CT300">
        <v>6.3465617270414141</v>
      </c>
      <c r="CU300">
        <v>5.7236510240248437</v>
      </c>
      <c r="CV300">
        <v>9</v>
      </c>
    </row>
    <row r="301" spans="1:100" x14ac:dyDescent="0.2">
      <c r="A301" s="2">
        <v>324</v>
      </c>
      <c r="B301">
        <v>7.7283746489620695</v>
      </c>
      <c r="C301">
        <v>0</v>
      </c>
      <c r="D301">
        <v>0</v>
      </c>
      <c r="E301">
        <v>1</v>
      </c>
      <c r="F301">
        <v>0</v>
      </c>
      <c r="G301">
        <v>0</v>
      </c>
      <c r="H301">
        <v>0</v>
      </c>
      <c r="I301">
        <v>0</v>
      </c>
      <c r="J301">
        <v>0</v>
      </c>
      <c r="K301">
        <v>0</v>
      </c>
      <c r="L301">
        <v>0</v>
      </c>
      <c r="M301">
        <v>0</v>
      </c>
      <c r="N301">
        <v>0</v>
      </c>
      <c r="O301">
        <v>0</v>
      </c>
      <c r="P301">
        <v>8.2331854931940356</v>
      </c>
      <c r="Q301">
        <v>10</v>
      </c>
      <c r="AC301" s="2">
        <v>324</v>
      </c>
      <c r="AD301">
        <v>7.7283746489620695</v>
      </c>
      <c r="AE301">
        <v>0</v>
      </c>
      <c r="AF301">
        <v>0</v>
      </c>
      <c r="AG301">
        <v>1</v>
      </c>
      <c r="AH301">
        <v>0</v>
      </c>
      <c r="AI301">
        <v>0</v>
      </c>
      <c r="AJ301">
        <v>0</v>
      </c>
      <c r="AK301">
        <v>0</v>
      </c>
      <c r="AL301">
        <v>0</v>
      </c>
      <c r="AM301">
        <v>0</v>
      </c>
      <c r="AN301">
        <v>0</v>
      </c>
      <c r="AO301">
        <v>0</v>
      </c>
      <c r="AP301">
        <v>0</v>
      </c>
      <c r="AQ301">
        <v>0</v>
      </c>
      <c r="AR301">
        <v>6.3900411730779805</v>
      </c>
      <c r="AS301">
        <v>10</v>
      </c>
      <c r="BE301" s="2">
        <v>324</v>
      </c>
      <c r="BF301">
        <v>7.7283746489620695</v>
      </c>
      <c r="BG301">
        <v>0</v>
      </c>
      <c r="BH301">
        <v>0</v>
      </c>
      <c r="BI301">
        <v>1</v>
      </c>
      <c r="BJ301">
        <v>0</v>
      </c>
      <c r="BK301">
        <v>0</v>
      </c>
      <c r="BL301">
        <v>0</v>
      </c>
      <c r="BM301">
        <v>0</v>
      </c>
      <c r="BN301">
        <v>0</v>
      </c>
      <c r="BO301">
        <v>0</v>
      </c>
      <c r="BP301">
        <v>0</v>
      </c>
      <c r="BQ301">
        <v>0</v>
      </c>
      <c r="BR301">
        <v>0</v>
      </c>
      <c r="BS301">
        <v>0</v>
      </c>
      <c r="BT301">
        <v>5.7655901242815615</v>
      </c>
      <c r="BU301">
        <v>10</v>
      </c>
      <c r="CG301" s="2">
        <v>324</v>
      </c>
      <c r="CH301">
        <v>7.7283746489620695</v>
      </c>
      <c r="CI301">
        <v>0</v>
      </c>
      <c r="CJ301">
        <v>0</v>
      </c>
      <c r="CK301">
        <v>1</v>
      </c>
      <c r="CL301">
        <v>0</v>
      </c>
      <c r="CM301">
        <v>0</v>
      </c>
      <c r="CN301">
        <v>0</v>
      </c>
      <c r="CO301">
        <v>0</v>
      </c>
      <c r="CP301">
        <v>0</v>
      </c>
      <c r="CQ301">
        <v>0</v>
      </c>
      <c r="CR301">
        <v>0</v>
      </c>
      <c r="CS301">
        <v>8.2331854931940356</v>
      </c>
      <c r="CT301">
        <v>6.3900411730779805</v>
      </c>
      <c r="CU301">
        <v>5.7655901242815615</v>
      </c>
      <c r="CV301">
        <v>10</v>
      </c>
    </row>
    <row r="302" spans="1:100" x14ac:dyDescent="0.2">
      <c r="A302" s="2">
        <v>325</v>
      </c>
      <c r="B302">
        <v>7.7480885196106124</v>
      </c>
      <c r="C302">
        <v>0</v>
      </c>
      <c r="D302">
        <v>0</v>
      </c>
      <c r="E302">
        <v>1</v>
      </c>
      <c r="F302">
        <v>0</v>
      </c>
      <c r="G302">
        <v>0</v>
      </c>
      <c r="H302">
        <v>0</v>
      </c>
      <c r="I302">
        <v>0</v>
      </c>
      <c r="J302">
        <v>0</v>
      </c>
      <c r="K302">
        <v>0</v>
      </c>
      <c r="L302">
        <v>0</v>
      </c>
      <c r="M302">
        <v>0</v>
      </c>
      <c r="N302">
        <v>0</v>
      </c>
      <c r="O302">
        <v>0</v>
      </c>
      <c r="P302">
        <v>8.2765219769890503</v>
      </c>
      <c r="Q302">
        <v>11</v>
      </c>
      <c r="AC302" s="2">
        <v>325</v>
      </c>
      <c r="AD302">
        <v>7.7480885196106124</v>
      </c>
      <c r="AE302">
        <v>0</v>
      </c>
      <c r="AF302">
        <v>0</v>
      </c>
      <c r="AG302">
        <v>1</v>
      </c>
      <c r="AH302">
        <v>0</v>
      </c>
      <c r="AI302">
        <v>0</v>
      </c>
      <c r="AJ302">
        <v>0</v>
      </c>
      <c r="AK302">
        <v>0</v>
      </c>
      <c r="AL302">
        <v>0</v>
      </c>
      <c r="AM302">
        <v>0</v>
      </c>
      <c r="AN302">
        <v>0</v>
      </c>
      <c r="AO302">
        <v>0</v>
      </c>
      <c r="AP302">
        <v>0</v>
      </c>
      <c r="AQ302">
        <v>0</v>
      </c>
      <c r="AR302">
        <v>6.4337753911695668</v>
      </c>
      <c r="AS302">
        <v>11</v>
      </c>
      <c r="BE302" s="2">
        <v>325</v>
      </c>
      <c r="BF302">
        <v>7.7480885196106124</v>
      </c>
      <c r="BG302">
        <v>0</v>
      </c>
      <c r="BH302">
        <v>0</v>
      </c>
      <c r="BI302">
        <v>1</v>
      </c>
      <c r="BJ302">
        <v>0</v>
      </c>
      <c r="BK302">
        <v>0</v>
      </c>
      <c r="BL302">
        <v>0</v>
      </c>
      <c r="BM302">
        <v>0</v>
      </c>
      <c r="BN302">
        <v>0</v>
      </c>
      <c r="BO302">
        <v>0</v>
      </c>
      <c r="BP302">
        <v>0</v>
      </c>
      <c r="BQ302">
        <v>0</v>
      </c>
      <c r="BR302">
        <v>0</v>
      </c>
      <c r="BS302">
        <v>0</v>
      </c>
      <c r="BT302">
        <v>5.8078115364676819</v>
      </c>
      <c r="BU302">
        <v>11</v>
      </c>
      <c r="CG302" s="2">
        <v>325</v>
      </c>
      <c r="CH302">
        <v>7.7480885196106124</v>
      </c>
      <c r="CI302">
        <v>0</v>
      </c>
      <c r="CJ302">
        <v>0</v>
      </c>
      <c r="CK302">
        <v>1</v>
      </c>
      <c r="CL302">
        <v>0</v>
      </c>
      <c r="CM302">
        <v>0</v>
      </c>
      <c r="CN302">
        <v>0</v>
      </c>
      <c r="CO302">
        <v>0</v>
      </c>
      <c r="CP302">
        <v>0</v>
      </c>
      <c r="CQ302">
        <v>0</v>
      </c>
      <c r="CR302">
        <v>0</v>
      </c>
      <c r="CS302">
        <v>8.2765219769890503</v>
      </c>
      <c r="CT302">
        <v>6.4337753911695668</v>
      </c>
      <c r="CU302">
        <v>5.8078115364676819</v>
      </c>
      <c r="CV302">
        <v>11</v>
      </c>
    </row>
    <row r="303" spans="1:100" x14ac:dyDescent="0.2">
      <c r="A303" s="2">
        <v>326</v>
      </c>
      <c r="B303">
        <v>7.821642508831598</v>
      </c>
      <c r="C303">
        <v>0</v>
      </c>
      <c r="D303">
        <v>0</v>
      </c>
      <c r="E303">
        <v>1</v>
      </c>
      <c r="F303">
        <v>0</v>
      </c>
      <c r="G303">
        <v>0</v>
      </c>
      <c r="H303">
        <v>0</v>
      </c>
      <c r="I303">
        <v>0</v>
      </c>
      <c r="J303">
        <v>0</v>
      </c>
      <c r="K303">
        <v>0</v>
      </c>
      <c r="L303">
        <v>0</v>
      </c>
      <c r="M303">
        <v>0</v>
      </c>
      <c r="N303">
        <v>0</v>
      </c>
      <c r="O303">
        <v>0</v>
      </c>
      <c r="P303">
        <v>8.320341118741144</v>
      </c>
      <c r="Q303">
        <v>12</v>
      </c>
      <c r="AC303" s="2">
        <v>326</v>
      </c>
      <c r="AD303">
        <v>7.821642508831598</v>
      </c>
      <c r="AE303">
        <v>0</v>
      </c>
      <c r="AF303">
        <v>0</v>
      </c>
      <c r="AG303">
        <v>1</v>
      </c>
      <c r="AH303">
        <v>0</v>
      </c>
      <c r="AI303">
        <v>0</v>
      </c>
      <c r="AJ303">
        <v>0</v>
      </c>
      <c r="AK303">
        <v>0</v>
      </c>
      <c r="AL303">
        <v>0</v>
      </c>
      <c r="AM303">
        <v>0</v>
      </c>
      <c r="AN303">
        <v>0</v>
      </c>
      <c r="AO303">
        <v>0</v>
      </c>
      <c r="AP303">
        <v>0</v>
      </c>
      <c r="AQ303">
        <v>0</v>
      </c>
      <c r="AR303">
        <v>6.477739997312117</v>
      </c>
      <c r="AS303">
        <v>12</v>
      </c>
      <c r="BE303" s="2">
        <v>326</v>
      </c>
      <c r="BF303">
        <v>7.821642508831598</v>
      </c>
      <c r="BG303">
        <v>0</v>
      </c>
      <c r="BH303">
        <v>0</v>
      </c>
      <c r="BI303">
        <v>1</v>
      </c>
      <c r="BJ303">
        <v>0</v>
      </c>
      <c r="BK303">
        <v>0</v>
      </c>
      <c r="BL303">
        <v>0</v>
      </c>
      <c r="BM303">
        <v>0</v>
      </c>
      <c r="BN303">
        <v>0</v>
      </c>
      <c r="BO303">
        <v>0</v>
      </c>
      <c r="BP303">
        <v>0</v>
      </c>
      <c r="BQ303">
        <v>0</v>
      </c>
      <c r="BR303">
        <v>0</v>
      </c>
      <c r="BS303">
        <v>0</v>
      </c>
      <c r="BT303">
        <v>5.8503053740702535</v>
      </c>
      <c r="BU303">
        <v>12</v>
      </c>
      <c r="CG303" s="2">
        <v>326</v>
      </c>
      <c r="CH303">
        <v>7.821642508831598</v>
      </c>
      <c r="CI303">
        <v>0</v>
      </c>
      <c r="CJ303">
        <v>0</v>
      </c>
      <c r="CK303">
        <v>1</v>
      </c>
      <c r="CL303">
        <v>0</v>
      </c>
      <c r="CM303">
        <v>0</v>
      </c>
      <c r="CN303">
        <v>0</v>
      </c>
      <c r="CO303">
        <v>0</v>
      </c>
      <c r="CP303">
        <v>0</v>
      </c>
      <c r="CQ303">
        <v>0</v>
      </c>
      <c r="CR303">
        <v>0</v>
      </c>
      <c r="CS303">
        <v>8.320341118741144</v>
      </c>
      <c r="CT303">
        <v>6.477739997312117</v>
      </c>
      <c r="CU303">
        <v>5.8503053740702535</v>
      </c>
      <c r="CV303">
        <v>12</v>
      </c>
    </row>
    <row r="304" spans="1:100" x14ac:dyDescent="0.2">
      <c r="A304" s="2">
        <v>327</v>
      </c>
      <c r="B304">
        <v>7.9451519488367053</v>
      </c>
      <c r="C304">
        <v>0</v>
      </c>
      <c r="D304">
        <v>0</v>
      </c>
      <c r="E304">
        <v>1</v>
      </c>
      <c r="F304">
        <v>0</v>
      </c>
      <c r="G304">
        <v>0</v>
      </c>
      <c r="H304">
        <v>0</v>
      </c>
      <c r="I304">
        <v>0</v>
      </c>
      <c r="J304">
        <v>0</v>
      </c>
      <c r="K304">
        <v>0</v>
      </c>
      <c r="L304">
        <v>0</v>
      </c>
      <c r="M304">
        <v>0</v>
      </c>
      <c r="N304">
        <v>0</v>
      </c>
      <c r="O304">
        <v>0</v>
      </c>
      <c r="P304">
        <v>8.3645418244710061</v>
      </c>
      <c r="Q304">
        <v>13</v>
      </c>
      <c r="AC304" s="2">
        <v>327</v>
      </c>
      <c r="AD304">
        <v>7.9451519488367053</v>
      </c>
      <c r="AE304">
        <v>0</v>
      </c>
      <c r="AF304">
        <v>0</v>
      </c>
      <c r="AG304">
        <v>1</v>
      </c>
      <c r="AH304">
        <v>0</v>
      </c>
      <c r="AI304">
        <v>0</v>
      </c>
      <c r="AJ304">
        <v>0</v>
      </c>
      <c r="AK304">
        <v>0</v>
      </c>
      <c r="AL304">
        <v>0</v>
      </c>
      <c r="AM304">
        <v>0</v>
      </c>
      <c r="AN304">
        <v>0</v>
      </c>
      <c r="AO304">
        <v>0</v>
      </c>
      <c r="AP304">
        <v>0</v>
      </c>
      <c r="AQ304">
        <v>0</v>
      </c>
      <c r="AR304">
        <v>6.5219191048303005</v>
      </c>
      <c r="AS304">
        <v>13</v>
      </c>
      <c r="BE304" s="2">
        <v>327</v>
      </c>
      <c r="BF304">
        <v>7.9451519488367053</v>
      </c>
      <c r="BG304">
        <v>0</v>
      </c>
      <c r="BH304">
        <v>0</v>
      </c>
      <c r="BI304">
        <v>1</v>
      </c>
      <c r="BJ304">
        <v>0</v>
      </c>
      <c r="BK304">
        <v>0</v>
      </c>
      <c r="BL304">
        <v>0</v>
      </c>
      <c r="BM304">
        <v>0</v>
      </c>
      <c r="BN304">
        <v>0</v>
      </c>
      <c r="BO304">
        <v>0</v>
      </c>
      <c r="BP304">
        <v>0</v>
      </c>
      <c r="BQ304">
        <v>0</v>
      </c>
      <c r="BR304">
        <v>0</v>
      </c>
      <c r="BS304">
        <v>0</v>
      </c>
      <c r="BT304">
        <v>5.8930619535793882</v>
      </c>
      <c r="BU304">
        <v>13</v>
      </c>
      <c r="CG304" s="2">
        <v>327</v>
      </c>
      <c r="CH304">
        <v>7.9451519488367053</v>
      </c>
      <c r="CI304">
        <v>0</v>
      </c>
      <c r="CJ304">
        <v>0</v>
      </c>
      <c r="CK304">
        <v>1</v>
      </c>
      <c r="CL304">
        <v>0</v>
      </c>
      <c r="CM304">
        <v>0</v>
      </c>
      <c r="CN304">
        <v>0</v>
      </c>
      <c r="CO304">
        <v>0</v>
      </c>
      <c r="CP304">
        <v>0</v>
      </c>
      <c r="CQ304">
        <v>0</v>
      </c>
      <c r="CR304">
        <v>0</v>
      </c>
      <c r="CS304">
        <v>8.3645418244710061</v>
      </c>
      <c r="CT304">
        <v>6.5219191048303005</v>
      </c>
      <c r="CU304">
        <v>5.8930619535793882</v>
      </c>
      <c r="CV304">
        <v>13</v>
      </c>
    </row>
    <row r="305" spans="1:100" x14ac:dyDescent="0.2">
      <c r="A305" s="2">
        <v>328</v>
      </c>
      <c r="B305">
        <v>7.9806694643308767</v>
      </c>
      <c r="C305">
        <v>0</v>
      </c>
      <c r="D305">
        <v>0</v>
      </c>
      <c r="E305">
        <v>1</v>
      </c>
      <c r="F305">
        <v>0</v>
      </c>
      <c r="G305">
        <v>0</v>
      </c>
      <c r="H305">
        <v>0</v>
      </c>
      <c r="I305">
        <v>0</v>
      </c>
      <c r="J305">
        <v>0</v>
      </c>
      <c r="K305">
        <v>0</v>
      </c>
      <c r="L305">
        <v>0</v>
      </c>
      <c r="M305">
        <v>0</v>
      </c>
      <c r="N305">
        <v>0</v>
      </c>
      <c r="O305">
        <v>0</v>
      </c>
      <c r="P305">
        <v>8.3973156835452443</v>
      </c>
      <c r="Q305">
        <v>14</v>
      </c>
      <c r="AC305" s="2">
        <v>328</v>
      </c>
      <c r="AD305">
        <v>7.9806694643308767</v>
      </c>
      <c r="AE305">
        <v>0</v>
      </c>
      <c r="AF305">
        <v>0</v>
      </c>
      <c r="AG305">
        <v>1</v>
      </c>
      <c r="AH305">
        <v>0</v>
      </c>
      <c r="AI305">
        <v>0</v>
      </c>
      <c r="AJ305">
        <v>0</v>
      </c>
      <c r="AK305">
        <v>0</v>
      </c>
      <c r="AL305">
        <v>0</v>
      </c>
      <c r="AM305">
        <v>0</v>
      </c>
      <c r="AN305">
        <v>0</v>
      </c>
      <c r="AO305">
        <v>0</v>
      </c>
      <c r="AP305">
        <v>0</v>
      </c>
      <c r="AQ305">
        <v>0</v>
      </c>
      <c r="AR305">
        <v>6.5479408586100858</v>
      </c>
      <c r="AS305">
        <v>14</v>
      </c>
      <c r="BE305" s="2">
        <v>328</v>
      </c>
      <c r="BF305">
        <v>7.9806694643308767</v>
      </c>
      <c r="BG305">
        <v>0</v>
      </c>
      <c r="BH305">
        <v>0</v>
      </c>
      <c r="BI305">
        <v>1</v>
      </c>
      <c r="BJ305">
        <v>0</v>
      </c>
      <c r="BK305">
        <v>0</v>
      </c>
      <c r="BL305">
        <v>0</v>
      </c>
      <c r="BM305">
        <v>0</v>
      </c>
      <c r="BN305">
        <v>0</v>
      </c>
      <c r="BO305">
        <v>0</v>
      </c>
      <c r="BP305">
        <v>0</v>
      </c>
      <c r="BQ305">
        <v>0</v>
      </c>
      <c r="BR305">
        <v>0</v>
      </c>
      <c r="BS305">
        <v>0</v>
      </c>
      <c r="BT305">
        <v>5.9118645877671314</v>
      </c>
      <c r="BU305">
        <v>14</v>
      </c>
      <c r="CG305" s="2">
        <v>328</v>
      </c>
      <c r="CH305">
        <v>7.9806694643308767</v>
      </c>
      <c r="CI305">
        <v>0</v>
      </c>
      <c r="CJ305">
        <v>0</v>
      </c>
      <c r="CK305">
        <v>1</v>
      </c>
      <c r="CL305">
        <v>0</v>
      </c>
      <c r="CM305">
        <v>0</v>
      </c>
      <c r="CN305">
        <v>0</v>
      </c>
      <c r="CO305">
        <v>0</v>
      </c>
      <c r="CP305">
        <v>0</v>
      </c>
      <c r="CQ305">
        <v>0</v>
      </c>
      <c r="CR305">
        <v>0</v>
      </c>
      <c r="CS305">
        <v>8.3973156835452443</v>
      </c>
      <c r="CT305">
        <v>6.5479408586100858</v>
      </c>
      <c r="CU305">
        <v>5.9118645877671314</v>
      </c>
      <c r="CV305">
        <v>14</v>
      </c>
    </row>
    <row r="306" spans="1:100" x14ac:dyDescent="0.2">
      <c r="A306" s="2">
        <v>329</v>
      </c>
      <c r="B306">
        <v>7.9800465226992516</v>
      </c>
      <c r="C306">
        <v>0</v>
      </c>
      <c r="D306">
        <v>0</v>
      </c>
      <c r="E306">
        <v>1</v>
      </c>
      <c r="F306">
        <v>0</v>
      </c>
      <c r="G306">
        <v>0</v>
      </c>
      <c r="H306">
        <v>0</v>
      </c>
      <c r="I306">
        <v>0</v>
      </c>
      <c r="J306">
        <v>0</v>
      </c>
      <c r="K306">
        <v>0</v>
      </c>
      <c r="L306">
        <v>0</v>
      </c>
      <c r="M306">
        <v>0</v>
      </c>
      <c r="N306">
        <v>0</v>
      </c>
      <c r="O306">
        <v>0</v>
      </c>
      <c r="P306">
        <v>8.4225458868369927</v>
      </c>
      <c r="Q306">
        <v>15</v>
      </c>
      <c r="AC306" s="2">
        <v>329</v>
      </c>
      <c r="AD306">
        <v>7.9800465226992516</v>
      </c>
      <c r="AE306">
        <v>0</v>
      </c>
      <c r="AF306">
        <v>0</v>
      </c>
      <c r="AG306">
        <v>1</v>
      </c>
      <c r="AH306">
        <v>0</v>
      </c>
      <c r="AI306">
        <v>0</v>
      </c>
      <c r="AJ306">
        <v>0</v>
      </c>
      <c r="AK306">
        <v>0</v>
      </c>
      <c r="AL306">
        <v>0</v>
      </c>
      <c r="AM306">
        <v>0</v>
      </c>
      <c r="AN306">
        <v>0</v>
      </c>
      <c r="AO306">
        <v>0</v>
      </c>
      <c r="AP306">
        <v>0</v>
      </c>
      <c r="AQ306">
        <v>0</v>
      </c>
      <c r="AR306">
        <v>6.5653109356068544</v>
      </c>
      <c r="AS306">
        <v>15</v>
      </c>
      <c r="BE306" s="2">
        <v>329</v>
      </c>
      <c r="BF306">
        <v>7.9800465226992516</v>
      </c>
      <c r="BG306">
        <v>0</v>
      </c>
      <c r="BH306">
        <v>0</v>
      </c>
      <c r="BI306">
        <v>1</v>
      </c>
      <c r="BJ306">
        <v>0</v>
      </c>
      <c r="BK306">
        <v>0</v>
      </c>
      <c r="BL306">
        <v>0</v>
      </c>
      <c r="BM306">
        <v>0</v>
      </c>
      <c r="BN306">
        <v>0</v>
      </c>
      <c r="BO306">
        <v>0</v>
      </c>
      <c r="BP306">
        <v>0</v>
      </c>
      <c r="BQ306">
        <v>0</v>
      </c>
      <c r="BR306">
        <v>0</v>
      </c>
      <c r="BS306">
        <v>0</v>
      </c>
      <c r="BT306">
        <v>5.9206381678516218</v>
      </c>
      <c r="BU306">
        <v>15</v>
      </c>
      <c r="CG306" s="2">
        <v>329</v>
      </c>
      <c r="CH306">
        <v>7.9800465226992516</v>
      </c>
      <c r="CI306">
        <v>0</v>
      </c>
      <c r="CJ306">
        <v>0</v>
      </c>
      <c r="CK306">
        <v>1</v>
      </c>
      <c r="CL306">
        <v>0</v>
      </c>
      <c r="CM306">
        <v>0</v>
      </c>
      <c r="CN306">
        <v>0</v>
      </c>
      <c r="CO306">
        <v>0</v>
      </c>
      <c r="CP306">
        <v>0</v>
      </c>
      <c r="CQ306">
        <v>0</v>
      </c>
      <c r="CR306">
        <v>0</v>
      </c>
      <c r="CS306">
        <v>8.4225458868369927</v>
      </c>
      <c r="CT306">
        <v>6.5653109356068544</v>
      </c>
      <c r="CU306">
        <v>5.9206381678516218</v>
      </c>
      <c r="CV306">
        <v>15</v>
      </c>
    </row>
    <row r="307" spans="1:100" x14ac:dyDescent="0.2">
      <c r="A307" s="2">
        <v>330</v>
      </c>
      <c r="B307">
        <v>7.6737501587603303</v>
      </c>
      <c r="C307">
        <v>0</v>
      </c>
      <c r="D307">
        <v>0</v>
      </c>
      <c r="E307">
        <v>1</v>
      </c>
      <c r="F307">
        <v>0</v>
      </c>
      <c r="G307">
        <v>0</v>
      </c>
      <c r="H307">
        <v>0</v>
      </c>
      <c r="I307">
        <v>0</v>
      </c>
      <c r="J307">
        <v>0</v>
      </c>
      <c r="K307">
        <v>0</v>
      </c>
      <c r="L307">
        <v>0</v>
      </c>
      <c r="M307">
        <v>0</v>
      </c>
      <c r="N307">
        <v>0</v>
      </c>
      <c r="O307">
        <v>0</v>
      </c>
      <c r="P307">
        <v>8.1968538299151721</v>
      </c>
      <c r="Q307">
        <v>16</v>
      </c>
      <c r="AC307" s="2">
        <v>330</v>
      </c>
      <c r="AD307">
        <v>7.6737501587603303</v>
      </c>
      <c r="AE307">
        <v>0</v>
      </c>
      <c r="AF307">
        <v>0</v>
      </c>
      <c r="AG307">
        <v>1</v>
      </c>
      <c r="AH307">
        <v>0</v>
      </c>
      <c r="AI307">
        <v>0</v>
      </c>
      <c r="AJ307">
        <v>0</v>
      </c>
      <c r="AK307">
        <v>0</v>
      </c>
      <c r="AL307">
        <v>0</v>
      </c>
      <c r="AM307">
        <v>0</v>
      </c>
      <c r="AN307">
        <v>0</v>
      </c>
      <c r="AO307">
        <v>0</v>
      </c>
      <c r="AP307">
        <v>0</v>
      </c>
      <c r="AQ307">
        <v>0</v>
      </c>
      <c r="AR307">
        <v>6.152002144668284</v>
      </c>
      <c r="AS307">
        <v>16</v>
      </c>
      <c r="BE307" s="2">
        <v>330</v>
      </c>
      <c r="BF307">
        <v>7.6737501587603303</v>
      </c>
      <c r="BG307">
        <v>0</v>
      </c>
      <c r="BH307">
        <v>0</v>
      </c>
      <c r="BI307">
        <v>1</v>
      </c>
      <c r="BJ307">
        <v>0</v>
      </c>
      <c r="BK307">
        <v>0</v>
      </c>
      <c r="BL307">
        <v>0</v>
      </c>
      <c r="BM307">
        <v>0</v>
      </c>
      <c r="BN307">
        <v>0</v>
      </c>
      <c r="BO307">
        <v>0</v>
      </c>
      <c r="BP307">
        <v>0</v>
      </c>
      <c r="BQ307">
        <v>0</v>
      </c>
      <c r="BR307">
        <v>0</v>
      </c>
      <c r="BS307">
        <v>0</v>
      </c>
      <c r="BT307">
        <v>5.3037347363125935</v>
      </c>
      <c r="BU307">
        <v>16</v>
      </c>
      <c r="CG307" s="2">
        <v>330</v>
      </c>
      <c r="CH307">
        <v>7.6737501587603303</v>
      </c>
      <c r="CI307">
        <v>0</v>
      </c>
      <c r="CJ307">
        <v>0</v>
      </c>
      <c r="CK307">
        <v>1</v>
      </c>
      <c r="CL307">
        <v>0</v>
      </c>
      <c r="CM307">
        <v>0</v>
      </c>
      <c r="CN307">
        <v>0</v>
      </c>
      <c r="CO307">
        <v>0</v>
      </c>
      <c r="CP307">
        <v>0</v>
      </c>
      <c r="CQ307">
        <v>0</v>
      </c>
      <c r="CR307">
        <v>0</v>
      </c>
      <c r="CS307">
        <v>8.1968538299151721</v>
      </c>
      <c r="CT307">
        <v>6.152002144668284</v>
      </c>
      <c r="CU307">
        <v>5.3037347363125935</v>
      </c>
      <c r="CV307">
        <v>16</v>
      </c>
    </row>
    <row r="308" spans="1:100" x14ac:dyDescent="0.2">
      <c r="A308" s="2">
        <v>331</v>
      </c>
      <c r="B308">
        <v>7.6419171084791335</v>
      </c>
      <c r="C308">
        <v>0</v>
      </c>
      <c r="D308">
        <v>0</v>
      </c>
      <c r="E308">
        <v>1</v>
      </c>
      <c r="F308">
        <v>0</v>
      </c>
      <c r="G308">
        <v>0</v>
      </c>
      <c r="H308">
        <v>0</v>
      </c>
      <c r="I308">
        <v>0</v>
      </c>
      <c r="J308">
        <v>0</v>
      </c>
      <c r="K308">
        <v>0</v>
      </c>
      <c r="L308">
        <v>0</v>
      </c>
      <c r="M308">
        <v>0</v>
      </c>
      <c r="N308">
        <v>0</v>
      </c>
      <c r="O308">
        <v>0</v>
      </c>
      <c r="P308">
        <v>8.002900441797129</v>
      </c>
      <c r="Q308">
        <v>17</v>
      </c>
      <c r="AC308" s="2">
        <v>331</v>
      </c>
      <c r="AD308">
        <v>7.6419171084791335</v>
      </c>
      <c r="AE308">
        <v>0</v>
      </c>
      <c r="AF308">
        <v>0</v>
      </c>
      <c r="AG308">
        <v>1</v>
      </c>
      <c r="AH308">
        <v>0</v>
      </c>
      <c r="AI308">
        <v>0</v>
      </c>
      <c r="AJ308">
        <v>0</v>
      </c>
      <c r="AK308">
        <v>0</v>
      </c>
      <c r="AL308">
        <v>0</v>
      </c>
      <c r="AM308">
        <v>0</v>
      </c>
      <c r="AN308">
        <v>0</v>
      </c>
      <c r="AO308">
        <v>0</v>
      </c>
      <c r="AP308">
        <v>0</v>
      </c>
      <c r="AQ308">
        <v>0</v>
      </c>
      <c r="AR308">
        <v>5.8587940832416656</v>
      </c>
      <c r="AS308">
        <v>17</v>
      </c>
      <c r="BE308" s="2">
        <v>331</v>
      </c>
      <c r="BF308">
        <v>7.6419171084791335</v>
      </c>
      <c r="BG308">
        <v>0</v>
      </c>
      <c r="BH308">
        <v>0</v>
      </c>
      <c r="BI308">
        <v>1</v>
      </c>
      <c r="BJ308">
        <v>0</v>
      </c>
      <c r="BK308">
        <v>0</v>
      </c>
      <c r="BL308">
        <v>0</v>
      </c>
      <c r="BM308">
        <v>0</v>
      </c>
      <c r="BN308">
        <v>0</v>
      </c>
      <c r="BO308">
        <v>0</v>
      </c>
      <c r="BP308">
        <v>0</v>
      </c>
      <c r="BQ308">
        <v>0</v>
      </c>
      <c r="BR308">
        <v>0</v>
      </c>
      <c r="BS308">
        <v>0</v>
      </c>
      <c r="BT308">
        <v>4.8498596717816271</v>
      </c>
      <c r="BU308">
        <v>17</v>
      </c>
      <c r="CG308" s="2">
        <v>331</v>
      </c>
      <c r="CH308">
        <v>7.6419171084791335</v>
      </c>
      <c r="CI308">
        <v>0</v>
      </c>
      <c r="CJ308">
        <v>0</v>
      </c>
      <c r="CK308">
        <v>1</v>
      </c>
      <c r="CL308">
        <v>0</v>
      </c>
      <c r="CM308">
        <v>0</v>
      </c>
      <c r="CN308">
        <v>0</v>
      </c>
      <c r="CO308">
        <v>0</v>
      </c>
      <c r="CP308">
        <v>0</v>
      </c>
      <c r="CQ308">
        <v>0</v>
      </c>
      <c r="CR308">
        <v>0</v>
      </c>
      <c r="CS308">
        <v>8.002900441797129</v>
      </c>
      <c r="CT308">
        <v>5.8587940832416656</v>
      </c>
      <c r="CU308">
        <v>4.8498596717816271</v>
      </c>
      <c r="CV308">
        <v>17</v>
      </c>
    </row>
    <row r="309" spans="1:100" x14ac:dyDescent="0.2">
      <c r="A309" s="2">
        <v>332</v>
      </c>
      <c r="B309">
        <v>7.4811982687753318</v>
      </c>
      <c r="C309">
        <v>0</v>
      </c>
      <c r="D309">
        <v>0</v>
      </c>
      <c r="E309">
        <v>1</v>
      </c>
      <c r="F309">
        <v>0</v>
      </c>
      <c r="G309">
        <v>0</v>
      </c>
      <c r="H309">
        <v>0</v>
      </c>
      <c r="I309">
        <v>0</v>
      </c>
      <c r="J309">
        <v>0</v>
      </c>
      <c r="K309">
        <v>0</v>
      </c>
      <c r="L309">
        <v>0</v>
      </c>
      <c r="M309">
        <v>0</v>
      </c>
      <c r="N309">
        <v>0</v>
      </c>
      <c r="O309">
        <v>0</v>
      </c>
      <c r="P309">
        <v>7.841923192606453</v>
      </c>
      <c r="Q309">
        <v>18</v>
      </c>
      <c r="AC309" s="2">
        <v>332</v>
      </c>
      <c r="AD309">
        <v>7.4811982687753318</v>
      </c>
      <c r="AE309">
        <v>0</v>
      </c>
      <c r="AF309">
        <v>0</v>
      </c>
      <c r="AG309">
        <v>1</v>
      </c>
      <c r="AH309">
        <v>0</v>
      </c>
      <c r="AI309">
        <v>0</v>
      </c>
      <c r="AJ309">
        <v>0</v>
      </c>
      <c r="AK309">
        <v>0</v>
      </c>
      <c r="AL309">
        <v>0</v>
      </c>
      <c r="AM309">
        <v>0</v>
      </c>
      <c r="AN309">
        <v>0</v>
      </c>
      <c r="AO309">
        <v>0</v>
      </c>
      <c r="AP309">
        <v>0</v>
      </c>
      <c r="AQ309">
        <v>0</v>
      </c>
      <c r="AR309">
        <v>5.6749190642215535</v>
      </c>
      <c r="AS309">
        <v>18</v>
      </c>
      <c r="BE309" s="2">
        <v>332</v>
      </c>
      <c r="BF309">
        <v>7.4811982687753318</v>
      </c>
      <c r="BG309">
        <v>0</v>
      </c>
      <c r="BH309">
        <v>0</v>
      </c>
      <c r="BI309">
        <v>1</v>
      </c>
      <c r="BJ309">
        <v>0</v>
      </c>
      <c r="BK309">
        <v>0</v>
      </c>
      <c r="BL309">
        <v>0</v>
      </c>
      <c r="BM309">
        <v>0</v>
      </c>
      <c r="BN309">
        <v>0</v>
      </c>
      <c r="BO309">
        <v>0</v>
      </c>
      <c r="BP309">
        <v>0</v>
      </c>
      <c r="BQ309">
        <v>0</v>
      </c>
      <c r="BR309">
        <v>0</v>
      </c>
      <c r="BS309">
        <v>0</v>
      </c>
      <c r="BT309">
        <v>4.8564028506572878</v>
      </c>
      <c r="BU309">
        <v>18</v>
      </c>
      <c r="CG309" s="2">
        <v>332</v>
      </c>
      <c r="CH309">
        <v>7.4811982687753318</v>
      </c>
      <c r="CI309">
        <v>0</v>
      </c>
      <c r="CJ309">
        <v>0</v>
      </c>
      <c r="CK309">
        <v>1</v>
      </c>
      <c r="CL309">
        <v>0</v>
      </c>
      <c r="CM309">
        <v>0</v>
      </c>
      <c r="CN309">
        <v>0</v>
      </c>
      <c r="CO309">
        <v>0</v>
      </c>
      <c r="CP309">
        <v>0</v>
      </c>
      <c r="CQ309">
        <v>0</v>
      </c>
      <c r="CR309">
        <v>0</v>
      </c>
      <c r="CS309">
        <v>7.841923192606453</v>
      </c>
      <c r="CT309">
        <v>5.6749190642215535</v>
      </c>
      <c r="CU309">
        <v>4.8564028506572878</v>
      </c>
      <c r="CV309">
        <v>18</v>
      </c>
    </row>
    <row r="310" spans="1:100" x14ac:dyDescent="0.2">
      <c r="A310" s="2">
        <v>333</v>
      </c>
      <c r="B310">
        <v>8.4578071108440387</v>
      </c>
      <c r="C310">
        <v>0</v>
      </c>
      <c r="D310">
        <v>0</v>
      </c>
      <c r="E310">
        <v>1</v>
      </c>
      <c r="F310">
        <v>0</v>
      </c>
      <c r="G310">
        <v>0</v>
      </c>
      <c r="H310">
        <v>1</v>
      </c>
      <c r="I310">
        <v>0</v>
      </c>
      <c r="J310">
        <v>0</v>
      </c>
      <c r="K310">
        <v>0</v>
      </c>
      <c r="L310">
        <v>0</v>
      </c>
      <c r="M310">
        <v>0</v>
      </c>
      <c r="N310">
        <v>0</v>
      </c>
      <c r="O310">
        <v>0</v>
      </c>
      <c r="P310">
        <v>7.7130561165252818</v>
      </c>
      <c r="Q310">
        <v>19</v>
      </c>
      <c r="AC310" s="2">
        <v>333</v>
      </c>
      <c r="AD310">
        <v>8.4578071108440387</v>
      </c>
      <c r="AE310">
        <v>0</v>
      </c>
      <c r="AF310">
        <v>0</v>
      </c>
      <c r="AG310">
        <v>1</v>
      </c>
      <c r="AH310">
        <v>0</v>
      </c>
      <c r="AI310">
        <v>0</v>
      </c>
      <c r="AJ310">
        <v>1</v>
      </c>
      <c r="AK310">
        <v>0</v>
      </c>
      <c r="AL310">
        <v>0</v>
      </c>
      <c r="AM310">
        <v>0</v>
      </c>
      <c r="AN310">
        <v>0</v>
      </c>
      <c r="AO310">
        <v>0</v>
      </c>
      <c r="AP310">
        <v>0</v>
      </c>
      <c r="AQ310">
        <v>0</v>
      </c>
      <c r="AR310">
        <v>5.571757575126445</v>
      </c>
      <c r="AS310">
        <v>19</v>
      </c>
      <c r="BE310" s="2">
        <v>333</v>
      </c>
      <c r="BF310">
        <v>8.4578071108440387</v>
      </c>
      <c r="BG310">
        <v>0</v>
      </c>
      <c r="BH310">
        <v>0</v>
      </c>
      <c r="BI310">
        <v>1</v>
      </c>
      <c r="BJ310">
        <v>0</v>
      </c>
      <c r="BK310">
        <v>0</v>
      </c>
      <c r="BL310">
        <v>1</v>
      </c>
      <c r="BM310">
        <v>0</v>
      </c>
      <c r="BN310">
        <v>0</v>
      </c>
      <c r="BO310">
        <v>0</v>
      </c>
      <c r="BP310">
        <v>0</v>
      </c>
      <c r="BQ310">
        <v>0</v>
      </c>
      <c r="BR310">
        <v>0</v>
      </c>
      <c r="BS310">
        <v>0</v>
      </c>
      <c r="BT310">
        <v>4.862968288011265</v>
      </c>
      <c r="BU310">
        <v>19</v>
      </c>
      <c r="CG310" s="2">
        <v>333</v>
      </c>
      <c r="CH310">
        <v>8.4578071108440387</v>
      </c>
      <c r="CI310">
        <v>0</v>
      </c>
      <c r="CJ310">
        <v>0</v>
      </c>
      <c r="CK310">
        <v>1</v>
      </c>
      <c r="CL310">
        <v>0</v>
      </c>
      <c r="CM310">
        <v>0</v>
      </c>
      <c r="CN310">
        <v>1</v>
      </c>
      <c r="CO310">
        <v>0</v>
      </c>
      <c r="CP310">
        <v>0</v>
      </c>
      <c r="CQ310">
        <v>0</v>
      </c>
      <c r="CR310">
        <v>0</v>
      </c>
      <c r="CS310">
        <v>7.7130561165252818</v>
      </c>
      <c r="CT310">
        <v>5.571757575126445</v>
      </c>
      <c r="CU310">
        <v>4.862968288011265</v>
      </c>
      <c r="CV310">
        <v>19</v>
      </c>
    </row>
    <row r="311" spans="1:100" x14ac:dyDescent="0.2">
      <c r="A311" s="2">
        <v>334</v>
      </c>
      <c r="B311">
        <v>8.7258924413163221</v>
      </c>
      <c r="C311">
        <v>0</v>
      </c>
      <c r="D311">
        <v>0</v>
      </c>
      <c r="E311">
        <v>1</v>
      </c>
      <c r="F311">
        <v>0</v>
      </c>
      <c r="G311">
        <v>0</v>
      </c>
      <c r="H311">
        <v>1</v>
      </c>
      <c r="I311">
        <v>0</v>
      </c>
      <c r="J311">
        <v>0</v>
      </c>
      <c r="K311">
        <v>0</v>
      </c>
      <c r="L311">
        <v>0</v>
      </c>
      <c r="M311">
        <v>0</v>
      </c>
      <c r="N311">
        <v>0</v>
      </c>
      <c r="O311">
        <v>0</v>
      </c>
      <c r="P311">
        <v>7.6135402817879596</v>
      </c>
      <c r="Q311">
        <v>20</v>
      </c>
      <c r="AC311" s="2">
        <v>334</v>
      </c>
      <c r="AD311">
        <v>8.7258924413163221</v>
      </c>
      <c r="AE311">
        <v>0</v>
      </c>
      <c r="AF311">
        <v>0</v>
      </c>
      <c r="AG311">
        <v>1</v>
      </c>
      <c r="AH311">
        <v>0</v>
      </c>
      <c r="AI311">
        <v>0</v>
      </c>
      <c r="AJ311">
        <v>1</v>
      </c>
      <c r="AK311">
        <v>0</v>
      </c>
      <c r="AL311">
        <v>0</v>
      </c>
      <c r="AM311">
        <v>0</v>
      </c>
      <c r="AN311">
        <v>0</v>
      </c>
      <c r="AO311">
        <v>0</v>
      </c>
      <c r="AP311">
        <v>0</v>
      </c>
      <c r="AQ311">
        <v>0</v>
      </c>
      <c r="AR311">
        <v>5.5193350871456097</v>
      </c>
      <c r="AS311">
        <v>20</v>
      </c>
      <c r="BE311" s="2">
        <v>334</v>
      </c>
      <c r="BF311">
        <v>8.7258924413163221</v>
      </c>
      <c r="BG311">
        <v>0</v>
      </c>
      <c r="BH311">
        <v>0</v>
      </c>
      <c r="BI311">
        <v>1</v>
      </c>
      <c r="BJ311">
        <v>0</v>
      </c>
      <c r="BK311">
        <v>0</v>
      </c>
      <c r="BL311">
        <v>1</v>
      </c>
      <c r="BM311">
        <v>0</v>
      </c>
      <c r="BN311">
        <v>0</v>
      </c>
      <c r="BO311">
        <v>0</v>
      </c>
      <c r="BP311">
        <v>0</v>
      </c>
      <c r="BQ311">
        <v>0</v>
      </c>
      <c r="BR311">
        <v>0</v>
      </c>
      <c r="BS311">
        <v>0</v>
      </c>
      <c r="BT311">
        <v>5.9335017111860768</v>
      </c>
      <c r="BU311">
        <v>20</v>
      </c>
      <c r="CG311" s="2">
        <v>334</v>
      </c>
      <c r="CH311">
        <v>8.7258924413163221</v>
      </c>
      <c r="CI311">
        <v>0</v>
      </c>
      <c r="CJ311">
        <v>0</v>
      </c>
      <c r="CK311">
        <v>1</v>
      </c>
      <c r="CL311">
        <v>0</v>
      </c>
      <c r="CM311">
        <v>0</v>
      </c>
      <c r="CN311">
        <v>1</v>
      </c>
      <c r="CO311">
        <v>0</v>
      </c>
      <c r="CP311">
        <v>0</v>
      </c>
      <c r="CQ311">
        <v>0</v>
      </c>
      <c r="CR311">
        <v>0</v>
      </c>
      <c r="CS311">
        <v>7.6135402817879596</v>
      </c>
      <c r="CT311">
        <v>5.5193350871456097</v>
      </c>
      <c r="CU311">
        <v>5.9335017111860768</v>
      </c>
      <c r="CV311">
        <v>20</v>
      </c>
    </row>
    <row r="312" spans="1:100" x14ac:dyDescent="0.2">
      <c r="A312" s="2">
        <v>335</v>
      </c>
      <c r="B312">
        <v>8.5986203889426633</v>
      </c>
      <c r="C312">
        <v>0</v>
      </c>
      <c r="D312">
        <v>0</v>
      </c>
      <c r="E312">
        <v>1</v>
      </c>
      <c r="F312">
        <v>0</v>
      </c>
      <c r="G312">
        <v>0</v>
      </c>
      <c r="H312">
        <v>1</v>
      </c>
      <c r="I312">
        <v>0</v>
      </c>
      <c r="J312">
        <v>0</v>
      </c>
      <c r="K312">
        <v>0</v>
      </c>
      <c r="L312">
        <v>0</v>
      </c>
      <c r="M312">
        <v>0</v>
      </c>
      <c r="N312">
        <v>0</v>
      </c>
      <c r="O312">
        <v>0</v>
      </c>
      <c r="P312">
        <v>7.5393417209797349</v>
      </c>
      <c r="Q312">
        <v>21</v>
      </c>
      <c r="AC312" s="2">
        <v>335</v>
      </c>
      <c r="AD312">
        <v>8.5986203889426633</v>
      </c>
      <c r="AE312">
        <v>0</v>
      </c>
      <c r="AF312">
        <v>0</v>
      </c>
      <c r="AG312">
        <v>1</v>
      </c>
      <c r="AH312">
        <v>0</v>
      </c>
      <c r="AI312">
        <v>0</v>
      </c>
      <c r="AJ312">
        <v>1</v>
      </c>
      <c r="AK312">
        <v>0</v>
      </c>
      <c r="AL312">
        <v>0</v>
      </c>
      <c r="AM312">
        <v>0</v>
      </c>
      <c r="AN312">
        <v>0</v>
      </c>
      <c r="AO312">
        <v>0</v>
      </c>
      <c r="AP312">
        <v>0</v>
      </c>
      <c r="AQ312">
        <v>0</v>
      </c>
      <c r="AR312">
        <v>5.495618724069522</v>
      </c>
      <c r="AS312">
        <v>21</v>
      </c>
      <c r="BE312" s="2">
        <v>335</v>
      </c>
      <c r="BF312">
        <v>8.5986203889426633</v>
      </c>
      <c r="BG312">
        <v>0</v>
      </c>
      <c r="BH312">
        <v>0</v>
      </c>
      <c r="BI312">
        <v>1</v>
      </c>
      <c r="BJ312">
        <v>0</v>
      </c>
      <c r="BK312">
        <v>0</v>
      </c>
      <c r="BL312">
        <v>1</v>
      </c>
      <c r="BM312">
        <v>0</v>
      </c>
      <c r="BN312">
        <v>0</v>
      </c>
      <c r="BO312">
        <v>0</v>
      </c>
      <c r="BP312">
        <v>0</v>
      </c>
      <c r="BQ312">
        <v>0</v>
      </c>
      <c r="BR312">
        <v>0</v>
      </c>
      <c r="BS312">
        <v>0</v>
      </c>
      <c r="BT312">
        <v>6.2127503088616871</v>
      </c>
      <c r="BU312">
        <v>21</v>
      </c>
      <c r="CG312" s="2">
        <v>335</v>
      </c>
      <c r="CH312">
        <v>8.5986203889426633</v>
      </c>
      <c r="CI312">
        <v>0</v>
      </c>
      <c r="CJ312">
        <v>0</v>
      </c>
      <c r="CK312">
        <v>1</v>
      </c>
      <c r="CL312">
        <v>0</v>
      </c>
      <c r="CM312">
        <v>0</v>
      </c>
      <c r="CN312">
        <v>1</v>
      </c>
      <c r="CO312">
        <v>0</v>
      </c>
      <c r="CP312">
        <v>0</v>
      </c>
      <c r="CQ312">
        <v>0</v>
      </c>
      <c r="CR312">
        <v>0</v>
      </c>
      <c r="CS312">
        <v>7.5393417209797349</v>
      </c>
      <c r="CT312">
        <v>5.495618724069522</v>
      </c>
      <c r="CU312">
        <v>6.2127503088616871</v>
      </c>
      <c r="CV312">
        <v>21</v>
      </c>
    </row>
    <row r="313" spans="1:100" x14ac:dyDescent="0.2">
      <c r="A313" s="2">
        <v>336</v>
      </c>
      <c r="B313">
        <v>8.6753606035754025</v>
      </c>
      <c r="C313">
        <v>0</v>
      </c>
      <c r="D313">
        <v>0</v>
      </c>
      <c r="E313">
        <v>1</v>
      </c>
      <c r="F313">
        <v>0</v>
      </c>
      <c r="G313">
        <v>0</v>
      </c>
      <c r="H313">
        <v>1</v>
      </c>
      <c r="I313">
        <v>0</v>
      </c>
      <c r="J313">
        <v>0</v>
      </c>
      <c r="K313">
        <v>0</v>
      </c>
      <c r="L313">
        <v>0</v>
      </c>
      <c r="M313">
        <v>0</v>
      </c>
      <c r="N313">
        <v>0</v>
      </c>
      <c r="O313">
        <v>0</v>
      </c>
      <c r="P313">
        <v>7.4859094433644753</v>
      </c>
      <c r="Q313">
        <v>22</v>
      </c>
      <c r="AC313" s="2">
        <v>336</v>
      </c>
      <c r="AD313">
        <v>8.6753606035754025</v>
      </c>
      <c r="AE313">
        <v>0</v>
      </c>
      <c r="AF313">
        <v>0</v>
      </c>
      <c r="AG313">
        <v>1</v>
      </c>
      <c r="AH313">
        <v>0</v>
      </c>
      <c r="AI313">
        <v>0</v>
      </c>
      <c r="AJ313">
        <v>1</v>
      </c>
      <c r="AK313">
        <v>0</v>
      </c>
      <c r="AL313">
        <v>0</v>
      </c>
      <c r="AM313">
        <v>0</v>
      </c>
      <c r="AN313">
        <v>0</v>
      </c>
      <c r="AO313">
        <v>0</v>
      </c>
      <c r="AP313">
        <v>0</v>
      </c>
      <c r="AQ313">
        <v>0</v>
      </c>
      <c r="AR313">
        <v>5.4871752775572826</v>
      </c>
      <c r="AS313">
        <v>22</v>
      </c>
      <c r="BE313" s="2">
        <v>336</v>
      </c>
      <c r="BF313">
        <v>8.6753606035754025</v>
      </c>
      <c r="BG313">
        <v>0</v>
      </c>
      <c r="BH313">
        <v>0</v>
      </c>
      <c r="BI313">
        <v>1</v>
      </c>
      <c r="BJ313">
        <v>0</v>
      </c>
      <c r="BK313">
        <v>0</v>
      </c>
      <c r="BL313">
        <v>1</v>
      </c>
      <c r="BM313">
        <v>0</v>
      </c>
      <c r="BN313">
        <v>0</v>
      </c>
      <c r="BO313">
        <v>0</v>
      </c>
      <c r="BP313">
        <v>0</v>
      </c>
      <c r="BQ313">
        <v>0</v>
      </c>
      <c r="BR313">
        <v>0</v>
      </c>
      <c r="BS313">
        <v>0</v>
      </c>
      <c r="BT313">
        <v>6.2573451177028181</v>
      </c>
      <c r="BU313">
        <v>22</v>
      </c>
      <c r="CG313" s="2">
        <v>336</v>
      </c>
      <c r="CH313">
        <v>8.6753606035754025</v>
      </c>
      <c r="CI313">
        <v>0</v>
      </c>
      <c r="CJ313">
        <v>0</v>
      </c>
      <c r="CK313">
        <v>1</v>
      </c>
      <c r="CL313">
        <v>0</v>
      </c>
      <c r="CM313">
        <v>0</v>
      </c>
      <c r="CN313">
        <v>1</v>
      </c>
      <c r="CO313">
        <v>0</v>
      </c>
      <c r="CP313">
        <v>0</v>
      </c>
      <c r="CQ313">
        <v>0</v>
      </c>
      <c r="CR313">
        <v>0</v>
      </c>
      <c r="CS313">
        <v>7.4859094433644753</v>
      </c>
      <c r="CT313">
        <v>5.4871752775572826</v>
      </c>
      <c r="CU313">
        <v>6.2573451177028181</v>
      </c>
      <c r="CV313">
        <v>22</v>
      </c>
    </row>
    <row r="314" spans="1:100" x14ac:dyDescent="0.2">
      <c r="A314" s="2">
        <v>337</v>
      </c>
      <c r="B314">
        <v>8.7110428605316201</v>
      </c>
      <c r="C314">
        <v>0</v>
      </c>
      <c r="D314">
        <v>0</v>
      </c>
      <c r="E314">
        <v>1</v>
      </c>
      <c r="F314">
        <v>0</v>
      </c>
      <c r="G314">
        <v>0</v>
      </c>
      <c r="H314">
        <v>0</v>
      </c>
      <c r="I314">
        <v>1</v>
      </c>
      <c r="J314">
        <v>0</v>
      </c>
      <c r="K314">
        <v>0</v>
      </c>
      <c r="L314">
        <v>0</v>
      </c>
      <c r="M314">
        <v>0</v>
      </c>
      <c r="N314">
        <v>0</v>
      </c>
      <c r="O314">
        <v>0</v>
      </c>
      <c r="P314">
        <v>7.4488179985087299</v>
      </c>
      <c r="Q314">
        <v>23</v>
      </c>
      <c r="AC314" s="2">
        <v>337</v>
      </c>
      <c r="AD314">
        <v>8.7110428605316201</v>
      </c>
      <c r="AE314">
        <v>0</v>
      </c>
      <c r="AF314">
        <v>0</v>
      </c>
      <c r="AG314">
        <v>1</v>
      </c>
      <c r="AH314">
        <v>0</v>
      </c>
      <c r="AI314">
        <v>0</v>
      </c>
      <c r="AJ314">
        <v>0</v>
      </c>
      <c r="AK314">
        <v>1</v>
      </c>
      <c r="AL314">
        <v>0</v>
      </c>
      <c r="AM314">
        <v>0</v>
      </c>
      <c r="AN314">
        <v>0</v>
      </c>
      <c r="AO314">
        <v>0</v>
      </c>
      <c r="AP314">
        <v>0</v>
      </c>
      <c r="AQ314">
        <v>0</v>
      </c>
      <c r="AR314">
        <v>5.4865942099563068</v>
      </c>
      <c r="AS314">
        <v>23</v>
      </c>
      <c r="BE314" s="2">
        <v>337</v>
      </c>
      <c r="BF314">
        <v>8.7110428605316201</v>
      </c>
      <c r="BG314">
        <v>0</v>
      </c>
      <c r="BH314">
        <v>0</v>
      </c>
      <c r="BI314">
        <v>1</v>
      </c>
      <c r="BJ314">
        <v>0</v>
      </c>
      <c r="BK314">
        <v>0</v>
      </c>
      <c r="BL314">
        <v>0</v>
      </c>
      <c r="BM314">
        <v>1</v>
      </c>
      <c r="BN314">
        <v>0</v>
      </c>
      <c r="BO314">
        <v>0</v>
      </c>
      <c r="BP314">
        <v>0</v>
      </c>
      <c r="BQ314">
        <v>0</v>
      </c>
      <c r="BR314">
        <v>0</v>
      </c>
      <c r="BS314">
        <v>0</v>
      </c>
      <c r="BT314">
        <v>6.2769305544510186</v>
      </c>
      <c r="BU314">
        <v>23</v>
      </c>
      <c r="CG314" s="2">
        <v>337</v>
      </c>
      <c r="CH314">
        <v>8.7110428605316201</v>
      </c>
      <c r="CI314">
        <v>0</v>
      </c>
      <c r="CJ314">
        <v>0</v>
      </c>
      <c r="CK314">
        <v>1</v>
      </c>
      <c r="CL314">
        <v>0</v>
      </c>
      <c r="CM314">
        <v>0</v>
      </c>
      <c r="CN314">
        <v>0</v>
      </c>
      <c r="CO314">
        <v>1</v>
      </c>
      <c r="CP314">
        <v>0</v>
      </c>
      <c r="CQ314">
        <v>0</v>
      </c>
      <c r="CR314">
        <v>0</v>
      </c>
      <c r="CS314">
        <v>7.4488179985087299</v>
      </c>
      <c r="CT314">
        <v>5.4865942099563068</v>
      </c>
      <c r="CU314">
        <v>6.2769305544510186</v>
      </c>
      <c r="CV314">
        <v>23</v>
      </c>
    </row>
    <row r="315" spans="1:100" x14ac:dyDescent="0.2">
      <c r="A315" s="2">
        <v>338</v>
      </c>
      <c r="B315">
        <v>8.6990197939972411</v>
      </c>
      <c r="C315">
        <v>0</v>
      </c>
      <c r="D315">
        <v>0</v>
      </c>
      <c r="E315">
        <v>1</v>
      </c>
      <c r="F315">
        <v>0</v>
      </c>
      <c r="G315">
        <v>0</v>
      </c>
      <c r="H315">
        <v>0</v>
      </c>
      <c r="I315">
        <v>1</v>
      </c>
      <c r="J315">
        <v>0</v>
      </c>
      <c r="K315">
        <v>0</v>
      </c>
      <c r="L315">
        <v>0</v>
      </c>
      <c r="M315">
        <v>0</v>
      </c>
      <c r="N315">
        <v>0</v>
      </c>
      <c r="O315">
        <v>0</v>
      </c>
      <c r="P315">
        <v>7.4241697832123936</v>
      </c>
      <c r="Q315">
        <v>24</v>
      </c>
      <c r="AC315" s="2">
        <v>338</v>
      </c>
      <c r="AD315">
        <v>8.6990197939972411</v>
      </c>
      <c r="AE315">
        <v>0</v>
      </c>
      <c r="AF315">
        <v>0</v>
      </c>
      <c r="AG315">
        <v>1</v>
      </c>
      <c r="AH315">
        <v>0</v>
      </c>
      <c r="AI315">
        <v>0</v>
      </c>
      <c r="AJ315">
        <v>0</v>
      </c>
      <c r="AK315">
        <v>1</v>
      </c>
      <c r="AL315">
        <v>0</v>
      </c>
      <c r="AM315">
        <v>0</v>
      </c>
      <c r="AN315">
        <v>0</v>
      </c>
      <c r="AO315">
        <v>0</v>
      </c>
      <c r="AP315">
        <v>0</v>
      </c>
      <c r="AQ315">
        <v>0</v>
      </c>
      <c r="AR315">
        <v>5.489995234153243</v>
      </c>
      <c r="AS315">
        <v>24</v>
      </c>
      <c r="BE315" s="2">
        <v>338</v>
      </c>
      <c r="BF315">
        <v>8.6990197939972411</v>
      </c>
      <c r="BG315">
        <v>0</v>
      </c>
      <c r="BH315">
        <v>0</v>
      </c>
      <c r="BI315">
        <v>1</v>
      </c>
      <c r="BJ315">
        <v>0</v>
      </c>
      <c r="BK315">
        <v>0</v>
      </c>
      <c r="BL315">
        <v>0</v>
      </c>
      <c r="BM315">
        <v>1</v>
      </c>
      <c r="BN315">
        <v>0</v>
      </c>
      <c r="BO315">
        <v>0</v>
      </c>
      <c r="BP315">
        <v>0</v>
      </c>
      <c r="BQ315">
        <v>0</v>
      </c>
      <c r="BR315">
        <v>0</v>
      </c>
      <c r="BS315">
        <v>0</v>
      </c>
      <c r="BT315">
        <v>6.2860641897643807</v>
      </c>
      <c r="BU315">
        <v>24</v>
      </c>
      <c r="CG315" s="2">
        <v>338</v>
      </c>
      <c r="CH315">
        <v>8.6990197939972411</v>
      </c>
      <c r="CI315">
        <v>0</v>
      </c>
      <c r="CJ315">
        <v>0</v>
      </c>
      <c r="CK315">
        <v>1</v>
      </c>
      <c r="CL315">
        <v>0</v>
      </c>
      <c r="CM315">
        <v>0</v>
      </c>
      <c r="CN315">
        <v>0</v>
      </c>
      <c r="CO315">
        <v>1</v>
      </c>
      <c r="CP315">
        <v>0</v>
      </c>
      <c r="CQ315">
        <v>0</v>
      </c>
      <c r="CR315">
        <v>0</v>
      </c>
      <c r="CS315">
        <v>7.4241697832123936</v>
      </c>
      <c r="CT315">
        <v>5.489995234153243</v>
      </c>
      <c r="CU315">
        <v>6.2860641897643807</v>
      </c>
      <c r="CV315">
        <v>24</v>
      </c>
    </row>
    <row r="316" spans="1:100" x14ac:dyDescent="0.2">
      <c r="A316" s="2">
        <v>339</v>
      </c>
      <c r="B316">
        <v>8.5949937178042664</v>
      </c>
      <c r="C316">
        <v>0</v>
      </c>
      <c r="D316">
        <v>0</v>
      </c>
      <c r="E316">
        <v>1</v>
      </c>
      <c r="F316">
        <v>0</v>
      </c>
      <c r="G316">
        <v>0</v>
      </c>
      <c r="H316">
        <v>0</v>
      </c>
      <c r="I316">
        <v>1</v>
      </c>
      <c r="J316">
        <v>0</v>
      </c>
      <c r="K316">
        <v>0</v>
      </c>
      <c r="L316">
        <v>0</v>
      </c>
      <c r="M316">
        <v>0</v>
      </c>
      <c r="N316">
        <v>0</v>
      </c>
      <c r="O316">
        <v>0</v>
      </c>
      <c r="P316">
        <v>7.4087622530197867</v>
      </c>
      <c r="Q316">
        <v>25</v>
      </c>
      <c r="AC316" s="2">
        <v>339</v>
      </c>
      <c r="AD316">
        <v>8.5949937178042664</v>
      </c>
      <c r="AE316">
        <v>0</v>
      </c>
      <c r="AF316">
        <v>0</v>
      </c>
      <c r="AG316">
        <v>1</v>
      </c>
      <c r="AH316">
        <v>0</v>
      </c>
      <c r="AI316">
        <v>0</v>
      </c>
      <c r="AJ316">
        <v>0</v>
      </c>
      <c r="AK316">
        <v>1</v>
      </c>
      <c r="AL316">
        <v>0</v>
      </c>
      <c r="AM316">
        <v>0</v>
      </c>
      <c r="AN316">
        <v>0</v>
      </c>
      <c r="AO316">
        <v>0</v>
      </c>
      <c r="AP316">
        <v>0</v>
      </c>
      <c r="AQ316">
        <v>0</v>
      </c>
      <c r="AR316">
        <v>5.4953999535006126</v>
      </c>
      <c r="AS316">
        <v>25</v>
      </c>
      <c r="BE316" s="2">
        <v>339</v>
      </c>
      <c r="BF316">
        <v>8.5949937178042664</v>
      </c>
      <c r="BG316">
        <v>0</v>
      </c>
      <c r="BH316">
        <v>0</v>
      </c>
      <c r="BI316">
        <v>1</v>
      </c>
      <c r="BJ316">
        <v>0</v>
      </c>
      <c r="BK316">
        <v>0</v>
      </c>
      <c r="BL316">
        <v>0</v>
      </c>
      <c r="BM316">
        <v>1</v>
      </c>
      <c r="BN316">
        <v>0</v>
      </c>
      <c r="BO316">
        <v>0</v>
      </c>
      <c r="BP316">
        <v>0</v>
      </c>
      <c r="BQ316">
        <v>0</v>
      </c>
      <c r="BR316">
        <v>0</v>
      </c>
      <c r="BS316">
        <v>0</v>
      </c>
      <c r="BT316">
        <v>5.633685204383668</v>
      </c>
      <c r="BU316">
        <v>25</v>
      </c>
      <c r="CG316" s="2">
        <v>339</v>
      </c>
      <c r="CH316">
        <v>8.5949937178042664</v>
      </c>
      <c r="CI316">
        <v>0</v>
      </c>
      <c r="CJ316">
        <v>0</v>
      </c>
      <c r="CK316">
        <v>1</v>
      </c>
      <c r="CL316">
        <v>0</v>
      </c>
      <c r="CM316">
        <v>0</v>
      </c>
      <c r="CN316">
        <v>0</v>
      </c>
      <c r="CO316">
        <v>1</v>
      </c>
      <c r="CP316">
        <v>0</v>
      </c>
      <c r="CQ316">
        <v>0</v>
      </c>
      <c r="CR316">
        <v>0</v>
      </c>
      <c r="CS316">
        <v>7.4087622530197867</v>
      </c>
      <c r="CT316">
        <v>5.4953999535006126</v>
      </c>
      <c r="CU316">
        <v>5.633685204383668</v>
      </c>
      <c r="CV316">
        <v>25</v>
      </c>
    </row>
    <row r="317" spans="1:100" x14ac:dyDescent="0.2">
      <c r="A317" s="2">
        <v>340</v>
      </c>
      <c r="B317">
        <v>8.6417713497673692</v>
      </c>
      <c r="C317">
        <v>0</v>
      </c>
      <c r="D317">
        <v>0</v>
      </c>
      <c r="E317">
        <v>1</v>
      </c>
      <c r="F317">
        <v>0</v>
      </c>
      <c r="G317">
        <v>0</v>
      </c>
      <c r="H317">
        <v>0</v>
      </c>
      <c r="I317">
        <v>1</v>
      </c>
      <c r="J317">
        <v>0</v>
      </c>
      <c r="K317">
        <v>0</v>
      </c>
      <c r="L317">
        <v>0</v>
      </c>
      <c r="M317">
        <v>0</v>
      </c>
      <c r="N317">
        <v>0</v>
      </c>
      <c r="O317">
        <v>0</v>
      </c>
      <c r="P317">
        <v>7.4000906341753172</v>
      </c>
      <c r="Q317">
        <v>26</v>
      </c>
      <c r="AC317" s="2">
        <v>340</v>
      </c>
      <c r="AD317">
        <v>8.6417713497673692</v>
      </c>
      <c r="AE317">
        <v>0</v>
      </c>
      <c r="AF317">
        <v>0</v>
      </c>
      <c r="AG317">
        <v>1</v>
      </c>
      <c r="AH317">
        <v>0</v>
      </c>
      <c r="AI317">
        <v>0</v>
      </c>
      <c r="AJ317">
        <v>0</v>
      </c>
      <c r="AK317">
        <v>1</v>
      </c>
      <c r="AL317">
        <v>0</v>
      </c>
      <c r="AM317">
        <v>0</v>
      </c>
      <c r="AN317">
        <v>0</v>
      </c>
      <c r="AO317">
        <v>0</v>
      </c>
      <c r="AP317">
        <v>0</v>
      </c>
      <c r="AQ317">
        <v>0</v>
      </c>
      <c r="AR317">
        <v>5.5018130989121774</v>
      </c>
      <c r="AS317">
        <v>26</v>
      </c>
      <c r="BE317" s="2">
        <v>340</v>
      </c>
      <c r="BF317">
        <v>8.6417713497673692</v>
      </c>
      <c r="BG317">
        <v>0</v>
      </c>
      <c r="BH317">
        <v>0</v>
      </c>
      <c r="BI317">
        <v>1</v>
      </c>
      <c r="BJ317">
        <v>0</v>
      </c>
      <c r="BK317">
        <v>0</v>
      </c>
      <c r="BL317">
        <v>0</v>
      </c>
      <c r="BM317">
        <v>1</v>
      </c>
      <c r="BN317">
        <v>0</v>
      </c>
      <c r="BO317">
        <v>0</v>
      </c>
      <c r="BP317">
        <v>0</v>
      </c>
      <c r="BQ317">
        <v>0</v>
      </c>
      <c r="BR317">
        <v>0</v>
      </c>
      <c r="BS317">
        <v>0</v>
      </c>
      <c r="BT317">
        <v>5.133708114108253</v>
      </c>
      <c r="BU317">
        <v>26</v>
      </c>
      <c r="CG317" s="2">
        <v>340</v>
      </c>
      <c r="CH317">
        <v>8.6417713497673692</v>
      </c>
      <c r="CI317">
        <v>0</v>
      </c>
      <c r="CJ317">
        <v>0</v>
      </c>
      <c r="CK317">
        <v>1</v>
      </c>
      <c r="CL317">
        <v>0</v>
      </c>
      <c r="CM317">
        <v>0</v>
      </c>
      <c r="CN317">
        <v>0</v>
      </c>
      <c r="CO317">
        <v>1</v>
      </c>
      <c r="CP317">
        <v>0</v>
      </c>
      <c r="CQ317">
        <v>0</v>
      </c>
      <c r="CR317">
        <v>0</v>
      </c>
      <c r="CS317">
        <v>7.4000906341753172</v>
      </c>
      <c r="CT317">
        <v>5.5018130989121774</v>
      </c>
      <c r="CU317">
        <v>5.133708114108253</v>
      </c>
      <c r="CV317">
        <v>26</v>
      </c>
    </row>
    <row r="318" spans="1:100" x14ac:dyDescent="0.2">
      <c r="A318" s="2">
        <v>341</v>
      </c>
      <c r="B318">
        <v>8.6658716134770621</v>
      </c>
      <c r="C318">
        <v>0</v>
      </c>
      <c r="D318">
        <v>0</v>
      </c>
      <c r="E318">
        <v>1</v>
      </c>
      <c r="F318">
        <v>0</v>
      </c>
      <c r="G318">
        <v>0</v>
      </c>
      <c r="H318">
        <v>0</v>
      </c>
      <c r="I318">
        <v>0</v>
      </c>
      <c r="J318">
        <v>1</v>
      </c>
      <c r="K318">
        <v>0</v>
      </c>
      <c r="L318">
        <v>0</v>
      </c>
      <c r="M318">
        <v>0</v>
      </c>
      <c r="N318">
        <v>0</v>
      </c>
      <c r="O318">
        <v>0</v>
      </c>
      <c r="P318">
        <v>7.3962634529449014</v>
      </c>
      <c r="Q318">
        <v>27</v>
      </c>
      <c r="AC318" s="2">
        <v>341</v>
      </c>
      <c r="AD318">
        <v>8.6658716134770621</v>
      </c>
      <c r="AE318">
        <v>0</v>
      </c>
      <c r="AF318">
        <v>0</v>
      </c>
      <c r="AG318">
        <v>1</v>
      </c>
      <c r="AH318">
        <v>0</v>
      </c>
      <c r="AI318">
        <v>0</v>
      </c>
      <c r="AJ318">
        <v>0</v>
      </c>
      <c r="AK318">
        <v>0</v>
      </c>
      <c r="AL318">
        <v>1</v>
      </c>
      <c r="AM318">
        <v>0</v>
      </c>
      <c r="AN318">
        <v>0</v>
      </c>
      <c r="AO318">
        <v>0</v>
      </c>
      <c r="AP318">
        <v>0</v>
      </c>
      <c r="AQ318">
        <v>0</v>
      </c>
      <c r="AR318">
        <v>5.5087373150722927</v>
      </c>
      <c r="AS318">
        <v>27</v>
      </c>
      <c r="BE318" s="2">
        <v>341</v>
      </c>
      <c r="BF318">
        <v>8.6658716134770621</v>
      </c>
      <c r="BG318">
        <v>0</v>
      </c>
      <c r="BH318">
        <v>0</v>
      </c>
      <c r="BI318">
        <v>1</v>
      </c>
      <c r="BJ318">
        <v>0</v>
      </c>
      <c r="BK318">
        <v>0</v>
      </c>
      <c r="BL318">
        <v>0</v>
      </c>
      <c r="BM318">
        <v>0</v>
      </c>
      <c r="BN318">
        <v>1</v>
      </c>
      <c r="BO318">
        <v>0</v>
      </c>
      <c r="BP318">
        <v>0</v>
      </c>
      <c r="BQ318">
        <v>0</v>
      </c>
      <c r="BR318">
        <v>0</v>
      </c>
      <c r="BS318">
        <v>0</v>
      </c>
      <c r="BT318">
        <v>5.1410943463819789</v>
      </c>
      <c r="BU318">
        <v>27</v>
      </c>
      <c r="CG318" s="2">
        <v>341</v>
      </c>
      <c r="CH318">
        <v>8.6658716134770621</v>
      </c>
      <c r="CI318">
        <v>0</v>
      </c>
      <c r="CJ318">
        <v>0</v>
      </c>
      <c r="CK318">
        <v>1</v>
      </c>
      <c r="CL318">
        <v>0</v>
      </c>
      <c r="CM318">
        <v>0</v>
      </c>
      <c r="CN318">
        <v>0</v>
      </c>
      <c r="CO318">
        <v>0</v>
      </c>
      <c r="CP318">
        <v>1</v>
      </c>
      <c r="CQ318">
        <v>0</v>
      </c>
      <c r="CR318">
        <v>0</v>
      </c>
      <c r="CS318">
        <v>7.3962634529449014</v>
      </c>
      <c r="CT318">
        <v>5.5087373150722927</v>
      </c>
      <c r="CU318">
        <v>5.1410943463819789</v>
      </c>
      <c r="CV318">
        <v>27</v>
      </c>
    </row>
    <row r="319" spans="1:100" x14ac:dyDescent="0.2">
      <c r="A319" s="2">
        <v>342</v>
      </c>
      <c r="B319">
        <v>8.421694381223146</v>
      </c>
      <c r="C319">
        <v>0</v>
      </c>
      <c r="D319">
        <v>0</v>
      </c>
      <c r="E319">
        <v>1</v>
      </c>
      <c r="F319">
        <v>0</v>
      </c>
      <c r="G319">
        <v>0</v>
      </c>
      <c r="H319">
        <v>0</v>
      </c>
      <c r="I319">
        <v>0</v>
      </c>
      <c r="J319">
        <v>1</v>
      </c>
      <c r="K319">
        <v>0</v>
      </c>
      <c r="L319">
        <v>0</v>
      </c>
      <c r="M319">
        <v>0</v>
      </c>
      <c r="N319">
        <v>0</v>
      </c>
      <c r="O319">
        <v>0</v>
      </c>
      <c r="P319">
        <v>7.3958874675739201</v>
      </c>
      <c r="Q319">
        <v>28</v>
      </c>
      <c r="AC319" s="2">
        <v>342</v>
      </c>
      <c r="AD319">
        <v>8.421694381223146</v>
      </c>
      <c r="AE319">
        <v>0</v>
      </c>
      <c r="AF319">
        <v>0</v>
      </c>
      <c r="AG319">
        <v>1</v>
      </c>
      <c r="AH319">
        <v>0</v>
      </c>
      <c r="AI319">
        <v>0</v>
      </c>
      <c r="AJ319">
        <v>0</v>
      </c>
      <c r="AK319">
        <v>0</v>
      </c>
      <c r="AL319">
        <v>1</v>
      </c>
      <c r="AM319">
        <v>0</v>
      </c>
      <c r="AN319">
        <v>0</v>
      </c>
      <c r="AO319">
        <v>0</v>
      </c>
      <c r="AP319">
        <v>0</v>
      </c>
      <c r="AQ319">
        <v>0</v>
      </c>
      <c r="AR319">
        <v>5.5159248744741518</v>
      </c>
      <c r="AS319">
        <v>28</v>
      </c>
      <c r="BE319" s="2">
        <v>342</v>
      </c>
      <c r="BF319">
        <v>8.421694381223146</v>
      </c>
      <c r="BG319">
        <v>0</v>
      </c>
      <c r="BH319">
        <v>0</v>
      </c>
      <c r="BI319">
        <v>1</v>
      </c>
      <c r="BJ319">
        <v>0</v>
      </c>
      <c r="BK319">
        <v>0</v>
      </c>
      <c r="BL319">
        <v>0</v>
      </c>
      <c r="BM319">
        <v>0</v>
      </c>
      <c r="BN319">
        <v>1</v>
      </c>
      <c r="BO319">
        <v>0</v>
      </c>
      <c r="BP319">
        <v>0</v>
      </c>
      <c r="BQ319">
        <v>0</v>
      </c>
      <c r="BR319">
        <v>0</v>
      </c>
      <c r="BS319">
        <v>0</v>
      </c>
      <c r="BT319">
        <v>5.1484994719447723</v>
      </c>
      <c r="BU319">
        <v>28</v>
      </c>
      <c r="CG319" s="2">
        <v>342</v>
      </c>
      <c r="CH319">
        <v>8.421694381223146</v>
      </c>
      <c r="CI319">
        <v>0</v>
      </c>
      <c r="CJ319">
        <v>0</v>
      </c>
      <c r="CK319">
        <v>1</v>
      </c>
      <c r="CL319">
        <v>0</v>
      </c>
      <c r="CM319">
        <v>0</v>
      </c>
      <c r="CN319">
        <v>0</v>
      </c>
      <c r="CO319">
        <v>0</v>
      </c>
      <c r="CP319">
        <v>1</v>
      </c>
      <c r="CQ319">
        <v>0</v>
      </c>
      <c r="CR319">
        <v>0</v>
      </c>
      <c r="CS319">
        <v>7.3958874675739201</v>
      </c>
      <c r="CT319">
        <v>5.5159248744741518</v>
      </c>
      <c r="CU319">
        <v>5.1484994719447723</v>
      </c>
      <c r="CV319">
        <v>28</v>
      </c>
    </row>
    <row r="320" spans="1:100" x14ac:dyDescent="0.2">
      <c r="A320" s="2">
        <v>343</v>
      </c>
      <c r="B320">
        <v>8.8473672259166882</v>
      </c>
      <c r="C320">
        <v>0</v>
      </c>
      <c r="D320">
        <v>0</v>
      </c>
      <c r="E320">
        <v>1</v>
      </c>
      <c r="F320">
        <v>0</v>
      </c>
      <c r="G320">
        <v>0</v>
      </c>
      <c r="H320">
        <v>0</v>
      </c>
      <c r="I320">
        <v>0</v>
      </c>
      <c r="J320">
        <v>1</v>
      </c>
      <c r="K320">
        <v>0</v>
      </c>
      <c r="L320">
        <v>0</v>
      </c>
      <c r="M320">
        <v>0</v>
      </c>
      <c r="N320">
        <v>0</v>
      </c>
      <c r="O320">
        <v>0</v>
      </c>
      <c r="P320">
        <v>7.397954295402978</v>
      </c>
      <c r="Q320">
        <v>29</v>
      </c>
      <c r="AC320" s="2">
        <v>343</v>
      </c>
      <c r="AD320">
        <v>8.8473672259166882</v>
      </c>
      <c r="AE320">
        <v>0</v>
      </c>
      <c r="AF320">
        <v>0</v>
      </c>
      <c r="AG320">
        <v>1</v>
      </c>
      <c r="AH320">
        <v>0</v>
      </c>
      <c r="AI320">
        <v>0</v>
      </c>
      <c r="AJ320">
        <v>0</v>
      </c>
      <c r="AK320">
        <v>0</v>
      </c>
      <c r="AL320">
        <v>1</v>
      </c>
      <c r="AM320">
        <v>0</v>
      </c>
      <c r="AN320">
        <v>0</v>
      </c>
      <c r="AO320">
        <v>0</v>
      </c>
      <c r="AP320">
        <v>0</v>
      </c>
      <c r="AQ320">
        <v>0</v>
      </c>
      <c r="AR320">
        <v>5.5232525704681992</v>
      </c>
      <c r="AS320">
        <v>29</v>
      </c>
      <c r="BE320" s="2">
        <v>343</v>
      </c>
      <c r="BF320">
        <v>8.8473672259166882</v>
      </c>
      <c r="BG320">
        <v>0</v>
      </c>
      <c r="BH320">
        <v>0</v>
      </c>
      <c r="BI320">
        <v>1</v>
      </c>
      <c r="BJ320">
        <v>0</v>
      </c>
      <c r="BK320">
        <v>0</v>
      </c>
      <c r="BL320">
        <v>0</v>
      </c>
      <c r="BM320">
        <v>0</v>
      </c>
      <c r="BN320">
        <v>1</v>
      </c>
      <c r="BO320">
        <v>0</v>
      </c>
      <c r="BP320">
        <v>0</v>
      </c>
      <c r="BQ320">
        <v>0</v>
      </c>
      <c r="BR320">
        <v>0</v>
      </c>
      <c r="BS320">
        <v>0</v>
      </c>
      <c r="BT320">
        <v>6.2994497259008844</v>
      </c>
      <c r="BU320">
        <v>29</v>
      </c>
      <c r="CG320" s="2">
        <v>343</v>
      </c>
      <c r="CH320">
        <v>8.8473672259166882</v>
      </c>
      <c r="CI320">
        <v>0</v>
      </c>
      <c r="CJ320">
        <v>0</v>
      </c>
      <c r="CK320">
        <v>1</v>
      </c>
      <c r="CL320">
        <v>0</v>
      </c>
      <c r="CM320">
        <v>0</v>
      </c>
      <c r="CN320">
        <v>0</v>
      </c>
      <c r="CO320">
        <v>0</v>
      </c>
      <c r="CP320">
        <v>1</v>
      </c>
      <c r="CQ320">
        <v>0</v>
      </c>
      <c r="CR320">
        <v>0</v>
      </c>
      <c r="CS320">
        <v>7.397954295402978</v>
      </c>
      <c r="CT320">
        <v>5.5232525704681992</v>
      </c>
      <c r="CU320">
        <v>6.2994497259008844</v>
      </c>
      <c r="CV320">
        <v>29</v>
      </c>
    </row>
    <row r="321" spans="1:100" x14ac:dyDescent="0.2">
      <c r="A321" s="2">
        <v>344</v>
      </c>
      <c r="B321">
        <v>8.9673969100399891</v>
      </c>
      <c r="C321">
        <v>0</v>
      </c>
      <c r="D321">
        <v>0</v>
      </c>
      <c r="E321">
        <v>1</v>
      </c>
      <c r="F321">
        <v>0</v>
      </c>
      <c r="G321">
        <v>0</v>
      </c>
      <c r="H321">
        <v>0</v>
      </c>
      <c r="I321">
        <v>0</v>
      </c>
      <c r="J321">
        <v>1</v>
      </c>
      <c r="K321">
        <v>0</v>
      </c>
      <c r="L321">
        <v>0</v>
      </c>
      <c r="M321">
        <v>0</v>
      </c>
      <c r="N321">
        <v>0</v>
      </c>
      <c r="O321">
        <v>0</v>
      </c>
      <c r="P321">
        <v>7.4017430573969794</v>
      </c>
      <c r="Q321">
        <v>30</v>
      </c>
      <c r="AC321" s="2">
        <v>344</v>
      </c>
      <c r="AD321">
        <v>8.9673969100399891</v>
      </c>
      <c r="AE321">
        <v>0</v>
      </c>
      <c r="AF321">
        <v>0</v>
      </c>
      <c r="AG321">
        <v>1</v>
      </c>
      <c r="AH321">
        <v>0</v>
      </c>
      <c r="AI321">
        <v>0</v>
      </c>
      <c r="AJ321">
        <v>0</v>
      </c>
      <c r="AK321">
        <v>0</v>
      </c>
      <c r="AL321">
        <v>1</v>
      </c>
      <c r="AM321">
        <v>0</v>
      </c>
      <c r="AN321">
        <v>0</v>
      </c>
      <c r="AO321">
        <v>0</v>
      </c>
      <c r="AP321">
        <v>0</v>
      </c>
      <c r="AQ321">
        <v>0</v>
      </c>
      <c r="AR321">
        <v>5.5306591548053348</v>
      </c>
      <c r="AS321">
        <v>30</v>
      </c>
      <c r="BE321" s="2">
        <v>344</v>
      </c>
      <c r="BF321">
        <v>8.9673969100399891</v>
      </c>
      <c r="BG321">
        <v>0</v>
      </c>
      <c r="BH321">
        <v>0</v>
      </c>
      <c r="BI321">
        <v>1</v>
      </c>
      <c r="BJ321">
        <v>0</v>
      </c>
      <c r="BK321">
        <v>0</v>
      </c>
      <c r="BL321">
        <v>0</v>
      </c>
      <c r="BM321">
        <v>0</v>
      </c>
      <c r="BN321">
        <v>1</v>
      </c>
      <c r="BO321">
        <v>0</v>
      </c>
      <c r="BP321">
        <v>0</v>
      </c>
      <c r="BQ321">
        <v>0</v>
      </c>
      <c r="BR321">
        <v>0</v>
      </c>
      <c r="BS321">
        <v>0</v>
      </c>
      <c r="BT321">
        <v>6.5884714486558469</v>
      </c>
      <c r="BU321">
        <v>30</v>
      </c>
      <c r="CG321" s="2">
        <v>344</v>
      </c>
      <c r="CH321">
        <v>8.9673969100399891</v>
      </c>
      <c r="CI321">
        <v>0</v>
      </c>
      <c r="CJ321">
        <v>0</v>
      </c>
      <c r="CK321">
        <v>1</v>
      </c>
      <c r="CL321">
        <v>0</v>
      </c>
      <c r="CM321">
        <v>0</v>
      </c>
      <c r="CN321">
        <v>0</v>
      </c>
      <c r="CO321">
        <v>0</v>
      </c>
      <c r="CP321">
        <v>1</v>
      </c>
      <c r="CQ321">
        <v>0</v>
      </c>
      <c r="CR321">
        <v>0</v>
      </c>
      <c r="CS321">
        <v>7.4017430573969794</v>
      </c>
      <c r="CT321">
        <v>5.5306591548053348</v>
      </c>
      <c r="CU321">
        <v>6.5884714486558469</v>
      </c>
      <c r="CV321">
        <v>30</v>
      </c>
    </row>
    <row r="322" spans="1:100" x14ac:dyDescent="0.2">
      <c r="A322" s="2">
        <v>345</v>
      </c>
      <c r="B322">
        <v>8.993410385378473</v>
      </c>
      <c r="C322">
        <v>0</v>
      </c>
      <c r="D322">
        <v>0</v>
      </c>
      <c r="E322">
        <v>1</v>
      </c>
      <c r="F322">
        <v>0</v>
      </c>
      <c r="G322">
        <v>0</v>
      </c>
      <c r="H322">
        <v>0</v>
      </c>
      <c r="I322">
        <v>0</v>
      </c>
      <c r="J322">
        <v>1</v>
      </c>
      <c r="K322">
        <v>0</v>
      </c>
      <c r="L322">
        <v>0</v>
      </c>
      <c r="M322">
        <v>0</v>
      </c>
      <c r="N322">
        <v>0</v>
      </c>
      <c r="O322">
        <v>0</v>
      </c>
      <c r="P322">
        <v>7.4067428447107195</v>
      </c>
      <c r="Q322">
        <v>31</v>
      </c>
      <c r="AC322" s="2">
        <v>345</v>
      </c>
      <c r="AD322">
        <v>8.993410385378473</v>
      </c>
      <c r="AE322">
        <v>0</v>
      </c>
      <c r="AF322">
        <v>0</v>
      </c>
      <c r="AG322">
        <v>1</v>
      </c>
      <c r="AH322">
        <v>0</v>
      </c>
      <c r="AI322">
        <v>0</v>
      </c>
      <c r="AJ322">
        <v>0</v>
      </c>
      <c r="AK322">
        <v>0</v>
      </c>
      <c r="AL322">
        <v>1</v>
      </c>
      <c r="AM322">
        <v>0</v>
      </c>
      <c r="AN322">
        <v>0</v>
      </c>
      <c r="AO322">
        <v>0</v>
      </c>
      <c r="AP322">
        <v>0</v>
      </c>
      <c r="AQ322">
        <v>0</v>
      </c>
      <c r="AR322">
        <v>5.5381141694070406</v>
      </c>
      <c r="AS322">
        <v>31</v>
      </c>
      <c r="BE322" s="2">
        <v>345</v>
      </c>
      <c r="BF322">
        <v>8.993410385378473</v>
      </c>
      <c r="BG322">
        <v>0</v>
      </c>
      <c r="BH322">
        <v>0</v>
      </c>
      <c r="BI322">
        <v>1</v>
      </c>
      <c r="BJ322">
        <v>0</v>
      </c>
      <c r="BK322">
        <v>0</v>
      </c>
      <c r="BL322">
        <v>0</v>
      </c>
      <c r="BM322">
        <v>0</v>
      </c>
      <c r="BN322">
        <v>1</v>
      </c>
      <c r="BO322">
        <v>0</v>
      </c>
      <c r="BP322">
        <v>0</v>
      </c>
      <c r="BQ322">
        <v>0</v>
      </c>
      <c r="BR322">
        <v>0</v>
      </c>
      <c r="BS322">
        <v>0</v>
      </c>
      <c r="BT322">
        <v>6.6343821627361592</v>
      </c>
      <c r="BU322">
        <v>31</v>
      </c>
      <c r="CG322" s="2">
        <v>345</v>
      </c>
      <c r="CH322">
        <v>8.993410385378473</v>
      </c>
      <c r="CI322">
        <v>0</v>
      </c>
      <c r="CJ322">
        <v>0</v>
      </c>
      <c r="CK322">
        <v>1</v>
      </c>
      <c r="CL322">
        <v>0</v>
      </c>
      <c r="CM322">
        <v>0</v>
      </c>
      <c r="CN322">
        <v>0</v>
      </c>
      <c r="CO322">
        <v>0</v>
      </c>
      <c r="CP322">
        <v>1</v>
      </c>
      <c r="CQ322">
        <v>0</v>
      </c>
      <c r="CR322">
        <v>0</v>
      </c>
      <c r="CS322">
        <v>7.4067428447107195</v>
      </c>
      <c r="CT322">
        <v>5.5381141694070406</v>
      </c>
      <c r="CU322">
        <v>6.6343821627361592</v>
      </c>
      <c r="CV322">
        <v>31</v>
      </c>
    </row>
    <row r="323" spans="1:100" x14ac:dyDescent="0.2">
      <c r="A323" s="2">
        <v>346</v>
      </c>
      <c r="B323">
        <v>8.9364163608024079</v>
      </c>
      <c r="C323">
        <v>0</v>
      </c>
      <c r="D323">
        <v>0</v>
      </c>
      <c r="E323">
        <v>1</v>
      </c>
      <c r="F323">
        <v>0</v>
      </c>
      <c r="G323">
        <v>0</v>
      </c>
      <c r="H323">
        <v>0</v>
      </c>
      <c r="I323">
        <v>0</v>
      </c>
      <c r="J323">
        <v>0</v>
      </c>
      <c r="K323">
        <v>1</v>
      </c>
      <c r="L323">
        <v>0</v>
      </c>
      <c r="M323">
        <v>0</v>
      </c>
      <c r="N323">
        <v>0</v>
      </c>
      <c r="O323">
        <v>0</v>
      </c>
      <c r="P323">
        <v>7.4125937407522802</v>
      </c>
      <c r="Q323">
        <v>32</v>
      </c>
      <c r="AC323" s="2">
        <v>346</v>
      </c>
      <c r="AD323">
        <v>8.9364163608024079</v>
      </c>
      <c r="AE323">
        <v>0</v>
      </c>
      <c r="AF323">
        <v>0</v>
      </c>
      <c r="AG323">
        <v>1</v>
      </c>
      <c r="AH323">
        <v>0</v>
      </c>
      <c r="AI323">
        <v>0</v>
      </c>
      <c r="AJ323">
        <v>0</v>
      </c>
      <c r="AK323">
        <v>0</v>
      </c>
      <c r="AL323">
        <v>0</v>
      </c>
      <c r="AM323">
        <v>1</v>
      </c>
      <c r="AN323">
        <v>0</v>
      </c>
      <c r="AO323">
        <v>0</v>
      </c>
      <c r="AP323">
        <v>0</v>
      </c>
      <c r="AQ323">
        <v>0</v>
      </c>
      <c r="AR323">
        <v>5.5456024476102153</v>
      </c>
      <c r="AS323">
        <v>32</v>
      </c>
      <c r="BE323" s="2">
        <v>346</v>
      </c>
      <c r="BF323">
        <v>8.9364163608024079</v>
      </c>
      <c r="BG323">
        <v>0</v>
      </c>
      <c r="BH323">
        <v>0</v>
      </c>
      <c r="BI323">
        <v>1</v>
      </c>
      <c r="BJ323">
        <v>0</v>
      </c>
      <c r="BK323">
        <v>0</v>
      </c>
      <c r="BL323">
        <v>0</v>
      </c>
      <c r="BM323">
        <v>0</v>
      </c>
      <c r="BN323">
        <v>0</v>
      </c>
      <c r="BO323">
        <v>1</v>
      </c>
      <c r="BP323">
        <v>0</v>
      </c>
      <c r="BQ323">
        <v>0</v>
      </c>
      <c r="BR323">
        <v>0</v>
      </c>
      <c r="BS323">
        <v>0</v>
      </c>
      <c r="BT323">
        <v>6.6545267140833539</v>
      </c>
      <c r="BU323">
        <v>32</v>
      </c>
      <c r="CG323" s="2">
        <v>346</v>
      </c>
      <c r="CH323">
        <v>8.9364163608024079</v>
      </c>
      <c r="CI323">
        <v>0</v>
      </c>
      <c r="CJ323">
        <v>0</v>
      </c>
      <c r="CK323">
        <v>1</v>
      </c>
      <c r="CL323">
        <v>0</v>
      </c>
      <c r="CM323">
        <v>0</v>
      </c>
      <c r="CN323">
        <v>0</v>
      </c>
      <c r="CO323">
        <v>0</v>
      </c>
      <c r="CP323">
        <v>0</v>
      </c>
      <c r="CQ323">
        <v>1</v>
      </c>
      <c r="CR323">
        <v>0</v>
      </c>
      <c r="CS323">
        <v>7.4125937407522802</v>
      </c>
      <c r="CT323">
        <v>5.5456024476102153</v>
      </c>
      <c r="CU323">
        <v>6.6545267140833539</v>
      </c>
      <c r="CV323">
        <v>32</v>
      </c>
    </row>
    <row r="324" spans="1:100" x14ac:dyDescent="0.2">
      <c r="A324" s="2">
        <v>347</v>
      </c>
      <c r="B324">
        <v>9.0677811829231825</v>
      </c>
      <c r="C324">
        <v>0</v>
      </c>
      <c r="D324">
        <v>0</v>
      </c>
      <c r="E324">
        <v>1</v>
      </c>
      <c r="F324">
        <v>0</v>
      </c>
      <c r="G324">
        <v>0</v>
      </c>
      <c r="H324">
        <v>0</v>
      </c>
      <c r="I324">
        <v>0</v>
      </c>
      <c r="J324">
        <v>0</v>
      </c>
      <c r="K324">
        <v>1</v>
      </c>
      <c r="L324">
        <v>0</v>
      </c>
      <c r="M324">
        <v>0</v>
      </c>
      <c r="N324">
        <v>0</v>
      </c>
      <c r="O324">
        <v>0</v>
      </c>
      <c r="P324">
        <v>7.4190432604385661</v>
      </c>
      <c r="Q324">
        <v>33</v>
      </c>
      <c r="AC324" s="2">
        <v>347</v>
      </c>
      <c r="AD324">
        <v>9.0677811829231825</v>
      </c>
      <c r="AE324">
        <v>0</v>
      </c>
      <c r="AF324">
        <v>0</v>
      </c>
      <c r="AG324">
        <v>1</v>
      </c>
      <c r="AH324">
        <v>0</v>
      </c>
      <c r="AI324">
        <v>0</v>
      </c>
      <c r="AJ324">
        <v>0</v>
      </c>
      <c r="AK324">
        <v>0</v>
      </c>
      <c r="AL324">
        <v>0</v>
      </c>
      <c r="AM324">
        <v>1</v>
      </c>
      <c r="AN324">
        <v>0</v>
      </c>
      <c r="AO324">
        <v>0</v>
      </c>
      <c r="AP324">
        <v>0</v>
      </c>
      <c r="AQ324">
        <v>0</v>
      </c>
      <c r="AR324">
        <v>5.5531164144682261</v>
      </c>
      <c r="AS324">
        <v>33</v>
      </c>
      <c r="BE324" s="2">
        <v>347</v>
      </c>
      <c r="BF324">
        <v>9.0677811829231825</v>
      </c>
      <c r="BG324">
        <v>0</v>
      </c>
      <c r="BH324">
        <v>0</v>
      </c>
      <c r="BI324">
        <v>1</v>
      </c>
      <c r="BJ324">
        <v>0</v>
      </c>
      <c r="BK324">
        <v>0</v>
      </c>
      <c r="BL324">
        <v>0</v>
      </c>
      <c r="BM324">
        <v>0</v>
      </c>
      <c r="BN324">
        <v>0</v>
      </c>
      <c r="BO324">
        <v>1</v>
      </c>
      <c r="BP324">
        <v>0</v>
      </c>
      <c r="BQ324">
        <v>0</v>
      </c>
      <c r="BR324">
        <v>0</v>
      </c>
      <c r="BS324">
        <v>0</v>
      </c>
      <c r="BT324">
        <v>6.6639172661028443</v>
      </c>
      <c r="BU324">
        <v>33</v>
      </c>
      <c r="CG324" s="2">
        <v>347</v>
      </c>
      <c r="CH324">
        <v>9.0677811829231825</v>
      </c>
      <c r="CI324">
        <v>0</v>
      </c>
      <c r="CJ324">
        <v>0</v>
      </c>
      <c r="CK324">
        <v>1</v>
      </c>
      <c r="CL324">
        <v>0</v>
      </c>
      <c r="CM324">
        <v>0</v>
      </c>
      <c r="CN324">
        <v>0</v>
      </c>
      <c r="CO324">
        <v>0</v>
      </c>
      <c r="CP324">
        <v>0</v>
      </c>
      <c r="CQ324">
        <v>1</v>
      </c>
      <c r="CR324">
        <v>0</v>
      </c>
      <c r="CS324">
        <v>7.4190432604385661</v>
      </c>
      <c r="CT324">
        <v>5.5531164144682261</v>
      </c>
      <c r="CU324">
        <v>6.6639172661028443</v>
      </c>
      <c r="CV324">
        <v>33</v>
      </c>
    </row>
    <row r="325" spans="1:100" x14ac:dyDescent="0.2">
      <c r="A325" s="2">
        <v>348</v>
      </c>
      <c r="B325">
        <v>8.7584371195183692</v>
      </c>
      <c r="C325">
        <v>0</v>
      </c>
      <c r="D325">
        <v>0</v>
      </c>
      <c r="E325">
        <v>1</v>
      </c>
      <c r="F325">
        <v>0</v>
      </c>
      <c r="G325">
        <v>0</v>
      </c>
      <c r="H325">
        <v>0</v>
      </c>
      <c r="I325">
        <v>0</v>
      </c>
      <c r="J325">
        <v>0</v>
      </c>
      <c r="K325">
        <v>1</v>
      </c>
      <c r="L325">
        <v>0</v>
      </c>
      <c r="M325">
        <v>0</v>
      </c>
      <c r="N325">
        <v>0</v>
      </c>
      <c r="O325">
        <v>0</v>
      </c>
      <c r="P325">
        <v>7.4259147971938244</v>
      </c>
      <c r="Q325">
        <v>34</v>
      </c>
      <c r="AC325" s="2">
        <v>348</v>
      </c>
      <c r="AD325">
        <v>8.7584371195183692</v>
      </c>
      <c r="AE325">
        <v>0</v>
      </c>
      <c r="AF325">
        <v>0</v>
      </c>
      <c r="AG325">
        <v>1</v>
      </c>
      <c r="AH325">
        <v>0</v>
      </c>
      <c r="AI325">
        <v>0</v>
      </c>
      <c r="AJ325">
        <v>0</v>
      </c>
      <c r="AK325">
        <v>0</v>
      </c>
      <c r="AL325">
        <v>0</v>
      </c>
      <c r="AM325">
        <v>1</v>
      </c>
      <c r="AN325">
        <v>0</v>
      </c>
      <c r="AO325">
        <v>0</v>
      </c>
      <c r="AP325">
        <v>0</v>
      </c>
      <c r="AQ325">
        <v>0</v>
      </c>
      <c r="AR325">
        <v>5.5606522634014981</v>
      </c>
      <c r="AS325">
        <v>34</v>
      </c>
      <c r="BE325" s="2">
        <v>348</v>
      </c>
      <c r="BF325">
        <v>8.7584371195183692</v>
      </c>
      <c r="BG325">
        <v>0</v>
      </c>
      <c r="BH325">
        <v>0</v>
      </c>
      <c r="BI325">
        <v>1</v>
      </c>
      <c r="BJ325">
        <v>0</v>
      </c>
      <c r="BK325">
        <v>0</v>
      </c>
      <c r="BL325">
        <v>0</v>
      </c>
      <c r="BM325">
        <v>0</v>
      </c>
      <c r="BN325">
        <v>0</v>
      </c>
      <c r="BO325">
        <v>1</v>
      </c>
      <c r="BP325">
        <v>0</v>
      </c>
      <c r="BQ325">
        <v>0</v>
      </c>
      <c r="BR325">
        <v>0</v>
      </c>
      <c r="BS325">
        <v>0</v>
      </c>
      <c r="BT325">
        <v>5.985440756740366</v>
      </c>
      <c r="BU325">
        <v>34</v>
      </c>
      <c r="CG325" s="2">
        <v>348</v>
      </c>
      <c r="CH325">
        <v>8.7584371195183692</v>
      </c>
      <c r="CI325">
        <v>0</v>
      </c>
      <c r="CJ325">
        <v>0</v>
      </c>
      <c r="CK325">
        <v>1</v>
      </c>
      <c r="CL325">
        <v>0</v>
      </c>
      <c r="CM325">
        <v>0</v>
      </c>
      <c r="CN325">
        <v>0</v>
      </c>
      <c r="CO325">
        <v>0</v>
      </c>
      <c r="CP325">
        <v>0</v>
      </c>
      <c r="CQ325">
        <v>1</v>
      </c>
      <c r="CR325">
        <v>0</v>
      </c>
      <c r="CS325">
        <v>7.4259147971938244</v>
      </c>
      <c r="CT325">
        <v>5.5606522634014981</v>
      </c>
      <c r="CU325">
        <v>5.985440756740366</v>
      </c>
      <c r="CV325">
        <v>34</v>
      </c>
    </row>
    <row r="326" spans="1:100" x14ac:dyDescent="0.2">
      <c r="A326" s="2">
        <v>349</v>
      </c>
      <c r="B326">
        <v>8.7197283656726761</v>
      </c>
      <c r="C326">
        <v>0</v>
      </c>
      <c r="D326">
        <v>0</v>
      </c>
      <c r="E326">
        <v>1</v>
      </c>
      <c r="F326">
        <v>0</v>
      </c>
      <c r="G326">
        <v>0</v>
      </c>
      <c r="H326">
        <v>0</v>
      </c>
      <c r="I326">
        <v>0</v>
      </c>
      <c r="J326">
        <v>0</v>
      </c>
      <c r="K326">
        <v>1</v>
      </c>
      <c r="L326">
        <v>0</v>
      </c>
      <c r="M326">
        <v>0</v>
      </c>
      <c r="N326">
        <v>0</v>
      </c>
      <c r="O326">
        <v>0</v>
      </c>
      <c r="P326">
        <v>7.4330850653635681</v>
      </c>
      <c r="Q326">
        <v>35</v>
      </c>
      <c r="AC326" s="2">
        <v>349</v>
      </c>
      <c r="AD326">
        <v>8.7197283656726761</v>
      </c>
      <c r="AE326">
        <v>0</v>
      </c>
      <c r="AF326">
        <v>0</v>
      </c>
      <c r="AG326">
        <v>1</v>
      </c>
      <c r="AH326">
        <v>0</v>
      </c>
      <c r="AI326">
        <v>0</v>
      </c>
      <c r="AJ326">
        <v>0</v>
      </c>
      <c r="AK326">
        <v>0</v>
      </c>
      <c r="AL326">
        <v>0</v>
      </c>
      <c r="AM326">
        <v>1</v>
      </c>
      <c r="AN326">
        <v>0</v>
      </c>
      <c r="AO326">
        <v>0</v>
      </c>
      <c r="AP326">
        <v>0</v>
      </c>
      <c r="AQ326">
        <v>0</v>
      </c>
      <c r="AR326">
        <v>5.5682080581501294</v>
      </c>
      <c r="AS326">
        <v>35</v>
      </c>
      <c r="BE326" s="2">
        <v>349</v>
      </c>
      <c r="BF326">
        <v>8.7197283656726761</v>
      </c>
      <c r="BG326">
        <v>0</v>
      </c>
      <c r="BH326">
        <v>0</v>
      </c>
      <c r="BI326">
        <v>1</v>
      </c>
      <c r="BJ326">
        <v>0</v>
      </c>
      <c r="BK326">
        <v>0</v>
      </c>
      <c r="BL326">
        <v>0</v>
      </c>
      <c r="BM326">
        <v>0</v>
      </c>
      <c r="BN326">
        <v>0</v>
      </c>
      <c r="BO326">
        <v>1</v>
      </c>
      <c r="BP326">
        <v>0</v>
      </c>
      <c r="BQ326">
        <v>0</v>
      </c>
      <c r="BR326">
        <v>0</v>
      </c>
      <c r="BS326">
        <v>0</v>
      </c>
      <c r="BT326">
        <v>5.4490142703553097</v>
      </c>
      <c r="BU326">
        <v>35</v>
      </c>
      <c r="CG326" s="2">
        <v>349</v>
      </c>
      <c r="CH326">
        <v>8.7197283656726761</v>
      </c>
      <c r="CI326">
        <v>0</v>
      </c>
      <c r="CJ326">
        <v>0</v>
      </c>
      <c r="CK326">
        <v>1</v>
      </c>
      <c r="CL326">
        <v>0</v>
      </c>
      <c r="CM326">
        <v>0</v>
      </c>
      <c r="CN326">
        <v>0</v>
      </c>
      <c r="CO326">
        <v>0</v>
      </c>
      <c r="CP326">
        <v>0</v>
      </c>
      <c r="CQ326">
        <v>1</v>
      </c>
      <c r="CR326">
        <v>0</v>
      </c>
      <c r="CS326">
        <v>7.4330850653635681</v>
      </c>
      <c r="CT326">
        <v>5.5682080581501294</v>
      </c>
      <c r="CU326">
        <v>5.4490142703553097</v>
      </c>
      <c r="CV326">
        <v>35</v>
      </c>
    </row>
    <row r="327" spans="1:100" x14ac:dyDescent="0.2">
      <c r="A327" s="2">
        <v>350</v>
      </c>
      <c r="B327">
        <v>8.6577196790898352</v>
      </c>
      <c r="C327">
        <v>0</v>
      </c>
      <c r="D327">
        <v>0</v>
      </c>
      <c r="E327">
        <v>1</v>
      </c>
      <c r="F327">
        <v>0</v>
      </c>
      <c r="G327">
        <v>0</v>
      </c>
      <c r="H327">
        <v>0</v>
      </c>
      <c r="I327">
        <v>0</v>
      </c>
      <c r="J327">
        <v>0</v>
      </c>
      <c r="K327">
        <v>0</v>
      </c>
      <c r="L327">
        <v>1</v>
      </c>
      <c r="M327">
        <v>0</v>
      </c>
      <c r="N327">
        <v>0</v>
      </c>
      <c r="O327">
        <v>0</v>
      </c>
      <c r="P327">
        <v>7.4404681167635589</v>
      </c>
      <c r="Q327">
        <v>36</v>
      </c>
      <c r="AC327" s="2">
        <v>350</v>
      </c>
      <c r="AD327">
        <v>8.6577196790898352</v>
      </c>
      <c r="AE327">
        <v>0</v>
      </c>
      <c r="AF327">
        <v>0</v>
      </c>
      <c r="AG327">
        <v>1</v>
      </c>
      <c r="AH327">
        <v>0</v>
      </c>
      <c r="AI327">
        <v>0</v>
      </c>
      <c r="AJ327">
        <v>0</v>
      </c>
      <c r="AK327">
        <v>0</v>
      </c>
      <c r="AL327">
        <v>0</v>
      </c>
      <c r="AM327">
        <v>0</v>
      </c>
      <c r="AN327">
        <v>1</v>
      </c>
      <c r="AO327">
        <v>0</v>
      </c>
      <c r="AP327">
        <v>0</v>
      </c>
      <c r="AQ327">
        <v>0</v>
      </c>
      <c r="AR327">
        <v>5.5757827906417159</v>
      </c>
      <c r="AS327">
        <v>36</v>
      </c>
      <c r="BE327" s="2">
        <v>350</v>
      </c>
      <c r="BF327">
        <v>8.6577196790898352</v>
      </c>
      <c r="BG327">
        <v>0</v>
      </c>
      <c r="BH327">
        <v>0</v>
      </c>
      <c r="BI327">
        <v>1</v>
      </c>
      <c r="BJ327">
        <v>0</v>
      </c>
      <c r="BK327">
        <v>0</v>
      </c>
      <c r="BL327">
        <v>0</v>
      </c>
      <c r="BM327">
        <v>0</v>
      </c>
      <c r="BN327">
        <v>0</v>
      </c>
      <c r="BO327">
        <v>0</v>
      </c>
      <c r="BP327">
        <v>1</v>
      </c>
      <c r="BQ327">
        <v>0</v>
      </c>
      <c r="BR327">
        <v>0</v>
      </c>
      <c r="BS327">
        <v>0</v>
      </c>
      <c r="BT327">
        <v>5.4570945722379243</v>
      </c>
      <c r="BU327">
        <v>36</v>
      </c>
      <c r="CG327" s="2">
        <v>350</v>
      </c>
      <c r="CH327">
        <v>8.6577196790898352</v>
      </c>
      <c r="CI327">
        <v>0</v>
      </c>
      <c r="CJ327">
        <v>0</v>
      </c>
      <c r="CK327">
        <v>1</v>
      </c>
      <c r="CL327">
        <v>0</v>
      </c>
      <c r="CM327">
        <v>0</v>
      </c>
      <c r="CN327">
        <v>0</v>
      </c>
      <c r="CO327">
        <v>0</v>
      </c>
      <c r="CP327">
        <v>0</v>
      </c>
      <c r="CQ327">
        <v>0</v>
      </c>
      <c r="CR327">
        <v>1</v>
      </c>
      <c r="CS327">
        <v>7.4404681167635589</v>
      </c>
      <c r="CT327">
        <v>5.5757827906417159</v>
      </c>
      <c r="CU327">
        <v>5.4570945722379243</v>
      </c>
      <c r="CV327">
        <v>36</v>
      </c>
    </row>
    <row r="328" spans="1:100" x14ac:dyDescent="0.2">
      <c r="A328" s="2">
        <v>351</v>
      </c>
      <c r="B328">
        <v>8.7911282972305553</v>
      </c>
      <c r="C328">
        <v>0</v>
      </c>
      <c r="D328">
        <v>0</v>
      </c>
      <c r="E328">
        <v>1</v>
      </c>
      <c r="F328">
        <v>0</v>
      </c>
      <c r="G328">
        <v>0</v>
      </c>
      <c r="H328">
        <v>0</v>
      </c>
      <c r="I328">
        <v>0</v>
      </c>
      <c r="J328">
        <v>0</v>
      </c>
      <c r="K328">
        <v>0</v>
      </c>
      <c r="L328">
        <v>1</v>
      </c>
      <c r="M328">
        <v>0</v>
      </c>
      <c r="N328">
        <v>0</v>
      </c>
      <c r="O328">
        <v>0</v>
      </c>
      <c r="P328">
        <v>7.4480040844416582</v>
      </c>
      <c r="Q328">
        <v>37</v>
      </c>
      <c r="AC328" s="2">
        <v>351</v>
      </c>
      <c r="AD328">
        <v>8.7911282972305553</v>
      </c>
      <c r="AE328">
        <v>0</v>
      </c>
      <c r="AF328">
        <v>0</v>
      </c>
      <c r="AG328">
        <v>1</v>
      </c>
      <c r="AH328">
        <v>0</v>
      </c>
      <c r="AI328">
        <v>0</v>
      </c>
      <c r="AJ328">
        <v>0</v>
      </c>
      <c r="AK328">
        <v>0</v>
      </c>
      <c r="AL328">
        <v>0</v>
      </c>
      <c r="AM328">
        <v>0</v>
      </c>
      <c r="AN328">
        <v>1</v>
      </c>
      <c r="AO328">
        <v>0</v>
      </c>
      <c r="AP328">
        <v>0</v>
      </c>
      <c r="AQ328">
        <v>0</v>
      </c>
      <c r="AR328">
        <v>5.58337591338364</v>
      </c>
      <c r="AS328">
        <v>37</v>
      </c>
      <c r="BE328" s="2">
        <v>351</v>
      </c>
      <c r="BF328">
        <v>8.7911282972305553</v>
      </c>
      <c r="BG328">
        <v>0</v>
      </c>
      <c r="BH328">
        <v>0</v>
      </c>
      <c r="BI328">
        <v>1</v>
      </c>
      <c r="BJ328">
        <v>0</v>
      </c>
      <c r="BK328">
        <v>0</v>
      </c>
      <c r="BL328">
        <v>0</v>
      </c>
      <c r="BM328">
        <v>0</v>
      </c>
      <c r="BN328">
        <v>0</v>
      </c>
      <c r="BO328">
        <v>0</v>
      </c>
      <c r="BP328">
        <v>1</v>
      </c>
      <c r="BQ328">
        <v>0</v>
      </c>
      <c r="BR328">
        <v>0</v>
      </c>
      <c r="BS328">
        <v>0</v>
      </c>
      <c r="BT328">
        <v>5.4651899376017914</v>
      </c>
      <c r="BU328">
        <v>37</v>
      </c>
      <c r="CG328" s="2">
        <v>351</v>
      </c>
      <c r="CH328">
        <v>8.7911282972305553</v>
      </c>
      <c r="CI328">
        <v>0</v>
      </c>
      <c r="CJ328">
        <v>0</v>
      </c>
      <c r="CK328">
        <v>1</v>
      </c>
      <c r="CL328">
        <v>0</v>
      </c>
      <c r="CM328">
        <v>0</v>
      </c>
      <c r="CN328">
        <v>0</v>
      </c>
      <c r="CO328">
        <v>0</v>
      </c>
      <c r="CP328">
        <v>0</v>
      </c>
      <c r="CQ328">
        <v>0</v>
      </c>
      <c r="CR328">
        <v>1</v>
      </c>
      <c r="CS328">
        <v>7.4480040844416582</v>
      </c>
      <c r="CT328">
        <v>5.58337591338364</v>
      </c>
      <c r="CU328">
        <v>5.4651899376017914</v>
      </c>
      <c r="CV328">
        <v>37</v>
      </c>
    </row>
    <row r="329" spans="1:100" x14ac:dyDescent="0.2">
      <c r="A329" s="2">
        <v>352</v>
      </c>
      <c r="B329">
        <v>8.9639087504674038</v>
      </c>
      <c r="C329">
        <v>0</v>
      </c>
      <c r="D329">
        <v>0</v>
      </c>
      <c r="E329">
        <v>1</v>
      </c>
      <c r="F329">
        <v>0</v>
      </c>
      <c r="G329">
        <v>0</v>
      </c>
      <c r="H329">
        <v>0</v>
      </c>
      <c r="I329">
        <v>0</v>
      </c>
      <c r="J329">
        <v>0</v>
      </c>
      <c r="K329">
        <v>0</v>
      </c>
      <c r="L329">
        <v>1</v>
      </c>
      <c r="M329">
        <v>0</v>
      </c>
      <c r="N329">
        <v>0</v>
      </c>
      <c r="O329">
        <v>0</v>
      </c>
      <c r="P329">
        <v>7.4556512888612287</v>
      </c>
      <c r="Q329">
        <v>38</v>
      </c>
      <c r="AC329" s="2">
        <v>352</v>
      </c>
      <c r="AD329">
        <v>8.9639087504674038</v>
      </c>
      <c r="AE329">
        <v>0</v>
      </c>
      <c r="AF329">
        <v>0</v>
      </c>
      <c r="AG329">
        <v>1</v>
      </c>
      <c r="AH329">
        <v>0</v>
      </c>
      <c r="AI329">
        <v>0</v>
      </c>
      <c r="AJ329">
        <v>0</v>
      </c>
      <c r="AK329">
        <v>0</v>
      </c>
      <c r="AL329">
        <v>0</v>
      </c>
      <c r="AM329">
        <v>0</v>
      </c>
      <c r="AN329">
        <v>1</v>
      </c>
      <c r="AO329">
        <v>0</v>
      </c>
      <c r="AP329">
        <v>0</v>
      </c>
      <c r="AQ329">
        <v>0</v>
      </c>
      <c r="AR329">
        <v>5.5909871073892097</v>
      </c>
      <c r="AS329">
        <v>38</v>
      </c>
      <c r="BE329" s="2">
        <v>352</v>
      </c>
      <c r="BF329">
        <v>8.9639087504674038</v>
      </c>
      <c r="BG329">
        <v>0</v>
      </c>
      <c r="BH329">
        <v>0</v>
      </c>
      <c r="BI329">
        <v>1</v>
      </c>
      <c r="BJ329">
        <v>0</v>
      </c>
      <c r="BK329">
        <v>0</v>
      </c>
      <c r="BL329">
        <v>0</v>
      </c>
      <c r="BM329">
        <v>0</v>
      </c>
      <c r="BN329">
        <v>0</v>
      </c>
      <c r="BO329">
        <v>0</v>
      </c>
      <c r="BP329">
        <v>1</v>
      </c>
      <c r="BQ329">
        <v>0</v>
      </c>
      <c r="BR329">
        <v>0</v>
      </c>
      <c r="BS329">
        <v>0</v>
      </c>
      <c r="BT329">
        <v>6.677674987865494</v>
      </c>
      <c r="BU329">
        <v>38</v>
      </c>
      <c r="CG329" s="2">
        <v>352</v>
      </c>
      <c r="CH329">
        <v>8.9639087504674038</v>
      </c>
      <c r="CI329">
        <v>0</v>
      </c>
      <c r="CJ329">
        <v>0</v>
      </c>
      <c r="CK329">
        <v>1</v>
      </c>
      <c r="CL329">
        <v>0</v>
      </c>
      <c r="CM329">
        <v>0</v>
      </c>
      <c r="CN329">
        <v>0</v>
      </c>
      <c r="CO329">
        <v>0</v>
      </c>
      <c r="CP329">
        <v>0</v>
      </c>
      <c r="CQ329">
        <v>0</v>
      </c>
      <c r="CR329">
        <v>1</v>
      </c>
      <c r="CS329">
        <v>7.4556512888612287</v>
      </c>
      <c r="CT329">
        <v>5.5909871073892097</v>
      </c>
      <c r="CU329">
        <v>6.677674987865494</v>
      </c>
      <c r="CV329">
        <v>38</v>
      </c>
    </row>
    <row r="330" spans="1:100" x14ac:dyDescent="0.2">
      <c r="A330" s="2">
        <v>353</v>
      </c>
      <c r="B330">
        <v>8.996866215023843</v>
      </c>
      <c r="C330">
        <v>0</v>
      </c>
      <c r="D330">
        <v>0</v>
      </c>
      <c r="E330">
        <v>1</v>
      </c>
      <c r="F330">
        <v>0</v>
      </c>
      <c r="G330">
        <v>0</v>
      </c>
      <c r="H330">
        <v>0</v>
      </c>
      <c r="I330">
        <v>0</v>
      </c>
      <c r="J330">
        <v>0</v>
      </c>
      <c r="K330">
        <v>0</v>
      </c>
      <c r="L330">
        <v>1</v>
      </c>
      <c r="M330">
        <v>0</v>
      </c>
      <c r="N330">
        <v>0</v>
      </c>
      <c r="O330">
        <v>0</v>
      </c>
      <c r="P330">
        <v>7.4633807181897005</v>
      </c>
      <c r="Q330">
        <v>39</v>
      </c>
      <c r="AC330" s="2">
        <v>353</v>
      </c>
      <c r="AD330">
        <v>8.996866215023843</v>
      </c>
      <c r="AE330">
        <v>0</v>
      </c>
      <c r="AF330">
        <v>0</v>
      </c>
      <c r="AG330">
        <v>1</v>
      </c>
      <c r="AH330">
        <v>0</v>
      </c>
      <c r="AI330">
        <v>0</v>
      </c>
      <c r="AJ330">
        <v>0</v>
      </c>
      <c r="AK330">
        <v>0</v>
      </c>
      <c r="AL330">
        <v>0</v>
      </c>
      <c r="AM330">
        <v>0</v>
      </c>
      <c r="AN330">
        <v>1</v>
      </c>
      <c r="AO330">
        <v>0</v>
      </c>
      <c r="AP330">
        <v>0</v>
      </c>
      <c r="AQ330">
        <v>0</v>
      </c>
      <c r="AR330">
        <v>5.5986161670057637</v>
      </c>
      <c r="AS330">
        <v>39</v>
      </c>
      <c r="BE330" s="2">
        <v>353</v>
      </c>
      <c r="BF330">
        <v>8.996866215023843</v>
      </c>
      <c r="BG330">
        <v>0</v>
      </c>
      <c r="BH330">
        <v>0</v>
      </c>
      <c r="BI330">
        <v>1</v>
      </c>
      <c r="BJ330">
        <v>0</v>
      </c>
      <c r="BK330">
        <v>0</v>
      </c>
      <c r="BL330">
        <v>0</v>
      </c>
      <c r="BM330">
        <v>0</v>
      </c>
      <c r="BN330">
        <v>0</v>
      </c>
      <c r="BO330">
        <v>0</v>
      </c>
      <c r="BP330">
        <v>1</v>
      </c>
      <c r="BQ330">
        <v>0</v>
      </c>
      <c r="BR330">
        <v>0</v>
      </c>
      <c r="BS330">
        <v>0</v>
      </c>
      <c r="BT330">
        <v>6.9736040868009779</v>
      </c>
      <c r="BU330">
        <v>39</v>
      </c>
      <c r="CG330" s="2">
        <v>353</v>
      </c>
      <c r="CH330">
        <v>8.996866215023843</v>
      </c>
      <c r="CI330">
        <v>0</v>
      </c>
      <c r="CJ330">
        <v>0</v>
      </c>
      <c r="CK330">
        <v>1</v>
      </c>
      <c r="CL330">
        <v>0</v>
      </c>
      <c r="CM330">
        <v>0</v>
      </c>
      <c r="CN330">
        <v>0</v>
      </c>
      <c r="CO330">
        <v>0</v>
      </c>
      <c r="CP330">
        <v>0</v>
      </c>
      <c r="CQ330">
        <v>0</v>
      </c>
      <c r="CR330">
        <v>1</v>
      </c>
      <c r="CS330">
        <v>7.4633807181897005</v>
      </c>
      <c r="CT330">
        <v>5.5986161670057637</v>
      </c>
      <c r="CU330">
        <v>6.9736040868009779</v>
      </c>
      <c r="CV330">
        <v>39</v>
      </c>
    </row>
    <row r="331" spans="1:100" x14ac:dyDescent="0.2">
      <c r="A331" s="2">
        <v>354</v>
      </c>
      <c r="B331">
        <v>8.1063543814066161</v>
      </c>
      <c r="C331">
        <v>0</v>
      </c>
      <c r="D331">
        <v>0</v>
      </c>
      <c r="E331">
        <v>1</v>
      </c>
      <c r="F331">
        <v>0</v>
      </c>
      <c r="G331">
        <v>0</v>
      </c>
      <c r="H331">
        <v>0</v>
      </c>
      <c r="I331">
        <v>0</v>
      </c>
      <c r="J331">
        <v>0</v>
      </c>
      <c r="K331">
        <v>0</v>
      </c>
      <c r="L331">
        <v>0</v>
      </c>
      <c r="M331">
        <v>1</v>
      </c>
      <c r="N331">
        <v>0</v>
      </c>
      <c r="O331">
        <v>0</v>
      </c>
      <c r="P331">
        <v>7.4711721764514181</v>
      </c>
      <c r="Q331">
        <v>40</v>
      </c>
      <c r="AC331" s="2">
        <v>354</v>
      </c>
      <c r="AD331">
        <v>8.1063543814066161</v>
      </c>
      <c r="AE331">
        <v>0</v>
      </c>
      <c r="AF331">
        <v>0</v>
      </c>
      <c r="AG331">
        <v>1</v>
      </c>
      <c r="AH331">
        <v>0</v>
      </c>
      <c r="AI331">
        <v>0</v>
      </c>
      <c r="AJ331">
        <v>0</v>
      </c>
      <c r="AK331">
        <v>0</v>
      </c>
      <c r="AL331">
        <v>0</v>
      </c>
      <c r="AM331">
        <v>0</v>
      </c>
      <c r="AN331">
        <v>0</v>
      </c>
      <c r="AO331">
        <v>1</v>
      </c>
      <c r="AP331">
        <v>0</v>
      </c>
      <c r="AQ331">
        <v>0</v>
      </c>
      <c r="AR331">
        <v>5.6062629427621617</v>
      </c>
      <c r="AS331">
        <v>40</v>
      </c>
      <c r="BE331" s="2">
        <v>354</v>
      </c>
      <c r="BF331">
        <v>8.1063543814066161</v>
      </c>
      <c r="BG331">
        <v>0</v>
      </c>
      <c r="BH331">
        <v>0</v>
      </c>
      <c r="BI331">
        <v>1</v>
      </c>
      <c r="BJ331">
        <v>0</v>
      </c>
      <c r="BK331">
        <v>0</v>
      </c>
      <c r="BL331">
        <v>0</v>
      </c>
      <c r="BM331">
        <v>0</v>
      </c>
      <c r="BN331">
        <v>0</v>
      </c>
      <c r="BO331">
        <v>0</v>
      </c>
      <c r="BP331">
        <v>0</v>
      </c>
      <c r="BQ331">
        <v>1</v>
      </c>
      <c r="BR331">
        <v>0</v>
      </c>
      <c r="BS331">
        <v>0</v>
      </c>
      <c r="BT331">
        <v>7.0204360890488582</v>
      </c>
      <c r="BU331">
        <v>40</v>
      </c>
      <c r="CG331" s="2">
        <v>354</v>
      </c>
      <c r="CH331">
        <v>8.1063543814066161</v>
      </c>
      <c r="CI331">
        <v>0</v>
      </c>
      <c r="CJ331">
        <v>0</v>
      </c>
      <c r="CK331">
        <v>1</v>
      </c>
      <c r="CL331">
        <v>0</v>
      </c>
      <c r="CM331">
        <v>0</v>
      </c>
      <c r="CN331">
        <v>0</v>
      </c>
      <c r="CO331">
        <v>0</v>
      </c>
      <c r="CP331">
        <v>0</v>
      </c>
      <c r="CQ331">
        <v>0</v>
      </c>
      <c r="CR331">
        <v>0</v>
      </c>
      <c r="CS331">
        <v>7.4711721764514181</v>
      </c>
      <c r="CT331">
        <v>5.6062629427621617</v>
      </c>
      <c r="CU331">
        <v>7.0204360890488582</v>
      </c>
      <c r="CV331">
        <v>40</v>
      </c>
    </row>
    <row r="332" spans="1:100" x14ac:dyDescent="0.2">
      <c r="A332" s="2">
        <v>355</v>
      </c>
      <c r="B332">
        <v>7.7175071194850151</v>
      </c>
      <c r="C332">
        <v>0</v>
      </c>
      <c r="D332">
        <v>0</v>
      </c>
      <c r="E332">
        <v>1</v>
      </c>
      <c r="F332">
        <v>0</v>
      </c>
      <c r="G332">
        <v>0</v>
      </c>
      <c r="H332">
        <v>0</v>
      </c>
      <c r="I332">
        <v>0</v>
      </c>
      <c r="J332">
        <v>0</v>
      </c>
      <c r="K332">
        <v>0</v>
      </c>
      <c r="L332">
        <v>0</v>
      </c>
      <c r="M332">
        <v>1</v>
      </c>
      <c r="N332">
        <v>0</v>
      </c>
      <c r="O332">
        <v>0</v>
      </c>
      <c r="P332">
        <v>7.4790115993435773</v>
      </c>
      <c r="Q332">
        <v>41</v>
      </c>
      <c r="AC332" s="2">
        <v>355</v>
      </c>
      <c r="AD332">
        <v>7.7175071194850151</v>
      </c>
      <c r="AE332">
        <v>0</v>
      </c>
      <c r="AF332">
        <v>0</v>
      </c>
      <c r="AG332">
        <v>1</v>
      </c>
      <c r="AH332">
        <v>0</v>
      </c>
      <c r="AI332">
        <v>0</v>
      </c>
      <c r="AJ332">
        <v>0</v>
      </c>
      <c r="AK332">
        <v>0</v>
      </c>
      <c r="AL332">
        <v>0</v>
      </c>
      <c r="AM332">
        <v>0</v>
      </c>
      <c r="AN332">
        <v>0</v>
      </c>
      <c r="AO332">
        <v>1</v>
      </c>
      <c r="AP332">
        <v>0</v>
      </c>
      <c r="AQ332">
        <v>0</v>
      </c>
      <c r="AR332">
        <v>5.6139273130108922</v>
      </c>
      <c r="AS332">
        <v>41</v>
      </c>
      <c r="BE332" s="2">
        <v>355</v>
      </c>
      <c r="BF332">
        <v>7.7175071194850151</v>
      </c>
      <c r="BG332">
        <v>0</v>
      </c>
      <c r="BH332">
        <v>0</v>
      </c>
      <c r="BI332">
        <v>1</v>
      </c>
      <c r="BJ332">
        <v>0</v>
      </c>
      <c r="BK332">
        <v>0</v>
      </c>
      <c r="BL332">
        <v>0</v>
      </c>
      <c r="BM332">
        <v>0</v>
      </c>
      <c r="BN332">
        <v>0</v>
      </c>
      <c r="BO332">
        <v>0</v>
      </c>
      <c r="BP332">
        <v>0</v>
      </c>
      <c r="BQ332">
        <v>1</v>
      </c>
      <c r="BR332">
        <v>0</v>
      </c>
      <c r="BS332">
        <v>0</v>
      </c>
      <c r="BT332">
        <v>6.1001326450931161</v>
      </c>
      <c r="BU332">
        <v>41</v>
      </c>
      <c r="CG332" s="2">
        <v>355</v>
      </c>
      <c r="CH332">
        <v>7.7175071194850151</v>
      </c>
      <c r="CI332">
        <v>0</v>
      </c>
      <c r="CJ332">
        <v>0</v>
      </c>
      <c r="CK332">
        <v>1</v>
      </c>
      <c r="CL332">
        <v>0</v>
      </c>
      <c r="CM332">
        <v>0</v>
      </c>
      <c r="CN332">
        <v>0</v>
      </c>
      <c r="CO332">
        <v>0</v>
      </c>
      <c r="CP332">
        <v>0</v>
      </c>
      <c r="CQ332">
        <v>0</v>
      </c>
      <c r="CR332">
        <v>0</v>
      </c>
      <c r="CS332">
        <v>7.4790115993435773</v>
      </c>
      <c r="CT332">
        <v>5.6139273130108922</v>
      </c>
      <c r="CU332">
        <v>6.1001326450931161</v>
      </c>
      <c r="CV332">
        <v>41</v>
      </c>
    </row>
    <row r="333" spans="1:100" x14ac:dyDescent="0.2">
      <c r="A333" s="2">
        <v>356</v>
      </c>
      <c r="B333">
        <v>7.8107488768919868</v>
      </c>
      <c r="C333">
        <v>0</v>
      </c>
      <c r="D333">
        <v>0</v>
      </c>
      <c r="E333">
        <v>1</v>
      </c>
      <c r="F333">
        <v>0</v>
      </c>
      <c r="G333">
        <v>0</v>
      </c>
      <c r="H333">
        <v>0</v>
      </c>
      <c r="I333">
        <v>0</v>
      </c>
      <c r="J333">
        <v>0</v>
      </c>
      <c r="K333">
        <v>0</v>
      </c>
      <c r="L333">
        <v>0</v>
      </c>
      <c r="M333">
        <v>1</v>
      </c>
      <c r="N333">
        <v>0</v>
      </c>
      <c r="O333">
        <v>0</v>
      </c>
      <c r="P333">
        <v>7.4868891855742037</v>
      </c>
      <c r="Q333">
        <v>42</v>
      </c>
      <c r="AC333" s="2">
        <v>356</v>
      </c>
      <c r="AD333">
        <v>7.8107488768919868</v>
      </c>
      <c r="AE333">
        <v>0</v>
      </c>
      <c r="AF333">
        <v>0</v>
      </c>
      <c r="AG333">
        <v>1</v>
      </c>
      <c r="AH333">
        <v>0</v>
      </c>
      <c r="AI333">
        <v>0</v>
      </c>
      <c r="AJ333">
        <v>0</v>
      </c>
      <c r="AK333">
        <v>0</v>
      </c>
      <c r="AL333">
        <v>0</v>
      </c>
      <c r="AM333">
        <v>0</v>
      </c>
      <c r="AN333">
        <v>0</v>
      </c>
      <c r="AO333">
        <v>1</v>
      </c>
      <c r="AP333">
        <v>0</v>
      </c>
      <c r="AQ333">
        <v>0</v>
      </c>
      <c r="AR333">
        <v>5.6216091698603972</v>
      </c>
      <c r="AS333">
        <v>42</v>
      </c>
      <c r="BE333" s="2">
        <v>356</v>
      </c>
      <c r="BF333">
        <v>7.8107488768919868</v>
      </c>
      <c r="BG333">
        <v>0</v>
      </c>
      <c r="BH333">
        <v>0</v>
      </c>
      <c r="BI333">
        <v>1</v>
      </c>
      <c r="BJ333">
        <v>0</v>
      </c>
      <c r="BK333">
        <v>0</v>
      </c>
      <c r="BL333">
        <v>0</v>
      </c>
      <c r="BM333">
        <v>0</v>
      </c>
      <c r="BN333">
        <v>0</v>
      </c>
      <c r="BO333">
        <v>0</v>
      </c>
      <c r="BP333">
        <v>0</v>
      </c>
      <c r="BQ333">
        <v>1</v>
      </c>
      <c r="BR333">
        <v>0</v>
      </c>
      <c r="BS333">
        <v>0</v>
      </c>
      <c r="BT333">
        <v>5.0199451875413903</v>
      </c>
      <c r="BU333">
        <v>42</v>
      </c>
      <c r="CG333" s="2">
        <v>356</v>
      </c>
      <c r="CH333">
        <v>7.8107488768919868</v>
      </c>
      <c r="CI333">
        <v>0</v>
      </c>
      <c r="CJ333">
        <v>0</v>
      </c>
      <c r="CK333">
        <v>1</v>
      </c>
      <c r="CL333">
        <v>0</v>
      </c>
      <c r="CM333">
        <v>0</v>
      </c>
      <c r="CN333">
        <v>0</v>
      </c>
      <c r="CO333">
        <v>0</v>
      </c>
      <c r="CP333">
        <v>0</v>
      </c>
      <c r="CQ333">
        <v>0</v>
      </c>
      <c r="CR333">
        <v>0</v>
      </c>
      <c r="CS333">
        <v>7.4868891855742037</v>
      </c>
      <c r="CT333">
        <v>5.6216091698603972</v>
      </c>
      <c r="CU333">
        <v>5.0199451875413903</v>
      </c>
      <c r="CV333">
        <v>42</v>
      </c>
    </row>
    <row r="334" spans="1:100" x14ac:dyDescent="0.2">
      <c r="A334" s="2">
        <v>357</v>
      </c>
      <c r="B334">
        <v>7.7180617020012949</v>
      </c>
      <c r="C334">
        <v>0</v>
      </c>
      <c r="D334">
        <v>0</v>
      </c>
      <c r="E334">
        <v>1</v>
      </c>
      <c r="F334">
        <v>0</v>
      </c>
      <c r="G334">
        <v>0</v>
      </c>
      <c r="H334">
        <v>0</v>
      </c>
      <c r="I334">
        <v>0</v>
      </c>
      <c r="J334">
        <v>0</v>
      </c>
      <c r="K334">
        <v>0</v>
      </c>
      <c r="L334">
        <v>0</v>
      </c>
      <c r="M334">
        <v>1</v>
      </c>
      <c r="N334">
        <v>0</v>
      </c>
      <c r="O334">
        <v>0</v>
      </c>
      <c r="P334">
        <v>7.4947980968357371</v>
      </c>
      <c r="Q334">
        <v>43</v>
      </c>
      <c r="AC334" s="2">
        <v>357</v>
      </c>
      <c r="AD334">
        <v>7.7180617020012949</v>
      </c>
      <c r="AE334">
        <v>0</v>
      </c>
      <c r="AF334">
        <v>0</v>
      </c>
      <c r="AG334">
        <v>1</v>
      </c>
      <c r="AH334">
        <v>0</v>
      </c>
      <c r="AI334">
        <v>0</v>
      </c>
      <c r="AJ334">
        <v>0</v>
      </c>
      <c r="AK334">
        <v>0</v>
      </c>
      <c r="AL334">
        <v>0</v>
      </c>
      <c r="AM334">
        <v>0</v>
      </c>
      <c r="AN334">
        <v>0</v>
      </c>
      <c r="AO334">
        <v>1</v>
      </c>
      <c r="AP334">
        <v>0</v>
      </c>
      <c r="AQ334">
        <v>0</v>
      </c>
      <c r="AR334">
        <v>5.6293084121991805</v>
      </c>
      <c r="AS334">
        <v>43</v>
      </c>
      <c r="BE334" s="2">
        <v>357</v>
      </c>
      <c r="BF334">
        <v>7.7180617020012949</v>
      </c>
      <c r="BG334">
        <v>0</v>
      </c>
      <c r="BH334">
        <v>0</v>
      </c>
      <c r="BI334">
        <v>1</v>
      </c>
      <c r="BJ334">
        <v>0</v>
      </c>
      <c r="BK334">
        <v>0</v>
      </c>
      <c r="BL334">
        <v>0</v>
      </c>
      <c r="BM334">
        <v>0</v>
      </c>
      <c r="BN334">
        <v>0</v>
      </c>
      <c r="BO334">
        <v>0</v>
      </c>
      <c r="BP334">
        <v>0</v>
      </c>
      <c r="BQ334">
        <v>1</v>
      </c>
      <c r="BR334">
        <v>0</v>
      </c>
      <c r="BS334">
        <v>0</v>
      </c>
      <c r="BT334">
        <v>5.027022036396823</v>
      </c>
      <c r="BU334">
        <v>43</v>
      </c>
      <c r="CG334" s="2">
        <v>357</v>
      </c>
      <c r="CH334">
        <v>7.7180617020012949</v>
      </c>
      <c r="CI334">
        <v>0</v>
      </c>
      <c r="CJ334">
        <v>0</v>
      </c>
      <c r="CK334">
        <v>1</v>
      </c>
      <c r="CL334">
        <v>0</v>
      </c>
      <c r="CM334">
        <v>0</v>
      </c>
      <c r="CN334">
        <v>0</v>
      </c>
      <c r="CO334">
        <v>0</v>
      </c>
      <c r="CP334">
        <v>0</v>
      </c>
      <c r="CQ334">
        <v>0</v>
      </c>
      <c r="CR334">
        <v>0</v>
      </c>
      <c r="CS334">
        <v>7.4947980968357371</v>
      </c>
      <c r="CT334">
        <v>5.6293084121991805</v>
      </c>
      <c r="CU334">
        <v>5.027022036396823</v>
      </c>
      <c r="CV334">
        <v>43</v>
      </c>
    </row>
    <row r="335" spans="1:100" x14ac:dyDescent="0.2">
      <c r="A335" s="2">
        <v>358</v>
      </c>
      <c r="B335">
        <v>7.736775375443111</v>
      </c>
      <c r="C335">
        <v>0</v>
      </c>
      <c r="D335">
        <v>0</v>
      </c>
      <c r="E335">
        <v>1</v>
      </c>
      <c r="F335">
        <v>0</v>
      </c>
      <c r="G335">
        <v>0</v>
      </c>
      <c r="H335">
        <v>0</v>
      </c>
      <c r="I335">
        <v>0</v>
      </c>
      <c r="J335">
        <v>0</v>
      </c>
      <c r="K335">
        <v>0</v>
      </c>
      <c r="L335">
        <v>0</v>
      </c>
      <c r="M335">
        <v>1</v>
      </c>
      <c r="N335">
        <v>0</v>
      </c>
      <c r="O335">
        <v>0</v>
      </c>
      <c r="P335">
        <v>7.5027335538121367</v>
      </c>
      <c r="Q335">
        <v>44</v>
      </c>
      <c r="AC335" s="2">
        <v>358</v>
      </c>
      <c r="AD335">
        <v>7.736775375443111</v>
      </c>
      <c r="AE335">
        <v>0</v>
      </c>
      <c r="AF335">
        <v>0</v>
      </c>
      <c r="AG335">
        <v>1</v>
      </c>
      <c r="AH335">
        <v>0</v>
      </c>
      <c r="AI335">
        <v>0</v>
      </c>
      <c r="AJ335">
        <v>0</v>
      </c>
      <c r="AK335">
        <v>0</v>
      </c>
      <c r="AL335">
        <v>0</v>
      </c>
      <c r="AM335">
        <v>0</v>
      </c>
      <c r="AN335">
        <v>0</v>
      </c>
      <c r="AO335">
        <v>1</v>
      </c>
      <c r="AP335">
        <v>0</v>
      </c>
      <c r="AQ335">
        <v>0</v>
      </c>
      <c r="AR335">
        <v>5.6370249422392469</v>
      </c>
      <c r="AS335">
        <v>44</v>
      </c>
      <c r="BE335" s="2">
        <v>358</v>
      </c>
      <c r="BF335">
        <v>7.736775375443111</v>
      </c>
      <c r="BG335">
        <v>0</v>
      </c>
      <c r="BH335">
        <v>0</v>
      </c>
      <c r="BI335">
        <v>1</v>
      </c>
      <c r="BJ335">
        <v>0</v>
      </c>
      <c r="BK335">
        <v>0</v>
      </c>
      <c r="BL335">
        <v>0</v>
      </c>
      <c r="BM335">
        <v>0</v>
      </c>
      <c r="BN335">
        <v>0</v>
      </c>
      <c r="BO335">
        <v>0</v>
      </c>
      <c r="BP335">
        <v>0</v>
      </c>
      <c r="BQ335">
        <v>1</v>
      </c>
      <c r="BR335">
        <v>0</v>
      </c>
      <c r="BS335">
        <v>0</v>
      </c>
      <c r="BT335">
        <v>5.0341191776002097</v>
      </c>
      <c r="BU335">
        <v>44</v>
      </c>
      <c r="CG335" s="2">
        <v>358</v>
      </c>
      <c r="CH335">
        <v>7.736775375443111</v>
      </c>
      <c r="CI335">
        <v>0</v>
      </c>
      <c r="CJ335">
        <v>0</v>
      </c>
      <c r="CK335">
        <v>1</v>
      </c>
      <c r="CL335">
        <v>0</v>
      </c>
      <c r="CM335">
        <v>0</v>
      </c>
      <c r="CN335">
        <v>0</v>
      </c>
      <c r="CO335">
        <v>0</v>
      </c>
      <c r="CP335">
        <v>0</v>
      </c>
      <c r="CQ335">
        <v>0</v>
      </c>
      <c r="CR335">
        <v>0</v>
      </c>
      <c r="CS335">
        <v>7.5027335538121367</v>
      </c>
      <c r="CT335">
        <v>5.6370249422392469</v>
      </c>
      <c r="CU335">
        <v>5.0341191776002097</v>
      </c>
      <c r="CV335">
        <v>44</v>
      </c>
    </row>
    <row r="336" spans="1:100" x14ac:dyDescent="0.2">
      <c r="A336" s="2">
        <v>359</v>
      </c>
      <c r="B336">
        <v>7.5405277684323107</v>
      </c>
      <c r="C336">
        <v>0</v>
      </c>
      <c r="D336">
        <v>0</v>
      </c>
      <c r="E336">
        <v>1</v>
      </c>
      <c r="F336">
        <v>0</v>
      </c>
      <c r="G336">
        <v>0</v>
      </c>
      <c r="H336">
        <v>0</v>
      </c>
      <c r="I336">
        <v>0</v>
      </c>
      <c r="J336">
        <v>0</v>
      </c>
      <c r="K336">
        <v>0</v>
      </c>
      <c r="L336">
        <v>0</v>
      </c>
      <c r="M336">
        <v>0</v>
      </c>
      <c r="N336">
        <v>1</v>
      </c>
      <c r="O336">
        <v>0</v>
      </c>
      <c r="P336">
        <v>7.5106922077870157</v>
      </c>
      <c r="Q336">
        <v>45</v>
      </c>
      <c r="AC336" s="2">
        <v>359</v>
      </c>
      <c r="AD336">
        <v>7.5405277684323107</v>
      </c>
      <c r="AE336">
        <v>0</v>
      </c>
      <c r="AF336">
        <v>0</v>
      </c>
      <c r="AG336">
        <v>1</v>
      </c>
      <c r="AH336">
        <v>0</v>
      </c>
      <c r="AI336">
        <v>0</v>
      </c>
      <c r="AJ336">
        <v>0</v>
      </c>
      <c r="AK336">
        <v>0</v>
      </c>
      <c r="AL336">
        <v>0</v>
      </c>
      <c r="AM336">
        <v>0</v>
      </c>
      <c r="AN336">
        <v>0</v>
      </c>
      <c r="AO336">
        <v>0</v>
      </c>
      <c r="AP336">
        <v>1</v>
      </c>
      <c r="AQ336">
        <v>0</v>
      </c>
      <c r="AR336">
        <v>5.644758663805975</v>
      </c>
      <c r="AS336">
        <v>45</v>
      </c>
      <c r="BE336" s="2">
        <v>359</v>
      </c>
      <c r="BF336">
        <v>7.5405277684323107</v>
      </c>
      <c r="BG336">
        <v>0</v>
      </c>
      <c r="BH336">
        <v>0</v>
      </c>
      <c r="BI336">
        <v>1</v>
      </c>
      <c r="BJ336">
        <v>0</v>
      </c>
      <c r="BK336">
        <v>0</v>
      </c>
      <c r="BL336">
        <v>0</v>
      </c>
      <c r="BM336">
        <v>0</v>
      </c>
      <c r="BN336">
        <v>0</v>
      </c>
      <c r="BO336">
        <v>0</v>
      </c>
      <c r="BP336">
        <v>0</v>
      </c>
      <c r="BQ336">
        <v>0</v>
      </c>
      <c r="BR336">
        <v>1</v>
      </c>
      <c r="BS336">
        <v>0</v>
      </c>
      <c r="BT336">
        <v>5.0412365252151616</v>
      </c>
      <c r="BU336">
        <v>45</v>
      </c>
      <c r="CG336" s="2">
        <v>359</v>
      </c>
      <c r="CH336">
        <v>7.5405277684323107</v>
      </c>
      <c r="CI336">
        <v>0</v>
      </c>
      <c r="CJ336">
        <v>0</v>
      </c>
      <c r="CK336">
        <v>1</v>
      </c>
      <c r="CL336">
        <v>0</v>
      </c>
      <c r="CM336">
        <v>0</v>
      </c>
      <c r="CN336">
        <v>0</v>
      </c>
      <c r="CO336">
        <v>0</v>
      </c>
      <c r="CP336">
        <v>0</v>
      </c>
      <c r="CQ336">
        <v>0</v>
      </c>
      <c r="CR336">
        <v>0</v>
      </c>
      <c r="CS336">
        <v>7.5106922077870157</v>
      </c>
      <c r="CT336">
        <v>5.644758663805975</v>
      </c>
      <c r="CU336">
        <v>5.0412365252151616</v>
      </c>
      <c r="CV336">
        <v>45</v>
      </c>
    </row>
    <row r="337" spans="1:100" x14ac:dyDescent="0.2">
      <c r="A337" s="2">
        <v>360</v>
      </c>
      <c r="B337">
        <v>7.6271352309433622</v>
      </c>
      <c r="C337">
        <v>0</v>
      </c>
      <c r="D337">
        <v>0</v>
      </c>
      <c r="E337">
        <v>1</v>
      </c>
      <c r="F337">
        <v>0</v>
      </c>
      <c r="G337">
        <v>0</v>
      </c>
      <c r="H337">
        <v>0</v>
      </c>
      <c r="I337">
        <v>0</v>
      </c>
      <c r="J337">
        <v>0</v>
      </c>
      <c r="K337">
        <v>0</v>
      </c>
      <c r="L337">
        <v>0</v>
      </c>
      <c r="M337">
        <v>0</v>
      </c>
      <c r="N337">
        <v>1</v>
      </c>
      <c r="O337">
        <v>0</v>
      </c>
      <c r="P337">
        <v>7.5186717039356283</v>
      </c>
      <c r="Q337">
        <v>46</v>
      </c>
      <c r="AC337" s="2">
        <v>360</v>
      </c>
      <c r="AD337">
        <v>7.6271352309433622</v>
      </c>
      <c r="AE337">
        <v>0</v>
      </c>
      <c r="AF337">
        <v>0</v>
      </c>
      <c r="AG337">
        <v>1</v>
      </c>
      <c r="AH337">
        <v>0</v>
      </c>
      <c r="AI337">
        <v>0</v>
      </c>
      <c r="AJ337">
        <v>0</v>
      </c>
      <c r="AK337">
        <v>0</v>
      </c>
      <c r="AL337">
        <v>0</v>
      </c>
      <c r="AM337">
        <v>0</v>
      </c>
      <c r="AN337">
        <v>0</v>
      </c>
      <c r="AO337">
        <v>0</v>
      </c>
      <c r="AP337">
        <v>1</v>
      </c>
      <c r="AQ337">
        <v>0</v>
      </c>
      <c r="AR337">
        <v>5.652509481494592</v>
      </c>
      <c r="AS337">
        <v>46</v>
      </c>
      <c r="BE337" s="2">
        <v>360</v>
      </c>
      <c r="BF337">
        <v>7.6271352309433622</v>
      </c>
      <c r="BG337">
        <v>0</v>
      </c>
      <c r="BH337">
        <v>0</v>
      </c>
      <c r="BI337">
        <v>1</v>
      </c>
      <c r="BJ337">
        <v>0</v>
      </c>
      <c r="BK337">
        <v>0</v>
      </c>
      <c r="BL337">
        <v>0</v>
      </c>
      <c r="BM337">
        <v>0</v>
      </c>
      <c r="BN337">
        <v>0</v>
      </c>
      <c r="BO337">
        <v>0</v>
      </c>
      <c r="BP337">
        <v>0</v>
      </c>
      <c r="BQ337">
        <v>0</v>
      </c>
      <c r="BR337">
        <v>1</v>
      </c>
      <c r="BS337">
        <v>0</v>
      </c>
      <c r="BT337">
        <v>5.0483739928561073</v>
      </c>
      <c r="BU337">
        <v>46</v>
      </c>
      <c r="CG337" s="2">
        <v>360</v>
      </c>
      <c r="CH337">
        <v>7.6271352309433622</v>
      </c>
      <c r="CI337">
        <v>0</v>
      </c>
      <c r="CJ337">
        <v>0</v>
      </c>
      <c r="CK337">
        <v>1</v>
      </c>
      <c r="CL337">
        <v>0</v>
      </c>
      <c r="CM337">
        <v>0</v>
      </c>
      <c r="CN337">
        <v>0</v>
      </c>
      <c r="CO337">
        <v>0</v>
      </c>
      <c r="CP337">
        <v>0</v>
      </c>
      <c r="CQ337">
        <v>0</v>
      </c>
      <c r="CR337">
        <v>0</v>
      </c>
      <c r="CS337">
        <v>7.5186717039356283</v>
      </c>
      <c r="CT337">
        <v>5.652509481494592</v>
      </c>
      <c r="CU337">
        <v>5.0483739928561073</v>
      </c>
      <c r="CV337">
        <v>46</v>
      </c>
    </row>
    <row r="338" spans="1:100" x14ac:dyDescent="0.2">
      <c r="A338" s="2">
        <v>361</v>
      </c>
      <c r="B338">
        <v>7.6571155162585782</v>
      </c>
      <c r="C338">
        <v>0</v>
      </c>
      <c r="D338">
        <v>0</v>
      </c>
      <c r="E338">
        <v>1</v>
      </c>
      <c r="F338">
        <v>0</v>
      </c>
      <c r="G338">
        <v>0</v>
      </c>
      <c r="H338">
        <v>0</v>
      </c>
      <c r="I338">
        <v>0</v>
      </c>
      <c r="J338">
        <v>0</v>
      </c>
      <c r="K338">
        <v>0</v>
      </c>
      <c r="L338">
        <v>0</v>
      </c>
      <c r="M338">
        <v>0</v>
      </c>
      <c r="N338">
        <v>1</v>
      </c>
      <c r="O338">
        <v>0</v>
      </c>
      <c r="P338">
        <v>7.526670377882537</v>
      </c>
      <c r="Q338">
        <v>47</v>
      </c>
      <c r="AC338" s="2">
        <v>361</v>
      </c>
      <c r="AD338">
        <v>7.6571155162585782</v>
      </c>
      <c r="AE338">
        <v>0</v>
      </c>
      <c r="AF338">
        <v>0</v>
      </c>
      <c r="AG338">
        <v>1</v>
      </c>
      <c r="AH338">
        <v>0</v>
      </c>
      <c r="AI338">
        <v>0</v>
      </c>
      <c r="AJ338">
        <v>0</v>
      </c>
      <c r="AK338">
        <v>0</v>
      </c>
      <c r="AL338">
        <v>0</v>
      </c>
      <c r="AM338">
        <v>0</v>
      </c>
      <c r="AN338">
        <v>0</v>
      </c>
      <c r="AO338">
        <v>0</v>
      </c>
      <c r="AP338">
        <v>1</v>
      </c>
      <c r="AQ338">
        <v>0</v>
      </c>
      <c r="AR338">
        <v>5.6602773002566371</v>
      </c>
      <c r="AS338">
        <v>47</v>
      </c>
      <c r="BE338" s="2">
        <v>361</v>
      </c>
      <c r="BF338">
        <v>7.6571155162585782</v>
      </c>
      <c r="BG338">
        <v>0</v>
      </c>
      <c r="BH338">
        <v>0</v>
      </c>
      <c r="BI338">
        <v>1</v>
      </c>
      <c r="BJ338">
        <v>0</v>
      </c>
      <c r="BK338">
        <v>0</v>
      </c>
      <c r="BL338">
        <v>0</v>
      </c>
      <c r="BM338">
        <v>0</v>
      </c>
      <c r="BN338">
        <v>0</v>
      </c>
      <c r="BO338">
        <v>0</v>
      </c>
      <c r="BP338">
        <v>0</v>
      </c>
      <c r="BQ338">
        <v>0</v>
      </c>
      <c r="BR338">
        <v>1</v>
      </c>
      <c r="BS338">
        <v>0</v>
      </c>
      <c r="BT338">
        <v>5.0555314937006344</v>
      </c>
      <c r="BU338">
        <v>47</v>
      </c>
      <c r="CG338" s="2">
        <v>361</v>
      </c>
      <c r="CH338">
        <v>7.6571155162585782</v>
      </c>
      <c r="CI338">
        <v>0</v>
      </c>
      <c r="CJ338">
        <v>0</v>
      </c>
      <c r="CK338">
        <v>1</v>
      </c>
      <c r="CL338">
        <v>0</v>
      </c>
      <c r="CM338">
        <v>0</v>
      </c>
      <c r="CN338">
        <v>0</v>
      </c>
      <c r="CO338">
        <v>0</v>
      </c>
      <c r="CP338">
        <v>0</v>
      </c>
      <c r="CQ338">
        <v>0</v>
      </c>
      <c r="CR338">
        <v>0</v>
      </c>
      <c r="CS338">
        <v>7.526670377882537</v>
      </c>
      <c r="CT338">
        <v>5.6602773002566371</v>
      </c>
      <c r="CU338">
        <v>5.0555314937006344</v>
      </c>
      <c r="CV338">
        <v>47</v>
      </c>
    </row>
    <row r="339" spans="1:100" x14ac:dyDescent="0.2">
      <c r="A339" s="2">
        <v>362</v>
      </c>
      <c r="B339">
        <v>7.4846441274428956</v>
      </c>
      <c r="C339">
        <v>0</v>
      </c>
      <c r="D339">
        <v>0</v>
      </c>
      <c r="E339">
        <v>1</v>
      </c>
      <c r="F339">
        <v>0</v>
      </c>
      <c r="G339">
        <v>0</v>
      </c>
      <c r="H339">
        <v>0</v>
      </c>
      <c r="I339">
        <v>0</v>
      </c>
      <c r="J339">
        <v>0</v>
      </c>
      <c r="K339">
        <v>0</v>
      </c>
      <c r="L339">
        <v>0</v>
      </c>
      <c r="M339">
        <v>0</v>
      </c>
      <c r="N339">
        <v>1</v>
      </c>
      <c r="O339">
        <v>0</v>
      </c>
      <c r="P339">
        <v>7.5346870448846195</v>
      </c>
      <c r="Q339">
        <v>48</v>
      </c>
      <c r="AC339" s="2">
        <v>362</v>
      </c>
      <c r="AD339">
        <v>7.4846441274428956</v>
      </c>
      <c r="AE339">
        <v>0</v>
      </c>
      <c r="AF339">
        <v>0</v>
      </c>
      <c r="AG339">
        <v>1</v>
      </c>
      <c r="AH339">
        <v>0</v>
      </c>
      <c r="AI339">
        <v>0</v>
      </c>
      <c r="AJ339">
        <v>0</v>
      </c>
      <c r="AK339">
        <v>0</v>
      </c>
      <c r="AL339">
        <v>0</v>
      </c>
      <c r="AM339">
        <v>0</v>
      </c>
      <c r="AN339">
        <v>0</v>
      </c>
      <c r="AO339">
        <v>0</v>
      </c>
      <c r="AP339">
        <v>1</v>
      </c>
      <c r="AQ339">
        <v>0</v>
      </c>
      <c r="AR339">
        <v>5.6680620251997453</v>
      </c>
      <c r="AS339">
        <v>48</v>
      </c>
      <c r="BE339" s="2">
        <v>362</v>
      </c>
      <c r="BF339">
        <v>7.4846441274428956</v>
      </c>
      <c r="BG339">
        <v>0</v>
      </c>
      <c r="BH339">
        <v>0</v>
      </c>
      <c r="BI339">
        <v>1</v>
      </c>
      <c r="BJ339">
        <v>0</v>
      </c>
      <c r="BK339">
        <v>0</v>
      </c>
      <c r="BL339">
        <v>0</v>
      </c>
      <c r="BM339">
        <v>0</v>
      </c>
      <c r="BN339">
        <v>0</v>
      </c>
      <c r="BO339">
        <v>0</v>
      </c>
      <c r="BP339">
        <v>0</v>
      </c>
      <c r="BQ339">
        <v>0</v>
      </c>
      <c r="BR339">
        <v>1</v>
      </c>
      <c r="BS339">
        <v>0</v>
      </c>
      <c r="BT339">
        <v>5.0627089405018184</v>
      </c>
      <c r="BU339">
        <v>48</v>
      </c>
      <c r="CG339" s="2">
        <v>362</v>
      </c>
      <c r="CH339">
        <v>7.4846441274428956</v>
      </c>
      <c r="CI339">
        <v>0</v>
      </c>
      <c r="CJ339">
        <v>0</v>
      </c>
      <c r="CK339">
        <v>1</v>
      </c>
      <c r="CL339">
        <v>0</v>
      </c>
      <c r="CM339">
        <v>0</v>
      </c>
      <c r="CN339">
        <v>0</v>
      </c>
      <c r="CO339">
        <v>0</v>
      </c>
      <c r="CP339">
        <v>0</v>
      </c>
      <c r="CQ339">
        <v>0</v>
      </c>
      <c r="CR339">
        <v>0</v>
      </c>
      <c r="CS339">
        <v>7.5346870448846195</v>
      </c>
      <c r="CT339">
        <v>5.6680620251997453</v>
      </c>
      <c r="CU339">
        <v>5.0627089405018184</v>
      </c>
      <c r="CV339">
        <v>48</v>
      </c>
    </row>
    <row r="340" spans="1:100" x14ac:dyDescent="0.2">
      <c r="A340" s="2">
        <v>363</v>
      </c>
      <c r="B340">
        <v>7.523783705878909</v>
      </c>
      <c r="C340">
        <v>0</v>
      </c>
      <c r="D340">
        <v>0</v>
      </c>
      <c r="E340">
        <v>1</v>
      </c>
      <c r="F340">
        <v>0</v>
      </c>
      <c r="G340">
        <v>0</v>
      </c>
      <c r="H340">
        <v>0</v>
      </c>
      <c r="I340">
        <v>0</v>
      </c>
      <c r="J340">
        <v>0</v>
      </c>
      <c r="K340">
        <v>0</v>
      </c>
      <c r="L340">
        <v>0</v>
      </c>
      <c r="M340">
        <v>0</v>
      </c>
      <c r="N340">
        <v>0</v>
      </c>
      <c r="O340">
        <v>1</v>
      </c>
      <c r="P340">
        <v>7.5427208533797732</v>
      </c>
      <c r="Q340">
        <v>49</v>
      </c>
      <c r="AC340" s="2">
        <v>363</v>
      </c>
      <c r="AD340">
        <v>7.523783705878909</v>
      </c>
      <c r="AE340">
        <v>0</v>
      </c>
      <c r="AF340">
        <v>0</v>
      </c>
      <c r="AG340">
        <v>1</v>
      </c>
      <c r="AH340">
        <v>0</v>
      </c>
      <c r="AI340">
        <v>0</v>
      </c>
      <c r="AJ340">
        <v>0</v>
      </c>
      <c r="AK340">
        <v>0</v>
      </c>
      <c r="AL340">
        <v>0</v>
      </c>
      <c r="AM340">
        <v>0</v>
      </c>
      <c r="AN340">
        <v>0</v>
      </c>
      <c r="AO340">
        <v>0</v>
      </c>
      <c r="AP340">
        <v>0</v>
      </c>
      <c r="AQ340">
        <v>1</v>
      </c>
      <c r="AR340">
        <v>5.675863561493232</v>
      </c>
      <c r="AS340">
        <v>49</v>
      </c>
      <c r="BE340" s="2">
        <v>363</v>
      </c>
      <c r="BF340">
        <v>7.523783705878909</v>
      </c>
      <c r="BG340">
        <v>0</v>
      </c>
      <c r="BH340">
        <v>0</v>
      </c>
      <c r="BI340">
        <v>1</v>
      </c>
      <c r="BJ340">
        <v>0</v>
      </c>
      <c r="BK340">
        <v>0</v>
      </c>
      <c r="BL340">
        <v>0</v>
      </c>
      <c r="BM340">
        <v>0</v>
      </c>
      <c r="BN340">
        <v>0</v>
      </c>
      <c r="BO340">
        <v>0</v>
      </c>
      <c r="BP340">
        <v>0</v>
      </c>
      <c r="BQ340">
        <v>0</v>
      </c>
      <c r="BR340">
        <v>0</v>
      </c>
      <c r="BS340">
        <v>1</v>
      </c>
      <c r="BT340">
        <v>5.069906245600504</v>
      </c>
      <c r="BU340">
        <v>49</v>
      </c>
      <c r="CG340" s="2">
        <v>363</v>
      </c>
      <c r="CH340">
        <v>7.523783705878909</v>
      </c>
      <c r="CI340">
        <v>0</v>
      </c>
      <c r="CJ340">
        <v>0</v>
      </c>
      <c r="CK340">
        <v>1</v>
      </c>
      <c r="CL340">
        <v>0</v>
      </c>
      <c r="CM340">
        <v>0</v>
      </c>
      <c r="CN340">
        <v>0</v>
      </c>
      <c r="CO340">
        <v>0</v>
      </c>
      <c r="CP340">
        <v>0</v>
      </c>
      <c r="CQ340">
        <v>0</v>
      </c>
      <c r="CR340">
        <v>0</v>
      </c>
      <c r="CS340">
        <v>7.5427208533797732</v>
      </c>
      <c r="CT340">
        <v>5.675863561493232</v>
      </c>
      <c r="CU340">
        <v>5.069906245600504</v>
      </c>
      <c r="CV340">
        <v>49</v>
      </c>
    </row>
    <row r="341" spans="1:100" x14ac:dyDescent="0.2">
      <c r="A341" s="2">
        <v>364</v>
      </c>
      <c r="B341">
        <v>7.5922813634584774</v>
      </c>
      <c r="C341">
        <v>0</v>
      </c>
      <c r="D341">
        <v>0</v>
      </c>
      <c r="E341">
        <v>1</v>
      </c>
      <c r="F341">
        <v>0</v>
      </c>
      <c r="G341">
        <v>0</v>
      </c>
      <c r="H341">
        <v>0</v>
      </c>
      <c r="I341">
        <v>0</v>
      </c>
      <c r="J341">
        <v>0</v>
      </c>
      <c r="K341">
        <v>0</v>
      </c>
      <c r="L341">
        <v>0</v>
      </c>
      <c r="M341">
        <v>0</v>
      </c>
      <c r="N341">
        <v>0</v>
      </c>
      <c r="O341">
        <v>1</v>
      </c>
      <c r="P341">
        <v>7.5507711832571687</v>
      </c>
      <c r="Q341">
        <v>50</v>
      </c>
      <c r="AC341" s="2">
        <v>364</v>
      </c>
      <c r="AD341">
        <v>7.5922813634584774</v>
      </c>
      <c r="AE341">
        <v>0</v>
      </c>
      <c r="AF341">
        <v>0</v>
      </c>
      <c r="AG341">
        <v>1</v>
      </c>
      <c r="AH341">
        <v>0</v>
      </c>
      <c r="AI341">
        <v>0</v>
      </c>
      <c r="AJ341">
        <v>0</v>
      </c>
      <c r="AK341">
        <v>0</v>
      </c>
      <c r="AL341">
        <v>0</v>
      </c>
      <c r="AM341">
        <v>0</v>
      </c>
      <c r="AN341">
        <v>0</v>
      </c>
      <c r="AO341">
        <v>0</v>
      </c>
      <c r="AP341">
        <v>0</v>
      </c>
      <c r="AQ341">
        <v>1</v>
      </c>
      <c r="AR341">
        <v>5.6836818143261194</v>
      </c>
      <c r="AS341">
        <v>50</v>
      </c>
      <c r="BE341" s="2">
        <v>364</v>
      </c>
      <c r="BF341">
        <v>7.5922813634584774</v>
      </c>
      <c r="BG341">
        <v>0</v>
      </c>
      <c r="BH341">
        <v>0</v>
      </c>
      <c r="BI341">
        <v>1</v>
      </c>
      <c r="BJ341">
        <v>0</v>
      </c>
      <c r="BK341">
        <v>0</v>
      </c>
      <c r="BL341">
        <v>0</v>
      </c>
      <c r="BM341">
        <v>0</v>
      </c>
      <c r="BN341">
        <v>0</v>
      </c>
      <c r="BO341">
        <v>0</v>
      </c>
      <c r="BP341">
        <v>0</v>
      </c>
      <c r="BQ341">
        <v>0</v>
      </c>
      <c r="BR341">
        <v>0</v>
      </c>
      <c r="BS341">
        <v>1</v>
      </c>
      <c r="BT341">
        <v>5.0771233209375666</v>
      </c>
      <c r="BU341">
        <v>50</v>
      </c>
      <c r="CG341" s="2">
        <v>364</v>
      </c>
      <c r="CH341">
        <v>7.5922813634584774</v>
      </c>
      <c r="CI341">
        <v>0</v>
      </c>
      <c r="CJ341">
        <v>0</v>
      </c>
      <c r="CK341">
        <v>1</v>
      </c>
      <c r="CL341">
        <v>0</v>
      </c>
      <c r="CM341">
        <v>0</v>
      </c>
      <c r="CN341">
        <v>0</v>
      </c>
      <c r="CO341">
        <v>0</v>
      </c>
      <c r="CP341">
        <v>0</v>
      </c>
      <c r="CQ341">
        <v>0</v>
      </c>
      <c r="CR341">
        <v>0</v>
      </c>
      <c r="CS341">
        <v>7.5507711832571687</v>
      </c>
      <c r="CT341">
        <v>5.6836818143261194</v>
      </c>
      <c r="CU341">
        <v>5.0771233209375666</v>
      </c>
      <c r="CV341">
        <v>50</v>
      </c>
    </row>
    <row r="342" spans="1:100" x14ac:dyDescent="0.2">
      <c r="A342" s="2">
        <v>365</v>
      </c>
      <c r="B342">
        <v>7.5249453402723789</v>
      </c>
      <c r="C342">
        <v>0</v>
      </c>
      <c r="D342">
        <v>0</v>
      </c>
      <c r="E342">
        <v>1</v>
      </c>
      <c r="F342">
        <v>0</v>
      </c>
      <c r="G342">
        <v>0</v>
      </c>
      <c r="H342">
        <v>0</v>
      </c>
      <c r="I342">
        <v>0</v>
      </c>
      <c r="J342">
        <v>0</v>
      </c>
      <c r="K342">
        <v>0</v>
      </c>
      <c r="L342">
        <v>0</v>
      </c>
      <c r="M342">
        <v>0</v>
      </c>
      <c r="N342">
        <v>0</v>
      </c>
      <c r="O342">
        <v>1</v>
      </c>
      <c r="P342">
        <v>7.5588375751969474</v>
      </c>
      <c r="Q342">
        <v>51</v>
      </c>
      <c r="AC342" s="2">
        <v>365</v>
      </c>
      <c r="AD342">
        <v>7.5249453402723789</v>
      </c>
      <c r="AE342">
        <v>0</v>
      </c>
      <c r="AF342">
        <v>0</v>
      </c>
      <c r="AG342">
        <v>1</v>
      </c>
      <c r="AH342">
        <v>0</v>
      </c>
      <c r="AI342">
        <v>0</v>
      </c>
      <c r="AJ342">
        <v>0</v>
      </c>
      <c r="AK342">
        <v>0</v>
      </c>
      <c r="AL342">
        <v>0</v>
      </c>
      <c r="AM342">
        <v>0</v>
      </c>
      <c r="AN342">
        <v>0</v>
      </c>
      <c r="AO342">
        <v>0</v>
      </c>
      <c r="AP342">
        <v>0</v>
      </c>
      <c r="AQ342">
        <v>1</v>
      </c>
      <c r="AR342">
        <v>5.6915166888911379</v>
      </c>
      <c r="AS342">
        <v>51</v>
      </c>
      <c r="BE342" s="2">
        <v>365</v>
      </c>
      <c r="BF342">
        <v>7.5249453402723789</v>
      </c>
      <c r="BG342">
        <v>0</v>
      </c>
      <c r="BH342">
        <v>0</v>
      </c>
      <c r="BI342">
        <v>1</v>
      </c>
      <c r="BJ342">
        <v>0</v>
      </c>
      <c r="BK342">
        <v>0</v>
      </c>
      <c r="BL342">
        <v>0</v>
      </c>
      <c r="BM342">
        <v>0</v>
      </c>
      <c r="BN342">
        <v>0</v>
      </c>
      <c r="BO342">
        <v>0</v>
      </c>
      <c r="BP342">
        <v>0</v>
      </c>
      <c r="BQ342">
        <v>0</v>
      </c>
      <c r="BR342">
        <v>0</v>
      </c>
      <c r="BS342">
        <v>1</v>
      </c>
      <c r="BT342">
        <v>5.0843600780661315</v>
      </c>
      <c r="BU342">
        <v>51</v>
      </c>
      <c r="CG342" s="2">
        <v>365</v>
      </c>
      <c r="CH342">
        <v>7.5249453402723789</v>
      </c>
      <c r="CI342">
        <v>0</v>
      </c>
      <c r="CJ342">
        <v>0</v>
      </c>
      <c r="CK342">
        <v>1</v>
      </c>
      <c r="CL342">
        <v>0</v>
      </c>
      <c r="CM342">
        <v>0</v>
      </c>
      <c r="CN342">
        <v>0</v>
      </c>
      <c r="CO342">
        <v>0</v>
      </c>
      <c r="CP342">
        <v>0</v>
      </c>
      <c r="CQ342">
        <v>0</v>
      </c>
      <c r="CR342">
        <v>0</v>
      </c>
      <c r="CS342">
        <v>7.5588375751969474</v>
      </c>
      <c r="CT342">
        <v>5.6915166888911379</v>
      </c>
      <c r="CU342">
        <v>5.0843600780661315</v>
      </c>
      <c r="CV342">
        <v>51</v>
      </c>
    </row>
    <row r="343" spans="1:100" x14ac:dyDescent="0.2">
      <c r="A343" s="2">
        <v>366</v>
      </c>
      <c r="B343">
        <v>7.561400986448275</v>
      </c>
      <c r="C343">
        <v>0</v>
      </c>
      <c r="D343">
        <v>0</v>
      </c>
      <c r="E343">
        <v>1</v>
      </c>
      <c r="F343">
        <v>0</v>
      </c>
      <c r="G343">
        <v>0</v>
      </c>
      <c r="H343">
        <v>0</v>
      </c>
      <c r="I343">
        <v>0</v>
      </c>
      <c r="J343">
        <v>0</v>
      </c>
      <c r="K343">
        <v>0</v>
      </c>
      <c r="L343">
        <v>0</v>
      </c>
      <c r="M343">
        <v>0</v>
      </c>
      <c r="N343">
        <v>0</v>
      </c>
      <c r="O343">
        <v>1</v>
      </c>
      <c r="P343">
        <v>7.5669196815931272</v>
      </c>
      <c r="Q343">
        <v>52</v>
      </c>
      <c r="AC343" s="2">
        <v>366</v>
      </c>
      <c r="AD343">
        <v>7.561400986448275</v>
      </c>
      <c r="AE343">
        <v>0</v>
      </c>
      <c r="AF343">
        <v>0</v>
      </c>
      <c r="AG343">
        <v>1</v>
      </c>
      <c r="AH343">
        <v>0</v>
      </c>
      <c r="AI343">
        <v>0</v>
      </c>
      <c r="AJ343">
        <v>0</v>
      </c>
      <c r="AK343">
        <v>0</v>
      </c>
      <c r="AL343">
        <v>0</v>
      </c>
      <c r="AM343">
        <v>0</v>
      </c>
      <c r="AN343">
        <v>0</v>
      </c>
      <c r="AO343">
        <v>0</v>
      </c>
      <c r="AP343">
        <v>0</v>
      </c>
      <c r="AQ343">
        <v>1</v>
      </c>
      <c r="AR343">
        <v>5.6993680903815624</v>
      </c>
      <c r="AS343">
        <v>52</v>
      </c>
      <c r="BE343" s="2">
        <v>366</v>
      </c>
      <c r="BF343">
        <v>7.561400986448275</v>
      </c>
      <c r="BG343">
        <v>0</v>
      </c>
      <c r="BH343">
        <v>0</v>
      </c>
      <c r="BI343">
        <v>1</v>
      </c>
      <c r="BJ343">
        <v>0</v>
      </c>
      <c r="BK343">
        <v>0</v>
      </c>
      <c r="BL343">
        <v>0</v>
      </c>
      <c r="BM343">
        <v>0</v>
      </c>
      <c r="BN343">
        <v>0</v>
      </c>
      <c r="BO343">
        <v>0</v>
      </c>
      <c r="BP343">
        <v>0</v>
      </c>
      <c r="BQ343">
        <v>0</v>
      </c>
      <c r="BR343">
        <v>0</v>
      </c>
      <c r="BS343">
        <v>1</v>
      </c>
      <c r="BT343">
        <v>5.091616428163749</v>
      </c>
      <c r="BU343">
        <v>52</v>
      </c>
      <c r="CG343" s="2">
        <v>366</v>
      </c>
      <c r="CH343">
        <v>7.561400986448275</v>
      </c>
      <c r="CI343">
        <v>0</v>
      </c>
      <c r="CJ343">
        <v>0</v>
      </c>
      <c r="CK343">
        <v>1</v>
      </c>
      <c r="CL343">
        <v>0</v>
      </c>
      <c r="CM343">
        <v>0</v>
      </c>
      <c r="CN343">
        <v>0</v>
      </c>
      <c r="CO343">
        <v>0</v>
      </c>
      <c r="CP343">
        <v>0</v>
      </c>
      <c r="CQ343">
        <v>0</v>
      </c>
      <c r="CR343">
        <v>0</v>
      </c>
      <c r="CS343">
        <v>7.5669196815931272</v>
      </c>
      <c r="CT343">
        <v>5.6993680903815624</v>
      </c>
      <c r="CU343">
        <v>5.091616428163749</v>
      </c>
      <c r="CV343">
        <v>52</v>
      </c>
    </row>
    <row r="344" spans="1:100" x14ac:dyDescent="0.2">
      <c r="A344" s="2">
        <v>367</v>
      </c>
      <c r="B344">
        <v>7.5406798853098218</v>
      </c>
      <c r="C344">
        <v>0</v>
      </c>
      <c r="D344">
        <v>0</v>
      </c>
      <c r="E344">
        <v>1</v>
      </c>
      <c r="F344">
        <v>0</v>
      </c>
      <c r="G344">
        <v>0</v>
      </c>
      <c r="H344">
        <v>0</v>
      </c>
      <c r="I344">
        <v>0</v>
      </c>
      <c r="J344">
        <v>0</v>
      </c>
      <c r="K344">
        <v>0</v>
      </c>
      <c r="L344">
        <v>0</v>
      </c>
      <c r="M344">
        <v>0</v>
      </c>
      <c r="N344">
        <v>0</v>
      </c>
      <c r="O344">
        <v>1</v>
      </c>
      <c r="P344">
        <v>7.575017232468956</v>
      </c>
      <c r="Q344">
        <v>53</v>
      </c>
      <c r="AC344" s="2">
        <v>367</v>
      </c>
      <c r="AD344">
        <v>7.5406798853098218</v>
      </c>
      <c r="AE344">
        <v>0</v>
      </c>
      <c r="AF344">
        <v>0</v>
      </c>
      <c r="AG344">
        <v>1</v>
      </c>
      <c r="AH344">
        <v>0</v>
      </c>
      <c r="AI344">
        <v>0</v>
      </c>
      <c r="AJ344">
        <v>0</v>
      </c>
      <c r="AK344">
        <v>0</v>
      </c>
      <c r="AL344">
        <v>0</v>
      </c>
      <c r="AM344">
        <v>0</v>
      </c>
      <c r="AN344">
        <v>0</v>
      </c>
      <c r="AO344">
        <v>0</v>
      </c>
      <c r="AP344">
        <v>0</v>
      </c>
      <c r="AQ344">
        <v>1</v>
      </c>
      <c r="AR344">
        <v>5.7072359239943564</v>
      </c>
      <c r="AS344">
        <v>53</v>
      </c>
      <c r="BE344" s="2">
        <v>367</v>
      </c>
      <c r="BF344">
        <v>7.5406798853098218</v>
      </c>
      <c r="BG344">
        <v>0</v>
      </c>
      <c r="BH344">
        <v>0</v>
      </c>
      <c r="BI344">
        <v>1</v>
      </c>
      <c r="BJ344">
        <v>0</v>
      </c>
      <c r="BK344">
        <v>0</v>
      </c>
      <c r="BL344">
        <v>0</v>
      </c>
      <c r="BM344">
        <v>0</v>
      </c>
      <c r="BN344">
        <v>0</v>
      </c>
      <c r="BO344">
        <v>0</v>
      </c>
      <c r="BP344">
        <v>0</v>
      </c>
      <c r="BQ344">
        <v>0</v>
      </c>
      <c r="BR344">
        <v>0</v>
      </c>
      <c r="BS344">
        <v>1</v>
      </c>
      <c r="BT344">
        <v>5.0988922820445328</v>
      </c>
      <c r="BU344">
        <v>53</v>
      </c>
      <c r="CG344" s="2">
        <v>367</v>
      </c>
      <c r="CH344">
        <v>7.5406798853098218</v>
      </c>
      <c r="CI344">
        <v>0</v>
      </c>
      <c r="CJ344">
        <v>0</v>
      </c>
      <c r="CK344">
        <v>1</v>
      </c>
      <c r="CL344">
        <v>0</v>
      </c>
      <c r="CM344">
        <v>0</v>
      </c>
      <c r="CN344">
        <v>0</v>
      </c>
      <c r="CO344">
        <v>0</v>
      </c>
      <c r="CP344">
        <v>0</v>
      </c>
      <c r="CQ344">
        <v>0</v>
      </c>
      <c r="CR344">
        <v>0</v>
      </c>
      <c r="CS344">
        <v>7.575017232468956</v>
      </c>
      <c r="CT344">
        <v>5.7072359239943564</v>
      </c>
      <c r="CU344">
        <v>5.0988922820445328</v>
      </c>
      <c r="CV344">
        <v>53</v>
      </c>
    </row>
    <row r="345" spans="1:100" x14ac:dyDescent="0.2">
      <c r="A345" s="2">
        <v>368</v>
      </c>
      <c r="B345">
        <v>7.7079391859146966</v>
      </c>
      <c r="C345">
        <v>0</v>
      </c>
      <c r="D345">
        <v>0</v>
      </c>
      <c r="E345">
        <v>1</v>
      </c>
      <c r="F345">
        <v>0</v>
      </c>
      <c r="G345">
        <v>0</v>
      </c>
      <c r="H345">
        <v>0</v>
      </c>
      <c r="I345">
        <v>0</v>
      </c>
      <c r="J345">
        <v>0</v>
      </c>
      <c r="K345">
        <v>0</v>
      </c>
      <c r="L345">
        <v>0</v>
      </c>
      <c r="M345">
        <v>0</v>
      </c>
      <c r="N345">
        <v>0</v>
      </c>
      <c r="O345">
        <v>0</v>
      </c>
      <c r="P345">
        <v>7.5831300118060545</v>
      </c>
      <c r="Q345">
        <v>54</v>
      </c>
      <c r="AC345" s="2">
        <v>368</v>
      </c>
      <c r="AD345">
        <v>7.7079391859146966</v>
      </c>
      <c r="AE345">
        <v>0</v>
      </c>
      <c r="AF345">
        <v>0</v>
      </c>
      <c r="AG345">
        <v>1</v>
      </c>
      <c r="AH345">
        <v>0</v>
      </c>
      <c r="AI345">
        <v>0</v>
      </c>
      <c r="AJ345">
        <v>0</v>
      </c>
      <c r="AK345">
        <v>0</v>
      </c>
      <c r="AL345">
        <v>0</v>
      </c>
      <c r="AM345">
        <v>0</v>
      </c>
      <c r="AN345">
        <v>0</v>
      </c>
      <c r="AO345">
        <v>0</v>
      </c>
      <c r="AP345">
        <v>0</v>
      </c>
      <c r="AQ345">
        <v>0</v>
      </c>
      <c r="AR345">
        <v>5.7151200949363945</v>
      </c>
      <c r="AS345">
        <v>54</v>
      </c>
      <c r="BE345" s="2">
        <v>368</v>
      </c>
      <c r="BF345">
        <v>7.7079391859146966</v>
      </c>
      <c r="BG345">
        <v>0</v>
      </c>
      <c r="BH345">
        <v>0</v>
      </c>
      <c r="BI345">
        <v>1</v>
      </c>
      <c r="BJ345">
        <v>0</v>
      </c>
      <c r="BK345">
        <v>0</v>
      </c>
      <c r="BL345">
        <v>0</v>
      </c>
      <c r="BM345">
        <v>0</v>
      </c>
      <c r="BN345">
        <v>0</v>
      </c>
      <c r="BO345">
        <v>0</v>
      </c>
      <c r="BP345">
        <v>0</v>
      </c>
      <c r="BQ345">
        <v>0</v>
      </c>
      <c r="BR345">
        <v>0</v>
      </c>
      <c r="BS345">
        <v>0</v>
      </c>
      <c r="BT345">
        <v>5.1061875501712537</v>
      </c>
      <c r="BU345">
        <v>54</v>
      </c>
      <c r="CG345" s="2">
        <v>368</v>
      </c>
      <c r="CH345">
        <v>7.7079391859146966</v>
      </c>
      <c r="CI345">
        <v>0</v>
      </c>
      <c r="CJ345">
        <v>0</v>
      </c>
      <c r="CK345">
        <v>1</v>
      </c>
      <c r="CL345">
        <v>0</v>
      </c>
      <c r="CM345">
        <v>0</v>
      </c>
      <c r="CN345">
        <v>0</v>
      </c>
      <c r="CO345">
        <v>0</v>
      </c>
      <c r="CP345">
        <v>0</v>
      </c>
      <c r="CQ345">
        <v>0</v>
      </c>
      <c r="CR345">
        <v>0</v>
      </c>
      <c r="CS345">
        <v>7.5831300118060545</v>
      </c>
      <c r="CT345">
        <v>5.7151200949363945</v>
      </c>
      <c r="CU345">
        <v>5.1061875501712537</v>
      </c>
      <c r="CV345">
        <v>54</v>
      </c>
    </row>
    <row r="346" spans="1:100" x14ac:dyDescent="0.2">
      <c r="A346" s="2">
        <v>369</v>
      </c>
      <c r="B346">
        <v>7.6826280927908206</v>
      </c>
      <c r="C346">
        <v>0</v>
      </c>
      <c r="D346">
        <v>0</v>
      </c>
      <c r="E346">
        <v>1</v>
      </c>
      <c r="F346">
        <v>0</v>
      </c>
      <c r="G346">
        <v>0</v>
      </c>
      <c r="H346">
        <v>0</v>
      </c>
      <c r="I346">
        <v>0</v>
      </c>
      <c r="J346">
        <v>0</v>
      </c>
      <c r="K346">
        <v>0</v>
      </c>
      <c r="L346">
        <v>0</v>
      </c>
      <c r="M346">
        <v>0</v>
      </c>
      <c r="N346">
        <v>0</v>
      </c>
      <c r="O346">
        <v>0</v>
      </c>
      <c r="P346">
        <v>7.5912578411067066</v>
      </c>
      <c r="Q346">
        <v>55</v>
      </c>
      <c r="AC346" s="2">
        <v>369</v>
      </c>
      <c r="AD346">
        <v>7.6826280927908206</v>
      </c>
      <c r="AE346">
        <v>0</v>
      </c>
      <c r="AF346">
        <v>0</v>
      </c>
      <c r="AG346">
        <v>1</v>
      </c>
      <c r="AH346">
        <v>0</v>
      </c>
      <c r="AI346">
        <v>0</v>
      </c>
      <c r="AJ346">
        <v>0</v>
      </c>
      <c r="AK346">
        <v>0</v>
      </c>
      <c r="AL346">
        <v>0</v>
      </c>
      <c r="AM346">
        <v>0</v>
      </c>
      <c r="AN346">
        <v>0</v>
      </c>
      <c r="AO346">
        <v>0</v>
      </c>
      <c r="AP346">
        <v>0</v>
      </c>
      <c r="AQ346">
        <v>0</v>
      </c>
      <c r="AR346">
        <v>5.7230205084321621</v>
      </c>
      <c r="AS346">
        <v>55</v>
      </c>
      <c r="BE346" s="2">
        <v>369</v>
      </c>
      <c r="BF346">
        <v>7.6826280927908206</v>
      </c>
      <c r="BG346">
        <v>0</v>
      </c>
      <c r="BH346">
        <v>0</v>
      </c>
      <c r="BI346">
        <v>1</v>
      </c>
      <c r="BJ346">
        <v>0</v>
      </c>
      <c r="BK346">
        <v>0</v>
      </c>
      <c r="BL346">
        <v>0</v>
      </c>
      <c r="BM346">
        <v>0</v>
      </c>
      <c r="BN346">
        <v>0</v>
      </c>
      <c r="BO346">
        <v>0</v>
      </c>
      <c r="BP346">
        <v>0</v>
      </c>
      <c r="BQ346">
        <v>0</v>
      </c>
      <c r="BR346">
        <v>0</v>
      </c>
      <c r="BS346">
        <v>0</v>
      </c>
      <c r="BT346">
        <v>5.1135021426673752</v>
      </c>
      <c r="BU346">
        <v>55</v>
      </c>
      <c r="CG346" s="2">
        <v>369</v>
      </c>
      <c r="CH346">
        <v>7.6826280927908206</v>
      </c>
      <c r="CI346">
        <v>0</v>
      </c>
      <c r="CJ346">
        <v>0</v>
      </c>
      <c r="CK346">
        <v>1</v>
      </c>
      <c r="CL346">
        <v>0</v>
      </c>
      <c r="CM346">
        <v>0</v>
      </c>
      <c r="CN346">
        <v>0</v>
      </c>
      <c r="CO346">
        <v>0</v>
      </c>
      <c r="CP346">
        <v>0</v>
      </c>
      <c r="CQ346">
        <v>0</v>
      </c>
      <c r="CR346">
        <v>0</v>
      </c>
      <c r="CS346">
        <v>7.5912578411067066</v>
      </c>
      <c r="CT346">
        <v>5.7230205084321621</v>
      </c>
      <c r="CU346">
        <v>5.1135021426673752</v>
      </c>
      <c r="CV346">
        <v>55</v>
      </c>
    </row>
    <row r="347" spans="1:100" x14ac:dyDescent="0.2">
      <c r="A347" s="2">
        <v>370</v>
      </c>
      <c r="B347">
        <v>7.7324681655109933</v>
      </c>
      <c r="C347">
        <v>0</v>
      </c>
      <c r="D347">
        <v>0</v>
      </c>
      <c r="E347">
        <v>1</v>
      </c>
      <c r="F347">
        <v>0</v>
      </c>
      <c r="G347">
        <v>0</v>
      </c>
      <c r="H347">
        <v>0</v>
      </c>
      <c r="I347">
        <v>0</v>
      </c>
      <c r="J347">
        <v>0</v>
      </c>
      <c r="K347">
        <v>0</v>
      </c>
      <c r="L347">
        <v>0</v>
      </c>
      <c r="M347">
        <v>0</v>
      </c>
      <c r="N347">
        <v>0</v>
      </c>
      <c r="O347">
        <v>0</v>
      </c>
      <c r="P347">
        <v>7.599400567979969</v>
      </c>
      <c r="Q347">
        <v>56</v>
      </c>
      <c r="AC347" s="2">
        <v>370</v>
      </c>
      <c r="AD347">
        <v>7.7324681655109933</v>
      </c>
      <c r="AE347">
        <v>0</v>
      </c>
      <c r="AF347">
        <v>0</v>
      </c>
      <c r="AG347">
        <v>1</v>
      </c>
      <c r="AH347">
        <v>0</v>
      </c>
      <c r="AI347">
        <v>0</v>
      </c>
      <c r="AJ347">
        <v>0</v>
      </c>
      <c r="AK347">
        <v>0</v>
      </c>
      <c r="AL347">
        <v>0</v>
      </c>
      <c r="AM347">
        <v>0</v>
      </c>
      <c r="AN347">
        <v>0</v>
      </c>
      <c r="AO347">
        <v>0</v>
      </c>
      <c r="AP347">
        <v>0</v>
      </c>
      <c r="AQ347">
        <v>0</v>
      </c>
      <c r="AR347">
        <v>5.7309370697321231</v>
      </c>
      <c r="AS347">
        <v>56</v>
      </c>
      <c r="BE347" s="2">
        <v>370</v>
      </c>
      <c r="BF347">
        <v>7.7324681655109933</v>
      </c>
      <c r="BG347">
        <v>0</v>
      </c>
      <c r="BH347">
        <v>0</v>
      </c>
      <c r="BI347">
        <v>1</v>
      </c>
      <c r="BJ347">
        <v>0</v>
      </c>
      <c r="BK347">
        <v>0</v>
      </c>
      <c r="BL347">
        <v>0</v>
      </c>
      <c r="BM347">
        <v>0</v>
      </c>
      <c r="BN347">
        <v>0</v>
      </c>
      <c r="BO347">
        <v>0</v>
      </c>
      <c r="BP347">
        <v>0</v>
      </c>
      <c r="BQ347">
        <v>0</v>
      </c>
      <c r="BR347">
        <v>0</v>
      </c>
      <c r="BS347">
        <v>0</v>
      </c>
      <c r="BT347">
        <v>5.1208359693290522</v>
      </c>
      <c r="BU347">
        <v>56</v>
      </c>
      <c r="CG347" s="2">
        <v>370</v>
      </c>
      <c r="CH347">
        <v>7.7324681655109933</v>
      </c>
      <c r="CI347">
        <v>0</v>
      </c>
      <c r="CJ347">
        <v>0</v>
      </c>
      <c r="CK347">
        <v>1</v>
      </c>
      <c r="CL347">
        <v>0</v>
      </c>
      <c r="CM347">
        <v>0</v>
      </c>
      <c r="CN347">
        <v>0</v>
      </c>
      <c r="CO347">
        <v>0</v>
      </c>
      <c r="CP347">
        <v>0</v>
      </c>
      <c r="CQ347">
        <v>0</v>
      </c>
      <c r="CR347">
        <v>0</v>
      </c>
      <c r="CS347">
        <v>7.599400567979969</v>
      </c>
      <c r="CT347">
        <v>5.7309370697321231</v>
      </c>
      <c r="CU347">
        <v>5.1208359693290522</v>
      </c>
      <c r="CV347">
        <v>56</v>
      </c>
    </row>
    <row r="348" spans="1:100" x14ac:dyDescent="0.2">
      <c r="A348" s="2">
        <v>371</v>
      </c>
      <c r="B348">
        <v>7.7197011543595124</v>
      </c>
      <c r="C348">
        <v>0</v>
      </c>
      <c r="D348">
        <v>0</v>
      </c>
      <c r="E348">
        <v>1</v>
      </c>
      <c r="F348">
        <v>0</v>
      </c>
      <c r="G348">
        <v>0</v>
      </c>
      <c r="H348">
        <v>0</v>
      </c>
      <c r="I348">
        <v>0</v>
      </c>
      <c r="J348">
        <v>0</v>
      </c>
      <c r="K348">
        <v>0</v>
      </c>
      <c r="L348">
        <v>0</v>
      </c>
      <c r="M348">
        <v>0</v>
      </c>
      <c r="N348">
        <v>0</v>
      </c>
      <c r="O348">
        <v>0</v>
      </c>
      <c r="P348">
        <v>7.6075580582169549</v>
      </c>
      <c r="Q348">
        <v>57</v>
      </c>
      <c r="AC348" s="2">
        <v>371</v>
      </c>
      <c r="AD348">
        <v>7.7197011543595124</v>
      </c>
      <c r="AE348">
        <v>0</v>
      </c>
      <c r="AF348">
        <v>0</v>
      </c>
      <c r="AG348">
        <v>1</v>
      </c>
      <c r="AH348">
        <v>0</v>
      </c>
      <c r="AI348">
        <v>0</v>
      </c>
      <c r="AJ348">
        <v>0</v>
      </c>
      <c r="AK348">
        <v>0</v>
      </c>
      <c r="AL348">
        <v>0</v>
      </c>
      <c r="AM348">
        <v>0</v>
      </c>
      <c r="AN348">
        <v>0</v>
      </c>
      <c r="AO348">
        <v>0</v>
      </c>
      <c r="AP348">
        <v>0</v>
      </c>
      <c r="AQ348">
        <v>0</v>
      </c>
      <c r="AR348">
        <v>5.7388696841213678</v>
      </c>
      <c r="AS348">
        <v>57</v>
      </c>
      <c r="BE348" s="2">
        <v>371</v>
      </c>
      <c r="BF348">
        <v>7.7197011543595124</v>
      </c>
      <c r="BG348">
        <v>0</v>
      </c>
      <c r="BH348">
        <v>0</v>
      </c>
      <c r="BI348">
        <v>1</v>
      </c>
      <c r="BJ348">
        <v>0</v>
      </c>
      <c r="BK348">
        <v>0</v>
      </c>
      <c r="BL348">
        <v>0</v>
      </c>
      <c r="BM348">
        <v>0</v>
      </c>
      <c r="BN348">
        <v>0</v>
      </c>
      <c r="BO348">
        <v>0</v>
      </c>
      <c r="BP348">
        <v>0</v>
      </c>
      <c r="BQ348">
        <v>0</v>
      </c>
      <c r="BR348">
        <v>0</v>
      </c>
      <c r="BS348">
        <v>0</v>
      </c>
      <c r="BT348">
        <v>5.1281889396370639</v>
      </c>
      <c r="BU348">
        <v>57</v>
      </c>
      <c r="CG348" s="2">
        <v>371</v>
      </c>
      <c r="CH348">
        <v>7.7197011543595124</v>
      </c>
      <c r="CI348">
        <v>0</v>
      </c>
      <c r="CJ348">
        <v>0</v>
      </c>
      <c r="CK348">
        <v>1</v>
      </c>
      <c r="CL348">
        <v>0</v>
      </c>
      <c r="CM348">
        <v>0</v>
      </c>
      <c r="CN348">
        <v>0</v>
      </c>
      <c r="CO348">
        <v>0</v>
      </c>
      <c r="CP348">
        <v>0</v>
      </c>
      <c r="CQ348">
        <v>0</v>
      </c>
      <c r="CR348">
        <v>0</v>
      </c>
      <c r="CS348">
        <v>7.6075580582169549</v>
      </c>
      <c r="CT348">
        <v>5.7388696841213678</v>
      </c>
      <c r="CU348">
        <v>5.1281889396370639</v>
      </c>
      <c r="CV348">
        <v>57</v>
      </c>
    </row>
    <row r="349" spans="1:100" x14ac:dyDescent="0.2">
      <c r="A349" s="2">
        <v>372</v>
      </c>
      <c r="B349">
        <v>7.7207566572839577</v>
      </c>
      <c r="C349">
        <v>0</v>
      </c>
      <c r="D349">
        <v>0</v>
      </c>
      <c r="E349">
        <v>1</v>
      </c>
      <c r="F349">
        <v>0</v>
      </c>
      <c r="G349">
        <v>0</v>
      </c>
      <c r="H349">
        <v>0</v>
      </c>
      <c r="I349">
        <v>0</v>
      </c>
      <c r="J349">
        <v>0</v>
      </c>
      <c r="K349">
        <v>0</v>
      </c>
      <c r="L349">
        <v>0</v>
      </c>
      <c r="M349">
        <v>0</v>
      </c>
      <c r="N349">
        <v>0</v>
      </c>
      <c r="O349">
        <v>0</v>
      </c>
      <c r="P349">
        <v>7.6157301902894252</v>
      </c>
      <c r="Q349">
        <v>58</v>
      </c>
      <c r="AC349" s="2">
        <v>372</v>
      </c>
      <c r="AD349">
        <v>7.7207566572839577</v>
      </c>
      <c r="AE349">
        <v>0</v>
      </c>
      <c r="AF349">
        <v>0</v>
      </c>
      <c r="AG349">
        <v>1</v>
      </c>
      <c r="AH349">
        <v>0</v>
      </c>
      <c r="AI349">
        <v>0</v>
      </c>
      <c r="AJ349">
        <v>0</v>
      </c>
      <c r="AK349">
        <v>0</v>
      </c>
      <c r="AL349">
        <v>0</v>
      </c>
      <c r="AM349">
        <v>0</v>
      </c>
      <c r="AN349">
        <v>0</v>
      </c>
      <c r="AO349">
        <v>0</v>
      </c>
      <c r="AP349">
        <v>0</v>
      </c>
      <c r="AQ349">
        <v>0</v>
      </c>
      <c r="AR349">
        <v>5.7468182569283508</v>
      </c>
      <c r="AS349">
        <v>58</v>
      </c>
      <c r="BE349" s="2">
        <v>372</v>
      </c>
      <c r="BF349">
        <v>7.7207566572839577</v>
      </c>
      <c r="BG349">
        <v>0</v>
      </c>
      <c r="BH349">
        <v>0</v>
      </c>
      <c r="BI349">
        <v>1</v>
      </c>
      <c r="BJ349">
        <v>0</v>
      </c>
      <c r="BK349">
        <v>0</v>
      </c>
      <c r="BL349">
        <v>0</v>
      </c>
      <c r="BM349">
        <v>0</v>
      </c>
      <c r="BN349">
        <v>0</v>
      </c>
      <c r="BO349">
        <v>0</v>
      </c>
      <c r="BP349">
        <v>0</v>
      </c>
      <c r="BQ349">
        <v>0</v>
      </c>
      <c r="BR349">
        <v>0</v>
      </c>
      <c r="BS349">
        <v>0</v>
      </c>
      <c r="BT349">
        <v>5.1355609627686958</v>
      </c>
      <c r="BU349">
        <v>58</v>
      </c>
      <c r="CG349" s="2">
        <v>372</v>
      </c>
      <c r="CH349">
        <v>7.7207566572839577</v>
      </c>
      <c r="CI349">
        <v>0</v>
      </c>
      <c r="CJ349">
        <v>0</v>
      </c>
      <c r="CK349">
        <v>1</v>
      </c>
      <c r="CL349">
        <v>0</v>
      </c>
      <c r="CM349">
        <v>0</v>
      </c>
      <c r="CN349">
        <v>0</v>
      </c>
      <c r="CO349">
        <v>0</v>
      </c>
      <c r="CP349">
        <v>0</v>
      </c>
      <c r="CQ349">
        <v>0</v>
      </c>
      <c r="CR349">
        <v>0</v>
      </c>
      <c r="CS349">
        <v>7.6157301902894252</v>
      </c>
      <c r="CT349">
        <v>5.7468182569283508</v>
      </c>
      <c r="CU349">
        <v>5.1355609627686958</v>
      </c>
      <c r="CV349">
        <v>58</v>
      </c>
    </row>
    <row r="350" spans="1:100" x14ac:dyDescent="0.2">
      <c r="A350" s="2">
        <v>373</v>
      </c>
      <c r="B350">
        <v>7.6551200346838337</v>
      </c>
      <c r="C350">
        <v>0</v>
      </c>
      <c r="D350">
        <v>0</v>
      </c>
      <c r="E350">
        <v>1</v>
      </c>
      <c r="F350">
        <v>0</v>
      </c>
      <c r="G350">
        <v>0</v>
      </c>
      <c r="H350">
        <v>0</v>
      </c>
      <c r="I350">
        <v>0</v>
      </c>
      <c r="J350">
        <v>0</v>
      </c>
      <c r="K350">
        <v>0</v>
      </c>
      <c r="L350">
        <v>0</v>
      </c>
      <c r="M350">
        <v>0</v>
      </c>
      <c r="N350">
        <v>0</v>
      </c>
      <c r="O350">
        <v>0</v>
      </c>
      <c r="P350">
        <v>7.6239168515313214</v>
      </c>
      <c r="Q350">
        <v>59</v>
      </c>
      <c r="AC350" s="2">
        <v>373</v>
      </c>
      <c r="AD350">
        <v>7.6551200346838337</v>
      </c>
      <c r="AE350">
        <v>0</v>
      </c>
      <c r="AF350">
        <v>0</v>
      </c>
      <c r="AG350">
        <v>1</v>
      </c>
      <c r="AH350">
        <v>0</v>
      </c>
      <c r="AI350">
        <v>0</v>
      </c>
      <c r="AJ350">
        <v>0</v>
      </c>
      <c r="AK350">
        <v>0</v>
      </c>
      <c r="AL350">
        <v>0</v>
      </c>
      <c r="AM350">
        <v>0</v>
      </c>
      <c r="AN350">
        <v>0</v>
      </c>
      <c r="AO350">
        <v>0</v>
      </c>
      <c r="AP350">
        <v>0</v>
      </c>
      <c r="AQ350">
        <v>0</v>
      </c>
      <c r="AR350">
        <v>5.7547826935335999</v>
      </c>
      <c r="AS350">
        <v>59</v>
      </c>
      <c r="BE350" s="2">
        <v>373</v>
      </c>
      <c r="BF350">
        <v>7.6551200346838337</v>
      </c>
      <c r="BG350">
        <v>0</v>
      </c>
      <c r="BH350">
        <v>0</v>
      </c>
      <c r="BI350">
        <v>1</v>
      </c>
      <c r="BJ350">
        <v>0</v>
      </c>
      <c r="BK350">
        <v>0</v>
      </c>
      <c r="BL350">
        <v>0</v>
      </c>
      <c r="BM350">
        <v>0</v>
      </c>
      <c r="BN350">
        <v>0</v>
      </c>
      <c r="BO350">
        <v>0</v>
      </c>
      <c r="BP350">
        <v>0</v>
      </c>
      <c r="BQ350">
        <v>0</v>
      </c>
      <c r="BR350">
        <v>0</v>
      </c>
      <c r="BS350">
        <v>0</v>
      </c>
      <c r="BT350">
        <v>5.1429519476095615</v>
      </c>
      <c r="BU350">
        <v>59</v>
      </c>
      <c r="CG350" s="2">
        <v>373</v>
      </c>
      <c r="CH350">
        <v>7.6551200346838337</v>
      </c>
      <c r="CI350">
        <v>0</v>
      </c>
      <c r="CJ350">
        <v>0</v>
      </c>
      <c r="CK350">
        <v>1</v>
      </c>
      <c r="CL350">
        <v>0</v>
      </c>
      <c r="CM350">
        <v>0</v>
      </c>
      <c r="CN350">
        <v>0</v>
      </c>
      <c r="CO350">
        <v>0</v>
      </c>
      <c r="CP350">
        <v>0</v>
      </c>
      <c r="CQ350">
        <v>0</v>
      </c>
      <c r="CR350">
        <v>0</v>
      </c>
      <c r="CS350">
        <v>7.6239168515313214</v>
      </c>
      <c r="CT350">
        <v>5.7547826935335999</v>
      </c>
      <c r="CU350">
        <v>5.1429519476095615</v>
      </c>
      <c r="CV350">
        <v>59</v>
      </c>
    </row>
    <row r="351" spans="1:100" x14ac:dyDescent="0.2">
      <c r="A351" s="2">
        <v>374</v>
      </c>
      <c r="B351">
        <v>7.5748377071139688</v>
      </c>
      <c r="C351">
        <v>0</v>
      </c>
      <c r="D351">
        <v>0</v>
      </c>
      <c r="E351">
        <v>1</v>
      </c>
      <c r="F351">
        <v>0</v>
      </c>
      <c r="G351">
        <v>0</v>
      </c>
      <c r="H351">
        <v>0</v>
      </c>
      <c r="I351">
        <v>0</v>
      </c>
      <c r="J351">
        <v>0</v>
      </c>
      <c r="K351">
        <v>0</v>
      </c>
      <c r="L351">
        <v>0</v>
      </c>
      <c r="M351">
        <v>0</v>
      </c>
      <c r="N351">
        <v>0</v>
      </c>
      <c r="O351">
        <v>0</v>
      </c>
      <c r="P351">
        <v>7.6321179354890774</v>
      </c>
      <c r="Q351">
        <v>60</v>
      </c>
      <c r="AC351" s="2">
        <v>374</v>
      </c>
      <c r="AD351">
        <v>7.5748377071139688</v>
      </c>
      <c r="AE351">
        <v>0</v>
      </c>
      <c r="AF351">
        <v>0</v>
      </c>
      <c r="AG351">
        <v>1</v>
      </c>
      <c r="AH351">
        <v>0</v>
      </c>
      <c r="AI351">
        <v>0</v>
      </c>
      <c r="AJ351">
        <v>0</v>
      </c>
      <c r="AK351">
        <v>0</v>
      </c>
      <c r="AL351">
        <v>0</v>
      </c>
      <c r="AM351">
        <v>0</v>
      </c>
      <c r="AN351">
        <v>0</v>
      </c>
      <c r="AO351">
        <v>0</v>
      </c>
      <c r="AP351">
        <v>0</v>
      </c>
      <c r="AQ351">
        <v>0</v>
      </c>
      <c r="AR351">
        <v>5.762762899378373</v>
      </c>
      <c r="AS351">
        <v>60</v>
      </c>
      <c r="BE351" s="2">
        <v>374</v>
      </c>
      <c r="BF351">
        <v>7.5748377071139688</v>
      </c>
      <c r="BG351">
        <v>0</v>
      </c>
      <c r="BH351">
        <v>0</v>
      </c>
      <c r="BI351">
        <v>1</v>
      </c>
      <c r="BJ351">
        <v>0</v>
      </c>
      <c r="BK351">
        <v>0</v>
      </c>
      <c r="BL351">
        <v>0</v>
      </c>
      <c r="BM351">
        <v>0</v>
      </c>
      <c r="BN351">
        <v>0</v>
      </c>
      <c r="BO351">
        <v>0</v>
      </c>
      <c r="BP351">
        <v>0</v>
      </c>
      <c r="BQ351">
        <v>0</v>
      </c>
      <c r="BR351">
        <v>0</v>
      </c>
      <c r="BS351">
        <v>0</v>
      </c>
      <c r="BT351">
        <v>5.1503618027653664</v>
      </c>
      <c r="BU351">
        <v>60</v>
      </c>
      <c r="CG351" s="2">
        <v>374</v>
      </c>
      <c r="CH351">
        <v>7.5748377071139688</v>
      </c>
      <c r="CI351">
        <v>0</v>
      </c>
      <c r="CJ351">
        <v>0</v>
      </c>
      <c r="CK351">
        <v>1</v>
      </c>
      <c r="CL351">
        <v>0</v>
      </c>
      <c r="CM351">
        <v>0</v>
      </c>
      <c r="CN351">
        <v>0</v>
      </c>
      <c r="CO351">
        <v>0</v>
      </c>
      <c r="CP351">
        <v>0</v>
      </c>
      <c r="CQ351">
        <v>0</v>
      </c>
      <c r="CR351">
        <v>0</v>
      </c>
      <c r="CS351">
        <v>7.6321179354890774</v>
      </c>
      <c r="CT351">
        <v>5.762762899378373</v>
      </c>
      <c r="CU351">
        <v>5.1503618027653664</v>
      </c>
      <c r="CV351">
        <v>60</v>
      </c>
    </row>
    <row r="352" spans="1:100" x14ac:dyDescent="0.2">
      <c r="A352" s="2">
        <v>375</v>
      </c>
      <c r="B352">
        <v>7.7538467438462124</v>
      </c>
      <c r="C352">
        <v>0</v>
      </c>
      <c r="D352">
        <v>0</v>
      </c>
      <c r="E352">
        <v>1</v>
      </c>
      <c r="F352">
        <v>0</v>
      </c>
      <c r="G352">
        <v>0</v>
      </c>
      <c r="H352">
        <v>0</v>
      </c>
      <c r="I352">
        <v>0</v>
      </c>
      <c r="J352">
        <v>0</v>
      </c>
      <c r="K352">
        <v>0</v>
      </c>
      <c r="L352">
        <v>0</v>
      </c>
      <c r="M352">
        <v>0</v>
      </c>
      <c r="N352">
        <v>0</v>
      </c>
      <c r="O352">
        <v>0</v>
      </c>
      <c r="P352">
        <v>7.6403333400835791</v>
      </c>
      <c r="Q352">
        <v>61</v>
      </c>
      <c r="AC352" s="2">
        <v>375</v>
      </c>
      <c r="AD352">
        <v>7.7538467438462124</v>
      </c>
      <c r="AE352">
        <v>0</v>
      </c>
      <c r="AF352">
        <v>0</v>
      </c>
      <c r="AG352">
        <v>1</v>
      </c>
      <c r="AH352">
        <v>0</v>
      </c>
      <c r="AI352">
        <v>0</v>
      </c>
      <c r="AJ352">
        <v>0</v>
      </c>
      <c r="AK352">
        <v>0</v>
      </c>
      <c r="AL352">
        <v>0</v>
      </c>
      <c r="AM352">
        <v>0</v>
      </c>
      <c r="AN352">
        <v>0</v>
      </c>
      <c r="AO352">
        <v>0</v>
      </c>
      <c r="AP352">
        <v>0</v>
      </c>
      <c r="AQ352">
        <v>0</v>
      </c>
      <c r="AR352">
        <v>5.7707587799732138</v>
      </c>
      <c r="AS352">
        <v>61</v>
      </c>
      <c r="BE352" s="2">
        <v>375</v>
      </c>
      <c r="BF352">
        <v>7.7538467438462124</v>
      </c>
      <c r="BG352">
        <v>0</v>
      </c>
      <c r="BH352">
        <v>0</v>
      </c>
      <c r="BI352">
        <v>1</v>
      </c>
      <c r="BJ352">
        <v>0</v>
      </c>
      <c r="BK352">
        <v>0</v>
      </c>
      <c r="BL352">
        <v>0</v>
      </c>
      <c r="BM352">
        <v>0</v>
      </c>
      <c r="BN352">
        <v>0</v>
      </c>
      <c r="BO352">
        <v>0</v>
      </c>
      <c r="BP352">
        <v>0</v>
      </c>
      <c r="BQ352">
        <v>0</v>
      </c>
      <c r="BR352">
        <v>0</v>
      </c>
      <c r="BS352">
        <v>0</v>
      </c>
      <c r="BT352">
        <v>5.1577904365735989</v>
      </c>
      <c r="BU352">
        <v>61</v>
      </c>
      <c r="CG352" s="2">
        <v>375</v>
      </c>
      <c r="CH352">
        <v>7.7538467438462124</v>
      </c>
      <c r="CI352">
        <v>0</v>
      </c>
      <c r="CJ352">
        <v>0</v>
      </c>
      <c r="CK352">
        <v>1</v>
      </c>
      <c r="CL352">
        <v>0</v>
      </c>
      <c r="CM352">
        <v>0</v>
      </c>
      <c r="CN352">
        <v>0</v>
      </c>
      <c r="CO352">
        <v>0</v>
      </c>
      <c r="CP352">
        <v>0</v>
      </c>
      <c r="CQ352">
        <v>0</v>
      </c>
      <c r="CR352">
        <v>0</v>
      </c>
      <c r="CS352">
        <v>7.6403333400835791</v>
      </c>
      <c r="CT352">
        <v>5.7707587799732138</v>
      </c>
      <c r="CU352">
        <v>5.1577904365735989</v>
      </c>
      <c r="CV352">
        <v>61</v>
      </c>
    </row>
    <row r="353" spans="1:100" x14ac:dyDescent="0.2">
      <c r="A353" s="2">
        <v>376</v>
      </c>
      <c r="B353">
        <v>7.658883064122759</v>
      </c>
      <c r="C353">
        <v>0</v>
      </c>
      <c r="D353">
        <v>0</v>
      </c>
      <c r="E353">
        <v>1</v>
      </c>
      <c r="F353">
        <v>0</v>
      </c>
      <c r="G353">
        <v>0</v>
      </c>
      <c r="H353">
        <v>0</v>
      </c>
      <c r="I353">
        <v>0</v>
      </c>
      <c r="J353">
        <v>0</v>
      </c>
      <c r="K353">
        <v>0</v>
      </c>
      <c r="L353">
        <v>0</v>
      </c>
      <c r="M353">
        <v>0</v>
      </c>
      <c r="N353">
        <v>0</v>
      </c>
      <c r="O353">
        <v>0</v>
      </c>
      <c r="P353">
        <v>7.6485629663357591</v>
      </c>
      <c r="Q353">
        <v>62</v>
      </c>
      <c r="AC353" s="2">
        <v>376</v>
      </c>
      <c r="AD353">
        <v>7.658883064122759</v>
      </c>
      <c r="AE353">
        <v>0</v>
      </c>
      <c r="AF353">
        <v>0</v>
      </c>
      <c r="AG353">
        <v>1</v>
      </c>
      <c r="AH353">
        <v>0</v>
      </c>
      <c r="AI353">
        <v>0</v>
      </c>
      <c r="AJ353">
        <v>0</v>
      </c>
      <c r="AK353">
        <v>0</v>
      </c>
      <c r="AL353">
        <v>0</v>
      </c>
      <c r="AM353">
        <v>0</v>
      </c>
      <c r="AN353">
        <v>0</v>
      </c>
      <c r="AO353">
        <v>0</v>
      </c>
      <c r="AP353">
        <v>0</v>
      </c>
      <c r="AQ353">
        <v>0</v>
      </c>
      <c r="AR353">
        <v>5.7787702409064172</v>
      </c>
      <c r="AS353">
        <v>62</v>
      </c>
      <c r="BE353" s="2">
        <v>376</v>
      </c>
      <c r="BF353">
        <v>7.658883064122759</v>
      </c>
      <c r="BG353">
        <v>0</v>
      </c>
      <c r="BH353">
        <v>0</v>
      </c>
      <c r="BI353">
        <v>1</v>
      </c>
      <c r="BJ353">
        <v>0</v>
      </c>
      <c r="BK353">
        <v>0</v>
      </c>
      <c r="BL353">
        <v>0</v>
      </c>
      <c r="BM353">
        <v>0</v>
      </c>
      <c r="BN353">
        <v>0</v>
      </c>
      <c r="BO353">
        <v>0</v>
      </c>
      <c r="BP353">
        <v>0</v>
      </c>
      <c r="BQ353">
        <v>0</v>
      </c>
      <c r="BR353">
        <v>0</v>
      </c>
      <c r="BS353">
        <v>0</v>
      </c>
      <c r="BT353">
        <v>5.1652377571151655</v>
      </c>
      <c r="BU353">
        <v>62</v>
      </c>
      <c r="CG353" s="2">
        <v>376</v>
      </c>
      <c r="CH353">
        <v>7.658883064122759</v>
      </c>
      <c r="CI353">
        <v>0</v>
      </c>
      <c r="CJ353">
        <v>0</v>
      </c>
      <c r="CK353">
        <v>1</v>
      </c>
      <c r="CL353">
        <v>0</v>
      </c>
      <c r="CM353">
        <v>0</v>
      </c>
      <c r="CN353">
        <v>0</v>
      </c>
      <c r="CO353">
        <v>0</v>
      </c>
      <c r="CP353">
        <v>0</v>
      </c>
      <c r="CQ353">
        <v>0</v>
      </c>
      <c r="CR353">
        <v>0</v>
      </c>
      <c r="CS353">
        <v>7.6485629663357591</v>
      </c>
      <c r="CT353">
        <v>5.7787702409064172</v>
      </c>
      <c r="CU353">
        <v>5.1652377571151655</v>
      </c>
      <c r="CV353">
        <v>62</v>
      </c>
    </row>
    <row r="354" spans="1:100" x14ac:dyDescent="0.2">
      <c r="A354" s="2">
        <v>377</v>
      </c>
      <c r="B354">
        <v>7.7867836674598436</v>
      </c>
      <c r="C354">
        <v>0</v>
      </c>
      <c r="D354">
        <v>0</v>
      </c>
      <c r="E354">
        <v>1</v>
      </c>
      <c r="F354">
        <v>0</v>
      </c>
      <c r="G354">
        <v>0</v>
      </c>
      <c r="H354">
        <v>0</v>
      </c>
      <c r="I354">
        <v>0</v>
      </c>
      <c r="J354">
        <v>0</v>
      </c>
      <c r="K354">
        <v>0</v>
      </c>
      <c r="L354">
        <v>0</v>
      </c>
      <c r="M354">
        <v>0</v>
      </c>
      <c r="N354">
        <v>0</v>
      </c>
      <c r="O354">
        <v>0</v>
      </c>
      <c r="P354">
        <v>7.6568067174835761</v>
      </c>
      <c r="Q354">
        <v>63</v>
      </c>
      <c r="AC354" s="2">
        <v>377</v>
      </c>
      <c r="AD354">
        <v>7.7867836674598436</v>
      </c>
      <c r="AE354">
        <v>0</v>
      </c>
      <c r="AF354">
        <v>0</v>
      </c>
      <c r="AG354">
        <v>1</v>
      </c>
      <c r="AH354">
        <v>0</v>
      </c>
      <c r="AI354">
        <v>0</v>
      </c>
      <c r="AJ354">
        <v>0</v>
      </c>
      <c r="AK354">
        <v>0</v>
      </c>
      <c r="AL354">
        <v>0</v>
      </c>
      <c r="AM354">
        <v>0</v>
      </c>
      <c r="AN354">
        <v>0</v>
      </c>
      <c r="AO354">
        <v>0</v>
      </c>
      <c r="AP354">
        <v>0</v>
      </c>
      <c r="AQ354">
        <v>0</v>
      </c>
      <c r="AR354">
        <v>5.7867971878523772</v>
      </c>
      <c r="AS354">
        <v>63</v>
      </c>
      <c r="BE354" s="2">
        <v>377</v>
      </c>
      <c r="BF354">
        <v>7.7867836674598436</v>
      </c>
      <c r="BG354">
        <v>0</v>
      </c>
      <c r="BH354">
        <v>0</v>
      </c>
      <c r="BI354">
        <v>1</v>
      </c>
      <c r="BJ354">
        <v>0</v>
      </c>
      <c r="BK354">
        <v>0</v>
      </c>
      <c r="BL354">
        <v>0</v>
      </c>
      <c r="BM354">
        <v>0</v>
      </c>
      <c r="BN354">
        <v>0</v>
      </c>
      <c r="BO354">
        <v>0</v>
      </c>
      <c r="BP354">
        <v>0</v>
      </c>
      <c r="BQ354">
        <v>0</v>
      </c>
      <c r="BR354">
        <v>0</v>
      </c>
      <c r="BS354">
        <v>0</v>
      </c>
      <c r="BT354">
        <v>5.1727036722259507</v>
      </c>
      <c r="BU354">
        <v>63</v>
      </c>
      <c r="CG354" s="2">
        <v>377</v>
      </c>
      <c r="CH354">
        <v>7.7867836674598436</v>
      </c>
      <c r="CI354">
        <v>0</v>
      </c>
      <c r="CJ354">
        <v>0</v>
      </c>
      <c r="CK354">
        <v>1</v>
      </c>
      <c r="CL354">
        <v>0</v>
      </c>
      <c r="CM354">
        <v>0</v>
      </c>
      <c r="CN354">
        <v>0</v>
      </c>
      <c r="CO354">
        <v>0</v>
      </c>
      <c r="CP354">
        <v>0</v>
      </c>
      <c r="CQ354">
        <v>0</v>
      </c>
      <c r="CR354">
        <v>0</v>
      </c>
      <c r="CS354">
        <v>7.6568067174835761</v>
      </c>
      <c r="CT354">
        <v>5.7867971878523772</v>
      </c>
      <c r="CU354">
        <v>5.1727036722259507</v>
      </c>
      <c r="CV354">
        <v>63</v>
      </c>
    </row>
    <row r="355" spans="1:100" x14ac:dyDescent="0.2">
      <c r="A355" s="2">
        <v>378</v>
      </c>
      <c r="B355">
        <v>7.7109525883988654</v>
      </c>
      <c r="C355">
        <v>0</v>
      </c>
      <c r="D355">
        <v>0</v>
      </c>
      <c r="E355">
        <v>1</v>
      </c>
      <c r="F355">
        <v>0</v>
      </c>
      <c r="G355">
        <v>0</v>
      </c>
      <c r="H355">
        <v>0</v>
      </c>
      <c r="I355">
        <v>0</v>
      </c>
      <c r="J355">
        <v>0</v>
      </c>
      <c r="K355">
        <v>0</v>
      </c>
      <c r="L355">
        <v>0</v>
      </c>
      <c r="M355">
        <v>0</v>
      </c>
      <c r="N355">
        <v>0</v>
      </c>
      <c r="O355">
        <v>0</v>
      </c>
      <c r="P355">
        <v>7.665064498370751</v>
      </c>
      <c r="Q355">
        <v>64</v>
      </c>
      <c r="AC355" s="2">
        <v>378</v>
      </c>
      <c r="AD355">
        <v>7.7109525883988654</v>
      </c>
      <c r="AE355">
        <v>0</v>
      </c>
      <c r="AF355">
        <v>0</v>
      </c>
      <c r="AG355">
        <v>1</v>
      </c>
      <c r="AH355">
        <v>0</v>
      </c>
      <c r="AI355">
        <v>0</v>
      </c>
      <c r="AJ355">
        <v>0</v>
      </c>
      <c r="AK355">
        <v>0</v>
      </c>
      <c r="AL355">
        <v>0</v>
      </c>
      <c r="AM355">
        <v>0</v>
      </c>
      <c r="AN355">
        <v>0</v>
      </c>
      <c r="AO355">
        <v>0</v>
      </c>
      <c r="AP355">
        <v>0</v>
      </c>
      <c r="AQ355">
        <v>0</v>
      </c>
      <c r="AR355">
        <v>5.7948395265798309</v>
      </c>
      <c r="AS355">
        <v>64</v>
      </c>
      <c r="BE355" s="2">
        <v>378</v>
      </c>
      <c r="BF355">
        <v>7.7109525883988654</v>
      </c>
      <c r="BG355">
        <v>0</v>
      </c>
      <c r="BH355">
        <v>0</v>
      </c>
      <c r="BI355">
        <v>1</v>
      </c>
      <c r="BJ355">
        <v>0</v>
      </c>
      <c r="BK355">
        <v>0</v>
      </c>
      <c r="BL355">
        <v>0</v>
      </c>
      <c r="BM355">
        <v>0</v>
      </c>
      <c r="BN355">
        <v>0</v>
      </c>
      <c r="BO355">
        <v>0</v>
      </c>
      <c r="BP355">
        <v>0</v>
      </c>
      <c r="BQ355">
        <v>0</v>
      </c>
      <c r="BR355">
        <v>0</v>
      </c>
      <c r="BS355">
        <v>0</v>
      </c>
      <c r="BT355">
        <v>5.1801880895083059</v>
      </c>
      <c r="BU355">
        <v>64</v>
      </c>
      <c r="CG355" s="2">
        <v>378</v>
      </c>
      <c r="CH355">
        <v>7.7109525883988654</v>
      </c>
      <c r="CI355">
        <v>0</v>
      </c>
      <c r="CJ355">
        <v>0</v>
      </c>
      <c r="CK355">
        <v>1</v>
      </c>
      <c r="CL355">
        <v>0</v>
      </c>
      <c r="CM355">
        <v>0</v>
      </c>
      <c r="CN355">
        <v>0</v>
      </c>
      <c r="CO355">
        <v>0</v>
      </c>
      <c r="CP355">
        <v>0</v>
      </c>
      <c r="CQ355">
        <v>0</v>
      </c>
      <c r="CR355">
        <v>0</v>
      </c>
      <c r="CS355">
        <v>7.665064498370751</v>
      </c>
      <c r="CT355">
        <v>5.7948395265798309</v>
      </c>
      <c r="CU355">
        <v>5.1801880895083059</v>
      </c>
      <c r="CV355">
        <v>64</v>
      </c>
    </row>
    <row r="356" spans="1:100" x14ac:dyDescent="0.2">
      <c r="A356" s="2">
        <v>379</v>
      </c>
      <c r="B356">
        <v>7.7371073249810189</v>
      </c>
      <c r="C356">
        <v>0</v>
      </c>
      <c r="D356">
        <v>0</v>
      </c>
      <c r="E356">
        <v>1</v>
      </c>
      <c r="F356">
        <v>0</v>
      </c>
      <c r="G356">
        <v>0</v>
      </c>
      <c r="H356">
        <v>0</v>
      </c>
      <c r="I356">
        <v>0</v>
      </c>
      <c r="J356">
        <v>0</v>
      </c>
      <c r="K356">
        <v>0</v>
      </c>
      <c r="L356">
        <v>0</v>
      </c>
      <c r="M356">
        <v>0</v>
      </c>
      <c r="N356">
        <v>0</v>
      </c>
      <c r="O356">
        <v>0</v>
      </c>
      <c r="P356">
        <v>7.6733362150241886</v>
      </c>
      <c r="Q356">
        <v>65</v>
      </c>
      <c r="AC356" s="2">
        <v>379</v>
      </c>
      <c r="AD356">
        <v>7.7371073249810189</v>
      </c>
      <c r="AE356">
        <v>0</v>
      </c>
      <c r="AF356">
        <v>0</v>
      </c>
      <c r="AG356">
        <v>1</v>
      </c>
      <c r="AH356">
        <v>0</v>
      </c>
      <c r="AI356">
        <v>0</v>
      </c>
      <c r="AJ356">
        <v>0</v>
      </c>
      <c r="AK356">
        <v>0</v>
      </c>
      <c r="AL356">
        <v>0</v>
      </c>
      <c r="AM356">
        <v>0</v>
      </c>
      <c r="AN356">
        <v>0</v>
      </c>
      <c r="AO356">
        <v>0</v>
      </c>
      <c r="AP356">
        <v>0</v>
      </c>
      <c r="AQ356">
        <v>0</v>
      </c>
      <c r="AR356">
        <v>5.8028971629599786</v>
      </c>
      <c r="AS356">
        <v>65</v>
      </c>
      <c r="BE356" s="2">
        <v>379</v>
      </c>
      <c r="BF356">
        <v>7.7371073249810189</v>
      </c>
      <c r="BG356">
        <v>0</v>
      </c>
      <c r="BH356">
        <v>0</v>
      </c>
      <c r="BI356">
        <v>1</v>
      </c>
      <c r="BJ356">
        <v>0</v>
      </c>
      <c r="BK356">
        <v>0</v>
      </c>
      <c r="BL356">
        <v>0</v>
      </c>
      <c r="BM356">
        <v>0</v>
      </c>
      <c r="BN356">
        <v>0</v>
      </c>
      <c r="BO356">
        <v>0</v>
      </c>
      <c r="BP356">
        <v>0</v>
      </c>
      <c r="BQ356">
        <v>0</v>
      </c>
      <c r="BR356">
        <v>0</v>
      </c>
      <c r="BS356">
        <v>0</v>
      </c>
      <c r="BT356">
        <v>5.1876909163424694</v>
      </c>
      <c r="BU356">
        <v>65</v>
      </c>
      <c r="CG356" s="2">
        <v>379</v>
      </c>
      <c r="CH356">
        <v>7.7371073249810189</v>
      </c>
      <c r="CI356">
        <v>0</v>
      </c>
      <c r="CJ356">
        <v>0</v>
      </c>
      <c r="CK356">
        <v>1</v>
      </c>
      <c r="CL356">
        <v>0</v>
      </c>
      <c r="CM356">
        <v>0</v>
      </c>
      <c r="CN356">
        <v>0</v>
      </c>
      <c r="CO356">
        <v>0</v>
      </c>
      <c r="CP356">
        <v>0</v>
      </c>
      <c r="CQ356">
        <v>0</v>
      </c>
      <c r="CR356">
        <v>0</v>
      </c>
      <c r="CS356">
        <v>7.6733362150241886</v>
      </c>
      <c r="CT356">
        <v>5.8028971629599786</v>
      </c>
      <c r="CU356">
        <v>5.1876909163424694</v>
      </c>
      <c r="CV356">
        <v>65</v>
      </c>
    </row>
    <row r="357" spans="1:100" x14ac:dyDescent="0.2">
      <c r="A357" s="2">
        <v>380</v>
      </c>
      <c r="B357">
        <v>7.5675133337407523</v>
      </c>
      <c r="C357">
        <v>0</v>
      </c>
      <c r="D357">
        <v>0</v>
      </c>
      <c r="E357">
        <v>1</v>
      </c>
      <c r="F357">
        <v>0</v>
      </c>
      <c r="G357">
        <v>0</v>
      </c>
      <c r="H357">
        <v>0</v>
      </c>
      <c r="I357">
        <v>0</v>
      </c>
      <c r="J357">
        <v>0</v>
      </c>
      <c r="K357">
        <v>0</v>
      </c>
      <c r="L357">
        <v>0</v>
      </c>
      <c r="M357">
        <v>0</v>
      </c>
      <c r="N357">
        <v>0</v>
      </c>
      <c r="O357">
        <v>0</v>
      </c>
      <c r="P357">
        <v>7.6816217743623936</v>
      </c>
      <c r="Q357">
        <v>66</v>
      </c>
      <c r="AC357" s="2">
        <v>380</v>
      </c>
      <c r="AD357">
        <v>7.5675133337407523</v>
      </c>
      <c r="AE357">
        <v>0</v>
      </c>
      <c r="AF357">
        <v>0</v>
      </c>
      <c r="AG357">
        <v>1</v>
      </c>
      <c r="AH357">
        <v>0</v>
      </c>
      <c r="AI357">
        <v>0</v>
      </c>
      <c r="AJ357">
        <v>0</v>
      </c>
      <c r="AK357">
        <v>0</v>
      </c>
      <c r="AL357">
        <v>0</v>
      </c>
      <c r="AM357">
        <v>0</v>
      </c>
      <c r="AN357">
        <v>0</v>
      </c>
      <c r="AO357">
        <v>0</v>
      </c>
      <c r="AP357">
        <v>0</v>
      </c>
      <c r="AQ357">
        <v>0</v>
      </c>
      <c r="AR357">
        <v>5.8109700029745053</v>
      </c>
      <c r="AS357">
        <v>66</v>
      </c>
      <c r="BE357" s="2">
        <v>380</v>
      </c>
      <c r="BF357">
        <v>7.5675133337407523</v>
      </c>
      <c r="BG357">
        <v>0</v>
      </c>
      <c r="BH357">
        <v>0</v>
      </c>
      <c r="BI357">
        <v>1</v>
      </c>
      <c r="BJ357">
        <v>0</v>
      </c>
      <c r="BK357">
        <v>0</v>
      </c>
      <c r="BL357">
        <v>0</v>
      </c>
      <c r="BM357">
        <v>0</v>
      </c>
      <c r="BN357">
        <v>0</v>
      </c>
      <c r="BO357">
        <v>0</v>
      </c>
      <c r="BP357">
        <v>0</v>
      </c>
      <c r="BQ357">
        <v>0</v>
      </c>
      <c r="BR357">
        <v>0</v>
      </c>
      <c r="BS357">
        <v>0</v>
      </c>
      <c r="BT357">
        <v>5.1952120598979104</v>
      </c>
      <c r="BU357">
        <v>66</v>
      </c>
      <c r="CG357" s="2">
        <v>380</v>
      </c>
      <c r="CH357">
        <v>7.5675133337407523</v>
      </c>
      <c r="CI357">
        <v>0</v>
      </c>
      <c r="CJ357">
        <v>0</v>
      </c>
      <c r="CK357">
        <v>1</v>
      </c>
      <c r="CL357">
        <v>0</v>
      </c>
      <c r="CM357">
        <v>0</v>
      </c>
      <c r="CN357">
        <v>0</v>
      </c>
      <c r="CO357">
        <v>0</v>
      </c>
      <c r="CP357">
        <v>0</v>
      </c>
      <c r="CQ357">
        <v>0</v>
      </c>
      <c r="CR357">
        <v>0</v>
      </c>
      <c r="CS357">
        <v>7.6816217743623936</v>
      </c>
      <c r="CT357">
        <v>5.8109700029745053</v>
      </c>
      <c r="CU357">
        <v>5.1952120598979104</v>
      </c>
      <c r="CV357">
        <v>66</v>
      </c>
    </row>
    <row r="358" spans="1:100" x14ac:dyDescent="0.2">
      <c r="A358" s="2">
        <v>381</v>
      </c>
      <c r="B358">
        <v>7.5725944377866261</v>
      </c>
      <c r="C358">
        <v>0</v>
      </c>
      <c r="D358">
        <v>0</v>
      </c>
      <c r="E358">
        <v>1</v>
      </c>
      <c r="F358">
        <v>0</v>
      </c>
      <c r="G358">
        <v>0</v>
      </c>
      <c r="H358">
        <v>0</v>
      </c>
      <c r="I358">
        <v>0</v>
      </c>
      <c r="J358">
        <v>0</v>
      </c>
      <c r="K358">
        <v>0</v>
      </c>
      <c r="L358">
        <v>0</v>
      </c>
      <c r="M358">
        <v>0</v>
      </c>
      <c r="N358">
        <v>0</v>
      </c>
      <c r="O358">
        <v>0</v>
      </c>
      <c r="P358">
        <v>7.689921083994804</v>
      </c>
      <c r="Q358">
        <v>67</v>
      </c>
      <c r="AC358" s="2">
        <v>381</v>
      </c>
      <c r="AD358">
        <v>7.5725944377866261</v>
      </c>
      <c r="AE358">
        <v>0</v>
      </c>
      <c r="AF358">
        <v>0</v>
      </c>
      <c r="AG358">
        <v>1</v>
      </c>
      <c r="AH358">
        <v>0</v>
      </c>
      <c r="AI358">
        <v>0</v>
      </c>
      <c r="AJ358">
        <v>0</v>
      </c>
      <c r="AK358">
        <v>0</v>
      </c>
      <c r="AL358">
        <v>0</v>
      </c>
      <c r="AM358">
        <v>0</v>
      </c>
      <c r="AN358">
        <v>0</v>
      </c>
      <c r="AO358">
        <v>0</v>
      </c>
      <c r="AP358">
        <v>0</v>
      </c>
      <c r="AQ358">
        <v>0</v>
      </c>
      <c r="AR358">
        <v>5.8190579527234689</v>
      </c>
      <c r="AS358">
        <v>67</v>
      </c>
      <c r="BE358" s="2">
        <v>381</v>
      </c>
      <c r="BF358">
        <v>7.5725944377866261</v>
      </c>
      <c r="BG358">
        <v>0</v>
      </c>
      <c r="BH358">
        <v>0</v>
      </c>
      <c r="BI358">
        <v>1</v>
      </c>
      <c r="BJ358">
        <v>0</v>
      </c>
      <c r="BK358">
        <v>0</v>
      </c>
      <c r="BL358">
        <v>0</v>
      </c>
      <c r="BM358">
        <v>0</v>
      </c>
      <c r="BN358">
        <v>0</v>
      </c>
      <c r="BO358">
        <v>0</v>
      </c>
      <c r="BP358">
        <v>0</v>
      </c>
      <c r="BQ358">
        <v>0</v>
      </c>
      <c r="BR358">
        <v>0</v>
      </c>
      <c r="BS358">
        <v>0</v>
      </c>
      <c r="BT358">
        <v>5.2027514271445865</v>
      </c>
      <c r="BU358">
        <v>67</v>
      </c>
      <c r="CG358" s="2">
        <v>381</v>
      </c>
      <c r="CH358">
        <v>7.5725944377866261</v>
      </c>
      <c r="CI358">
        <v>0</v>
      </c>
      <c r="CJ358">
        <v>0</v>
      </c>
      <c r="CK358">
        <v>1</v>
      </c>
      <c r="CL358">
        <v>0</v>
      </c>
      <c r="CM358">
        <v>0</v>
      </c>
      <c r="CN358">
        <v>0</v>
      </c>
      <c r="CO358">
        <v>0</v>
      </c>
      <c r="CP358">
        <v>0</v>
      </c>
      <c r="CQ358">
        <v>0</v>
      </c>
      <c r="CR358">
        <v>0</v>
      </c>
      <c r="CS358">
        <v>7.689921083994804</v>
      </c>
      <c r="CT358">
        <v>5.8190579527234689</v>
      </c>
      <c r="CU358">
        <v>5.2027514271445865</v>
      </c>
      <c r="CV358">
        <v>67</v>
      </c>
    </row>
    <row r="359" spans="1:100" x14ac:dyDescent="0.2">
      <c r="A359" s="2">
        <v>382</v>
      </c>
      <c r="B359">
        <v>7.6359031246059432</v>
      </c>
      <c r="C359">
        <v>0</v>
      </c>
      <c r="D359">
        <v>0</v>
      </c>
      <c r="E359">
        <v>1</v>
      </c>
      <c r="F359">
        <v>0</v>
      </c>
      <c r="G359">
        <v>0</v>
      </c>
      <c r="H359">
        <v>0</v>
      </c>
      <c r="I359">
        <v>0</v>
      </c>
      <c r="J359">
        <v>0</v>
      </c>
      <c r="K359">
        <v>0</v>
      </c>
      <c r="L359">
        <v>0</v>
      </c>
      <c r="M359">
        <v>0</v>
      </c>
      <c r="N359">
        <v>0</v>
      </c>
      <c r="O359">
        <v>0</v>
      </c>
      <c r="P359">
        <v>7.6982340520842429</v>
      </c>
      <c r="Q359">
        <v>68</v>
      </c>
      <c r="AC359" s="2">
        <v>382</v>
      </c>
      <c r="AD359">
        <v>7.6359031246059432</v>
      </c>
      <c r="AE359">
        <v>0</v>
      </c>
      <c r="AF359">
        <v>0</v>
      </c>
      <c r="AG359">
        <v>1</v>
      </c>
      <c r="AH359">
        <v>0</v>
      </c>
      <c r="AI359">
        <v>0</v>
      </c>
      <c r="AJ359">
        <v>0</v>
      </c>
      <c r="AK359">
        <v>0</v>
      </c>
      <c r="AL359">
        <v>0</v>
      </c>
      <c r="AM359">
        <v>0</v>
      </c>
      <c r="AN359">
        <v>0</v>
      </c>
      <c r="AO359">
        <v>0</v>
      </c>
      <c r="AP359">
        <v>0</v>
      </c>
      <c r="AQ359">
        <v>0</v>
      </c>
      <c r="AR359">
        <v>5.827160918433087</v>
      </c>
      <c r="AS359">
        <v>68</v>
      </c>
      <c r="BE359" s="2">
        <v>382</v>
      </c>
      <c r="BF359">
        <v>7.6359031246059432</v>
      </c>
      <c r="BG359">
        <v>0</v>
      </c>
      <c r="BH359">
        <v>0</v>
      </c>
      <c r="BI359">
        <v>1</v>
      </c>
      <c r="BJ359">
        <v>0</v>
      </c>
      <c r="BK359">
        <v>0</v>
      </c>
      <c r="BL359">
        <v>0</v>
      </c>
      <c r="BM359">
        <v>0</v>
      </c>
      <c r="BN359">
        <v>0</v>
      </c>
      <c r="BO359">
        <v>0</v>
      </c>
      <c r="BP359">
        <v>0</v>
      </c>
      <c r="BQ359">
        <v>0</v>
      </c>
      <c r="BR359">
        <v>0</v>
      </c>
      <c r="BS359">
        <v>0</v>
      </c>
      <c r="BT359">
        <v>5.2103089248641368</v>
      </c>
      <c r="BU359">
        <v>68</v>
      </c>
      <c r="CG359" s="2">
        <v>382</v>
      </c>
      <c r="CH359">
        <v>7.6359031246059432</v>
      </c>
      <c r="CI359">
        <v>0</v>
      </c>
      <c r="CJ359">
        <v>0</v>
      </c>
      <c r="CK359">
        <v>1</v>
      </c>
      <c r="CL359">
        <v>0</v>
      </c>
      <c r="CM359">
        <v>0</v>
      </c>
      <c r="CN359">
        <v>0</v>
      </c>
      <c r="CO359">
        <v>0</v>
      </c>
      <c r="CP359">
        <v>0</v>
      </c>
      <c r="CQ359">
        <v>0</v>
      </c>
      <c r="CR359">
        <v>0</v>
      </c>
      <c r="CS359">
        <v>7.6982340520842429</v>
      </c>
      <c r="CT359">
        <v>5.827160918433087</v>
      </c>
      <c r="CU359">
        <v>5.2103089248641368</v>
      </c>
      <c r="CV359">
        <v>68</v>
      </c>
    </row>
    <row r="360" spans="1:100" x14ac:dyDescent="0.2">
      <c r="A360" s="2">
        <v>383</v>
      </c>
      <c r="B360">
        <v>7.6398394270313572</v>
      </c>
      <c r="C360">
        <v>0</v>
      </c>
      <c r="D360">
        <v>0</v>
      </c>
      <c r="E360">
        <v>1</v>
      </c>
      <c r="F360">
        <v>0</v>
      </c>
      <c r="G360">
        <v>0</v>
      </c>
      <c r="H360">
        <v>0</v>
      </c>
      <c r="I360">
        <v>0</v>
      </c>
      <c r="J360">
        <v>0</v>
      </c>
      <c r="K360">
        <v>0</v>
      </c>
      <c r="L360">
        <v>0</v>
      </c>
      <c r="M360">
        <v>0</v>
      </c>
      <c r="N360">
        <v>0</v>
      </c>
      <c r="O360">
        <v>0</v>
      </c>
      <c r="P360">
        <v>7.7065605872531453</v>
      </c>
      <c r="Q360">
        <v>69</v>
      </c>
      <c r="AC360" s="2">
        <v>383</v>
      </c>
      <c r="AD360">
        <v>7.6398394270313572</v>
      </c>
      <c r="AE360">
        <v>0</v>
      </c>
      <c r="AF360">
        <v>0</v>
      </c>
      <c r="AG360">
        <v>1</v>
      </c>
      <c r="AH360">
        <v>0</v>
      </c>
      <c r="AI360">
        <v>0</v>
      </c>
      <c r="AJ360">
        <v>0</v>
      </c>
      <c r="AK360">
        <v>0</v>
      </c>
      <c r="AL360">
        <v>0</v>
      </c>
      <c r="AM360">
        <v>0</v>
      </c>
      <c r="AN360">
        <v>0</v>
      </c>
      <c r="AO360">
        <v>0</v>
      </c>
      <c r="AP360">
        <v>0</v>
      </c>
      <c r="AQ360">
        <v>0</v>
      </c>
      <c r="AR360">
        <v>5.8352788064634016</v>
      </c>
      <c r="AS360">
        <v>69</v>
      </c>
      <c r="BE360" s="2">
        <v>383</v>
      </c>
      <c r="BF360">
        <v>7.6398394270313572</v>
      </c>
      <c r="BG360">
        <v>0</v>
      </c>
      <c r="BH360">
        <v>0</v>
      </c>
      <c r="BI360">
        <v>1</v>
      </c>
      <c r="BJ360">
        <v>0</v>
      </c>
      <c r="BK360">
        <v>0</v>
      </c>
      <c r="BL360">
        <v>0</v>
      </c>
      <c r="BM360">
        <v>0</v>
      </c>
      <c r="BN360">
        <v>0</v>
      </c>
      <c r="BO360">
        <v>0</v>
      </c>
      <c r="BP360">
        <v>0</v>
      </c>
      <c r="BQ360">
        <v>0</v>
      </c>
      <c r="BR360">
        <v>0</v>
      </c>
      <c r="BS360">
        <v>0</v>
      </c>
      <c r="BT360">
        <v>5.2178844596609801</v>
      </c>
      <c r="BU360">
        <v>69</v>
      </c>
      <c r="CG360" s="2">
        <v>383</v>
      </c>
      <c r="CH360">
        <v>7.6398394270313572</v>
      </c>
      <c r="CI360">
        <v>0</v>
      </c>
      <c r="CJ360">
        <v>0</v>
      </c>
      <c r="CK360">
        <v>1</v>
      </c>
      <c r="CL360">
        <v>0</v>
      </c>
      <c r="CM360">
        <v>0</v>
      </c>
      <c r="CN360">
        <v>0</v>
      </c>
      <c r="CO360">
        <v>0</v>
      </c>
      <c r="CP360">
        <v>0</v>
      </c>
      <c r="CQ360">
        <v>0</v>
      </c>
      <c r="CR360">
        <v>0</v>
      </c>
      <c r="CS360">
        <v>7.7065605872531453</v>
      </c>
      <c r="CT360">
        <v>5.8352788064634016</v>
      </c>
      <c r="CU360">
        <v>5.2178844596609801</v>
      </c>
      <c r="CV360">
        <v>69</v>
      </c>
    </row>
    <row r="361" spans="1:100" x14ac:dyDescent="0.2">
      <c r="A361" s="2">
        <v>384</v>
      </c>
      <c r="B361">
        <v>7.6072678980868096</v>
      </c>
      <c r="C361">
        <v>0</v>
      </c>
      <c r="D361">
        <v>0</v>
      </c>
      <c r="E361">
        <v>1</v>
      </c>
      <c r="F361">
        <v>0</v>
      </c>
      <c r="G361">
        <v>0</v>
      </c>
      <c r="H361">
        <v>0</v>
      </c>
      <c r="I361">
        <v>0</v>
      </c>
      <c r="J361">
        <v>0</v>
      </c>
      <c r="K361">
        <v>0</v>
      </c>
      <c r="L361">
        <v>0</v>
      </c>
      <c r="M361">
        <v>0</v>
      </c>
      <c r="N361">
        <v>0</v>
      </c>
      <c r="O361">
        <v>0</v>
      </c>
      <c r="P361">
        <v>7.7149005985201526</v>
      </c>
      <c r="Q361">
        <v>70</v>
      </c>
      <c r="AC361" s="2">
        <v>384</v>
      </c>
      <c r="AD361">
        <v>7.6072678980868096</v>
      </c>
      <c r="AE361">
        <v>0</v>
      </c>
      <c r="AF361">
        <v>0</v>
      </c>
      <c r="AG361">
        <v>1</v>
      </c>
      <c r="AH361">
        <v>0</v>
      </c>
      <c r="AI361">
        <v>0</v>
      </c>
      <c r="AJ361">
        <v>0</v>
      </c>
      <c r="AK361">
        <v>0</v>
      </c>
      <c r="AL361">
        <v>0</v>
      </c>
      <c r="AM361">
        <v>0</v>
      </c>
      <c r="AN361">
        <v>0</v>
      </c>
      <c r="AO361">
        <v>0</v>
      </c>
      <c r="AP361">
        <v>0</v>
      </c>
      <c r="AQ361">
        <v>0</v>
      </c>
      <c r="AR361">
        <v>5.8434115233158268</v>
      </c>
      <c r="AS361">
        <v>70</v>
      </c>
      <c r="BE361" s="2">
        <v>384</v>
      </c>
      <c r="BF361">
        <v>7.6072678980868096</v>
      </c>
      <c r="BG361">
        <v>0</v>
      </c>
      <c r="BH361">
        <v>0</v>
      </c>
      <c r="BI361">
        <v>1</v>
      </c>
      <c r="BJ361">
        <v>0</v>
      </c>
      <c r="BK361">
        <v>0</v>
      </c>
      <c r="BL361">
        <v>0</v>
      </c>
      <c r="BM361">
        <v>0</v>
      </c>
      <c r="BN361">
        <v>0</v>
      </c>
      <c r="BO361">
        <v>0</v>
      </c>
      <c r="BP361">
        <v>0</v>
      </c>
      <c r="BQ361">
        <v>0</v>
      </c>
      <c r="BR361">
        <v>0</v>
      </c>
      <c r="BS361">
        <v>0</v>
      </c>
      <c r="BT361">
        <v>5.2254779379733369</v>
      </c>
      <c r="BU361">
        <v>70</v>
      </c>
      <c r="CG361" s="2">
        <v>384</v>
      </c>
      <c r="CH361">
        <v>7.6072678980868096</v>
      </c>
      <c r="CI361">
        <v>0</v>
      </c>
      <c r="CJ361">
        <v>0</v>
      </c>
      <c r="CK361">
        <v>1</v>
      </c>
      <c r="CL361">
        <v>0</v>
      </c>
      <c r="CM361">
        <v>0</v>
      </c>
      <c r="CN361">
        <v>0</v>
      </c>
      <c r="CO361">
        <v>0</v>
      </c>
      <c r="CP361">
        <v>0</v>
      </c>
      <c r="CQ361">
        <v>0</v>
      </c>
      <c r="CR361">
        <v>0</v>
      </c>
      <c r="CS361">
        <v>7.7149005985201526</v>
      </c>
      <c r="CT361">
        <v>5.8434115233158268</v>
      </c>
      <c r="CU361">
        <v>5.2254779379733369</v>
      </c>
      <c r="CV361">
        <v>70</v>
      </c>
    </row>
    <row r="362" spans="1:100" x14ac:dyDescent="0.2">
      <c r="A362" s="2">
        <v>385</v>
      </c>
      <c r="B362">
        <v>8.6881901385326223</v>
      </c>
      <c r="C362">
        <v>0</v>
      </c>
      <c r="D362">
        <v>0</v>
      </c>
      <c r="E362">
        <v>1</v>
      </c>
      <c r="F362">
        <v>0</v>
      </c>
      <c r="G362">
        <v>0</v>
      </c>
      <c r="H362">
        <v>1</v>
      </c>
      <c r="I362">
        <v>0</v>
      </c>
      <c r="J362">
        <v>0</v>
      </c>
      <c r="K362">
        <v>0</v>
      </c>
      <c r="L362">
        <v>0</v>
      </c>
      <c r="M362">
        <v>0</v>
      </c>
      <c r="N362">
        <v>0</v>
      </c>
      <c r="O362">
        <v>0</v>
      </c>
      <c r="P362">
        <v>7.7232539952577683</v>
      </c>
      <c r="Q362">
        <v>71</v>
      </c>
      <c r="AC362" s="2">
        <v>385</v>
      </c>
      <c r="AD362">
        <v>8.6881901385326223</v>
      </c>
      <c r="AE362">
        <v>0</v>
      </c>
      <c r="AF362">
        <v>0</v>
      </c>
      <c r="AG362">
        <v>1</v>
      </c>
      <c r="AH362">
        <v>0</v>
      </c>
      <c r="AI362">
        <v>0</v>
      </c>
      <c r="AJ362">
        <v>1</v>
      </c>
      <c r="AK362">
        <v>0</v>
      </c>
      <c r="AL362">
        <v>0</v>
      </c>
      <c r="AM362">
        <v>0</v>
      </c>
      <c r="AN362">
        <v>0</v>
      </c>
      <c r="AO362">
        <v>0</v>
      </c>
      <c r="AP362">
        <v>0</v>
      </c>
      <c r="AQ362">
        <v>0</v>
      </c>
      <c r="AR362">
        <v>5.8515589756405824</v>
      </c>
      <c r="AS362">
        <v>71</v>
      </c>
      <c r="BE362" s="2">
        <v>385</v>
      </c>
      <c r="BF362">
        <v>8.6881901385326223</v>
      </c>
      <c r="BG362">
        <v>0</v>
      </c>
      <c r="BH362">
        <v>0</v>
      </c>
      <c r="BI362">
        <v>1</v>
      </c>
      <c r="BJ362">
        <v>0</v>
      </c>
      <c r="BK362">
        <v>0</v>
      </c>
      <c r="BL362">
        <v>1</v>
      </c>
      <c r="BM362">
        <v>0</v>
      </c>
      <c r="BN362">
        <v>0</v>
      </c>
      <c r="BO362">
        <v>0</v>
      </c>
      <c r="BP362">
        <v>0</v>
      </c>
      <c r="BQ362">
        <v>0</v>
      </c>
      <c r="BR362">
        <v>0</v>
      </c>
      <c r="BS362">
        <v>0</v>
      </c>
      <c r="BT362">
        <v>5.2330892660841659</v>
      </c>
      <c r="BU362">
        <v>71</v>
      </c>
      <c r="CG362" s="2">
        <v>385</v>
      </c>
      <c r="CH362">
        <v>8.6881901385326223</v>
      </c>
      <c r="CI362">
        <v>0</v>
      </c>
      <c r="CJ362">
        <v>0</v>
      </c>
      <c r="CK362">
        <v>1</v>
      </c>
      <c r="CL362">
        <v>0</v>
      </c>
      <c r="CM362">
        <v>0</v>
      </c>
      <c r="CN362">
        <v>1</v>
      </c>
      <c r="CO362">
        <v>0</v>
      </c>
      <c r="CP362">
        <v>0</v>
      </c>
      <c r="CQ362">
        <v>0</v>
      </c>
      <c r="CR362">
        <v>0</v>
      </c>
      <c r="CS362">
        <v>7.7232539952577683</v>
      </c>
      <c r="CT362">
        <v>5.8515589756405824</v>
      </c>
      <c r="CU362">
        <v>5.2330892660841659</v>
      </c>
      <c r="CV362">
        <v>71</v>
      </c>
    </row>
    <row r="363" spans="1:100" x14ac:dyDescent="0.2">
      <c r="A363" s="2">
        <v>386</v>
      </c>
      <c r="B363">
        <v>8.6059680523555251</v>
      </c>
      <c r="C363">
        <v>0</v>
      </c>
      <c r="D363">
        <v>0</v>
      </c>
      <c r="E363">
        <v>1</v>
      </c>
      <c r="F363">
        <v>0</v>
      </c>
      <c r="G363">
        <v>0</v>
      </c>
      <c r="H363">
        <v>1</v>
      </c>
      <c r="I363">
        <v>0</v>
      </c>
      <c r="J363">
        <v>0</v>
      </c>
      <c r="K363">
        <v>0</v>
      </c>
      <c r="L363">
        <v>0</v>
      </c>
      <c r="M363">
        <v>0</v>
      </c>
      <c r="N363">
        <v>0</v>
      </c>
      <c r="O363">
        <v>0</v>
      </c>
      <c r="P363">
        <v>7.7316206871645896</v>
      </c>
      <c r="Q363">
        <v>72</v>
      </c>
      <c r="AC363" s="2">
        <v>386</v>
      </c>
      <c r="AD363">
        <v>8.6059680523555251</v>
      </c>
      <c r="AE363">
        <v>0</v>
      </c>
      <c r="AF363">
        <v>0</v>
      </c>
      <c r="AG363">
        <v>1</v>
      </c>
      <c r="AH363">
        <v>0</v>
      </c>
      <c r="AI363">
        <v>0</v>
      </c>
      <c r="AJ363">
        <v>1</v>
      </c>
      <c r="AK363">
        <v>0</v>
      </c>
      <c r="AL363">
        <v>0</v>
      </c>
      <c r="AM363">
        <v>0</v>
      </c>
      <c r="AN363">
        <v>0</v>
      </c>
      <c r="AO363">
        <v>0</v>
      </c>
      <c r="AP363">
        <v>0</v>
      </c>
      <c r="AQ363">
        <v>0</v>
      </c>
      <c r="AR363">
        <v>5.859721070244011</v>
      </c>
      <c r="AS363">
        <v>72</v>
      </c>
      <c r="BE363" s="2">
        <v>386</v>
      </c>
      <c r="BF363">
        <v>8.6059680523555251</v>
      </c>
      <c r="BG363">
        <v>0</v>
      </c>
      <c r="BH363">
        <v>0</v>
      </c>
      <c r="BI363">
        <v>1</v>
      </c>
      <c r="BJ363">
        <v>0</v>
      </c>
      <c r="BK363">
        <v>0</v>
      </c>
      <c r="BL363">
        <v>1</v>
      </c>
      <c r="BM363">
        <v>0</v>
      </c>
      <c r="BN363">
        <v>0</v>
      </c>
      <c r="BO363">
        <v>0</v>
      </c>
      <c r="BP363">
        <v>0</v>
      </c>
      <c r="BQ363">
        <v>0</v>
      </c>
      <c r="BR363">
        <v>0</v>
      </c>
      <c r="BS363">
        <v>0</v>
      </c>
      <c r="BT363">
        <v>5.2407183501320072</v>
      </c>
      <c r="BU363">
        <v>72</v>
      </c>
      <c r="CG363" s="2">
        <v>386</v>
      </c>
      <c r="CH363">
        <v>8.6059680523555251</v>
      </c>
      <c r="CI363">
        <v>0</v>
      </c>
      <c r="CJ363">
        <v>0</v>
      </c>
      <c r="CK363">
        <v>1</v>
      </c>
      <c r="CL363">
        <v>0</v>
      </c>
      <c r="CM363">
        <v>0</v>
      </c>
      <c r="CN363">
        <v>1</v>
      </c>
      <c r="CO363">
        <v>0</v>
      </c>
      <c r="CP363">
        <v>0</v>
      </c>
      <c r="CQ363">
        <v>0</v>
      </c>
      <c r="CR363">
        <v>0</v>
      </c>
      <c r="CS363">
        <v>7.7316206871645896</v>
      </c>
      <c r="CT363">
        <v>5.859721070244011</v>
      </c>
      <c r="CU363">
        <v>5.2407183501320072</v>
      </c>
      <c r="CV363">
        <v>72</v>
      </c>
    </row>
    <row r="364" spans="1:100" x14ac:dyDescent="0.2">
      <c r="A364" s="2">
        <v>387</v>
      </c>
      <c r="B364">
        <v>8.7075709002117136</v>
      </c>
      <c r="C364">
        <v>0</v>
      </c>
      <c r="D364">
        <v>0</v>
      </c>
      <c r="E364">
        <v>1</v>
      </c>
      <c r="F364">
        <v>0</v>
      </c>
      <c r="G364">
        <v>0</v>
      </c>
      <c r="H364">
        <v>1</v>
      </c>
      <c r="I364">
        <v>0</v>
      </c>
      <c r="J364">
        <v>0</v>
      </c>
      <c r="K364">
        <v>0</v>
      </c>
      <c r="L364">
        <v>0</v>
      </c>
      <c r="M364">
        <v>0</v>
      </c>
      <c r="N364">
        <v>0</v>
      </c>
      <c r="O364">
        <v>0</v>
      </c>
      <c r="P364">
        <v>7.7400005842476283</v>
      </c>
      <c r="Q364">
        <v>73</v>
      </c>
      <c r="AC364" s="2">
        <v>387</v>
      </c>
      <c r="AD364">
        <v>8.7075709002117136</v>
      </c>
      <c r="AE364">
        <v>0</v>
      </c>
      <c r="AF364">
        <v>0</v>
      </c>
      <c r="AG364">
        <v>1</v>
      </c>
      <c r="AH364">
        <v>0</v>
      </c>
      <c r="AI364">
        <v>0</v>
      </c>
      <c r="AJ364">
        <v>1</v>
      </c>
      <c r="AK364">
        <v>0</v>
      </c>
      <c r="AL364">
        <v>0</v>
      </c>
      <c r="AM364">
        <v>0</v>
      </c>
      <c r="AN364">
        <v>0</v>
      </c>
      <c r="AO364">
        <v>0</v>
      </c>
      <c r="AP364">
        <v>0</v>
      </c>
      <c r="AQ364">
        <v>0</v>
      </c>
      <c r="AR364">
        <v>5.8678977140957764</v>
      </c>
      <c r="AS364">
        <v>73</v>
      </c>
      <c r="BE364" s="2">
        <v>387</v>
      </c>
      <c r="BF364">
        <v>8.7075709002117136</v>
      </c>
      <c r="BG364">
        <v>0</v>
      </c>
      <c r="BH364">
        <v>0</v>
      </c>
      <c r="BI364">
        <v>1</v>
      </c>
      <c r="BJ364">
        <v>0</v>
      </c>
      <c r="BK364">
        <v>0</v>
      </c>
      <c r="BL364">
        <v>1</v>
      </c>
      <c r="BM364">
        <v>0</v>
      </c>
      <c r="BN364">
        <v>0</v>
      </c>
      <c r="BO364">
        <v>0</v>
      </c>
      <c r="BP364">
        <v>0</v>
      </c>
      <c r="BQ364">
        <v>0</v>
      </c>
      <c r="BR364">
        <v>0</v>
      </c>
      <c r="BS364">
        <v>0</v>
      </c>
      <c r="BT364">
        <v>5.2483650961217476</v>
      </c>
      <c r="BU364">
        <v>73</v>
      </c>
      <c r="CG364" s="2">
        <v>387</v>
      </c>
      <c r="CH364">
        <v>8.7075709002117136</v>
      </c>
      <c r="CI364">
        <v>0</v>
      </c>
      <c r="CJ364">
        <v>0</v>
      </c>
      <c r="CK364">
        <v>1</v>
      </c>
      <c r="CL364">
        <v>0</v>
      </c>
      <c r="CM364">
        <v>0</v>
      </c>
      <c r="CN364">
        <v>1</v>
      </c>
      <c r="CO364">
        <v>0</v>
      </c>
      <c r="CP364">
        <v>0</v>
      </c>
      <c r="CQ364">
        <v>0</v>
      </c>
      <c r="CR364">
        <v>0</v>
      </c>
      <c r="CS364">
        <v>7.7400005842476283</v>
      </c>
      <c r="CT364">
        <v>5.8678977140957764</v>
      </c>
      <c r="CU364">
        <v>5.2483650961217476</v>
      </c>
      <c r="CV364">
        <v>73</v>
      </c>
    </row>
    <row r="365" spans="1:100" x14ac:dyDescent="0.2">
      <c r="A365" s="2">
        <v>388</v>
      </c>
      <c r="B365">
        <v>8.637060390891115</v>
      </c>
      <c r="C365">
        <v>0</v>
      </c>
      <c r="D365">
        <v>0</v>
      </c>
      <c r="E365">
        <v>1</v>
      </c>
      <c r="F365">
        <v>0</v>
      </c>
      <c r="G365">
        <v>0</v>
      </c>
      <c r="H365">
        <v>1</v>
      </c>
      <c r="I365">
        <v>0</v>
      </c>
      <c r="J365">
        <v>0</v>
      </c>
      <c r="K365">
        <v>0</v>
      </c>
      <c r="L365">
        <v>0</v>
      </c>
      <c r="M365">
        <v>0</v>
      </c>
      <c r="N365">
        <v>0</v>
      </c>
      <c r="O365">
        <v>0</v>
      </c>
      <c r="P365">
        <v>7.748393596811618</v>
      </c>
      <c r="Q365">
        <v>74</v>
      </c>
      <c r="AC365" s="2">
        <v>388</v>
      </c>
      <c r="AD365">
        <v>8.637060390891115</v>
      </c>
      <c r="AE365">
        <v>0</v>
      </c>
      <c r="AF365">
        <v>0</v>
      </c>
      <c r="AG365">
        <v>1</v>
      </c>
      <c r="AH365">
        <v>0</v>
      </c>
      <c r="AI365">
        <v>0</v>
      </c>
      <c r="AJ365">
        <v>1</v>
      </c>
      <c r="AK365">
        <v>0</v>
      </c>
      <c r="AL365">
        <v>0</v>
      </c>
      <c r="AM365">
        <v>0</v>
      </c>
      <c r="AN365">
        <v>0</v>
      </c>
      <c r="AO365">
        <v>0</v>
      </c>
      <c r="AP365">
        <v>0</v>
      </c>
      <c r="AQ365">
        <v>0</v>
      </c>
      <c r="AR365">
        <v>5.87608881433595</v>
      </c>
      <c r="AS365">
        <v>74</v>
      </c>
      <c r="BE365" s="2">
        <v>388</v>
      </c>
      <c r="BF365">
        <v>8.637060390891115</v>
      </c>
      <c r="BG365">
        <v>0</v>
      </c>
      <c r="BH365">
        <v>0</v>
      </c>
      <c r="BI365">
        <v>1</v>
      </c>
      <c r="BJ365">
        <v>0</v>
      </c>
      <c r="BK365">
        <v>0</v>
      </c>
      <c r="BL365">
        <v>1</v>
      </c>
      <c r="BM365">
        <v>0</v>
      </c>
      <c r="BN365">
        <v>0</v>
      </c>
      <c r="BO365">
        <v>0</v>
      </c>
      <c r="BP365">
        <v>0</v>
      </c>
      <c r="BQ365">
        <v>0</v>
      </c>
      <c r="BR365">
        <v>0</v>
      </c>
      <c r="BS365">
        <v>0</v>
      </c>
      <c r="BT365">
        <v>5.2560294099352802</v>
      </c>
      <c r="BU365">
        <v>74</v>
      </c>
      <c r="CG365" s="2">
        <v>388</v>
      </c>
      <c r="CH365">
        <v>8.637060390891115</v>
      </c>
      <c r="CI365">
        <v>0</v>
      </c>
      <c r="CJ365">
        <v>0</v>
      </c>
      <c r="CK365">
        <v>1</v>
      </c>
      <c r="CL365">
        <v>0</v>
      </c>
      <c r="CM365">
        <v>0</v>
      </c>
      <c r="CN365">
        <v>1</v>
      </c>
      <c r="CO365">
        <v>0</v>
      </c>
      <c r="CP365">
        <v>0</v>
      </c>
      <c r="CQ365">
        <v>0</v>
      </c>
      <c r="CR365">
        <v>0</v>
      </c>
      <c r="CS365">
        <v>7.748393596811618</v>
      </c>
      <c r="CT365">
        <v>5.87608881433595</v>
      </c>
      <c r="CU365">
        <v>5.2560294099352802</v>
      </c>
      <c r="CV365">
        <v>74</v>
      </c>
    </row>
    <row r="366" spans="1:100" x14ac:dyDescent="0.2">
      <c r="A366" s="2">
        <v>389</v>
      </c>
      <c r="B366">
        <v>8.8188358165294183</v>
      </c>
      <c r="C366">
        <v>0</v>
      </c>
      <c r="D366">
        <v>0</v>
      </c>
      <c r="E366">
        <v>1</v>
      </c>
      <c r="F366">
        <v>0</v>
      </c>
      <c r="G366">
        <v>0</v>
      </c>
      <c r="H366">
        <v>0</v>
      </c>
      <c r="I366">
        <v>1</v>
      </c>
      <c r="J366">
        <v>0</v>
      </c>
      <c r="K366">
        <v>0</v>
      </c>
      <c r="L366">
        <v>0</v>
      </c>
      <c r="M366">
        <v>0</v>
      </c>
      <c r="N366">
        <v>0</v>
      </c>
      <c r="O366">
        <v>0</v>
      </c>
      <c r="P366">
        <v>7.7567996354531115</v>
      </c>
      <c r="Q366">
        <v>75</v>
      </c>
      <c r="AC366" s="2">
        <v>389</v>
      </c>
      <c r="AD366">
        <v>8.8188358165294183</v>
      </c>
      <c r="AE366">
        <v>0</v>
      </c>
      <c r="AF366">
        <v>0</v>
      </c>
      <c r="AG366">
        <v>1</v>
      </c>
      <c r="AH366">
        <v>0</v>
      </c>
      <c r="AI366">
        <v>0</v>
      </c>
      <c r="AJ366">
        <v>0</v>
      </c>
      <c r="AK366">
        <v>1</v>
      </c>
      <c r="AL366">
        <v>0</v>
      </c>
      <c r="AM366">
        <v>0</v>
      </c>
      <c r="AN366">
        <v>0</v>
      </c>
      <c r="AO366">
        <v>0</v>
      </c>
      <c r="AP366">
        <v>0</v>
      </c>
      <c r="AQ366">
        <v>0</v>
      </c>
      <c r="AR366">
        <v>5.8842942782819749</v>
      </c>
      <c r="AS366">
        <v>75</v>
      </c>
      <c r="BE366" s="2">
        <v>389</v>
      </c>
      <c r="BF366">
        <v>8.8188358165294183</v>
      </c>
      <c r="BG366">
        <v>0</v>
      </c>
      <c r="BH366">
        <v>0</v>
      </c>
      <c r="BI366">
        <v>1</v>
      </c>
      <c r="BJ366">
        <v>0</v>
      </c>
      <c r="BK366">
        <v>0</v>
      </c>
      <c r="BL366">
        <v>0</v>
      </c>
      <c r="BM366">
        <v>1</v>
      </c>
      <c r="BN366">
        <v>0</v>
      </c>
      <c r="BO366">
        <v>0</v>
      </c>
      <c r="BP366">
        <v>0</v>
      </c>
      <c r="BQ366">
        <v>0</v>
      </c>
      <c r="BR366">
        <v>0</v>
      </c>
      <c r="BS366">
        <v>0</v>
      </c>
      <c r="BT366">
        <v>5.2637111973420891</v>
      </c>
      <c r="BU366">
        <v>75</v>
      </c>
      <c r="CG366" s="2">
        <v>389</v>
      </c>
      <c r="CH366">
        <v>8.8188358165294183</v>
      </c>
      <c r="CI366">
        <v>0</v>
      </c>
      <c r="CJ366">
        <v>0</v>
      </c>
      <c r="CK366">
        <v>1</v>
      </c>
      <c r="CL366">
        <v>0</v>
      </c>
      <c r="CM366">
        <v>0</v>
      </c>
      <c r="CN366">
        <v>0</v>
      </c>
      <c r="CO366">
        <v>1</v>
      </c>
      <c r="CP366">
        <v>0</v>
      </c>
      <c r="CQ366">
        <v>0</v>
      </c>
      <c r="CR366">
        <v>0</v>
      </c>
      <c r="CS366">
        <v>7.7567996354531115</v>
      </c>
      <c r="CT366">
        <v>5.8842942782819749</v>
      </c>
      <c r="CU366">
        <v>5.2637111973420891</v>
      </c>
      <c r="CV366">
        <v>75</v>
      </c>
    </row>
    <row r="367" spans="1:100" x14ac:dyDescent="0.2">
      <c r="A367" s="2">
        <v>390</v>
      </c>
      <c r="B367">
        <v>8.6762826198514791</v>
      </c>
      <c r="C367">
        <v>0</v>
      </c>
      <c r="D367">
        <v>0</v>
      </c>
      <c r="E367">
        <v>1</v>
      </c>
      <c r="F367">
        <v>0</v>
      </c>
      <c r="G367">
        <v>0</v>
      </c>
      <c r="H367">
        <v>0</v>
      </c>
      <c r="I367">
        <v>1</v>
      </c>
      <c r="J367">
        <v>0</v>
      </c>
      <c r="K367">
        <v>0</v>
      </c>
      <c r="L367">
        <v>0</v>
      </c>
      <c r="M367">
        <v>0</v>
      </c>
      <c r="N367">
        <v>0</v>
      </c>
      <c r="O367">
        <v>0</v>
      </c>
      <c r="P367">
        <v>7.7652186110578967</v>
      </c>
      <c r="Q367">
        <v>76</v>
      </c>
      <c r="AC367" s="2">
        <v>390</v>
      </c>
      <c r="AD367">
        <v>8.6762826198514791</v>
      </c>
      <c r="AE367">
        <v>0</v>
      </c>
      <c r="AF367">
        <v>0</v>
      </c>
      <c r="AG367">
        <v>1</v>
      </c>
      <c r="AH367">
        <v>0</v>
      </c>
      <c r="AI367">
        <v>0</v>
      </c>
      <c r="AJ367">
        <v>0</v>
      </c>
      <c r="AK367">
        <v>1</v>
      </c>
      <c r="AL367">
        <v>0</v>
      </c>
      <c r="AM367">
        <v>0</v>
      </c>
      <c r="AN367">
        <v>0</v>
      </c>
      <c r="AO367">
        <v>0</v>
      </c>
      <c r="AP367">
        <v>0</v>
      </c>
      <c r="AQ367">
        <v>0</v>
      </c>
      <c r="AR367">
        <v>5.8925140134355161</v>
      </c>
      <c r="AS367">
        <v>76</v>
      </c>
      <c r="BE367" s="2">
        <v>390</v>
      </c>
      <c r="BF367">
        <v>8.6762826198514791</v>
      </c>
      <c r="BG367">
        <v>0</v>
      </c>
      <c r="BH367">
        <v>0</v>
      </c>
      <c r="BI367">
        <v>1</v>
      </c>
      <c r="BJ367">
        <v>0</v>
      </c>
      <c r="BK367">
        <v>0</v>
      </c>
      <c r="BL367">
        <v>0</v>
      </c>
      <c r="BM367">
        <v>1</v>
      </c>
      <c r="BN367">
        <v>0</v>
      </c>
      <c r="BO367">
        <v>0</v>
      </c>
      <c r="BP367">
        <v>0</v>
      </c>
      <c r="BQ367">
        <v>0</v>
      </c>
      <c r="BR367">
        <v>0</v>
      </c>
      <c r="BS367">
        <v>0</v>
      </c>
      <c r="BT367">
        <v>5.271410364009725</v>
      </c>
      <c r="BU367">
        <v>76</v>
      </c>
      <c r="CG367" s="2">
        <v>390</v>
      </c>
      <c r="CH367">
        <v>8.6762826198514791</v>
      </c>
      <c r="CI367">
        <v>0</v>
      </c>
      <c r="CJ367">
        <v>0</v>
      </c>
      <c r="CK367">
        <v>1</v>
      </c>
      <c r="CL367">
        <v>0</v>
      </c>
      <c r="CM367">
        <v>0</v>
      </c>
      <c r="CN367">
        <v>0</v>
      </c>
      <c r="CO367">
        <v>1</v>
      </c>
      <c r="CP367">
        <v>0</v>
      </c>
      <c r="CQ367">
        <v>0</v>
      </c>
      <c r="CR367">
        <v>0</v>
      </c>
      <c r="CS367">
        <v>7.7652186110578967</v>
      </c>
      <c r="CT367">
        <v>5.8925140134355161</v>
      </c>
      <c r="CU367">
        <v>5.271410364009725</v>
      </c>
      <c r="CV367">
        <v>76</v>
      </c>
    </row>
    <row r="368" spans="1:100" x14ac:dyDescent="0.2">
      <c r="A368" s="2">
        <v>391</v>
      </c>
      <c r="B368">
        <v>8.7480906111370942</v>
      </c>
      <c r="C368">
        <v>0</v>
      </c>
      <c r="D368">
        <v>0</v>
      </c>
      <c r="E368">
        <v>1</v>
      </c>
      <c r="F368">
        <v>0</v>
      </c>
      <c r="G368">
        <v>0</v>
      </c>
      <c r="H368">
        <v>0</v>
      </c>
      <c r="I368">
        <v>1</v>
      </c>
      <c r="J368">
        <v>0</v>
      </c>
      <c r="K368">
        <v>0</v>
      </c>
      <c r="L368">
        <v>0</v>
      </c>
      <c r="M368">
        <v>0</v>
      </c>
      <c r="N368">
        <v>0</v>
      </c>
      <c r="O368">
        <v>0</v>
      </c>
      <c r="P368">
        <v>7.773650434800663</v>
      </c>
      <c r="Q368">
        <v>77</v>
      </c>
      <c r="AC368" s="2">
        <v>391</v>
      </c>
      <c r="AD368">
        <v>8.7480906111370942</v>
      </c>
      <c r="AE368">
        <v>0</v>
      </c>
      <c r="AF368">
        <v>0</v>
      </c>
      <c r="AG368">
        <v>1</v>
      </c>
      <c r="AH368">
        <v>0</v>
      </c>
      <c r="AI368">
        <v>0</v>
      </c>
      <c r="AJ368">
        <v>0</v>
      </c>
      <c r="AK368">
        <v>1</v>
      </c>
      <c r="AL368">
        <v>0</v>
      </c>
      <c r="AM368">
        <v>0</v>
      </c>
      <c r="AN368">
        <v>0</v>
      </c>
      <c r="AO368">
        <v>0</v>
      </c>
      <c r="AP368">
        <v>0</v>
      </c>
      <c r="AQ368">
        <v>0</v>
      </c>
      <c r="AR368">
        <v>5.9007479274891956</v>
      </c>
      <c r="AS368">
        <v>77</v>
      </c>
      <c r="BE368" s="2">
        <v>391</v>
      </c>
      <c r="BF368">
        <v>8.7480906111370942</v>
      </c>
      <c r="BG368">
        <v>0</v>
      </c>
      <c r="BH368">
        <v>0</v>
      </c>
      <c r="BI368">
        <v>1</v>
      </c>
      <c r="BJ368">
        <v>0</v>
      </c>
      <c r="BK368">
        <v>0</v>
      </c>
      <c r="BL368">
        <v>0</v>
      </c>
      <c r="BM368">
        <v>1</v>
      </c>
      <c r="BN368">
        <v>0</v>
      </c>
      <c r="BO368">
        <v>0</v>
      </c>
      <c r="BP368">
        <v>0</v>
      </c>
      <c r="BQ368">
        <v>0</v>
      </c>
      <c r="BR368">
        <v>0</v>
      </c>
      <c r="BS368">
        <v>0</v>
      </c>
      <c r="BT368">
        <v>5.2791268155141955</v>
      </c>
      <c r="BU368">
        <v>77</v>
      </c>
      <c r="CG368" s="2">
        <v>391</v>
      </c>
      <c r="CH368">
        <v>8.7480906111370942</v>
      </c>
      <c r="CI368">
        <v>0</v>
      </c>
      <c r="CJ368">
        <v>0</v>
      </c>
      <c r="CK368">
        <v>1</v>
      </c>
      <c r="CL368">
        <v>0</v>
      </c>
      <c r="CM368">
        <v>0</v>
      </c>
      <c r="CN368">
        <v>0</v>
      </c>
      <c r="CO368">
        <v>1</v>
      </c>
      <c r="CP368">
        <v>0</v>
      </c>
      <c r="CQ368">
        <v>0</v>
      </c>
      <c r="CR368">
        <v>0</v>
      </c>
      <c r="CS368">
        <v>7.773650434800663</v>
      </c>
      <c r="CT368">
        <v>5.9007479274891956</v>
      </c>
      <c r="CU368">
        <v>5.2791268155141955</v>
      </c>
      <c r="CV368">
        <v>77</v>
      </c>
    </row>
    <row r="369" spans="1:100" x14ac:dyDescent="0.2">
      <c r="A369" s="2">
        <v>392</v>
      </c>
      <c r="B369">
        <v>8.7267295654660995</v>
      </c>
      <c r="C369">
        <v>0</v>
      </c>
      <c r="D369">
        <v>0</v>
      </c>
      <c r="E369">
        <v>1</v>
      </c>
      <c r="F369">
        <v>0</v>
      </c>
      <c r="G369">
        <v>0</v>
      </c>
      <c r="H369">
        <v>0</v>
      </c>
      <c r="I369">
        <v>1</v>
      </c>
      <c r="J369">
        <v>0</v>
      </c>
      <c r="K369">
        <v>0</v>
      </c>
      <c r="L369">
        <v>0</v>
      </c>
      <c r="M369">
        <v>0</v>
      </c>
      <c r="N369">
        <v>0</v>
      </c>
      <c r="O369">
        <v>0</v>
      </c>
      <c r="P369">
        <v>7.7820950181462143</v>
      </c>
      <c r="Q369">
        <v>78</v>
      </c>
      <c r="AC369" s="2">
        <v>392</v>
      </c>
      <c r="AD369">
        <v>8.7267295654660995</v>
      </c>
      <c r="AE369">
        <v>0</v>
      </c>
      <c r="AF369">
        <v>0</v>
      </c>
      <c r="AG369">
        <v>1</v>
      </c>
      <c r="AH369">
        <v>0</v>
      </c>
      <c r="AI369">
        <v>0</v>
      </c>
      <c r="AJ369">
        <v>0</v>
      </c>
      <c r="AK369">
        <v>1</v>
      </c>
      <c r="AL369">
        <v>0</v>
      </c>
      <c r="AM369">
        <v>0</v>
      </c>
      <c r="AN369">
        <v>0</v>
      </c>
      <c r="AO369">
        <v>0</v>
      </c>
      <c r="AP369">
        <v>0</v>
      </c>
      <c r="AQ369">
        <v>0</v>
      </c>
      <c r="AR369">
        <v>5.9089959283332112</v>
      </c>
      <c r="AS369">
        <v>78</v>
      </c>
      <c r="BE369" s="2">
        <v>392</v>
      </c>
      <c r="BF369">
        <v>8.7267295654660995</v>
      </c>
      <c r="BG369">
        <v>0</v>
      </c>
      <c r="BH369">
        <v>0</v>
      </c>
      <c r="BI369">
        <v>1</v>
      </c>
      <c r="BJ369">
        <v>0</v>
      </c>
      <c r="BK369">
        <v>0</v>
      </c>
      <c r="BL369">
        <v>0</v>
      </c>
      <c r="BM369">
        <v>1</v>
      </c>
      <c r="BN369">
        <v>0</v>
      </c>
      <c r="BO369">
        <v>0</v>
      </c>
      <c r="BP369">
        <v>0</v>
      </c>
      <c r="BQ369">
        <v>0</v>
      </c>
      <c r="BR369">
        <v>0</v>
      </c>
      <c r="BS369">
        <v>0</v>
      </c>
      <c r="BT369">
        <v>5.2868604573502509</v>
      </c>
      <c r="BU369">
        <v>78</v>
      </c>
      <c r="CG369" s="2">
        <v>392</v>
      </c>
      <c r="CH369">
        <v>8.7267295654660995</v>
      </c>
      <c r="CI369">
        <v>0</v>
      </c>
      <c r="CJ369">
        <v>0</v>
      </c>
      <c r="CK369">
        <v>1</v>
      </c>
      <c r="CL369">
        <v>0</v>
      </c>
      <c r="CM369">
        <v>0</v>
      </c>
      <c r="CN369">
        <v>0</v>
      </c>
      <c r="CO369">
        <v>1</v>
      </c>
      <c r="CP369">
        <v>0</v>
      </c>
      <c r="CQ369">
        <v>0</v>
      </c>
      <c r="CR369">
        <v>0</v>
      </c>
      <c r="CS369">
        <v>7.7820950181462143</v>
      </c>
      <c r="CT369">
        <v>5.9089959283332112</v>
      </c>
      <c r="CU369">
        <v>5.2868604573502509</v>
      </c>
      <c r="CV369">
        <v>78</v>
      </c>
    </row>
    <row r="370" spans="1:100" x14ac:dyDescent="0.2">
      <c r="A370" s="2">
        <v>393</v>
      </c>
      <c r="B370">
        <v>9.2717712968352046</v>
      </c>
      <c r="C370">
        <v>0</v>
      </c>
      <c r="D370">
        <v>0</v>
      </c>
      <c r="E370">
        <v>1</v>
      </c>
      <c r="F370">
        <v>0</v>
      </c>
      <c r="G370">
        <v>0</v>
      </c>
      <c r="H370">
        <v>0</v>
      </c>
      <c r="I370">
        <v>0</v>
      </c>
      <c r="J370">
        <v>1</v>
      </c>
      <c r="K370">
        <v>0</v>
      </c>
      <c r="L370">
        <v>0</v>
      </c>
      <c r="M370">
        <v>0</v>
      </c>
      <c r="N370">
        <v>0</v>
      </c>
      <c r="O370">
        <v>0</v>
      </c>
      <c r="P370">
        <v>7.7905522728517012</v>
      </c>
      <c r="Q370">
        <v>79</v>
      </c>
      <c r="AC370" s="2">
        <v>393</v>
      </c>
      <c r="AD370">
        <v>9.2717712968352046</v>
      </c>
      <c r="AE370">
        <v>0</v>
      </c>
      <c r="AF370">
        <v>0</v>
      </c>
      <c r="AG370">
        <v>1</v>
      </c>
      <c r="AH370">
        <v>0</v>
      </c>
      <c r="AI370">
        <v>0</v>
      </c>
      <c r="AJ370">
        <v>0</v>
      </c>
      <c r="AK370">
        <v>0</v>
      </c>
      <c r="AL370">
        <v>1</v>
      </c>
      <c r="AM370">
        <v>0</v>
      </c>
      <c r="AN370">
        <v>0</v>
      </c>
      <c r="AO370">
        <v>0</v>
      </c>
      <c r="AP370">
        <v>0</v>
      </c>
      <c r="AQ370">
        <v>0</v>
      </c>
      <c r="AR370">
        <v>5.9172579240618361</v>
      </c>
      <c r="AS370">
        <v>79</v>
      </c>
      <c r="BE370" s="2">
        <v>393</v>
      </c>
      <c r="BF370">
        <v>9.2717712968352046</v>
      </c>
      <c r="BG370">
        <v>0</v>
      </c>
      <c r="BH370">
        <v>0</v>
      </c>
      <c r="BI370">
        <v>1</v>
      </c>
      <c r="BJ370">
        <v>0</v>
      </c>
      <c r="BK370">
        <v>0</v>
      </c>
      <c r="BL370">
        <v>0</v>
      </c>
      <c r="BM370">
        <v>0</v>
      </c>
      <c r="BN370">
        <v>1</v>
      </c>
      <c r="BO370">
        <v>0</v>
      </c>
      <c r="BP370">
        <v>0</v>
      </c>
      <c r="BQ370">
        <v>0</v>
      </c>
      <c r="BR370">
        <v>0</v>
      </c>
      <c r="BS370">
        <v>0</v>
      </c>
      <c r="BT370">
        <v>7.0650040787795234</v>
      </c>
      <c r="BU370">
        <v>79</v>
      </c>
      <c r="CG370" s="2">
        <v>393</v>
      </c>
      <c r="CH370">
        <v>9.2717712968352046</v>
      </c>
      <c r="CI370">
        <v>0</v>
      </c>
      <c r="CJ370">
        <v>0</v>
      </c>
      <c r="CK370">
        <v>1</v>
      </c>
      <c r="CL370">
        <v>0</v>
      </c>
      <c r="CM370">
        <v>0</v>
      </c>
      <c r="CN370">
        <v>0</v>
      </c>
      <c r="CO370">
        <v>0</v>
      </c>
      <c r="CP370">
        <v>1</v>
      </c>
      <c r="CQ370">
        <v>0</v>
      </c>
      <c r="CR370">
        <v>0</v>
      </c>
      <c r="CS370">
        <v>7.7905522728517012</v>
      </c>
      <c r="CT370">
        <v>5.9172579240618361</v>
      </c>
      <c r="CU370">
        <v>7.0650040787795234</v>
      </c>
      <c r="CV370">
        <v>79</v>
      </c>
    </row>
    <row r="371" spans="1:100" x14ac:dyDescent="0.2">
      <c r="A371" s="2">
        <v>394</v>
      </c>
      <c r="B371">
        <v>9.3720361516840036</v>
      </c>
      <c r="C371">
        <v>0</v>
      </c>
      <c r="D371">
        <v>0</v>
      </c>
      <c r="E371">
        <v>1</v>
      </c>
      <c r="F371">
        <v>0</v>
      </c>
      <c r="G371">
        <v>0</v>
      </c>
      <c r="H371">
        <v>0</v>
      </c>
      <c r="I371">
        <v>0</v>
      </c>
      <c r="J371">
        <v>1</v>
      </c>
      <c r="K371">
        <v>0</v>
      </c>
      <c r="L371">
        <v>0</v>
      </c>
      <c r="M371">
        <v>0</v>
      </c>
      <c r="N371">
        <v>0</v>
      </c>
      <c r="O371">
        <v>0</v>
      </c>
      <c r="P371">
        <v>7.7990221109695534</v>
      </c>
      <c r="Q371">
        <v>80</v>
      </c>
      <c r="AC371" s="2">
        <v>394</v>
      </c>
      <c r="AD371">
        <v>9.3720361516840036</v>
      </c>
      <c r="AE371">
        <v>0</v>
      </c>
      <c r="AF371">
        <v>0</v>
      </c>
      <c r="AG371">
        <v>1</v>
      </c>
      <c r="AH371">
        <v>0</v>
      </c>
      <c r="AI371">
        <v>0</v>
      </c>
      <c r="AJ371">
        <v>0</v>
      </c>
      <c r="AK371">
        <v>0</v>
      </c>
      <c r="AL371">
        <v>1</v>
      </c>
      <c r="AM371">
        <v>0</v>
      </c>
      <c r="AN371">
        <v>0</v>
      </c>
      <c r="AO371">
        <v>0</v>
      </c>
      <c r="AP371">
        <v>0</v>
      </c>
      <c r="AQ371">
        <v>0</v>
      </c>
      <c r="AR371">
        <v>5.925533822979804</v>
      </c>
      <c r="AS371">
        <v>80</v>
      </c>
      <c r="BE371" s="2">
        <v>394</v>
      </c>
      <c r="BF371">
        <v>9.3720361516840036</v>
      </c>
      <c r="BG371">
        <v>0</v>
      </c>
      <c r="BH371">
        <v>0</v>
      </c>
      <c r="BI371">
        <v>1</v>
      </c>
      <c r="BJ371">
        <v>0</v>
      </c>
      <c r="BK371">
        <v>0</v>
      </c>
      <c r="BL371">
        <v>0</v>
      </c>
      <c r="BM371">
        <v>0</v>
      </c>
      <c r="BN371">
        <v>1</v>
      </c>
      <c r="BO371">
        <v>0</v>
      </c>
      <c r="BP371">
        <v>0</v>
      </c>
      <c r="BQ371">
        <v>0</v>
      </c>
      <c r="BR371">
        <v>0</v>
      </c>
      <c r="BS371">
        <v>0</v>
      </c>
      <c r="BT371">
        <v>7.3695401723766949</v>
      </c>
      <c r="BU371">
        <v>80</v>
      </c>
      <c r="CG371" s="2">
        <v>394</v>
      </c>
      <c r="CH371">
        <v>9.3720361516840036</v>
      </c>
      <c r="CI371">
        <v>0</v>
      </c>
      <c r="CJ371">
        <v>0</v>
      </c>
      <c r="CK371">
        <v>1</v>
      </c>
      <c r="CL371">
        <v>0</v>
      </c>
      <c r="CM371">
        <v>0</v>
      </c>
      <c r="CN371">
        <v>0</v>
      </c>
      <c r="CO371">
        <v>0</v>
      </c>
      <c r="CP371">
        <v>1</v>
      </c>
      <c r="CQ371">
        <v>0</v>
      </c>
      <c r="CR371">
        <v>0</v>
      </c>
      <c r="CS371">
        <v>7.7990221109695534</v>
      </c>
      <c r="CT371">
        <v>5.925533822979804</v>
      </c>
      <c r="CU371">
        <v>7.3695401723766949</v>
      </c>
      <c r="CV371">
        <v>80</v>
      </c>
    </row>
    <row r="372" spans="1:100" x14ac:dyDescent="0.2">
      <c r="A372" s="2">
        <v>395</v>
      </c>
      <c r="B372">
        <v>9.4681389394587008</v>
      </c>
      <c r="C372">
        <v>0</v>
      </c>
      <c r="D372">
        <v>0</v>
      </c>
      <c r="E372">
        <v>1</v>
      </c>
      <c r="F372">
        <v>0</v>
      </c>
      <c r="G372">
        <v>0</v>
      </c>
      <c r="H372">
        <v>0</v>
      </c>
      <c r="I372">
        <v>0</v>
      </c>
      <c r="J372">
        <v>1</v>
      </c>
      <c r="K372">
        <v>0</v>
      </c>
      <c r="L372">
        <v>0</v>
      </c>
      <c r="M372">
        <v>0</v>
      </c>
      <c r="N372">
        <v>0</v>
      </c>
      <c r="O372">
        <v>0</v>
      </c>
      <c r="P372">
        <v>7.8075044448508422</v>
      </c>
      <c r="Q372">
        <v>81</v>
      </c>
      <c r="AC372" s="2">
        <v>395</v>
      </c>
      <c r="AD372">
        <v>9.4681389394587008</v>
      </c>
      <c r="AE372">
        <v>0</v>
      </c>
      <c r="AF372">
        <v>0</v>
      </c>
      <c r="AG372">
        <v>1</v>
      </c>
      <c r="AH372">
        <v>0</v>
      </c>
      <c r="AI372">
        <v>0</v>
      </c>
      <c r="AJ372">
        <v>0</v>
      </c>
      <c r="AK372">
        <v>0</v>
      </c>
      <c r="AL372">
        <v>1</v>
      </c>
      <c r="AM372">
        <v>0</v>
      </c>
      <c r="AN372">
        <v>0</v>
      </c>
      <c r="AO372">
        <v>0</v>
      </c>
      <c r="AP372">
        <v>0</v>
      </c>
      <c r="AQ372">
        <v>0</v>
      </c>
      <c r="AR372">
        <v>5.9338235336085834</v>
      </c>
      <c r="AS372">
        <v>81</v>
      </c>
      <c r="BE372" s="2">
        <v>395</v>
      </c>
      <c r="BF372">
        <v>9.4681389394587008</v>
      </c>
      <c r="BG372">
        <v>0</v>
      </c>
      <c r="BH372">
        <v>0</v>
      </c>
      <c r="BI372">
        <v>1</v>
      </c>
      <c r="BJ372">
        <v>0</v>
      </c>
      <c r="BK372">
        <v>0</v>
      </c>
      <c r="BL372">
        <v>0</v>
      </c>
      <c r="BM372">
        <v>0</v>
      </c>
      <c r="BN372">
        <v>1</v>
      </c>
      <c r="BO372">
        <v>0</v>
      </c>
      <c r="BP372">
        <v>0</v>
      </c>
      <c r="BQ372">
        <v>0</v>
      </c>
      <c r="BR372">
        <v>0</v>
      </c>
      <c r="BS372">
        <v>0</v>
      </c>
      <c r="BT372">
        <v>7.3695401723766949</v>
      </c>
      <c r="BU372">
        <v>81</v>
      </c>
      <c r="CG372" s="2">
        <v>395</v>
      </c>
      <c r="CH372">
        <v>9.4681389394587008</v>
      </c>
      <c r="CI372">
        <v>0</v>
      </c>
      <c r="CJ372">
        <v>0</v>
      </c>
      <c r="CK372">
        <v>1</v>
      </c>
      <c r="CL372">
        <v>0</v>
      </c>
      <c r="CM372">
        <v>0</v>
      </c>
      <c r="CN372">
        <v>0</v>
      </c>
      <c r="CO372">
        <v>0</v>
      </c>
      <c r="CP372">
        <v>1</v>
      </c>
      <c r="CQ372">
        <v>0</v>
      </c>
      <c r="CR372">
        <v>0</v>
      </c>
      <c r="CS372">
        <v>7.8075044448508422</v>
      </c>
      <c r="CT372">
        <v>5.9338235336085834</v>
      </c>
      <c r="CU372">
        <v>7.3695401723766949</v>
      </c>
      <c r="CV372">
        <v>81</v>
      </c>
    </row>
    <row r="373" spans="1:100" x14ac:dyDescent="0.2">
      <c r="A373" s="2">
        <v>396</v>
      </c>
      <c r="B373">
        <v>9.4728757449438454</v>
      </c>
      <c r="C373">
        <v>0</v>
      </c>
      <c r="D373">
        <v>0</v>
      </c>
      <c r="E373">
        <v>1</v>
      </c>
      <c r="F373">
        <v>0</v>
      </c>
      <c r="G373">
        <v>0</v>
      </c>
      <c r="H373">
        <v>0</v>
      </c>
      <c r="I373">
        <v>0</v>
      </c>
      <c r="J373">
        <v>1</v>
      </c>
      <c r="K373">
        <v>0</v>
      </c>
      <c r="L373">
        <v>0</v>
      </c>
      <c r="M373">
        <v>0</v>
      </c>
      <c r="N373">
        <v>0</v>
      </c>
      <c r="O373">
        <v>0</v>
      </c>
      <c r="P373">
        <v>7.8159991871489245</v>
      </c>
      <c r="Q373">
        <v>82</v>
      </c>
      <c r="AC373" s="2">
        <v>396</v>
      </c>
      <c r="AD373">
        <v>9.4728757449438454</v>
      </c>
      <c r="AE373">
        <v>0</v>
      </c>
      <c r="AF373">
        <v>0</v>
      </c>
      <c r="AG373">
        <v>1</v>
      </c>
      <c r="AH373">
        <v>0</v>
      </c>
      <c r="AI373">
        <v>0</v>
      </c>
      <c r="AJ373">
        <v>0</v>
      </c>
      <c r="AK373">
        <v>0</v>
      </c>
      <c r="AL373">
        <v>1</v>
      </c>
      <c r="AM373">
        <v>0</v>
      </c>
      <c r="AN373">
        <v>0</v>
      </c>
      <c r="AO373">
        <v>0</v>
      </c>
      <c r="AP373">
        <v>0</v>
      </c>
      <c r="AQ373">
        <v>0</v>
      </c>
      <c r="AR373">
        <v>5.9421269646925259</v>
      </c>
      <c r="AS373">
        <v>82</v>
      </c>
      <c r="BE373" s="2">
        <v>396</v>
      </c>
      <c r="BF373">
        <v>9.4728757449438454</v>
      </c>
      <c r="BG373">
        <v>0</v>
      </c>
      <c r="BH373">
        <v>0</v>
      </c>
      <c r="BI373">
        <v>1</v>
      </c>
      <c r="BJ373">
        <v>0</v>
      </c>
      <c r="BK373">
        <v>0</v>
      </c>
      <c r="BL373">
        <v>0</v>
      </c>
      <c r="BM373">
        <v>0</v>
      </c>
      <c r="BN373">
        <v>1</v>
      </c>
      <c r="BO373">
        <v>0</v>
      </c>
      <c r="BP373">
        <v>0</v>
      </c>
      <c r="BQ373">
        <v>0</v>
      </c>
      <c r="BR373">
        <v>0</v>
      </c>
      <c r="BS373">
        <v>0</v>
      </c>
      <c r="BT373">
        <v>7.3695401723766949</v>
      </c>
      <c r="BU373">
        <v>82</v>
      </c>
      <c r="CG373" s="2">
        <v>396</v>
      </c>
      <c r="CH373">
        <v>9.4728757449438454</v>
      </c>
      <c r="CI373">
        <v>0</v>
      </c>
      <c r="CJ373">
        <v>0</v>
      </c>
      <c r="CK373">
        <v>1</v>
      </c>
      <c r="CL373">
        <v>0</v>
      </c>
      <c r="CM373">
        <v>0</v>
      </c>
      <c r="CN373">
        <v>0</v>
      </c>
      <c r="CO373">
        <v>0</v>
      </c>
      <c r="CP373">
        <v>1</v>
      </c>
      <c r="CQ373">
        <v>0</v>
      </c>
      <c r="CR373">
        <v>0</v>
      </c>
      <c r="CS373">
        <v>7.8159991871489245</v>
      </c>
      <c r="CT373">
        <v>5.9421269646925259</v>
      </c>
      <c r="CU373">
        <v>7.3695401723766949</v>
      </c>
      <c r="CV373">
        <v>82</v>
      </c>
    </row>
    <row r="374" spans="1:100" x14ac:dyDescent="0.2">
      <c r="A374" s="2">
        <v>397</v>
      </c>
      <c r="B374">
        <v>9.4744519952511084</v>
      </c>
      <c r="C374">
        <v>0</v>
      </c>
      <c r="D374">
        <v>0</v>
      </c>
      <c r="E374">
        <v>1</v>
      </c>
      <c r="F374">
        <v>0</v>
      </c>
      <c r="G374">
        <v>0</v>
      </c>
      <c r="H374">
        <v>0</v>
      </c>
      <c r="I374">
        <v>0</v>
      </c>
      <c r="J374">
        <v>1</v>
      </c>
      <c r="K374">
        <v>0</v>
      </c>
      <c r="L374">
        <v>0</v>
      </c>
      <c r="M374">
        <v>0</v>
      </c>
      <c r="N374">
        <v>0</v>
      </c>
      <c r="O374">
        <v>0</v>
      </c>
      <c r="P374">
        <v>7.8245062508232444</v>
      </c>
      <c r="Q374">
        <v>83</v>
      </c>
      <c r="AC374" s="2">
        <v>397</v>
      </c>
      <c r="AD374">
        <v>9.4744519952511084</v>
      </c>
      <c r="AE374">
        <v>0</v>
      </c>
      <c r="AF374">
        <v>0</v>
      </c>
      <c r="AG374">
        <v>1</v>
      </c>
      <c r="AH374">
        <v>0</v>
      </c>
      <c r="AI374">
        <v>0</v>
      </c>
      <c r="AJ374">
        <v>0</v>
      </c>
      <c r="AK374">
        <v>0</v>
      </c>
      <c r="AL374">
        <v>1</v>
      </c>
      <c r="AM374">
        <v>0</v>
      </c>
      <c r="AN374">
        <v>0</v>
      </c>
      <c r="AO374">
        <v>0</v>
      </c>
      <c r="AP374">
        <v>0</v>
      </c>
      <c r="AQ374">
        <v>0</v>
      </c>
      <c r="AR374">
        <v>5.9504440252049138</v>
      </c>
      <c r="AS374">
        <v>83</v>
      </c>
      <c r="BE374" s="2">
        <v>397</v>
      </c>
      <c r="BF374">
        <v>9.4744519952511084</v>
      </c>
      <c r="BG374">
        <v>0</v>
      </c>
      <c r="BH374">
        <v>0</v>
      </c>
      <c r="BI374">
        <v>1</v>
      </c>
      <c r="BJ374">
        <v>0</v>
      </c>
      <c r="BK374">
        <v>0</v>
      </c>
      <c r="BL374">
        <v>0</v>
      </c>
      <c r="BM374">
        <v>0</v>
      </c>
      <c r="BN374">
        <v>1</v>
      </c>
      <c r="BO374">
        <v>0</v>
      </c>
      <c r="BP374">
        <v>0</v>
      </c>
      <c r="BQ374">
        <v>0</v>
      </c>
      <c r="BR374">
        <v>0</v>
      </c>
      <c r="BS374">
        <v>0</v>
      </c>
      <c r="BT374">
        <v>7.3695401723766949</v>
      </c>
      <c r="BU374">
        <v>83</v>
      </c>
      <c r="CG374" s="2">
        <v>397</v>
      </c>
      <c r="CH374">
        <v>9.4744519952511084</v>
      </c>
      <c r="CI374">
        <v>0</v>
      </c>
      <c r="CJ374">
        <v>0</v>
      </c>
      <c r="CK374">
        <v>1</v>
      </c>
      <c r="CL374">
        <v>0</v>
      </c>
      <c r="CM374">
        <v>0</v>
      </c>
      <c r="CN374">
        <v>0</v>
      </c>
      <c r="CO374">
        <v>0</v>
      </c>
      <c r="CP374">
        <v>1</v>
      </c>
      <c r="CQ374">
        <v>0</v>
      </c>
      <c r="CR374">
        <v>0</v>
      </c>
      <c r="CS374">
        <v>7.8245062508232444</v>
      </c>
      <c r="CT374">
        <v>5.9504440252049138</v>
      </c>
      <c r="CU374">
        <v>7.3695401723766949</v>
      </c>
      <c r="CV374">
        <v>83</v>
      </c>
    </row>
    <row r="375" spans="1:100" x14ac:dyDescent="0.2">
      <c r="A375" s="2">
        <v>398</v>
      </c>
      <c r="B375">
        <v>9.4065670726904163</v>
      </c>
      <c r="C375">
        <v>0</v>
      </c>
      <c r="D375">
        <v>0</v>
      </c>
      <c r="E375">
        <v>1</v>
      </c>
      <c r="F375">
        <v>0</v>
      </c>
      <c r="G375">
        <v>0</v>
      </c>
      <c r="H375">
        <v>0</v>
      </c>
      <c r="I375">
        <v>0</v>
      </c>
      <c r="J375">
        <v>0</v>
      </c>
      <c r="K375">
        <v>1</v>
      </c>
      <c r="L375">
        <v>0</v>
      </c>
      <c r="M375">
        <v>0</v>
      </c>
      <c r="N375">
        <v>0</v>
      </c>
      <c r="O375">
        <v>0</v>
      </c>
      <c r="P375">
        <v>7.8330255491432093</v>
      </c>
      <c r="Q375">
        <v>84</v>
      </c>
      <c r="AC375" s="2">
        <v>398</v>
      </c>
      <c r="AD375">
        <v>9.4065670726904163</v>
      </c>
      <c r="AE375">
        <v>0</v>
      </c>
      <c r="AF375">
        <v>0</v>
      </c>
      <c r="AG375">
        <v>1</v>
      </c>
      <c r="AH375">
        <v>0</v>
      </c>
      <c r="AI375">
        <v>0</v>
      </c>
      <c r="AJ375">
        <v>0</v>
      </c>
      <c r="AK375">
        <v>0</v>
      </c>
      <c r="AL375">
        <v>0</v>
      </c>
      <c r="AM375">
        <v>1</v>
      </c>
      <c r="AN375">
        <v>0</v>
      </c>
      <c r="AO375">
        <v>0</v>
      </c>
      <c r="AP375">
        <v>0</v>
      </c>
      <c r="AQ375">
        <v>0</v>
      </c>
      <c r="AR375">
        <v>5.9587746243538771</v>
      </c>
      <c r="AS375">
        <v>84</v>
      </c>
      <c r="BE375" s="2">
        <v>398</v>
      </c>
      <c r="BF375">
        <v>9.4065670726904163</v>
      </c>
      <c r="BG375">
        <v>0</v>
      </c>
      <c r="BH375">
        <v>0</v>
      </c>
      <c r="BI375">
        <v>1</v>
      </c>
      <c r="BJ375">
        <v>0</v>
      </c>
      <c r="BK375">
        <v>0</v>
      </c>
      <c r="BL375">
        <v>0</v>
      </c>
      <c r="BM375">
        <v>0</v>
      </c>
      <c r="BN375">
        <v>0</v>
      </c>
      <c r="BO375">
        <v>1</v>
      </c>
      <c r="BP375">
        <v>0</v>
      </c>
      <c r="BQ375">
        <v>0</v>
      </c>
      <c r="BR375">
        <v>0</v>
      </c>
      <c r="BS375">
        <v>0</v>
      </c>
      <c r="BT375">
        <v>7.3695401723766949</v>
      </c>
      <c r="BU375">
        <v>84</v>
      </c>
      <c r="CG375" s="2">
        <v>398</v>
      </c>
      <c r="CH375">
        <v>9.4065670726904163</v>
      </c>
      <c r="CI375">
        <v>0</v>
      </c>
      <c r="CJ375">
        <v>0</v>
      </c>
      <c r="CK375">
        <v>1</v>
      </c>
      <c r="CL375">
        <v>0</v>
      </c>
      <c r="CM375">
        <v>0</v>
      </c>
      <c r="CN375">
        <v>0</v>
      </c>
      <c r="CO375">
        <v>0</v>
      </c>
      <c r="CP375">
        <v>0</v>
      </c>
      <c r="CQ375">
        <v>1</v>
      </c>
      <c r="CR375">
        <v>0</v>
      </c>
      <c r="CS375">
        <v>7.8330255491432093</v>
      </c>
      <c r="CT375">
        <v>5.9587746243538771</v>
      </c>
      <c r="CU375">
        <v>7.3695401723766949</v>
      </c>
      <c r="CV375">
        <v>84</v>
      </c>
    </row>
    <row r="376" spans="1:100" x14ac:dyDescent="0.2">
      <c r="A376" s="2">
        <v>399</v>
      </c>
      <c r="B376">
        <v>9.3671180285954421</v>
      </c>
      <c r="C376">
        <v>0</v>
      </c>
      <c r="D376">
        <v>0</v>
      </c>
      <c r="E376">
        <v>1</v>
      </c>
      <c r="F376">
        <v>0</v>
      </c>
      <c r="G376">
        <v>0</v>
      </c>
      <c r="H376">
        <v>0</v>
      </c>
      <c r="I376">
        <v>0</v>
      </c>
      <c r="J376">
        <v>0</v>
      </c>
      <c r="K376">
        <v>1</v>
      </c>
      <c r="L376">
        <v>0</v>
      </c>
      <c r="M376">
        <v>0</v>
      </c>
      <c r="N376">
        <v>0</v>
      </c>
      <c r="O376">
        <v>0</v>
      </c>
      <c r="P376">
        <v>7.8415569956920921</v>
      </c>
      <c r="Q376">
        <v>85</v>
      </c>
      <c r="AC376" s="2">
        <v>399</v>
      </c>
      <c r="AD376">
        <v>9.3671180285954421</v>
      </c>
      <c r="AE376">
        <v>0</v>
      </c>
      <c r="AF376">
        <v>0</v>
      </c>
      <c r="AG376">
        <v>1</v>
      </c>
      <c r="AH376">
        <v>0</v>
      </c>
      <c r="AI376">
        <v>0</v>
      </c>
      <c r="AJ376">
        <v>0</v>
      </c>
      <c r="AK376">
        <v>0</v>
      </c>
      <c r="AL376">
        <v>0</v>
      </c>
      <c r="AM376">
        <v>1</v>
      </c>
      <c r="AN376">
        <v>0</v>
      </c>
      <c r="AO376">
        <v>0</v>
      </c>
      <c r="AP376">
        <v>0</v>
      </c>
      <c r="AQ376">
        <v>0</v>
      </c>
      <c r="AR376">
        <v>5.967118671588211</v>
      </c>
      <c r="AS376">
        <v>85</v>
      </c>
      <c r="BE376" s="2">
        <v>399</v>
      </c>
      <c r="BF376">
        <v>9.3671180285954421</v>
      </c>
      <c r="BG376">
        <v>0</v>
      </c>
      <c r="BH376">
        <v>0</v>
      </c>
      <c r="BI376">
        <v>1</v>
      </c>
      <c r="BJ376">
        <v>0</v>
      </c>
      <c r="BK376">
        <v>0</v>
      </c>
      <c r="BL376">
        <v>0</v>
      </c>
      <c r="BM376">
        <v>0</v>
      </c>
      <c r="BN376">
        <v>0</v>
      </c>
      <c r="BO376">
        <v>1</v>
      </c>
      <c r="BP376">
        <v>0</v>
      </c>
      <c r="BQ376">
        <v>0</v>
      </c>
      <c r="BR376">
        <v>0</v>
      </c>
      <c r="BS376">
        <v>0</v>
      </c>
      <c r="BT376">
        <v>7.3695401723766949</v>
      </c>
      <c r="BU376">
        <v>85</v>
      </c>
      <c r="CG376" s="2">
        <v>399</v>
      </c>
      <c r="CH376">
        <v>9.3671180285954421</v>
      </c>
      <c r="CI376">
        <v>0</v>
      </c>
      <c r="CJ376">
        <v>0</v>
      </c>
      <c r="CK376">
        <v>1</v>
      </c>
      <c r="CL376">
        <v>0</v>
      </c>
      <c r="CM376">
        <v>0</v>
      </c>
      <c r="CN376">
        <v>0</v>
      </c>
      <c r="CO376">
        <v>0</v>
      </c>
      <c r="CP376">
        <v>0</v>
      </c>
      <c r="CQ376">
        <v>1</v>
      </c>
      <c r="CR376">
        <v>0</v>
      </c>
      <c r="CS376">
        <v>7.8415569956920921</v>
      </c>
      <c r="CT376">
        <v>5.967118671588211</v>
      </c>
      <c r="CU376">
        <v>7.3695401723766949</v>
      </c>
      <c r="CV376">
        <v>85</v>
      </c>
    </row>
    <row r="377" spans="1:100" x14ac:dyDescent="0.2">
      <c r="A377" s="2">
        <v>400</v>
      </c>
      <c r="B377">
        <v>9.3866886534277008</v>
      </c>
      <c r="C377">
        <v>0</v>
      </c>
      <c r="D377">
        <v>0</v>
      </c>
      <c r="E377">
        <v>1</v>
      </c>
      <c r="F377">
        <v>0</v>
      </c>
      <c r="G377">
        <v>0</v>
      </c>
      <c r="H377">
        <v>0</v>
      </c>
      <c r="I377">
        <v>0</v>
      </c>
      <c r="J377">
        <v>0</v>
      </c>
      <c r="K377">
        <v>1</v>
      </c>
      <c r="L377">
        <v>0</v>
      </c>
      <c r="M377">
        <v>0</v>
      </c>
      <c r="N377">
        <v>0</v>
      </c>
      <c r="O377">
        <v>0</v>
      </c>
      <c r="P377">
        <v>7.8501005043709169</v>
      </c>
      <c r="Q377">
        <v>86</v>
      </c>
      <c r="AC377" s="2">
        <v>400</v>
      </c>
      <c r="AD377">
        <v>9.3866886534277008</v>
      </c>
      <c r="AE377">
        <v>0</v>
      </c>
      <c r="AF377">
        <v>0</v>
      </c>
      <c r="AG377">
        <v>1</v>
      </c>
      <c r="AH377">
        <v>0</v>
      </c>
      <c r="AI377">
        <v>0</v>
      </c>
      <c r="AJ377">
        <v>0</v>
      </c>
      <c r="AK377">
        <v>0</v>
      </c>
      <c r="AL377">
        <v>0</v>
      </c>
      <c r="AM377">
        <v>1</v>
      </c>
      <c r="AN377">
        <v>0</v>
      </c>
      <c r="AO377">
        <v>0</v>
      </c>
      <c r="AP377">
        <v>0</v>
      </c>
      <c r="AQ377">
        <v>0</v>
      </c>
      <c r="AR377">
        <v>5.9754760766030666</v>
      </c>
      <c r="AS377">
        <v>86</v>
      </c>
      <c r="BE377" s="2">
        <v>400</v>
      </c>
      <c r="BF377">
        <v>9.3866886534277008</v>
      </c>
      <c r="BG377">
        <v>0</v>
      </c>
      <c r="BH377">
        <v>0</v>
      </c>
      <c r="BI377">
        <v>1</v>
      </c>
      <c r="BJ377">
        <v>0</v>
      </c>
      <c r="BK377">
        <v>0</v>
      </c>
      <c r="BL377">
        <v>0</v>
      </c>
      <c r="BM377">
        <v>0</v>
      </c>
      <c r="BN377">
        <v>0</v>
      </c>
      <c r="BO377">
        <v>1</v>
      </c>
      <c r="BP377">
        <v>0</v>
      </c>
      <c r="BQ377">
        <v>0</v>
      </c>
      <c r="BR377">
        <v>0</v>
      </c>
      <c r="BS377">
        <v>0</v>
      </c>
      <c r="BT377">
        <v>7.3695401723766949</v>
      </c>
      <c r="BU377">
        <v>86</v>
      </c>
      <c r="CG377" s="2">
        <v>400</v>
      </c>
      <c r="CH377">
        <v>9.3866886534277008</v>
      </c>
      <c r="CI377">
        <v>0</v>
      </c>
      <c r="CJ377">
        <v>0</v>
      </c>
      <c r="CK377">
        <v>1</v>
      </c>
      <c r="CL377">
        <v>0</v>
      </c>
      <c r="CM377">
        <v>0</v>
      </c>
      <c r="CN377">
        <v>0</v>
      </c>
      <c r="CO377">
        <v>0</v>
      </c>
      <c r="CP377">
        <v>0</v>
      </c>
      <c r="CQ377">
        <v>1</v>
      </c>
      <c r="CR377">
        <v>0</v>
      </c>
      <c r="CS377">
        <v>7.8501005043709169</v>
      </c>
      <c r="CT377">
        <v>5.9754760766030666</v>
      </c>
      <c r="CU377">
        <v>7.3695401723766949</v>
      </c>
      <c r="CV377">
        <v>86</v>
      </c>
    </row>
    <row r="378" spans="1:100" x14ac:dyDescent="0.2">
      <c r="A378" s="2">
        <v>401</v>
      </c>
      <c r="B378">
        <v>9.2380091327735609</v>
      </c>
      <c r="C378">
        <v>0</v>
      </c>
      <c r="D378">
        <v>0</v>
      </c>
      <c r="E378">
        <v>1</v>
      </c>
      <c r="F378">
        <v>0</v>
      </c>
      <c r="G378">
        <v>0</v>
      </c>
      <c r="H378">
        <v>0</v>
      </c>
      <c r="I378">
        <v>0</v>
      </c>
      <c r="J378">
        <v>0</v>
      </c>
      <c r="K378">
        <v>1</v>
      </c>
      <c r="L378">
        <v>0</v>
      </c>
      <c r="M378">
        <v>0</v>
      </c>
      <c r="N378">
        <v>0</v>
      </c>
      <c r="O378">
        <v>0</v>
      </c>
      <c r="P378">
        <v>7.8586559894022976</v>
      </c>
      <c r="Q378">
        <v>87</v>
      </c>
      <c r="AC378" s="2">
        <v>401</v>
      </c>
      <c r="AD378">
        <v>9.2380091327735609</v>
      </c>
      <c r="AE378">
        <v>0</v>
      </c>
      <c r="AF378">
        <v>0</v>
      </c>
      <c r="AG378">
        <v>1</v>
      </c>
      <c r="AH378">
        <v>0</v>
      </c>
      <c r="AI378">
        <v>0</v>
      </c>
      <c r="AJ378">
        <v>0</v>
      </c>
      <c r="AK378">
        <v>0</v>
      </c>
      <c r="AL378">
        <v>0</v>
      </c>
      <c r="AM378">
        <v>1</v>
      </c>
      <c r="AN378">
        <v>0</v>
      </c>
      <c r="AO378">
        <v>0</v>
      </c>
      <c r="AP378">
        <v>0</v>
      </c>
      <c r="AQ378">
        <v>0</v>
      </c>
      <c r="AR378">
        <v>5.9838467493455409</v>
      </c>
      <c r="AS378">
        <v>87</v>
      </c>
      <c r="BE378" s="2">
        <v>401</v>
      </c>
      <c r="BF378">
        <v>9.2380091327735609</v>
      </c>
      <c r="BG378">
        <v>0</v>
      </c>
      <c r="BH378">
        <v>0</v>
      </c>
      <c r="BI378">
        <v>1</v>
      </c>
      <c r="BJ378">
        <v>0</v>
      </c>
      <c r="BK378">
        <v>0</v>
      </c>
      <c r="BL378">
        <v>0</v>
      </c>
      <c r="BM378">
        <v>0</v>
      </c>
      <c r="BN378">
        <v>0</v>
      </c>
      <c r="BO378">
        <v>1</v>
      </c>
      <c r="BP378">
        <v>0</v>
      </c>
      <c r="BQ378">
        <v>0</v>
      </c>
      <c r="BR378">
        <v>0</v>
      </c>
      <c r="BS378">
        <v>0</v>
      </c>
      <c r="BT378">
        <v>6.4376177329094419</v>
      </c>
      <c r="BU378">
        <v>87</v>
      </c>
      <c r="CG378" s="2">
        <v>401</v>
      </c>
      <c r="CH378">
        <v>9.2380091327735609</v>
      </c>
      <c r="CI378">
        <v>0</v>
      </c>
      <c r="CJ378">
        <v>0</v>
      </c>
      <c r="CK378">
        <v>1</v>
      </c>
      <c r="CL378">
        <v>0</v>
      </c>
      <c r="CM378">
        <v>0</v>
      </c>
      <c r="CN378">
        <v>0</v>
      </c>
      <c r="CO378">
        <v>0</v>
      </c>
      <c r="CP378">
        <v>0</v>
      </c>
      <c r="CQ378">
        <v>1</v>
      </c>
      <c r="CR378">
        <v>0</v>
      </c>
      <c r="CS378">
        <v>7.8586559894022976</v>
      </c>
      <c r="CT378">
        <v>5.9838467493455409</v>
      </c>
      <c r="CU378">
        <v>6.4376177329094419</v>
      </c>
      <c r="CV378">
        <v>87</v>
      </c>
    </row>
    <row r="379" spans="1:100" x14ac:dyDescent="0.2">
      <c r="A379" s="2">
        <v>402</v>
      </c>
      <c r="B379">
        <v>9.1860390315431584</v>
      </c>
      <c r="C379">
        <v>0</v>
      </c>
      <c r="D379">
        <v>0</v>
      </c>
      <c r="E379">
        <v>1</v>
      </c>
      <c r="F379">
        <v>0</v>
      </c>
      <c r="G379">
        <v>0</v>
      </c>
      <c r="H379">
        <v>0</v>
      </c>
      <c r="I379">
        <v>0</v>
      </c>
      <c r="J379">
        <v>0</v>
      </c>
      <c r="K379">
        <v>0</v>
      </c>
      <c r="L379">
        <v>1</v>
      </c>
      <c r="M379">
        <v>0</v>
      </c>
      <c r="N379">
        <v>0</v>
      </c>
      <c r="O379">
        <v>0</v>
      </c>
      <c r="P379">
        <v>7.8672233653342252</v>
      </c>
      <c r="Q379">
        <v>88</v>
      </c>
      <c r="AC379" s="2">
        <v>402</v>
      </c>
      <c r="AD379">
        <v>9.1860390315431584</v>
      </c>
      <c r="AE379">
        <v>0</v>
      </c>
      <c r="AF379">
        <v>0</v>
      </c>
      <c r="AG379">
        <v>1</v>
      </c>
      <c r="AH379">
        <v>0</v>
      </c>
      <c r="AI379">
        <v>0</v>
      </c>
      <c r="AJ379">
        <v>0</v>
      </c>
      <c r="AK379">
        <v>0</v>
      </c>
      <c r="AL379">
        <v>0</v>
      </c>
      <c r="AM379">
        <v>0</v>
      </c>
      <c r="AN379">
        <v>1</v>
      </c>
      <c r="AO379">
        <v>0</v>
      </c>
      <c r="AP379">
        <v>0</v>
      </c>
      <c r="AQ379">
        <v>0</v>
      </c>
      <c r="AR379">
        <v>5.9922306000201413</v>
      </c>
      <c r="AS379">
        <v>88</v>
      </c>
      <c r="BE379" s="2">
        <v>402</v>
      </c>
      <c r="BF379">
        <v>9.1860390315431584</v>
      </c>
      <c r="BG379">
        <v>0</v>
      </c>
      <c r="BH379">
        <v>0</v>
      </c>
      <c r="BI379">
        <v>1</v>
      </c>
      <c r="BJ379">
        <v>0</v>
      </c>
      <c r="BK379">
        <v>0</v>
      </c>
      <c r="BL379">
        <v>0</v>
      </c>
      <c r="BM379">
        <v>0</v>
      </c>
      <c r="BN379">
        <v>0</v>
      </c>
      <c r="BO379">
        <v>0</v>
      </c>
      <c r="BP379">
        <v>1</v>
      </c>
      <c r="BQ379">
        <v>0</v>
      </c>
      <c r="BR379">
        <v>0</v>
      </c>
      <c r="BS379">
        <v>0</v>
      </c>
      <c r="BT379">
        <v>5.3651215147962414</v>
      </c>
      <c r="BU379">
        <v>88</v>
      </c>
      <c r="CG379" s="2">
        <v>402</v>
      </c>
      <c r="CH379">
        <v>9.1860390315431584</v>
      </c>
      <c r="CI379">
        <v>0</v>
      </c>
      <c r="CJ379">
        <v>0</v>
      </c>
      <c r="CK379">
        <v>1</v>
      </c>
      <c r="CL379">
        <v>0</v>
      </c>
      <c r="CM379">
        <v>0</v>
      </c>
      <c r="CN379">
        <v>0</v>
      </c>
      <c r="CO379">
        <v>0</v>
      </c>
      <c r="CP379">
        <v>0</v>
      </c>
      <c r="CQ379">
        <v>0</v>
      </c>
      <c r="CR379">
        <v>1</v>
      </c>
      <c r="CS379">
        <v>7.8672233653342252</v>
      </c>
      <c r="CT379">
        <v>5.9922306000201413</v>
      </c>
      <c r="CU379">
        <v>5.3651215147962414</v>
      </c>
      <c r="CV379">
        <v>88</v>
      </c>
    </row>
    <row r="380" spans="1:100" x14ac:dyDescent="0.2">
      <c r="A380" s="2">
        <v>403</v>
      </c>
      <c r="B380">
        <v>9.0575955968471185</v>
      </c>
      <c r="C380">
        <v>0</v>
      </c>
      <c r="D380">
        <v>0</v>
      </c>
      <c r="E380">
        <v>1</v>
      </c>
      <c r="F380">
        <v>0</v>
      </c>
      <c r="G380">
        <v>0</v>
      </c>
      <c r="H380">
        <v>0</v>
      </c>
      <c r="I380">
        <v>0</v>
      </c>
      <c r="J380">
        <v>0</v>
      </c>
      <c r="K380">
        <v>0</v>
      </c>
      <c r="L380">
        <v>1</v>
      </c>
      <c r="M380">
        <v>0</v>
      </c>
      <c r="N380">
        <v>0</v>
      </c>
      <c r="O380">
        <v>0</v>
      </c>
      <c r="P380">
        <v>7.8758025470437731</v>
      </c>
      <c r="Q380">
        <v>89</v>
      </c>
      <c r="AC380" s="2">
        <v>403</v>
      </c>
      <c r="AD380">
        <v>9.0575955968471185</v>
      </c>
      <c r="AE380">
        <v>0</v>
      </c>
      <c r="AF380">
        <v>0</v>
      </c>
      <c r="AG380">
        <v>1</v>
      </c>
      <c r="AH380">
        <v>0</v>
      </c>
      <c r="AI380">
        <v>0</v>
      </c>
      <c r="AJ380">
        <v>0</v>
      </c>
      <c r="AK380">
        <v>0</v>
      </c>
      <c r="AL380">
        <v>0</v>
      </c>
      <c r="AM380">
        <v>0</v>
      </c>
      <c r="AN380">
        <v>1</v>
      </c>
      <c r="AO380">
        <v>0</v>
      </c>
      <c r="AP380">
        <v>0</v>
      </c>
      <c r="AQ380">
        <v>0</v>
      </c>
      <c r="AR380">
        <v>6.0006275390941441</v>
      </c>
      <c r="AS380">
        <v>89</v>
      </c>
      <c r="BE380" s="2">
        <v>403</v>
      </c>
      <c r="BF380">
        <v>9.0575955968471185</v>
      </c>
      <c r="BG380">
        <v>0</v>
      </c>
      <c r="BH380">
        <v>0</v>
      </c>
      <c r="BI380">
        <v>1</v>
      </c>
      <c r="BJ380">
        <v>0</v>
      </c>
      <c r="BK380">
        <v>0</v>
      </c>
      <c r="BL380">
        <v>0</v>
      </c>
      <c r="BM380">
        <v>0</v>
      </c>
      <c r="BN380">
        <v>0</v>
      </c>
      <c r="BO380">
        <v>0</v>
      </c>
      <c r="BP380">
        <v>1</v>
      </c>
      <c r="BQ380">
        <v>0</v>
      </c>
      <c r="BR380">
        <v>0</v>
      </c>
      <c r="BS380">
        <v>0</v>
      </c>
      <c r="BT380">
        <v>5.3730379996930404</v>
      </c>
      <c r="BU380">
        <v>89</v>
      </c>
      <c r="CG380" s="2">
        <v>403</v>
      </c>
      <c r="CH380">
        <v>9.0575955968471185</v>
      </c>
      <c r="CI380">
        <v>0</v>
      </c>
      <c r="CJ380">
        <v>0</v>
      </c>
      <c r="CK380">
        <v>1</v>
      </c>
      <c r="CL380">
        <v>0</v>
      </c>
      <c r="CM380">
        <v>0</v>
      </c>
      <c r="CN380">
        <v>0</v>
      </c>
      <c r="CO380">
        <v>0</v>
      </c>
      <c r="CP380">
        <v>0</v>
      </c>
      <c r="CQ380">
        <v>0</v>
      </c>
      <c r="CR380">
        <v>1</v>
      </c>
      <c r="CS380">
        <v>7.8758025470437731</v>
      </c>
      <c r="CT380">
        <v>6.0006275390941441</v>
      </c>
      <c r="CU380">
        <v>5.3730379996930404</v>
      </c>
      <c r="CV380">
        <v>89</v>
      </c>
    </row>
    <row r="381" spans="1:100" x14ac:dyDescent="0.2">
      <c r="A381" s="2">
        <v>404</v>
      </c>
      <c r="B381">
        <v>8.9799374290314802</v>
      </c>
      <c r="C381">
        <v>0</v>
      </c>
      <c r="D381">
        <v>0</v>
      </c>
      <c r="E381">
        <v>1</v>
      </c>
      <c r="F381">
        <v>0</v>
      </c>
      <c r="G381">
        <v>0</v>
      </c>
      <c r="H381">
        <v>0</v>
      </c>
      <c r="I381">
        <v>0</v>
      </c>
      <c r="J381">
        <v>0</v>
      </c>
      <c r="K381">
        <v>0</v>
      </c>
      <c r="L381">
        <v>1</v>
      </c>
      <c r="M381">
        <v>0</v>
      </c>
      <c r="N381">
        <v>0</v>
      </c>
      <c r="O381">
        <v>0</v>
      </c>
      <c r="P381">
        <v>7.8843934497407275</v>
      </c>
      <c r="Q381">
        <v>90</v>
      </c>
      <c r="AC381" s="2">
        <v>404</v>
      </c>
      <c r="AD381">
        <v>8.9799374290314802</v>
      </c>
      <c r="AE381">
        <v>0</v>
      </c>
      <c r="AF381">
        <v>0</v>
      </c>
      <c r="AG381">
        <v>1</v>
      </c>
      <c r="AH381">
        <v>0</v>
      </c>
      <c r="AI381">
        <v>0</v>
      </c>
      <c r="AJ381">
        <v>0</v>
      </c>
      <c r="AK381">
        <v>0</v>
      </c>
      <c r="AL381">
        <v>0</v>
      </c>
      <c r="AM381">
        <v>0</v>
      </c>
      <c r="AN381">
        <v>1</v>
      </c>
      <c r="AO381">
        <v>0</v>
      </c>
      <c r="AP381">
        <v>0</v>
      </c>
      <c r="AQ381">
        <v>0</v>
      </c>
      <c r="AR381">
        <v>6.0090374773028445</v>
      </c>
      <c r="AS381">
        <v>90</v>
      </c>
      <c r="BE381" s="2">
        <v>404</v>
      </c>
      <c r="BF381">
        <v>8.9799374290314802</v>
      </c>
      <c r="BG381">
        <v>0</v>
      </c>
      <c r="BH381">
        <v>0</v>
      </c>
      <c r="BI381">
        <v>1</v>
      </c>
      <c r="BJ381">
        <v>0</v>
      </c>
      <c r="BK381">
        <v>0</v>
      </c>
      <c r="BL381">
        <v>0</v>
      </c>
      <c r="BM381">
        <v>0</v>
      </c>
      <c r="BN381">
        <v>0</v>
      </c>
      <c r="BO381">
        <v>0</v>
      </c>
      <c r="BP381">
        <v>1</v>
      </c>
      <c r="BQ381">
        <v>0</v>
      </c>
      <c r="BR381">
        <v>0</v>
      </c>
      <c r="BS381">
        <v>0</v>
      </c>
      <c r="BT381">
        <v>5.3809705381281212</v>
      </c>
      <c r="BU381">
        <v>90</v>
      </c>
      <c r="CG381" s="2">
        <v>404</v>
      </c>
      <c r="CH381">
        <v>8.9799374290314802</v>
      </c>
      <c r="CI381">
        <v>0</v>
      </c>
      <c r="CJ381">
        <v>0</v>
      </c>
      <c r="CK381">
        <v>1</v>
      </c>
      <c r="CL381">
        <v>0</v>
      </c>
      <c r="CM381">
        <v>0</v>
      </c>
      <c r="CN381">
        <v>0</v>
      </c>
      <c r="CO381">
        <v>0</v>
      </c>
      <c r="CP381">
        <v>0</v>
      </c>
      <c r="CQ381">
        <v>0</v>
      </c>
      <c r="CR381">
        <v>1</v>
      </c>
      <c r="CS381">
        <v>7.8843934497407275</v>
      </c>
      <c r="CT381">
        <v>6.0090374773028445</v>
      </c>
      <c r="CU381">
        <v>5.3809705381281212</v>
      </c>
      <c r="CV381">
        <v>90</v>
      </c>
    </row>
    <row r="382" spans="1:100" x14ac:dyDescent="0.2">
      <c r="A382" s="2">
        <v>405</v>
      </c>
      <c r="B382">
        <v>8.8745394161407791</v>
      </c>
      <c r="C382">
        <v>0</v>
      </c>
      <c r="D382">
        <v>0</v>
      </c>
      <c r="E382">
        <v>1</v>
      </c>
      <c r="F382">
        <v>0</v>
      </c>
      <c r="G382">
        <v>0</v>
      </c>
      <c r="H382">
        <v>0</v>
      </c>
      <c r="I382">
        <v>0</v>
      </c>
      <c r="J382">
        <v>0</v>
      </c>
      <c r="K382">
        <v>0</v>
      </c>
      <c r="L382">
        <v>1</v>
      </c>
      <c r="M382">
        <v>0</v>
      </c>
      <c r="N382">
        <v>0</v>
      </c>
      <c r="O382">
        <v>0</v>
      </c>
      <c r="P382">
        <v>7.8929959889711254</v>
      </c>
      <c r="Q382">
        <v>91</v>
      </c>
      <c r="AC382" s="2">
        <v>405</v>
      </c>
      <c r="AD382">
        <v>8.8745394161407791</v>
      </c>
      <c r="AE382">
        <v>0</v>
      </c>
      <c r="AF382">
        <v>0</v>
      </c>
      <c r="AG382">
        <v>1</v>
      </c>
      <c r="AH382">
        <v>0</v>
      </c>
      <c r="AI382">
        <v>0</v>
      </c>
      <c r="AJ382">
        <v>0</v>
      </c>
      <c r="AK382">
        <v>0</v>
      </c>
      <c r="AL382">
        <v>0</v>
      </c>
      <c r="AM382">
        <v>0</v>
      </c>
      <c r="AN382">
        <v>1</v>
      </c>
      <c r="AO382">
        <v>0</v>
      </c>
      <c r="AP382">
        <v>0</v>
      </c>
      <c r="AQ382">
        <v>0</v>
      </c>
      <c r="AR382">
        <v>6.0174603256546861</v>
      </c>
      <c r="AS382">
        <v>91</v>
      </c>
      <c r="BE382" s="2">
        <v>405</v>
      </c>
      <c r="BF382">
        <v>8.8745394161407791</v>
      </c>
      <c r="BG382">
        <v>0</v>
      </c>
      <c r="BH382">
        <v>0</v>
      </c>
      <c r="BI382">
        <v>1</v>
      </c>
      <c r="BJ382">
        <v>0</v>
      </c>
      <c r="BK382">
        <v>0</v>
      </c>
      <c r="BL382">
        <v>0</v>
      </c>
      <c r="BM382">
        <v>0</v>
      </c>
      <c r="BN382">
        <v>0</v>
      </c>
      <c r="BO382">
        <v>0</v>
      </c>
      <c r="BP382">
        <v>1</v>
      </c>
      <c r="BQ382">
        <v>0</v>
      </c>
      <c r="BR382">
        <v>0</v>
      </c>
      <c r="BS382">
        <v>0</v>
      </c>
      <c r="BT382">
        <v>5.3889190354298941</v>
      </c>
      <c r="BU382">
        <v>91</v>
      </c>
      <c r="CG382" s="2">
        <v>405</v>
      </c>
      <c r="CH382">
        <v>8.8745394161407791</v>
      </c>
      <c r="CI382">
        <v>0</v>
      </c>
      <c r="CJ382">
        <v>0</v>
      </c>
      <c r="CK382">
        <v>1</v>
      </c>
      <c r="CL382">
        <v>0</v>
      </c>
      <c r="CM382">
        <v>0</v>
      </c>
      <c r="CN382">
        <v>0</v>
      </c>
      <c r="CO382">
        <v>0</v>
      </c>
      <c r="CP382">
        <v>0</v>
      </c>
      <c r="CQ382">
        <v>0</v>
      </c>
      <c r="CR382">
        <v>1</v>
      </c>
      <c r="CS382">
        <v>7.8929959889711254</v>
      </c>
      <c r="CT382">
        <v>6.0174603256546861</v>
      </c>
      <c r="CU382">
        <v>5.3889190354298941</v>
      </c>
      <c r="CV382">
        <v>91</v>
      </c>
    </row>
    <row r="383" spans="1:100" x14ac:dyDescent="0.2">
      <c r="A383" s="2">
        <v>406</v>
      </c>
      <c r="B383">
        <v>8.9844088804770408</v>
      </c>
      <c r="C383">
        <v>0</v>
      </c>
      <c r="D383">
        <v>0</v>
      </c>
      <c r="E383">
        <v>1</v>
      </c>
      <c r="F383">
        <v>0</v>
      </c>
      <c r="G383">
        <v>0</v>
      </c>
      <c r="H383">
        <v>0</v>
      </c>
      <c r="I383">
        <v>0</v>
      </c>
      <c r="J383">
        <v>0</v>
      </c>
      <c r="K383">
        <v>0</v>
      </c>
      <c r="L383">
        <v>1</v>
      </c>
      <c r="M383">
        <v>0</v>
      </c>
      <c r="N383">
        <v>0</v>
      </c>
      <c r="O383">
        <v>0</v>
      </c>
      <c r="P383">
        <v>7.9016100806207099</v>
      </c>
      <c r="Q383">
        <v>92</v>
      </c>
      <c r="AC383" s="2">
        <v>406</v>
      </c>
      <c r="AD383">
        <v>8.9844088804770408</v>
      </c>
      <c r="AE383">
        <v>0</v>
      </c>
      <c r="AF383">
        <v>0</v>
      </c>
      <c r="AG383">
        <v>1</v>
      </c>
      <c r="AH383">
        <v>0</v>
      </c>
      <c r="AI383">
        <v>0</v>
      </c>
      <c r="AJ383">
        <v>0</v>
      </c>
      <c r="AK383">
        <v>0</v>
      </c>
      <c r="AL383">
        <v>0</v>
      </c>
      <c r="AM383">
        <v>0</v>
      </c>
      <c r="AN383">
        <v>1</v>
      </c>
      <c r="AO383">
        <v>0</v>
      </c>
      <c r="AP383">
        <v>0</v>
      </c>
      <c r="AQ383">
        <v>0</v>
      </c>
      <c r="AR383">
        <v>6.0258959954362874</v>
      </c>
      <c r="AS383">
        <v>92</v>
      </c>
      <c r="BE383" s="2">
        <v>406</v>
      </c>
      <c r="BF383">
        <v>8.9844088804770408</v>
      </c>
      <c r="BG383">
        <v>0</v>
      </c>
      <c r="BH383">
        <v>0</v>
      </c>
      <c r="BI383">
        <v>1</v>
      </c>
      <c r="BJ383">
        <v>0</v>
      </c>
      <c r="BK383">
        <v>0</v>
      </c>
      <c r="BL383">
        <v>0</v>
      </c>
      <c r="BM383">
        <v>0</v>
      </c>
      <c r="BN383">
        <v>0</v>
      </c>
      <c r="BO383">
        <v>0</v>
      </c>
      <c r="BP383">
        <v>1</v>
      </c>
      <c r="BQ383">
        <v>0</v>
      </c>
      <c r="BR383">
        <v>0</v>
      </c>
      <c r="BS383">
        <v>0</v>
      </c>
      <c r="BT383">
        <v>5.3968833969787129</v>
      </c>
      <c r="BU383">
        <v>92</v>
      </c>
      <c r="CG383" s="2">
        <v>406</v>
      </c>
      <c r="CH383">
        <v>8.9844088804770408</v>
      </c>
      <c r="CI383">
        <v>0</v>
      </c>
      <c r="CJ383">
        <v>0</v>
      </c>
      <c r="CK383">
        <v>1</v>
      </c>
      <c r="CL383">
        <v>0</v>
      </c>
      <c r="CM383">
        <v>0</v>
      </c>
      <c r="CN383">
        <v>0</v>
      </c>
      <c r="CO383">
        <v>0</v>
      </c>
      <c r="CP383">
        <v>0</v>
      </c>
      <c r="CQ383">
        <v>0</v>
      </c>
      <c r="CR383">
        <v>1</v>
      </c>
      <c r="CS383">
        <v>7.9016100806207099</v>
      </c>
      <c r="CT383">
        <v>6.0258959954362874</v>
      </c>
      <c r="CU383">
        <v>5.3968833969787129</v>
      </c>
      <c r="CV383">
        <v>92</v>
      </c>
    </row>
    <row r="384" spans="1:100" x14ac:dyDescent="0.2">
      <c r="A384" s="2">
        <v>407</v>
      </c>
      <c r="B384">
        <v>7.9917992659625527</v>
      </c>
      <c r="C384">
        <v>0</v>
      </c>
      <c r="D384">
        <v>0</v>
      </c>
      <c r="E384">
        <v>1</v>
      </c>
      <c r="F384">
        <v>0</v>
      </c>
      <c r="G384">
        <v>0</v>
      </c>
      <c r="H384">
        <v>0</v>
      </c>
      <c r="I384">
        <v>0</v>
      </c>
      <c r="J384">
        <v>0</v>
      </c>
      <c r="K384">
        <v>0</v>
      </c>
      <c r="L384">
        <v>0</v>
      </c>
      <c r="M384">
        <v>1</v>
      </c>
      <c r="N384">
        <v>0</v>
      </c>
      <c r="O384">
        <v>0</v>
      </c>
      <c r="P384">
        <v>7.9102356409182901</v>
      </c>
      <c r="Q384">
        <v>93</v>
      </c>
      <c r="AC384" s="2">
        <v>407</v>
      </c>
      <c r="AD384">
        <v>7.9917992659625527</v>
      </c>
      <c r="AE384">
        <v>0</v>
      </c>
      <c r="AF384">
        <v>0</v>
      </c>
      <c r="AG384">
        <v>1</v>
      </c>
      <c r="AH384">
        <v>0</v>
      </c>
      <c r="AI384">
        <v>0</v>
      </c>
      <c r="AJ384">
        <v>0</v>
      </c>
      <c r="AK384">
        <v>0</v>
      </c>
      <c r="AL384">
        <v>0</v>
      </c>
      <c r="AM384">
        <v>0</v>
      </c>
      <c r="AN384">
        <v>0</v>
      </c>
      <c r="AO384">
        <v>1</v>
      </c>
      <c r="AP384">
        <v>0</v>
      </c>
      <c r="AQ384">
        <v>0</v>
      </c>
      <c r="AR384">
        <v>6.0343443982173515</v>
      </c>
      <c r="AS384">
        <v>93</v>
      </c>
      <c r="BE384" s="2">
        <v>407</v>
      </c>
      <c r="BF384">
        <v>7.9917992659625527</v>
      </c>
      <c r="BG384">
        <v>0</v>
      </c>
      <c r="BH384">
        <v>0</v>
      </c>
      <c r="BI384">
        <v>1</v>
      </c>
      <c r="BJ384">
        <v>0</v>
      </c>
      <c r="BK384">
        <v>0</v>
      </c>
      <c r="BL384">
        <v>0</v>
      </c>
      <c r="BM384">
        <v>0</v>
      </c>
      <c r="BN384">
        <v>0</v>
      </c>
      <c r="BO384">
        <v>0</v>
      </c>
      <c r="BP384">
        <v>0</v>
      </c>
      <c r="BQ384">
        <v>1</v>
      </c>
      <c r="BR384">
        <v>0</v>
      </c>
      <c r="BS384">
        <v>0</v>
      </c>
      <c r="BT384">
        <v>5.4048635282155715</v>
      </c>
      <c r="BU384">
        <v>93</v>
      </c>
      <c r="CG384" s="2">
        <v>407</v>
      </c>
      <c r="CH384">
        <v>7.9917992659625527</v>
      </c>
      <c r="CI384">
        <v>0</v>
      </c>
      <c r="CJ384">
        <v>0</v>
      </c>
      <c r="CK384">
        <v>1</v>
      </c>
      <c r="CL384">
        <v>0</v>
      </c>
      <c r="CM384">
        <v>0</v>
      </c>
      <c r="CN384">
        <v>0</v>
      </c>
      <c r="CO384">
        <v>0</v>
      </c>
      <c r="CP384">
        <v>0</v>
      </c>
      <c r="CQ384">
        <v>0</v>
      </c>
      <c r="CR384">
        <v>0</v>
      </c>
      <c r="CS384">
        <v>7.9102356409182901</v>
      </c>
      <c r="CT384">
        <v>6.0343443982173515</v>
      </c>
      <c r="CU384">
        <v>5.4048635282155715</v>
      </c>
      <c r="CV384">
        <v>93</v>
      </c>
    </row>
    <row r="385" spans="1:100" x14ac:dyDescent="0.2">
      <c r="A385" s="2">
        <v>408</v>
      </c>
      <c r="B385">
        <v>7.8058123169390754</v>
      </c>
      <c r="C385">
        <v>0</v>
      </c>
      <c r="D385">
        <v>0</v>
      </c>
      <c r="E385">
        <v>1</v>
      </c>
      <c r="F385">
        <v>0</v>
      </c>
      <c r="G385">
        <v>0</v>
      </c>
      <c r="H385">
        <v>0</v>
      </c>
      <c r="I385">
        <v>0</v>
      </c>
      <c r="J385">
        <v>0</v>
      </c>
      <c r="K385">
        <v>0</v>
      </c>
      <c r="L385">
        <v>0</v>
      </c>
      <c r="M385">
        <v>1</v>
      </c>
      <c r="N385">
        <v>0</v>
      </c>
      <c r="O385">
        <v>0</v>
      </c>
      <c r="P385">
        <v>7.9188725864390035</v>
      </c>
      <c r="Q385">
        <v>94</v>
      </c>
      <c r="AC385" s="2">
        <v>408</v>
      </c>
      <c r="AD385">
        <v>7.8058123169390754</v>
      </c>
      <c r="AE385">
        <v>0</v>
      </c>
      <c r="AF385">
        <v>0</v>
      </c>
      <c r="AG385">
        <v>1</v>
      </c>
      <c r="AH385">
        <v>0</v>
      </c>
      <c r="AI385">
        <v>0</v>
      </c>
      <c r="AJ385">
        <v>0</v>
      </c>
      <c r="AK385">
        <v>0</v>
      </c>
      <c r="AL385">
        <v>0</v>
      </c>
      <c r="AM385">
        <v>0</v>
      </c>
      <c r="AN385">
        <v>0</v>
      </c>
      <c r="AO385">
        <v>1</v>
      </c>
      <c r="AP385">
        <v>0</v>
      </c>
      <c r="AQ385">
        <v>0</v>
      </c>
      <c r="AR385">
        <v>6.0428054458554739</v>
      </c>
      <c r="AS385">
        <v>94</v>
      </c>
      <c r="BE385" s="2">
        <v>408</v>
      </c>
      <c r="BF385">
        <v>7.8058123169390754</v>
      </c>
      <c r="BG385">
        <v>0</v>
      </c>
      <c r="BH385">
        <v>0</v>
      </c>
      <c r="BI385">
        <v>1</v>
      </c>
      <c r="BJ385">
        <v>0</v>
      </c>
      <c r="BK385">
        <v>0</v>
      </c>
      <c r="BL385">
        <v>0</v>
      </c>
      <c r="BM385">
        <v>0</v>
      </c>
      <c r="BN385">
        <v>0</v>
      </c>
      <c r="BO385">
        <v>0</v>
      </c>
      <c r="BP385">
        <v>0</v>
      </c>
      <c r="BQ385">
        <v>1</v>
      </c>
      <c r="BR385">
        <v>0</v>
      </c>
      <c r="BS385">
        <v>0</v>
      </c>
      <c r="BT385">
        <v>5.4128593346506877</v>
      </c>
      <c r="BU385">
        <v>94</v>
      </c>
      <c r="CG385" s="2">
        <v>408</v>
      </c>
      <c r="CH385">
        <v>7.8058123169390754</v>
      </c>
      <c r="CI385">
        <v>0</v>
      </c>
      <c r="CJ385">
        <v>0</v>
      </c>
      <c r="CK385">
        <v>1</v>
      </c>
      <c r="CL385">
        <v>0</v>
      </c>
      <c r="CM385">
        <v>0</v>
      </c>
      <c r="CN385">
        <v>0</v>
      </c>
      <c r="CO385">
        <v>0</v>
      </c>
      <c r="CP385">
        <v>0</v>
      </c>
      <c r="CQ385">
        <v>0</v>
      </c>
      <c r="CR385">
        <v>0</v>
      </c>
      <c r="CS385">
        <v>7.9188725864390035</v>
      </c>
      <c r="CT385">
        <v>6.0428054458554739</v>
      </c>
      <c r="CU385">
        <v>5.4128593346506877</v>
      </c>
      <c r="CV385">
        <v>94</v>
      </c>
    </row>
    <row r="386" spans="1:100" x14ac:dyDescent="0.2">
      <c r="A386" s="2">
        <v>409</v>
      </c>
      <c r="B386">
        <v>7.9853357502094635</v>
      </c>
      <c r="C386">
        <v>0</v>
      </c>
      <c r="D386">
        <v>0</v>
      </c>
      <c r="E386">
        <v>1</v>
      </c>
      <c r="F386">
        <v>0</v>
      </c>
      <c r="G386">
        <v>0</v>
      </c>
      <c r="H386">
        <v>0</v>
      </c>
      <c r="I386">
        <v>0</v>
      </c>
      <c r="J386">
        <v>0</v>
      </c>
      <c r="K386">
        <v>0</v>
      </c>
      <c r="L386">
        <v>0</v>
      </c>
      <c r="M386">
        <v>1</v>
      </c>
      <c r="N386">
        <v>0</v>
      </c>
      <c r="O386">
        <v>0</v>
      </c>
      <c r="P386">
        <v>7.9275208341074919</v>
      </c>
      <c r="Q386">
        <v>95</v>
      </c>
      <c r="AC386" s="2">
        <v>409</v>
      </c>
      <c r="AD386">
        <v>7.9853357502094635</v>
      </c>
      <c r="AE386">
        <v>0</v>
      </c>
      <c r="AF386">
        <v>0</v>
      </c>
      <c r="AG386">
        <v>1</v>
      </c>
      <c r="AH386">
        <v>0</v>
      </c>
      <c r="AI386">
        <v>0</v>
      </c>
      <c r="AJ386">
        <v>0</v>
      </c>
      <c r="AK386">
        <v>0</v>
      </c>
      <c r="AL386">
        <v>0</v>
      </c>
      <c r="AM386">
        <v>0</v>
      </c>
      <c r="AN386">
        <v>0</v>
      </c>
      <c r="AO386">
        <v>1</v>
      </c>
      <c r="AP386">
        <v>0</v>
      </c>
      <c r="AQ386">
        <v>0</v>
      </c>
      <c r="AR386">
        <v>6.051279050500832</v>
      </c>
      <c r="AS386">
        <v>95</v>
      </c>
      <c r="BE386" s="2">
        <v>409</v>
      </c>
      <c r="BF386">
        <v>7.9853357502094635</v>
      </c>
      <c r="BG386">
        <v>0</v>
      </c>
      <c r="BH386">
        <v>0</v>
      </c>
      <c r="BI386">
        <v>1</v>
      </c>
      <c r="BJ386">
        <v>0</v>
      </c>
      <c r="BK386">
        <v>0</v>
      </c>
      <c r="BL386">
        <v>0</v>
      </c>
      <c r="BM386">
        <v>0</v>
      </c>
      <c r="BN386">
        <v>0</v>
      </c>
      <c r="BO386">
        <v>0</v>
      </c>
      <c r="BP386">
        <v>0</v>
      </c>
      <c r="BQ386">
        <v>1</v>
      </c>
      <c r="BR386">
        <v>0</v>
      </c>
      <c r="BS386">
        <v>0</v>
      </c>
      <c r="BT386">
        <v>5.4208707218719798</v>
      </c>
      <c r="BU386">
        <v>95</v>
      </c>
      <c r="CG386" s="2">
        <v>409</v>
      </c>
      <c r="CH386">
        <v>7.9853357502094635</v>
      </c>
      <c r="CI386">
        <v>0</v>
      </c>
      <c r="CJ386">
        <v>0</v>
      </c>
      <c r="CK386">
        <v>1</v>
      </c>
      <c r="CL386">
        <v>0</v>
      </c>
      <c r="CM386">
        <v>0</v>
      </c>
      <c r="CN386">
        <v>0</v>
      </c>
      <c r="CO386">
        <v>0</v>
      </c>
      <c r="CP386">
        <v>0</v>
      </c>
      <c r="CQ386">
        <v>0</v>
      </c>
      <c r="CR386">
        <v>0</v>
      </c>
      <c r="CS386">
        <v>7.9275208341074919</v>
      </c>
      <c r="CT386">
        <v>6.051279050500832</v>
      </c>
      <c r="CU386">
        <v>5.4208707218719798</v>
      </c>
      <c r="CV386">
        <v>95</v>
      </c>
    </row>
    <row r="387" spans="1:100" x14ac:dyDescent="0.2">
      <c r="A387" s="2">
        <v>410</v>
      </c>
      <c r="B387">
        <v>7.808205439198975</v>
      </c>
      <c r="C387">
        <v>0</v>
      </c>
      <c r="D387">
        <v>0</v>
      </c>
      <c r="E387">
        <v>1</v>
      </c>
      <c r="F387">
        <v>0</v>
      </c>
      <c r="G387">
        <v>0</v>
      </c>
      <c r="H387">
        <v>0</v>
      </c>
      <c r="I387">
        <v>0</v>
      </c>
      <c r="J387">
        <v>0</v>
      </c>
      <c r="K387">
        <v>0</v>
      </c>
      <c r="L387">
        <v>0</v>
      </c>
      <c r="M387">
        <v>1</v>
      </c>
      <c r="N387">
        <v>0</v>
      </c>
      <c r="O387">
        <v>0</v>
      </c>
      <c r="P387">
        <v>7.9361803012009773</v>
      </c>
      <c r="Q387">
        <v>96</v>
      </c>
      <c r="AC387" s="2">
        <v>410</v>
      </c>
      <c r="AD387">
        <v>7.808205439198975</v>
      </c>
      <c r="AE387">
        <v>0</v>
      </c>
      <c r="AF387">
        <v>0</v>
      </c>
      <c r="AG387">
        <v>1</v>
      </c>
      <c r="AH387">
        <v>0</v>
      </c>
      <c r="AI387">
        <v>0</v>
      </c>
      <c r="AJ387">
        <v>0</v>
      </c>
      <c r="AK387">
        <v>0</v>
      </c>
      <c r="AL387">
        <v>0</v>
      </c>
      <c r="AM387">
        <v>0</v>
      </c>
      <c r="AN387">
        <v>0</v>
      </c>
      <c r="AO387">
        <v>1</v>
      </c>
      <c r="AP387">
        <v>0</v>
      </c>
      <c r="AQ387">
        <v>0</v>
      </c>
      <c r="AR387">
        <v>6.0597651246007764</v>
      </c>
      <c r="AS387">
        <v>96</v>
      </c>
      <c r="BE387" s="2">
        <v>410</v>
      </c>
      <c r="BF387">
        <v>7.808205439198975</v>
      </c>
      <c r="BG387">
        <v>0</v>
      </c>
      <c r="BH387">
        <v>0</v>
      </c>
      <c r="BI387">
        <v>1</v>
      </c>
      <c r="BJ387">
        <v>0</v>
      </c>
      <c r="BK387">
        <v>0</v>
      </c>
      <c r="BL387">
        <v>0</v>
      </c>
      <c r="BM387">
        <v>0</v>
      </c>
      <c r="BN387">
        <v>0</v>
      </c>
      <c r="BO387">
        <v>0</v>
      </c>
      <c r="BP387">
        <v>0</v>
      </c>
      <c r="BQ387">
        <v>1</v>
      </c>
      <c r="BR387">
        <v>0</v>
      </c>
      <c r="BS387">
        <v>0</v>
      </c>
      <c r="BT387">
        <v>5.4288975955534173</v>
      </c>
      <c r="BU387">
        <v>96</v>
      </c>
      <c r="CG387" s="2">
        <v>410</v>
      </c>
      <c r="CH387">
        <v>7.808205439198975</v>
      </c>
      <c r="CI387">
        <v>0</v>
      </c>
      <c r="CJ387">
        <v>0</v>
      </c>
      <c r="CK387">
        <v>1</v>
      </c>
      <c r="CL387">
        <v>0</v>
      </c>
      <c r="CM387">
        <v>0</v>
      </c>
      <c r="CN387">
        <v>0</v>
      </c>
      <c r="CO387">
        <v>0</v>
      </c>
      <c r="CP387">
        <v>0</v>
      </c>
      <c r="CQ387">
        <v>0</v>
      </c>
      <c r="CR387">
        <v>0</v>
      </c>
      <c r="CS387">
        <v>7.9361803012009773</v>
      </c>
      <c r="CT387">
        <v>6.0597651246007764</v>
      </c>
      <c r="CU387">
        <v>5.4288975955534173</v>
      </c>
      <c r="CV387">
        <v>96</v>
      </c>
    </row>
    <row r="388" spans="1:100" x14ac:dyDescent="0.2">
      <c r="A388" s="2">
        <v>411</v>
      </c>
      <c r="B388">
        <v>7.8824369170228898</v>
      </c>
      <c r="C388">
        <v>0</v>
      </c>
      <c r="D388">
        <v>0</v>
      </c>
      <c r="E388">
        <v>1</v>
      </c>
      <c r="F388">
        <v>0</v>
      </c>
      <c r="G388">
        <v>0</v>
      </c>
      <c r="H388">
        <v>0</v>
      </c>
      <c r="I388">
        <v>0</v>
      </c>
      <c r="J388">
        <v>0</v>
      </c>
      <c r="K388">
        <v>0</v>
      </c>
      <c r="L388">
        <v>0</v>
      </c>
      <c r="M388">
        <v>0</v>
      </c>
      <c r="N388">
        <v>1</v>
      </c>
      <c r="O388">
        <v>0</v>
      </c>
      <c r="P388">
        <v>7.944850905352248</v>
      </c>
      <c r="Q388">
        <v>97</v>
      </c>
      <c r="AC388" s="2">
        <v>411</v>
      </c>
      <c r="AD388">
        <v>7.8824369170228898</v>
      </c>
      <c r="AE388">
        <v>0</v>
      </c>
      <c r="AF388">
        <v>0</v>
      </c>
      <c r="AG388">
        <v>1</v>
      </c>
      <c r="AH388">
        <v>0</v>
      </c>
      <c r="AI388">
        <v>0</v>
      </c>
      <c r="AJ388">
        <v>0</v>
      </c>
      <c r="AK388">
        <v>0</v>
      </c>
      <c r="AL388">
        <v>0</v>
      </c>
      <c r="AM388">
        <v>0</v>
      </c>
      <c r="AN388">
        <v>0</v>
      </c>
      <c r="AO388">
        <v>0</v>
      </c>
      <c r="AP388">
        <v>1</v>
      </c>
      <c r="AQ388">
        <v>0</v>
      </c>
      <c r="AR388">
        <v>6.0682635809043051</v>
      </c>
      <c r="AS388">
        <v>97</v>
      </c>
      <c r="BE388" s="2">
        <v>411</v>
      </c>
      <c r="BF388">
        <v>7.8824369170228898</v>
      </c>
      <c r="BG388">
        <v>0</v>
      </c>
      <c r="BH388">
        <v>0</v>
      </c>
      <c r="BI388">
        <v>1</v>
      </c>
      <c r="BJ388">
        <v>0</v>
      </c>
      <c r="BK388">
        <v>0</v>
      </c>
      <c r="BL388">
        <v>0</v>
      </c>
      <c r="BM388">
        <v>0</v>
      </c>
      <c r="BN388">
        <v>0</v>
      </c>
      <c r="BO388">
        <v>0</v>
      </c>
      <c r="BP388">
        <v>0</v>
      </c>
      <c r="BQ388">
        <v>0</v>
      </c>
      <c r="BR388">
        <v>1</v>
      </c>
      <c r="BS388">
        <v>0</v>
      </c>
      <c r="BT388">
        <v>5.4369398614632738</v>
      </c>
      <c r="BU388">
        <v>97</v>
      </c>
      <c r="CG388" s="2">
        <v>411</v>
      </c>
      <c r="CH388">
        <v>7.8824369170228898</v>
      </c>
      <c r="CI388">
        <v>0</v>
      </c>
      <c r="CJ388">
        <v>0</v>
      </c>
      <c r="CK388">
        <v>1</v>
      </c>
      <c r="CL388">
        <v>0</v>
      </c>
      <c r="CM388">
        <v>0</v>
      </c>
      <c r="CN388">
        <v>0</v>
      </c>
      <c r="CO388">
        <v>0</v>
      </c>
      <c r="CP388">
        <v>0</v>
      </c>
      <c r="CQ388">
        <v>0</v>
      </c>
      <c r="CR388">
        <v>0</v>
      </c>
      <c r="CS388">
        <v>7.944850905352248</v>
      </c>
      <c r="CT388">
        <v>6.0682635809043051</v>
      </c>
      <c r="CU388">
        <v>5.4369398614632738</v>
      </c>
      <c r="CV388">
        <v>97</v>
      </c>
    </row>
    <row r="389" spans="1:100" x14ac:dyDescent="0.2">
      <c r="A389" s="2">
        <v>412</v>
      </c>
      <c r="B389">
        <v>7.8480288659108997</v>
      </c>
      <c r="C389">
        <v>0</v>
      </c>
      <c r="D389">
        <v>0</v>
      </c>
      <c r="E389">
        <v>1</v>
      </c>
      <c r="F389">
        <v>0</v>
      </c>
      <c r="G389">
        <v>0</v>
      </c>
      <c r="H389">
        <v>0</v>
      </c>
      <c r="I389">
        <v>0</v>
      </c>
      <c r="J389">
        <v>0</v>
      </c>
      <c r="K389">
        <v>0</v>
      </c>
      <c r="L389">
        <v>0</v>
      </c>
      <c r="M389">
        <v>0</v>
      </c>
      <c r="N389">
        <v>1</v>
      </c>
      <c r="O389">
        <v>0</v>
      </c>
      <c r="P389">
        <v>7.9535325645525488</v>
      </c>
      <c r="Q389">
        <v>98</v>
      </c>
      <c r="AC389" s="2">
        <v>412</v>
      </c>
      <c r="AD389">
        <v>7.8480288659108997</v>
      </c>
      <c r="AE389">
        <v>0</v>
      </c>
      <c r="AF389">
        <v>0</v>
      </c>
      <c r="AG389">
        <v>1</v>
      </c>
      <c r="AH389">
        <v>0</v>
      </c>
      <c r="AI389">
        <v>0</v>
      </c>
      <c r="AJ389">
        <v>0</v>
      </c>
      <c r="AK389">
        <v>0</v>
      </c>
      <c r="AL389">
        <v>0</v>
      </c>
      <c r="AM389">
        <v>0</v>
      </c>
      <c r="AN389">
        <v>0</v>
      </c>
      <c r="AO389">
        <v>0</v>
      </c>
      <c r="AP389">
        <v>1</v>
      </c>
      <c r="AQ389">
        <v>0</v>
      </c>
      <c r="AR389">
        <v>6.0767743324664378</v>
      </c>
      <c r="AS389">
        <v>98</v>
      </c>
      <c r="BE389" s="2">
        <v>412</v>
      </c>
      <c r="BF389">
        <v>7.8480288659108997</v>
      </c>
      <c r="BG389">
        <v>0</v>
      </c>
      <c r="BH389">
        <v>0</v>
      </c>
      <c r="BI389">
        <v>1</v>
      </c>
      <c r="BJ389">
        <v>0</v>
      </c>
      <c r="BK389">
        <v>0</v>
      </c>
      <c r="BL389">
        <v>0</v>
      </c>
      <c r="BM389">
        <v>0</v>
      </c>
      <c r="BN389">
        <v>0</v>
      </c>
      <c r="BO389">
        <v>0</v>
      </c>
      <c r="BP389">
        <v>0</v>
      </c>
      <c r="BQ389">
        <v>0</v>
      </c>
      <c r="BR389">
        <v>1</v>
      </c>
      <c r="BS389">
        <v>0</v>
      </c>
      <c r="BT389">
        <v>5.4449974254722475</v>
      </c>
      <c r="BU389">
        <v>98</v>
      </c>
      <c r="CG389" s="2">
        <v>412</v>
      </c>
      <c r="CH389">
        <v>7.8480288659108997</v>
      </c>
      <c r="CI389">
        <v>0</v>
      </c>
      <c r="CJ389">
        <v>0</v>
      </c>
      <c r="CK389">
        <v>1</v>
      </c>
      <c r="CL389">
        <v>0</v>
      </c>
      <c r="CM389">
        <v>0</v>
      </c>
      <c r="CN389">
        <v>0</v>
      </c>
      <c r="CO389">
        <v>0</v>
      </c>
      <c r="CP389">
        <v>0</v>
      </c>
      <c r="CQ389">
        <v>0</v>
      </c>
      <c r="CR389">
        <v>0</v>
      </c>
      <c r="CS389">
        <v>7.9535325645525488</v>
      </c>
      <c r="CT389">
        <v>6.0767743324664378</v>
      </c>
      <c r="CU389">
        <v>5.4449974254722475</v>
      </c>
      <c r="CV389">
        <v>98</v>
      </c>
    </row>
    <row r="390" spans="1:100" x14ac:dyDescent="0.2">
      <c r="A390" s="2">
        <v>413</v>
      </c>
      <c r="B390">
        <v>7.8289918866085779</v>
      </c>
      <c r="C390">
        <v>0</v>
      </c>
      <c r="D390">
        <v>0</v>
      </c>
      <c r="E390">
        <v>1</v>
      </c>
      <c r="F390">
        <v>0</v>
      </c>
      <c r="G390">
        <v>0</v>
      </c>
      <c r="H390">
        <v>0</v>
      </c>
      <c r="I390">
        <v>0</v>
      </c>
      <c r="J390">
        <v>0</v>
      </c>
      <c r="K390">
        <v>0</v>
      </c>
      <c r="L390">
        <v>0</v>
      </c>
      <c r="M390">
        <v>0</v>
      </c>
      <c r="N390">
        <v>1</v>
      </c>
      <c r="O390">
        <v>0</v>
      </c>
      <c r="P390">
        <v>7.9622251971543783</v>
      </c>
      <c r="Q390">
        <v>99</v>
      </c>
      <c r="AC390" s="2">
        <v>413</v>
      </c>
      <c r="AD390">
        <v>7.8289918866085779</v>
      </c>
      <c r="AE390">
        <v>0</v>
      </c>
      <c r="AF390">
        <v>0</v>
      </c>
      <c r="AG390">
        <v>1</v>
      </c>
      <c r="AH390">
        <v>0</v>
      </c>
      <c r="AI390">
        <v>0</v>
      </c>
      <c r="AJ390">
        <v>0</v>
      </c>
      <c r="AK390">
        <v>0</v>
      </c>
      <c r="AL390">
        <v>0</v>
      </c>
      <c r="AM390">
        <v>0</v>
      </c>
      <c r="AN390">
        <v>0</v>
      </c>
      <c r="AO390">
        <v>0</v>
      </c>
      <c r="AP390">
        <v>1</v>
      </c>
      <c r="AQ390">
        <v>0</v>
      </c>
      <c r="AR390">
        <v>6.0852972926524771</v>
      </c>
      <c r="AS390">
        <v>99</v>
      </c>
      <c r="BE390" s="2">
        <v>413</v>
      </c>
      <c r="BF390">
        <v>7.8289918866085779</v>
      </c>
      <c r="BG390">
        <v>0</v>
      </c>
      <c r="BH390">
        <v>0</v>
      </c>
      <c r="BI390">
        <v>1</v>
      </c>
      <c r="BJ390">
        <v>0</v>
      </c>
      <c r="BK390">
        <v>0</v>
      </c>
      <c r="BL390">
        <v>0</v>
      </c>
      <c r="BM390">
        <v>0</v>
      </c>
      <c r="BN390">
        <v>0</v>
      </c>
      <c r="BO390">
        <v>0</v>
      </c>
      <c r="BP390">
        <v>0</v>
      </c>
      <c r="BQ390">
        <v>0</v>
      </c>
      <c r="BR390">
        <v>1</v>
      </c>
      <c r="BS390">
        <v>0</v>
      </c>
      <c r="BT390">
        <v>5.4530701935614774</v>
      </c>
      <c r="BU390">
        <v>99</v>
      </c>
      <c r="CG390" s="2">
        <v>413</v>
      </c>
      <c r="CH390">
        <v>7.8289918866085779</v>
      </c>
      <c r="CI390">
        <v>0</v>
      </c>
      <c r="CJ390">
        <v>0</v>
      </c>
      <c r="CK390">
        <v>1</v>
      </c>
      <c r="CL390">
        <v>0</v>
      </c>
      <c r="CM390">
        <v>0</v>
      </c>
      <c r="CN390">
        <v>0</v>
      </c>
      <c r="CO390">
        <v>0</v>
      </c>
      <c r="CP390">
        <v>0</v>
      </c>
      <c r="CQ390">
        <v>0</v>
      </c>
      <c r="CR390">
        <v>0</v>
      </c>
      <c r="CS390">
        <v>7.9622251971543783</v>
      </c>
      <c r="CT390">
        <v>6.0852972926524771</v>
      </c>
      <c r="CU390">
        <v>5.4530701935614774</v>
      </c>
      <c r="CV390">
        <v>99</v>
      </c>
    </row>
    <row r="391" spans="1:100" x14ac:dyDescent="0.2">
      <c r="A391" s="2">
        <v>414</v>
      </c>
      <c r="B391">
        <v>7.8998015281547032</v>
      </c>
      <c r="C391">
        <v>0</v>
      </c>
      <c r="D391">
        <v>0</v>
      </c>
      <c r="E391">
        <v>1</v>
      </c>
      <c r="F391">
        <v>0</v>
      </c>
      <c r="G391">
        <v>0</v>
      </c>
      <c r="H391">
        <v>0</v>
      </c>
      <c r="I391">
        <v>0</v>
      </c>
      <c r="J391">
        <v>0</v>
      </c>
      <c r="K391">
        <v>0</v>
      </c>
      <c r="L391">
        <v>0</v>
      </c>
      <c r="M391">
        <v>0</v>
      </c>
      <c r="N391">
        <v>1</v>
      </c>
      <c r="O391">
        <v>0</v>
      </c>
      <c r="P391">
        <v>7.9709287218742002</v>
      </c>
      <c r="Q391">
        <v>100</v>
      </c>
      <c r="AC391" s="2">
        <v>414</v>
      </c>
      <c r="AD391">
        <v>7.8998015281547032</v>
      </c>
      <c r="AE391">
        <v>0</v>
      </c>
      <c r="AF391">
        <v>0</v>
      </c>
      <c r="AG391">
        <v>1</v>
      </c>
      <c r="AH391">
        <v>0</v>
      </c>
      <c r="AI391">
        <v>0</v>
      </c>
      <c r="AJ391">
        <v>0</v>
      </c>
      <c r="AK391">
        <v>0</v>
      </c>
      <c r="AL391">
        <v>0</v>
      </c>
      <c r="AM391">
        <v>0</v>
      </c>
      <c r="AN391">
        <v>0</v>
      </c>
      <c r="AO391">
        <v>0</v>
      </c>
      <c r="AP391">
        <v>1</v>
      </c>
      <c r="AQ391">
        <v>0</v>
      </c>
      <c r="AR391">
        <v>6.0938323751421741</v>
      </c>
      <c r="AS391">
        <v>100</v>
      </c>
      <c r="BE391" s="2">
        <v>414</v>
      </c>
      <c r="BF391">
        <v>7.8998015281547032</v>
      </c>
      <c r="BG391">
        <v>0</v>
      </c>
      <c r="BH391">
        <v>0</v>
      </c>
      <c r="BI391">
        <v>1</v>
      </c>
      <c r="BJ391">
        <v>0</v>
      </c>
      <c r="BK391">
        <v>0</v>
      </c>
      <c r="BL391">
        <v>0</v>
      </c>
      <c r="BM391">
        <v>0</v>
      </c>
      <c r="BN391">
        <v>0</v>
      </c>
      <c r="BO391">
        <v>0</v>
      </c>
      <c r="BP391">
        <v>0</v>
      </c>
      <c r="BQ391">
        <v>0</v>
      </c>
      <c r="BR391">
        <v>1</v>
      </c>
      <c r="BS391">
        <v>0</v>
      </c>
      <c r="BT391">
        <v>5.4611580718304449</v>
      </c>
      <c r="BU391">
        <v>100</v>
      </c>
      <c r="CG391" s="2">
        <v>414</v>
      </c>
      <c r="CH391">
        <v>7.8998015281547032</v>
      </c>
      <c r="CI391">
        <v>0</v>
      </c>
      <c r="CJ391">
        <v>0</v>
      </c>
      <c r="CK391">
        <v>1</v>
      </c>
      <c r="CL391">
        <v>0</v>
      </c>
      <c r="CM391">
        <v>0</v>
      </c>
      <c r="CN391">
        <v>0</v>
      </c>
      <c r="CO391">
        <v>0</v>
      </c>
      <c r="CP391">
        <v>0</v>
      </c>
      <c r="CQ391">
        <v>0</v>
      </c>
      <c r="CR391">
        <v>0</v>
      </c>
      <c r="CS391">
        <v>7.9709287218742002</v>
      </c>
      <c r="CT391">
        <v>6.0938323751421741</v>
      </c>
      <c r="CU391">
        <v>5.4611580718304449</v>
      </c>
      <c r="CV391">
        <v>100</v>
      </c>
    </row>
    <row r="392" spans="1:100" x14ac:dyDescent="0.2">
      <c r="A392" s="2">
        <v>415</v>
      </c>
      <c r="B392">
        <v>7.9493651238355758</v>
      </c>
      <c r="C392">
        <v>0</v>
      </c>
      <c r="D392">
        <v>0</v>
      </c>
      <c r="E392">
        <v>1</v>
      </c>
      <c r="F392">
        <v>0</v>
      </c>
      <c r="G392">
        <v>0</v>
      </c>
      <c r="H392">
        <v>0</v>
      </c>
      <c r="I392">
        <v>0</v>
      </c>
      <c r="J392">
        <v>0</v>
      </c>
      <c r="K392">
        <v>0</v>
      </c>
      <c r="L392">
        <v>0</v>
      </c>
      <c r="M392">
        <v>0</v>
      </c>
      <c r="N392">
        <v>0</v>
      </c>
      <c r="O392">
        <v>1</v>
      </c>
      <c r="P392">
        <v>7.9796430577950508</v>
      </c>
      <c r="Q392">
        <v>101</v>
      </c>
      <c r="AC392" s="2">
        <v>415</v>
      </c>
      <c r="AD392">
        <v>7.9493651238355758</v>
      </c>
      <c r="AE392">
        <v>0</v>
      </c>
      <c r="AF392">
        <v>0</v>
      </c>
      <c r="AG392">
        <v>1</v>
      </c>
      <c r="AH392">
        <v>0</v>
      </c>
      <c r="AI392">
        <v>0</v>
      </c>
      <c r="AJ392">
        <v>0</v>
      </c>
      <c r="AK392">
        <v>0</v>
      </c>
      <c r="AL392">
        <v>0</v>
      </c>
      <c r="AM392">
        <v>0</v>
      </c>
      <c r="AN392">
        <v>0</v>
      </c>
      <c r="AO392">
        <v>0</v>
      </c>
      <c r="AP392">
        <v>0</v>
      </c>
      <c r="AQ392">
        <v>1</v>
      </c>
      <c r="AR392">
        <v>6.1023794939337792</v>
      </c>
      <c r="AS392">
        <v>101</v>
      </c>
      <c r="BE392" s="2">
        <v>415</v>
      </c>
      <c r="BF392">
        <v>7.9493651238355758</v>
      </c>
      <c r="BG392">
        <v>0</v>
      </c>
      <c r="BH392">
        <v>0</v>
      </c>
      <c r="BI392">
        <v>1</v>
      </c>
      <c r="BJ392">
        <v>0</v>
      </c>
      <c r="BK392">
        <v>0</v>
      </c>
      <c r="BL392">
        <v>0</v>
      </c>
      <c r="BM392">
        <v>0</v>
      </c>
      <c r="BN392">
        <v>0</v>
      </c>
      <c r="BO392">
        <v>0</v>
      </c>
      <c r="BP392">
        <v>0</v>
      </c>
      <c r="BQ392">
        <v>0</v>
      </c>
      <c r="BR392">
        <v>0</v>
      </c>
      <c r="BS392">
        <v>1</v>
      </c>
      <c r="BT392">
        <v>5.4692609665047502</v>
      </c>
      <c r="BU392">
        <v>101</v>
      </c>
      <c r="CG392" s="2">
        <v>415</v>
      </c>
      <c r="CH392">
        <v>7.9493651238355758</v>
      </c>
      <c r="CI392">
        <v>0</v>
      </c>
      <c r="CJ392">
        <v>0</v>
      </c>
      <c r="CK392">
        <v>1</v>
      </c>
      <c r="CL392">
        <v>0</v>
      </c>
      <c r="CM392">
        <v>0</v>
      </c>
      <c r="CN392">
        <v>0</v>
      </c>
      <c r="CO392">
        <v>0</v>
      </c>
      <c r="CP392">
        <v>0</v>
      </c>
      <c r="CQ392">
        <v>0</v>
      </c>
      <c r="CR392">
        <v>0</v>
      </c>
      <c r="CS392">
        <v>7.9796430577950508</v>
      </c>
      <c r="CT392">
        <v>6.1023794939337792</v>
      </c>
      <c r="CU392">
        <v>5.4692609665047502</v>
      </c>
      <c r="CV392">
        <v>101</v>
      </c>
    </row>
    <row r="393" spans="1:100" x14ac:dyDescent="0.2">
      <c r="A393" s="2">
        <v>416</v>
      </c>
      <c r="B393">
        <v>7.9718169808841823</v>
      </c>
      <c r="C393">
        <v>0</v>
      </c>
      <c r="D393">
        <v>0</v>
      </c>
      <c r="E393">
        <v>1</v>
      </c>
      <c r="F393">
        <v>0</v>
      </c>
      <c r="G393">
        <v>0</v>
      </c>
      <c r="H393">
        <v>0</v>
      </c>
      <c r="I393">
        <v>0</v>
      </c>
      <c r="J393">
        <v>0</v>
      </c>
      <c r="K393">
        <v>0</v>
      </c>
      <c r="L393">
        <v>0</v>
      </c>
      <c r="M393">
        <v>0</v>
      </c>
      <c r="N393">
        <v>0</v>
      </c>
      <c r="O393">
        <v>1</v>
      </c>
      <c r="P393">
        <v>7.9883681243690718</v>
      </c>
      <c r="Q393">
        <v>102</v>
      </c>
      <c r="AC393" s="2">
        <v>416</v>
      </c>
      <c r="AD393">
        <v>7.9718169808841823</v>
      </c>
      <c r="AE393">
        <v>0</v>
      </c>
      <c r="AF393">
        <v>0</v>
      </c>
      <c r="AG393">
        <v>1</v>
      </c>
      <c r="AH393">
        <v>0</v>
      </c>
      <c r="AI393">
        <v>0</v>
      </c>
      <c r="AJ393">
        <v>0</v>
      </c>
      <c r="AK393">
        <v>0</v>
      </c>
      <c r="AL393">
        <v>0</v>
      </c>
      <c r="AM393">
        <v>0</v>
      </c>
      <c r="AN393">
        <v>0</v>
      </c>
      <c r="AO393">
        <v>0</v>
      </c>
      <c r="AP393">
        <v>0</v>
      </c>
      <c r="AQ393">
        <v>1</v>
      </c>
      <c r="AR393">
        <v>6.1109385633479949</v>
      </c>
      <c r="AS393">
        <v>102</v>
      </c>
      <c r="BE393" s="2">
        <v>416</v>
      </c>
      <c r="BF393">
        <v>7.9718169808841823</v>
      </c>
      <c r="BG393">
        <v>0</v>
      </c>
      <c r="BH393">
        <v>0</v>
      </c>
      <c r="BI393">
        <v>1</v>
      </c>
      <c r="BJ393">
        <v>0</v>
      </c>
      <c r="BK393">
        <v>0</v>
      </c>
      <c r="BL393">
        <v>0</v>
      </c>
      <c r="BM393">
        <v>0</v>
      </c>
      <c r="BN393">
        <v>0</v>
      </c>
      <c r="BO393">
        <v>0</v>
      </c>
      <c r="BP393">
        <v>0</v>
      </c>
      <c r="BQ393">
        <v>0</v>
      </c>
      <c r="BR393">
        <v>0</v>
      </c>
      <c r="BS393">
        <v>1</v>
      </c>
      <c r="BT393">
        <v>5.4773787839437809</v>
      </c>
      <c r="BU393">
        <v>102</v>
      </c>
      <c r="CG393" s="2">
        <v>416</v>
      </c>
      <c r="CH393">
        <v>7.9718169808841823</v>
      </c>
      <c r="CI393">
        <v>0</v>
      </c>
      <c r="CJ393">
        <v>0</v>
      </c>
      <c r="CK393">
        <v>1</v>
      </c>
      <c r="CL393">
        <v>0</v>
      </c>
      <c r="CM393">
        <v>0</v>
      </c>
      <c r="CN393">
        <v>0</v>
      </c>
      <c r="CO393">
        <v>0</v>
      </c>
      <c r="CP393">
        <v>0</v>
      </c>
      <c r="CQ393">
        <v>0</v>
      </c>
      <c r="CR393">
        <v>0</v>
      </c>
      <c r="CS393">
        <v>7.9883681243690718</v>
      </c>
      <c r="CT393">
        <v>6.1109385633479949</v>
      </c>
      <c r="CU393">
        <v>5.4773787839437809</v>
      </c>
      <c r="CV393">
        <v>102</v>
      </c>
    </row>
    <row r="394" spans="1:100" x14ac:dyDescent="0.2">
      <c r="A394" s="2">
        <v>417</v>
      </c>
      <c r="B394">
        <v>7.9619213674676086</v>
      </c>
      <c r="C394">
        <v>0</v>
      </c>
      <c r="D394">
        <v>0</v>
      </c>
      <c r="E394">
        <v>1</v>
      </c>
      <c r="F394">
        <v>0</v>
      </c>
      <c r="G394">
        <v>0</v>
      </c>
      <c r="H394">
        <v>0</v>
      </c>
      <c r="I394">
        <v>0</v>
      </c>
      <c r="J394">
        <v>0</v>
      </c>
      <c r="K394">
        <v>0</v>
      </c>
      <c r="L394">
        <v>0</v>
      </c>
      <c r="M394">
        <v>0</v>
      </c>
      <c r="N394">
        <v>0</v>
      </c>
      <c r="O394">
        <v>1</v>
      </c>
      <c r="P394">
        <v>7.9971038414199418</v>
      </c>
      <c r="Q394">
        <v>103</v>
      </c>
      <c r="AC394" s="2">
        <v>417</v>
      </c>
      <c r="AD394">
        <v>7.9619213674676086</v>
      </c>
      <c r="AE394">
        <v>0</v>
      </c>
      <c r="AF394">
        <v>0</v>
      </c>
      <c r="AG394">
        <v>1</v>
      </c>
      <c r="AH394">
        <v>0</v>
      </c>
      <c r="AI394">
        <v>0</v>
      </c>
      <c r="AJ394">
        <v>0</v>
      </c>
      <c r="AK394">
        <v>0</v>
      </c>
      <c r="AL394">
        <v>0</v>
      </c>
      <c r="AM394">
        <v>0</v>
      </c>
      <c r="AN394">
        <v>0</v>
      </c>
      <c r="AO394">
        <v>0</v>
      </c>
      <c r="AP394">
        <v>0</v>
      </c>
      <c r="AQ394">
        <v>1</v>
      </c>
      <c r="AR394">
        <v>6.1195094980318236</v>
      </c>
      <c r="AS394">
        <v>103</v>
      </c>
      <c r="BE394" s="2">
        <v>417</v>
      </c>
      <c r="BF394">
        <v>7.9619213674676086</v>
      </c>
      <c r="BG394">
        <v>0</v>
      </c>
      <c r="BH394">
        <v>0</v>
      </c>
      <c r="BI394">
        <v>1</v>
      </c>
      <c r="BJ394">
        <v>0</v>
      </c>
      <c r="BK394">
        <v>0</v>
      </c>
      <c r="BL394">
        <v>0</v>
      </c>
      <c r="BM394">
        <v>0</v>
      </c>
      <c r="BN394">
        <v>0</v>
      </c>
      <c r="BO394">
        <v>0</v>
      </c>
      <c r="BP394">
        <v>0</v>
      </c>
      <c r="BQ394">
        <v>0</v>
      </c>
      <c r="BR394">
        <v>0</v>
      </c>
      <c r="BS394">
        <v>1</v>
      </c>
      <c r="BT394">
        <v>5.4855114306482635</v>
      </c>
      <c r="BU394">
        <v>103</v>
      </c>
      <c r="CG394" s="2">
        <v>417</v>
      </c>
      <c r="CH394">
        <v>7.9619213674676086</v>
      </c>
      <c r="CI394">
        <v>0</v>
      </c>
      <c r="CJ394">
        <v>0</v>
      </c>
      <c r="CK394">
        <v>1</v>
      </c>
      <c r="CL394">
        <v>0</v>
      </c>
      <c r="CM394">
        <v>0</v>
      </c>
      <c r="CN394">
        <v>0</v>
      </c>
      <c r="CO394">
        <v>0</v>
      </c>
      <c r="CP394">
        <v>0</v>
      </c>
      <c r="CQ394">
        <v>0</v>
      </c>
      <c r="CR394">
        <v>0</v>
      </c>
      <c r="CS394">
        <v>7.9971038414199418</v>
      </c>
      <c r="CT394">
        <v>6.1195094980318236</v>
      </c>
      <c r="CU394">
        <v>5.4855114306482635</v>
      </c>
      <c r="CV394">
        <v>103</v>
      </c>
    </row>
    <row r="395" spans="1:100" x14ac:dyDescent="0.2">
      <c r="A395" s="2">
        <v>418</v>
      </c>
      <c r="B395">
        <v>7.9405322444667092</v>
      </c>
      <c r="C395">
        <v>0</v>
      </c>
      <c r="D395">
        <v>0</v>
      </c>
      <c r="E395">
        <v>1</v>
      </c>
      <c r="F395">
        <v>0</v>
      </c>
      <c r="G395">
        <v>0</v>
      </c>
      <c r="H395">
        <v>0</v>
      </c>
      <c r="I395">
        <v>0</v>
      </c>
      <c r="J395">
        <v>0</v>
      </c>
      <c r="K395">
        <v>0</v>
      </c>
      <c r="L395">
        <v>0</v>
      </c>
      <c r="M395">
        <v>0</v>
      </c>
      <c r="N395">
        <v>0</v>
      </c>
      <c r="O395">
        <v>1</v>
      </c>
      <c r="P395">
        <v>8.0058501291452231</v>
      </c>
      <c r="Q395">
        <v>104</v>
      </c>
      <c r="AC395" s="2">
        <v>418</v>
      </c>
      <c r="AD395">
        <v>7.9405322444667092</v>
      </c>
      <c r="AE395">
        <v>0</v>
      </c>
      <c r="AF395">
        <v>0</v>
      </c>
      <c r="AG395">
        <v>1</v>
      </c>
      <c r="AH395">
        <v>0</v>
      </c>
      <c r="AI395">
        <v>0</v>
      </c>
      <c r="AJ395">
        <v>0</v>
      </c>
      <c r="AK395">
        <v>0</v>
      </c>
      <c r="AL395">
        <v>0</v>
      </c>
      <c r="AM395">
        <v>0</v>
      </c>
      <c r="AN395">
        <v>0</v>
      </c>
      <c r="AO395">
        <v>0</v>
      </c>
      <c r="AP395">
        <v>0</v>
      </c>
      <c r="AQ395">
        <v>1</v>
      </c>
      <c r="AR395">
        <v>6.1280922129623141</v>
      </c>
      <c r="AS395">
        <v>104</v>
      </c>
      <c r="BE395" s="2">
        <v>418</v>
      </c>
      <c r="BF395">
        <v>7.9405322444667092</v>
      </c>
      <c r="BG395">
        <v>0</v>
      </c>
      <c r="BH395">
        <v>0</v>
      </c>
      <c r="BI395">
        <v>1</v>
      </c>
      <c r="BJ395">
        <v>0</v>
      </c>
      <c r="BK395">
        <v>0</v>
      </c>
      <c r="BL395">
        <v>0</v>
      </c>
      <c r="BM395">
        <v>0</v>
      </c>
      <c r="BN395">
        <v>0</v>
      </c>
      <c r="BO395">
        <v>0</v>
      </c>
      <c r="BP395">
        <v>0</v>
      </c>
      <c r="BQ395">
        <v>0</v>
      </c>
      <c r="BR395">
        <v>0</v>
      </c>
      <c r="BS395">
        <v>1</v>
      </c>
      <c r="BT395">
        <v>5.493658813267694</v>
      </c>
      <c r="BU395">
        <v>104</v>
      </c>
      <c r="CG395" s="2">
        <v>418</v>
      </c>
      <c r="CH395">
        <v>7.9405322444667092</v>
      </c>
      <c r="CI395">
        <v>0</v>
      </c>
      <c r="CJ395">
        <v>0</v>
      </c>
      <c r="CK395">
        <v>1</v>
      </c>
      <c r="CL395">
        <v>0</v>
      </c>
      <c r="CM395">
        <v>0</v>
      </c>
      <c r="CN395">
        <v>0</v>
      </c>
      <c r="CO395">
        <v>0</v>
      </c>
      <c r="CP395">
        <v>0</v>
      </c>
      <c r="CQ395">
        <v>0</v>
      </c>
      <c r="CR395">
        <v>0</v>
      </c>
      <c r="CS395">
        <v>8.0058501291452231</v>
      </c>
      <c r="CT395">
        <v>6.1280922129623141</v>
      </c>
      <c r="CU395">
        <v>5.493658813267694</v>
      </c>
      <c r="CV395">
        <v>104</v>
      </c>
    </row>
    <row r="396" spans="1:100" x14ac:dyDescent="0.2">
      <c r="A396" s="2">
        <v>419</v>
      </c>
      <c r="B396">
        <v>8.0301379239271213</v>
      </c>
      <c r="C396">
        <v>0</v>
      </c>
      <c r="D396">
        <v>0</v>
      </c>
      <c r="E396">
        <v>1</v>
      </c>
      <c r="F396">
        <v>0</v>
      </c>
      <c r="G396">
        <v>0</v>
      </c>
      <c r="H396">
        <v>0</v>
      </c>
      <c r="I396">
        <v>0</v>
      </c>
      <c r="J396">
        <v>0</v>
      </c>
      <c r="K396">
        <v>0</v>
      </c>
      <c r="L396">
        <v>0</v>
      </c>
      <c r="M396">
        <v>0</v>
      </c>
      <c r="N396">
        <v>0</v>
      </c>
      <c r="O396">
        <v>1</v>
      </c>
      <c r="P396">
        <v>8.0146069081186244</v>
      </c>
      <c r="Q396">
        <v>105</v>
      </c>
      <c r="AC396" s="2">
        <v>419</v>
      </c>
      <c r="AD396">
        <v>8.0301379239271213</v>
      </c>
      <c r="AE396">
        <v>0</v>
      </c>
      <c r="AF396">
        <v>0</v>
      </c>
      <c r="AG396">
        <v>1</v>
      </c>
      <c r="AH396">
        <v>0</v>
      </c>
      <c r="AI396">
        <v>0</v>
      </c>
      <c r="AJ396">
        <v>0</v>
      </c>
      <c r="AK396">
        <v>0</v>
      </c>
      <c r="AL396">
        <v>0</v>
      </c>
      <c r="AM396">
        <v>0</v>
      </c>
      <c r="AN396">
        <v>0</v>
      </c>
      <c r="AO396">
        <v>0</v>
      </c>
      <c r="AP396">
        <v>0</v>
      </c>
      <c r="AQ396">
        <v>1</v>
      </c>
      <c r="AR396">
        <v>6.1366866234502044</v>
      </c>
      <c r="AS396">
        <v>105</v>
      </c>
      <c r="BE396" s="2">
        <v>419</v>
      </c>
      <c r="BF396">
        <v>8.0301379239271213</v>
      </c>
      <c r="BG396">
        <v>0</v>
      </c>
      <c r="BH396">
        <v>0</v>
      </c>
      <c r="BI396">
        <v>1</v>
      </c>
      <c r="BJ396">
        <v>0</v>
      </c>
      <c r="BK396">
        <v>0</v>
      </c>
      <c r="BL396">
        <v>0</v>
      </c>
      <c r="BM396">
        <v>0</v>
      </c>
      <c r="BN396">
        <v>0</v>
      </c>
      <c r="BO396">
        <v>0</v>
      </c>
      <c r="BP396">
        <v>0</v>
      </c>
      <c r="BQ396">
        <v>0</v>
      </c>
      <c r="BR396">
        <v>0</v>
      </c>
      <c r="BS396">
        <v>1</v>
      </c>
      <c r="BT396">
        <v>5.5018208386076575</v>
      </c>
      <c r="BU396">
        <v>105</v>
      </c>
      <c r="CG396" s="2">
        <v>419</v>
      </c>
      <c r="CH396">
        <v>8.0301379239271213</v>
      </c>
      <c r="CI396">
        <v>0</v>
      </c>
      <c r="CJ396">
        <v>0</v>
      </c>
      <c r="CK396">
        <v>1</v>
      </c>
      <c r="CL396">
        <v>0</v>
      </c>
      <c r="CM396">
        <v>0</v>
      </c>
      <c r="CN396">
        <v>0</v>
      </c>
      <c r="CO396">
        <v>0</v>
      </c>
      <c r="CP396">
        <v>0</v>
      </c>
      <c r="CQ396">
        <v>0</v>
      </c>
      <c r="CR396">
        <v>0</v>
      </c>
      <c r="CS396">
        <v>8.0146069081186244</v>
      </c>
      <c r="CT396">
        <v>6.1366866234502044</v>
      </c>
      <c r="CU396">
        <v>5.5018208386076575</v>
      </c>
      <c r="CV396">
        <v>105</v>
      </c>
    </row>
    <row r="397" spans="1:100" x14ac:dyDescent="0.2">
      <c r="A397" s="2">
        <v>420</v>
      </c>
      <c r="B397">
        <v>7.9413786767113246</v>
      </c>
      <c r="C397">
        <v>0</v>
      </c>
      <c r="D397">
        <v>0</v>
      </c>
      <c r="E397">
        <v>1</v>
      </c>
      <c r="F397">
        <v>0</v>
      </c>
      <c r="G397">
        <v>0</v>
      </c>
      <c r="H397">
        <v>0</v>
      </c>
      <c r="I397">
        <v>0</v>
      </c>
      <c r="J397">
        <v>0</v>
      </c>
      <c r="K397">
        <v>0</v>
      </c>
      <c r="L397">
        <v>0</v>
      </c>
      <c r="M397">
        <v>0</v>
      </c>
      <c r="N397">
        <v>0</v>
      </c>
      <c r="O397">
        <v>0</v>
      </c>
      <c r="P397">
        <v>8.0233740992921714</v>
      </c>
      <c r="Q397">
        <v>106</v>
      </c>
      <c r="AC397" s="2">
        <v>420</v>
      </c>
      <c r="AD397">
        <v>7.9413786767113246</v>
      </c>
      <c r="AE397">
        <v>0</v>
      </c>
      <c r="AF397">
        <v>0</v>
      </c>
      <c r="AG397">
        <v>1</v>
      </c>
      <c r="AH397">
        <v>0</v>
      </c>
      <c r="AI397">
        <v>0</v>
      </c>
      <c r="AJ397">
        <v>0</v>
      </c>
      <c r="AK397">
        <v>0</v>
      </c>
      <c r="AL397">
        <v>0</v>
      </c>
      <c r="AM397">
        <v>0</v>
      </c>
      <c r="AN397">
        <v>0</v>
      </c>
      <c r="AO397">
        <v>0</v>
      </c>
      <c r="AP397">
        <v>0</v>
      </c>
      <c r="AQ397">
        <v>0</v>
      </c>
      <c r="AR397">
        <v>6.1452926451434697</v>
      </c>
      <c r="AS397">
        <v>106</v>
      </c>
      <c r="BE397" s="2">
        <v>420</v>
      </c>
      <c r="BF397">
        <v>7.9413786767113246</v>
      </c>
      <c r="BG397">
        <v>0</v>
      </c>
      <c r="BH397">
        <v>0</v>
      </c>
      <c r="BI397">
        <v>1</v>
      </c>
      <c r="BJ397">
        <v>0</v>
      </c>
      <c r="BK397">
        <v>0</v>
      </c>
      <c r="BL397">
        <v>0</v>
      </c>
      <c r="BM397">
        <v>0</v>
      </c>
      <c r="BN397">
        <v>0</v>
      </c>
      <c r="BO397">
        <v>0</v>
      </c>
      <c r="BP397">
        <v>0</v>
      </c>
      <c r="BQ397">
        <v>0</v>
      </c>
      <c r="BR397">
        <v>0</v>
      </c>
      <c r="BS397">
        <v>0</v>
      </c>
      <c r="BT397">
        <v>5.5099974136370271</v>
      </c>
      <c r="BU397">
        <v>106</v>
      </c>
      <c r="CG397" s="2">
        <v>420</v>
      </c>
      <c r="CH397">
        <v>7.9413786767113246</v>
      </c>
      <c r="CI397">
        <v>0</v>
      </c>
      <c r="CJ397">
        <v>0</v>
      </c>
      <c r="CK397">
        <v>1</v>
      </c>
      <c r="CL397">
        <v>0</v>
      </c>
      <c r="CM397">
        <v>0</v>
      </c>
      <c r="CN397">
        <v>0</v>
      </c>
      <c r="CO397">
        <v>0</v>
      </c>
      <c r="CP397">
        <v>0</v>
      </c>
      <c r="CQ397">
        <v>0</v>
      </c>
      <c r="CR397">
        <v>0</v>
      </c>
      <c r="CS397">
        <v>8.0233740992921714</v>
      </c>
      <c r="CT397">
        <v>6.1452926451434697</v>
      </c>
      <c r="CU397">
        <v>5.5099974136370271</v>
      </c>
      <c r="CV397">
        <v>106</v>
      </c>
    </row>
    <row r="398" spans="1:100" x14ac:dyDescent="0.2">
      <c r="A398" s="2">
        <v>421</v>
      </c>
      <c r="B398">
        <v>7.9154992833977955</v>
      </c>
      <c r="C398">
        <v>0</v>
      </c>
      <c r="D398">
        <v>0</v>
      </c>
      <c r="E398">
        <v>1</v>
      </c>
      <c r="F398">
        <v>0</v>
      </c>
      <c r="G398">
        <v>0</v>
      </c>
      <c r="H398">
        <v>0</v>
      </c>
      <c r="I398">
        <v>0</v>
      </c>
      <c r="J398">
        <v>0</v>
      </c>
      <c r="K398">
        <v>0</v>
      </c>
      <c r="L398">
        <v>0</v>
      </c>
      <c r="M398">
        <v>0</v>
      </c>
      <c r="N398">
        <v>0</v>
      </c>
      <c r="O398">
        <v>0</v>
      </c>
      <c r="P398">
        <v>8.0321516239982973</v>
      </c>
      <c r="Q398">
        <v>107</v>
      </c>
      <c r="AC398" s="2">
        <v>421</v>
      </c>
      <c r="AD398">
        <v>7.9154992833977955</v>
      </c>
      <c r="AE398">
        <v>0</v>
      </c>
      <c r="AF398">
        <v>0</v>
      </c>
      <c r="AG398">
        <v>1</v>
      </c>
      <c r="AH398">
        <v>0</v>
      </c>
      <c r="AI398">
        <v>0</v>
      </c>
      <c r="AJ398">
        <v>0</v>
      </c>
      <c r="AK398">
        <v>0</v>
      </c>
      <c r="AL398">
        <v>0</v>
      </c>
      <c r="AM398">
        <v>0</v>
      </c>
      <c r="AN398">
        <v>0</v>
      </c>
      <c r="AO398">
        <v>0</v>
      </c>
      <c r="AP398">
        <v>0</v>
      </c>
      <c r="AQ398">
        <v>0</v>
      </c>
      <c r="AR398">
        <v>6.1539101940307619</v>
      </c>
      <c r="AS398">
        <v>107</v>
      </c>
      <c r="BE398" s="2">
        <v>421</v>
      </c>
      <c r="BF398">
        <v>7.9154992833977955</v>
      </c>
      <c r="BG398">
        <v>0</v>
      </c>
      <c r="BH398">
        <v>0</v>
      </c>
      <c r="BI398">
        <v>1</v>
      </c>
      <c r="BJ398">
        <v>0</v>
      </c>
      <c r="BK398">
        <v>0</v>
      </c>
      <c r="BL398">
        <v>0</v>
      </c>
      <c r="BM398">
        <v>0</v>
      </c>
      <c r="BN398">
        <v>0</v>
      </c>
      <c r="BO398">
        <v>0</v>
      </c>
      <c r="BP398">
        <v>0</v>
      </c>
      <c r="BQ398">
        <v>0</v>
      </c>
      <c r="BR398">
        <v>0</v>
      </c>
      <c r="BS398">
        <v>0</v>
      </c>
      <c r="BT398">
        <v>5.5181884454950483</v>
      </c>
      <c r="BU398">
        <v>107</v>
      </c>
      <c r="CG398" s="2">
        <v>421</v>
      </c>
      <c r="CH398">
        <v>7.9154992833977955</v>
      </c>
      <c r="CI398">
        <v>0</v>
      </c>
      <c r="CJ398">
        <v>0</v>
      </c>
      <c r="CK398">
        <v>1</v>
      </c>
      <c r="CL398">
        <v>0</v>
      </c>
      <c r="CM398">
        <v>0</v>
      </c>
      <c r="CN398">
        <v>0</v>
      </c>
      <c r="CO398">
        <v>0</v>
      </c>
      <c r="CP398">
        <v>0</v>
      </c>
      <c r="CQ398">
        <v>0</v>
      </c>
      <c r="CR398">
        <v>0</v>
      </c>
      <c r="CS398">
        <v>8.0321516239982973</v>
      </c>
      <c r="CT398">
        <v>6.1539101940307619</v>
      </c>
      <c r="CU398">
        <v>5.5181884454950483</v>
      </c>
      <c r="CV398">
        <v>107</v>
      </c>
    </row>
    <row r="399" spans="1:100" x14ac:dyDescent="0.2">
      <c r="A399" s="2">
        <v>422</v>
      </c>
      <c r="B399">
        <v>8.0927313772038456</v>
      </c>
      <c r="C399">
        <v>0</v>
      </c>
      <c r="D399">
        <v>0</v>
      </c>
      <c r="E399">
        <v>1</v>
      </c>
      <c r="F399">
        <v>0</v>
      </c>
      <c r="G399">
        <v>0</v>
      </c>
      <c r="H399">
        <v>0</v>
      </c>
      <c r="I399">
        <v>0</v>
      </c>
      <c r="J399">
        <v>0</v>
      </c>
      <c r="K399">
        <v>0</v>
      </c>
      <c r="L399">
        <v>0</v>
      </c>
      <c r="M399">
        <v>0</v>
      </c>
      <c r="N399">
        <v>0</v>
      </c>
      <c r="O399">
        <v>0</v>
      </c>
      <c r="P399">
        <v>8.0409394039518425</v>
      </c>
      <c r="Q399">
        <v>108</v>
      </c>
      <c r="AC399" s="2">
        <v>422</v>
      </c>
      <c r="AD399">
        <v>8.0927313772038456</v>
      </c>
      <c r="AE399">
        <v>0</v>
      </c>
      <c r="AF399">
        <v>0</v>
      </c>
      <c r="AG399">
        <v>1</v>
      </c>
      <c r="AH399">
        <v>0</v>
      </c>
      <c r="AI399">
        <v>0</v>
      </c>
      <c r="AJ399">
        <v>0</v>
      </c>
      <c r="AK399">
        <v>0</v>
      </c>
      <c r="AL399">
        <v>0</v>
      </c>
      <c r="AM399">
        <v>0</v>
      </c>
      <c r="AN399">
        <v>0</v>
      </c>
      <c r="AO399">
        <v>0</v>
      </c>
      <c r="AP399">
        <v>0</v>
      </c>
      <c r="AQ399">
        <v>0</v>
      </c>
      <c r="AR399">
        <v>6.162539186444759</v>
      </c>
      <c r="AS399">
        <v>108</v>
      </c>
      <c r="BE399" s="2">
        <v>422</v>
      </c>
      <c r="BF399">
        <v>8.0927313772038456</v>
      </c>
      <c r="BG399">
        <v>0</v>
      </c>
      <c r="BH399">
        <v>0</v>
      </c>
      <c r="BI399">
        <v>1</v>
      </c>
      <c r="BJ399">
        <v>0</v>
      </c>
      <c r="BK399">
        <v>0</v>
      </c>
      <c r="BL399">
        <v>0</v>
      </c>
      <c r="BM399">
        <v>0</v>
      </c>
      <c r="BN399">
        <v>0</v>
      </c>
      <c r="BO399">
        <v>0</v>
      </c>
      <c r="BP399">
        <v>0</v>
      </c>
      <c r="BQ399">
        <v>0</v>
      </c>
      <c r="BR399">
        <v>0</v>
      </c>
      <c r="BS399">
        <v>0</v>
      </c>
      <c r="BT399">
        <v>5.5263938414983036</v>
      </c>
      <c r="BU399">
        <v>108</v>
      </c>
      <c r="CG399" s="2">
        <v>422</v>
      </c>
      <c r="CH399">
        <v>8.0927313772038456</v>
      </c>
      <c r="CI399">
        <v>0</v>
      </c>
      <c r="CJ399">
        <v>0</v>
      </c>
      <c r="CK399">
        <v>1</v>
      </c>
      <c r="CL399">
        <v>0</v>
      </c>
      <c r="CM399">
        <v>0</v>
      </c>
      <c r="CN399">
        <v>0</v>
      </c>
      <c r="CO399">
        <v>0</v>
      </c>
      <c r="CP399">
        <v>0</v>
      </c>
      <c r="CQ399">
        <v>0</v>
      </c>
      <c r="CR399">
        <v>0</v>
      </c>
      <c r="CS399">
        <v>8.0409394039518425</v>
      </c>
      <c r="CT399">
        <v>6.162539186444759</v>
      </c>
      <c r="CU399">
        <v>5.5263938414983036</v>
      </c>
      <c r="CV399">
        <v>108</v>
      </c>
    </row>
    <row r="400" spans="1:100" x14ac:dyDescent="0.2">
      <c r="A400" s="2">
        <v>423</v>
      </c>
      <c r="B400">
        <v>8.1088901990801805</v>
      </c>
      <c r="C400">
        <v>0</v>
      </c>
      <c r="D400">
        <v>0</v>
      </c>
      <c r="E400">
        <v>1</v>
      </c>
      <c r="F400">
        <v>0</v>
      </c>
      <c r="G400">
        <v>0</v>
      </c>
      <c r="H400">
        <v>0</v>
      </c>
      <c r="I400">
        <v>0</v>
      </c>
      <c r="J400">
        <v>0</v>
      </c>
      <c r="K400">
        <v>0</v>
      </c>
      <c r="L400">
        <v>0</v>
      </c>
      <c r="M400">
        <v>0</v>
      </c>
      <c r="N400">
        <v>0</v>
      </c>
      <c r="O400">
        <v>0</v>
      </c>
      <c r="P400">
        <v>8.0497373612519763</v>
      </c>
      <c r="Q400">
        <v>109</v>
      </c>
      <c r="AC400" s="2">
        <v>423</v>
      </c>
      <c r="AD400">
        <v>8.1088901990801805</v>
      </c>
      <c r="AE400">
        <v>0</v>
      </c>
      <c r="AF400">
        <v>0</v>
      </c>
      <c r="AG400">
        <v>1</v>
      </c>
      <c r="AH400">
        <v>0</v>
      </c>
      <c r="AI400">
        <v>0</v>
      </c>
      <c r="AJ400">
        <v>0</v>
      </c>
      <c r="AK400">
        <v>0</v>
      </c>
      <c r="AL400">
        <v>0</v>
      </c>
      <c r="AM400">
        <v>0</v>
      </c>
      <c r="AN400">
        <v>0</v>
      </c>
      <c r="AO400">
        <v>0</v>
      </c>
      <c r="AP400">
        <v>0</v>
      </c>
      <c r="AQ400">
        <v>0</v>
      </c>
      <c r="AR400">
        <v>6.1711795390654087</v>
      </c>
      <c r="AS400">
        <v>109</v>
      </c>
      <c r="BE400" s="2">
        <v>423</v>
      </c>
      <c r="BF400">
        <v>8.1088901990801805</v>
      </c>
      <c r="BG400">
        <v>0</v>
      </c>
      <c r="BH400">
        <v>0</v>
      </c>
      <c r="BI400">
        <v>1</v>
      </c>
      <c r="BJ400">
        <v>0</v>
      </c>
      <c r="BK400">
        <v>0</v>
      </c>
      <c r="BL400">
        <v>0</v>
      </c>
      <c r="BM400">
        <v>0</v>
      </c>
      <c r="BN400">
        <v>0</v>
      </c>
      <c r="BO400">
        <v>0</v>
      </c>
      <c r="BP400">
        <v>0</v>
      </c>
      <c r="BQ400">
        <v>0</v>
      </c>
      <c r="BR400">
        <v>0</v>
      </c>
      <c r="BS400">
        <v>0</v>
      </c>
      <c r="BT400">
        <v>5.5346135091475706</v>
      </c>
      <c r="BU400">
        <v>109</v>
      </c>
      <c r="CG400" s="2">
        <v>423</v>
      </c>
      <c r="CH400">
        <v>8.1088901990801805</v>
      </c>
      <c r="CI400">
        <v>0</v>
      </c>
      <c r="CJ400">
        <v>0</v>
      </c>
      <c r="CK400">
        <v>1</v>
      </c>
      <c r="CL400">
        <v>0</v>
      </c>
      <c r="CM400">
        <v>0</v>
      </c>
      <c r="CN400">
        <v>0</v>
      </c>
      <c r="CO400">
        <v>0</v>
      </c>
      <c r="CP400">
        <v>0</v>
      </c>
      <c r="CQ400">
        <v>0</v>
      </c>
      <c r="CR400">
        <v>0</v>
      </c>
      <c r="CS400">
        <v>8.0497373612519763</v>
      </c>
      <c r="CT400">
        <v>6.1711795390654087</v>
      </c>
      <c r="CU400">
        <v>5.5346135091475706</v>
      </c>
      <c r="CV400">
        <v>109</v>
      </c>
    </row>
    <row r="401" spans="1:100" x14ac:dyDescent="0.2">
      <c r="A401" s="2">
        <v>424</v>
      </c>
      <c r="B401">
        <v>7.9928145791737029</v>
      </c>
      <c r="C401">
        <v>0</v>
      </c>
      <c r="D401">
        <v>0</v>
      </c>
      <c r="E401">
        <v>1</v>
      </c>
      <c r="F401">
        <v>0</v>
      </c>
      <c r="G401">
        <v>0</v>
      </c>
      <c r="H401">
        <v>0</v>
      </c>
      <c r="I401">
        <v>0</v>
      </c>
      <c r="J401">
        <v>0</v>
      </c>
      <c r="K401">
        <v>0</v>
      </c>
      <c r="L401">
        <v>0</v>
      </c>
      <c r="M401">
        <v>0</v>
      </c>
      <c r="N401">
        <v>0</v>
      </c>
      <c r="O401">
        <v>0</v>
      </c>
      <c r="P401">
        <v>8.0585454183840373</v>
      </c>
      <c r="Q401">
        <v>110</v>
      </c>
      <c r="AC401" s="2">
        <v>424</v>
      </c>
      <c r="AD401">
        <v>7.9928145791737029</v>
      </c>
      <c r="AE401">
        <v>0</v>
      </c>
      <c r="AF401">
        <v>0</v>
      </c>
      <c r="AG401">
        <v>1</v>
      </c>
      <c r="AH401">
        <v>0</v>
      </c>
      <c r="AI401">
        <v>0</v>
      </c>
      <c r="AJ401">
        <v>0</v>
      </c>
      <c r="AK401">
        <v>0</v>
      </c>
      <c r="AL401">
        <v>0</v>
      </c>
      <c r="AM401">
        <v>0</v>
      </c>
      <c r="AN401">
        <v>0</v>
      </c>
      <c r="AO401">
        <v>0</v>
      </c>
      <c r="AP401">
        <v>0</v>
      </c>
      <c r="AQ401">
        <v>0</v>
      </c>
      <c r="AR401">
        <v>6.1798311689230854</v>
      </c>
      <c r="AS401">
        <v>110</v>
      </c>
      <c r="BE401" s="2">
        <v>424</v>
      </c>
      <c r="BF401">
        <v>7.9928145791737029</v>
      </c>
      <c r="BG401">
        <v>0</v>
      </c>
      <c r="BH401">
        <v>0</v>
      </c>
      <c r="BI401">
        <v>1</v>
      </c>
      <c r="BJ401">
        <v>0</v>
      </c>
      <c r="BK401">
        <v>0</v>
      </c>
      <c r="BL401">
        <v>0</v>
      </c>
      <c r="BM401">
        <v>0</v>
      </c>
      <c r="BN401">
        <v>0</v>
      </c>
      <c r="BO401">
        <v>0</v>
      </c>
      <c r="BP401">
        <v>0</v>
      </c>
      <c r="BQ401">
        <v>0</v>
      </c>
      <c r="BR401">
        <v>0</v>
      </c>
      <c r="BS401">
        <v>0</v>
      </c>
      <c r="BT401">
        <v>5.1831973835712128</v>
      </c>
      <c r="BU401">
        <v>110</v>
      </c>
      <c r="CG401" s="2">
        <v>424</v>
      </c>
      <c r="CH401">
        <v>7.9928145791737029</v>
      </c>
      <c r="CI401">
        <v>0</v>
      </c>
      <c r="CJ401">
        <v>0</v>
      </c>
      <c r="CK401">
        <v>1</v>
      </c>
      <c r="CL401">
        <v>0</v>
      </c>
      <c r="CM401">
        <v>0</v>
      </c>
      <c r="CN401">
        <v>0</v>
      </c>
      <c r="CO401">
        <v>0</v>
      </c>
      <c r="CP401">
        <v>0</v>
      </c>
      <c r="CQ401">
        <v>0</v>
      </c>
      <c r="CR401">
        <v>0</v>
      </c>
      <c r="CS401">
        <v>8.0585454183840373</v>
      </c>
      <c r="CT401">
        <v>6.1798311689230854</v>
      </c>
      <c r="CU401">
        <v>5.1831973835712128</v>
      </c>
      <c r="CV401">
        <v>110</v>
      </c>
    </row>
    <row r="402" spans="1:100" x14ac:dyDescent="0.2">
      <c r="A402" s="2">
        <v>425</v>
      </c>
      <c r="B402">
        <v>7.7711539622030337</v>
      </c>
      <c r="C402">
        <v>0</v>
      </c>
      <c r="D402">
        <v>0</v>
      </c>
      <c r="E402">
        <v>1</v>
      </c>
      <c r="F402">
        <v>0</v>
      </c>
      <c r="G402">
        <v>0</v>
      </c>
      <c r="H402">
        <v>0</v>
      </c>
      <c r="I402">
        <v>0</v>
      </c>
      <c r="J402">
        <v>0</v>
      </c>
      <c r="K402">
        <v>0</v>
      </c>
      <c r="L402">
        <v>0</v>
      </c>
      <c r="M402">
        <v>0</v>
      </c>
      <c r="N402">
        <v>0</v>
      </c>
      <c r="O402">
        <v>0</v>
      </c>
      <c r="P402">
        <v>7.8168047721472407</v>
      </c>
      <c r="Q402">
        <v>111</v>
      </c>
      <c r="AC402" s="2">
        <v>425</v>
      </c>
      <c r="AD402">
        <v>7.7711539622030337</v>
      </c>
      <c r="AE402">
        <v>0</v>
      </c>
      <c r="AF402">
        <v>0</v>
      </c>
      <c r="AG402">
        <v>1</v>
      </c>
      <c r="AH402">
        <v>0</v>
      </c>
      <c r="AI402">
        <v>0</v>
      </c>
      <c r="AJ402">
        <v>0</v>
      </c>
      <c r="AK402">
        <v>0</v>
      </c>
      <c r="AL402">
        <v>0</v>
      </c>
      <c r="AM402">
        <v>0</v>
      </c>
      <c r="AN402">
        <v>0</v>
      </c>
      <c r="AO402">
        <v>0</v>
      </c>
      <c r="AP402">
        <v>0</v>
      </c>
      <c r="AQ402">
        <v>0</v>
      </c>
      <c r="AR402">
        <v>5.9209458786379106</v>
      </c>
      <c r="AS402">
        <v>111</v>
      </c>
      <c r="BE402" s="2">
        <v>425</v>
      </c>
      <c r="BF402">
        <v>7.7711539622030337</v>
      </c>
      <c r="BG402">
        <v>0</v>
      </c>
      <c r="BH402">
        <v>0</v>
      </c>
      <c r="BI402">
        <v>1</v>
      </c>
      <c r="BJ402">
        <v>0</v>
      </c>
      <c r="BK402">
        <v>0</v>
      </c>
      <c r="BL402">
        <v>0</v>
      </c>
      <c r="BM402">
        <v>0</v>
      </c>
      <c r="BN402">
        <v>0</v>
      </c>
      <c r="BO402">
        <v>0</v>
      </c>
      <c r="BP402">
        <v>0</v>
      </c>
      <c r="BQ402">
        <v>0</v>
      </c>
      <c r="BR402">
        <v>0</v>
      </c>
      <c r="BS402">
        <v>0</v>
      </c>
      <c r="BT402">
        <v>4.9872321755538698</v>
      </c>
      <c r="BU402">
        <v>111</v>
      </c>
      <c r="CG402" s="2">
        <v>425</v>
      </c>
      <c r="CH402">
        <v>7.7711539622030337</v>
      </c>
      <c r="CI402">
        <v>0</v>
      </c>
      <c r="CJ402">
        <v>0</v>
      </c>
      <c r="CK402">
        <v>1</v>
      </c>
      <c r="CL402">
        <v>0</v>
      </c>
      <c r="CM402">
        <v>0</v>
      </c>
      <c r="CN402">
        <v>0</v>
      </c>
      <c r="CO402">
        <v>0</v>
      </c>
      <c r="CP402">
        <v>0</v>
      </c>
      <c r="CQ402">
        <v>0</v>
      </c>
      <c r="CR402">
        <v>0</v>
      </c>
      <c r="CS402">
        <v>7.8168047721472407</v>
      </c>
      <c r="CT402">
        <v>5.9209458786379106</v>
      </c>
      <c r="CU402">
        <v>4.9872321755538698</v>
      </c>
      <c r="CV402">
        <v>111</v>
      </c>
    </row>
    <row r="403" spans="1:100" x14ac:dyDescent="0.2">
      <c r="A403" s="2">
        <v>426</v>
      </c>
      <c r="B403">
        <v>7.7424685616029478</v>
      </c>
      <c r="C403">
        <v>0</v>
      </c>
      <c r="D403">
        <v>0</v>
      </c>
      <c r="E403">
        <v>1</v>
      </c>
      <c r="F403">
        <v>0</v>
      </c>
      <c r="G403">
        <v>0</v>
      </c>
      <c r="H403">
        <v>0</v>
      </c>
      <c r="I403">
        <v>0</v>
      </c>
      <c r="J403">
        <v>0</v>
      </c>
      <c r="K403">
        <v>0</v>
      </c>
      <c r="L403">
        <v>0</v>
      </c>
      <c r="M403">
        <v>0</v>
      </c>
      <c r="N403">
        <v>0</v>
      </c>
      <c r="O403">
        <v>0</v>
      </c>
      <c r="P403">
        <v>7.5840495927427307</v>
      </c>
      <c r="Q403">
        <v>112</v>
      </c>
      <c r="AC403" s="2">
        <v>426</v>
      </c>
      <c r="AD403">
        <v>7.7424685616029478</v>
      </c>
      <c r="AE403">
        <v>0</v>
      </c>
      <c r="AF403">
        <v>0</v>
      </c>
      <c r="AG403">
        <v>1</v>
      </c>
      <c r="AH403">
        <v>0</v>
      </c>
      <c r="AI403">
        <v>0</v>
      </c>
      <c r="AJ403">
        <v>0</v>
      </c>
      <c r="AK403">
        <v>0</v>
      </c>
      <c r="AL403">
        <v>0</v>
      </c>
      <c r="AM403">
        <v>0</v>
      </c>
      <c r="AN403">
        <v>0</v>
      </c>
      <c r="AO403">
        <v>0</v>
      </c>
      <c r="AP403">
        <v>0</v>
      </c>
      <c r="AQ403">
        <v>0</v>
      </c>
      <c r="AR403">
        <v>5.7642197944236688</v>
      </c>
      <c r="AS403">
        <v>112</v>
      </c>
      <c r="BE403" s="2">
        <v>426</v>
      </c>
      <c r="BF403">
        <v>7.7424685616029478</v>
      </c>
      <c r="BG403">
        <v>0</v>
      </c>
      <c r="BH403">
        <v>0</v>
      </c>
      <c r="BI403">
        <v>1</v>
      </c>
      <c r="BJ403">
        <v>0</v>
      </c>
      <c r="BK403">
        <v>0</v>
      </c>
      <c r="BL403">
        <v>0</v>
      </c>
      <c r="BM403">
        <v>0</v>
      </c>
      <c r="BN403">
        <v>0</v>
      </c>
      <c r="BO403">
        <v>0</v>
      </c>
      <c r="BP403">
        <v>0</v>
      </c>
      <c r="BQ403">
        <v>0</v>
      </c>
      <c r="BR403">
        <v>0</v>
      </c>
      <c r="BS403">
        <v>0</v>
      </c>
      <c r="BT403">
        <v>4.9942133277413054</v>
      </c>
      <c r="BU403">
        <v>112</v>
      </c>
      <c r="CG403" s="2">
        <v>426</v>
      </c>
      <c r="CH403">
        <v>7.7424685616029478</v>
      </c>
      <c r="CI403">
        <v>0</v>
      </c>
      <c r="CJ403">
        <v>0</v>
      </c>
      <c r="CK403">
        <v>1</v>
      </c>
      <c r="CL403">
        <v>0</v>
      </c>
      <c r="CM403">
        <v>0</v>
      </c>
      <c r="CN403">
        <v>0</v>
      </c>
      <c r="CO403">
        <v>0</v>
      </c>
      <c r="CP403">
        <v>0</v>
      </c>
      <c r="CQ403">
        <v>0</v>
      </c>
      <c r="CR403">
        <v>0</v>
      </c>
      <c r="CS403">
        <v>7.5840495927427307</v>
      </c>
      <c r="CT403">
        <v>5.7642197944236688</v>
      </c>
      <c r="CU403">
        <v>4.9942133277413054</v>
      </c>
      <c r="CV403">
        <v>112</v>
      </c>
    </row>
    <row r="404" spans="1:100" x14ac:dyDescent="0.2">
      <c r="A404" s="2">
        <v>427</v>
      </c>
      <c r="B404">
        <v>7.6522088804398418</v>
      </c>
      <c r="C404">
        <v>0</v>
      </c>
      <c r="D404">
        <v>0</v>
      </c>
      <c r="E404">
        <v>1</v>
      </c>
      <c r="F404">
        <v>0</v>
      </c>
      <c r="G404">
        <v>0</v>
      </c>
      <c r="H404">
        <v>0</v>
      </c>
      <c r="I404">
        <v>0</v>
      </c>
      <c r="J404">
        <v>0</v>
      </c>
      <c r="K404">
        <v>0</v>
      </c>
      <c r="L404">
        <v>0</v>
      </c>
      <c r="M404">
        <v>0</v>
      </c>
      <c r="N404">
        <v>0</v>
      </c>
      <c r="O404">
        <v>0</v>
      </c>
      <c r="P404">
        <v>7.3623909688393336</v>
      </c>
      <c r="Q404">
        <v>113</v>
      </c>
      <c r="AC404" s="2">
        <v>427</v>
      </c>
      <c r="AD404">
        <v>7.6522088804398418</v>
      </c>
      <c r="AE404">
        <v>0</v>
      </c>
      <c r="AF404">
        <v>0</v>
      </c>
      <c r="AG404">
        <v>1</v>
      </c>
      <c r="AH404">
        <v>0</v>
      </c>
      <c r="AI404">
        <v>0</v>
      </c>
      <c r="AJ404">
        <v>0</v>
      </c>
      <c r="AK404">
        <v>0</v>
      </c>
      <c r="AL404">
        <v>0</v>
      </c>
      <c r="AM404">
        <v>0</v>
      </c>
      <c r="AN404">
        <v>0</v>
      </c>
      <c r="AO404">
        <v>0</v>
      </c>
      <c r="AP404">
        <v>0</v>
      </c>
      <c r="AQ404">
        <v>0</v>
      </c>
      <c r="AR404">
        <v>5.6790207059157742</v>
      </c>
      <c r="AS404">
        <v>113</v>
      </c>
      <c r="BE404" s="2">
        <v>427</v>
      </c>
      <c r="BF404">
        <v>7.6522088804398418</v>
      </c>
      <c r="BG404">
        <v>0</v>
      </c>
      <c r="BH404">
        <v>0</v>
      </c>
      <c r="BI404">
        <v>1</v>
      </c>
      <c r="BJ404">
        <v>0</v>
      </c>
      <c r="BK404">
        <v>0</v>
      </c>
      <c r="BL404">
        <v>0</v>
      </c>
      <c r="BM404">
        <v>0</v>
      </c>
      <c r="BN404">
        <v>0</v>
      </c>
      <c r="BO404">
        <v>0</v>
      </c>
      <c r="BP404">
        <v>0</v>
      </c>
      <c r="BQ404">
        <v>0</v>
      </c>
      <c r="BR404">
        <v>0</v>
      </c>
      <c r="BS404">
        <v>0</v>
      </c>
      <c r="BT404">
        <v>5.0012151665135232</v>
      </c>
      <c r="BU404">
        <v>113</v>
      </c>
      <c r="CG404" s="2">
        <v>427</v>
      </c>
      <c r="CH404">
        <v>7.6522088804398418</v>
      </c>
      <c r="CI404">
        <v>0</v>
      </c>
      <c r="CJ404">
        <v>0</v>
      </c>
      <c r="CK404">
        <v>1</v>
      </c>
      <c r="CL404">
        <v>0</v>
      </c>
      <c r="CM404">
        <v>0</v>
      </c>
      <c r="CN404">
        <v>0</v>
      </c>
      <c r="CO404">
        <v>0</v>
      </c>
      <c r="CP404">
        <v>0</v>
      </c>
      <c r="CQ404">
        <v>0</v>
      </c>
      <c r="CR404">
        <v>0</v>
      </c>
      <c r="CS404">
        <v>7.3623909688393336</v>
      </c>
      <c r="CT404">
        <v>5.6790207059157742</v>
      </c>
      <c r="CU404">
        <v>5.0012151665135232</v>
      </c>
      <c r="CV404">
        <v>113</v>
      </c>
    </row>
    <row r="405" spans="1:100" x14ac:dyDescent="0.2">
      <c r="A405" s="2">
        <v>428</v>
      </c>
      <c r="B405">
        <v>7.7364855051365566</v>
      </c>
      <c r="C405">
        <v>0</v>
      </c>
      <c r="D405">
        <v>0</v>
      </c>
      <c r="E405">
        <v>1</v>
      </c>
      <c r="F405">
        <v>0</v>
      </c>
      <c r="G405">
        <v>0</v>
      </c>
      <c r="H405">
        <v>0</v>
      </c>
      <c r="I405">
        <v>0</v>
      </c>
      <c r="J405">
        <v>0</v>
      </c>
      <c r="K405">
        <v>0</v>
      </c>
      <c r="L405">
        <v>0</v>
      </c>
      <c r="M405">
        <v>0</v>
      </c>
      <c r="N405">
        <v>0</v>
      </c>
      <c r="O405">
        <v>0</v>
      </c>
      <c r="P405">
        <v>7.1540366283058558</v>
      </c>
      <c r="Q405">
        <v>114</v>
      </c>
      <c r="AC405" s="2">
        <v>428</v>
      </c>
      <c r="AD405">
        <v>7.7364855051365566</v>
      </c>
      <c r="AE405">
        <v>0</v>
      </c>
      <c r="AF405">
        <v>0</v>
      </c>
      <c r="AG405">
        <v>1</v>
      </c>
      <c r="AH405">
        <v>0</v>
      </c>
      <c r="AI405">
        <v>0</v>
      </c>
      <c r="AJ405">
        <v>0</v>
      </c>
      <c r="AK405">
        <v>0</v>
      </c>
      <c r="AL405">
        <v>0</v>
      </c>
      <c r="AM405">
        <v>0</v>
      </c>
      <c r="AN405">
        <v>0</v>
      </c>
      <c r="AO405">
        <v>0</v>
      </c>
      <c r="AP405">
        <v>0</v>
      </c>
      <c r="AQ405">
        <v>0</v>
      </c>
      <c r="AR405">
        <v>5.6371734454371207</v>
      </c>
      <c r="AS405">
        <v>114</v>
      </c>
      <c r="BE405" s="2">
        <v>428</v>
      </c>
      <c r="BF405">
        <v>7.7364855051365566</v>
      </c>
      <c r="BG405">
        <v>0</v>
      </c>
      <c r="BH405">
        <v>0</v>
      </c>
      <c r="BI405">
        <v>1</v>
      </c>
      <c r="BJ405">
        <v>0</v>
      </c>
      <c r="BK405">
        <v>0</v>
      </c>
      <c r="BL405">
        <v>0</v>
      </c>
      <c r="BM405">
        <v>0</v>
      </c>
      <c r="BN405">
        <v>0</v>
      </c>
      <c r="BO405">
        <v>0</v>
      </c>
      <c r="BP405">
        <v>0</v>
      </c>
      <c r="BQ405">
        <v>0</v>
      </c>
      <c r="BR405">
        <v>0</v>
      </c>
      <c r="BS405">
        <v>0</v>
      </c>
      <c r="BT405">
        <v>4.7101120337720452</v>
      </c>
      <c r="BU405">
        <v>114</v>
      </c>
      <c r="CG405" s="2">
        <v>428</v>
      </c>
      <c r="CH405">
        <v>7.7364855051365566</v>
      </c>
      <c r="CI405">
        <v>0</v>
      </c>
      <c r="CJ405">
        <v>0</v>
      </c>
      <c r="CK405">
        <v>1</v>
      </c>
      <c r="CL405">
        <v>0</v>
      </c>
      <c r="CM405">
        <v>0</v>
      </c>
      <c r="CN405">
        <v>0</v>
      </c>
      <c r="CO405">
        <v>0</v>
      </c>
      <c r="CP405">
        <v>0</v>
      </c>
      <c r="CQ405">
        <v>0</v>
      </c>
      <c r="CR405">
        <v>0</v>
      </c>
      <c r="CS405">
        <v>7.1540366283058558</v>
      </c>
      <c r="CT405">
        <v>5.6371734454371207</v>
      </c>
      <c r="CU405">
        <v>4.7101120337720452</v>
      </c>
      <c r="CV405">
        <v>114</v>
      </c>
    </row>
    <row r="406" spans="1:100" x14ac:dyDescent="0.2">
      <c r="A406" s="2">
        <v>429</v>
      </c>
      <c r="B406">
        <v>7.6780915047501725</v>
      </c>
      <c r="C406">
        <v>0</v>
      </c>
      <c r="D406">
        <v>0</v>
      </c>
      <c r="E406">
        <v>1</v>
      </c>
      <c r="F406">
        <v>0</v>
      </c>
      <c r="G406">
        <v>0</v>
      </c>
      <c r="H406">
        <v>0</v>
      </c>
      <c r="I406">
        <v>0</v>
      </c>
      <c r="J406">
        <v>0</v>
      </c>
      <c r="K406">
        <v>0</v>
      </c>
      <c r="L406">
        <v>0</v>
      </c>
      <c r="M406">
        <v>0</v>
      </c>
      <c r="N406">
        <v>0</v>
      </c>
      <c r="O406">
        <v>0</v>
      </c>
      <c r="P406">
        <v>6.961134740368955</v>
      </c>
      <c r="Q406">
        <v>115</v>
      </c>
      <c r="AC406" s="2">
        <v>429</v>
      </c>
      <c r="AD406">
        <v>7.6780915047501725</v>
      </c>
      <c r="AE406">
        <v>0</v>
      </c>
      <c r="AF406">
        <v>0</v>
      </c>
      <c r="AG406">
        <v>1</v>
      </c>
      <c r="AH406">
        <v>0</v>
      </c>
      <c r="AI406">
        <v>0</v>
      </c>
      <c r="AJ406">
        <v>0</v>
      </c>
      <c r="AK406">
        <v>0</v>
      </c>
      <c r="AL406">
        <v>0</v>
      </c>
      <c r="AM406">
        <v>0</v>
      </c>
      <c r="AN406">
        <v>0</v>
      </c>
      <c r="AO406">
        <v>0</v>
      </c>
      <c r="AP406">
        <v>0</v>
      </c>
      <c r="AQ406">
        <v>0</v>
      </c>
      <c r="AR406">
        <v>5.6193156835416085</v>
      </c>
      <c r="AS406">
        <v>115</v>
      </c>
      <c r="BE406" s="2">
        <v>429</v>
      </c>
      <c r="BF406">
        <v>7.6780915047501725</v>
      </c>
      <c r="BG406">
        <v>0</v>
      </c>
      <c r="BH406">
        <v>0</v>
      </c>
      <c r="BI406">
        <v>1</v>
      </c>
      <c r="BJ406">
        <v>0</v>
      </c>
      <c r="BK406">
        <v>0</v>
      </c>
      <c r="BL406">
        <v>0</v>
      </c>
      <c r="BM406">
        <v>0</v>
      </c>
      <c r="BN406">
        <v>0</v>
      </c>
      <c r="BO406">
        <v>0</v>
      </c>
      <c r="BP406">
        <v>0</v>
      </c>
      <c r="BQ406">
        <v>0</v>
      </c>
      <c r="BR406">
        <v>0</v>
      </c>
      <c r="BS406">
        <v>0</v>
      </c>
      <c r="BT406">
        <v>4.5560201492827792</v>
      </c>
      <c r="BU406">
        <v>115</v>
      </c>
      <c r="CG406" s="2">
        <v>429</v>
      </c>
      <c r="CH406">
        <v>7.6780915047501725</v>
      </c>
      <c r="CI406">
        <v>0</v>
      </c>
      <c r="CJ406">
        <v>0</v>
      </c>
      <c r="CK406">
        <v>1</v>
      </c>
      <c r="CL406">
        <v>0</v>
      </c>
      <c r="CM406">
        <v>0</v>
      </c>
      <c r="CN406">
        <v>0</v>
      </c>
      <c r="CO406">
        <v>0</v>
      </c>
      <c r="CP406">
        <v>0</v>
      </c>
      <c r="CQ406">
        <v>0</v>
      </c>
      <c r="CR406">
        <v>0</v>
      </c>
      <c r="CS406">
        <v>6.961134740368955</v>
      </c>
      <c r="CT406">
        <v>5.6193156835416085</v>
      </c>
      <c r="CU406">
        <v>4.5560201492827792</v>
      </c>
      <c r="CV406">
        <v>115</v>
      </c>
    </row>
    <row r="407" spans="1:100" x14ac:dyDescent="0.2">
      <c r="A407" s="2">
        <v>430</v>
      </c>
      <c r="B407">
        <v>7.4953842465355205</v>
      </c>
      <c r="C407">
        <v>0</v>
      </c>
      <c r="D407">
        <v>0</v>
      </c>
      <c r="E407">
        <v>1</v>
      </c>
      <c r="F407">
        <v>0</v>
      </c>
      <c r="G407">
        <v>0</v>
      </c>
      <c r="H407">
        <v>0</v>
      </c>
      <c r="I407">
        <v>0</v>
      </c>
      <c r="J407">
        <v>0</v>
      </c>
      <c r="K407">
        <v>0</v>
      </c>
      <c r="L407">
        <v>0</v>
      </c>
      <c r="M407">
        <v>0</v>
      </c>
      <c r="N407">
        <v>0</v>
      </c>
      <c r="O407">
        <v>0</v>
      </c>
      <c r="P407">
        <v>6.7855710566302934</v>
      </c>
      <c r="Q407">
        <v>116</v>
      </c>
      <c r="AC407" s="2">
        <v>430</v>
      </c>
      <c r="AD407">
        <v>7.4953842465355205</v>
      </c>
      <c r="AE407">
        <v>0</v>
      </c>
      <c r="AF407">
        <v>0</v>
      </c>
      <c r="AG407">
        <v>1</v>
      </c>
      <c r="AH407">
        <v>0</v>
      </c>
      <c r="AI407">
        <v>0</v>
      </c>
      <c r="AJ407">
        <v>0</v>
      </c>
      <c r="AK407">
        <v>0</v>
      </c>
      <c r="AL407">
        <v>0</v>
      </c>
      <c r="AM407">
        <v>0</v>
      </c>
      <c r="AN407">
        <v>0</v>
      </c>
      <c r="AO407">
        <v>0</v>
      </c>
      <c r="AP407">
        <v>0</v>
      </c>
      <c r="AQ407">
        <v>0</v>
      </c>
      <c r="AR407">
        <v>5.6140646223393222</v>
      </c>
      <c r="AS407">
        <v>116</v>
      </c>
      <c r="BE407" s="2">
        <v>430</v>
      </c>
      <c r="BF407">
        <v>7.4953842465355205</v>
      </c>
      <c r="BG407">
        <v>0</v>
      </c>
      <c r="BH407">
        <v>0</v>
      </c>
      <c r="BI407">
        <v>1</v>
      </c>
      <c r="BJ407">
        <v>0</v>
      </c>
      <c r="BK407">
        <v>0</v>
      </c>
      <c r="BL407">
        <v>0</v>
      </c>
      <c r="BM407">
        <v>0</v>
      </c>
      <c r="BN407">
        <v>0</v>
      </c>
      <c r="BO407">
        <v>0</v>
      </c>
      <c r="BP407">
        <v>0</v>
      </c>
      <c r="BQ407">
        <v>0</v>
      </c>
      <c r="BR407">
        <v>0</v>
      </c>
      <c r="BS407">
        <v>0</v>
      </c>
      <c r="BT407">
        <v>4.5613968871827</v>
      </c>
      <c r="BU407">
        <v>116</v>
      </c>
      <c r="CG407" s="2">
        <v>430</v>
      </c>
      <c r="CH407">
        <v>7.4953842465355205</v>
      </c>
      <c r="CI407">
        <v>0</v>
      </c>
      <c r="CJ407">
        <v>0</v>
      </c>
      <c r="CK407">
        <v>1</v>
      </c>
      <c r="CL407">
        <v>0</v>
      </c>
      <c r="CM407">
        <v>0</v>
      </c>
      <c r="CN407">
        <v>0</v>
      </c>
      <c r="CO407">
        <v>0</v>
      </c>
      <c r="CP407">
        <v>0</v>
      </c>
      <c r="CQ407">
        <v>0</v>
      </c>
      <c r="CR407">
        <v>0</v>
      </c>
      <c r="CS407">
        <v>6.7855710566302934</v>
      </c>
      <c r="CT407">
        <v>5.6140646223393222</v>
      </c>
      <c r="CU407">
        <v>4.5613968871827</v>
      </c>
      <c r="CV407">
        <v>116</v>
      </c>
    </row>
    <row r="408" spans="1:100" x14ac:dyDescent="0.2">
      <c r="A408" s="2">
        <v>431</v>
      </c>
      <c r="B408">
        <v>7.4038683435790276</v>
      </c>
      <c r="C408">
        <v>0</v>
      </c>
      <c r="D408">
        <v>0</v>
      </c>
      <c r="E408">
        <v>1</v>
      </c>
      <c r="F408">
        <v>0</v>
      </c>
      <c r="G408">
        <v>0</v>
      </c>
      <c r="H408">
        <v>0</v>
      </c>
      <c r="I408">
        <v>0</v>
      </c>
      <c r="J408">
        <v>0</v>
      </c>
      <c r="K408">
        <v>0</v>
      </c>
      <c r="L408">
        <v>0</v>
      </c>
      <c r="M408">
        <v>0</v>
      </c>
      <c r="N408">
        <v>0</v>
      </c>
      <c r="O408">
        <v>0</v>
      </c>
      <c r="P408">
        <v>6.6287505328564684</v>
      </c>
      <c r="Q408">
        <v>117</v>
      </c>
      <c r="AC408" s="2">
        <v>431</v>
      </c>
      <c r="AD408">
        <v>7.4038683435790276</v>
      </c>
      <c r="AE408">
        <v>0</v>
      </c>
      <c r="AF408">
        <v>0</v>
      </c>
      <c r="AG408">
        <v>1</v>
      </c>
      <c r="AH408">
        <v>0</v>
      </c>
      <c r="AI408">
        <v>0</v>
      </c>
      <c r="AJ408">
        <v>0</v>
      </c>
      <c r="AK408">
        <v>0</v>
      </c>
      <c r="AL408">
        <v>0</v>
      </c>
      <c r="AM408">
        <v>0</v>
      </c>
      <c r="AN408">
        <v>0</v>
      </c>
      <c r="AO408">
        <v>0</v>
      </c>
      <c r="AP408">
        <v>0</v>
      </c>
      <c r="AQ408">
        <v>0</v>
      </c>
      <c r="AR408">
        <v>5.6152610287252811</v>
      </c>
      <c r="AS408">
        <v>117</v>
      </c>
      <c r="BE408" s="2">
        <v>431</v>
      </c>
      <c r="BF408">
        <v>7.4038683435790276</v>
      </c>
      <c r="BG408">
        <v>0</v>
      </c>
      <c r="BH408">
        <v>0</v>
      </c>
      <c r="BI408">
        <v>1</v>
      </c>
      <c r="BJ408">
        <v>0</v>
      </c>
      <c r="BK408">
        <v>0</v>
      </c>
      <c r="BL408">
        <v>0</v>
      </c>
      <c r="BM408">
        <v>0</v>
      </c>
      <c r="BN408">
        <v>0</v>
      </c>
      <c r="BO408">
        <v>0</v>
      </c>
      <c r="BP408">
        <v>0</v>
      </c>
      <c r="BQ408">
        <v>0</v>
      </c>
      <c r="BR408">
        <v>0</v>
      </c>
      <c r="BS408">
        <v>0</v>
      </c>
      <c r="BT408">
        <v>4.5667982059690226</v>
      </c>
      <c r="BU408">
        <v>117</v>
      </c>
      <c r="CG408" s="2">
        <v>431</v>
      </c>
      <c r="CH408">
        <v>7.4038683435790276</v>
      </c>
      <c r="CI408">
        <v>0</v>
      </c>
      <c r="CJ408">
        <v>0</v>
      </c>
      <c r="CK408">
        <v>1</v>
      </c>
      <c r="CL408">
        <v>0</v>
      </c>
      <c r="CM408">
        <v>0</v>
      </c>
      <c r="CN408">
        <v>0</v>
      </c>
      <c r="CO408">
        <v>0</v>
      </c>
      <c r="CP408">
        <v>0</v>
      </c>
      <c r="CQ408">
        <v>0</v>
      </c>
      <c r="CR408">
        <v>0</v>
      </c>
      <c r="CS408">
        <v>6.6287505328564684</v>
      </c>
      <c r="CT408">
        <v>5.6152610287252811</v>
      </c>
      <c r="CU408">
        <v>4.5667982059690226</v>
      </c>
      <c r="CV408">
        <v>117</v>
      </c>
    </row>
    <row r="409" spans="1:100" x14ac:dyDescent="0.2">
      <c r="A409" s="2">
        <v>432</v>
      </c>
      <c r="B409">
        <v>7.4877598433519097</v>
      </c>
      <c r="C409">
        <v>0</v>
      </c>
      <c r="D409">
        <v>0</v>
      </c>
      <c r="E409">
        <v>1</v>
      </c>
      <c r="F409">
        <v>0</v>
      </c>
      <c r="G409">
        <v>0</v>
      </c>
      <c r="H409">
        <v>0</v>
      </c>
      <c r="I409">
        <v>0</v>
      </c>
      <c r="J409">
        <v>0</v>
      </c>
      <c r="K409">
        <v>0</v>
      </c>
      <c r="L409">
        <v>0</v>
      </c>
      <c r="M409">
        <v>0</v>
      </c>
      <c r="N409">
        <v>0</v>
      </c>
      <c r="O409">
        <v>0</v>
      </c>
      <c r="P409">
        <v>6.4914116499192378</v>
      </c>
      <c r="Q409">
        <v>118</v>
      </c>
      <c r="AC409" s="2">
        <v>432</v>
      </c>
      <c r="AD409">
        <v>7.4877598433519097</v>
      </c>
      <c r="AE409">
        <v>0</v>
      </c>
      <c r="AF409">
        <v>0</v>
      </c>
      <c r="AG409">
        <v>1</v>
      </c>
      <c r="AH409">
        <v>0</v>
      </c>
      <c r="AI409">
        <v>0</v>
      </c>
      <c r="AJ409">
        <v>0</v>
      </c>
      <c r="AK409">
        <v>0</v>
      </c>
      <c r="AL409">
        <v>0</v>
      </c>
      <c r="AM409">
        <v>0</v>
      </c>
      <c r="AN409">
        <v>0</v>
      </c>
      <c r="AO409">
        <v>0</v>
      </c>
      <c r="AP409">
        <v>0</v>
      </c>
      <c r="AQ409">
        <v>0</v>
      </c>
      <c r="AR409">
        <v>5.615858695575449</v>
      </c>
      <c r="AS409">
        <v>118</v>
      </c>
      <c r="BE409" s="2">
        <v>432</v>
      </c>
      <c r="BF409">
        <v>7.4877598433519097</v>
      </c>
      <c r="BG409">
        <v>0</v>
      </c>
      <c r="BH409">
        <v>0</v>
      </c>
      <c r="BI409">
        <v>1</v>
      </c>
      <c r="BJ409">
        <v>0</v>
      </c>
      <c r="BK409">
        <v>0</v>
      </c>
      <c r="BL409">
        <v>0</v>
      </c>
      <c r="BM409">
        <v>0</v>
      </c>
      <c r="BN409">
        <v>0</v>
      </c>
      <c r="BO409">
        <v>0</v>
      </c>
      <c r="BP409">
        <v>0</v>
      </c>
      <c r="BQ409">
        <v>0</v>
      </c>
      <c r="BR409">
        <v>0</v>
      </c>
      <c r="BS409">
        <v>0</v>
      </c>
      <c r="BT409">
        <v>4.3499034551096694</v>
      </c>
      <c r="BU409">
        <v>118</v>
      </c>
      <c r="CG409" s="2">
        <v>432</v>
      </c>
      <c r="CH409">
        <v>7.4877598433519097</v>
      </c>
      <c r="CI409">
        <v>0</v>
      </c>
      <c r="CJ409">
        <v>0</v>
      </c>
      <c r="CK409">
        <v>1</v>
      </c>
      <c r="CL409">
        <v>0</v>
      </c>
      <c r="CM409">
        <v>0</v>
      </c>
      <c r="CN409">
        <v>0</v>
      </c>
      <c r="CO409">
        <v>0</v>
      </c>
      <c r="CP409">
        <v>0</v>
      </c>
      <c r="CQ409">
        <v>0</v>
      </c>
      <c r="CR409">
        <v>0</v>
      </c>
      <c r="CS409">
        <v>6.4914116499192378</v>
      </c>
      <c r="CT409">
        <v>5.615858695575449</v>
      </c>
      <c r="CU409">
        <v>4.3499034551096694</v>
      </c>
      <c r="CV409">
        <v>118</v>
      </c>
    </row>
    <row r="410" spans="1:100" x14ac:dyDescent="0.2">
      <c r="A410" s="2">
        <v>433</v>
      </c>
      <c r="B410">
        <v>7.4955334125879132</v>
      </c>
      <c r="C410">
        <v>0</v>
      </c>
      <c r="D410">
        <v>0</v>
      </c>
      <c r="E410">
        <v>1</v>
      </c>
      <c r="F410">
        <v>0</v>
      </c>
      <c r="G410">
        <v>0</v>
      </c>
      <c r="H410">
        <v>0</v>
      </c>
      <c r="I410">
        <v>0</v>
      </c>
      <c r="J410">
        <v>0</v>
      </c>
      <c r="K410">
        <v>0</v>
      </c>
      <c r="L410">
        <v>0</v>
      </c>
      <c r="M410">
        <v>0</v>
      </c>
      <c r="N410">
        <v>0</v>
      </c>
      <c r="O410">
        <v>0</v>
      </c>
      <c r="P410">
        <v>6.3735236159092592</v>
      </c>
      <c r="Q410">
        <v>119</v>
      </c>
      <c r="AC410" s="2">
        <v>433</v>
      </c>
      <c r="AD410">
        <v>7.4955334125879132</v>
      </c>
      <c r="AE410">
        <v>0</v>
      </c>
      <c r="AF410">
        <v>0</v>
      </c>
      <c r="AG410">
        <v>1</v>
      </c>
      <c r="AH410">
        <v>0</v>
      </c>
      <c r="AI410">
        <v>0</v>
      </c>
      <c r="AJ410">
        <v>0</v>
      </c>
      <c r="AK410">
        <v>0</v>
      </c>
      <c r="AL410">
        <v>0</v>
      </c>
      <c r="AM410">
        <v>0</v>
      </c>
      <c r="AN410">
        <v>0</v>
      </c>
      <c r="AO410">
        <v>0</v>
      </c>
      <c r="AP410">
        <v>0</v>
      </c>
      <c r="AQ410">
        <v>0</v>
      </c>
      <c r="AR410">
        <v>5.3877839471172857</v>
      </c>
      <c r="AS410">
        <v>119</v>
      </c>
      <c r="BE410" s="2">
        <v>433</v>
      </c>
      <c r="BF410">
        <v>7.4955334125879132</v>
      </c>
      <c r="BG410">
        <v>0</v>
      </c>
      <c r="BH410">
        <v>0</v>
      </c>
      <c r="BI410">
        <v>1</v>
      </c>
      <c r="BJ410">
        <v>0</v>
      </c>
      <c r="BK410">
        <v>0</v>
      </c>
      <c r="BL410">
        <v>0</v>
      </c>
      <c r="BM410">
        <v>0</v>
      </c>
      <c r="BN410">
        <v>0</v>
      </c>
      <c r="BO410">
        <v>0</v>
      </c>
      <c r="BP410">
        <v>0</v>
      </c>
      <c r="BQ410">
        <v>0</v>
      </c>
      <c r="BR410">
        <v>0</v>
      </c>
      <c r="BS410">
        <v>0</v>
      </c>
      <c r="BT410">
        <v>4.24191069648686</v>
      </c>
      <c r="BU410">
        <v>119</v>
      </c>
      <c r="CG410" s="2">
        <v>433</v>
      </c>
      <c r="CH410">
        <v>7.4955334125879132</v>
      </c>
      <c r="CI410">
        <v>0</v>
      </c>
      <c r="CJ410">
        <v>0</v>
      </c>
      <c r="CK410">
        <v>1</v>
      </c>
      <c r="CL410">
        <v>0</v>
      </c>
      <c r="CM410">
        <v>0</v>
      </c>
      <c r="CN410">
        <v>0</v>
      </c>
      <c r="CO410">
        <v>0</v>
      </c>
      <c r="CP410">
        <v>0</v>
      </c>
      <c r="CQ410">
        <v>0</v>
      </c>
      <c r="CR410">
        <v>0</v>
      </c>
      <c r="CS410">
        <v>6.3735236159092592</v>
      </c>
      <c r="CT410">
        <v>5.3877839471172857</v>
      </c>
      <c r="CU410">
        <v>4.24191069648686</v>
      </c>
      <c r="CV410">
        <v>119</v>
      </c>
    </row>
    <row r="411" spans="1:100" x14ac:dyDescent="0.2">
      <c r="A411" s="2">
        <v>434</v>
      </c>
      <c r="B411">
        <v>7.4538335867235377</v>
      </c>
      <c r="C411">
        <v>0</v>
      </c>
      <c r="D411">
        <v>0</v>
      </c>
      <c r="E411">
        <v>1</v>
      </c>
      <c r="F411">
        <v>0</v>
      </c>
      <c r="G411">
        <v>0</v>
      </c>
      <c r="H411">
        <v>0</v>
      </c>
      <c r="I411">
        <v>0</v>
      </c>
      <c r="J411">
        <v>0</v>
      </c>
      <c r="K411">
        <v>0</v>
      </c>
      <c r="L411">
        <v>0</v>
      </c>
      <c r="M411">
        <v>0</v>
      </c>
      <c r="N411">
        <v>0</v>
      </c>
      <c r="O411">
        <v>0</v>
      </c>
      <c r="P411">
        <v>6.2742973554369312</v>
      </c>
      <c r="Q411">
        <v>120</v>
      </c>
      <c r="AC411" s="2">
        <v>434</v>
      </c>
      <c r="AD411">
        <v>7.4538335867235377</v>
      </c>
      <c r="AE411">
        <v>0</v>
      </c>
      <c r="AF411">
        <v>0</v>
      </c>
      <c r="AG411">
        <v>1</v>
      </c>
      <c r="AH411">
        <v>0</v>
      </c>
      <c r="AI411">
        <v>0</v>
      </c>
      <c r="AJ411">
        <v>0</v>
      </c>
      <c r="AK411">
        <v>0</v>
      </c>
      <c r="AL411">
        <v>0</v>
      </c>
      <c r="AM411">
        <v>0</v>
      </c>
      <c r="AN411">
        <v>0</v>
      </c>
      <c r="AO411">
        <v>0</v>
      </c>
      <c r="AP411">
        <v>0</v>
      </c>
      <c r="AQ411">
        <v>0</v>
      </c>
      <c r="AR411">
        <v>5.253331964188769</v>
      </c>
      <c r="AS411">
        <v>120</v>
      </c>
      <c r="BE411" s="2">
        <v>434</v>
      </c>
      <c r="BF411">
        <v>7.4538335867235377</v>
      </c>
      <c r="BG411">
        <v>0</v>
      </c>
      <c r="BH411">
        <v>0</v>
      </c>
      <c r="BI411">
        <v>1</v>
      </c>
      <c r="BJ411">
        <v>0</v>
      </c>
      <c r="BK411">
        <v>0</v>
      </c>
      <c r="BL411">
        <v>0</v>
      </c>
      <c r="BM411">
        <v>0</v>
      </c>
      <c r="BN411">
        <v>0</v>
      </c>
      <c r="BO411">
        <v>0</v>
      </c>
      <c r="BP411">
        <v>0</v>
      </c>
      <c r="BQ411">
        <v>0</v>
      </c>
      <c r="BR411">
        <v>0</v>
      </c>
      <c r="BS411">
        <v>0</v>
      </c>
      <c r="BT411">
        <v>4.2455942994190385</v>
      </c>
      <c r="BU411">
        <v>120</v>
      </c>
      <c r="CG411" s="2">
        <v>434</v>
      </c>
      <c r="CH411">
        <v>7.4538335867235377</v>
      </c>
      <c r="CI411">
        <v>0</v>
      </c>
      <c r="CJ411">
        <v>0</v>
      </c>
      <c r="CK411">
        <v>1</v>
      </c>
      <c r="CL411">
        <v>0</v>
      </c>
      <c r="CM411">
        <v>0</v>
      </c>
      <c r="CN411">
        <v>0</v>
      </c>
      <c r="CO411">
        <v>0</v>
      </c>
      <c r="CP411">
        <v>0</v>
      </c>
      <c r="CQ411">
        <v>0</v>
      </c>
      <c r="CR411">
        <v>0</v>
      </c>
      <c r="CS411">
        <v>6.2742973554369312</v>
      </c>
      <c r="CT411">
        <v>5.253331964188769</v>
      </c>
      <c r="CU411">
        <v>4.2455942994190385</v>
      </c>
      <c r="CV411">
        <v>120</v>
      </c>
    </row>
    <row r="412" spans="1:100" x14ac:dyDescent="0.2">
      <c r="A412" s="2">
        <v>435</v>
      </c>
      <c r="B412">
        <v>7.3972918777004546</v>
      </c>
      <c r="C412">
        <v>0</v>
      </c>
      <c r="D412">
        <v>0</v>
      </c>
      <c r="E412">
        <v>1</v>
      </c>
      <c r="F412">
        <v>0</v>
      </c>
      <c r="G412">
        <v>0</v>
      </c>
      <c r="H412">
        <v>0</v>
      </c>
      <c r="I412">
        <v>0</v>
      </c>
      <c r="J412">
        <v>0</v>
      </c>
      <c r="K412">
        <v>0</v>
      </c>
      <c r="L412">
        <v>0</v>
      </c>
      <c r="M412">
        <v>0</v>
      </c>
      <c r="N412">
        <v>0</v>
      </c>
      <c r="O412">
        <v>0</v>
      </c>
      <c r="P412">
        <v>6.1923069943927933</v>
      </c>
      <c r="Q412">
        <v>121</v>
      </c>
      <c r="AC412" s="2">
        <v>435</v>
      </c>
      <c r="AD412">
        <v>7.3972918777004546</v>
      </c>
      <c r="AE412">
        <v>0</v>
      </c>
      <c r="AF412">
        <v>0</v>
      </c>
      <c r="AG412">
        <v>1</v>
      </c>
      <c r="AH412">
        <v>0</v>
      </c>
      <c r="AI412">
        <v>0</v>
      </c>
      <c r="AJ412">
        <v>0</v>
      </c>
      <c r="AK412">
        <v>0</v>
      </c>
      <c r="AL412">
        <v>0</v>
      </c>
      <c r="AM412">
        <v>0</v>
      </c>
      <c r="AN412">
        <v>0</v>
      </c>
      <c r="AO412">
        <v>0</v>
      </c>
      <c r="AP412">
        <v>0</v>
      </c>
      <c r="AQ412">
        <v>0</v>
      </c>
      <c r="AR412">
        <v>5.1814970085599183</v>
      </c>
      <c r="AS412">
        <v>121</v>
      </c>
      <c r="BE412" s="2">
        <v>435</v>
      </c>
      <c r="BF412">
        <v>7.3972918777004546</v>
      </c>
      <c r="BG412">
        <v>0</v>
      </c>
      <c r="BH412">
        <v>0</v>
      </c>
      <c r="BI412">
        <v>1</v>
      </c>
      <c r="BJ412">
        <v>0</v>
      </c>
      <c r="BK412">
        <v>0</v>
      </c>
      <c r="BL412">
        <v>0</v>
      </c>
      <c r="BM412">
        <v>0</v>
      </c>
      <c r="BN412">
        <v>0</v>
      </c>
      <c r="BO412">
        <v>0</v>
      </c>
      <c r="BP412">
        <v>0</v>
      </c>
      <c r="BQ412">
        <v>0</v>
      </c>
      <c r="BR412">
        <v>0</v>
      </c>
      <c r="BS412">
        <v>0</v>
      </c>
      <c r="BT412">
        <v>4.2493010161061955</v>
      </c>
      <c r="BU412">
        <v>121</v>
      </c>
      <c r="CG412" s="2">
        <v>435</v>
      </c>
      <c r="CH412">
        <v>7.3972918777004546</v>
      </c>
      <c r="CI412">
        <v>0</v>
      </c>
      <c r="CJ412">
        <v>0</v>
      </c>
      <c r="CK412">
        <v>1</v>
      </c>
      <c r="CL412">
        <v>0</v>
      </c>
      <c r="CM412">
        <v>0</v>
      </c>
      <c r="CN412">
        <v>0</v>
      </c>
      <c r="CO412">
        <v>0</v>
      </c>
      <c r="CP412">
        <v>0</v>
      </c>
      <c r="CQ412">
        <v>0</v>
      </c>
      <c r="CR412">
        <v>0</v>
      </c>
      <c r="CS412">
        <v>6.1923069943927933</v>
      </c>
      <c r="CT412">
        <v>5.1814970085599183</v>
      </c>
      <c r="CU412">
        <v>4.2493010161061955</v>
      </c>
      <c r="CV412">
        <v>121</v>
      </c>
    </row>
    <row r="413" spans="1:100" x14ac:dyDescent="0.2">
      <c r="A413" s="2">
        <v>436</v>
      </c>
      <c r="B413">
        <v>7.2522922458235817</v>
      </c>
      <c r="C413">
        <v>0</v>
      </c>
      <c r="D413">
        <v>0</v>
      </c>
      <c r="E413">
        <v>1</v>
      </c>
      <c r="F413">
        <v>0</v>
      </c>
      <c r="G413">
        <v>0</v>
      </c>
      <c r="H413">
        <v>0</v>
      </c>
      <c r="I413">
        <v>0</v>
      </c>
      <c r="J413">
        <v>0</v>
      </c>
      <c r="K413">
        <v>0</v>
      </c>
      <c r="L413">
        <v>0</v>
      </c>
      <c r="M413">
        <v>0</v>
      </c>
      <c r="N413">
        <v>0</v>
      </c>
      <c r="O413">
        <v>0</v>
      </c>
      <c r="P413">
        <v>6.1256860018327606</v>
      </c>
      <c r="Q413">
        <v>122</v>
      </c>
      <c r="AC413" s="2">
        <v>436</v>
      </c>
      <c r="AD413">
        <v>7.2522922458235817</v>
      </c>
      <c r="AE413">
        <v>0</v>
      </c>
      <c r="AF413">
        <v>0</v>
      </c>
      <c r="AG413">
        <v>1</v>
      </c>
      <c r="AH413">
        <v>0</v>
      </c>
      <c r="AI413">
        <v>0</v>
      </c>
      <c r="AJ413">
        <v>0</v>
      </c>
      <c r="AK413">
        <v>0</v>
      </c>
      <c r="AL413">
        <v>0</v>
      </c>
      <c r="AM413">
        <v>0</v>
      </c>
      <c r="AN413">
        <v>0</v>
      </c>
      <c r="AO413">
        <v>0</v>
      </c>
      <c r="AP413">
        <v>0</v>
      </c>
      <c r="AQ413">
        <v>0</v>
      </c>
      <c r="AR413">
        <v>5.1465175890788268</v>
      </c>
      <c r="AS413">
        <v>122</v>
      </c>
      <c r="BE413" s="2">
        <v>436</v>
      </c>
      <c r="BF413">
        <v>7.2522922458235817</v>
      </c>
      <c r="BG413">
        <v>0</v>
      </c>
      <c r="BH413">
        <v>0</v>
      </c>
      <c r="BI413">
        <v>1</v>
      </c>
      <c r="BJ413">
        <v>0</v>
      </c>
      <c r="BK413">
        <v>0</v>
      </c>
      <c r="BL413">
        <v>0</v>
      </c>
      <c r="BM413">
        <v>0</v>
      </c>
      <c r="BN413">
        <v>0</v>
      </c>
      <c r="BO413">
        <v>0</v>
      </c>
      <c r="BP413">
        <v>0</v>
      </c>
      <c r="BQ413">
        <v>0</v>
      </c>
      <c r="BR413">
        <v>0</v>
      </c>
      <c r="BS413">
        <v>0</v>
      </c>
      <c r="BT413">
        <v>4.1055181315351756</v>
      </c>
      <c r="BU413">
        <v>122</v>
      </c>
      <c r="CG413" s="2">
        <v>436</v>
      </c>
      <c r="CH413">
        <v>7.2522922458235817</v>
      </c>
      <c r="CI413">
        <v>0</v>
      </c>
      <c r="CJ413">
        <v>0</v>
      </c>
      <c r="CK413">
        <v>1</v>
      </c>
      <c r="CL413">
        <v>0</v>
      </c>
      <c r="CM413">
        <v>0</v>
      </c>
      <c r="CN413">
        <v>0</v>
      </c>
      <c r="CO413">
        <v>0</v>
      </c>
      <c r="CP413">
        <v>0</v>
      </c>
      <c r="CQ413">
        <v>0</v>
      </c>
      <c r="CR413">
        <v>0</v>
      </c>
      <c r="CS413">
        <v>6.1256860018327606</v>
      </c>
      <c r="CT413">
        <v>5.1465175890788268</v>
      </c>
      <c r="CU413">
        <v>4.1055181315351756</v>
      </c>
      <c r="CV413">
        <v>122</v>
      </c>
    </row>
    <row r="414" spans="1:100" x14ac:dyDescent="0.2">
      <c r="A414" s="2">
        <v>437</v>
      </c>
      <c r="B414">
        <v>8.4098171072908308</v>
      </c>
      <c r="C414">
        <v>0</v>
      </c>
      <c r="D414">
        <v>0</v>
      </c>
      <c r="E414">
        <v>1</v>
      </c>
      <c r="F414">
        <v>0</v>
      </c>
      <c r="G414">
        <v>0</v>
      </c>
      <c r="H414">
        <v>1</v>
      </c>
      <c r="I414">
        <v>0</v>
      </c>
      <c r="J414">
        <v>0</v>
      </c>
      <c r="K414">
        <v>0</v>
      </c>
      <c r="L414">
        <v>0</v>
      </c>
      <c r="M414">
        <v>0</v>
      </c>
      <c r="N414">
        <v>0</v>
      </c>
      <c r="O414">
        <v>0</v>
      </c>
      <c r="P414">
        <v>6.6315438200277157</v>
      </c>
      <c r="Q414">
        <v>123</v>
      </c>
      <c r="AC414" s="2">
        <v>437</v>
      </c>
      <c r="AD414">
        <v>8.4098171072908308</v>
      </c>
      <c r="AE414">
        <v>0</v>
      </c>
      <c r="AF414">
        <v>0</v>
      </c>
      <c r="AG414">
        <v>1</v>
      </c>
      <c r="AH414">
        <v>0</v>
      </c>
      <c r="AI414">
        <v>0</v>
      </c>
      <c r="AJ414">
        <v>1</v>
      </c>
      <c r="AK414">
        <v>0</v>
      </c>
      <c r="AL414">
        <v>0</v>
      </c>
      <c r="AM414">
        <v>0</v>
      </c>
      <c r="AN414">
        <v>0</v>
      </c>
      <c r="AO414">
        <v>0</v>
      </c>
      <c r="AP414">
        <v>0</v>
      </c>
      <c r="AQ414">
        <v>0</v>
      </c>
      <c r="AR414">
        <v>5.2922497332938754</v>
      </c>
      <c r="AS414">
        <v>123</v>
      </c>
      <c r="BE414" s="2">
        <v>437</v>
      </c>
      <c r="BF414">
        <v>8.4098171072908308</v>
      </c>
      <c r="BG414">
        <v>0</v>
      </c>
      <c r="BH414">
        <v>0</v>
      </c>
      <c r="BI414">
        <v>1</v>
      </c>
      <c r="BJ414">
        <v>0</v>
      </c>
      <c r="BK414">
        <v>0</v>
      </c>
      <c r="BL414">
        <v>1</v>
      </c>
      <c r="BM414">
        <v>0</v>
      </c>
      <c r="BN414">
        <v>0</v>
      </c>
      <c r="BO414">
        <v>0</v>
      </c>
      <c r="BP414">
        <v>0</v>
      </c>
      <c r="BQ414">
        <v>0</v>
      </c>
      <c r="BR414">
        <v>0</v>
      </c>
      <c r="BS414">
        <v>0</v>
      </c>
      <c r="BT414">
        <v>4.0379325759015749</v>
      </c>
      <c r="BU414">
        <v>123</v>
      </c>
      <c r="CG414" s="2">
        <v>437</v>
      </c>
      <c r="CH414">
        <v>8.4098171072908308</v>
      </c>
      <c r="CI414">
        <v>0</v>
      </c>
      <c r="CJ414">
        <v>0</v>
      </c>
      <c r="CK414">
        <v>1</v>
      </c>
      <c r="CL414">
        <v>0</v>
      </c>
      <c r="CM414">
        <v>0</v>
      </c>
      <c r="CN414">
        <v>1</v>
      </c>
      <c r="CO414">
        <v>0</v>
      </c>
      <c r="CP414">
        <v>0</v>
      </c>
      <c r="CQ414">
        <v>0</v>
      </c>
      <c r="CR414">
        <v>0</v>
      </c>
      <c r="CS414">
        <v>6.6315438200277157</v>
      </c>
      <c r="CT414">
        <v>5.2922497332938754</v>
      </c>
      <c r="CU414">
        <v>4.0379325759015749</v>
      </c>
      <c r="CV414">
        <v>123</v>
      </c>
    </row>
    <row r="415" spans="1:100" x14ac:dyDescent="0.2">
      <c r="A415" s="2">
        <v>438</v>
      </c>
      <c r="B415">
        <v>8.4749548788960247</v>
      </c>
      <c r="C415">
        <v>0</v>
      </c>
      <c r="D415">
        <v>0</v>
      </c>
      <c r="E415">
        <v>1</v>
      </c>
      <c r="F415">
        <v>0</v>
      </c>
      <c r="G415">
        <v>0</v>
      </c>
      <c r="H415">
        <v>1</v>
      </c>
      <c r="I415">
        <v>0</v>
      </c>
      <c r="J415">
        <v>0</v>
      </c>
      <c r="K415">
        <v>0</v>
      </c>
      <c r="L415">
        <v>0</v>
      </c>
      <c r="M415">
        <v>0</v>
      </c>
      <c r="N415">
        <v>0</v>
      </c>
      <c r="O415">
        <v>0</v>
      </c>
      <c r="P415">
        <v>6.8801671236151059</v>
      </c>
      <c r="Q415">
        <v>124</v>
      </c>
      <c r="AC415" s="2">
        <v>438</v>
      </c>
      <c r="AD415">
        <v>8.4749548788960247</v>
      </c>
      <c r="AE415">
        <v>0</v>
      </c>
      <c r="AF415">
        <v>0</v>
      </c>
      <c r="AG415">
        <v>1</v>
      </c>
      <c r="AH415">
        <v>0</v>
      </c>
      <c r="AI415">
        <v>0</v>
      </c>
      <c r="AJ415">
        <v>1</v>
      </c>
      <c r="AK415">
        <v>0</v>
      </c>
      <c r="AL415">
        <v>0</v>
      </c>
      <c r="AM415">
        <v>0</v>
      </c>
      <c r="AN415">
        <v>0</v>
      </c>
      <c r="AO415">
        <v>0</v>
      </c>
      <c r="AP415">
        <v>0</v>
      </c>
      <c r="AQ415">
        <v>0</v>
      </c>
      <c r="AR415">
        <v>5.3616871673936801</v>
      </c>
      <c r="AS415">
        <v>124</v>
      </c>
      <c r="BE415" s="2">
        <v>438</v>
      </c>
      <c r="BF415">
        <v>8.4749548788960247</v>
      </c>
      <c r="BG415">
        <v>0</v>
      </c>
      <c r="BH415">
        <v>0</v>
      </c>
      <c r="BI415">
        <v>1</v>
      </c>
      <c r="BJ415">
        <v>0</v>
      </c>
      <c r="BK415">
        <v>0</v>
      </c>
      <c r="BL415">
        <v>1</v>
      </c>
      <c r="BM415">
        <v>0</v>
      </c>
      <c r="BN415">
        <v>0</v>
      </c>
      <c r="BO415">
        <v>0</v>
      </c>
      <c r="BP415">
        <v>0</v>
      </c>
      <c r="BQ415">
        <v>0</v>
      </c>
      <c r="BR415">
        <v>0</v>
      </c>
      <c r="BS415">
        <v>0</v>
      </c>
      <c r="BT415">
        <v>4.0401927330516898</v>
      </c>
      <c r="BU415">
        <v>124</v>
      </c>
      <c r="CG415" s="2">
        <v>438</v>
      </c>
      <c r="CH415">
        <v>8.4749548788960247</v>
      </c>
      <c r="CI415">
        <v>0</v>
      </c>
      <c r="CJ415">
        <v>0</v>
      </c>
      <c r="CK415">
        <v>1</v>
      </c>
      <c r="CL415">
        <v>0</v>
      </c>
      <c r="CM415">
        <v>0</v>
      </c>
      <c r="CN415">
        <v>1</v>
      </c>
      <c r="CO415">
        <v>0</v>
      </c>
      <c r="CP415">
        <v>0</v>
      </c>
      <c r="CQ415">
        <v>0</v>
      </c>
      <c r="CR415">
        <v>0</v>
      </c>
      <c r="CS415">
        <v>6.8801671236151059</v>
      </c>
      <c r="CT415">
        <v>5.3616871673936801</v>
      </c>
      <c r="CU415">
        <v>4.0401927330516898</v>
      </c>
      <c r="CV415">
        <v>124</v>
      </c>
    </row>
    <row r="416" spans="1:100" x14ac:dyDescent="0.2">
      <c r="A416" s="2">
        <v>439</v>
      </c>
      <c r="B416">
        <v>8.49335992969473</v>
      </c>
      <c r="C416">
        <v>0</v>
      </c>
      <c r="D416">
        <v>0</v>
      </c>
      <c r="E416">
        <v>1</v>
      </c>
      <c r="F416">
        <v>0</v>
      </c>
      <c r="G416">
        <v>0</v>
      </c>
      <c r="H416">
        <v>1</v>
      </c>
      <c r="I416">
        <v>0</v>
      </c>
      <c r="J416">
        <v>0</v>
      </c>
      <c r="K416">
        <v>0</v>
      </c>
      <c r="L416">
        <v>0</v>
      </c>
      <c r="M416">
        <v>0</v>
      </c>
      <c r="N416">
        <v>0</v>
      </c>
      <c r="O416">
        <v>0</v>
      </c>
      <c r="P416">
        <v>7.026442808616407</v>
      </c>
      <c r="Q416">
        <v>125</v>
      </c>
      <c r="AC416" s="2">
        <v>439</v>
      </c>
      <c r="AD416">
        <v>8.49335992969473</v>
      </c>
      <c r="AE416">
        <v>0</v>
      </c>
      <c r="AF416">
        <v>0</v>
      </c>
      <c r="AG416">
        <v>1</v>
      </c>
      <c r="AH416">
        <v>0</v>
      </c>
      <c r="AI416">
        <v>0</v>
      </c>
      <c r="AJ416">
        <v>1</v>
      </c>
      <c r="AK416">
        <v>0</v>
      </c>
      <c r="AL416">
        <v>0</v>
      </c>
      <c r="AM416">
        <v>0</v>
      </c>
      <c r="AN416">
        <v>0</v>
      </c>
      <c r="AO416">
        <v>0</v>
      </c>
      <c r="AP416">
        <v>0</v>
      </c>
      <c r="AQ416">
        <v>0</v>
      </c>
      <c r="AR416">
        <v>5.3984082060017098</v>
      </c>
      <c r="AS416">
        <v>125</v>
      </c>
      <c r="BE416" s="2">
        <v>439</v>
      </c>
      <c r="BF416">
        <v>8.49335992969473</v>
      </c>
      <c r="BG416">
        <v>0</v>
      </c>
      <c r="BH416">
        <v>0</v>
      </c>
      <c r="BI416">
        <v>1</v>
      </c>
      <c r="BJ416">
        <v>0</v>
      </c>
      <c r="BK416">
        <v>0</v>
      </c>
      <c r="BL416">
        <v>1</v>
      </c>
      <c r="BM416">
        <v>0</v>
      </c>
      <c r="BN416">
        <v>0</v>
      </c>
      <c r="BO416">
        <v>0</v>
      </c>
      <c r="BP416">
        <v>0</v>
      </c>
      <c r="BQ416">
        <v>0</v>
      </c>
      <c r="BR416">
        <v>0</v>
      </c>
      <c r="BS416">
        <v>0</v>
      </c>
      <c r="BT416">
        <v>4.5355180500204257</v>
      </c>
      <c r="BU416">
        <v>125</v>
      </c>
      <c r="CG416" s="2">
        <v>439</v>
      </c>
      <c r="CH416">
        <v>8.49335992969473</v>
      </c>
      <c r="CI416">
        <v>0</v>
      </c>
      <c r="CJ416">
        <v>0</v>
      </c>
      <c r="CK416">
        <v>1</v>
      </c>
      <c r="CL416">
        <v>0</v>
      </c>
      <c r="CM416">
        <v>0</v>
      </c>
      <c r="CN416">
        <v>1</v>
      </c>
      <c r="CO416">
        <v>0</v>
      </c>
      <c r="CP416">
        <v>0</v>
      </c>
      <c r="CQ416">
        <v>0</v>
      </c>
      <c r="CR416">
        <v>0</v>
      </c>
      <c r="CS416">
        <v>7.026442808616407</v>
      </c>
      <c r="CT416">
        <v>5.3984082060017098</v>
      </c>
      <c r="CU416">
        <v>4.5355180500204257</v>
      </c>
      <c r="CV416">
        <v>125</v>
      </c>
    </row>
    <row r="417" spans="1:100" x14ac:dyDescent="0.2">
      <c r="A417" s="2">
        <v>440</v>
      </c>
      <c r="B417">
        <v>8.9133381164537901</v>
      </c>
      <c r="C417">
        <v>0</v>
      </c>
      <c r="D417">
        <v>0</v>
      </c>
      <c r="E417">
        <v>1</v>
      </c>
      <c r="F417">
        <v>0</v>
      </c>
      <c r="G417">
        <v>0</v>
      </c>
      <c r="H417">
        <v>1</v>
      </c>
      <c r="I417">
        <v>0</v>
      </c>
      <c r="J417">
        <v>0</v>
      </c>
      <c r="K417">
        <v>0</v>
      </c>
      <c r="L417">
        <v>0</v>
      </c>
      <c r="M417">
        <v>0</v>
      </c>
      <c r="N417">
        <v>0</v>
      </c>
      <c r="O417">
        <v>0</v>
      </c>
      <c r="P417">
        <v>7.1201575963550612</v>
      </c>
      <c r="Q417">
        <v>126</v>
      </c>
      <c r="AC417" s="2">
        <v>440</v>
      </c>
      <c r="AD417">
        <v>8.9133381164537901</v>
      </c>
      <c r="AE417">
        <v>0</v>
      </c>
      <c r="AF417">
        <v>0</v>
      </c>
      <c r="AG417">
        <v>1</v>
      </c>
      <c r="AH417">
        <v>0</v>
      </c>
      <c r="AI417">
        <v>0</v>
      </c>
      <c r="AJ417">
        <v>1</v>
      </c>
      <c r="AK417">
        <v>0</v>
      </c>
      <c r="AL417">
        <v>0</v>
      </c>
      <c r="AM417">
        <v>0</v>
      </c>
      <c r="AN417">
        <v>0</v>
      </c>
      <c r="AO417">
        <v>0</v>
      </c>
      <c r="AP417">
        <v>0</v>
      </c>
      <c r="AQ417">
        <v>0</v>
      </c>
      <c r="AR417">
        <v>5.4199625291541107</v>
      </c>
      <c r="AS417">
        <v>126</v>
      </c>
      <c r="BE417" s="2">
        <v>440</v>
      </c>
      <c r="BF417">
        <v>8.9133381164537901</v>
      </c>
      <c r="BG417">
        <v>0</v>
      </c>
      <c r="BH417">
        <v>0</v>
      </c>
      <c r="BI417">
        <v>1</v>
      </c>
      <c r="BJ417">
        <v>0</v>
      </c>
      <c r="BK417">
        <v>0</v>
      </c>
      <c r="BL417">
        <v>1</v>
      </c>
      <c r="BM417">
        <v>0</v>
      </c>
      <c r="BN417">
        <v>0</v>
      </c>
      <c r="BO417">
        <v>0</v>
      </c>
      <c r="BP417">
        <v>0</v>
      </c>
      <c r="BQ417">
        <v>0</v>
      </c>
      <c r="BR417">
        <v>0</v>
      </c>
      <c r="BS417">
        <v>0</v>
      </c>
      <c r="BT417">
        <v>5.6728064841343295</v>
      </c>
      <c r="BU417">
        <v>126</v>
      </c>
      <c r="CG417" s="2">
        <v>440</v>
      </c>
      <c r="CH417">
        <v>8.9133381164537901</v>
      </c>
      <c r="CI417">
        <v>0</v>
      </c>
      <c r="CJ417">
        <v>0</v>
      </c>
      <c r="CK417">
        <v>1</v>
      </c>
      <c r="CL417">
        <v>0</v>
      </c>
      <c r="CM417">
        <v>0</v>
      </c>
      <c r="CN417">
        <v>1</v>
      </c>
      <c r="CO417">
        <v>0</v>
      </c>
      <c r="CP417">
        <v>0</v>
      </c>
      <c r="CQ417">
        <v>0</v>
      </c>
      <c r="CR417">
        <v>0</v>
      </c>
      <c r="CS417">
        <v>7.1201575963550612</v>
      </c>
      <c r="CT417">
        <v>5.4199625291541107</v>
      </c>
      <c r="CU417">
        <v>5.6728064841343295</v>
      </c>
      <c r="CV417">
        <v>126</v>
      </c>
    </row>
    <row r="418" spans="1:100" x14ac:dyDescent="0.2">
      <c r="A418" s="2">
        <v>441</v>
      </c>
      <c r="B418">
        <v>9.3375962760820244</v>
      </c>
      <c r="C418">
        <v>0</v>
      </c>
      <c r="D418">
        <v>0</v>
      </c>
      <c r="E418">
        <v>1</v>
      </c>
      <c r="F418">
        <v>0</v>
      </c>
      <c r="G418">
        <v>0</v>
      </c>
      <c r="H418">
        <v>0</v>
      </c>
      <c r="I418">
        <v>1</v>
      </c>
      <c r="J418">
        <v>0</v>
      </c>
      <c r="K418">
        <v>0</v>
      </c>
      <c r="L418">
        <v>0</v>
      </c>
      <c r="M418">
        <v>0</v>
      </c>
      <c r="N418">
        <v>0</v>
      </c>
      <c r="O418">
        <v>0</v>
      </c>
      <c r="P418">
        <v>7.1834799029950966</v>
      </c>
      <c r="Q418">
        <v>127</v>
      </c>
      <c r="AC418" s="2">
        <v>441</v>
      </c>
      <c r="AD418">
        <v>9.3375962760820244</v>
      </c>
      <c r="AE418">
        <v>0</v>
      </c>
      <c r="AF418">
        <v>0</v>
      </c>
      <c r="AG418">
        <v>1</v>
      </c>
      <c r="AH418">
        <v>0</v>
      </c>
      <c r="AI418">
        <v>0</v>
      </c>
      <c r="AJ418">
        <v>0</v>
      </c>
      <c r="AK418">
        <v>1</v>
      </c>
      <c r="AL418">
        <v>0</v>
      </c>
      <c r="AM418">
        <v>0</v>
      </c>
      <c r="AN418">
        <v>0</v>
      </c>
      <c r="AO418">
        <v>0</v>
      </c>
      <c r="AP418">
        <v>0</v>
      </c>
      <c r="AQ418">
        <v>0</v>
      </c>
      <c r="AR418">
        <v>5.4342393807531577</v>
      </c>
      <c r="AS418">
        <v>127</v>
      </c>
      <c r="BE418" s="2">
        <v>441</v>
      </c>
      <c r="BF418">
        <v>9.3375962760820244</v>
      </c>
      <c r="BG418">
        <v>0</v>
      </c>
      <c r="BH418">
        <v>0</v>
      </c>
      <c r="BI418">
        <v>1</v>
      </c>
      <c r="BJ418">
        <v>0</v>
      </c>
      <c r="BK418">
        <v>0</v>
      </c>
      <c r="BL418">
        <v>0</v>
      </c>
      <c r="BM418">
        <v>1</v>
      </c>
      <c r="BN418">
        <v>0</v>
      </c>
      <c r="BO418">
        <v>0</v>
      </c>
      <c r="BP418">
        <v>0</v>
      </c>
      <c r="BQ418">
        <v>0</v>
      </c>
      <c r="BR418">
        <v>0</v>
      </c>
      <c r="BS418">
        <v>0</v>
      </c>
      <c r="BT418">
        <v>7.1536295732386668</v>
      </c>
      <c r="BU418">
        <v>127</v>
      </c>
      <c r="CG418" s="2">
        <v>441</v>
      </c>
      <c r="CH418">
        <v>9.3375962760820244</v>
      </c>
      <c r="CI418">
        <v>0</v>
      </c>
      <c r="CJ418">
        <v>0</v>
      </c>
      <c r="CK418">
        <v>1</v>
      </c>
      <c r="CL418">
        <v>0</v>
      </c>
      <c r="CM418">
        <v>0</v>
      </c>
      <c r="CN418">
        <v>0</v>
      </c>
      <c r="CO418">
        <v>1</v>
      </c>
      <c r="CP418">
        <v>0</v>
      </c>
      <c r="CQ418">
        <v>0</v>
      </c>
      <c r="CR418">
        <v>0</v>
      </c>
      <c r="CS418">
        <v>7.1834799029950966</v>
      </c>
      <c r="CT418">
        <v>5.4342393807531577</v>
      </c>
      <c r="CU418">
        <v>7.1536295732386668</v>
      </c>
      <c r="CV418">
        <v>127</v>
      </c>
    </row>
    <row r="419" spans="1:100" x14ac:dyDescent="0.2">
      <c r="A419" s="2">
        <v>442</v>
      </c>
      <c r="B419">
        <v>9.2112599637575663</v>
      </c>
      <c r="C419">
        <v>0</v>
      </c>
      <c r="D419">
        <v>0</v>
      </c>
      <c r="E419">
        <v>1</v>
      </c>
      <c r="F419">
        <v>0</v>
      </c>
      <c r="G419">
        <v>0</v>
      </c>
      <c r="H419">
        <v>0</v>
      </c>
      <c r="I419">
        <v>1</v>
      </c>
      <c r="J419">
        <v>0</v>
      </c>
      <c r="K419">
        <v>0</v>
      </c>
      <c r="L419">
        <v>0</v>
      </c>
      <c r="M419">
        <v>0</v>
      </c>
      <c r="N419">
        <v>0</v>
      </c>
      <c r="O419">
        <v>0</v>
      </c>
      <c r="P419">
        <v>7.2280309157747809</v>
      </c>
      <c r="Q419">
        <v>128</v>
      </c>
      <c r="AC419" s="2">
        <v>442</v>
      </c>
      <c r="AD419">
        <v>9.2112599637575663</v>
      </c>
      <c r="AE419">
        <v>0</v>
      </c>
      <c r="AF419">
        <v>0</v>
      </c>
      <c r="AG419">
        <v>1</v>
      </c>
      <c r="AH419">
        <v>0</v>
      </c>
      <c r="AI419">
        <v>0</v>
      </c>
      <c r="AJ419">
        <v>0</v>
      </c>
      <c r="AK419">
        <v>1</v>
      </c>
      <c r="AL419">
        <v>0</v>
      </c>
      <c r="AM419">
        <v>0</v>
      </c>
      <c r="AN419">
        <v>0</v>
      </c>
      <c r="AO419">
        <v>0</v>
      </c>
      <c r="AP419">
        <v>0</v>
      </c>
      <c r="AQ419">
        <v>0</v>
      </c>
      <c r="AR419">
        <v>5.4449706638331179</v>
      </c>
      <c r="AS419">
        <v>128</v>
      </c>
      <c r="BE419" s="2">
        <v>442</v>
      </c>
      <c r="BF419">
        <v>9.2112599637575663</v>
      </c>
      <c r="BG419">
        <v>0</v>
      </c>
      <c r="BH419">
        <v>0</v>
      </c>
      <c r="BI419">
        <v>1</v>
      </c>
      <c r="BJ419">
        <v>0</v>
      </c>
      <c r="BK419">
        <v>0</v>
      </c>
      <c r="BL419">
        <v>0</v>
      </c>
      <c r="BM419">
        <v>1</v>
      </c>
      <c r="BN419">
        <v>0</v>
      </c>
      <c r="BO419">
        <v>0</v>
      </c>
      <c r="BP419">
        <v>0</v>
      </c>
      <c r="BQ419">
        <v>0</v>
      </c>
      <c r="BR419">
        <v>0</v>
      </c>
      <c r="BS419">
        <v>0</v>
      </c>
      <c r="BT419">
        <v>7.1910402104571256</v>
      </c>
      <c r="BU419">
        <v>128</v>
      </c>
      <c r="CG419" s="2">
        <v>442</v>
      </c>
      <c r="CH419">
        <v>9.2112599637575663</v>
      </c>
      <c r="CI419">
        <v>0</v>
      </c>
      <c r="CJ419">
        <v>0</v>
      </c>
      <c r="CK419">
        <v>1</v>
      </c>
      <c r="CL419">
        <v>0</v>
      </c>
      <c r="CM419">
        <v>0</v>
      </c>
      <c r="CN419">
        <v>0</v>
      </c>
      <c r="CO419">
        <v>1</v>
      </c>
      <c r="CP419">
        <v>0</v>
      </c>
      <c r="CQ419">
        <v>0</v>
      </c>
      <c r="CR419">
        <v>0</v>
      </c>
      <c r="CS419">
        <v>7.2280309157747809</v>
      </c>
      <c r="CT419">
        <v>5.4449706638331179</v>
      </c>
      <c r="CU419">
        <v>7.1910402104571256</v>
      </c>
      <c r="CV419">
        <v>128</v>
      </c>
    </row>
    <row r="420" spans="1:100" x14ac:dyDescent="0.2">
      <c r="A420" s="2">
        <v>443</v>
      </c>
      <c r="B420">
        <v>9.3737959390680174</v>
      </c>
      <c r="C420">
        <v>0</v>
      </c>
      <c r="D420">
        <v>0</v>
      </c>
      <c r="E420">
        <v>1</v>
      </c>
      <c r="F420">
        <v>0</v>
      </c>
      <c r="G420">
        <v>0</v>
      </c>
      <c r="H420">
        <v>0</v>
      </c>
      <c r="I420">
        <v>1</v>
      </c>
      <c r="J420">
        <v>0</v>
      </c>
      <c r="K420">
        <v>0</v>
      </c>
      <c r="L420">
        <v>0</v>
      </c>
      <c r="M420">
        <v>0</v>
      </c>
      <c r="N420">
        <v>0</v>
      </c>
      <c r="O420">
        <v>0</v>
      </c>
      <c r="P420">
        <v>7.260516995501189</v>
      </c>
      <c r="Q420">
        <v>129</v>
      </c>
      <c r="AC420" s="2">
        <v>443</v>
      </c>
      <c r="AD420">
        <v>9.3737959390680174</v>
      </c>
      <c r="AE420">
        <v>0</v>
      </c>
      <c r="AF420">
        <v>0</v>
      </c>
      <c r="AG420">
        <v>1</v>
      </c>
      <c r="AH420">
        <v>0</v>
      </c>
      <c r="AI420">
        <v>0</v>
      </c>
      <c r="AJ420">
        <v>0</v>
      </c>
      <c r="AK420">
        <v>1</v>
      </c>
      <c r="AL420">
        <v>0</v>
      </c>
      <c r="AM420">
        <v>0</v>
      </c>
      <c r="AN420">
        <v>0</v>
      </c>
      <c r="AO420">
        <v>0</v>
      </c>
      <c r="AP420">
        <v>0</v>
      </c>
      <c r="AQ420">
        <v>0</v>
      </c>
      <c r="AR420">
        <v>5.453965512803812</v>
      </c>
      <c r="AS420">
        <v>129</v>
      </c>
      <c r="BE420" s="2">
        <v>443</v>
      </c>
      <c r="BF420">
        <v>9.3737959390680174</v>
      </c>
      <c r="BG420">
        <v>0</v>
      </c>
      <c r="BH420">
        <v>0</v>
      </c>
      <c r="BI420">
        <v>1</v>
      </c>
      <c r="BJ420">
        <v>0</v>
      </c>
      <c r="BK420">
        <v>0</v>
      </c>
      <c r="BL420">
        <v>0</v>
      </c>
      <c r="BM420">
        <v>1</v>
      </c>
      <c r="BN420">
        <v>0</v>
      </c>
      <c r="BO420">
        <v>0</v>
      </c>
      <c r="BP420">
        <v>0</v>
      </c>
      <c r="BQ420">
        <v>0</v>
      </c>
      <c r="BR420">
        <v>0</v>
      </c>
      <c r="BS420">
        <v>0</v>
      </c>
      <c r="BT420">
        <v>7.1395539257732574</v>
      </c>
      <c r="BU420">
        <v>129</v>
      </c>
      <c r="CG420" s="2">
        <v>443</v>
      </c>
      <c r="CH420">
        <v>9.3737959390680174</v>
      </c>
      <c r="CI420">
        <v>0</v>
      </c>
      <c r="CJ420">
        <v>0</v>
      </c>
      <c r="CK420">
        <v>1</v>
      </c>
      <c r="CL420">
        <v>0</v>
      </c>
      <c r="CM420">
        <v>0</v>
      </c>
      <c r="CN420">
        <v>0</v>
      </c>
      <c r="CO420">
        <v>1</v>
      </c>
      <c r="CP420">
        <v>0</v>
      </c>
      <c r="CQ420">
        <v>0</v>
      </c>
      <c r="CR420">
        <v>0</v>
      </c>
      <c r="CS420">
        <v>7.260516995501189</v>
      </c>
      <c r="CT420">
        <v>5.453965512803812</v>
      </c>
      <c r="CU420">
        <v>7.1395539257732574</v>
      </c>
      <c r="CV420">
        <v>129</v>
      </c>
    </row>
    <row r="421" spans="1:100" x14ac:dyDescent="0.2">
      <c r="A421" s="2">
        <v>444</v>
      </c>
      <c r="B421">
        <v>9.3432141484499205</v>
      </c>
      <c r="C421">
        <v>0</v>
      </c>
      <c r="D421">
        <v>0</v>
      </c>
      <c r="E421">
        <v>1</v>
      </c>
      <c r="F421">
        <v>0</v>
      </c>
      <c r="G421">
        <v>0</v>
      </c>
      <c r="H421">
        <v>0</v>
      </c>
      <c r="I421">
        <v>1</v>
      </c>
      <c r="J421">
        <v>0</v>
      </c>
      <c r="K421">
        <v>0</v>
      </c>
      <c r="L421">
        <v>0</v>
      </c>
      <c r="M421">
        <v>0</v>
      </c>
      <c r="N421">
        <v>0</v>
      </c>
      <c r="O421">
        <v>0</v>
      </c>
      <c r="P421">
        <v>7.2850505858546715</v>
      </c>
      <c r="Q421">
        <v>130</v>
      </c>
      <c r="AC421" s="2">
        <v>444</v>
      </c>
      <c r="AD421">
        <v>9.3432141484499205</v>
      </c>
      <c r="AE421">
        <v>0</v>
      </c>
      <c r="AF421">
        <v>0</v>
      </c>
      <c r="AG421">
        <v>1</v>
      </c>
      <c r="AH421">
        <v>0</v>
      </c>
      <c r="AI421">
        <v>0</v>
      </c>
      <c r="AJ421">
        <v>0</v>
      </c>
      <c r="AK421">
        <v>1</v>
      </c>
      <c r="AL421">
        <v>0</v>
      </c>
      <c r="AM421">
        <v>0</v>
      </c>
      <c r="AN421">
        <v>0</v>
      </c>
      <c r="AO421">
        <v>0</v>
      </c>
      <c r="AP421">
        <v>0</v>
      </c>
      <c r="AQ421">
        <v>0</v>
      </c>
      <c r="AR421">
        <v>5.4621115076403974</v>
      </c>
      <c r="AS421">
        <v>130</v>
      </c>
      <c r="BE421" s="2">
        <v>444</v>
      </c>
      <c r="BF421">
        <v>9.3432141484499205</v>
      </c>
      <c r="BG421">
        <v>0</v>
      </c>
      <c r="BH421">
        <v>0</v>
      </c>
      <c r="BI421">
        <v>1</v>
      </c>
      <c r="BJ421">
        <v>0</v>
      </c>
      <c r="BK421">
        <v>0</v>
      </c>
      <c r="BL421">
        <v>0</v>
      </c>
      <c r="BM421">
        <v>1</v>
      </c>
      <c r="BN421">
        <v>0</v>
      </c>
      <c r="BO421">
        <v>0</v>
      </c>
      <c r="BP421">
        <v>0</v>
      </c>
      <c r="BQ421">
        <v>0</v>
      </c>
      <c r="BR421">
        <v>0</v>
      </c>
      <c r="BS421">
        <v>0</v>
      </c>
      <c r="BT421">
        <v>7.1662559321200057</v>
      </c>
      <c r="BU421">
        <v>130</v>
      </c>
      <c r="CG421" s="2">
        <v>444</v>
      </c>
      <c r="CH421">
        <v>9.3432141484499205</v>
      </c>
      <c r="CI421">
        <v>0</v>
      </c>
      <c r="CJ421">
        <v>0</v>
      </c>
      <c r="CK421">
        <v>1</v>
      </c>
      <c r="CL421">
        <v>0</v>
      </c>
      <c r="CM421">
        <v>0</v>
      </c>
      <c r="CN421">
        <v>0</v>
      </c>
      <c r="CO421">
        <v>1</v>
      </c>
      <c r="CP421">
        <v>0</v>
      </c>
      <c r="CQ421">
        <v>0</v>
      </c>
      <c r="CR421">
        <v>0</v>
      </c>
      <c r="CS421">
        <v>7.2850505858546715</v>
      </c>
      <c r="CT421">
        <v>5.4621115076403974</v>
      </c>
      <c r="CU421">
        <v>7.1662559321200057</v>
      </c>
      <c r="CV421">
        <v>130</v>
      </c>
    </row>
    <row r="422" spans="1:100" x14ac:dyDescent="0.2">
      <c r="A422" s="2">
        <v>445</v>
      </c>
      <c r="B422">
        <v>9.2817476961181082</v>
      </c>
      <c r="C422">
        <v>0</v>
      </c>
      <c r="D422">
        <v>0</v>
      </c>
      <c r="E422">
        <v>1</v>
      </c>
      <c r="F422">
        <v>0</v>
      </c>
      <c r="G422">
        <v>0</v>
      </c>
      <c r="H422">
        <v>0</v>
      </c>
      <c r="I422">
        <v>1</v>
      </c>
      <c r="J422">
        <v>0</v>
      </c>
      <c r="K422">
        <v>0</v>
      </c>
      <c r="L422">
        <v>0</v>
      </c>
      <c r="M422">
        <v>0</v>
      </c>
      <c r="N422">
        <v>0</v>
      </c>
      <c r="O422">
        <v>0</v>
      </c>
      <c r="P422">
        <v>7.3042560529692055</v>
      </c>
      <c r="Q422">
        <v>131</v>
      </c>
      <c r="AC422" s="2">
        <v>445</v>
      </c>
      <c r="AD422">
        <v>9.2817476961181082</v>
      </c>
      <c r="AE422">
        <v>0</v>
      </c>
      <c r="AF422">
        <v>0</v>
      </c>
      <c r="AG422">
        <v>1</v>
      </c>
      <c r="AH422">
        <v>0</v>
      </c>
      <c r="AI422">
        <v>0</v>
      </c>
      <c r="AJ422">
        <v>0</v>
      </c>
      <c r="AK422">
        <v>1</v>
      </c>
      <c r="AL422">
        <v>0</v>
      </c>
      <c r="AM422">
        <v>0</v>
      </c>
      <c r="AN422">
        <v>0</v>
      </c>
      <c r="AO422">
        <v>0</v>
      </c>
      <c r="AP422">
        <v>0</v>
      </c>
      <c r="AQ422">
        <v>0</v>
      </c>
      <c r="AR422">
        <v>5.4698466583920347</v>
      </c>
      <c r="AS422">
        <v>131</v>
      </c>
      <c r="BE422" s="2">
        <v>445</v>
      </c>
      <c r="BF422">
        <v>9.2817476961181082</v>
      </c>
      <c r="BG422">
        <v>0</v>
      </c>
      <c r="BH422">
        <v>0</v>
      </c>
      <c r="BI422">
        <v>1</v>
      </c>
      <c r="BJ422">
        <v>0</v>
      </c>
      <c r="BK422">
        <v>0</v>
      </c>
      <c r="BL422">
        <v>0</v>
      </c>
      <c r="BM422">
        <v>1</v>
      </c>
      <c r="BN422">
        <v>0</v>
      </c>
      <c r="BO422">
        <v>0</v>
      </c>
      <c r="BP422">
        <v>0</v>
      </c>
      <c r="BQ422">
        <v>0</v>
      </c>
      <c r="BR422">
        <v>0</v>
      </c>
      <c r="BS422">
        <v>0</v>
      </c>
      <c r="BT422">
        <v>7.1318568980447283</v>
      </c>
      <c r="BU422">
        <v>131</v>
      </c>
      <c r="CG422" s="2">
        <v>445</v>
      </c>
      <c r="CH422">
        <v>9.2817476961181082</v>
      </c>
      <c r="CI422">
        <v>0</v>
      </c>
      <c r="CJ422">
        <v>0</v>
      </c>
      <c r="CK422">
        <v>1</v>
      </c>
      <c r="CL422">
        <v>0</v>
      </c>
      <c r="CM422">
        <v>0</v>
      </c>
      <c r="CN422">
        <v>0</v>
      </c>
      <c r="CO422">
        <v>1</v>
      </c>
      <c r="CP422">
        <v>0</v>
      </c>
      <c r="CQ422">
        <v>0</v>
      </c>
      <c r="CR422">
        <v>0</v>
      </c>
      <c r="CS422">
        <v>7.3042560529692055</v>
      </c>
      <c r="CT422">
        <v>5.4698466583920347</v>
      </c>
      <c r="CU422">
        <v>7.1318568980447283</v>
      </c>
      <c r="CV422">
        <v>131</v>
      </c>
    </row>
    <row r="423" spans="1:100" x14ac:dyDescent="0.2">
      <c r="A423" s="2">
        <v>446</v>
      </c>
      <c r="B423">
        <v>9.3950199515142412</v>
      </c>
      <c r="C423">
        <v>0</v>
      </c>
      <c r="D423">
        <v>0</v>
      </c>
      <c r="E423">
        <v>1</v>
      </c>
      <c r="F423">
        <v>0</v>
      </c>
      <c r="G423">
        <v>0</v>
      </c>
      <c r="H423">
        <v>0</v>
      </c>
      <c r="I423">
        <v>0</v>
      </c>
      <c r="J423">
        <v>1</v>
      </c>
      <c r="K423">
        <v>0</v>
      </c>
      <c r="L423">
        <v>0</v>
      </c>
      <c r="M423">
        <v>0</v>
      </c>
      <c r="N423">
        <v>0</v>
      </c>
      <c r="O423">
        <v>0</v>
      </c>
      <c r="P423">
        <v>7.3198534927654695</v>
      </c>
      <c r="Q423">
        <v>132</v>
      </c>
      <c r="AC423" s="2">
        <v>446</v>
      </c>
      <c r="AD423">
        <v>9.3950199515142412</v>
      </c>
      <c r="AE423">
        <v>0</v>
      </c>
      <c r="AF423">
        <v>0</v>
      </c>
      <c r="AG423">
        <v>1</v>
      </c>
      <c r="AH423">
        <v>0</v>
      </c>
      <c r="AI423">
        <v>0</v>
      </c>
      <c r="AJ423">
        <v>0</v>
      </c>
      <c r="AK423">
        <v>0</v>
      </c>
      <c r="AL423">
        <v>1</v>
      </c>
      <c r="AM423">
        <v>0</v>
      </c>
      <c r="AN423">
        <v>0</v>
      </c>
      <c r="AO423">
        <v>0</v>
      </c>
      <c r="AP423">
        <v>0</v>
      </c>
      <c r="AQ423">
        <v>0</v>
      </c>
      <c r="AR423">
        <v>5.4773877244506393</v>
      </c>
      <c r="AS423">
        <v>132</v>
      </c>
      <c r="BE423" s="2">
        <v>446</v>
      </c>
      <c r="BF423">
        <v>9.3950199515142412</v>
      </c>
      <c r="BG423">
        <v>0</v>
      </c>
      <c r="BH423">
        <v>0</v>
      </c>
      <c r="BI423">
        <v>1</v>
      </c>
      <c r="BJ423">
        <v>0</v>
      </c>
      <c r="BK423">
        <v>0</v>
      </c>
      <c r="BL423">
        <v>0</v>
      </c>
      <c r="BM423">
        <v>0</v>
      </c>
      <c r="BN423">
        <v>1</v>
      </c>
      <c r="BO423">
        <v>0</v>
      </c>
      <c r="BP423">
        <v>0</v>
      </c>
      <c r="BQ423">
        <v>0</v>
      </c>
      <c r="BR423">
        <v>0</v>
      </c>
      <c r="BS423">
        <v>0</v>
      </c>
      <c r="BT423">
        <v>7.082407601257426</v>
      </c>
      <c r="BU423">
        <v>132</v>
      </c>
      <c r="CG423" s="2">
        <v>446</v>
      </c>
      <c r="CH423">
        <v>9.3950199515142412</v>
      </c>
      <c r="CI423">
        <v>0</v>
      </c>
      <c r="CJ423">
        <v>0</v>
      </c>
      <c r="CK423">
        <v>1</v>
      </c>
      <c r="CL423">
        <v>0</v>
      </c>
      <c r="CM423">
        <v>0</v>
      </c>
      <c r="CN423">
        <v>0</v>
      </c>
      <c r="CO423">
        <v>0</v>
      </c>
      <c r="CP423">
        <v>1</v>
      </c>
      <c r="CQ423">
        <v>0</v>
      </c>
      <c r="CR423">
        <v>0</v>
      </c>
      <c r="CS423">
        <v>7.3198534927654695</v>
      </c>
      <c r="CT423">
        <v>5.4773877244506393</v>
      </c>
      <c r="CU423">
        <v>7.082407601257426</v>
      </c>
      <c r="CV423">
        <v>132</v>
      </c>
    </row>
    <row r="424" spans="1:100" x14ac:dyDescent="0.2">
      <c r="A424" s="2">
        <v>447</v>
      </c>
      <c r="B424">
        <v>9.2311011371272844</v>
      </c>
      <c r="C424">
        <v>0</v>
      </c>
      <c r="D424">
        <v>0</v>
      </c>
      <c r="E424">
        <v>1</v>
      </c>
      <c r="F424">
        <v>0</v>
      </c>
      <c r="G424">
        <v>0</v>
      </c>
      <c r="H424">
        <v>0</v>
      </c>
      <c r="I424">
        <v>0</v>
      </c>
      <c r="J424">
        <v>1</v>
      </c>
      <c r="K424">
        <v>0</v>
      </c>
      <c r="L424">
        <v>0</v>
      </c>
      <c r="M424">
        <v>0</v>
      </c>
      <c r="N424">
        <v>0</v>
      </c>
      <c r="O424">
        <v>0</v>
      </c>
      <c r="P424">
        <v>7.3329909425656199</v>
      </c>
      <c r="Q424">
        <v>133</v>
      </c>
      <c r="AC424" s="2">
        <v>447</v>
      </c>
      <c r="AD424">
        <v>9.2311011371272844</v>
      </c>
      <c r="AE424">
        <v>0</v>
      </c>
      <c r="AF424">
        <v>0</v>
      </c>
      <c r="AG424">
        <v>1</v>
      </c>
      <c r="AH424">
        <v>0</v>
      </c>
      <c r="AI424">
        <v>0</v>
      </c>
      <c r="AJ424">
        <v>0</v>
      </c>
      <c r="AK424">
        <v>0</v>
      </c>
      <c r="AL424">
        <v>1</v>
      </c>
      <c r="AM424">
        <v>0</v>
      </c>
      <c r="AN424">
        <v>0</v>
      </c>
      <c r="AO424">
        <v>0</v>
      </c>
      <c r="AP424">
        <v>0</v>
      </c>
      <c r="AQ424">
        <v>0</v>
      </c>
      <c r="AR424">
        <v>5.4848421047777958</v>
      </c>
      <c r="AS424">
        <v>133</v>
      </c>
      <c r="BE424" s="2">
        <v>447</v>
      </c>
      <c r="BF424">
        <v>9.2311011371272844</v>
      </c>
      <c r="BG424">
        <v>0</v>
      </c>
      <c r="BH424">
        <v>0</v>
      </c>
      <c r="BI424">
        <v>1</v>
      </c>
      <c r="BJ424">
        <v>0</v>
      </c>
      <c r="BK424">
        <v>0</v>
      </c>
      <c r="BL424">
        <v>0</v>
      </c>
      <c r="BM424">
        <v>0</v>
      </c>
      <c r="BN424">
        <v>1</v>
      </c>
      <c r="BO424">
        <v>0</v>
      </c>
      <c r="BP424">
        <v>0</v>
      </c>
      <c r="BQ424">
        <v>0</v>
      </c>
      <c r="BR424">
        <v>0</v>
      </c>
      <c r="BS424">
        <v>0</v>
      </c>
      <c r="BT424">
        <v>7.0330516904888478</v>
      </c>
      <c r="BU424">
        <v>133</v>
      </c>
      <c r="CG424" s="2">
        <v>447</v>
      </c>
      <c r="CH424">
        <v>9.2311011371272844</v>
      </c>
      <c r="CI424">
        <v>0</v>
      </c>
      <c r="CJ424">
        <v>0</v>
      </c>
      <c r="CK424">
        <v>1</v>
      </c>
      <c r="CL424">
        <v>0</v>
      </c>
      <c r="CM424">
        <v>0</v>
      </c>
      <c r="CN424">
        <v>0</v>
      </c>
      <c r="CO424">
        <v>0</v>
      </c>
      <c r="CP424">
        <v>1</v>
      </c>
      <c r="CQ424">
        <v>0</v>
      </c>
      <c r="CR424">
        <v>0</v>
      </c>
      <c r="CS424">
        <v>7.3329909425656199</v>
      </c>
      <c r="CT424">
        <v>5.4848421047777958</v>
      </c>
      <c r="CU424">
        <v>7.0330516904888478</v>
      </c>
      <c r="CV424">
        <v>133</v>
      </c>
    </row>
    <row r="425" spans="1:100" x14ac:dyDescent="0.2">
      <c r="A425" s="2">
        <v>448</v>
      </c>
      <c r="B425">
        <v>9.2131608908027918</v>
      </c>
      <c r="C425">
        <v>0</v>
      </c>
      <c r="D425">
        <v>0</v>
      </c>
      <c r="E425">
        <v>1</v>
      </c>
      <c r="F425">
        <v>0</v>
      </c>
      <c r="G425">
        <v>0</v>
      </c>
      <c r="H425">
        <v>0</v>
      </c>
      <c r="I425">
        <v>0</v>
      </c>
      <c r="J425">
        <v>1</v>
      </c>
      <c r="K425">
        <v>0</v>
      </c>
      <c r="L425">
        <v>0</v>
      </c>
      <c r="M425">
        <v>0</v>
      </c>
      <c r="N425">
        <v>0</v>
      </c>
      <c r="O425">
        <v>0</v>
      </c>
      <c r="P425">
        <v>7.129056593917567</v>
      </c>
      <c r="Q425">
        <v>134</v>
      </c>
      <c r="AC425" s="2">
        <v>448</v>
      </c>
      <c r="AD425">
        <v>9.2131608908027918</v>
      </c>
      <c r="AE425">
        <v>0</v>
      </c>
      <c r="AF425">
        <v>0</v>
      </c>
      <c r="AG425">
        <v>1</v>
      </c>
      <c r="AH425">
        <v>0</v>
      </c>
      <c r="AI425">
        <v>0</v>
      </c>
      <c r="AJ425">
        <v>0</v>
      </c>
      <c r="AK425">
        <v>0</v>
      </c>
      <c r="AL425">
        <v>1</v>
      </c>
      <c r="AM425">
        <v>0</v>
      </c>
      <c r="AN425">
        <v>0</v>
      </c>
      <c r="AO425">
        <v>0</v>
      </c>
      <c r="AP425">
        <v>0</v>
      </c>
      <c r="AQ425">
        <v>0</v>
      </c>
      <c r="AR425">
        <v>5.128494128194423</v>
      </c>
      <c r="AS425">
        <v>134</v>
      </c>
      <c r="BE425" s="2">
        <v>448</v>
      </c>
      <c r="BF425">
        <v>9.2131608908027918</v>
      </c>
      <c r="BG425">
        <v>0</v>
      </c>
      <c r="BH425">
        <v>0</v>
      </c>
      <c r="BI425">
        <v>1</v>
      </c>
      <c r="BJ425">
        <v>0</v>
      </c>
      <c r="BK425">
        <v>0</v>
      </c>
      <c r="BL425">
        <v>0</v>
      </c>
      <c r="BM425">
        <v>0</v>
      </c>
      <c r="BN425">
        <v>1</v>
      </c>
      <c r="BO425">
        <v>0</v>
      </c>
      <c r="BP425">
        <v>0</v>
      </c>
      <c r="BQ425">
        <v>0</v>
      </c>
      <c r="BR425">
        <v>0</v>
      </c>
      <c r="BS425">
        <v>0</v>
      </c>
      <c r="BT425">
        <v>6.9837937004137984</v>
      </c>
      <c r="BU425">
        <v>134</v>
      </c>
      <c r="CG425" s="2">
        <v>448</v>
      </c>
      <c r="CH425">
        <v>9.2131608908027918</v>
      </c>
      <c r="CI425">
        <v>0</v>
      </c>
      <c r="CJ425">
        <v>0</v>
      </c>
      <c r="CK425">
        <v>1</v>
      </c>
      <c r="CL425">
        <v>0</v>
      </c>
      <c r="CM425">
        <v>0</v>
      </c>
      <c r="CN425">
        <v>0</v>
      </c>
      <c r="CO425">
        <v>0</v>
      </c>
      <c r="CP425">
        <v>1</v>
      </c>
      <c r="CQ425">
        <v>0</v>
      </c>
      <c r="CR425">
        <v>0</v>
      </c>
      <c r="CS425">
        <v>7.129056593917567</v>
      </c>
      <c r="CT425">
        <v>5.128494128194423</v>
      </c>
      <c r="CU425">
        <v>6.9837937004137984</v>
      </c>
      <c r="CV425">
        <v>134</v>
      </c>
    </row>
    <row r="426" spans="1:100" x14ac:dyDescent="0.2">
      <c r="A426" s="2">
        <v>449</v>
      </c>
      <c r="B426">
        <v>9.3018229368512699</v>
      </c>
      <c r="C426">
        <v>0</v>
      </c>
      <c r="D426">
        <v>0</v>
      </c>
      <c r="E426">
        <v>1</v>
      </c>
      <c r="F426">
        <v>0</v>
      </c>
      <c r="G426">
        <v>0</v>
      </c>
      <c r="H426">
        <v>0</v>
      </c>
      <c r="I426">
        <v>0</v>
      </c>
      <c r="J426">
        <v>1</v>
      </c>
      <c r="K426">
        <v>0</v>
      </c>
      <c r="L426">
        <v>0</v>
      </c>
      <c r="M426">
        <v>0</v>
      </c>
      <c r="N426">
        <v>0</v>
      </c>
      <c r="O426">
        <v>0</v>
      </c>
      <c r="P426">
        <v>7.2105826835501192</v>
      </c>
      <c r="Q426">
        <v>135</v>
      </c>
      <c r="AC426" s="2">
        <v>449</v>
      </c>
      <c r="AD426">
        <v>9.3018229368512699</v>
      </c>
      <c r="AE426">
        <v>0</v>
      </c>
      <c r="AF426">
        <v>0</v>
      </c>
      <c r="AG426">
        <v>1</v>
      </c>
      <c r="AH426">
        <v>0</v>
      </c>
      <c r="AI426">
        <v>0</v>
      </c>
      <c r="AJ426">
        <v>0</v>
      </c>
      <c r="AK426">
        <v>0</v>
      </c>
      <c r="AL426">
        <v>1</v>
      </c>
      <c r="AM426">
        <v>0</v>
      </c>
      <c r="AN426">
        <v>0</v>
      </c>
      <c r="AO426">
        <v>0</v>
      </c>
      <c r="AP426">
        <v>0</v>
      </c>
      <c r="AQ426">
        <v>0</v>
      </c>
      <c r="AR426">
        <v>5.3355709495052182</v>
      </c>
      <c r="AS426">
        <v>135</v>
      </c>
      <c r="BE426" s="2">
        <v>449</v>
      </c>
      <c r="BF426">
        <v>9.3018229368512699</v>
      </c>
      <c r="BG426">
        <v>0</v>
      </c>
      <c r="BH426">
        <v>0</v>
      </c>
      <c r="BI426">
        <v>1</v>
      </c>
      <c r="BJ426">
        <v>0</v>
      </c>
      <c r="BK426">
        <v>0</v>
      </c>
      <c r="BL426">
        <v>0</v>
      </c>
      <c r="BM426">
        <v>0</v>
      </c>
      <c r="BN426">
        <v>1</v>
      </c>
      <c r="BO426">
        <v>0</v>
      </c>
      <c r="BP426">
        <v>0</v>
      </c>
      <c r="BQ426">
        <v>0</v>
      </c>
      <c r="BR426">
        <v>0</v>
      </c>
      <c r="BS426">
        <v>0</v>
      </c>
      <c r="BT426">
        <v>6.9346383657871673</v>
      </c>
      <c r="BU426">
        <v>135</v>
      </c>
      <c r="CG426" s="2">
        <v>449</v>
      </c>
      <c r="CH426">
        <v>9.3018229368512699</v>
      </c>
      <c r="CI426">
        <v>0</v>
      </c>
      <c r="CJ426">
        <v>0</v>
      </c>
      <c r="CK426">
        <v>1</v>
      </c>
      <c r="CL426">
        <v>0</v>
      </c>
      <c r="CM426">
        <v>0</v>
      </c>
      <c r="CN426">
        <v>0</v>
      </c>
      <c r="CO426">
        <v>0</v>
      </c>
      <c r="CP426">
        <v>1</v>
      </c>
      <c r="CQ426">
        <v>0</v>
      </c>
      <c r="CR426">
        <v>0</v>
      </c>
      <c r="CS426">
        <v>7.2105826835501192</v>
      </c>
      <c r="CT426">
        <v>5.3355709495052182</v>
      </c>
      <c r="CU426">
        <v>6.9346383657871673</v>
      </c>
      <c r="CV426">
        <v>135</v>
      </c>
    </row>
    <row r="427" spans="1:100" x14ac:dyDescent="0.2">
      <c r="A427" s="2">
        <v>450</v>
      </c>
      <c r="B427">
        <v>9.2651937172751264</v>
      </c>
      <c r="C427">
        <v>0</v>
      </c>
      <c r="D427">
        <v>0</v>
      </c>
      <c r="E427">
        <v>1</v>
      </c>
      <c r="F427">
        <v>0</v>
      </c>
      <c r="G427">
        <v>0</v>
      </c>
      <c r="H427">
        <v>0</v>
      </c>
      <c r="I427">
        <v>0</v>
      </c>
      <c r="J427">
        <v>0</v>
      </c>
      <c r="K427">
        <v>1</v>
      </c>
      <c r="L427">
        <v>0</v>
      </c>
      <c r="M427">
        <v>0</v>
      </c>
      <c r="N427">
        <v>0</v>
      </c>
      <c r="O427">
        <v>0</v>
      </c>
      <c r="P427">
        <v>7.2665389148265964</v>
      </c>
      <c r="Q427">
        <v>136</v>
      </c>
      <c r="AC427" s="2">
        <v>450</v>
      </c>
      <c r="AD427">
        <v>9.2651937172751264</v>
      </c>
      <c r="AE427">
        <v>0</v>
      </c>
      <c r="AF427">
        <v>0</v>
      </c>
      <c r="AG427">
        <v>1</v>
      </c>
      <c r="AH427">
        <v>0</v>
      </c>
      <c r="AI427">
        <v>0</v>
      </c>
      <c r="AJ427">
        <v>0</v>
      </c>
      <c r="AK427">
        <v>0</v>
      </c>
      <c r="AL427">
        <v>0</v>
      </c>
      <c r="AM427">
        <v>1</v>
      </c>
      <c r="AN427">
        <v>0</v>
      </c>
      <c r="AO427">
        <v>0</v>
      </c>
      <c r="AP427">
        <v>0</v>
      </c>
      <c r="AQ427">
        <v>0</v>
      </c>
      <c r="AR427">
        <v>5.4290112726569841</v>
      </c>
      <c r="AS427">
        <v>136</v>
      </c>
      <c r="BE427" s="2">
        <v>450</v>
      </c>
      <c r="BF427">
        <v>9.2651937172751264</v>
      </c>
      <c r="BG427">
        <v>0</v>
      </c>
      <c r="BH427">
        <v>0</v>
      </c>
      <c r="BI427">
        <v>1</v>
      </c>
      <c r="BJ427">
        <v>0</v>
      </c>
      <c r="BK427">
        <v>0</v>
      </c>
      <c r="BL427">
        <v>0</v>
      </c>
      <c r="BM427">
        <v>0</v>
      </c>
      <c r="BN427">
        <v>0</v>
      </c>
      <c r="BO427">
        <v>1</v>
      </c>
      <c r="BP427">
        <v>0</v>
      </c>
      <c r="BQ427">
        <v>0</v>
      </c>
      <c r="BR427">
        <v>0</v>
      </c>
      <c r="BS427">
        <v>0</v>
      </c>
      <c r="BT427">
        <v>6.8855906281989938</v>
      </c>
      <c r="BU427">
        <v>136</v>
      </c>
      <c r="CG427" s="2">
        <v>450</v>
      </c>
      <c r="CH427">
        <v>9.2651937172751264</v>
      </c>
      <c r="CI427">
        <v>0</v>
      </c>
      <c r="CJ427">
        <v>0</v>
      </c>
      <c r="CK427">
        <v>1</v>
      </c>
      <c r="CL427">
        <v>0</v>
      </c>
      <c r="CM427">
        <v>0</v>
      </c>
      <c r="CN427">
        <v>0</v>
      </c>
      <c r="CO427">
        <v>0</v>
      </c>
      <c r="CP427">
        <v>0</v>
      </c>
      <c r="CQ427">
        <v>1</v>
      </c>
      <c r="CR427">
        <v>0</v>
      </c>
      <c r="CS427">
        <v>7.2665389148265964</v>
      </c>
      <c r="CT427">
        <v>5.4290112726569841</v>
      </c>
      <c r="CU427">
        <v>6.8855906281989938</v>
      </c>
      <c r="CV427">
        <v>136</v>
      </c>
    </row>
    <row r="428" spans="1:100" x14ac:dyDescent="0.2">
      <c r="A428" s="2">
        <v>451</v>
      </c>
      <c r="B428">
        <v>9.2332682845076839</v>
      </c>
      <c r="C428">
        <v>0</v>
      </c>
      <c r="D428">
        <v>0</v>
      </c>
      <c r="E428">
        <v>1</v>
      </c>
      <c r="F428">
        <v>0</v>
      </c>
      <c r="G428">
        <v>0</v>
      </c>
      <c r="H428">
        <v>0</v>
      </c>
      <c r="I428">
        <v>0</v>
      </c>
      <c r="J428">
        <v>0</v>
      </c>
      <c r="K428">
        <v>1</v>
      </c>
      <c r="L428">
        <v>0</v>
      </c>
      <c r="M428">
        <v>0</v>
      </c>
      <c r="N428">
        <v>0</v>
      </c>
      <c r="O428">
        <v>0</v>
      </c>
      <c r="P428">
        <v>7.3064493493693723</v>
      </c>
      <c r="Q428">
        <v>137</v>
      </c>
      <c r="AC428" s="2">
        <v>451</v>
      </c>
      <c r="AD428">
        <v>9.2332682845076839</v>
      </c>
      <c r="AE428">
        <v>0</v>
      </c>
      <c r="AF428">
        <v>0</v>
      </c>
      <c r="AG428">
        <v>1</v>
      </c>
      <c r="AH428">
        <v>0</v>
      </c>
      <c r="AI428">
        <v>0</v>
      </c>
      <c r="AJ428">
        <v>0</v>
      </c>
      <c r="AK428">
        <v>0</v>
      </c>
      <c r="AL428">
        <v>0</v>
      </c>
      <c r="AM428">
        <v>1</v>
      </c>
      <c r="AN428">
        <v>0</v>
      </c>
      <c r="AO428">
        <v>0</v>
      </c>
      <c r="AP428">
        <v>0</v>
      </c>
      <c r="AQ428">
        <v>0</v>
      </c>
      <c r="AR428">
        <v>5.4765369780315565</v>
      </c>
      <c r="AS428">
        <v>137</v>
      </c>
      <c r="BE428" s="2">
        <v>451</v>
      </c>
      <c r="BF428">
        <v>9.2332682845076839</v>
      </c>
      <c r="BG428">
        <v>0</v>
      </c>
      <c r="BH428">
        <v>0</v>
      </c>
      <c r="BI428">
        <v>1</v>
      </c>
      <c r="BJ428">
        <v>0</v>
      </c>
      <c r="BK428">
        <v>0</v>
      </c>
      <c r="BL428">
        <v>0</v>
      </c>
      <c r="BM428">
        <v>0</v>
      </c>
      <c r="BN428">
        <v>0</v>
      </c>
      <c r="BO428">
        <v>1</v>
      </c>
      <c r="BP428">
        <v>0</v>
      </c>
      <c r="BQ428">
        <v>0</v>
      </c>
      <c r="BR428">
        <v>0</v>
      </c>
      <c r="BS428">
        <v>0</v>
      </c>
      <c r="BT428">
        <v>6.8366556428374841</v>
      </c>
      <c r="BU428">
        <v>137</v>
      </c>
      <c r="CG428" s="2">
        <v>451</v>
      </c>
      <c r="CH428">
        <v>9.2332682845076839</v>
      </c>
      <c r="CI428">
        <v>0</v>
      </c>
      <c r="CJ428">
        <v>0</v>
      </c>
      <c r="CK428">
        <v>1</v>
      </c>
      <c r="CL428">
        <v>0</v>
      </c>
      <c r="CM428">
        <v>0</v>
      </c>
      <c r="CN428">
        <v>0</v>
      </c>
      <c r="CO428">
        <v>0</v>
      </c>
      <c r="CP428">
        <v>0</v>
      </c>
      <c r="CQ428">
        <v>1</v>
      </c>
      <c r="CR428">
        <v>0</v>
      </c>
      <c r="CS428">
        <v>7.3064493493693723</v>
      </c>
      <c r="CT428">
        <v>5.4765369780315565</v>
      </c>
      <c r="CU428">
        <v>6.8366556428374841</v>
      </c>
      <c r="CV428">
        <v>137</v>
      </c>
    </row>
    <row r="429" spans="1:100" x14ac:dyDescent="0.2">
      <c r="A429" s="2">
        <v>452</v>
      </c>
      <c r="B429">
        <v>9.2854733630536508</v>
      </c>
      <c r="C429">
        <v>0</v>
      </c>
      <c r="D429">
        <v>0</v>
      </c>
      <c r="E429">
        <v>1</v>
      </c>
      <c r="F429">
        <v>0</v>
      </c>
      <c r="G429">
        <v>0</v>
      </c>
      <c r="H429">
        <v>0</v>
      </c>
      <c r="I429">
        <v>0</v>
      </c>
      <c r="J429">
        <v>0</v>
      </c>
      <c r="K429">
        <v>1</v>
      </c>
      <c r="L429">
        <v>0</v>
      </c>
      <c r="M429">
        <v>0</v>
      </c>
      <c r="N429">
        <v>0</v>
      </c>
      <c r="O429">
        <v>0</v>
      </c>
      <c r="P429">
        <v>7.3359437110141057</v>
      </c>
      <c r="Q429">
        <v>138</v>
      </c>
      <c r="AC429" s="2">
        <v>452</v>
      </c>
      <c r="AD429">
        <v>9.2854733630536508</v>
      </c>
      <c r="AE429">
        <v>0</v>
      </c>
      <c r="AF429">
        <v>0</v>
      </c>
      <c r="AG429">
        <v>1</v>
      </c>
      <c r="AH429">
        <v>0</v>
      </c>
      <c r="AI429">
        <v>0</v>
      </c>
      <c r="AJ429">
        <v>0</v>
      </c>
      <c r="AK429">
        <v>0</v>
      </c>
      <c r="AL429">
        <v>0</v>
      </c>
      <c r="AM429">
        <v>1</v>
      </c>
      <c r="AN429">
        <v>0</v>
      </c>
      <c r="AO429">
        <v>0</v>
      </c>
      <c r="AP429">
        <v>0</v>
      </c>
      <c r="AQ429">
        <v>0</v>
      </c>
      <c r="AR429">
        <v>5.5033018728256531</v>
      </c>
      <c r="AS429">
        <v>138</v>
      </c>
      <c r="BE429" s="2">
        <v>452</v>
      </c>
      <c r="BF429">
        <v>9.2854733630536508</v>
      </c>
      <c r="BG429">
        <v>0</v>
      </c>
      <c r="BH429">
        <v>0</v>
      </c>
      <c r="BI429">
        <v>1</v>
      </c>
      <c r="BJ429">
        <v>0</v>
      </c>
      <c r="BK429">
        <v>0</v>
      </c>
      <c r="BL429">
        <v>0</v>
      </c>
      <c r="BM429">
        <v>0</v>
      </c>
      <c r="BN429">
        <v>0</v>
      </c>
      <c r="BO429">
        <v>1</v>
      </c>
      <c r="BP429">
        <v>0</v>
      </c>
      <c r="BQ429">
        <v>0</v>
      </c>
      <c r="BR429">
        <v>0</v>
      </c>
      <c r="BS429">
        <v>0</v>
      </c>
      <c r="BT429">
        <v>6.7878387852318109</v>
      </c>
      <c r="BU429">
        <v>138</v>
      </c>
      <c r="CG429" s="2">
        <v>452</v>
      </c>
      <c r="CH429">
        <v>9.2854733630536508</v>
      </c>
      <c r="CI429">
        <v>0</v>
      </c>
      <c r="CJ429">
        <v>0</v>
      </c>
      <c r="CK429">
        <v>1</v>
      </c>
      <c r="CL429">
        <v>0</v>
      </c>
      <c r="CM429">
        <v>0</v>
      </c>
      <c r="CN429">
        <v>0</v>
      </c>
      <c r="CO429">
        <v>0</v>
      </c>
      <c r="CP429">
        <v>0</v>
      </c>
      <c r="CQ429">
        <v>1</v>
      </c>
      <c r="CR429">
        <v>0</v>
      </c>
      <c r="CS429">
        <v>7.3359437110141057</v>
      </c>
      <c r="CT429">
        <v>5.5033018728256531</v>
      </c>
      <c r="CU429">
        <v>6.7878387852318109</v>
      </c>
      <c r="CV429">
        <v>138</v>
      </c>
    </row>
    <row r="430" spans="1:100" x14ac:dyDescent="0.2">
      <c r="A430" s="2">
        <v>453</v>
      </c>
      <c r="B430">
        <v>9.2681630390085115</v>
      </c>
      <c r="C430">
        <v>0</v>
      </c>
      <c r="D430">
        <v>0</v>
      </c>
      <c r="E430">
        <v>1</v>
      </c>
      <c r="F430">
        <v>0</v>
      </c>
      <c r="G430">
        <v>0</v>
      </c>
      <c r="H430">
        <v>0</v>
      </c>
      <c r="I430">
        <v>0</v>
      </c>
      <c r="J430">
        <v>0</v>
      </c>
      <c r="K430">
        <v>1</v>
      </c>
      <c r="L430">
        <v>0</v>
      </c>
      <c r="M430">
        <v>0</v>
      </c>
      <c r="N430">
        <v>0</v>
      </c>
      <c r="O430">
        <v>0</v>
      </c>
      <c r="P430">
        <v>7.3585284882787576</v>
      </c>
      <c r="Q430">
        <v>139</v>
      </c>
      <c r="AC430" s="2">
        <v>453</v>
      </c>
      <c r="AD430">
        <v>9.2681630390085115</v>
      </c>
      <c r="AE430">
        <v>0</v>
      </c>
      <c r="AF430">
        <v>0</v>
      </c>
      <c r="AG430">
        <v>1</v>
      </c>
      <c r="AH430">
        <v>0</v>
      </c>
      <c r="AI430">
        <v>0</v>
      </c>
      <c r="AJ430">
        <v>0</v>
      </c>
      <c r="AK430">
        <v>0</v>
      </c>
      <c r="AL430">
        <v>0</v>
      </c>
      <c r="AM430">
        <v>1</v>
      </c>
      <c r="AN430">
        <v>0</v>
      </c>
      <c r="AO430">
        <v>0</v>
      </c>
      <c r="AP430">
        <v>0</v>
      </c>
      <c r="AQ430">
        <v>0</v>
      </c>
      <c r="AR430">
        <v>5.5202168708600796</v>
      </c>
      <c r="AS430">
        <v>139</v>
      </c>
      <c r="BE430" s="2">
        <v>453</v>
      </c>
      <c r="BF430">
        <v>9.2681630390085115</v>
      </c>
      <c r="BG430">
        <v>0</v>
      </c>
      <c r="BH430">
        <v>0</v>
      </c>
      <c r="BI430">
        <v>1</v>
      </c>
      <c r="BJ430">
        <v>0</v>
      </c>
      <c r="BK430">
        <v>0</v>
      </c>
      <c r="BL430">
        <v>0</v>
      </c>
      <c r="BM430">
        <v>0</v>
      </c>
      <c r="BN430">
        <v>0</v>
      </c>
      <c r="BO430">
        <v>1</v>
      </c>
      <c r="BP430">
        <v>0</v>
      </c>
      <c r="BQ430">
        <v>0</v>
      </c>
      <c r="BR430">
        <v>0</v>
      </c>
      <c r="BS430">
        <v>0</v>
      </c>
      <c r="BT430">
        <v>6.7391456579432143</v>
      </c>
      <c r="BU430">
        <v>139</v>
      </c>
      <c r="CG430" s="2">
        <v>453</v>
      </c>
      <c r="CH430">
        <v>9.2681630390085115</v>
      </c>
      <c r="CI430">
        <v>0</v>
      </c>
      <c r="CJ430">
        <v>0</v>
      </c>
      <c r="CK430">
        <v>1</v>
      </c>
      <c r="CL430">
        <v>0</v>
      </c>
      <c r="CM430">
        <v>0</v>
      </c>
      <c r="CN430">
        <v>0</v>
      </c>
      <c r="CO430">
        <v>0</v>
      </c>
      <c r="CP430">
        <v>0</v>
      </c>
      <c r="CQ430">
        <v>1</v>
      </c>
      <c r="CR430">
        <v>0</v>
      </c>
      <c r="CS430">
        <v>7.3585284882787576</v>
      </c>
      <c r="CT430">
        <v>5.5202168708600796</v>
      </c>
      <c r="CU430">
        <v>6.7391456579432143</v>
      </c>
      <c r="CV430">
        <v>139</v>
      </c>
    </row>
    <row r="431" spans="1:100" x14ac:dyDescent="0.2">
      <c r="A431" s="2">
        <v>454</v>
      </c>
      <c r="B431">
        <v>9.2256604171529499</v>
      </c>
      <c r="C431">
        <v>0</v>
      </c>
      <c r="D431">
        <v>0</v>
      </c>
      <c r="E431">
        <v>1</v>
      </c>
      <c r="F431">
        <v>0</v>
      </c>
      <c r="G431">
        <v>0</v>
      </c>
      <c r="H431">
        <v>0</v>
      </c>
      <c r="I431">
        <v>0</v>
      </c>
      <c r="J431">
        <v>0</v>
      </c>
      <c r="K431">
        <v>0</v>
      </c>
      <c r="L431">
        <v>1</v>
      </c>
      <c r="M431">
        <v>0</v>
      </c>
      <c r="N431">
        <v>0</v>
      </c>
      <c r="O431">
        <v>0</v>
      </c>
      <c r="P431">
        <v>7.3764646628770221</v>
      </c>
      <c r="Q431">
        <v>140</v>
      </c>
      <c r="AC431" s="2">
        <v>454</v>
      </c>
      <c r="AD431">
        <v>9.2256604171529499</v>
      </c>
      <c r="AE431">
        <v>0</v>
      </c>
      <c r="AF431">
        <v>0</v>
      </c>
      <c r="AG431">
        <v>1</v>
      </c>
      <c r="AH431">
        <v>0</v>
      </c>
      <c r="AI431">
        <v>0</v>
      </c>
      <c r="AJ431">
        <v>0</v>
      </c>
      <c r="AK431">
        <v>0</v>
      </c>
      <c r="AL431">
        <v>0</v>
      </c>
      <c r="AM431">
        <v>0</v>
      </c>
      <c r="AN431">
        <v>1</v>
      </c>
      <c r="AO431">
        <v>0</v>
      </c>
      <c r="AP431">
        <v>0</v>
      </c>
      <c r="AQ431">
        <v>0</v>
      </c>
      <c r="AR431">
        <v>5.532356432620043</v>
      </c>
      <c r="AS431">
        <v>140</v>
      </c>
      <c r="BE431" s="2">
        <v>454</v>
      </c>
      <c r="BF431">
        <v>9.2256604171529499</v>
      </c>
      <c r="BG431">
        <v>0</v>
      </c>
      <c r="BH431">
        <v>0</v>
      </c>
      <c r="BI431">
        <v>1</v>
      </c>
      <c r="BJ431">
        <v>0</v>
      </c>
      <c r="BK431">
        <v>0</v>
      </c>
      <c r="BL431">
        <v>0</v>
      </c>
      <c r="BM431">
        <v>0</v>
      </c>
      <c r="BN431">
        <v>0</v>
      </c>
      <c r="BO431">
        <v>0</v>
      </c>
      <c r="BP431">
        <v>1</v>
      </c>
      <c r="BQ431">
        <v>0</v>
      </c>
      <c r="BR431">
        <v>0</v>
      </c>
      <c r="BS431">
        <v>0</v>
      </c>
      <c r="BT431">
        <v>6.6905820971693943</v>
      </c>
      <c r="BU431">
        <v>140</v>
      </c>
      <c r="CG431" s="2">
        <v>454</v>
      </c>
      <c r="CH431">
        <v>9.2256604171529499</v>
      </c>
      <c r="CI431">
        <v>0</v>
      </c>
      <c r="CJ431">
        <v>0</v>
      </c>
      <c r="CK431">
        <v>1</v>
      </c>
      <c r="CL431">
        <v>0</v>
      </c>
      <c r="CM431">
        <v>0</v>
      </c>
      <c r="CN431">
        <v>0</v>
      </c>
      <c r="CO431">
        <v>0</v>
      </c>
      <c r="CP431">
        <v>0</v>
      </c>
      <c r="CQ431">
        <v>0</v>
      </c>
      <c r="CR431">
        <v>1</v>
      </c>
      <c r="CS431">
        <v>7.3764646628770221</v>
      </c>
      <c r="CT431">
        <v>5.532356432620043</v>
      </c>
      <c r="CU431">
        <v>6.6905820971693943</v>
      </c>
      <c r="CV431">
        <v>140</v>
      </c>
    </row>
    <row r="432" spans="1:100" x14ac:dyDescent="0.2">
      <c r="A432" s="2">
        <v>455</v>
      </c>
      <c r="B432">
        <v>9.196467042553083</v>
      </c>
      <c r="C432">
        <v>0</v>
      </c>
      <c r="D432">
        <v>0</v>
      </c>
      <c r="E432">
        <v>1</v>
      </c>
      <c r="F432">
        <v>0</v>
      </c>
      <c r="G432">
        <v>0</v>
      </c>
      <c r="H432">
        <v>0</v>
      </c>
      <c r="I432">
        <v>0</v>
      </c>
      <c r="J432">
        <v>0</v>
      </c>
      <c r="K432">
        <v>0</v>
      </c>
      <c r="L432">
        <v>1</v>
      </c>
      <c r="M432">
        <v>0</v>
      </c>
      <c r="N432">
        <v>0</v>
      </c>
      <c r="O432">
        <v>0</v>
      </c>
      <c r="P432">
        <v>7.3912445210191287</v>
      </c>
      <c r="Q432">
        <v>141</v>
      </c>
      <c r="AC432" s="2">
        <v>455</v>
      </c>
      <c r="AD432">
        <v>9.196467042553083</v>
      </c>
      <c r="AE432">
        <v>0</v>
      </c>
      <c r="AF432">
        <v>0</v>
      </c>
      <c r="AG432">
        <v>1</v>
      </c>
      <c r="AH432">
        <v>0</v>
      </c>
      <c r="AI432">
        <v>0</v>
      </c>
      <c r="AJ432">
        <v>0</v>
      </c>
      <c r="AK432">
        <v>0</v>
      </c>
      <c r="AL432">
        <v>0</v>
      </c>
      <c r="AM432">
        <v>0</v>
      </c>
      <c r="AN432">
        <v>1</v>
      </c>
      <c r="AO432">
        <v>0</v>
      </c>
      <c r="AP432">
        <v>0</v>
      </c>
      <c r="AQ432">
        <v>0</v>
      </c>
      <c r="AR432">
        <v>5.5421601109851508</v>
      </c>
      <c r="AS432">
        <v>141</v>
      </c>
      <c r="BE432" s="2">
        <v>455</v>
      </c>
      <c r="BF432">
        <v>9.196467042553083</v>
      </c>
      <c r="BG432">
        <v>0</v>
      </c>
      <c r="BH432">
        <v>0</v>
      </c>
      <c r="BI432">
        <v>1</v>
      </c>
      <c r="BJ432">
        <v>0</v>
      </c>
      <c r="BK432">
        <v>0</v>
      </c>
      <c r="BL432">
        <v>0</v>
      </c>
      <c r="BM432">
        <v>0</v>
      </c>
      <c r="BN432">
        <v>0</v>
      </c>
      <c r="BO432">
        <v>0</v>
      </c>
      <c r="BP432">
        <v>1</v>
      </c>
      <c r="BQ432">
        <v>0</v>
      </c>
      <c r="BR432">
        <v>0</v>
      </c>
      <c r="BS432">
        <v>0</v>
      </c>
      <c r="BT432">
        <v>6.6421541792235059</v>
      </c>
      <c r="BU432">
        <v>141</v>
      </c>
      <c r="CG432" s="2">
        <v>455</v>
      </c>
      <c r="CH432">
        <v>9.196467042553083</v>
      </c>
      <c r="CI432">
        <v>0</v>
      </c>
      <c r="CJ432">
        <v>0</v>
      </c>
      <c r="CK432">
        <v>1</v>
      </c>
      <c r="CL432">
        <v>0</v>
      </c>
      <c r="CM432">
        <v>0</v>
      </c>
      <c r="CN432">
        <v>0</v>
      </c>
      <c r="CO432">
        <v>0</v>
      </c>
      <c r="CP432">
        <v>0</v>
      </c>
      <c r="CQ432">
        <v>0</v>
      </c>
      <c r="CR432">
        <v>1</v>
      </c>
      <c r="CS432">
        <v>7.3912445210191287</v>
      </c>
      <c r="CT432">
        <v>5.5421601109851508</v>
      </c>
      <c r="CU432">
        <v>6.6421541792235059</v>
      </c>
      <c r="CV432">
        <v>141</v>
      </c>
    </row>
    <row r="433" spans="1:100" x14ac:dyDescent="0.2">
      <c r="A433" s="2">
        <v>456</v>
      </c>
      <c r="B433">
        <v>9.255348492687574</v>
      </c>
      <c r="C433">
        <v>0</v>
      </c>
      <c r="D433">
        <v>0</v>
      </c>
      <c r="E433">
        <v>1</v>
      </c>
      <c r="F433">
        <v>0</v>
      </c>
      <c r="G433">
        <v>0</v>
      </c>
      <c r="H433">
        <v>0</v>
      </c>
      <c r="I433">
        <v>0</v>
      </c>
      <c r="J433">
        <v>0</v>
      </c>
      <c r="K433">
        <v>0</v>
      </c>
      <c r="L433">
        <v>1</v>
      </c>
      <c r="M433">
        <v>0</v>
      </c>
      <c r="N433">
        <v>0</v>
      </c>
      <c r="O433">
        <v>0</v>
      </c>
      <c r="P433">
        <v>7.4038687589823127</v>
      </c>
      <c r="Q433">
        <v>142</v>
      </c>
      <c r="AC433" s="2">
        <v>456</v>
      </c>
      <c r="AD433">
        <v>9.255348492687574</v>
      </c>
      <c r="AE433">
        <v>0</v>
      </c>
      <c r="AF433">
        <v>0</v>
      </c>
      <c r="AG433">
        <v>1</v>
      </c>
      <c r="AH433">
        <v>0</v>
      </c>
      <c r="AI433">
        <v>0</v>
      </c>
      <c r="AJ433">
        <v>0</v>
      </c>
      <c r="AK433">
        <v>0</v>
      </c>
      <c r="AL433">
        <v>0</v>
      </c>
      <c r="AM433">
        <v>0</v>
      </c>
      <c r="AN433">
        <v>1</v>
      </c>
      <c r="AO433">
        <v>0</v>
      </c>
      <c r="AP433">
        <v>0</v>
      </c>
      <c r="AQ433">
        <v>0</v>
      </c>
      <c r="AR433">
        <v>5.5508197618814012</v>
      </c>
      <c r="AS433">
        <v>142</v>
      </c>
      <c r="BE433" s="2">
        <v>456</v>
      </c>
      <c r="BF433">
        <v>9.255348492687574</v>
      </c>
      <c r="BG433">
        <v>0</v>
      </c>
      <c r="BH433">
        <v>0</v>
      </c>
      <c r="BI433">
        <v>1</v>
      </c>
      <c r="BJ433">
        <v>0</v>
      </c>
      <c r="BK433">
        <v>0</v>
      </c>
      <c r="BL433">
        <v>0</v>
      </c>
      <c r="BM433">
        <v>0</v>
      </c>
      <c r="BN433">
        <v>0</v>
      </c>
      <c r="BO433">
        <v>0</v>
      </c>
      <c r="BP433">
        <v>1</v>
      </c>
      <c r="BQ433">
        <v>0</v>
      </c>
      <c r="BR433">
        <v>0</v>
      </c>
      <c r="BS433">
        <v>0</v>
      </c>
      <c r="BT433">
        <v>6.5938682268451299</v>
      </c>
      <c r="BU433">
        <v>142</v>
      </c>
      <c r="CG433" s="2">
        <v>456</v>
      </c>
      <c r="CH433">
        <v>9.255348492687574</v>
      </c>
      <c r="CI433">
        <v>0</v>
      </c>
      <c r="CJ433">
        <v>0</v>
      </c>
      <c r="CK433">
        <v>1</v>
      </c>
      <c r="CL433">
        <v>0</v>
      </c>
      <c r="CM433">
        <v>0</v>
      </c>
      <c r="CN433">
        <v>0</v>
      </c>
      <c r="CO433">
        <v>0</v>
      </c>
      <c r="CP433">
        <v>0</v>
      </c>
      <c r="CQ433">
        <v>0</v>
      </c>
      <c r="CR433">
        <v>1</v>
      </c>
      <c r="CS433">
        <v>7.4038687589823127</v>
      </c>
      <c r="CT433">
        <v>5.5508197618814012</v>
      </c>
      <c r="CU433">
        <v>6.5938682268451299</v>
      </c>
      <c r="CV433">
        <v>142</v>
      </c>
    </row>
    <row r="434" spans="1:100" x14ac:dyDescent="0.2">
      <c r="A434" s="2">
        <v>457</v>
      </c>
      <c r="B434">
        <v>9.0250850448919824</v>
      </c>
      <c r="C434">
        <v>0</v>
      </c>
      <c r="D434">
        <v>0</v>
      </c>
      <c r="E434">
        <v>1</v>
      </c>
      <c r="F434">
        <v>0</v>
      </c>
      <c r="G434">
        <v>0</v>
      </c>
      <c r="H434">
        <v>0</v>
      </c>
      <c r="I434">
        <v>0</v>
      </c>
      <c r="J434">
        <v>0</v>
      </c>
      <c r="K434">
        <v>0</v>
      </c>
      <c r="L434">
        <v>1</v>
      </c>
      <c r="M434">
        <v>0</v>
      </c>
      <c r="N434">
        <v>0</v>
      </c>
      <c r="O434">
        <v>0</v>
      </c>
      <c r="P434">
        <v>7.4150157590271837</v>
      </c>
      <c r="Q434">
        <v>143</v>
      </c>
      <c r="AC434" s="2">
        <v>457</v>
      </c>
      <c r="AD434">
        <v>9.0250850448919824</v>
      </c>
      <c r="AE434">
        <v>0</v>
      </c>
      <c r="AF434">
        <v>0</v>
      </c>
      <c r="AG434">
        <v>1</v>
      </c>
      <c r="AH434">
        <v>0</v>
      </c>
      <c r="AI434">
        <v>0</v>
      </c>
      <c r="AJ434">
        <v>0</v>
      </c>
      <c r="AK434">
        <v>0</v>
      </c>
      <c r="AL434">
        <v>0</v>
      </c>
      <c r="AM434">
        <v>0</v>
      </c>
      <c r="AN434">
        <v>1</v>
      </c>
      <c r="AO434">
        <v>0</v>
      </c>
      <c r="AP434">
        <v>0</v>
      </c>
      <c r="AQ434">
        <v>0</v>
      </c>
      <c r="AR434">
        <v>5.5589222771410123</v>
      </c>
      <c r="AS434">
        <v>143</v>
      </c>
      <c r="BE434" s="2">
        <v>457</v>
      </c>
      <c r="BF434">
        <v>9.0250850448919824</v>
      </c>
      <c r="BG434">
        <v>0</v>
      </c>
      <c r="BH434">
        <v>0</v>
      </c>
      <c r="BI434">
        <v>1</v>
      </c>
      <c r="BJ434">
        <v>0</v>
      </c>
      <c r="BK434">
        <v>0</v>
      </c>
      <c r="BL434">
        <v>0</v>
      </c>
      <c r="BM434">
        <v>0</v>
      </c>
      <c r="BN434">
        <v>0</v>
      </c>
      <c r="BO434">
        <v>0</v>
      </c>
      <c r="BP434">
        <v>1</v>
      </c>
      <c r="BQ434">
        <v>0</v>
      </c>
      <c r="BR434">
        <v>0</v>
      </c>
      <c r="BS434">
        <v>0</v>
      </c>
      <c r="BT434">
        <v>5.7566931773536805</v>
      </c>
      <c r="BU434">
        <v>143</v>
      </c>
      <c r="CG434" s="2">
        <v>457</v>
      </c>
      <c r="CH434">
        <v>9.0250850448919824</v>
      </c>
      <c r="CI434">
        <v>0</v>
      </c>
      <c r="CJ434">
        <v>0</v>
      </c>
      <c r="CK434">
        <v>1</v>
      </c>
      <c r="CL434">
        <v>0</v>
      </c>
      <c r="CM434">
        <v>0</v>
      </c>
      <c r="CN434">
        <v>0</v>
      </c>
      <c r="CO434">
        <v>0</v>
      </c>
      <c r="CP434">
        <v>0</v>
      </c>
      <c r="CQ434">
        <v>0</v>
      </c>
      <c r="CR434">
        <v>1</v>
      </c>
      <c r="CS434">
        <v>7.4150157590271837</v>
      </c>
      <c r="CT434">
        <v>5.5589222771410123</v>
      </c>
      <c r="CU434">
        <v>5.7566931773536805</v>
      </c>
      <c r="CV434">
        <v>143</v>
      </c>
    </row>
    <row r="435" spans="1:100" x14ac:dyDescent="0.2">
      <c r="A435" s="2">
        <v>458</v>
      </c>
      <c r="B435">
        <v>9.0128136557137335</v>
      </c>
      <c r="C435">
        <v>0</v>
      </c>
      <c r="D435">
        <v>0</v>
      </c>
      <c r="E435">
        <v>1</v>
      </c>
      <c r="F435">
        <v>0</v>
      </c>
      <c r="G435">
        <v>0</v>
      </c>
      <c r="H435">
        <v>0</v>
      </c>
      <c r="I435">
        <v>0</v>
      </c>
      <c r="J435">
        <v>0</v>
      </c>
      <c r="K435">
        <v>0</v>
      </c>
      <c r="L435">
        <v>1</v>
      </c>
      <c r="M435">
        <v>0</v>
      </c>
      <c r="N435">
        <v>0</v>
      </c>
      <c r="O435">
        <v>0</v>
      </c>
      <c r="P435">
        <v>7.4251488521610431</v>
      </c>
      <c r="Q435">
        <v>144</v>
      </c>
      <c r="AC435" s="2">
        <v>458</v>
      </c>
      <c r="AD435">
        <v>9.0128136557137335</v>
      </c>
      <c r="AE435">
        <v>0</v>
      </c>
      <c r="AF435">
        <v>0</v>
      </c>
      <c r="AG435">
        <v>1</v>
      </c>
      <c r="AH435">
        <v>0</v>
      </c>
      <c r="AI435">
        <v>0</v>
      </c>
      <c r="AJ435">
        <v>0</v>
      </c>
      <c r="AK435">
        <v>0</v>
      </c>
      <c r="AL435">
        <v>0</v>
      </c>
      <c r="AM435">
        <v>0</v>
      </c>
      <c r="AN435">
        <v>1</v>
      </c>
      <c r="AO435">
        <v>0</v>
      </c>
      <c r="AP435">
        <v>0</v>
      </c>
      <c r="AQ435">
        <v>0</v>
      </c>
      <c r="AR435">
        <v>5.5667577591416872</v>
      </c>
      <c r="AS435">
        <v>144</v>
      </c>
      <c r="BE435" s="2">
        <v>458</v>
      </c>
      <c r="BF435">
        <v>9.0128136557137335</v>
      </c>
      <c r="BG435">
        <v>0</v>
      </c>
      <c r="BH435">
        <v>0</v>
      </c>
      <c r="BI435">
        <v>1</v>
      </c>
      <c r="BJ435">
        <v>0</v>
      </c>
      <c r="BK435">
        <v>0</v>
      </c>
      <c r="BL435">
        <v>0</v>
      </c>
      <c r="BM435">
        <v>0</v>
      </c>
      <c r="BN435">
        <v>0</v>
      </c>
      <c r="BO435">
        <v>0</v>
      </c>
      <c r="BP435">
        <v>1</v>
      </c>
      <c r="BQ435">
        <v>0</v>
      </c>
      <c r="BR435">
        <v>0</v>
      </c>
      <c r="BS435">
        <v>0</v>
      </c>
      <c r="BT435">
        <v>4.9699103562771496</v>
      </c>
      <c r="BU435">
        <v>144</v>
      </c>
      <c r="CG435" s="2">
        <v>458</v>
      </c>
      <c r="CH435">
        <v>9.0128136557137335</v>
      </c>
      <c r="CI435">
        <v>0</v>
      </c>
      <c r="CJ435">
        <v>0</v>
      </c>
      <c r="CK435">
        <v>1</v>
      </c>
      <c r="CL435">
        <v>0</v>
      </c>
      <c r="CM435">
        <v>0</v>
      </c>
      <c r="CN435">
        <v>0</v>
      </c>
      <c r="CO435">
        <v>0</v>
      </c>
      <c r="CP435">
        <v>0</v>
      </c>
      <c r="CQ435">
        <v>0</v>
      </c>
      <c r="CR435">
        <v>1</v>
      </c>
      <c r="CS435">
        <v>7.4251488521610431</v>
      </c>
      <c r="CT435">
        <v>5.5667577591416872</v>
      </c>
      <c r="CU435">
        <v>4.9699103562771496</v>
      </c>
      <c r="CV435">
        <v>144</v>
      </c>
    </row>
    <row r="436" spans="1:100" x14ac:dyDescent="0.2">
      <c r="A436" s="2">
        <v>472</v>
      </c>
      <c r="B436">
        <v>6.4643799269053366</v>
      </c>
      <c r="C436">
        <v>0</v>
      </c>
      <c r="D436">
        <v>0</v>
      </c>
      <c r="E436">
        <v>0</v>
      </c>
      <c r="F436">
        <v>1</v>
      </c>
      <c r="G436">
        <v>0</v>
      </c>
      <c r="H436">
        <v>0</v>
      </c>
      <c r="I436">
        <v>0</v>
      </c>
      <c r="J436">
        <v>0</v>
      </c>
      <c r="K436">
        <v>0</v>
      </c>
      <c r="L436">
        <v>0</v>
      </c>
      <c r="M436">
        <v>0</v>
      </c>
      <c r="N436">
        <v>0</v>
      </c>
      <c r="O436">
        <v>0</v>
      </c>
      <c r="P436">
        <v>7.5914799639152521</v>
      </c>
      <c r="Q436">
        <v>1</v>
      </c>
      <c r="AC436" s="2">
        <v>472</v>
      </c>
      <c r="AD436">
        <v>6.4643799269053366</v>
      </c>
      <c r="AE436">
        <v>0</v>
      </c>
      <c r="AF436">
        <v>0</v>
      </c>
      <c r="AG436">
        <v>0</v>
      </c>
      <c r="AH436">
        <v>1</v>
      </c>
      <c r="AI436">
        <v>0</v>
      </c>
      <c r="AJ436">
        <v>0</v>
      </c>
      <c r="AK436">
        <v>0</v>
      </c>
      <c r="AL436">
        <v>0</v>
      </c>
      <c r="AM436">
        <v>0</v>
      </c>
      <c r="AN436">
        <v>0</v>
      </c>
      <c r="AO436">
        <v>0</v>
      </c>
      <c r="AP436">
        <v>0</v>
      </c>
      <c r="AQ436">
        <v>0</v>
      </c>
      <c r="AR436">
        <v>5.7129284103537525</v>
      </c>
      <c r="AS436">
        <v>1</v>
      </c>
      <c r="BE436" s="2">
        <v>472</v>
      </c>
      <c r="BF436">
        <v>6.4643799269053366</v>
      </c>
      <c r="BG436">
        <v>0</v>
      </c>
      <c r="BH436">
        <v>0</v>
      </c>
      <c r="BI436">
        <v>0</v>
      </c>
      <c r="BJ436">
        <v>1</v>
      </c>
      <c r="BK436">
        <v>0</v>
      </c>
      <c r="BL436">
        <v>0</v>
      </c>
      <c r="BM436">
        <v>0</v>
      </c>
      <c r="BN436">
        <v>0</v>
      </c>
      <c r="BO436">
        <v>0</v>
      </c>
      <c r="BP436">
        <v>0</v>
      </c>
      <c r="BQ436">
        <v>0</v>
      </c>
      <c r="BR436">
        <v>0</v>
      </c>
      <c r="BS436">
        <v>0</v>
      </c>
      <c r="BT436">
        <v>5.0886369124731798</v>
      </c>
      <c r="BU436">
        <v>1</v>
      </c>
      <c r="CG436" s="2">
        <v>472</v>
      </c>
      <c r="CH436">
        <v>6.4643799269053366</v>
      </c>
      <c r="CI436">
        <v>0</v>
      </c>
      <c r="CJ436">
        <v>0</v>
      </c>
      <c r="CK436">
        <v>0</v>
      </c>
      <c r="CL436">
        <v>1</v>
      </c>
      <c r="CM436">
        <v>0</v>
      </c>
      <c r="CN436">
        <v>0</v>
      </c>
      <c r="CO436">
        <v>0</v>
      </c>
      <c r="CP436">
        <v>0</v>
      </c>
      <c r="CQ436">
        <v>0</v>
      </c>
      <c r="CR436">
        <v>0</v>
      </c>
      <c r="CS436">
        <v>7.5914799639152521</v>
      </c>
      <c r="CT436">
        <v>5.7129284103537525</v>
      </c>
      <c r="CU436">
        <v>5.0886369124731798</v>
      </c>
      <c r="CV436">
        <v>1</v>
      </c>
    </row>
    <row r="437" spans="1:100" x14ac:dyDescent="0.2">
      <c r="A437" s="2">
        <v>473</v>
      </c>
      <c r="B437">
        <v>6.4600158035627286</v>
      </c>
      <c r="C437">
        <v>0</v>
      </c>
      <c r="D437">
        <v>0</v>
      </c>
      <c r="E437">
        <v>0</v>
      </c>
      <c r="F437">
        <v>1</v>
      </c>
      <c r="G437">
        <v>0</v>
      </c>
      <c r="H437">
        <v>0</v>
      </c>
      <c r="I437">
        <v>0</v>
      </c>
      <c r="J437">
        <v>0</v>
      </c>
      <c r="K437">
        <v>0</v>
      </c>
      <c r="L437">
        <v>0</v>
      </c>
      <c r="M437">
        <v>0</v>
      </c>
      <c r="N437">
        <v>0</v>
      </c>
      <c r="O437">
        <v>0</v>
      </c>
      <c r="P437">
        <v>7.6036703822931022</v>
      </c>
      <c r="Q437">
        <v>2</v>
      </c>
      <c r="AC437" s="2">
        <v>473</v>
      </c>
      <c r="AD437">
        <v>6.4600158035627286</v>
      </c>
      <c r="AE437">
        <v>0</v>
      </c>
      <c r="AF437">
        <v>0</v>
      </c>
      <c r="AG437">
        <v>0</v>
      </c>
      <c r="AH437">
        <v>1</v>
      </c>
      <c r="AI437">
        <v>0</v>
      </c>
      <c r="AJ437">
        <v>0</v>
      </c>
      <c r="AK437">
        <v>0</v>
      </c>
      <c r="AL437">
        <v>0</v>
      </c>
      <c r="AM437">
        <v>0</v>
      </c>
      <c r="AN437">
        <v>0</v>
      </c>
      <c r="AO437">
        <v>0</v>
      </c>
      <c r="AP437">
        <v>0</v>
      </c>
      <c r="AQ437">
        <v>0</v>
      </c>
      <c r="AR437">
        <v>5.7325525072271999</v>
      </c>
      <c r="AS437">
        <v>2</v>
      </c>
      <c r="BE437" s="2">
        <v>473</v>
      </c>
      <c r="BF437">
        <v>6.4600158035627286</v>
      </c>
      <c r="BG437">
        <v>0</v>
      </c>
      <c r="BH437">
        <v>0</v>
      </c>
      <c r="BI437">
        <v>0</v>
      </c>
      <c r="BJ437">
        <v>1</v>
      </c>
      <c r="BK437">
        <v>0</v>
      </c>
      <c r="BL437">
        <v>0</v>
      </c>
      <c r="BM437">
        <v>0</v>
      </c>
      <c r="BN437">
        <v>0</v>
      </c>
      <c r="BO437">
        <v>0</v>
      </c>
      <c r="BP437">
        <v>0</v>
      </c>
      <c r="BQ437">
        <v>0</v>
      </c>
      <c r="BR437">
        <v>0</v>
      </c>
      <c r="BS437">
        <v>0</v>
      </c>
      <c r="BT437">
        <v>5.1244243738710784</v>
      </c>
      <c r="BU437">
        <v>2</v>
      </c>
      <c r="CG437" s="2">
        <v>473</v>
      </c>
      <c r="CH437">
        <v>6.4600158035627286</v>
      </c>
      <c r="CI437">
        <v>0</v>
      </c>
      <c r="CJ437">
        <v>0</v>
      </c>
      <c r="CK437">
        <v>0</v>
      </c>
      <c r="CL437">
        <v>1</v>
      </c>
      <c r="CM437">
        <v>0</v>
      </c>
      <c r="CN437">
        <v>0</v>
      </c>
      <c r="CO437">
        <v>0</v>
      </c>
      <c r="CP437">
        <v>0</v>
      </c>
      <c r="CQ437">
        <v>0</v>
      </c>
      <c r="CR437">
        <v>0</v>
      </c>
      <c r="CS437">
        <v>7.6036703822931022</v>
      </c>
      <c r="CT437">
        <v>5.7325525072271999</v>
      </c>
      <c r="CU437">
        <v>5.1244243738710784</v>
      </c>
      <c r="CV437">
        <v>2</v>
      </c>
    </row>
    <row r="438" spans="1:100" x14ac:dyDescent="0.2">
      <c r="A438" s="2">
        <v>474</v>
      </c>
      <c r="B438">
        <v>6.3369988583224615</v>
      </c>
      <c r="C438">
        <v>0</v>
      </c>
      <c r="D438">
        <v>0</v>
      </c>
      <c r="E438">
        <v>0</v>
      </c>
      <c r="F438">
        <v>1</v>
      </c>
      <c r="G438">
        <v>0</v>
      </c>
      <c r="H438">
        <v>0</v>
      </c>
      <c r="I438">
        <v>0</v>
      </c>
      <c r="J438">
        <v>0</v>
      </c>
      <c r="K438">
        <v>0</v>
      </c>
      <c r="L438">
        <v>0</v>
      </c>
      <c r="M438">
        <v>0</v>
      </c>
      <c r="N438">
        <v>0</v>
      </c>
      <c r="O438">
        <v>0</v>
      </c>
      <c r="P438">
        <v>7.6246524396877176</v>
      </c>
      <c r="Q438">
        <v>3</v>
      </c>
      <c r="AC438" s="2">
        <v>474</v>
      </c>
      <c r="AD438">
        <v>6.3369988583224615</v>
      </c>
      <c r="AE438">
        <v>0</v>
      </c>
      <c r="AF438">
        <v>0</v>
      </c>
      <c r="AG438">
        <v>0</v>
      </c>
      <c r="AH438">
        <v>1</v>
      </c>
      <c r="AI438">
        <v>0</v>
      </c>
      <c r="AJ438">
        <v>0</v>
      </c>
      <c r="AK438">
        <v>0</v>
      </c>
      <c r="AL438">
        <v>0</v>
      </c>
      <c r="AM438">
        <v>0</v>
      </c>
      <c r="AN438">
        <v>0</v>
      </c>
      <c r="AO438">
        <v>0</v>
      </c>
      <c r="AP438">
        <v>0</v>
      </c>
      <c r="AQ438">
        <v>0</v>
      </c>
      <c r="AR438">
        <v>5.7622286194938335</v>
      </c>
      <c r="AS438">
        <v>3</v>
      </c>
      <c r="BE438" s="2">
        <v>474</v>
      </c>
      <c r="BF438">
        <v>6.3369988583224615</v>
      </c>
      <c r="BG438">
        <v>0</v>
      </c>
      <c r="BH438">
        <v>0</v>
      </c>
      <c r="BI438">
        <v>0</v>
      </c>
      <c r="BJ438">
        <v>1</v>
      </c>
      <c r="BK438">
        <v>0</v>
      </c>
      <c r="BL438">
        <v>0</v>
      </c>
      <c r="BM438">
        <v>0</v>
      </c>
      <c r="BN438">
        <v>0</v>
      </c>
      <c r="BO438">
        <v>0</v>
      </c>
      <c r="BP438">
        <v>0</v>
      </c>
      <c r="BQ438">
        <v>0</v>
      </c>
      <c r="BR438">
        <v>0</v>
      </c>
      <c r="BS438">
        <v>0</v>
      </c>
      <c r="BT438">
        <v>5.1607054546497828</v>
      </c>
      <c r="BU438">
        <v>3</v>
      </c>
      <c r="CG438" s="2">
        <v>474</v>
      </c>
      <c r="CH438">
        <v>6.3369988583224615</v>
      </c>
      <c r="CI438">
        <v>0</v>
      </c>
      <c r="CJ438">
        <v>0</v>
      </c>
      <c r="CK438">
        <v>0</v>
      </c>
      <c r="CL438">
        <v>1</v>
      </c>
      <c r="CM438">
        <v>0</v>
      </c>
      <c r="CN438">
        <v>0</v>
      </c>
      <c r="CO438">
        <v>0</v>
      </c>
      <c r="CP438">
        <v>0</v>
      </c>
      <c r="CQ438">
        <v>0</v>
      </c>
      <c r="CR438">
        <v>0</v>
      </c>
      <c r="CS438">
        <v>7.6246524396877176</v>
      </c>
      <c r="CT438">
        <v>5.7622286194938335</v>
      </c>
      <c r="CU438">
        <v>5.1607054546497828</v>
      </c>
      <c r="CV438">
        <v>3</v>
      </c>
    </row>
    <row r="439" spans="1:100" x14ac:dyDescent="0.2">
      <c r="A439" s="2">
        <v>475</v>
      </c>
      <c r="B439">
        <v>6.397937617796023</v>
      </c>
      <c r="C439">
        <v>0</v>
      </c>
      <c r="D439">
        <v>0</v>
      </c>
      <c r="E439">
        <v>0</v>
      </c>
      <c r="F439">
        <v>1</v>
      </c>
      <c r="G439">
        <v>0</v>
      </c>
      <c r="H439">
        <v>0</v>
      </c>
      <c r="I439">
        <v>0</v>
      </c>
      <c r="J439">
        <v>0</v>
      </c>
      <c r="K439">
        <v>0</v>
      </c>
      <c r="L439">
        <v>0</v>
      </c>
      <c r="M439">
        <v>0</v>
      </c>
      <c r="N439">
        <v>0</v>
      </c>
      <c r="O439">
        <v>0</v>
      </c>
      <c r="P439">
        <v>7.6518934211183778</v>
      </c>
      <c r="Q439">
        <v>4</v>
      </c>
      <c r="AC439" s="2">
        <v>475</v>
      </c>
      <c r="AD439">
        <v>6.397937617796023</v>
      </c>
      <c r="AE439">
        <v>0</v>
      </c>
      <c r="AF439">
        <v>0</v>
      </c>
      <c r="AG439">
        <v>0</v>
      </c>
      <c r="AH439">
        <v>1</v>
      </c>
      <c r="AI439">
        <v>0</v>
      </c>
      <c r="AJ439">
        <v>0</v>
      </c>
      <c r="AK439">
        <v>0</v>
      </c>
      <c r="AL439">
        <v>0</v>
      </c>
      <c r="AM439">
        <v>0</v>
      </c>
      <c r="AN439">
        <v>0</v>
      </c>
      <c r="AO439">
        <v>0</v>
      </c>
      <c r="AP439">
        <v>0</v>
      </c>
      <c r="AQ439">
        <v>0</v>
      </c>
      <c r="AR439">
        <v>5.7970340711823427</v>
      </c>
      <c r="AS439">
        <v>4</v>
      </c>
      <c r="BE439" s="2">
        <v>475</v>
      </c>
      <c r="BF439">
        <v>6.397937617796023</v>
      </c>
      <c r="BG439">
        <v>0</v>
      </c>
      <c r="BH439">
        <v>0</v>
      </c>
      <c r="BI439">
        <v>0</v>
      </c>
      <c r="BJ439">
        <v>1</v>
      </c>
      <c r="BK439">
        <v>0</v>
      </c>
      <c r="BL439">
        <v>0</v>
      </c>
      <c r="BM439">
        <v>0</v>
      </c>
      <c r="BN439">
        <v>0</v>
      </c>
      <c r="BO439">
        <v>0</v>
      </c>
      <c r="BP439">
        <v>0</v>
      </c>
      <c r="BQ439">
        <v>0</v>
      </c>
      <c r="BR439">
        <v>0</v>
      </c>
      <c r="BS439">
        <v>0</v>
      </c>
      <c r="BT439">
        <v>5.1974349430200286</v>
      </c>
      <c r="BU439">
        <v>4</v>
      </c>
      <c r="CG439" s="2">
        <v>475</v>
      </c>
      <c r="CH439">
        <v>6.397937617796023</v>
      </c>
      <c r="CI439">
        <v>0</v>
      </c>
      <c r="CJ439">
        <v>0</v>
      </c>
      <c r="CK439">
        <v>0</v>
      </c>
      <c r="CL439">
        <v>1</v>
      </c>
      <c r="CM439">
        <v>0</v>
      </c>
      <c r="CN439">
        <v>0</v>
      </c>
      <c r="CO439">
        <v>0</v>
      </c>
      <c r="CP439">
        <v>0</v>
      </c>
      <c r="CQ439">
        <v>0</v>
      </c>
      <c r="CR439">
        <v>0</v>
      </c>
      <c r="CS439">
        <v>7.6518934211183778</v>
      </c>
      <c r="CT439">
        <v>5.7970340711823427</v>
      </c>
      <c r="CU439">
        <v>5.1974349430200286</v>
      </c>
      <c r="CV439">
        <v>4</v>
      </c>
    </row>
    <row r="440" spans="1:100" x14ac:dyDescent="0.2">
      <c r="A440" s="2">
        <v>476</v>
      </c>
      <c r="B440">
        <v>6.4135239075650867</v>
      </c>
      <c r="C440">
        <v>0</v>
      </c>
      <c r="D440">
        <v>0</v>
      </c>
      <c r="E440">
        <v>0</v>
      </c>
      <c r="F440">
        <v>1</v>
      </c>
      <c r="G440">
        <v>0</v>
      </c>
      <c r="H440">
        <v>0</v>
      </c>
      <c r="I440">
        <v>0</v>
      </c>
      <c r="J440">
        <v>0</v>
      </c>
      <c r="K440">
        <v>0</v>
      </c>
      <c r="L440">
        <v>0</v>
      </c>
      <c r="M440">
        <v>0</v>
      </c>
      <c r="N440">
        <v>0</v>
      </c>
      <c r="O440">
        <v>0</v>
      </c>
      <c r="P440">
        <v>7.6835638093339016</v>
      </c>
      <c r="Q440">
        <v>5</v>
      </c>
      <c r="AC440" s="2">
        <v>476</v>
      </c>
      <c r="AD440">
        <v>6.4135239075650867</v>
      </c>
      <c r="AE440">
        <v>0</v>
      </c>
      <c r="AF440">
        <v>0</v>
      </c>
      <c r="AG440">
        <v>0</v>
      </c>
      <c r="AH440">
        <v>1</v>
      </c>
      <c r="AI440">
        <v>0</v>
      </c>
      <c r="AJ440">
        <v>0</v>
      </c>
      <c r="AK440">
        <v>0</v>
      </c>
      <c r="AL440">
        <v>0</v>
      </c>
      <c r="AM440">
        <v>0</v>
      </c>
      <c r="AN440">
        <v>0</v>
      </c>
      <c r="AO440">
        <v>0</v>
      </c>
      <c r="AP440">
        <v>0</v>
      </c>
      <c r="AQ440">
        <v>0</v>
      </c>
      <c r="AR440">
        <v>5.834517174298564</v>
      </c>
      <c r="AS440">
        <v>5</v>
      </c>
      <c r="BE440" s="2">
        <v>476</v>
      </c>
      <c r="BF440">
        <v>6.4135239075650867</v>
      </c>
      <c r="BG440">
        <v>0</v>
      </c>
      <c r="BH440">
        <v>0</v>
      </c>
      <c r="BI440">
        <v>0</v>
      </c>
      <c r="BJ440">
        <v>1</v>
      </c>
      <c r="BK440">
        <v>0</v>
      </c>
      <c r="BL440">
        <v>0</v>
      </c>
      <c r="BM440">
        <v>0</v>
      </c>
      <c r="BN440">
        <v>0</v>
      </c>
      <c r="BO440">
        <v>0</v>
      </c>
      <c r="BP440">
        <v>0</v>
      </c>
      <c r="BQ440">
        <v>0</v>
      </c>
      <c r="BR440">
        <v>0</v>
      </c>
      <c r="BS440">
        <v>0</v>
      </c>
      <c r="BT440">
        <v>5.2346019150129255</v>
      </c>
      <c r="BU440">
        <v>5</v>
      </c>
      <c r="CG440" s="2">
        <v>476</v>
      </c>
      <c r="CH440">
        <v>6.4135239075650867</v>
      </c>
      <c r="CI440">
        <v>0</v>
      </c>
      <c r="CJ440">
        <v>0</v>
      </c>
      <c r="CK440">
        <v>0</v>
      </c>
      <c r="CL440">
        <v>1</v>
      </c>
      <c r="CM440">
        <v>0</v>
      </c>
      <c r="CN440">
        <v>0</v>
      </c>
      <c r="CO440">
        <v>0</v>
      </c>
      <c r="CP440">
        <v>0</v>
      </c>
      <c r="CQ440">
        <v>0</v>
      </c>
      <c r="CR440">
        <v>0</v>
      </c>
      <c r="CS440">
        <v>7.6835638093339016</v>
      </c>
      <c r="CT440">
        <v>5.834517174298564</v>
      </c>
      <c r="CU440">
        <v>5.2346019150129255</v>
      </c>
      <c r="CV440">
        <v>5</v>
      </c>
    </row>
    <row r="441" spans="1:100" x14ac:dyDescent="0.2">
      <c r="A441" s="2">
        <v>477</v>
      </c>
      <c r="B441">
        <v>6.522940932081652</v>
      </c>
      <c r="C441">
        <v>0</v>
      </c>
      <c r="D441">
        <v>0</v>
      </c>
      <c r="E441">
        <v>0</v>
      </c>
      <c r="F441">
        <v>1</v>
      </c>
      <c r="G441">
        <v>0</v>
      </c>
      <c r="H441">
        <v>0</v>
      </c>
      <c r="I441">
        <v>0</v>
      </c>
      <c r="J441">
        <v>0</v>
      </c>
      <c r="K441">
        <v>0</v>
      </c>
      <c r="L441">
        <v>0</v>
      </c>
      <c r="M441">
        <v>0</v>
      </c>
      <c r="N441">
        <v>0</v>
      </c>
      <c r="O441">
        <v>0</v>
      </c>
      <c r="P441">
        <v>7.7183696106886543</v>
      </c>
      <c r="Q441">
        <v>6</v>
      </c>
      <c r="AC441" s="2">
        <v>477</v>
      </c>
      <c r="AD441">
        <v>6.522940932081652</v>
      </c>
      <c r="AE441">
        <v>0</v>
      </c>
      <c r="AF441">
        <v>0</v>
      </c>
      <c r="AG441">
        <v>0</v>
      </c>
      <c r="AH441">
        <v>1</v>
      </c>
      <c r="AI441">
        <v>0</v>
      </c>
      <c r="AJ441">
        <v>0</v>
      </c>
      <c r="AK441">
        <v>0</v>
      </c>
      <c r="AL441">
        <v>0</v>
      </c>
      <c r="AM441">
        <v>0</v>
      </c>
      <c r="AN441">
        <v>0</v>
      </c>
      <c r="AO441">
        <v>0</v>
      </c>
      <c r="AP441">
        <v>0</v>
      </c>
      <c r="AQ441">
        <v>0</v>
      </c>
      <c r="AR441">
        <v>5.8734739927113653</v>
      </c>
      <c r="AS441">
        <v>6</v>
      </c>
      <c r="BE441" s="2">
        <v>477</v>
      </c>
      <c r="BF441">
        <v>6.522940932081652</v>
      </c>
      <c r="BG441">
        <v>0</v>
      </c>
      <c r="BH441">
        <v>0</v>
      </c>
      <c r="BI441">
        <v>0</v>
      </c>
      <c r="BJ441">
        <v>1</v>
      </c>
      <c r="BK441">
        <v>0</v>
      </c>
      <c r="BL441">
        <v>0</v>
      </c>
      <c r="BM441">
        <v>0</v>
      </c>
      <c r="BN441">
        <v>0</v>
      </c>
      <c r="BO441">
        <v>0</v>
      </c>
      <c r="BP441">
        <v>0</v>
      </c>
      <c r="BQ441">
        <v>0</v>
      </c>
      <c r="BR441">
        <v>0</v>
      </c>
      <c r="BS441">
        <v>0</v>
      </c>
      <c r="BT441">
        <v>5.2721953395135825</v>
      </c>
      <c r="BU441">
        <v>6</v>
      </c>
      <c r="CG441" s="2">
        <v>477</v>
      </c>
      <c r="CH441">
        <v>6.522940932081652</v>
      </c>
      <c r="CI441">
        <v>0</v>
      </c>
      <c r="CJ441">
        <v>0</v>
      </c>
      <c r="CK441">
        <v>0</v>
      </c>
      <c r="CL441">
        <v>1</v>
      </c>
      <c r="CM441">
        <v>0</v>
      </c>
      <c r="CN441">
        <v>0</v>
      </c>
      <c r="CO441">
        <v>0</v>
      </c>
      <c r="CP441">
        <v>0</v>
      </c>
      <c r="CQ441">
        <v>0</v>
      </c>
      <c r="CR441">
        <v>0</v>
      </c>
      <c r="CS441">
        <v>7.7183696106886543</v>
      </c>
      <c r="CT441">
        <v>5.8734739927113653</v>
      </c>
      <c r="CU441">
        <v>5.2721953395135825</v>
      </c>
      <c r="CV441">
        <v>6</v>
      </c>
    </row>
    <row r="442" spans="1:100" x14ac:dyDescent="0.2">
      <c r="A442" s="2">
        <v>478</v>
      </c>
      <c r="B442">
        <v>6.5298181095364303</v>
      </c>
      <c r="C442">
        <v>0</v>
      </c>
      <c r="D442">
        <v>0</v>
      </c>
      <c r="E442">
        <v>0</v>
      </c>
      <c r="F442">
        <v>1</v>
      </c>
      <c r="G442">
        <v>0</v>
      </c>
      <c r="H442">
        <v>0</v>
      </c>
      <c r="I442">
        <v>0</v>
      </c>
      <c r="J442">
        <v>0</v>
      </c>
      <c r="K442">
        <v>0</v>
      </c>
      <c r="L442">
        <v>0</v>
      </c>
      <c r="M442">
        <v>0</v>
      </c>
      <c r="N442">
        <v>0</v>
      </c>
      <c r="O442">
        <v>0</v>
      </c>
      <c r="P442">
        <v>7.7554082603078314</v>
      </c>
      <c r="Q442">
        <v>7</v>
      </c>
      <c r="AC442" s="2">
        <v>478</v>
      </c>
      <c r="AD442">
        <v>6.5298181095364303</v>
      </c>
      <c r="AE442">
        <v>0</v>
      </c>
      <c r="AF442">
        <v>0</v>
      </c>
      <c r="AG442">
        <v>0</v>
      </c>
      <c r="AH442">
        <v>1</v>
      </c>
      <c r="AI442">
        <v>0</v>
      </c>
      <c r="AJ442">
        <v>0</v>
      </c>
      <c r="AK442">
        <v>0</v>
      </c>
      <c r="AL442">
        <v>0</v>
      </c>
      <c r="AM442">
        <v>0</v>
      </c>
      <c r="AN442">
        <v>0</v>
      </c>
      <c r="AO442">
        <v>0</v>
      </c>
      <c r="AP442">
        <v>0</v>
      </c>
      <c r="AQ442">
        <v>0</v>
      </c>
      <c r="AR442">
        <v>5.913315283681448</v>
      </c>
      <c r="AS442">
        <v>7</v>
      </c>
      <c r="BE442" s="2">
        <v>478</v>
      </c>
      <c r="BF442">
        <v>6.5298181095364303</v>
      </c>
      <c r="BG442">
        <v>0</v>
      </c>
      <c r="BH442">
        <v>0</v>
      </c>
      <c r="BI442">
        <v>0</v>
      </c>
      <c r="BJ442">
        <v>1</v>
      </c>
      <c r="BK442">
        <v>0</v>
      </c>
      <c r="BL442">
        <v>0</v>
      </c>
      <c r="BM442">
        <v>0</v>
      </c>
      <c r="BN442">
        <v>0</v>
      </c>
      <c r="BO442">
        <v>0</v>
      </c>
      <c r="BP442">
        <v>0</v>
      </c>
      <c r="BQ442">
        <v>0</v>
      </c>
      <c r="BR442">
        <v>0</v>
      </c>
      <c r="BS442">
        <v>0</v>
      </c>
      <c r="BT442">
        <v>5.3102041091705576</v>
      </c>
      <c r="BU442">
        <v>7</v>
      </c>
      <c r="CG442" s="2">
        <v>478</v>
      </c>
      <c r="CH442">
        <v>6.5298181095364303</v>
      </c>
      <c r="CI442">
        <v>0</v>
      </c>
      <c r="CJ442">
        <v>0</v>
      </c>
      <c r="CK442">
        <v>0</v>
      </c>
      <c r="CL442">
        <v>1</v>
      </c>
      <c r="CM442">
        <v>0</v>
      </c>
      <c r="CN442">
        <v>0</v>
      </c>
      <c r="CO442">
        <v>0</v>
      </c>
      <c r="CP442">
        <v>0</v>
      </c>
      <c r="CQ442">
        <v>0</v>
      </c>
      <c r="CR442">
        <v>0</v>
      </c>
      <c r="CS442">
        <v>7.7554082603078314</v>
      </c>
      <c r="CT442">
        <v>5.913315283681448</v>
      </c>
      <c r="CU442">
        <v>5.3102041091705576</v>
      </c>
      <c r="CV442">
        <v>7</v>
      </c>
    </row>
    <row r="443" spans="1:100" x14ac:dyDescent="0.2">
      <c r="A443" s="2">
        <v>479</v>
      </c>
      <c r="B443">
        <v>6.456832093884886</v>
      </c>
      <c r="C443">
        <v>0</v>
      </c>
      <c r="D443">
        <v>0</v>
      </c>
      <c r="E443">
        <v>0</v>
      </c>
      <c r="F443">
        <v>1</v>
      </c>
      <c r="G443">
        <v>0</v>
      </c>
      <c r="H443">
        <v>0</v>
      </c>
      <c r="I443">
        <v>0</v>
      </c>
      <c r="J443">
        <v>0</v>
      </c>
      <c r="K443">
        <v>0</v>
      </c>
      <c r="L443">
        <v>0</v>
      </c>
      <c r="M443">
        <v>0</v>
      </c>
      <c r="N443">
        <v>0</v>
      </c>
      <c r="O443">
        <v>0</v>
      </c>
      <c r="P443">
        <v>7.7940556941693657</v>
      </c>
      <c r="Q443">
        <v>8</v>
      </c>
      <c r="AC443" s="2">
        <v>479</v>
      </c>
      <c r="AD443">
        <v>6.456832093884886</v>
      </c>
      <c r="AE443">
        <v>0</v>
      </c>
      <c r="AF443">
        <v>0</v>
      </c>
      <c r="AG443">
        <v>0</v>
      </c>
      <c r="AH443">
        <v>1</v>
      </c>
      <c r="AI443">
        <v>0</v>
      </c>
      <c r="AJ443">
        <v>0</v>
      </c>
      <c r="AK443">
        <v>0</v>
      </c>
      <c r="AL443">
        <v>0</v>
      </c>
      <c r="AM443">
        <v>0</v>
      </c>
      <c r="AN443">
        <v>0</v>
      </c>
      <c r="AO443">
        <v>0</v>
      </c>
      <c r="AP443">
        <v>0</v>
      </c>
      <c r="AQ443">
        <v>0</v>
      </c>
      <c r="AR443">
        <v>5.9537510198121995</v>
      </c>
      <c r="AS443">
        <v>8</v>
      </c>
      <c r="BE443" s="2">
        <v>479</v>
      </c>
      <c r="BF443">
        <v>6.456832093884886</v>
      </c>
      <c r="BG443">
        <v>0</v>
      </c>
      <c r="BH443">
        <v>0</v>
      </c>
      <c r="BI443">
        <v>0</v>
      </c>
      <c r="BJ443">
        <v>1</v>
      </c>
      <c r="BK443">
        <v>0</v>
      </c>
      <c r="BL443">
        <v>0</v>
      </c>
      <c r="BM443">
        <v>0</v>
      </c>
      <c r="BN443">
        <v>0</v>
      </c>
      <c r="BO443">
        <v>0</v>
      </c>
      <c r="BP443">
        <v>0</v>
      </c>
      <c r="BQ443">
        <v>0</v>
      </c>
      <c r="BR443">
        <v>0</v>
      </c>
      <c r="BS443">
        <v>0</v>
      </c>
      <c r="BT443">
        <v>5.3486170700458837</v>
      </c>
      <c r="BU443">
        <v>8</v>
      </c>
      <c r="CG443" s="2">
        <v>479</v>
      </c>
      <c r="CH443">
        <v>6.456832093884886</v>
      </c>
      <c r="CI443">
        <v>0</v>
      </c>
      <c r="CJ443">
        <v>0</v>
      </c>
      <c r="CK443">
        <v>0</v>
      </c>
      <c r="CL443">
        <v>1</v>
      </c>
      <c r="CM443">
        <v>0</v>
      </c>
      <c r="CN443">
        <v>0</v>
      </c>
      <c r="CO443">
        <v>0</v>
      </c>
      <c r="CP443">
        <v>0</v>
      </c>
      <c r="CQ443">
        <v>0</v>
      </c>
      <c r="CR443">
        <v>0</v>
      </c>
      <c r="CS443">
        <v>7.7940556941693657</v>
      </c>
      <c r="CT443">
        <v>5.9537510198121995</v>
      </c>
      <c r="CU443">
        <v>5.3486170700458837</v>
      </c>
      <c r="CV443">
        <v>8</v>
      </c>
    </row>
    <row r="444" spans="1:100" x14ac:dyDescent="0.2">
      <c r="A444" s="2">
        <v>480</v>
      </c>
      <c r="B444">
        <v>6.6752270153640589</v>
      </c>
      <c r="C444">
        <v>0</v>
      </c>
      <c r="D444">
        <v>0</v>
      </c>
      <c r="E444">
        <v>0</v>
      </c>
      <c r="F444">
        <v>1</v>
      </c>
      <c r="G444">
        <v>0</v>
      </c>
      <c r="H444">
        <v>0</v>
      </c>
      <c r="I444">
        <v>0</v>
      </c>
      <c r="J444">
        <v>0</v>
      </c>
      <c r="K444">
        <v>0</v>
      </c>
      <c r="L444">
        <v>0</v>
      </c>
      <c r="M444">
        <v>0</v>
      </c>
      <c r="N444">
        <v>0</v>
      </c>
      <c r="O444">
        <v>0</v>
      </c>
      <c r="P444">
        <v>7.8338824851830857</v>
      </c>
      <c r="Q444">
        <v>9</v>
      </c>
      <c r="AC444" s="2">
        <v>480</v>
      </c>
      <c r="AD444">
        <v>6.6752270153640589</v>
      </c>
      <c r="AE444">
        <v>0</v>
      </c>
      <c r="AF444">
        <v>0</v>
      </c>
      <c r="AG444">
        <v>0</v>
      </c>
      <c r="AH444">
        <v>1</v>
      </c>
      <c r="AI444">
        <v>0</v>
      </c>
      <c r="AJ444">
        <v>0</v>
      </c>
      <c r="AK444">
        <v>0</v>
      </c>
      <c r="AL444">
        <v>0</v>
      </c>
      <c r="AM444">
        <v>0</v>
      </c>
      <c r="AN444">
        <v>0</v>
      </c>
      <c r="AO444">
        <v>0</v>
      </c>
      <c r="AP444">
        <v>0</v>
      </c>
      <c r="AQ444">
        <v>0</v>
      </c>
      <c r="AR444">
        <v>5.9946359894271382</v>
      </c>
      <c r="AS444">
        <v>9</v>
      </c>
      <c r="BE444" s="2">
        <v>480</v>
      </c>
      <c r="BF444">
        <v>6.6752270153640589</v>
      </c>
      <c r="BG444">
        <v>0</v>
      </c>
      <c r="BH444">
        <v>0</v>
      </c>
      <c r="BI444">
        <v>0</v>
      </c>
      <c r="BJ444">
        <v>1</v>
      </c>
      <c r="BK444">
        <v>0</v>
      </c>
      <c r="BL444">
        <v>0</v>
      </c>
      <c r="BM444">
        <v>0</v>
      </c>
      <c r="BN444">
        <v>0</v>
      </c>
      <c r="BO444">
        <v>0</v>
      </c>
      <c r="BP444">
        <v>0</v>
      </c>
      <c r="BQ444">
        <v>0</v>
      </c>
      <c r="BR444">
        <v>0</v>
      </c>
      <c r="BS444">
        <v>0</v>
      </c>
      <c r="BT444">
        <v>5.3874230499019085</v>
      </c>
      <c r="BU444">
        <v>9</v>
      </c>
      <c r="CG444" s="2">
        <v>480</v>
      </c>
      <c r="CH444">
        <v>6.6752270153640589</v>
      </c>
      <c r="CI444">
        <v>0</v>
      </c>
      <c r="CJ444">
        <v>0</v>
      </c>
      <c r="CK444">
        <v>0</v>
      </c>
      <c r="CL444">
        <v>1</v>
      </c>
      <c r="CM444">
        <v>0</v>
      </c>
      <c r="CN444">
        <v>0</v>
      </c>
      <c r="CO444">
        <v>0</v>
      </c>
      <c r="CP444">
        <v>0</v>
      </c>
      <c r="CQ444">
        <v>0</v>
      </c>
      <c r="CR444">
        <v>0</v>
      </c>
      <c r="CS444">
        <v>7.8338824851830857</v>
      </c>
      <c r="CT444">
        <v>5.9946359894271382</v>
      </c>
      <c r="CU444">
        <v>5.3874230499019085</v>
      </c>
      <c r="CV444">
        <v>9</v>
      </c>
    </row>
    <row r="445" spans="1:100" x14ac:dyDescent="0.2">
      <c r="A445" s="2">
        <v>481</v>
      </c>
      <c r="B445">
        <v>6.5301671003246469</v>
      </c>
      <c r="C445">
        <v>0</v>
      </c>
      <c r="D445">
        <v>0</v>
      </c>
      <c r="E445">
        <v>0</v>
      </c>
      <c r="F445">
        <v>1</v>
      </c>
      <c r="G445">
        <v>0</v>
      </c>
      <c r="H445">
        <v>0</v>
      </c>
      <c r="I445">
        <v>0</v>
      </c>
      <c r="J445">
        <v>0</v>
      </c>
      <c r="K445">
        <v>0</v>
      </c>
      <c r="L445">
        <v>0</v>
      </c>
      <c r="M445">
        <v>0</v>
      </c>
      <c r="N445">
        <v>0</v>
      </c>
      <c r="O445">
        <v>0</v>
      </c>
      <c r="P445">
        <v>7.8745936154233025</v>
      </c>
      <c r="Q445">
        <v>10</v>
      </c>
      <c r="AC445" s="2">
        <v>481</v>
      </c>
      <c r="AD445">
        <v>6.5301671003246469</v>
      </c>
      <c r="AE445">
        <v>0</v>
      </c>
      <c r="AF445">
        <v>0</v>
      </c>
      <c r="AG445">
        <v>0</v>
      </c>
      <c r="AH445">
        <v>1</v>
      </c>
      <c r="AI445">
        <v>0</v>
      </c>
      <c r="AJ445">
        <v>0</v>
      </c>
      <c r="AK445">
        <v>0</v>
      </c>
      <c r="AL445">
        <v>0</v>
      </c>
      <c r="AM445">
        <v>0</v>
      </c>
      <c r="AN445">
        <v>0</v>
      </c>
      <c r="AO445">
        <v>0</v>
      </c>
      <c r="AP445">
        <v>0</v>
      </c>
      <c r="AQ445">
        <v>0</v>
      </c>
      <c r="AR445">
        <v>6.0358948981962337</v>
      </c>
      <c r="AS445">
        <v>10</v>
      </c>
      <c r="BE445" s="2">
        <v>481</v>
      </c>
      <c r="BF445">
        <v>6.5301671003246469</v>
      </c>
      <c r="BG445">
        <v>0</v>
      </c>
      <c r="BH445">
        <v>0</v>
      </c>
      <c r="BI445">
        <v>0</v>
      </c>
      <c r="BJ445">
        <v>1</v>
      </c>
      <c r="BK445">
        <v>0</v>
      </c>
      <c r="BL445">
        <v>0</v>
      </c>
      <c r="BM445">
        <v>0</v>
      </c>
      <c r="BN445">
        <v>0</v>
      </c>
      <c r="BO445">
        <v>0</v>
      </c>
      <c r="BP445">
        <v>0</v>
      </c>
      <c r="BQ445">
        <v>0</v>
      </c>
      <c r="BR445">
        <v>0</v>
      </c>
      <c r="BS445">
        <v>0</v>
      </c>
      <c r="BT445">
        <v>5.4266108850400911</v>
      </c>
      <c r="BU445">
        <v>10</v>
      </c>
      <c r="CG445" s="2">
        <v>481</v>
      </c>
      <c r="CH445">
        <v>6.5301671003246469</v>
      </c>
      <c r="CI445">
        <v>0</v>
      </c>
      <c r="CJ445">
        <v>0</v>
      </c>
      <c r="CK445">
        <v>0</v>
      </c>
      <c r="CL445">
        <v>1</v>
      </c>
      <c r="CM445">
        <v>0</v>
      </c>
      <c r="CN445">
        <v>0</v>
      </c>
      <c r="CO445">
        <v>0</v>
      </c>
      <c r="CP445">
        <v>0</v>
      </c>
      <c r="CQ445">
        <v>0</v>
      </c>
      <c r="CR445">
        <v>0</v>
      </c>
      <c r="CS445">
        <v>7.8745936154233025</v>
      </c>
      <c r="CT445">
        <v>6.0358948981962337</v>
      </c>
      <c r="CU445">
        <v>5.4266108850400911</v>
      </c>
      <c r="CV445">
        <v>10</v>
      </c>
    </row>
    <row r="446" spans="1:100" x14ac:dyDescent="0.2">
      <c r="A446" s="2">
        <v>482</v>
      </c>
      <c r="B446">
        <v>6.6556038994380762</v>
      </c>
      <c r="C446">
        <v>0</v>
      </c>
      <c r="D446">
        <v>0</v>
      </c>
      <c r="E446">
        <v>0</v>
      </c>
      <c r="F446">
        <v>1</v>
      </c>
      <c r="G446">
        <v>0</v>
      </c>
      <c r="H446">
        <v>0</v>
      </c>
      <c r="I446">
        <v>0</v>
      </c>
      <c r="J446">
        <v>0</v>
      </c>
      <c r="K446">
        <v>0</v>
      </c>
      <c r="L446">
        <v>0</v>
      </c>
      <c r="M446">
        <v>0</v>
      </c>
      <c r="N446">
        <v>0</v>
      </c>
      <c r="O446">
        <v>0</v>
      </c>
      <c r="P446">
        <v>7.9159861471092681</v>
      </c>
      <c r="Q446">
        <v>11</v>
      </c>
      <c r="AC446" s="2">
        <v>482</v>
      </c>
      <c r="AD446">
        <v>6.6556038994380762</v>
      </c>
      <c r="AE446">
        <v>0</v>
      </c>
      <c r="AF446">
        <v>0</v>
      </c>
      <c r="AG446">
        <v>0</v>
      </c>
      <c r="AH446">
        <v>1</v>
      </c>
      <c r="AI446">
        <v>0</v>
      </c>
      <c r="AJ446">
        <v>0</v>
      </c>
      <c r="AK446">
        <v>0</v>
      </c>
      <c r="AL446">
        <v>0</v>
      </c>
      <c r="AM446">
        <v>0</v>
      </c>
      <c r="AN446">
        <v>0</v>
      </c>
      <c r="AO446">
        <v>0</v>
      </c>
      <c r="AP446">
        <v>0</v>
      </c>
      <c r="AQ446">
        <v>0</v>
      </c>
      <c r="AR446">
        <v>6.0774862003050281</v>
      </c>
      <c r="AS446">
        <v>11</v>
      </c>
      <c r="BE446" s="2">
        <v>482</v>
      </c>
      <c r="BF446">
        <v>6.6556038994380762</v>
      </c>
      <c r="BG446">
        <v>0</v>
      </c>
      <c r="BH446">
        <v>0</v>
      </c>
      <c r="BI446">
        <v>0</v>
      </c>
      <c r="BJ446">
        <v>1</v>
      </c>
      <c r="BK446">
        <v>0</v>
      </c>
      <c r="BL446">
        <v>0</v>
      </c>
      <c r="BM446">
        <v>0</v>
      </c>
      <c r="BN446">
        <v>0</v>
      </c>
      <c r="BO446">
        <v>0</v>
      </c>
      <c r="BP446">
        <v>0</v>
      </c>
      <c r="BQ446">
        <v>0</v>
      </c>
      <c r="BR446">
        <v>0</v>
      </c>
      <c r="BS446">
        <v>0</v>
      </c>
      <c r="BT446">
        <v>5.4661694456252246</v>
      </c>
      <c r="BU446">
        <v>11</v>
      </c>
      <c r="CG446" s="2">
        <v>482</v>
      </c>
      <c r="CH446">
        <v>6.6556038994380762</v>
      </c>
      <c r="CI446">
        <v>0</v>
      </c>
      <c r="CJ446">
        <v>0</v>
      </c>
      <c r="CK446">
        <v>0</v>
      </c>
      <c r="CL446">
        <v>1</v>
      </c>
      <c r="CM446">
        <v>0</v>
      </c>
      <c r="CN446">
        <v>0</v>
      </c>
      <c r="CO446">
        <v>0</v>
      </c>
      <c r="CP446">
        <v>0</v>
      </c>
      <c r="CQ446">
        <v>0</v>
      </c>
      <c r="CR446">
        <v>0</v>
      </c>
      <c r="CS446">
        <v>7.9159861471092681</v>
      </c>
      <c r="CT446">
        <v>6.0774862003050281</v>
      </c>
      <c r="CU446">
        <v>5.4661694456252246</v>
      </c>
      <c r="CV446">
        <v>11</v>
      </c>
    </row>
    <row r="447" spans="1:100" x14ac:dyDescent="0.2">
      <c r="A447" s="2">
        <v>483</v>
      </c>
      <c r="B447">
        <v>6.5548205971885256</v>
      </c>
      <c r="C447">
        <v>0</v>
      </c>
      <c r="D447">
        <v>0</v>
      </c>
      <c r="E447">
        <v>0</v>
      </c>
      <c r="F447">
        <v>1</v>
      </c>
      <c r="G447">
        <v>0</v>
      </c>
      <c r="H447">
        <v>0</v>
      </c>
      <c r="I447">
        <v>0</v>
      </c>
      <c r="J447">
        <v>0</v>
      </c>
      <c r="K447">
        <v>0</v>
      </c>
      <c r="L447">
        <v>0</v>
      </c>
      <c r="M447">
        <v>0</v>
      </c>
      <c r="N447">
        <v>0</v>
      </c>
      <c r="O447">
        <v>0</v>
      </c>
      <c r="P447">
        <v>7.957919893424676</v>
      </c>
      <c r="Q447">
        <v>12</v>
      </c>
      <c r="AC447" s="2">
        <v>483</v>
      </c>
      <c r="AD447">
        <v>6.5548205971885256</v>
      </c>
      <c r="AE447">
        <v>0</v>
      </c>
      <c r="AF447">
        <v>0</v>
      </c>
      <c r="AG447">
        <v>0</v>
      </c>
      <c r="AH447">
        <v>1</v>
      </c>
      <c r="AI447">
        <v>0</v>
      </c>
      <c r="AJ447">
        <v>0</v>
      </c>
      <c r="AK447">
        <v>0</v>
      </c>
      <c r="AL447">
        <v>0</v>
      </c>
      <c r="AM447">
        <v>0</v>
      </c>
      <c r="AN447">
        <v>0</v>
      </c>
      <c r="AO447">
        <v>0</v>
      </c>
      <c r="AP447">
        <v>0</v>
      </c>
      <c r="AQ447">
        <v>0</v>
      </c>
      <c r="AR447">
        <v>6.1193846758887069</v>
      </c>
      <c r="AS447">
        <v>12</v>
      </c>
      <c r="BE447" s="2">
        <v>483</v>
      </c>
      <c r="BF447">
        <v>6.5548205971885256</v>
      </c>
      <c r="BG447">
        <v>0</v>
      </c>
      <c r="BH447">
        <v>0</v>
      </c>
      <c r="BI447">
        <v>0</v>
      </c>
      <c r="BJ447">
        <v>1</v>
      </c>
      <c r="BK447">
        <v>0</v>
      </c>
      <c r="BL447">
        <v>0</v>
      </c>
      <c r="BM447">
        <v>0</v>
      </c>
      <c r="BN447">
        <v>0</v>
      </c>
      <c r="BO447">
        <v>0</v>
      </c>
      <c r="BP447">
        <v>0</v>
      </c>
      <c r="BQ447">
        <v>0</v>
      </c>
      <c r="BR447">
        <v>0</v>
      </c>
      <c r="BS447">
        <v>0</v>
      </c>
      <c r="BT447">
        <v>5.5060876594459991</v>
      </c>
      <c r="BU447">
        <v>12</v>
      </c>
      <c r="CG447" s="2">
        <v>483</v>
      </c>
      <c r="CH447">
        <v>6.5548205971885256</v>
      </c>
      <c r="CI447">
        <v>0</v>
      </c>
      <c r="CJ447">
        <v>0</v>
      </c>
      <c r="CK447">
        <v>0</v>
      </c>
      <c r="CL447">
        <v>1</v>
      </c>
      <c r="CM447">
        <v>0</v>
      </c>
      <c r="CN447">
        <v>0</v>
      </c>
      <c r="CO447">
        <v>0</v>
      </c>
      <c r="CP447">
        <v>0</v>
      </c>
      <c r="CQ447">
        <v>0</v>
      </c>
      <c r="CR447">
        <v>0</v>
      </c>
      <c r="CS447">
        <v>7.957919893424676</v>
      </c>
      <c r="CT447">
        <v>6.1193846758887069</v>
      </c>
      <c r="CU447">
        <v>5.5060876594459991</v>
      </c>
      <c r="CV447">
        <v>12</v>
      </c>
    </row>
    <row r="448" spans="1:100" x14ac:dyDescent="0.2">
      <c r="A448" s="2">
        <v>484</v>
      </c>
      <c r="B448">
        <v>6.7702270913800122</v>
      </c>
      <c r="C448">
        <v>0</v>
      </c>
      <c r="D448">
        <v>0</v>
      </c>
      <c r="E448">
        <v>0</v>
      </c>
      <c r="F448">
        <v>1</v>
      </c>
      <c r="G448">
        <v>0</v>
      </c>
      <c r="H448">
        <v>0</v>
      </c>
      <c r="I448">
        <v>0</v>
      </c>
      <c r="J448">
        <v>0</v>
      </c>
      <c r="K448">
        <v>0</v>
      </c>
      <c r="L448">
        <v>0</v>
      </c>
      <c r="M448">
        <v>0</v>
      </c>
      <c r="N448">
        <v>0</v>
      </c>
      <c r="O448">
        <v>0</v>
      </c>
      <c r="P448">
        <v>8.0002972893472322</v>
      </c>
      <c r="Q448">
        <v>13</v>
      </c>
      <c r="AC448" s="2">
        <v>484</v>
      </c>
      <c r="AD448">
        <v>6.7702270913800122</v>
      </c>
      <c r="AE448">
        <v>0</v>
      </c>
      <c r="AF448">
        <v>0</v>
      </c>
      <c r="AG448">
        <v>0</v>
      </c>
      <c r="AH448">
        <v>1</v>
      </c>
      <c r="AI448">
        <v>0</v>
      </c>
      <c r="AJ448">
        <v>0</v>
      </c>
      <c r="AK448">
        <v>0</v>
      </c>
      <c r="AL448">
        <v>0</v>
      </c>
      <c r="AM448">
        <v>0</v>
      </c>
      <c r="AN448">
        <v>0</v>
      </c>
      <c r="AO448">
        <v>0</v>
      </c>
      <c r="AP448">
        <v>0</v>
      </c>
      <c r="AQ448">
        <v>0</v>
      </c>
      <c r="AR448">
        <v>6.1615730521645462</v>
      </c>
      <c r="AS448">
        <v>13</v>
      </c>
      <c r="BE448" s="2">
        <v>484</v>
      </c>
      <c r="BF448">
        <v>6.7702270913800122</v>
      </c>
      <c r="BG448">
        <v>0</v>
      </c>
      <c r="BH448">
        <v>0</v>
      </c>
      <c r="BI448">
        <v>0</v>
      </c>
      <c r="BJ448">
        <v>1</v>
      </c>
      <c r="BK448">
        <v>0</v>
      </c>
      <c r="BL448">
        <v>0</v>
      </c>
      <c r="BM448">
        <v>0</v>
      </c>
      <c r="BN448">
        <v>0</v>
      </c>
      <c r="BO448">
        <v>0</v>
      </c>
      <c r="BP448">
        <v>0</v>
      </c>
      <c r="BQ448">
        <v>0</v>
      </c>
      <c r="BR448">
        <v>0</v>
      </c>
      <c r="BS448">
        <v>0</v>
      </c>
      <c r="BT448">
        <v>5.5463545340793825</v>
      </c>
      <c r="BU448">
        <v>13</v>
      </c>
      <c r="CG448" s="2">
        <v>484</v>
      </c>
      <c r="CH448">
        <v>6.7702270913800122</v>
      </c>
      <c r="CI448">
        <v>0</v>
      </c>
      <c r="CJ448">
        <v>0</v>
      </c>
      <c r="CK448">
        <v>0</v>
      </c>
      <c r="CL448">
        <v>1</v>
      </c>
      <c r="CM448">
        <v>0</v>
      </c>
      <c r="CN448">
        <v>0</v>
      </c>
      <c r="CO448">
        <v>0</v>
      </c>
      <c r="CP448">
        <v>0</v>
      </c>
      <c r="CQ448">
        <v>0</v>
      </c>
      <c r="CR448">
        <v>0</v>
      </c>
      <c r="CS448">
        <v>8.0002972893472322</v>
      </c>
      <c r="CT448">
        <v>6.1615730521645462</v>
      </c>
      <c r="CU448">
        <v>5.5463545340793825</v>
      </c>
      <c r="CV448">
        <v>13</v>
      </c>
    </row>
    <row r="449" spans="1:100" x14ac:dyDescent="0.2">
      <c r="A449" s="2">
        <v>485</v>
      </c>
      <c r="B449">
        <v>6.5708063477924297</v>
      </c>
      <c r="C449">
        <v>0</v>
      </c>
      <c r="D449">
        <v>0</v>
      </c>
      <c r="E449">
        <v>0</v>
      </c>
      <c r="F449">
        <v>1</v>
      </c>
      <c r="G449">
        <v>0</v>
      </c>
      <c r="H449">
        <v>0</v>
      </c>
      <c r="I449">
        <v>0</v>
      </c>
      <c r="J449">
        <v>0</v>
      </c>
      <c r="K449">
        <v>0</v>
      </c>
      <c r="L449">
        <v>0</v>
      </c>
      <c r="M449">
        <v>0</v>
      </c>
      <c r="N449">
        <v>0</v>
      </c>
      <c r="O449">
        <v>0</v>
      </c>
      <c r="P449">
        <v>8.0317682607022274</v>
      </c>
      <c r="Q449">
        <v>14</v>
      </c>
      <c r="AC449" s="2">
        <v>485</v>
      </c>
      <c r="AD449">
        <v>6.5708063477924297</v>
      </c>
      <c r="AE449">
        <v>0</v>
      </c>
      <c r="AF449">
        <v>0</v>
      </c>
      <c r="AG449">
        <v>0</v>
      </c>
      <c r="AH449">
        <v>1</v>
      </c>
      <c r="AI449">
        <v>0</v>
      </c>
      <c r="AJ449">
        <v>0</v>
      </c>
      <c r="AK449">
        <v>0</v>
      </c>
      <c r="AL449">
        <v>0</v>
      </c>
      <c r="AM449">
        <v>0</v>
      </c>
      <c r="AN449">
        <v>0</v>
      </c>
      <c r="AO449">
        <v>0</v>
      </c>
      <c r="AP449">
        <v>0</v>
      </c>
      <c r="AQ449">
        <v>0</v>
      </c>
      <c r="AR449">
        <v>6.1864609867506788</v>
      </c>
      <c r="AS449">
        <v>14</v>
      </c>
      <c r="BE449" s="2">
        <v>485</v>
      </c>
      <c r="BF449">
        <v>6.5708063477924297</v>
      </c>
      <c r="BG449">
        <v>0</v>
      </c>
      <c r="BH449">
        <v>0</v>
      </c>
      <c r="BI449">
        <v>0</v>
      </c>
      <c r="BJ449">
        <v>1</v>
      </c>
      <c r="BK449">
        <v>0</v>
      </c>
      <c r="BL449">
        <v>0</v>
      </c>
      <c r="BM449">
        <v>0</v>
      </c>
      <c r="BN449">
        <v>0</v>
      </c>
      <c r="BO449">
        <v>0</v>
      </c>
      <c r="BP449">
        <v>0</v>
      </c>
      <c r="BQ449">
        <v>0</v>
      </c>
      <c r="BR449">
        <v>0</v>
      </c>
      <c r="BS449">
        <v>0</v>
      </c>
      <c r="BT449">
        <v>5.56409365924703</v>
      </c>
      <c r="BU449">
        <v>14</v>
      </c>
      <c r="CG449" s="2">
        <v>485</v>
      </c>
      <c r="CH449">
        <v>6.5708063477924297</v>
      </c>
      <c r="CI449">
        <v>0</v>
      </c>
      <c r="CJ449">
        <v>0</v>
      </c>
      <c r="CK449">
        <v>0</v>
      </c>
      <c r="CL449">
        <v>1</v>
      </c>
      <c r="CM449">
        <v>0</v>
      </c>
      <c r="CN449">
        <v>0</v>
      </c>
      <c r="CO449">
        <v>0</v>
      </c>
      <c r="CP449">
        <v>0</v>
      </c>
      <c r="CQ449">
        <v>0</v>
      </c>
      <c r="CR449">
        <v>0</v>
      </c>
      <c r="CS449">
        <v>8.0317682607022274</v>
      </c>
      <c r="CT449">
        <v>6.1864609867506788</v>
      </c>
      <c r="CU449">
        <v>5.56409365924703</v>
      </c>
      <c r="CV449">
        <v>14</v>
      </c>
    </row>
    <row r="450" spans="1:100" x14ac:dyDescent="0.2">
      <c r="A450" s="2">
        <v>486</v>
      </c>
      <c r="B450">
        <v>6.6735679239036907</v>
      </c>
      <c r="C450">
        <v>0</v>
      </c>
      <c r="D450">
        <v>0</v>
      </c>
      <c r="E450">
        <v>0</v>
      </c>
      <c r="F450">
        <v>1</v>
      </c>
      <c r="G450">
        <v>0</v>
      </c>
      <c r="H450">
        <v>0</v>
      </c>
      <c r="I450">
        <v>0</v>
      </c>
      <c r="J450">
        <v>0</v>
      </c>
      <c r="K450">
        <v>0</v>
      </c>
      <c r="L450">
        <v>0</v>
      </c>
      <c r="M450">
        <v>0</v>
      </c>
      <c r="N450">
        <v>0</v>
      </c>
      <c r="O450">
        <v>0</v>
      </c>
      <c r="P450">
        <v>8.0560230442094571</v>
      </c>
      <c r="Q450">
        <v>15</v>
      </c>
      <c r="AC450" s="2">
        <v>486</v>
      </c>
      <c r="AD450">
        <v>6.6735679239036907</v>
      </c>
      <c r="AE450">
        <v>0</v>
      </c>
      <c r="AF450">
        <v>0</v>
      </c>
      <c r="AG450">
        <v>0</v>
      </c>
      <c r="AH450">
        <v>1</v>
      </c>
      <c r="AI450">
        <v>0</v>
      </c>
      <c r="AJ450">
        <v>0</v>
      </c>
      <c r="AK450">
        <v>0</v>
      </c>
      <c r="AL450">
        <v>0</v>
      </c>
      <c r="AM450">
        <v>0</v>
      </c>
      <c r="AN450">
        <v>0</v>
      </c>
      <c r="AO450">
        <v>0</v>
      </c>
      <c r="AP450">
        <v>0</v>
      </c>
      <c r="AQ450">
        <v>0</v>
      </c>
      <c r="AR450">
        <v>6.2030897757590253</v>
      </c>
      <c r="AS450">
        <v>15</v>
      </c>
      <c r="BE450" s="2">
        <v>486</v>
      </c>
      <c r="BF450">
        <v>6.6735679239036907</v>
      </c>
      <c r="BG450">
        <v>0</v>
      </c>
      <c r="BH450">
        <v>0</v>
      </c>
      <c r="BI450">
        <v>0</v>
      </c>
      <c r="BJ450">
        <v>1</v>
      </c>
      <c r="BK450">
        <v>0</v>
      </c>
      <c r="BL450">
        <v>0</v>
      </c>
      <c r="BM450">
        <v>0</v>
      </c>
      <c r="BN450">
        <v>0</v>
      </c>
      <c r="BO450">
        <v>0</v>
      </c>
      <c r="BP450">
        <v>0</v>
      </c>
      <c r="BQ450">
        <v>0</v>
      </c>
      <c r="BR450">
        <v>0</v>
      </c>
      <c r="BS450">
        <v>0</v>
      </c>
      <c r="BT450">
        <v>5.5723774114058671</v>
      </c>
      <c r="BU450">
        <v>15</v>
      </c>
      <c r="CG450" s="2">
        <v>486</v>
      </c>
      <c r="CH450">
        <v>6.6735679239036907</v>
      </c>
      <c r="CI450">
        <v>0</v>
      </c>
      <c r="CJ450">
        <v>0</v>
      </c>
      <c r="CK450">
        <v>0</v>
      </c>
      <c r="CL450">
        <v>1</v>
      </c>
      <c r="CM450">
        <v>0</v>
      </c>
      <c r="CN450">
        <v>0</v>
      </c>
      <c r="CO450">
        <v>0</v>
      </c>
      <c r="CP450">
        <v>0</v>
      </c>
      <c r="CQ450">
        <v>0</v>
      </c>
      <c r="CR450">
        <v>0</v>
      </c>
      <c r="CS450">
        <v>8.0560230442094571</v>
      </c>
      <c r="CT450">
        <v>6.2030897757590253</v>
      </c>
      <c r="CU450">
        <v>5.5723774114058671</v>
      </c>
      <c r="CV450">
        <v>15</v>
      </c>
    </row>
    <row r="451" spans="1:100" x14ac:dyDescent="0.2">
      <c r="A451" s="2">
        <v>487</v>
      </c>
      <c r="B451">
        <v>6.3527393162777184</v>
      </c>
      <c r="C451">
        <v>0</v>
      </c>
      <c r="D451">
        <v>0</v>
      </c>
      <c r="E451">
        <v>0</v>
      </c>
      <c r="F451">
        <v>1</v>
      </c>
      <c r="G451">
        <v>0</v>
      </c>
      <c r="H451">
        <v>0</v>
      </c>
      <c r="I451">
        <v>0</v>
      </c>
      <c r="J451">
        <v>0</v>
      </c>
      <c r="K451">
        <v>0</v>
      </c>
      <c r="L451">
        <v>0</v>
      </c>
      <c r="M451">
        <v>0</v>
      </c>
      <c r="N451">
        <v>0</v>
      </c>
      <c r="O451">
        <v>0</v>
      </c>
      <c r="P451">
        <v>7.8399547967244141</v>
      </c>
      <c r="Q451">
        <v>16</v>
      </c>
      <c r="AC451" s="2">
        <v>487</v>
      </c>
      <c r="AD451">
        <v>6.3527393162777184</v>
      </c>
      <c r="AE451">
        <v>0</v>
      </c>
      <c r="AF451">
        <v>0</v>
      </c>
      <c r="AG451">
        <v>0</v>
      </c>
      <c r="AH451">
        <v>1</v>
      </c>
      <c r="AI451">
        <v>0</v>
      </c>
      <c r="AJ451">
        <v>0</v>
      </c>
      <c r="AK451">
        <v>0</v>
      </c>
      <c r="AL451">
        <v>0</v>
      </c>
      <c r="AM451">
        <v>0</v>
      </c>
      <c r="AN451">
        <v>0</v>
      </c>
      <c r="AO451">
        <v>0</v>
      </c>
      <c r="AP451">
        <v>0</v>
      </c>
      <c r="AQ451">
        <v>0</v>
      </c>
      <c r="AR451">
        <v>5.8112107510382751</v>
      </c>
      <c r="AS451">
        <v>16</v>
      </c>
      <c r="BE451" s="2">
        <v>487</v>
      </c>
      <c r="BF451">
        <v>6.3527393162777184</v>
      </c>
      <c r="BG451">
        <v>0</v>
      </c>
      <c r="BH451">
        <v>0</v>
      </c>
      <c r="BI451">
        <v>0</v>
      </c>
      <c r="BJ451">
        <v>1</v>
      </c>
      <c r="BK451">
        <v>0</v>
      </c>
      <c r="BL451">
        <v>0</v>
      </c>
      <c r="BM451">
        <v>0</v>
      </c>
      <c r="BN451">
        <v>0</v>
      </c>
      <c r="BO451">
        <v>0</v>
      </c>
      <c r="BP451">
        <v>0</v>
      </c>
      <c r="BQ451">
        <v>0</v>
      </c>
      <c r="BR451">
        <v>0</v>
      </c>
      <c r="BS451">
        <v>0</v>
      </c>
      <c r="BT451">
        <v>5.0018191955327005</v>
      </c>
      <c r="BU451">
        <v>16</v>
      </c>
      <c r="CG451" s="2">
        <v>487</v>
      </c>
      <c r="CH451">
        <v>6.3527393162777184</v>
      </c>
      <c r="CI451">
        <v>0</v>
      </c>
      <c r="CJ451">
        <v>0</v>
      </c>
      <c r="CK451">
        <v>0</v>
      </c>
      <c r="CL451">
        <v>1</v>
      </c>
      <c r="CM451">
        <v>0</v>
      </c>
      <c r="CN451">
        <v>0</v>
      </c>
      <c r="CO451">
        <v>0</v>
      </c>
      <c r="CP451">
        <v>0</v>
      </c>
      <c r="CQ451">
        <v>0</v>
      </c>
      <c r="CR451">
        <v>0</v>
      </c>
      <c r="CS451">
        <v>7.8399547967244141</v>
      </c>
      <c r="CT451">
        <v>5.8112107510382751</v>
      </c>
      <c r="CU451">
        <v>5.0018191955327005</v>
      </c>
      <c r="CV451">
        <v>16</v>
      </c>
    </row>
    <row r="452" spans="1:100" x14ac:dyDescent="0.2">
      <c r="A452" s="2">
        <v>488</v>
      </c>
      <c r="B452">
        <v>6.2974834122893499</v>
      </c>
      <c r="C452">
        <v>0</v>
      </c>
      <c r="D452">
        <v>0</v>
      </c>
      <c r="E452">
        <v>0</v>
      </c>
      <c r="F452">
        <v>1</v>
      </c>
      <c r="G452">
        <v>0</v>
      </c>
      <c r="H452">
        <v>0</v>
      </c>
      <c r="I452">
        <v>0</v>
      </c>
      <c r="J452">
        <v>0</v>
      </c>
      <c r="K452">
        <v>0</v>
      </c>
      <c r="L452">
        <v>0</v>
      </c>
      <c r="M452">
        <v>0</v>
      </c>
      <c r="N452">
        <v>0</v>
      </c>
      <c r="O452">
        <v>0</v>
      </c>
      <c r="P452">
        <v>7.6560969578435678</v>
      </c>
      <c r="Q452">
        <v>17</v>
      </c>
      <c r="AC452" s="2">
        <v>488</v>
      </c>
      <c r="AD452">
        <v>6.2974834122893499</v>
      </c>
      <c r="AE452">
        <v>0</v>
      </c>
      <c r="AF452">
        <v>0</v>
      </c>
      <c r="AG452">
        <v>0</v>
      </c>
      <c r="AH452">
        <v>1</v>
      </c>
      <c r="AI452">
        <v>0</v>
      </c>
      <c r="AJ452">
        <v>0</v>
      </c>
      <c r="AK452">
        <v>0</v>
      </c>
      <c r="AL452">
        <v>0</v>
      </c>
      <c r="AM452">
        <v>0</v>
      </c>
      <c r="AN452">
        <v>0</v>
      </c>
      <c r="AO452">
        <v>0</v>
      </c>
      <c r="AP452">
        <v>0</v>
      </c>
      <c r="AQ452">
        <v>0</v>
      </c>
      <c r="AR452">
        <v>5.5391165045225543</v>
      </c>
      <c r="AS452">
        <v>17</v>
      </c>
      <c r="BE452" s="2">
        <v>488</v>
      </c>
      <c r="BF452">
        <v>6.2974834122893499</v>
      </c>
      <c r="BG452">
        <v>0</v>
      </c>
      <c r="BH452">
        <v>0</v>
      </c>
      <c r="BI452">
        <v>0</v>
      </c>
      <c r="BJ452">
        <v>1</v>
      </c>
      <c r="BK452">
        <v>0</v>
      </c>
      <c r="BL452">
        <v>0</v>
      </c>
      <c r="BM452">
        <v>0</v>
      </c>
      <c r="BN452">
        <v>0</v>
      </c>
      <c r="BO452">
        <v>0</v>
      </c>
      <c r="BP452">
        <v>0</v>
      </c>
      <c r="BQ452">
        <v>0</v>
      </c>
      <c r="BR452">
        <v>0</v>
      </c>
      <c r="BS452">
        <v>0</v>
      </c>
      <c r="BT452">
        <v>4.6029086143049298</v>
      </c>
      <c r="BU452">
        <v>17</v>
      </c>
      <c r="CG452" s="2">
        <v>488</v>
      </c>
      <c r="CH452">
        <v>6.2974834122893499</v>
      </c>
      <c r="CI452">
        <v>0</v>
      </c>
      <c r="CJ452">
        <v>0</v>
      </c>
      <c r="CK452">
        <v>0</v>
      </c>
      <c r="CL452">
        <v>1</v>
      </c>
      <c r="CM452">
        <v>0</v>
      </c>
      <c r="CN452">
        <v>0</v>
      </c>
      <c r="CO452">
        <v>0</v>
      </c>
      <c r="CP452">
        <v>0</v>
      </c>
      <c r="CQ452">
        <v>0</v>
      </c>
      <c r="CR452">
        <v>0</v>
      </c>
      <c r="CS452">
        <v>7.6560969578435678</v>
      </c>
      <c r="CT452">
        <v>5.5391165045225543</v>
      </c>
      <c r="CU452">
        <v>4.6029086143049298</v>
      </c>
      <c r="CV452">
        <v>17</v>
      </c>
    </row>
    <row r="453" spans="1:100" x14ac:dyDescent="0.2">
      <c r="A453" s="2">
        <v>489</v>
      </c>
      <c r="B453">
        <v>6.3152481914182976</v>
      </c>
      <c r="C453">
        <v>0</v>
      </c>
      <c r="D453">
        <v>0</v>
      </c>
      <c r="E453">
        <v>0</v>
      </c>
      <c r="F453">
        <v>1</v>
      </c>
      <c r="G453">
        <v>0</v>
      </c>
      <c r="H453">
        <v>0</v>
      </c>
      <c r="I453">
        <v>0</v>
      </c>
      <c r="J453">
        <v>0</v>
      </c>
      <c r="K453">
        <v>0</v>
      </c>
      <c r="L453">
        <v>0</v>
      </c>
      <c r="M453">
        <v>0</v>
      </c>
      <c r="N453">
        <v>0</v>
      </c>
      <c r="O453">
        <v>0</v>
      </c>
      <c r="P453">
        <v>7.5050215349397948</v>
      </c>
      <c r="Q453">
        <v>18</v>
      </c>
      <c r="AC453" s="2">
        <v>489</v>
      </c>
      <c r="AD453">
        <v>6.3152481914182976</v>
      </c>
      <c r="AE453">
        <v>0</v>
      </c>
      <c r="AF453">
        <v>0</v>
      </c>
      <c r="AG453">
        <v>0</v>
      </c>
      <c r="AH453">
        <v>1</v>
      </c>
      <c r="AI453">
        <v>0</v>
      </c>
      <c r="AJ453">
        <v>0</v>
      </c>
      <c r="AK453">
        <v>0</v>
      </c>
      <c r="AL453">
        <v>0</v>
      </c>
      <c r="AM453">
        <v>0</v>
      </c>
      <c r="AN453">
        <v>0</v>
      </c>
      <c r="AO453">
        <v>0</v>
      </c>
      <c r="AP453">
        <v>0</v>
      </c>
      <c r="AQ453">
        <v>0</v>
      </c>
      <c r="AR453">
        <v>5.3717008144859557</v>
      </c>
      <c r="AS453">
        <v>18</v>
      </c>
      <c r="BE453" s="2">
        <v>489</v>
      </c>
      <c r="BF453">
        <v>6.3152481914182976</v>
      </c>
      <c r="BG453">
        <v>0</v>
      </c>
      <c r="BH453">
        <v>0</v>
      </c>
      <c r="BI453">
        <v>0</v>
      </c>
      <c r="BJ453">
        <v>1</v>
      </c>
      <c r="BK453">
        <v>0</v>
      </c>
      <c r="BL453">
        <v>0</v>
      </c>
      <c r="BM453">
        <v>0</v>
      </c>
      <c r="BN453">
        <v>0</v>
      </c>
      <c r="BO453">
        <v>0</v>
      </c>
      <c r="BP453">
        <v>0</v>
      </c>
      <c r="BQ453">
        <v>0</v>
      </c>
      <c r="BR453">
        <v>0</v>
      </c>
      <c r="BS453">
        <v>0</v>
      </c>
      <c r="BT453">
        <v>4.6084953088076723</v>
      </c>
      <c r="BU453">
        <v>18</v>
      </c>
      <c r="CG453" s="2">
        <v>489</v>
      </c>
      <c r="CH453">
        <v>6.3152481914182976</v>
      </c>
      <c r="CI453">
        <v>0</v>
      </c>
      <c r="CJ453">
        <v>0</v>
      </c>
      <c r="CK453">
        <v>0</v>
      </c>
      <c r="CL453">
        <v>1</v>
      </c>
      <c r="CM453">
        <v>0</v>
      </c>
      <c r="CN453">
        <v>0</v>
      </c>
      <c r="CO453">
        <v>0</v>
      </c>
      <c r="CP453">
        <v>0</v>
      </c>
      <c r="CQ453">
        <v>0</v>
      </c>
      <c r="CR453">
        <v>0</v>
      </c>
      <c r="CS453">
        <v>7.5050215349397948</v>
      </c>
      <c r="CT453">
        <v>5.3717008144859557</v>
      </c>
      <c r="CU453">
        <v>4.6084953088076723</v>
      </c>
      <c r="CV453">
        <v>18</v>
      </c>
    </row>
    <row r="454" spans="1:100" x14ac:dyDescent="0.2">
      <c r="A454" s="2">
        <v>490</v>
      </c>
      <c r="B454">
        <v>7.2291766731133089</v>
      </c>
      <c r="C454">
        <v>0</v>
      </c>
      <c r="D454">
        <v>0</v>
      </c>
      <c r="E454">
        <v>0</v>
      </c>
      <c r="F454">
        <v>1</v>
      </c>
      <c r="G454">
        <v>0</v>
      </c>
      <c r="H454">
        <v>1</v>
      </c>
      <c r="I454">
        <v>0</v>
      </c>
      <c r="J454">
        <v>0</v>
      </c>
      <c r="K454">
        <v>0</v>
      </c>
      <c r="L454">
        <v>0</v>
      </c>
      <c r="M454">
        <v>0</v>
      </c>
      <c r="N454">
        <v>0</v>
      </c>
      <c r="O454">
        <v>0</v>
      </c>
      <c r="P454">
        <v>7.3852272999457558</v>
      </c>
      <c r="Q454">
        <v>19</v>
      </c>
      <c r="AC454" s="2">
        <v>490</v>
      </c>
      <c r="AD454">
        <v>7.2291766731133089</v>
      </c>
      <c r="AE454">
        <v>0</v>
      </c>
      <c r="AF454">
        <v>0</v>
      </c>
      <c r="AG454">
        <v>0</v>
      </c>
      <c r="AH454">
        <v>1</v>
      </c>
      <c r="AI454">
        <v>0</v>
      </c>
      <c r="AJ454">
        <v>1</v>
      </c>
      <c r="AK454">
        <v>0</v>
      </c>
      <c r="AL454">
        <v>0</v>
      </c>
      <c r="AM454">
        <v>0</v>
      </c>
      <c r="AN454">
        <v>0</v>
      </c>
      <c r="AO454">
        <v>0</v>
      </c>
      <c r="AP454">
        <v>0</v>
      </c>
      <c r="AQ454">
        <v>0</v>
      </c>
      <c r="AR454">
        <v>5.2790459791475453</v>
      </c>
      <c r="AS454">
        <v>19</v>
      </c>
      <c r="BE454" s="2">
        <v>490</v>
      </c>
      <c r="BF454">
        <v>7.2291766731133089</v>
      </c>
      <c r="BG454">
        <v>0</v>
      </c>
      <c r="BH454">
        <v>0</v>
      </c>
      <c r="BI454">
        <v>0</v>
      </c>
      <c r="BJ454">
        <v>1</v>
      </c>
      <c r="BK454">
        <v>0</v>
      </c>
      <c r="BL454">
        <v>1</v>
      </c>
      <c r="BM454">
        <v>0</v>
      </c>
      <c r="BN454">
        <v>0</v>
      </c>
      <c r="BO454">
        <v>0</v>
      </c>
      <c r="BP454">
        <v>0</v>
      </c>
      <c r="BQ454">
        <v>0</v>
      </c>
      <c r="BR454">
        <v>0</v>
      </c>
      <c r="BS454">
        <v>0</v>
      </c>
      <c r="BT454">
        <v>4.6141063664643713</v>
      </c>
      <c r="BU454">
        <v>19</v>
      </c>
      <c r="CG454" s="2">
        <v>490</v>
      </c>
      <c r="CH454">
        <v>7.2291766731133089</v>
      </c>
      <c r="CI454">
        <v>0</v>
      </c>
      <c r="CJ454">
        <v>0</v>
      </c>
      <c r="CK454">
        <v>0</v>
      </c>
      <c r="CL454">
        <v>1</v>
      </c>
      <c r="CM454">
        <v>0</v>
      </c>
      <c r="CN454">
        <v>1</v>
      </c>
      <c r="CO454">
        <v>0</v>
      </c>
      <c r="CP454">
        <v>0</v>
      </c>
      <c r="CQ454">
        <v>0</v>
      </c>
      <c r="CR454">
        <v>0</v>
      </c>
      <c r="CS454">
        <v>7.3852272999457558</v>
      </c>
      <c r="CT454">
        <v>5.2790459791475453</v>
      </c>
      <c r="CU454">
        <v>4.6141063664643713</v>
      </c>
      <c r="CV454">
        <v>19</v>
      </c>
    </row>
    <row r="455" spans="1:100" x14ac:dyDescent="0.2">
      <c r="A455" s="2">
        <v>491</v>
      </c>
      <c r="B455">
        <v>7.2000351236754998</v>
      </c>
      <c r="C455">
        <v>0</v>
      </c>
      <c r="D455">
        <v>0</v>
      </c>
      <c r="E455">
        <v>0</v>
      </c>
      <c r="F455">
        <v>1</v>
      </c>
      <c r="G455">
        <v>0</v>
      </c>
      <c r="H455">
        <v>1</v>
      </c>
      <c r="I455">
        <v>0</v>
      </c>
      <c r="J455">
        <v>0</v>
      </c>
      <c r="K455">
        <v>0</v>
      </c>
      <c r="L455">
        <v>0</v>
      </c>
      <c r="M455">
        <v>0</v>
      </c>
      <c r="N455">
        <v>0</v>
      </c>
      <c r="O455">
        <v>0</v>
      </c>
      <c r="P455">
        <v>7.2934972885401548</v>
      </c>
      <c r="Q455">
        <v>20</v>
      </c>
      <c r="AC455" s="2">
        <v>491</v>
      </c>
      <c r="AD455">
        <v>7.2000351236754998</v>
      </c>
      <c r="AE455">
        <v>0</v>
      </c>
      <c r="AF455">
        <v>0</v>
      </c>
      <c r="AG455">
        <v>0</v>
      </c>
      <c r="AH455">
        <v>1</v>
      </c>
      <c r="AI455">
        <v>0</v>
      </c>
      <c r="AJ455">
        <v>1</v>
      </c>
      <c r="AK455">
        <v>0</v>
      </c>
      <c r="AL455">
        <v>0</v>
      </c>
      <c r="AM455">
        <v>0</v>
      </c>
      <c r="AN455">
        <v>0</v>
      </c>
      <c r="AO455">
        <v>0</v>
      </c>
      <c r="AP455">
        <v>0</v>
      </c>
      <c r="AQ455">
        <v>0</v>
      </c>
      <c r="AR455">
        <v>5.2323459613675478</v>
      </c>
      <c r="AS455">
        <v>20</v>
      </c>
      <c r="BE455" s="2">
        <v>491</v>
      </c>
      <c r="BF455">
        <v>7.2000351236754998</v>
      </c>
      <c r="BG455">
        <v>0</v>
      </c>
      <c r="BH455">
        <v>0</v>
      </c>
      <c r="BI455">
        <v>0</v>
      </c>
      <c r="BJ455">
        <v>1</v>
      </c>
      <c r="BK455">
        <v>0</v>
      </c>
      <c r="BL455">
        <v>1</v>
      </c>
      <c r="BM455">
        <v>0</v>
      </c>
      <c r="BN455">
        <v>0</v>
      </c>
      <c r="BO455">
        <v>0</v>
      </c>
      <c r="BP455">
        <v>0</v>
      </c>
      <c r="BQ455">
        <v>0</v>
      </c>
      <c r="BR455">
        <v>0</v>
      </c>
      <c r="BS455">
        <v>0</v>
      </c>
      <c r="BT455">
        <v>4.6197417563104173</v>
      </c>
      <c r="BU455">
        <v>20</v>
      </c>
      <c r="CG455" s="2">
        <v>491</v>
      </c>
      <c r="CH455">
        <v>7.2000351236754998</v>
      </c>
      <c r="CI455">
        <v>0</v>
      </c>
      <c r="CJ455">
        <v>0</v>
      </c>
      <c r="CK455">
        <v>0</v>
      </c>
      <c r="CL455">
        <v>1</v>
      </c>
      <c r="CM455">
        <v>0</v>
      </c>
      <c r="CN455">
        <v>1</v>
      </c>
      <c r="CO455">
        <v>0</v>
      </c>
      <c r="CP455">
        <v>0</v>
      </c>
      <c r="CQ455">
        <v>0</v>
      </c>
      <c r="CR455">
        <v>0</v>
      </c>
      <c r="CS455">
        <v>7.2934972885401548</v>
      </c>
      <c r="CT455">
        <v>5.2323459613675478</v>
      </c>
      <c r="CU455">
        <v>4.6197417563104173</v>
      </c>
      <c r="CV455">
        <v>20</v>
      </c>
    </row>
    <row r="456" spans="1:100" x14ac:dyDescent="0.2">
      <c r="A456" s="2">
        <v>492</v>
      </c>
      <c r="B456">
        <v>7.2622669394532942</v>
      </c>
      <c r="C456">
        <v>0</v>
      </c>
      <c r="D456">
        <v>0</v>
      </c>
      <c r="E456">
        <v>0</v>
      </c>
      <c r="F456">
        <v>1</v>
      </c>
      <c r="G456">
        <v>0</v>
      </c>
      <c r="H456">
        <v>1</v>
      </c>
      <c r="I456">
        <v>0</v>
      </c>
      <c r="J456">
        <v>0</v>
      </c>
      <c r="K456">
        <v>0</v>
      </c>
      <c r="L456">
        <v>0</v>
      </c>
      <c r="M456">
        <v>0</v>
      </c>
      <c r="N456">
        <v>0</v>
      </c>
      <c r="O456">
        <v>0</v>
      </c>
      <c r="P456">
        <v>7.2255850193677258</v>
      </c>
      <c r="Q456">
        <v>21</v>
      </c>
      <c r="AC456" s="2">
        <v>492</v>
      </c>
      <c r="AD456">
        <v>7.2622669394532942</v>
      </c>
      <c r="AE456">
        <v>0</v>
      </c>
      <c r="AF456">
        <v>0</v>
      </c>
      <c r="AG456">
        <v>0</v>
      </c>
      <c r="AH456">
        <v>1</v>
      </c>
      <c r="AI456">
        <v>0</v>
      </c>
      <c r="AJ456">
        <v>1</v>
      </c>
      <c r="AK456">
        <v>0</v>
      </c>
      <c r="AL456">
        <v>0</v>
      </c>
      <c r="AM456">
        <v>0</v>
      </c>
      <c r="AN456">
        <v>0</v>
      </c>
      <c r="AO456">
        <v>0</v>
      </c>
      <c r="AP456">
        <v>0</v>
      </c>
      <c r="AQ456">
        <v>0</v>
      </c>
      <c r="AR456">
        <v>5.211307435381082</v>
      </c>
      <c r="AS456">
        <v>21</v>
      </c>
      <c r="BE456" s="2">
        <v>492</v>
      </c>
      <c r="BF456">
        <v>7.2622669394532942</v>
      </c>
      <c r="BG456">
        <v>0</v>
      </c>
      <c r="BH456">
        <v>0</v>
      </c>
      <c r="BI456">
        <v>0</v>
      </c>
      <c r="BJ456">
        <v>1</v>
      </c>
      <c r="BK456">
        <v>0</v>
      </c>
      <c r="BL456">
        <v>1</v>
      </c>
      <c r="BM456">
        <v>0</v>
      </c>
      <c r="BN456">
        <v>0</v>
      </c>
      <c r="BO456">
        <v>0</v>
      </c>
      <c r="BP456">
        <v>0</v>
      </c>
      <c r="BQ456">
        <v>0</v>
      </c>
      <c r="BR456">
        <v>0</v>
      </c>
      <c r="BS456">
        <v>0</v>
      </c>
      <c r="BT456">
        <v>4.6254014462379924</v>
      </c>
      <c r="BU456">
        <v>21</v>
      </c>
      <c r="CG456" s="2">
        <v>492</v>
      </c>
      <c r="CH456">
        <v>7.2622669394532942</v>
      </c>
      <c r="CI456">
        <v>0</v>
      </c>
      <c r="CJ456">
        <v>0</v>
      </c>
      <c r="CK456">
        <v>0</v>
      </c>
      <c r="CL456">
        <v>1</v>
      </c>
      <c r="CM456">
        <v>0</v>
      </c>
      <c r="CN456">
        <v>1</v>
      </c>
      <c r="CO456">
        <v>0</v>
      </c>
      <c r="CP456">
        <v>0</v>
      </c>
      <c r="CQ456">
        <v>0</v>
      </c>
      <c r="CR456">
        <v>0</v>
      </c>
      <c r="CS456">
        <v>7.2255850193677258</v>
      </c>
      <c r="CT456">
        <v>5.211307435381082</v>
      </c>
      <c r="CU456">
        <v>4.6254014462379924</v>
      </c>
      <c r="CV456">
        <v>21</v>
      </c>
    </row>
    <row r="457" spans="1:100" x14ac:dyDescent="0.2">
      <c r="A457" s="2">
        <v>493</v>
      </c>
      <c r="B457">
        <v>7.3408308270207838</v>
      </c>
      <c r="C457">
        <v>0</v>
      </c>
      <c r="D457">
        <v>0</v>
      </c>
      <c r="E457">
        <v>0</v>
      </c>
      <c r="F457">
        <v>1</v>
      </c>
      <c r="G457">
        <v>0</v>
      </c>
      <c r="H457">
        <v>1</v>
      </c>
      <c r="I457">
        <v>0</v>
      </c>
      <c r="J457">
        <v>0</v>
      </c>
      <c r="K457">
        <v>0</v>
      </c>
      <c r="L457">
        <v>0</v>
      </c>
      <c r="M457">
        <v>0</v>
      </c>
      <c r="N457">
        <v>0</v>
      </c>
      <c r="O457">
        <v>0</v>
      </c>
      <c r="P457">
        <v>7.1769507702846838</v>
      </c>
      <c r="Q457">
        <v>22</v>
      </c>
      <c r="AC457" s="2">
        <v>493</v>
      </c>
      <c r="AD457">
        <v>7.3408308270207838</v>
      </c>
      <c r="AE457">
        <v>0</v>
      </c>
      <c r="AF457">
        <v>0</v>
      </c>
      <c r="AG457">
        <v>0</v>
      </c>
      <c r="AH457">
        <v>1</v>
      </c>
      <c r="AI457">
        <v>0</v>
      </c>
      <c r="AJ457">
        <v>1</v>
      </c>
      <c r="AK457">
        <v>0</v>
      </c>
      <c r="AL457">
        <v>0</v>
      </c>
      <c r="AM457">
        <v>0</v>
      </c>
      <c r="AN457">
        <v>0</v>
      </c>
      <c r="AO457">
        <v>0</v>
      </c>
      <c r="AP457">
        <v>0</v>
      </c>
      <c r="AQ457">
        <v>0</v>
      </c>
      <c r="AR457">
        <v>5.2038310167260793</v>
      </c>
      <c r="AS457">
        <v>22</v>
      </c>
      <c r="BE457" s="2">
        <v>493</v>
      </c>
      <c r="BF457">
        <v>7.3408308270207838</v>
      </c>
      <c r="BG457">
        <v>0</v>
      </c>
      <c r="BH457">
        <v>0</v>
      </c>
      <c r="BI457">
        <v>0</v>
      </c>
      <c r="BJ457">
        <v>1</v>
      </c>
      <c r="BK457">
        <v>0</v>
      </c>
      <c r="BL457">
        <v>1</v>
      </c>
      <c r="BM457">
        <v>0</v>
      </c>
      <c r="BN457">
        <v>0</v>
      </c>
      <c r="BO457">
        <v>0</v>
      </c>
      <c r="BP457">
        <v>0</v>
      </c>
      <c r="BQ457">
        <v>0</v>
      </c>
      <c r="BR457">
        <v>0</v>
      </c>
      <c r="BS457">
        <v>0</v>
      </c>
      <c r="BT457">
        <v>4.6310854030022606</v>
      </c>
      <c r="BU457">
        <v>22</v>
      </c>
      <c r="CG457" s="2">
        <v>493</v>
      </c>
      <c r="CH457">
        <v>7.3408308270207838</v>
      </c>
      <c r="CI457">
        <v>0</v>
      </c>
      <c r="CJ457">
        <v>0</v>
      </c>
      <c r="CK457">
        <v>0</v>
      </c>
      <c r="CL457">
        <v>1</v>
      </c>
      <c r="CM457">
        <v>0</v>
      </c>
      <c r="CN457">
        <v>1</v>
      </c>
      <c r="CO457">
        <v>0</v>
      </c>
      <c r="CP457">
        <v>0</v>
      </c>
      <c r="CQ457">
        <v>0</v>
      </c>
      <c r="CR457">
        <v>0</v>
      </c>
      <c r="CS457">
        <v>7.1769507702846838</v>
      </c>
      <c r="CT457">
        <v>5.2038310167260793</v>
      </c>
      <c r="CU457">
        <v>4.6310854030022606</v>
      </c>
      <c r="CV457">
        <v>22</v>
      </c>
    </row>
    <row r="458" spans="1:100" x14ac:dyDescent="0.2">
      <c r="A458" s="2">
        <v>494</v>
      </c>
      <c r="B458">
        <v>7.161520430756128</v>
      </c>
      <c r="C458">
        <v>0</v>
      </c>
      <c r="D458">
        <v>0</v>
      </c>
      <c r="E458">
        <v>0</v>
      </c>
      <c r="F458">
        <v>1</v>
      </c>
      <c r="G458">
        <v>0</v>
      </c>
      <c r="H458">
        <v>0</v>
      </c>
      <c r="I458">
        <v>1</v>
      </c>
      <c r="J458">
        <v>0</v>
      </c>
      <c r="K458">
        <v>0</v>
      </c>
      <c r="L458">
        <v>0</v>
      </c>
      <c r="M458">
        <v>0</v>
      </c>
      <c r="N458">
        <v>0</v>
      </c>
      <c r="O458">
        <v>0</v>
      </c>
      <c r="P458">
        <v>7.1433296320819268</v>
      </c>
      <c r="Q458">
        <v>23</v>
      </c>
      <c r="AC458" s="2">
        <v>494</v>
      </c>
      <c r="AD458">
        <v>7.161520430756128</v>
      </c>
      <c r="AE458">
        <v>0</v>
      </c>
      <c r="AF458">
        <v>0</v>
      </c>
      <c r="AG458">
        <v>0</v>
      </c>
      <c r="AH458">
        <v>1</v>
      </c>
      <c r="AI458">
        <v>0</v>
      </c>
      <c r="AJ458">
        <v>0</v>
      </c>
      <c r="AK458">
        <v>1</v>
      </c>
      <c r="AL458">
        <v>0</v>
      </c>
      <c r="AM458">
        <v>0</v>
      </c>
      <c r="AN458">
        <v>0</v>
      </c>
      <c r="AO458">
        <v>0</v>
      </c>
      <c r="AP458">
        <v>0</v>
      </c>
      <c r="AQ458">
        <v>0</v>
      </c>
      <c r="AR458">
        <v>5.2033167650176484</v>
      </c>
      <c r="AS458">
        <v>23</v>
      </c>
      <c r="BE458" s="2">
        <v>494</v>
      </c>
      <c r="BF458">
        <v>7.161520430756128</v>
      </c>
      <c r="BG458">
        <v>0</v>
      </c>
      <c r="BH458">
        <v>0</v>
      </c>
      <c r="BI458">
        <v>0</v>
      </c>
      <c r="BJ458">
        <v>1</v>
      </c>
      <c r="BK458">
        <v>0</v>
      </c>
      <c r="BL458">
        <v>0</v>
      </c>
      <c r="BM458">
        <v>1</v>
      </c>
      <c r="BN458">
        <v>0</v>
      </c>
      <c r="BO458">
        <v>0</v>
      </c>
      <c r="BP458">
        <v>0</v>
      </c>
      <c r="BQ458">
        <v>0</v>
      </c>
      <c r="BR458">
        <v>0</v>
      </c>
      <c r="BS458">
        <v>0</v>
      </c>
      <c r="BT458">
        <v>4.6367935922277619</v>
      </c>
      <c r="BU458">
        <v>23</v>
      </c>
      <c r="CG458" s="2">
        <v>494</v>
      </c>
      <c r="CH458">
        <v>7.161520430756128</v>
      </c>
      <c r="CI458">
        <v>0</v>
      </c>
      <c r="CJ458">
        <v>0</v>
      </c>
      <c r="CK458">
        <v>0</v>
      </c>
      <c r="CL458">
        <v>1</v>
      </c>
      <c r="CM458">
        <v>0</v>
      </c>
      <c r="CN458">
        <v>0</v>
      </c>
      <c r="CO458">
        <v>1</v>
      </c>
      <c r="CP458">
        <v>0</v>
      </c>
      <c r="CQ458">
        <v>0</v>
      </c>
      <c r="CR458">
        <v>0</v>
      </c>
      <c r="CS458">
        <v>7.1433296320819268</v>
      </c>
      <c r="CT458">
        <v>5.2033167650176484</v>
      </c>
      <c r="CU458">
        <v>4.6367935922277619</v>
      </c>
      <c r="CV458">
        <v>23</v>
      </c>
    </row>
    <row r="459" spans="1:100" x14ac:dyDescent="0.2">
      <c r="A459" s="2">
        <v>495</v>
      </c>
      <c r="B459">
        <v>7.347811015107327</v>
      </c>
      <c r="C459">
        <v>0</v>
      </c>
      <c r="D459">
        <v>0</v>
      </c>
      <c r="E459">
        <v>0</v>
      </c>
      <c r="F459">
        <v>1</v>
      </c>
      <c r="G459">
        <v>0</v>
      </c>
      <c r="H459">
        <v>0</v>
      </c>
      <c r="I459">
        <v>1</v>
      </c>
      <c r="J459">
        <v>0</v>
      </c>
      <c r="K459">
        <v>0</v>
      </c>
      <c r="L459">
        <v>0</v>
      </c>
      <c r="M459">
        <v>0</v>
      </c>
      <c r="N459">
        <v>0</v>
      </c>
      <c r="O459">
        <v>0</v>
      </c>
      <c r="P459">
        <v>7.1210528116914951</v>
      </c>
      <c r="Q459">
        <v>24</v>
      </c>
      <c r="AC459" s="2">
        <v>495</v>
      </c>
      <c r="AD459">
        <v>7.347811015107327</v>
      </c>
      <c r="AE459">
        <v>0</v>
      </c>
      <c r="AF459">
        <v>0</v>
      </c>
      <c r="AG459">
        <v>0</v>
      </c>
      <c r="AH459">
        <v>1</v>
      </c>
      <c r="AI459">
        <v>0</v>
      </c>
      <c r="AJ459">
        <v>0</v>
      </c>
      <c r="AK459">
        <v>1</v>
      </c>
      <c r="AL459">
        <v>0</v>
      </c>
      <c r="AM459">
        <v>0</v>
      </c>
      <c r="AN459">
        <v>0</v>
      </c>
      <c r="AO459">
        <v>0</v>
      </c>
      <c r="AP459">
        <v>0</v>
      </c>
      <c r="AQ459">
        <v>0</v>
      </c>
      <c r="AR459">
        <v>5.2063271993257914</v>
      </c>
      <c r="AS459">
        <v>24</v>
      </c>
      <c r="BE459" s="2">
        <v>495</v>
      </c>
      <c r="BF459">
        <v>7.347811015107327</v>
      </c>
      <c r="BG459">
        <v>0</v>
      </c>
      <c r="BH459">
        <v>0</v>
      </c>
      <c r="BI459">
        <v>0</v>
      </c>
      <c r="BJ459">
        <v>1</v>
      </c>
      <c r="BK459">
        <v>0</v>
      </c>
      <c r="BL459">
        <v>0</v>
      </c>
      <c r="BM459">
        <v>1</v>
      </c>
      <c r="BN459">
        <v>0</v>
      </c>
      <c r="BO459">
        <v>0</v>
      </c>
      <c r="BP459">
        <v>0</v>
      </c>
      <c r="BQ459">
        <v>0</v>
      </c>
      <c r="BR459">
        <v>0</v>
      </c>
      <c r="BS459">
        <v>0</v>
      </c>
      <c r="BT459">
        <v>4.642525978415013</v>
      </c>
      <c r="BU459">
        <v>24</v>
      </c>
      <c r="CG459" s="2">
        <v>495</v>
      </c>
      <c r="CH459">
        <v>7.347811015107327</v>
      </c>
      <c r="CI459">
        <v>0</v>
      </c>
      <c r="CJ459">
        <v>0</v>
      </c>
      <c r="CK459">
        <v>0</v>
      </c>
      <c r="CL459">
        <v>1</v>
      </c>
      <c r="CM459">
        <v>0</v>
      </c>
      <c r="CN459">
        <v>0</v>
      </c>
      <c r="CO459">
        <v>1</v>
      </c>
      <c r="CP459">
        <v>0</v>
      </c>
      <c r="CQ459">
        <v>0</v>
      </c>
      <c r="CR459">
        <v>0</v>
      </c>
      <c r="CS459">
        <v>7.1210528116914951</v>
      </c>
      <c r="CT459">
        <v>5.2063271993257914</v>
      </c>
      <c r="CU459">
        <v>4.642525978415013</v>
      </c>
      <c r="CV459">
        <v>24</v>
      </c>
    </row>
    <row r="460" spans="1:100" x14ac:dyDescent="0.2">
      <c r="A460" s="2">
        <v>496</v>
      </c>
      <c r="B460">
        <v>7.1973920780856311</v>
      </c>
      <c r="C460">
        <v>0</v>
      </c>
      <c r="D460">
        <v>0</v>
      </c>
      <c r="E460">
        <v>0</v>
      </c>
      <c r="F460">
        <v>1</v>
      </c>
      <c r="G460">
        <v>0</v>
      </c>
      <c r="H460">
        <v>0</v>
      </c>
      <c r="I460">
        <v>1</v>
      </c>
      <c r="J460">
        <v>0</v>
      </c>
      <c r="K460">
        <v>0</v>
      </c>
      <c r="L460">
        <v>0</v>
      </c>
      <c r="M460">
        <v>0</v>
      </c>
      <c r="N460">
        <v>0</v>
      </c>
      <c r="O460">
        <v>0</v>
      </c>
      <c r="P460">
        <v>7.1071546667007626</v>
      </c>
      <c r="Q460">
        <v>25</v>
      </c>
      <c r="AC460" s="2">
        <v>496</v>
      </c>
      <c r="AD460">
        <v>7.1973920780856311</v>
      </c>
      <c r="AE460">
        <v>0</v>
      </c>
      <c r="AF460">
        <v>0</v>
      </c>
      <c r="AG460">
        <v>0</v>
      </c>
      <c r="AH460">
        <v>1</v>
      </c>
      <c r="AI460">
        <v>0</v>
      </c>
      <c r="AJ460">
        <v>0</v>
      </c>
      <c r="AK460">
        <v>1</v>
      </c>
      <c r="AL460">
        <v>0</v>
      </c>
      <c r="AM460">
        <v>0</v>
      </c>
      <c r="AN460">
        <v>0</v>
      </c>
      <c r="AO460">
        <v>0</v>
      </c>
      <c r="AP460">
        <v>0</v>
      </c>
      <c r="AQ460">
        <v>0</v>
      </c>
      <c r="AR460">
        <v>5.2111136294605283</v>
      </c>
      <c r="AS460">
        <v>25</v>
      </c>
      <c r="BE460" s="2">
        <v>496</v>
      </c>
      <c r="BF460">
        <v>7.1973920780856311</v>
      </c>
      <c r="BG460">
        <v>0</v>
      </c>
      <c r="BH460">
        <v>0</v>
      </c>
      <c r="BI460">
        <v>0</v>
      </c>
      <c r="BJ460">
        <v>1</v>
      </c>
      <c r="BK460">
        <v>0</v>
      </c>
      <c r="BL460">
        <v>0</v>
      </c>
      <c r="BM460">
        <v>1</v>
      </c>
      <c r="BN460">
        <v>0</v>
      </c>
      <c r="BO460">
        <v>0</v>
      </c>
      <c r="BP460">
        <v>0</v>
      </c>
      <c r="BQ460">
        <v>0</v>
      </c>
      <c r="BR460">
        <v>0</v>
      </c>
      <c r="BS460">
        <v>0</v>
      </c>
      <c r="BT460">
        <v>4.6482825249473061</v>
      </c>
      <c r="BU460">
        <v>25</v>
      </c>
      <c r="CG460" s="2">
        <v>496</v>
      </c>
      <c r="CH460">
        <v>7.1973920780856311</v>
      </c>
      <c r="CI460">
        <v>0</v>
      </c>
      <c r="CJ460">
        <v>0</v>
      </c>
      <c r="CK460">
        <v>0</v>
      </c>
      <c r="CL460">
        <v>1</v>
      </c>
      <c r="CM460">
        <v>0</v>
      </c>
      <c r="CN460">
        <v>0</v>
      </c>
      <c r="CO460">
        <v>1</v>
      </c>
      <c r="CP460">
        <v>0</v>
      </c>
      <c r="CQ460">
        <v>0</v>
      </c>
      <c r="CR460">
        <v>0</v>
      </c>
      <c r="CS460">
        <v>7.1071546667007626</v>
      </c>
      <c r="CT460">
        <v>5.2111136294605283</v>
      </c>
      <c r="CU460">
        <v>4.6482825249473061</v>
      </c>
      <c r="CV460">
        <v>25</v>
      </c>
    </row>
    <row r="461" spans="1:100" x14ac:dyDescent="0.2">
      <c r="A461" s="2">
        <v>497</v>
      </c>
      <c r="B461">
        <v>7.2730544887277429</v>
      </c>
      <c r="C461">
        <v>0</v>
      </c>
      <c r="D461">
        <v>0</v>
      </c>
      <c r="E461">
        <v>0</v>
      </c>
      <c r="F461">
        <v>1</v>
      </c>
      <c r="G461">
        <v>0</v>
      </c>
      <c r="H461">
        <v>0</v>
      </c>
      <c r="I461">
        <v>1</v>
      </c>
      <c r="J461">
        <v>0</v>
      </c>
      <c r="K461">
        <v>0</v>
      </c>
      <c r="L461">
        <v>0</v>
      </c>
      <c r="M461">
        <v>0</v>
      </c>
      <c r="N461">
        <v>0</v>
      </c>
      <c r="O461">
        <v>0</v>
      </c>
      <c r="P461">
        <v>7.0993418217137334</v>
      </c>
      <c r="Q461">
        <v>26</v>
      </c>
      <c r="AC461" s="2">
        <v>497</v>
      </c>
      <c r="AD461">
        <v>7.2730544887277429</v>
      </c>
      <c r="AE461">
        <v>0</v>
      </c>
      <c r="AF461">
        <v>0</v>
      </c>
      <c r="AG461">
        <v>0</v>
      </c>
      <c r="AH461">
        <v>1</v>
      </c>
      <c r="AI461">
        <v>0</v>
      </c>
      <c r="AJ461">
        <v>0</v>
      </c>
      <c r="AK461">
        <v>1</v>
      </c>
      <c r="AL461">
        <v>0</v>
      </c>
      <c r="AM461">
        <v>0</v>
      </c>
      <c r="AN461">
        <v>0</v>
      </c>
      <c r="AO461">
        <v>0</v>
      </c>
      <c r="AP461">
        <v>0</v>
      </c>
      <c r="AQ461">
        <v>0</v>
      </c>
      <c r="AR461">
        <v>5.2167969538915733</v>
      </c>
      <c r="AS461">
        <v>26</v>
      </c>
      <c r="BE461" s="2">
        <v>497</v>
      </c>
      <c r="BF461">
        <v>7.2730544887277429</v>
      </c>
      <c r="BG461">
        <v>0</v>
      </c>
      <c r="BH461">
        <v>0</v>
      </c>
      <c r="BI461">
        <v>0</v>
      </c>
      <c r="BJ461">
        <v>1</v>
      </c>
      <c r="BK461">
        <v>0</v>
      </c>
      <c r="BL461">
        <v>0</v>
      </c>
      <c r="BM461">
        <v>1</v>
      </c>
      <c r="BN461">
        <v>0</v>
      </c>
      <c r="BO461">
        <v>0</v>
      </c>
      <c r="BP461">
        <v>0</v>
      </c>
      <c r="BQ461">
        <v>0</v>
      </c>
      <c r="BR461">
        <v>0</v>
      </c>
      <c r="BS461">
        <v>0</v>
      </c>
      <c r="BT461">
        <v>4.6540631940977102</v>
      </c>
      <c r="BU461">
        <v>26</v>
      </c>
      <c r="CG461" s="2">
        <v>497</v>
      </c>
      <c r="CH461">
        <v>7.2730544887277429</v>
      </c>
      <c r="CI461">
        <v>0</v>
      </c>
      <c r="CJ461">
        <v>0</v>
      </c>
      <c r="CK461">
        <v>0</v>
      </c>
      <c r="CL461">
        <v>1</v>
      </c>
      <c r="CM461">
        <v>0</v>
      </c>
      <c r="CN461">
        <v>0</v>
      </c>
      <c r="CO461">
        <v>1</v>
      </c>
      <c r="CP461">
        <v>0</v>
      </c>
      <c r="CQ461">
        <v>0</v>
      </c>
      <c r="CR461">
        <v>0</v>
      </c>
      <c r="CS461">
        <v>7.0993418217137334</v>
      </c>
      <c r="CT461">
        <v>5.2167969538915733</v>
      </c>
      <c r="CU461">
        <v>4.6540631940977102</v>
      </c>
      <c r="CV461">
        <v>26</v>
      </c>
    </row>
    <row r="462" spans="1:100" x14ac:dyDescent="0.2">
      <c r="A462" s="2">
        <v>498</v>
      </c>
      <c r="B462">
        <v>7.3184082725781279</v>
      </c>
      <c r="C462">
        <v>0</v>
      </c>
      <c r="D462">
        <v>0</v>
      </c>
      <c r="E462">
        <v>0</v>
      </c>
      <c r="F462">
        <v>1</v>
      </c>
      <c r="G462">
        <v>0</v>
      </c>
      <c r="H462">
        <v>0</v>
      </c>
      <c r="I462">
        <v>0</v>
      </c>
      <c r="J462">
        <v>1</v>
      </c>
      <c r="K462">
        <v>0</v>
      </c>
      <c r="L462">
        <v>0</v>
      </c>
      <c r="M462">
        <v>0</v>
      </c>
      <c r="N462">
        <v>0</v>
      </c>
      <c r="O462">
        <v>0</v>
      </c>
      <c r="P462">
        <v>7.0958957952986257</v>
      </c>
      <c r="Q462">
        <v>27</v>
      </c>
      <c r="AC462" s="2">
        <v>498</v>
      </c>
      <c r="AD462">
        <v>7.3184082725781279</v>
      </c>
      <c r="AE462">
        <v>0</v>
      </c>
      <c r="AF462">
        <v>0</v>
      </c>
      <c r="AG462">
        <v>0</v>
      </c>
      <c r="AH462">
        <v>1</v>
      </c>
      <c r="AI462">
        <v>0</v>
      </c>
      <c r="AJ462">
        <v>0</v>
      </c>
      <c r="AK462">
        <v>0</v>
      </c>
      <c r="AL462">
        <v>1</v>
      </c>
      <c r="AM462">
        <v>0</v>
      </c>
      <c r="AN462">
        <v>0</v>
      </c>
      <c r="AO462">
        <v>0</v>
      </c>
      <c r="AP462">
        <v>0</v>
      </c>
      <c r="AQ462">
        <v>0</v>
      </c>
      <c r="AR462">
        <v>5.2229378334804828</v>
      </c>
      <c r="AS462">
        <v>27</v>
      </c>
      <c r="BE462" s="2">
        <v>498</v>
      </c>
      <c r="BF462">
        <v>7.3184082725781279</v>
      </c>
      <c r="BG462">
        <v>0</v>
      </c>
      <c r="BH462">
        <v>0</v>
      </c>
      <c r="BI462">
        <v>0</v>
      </c>
      <c r="BJ462">
        <v>1</v>
      </c>
      <c r="BK462">
        <v>0</v>
      </c>
      <c r="BL462">
        <v>0</v>
      </c>
      <c r="BM462">
        <v>0</v>
      </c>
      <c r="BN462">
        <v>1</v>
      </c>
      <c r="BO462">
        <v>0</v>
      </c>
      <c r="BP462">
        <v>0</v>
      </c>
      <c r="BQ462">
        <v>0</v>
      </c>
      <c r="BR462">
        <v>0</v>
      </c>
      <c r="BS462">
        <v>0</v>
      </c>
      <c r="BT462">
        <v>4.6598679470362612</v>
      </c>
      <c r="BU462">
        <v>27</v>
      </c>
      <c r="CG462" s="2">
        <v>498</v>
      </c>
      <c r="CH462">
        <v>7.3184082725781279</v>
      </c>
      <c r="CI462">
        <v>0</v>
      </c>
      <c r="CJ462">
        <v>0</v>
      </c>
      <c r="CK462">
        <v>0</v>
      </c>
      <c r="CL462">
        <v>1</v>
      </c>
      <c r="CM462">
        <v>0</v>
      </c>
      <c r="CN462">
        <v>0</v>
      </c>
      <c r="CO462">
        <v>0</v>
      </c>
      <c r="CP462">
        <v>1</v>
      </c>
      <c r="CQ462">
        <v>0</v>
      </c>
      <c r="CR462">
        <v>0</v>
      </c>
      <c r="CS462">
        <v>7.0958957952986257</v>
      </c>
      <c r="CT462">
        <v>5.2229378334804828</v>
      </c>
      <c r="CU462">
        <v>4.6598679470362612</v>
      </c>
      <c r="CV462">
        <v>27</v>
      </c>
    </row>
    <row r="463" spans="1:100" x14ac:dyDescent="0.2">
      <c r="A463" s="2">
        <v>499</v>
      </c>
      <c r="B463">
        <v>7.235258075555187</v>
      </c>
      <c r="C463">
        <v>0</v>
      </c>
      <c r="D463">
        <v>0</v>
      </c>
      <c r="E463">
        <v>0</v>
      </c>
      <c r="F463">
        <v>1</v>
      </c>
      <c r="G463">
        <v>0</v>
      </c>
      <c r="H463">
        <v>0</v>
      </c>
      <c r="I463">
        <v>0</v>
      </c>
      <c r="J463">
        <v>1</v>
      </c>
      <c r="K463">
        <v>0</v>
      </c>
      <c r="L463">
        <v>0</v>
      </c>
      <c r="M463">
        <v>0</v>
      </c>
      <c r="N463">
        <v>0</v>
      </c>
      <c r="O463">
        <v>0</v>
      </c>
      <c r="P463">
        <v>7.0955573257839015</v>
      </c>
      <c r="Q463">
        <v>28</v>
      </c>
      <c r="AC463" s="2">
        <v>499</v>
      </c>
      <c r="AD463">
        <v>7.235258075555187</v>
      </c>
      <c r="AE463">
        <v>0</v>
      </c>
      <c r="AF463">
        <v>0</v>
      </c>
      <c r="AG463">
        <v>0</v>
      </c>
      <c r="AH463">
        <v>1</v>
      </c>
      <c r="AI463">
        <v>0</v>
      </c>
      <c r="AJ463">
        <v>0</v>
      </c>
      <c r="AK463">
        <v>0</v>
      </c>
      <c r="AL463">
        <v>1</v>
      </c>
      <c r="AM463">
        <v>0</v>
      </c>
      <c r="AN463">
        <v>0</v>
      </c>
      <c r="AO463">
        <v>0</v>
      </c>
      <c r="AP463">
        <v>0</v>
      </c>
      <c r="AQ463">
        <v>0</v>
      </c>
      <c r="AR463">
        <v>5.2293173386078493</v>
      </c>
      <c r="AS463">
        <v>28</v>
      </c>
      <c r="BE463" s="2">
        <v>499</v>
      </c>
      <c r="BF463">
        <v>7.235258075555187</v>
      </c>
      <c r="BG463">
        <v>0</v>
      </c>
      <c r="BH463">
        <v>0</v>
      </c>
      <c r="BI463">
        <v>0</v>
      </c>
      <c r="BJ463">
        <v>1</v>
      </c>
      <c r="BK463">
        <v>0</v>
      </c>
      <c r="BL463">
        <v>0</v>
      </c>
      <c r="BM463">
        <v>0</v>
      </c>
      <c r="BN463">
        <v>1</v>
      </c>
      <c r="BO463">
        <v>0</v>
      </c>
      <c r="BP463">
        <v>0</v>
      </c>
      <c r="BQ463">
        <v>0</v>
      </c>
      <c r="BR463">
        <v>0</v>
      </c>
      <c r="BS463">
        <v>0</v>
      </c>
      <c r="BT463">
        <v>4.6656967438373513</v>
      </c>
      <c r="BU463">
        <v>28</v>
      </c>
      <c r="CG463" s="2">
        <v>499</v>
      </c>
      <c r="CH463">
        <v>7.235258075555187</v>
      </c>
      <c r="CI463">
        <v>0</v>
      </c>
      <c r="CJ463">
        <v>0</v>
      </c>
      <c r="CK463">
        <v>0</v>
      </c>
      <c r="CL463">
        <v>1</v>
      </c>
      <c r="CM463">
        <v>0</v>
      </c>
      <c r="CN463">
        <v>0</v>
      </c>
      <c r="CO463">
        <v>0</v>
      </c>
      <c r="CP463">
        <v>1</v>
      </c>
      <c r="CQ463">
        <v>0</v>
      </c>
      <c r="CR463">
        <v>0</v>
      </c>
      <c r="CS463">
        <v>7.0955573257839015</v>
      </c>
      <c r="CT463">
        <v>5.2293173386078493</v>
      </c>
      <c r="CU463">
        <v>4.6656967438373513</v>
      </c>
      <c r="CV463">
        <v>28</v>
      </c>
    </row>
    <row r="464" spans="1:100" x14ac:dyDescent="0.2">
      <c r="A464" s="2">
        <v>500</v>
      </c>
      <c r="B464">
        <v>7.1780738738008854</v>
      </c>
      <c r="C464">
        <v>0</v>
      </c>
      <c r="D464">
        <v>0</v>
      </c>
      <c r="E464">
        <v>0</v>
      </c>
      <c r="F464">
        <v>1</v>
      </c>
      <c r="G464">
        <v>0</v>
      </c>
      <c r="H464">
        <v>0</v>
      </c>
      <c r="I464">
        <v>0</v>
      </c>
      <c r="J464">
        <v>1</v>
      </c>
      <c r="K464">
        <v>0</v>
      </c>
      <c r="L464">
        <v>0</v>
      </c>
      <c r="M464">
        <v>0</v>
      </c>
      <c r="N464">
        <v>0</v>
      </c>
      <c r="O464">
        <v>0</v>
      </c>
      <c r="P464">
        <v>7.0974180822090718</v>
      </c>
      <c r="Q464">
        <v>29</v>
      </c>
      <c r="AC464" s="2">
        <v>500</v>
      </c>
      <c r="AD464">
        <v>7.1780738738008854</v>
      </c>
      <c r="AE464">
        <v>0</v>
      </c>
      <c r="AF464">
        <v>0</v>
      </c>
      <c r="AG464">
        <v>0</v>
      </c>
      <c r="AH464">
        <v>1</v>
      </c>
      <c r="AI464">
        <v>0</v>
      </c>
      <c r="AJ464">
        <v>0</v>
      </c>
      <c r="AK464">
        <v>0</v>
      </c>
      <c r="AL464">
        <v>1</v>
      </c>
      <c r="AM464">
        <v>0</v>
      </c>
      <c r="AN464">
        <v>0</v>
      </c>
      <c r="AO464">
        <v>0</v>
      </c>
      <c r="AP464">
        <v>0</v>
      </c>
      <c r="AQ464">
        <v>0</v>
      </c>
      <c r="AR464">
        <v>5.2358265173778236</v>
      </c>
      <c r="AS464">
        <v>29</v>
      </c>
      <c r="BE464" s="2">
        <v>500</v>
      </c>
      <c r="BF464">
        <v>7.1780738738008854</v>
      </c>
      <c r="BG464">
        <v>0</v>
      </c>
      <c r="BH464">
        <v>0</v>
      </c>
      <c r="BI464">
        <v>0</v>
      </c>
      <c r="BJ464">
        <v>1</v>
      </c>
      <c r="BK464">
        <v>0</v>
      </c>
      <c r="BL464">
        <v>0</v>
      </c>
      <c r="BM464">
        <v>0</v>
      </c>
      <c r="BN464">
        <v>1</v>
      </c>
      <c r="BO464">
        <v>0</v>
      </c>
      <c r="BP464">
        <v>0</v>
      </c>
      <c r="BQ464">
        <v>0</v>
      </c>
      <c r="BR464">
        <v>0</v>
      </c>
      <c r="BS464">
        <v>0</v>
      </c>
      <c r="BT464">
        <v>4.671549543487302</v>
      </c>
      <c r="BU464">
        <v>29</v>
      </c>
      <c r="CG464" s="2">
        <v>500</v>
      </c>
      <c r="CH464">
        <v>7.1780738738008854</v>
      </c>
      <c r="CI464">
        <v>0</v>
      </c>
      <c r="CJ464">
        <v>0</v>
      </c>
      <c r="CK464">
        <v>0</v>
      </c>
      <c r="CL464">
        <v>1</v>
      </c>
      <c r="CM464">
        <v>0</v>
      </c>
      <c r="CN464">
        <v>0</v>
      </c>
      <c r="CO464">
        <v>0</v>
      </c>
      <c r="CP464">
        <v>1</v>
      </c>
      <c r="CQ464">
        <v>0</v>
      </c>
      <c r="CR464">
        <v>0</v>
      </c>
      <c r="CS464">
        <v>7.0974180822090718</v>
      </c>
      <c r="CT464">
        <v>5.2358265173778236</v>
      </c>
      <c r="CU464">
        <v>4.671549543487302</v>
      </c>
      <c r="CV464">
        <v>29</v>
      </c>
    </row>
    <row r="465" spans="1:100" x14ac:dyDescent="0.2">
      <c r="A465" s="2">
        <v>501</v>
      </c>
      <c r="B465">
        <v>7.2261073078907856</v>
      </c>
      <c r="C465">
        <v>0</v>
      </c>
      <c r="D465">
        <v>0</v>
      </c>
      <c r="E465">
        <v>0</v>
      </c>
      <c r="F465">
        <v>1</v>
      </c>
      <c r="G465">
        <v>0</v>
      </c>
      <c r="H465">
        <v>0</v>
      </c>
      <c r="I465">
        <v>0</v>
      </c>
      <c r="J465">
        <v>1</v>
      </c>
      <c r="K465">
        <v>0</v>
      </c>
      <c r="L465">
        <v>0</v>
      </c>
      <c r="M465">
        <v>0</v>
      </c>
      <c r="N465">
        <v>0</v>
      </c>
      <c r="O465">
        <v>0</v>
      </c>
      <c r="P465">
        <v>7.1008300831783595</v>
      </c>
      <c r="Q465">
        <v>30</v>
      </c>
      <c r="AC465" s="2">
        <v>501</v>
      </c>
      <c r="AD465">
        <v>7.2261073078907856</v>
      </c>
      <c r="AE465">
        <v>0</v>
      </c>
      <c r="AF465">
        <v>0</v>
      </c>
      <c r="AG465">
        <v>0</v>
      </c>
      <c r="AH465">
        <v>1</v>
      </c>
      <c r="AI465">
        <v>0</v>
      </c>
      <c r="AJ465">
        <v>0</v>
      </c>
      <c r="AK465">
        <v>0</v>
      </c>
      <c r="AL465">
        <v>1</v>
      </c>
      <c r="AM465">
        <v>0</v>
      </c>
      <c r="AN465">
        <v>0</v>
      </c>
      <c r="AO465">
        <v>0</v>
      </c>
      <c r="AP465">
        <v>0</v>
      </c>
      <c r="AQ465">
        <v>0</v>
      </c>
      <c r="AR465">
        <v>5.2424111712402501</v>
      </c>
      <c r="AS465">
        <v>30</v>
      </c>
      <c r="BE465" s="2">
        <v>501</v>
      </c>
      <c r="BF465">
        <v>7.2261073078907856</v>
      </c>
      <c r="BG465">
        <v>0</v>
      </c>
      <c r="BH465">
        <v>0</v>
      </c>
      <c r="BI465">
        <v>0</v>
      </c>
      <c r="BJ465">
        <v>1</v>
      </c>
      <c r="BK465">
        <v>0</v>
      </c>
      <c r="BL465">
        <v>0</v>
      </c>
      <c r="BM465">
        <v>0</v>
      </c>
      <c r="BN465">
        <v>1</v>
      </c>
      <c r="BO465">
        <v>0</v>
      </c>
      <c r="BP465">
        <v>0</v>
      </c>
      <c r="BQ465">
        <v>0</v>
      </c>
      <c r="BR465">
        <v>0</v>
      </c>
      <c r="BS465">
        <v>0</v>
      </c>
      <c r="BT465">
        <v>4.6774263038921298</v>
      </c>
      <c r="BU465">
        <v>30</v>
      </c>
      <c r="CG465" s="2">
        <v>501</v>
      </c>
      <c r="CH465">
        <v>7.2261073078907856</v>
      </c>
      <c r="CI465">
        <v>0</v>
      </c>
      <c r="CJ465">
        <v>0</v>
      </c>
      <c r="CK465">
        <v>0</v>
      </c>
      <c r="CL465">
        <v>1</v>
      </c>
      <c r="CM465">
        <v>0</v>
      </c>
      <c r="CN465">
        <v>0</v>
      </c>
      <c r="CO465">
        <v>0</v>
      </c>
      <c r="CP465">
        <v>1</v>
      </c>
      <c r="CQ465">
        <v>0</v>
      </c>
      <c r="CR465">
        <v>0</v>
      </c>
      <c r="CS465">
        <v>7.1008300831783595</v>
      </c>
      <c r="CT465">
        <v>5.2424111712402501</v>
      </c>
      <c r="CU465">
        <v>4.6774263038921298</v>
      </c>
      <c r="CV465">
        <v>30</v>
      </c>
    </row>
    <row r="466" spans="1:100" x14ac:dyDescent="0.2">
      <c r="A466" s="2">
        <v>502</v>
      </c>
      <c r="B466">
        <v>7.1947604676614239</v>
      </c>
      <c r="C466">
        <v>0</v>
      </c>
      <c r="D466">
        <v>0</v>
      </c>
      <c r="E466">
        <v>0</v>
      </c>
      <c r="F466">
        <v>1</v>
      </c>
      <c r="G466">
        <v>0</v>
      </c>
      <c r="H466">
        <v>0</v>
      </c>
      <c r="I466">
        <v>0</v>
      </c>
      <c r="J466">
        <v>1</v>
      </c>
      <c r="K466">
        <v>0</v>
      </c>
      <c r="L466">
        <v>0</v>
      </c>
      <c r="M466">
        <v>0</v>
      </c>
      <c r="N466">
        <v>0</v>
      </c>
      <c r="O466">
        <v>0</v>
      </c>
      <c r="P466">
        <v>7.1053346469227963</v>
      </c>
      <c r="Q466">
        <v>31</v>
      </c>
      <c r="AC466" s="2">
        <v>502</v>
      </c>
      <c r="AD466">
        <v>7.1947604676614239</v>
      </c>
      <c r="AE466">
        <v>0</v>
      </c>
      <c r="AF466">
        <v>0</v>
      </c>
      <c r="AG466">
        <v>0</v>
      </c>
      <c r="AH466">
        <v>1</v>
      </c>
      <c r="AI466">
        <v>0</v>
      </c>
      <c r="AJ466">
        <v>0</v>
      </c>
      <c r="AK466">
        <v>0</v>
      </c>
      <c r="AL466">
        <v>1</v>
      </c>
      <c r="AM466">
        <v>0</v>
      </c>
      <c r="AN466">
        <v>0</v>
      </c>
      <c r="AO466">
        <v>0</v>
      </c>
      <c r="AP466">
        <v>0</v>
      </c>
      <c r="AQ466">
        <v>0</v>
      </c>
      <c r="AR466">
        <v>5.2490443304468073</v>
      </c>
      <c r="AS466">
        <v>31</v>
      </c>
      <c r="BE466" s="2">
        <v>502</v>
      </c>
      <c r="BF466">
        <v>7.1947604676614239</v>
      </c>
      <c r="BG466">
        <v>0</v>
      </c>
      <c r="BH466">
        <v>0</v>
      </c>
      <c r="BI466">
        <v>0</v>
      </c>
      <c r="BJ466">
        <v>1</v>
      </c>
      <c r="BK466">
        <v>0</v>
      </c>
      <c r="BL466">
        <v>0</v>
      </c>
      <c r="BM466">
        <v>0</v>
      </c>
      <c r="BN466">
        <v>1</v>
      </c>
      <c r="BO466">
        <v>0</v>
      </c>
      <c r="BP466">
        <v>0</v>
      </c>
      <c r="BQ466">
        <v>0</v>
      </c>
      <c r="BR466">
        <v>0</v>
      </c>
      <c r="BS466">
        <v>0</v>
      </c>
      <c r="BT466">
        <v>4.6833269818854877</v>
      </c>
      <c r="BU466">
        <v>31</v>
      </c>
      <c r="CG466" s="2">
        <v>502</v>
      </c>
      <c r="CH466">
        <v>7.1947604676614239</v>
      </c>
      <c r="CI466">
        <v>0</v>
      </c>
      <c r="CJ466">
        <v>0</v>
      </c>
      <c r="CK466">
        <v>0</v>
      </c>
      <c r="CL466">
        <v>1</v>
      </c>
      <c r="CM466">
        <v>0</v>
      </c>
      <c r="CN466">
        <v>0</v>
      </c>
      <c r="CO466">
        <v>0</v>
      </c>
      <c r="CP466">
        <v>1</v>
      </c>
      <c r="CQ466">
        <v>0</v>
      </c>
      <c r="CR466">
        <v>0</v>
      </c>
      <c r="CS466">
        <v>7.1053346469227963</v>
      </c>
      <c r="CT466">
        <v>5.2490443304468073</v>
      </c>
      <c r="CU466">
        <v>4.6833269818854877</v>
      </c>
      <c r="CV466">
        <v>31</v>
      </c>
    </row>
    <row r="467" spans="1:100" x14ac:dyDescent="0.2">
      <c r="A467" s="2">
        <v>503</v>
      </c>
      <c r="B467">
        <v>7.2979350857073255</v>
      </c>
      <c r="C467">
        <v>0</v>
      </c>
      <c r="D467">
        <v>0</v>
      </c>
      <c r="E467">
        <v>0</v>
      </c>
      <c r="F467">
        <v>1</v>
      </c>
      <c r="G467">
        <v>0</v>
      </c>
      <c r="H467">
        <v>0</v>
      </c>
      <c r="I467">
        <v>0</v>
      </c>
      <c r="J467">
        <v>0</v>
      </c>
      <c r="K467">
        <v>1</v>
      </c>
      <c r="L467">
        <v>0</v>
      </c>
      <c r="M467">
        <v>0</v>
      </c>
      <c r="N467">
        <v>0</v>
      </c>
      <c r="O467">
        <v>0</v>
      </c>
      <c r="P467">
        <v>7.1106088443712512</v>
      </c>
      <c r="Q467">
        <v>32</v>
      </c>
      <c r="AC467" s="2">
        <v>503</v>
      </c>
      <c r="AD467">
        <v>7.2979350857073255</v>
      </c>
      <c r="AE467">
        <v>0</v>
      </c>
      <c r="AF467">
        <v>0</v>
      </c>
      <c r="AG467">
        <v>0</v>
      </c>
      <c r="AH467">
        <v>1</v>
      </c>
      <c r="AI467">
        <v>0</v>
      </c>
      <c r="AJ467">
        <v>0</v>
      </c>
      <c r="AK467">
        <v>0</v>
      </c>
      <c r="AL467">
        <v>0</v>
      </c>
      <c r="AM467">
        <v>1</v>
      </c>
      <c r="AN467">
        <v>0</v>
      </c>
      <c r="AO467">
        <v>0</v>
      </c>
      <c r="AP467">
        <v>0</v>
      </c>
      <c r="AQ467">
        <v>0</v>
      </c>
      <c r="AR467">
        <v>5.2557125582732462</v>
      </c>
      <c r="AS467">
        <v>32</v>
      </c>
      <c r="BE467" s="2">
        <v>503</v>
      </c>
      <c r="BF467">
        <v>7.2979350857073255</v>
      </c>
      <c r="BG467">
        <v>0</v>
      </c>
      <c r="BH467">
        <v>0</v>
      </c>
      <c r="BI467">
        <v>0</v>
      </c>
      <c r="BJ467">
        <v>1</v>
      </c>
      <c r="BK467">
        <v>0</v>
      </c>
      <c r="BL467">
        <v>0</v>
      </c>
      <c r="BM467">
        <v>0</v>
      </c>
      <c r="BN467">
        <v>0</v>
      </c>
      <c r="BO467">
        <v>1</v>
      </c>
      <c r="BP467">
        <v>0</v>
      </c>
      <c r="BQ467">
        <v>0</v>
      </c>
      <c r="BR467">
        <v>0</v>
      </c>
      <c r="BS467">
        <v>0</v>
      </c>
      <c r="BT467">
        <v>4.6892515332367966</v>
      </c>
      <c r="BU467">
        <v>32</v>
      </c>
      <c r="CG467" s="2">
        <v>503</v>
      </c>
      <c r="CH467">
        <v>7.2979350857073255</v>
      </c>
      <c r="CI467">
        <v>0</v>
      </c>
      <c r="CJ467">
        <v>0</v>
      </c>
      <c r="CK467">
        <v>0</v>
      </c>
      <c r="CL467">
        <v>1</v>
      </c>
      <c r="CM467">
        <v>0</v>
      </c>
      <c r="CN467">
        <v>0</v>
      </c>
      <c r="CO467">
        <v>0</v>
      </c>
      <c r="CP467">
        <v>0</v>
      </c>
      <c r="CQ467">
        <v>1</v>
      </c>
      <c r="CR467">
        <v>0</v>
      </c>
      <c r="CS467">
        <v>7.1106088443712512</v>
      </c>
      <c r="CT467">
        <v>5.2557125582732462</v>
      </c>
      <c r="CU467">
        <v>4.6892515332367966</v>
      </c>
      <c r="CV467">
        <v>32</v>
      </c>
    </row>
    <row r="468" spans="1:100" x14ac:dyDescent="0.2">
      <c r="A468" s="2">
        <v>504</v>
      </c>
      <c r="B468">
        <v>7.3794232003576852</v>
      </c>
      <c r="C468">
        <v>0</v>
      </c>
      <c r="D468">
        <v>0</v>
      </c>
      <c r="E468">
        <v>0</v>
      </c>
      <c r="F468">
        <v>1</v>
      </c>
      <c r="G468">
        <v>0</v>
      </c>
      <c r="H468">
        <v>0</v>
      </c>
      <c r="I468">
        <v>0</v>
      </c>
      <c r="J468">
        <v>0</v>
      </c>
      <c r="K468">
        <v>1</v>
      </c>
      <c r="L468">
        <v>0</v>
      </c>
      <c r="M468">
        <v>0</v>
      </c>
      <c r="N468">
        <v>0</v>
      </c>
      <c r="O468">
        <v>0</v>
      </c>
      <c r="P468">
        <v>7.1164261771174084</v>
      </c>
      <c r="Q468">
        <v>33</v>
      </c>
      <c r="AC468" s="2">
        <v>504</v>
      </c>
      <c r="AD468">
        <v>7.3794232003576852</v>
      </c>
      <c r="AE468">
        <v>0</v>
      </c>
      <c r="AF468">
        <v>0</v>
      </c>
      <c r="AG468">
        <v>0</v>
      </c>
      <c r="AH468">
        <v>1</v>
      </c>
      <c r="AI468">
        <v>0</v>
      </c>
      <c r="AJ468">
        <v>0</v>
      </c>
      <c r="AK468">
        <v>0</v>
      </c>
      <c r="AL468">
        <v>0</v>
      </c>
      <c r="AM468">
        <v>1</v>
      </c>
      <c r="AN468">
        <v>0</v>
      </c>
      <c r="AO468">
        <v>0</v>
      </c>
      <c r="AP468">
        <v>0</v>
      </c>
      <c r="AQ468">
        <v>0</v>
      </c>
      <c r="AR468">
        <v>5.2624091419224879</v>
      </c>
      <c r="AS468">
        <v>33</v>
      </c>
      <c r="BE468" s="2">
        <v>504</v>
      </c>
      <c r="BF468">
        <v>7.3794232003576852</v>
      </c>
      <c r="BG468">
        <v>0</v>
      </c>
      <c r="BH468">
        <v>0</v>
      </c>
      <c r="BI468">
        <v>0</v>
      </c>
      <c r="BJ468">
        <v>1</v>
      </c>
      <c r="BK468">
        <v>0</v>
      </c>
      <c r="BL468">
        <v>0</v>
      </c>
      <c r="BM468">
        <v>0</v>
      </c>
      <c r="BN468">
        <v>0</v>
      </c>
      <c r="BO468">
        <v>1</v>
      </c>
      <c r="BP468">
        <v>0</v>
      </c>
      <c r="BQ468">
        <v>0</v>
      </c>
      <c r="BR468">
        <v>0</v>
      </c>
      <c r="BS468">
        <v>0</v>
      </c>
      <c r="BT468">
        <v>4.6951999126595441</v>
      </c>
      <c r="BU468">
        <v>33</v>
      </c>
      <c r="CG468" s="2">
        <v>504</v>
      </c>
      <c r="CH468">
        <v>7.3794232003576852</v>
      </c>
      <c r="CI468">
        <v>0</v>
      </c>
      <c r="CJ468">
        <v>0</v>
      </c>
      <c r="CK468">
        <v>0</v>
      </c>
      <c r="CL468">
        <v>1</v>
      </c>
      <c r="CM468">
        <v>0</v>
      </c>
      <c r="CN468">
        <v>0</v>
      </c>
      <c r="CO468">
        <v>0</v>
      </c>
      <c r="CP468">
        <v>0</v>
      </c>
      <c r="CQ468">
        <v>1</v>
      </c>
      <c r="CR468">
        <v>0</v>
      </c>
      <c r="CS468">
        <v>7.1164261771174084</v>
      </c>
      <c r="CT468">
        <v>5.2624091419224879</v>
      </c>
      <c r="CU468">
        <v>4.6951999126595441</v>
      </c>
      <c r="CV468">
        <v>33</v>
      </c>
    </row>
    <row r="469" spans="1:100" x14ac:dyDescent="0.2">
      <c r="A469" s="2">
        <v>505</v>
      </c>
      <c r="B469">
        <v>7.2820200261184036</v>
      </c>
      <c r="C469">
        <v>0</v>
      </c>
      <c r="D469">
        <v>0</v>
      </c>
      <c r="E469">
        <v>0</v>
      </c>
      <c r="F469">
        <v>1</v>
      </c>
      <c r="G469">
        <v>0</v>
      </c>
      <c r="H469">
        <v>0</v>
      </c>
      <c r="I469">
        <v>0</v>
      </c>
      <c r="J469">
        <v>0</v>
      </c>
      <c r="K469">
        <v>1</v>
      </c>
      <c r="L469">
        <v>0</v>
      </c>
      <c r="M469">
        <v>0</v>
      </c>
      <c r="N469">
        <v>0</v>
      </c>
      <c r="O469">
        <v>0</v>
      </c>
      <c r="P469">
        <v>7.1226281960341709</v>
      </c>
      <c r="Q469">
        <v>34</v>
      </c>
      <c r="AC469" s="2">
        <v>505</v>
      </c>
      <c r="AD469">
        <v>7.2820200261184036</v>
      </c>
      <c r="AE469">
        <v>0</v>
      </c>
      <c r="AF469">
        <v>0</v>
      </c>
      <c r="AG469">
        <v>0</v>
      </c>
      <c r="AH469">
        <v>1</v>
      </c>
      <c r="AI469">
        <v>0</v>
      </c>
      <c r="AJ469">
        <v>0</v>
      </c>
      <c r="AK469">
        <v>0</v>
      </c>
      <c r="AL469">
        <v>0</v>
      </c>
      <c r="AM469">
        <v>1</v>
      </c>
      <c r="AN469">
        <v>0</v>
      </c>
      <c r="AO469">
        <v>0</v>
      </c>
      <c r="AP469">
        <v>0</v>
      </c>
      <c r="AQ469">
        <v>0</v>
      </c>
      <c r="AR469">
        <v>5.2691307087102848</v>
      </c>
      <c r="AS469">
        <v>34</v>
      </c>
      <c r="BE469" s="2">
        <v>505</v>
      </c>
      <c r="BF469">
        <v>7.2820200261184036</v>
      </c>
      <c r="BG469">
        <v>0</v>
      </c>
      <c r="BH469">
        <v>0</v>
      </c>
      <c r="BI469">
        <v>0</v>
      </c>
      <c r="BJ469">
        <v>1</v>
      </c>
      <c r="BK469">
        <v>0</v>
      </c>
      <c r="BL469">
        <v>0</v>
      </c>
      <c r="BM469">
        <v>0</v>
      </c>
      <c r="BN469">
        <v>0</v>
      </c>
      <c r="BO469">
        <v>1</v>
      </c>
      <c r="BP469">
        <v>0</v>
      </c>
      <c r="BQ469">
        <v>0</v>
      </c>
      <c r="BR469">
        <v>0</v>
      </c>
      <c r="BS469">
        <v>0</v>
      </c>
      <c r="BT469">
        <v>4.7011720738197633</v>
      </c>
      <c r="BU469">
        <v>34</v>
      </c>
      <c r="CG469" s="2">
        <v>505</v>
      </c>
      <c r="CH469">
        <v>7.2820200261184036</v>
      </c>
      <c r="CI469">
        <v>0</v>
      </c>
      <c r="CJ469">
        <v>0</v>
      </c>
      <c r="CK469">
        <v>0</v>
      </c>
      <c r="CL469">
        <v>1</v>
      </c>
      <c r="CM469">
        <v>0</v>
      </c>
      <c r="CN469">
        <v>0</v>
      </c>
      <c r="CO469">
        <v>0</v>
      </c>
      <c r="CP469">
        <v>0</v>
      </c>
      <c r="CQ469">
        <v>1</v>
      </c>
      <c r="CR469">
        <v>0</v>
      </c>
      <c r="CS469">
        <v>7.1226281960341709</v>
      </c>
      <c r="CT469">
        <v>5.2691307087102848</v>
      </c>
      <c r="CU469">
        <v>4.7011720738197633</v>
      </c>
      <c r="CV469">
        <v>34</v>
      </c>
    </row>
    <row r="470" spans="1:100" x14ac:dyDescent="0.2">
      <c r="A470" s="2">
        <v>506</v>
      </c>
      <c r="B470">
        <v>7.3029050188526128</v>
      </c>
      <c r="C470">
        <v>0</v>
      </c>
      <c r="D470">
        <v>0</v>
      </c>
      <c r="E470">
        <v>0</v>
      </c>
      <c r="F470">
        <v>1</v>
      </c>
      <c r="G470">
        <v>0</v>
      </c>
      <c r="H470">
        <v>0</v>
      </c>
      <c r="I470">
        <v>0</v>
      </c>
      <c r="J470">
        <v>0</v>
      </c>
      <c r="K470">
        <v>1</v>
      </c>
      <c r="L470">
        <v>0</v>
      </c>
      <c r="M470">
        <v>0</v>
      </c>
      <c r="N470">
        <v>0</v>
      </c>
      <c r="O470">
        <v>0</v>
      </c>
      <c r="P470">
        <v>7.1291042543988263</v>
      </c>
      <c r="Q470">
        <v>35</v>
      </c>
      <c r="AC470" s="2">
        <v>506</v>
      </c>
      <c r="AD470">
        <v>7.3029050188526128</v>
      </c>
      <c r="AE470">
        <v>0</v>
      </c>
      <c r="AF470">
        <v>0</v>
      </c>
      <c r="AG470">
        <v>0</v>
      </c>
      <c r="AH470">
        <v>1</v>
      </c>
      <c r="AI470">
        <v>0</v>
      </c>
      <c r="AJ470">
        <v>0</v>
      </c>
      <c r="AK470">
        <v>0</v>
      </c>
      <c r="AL470">
        <v>0</v>
      </c>
      <c r="AM470">
        <v>1</v>
      </c>
      <c r="AN470">
        <v>0</v>
      </c>
      <c r="AO470">
        <v>0</v>
      </c>
      <c r="AP470">
        <v>0</v>
      </c>
      <c r="AQ470">
        <v>0</v>
      </c>
      <c r="AR470">
        <v>5.2758755448404466</v>
      </c>
      <c r="AS470">
        <v>35</v>
      </c>
      <c r="BE470" s="2">
        <v>506</v>
      </c>
      <c r="BF470">
        <v>7.3029050188526128</v>
      </c>
      <c r="BG470">
        <v>0</v>
      </c>
      <c r="BH470">
        <v>0</v>
      </c>
      <c r="BI470">
        <v>0</v>
      </c>
      <c r="BJ470">
        <v>1</v>
      </c>
      <c r="BK470">
        <v>0</v>
      </c>
      <c r="BL470">
        <v>0</v>
      </c>
      <c r="BM470">
        <v>0</v>
      </c>
      <c r="BN470">
        <v>0</v>
      </c>
      <c r="BO470">
        <v>1</v>
      </c>
      <c r="BP470">
        <v>0</v>
      </c>
      <c r="BQ470">
        <v>0</v>
      </c>
      <c r="BR470">
        <v>0</v>
      </c>
      <c r="BS470">
        <v>0</v>
      </c>
      <c r="BT470">
        <v>4.707167969344682</v>
      </c>
      <c r="BU470">
        <v>35</v>
      </c>
      <c r="CG470" s="2">
        <v>506</v>
      </c>
      <c r="CH470">
        <v>7.3029050188526128</v>
      </c>
      <c r="CI470">
        <v>0</v>
      </c>
      <c r="CJ470">
        <v>0</v>
      </c>
      <c r="CK470">
        <v>0</v>
      </c>
      <c r="CL470">
        <v>1</v>
      </c>
      <c r="CM470">
        <v>0</v>
      </c>
      <c r="CN470">
        <v>0</v>
      </c>
      <c r="CO470">
        <v>0</v>
      </c>
      <c r="CP470">
        <v>0</v>
      </c>
      <c r="CQ470">
        <v>1</v>
      </c>
      <c r="CR470">
        <v>0</v>
      </c>
      <c r="CS470">
        <v>7.1291042543988263</v>
      </c>
      <c r="CT470">
        <v>5.2758755448404466</v>
      </c>
      <c r="CU470">
        <v>4.707167969344682</v>
      </c>
      <c r="CV470">
        <v>35</v>
      </c>
    </row>
    <row r="471" spans="1:100" x14ac:dyDescent="0.2">
      <c r="A471" s="2">
        <v>507</v>
      </c>
      <c r="B471">
        <v>7.2674354467094533</v>
      </c>
      <c r="C471">
        <v>0</v>
      </c>
      <c r="D471">
        <v>0</v>
      </c>
      <c r="E471">
        <v>0</v>
      </c>
      <c r="F471">
        <v>1</v>
      </c>
      <c r="G471">
        <v>0</v>
      </c>
      <c r="H471">
        <v>0</v>
      </c>
      <c r="I471">
        <v>0</v>
      </c>
      <c r="J471">
        <v>0</v>
      </c>
      <c r="K471">
        <v>0</v>
      </c>
      <c r="L471">
        <v>1</v>
      </c>
      <c r="M471">
        <v>0</v>
      </c>
      <c r="N471">
        <v>0</v>
      </c>
      <c r="O471">
        <v>0</v>
      </c>
      <c r="P471">
        <v>7.135777178796328</v>
      </c>
      <c r="Q471">
        <v>36</v>
      </c>
      <c r="AC471" s="2">
        <v>507</v>
      </c>
      <c r="AD471">
        <v>7.2674354467094533</v>
      </c>
      <c r="AE471">
        <v>0</v>
      </c>
      <c r="AF471">
        <v>0</v>
      </c>
      <c r="AG471">
        <v>0</v>
      </c>
      <c r="AH471">
        <v>1</v>
      </c>
      <c r="AI471">
        <v>0</v>
      </c>
      <c r="AJ471">
        <v>0</v>
      </c>
      <c r="AK471">
        <v>0</v>
      </c>
      <c r="AL471">
        <v>0</v>
      </c>
      <c r="AM471">
        <v>0</v>
      </c>
      <c r="AN471">
        <v>1</v>
      </c>
      <c r="AO471">
        <v>0</v>
      </c>
      <c r="AP471">
        <v>0</v>
      </c>
      <c r="AQ471">
        <v>0</v>
      </c>
      <c r="AR471">
        <v>5.282642760205011</v>
      </c>
      <c r="AS471">
        <v>36</v>
      </c>
      <c r="BE471" s="2">
        <v>507</v>
      </c>
      <c r="BF471">
        <v>7.2674354467094533</v>
      </c>
      <c r="BG471">
        <v>0</v>
      </c>
      <c r="BH471">
        <v>0</v>
      </c>
      <c r="BI471">
        <v>0</v>
      </c>
      <c r="BJ471">
        <v>1</v>
      </c>
      <c r="BK471">
        <v>0</v>
      </c>
      <c r="BL471">
        <v>0</v>
      </c>
      <c r="BM471">
        <v>0</v>
      </c>
      <c r="BN471">
        <v>0</v>
      </c>
      <c r="BO471">
        <v>0</v>
      </c>
      <c r="BP471">
        <v>1</v>
      </c>
      <c r="BQ471">
        <v>0</v>
      </c>
      <c r="BR471">
        <v>0</v>
      </c>
      <c r="BS471">
        <v>0</v>
      </c>
      <c r="BT471">
        <v>4.7131875508315364</v>
      </c>
      <c r="BU471">
        <v>36</v>
      </c>
      <c r="CG471" s="2">
        <v>507</v>
      </c>
      <c r="CH471">
        <v>7.2674354467094533</v>
      </c>
      <c r="CI471">
        <v>0</v>
      </c>
      <c r="CJ471">
        <v>0</v>
      </c>
      <c r="CK471">
        <v>0</v>
      </c>
      <c r="CL471">
        <v>1</v>
      </c>
      <c r="CM471">
        <v>0</v>
      </c>
      <c r="CN471">
        <v>0</v>
      </c>
      <c r="CO471">
        <v>0</v>
      </c>
      <c r="CP471">
        <v>0</v>
      </c>
      <c r="CQ471">
        <v>0</v>
      </c>
      <c r="CR471">
        <v>1</v>
      </c>
      <c r="CS471">
        <v>7.135777178796328</v>
      </c>
      <c r="CT471">
        <v>5.282642760205011</v>
      </c>
      <c r="CU471">
        <v>4.7131875508315364</v>
      </c>
      <c r="CV471">
        <v>36</v>
      </c>
    </row>
    <row r="472" spans="1:100" x14ac:dyDescent="0.2">
      <c r="A472" s="2">
        <v>508</v>
      </c>
      <c r="B472">
        <v>7.4349890675902559</v>
      </c>
      <c r="C472">
        <v>0</v>
      </c>
      <c r="D472">
        <v>0</v>
      </c>
      <c r="E472">
        <v>0</v>
      </c>
      <c r="F472">
        <v>1</v>
      </c>
      <c r="G472">
        <v>0</v>
      </c>
      <c r="H472">
        <v>0</v>
      </c>
      <c r="I472">
        <v>0</v>
      </c>
      <c r="J472">
        <v>0</v>
      </c>
      <c r="K472">
        <v>0</v>
      </c>
      <c r="L472">
        <v>1</v>
      </c>
      <c r="M472">
        <v>0</v>
      </c>
      <c r="N472">
        <v>0</v>
      </c>
      <c r="O472">
        <v>0</v>
      </c>
      <c r="P472">
        <v>7.1425931835715195</v>
      </c>
      <c r="Q472">
        <v>37</v>
      </c>
      <c r="AC472" s="2">
        <v>508</v>
      </c>
      <c r="AD472">
        <v>7.4349890675902559</v>
      </c>
      <c r="AE472">
        <v>0</v>
      </c>
      <c r="AF472">
        <v>0</v>
      </c>
      <c r="AG472">
        <v>0</v>
      </c>
      <c r="AH472">
        <v>1</v>
      </c>
      <c r="AI472">
        <v>0</v>
      </c>
      <c r="AJ472">
        <v>0</v>
      </c>
      <c r="AK472">
        <v>0</v>
      </c>
      <c r="AL472">
        <v>0</v>
      </c>
      <c r="AM472">
        <v>0</v>
      </c>
      <c r="AN472">
        <v>1</v>
      </c>
      <c r="AO472">
        <v>0</v>
      </c>
      <c r="AP472">
        <v>0</v>
      </c>
      <c r="AQ472">
        <v>0</v>
      </c>
      <c r="AR472">
        <v>5.289431873506099</v>
      </c>
      <c r="AS472">
        <v>37</v>
      </c>
      <c r="BE472" s="2">
        <v>508</v>
      </c>
      <c r="BF472">
        <v>7.4349890675902559</v>
      </c>
      <c r="BG472">
        <v>0</v>
      </c>
      <c r="BH472">
        <v>0</v>
      </c>
      <c r="BI472">
        <v>0</v>
      </c>
      <c r="BJ472">
        <v>1</v>
      </c>
      <c r="BK472">
        <v>0</v>
      </c>
      <c r="BL472">
        <v>0</v>
      </c>
      <c r="BM472">
        <v>0</v>
      </c>
      <c r="BN472">
        <v>0</v>
      </c>
      <c r="BO472">
        <v>0</v>
      </c>
      <c r="BP472">
        <v>1</v>
      </c>
      <c r="BQ472">
        <v>0</v>
      </c>
      <c r="BR472">
        <v>0</v>
      </c>
      <c r="BS472">
        <v>0</v>
      </c>
      <c r="BT472">
        <v>4.7192307688565496</v>
      </c>
      <c r="BU472">
        <v>37</v>
      </c>
      <c r="CG472" s="2">
        <v>508</v>
      </c>
      <c r="CH472">
        <v>7.4349890675902559</v>
      </c>
      <c r="CI472">
        <v>0</v>
      </c>
      <c r="CJ472">
        <v>0</v>
      </c>
      <c r="CK472">
        <v>0</v>
      </c>
      <c r="CL472">
        <v>1</v>
      </c>
      <c r="CM472">
        <v>0</v>
      </c>
      <c r="CN472">
        <v>0</v>
      </c>
      <c r="CO472">
        <v>0</v>
      </c>
      <c r="CP472">
        <v>0</v>
      </c>
      <c r="CQ472">
        <v>0</v>
      </c>
      <c r="CR472">
        <v>1</v>
      </c>
      <c r="CS472">
        <v>7.1425931835715195</v>
      </c>
      <c r="CT472">
        <v>5.289431873506099</v>
      </c>
      <c r="CU472">
        <v>4.7192307688565496</v>
      </c>
      <c r="CV472">
        <v>37</v>
      </c>
    </row>
    <row r="473" spans="1:100" x14ac:dyDescent="0.2">
      <c r="A473" s="2">
        <v>509</v>
      </c>
      <c r="B473">
        <v>7.3479322122324104</v>
      </c>
      <c r="C473">
        <v>0</v>
      </c>
      <c r="D473">
        <v>0</v>
      </c>
      <c r="E473">
        <v>0</v>
      </c>
      <c r="F473">
        <v>1</v>
      </c>
      <c r="G473">
        <v>0</v>
      </c>
      <c r="H473">
        <v>0</v>
      </c>
      <c r="I473">
        <v>0</v>
      </c>
      <c r="J473">
        <v>0</v>
      </c>
      <c r="K473">
        <v>0</v>
      </c>
      <c r="L473">
        <v>1</v>
      </c>
      <c r="M473">
        <v>0</v>
      </c>
      <c r="N473">
        <v>0</v>
      </c>
      <c r="O473">
        <v>0</v>
      </c>
      <c r="P473">
        <v>7.1495147989145167</v>
      </c>
      <c r="Q473">
        <v>38</v>
      </c>
      <c r="AC473" s="2">
        <v>509</v>
      </c>
      <c r="AD473">
        <v>7.3479322122324104</v>
      </c>
      <c r="AE473">
        <v>0</v>
      </c>
      <c r="AF473">
        <v>0</v>
      </c>
      <c r="AG473">
        <v>0</v>
      </c>
      <c r="AH473">
        <v>1</v>
      </c>
      <c r="AI473">
        <v>0</v>
      </c>
      <c r="AJ473">
        <v>0</v>
      </c>
      <c r="AK473">
        <v>0</v>
      </c>
      <c r="AL473">
        <v>0</v>
      </c>
      <c r="AM473">
        <v>0</v>
      </c>
      <c r="AN473">
        <v>1</v>
      </c>
      <c r="AO473">
        <v>0</v>
      </c>
      <c r="AP473">
        <v>0</v>
      </c>
      <c r="AQ473">
        <v>0</v>
      </c>
      <c r="AR473">
        <v>5.296242606181627</v>
      </c>
      <c r="AS473">
        <v>38</v>
      </c>
      <c r="BE473" s="2">
        <v>509</v>
      </c>
      <c r="BF473">
        <v>7.3479322122324104</v>
      </c>
      <c r="BG473">
        <v>0</v>
      </c>
      <c r="BH473">
        <v>0</v>
      </c>
      <c r="BI473">
        <v>0</v>
      </c>
      <c r="BJ473">
        <v>1</v>
      </c>
      <c r="BK473">
        <v>0</v>
      </c>
      <c r="BL473">
        <v>0</v>
      </c>
      <c r="BM473">
        <v>0</v>
      </c>
      <c r="BN473">
        <v>0</v>
      </c>
      <c r="BO473">
        <v>0</v>
      </c>
      <c r="BP473">
        <v>1</v>
      </c>
      <c r="BQ473">
        <v>0</v>
      </c>
      <c r="BR473">
        <v>0</v>
      </c>
      <c r="BS473">
        <v>0</v>
      </c>
      <c r="BT473">
        <v>4.725297572984072</v>
      </c>
      <c r="BU473">
        <v>38</v>
      </c>
      <c r="CG473" s="2">
        <v>509</v>
      </c>
      <c r="CH473">
        <v>7.3479322122324104</v>
      </c>
      <c r="CI473">
        <v>0</v>
      </c>
      <c r="CJ473">
        <v>0</v>
      </c>
      <c r="CK473">
        <v>0</v>
      </c>
      <c r="CL473">
        <v>1</v>
      </c>
      <c r="CM473">
        <v>0</v>
      </c>
      <c r="CN473">
        <v>0</v>
      </c>
      <c r="CO473">
        <v>0</v>
      </c>
      <c r="CP473">
        <v>0</v>
      </c>
      <c r="CQ473">
        <v>0</v>
      </c>
      <c r="CR473">
        <v>1</v>
      </c>
      <c r="CS473">
        <v>7.1495147989145167</v>
      </c>
      <c r="CT473">
        <v>5.296242606181627</v>
      </c>
      <c r="CU473">
        <v>4.725297572984072</v>
      </c>
      <c r="CV473">
        <v>38</v>
      </c>
    </row>
    <row r="474" spans="1:100" x14ac:dyDescent="0.2">
      <c r="A474" s="2">
        <v>510</v>
      </c>
      <c r="B474">
        <v>7.2336225595013586</v>
      </c>
      <c r="C474">
        <v>0</v>
      </c>
      <c r="D474">
        <v>0</v>
      </c>
      <c r="E474">
        <v>0</v>
      </c>
      <c r="F474">
        <v>1</v>
      </c>
      <c r="G474">
        <v>0</v>
      </c>
      <c r="H474">
        <v>0</v>
      </c>
      <c r="I474">
        <v>0</v>
      </c>
      <c r="J474">
        <v>0</v>
      </c>
      <c r="K474">
        <v>0</v>
      </c>
      <c r="L474">
        <v>1</v>
      </c>
      <c r="M474">
        <v>0</v>
      </c>
      <c r="N474">
        <v>0</v>
      </c>
      <c r="O474">
        <v>0</v>
      </c>
      <c r="P474">
        <v>7.1565159250650305</v>
      </c>
      <c r="Q474">
        <v>39</v>
      </c>
      <c r="AC474" s="2">
        <v>510</v>
      </c>
      <c r="AD474">
        <v>7.2336225595013586</v>
      </c>
      <c r="AE474">
        <v>0</v>
      </c>
      <c r="AF474">
        <v>0</v>
      </c>
      <c r="AG474">
        <v>0</v>
      </c>
      <c r="AH474">
        <v>1</v>
      </c>
      <c r="AI474">
        <v>0</v>
      </c>
      <c r="AJ474">
        <v>0</v>
      </c>
      <c r="AK474">
        <v>0</v>
      </c>
      <c r="AL474">
        <v>0</v>
      </c>
      <c r="AM474">
        <v>0</v>
      </c>
      <c r="AN474">
        <v>1</v>
      </c>
      <c r="AO474">
        <v>0</v>
      </c>
      <c r="AP474">
        <v>0</v>
      </c>
      <c r="AQ474">
        <v>0</v>
      </c>
      <c r="AR474">
        <v>5.3030747800527234</v>
      </c>
      <c r="AS474">
        <v>39</v>
      </c>
      <c r="BE474" s="2">
        <v>510</v>
      </c>
      <c r="BF474">
        <v>7.2336225595013586</v>
      </c>
      <c r="BG474">
        <v>0</v>
      </c>
      <c r="BH474">
        <v>0</v>
      </c>
      <c r="BI474">
        <v>0</v>
      </c>
      <c r="BJ474">
        <v>1</v>
      </c>
      <c r="BK474">
        <v>0</v>
      </c>
      <c r="BL474">
        <v>0</v>
      </c>
      <c r="BM474">
        <v>0</v>
      </c>
      <c r="BN474">
        <v>0</v>
      </c>
      <c r="BO474">
        <v>0</v>
      </c>
      <c r="BP474">
        <v>1</v>
      </c>
      <c r="BQ474">
        <v>0</v>
      </c>
      <c r="BR474">
        <v>0</v>
      </c>
      <c r="BS474">
        <v>0</v>
      </c>
      <c r="BT474">
        <v>4.7313879117758786</v>
      </c>
      <c r="BU474">
        <v>39</v>
      </c>
      <c r="CG474" s="2">
        <v>510</v>
      </c>
      <c r="CH474">
        <v>7.2336225595013586</v>
      </c>
      <c r="CI474">
        <v>0</v>
      </c>
      <c r="CJ474">
        <v>0</v>
      </c>
      <c r="CK474">
        <v>0</v>
      </c>
      <c r="CL474">
        <v>1</v>
      </c>
      <c r="CM474">
        <v>0</v>
      </c>
      <c r="CN474">
        <v>0</v>
      </c>
      <c r="CO474">
        <v>0</v>
      </c>
      <c r="CP474">
        <v>0</v>
      </c>
      <c r="CQ474">
        <v>0</v>
      </c>
      <c r="CR474">
        <v>1</v>
      </c>
      <c r="CS474">
        <v>7.1565159250650305</v>
      </c>
      <c r="CT474">
        <v>5.3030747800527234</v>
      </c>
      <c r="CU474">
        <v>4.7313879117758786</v>
      </c>
      <c r="CV474">
        <v>39</v>
      </c>
    </row>
    <row r="475" spans="1:100" x14ac:dyDescent="0.2">
      <c r="A475" s="2">
        <v>511</v>
      </c>
      <c r="B475">
        <v>6.4133860281393575</v>
      </c>
      <c r="C475">
        <v>0</v>
      </c>
      <c r="D475">
        <v>0</v>
      </c>
      <c r="E475">
        <v>0</v>
      </c>
      <c r="F475">
        <v>1</v>
      </c>
      <c r="G475">
        <v>0</v>
      </c>
      <c r="H475">
        <v>0</v>
      </c>
      <c r="I475">
        <v>0</v>
      </c>
      <c r="J475">
        <v>0</v>
      </c>
      <c r="K475">
        <v>0</v>
      </c>
      <c r="L475">
        <v>0</v>
      </c>
      <c r="M475">
        <v>1</v>
      </c>
      <c r="N475">
        <v>0</v>
      </c>
      <c r="O475">
        <v>0</v>
      </c>
      <c r="P475">
        <v>7.1635783797276176</v>
      </c>
      <c r="Q475">
        <v>40</v>
      </c>
      <c r="AC475" s="2">
        <v>511</v>
      </c>
      <c r="AD475">
        <v>6.4133860281393575</v>
      </c>
      <c r="AE475">
        <v>0</v>
      </c>
      <c r="AF475">
        <v>0</v>
      </c>
      <c r="AG475">
        <v>0</v>
      </c>
      <c r="AH475">
        <v>1</v>
      </c>
      <c r="AI475">
        <v>0</v>
      </c>
      <c r="AJ475">
        <v>0</v>
      </c>
      <c r="AK475">
        <v>0</v>
      </c>
      <c r="AL475">
        <v>0</v>
      </c>
      <c r="AM475">
        <v>0</v>
      </c>
      <c r="AN475">
        <v>0</v>
      </c>
      <c r="AO475">
        <v>1</v>
      </c>
      <c r="AP475">
        <v>0</v>
      </c>
      <c r="AQ475">
        <v>0</v>
      </c>
      <c r="AR475">
        <v>5.3099282664920215</v>
      </c>
      <c r="AS475">
        <v>40</v>
      </c>
      <c r="BE475" s="2">
        <v>511</v>
      </c>
      <c r="BF475">
        <v>6.4133860281393575</v>
      </c>
      <c r="BG475">
        <v>0</v>
      </c>
      <c r="BH475">
        <v>0</v>
      </c>
      <c r="BI475">
        <v>0</v>
      </c>
      <c r="BJ475">
        <v>1</v>
      </c>
      <c r="BK475">
        <v>0</v>
      </c>
      <c r="BL475">
        <v>0</v>
      </c>
      <c r="BM475">
        <v>0</v>
      </c>
      <c r="BN475">
        <v>0</v>
      </c>
      <c r="BO475">
        <v>0</v>
      </c>
      <c r="BP475">
        <v>0</v>
      </c>
      <c r="BQ475">
        <v>1</v>
      </c>
      <c r="BR475">
        <v>0</v>
      </c>
      <c r="BS475">
        <v>0</v>
      </c>
      <c r="BT475">
        <v>4.7375017328006148</v>
      </c>
      <c r="BU475">
        <v>40</v>
      </c>
      <c r="CG475" s="2">
        <v>511</v>
      </c>
      <c r="CH475">
        <v>6.4133860281393575</v>
      </c>
      <c r="CI475">
        <v>0</v>
      </c>
      <c r="CJ475">
        <v>0</v>
      </c>
      <c r="CK475">
        <v>0</v>
      </c>
      <c r="CL475">
        <v>1</v>
      </c>
      <c r="CM475">
        <v>0</v>
      </c>
      <c r="CN475">
        <v>0</v>
      </c>
      <c r="CO475">
        <v>0</v>
      </c>
      <c r="CP475">
        <v>0</v>
      </c>
      <c r="CQ475">
        <v>0</v>
      </c>
      <c r="CR475">
        <v>0</v>
      </c>
      <c r="CS475">
        <v>7.1635783797276176</v>
      </c>
      <c r="CT475">
        <v>5.3099282664920215</v>
      </c>
      <c r="CU475">
        <v>4.7375017328006148</v>
      </c>
      <c r="CV475">
        <v>40</v>
      </c>
    </row>
    <row r="476" spans="1:100" x14ac:dyDescent="0.2">
      <c r="A476" s="2">
        <v>512</v>
      </c>
      <c r="B476">
        <v>6.326223060698533</v>
      </c>
      <c r="C476">
        <v>0</v>
      </c>
      <c r="D476">
        <v>0</v>
      </c>
      <c r="E476">
        <v>0</v>
      </c>
      <c r="F476">
        <v>1</v>
      </c>
      <c r="G476">
        <v>0</v>
      </c>
      <c r="H476">
        <v>0</v>
      </c>
      <c r="I476">
        <v>0</v>
      </c>
      <c r="J476">
        <v>0</v>
      </c>
      <c r="K476">
        <v>0</v>
      </c>
      <c r="L476">
        <v>0</v>
      </c>
      <c r="M476">
        <v>1</v>
      </c>
      <c r="N476">
        <v>0</v>
      </c>
      <c r="O476">
        <v>0</v>
      </c>
      <c r="P476">
        <v>7.1706894909318013</v>
      </c>
      <c r="Q476">
        <v>41</v>
      </c>
      <c r="AC476" s="2">
        <v>512</v>
      </c>
      <c r="AD476">
        <v>6.326223060698533</v>
      </c>
      <c r="AE476">
        <v>0</v>
      </c>
      <c r="AF476">
        <v>0</v>
      </c>
      <c r="AG476">
        <v>0</v>
      </c>
      <c r="AH476">
        <v>1</v>
      </c>
      <c r="AI476">
        <v>0</v>
      </c>
      <c r="AJ476">
        <v>0</v>
      </c>
      <c r="AK476">
        <v>0</v>
      </c>
      <c r="AL476">
        <v>0</v>
      </c>
      <c r="AM476">
        <v>0</v>
      </c>
      <c r="AN476">
        <v>0</v>
      </c>
      <c r="AO476">
        <v>1</v>
      </c>
      <c r="AP476">
        <v>0</v>
      </c>
      <c r="AQ476">
        <v>0</v>
      </c>
      <c r="AR476">
        <v>5.3168029611827103</v>
      </c>
      <c r="AS476">
        <v>41</v>
      </c>
      <c r="BE476" s="2">
        <v>512</v>
      </c>
      <c r="BF476">
        <v>6.326223060698533</v>
      </c>
      <c r="BG476">
        <v>0</v>
      </c>
      <c r="BH476">
        <v>0</v>
      </c>
      <c r="BI476">
        <v>0</v>
      </c>
      <c r="BJ476">
        <v>1</v>
      </c>
      <c r="BK476">
        <v>0</v>
      </c>
      <c r="BL476">
        <v>0</v>
      </c>
      <c r="BM476">
        <v>0</v>
      </c>
      <c r="BN476">
        <v>0</v>
      </c>
      <c r="BO476">
        <v>0</v>
      </c>
      <c r="BP476">
        <v>0</v>
      </c>
      <c r="BQ476">
        <v>1</v>
      </c>
      <c r="BR476">
        <v>0</v>
      </c>
      <c r="BS476">
        <v>0</v>
      </c>
      <c r="BT476">
        <v>4.7436389826433984</v>
      </c>
      <c r="BU476">
        <v>41</v>
      </c>
      <c r="CG476" s="2">
        <v>512</v>
      </c>
      <c r="CH476">
        <v>6.326223060698533</v>
      </c>
      <c r="CI476">
        <v>0</v>
      </c>
      <c r="CJ476">
        <v>0</v>
      </c>
      <c r="CK476">
        <v>0</v>
      </c>
      <c r="CL476">
        <v>1</v>
      </c>
      <c r="CM476">
        <v>0</v>
      </c>
      <c r="CN476">
        <v>0</v>
      </c>
      <c r="CO476">
        <v>0</v>
      </c>
      <c r="CP476">
        <v>0</v>
      </c>
      <c r="CQ476">
        <v>0</v>
      </c>
      <c r="CR476">
        <v>0</v>
      </c>
      <c r="CS476">
        <v>7.1706894909318013</v>
      </c>
      <c r="CT476">
        <v>5.3168029611827103</v>
      </c>
      <c r="CU476">
        <v>4.7436389826433984</v>
      </c>
      <c r="CV476">
        <v>41</v>
      </c>
    </row>
    <row r="477" spans="1:100" x14ac:dyDescent="0.2">
      <c r="A477" s="2">
        <v>513</v>
      </c>
      <c r="B477">
        <v>6.4556900093062373</v>
      </c>
      <c r="C477">
        <v>0</v>
      </c>
      <c r="D477">
        <v>0</v>
      </c>
      <c r="E477">
        <v>0</v>
      </c>
      <c r="F477">
        <v>1</v>
      </c>
      <c r="G477">
        <v>0</v>
      </c>
      <c r="H477">
        <v>0</v>
      </c>
      <c r="I477">
        <v>0</v>
      </c>
      <c r="J477">
        <v>0</v>
      </c>
      <c r="K477">
        <v>0</v>
      </c>
      <c r="L477">
        <v>0</v>
      </c>
      <c r="M477">
        <v>1</v>
      </c>
      <c r="N477">
        <v>0</v>
      </c>
      <c r="O477">
        <v>0</v>
      </c>
      <c r="P477">
        <v>7.1778404202641459</v>
      </c>
      <c r="Q477">
        <v>42</v>
      </c>
      <c r="AC477" s="2">
        <v>513</v>
      </c>
      <c r="AD477">
        <v>6.4556900093062373</v>
      </c>
      <c r="AE477">
        <v>0</v>
      </c>
      <c r="AF477">
        <v>0</v>
      </c>
      <c r="AG477">
        <v>0</v>
      </c>
      <c r="AH477">
        <v>1</v>
      </c>
      <c r="AI477">
        <v>0</v>
      </c>
      <c r="AJ477">
        <v>0</v>
      </c>
      <c r="AK477">
        <v>0</v>
      </c>
      <c r="AL477">
        <v>0</v>
      </c>
      <c r="AM477">
        <v>0</v>
      </c>
      <c r="AN477">
        <v>0</v>
      </c>
      <c r="AO477">
        <v>1</v>
      </c>
      <c r="AP477">
        <v>0</v>
      </c>
      <c r="AQ477">
        <v>0</v>
      </c>
      <c r="AR477">
        <v>5.323698771588365</v>
      </c>
      <c r="AS477">
        <v>42</v>
      </c>
      <c r="BE477" s="2">
        <v>513</v>
      </c>
      <c r="BF477">
        <v>6.4556900093062373</v>
      </c>
      <c r="BG477">
        <v>0</v>
      </c>
      <c r="BH477">
        <v>0</v>
      </c>
      <c r="BI477">
        <v>0</v>
      </c>
      <c r="BJ477">
        <v>1</v>
      </c>
      <c r="BK477">
        <v>0</v>
      </c>
      <c r="BL477">
        <v>0</v>
      </c>
      <c r="BM477">
        <v>0</v>
      </c>
      <c r="BN477">
        <v>0</v>
      </c>
      <c r="BO477">
        <v>0</v>
      </c>
      <c r="BP477">
        <v>0</v>
      </c>
      <c r="BQ477">
        <v>1</v>
      </c>
      <c r="BR477">
        <v>0</v>
      </c>
      <c r="BS477">
        <v>0</v>
      </c>
      <c r="BT477">
        <v>4.7497996069155679</v>
      </c>
      <c r="BU477">
        <v>42</v>
      </c>
      <c r="CG477" s="2">
        <v>513</v>
      </c>
      <c r="CH477">
        <v>6.4556900093062373</v>
      </c>
      <c r="CI477">
        <v>0</v>
      </c>
      <c r="CJ477">
        <v>0</v>
      </c>
      <c r="CK477">
        <v>0</v>
      </c>
      <c r="CL477">
        <v>1</v>
      </c>
      <c r="CM477">
        <v>0</v>
      </c>
      <c r="CN477">
        <v>0</v>
      </c>
      <c r="CO477">
        <v>0</v>
      </c>
      <c r="CP477">
        <v>0</v>
      </c>
      <c r="CQ477">
        <v>0</v>
      </c>
      <c r="CR477">
        <v>0</v>
      </c>
      <c r="CS477">
        <v>7.1778404202641459</v>
      </c>
      <c r="CT477">
        <v>5.323698771588365</v>
      </c>
      <c r="CU477">
        <v>4.7497996069155679</v>
      </c>
      <c r="CV477">
        <v>42</v>
      </c>
    </row>
    <row r="478" spans="1:100" x14ac:dyDescent="0.2">
      <c r="A478" s="2">
        <v>514</v>
      </c>
      <c r="B478">
        <v>6.3365659226404123</v>
      </c>
      <c r="C478">
        <v>0</v>
      </c>
      <c r="D478">
        <v>0</v>
      </c>
      <c r="E478">
        <v>0</v>
      </c>
      <c r="F478">
        <v>1</v>
      </c>
      <c r="G478">
        <v>0</v>
      </c>
      <c r="H478">
        <v>0</v>
      </c>
      <c r="I478">
        <v>0</v>
      </c>
      <c r="J478">
        <v>0</v>
      </c>
      <c r="K478">
        <v>0</v>
      </c>
      <c r="L478">
        <v>0</v>
      </c>
      <c r="M478">
        <v>1</v>
      </c>
      <c r="N478">
        <v>0</v>
      </c>
      <c r="O478">
        <v>0</v>
      </c>
      <c r="P478">
        <v>7.1850249955908083</v>
      </c>
      <c r="Q478">
        <v>43</v>
      </c>
      <c r="AC478" s="2">
        <v>514</v>
      </c>
      <c r="AD478">
        <v>6.3365659226404123</v>
      </c>
      <c r="AE478">
        <v>0</v>
      </c>
      <c r="AF478">
        <v>0</v>
      </c>
      <c r="AG478">
        <v>0</v>
      </c>
      <c r="AH478">
        <v>1</v>
      </c>
      <c r="AI478">
        <v>0</v>
      </c>
      <c r="AJ478">
        <v>0</v>
      </c>
      <c r="AK478">
        <v>0</v>
      </c>
      <c r="AL478">
        <v>0</v>
      </c>
      <c r="AM478">
        <v>0</v>
      </c>
      <c r="AN478">
        <v>0</v>
      </c>
      <c r="AO478">
        <v>1</v>
      </c>
      <c r="AP478">
        <v>0</v>
      </c>
      <c r="AQ478">
        <v>0</v>
      </c>
      <c r="AR478">
        <v>5.3306156107359843</v>
      </c>
      <c r="AS478">
        <v>43</v>
      </c>
      <c r="BE478" s="2">
        <v>514</v>
      </c>
      <c r="BF478">
        <v>6.3365659226404123</v>
      </c>
      <c r="BG478">
        <v>0</v>
      </c>
      <c r="BH478">
        <v>0</v>
      </c>
      <c r="BI478">
        <v>0</v>
      </c>
      <c r="BJ478">
        <v>1</v>
      </c>
      <c r="BK478">
        <v>0</v>
      </c>
      <c r="BL478">
        <v>0</v>
      </c>
      <c r="BM478">
        <v>0</v>
      </c>
      <c r="BN478">
        <v>0</v>
      </c>
      <c r="BO478">
        <v>0</v>
      </c>
      <c r="BP478">
        <v>0</v>
      </c>
      <c r="BQ478">
        <v>1</v>
      </c>
      <c r="BR478">
        <v>0</v>
      </c>
      <c r="BS478">
        <v>0</v>
      </c>
      <c r="BT478">
        <v>4.7559835502645642</v>
      </c>
      <c r="BU478">
        <v>43</v>
      </c>
      <c r="CG478" s="2">
        <v>514</v>
      </c>
      <c r="CH478">
        <v>6.3365659226404123</v>
      </c>
      <c r="CI478">
        <v>0</v>
      </c>
      <c r="CJ478">
        <v>0</v>
      </c>
      <c r="CK478">
        <v>0</v>
      </c>
      <c r="CL478">
        <v>1</v>
      </c>
      <c r="CM478">
        <v>0</v>
      </c>
      <c r="CN478">
        <v>0</v>
      </c>
      <c r="CO478">
        <v>0</v>
      </c>
      <c r="CP478">
        <v>0</v>
      </c>
      <c r="CQ478">
        <v>0</v>
      </c>
      <c r="CR478">
        <v>0</v>
      </c>
      <c r="CS478">
        <v>7.1850249955908083</v>
      </c>
      <c r="CT478">
        <v>5.3306156107359843</v>
      </c>
      <c r="CU478">
        <v>4.7559835502645642</v>
      </c>
      <c r="CV478">
        <v>43</v>
      </c>
    </row>
    <row r="479" spans="1:100" x14ac:dyDescent="0.2">
      <c r="A479" s="2">
        <v>515</v>
      </c>
      <c r="B479">
        <v>6.3016460475420031</v>
      </c>
      <c r="C479">
        <v>0</v>
      </c>
      <c r="D479">
        <v>0</v>
      </c>
      <c r="E479">
        <v>0</v>
      </c>
      <c r="F479">
        <v>1</v>
      </c>
      <c r="G479">
        <v>0</v>
      </c>
      <c r="H479">
        <v>0</v>
      </c>
      <c r="I479">
        <v>0</v>
      </c>
      <c r="J479">
        <v>0</v>
      </c>
      <c r="K479">
        <v>0</v>
      </c>
      <c r="L479">
        <v>0</v>
      </c>
      <c r="M479">
        <v>1</v>
      </c>
      <c r="N479">
        <v>0</v>
      </c>
      <c r="O479">
        <v>0</v>
      </c>
      <c r="P479">
        <v>7.1922388988176662</v>
      </c>
      <c r="Q479">
        <v>44</v>
      </c>
      <c r="AC479" s="2">
        <v>515</v>
      </c>
      <c r="AD479">
        <v>6.3016460475420031</v>
      </c>
      <c r="AE479">
        <v>0</v>
      </c>
      <c r="AF479">
        <v>0</v>
      </c>
      <c r="AG479">
        <v>0</v>
      </c>
      <c r="AH479">
        <v>1</v>
      </c>
      <c r="AI479">
        <v>0</v>
      </c>
      <c r="AJ479">
        <v>0</v>
      </c>
      <c r="AK479">
        <v>0</v>
      </c>
      <c r="AL479">
        <v>0</v>
      </c>
      <c r="AM479">
        <v>0</v>
      </c>
      <c r="AN479">
        <v>0</v>
      </c>
      <c r="AO479">
        <v>1</v>
      </c>
      <c r="AP479">
        <v>0</v>
      </c>
      <c r="AQ479">
        <v>0</v>
      </c>
      <c r="AR479">
        <v>5.3375533941346172</v>
      </c>
      <c r="AS479">
        <v>44</v>
      </c>
      <c r="BE479" s="2">
        <v>515</v>
      </c>
      <c r="BF479">
        <v>6.3016460475420031</v>
      </c>
      <c r="BG479">
        <v>0</v>
      </c>
      <c r="BH479">
        <v>0</v>
      </c>
      <c r="BI479">
        <v>0</v>
      </c>
      <c r="BJ479">
        <v>1</v>
      </c>
      <c r="BK479">
        <v>0</v>
      </c>
      <c r="BL479">
        <v>0</v>
      </c>
      <c r="BM479">
        <v>0</v>
      </c>
      <c r="BN479">
        <v>0</v>
      </c>
      <c r="BO479">
        <v>0</v>
      </c>
      <c r="BP479">
        <v>0</v>
      </c>
      <c r="BQ479">
        <v>1</v>
      </c>
      <c r="BR479">
        <v>0</v>
      </c>
      <c r="BS479">
        <v>0</v>
      </c>
      <c r="BT479">
        <v>4.7621907563839629</v>
      </c>
      <c r="BU479">
        <v>44</v>
      </c>
      <c r="CG479" s="2">
        <v>515</v>
      </c>
      <c r="CH479">
        <v>6.3016460475420031</v>
      </c>
      <c r="CI479">
        <v>0</v>
      </c>
      <c r="CJ479">
        <v>0</v>
      </c>
      <c r="CK479">
        <v>0</v>
      </c>
      <c r="CL479">
        <v>1</v>
      </c>
      <c r="CM479">
        <v>0</v>
      </c>
      <c r="CN479">
        <v>0</v>
      </c>
      <c r="CO479">
        <v>0</v>
      </c>
      <c r="CP479">
        <v>0</v>
      </c>
      <c r="CQ479">
        <v>0</v>
      </c>
      <c r="CR479">
        <v>0</v>
      </c>
      <c r="CS479">
        <v>7.1922388988176662</v>
      </c>
      <c r="CT479">
        <v>5.3375533941346172</v>
      </c>
      <c r="CU479">
        <v>4.7621907563839629</v>
      </c>
      <c r="CV479">
        <v>44</v>
      </c>
    </row>
    <row r="480" spans="1:100" x14ac:dyDescent="0.2">
      <c r="A480" s="2">
        <v>516</v>
      </c>
      <c r="B480">
        <v>6.4545412203340753</v>
      </c>
      <c r="C480">
        <v>0</v>
      </c>
      <c r="D480">
        <v>0</v>
      </c>
      <c r="E480">
        <v>0</v>
      </c>
      <c r="F480">
        <v>1</v>
      </c>
      <c r="G480">
        <v>0</v>
      </c>
      <c r="H480">
        <v>0</v>
      </c>
      <c r="I480">
        <v>0</v>
      </c>
      <c r="J480">
        <v>0</v>
      </c>
      <c r="K480">
        <v>0</v>
      </c>
      <c r="L480">
        <v>0</v>
      </c>
      <c r="M480">
        <v>0</v>
      </c>
      <c r="N480">
        <v>1</v>
      </c>
      <c r="O480">
        <v>0</v>
      </c>
      <c r="P480">
        <v>7.1994791008769807</v>
      </c>
      <c r="Q480">
        <v>45</v>
      </c>
      <c r="AC480" s="2">
        <v>516</v>
      </c>
      <c r="AD480">
        <v>6.4545412203340753</v>
      </c>
      <c r="AE480">
        <v>0</v>
      </c>
      <c r="AF480">
        <v>0</v>
      </c>
      <c r="AG480">
        <v>0</v>
      </c>
      <c r="AH480">
        <v>1</v>
      </c>
      <c r="AI480">
        <v>0</v>
      </c>
      <c r="AJ480">
        <v>0</v>
      </c>
      <c r="AK480">
        <v>0</v>
      </c>
      <c r="AL480">
        <v>0</v>
      </c>
      <c r="AM480">
        <v>0</v>
      </c>
      <c r="AN480">
        <v>0</v>
      </c>
      <c r="AO480">
        <v>0</v>
      </c>
      <c r="AP480">
        <v>1</v>
      </c>
      <c r="AQ480">
        <v>0</v>
      </c>
      <c r="AR480">
        <v>5.3445120382513061</v>
      </c>
      <c r="AS480">
        <v>45</v>
      </c>
      <c r="BE480" s="2">
        <v>516</v>
      </c>
      <c r="BF480">
        <v>6.4545412203340753</v>
      </c>
      <c r="BG480">
        <v>0</v>
      </c>
      <c r="BH480">
        <v>0</v>
      </c>
      <c r="BI480">
        <v>0</v>
      </c>
      <c r="BJ480">
        <v>1</v>
      </c>
      <c r="BK480">
        <v>0</v>
      </c>
      <c r="BL480">
        <v>0</v>
      </c>
      <c r="BM480">
        <v>0</v>
      </c>
      <c r="BN480">
        <v>0</v>
      </c>
      <c r="BO480">
        <v>0</v>
      </c>
      <c r="BP480">
        <v>0</v>
      </c>
      <c r="BQ480">
        <v>0</v>
      </c>
      <c r="BR480">
        <v>1</v>
      </c>
      <c r="BS480">
        <v>0</v>
      </c>
      <c r="BT480">
        <v>4.7684211680236315</v>
      </c>
      <c r="BU480">
        <v>45</v>
      </c>
      <c r="CG480" s="2">
        <v>516</v>
      </c>
      <c r="CH480">
        <v>6.4545412203340753</v>
      </c>
      <c r="CI480">
        <v>0</v>
      </c>
      <c r="CJ480">
        <v>0</v>
      </c>
      <c r="CK480">
        <v>0</v>
      </c>
      <c r="CL480">
        <v>1</v>
      </c>
      <c r="CM480">
        <v>0</v>
      </c>
      <c r="CN480">
        <v>0</v>
      </c>
      <c r="CO480">
        <v>0</v>
      </c>
      <c r="CP480">
        <v>0</v>
      </c>
      <c r="CQ480">
        <v>0</v>
      </c>
      <c r="CR480">
        <v>0</v>
      </c>
      <c r="CS480">
        <v>7.1994791008769807</v>
      </c>
      <c r="CT480">
        <v>5.3445120382513061</v>
      </c>
      <c r="CU480">
        <v>4.7684211680236315</v>
      </c>
      <c r="CV480">
        <v>45</v>
      </c>
    </row>
    <row r="481" spans="1:100" x14ac:dyDescent="0.2">
      <c r="A481" s="2">
        <v>517</v>
      </c>
      <c r="B481">
        <v>6.2942778177807117</v>
      </c>
      <c r="C481">
        <v>0</v>
      </c>
      <c r="D481">
        <v>0</v>
      </c>
      <c r="E481">
        <v>0</v>
      </c>
      <c r="F481">
        <v>1</v>
      </c>
      <c r="G481">
        <v>0</v>
      </c>
      <c r="H481">
        <v>0</v>
      </c>
      <c r="I481">
        <v>0</v>
      </c>
      <c r="J481">
        <v>0</v>
      </c>
      <c r="K481">
        <v>0</v>
      </c>
      <c r="L481">
        <v>0</v>
      </c>
      <c r="M481">
        <v>0</v>
      </c>
      <c r="N481">
        <v>1</v>
      </c>
      <c r="O481">
        <v>0</v>
      </c>
      <c r="P481">
        <v>7.2067434687791598</v>
      </c>
      <c r="Q481">
        <v>46</v>
      </c>
      <c r="AC481" s="2">
        <v>517</v>
      </c>
      <c r="AD481">
        <v>6.2942778177807117</v>
      </c>
      <c r="AE481">
        <v>0</v>
      </c>
      <c r="AF481">
        <v>0</v>
      </c>
      <c r="AG481">
        <v>0</v>
      </c>
      <c r="AH481">
        <v>1</v>
      </c>
      <c r="AI481">
        <v>0</v>
      </c>
      <c r="AJ481">
        <v>0</v>
      </c>
      <c r="AK481">
        <v>0</v>
      </c>
      <c r="AL481">
        <v>0</v>
      </c>
      <c r="AM481">
        <v>0</v>
      </c>
      <c r="AN481">
        <v>0</v>
      </c>
      <c r="AO481">
        <v>0</v>
      </c>
      <c r="AP481">
        <v>1</v>
      </c>
      <c r="AQ481">
        <v>0</v>
      </c>
      <c r="AR481">
        <v>5.3514914597604681</v>
      </c>
      <c r="AS481">
        <v>46</v>
      </c>
      <c r="BE481" s="2">
        <v>517</v>
      </c>
      <c r="BF481">
        <v>6.2942778177807117</v>
      </c>
      <c r="BG481">
        <v>0</v>
      </c>
      <c r="BH481">
        <v>0</v>
      </c>
      <c r="BI481">
        <v>0</v>
      </c>
      <c r="BJ481">
        <v>1</v>
      </c>
      <c r="BK481">
        <v>0</v>
      </c>
      <c r="BL481">
        <v>0</v>
      </c>
      <c r="BM481">
        <v>0</v>
      </c>
      <c r="BN481">
        <v>0</v>
      </c>
      <c r="BO481">
        <v>0</v>
      </c>
      <c r="BP481">
        <v>0</v>
      </c>
      <c r="BQ481">
        <v>0</v>
      </c>
      <c r="BR481">
        <v>1</v>
      </c>
      <c r="BS481">
        <v>0</v>
      </c>
      <c r="BT481">
        <v>4.7746747270000274</v>
      </c>
      <c r="BU481">
        <v>46</v>
      </c>
      <c r="CG481" s="2">
        <v>517</v>
      </c>
      <c r="CH481">
        <v>6.2942778177807117</v>
      </c>
      <c r="CI481">
        <v>0</v>
      </c>
      <c r="CJ481">
        <v>0</v>
      </c>
      <c r="CK481">
        <v>0</v>
      </c>
      <c r="CL481">
        <v>1</v>
      </c>
      <c r="CM481">
        <v>0</v>
      </c>
      <c r="CN481">
        <v>0</v>
      </c>
      <c r="CO481">
        <v>0</v>
      </c>
      <c r="CP481">
        <v>0</v>
      </c>
      <c r="CQ481">
        <v>0</v>
      </c>
      <c r="CR481">
        <v>0</v>
      </c>
      <c r="CS481">
        <v>7.2067434687791598</v>
      </c>
      <c r="CT481">
        <v>5.3514914597604681</v>
      </c>
      <c r="CU481">
        <v>4.7746747270000274</v>
      </c>
      <c r="CV481">
        <v>46</v>
      </c>
    </row>
    <row r="482" spans="1:100" x14ac:dyDescent="0.2">
      <c r="A482" s="2">
        <v>518</v>
      </c>
      <c r="B482">
        <v>6.34231255984119</v>
      </c>
      <c r="C482">
        <v>0</v>
      </c>
      <c r="D482">
        <v>0</v>
      </c>
      <c r="E482">
        <v>0</v>
      </c>
      <c r="F482">
        <v>1</v>
      </c>
      <c r="G482">
        <v>0</v>
      </c>
      <c r="H482">
        <v>0</v>
      </c>
      <c r="I482">
        <v>0</v>
      </c>
      <c r="J482">
        <v>0</v>
      </c>
      <c r="K482">
        <v>0</v>
      </c>
      <c r="L482">
        <v>0</v>
      </c>
      <c r="M482">
        <v>0</v>
      </c>
      <c r="N482">
        <v>1</v>
      </c>
      <c r="O482">
        <v>0</v>
      </c>
      <c r="P482">
        <v>7.2140304923751781</v>
      </c>
      <c r="Q482">
        <v>47</v>
      </c>
      <c r="AC482" s="2">
        <v>518</v>
      </c>
      <c r="AD482">
        <v>6.34231255984119</v>
      </c>
      <c r="AE482">
        <v>0</v>
      </c>
      <c r="AF482">
        <v>0</v>
      </c>
      <c r="AG482">
        <v>0</v>
      </c>
      <c r="AH482">
        <v>1</v>
      </c>
      <c r="AI482">
        <v>0</v>
      </c>
      <c r="AJ482">
        <v>0</v>
      </c>
      <c r="AK482">
        <v>0</v>
      </c>
      <c r="AL482">
        <v>0</v>
      </c>
      <c r="AM482">
        <v>0</v>
      </c>
      <c r="AN482">
        <v>0</v>
      </c>
      <c r="AO482">
        <v>0</v>
      </c>
      <c r="AP482">
        <v>1</v>
      </c>
      <c r="AQ482">
        <v>0</v>
      </c>
      <c r="AR482">
        <v>5.3584915751774016</v>
      </c>
      <c r="AS482">
        <v>47</v>
      </c>
      <c r="BE482" s="2">
        <v>518</v>
      </c>
      <c r="BF482">
        <v>6.34231255984119</v>
      </c>
      <c r="BG482">
        <v>0</v>
      </c>
      <c r="BH482">
        <v>0</v>
      </c>
      <c r="BI482">
        <v>0</v>
      </c>
      <c r="BJ482">
        <v>1</v>
      </c>
      <c r="BK482">
        <v>0</v>
      </c>
      <c r="BL482">
        <v>0</v>
      </c>
      <c r="BM482">
        <v>0</v>
      </c>
      <c r="BN482">
        <v>0</v>
      </c>
      <c r="BO482">
        <v>0</v>
      </c>
      <c r="BP482">
        <v>0</v>
      </c>
      <c r="BQ482">
        <v>0</v>
      </c>
      <c r="BR482">
        <v>1</v>
      </c>
      <c r="BS482">
        <v>0</v>
      </c>
      <c r="BT482">
        <v>4.7809513742066159</v>
      </c>
      <c r="BU482">
        <v>47</v>
      </c>
      <c r="CG482" s="2">
        <v>518</v>
      </c>
      <c r="CH482">
        <v>6.34231255984119</v>
      </c>
      <c r="CI482">
        <v>0</v>
      </c>
      <c r="CJ482">
        <v>0</v>
      </c>
      <c r="CK482">
        <v>0</v>
      </c>
      <c r="CL482">
        <v>1</v>
      </c>
      <c r="CM482">
        <v>0</v>
      </c>
      <c r="CN482">
        <v>0</v>
      </c>
      <c r="CO482">
        <v>0</v>
      </c>
      <c r="CP482">
        <v>0</v>
      </c>
      <c r="CQ482">
        <v>0</v>
      </c>
      <c r="CR482">
        <v>0</v>
      </c>
      <c r="CS482">
        <v>7.2140304923751781</v>
      </c>
      <c r="CT482">
        <v>5.3584915751774016</v>
      </c>
      <c r="CU482">
        <v>4.7809513742066159</v>
      </c>
      <c r="CV482">
        <v>47</v>
      </c>
    </row>
    <row r="483" spans="1:100" x14ac:dyDescent="0.2">
      <c r="A483" s="2">
        <v>519</v>
      </c>
      <c r="B483">
        <v>6.3023855817428691</v>
      </c>
      <c r="C483">
        <v>0</v>
      </c>
      <c r="D483">
        <v>0</v>
      </c>
      <c r="E483">
        <v>0</v>
      </c>
      <c r="F483">
        <v>1</v>
      </c>
      <c r="G483">
        <v>0</v>
      </c>
      <c r="H483">
        <v>0</v>
      </c>
      <c r="I483">
        <v>0</v>
      </c>
      <c r="J483">
        <v>0</v>
      </c>
      <c r="K483">
        <v>0</v>
      </c>
      <c r="L483">
        <v>0</v>
      </c>
      <c r="M483">
        <v>0</v>
      </c>
      <c r="N483">
        <v>1</v>
      </c>
      <c r="O483">
        <v>0</v>
      </c>
      <c r="P483">
        <v>7.2213390943836124</v>
      </c>
      <c r="Q483">
        <v>48</v>
      </c>
      <c r="AC483" s="2">
        <v>519</v>
      </c>
      <c r="AD483">
        <v>6.3023855817428691</v>
      </c>
      <c r="AE483">
        <v>0</v>
      </c>
      <c r="AF483">
        <v>0</v>
      </c>
      <c r="AG483">
        <v>0</v>
      </c>
      <c r="AH483">
        <v>1</v>
      </c>
      <c r="AI483">
        <v>0</v>
      </c>
      <c r="AJ483">
        <v>0</v>
      </c>
      <c r="AK483">
        <v>0</v>
      </c>
      <c r="AL483">
        <v>0</v>
      </c>
      <c r="AM483">
        <v>0</v>
      </c>
      <c r="AN483">
        <v>0</v>
      </c>
      <c r="AO483">
        <v>0</v>
      </c>
      <c r="AP483">
        <v>1</v>
      </c>
      <c r="AQ483">
        <v>0</v>
      </c>
      <c r="AR483">
        <v>5.3655123006825427</v>
      </c>
      <c r="AS483">
        <v>48</v>
      </c>
      <c r="BE483" s="2">
        <v>519</v>
      </c>
      <c r="BF483">
        <v>6.3023855817428691</v>
      </c>
      <c r="BG483">
        <v>0</v>
      </c>
      <c r="BH483">
        <v>0</v>
      </c>
      <c r="BI483">
        <v>0</v>
      </c>
      <c r="BJ483">
        <v>1</v>
      </c>
      <c r="BK483">
        <v>0</v>
      </c>
      <c r="BL483">
        <v>0</v>
      </c>
      <c r="BM483">
        <v>0</v>
      </c>
      <c r="BN483">
        <v>0</v>
      </c>
      <c r="BO483">
        <v>0</v>
      </c>
      <c r="BP483">
        <v>0</v>
      </c>
      <c r="BQ483">
        <v>0</v>
      </c>
      <c r="BR483">
        <v>1</v>
      </c>
      <c r="BS483">
        <v>0</v>
      </c>
      <c r="BT483">
        <v>4.7872510496244134</v>
      </c>
      <c r="BU483">
        <v>48</v>
      </c>
      <c r="CG483" s="2">
        <v>519</v>
      </c>
      <c r="CH483">
        <v>6.3023855817428691</v>
      </c>
      <c r="CI483">
        <v>0</v>
      </c>
      <c r="CJ483">
        <v>0</v>
      </c>
      <c r="CK483">
        <v>0</v>
      </c>
      <c r="CL483">
        <v>1</v>
      </c>
      <c r="CM483">
        <v>0</v>
      </c>
      <c r="CN483">
        <v>0</v>
      </c>
      <c r="CO483">
        <v>0</v>
      </c>
      <c r="CP483">
        <v>0</v>
      </c>
      <c r="CQ483">
        <v>0</v>
      </c>
      <c r="CR483">
        <v>0</v>
      </c>
      <c r="CS483">
        <v>7.2213390943836124</v>
      </c>
      <c r="CT483">
        <v>5.3655123006825427</v>
      </c>
      <c r="CU483">
        <v>4.7872510496244134</v>
      </c>
      <c r="CV483">
        <v>48</v>
      </c>
    </row>
    <row r="484" spans="1:100" x14ac:dyDescent="0.2">
      <c r="A484" s="2">
        <v>520</v>
      </c>
      <c r="B484">
        <v>6.3585367880109347</v>
      </c>
      <c r="C484">
        <v>0</v>
      </c>
      <c r="D484">
        <v>0</v>
      </c>
      <c r="E484">
        <v>0</v>
      </c>
      <c r="F484">
        <v>1</v>
      </c>
      <c r="G484">
        <v>0</v>
      </c>
      <c r="H484">
        <v>0</v>
      </c>
      <c r="I484">
        <v>0</v>
      </c>
      <c r="J484">
        <v>0</v>
      </c>
      <c r="K484">
        <v>0</v>
      </c>
      <c r="L484">
        <v>0</v>
      </c>
      <c r="M484">
        <v>0</v>
      </c>
      <c r="N484">
        <v>0</v>
      </c>
      <c r="O484">
        <v>1</v>
      </c>
      <c r="P484">
        <v>7.2286684983215412</v>
      </c>
      <c r="Q484">
        <v>49</v>
      </c>
      <c r="AC484" s="2">
        <v>520</v>
      </c>
      <c r="AD484">
        <v>6.3585367880109347</v>
      </c>
      <c r="AE484">
        <v>0</v>
      </c>
      <c r="AF484">
        <v>0</v>
      </c>
      <c r="AG484">
        <v>0</v>
      </c>
      <c r="AH484">
        <v>1</v>
      </c>
      <c r="AI484">
        <v>0</v>
      </c>
      <c r="AJ484">
        <v>0</v>
      </c>
      <c r="AK484">
        <v>0</v>
      </c>
      <c r="AL484">
        <v>0</v>
      </c>
      <c r="AM484">
        <v>0</v>
      </c>
      <c r="AN484">
        <v>0</v>
      </c>
      <c r="AO484">
        <v>0</v>
      </c>
      <c r="AP484">
        <v>0</v>
      </c>
      <c r="AQ484">
        <v>1</v>
      </c>
      <c r="AR484">
        <v>5.372553552040463</v>
      </c>
      <c r="AS484">
        <v>49</v>
      </c>
      <c r="BE484" s="2">
        <v>520</v>
      </c>
      <c r="BF484">
        <v>6.3585367880109347</v>
      </c>
      <c r="BG484">
        <v>0</v>
      </c>
      <c r="BH484">
        <v>0</v>
      </c>
      <c r="BI484">
        <v>0</v>
      </c>
      <c r="BJ484">
        <v>1</v>
      </c>
      <c r="BK484">
        <v>0</v>
      </c>
      <c r="BL484">
        <v>0</v>
      </c>
      <c r="BM484">
        <v>0</v>
      </c>
      <c r="BN484">
        <v>0</v>
      </c>
      <c r="BO484">
        <v>0</v>
      </c>
      <c r="BP484">
        <v>0</v>
      </c>
      <c r="BQ484">
        <v>0</v>
      </c>
      <c r="BR484">
        <v>0</v>
      </c>
      <c r="BS484">
        <v>1</v>
      </c>
      <c r="BT484">
        <v>4.7935736923326564</v>
      </c>
      <c r="BU484">
        <v>49</v>
      </c>
      <c r="CG484" s="2">
        <v>520</v>
      </c>
      <c r="CH484">
        <v>6.3585367880109347</v>
      </c>
      <c r="CI484">
        <v>0</v>
      </c>
      <c r="CJ484">
        <v>0</v>
      </c>
      <c r="CK484">
        <v>0</v>
      </c>
      <c r="CL484">
        <v>1</v>
      </c>
      <c r="CM484">
        <v>0</v>
      </c>
      <c r="CN484">
        <v>0</v>
      </c>
      <c r="CO484">
        <v>0</v>
      </c>
      <c r="CP484">
        <v>0</v>
      </c>
      <c r="CQ484">
        <v>0</v>
      </c>
      <c r="CR484">
        <v>0</v>
      </c>
      <c r="CS484">
        <v>7.2286684983215412</v>
      </c>
      <c r="CT484">
        <v>5.372553552040463</v>
      </c>
      <c r="CU484">
        <v>4.7935736923326564</v>
      </c>
      <c r="CV484">
        <v>49</v>
      </c>
    </row>
    <row r="485" spans="1:100" x14ac:dyDescent="0.2">
      <c r="A485" s="2">
        <v>521</v>
      </c>
      <c r="B485">
        <v>6.4985958951333354</v>
      </c>
      <c r="C485">
        <v>0</v>
      </c>
      <c r="D485">
        <v>0</v>
      </c>
      <c r="E485">
        <v>0</v>
      </c>
      <c r="F485">
        <v>1</v>
      </c>
      <c r="G485">
        <v>0</v>
      </c>
      <c r="H485">
        <v>0</v>
      </c>
      <c r="I485">
        <v>0</v>
      </c>
      <c r="J485">
        <v>0</v>
      </c>
      <c r="K485">
        <v>0</v>
      </c>
      <c r="L485">
        <v>0</v>
      </c>
      <c r="M485">
        <v>0</v>
      </c>
      <c r="N485">
        <v>0</v>
      </c>
      <c r="O485">
        <v>1</v>
      </c>
      <c r="P485">
        <v>7.2360181366974601</v>
      </c>
      <c r="Q485">
        <v>50</v>
      </c>
      <c r="AC485" s="2">
        <v>521</v>
      </c>
      <c r="AD485">
        <v>6.4985958951333354</v>
      </c>
      <c r="AE485">
        <v>0</v>
      </c>
      <c r="AF485">
        <v>0</v>
      </c>
      <c r="AG485">
        <v>0</v>
      </c>
      <c r="AH485">
        <v>1</v>
      </c>
      <c r="AI485">
        <v>0</v>
      </c>
      <c r="AJ485">
        <v>0</v>
      </c>
      <c r="AK485">
        <v>0</v>
      </c>
      <c r="AL485">
        <v>0</v>
      </c>
      <c r="AM485">
        <v>0</v>
      </c>
      <c r="AN485">
        <v>0</v>
      </c>
      <c r="AO485">
        <v>0</v>
      </c>
      <c r="AP485">
        <v>0</v>
      </c>
      <c r="AQ485">
        <v>1</v>
      </c>
      <c r="AR485">
        <v>5.379615244565894</v>
      </c>
      <c r="AS485">
        <v>50</v>
      </c>
      <c r="BE485" s="2">
        <v>521</v>
      </c>
      <c r="BF485">
        <v>6.4985958951333354</v>
      </c>
      <c r="BG485">
        <v>0</v>
      </c>
      <c r="BH485">
        <v>0</v>
      </c>
      <c r="BI485">
        <v>0</v>
      </c>
      <c r="BJ485">
        <v>1</v>
      </c>
      <c r="BK485">
        <v>0</v>
      </c>
      <c r="BL485">
        <v>0</v>
      </c>
      <c r="BM485">
        <v>0</v>
      </c>
      <c r="BN485">
        <v>0</v>
      </c>
      <c r="BO485">
        <v>0</v>
      </c>
      <c r="BP485">
        <v>0</v>
      </c>
      <c r="BQ485">
        <v>0</v>
      </c>
      <c r="BR485">
        <v>0</v>
      </c>
      <c r="BS485">
        <v>1</v>
      </c>
      <c r="BT485">
        <v>4.799919240519575</v>
      </c>
      <c r="BU485">
        <v>50</v>
      </c>
      <c r="CG485" s="2">
        <v>521</v>
      </c>
      <c r="CH485">
        <v>6.4985958951333354</v>
      </c>
      <c r="CI485">
        <v>0</v>
      </c>
      <c r="CJ485">
        <v>0</v>
      </c>
      <c r="CK485">
        <v>0</v>
      </c>
      <c r="CL485">
        <v>1</v>
      </c>
      <c r="CM485">
        <v>0</v>
      </c>
      <c r="CN485">
        <v>0</v>
      </c>
      <c r="CO485">
        <v>0</v>
      </c>
      <c r="CP485">
        <v>0</v>
      </c>
      <c r="CQ485">
        <v>0</v>
      </c>
      <c r="CR485">
        <v>0</v>
      </c>
      <c r="CS485">
        <v>7.2360181366974601</v>
      </c>
      <c r="CT485">
        <v>5.379615244565894</v>
      </c>
      <c r="CU485">
        <v>4.799919240519575</v>
      </c>
      <c r="CV485">
        <v>50</v>
      </c>
    </row>
    <row r="486" spans="1:100" x14ac:dyDescent="0.2">
      <c r="A486" s="2">
        <v>522</v>
      </c>
      <c r="B486">
        <v>6.3486597852724662</v>
      </c>
      <c r="C486">
        <v>0</v>
      </c>
      <c r="D486">
        <v>0</v>
      </c>
      <c r="E486">
        <v>0</v>
      </c>
      <c r="F486">
        <v>1</v>
      </c>
      <c r="G486">
        <v>0</v>
      </c>
      <c r="H486">
        <v>0</v>
      </c>
      <c r="I486">
        <v>0</v>
      </c>
      <c r="J486">
        <v>0</v>
      </c>
      <c r="K486">
        <v>0</v>
      </c>
      <c r="L486">
        <v>0</v>
      </c>
      <c r="M486">
        <v>0</v>
      </c>
      <c r="N486">
        <v>0</v>
      </c>
      <c r="O486">
        <v>1</v>
      </c>
      <c r="P486">
        <v>7.2433875871965778</v>
      </c>
      <c r="Q486">
        <v>51</v>
      </c>
      <c r="AC486" s="2">
        <v>522</v>
      </c>
      <c r="AD486">
        <v>6.3486597852724662</v>
      </c>
      <c r="AE486">
        <v>0</v>
      </c>
      <c r="AF486">
        <v>0</v>
      </c>
      <c r="AG486">
        <v>0</v>
      </c>
      <c r="AH486">
        <v>1</v>
      </c>
      <c r="AI486">
        <v>0</v>
      </c>
      <c r="AJ486">
        <v>0</v>
      </c>
      <c r="AK486">
        <v>0</v>
      </c>
      <c r="AL486">
        <v>0</v>
      </c>
      <c r="AM486">
        <v>0</v>
      </c>
      <c r="AN486">
        <v>0</v>
      </c>
      <c r="AO486">
        <v>0</v>
      </c>
      <c r="AP486">
        <v>0</v>
      </c>
      <c r="AQ486">
        <v>1</v>
      </c>
      <c r="AR486">
        <v>5.3866972931131061</v>
      </c>
      <c r="AS486">
        <v>51</v>
      </c>
      <c r="BE486" s="2">
        <v>522</v>
      </c>
      <c r="BF486">
        <v>6.3486597852724662</v>
      </c>
      <c r="BG486">
        <v>0</v>
      </c>
      <c r="BH486">
        <v>0</v>
      </c>
      <c r="BI486">
        <v>0</v>
      </c>
      <c r="BJ486">
        <v>1</v>
      </c>
      <c r="BK486">
        <v>0</v>
      </c>
      <c r="BL486">
        <v>0</v>
      </c>
      <c r="BM486">
        <v>0</v>
      </c>
      <c r="BN486">
        <v>0</v>
      </c>
      <c r="BO486">
        <v>0</v>
      </c>
      <c r="BP486">
        <v>0</v>
      </c>
      <c r="BQ486">
        <v>0</v>
      </c>
      <c r="BR486">
        <v>0</v>
      </c>
      <c r="BS486">
        <v>1</v>
      </c>
      <c r="BT486">
        <v>4.8062876314932925</v>
      </c>
      <c r="BU486">
        <v>51</v>
      </c>
      <c r="CG486" s="2">
        <v>522</v>
      </c>
      <c r="CH486">
        <v>6.3486597852724662</v>
      </c>
      <c r="CI486">
        <v>0</v>
      </c>
      <c r="CJ486">
        <v>0</v>
      </c>
      <c r="CK486">
        <v>0</v>
      </c>
      <c r="CL486">
        <v>1</v>
      </c>
      <c r="CM486">
        <v>0</v>
      </c>
      <c r="CN486">
        <v>0</v>
      </c>
      <c r="CO486">
        <v>0</v>
      </c>
      <c r="CP486">
        <v>0</v>
      </c>
      <c r="CQ486">
        <v>0</v>
      </c>
      <c r="CR486">
        <v>0</v>
      </c>
      <c r="CS486">
        <v>7.2433875871965778</v>
      </c>
      <c r="CT486">
        <v>5.3866972931131061</v>
      </c>
      <c r="CU486">
        <v>4.8062876314932925</v>
      </c>
      <c r="CV486">
        <v>51</v>
      </c>
    </row>
    <row r="487" spans="1:100" x14ac:dyDescent="0.2">
      <c r="A487" s="2">
        <v>523</v>
      </c>
      <c r="B487">
        <v>6.4863112915356229</v>
      </c>
      <c r="C487">
        <v>0</v>
      </c>
      <c r="D487">
        <v>0</v>
      </c>
      <c r="E487">
        <v>0</v>
      </c>
      <c r="F487">
        <v>1</v>
      </c>
      <c r="G487">
        <v>0</v>
      </c>
      <c r="H487">
        <v>0</v>
      </c>
      <c r="I487">
        <v>0</v>
      </c>
      <c r="J487">
        <v>0</v>
      </c>
      <c r="K487">
        <v>0</v>
      </c>
      <c r="L487">
        <v>0</v>
      </c>
      <c r="M487">
        <v>0</v>
      </c>
      <c r="N487">
        <v>0</v>
      </c>
      <c r="O487">
        <v>1</v>
      </c>
      <c r="P487">
        <v>7.2507765283264805</v>
      </c>
      <c r="Q487">
        <v>52</v>
      </c>
      <c r="AC487" s="2">
        <v>523</v>
      </c>
      <c r="AD487">
        <v>6.4863112915356229</v>
      </c>
      <c r="AE487">
        <v>0</v>
      </c>
      <c r="AF487">
        <v>0</v>
      </c>
      <c r="AG487">
        <v>0</v>
      </c>
      <c r="AH487">
        <v>1</v>
      </c>
      <c r="AI487">
        <v>0</v>
      </c>
      <c r="AJ487">
        <v>0</v>
      </c>
      <c r="AK487">
        <v>0</v>
      </c>
      <c r="AL487">
        <v>0</v>
      </c>
      <c r="AM487">
        <v>0</v>
      </c>
      <c r="AN487">
        <v>0</v>
      </c>
      <c r="AO487">
        <v>0</v>
      </c>
      <c r="AP487">
        <v>0</v>
      </c>
      <c r="AQ487">
        <v>1</v>
      </c>
      <c r="AR487">
        <v>5.3937996120768767</v>
      </c>
      <c r="AS487">
        <v>52</v>
      </c>
      <c r="BE487" s="2">
        <v>523</v>
      </c>
      <c r="BF487">
        <v>6.4863112915356229</v>
      </c>
      <c r="BG487">
        <v>0</v>
      </c>
      <c r="BH487">
        <v>0</v>
      </c>
      <c r="BI487">
        <v>0</v>
      </c>
      <c r="BJ487">
        <v>1</v>
      </c>
      <c r="BK487">
        <v>0</v>
      </c>
      <c r="BL487">
        <v>0</v>
      </c>
      <c r="BM487">
        <v>0</v>
      </c>
      <c r="BN487">
        <v>0</v>
      </c>
      <c r="BO487">
        <v>0</v>
      </c>
      <c r="BP487">
        <v>0</v>
      </c>
      <c r="BQ487">
        <v>0</v>
      </c>
      <c r="BR487">
        <v>0</v>
      </c>
      <c r="BS487">
        <v>1</v>
      </c>
      <c r="BT487">
        <v>4.8126788016928206</v>
      </c>
      <c r="BU487">
        <v>52</v>
      </c>
      <c r="CG487" s="2">
        <v>523</v>
      </c>
      <c r="CH487">
        <v>6.4863112915356229</v>
      </c>
      <c r="CI487">
        <v>0</v>
      </c>
      <c r="CJ487">
        <v>0</v>
      </c>
      <c r="CK487">
        <v>0</v>
      </c>
      <c r="CL487">
        <v>1</v>
      </c>
      <c r="CM487">
        <v>0</v>
      </c>
      <c r="CN487">
        <v>0</v>
      </c>
      <c r="CO487">
        <v>0</v>
      </c>
      <c r="CP487">
        <v>0</v>
      </c>
      <c r="CQ487">
        <v>0</v>
      </c>
      <c r="CR487">
        <v>0</v>
      </c>
      <c r="CS487">
        <v>7.2507765283264805</v>
      </c>
      <c r="CT487">
        <v>5.3937996120768767</v>
      </c>
      <c r="CU487">
        <v>4.8126788016928206</v>
      </c>
      <c r="CV487">
        <v>52</v>
      </c>
    </row>
    <row r="488" spans="1:100" x14ac:dyDescent="0.2">
      <c r="A488" s="2">
        <v>524</v>
      </c>
      <c r="B488">
        <v>6.5600580479773081</v>
      </c>
      <c r="C488">
        <v>0</v>
      </c>
      <c r="D488">
        <v>0</v>
      </c>
      <c r="E488">
        <v>0</v>
      </c>
      <c r="F488">
        <v>1</v>
      </c>
      <c r="G488">
        <v>0</v>
      </c>
      <c r="H488">
        <v>0</v>
      </c>
      <c r="I488">
        <v>0</v>
      </c>
      <c r="J488">
        <v>0</v>
      </c>
      <c r="K488">
        <v>0</v>
      </c>
      <c r="L488">
        <v>0</v>
      </c>
      <c r="M488">
        <v>0</v>
      </c>
      <c r="N488">
        <v>0</v>
      </c>
      <c r="O488">
        <v>1</v>
      </c>
      <c r="P488">
        <v>7.2581847085908882</v>
      </c>
      <c r="Q488">
        <v>53</v>
      </c>
      <c r="AC488" s="2">
        <v>524</v>
      </c>
      <c r="AD488">
        <v>6.5600580479773081</v>
      </c>
      <c r="AE488">
        <v>0</v>
      </c>
      <c r="AF488">
        <v>0</v>
      </c>
      <c r="AG488">
        <v>0</v>
      </c>
      <c r="AH488">
        <v>1</v>
      </c>
      <c r="AI488">
        <v>0</v>
      </c>
      <c r="AJ488">
        <v>0</v>
      </c>
      <c r="AK488">
        <v>0</v>
      </c>
      <c r="AL488">
        <v>0</v>
      </c>
      <c r="AM488">
        <v>0</v>
      </c>
      <c r="AN488">
        <v>0</v>
      </c>
      <c r="AO488">
        <v>0</v>
      </c>
      <c r="AP488">
        <v>0</v>
      </c>
      <c r="AQ488">
        <v>1</v>
      </c>
      <c r="AR488">
        <v>5.4009221153991973</v>
      </c>
      <c r="AS488">
        <v>53</v>
      </c>
      <c r="BE488" s="2">
        <v>524</v>
      </c>
      <c r="BF488">
        <v>6.5600580479773081</v>
      </c>
      <c r="BG488">
        <v>0</v>
      </c>
      <c r="BH488">
        <v>0</v>
      </c>
      <c r="BI488">
        <v>0</v>
      </c>
      <c r="BJ488">
        <v>1</v>
      </c>
      <c r="BK488">
        <v>0</v>
      </c>
      <c r="BL488">
        <v>0</v>
      </c>
      <c r="BM488">
        <v>0</v>
      </c>
      <c r="BN488">
        <v>0</v>
      </c>
      <c r="BO488">
        <v>0</v>
      </c>
      <c r="BP488">
        <v>0</v>
      </c>
      <c r="BQ488">
        <v>0</v>
      </c>
      <c r="BR488">
        <v>0</v>
      </c>
      <c r="BS488">
        <v>1</v>
      </c>
      <c r="BT488">
        <v>4.8190926866991681</v>
      </c>
      <c r="BU488">
        <v>53</v>
      </c>
      <c r="CG488" s="2">
        <v>524</v>
      </c>
      <c r="CH488">
        <v>6.5600580479773081</v>
      </c>
      <c r="CI488">
        <v>0</v>
      </c>
      <c r="CJ488">
        <v>0</v>
      </c>
      <c r="CK488">
        <v>0</v>
      </c>
      <c r="CL488">
        <v>1</v>
      </c>
      <c r="CM488">
        <v>0</v>
      </c>
      <c r="CN488">
        <v>0</v>
      </c>
      <c r="CO488">
        <v>0</v>
      </c>
      <c r="CP488">
        <v>0</v>
      </c>
      <c r="CQ488">
        <v>0</v>
      </c>
      <c r="CR488">
        <v>0</v>
      </c>
      <c r="CS488">
        <v>7.2581847085908882</v>
      </c>
      <c r="CT488">
        <v>5.4009221153991973</v>
      </c>
      <c r="CU488">
        <v>4.8190926866991681</v>
      </c>
      <c r="CV488">
        <v>53</v>
      </c>
    </row>
    <row r="489" spans="1:100" x14ac:dyDescent="0.2">
      <c r="A489" s="2">
        <v>525</v>
      </c>
      <c r="B489">
        <v>6.3896125148553189</v>
      </c>
      <c r="C489">
        <v>0</v>
      </c>
      <c r="D489">
        <v>0</v>
      </c>
      <c r="E489">
        <v>0</v>
      </c>
      <c r="F489">
        <v>1</v>
      </c>
      <c r="G489">
        <v>0</v>
      </c>
      <c r="H489">
        <v>0</v>
      </c>
      <c r="I489">
        <v>0</v>
      </c>
      <c r="J489">
        <v>0</v>
      </c>
      <c r="K489">
        <v>0</v>
      </c>
      <c r="L489">
        <v>0</v>
      </c>
      <c r="M489">
        <v>0</v>
      </c>
      <c r="N489">
        <v>0</v>
      </c>
      <c r="O489">
        <v>0</v>
      </c>
      <c r="P489">
        <v>7.2656119250671498</v>
      </c>
      <c r="Q489">
        <v>54</v>
      </c>
      <c r="AC489" s="2">
        <v>525</v>
      </c>
      <c r="AD489">
        <v>6.3896125148553189</v>
      </c>
      <c r="AE489">
        <v>0</v>
      </c>
      <c r="AF489">
        <v>0</v>
      </c>
      <c r="AG489">
        <v>0</v>
      </c>
      <c r="AH489">
        <v>1</v>
      </c>
      <c r="AI489">
        <v>0</v>
      </c>
      <c r="AJ489">
        <v>0</v>
      </c>
      <c r="AK489">
        <v>0</v>
      </c>
      <c r="AL489">
        <v>0</v>
      </c>
      <c r="AM489">
        <v>0</v>
      </c>
      <c r="AN489">
        <v>0</v>
      </c>
      <c r="AO489">
        <v>0</v>
      </c>
      <c r="AP489">
        <v>0</v>
      </c>
      <c r="AQ489">
        <v>0</v>
      </c>
      <c r="AR489">
        <v>5.4080647165788172</v>
      </c>
      <c r="AS489">
        <v>54</v>
      </c>
      <c r="BE489" s="2">
        <v>525</v>
      </c>
      <c r="BF489">
        <v>6.3896125148553189</v>
      </c>
      <c r="BG489">
        <v>0</v>
      </c>
      <c r="BH489">
        <v>0</v>
      </c>
      <c r="BI489">
        <v>0</v>
      </c>
      <c r="BJ489">
        <v>1</v>
      </c>
      <c r="BK489">
        <v>0</v>
      </c>
      <c r="BL489">
        <v>0</v>
      </c>
      <c r="BM489">
        <v>0</v>
      </c>
      <c r="BN489">
        <v>0</v>
      </c>
      <c r="BO489">
        <v>0</v>
      </c>
      <c r="BP489">
        <v>0</v>
      </c>
      <c r="BQ489">
        <v>0</v>
      </c>
      <c r="BR489">
        <v>0</v>
      </c>
      <c r="BS489">
        <v>0</v>
      </c>
      <c r="BT489">
        <v>4.825529221246545</v>
      </c>
      <c r="BU489">
        <v>54</v>
      </c>
      <c r="CG489" s="2">
        <v>525</v>
      </c>
      <c r="CH489">
        <v>6.3896125148553189</v>
      </c>
      <c r="CI489">
        <v>0</v>
      </c>
      <c r="CJ489">
        <v>0</v>
      </c>
      <c r="CK489">
        <v>0</v>
      </c>
      <c r="CL489">
        <v>1</v>
      </c>
      <c r="CM489">
        <v>0</v>
      </c>
      <c r="CN489">
        <v>0</v>
      </c>
      <c r="CO489">
        <v>0</v>
      </c>
      <c r="CP489">
        <v>0</v>
      </c>
      <c r="CQ489">
        <v>0</v>
      </c>
      <c r="CR489">
        <v>0</v>
      </c>
      <c r="CS489">
        <v>7.2656119250671498</v>
      </c>
      <c r="CT489">
        <v>5.4080647165788172</v>
      </c>
      <c r="CU489">
        <v>4.825529221246545</v>
      </c>
      <c r="CV489">
        <v>54</v>
      </c>
    </row>
    <row r="490" spans="1:100" x14ac:dyDescent="0.2">
      <c r="A490" s="2">
        <v>526</v>
      </c>
      <c r="B490">
        <v>6.3602547276638806</v>
      </c>
      <c r="C490">
        <v>0</v>
      </c>
      <c r="D490">
        <v>0</v>
      </c>
      <c r="E490">
        <v>0</v>
      </c>
      <c r="F490">
        <v>1</v>
      </c>
      <c r="G490">
        <v>0</v>
      </c>
      <c r="H490">
        <v>0</v>
      </c>
      <c r="I490">
        <v>0</v>
      </c>
      <c r="J490">
        <v>0</v>
      </c>
      <c r="K490">
        <v>0</v>
      </c>
      <c r="L490">
        <v>0</v>
      </c>
      <c r="M490">
        <v>0</v>
      </c>
      <c r="N490">
        <v>0</v>
      </c>
      <c r="O490">
        <v>0</v>
      </c>
      <c r="P490">
        <v>7.2730580085202767</v>
      </c>
      <c r="Q490">
        <v>55</v>
      </c>
      <c r="AC490" s="2">
        <v>526</v>
      </c>
      <c r="AD490">
        <v>6.3602547276638806</v>
      </c>
      <c r="AE490">
        <v>0</v>
      </c>
      <c r="AF490">
        <v>0</v>
      </c>
      <c r="AG490">
        <v>0</v>
      </c>
      <c r="AH490">
        <v>1</v>
      </c>
      <c r="AI490">
        <v>0</v>
      </c>
      <c r="AJ490">
        <v>0</v>
      </c>
      <c r="AK490">
        <v>0</v>
      </c>
      <c r="AL490">
        <v>0</v>
      </c>
      <c r="AM490">
        <v>0</v>
      </c>
      <c r="AN490">
        <v>0</v>
      </c>
      <c r="AO490">
        <v>0</v>
      </c>
      <c r="AP490">
        <v>0</v>
      </c>
      <c r="AQ490">
        <v>0</v>
      </c>
      <c r="AR490">
        <v>5.4152273286821835</v>
      </c>
      <c r="AS490">
        <v>55</v>
      </c>
      <c r="BE490" s="2">
        <v>526</v>
      </c>
      <c r="BF490">
        <v>6.3602547276638806</v>
      </c>
      <c r="BG490">
        <v>0</v>
      </c>
      <c r="BH490">
        <v>0</v>
      </c>
      <c r="BI490">
        <v>0</v>
      </c>
      <c r="BJ490">
        <v>1</v>
      </c>
      <c r="BK490">
        <v>0</v>
      </c>
      <c r="BL490">
        <v>0</v>
      </c>
      <c r="BM490">
        <v>0</v>
      </c>
      <c r="BN490">
        <v>0</v>
      </c>
      <c r="BO490">
        <v>0</v>
      </c>
      <c r="BP490">
        <v>0</v>
      </c>
      <c r="BQ490">
        <v>0</v>
      </c>
      <c r="BR490">
        <v>0</v>
      </c>
      <c r="BS490">
        <v>0</v>
      </c>
      <c r="BT490">
        <v>4.8319883392336642</v>
      </c>
      <c r="BU490">
        <v>55</v>
      </c>
      <c r="CG490" s="2">
        <v>526</v>
      </c>
      <c r="CH490">
        <v>6.3602547276638806</v>
      </c>
      <c r="CI490">
        <v>0</v>
      </c>
      <c r="CJ490">
        <v>0</v>
      </c>
      <c r="CK490">
        <v>0</v>
      </c>
      <c r="CL490">
        <v>1</v>
      </c>
      <c r="CM490">
        <v>0</v>
      </c>
      <c r="CN490">
        <v>0</v>
      </c>
      <c r="CO490">
        <v>0</v>
      </c>
      <c r="CP490">
        <v>0</v>
      </c>
      <c r="CQ490">
        <v>0</v>
      </c>
      <c r="CR490">
        <v>0</v>
      </c>
      <c r="CS490">
        <v>7.2730580085202767</v>
      </c>
      <c r="CT490">
        <v>5.4152273286821835</v>
      </c>
      <c r="CU490">
        <v>4.8319883392336642</v>
      </c>
      <c r="CV490">
        <v>55</v>
      </c>
    </row>
    <row r="491" spans="1:100" x14ac:dyDescent="0.2">
      <c r="A491" s="2">
        <v>527</v>
      </c>
      <c r="B491">
        <v>6.5301909420745181</v>
      </c>
      <c r="C491">
        <v>0</v>
      </c>
      <c r="D491">
        <v>0</v>
      </c>
      <c r="E491">
        <v>0</v>
      </c>
      <c r="F491">
        <v>1</v>
      </c>
      <c r="G491">
        <v>0</v>
      </c>
      <c r="H491">
        <v>0</v>
      </c>
      <c r="I491">
        <v>0</v>
      </c>
      <c r="J491">
        <v>0</v>
      </c>
      <c r="K491">
        <v>0</v>
      </c>
      <c r="L491">
        <v>0</v>
      </c>
      <c r="M491">
        <v>0</v>
      </c>
      <c r="N491">
        <v>0</v>
      </c>
      <c r="O491">
        <v>0</v>
      </c>
      <c r="P491">
        <v>7.2805228130603679</v>
      </c>
      <c r="Q491">
        <v>56</v>
      </c>
      <c r="AC491" s="2">
        <v>527</v>
      </c>
      <c r="AD491">
        <v>6.5301909420745181</v>
      </c>
      <c r="AE491">
        <v>0</v>
      </c>
      <c r="AF491">
        <v>0</v>
      </c>
      <c r="AG491">
        <v>0</v>
      </c>
      <c r="AH491">
        <v>1</v>
      </c>
      <c r="AI491">
        <v>0</v>
      </c>
      <c r="AJ491">
        <v>0</v>
      </c>
      <c r="AK491">
        <v>0</v>
      </c>
      <c r="AL491">
        <v>0</v>
      </c>
      <c r="AM491">
        <v>0</v>
      </c>
      <c r="AN491">
        <v>0</v>
      </c>
      <c r="AO491">
        <v>0</v>
      </c>
      <c r="AP491">
        <v>0</v>
      </c>
      <c r="AQ491">
        <v>0</v>
      </c>
      <c r="AR491">
        <v>5.4224098643550613</v>
      </c>
      <c r="AS491">
        <v>56</v>
      </c>
      <c r="BE491" s="2">
        <v>527</v>
      </c>
      <c r="BF491">
        <v>6.5301909420745181</v>
      </c>
      <c r="BG491">
        <v>0</v>
      </c>
      <c r="BH491">
        <v>0</v>
      </c>
      <c r="BI491">
        <v>0</v>
      </c>
      <c r="BJ491">
        <v>1</v>
      </c>
      <c r="BK491">
        <v>0</v>
      </c>
      <c r="BL491">
        <v>0</v>
      </c>
      <c r="BM491">
        <v>0</v>
      </c>
      <c r="BN491">
        <v>0</v>
      </c>
      <c r="BO491">
        <v>0</v>
      </c>
      <c r="BP491">
        <v>0</v>
      </c>
      <c r="BQ491">
        <v>0</v>
      </c>
      <c r="BR491">
        <v>0</v>
      </c>
      <c r="BS491">
        <v>0</v>
      </c>
      <c r="BT491">
        <v>4.8384699737351378</v>
      </c>
      <c r="BU491">
        <v>56</v>
      </c>
      <c r="CG491" s="2">
        <v>527</v>
      </c>
      <c r="CH491">
        <v>6.5301909420745181</v>
      </c>
      <c r="CI491">
        <v>0</v>
      </c>
      <c r="CJ491">
        <v>0</v>
      </c>
      <c r="CK491">
        <v>0</v>
      </c>
      <c r="CL491">
        <v>1</v>
      </c>
      <c r="CM491">
        <v>0</v>
      </c>
      <c r="CN491">
        <v>0</v>
      </c>
      <c r="CO491">
        <v>0</v>
      </c>
      <c r="CP491">
        <v>0</v>
      </c>
      <c r="CQ491">
        <v>0</v>
      </c>
      <c r="CR491">
        <v>0</v>
      </c>
      <c r="CS491">
        <v>7.2805228130603679</v>
      </c>
      <c r="CT491">
        <v>5.4224098643550613</v>
      </c>
      <c r="CU491">
        <v>4.8384699737351378</v>
      </c>
      <c r="CV491">
        <v>56</v>
      </c>
    </row>
    <row r="492" spans="1:100" x14ac:dyDescent="0.2">
      <c r="A492" s="2">
        <v>528</v>
      </c>
      <c r="B492">
        <v>6.5441402236307589</v>
      </c>
      <c r="C492">
        <v>0</v>
      </c>
      <c r="D492">
        <v>0</v>
      </c>
      <c r="E492">
        <v>0</v>
      </c>
      <c r="F492">
        <v>1</v>
      </c>
      <c r="G492">
        <v>0</v>
      </c>
      <c r="H492">
        <v>0</v>
      </c>
      <c r="I492">
        <v>0</v>
      </c>
      <c r="J492">
        <v>0</v>
      </c>
      <c r="K492">
        <v>0</v>
      </c>
      <c r="L492">
        <v>0</v>
      </c>
      <c r="M492">
        <v>0</v>
      </c>
      <c r="N492">
        <v>0</v>
      </c>
      <c r="O492">
        <v>0</v>
      </c>
      <c r="P492">
        <v>7.2880062089579249</v>
      </c>
      <c r="Q492">
        <v>57</v>
      </c>
      <c r="AC492" s="2">
        <v>528</v>
      </c>
      <c r="AD492">
        <v>6.5441402236307589</v>
      </c>
      <c r="AE492">
        <v>0</v>
      </c>
      <c r="AF492">
        <v>0</v>
      </c>
      <c r="AG492">
        <v>0</v>
      </c>
      <c r="AH492">
        <v>1</v>
      </c>
      <c r="AI492">
        <v>0</v>
      </c>
      <c r="AJ492">
        <v>0</v>
      </c>
      <c r="AK492">
        <v>0</v>
      </c>
      <c r="AL492">
        <v>0</v>
      </c>
      <c r="AM492">
        <v>0</v>
      </c>
      <c r="AN492">
        <v>0</v>
      </c>
      <c r="AO492">
        <v>0</v>
      </c>
      <c r="AP492">
        <v>0</v>
      </c>
      <c r="AQ492">
        <v>0</v>
      </c>
      <c r="AR492">
        <v>5.4296122358344681</v>
      </c>
      <c r="AS492">
        <v>57</v>
      </c>
      <c r="BE492" s="2">
        <v>528</v>
      </c>
      <c r="BF492">
        <v>6.5441402236307589</v>
      </c>
      <c r="BG492">
        <v>0</v>
      </c>
      <c r="BH492">
        <v>0</v>
      </c>
      <c r="BI492">
        <v>0</v>
      </c>
      <c r="BJ492">
        <v>1</v>
      </c>
      <c r="BK492">
        <v>0</v>
      </c>
      <c r="BL492">
        <v>0</v>
      </c>
      <c r="BM492">
        <v>0</v>
      </c>
      <c r="BN492">
        <v>0</v>
      </c>
      <c r="BO492">
        <v>0</v>
      </c>
      <c r="BP492">
        <v>0</v>
      </c>
      <c r="BQ492">
        <v>0</v>
      </c>
      <c r="BR492">
        <v>0</v>
      </c>
      <c r="BS492">
        <v>0</v>
      </c>
      <c r="BT492">
        <v>4.8449740570129567</v>
      </c>
      <c r="BU492">
        <v>57</v>
      </c>
      <c r="CG492" s="2">
        <v>528</v>
      </c>
      <c r="CH492">
        <v>6.5441402236307589</v>
      </c>
      <c r="CI492">
        <v>0</v>
      </c>
      <c r="CJ492">
        <v>0</v>
      </c>
      <c r="CK492">
        <v>0</v>
      </c>
      <c r="CL492">
        <v>1</v>
      </c>
      <c r="CM492">
        <v>0</v>
      </c>
      <c r="CN492">
        <v>0</v>
      </c>
      <c r="CO492">
        <v>0</v>
      </c>
      <c r="CP492">
        <v>0</v>
      </c>
      <c r="CQ492">
        <v>0</v>
      </c>
      <c r="CR492">
        <v>0</v>
      </c>
      <c r="CS492">
        <v>7.2880062089579249</v>
      </c>
      <c r="CT492">
        <v>5.4296122358344681</v>
      </c>
      <c r="CU492">
        <v>4.8449740570129567</v>
      </c>
      <c r="CV492">
        <v>57</v>
      </c>
    </row>
    <row r="493" spans="1:100" x14ac:dyDescent="0.2">
      <c r="A493" s="2">
        <v>529</v>
      </c>
      <c r="B493">
        <v>6.5915712212039219</v>
      </c>
      <c r="C493">
        <v>0</v>
      </c>
      <c r="D493">
        <v>0</v>
      </c>
      <c r="E493">
        <v>0</v>
      </c>
      <c r="F493">
        <v>1</v>
      </c>
      <c r="G493">
        <v>0</v>
      </c>
      <c r="H493">
        <v>0</v>
      </c>
      <c r="I493">
        <v>0</v>
      </c>
      <c r="J493">
        <v>0</v>
      </c>
      <c r="K493">
        <v>0</v>
      </c>
      <c r="L493">
        <v>0</v>
      </c>
      <c r="M493">
        <v>0</v>
      </c>
      <c r="N493">
        <v>0</v>
      </c>
      <c r="O493">
        <v>0</v>
      </c>
      <c r="P493">
        <v>7.2955080776540155</v>
      </c>
      <c r="Q493">
        <v>58</v>
      </c>
      <c r="AC493" s="2">
        <v>529</v>
      </c>
      <c r="AD493">
        <v>6.5915712212039219</v>
      </c>
      <c r="AE493">
        <v>0</v>
      </c>
      <c r="AF493">
        <v>0</v>
      </c>
      <c r="AG493">
        <v>0</v>
      </c>
      <c r="AH493">
        <v>1</v>
      </c>
      <c r="AI493">
        <v>0</v>
      </c>
      <c r="AJ493">
        <v>0</v>
      </c>
      <c r="AK493">
        <v>0</v>
      </c>
      <c r="AL493">
        <v>0</v>
      </c>
      <c r="AM493">
        <v>0</v>
      </c>
      <c r="AN493">
        <v>0</v>
      </c>
      <c r="AO493">
        <v>0</v>
      </c>
      <c r="AP493">
        <v>0</v>
      </c>
      <c r="AQ493">
        <v>0</v>
      </c>
      <c r="AR493">
        <v>5.4368343549607498</v>
      </c>
      <c r="AS493">
        <v>58</v>
      </c>
      <c r="BE493" s="2">
        <v>529</v>
      </c>
      <c r="BF493">
        <v>6.5915712212039219</v>
      </c>
      <c r="BG493">
        <v>0</v>
      </c>
      <c r="BH493">
        <v>0</v>
      </c>
      <c r="BI493">
        <v>0</v>
      </c>
      <c r="BJ493">
        <v>1</v>
      </c>
      <c r="BK493">
        <v>0</v>
      </c>
      <c r="BL493">
        <v>0</v>
      </c>
      <c r="BM493">
        <v>0</v>
      </c>
      <c r="BN493">
        <v>0</v>
      </c>
      <c r="BO493">
        <v>0</v>
      </c>
      <c r="BP493">
        <v>0</v>
      </c>
      <c r="BQ493">
        <v>0</v>
      </c>
      <c r="BR493">
        <v>0</v>
      </c>
      <c r="BS493">
        <v>0</v>
      </c>
      <c r="BT493">
        <v>4.8515005205280648</v>
      </c>
      <c r="BU493">
        <v>58</v>
      </c>
      <c r="CG493" s="2">
        <v>529</v>
      </c>
      <c r="CH493">
        <v>6.5915712212039219</v>
      </c>
      <c r="CI493">
        <v>0</v>
      </c>
      <c r="CJ493">
        <v>0</v>
      </c>
      <c r="CK493">
        <v>0</v>
      </c>
      <c r="CL493">
        <v>1</v>
      </c>
      <c r="CM493">
        <v>0</v>
      </c>
      <c r="CN493">
        <v>0</v>
      </c>
      <c r="CO493">
        <v>0</v>
      </c>
      <c r="CP493">
        <v>0</v>
      </c>
      <c r="CQ493">
        <v>0</v>
      </c>
      <c r="CR493">
        <v>0</v>
      </c>
      <c r="CS493">
        <v>7.2955080776540155</v>
      </c>
      <c r="CT493">
        <v>5.4368343549607498</v>
      </c>
      <c r="CU493">
        <v>4.8515005205280648</v>
      </c>
      <c r="CV493">
        <v>58</v>
      </c>
    </row>
    <row r="494" spans="1:100" x14ac:dyDescent="0.2">
      <c r="A494" s="2">
        <v>530</v>
      </c>
      <c r="B494">
        <v>6.4682295117081043</v>
      </c>
      <c r="C494">
        <v>0</v>
      </c>
      <c r="D494">
        <v>0</v>
      </c>
      <c r="E494">
        <v>0</v>
      </c>
      <c r="F494">
        <v>1</v>
      </c>
      <c r="G494">
        <v>0</v>
      </c>
      <c r="H494">
        <v>0</v>
      </c>
      <c r="I494">
        <v>0</v>
      </c>
      <c r="J494">
        <v>0</v>
      </c>
      <c r="K494">
        <v>0</v>
      </c>
      <c r="L494">
        <v>0</v>
      </c>
      <c r="M494">
        <v>0</v>
      </c>
      <c r="N494">
        <v>0</v>
      </c>
      <c r="O494">
        <v>0</v>
      </c>
      <c r="P494">
        <v>7.30302830829587</v>
      </c>
      <c r="Q494">
        <v>59</v>
      </c>
      <c r="AC494" s="2">
        <v>530</v>
      </c>
      <c r="AD494">
        <v>6.4682295117081043</v>
      </c>
      <c r="AE494">
        <v>0</v>
      </c>
      <c r="AF494">
        <v>0</v>
      </c>
      <c r="AG494">
        <v>0</v>
      </c>
      <c r="AH494">
        <v>1</v>
      </c>
      <c r="AI494">
        <v>0</v>
      </c>
      <c r="AJ494">
        <v>0</v>
      </c>
      <c r="AK494">
        <v>0</v>
      </c>
      <c r="AL494">
        <v>0</v>
      </c>
      <c r="AM494">
        <v>0</v>
      </c>
      <c r="AN494">
        <v>0</v>
      </c>
      <c r="AO494">
        <v>0</v>
      </c>
      <c r="AP494">
        <v>0</v>
      </c>
      <c r="AQ494">
        <v>0</v>
      </c>
      <c r="AR494">
        <v>5.4440761331897036</v>
      </c>
      <c r="AS494">
        <v>59</v>
      </c>
      <c r="BE494" s="2">
        <v>530</v>
      </c>
      <c r="BF494">
        <v>6.4682295117081043</v>
      </c>
      <c r="BG494">
        <v>0</v>
      </c>
      <c r="BH494">
        <v>0</v>
      </c>
      <c r="BI494">
        <v>0</v>
      </c>
      <c r="BJ494">
        <v>1</v>
      </c>
      <c r="BK494">
        <v>0</v>
      </c>
      <c r="BL494">
        <v>0</v>
      </c>
      <c r="BM494">
        <v>0</v>
      </c>
      <c r="BN494">
        <v>0</v>
      </c>
      <c r="BO494">
        <v>0</v>
      </c>
      <c r="BP494">
        <v>0</v>
      </c>
      <c r="BQ494">
        <v>0</v>
      </c>
      <c r="BR494">
        <v>0</v>
      </c>
      <c r="BS494">
        <v>0</v>
      </c>
      <c r="BT494">
        <v>4.8580492949520027</v>
      </c>
      <c r="BU494">
        <v>59</v>
      </c>
      <c r="CG494" s="2">
        <v>530</v>
      </c>
      <c r="CH494">
        <v>6.4682295117081043</v>
      </c>
      <c r="CI494">
        <v>0</v>
      </c>
      <c r="CJ494">
        <v>0</v>
      </c>
      <c r="CK494">
        <v>0</v>
      </c>
      <c r="CL494">
        <v>1</v>
      </c>
      <c r="CM494">
        <v>0</v>
      </c>
      <c r="CN494">
        <v>0</v>
      </c>
      <c r="CO494">
        <v>0</v>
      </c>
      <c r="CP494">
        <v>0</v>
      </c>
      <c r="CQ494">
        <v>0</v>
      </c>
      <c r="CR494">
        <v>0</v>
      </c>
      <c r="CS494">
        <v>7.30302830829587</v>
      </c>
      <c r="CT494">
        <v>5.4440761331897036</v>
      </c>
      <c r="CU494">
        <v>4.8580492949520027</v>
      </c>
      <c r="CV494">
        <v>59</v>
      </c>
    </row>
    <row r="495" spans="1:100" x14ac:dyDescent="0.2">
      <c r="A495" s="2">
        <v>531</v>
      </c>
      <c r="B495">
        <v>6.5317429678479701</v>
      </c>
      <c r="C495">
        <v>0</v>
      </c>
      <c r="D495">
        <v>0</v>
      </c>
      <c r="E495">
        <v>0</v>
      </c>
      <c r="F495">
        <v>1</v>
      </c>
      <c r="G495">
        <v>0</v>
      </c>
      <c r="H495">
        <v>0</v>
      </c>
      <c r="I495">
        <v>0</v>
      </c>
      <c r="J495">
        <v>0</v>
      </c>
      <c r="K495">
        <v>0</v>
      </c>
      <c r="L495">
        <v>0</v>
      </c>
      <c r="M495">
        <v>0</v>
      </c>
      <c r="N495">
        <v>0</v>
      </c>
      <c r="O495">
        <v>0</v>
      </c>
      <c r="P495">
        <v>7.3105667953326456</v>
      </c>
      <c r="Q495">
        <v>60</v>
      </c>
      <c r="AC495" s="2">
        <v>531</v>
      </c>
      <c r="AD495">
        <v>6.5317429678479701</v>
      </c>
      <c r="AE495">
        <v>0</v>
      </c>
      <c r="AF495">
        <v>0</v>
      </c>
      <c r="AG495">
        <v>0</v>
      </c>
      <c r="AH495">
        <v>1</v>
      </c>
      <c r="AI495">
        <v>0</v>
      </c>
      <c r="AJ495">
        <v>0</v>
      </c>
      <c r="AK495">
        <v>0</v>
      </c>
      <c r="AL495">
        <v>0</v>
      </c>
      <c r="AM495">
        <v>0</v>
      </c>
      <c r="AN495">
        <v>0</v>
      </c>
      <c r="AO495">
        <v>0</v>
      </c>
      <c r="AP495">
        <v>0</v>
      </c>
      <c r="AQ495">
        <v>0</v>
      </c>
      <c r="AR495">
        <v>5.4513374816047051</v>
      </c>
      <c r="AS495">
        <v>60</v>
      </c>
      <c r="BE495" s="2">
        <v>531</v>
      </c>
      <c r="BF495">
        <v>6.5317429678479701</v>
      </c>
      <c r="BG495">
        <v>0</v>
      </c>
      <c r="BH495">
        <v>0</v>
      </c>
      <c r="BI495">
        <v>0</v>
      </c>
      <c r="BJ495">
        <v>1</v>
      </c>
      <c r="BK495">
        <v>0</v>
      </c>
      <c r="BL495">
        <v>0</v>
      </c>
      <c r="BM495">
        <v>0</v>
      </c>
      <c r="BN495">
        <v>0</v>
      </c>
      <c r="BO495">
        <v>0</v>
      </c>
      <c r="BP495">
        <v>0</v>
      </c>
      <c r="BQ495">
        <v>0</v>
      </c>
      <c r="BR495">
        <v>0</v>
      </c>
      <c r="BS495">
        <v>0</v>
      </c>
      <c r="BT495">
        <v>4.8646203101786343</v>
      </c>
      <c r="BU495">
        <v>60</v>
      </c>
      <c r="CG495" s="2">
        <v>531</v>
      </c>
      <c r="CH495">
        <v>6.5317429678479701</v>
      </c>
      <c r="CI495">
        <v>0</v>
      </c>
      <c r="CJ495">
        <v>0</v>
      </c>
      <c r="CK495">
        <v>0</v>
      </c>
      <c r="CL495">
        <v>1</v>
      </c>
      <c r="CM495">
        <v>0</v>
      </c>
      <c r="CN495">
        <v>0</v>
      </c>
      <c r="CO495">
        <v>0</v>
      </c>
      <c r="CP495">
        <v>0</v>
      </c>
      <c r="CQ495">
        <v>0</v>
      </c>
      <c r="CR495">
        <v>0</v>
      </c>
      <c r="CS495">
        <v>7.3105667953326456</v>
      </c>
      <c r="CT495">
        <v>5.4513374816047051</v>
      </c>
      <c r="CU495">
        <v>4.8646203101786343</v>
      </c>
      <c r="CV495">
        <v>60</v>
      </c>
    </row>
    <row r="496" spans="1:100" x14ac:dyDescent="0.2">
      <c r="A496" s="2">
        <v>532</v>
      </c>
      <c r="B496">
        <v>6.6117517272419519</v>
      </c>
      <c r="C496">
        <v>0</v>
      </c>
      <c r="D496">
        <v>0</v>
      </c>
      <c r="E496">
        <v>0</v>
      </c>
      <c r="F496">
        <v>1</v>
      </c>
      <c r="G496">
        <v>0</v>
      </c>
      <c r="H496">
        <v>0</v>
      </c>
      <c r="I496">
        <v>0</v>
      </c>
      <c r="J496">
        <v>0</v>
      </c>
      <c r="K496">
        <v>0</v>
      </c>
      <c r="L496">
        <v>0</v>
      </c>
      <c r="M496">
        <v>0</v>
      </c>
      <c r="N496">
        <v>0</v>
      </c>
      <c r="O496">
        <v>0</v>
      </c>
      <c r="P496">
        <v>7.3181234368479791</v>
      </c>
      <c r="Q496">
        <v>61</v>
      </c>
      <c r="AC496" s="2">
        <v>532</v>
      </c>
      <c r="AD496">
        <v>6.6117517272419519</v>
      </c>
      <c r="AE496">
        <v>0</v>
      </c>
      <c r="AF496">
        <v>0</v>
      </c>
      <c r="AG496">
        <v>0</v>
      </c>
      <c r="AH496">
        <v>1</v>
      </c>
      <c r="AI496">
        <v>0</v>
      </c>
      <c r="AJ496">
        <v>0</v>
      </c>
      <c r="AK496">
        <v>0</v>
      </c>
      <c r="AL496">
        <v>0</v>
      </c>
      <c r="AM496">
        <v>0</v>
      </c>
      <c r="AN496">
        <v>0</v>
      </c>
      <c r="AO496">
        <v>0</v>
      </c>
      <c r="AP496">
        <v>0</v>
      </c>
      <c r="AQ496">
        <v>0</v>
      </c>
      <c r="AR496">
        <v>5.458618310928812</v>
      </c>
      <c r="AS496">
        <v>61</v>
      </c>
      <c r="BE496" s="2">
        <v>532</v>
      </c>
      <c r="BF496">
        <v>6.6117517272419519</v>
      </c>
      <c r="BG496">
        <v>0</v>
      </c>
      <c r="BH496">
        <v>0</v>
      </c>
      <c r="BI496">
        <v>0</v>
      </c>
      <c r="BJ496">
        <v>1</v>
      </c>
      <c r="BK496">
        <v>0</v>
      </c>
      <c r="BL496">
        <v>0</v>
      </c>
      <c r="BM496">
        <v>0</v>
      </c>
      <c r="BN496">
        <v>0</v>
      </c>
      <c r="BO496">
        <v>0</v>
      </c>
      <c r="BP496">
        <v>0</v>
      </c>
      <c r="BQ496">
        <v>0</v>
      </c>
      <c r="BR496">
        <v>0</v>
      </c>
      <c r="BS496">
        <v>0</v>
      </c>
      <c r="BT496">
        <v>4.8712134953359474</v>
      </c>
      <c r="BU496">
        <v>61</v>
      </c>
      <c r="CG496" s="2">
        <v>532</v>
      </c>
      <c r="CH496">
        <v>6.6117517272419519</v>
      </c>
      <c r="CI496">
        <v>0</v>
      </c>
      <c r="CJ496">
        <v>0</v>
      </c>
      <c r="CK496">
        <v>0</v>
      </c>
      <c r="CL496">
        <v>1</v>
      </c>
      <c r="CM496">
        <v>0</v>
      </c>
      <c r="CN496">
        <v>0</v>
      </c>
      <c r="CO496">
        <v>0</v>
      </c>
      <c r="CP496">
        <v>0</v>
      </c>
      <c r="CQ496">
        <v>0</v>
      </c>
      <c r="CR496">
        <v>0</v>
      </c>
      <c r="CS496">
        <v>7.3181234368479791</v>
      </c>
      <c r="CT496">
        <v>5.458618310928812</v>
      </c>
      <c r="CU496">
        <v>4.8712134953359474</v>
      </c>
      <c r="CV496">
        <v>61</v>
      </c>
    </row>
    <row r="497" spans="1:100" x14ac:dyDescent="0.2">
      <c r="A497" s="2">
        <v>533</v>
      </c>
      <c r="B497">
        <v>6.4725856024921322</v>
      </c>
      <c r="C497">
        <v>0</v>
      </c>
      <c r="D497">
        <v>0</v>
      </c>
      <c r="E497">
        <v>0</v>
      </c>
      <c r="F497">
        <v>1</v>
      </c>
      <c r="G497">
        <v>0</v>
      </c>
      <c r="H497">
        <v>0</v>
      </c>
      <c r="I497">
        <v>0</v>
      </c>
      <c r="J497">
        <v>0</v>
      </c>
      <c r="K497">
        <v>0</v>
      </c>
      <c r="L497">
        <v>0</v>
      </c>
      <c r="M497">
        <v>0</v>
      </c>
      <c r="N497">
        <v>0</v>
      </c>
      <c r="O497">
        <v>0</v>
      </c>
      <c r="P497">
        <v>7.3256981334045523</v>
      </c>
      <c r="Q497">
        <v>62</v>
      </c>
      <c r="AC497" s="2">
        <v>533</v>
      </c>
      <c r="AD497">
        <v>6.4725856024921322</v>
      </c>
      <c r="AE497">
        <v>0</v>
      </c>
      <c r="AF497">
        <v>0</v>
      </c>
      <c r="AG497">
        <v>0</v>
      </c>
      <c r="AH497">
        <v>1</v>
      </c>
      <c r="AI497">
        <v>0</v>
      </c>
      <c r="AJ497">
        <v>0</v>
      </c>
      <c r="AK497">
        <v>0</v>
      </c>
      <c r="AL497">
        <v>0</v>
      </c>
      <c r="AM497">
        <v>0</v>
      </c>
      <c r="AN497">
        <v>0</v>
      </c>
      <c r="AO497">
        <v>0</v>
      </c>
      <c r="AP497">
        <v>0</v>
      </c>
      <c r="AQ497">
        <v>0</v>
      </c>
      <c r="AR497">
        <v>5.4659185315368308</v>
      </c>
      <c r="AS497">
        <v>62</v>
      </c>
      <c r="BE497" s="2">
        <v>533</v>
      </c>
      <c r="BF497">
        <v>6.4725856024921322</v>
      </c>
      <c r="BG497">
        <v>0</v>
      </c>
      <c r="BH497">
        <v>0</v>
      </c>
      <c r="BI497">
        <v>0</v>
      </c>
      <c r="BJ497">
        <v>1</v>
      </c>
      <c r="BK497">
        <v>0</v>
      </c>
      <c r="BL497">
        <v>0</v>
      </c>
      <c r="BM497">
        <v>0</v>
      </c>
      <c r="BN497">
        <v>0</v>
      </c>
      <c r="BO497">
        <v>0</v>
      </c>
      <c r="BP497">
        <v>0</v>
      </c>
      <c r="BQ497">
        <v>0</v>
      </c>
      <c r="BR497">
        <v>0</v>
      </c>
      <c r="BS497">
        <v>0</v>
      </c>
      <c r="BT497">
        <v>4.8778287787979187</v>
      </c>
      <c r="BU497">
        <v>62</v>
      </c>
      <c r="CG497" s="2">
        <v>533</v>
      </c>
      <c r="CH497">
        <v>6.4725856024921322</v>
      </c>
      <c r="CI497">
        <v>0</v>
      </c>
      <c r="CJ497">
        <v>0</v>
      </c>
      <c r="CK497">
        <v>0</v>
      </c>
      <c r="CL497">
        <v>1</v>
      </c>
      <c r="CM497">
        <v>0</v>
      </c>
      <c r="CN497">
        <v>0</v>
      </c>
      <c r="CO497">
        <v>0</v>
      </c>
      <c r="CP497">
        <v>0</v>
      </c>
      <c r="CQ497">
        <v>0</v>
      </c>
      <c r="CR497">
        <v>0</v>
      </c>
      <c r="CS497">
        <v>7.3256981334045523</v>
      </c>
      <c r="CT497">
        <v>5.4659185315368308</v>
      </c>
      <c r="CU497">
        <v>4.8778287787979187</v>
      </c>
      <c r="CV497">
        <v>62</v>
      </c>
    </row>
    <row r="498" spans="1:100" x14ac:dyDescent="0.2">
      <c r="A498" s="2">
        <v>534</v>
      </c>
      <c r="B498">
        <v>6.6006059931920182</v>
      </c>
      <c r="C498">
        <v>0</v>
      </c>
      <c r="D498">
        <v>0</v>
      </c>
      <c r="E498">
        <v>0</v>
      </c>
      <c r="F498">
        <v>1</v>
      </c>
      <c r="G498">
        <v>0</v>
      </c>
      <c r="H498">
        <v>0</v>
      </c>
      <c r="I498">
        <v>0</v>
      </c>
      <c r="J498">
        <v>0</v>
      </c>
      <c r="K498">
        <v>0</v>
      </c>
      <c r="L498">
        <v>0</v>
      </c>
      <c r="M498">
        <v>0</v>
      </c>
      <c r="N498">
        <v>0</v>
      </c>
      <c r="O498">
        <v>0</v>
      </c>
      <c r="P498">
        <v>7.3332907872444624</v>
      </c>
      <c r="Q498">
        <v>63</v>
      </c>
      <c r="AC498" s="2">
        <v>534</v>
      </c>
      <c r="AD498">
        <v>6.6006059931920182</v>
      </c>
      <c r="AE498">
        <v>0</v>
      </c>
      <c r="AF498">
        <v>0</v>
      </c>
      <c r="AG498">
        <v>0</v>
      </c>
      <c r="AH498">
        <v>1</v>
      </c>
      <c r="AI498">
        <v>0</v>
      </c>
      <c r="AJ498">
        <v>0</v>
      </c>
      <c r="AK498">
        <v>0</v>
      </c>
      <c r="AL498">
        <v>0</v>
      </c>
      <c r="AM498">
        <v>0</v>
      </c>
      <c r="AN498">
        <v>0</v>
      </c>
      <c r="AO498">
        <v>0</v>
      </c>
      <c r="AP498">
        <v>0</v>
      </c>
      <c r="AQ498">
        <v>0</v>
      </c>
      <c r="AR498">
        <v>5.4732380534673455</v>
      </c>
      <c r="AS498">
        <v>63</v>
      </c>
      <c r="BE498" s="2">
        <v>534</v>
      </c>
      <c r="BF498">
        <v>6.6006059931920182</v>
      </c>
      <c r="BG498">
        <v>0</v>
      </c>
      <c r="BH498">
        <v>0</v>
      </c>
      <c r="BI498">
        <v>0</v>
      </c>
      <c r="BJ498">
        <v>1</v>
      </c>
      <c r="BK498">
        <v>0</v>
      </c>
      <c r="BL498">
        <v>0</v>
      </c>
      <c r="BM498">
        <v>0</v>
      </c>
      <c r="BN498">
        <v>0</v>
      </c>
      <c r="BO498">
        <v>0</v>
      </c>
      <c r="BP498">
        <v>0</v>
      </c>
      <c r="BQ498">
        <v>0</v>
      </c>
      <c r="BR498">
        <v>0</v>
      </c>
      <c r="BS498">
        <v>0</v>
      </c>
      <c r="BT498">
        <v>4.8844660881964472</v>
      </c>
      <c r="BU498">
        <v>63</v>
      </c>
      <c r="CG498" s="2">
        <v>534</v>
      </c>
      <c r="CH498">
        <v>6.6006059931920182</v>
      </c>
      <c r="CI498">
        <v>0</v>
      </c>
      <c r="CJ498">
        <v>0</v>
      </c>
      <c r="CK498">
        <v>0</v>
      </c>
      <c r="CL498">
        <v>1</v>
      </c>
      <c r="CM498">
        <v>0</v>
      </c>
      <c r="CN498">
        <v>0</v>
      </c>
      <c r="CO498">
        <v>0</v>
      </c>
      <c r="CP498">
        <v>0</v>
      </c>
      <c r="CQ498">
        <v>0</v>
      </c>
      <c r="CR498">
        <v>0</v>
      </c>
      <c r="CS498">
        <v>7.3332907872444624</v>
      </c>
      <c r="CT498">
        <v>5.4732380534673455</v>
      </c>
      <c r="CU498">
        <v>4.8844660881964472</v>
      </c>
      <c r="CV498">
        <v>63</v>
      </c>
    </row>
    <row r="499" spans="1:100" x14ac:dyDescent="0.2">
      <c r="A499" s="2">
        <v>535</v>
      </c>
      <c r="B499">
        <v>6.429245077745728</v>
      </c>
      <c r="C499">
        <v>0</v>
      </c>
      <c r="D499">
        <v>0</v>
      </c>
      <c r="E499">
        <v>0</v>
      </c>
      <c r="F499">
        <v>1</v>
      </c>
      <c r="G499">
        <v>0</v>
      </c>
      <c r="H499">
        <v>0</v>
      </c>
      <c r="I499">
        <v>0</v>
      </c>
      <c r="J499">
        <v>0</v>
      </c>
      <c r="K499">
        <v>0</v>
      </c>
      <c r="L499">
        <v>0</v>
      </c>
      <c r="M499">
        <v>0</v>
      </c>
      <c r="N499">
        <v>0</v>
      </c>
      <c r="O499">
        <v>0</v>
      </c>
      <c r="P499">
        <v>7.3409013017368485</v>
      </c>
      <c r="Q499">
        <v>64</v>
      </c>
      <c r="AC499" s="2">
        <v>535</v>
      </c>
      <c r="AD499">
        <v>6.429245077745728</v>
      </c>
      <c r="AE499">
        <v>0</v>
      </c>
      <c r="AF499">
        <v>0</v>
      </c>
      <c r="AG499">
        <v>0</v>
      </c>
      <c r="AH499">
        <v>1</v>
      </c>
      <c r="AI499">
        <v>0</v>
      </c>
      <c r="AJ499">
        <v>0</v>
      </c>
      <c r="AK499">
        <v>0</v>
      </c>
      <c r="AL499">
        <v>0</v>
      </c>
      <c r="AM499">
        <v>0</v>
      </c>
      <c r="AN499">
        <v>0</v>
      </c>
      <c r="AO499">
        <v>0</v>
      </c>
      <c r="AP499">
        <v>0</v>
      </c>
      <c r="AQ499">
        <v>0</v>
      </c>
      <c r="AR499">
        <v>5.4805767864346873</v>
      </c>
      <c r="AS499">
        <v>64</v>
      </c>
      <c r="BE499" s="2">
        <v>535</v>
      </c>
      <c r="BF499">
        <v>6.429245077745728</v>
      </c>
      <c r="BG499">
        <v>0</v>
      </c>
      <c r="BH499">
        <v>0</v>
      </c>
      <c r="BI499">
        <v>0</v>
      </c>
      <c r="BJ499">
        <v>1</v>
      </c>
      <c r="BK499">
        <v>0</v>
      </c>
      <c r="BL499">
        <v>0</v>
      </c>
      <c r="BM499">
        <v>0</v>
      </c>
      <c r="BN499">
        <v>0</v>
      </c>
      <c r="BO499">
        <v>0</v>
      </c>
      <c r="BP499">
        <v>0</v>
      </c>
      <c r="BQ499">
        <v>0</v>
      </c>
      <c r="BR499">
        <v>0</v>
      </c>
      <c r="BS499">
        <v>0</v>
      </c>
      <c r="BT499">
        <v>4.8911253504333487</v>
      </c>
      <c r="BU499">
        <v>64</v>
      </c>
      <c r="CG499" s="2">
        <v>535</v>
      </c>
      <c r="CH499">
        <v>6.429245077745728</v>
      </c>
      <c r="CI499">
        <v>0</v>
      </c>
      <c r="CJ499">
        <v>0</v>
      </c>
      <c r="CK499">
        <v>0</v>
      </c>
      <c r="CL499">
        <v>1</v>
      </c>
      <c r="CM499">
        <v>0</v>
      </c>
      <c r="CN499">
        <v>0</v>
      </c>
      <c r="CO499">
        <v>0</v>
      </c>
      <c r="CP499">
        <v>0</v>
      </c>
      <c r="CQ499">
        <v>0</v>
      </c>
      <c r="CR499">
        <v>0</v>
      </c>
      <c r="CS499">
        <v>7.3409013017368485</v>
      </c>
      <c r="CT499">
        <v>5.4805767864346873</v>
      </c>
      <c r="CU499">
        <v>4.8911253504333487</v>
      </c>
      <c r="CV499">
        <v>64</v>
      </c>
    </row>
    <row r="500" spans="1:100" x14ac:dyDescent="0.2">
      <c r="A500" s="2">
        <v>536</v>
      </c>
      <c r="B500">
        <v>6.4785390232067073</v>
      </c>
      <c r="C500">
        <v>0</v>
      </c>
      <c r="D500">
        <v>0</v>
      </c>
      <c r="E500">
        <v>0</v>
      </c>
      <c r="F500">
        <v>1</v>
      </c>
      <c r="G500">
        <v>0</v>
      </c>
      <c r="H500">
        <v>0</v>
      </c>
      <c r="I500">
        <v>0</v>
      </c>
      <c r="J500">
        <v>0</v>
      </c>
      <c r="K500">
        <v>0</v>
      </c>
      <c r="L500">
        <v>0</v>
      </c>
      <c r="M500">
        <v>0</v>
      </c>
      <c r="N500">
        <v>0</v>
      </c>
      <c r="O500">
        <v>0</v>
      </c>
      <c r="P500">
        <v>7.348529580997285</v>
      </c>
      <c r="Q500">
        <v>65</v>
      </c>
      <c r="AC500" s="2">
        <v>536</v>
      </c>
      <c r="AD500">
        <v>6.4785390232067073</v>
      </c>
      <c r="AE500">
        <v>0</v>
      </c>
      <c r="AF500">
        <v>0</v>
      </c>
      <c r="AG500">
        <v>0</v>
      </c>
      <c r="AH500">
        <v>1</v>
      </c>
      <c r="AI500">
        <v>0</v>
      </c>
      <c r="AJ500">
        <v>0</v>
      </c>
      <c r="AK500">
        <v>0</v>
      </c>
      <c r="AL500">
        <v>0</v>
      </c>
      <c r="AM500">
        <v>0</v>
      </c>
      <c r="AN500">
        <v>0</v>
      </c>
      <c r="AO500">
        <v>0</v>
      </c>
      <c r="AP500">
        <v>0</v>
      </c>
      <c r="AQ500">
        <v>0</v>
      </c>
      <c r="AR500">
        <v>5.4879346398408604</v>
      </c>
      <c r="AS500">
        <v>65</v>
      </c>
      <c r="BE500" s="2">
        <v>536</v>
      </c>
      <c r="BF500">
        <v>6.4785390232067073</v>
      </c>
      <c r="BG500">
        <v>0</v>
      </c>
      <c r="BH500">
        <v>0</v>
      </c>
      <c r="BI500">
        <v>0</v>
      </c>
      <c r="BJ500">
        <v>1</v>
      </c>
      <c r="BK500">
        <v>0</v>
      </c>
      <c r="BL500">
        <v>0</v>
      </c>
      <c r="BM500">
        <v>0</v>
      </c>
      <c r="BN500">
        <v>0</v>
      </c>
      <c r="BO500">
        <v>0</v>
      </c>
      <c r="BP500">
        <v>0</v>
      </c>
      <c r="BQ500">
        <v>0</v>
      </c>
      <c r="BR500">
        <v>0</v>
      </c>
      <c r="BS500">
        <v>0</v>
      </c>
      <c r="BT500">
        <v>4.8978064916924051</v>
      </c>
      <c r="BU500">
        <v>65</v>
      </c>
      <c r="CG500" s="2">
        <v>536</v>
      </c>
      <c r="CH500">
        <v>6.4785390232067073</v>
      </c>
      <c r="CI500">
        <v>0</v>
      </c>
      <c r="CJ500">
        <v>0</v>
      </c>
      <c r="CK500">
        <v>0</v>
      </c>
      <c r="CL500">
        <v>1</v>
      </c>
      <c r="CM500">
        <v>0</v>
      </c>
      <c r="CN500">
        <v>0</v>
      </c>
      <c r="CO500">
        <v>0</v>
      </c>
      <c r="CP500">
        <v>0</v>
      </c>
      <c r="CQ500">
        <v>0</v>
      </c>
      <c r="CR500">
        <v>0</v>
      </c>
      <c r="CS500">
        <v>7.348529580997285</v>
      </c>
      <c r="CT500">
        <v>5.4879346398408604</v>
      </c>
      <c r="CU500">
        <v>4.8978064916924051</v>
      </c>
      <c r="CV500">
        <v>65</v>
      </c>
    </row>
    <row r="501" spans="1:100" x14ac:dyDescent="0.2">
      <c r="A501" s="2">
        <v>537</v>
      </c>
      <c r="B501">
        <v>6.5649523493469575</v>
      </c>
      <c r="C501">
        <v>0</v>
      </c>
      <c r="D501">
        <v>0</v>
      </c>
      <c r="E501">
        <v>0</v>
      </c>
      <c r="F501">
        <v>1</v>
      </c>
      <c r="G501">
        <v>0</v>
      </c>
      <c r="H501">
        <v>0</v>
      </c>
      <c r="I501">
        <v>0</v>
      </c>
      <c r="J501">
        <v>0</v>
      </c>
      <c r="K501">
        <v>0</v>
      </c>
      <c r="L501">
        <v>0</v>
      </c>
      <c r="M501">
        <v>0</v>
      </c>
      <c r="N501">
        <v>0</v>
      </c>
      <c r="O501">
        <v>0</v>
      </c>
      <c r="P501">
        <v>7.3561755296265456</v>
      </c>
      <c r="Q501">
        <v>66</v>
      </c>
      <c r="AC501" s="2">
        <v>537</v>
      </c>
      <c r="AD501">
        <v>6.5649523493469575</v>
      </c>
      <c r="AE501">
        <v>0</v>
      </c>
      <c r="AF501">
        <v>0</v>
      </c>
      <c r="AG501">
        <v>0</v>
      </c>
      <c r="AH501">
        <v>1</v>
      </c>
      <c r="AI501">
        <v>0</v>
      </c>
      <c r="AJ501">
        <v>0</v>
      </c>
      <c r="AK501">
        <v>0</v>
      </c>
      <c r="AL501">
        <v>0</v>
      </c>
      <c r="AM501">
        <v>0</v>
      </c>
      <c r="AN501">
        <v>0</v>
      </c>
      <c r="AO501">
        <v>0</v>
      </c>
      <c r="AP501">
        <v>0</v>
      </c>
      <c r="AQ501">
        <v>0</v>
      </c>
      <c r="AR501">
        <v>5.4953115227874054</v>
      </c>
      <c r="AS501">
        <v>66</v>
      </c>
      <c r="BE501" s="2">
        <v>537</v>
      </c>
      <c r="BF501">
        <v>6.5649523493469575</v>
      </c>
      <c r="BG501">
        <v>0</v>
      </c>
      <c r="BH501">
        <v>0</v>
      </c>
      <c r="BI501">
        <v>0</v>
      </c>
      <c r="BJ501">
        <v>1</v>
      </c>
      <c r="BK501">
        <v>0</v>
      </c>
      <c r="BL501">
        <v>0</v>
      </c>
      <c r="BM501">
        <v>0</v>
      </c>
      <c r="BN501">
        <v>0</v>
      </c>
      <c r="BO501">
        <v>0</v>
      </c>
      <c r="BP501">
        <v>0</v>
      </c>
      <c r="BQ501">
        <v>0</v>
      </c>
      <c r="BR501">
        <v>0</v>
      </c>
      <c r="BS501">
        <v>0</v>
      </c>
      <c r="BT501">
        <v>4.9045094374514706</v>
      </c>
      <c r="BU501">
        <v>66</v>
      </c>
      <c r="CG501" s="2">
        <v>537</v>
      </c>
      <c r="CH501">
        <v>6.5649523493469575</v>
      </c>
      <c r="CI501">
        <v>0</v>
      </c>
      <c r="CJ501">
        <v>0</v>
      </c>
      <c r="CK501">
        <v>0</v>
      </c>
      <c r="CL501">
        <v>1</v>
      </c>
      <c r="CM501">
        <v>0</v>
      </c>
      <c r="CN501">
        <v>0</v>
      </c>
      <c r="CO501">
        <v>0</v>
      </c>
      <c r="CP501">
        <v>0</v>
      </c>
      <c r="CQ501">
        <v>0</v>
      </c>
      <c r="CR501">
        <v>0</v>
      </c>
      <c r="CS501">
        <v>7.3561755296265456</v>
      </c>
      <c r="CT501">
        <v>5.4953115227874054</v>
      </c>
      <c r="CU501">
        <v>4.9045094374514706</v>
      </c>
      <c r="CV501">
        <v>66</v>
      </c>
    </row>
    <row r="502" spans="1:100" x14ac:dyDescent="0.2">
      <c r="A502" s="2">
        <v>538</v>
      </c>
      <c r="B502">
        <v>6.4499820804449532</v>
      </c>
      <c r="C502">
        <v>0</v>
      </c>
      <c r="D502">
        <v>0</v>
      </c>
      <c r="E502">
        <v>0</v>
      </c>
      <c r="F502">
        <v>1</v>
      </c>
      <c r="G502">
        <v>0</v>
      </c>
      <c r="H502">
        <v>0</v>
      </c>
      <c r="I502">
        <v>0</v>
      </c>
      <c r="J502">
        <v>0</v>
      </c>
      <c r="K502">
        <v>0</v>
      </c>
      <c r="L502">
        <v>0</v>
      </c>
      <c r="M502">
        <v>0</v>
      </c>
      <c r="N502">
        <v>0</v>
      </c>
      <c r="O502">
        <v>0</v>
      </c>
      <c r="P502">
        <v>7.3638390525322608</v>
      </c>
      <c r="Q502">
        <v>67</v>
      </c>
      <c r="AC502" s="2">
        <v>538</v>
      </c>
      <c r="AD502">
        <v>6.4499820804449532</v>
      </c>
      <c r="AE502">
        <v>0</v>
      </c>
      <c r="AF502">
        <v>0</v>
      </c>
      <c r="AG502">
        <v>0</v>
      </c>
      <c r="AH502">
        <v>1</v>
      </c>
      <c r="AI502">
        <v>0</v>
      </c>
      <c r="AJ502">
        <v>0</v>
      </c>
      <c r="AK502">
        <v>0</v>
      </c>
      <c r="AL502">
        <v>0</v>
      </c>
      <c r="AM502">
        <v>0</v>
      </c>
      <c r="AN502">
        <v>0</v>
      </c>
      <c r="AO502">
        <v>0</v>
      </c>
      <c r="AP502">
        <v>0</v>
      </c>
      <c r="AQ502">
        <v>0</v>
      </c>
      <c r="AR502">
        <v>5.5027073440872094</v>
      </c>
      <c r="AS502">
        <v>67</v>
      </c>
      <c r="BE502" s="2">
        <v>538</v>
      </c>
      <c r="BF502">
        <v>6.4499820804449532</v>
      </c>
      <c r="BG502">
        <v>0</v>
      </c>
      <c r="BH502">
        <v>0</v>
      </c>
      <c r="BI502">
        <v>0</v>
      </c>
      <c r="BJ502">
        <v>1</v>
      </c>
      <c r="BK502">
        <v>0</v>
      </c>
      <c r="BL502">
        <v>0</v>
      </c>
      <c r="BM502">
        <v>0</v>
      </c>
      <c r="BN502">
        <v>0</v>
      </c>
      <c r="BO502">
        <v>0</v>
      </c>
      <c r="BP502">
        <v>0</v>
      </c>
      <c r="BQ502">
        <v>0</v>
      </c>
      <c r="BR502">
        <v>0</v>
      </c>
      <c r="BS502">
        <v>0</v>
      </c>
      <c r="BT502">
        <v>4.9112341124946211</v>
      </c>
      <c r="BU502">
        <v>67</v>
      </c>
      <c r="CG502" s="2">
        <v>538</v>
      </c>
      <c r="CH502">
        <v>6.4499820804449532</v>
      </c>
      <c r="CI502">
        <v>0</v>
      </c>
      <c r="CJ502">
        <v>0</v>
      </c>
      <c r="CK502">
        <v>0</v>
      </c>
      <c r="CL502">
        <v>1</v>
      </c>
      <c r="CM502">
        <v>0</v>
      </c>
      <c r="CN502">
        <v>0</v>
      </c>
      <c r="CO502">
        <v>0</v>
      </c>
      <c r="CP502">
        <v>0</v>
      </c>
      <c r="CQ502">
        <v>0</v>
      </c>
      <c r="CR502">
        <v>0</v>
      </c>
      <c r="CS502">
        <v>7.3638390525322608</v>
      </c>
      <c r="CT502">
        <v>5.5027073440872094</v>
      </c>
      <c r="CU502">
        <v>4.9112341124946211</v>
      </c>
      <c r="CV502">
        <v>67</v>
      </c>
    </row>
    <row r="503" spans="1:100" x14ac:dyDescent="0.2">
      <c r="A503" s="2">
        <v>539</v>
      </c>
      <c r="B503">
        <v>6.5114372352388852</v>
      </c>
      <c r="C503">
        <v>0</v>
      </c>
      <c r="D503">
        <v>0</v>
      </c>
      <c r="E503">
        <v>0</v>
      </c>
      <c r="F503">
        <v>1</v>
      </c>
      <c r="G503">
        <v>0</v>
      </c>
      <c r="H503">
        <v>0</v>
      </c>
      <c r="I503">
        <v>0</v>
      </c>
      <c r="J503">
        <v>0</v>
      </c>
      <c r="K503">
        <v>0</v>
      </c>
      <c r="L503">
        <v>0</v>
      </c>
      <c r="M503">
        <v>0</v>
      </c>
      <c r="N503">
        <v>0</v>
      </c>
      <c r="O503">
        <v>0</v>
      </c>
      <c r="P503">
        <v>7.3715200548081725</v>
      </c>
      <c r="Q503">
        <v>68</v>
      </c>
      <c r="AC503" s="2">
        <v>539</v>
      </c>
      <c r="AD503">
        <v>6.5114372352388852</v>
      </c>
      <c r="AE503">
        <v>0</v>
      </c>
      <c r="AF503">
        <v>0</v>
      </c>
      <c r="AG503">
        <v>0</v>
      </c>
      <c r="AH503">
        <v>1</v>
      </c>
      <c r="AI503">
        <v>0</v>
      </c>
      <c r="AJ503">
        <v>0</v>
      </c>
      <c r="AK503">
        <v>0</v>
      </c>
      <c r="AL503">
        <v>0</v>
      </c>
      <c r="AM503">
        <v>0</v>
      </c>
      <c r="AN503">
        <v>0</v>
      </c>
      <c r="AO503">
        <v>0</v>
      </c>
      <c r="AP503">
        <v>0</v>
      </c>
      <c r="AQ503">
        <v>0</v>
      </c>
      <c r="AR503">
        <v>5.510122012276244</v>
      </c>
      <c r="AS503">
        <v>68</v>
      </c>
      <c r="BE503" s="2">
        <v>539</v>
      </c>
      <c r="BF503">
        <v>6.5114372352388852</v>
      </c>
      <c r="BG503">
        <v>0</v>
      </c>
      <c r="BH503">
        <v>0</v>
      </c>
      <c r="BI503">
        <v>0</v>
      </c>
      <c r="BJ503">
        <v>1</v>
      </c>
      <c r="BK503">
        <v>0</v>
      </c>
      <c r="BL503">
        <v>0</v>
      </c>
      <c r="BM503">
        <v>0</v>
      </c>
      <c r="BN503">
        <v>0</v>
      </c>
      <c r="BO503">
        <v>0</v>
      </c>
      <c r="BP503">
        <v>0</v>
      </c>
      <c r="BQ503">
        <v>0</v>
      </c>
      <c r="BR503">
        <v>0</v>
      </c>
      <c r="BS503">
        <v>0</v>
      </c>
      <c r="BT503">
        <v>4.9179804409243575</v>
      </c>
      <c r="BU503">
        <v>68</v>
      </c>
      <c r="CG503" s="2">
        <v>539</v>
      </c>
      <c r="CH503">
        <v>6.5114372352388852</v>
      </c>
      <c r="CI503">
        <v>0</v>
      </c>
      <c r="CJ503">
        <v>0</v>
      </c>
      <c r="CK503">
        <v>0</v>
      </c>
      <c r="CL503">
        <v>1</v>
      </c>
      <c r="CM503">
        <v>0</v>
      </c>
      <c r="CN503">
        <v>0</v>
      </c>
      <c r="CO503">
        <v>0</v>
      </c>
      <c r="CP503">
        <v>0</v>
      </c>
      <c r="CQ503">
        <v>0</v>
      </c>
      <c r="CR503">
        <v>0</v>
      </c>
      <c r="CS503">
        <v>7.3715200548081725</v>
      </c>
      <c r="CT503">
        <v>5.510122012276244</v>
      </c>
      <c r="CU503">
        <v>4.9179804409243575</v>
      </c>
      <c r="CV503">
        <v>68</v>
      </c>
    </row>
    <row r="504" spans="1:100" x14ac:dyDescent="0.2">
      <c r="A504" s="2">
        <v>540</v>
      </c>
      <c r="B504">
        <v>6.643056147944348</v>
      </c>
      <c r="C504">
        <v>0</v>
      </c>
      <c r="D504">
        <v>0</v>
      </c>
      <c r="E504">
        <v>0</v>
      </c>
      <c r="F504">
        <v>1</v>
      </c>
      <c r="G504">
        <v>0</v>
      </c>
      <c r="H504">
        <v>0</v>
      </c>
      <c r="I504">
        <v>0</v>
      </c>
      <c r="J504">
        <v>0</v>
      </c>
      <c r="K504">
        <v>0</v>
      </c>
      <c r="L504">
        <v>0</v>
      </c>
      <c r="M504">
        <v>0</v>
      </c>
      <c r="N504">
        <v>0</v>
      </c>
      <c r="O504">
        <v>0</v>
      </c>
      <c r="P504">
        <v>7.3792184416533582</v>
      </c>
      <c r="Q504">
        <v>69</v>
      </c>
      <c r="AC504" s="2">
        <v>540</v>
      </c>
      <c r="AD504">
        <v>6.643056147944348</v>
      </c>
      <c r="AE504">
        <v>0</v>
      </c>
      <c r="AF504">
        <v>0</v>
      </c>
      <c r="AG504">
        <v>0</v>
      </c>
      <c r="AH504">
        <v>1</v>
      </c>
      <c r="AI504">
        <v>0</v>
      </c>
      <c r="AJ504">
        <v>0</v>
      </c>
      <c r="AK504">
        <v>0</v>
      </c>
      <c r="AL504">
        <v>0</v>
      </c>
      <c r="AM504">
        <v>0</v>
      </c>
      <c r="AN504">
        <v>0</v>
      </c>
      <c r="AO504">
        <v>0</v>
      </c>
      <c r="AP504">
        <v>0</v>
      </c>
      <c r="AQ504">
        <v>0</v>
      </c>
      <c r="AR504">
        <v>5.5175554356252521</v>
      </c>
      <c r="AS504">
        <v>69</v>
      </c>
      <c r="BE504" s="2">
        <v>540</v>
      </c>
      <c r="BF504">
        <v>6.643056147944348</v>
      </c>
      <c r="BG504">
        <v>0</v>
      </c>
      <c r="BH504">
        <v>0</v>
      </c>
      <c r="BI504">
        <v>0</v>
      </c>
      <c r="BJ504">
        <v>1</v>
      </c>
      <c r="BK504">
        <v>0</v>
      </c>
      <c r="BL504">
        <v>0</v>
      </c>
      <c r="BM504">
        <v>0</v>
      </c>
      <c r="BN504">
        <v>0</v>
      </c>
      <c r="BO504">
        <v>0</v>
      </c>
      <c r="BP504">
        <v>0</v>
      </c>
      <c r="BQ504">
        <v>0</v>
      </c>
      <c r="BR504">
        <v>0</v>
      </c>
      <c r="BS504">
        <v>0</v>
      </c>
      <c r="BT504">
        <v>4.924748346173847</v>
      </c>
      <c r="BU504">
        <v>69</v>
      </c>
      <c r="CG504" s="2">
        <v>540</v>
      </c>
      <c r="CH504">
        <v>6.643056147944348</v>
      </c>
      <c r="CI504">
        <v>0</v>
      </c>
      <c r="CJ504">
        <v>0</v>
      </c>
      <c r="CK504">
        <v>0</v>
      </c>
      <c r="CL504">
        <v>1</v>
      </c>
      <c r="CM504">
        <v>0</v>
      </c>
      <c r="CN504">
        <v>0</v>
      </c>
      <c r="CO504">
        <v>0</v>
      </c>
      <c r="CP504">
        <v>0</v>
      </c>
      <c r="CQ504">
        <v>0</v>
      </c>
      <c r="CR504">
        <v>0</v>
      </c>
      <c r="CS504">
        <v>7.3792184416533582</v>
      </c>
      <c r="CT504">
        <v>5.5175554356252521</v>
      </c>
      <c r="CU504">
        <v>4.924748346173847</v>
      </c>
      <c r="CV504">
        <v>69</v>
      </c>
    </row>
    <row r="505" spans="1:100" x14ac:dyDescent="0.2">
      <c r="A505" s="2">
        <v>541</v>
      </c>
      <c r="B505">
        <v>6.4584931893692783</v>
      </c>
      <c r="C505">
        <v>0</v>
      </c>
      <c r="D505">
        <v>0</v>
      </c>
      <c r="E505">
        <v>0</v>
      </c>
      <c r="F505">
        <v>1</v>
      </c>
      <c r="G505">
        <v>0</v>
      </c>
      <c r="H505">
        <v>0</v>
      </c>
      <c r="I505">
        <v>0</v>
      </c>
      <c r="J505">
        <v>0</v>
      </c>
      <c r="K505">
        <v>0</v>
      </c>
      <c r="L505">
        <v>0</v>
      </c>
      <c r="M505">
        <v>0</v>
      </c>
      <c r="N505">
        <v>0</v>
      </c>
      <c r="O505">
        <v>0</v>
      </c>
      <c r="P505">
        <v>7.386934118319223</v>
      </c>
      <c r="Q505">
        <v>70</v>
      </c>
      <c r="AC505" s="2">
        <v>541</v>
      </c>
      <c r="AD505">
        <v>6.4584931893692783</v>
      </c>
      <c r="AE505">
        <v>0</v>
      </c>
      <c r="AF505">
        <v>0</v>
      </c>
      <c r="AG505">
        <v>0</v>
      </c>
      <c r="AH505">
        <v>1</v>
      </c>
      <c r="AI505">
        <v>0</v>
      </c>
      <c r="AJ505">
        <v>0</v>
      </c>
      <c r="AK505">
        <v>0</v>
      </c>
      <c r="AL505">
        <v>0</v>
      </c>
      <c r="AM505">
        <v>0</v>
      </c>
      <c r="AN505">
        <v>0</v>
      </c>
      <c r="AO505">
        <v>0</v>
      </c>
      <c r="AP505">
        <v>0</v>
      </c>
      <c r="AQ505">
        <v>0</v>
      </c>
      <c r="AR505">
        <v>5.5250075221513537</v>
      </c>
      <c r="AS505">
        <v>70</v>
      </c>
      <c r="BE505" s="2">
        <v>541</v>
      </c>
      <c r="BF505">
        <v>6.4584931893692783</v>
      </c>
      <c r="BG505">
        <v>0</v>
      </c>
      <c r="BH505">
        <v>0</v>
      </c>
      <c r="BI505">
        <v>0</v>
      </c>
      <c r="BJ505">
        <v>1</v>
      </c>
      <c r="BK505">
        <v>0</v>
      </c>
      <c r="BL505">
        <v>0</v>
      </c>
      <c r="BM505">
        <v>0</v>
      </c>
      <c r="BN505">
        <v>0</v>
      </c>
      <c r="BO505">
        <v>0</v>
      </c>
      <c r="BP505">
        <v>0</v>
      </c>
      <c r="BQ505">
        <v>0</v>
      </c>
      <c r="BR505">
        <v>0</v>
      </c>
      <c r="BS505">
        <v>0</v>
      </c>
      <c r="BT505">
        <v>4.9315377510191967</v>
      </c>
      <c r="BU505">
        <v>70</v>
      </c>
      <c r="CG505" s="2">
        <v>541</v>
      </c>
      <c r="CH505">
        <v>6.4584931893692783</v>
      </c>
      <c r="CI505">
        <v>0</v>
      </c>
      <c r="CJ505">
        <v>0</v>
      </c>
      <c r="CK505">
        <v>0</v>
      </c>
      <c r="CL505">
        <v>1</v>
      </c>
      <c r="CM505">
        <v>0</v>
      </c>
      <c r="CN505">
        <v>0</v>
      </c>
      <c r="CO505">
        <v>0</v>
      </c>
      <c r="CP505">
        <v>0</v>
      </c>
      <c r="CQ505">
        <v>0</v>
      </c>
      <c r="CR505">
        <v>0</v>
      </c>
      <c r="CS505">
        <v>7.386934118319223</v>
      </c>
      <c r="CT505">
        <v>5.5250075221513537</v>
      </c>
      <c r="CU505">
        <v>4.9315377510191967</v>
      </c>
      <c r="CV505">
        <v>70</v>
      </c>
    </row>
    <row r="506" spans="1:100" x14ac:dyDescent="0.2">
      <c r="A506" s="2">
        <v>542</v>
      </c>
      <c r="B506">
        <v>7.4808264699313129</v>
      </c>
      <c r="C506">
        <v>0</v>
      </c>
      <c r="D506">
        <v>0</v>
      </c>
      <c r="E506">
        <v>0</v>
      </c>
      <c r="F506">
        <v>1</v>
      </c>
      <c r="G506">
        <v>0</v>
      </c>
      <c r="H506">
        <v>1</v>
      </c>
      <c r="I506">
        <v>0</v>
      </c>
      <c r="J506">
        <v>0</v>
      </c>
      <c r="K506">
        <v>0</v>
      </c>
      <c r="L506">
        <v>0</v>
      </c>
      <c r="M506">
        <v>0</v>
      </c>
      <c r="N506">
        <v>0</v>
      </c>
      <c r="O506">
        <v>0</v>
      </c>
      <c r="P506">
        <v>7.3946669900757351</v>
      </c>
      <c r="Q506">
        <v>71</v>
      </c>
      <c r="AC506" s="2">
        <v>542</v>
      </c>
      <c r="AD506">
        <v>7.4808264699313129</v>
      </c>
      <c r="AE506">
        <v>0</v>
      </c>
      <c r="AF506">
        <v>0</v>
      </c>
      <c r="AG506">
        <v>0</v>
      </c>
      <c r="AH506">
        <v>1</v>
      </c>
      <c r="AI506">
        <v>0</v>
      </c>
      <c r="AJ506">
        <v>1</v>
      </c>
      <c r="AK506">
        <v>0</v>
      </c>
      <c r="AL506">
        <v>0</v>
      </c>
      <c r="AM506">
        <v>0</v>
      </c>
      <c r="AN506">
        <v>0</v>
      </c>
      <c r="AO506">
        <v>0</v>
      </c>
      <c r="AP506">
        <v>0</v>
      </c>
      <c r="AQ506">
        <v>0</v>
      </c>
      <c r="AR506">
        <v>5.5324781796295976</v>
      </c>
      <c r="AS506">
        <v>71</v>
      </c>
      <c r="BE506" s="2">
        <v>542</v>
      </c>
      <c r="BF506">
        <v>7.4808264699313129</v>
      </c>
      <c r="BG506">
        <v>0</v>
      </c>
      <c r="BH506">
        <v>0</v>
      </c>
      <c r="BI506">
        <v>0</v>
      </c>
      <c r="BJ506">
        <v>1</v>
      </c>
      <c r="BK506">
        <v>0</v>
      </c>
      <c r="BL506">
        <v>1</v>
      </c>
      <c r="BM506">
        <v>0</v>
      </c>
      <c r="BN506">
        <v>0</v>
      </c>
      <c r="BO506">
        <v>0</v>
      </c>
      <c r="BP506">
        <v>0</v>
      </c>
      <c r="BQ506">
        <v>0</v>
      </c>
      <c r="BR506">
        <v>0</v>
      </c>
      <c r="BS506">
        <v>0</v>
      </c>
      <c r="BT506">
        <v>4.9383485775917721</v>
      </c>
      <c r="BU506">
        <v>71</v>
      </c>
      <c r="CG506" s="2">
        <v>542</v>
      </c>
      <c r="CH506">
        <v>7.4808264699313129</v>
      </c>
      <c r="CI506">
        <v>0</v>
      </c>
      <c r="CJ506">
        <v>0</v>
      </c>
      <c r="CK506">
        <v>0</v>
      </c>
      <c r="CL506">
        <v>1</v>
      </c>
      <c r="CM506">
        <v>0</v>
      </c>
      <c r="CN506">
        <v>1</v>
      </c>
      <c r="CO506">
        <v>0</v>
      </c>
      <c r="CP506">
        <v>0</v>
      </c>
      <c r="CQ506">
        <v>0</v>
      </c>
      <c r="CR506">
        <v>0</v>
      </c>
      <c r="CS506">
        <v>7.3946669900757351</v>
      </c>
      <c r="CT506">
        <v>5.5324781796295976</v>
      </c>
      <c r="CU506">
        <v>4.9383485775917721</v>
      </c>
      <c r="CV506">
        <v>71</v>
      </c>
    </row>
    <row r="507" spans="1:100" x14ac:dyDescent="0.2">
      <c r="A507" s="2">
        <v>543</v>
      </c>
      <c r="B507">
        <v>7.5439892502427996</v>
      </c>
      <c r="C507">
        <v>0</v>
      </c>
      <c r="D507">
        <v>0</v>
      </c>
      <c r="E507">
        <v>0</v>
      </c>
      <c r="F507">
        <v>1</v>
      </c>
      <c r="G507">
        <v>0</v>
      </c>
      <c r="H507">
        <v>1</v>
      </c>
      <c r="I507">
        <v>0</v>
      </c>
      <c r="J507">
        <v>0</v>
      </c>
      <c r="K507">
        <v>0</v>
      </c>
      <c r="L507">
        <v>0</v>
      </c>
      <c r="M507">
        <v>0</v>
      </c>
      <c r="N507">
        <v>0</v>
      </c>
      <c r="O507">
        <v>0</v>
      </c>
      <c r="P507">
        <v>7.4024169621910128</v>
      </c>
      <c r="Q507">
        <v>72</v>
      </c>
      <c r="AC507" s="2">
        <v>543</v>
      </c>
      <c r="AD507">
        <v>7.5439892502427996</v>
      </c>
      <c r="AE507">
        <v>0</v>
      </c>
      <c r="AF507">
        <v>0</v>
      </c>
      <c r="AG507">
        <v>0</v>
      </c>
      <c r="AH507">
        <v>1</v>
      </c>
      <c r="AI507">
        <v>0</v>
      </c>
      <c r="AJ507">
        <v>1</v>
      </c>
      <c r="AK507">
        <v>0</v>
      </c>
      <c r="AL507">
        <v>0</v>
      </c>
      <c r="AM507">
        <v>0</v>
      </c>
      <c r="AN507">
        <v>0</v>
      </c>
      <c r="AO507">
        <v>0</v>
      </c>
      <c r="AP507">
        <v>0</v>
      </c>
      <c r="AQ507">
        <v>0</v>
      </c>
      <c r="AR507">
        <v>5.539967315604426</v>
      </c>
      <c r="AS507">
        <v>72</v>
      </c>
      <c r="BE507" s="2">
        <v>543</v>
      </c>
      <c r="BF507">
        <v>7.5439892502427996</v>
      </c>
      <c r="BG507">
        <v>0</v>
      </c>
      <c r="BH507">
        <v>0</v>
      </c>
      <c r="BI507">
        <v>0</v>
      </c>
      <c r="BJ507">
        <v>1</v>
      </c>
      <c r="BK507">
        <v>0</v>
      </c>
      <c r="BL507">
        <v>1</v>
      </c>
      <c r="BM507">
        <v>0</v>
      </c>
      <c r="BN507">
        <v>0</v>
      </c>
      <c r="BO507">
        <v>0</v>
      </c>
      <c r="BP507">
        <v>0</v>
      </c>
      <c r="BQ507">
        <v>0</v>
      </c>
      <c r="BR507">
        <v>0</v>
      </c>
      <c r="BS507">
        <v>0</v>
      </c>
      <c r="BT507">
        <v>4.9451807473905376</v>
      </c>
      <c r="BU507">
        <v>72</v>
      </c>
      <c r="CG507" s="2">
        <v>543</v>
      </c>
      <c r="CH507">
        <v>7.5439892502427996</v>
      </c>
      <c r="CI507">
        <v>0</v>
      </c>
      <c r="CJ507">
        <v>0</v>
      </c>
      <c r="CK507">
        <v>0</v>
      </c>
      <c r="CL507">
        <v>1</v>
      </c>
      <c r="CM507">
        <v>0</v>
      </c>
      <c r="CN507">
        <v>1</v>
      </c>
      <c r="CO507">
        <v>0</v>
      </c>
      <c r="CP507">
        <v>0</v>
      </c>
      <c r="CQ507">
        <v>0</v>
      </c>
      <c r="CR507">
        <v>0</v>
      </c>
      <c r="CS507">
        <v>7.4024169621910128</v>
      </c>
      <c r="CT507">
        <v>5.539967315604426</v>
      </c>
      <c r="CU507">
        <v>4.9451807473905376</v>
      </c>
      <c r="CV507">
        <v>72</v>
      </c>
    </row>
    <row r="508" spans="1:100" x14ac:dyDescent="0.2">
      <c r="A508" s="2">
        <v>544</v>
      </c>
      <c r="B508">
        <v>7.6737569850850829</v>
      </c>
      <c r="C508">
        <v>0</v>
      </c>
      <c r="D508">
        <v>0</v>
      </c>
      <c r="E508">
        <v>0</v>
      </c>
      <c r="F508">
        <v>1</v>
      </c>
      <c r="G508">
        <v>0</v>
      </c>
      <c r="H508">
        <v>1</v>
      </c>
      <c r="I508">
        <v>0</v>
      </c>
      <c r="J508">
        <v>0</v>
      </c>
      <c r="K508">
        <v>0</v>
      </c>
      <c r="L508">
        <v>0</v>
      </c>
      <c r="M508">
        <v>0</v>
      </c>
      <c r="N508">
        <v>0</v>
      </c>
      <c r="O508">
        <v>0</v>
      </c>
      <c r="P508">
        <v>7.410183939920155</v>
      </c>
      <c r="Q508">
        <v>73</v>
      </c>
      <c r="AC508" s="2">
        <v>544</v>
      </c>
      <c r="AD508">
        <v>7.6737569850850829</v>
      </c>
      <c r="AE508">
        <v>0</v>
      </c>
      <c r="AF508">
        <v>0</v>
      </c>
      <c r="AG508">
        <v>0</v>
      </c>
      <c r="AH508">
        <v>1</v>
      </c>
      <c r="AI508">
        <v>0</v>
      </c>
      <c r="AJ508">
        <v>1</v>
      </c>
      <c r="AK508">
        <v>0</v>
      </c>
      <c r="AL508">
        <v>0</v>
      </c>
      <c r="AM508">
        <v>0</v>
      </c>
      <c r="AN508">
        <v>0</v>
      </c>
      <c r="AO508">
        <v>0</v>
      </c>
      <c r="AP508">
        <v>0</v>
      </c>
      <c r="AQ508">
        <v>0</v>
      </c>
      <c r="AR508">
        <v>5.5474748374010785</v>
      </c>
      <c r="AS508">
        <v>73</v>
      </c>
      <c r="BE508" s="2">
        <v>544</v>
      </c>
      <c r="BF508">
        <v>7.6737569850850829</v>
      </c>
      <c r="BG508">
        <v>0</v>
      </c>
      <c r="BH508">
        <v>0</v>
      </c>
      <c r="BI508">
        <v>0</v>
      </c>
      <c r="BJ508">
        <v>1</v>
      </c>
      <c r="BK508">
        <v>0</v>
      </c>
      <c r="BL508">
        <v>1</v>
      </c>
      <c r="BM508">
        <v>0</v>
      </c>
      <c r="BN508">
        <v>0</v>
      </c>
      <c r="BO508">
        <v>0</v>
      </c>
      <c r="BP508">
        <v>0</v>
      </c>
      <c r="BQ508">
        <v>0</v>
      </c>
      <c r="BR508">
        <v>0</v>
      </c>
      <c r="BS508">
        <v>0</v>
      </c>
      <c r="BT508">
        <v>4.9520341812944251</v>
      </c>
      <c r="BU508">
        <v>73</v>
      </c>
      <c r="CG508" s="2">
        <v>544</v>
      </c>
      <c r="CH508">
        <v>7.6737569850850829</v>
      </c>
      <c r="CI508">
        <v>0</v>
      </c>
      <c r="CJ508">
        <v>0</v>
      </c>
      <c r="CK508">
        <v>0</v>
      </c>
      <c r="CL508">
        <v>1</v>
      </c>
      <c r="CM508">
        <v>0</v>
      </c>
      <c r="CN508">
        <v>1</v>
      </c>
      <c r="CO508">
        <v>0</v>
      </c>
      <c r="CP508">
        <v>0</v>
      </c>
      <c r="CQ508">
        <v>0</v>
      </c>
      <c r="CR508">
        <v>0</v>
      </c>
      <c r="CS508">
        <v>7.410183939920155</v>
      </c>
      <c r="CT508">
        <v>5.5474748374010785</v>
      </c>
      <c r="CU508">
        <v>4.9520341812944251</v>
      </c>
      <c r="CV508">
        <v>73</v>
      </c>
    </row>
    <row r="509" spans="1:100" x14ac:dyDescent="0.2">
      <c r="A509" s="2">
        <v>545</v>
      </c>
      <c r="B509">
        <v>7.5891793074236684</v>
      </c>
      <c r="C509">
        <v>0</v>
      </c>
      <c r="D509">
        <v>0</v>
      </c>
      <c r="E509">
        <v>0</v>
      </c>
      <c r="F509">
        <v>1</v>
      </c>
      <c r="G509">
        <v>0</v>
      </c>
      <c r="H509">
        <v>1</v>
      </c>
      <c r="I509">
        <v>0</v>
      </c>
      <c r="J509">
        <v>0</v>
      </c>
      <c r="K509">
        <v>0</v>
      </c>
      <c r="L509">
        <v>0</v>
      </c>
      <c r="M509">
        <v>0</v>
      </c>
      <c r="N509">
        <v>0</v>
      </c>
      <c r="O509">
        <v>0</v>
      </c>
      <c r="P509">
        <v>7.4179678285004611</v>
      </c>
      <c r="Q509">
        <v>74</v>
      </c>
      <c r="AC509" s="2">
        <v>545</v>
      </c>
      <c r="AD509">
        <v>7.5891793074236684</v>
      </c>
      <c r="AE509">
        <v>0</v>
      </c>
      <c r="AF509">
        <v>0</v>
      </c>
      <c r="AG509">
        <v>0</v>
      </c>
      <c r="AH509">
        <v>1</v>
      </c>
      <c r="AI509">
        <v>0</v>
      </c>
      <c r="AJ509">
        <v>1</v>
      </c>
      <c r="AK509">
        <v>0</v>
      </c>
      <c r="AL509">
        <v>0</v>
      </c>
      <c r="AM509">
        <v>0</v>
      </c>
      <c r="AN509">
        <v>0</v>
      </c>
      <c r="AO509">
        <v>0</v>
      </c>
      <c r="AP509">
        <v>0</v>
      </c>
      <c r="AQ509">
        <v>0</v>
      </c>
      <c r="AR509">
        <v>5.5550006521369104</v>
      </c>
      <c r="AS509">
        <v>74</v>
      </c>
      <c r="BE509" s="2">
        <v>545</v>
      </c>
      <c r="BF509">
        <v>7.5891793074236684</v>
      </c>
      <c r="BG509">
        <v>0</v>
      </c>
      <c r="BH509">
        <v>0</v>
      </c>
      <c r="BI509">
        <v>0</v>
      </c>
      <c r="BJ509">
        <v>1</v>
      </c>
      <c r="BK509">
        <v>0</v>
      </c>
      <c r="BL509">
        <v>1</v>
      </c>
      <c r="BM509">
        <v>0</v>
      </c>
      <c r="BN509">
        <v>0</v>
      </c>
      <c r="BO509">
        <v>0</v>
      </c>
      <c r="BP509">
        <v>0</v>
      </c>
      <c r="BQ509">
        <v>0</v>
      </c>
      <c r="BR509">
        <v>0</v>
      </c>
      <c r="BS509">
        <v>0</v>
      </c>
      <c r="BT509">
        <v>4.958908799574731</v>
      </c>
      <c r="BU509">
        <v>74</v>
      </c>
      <c r="CG509" s="2">
        <v>545</v>
      </c>
      <c r="CH509">
        <v>7.5891793074236684</v>
      </c>
      <c r="CI509">
        <v>0</v>
      </c>
      <c r="CJ509">
        <v>0</v>
      </c>
      <c r="CK509">
        <v>0</v>
      </c>
      <c r="CL509">
        <v>1</v>
      </c>
      <c r="CM509">
        <v>0</v>
      </c>
      <c r="CN509">
        <v>1</v>
      </c>
      <c r="CO509">
        <v>0</v>
      </c>
      <c r="CP509">
        <v>0</v>
      </c>
      <c r="CQ509">
        <v>0</v>
      </c>
      <c r="CR509">
        <v>0</v>
      </c>
      <c r="CS509">
        <v>7.4179678285004611</v>
      </c>
      <c r="CT509">
        <v>5.5550006521369104</v>
      </c>
      <c r="CU509">
        <v>4.958908799574731</v>
      </c>
      <c r="CV509">
        <v>74</v>
      </c>
    </row>
    <row r="510" spans="1:100" x14ac:dyDescent="0.2">
      <c r="A510" s="2">
        <v>546</v>
      </c>
      <c r="B510">
        <v>7.4804126871130654</v>
      </c>
      <c r="C510">
        <v>0</v>
      </c>
      <c r="D510">
        <v>0</v>
      </c>
      <c r="E510">
        <v>0</v>
      </c>
      <c r="F510">
        <v>1</v>
      </c>
      <c r="G510">
        <v>0</v>
      </c>
      <c r="H510">
        <v>0</v>
      </c>
      <c r="I510">
        <v>1</v>
      </c>
      <c r="J510">
        <v>0</v>
      </c>
      <c r="K510">
        <v>0</v>
      </c>
      <c r="L510">
        <v>0</v>
      </c>
      <c r="M510">
        <v>0</v>
      </c>
      <c r="N510">
        <v>0</v>
      </c>
      <c r="O510">
        <v>0</v>
      </c>
      <c r="P510">
        <v>7.4257685331510572</v>
      </c>
      <c r="Q510">
        <v>75</v>
      </c>
      <c r="AC510" s="2">
        <v>546</v>
      </c>
      <c r="AD510">
        <v>7.4804126871130654</v>
      </c>
      <c r="AE510">
        <v>0</v>
      </c>
      <c r="AF510">
        <v>0</v>
      </c>
      <c r="AG510">
        <v>0</v>
      </c>
      <c r="AH510">
        <v>1</v>
      </c>
      <c r="AI510">
        <v>0</v>
      </c>
      <c r="AJ510">
        <v>0</v>
      </c>
      <c r="AK510">
        <v>1</v>
      </c>
      <c r="AL510">
        <v>0</v>
      </c>
      <c r="AM510">
        <v>0</v>
      </c>
      <c r="AN510">
        <v>0</v>
      </c>
      <c r="AO510">
        <v>0</v>
      </c>
      <c r="AP510">
        <v>0</v>
      </c>
      <c r="AQ510">
        <v>0</v>
      </c>
      <c r="AR510">
        <v>5.5625446667326406</v>
      </c>
      <c r="AS510">
        <v>75</v>
      </c>
      <c r="BE510" s="2">
        <v>546</v>
      </c>
      <c r="BF510">
        <v>7.4804126871130654</v>
      </c>
      <c r="BG510">
        <v>0</v>
      </c>
      <c r="BH510">
        <v>0</v>
      </c>
      <c r="BI510">
        <v>0</v>
      </c>
      <c r="BJ510">
        <v>1</v>
      </c>
      <c r="BK510">
        <v>0</v>
      </c>
      <c r="BL510">
        <v>0</v>
      </c>
      <c r="BM510">
        <v>1</v>
      </c>
      <c r="BN510">
        <v>0</v>
      </c>
      <c r="BO510">
        <v>0</v>
      </c>
      <c r="BP510">
        <v>0</v>
      </c>
      <c r="BQ510">
        <v>0</v>
      </c>
      <c r="BR510">
        <v>0</v>
      </c>
      <c r="BS510">
        <v>0</v>
      </c>
      <c r="BT510">
        <v>4.9658045219075237</v>
      </c>
      <c r="BU510">
        <v>75</v>
      </c>
      <c r="CG510" s="2">
        <v>546</v>
      </c>
      <c r="CH510">
        <v>7.4804126871130654</v>
      </c>
      <c r="CI510">
        <v>0</v>
      </c>
      <c r="CJ510">
        <v>0</v>
      </c>
      <c r="CK510">
        <v>0</v>
      </c>
      <c r="CL510">
        <v>1</v>
      </c>
      <c r="CM510">
        <v>0</v>
      </c>
      <c r="CN510">
        <v>0</v>
      </c>
      <c r="CO510">
        <v>1</v>
      </c>
      <c r="CP510">
        <v>0</v>
      </c>
      <c r="CQ510">
        <v>0</v>
      </c>
      <c r="CR510">
        <v>0</v>
      </c>
      <c r="CS510">
        <v>7.4257685331510572</v>
      </c>
      <c r="CT510">
        <v>5.5625446667326406</v>
      </c>
      <c r="CU510">
        <v>4.9658045219075237</v>
      </c>
      <c r="CV510">
        <v>75</v>
      </c>
    </row>
    <row r="511" spans="1:100" x14ac:dyDescent="0.2">
      <c r="A511" s="2">
        <v>547</v>
      </c>
      <c r="B511">
        <v>7.4837768777613789</v>
      </c>
      <c r="C511">
        <v>0</v>
      </c>
      <c r="D511">
        <v>0</v>
      </c>
      <c r="E511">
        <v>0</v>
      </c>
      <c r="F511">
        <v>1</v>
      </c>
      <c r="G511">
        <v>0</v>
      </c>
      <c r="H511">
        <v>0</v>
      </c>
      <c r="I511">
        <v>1</v>
      </c>
      <c r="J511">
        <v>0</v>
      </c>
      <c r="K511">
        <v>0</v>
      </c>
      <c r="L511">
        <v>0</v>
      </c>
      <c r="M511">
        <v>0</v>
      </c>
      <c r="N511">
        <v>0</v>
      </c>
      <c r="O511">
        <v>0</v>
      </c>
      <c r="P511">
        <v>7.4335859590755566</v>
      </c>
      <c r="Q511">
        <v>76</v>
      </c>
      <c r="AC511" s="2">
        <v>547</v>
      </c>
      <c r="AD511">
        <v>7.4837768777613789</v>
      </c>
      <c r="AE511">
        <v>0</v>
      </c>
      <c r="AF511">
        <v>0</v>
      </c>
      <c r="AG511">
        <v>0</v>
      </c>
      <c r="AH511">
        <v>1</v>
      </c>
      <c r="AI511">
        <v>0</v>
      </c>
      <c r="AJ511">
        <v>0</v>
      </c>
      <c r="AK511">
        <v>1</v>
      </c>
      <c r="AL511">
        <v>0</v>
      </c>
      <c r="AM511">
        <v>0</v>
      </c>
      <c r="AN511">
        <v>0</v>
      </c>
      <c r="AO511">
        <v>0</v>
      </c>
      <c r="AP511">
        <v>0</v>
      </c>
      <c r="AQ511">
        <v>0</v>
      </c>
      <c r="AR511">
        <v>5.5701067879235131</v>
      </c>
      <c r="AS511">
        <v>76</v>
      </c>
      <c r="BE511" s="2">
        <v>547</v>
      </c>
      <c r="BF511">
        <v>7.4837768777613789</v>
      </c>
      <c r="BG511">
        <v>0</v>
      </c>
      <c r="BH511">
        <v>0</v>
      </c>
      <c r="BI511">
        <v>0</v>
      </c>
      <c r="BJ511">
        <v>1</v>
      </c>
      <c r="BK511">
        <v>0</v>
      </c>
      <c r="BL511">
        <v>0</v>
      </c>
      <c r="BM511">
        <v>1</v>
      </c>
      <c r="BN511">
        <v>0</v>
      </c>
      <c r="BO511">
        <v>0</v>
      </c>
      <c r="BP511">
        <v>0</v>
      </c>
      <c r="BQ511">
        <v>0</v>
      </c>
      <c r="BR511">
        <v>0</v>
      </c>
      <c r="BS511">
        <v>0</v>
      </c>
      <c r="BT511">
        <v>4.9727212673860732</v>
      </c>
      <c r="BU511">
        <v>76</v>
      </c>
      <c r="CG511" s="2">
        <v>547</v>
      </c>
      <c r="CH511">
        <v>7.4837768777613789</v>
      </c>
      <c r="CI511">
        <v>0</v>
      </c>
      <c r="CJ511">
        <v>0</v>
      </c>
      <c r="CK511">
        <v>0</v>
      </c>
      <c r="CL511">
        <v>1</v>
      </c>
      <c r="CM511">
        <v>0</v>
      </c>
      <c r="CN511">
        <v>0</v>
      </c>
      <c r="CO511">
        <v>1</v>
      </c>
      <c r="CP511">
        <v>0</v>
      </c>
      <c r="CQ511">
        <v>0</v>
      </c>
      <c r="CR511">
        <v>0</v>
      </c>
      <c r="CS511">
        <v>7.4335859590755566</v>
      </c>
      <c r="CT511">
        <v>5.5701067879235131</v>
      </c>
      <c r="CU511">
        <v>4.9727212673860732</v>
      </c>
      <c r="CV511">
        <v>76</v>
      </c>
    </row>
    <row r="512" spans="1:100" x14ac:dyDescent="0.2">
      <c r="A512" s="2">
        <v>548</v>
      </c>
      <c r="B512">
        <v>7.4784972674131396</v>
      </c>
      <c r="C512">
        <v>0</v>
      </c>
      <c r="D512">
        <v>0</v>
      </c>
      <c r="E512">
        <v>0</v>
      </c>
      <c r="F512">
        <v>1</v>
      </c>
      <c r="G512">
        <v>0</v>
      </c>
      <c r="H512">
        <v>0</v>
      </c>
      <c r="I512">
        <v>1</v>
      </c>
      <c r="J512">
        <v>0</v>
      </c>
      <c r="K512">
        <v>0</v>
      </c>
      <c r="L512">
        <v>0</v>
      </c>
      <c r="M512">
        <v>0</v>
      </c>
      <c r="N512">
        <v>0</v>
      </c>
      <c r="O512">
        <v>0</v>
      </c>
      <c r="P512">
        <v>7.4414200114667883</v>
      </c>
      <c r="Q512">
        <v>77</v>
      </c>
      <c r="AC512" s="2">
        <v>548</v>
      </c>
      <c r="AD512">
        <v>7.4784972674131396</v>
      </c>
      <c r="AE512">
        <v>0</v>
      </c>
      <c r="AF512">
        <v>0</v>
      </c>
      <c r="AG512">
        <v>0</v>
      </c>
      <c r="AH512">
        <v>1</v>
      </c>
      <c r="AI512">
        <v>0</v>
      </c>
      <c r="AJ512">
        <v>0</v>
      </c>
      <c r="AK512">
        <v>1</v>
      </c>
      <c r="AL512">
        <v>0</v>
      </c>
      <c r="AM512">
        <v>0</v>
      </c>
      <c r="AN512">
        <v>0</v>
      </c>
      <c r="AO512">
        <v>0</v>
      </c>
      <c r="AP512">
        <v>0</v>
      </c>
      <c r="AQ512">
        <v>0</v>
      </c>
      <c r="AR512">
        <v>5.5776869222703818</v>
      </c>
      <c r="AS512">
        <v>77</v>
      </c>
      <c r="BE512" s="2">
        <v>548</v>
      </c>
      <c r="BF512">
        <v>7.4784972674131396</v>
      </c>
      <c r="BG512">
        <v>0</v>
      </c>
      <c r="BH512">
        <v>0</v>
      </c>
      <c r="BI512">
        <v>0</v>
      </c>
      <c r="BJ512">
        <v>1</v>
      </c>
      <c r="BK512">
        <v>0</v>
      </c>
      <c r="BL512">
        <v>0</v>
      </c>
      <c r="BM512">
        <v>1</v>
      </c>
      <c r="BN512">
        <v>0</v>
      </c>
      <c r="BO512">
        <v>0</v>
      </c>
      <c r="BP512">
        <v>0</v>
      </c>
      <c r="BQ512">
        <v>0</v>
      </c>
      <c r="BR512">
        <v>0</v>
      </c>
      <c r="BS512">
        <v>0</v>
      </c>
      <c r="BT512">
        <v>4.9796589545332894</v>
      </c>
      <c r="BU512">
        <v>77</v>
      </c>
      <c r="CG512" s="2">
        <v>548</v>
      </c>
      <c r="CH512">
        <v>7.4784972674131396</v>
      </c>
      <c r="CI512">
        <v>0</v>
      </c>
      <c r="CJ512">
        <v>0</v>
      </c>
      <c r="CK512">
        <v>0</v>
      </c>
      <c r="CL512">
        <v>1</v>
      </c>
      <c r="CM512">
        <v>0</v>
      </c>
      <c r="CN512">
        <v>0</v>
      </c>
      <c r="CO512">
        <v>1</v>
      </c>
      <c r="CP512">
        <v>0</v>
      </c>
      <c r="CQ512">
        <v>0</v>
      </c>
      <c r="CR512">
        <v>0</v>
      </c>
      <c r="CS512">
        <v>7.4414200114667883</v>
      </c>
      <c r="CT512">
        <v>5.5776869222703818</v>
      </c>
      <c r="CU512">
        <v>4.9796589545332894</v>
      </c>
      <c r="CV512">
        <v>77</v>
      </c>
    </row>
    <row r="513" spans="1:100" x14ac:dyDescent="0.2">
      <c r="A513" s="2">
        <v>549</v>
      </c>
      <c r="B513">
        <v>7.6141413396556503</v>
      </c>
      <c r="C513">
        <v>0</v>
      </c>
      <c r="D513">
        <v>0</v>
      </c>
      <c r="E513">
        <v>0</v>
      </c>
      <c r="F513">
        <v>1</v>
      </c>
      <c r="G513">
        <v>0</v>
      </c>
      <c r="H513">
        <v>0</v>
      </c>
      <c r="I513">
        <v>1</v>
      </c>
      <c r="J513">
        <v>0</v>
      </c>
      <c r="K513">
        <v>0</v>
      </c>
      <c r="L513">
        <v>0</v>
      </c>
      <c r="M513">
        <v>0</v>
      </c>
      <c r="N513">
        <v>0</v>
      </c>
      <c r="O513">
        <v>0</v>
      </c>
      <c r="P513">
        <v>7.449270595512937</v>
      </c>
      <c r="Q513">
        <v>78</v>
      </c>
      <c r="AC513" s="2">
        <v>549</v>
      </c>
      <c r="AD513">
        <v>7.6141413396556503</v>
      </c>
      <c r="AE513">
        <v>0</v>
      </c>
      <c r="AF513">
        <v>0</v>
      </c>
      <c r="AG513">
        <v>0</v>
      </c>
      <c r="AH513">
        <v>1</v>
      </c>
      <c r="AI513">
        <v>0</v>
      </c>
      <c r="AJ513">
        <v>0</v>
      </c>
      <c r="AK513">
        <v>1</v>
      </c>
      <c r="AL513">
        <v>0</v>
      </c>
      <c r="AM513">
        <v>0</v>
      </c>
      <c r="AN513">
        <v>0</v>
      </c>
      <c r="AO513">
        <v>0</v>
      </c>
      <c r="AP513">
        <v>0</v>
      </c>
      <c r="AQ513">
        <v>0</v>
      </c>
      <c r="AR513">
        <v>5.5852849761707084</v>
      </c>
      <c r="AS513">
        <v>78</v>
      </c>
      <c r="BE513" s="2">
        <v>549</v>
      </c>
      <c r="BF513">
        <v>7.6141413396556503</v>
      </c>
      <c r="BG513">
        <v>0</v>
      </c>
      <c r="BH513">
        <v>0</v>
      </c>
      <c r="BI513">
        <v>0</v>
      </c>
      <c r="BJ513">
        <v>1</v>
      </c>
      <c r="BK513">
        <v>0</v>
      </c>
      <c r="BL513">
        <v>0</v>
      </c>
      <c r="BM513">
        <v>1</v>
      </c>
      <c r="BN513">
        <v>0</v>
      </c>
      <c r="BO513">
        <v>0</v>
      </c>
      <c r="BP513">
        <v>0</v>
      </c>
      <c r="BQ513">
        <v>0</v>
      </c>
      <c r="BR513">
        <v>0</v>
      </c>
      <c r="BS513">
        <v>0</v>
      </c>
      <c r="BT513">
        <v>4.9866175013141723</v>
      </c>
      <c r="BU513">
        <v>78</v>
      </c>
      <c r="CG513" s="2">
        <v>549</v>
      </c>
      <c r="CH513">
        <v>7.6141413396556503</v>
      </c>
      <c r="CI513">
        <v>0</v>
      </c>
      <c r="CJ513">
        <v>0</v>
      </c>
      <c r="CK513">
        <v>0</v>
      </c>
      <c r="CL513">
        <v>1</v>
      </c>
      <c r="CM513">
        <v>0</v>
      </c>
      <c r="CN513">
        <v>0</v>
      </c>
      <c r="CO513">
        <v>1</v>
      </c>
      <c r="CP513">
        <v>0</v>
      </c>
      <c r="CQ513">
        <v>0</v>
      </c>
      <c r="CR513">
        <v>0</v>
      </c>
      <c r="CS513">
        <v>7.449270595512937</v>
      </c>
      <c r="CT513">
        <v>5.5852849761707084</v>
      </c>
      <c r="CU513">
        <v>4.9866175013141723</v>
      </c>
      <c r="CV513">
        <v>78</v>
      </c>
    </row>
    <row r="514" spans="1:100" x14ac:dyDescent="0.2">
      <c r="A514" s="2">
        <v>550</v>
      </c>
      <c r="B514">
        <v>7.5873019668682122</v>
      </c>
      <c r="C514">
        <v>0</v>
      </c>
      <c r="D514">
        <v>0</v>
      </c>
      <c r="E514">
        <v>0</v>
      </c>
      <c r="F514">
        <v>1</v>
      </c>
      <c r="G514">
        <v>0</v>
      </c>
      <c r="H514">
        <v>0</v>
      </c>
      <c r="I514">
        <v>0</v>
      </c>
      <c r="J514">
        <v>1</v>
      </c>
      <c r="K514">
        <v>0</v>
      </c>
      <c r="L514">
        <v>0</v>
      </c>
      <c r="M514">
        <v>0</v>
      </c>
      <c r="N514">
        <v>0</v>
      </c>
      <c r="O514">
        <v>0</v>
      </c>
      <c r="P514">
        <v>7.4571376164046228</v>
      </c>
      <c r="Q514">
        <v>79</v>
      </c>
      <c r="AC514" s="2">
        <v>550</v>
      </c>
      <c r="AD514">
        <v>7.5873019668682122</v>
      </c>
      <c r="AE514">
        <v>0</v>
      </c>
      <c r="AF514">
        <v>0</v>
      </c>
      <c r="AG514">
        <v>0</v>
      </c>
      <c r="AH514">
        <v>1</v>
      </c>
      <c r="AI514">
        <v>0</v>
      </c>
      <c r="AJ514">
        <v>0</v>
      </c>
      <c r="AK514">
        <v>0</v>
      </c>
      <c r="AL514">
        <v>1</v>
      </c>
      <c r="AM514">
        <v>0</v>
      </c>
      <c r="AN514">
        <v>0</v>
      </c>
      <c r="AO514">
        <v>0</v>
      </c>
      <c r="AP514">
        <v>0</v>
      </c>
      <c r="AQ514">
        <v>0</v>
      </c>
      <c r="AR514">
        <v>5.5929008558694742</v>
      </c>
      <c r="AS514">
        <v>79</v>
      </c>
      <c r="BE514" s="2">
        <v>550</v>
      </c>
      <c r="BF514">
        <v>7.5873019668682122</v>
      </c>
      <c r="BG514">
        <v>0</v>
      </c>
      <c r="BH514">
        <v>0</v>
      </c>
      <c r="BI514">
        <v>0</v>
      </c>
      <c r="BJ514">
        <v>1</v>
      </c>
      <c r="BK514">
        <v>0</v>
      </c>
      <c r="BL514">
        <v>0</v>
      </c>
      <c r="BM514">
        <v>0</v>
      </c>
      <c r="BN514">
        <v>1</v>
      </c>
      <c r="BO514">
        <v>0</v>
      </c>
      <c r="BP514">
        <v>0</v>
      </c>
      <c r="BQ514">
        <v>0</v>
      </c>
      <c r="BR514">
        <v>0</v>
      </c>
      <c r="BS514">
        <v>0</v>
      </c>
      <c r="BT514">
        <v>4.993596825148261</v>
      </c>
      <c r="BU514">
        <v>79</v>
      </c>
      <c r="CG514" s="2">
        <v>550</v>
      </c>
      <c r="CH514">
        <v>7.5873019668682122</v>
      </c>
      <c r="CI514">
        <v>0</v>
      </c>
      <c r="CJ514">
        <v>0</v>
      </c>
      <c r="CK514">
        <v>0</v>
      </c>
      <c r="CL514">
        <v>1</v>
      </c>
      <c r="CM514">
        <v>0</v>
      </c>
      <c r="CN514">
        <v>0</v>
      </c>
      <c r="CO514">
        <v>0</v>
      </c>
      <c r="CP514">
        <v>1</v>
      </c>
      <c r="CQ514">
        <v>0</v>
      </c>
      <c r="CR514">
        <v>0</v>
      </c>
      <c r="CS514">
        <v>7.4571376164046228</v>
      </c>
      <c r="CT514">
        <v>5.5929008558694742</v>
      </c>
      <c r="CU514">
        <v>4.993596825148261</v>
      </c>
      <c r="CV514">
        <v>79</v>
      </c>
    </row>
    <row r="515" spans="1:100" x14ac:dyDescent="0.2">
      <c r="A515" s="2">
        <v>551</v>
      </c>
      <c r="B515">
        <v>7.739802782870524</v>
      </c>
      <c r="C515">
        <v>0</v>
      </c>
      <c r="D515">
        <v>0</v>
      </c>
      <c r="E515">
        <v>0</v>
      </c>
      <c r="F515">
        <v>1</v>
      </c>
      <c r="G515">
        <v>0</v>
      </c>
      <c r="H515">
        <v>0</v>
      </c>
      <c r="I515">
        <v>0</v>
      </c>
      <c r="J515">
        <v>1</v>
      </c>
      <c r="K515">
        <v>0</v>
      </c>
      <c r="L515">
        <v>0</v>
      </c>
      <c r="M515">
        <v>0</v>
      </c>
      <c r="N515">
        <v>0</v>
      </c>
      <c r="O515">
        <v>0</v>
      </c>
      <c r="P515">
        <v>7.4650209793426097</v>
      </c>
      <c r="Q515">
        <v>80</v>
      </c>
      <c r="AC515" s="2">
        <v>551</v>
      </c>
      <c r="AD515">
        <v>7.739802782870524</v>
      </c>
      <c r="AE515">
        <v>0</v>
      </c>
      <c r="AF515">
        <v>0</v>
      </c>
      <c r="AG515">
        <v>0</v>
      </c>
      <c r="AH515">
        <v>1</v>
      </c>
      <c r="AI515">
        <v>0</v>
      </c>
      <c r="AJ515">
        <v>0</v>
      </c>
      <c r="AK515">
        <v>0</v>
      </c>
      <c r="AL515">
        <v>1</v>
      </c>
      <c r="AM515">
        <v>0</v>
      </c>
      <c r="AN515">
        <v>0</v>
      </c>
      <c r="AO515">
        <v>0</v>
      </c>
      <c r="AP515">
        <v>0</v>
      </c>
      <c r="AQ515">
        <v>0</v>
      </c>
      <c r="AR515">
        <v>5.6005344674700064</v>
      </c>
      <c r="AS515">
        <v>80</v>
      </c>
      <c r="BE515" s="2">
        <v>551</v>
      </c>
      <c r="BF515">
        <v>7.739802782870524</v>
      </c>
      <c r="BG515">
        <v>0</v>
      </c>
      <c r="BH515">
        <v>0</v>
      </c>
      <c r="BI515">
        <v>0</v>
      </c>
      <c r="BJ515">
        <v>1</v>
      </c>
      <c r="BK515">
        <v>0</v>
      </c>
      <c r="BL515">
        <v>0</v>
      </c>
      <c r="BM515">
        <v>0</v>
      </c>
      <c r="BN515">
        <v>1</v>
      </c>
      <c r="BO515">
        <v>0</v>
      </c>
      <c r="BP515">
        <v>0</v>
      </c>
      <c r="BQ515">
        <v>0</v>
      </c>
      <c r="BR515">
        <v>0</v>
      </c>
      <c r="BS515">
        <v>0</v>
      </c>
      <c r="BT515">
        <v>5.0005968429220884</v>
      </c>
      <c r="BU515">
        <v>80</v>
      </c>
      <c r="CG515" s="2">
        <v>551</v>
      </c>
      <c r="CH515">
        <v>7.739802782870524</v>
      </c>
      <c r="CI515">
        <v>0</v>
      </c>
      <c r="CJ515">
        <v>0</v>
      </c>
      <c r="CK515">
        <v>0</v>
      </c>
      <c r="CL515">
        <v>1</v>
      </c>
      <c r="CM515">
        <v>0</v>
      </c>
      <c r="CN515">
        <v>0</v>
      </c>
      <c r="CO515">
        <v>0</v>
      </c>
      <c r="CP515">
        <v>1</v>
      </c>
      <c r="CQ515">
        <v>0</v>
      </c>
      <c r="CR515">
        <v>0</v>
      </c>
      <c r="CS515">
        <v>7.4650209793426097</v>
      </c>
      <c r="CT515">
        <v>5.6005344674700064</v>
      </c>
      <c r="CU515">
        <v>5.0005968429220884</v>
      </c>
      <c r="CV515">
        <v>80</v>
      </c>
    </row>
    <row r="516" spans="1:100" x14ac:dyDescent="0.2">
      <c r="A516" s="2">
        <v>552</v>
      </c>
      <c r="B516">
        <v>8.1297665286948817</v>
      </c>
      <c r="C516">
        <v>0</v>
      </c>
      <c r="D516">
        <v>0</v>
      </c>
      <c r="E516">
        <v>0</v>
      </c>
      <c r="F516">
        <v>1</v>
      </c>
      <c r="G516">
        <v>0</v>
      </c>
      <c r="H516">
        <v>0</v>
      </c>
      <c r="I516">
        <v>0</v>
      </c>
      <c r="J516">
        <v>1</v>
      </c>
      <c r="K516">
        <v>0</v>
      </c>
      <c r="L516">
        <v>0</v>
      </c>
      <c r="M516">
        <v>0</v>
      </c>
      <c r="N516">
        <v>0</v>
      </c>
      <c r="O516">
        <v>0</v>
      </c>
      <c r="P516">
        <v>7.4729205895459065</v>
      </c>
      <c r="Q516">
        <v>81</v>
      </c>
      <c r="AC516" s="2">
        <v>552</v>
      </c>
      <c r="AD516">
        <v>8.1297665286948817</v>
      </c>
      <c r="AE516">
        <v>0</v>
      </c>
      <c r="AF516">
        <v>0</v>
      </c>
      <c r="AG516">
        <v>0</v>
      </c>
      <c r="AH516">
        <v>1</v>
      </c>
      <c r="AI516">
        <v>0</v>
      </c>
      <c r="AJ516">
        <v>0</v>
      </c>
      <c r="AK516">
        <v>0</v>
      </c>
      <c r="AL516">
        <v>1</v>
      </c>
      <c r="AM516">
        <v>0</v>
      </c>
      <c r="AN516">
        <v>0</v>
      </c>
      <c r="AO516">
        <v>0</v>
      </c>
      <c r="AP516">
        <v>0</v>
      </c>
      <c r="AQ516">
        <v>0</v>
      </c>
      <c r="AR516">
        <v>5.6081857169447114</v>
      </c>
      <c r="AS516">
        <v>81</v>
      </c>
      <c r="BE516" s="2">
        <v>552</v>
      </c>
      <c r="BF516">
        <v>8.1297665286948817</v>
      </c>
      <c r="BG516">
        <v>0</v>
      </c>
      <c r="BH516">
        <v>0</v>
      </c>
      <c r="BI516">
        <v>0</v>
      </c>
      <c r="BJ516">
        <v>1</v>
      </c>
      <c r="BK516">
        <v>0</v>
      </c>
      <c r="BL516">
        <v>0</v>
      </c>
      <c r="BM516">
        <v>0</v>
      </c>
      <c r="BN516">
        <v>1</v>
      </c>
      <c r="BO516">
        <v>0</v>
      </c>
      <c r="BP516">
        <v>0</v>
      </c>
      <c r="BQ516">
        <v>0</v>
      </c>
      <c r="BR516">
        <v>0</v>
      </c>
      <c r="BS516">
        <v>0</v>
      </c>
      <c r="BT516">
        <v>6.6969241637302019</v>
      </c>
      <c r="BU516">
        <v>81</v>
      </c>
      <c r="CG516" s="2">
        <v>552</v>
      </c>
      <c r="CH516">
        <v>8.1297665286948817</v>
      </c>
      <c r="CI516">
        <v>0</v>
      </c>
      <c r="CJ516">
        <v>0</v>
      </c>
      <c r="CK516">
        <v>0</v>
      </c>
      <c r="CL516">
        <v>1</v>
      </c>
      <c r="CM516">
        <v>0</v>
      </c>
      <c r="CN516">
        <v>0</v>
      </c>
      <c r="CO516">
        <v>0</v>
      </c>
      <c r="CP516">
        <v>1</v>
      </c>
      <c r="CQ516">
        <v>0</v>
      </c>
      <c r="CR516">
        <v>0</v>
      </c>
      <c r="CS516">
        <v>7.4729205895459065</v>
      </c>
      <c r="CT516">
        <v>5.6081857169447114</v>
      </c>
      <c r="CU516">
        <v>6.6969241637302019</v>
      </c>
      <c r="CV516">
        <v>81</v>
      </c>
    </row>
    <row r="517" spans="1:100" x14ac:dyDescent="0.2">
      <c r="A517" s="2">
        <v>553</v>
      </c>
      <c r="B517">
        <v>8.2176903920763671</v>
      </c>
      <c r="C517">
        <v>0</v>
      </c>
      <c r="D517">
        <v>0</v>
      </c>
      <c r="E517">
        <v>0</v>
      </c>
      <c r="F517">
        <v>1</v>
      </c>
      <c r="G517">
        <v>0</v>
      </c>
      <c r="H517">
        <v>0</v>
      </c>
      <c r="I517">
        <v>0</v>
      </c>
      <c r="J517">
        <v>1</v>
      </c>
      <c r="K517">
        <v>0</v>
      </c>
      <c r="L517">
        <v>0</v>
      </c>
      <c r="M517">
        <v>0</v>
      </c>
      <c r="N517">
        <v>0</v>
      </c>
      <c r="O517">
        <v>0</v>
      </c>
      <c r="P517">
        <v>7.4808363522601118</v>
      </c>
      <c r="Q517">
        <v>82</v>
      </c>
      <c r="AC517" s="2">
        <v>553</v>
      </c>
      <c r="AD517">
        <v>8.2176903920763671</v>
      </c>
      <c r="AE517">
        <v>0</v>
      </c>
      <c r="AF517">
        <v>0</v>
      </c>
      <c r="AG517">
        <v>0</v>
      </c>
      <c r="AH517">
        <v>1</v>
      </c>
      <c r="AI517">
        <v>0</v>
      </c>
      <c r="AJ517">
        <v>0</v>
      </c>
      <c r="AK517">
        <v>0</v>
      </c>
      <c r="AL517">
        <v>1</v>
      </c>
      <c r="AM517">
        <v>0</v>
      </c>
      <c r="AN517">
        <v>0</v>
      </c>
      <c r="AO517">
        <v>0</v>
      </c>
      <c r="AP517">
        <v>0</v>
      </c>
      <c r="AQ517">
        <v>0</v>
      </c>
      <c r="AR517">
        <v>5.6158545101457218</v>
      </c>
      <c r="AS517">
        <v>82</v>
      </c>
      <c r="BE517" s="2">
        <v>553</v>
      </c>
      <c r="BF517">
        <v>8.2176903920763671</v>
      </c>
      <c r="BG517">
        <v>0</v>
      </c>
      <c r="BH517">
        <v>0</v>
      </c>
      <c r="BI517">
        <v>0</v>
      </c>
      <c r="BJ517">
        <v>1</v>
      </c>
      <c r="BK517">
        <v>0</v>
      </c>
      <c r="BL517">
        <v>0</v>
      </c>
      <c r="BM517">
        <v>0</v>
      </c>
      <c r="BN517">
        <v>1</v>
      </c>
      <c r="BO517">
        <v>0</v>
      </c>
      <c r="BP517">
        <v>0</v>
      </c>
      <c r="BQ517">
        <v>0</v>
      </c>
      <c r="BR517">
        <v>0</v>
      </c>
      <c r="BS517">
        <v>0</v>
      </c>
      <c r="BT517">
        <v>6.9968994751919302</v>
      </c>
      <c r="BU517">
        <v>82</v>
      </c>
      <c r="CG517" s="2">
        <v>553</v>
      </c>
      <c r="CH517">
        <v>8.2176903920763671</v>
      </c>
      <c r="CI517">
        <v>0</v>
      </c>
      <c r="CJ517">
        <v>0</v>
      </c>
      <c r="CK517">
        <v>0</v>
      </c>
      <c r="CL517">
        <v>1</v>
      </c>
      <c r="CM517">
        <v>0</v>
      </c>
      <c r="CN517">
        <v>0</v>
      </c>
      <c r="CO517">
        <v>0</v>
      </c>
      <c r="CP517">
        <v>1</v>
      </c>
      <c r="CQ517">
        <v>0</v>
      </c>
      <c r="CR517">
        <v>0</v>
      </c>
      <c r="CS517">
        <v>7.4808363522601118</v>
      </c>
      <c r="CT517">
        <v>5.6158545101457218</v>
      </c>
      <c r="CU517">
        <v>6.9968994751919302</v>
      </c>
      <c r="CV517">
        <v>82</v>
      </c>
    </row>
    <row r="518" spans="1:100" x14ac:dyDescent="0.2">
      <c r="A518" s="2">
        <v>554</v>
      </c>
      <c r="B518">
        <v>8.299026008139883</v>
      </c>
      <c r="C518">
        <v>0</v>
      </c>
      <c r="D518">
        <v>0</v>
      </c>
      <c r="E518">
        <v>0</v>
      </c>
      <c r="F518">
        <v>1</v>
      </c>
      <c r="G518">
        <v>0</v>
      </c>
      <c r="H518">
        <v>0</v>
      </c>
      <c r="I518">
        <v>0</v>
      </c>
      <c r="J518">
        <v>1</v>
      </c>
      <c r="K518">
        <v>0</v>
      </c>
      <c r="L518">
        <v>0</v>
      </c>
      <c r="M518">
        <v>0</v>
      </c>
      <c r="N518">
        <v>0</v>
      </c>
      <c r="O518">
        <v>0</v>
      </c>
      <c r="P518">
        <v>7.4887681727658997</v>
      </c>
      <c r="Q518">
        <v>83</v>
      </c>
      <c r="AC518" s="2">
        <v>554</v>
      </c>
      <c r="AD518">
        <v>8.299026008139883</v>
      </c>
      <c r="AE518">
        <v>0</v>
      </c>
      <c r="AF518">
        <v>0</v>
      </c>
      <c r="AG518">
        <v>0</v>
      </c>
      <c r="AH518">
        <v>1</v>
      </c>
      <c r="AI518">
        <v>0</v>
      </c>
      <c r="AJ518">
        <v>0</v>
      </c>
      <c r="AK518">
        <v>0</v>
      </c>
      <c r="AL518">
        <v>1</v>
      </c>
      <c r="AM518">
        <v>0</v>
      </c>
      <c r="AN518">
        <v>0</v>
      </c>
      <c r="AO518">
        <v>0</v>
      </c>
      <c r="AP518">
        <v>0</v>
      </c>
      <c r="AQ518">
        <v>0</v>
      </c>
      <c r="AR518">
        <v>5.6235407528154493</v>
      </c>
      <c r="AS518">
        <v>83</v>
      </c>
      <c r="BE518" s="2">
        <v>554</v>
      </c>
      <c r="BF518">
        <v>8.299026008139883</v>
      </c>
      <c r="BG518">
        <v>0</v>
      </c>
      <c r="BH518">
        <v>0</v>
      </c>
      <c r="BI518">
        <v>0</v>
      </c>
      <c r="BJ518">
        <v>1</v>
      </c>
      <c r="BK518">
        <v>0</v>
      </c>
      <c r="BL518">
        <v>0</v>
      </c>
      <c r="BM518">
        <v>0</v>
      </c>
      <c r="BN518">
        <v>1</v>
      </c>
      <c r="BO518">
        <v>0</v>
      </c>
      <c r="BP518">
        <v>0</v>
      </c>
      <c r="BQ518">
        <v>0</v>
      </c>
      <c r="BR518">
        <v>0</v>
      </c>
      <c r="BS518">
        <v>0</v>
      </c>
      <c r="BT518">
        <v>6.9968994751919302</v>
      </c>
      <c r="BU518">
        <v>83</v>
      </c>
      <c r="CG518" s="2">
        <v>554</v>
      </c>
      <c r="CH518">
        <v>8.299026008139883</v>
      </c>
      <c r="CI518">
        <v>0</v>
      </c>
      <c r="CJ518">
        <v>0</v>
      </c>
      <c r="CK518">
        <v>0</v>
      </c>
      <c r="CL518">
        <v>1</v>
      </c>
      <c r="CM518">
        <v>0</v>
      </c>
      <c r="CN518">
        <v>0</v>
      </c>
      <c r="CO518">
        <v>0</v>
      </c>
      <c r="CP518">
        <v>1</v>
      </c>
      <c r="CQ518">
        <v>0</v>
      </c>
      <c r="CR518">
        <v>0</v>
      </c>
      <c r="CS518">
        <v>7.4887681727658997</v>
      </c>
      <c r="CT518">
        <v>5.6235407528154493</v>
      </c>
      <c r="CU518">
        <v>6.9968994751919302</v>
      </c>
      <c r="CV518">
        <v>83</v>
      </c>
    </row>
    <row r="519" spans="1:100" x14ac:dyDescent="0.2">
      <c r="A519" s="2">
        <v>555</v>
      </c>
      <c r="B519">
        <v>8.2304730688380516</v>
      </c>
      <c r="C519">
        <v>0</v>
      </c>
      <c r="D519">
        <v>0</v>
      </c>
      <c r="E519">
        <v>0</v>
      </c>
      <c r="F519">
        <v>1</v>
      </c>
      <c r="G519">
        <v>0</v>
      </c>
      <c r="H519">
        <v>0</v>
      </c>
      <c r="I519">
        <v>0</v>
      </c>
      <c r="J519">
        <v>0</v>
      </c>
      <c r="K519">
        <v>1</v>
      </c>
      <c r="L519">
        <v>0</v>
      </c>
      <c r="M519">
        <v>0</v>
      </c>
      <c r="N519">
        <v>0</v>
      </c>
      <c r="O519">
        <v>0</v>
      </c>
      <c r="P519">
        <v>7.4967159563875567</v>
      </c>
      <c r="Q519">
        <v>84</v>
      </c>
      <c r="AC519" s="2">
        <v>555</v>
      </c>
      <c r="AD519">
        <v>8.2304730688380516</v>
      </c>
      <c r="AE519">
        <v>0</v>
      </c>
      <c r="AF519">
        <v>0</v>
      </c>
      <c r="AG519">
        <v>0</v>
      </c>
      <c r="AH519">
        <v>1</v>
      </c>
      <c r="AI519">
        <v>0</v>
      </c>
      <c r="AJ519">
        <v>0</v>
      </c>
      <c r="AK519">
        <v>0</v>
      </c>
      <c r="AL519">
        <v>0</v>
      </c>
      <c r="AM519">
        <v>1</v>
      </c>
      <c r="AN519">
        <v>0</v>
      </c>
      <c r="AO519">
        <v>0</v>
      </c>
      <c r="AP519">
        <v>0</v>
      </c>
      <c r="AQ519">
        <v>0</v>
      </c>
      <c r="AR519">
        <v>5.6312443505970391</v>
      </c>
      <c r="AS519">
        <v>84</v>
      </c>
      <c r="BE519" s="2">
        <v>555</v>
      </c>
      <c r="BF519">
        <v>8.2304730688380516</v>
      </c>
      <c r="BG519">
        <v>0</v>
      </c>
      <c r="BH519">
        <v>0</v>
      </c>
      <c r="BI519">
        <v>0</v>
      </c>
      <c r="BJ519">
        <v>1</v>
      </c>
      <c r="BK519">
        <v>0</v>
      </c>
      <c r="BL519">
        <v>0</v>
      </c>
      <c r="BM519">
        <v>0</v>
      </c>
      <c r="BN519">
        <v>0</v>
      </c>
      <c r="BO519">
        <v>1</v>
      </c>
      <c r="BP519">
        <v>0</v>
      </c>
      <c r="BQ519">
        <v>0</v>
      </c>
      <c r="BR519">
        <v>0</v>
      </c>
      <c r="BS519">
        <v>0</v>
      </c>
      <c r="BT519">
        <v>6.9968994751919302</v>
      </c>
      <c r="BU519">
        <v>84</v>
      </c>
      <c r="CG519" s="2">
        <v>555</v>
      </c>
      <c r="CH519">
        <v>8.2304730688380516</v>
      </c>
      <c r="CI519">
        <v>0</v>
      </c>
      <c r="CJ519">
        <v>0</v>
      </c>
      <c r="CK519">
        <v>0</v>
      </c>
      <c r="CL519">
        <v>1</v>
      </c>
      <c r="CM519">
        <v>0</v>
      </c>
      <c r="CN519">
        <v>0</v>
      </c>
      <c r="CO519">
        <v>0</v>
      </c>
      <c r="CP519">
        <v>0</v>
      </c>
      <c r="CQ519">
        <v>1</v>
      </c>
      <c r="CR519">
        <v>0</v>
      </c>
      <c r="CS519">
        <v>7.4967159563875567</v>
      </c>
      <c r="CT519">
        <v>5.6312443505970391</v>
      </c>
      <c r="CU519">
        <v>6.9968994751919302</v>
      </c>
      <c r="CV519">
        <v>84</v>
      </c>
    </row>
    <row r="520" spans="1:100" x14ac:dyDescent="0.2">
      <c r="A520" s="2">
        <v>556</v>
      </c>
      <c r="B520">
        <v>8.315144466811752</v>
      </c>
      <c r="C520">
        <v>0</v>
      </c>
      <c r="D520">
        <v>0</v>
      </c>
      <c r="E520">
        <v>0</v>
      </c>
      <c r="F520">
        <v>1</v>
      </c>
      <c r="G520">
        <v>0</v>
      </c>
      <c r="H520">
        <v>0</v>
      </c>
      <c r="I520">
        <v>0</v>
      </c>
      <c r="J520">
        <v>0</v>
      </c>
      <c r="K520">
        <v>1</v>
      </c>
      <c r="L520">
        <v>0</v>
      </c>
      <c r="M520">
        <v>0</v>
      </c>
      <c r="N520">
        <v>0</v>
      </c>
      <c r="O520">
        <v>0</v>
      </c>
      <c r="P520">
        <v>7.5046796085015295</v>
      </c>
      <c r="Q520">
        <v>85</v>
      </c>
      <c r="AC520" s="2">
        <v>556</v>
      </c>
      <c r="AD520">
        <v>8.315144466811752</v>
      </c>
      <c r="AE520">
        <v>0</v>
      </c>
      <c r="AF520">
        <v>0</v>
      </c>
      <c r="AG520">
        <v>0</v>
      </c>
      <c r="AH520">
        <v>1</v>
      </c>
      <c r="AI520">
        <v>0</v>
      </c>
      <c r="AJ520">
        <v>0</v>
      </c>
      <c r="AK520">
        <v>0</v>
      </c>
      <c r="AL520">
        <v>0</v>
      </c>
      <c r="AM520">
        <v>1</v>
      </c>
      <c r="AN520">
        <v>0</v>
      </c>
      <c r="AO520">
        <v>0</v>
      </c>
      <c r="AP520">
        <v>0</v>
      </c>
      <c r="AQ520">
        <v>0</v>
      </c>
      <c r="AR520">
        <v>5.6389652090447342</v>
      </c>
      <c r="AS520">
        <v>85</v>
      </c>
      <c r="BE520" s="2">
        <v>556</v>
      </c>
      <c r="BF520">
        <v>8.315144466811752</v>
      </c>
      <c r="BG520">
        <v>0</v>
      </c>
      <c r="BH520">
        <v>0</v>
      </c>
      <c r="BI520">
        <v>0</v>
      </c>
      <c r="BJ520">
        <v>1</v>
      </c>
      <c r="BK520">
        <v>0</v>
      </c>
      <c r="BL520">
        <v>0</v>
      </c>
      <c r="BM520">
        <v>0</v>
      </c>
      <c r="BN520">
        <v>0</v>
      </c>
      <c r="BO520">
        <v>1</v>
      </c>
      <c r="BP520">
        <v>0</v>
      </c>
      <c r="BQ520">
        <v>0</v>
      </c>
      <c r="BR520">
        <v>0</v>
      </c>
      <c r="BS520">
        <v>0</v>
      </c>
      <c r="BT520">
        <v>6.9968994751919302</v>
      </c>
      <c r="BU520">
        <v>85</v>
      </c>
      <c r="CG520" s="2">
        <v>556</v>
      </c>
      <c r="CH520">
        <v>8.315144466811752</v>
      </c>
      <c r="CI520">
        <v>0</v>
      </c>
      <c r="CJ520">
        <v>0</v>
      </c>
      <c r="CK520">
        <v>0</v>
      </c>
      <c r="CL520">
        <v>1</v>
      </c>
      <c r="CM520">
        <v>0</v>
      </c>
      <c r="CN520">
        <v>0</v>
      </c>
      <c r="CO520">
        <v>0</v>
      </c>
      <c r="CP520">
        <v>0</v>
      </c>
      <c r="CQ520">
        <v>1</v>
      </c>
      <c r="CR520">
        <v>0</v>
      </c>
      <c r="CS520">
        <v>7.5046796085015295</v>
      </c>
      <c r="CT520">
        <v>5.6389652090447342</v>
      </c>
      <c r="CU520">
        <v>6.9968994751919302</v>
      </c>
      <c r="CV520">
        <v>85</v>
      </c>
    </row>
    <row r="521" spans="1:100" x14ac:dyDescent="0.2">
      <c r="A521" s="2">
        <v>557</v>
      </c>
      <c r="B521">
        <v>8.1835444639489303</v>
      </c>
      <c r="C521">
        <v>0</v>
      </c>
      <c r="D521">
        <v>0</v>
      </c>
      <c r="E521">
        <v>0</v>
      </c>
      <c r="F521">
        <v>1</v>
      </c>
      <c r="G521">
        <v>0</v>
      </c>
      <c r="H521">
        <v>0</v>
      </c>
      <c r="I521">
        <v>0</v>
      </c>
      <c r="J521">
        <v>0</v>
      </c>
      <c r="K521">
        <v>1</v>
      </c>
      <c r="L521">
        <v>0</v>
      </c>
      <c r="M521">
        <v>0</v>
      </c>
      <c r="N521">
        <v>0</v>
      </c>
      <c r="O521">
        <v>0</v>
      </c>
      <c r="P521">
        <v>7.5126590345449413</v>
      </c>
      <c r="Q521">
        <v>86</v>
      </c>
      <c r="AC521" s="2">
        <v>557</v>
      </c>
      <c r="AD521">
        <v>8.1835444639489303</v>
      </c>
      <c r="AE521">
        <v>0</v>
      </c>
      <c r="AF521">
        <v>0</v>
      </c>
      <c r="AG521">
        <v>0</v>
      </c>
      <c r="AH521">
        <v>1</v>
      </c>
      <c r="AI521">
        <v>0</v>
      </c>
      <c r="AJ521">
        <v>0</v>
      </c>
      <c r="AK521">
        <v>0</v>
      </c>
      <c r="AL521">
        <v>0</v>
      </c>
      <c r="AM521">
        <v>1</v>
      </c>
      <c r="AN521">
        <v>0</v>
      </c>
      <c r="AO521">
        <v>0</v>
      </c>
      <c r="AP521">
        <v>0</v>
      </c>
      <c r="AQ521">
        <v>0</v>
      </c>
      <c r="AR521">
        <v>5.6467032336341401</v>
      </c>
      <c r="AS521">
        <v>86</v>
      </c>
      <c r="BE521" s="2">
        <v>557</v>
      </c>
      <c r="BF521">
        <v>8.1835444639489303</v>
      </c>
      <c r="BG521">
        <v>0</v>
      </c>
      <c r="BH521">
        <v>0</v>
      </c>
      <c r="BI521">
        <v>0</v>
      </c>
      <c r="BJ521">
        <v>1</v>
      </c>
      <c r="BK521">
        <v>0</v>
      </c>
      <c r="BL521">
        <v>0</v>
      </c>
      <c r="BM521">
        <v>0</v>
      </c>
      <c r="BN521">
        <v>0</v>
      </c>
      <c r="BO521">
        <v>1</v>
      </c>
      <c r="BP521">
        <v>0</v>
      </c>
      <c r="BQ521">
        <v>0</v>
      </c>
      <c r="BR521">
        <v>0</v>
      </c>
      <c r="BS521">
        <v>0</v>
      </c>
      <c r="BT521">
        <v>6.9968994751919302</v>
      </c>
      <c r="BU521">
        <v>86</v>
      </c>
      <c r="CG521" s="2">
        <v>557</v>
      </c>
      <c r="CH521">
        <v>8.1835444639489303</v>
      </c>
      <c r="CI521">
        <v>0</v>
      </c>
      <c r="CJ521">
        <v>0</v>
      </c>
      <c r="CK521">
        <v>0</v>
      </c>
      <c r="CL521">
        <v>1</v>
      </c>
      <c r="CM521">
        <v>0</v>
      </c>
      <c r="CN521">
        <v>0</v>
      </c>
      <c r="CO521">
        <v>0</v>
      </c>
      <c r="CP521">
        <v>0</v>
      </c>
      <c r="CQ521">
        <v>1</v>
      </c>
      <c r="CR521">
        <v>0</v>
      </c>
      <c r="CS521">
        <v>7.5126590345449413</v>
      </c>
      <c r="CT521">
        <v>5.6467032336341401</v>
      </c>
      <c r="CU521">
        <v>6.9968994751919302</v>
      </c>
      <c r="CV521">
        <v>86</v>
      </c>
    </row>
    <row r="522" spans="1:100" x14ac:dyDescent="0.2">
      <c r="A522" s="2">
        <v>558</v>
      </c>
      <c r="B522">
        <v>8.326093827182234</v>
      </c>
      <c r="C522">
        <v>0</v>
      </c>
      <c r="D522">
        <v>0</v>
      </c>
      <c r="E522">
        <v>0</v>
      </c>
      <c r="F522">
        <v>1</v>
      </c>
      <c r="G522">
        <v>0</v>
      </c>
      <c r="H522">
        <v>0</v>
      </c>
      <c r="I522">
        <v>0</v>
      </c>
      <c r="J522">
        <v>0</v>
      </c>
      <c r="K522">
        <v>1</v>
      </c>
      <c r="L522">
        <v>0</v>
      </c>
      <c r="M522">
        <v>0</v>
      </c>
      <c r="N522">
        <v>0</v>
      </c>
      <c r="O522">
        <v>0</v>
      </c>
      <c r="P522">
        <v>7.520654140024055</v>
      </c>
      <c r="Q522">
        <v>87</v>
      </c>
      <c r="AC522" s="2">
        <v>558</v>
      </c>
      <c r="AD522">
        <v>8.326093827182234</v>
      </c>
      <c r="AE522">
        <v>0</v>
      </c>
      <c r="AF522">
        <v>0</v>
      </c>
      <c r="AG522">
        <v>0</v>
      </c>
      <c r="AH522">
        <v>1</v>
      </c>
      <c r="AI522">
        <v>0</v>
      </c>
      <c r="AJ522">
        <v>0</v>
      </c>
      <c r="AK522">
        <v>0</v>
      </c>
      <c r="AL522">
        <v>0</v>
      </c>
      <c r="AM522">
        <v>1</v>
      </c>
      <c r="AN522">
        <v>0</v>
      </c>
      <c r="AO522">
        <v>0</v>
      </c>
      <c r="AP522">
        <v>0</v>
      </c>
      <c r="AQ522">
        <v>0</v>
      </c>
      <c r="AR522">
        <v>5.6544583297723898</v>
      </c>
      <c r="AS522">
        <v>87</v>
      </c>
      <c r="BE522" s="2">
        <v>558</v>
      </c>
      <c r="BF522">
        <v>8.326093827182234</v>
      </c>
      <c r="BG522">
        <v>0</v>
      </c>
      <c r="BH522">
        <v>0</v>
      </c>
      <c r="BI522">
        <v>0</v>
      </c>
      <c r="BJ522">
        <v>1</v>
      </c>
      <c r="BK522">
        <v>0</v>
      </c>
      <c r="BL522">
        <v>0</v>
      </c>
      <c r="BM522">
        <v>0</v>
      </c>
      <c r="BN522">
        <v>0</v>
      </c>
      <c r="BO522">
        <v>1</v>
      </c>
      <c r="BP522">
        <v>0</v>
      </c>
      <c r="BQ522">
        <v>0</v>
      </c>
      <c r="BR522">
        <v>0</v>
      </c>
      <c r="BS522">
        <v>0</v>
      </c>
      <c r="BT522">
        <v>6.9968994751919302</v>
      </c>
      <c r="BU522">
        <v>87</v>
      </c>
      <c r="CG522" s="2">
        <v>558</v>
      </c>
      <c r="CH522">
        <v>8.326093827182234</v>
      </c>
      <c r="CI522">
        <v>0</v>
      </c>
      <c r="CJ522">
        <v>0</v>
      </c>
      <c r="CK522">
        <v>0</v>
      </c>
      <c r="CL522">
        <v>1</v>
      </c>
      <c r="CM522">
        <v>0</v>
      </c>
      <c r="CN522">
        <v>0</v>
      </c>
      <c r="CO522">
        <v>0</v>
      </c>
      <c r="CP522">
        <v>0</v>
      </c>
      <c r="CQ522">
        <v>1</v>
      </c>
      <c r="CR522">
        <v>0</v>
      </c>
      <c r="CS522">
        <v>7.520654140024055</v>
      </c>
      <c r="CT522">
        <v>5.6544583297723898</v>
      </c>
      <c r="CU522">
        <v>6.9968994751919302</v>
      </c>
      <c r="CV522">
        <v>87</v>
      </c>
    </row>
    <row r="523" spans="1:100" x14ac:dyDescent="0.2">
      <c r="A523" s="2">
        <v>559</v>
      </c>
      <c r="B523">
        <v>8.3432746608054842</v>
      </c>
      <c r="C523">
        <v>0</v>
      </c>
      <c r="D523">
        <v>0</v>
      </c>
      <c r="E523">
        <v>0</v>
      </c>
      <c r="F523">
        <v>1</v>
      </c>
      <c r="G523">
        <v>0</v>
      </c>
      <c r="H523">
        <v>0</v>
      </c>
      <c r="I523">
        <v>0</v>
      </c>
      <c r="J523">
        <v>0</v>
      </c>
      <c r="K523">
        <v>0</v>
      </c>
      <c r="L523">
        <v>1</v>
      </c>
      <c r="M523">
        <v>0</v>
      </c>
      <c r="N523">
        <v>0</v>
      </c>
      <c r="O523">
        <v>0</v>
      </c>
      <c r="P523">
        <v>7.5286648305226578</v>
      </c>
      <c r="Q523">
        <v>88</v>
      </c>
      <c r="AC523" s="2">
        <v>559</v>
      </c>
      <c r="AD523">
        <v>8.3432746608054842</v>
      </c>
      <c r="AE523">
        <v>0</v>
      </c>
      <c r="AF523">
        <v>0</v>
      </c>
      <c r="AG523">
        <v>0</v>
      </c>
      <c r="AH523">
        <v>1</v>
      </c>
      <c r="AI523">
        <v>0</v>
      </c>
      <c r="AJ523">
        <v>0</v>
      </c>
      <c r="AK523">
        <v>0</v>
      </c>
      <c r="AL523">
        <v>0</v>
      </c>
      <c r="AM523">
        <v>0</v>
      </c>
      <c r="AN523">
        <v>1</v>
      </c>
      <c r="AO523">
        <v>0</v>
      </c>
      <c r="AP523">
        <v>0</v>
      </c>
      <c r="AQ523">
        <v>0</v>
      </c>
      <c r="AR523">
        <v>5.6622304028082109</v>
      </c>
      <c r="AS523">
        <v>88</v>
      </c>
      <c r="BE523" s="2">
        <v>559</v>
      </c>
      <c r="BF523">
        <v>8.3432746608054842</v>
      </c>
      <c r="BG523">
        <v>0</v>
      </c>
      <c r="BH523">
        <v>0</v>
      </c>
      <c r="BI523">
        <v>0</v>
      </c>
      <c r="BJ523">
        <v>1</v>
      </c>
      <c r="BK523">
        <v>0</v>
      </c>
      <c r="BL523">
        <v>0</v>
      </c>
      <c r="BM523">
        <v>0</v>
      </c>
      <c r="BN523">
        <v>0</v>
      </c>
      <c r="BO523">
        <v>0</v>
      </c>
      <c r="BP523">
        <v>1</v>
      </c>
      <c r="BQ523">
        <v>0</v>
      </c>
      <c r="BR523">
        <v>0</v>
      </c>
      <c r="BS523">
        <v>0</v>
      </c>
      <c r="BT523">
        <v>6.9968994751919302</v>
      </c>
      <c r="BU523">
        <v>88</v>
      </c>
      <c r="CG523" s="2">
        <v>559</v>
      </c>
      <c r="CH523">
        <v>8.3432746608054842</v>
      </c>
      <c r="CI523">
        <v>0</v>
      </c>
      <c r="CJ523">
        <v>0</v>
      </c>
      <c r="CK523">
        <v>0</v>
      </c>
      <c r="CL523">
        <v>1</v>
      </c>
      <c r="CM523">
        <v>0</v>
      </c>
      <c r="CN523">
        <v>0</v>
      </c>
      <c r="CO523">
        <v>0</v>
      </c>
      <c r="CP523">
        <v>0</v>
      </c>
      <c r="CQ523">
        <v>0</v>
      </c>
      <c r="CR523">
        <v>1</v>
      </c>
      <c r="CS523">
        <v>7.5286648305226578</v>
      </c>
      <c r="CT523">
        <v>5.6622304028082109</v>
      </c>
      <c r="CU523">
        <v>6.9968994751919302</v>
      </c>
      <c r="CV523">
        <v>88</v>
      </c>
    </row>
    <row r="524" spans="1:100" x14ac:dyDescent="0.2">
      <c r="A524" s="2">
        <v>560</v>
      </c>
      <c r="B524">
        <v>7.959181586741817</v>
      </c>
      <c r="C524">
        <v>0</v>
      </c>
      <c r="D524">
        <v>0</v>
      </c>
      <c r="E524">
        <v>0</v>
      </c>
      <c r="F524">
        <v>1</v>
      </c>
      <c r="G524">
        <v>0</v>
      </c>
      <c r="H524">
        <v>0</v>
      </c>
      <c r="I524">
        <v>0</v>
      </c>
      <c r="J524">
        <v>0</v>
      </c>
      <c r="K524">
        <v>0</v>
      </c>
      <c r="L524">
        <v>1</v>
      </c>
      <c r="M524">
        <v>0</v>
      </c>
      <c r="N524">
        <v>0</v>
      </c>
      <c r="O524">
        <v>0</v>
      </c>
      <c r="P524">
        <v>7.53669101171036</v>
      </c>
      <c r="Q524">
        <v>89</v>
      </c>
      <c r="AC524" s="2">
        <v>560</v>
      </c>
      <c r="AD524">
        <v>7.959181586741817</v>
      </c>
      <c r="AE524">
        <v>0</v>
      </c>
      <c r="AF524">
        <v>0</v>
      </c>
      <c r="AG524">
        <v>0</v>
      </c>
      <c r="AH524">
        <v>1</v>
      </c>
      <c r="AI524">
        <v>0</v>
      </c>
      <c r="AJ524">
        <v>0</v>
      </c>
      <c r="AK524">
        <v>0</v>
      </c>
      <c r="AL524">
        <v>0</v>
      </c>
      <c r="AM524">
        <v>0</v>
      </c>
      <c r="AN524">
        <v>1</v>
      </c>
      <c r="AO524">
        <v>0</v>
      </c>
      <c r="AP524">
        <v>0</v>
      </c>
      <c r="AQ524">
        <v>0</v>
      </c>
      <c r="AR524">
        <v>5.6700193580418903</v>
      </c>
      <c r="AS524">
        <v>89</v>
      </c>
      <c r="BE524" s="2">
        <v>560</v>
      </c>
      <c r="BF524">
        <v>7.959181586741817</v>
      </c>
      <c r="BG524">
        <v>0</v>
      </c>
      <c r="BH524">
        <v>0</v>
      </c>
      <c r="BI524">
        <v>0</v>
      </c>
      <c r="BJ524">
        <v>1</v>
      </c>
      <c r="BK524">
        <v>0</v>
      </c>
      <c r="BL524">
        <v>0</v>
      </c>
      <c r="BM524">
        <v>0</v>
      </c>
      <c r="BN524">
        <v>0</v>
      </c>
      <c r="BO524">
        <v>0</v>
      </c>
      <c r="BP524">
        <v>1</v>
      </c>
      <c r="BQ524">
        <v>0</v>
      </c>
      <c r="BR524">
        <v>0</v>
      </c>
      <c r="BS524">
        <v>0</v>
      </c>
      <c r="BT524">
        <v>6.0845508504626924</v>
      </c>
      <c r="BU524">
        <v>89</v>
      </c>
      <c r="CG524" s="2">
        <v>560</v>
      </c>
      <c r="CH524">
        <v>7.959181586741817</v>
      </c>
      <c r="CI524">
        <v>0</v>
      </c>
      <c r="CJ524">
        <v>0</v>
      </c>
      <c r="CK524">
        <v>0</v>
      </c>
      <c r="CL524">
        <v>1</v>
      </c>
      <c r="CM524">
        <v>0</v>
      </c>
      <c r="CN524">
        <v>0</v>
      </c>
      <c r="CO524">
        <v>0</v>
      </c>
      <c r="CP524">
        <v>0</v>
      </c>
      <c r="CQ524">
        <v>0</v>
      </c>
      <c r="CR524">
        <v>1</v>
      </c>
      <c r="CS524">
        <v>7.53669101171036</v>
      </c>
      <c r="CT524">
        <v>5.6700193580418903</v>
      </c>
      <c r="CU524">
        <v>6.0845508504626924</v>
      </c>
      <c r="CV524">
        <v>89</v>
      </c>
    </row>
    <row r="525" spans="1:100" x14ac:dyDescent="0.2">
      <c r="A525" s="2">
        <v>561</v>
      </c>
      <c r="B525">
        <v>8.0134568302707727</v>
      </c>
      <c r="C525">
        <v>0</v>
      </c>
      <c r="D525">
        <v>0</v>
      </c>
      <c r="E525">
        <v>0</v>
      </c>
      <c r="F525">
        <v>1</v>
      </c>
      <c r="G525">
        <v>0</v>
      </c>
      <c r="H525">
        <v>0</v>
      </c>
      <c r="I525">
        <v>0</v>
      </c>
      <c r="J525">
        <v>0</v>
      </c>
      <c r="K525">
        <v>0</v>
      </c>
      <c r="L525">
        <v>1</v>
      </c>
      <c r="M525">
        <v>0</v>
      </c>
      <c r="N525">
        <v>0</v>
      </c>
      <c r="O525">
        <v>0</v>
      </c>
      <c r="P525">
        <v>7.5447325893508044</v>
      </c>
      <c r="Q525">
        <v>90</v>
      </c>
      <c r="AC525" s="2">
        <v>561</v>
      </c>
      <c r="AD525">
        <v>8.0134568302707727</v>
      </c>
      <c r="AE525">
        <v>0</v>
      </c>
      <c r="AF525">
        <v>0</v>
      </c>
      <c r="AG525">
        <v>0</v>
      </c>
      <c r="AH525">
        <v>1</v>
      </c>
      <c r="AI525">
        <v>0</v>
      </c>
      <c r="AJ525">
        <v>0</v>
      </c>
      <c r="AK525">
        <v>0</v>
      </c>
      <c r="AL525">
        <v>0</v>
      </c>
      <c r="AM525">
        <v>0</v>
      </c>
      <c r="AN525">
        <v>1</v>
      </c>
      <c r="AO525">
        <v>0</v>
      </c>
      <c r="AP525">
        <v>0</v>
      </c>
      <c r="AQ525">
        <v>0</v>
      </c>
      <c r="AR525">
        <v>5.677825100735137</v>
      </c>
      <c r="AS525">
        <v>90</v>
      </c>
      <c r="BE525" s="2">
        <v>561</v>
      </c>
      <c r="BF525">
        <v>8.0134568302707727</v>
      </c>
      <c r="BG525">
        <v>0</v>
      </c>
      <c r="BH525">
        <v>0</v>
      </c>
      <c r="BI525">
        <v>0</v>
      </c>
      <c r="BJ525">
        <v>1</v>
      </c>
      <c r="BK525">
        <v>0</v>
      </c>
      <c r="BL525">
        <v>0</v>
      </c>
      <c r="BM525">
        <v>0</v>
      </c>
      <c r="BN525">
        <v>0</v>
      </c>
      <c r="BO525">
        <v>0</v>
      </c>
      <c r="BP525">
        <v>1</v>
      </c>
      <c r="BQ525">
        <v>0</v>
      </c>
      <c r="BR525">
        <v>0</v>
      </c>
      <c r="BS525">
        <v>0</v>
      </c>
      <c r="BT525">
        <v>5.0717165461835609</v>
      </c>
      <c r="BU525">
        <v>90</v>
      </c>
      <c r="CG525" s="2">
        <v>561</v>
      </c>
      <c r="CH525">
        <v>8.0134568302707727</v>
      </c>
      <c r="CI525">
        <v>0</v>
      </c>
      <c r="CJ525">
        <v>0</v>
      </c>
      <c r="CK525">
        <v>0</v>
      </c>
      <c r="CL525">
        <v>1</v>
      </c>
      <c r="CM525">
        <v>0</v>
      </c>
      <c r="CN525">
        <v>0</v>
      </c>
      <c r="CO525">
        <v>0</v>
      </c>
      <c r="CP525">
        <v>0</v>
      </c>
      <c r="CQ525">
        <v>0</v>
      </c>
      <c r="CR525">
        <v>1</v>
      </c>
      <c r="CS525">
        <v>7.5447325893508044</v>
      </c>
      <c r="CT525">
        <v>5.677825100735137</v>
      </c>
      <c r="CU525">
        <v>5.0717165461835609</v>
      </c>
      <c r="CV525">
        <v>90</v>
      </c>
    </row>
    <row r="526" spans="1:100" x14ac:dyDescent="0.2">
      <c r="A526" s="2">
        <v>562</v>
      </c>
      <c r="B526">
        <v>7.9556777893482744</v>
      </c>
      <c r="C526">
        <v>0</v>
      </c>
      <c r="D526">
        <v>0</v>
      </c>
      <c r="E526">
        <v>0</v>
      </c>
      <c r="F526">
        <v>1</v>
      </c>
      <c r="G526">
        <v>0</v>
      </c>
      <c r="H526">
        <v>0</v>
      </c>
      <c r="I526">
        <v>0</v>
      </c>
      <c r="J526">
        <v>0</v>
      </c>
      <c r="K526">
        <v>0</v>
      </c>
      <c r="L526">
        <v>1</v>
      </c>
      <c r="M526">
        <v>0</v>
      </c>
      <c r="N526">
        <v>0</v>
      </c>
      <c r="O526">
        <v>0</v>
      </c>
      <c r="P526">
        <v>7.5527894693097695</v>
      </c>
      <c r="Q526">
        <v>91</v>
      </c>
      <c r="AC526" s="2">
        <v>562</v>
      </c>
      <c r="AD526">
        <v>7.9556777893482744</v>
      </c>
      <c r="AE526">
        <v>0</v>
      </c>
      <c r="AF526">
        <v>0</v>
      </c>
      <c r="AG526">
        <v>0</v>
      </c>
      <c r="AH526">
        <v>1</v>
      </c>
      <c r="AI526">
        <v>0</v>
      </c>
      <c r="AJ526">
        <v>0</v>
      </c>
      <c r="AK526">
        <v>0</v>
      </c>
      <c r="AL526">
        <v>0</v>
      </c>
      <c r="AM526">
        <v>0</v>
      </c>
      <c r="AN526">
        <v>1</v>
      </c>
      <c r="AO526">
        <v>0</v>
      </c>
      <c r="AP526">
        <v>0</v>
      </c>
      <c r="AQ526">
        <v>0</v>
      </c>
      <c r="AR526">
        <v>5.6856475361208396</v>
      </c>
      <c r="AS526">
        <v>91</v>
      </c>
      <c r="BE526" s="2">
        <v>562</v>
      </c>
      <c r="BF526">
        <v>7.9556777893482744</v>
      </c>
      <c r="BG526">
        <v>0</v>
      </c>
      <c r="BH526">
        <v>0</v>
      </c>
      <c r="BI526">
        <v>0</v>
      </c>
      <c r="BJ526">
        <v>1</v>
      </c>
      <c r="BK526">
        <v>0</v>
      </c>
      <c r="BL526">
        <v>0</v>
      </c>
      <c r="BM526">
        <v>0</v>
      </c>
      <c r="BN526">
        <v>0</v>
      </c>
      <c r="BO526">
        <v>0</v>
      </c>
      <c r="BP526">
        <v>1</v>
      </c>
      <c r="BQ526">
        <v>0</v>
      </c>
      <c r="BR526">
        <v>0</v>
      </c>
      <c r="BS526">
        <v>0</v>
      </c>
      <c r="BT526">
        <v>5.0789385718085667</v>
      </c>
      <c r="BU526">
        <v>91</v>
      </c>
      <c r="CG526" s="2">
        <v>562</v>
      </c>
      <c r="CH526">
        <v>7.9556777893482744</v>
      </c>
      <c r="CI526">
        <v>0</v>
      </c>
      <c r="CJ526">
        <v>0</v>
      </c>
      <c r="CK526">
        <v>0</v>
      </c>
      <c r="CL526">
        <v>1</v>
      </c>
      <c r="CM526">
        <v>0</v>
      </c>
      <c r="CN526">
        <v>0</v>
      </c>
      <c r="CO526">
        <v>0</v>
      </c>
      <c r="CP526">
        <v>0</v>
      </c>
      <c r="CQ526">
        <v>0</v>
      </c>
      <c r="CR526">
        <v>1</v>
      </c>
      <c r="CS526">
        <v>7.5527894693097695</v>
      </c>
      <c r="CT526">
        <v>5.6856475361208396</v>
      </c>
      <c r="CU526">
        <v>5.0789385718085667</v>
      </c>
      <c r="CV526">
        <v>91</v>
      </c>
    </row>
    <row r="527" spans="1:100" x14ac:dyDescent="0.2">
      <c r="A527" s="2">
        <v>563</v>
      </c>
      <c r="B527">
        <v>7.7795029468782353</v>
      </c>
      <c r="C527">
        <v>0</v>
      </c>
      <c r="D527">
        <v>0</v>
      </c>
      <c r="E527">
        <v>0</v>
      </c>
      <c r="F527">
        <v>1</v>
      </c>
      <c r="G527">
        <v>0</v>
      </c>
      <c r="H527">
        <v>0</v>
      </c>
      <c r="I527">
        <v>0</v>
      </c>
      <c r="J527">
        <v>0</v>
      </c>
      <c r="K527">
        <v>0</v>
      </c>
      <c r="L527">
        <v>1</v>
      </c>
      <c r="M527">
        <v>0</v>
      </c>
      <c r="N527">
        <v>0</v>
      </c>
      <c r="O527">
        <v>0</v>
      </c>
      <c r="P527">
        <v>7.5608615575631637</v>
      </c>
      <c r="Q527">
        <v>92</v>
      </c>
      <c r="AC527" s="2">
        <v>563</v>
      </c>
      <c r="AD527">
        <v>7.7795029468782353</v>
      </c>
      <c r="AE527">
        <v>0</v>
      </c>
      <c r="AF527">
        <v>0</v>
      </c>
      <c r="AG527">
        <v>0</v>
      </c>
      <c r="AH527">
        <v>1</v>
      </c>
      <c r="AI527">
        <v>0</v>
      </c>
      <c r="AJ527">
        <v>0</v>
      </c>
      <c r="AK527">
        <v>0</v>
      </c>
      <c r="AL527">
        <v>0</v>
      </c>
      <c r="AM527">
        <v>0</v>
      </c>
      <c r="AN527">
        <v>1</v>
      </c>
      <c r="AO527">
        <v>0</v>
      </c>
      <c r="AP527">
        <v>0</v>
      </c>
      <c r="AQ527">
        <v>0</v>
      </c>
      <c r="AR527">
        <v>5.6934865694127215</v>
      </c>
      <c r="AS527">
        <v>92</v>
      </c>
      <c r="BE527" s="2">
        <v>563</v>
      </c>
      <c r="BF527">
        <v>7.7795029468782353</v>
      </c>
      <c r="BG527">
        <v>0</v>
      </c>
      <c r="BH527">
        <v>0</v>
      </c>
      <c r="BI527">
        <v>0</v>
      </c>
      <c r="BJ527">
        <v>1</v>
      </c>
      <c r="BK527">
        <v>0</v>
      </c>
      <c r="BL527">
        <v>0</v>
      </c>
      <c r="BM527">
        <v>0</v>
      </c>
      <c r="BN527">
        <v>0</v>
      </c>
      <c r="BO527">
        <v>0</v>
      </c>
      <c r="BP527">
        <v>1</v>
      </c>
      <c r="BQ527">
        <v>0</v>
      </c>
      <c r="BR527">
        <v>0</v>
      </c>
      <c r="BS527">
        <v>0</v>
      </c>
      <c r="BT527">
        <v>5.0861802569572285</v>
      </c>
      <c r="BU527">
        <v>92</v>
      </c>
      <c r="CG527" s="2">
        <v>563</v>
      </c>
      <c r="CH527">
        <v>7.7795029468782353</v>
      </c>
      <c r="CI527">
        <v>0</v>
      </c>
      <c r="CJ527">
        <v>0</v>
      </c>
      <c r="CK527">
        <v>0</v>
      </c>
      <c r="CL527">
        <v>1</v>
      </c>
      <c r="CM527">
        <v>0</v>
      </c>
      <c r="CN527">
        <v>0</v>
      </c>
      <c r="CO527">
        <v>0</v>
      </c>
      <c r="CP527">
        <v>0</v>
      </c>
      <c r="CQ527">
        <v>0</v>
      </c>
      <c r="CR527">
        <v>1</v>
      </c>
      <c r="CS527">
        <v>7.5608615575631637</v>
      </c>
      <c r="CT527">
        <v>5.6934865694127215</v>
      </c>
      <c r="CU527">
        <v>5.0861802569572285</v>
      </c>
      <c r="CV527">
        <v>92</v>
      </c>
    </row>
    <row r="528" spans="1:100" x14ac:dyDescent="0.2">
      <c r="A528" s="2">
        <v>564</v>
      </c>
      <c r="B528">
        <v>6.6914503802751346</v>
      </c>
      <c r="C528">
        <v>0</v>
      </c>
      <c r="D528">
        <v>0</v>
      </c>
      <c r="E528">
        <v>0</v>
      </c>
      <c r="F528">
        <v>1</v>
      </c>
      <c r="G528">
        <v>0</v>
      </c>
      <c r="H528">
        <v>0</v>
      </c>
      <c r="I528">
        <v>0</v>
      </c>
      <c r="J528">
        <v>0</v>
      </c>
      <c r="K528">
        <v>0</v>
      </c>
      <c r="L528">
        <v>0</v>
      </c>
      <c r="M528">
        <v>1</v>
      </c>
      <c r="N528">
        <v>0</v>
      </c>
      <c r="O528">
        <v>0</v>
      </c>
      <c r="P528">
        <v>7.5689487602049157</v>
      </c>
      <c r="Q528">
        <v>93</v>
      </c>
      <c r="AC528" s="2">
        <v>564</v>
      </c>
      <c r="AD528">
        <v>6.6914503802751346</v>
      </c>
      <c r="AE528">
        <v>0</v>
      </c>
      <c r="AF528">
        <v>0</v>
      </c>
      <c r="AG528">
        <v>0</v>
      </c>
      <c r="AH528">
        <v>1</v>
      </c>
      <c r="AI528">
        <v>0</v>
      </c>
      <c r="AJ528">
        <v>0</v>
      </c>
      <c r="AK528">
        <v>0</v>
      </c>
      <c r="AL528">
        <v>0</v>
      </c>
      <c r="AM528">
        <v>0</v>
      </c>
      <c r="AN528">
        <v>0</v>
      </c>
      <c r="AO528">
        <v>1</v>
      </c>
      <c r="AP528">
        <v>0</v>
      </c>
      <c r="AQ528">
        <v>0</v>
      </c>
      <c r="AR528">
        <v>5.7013421058148905</v>
      </c>
      <c r="AS528">
        <v>93</v>
      </c>
      <c r="BE528" s="2">
        <v>564</v>
      </c>
      <c r="BF528">
        <v>6.6914503802751346</v>
      </c>
      <c r="BG528">
        <v>0</v>
      </c>
      <c r="BH528">
        <v>0</v>
      </c>
      <c r="BI528">
        <v>0</v>
      </c>
      <c r="BJ528">
        <v>1</v>
      </c>
      <c r="BK528">
        <v>0</v>
      </c>
      <c r="BL528">
        <v>0</v>
      </c>
      <c r="BM528">
        <v>0</v>
      </c>
      <c r="BN528">
        <v>0</v>
      </c>
      <c r="BO528">
        <v>0</v>
      </c>
      <c r="BP528">
        <v>0</v>
      </c>
      <c r="BQ528">
        <v>1</v>
      </c>
      <c r="BR528">
        <v>0</v>
      </c>
      <c r="BS528">
        <v>0</v>
      </c>
      <c r="BT528">
        <v>5.0934415127147012</v>
      </c>
      <c r="BU528">
        <v>93</v>
      </c>
      <c r="CG528" s="2">
        <v>564</v>
      </c>
      <c r="CH528">
        <v>6.6914503802751346</v>
      </c>
      <c r="CI528">
        <v>0</v>
      </c>
      <c r="CJ528">
        <v>0</v>
      </c>
      <c r="CK528">
        <v>0</v>
      </c>
      <c r="CL528">
        <v>1</v>
      </c>
      <c r="CM528">
        <v>0</v>
      </c>
      <c r="CN528">
        <v>0</v>
      </c>
      <c r="CO528">
        <v>0</v>
      </c>
      <c r="CP528">
        <v>0</v>
      </c>
      <c r="CQ528">
        <v>0</v>
      </c>
      <c r="CR528">
        <v>0</v>
      </c>
      <c r="CS528">
        <v>7.5689487602049157</v>
      </c>
      <c r="CT528">
        <v>5.7013421058148905</v>
      </c>
      <c r="CU528">
        <v>5.0934415127147012</v>
      </c>
      <c r="CV528">
        <v>93</v>
      </c>
    </row>
    <row r="529" spans="1:100" x14ac:dyDescent="0.2">
      <c r="A529" s="2">
        <v>565</v>
      </c>
      <c r="B529">
        <v>6.5911356772681291</v>
      </c>
      <c r="C529">
        <v>0</v>
      </c>
      <c r="D529">
        <v>0</v>
      </c>
      <c r="E529">
        <v>0</v>
      </c>
      <c r="F529">
        <v>1</v>
      </c>
      <c r="G529">
        <v>0</v>
      </c>
      <c r="H529">
        <v>0</v>
      </c>
      <c r="I529">
        <v>0</v>
      </c>
      <c r="J529">
        <v>0</v>
      </c>
      <c r="K529">
        <v>0</v>
      </c>
      <c r="L529">
        <v>0</v>
      </c>
      <c r="M529">
        <v>1</v>
      </c>
      <c r="N529">
        <v>0</v>
      </c>
      <c r="O529">
        <v>0</v>
      </c>
      <c r="P529">
        <v>7.5770509834547539</v>
      </c>
      <c r="Q529">
        <v>94</v>
      </c>
      <c r="AC529" s="2">
        <v>565</v>
      </c>
      <c r="AD529">
        <v>6.5911356772681291</v>
      </c>
      <c r="AE529">
        <v>0</v>
      </c>
      <c r="AF529">
        <v>0</v>
      </c>
      <c r="AG529">
        <v>0</v>
      </c>
      <c r="AH529">
        <v>1</v>
      </c>
      <c r="AI529">
        <v>0</v>
      </c>
      <c r="AJ529">
        <v>0</v>
      </c>
      <c r="AK529">
        <v>0</v>
      </c>
      <c r="AL529">
        <v>0</v>
      </c>
      <c r="AM529">
        <v>0</v>
      </c>
      <c r="AN529">
        <v>0</v>
      </c>
      <c r="AO529">
        <v>1</v>
      </c>
      <c r="AP529">
        <v>0</v>
      </c>
      <c r="AQ529">
        <v>0</v>
      </c>
      <c r="AR529">
        <v>5.7092140505312745</v>
      </c>
      <c r="AS529">
        <v>94</v>
      </c>
      <c r="BE529" s="2">
        <v>565</v>
      </c>
      <c r="BF529">
        <v>6.5911356772681291</v>
      </c>
      <c r="BG529">
        <v>0</v>
      </c>
      <c r="BH529">
        <v>0</v>
      </c>
      <c r="BI529">
        <v>0</v>
      </c>
      <c r="BJ529">
        <v>1</v>
      </c>
      <c r="BK529">
        <v>0</v>
      </c>
      <c r="BL529">
        <v>0</v>
      </c>
      <c r="BM529">
        <v>0</v>
      </c>
      <c r="BN529">
        <v>0</v>
      </c>
      <c r="BO529">
        <v>0</v>
      </c>
      <c r="BP529">
        <v>0</v>
      </c>
      <c r="BQ529">
        <v>1</v>
      </c>
      <c r="BR529">
        <v>0</v>
      </c>
      <c r="BS529">
        <v>0</v>
      </c>
      <c r="BT529">
        <v>5.1007222498057443</v>
      </c>
      <c r="BU529">
        <v>94</v>
      </c>
      <c r="CG529" s="2">
        <v>565</v>
      </c>
      <c r="CH529">
        <v>6.5911356772681291</v>
      </c>
      <c r="CI529">
        <v>0</v>
      </c>
      <c r="CJ529">
        <v>0</v>
      </c>
      <c r="CK529">
        <v>0</v>
      </c>
      <c r="CL529">
        <v>1</v>
      </c>
      <c r="CM529">
        <v>0</v>
      </c>
      <c r="CN529">
        <v>0</v>
      </c>
      <c r="CO529">
        <v>0</v>
      </c>
      <c r="CP529">
        <v>0</v>
      </c>
      <c r="CQ529">
        <v>0</v>
      </c>
      <c r="CR529">
        <v>0</v>
      </c>
      <c r="CS529">
        <v>7.5770509834547539</v>
      </c>
      <c r="CT529">
        <v>5.7092140505312745</v>
      </c>
      <c r="CU529">
        <v>5.1007222498057443</v>
      </c>
      <c r="CV529">
        <v>94</v>
      </c>
    </row>
    <row r="530" spans="1:100" x14ac:dyDescent="0.2">
      <c r="A530" s="2">
        <v>566</v>
      </c>
      <c r="B530">
        <v>6.7824451466040854</v>
      </c>
      <c r="C530">
        <v>0</v>
      </c>
      <c r="D530">
        <v>0</v>
      </c>
      <c r="E530">
        <v>0</v>
      </c>
      <c r="F530">
        <v>1</v>
      </c>
      <c r="G530">
        <v>0</v>
      </c>
      <c r="H530">
        <v>0</v>
      </c>
      <c r="I530">
        <v>0</v>
      </c>
      <c r="J530">
        <v>0</v>
      </c>
      <c r="K530">
        <v>0</v>
      </c>
      <c r="L530">
        <v>0</v>
      </c>
      <c r="M530">
        <v>1</v>
      </c>
      <c r="N530">
        <v>0</v>
      </c>
      <c r="O530">
        <v>0</v>
      </c>
      <c r="P530">
        <v>7.5851681336658681</v>
      </c>
      <c r="Q530">
        <v>95</v>
      </c>
      <c r="AC530" s="2">
        <v>566</v>
      </c>
      <c r="AD530">
        <v>6.7824451466040854</v>
      </c>
      <c r="AE530">
        <v>0</v>
      </c>
      <c r="AF530">
        <v>0</v>
      </c>
      <c r="AG530">
        <v>0</v>
      </c>
      <c r="AH530">
        <v>1</v>
      </c>
      <c r="AI530">
        <v>0</v>
      </c>
      <c r="AJ530">
        <v>0</v>
      </c>
      <c r="AK530">
        <v>0</v>
      </c>
      <c r="AL530">
        <v>0</v>
      </c>
      <c r="AM530">
        <v>0</v>
      </c>
      <c r="AN530">
        <v>0</v>
      </c>
      <c r="AO530">
        <v>1</v>
      </c>
      <c r="AP530">
        <v>0</v>
      </c>
      <c r="AQ530">
        <v>0</v>
      </c>
      <c r="AR530">
        <v>5.7171023087749635</v>
      </c>
      <c r="AS530">
        <v>95</v>
      </c>
      <c r="BE530" s="2">
        <v>566</v>
      </c>
      <c r="BF530">
        <v>6.7824451466040854</v>
      </c>
      <c r="BG530">
        <v>0</v>
      </c>
      <c r="BH530">
        <v>0</v>
      </c>
      <c r="BI530">
        <v>0</v>
      </c>
      <c r="BJ530">
        <v>1</v>
      </c>
      <c r="BK530">
        <v>0</v>
      </c>
      <c r="BL530">
        <v>0</v>
      </c>
      <c r="BM530">
        <v>0</v>
      </c>
      <c r="BN530">
        <v>0</v>
      </c>
      <c r="BO530">
        <v>0</v>
      </c>
      <c r="BP530">
        <v>0</v>
      </c>
      <c r="BQ530">
        <v>1</v>
      </c>
      <c r="BR530">
        <v>0</v>
      </c>
      <c r="BS530">
        <v>0</v>
      </c>
      <c r="BT530">
        <v>5.1080223786068002</v>
      </c>
      <c r="BU530">
        <v>95</v>
      </c>
      <c r="CG530" s="2">
        <v>566</v>
      </c>
      <c r="CH530">
        <v>6.7824451466040854</v>
      </c>
      <c r="CI530">
        <v>0</v>
      </c>
      <c r="CJ530">
        <v>0</v>
      </c>
      <c r="CK530">
        <v>0</v>
      </c>
      <c r="CL530">
        <v>1</v>
      </c>
      <c r="CM530">
        <v>0</v>
      </c>
      <c r="CN530">
        <v>0</v>
      </c>
      <c r="CO530">
        <v>0</v>
      </c>
      <c r="CP530">
        <v>0</v>
      </c>
      <c r="CQ530">
        <v>0</v>
      </c>
      <c r="CR530">
        <v>0</v>
      </c>
      <c r="CS530">
        <v>7.5851681336658681</v>
      </c>
      <c r="CT530">
        <v>5.7171023087749635</v>
      </c>
      <c r="CU530">
        <v>5.1080223786068002</v>
      </c>
      <c r="CV530">
        <v>95</v>
      </c>
    </row>
    <row r="531" spans="1:100" x14ac:dyDescent="0.2">
      <c r="A531" s="2">
        <v>567</v>
      </c>
      <c r="B531">
        <v>6.8195259527237884</v>
      </c>
      <c r="C531">
        <v>0</v>
      </c>
      <c r="D531">
        <v>0</v>
      </c>
      <c r="E531">
        <v>0</v>
      </c>
      <c r="F531">
        <v>1</v>
      </c>
      <c r="G531">
        <v>0</v>
      </c>
      <c r="H531">
        <v>0</v>
      </c>
      <c r="I531">
        <v>0</v>
      </c>
      <c r="J531">
        <v>0</v>
      </c>
      <c r="K531">
        <v>0</v>
      </c>
      <c r="L531">
        <v>0</v>
      </c>
      <c r="M531">
        <v>1</v>
      </c>
      <c r="N531">
        <v>0</v>
      </c>
      <c r="O531">
        <v>0</v>
      </c>
      <c r="P531">
        <v>7.5933001173324595</v>
      </c>
      <c r="Q531">
        <v>96</v>
      </c>
      <c r="AC531" s="2">
        <v>567</v>
      </c>
      <c r="AD531">
        <v>6.8195259527237884</v>
      </c>
      <c r="AE531">
        <v>0</v>
      </c>
      <c r="AF531">
        <v>0</v>
      </c>
      <c r="AG531">
        <v>0</v>
      </c>
      <c r="AH531">
        <v>1</v>
      </c>
      <c r="AI531">
        <v>0</v>
      </c>
      <c r="AJ531">
        <v>0</v>
      </c>
      <c r="AK531">
        <v>0</v>
      </c>
      <c r="AL531">
        <v>0</v>
      </c>
      <c r="AM531">
        <v>0</v>
      </c>
      <c r="AN531">
        <v>0</v>
      </c>
      <c r="AO531">
        <v>1</v>
      </c>
      <c r="AP531">
        <v>0</v>
      </c>
      <c r="AQ531">
        <v>0</v>
      </c>
      <c r="AR531">
        <v>5.7250067857774249</v>
      </c>
      <c r="AS531">
        <v>96</v>
      </c>
      <c r="BE531" s="2">
        <v>567</v>
      </c>
      <c r="BF531">
        <v>6.8195259527237884</v>
      </c>
      <c r="BG531">
        <v>0</v>
      </c>
      <c r="BH531">
        <v>0</v>
      </c>
      <c r="BI531">
        <v>0</v>
      </c>
      <c r="BJ531">
        <v>1</v>
      </c>
      <c r="BK531">
        <v>0</v>
      </c>
      <c r="BL531">
        <v>0</v>
      </c>
      <c r="BM531">
        <v>0</v>
      </c>
      <c r="BN531">
        <v>0</v>
      </c>
      <c r="BO531">
        <v>0</v>
      </c>
      <c r="BP531">
        <v>0</v>
      </c>
      <c r="BQ531">
        <v>1</v>
      </c>
      <c r="BR531">
        <v>0</v>
      </c>
      <c r="BS531">
        <v>0</v>
      </c>
      <c r="BT531">
        <v>5.1153418091580232</v>
      </c>
      <c r="BU531">
        <v>96</v>
      </c>
      <c r="CG531" s="2">
        <v>567</v>
      </c>
      <c r="CH531">
        <v>6.8195259527237884</v>
      </c>
      <c r="CI531">
        <v>0</v>
      </c>
      <c r="CJ531">
        <v>0</v>
      </c>
      <c r="CK531">
        <v>0</v>
      </c>
      <c r="CL531">
        <v>1</v>
      </c>
      <c r="CM531">
        <v>0</v>
      </c>
      <c r="CN531">
        <v>0</v>
      </c>
      <c r="CO531">
        <v>0</v>
      </c>
      <c r="CP531">
        <v>0</v>
      </c>
      <c r="CQ531">
        <v>0</v>
      </c>
      <c r="CR531">
        <v>0</v>
      </c>
      <c r="CS531">
        <v>7.5933001173324595</v>
      </c>
      <c r="CT531">
        <v>5.7250067857774249</v>
      </c>
      <c r="CU531">
        <v>5.1153418091580232</v>
      </c>
      <c r="CV531">
        <v>96</v>
      </c>
    </row>
    <row r="532" spans="1:100" x14ac:dyDescent="0.2">
      <c r="A532" s="2">
        <v>568</v>
      </c>
      <c r="B532">
        <v>6.800400706577471</v>
      </c>
      <c r="C532">
        <v>0</v>
      </c>
      <c r="D532">
        <v>0</v>
      </c>
      <c r="E532">
        <v>0</v>
      </c>
      <c r="F532">
        <v>1</v>
      </c>
      <c r="G532">
        <v>0</v>
      </c>
      <c r="H532">
        <v>0</v>
      </c>
      <c r="I532">
        <v>0</v>
      </c>
      <c r="J532">
        <v>0</v>
      </c>
      <c r="K532">
        <v>0</v>
      </c>
      <c r="L532">
        <v>0</v>
      </c>
      <c r="M532">
        <v>0</v>
      </c>
      <c r="N532">
        <v>1</v>
      </c>
      <c r="O532">
        <v>0</v>
      </c>
      <c r="P532">
        <v>7.6014468410971787</v>
      </c>
      <c r="Q532">
        <v>97</v>
      </c>
      <c r="AC532" s="2">
        <v>568</v>
      </c>
      <c r="AD532">
        <v>6.800400706577471</v>
      </c>
      <c r="AE532">
        <v>0</v>
      </c>
      <c r="AF532">
        <v>0</v>
      </c>
      <c r="AG532">
        <v>0</v>
      </c>
      <c r="AH532">
        <v>1</v>
      </c>
      <c r="AI532">
        <v>0</v>
      </c>
      <c r="AJ532">
        <v>0</v>
      </c>
      <c r="AK532">
        <v>0</v>
      </c>
      <c r="AL532">
        <v>0</v>
      </c>
      <c r="AM532">
        <v>0</v>
      </c>
      <c r="AN532">
        <v>0</v>
      </c>
      <c r="AO532">
        <v>0</v>
      </c>
      <c r="AP532">
        <v>1</v>
      </c>
      <c r="AQ532">
        <v>0</v>
      </c>
      <c r="AR532">
        <v>5.7329273867976287</v>
      </c>
      <c r="AS532">
        <v>97</v>
      </c>
      <c r="BE532" s="2">
        <v>568</v>
      </c>
      <c r="BF532">
        <v>6.800400706577471</v>
      </c>
      <c r="BG532">
        <v>0</v>
      </c>
      <c r="BH532">
        <v>0</v>
      </c>
      <c r="BI532">
        <v>0</v>
      </c>
      <c r="BJ532">
        <v>1</v>
      </c>
      <c r="BK532">
        <v>0</v>
      </c>
      <c r="BL532">
        <v>0</v>
      </c>
      <c r="BM532">
        <v>0</v>
      </c>
      <c r="BN532">
        <v>0</v>
      </c>
      <c r="BO532">
        <v>0</v>
      </c>
      <c r="BP532">
        <v>0</v>
      </c>
      <c r="BQ532">
        <v>0</v>
      </c>
      <c r="BR532">
        <v>1</v>
      </c>
      <c r="BS532">
        <v>0</v>
      </c>
      <c r="BT532">
        <v>5.1226804511752588</v>
      </c>
      <c r="BU532">
        <v>97</v>
      </c>
      <c r="CG532" s="2">
        <v>568</v>
      </c>
      <c r="CH532">
        <v>6.800400706577471</v>
      </c>
      <c r="CI532">
        <v>0</v>
      </c>
      <c r="CJ532">
        <v>0</v>
      </c>
      <c r="CK532">
        <v>0</v>
      </c>
      <c r="CL532">
        <v>1</v>
      </c>
      <c r="CM532">
        <v>0</v>
      </c>
      <c r="CN532">
        <v>0</v>
      </c>
      <c r="CO532">
        <v>0</v>
      </c>
      <c r="CP532">
        <v>0</v>
      </c>
      <c r="CQ532">
        <v>0</v>
      </c>
      <c r="CR532">
        <v>0</v>
      </c>
      <c r="CS532">
        <v>7.6014468410971787</v>
      </c>
      <c r="CT532">
        <v>5.7329273867976287</v>
      </c>
      <c r="CU532">
        <v>5.1226804511752588</v>
      </c>
      <c r="CV532">
        <v>97</v>
      </c>
    </row>
    <row r="533" spans="1:100" x14ac:dyDescent="0.2">
      <c r="A533" s="2">
        <v>569</v>
      </c>
      <c r="B533">
        <v>6.8509947662387845</v>
      </c>
      <c r="C533">
        <v>0</v>
      </c>
      <c r="D533">
        <v>0</v>
      </c>
      <c r="E533">
        <v>0</v>
      </c>
      <c r="F533">
        <v>1</v>
      </c>
      <c r="G533">
        <v>0</v>
      </c>
      <c r="H533">
        <v>0</v>
      </c>
      <c r="I533">
        <v>0</v>
      </c>
      <c r="J533">
        <v>0</v>
      </c>
      <c r="K533">
        <v>0</v>
      </c>
      <c r="L533">
        <v>0</v>
      </c>
      <c r="M533">
        <v>0</v>
      </c>
      <c r="N533">
        <v>1</v>
      </c>
      <c r="O533">
        <v>0</v>
      </c>
      <c r="P533">
        <v>7.6096082117584416</v>
      </c>
      <c r="Q533">
        <v>98</v>
      </c>
      <c r="AC533" s="2">
        <v>569</v>
      </c>
      <c r="AD533">
        <v>6.8509947662387845</v>
      </c>
      <c r="AE533">
        <v>0</v>
      </c>
      <c r="AF533">
        <v>0</v>
      </c>
      <c r="AG533">
        <v>0</v>
      </c>
      <c r="AH533">
        <v>1</v>
      </c>
      <c r="AI533">
        <v>0</v>
      </c>
      <c r="AJ533">
        <v>0</v>
      </c>
      <c r="AK533">
        <v>0</v>
      </c>
      <c r="AL533">
        <v>0</v>
      </c>
      <c r="AM533">
        <v>0</v>
      </c>
      <c r="AN533">
        <v>0</v>
      </c>
      <c r="AO533">
        <v>0</v>
      </c>
      <c r="AP533">
        <v>1</v>
      </c>
      <c r="AQ533">
        <v>0</v>
      </c>
      <c r="AR533">
        <v>5.7408640171310426</v>
      </c>
      <c r="AS533">
        <v>98</v>
      </c>
      <c r="BE533" s="2">
        <v>569</v>
      </c>
      <c r="BF533">
        <v>6.8509947662387845</v>
      </c>
      <c r="BG533">
        <v>0</v>
      </c>
      <c r="BH533">
        <v>0</v>
      </c>
      <c r="BI533">
        <v>0</v>
      </c>
      <c r="BJ533">
        <v>1</v>
      </c>
      <c r="BK533">
        <v>0</v>
      </c>
      <c r="BL533">
        <v>0</v>
      </c>
      <c r="BM533">
        <v>0</v>
      </c>
      <c r="BN533">
        <v>0</v>
      </c>
      <c r="BO533">
        <v>0</v>
      </c>
      <c r="BP533">
        <v>0</v>
      </c>
      <c r="BQ533">
        <v>0</v>
      </c>
      <c r="BR533">
        <v>1</v>
      </c>
      <c r="BS533">
        <v>0</v>
      </c>
      <c r="BT533">
        <v>5.1300382140619645</v>
      </c>
      <c r="BU533">
        <v>98</v>
      </c>
      <c r="CG533" s="2">
        <v>569</v>
      </c>
      <c r="CH533">
        <v>6.8509947662387845</v>
      </c>
      <c r="CI533">
        <v>0</v>
      </c>
      <c r="CJ533">
        <v>0</v>
      </c>
      <c r="CK533">
        <v>0</v>
      </c>
      <c r="CL533">
        <v>1</v>
      </c>
      <c r="CM533">
        <v>0</v>
      </c>
      <c r="CN533">
        <v>0</v>
      </c>
      <c r="CO533">
        <v>0</v>
      </c>
      <c r="CP533">
        <v>0</v>
      </c>
      <c r="CQ533">
        <v>0</v>
      </c>
      <c r="CR533">
        <v>0</v>
      </c>
      <c r="CS533">
        <v>7.6096082117584416</v>
      </c>
      <c r="CT533">
        <v>5.7408640171310426</v>
      </c>
      <c r="CU533">
        <v>5.1300382140619645</v>
      </c>
      <c r="CV533">
        <v>98</v>
      </c>
    </row>
    <row r="534" spans="1:100" x14ac:dyDescent="0.2">
      <c r="A534" s="2">
        <v>570</v>
      </c>
      <c r="B534">
        <v>6.6827371983345554</v>
      </c>
      <c r="C534">
        <v>0</v>
      </c>
      <c r="D534">
        <v>0</v>
      </c>
      <c r="E534">
        <v>0</v>
      </c>
      <c r="F534">
        <v>1</v>
      </c>
      <c r="G534">
        <v>0</v>
      </c>
      <c r="H534">
        <v>0</v>
      </c>
      <c r="I534">
        <v>0</v>
      </c>
      <c r="J534">
        <v>0</v>
      </c>
      <c r="K534">
        <v>0</v>
      </c>
      <c r="L534">
        <v>0</v>
      </c>
      <c r="M534">
        <v>0</v>
      </c>
      <c r="N534">
        <v>1</v>
      </c>
      <c r="O534">
        <v>0</v>
      </c>
      <c r="P534">
        <v>7.6177841362776393</v>
      </c>
      <c r="Q534">
        <v>99</v>
      </c>
      <c r="AC534" s="2">
        <v>570</v>
      </c>
      <c r="AD534">
        <v>6.6827371983345554</v>
      </c>
      <c r="AE534">
        <v>0</v>
      </c>
      <c r="AF534">
        <v>0</v>
      </c>
      <c r="AG534">
        <v>0</v>
      </c>
      <c r="AH534">
        <v>1</v>
      </c>
      <c r="AI534">
        <v>0</v>
      </c>
      <c r="AJ534">
        <v>0</v>
      </c>
      <c r="AK534">
        <v>0</v>
      </c>
      <c r="AL534">
        <v>0</v>
      </c>
      <c r="AM534">
        <v>0</v>
      </c>
      <c r="AN534">
        <v>0</v>
      </c>
      <c r="AO534">
        <v>0</v>
      </c>
      <c r="AP534">
        <v>1</v>
      </c>
      <c r="AQ534">
        <v>0</v>
      </c>
      <c r="AR534">
        <v>5.7488165821185335</v>
      </c>
      <c r="AS534">
        <v>99</v>
      </c>
      <c r="BE534" s="2">
        <v>570</v>
      </c>
      <c r="BF534">
        <v>6.6827371983345554</v>
      </c>
      <c r="BG534">
        <v>0</v>
      </c>
      <c r="BH534">
        <v>0</v>
      </c>
      <c r="BI534">
        <v>0</v>
      </c>
      <c r="BJ534">
        <v>1</v>
      </c>
      <c r="BK534">
        <v>0</v>
      </c>
      <c r="BL534">
        <v>0</v>
      </c>
      <c r="BM534">
        <v>0</v>
      </c>
      <c r="BN534">
        <v>0</v>
      </c>
      <c r="BO534">
        <v>0</v>
      </c>
      <c r="BP534">
        <v>0</v>
      </c>
      <c r="BQ534">
        <v>0</v>
      </c>
      <c r="BR534">
        <v>1</v>
      </c>
      <c r="BS534">
        <v>0</v>
      </c>
      <c r="BT534">
        <v>5.1374150069210831</v>
      </c>
      <c r="BU534">
        <v>99</v>
      </c>
      <c r="CG534" s="2">
        <v>570</v>
      </c>
      <c r="CH534">
        <v>6.6827371983345554</v>
      </c>
      <c r="CI534">
        <v>0</v>
      </c>
      <c r="CJ534">
        <v>0</v>
      </c>
      <c r="CK534">
        <v>0</v>
      </c>
      <c r="CL534">
        <v>1</v>
      </c>
      <c r="CM534">
        <v>0</v>
      </c>
      <c r="CN534">
        <v>0</v>
      </c>
      <c r="CO534">
        <v>0</v>
      </c>
      <c r="CP534">
        <v>0</v>
      </c>
      <c r="CQ534">
        <v>0</v>
      </c>
      <c r="CR534">
        <v>0</v>
      </c>
      <c r="CS534">
        <v>7.6177841362776393</v>
      </c>
      <c r="CT534">
        <v>5.7488165821185335</v>
      </c>
      <c r="CU534">
        <v>5.1374150069210831</v>
      </c>
      <c r="CV534">
        <v>99</v>
      </c>
    </row>
    <row r="535" spans="1:100" x14ac:dyDescent="0.2">
      <c r="A535" s="2">
        <v>571</v>
      </c>
      <c r="B535">
        <v>6.8236552151128604</v>
      </c>
      <c r="C535">
        <v>0</v>
      </c>
      <c r="D535">
        <v>0</v>
      </c>
      <c r="E535">
        <v>0</v>
      </c>
      <c r="F535">
        <v>1</v>
      </c>
      <c r="G535">
        <v>0</v>
      </c>
      <c r="H535">
        <v>0</v>
      </c>
      <c r="I535">
        <v>0</v>
      </c>
      <c r="J535">
        <v>0</v>
      </c>
      <c r="K535">
        <v>0</v>
      </c>
      <c r="L535">
        <v>0</v>
      </c>
      <c r="M535">
        <v>0</v>
      </c>
      <c r="N535">
        <v>1</v>
      </c>
      <c r="O535">
        <v>0</v>
      </c>
      <c r="P535">
        <v>7.625974521786218</v>
      </c>
      <c r="Q535">
        <v>100</v>
      </c>
      <c r="AC535" s="2">
        <v>571</v>
      </c>
      <c r="AD535">
        <v>6.8236552151128604</v>
      </c>
      <c r="AE535">
        <v>0</v>
      </c>
      <c r="AF535">
        <v>0</v>
      </c>
      <c r="AG535">
        <v>0</v>
      </c>
      <c r="AH535">
        <v>1</v>
      </c>
      <c r="AI535">
        <v>0</v>
      </c>
      <c r="AJ535">
        <v>0</v>
      </c>
      <c r="AK535">
        <v>0</v>
      </c>
      <c r="AL535">
        <v>0</v>
      </c>
      <c r="AM535">
        <v>0</v>
      </c>
      <c r="AN535">
        <v>0</v>
      </c>
      <c r="AO535">
        <v>0</v>
      </c>
      <c r="AP535">
        <v>1</v>
      </c>
      <c r="AQ535">
        <v>0</v>
      </c>
      <c r="AR535">
        <v>5.7567849871551449</v>
      </c>
      <c r="AS535">
        <v>100</v>
      </c>
      <c r="BE535" s="2">
        <v>571</v>
      </c>
      <c r="BF535">
        <v>6.8236552151128604</v>
      </c>
      <c r="BG535">
        <v>0</v>
      </c>
      <c r="BH535">
        <v>0</v>
      </c>
      <c r="BI535">
        <v>0</v>
      </c>
      <c r="BJ535">
        <v>1</v>
      </c>
      <c r="BK535">
        <v>0</v>
      </c>
      <c r="BL535">
        <v>0</v>
      </c>
      <c r="BM535">
        <v>0</v>
      </c>
      <c r="BN535">
        <v>0</v>
      </c>
      <c r="BO535">
        <v>0</v>
      </c>
      <c r="BP535">
        <v>0</v>
      </c>
      <c r="BQ535">
        <v>0</v>
      </c>
      <c r="BR535">
        <v>1</v>
      </c>
      <c r="BS535">
        <v>0</v>
      </c>
      <c r="BT535">
        <v>5.1448107385668402</v>
      </c>
      <c r="BU535">
        <v>100</v>
      </c>
      <c r="CG535" s="2">
        <v>571</v>
      </c>
      <c r="CH535">
        <v>6.8236552151128604</v>
      </c>
      <c r="CI535">
        <v>0</v>
      </c>
      <c r="CJ535">
        <v>0</v>
      </c>
      <c r="CK535">
        <v>0</v>
      </c>
      <c r="CL535">
        <v>1</v>
      </c>
      <c r="CM535">
        <v>0</v>
      </c>
      <c r="CN535">
        <v>0</v>
      </c>
      <c r="CO535">
        <v>0</v>
      </c>
      <c r="CP535">
        <v>0</v>
      </c>
      <c r="CQ535">
        <v>0</v>
      </c>
      <c r="CR535">
        <v>0</v>
      </c>
      <c r="CS535">
        <v>7.625974521786218</v>
      </c>
      <c r="CT535">
        <v>5.7567849871551449</v>
      </c>
      <c r="CU535">
        <v>5.1448107385668402</v>
      </c>
      <c r="CV535">
        <v>100</v>
      </c>
    </row>
    <row r="536" spans="1:100" x14ac:dyDescent="0.2">
      <c r="A536" s="2">
        <v>572</v>
      </c>
      <c r="B536">
        <v>6.7992379193385224</v>
      </c>
      <c r="C536">
        <v>0</v>
      </c>
      <c r="D536">
        <v>0</v>
      </c>
      <c r="E536">
        <v>0</v>
      </c>
      <c r="F536">
        <v>1</v>
      </c>
      <c r="G536">
        <v>0</v>
      </c>
      <c r="H536">
        <v>0</v>
      </c>
      <c r="I536">
        <v>0</v>
      </c>
      <c r="J536">
        <v>0</v>
      </c>
      <c r="K536">
        <v>0</v>
      </c>
      <c r="L536">
        <v>0</v>
      </c>
      <c r="M536">
        <v>0</v>
      </c>
      <c r="N536">
        <v>0</v>
      </c>
      <c r="O536">
        <v>1</v>
      </c>
      <c r="P536">
        <v>7.6341792755926603</v>
      </c>
      <c r="Q536">
        <v>101</v>
      </c>
      <c r="AC536" s="2">
        <v>572</v>
      </c>
      <c r="AD536">
        <v>6.7992379193385224</v>
      </c>
      <c r="AE536">
        <v>0</v>
      </c>
      <c r="AF536">
        <v>0</v>
      </c>
      <c r="AG536">
        <v>0</v>
      </c>
      <c r="AH536">
        <v>1</v>
      </c>
      <c r="AI536">
        <v>0</v>
      </c>
      <c r="AJ536">
        <v>0</v>
      </c>
      <c r="AK536">
        <v>0</v>
      </c>
      <c r="AL536">
        <v>0</v>
      </c>
      <c r="AM536">
        <v>0</v>
      </c>
      <c r="AN536">
        <v>0</v>
      </c>
      <c r="AO536">
        <v>0</v>
      </c>
      <c r="AP536">
        <v>0</v>
      </c>
      <c r="AQ536">
        <v>1</v>
      </c>
      <c r="AR536">
        <v>5.7647691376987682</v>
      </c>
      <c r="AS536">
        <v>101</v>
      </c>
      <c r="BE536" s="2">
        <v>572</v>
      </c>
      <c r="BF536">
        <v>6.7992379193385224</v>
      </c>
      <c r="BG536">
        <v>0</v>
      </c>
      <c r="BH536">
        <v>0</v>
      </c>
      <c r="BI536">
        <v>0</v>
      </c>
      <c r="BJ536">
        <v>1</v>
      </c>
      <c r="BK536">
        <v>0</v>
      </c>
      <c r="BL536">
        <v>0</v>
      </c>
      <c r="BM536">
        <v>0</v>
      </c>
      <c r="BN536">
        <v>0</v>
      </c>
      <c r="BO536">
        <v>0</v>
      </c>
      <c r="BP536">
        <v>0</v>
      </c>
      <c r="BQ536">
        <v>0</v>
      </c>
      <c r="BR536">
        <v>0</v>
      </c>
      <c r="BS536">
        <v>1</v>
      </c>
      <c r="BT536">
        <v>5.1522253175364963</v>
      </c>
      <c r="BU536">
        <v>101</v>
      </c>
      <c r="CG536" s="2">
        <v>572</v>
      </c>
      <c r="CH536">
        <v>6.7992379193385224</v>
      </c>
      <c r="CI536">
        <v>0</v>
      </c>
      <c r="CJ536">
        <v>0</v>
      </c>
      <c r="CK536">
        <v>0</v>
      </c>
      <c r="CL536">
        <v>1</v>
      </c>
      <c r="CM536">
        <v>0</v>
      </c>
      <c r="CN536">
        <v>0</v>
      </c>
      <c r="CO536">
        <v>0</v>
      </c>
      <c r="CP536">
        <v>0</v>
      </c>
      <c r="CQ536">
        <v>0</v>
      </c>
      <c r="CR536">
        <v>0</v>
      </c>
      <c r="CS536">
        <v>7.6341792755926603</v>
      </c>
      <c r="CT536">
        <v>5.7647691376987682</v>
      </c>
      <c r="CU536">
        <v>5.1522253175364963</v>
      </c>
      <c r="CV536">
        <v>101</v>
      </c>
    </row>
    <row r="537" spans="1:100" x14ac:dyDescent="0.2">
      <c r="A537" s="2">
        <v>573</v>
      </c>
      <c r="B537">
        <v>6.8605185577923518</v>
      </c>
      <c r="C537">
        <v>0</v>
      </c>
      <c r="D537">
        <v>0</v>
      </c>
      <c r="E537">
        <v>0</v>
      </c>
      <c r="F537">
        <v>1</v>
      </c>
      <c r="G537">
        <v>0</v>
      </c>
      <c r="H537">
        <v>0</v>
      </c>
      <c r="I537">
        <v>0</v>
      </c>
      <c r="J537">
        <v>0</v>
      </c>
      <c r="K537">
        <v>0</v>
      </c>
      <c r="L537">
        <v>0</v>
      </c>
      <c r="M537">
        <v>0</v>
      </c>
      <c r="N537">
        <v>0</v>
      </c>
      <c r="O537">
        <v>1</v>
      </c>
      <c r="P537">
        <v>7.6423983051893325</v>
      </c>
      <c r="Q537">
        <v>102</v>
      </c>
      <c r="AC537" s="2">
        <v>573</v>
      </c>
      <c r="AD537">
        <v>6.8605185577923518</v>
      </c>
      <c r="AE537">
        <v>0</v>
      </c>
      <c r="AF537">
        <v>0</v>
      </c>
      <c r="AG537">
        <v>0</v>
      </c>
      <c r="AH537">
        <v>1</v>
      </c>
      <c r="AI537">
        <v>0</v>
      </c>
      <c r="AJ537">
        <v>0</v>
      </c>
      <c r="AK537">
        <v>0</v>
      </c>
      <c r="AL537">
        <v>0</v>
      </c>
      <c r="AM537">
        <v>0</v>
      </c>
      <c r="AN537">
        <v>0</v>
      </c>
      <c r="AO537">
        <v>0</v>
      </c>
      <c r="AP537">
        <v>0</v>
      </c>
      <c r="AQ537">
        <v>1</v>
      </c>
      <c r="AR537">
        <v>5.7727689392786967</v>
      </c>
      <c r="AS537">
        <v>102</v>
      </c>
      <c r="BE537" s="2">
        <v>573</v>
      </c>
      <c r="BF537">
        <v>6.8605185577923518</v>
      </c>
      <c r="BG537">
        <v>0</v>
      </c>
      <c r="BH537">
        <v>0</v>
      </c>
      <c r="BI537">
        <v>0</v>
      </c>
      <c r="BJ537">
        <v>1</v>
      </c>
      <c r="BK537">
        <v>0</v>
      </c>
      <c r="BL537">
        <v>0</v>
      </c>
      <c r="BM537">
        <v>0</v>
      </c>
      <c r="BN537">
        <v>0</v>
      </c>
      <c r="BO537">
        <v>0</v>
      </c>
      <c r="BP537">
        <v>0</v>
      </c>
      <c r="BQ537">
        <v>0</v>
      </c>
      <c r="BR537">
        <v>0</v>
      </c>
      <c r="BS537">
        <v>1</v>
      </c>
      <c r="BT537">
        <v>5.1596586521020233</v>
      </c>
      <c r="BU537">
        <v>102</v>
      </c>
      <c r="CG537" s="2">
        <v>573</v>
      </c>
      <c r="CH537">
        <v>6.8605185577923518</v>
      </c>
      <c r="CI537">
        <v>0</v>
      </c>
      <c r="CJ537">
        <v>0</v>
      </c>
      <c r="CK537">
        <v>0</v>
      </c>
      <c r="CL537">
        <v>1</v>
      </c>
      <c r="CM537">
        <v>0</v>
      </c>
      <c r="CN537">
        <v>0</v>
      </c>
      <c r="CO537">
        <v>0</v>
      </c>
      <c r="CP537">
        <v>0</v>
      </c>
      <c r="CQ537">
        <v>0</v>
      </c>
      <c r="CR537">
        <v>0</v>
      </c>
      <c r="CS537">
        <v>7.6423983051893325</v>
      </c>
      <c r="CT537">
        <v>5.7727689392786967</v>
      </c>
      <c r="CU537">
        <v>5.1596586521020233</v>
      </c>
      <c r="CV537">
        <v>102</v>
      </c>
    </row>
    <row r="538" spans="1:100" x14ac:dyDescent="0.2">
      <c r="A538" s="2">
        <v>574</v>
      </c>
      <c r="B538">
        <v>6.7532695150397721</v>
      </c>
      <c r="C538">
        <v>0</v>
      </c>
      <c r="D538">
        <v>0</v>
      </c>
      <c r="E538">
        <v>0</v>
      </c>
      <c r="F538">
        <v>1</v>
      </c>
      <c r="G538">
        <v>0</v>
      </c>
      <c r="H538">
        <v>0</v>
      </c>
      <c r="I538">
        <v>0</v>
      </c>
      <c r="J538">
        <v>0</v>
      </c>
      <c r="K538">
        <v>0</v>
      </c>
      <c r="L538">
        <v>0</v>
      </c>
      <c r="M538">
        <v>0</v>
      </c>
      <c r="N538">
        <v>0</v>
      </c>
      <c r="O538">
        <v>1</v>
      </c>
      <c r="P538">
        <v>7.6506315182592273</v>
      </c>
      <c r="Q538">
        <v>103</v>
      </c>
      <c r="AC538" s="2">
        <v>574</v>
      </c>
      <c r="AD538">
        <v>6.7532695150397721</v>
      </c>
      <c r="AE538">
        <v>0</v>
      </c>
      <c r="AF538">
        <v>0</v>
      </c>
      <c r="AG538">
        <v>0</v>
      </c>
      <c r="AH538">
        <v>1</v>
      </c>
      <c r="AI538">
        <v>0</v>
      </c>
      <c r="AJ538">
        <v>0</v>
      </c>
      <c r="AK538">
        <v>0</v>
      </c>
      <c r="AL538">
        <v>0</v>
      </c>
      <c r="AM538">
        <v>0</v>
      </c>
      <c r="AN538">
        <v>0</v>
      </c>
      <c r="AO538">
        <v>0</v>
      </c>
      <c r="AP538">
        <v>0</v>
      </c>
      <c r="AQ538">
        <v>1</v>
      </c>
      <c r="AR538">
        <v>5.7807842975040744</v>
      </c>
      <c r="AS538">
        <v>103</v>
      </c>
      <c r="BE538" s="2">
        <v>574</v>
      </c>
      <c r="BF538">
        <v>6.7532695150397721</v>
      </c>
      <c r="BG538">
        <v>0</v>
      </c>
      <c r="BH538">
        <v>0</v>
      </c>
      <c r="BI538">
        <v>0</v>
      </c>
      <c r="BJ538">
        <v>1</v>
      </c>
      <c r="BK538">
        <v>0</v>
      </c>
      <c r="BL538">
        <v>0</v>
      </c>
      <c r="BM538">
        <v>0</v>
      </c>
      <c r="BN538">
        <v>0</v>
      </c>
      <c r="BO538">
        <v>0</v>
      </c>
      <c r="BP538">
        <v>0</v>
      </c>
      <c r="BQ538">
        <v>0</v>
      </c>
      <c r="BR538">
        <v>0</v>
      </c>
      <c r="BS538">
        <v>1</v>
      </c>
      <c r="BT538">
        <v>5.1671106502817201</v>
      </c>
      <c r="BU538">
        <v>103</v>
      </c>
      <c r="CG538" s="2">
        <v>574</v>
      </c>
      <c r="CH538">
        <v>6.7532695150397721</v>
      </c>
      <c r="CI538">
        <v>0</v>
      </c>
      <c r="CJ538">
        <v>0</v>
      </c>
      <c r="CK538">
        <v>0</v>
      </c>
      <c r="CL538">
        <v>1</v>
      </c>
      <c r="CM538">
        <v>0</v>
      </c>
      <c r="CN538">
        <v>0</v>
      </c>
      <c r="CO538">
        <v>0</v>
      </c>
      <c r="CP538">
        <v>0</v>
      </c>
      <c r="CQ538">
        <v>0</v>
      </c>
      <c r="CR538">
        <v>0</v>
      </c>
      <c r="CS538">
        <v>7.6506315182592273</v>
      </c>
      <c r="CT538">
        <v>5.7807842975040744</v>
      </c>
      <c r="CU538">
        <v>5.1671106502817201</v>
      </c>
      <c r="CV538">
        <v>103</v>
      </c>
    </row>
    <row r="539" spans="1:100" x14ac:dyDescent="0.2">
      <c r="A539" s="2">
        <v>575</v>
      </c>
      <c r="B539">
        <v>6.7503293676292149</v>
      </c>
      <c r="C539">
        <v>0</v>
      </c>
      <c r="D539">
        <v>0</v>
      </c>
      <c r="E539">
        <v>0</v>
      </c>
      <c r="F539">
        <v>1</v>
      </c>
      <c r="G539">
        <v>0</v>
      </c>
      <c r="H539">
        <v>0</v>
      </c>
      <c r="I539">
        <v>0</v>
      </c>
      <c r="J539">
        <v>0</v>
      </c>
      <c r="K539">
        <v>0</v>
      </c>
      <c r="L539">
        <v>0</v>
      </c>
      <c r="M539">
        <v>0</v>
      </c>
      <c r="N539">
        <v>0</v>
      </c>
      <c r="O539">
        <v>1</v>
      </c>
      <c r="P539">
        <v>7.6588788226825892</v>
      </c>
      <c r="Q539">
        <v>104</v>
      </c>
      <c r="AC539" s="2">
        <v>575</v>
      </c>
      <c r="AD539">
        <v>6.7503293676292149</v>
      </c>
      <c r="AE539">
        <v>0</v>
      </c>
      <c r="AF539">
        <v>0</v>
      </c>
      <c r="AG539">
        <v>0</v>
      </c>
      <c r="AH539">
        <v>1</v>
      </c>
      <c r="AI539">
        <v>0</v>
      </c>
      <c r="AJ539">
        <v>0</v>
      </c>
      <c r="AK539">
        <v>0</v>
      </c>
      <c r="AL539">
        <v>0</v>
      </c>
      <c r="AM539">
        <v>0</v>
      </c>
      <c r="AN539">
        <v>0</v>
      </c>
      <c r="AO539">
        <v>0</v>
      </c>
      <c r="AP539">
        <v>0</v>
      </c>
      <c r="AQ539">
        <v>1</v>
      </c>
      <c r="AR539">
        <v>5.7888151180722183</v>
      </c>
      <c r="AS539">
        <v>104</v>
      </c>
      <c r="BE539" s="2">
        <v>575</v>
      </c>
      <c r="BF539">
        <v>6.7503293676292149</v>
      </c>
      <c r="BG539">
        <v>0</v>
      </c>
      <c r="BH539">
        <v>0</v>
      </c>
      <c r="BI539">
        <v>0</v>
      </c>
      <c r="BJ539">
        <v>1</v>
      </c>
      <c r="BK539">
        <v>0</v>
      </c>
      <c r="BL539">
        <v>0</v>
      </c>
      <c r="BM539">
        <v>0</v>
      </c>
      <c r="BN539">
        <v>0</v>
      </c>
      <c r="BO539">
        <v>0</v>
      </c>
      <c r="BP539">
        <v>0</v>
      </c>
      <c r="BQ539">
        <v>0</v>
      </c>
      <c r="BR539">
        <v>0</v>
      </c>
      <c r="BS539">
        <v>1</v>
      </c>
      <c r="BT539">
        <v>5.1745812198517553</v>
      </c>
      <c r="BU539">
        <v>104</v>
      </c>
      <c r="CG539" s="2">
        <v>575</v>
      </c>
      <c r="CH539">
        <v>6.7503293676292149</v>
      </c>
      <c r="CI539">
        <v>0</v>
      </c>
      <c r="CJ539">
        <v>0</v>
      </c>
      <c r="CK539">
        <v>0</v>
      </c>
      <c r="CL539">
        <v>1</v>
      </c>
      <c r="CM539">
        <v>0</v>
      </c>
      <c r="CN539">
        <v>0</v>
      </c>
      <c r="CO539">
        <v>0</v>
      </c>
      <c r="CP539">
        <v>0</v>
      </c>
      <c r="CQ539">
        <v>0</v>
      </c>
      <c r="CR539">
        <v>0</v>
      </c>
      <c r="CS539">
        <v>7.6588788226825892</v>
      </c>
      <c r="CT539">
        <v>5.7888151180722183</v>
      </c>
      <c r="CU539">
        <v>5.1745812198517553</v>
      </c>
      <c r="CV539">
        <v>104</v>
      </c>
    </row>
    <row r="540" spans="1:100" x14ac:dyDescent="0.2">
      <c r="A540" s="2">
        <v>576</v>
      </c>
      <c r="B540">
        <v>6.79368498187673</v>
      </c>
      <c r="C540">
        <v>0</v>
      </c>
      <c r="D540">
        <v>0</v>
      </c>
      <c r="E540">
        <v>0</v>
      </c>
      <c r="F540">
        <v>1</v>
      </c>
      <c r="G540">
        <v>0</v>
      </c>
      <c r="H540">
        <v>0</v>
      </c>
      <c r="I540">
        <v>0</v>
      </c>
      <c r="J540">
        <v>0</v>
      </c>
      <c r="K540">
        <v>0</v>
      </c>
      <c r="L540">
        <v>0</v>
      </c>
      <c r="M540">
        <v>0</v>
      </c>
      <c r="N540">
        <v>0</v>
      </c>
      <c r="O540">
        <v>1</v>
      </c>
      <c r="P540">
        <v>7.6671401265434174</v>
      </c>
      <c r="Q540">
        <v>105</v>
      </c>
      <c r="AC540" s="2">
        <v>576</v>
      </c>
      <c r="AD540">
        <v>6.79368498187673</v>
      </c>
      <c r="AE540">
        <v>0</v>
      </c>
      <c r="AF540">
        <v>0</v>
      </c>
      <c r="AG540">
        <v>0</v>
      </c>
      <c r="AH540">
        <v>1</v>
      </c>
      <c r="AI540">
        <v>0</v>
      </c>
      <c r="AJ540">
        <v>0</v>
      </c>
      <c r="AK540">
        <v>0</v>
      </c>
      <c r="AL540">
        <v>0</v>
      </c>
      <c r="AM540">
        <v>0</v>
      </c>
      <c r="AN540">
        <v>0</v>
      </c>
      <c r="AO540">
        <v>0</v>
      </c>
      <c r="AP540">
        <v>0</v>
      </c>
      <c r="AQ540">
        <v>1</v>
      </c>
      <c r="AR540">
        <v>5.796861306776834</v>
      </c>
      <c r="AS540">
        <v>105</v>
      </c>
      <c r="BE540" s="2">
        <v>576</v>
      </c>
      <c r="BF540">
        <v>6.79368498187673</v>
      </c>
      <c r="BG540">
        <v>0</v>
      </c>
      <c r="BH540">
        <v>0</v>
      </c>
      <c r="BI540">
        <v>0</v>
      </c>
      <c r="BJ540">
        <v>1</v>
      </c>
      <c r="BK540">
        <v>0</v>
      </c>
      <c r="BL540">
        <v>0</v>
      </c>
      <c r="BM540">
        <v>0</v>
      </c>
      <c r="BN540">
        <v>0</v>
      </c>
      <c r="BO540">
        <v>0</v>
      </c>
      <c r="BP540">
        <v>0</v>
      </c>
      <c r="BQ540">
        <v>0</v>
      </c>
      <c r="BR540">
        <v>0</v>
      </c>
      <c r="BS540">
        <v>1</v>
      </c>
      <c r="BT540">
        <v>5.1820702683576396</v>
      </c>
      <c r="BU540">
        <v>105</v>
      </c>
      <c r="CG540" s="2">
        <v>576</v>
      </c>
      <c r="CH540">
        <v>6.79368498187673</v>
      </c>
      <c r="CI540">
        <v>0</v>
      </c>
      <c r="CJ540">
        <v>0</v>
      </c>
      <c r="CK540">
        <v>0</v>
      </c>
      <c r="CL540">
        <v>1</v>
      </c>
      <c r="CM540">
        <v>0</v>
      </c>
      <c r="CN540">
        <v>0</v>
      </c>
      <c r="CO540">
        <v>0</v>
      </c>
      <c r="CP540">
        <v>0</v>
      </c>
      <c r="CQ540">
        <v>0</v>
      </c>
      <c r="CR540">
        <v>0</v>
      </c>
      <c r="CS540">
        <v>7.6671401265434174</v>
      </c>
      <c r="CT540">
        <v>5.796861306776834</v>
      </c>
      <c r="CU540">
        <v>5.1820702683576396</v>
      </c>
      <c r="CV540">
        <v>105</v>
      </c>
    </row>
    <row r="541" spans="1:100" x14ac:dyDescent="0.2">
      <c r="A541" s="2">
        <v>577</v>
      </c>
      <c r="B541">
        <v>6.7299787457514002</v>
      </c>
      <c r="C541">
        <v>0</v>
      </c>
      <c r="D541">
        <v>0</v>
      </c>
      <c r="E541">
        <v>0</v>
      </c>
      <c r="F541">
        <v>1</v>
      </c>
      <c r="G541">
        <v>0</v>
      </c>
      <c r="H541">
        <v>0</v>
      </c>
      <c r="I541">
        <v>0</v>
      </c>
      <c r="J541">
        <v>0</v>
      </c>
      <c r="K541">
        <v>0</v>
      </c>
      <c r="L541">
        <v>0</v>
      </c>
      <c r="M541">
        <v>0</v>
      </c>
      <c r="N541">
        <v>0</v>
      </c>
      <c r="O541">
        <v>0</v>
      </c>
      <c r="P541">
        <v>7.6754153381358607</v>
      </c>
      <c r="Q541">
        <v>106</v>
      </c>
      <c r="AC541" s="2">
        <v>577</v>
      </c>
      <c r="AD541">
        <v>6.7299787457514002</v>
      </c>
      <c r="AE541">
        <v>0</v>
      </c>
      <c r="AF541">
        <v>0</v>
      </c>
      <c r="AG541">
        <v>0</v>
      </c>
      <c r="AH541">
        <v>1</v>
      </c>
      <c r="AI541">
        <v>0</v>
      </c>
      <c r="AJ541">
        <v>0</v>
      </c>
      <c r="AK541">
        <v>0</v>
      </c>
      <c r="AL541">
        <v>0</v>
      </c>
      <c r="AM541">
        <v>0</v>
      </c>
      <c r="AN541">
        <v>0</v>
      </c>
      <c r="AO541">
        <v>0</v>
      </c>
      <c r="AP541">
        <v>0</v>
      </c>
      <c r="AQ541">
        <v>0</v>
      </c>
      <c r="AR541">
        <v>5.8049227695161179</v>
      </c>
      <c r="AS541">
        <v>106</v>
      </c>
      <c r="BE541" s="2">
        <v>577</v>
      </c>
      <c r="BF541">
        <v>6.7299787457514002</v>
      </c>
      <c r="BG541">
        <v>0</v>
      </c>
      <c r="BH541">
        <v>0</v>
      </c>
      <c r="BI541">
        <v>0</v>
      </c>
      <c r="BJ541">
        <v>1</v>
      </c>
      <c r="BK541">
        <v>0</v>
      </c>
      <c r="BL541">
        <v>0</v>
      </c>
      <c r="BM541">
        <v>0</v>
      </c>
      <c r="BN541">
        <v>0</v>
      </c>
      <c r="BO541">
        <v>0</v>
      </c>
      <c r="BP541">
        <v>0</v>
      </c>
      <c r="BQ541">
        <v>0</v>
      </c>
      <c r="BR541">
        <v>0</v>
      </c>
      <c r="BS541">
        <v>0</v>
      </c>
      <c r="BT541">
        <v>5.1895777031256252</v>
      </c>
      <c r="BU541">
        <v>106</v>
      </c>
      <c r="CG541" s="2">
        <v>577</v>
      </c>
      <c r="CH541">
        <v>6.7299787457514002</v>
      </c>
      <c r="CI541">
        <v>0</v>
      </c>
      <c r="CJ541">
        <v>0</v>
      </c>
      <c r="CK541">
        <v>0</v>
      </c>
      <c r="CL541">
        <v>1</v>
      </c>
      <c r="CM541">
        <v>0</v>
      </c>
      <c r="CN541">
        <v>0</v>
      </c>
      <c r="CO541">
        <v>0</v>
      </c>
      <c r="CP541">
        <v>0</v>
      </c>
      <c r="CQ541">
        <v>0</v>
      </c>
      <c r="CR541">
        <v>0</v>
      </c>
      <c r="CS541">
        <v>7.6754153381358607</v>
      </c>
      <c r="CT541">
        <v>5.8049227695161179</v>
      </c>
      <c r="CU541">
        <v>5.1895777031256252</v>
      </c>
      <c r="CV541">
        <v>106</v>
      </c>
    </row>
    <row r="542" spans="1:100" x14ac:dyDescent="0.2">
      <c r="A542" s="2">
        <v>578</v>
      </c>
      <c r="B542">
        <v>6.8513606204464832</v>
      </c>
      <c r="C542">
        <v>0</v>
      </c>
      <c r="D542">
        <v>0</v>
      </c>
      <c r="E542">
        <v>0</v>
      </c>
      <c r="F542">
        <v>1</v>
      </c>
      <c r="G542">
        <v>0</v>
      </c>
      <c r="H542">
        <v>0</v>
      </c>
      <c r="I542">
        <v>0</v>
      </c>
      <c r="J542">
        <v>0</v>
      </c>
      <c r="K542">
        <v>0</v>
      </c>
      <c r="L542">
        <v>0</v>
      </c>
      <c r="M542">
        <v>0</v>
      </c>
      <c r="N542">
        <v>0</v>
      </c>
      <c r="O542">
        <v>0</v>
      </c>
      <c r="P542">
        <v>7.6837043659704918</v>
      </c>
      <c r="Q542">
        <v>107</v>
      </c>
      <c r="AC542" s="2">
        <v>578</v>
      </c>
      <c r="AD542">
        <v>6.8513606204464832</v>
      </c>
      <c r="AE542">
        <v>0</v>
      </c>
      <c r="AF542">
        <v>0</v>
      </c>
      <c r="AG542">
        <v>0</v>
      </c>
      <c r="AH542">
        <v>1</v>
      </c>
      <c r="AI542">
        <v>0</v>
      </c>
      <c r="AJ542">
        <v>0</v>
      </c>
      <c r="AK542">
        <v>0</v>
      </c>
      <c r="AL542">
        <v>0</v>
      </c>
      <c r="AM542">
        <v>0</v>
      </c>
      <c r="AN542">
        <v>0</v>
      </c>
      <c r="AO542">
        <v>0</v>
      </c>
      <c r="AP542">
        <v>0</v>
      </c>
      <c r="AQ542">
        <v>0</v>
      </c>
      <c r="AR542">
        <v>5.8129994123007389</v>
      </c>
      <c r="AS542">
        <v>107</v>
      </c>
      <c r="BE542" s="2">
        <v>578</v>
      </c>
      <c r="BF542">
        <v>6.8513606204464832</v>
      </c>
      <c r="BG542">
        <v>0</v>
      </c>
      <c r="BH542">
        <v>0</v>
      </c>
      <c r="BI542">
        <v>0</v>
      </c>
      <c r="BJ542">
        <v>1</v>
      </c>
      <c r="BK542">
        <v>0</v>
      </c>
      <c r="BL542">
        <v>0</v>
      </c>
      <c r="BM542">
        <v>0</v>
      </c>
      <c r="BN542">
        <v>0</v>
      </c>
      <c r="BO542">
        <v>0</v>
      </c>
      <c r="BP542">
        <v>0</v>
      </c>
      <c r="BQ542">
        <v>0</v>
      </c>
      <c r="BR542">
        <v>0</v>
      </c>
      <c r="BS542">
        <v>0</v>
      </c>
      <c r="BT542">
        <v>5.1971034312740274</v>
      </c>
      <c r="BU542">
        <v>107</v>
      </c>
      <c r="CG542" s="2">
        <v>578</v>
      </c>
      <c r="CH542">
        <v>6.8513606204464832</v>
      </c>
      <c r="CI542">
        <v>0</v>
      </c>
      <c r="CJ542">
        <v>0</v>
      </c>
      <c r="CK542">
        <v>0</v>
      </c>
      <c r="CL542">
        <v>1</v>
      </c>
      <c r="CM542">
        <v>0</v>
      </c>
      <c r="CN542">
        <v>0</v>
      </c>
      <c r="CO542">
        <v>0</v>
      </c>
      <c r="CP542">
        <v>0</v>
      </c>
      <c r="CQ542">
        <v>0</v>
      </c>
      <c r="CR542">
        <v>0</v>
      </c>
      <c r="CS542">
        <v>7.6837043659704918</v>
      </c>
      <c r="CT542">
        <v>5.8129994123007389</v>
      </c>
      <c r="CU542">
        <v>5.1971034312740274</v>
      </c>
      <c r="CV542">
        <v>107</v>
      </c>
    </row>
    <row r="543" spans="1:100" x14ac:dyDescent="0.2">
      <c r="A543" s="2">
        <v>579</v>
      </c>
      <c r="B543">
        <v>6.7010054927138363</v>
      </c>
      <c r="C543">
        <v>0</v>
      </c>
      <c r="D543">
        <v>0</v>
      </c>
      <c r="E543">
        <v>0</v>
      </c>
      <c r="F543">
        <v>1</v>
      </c>
      <c r="G543">
        <v>0</v>
      </c>
      <c r="H543">
        <v>0</v>
      </c>
      <c r="I543">
        <v>0</v>
      </c>
      <c r="J543">
        <v>0</v>
      </c>
      <c r="K543">
        <v>0</v>
      </c>
      <c r="L543">
        <v>0</v>
      </c>
      <c r="M543">
        <v>0</v>
      </c>
      <c r="N543">
        <v>0</v>
      </c>
      <c r="O543">
        <v>0</v>
      </c>
      <c r="P543">
        <v>7.6920071187804675</v>
      </c>
      <c r="Q543">
        <v>108</v>
      </c>
      <c r="AC543" s="2">
        <v>579</v>
      </c>
      <c r="AD543">
        <v>6.7010054927138363</v>
      </c>
      <c r="AE543">
        <v>0</v>
      </c>
      <c r="AF543">
        <v>0</v>
      </c>
      <c r="AG543">
        <v>0</v>
      </c>
      <c r="AH543">
        <v>1</v>
      </c>
      <c r="AI543">
        <v>0</v>
      </c>
      <c r="AJ543">
        <v>0</v>
      </c>
      <c r="AK543">
        <v>0</v>
      </c>
      <c r="AL543">
        <v>0</v>
      </c>
      <c r="AM543">
        <v>0</v>
      </c>
      <c r="AN543">
        <v>0</v>
      </c>
      <c r="AO543">
        <v>0</v>
      </c>
      <c r="AP543">
        <v>0</v>
      </c>
      <c r="AQ543">
        <v>0</v>
      </c>
      <c r="AR543">
        <v>5.8210911412617063</v>
      </c>
      <c r="AS543">
        <v>108</v>
      </c>
      <c r="BE543" s="2">
        <v>579</v>
      </c>
      <c r="BF543">
        <v>6.7010054927138363</v>
      </c>
      <c r="BG543">
        <v>0</v>
      </c>
      <c r="BH543">
        <v>0</v>
      </c>
      <c r="BI543">
        <v>0</v>
      </c>
      <c r="BJ543">
        <v>1</v>
      </c>
      <c r="BK543">
        <v>0</v>
      </c>
      <c r="BL543">
        <v>0</v>
      </c>
      <c r="BM543">
        <v>0</v>
      </c>
      <c r="BN543">
        <v>0</v>
      </c>
      <c r="BO543">
        <v>0</v>
      </c>
      <c r="BP543">
        <v>0</v>
      </c>
      <c r="BQ543">
        <v>0</v>
      </c>
      <c r="BR543">
        <v>0</v>
      </c>
      <c r="BS543">
        <v>0</v>
      </c>
      <c r="BT543">
        <v>5.2046473597244711</v>
      </c>
      <c r="BU543">
        <v>108</v>
      </c>
      <c r="CG543" s="2">
        <v>579</v>
      </c>
      <c r="CH543">
        <v>6.7010054927138363</v>
      </c>
      <c r="CI543">
        <v>0</v>
      </c>
      <c r="CJ543">
        <v>0</v>
      </c>
      <c r="CK543">
        <v>0</v>
      </c>
      <c r="CL543">
        <v>1</v>
      </c>
      <c r="CM543">
        <v>0</v>
      </c>
      <c r="CN543">
        <v>0</v>
      </c>
      <c r="CO543">
        <v>0</v>
      </c>
      <c r="CP543">
        <v>0</v>
      </c>
      <c r="CQ543">
        <v>0</v>
      </c>
      <c r="CR543">
        <v>0</v>
      </c>
      <c r="CS543">
        <v>7.6920071187804675</v>
      </c>
      <c r="CT543">
        <v>5.8210911412617063</v>
      </c>
      <c r="CU543">
        <v>5.2046473597244711</v>
      </c>
      <c r="CV543">
        <v>108</v>
      </c>
    </row>
    <row r="544" spans="1:100" x14ac:dyDescent="0.2">
      <c r="A544" s="2">
        <v>580</v>
      </c>
      <c r="B544">
        <v>6.8773610615346135</v>
      </c>
      <c r="C544">
        <v>0</v>
      </c>
      <c r="D544">
        <v>0</v>
      </c>
      <c r="E544">
        <v>0</v>
      </c>
      <c r="F544">
        <v>1</v>
      </c>
      <c r="G544">
        <v>0</v>
      </c>
      <c r="H544">
        <v>0</v>
      </c>
      <c r="I544">
        <v>0</v>
      </c>
      <c r="J544">
        <v>0</v>
      </c>
      <c r="K544">
        <v>0</v>
      </c>
      <c r="L544">
        <v>0</v>
      </c>
      <c r="M544">
        <v>0</v>
      </c>
      <c r="N544">
        <v>0</v>
      </c>
      <c r="O544">
        <v>0</v>
      </c>
      <c r="P544">
        <v>7.7003235055275736</v>
      </c>
      <c r="Q544">
        <v>109</v>
      </c>
      <c r="AC544" s="2">
        <v>580</v>
      </c>
      <c r="AD544">
        <v>6.8773610615346135</v>
      </c>
      <c r="AE544">
        <v>0</v>
      </c>
      <c r="AF544">
        <v>0</v>
      </c>
      <c r="AG544">
        <v>0</v>
      </c>
      <c r="AH544">
        <v>1</v>
      </c>
      <c r="AI544">
        <v>0</v>
      </c>
      <c r="AJ544">
        <v>0</v>
      </c>
      <c r="AK544">
        <v>0</v>
      </c>
      <c r="AL544">
        <v>0</v>
      </c>
      <c r="AM544">
        <v>0</v>
      </c>
      <c r="AN544">
        <v>0</v>
      </c>
      <c r="AO544">
        <v>0</v>
      </c>
      <c r="AP544">
        <v>0</v>
      </c>
      <c r="AQ544">
        <v>0</v>
      </c>
      <c r="AR544">
        <v>5.829197862658126</v>
      </c>
      <c r="AS544">
        <v>109</v>
      </c>
      <c r="BE544" s="2">
        <v>580</v>
      </c>
      <c r="BF544">
        <v>6.8773610615346135</v>
      </c>
      <c r="BG544">
        <v>0</v>
      </c>
      <c r="BH544">
        <v>0</v>
      </c>
      <c r="BI544">
        <v>0</v>
      </c>
      <c r="BJ544">
        <v>1</v>
      </c>
      <c r="BK544">
        <v>0</v>
      </c>
      <c r="BL544">
        <v>0</v>
      </c>
      <c r="BM544">
        <v>0</v>
      </c>
      <c r="BN544">
        <v>0</v>
      </c>
      <c r="BO544">
        <v>0</v>
      </c>
      <c r="BP544">
        <v>0</v>
      </c>
      <c r="BQ544">
        <v>0</v>
      </c>
      <c r="BR544">
        <v>0</v>
      </c>
      <c r="BS544">
        <v>0</v>
      </c>
      <c r="BT544">
        <v>5.2122093952130566</v>
      </c>
      <c r="BU544">
        <v>109</v>
      </c>
      <c r="CG544" s="2">
        <v>580</v>
      </c>
      <c r="CH544">
        <v>6.8773610615346135</v>
      </c>
      <c r="CI544">
        <v>0</v>
      </c>
      <c r="CJ544">
        <v>0</v>
      </c>
      <c r="CK544">
        <v>0</v>
      </c>
      <c r="CL544">
        <v>1</v>
      </c>
      <c r="CM544">
        <v>0</v>
      </c>
      <c r="CN544">
        <v>0</v>
      </c>
      <c r="CO544">
        <v>0</v>
      </c>
      <c r="CP544">
        <v>0</v>
      </c>
      <c r="CQ544">
        <v>0</v>
      </c>
      <c r="CR544">
        <v>0</v>
      </c>
      <c r="CS544">
        <v>7.7003235055275736</v>
      </c>
      <c r="CT544">
        <v>5.829197862658126</v>
      </c>
      <c r="CU544">
        <v>5.2122093952130566</v>
      </c>
      <c r="CV544">
        <v>109</v>
      </c>
    </row>
    <row r="545" spans="1:100" x14ac:dyDescent="0.2">
      <c r="A545" s="2">
        <v>581</v>
      </c>
      <c r="B545">
        <v>6.9030702266844184</v>
      </c>
      <c r="C545">
        <v>0</v>
      </c>
      <c r="D545">
        <v>0</v>
      </c>
      <c r="E545">
        <v>0</v>
      </c>
      <c r="F545">
        <v>1</v>
      </c>
      <c r="G545">
        <v>0</v>
      </c>
      <c r="H545">
        <v>0</v>
      </c>
      <c r="I545">
        <v>0</v>
      </c>
      <c r="J545">
        <v>0</v>
      </c>
      <c r="K545">
        <v>0</v>
      </c>
      <c r="L545">
        <v>0</v>
      </c>
      <c r="M545">
        <v>0</v>
      </c>
      <c r="N545">
        <v>0</v>
      </c>
      <c r="O545">
        <v>0</v>
      </c>
      <c r="P545">
        <v>7.7086534354081575</v>
      </c>
      <c r="Q545">
        <v>110</v>
      </c>
      <c r="AC545" s="2">
        <v>581</v>
      </c>
      <c r="AD545">
        <v>6.9030702266844184</v>
      </c>
      <c r="AE545">
        <v>0</v>
      </c>
      <c r="AF545">
        <v>0</v>
      </c>
      <c r="AG545">
        <v>0</v>
      </c>
      <c r="AH545">
        <v>1</v>
      </c>
      <c r="AI545">
        <v>0</v>
      </c>
      <c r="AJ545">
        <v>0</v>
      </c>
      <c r="AK545">
        <v>0</v>
      </c>
      <c r="AL545">
        <v>0</v>
      </c>
      <c r="AM545">
        <v>0</v>
      </c>
      <c r="AN545">
        <v>0</v>
      </c>
      <c r="AO545">
        <v>0</v>
      </c>
      <c r="AP545">
        <v>0</v>
      </c>
      <c r="AQ545">
        <v>0</v>
      </c>
      <c r="AR545">
        <v>5.8373194828848289</v>
      </c>
      <c r="AS545">
        <v>110</v>
      </c>
      <c r="BE545" s="2">
        <v>581</v>
      </c>
      <c r="BF545">
        <v>6.9030702266844184</v>
      </c>
      <c r="BG545">
        <v>0</v>
      </c>
      <c r="BH545">
        <v>0</v>
      </c>
      <c r="BI545">
        <v>0</v>
      </c>
      <c r="BJ545">
        <v>1</v>
      </c>
      <c r="BK545">
        <v>0</v>
      </c>
      <c r="BL545">
        <v>0</v>
      </c>
      <c r="BM545">
        <v>0</v>
      </c>
      <c r="BN545">
        <v>0</v>
      </c>
      <c r="BO545">
        <v>0</v>
      </c>
      <c r="BP545">
        <v>0</v>
      </c>
      <c r="BQ545">
        <v>0</v>
      </c>
      <c r="BR545">
        <v>0</v>
      </c>
      <c r="BS545">
        <v>0</v>
      </c>
      <c r="BT545">
        <v>5.219789444301437</v>
      </c>
      <c r="BU545">
        <v>110</v>
      </c>
      <c r="CG545" s="2">
        <v>581</v>
      </c>
      <c r="CH545">
        <v>6.9030702266844184</v>
      </c>
      <c r="CI545">
        <v>0</v>
      </c>
      <c r="CJ545">
        <v>0</v>
      </c>
      <c r="CK545">
        <v>0</v>
      </c>
      <c r="CL545">
        <v>1</v>
      </c>
      <c r="CM545">
        <v>0</v>
      </c>
      <c r="CN545">
        <v>0</v>
      </c>
      <c r="CO545">
        <v>0</v>
      </c>
      <c r="CP545">
        <v>0</v>
      </c>
      <c r="CQ545">
        <v>0</v>
      </c>
      <c r="CR545">
        <v>0</v>
      </c>
      <c r="CS545">
        <v>7.7086534354081575</v>
      </c>
      <c r="CT545">
        <v>5.8373194828848289</v>
      </c>
      <c r="CU545">
        <v>5.219789444301437</v>
      </c>
      <c r="CV545">
        <v>110</v>
      </c>
    </row>
    <row r="546" spans="1:100" x14ac:dyDescent="0.2">
      <c r="A546" s="2">
        <v>582</v>
      </c>
      <c r="B546">
        <v>6.618418728413598</v>
      </c>
      <c r="C546">
        <v>0</v>
      </c>
      <c r="D546">
        <v>0</v>
      </c>
      <c r="E546">
        <v>0</v>
      </c>
      <c r="F546">
        <v>1</v>
      </c>
      <c r="G546">
        <v>0</v>
      </c>
      <c r="H546">
        <v>0</v>
      </c>
      <c r="I546">
        <v>0</v>
      </c>
      <c r="J546">
        <v>0</v>
      </c>
      <c r="K546">
        <v>0</v>
      </c>
      <c r="L546">
        <v>0</v>
      </c>
      <c r="M546">
        <v>0</v>
      </c>
      <c r="N546">
        <v>0</v>
      </c>
      <c r="O546">
        <v>0</v>
      </c>
      <c r="P546">
        <v>7.4815872682523512</v>
      </c>
      <c r="Q546">
        <v>111</v>
      </c>
      <c r="AC546" s="2">
        <v>582</v>
      </c>
      <c r="AD546">
        <v>6.618418728413598</v>
      </c>
      <c r="AE546">
        <v>0</v>
      </c>
      <c r="AF546">
        <v>0</v>
      </c>
      <c r="AG546">
        <v>0</v>
      </c>
      <c r="AH546">
        <v>1</v>
      </c>
      <c r="AI546">
        <v>0</v>
      </c>
      <c r="AJ546">
        <v>0</v>
      </c>
      <c r="AK546">
        <v>0</v>
      </c>
      <c r="AL546">
        <v>0</v>
      </c>
      <c r="AM546">
        <v>0</v>
      </c>
      <c r="AN546">
        <v>0</v>
      </c>
      <c r="AO546">
        <v>0</v>
      </c>
      <c r="AP546">
        <v>0</v>
      </c>
      <c r="AQ546">
        <v>0</v>
      </c>
      <c r="AR546">
        <v>5.5795254908665628</v>
      </c>
      <c r="AS546">
        <v>111</v>
      </c>
      <c r="BE546" s="2">
        <v>582</v>
      </c>
      <c r="BF546">
        <v>6.618418728413598</v>
      </c>
      <c r="BG546">
        <v>0</v>
      </c>
      <c r="BH546">
        <v>0</v>
      </c>
      <c r="BI546">
        <v>0</v>
      </c>
      <c r="BJ546">
        <v>1</v>
      </c>
      <c r="BK546">
        <v>0</v>
      </c>
      <c r="BL546">
        <v>0</v>
      </c>
      <c r="BM546">
        <v>0</v>
      </c>
      <c r="BN546">
        <v>0</v>
      </c>
      <c r="BO546">
        <v>0</v>
      </c>
      <c r="BP546">
        <v>0</v>
      </c>
      <c r="BQ546">
        <v>0</v>
      </c>
      <c r="BR546">
        <v>0</v>
      </c>
      <c r="BS546">
        <v>0</v>
      </c>
      <c r="BT546">
        <v>4.9878313053579486</v>
      </c>
      <c r="BU546">
        <v>111</v>
      </c>
      <c r="CG546" s="2">
        <v>582</v>
      </c>
      <c r="CH546">
        <v>6.618418728413598</v>
      </c>
      <c r="CI546">
        <v>0</v>
      </c>
      <c r="CJ546">
        <v>0</v>
      </c>
      <c r="CK546">
        <v>0</v>
      </c>
      <c r="CL546">
        <v>1</v>
      </c>
      <c r="CM546">
        <v>0</v>
      </c>
      <c r="CN546">
        <v>0</v>
      </c>
      <c r="CO546">
        <v>0</v>
      </c>
      <c r="CP546">
        <v>0</v>
      </c>
      <c r="CQ546">
        <v>0</v>
      </c>
      <c r="CR546">
        <v>0</v>
      </c>
      <c r="CS546">
        <v>7.4815872682523512</v>
      </c>
      <c r="CT546">
        <v>5.5795254908665628</v>
      </c>
      <c r="CU546">
        <v>4.9878313053579486</v>
      </c>
      <c r="CV546">
        <v>111</v>
      </c>
    </row>
    <row r="547" spans="1:100" x14ac:dyDescent="0.2">
      <c r="A547" s="2">
        <v>583</v>
      </c>
      <c r="B547">
        <v>6.6185915857553441</v>
      </c>
      <c r="C547">
        <v>0</v>
      </c>
      <c r="D547">
        <v>0</v>
      </c>
      <c r="E547">
        <v>0</v>
      </c>
      <c r="F547">
        <v>1</v>
      </c>
      <c r="G547">
        <v>0</v>
      </c>
      <c r="H547">
        <v>0</v>
      </c>
      <c r="I547">
        <v>0</v>
      </c>
      <c r="J547">
        <v>0</v>
      </c>
      <c r="K547">
        <v>0</v>
      </c>
      <c r="L547">
        <v>0</v>
      </c>
      <c r="M547">
        <v>0</v>
      </c>
      <c r="N547">
        <v>0</v>
      </c>
      <c r="O547">
        <v>0</v>
      </c>
      <c r="P547">
        <v>7.2664541185190563</v>
      </c>
      <c r="Q547">
        <v>112</v>
      </c>
      <c r="AC547" s="2">
        <v>583</v>
      </c>
      <c r="AD547">
        <v>6.6185915857553441</v>
      </c>
      <c r="AE547">
        <v>0</v>
      </c>
      <c r="AF547">
        <v>0</v>
      </c>
      <c r="AG547">
        <v>0</v>
      </c>
      <c r="AH547">
        <v>1</v>
      </c>
      <c r="AI547">
        <v>0</v>
      </c>
      <c r="AJ547">
        <v>0</v>
      </c>
      <c r="AK547">
        <v>0</v>
      </c>
      <c r="AL547">
        <v>0</v>
      </c>
      <c r="AM547">
        <v>0</v>
      </c>
      <c r="AN547">
        <v>0</v>
      </c>
      <c r="AO547">
        <v>0</v>
      </c>
      <c r="AP547">
        <v>0</v>
      </c>
      <c r="AQ547">
        <v>0</v>
      </c>
      <c r="AR547">
        <v>5.4232332688361309</v>
      </c>
      <c r="AS547">
        <v>112</v>
      </c>
      <c r="BE547" s="2">
        <v>583</v>
      </c>
      <c r="BF547">
        <v>6.6185915857553441</v>
      </c>
      <c r="BG547">
        <v>0</v>
      </c>
      <c r="BH547">
        <v>0</v>
      </c>
      <c r="BI547">
        <v>0</v>
      </c>
      <c r="BJ547">
        <v>1</v>
      </c>
      <c r="BK547">
        <v>0</v>
      </c>
      <c r="BL547">
        <v>0</v>
      </c>
      <c r="BM547">
        <v>0</v>
      </c>
      <c r="BN547">
        <v>0</v>
      </c>
      <c r="BO547">
        <v>0</v>
      </c>
      <c r="BP547">
        <v>0</v>
      </c>
      <c r="BQ547">
        <v>0</v>
      </c>
      <c r="BR547">
        <v>0</v>
      </c>
      <c r="BS547">
        <v>0</v>
      </c>
      <c r="BT547">
        <v>4.8443296279975181</v>
      </c>
      <c r="BU547">
        <v>112</v>
      </c>
      <c r="CG547" s="2">
        <v>583</v>
      </c>
      <c r="CH547">
        <v>6.6185915857553441</v>
      </c>
      <c r="CI547">
        <v>0</v>
      </c>
      <c r="CJ547">
        <v>0</v>
      </c>
      <c r="CK547">
        <v>0</v>
      </c>
      <c r="CL547">
        <v>1</v>
      </c>
      <c r="CM547">
        <v>0</v>
      </c>
      <c r="CN547">
        <v>0</v>
      </c>
      <c r="CO547">
        <v>0</v>
      </c>
      <c r="CP547">
        <v>0</v>
      </c>
      <c r="CQ547">
        <v>0</v>
      </c>
      <c r="CR547">
        <v>0</v>
      </c>
      <c r="CS547">
        <v>7.2664541185190563</v>
      </c>
      <c r="CT547">
        <v>5.4232332688361309</v>
      </c>
      <c r="CU547">
        <v>4.8443296279975181</v>
      </c>
      <c r="CV547">
        <v>112</v>
      </c>
    </row>
    <row r="548" spans="1:100" x14ac:dyDescent="0.2">
      <c r="A548" s="2">
        <v>584</v>
      </c>
      <c r="B548">
        <v>6.6496404036876386</v>
      </c>
      <c r="C548">
        <v>0</v>
      </c>
      <c r="D548">
        <v>0</v>
      </c>
      <c r="E548">
        <v>0</v>
      </c>
      <c r="F548">
        <v>1</v>
      </c>
      <c r="G548">
        <v>0</v>
      </c>
      <c r="H548">
        <v>0</v>
      </c>
      <c r="I548">
        <v>0</v>
      </c>
      <c r="J548">
        <v>0</v>
      </c>
      <c r="K548">
        <v>0</v>
      </c>
      <c r="L548">
        <v>0</v>
      </c>
      <c r="M548">
        <v>0</v>
      </c>
      <c r="N548">
        <v>0</v>
      </c>
      <c r="O548">
        <v>0</v>
      </c>
      <c r="P548">
        <v>7.0654545286974075</v>
      </c>
      <c r="Q548">
        <v>113</v>
      </c>
      <c r="AC548" s="2">
        <v>584</v>
      </c>
      <c r="AD548">
        <v>6.6496404036876386</v>
      </c>
      <c r="AE548">
        <v>0</v>
      </c>
      <c r="AF548">
        <v>0</v>
      </c>
      <c r="AG548">
        <v>0</v>
      </c>
      <c r="AH548">
        <v>1</v>
      </c>
      <c r="AI548">
        <v>0</v>
      </c>
      <c r="AJ548">
        <v>0</v>
      </c>
      <c r="AK548">
        <v>0</v>
      </c>
      <c r="AL548">
        <v>0</v>
      </c>
      <c r="AM548">
        <v>0</v>
      </c>
      <c r="AN548">
        <v>0</v>
      </c>
      <c r="AO548">
        <v>0</v>
      </c>
      <c r="AP548">
        <v>0</v>
      </c>
      <c r="AQ548">
        <v>0</v>
      </c>
      <c r="AR548">
        <v>5.3378775192519736</v>
      </c>
      <c r="AS548">
        <v>113</v>
      </c>
      <c r="BE548" s="2">
        <v>584</v>
      </c>
      <c r="BF548">
        <v>6.6496404036876386</v>
      </c>
      <c r="BG548">
        <v>0</v>
      </c>
      <c r="BH548">
        <v>0</v>
      </c>
      <c r="BI548">
        <v>0</v>
      </c>
      <c r="BJ548">
        <v>1</v>
      </c>
      <c r="BK548">
        <v>0</v>
      </c>
      <c r="BL548">
        <v>0</v>
      </c>
      <c r="BM548">
        <v>0</v>
      </c>
      <c r="BN548">
        <v>0</v>
      </c>
      <c r="BO548">
        <v>0</v>
      </c>
      <c r="BP548">
        <v>0</v>
      </c>
      <c r="BQ548">
        <v>0</v>
      </c>
      <c r="BR548">
        <v>0</v>
      </c>
      <c r="BS548">
        <v>0</v>
      </c>
      <c r="BT548">
        <v>4.8386497342539041</v>
      </c>
      <c r="BU548">
        <v>113</v>
      </c>
      <c r="CG548" s="2">
        <v>584</v>
      </c>
      <c r="CH548">
        <v>6.6496404036876386</v>
      </c>
      <c r="CI548">
        <v>0</v>
      </c>
      <c r="CJ548">
        <v>0</v>
      </c>
      <c r="CK548">
        <v>0</v>
      </c>
      <c r="CL548">
        <v>1</v>
      </c>
      <c r="CM548">
        <v>0</v>
      </c>
      <c r="CN548">
        <v>0</v>
      </c>
      <c r="CO548">
        <v>0</v>
      </c>
      <c r="CP548">
        <v>0</v>
      </c>
      <c r="CQ548">
        <v>0</v>
      </c>
      <c r="CR548">
        <v>0</v>
      </c>
      <c r="CS548">
        <v>7.0654545286974075</v>
      </c>
      <c r="CT548">
        <v>5.3378775192519736</v>
      </c>
      <c r="CU548">
        <v>4.8386497342539041</v>
      </c>
      <c r="CV548">
        <v>113</v>
      </c>
    </row>
    <row r="549" spans="1:100" x14ac:dyDescent="0.2">
      <c r="A549" s="2">
        <v>585</v>
      </c>
      <c r="B549">
        <v>6.4840658328345899</v>
      </c>
      <c r="C549">
        <v>0</v>
      </c>
      <c r="D549">
        <v>0</v>
      </c>
      <c r="E549">
        <v>0</v>
      </c>
      <c r="F549">
        <v>1</v>
      </c>
      <c r="G549">
        <v>0</v>
      </c>
      <c r="H549">
        <v>0</v>
      </c>
      <c r="I549">
        <v>0</v>
      </c>
      <c r="J549">
        <v>0</v>
      </c>
      <c r="K549">
        <v>0</v>
      </c>
      <c r="L549">
        <v>0</v>
      </c>
      <c r="M549">
        <v>0</v>
      </c>
      <c r="N549">
        <v>0</v>
      </c>
      <c r="O549">
        <v>0</v>
      </c>
      <c r="P549">
        <v>6.8806452325161906</v>
      </c>
      <c r="Q549">
        <v>114</v>
      </c>
      <c r="AC549" s="2">
        <v>585</v>
      </c>
      <c r="AD549">
        <v>6.4840658328345899</v>
      </c>
      <c r="AE549">
        <v>0</v>
      </c>
      <c r="AF549">
        <v>0</v>
      </c>
      <c r="AG549">
        <v>0</v>
      </c>
      <c r="AH549">
        <v>1</v>
      </c>
      <c r="AI549">
        <v>0</v>
      </c>
      <c r="AJ549">
        <v>0</v>
      </c>
      <c r="AK549">
        <v>0</v>
      </c>
      <c r="AL549">
        <v>0</v>
      </c>
      <c r="AM549">
        <v>0</v>
      </c>
      <c r="AN549">
        <v>0</v>
      </c>
      <c r="AO549">
        <v>0</v>
      </c>
      <c r="AP549">
        <v>0</v>
      </c>
      <c r="AQ549">
        <v>0</v>
      </c>
      <c r="AR549">
        <v>5.2954857517519311</v>
      </c>
      <c r="AS549">
        <v>114</v>
      </c>
      <c r="BE549" s="2">
        <v>585</v>
      </c>
      <c r="BF549">
        <v>6.4840658328345899</v>
      </c>
      <c r="BG549">
        <v>0</v>
      </c>
      <c r="BH549">
        <v>0</v>
      </c>
      <c r="BI549">
        <v>0</v>
      </c>
      <c r="BJ549">
        <v>1</v>
      </c>
      <c r="BK549">
        <v>0</v>
      </c>
      <c r="BL549">
        <v>0</v>
      </c>
      <c r="BM549">
        <v>0</v>
      </c>
      <c r="BN549">
        <v>0</v>
      </c>
      <c r="BO549">
        <v>0</v>
      </c>
      <c r="BP549">
        <v>0</v>
      </c>
      <c r="BQ549">
        <v>0</v>
      </c>
      <c r="BR549">
        <v>0</v>
      </c>
      <c r="BS549">
        <v>0</v>
      </c>
      <c r="BT549">
        <v>4.8451544380437106</v>
      </c>
      <c r="BU549">
        <v>114</v>
      </c>
      <c r="CG549" s="2">
        <v>585</v>
      </c>
      <c r="CH549">
        <v>6.4840658328345899</v>
      </c>
      <c r="CI549">
        <v>0</v>
      </c>
      <c r="CJ549">
        <v>0</v>
      </c>
      <c r="CK549">
        <v>0</v>
      </c>
      <c r="CL549">
        <v>1</v>
      </c>
      <c r="CM549">
        <v>0</v>
      </c>
      <c r="CN549">
        <v>0</v>
      </c>
      <c r="CO549">
        <v>0</v>
      </c>
      <c r="CP549">
        <v>0</v>
      </c>
      <c r="CQ549">
        <v>0</v>
      </c>
      <c r="CR549">
        <v>0</v>
      </c>
      <c r="CS549">
        <v>6.8806452325161906</v>
      </c>
      <c r="CT549">
        <v>5.2954857517519311</v>
      </c>
      <c r="CU549">
        <v>4.8451544380437106</v>
      </c>
      <c r="CV549">
        <v>114</v>
      </c>
    </row>
    <row r="550" spans="1:100" x14ac:dyDescent="0.2">
      <c r="A550" s="2">
        <v>586</v>
      </c>
      <c r="B550">
        <v>6.5139581554415402</v>
      </c>
      <c r="C550">
        <v>0</v>
      </c>
      <c r="D550">
        <v>0</v>
      </c>
      <c r="E550">
        <v>0</v>
      </c>
      <c r="F550">
        <v>1</v>
      </c>
      <c r="G550">
        <v>0</v>
      </c>
      <c r="H550">
        <v>0</v>
      </c>
      <c r="I550">
        <v>0</v>
      </c>
      <c r="J550">
        <v>0</v>
      </c>
      <c r="K550">
        <v>0</v>
      </c>
      <c r="L550">
        <v>0</v>
      </c>
      <c r="M550">
        <v>0</v>
      </c>
      <c r="N550">
        <v>0</v>
      </c>
      <c r="O550">
        <v>0</v>
      </c>
      <c r="P550">
        <v>6.7137267367589919</v>
      </c>
      <c r="Q550">
        <v>115</v>
      </c>
      <c r="AC550" s="2">
        <v>586</v>
      </c>
      <c r="AD550">
        <v>6.5139581554415402</v>
      </c>
      <c r="AE550">
        <v>0</v>
      </c>
      <c r="AF550">
        <v>0</v>
      </c>
      <c r="AG550">
        <v>0</v>
      </c>
      <c r="AH550">
        <v>1</v>
      </c>
      <c r="AI550">
        <v>0</v>
      </c>
      <c r="AJ550">
        <v>0</v>
      </c>
      <c r="AK550">
        <v>0</v>
      </c>
      <c r="AL550">
        <v>0</v>
      </c>
      <c r="AM550">
        <v>0</v>
      </c>
      <c r="AN550">
        <v>0</v>
      </c>
      <c r="AO550">
        <v>0</v>
      </c>
      <c r="AP550">
        <v>0</v>
      </c>
      <c r="AQ550">
        <v>0</v>
      </c>
      <c r="AR550">
        <v>5.276872149370786</v>
      </c>
      <c r="AS550">
        <v>115</v>
      </c>
      <c r="BE550" s="2">
        <v>586</v>
      </c>
      <c r="BF550">
        <v>6.5139581554415402</v>
      </c>
      <c r="BG550">
        <v>0</v>
      </c>
      <c r="BH550">
        <v>0</v>
      </c>
      <c r="BI550">
        <v>0</v>
      </c>
      <c r="BJ550">
        <v>1</v>
      </c>
      <c r="BK550">
        <v>0</v>
      </c>
      <c r="BL550">
        <v>0</v>
      </c>
      <c r="BM550">
        <v>0</v>
      </c>
      <c r="BN550">
        <v>0</v>
      </c>
      <c r="BO550">
        <v>0</v>
      </c>
      <c r="BP550">
        <v>0</v>
      </c>
      <c r="BQ550">
        <v>0</v>
      </c>
      <c r="BR550">
        <v>0</v>
      </c>
      <c r="BS550">
        <v>0</v>
      </c>
      <c r="BT550">
        <v>4.8516815201620522</v>
      </c>
      <c r="BU550">
        <v>115</v>
      </c>
      <c r="CG550" s="2">
        <v>586</v>
      </c>
      <c r="CH550">
        <v>6.5139581554415402</v>
      </c>
      <c r="CI550">
        <v>0</v>
      </c>
      <c r="CJ550">
        <v>0</v>
      </c>
      <c r="CK550">
        <v>0</v>
      </c>
      <c r="CL550">
        <v>1</v>
      </c>
      <c r="CM550">
        <v>0</v>
      </c>
      <c r="CN550">
        <v>0</v>
      </c>
      <c r="CO550">
        <v>0</v>
      </c>
      <c r="CP550">
        <v>0</v>
      </c>
      <c r="CQ550">
        <v>0</v>
      </c>
      <c r="CR550">
        <v>0</v>
      </c>
      <c r="CS550">
        <v>6.7137267367589919</v>
      </c>
      <c r="CT550">
        <v>5.276872149370786</v>
      </c>
      <c r="CU550">
        <v>4.8516815201620522</v>
      </c>
      <c r="CV550">
        <v>115</v>
      </c>
    </row>
    <row r="551" spans="1:100" x14ac:dyDescent="0.2">
      <c r="A551" s="2">
        <v>587</v>
      </c>
      <c r="B551">
        <v>6.4303099931672252</v>
      </c>
      <c r="C551">
        <v>0</v>
      </c>
      <c r="D551">
        <v>0</v>
      </c>
      <c r="E551">
        <v>0</v>
      </c>
      <c r="F551">
        <v>1</v>
      </c>
      <c r="G551">
        <v>0</v>
      </c>
      <c r="H551">
        <v>0</v>
      </c>
      <c r="I551">
        <v>0</v>
      </c>
      <c r="J551">
        <v>0</v>
      </c>
      <c r="K551">
        <v>0</v>
      </c>
      <c r="L551">
        <v>0</v>
      </c>
      <c r="M551">
        <v>0</v>
      </c>
      <c r="N551">
        <v>0</v>
      </c>
      <c r="O551">
        <v>0</v>
      </c>
      <c r="P551">
        <v>6.565834832415633</v>
      </c>
      <c r="Q551">
        <v>116</v>
      </c>
      <c r="AC551" s="2">
        <v>587</v>
      </c>
      <c r="AD551">
        <v>6.4303099931672252</v>
      </c>
      <c r="AE551">
        <v>0</v>
      </c>
      <c r="AF551">
        <v>0</v>
      </c>
      <c r="AG551">
        <v>0</v>
      </c>
      <c r="AH551">
        <v>1</v>
      </c>
      <c r="AI551">
        <v>0</v>
      </c>
      <c r="AJ551">
        <v>0</v>
      </c>
      <c r="AK551">
        <v>0</v>
      </c>
      <c r="AL551">
        <v>0</v>
      </c>
      <c r="AM551">
        <v>0</v>
      </c>
      <c r="AN551">
        <v>0</v>
      </c>
      <c r="AO551">
        <v>0</v>
      </c>
      <c r="AP551">
        <v>0</v>
      </c>
      <c r="AQ551">
        <v>0</v>
      </c>
      <c r="AR551">
        <v>5.2707627093332716</v>
      </c>
      <c r="AS551">
        <v>116</v>
      </c>
      <c r="BE551" s="2">
        <v>587</v>
      </c>
      <c r="BF551">
        <v>6.4303099931672252</v>
      </c>
      <c r="BG551">
        <v>0</v>
      </c>
      <c r="BH551">
        <v>0</v>
      </c>
      <c r="BI551">
        <v>0</v>
      </c>
      <c r="BJ551">
        <v>1</v>
      </c>
      <c r="BK551">
        <v>0</v>
      </c>
      <c r="BL551">
        <v>0</v>
      </c>
      <c r="BM551">
        <v>0</v>
      </c>
      <c r="BN551">
        <v>0</v>
      </c>
      <c r="BO551">
        <v>0</v>
      </c>
      <c r="BP551">
        <v>0</v>
      </c>
      <c r="BQ551">
        <v>0</v>
      </c>
      <c r="BR551">
        <v>0</v>
      </c>
      <c r="BS551">
        <v>0</v>
      </c>
      <c r="BT551">
        <v>4.858230911258782</v>
      </c>
      <c r="BU551">
        <v>116</v>
      </c>
      <c r="CG551" s="2">
        <v>587</v>
      </c>
      <c r="CH551">
        <v>6.4303099931672252</v>
      </c>
      <c r="CI551">
        <v>0</v>
      </c>
      <c r="CJ551">
        <v>0</v>
      </c>
      <c r="CK551">
        <v>0</v>
      </c>
      <c r="CL551">
        <v>1</v>
      </c>
      <c r="CM551">
        <v>0</v>
      </c>
      <c r="CN551">
        <v>0</v>
      </c>
      <c r="CO551">
        <v>0</v>
      </c>
      <c r="CP551">
        <v>0</v>
      </c>
      <c r="CQ551">
        <v>0</v>
      </c>
      <c r="CR551">
        <v>0</v>
      </c>
      <c r="CS551">
        <v>6.565834832415633</v>
      </c>
      <c r="CT551">
        <v>5.2707627093332716</v>
      </c>
      <c r="CU551">
        <v>4.858230911258782</v>
      </c>
      <c r="CV551">
        <v>116</v>
      </c>
    </row>
    <row r="552" spans="1:100" x14ac:dyDescent="0.2">
      <c r="A552" s="2">
        <v>588</v>
      </c>
      <c r="B552">
        <v>6.4447115636580135</v>
      </c>
      <c r="C552">
        <v>0</v>
      </c>
      <c r="D552">
        <v>0</v>
      </c>
      <c r="E552">
        <v>0</v>
      </c>
      <c r="F552">
        <v>1</v>
      </c>
      <c r="G552">
        <v>0</v>
      </c>
      <c r="H552">
        <v>0</v>
      </c>
      <c r="I552">
        <v>0</v>
      </c>
      <c r="J552">
        <v>0</v>
      </c>
      <c r="K552">
        <v>0</v>
      </c>
      <c r="L552">
        <v>0</v>
      </c>
      <c r="M552">
        <v>0</v>
      </c>
      <c r="N552">
        <v>0</v>
      </c>
      <c r="O552">
        <v>0</v>
      </c>
      <c r="P552">
        <v>6.4373868574223012</v>
      </c>
      <c r="Q552">
        <v>117</v>
      </c>
      <c r="AC552" s="2">
        <v>588</v>
      </c>
      <c r="AD552">
        <v>6.4447115636580135</v>
      </c>
      <c r="AE552">
        <v>0</v>
      </c>
      <c r="AF552">
        <v>0</v>
      </c>
      <c r="AG552">
        <v>0</v>
      </c>
      <c r="AH552">
        <v>1</v>
      </c>
      <c r="AI552">
        <v>0</v>
      </c>
      <c r="AJ552">
        <v>0</v>
      </c>
      <c r="AK552">
        <v>0</v>
      </c>
      <c r="AL552">
        <v>0</v>
      </c>
      <c r="AM552">
        <v>0</v>
      </c>
      <c r="AN552">
        <v>0</v>
      </c>
      <c r="AO552">
        <v>0</v>
      </c>
      <c r="AP552">
        <v>0</v>
      </c>
      <c r="AQ552">
        <v>0</v>
      </c>
      <c r="AR552">
        <v>5.2710552144570615</v>
      </c>
      <c r="AS552">
        <v>117</v>
      </c>
      <c r="BE552" s="2">
        <v>588</v>
      </c>
      <c r="BF552">
        <v>6.4447115636580135</v>
      </c>
      <c r="BG552">
        <v>0</v>
      </c>
      <c r="BH552">
        <v>0</v>
      </c>
      <c r="BI552">
        <v>0</v>
      </c>
      <c r="BJ552">
        <v>1</v>
      </c>
      <c r="BK552">
        <v>0</v>
      </c>
      <c r="BL552">
        <v>0</v>
      </c>
      <c r="BM552">
        <v>0</v>
      </c>
      <c r="BN552">
        <v>0</v>
      </c>
      <c r="BO552">
        <v>0</v>
      </c>
      <c r="BP552">
        <v>0</v>
      </c>
      <c r="BQ552">
        <v>0</v>
      </c>
      <c r="BR552">
        <v>0</v>
      </c>
      <c r="BS552">
        <v>0</v>
      </c>
      <c r="BT552">
        <v>4.8648025412064033</v>
      </c>
      <c r="BU552">
        <v>117</v>
      </c>
      <c r="CG552" s="2">
        <v>588</v>
      </c>
      <c r="CH552">
        <v>6.4447115636580135</v>
      </c>
      <c r="CI552">
        <v>0</v>
      </c>
      <c r="CJ552">
        <v>0</v>
      </c>
      <c r="CK552">
        <v>0</v>
      </c>
      <c r="CL552">
        <v>1</v>
      </c>
      <c r="CM552">
        <v>0</v>
      </c>
      <c r="CN552">
        <v>0</v>
      </c>
      <c r="CO552">
        <v>0</v>
      </c>
      <c r="CP552">
        <v>0</v>
      </c>
      <c r="CQ552">
        <v>0</v>
      </c>
      <c r="CR552">
        <v>0</v>
      </c>
      <c r="CS552">
        <v>6.4373868574223012</v>
      </c>
      <c r="CT552">
        <v>5.2710552144570615</v>
      </c>
      <c r="CU552">
        <v>4.8648025412064033</v>
      </c>
      <c r="CV552">
        <v>117</v>
      </c>
    </row>
    <row r="553" spans="1:100" x14ac:dyDescent="0.2">
      <c r="A553" s="2">
        <v>589</v>
      </c>
      <c r="B553">
        <v>6.4361823746821019</v>
      </c>
      <c r="C553">
        <v>0</v>
      </c>
      <c r="D553">
        <v>0</v>
      </c>
      <c r="E553">
        <v>0</v>
      </c>
      <c r="F553">
        <v>1</v>
      </c>
      <c r="G553">
        <v>0</v>
      </c>
      <c r="H553">
        <v>0</v>
      </c>
      <c r="I553">
        <v>0</v>
      </c>
      <c r="J553">
        <v>0</v>
      </c>
      <c r="K553">
        <v>0</v>
      </c>
      <c r="L553">
        <v>0</v>
      </c>
      <c r="M553">
        <v>0</v>
      </c>
      <c r="N553">
        <v>0</v>
      </c>
      <c r="O553">
        <v>0</v>
      </c>
      <c r="P553">
        <v>6.3280265191083354</v>
      </c>
      <c r="Q553">
        <v>118</v>
      </c>
      <c r="AC553" s="2">
        <v>589</v>
      </c>
      <c r="AD553">
        <v>6.4361823746821019</v>
      </c>
      <c r="AE553">
        <v>0</v>
      </c>
      <c r="AF553">
        <v>0</v>
      </c>
      <c r="AG553">
        <v>0</v>
      </c>
      <c r="AH553">
        <v>1</v>
      </c>
      <c r="AI553">
        <v>0</v>
      </c>
      <c r="AJ553">
        <v>0</v>
      </c>
      <c r="AK553">
        <v>0</v>
      </c>
      <c r="AL553">
        <v>0</v>
      </c>
      <c r="AM553">
        <v>0</v>
      </c>
      <c r="AN553">
        <v>0</v>
      </c>
      <c r="AO553">
        <v>0</v>
      </c>
      <c r="AP553">
        <v>0</v>
      </c>
      <c r="AQ553">
        <v>0</v>
      </c>
      <c r="AR553">
        <v>5.2745844036646687</v>
      </c>
      <c r="AS553">
        <v>118</v>
      </c>
      <c r="BE553" s="2">
        <v>589</v>
      </c>
      <c r="BF553">
        <v>6.4361823746821019</v>
      </c>
      <c r="BG553">
        <v>0</v>
      </c>
      <c r="BH553">
        <v>0</v>
      </c>
      <c r="BI553">
        <v>0</v>
      </c>
      <c r="BJ553">
        <v>1</v>
      </c>
      <c r="BK553">
        <v>0</v>
      </c>
      <c r="BL553">
        <v>0</v>
      </c>
      <c r="BM553">
        <v>0</v>
      </c>
      <c r="BN553">
        <v>0</v>
      </c>
      <c r="BO553">
        <v>0</v>
      </c>
      <c r="BP553">
        <v>0</v>
      </c>
      <c r="BQ553">
        <v>0</v>
      </c>
      <c r="BR553">
        <v>0</v>
      </c>
      <c r="BS553">
        <v>0</v>
      </c>
      <c r="BT553">
        <v>4.8713963391118673</v>
      </c>
      <c r="BU553">
        <v>118</v>
      </c>
      <c r="CG553" s="2">
        <v>589</v>
      </c>
      <c r="CH553">
        <v>6.4361823746821019</v>
      </c>
      <c r="CI553">
        <v>0</v>
      </c>
      <c r="CJ553">
        <v>0</v>
      </c>
      <c r="CK553">
        <v>0</v>
      </c>
      <c r="CL553">
        <v>1</v>
      </c>
      <c r="CM553">
        <v>0</v>
      </c>
      <c r="CN553">
        <v>0</v>
      </c>
      <c r="CO553">
        <v>0</v>
      </c>
      <c r="CP553">
        <v>0</v>
      </c>
      <c r="CQ553">
        <v>0</v>
      </c>
      <c r="CR553">
        <v>0</v>
      </c>
      <c r="CS553">
        <v>6.3280265191083354</v>
      </c>
      <c r="CT553">
        <v>5.2745844036646687</v>
      </c>
      <c r="CU553">
        <v>4.8713963391118673</v>
      </c>
      <c r="CV553">
        <v>118</v>
      </c>
    </row>
    <row r="554" spans="1:100" x14ac:dyDescent="0.2">
      <c r="A554" s="2">
        <v>590</v>
      </c>
      <c r="B554">
        <v>6.5097647627584125</v>
      </c>
      <c r="C554">
        <v>0</v>
      </c>
      <c r="D554">
        <v>0</v>
      </c>
      <c r="E554">
        <v>0</v>
      </c>
      <c r="F554">
        <v>1</v>
      </c>
      <c r="G554">
        <v>0</v>
      </c>
      <c r="H554">
        <v>0</v>
      </c>
      <c r="I554">
        <v>0</v>
      </c>
      <c r="J554">
        <v>0</v>
      </c>
      <c r="K554">
        <v>0</v>
      </c>
      <c r="L554">
        <v>0</v>
      </c>
      <c r="M554">
        <v>0</v>
      </c>
      <c r="N554">
        <v>0</v>
      </c>
      <c r="O554">
        <v>0</v>
      </c>
      <c r="P554">
        <v>6.2366842326623884</v>
      </c>
      <c r="Q554">
        <v>119</v>
      </c>
      <c r="AC554" s="2">
        <v>590</v>
      </c>
      <c r="AD554">
        <v>6.5097647627584125</v>
      </c>
      <c r="AE554">
        <v>0</v>
      </c>
      <c r="AF554">
        <v>0</v>
      </c>
      <c r="AG554">
        <v>0</v>
      </c>
      <c r="AH554">
        <v>1</v>
      </c>
      <c r="AI554">
        <v>0</v>
      </c>
      <c r="AJ554">
        <v>0</v>
      </c>
      <c r="AK554">
        <v>0</v>
      </c>
      <c r="AL554">
        <v>0</v>
      </c>
      <c r="AM554">
        <v>0</v>
      </c>
      <c r="AN554">
        <v>0</v>
      </c>
      <c r="AO554">
        <v>0</v>
      </c>
      <c r="AP554">
        <v>0</v>
      </c>
      <c r="AQ554">
        <v>0</v>
      </c>
      <c r="AR554">
        <v>5.2797435821184662</v>
      </c>
      <c r="AS554">
        <v>119</v>
      </c>
      <c r="BE554" s="2">
        <v>590</v>
      </c>
      <c r="BF554">
        <v>6.5097647627584125</v>
      </c>
      <c r="BG554">
        <v>0</v>
      </c>
      <c r="BH554">
        <v>0</v>
      </c>
      <c r="BI554">
        <v>0</v>
      </c>
      <c r="BJ554">
        <v>1</v>
      </c>
      <c r="BK554">
        <v>0</v>
      </c>
      <c r="BL554">
        <v>0</v>
      </c>
      <c r="BM554">
        <v>0</v>
      </c>
      <c r="BN554">
        <v>0</v>
      </c>
      <c r="BO554">
        <v>0</v>
      </c>
      <c r="BP554">
        <v>0</v>
      </c>
      <c r="BQ554">
        <v>0</v>
      </c>
      <c r="BR554">
        <v>0</v>
      </c>
      <c r="BS554">
        <v>0</v>
      </c>
      <c r="BT554">
        <v>4.8780122333284464</v>
      </c>
      <c r="BU554">
        <v>119</v>
      </c>
      <c r="CG554" s="2">
        <v>590</v>
      </c>
      <c r="CH554">
        <v>6.5097647627584125</v>
      </c>
      <c r="CI554">
        <v>0</v>
      </c>
      <c r="CJ554">
        <v>0</v>
      </c>
      <c r="CK554">
        <v>0</v>
      </c>
      <c r="CL554">
        <v>1</v>
      </c>
      <c r="CM554">
        <v>0</v>
      </c>
      <c r="CN554">
        <v>0</v>
      </c>
      <c r="CO554">
        <v>0</v>
      </c>
      <c r="CP554">
        <v>0</v>
      </c>
      <c r="CQ554">
        <v>0</v>
      </c>
      <c r="CR554">
        <v>0</v>
      </c>
      <c r="CS554">
        <v>6.2366842326623884</v>
      </c>
      <c r="CT554">
        <v>5.2797435821184662</v>
      </c>
      <c r="CU554">
        <v>4.8780122333284464</v>
      </c>
      <c r="CV554">
        <v>119</v>
      </c>
    </row>
    <row r="555" spans="1:100" x14ac:dyDescent="0.2">
      <c r="A555" s="2">
        <v>591</v>
      </c>
      <c r="B555">
        <v>6.6027130786118313</v>
      </c>
      <c r="C555">
        <v>0</v>
      </c>
      <c r="D555">
        <v>0</v>
      </c>
      <c r="E555">
        <v>0</v>
      </c>
      <c r="F555">
        <v>1</v>
      </c>
      <c r="G555">
        <v>0</v>
      </c>
      <c r="H555">
        <v>0</v>
      </c>
      <c r="I555">
        <v>0</v>
      </c>
      <c r="J555">
        <v>0</v>
      </c>
      <c r="K555">
        <v>0</v>
      </c>
      <c r="L555">
        <v>0</v>
      </c>
      <c r="M555">
        <v>0</v>
      </c>
      <c r="N555">
        <v>0</v>
      </c>
      <c r="O555">
        <v>0</v>
      </c>
      <c r="P555">
        <v>6.1617347167187075</v>
      </c>
      <c r="Q555">
        <v>120</v>
      </c>
      <c r="AC555" s="2">
        <v>591</v>
      </c>
      <c r="AD555">
        <v>6.6027130786118313</v>
      </c>
      <c r="AE555">
        <v>0</v>
      </c>
      <c r="AF555">
        <v>0</v>
      </c>
      <c r="AG555">
        <v>0</v>
      </c>
      <c r="AH555">
        <v>1</v>
      </c>
      <c r="AI555">
        <v>0</v>
      </c>
      <c r="AJ555">
        <v>0</v>
      </c>
      <c r="AK555">
        <v>0</v>
      </c>
      <c r="AL555">
        <v>0</v>
      </c>
      <c r="AM555">
        <v>0</v>
      </c>
      <c r="AN555">
        <v>0</v>
      </c>
      <c r="AO555">
        <v>0</v>
      </c>
      <c r="AP555">
        <v>0</v>
      </c>
      <c r="AQ555">
        <v>0</v>
      </c>
      <c r="AR555">
        <v>5.2857260054787556</v>
      </c>
      <c r="AS555">
        <v>120</v>
      </c>
      <c r="BE555" s="2">
        <v>591</v>
      </c>
      <c r="BF555">
        <v>6.6027130786118313</v>
      </c>
      <c r="BG555">
        <v>0</v>
      </c>
      <c r="BH555">
        <v>0</v>
      </c>
      <c r="BI555">
        <v>0</v>
      </c>
      <c r="BJ555">
        <v>1</v>
      </c>
      <c r="BK555">
        <v>0</v>
      </c>
      <c r="BL555">
        <v>0</v>
      </c>
      <c r="BM555">
        <v>0</v>
      </c>
      <c r="BN555">
        <v>0</v>
      </c>
      <c r="BO555">
        <v>0</v>
      </c>
      <c r="BP555">
        <v>0</v>
      </c>
      <c r="BQ555">
        <v>0</v>
      </c>
      <c r="BR555">
        <v>0</v>
      </c>
      <c r="BS555">
        <v>0</v>
      </c>
      <c r="BT555">
        <v>4.8846501514676675</v>
      </c>
      <c r="BU555">
        <v>120</v>
      </c>
      <c r="CG555" s="2">
        <v>591</v>
      </c>
      <c r="CH555">
        <v>6.6027130786118313</v>
      </c>
      <c r="CI555">
        <v>0</v>
      </c>
      <c r="CJ555">
        <v>0</v>
      </c>
      <c r="CK555">
        <v>0</v>
      </c>
      <c r="CL555">
        <v>1</v>
      </c>
      <c r="CM555">
        <v>0</v>
      </c>
      <c r="CN555">
        <v>0</v>
      </c>
      <c r="CO555">
        <v>0</v>
      </c>
      <c r="CP555">
        <v>0</v>
      </c>
      <c r="CQ555">
        <v>0</v>
      </c>
      <c r="CR555">
        <v>0</v>
      </c>
      <c r="CS555">
        <v>6.1617347167187075</v>
      </c>
      <c r="CT555">
        <v>5.2857260054787556</v>
      </c>
      <c r="CU555">
        <v>4.8846501514676675</v>
      </c>
      <c r="CV555">
        <v>120</v>
      </c>
    </row>
    <row r="556" spans="1:100" x14ac:dyDescent="0.2">
      <c r="A556" s="2">
        <v>592</v>
      </c>
      <c r="B556">
        <v>6.5594575182042307</v>
      </c>
      <c r="C556">
        <v>0</v>
      </c>
      <c r="D556">
        <v>0</v>
      </c>
      <c r="E556">
        <v>0</v>
      </c>
      <c r="F556">
        <v>1</v>
      </c>
      <c r="G556">
        <v>0</v>
      </c>
      <c r="H556">
        <v>0</v>
      </c>
      <c r="I556">
        <v>0</v>
      </c>
      <c r="J556">
        <v>0</v>
      </c>
      <c r="K556">
        <v>0</v>
      </c>
      <c r="L556">
        <v>0</v>
      </c>
      <c r="M556">
        <v>0</v>
      </c>
      <c r="N556">
        <v>0</v>
      </c>
      <c r="O556">
        <v>0</v>
      </c>
      <c r="P556">
        <v>6.1012073773488114</v>
      </c>
      <c r="Q556">
        <v>121</v>
      </c>
      <c r="AC556" s="2">
        <v>592</v>
      </c>
      <c r="AD556">
        <v>6.5594575182042307</v>
      </c>
      <c r="AE556">
        <v>0</v>
      </c>
      <c r="AF556">
        <v>0</v>
      </c>
      <c r="AG556">
        <v>0</v>
      </c>
      <c r="AH556">
        <v>1</v>
      </c>
      <c r="AI556">
        <v>0</v>
      </c>
      <c r="AJ556">
        <v>0</v>
      </c>
      <c r="AK556">
        <v>0</v>
      </c>
      <c r="AL556">
        <v>0</v>
      </c>
      <c r="AM556">
        <v>0</v>
      </c>
      <c r="AN556">
        <v>0</v>
      </c>
      <c r="AO556">
        <v>0</v>
      </c>
      <c r="AP556">
        <v>0</v>
      </c>
      <c r="AQ556">
        <v>0</v>
      </c>
      <c r="AR556">
        <v>5.2921287801181602</v>
      </c>
      <c r="AS556">
        <v>121</v>
      </c>
      <c r="BE556" s="2">
        <v>592</v>
      </c>
      <c r="BF556">
        <v>6.5594575182042307</v>
      </c>
      <c r="BG556">
        <v>0</v>
      </c>
      <c r="BH556">
        <v>0</v>
      </c>
      <c r="BI556">
        <v>0</v>
      </c>
      <c r="BJ556">
        <v>1</v>
      </c>
      <c r="BK556">
        <v>0</v>
      </c>
      <c r="BL556">
        <v>0</v>
      </c>
      <c r="BM556">
        <v>0</v>
      </c>
      <c r="BN556">
        <v>0</v>
      </c>
      <c r="BO556">
        <v>0</v>
      </c>
      <c r="BP556">
        <v>0</v>
      </c>
      <c r="BQ556">
        <v>0</v>
      </c>
      <c r="BR556">
        <v>0</v>
      </c>
      <c r="BS556">
        <v>0</v>
      </c>
      <c r="BT556">
        <v>4.8913100204113036</v>
      </c>
      <c r="BU556">
        <v>121</v>
      </c>
      <c r="CG556" s="2">
        <v>592</v>
      </c>
      <c r="CH556">
        <v>6.5594575182042307</v>
      </c>
      <c r="CI556">
        <v>0</v>
      </c>
      <c r="CJ556">
        <v>0</v>
      </c>
      <c r="CK556">
        <v>0</v>
      </c>
      <c r="CL556">
        <v>1</v>
      </c>
      <c r="CM556">
        <v>0</v>
      </c>
      <c r="CN556">
        <v>0</v>
      </c>
      <c r="CO556">
        <v>0</v>
      </c>
      <c r="CP556">
        <v>0</v>
      </c>
      <c r="CQ556">
        <v>0</v>
      </c>
      <c r="CR556">
        <v>0</v>
      </c>
      <c r="CS556">
        <v>6.1012073773488114</v>
      </c>
      <c r="CT556">
        <v>5.2921287801181602</v>
      </c>
      <c r="CU556">
        <v>4.8913100204113036</v>
      </c>
      <c r="CV556">
        <v>121</v>
      </c>
    </row>
    <row r="557" spans="1:100" x14ac:dyDescent="0.2">
      <c r="A557" s="2">
        <v>593</v>
      </c>
      <c r="B557">
        <v>6.4354203801726761</v>
      </c>
      <c r="C557">
        <v>0</v>
      </c>
      <c r="D557">
        <v>0</v>
      </c>
      <c r="E557">
        <v>0</v>
      </c>
      <c r="F557">
        <v>1</v>
      </c>
      <c r="G557">
        <v>0</v>
      </c>
      <c r="H557">
        <v>0</v>
      </c>
      <c r="I557">
        <v>0</v>
      </c>
      <c r="J557">
        <v>0</v>
      </c>
      <c r="K557">
        <v>0</v>
      </c>
      <c r="L557">
        <v>0</v>
      </c>
      <c r="M557">
        <v>0</v>
      </c>
      <c r="N557">
        <v>0</v>
      </c>
      <c r="O557">
        <v>0</v>
      </c>
      <c r="P557">
        <v>6.0529988412532747</v>
      </c>
      <c r="Q557">
        <v>122</v>
      </c>
      <c r="AC557" s="2">
        <v>593</v>
      </c>
      <c r="AD557">
        <v>6.4354203801726761</v>
      </c>
      <c r="AE557">
        <v>0</v>
      </c>
      <c r="AF557">
        <v>0</v>
      </c>
      <c r="AG557">
        <v>0</v>
      </c>
      <c r="AH557">
        <v>1</v>
      </c>
      <c r="AI557">
        <v>0</v>
      </c>
      <c r="AJ557">
        <v>0</v>
      </c>
      <c r="AK557">
        <v>0</v>
      </c>
      <c r="AL557">
        <v>0</v>
      </c>
      <c r="AM557">
        <v>0</v>
      </c>
      <c r="AN557">
        <v>0</v>
      </c>
      <c r="AO557">
        <v>0</v>
      </c>
      <c r="AP557">
        <v>0</v>
      </c>
      <c r="AQ557">
        <v>0</v>
      </c>
      <c r="AR557">
        <v>5.2987512265214312</v>
      </c>
      <c r="AS557">
        <v>122</v>
      </c>
      <c r="BE557" s="2">
        <v>593</v>
      </c>
      <c r="BF557">
        <v>6.4354203801726761</v>
      </c>
      <c r="BG557">
        <v>0</v>
      </c>
      <c r="BH557">
        <v>0</v>
      </c>
      <c r="BI557">
        <v>0</v>
      </c>
      <c r="BJ557">
        <v>1</v>
      </c>
      <c r="BK557">
        <v>0</v>
      </c>
      <c r="BL557">
        <v>0</v>
      </c>
      <c r="BM557">
        <v>0</v>
      </c>
      <c r="BN557">
        <v>0</v>
      </c>
      <c r="BO557">
        <v>0</v>
      </c>
      <c r="BP557">
        <v>0</v>
      </c>
      <c r="BQ557">
        <v>0</v>
      </c>
      <c r="BR557">
        <v>0</v>
      </c>
      <c r="BS557">
        <v>0</v>
      </c>
      <c r="BT557">
        <v>4.8979917663234307</v>
      </c>
      <c r="BU557">
        <v>122</v>
      </c>
      <c r="CG557" s="2">
        <v>593</v>
      </c>
      <c r="CH557">
        <v>6.4354203801726761</v>
      </c>
      <c r="CI557">
        <v>0</v>
      </c>
      <c r="CJ557">
        <v>0</v>
      </c>
      <c r="CK557">
        <v>0</v>
      </c>
      <c r="CL557">
        <v>1</v>
      </c>
      <c r="CM557">
        <v>0</v>
      </c>
      <c r="CN557">
        <v>0</v>
      </c>
      <c r="CO557">
        <v>0</v>
      </c>
      <c r="CP557">
        <v>0</v>
      </c>
      <c r="CQ557">
        <v>0</v>
      </c>
      <c r="CR557">
        <v>0</v>
      </c>
      <c r="CS557">
        <v>6.0529988412532747</v>
      </c>
      <c r="CT557">
        <v>5.2987512265214312</v>
      </c>
      <c r="CU557">
        <v>4.8979917663234307</v>
      </c>
      <c r="CV557">
        <v>122</v>
      </c>
    </row>
    <row r="558" spans="1:100" x14ac:dyDescent="0.2">
      <c r="A558" s="2">
        <v>594</v>
      </c>
      <c r="B558">
        <v>7.5282239957039057</v>
      </c>
      <c r="C558">
        <v>0</v>
      </c>
      <c r="D558">
        <v>0</v>
      </c>
      <c r="E558">
        <v>0</v>
      </c>
      <c r="F558">
        <v>1</v>
      </c>
      <c r="G558">
        <v>0</v>
      </c>
      <c r="H558">
        <v>1</v>
      </c>
      <c r="I558">
        <v>0</v>
      </c>
      <c r="J558">
        <v>0</v>
      </c>
      <c r="K558">
        <v>0</v>
      </c>
      <c r="L558">
        <v>0</v>
      </c>
      <c r="M558">
        <v>0</v>
      </c>
      <c r="N558">
        <v>0</v>
      </c>
      <c r="O558">
        <v>0</v>
      </c>
      <c r="P558">
        <v>6.4396423912080518</v>
      </c>
      <c r="Q558">
        <v>123</v>
      </c>
      <c r="AC558" s="2">
        <v>594</v>
      </c>
      <c r="AD558">
        <v>7.5282239957039057</v>
      </c>
      <c r="AE558">
        <v>0</v>
      </c>
      <c r="AF558">
        <v>0</v>
      </c>
      <c r="AG558">
        <v>0</v>
      </c>
      <c r="AH558">
        <v>1</v>
      </c>
      <c r="AI558">
        <v>0</v>
      </c>
      <c r="AJ558">
        <v>1</v>
      </c>
      <c r="AK558">
        <v>0</v>
      </c>
      <c r="AL558">
        <v>0</v>
      </c>
      <c r="AM558">
        <v>0</v>
      </c>
      <c r="AN558">
        <v>0</v>
      </c>
      <c r="AO558">
        <v>0</v>
      </c>
      <c r="AP558">
        <v>0</v>
      </c>
      <c r="AQ558">
        <v>0</v>
      </c>
      <c r="AR558">
        <v>5.2244135401013789</v>
      </c>
      <c r="AS558">
        <v>123</v>
      </c>
      <c r="BE558" s="2">
        <v>594</v>
      </c>
      <c r="BF558">
        <v>7.5282239957039057</v>
      </c>
      <c r="BG558">
        <v>0</v>
      </c>
      <c r="BH558">
        <v>0</v>
      </c>
      <c r="BI558">
        <v>0</v>
      </c>
      <c r="BJ558">
        <v>1</v>
      </c>
      <c r="BK558">
        <v>0</v>
      </c>
      <c r="BL558">
        <v>1</v>
      </c>
      <c r="BM558">
        <v>0</v>
      </c>
      <c r="BN558">
        <v>0</v>
      </c>
      <c r="BO558">
        <v>0</v>
      </c>
      <c r="BP558">
        <v>0</v>
      </c>
      <c r="BQ558">
        <v>0</v>
      </c>
      <c r="BR558">
        <v>0</v>
      </c>
      <c r="BS558">
        <v>0</v>
      </c>
      <c r="BT558">
        <v>4.691643854792158</v>
      </c>
      <c r="BU558">
        <v>123</v>
      </c>
      <c r="CG558" s="2">
        <v>594</v>
      </c>
      <c r="CH558">
        <v>7.5282239957039057</v>
      </c>
      <c r="CI558">
        <v>0</v>
      </c>
      <c r="CJ558">
        <v>0</v>
      </c>
      <c r="CK558">
        <v>0</v>
      </c>
      <c r="CL558">
        <v>1</v>
      </c>
      <c r="CM558">
        <v>0</v>
      </c>
      <c r="CN558">
        <v>1</v>
      </c>
      <c r="CO558">
        <v>0</v>
      </c>
      <c r="CP558">
        <v>0</v>
      </c>
      <c r="CQ558">
        <v>0</v>
      </c>
      <c r="CR558">
        <v>0</v>
      </c>
      <c r="CS558">
        <v>6.4396423912080518</v>
      </c>
      <c r="CT558">
        <v>5.2244135401013789</v>
      </c>
      <c r="CU558">
        <v>4.691643854792158</v>
      </c>
      <c r="CV558">
        <v>123</v>
      </c>
    </row>
    <row r="559" spans="1:100" x14ac:dyDescent="0.2">
      <c r="A559" s="2">
        <v>595</v>
      </c>
      <c r="B559">
        <v>7.5675164598193092</v>
      </c>
      <c r="C559">
        <v>0</v>
      </c>
      <c r="D559">
        <v>0</v>
      </c>
      <c r="E559">
        <v>0</v>
      </c>
      <c r="F559">
        <v>1</v>
      </c>
      <c r="G559">
        <v>0</v>
      </c>
      <c r="H559">
        <v>1</v>
      </c>
      <c r="I559">
        <v>0</v>
      </c>
      <c r="J559">
        <v>0</v>
      </c>
      <c r="K559">
        <v>0</v>
      </c>
      <c r="L559">
        <v>0</v>
      </c>
      <c r="M559">
        <v>0</v>
      </c>
      <c r="N559">
        <v>0</v>
      </c>
      <c r="O559">
        <v>0</v>
      </c>
      <c r="P559">
        <v>6.6450135319126451</v>
      </c>
      <c r="Q559">
        <v>124</v>
      </c>
      <c r="AC559" s="2">
        <v>595</v>
      </c>
      <c r="AD559">
        <v>7.5675164598193092</v>
      </c>
      <c r="AE559">
        <v>0</v>
      </c>
      <c r="AF559">
        <v>0</v>
      </c>
      <c r="AG559">
        <v>0</v>
      </c>
      <c r="AH559">
        <v>1</v>
      </c>
      <c r="AI559">
        <v>0</v>
      </c>
      <c r="AJ559">
        <v>1</v>
      </c>
      <c r="AK559">
        <v>0</v>
      </c>
      <c r="AL559">
        <v>0</v>
      </c>
      <c r="AM559">
        <v>0</v>
      </c>
      <c r="AN559">
        <v>0</v>
      </c>
      <c r="AO559">
        <v>0</v>
      </c>
      <c r="AP559">
        <v>0</v>
      </c>
      <c r="AQ559">
        <v>0</v>
      </c>
      <c r="AR559">
        <v>5.1881018308056541</v>
      </c>
      <c r="AS559">
        <v>124</v>
      </c>
      <c r="BE559" s="2">
        <v>595</v>
      </c>
      <c r="BF559">
        <v>7.5675164598193092</v>
      </c>
      <c r="BG559">
        <v>0</v>
      </c>
      <c r="BH559">
        <v>0</v>
      </c>
      <c r="BI559">
        <v>0</v>
      </c>
      <c r="BJ559">
        <v>1</v>
      </c>
      <c r="BK559">
        <v>0</v>
      </c>
      <c r="BL559">
        <v>1</v>
      </c>
      <c r="BM559">
        <v>0</v>
      </c>
      <c r="BN559">
        <v>0</v>
      </c>
      <c r="BO559">
        <v>0</v>
      </c>
      <c r="BP559">
        <v>0</v>
      </c>
      <c r="BQ559">
        <v>0</v>
      </c>
      <c r="BR559">
        <v>0</v>
      </c>
      <c r="BS559">
        <v>0</v>
      </c>
      <c r="BT559">
        <v>4.5909526162148691</v>
      </c>
      <c r="BU559">
        <v>124</v>
      </c>
      <c r="CG559" s="2">
        <v>595</v>
      </c>
      <c r="CH559">
        <v>7.5675164598193092</v>
      </c>
      <c r="CI559">
        <v>0</v>
      </c>
      <c r="CJ559">
        <v>0</v>
      </c>
      <c r="CK559">
        <v>0</v>
      </c>
      <c r="CL559">
        <v>1</v>
      </c>
      <c r="CM559">
        <v>0</v>
      </c>
      <c r="CN559">
        <v>1</v>
      </c>
      <c r="CO559">
        <v>0</v>
      </c>
      <c r="CP559">
        <v>0</v>
      </c>
      <c r="CQ559">
        <v>0</v>
      </c>
      <c r="CR559">
        <v>0</v>
      </c>
      <c r="CS559">
        <v>6.6450135319126451</v>
      </c>
      <c r="CT559">
        <v>5.1881018308056541</v>
      </c>
      <c r="CU559">
        <v>4.5909526162148691</v>
      </c>
      <c r="CV559">
        <v>124</v>
      </c>
    </row>
    <row r="560" spans="1:100" x14ac:dyDescent="0.2">
      <c r="A560" s="2">
        <v>596</v>
      </c>
      <c r="B560">
        <v>7.5072344061665088</v>
      </c>
      <c r="C560">
        <v>0</v>
      </c>
      <c r="D560">
        <v>0</v>
      </c>
      <c r="E560">
        <v>0</v>
      </c>
      <c r="F560">
        <v>1</v>
      </c>
      <c r="G560">
        <v>0</v>
      </c>
      <c r="H560">
        <v>1</v>
      </c>
      <c r="I560">
        <v>0</v>
      </c>
      <c r="J560">
        <v>0</v>
      </c>
      <c r="K560">
        <v>0</v>
      </c>
      <c r="L560">
        <v>0</v>
      </c>
      <c r="M560">
        <v>0</v>
      </c>
      <c r="N560">
        <v>0</v>
      </c>
      <c r="O560">
        <v>0</v>
      </c>
      <c r="P560">
        <v>6.7697489539365385</v>
      </c>
      <c r="Q560">
        <v>125</v>
      </c>
      <c r="AC560" s="2">
        <v>596</v>
      </c>
      <c r="AD560">
        <v>7.5072344061665088</v>
      </c>
      <c r="AE560">
        <v>0</v>
      </c>
      <c r="AF560">
        <v>0</v>
      </c>
      <c r="AG560">
        <v>0</v>
      </c>
      <c r="AH560">
        <v>1</v>
      </c>
      <c r="AI560">
        <v>0</v>
      </c>
      <c r="AJ560">
        <v>1</v>
      </c>
      <c r="AK560">
        <v>0</v>
      </c>
      <c r="AL560">
        <v>0</v>
      </c>
      <c r="AM560">
        <v>0</v>
      </c>
      <c r="AN560">
        <v>0</v>
      </c>
      <c r="AO560">
        <v>0</v>
      </c>
      <c r="AP560">
        <v>0</v>
      </c>
      <c r="AQ560">
        <v>0</v>
      </c>
      <c r="AR560">
        <v>5.1725554825120659</v>
      </c>
      <c r="AS560">
        <v>125</v>
      </c>
      <c r="BE560" s="2">
        <v>596</v>
      </c>
      <c r="BF560">
        <v>7.5072344061665088</v>
      </c>
      <c r="BG560">
        <v>0</v>
      </c>
      <c r="BH560">
        <v>0</v>
      </c>
      <c r="BI560">
        <v>0</v>
      </c>
      <c r="BJ560">
        <v>1</v>
      </c>
      <c r="BK560">
        <v>0</v>
      </c>
      <c r="BL560">
        <v>1</v>
      </c>
      <c r="BM560">
        <v>0</v>
      </c>
      <c r="BN560">
        <v>0</v>
      </c>
      <c r="BO560">
        <v>0</v>
      </c>
      <c r="BP560">
        <v>0</v>
      </c>
      <c r="BQ560">
        <v>0</v>
      </c>
      <c r="BR560">
        <v>0</v>
      </c>
      <c r="BS560">
        <v>0</v>
      </c>
      <c r="BT560">
        <v>4.5964867098987821</v>
      </c>
      <c r="BU560">
        <v>125</v>
      </c>
      <c r="CG560" s="2">
        <v>596</v>
      </c>
      <c r="CH560">
        <v>7.5072344061665088</v>
      </c>
      <c r="CI560">
        <v>0</v>
      </c>
      <c r="CJ560">
        <v>0</v>
      </c>
      <c r="CK560">
        <v>0</v>
      </c>
      <c r="CL560">
        <v>1</v>
      </c>
      <c r="CM560">
        <v>0</v>
      </c>
      <c r="CN560">
        <v>1</v>
      </c>
      <c r="CO560">
        <v>0</v>
      </c>
      <c r="CP560">
        <v>0</v>
      </c>
      <c r="CQ560">
        <v>0</v>
      </c>
      <c r="CR560">
        <v>0</v>
      </c>
      <c r="CS560">
        <v>6.7697489539365385</v>
      </c>
      <c r="CT560">
        <v>5.1725554825120659</v>
      </c>
      <c r="CU560">
        <v>4.5964867098987821</v>
      </c>
      <c r="CV560">
        <v>125</v>
      </c>
    </row>
    <row r="561" spans="1:100" x14ac:dyDescent="0.2">
      <c r="A561" s="2">
        <v>597</v>
      </c>
      <c r="B561">
        <v>7.4378144856355606</v>
      </c>
      <c r="C561">
        <v>0</v>
      </c>
      <c r="D561">
        <v>0</v>
      </c>
      <c r="E561">
        <v>0</v>
      </c>
      <c r="F561">
        <v>1</v>
      </c>
      <c r="G561">
        <v>0</v>
      </c>
      <c r="H561">
        <v>1</v>
      </c>
      <c r="I561">
        <v>0</v>
      </c>
      <c r="J561">
        <v>0</v>
      </c>
      <c r="K561">
        <v>0</v>
      </c>
      <c r="L561">
        <v>0</v>
      </c>
      <c r="M561">
        <v>0</v>
      </c>
      <c r="N561">
        <v>0</v>
      </c>
      <c r="O561">
        <v>0</v>
      </c>
      <c r="P561">
        <v>6.851020586575058</v>
      </c>
      <c r="Q561">
        <v>126</v>
      </c>
      <c r="AC561" s="2">
        <v>597</v>
      </c>
      <c r="AD561">
        <v>7.4378144856355606</v>
      </c>
      <c r="AE561">
        <v>0</v>
      </c>
      <c r="AF561">
        <v>0</v>
      </c>
      <c r="AG561">
        <v>0</v>
      </c>
      <c r="AH561">
        <v>1</v>
      </c>
      <c r="AI561">
        <v>0</v>
      </c>
      <c r="AJ561">
        <v>1</v>
      </c>
      <c r="AK561">
        <v>0</v>
      </c>
      <c r="AL561">
        <v>0</v>
      </c>
      <c r="AM561">
        <v>0</v>
      </c>
      <c r="AN561">
        <v>0</v>
      </c>
      <c r="AO561">
        <v>0</v>
      </c>
      <c r="AP561">
        <v>0</v>
      </c>
      <c r="AQ561">
        <v>0</v>
      </c>
      <c r="AR561">
        <v>5.1678530314908997</v>
      </c>
      <c r="AS561">
        <v>126</v>
      </c>
      <c r="BE561" s="2">
        <v>597</v>
      </c>
      <c r="BF561">
        <v>7.4378144856355606</v>
      </c>
      <c r="BG561">
        <v>0</v>
      </c>
      <c r="BH561">
        <v>0</v>
      </c>
      <c r="BI561">
        <v>0</v>
      </c>
      <c r="BJ561">
        <v>1</v>
      </c>
      <c r="BK561">
        <v>0</v>
      </c>
      <c r="BL561">
        <v>1</v>
      </c>
      <c r="BM561">
        <v>0</v>
      </c>
      <c r="BN561">
        <v>0</v>
      </c>
      <c r="BO561">
        <v>0</v>
      </c>
      <c r="BP561">
        <v>0</v>
      </c>
      <c r="BQ561">
        <v>0</v>
      </c>
      <c r="BR561">
        <v>0</v>
      </c>
      <c r="BS561">
        <v>0</v>
      </c>
      <c r="BT561">
        <v>4.6020452295493053</v>
      </c>
      <c r="BU561">
        <v>126</v>
      </c>
      <c r="CG561" s="2">
        <v>597</v>
      </c>
      <c r="CH561">
        <v>7.4378144856355606</v>
      </c>
      <c r="CI561">
        <v>0</v>
      </c>
      <c r="CJ561">
        <v>0</v>
      </c>
      <c r="CK561">
        <v>0</v>
      </c>
      <c r="CL561">
        <v>1</v>
      </c>
      <c r="CM561">
        <v>0</v>
      </c>
      <c r="CN561">
        <v>1</v>
      </c>
      <c r="CO561">
        <v>0</v>
      </c>
      <c r="CP561">
        <v>0</v>
      </c>
      <c r="CQ561">
        <v>0</v>
      </c>
      <c r="CR561">
        <v>0</v>
      </c>
      <c r="CS561">
        <v>6.851020586575058</v>
      </c>
      <c r="CT561">
        <v>5.1678530314908997</v>
      </c>
      <c r="CU561">
        <v>4.6020452295493053</v>
      </c>
      <c r="CV561">
        <v>126</v>
      </c>
    </row>
    <row r="562" spans="1:100" x14ac:dyDescent="0.2">
      <c r="A562" s="2">
        <v>598</v>
      </c>
      <c r="B562">
        <v>7.5376717520484613</v>
      </c>
      <c r="C562">
        <v>0</v>
      </c>
      <c r="D562">
        <v>0</v>
      </c>
      <c r="E562">
        <v>0</v>
      </c>
      <c r="F562">
        <v>1</v>
      </c>
      <c r="G562">
        <v>0</v>
      </c>
      <c r="H562">
        <v>0</v>
      </c>
      <c r="I562">
        <v>1</v>
      </c>
      <c r="J562">
        <v>0</v>
      </c>
      <c r="K562">
        <v>0</v>
      </c>
      <c r="L562">
        <v>0</v>
      </c>
      <c r="M562">
        <v>0</v>
      </c>
      <c r="N562">
        <v>0</v>
      </c>
      <c r="O562">
        <v>0</v>
      </c>
      <c r="P562">
        <v>6.9064923266734235</v>
      </c>
      <c r="Q562">
        <v>127</v>
      </c>
      <c r="AC562" s="2">
        <v>598</v>
      </c>
      <c r="AD562">
        <v>7.5376717520484613</v>
      </c>
      <c r="AE562">
        <v>0</v>
      </c>
      <c r="AF562">
        <v>0</v>
      </c>
      <c r="AG562">
        <v>0</v>
      </c>
      <c r="AH562">
        <v>1</v>
      </c>
      <c r="AI562">
        <v>0</v>
      </c>
      <c r="AJ562">
        <v>0</v>
      </c>
      <c r="AK562">
        <v>1</v>
      </c>
      <c r="AL562">
        <v>0</v>
      </c>
      <c r="AM562">
        <v>0</v>
      </c>
      <c r="AN562">
        <v>0</v>
      </c>
      <c r="AO562">
        <v>0</v>
      </c>
      <c r="AP562">
        <v>0</v>
      </c>
      <c r="AQ562">
        <v>0</v>
      </c>
      <c r="AR562">
        <v>5.1686848072902212</v>
      </c>
      <c r="AS562">
        <v>127</v>
      </c>
      <c r="BE562" s="2">
        <v>598</v>
      </c>
      <c r="BF562">
        <v>7.5376717520484613</v>
      </c>
      <c r="BG562">
        <v>0</v>
      </c>
      <c r="BH562">
        <v>0</v>
      </c>
      <c r="BI562">
        <v>0</v>
      </c>
      <c r="BJ562">
        <v>1</v>
      </c>
      <c r="BK562">
        <v>0</v>
      </c>
      <c r="BL562">
        <v>0</v>
      </c>
      <c r="BM562">
        <v>1</v>
      </c>
      <c r="BN562">
        <v>0</v>
      </c>
      <c r="BO562">
        <v>0</v>
      </c>
      <c r="BP562">
        <v>0</v>
      </c>
      <c r="BQ562">
        <v>0</v>
      </c>
      <c r="BR562">
        <v>0</v>
      </c>
      <c r="BS562">
        <v>0</v>
      </c>
      <c r="BT562">
        <v>4.6076281466854239</v>
      </c>
      <c r="BU562">
        <v>127</v>
      </c>
      <c r="CG562" s="2">
        <v>598</v>
      </c>
      <c r="CH562">
        <v>7.5376717520484613</v>
      </c>
      <c r="CI562">
        <v>0</v>
      </c>
      <c r="CJ562">
        <v>0</v>
      </c>
      <c r="CK562">
        <v>0</v>
      </c>
      <c r="CL562">
        <v>1</v>
      </c>
      <c r="CM562">
        <v>0</v>
      </c>
      <c r="CN562">
        <v>0</v>
      </c>
      <c r="CO562">
        <v>1</v>
      </c>
      <c r="CP562">
        <v>0</v>
      </c>
      <c r="CQ562">
        <v>0</v>
      </c>
      <c r="CR562">
        <v>0</v>
      </c>
      <c r="CS562">
        <v>6.9064923266734235</v>
      </c>
      <c r="CT562">
        <v>5.1686848072902212</v>
      </c>
      <c r="CU562">
        <v>4.6076281466854239</v>
      </c>
      <c r="CV562">
        <v>127</v>
      </c>
    </row>
    <row r="563" spans="1:100" x14ac:dyDescent="0.2">
      <c r="A563" s="2">
        <v>599</v>
      </c>
      <c r="B563">
        <v>7.5520623246979355</v>
      </c>
      <c r="C563">
        <v>0</v>
      </c>
      <c r="D563">
        <v>0</v>
      </c>
      <c r="E563">
        <v>0</v>
      </c>
      <c r="F563">
        <v>1</v>
      </c>
      <c r="G563">
        <v>0</v>
      </c>
      <c r="H563">
        <v>0</v>
      </c>
      <c r="I563">
        <v>1</v>
      </c>
      <c r="J563">
        <v>0</v>
      </c>
      <c r="K563">
        <v>0</v>
      </c>
      <c r="L563">
        <v>0</v>
      </c>
      <c r="M563">
        <v>0</v>
      </c>
      <c r="N563">
        <v>0</v>
      </c>
      <c r="O563">
        <v>0</v>
      </c>
      <c r="P563">
        <v>6.9457760165043982</v>
      </c>
      <c r="Q563">
        <v>128</v>
      </c>
      <c r="AC563" s="2">
        <v>599</v>
      </c>
      <c r="AD563">
        <v>7.5520623246979355</v>
      </c>
      <c r="AE563">
        <v>0</v>
      </c>
      <c r="AF563">
        <v>0</v>
      </c>
      <c r="AG563">
        <v>0</v>
      </c>
      <c r="AH563">
        <v>1</v>
      </c>
      <c r="AI563">
        <v>0</v>
      </c>
      <c r="AJ563">
        <v>0</v>
      </c>
      <c r="AK563">
        <v>1</v>
      </c>
      <c r="AL563">
        <v>0</v>
      </c>
      <c r="AM563">
        <v>0</v>
      </c>
      <c r="AN563">
        <v>0</v>
      </c>
      <c r="AO563">
        <v>0</v>
      </c>
      <c r="AP563">
        <v>0</v>
      </c>
      <c r="AQ563">
        <v>0</v>
      </c>
      <c r="AR563">
        <v>5.1723120312012441</v>
      </c>
      <c r="AS563">
        <v>128</v>
      </c>
      <c r="BE563" s="2">
        <v>599</v>
      </c>
      <c r="BF563">
        <v>7.5520623246979355</v>
      </c>
      <c r="BG563">
        <v>0</v>
      </c>
      <c r="BH563">
        <v>0</v>
      </c>
      <c r="BI563">
        <v>0</v>
      </c>
      <c r="BJ563">
        <v>1</v>
      </c>
      <c r="BK563">
        <v>0</v>
      </c>
      <c r="BL563">
        <v>0</v>
      </c>
      <c r="BM563">
        <v>1</v>
      </c>
      <c r="BN563">
        <v>0</v>
      </c>
      <c r="BO563">
        <v>0</v>
      </c>
      <c r="BP563">
        <v>0</v>
      </c>
      <c r="BQ563">
        <v>0</v>
      </c>
      <c r="BR563">
        <v>0</v>
      </c>
      <c r="BS563">
        <v>0</v>
      </c>
      <c r="BT563">
        <v>4.6132354316702866</v>
      </c>
      <c r="BU563">
        <v>128</v>
      </c>
      <c r="CG563" s="2">
        <v>599</v>
      </c>
      <c r="CH563">
        <v>7.5520623246979355</v>
      </c>
      <c r="CI563">
        <v>0</v>
      </c>
      <c r="CJ563">
        <v>0</v>
      </c>
      <c r="CK563">
        <v>0</v>
      </c>
      <c r="CL563">
        <v>1</v>
      </c>
      <c r="CM563">
        <v>0</v>
      </c>
      <c r="CN563">
        <v>0</v>
      </c>
      <c r="CO563">
        <v>1</v>
      </c>
      <c r="CP563">
        <v>0</v>
      </c>
      <c r="CQ563">
        <v>0</v>
      </c>
      <c r="CR563">
        <v>0</v>
      </c>
      <c r="CS563">
        <v>6.9457760165043982</v>
      </c>
      <c r="CT563">
        <v>5.1723120312012441</v>
      </c>
      <c r="CU563">
        <v>4.6132354316702866</v>
      </c>
      <c r="CV563">
        <v>128</v>
      </c>
    </row>
    <row r="564" spans="1:100" x14ac:dyDescent="0.2">
      <c r="A564" s="2">
        <v>600</v>
      </c>
      <c r="B564">
        <v>7.5687755243493609</v>
      </c>
      <c r="C564">
        <v>0</v>
      </c>
      <c r="D564">
        <v>0</v>
      </c>
      <c r="E564">
        <v>0</v>
      </c>
      <c r="F564">
        <v>1</v>
      </c>
      <c r="G564">
        <v>0</v>
      </c>
      <c r="H564">
        <v>0</v>
      </c>
      <c r="I564">
        <v>1</v>
      </c>
      <c r="J564">
        <v>0</v>
      </c>
      <c r="K564">
        <v>0</v>
      </c>
      <c r="L564">
        <v>0</v>
      </c>
      <c r="M564">
        <v>0</v>
      </c>
      <c r="N564">
        <v>0</v>
      </c>
      <c r="O564">
        <v>0</v>
      </c>
      <c r="P564">
        <v>6.9745498686101897</v>
      </c>
      <c r="Q564">
        <v>129</v>
      </c>
      <c r="AC564" s="2">
        <v>600</v>
      </c>
      <c r="AD564">
        <v>7.5687755243493609</v>
      </c>
      <c r="AE564">
        <v>0</v>
      </c>
      <c r="AF564">
        <v>0</v>
      </c>
      <c r="AG564">
        <v>0</v>
      </c>
      <c r="AH564">
        <v>1</v>
      </c>
      <c r="AI564">
        <v>0</v>
      </c>
      <c r="AJ564">
        <v>0</v>
      </c>
      <c r="AK564">
        <v>1</v>
      </c>
      <c r="AL564">
        <v>0</v>
      </c>
      <c r="AM564">
        <v>0</v>
      </c>
      <c r="AN564">
        <v>0</v>
      </c>
      <c r="AO564">
        <v>0</v>
      </c>
      <c r="AP564">
        <v>0</v>
      </c>
      <c r="AQ564">
        <v>0</v>
      </c>
      <c r="AR564">
        <v>5.1773481634053429</v>
      </c>
      <c r="AS564">
        <v>129</v>
      </c>
      <c r="BE564" s="2">
        <v>600</v>
      </c>
      <c r="BF564">
        <v>7.5687755243493609</v>
      </c>
      <c r="BG564">
        <v>0</v>
      </c>
      <c r="BH564">
        <v>0</v>
      </c>
      <c r="BI564">
        <v>0</v>
      </c>
      <c r="BJ564">
        <v>1</v>
      </c>
      <c r="BK564">
        <v>0</v>
      </c>
      <c r="BL564">
        <v>0</v>
      </c>
      <c r="BM564">
        <v>1</v>
      </c>
      <c r="BN564">
        <v>0</v>
      </c>
      <c r="BO564">
        <v>0</v>
      </c>
      <c r="BP564">
        <v>0</v>
      </c>
      <c r="BQ564">
        <v>0</v>
      </c>
      <c r="BR564">
        <v>0</v>
      </c>
      <c r="BS564">
        <v>0</v>
      </c>
      <c r="BT564">
        <v>4.6188670537169472</v>
      </c>
      <c r="BU564">
        <v>129</v>
      </c>
      <c r="CG564" s="2">
        <v>600</v>
      </c>
      <c r="CH564">
        <v>7.5687755243493609</v>
      </c>
      <c r="CI564">
        <v>0</v>
      </c>
      <c r="CJ564">
        <v>0</v>
      </c>
      <c r="CK564">
        <v>0</v>
      </c>
      <c r="CL564">
        <v>1</v>
      </c>
      <c r="CM564">
        <v>0</v>
      </c>
      <c r="CN564">
        <v>0</v>
      </c>
      <c r="CO564">
        <v>1</v>
      </c>
      <c r="CP564">
        <v>0</v>
      </c>
      <c r="CQ564">
        <v>0</v>
      </c>
      <c r="CR564">
        <v>0</v>
      </c>
      <c r="CS564">
        <v>6.9745498686101897</v>
      </c>
      <c r="CT564">
        <v>5.1773481634053429</v>
      </c>
      <c r="CU564">
        <v>4.6188670537169472</v>
      </c>
      <c r="CV564">
        <v>129</v>
      </c>
    </row>
    <row r="565" spans="1:100" x14ac:dyDescent="0.2">
      <c r="A565" s="2">
        <v>601</v>
      </c>
      <c r="B565">
        <v>7.4850853684225438</v>
      </c>
      <c r="C565">
        <v>0</v>
      </c>
      <c r="D565">
        <v>0</v>
      </c>
      <c r="E565">
        <v>0</v>
      </c>
      <c r="F565">
        <v>1</v>
      </c>
      <c r="G565">
        <v>0</v>
      </c>
      <c r="H565">
        <v>0</v>
      </c>
      <c r="I565">
        <v>1</v>
      </c>
      <c r="J565">
        <v>0</v>
      </c>
      <c r="K565">
        <v>0</v>
      </c>
      <c r="L565">
        <v>0</v>
      </c>
      <c r="M565">
        <v>0</v>
      </c>
      <c r="N565">
        <v>0</v>
      </c>
      <c r="O565">
        <v>0</v>
      </c>
      <c r="P565">
        <v>6.9963500267806316</v>
      </c>
      <c r="Q565">
        <v>130</v>
      </c>
      <c r="AC565" s="2">
        <v>601</v>
      </c>
      <c r="AD565">
        <v>7.4850853684225438</v>
      </c>
      <c r="AE565">
        <v>0</v>
      </c>
      <c r="AF565">
        <v>0</v>
      </c>
      <c r="AG565">
        <v>0</v>
      </c>
      <c r="AH565">
        <v>1</v>
      </c>
      <c r="AI565">
        <v>0</v>
      </c>
      <c r="AJ565">
        <v>0</v>
      </c>
      <c r="AK565">
        <v>1</v>
      </c>
      <c r="AL565">
        <v>0</v>
      </c>
      <c r="AM565">
        <v>0</v>
      </c>
      <c r="AN565">
        <v>0</v>
      </c>
      <c r="AO565">
        <v>0</v>
      </c>
      <c r="AP565">
        <v>0</v>
      </c>
      <c r="AQ565">
        <v>0</v>
      </c>
      <c r="AR565">
        <v>5.1830978005259194</v>
      </c>
      <c r="AS565">
        <v>130</v>
      </c>
      <c r="BE565" s="2">
        <v>601</v>
      </c>
      <c r="BF565">
        <v>7.4850853684225438</v>
      </c>
      <c r="BG565">
        <v>0</v>
      </c>
      <c r="BH565">
        <v>0</v>
      </c>
      <c r="BI565">
        <v>0</v>
      </c>
      <c r="BJ565">
        <v>1</v>
      </c>
      <c r="BK565">
        <v>0</v>
      </c>
      <c r="BL565">
        <v>0</v>
      </c>
      <c r="BM565">
        <v>1</v>
      </c>
      <c r="BN565">
        <v>0</v>
      </c>
      <c r="BO565">
        <v>0</v>
      </c>
      <c r="BP565">
        <v>0</v>
      </c>
      <c r="BQ565">
        <v>0</v>
      </c>
      <c r="BR565">
        <v>0</v>
      </c>
      <c r="BS565">
        <v>0</v>
      </c>
      <c r="BT565">
        <v>4.6245229808943069</v>
      </c>
      <c r="BU565">
        <v>130</v>
      </c>
      <c r="CG565" s="2">
        <v>601</v>
      </c>
      <c r="CH565">
        <v>7.4850853684225438</v>
      </c>
      <c r="CI565">
        <v>0</v>
      </c>
      <c r="CJ565">
        <v>0</v>
      </c>
      <c r="CK565">
        <v>0</v>
      </c>
      <c r="CL565">
        <v>1</v>
      </c>
      <c r="CM565">
        <v>0</v>
      </c>
      <c r="CN565">
        <v>0</v>
      </c>
      <c r="CO565">
        <v>1</v>
      </c>
      <c r="CP565">
        <v>0</v>
      </c>
      <c r="CQ565">
        <v>0</v>
      </c>
      <c r="CR565">
        <v>0</v>
      </c>
      <c r="CS565">
        <v>6.9963500267806316</v>
      </c>
      <c r="CT565">
        <v>5.1830978005259194</v>
      </c>
      <c r="CU565">
        <v>4.6245229808943069</v>
      </c>
      <c r="CV565">
        <v>130</v>
      </c>
    </row>
    <row r="566" spans="1:100" x14ac:dyDescent="0.2">
      <c r="A566" s="2">
        <v>602</v>
      </c>
      <c r="B566">
        <v>7.6444799339582632</v>
      </c>
      <c r="C566">
        <v>0</v>
      </c>
      <c r="D566">
        <v>0</v>
      </c>
      <c r="E566">
        <v>0</v>
      </c>
      <c r="F566">
        <v>1</v>
      </c>
      <c r="G566">
        <v>0</v>
      </c>
      <c r="H566">
        <v>0</v>
      </c>
      <c r="I566">
        <v>1</v>
      </c>
      <c r="J566">
        <v>0</v>
      </c>
      <c r="K566">
        <v>0</v>
      </c>
      <c r="L566">
        <v>0</v>
      </c>
      <c r="M566">
        <v>0</v>
      </c>
      <c r="N566">
        <v>0</v>
      </c>
      <c r="O566">
        <v>0</v>
      </c>
      <c r="P566">
        <v>7.0134569437899987</v>
      </c>
      <c r="Q566">
        <v>131</v>
      </c>
      <c r="AC566" s="2">
        <v>602</v>
      </c>
      <c r="AD566">
        <v>7.6444799339582632</v>
      </c>
      <c r="AE566">
        <v>0</v>
      </c>
      <c r="AF566">
        <v>0</v>
      </c>
      <c r="AG566">
        <v>0</v>
      </c>
      <c r="AH566">
        <v>1</v>
      </c>
      <c r="AI566">
        <v>0</v>
      </c>
      <c r="AJ566">
        <v>0</v>
      </c>
      <c r="AK566">
        <v>1</v>
      </c>
      <c r="AL566">
        <v>0</v>
      </c>
      <c r="AM566">
        <v>0</v>
      </c>
      <c r="AN566">
        <v>0</v>
      </c>
      <c r="AO566">
        <v>0</v>
      </c>
      <c r="AP566">
        <v>0</v>
      </c>
      <c r="AQ566">
        <v>0</v>
      </c>
      <c r="AR566">
        <v>5.1892137911482967</v>
      </c>
      <c r="AS566">
        <v>131</v>
      </c>
      <c r="BE566" s="2">
        <v>602</v>
      </c>
      <c r="BF566">
        <v>7.6444799339582632</v>
      </c>
      <c r="BG566">
        <v>0</v>
      </c>
      <c r="BH566">
        <v>0</v>
      </c>
      <c r="BI566">
        <v>0</v>
      </c>
      <c r="BJ566">
        <v>1</v>
      </c>
      <c r="BK566">
        <v>0</v>
      </c>
      <c r="BL566">
        <v>0</v>
      </c>
      <c r="BM566">
        <v>1</v>
      </c>
      <c r="BN566">
        <v>0</v>
      </c>
      <c r="BO566">
        <v>0</v>
      </c>
      <c r="BP566">
        <v>0</v>
      </c>
      <c r="BQ566">
        <v>0</v>
      </c>
      <c r="BR566">
        <v>0</v>
      </c>
      <c r="BS566">
        <v>0</v>
      </c>
      <c r="BT566">
        <v>4.6302031801332806</v>
      </c>
      <c r="BU566">
        <v>131</v>
      </c>
      <c r="CG566" s="2">
        <v>602</v>
      </c>
      <c r="CH566">
        <v>7.6444799339582632</v>
      </c>
      <c r="CI566">
        <v>0</v>
      </c>
      <c r="CJ566">
        <v>0</v>
      </c>
      <c r="CK566">
        <v>0</v>
      </c>
      <c r="CL566">
        <v>1</v>
      </c>
      <c r="CM566">
        <v>0</v>
      </c>
      <c r="CN566">
        <v>0</v>
      </c>
      <c r="CO566">
        <v>1</v>
      </c>
      <c r="CP566">
        <v>0</v>
      </c>
      <c r="CQ566">
        <v>0</v>
      </c>
      <c r="CR566">
        <v>0</v>
      </c>
      <c r="CS566">
        <v>7.0134569437899987</v>
      </c>
      <c r="CT566">
        <v>5.1892137911482967</v>
      </c>
      <c r="CU566">
        <v>4.6302031801332806</v>
      </c>
      <c r="CV566">
        <v>131</v>
      </c>
    </row>
    <row r="567" spans="1:100" x14ac:dyDescent="0.2">
      <c r="A567" s="2">
        <v>603</v>
      </c>
      <c r="B567">
        <v>7.5981923580687862</v>
      </c>
      <c r="C567">
        <v>0</v>
      </c>
      <c r="D567">
        <v>0</v>
      </c>
      <c r="E567">
        <v>0</v>
      </c>
      <c r="F567">
        <v>1</v>
      </c>
      <c r="G567">
        <v>0</v>
      </c>
      <c r="H567">
        <v>0</v>
      </c>
      <c r="I567">
        <v>0</v>
      </c>
      <c r="J567">
        <v>1</v>
      </c>
      <c r="K567">
        <v>0</v>
      </c>
      <c r="L567">
        <v>0</v>
      </c>
      <c r="M567">
        <v>0</v>
      </c>
      <c r="N567">
        <v>0</v>
      </c>
      <c r="O567">
        <v>0</v>
      </c>
      <c r="P567">
        <v>7.027376320558627</v>
      </c>
      <c r="Q567">
        <v>132</v>
      </c>
      <c r="AC567" s="2">
        <v>603</v>
      </c>
      <c r="AD567">
        <v>7.5981923580687862</v>
      </c>
      <c r="AE567">
        <v>0</v>
      </c>
      <c r="AF567">
        <v>0</v>
      </c>
      <c r="AG567">
        <v>0</v>
      </c>
      <c r="AH567">
        <v>1</v>
      </c>
      <c r="AI567">
        <v>0</v>
      </c>
      <c r="AJ567">
        <v>0</v>
      </c>
      <c r="AK567">
        <v>0</v>
      </c>
      <c r="AL567">
        <v>1</v>
      </c>
      <c r="AM567">
        <v>0</v>
      </c>
      <c r="AN567">
        <v>0</v>
      </c>
      <c r="AO567">
        <v>0</v>
      </c>
      <c r="AP567">
        <v>0</v>
      </c>
      <c r="AQ567">
        <v>0</v>
      </c>
      <c r="AR567">
        <v>5.1955232247387473</v>
      </c>
      <c r="AS567">
        <v>132</v>
      </c>
      <c r="BE567" s="2">
        <v>603</v>
      </c>
      <c r="BF567">
        <v>7.5981923580687862</v>
      </c>
      <c r="BG567">
        <v>0</v>
      </c>
      <c r="BH567">
        <v>0</v>
      </c>
      <c r="BI567">
        <v>0</v>
      </c>
      <c r="BJ567">
        <v>1</v>
      </c>
      <c r="BK567">
        <v>0</v>
      </c>
      <c r="BL567">
        <v>0</v>
      </c>
      <c r="BM567">
        <v>0</v>
      </c>
      <c r="BN567">
        <v>1</v>
      </c>
      <c r="BO567">
        <v>0</v>
      </c>
      <c r="BP567">
        <v>0</v>
      </c>
      <c r="BQ567">
        <v>0</v>
      </c>
      <c r="BR567">
        <v>0</v>
      </c>
      <c r="BS567">
        <v>0</v>
      </c>
      <c r="BT567">
        <v>4.6359076172331513</v>
      </c>
      <c r="BU567">
        <v>132</v>
      </c>
      <c r="CG567" s="2">
        <v>603</v>
      </c>
      <c r="CH567">
        <v>7.5981923580687862</v>
      </c>
      <c r="CI567">
        <v>0</v>
      </c>
      <c r="CJ567">
        <v>0</v>
      </c>
      <c r="CK567">
        <v>0</v>
      </c>
      <c r="CL567">
        <v>1</v>
      </c>
      <c r="CM567">
        <v>0</v>
      </c>
      <c r="CN567">
        <v>0</v>
      </c>
      <c r="CO567">
        <v>0</v>
      </c>
      <c r="CP567">
        <v>1</v>
      </c>
      <c r="CQ567">
        <v>0</v>
      </c>
      <c r="CR567">
        <v>0</v>
      </c>
      <c r="CS567">
        <v>7.027376320558627</v>
      </c>
      <c r="CT567">
        <v>5.1955232247387473</v>
      </c>
      <c r="CU567">
        <v>4.6359076172331513</v>
      </c>
      <c r="CV567">
        <v>132</v>
      </c>
    </row>
    <row r="568" spans="1:100" x14ac:dyDescent="0.2">
      <c r="A568" s="2">
        <v>604</v>
      </c>
      <c r="B568">
        <v>7.5508043573536003</v>
      </c>
      <c r="C568">
        <v>0</v>
      </c>
      <c r="D568">
        <v>0</v>
      </c>
      <c r="E568">
        <v>0</v>
      </c>
      <c r="F568">
        <v>1</v>
      </c>
      <c r="G568">
        <v>0</v>
      </c>
      <c r="H568">
        <v>0</v>
      </c>
      <c r="I568">
        <v>0</v>
      </c>
      <c r="J568">
        <v>1</v>
      </c>
      <c r="K568">
        <v>0</v>
      </c>
      <c r="L568">
        <v>0</v>
      </c>
      <c r="M568">
        <v>0</v>
      </c>
      <c r="N568">
        <v>0</v>
      </c>
      <c r="O568">
        <v>0</v>
      </c>
      <c r="P568">
        <v>7.0391183905173653</v>
      </c>
      <c r="Q568">
        <v>133</v>
      </c>
      <c r="AC568" s="2">
        <v>604</v>
      </c>
      <c r="AD568">
        <v>7.5508043573536003</v>
      </c>
      <c r="AE568">
        <v>0</v>
      </c>
      <c r="AF568">
        <v>0</v>
      </c>
      <c r="AG568">
        <v>0</v>
      </c>
      <c r="AH568">
        <v>1</v>
      </c>
      <c r="AI568">
        <v>0</v>
      </c>
      <c r="AJ568">
        <v>0</v>
      </c>
      <c r="AK568">
        <v>0</v>
      </c>
      <c r="AL568">
        <v>1</v>
      </c>
      <c r="AM568">
        <v>0</v>
      </c>
      <c r="AN568">
        <v>0</v>
      </c>
      <c r="AO568">
        <v>0</v>
      </c>
      <c r="AP568">
        <v>0</v>
      </c>
      <c r="AQ568">
        <v>0</v>
      </c>
      <c r="AR568">
        <v>5.2019400616969369</v>
      </c>
      <c r="AS568">
        <v>133</v>
      </c>
      <c r="BE568" s="2">
        <v>604</v>
      </c>
      <c r="BF568">
        <v>7.5508043573536003</v>
      </c>
      <c r="BG568">
        <v>0</v>
      </c>
      <c r="BH568">
        <v>0</v>
      </c>
      <c r="BI568">
        <v>0</v>
      </c>
      <c r="BJ568">
        <v>1</v>
      </c>
      <c r="BK568">
        <v>0</v>
      </c>
      <c r="BL568">
        <v>0</v>
      </c>
      <c r="BM568">
        <v>0</v>
      </c>
      <c r="BN568">
        <v>1</v>
      </c>
      <c r="BO568">
        <v>0</v>
      </c>
      <c r="BP568">
        <v>0</v>
      </c>
      <c r="BQ568">
        <v>0</v>
      </c>
      <c r="BR568">
        <v>0</v>
      </c>
      <c r="BS568">
        <v>0</v>
      </c>
      <c r="BT568">
        <v>4.6416362568681446</v>
      </c>
      <c r="BU568">
        <v>133</v>
      </c>
      <c r="CG568" s="2">
        <v>604</v>
      </c>
      <c r="CH568">
        <v>7.5508043573536003</v>
      </c>
      <c r="CI568">
        <v>0</v>
      </c>
      <c r="CJ568">
        <v>0</v>
      </c>
      <c r="CK568">
        <v>0</v>
      </c>
      <c r="CL568">
        <v>1</v>
      </c>
      <c r="CM568">
        <v>0</v>
      </c>
      <c r="CN568">
        <v>0</v>
      </c>
      <c r="CO568">
        <v>0</v>
      </c>
      <c r="CP568">
        <v>1</v>
      </c>
      <c r="CQ568">
        <v>0</v>
      </c>
      <c r="CR568">
        <v>0</v>
      </c>
      <c r="CS568">
        <v>7.0391183905173653</v>
      </c>
      <c r="CT568">
        <v>5.2019400616969369</v>
      </c>
      <c r="CU568">
        <v>4.6416362568681446</v>
      </c>
      <c r="CV568">
        <v>133</v>
      </c>
    </row>
    <row r="569" spans="1:100" x14ac:dyDescent="0.2">
      <c r="A569" s="2">
        <v>605</v>
      </c>
      <c r="B569">
        <v>7.3821669042422888</v>
      </c>
      <c r="C569">
        <v>0</v>
      </c>
      <c r="D569">
        <v>0</v>
      </c>
      <c r="E569">
        <v>0</v>
      </c>
      <c r="F569">
        <v>1</v>
      </c>
      <c r="G569">
        <v>0</v>
      </c>
      <c r="H569">
        <v>0</v>
      </c>
      <c r="I569">
        <v>0</v>
      </c>
      <c r="J569">
        <v>1</v>
      </c>
      <c r="K569">
        <v>0</v>
      </c>
      <c r="L569">
        <v>0</v>
      </c>
      <c r="M569">
        <v>0</v>
      </c>
      <c r="N569">
        <v>0</v>
      </c>
      <c r="O569">
        <v>0</v>
      </c>
      <c r="P569">
        <v>6.8587898564060099</v>
      </c>
      <c r="Q569">
        <v>134</v>
      </c>
      <c r="AC569" s="2">
        <v>605</v>
      </c>
      <c r="AD569">
        <v>7.3821669042422888</v>
      </c>
      <c r="AE569">
        <v>0</v>
      </c>
      <c r="AF569">
        <v>0</v>
      </c>
      <c r="AG569">
        <v>0</v>
      </c>
      <c r="AH569">
        <v>1</v>
      </c>
      <c r="AI569">
        <v>0</v>
      </c>
      <c r="AJ569">
        <v>0</v>
      </c>
      <c r="AK569">
        <v>0</v>
      </c>
      <c r="AL569">
        <v>1</v>
      </c>
      <c r="AM569">
        <v>0</v>
      </c>
      <c r="AN569">
        <v>0</v>
      </c>
      <c r="AO569">
        <v>0</v>
      </c>
      <c r="AP569">
        <v>0</v>
      </c>
      <c r="AQ569">
        <v>0</v>
      </c>
      <c r="AR569">
        <v>4.8936751033246511</v>
      </c>
      <c r="AS569">
        <v>134</v>
      </c>
      <c r="BE569" s="2">
        <v>605</v>
      </c>
      <c r="BF569">
        <v>7.3821669042422888</v>
      </c>
      <c r="BG569">
        <v>0</v>
      </c>
      <c r="BH569">
        <v>0</v>
      </c>
      <c r="BI569">
        <v>0</v>
      </c>
      <c r="BJ569">
        <v>1</v>
      </c>
      <c r="BK569">
        <v>0</v>
      </c>
      <c r="BL569">
        <v>0</v>
      </c>
      <c r="BM569">
        <v>0</v>
      </c>
      <c r="BN569">
        <v>1</v>
      </c>
      <c r="BO569">
        <v>0</v>
      </c>
      <c r="BP569">
        <v>0</v>
      </c>
      <c r="BQ569">
        <v>0</v>
      </c>
      <c r="BR569">
        <v>0</v>
      </c>
      <c r="BS569">
        <v>0</v>
      </c>
      <c r="BT569">
        <v>4.2450428683852293</v>
      </c>
      <c r="BU569">
        <v>134</v>
      </c>
      <c r="CG569" s="2">
        <v>605</v>
      </c>
      <c r="CH569">
        <v>7.3821669042422888</v>
      </c>
      <c r="CI569">
        <v>0</v>
      </c>
      <c r="CJ569">
        <v>0</v>
      </c>
      <c r="CK569">
        <v>0</v>
      </c>
      <c r="CL569">
        <v>1</v>
      </c>
      <c r="CM569">
        <v>0</v>
      </c>
      <c r="CN569">
        <v>0</v>
      </c>
      <c r="CO569">
        <v>0</v>
      </c>
      <c r="CP569">
        <v>1</v>
      </c>
      <c r="CQ569">
        <v>0</v>
      </c>
      <c r="CR569">
        <v>0</v>
      </c>
      <c r="CS569">
        <v>6.8587898564060099</v>
      </c>
      <c r="CT569">
        <v>4.8936751033246511</v>
      </c>
      <c r="CU569">
        <v>4.2450428683852293</v>
      </c>
      <c r="CV569">
        <v>134</v>
      </c>
    </row>
    <row r="570" spans="1:100" x14ac:dyDescent="0.2">
      <c r="A570" s="2">
        <v>606</v>
      </c>
      <c r="B570">
        <v>7.5598677415858937</v>
      </c>
      <c r="C570">
        <v>0</v>
      </c>
      <c r="D570">
        <v>0</v>
      </c>
      <c r="E570">
        <v>0</v>
      </c>
      <c r="F570">
        <v>1</v>
      </c>
      <c r="G570">
        <v>0</v>
      </c>
      <c r="H570">
        <v>0</v>
      </c>
      <c r="I570">
        <v>0</v>
      </c>
      <c r="J570">
        <v>1</v>
      </c>
      <c r="K570">
        <v>0</v>
      </c>
      <c r="L570">
        <v>0</v>
      </c>
      <c r="M570">
        <v>0</v>
      </c>
      <c r="N570">
        <v>0</v>
      </c>
      <c r="O570">
        <v>0</v>
      </c>
      <c r="P570">
        <v>6.9303660917505043</v>
      </c>
      <c r="Q570">
        <v>135</v>
      </c>
      <c r="AC570" s="2">
        <v>606</v>
      </c>
      <c r="AD570">
        <v>7.5598677415858937</v>
      </c>
      <c r="AE570">
        <v>0</v>
      </c>
      <c r="AF570">
        <v>0</v>
      </c>
      <c r="AG570">
        <v>0</v>
      </c>
      <c r="AH570">
        <v>1</v>
      </c>
      <c r="AI570">
        <v>0</v>
      </c>
      <c r="AJ570">
        <v>0</v>
      </c>
      <c r="AK570">
        <v>0</v>
      </c>
      <c r="AL570">
        <v>1</v>
      </c>
      <c r="AM570">
        <v>0</v>
      </c>
      <c r="AN570">
        <v>0</v>
      </c>
      <c r="AO570">
        <v>0</v>
      </c>
      <c r="AP570">
        <v>0</v>
      </c>
      <c r="AQ570">
        <v>0</v>
      </c>
      <c r="AR570">
        <v>5.0709200025753161</v>
      </c>
      <c r="AS570">
        <v>135</v>
      </c>
      <c r="BE570" s="2">
        <v>606</v>
      </c>
      <c r="BF570">
        <v>7.5598677415858937</v>
      </c>
      <c r="BG570">
        <v>0</v>
      </c>
      <c r="BH570">
        <v>0</v>
      </c>
      <c r="BI570">
        <v>0</v>
      </c>
      <c r="BJ570">
        <v>1</v>
      </c>
      <c r="BK570">
        <v>0</v>
      </c>
      <c r="BL570">
        <v>0</v>
      </c>
      <c r="BM570">
        <v>0</v>
      </c>
      <c r="BN570">
        <v>1</v>
      </c>
      <c r="BO570">
        <v>0</v>
      </c>
      <c r="BP570">
        <v>0</v>
      </c>
      <c r="BQ570">
        <v>0</v>
      </c>
      <c r="BR570">
        <v>0</v>
      </c>
      <c r="BS570">
        <v>0</v>
      </c>
      <c r="BT570">
        <v>4.5010086386558097</v>
      </c>
      <c r="BU570">
        <v>135</v>
      </c>
      <c r="CG570" s="2">
        <v>606</v>
      </c>
      <c r="CH570">
        <v>7.5598677415858937</v>
      </c>
      <c r="CI570">
        <v>0</v>
      </c>
      <c r="CJ570">
        <v>0</v>
      </c>
      <c r="CK570">
        <v>0</v>
      </c>
      <c r="CL570">
        <v>1</v>
      </c>
      <c r="CM570">
        <v>0</v>
      </c>
      <c r="CN570">
        <v>0</v>
      </c>
      <c r="CO570">
        <v>0</v>
      </c>
      <c r="CP570">
        <v>1</v>
      </c>
      <c r="CQ570">
        <v>0</v>
      </c>
      <c r="CR570">
        <v>0</v>
      </c>
      <c r="CS570">
        <v>6.9303660917505043</v>
      </c>
      <c r="CT570">
        <v>5.0709200025753161</v>
      </c>
      <c r="CU570">
        <v>4.5010086386558097</v>
      </c>
      <c r="CV570">
        <v>135</v>
      </c>
    </row>
    <row r="571" spans="1:100" x14ac:dyDescent="0.2">
      <c r="A571" s="2">
        <v>607</v>
      </c>
      <c r="B571">
        <v>7.455105030821092</v>
      </c>
      <c r="C571">
        <v>0</v>
      </c>
      <c r="D571">
        <v>0</v>
      </c>
      <c r="E571">
        <v>0</v>
      </c>
      <c r="F571">
        <v>1</v>
      </c>
      <c r="G571">
        <v>0</v>
      </c>
      <c r="H571">
        <v>0</v>
      </c>
      <c r="I571">
        <v>0</v>
      </c>
      <c r="J571">
        <v>0</v>
      </c>
      <c r="K571">
        <v>1</v>
      </c>
      <c r="L571">
        <v>0</v>
      </c>
      <c r="M571">
        <v>0</v>
      </c>
      <c r="N571">
        <v>0</v>
      </c>
      <c r="O571">
        <v>0</v>
      </c>
      <c r="P571">
        <v>6.9798953232771588</v>
      </c>
      <c r="Q571">
        <v>136</v>
      </c>
      <c r="AC571" s="2">
        <v>607</v>
      </c>
      <c r="AD571">
        <v>7.455105030821092</v>
      </c>
      <c r="AE571">
        <v>0</v>
      </c>
      <c r="AF571">
        <v>0</v>
      </c>
      <c r="AG571">
        <v>0</v>
      </c>
      <c r="AH571">
        <v>1</v>
      </c>
      <c r="AI571">
        <v>0</v>
      </c>
      <c r="AJ571">
        <v>0</v>
      </c>
      <c r="AK571">
        <v>0</v>
      </c>
      <c r="AL571">
        <v>0</v>
      </c>
      <c r="AM571">
        <v>1</v>
      </c>
      <c r="AN571">
        <v>0</v>
      </c>
      <c r="AO571">
        <v>0</v>
      </c>
      <c r="AP571">
        <v>0</v>
      </c>
      <c r="AQ571">
        <v>0</v>
      </c>
      <c r="AR571">
        <v>5.1525509664132656</v>
      </c>
      <c r="AS571">
        <v>136</v>
      </c>
      <c r="BE571" s="2">
        <v>607</v>
      </c>
      <c r="BF571">
        <v>7.455105030821092</v>
      </c>
      <c r="BG571">
        <v>0</v>
      </c>
      <c r="BH571">
        <v>0</v>
      </c>
      <c r="BI571">
        <v>0</v>
      </c>
      <c r="BJ571">
        <v>1</v>
      </c>
      <c r="BK571">
        <v>0</v>
      </c>
      <c r="BL571">
        <v>0</v>
      </c>
      <c r="BM571">
        <v>0</v>
      </c>
      <c r="BN571">
        <v>0</v>
      </c>
      <c r="BO571">
        <v>1</v>
      </c>
      <c r="BP571">
        <v>0</v>
      </c>
      <c r="BQ571">
        <v>0</v>
      </c>
      <c r="BR571">
        <v>0</v>
      </c>
      <c r="BS571">
        <v>0</v>
      </c>
      <c r="BT571">
        <v>4.658967020993769</v>
      </c>
      <c r="BU571">
        <v>136</v>
      </c>
      <c r="CG571" s="2">
        <v>607</v>
      </c>
      <c r="CH571">
        <v>7.455105030821092</v>
      </c>
      <c r="CI571">
        <v>0</v>
      </c>
      <c r="CJ571">
        <v>0</v>
      </c>
      <c r="CK571">
        <v>0</v>
      </c>
      <c r="CL571">
        <v>1</v>
      </c>
      <c r="CM571">
        <v>0</v>
      </c>
      <c r="CN571">
        <v>0</v>
      </c>
      <c r="CO571">
        <v>0</v>
      </c>
      <c r="CP571">
        <v>0</v>
      </c>
      <c r="CQ571">
        <v>1</v>
      </c>
      <c r="CR571">
        <v>0</v>
      </c>
      <c r="CS571">
        <v>6.9798953232771588</v>
      </c>
      <c r="CT571">
        <v>5.1525509664132656</v>
      </c>
      <c r="CU571">
        <v>4.658967020993769</v>
      </c>
      <c r="CV571">
        <v>136</v>
      </c>
    </row>
    <row r="572" spans="1:100" x14ac:dyDescent="0.2">
      <c r="A572" s="2">
        <v>608</v>
      </c>
      <c r="B572">
        <v>7.6279242943844352</v>
      </c>
      <c r="C572">
        <v>0</v>
      </c>
      <c r="D572">
        <v>0</v>
      </c>
      <c r="E572">
        <v>0</v>
      </c>
      <c r="F572">
        <v>1</v>
      </c>
      <c r="G572">
        <v>0</v>
      </c>
      <c r="H572">
        <v>0</v>
      </c>
      <c r="I572">
        <v>0</v>
      </c>
      <c r="J572">
        <v>0</v>
      </c>
      <c r="K572">
        <v>1</v>
      </c>
      <c r="L572">
        <v>0</v>
      </c>
      <c r="M572">
        <v>0</v>
      </c>
      <c r="N572">
        <v>0</v>
      </c>
      <c r="O572">
        <v>0</v>
      </c>
      <c r="P572">
        <v>7.0154128592508949</v>
      </c>
      <c r="Q572">
        <v>137</v>
      </c>
      <c r="AC572" s="2">
        <v>608</v>
      </c>
      <c r="AD572">
        <v>7.6279242943844352</v>
      </c>
      <c r="AE572">
        <v>0</v>
      </c>
      <c r="AF572">
        <v>0</v>
      </c>
      <c r="AG572">
        <v>0</v>
      </c>
      <c r="AH572">
        <v>1</v>
      </c>
      <c r="AI572">
        <v>0</v>
      </c>
      <c r="AJ572">
        <v>0</v>
      </c>
      <c r="AK572">
        <v>0</v>
      </c>
      <c r="AL572">
        <v>0</v>
      </c>
      <c r="AM572">
        <v>1</v>
      </c>
      <c r="AN572">
        <v>0</v>
      </c>
      <c r="AO572">
        <v>0</v>
      </c>
      <c r="AP572">
        <v>0</v>
      </c>
      <c r="AQ572">
        <v>0</v>
      </c>
      <c r="AR572">
        <v>5.1944323927765597</v>
      </c>
      <c r="AS572">
        <v>137</v>
      </c>
      <c r="BE572" s="2">
        <v>608</v>
      </c>
      <c r="BF572">
        <v>7.6279242943844352</v>
      </c>
      <c r="BG572">
        <v>0</v>
      </c>
      <c r="BH572">
        <v>0</v>
      </c>
      <c r="BI572">
        <v>0</v>
      </c>
      <c r="BJ572">
        <v>1</v>
      </c>
      <c r="BK572">
        <v>0</v>
      </c>
      <c r="BL572">
        <v>0</v>
      </c>
      <c r="BM572">
        <v>0</v>
      </c>
      <c r="BN572">
        <v>0</v>
      </c>
      <c r="BO572">
        <v>1</v>
      </c>
      <c r="BP572">
        <v>0</v>
      </c>
      <c r="BQ572">
        <v>0</v>
      </c>
      <c r="BR572">
        <v>0</v>
      </c>
      <c r="BS572">
        <v>0</v>
      </c>
      <c r="BT572">
        <v>4.6647920952513964</v>
      </c>
      <c r="BU572">
        <v>137</v>
      </c>
      <c r="CG572" s="2">
        <v>608</v>
      </c>
      <c r="CH572">
        <v>7.6279242943844352</v>
      </c>
      <c r="CI572">
        <v>0</v>
      </c>
      <c r="CJ572">
        <v>0</v>
      </c>
      <c r="CK572">
        <v>0</v>
      </c>
      <c r="CL572">
        <v>1</v>
      </c>
      <c r="CM572">
        <v>0</v>
      </c>
      <c r="CN572">
        <v>0</v>
      </c>
      <c r="CO572">
        <v>0</v>
      </c>
      <c r="CP572">
        <v>0</v>
      </c>
      <c r="CQ572">
        <v>1</v>
      </c>
      <c r="CR572">
        <v>0</v>
      </c>
      <c r="CS572">
        <v>7.0154128592508949</v>
      </c>
      <c r="CT572">
        <v>5.1944323927765597</v>
      </c>
      <c r="CU572">
        <v>4.6647920952513964</v>
      </c>
      <c r="CV572">
        <v>137</v>
      </c>
    </row>
    <row r="573" spans="1:100" x14ac:dyDescent="0.2">
      <c r="A573" s="2">
        <v>609</v>
      </c>
      <c r="B573">
        <v>7.5181088411217072</v>
      </c>
      <c r="C573">
        <v>0</v>
      </c>
      <c r="D573">
        <v>0</v>
      </c>
      <c r="E573">
        <v>0</v>
      </c>
      <c r="F573">
        <v>1</v>
      </c>
      <c r="G573">
        <v>0</v>
      </c>
      <c r="H573">
        <v>0</v>
      </c>
      <c r="I573">
        <v>0</v>
      </c>
      <c r="J573">
        <v>0</v>
      </c>
      <c r="K573">
        <v>1</v>
      </c>
      <c r="L573">
        <v>0</v>
      </c>
      <c r="M573">
        <v>0</v>
      </c>
      <c r="N573">
        <v>0</v>
      </c>
      <c r="O573">
        <v>0</v>
      </c>
      <c r="P573">
        <v>7.0417597834174375</v>
      </c>
      <c r="Q573">
        <v>138</v>
      </c>
      <c r="AC573" s="2">
        <v>609</v>
      </c>
      <c r="AD573">
        <v>7.5181088411217072</v>
      </c>
      <c r="AE573">
        <v>0</v>
      </c>
      <c r="AF573">
        <v>0</v>
      </c>
      <c r="AG573">
        <v>0</v>
      </c>
      <c r="AH573">
        <v>1</v>
      </c>
      <c r="AI573">
        <v>0</v>
      </c>
      <c r="AJ573">
        <v>0</v>
      </c>
      <c r="AK573">
        <v>0</v>
      </c>
      <c r="AL573">
        <v>0</v>
      </c>
      <c r="AM573">
        <v>1</v>
      </c>
      <c r="AN573">
        <v>0</v>
      </c>
      <c r="AO573">
        <v>0</v>
      </c>
      <c r="AP573">
        <v>0</v>
      </c>
      <c r="AQ573">
        <v>0</v>
      </c>
      <c r="AR573">
        <v>5.2181222378895606</v>
      </c>
      <c r="AS573">
        <v>138</v>
      </c>
      <c r="BE573" s="2">
        <v>609</v>
      </c>
      <c r="BF573">
        <v>7.5181088411217072</v>
      </c>
      <c r="BG573">
        <v>0</v>
      </c>
      <c r="BH573">
        <v>0</v>
      </c>
      <c r="BI573">
        <v>0</v>
      </c>
      <c r="BJ573">
        <v>1</v>
      </c>
      <c r="BK573">
        <v>0</v>
      </c>
      <c r="BL573">
        <v>0</v>
      </c>
      <c r="BM573">
        <v>0</v>
      </c>
      <c r="BN573">
        <v>0</v>
      </c>
      <c r="BO573">
        <v>1</v>
      </c>
      <c r="BP573">
        <v>0</v>
      </c>
      <c r="BQ573">
        <v>0</v>
      </c>
      <c r="BR573">
        <v>0</v>
      </c>
      <c r="BS573">
        <v>0</v>
      </c>
      <c r="BT573">
        <v>4.6706411787831987</v>
      </c>
      <c r="BU573">
        <v>138</v>
      </c>
      <c r="CG573" s="2">
        <v>609</v>
      </c>
      <c r="CH573">
        <v>7.5181088411217072</v>
      </c>
      <c r="CI573">
        <v>0</v>
      </c>
      <c r="CJ573">
        <v>0</v>
      </c>
      <c r="CK573">
        <v>0</v>
      </c>
      <c r="CL573">
        <v>1</v>
      </c>
      <c r="CM573">
        <v>0</v>
      </c>
      <c r="CN573">
        <v>0</v>
      </c>
      <c r="CO573">
        <v>0</v>
      </c>
      <c r="CP573">
        <v>0</v>
      </c>
      <c r="CQ573">
        <v>1</v>
      </c>
      <c r="CR573">
        <v>0</v>
      </c>
      <c r="CS573">
        <v>7.0417597834174375</v>
      </c>
      <c r="CT573">
        <v>5.2181222378895606</v>
      </c>
      <c r="CU573">
        <v>4.6706411787831987</v>
      </c>
      <c r="CV573">
        <v>138</v>
      </c>
    </row>
    <row r="574" spans="1:100" x14ac:dyDescent="0.2">
      <c r="A574" s="2">
        <v>610</v>
      </c>
      <c r="B574">
        <v>7.6438020300338572</v>
      </c>
      <c r="C574">
        <v>0</v>
      </c>
      <c r="D574">
        <v>0</v>
      </c>
      <c r="E574">
        <v>0</v>
      </c>
      <c r="F574">
        <v>1</v>
      </c>
      <c r="G574">
        <v>0</v>
      </c>
      <c r="H574">
        <v>0</v>
      </c>
      <c r="I574">
        <v>0</v>
      </c>
      <c r="J574">
        <v>0</v>
      </c>
      <c r="K574">
        <v>1</v>
      </c>
      <c r="L574">
        <v>0</v>
      </c>
      <c r="M574">
        <v>0</v>
      </c>
      <c r="N574">
        <v>0</v>
      </c>
      <c r="O574">
        <v>0</v>
      </c>
      <c r="P574">
        <v>7.0619899809757891</v>
      </c>
      <c r="Q574">
        <v>139</v>
      </c>
      <c r="AC574" s="2">
        <v>610</v>
      </c>
      <c r="AD574">
        <v>7.6438020300338572</v>
      </c>
      <c r="AE574">
        <v>0</v>
      </c>
      <c r="AF574">
        <v>0</v>
      </c>
      <c r="AG574">
        <v>0</v>
      </c>
      <c r="AH574">
        <v>1</v>
      </c>
      <c r="AI574">
        <v>0</v>
      </c>
      <c r="AJ574">
        <v>0</v>
      </c>
      <c r="AK574">
        <v>0</v>
      </c>
      <c r="AL574">
        <v>0</v>
      </c>
      <c r="AM574">
        <v>1</v>
      </c>
      <c r="AN574">
        <v>0</v>
      </c>
      <c r="AO574">
        <v>0</v>
      </c>
      <c r="AP574">
        <v>0</v>
      </c>
      <c r="AQ574">
        <v>0</v>
      </c>
      <c r="AR574">
        <v>5.233131895566018</v>
      </c>
      <c r="AS574">
        <v>139</v>
      </c>
      <c r="BE574" s="2">
        <v>610</v>
      </c>
      <c r="BF574">
        <v>7.6438020300338572</v>
      </c>
      <c r="BG574">
        <v>0</v>
      </c>
      <c r="BH574">
        <v>0</v>
      </c>
      <c r="BI574">
        <v>0</v>
      </c>
      <c r="BJ574">
        <v>1</v>
      </c>
      <c r="BK574">
        <v>0</v>
      </c>
      <c r="BL574">
        <v>0</v>
      </c>
      <c r="BM574">
        <v>0</v>
      </c>
      <c r="BN574">
        <v>0</v>
      </c>
      <c r="BO574">
        <v>1</v>
      </c>
      <c r="BP574">
        <v>0</v>
      </c>
      <c r="BQ574">
        <v>0</v>
      </c>
      <c r="BR574">
        <v>0</v>
      </c>
      <c r="BS574">
        <v>0</v>
      </c>
      <c r="BT574">
        <v>4.676514229662053</v>
      </c>
      <c r="BU574">
        <v>139</v>
      </c>
      <c r="CG574" s="2">
        <v>610</v>
      </c>
      <c r="CH574">
        <v>7.6438020300338572</v>
      </c>
      <c r="CI574">
        <v>0</v>
      </c>
      <c r="CJ574">
        <v>0</v>
      </c>
      <c r="CK574">
        <v>0</v>
      </c>
      <c r="CL574">
        <v>1</v>
      </c>
      <c r="CM574">
        <v>0</v>
      </c>
      <c r="CN574">
        <v>0</v>
      </c>
      <c r="CO574">
        <v>0</v>
      </c>
      <c r="CP574">
        <v>0</v>
      </c>
      <c r="CQ574">
        <v>1</v>
      </c>
      <c r="CR574">
        <v>0</v>
      </c>
      <c r="CS574">
        <v>7.0619899809757891</v>
      </c>
      <c r="CT574">
        <v>5.233131895566018</v>
      </c>
      <c r="CU574">
        <v>4.676514229662053</v>
      </c>
      <c r="CV574">
        <v>139</v>
      </c>
    </row>
    <row r="575" spans="1:100" x14ac:dyDescent="0.2">
      <c r="A575" s="2">
        <v>611</v>
      </c>
      <c r="B575">
        <v>7.6249496749760866</v>
      </c>
      <c r="C575">
        <v>0</v>
      </c>
      <c r="D575">
        <v>0</v>
      </c>
      <c r="E575">
        <v>0</v>
      </c>
      <c r="F575">
        <v>1</v>
      </c>
      <c r="G575">
        <v>0</v>
      </c>
      <c r="H575">
        <v>0</v>
      </c>
      <c r="I575">
        <v>0</v>
      </c>
      <c r="J575">
        <v>0</v>
      </c>
      <c r="K575">
        <v>0</v>
      </c>
      <c r="L575">
        <v>1</v>
      </c>
      <c r="M575">
        <v>0</v>
      </c>
      <c r="N575">
        <v>0</v>
      </c>
      <c r="O575">
        <v>0</v>
      </c>
      <c r="P575">
        <v>7.0780898918462407</v>
      </c>
      <c r="Q575">
        <v>140</v>
      </c>
      <c r="AC575" s="2">
        <v>611</v>
      </c>
      <c r="AD575">
        <v>7.6249496749760866</v>
      </c>
      <c r="AE575">
        <v>0</v>
      </c>
      <c r="AF575">
        <v>0</v>
      </c>
      <c r="AG575">
        <v>0</v>
      </c>
      <c r="AH575">
        <v>1</v>
      </c>
      <c r="AI575">
        <v>0</v>
      </c>
      <c r="AJ575">
        <v>0</v>
      </c>
      <c r="AK575">
        <v>0</v>
      </c>
      <c r="AL575">
        <v>0</v>
      </c>
      <c r="AM575">
        <v>0</v>
      </c>
      <c r="AN575">
        <v>1</v>
      </c>
      <c r="AO575">
        <v>0</v>
      </c>
      <c r="AP575">
        <v>0</v>
      </c>
      <c r="AQ575">
        <v>0</v>
      </c>
      <c r="AR575">
        <v>5.2439221595859635</v>
      </c>
      <c r="AS575">
        <v>140</v>
      </c>
      <c r="BE575" s="2">
        <v>611</v>
      </c>
      <c r="BF575">
        <v>7.6249496749760866</v>
      </c>
      <c r="BG575">
        <v>0</v>
      </c>
      <c r="BH575">
        <v>0</v>
      </c>
      <c r="BI575">
        <v>0</v>
      </c>
      <c r="BJ575">
        <v>1</v>
      </c>
      <c r="BK575">
        <v>0</v>
      </c>
      <c r="BL575">
        <v>0</v>
      </c>
      <c r="BM575">
        <v>0</v>
      </c>
      <c r="BN575">
        <v>0</v>
      </c>
      <c r="BO575">
        <v>0</v>
      </c>
      <c r="BP575">
        <v>1</v>
      </c>
      <c r="BQ575">
        <v>0</v>
      </c>
      <c r="BR575">
        <v>0</v>
      </c>
      <c r="BS575">
        <v>0</v>
      </c>
      <c r="BT575">
        <v>4.6824112048872291</v>
      </c>
      <c r="BU575">
        <v>140</v>
      </c>
      <c r="CG575" s="2">
        <v>611</v>
      </c>
      <c r="CH575">
        <v>7.6249496749760866</v>
      </c>
      <c r="CI575">
        <v>0</v>
      </c>
      <c r="CJ575">
        <v>0</v>
      </c>
      <c r="CK575">
        <v>0</v>
      </c>
      <c r="CL575">
        <v>1</v>
      </c>
      <c r="CM575">
        <v>0</v>
      </c>
      <c r="CN575">
        <v>0</v>
      </c>
      <c r="CO575">
        <v>0</v>
      </c>
      <c r="CP575">
        <v>0</v>
      </c>
      <c r="CQ575">
        <v>0</v>
      </c>
      <c r="CR575">
        <v>1</v>
      </c>
      <c r="CS575">
        <v>7.0780898918462407</v>
      </c>
      <c r="CT575">
        <v>5.2439221595859635</v>
      </c>
      <c r="CU575">
        <v>4.6824112048872291</v>
      </c>
      <c r="CV575">
        <v>140</v>
      </c>
    </row>
    <row r="576" spans="1:100" x14ac:dyDescent="0.2">
      <c r="A576" s="2">
        <v>612</v>
      </c>
      <c r="B576">
        <v>7.6758594423920501</v>
      </c>
      <c r="C576">
        <v>0</v>
      </c>
      <c r="D576">
        <v>0</v>
      </c>
      <c r="E576">
        <v>0</v>
      </c>
      <c r="F576">
        <v>1</v>
      </c>
      <c r="G576">
        <v>0</v>
      </c>
      <c r="H576">
        <v>0</v>
      </c>
      <c r="I576">
        <v>0</v>
      </c>
      <c r="J576">
        <v>0</v>
      </c>
      <c r="K576">
        <v>0</v>
      </c>
      <c r="L576">
        <v>1</v>
      </c>
      <c r="M576">
        <v>0</v>
      </c>
      <c r="N576">
        <v>0</v>
      </c>
      <c r="O576">
        <v>0</v>
      </c>
      <c r="P576">
        <v>7.0913787007982645</v>
      </c>
      <c r="Q576">
        <v>141</v>
      </c>
      <c r="AC576" s="2">
        <v>612</v>
      </c>
      <c r="AD576">
        <v>7.6758594423920501</v>
      </c>
      <c r="AE576">
        <v>0</v>
      </c>
      <c r="AF576">
        <v>0</v>
      </c>
      <c r="AG576">
        <v>0</v>
      </c>
      <c r="AH576">
        <v>1</v>
      </c>
      <c r="AI576">
        <v>0</v>
      </c>
      <c r="AJ576">
        <v>0</v>
      </c>
      <c r="AK576">
        <v>0</v>
      </c>
      <c r="AL576">
        <v>0</v>
      </c>
      <c r="AM576">
        <v>0</v>
      </c>
      <c r="AN576">
        <v>1</v>
      </c>
      <c r="AO576">
        <v>0</v>
      </c>
      <c r="AP576">
        <v>0</v>
      </c>
      <c r="AQ576">
        <v>0</v>
      </c>
      <c r="AR576">
        <v>5.2526471620383974</v>
      </c>
      <c r="AS576">
        <v>141</v>
      </c>
      <c r="BE576" s="2">
        <v>612</v>
      </c>
      <c r="BF576">
        <v>7.6758594423920501</v>
      </c>
      <c r="BG576">
        <v>0</v>
      </c>
      <c r="BH576">
        <v>0</v>
      </c>
      <c r="BI576">
        <v>0</v>
      </c>
      <c r="BJ576">
        <v>1</v>
      </c>
      <c r="BK576">
        <v>0</v>
      </c>
      <c r="BL576">
        <v>0</v>
      </c>
      <c r="BM576">
        <v>0</v>
      </c>
      <c r="BN576">
        <v>0</v>
      </c>
      <c r="BO576">
        <v>0</v>
      </c>
      <c r="BP576">
        <v>1</v>
      </c>
      <c r="BQ576">
        <v>0</v>
      </c>
      <c r="BR576">
        <v>0</v>
      </c>
      <c r="BS576">
        <v>0</v>
      </c>
      <c r="BT576">
        <v>4.6883320603924945</v>
      </c>
      <c r="BU576">
        <v>141</v>
      </c>
      <c r="CG576" s="2">
        <v>612</v>
      </c>
      <c r="CH576">
        <v>7.6758594423920501</v>
      </c>
      <c r="CI576">
        <v>0</v>
      </c>
      <c r="CJ576">
        <v>0</v>
      </c>
      <c r="CK576">
        <v>0</v>
      </c>
      <c r="CL576">
        <v>1</v>
      </c>
      <c r="CM576">
        <v>0</v>
      </c>
      <c r="CN576">
        <v>0</v>
      </c>
      <c r="CO576">
        <v>0</v>
      </c>
      <c r="CP576">
        <v>0</v>
      </c>
      <c r="CQ576">
        <v>0</v>
      </c>
      <c r="CR576">
        <v>1</v>
      </c>
      <c r="CS576">
        <v>7.0913787007982645</v>
      </c>
      <c r="CT576">
        <v>5.2526471620383974</v>
      </c>
      <c r="CU576">
        <v>4.6883320603924945</v>
      </c>
      <c r="CV576">
        <v>141</v>
      </c>
    </row>
    <row r="577" spans="1:100" x14ac:dyDescent="0.2">
      <c r="A577" s="2">
        <v>613</v>
      </c>
      <c r="B577">
        <v>7.5404804281451456</v>
      </c>
      <c r="C577">
        <v>0</v>
      </c>
      <c r="D577">
        <v>0</v>
      </c>
      <c r="E577">
        <v>0</v>
      </c>
      <c r="F577">
        <v>1</v>
      </c>
      <c r="G577">
        <v>0</v>
      </c>
      <c r="H577">
        <v>0</v>
      </c>
      <c r="I577">
        <v>0</v>
      </c>
      <c r="J577">
        <v>0</v>
      </c>
      <c r="K577">
        <v>0</v>
      </c>
      <c r="L577">
        <v>1</v>
      </c>
      <c r="M577">
        <v>0</v>
      </c>
      <c r="N577">
        <v>0</v>
      </c>
      <c r="O577">
        <v>0</v>
      </c>
      <c r="P577">
        <v>7.1027449636769058</v>
      </c>
      <c r="Q577">
        <v>142</v>
      </c>
      <c r="AC577" s="2">
        <v>613</v>
      </c>
      <c r="AD577">
        <v>7.5404804281451456</v>
      </c>
      <c r="AE577">
        <v>0</v>
      </c>
      <c r="AF577">
        <v>0</v>
      </c>
      <c r="AG577">
        <v>0</v>
      </c>
      <c r="AH577">
        <v>1</v>
      </c>
      <c r="AI577">
        <v>0</v>
      </c>
      <c r="AJ577">
        <v>0</v>
      </c>
      <c r="AK577">
        <v>0</v>
      </c>
      <c r="AL577">
        <v>0</v>
      </c>
      <c r="AM577">
        <v>0</v>
      </c>
      <c r="AN577">
        <v>1</v>
      </c>
      <c r="AO577">
        <v>0</v>
      </c>
      <c r="AP577">
        <v>0</v>
      </c>
      <c r="AQ577">
        <v>0</v>
      </c>
      <c r="AR577">
        <v>5.2603620628565659</v>
      </c>
      <c r="AS577">
        <v>142</v>
      </c>
      <c r="BE577" s="2">
        <v>613</v>
      </c>
      <c r="BF577">
        <v>7.5404804281451456</v>
      </c>
      <c r="BG577">
        <v>0</v>
      </c>
      <c r="BH577">
        <v>0</v>
      </c>
      <c r="BI577">
        <v>0</v>
      </c>
      <c r="BJ577">
        <v>1</v>
      </c>
      <c r="BK577">
        <v>0</v>
      </c>
      <c r="BL577">
        <v>0</v>
      </c>
      <c r="BM577">
        <v>0</v>
      </c>
      <c r="BN577">
        <v>0</v>
      </c>
      <c r="BO577">
        <v>0</v>
      </c>
      <c r="BP577">
        <v>1</v>
      </c>
      <c r="BQ577">
        <v>0</v>
      </c>
      <c r="BR577">
        <v>0</v>
      </c>
      <c r="BS577">
        <v>0</v>
      </c>
      <c r="BT577">
        <v>4.6942767510543861</v>
      </c>
      <c r="BU577">
        <v>142</v>
      </c>
      <c r="CG577" s="2">
        <v>613</v>
      </c>
      <c r="CH577">
        <v>7.5404804281451456</v>
      </c>
      <c r="CI577">
        <v>0</v>
      </c>
      <c r="CJ577">
        <v>0</v>
      </c>
      <c r="CK577">
        <v>0</v>
      </c>
      <c r="CL577">
        <v>1</v>
      </c>
      <c r="CM577">
        <v>0</v>
      </c>
      <c r="CN577">
        <v>0</v>
      </c>
      <c r="CO577">
        <v>0</v>
      </c>
      <c r="CP577">
        <v>0</v>
      </c>
      <c r="CQ577">
        <v>0</v>
      </c>
      <c r="CR577">
        <v>1</v>
      </c>
      <c r="CS577">
        <v>7.1027449636769058</v>
      </c>
      <c r="CT577">
        <v>5.2603620628565659</v>
      </c>
      <c r="CU577">
        <v>4.6942767510543861</v>
      </c>
      <c r="CV577">
        <v>142</v>
      </c>
    </row>
    <row r="578" spans="1:100" x14ac:dyDescent="0.2">
      <c r="A578" s="2">
        <v>614</v>
      </c>
      <c r="B578">
        <v>7.5179579232422844</v>
      </c>
      <c r="C578">
        <v>0</v>
      </c>
      <c r="D578">
        <v>0</v>
      </c>
      <c r="E578">
        <v>0</v>
      </c>
      <c r="F578">
        <v>1</v>
      </c>
      <c r="G578">
        <v>0</v>
      </c>
      <c r="H578">
        <v>0</v>
      </c>
      <c r="I578">
        <v>0</v>
      </c>
      <c r="J578">
        <v>0</v>
      </c>
      <c r="K578">
        <v>0</v>
      </c>
      <c r="L578">
        <v>1</v>
      </c>
      <c r="M578">
        <v>0</v>
      </c>
      <c r="N578">
        <v>0</v>
      </c>
      <c r="O578">
        <v>0</v>
      </c>
      <c r="P578">
        <v>7.112793023218102</v>
      </c>
      <c r="Q578">
        <v>143</v>
      </c>
      <c r="AC578" s="2">
        <v>614</v>
      </c>
      <c r="AD578">
        <v>7.5179579232422844</v>
      </c>
      <c r="AE578">
        <v>0</v>
      </c>
      <c r="AF578">
        <v>0</v>
      </c>
      <c r="AG578">
        <v>0</v>
      </c>
      <c r="AH578">
        <v>1</v>
      </c>
      <c r="AI578">
        <v>0</v>
      </c>
      <c r="AJ578">
        <v>0</v>
      </c>
      <c r="AK578">
        <v>0</v>
      </c>
      <c r="AL578">
        <v>0</v>
      </c>
      <c r="AM578">
        <v>0</v>
      </c>
      <c r="AN578">
        <v>1</v>
      </c>
      <c r="AO578">
        <v>0</v>
      </c>
      <c r="AP578">
        <v>0</v>
      </c>
      <c r="AQ578">
        <v>0</v>
      </c>
      <c r="AR578">
        <v>5.2675873302932334</v>
      </c>
      <c r="AS578">
        <v>143</v>
      </c>
      <c r="BE578" s="2">
        <v>614</v>
      </c>
      <c r="BF578">
        <v>7.5179579232422844</v>
      </c>
      <c r="BG578">
        <v>0</v>
      </c>
      <c r="BH578">
        <v>0</v>
      </c>
      <c r="BI578">
        <v>0</v>
      </c>
      <c r="BJ578">
        <v>1</v>
      </c>
      <c r="BK578">
        <v>0</v>
      </c>
      <c r="BL578">
        <v>0</v>
      </c>
      <c r="BM578">
        <v>0</v>
      </c>
      <c r="BN578">
        <v>0</v>
      </c>
      <c r="BO578">
        <v>0</v>
      </c>
      <c r="BP578">
        <v>1</v>
      </c>
      <c r="BQ578">
        <v>0</v>
      </c>
      <c r="BR578">
        <v>0</v>
      </c>
      <c r="BS578">
        <v>0</v>
      </c>
      <c r="BT578">
        <v>4.7002452307006601</v>
      </c>
      <c r="BU578">
        <v>143</v>
      </c>
      <c r="CG578" s="2">
        <v>614</v>
      </c>
      <c r="CH578">
        <v>7.5179579232422844</v>
      </c>
      <c r="CI578">
        <v>0</v>
      </c>
      <c r="CJ578">
        <v>0</v>
      </c>
      <c r="CK578">
        <v>0</v>
      </c>
      <c r="CL578">
        <v>1</v>
      </c>
      <c r="CM578">
        <v>0</v>
      </c>
      <c r="CN578">
        <v>0</v>
      </c>
      <c r="CO578">
        <v>0</v>
      </c>
      <c r="CP578">
        <v>0</v>
      </c>
      <c r="CQ578">
        <v>0</v>
      </c>
      <c r="CR578">
        <v>1</v>
      </c>
      <c r="CS578">
        <v>7.112793023218102</v>
      </c>
      <c r="CT578">
        <v>5.2675873302932334</v>
      </c>
      <c r="CU578">
        <v>4.7002452307006601</v>
      </c>
      <c r="CV578">
        <v>143</v>
      </c>
    </row>
    <row r="579" spans="1:100" x14ac:dyDescent="0.2">
      <c r="A579" s="2">
        <v>615</v>
      </c>
      <c r="B579">
        <v>7.6756846983232005</v>
      </c>
      <c r="C579">
        <v>0</v>
      </c>
      <c r="D579">
        <v>0</v>
      </c>
      <c r="E579">
        <v>0</v>
      </c>
      <c r="F579">
        <v>1</v>
      </c>
      <c r="G579">
        <v>0</v>
      </c>
      <c r="H579">
        <v>0</v>
      </c>
      <c r="I579">
        <v>0</v>
      </c>
      <c r="J579">
        <v>0</v>
      </c>
      <c r="K579">
        <v>0</v>
      </c>
      <c r="L579">
        <v>1</v>
      </c>
      <c r="M579">
        <v>0</v>
      </c>
      <c r="N579">
        <v>0</v>
      </c>
      <c r="O579">
        <v>0</v>
      </c>
      <c r="P579">
        <v>7.1219366742216685</v>
      </c>
      <c r="Q579">
        <v>144</v>
      </c>
      <c r="AC579" s="2">
        <v>615</v>
      </c>
      <c r="AD579">
        <v>7.6756846983232005</v>
      </c>
      <c r="AE579">
        <v>0</v>
      </c>
      <c r="AF579">
        <v>0</v>
      </c>
      <c r="AG579">
        <v>0</v>
      </c>
      <c r="AH579">
        <v>1</v>
      </c>
      <c r="AI579">
        <v>0</v>
      </c>
      <c r="AJ579">
        <v>0</v>
      </c>
      <c r="AK579">
        <v>0</v>
      </c>
      <c r="AL579">
        <v>0</v>
      </c>
      <c r="AM579">
        <v>0</v>
      </c>
      <c r="AN579">
        <v>1</v>
      </c>
      <c r="AO579">
        <v>0</v>
      </c>
      <c r="AP579">
        <v>0</v>
      </c>
      <c r="AQ579">
        <v>0</v>
      </c>
      <c r="AR579">
        <v>5.2745805604432654</v>
      </c>
      <c r="AS579">
        <v>144</v>
      </c>
      <c r="BE579" s="2">
        <v>615</v>
      </c>
      <c r="BF579">
        <v>7.6756846983232005</v>
      </c>
      <c r="BG579">
        <v>0</v>
      </c>
      <c r="BH579">
        <v>0</v>
      </c>
      <c r="BI579">
        <v>0</v>
      </c>
      <c r="BJ579">
        <v>1</v>
      </c>
      <c r="BK579">
        <v>0</v>
      </c>
      <c r="BL579">
        <v>0</v>
      </c>
      <c r="BM579">
        <v>0</v>
      </c>
      <c r="BN579">
        <v>0</v>
      </c>
      <c r="BO579">
        <v>0</v>
      </c>
      <c r="BP579">
        <v>1</v>
      </c>
      <c r="BQ579">
        <v>0</v>
      </c>
      <c r="BR579">
        <v>0</v>
      </c>
      <c r="BS579">
        <v>0</v>
      </c>
      <c r="BT579">
        <v>4.7062374521189181</v>
      </c>
      <c r="BU579">
        <v>144</v>
      </c>
      <c r="CG579" s="2">
        <v>615</v>
      </c>
      <c r="CH579">
        <v>7.6756846983232005</v>
      </c>
      <c r="CI579">
        <v>0</v>
      </c>
      <c r="CJ579">
        <v>0</v>
      </c>
      <c r="CK579">
        <v>0</v>
      </c>
      <c r="CL579">
        <v>1</v>
      </c>
      <c r="CM579">
        <v>0</v>
      </c>
      <c r="CN579">
        <v>0</v>
      </c>
      <c r="CO579">
        <v>0</v>
      </c>
      <c r="CP579">
        <v>0</v>
      </c>
      <c r="CQ579">
        <v>0</v>
      </c>
      <c r="CR579">
        <v>1</v>
      </c>
      <c r="CS579">
        <v>7.1219366742216685</v>
      </c>
      <c r="CT579">
        <v>5.2745805604432654</v>
      </c>
      <c r="CU579">
        <v>4.7062374521189181</v>
      </c>
      <c r="CV579">
        <v>144</v>
      </c>
    </row>
    <row r="580" spans="1:100" x14ac:dyDescent="0.2">
      <c r="A580" s="2">
        <v>629</v>
      </c>
      <c r="B580">
        <v>6.3120135644417399</v>
      </c>
      <c r="C580">
        <v>0</v>
      </c>
      <c r="D580">
        <v>0</v>
      </c>
      <c r="E580">
        <v>0</v>
      </c>
      <c r="F580">
        <v>0</v>
      </c>
      <c r="G580">
        <v>1</v>
      </c>
      <c r="H580">
        <v>0</v>
      </c>
      <c r="I580">
        <v>0</v>
      </c>
      <c r="J580">
        <v>0</v>
      </c>
      <c r="K580">
        <v>0</v>
      </c>
      <c r="L580">
        <v>0</v>
      </c>
      <c r="M580">
        <v>0</v>
      </c>
      <c r="N580">
        <v>0</v>
      </c>
      <c r="O580">
        <v>0</v>
      </c>
      <c r="P580">
        <v>7.0658212958399735</v>
      </c>
      <c r="Q580">
        <v>1</v>
      </c>
      <c r="AC580" s="2">
        <v>629</v>
      </c>
      <c r="AD580">
        <v>6.3120135644417399</v>
      </c>
      <c r="AE580">
        <v>0</v>
      </c>
      <c r="AF580">
        <v>0</v>
      </c>
      <c r="AG580">
        <v>0</v>
      </c>
      <c r="AH580">
        <v>0</v>
      </c>
      <c r="AI580">
        <v>1</v>
      </c>
      <c r="AJ580">
        <v>0</v>
      </c>
      <c r="AK580">
        <v>0</v>
      </c>
      <c r="AL580">
        <v>0</v>
      </c>
      <c r="AM580">
        <v>0</v>
      </c>
      <c r="AN580">
        <v>0</v>
      </c>
      <c r="AO580">
        <v>0</v>
      </c>
      <c r="AP580">
        <v>0</v>
      </c>
      <c r="AQ580">
        <v>0</v>
      </c>
      <c r="AR580">
        <v>5.2081539339732332</v>
      </c>
      <c r="AS580">
        <v>1</v>
      </c>
      <c r="BE580" s="2">
        <v>629</v>
      </c>
      <c r="BF580">
        <v>6.3120135644417399</v>
      </c>
      <c r="BG580">
        <v>0</v>
      </c>
      <c r="BH580">
        <v>0</v>
      </c>
      <c r="BI580">
        <v>0</v>
      </c>
      <c r="BJ580">
        <v>0</v>
      </c>
      <c r="BK580">
        <v>1</v>
      </c>
      <c r="BL580">
        <v>0</v>
      </c>
      <c r="BM580">
        <v>0</v>
      </c>
      <c r="BN580">
        <v>0</v>
      </c>
      <c r="BO580">
        <v>0</v>
      </c>
      <c r="BP580">
        <v>0</v>
      </c>
      <c r="BQ580">
        <v>0</v>
      </c>
      <c r="BR580">
        <v>0</v>
      </c>
      <c r="BS580">
        <v>0</v>
      </c>
      <c r="BT580">
        <v>4.6889434237390795</v>
      </c>
      <c r="BU580">
        <v>1</v>
      </c>
      <c r="CG580" s="2">
        <v>629</v>
      </c>
      <c r="CH580">
        <v>6.3120135644417399</v>
      </c>
      <c r="CI580">
        <v>0</v>
      </c>
      <c r="CJ580">
        <v>0</v>
      </c>
      <c r="CK580">
        <v>0</v>
      </c>
      <c r="CL580">
        <v>0</v>
      </c>
      <c r="CM580">
        <v>1</v>
      </c>
      <c r="CN580">
        <v>0</v>
      </c>
      <c r="CO580">
        <v>0</v>
      </c>
      <c r="CP580">
        <v>0</v>
      </c>
      <c r="CQ580">
        <v>0</v>
      </c>
      <c r="CR580">
        <v>0</v>
      </c>
      <c r="CS580">
        <v>7.0658212958399735</v>
      </c>
      <c r="CT580">
        <v>5.2081539339732332</v>
      </c>
      <c r="CU580">
        <v>4.6889434237390795</v>
      </c>
      <c r="CV580">
        <v>1</v>
      </c>
    </row>
    <row r="581" spans="1:100" x14ac:dyDescent="0.2">
      <c r="A581" s="2">
        <v>630</v>
      </c>
      <c r="B581">
        <v>6.3118931984650324</v>
      </c>
      <c r="C581">
        <v>0</v>
      </c>
      <c r="D581">
        <v>0</v>
      </c>
      <c r="E581">
        <v>0</v>
      </c>
      <c r="F581">
        <v>0</v>
      </c>
      <c r="G581">
        <v>1</v>
      </c>
      <c r="H581">
        <v>0</v>
      </c>
      <c r="I581">
        <v>0</v>
      </c>
      <c r="J581">
        <v>0</v>
      </c>
      <c r="K581">
        <v>0</v>
      </c>
      <c r="L581">
        <v>0</v>
      </c>
      <c r="M581">
        <v>0</v>
      </c>
      <c r="N581">
        <v>0</v>
      </c>
      <c r="O581">
        <v>0</v>
      </c>
      <c r="P581">
        <v>7.076141449385938</v>
      </c>
      <c r="Q581">
        <v>2</v>
      </c>
      <c r="AC581" s="2">
        <v>630</v>
      </c>
      <c r="AD581">
        <v>6.3118931984650324</v>
      </c>
      <c r="AE581">
        <v>0</v>
      </c>
      <c r="AF581">
        <v>0</v>
      </c>
      <c r="AG581">
        <v>0</v>
      </c>
      <c r="AH581">
        <v>0</v>
      </c>
      <c r="AI581">
        <v>1</v>
      </c>
      <c r="AJ581">
        <v>0</v>
      </c>
      <c r="AK581">
        <v>0</v>
      </c>
      <c r="AL581">
        <v>0</v>
      </c>
      <c r="AM581">
        <v>0</v>
      </c>
      <c r="AN581">
        <v>0</v>
      </c>
      <c r="AO581">
        <v>0</v>
      </c>
      <c r="AP581">
        <v>0</v>
      </c>
      <c r="AQ581">
        <v>0</v>
      </c>
      <c r="AR581">
        <v>5.2244359563342737</v>
      </c>
      <c r="AS581">
        <v>2</v>
      </c>
      <c r="BE581" s="2">
        <v>630</v>
      </c>
      <c r="BF581">
        <v>6.3118931984650324</v>
      </c>
      <c r="BG581">
        <v>0</v>
      </c>
      <c r="BH581">
        <v>0</v>
      </c>
      <c r="BI581">
        <v>0</v>
      </c>
      <c r="BJ581">
        <v>0</v>
      </c>
      <c r="BK581">
        <v>1</v>
      </c>
      <c r="BL581">
        <v>0</v>
      </c>
      <c r="BM581">
        <v>0</v>
      </c>
      <c r="BN581">
        <v>0</v>
      </c>
      <c r="BO581">
        <v>0</v>
      </c>
      <c r="BP581">
        <v>0</v>
      </c>
      <c r="BQ581">
        <v>0</v>
      </c>
      <c r="BR581">
        <v>0</v>
      </c>
      <c r="BS581">
        <v>0</v>
      </c>
      <c r="BT581">
        <v>4.6632255248759327</v>
      </c>
      <c r="BU581">
        <v>2</v>
      </c>
      <c r="CG581" s="2">
        <v>630</v>
      </c>
      <c r="CH581">
        <v>6.3118931984650324</v>
      </c>
      <c r="CI581">
        <v>0</v>
      </c>
      <c r="CJ581">
        <v>0</v>
      </c>
      <c r="CK581">
        <v>0</v>
      </c>
      <c r="CL581">
        <v>0</v>
      </c>
      <c r="CM581">
        <v>1</v>
      </c>
      <c r="CN581">
        <v>0</v>
      </c>
      <c r="CO581">
        <v>0</v>
      </c>
      <c r="CP581">
        <v>0</v>
      </c>
      <c r="CQ581">
        <v>0</v>
      </c>
      <c r="CR581">
        <v>0</v>
      </c>
      <c r="CS581">
        <v>7.076141449385938</v>
      </c>
      <c r="CT581">
        <v>5.2244359563342737</v>
      </c>
      <c r="CU581">
        <v>4.6632255248759327</v>
      </c>
      <c r="CV581">
        <v>2</v>
      </c>
    </row>
    <row r="582" spans="1:100" x14ac:dyDescent="0.2">
      <c r="A582" s="2">
        <v>631</v>
      </c>
      <c r="B582">
        <v>6.3636416373450029</v>
      </c>
      <c r="C582">
        <v>0</v>
      </c>
      <c r="D582">
        <v>0</v>
      </c>
      <c r="E582">
        <v>0</v>
      </c>
      <c r="F582">
        <v>0</v>
      </c>
      <c r="G582">
        <v>1</v>
      </c>
      <c r="H582">
        <v>0</v>
      </c>
      <c r="I582">
        <v>0</v>
      </c>
      <c r="J582">
        <v>0</v>
      </c>
      <c r="K582">
        <v>0</v>
      </c>
      <c r="L582">
        <v>0</v>
      </c>
      <c r="M582">
        <v>0</v>
      </c>
      <c r="N582">
        <v>0</v>
      </c>
      <c r="O582">
        <v>0</v>
      </c>
      <c r="P582">
        <v>7.0939493395883035</v>
      </c>
      <c r="Q582">
        <v>3</v>
      </c>
      <c r="AC582" s="2">
        <v>631</v>
      </c>
      <c r="AD582">
        <v>6.3636416373450029</v>
      </c>
      <c r="AE582">
        <v>0</v>
      </c>
      <c r="AF582">
        <v>0</v>
      </c>
      <c r="AG582">
        <v>0</v>
      </c>
      <c r="AH582">
        <v>0</v>
      </c>
      <c r="AI582">
        <v>1</v>
      </c>
      <c r="AJ582">
        <v>0</v>
      </c>
      <c r="AK582">
        <v>0</v>
      </c>
      <c r="AL582">
        <v>0</v>
      </c>
      <c r="AM582">
        <v>0</v>
      </c>
      <c r="AN582">
        <v>0</v>
      </c>
      <c r="AO582">
        <v>0</v>
      </c>
      <c r="AP582">
        <v>0</v>
      </c>
      <c r="AQ582">
        <v>0</v>
      </c>
      <c r="AR582">
        <v>5.2491605580896783</v>
      </c>
      <c r="AS582">
        <v>3</v>
      </c>
      <c r="BE582" s="2">
        <v>631</v>
      </c>
      <c r="BF582">
        <v>6.3636416373450029</v>
      </c>
      <c r="BG582">
        <v>0</v>
      </c>
      <c r="BH582">
        <v>0</v>
      </c>
      <c r="BI582">
        <v>0</v>
      </c>
      <c r="BJ582">
        <v>0</v>
      </c>
      <c r="BK582">
        <v>1</v>
      </c>
      <c r="BL582">
        <v>0</v>
      </c>
      <c r="BM582">
        <v>0</v>
      </c>
      <c r="BN582">
        <v>0</v>
      </c>
      <c r="BO582">
        <v>0</v>
      </c>
      <c r="BP582">
        <v>0</v>
      </c>
      <c r="BQ582">
        <v>0</v>
      </c>
      <c r="BR582">
        <v>0</v>
      </c>
      <c r="BS582">
        <v>0</v>
      </c>
      <c r="BT582">
        <v>4.6921032306268762</v>
      </c>
      <c r="BU582">
        <v>3</v>
      </c>
      <c r="CG582" s="2">
        <v>631</v>
      </c>
      <c r="CH582">
        <v>6.3636416373450029</v>
      </c>
      <c r="CI582">
        <v>0</v>
      </c>
      <c r="CJ582">
        <v>0</v>
      </c>
      <c r="CK582">
        <v>0</v>
      </c>
      <c r="CL582">
        <v>0</v>
      </c>
      <c r="CM582">
        <v>1</v>
      </c>
      <c r="CN582">
        <v>0</v>
      </c>
      <c r="CO582">
        <v>0</v>
      </c>
      <c r="CP582">
        <v>0</v>
      </c>
      <c r="CQ582">
        <v>0</v>
      </c>
      <c r="CR582">
        <v>0</v>
      </c>
      <c r="CS582">
        <v>7.0939493395883035</v>
      </c>
      <c r="CT582">
        <v>5.2491605580896783</v>
      </c>
      <c r="CU582">
        <v>4.6921032306268762</v>
      </c>
      <c r="CV582">
        <v>3</v>
      </c>
    </row>
    <row r="583" spans="1:100" x14ac:dyDescent="0.2">
      <c r="A583" s="2">
        <v>632</v>
      </c>
      <c r="B583">
        <v>6.182878273549183</v>
      </c>
      <c r="C583">
        <v>0</v>
      </c>
      <c r="D583">
        <v>0</v>
      </c>
      <c r="E583">
        <v>0</v>
      </c>
      <c r="F583">
        <v>0</v>
      </c>
      <c r="G583">
        <v>1</v>
      </c>
      <c r="H583">
        <v>0</v>
      </c>
      <c r="I583">
        <v>0</v>
      </c>
      <c r="J583">
        <v>0</v>
      </c>
      <c r="K583">
        <v>0</v>
      </c>
      <c r="L583">
        <v>0</v>
      </c>
      <c r="M583">
        <v>0</v>
      </c>
      <c r="N583">
        <v>0</v>
      </c>
      <c r="O583">
        <v>0</v>
      </c>
      <c r="P583">
        <v>7.1171528975406337</v>
      </c>
      <c r="Q583">
        <v>4</v>
      </c>
      <c r="AC583" s="2">
        <v>632</v>
      </c>
      <c r="AD583">
        <v>6.182878273549183</v>
      </c>
      <c r="AE583">
        <v>0</v>
      </c>
      <c r="AF583">
        <v>0</v>
      </c>
      <c r="AG583">
        <v>0</v>
      </c>
      <c r="AH583">
        <v>0</v>
      </c>
      <c r="AI583">
        <v>1</v>
      </c>
      <c r="AJ583">
        <v>0</v>
      </c>
      <c r="AK583">
        <v>0</v>
      </c>
      <c r="AL583">
        <v>0</v>
      </c>
      <c r="AM583">
        <v>0</v>
      </c>
      <c r="AN583">
        <v>0</v>
      </c>
      <c r="AO583">
        <v>0</v>
      </c>
      <c r="AP583">
        <v>0</v>
      </c>
      <c r="AQ583">
        <v>0</v>
      </c>
      <c r="AR583">
        <v>5.2783129368675201</v>
      </c>
      <c r="AS583">
        <v>4</v>
      </c>
      <c r="BE583" s="2">
        <v>632</v>
      </c>
      <c r="BF583">
        <v>6.182878273549183</v>
      </c>
      <c r="BG583">
        <v>0</v>
      </c>
      <c r="BH583">
        <v>0</v>
      </c>
      <c r="BI583">
        <v>0</v>
      </c>
      <c r="BJ583">
        <v>0</v>
      </c>
      <c r="BK583">
        <v>1</v>
      </c>
      <c r="BL583">
        <v>0</v>
      </c>
      <c r="BM583">
        <v>0</v>
      </c>
      <c r="BN583">
        <v>0</v>
      </c>
      <c r="BO583">
        <v>0</v>
      </c>
      <c r="BP583">
        <v>0</v>
      </c>
      <c r="BQ583">
        <v>0</v>
      </c>
      <c r="BR583">
        <v>0</v>
      </c>
      <c r="BS583">
        <v>0</v>
      </c>
      <c r="BT583">
        <v>4.7215532561786198</v>
      </c>
      <c r="BU583">
        <v>4</v>
      </c>
      <c r="CG583" s="2">
        <v>632</v>
      </c>
      <c r="CH583">
        <v>6.182878273549183</v>
      </c>
      <c r="CI583">
        <v>0</v>
      </c>
      <c r="CJ583">
        <v>0</v>
      </c>
      <c r="CK583">
        <v>0</v>
      </c>
      <c r="CL583">
        <v>0</v>
      </c>
      <c r="CM583">
        <v>1</v>
      </c>
      <c r="CN583">
        <v>0</v>
      </c>
      <c r="CO583">
        <v>0</v>
      </c>
      <c r="CP583">
        <v>0</v>
      </c>
      <c r="CQ583">
        <v>0</v>
      </c>
      <c r="CR583">
        <v>0</v>
      </c>
      <c r="CS583">
        <v>7.1171528975406337</v>
      </c>
      <c r="CT583">
        <v>5.2783129368675201</v>
      </c>
      <c r="CU583">
        <v>4.7215532561786198</v>
      </c>
      <c r="CV583">
        <v>4</v>
      </c>
    </row>
    <row r="584" spans="1:100" x14ac:dyDescent="0.2">
      <c r="A584" s="2">
        <v>633</v>
      </c>
      <c r="B584">
        <v>6.3373762492417818</v>
      </c>
      <c r="C584">
        <v>0</v>
      </c>
      <c r="D584">
        <v>0</v>
      </c>
      <c r="E584">
        <v>0</v>
      </c>
      <c r="F584">
        <v>0</v>
      </c>
      <c r="G584">
        <v>1</v>
      </c>
      <c r="H584">
        <v>0</v>
      </c>
      <c r="I584">
        <v>0</v>
      </c>
      <c r="J584">
        <v>0</v>
      </c>
      <c r="K584">
        <v>0</v>
      </c>
      <c r="L584">
        <v>0</v>
      </c>
      <c r="M584">
        <v>0</v>
      </c>
      <c r="N584">
        <v>0</v>
      </c>
      <c r="O584">
        <v>0</v>
      </c>
      <c r="P584">
        <v>7.1442458967726381</v>
      </c>
      <c r="Q584">
        <v>5</v>
      </c>
      <c r="AC584" s="2">
        <v>633</v>
      </c>
      <c r="AD584">
        <v>6.3373762492417818</v>
      </c>
      <c r="AE584">
        <v>0</v>
      </c>
      <c r="AF584">
        <v>0</v>
      </c>
      <c r="AG584">
        <v>0</v>
      </c>
      <c r="AH584">
        <v>0</v>
      </c>
      <c r="AI584">
        <v>1</v>
      </c>
      <c r="AJ584">
        <v>0</v>
      </c>
      <c r="AK584">
        <v>0</v>
      </c>
      <c r="AL584">
        <v>0</v>
      </c>
      <c r="AM584">
        <v>0</v>
      </c>
      <c r="AN584">
        <v>0</v>
      </c>
      <c r="AO584">
        <v>0</v>
      </c>
      <c r="AP584">
        <v>0</v>
      </c>
      <c r="AQ584">
        <v>0</v>
      </c>
      <c r="AR584">
        <v>5.3098900997523053</v>
      </c>
      <c r="AS584">
        <v>5</v>
      </c>
      <c r="BE584" s="2">
        <v>633</v>
      </c>
      <c r="BF584">
        <v>6.3373762492417818</v>
      </c>
      <c r="BG584">
        <v>0</v>
      </c>
      <c r="BH584">
        <v>0</v>
      </c>
      <c r="BI584">
        <v>0</v>
      </c>
      <c r="BJ584">
        <v>0</v>
      </c>
      <c r="BK584">
        <v>1</v>
      </c>
      <c r="BL584">
        <v>0</v>
      </c>
      <c r="BM584">
        <v>0</v>
      </c>
      <c r="BN584">
        <v>0</v>
      </c>
      <c r="BO584">
        <v>0</v>
      </c>
      <c r="BP584">
        <v>0</v>
      </c>
      <c r="BQ584">
        <v>0</v>
      </c>
      <c r="BR584">
        <v>0</v>
      </c>
      <c r="BS584">
        <v>0</v>
      </c>
      <c r="BT584">
        <v>4.7515698462232479</v>
      </c>
      <c r="BU584">
        <v>5</v>
      </c>
      <c r="CG584" s="2">
        <v>633</v>
      </c>
      <c r="CH584">
        <v>6.3373762492417818</v>
      </c>
      <c r="CI584">
        <v>0</v>
      </c>
      <c r="CJ584">
        <v>0</v>
      </c>
      <c r="CK584">
        <v>0</v>
      </c>
      <c r="CL584">
        <v>0</v>
      </c>
      <c r="CM584">
        <v>1</v>
      </c>
      <c r="CN584">
        <v>0</v>
      </c>
      <c r="CO584">
        <v>0</v>
      </c>
      <c r="CP584">
        <v>0</v>
      </c>
      <c r="CQ584">
        <v>0</v>
      </c>
      <c r="CR584">
        <v>0</v>
      </c>
      <c r="CS584">
        <v>7.1442458967726381</v>
      </c>
      <c r="CT584">
        <v>5.3098900997523053</v>
      </c>
      <c r="CU584">
        <v>4.7515698462232479</v>
      </c>
      <c r="CV584">
        <v>5</v>
      </c>
    </row>
    <row r="585" spans="1:100" x14ac:dyDescent="0.2">
      <c r="A585" s="2">
        <v>634</v>
      </c>
      <c r="B585">
        <v>6.3622606530676418</v>
      </c>
      <c r="C585">
        <v>0</v>
      </c>
      <c r="D585">
        <v>0</v>
      </c>
      <c r="E585">
        <v>0</v>
      </c>
      <c r="F585">
        <v>0</v>
      </c>
      <c r="G585">
        <v>1</v>
      </c>
      <c r="H585">
        <v>0</v>
      </c>
      <c r="I585">
        <v>0</v>
      </c>
      <c r="J585">
        <v>0</v>
      </c>
      <c r="K585">
        <v>0</v>
      </c>
      <c r="L585">
        <v>0</v>
      </c>
      <c r="M585">
        <v>0</v>
      </c>
      <c r="N585">
        <v>0</v>
      </c>
      <c r="O585">
        <v>0</v>
      </c>
      <c r="P585">
        <v>7.1741624698244193</v>
      </c>
      <c r="Q585">
        <v>6</v>
      </c>
      <c r="AC585" s="2">
        <v>634</v>
      </c>
      <c r="AD585">
        <v>6.3622606530676418</v>
      </c>
      <c r="AE585">
        <v>0</v>
      </c>
      <c r="AF585">
        <v>0</v>
      </c>
      <c r="AG585">
        <v>0</v>
      </c>
      <c r="AH585">
        <v>0</v>
      </c>
      <c r="AI585">
        <v>1</v>
      </c>
      <c r="AJ585">
        <v>0</v>
      </c>
      <c r="AK585">
        <v>0</v>
      </c>
      <c r="AL585">
        <v>0</v>
      </c>
      <c r="AM585">
        <v>0</v>
      </c>
      <c r="AN585">
        <v>0</v>
      </c>
      <c r="AO585">
        <v>0</v>
      </c>
      <c r="AP585">
        <v>0</v>
      </c>
      <c r="AQ585">
        <v>0</v>
      </c>
      <c r="AR585">
        <v>5.3429038147086612</v>
      </c>
      <c r="AS585">
        <v>6</v>
      </c>
      <c r="BE585" s="2">
        <v>634</v>
      </c>
      <c r="BF585">
        <v>6.3622606530676418</v>
      </c>
      <c r="BG585">
        <v>0</v>
      </c>
      <c r="BH585">
        <v>0</v>
      </c>
      <c r="BI585">
        <v>0</v>
      </c>
      <c r="BJ585">
        <v>0</v>
      </c>
      <c r="BK585">
        <v>1</v>
      </c>
      <c r="BL585">
        <v>0</v>
      </c>
      <c r="BM585">
        <v>0</v>
      </c>
      <c r="BN585">
        <v>0</v>
      </c>
      <c r="BO585">
        <v>0</v>
      </c>
      <c r="BP585">
        <v>0</v>
      </c>
      <c r="BQ585">
        <v>0</v>
      </c>
      <c r="BR585">
        <v>0</v>
      </c>
      <c r="BS585">
        <v>0</v>
      </c>
      <c r="BT585">
        <v>4.7821466683157174</v>
      </c>
      <c r="BU585">
        <v>6</v>
      </c>
      <c r="CG585" s="2">
        <v>634</v>
      </c>
      <c r="CH585">
        <v>6.3622606530676418</v>
      </c>
      <c r="CI585">
        <v>0</v>
      </c>
      <c r="CJ585">
        <v>0</v>
      </c>
      <c r="CK585">
        <v>0</v>
      </c>
      <c r="CL585">
        <v>0</v>
      </c>
      <c r="CM585">
        <v>1</v>
      </c>
      <c r="CN585">
        <v>0</v>
      </c>
      <c r="CO585">
        <v>0</v>
      </c>
      <c r="CP585">
        <v>0</v>
      </c>
      <c r="CQ585">
        <v>0</v>
      </c>
      <c r="CR585">
        <v>0</v>
      </c>
      <c r="CS585">
        <v>7.1741624698244193</v>
      </c>
      <c r="CT585">
        <v>5.3429038147086612</v>
      </c>
      <c r="CU585">
        <v>4.7821466683157174</v>
      </c>
      <c r="CV585">
        <v>6</v>
      </c>
    </row>
    <row r="586" spans="1:100" x14ac:dyDescent="0.2">
      <c r="A586" s="2">
        <v>635</v>
      </c>
      <c r="B586">
        <v>6.3595459478832517</v>
      </c>
      <c r="C586">
        <v>0</v>
      </c>
      <c r="D586">
        <v>0</v>
      </c>
      <c r="E586">
        <v>0</v>
      </c>
      <c r="F586">
        <v>0</v>
      </c>
      <c r="G586">
        <v>1</v>
      </c>
      <c r="H586">
        <v>0</v>
      </c>
      <c r="I586">
        <v>0</v>
      </c>
      <c r="J586">
        <v>0</v>
      </c>
      <c r="K586">
        <v>0</v>
      </c>
      <c r="L586">
        <v>0</v>
      </c>
      <c r="M586">
        <v>0</v>
      </c>
      <c r="N586">
        <v>0</v>
      </c>
      <c r="O586">
        <v>0</v>
      </c>
      <c r="P586">
        <v>7.2061567960875079</v>
      </c>
      <c r="Q586">
        <v>7</v>
      </c>
      <c r="AC586" s="2">
        <v>635</v>
      </c>
      <c r="AD586">
        <v>6.3595459478832517</v>
      </c>
      <c r="AE586">
        <v>0</v>
      </c>
      <c r="AF586">
        <v>0</v>
      </c>
      <c r="AG586">
        <v>0</v>
      </c>
      <c r="AH586">
        <v>0</v>
      </c>
      <c r="AI586">
        <v>1</v>
      </c>
      <c r="AJ586">
        <v>0</v>
      </c>
      <c r="AK586">
        <v>0</v>
      </c>
      <c r="AL586">
        <v>0</v>
      </c>
      <c r="AM586">
        <v>0</v>
      </c>
      <c r="AN586">
        <v>0</v>
      </c>
      <c r="AO586">
        <v>0</v>
      </c>
      <c r="AP586">
        <v>0</v>
      </c>
      <c r="AQ586">
        <v>0</v>
      </c>
      <c r="AR586">
        <v>5.3768672273987219</v>
      </c>
      <c r="AS586">
        <v>7</v>
      </c>
      <c r="BE586" s="2">
        <v>635</v>
      </c>
      <c r="BF586">
        <v>6.3595459478832517</v>
      </c>
      <c r="BG586">
        <v>0</v>
      </c>
      <c r="BH586">
        <v>0</v>
      </c>
      <c r="BI586">
        <v>0</v>
      </c>
      <c r="BJ586">
        <v>0</v>
      </c>
      <c r="BK586">
        <v>1</v>
      </c>
      <c r="BL586">
        <v>0</v>
      </c>
      <c r="BM586">
        <v>0</v>
      </c>
      <c r="BN586">
        <v>0</v>
      </c>
      <c r="BO586">
        <v>0</v>
      </c>
      <c r="BP586">
        <v>0</v>
      </c>
      <c r="BQ586">
        <v>0</v>
      </c>
      <c r="BR586">
        <v>0</v>
      </c>
      <c r="BS586">
        <v>0</v>
      </c>
      <c r="BT586">
        <v>4.8132768405839172</v>
      </c>
      <c r="BU586">
        <v>7</v>
      </c>
      <c r="CG586" s="2">
        <v>635</v>
      </c>
      <c r="CH586">
        <v>6.3595459478832517</v>
      </c>
      <c r="CI586">
        <v>0</v>
      </c>
      <c r="CJ586">
        <v>0</v>
      </c>
      <c r="CK586">
        <v>0</v>
      </c>
      <c r="CL586">
        <v>0</v>
      </c>
      <c r="CM586">
        <v>1</v>
      </c>
      <c r="CN586">
        <v>0</v>
      </c>
      <c r="CO586">
        <v>0</v>
      </c>
      <c r="CP586">
        <v>0</v>
      </c>
      <c r="CQ586">
        <v>0</v>
      </c>
      <c r="CR586">
        <v>0</v>
      </c>
      <c r="CS586">
        <v>7.2061567960875079</v>
      </c>
      <c r="CT586">
        <v>5.3768672273987219</v>
      </c>
      <c r="CU586">
        <v>4.8132768405839172</v>
      </c>
      <c r="CV586">
        <v>7</v>
      </c>
    </row>
    <row r="587" spans="1:100" x14ac:dyDescent="0.2">
      <c r="A587" s="2">
        <v>636</v>
      </c>
      <c r="B587">
        <v>6.38346940708188</v>
      </c>
      <c r="C587">
        <v>0</v>
      </c>
      <c r="D587">
        <v>0</v>
      </c>
      <c r="E587">
        <v>0</v>
      </c>
      <c r="F587">
        <v>0</v>
      </c>
      <c r="G587">
        <v>1</v>
      </c>
      <c r="H587">
        <v>0</v>
      </c>
      <c r="I587">
        <v>0</v>
      </c>
      <c r="J587">
        <v>0</v>
      </c>
      <c r="K587">
        <v>0</v>
      </c>
      <c r="L587">
        <v>0</v>
      </c>
      <c r="M587">
        <v>0</v>
      </c>
      <c r="N587">
        <v>0</v>
      </c>
      <c r="O587">
        <v>0</v>
      </c>
      <c r="P587">
        <v>7.2397104865913393</v>
      </c>
      <c r="Q587">
        <v>8</v>
      </c>
      <c r="AC587" s="2">
        <v>636</v>
      </c>
      <c r="AD587">
        <v>6.38346940708188</v>
      </c>
      <c r="AE587">
        <v>0</v>
      </c>
      <c r="AF587">
        <v>0</v>
      </c>
      <c r="AG587">
        <v>0</v>
      </c>
      <c r="AH587">
        <v>0</v>
      </c>
      <c r="AI587">
        <v>1</v>
      </c>
      <c r="AJ587">
        <v>0</v>
      </c>
      <c r="AK587">
        <v>0</v>
      </c>
      <c r="AL587">
        <v>0</v>
      </c>
      <c r="AM587">
        <v>0</v>
      </c>
      <c r="AN587">
        <v>0</v>
      </c>
      <c r="AO587">
        <v>0</v>
      </c>
      <c r="AP587">
        <v>0</v>
      </c>
      <c r="AQ587">
        <v>0</v>
      </c>
      <c r="AR587">
        <v>5.4115386238103289</v>
      </c>
      <c r="AS587">
        <v>8</v>
      </c>
      <c r="BE587" s="2">
        <v>636</v>
      </c>
      <c r="BF587">
        <v>6.38346940708188</v>
      </c>
      <c r="BG587">
        <v>0</v>
      </c>
      <c r="BH587">
        <v>0</v>
      </c>
      <c r="BI587">
        <v>0</v>
      </c>
      <c r="BJ587">
        <v>0</v>
      </c>
      <c r="BK587">
        <v>1</v>
      </c>
      <c r="BL587">
        <v>0</v>
      </c>
      <c r="BM587">
        <v>0</v>
      </c>
      <c r="BN587">
        <v>0</v>
      </c>
      <c r="BO587">
        <v>0</v>
      </c>
      <c r="BP587">
        <v>0</v>
      </c>
      <c r="BQ587">
        <v>0</v>
      </c>
      <c r="BR587">
        <v>0</v>
      </c>
      <c r="BS587">
        <v>0</v>
      </c>
      <c r="BT587">
        <v>4.8449529612987066</v>
      </c>
      <c r="BU587">
        <v>8</v>
      </c>
      <c r="CG587" s="2">
        <v>636</v>
      </c>
      <c r="CH587">
        <v>6.38346940708188</v>
      </c>
      <c r="CI587">
        <v>0</v>
      </c>
      <c r="CJ587">
        <v>0</v>
      </c>
      <c r="CK587">
        <v>0</v>
      </c>
      <c r="CL587">
        <v>0</v>
      </c>
      <c r="CM587">
        <v>1</v>
      </c>
      <c r="CN587">
        <v>0</v>
      </c>
      <c r="CO587">
        <v>0</v>
      </c>
      <c r="CP587">
        <v>0</v>
      </c>
      <c r="CQ587">
        <v>0</v>
      </c>
      <c r="CR587">
        <v>0</v>
      </c>
      <c r="CS587">
        <v>7.2397104865913393</v>
      </c>
      <c r="CT587">
        <v>5.4115386238103289</v>
      </c>
      <c r="CU587">
        <v>4.8449529612987066</v>
      </c>
      <c r="CV587">
        <v>8</v>
      </c>
    </row>
    <row r="588" spans="1:100" x14ac:dyDescent="0.2">
      <c r="A588" s="2">
        <v>637</v>
      </c>
      <c r="B588">
        <v>6.4126588429903357</v>
      </c>
      <c r="C588">
        <v>0</v>
      </c>
      <c r="D588">
        <v>0</v>
      </c>
      <c r="E588">
        <v>0</v>
      </c>
      <c r="F588">
        <v>0</v>
      </c>
      <c r="G588">
        <v>1</v>
      </c>
      <c r="H588">
        <v>0</v>
      </c>
      <c r="I588">
        <v>0</v>
      </c>
      <c r="J588">
        <v>0</v>
      </c>
      <c r="K588">
        <v>0</v>
      </c>
      <c r="L588">
        <v>0</v>
      </c>
      <c r="M588">
        <v>0</v>
      </c>
      <c r="N588">
        <v>0</v>
      </c>
      <c r="O588">
        <v>0</v>
      </c>
      <c r="P588">
        <v>7.2744643274064771</v>
      </c>
      <c r="Q588">
        <v>9</v>
      </c>
      <c r="AC588" s="2">
        <v>637</v>
      </c>
      <c r="AD588">
        <v>6.4126588429903357</v>
      </c>
      <c r="AE588">
        <v>0</v>
      </c>
      <c r="AF588">
        <v>0</v>
      </c>
      <c r="AG588">
        <v>0</v>
      </c>
      <c r="AH588">
        <v>0</v>
      </c>
      <c r="AI588">
        <v>1</v>
      </c>
      <c r="AJ588">
        <v>0</v>
      </c>
      <c r="AK588">
        <v>0</v>
      </c>
      <c r="AL588">
        <v>0</v>
      </c>
      <c r="AM588">
        <v>0</v>
      </c>
      <c r="AN588">
        <v>0</v>
      </c>
      <c r="AO588">
        <v>0</v>
      </c>
      <c r="AP588">
        <v>0</v>
      </c>
      <c r="AQ588">
        <v>0</v>
      </c>
      <c r="AR588">
        <v>5.4467954668215883</v>
      </c>
      <c r="AS588">
        <v>9</v>
      </c>
      <c r="BE588" s="2">
        <v>637</v>
      </c>
      <c r="BF588">
        <v>6.4126588429903357</v>
      </c>
      <c r="BG588">
        <v>0</v>
      </c>
      <c r="BH588">
        <v>0</v>
      </c>
      <c r="BI588">
        <v>0</v>
      </c>
      <c r="BJ588">
        <v>0</v>
      </c>
      <c r="BK588">
        <v>1</v>
      </c>
      <c r="BL588">
        <v>0</v>
      </c>
      <c r="BM588">
        <v>0</v>
      </c>
      <c r="BN588">
        <v>0</v>
      </c>
      <c r="BO588">
        <v>0</v>
      </c>
      <c r="BP588">
        <v>0</v>
      </c>
      <c r="BQ588">
        <v>0</v>
      </c>
      <c r="BR588">
        <v>0</v>
      </c>
      <c r="BS588">
        <v>0</v>
      </c>
      <c r="BT588">
        <v>4.8771671400449108</v>
      </c>
      <c r="BU588">
        <v>9</v>
      </c>
      <c r="CG588" s="2">
        <v>637</v>
      </c>
      <c r="CH588">
        <v>6.4126588429903357</v>
      </c>
      <c r="CI588">
        <v>0</v>
      </c>
      <c r="CJ588">
        <v>0</v>
      </c>
      <c r="CK588">
        <v>0</v>
      </c>
      <c r="CL588">
        <v>0</v>
      </c>
      <c r="CM588">
        <v>1</v>
      </c>
      <c r="CN588">
        <v>0</v>
      </c>
      <c r="CO588">
        <v>0</v>
      </c>
      <c r="CP588">
        <v>0</v>
      </c>
      <c r="CQ588">
        <v>0</v>
      </c>
      <c r="CR588">
        <v>0</v>
      </c>
      <c r="CS588">
        <v>7.2744643274064771</v>
      </c>
      <c r="CT588">
        <v>5.4467954668215883</v>
      </c>
      <c r="CU588">
        <v>4.8771671400449108</v>
      </c>
      <c r="CV588">
        <v>9</v>
      </c>
    </row>
    <row r="589" spans="1:100" x14ac:dyDescent="0.2">
      <c r="A589" s="2">
        <v>638</v>
      </c>
      <c r="B589">
        <v>6.4834491147033706</v>
      </c>
      <c r="C589">
        <v>0</v>
      </c>
      <c r="D589">
        <v>0</v>
      </c>
      <c r="E589">
        <v>0</v>
      </c>
      <c r="F589">
        <v>0</v>
      </c>
      <c r="G589">
        <v>1</v>
      </c>
      <c r="H589">
        <v>0</v>
      </c>
      <c r="I589">
        <v>0</v>
      </c>
      <c r="J589">
        <v>0</v>
      </c>
      <c r="K589">
        <v>0</v>
      </c>
      <c r="L589">
        <v>0</v>
      </c>
      <c r="M589">
        <v>0</v>
      </c>
      <c r="N589">
        <v>0</v>
      </c>
      <c r="O589">
        <v>0</v>
      </c>
      <c r="P589">
        <v>7.3101693544784991</v>
      </c>
      <c r="Q589">
        <v>10</v>
      </c>
      <c r="AC589" s="2">
        <v>638</v>
      </c>
      <c r="AD589">
        <v>6.4834491147033706</v>
      </c>
      <c r="AE589">
        <v>0</v>
      </c>
      <c r="AF589">
        <v>0</v>
      </c>
      <c r="AG589">
        <v>0</v>
      </c>
      <c r="AH589">
        <v>0</v>
      </c>
      <c r="AI589">
        <v>1</v>
      </c>
      <c r="AJ589">
        <v>0</v>
      </c>
      <c r="AK589">
        <v>0</v>
      </c>
      <c r="AL589">
        <v>0</v>
      </c>
      <c r="AM589">
        <v>0</v>
      </c>
      <c r="AN589">
        <v>0</v>
      </c>
      <c r="AO589">
        <v>0</v>
      </c>
      <c r="AP589">
        <v>0</v>
      </c>
      <c r="AQ589">
        <v>0</v>
      </c>
      <c r="AR589">
        <v>5.4825729491054771</v>
      </c>
      <c r="AS589">
        <v>10</v>
      </c>
      <c r="BE589" s="2">
        <v>638</v>
      </c>
      <c r="BF589">
        <v>6.4834491147033706</v>
      </c>
      <c r="BG589">
        <v>0</v>
      </c>
      <c r="BH589">
        <v>0</v>
      </c>
      <c r="BI589">
        <v>0</v>
      </c>
      <c r="BJ589">
        <v>0</v>
      </c>
      <c r="BK589">
        <v>1</v>
      </c>
      <c r="BL589">
        <v>0</v>
      </c>
      <c r="BM589">
        <v>0</v>
      </c>
      <c r="BN589">
        <v>0</v>
      </c>
      <c r="BO589">
        <v>0</v>
      </c>
      <c r="BP589">
        <v>0</v>
      </c>
      <c r="BQ589">
        <v>0</v>
      </c>
      <c r="BR589">
        <v>0</v>
      </c>
      <c r="BS589">
        <v>0</v>
      </c>
      <c r="BT589">
        <v>4.9099110302281073</v>
      </c>
      <c r="BU589">
        <v>10</v>
      </c>
      <c r="CG589" s="2">
        <v>638</v>
      </c>
      <c r="CH589">
        <v>6.4834491147033706</v>
      </c>
      <c r="CI589">
        <v>0</v>
      </c>
      <c r="CJ589">
        <v>0</v>
      </c>
      <c r="CK589">
        <v>0</v>
      </c>
      <c r="CL589">
        <v>0</v>
      </c>
      <c r="CM589">
        <v>1</v>
      </c>
      <c r="CN589">
        <v>0</v>
      </c>
      <c r="CO589">
        <v>0</v>
      </c>
      <c r="CP589">
        <v>0</v>
      </c>
      <c r="CQ589">
        <v>0</v>
      </c>
      <c r="CR589">
        <v>0</v>
      </c>
      <c r="CS589">
        <v>7.3101693544784991</v>
      </c>
      <c r="CT589">
        <v>5.4825729491054771</v>
      </c>
      <c r="CU589">
        <v>4.9099110302281073</v>
      </c>
      <c r="CV589">
        <v>10</v>
      </c>
    </row>
    <row r="590" spans="1:100" x14ac:dyDescent="0.2">
      <c r="A590" s="2">
        <v>639</v>
      </c>
      <c r="B590">
        <v>6.5183701533266181</v>
      </c>
      <c r="C590">
        <v>0</v>
      </c>
      <c r="D590">
        <v>0</v>
      </c>
      <c r="E590">
        <v>0</v>
      </c>
      <c r="F590">
        <v>0</v>
      </c>
      <c r="G590">
        <v>1</v>
      </c>
      <c r="H590">
        <v>0</v>
      </c>
      <c r="I590">
        <v>0</v>
      </c>
      <c r="J590">
        <v>0</v>
      </c>
      <c r="K590">
        <v>0</v>
      </c>
      <c r="L590">
        <v>0</v>
      </c>
      <c r="M590">
        <v>0</v>
      </c>
      <c r="N590">
        <v>0</v>
      </c>
      <c r="O590">
        <v>0</v>
      </c>
      <c r="P590">
        <v>7.3466524206902912</v>
      </c>
      <c r="Q590">
        <v>11</v>
      </c>
      <c r="AC590" s="2">
        <v>639</v>
      </c>
      <c r="AD590">
        <v>6.5183701533266181</v>
      </c>
      <c r="AE590">
        <v>0</v>
      </c>
      <c r="AF590">
        <v>0</v>
      </c>
      <c r="AG590">
        <v>0</v>
      </c>
      <c r="AH590">
        <v>0</v>
      </c>
      <c r="AI590">
        <v>1</v>
      </c>
      <c r="AJ590">
        <v>0</v>
      </c>
      <c r="AK590">
        <v>0</v>
      </c>
      <c r="AL590">
        <v>0</v>
      </c>
      <c r="AM590">
        <v>0</v>
      </c>
      <c r="AN590">
        <v>0</v>
      </c>
      <c r="AO590">
        <v>0</v>
      </c>
      <c r="AP590">
        <v>0</v>
      </c>
      <c r="AQ590">
        <v>0</v>
      </c>
      <c r="AR590">
        <v>5.5188341445331544</v>
      </c>
      <c r="AS590">
        <v>11</v>
      </c>
      <c r="BE590" s="2">
        <v>639</v>
      </c>
      <c r="BF590">
        <v>6.5183701533266181</v>
      </c>
      <c r="BG590">
        <v>0</v>
      </c>
      <c r="BH590">
        <v>0</v>
      </c>
      <c r="BI590">
        <v>0</v>
      </c>
      <c r="BJ590">
        <v>0</v>
      </c>
      <c r="BK590">
        <v>1</v>
      </c>
      <c r="BL590">
        <v>0</v>
      </c>
      <c r="BM590">
        <v>0</v>
      </c>
      <c r="BN590">
        <v>0</v>
      </c>
      <c r="BO590">
        <v>0</v>
      </c>
      <c r="BP590">
        <v>0</v>
      </c>
      <c r="BQ590">
        <v>0</v>
      </c>
      <c r="BR590">
        <v>0</v>
      </c>
      <c r="BS590">
        <v>0</v>
      </c>
      <c r="BT590">
        <v>4.9431758626495723</v>
      </c>
      <c r="BU590">
        <v>11</v>
      </c>
      <c r="CG590" s="2">
        <v>639</v>
      </c>
      <c r="CH590">
        <v>6.5183701533266181</v>
      </c>
      <c r="CI590">
        <v>0</v>
      </c>
      <c r="CJ590">
        <v>0</v>
      </c>
      <c r="CK590">
        <v>0</v>
      </c>
      <c r="CL590">
        <v>0</v>
      </c>
      <c r="CM590">
        <v>1</v>
      </c>
      <c r="CN590">
        <v>0</v>
      </c>
      <c r="CO590">
        <v>0</v>
      </c>
      <c r="CP590">
        <v>0</v>
      </c>
      <c r="CQ590">
        <v>0</v>
      </c>
      <c r="CR590">
        <v>0</v>
      </c>
      <c r="CS590">
        <v>7.3466524206902912</v>
      </c>
      <c r="CT590">
        <v>5.5188341445331544</v>
      </c>
      <c r="CU590">
        <v>4.9431758626495723</v>
      </c>
      <c r="CV590">
        <v>11</v>
      </c>
    </row>
    <row r="591" spans="1:100" x14ac:dyDescent="0.2">
      <c r="A591" s="2">
        <v>640</v>
      </c>
      <c r="B591">
        <v>6.4842123770201887</v>
      </c>
      <c r="C591">
        <v>0</v>
      </c>
      <c r="D591">
        <v>0</v>
      </c>
      <c r="E591">
        <v>0</v>
      </c>
      <c r="F591">
        <v>0</v>
      </c>
      <c r="G591">
        <v>1</v>
      </c>
      <c r="H591">
        <v>0</v>
      </c>
      <c r="I591">
        <v>0</v>
      </c>
      <c r="J591">
        <v>0</v>
      </c>
      <c r="K591">
        <v>0</v>
      </c>
      <c r="L591">
        <v>0</v>
      </c>
      <c r="M591">
        <v>0</v>
      </c>
      <c r="N591">
        <v>0</v>
      </c>
      <c r="O591">
        <v>0</v>
      </c>
      <c r="P591">
        <v>7.383792258846988</v>
      </c>
      <c r="Q591">
        <v>12</v>
      </c>
      <c r="AC591" s="2">
        <v>640</v>
      </c>
      <c r="AD591">
        <v>6.4842123770201887</v>
      </c>
      <c r="AE591">
        <v>0</v>
      </c>
      <c r="AF591">
        <v>0</v>
      </c>
      <c r="AG591">
        <v>0</v>
      </c>
      <c r="AH591">
        <v>0</v>
      </c>
      <c r="AI591">
        <v>1</v>
      </c>
      <c r="AJ591">
        <v>0</v>
      </c>
      <c r="AK591">
        <v>0</v>
      </c>
      <c r="AL591">
        <v>0</v>
      </c>
      <c r="AM591">
        <v>0</v>
      </c>
      <c r="AN591">
        <v>0</v>
      </c>
      <c r="AO591">
        <v>0</v>
      </c>
      <c r="AP591">
        <v>0</v>
      </c>
      <c r="AQ591">
        <v>0</v>
      </c>
      <c r="AR591">
        <v>5.5555555490185489</v>
      </c>
      <c r="AS591">
        <v>12</v>
      </c>
      <c r="BE591" s="2">
        <v>640</v>
      </c>
      <c r="BF591">
        <v>6.4842123770201887</v>
      </c>
      <c r="BG591">
        <v>0</v>
      </c>
      <c r="BH591">
        <v>0</v>
      </c>
      <c r="BI591">
        <v>0</v>
      </c>
      <c r="BJ591">
        <v>0</v>
      </c>
      <c r="BK591">
        <v>1</v>
      </c>
      <c r="BL591">
        <v>0</v>
      </c>
      <c r="BM591">
        <v>0</v>
      </c>
      <c r="BN591">
        <v>0</v>
      </c>
      <c r="BO591">
        <v>0</v>
      </c>
      <c r="BP591">
        <v>0</v>
      </c>
      <c r="BQ591">
        <v>0</v>
      </c>
      <c r="BR591">
        <v>0</v>
      </c>
      <c r="BS591">
        <v>0</v>
      </c>
      <c r="BT591">
        <v>4.9769524798827094</v>
      </c>
      <c r="BU591">
        <v>12</v>
      </c>
      <c r="CG591" s="2">
        <v>640</v>
      </c>
      <c r="CH591">
        <v>6.4842123770201887</v>
      </c>
      <c r="CI591">
        <v>0</v>
      </c>
      <c r="CJ591">
        <v>0</v>
      </c>
      <c r="CK591">
        <v>0</v>
      </c>
      <c r="CL591">
        <v>0</v>
      </c>
      <c r="CM591">
        <v>1</v>
      </c>
      <c r="CN591">
        <v>0</v>
      </c>
      <c r="CO591">
        <v>0</v>
      </c>
      <c r="CP591">
        <v>0</v>
      </c>
      <c r="CQ591">
        <v>0</v>
      </c>
      <c r="CR591">
        <v>0</v>
      </c>
      <c r="CS591">
        <v>7.383792258846988</v>
      </c>
      <c r="CT591">
        <v>5.5555555490185489</v>
      </c>
      <c r="CU591">
        <v>4.9769524798827094</v>
      </c>
      <c r="CV591">
        <v>12</v>
      </c>
    </row>
    <row r="592" spans="1:100" x14ac:dyDescent="0.2">
      <c r="A592" s="2">
        <v>641</v>
      </c>
      <c r="B592">
        <v>6.3862373186268488</v>
      </c>
      <c r="C592">
        <v>0</v>
      </c>
      <c r="D592">
        <v>0</v>
      </c>
      <c r="E592">
        <v>0</v>
      </c>
      <c r="F592">
        <v>0</v>
      </c>
      <c r="G592">
        <v>1</v>
      </c>
      <c r="H592">
        <v>0</v>
      </c>
      <c r="I592">
        <v>0</v>
      </c>
      <c r="J592">
        <v>0</v>
      </c>
      <c r="K592">
        <v>0</v>
      </c>
      <c r="L592">
        <v>0</v>
      </c>
      <c r="M592">
        <v>0</v>
      </c>
      <c r="N592">
        <v>0</v>
      </c>
      <c r="O592">
        <v>0</v>
      </c>
      <c r="P592">
        <v>7.4215029812585485</v>
      </c>
      <c r="Q592">
        <v>13</v>
      </c>
      <c r="AC592" s="2">
        <v>641</v>
      </c>
      <c r="AD592">
        <v>6.3862373186268488</v>
      </c>
      <c r="AE592">
        <v>0</v>
      </c>
      <c r="AF592">
        <v>0</v>
      </c>
      <c r="AG592">
        <v>0</v>
      </c>
      <c r="AH592">
        <v>0</v>
      </c>
      <c r="AI592">
        <v>1</v>
      </c>
      <c r="AJ592">
        <v>0</v>
      </c>
      <c r="AK592">
        <v>0</v>
      </c>
      <c r="AL592">
        <v>0</v>
      </c>
      <c r="AM592">
        <v>0</v>
      </c>
      <c r="AN592">
        <v>0</v>
      </c>
      <c r="AO592">
        <v>0</v>
      </c>
      <c r="AP592">
        <v>0</v>
      </c>
      <c r="AQ592">
        <v>0</v>
      </c>
      <c r="AR592">
        <v>5.5927200938785768</v>
      </c>
      <c r="AS592">
        <v>13</v>
      </c>
      <c r="BE592" s="2">
        <v>641</v>
      </c>
      <c r="BF592">
        <v>6.3862373186268488</v>
      </c>
      <c r="BG592">
        <v>0</v>
      </c>
      <c r="BH592">
        <v>0</v>
      </c>
      <c r="BI592">
        <v>0</v>
      </c>
      <c r="BJ592">
        <v>0</v>
      </c>
      <c r="BK592">
        <v>1</v>
      </c>
      <c r="BL592">
        <v>0</v>
      </c>
      <c r="BM592">
        <v>0</v>
      </c>
      <c r="BN592">
        <v>0</v>
      </c>
      <c r="BO592">
        <v>0</v>
      </c>
      <c r="BP592">
        <v>0</v>
      </c>
      <c r="BQ592">
        <v>0</v>
      </c>
      <c r="BR592">
        <v>0</v>
      </c>
      <c r="BS592">
        <v>0</v>
      </c>
      <c r="BT592">
        <v>5.0112313711886491</v>
      </c>
      <c r="BU592">
        <v>13</v>
      </c>
      <c r="CG592" s="2">
        <v>641</v>
      </c>
      <c r="CH592">
        <v>6.3862373186268488</v>
      </c>
      <c r="CI592">
        <v>0</v>
      </c>
      <c r="CJ592">
        <v>0</v>
      </c>
      <c r="CK592">
        <v>0</v>
      </c>
      <c r="CL592">
        <v>0</v>
      </c>
      <c r="CM592">
        <v>1</v>
      </c>
      <c r="CN592">
        <v>0</v>
      </c>
      <c r="CO592">
        <v>0</v>
      </c>
      <c r="CP592">
        <v>0</v>
      </c>
      <c r="CQ592">
        <v>0</v>
      </c>
      <c r="CR592">
        <v>0</v>
      </c>
      <c r="CS592">
        <v>7.4215029812585485</v>
      </c>
      <c r="CT592">
        <v>5.5927200938785768</v>
      </c>
      <c r="CU592">
        <v>5.0112313711886491</v>
      </c>
      <c r="CV592">
        <v>13</v>
      </c>
    </row>
    <row r="593" spans="1:100" x14ac:dyDescent="0.2">
      <c r="A593" s="2">
        <v>642</v>
      </c>
      <c r="B593">
        <v>6.6013308664892216</v>
      </c>
      <c r="C593">
        <v>0</v>
      </c>
      <c r="D593">
        <v>0</v>
      </c>
      <c r="E593">
        <v>0</v>
      </c>
      <c r="F593">
        <v>0</v>
      </c>
      <c r="G593">
        <v>1</v>
      </c>
      <c r="H593">
        <v>0</v>
      </c>
      <c r="I593">
        <v>0</v>
      </c>
      <c r="J593">
        <v>0</v>
      </c>
      <c r="K593">
        <v>0</v>
      </c>
      <c r="L593">
        <v>0</v>
      </c>
      <c r="M593">
        <v>0</v>
      </c>
      <c r="N593">
        <v>0</v>
      </c>
      <c r="O593">
        <v>0</v>
      </c>
      <c r="P593">
        <v>7.4496206367353404</v>
      </c>
      <c r="Q593">
        <v>14</v>
      </c>
      <c r="AC593" s="2">
        <v>642</v>
      </c>
      <c r="AD593">
        <v>6.6013308664892216</v>
      </c>
      <c r="AE593">
        <v>0</v>
      </c>
      <c r="AF593">
        <v>0</v>
      </c>
      <c r="AG593">
        <v>0</v>
      </c>
      <c r="AH593">
        <v>0</v>
      </c>
      <c r="AI593">
        <v>1</v>
      </c>
      <c r="AJ593">
        <v>0</v>
      </c>
      <c r="AK593">
        <v>0</v>
      </c>
      <c r="AL593">
        <v>0</v>
      </c>
      <c r="AM593">
        <v>0</v>
      </c>
      <c r="AN593">
        <v>0</v>
      </c>
      <c r="AO593">
        <v>0</v>
      </c>
      <c r="AP593">
        <v>0</v>
      </c>
      <c r="AQ593">
        <v>0</v>
      </c>
      <c r="AR593">
        <v>5.6147308907542222</v>
      </c>
      <c r="AS593">
        <v>14</v>
      </c>
      <c r="BE593" s="2">
        <v>642</v>
      </c>
      <c r="BF593">
        <v>6.6013308664892216</v>
      </c>
      <c r="BG593">
        <v>0</v>
      </c>
      <c r="BH593">
        <v>0</v>
      </c>
      <c r="BI593">
        <v>0</v>
      </c>
      <c r="BJ593">
        <v>0</v>
      </c>
      <c r="BK593">
        <v>1</v>
      </c>
      <c r="BL593">
        <v>0</v>
      </c>
      <c r="BM593">
        <v>0</v>
      </c>
      <c r="BN593">
        <v>0</v>
      </c>
      <c r="BO593">
        <v>0</v>
      </c>
      <c r="BP593">
        <v>0</v>
      </c>
      <c r="BQ593">
        <v>0</v>
      </c>
      <c r="BR593">
        <v>0</v>
      </c>
      <c r="BS593">
        <v>0</v>
      </c>
      <c r="BT593">
        <v>5.0263971101069789</v>
      </c>
      <c r="BU593">
        <v>14</v>
      </c>
      <c r="CG593" s="2">
        <v>642</v>
      </c>
      <c r="CH593">
        <v>6.6013308664892216</v>
      </c>
      <c r="CI593">
        <v>0</v>
      </c>
      <c r="CJ593">
        <v>0</v>
      </c>
      <c r="CK593">
        <v>0</v>
      </c>
      <c r="CL593">
        <v>0</v>
      </c>
      <c r="CM593">
        <v>1</v>
      </c>
      <c r="CN593">
        <v>0</v>
      </c>
      <c r="CO593">
        <v>0</v>
      </c>
      <c r="CP593">
        <v>0</v>
      </c>
      <c r="CQ593">
        <v>0</v>
      </c>
      <c r="CR593">
        <v>0</v>
      </c>
      <c r="CS593">
        <v>7.4496206367353404</v>
      </c>
      <c r="CT593">
        <v>5.6147308907542222</v>
      </c>
      <c r="CU593">
        <v>5.0263971101069789</v>
      </c>
      <c r="CV593">
        <v>14</v>
      </c>
    </row>
    <row r="594" spans="1:100" x14ac:dyDescent="0.2">
      <c r="A594" s="2">
        <v>643</v>
      </c>
      <c r="B594">
        <v>6.5040220643334017</v>
      </c>
      <c r="C594">
        <v>0</v>
      </c>
      <c r="D594">
        <v>0</v>
      </c>
      <c r="E594">
        <v>0</v>
      </c>
      <c r="F594">
        <v>0</v>
      </c>
      <c r="G594">
        <v>1</v>
      </c>
      <c r="H594">
        <v>0</v>
      </c>
      <c r="I594">
        <v>0</v>
      </c>
      <c r="J594">
        <v>0</v>
      </c>
      <c r="K594">
        <v>0</v>
      </c>
      <c r="L594">
        <v>0</v>
      </c>
      <c r="M594">
        <v>0</v>
      </c>
      <c r="N594">
        <v>0</v>
      </c>
      <c r="O594">
        <v>0</v>
      </c>
      <c r="P594">
        <v>7.4713546725699418</v>
      </c>
      <c r="Q594">
        <v>15</v>
      </c>
      <c r="AC594" s="2">
        <v>643</v>
      </c>
      <c r="AD594">
        <v>6.5040220643334017</v>
      </c>
      <c r="AE594">
        <v>0</v>
      </c>
      <c r="AF594">
        <v>0</v>
      </c>
      <c r="AG594">
        <v>0</v>
      </c>
      <c r="AH594">
        <v>0</v>
      </c>
      <c r="AI594">
        <v>1</v>
      </c>
      <c r="AJ594">
        <v>0</v>
      </c>
      <c r="AK594">
        <v>0</v>
      </c>
      <c r="AL594">
        <v>0</v>
      </c>
      <c r="AM594">
        <v>0</v>
      </c>
      <c r="AN594">
        <v>0</v>
      </c>
      <c r="AO594">
        <v>0</v>
      </c>
      <c r="AP594">
        <v>0</v>
      </c>
      <c r="AQ594">
        <v>0</v>
      </c>
      <c r="AR594">
        <v>5.6294723593240574</v>
      </c>
      <c r="AS594">
        <v>15</v>
      </c>
      <c r="BE594" s="2">
        <v>643</v>
      </c>
      <c r="BF594">
        <v>6.5040220643334017</v>
      </c>
      <c r="BG594">
        <v>0</v>
      </c>
      <c r="BH594">
        <v>0</v>
      </c>
      <c r="BI594">
        <v>0</v>
      </c>
      <c r="BJ594">
        <v>0</v>
      </c>
      <c r="BK594">
        <v>1</v>
      </c>
      <c r="BL594">
        <v>0</v>
      </c>
      <c r="BM594">
        <v>0</v>
      </c>
      <c r="BN594">
        <v>0</v>
      </c>
      <c r="BO594">
        <v>0</v>
      </c>
      <c r="BP594">
        <v>0</v>
      </c>
      <c r="BQ594">
        <v>0</v>
      </c>
      <c r="BR594">
        <v>0</v>
      </c>
      <c r="BS594">
        <v>0</v>
      </c>
      <c r="BT594">
        <v>5.0334924651714168</v>
      </c>
      <c r="BU594">
        <v>15</v>
      </c>
      <c r="CG594" s="2">
        <v>643</v>
      </c>
      <c r="CH594">
        <v>6.5040220643334017</v>
      </c>
      <c r="CI594">
        <v>0</v>
      </c>
      <c r="CJ594">
        <v>0</v>
      </c>
      <c r="CK594">
        <v>0</v>
      </c>
      <c r="CL594">
        <v>0</v>
      </c>
      <c r="CM594">
        <v>1</v>
      </c>
      <c r="CN594">
        <v>0</v>
      </c>
      <c r="CO594">
        <v>0</v>
      </c>
      <c r="CP594">
        <v>0</v>
      </c>
      <c r="CQ594">
        <v>0</v>
      </c>
      <c r="CR594">
        <v>0</v>
      </c>
      <c r="CS594">
        <v>7.4713546725699418</v>
      </c>
      <c r="CT594">
        <v>5.6294723593240574</v>
      </c>
      <c r="CU594">
        <v>5.0334924651714168</v>
      </c>
      <c r="CV594">
        <v>15</v>
      </c>
    </row>
    <row r="595" spans="1:100" x14ac:dyDescent="0.2">
      <c r="A595" s="2">
        <v>644</v>
      </c>
      <c r="B595">
        <v>6.3965623564452496</v>
      </c>
      <c r="C595">
        <v>0</v>
      </c>
      <c r="D595">
        <v>0</v>
      </c>
      <c r="E595">
        <v>0</v>
      </c>
      <c r="F595">
        <v>0</v>
      </c>
      <c r="G595">
        <v>1</v>
      </c>
      <c r="H595">
        <v>0</v>
      </c>
      <c r="I595">
        <v>0</v>
      </c>
      <c r="J595">
        <v>0</v>
      </c>
      <c r="K595">
        <v>0</v>
      </c>
      <c r="L595">
        <v>0</v>
      </c>
      <c r="M595">
        <v>0</v>
      </c>
      <c r="N595">
        <v>0</v>
      </c>
      <c r="O595">
        <v>0</v>
      </c>
      <c r="P595">
        <v>7.2797785658654481</v>
      </c>
      <c r="Q595">
        <v>16</v>
      </c>
      <c r="AC595" s="2">
        <v>644</v>
      </c>
      <c r="AD595">
        <v>6.3965623564452496</v>
      </c>
      <c r="AE595">
        <v>0</v>
      </c>
      <c r="AF595">
        <v>0</v>
      </c>
      <c r="AG595">
        <v>0</v>
      </c>
      <c r="AH595">
        <v>0</v>
      </c>
      <c r="AI595">
        <v>1</v>
      </c>
      <c r="AJ595">
        <v>0</v>
      </c>
      <c r="AK595">
        <v>0</v>
      </c>
      <c r="AL595">
        <v>0</v>
      </c>
      <c r="AM595">
        <v>0</v>
      </c>
      <c r="AN595">
        <v>0</v>
      </c>
      <c r="AO595">
        <v>0</v>
      </c>
      <c r="AP595">
        <v>0</v>
      </c>
      <c r="AQ595">
        <v>0</v>
      </c>
      <c r="AR595">
        <v>5.2902339492714079</v>
      </c>
      <c r="AS595">
        <v>16</v>
      </c>
      <c r="BE595" s="2">
        <v>644</v>
      </c>
      <c r="BF595">
        <v>6.3965623564452496</v>
      </c>
      <c r="BG595">
        <v>0</v>
      </c>
      <c r="BH595">
        <v>0</v>
      </c>
      <c r="BI595">
        <v>0</v>
      </c>
      <c r="BJ595">
        <v>0</v>
      </c>
      <c r="BK595">
        <v>1</v>
      </c>
      <c r="BL595">
        <v>0</v>
      </c>
      <c r="BM595">
        <v>0</v>
      </c>
      <c r="BN595">
        <v>0</v>
      </c>
      <c r="BO595">
        <v>0</v>
      </c>
      <c r="BP595">
        <v>0</v>
      </c>
      <c r="BQ595">
        <v>0</v>
      </c>
      <c r="BR595">
        <v>0</v>
      </c>
      <c r="BS595">
        <v>0</v>
      </c>
      <c r="BT595">
        <v>4.5672645673651422</v>
      </c>
      <c r="BU595">
        <v>16</v>
      </c>
      <c r="CG595" s="2">
        <v>644</v>
      </c>
      <c r="CH595">
        <v>6.3965623564452496</v>
      </c>
      <c r="CI595">
        <v>0</v>
      </c>
      <c r="CJ595">
        <v>0</v>
      </c>
      <c r="CK595">
        <v>0</v>
      </c>
      <c r="CL595">
        <v>0</v>
      </c>
      <c r="CM595">
        <v>1</v>
      </c>
      <c r="CN595">
        <v>0</v>
      </c>
      <c r="CO595">
        <v>0</v>
      </c>
      <c r="CP595">
        <v>0</v>
      </c>
      <c r="CQ595">
        <v>0</v>
      </c>
      <c r="CR595">
        <v>0</v>
      </c>
      <c r="CS595">
        <v>7.2797785658654481</v>
      </c>
      <c r="CT595">
        <v>5.2902339492714079</v>
      </c>
      <c r="CU595">
        <v>4.5672645673651422</v>
      </c>
      <c r="CV595">
        <v>16</v>
      </c>
    </row>
    <row r="596" spans="1:100" x14ac:dyDescent="0.2">
      <c r="A596" s="2">
        <v>645</v>
      </c>
      <c r="B596">
        <v>6.1501621313357298</v>
      </c>
      <c r="C596">
        <v>0</v>
      </c>
      <c r="D596">
        <v>0</v>
      </c>
      <c r="E596">
        <v>0</v>
      </c>
      <c r="F596">
        <v>0</v>
      </c>
      <c r="G596">
        <v>1</v>
      </c>
      <c r="H596">
        <v>0</v>
      </c>
      <c r="I596">
        <v>0</v>
      </c>
      <c r="J596">
        <v>0</v>
      </c>
      <c r="K596">
        <v>0</v>
      </c>
      <c r="L596">
        <v>0</v>
      </c>
      <c r="M596">
        <v>0</v>
      </c>
      <c r="N596">
        <v>0</v>
      </c>
      <c r="O596">
        <v>0</v>
      </c>
      <c r="P596">
        <v>7.1207417307656637</v>
      </c>
      <c r="Q596">
        <v>17</v>
      </c>
      <c r="AC596" s="2">
        <v>645</v>
      </c>
      <c r="AD596">
        <v>6.1501621313357298</v>
      </c>
      <c r="AE596">
        <v>0</v>
      </c>
      <c r="AF596">
        <v>0</v>
      </c>
      <c r="AG596">
        <v>0</v>
      </c>
      <c r="AH596">
        <v>0</v>
      </c>
      <c r="AI596">
        <v>1</v>
      </c>
      <c r="AJ596">
        <v>0</v>
      </c>
      <c r="AK596">
        <v>0</v>
      </c>
      <c r="AL596">
        <v>0</v>
      </c>
      <c r="AM596">
        <v>0</v>
      </c>
      <c r="AN596">
        <v>0</v>
      </c>
      <c r="AO596">
        <v>0</v>
      </c>
      <c r="AP596">
        <v>0</v>
      </c>
      <c r="AQ596">
        <v>0</v>
      </c>
      <c r="AR596">
        <v>5.0664151266462278</v>
      </c>
      <c r="AS596">
        <v>17</v>
      </c>
      <c r="BE596" s="2">
        <v>645</v>
      </c>
      <c r="BF596">
        <v>6.1501621313357298</v>
      </c>
      <c r="BG596">
        <v>0</v>
      </c>
      <c r="BH596">
        <v>0</v>
      </c>
      <c r="BI596">
        <v>0</v>
      </c>
      <c r="BJ596">
        <v>0</v>
      </c>
      <c r="BK596">
        <v>1</v>
      </c>
      <c r="BL596">
        <v>0</v>
      </c>
      <c r="BM596">
        <v>0</v>
      </c>
      <c r="BN596">
        <v>0</v>
      </c>
      <c r="BO596">
        <v>0</v>
      </c>
      <c r="BP596">
        <v>0</v>
      </c>
      <c r="BQ596">
        <v>0</v>
      </c>
      <c r="BR596">
        <v>0</v>
      </c>
      <c r="BS596">
        <v>0</v>
      </c>
      <c r="BT596">
        <v>4.274242785478708</v>
      </c>
      <c r="BU596">
        <v>17</v>
      </c>
      <c r="CG596" s="2">
        <v>645</v>
      </c>
      <c r="CH596">
        <v>6.1501621313357298</v>
      </c>
      <c r="CI596">
        <v>0</v>
      </c>
      <c r="CJ596">
        <v>0</v>
      </c>
      <c r="CK596">
        <v>0</v>
      </c>
      <c r="CL596">
        <v>0</v>
      </c>
      <c r="CM596">
        <v>1</v>
      </c>
      <c r="CN596">
        <v>0</v>
      </c>
      <c r="CO596">
        <v>0</v>
      </c>
      <c r="CP596">
        <v>0</v>
      </c>
      <c r="CQ596">
        <v>0</v>
      </c>
      <c r="CR596">
        <v>0</v>
      </c>
      <c r="CS596">
        <v>7.1207417307656637</v>
      </c>
      <c r="CT596">
        <v>5.0664151266462278</v>
      </c>
      <c r="CU596">
        <v>4.274242785478708</v>
      </c>
      <c r="CV596">
        <v>17</v>
      </c>
    </row>
    <row r="597" spans="1:100" x14ac:dyDescent="0.2">
      <c r="A597" s="2">
        <v>646</v>
      </c>
      <c r="B597">
        <v>6.3045834230503512</v>
      </c>
      <c r="C597">
        <v>0</v>
      </c>
      <c r="D597">
        <v>0</v>
      </c>
      <c r="E597">
        <v>0</v>
      </c>
      <c r="F597">
        <v>0</v>
      </c>
      <c r="G597">
        <v>1</v>
      </c>
      <c r="H597">
        <v>0</v>
      </c>
      <c r="I597">
        <v>0</v>
      </c>
      <c r="J597">
        <v>0</v>
      </c>
      <c r="K597">
        <v>0</v>
      </c>
      <c r="L597">
        <v>0</v>
      </c>
      <c r="M597">
        <v>0</v>
      </c>
      <c r="N597">
        <v>0</v>
      </c>
      <c r="O597">
        <v>0</v>
      </c>
      <c r="P597">
        <v>6.9931932110316524</v>
      </c>
      <c r="Q597">
        <v>18</v>
      </c>
      <c r="AC597" s="2">
        <v>646</v>
      </c>
      <c r="AD597">
        <v>6.3045834230503512</v>
      </c>
      <c r="AE597">
        <v>0</v>
      </c>
      <c r="AF597">
        <v>0</v>
      </c>
      <c r="AG597">
        <v>0</v>
      </c>
      <c r="AH597">
        <v>0</v>
      </c>
      <c r="AI597">
        <v>1</v>
      </c>
      <c r="AJ597">
        <v>0</v>
      </c>
      <c r="AK597">
        <v>0</v>
      </c>
      <c r="AL597">
        <v>0</v>
      </c>
      <c r="AM597">
        <v>0</v>
      </c>
      <c r="AN597">
        <v>0</v>
      </c>
      <c r="AO597">
        <v>0</v>
      </c>
      <c r="AP597">
        <v>0</v>
      </c>
      <c r="AQ597">
        <v>0</v>
      </c>
      <c r="AR597">
        <v>4.9344199273658846</v>
      </c>
      <c r="AS597">
        <v>18</v>
      </c>
      <c r="BE597" s="2">
        <v>646</v>
      </c>
      <c r="BF597">
        <v>6.3045834230503512</v>
      </c>
      <c r="BG597">
        <v>0</v>
      </c>
      <c r="BH597">
        <v>0</v>
      </c>
      <c r="BI597">
        <v>0</v>
      </c>
      <c r="BJ597">
        <v>0</v>
      </c>
      <c r="BK597">
        <v>1</v>
      </c>
      <c r="BL597">
        <v>0</v>
      </c>
      <c r="BM597">
        <v>0</v>
      </c>
      <c r="BN597">
        <v>0</v>
      </c>
      <c r="BO597">
        <v>0</v>
      </c>
      <c r="BP597">
        <v>0</v>
      </c>
      <c r="BQ597">
        <v>0</v>
      </c>
      <c r="BR597">
        <v>0</v>
      </c>
      <c r="BS597">
        <v>0</v>
      </c>
      <c r="BT597">
        <v>4.2781263703543244</v>
      </c>
      <c r="BU597">
        <v>18</v>
      </c>
      <c r="CG597" s="2">
        <v>646</v>
      </c>
      <c r="CH597">
        <v>6.3045834230503512</v>
      </c>
      <c r="CI597">
        <v>0</v>
      </c>
      <c r="CJ597">
        <v>0</v>
      </c>
      <c r="CK597">
        <v>0</v>
      </c>
      <c r="CL597">
        <v>0</v>
      </c>
      <c r="CM597">
        <v>1</v>
      </c>
      <c r="CN597">
        <v>0</v>
      </c>
      <c r="CO597">
        <v>0</v>
      </c>
      <c r="CP597">
        <v>0</v>
      </c>
      <c r="CQ597">
        <v>0</v>
      </c>
      <c r="CR597">
        <v>0</v>
      </c>
      <c r="CS597">
        <v>6.9931932110316524</v>
      </c>
      <c r="CT597">
        <v>4.9344199273658846</v>
      </c>
      <c r="CU597">
        <v>4.2781263703543244</v>
      </c>
      <c r="CV597">
        <v>18</v>
      </c>
    </row>
    <row r="598" spans="1:100" x14ac:dyDescent="0.2">
      <c r="A598" s="2">
        <v>647</v>
      </c>
      <c r="B598">
        <v>7.1531350980420987</v>
      </c>
      <c r="C598">
        <v>0</v>
      </c>
      <c r="D598">
        <v>0</v>
      </c>
      <c r="E598">
        <v>0</v>
      </c>
      <c r="F598">
        <v>0</v>
      </c>
      <c r="G598">
        <v>1</v>
      </c>
      <c r="H598">
        <v>1</v>
      </c>
      <c r="I598">
        <v>0</v>
      </c>
      <c r="J598">
        <v>0</v>
      </c>
      <c r="K598">
        <v>0</v>
      </c>
      <c r="L598">
        <v>0</v>
      </c>
      <c r="M598">
        <v>0</v>
      </c>
      <c r="N598">
        <v>0</v>
      </c>
      <c r="O598">
        <v>0</v>
      </c>
      <c r="P598">
        <v>6.8942837812140878</v>
      </c>
      <c r="Q598">
        <v>19</v>
      </c>
      <c r="AC598" s="2">
        <v>647</v>
      </c>
      <c r="AD598">
        <v>7.1531350980420987</v>
      </c>
      <c r="AE598">
        <v>0</v>
      </c>
      <c r="AF598">
        <v>0</v>
      </c>
      <c r="AG598">
        <v>0</v>
      </c>
      <c r="AH598">
        <v>0</v>
      </c>
      <c r="AI598">
        <v>1</v>
      </c>
      <c r="AJ598">
        <v>1</v>
      </c>
      <c r="AK598">
        <v>0</v>
      </c>
      <c r="AL598">
        <v>0</v>
      </c>
      <c r="AM598">
        <v>0</v>
      </c>
      <c r="AN598">
        <v>0</v>
      </c>
      <c r="AO598">
        <v>0</v>
      </c>
      <c r="AP598">
        <v>0</v>
      </c>
      <c r="AQ598">
        <v>0</v>
      </c>
      <c r="AR598">
        <v>4.8634452935492307</v>
      </c>
      <c r="AS598">
        <v>19</v>
      </c>
      <c r="BE598" s="2">
        <v>647</v>
      </c>
      <c r="BF598">
        <v>7.1531350980420987</v>
      </c>
      <c r="BG598">
        <v>0</v>
      </c>
      <c r="BH598">
        <v>0</v>
      </c>
      <c r="BI598">
        <v>0</v>
      </c>
      <c r="BJ598">
        <v>0</v>
      </c>
      <c r="BK598">
        <v>1</v>
      </c>
      <c r="BL598">
        <v>1</v>
      </c>
      <c r="BM598">
        <v>0</v>
      </c>
      <c r="BN598">
        <v>0</v>
      </c>
      <c r="BO598">
        <v>0</v>
      </c>
      <c r="BP598">
        <v>0</v>
      </c>
      <c r="BQ598">
        <v>0</v>
      </c>
      <c r="BR598">
        <v>0</v>
      </c>
      <c r="BS598">
        <v>0</v>
      </c>
      <c r="BT598">
        <v>4.2820335414581692</v>
      </c>
      <c r="BU598">
        <v>19</v>
      </c>
      <c r="CG598" s="2">
        <v>647</v>
      </c>
      <c r="CH598">
        <v>7.1531350980420987</v>
      </c>
      <c r="CI598">
        <v>0</v>
      </c>
      <c r="CJ598">
        <v>0</v>
      </c>
      <c r="CK598">
        <v>0</v>
      </c>
      <c r="CL598">
        <v>0</v>
      </c>
      <c r="CM598">
        <v>1</v>
      </c>
      <c r="CN598">
        <v>1</v>
      </c>
      <c r="CO598">
        <v>0</v>
      </c>
      <c r="CP598">
        <v>0</v>
      </c>
      <c r="CQ598">
        <v>0</v>
      </c>
      <c r="CR598">
        <v>0</v>
      </c>
      <c r="CS598">
        <v>6.8942837812140878</v>
      </c>
      <c r="CT598">
        <v>4.8634452935492307</v>
      </c>
      <c r="CU598">
        <v>4.2820335414581692</v>
      </c>
      <c r="CV598">
        <v>19</v>
      </c>
    </row>
    <row r="599" spans="1:100" x14ac:dyDescent="0.2">
      <c r="A599" s="2">
        <v>648</v>
      </c>
      <c r="B599">
        <v>7.0900898561380945</v>
      </c>
      <c r="C599">
        <v>0</v>
      </c>
      <c r="D599">
        <v>0</v>
      </c>
      <c r="E599">
        <v>0</v>
      </c>
      <c r="F599">
        <v>0</v>
      </c>
      <c r="G599">
        <v>1</v>
      </c>
      <c r="H599">
        <v>1</v>
      </c>
      <c r="I599">
        <v>0</v>
      </c>
      <c r="J599">
        <v>0</v>
      </c>
      <c r="K599">
        <v>0</v>
      </c>
      <c r="L599">
        <v>0</v>
      </c>
      <c r="M599">
        <v>0</v>
      </c>
      <c r="N599">
        <v>0</v>
      </c>
      <c r="O599">
        <v>0</v>
      </c>
      <c r="P599">
        <v>6.819988366441101</v>
      </c>
      <c r="Q599">
        <v>20</v>
      </c>
      <c r="AC599" s="2">
        <v>648</v>
      </c>
      <c r="AD599">
        <v>7.0900898561380945</v>
      </c>
      <c r="AE599">
        <v>0</v>
      </c>
      <c r="AF599">
        <v>0</v>
      </c>
      <c r="AG599">
        <v>0</v>
      </c>
      <c r="AH599">
        <v>0</v>
      </c>
      <c r="AI599">
        <v>1</v>
      </c>
      <c r="AJ599">
        <v>1</v>
      </c>
      <c r="AK599">
        <v>0</v>
      </c>
      <c r="AL599">
        <v>0</v>
      </c>
      <c r="AM599">
        <v>0</v>
      </c>
      <c r="AN599">
        <v>0</v>
      </c>
      <c r="AO599">
        <v>0</v>
      </c>
      <c r="AP599">
        <v>0</v>
      </c>
      <c r="AQ599">
        <v>0</v>
      </c>
      <c r="AR599">
        <v>4.8282653077430906</v>
      </c>
      <c r="AS599">
        <v>20</v>
      </c>
      <c r="BE599" s="2">
        <v>648</v>
      </c>
      <c r="BF599">
        <v>7.0900898561380945</v>
      </c>
      <c r="BG599">
        <v>0</v>
      </c>
      <c r="BH599">
        <v>0</v>
      </c>
      <c r="BI599">
        <v>0</v>
      </c>
      <c r="BJ599">
        <v>0</v>
      </c>
      <c r="BK599">
        <v>1</v>
      </c>
      <c r="BL599">
        <v>1</v>
      </c>
      <c r="BM599">
        <v>0</v>
      </c>
      <c r="BN599">
        <v>0</v>
      </c>
      <c r="BO599">
        <v>0</v>
      </c>
      <c r="BP599">
        <v>0</v>
      </c>
      <c r="BQ599">
        <v>0</v>
      </c>
      <c r="BR599">
        <v>0</v>
      </c>
      <c r="BS599">
        <v>0</v>
      </c>
      <c r="BT599">
        <v>4.2859643492234047</v>
      </c>
      <c r="BU599">
        <v>20</v>
      </c>
      <c r="CG599" s="2">
        <v>648</v>
      </c>
      <c r="CH599">
        <v>7.0900898561380945</v>
      </c>
      <c r="CI599">
        <v>0</v>
      </c>
      <c r="CJ599">
        <v>0</v>
      </c>
      <c r="CK599">
        <v>0</v>
      </c>
      <c r="CL599">
        <v>0</v>
      </c>
      <c r="CM599">
        <v>1</v>
      </c>
      <c r="CN599">
        <v>1</v>
      </c>
      <c r="CO599">
        <v>0</v>
      </c>
      <c r="CP599">
        <v>0</v>
      </c>
      <c r="CQ599">
        <v>0</v>
      </c>
      <c r="CR599">
        <v>0</v>
      </c>
      <c r="CS599">
        <v>6.819988366441101</v>
      </c>
      <c r="CT599">
        <v>4.8282653077430906</v>
      </c>
      <c r="CU599">
        <v>4.2859643492234047</v>
      </c>
      <c r="CV599">
        <v>20</v>
      </c>
    </row>
    <row r="600" spans="1:100" x14ac:dyDescent="0.2">
      <c r="A600" s="2">
        <v>649</v>
      </c>
      <c r="B600">
        <v>7.2086874761296329</v>
      </c>
      <c r="C600">
        <v>0</v>
      </c>
      <c r="D600">
        <v>0</v>
      </c>
      <c r="E600">
        <v>0</v>
      </c>
      <c r="F600">
        <v>0</v>
      </c>
      <c r="G600">
        <v>1</v>
      </c>
      <c r="H600">
        <v>1</v>
      </c>
      <c r="I600">
        <v>0</v>
      </c>
      <c r="J600">
        <v>0</v>
      </c>
      <c r="K600">
        <v>0</v>
      </c>
      <c r="L600">
        <v>0</v>
      </c>
      <c r="M600">
        <v>0</v>
      </c>
      <c r="N600">
        <v>0</v>
      </c>
      <c r="O600">
        <v>0</v>
      </c>
      <c r="P600">
        <v>6.7658378469566669</v>
      </c>
      <c r="Q600">
        <v>21</v>
      </c>
      <c r="AC600" s="2">
        <v>649</v>
      </c>
      <c r="AD600">
        <v>7.2086874761296329</v>
      </c>
      <c r="AE600">
        <v>0</v>
      </c>
      <c r="AF600">
        <v>0</v>
      </c>
      <c r="AG600">
        <v>0</v>
      </c>
      <c r="AH600">
        <v>0</v>
      </c>
      <c r="AI600">
        <v>1</v>
      </c>
      <c r="AJ600">
        <v>1</v>
      </c>
      <c r="AK600">
        <v>0</v>
      </c>
      <c r="AL600">
        <v>0</v>
      </c>
      <c r="AM600">
        <v>0</v>
      </c>
      <c r="AN600">
        <v>0</v>
      </c>
      <c r="AO600">
        <v>0</v>
      </c>
      <c r="AP600">
        <v>0</v>
      </c>
      <c r="AQ600">
        <v>0</v>
      </c>
      <c r="AR600">
        <v>4.812549998561094</v>
      </c>
      <c r="AS600">
        <v>21</v>
      </c>
      <c r="BE600" s="2">
        <v>649</v>
      </c>
      <c r="BF600">
        <v>7.2086874761296329</v>
      </c>
      <c r="BG600">
        <v>0</v>
      </c>
      <c r="BH600">
        <v>0</v>
      </c>
      <c r="BI600">
        <v>0</v>
      </c>
      <c r="BJ600">
        <v>0</v>
      </c>
      <c r="BK600">
        <v>1</v>
      </c>
      <c r="BL600">
        <v>1</v>
      </c>
      <c r="BM600">
        <v>0</v>
      </c>
      <c r="BN600">
        <v>0</v>
      </c>
      <c r="BO600">
        <v>0</v>
      </c>
      <c r="BP600">
        <v>0</v>
      </c>
      <c r="BQ600">
        <v>0</v>
      </c>
      <c r="BR600">
        <v>0</v>
      </c>
      <c r="BS600">
        <v>0</v>
      </c>
      <c r="BT600">
        <v>4.2899188430712991</v>
      </c>
      <c r="BU600">
        <v>21</v>
      </c>
      <c r="CG600" s="2">
        <v>649</v>
      </c>
      <c r="CH600">
        <v>7.2086874761296329</v>
      </c>
      <c r="CI600">
        <v>0</v>
      </c>
      <c r="CJ600">
        <v>0</v>
      </c>
      <c r="CK600">
        <v>0</v>
      </c>
      <c r="CL600">
        <v>0</v>
      </c>
      <c r="CM600">
        <v>1</v>
      </c>
      <c r="CN600">
        <v>1</v>
      </c>
      <c r="CO600">
        <v>0</v>
      </c>
      <c r="CP600">
        <v>0</v>
      </c>
      <c r="CQ600">
        <v>0</v>
      </c>
      <c r="CR600">
        <v>0</v>
      </c>
      <c r="CS600">
        <v>6.7658378469566669</v>
      </c>
      <c r="CT600">
        <v>4.812549998561094</v>
      </c>
      <c r="CU600">
        <v>4.2899188430712991</v>
      </c>
      <c r="CV600">
        <v>21</v>
      </c>
    </row>
    <row r="601" spans="1:100" x14ac:dyDescent="0.2">
      <c r="A601" s="2">
        <v>650</v>
      </c>
      <c r="B601">
        <v>7.1224072616496272</v>
      </c>
      <c r="C601">
        <v>0</v>
      </c>
      <c r="D601">
        <v>0</v>
      </c>
      <c r="E601">
        <v>0</v>
      </c>
      <c r="F601">
        <v>0</v>
      </c>
      <c r="G601">
        <v>1</v>
      </c>
      <c r="H601">
        <v>1</v>
      </c>
      <c r="I601">
        <v>0</v>
      </c>
      <c r="J601">
        <v>0</v>
      </c>
      <c r="K601">
        <v>0</v>
      </c>
      <c r="L601">
        <v>0</v>
      </c>
      <c r="M601">
        <v>0</v>
      </c>
      <c r="N601">
        <v>0</v>
      </c>
      <c r="O601">
        <v>0</v>
      </c>
      <c r="P601">
        <v>6.7275242419629624</v>
      </c>
      <c r="Q601">
        <v>22</v>
      </c>
      <c r="AC601" s="2">
        <v>650</v>
      </c>
      <c r="AD601">
        <v>7.1224072616496272</v>
      </c>
      <c r="AE601">
        <v>0</v>
      </c>
      <c r="AF601">
        <v>0</v>
      </c>
      <c r="AG601">
        <v>0</v>
      </c>
      <c r="AH601">
        <v>0</v>
      </c>
      <c r="AI601">
        <v>1</v>
      </c>
      <c r="AJ601">
        <v>1</v>
      </c>
      <c r="AK601">
        <v>0</v>
      </c>
      <c r="AL601">
        <v>0</v>
      </c>
      <c r="AM601">
        <v>0</v>
      </c>
      <c r="AN601">
        <v>0</v>
      </c>
      <c r="AO601">
        <v>0</v>
      </c>
      <c r="AP601">
        <v>0</v>
      </c>
      <c r="AQ601">
        <v>0</v>
      </c>
      <c r="AR601">
        <v>4.806985486897327</v>
      </c>
      <c r="AS601">
        <v>22</v>
      </c>
      <c r="BE601" s="2">
        <v>650</v>
      </c>
      <c r="BF601">
        <v>7.1224072616496272</v>
      </c>
      <c r="BG601">
        <v>0</v>
      </c>
      <c r="BH601">
        <v>0</v>
      </c>
      <c r="BI601">
        <v>0</v>
      </c>
      <c r="BJ601">
        <v>0</v>
      </c>
      <c r="BK601">
        <v>1</v>
      </c>
      <c r="BL601">
        <v>1</v>
      </c>
      <c r="BM601">
        <v>0</v>
      </c>
      <c r="BN601">
        <v>0</v>
      </c>
      <c r="BO601">
        <v>0</v>
      </c>
      <c r="BP601">
        <v>0</v>
      </c>
      <c r="BQ601">
        <v>0</v>
      </c>
      <c r="BR601">
        <v>0</v>
      </c>
      <c r="BS601">
        <v>0</v>
      </c>
      <c r="BT601">
        <v>4.2938970714020854</v>
      </c>
      <c r="BU601">
        <v>22</v>
      </c>
      <c r="CG601" s="2">
        <v>650</v>
      </c>
      <c r="CH601">
        <v>7.1224072616496272</v>
      </c>
      <c r="CI601">
        <v>0</v>
      </c>
      <c r="CJ601">
        <v>0</v>
      </c>
      <c r="CK601">
        <v>0</v>
      </c>
      <c r="CL601">
        <v>0</v>
      </c>
      <c r="CM601">
        <v>1</v>
      </c>
      <c r="CN601">
        <v>1</v>
      </c>
      <c r="CO601">
        <v>0</v>
      </c>
      <c r="CP601">
        <v>0</v>
      </c>
      <c r="CQ601">
        <v>0</v>
      </c>
      <c r="CR601">
        <v>0</v>
      </c>
      <c r="CS601">
        <v>6.7275242419629624</v>
      </c>
      <c r="CT601">
        <v>4.806985486897327</v>
      </c>
      <c r="CU601">
        <v>4.2938970714020854</v>
      </c>
      <c r="CV601">
        <v>22</v>
      </c>
    </row>
    <row r="602" spans="1:100" x14ac:dyDescent="0.2">
      <c r="A602" s="2">
        <v>651</v>
      </c>
      <c r="B602">
        <v>7.2036183124577766</v>
      </c>
      <c r="C602">
        <v>0</v>
      </c>
      <c r="D602">
        <v>0</v>
      </c>
      <c r="E602">
        <v>0</v>
      </c>
      <c r="F602">
        <v>0</v>
      </c>
      <c r="G602">
        <v>1</v>
      </c>
      <c r="H602">
        <v>0</v>
      </c>
      <c r="I602">
        <v>1</v>
      </c>
      <c r="J602">
        <v>0</v>
      </c>
      <c r="K602">
        <v>0</v>
      </c>
      <c r="L602">
        <v>0</v>
      </c>
      <c r="M602">
        <v>0</v>
      </c>
      <c r="N602">
        <v>0</v>
      </c>
      <c r="O602">
        <v>0</v>
      </c>
      <c r="P602">
        <v>6.7012715512148269</v>
      </c>
      <c r="Q602">
        <v>23</v>
      </c>
      <c r="AC602" s="2">
        <v>651</v>
      </c>
      <c r="AD602">
        <v>7.2036183124577766</v>
      </c>
      <c r="AE602">
        <v>0</v>
      </c>
      <c r="AF602">
        <v>0</v>
      </c>
      <c r="AG602">
        <v>0</v>
      </c>
      <c r="AH602">
        <v>0</v>
      </c>
      <c r="AI602">
        <v>1</v>
      </c>
      <c r="AJ602">
        <v>0</v>
      </c>
      <c r="AK602">
        <v>1</v>
      </c>
      <c r="AL602">
        <v>0</v>
      </c>
      <c r="AM602">
        <v>0</v>
      </c>
      <c r="AN602">
        <v>0</v>
      </c>
      <c r="AO602">
        <v>0</v>
      </c>
      <c r="AP602">
        <v>0</v>
      </c>
      <c r="AQ602">
        <v>0</v>
      </c>
      <c r="AR602">
        <v>4.806603133518772</v>
      </c>
      <c r="AS602">
        <v>23</v>
      </c>
      <c r="BE602" s="2">
        <v>651</v>
      </c>
      <c r="BF602">
        <v>7.2036183124577766</v>
      </c>
      <c r="BG602">
        <v>0</v>
      </c>
      <c r="BH602">
        <v>0</v>
      </c>
      <c r="BI602">
        <v>0</v>
      </c>
      <c r="BJ602">
        <v>0</v>
      </c>
      <c r="BK602">
        <v>1</v>
      </c>
      <c r="BL602">
        <v>0</v>
      </c>
      <c r="BM602">
        <v>1</v>
      </c>
      <c r="BN602">
        <v>0</v>
      </c>
      <c r="BO602">
        <v>0</v>
      </c>
      <c r="BP602">
        <v>0</v>
      </c>
      <c r="BQ602">
        <v>0</v>
      </c>
      <c r="BR602">
        <v>0</v>
      </c>
      <c r="BS602">
        <v>0</v>
      </c>
      <c r="BT602">
        <v>4.2978990815859826</v>
      </c>
      <c r="BU602">
        <v>23</v>
      </c>
      <c r="CG602" s="2">
        <v>651</v>
      </c>
      <c r="CH602">
        <v>7.2036183124577766</v>
      </c>
      <c r="CI602">
        <v>0</v>
      </c>
      <c r="CJ602">
        <v>0</v>
      </c>
      <c r="CK602">
        <v>0</v>
      </c>
      <c r="CL602">
        <v>0</v>
      </c>
      <c r="CM602">
        <v>1</v>
      </c>
      <c r="CN602">
        <v>0</v>
      </c>
      <c r="CO602">
        <v>1</v>
      </c>
      <c r="CP602">
        <v>0</v>
      </c>
      <c r="CQ602">
        <v>0</v>
      </c>
      <c r="CR602">
        <v>0</v>
      </c>
      <c r="CS602">
        <v>6.7012715512148269</v>
      </c>
      <c r="CT602">
        <v>4.806603133518772</v>
      </c>
      <c r="CU602">
        <v>4.2978990815859826</v>
      </c>
      <c r="CV602">
        <v>23</v>
      </c>
    </row>
    <row r="603" spans="1:100" x14ac:dyDescent="0.2">
      <c r="A603" s="2">
        <v>652</v>
      </c>
      <c r="B603">
        <v>7.1256840601733789</v>
      </c>
      <c r="C603">
        <v>0</v>
      </c>
      <c r="D603">
        <v>0</v>
      </c>
      <c r="E603">
        <v>0</v>
      </c>
      <c r="F603">
        <v>0</v>
      </c>
      <c r="G603">
        <v>1</v>
      </c>
      <c r="H603">
        <v>0</v>
      </c>
      <c r="I603">
        <v>1</v>
      </c>
      <c r="J603">
        <v>0</v>
      </c>
      <c r="K603">
        <v>0</v>
      </c>
      <c r="L603">
        <v>0</v>
      </c>
      <c r="M603">
        <v>0</v>
      </c>
      <c r="N603">
        <v>0</v>
      </c>
      <c r="O603">
        <v>0</v>
      </c>
      <c r="P603">
        <v>6.6839842698568299</v>
      </c>
      <c r="Q603">
        <v>24</v>
      </c>
      <c r="AC603" s="2">
        <v>652</v>
      </c>
      <c r="AD603">
        <v>7.1256840601733789</v>
      </c>
      <c r="AE603">
        <v>0</v>
      </c>
      <c r="AF603">
        <v>0</v>
      </c>
      <c r="AG603">
        <v>0</v>
      </c>
      <c r="AH603">
        <v>0</v>
      </c>
      <c r="AI603">
        <v>1</v>
      </c>
      <c r="AJ603">
        <v>0</v>
      </c>
      <c r="AK603">
        <v>1</v>
      </c>
      <c r="AL603">
        <v>0</v>
      </c>
      <c r="AM603">
        <v>0</v>
      </c>
      <c r="AN603">
        <v>0</v>
      </c>
      <c r="AO603">
        <v>0</v>
      </c>
      <c r="AP603">
        <v>0</v>
      </c>
      <c r="AQ603">
        <v>0</v>
      </c>
      <c r="AR603">
        <v>4.8088421499704506</v>
      </c>
      <c r="AS603">
        <v>24</v>
      </c>
      <c r="BE603" s="2">
        <v>652</v>
      </c>
      <c r="BF603">
        <v>7.1256840601733789</v>
      </c>
      <c r="BG603">
        <v>0</v>
      </c>
      <c r="BH603">
        <v>0</v>
      </c>
      <c r="BI603">
        <v>0</v>
      </c>
      <c r="BJ603">
        <v>0</v>
      </c>
      <c r="BK603">
        <v>1</v>
      </c>
      <c r="BL603">
        <v>0</v>
      </c>
      <c r="BM603">
        <v>1</v>
      </c>
      <c r="BN603">
        <v>0</v>
      </c>
      <c r="BO603">
        <v>0</v>
      </c>
      <c r="BP603">
        <v>0</v>
      </c>
      <c r="BQ603">
        <v>0</v>
      </c>
      <c r="BR603">
        <v>0</v>
      </c>
      <c r="BS603">
        <v>0</v>
      </c>
      <c r="BT603">
        <v>4.3019249199543834</v>
      </c>
      <c r="BU603">
        <v>24</v>
      </c>
      <c r="CG603" s="2">
        <v>652</v>
      </c>
      <c r="CH603">
        <v>7.1256840601733789</v>
      </c>
      <c r="CI603">
        <v>0</v>
      </c>
      <c r="CJ603">
        <v>0</v>
      </c>
      <c r="CK603">
        <v>0</v>
      </c>
      <c r="CL603">
        <v>0</v>
      </c>
      <c r="CM603">
        <v>1</v>
      </c>
      <c r="CN603">
        <v>0</v>
      </c>
      <c r="CO603">
        <v>1</v>
      </c>
      <c r="CP603">
        <v>0</v>
      </c>
      <c r="CQ603">
        <v>0</v>
      </c>
      <c r="CR603">
        <v>0</v>
      </c>
      <c r="CS603">
        <v>6.6839842698568299</v>
      </c>
      <c r="CT603">
        <v>4.8088421499704506</v>
      </c>
      <c r="CU603">
        <v>4.3019249199543834</v>
      </c>
      <c r="CV603">
        <v>24</v>
      </c>
    </row>
    <row r="604" spans="1:100" x14ac:dyDescent="0.2">
      <c r="A604" s="2">
        <v>653</v>
      </c>
      <c r="B604">
        <v>7.2353800794098104</v>
      </c>
      <c r="C604">
        <v>0</v>
      </c>
      <c r="D604">
        <v>0</v>
      </c>
      <c r="E604">
        <v>0</v>
      </c>
      <c r="F604">
        <v>0</v>
      </c>
      <c r="G604">
        <v>1</v>
      </c>
      <c r="H604">
        <v>0</v>
      </c>
      <c r="I604">
        <v>1</v>
      </c>
      <c r="J604">
        <v>0</v>
      </c>
      <c r="K604">
        <v>0</v>
      </c>
      <c r="L604">
        <v>0</v>
      </c>
      <c r="M604">
        <v>0</v>
      </c>
      <c r="N604">
        <v>0</v>
      </c>
      <c r="O604">
        <v>0</v>
      </c>
      <c r="P604">
        <v>6.6732429111904077</v>
      </c>
      <c r="Q604">
        <v>25</v>
      </c>
      <c r="AC604" s="2">
        <v>653</v>
      </c>
      <c r="AD604">
        <v>7.2353800794098104</v>
      </c>
      <c r="AE604">
        <v>0</v>
      </c>
      <c r="AF604">
        <v>0</v>
      </c>
      <c r="AG604">
        <v>0</v>
      </c>
      <c r="AH604">
        <v>0</v>
      </c>
      <c r="AI604">
        <v>1</v>
      </c>
      <c r="AJ604">
        <v>0</v>
      </c>
      <c r="AK604">
        <v>1</v>
      </c>
      <c r="AL604">
        <v>0</v>
      </c>
      <c r="AM604">
        <v>0</v>
      </c>
      <c r="AN604">
        <v>0</v>
      </c>
      <c r="AO604">
        <v>0</v>
      </c>
      <c r="AP604">
        <v>0</v>
      </c>
      <c r="AQ604">
        <v>0</v>
      </c>
      <c r="AR604">
        <v>4.8124056194158706</v>
      </c>
      <c r="AS604">
        <v>25</v>
      </c>
      <c r="BE604" s="2">
        <v>653</v>
      </c>
      <c r="BF604">
        <v>7.2353800794098104</v>
      </c>
      <c r="BG604">
        <v>0</v>
      </c>
      <c r="BH604">
        <v>0</v>
      </c>
      <c r="BI604">
        <v>0</v>
      </c>
      <c r="BJ604">
        <v>0</v>
      </c>
      <c r="BK604">
        <v>1</v>
      </c>
      <c r="BL604">
        <v>0</v>
      </c>
      <c r="BM604">
        <v>1</v>
      </c>
      <c r="BN604">
        <v>0</v>
      </c>
      <c r="BO604">
        <v>0</v>
      </c>
      <c r="BP604">
        <v>0</v>
      </c>
      <c r="BQ604">
        <v>0</v>
      </c>
      <c r="BR604">
        <v>0</v>
      </c>
      <c r="BS604">
        <v>0</v>
      </c>
      <c r="BT604">
        <v>4.3059746317912033</v>
      </c>
      <c r="BU604">
        <v>25</v>
      </c>
      <c r="CG604" s="2">
        <v>653</v>
      </c>
      <c r="CH604">
        <v>7.2353800794098104</v>
      </c>
      <c r="CI604">
        <v>0</v>
      </c>
      <c r="CJ604">
        <v>0</v>
      </c>
      <c r="CK604">
        <v>0</v>
      </c>
      <c r="CL604">
        <v>0</v>
      </c>
      <c r="CM604">
        <v>1</v>
      </c>
      <c r="CN604">
        <v>0</v>
      </c>
      <c r="CO604">
        <v>1</v>
      </c>
      <c r="CP604">
        <v>0</v>
      </c>
      <c r="CQ604">
        <v>0</v>
      </c>
      <c r="CR604">
        <v>0</v>
      </c>
      <c r="CS604">
        <v>6.6732429111904077</v>
      </c>
      <c r="CT604">
        <v>4.8124056194158706</v>
      </c>
      <c r="CU604">
        <v>4.3059746317912033</v>
      </c>
      <c r="CV604">
        <v>25</v>
      </c>
    </row>
    <row r="605" spans="1:100" x14ac:dyDescent="0.2">
      <c r="A605" s="2">
        <v>654</v>
      </c>
      <c r="B605">
        <v>7.0366520844813394</v>
      </c>
      <c r="C605">
        <v>0</v>
      </c>
      <c r="D605">
        <v>0</v>
      </c>
      <c r="E605">
        <v>0</v>
      </c>
      <c r="F605">
        <v>0</v>
      </c>
      <c r="G605">
        <v>1</v>
      </c>
      <c r="H605">
        <v>0</v>
      </c>
      <c r="I605">
        <v>1</v>
      </c>
      <c r="J605">
        <v>0</v>
      </c>
      <c r="K605">
        <v>0</v>
      </c>
      <c r="L605">
        <v>0</v>
      </c>
      <c r="M605">
        <v>0</v>
      </c>
      <c r="N605">
        <v>0</v>
      </c>
      <c r="O605">
        <v>0</v>
      </c>
      <c r="P605">
        <v>6.667219582646295</v>
      </c>
      <c r="Q605">
        <v>26</v>
      </c>
      <c r="AC605" s="2">
        <v>654</v>
      </c>
      <c r="AD605">
        <v>7.0366520844813394</v>
      </c>
      <c r="AE605">
        <v>0</v>
      </c>
      <c r="AF605">
        <v>0</v>
      </c>
      <c r="AG605">
        <v>0</v>
      </c>
      <c r="AH605">
        <v>0</v>
      </c>
      <c r="AI605">
        <v>1</v>
      </c>
      <c r="AJ605">
        <v>0</v>
      </c>
      <c r="AK605">
        <v>1</v>
      </c>
      <c r="AL605">
        <v>0</v>
      </c>
      <c r="AM605">
        <v>0</v>
      </c>
      <c r="AN605">
        <v>0</v>
      </c>
      <c r="AO605">
        <v>0</v>
      </c>
      <c r="AP605">
        <v>0</v>
      </c>
      <c r="AQ605">
        <v>0</v>
      </c>
      <c r="AR605">
        <v>4.8166424734097513</v>
      </c>
      <c r="AS605">
        <v>26</v>
      </c>
      <c r="BE605" s="2">
        <v>654</v>
      </c>
      <c r="BF605">
        <v>7.0366520844813394</v>
      </c>
      <c r="BG605">
        <v>0</v>
      </c>
      <c r="BH605">
        <v>0</v>
      </c>
      <c r="BI605">
        <v>0</v>
      </c>
      <c r="BJ605">
        <v>0</v>
      </c>
      <c r="BK605">
        <v>1</v>
      </c>
      <c r="BL605">
        <v>0</v>
      </c>
      <c r="BM605">
        <v>1</v>
      </c>
      <c r="BN605">
        <v>0</v>
      </c>
      <c r="BO605">
        <v>0</v>
      </c>
      <c r="BP605">
        <v>0</v>
      </c>
      <c r="BQ605">
        <v>0</v>
      </c>
      <c r="BR605">
        <v>0</v>
      </c>
      <c r="BS605">
        <v>0</v>
      </c>
      <c r="BT605">
        <v>4.3100482613244067</v>
      </c>
      <c r="BU605">
        <v>26</v>
      </c>
      <c r="CG605" s="2">
        <v>654</v>
      </c>
      <c r="CH605">
        <v>7.0366520844813394</v>
      </c>
      <c r="CI605">
        <v>0</v>
      </c>
      <c r="CJ605">
        <v>0</v>
      </c>
      <c r="CK605">
        <v>0</v>
      </c>
      <c r="CL605">
        <v>0</v>
      </c>
      <c r="CM605">
        <v>1</v>
      </c>
      <c r="CN605">
        <v>0</v>
      </c>
      <c r="CO605">
        <v>1</v>
      </c>
      <c r="CP605">
        <v>0</v>
      </c>
      <c r="CQ605">
        <v>0</v>
      </c>
      <c r="CR605">
        <v>0</v>
      </c>
      <c r="CS605">
        <v>6.667219582646295</v>
      </c>
      <c r="CT605">
        <v>4.8166424734097513</v>
      </c>
      <c r="CU605">
        <v>4.3100482613244067</v>
      </c>
      <c r="CV605">
        <v>26</v>
      </c>
    </row>
    <row r="606" spans="1:100" x14ac:dyDescent="0.2">
      <c r="A606" s="2">
        <v>655</v>
      </c>
      <c r="B606">
        <v>7.0726594835050847</v>
      </c>
      <c r="C606">
        <v>0</v>
      </c>
      <c r="D606">
        <v>0</v>
      </c>
      <c r="E606">
        <v>0</v>
      </c>
      <c r="F606">
        <v>0</v>
      </c>
      <c r="G606">
        <v>1</v>
      </c>
      <c r="H606">
        <v>0</v>
      </c>
      <c r="I606">
        <v>0</v>
      </c>
      <c r="J606">
        <v>1</v>
      </c>
      <c r="K606">
        <v>0</v>
      </c>
      <c r="L606">
        <v>0</v>
      </c>
      <c r="M606">
        <v>0</v>
      </c>
      <c r="N606">
        <v>0</v>
      </c>
      <c r="O606">
        <v>0</v>
      </c>
      <c r="P606">
        <v>6.6645662918070476</v>
      </c>
      <c r="Q606">
        <v>27</v>
      </c>
      <c r="AC606" s="2">
        <v>655</v>
      </c>
      <c r="AD606">
        <v>7.0726594835050847</v>
      </c>
      <c r="AE606">
        <v>0</v>
      </c>
      <c r="AF606">
        <v>0</v>
      </c>
      <c r="AG606">
        <v>0</v>
      </c>
      <c r="AH606">
        <v>0</v>
      </c>
      <c r="AI606">
        <v>1</v>
      </c>
      <c r="AJ606">
        <v>0</v>
      </c>
      <c r="AK606">
        <v>0</v>
      </c>
      <c r="AL606">
        <v>1</v>
      </c>
      <c r="AM606">
        <v>0</v>
      </c>
      <c r="AN606">
        <v>0</v>
      </c>
      <c r="AO606">
        <v>0</v>
      </c>
      <c r="AP606">
        <v>0</v>
      </c>
      <c r="AQ606">
        <v>0</v>
      </c>
      <c r="AR606">
        <v>4.821227307892368</v>
      </c>
      <c r="AS606">
        <v>27</v>
      </c>
      <c r="BE606" s="2">
        <v>655</v>
      </c>
      <c r="BF606">
        <v>7.0726594835050847</v>
      </c>
      <c r="BG606">
        <v>0</v>
      </c>
      <c r="BH606">
        <v>0</v>
      </c>
      <c r="BI606">
        <v>0</v>
      </c>
      <c r="BJ606">
        <v>0</v>
      </c>
      <c r="BK606">
        <v>1</v>
      </c>
      <c r="BL606">
        <v>0</v>
      </c>
      <c r="BM606">
        <v>0</v>
      </c>
      <c r="BN606">
        <v>1</v>
      </c>
      <c r="BO606">
        <v>0</v>
      </c>
      <c r="BP606">
        <v>0</v>
      </c>
      <c r="BQ606">
        <v>0</v>
      </c>
      <c r="BR606">
        <v>0</v>
      </c>
      <c r="BS606">
        <v>0</v>
      </c>
      <c r="BT606">
        <v>4.3141458517177025</v>
      </c>
      <c r="BU606">
        <v>27</v>
      </c>
      <c r="CG606" s="2">
        <v>655</v>
      </c>
      <c r="CH606">
        <v>7.0726594835050847</v>
      </c>
      <c r="CI606">
        <v>0</v>
      </c>
      <c r="CJ606">
        <v>0</v>
      </c>
      <c r="CK606">
        <v>0</v>
      </c>
      <c r="CL606">
        <v>0</v>
      </c>
      <c r="CM606">
        <v>1</v>
      </c>
      <c r="CN606">
        <v>0</v>
      </c>
      <c r="CO606">
        <v>0</v>
      </c>
      <c r="CP606">
        <v>1</v>
      </c>
      <c r="CQ606">
        <v>0</v>
      </c>
      <c r="CR606">
        <v>0</v>
      </c>
      <c r="CS606">
        <v>6.6645662918070476</v>
      </c>
      <c r="CT606">
        <v>4.821227307892368</v>
      </c>
      <c r="CU606">
        <v>4.3141458517177025</v>
      </c>
      <c r="CV606">
        <v>27</v>
      </c>
    </row>
    <row r="607" spans="1:100" x14ac:dyDescent="0.2">
      <c r="A607" s="2">
        <v>656</v>
      </c>
      <c r="B607">
        <v>7.2739151638112727</v>
      </c>
      <c r="C607">
        <v>0</v>
      </c>
      <c r="D607">
        <v>0</v>
      </c>
      <c r="E607">
        <v>0</v>
      </c>
      <c r="F607">
        <v>0</v>
      </c>
      <c r="G607">
        <v>1</v>
      </c>
      <c r="H607">
        <v>0</v>
      </c>
      <c r="I607">
        <v>0</v>
      </c>
      <c r="J607">
        <v>1</v>
      </c>
      <c r="K607">
        <v>0</v>
      </c>
      <c r="L607">
        <v>0</v>
      </c>
      <c r="M607">
        <v>0</v>
      </c>
      <c r="N607">
        <v>0</v>
      </c>
      <c r="O607">
        <v>0</v>
      </c>
      <c r="P607">
        <v>6.6643057984486704</v>
      </c>
      <c r="Q607">
        <v>28</v>
      </c>
      <c r="AC607" s="2">
        <v>656</v>
      </c>
      <c r="AD607">
        <v>7.2739151638112727</v>
      </c>
      <c r="AE607">
        <v>0</v>
      </c>
      <c r="AF607">
        <v>0</v>
      </c>
      <c r="AG607">
        <v>0</v>
      </c>
      <c r="AH607">
        <v>0</v>
      </c>
      <c r="AI607">
        <v>1</v>
      </c>
      <c r="AJ607">
        <v>0</v>
      </c>
      <c r="AK607">
        <v>0</v>
      </c>
      <c r="AL607">
        <v>1</v>
      </c>
      <c r="AM607">
        <v>0</v>
      </c>
      <c r="AN607">
        <v>0</v>
      </c>
      <c r="AO607">
        <v>0</v>
      </c>
      <c r="AP607">
        <v>0</v>
      </c>
      <c r="AQ607">
        <v>0</v>
      </c>
      <c r="AR607">
        <v>4.82599784597517</v>
      </c>
      <c r="AS607">
        <v>28</v>
      </c>
      <c r="BE607" s="2">
        <v>656</v>
      </c>
      <c r="BF607">
        <v>7.2739151638112727</v>
      </c>
      <c r="BG607">
        <v>0</v>
      </c>
      <c r="BH607">
        <v>0</v>
      </c>
      <c r="BI607">
        <v>0</v>
      </c>
      <c r="BJ607">
        <v>0</v>
      </c>
      <c r="BK607">
        <v>1</v>
      </c>
      <c r="BL607">
        <v>0</v>
      </c>
      <c r="BM607">
        <v>0</v>
      </c>
      <c r="BN607">
        <v>1</v>
      </c>
      <c r="BO607">
        <v>0</v>
      </c>
      <c r="BP607">
        <v>0</v>
      </c>
      <c r="BQ607">
        <v>0</v>
      </c>
      <c r="BR607">
        <v>0</v>
      </c>
      <c r="BS607">
        <v>0</v>
      </c>
      <c r="BT607">
        <v>4.3182674450624177</v>
      </c>
      <c r="BU607">
        <v>28</v>
      </c>
      <c r="CG607" s="2">
        <v>656</v>
      </c>
      <c r="CH607">
        <v>7.2739151638112727</v>
      </c>
      <c r="CI607">
        <v>0</v>
      </c>
      <c r="CJ607">
        <v>0</v>
      </c>
      <c r="CK607">
        <v>0</v>
      </c>
      <c r="CL607">
        <v>0</v>
      </c>
      <c r="CM607">
        <v>1</v>
      </c>
      <c r="CN607">
        <v>0</v>
      </c>
      <c r="CO607">
        <v>0</v>
      </c>
      <c r="CP607">
        <v>1</v>
      </c>
      <c r="CQ607">
        <v>0</v>
      </c>
      <c r="CR607">
        <v>0</v>
      </c>
      <c r="CS607">
        <v>6.6643057984486704</v>
      </c>
      <c r="CT607">
        <v>4.82599784597517</v>
      </c>
      <c r="CU607">
        <v>4.3182674450624177</v>
      </c>
      <c r="CV607">
        <v>28</v>
      </c>
    </row>
    <row r="608" spans="1:100" x14ac:dyDescent="0.2">
      <c r="A608" s="2">
        <v>657</v>
      </c>
      <c r="B608">
        <v>7.179693196358965</v>
      </c>
      <c r="C608">
        <v>0</v>
      </c>
      <c r="D608">
        <v>0</v>
      </c>
      <c r="E608">
        <v>0</v>
      </c>
      <c r="F608">
        <v>0</v>
      </c>
      <c r="G608">
        <v>1</v>
      </c>
      <c r="H608">
        <v>0</v>
      </c>
      <c r="I608">
        <v>0</v>
      </c>
      <c r="J608">
        <v>1</v>
      </c>
      <c r="K608">
        <v>0</v>
      </c>
      <c r="L608">
        <v>0</v>
      </c>
      <c r="M608">
        <v>0</v>
      </c>
      <c r="N608">
        <v>0</v>
      </c>
      <c r="O608">
        <v>0</v>
      </c>
      <c r="P608">
        <v>6.665738127325251</v>
      </c>
      <c r="Q608">
        <v>29</v>
      </c>
      <c r="AC608" s="2">
        <v>657</v>
      </c>
      <c r="AD608">
        <v>7.179693196358965</v>
      </c>
      <c r="AE608">
        <v>0</v>
      </c>
      <c r="AF608">
        <v>0</v>
      </c>
      <c r="AG608">
        <v>0</v>
      </c>
      <c r="AH608">
        <v>0</v>
      </c>
      <c r="AI608">
        <v>1</v>
      </c>
      <c r="AJ608">
        <v>0</v>
      </c>
      <c r="AK608">
        <v>0</v>
      </c>
      <c r="AL608">
        <v>1</v>
      </c>
      <c r="AM608">
        <v>0</v>
      </c>
      <c r="AN608">
        <v>0</v>
      </c>
      <c r="AO608">
        <v>0</v>
      </c>
      <c r="AP608">
        <v>0</v>
      </c>
      <c r="AQ608">
        <v>0</v>
      </c>
      <c r="AR608">
        <v>4.8308732514385957</v>
      </c>
      <c r="AS608">
        <v>29</v>
      </c>
      <c r="BE608" s="2">
        <v>657</v>
      </c>
      <c r="BF608">
        <v>7.179693196358965</v>
      </c>
      <c r="BG608">
        <v>0</v>
      </c>
      <c r="BH608">
        <v>0</v>
      </c>
      <c r="BI608">
        <v>0</v>
      </c>
      <c r="BJ608">
        <v>0</v>
      </c>
      <c r="BK608">
        <v>1</v>
      </c>
      <c r="BL608">
        <v>0</v>
      </c>
      <c r="BM608">
        <v>0</v>
      </c>
      <c r="BN608">
        <v>1</v>
      </c>
      <c r="BO608">
        <v>0</v>
      </c>
      <c r="BP608">
        <v>0</v>
      </c>
      <c r="BQ608">
        <v>0</v>
      </c>
      <c r="BR608">
        <v>0</v>
      </c>
      <c r="BS608">
        <v>0</v>
      </c>
      <c r="BT608">
        <v>4.3224130823695548</v>
      </c>
      <c r="BU608">
        <v>29</v>
      </c>
      <c r="CG608" s="2">
        <v>657</v>
      </c>
      <c r="CH608">
        <v>7.179693196358965</v>
      </c>
      <c r="CI608">
        <v>0</v>
      </c>
      <c r="CJ608">
        <v>0</v>
      </c>
      <c r="CK608">
        <v>0</v>
      </c>
      <c r="CL608">
        <v>0</v>
      </c>
      <c r="CM608">
        <v>1</v>
      </c>
      <c r="CN608">
        <v>0</v>
      </c>
      <c r="CO608">
        <v>0</v>
      </c>
      <c r="CP608">
        <v>1</v>
      </c>
      <c r="CQ608">
        <v>0</v>
      </c>
      <c r="CR608">
        <v>0</v>
      </c>
      <c r="CS608">
        <v>6.665738127325251</v>
      </c>
      <c r="CT608">
        <v>4.8308732514385957</v>
      </c>
      <c r="CU608">
        <v>4.3224130823695548</v>
      </c>
      <c r="CV608">
        <v>29</v>
      </c>
    </row>
    <row r="609" spans="1:100" x14ac:dyDescent="0.2">
      <c r="A609" s="2">
        <v>658</v>
      </c>
      <c r="B609">
        <v>7.1905736240087936</v>
      </c>
      <c r="C609">
        <v>0</v>
      </c>
      <c r="D609">
        <v>0</v>
      </c>
      <c r="E609">
        <v>0</v>
      </c>
      <c r="F609">
        <v>0</v>
      </c>
      <c r="G609">
        <v>1</v>
      </c>
      <c r="H609">
        <v>0</v>
      </c>
      <c r="I609">
        <v>0</v>
      </c>
      <c r="J609">
        <v>1</v>
      </c>
      <c r="K609">
        <v>0</v>
      </c>
      <c r="L609">
        <v>0</v>
      </c>
      <c r="M609">
        <v>0</v>
      </c>
      <c r="N609">
        <v>0</v>
      </c>
      <c r="O609">
        <v>0</v>
      </c>
      <c r="P609">
        <v>6.6683661293860608</v>
      </c>
      <c r="Q609">
        <v>30</v>
      </c>
      <c r="AC609" s="2">
        <v>658</v>
      </c>
      <c r="AD609">
        <v>7.1905736240087936</v>
      </c>
      <c r="AE609">
        <v>0</v>
      </c>
      <c r="AF609">
        <v>0</v>
      </c>
      <c r="AG609">
        <v>0</v>
      </c>
      <c r="AH609">
        <v>0</v>
      </c>
      <c r="AI609">
        <v>1</v>
      </c>
      <c r="AJ609">
        <v>0</v>
      </c>
      <c r="AK609">
        <v>0</v>
      </c>
      <c r="AL609">
        <v>1</v>
      </c>
      <c r="AM609">
        <v>0</v>
      </c>
      <c r="AN609">
        <v>0</v>
      </c>
      <c r="AO609">
        <v>0</v>
      </c>
      <c r="AP609">
        <v>0</v>
      </c>
      <c r="AQ609">
        <v>0</v>
      </c>
      <c r="AR609">
        <v>4.8358132792321848</v>
      </c>
      <c r="AS609">
        <v>30</v>
      </c>
      <c r="BE609" s="2">
        <v>658</v>
      </c>
      <c r="BF609">
        <v>7.1905736240087936</v>
      </c>
      <c r="BG609">
        <v>0</v>
      </c>
      <c r="BH609">
        <v>0</v>
      </c>
      <c r="BI609">
        <v>0</v>
      </c>
      <c r="BJ609">
        <v>0</v>
      </c>
      <c r="BK609">
        <v>1</v>
      </c>
      <c r="BL609">
        <v>0</v>
      </c>
      <c r="BM609">
        <v>0</v>
      </c>
      <c r="BN609">
        <v>1</v>
      </c>
      <c r="BO609">
        <v>0</v>
      </c>
      <c r="BP609">
        <v>0</v>
      </c>
      <c r="BQ609">
        <v>0</v>
      </c>
      <c r="BR609">
        <v>0</v>
      </c>
      <c r="BS609">
        <v>0</v>
      </c>
      <c r="BT609">
        <v>4.3265828035620268</v>
      </c>
      <c r="BU609">
        <v>30</v>
      </c>
      <c r="CG609" s="2">
        <v>658</v>
      </c>
      <c r="CH609">
        <v>7.1905736240087936</v>
      </c>
      <c r="CI609">
        <v>0</v>
      </c>
      <c r="CJ609">
        <v>0</v>
      </c>
      <c r="CK609">
        <v>0</v>
      </c>
      <c r="CL609">
        <v>0</v>
      </c>
      <c r="CM609">
        <v>1</v>
      </c>
      <c r="CN609">
        <v>0</v>
      </c>
      <c r="CO609">
        <v>0</v>
      </c>
      <c r="CP609">
        <v>1</v>
      </c>
      <c r="CQ609">
        <v>0</v>
      </c>
      <c r="CR609">
        <v>0</v>
      </c>
      <c r="CS609">
        <v>6.6683661293860608</v>
      </c>
      <c r="CT609">
        <v>4.8358132792321848</v>
      </c>
      <c r="CU609">
        <v>4.3265828035620268</v>
      </c>
      <c r="CV609">
        <v>30</v>
      </c>
    </row>
    <row r="610" spans="1:100" x14ac:dyDescent="0.2">
      <c r="A610" s="2">
        <v>659</v>
      </c>
      <c r="B610">
        <v>7.2567651729689748</v>
      </c>
      <c r="C610">
        <v>0</v>
      </c>
      <c r="D610">
        <v>0</v>
      </c>
      <c r="E610">
        <v>0</v>
      </c>
      <c r="F610">
        <v>0</v>
      </c>
      <c r="G610">
        <v>1</v>
      </c>
      <c r="H610">
        <v>0</v>
      </c>
      <c r="I610">
        <v>0</v>
      </c>
      <c r="J610">
        <v>1</v>
      </c>
      <c r="K610">
        <v>0</v>
      </c>
      <c r="L610">
        <v>0</v>
      </c>
      <c r="M610">
        <v>0</v>
      </c>
      <c r="N610">
        <v>0</v>
      </c>
      <c r="O610">
        <v>0</v>
      </c>
      <c r="P610">
        <v>6.6718388006369898</v>
      </c>
      <c r="Q610">
        <v>31</v>
      </c>
      <c r="AC610" s="2">
        <v>659</v>
      </c>
      <c r="AD610">
        <v>7.2567651729689748</v>
      </c>
      <c r="AE610">
        <v>0</v>
      </c>
      <c r="AF610">
        <v>0</v>
      </c>
      <c r="AG610">
        <v>0</v>
      </c>
      <c r="AH610">
        <v>0</v>
      </c>
      <c r="AI610">
        <v>1</v>
      </c>
      <c r="AJ610">
        <v>0</v>
      </c>
      <c r="AK610">
        <v>0</v>
      </c>
      <c r="AL610">
        <v>1</v>
      </c>
      <c r="AM610">
        <v>0</v>
      </c>
      <c r="AN610">
        <v>0</v>
      </c>
      <c r="AO610">
        <v>0</v>
      </c>
      <c r="AP610">
        <v>0</v>
      </c>
      <c r="AQ610">
        <v>0</v>
      </c>
      <c r="AR610">
        <v>4.840797898236219</v>
      </c>
      <c r="AS610">
        <v>31</v>
      </c>
      <c r="BE610" s="2">
        <v>659</v>
      </c>
      <c r="BF610">
        <v>7.2567651729689748</v>
      </c>
      <c r="BG610">
        <v>0</v>
      </c>
      <c r="BH610">
        <v>0</v>
      </c>
      <c r="BI610">
        <v>0</v>
      </c>
      <c r="BJ610">
        <v>0</v>
      </c>
      <c r="BK610">
        <v>1</v>
      </c>
      <c r="BL610">
        <v>0</v>
      </c>
      <c r="BM610">
        <v>0</v>
      </c>
      <c r="BN610">
        <v>1</v>
      </c>
      <c r="BO610">
        <v>0</v>
      </c>
      <c r="BP610">
        <v>0</v>
      </c>
      <c r="BQ610">
        <v>0</v>
      </c>
      <c r="BR610">
        <v>0</v>
      </c>
      <c r="BS610">
        <v>0</v>
      </c>
      <c r="BT610">
        <v>4.3307766474670846</v>
      </c>
      <c r="BU610">
        <v>31</v>
      </c>
      <c r="CG610" s="2">
        <v>659</v>
      </c>
      <c r="CH610">
        <v>7.2567651729689748</v>
      </c>
      <c r="CI610">
        <v>0</v>
      </c>
      <c r="CJ610">
        <v>0</v>
      </c>
      <c r="CK610">
        <v>0</v>
      </c>
      <c r="CL610">
        <v>0</v>
      </c>
      <c r="CM610">
        <v>1</v>
      </c>
      <c r="CN610">
        <v>0</v>
      </c>
      <c r="CO610">
        <v>0</v>
      </c>
      <c r="CP610">
        <v>1</v>
      </c>
      <c r="CQ610">
        <v>0</v>
      </c>
      <c r="CR610">
        <v>0</v>
      </c>
      <c r="CS610">
        <v>6.6718388006369898</v>
      </c>
      <c r="CT610">
        <v>4.840797898236219</v>
      </c>
      <c r="CU610">
        <v>4.3307766474670846</v>
      </c>
      <c r="CV610">
        <v>31</v>
      </c>
    </row>
    <row r="611" spans="1:100" x14ac:dyDescent="0.2">
      <c r="A611" s="2">
        <v>660</v>
      </c>
      <c r="B611">
        <v>7.0891668379390609</v>
      </c>
      <c r="C611">
        <v>0</v>
      </c>
      <c r="D611">
        <v>0</v>
      </c>
      <c r="E611">
        <v>0</v>
      </c>
      <c r="F611">
        <v>0</v>
      </c>
      <c r="G611">
        <v>1</v>
      </c>
      <c r="H611">
        <v>0</v>
      </c>
      <c r="I611">
        <v>0</v>
      </c>
      <c r="J611">
        <v>0</v>
      </c>
      <c r="K611">
        <v>1</v>
      </c>
      <c r="L611">
        <v>0</v>
      </c>
      <c r="M611">
        <v>0</v>
      </c>
      <c r="N611">
        <v>0</v>
      </c>
      <c r="O611">
        <v>0</v>
      </c>
      <c r="P611">
        <v>6.6759093480288545</v>
      </c>
      <c r="Q611">
        <v>32</v>
      </c>
      <c r="AC611" s="2">
        <v>660</v>
      </c>
      <c r="AD611">
        <v>7.0891668379390609</v>
      </c>
      <c r="AE611">
        <v>0</v>
      </c>
      <c r="AF611">
        <v>0</v>
      </c>
      <c r="AG611">
        <v>0</v>
      </c>
      <c r="AH611">
        <v>0</v>
      </c>
      <c r="AI611">
        <v>1</v>
      </c>
      <c r="AJ611">
        <v>0</v>
      </c>
      <c r="AK611">
        <v>0</v>
      </c>
      <c r="AL611">
        <v>0</v>
      </c>
      <c r="AM611">
        <v>1</v>
      </c>
      <c r="AN611">
        <v>0</v>
      </c>
      <c r="AO611">
        <v>0</v>
      </c>
      <c r="AP611">
        <v>0</v>
      </c>
      <c r="AQ611">
        <v>0</v>
      </c>
      <c r="AR611">
        <v>4.845817138998239</v>
      </c>
      <c r="AS611">
        <v>32</v>
      </c>
      <c r="BE611" s="2">
        <v>660</v>
      </c>
      <c r="BF611">
        <v>7.0891668379390609</v>
      </c>
      <c r="BG611">
        <v>0</v>
      </c>
      <c r="BH611">
        <v>0</v>
      </c>
      <c r="BI611">
        <v>0</v>
      </c>
      <c r="BJ611">
        <v>0</v>
      </c>
      <c r="BK611">
        <v>1</v>
      </c>
      <c r="BL611">
        <v>0</v>
      </c>
      <c r="BM611">
        <v>0</v>
      </c>
      <c r="BN611">
        <v>0</v>
      </c>
      <c r="BO611">
        <v>1</v>
      </c>
      <c r="BP611">
        <v>0</v>
      </c>
      <c r="BQ611">
        <v>0</v>
      </c>
      <c r="BR611">
        <v>0</v>
      </c>
      <c r="BS611">
        <v>0</v>
      </c>
      <c r="BT611">
        <v>4.3349946518089286</v>
      </c>
      <c r="BU611">
        <v>32</v>
      </c>
      <c r="CG611" s="2">
        <v>660</v>
      </c>
      <c r="CH611">
        <v>7.0891668379390609</v>
      </c>
      <c r="CI611">
        <v>0</v>
      </c>
      <c r="CJ611">
        <v>0</v>
      </c>
      <c r="CK611">
        <v>0</v>
      </c>
      <c r="CL611">
        <v>0</v>
      </c>
      <c r="CM611">
        <v>1</v>
      </c>
      <c r="CN611">
        <v>0</v>
      </c>
      <c r="CO611">
        <v>0</v>
      </c>
      <c r="CP611">
        <v>0</v>
      </c>
      <c r="CQ611">
        <v>1</v>
      </c>
      <c r="CR611">
        <v>0</v>
      </c>
      <c r="CS611">
        <v>6.6759093480288545</v>
      </c>
      <c r="CT611">
        <v>4.845817138998239</v>
      </c>
      <c r="CU611">
        <v>4.3349946518089286</v>
      </c>
      <c r="CV611">
        <v>32</v>
      </c>
    </row>
    <row r="612" spans="1:100" x14ac:dyDescent="0.2">
      <c r="A612" s="2">
        <v>661</v>
      </c>
      <c r="B612">
        <v>7.1519253949015233</v>
      </c>
      <c r="C612">
        <v>0</v>
      </c>
      <c r="D612">
        <v>0</v>
      </c>
      <c r="E612">
        <v>0</v>
      </c>
      <c r="F612">
        <v>0</v>
      </c>
      <c r="G612">
        <v>1</v>
      </c>
      <c r="H612">
        <v>0</v>
      </c>
      <c r="I612">
        <v>0</v>
      </c>
      <c r="J612">
        <v>0</v>
      </c>
      <c r="K612">
        <v>1</v>
      </c>
      <c r="L612">
        <v>0</v>
      </c>
      <c r="M612">
        <v>0</v>
      </c>
      <c r="N612">
        <v>0</v>
      </c>
      <c r="O612">
        <v>0</v>
      </c>
      <c r="P612">
        <v>6.6804047528017447</v>
      </c>
      <c r="Q612">
        <v>33</v>
      </c>
      <c r="AC612" s="2">
        <v>661</v>
      </c>
      <c r="AD612">
        <v>7.1519253949015233</v>
      </c>
      <c r="AE612">
        <v>0</v>
      </c>
      <c r="AF612">
        <v>0</v>
      </c>
      <c r="AG612">
        <v>0</v>
      </c>
      <c r="AH612">
        <v>0</v>
      </c>
      <c r="AI612">
        <v>1</v>
      </c>
      <c r="AJ612">
        <v>0</v>
      </c>
      <c r="AK612">
        <v>0</v>
      </c>
      <c r="AL612">
        <v>0</v>
      </c>
      <c r="AM612">
        <v>1</v>
      </c>
      <c r="AN612">
        <v>0</v>
      </c>
      <c r="AO612">
        <v>0</v>
      </c>
      <c r="AP612">
        <v>0</v>
      </c>
      <c r="AQ612">
        <v>0</v>
      </c>
      <c r="AR612">
        <v>4.8508660389095173</v>
      </c>
      <c r="AS612">
        <v>33</v>
      </c>
      <c r="BE612" s="2">
        <v>661</v>
      </c>
      <c r="BF612">
        <v>7.1519253949015233</v>
      </c>
      <c r="BG612">
        <v>0</v>
      </c>
      <c r="BH612">
        <v>0</v>
      </c>
      <c r="BI612">
        <v>0</v>
      </c>
      <c r="BJ612">
        <v>0</v>
      </c>
      <c r="BK612">
        <v>1</v>
      </c>
      <c r="BL612">
        <v>0</v>
      </c>
      <c r="BM612">
        <v>0</v>
      </c>
      <c r="BN612">
        <v>0</v>
      </c>
      <c r="BO612">
        <v>1</v>
      </c>
      <c r="BP612">
        <v>0</v>
      </c>
      <c r="BQ612">
        <v>0</v>
      </c>
      <c r="BR612">
        <v>0</v>
      </c>
      <c r="BS612">
        <v>0</v>
      </c>
      <c r="BT612">
        <v>4.3392368532015162</v>
      </c>
      <c r="BU612">
        <v>33</v>
      </c>
      <c r="CG612" s="2">
        <v>661</v>
      </c>
      <c r="CH612">
        <v>7.1519253949015233</v>
      </c>
      <c r="CI612">
        <v>0</v>
      </c>
      <c r="CJ612">
        <v>0</v>
      </c>
      <c r="CK612">
        <v>0</v>
      </c>
      <c r="CL612">
        <v>0</v>
      </c>
      <c r="CM612">
        <v>1</v>
      </c>
      <c r="CN612">
        <v>0</v>
      </c>
      <c r="CO612">
        <v>0</v>
      </c>
      <c r="CP612">
        <v>0</v>
      </c>
      <c r="CQ612">
        <v>1</v>
      </c>
      <c r="CR612">
        <v>0</v>
      </c>
      <c r="CS612">
        <v>6.6804047528017447</v>
      </c>
      <c r="CT612">
        <v>4.8508660389095173</v>
      </c>
      <c r="CU612">
        <v>4.3392368532015162</v>
      </c>
      <c r="CV612">
        <v>33</v>
      </c>
    </row>
    <row r="613" spans="1:100" x14ac:dyDescent="0.2">
      <c r="A613" s="2">
        <v>662</v>
      </c>
      <c r="B613">
        <v>7.134992150498852</v>
      </c>
      <c r="C613">
        <v>0</v>
      </c>
      <c r="D613">
        <v>0</v>
      </c>
      <c r="E613">
        <v>0</v>
      </c>
      <c r="F613">
        <v>0</v>
      </c>
      <c r="G613">
        <v>1</v>
      </c>
      <c r="H613">
        <v>0</v>
      </c>
      <c r="I613">
        <v>0</v>
      </c>
      <c r="J613">
        <v>0</v>
      </c>
      <c r="K613">
        <v>1</v>
      </c>
      <c r="L613">
        <v>0</v>
      </c>
      <c r="M613">
        <v>0</v>
      </c>
      <c r="N613">
        <v>0</v>
      </c>
      <c r="O613">
        <v>0</v>
      </c>
      <c r="P613">
        <v>6.6852039620404264</v>
      </c>
      <c r="Q613">
        <v>34</v>
      </c>
      <c r="AC613" s="2">
        <v>662</v>
      </c>
      <c r="AD613">
        <v>7.134992150498852</v>
      </c>
      <c r="AE613">
        <v>0</v>
      </c>
      <c r="AF613">
        <v>0</v>
      </c>
      <c r="AG613">
        <v>0</v>
      </c>
      <c r="AH613">
        <v>0</v>
      </c>
      <c r="AI613">
        <v>1</v>
      </c>
      <c r="AJ613">
        <v>0</v>
      </c>
      <c r="AK613">
        <v>0</v>
      </c>
      <c r="AL613">
        <v>0</v>
      </c>
      <c r="AM613">
        <v>1</v>
      </c>
      <c r="AN613">
        <v>0</v>
      </c>
      <c r="AO613">
        <v>0</v>
      </c>
      <c r="AP613">
        <v>0</v>
      </c>
      <c r="AQ613">
        <v>0</v>
      </c>
      <c r="AR613">
        <v>4.8559421262251234</v>
      </c>
      <c r="AS613">
        <v>34</v>
      </c>
      <c r="BE613" s="2">
        <v>662</v>
      </c>
      <c r="BF613">
        <v>7.134992150498852</v>
      </c>
      <c r="BG613">
        <v>0</v>
      </c>
      <c r="BH613">
        <v>0</v>
      </c>
      <c r="BI613">
        <v>0</v>
      </c>
      <c r="BJ613">
        <v>0</v>
      </c>
      <c r="BK613">
        <v>1</v>
      </c>
      <c r="BL613">
        <v>0</v>
      </c>
      <c r="BM613">
        <v>0</v>
      </c>
      <c r="BN613">
        <v>0</v>
      </c>
      <c r="BO613">
        <v>1</v>
      </c>
      <c r="BP613">
        <v>0</v>
      </c>
      <c r="BQ613">
        <v>0</v>
      </c>
      <c r="BR613">
        <v>0</v>
      </c>
      <c r="BS613">
        <v>0</v>
      </c>
      <c r="BT613">
        <v>4.3435032871415649</v>
      </c>
      <c r="BU613">
        <v>34</v>
      </c>
      <c r="CG613" s="2">
        <v>662</v>
      </c>
      <c r="CH613">
        <v>7.134992150498852</v>
      </c>
      <c r="CI613">
        <v>0</v>
      </c>
      <c r="CJ613">
        <v>0</v>
      </c>
      <c r="CK613">
        <v>0</v>
      </c>
      <c r="CL613">
        <v>0</v>
      </c>
      <c r="CM613">
        <v>1</v>
      </c>
      <c r="CN613">
        <v>0</v>
      </c>
      <c r="CO613">
        <v>0</v>
      </c>
      <c r="CP613">
        <v>0</v>
      </c>
      <c r="CQ613">
        <v>1</v>
      </c>
      <c r="CR613">
        <v>0</v>
      </c>
      <c r="CS613">
        <v>6.6852039620404264</v>
      </c>
      <c r="CT613">
        <v>4.8559421262251234</v>
      </c>
      <c r="CU613">
        <v>4.3435032871415649</v>
      </c>
      <c r="CV613">
        <v>34</v>
      </c>
    </row>
    <row r="614" spans="1:100" x14ac:dyDescent="0.2">
      <c r="A614" s="2">
        <v>663</v>
      </c>
      <c r="B614">
        <v>7.209345777468311</v>
      </c>
      <c r="C614">
        <v>0</v>
      </c>
      <c r="D614">
        <v>0</v>
      </c>
      <c r="E614">
        <v>0</v>
      </c>
      <c r="F614">
        <v>0</v>
      </c>
      <c r="G614">
        <v>1</v>
      </c>
      <c r="H614">
        <v>0</v>
      </c>
      <c r="I614">
        <v>0</v>
      </c>
      <c r="J614">
        <v>0</v>
      </c>
      <c r="K614">
        <v>1</v>
      </c>
      <c r="L614">
        <v>0</v>
      </c>
      <c r="M614">
        <v>0</v>
      </c>
      <c r="N614">
        <v>0</v>
      </c>
      <c r="O614">
        <v>0</v>
      </c>
      <c r="P614">
        <v>6.6902223994399606</v>
      </c>
      <c r="Q614">
        <v>35</v>
      </c>
      <c r="AC614" s="2">
        <v>663</v>
      </c>
      <c r="AD614">
        <v>7.209345777468311</v>
      </c>
      <c r="AE614">
        <v>0</v>
      </c>
      <c r="AF614">
        <v>0</v>
      </c>
      <c r="AG614">
        <v>0</v>
      </c>
      <c r="AH614">
        <v>0</v>
      </c>
      <c r="AI614">
        <v>1</v>
      </c>
      <c r="AJ614">
        <v>0</v>
      </c>
      <c r="AK614">
        <v>0</v>
      </c>
      <c r="AL614">
        <v>0</v>
      </c>
      <c r="AM614">
        <v>1</v>
      </c>
      <c r="AN614">
        <v>0</v>
      </c>
      <c r="AO614">
        <v>0</v>
      </c>
      <c r="AP614">
        <v>0</v>
      </c>
      <c r="AQ614">
        <v>0</v>
      </c>
      <c r="AR614">
        <v>4.8610441679834411</v>
      </c>
      <c r="AS614">
        <v>35</v>
      </c>
      <c r="BE614" s="2">
        <v>663</v>
      </c>
      <c r="BF614">
        <v>7.209345777468311</v>
      </c>
      <c r="BG614">
        <v>0</v>
      </c>
      <c r="BH614">
        <v>0</v>
      </c>
      <c r="BI614">
        <v>0</v>
      </c>
      <c r="BJ614">
        <v>0</v>
      </c>
      <c r="BK614">
        <v>1</v>
      </c>
      <c r="BL614">
        <v>0</v>
      </c>
      <c r="BM614">
        <v>0</v>
      </c>
      <c r="BN614">
        <v>0</v>
      </c>
      <c r="BO614">
        <v>1</v>
      </c>
      <c r="BP614">
        <v>0</v>
      </c>
      <c r="BQ614">
        <v>0</v>
      </c>
      <c r="BR614">
        <v>0</v>
      </c>
      <c r="BS614">
        <v>0</v>
      </c>
      <c r="BT614">
        <v>4.3477939880017535</v>
      </c>
      <c r="BU614">
        <v>35</v>
      </c>
      <c r="CG614" s="2">
        <v>663</v>
      </c>
      <c r="CH614">
        <v>7.209345777468311</v>
      </c>
      <c r="CI614">
        <v>0</v>
      </c>
      <c r="CJ614">
        <v>0</v>
      </c>
      <c r="CK614">
        <v>0</v>
      </c>
      <c r="CL614">
        <v>0</v>
      </c>
      <c r="CM614">
        <v>1</v>
      </c>
      <c r="CN614">
        <v>0</v>
      </c>
      <c r="CO614">
        <v>0</v>
      </c>
      <c r="CP614">
        <v>0</v>
      </c>
      <c r="CQ614">
        <v>1</v>
      </c>
      <c r="CR614">
        <v>0</v>
      </c>
      <c r="CS614">
        <v>6.6902223994399606</v>
      </c>
      <c r="CT614">
        <v>4.8610441679834411</v>
      </c>
      <c r="CU614">
        <v>4.3477939880017535</v>
      </c>
      <c r="CV614">
        <v>35</v>
      </c>
    </row>
    <row r="615" spans="1:100" x14ac:dyDescent="0.2">
      <c r="A615" s="2">
        <v>664</v>
      </c>
      <c r="B615">
        <v>7.196635958195281</v>
      </c>
      <c r="C615">
        <v>0</v>
      </c>
      <c r="D615">
        <v>0</v>
      </c>
      <c r="E615">
        <v>0</v>
      </c>
      <c r="F615">
        <v>0</v>
      </c>
      <c r="G615">
        <v>1</v>
      </c>
      <c r="H615">
        <v>0</v>
      </c>
      <c r="I615">
        <v>0</v>
      </c>
      <c r="J615">
        <v>0</v>
      </c>
      <c r="K615">
        <v>0</v>
      </c>
      <c r="L615">
        <v>1</v>
      </c>
      <c r="M615">
        <v>0</v>
      </c>
      <c r="N615">
        <v>0</v>
      </c>
      <c r="O615">
        <v>0</v>
      </c>
      <c r="P615">
        <v>6.6954010305826221</v>
      </c>
      <c r="Q615">
        <v>36</v>
      </c>
      <c r="AC615" s="2">
        <v>664</v>
      </c>
      <c r="AD615">
        <v>7.196635958195281</v>
      </c>
      <c r="AE615">
        <v>0</v>
      </c>
      <c r="AF615">
        <v>0</v>
      </c>
      <c r="AG615">
        <v>0</v>
      </c>
      <c r="AH615">
        <v>0</v>
      </c>
      <c r="AI615">
        <v>1</v>
      </c>
      <c r="AJ615">
        <v>0</v>
      </c>
      <c r="AK615">
        <v>0</v>
      </c>
      <c r="AL615">
        <v>0</v>
      </c>
      <c r="AM615">
        <v>0</v>
      </c>
      <c r="AN615">
        <v>1</v>
      </c>
      <c r="AO615">
        <v>0</v>
      </c>
      <c r="AP615">
        <v>0</v>
      </c>
      <c r="AQ615">
        <v>0</v>
      </c>
      <c r="AR615">
        <v>4.8661715469691487</v>
      </c>
      <c r="AS615">
        <v>36</v>
      </c>
      <c r="BE615" s="2">
        <v>664</v>
      </c>
      <c r="BF615">
        <v>7.196635958195281</v>
      </c>
      <c r="BG615">
        <v>0</v>
      </c>
      <c r="BH615">
        <v>0</v>
      </c>
      <c r="BI615">
        <v>0</v>
      </c>
      <c r="BJ615">
        <v>0</v>
      </c>
      <c r="BK615">
        <v>1</v>
      </c>
      <c r="BL615">
        <v>0</v>
      </c>
      <c r="BM615">
        <v>0</v>
      </c>
      <c r="BN615">
        <v>0</v>
      </c>
      <c r="BO615">
        <v>0</v>
      </c>
      <c r="BP615">
        <v>1</v>
      </c>
      <c r="BQ615">
        <v>0</v>
      </c>
      <c r="BR615">
        <v>0</v>
      </c>
      <c r="BS615">
        <v>0</v>
      </c>
      <c r="BT615">
        <v>4.352108989024118</v>
      </c>
      <c r="BU615">
        <v>36</v>
      </c>
      <c r="CG615" s="2">
        <v>664</v>
      </c>
      <c r="CH615">
        <v>7.196635958195281</v>
      </c>
      <c r="CI615">
        <v>0</v>
      </c>
      <c r="CJ615">
        <v>0</v>
      </c>
      <c r="CK615">
        <v>0</v>
      </c>
      <c r="CL615">
        <v>0</v>
      </c>
      <c r="CM615">
        <v>1</v>
      </c>
      <c r="CN615">
        <v>0</v>
      </c>
      <c r="CO615">
        <v>0</v>
      </c>
      <c r="CP615">
        <v>0</v>
      </c>
      <c r="CQ615">
        <v>0</v>
      </c>
      <c r="CR615">
        <v>1</v>
      </c>
      <c r="CS615">
        <v>6.6954010305826221</v>
      </c>
      <c r="CT615">
        <v>4.8661715469691487</v>
      </c>
      <c r="CU615">
        <v>4.352108989024118</v>
      </c>
      <c r="CV615">
        <v>36</v>
      </c>
    </row>
    <row r="616" spans="1:100" x14ac:dyDescent="0.2">
      <c r="A616" s="2">
        <v>665</v>
      </c>
      <c r="B616">
        <v>7.18782274098798</v>
      </c>
      <c r="C616">
        <v>0</v>
      </c>
      <c r="D616">
        <v>0</v>
      </c>
      <c r="E616">
        <v>0</v>
      </c>
      <c r="F616">
        <v>0</v>
      </c>
      <c r="G616">
        <v>1</v>
      </c>
      <c r="H616">
        <v>0</v>
      </c>
      <c r="I616">
        <v>0</v>
      </c>
      <c r="J616">
        <v>0</v>
      </c>
      <c r="K616">
        <v>0</v>
      </c>
      <c r="L616">
        <v>1</v>
      </c>
      <c r="M616">
        <v>0</v>
      </c>
      <c r="N616">
        <v>0</v>
      </c>
      <c r="O616">
        <v>0</v>
      </c>
      <c r="P616">
        <v>6.7006986756979954</v>
      </c>
      <c r="Q616">
        <v>37</v>
      </c>
      <c r="AC616" s="2">
        <v>665</v>
      </c>
      <c r="AD616">
        <v>7.18782274098798</v>
      </c>
      <c r="AE616">
        <v>0</v>
      </c>
      <c r="AF616">
        <v>0</v>
      </c>
      <c r="AG616">
        <v>0</v>
      </c>
      <c r="AH616">
        <v>0</v>
      </c>
      <c r="AI616">
        <v>1</v>
      </c>
      <c r="AJ616">
        <v>0</v>
      </c>
      <c r="AK616">
        <v>0</v>
      </c>
      <c r="AL616">
        <v>0</v>
      </c>
      <c r="AM616">
        <v>0</v>
      </c>
      <c r="AN616">
        <v>1</v>
      </c>
      <c r="AO616">
        <v>0</v>
      </c>
      <c r="AP616">
        <v>0</v>
      </c>
      <c r="AQ616">
        <v>0</v>
      </c>
      <c r="AR616">
        <v>4.8713239517087619</v>
      </c>
      <c r="AS616">
        <v>37</v>
      </c>
      <c r="BE616" s="2">
        <v>665</v>
      </c>
      <c r="BF616">
        <v>7.18782274098798</v>
      </c>
      <c r="BG616">
        <v>0</v>
      </c>
      <c r="BH616">
        <v>0</v>
      </c>
      <c r="BI616">
        <v>0</v>
      </c>
      <c r="BJ616">
        <v>0</v>
      </c>
      <c r="BK616">
        <v>1</v>
      </c>
      <c r="BL616">
        <v>0</v>
      </c>
      <c r="BM616">
        <v>0</v>
      </c>
      <c r="BN616">
        <v>0</v>
      </c>
      <c r="BO616">
        <v>0</v>
      </c>
      <c r="BP616">
        <v>1</v>
      </c>
      <c r="BQ616">
        <v>0</v>
      </c>
      <c r="BR616">
        <v>0</v>
      </c>
      <c r="BS616">
        <v>0</v>
      </c>
      <c r="BT616">
        <v>4.3564483223136641</v>
      </c>
      <c r="BU616">
        <v>37</v>
      </c>
      <c r="CG616" s="2">
        <v>665</v>
      </c>
      <c r="CH616">
        <v>7.18782274098798</v>
      </c>
      <c r="CI616">
        <v>0</v>
      </c>
      <c r="CJ616">
        <v>0</v>
      </c>
      <c r="CK616">
        <v>0</v>
      </c>
      <c r="CL616">
        <v>0</v>
      </c>
      <c r="CM616">
        <v>1</v>
      </c>
      <c r="CN616">
        <v>0</v>
      </c>
      <c r="CO616">
        <v>0</v>
      </c>
      <c r="CP616">
        <v>0</v>
      </c>
      <c r="CQ616">
        <v>0</v>
      </c>
      <c r="CR616">
        <v>1</v>
      </c>
      <c r="CS616">
        <v>6.7006986756979954</v>
      </c>
      <c r="CT616">
        <v>4.8713239517087619</v>
      </c>
      <c r="CU616">
        <v>4.3564483223136641</v>
      </c>
      <c r="CV616">
        <v>37</v>
      </c>
    </row>
    <row r="617" spans="1:100" x14ac:dyDescent="0.2">
      <c r="A617" s="2">
        <v>666</v>
      </c>
      <c r="B617">
        <v>7.2220748173449136</v>
      </c>
      <c r="C617">
        <v>0</v>
      </c>
      <c r="D617">
        <v>0</v>
      </c>
      <c r="E617">
        <v>0</v>
      </c>
      <c r="F617">
        <v>0</v>
      </c>
      <c r="G617">
        <v>1</v>
      </c>
      <c r="H617">
        <v>0</v>
      </c>
      <c r="I617">
        <v>0</v>
      </c>
      <c r="J617">
        <v>0</v>
      </c>
      <c r="K617">
        <v>0</v>
      </c>
      <c r="L617">
        <v>1</v>
      </c>
      <c r="M617">
        <v>0</v>
      </c>
      <c r="N617">
        <v>0</v>
      </c>
      <c r="O617">
        <v>0</v>
      </c>
      <c r="P617">
        <v>6.7060866210845225</v>
      </c>
      <c r="Q617">
        <v>38</v>
      </c>
      <c r="AC617" s="2">
        <v>666</v>
      </c>
      <c r="AD617">
        <v>7.2220748173449136</v>
      </c>
      <c r="AE617">
        <v>0</v>
      </c>
      <c r="AF617">
        <v>0</v>
      </c>
      <c r="AG617">
        <v>0</v>
      </c>
      <c r="AH617">
        <v>0</v>
      </c>
      <c r="AI617">
        <v>1</v>
      </c>
      <c r="AJ617">
        <v>0</v>
      </c>
      <c r="AK617">
        <v>0</v>
      </c>
      <c r="AL617">
        <v>0</v>
      </c>
      <c r="AM617">
        <v>0</v>
      </c>
      <c r="AN617">
        <v>1</v>
      </c>
      <c r="AO617">
        <v>0</v>
      </c>
      <c r="AP617">
        <v>0</v>
      </c>
      <c r="AQ617">
        <v>0</v>
      </c>
      <c r="AR617">
        <v>4.8765012222289208</v>
      </c>
      <c r="AS617">
        <v>38</v>
      </c>
      <c r="BE617" s="2">
        <v>666</v>
      </c>
      <c r="BF617">
        <v>7.2220748173449136</v>
      </c>
      <c r="BG617">
        <v>0</v>
      </c>
      <c r="BH617">
        <v>0</v>
      </c>
      <c r="BI617">
        <v>0</v>
      </c>
      <c r="BJ617">
        <v>0</v>
      </c>
      <c r="BK617">
        <v>1</v>
      </c>
      <c r="BL617">
        <v>0</v>
      </c>
      <c r="BM617">
        <v>0</v>
      </c>
      <c r="BN617">
        <v>0</v>
      </c>
      <c r="BO617">
        <v>0</v>
      </c>
      <c r="BP617">
        <v>1</v>
      </c>
      <c r="BQ617">
        <v>0</v>
      </c>
      <c r="BR617">
        <v>0</v>
      </c>
      <c r="BS617">
        <v>0</v>
      </c>
      <c r="BT617">
        <v>4.3608120188321706</v>
      </c>
      <c r="BU617">
        <v>38</v>
      </c>
      <c r="CG617" s="2">
        <v>666</v>
      </c>
      <c r="CH617">
        <v>7.2220748173449136</v>
      </c>
      <c r="CI617">
        <v>0</v>
      </c>
      <c r="CJ617">
        <v>0</v>
      </c>
      <c r="CK617">
        <v>0</v>
      </c>
      <c r="CL617">
        <v>0</v>
      </c>
      <c r="CM617">
        <v>1</v>
      </c>
      <c r="CN617">
        <v>0</v>
      </c>
      <c r="CO617">
        <v>0</v>
      </c>
      <c r="CP617">
        <v>0</v>
      </c>
      <c r="CQ617">
        <v>0</v>
      </c>
      <c r="CR617">
        <v>1</v>
      </c>
      <c r="CS617">
        <v>6.7060866210845225</v>
      </c>
      <c r="CT617">
        <v>4.8765012222289208</v>
      </c>
      <c r="CU617">
        <v>4.3608120188321706</v>
      </c>
      <c r="CV617">
        <v>38</v>
      </c>
    </row>
    <row r="618" spans="1:100" x14ac:dyDescent="0.2">
      <c r="A618" s="2">
        <v>667</v>
      </c>
      <c r="B618">
        <v>7.2701748300032998</v>
      </c>
      <c r="C618">
        <v>0</v>
      </c>
      <c r="D618">
        <v>0</v>
      </c>
      <c r="E618">
        <v>0</v>
      </c>
      <c r="F618">
        <v>0</v>
      </c>
      <c r="G618">
        <v>1</v>
      </c>
      <c r="H618">
        <v>0</v>
      </c>
      <c r="I618">
        <v>0</v>
      </c>
      <c r="J618">
        <v>0</v>
      </c>
      <c r="K618">
        <v>0</v>
      </c>
      <c r="L618">
        <v>1</v>
      </c>
      <c r="M618">
        <v>0</v>
      </c>
      <c r="N618">
        <v>0</v>
      </c>
      <c r="O618">
        <v>0</v>
      </c>
      <c r="P618">
        <v>6.7115448494499246</v>
      </c>
      <c r="Q618">
        <v>39</v>
      </c>
      <c r="AC618" s="2">
        <v>667</v>
      </c>
      <c r="AD618">
        <v>7.2701748300032998</v>
      </c>
      <c r="AE618">
        <v>0</v>
      </c>
      <c r="AF618">
        <v>0</v>
      </c>
      <c r="AG618">
        <v>0</v>
      </c>
      <c r="AH618">
        <v>0</v>
      </c>
      <c r="AI618">
        <v>1</v>
      </c>
      <c r="AJ618">
        <v>0</v>
      </c>
      <c r="AK618">
        <v>0</v>
      </c>
      <c r="AL618">
        <v>0</v>
      </c>
      <c r="AM618">
        <v>0</v>
      </c>
      <c r="AN618">
        <v>1</v>
      </c>
      <c r="AO618">
        <v>0</v>
      </c>
      <c r="AP618">
        <v>0</v>
      </c>
      <c r="AQ618">
        <v>0</v>
      </c>
      <c r="AR618">
        <v>4.8817032733170889</v>
      </c>
      <c r="AS618">
        <v>39</v>
      </c>
      <c r="BE618" s="2">
        <v>667</v>
      </c>
      <c r="BF618">
        <v>7.2701748300032998</v>
      </c>
      <c r="BG618">
        <v>0</v>
      </c>
      <c r="BH618">
        <v>0</v>
      </c>
      <c r="BI618">
        <v>0</v>
      </c>
      <c r="BJ618">
        <v>0</v>
      </c>
      <c r="BK618">
        <v>1</v>
      </c>
      <c r="BL618">
        <v>0</v>
      </c>
      <c r="BM618">
        <v>0</v>
      </c>
      <c r="BN618">
        <v>0</v>
      </c>
      <c r="BO618">
        <v>0</v>
      </c>
      <c r="BP618">
        <v>1</v>
      </c>
      <c r="BQ618">
        <v>0</v>
      </c>
      <c r="BR618">
        <v>0</v>
      </c>
      <c r="BS618">
        <v>0</v>
      </c>
      <c r="BT618">
        <v>4.365200108392215</v>
      </c>
      <c r="BU618">
        <v>39</v>
      </c>
      <c r="CG618" s="2">
        <v>667</v>
      </c>
      <c r="CH618">
        <v>7.2701748300032998</v>
      </c>
      <c r="CI618">
        <v>0</v>
      </c>
      <c r="CJ618">
        <v>0</v>
      </c>
      <c r="CK618">
        <v>0</v>
      </c>
      <c r="CL618">
        <v>0</v>
      </c>
      <c r="CM618">
        <v>1</v>
      </c>
      <c r="CN618">
        <v>0</v>
      </c>
      <c r="CO618">
        <v>0</v>
      </c>
      <c r="CP618">
        <v>0</v>
      </c>
      <c r="CQ618">
        <v>0</v>
      </c>
      <c r="CR618">
        <v>1</v>
      </c>
      <c r="CS618">
        <v>6.7115448494499246</v>
      </c>
      <c r="CT618">
        <v>4.8817032733170889</v>
      </c>
      <c r="CU618">
        <v>4.365200108392215</v>
      </c>
      <c r="CV618">
        <v>39</v>
      </c>
    </row>
    <row r="619" spans="1:100" x14ac:dyDescent="0.2">
      <c r="A619" s="2">
        <v>668</v>
      </c>
      <c r="B619">
        <v>6.1662894767540832</v>
      </c>
      <c r="C619">
        <v>0</v>
      </c>
      <c r="D619">
        <v>0</v>
      </c>
      <c r="E619">
        <v>0</v>
      </c>
      <c r="F619">
        <v>0</v>
      </c>
      <c r="G619">
        <v>1</v>
      </c>
      <c r="H619">
        <v>0</v>
      </c>
      <c r="I619">
        <v>0</v>
      </c>
      <c r="J619">
        <v>0</v>
      </c>
      <c r="K619">
        <v>0</v>
      </c>
      <c r="L619">
        <v>0</v>
      </c>
      <c r="M619">
        <v>1</v>
      </c>
      <c r="N619">
        <v>0</v>
      </c>
      <c r="O619">
        <v>0</v>
      </c>
      <c r="P619">
        <v>6.7170594064991338</v>
      </c>
      <c r="Q619">
        <v>40</v>
      </c>
      <c r="AC619" s="2">
        <v>668</v>
      </c>
      <c r="AD619">
        <v>6.1662894767540832</v>
      </c>
      <c r="AE619">
        <v>0</v>
      </c>
      <c r="AF619">
        <v>0</v>
      </c>
      <c r="AG619">
        <v>0</v>
      </c>
      <c r="AH619">
        <v>0</v>
      </c>
      <c r="AI619">
        <v>1</v>
      </c>
      <c r="AJ619">
        <v>0</v>
      </c>
      <c r="AK619">
        <v>0</v>
      </c>
      <c r="AL619">
        <v>0</v>
      </c>
      <c r="AM619">
        <v>0</v>
      </c>
      <c r="AN619">
        <v>0</v>
      </c>
      <c r="AO619">
        <v>1</v>
      </c>
      <c r="AP619">
        <v>0</v>
      </c>
      <c r="AQ619">
        <v>0</v>
      </c>
      <c r="AR619">
        <v>4.8869300563434752</v>
      </c>
      <c r="AS619">
        <v>40</v>
      </c>
      <c r="BE619" s="2">
        <v>668</v>
      </c>
      <c r="BF619">
        <v>6.1662894767540832</v>
      </c>
      <c r="BG619">
        <v>0</v>
      </c>
      <c r="BH619">
        <v>0</v>
      </c>
      <c r="BI619">
        <v>0</v>
      </c>
      <c r="BJ619">
        <v>0</v>
      </c>
      <c r="BK619">
        <v>1</v>
      </c>
      <c r="BL619">
        <v>0</v>
      </c>
      <c r="BM619">
        <v>0</v>
      </c>
      <c r="BN619">
        <v>0</v>
      </c>
      <c r="BO619">
        <v>0</v>
      </c>
      <c r="BP619">
        <v>0</v>
      </c>
      <c r="BQ619">
        <v>1</v>
      </c>
      <c r="BR619">
        <v>0</v>
      </c>
      <c r="BS619">
        <v>0</v>
      </c>
      <c r="BT619">
        <v>4.3696126196513996</v>
      </c>
      <c r="BU619">
        <v>40</v>
      </c>
      <c r="CG619" s="2">
        <v>668</v>
      </c>
      <c r="CH619">
        <v>6.1662894767540832</v>
      </c>
      <c r="CI619">
        <v>0</v>
      </c>
      <c r="CJ619">
        <v>0</v>
      </c>
      <c r="CK619">
        <v>0</v>
      </c>
      <c r="CL619">
        <v>0</v>
      </c>
      <c r="CM619">
        <v>1</v>
      </c>
      <c r="CN619">
        <v>0</v>
      </c>
      <c r="CO619">
        <v>0</v>
      </c>
      <c r="CP619">
        <v>0</v>
      </c>
      <c r="CQ619">
        <v>0</v>
      </c>
      <c r="CR619">
        <v>0</v>
      </c>
      <c r="CS619">
        <v>6.7170594064991338</v>
      </c>
      <c r="CT619">
        <v>4.8869300563434752</v>
      </c>
      <c r="CU619">
        <v>4.3696126196513996</v>
      </c>
      <c r="CV619">
        <v>40</v>
      </c>
    </row>
    <row r="620" spans="1:100" x14ac:dyDescent="0.2">
      <c r="A620" s="2">
        <v>669</v>
      </c>
      <c r="B620">
        <v>6.2251892588497126</v>
      </c>
      <c r="C620">
        <v>0</v>
      </c>
      <c r="D620">
        <v>0</v>
      </c>
      <c r="E620">
        <v>0</v>
      </c>
      <c r="F620">
        <v>0</v>
      </c>
      <c r="G620">
        <v>1</v>
      </c>
      <c r="H620">
        <v>0</v>
      </c>
      <c r="I620">
        <v>0</v>
      </c>
      <c r="J620">
        <v>0</v>
      </c>
      <c r="K620">
        <v>0</v>
      </c>
      <c r="L620">
        <v>0</v>
      </c>
      <c r="M620">
        <v>1</v>
      </c>
      <c r="N620">
        <v>0</v>
      </c>
      <c r="O620">
        <v>0</v>
      </c>
      <c r="P620">
        <v>6.7226205630950497</v>
      </c>
      <c r="Q620">
        <v>41</v>
      </c>
      <c r="AC620" s="2">
        <v>669</v>
      </c>
      <c r="AD620">
        <v>6.2251892588497126</v>
      </c>
      <c r="AE620">
        <v>0</v>
      </c>
      <c r="AF620">
        <v>0</v>
      </c>
      <c r="AG620">
        <v>0</v>
      </c>
      <c r="AH620">
        <v>0</v>
      </c>
      <c r="AI620">
        <v>1</v>
      </c>
      <c r="AJ620">
        <v>0</v>
      </c>
      <c r="AK620">
        <v>0</v>
      </c>
      <c r="AL620">
        <v>0</v>
      </c>
      <c r="AM620">
        <v>0</v>
      </c>
      <c r="AN620">
        <v>0</v>
      </c>
      <c r="AO620">
        <v>1</v>
      </c>
      <c r="AP620">
        <v>0</v>
      </c>
      <c r="AQ620">
        <v>0</v>
      </c>
      <c r="AR620">
        <v>4.8921815402684956</v>
      </c>
      <c r="AS620">
        <v>41</v>
      </c>
      <c r="BE620" s="2">
        <v>669</v>
      </c>
      <c r="BF620">
        <v>6.2251892588497126</v>
      </c>
      <c r="BG620">
        <v>0</v>
      </c>
      <c r="BH620">
        <v>0</v>
      </c>
      <c r="BI620">
        <v>0</v>
      </c>
      <c r="BJ620">
        <v>0</v>
      </c>
      <c r="BK620">
        <v>1</v>
      </c>
      <c r="BL620">
        <v>0</v>
      </c>
      <c r="BM620">
        <v>0</v>
      </c>
      <c r="BN620">
        <v>0</v>
      </c>
      <c r="BO620">
        <v>0</v>
      </c>
      <c r="BP620">
        <v>0</v>
      </c>
      <c r="BQ620">
        <v>1</v>
      </c>
      <c r="BR620">
        <v>0</v>
      </c>
      <c r="BS620">
        <v>0</v>
      </c>
      <c r="BT620">
        <v>4.3740495801067993</v>
      </c>
      <c r="BU620">
        <v>41</v>
      </c>
      <c r="CG620" s="2">
        <v>669</v>
      </c>
      <c r="CH620">
        <v>6.2251892588497126</v>
      </c>
      <c r="CI620">
        <v>0</v>
      </c>
      <c r="CJ620">
        <v>0</v>
      </c>
      <c r="CK620">
        <v>0</v>
      </c>
      <c r="CL620">
        <v>0</v>
      </c>
      <c r="CM620">
        <v>1</v>
      </c>
      <c r="CN620">
        <v>0</v>
      </c>
      <c r="CO620">
        <v>0</v>
      </c>
      <c r="CP620">
        <v>0</v>
      </c>
      <c r="CQ620">
        <v>0</v>
      </c>
      <c r="CR620">
        <v>0</v>
      </c>
      <c r="CS620">
        <v>6.7226205630950497</v>
      </c>
      <c r="CT620">
        <v>4.8921815402684956</v>
      </c>
      <c r="CU620">
        <v>4.3740495801067993</v>
      </c>
      <c r="CV620">
        <v>41</v>
      </c>
    </row>
    <row r="621" spans="1:100" x14ac:dyDescent="0.2">
      <c r="A621" s="2">
        <v>670</v>
      </c>
      <c r="B621">
        <v>6.1435475061101732</v>
      </c>
      <c r="C621">
        <v>0</v>
      </c>
      <c r="D621">
        <v>0</v>
      </c>
      <c r="E621">
        <v>0</v>
      </c>
      <c r="F621">
        <v>0</v>
      </c>
      <c r="G621">
        <v>1</v>
      </c>
      <c r="H621">
        <v>0</v>
      </c>
      <c r="I621">
        <v>0</v>
      </c>
      <c r="J621">
        <v>0</v>
      </c>
      <c r="K621">
        <v>0</v>
      </c>
      <c r="L621">
        <v>0</v>
      </c>
      <c r="M621">
        <v>1</v>
      </c>
      <c r="N621">
        <v>0</v>
      </c>
      <c r="O621">
        <v>0</v>
      </c>
      <c r="P621">
        <v>6.728221533532186</v>
      </c>
      <c r="Q621">
        <v>42</v>
      </c>
      <c r="AC621" s="2">
        <v>670</v>
      </c>
      <c r="AD621">
        <v>6.1435475061101732</v>
      </c>
      <c r="AE621">
        <v>0</v>
      </c>
      <c r="AF621">
        <v>0</v>
      </c>
      <c r="AG621">
        <v>0</v>
      </c>
      <c r="AH621">
        <v>0</v>
      </c>
      <c r="AI621">
        <v>1</v>
      </c>
      <c r="AJ621">
        <v>0</v>
      </c>
      <c r="AK621">
        <v>0</v>
      </c>
      <c r="AL621">
        <v>0</v>
      </c>
      <c r="AM621">
        <v>0</v>
      </c>
      <c r="AN621">
        <v>0</v>
      </c>
      <c r="AO621">
        <v>1</v>
      </c>
      <c r="AP621">
        <v>0</v>
      </c>
      <c r="AQ621">
        <v>0</v>
      </c>
      <c r="AR621">
        <v>4.8974577021954921</v>
      </c>
      <c r="AS621">
        <v>42</v>
      </c>
      <c r="BE621" s="2">
        <v>670</v>
      </c>
      <c r="BF621">
        <v>6.1435475061101732</v>
      </c>
      <c r="BG621">
        <v>0</v>
      </c>
      <c r="BH621">
        <v>0</v>
      </c>
      <c r="BI621">
        <v>0</v>
      </c>
      <c r="BJ621">
        <v>0</v>
      </c>
      <c r="BK621">
        <v>1</v>
      </c>
      <c r="BL621">
        <v>0</v>
      </c>
      <c r="BM621">
        <v>0</v>
      </c>
      <c r="BN621">
        <v>0</v>
      </c>
      <c r="BO621">
        <v>0</v>
      </c>
      <c r="BP621">
        <v>0</v>
      </c>
      <c r="BQ621">
        <v>1</v>
      </c>
      <c r="BR621">
        <v>0</v>
      </c>
      <c r="BS621">
        <v>0</v>
      </c>
      <c r="BT621">
        <v>4.3785110160896181</v>
      </c>
      <c r="BU621">
        <v>42</v>
      </c>
      <c r="CG621" s="2">
        <v>670</v>
      </c>
      <c r="CH621">
        <v>6.1435475061101732</v>
      </c>
      <c r="CI621">
        <v>0</v>
      </c>
      <c r="CJ621">
        <v>0</v>
      </c>
      <c r="CK621">
        <v>0</v>
      </c>
      <c r="CL621">
        <v>0</v>
      </c>
      <c r="CM621">
        <v>1</v>
      </c>
      <c r="CN621">
        <v>0</v>
      </c>
      <c r="CO621">
        <v>0</v>
      </c>
      <c r="CP621">
        <v>0</v>
      </c>
      <c r="CQ621">
        <v>0</v>
      </c>
      <c r="CR621">
        <v>0</v>
      </c>
      <c r="CS621">
        <v>6.728221533532186</v>
      </c>
      <c r="CT621">
        <v>4.8974577021954921</v>
      </c>
      <c r="CU621">
        <v>4.3785110160896181</v>
      </c>
      <c r="CV621">
        <v>42</v>
      </c>
    </row>
    <row r="622" spans="1:100" x14ac:dyDescent="0.2">
      <c r="A622" s="2">
        <v>671</v>
      </c>
      <c r="B622">
        <v>6.2989387459558124</v>
      </c>
      <c r="C622">
        <v>0</v>
      </c>
      <c r="D622">
        <v>0</v>
      </c>
      <c r="E622">
        <v>0</v>
      </c>
      <c r="F622">
        <v>0</v>
      </c>
      <c r="G622">
        <v>1</v>
      </c>
      <c r="H622">
        <v>0</v>
      </c>
      <c r="I622">
        <v>0</v>
      </c>
      <c r="J622">
        <v>0</v>
      </c>
      <c r="K622">
        <v>0</v>
      </c>
      <c r="L622">
        <v>0</v>
      </c>
      <c r="M622">
        <v>1</v>
      </c>
      <c r="N622">
        <v>0</v>
      </c>
      <c r="O622">
        <v>0</v>
      </c>
      <c r="P622">
        <v>6.7338575820863804</v>
      </c>
      <c r="Q622">
        <v>43</v>
      </c>
      <c r="AC622" s="2">
        <v>671</v>
      </c>
      <c r="AD622">
        <v>6.2989387459558124</v>
      </c>
      <c r="AE622">
        <v>0</v>
      </c>
      <c r="AF622">
        <v>0</v>
      </c>
      <c r="AG622">
        <v>0</v>
      </c>
      <c r="AH622">
        <v>0</v>
      </c>
      <c r="AI622">
        <v>1</v>
      </c>
      <c r="AJ622">
        <v>0</v>
      </c>
      <c r="AK622">
        <v>0</v>
      </c>
      <c r="AL622">
        <v>0</v>
      </c>
      <c r="AM622">
        <v>0</v>
      </c>
      <c r="AN622">
        <v>0</v>
      </c>
      <c r="AO622">
        <v>1</v>
      </c>
      <c r="AP622">
        <v>0</v>
      </c>
      <c r="AQ622">
        <v>0</v>
      </c>
      <c r="AR622">
        <v>4.902758522672376</v>
      </c>
      <c r="AS622">
        <v>43</v>
      </c>
      <c r="BE622" s="2">
        <v>671</v>
      </c>
      <c r="BF622">
        <v>6.2989387459558124</v>
      </c>
      <c r="BG622">
        <v>0</v>
      </c>
      <c r="BH622">
        <v>0</v>
      </c>
      <c r="BI622">
        <v>0</v>
      </c>
      <c r="BJ622">
        <v>0</v>
      </c>
      <c r="BK622">
        <v>1</v>
      </c>
      <c r="BL622">
        <v>0</v>
      </c>
      <c r="BM622">
        <v>0</v>
      </c>
      <c r="BN622">
        <v>0</v>
      </c>
      <c r="BO622">
        <v>0</v>
      </c>
      <c r="BP622">
        <v>0</v>
      </c>
      <c r="BQ622">
        <v>1</v>
      </c>
      <c r="BR622">
        <v>0</v>
      </c>
      <c r="BS622">
        <v>0</v>
      </c>
      <c r="BT622">
        <v>4.3829969527600694</v>
      </c>
      <c r="BU622">
        <v>43</v>
      </c>
      <c r="CG622" s="2">
        <v>671</v>
      </c>
      <c r="CH622">
        <v>6.2989387459558124</v>
      </c>
      <c r="CI622">
        <v>0</v>
      </c>
      <c r="CJ622">
        <v>0</v>
      </c>
      <c r="CK622">
        <v>0</v>
      </c>
      <c r="CL622">
        <v>0</v>
      </c>
      <c r="CM622">
        <v>1</v>
      </c>
      <c r="CN622">
        <v>0</v>
      </c>
      <c r="CO622">
        <v>0</v>
      </c>
      <c r="CP622">
        <v>0</v>
      </c>
      <c r="CQ622">
        <v>0</v>
      </c>
      <c r="CR622">
        <v>0</v>
      </c>
      <c r="CS622">
        <v>6.7338575820863804</v>
      </c>
      <c r="CT622">
        <v>4.902758522672376</v>
      </c>
      <c r="CU622">
        <v>4.3829969527600694</v>
      </c>
      <c r="CV622">
        <v>43</v>
      </c>
    </row>
    <row r="623" spans="1:100" x14ac:dyDescent="0.2">
      <c r="A623" s="2">
        <v>672</v>
      </c>
      <c r="B623">
        <v>6.2989179196863851</v>
      </c>
      <c r="C623">
        <v>0</v>
      </c>
      <c r="D623">
        <v>0</v>
      </c>
      <c r="E623">
        <v>0</v>
      </c>
      <c r="F623">
        <v>0</v>
      </c>
      <c r="G623">
        <v>1</v>
      </c>
      <c r="H623">
        <v>0</v>
      </c>
      <c r="I623">
        <v>0</v>
      </c>
      <c r="J623">
        <v>0</v>
      </c>
      <c r="K623">
        <v>0</v>
      </c>
      <c r="L623">
        <v>0</v>
      </c>
      <c r="M623">
        <v>1</v>
      </c>
      <c r="N623">
        <v>0</v>
      </c>
      <c r="O623">
        <v>0</v>
      </c>
      <c r="P623">
        <v>6.739525400436456</v>
      </c>
      <c r="Q623">
        <v>44</v>
      </c>
      <c r="AC623" s="2">
        <v>672</v>
      </c>
      <c r="AD623">
        <v>6.2989179196863851</v>
      </c>
      <c r="AE623">
        <v>0</v>
      </c>
      <c r="AF623">
        <v>0</v>
      </c>
      <c r="AG623">
        <v>0</v>
      </c>
      <c r="AH623">
        <v>0</v>
      </c>
      <c r="AI623">
        <v>1</v>
      </c>
      <c r="AJ623">
        <v>0</v>
      </c>
      <c r="AK623">
        <v>0</v>
      </c>
      <c r="AL623">
        <v>0</v>
      </c>
      <c r="AM623">
        <v>0</v>
      </c>
      <c r="AN623">
        <v>0</v>
      </c>
      <c r="AO623">
        <v>1</v>
      </c>
      <c r="AP623">
        <v>0</v>
      </c>
      <c r="AQ623">
        <v>0</v>
      </c>
      <c r="AR623">
        <v>4.9080839833559375</v>
      </c>
      <c r="AS623">
        <v>44</v>
      </c>
      <c r="BE623" s="2">
        <v>672</v>
      </c>
      <c r="BF623">
        <v>6.2989179196863851</v>
      </c>
      <c r="BG623">
        <v>0</v>
      </c>
      <c r="BH623">
        <v>0</v>
      </c>
      <c r="BI623">
        <v>0</v>
      </c>
      <c r="BJ623">
        <v>0</v>
      </c>
      <c r="BK623">
        <v>1</v>
      </c>
      <c r="BL623">
        <v>0</v>
      </c>
      <c r="BM623">
        <v>0</v>
      </c>
      <c r="BN623">
        <v>0</v>
      </c>
      <c r="BO623">
        <v>0</v>
      </c>
      <c r="BP623">
        <v>0</v>
      </c>
      <c r="BQ623">
        <v>1</v>
      </c>
      <c r="BR623">
        <v>0</v>
      </c>
      <c r="BS623">
        <v>0</v>
      </c>
      <c r="BT623">
        <v>4.3875074141024735</v>
      </c>
      <c r="BU623">
        <v>44</v>
      </c>
      <c r="CG623" s="2">
        <v>672</v>
      </c>
      <c r="CH623">
        <v>6.2989179196863851</v>
      </c>
      <c r="CI623">
        <v>0</v>
      </c>
      <c r="CJ623">
        <v>0</v>
      </c>
      <c r="CK623">
        <v>0</v>
      </c>
      <c r="CL623">
        <v>0</v>
      </c>
      <c r="CM623">
        <v>1</v>
      </c>
      <c r="CN623">
        <v>0</v>
      </c>
      <c r="CO623">
        <v>0</v>
      </c>
      <c r="CP623">
        <v>0</v>
      </c>
      <c r="CQ623">
        <v>0</v>
      </c>
      <c r="CR623">
        <v>0</v>
      </c>
      <c r="CS623">
        <v>6.739525400436456</v>
      </c>
      <c r="CT623">
        <v>4.9080839833559375</v>
      </c>
      <c r="CU623">
        <v>4.3875074141024735</v>
      </c>
      <c r="CV623">
        <v>44</v>
      </c>
    </row>
    <row r="624" spans="1:100" x14ac:dyDescent="0.2">
      <c r="A624" s="2">
        <v>673</v>
      </c>
      <c r="B624">
        <v>6.2641882776734512</v>
      </c>
      <c r="C624">
        <v>0</v>
      </c>
      <c r="D624">
        <v>0</v>
      </c>
      <c r="E624">
        <v>0</v>
      </c>
      <c r="F624">
        <v>0</v>
      </c>
      <c r="G624">
        <v>1</v>
      </c>
      <c r="H624">
        <v>0</v>
      </c>
      <c r="I624">
        <v>0</v>
      </c>
      <c r="J624">
        <v>0</v>
      </c>
      <c r="K624">
        <v>0</v>
      </c>
      <c r="L624">
        <v>0</v>
      </c>
      <c r="M624">
        <v>0</v>
      </c>
      <c r="N624">
        <v>1</v>
      </c>
      <c r="O624">
        <v>0</v>
      </c>
      <c r="P624">
        <v>6.7452226739450776</v>
      </c>
      <c r="Q624">
        <v>45</v>
      </c>
      <c r="AC624" s="2">
        <v>673</v>
      </c>
      <c r="AD624">
        <v>6.2641882776734512</v>
      </c>
      <c r="AE624">
        <v>0</v>
      </c>
      <c r="AF624">
        <v>0</v>
      </c>
      <c r="AG624">
        <v>0</v>
      </c>
      <c r="AH624">
        <v>0</v>
      </c>
      <c r="AI624">
        <v>1</v>
      </c>
      <c r="AJ624">
        <v>0</v>
      </c>
      <c r="AK624">
        <v>0</v>
      </c>
      <c r="AL624">
        <v>0</v>
      </c>
      <c r="AM624">
        <v>0</v>
      </c>
      <c r="AN624">
        <v>0</v>
      </c>
      <c r="AO624">
        <v>0</v>
      </c>
      <c r="AP624">
        <v>1</v>
      </c>
      <c r="AQ624">
        <v>0</v>
      </c>
      <c r="AR624">
        <v>4.9134340658516535</v>
      </c>
      <c r="AS624">
        <v>45</v>
      </c>
      <c r="BE624" s="2">
        <v>673</v>
      </c>
      <c r="BF624">
        <v>6.2641882776734512</v>
      </c>
      <c r="BG624">
        <v>0</v>
      </c>
      <c r="BH624">
        <v>0</v>
      </c>
      <c r="BI624">
        <v>0</v>
      </c>
      <c r="BJ624">
        <v>0</v>
      </c>
      <c r="BK624">
        <v>1</v>
      </c>
      <c r="BL624">
        <v>0</v>
      </c>
      <c r="BM624">
        <v>0</v>
      </c>
      <c r="BN624">
        <v>0</v>
      </c>
      <c r="BO624">
        <v>0</v>
      </c>
      <c r="BP624">
        <v>0</v>
      </c>
      <c r="BQ624">
        <v>0</v>
      </c>
      <c r="BR624">
        <v>1</v>
      </c>
      <c r="BS624">
        <v>0</v>
      </c>
      <c r="BT624">
        <v>4.3920424229205768</v>
      </c>
      <c r="BU624">
        <v>45</v>
      </c>
      <c r="CG624" s="2">
        <v>673</v>
      </c>
      <c r="CH624">
        <v>6.2641882776734512</v>
      </c>
      <c r="CI624">
        <v>0</v>
      </c>
      <c r="CJ624">
        <v>0</v>
      </c>
      <c r="CK624">
        <v>0</v>
      </c>
      <c r="CL624">
        <v>0</v>
      </c>
      <c r="CM624">
        <v>1</v>
      </c>
      <c r="CN624">
        <v>0</v>
      </c>
      <c r="CO624">
        <v>0</v>
      </c>
      <c r="CP624">
        <v>0</v>
      </c>
      <c r="CQ624">
        <v>0</v>
      </c>
      <c r="CR624">
        <v>0</v>
      </c>
      <c r="CS624">
        <v>6.7452226739450776</v>
      </c>
      <c r="CT624">
        <v>4.9134340658516535</v>
      </c>
      <c r="CU624">
        <v>4.3920424229205768</v>
      </c>
      <c r="CV624">
        <v>45</v>
      </c>
    </row>
    <row r="625" spans="1:100" x14ac:dyDescent="0.2">
      <c r="A625" s="2">
        <v>674</v>
      </c>
      <c r="B625">
        <v>6.1798399046568857</v>
      </c>
      <c r="C625">
        <v>0</v>
      </c>
      <c r="D625">
        <v>0</v>
      </c>
      <c r="E625">
        <v>0</v>
      </c>
      <c r="F625">
        <v>0</v>
      </c>
      <c r="G625">
        <v>1</v>
      </c>
      <c r="H625">
        <v>0</v>
      </c>
      <c r="I625">
        <v>0</v>
      </c>
      <c r="J625">
        <v>0</v>
      </c>
      <c r="K625">
        <v>0</v>
      </c>
      <c r="L625">
        <v>0</v>
      </c>
      <c r="M625">
        <v>0</v>
      </c>
      <c r="N625">
        <v>1</v>
      </c>
      <c r="O625">
        <v>0</v>
      </c>
      <c r="P625">
        <v>6.7509477795637585</v>
      </c>
      <c r="Q625">
        <v>46</v>
      </c>
      <c r="AC625" s="2">
        <v>674</v>
      </c>
      <c r="AD625">
        <v>6.1798399046568857</v>
      </c>
      <c r="AE625">
        <v>0</v>
      </c>
      <c r="AF625">
        <v>0</v>
      </c>
      <c r="AG625">
        <v>0</v>
      </c>
      <c r="AH625">
        <v>0</v>
      </c>
      <c r="AI625">
        <v>1</v>
      </c>
      <c r="AJ625">
        <v>0</v>
      </c>
      <c r="AK625">
        <v>0</v>
      </c>
      <c r="AL625">
        <v>0</v>
      </c>
      <c r="AM625">
        <v>0</v>
      </c>
      <c r="AN625">
        <v>0</v>
      </c>
      <c r="AO625">
        <v>0</v>
      </c>
      <c r="AP625">
        <v>1</v>
      </c>
      <c r="AQ625">
        <v>0</v>
      </c>
      <c r="AR625">
        <v>4.918808751138374</v>
      </c>
      <c r="AS625">
        <v>46</v>
      </c>
      <c r="BE625" s="2">
        <v>674</v>
      </c>
      <c r="BF625">
        <v>6.1798399046568857</v>
      </c>
      <c r="BG625">
        <v>0</v>
      </c>
      <c r="BH625">
        <v>0</v>
      </c>
      <c r="BI625">
        <v>0</v>
      </c>
      <c r="BJ625">
        <v>0</v>
      </c>
      <c r="BK625">
        <v>1</v>
      </c>
      <c r="BL625">
        <v>0</v>
      </c>
      <c r="BM625">
        <v>0</v>
      </c>
      <c r="BN625">
        <v>0</v>
      </c>
      <c r="BO625">
        <v>0</v>
      </c>
      <c r="BP625">
        <v>0</v>
      </c>
      <c r="BQ625">
        <v>0</v>
      </c>
      <c r="BR625">
        <v>1</v>
      </c>
      <c r="BS625">
        <v>0</v>
      </c>
      <c r="BT625">
        <v>4.396602000833095</v>
      </c>
      <c r="BU625">
        <v>46</v>
      </c>
      <c r="CG625" s="2">
        <v>674</v>
      </c>
      <c r="CH625">
        <v>6.1798399046568857</v>
      </c>
      <c r="CI625">
        <v>0</v>
      </c>
      <c r="CJ625">
        <v>0</v>
      </c>
      <c r="CK625">
        <v>0</v>
      </c>
      <c r="CL625">
        <v>0</v>
      </c>
      <c r="CM625">
        <v>1</v>
      </c>
      <c r="CN625">
        <v>0</v>
      </c>
      <c r="CO625">
        <v>0</v>
      </c>
      <c r="CP625">
        <v>0</v>
      </c>
      <c r="CQ625">
        <v>0</v>
      </c>
      <c r="CR625">
        <v>0</v>
      </c>
      <c r="CS625">
        <v>6.7509477795637585</v>
      </c>
      <c r="CT625">
        <v>4.918808751138374</v>
      </c>
      <c r="CU625">
        <v>4.396602000833095</v>
      </c>
      <c r="CV625">
        <v>46</v>
      </c>
    </row>
    <row r="626" spans="1:100" x14ac:dyDescent="0.2">
      <c r="A626" s="2">
        <v>675</v>
      </c>
      <c r="B626">
        <v>6.354405281070405</v>
      </c>
      <c r="C626">
        <v>0</v>
      </c>
      <c r="D626">
        <v>0</v>
      </c>
      <c r="E626">
        <v>0</v>
      </c>
      <c r="F626">
        <v>0</v>
      </c>
      <c r="G626">
        <v>1</v>
      </c>
      <c r="H626">
        <v>0</v>
      </c>
      <c r="I626">
        <v>0</v>
      </c>
      <c r="J626">
        <v>0</v>
      </c>
      <c r="K626">
        <v>0</v>
      </c>
      <c r="L626">
        <v>0</v>
      </c>
      <c r="M626">
        <v>0</v>
      </c>
      <c r="N626">
        <v>1</v>
      </c>
      <c r="O626">
        <v>0</v>
      </c>
      <c r="P626">
        <v>6.7566995754458032</v>
      </c>
      <c r="Q626">
        <v>47</v>
      </c>
      <c r="AC626" s="2">
        <v>675</v>
      </c>
      <c r="AD626">
        <v>6.354405281070405</v>
      </c>
      <c r="AE626">
        <v>0</v>
      </c>
      <c r="AF626">
        <v>0</v>
      </c>
      <c r="AG626">
        <v>0</v>
      </c>
      <c r="AH626">
        <v>0</v>
      </c>
      <c r="AI626">
        <v>1</v>
      </c>
      <c r="AJ626">
        <v>0</v>
      </c>
      <c r="AK626">
        <v>0</v>
      </c>
      <c r="AL626">
        <v>0</v>
      </c>
      <c r="AM626">
        <v>0</v>
      </c>
      <c r="AN626">
        <v>0</v>
      </c>
      <c r="AO626">
        <v>0</v>
      </c>
      <c r="AP626">
        <v>1</v>
      </c>
      <c r="AQ626">
        <v>0</v>
      </c>
      <c r="AR626">
        <v>4.9242080192840838</v>
      </c>
      <c r="AS626">
        <v>47</v>
      </c>
      <c r="BE626" s="2">
        <v>675</v>
      </c>
      <c r="BF626">
        <v>6.354405281070405</v>
      </c>
      <c r="BG626">
        <v>0</v>
      </c>
      <c r="BH626">
        <v>0</v>
      </c>
      <c r="BI626">
        <v>0</v>
      </c>
      <c r="BJ626">
        <v>0</v>
      </c>
      <c r="BK626">
        <v>1</v>
      </c>
      <c r="BL626">
        <v>0</v>
      </c>
      <c r="BM626">
        <v>0</v>
      </c>
      <c r="BN626">
        <v>0</v>
      </c>
      <c r="BO626">
        <v>0</v>
      </c>
      <c r="BP626">
        <v>0</v>
      </c>
      <c r="BQ626">
        <v>0</v>
      </c>
      <c r="BR626">
        <v>1</v>
      </c>
      <c r="BS626">
        <v>0</v>
      </c>
      <c r="BT626">
        <v>4.4011861682694837</v>
      </c>
      <c r="BU626">
        <v>47</v>
      </c>
      <c r="CG626" s="2">
        <v>675</v>
      </c>
      <c r="CH626">
        <v>6.354405281070405</v>
      </c>
      <c r="CI626">
        <v>0</v>
      </c>
      <c r="CJ626">
        <v>0</v>
      </c>
      <c r="CK626">
        <v>0</v>
      </c>
      <c r="CL626">
        <v>0</v>
      </c>
      <c r="CM626">
        <v>1</v>
      </c>
      <c r="CN626">
        <v>0</v>
      </c>
      <c r="CO626">
        <v>0</v>
      </c>
      <c r="CP626">
        <v>0</v>
      </c>
      <c r="CQ626">
        <v>0</v>
      </c>
      <c r="CR626">
        <v>0</v>
      </c>
      <c r="CS626">
        <v>6.7566995754458032</v>
      </c>
      <c r="CT626">
        <v>4.9242080192840838</v>
      </c>
      <c r="CU626">
        <v>4.4011861682694837</v>
      </c>
      <c r="CV626">
        <v>47</v>
      </c>
    </row>
    <row r="627" spans="1:100" x14ac:dyDescent="0.2">
      <c r="A627" s="2">
        <v>676</v>
      </c>
      <c r="B627">
        <v>6.3972255362402768</v>
      </c>
      <c r="C627">
        <v>0</v>
      </c>
      <c r="D627">
        <v>0</v>
      </c>
      <c r="E627">
        <v>0</v>
      </c>
      <c r="F627">
        <v>0</v>
      </c>
      <c r="G627">
        <v>1</v>
      </c>
      <c r="H627">
        <v>0</v>
      </c>
      <c r="I627">
        <v>0</v>
      </c>
      <c r="J627">
        <v>0</v>
      </c>
      <c r="K627">
        <v>0</v>
      </c>
      <c r="L627">
        <v>0</v>
      </c>
      <c r="M627">
        <v>0</v>
      </c>
      <c r="N627">
        <v>1</v>
      </c>
      <c r="O627">
        <v>0</v>
      </c>
      <c r="P627">
        <v>6.7624772544425626</v>
      </c>
      <c r="Q627">
        <v>48</v>
      </c>
      <c r="AC627" s="2">
        <v>676</v>
      </c>
      <c r="AD627">
        <v>6.3972255362402768</v>
      </c>
      <c r="AE627">
        <v>0</v>
      </c>
      <c r="AF627">
        <v>0</v>
      </c>
      <c r="AG627">
        <v>0</v>
      </c>
      <c r="AH627">
        <v>0</v>
      </c>
      <c r="AI627">
        <v>1</v>
      </c>
      <c r="AJ627">
        <v>0</v>
      </c>
      <c r="AK627">
        <v>0</v>
      </c>
      <c r="AL627">
        <v>0</v>
      </c>
      <c r="AM627">
        <v>0</v>
      </c>
      <c r="AN627">
        <v>0</v>
      </c>
      <c r="AO627">
        <v>0</v>
      </c>
      <c r="AP627">
        <v>1</v>
      </c>
      <c r="AQ627">
        <v>0</v>
      </c>
      <c r="AR627">
        <v>4.9296318493065705</v>
      </c>
      <c r="AS627">
        <v>48</v>
      </c>
      <c r="BE627" s="2">
        <v>676</v>
      </c>
      <c r="BF627">
        <v>6.3972255362402768</v>
      </c>
      <c r="BG627">
        <v>0</v>
      </c>
      <c r="BH627">
        <v>0</v>
      </c>
      <c r="BI627">
        <v>0</v>
      </c>
      <c r="BJ627">
        <v>0</v>
      </c>
      <c r="BK627">
        <v>1</v>
      </c>
      <c r="BL627">
        <v>0</v>
      </c>
      <c r="BM627">
        <v>0</v>
      </c>
      <c r="BN627">
        <v>0</v>
      </c>
      <c r="BO627">
        <v>0</v>
      </c>
      <c r="BP627">
        <v>0</v>
      </c>
      <c r="BQ627">
        <v>0</v>
      </c>
      <c r="BR627">
        <v>1</v>
      </c>
      <c r="BS627">
        <v>0</v>
      </c>
      <c r="BT627">
        <v>4.405794944465935</v>
      </c>
      <c r="BU627">
        <v>48</v>
      </c>
      <c r="CG627" s="2">
        <v>676</v>
      </c>
      <c r="CH627">
        <v>6.3972255362402768</v>
      </c>
      <c r="CI627">
        <v>0</v>
      </c>
      <c r="CJ627">
        <v>0</v>
      </c>
      <c r="CK627">
        <v>0</v>
      </c>
      <c r="CL627">
        <v>0</v>
      </c>
      <c r="CM627">
        <v>1</v>
      </c>
      <c r="CN627">
        <v>0</v>
      </c>
      <c r="CO627">
        <v>0</v>
      </c>
      <c r="CP627">
        <v>0</v>
      </c>
      <c r="CQ627">
        <v>0</v>
      </c>
      <c r="CR627">
        <v>0</v>
      </c>
      <c r="CS627">
        <v>6.7624772544425626</v>
      </c>
      <c r="CT627">
        <v>4.9296318493065705</v>
      </c>
      <c r="CU627">
        <v>4.405794944465935</v>
      </c>
      <c r="CV627">
        <v>48</v>
      </c>
    </row>
    <row r="628" spans="1:100" x14ac:dyDescent="0.2">
      <c r="A628" s="2">
        <v>677</v>
      </c>
      <c r="B628">
        <v>6.2998140821638842</v>
      </c>
      <c r="C628">
        <v>0</v>
      </c>
      <c r="D628">
        <v>0</v>
      </c>
      <c r="E628">
        <v>0</v>
      </c>
      <c r="F628">
        <v>0</v>
      </c>
      <c r="G628">
        <v>1</v>
      </c>
      <c r="H628">
        <v>0</v>
      </c>
      <c r="I628">
        <v>0</v>
      </c>
      <c r="J628">
        <v>0</v>
      </c>
      <c r="K628">
        <v>0</v>
      </c>
      <c r="L628">
        <v>0</v>
      </c>
      <c r="M628">
        <v>0</v>
      </c>
      <c r="N628">
        <v>0</v>
      </c>
      <c r="O628">
        <v>1</v>
      </c>
      <c r="P628">
        <v>6.7682802420936881</v>
      </c>
      <c r="Q628">
        <v>49</v>
      </c>
      <c r="AC628" s="2">
        <v>677</v>
      </c>
      <c r="AD628">
        <v>6.2998140821638842</v>
      </c>
      <c r="AE628">
        <v>0</v>
      </c>
      <c r="AF628">
        <v>0</v>
      </c>
      <c r="AG628">
        <v>0</v>
      </c>
      <c r="AH628">
        <v>0</v>
      </c>
      <c r="AI628">
        <v>1</v>
      </c>
      <c r="AJ628">
        <v>0</v>
      </c>
      <c r="AK628">
        <v>0</v>
      </c>
      <c r="AL628">
        <v>0</v>
      </c>
      <c r="AM628">
        <v>0</v>
      </c>
      <c r="AN628">
        <v>0</v>
      </c>
      <c r="AO628">
        <v>0</v>
      </c>
      <c r="AP628">
        <v>0</v>
      </c>
      <c r="AQ628">
        <v>1</v>
      </c>
      <c r="AR628">
        <v>4.935080219106279</v>
      </c>
      <c r="AS628">
        <v>49</v>
      </c>
      <c r="BE628" s="2">
        <v>677</v>
      </c>
      <c r="BF628">
        <v>6.2998140821638842</v>
      </c>
      <c r="BG628">
        <v>0</v>
      </c>
      <c r="BH628">
        <v>0</v>
      </c>
      <c r="BI628">
        <v>0</v>
      </c>
      <c r="BJ628">
        <v>0</v>
      </c>
      <c r="BK628">
        <v>1</v>
      </c>
      <c r="BL628">
        <v>0</v>
      </c>
      <c r="BM628">
        <v>0</v>
      </c>
      <c r="BN628">
        <v>0</v>
      </c>
      <c r="BO628">
        <v>0</v>
      </c>
      <c r="BP628">
        <v>0</v>
      </c>
      <c r="BQ628">
        <v>0</v>
      </c>
      <c r="BR628">
        <v>0</v>
      </c>
      <c r="BS628">
        <v>1</v>
      </c>
      <c r="BT628">
        <v>4.4104283474616057</v>
      </c>
      <c r="BU628">
        <v>49</v>
      </c>
      <c r="CG628" s="2">
        <v>677</v>
      </c>
      <c r="CH628">
        <v>6.2998140821638842</v>
      </c>
      <c r="CI628">
        <v>0</v>
      </c>
      <c r="CJ628">
        <v>0</v>
      </c>
      <c r="CK628">
        <v>0</v>
      </c>
      <c r="CL628">
        <v>0</v>
      </c>
      <c r="CM628">
        <v>1</v>
      </c>
      <c r="CN628">
        <v>0</v>
      </c>
      <c r="CO628">
        <v>0</v>
      </c>
      <c r="CP628">
        <v>0</v>
      </c>
      <c r="CQ628">
        <v>0</v>
      </c>
      <c r="CR628">
        <v>0</v>
      </c>
      <c r="CS628">
        <v>6.7682802420936881</v>
      </c>
      <c r="CT628">
        <v>4.935080219106279</v>
      </c>
      <c r="CU628">
        <v>4.4104283474616057</v>
      </c>
      <c r="CV628">
        <v>49</v>
      </c>
    </row>
    <row r="629" spans="1:100" x14ac:dyDescent="0.2">
      <c r="A629" s="2">
        <v>678</v>
      </c>
      <c r="B629">
        <v>6.1857926316164997</v>
      </c>
      <c r="C629">
        <v>0</v>
      </c>
      <c r="D629">
        <v>0</v>
      </c>
      <c r="E629">
        <v>0</v>
      </c>
      <c r="F629">
        <v>0</v>
      </c>
      <c r="G629">
        <v>1</v>
      </c>
      <c r="H629">
        <v>0</v>
      </c>
      <c r="I629">
        <v>0</v>
      </c>
      <c r="J629">
        <v>0</v>
      </c>
      <c r="K629">
        <v>0</v>
      </c>
      <c r="L629">
        <v>0</v>
      </c>
      <c r="M629">
        <v>0</v>
      </c>
      <c r="N629">
        <v>0</v>
      </c>
      <c r="O629">
        <v>1</v>
      </c>
      <c r="P629">
        <v>6.7741081256034281</v>
      </c>
      <c r="Q629">
        <v>50</v>
      </c>
      <c r="AC629" s="2">
        <v>678</v>
      </c>
      <c r="AD629">
        <v>6.1857926316164997</v>
      </c>
      <c r="AE629">
        <v>0</v>
      </c>
      <c r="AF629">
        <v>0</v>
      </c>
      <c r="AG629">
        <v>0</v>
      </c>
      <c r="AH629">
        <v>0</v>
      </c>
      <c r="AI629">
        <v>1</v>
      </c>
      <c r="AJ629">
        <v>0</v>
      </c>
      <c r="AK629">
        <v>0</v>
      </c>
      <c r="AL629">
        <v>0</v>
      </c>
      <c r="AM629">
        <v>0</v>
      </c>
      <c r="AN629">
        <v>0</v>
      </c>
      <c r="AO629">
        <v>0</v>
      </c>
      <c r="AP629">
        <v>0</v>
      </c>
      <c r="AQ629">
        <v>1</v>
      </c>
      <c r="AR629">
        <v>4.9405531054351988</v>
      </c>
      <c r="AS629">
        <v>50</v>
      </c>
      <c r="BE629" s="2">
        <v>678</v>
      </c>
      <c r="BF629">
        <v>6.1857926316164997</v>
      </c>
      <c r="BG629">
        <v>0</v>
      </c>
      <c r="BH629">
        <v>0</v>
      </c>
      <c r="BI629">
        <v>0</v>
      </c>
      <c r="BJ629">
        <v>0</v>
      </c>
      <c r="BK629">
        <v>1</v>
      </c>
      <c r="BL629">
        <v>0</v>
      </c>
      <c r="BM629">
        <v>0</v>
      </c>
      <c r="BN629">
        <v>0</v>
      </c>
      <c r="BO629">
        <v>0</v>
      </c>
      <c r="BP629">
        <v>0</v>
      </c>
      <c r="BQ629">
        <v>0</v>
      </c>
      <c r="BR629">
        <v>0</v>
      </c>
      <c r="BS629">
        <v>1</v>
      </c>
      <c r="BT629">
        <v>4.4150863940950718</v>
      </c>
      <c r="BU629">
        <v>50</v>
      </c>
      <c r="CG629" s="2">
        <v>678</v>
      </c>
      <c r="CH629">
        <v>6.1857926316164997</v>
      </c>
      <c r="CI629">
        <v>0</v>
      </c>
      <c r="CJ629">
        <v>0</v>
      </c>
      <c r="CK629">
        <v>0</v>
      </c>
      <c r="CL629">
        <v>0</v>
      </c>
      <c r="CM629">
        <v>1</v>
      </c>
      <c r="CN629">
        <v>0</v>
      </c>
      <c r="CO629">
        <v>0</v>
      </c>
      <c r="CP629">
        <v>0</v>
      </c>
      <c r="CQ629">
        <v>0</v>
      </c>
      <c r="CR629">
        <v>0</v>
      </c>
      <c r="CS629">
        <v>6.7741081256034281</v>
      </c>
      <c r="CT629">
        <v>4.9405531054351988</v>
      </c>
      <c r="CU629">
        <v>4.4150863940950718</v>
      </c>
      <c r="CV629">
        <v>50</v>
      </c>
    </row>
    <row r="630" spans="1:100" x14ac:dyDescent="0.2">
      <c r="A630" s="2">
        <v>679</v>
      </c>
      <c r="B630">
        <v>6.2523153236382978</v>
      </c>
      <c r="C630">
        <v>0</v>
      </c>
      <c r="D630">
        <v>0</v>
      </c>
      <c r="E630">
        <v>0</v>
      </c>
      <c r="F630">
        <v>0</v>
      </c>
      <c r="G630">
        <v>1</v>
      </c>
      <c r="H630">
        <v>0</v>
      </c>
      <c r="I630">
        <v>0</v>
      </c>
      <c r="J630">
        <v>0</v>
      </c>
      <c r="K630">
        <v>0</v>
      </c>
      <c r="L630">
        <v>0</v>
      </c>
      <c r="M630">
        <v>0</v>
      </c>
      <c r="N630">
        <v>0</v>
      </c>
      <c r="O630">
        <v>1</v>
      </c>
      <c r="P630">
        <v>6.7799606043940299</v>
      </c>
      <c r="Q630">
        <v>51</v>
      </c>
      <c r="AC630" s="2">
        <v>679</v>
      </c>
      <c r="AD630">
        <v>6.2523153236382978</v>
      </c>
      <c r="AE630">
        <v>0</v>
      </c>
      <c r="AF630">
        <v>0</v>
      </c>
      <c r="AG630">
        <v>0</v>
      </c>
      <c r="AH630">
        <v>0</v>
      </c>
      <c r="AI630">
        <v>1</v>
      </c>
      <c r="AJ630">
        <v>0</v>
      </c>
      <c r="AK630">
        <v>0</v>
      </c>
      <c r="AL630">
        <v>0</v>
      </c>
      <c r="AM630">
        <v>0</v>
      </c>
      <c r="AN630">
        <v>0</v>
      </c>
      <c r="AO630">
        <v>0</v>
      </c>
      <c r="AP630">
        <v>0</v>
      </c>
      <c r="AQ630">
        <v>1</v>
      </c>
      <c r="AR630">
        <v>4.9460504838837762</v>
      </c>
      <c r="AS630">
        <v>51</v>
      </c>
      <c r="BE630" s="2">
        <v>679</v>
      </c>
      <c r="BF630">
        <v>6.2523153236382978</v>
      </c>
      <c r="BG630">
        <v>0</v>
      </c>
      <c r="BH630">
        <v>0</v>
      </c>
      <c r="BI630">
        <v>0</v>
      </c>
      <c r="BJ630">
        <v>0</v>
      </c>
      <c r="BK630">
        <v>1</v>
      </c>
      <c r="BL630">
        <v>0</v>
      </c>
      <c r="BM630">
        <v>0</v>
      </c>
      <c r="BN630">
        <v>0</v>
      </c>
      <c r="BO630">
        <v>0</v>
      </c>
      <c r="BP630">
        <v>0</v>
      </c>
      <c r="BQ630">
        <v>0</v>
      </c>
      <c r="BR630">
        <v>0</v>
      </c>
      <c r="BS630">
        <v>1</v>
      </c>
      <c r="BT630">
        <v>4.4197691000010186</v>
      </c>
      <c r="BU630">
        <v>51</v>
      </c>
      <c r="CG630" s="2">
        <v>679</v>
      </c>
      <c r="CH630">
        <v>6.2523153236382978</v>
      </c>
      <c r="CI630">
        <v>0</v>
      </c>
      <c r="CJ630">
        <v>0</v>
      </c>
      <c r="CK630">
        <v>0</v>
      </c>
      <c r="CL630">
        <v>0</v>
      </c>
      <c r="CM630">
        <v>1</v>
      </c>
      <c r="CN630">
        <v>0</v>
      </c>
      <c r="CO630">
        <v>0</v>
      </c>
      <c r="CP630">
        <v>0</v>
      </c>
      <c r="CQ630">
        <v>0</v>
      </c>
      <c r="CR630">
        <v>0</v>
      </c>
      <c r="CS630">
        <v>6.7799606043940299</v>
      </c>
      <c r="CT630">
        <v>4.9460504838837762</v>
      </c>
      <c r="CU630">
        <v>4.4197691000010186</v>
      </c>
      <c r="CV630">
        <v>51</v>
      </c>
    </row>
    <row r="631" spans="1:100" x14ac:dyDescent="0.2">
      <c r="A631" s="2">
        <v>680</v>
      </c>
      <c r="B631">
        <v>6.415479457332026</v>
      </c>
      <c r="C631">
        <v>0</v>
      </c>
      <c r="D631">
        <v>0</v>
      </c>
      <c r="E631">
        <v>0</v>
      </c>
      <c r="F631">
        <v>0</v>
      </c>
      <c r="G631">
        <v>1</v>
      </c>
      <c r="H631">
        <v>0</v>
      </c>
      <c r="I631">
        <v>0</v>
      </c>
      <c r="J631">
        <v>0</v>
      </c>
      <c r="K631">
        <v>0</v>
      </c>
      <c r="L631">
        <v>0</v>
      </c>
      <c r="M631">
        <v>0</v>
      </c>
      <c r="N631">
        <v>0</v>
      </c>
      <c r="O631">
        <v>1</v>
      </c>
      <c r="P631">
        <v>6.7858374556833594</v>
      </c>
      <c r="Q631">
        <v>52</v>
      </c>
      <c r="AC631" s="2">
        <v>680</v>
      </c>
      <c r="AD631">
        <v>6.415479457332026</v>
      </c>
      <c r="AE631">
        <v>0</v>
      </c>
      <c r="AF631">
        <v>0</v>
      </c>
      <c r="AG631">
        <v>0</v>
      </c>
      <c r="AH631">
        <v>0</v>
      </c>
      <c r="AI631">
        <v>1</v>
      </c>
      <c r="AJ631">
        <v>0</v>
      </c>
      <c r="AK631">
        <v>0</v>
      </c>
      <c r="AL631">
        <v>0</v>
      </c>
      <c r="AM631">
        <v>0</v>
      </c>
      <c r="AN631">
        <v>0</v>
      </c>
      <c r="AO631">
        <v>0</v>
      </c>
      <c r="AP631">
        <v>0</v>
      </c>
      <c r="AQ631">
        <v>1</v>
      </c>
      <c r="AR631">
        <v>4.9515723288769085</v>
      </c>
      <c r="AS631">
        <v>52</v>
      </c>
      <c r="BE631" s="2">
        <v>680</v>
      </c>
      <c r="BF631">
        <v>6.415479457332026</v>
      </c>
      <c r="BG631">
        <v>0</v>
      </c>
      <c r="BH631">
        <v>0</v>
      </c>
      <c r="BI631">
        <v>0</v>
      </c>
      <c r="BJ631">
        <v>0</v>
      </c>
      <c r="BK631">
        <v>1</v>
      </c>
      <c r="BL631">
        <v>0</v>
      </c>
      <c r="BM631">
        <v>0</v>
      </c>
      <c r="BN631">
        <v>0</v>
      </c>
      <c r="BO631">
        <v>0</v>
      </c>
      <c r="BP631">
        <v>0</v>
      </c>
      <c r="BQ631">
        <v>0</v>
      </c>
      <c r="BR631">
        <v>0</v>
      </c>
      <c r="BS631">
        <v>1</v>
      </c>
      <c r="BT631">
        <v>4.4244764796071667</v>
      </c>
      <c r="BU631">
        <v>52</v>
      </c>
      <c r="CG631" s="2">
        <v>680</v>
      </c>
      <c r="CH631">
        <v>6.415479457332026</v>
      </c>
      <c r="CI631">
        <v>0</v>
      </c>
      <c r="CJ631">
        <v>0</v>
      </c>
      <c r="CK631">
        <v>0</v>
      </c>
      <c r="CL631">
        <v>0</v>
      </c>
      <c r="CM631">
        <v>1</v>
      </c>
      <c r="CN631">
        <v>0</v>
      </c>
      <c r="CO631">
        <v>0</v>
      </c>
      <c r="CP631">
        <v>0</v>
      </c>
      <c r="CQ631">
        <v>0</v>
      </c>
      <c r="CR631">
        <v>0</v>
      </c>
      <c r="CS631">
        <v>6.7858374556833594</v>
      </c>
      <c r="CT631">
        <v>4.9515723288769085</v>
      </c>
      <c r="CU631">
        <v>4.4244764796071667</v>
      </c>
      <c r="CV631">
        <v>52</v>
      </c>
    </row>
    <row r="632" spans="1:100" x14ac:dyDescent="0.2">
      <c r="A632" s="2">
        <v>681</v>
      </c>
      <c r="B632">
        <v>6.2026705203805683</v>
      </c>
      <c r="C632">
        <v>0</v>
      </c>
      <c r="D632">
        <v>0</v>
      </c>
      <c r="E632">
        <v>0</v>
      </c>
      <c r="F632">
        <v>0</v>
      </c>
      <c r="G632">
        <v>1</v>
      </c>
      <c r="H632">
        <v>0</v>
      </c>
      <c r="I632">
        <v>0</v>
      </c>
      <c r="J632">
        <v>0</v>
      </c>
      <c r="K632">
        <v>0</v>
      </c>
      <c r="L632">
        <v>0</v>
      </c>
      <c r="M632">
        <v>0</v>
      </c>
      <c r="N632">
        <v>0</v>
      </c>
      <c r="O632">
        <v>1</v>
      </c>
      <c r="P632">
        <v>6.791738510523345</v>
      </c>
      <c r="Q632">
        <v>53</v>
      </c>
      <c r="AC632" s="2">
        <v>681</v>
      </c>
      <c r="AD632">
        <v>6.2026705203805683</v>
      </c>
      <c r="AE632">
        <v>0</v>
      </c>
      <c r="AF632">
        <v>0</v>
      </c>
      <c r="AG632">
        <v>0</v>
      </c>
      <c r="AH632">
        <v>0</v>
      </c>
      <c r="AI632">
        <v>1</v>
      </c>
      <c r="AJ632">
        <v>0</v>
      </c>
      <c r="AK632">
        <v>0</v>
      </c>
      <c r="AL632">
        <v>0</v>
      </c>
      <c r="AM632">
        <v>0</v>
      </c>
      <c r="AN632">
        <v>0</v>
      </c>
      <c r="AO632">
        <v>0</v>
      </c>
      <c r="AP632">
        <v>0</v>
      </c>
      <c r="AQ632">
        <v>1</v>
      </c>
      <c r="AR632">
        <v>4.957118613674564</v>
      </c>
      <c r="AS632">
        <v>53</v>
      </c>
      <c r="BE632" s="2">
        <v>681</v>
      </c>
      <c r="BF632">
        <v>6.2026705203805683</v>
      </c>
      <c r="BG632">
        <v>0</v>
      </c>
      <c r="BH632">
        <v>0</v>
      </c>
      <c r="BI632">
        <v>0</v>
      </c>
      <c r="BJ632">
        <v>0</v>
      </c>
      <c r="BK632">
        <v>1</v>
      </c>
      <c r="BL632">
        <v>0</v>
      </c>
      <c r="BM632">
        <v>0</v>
      </c>
      <c r="BN632">
        <v>0</v>
      </c>
      <c r="BO632">
        <v>0</v>
      </c>
      <c r="BP632">
        <v>0</v>
      </c>
      <c r="BQ632">
        <v>0</v>
      </c>
      <c r="BR632">
        <v>0</v>
      </c>
      <c r="BS632">
        <v>1</v>
      </c>
      <c r="BT632">
        <v>4.4292085461314246</v>
      </c>
      <c r="BU632">
        <v>53</v>
      </c>
      <c r="CG632" s="2">
        <v>681</v>
      </c>
      <c r="CH632">
        <v>6.2026705203805683</v>
      </c>
      <c r="CI632">
        <v>0</v>
      </c>
      <c r="CJ632">
        <v>0</v>
      </c>
      <c r="CK632">
        <v>0</v>
      </c>
      <c r="CL632">
        <v>0</v>
      </c>
      <c r="CM632">
        <v>1</v>
      </c>
      <c r="CN632">
        <v>0</v>
      </c>
      <c r="CO632">
        <v>0</v>
      </c>
      <c r="CP632">
        <v>0</v>
      </c>
      <c r="CQ632">
        <v>0</v>
      </c>
      <c r="CR632">
        <v>0</v>
      </c>
      <c r="CS632">
        <v>6.791738510523345</v>
      </c>
      <c r="CT632">
        <v>4.957118613674564</v>
      </c>
      <c r="CU632">
        <v>4.4292085461314246</v>
      </c>
      <c r="CV632">
        <v>53</v>
      </c>
    </row>
    <row r="633" spans="1:100" x14ac:dyDescent="0.2">
      <c r="A633" s="2">
        <v>682</v>
      </c>
      <c r="B633">
        <v>6.3107983647138211</v>
      </c>
      <c r="C633">
        <v>0</v>
      </c>
      <c r="D633">
        <v>0</v>
      </c>
      <c r="E633">
        <v>0</v>
      </c>
      <c r="F633">
        <v>0</v>
      </c>
      <c r="G633">
        <v>1</v>
      </c>
      <c r="H633">
        <v>0</v>
      </c>
      <c r="I633">
        <v>0</v>
      </c>
      <c r="J633">
        <v>0</v>
      </c>
      <c r="K633">
        <v>0</v>
      </c>
      <c r="L633">
        <v>0</v>
      </c>
      <c r="M633">
        <v>0</v>
      </c>
      <c r="N633">
        <v>0</v>
      </c>
      <c r="O633">
        <v>0</v>
      </c>
      <c r="P633">
        <v>6.7976636371216381</v>
      </c>
      <c r="Q633">
        <v>54</v>
      </c>
      <c r="AC633" s="2">
        <v>682</v>
      </c>
      <c r="AD633">
        <v>6.3107983647138211</v>
      </c>
      <c r="AE633">
        <v>0</v>
      </c>
      <c r="AF633">
        <v>0</v>
      </c>
      <c r="AG633">
        <v>0</v>
      </c>
      <c r="AH633">
        <v>0</v>
      </c>
      <c r="AI633">
        <v>1</v>
      </c>
      <c r="AJ633">
        <v>0</v>
      </c>
      <c r="AK633">
        <v>0</v>
      </c>
      <c r="AL633">
        <v>0</v>
      </c>
      <c r="AM633">
        <v>0</v>
      </c>
      <c r="AN633">
        <v>0</v>
      </c>
      <c r="AO633">
        <v>0</v>
      </c>
      <c r="AP633">
        <v>0</v>
      </c>
      <c r="AQ633">
        <v>0</v>
      </c>
      <c r="AR633">
        <v>4.9626893103748113</v>
      </c>
      <c r="AS633">
        <v>54</v>
      </c>
      <c r="BE633" s="2">
        <v>682</v>
      </c>
      <c r="BF633">
        <v>6.3107983647138211</v>
      </c>
      <c r="BG633">
        <v>0</v>
      </c>
      <c r="BH633">
        <v>0</v>
      </c>
      <c r="BI633">
        <v>0</v>
      </c>
      <c r="BJ633">
        <v>0</v>
      </c>
      <c r="BK633">
        <v>1</v>
      </c>
      <c r="BL633">
        <v>0</v>
      </c>
      <c r="BM633">
        <v>0</v>
      </c>
      <c r="BN633">
        <v>0</v>
      </c>
      <c r="BO633">
        <v>0</v>
      </c>
      <c r="BP633">
        <v>0</v>
      </c>
      <c r="BQ633">
        <v>0</v>
      </c>
      <c r="BR633">
        <v>0</v>
      </c>
      <c r="BS633">
        <v>0</v>
      </c>
      <c r="BT633">
        <v>4.4339653115792892</v>
      </c>
      <c r="BU633">
        <v>54</v>
      </c>
      <c r="CG633" s="2">
        <v>682</v>
      </c>
      <c r="CH633">
        <v>6.3107983647138211</v>
      </c>
      <c r="CI633">
        <v>0</v>
      </c>
      <c r="CJ633">
        <v>0</v>
      </c>
      <c r="CK633">
        <v>0</v>
      </c>
      <c r="CL633">
        <v>0</v>
      </c>
      <c r="CM633">
        <v>1</v>
      </c>
      <c r="CN633">
        <v>0</v>
      </c>
      <c r="CO633">
        <v>0</v>
      </c>
      <c r="CP633">
        <v>0</v>
      </c>
      <c r="CQ633">
        <v>0</v>
      </c>
      <c r="CR633">
        <v>0</v>
      </c>
      <c r="CS633">
        <v>6.7976636371216381</v>
      </c>
      <c r="CT633">
        <v>4.9626893103748113</v>
      </c>
      <c r="CU633">
        <v>4.4339653115792892</v>
      </c>
      <c r="CV633">
        <v>54</v>
      </c>
    </row>
    <row r="634" spans="1:100" x14ac:dyDescent="0.2">
      <c r="A634" s="2">
        <v>683</v>
      </c>
      <c r="B634">
        <v>6.2116212972133358</v>
      </c>
      <c r="C634">
        <v>0</v>
      </c>
      <c r="D634">
        <v>0</v>
      </c>
      <c r="E634">
        <v>0</v>
      </c>
      <c r="F634">
        <v>0</v>
      </c>
      <c r="G634">
        <v>1</v>
      </c>
      <c r="H634">
        <v>0</v>
      </c>
      <c r="I634">
        <v>0</v>
      </c>
      <c r="J634">
        <v>0</v>
      </c>
      <c r="K634">
        <v>0</v>
      </c>
      <c r="L634">
        <v>0</v>
      </c>
      <c r="M634">
        <v>0</v>
      </c>
      <c r="N634">
        <v>0</v>
      </c>
      <c r="O634">
        <v>0</v>
      </c>
      <c r="P634">
        <v>6.8036127292339081</v>
      </c>
      <c r="Q634">
        <v>55</v>
      </c>
      <c r="AC634" s="2">
        <v>683</v>
      </c>
      <c r="AD634">
        <v>6.2116212972133358</v>
      </c>
      <c r="AE634">
        <v>0</v>
      </c>
      <c r="AF634">
        <v>0</v>
      </c>
      <c r="AG634">
        <v>0</v>
      </c>
      <c r="AH634">
        <v>0</v>
      </c>
      <c r="AI634">
        <v>1</v>
      </c>
      <c r="AJ634">
        <v>0</v>
      </c>
      <c r="AK634">
        <v>0</v>
      </c>
      <c r="AL634">
        <v>0</v>
      </c>
      <c r="AM634">
        <v>0</v>
      </c>
      <c r="AN634">
        <v>0</v>
      </c>
      <c r="AO634">
        <v>0</v>
      </c>
      <c r="AP634">
        <v>0</v>
      </c>
      <c r="AQ634">
        <v>0</v>
      </c>
      <c r="AR634">
        <v>4.9682843899181597</v>
      </c>
      <c r="AS634">
        <v>55</v>
      </c>
      <c r="BE634" s="2">
        <v>683</v>
      </c>
      <c r="BF634">
        <v>6.2116212972133358</v>
      </c>
      <c r="BG634">
        <v>0</v>
      </c>
      <c r="BH634">
        <v>0</v>
      </c>
      <c r="BI634">
        <v>0</v>
      </c>
      <c r="BJ634">
        <v>0</v>
      </c>
      <c r="BK634">
        <v>1</v>
      </c>
      <c r="BL634">
        <v>0</v>
      </c>
      <c r="BM634">
        <v>0</v>
      </c>
      <c r="BN634">
        <v>0</v>
      </c>
      <c r="BO634">
        <v>0</v>
      </c>
      <c r="BP634">
        <v>0</v>
      </c>
      <c r="BQ634">
        <v>0</v>
      </c>
      <c r="BR634">
        <v>0</v>
      </c>
      <c r="BS634">
        <v>0</v>
      </c>
      <c r="BT634">
        <v>4.4387467867414729</v>
      </c>
      <c r="BU634">
        <v>55</v>
      </c>
      <c r="CG634" s="2">
        <v>683</v>
      </c>
      <c r="CH634">
        <v>6.2116212972133358</v>
      </c>
      <c r="CI634">
        <v>0</v>
      </c>
      <c r="CJ634">
        <v>0</v>
      </c>
      <c r="CK634">
        <v>0</v>
      </c>
      <c r="CL634">
        <v>0</v>
      </c>
      <c r="CM634">
        <v>1</v>
      </c>
      <c r="CN634">
        <v>0</v>
      </c>
      <c r="CO634">
        <v>0</v>
      </c>
      <c r="CP634">
        <v>0</v>
      </c>
      <c r="CQ634">
        <v>0</v>
      </c>
      <c r="CR634">
        <v>0</v>
      </c>
      <c r="CS634">
        <v>6.8036127292339081</v>
      </c>
      <c r="CT634">
        <v>4.9682843899181597</v>
      </c>
      <c r="CU634">
        <v>4.4387467867414729</v>
      </c>
      <c r="CV634">
        <v>55</v>
      </c>
    </row>
    <row r="635" spans="1:100" x14ac:dyDescent="0.2">
      <c r="A635" s="2">
        <v>684</v>
      </c>
      <c r="B635">
        <v>6.2993708900432566</v>
      </c>
      <c r="C635">
        <v>0</v>
      </c>
      <c r="D635">
        <v>0</v>
      </c>
      <c r="E635">
        <v>0</v>
      </c>
      <c r="F635">
        <v>0</v>
      </c>
      <c r="G635">
        <v>1</v>
      </c>
      <c r="H635">
        <v>0</v>
      </c>
      <c r="I635">
        <v>0</v>
      </c>
      <c r="J635">
        <v>0</v>
      </c>
      <c r="K635">
        <v>0</v>
      </c>
      <c r="L635">
        <v>0</v>
      </c>
      <c r="M635">
        <v>0</v>
      </c>
      <c r="N635">
        <v>0</v>
      </c>
      <c r="O635">
        <v>0</v>
      </c>
      <c r="P635">
        <v>6.8095856980862663</v>
      </c>
      <c r="Q635">
        <v>56</v>
      </c>
      <c r="AC635" s="2">
        <v>684</v>
      </c>
      <c r="AD635">
        <v>6.2993708900432566</v>
      </c>
      <c r="AE635">
        <v>0</v>
      </c>
      <c r="AF635">
        <v>0</v>
      </c>
      <c r="AG635">
        <v>0</v>
      </c>
      <c r="AH635">
        <v>0</v>
      </c>
      <c r="AI635">
        <v>1</v>
      </c>
      <c r="AJ635">
        <v>0</v>
      </c>
      <c r="AK635">
        <v>0</v>
      </c>
      <c r="AL635">
        <v>0</v>
      </c>
      <c r="AM635">
        <v>0</v>
      </c>
      <c r="AN635">
        <v>0</v>
      </c>
      <c r="AO635">
        <v>0</v>
      </c>
      <c r="AP635">
        <v>0</v>
      </c>
      <c r="AQ635">
        <v>0</v>
      </c>
      <c r="AR635">
        <v>4.9739038220926473</v>
      </c>
      <c r="AS635">
        <v>56</v>
      </c>
      <c r="BE635" s="2">
        <v>684</v>
      </c>
      <c r="BF635">
        <v>6.2993708900432566</v>
      </c>
      <c r="BG635">
        <v>0</v>
      </c>
      <c r="BH635">
        <v>0</v>
      </c>
      <c r="BI635">
        <v>0</v>
      </c>
      <c r="BJ635">
        <v>0</v>
      </c>
      <c r="BK635">
        <v>1</v>
      </c>
      <c r="BL635">
        <v>0</v>
      </c>
      <c r="BM635">
        <v>0</v>
      </c>
      <c r="BN635">
        <v>0</v>
      </c>
      <c r="BO635">
        <v>0</v>
      </c>
      <c r="BP635">
        <v>0</v>
      </c>
      <c r="BQ635">
        <v>0</v>
      </c>
      <c r="BR635">
        <v>0</v>
      </c>
      <c r="BS635">
        <v>0</v>
      </c>
      <c r="BT635">
        <v>4.4435529811917718</v>
      </c>
      <c r="BU635">
        <v>56</v>
      </c>
      <c r="CG635" s="2">
        <v>684</v>
      </c>
      <c r="CH635">
        <v>6.2993708900432566</v>
      </c>
      <c r="CI635">
        <v>0</v>
      </c>
      <c r="CJ635">
        <v>0</v>
      </c>
      <c r="CK635">
        <v>0</v>
      </c>
      <c r="CL635">
        <v>0</v>
      </c>
      <c r="CM635">
        <v>1</v>
      </c>
      <c r="CN635">
        <v>0</v>
      </c>
      <c r="CO635">
        <v>0</v>
      </c>
      <c r="CP635">
        <v>0</v>
      </c>
      <c r="CQ635">
        <v>0</v>
      </c>
      <c r="CR635">
        <v>0</v>
      </c>
      <c r="CS635">
        <v>6.8095856980862663</v>
      </c>
      <c r="CT635">
        <v>4.9739038220926473</v>
      </c>
      <c r="CU635">
        <v>4.4435529811917718</v>
      </c>
      <c r="CV635">
        <v>56</v>
      </c>
    </row>
    <row r="636" spans="1:100" x14ac:dyDescent="0.2">
      <c r="A636" s="2">
        <v>685</v>
      </c>
      <c r="B636">
        <v>6.2339448418599561</v>
      </c>
      <c r="C636">
        <v>0</v>
      </c>
      <c r="D636">
        <v>0</v>
      </c>
      <c r="E636">
        <v>0</v>
      </c>
      <c r="F636">
        <v>0</v>
      </c>
      <c r="G636">
        <v>1</v>
      </c>
      <c r="H636">
        <v>0</v>
      </c>
      <c r="I636">
        <v>0</v>
      </c>
      <c r="J636">
        <v>0</v>
      </c>
      <c r="K636">
        <v>0</v>
      </c>
      <c r="L636">
        <v>0</v>
      </c>
      <c r="M636">
        <v>0</v>
      </c>
      <c r="N636">
        <v>0</v>
      </c>
      <c r="O636">
        <v>0</v>
      </c>
      <c r="P636">
        <v>6.8155824667552611</v>
      </c>
      <c r="Q636">
        <v>57</v>
      </c>
      <c r="AC636" s="2">
        <v>685</v>
      </c>
      <c r="AD636">
        <v>6.2339448418599561</v>
      </c>
      <c r="AE636">
        <v>0</v>
      </c>
      <c r="AF636">
        <v>0</v>
      </c>
      <c r="AG636">
        <v>0</v>
      </c>
      <c r="AH636">
        <v>0</v>
      </c>
      <c r="AI636">
        <v>1</v>
      </c>
      <c r="AJ636">
        <v>0</v>
      </c>
      <c r="AK636">
        <v>0</v>
      </c>
      <c r="AL636">
        <v>0</v>
      </c>
      <c r="AM636">
        <v>0</v>
      </c>
      <c r="AN636">
        <v>0</v>
      </c>
      <c r="AO636">
        <v>0</v>
      </c>
      <c r="AP636">
        <v>0</v>
      </c>
      <c r="AQ636">
        <v>0</v>
      </c>
      <c r="AR636">
        <v>4.9795475755394234</v>
      </c>
      <c r="AS636">
        <v>57</v>
      </c>
      <c r="BE636" s="2">
        <v>685</v>
      </c>
      <c r="BF636">
        <v>6.2339448418599561</v>
      </c>
      <c r="BG636">
        <v>0</v>
      </c>
      <c r="BH636">
        <v>0</v>
      </c>
      <c r="BI636">
        <v>0</v>
      </c>
      <c r="BJ636">
        <v>0</v>
      </c>
      <c r="BK636">
        <v>1</v>
      </c>
      <c r="BL636">
        <v>0</v>
      </c>
      <c r="BM636">
        <v>0</v>
      </c>
      <c r="BN636">
        <v>0</v>
      </c>
      <c r="BO636">
        <v>0</v>
      </c>
      <c r="BP636">
        <v>0</v>
      </c>
      <c r="BQ636">
        <v>0</v>
      </c>
      <c r="BR636">
        <v>0</v>
      </c>
      <c r="BS636">
        <v>0</v>
      </c>
      <c r="BT636">
        <v>4.4483839032851806</v>
      </c>
      <c r="BU636">
        <v>57</v>
      </c>
      <c r="CG636" s="2">
        <v>685</v>
      </c>
      <c r="CH636">
        <v>6.2339448418599561</v>
      </c>
      <c r="CI636">
        <v>0</v>
      </c>
      <c r="CJ636">
        <v>0</v>
      </c>
      <c r="CK636">
        <v>0</v>
      </c>
      <c r="CL636">
        <v>0</v>
      </c>
      <c r="CM636">
        <v>1</v>
      </c>
      <c r="CN636">
        <v>0</v>
      </c>
      <c r="CO636">
        <v>0</v>
      </c>
      <c r="CP636">
        <v>0</v>
      </c>
      <c r="CQ636">
        <v>0</v>
      </c>
      <c r="CR636">
        <v>0</v>
      </c>
      <c r="CS636">
        <v>6.8155824667552611</v>
      </c>
      <c r="CT636">
        <v>4.9795475755394234</v>
      </c>
      <c r="CU636">
        <v>4.4483839032851806</v>
      </c>
      <c r="CV636">
        <v>57</v>
      </c>
    </row>
    <row r="637" spans="1:100" x14ac:dyDescent="0.2">
      <c r="A637" s="2">
        <v>686</v>
      </c>
      <c r="B637">
        <v>6.4535644792825151</v>
      </c>
      <c r="C637">
        <v>0</v>
      </c>
      <c r="D637">
        <v>0</v>
      </c>
      <c r="E637">
        <v>0</v>
      </c>
      <c r="F637">
        <v>0</v>
      </c>
      <c r="G637">
        <v>1</v>
      </c>
      <c r="H637">
        <v>0</v>
      </c>
      <c r="I637">
        <v>0</v>
      </c>
      <c r="J637">
        <v>0</v>
      </c>
      <c r="K637">
        <v>0</v>
      </c>
      <c r="L637">
        <v>0</v>
      </c>
      <c r="M637">
        <v>0</v>
      </c>
      <c r="N637">
        <v>0</v>
      </c>
      <c r="O637">
        <v>0</v>
      </c>
      <c r="P637">
        <v>6.8216029662587205</v>
      </c>
      <c r="Q637">
        <v>58</v>
      </c>
      <c r="AC637" s="2">
        <v>686</v>
      </c>
      <c r="AD637">
        <v>6.4535644792825151</v>
      </c>
      <c r="AE637">
        <v>0</v>
      </c>
      <c r="AF637">
        <v>0</v>
      </c>
      <c r="AG637">
        <v>0</v>
      </c>
      <c r="AH637">
        <v>0</v>
      </c>
      <c r="AI637">
        <v>1</v>
      </c>
      <c r="AJ637">
        <v>0</v>
      </c>
      <c r="AK637">
        <v>0</v>
      </c>
      <c r="AL637">
        <v>0</v>
      </c>
      <c r="AM637">
        <v>0</v>
      </c>
      <c r="AN637">
        <v>0</v>
      </c>
      <c r="AO637">
        <v>0</v>
      </c>
      <c r="AP637">
        <v>0</v>
      </c>
      <c r="AQ637">
        <v>0</v>
      </c>
      <c r="AR637">
        <v>4.985215617758664</v>
      </c>
      <c r="AS637">
        <v>58</v>
      </c>
      <c r="BE637" s="2">
        <v>686</v>
      </c>
      <c r="BF637">
        <v>6.4535644792825151</v>
      </c>
      <c r="BG637">
        <v>0</v>
      </c>
      <c r="BH637">
        <v>0</v>
      </c>
      <c r="BI637">
        <v>0</v>
      </c>
      <c r="BJ637">
        <v>0</v>
      </c>
      <c r="BK637">
        <v>1</v>
      </c>
      <c r="BL637">
        <v>0</v>
      </c>
      <c r="BM637">
        <v>0</v>
      </c>
      <c r="BN637">
        <v>0</v>
      </c>
      <c r="BO637">
        <v>0</v>
      </c>
      <c r="BP637">
        <v>0</v>
      </c>
      <c r="BQ637">
        <v>0</v>
      </c>
      <c r="BR637">
        <v>0</v>
      </c>
      <c r="BS637">
        <v>0</v>
      </c>
      <c r="BT637">
        <v>4.4532395601562342</v>
      </c>
      <c r="BU637">
        <v>58</v>
      </c>
      <c r="CG637" s="2">
        <v>686</v>
      </c>
      <c r="CH637">
        <v>6.4535644792825151</v>
      </c>
      <c r="CI637">
        <v>0</v>
      </c>
      <c r="CJ637">
        <v>0</v>
      </c>
      <c r="CK637">
        <v>0</v>
      </c>
      <c r="CL637">
        <v>0</v>
      </c>
      <c r="CM637">
        <v>1</v>
      </c>
      <c r="CN637">
        <v>0</v>
      </c>
      <c r="CO637">
        <v>0</v>
      </c>
      <c r="CP637">
        <v>0</v>
      </c>
      <c r="CQ637">
        <v>0</v>
      </c>
      <c r="CR637">
        <v>0</v>
      </c>
      <c r="CS637">
        <v>6.8216029662587205</v>
      </c>
      <c r="CT637">
        <v>4.985215617758664</v>
      </c>
      <c r="CU637">
        <v>4.4532395601562342</v>
      </c>
      <c r="CV637">
        <v>58</v>
      </c>
    </row>
    <row r="638" spans="1:100" x14ac:dyDescent="0.2">
      <c r="A638" s="2">
        <v>687</v>
      </c>
      <c r="B638">
        <v>6.4341689207349431</v>
      </c>
      <c r="C638">
        <v>0</v>
      </c>
      <c r="D638">
        <v>0</v>
      </c>
      <c r="E638">
        <v>0</v>
      </c>
      <c r="F638">
        <v>0</v>
      </c>
      <c r="G638">
        <v>1</v>
      </c>
      <c r="H638">
        <v>0</v>
      </c>
      <c r="I638">
        <v>0</v>
      </c>
      <c r="J638">
        <v>0</v>
      </c>
      <c r="K638">
        <v>0</v>
      </c>
      <c r="L638">
        <v>0</v>
      </c>
      <c r="M638">
        <v>0</v>
      </c>
      <c r="N638">
        <v>0</v>
      </c>
      <c r="O638">
        <v>0</v>
      </c>
      <c r="P638">
        <v>6.8276471328376029</v>
      </c>
      <c r="Q638">
        <v>59</v>
      </c>
      <c r="AC638" s="2">
        <v>687</v>
      </c>
      <c r="AD638">
        <v>6.4341689207349431</v>
      </c>
      <c r="AE638">
        <v>0</v>
      </c>
      <c r="AF638">
        <v>0</v>
      </c>
      <c r="AG638">
        <v>0</v>
      </c>
      <c r="AH638">
        <v>0</v>
      </c>
      <c r="AI638">
        <v>1</v>
      </c>
      <c r="AJ638">
        <v>0</v>
      </c>
      <c r="AK638">
        <v>0</v>
      </c>
      <c r="AL638">
        <v>0</v>
      </c>
      <c r="AM638">
        <v>0</v>
      </c>
      <c r="AN638">
        <v>0</v>
      </c>
      <c r="AO638">
        <v>0</v>
      </c>
      <c r="AP638">
        <v>0</v>
      </c>
      <c r="AQ638">
        <v>0</v>
      </c>
      <c r="AR638">
        <v>4.9909079151157698</v>
      </c>
      <c r="AS638">
        <v>59</v>
      </c>
      <c r="BE638" s="2">
        <v>687</v>
      </c>
      <c r="BF638">
        <v>6.4341689207349431</v>
      </c>
      <c r="BG638">
        <v>0</v>
      </c>
      <c r="BH638">
        <v>0</v>
      </c>
      <c r="BI638">
        <v>0</v>
      </c>
      <c r="BJ638">
        <v>0</v>
      </c>
      <c r="BK638">
        <v>1</v>
      </c>
      <c r="BL638">
        <v>0</v>
      </c>
      <c r="BM638">
        <v>0</v>
      </c>
      <c r="BN638">
        <v>0</v>
      </c>
      <c r="BO638">
        <v>0</v>
      </c>
      <c r="BP638">
        <v>0</v>
      </c>
      <c r="BQ638">
        <v>0</v>
      </c>
      <c r="BR638">
        <v>0</v>
      </c>
      <c r="BS638">
        <v>0</v>
      </c>
      <c r="BT638">
        <v>4.4581199577176021</v>
      </c>
      <c r="BU638">
        <v>59</v>
      </c>
      <c r="CG638" s="2">
        <v>687</v>
      </c>
      <c r="CH638">
        <v>6.4341689207349431</v>
      </c>
      <c r="CI638">
        <v>0</v>
      </c>
      <c r="CJ638">
        <v>0</v>
      </c>
      <c r="CK638">
        <v>0</v>
      </c>
      <c r="CL638">
        <v>0</v>
      </c>
      <c r="CM638">
        <v>1</v>
      </c>
      <c r="CN638">
        <v>0</v>
      </c>
      <c r="CO638">
        <v>0</v>
      </c>
      <c r="CP638">
        <v>0</v>
      </c>
      <c r="CQ638">
        <v>0</v>
      </c>
      <c r="CR638">
        <v>0</v>
      </c>
      <c r="CS638">
        <v>6.8276471328376029</v>
      </c>
      <c r="CT638">
        <v>4.9909079151157698</v>
      </c>
      <c r="CU638">
        <v>4.4581199577176021</v>
      </c>
      <c r="CV638">
        <v>59</v>
      </c>
    </row>
    <row r="639" spans="1:100" x14ac:dyDescent="0.2">
      <c r="A639" s="2">
        <v>688</v>
      </c>
      <c r="B639">
        <v>6.3449473931281748</v>
      </c>
      <c r="C639">
        <v>0</v>
      </c>
      <c r="D639">
        <v>0</v>
      </c>
      <c r="E639">
        <v>0</v>
      </c>
      <c r="F639">
        <v>0</v>
      </c>
      <c r="G639">
        <v>1</v>
      </c>
      <c r="H639">
        <v>0</v>
      </c>
      <c r="I639">
        <v>0</v>
      </c>
      <c r="J639">
        <v>0</v>
      </c>
      <c r="K639">
        <v>0</v>
      </c>
      <c r="L639">
        <v>0</v>
      </c>
      <c r="M639">
        <v>0</v>
      </c>
      <c r="N639">
        <v>0</v>
      </c>
      <c r="O639">
        <v>0</v>
      </c>
      <c r="P639">
        <v>6.833714906066942</v>
      </c>
      <c r="Q639">
        <v>60</v>
      </c>
      <c r="AC639" s="2">
        <v>688</v>
      </c>
      <c r="AD639">
        <v>6.3449473931281748</v>
      </c>
      <c r="AE639">
        <v>0</v>
      </c>
      <c r="AF639">
        <v>0</v>
      </c>
      <c r="AG639">
        <v>0</v>
      </c>
      <c r="AH639">
        <v>0</v>
      </c>
      <c r="AI639">
        <v>1</v>
      </c>
      <c r="AJ639">
        <v>0</v>
      </c>
      <c r="AK639">
        <v>0</v>
      </c>
      <c r="AL639">
        <v>0</v>
      </c>
      <c r="AM639">
        <v>0</v>
      </c>
      <c r="AN639">
        <v>0</v>
      </c>
      <c r="AO639">
        <v>0</v>
      </c>
      <c r="AP639">
        <v>0</v>
      </c>
      <c r="AQ639">
        <v>0</v>
      </c>
      <c r="AR639">
        <v>4.9966244328477973</v>
      </c>
      <c r="AS639">
        <v>60</v>
      </c>
      <c r="BE639" s="2">
        <v>688</v>
      </c>
      <c r="BF639">
        <v>6.3449473931281748</v>
      </c>
      <c r="BG639">
        <v>0</v>
      </c>
      <c r="BH639">
        <v>0</v>
      </c>
      <c r="BI639">
        <v>0</v>
      </c>
      <c r="BJ639">
        <v>0</v>
      </c>
      <c r="BK639">
        <v>1</v>
      </c>
      <c r="BL639">
        <v>0</v>
      </c>
      <c r="BM639">
        <v>0</v>
      </c>
      <c r="BN639">
        <v>0</v>
      </c>
      <c r="BO639">
        <v>0</v>
      </c>
      <c r="BP639">
        <v>0</v>
      </c>
      <c r="BQ639">
        <v>0</v>
      </c>
      <c r="BR639">
        <v>0</v>
      </c>
      <c r="BS639">
        <v>0</v>
      </c>
      <c r="BT639">
        <v>4.463025100658915</v>
      </c>
      <c r="BU639">
        <v>60</v>
      </c>
      <c r="CG639" s="2">
        <v>688</v>
      </c>
      <c r="CH639">
        <v>6.3449473931281748</v>
      </c>
      <c r="CI639">
        <v>0</v>
      </c>
      <c r="CJ639">
        <v>0</v>
      </c>
      <c r="CK639">
        <v>0</v>
      </c>
      <c r="CL639">
        <v>0</v>
      </c>
      <c r="CM639">
        <v>1</v>
      </c>
      <c r="CN639">
        <v>0</v>
      </c>
      <c r="CO639">
        <v>0</v>
      </c>
      <c r="CP639">
        <v>0</v>
      </c>
      <c r="CQ639">
        <v>0</v>
      </c>
      <c r="CR639">
        <v>0</v>
      </c>
      <c r="CS639">
        <v>6.833714906066942</v>
      </c>
      <c r="CT639">
        <v>4.9966244328477973</v>
      </c>
      <c r="CU639">
        <v>4.463025100658915</v>
      </c>
      <c r="CV639">
        <v>60</v>
      </c>
    </row>
    <row r="640" spans="1:100" x14ac:dyDescent="0.2">
      <c r="A640" s="2">
        <v>689</v>
      </c>
      <c r="B640">
        <v>6.3566162017704118</v>
      </c>
      <c r="C640">
        <v>0</v>
      </c>
      <c r="D640">
        <v>0</v>
      </c>
      <c r="E640">
        <v>0</v>
      </c>
      <c r="F640">
        <v>0</v>
      </c>
      <c r="G640">
        <v>1</v>
      </c>
      <c r="H640">
        <v>0</v>
      </c>
      <c r="I640">
        <v>0</v>
      </c>
      <c r="J640">
        <v>0</v>
      </c>
      <c r="K640">
        <v>0</v>
      </c>
      <c r="L640">
        <v>0</v>
      </c>
      <c r="M640">
        <v>0</v>
      </c>
      <c r="N640">
        <v>0</v>
      </c>
      <c r="O640">
        <v>0</v>
      </c>
      <c r="P640">
        <v>6.8398062275439617</v>
      </c>
      <c r="Q640">
        <v>61</v>
      </c>
      <c r="AC640" s="2">
        <v>689</v>
      </c>
      <c r="AD640">
        <v>6.3566162017704118</v>
      </c>
      <c r="AE640">
        <v>0</v>
      </c>
      <c r="AF640">
        <v>0</v>
      </c>
      <c r="AG640">
        <v>0</v>
      </c>
      <c r="AH640">
        <v>0</v>
      </c>
      <c r="AI640">
        <v>1</v>
      </c>
      <c r="AJ640">
        <v>0</v>
      </c>
      <c r="AK640">
        <v>0</v>
      </c>
      <c r="AL640">
        <v>0</v>
      </c>
      <c r="AM640">
        <v>0</v>
      </c>
      <c r="AN640">
        <v>0</v>
      </c>
      <c r="AO640">
        <v>0</v>
      </c>
      <c r="AP640">
        <v>0</v>
      </c>
      <c r="AQ640">
        <v>0</v>
      </c>
      <c r="AR640">
        <v>5.0023651350701135</v>
      </c>
      <c r="AS640">
        <v>61</v>
      </c>
      <c r="BE640" s="2">
        <v>689</v>
      </c>
      <c r="BF640">
        <v>6.3566162017704118</v>
      </c>
      <c r="BG640">
        <v>0</v>
      </c>
      <c r="BH640">
        <v>0</v>
      </c>
      <c r="BI640">
        <v>0</v>
      </c>
      <c r="BJ640">
        <v>0</v>
      </c>
      <c r="BK640">
        <v>1</v>
      </c>
      <c r="BL640">
        <v>0</v>
      </c>
      <c r="BM640">
        <v>0</v>
      </c>
      <c r="BN640">
        <v>0</v>
      </c>
      <c r="BO640">
        <v>0</v>
      </c>
      <c r="BP640">
        <v>0</v>
      </c>
      <c r="BQ640">
        <v>0</v>
      </c>
      <c r="BR640">
        <v>0</v>
      </c>
      <c r="BS640">
        <v>0</v>
      </c>
      <c r="BT640">
        <v>4.467954992445839</v>
      </c>
      <c r="BU640">
        <v>61</v>
      </c>
      <c r="CG640" s="2">
        <v>689</v>
      </c>
      <c r="CH640">
        <v>6.3566162017704118</v>
      </c>
      <c r="CI640">
        <v>0</v>
      </c>
      <c r="CJ640">
        <v>0</v>
      </c>
      <c r="CK640">
        <v>0</v>
      </c>
      <c r="CL640">
        <v>0</v>
      </c>
      <c r="CM640">
        <v>1</v>
      </c>
      <c r="CN640">
        <v>0</v>
      </c>
      <c r="CO640">
        <v>0</v>
      </c>
      <c r="CP640">
        <v>0</v>
      </c>
      <c r="CQ640">
        <v>0</v>
      </c>
      <c r="CR640">
        <v>0</v>
      </c>
      <c r="CS640">
        <v>6.8398062275439617</v>
      </c>
      <c r="CT640">
        <v>5.0023651350701135</v>
      </c>
      <c r="CU640">
        <v>4.467954992445839</v>
      </c>
      <c r="CV640">
        <v>61</v>
      </c>
    </row>
    <row r="641" spans="1:100" x14ac:dyDescent="0.2">
      <c r="A641" s="2">
        <v>690</v>
      </c>
      <c r="B641">
        <v>6.3486341606092251</v>
      </c>
      <c r="C641">
        <v>0</v>
      </c>
      <c r="D641">
        <v>0</v>
      </c>
      <c r="E641">
        <v>0</v>
      </c>
      <c r="F641">
        <v>0</v>
      </c>
      <c r="G641">
        <v>1</v>
      </c>
      <c r="H641">
        <v>0</v>
      </c>
      <c r="I641">
        <v>0</v>
      </c>
      <c r="J641">
        <v>0</v>
      </c>
      <c r="K641">
        <v>0</v>
      </c>
      <c r="L641">
        <v>0</v>
      </c>
      <c r="M641">
        <v>0</v>
      </c>
      <c r="N641">
        <v>0</v>
      </c>
      <c r="O641">
        <v>0</v>
      </c>
      <c r="P641">
        <v>6.8459210399779744</v>
      </c>
      <c r="Q641">
        <v>62</v>
      </c>
      <c r="AC641" s="2">
        <v>690</v>
      </c>
      <c r="AD641">
        <v>6.3486341606092251</v>
      </c>
      <c r="AE641">
        <v>0</v>
      </c>
      <c r="AF641">
        <v>0</v>
      </c>
      <c r="AG641">
        <v>0</v>
      </c>
      <c r="AH641">
        <v>0</v>
      </c>
      <c r="AI641">
        <v>1</v>
      </c>
      <c r="AJ641">
        <v>0</v>
      </c>
      <c r="AK641">
        <v>0</v>
      </c>
      <c r="AL641">
        <v>0</v>
      </c>
      <c r="AM641">
        <v>0</v>
      </c>
      <c r="AN641">
        <v>0</v>
      </c>
      <c r="AO641">
        <v>0</v>
      </c>
      <c r="AP641">
        <v>0</v>
      </c>
      <c r="AQ641">
        <v>0</v>
      </c>
      <c r="AR641">
        <v>5.0081299847832561</v>
      </c>
      <c r="AS641">
        <v>62</v>
      </c>
      <c r="BE641" s="2">
        <v>690</v>
      </c>
      <c r="BF641">
        <v>6.3486341606092251</v>
      </c>
      <c r="BG641">
        <v>0</v>
      </c>
      <c r="BH641">
        <v>0</v>
      </c>
      <c r="BI641">
        <v>0</v>
      </c>
      <c r="BJ641">
        <v>0</v>
      </c>
      <c r="BK641">
        <v>1</v>
      </c>
      <c r="BL641">
        <v>0</v>
      </c>
      <c r="BM641">
        <v>0</v>
      </c>
      <c r="BN641">
        <v>0</v>
      </c>
      <c r="BO641">
        <v>0</v>
      </c>
      <c r="BP641">
        <v>0</v>
      </c>
      <c r="BQ641">
        <v>0</v>
      </c>
      <c r="BR641">
        <v>0</v>
      </c>
      <c r="BS641">
        <v>0</v>
      </c>
      <c r="BT641">
        <v>4.4729096353193887</v>
      </c>
      <c r="BU641">
        <v>62</v>
      </c>
      <c r="CG641" s="2">
        <v>690</v>
      </c>
      <c r="CH641">
        <v>6.3486341606092251</v>
      </c>
      <c r="CI641">
        <v>0</v>
      </c>
      <c r="CJ641">
        <v>0</v>
      </c>
      <c r="CK641">
        <v>0</v>
      </c>
      <c r="CL641">
        <v>0</v>
      </c>
      <c r="CM641">
        <v>1</v>
      </c>
      <c r="CN641">
        <v>0</v>
      </c>
      <c r="CO641">
        <v>0</v>
      </c>
      <c r="CP641">
        <v>0</v>
      </c>
      <c r="CQ641">
        <v>0</v>
      </c>
      <c r="CR641">
        <v>0</v>
      </c>
      <c r="CS641">
        <v>6.8459210399779744</v>
      </c>
      <c r="CT641">
        <v>5.0081299847832561</v>
      </c>
      <c r="CU641">
        <v>4.4729096353193887</v>
      </c>
      <c r="CV641">
        <v>62</v>
      </c>
    </row>
    <row r="642" spans="1:100" x14ac:dyDescent="0.2">
      <c r="A642" s="2">
        <v>691</v>
      </c>
      <c r="B642">
        <v>6.4665455880858778</v>
      </c>
      <c r="C642">
        <v>0</v>
      </c>
      <c r="D642">
        <v>0</v>
      </c>
      <c r="E642">
        <v>0</v>
      </c>
      <c r="F642">
        <v>0</v>
      </c>
      <c r="G642">
        <v>1</v>
      </c>
      <c r="H642">
        <v>0</v>
      </c>
      <c r="I642">
        <v>0</v>
      </c>
      <c r="J642">
        <v>0</v>
      </c>
      <c r="K642">
        <v>0</v>
      </c>
      <c r="L642">
        <v>0</v>
      </c>
      <c r="M642">
        <v>0</v>
      </c>
      <c r="N642">
        <v>0</v>
      </c>
      <c r="O642">
        <v>0</v>
      </c>
      <c r="P642">
        <v>6.852059286559987</v>
      </c>
      <c r="Q642">
        <v>63</v>
      </c>
      <c r="AC642" s="2">
        <v>691</v>
      </c>
      <c r="AD642">
        <v>6.4665455880858778</v>
      </c>
      <c r="AE642">
        <v>0</v>
      </c>
      <c r="AF642">
        <v>0</v>
      </c>
      <c r="AG642">
        <v>0</v>
      </c>
      <c r="AH642">
        <v>0</v>
      </c>
      <c r="AI642">
        <v>1</v>
      </c>
      <c r="AJ642">
        <v>0</v>
      </c>
      <c r="AK642">
        <v>0</v>
      </c>
      <c r="AL642">
        <v>0</v>
      </c>
      <c r="AM642">
        <v>0</v>
      </c>
      <c r="AN642">
        <v>0</v>
      </c>
      <c r="AO642">
        <v>0</v>
      </c>
      <c r="AP642">
        <v>0</v>
      </c>
      <c r="AQ642">
        <v>0</v>
      </c>
      <c r="AR642">
        <v>5.0139189438799905</v>
      </c>
      <c r="AS642">
        <v>63</v>
      </c>
      <c r="BE642" s="2">
        <v>691</v>
      </c>
      <c r="BF642">
        <v>6.4665455880858778</v>
      </c>
      <c r="BG642">
        <v>0</v>
      </c>
      <c r="BH642">
        <v>0</v>
      </c>
      <c r="BI642">
        <v>0</v>
      </c>
      <c r="BJ642">
        <v>0</v>
      </c>
      <c r="BK642">
        <v>1</v>
      </c>
      <c r="BL642">
        <v>0</v>
      </c>
      <c r="BM642">
        <v>0</v>
      </c>
      <c r="BN642">
        <v>0</v>
      </c>
      <c r="BO642">
        <v>0</v>
      </c>
      <c r="BP642">
        <v>0</v>
      </c>
      <c r="BQ642">
        <v>0</v>
      </c>
      <c r="BR642">
        <v>0</v>
      </c>
      <c r="BS642">
        <v>0</v>
      </c>
      <c r="BT642">
        <v>4.4778890302954828</v>
      </c>
      <c r="BU642">
        <v>63</v>
      </c>
      <c r="CG642" s="2">
        <v>691</v>
      </c>
      <c r="CH642">
        <v>6.4665455880858778</v>
      </c>
      <c r="CI642">
        <v>0</v>
      </c>
      <c r="CJ642">
        <v>0</v>
      </c>
      <c r="CK642">
        <v>0</v>
      </c>
      <c r="CL642">
        <v>0</v>
      </c>
      <c r="CM642">
        <v>1</v>
      </c>
      <c r="CN642">
        <v>0</v>
      </c>
      <c r="CO642">
        <v>0</v>
      </c>
      <c r="CP642">
        <v>0</v>
      </c>
      <c r="CQ642">
        <v>0</v>
      </c>
      <c r="CR642">
        <v>0</v>
      </c>
      <c r="CS642">
        <v>6.852059286559987</v>
      </c>
      <c r="CT642">
        <v>5.0139189438799905</v>
      </c>
      <c r="CU642">
        <v>4.4778890302954828</v>
      </c>
      <c r="CV642">
        <v>63</v>
      </c>
    </row>
    <row r="643" spans="1:100" x14ac:dyDescent="0.2">
      <c r="A643" s="2">
        <v>692</v>
      </c>
      <c r="B643">
        <v>6.3317018294757563</v>
      </c>
      <c r="C643">
        <v>0</v>
      </c>
      <c r="D643">
        <v>0</v>
      </c>
      <c r="E643">
        <v>0</v>
      </c>
      <c r="F643">
        <v>0</v>
      </c>
      <c r="G643">
        <v>1</v>
      </c>
      <c r="H643">
        <v>0</v>
      </c>
      <c r="I643">
        <v>0</v>
      </c>
      <c r="J643">
        <v>0</v>
      </c>
      <c r="K643">
        <v>0</v>
      </c>
      <c r="L643">
        <v>0</v>
      </c>
      <c r="M643">
        <v>0</v>
      </c>
      <c r="N643">
        <v>0</v>
      </c>
      <c r="O643">
        <v>0</v>
      </c>
      <c r="P643">
        <v>6.8582209105270291</v>
      </c>
      <c r="Q643">
        <v>64</v>
      </c>
      <c r="AC643" s="2">
        <v>692</v>
      </c>
      <c r="AD643">
        <v>6.3317018294757563</v>
      </c>
      <c r="AE643">
        <v>0</v>
      </c>
      <c r="AF643">
        <v>0</v>
      </c>
      <c r="AG643">
        <v>0</v>
      </c>
      <c r="AH643">
        <v>0</v>
      </c>
      <c r="AI643">
        <v>1</v>
      </c>
      <c r="AJ643">
        <v>0</v>
      </c>
      <c r="AK643">
        <v>0</v>
      </c>
      <c r="AL643">
        <v>0</v>
      </c>
      <c r="AM643">
        <v>0</v>
      </c>
      <c r="AN643">
        <v>0</v>
      </c>
      <c r="AO643">
        <v>0</v>
      </c>
      <c r="AP643">
        <v>0</v>
      </c>
      <c r="AQ643">
        <v>0</v>
      </c>
      <c r="AR643">
        <v>5.0197319731525774</v>
      </c>
      <c r="AS643">
        <v>64</v>
      </c>
      <c r="BE643" s="2">
        <v>692</v>
      </c>
      <c r="BF643">
        <v>6.3317018294757563</v>
      </c>
      <c r="BG643">
        <v>0</v>
      </c>
      <c r="BH643">
        <v>0</v>
      </c>
      <c r="BI643">
        <v>0</v>
      </c>
      <c r="BJ643">
        <v>0</v>
      </c>
      <c r="BK643">
        <v>1</v>
      </c>
      <c r="BL643">
        <v>0</v>
      </c>
      <c r="BM643">
        <v>0</v>
      </c>
      <c r="BN643">
        <v>0</v>
      </c>
      <c r="BO643">
        <v>0</v>
      </c>
      <c r="BP643">
        <v>0</v>
      </c>
      <c r="BQ643">
        <v>0</v>
      </c>
      <c r="BR643">
        <v>0</v>
      </c>
      <c r="BS643">
        <v>0</v>
      </c>
      <c r="BT643">
        <v>4.4828931771647449</v>
      </c>
      <c r="BU643">
        <v>64</v>
      </c>
      <c r="CG643" s="2">
        <v>692</v>
      </c>
      <c r="CH643">
        <v>6.3317018294757563</v>
      </c>
      <c r="CI643">
        <v>0</v>
      </c>
      <c r="CJ643">
        <v>0</v>
      </c>
      <c r="CK643">
        <v>0</v>
      </c>
      <c r="CL643">
        <v>0</v>
      </c>
      <c r="CM643">
        <v>1</v>
      </c>
      <c r="CN643">
        <v>0</v>
      </c>
      <c r="CO643">
        <v>0</v>
      </c>
      <c r="CP643">
        <v>0</v>
      </c>
      <c r="CQ643">
        <v>0</v>
      </c>
      <c r="CR643">
        <v>0</v>
      </c>
      <c r="CS643">
        <v>6.8582209105270291</v>
      </c>
      <c r="CT643">
        <v>5.0197319731525774</v>
      </c>
      <c r="CU643">
        <v>4.4828931771647449</v>
      </c>
      <c r="CV643">
        <v>64</v>
      </c>
    </row>
    <row r="644" spans="1:100" x14ac:dyDescent="0.2">
      <c r="A644" s="2">
        <v>693</v>
      </c>
      <c r="B644">
        <v>6.3287663144542297</v>
      </c>
      <c r="C644">
        <v>0</v>
      </c>
      <c r="D644">
        <v>0</v>
      </c>
      <c r="E644">
        <v>0</v>
      </c>
      <c r="F644">
        <v>0</v>
      </c>
      <c r="G644">
        <v>1</v>
      </c>
      <c r="H644">
        <v>0</v>
      </c>
      <c r="I644">
        <v>0</v>
      </c>
      <c r="J644">
        <v>0</v>
      </c>
      <c r="K644">
        <v>0</v>
      </c>
      <c r="L644">
        <v>0</v>
      </c>
      <c r="M644">
        <v>0</v>
      </c>
      <c r="N644">
        <v>0</v>
      </c>
      <c r="O644">
        <v>0</v>
      </c>
      <c r="P644">
        <v>6.8644058548620572</v>
      </c>
      <c r="Q644">
        <v>65</v>
      </c>
      <c r="AC644" s="2">
        <v>693</v>
      </c>
      <c r="AD644">
        <v>6.3287663144542297</v>
      </c>
      <c r="AE644">
        <v>0</v>
      </c>
      <c r="AF644">
        <v>0</v>
      </c>
      <c r="AG644">
        <v>0</v>
      </c>
      <c r="AH644">
        <v>0</v>
      </c>
      <c r="AI644">
        <v>1</v>
      </c>
      <c r="AJ644">
        <v>0</v>
      </c>
      <c r="AK644">
        <v>0</v>
      </c>
      <c r="AL644">
        <v>0</v>
      </c>
      <c r="AM644">
        <v>0</v>
      </c>
      <c r="AN644">
        <v>0</v>
      </c>
      <c r="AO644">
        <v>0</v>
      </c>
      <c r="AP644">
        <v>0</v>
      </c>
      <c r="AQ644">
        <v>0</v>
      </c>
      <c r="AR644">
        <v>5.0255690323002158</v>
      </c>
      <c r="AS644">
        <v>65</v>
      </c>
      <c r="BE644" s="2">
        <v>693</v>
      </c>
      <c r="BF644">
        <v>6.3287663144542297</v>
      </c>
      <c r="BG644">
        <v>0</v>
      </c>
      <c r="BH644">
        <v>0</v>
      </c>
      <c r="BI644">
        <v>0</v>
      </c>
      <c r="BJ644">
        <v>0</v>
      </c>
      <c r="BK644">
        <v>1</v>
      </c>
      <c r="BL644">
        <v>0</v>
      </c>
      <c r="BM644">
        <v>0</v>
      </c>
      <c r="BN644">
        <v>0</v>
      </c>
      <c r="BO644">
        <v>0</v>
      </c>
      <c r="BP644">
        <v>0</v>
      </c>
      <c r="BQ644">
        <v>0</v>
      </c>
      <c r="BR644">
        <v>0</v>
      </c>
      <c r="BS644">
        <v>0</v>
      </c>
      <c r="BT644">
        <v>4.4879220744925421</v>
      </c>
      <c r="BU644">
        <v>65</v>
      </c>
      <c r="CG644" s="2">
        <v>693</v>
      </c>
      <c r="CH644">
        <v>6.3287663144542297</v>
      </c>
      <c r="CI644">
        <v>0</v>
      </c>
      <c r="CJ644">
        <v>0</v>
      </c>
      <c r="CK644">
        <v>0</v>
      </c>
      <c r="CL644">
        <v>0</v>
      </c>
      <c r="CM644">
        <v>1</v>
      </c>
      <c r="CN644">
        <v>0</v>
      </c>
      <c r="CO644">
        <v>0</v>
      </c>
      <c r="CP644">
        <v>0</v>
      </c>
      <c r="CQ644">
        <v>0</v>
      </c>
      <c r="CR644">
        <v>0</v>
      </c>
      <c r="CS644">
        <v>6.8644058548620572</v>
      </c>
      <c r="CT644">
        <v>5.0255690323002158</v>
      </c>
      <c r="CU644">
        <v>4.4879220744925421</v>
      </c>
      <c r="CV644">
        <v>65</v>
      </c>
    </row>
    <row r="645" spans="1:100" x14ac:dyDescent="0.2">
      <c r="A645" s="2">
        <v>694</v>
      </c>
      <c r="B645">
        <v>6.2907517368977866</v>
      </c>
      <c r="C645">
        <v>0</v>
      </c>
      <c r="D645">
        <v>0</v>
      </c>
      <c r="E645">
        <v>0</v>
      </c>
      <c r="F645">
        <v>0</v>
      </c>
      <c r="G645">
        <v>1</v>
      </c>
      <c r="H645">
        <v>0</v>
      </c>
      <c r="I645">
        <v>0</v>
      </c>
      <c r="J645">
        <v>0</v>
      </c>
      <c r="K645">
        <v>0</v>
      </c>
      <c r="L645">
        <v>0</v>
      </c>
      <c r="M645">
        <v>0</v>
      </c>
      <c r="N645">
        <v>0</v>
      </c>
      <c r="O645">
        <v>0</v>
      </c>
      <c r="P645">
        <v>6.8706140620882454</v>
      </c>
      <c r="Q645">
        <v>66</v>
      </c>
      <c r="AC645" s="2">
        <v>694</v>
      </c>
      <c r="AD645">
        <v>6.2907517368977866</v>
      </c>
      <c r="AE645">
        <v>0</v>
      </c>
      <c r="AF645">
        <v>0</v>
      </c>
      <c r="AG645">
        <v>0</v>
      </c>
      <c r="AH645">
        <v>0</v>
      </c>
      <c r="AI645">
        <v>1</v>
      </c>
      <c r="AJ645">
        <v>0</v>
      </c>
      <c r="AK645">
        <v>0</v>
      </c>
      <c r="AL645">
        <v>0</v>
      </c>
      <c r="AM645">
        <v>0</v>
      </c>
      <c r="AN645">
        <v>0</v>
      </c>
      <c r="AO645">
        <v>0</v>
      </c>
      <c r="AP645">
        <v>0</v>
      </c>
      <c r="AQ645">
        <v>0</v>
      </c>
      <c r="AR645">
        <v>5.031430079936686</v>
      </c>
      <c r="AS645">
        <v>66</v>
      </c>
      <c r="BE645" s="2">
        <v>694</v>
      </c>
      <c r="BF645">
        <v>6.2907517368977866</v>
      </c>
      <c r="BG645">
        <v>0</v>
      </c>
      <c r="BH645">
        <v>0</v>
      </c>
      <c r="BI645">
        <v>0</v>
      </c>
      <c r="BJ645">
        <v>0</v>
      </c>
      <c r="BK645">
        <v>1</v>
      </c>
      <c r="BL645">
        <v>0</v>
      </c>
      <c r="BM645">
        <v>0</v>
      </c>
      <c r="BN645">
        <v>0</v>
      </c>
      <c r="BO645">
        <v>0</v>
      </c>
      <c r="BP645">
        <v>0</v>
      </c>
      <c r="BQ645">
        <v>0</v>
      </c>
      <c r="BR645">
        <v>0</v>
      </c>
      <c r="BS645">
        <v>0</v>
      </c>
      <c r="BT645">
        <v>4.4929757196192721</v>
      </c>
      <c r="BU645">
        <v>66</v>
      </c>
      <c r="CG645" s="2">
        <v>694</v>
      </c>
      <c r="CH645">
        <v>6.2907517368977866</v>
      </c>
      <c r="CI645">
        <v>0</v>
      </c>
      <c r="CJ645">
        <v>0</v>
      </c>
      <c r="CK645">
        <v>0</v>
      </c>
      <c r="CL645">
        <v>0</v>
      </c>
      <c r="CM645">
        <v>1</v>
      </c>
      <c r="CN645">
        <v>0</v>
      </c>
      <c r="CO645">
        <v>0</v>
      </c>
      <c r="CP645">
        <v>0</v>
      </c>
      <c r="CQ645">
        <v>0</v>
      </c>
      <c r="CR645">
        <v>0</v>
      </c>
      <c r="CS645">
        <v>6.8706140620882454</v>
      </c>
      <c r="CT645">
        <v>5.031430079936686</v>
      </c>
      <c r="CU645">
        <v>4.4929757196192721</v>
      </c>
      <c r="CV645">
        <v>66</v>
      </c>
    </row>
    <row r="646" spans="1:100" x14ac:dyDescent="0.2">
      <c r="A646" s="2">
        <v>695</v>
      </c>
      <c r="B646">
        <v>6.366572080763901</v>
      </c>
      <c r="C646">
        <v>0</v>
      </c>
      <c r="D646">
        <v>0</v>
      </c>
      <c r="E646">
        <v>0</v>
      </c>
      <c r="F646">
        <v>0</v>
      </c>
      <c r="G646">
        <v>1</v>
      </c>
      <c r="H646">
        <v>0</v>
      </c>
      <c r="I646">
        <v>0</v>
      </c>
      <c r="J646">
        <v>0</v>
      </c>
      <c r="K646">
        <v>0</v>
      </c>
      <c r="L646">
        <v>0</v>
      </c>
      <c r="M646">
        <v>0</v>
      </c>
      <c r="N646">
        <v>0</v>
      </c>
      <c r="O646">
        <v>0</v>
      </c>
      <c r="P646">
        <v>6.8768454741290226</v>
      </c>
      <c r="Q646">
        <v>67</v>
      </c>
      <c r="AC646" s="2">
        <v>695</v>
      </c>
      <c r="AD646">
        <v>6.366572080763901</v>
      </c>
      <c r="AE646">
        <v>0</v>
      </c>
      <c r="AF646">
        <v>0</v>
      </c>
      <c r="AG646">
        <v>0</v>
      </c>
      <c r="AH646">
        <v>0</v>
      </c>
      <c r="AI646">
        <v>1</v>
      </c>
      <c r="AJ646">
        <v>0</v>
      </c>
      <c r="AK646">
        <v>0</v>
      </c>
      <c r="AL646">
        <v>0</v>
      </c>
      <c r="AM646">
        <v>0</v>
      </c>
      <c r="AN646">
        <v>0</v>
      </c>
      <c r="AO646">
        <v>0</v>
      </c>
      <c r="AP646">
        <v>0</v>
      </c>
      <c r="AQ646">
        <v>0</v>
      </c>
      <c r="AR646">
        <v>5.0373150735981742</v>
      </c>
      <c r="AS646">
        <v>67</v>
      </c>
      <c r="BE646" s="2">
        <v>695</v>
      </c>
      <c r="BF646">
        <v>6.366572080763901</v>
      </c>
      <c r="BG646">
        <v>0</v>
      </c>
      <c r="BH646">
        <v>0</v>
      </c>
      <c r="BI646">
        <v>0</v>
      </c>
      <c r="BJ646">
        <v>0</v>
      </c>
      <c r="BK646">
        <v>1</v>
      </c>
      <c r="BL646">
        <v>0</v>
      </c>
      <c r="BM646">
        <v>0</v>
      </c>
      <c r="BN646">
        <v>0</v>
      </c>
      <c r="BO646">
        <v>0</v>
      </c>
      <c r="BP646">
        <v>0</v>
      </c>
      <c r="BQ646">
        <v>0</v>
      </c>
      <c r="BR646">
        <v>0</v>
      </c>
      <c r="BS646">
        <v>0</v>
      </c>
      <c r="BT646">
        <v>4.498054108660889</v>
      </c>
      <c r="BU646">
        <v>67</v>
      </c>
      <c r="CG646" s="2">
        <v>695</v>
      </c>
      <c r="CH646">
        <v>6.366572080763901</v>
      </c>
      <c r="CI646">
        <v>0</v>
      </c>
      <c r="CJ646">
        <v>0</v>
      </c>
      <c r="CK646">
        <v>0</v>
      </c>
      <c r="CL646">
        <v>0</v>
      </c>
      <c r="CM646">
        <v>1</v>
      </c>
      <c r="CN646">
        <v>0</v>
      </c>
      <c r="CO646">
        <v>0</v>
      </c>
      <c r="CP646">
        <v>0</v>
      </c>
      <c r="CQ646">
        <v>0</v>
      </c>
      <c r="CR646">
        <v>0</v>
      </c>
      <c r="CS646">
        <v>6.8768454741290226</v>
      </c>
      <c r="CT646">
        <v>5.0373150735981742</v>
      </c>
      <c r="CU646">
        <v>4.498054108660889</v>
      </c>
      <c r="CV646">
        <v>67</v>
      </c>
    </row>
    <row r="647" spans="1:100" x14ac:dyDescent="0.2">
      <c r="A647" s="2">
        <v>696</v>
      </c>
      <c r="B647">
        <v>6.438907757783654</v>
      </c>
      <c r="C647">
        <v>0</v>
      </c>
      <c r="D647">
        <v>0</v>
      </c>
      <c r="E647">
        <v>0</v>
      </c>
      <c r="F647">
        <v>0</v>
      </c>
      <c r="G647">
        <v>1</v>
      </c>
      <c r="H647">
        <v>0</v>
      </c>
      <c r="I647">
        <v>0</v>
      </c>
      <c r="J647">
        <v>0</v>
      </c>
      <c r="K647">
        <v>0</v>
      </c>
      <c r="L647">
        <v>0</v>
      </c>
      <c r="M647">
        <v>0</v>
      </c>
      <c r="N647">
        <v>0</v>
      </c>
      <c r="O647">
        <v>0</v>
      </c>
      <c r="P647">
        <v>6.8831000322138856</v>
      </c>
      <c r="Q647">
        <v>68</v>
      </c>
      <c r="AC647" s="2">
        <v>696</v>
      </c>
      <c r="AD647">
        <v>6.438907757783654</v>
      </c>
      <c r="AE647">
        <v>0</v>
      </c>
      <c r="AF647">
        <v>0</v>
      </c>
      <c r="AG647">
        <v>0</v>
      </c>
      <c r="AH647">
        <v>0</v>
      </c>
      <c r="AI647">
        <v>1</v>
      </c>
      <c r="AJ647">
        <v>0</v>
      </c>
      <c r="AK647">
        <v>0</v>
      </c>
      <c r="AL647">
        <v>0</v>
      </c>
      <c r="AM647">
        <v>0</v>
      </c>
      <c r="AN647">
        <v>0</v>
      </c>
      <c r="AO647">
        <v>0</v>
      </c>
      <c r="AP647">
        <v>0</v>
      </c>
      <c r="AQ647">
        <v>0</v>
      </c>
      <c r="AR647">
        <v>5.0432239697512813</v>
      </c>
      <c r="AS647">
        <v>68</v>
      </c>
      <c r="BE647" s="2">
        <v>696</v>
      </c>
      <c r="BF647">
        <v>6.438907757783654</v>
      </c>
      <c r="BG647">
        <v>0</v>
      </c>
      <c r="BH647">
        <v>0</v>
      </c>
      <c r="BI647">
        <v>0</v>
      </c>
      <c r="BJ647">
        <v>0</v>
      </c>
      <c r="BK647">
        <v>1</v>
      </c>
      <c r="BL647">
        <v>0</v>
      </c>
      <c r="BM647">
        <v>0</v>
      </c>
      <c r="BN647">
        <v>0</v>
      </c>
      <c r="BO647">
        <v>0</v>
      </c>
      <c r="BP647">
        <v>0</v>
      </c>
      <c r="BQ647">
        <v>0</v>
      </c>
      <c r="BR647">
        <v>0</v>
      </c>
      <c r="BS647">
        <v>0</v>
      </c>
      <c r="BT647">
        <v>4.5031572365096695</v>
      </c>
      <c r="BU647">
        <v>68</v>
      </c>
      <c r="CG647" s="2">
        <v>696</v>
      </c>
      <c r="CH647">
        <v>6.438907757783654</v>
      </c>
      <c r="CI647">
        <v>0</v>
      </c>
      <c r="CJ647">
        <v>0</v>
      </c>
      <c r="CK647">
        <v>0</v>
      </c>
      <c r="CL647">
        <v>0</v>
      </c>
      <c r="CM647">
        <v>1</v>
      </c>
      <c r="CN647">
        <v>0</v>
      </c>
      <c r="CO647">
        <v>0</v>
      </c>
      <c r="CP647">
        <v>0</v>
      </c>
      <c r="CQ647">
        <v>0</v>
      </c>
      <c r="CR647">
        <v>0</v>
      </c>
      <c r="CS647">
        <v>6.8831000322138856</v>
      </c>
      <c r="CT647">
        <v>5.0432239697512813</v>
      </c>
      <c r="CU647">
        <v>4.5031572365096695</v>
      </c>
      <c r="CV647">
        <v>68</v>
      </c>
    </row>
    <row r="648" spans="1:100" x14ac:dyDescent="0.2">
      <c r="A648" s="2">
        <v>697</v>
      </c>
      <c r="B648">
        <v>6.5322773246040624</v>
      </c>
      <c r="C648">
        <v>0</v>
      </c>
      <c r="D648">
        <v>0</v>
      </c>
      <c r="E648">
        <v>0</v>
      </c>
      <c r="F648">
        <v>0</v>
      </c>
      <c r="G648">
        <v>1</v>
      </c>
      <c r="H648">
        <v>0</v>
      </c>
      <c r="I648">
        <v>0</v>
      </c>
      <c r="J648">
        <v>0</v>
      </c>
      <c r="K648">
        <v>0</v>
      </c>
      <c r="L648">
        <v>0</v>
      </c>
      <c r="M648">
        <v>0</v>
      </c>
      <c r="N648">
        <v>0</v>
      </c>
      <c r="O648">
        <v>0</v>
      </c>
      <c r="P648">
        <v>6.8893776768161255</v>
      </c>
      <c r="Q648">
        <v>69</v>
      </c>
      <c r="AC648" s="2">
        <v>697</v>
      </c>
      <c r="AD648">
        <v>6.5322773246040624</v>
      </c>
      <c r="AE648">
        <v>0</v>
      </c>
      <c r="AF648">
        <v>0</v>
      </c>
      <c r="AG648">
        <v>0</v>
      </c>
      <c r="AH648">
        <v>0</v>
      </c>
      <c r="AI648">
        <v>1</v>
      </c>
      <c r="AJ648">
        <v>0</v>
      </c>
      <c r="AK648">
        <v>0</v>
      </c>
      <c r="AL648">
        <v>0</v>
      </c>
      <c r="AM648">
        <v>0</v>
      </c>
      <c r="AN648">
        <v>0</v>
      </c>
      <c r="AO648">
        <v>0</v>
      </c>
      <c r="AP648">
        <v>0</v>
      </c>
      <c r="AQ648">
        <v>0</v>
      </c>
      <c r="AR648">
        <v>5.0491567238012109</v>
      </c>
      <c r="AS648">
        <v>69</v>
      </c>
      <c r="BE648" s="2">
        <v>697</v>
      </c>
      <c r="BF648">
        <v>6.5322773246040624</v>
      </c>
      <c r="BG648">
        <v>0</v>
      </c>
      <c r="BH648">
        <v>0</v>
      </c>
      <c r="BI648">
        <v>0</v>
      </c>
      <c r="BJ648">
        <v>0</v>
      </c>
      <c r="BK648">
        <v>1</v>
      </c>
      <c r="BL648">
        <v>0</v>
      </c>
      <c r="BM648">
        <v>0</v>
      </c>
      <c r="BN648">
        <v>0</v>
      </c>
      <c r="BO648">
        <v>0</v>
      </c>
      <c r="BP648">
        <v>0</v>
      </c>
      <c r="BQ648">
        <v>0</v>
      </c>
      <c r="BR648">
        <v>0</v>
      </c>
      <c r="BS648">
        <v>0</v>
      </c>
      <c r="BT648">
        <v>4.5082850968352286</v>
      </c>
      <c r="BU648">
        <v>69</v>
      </c>
      <c r="CG648" s="2">
        <v>697</v>
      </c>
      <c r="CH648">
        <v>6.5322773246040624</v>
      </c>
      <c r="CI648">
        <v>0</v>
      </c>
      <c r="CJ648">
        <v>0</v>
      </c>
      <c r="CK648">
        <v>0</v>
      </c>
      <c r="CL648">
        <v>0</v>
      </c>
      <c r="CM648">
        <v>1</v>
      </c>
      <c r="CN648">
        <v>0</v>
      </c>
      <c r="CO648">
        <v>0</v>
      </c>
      <c r="CP648">
        <v>0</v>
      </c>
      <c r="CQ648">
        <v>0</v>
      </c>
      <c r="CR648">
        <v>0</v>
      </c>
      <c r="CS648">
        <v>6.8893776768161255</v>
      </c>
      <c r="CT648">
        <v>5.0491567238012109</v>
      </c>
      <c r="CU648">
        <v>4.5082850968352286</v>
      </c>
      <c r="CV648">
        <v>69</v>
      </c>
    </row>
    <row r="649" spans="1:100" x14ac:dyDescent="0.2">
      <c r="A649" s="2">
        <v>698</v>
      </c>
      <c r="B649">
        <v>6.4883880121293593</v>
      </c>
      <c r="C649">
        <v>0</v>
      </c>
      <c r="D649">
        <v>0</v>
      </c>
      <c r="E649">
        <v>0</v>
      </c>
      <c r="F649">
        <v>0</v>
      </c>
      <c r="G649">
        <v>1</v>
      </c>
      <c r="H649">
        <v>0</v>
      </c>
      <c r="I649">
        <v>0</v>
      </c>
      <c r="J649">
        <v>0</v>
      </c>
      <c r="K649">
        <v>0</v>
      </c>
      <c r="L649">
        <v>0</v>
      </c>
      <c r="M649">
        <v>0</v>
      </c>
      <c r="N649">
        <v>0</v>
      </c>
      <c r="O649">
        <v>0</v>
      </c>
      <c r="P649">
        <v>6.8956783476127779</v>
      </c>
      <c r="Q649">
        <v>70</v>
      </c>
      <c r="AC649" s="2">
        <v>698</v>
      </c>
      <c r="AD649">
        <v>6.4883880121293593</v>
      </c>
      <c r="AE649">
        <v>0</v>
      </c>
      <c r="AF649">
        <v>0</v>
      </c>
      <c r="AG649">
        <v>0</v>
      </c>
      <c r="AH649">
        <v>0</v>
      </c>
      <c r="AI649">
        <v>1</v>
      </c>
      <c r="AJ649">
        <v>0</v>
      </c>
      <c r="AK649">
        <v>0</v>
      </c>
      <c r="AL649">
        <v>0</v>
      </c>
      <c r="AM649">
        <v>0</v>
      </c>
      <c r="AN649">
        <v>0</v>
      </c>
      <c r="AO649">
        <v>0</v>
      </c>
      <c r="AP649">
        <v>0</v>
      </c>
      <c r="AQ649">
        <v>0</v>
      </c>
      <c r="AR649">
        <v>5.0551132901001328</v>
      </c>
      <c r="AS649">
        <v>70</v>
      </c>
      <c r="BE649" s="2">
        <v>698</v>
      </c>
      <c r="BF649">
        <v>6.4883880121293593</v>
      </c>
      <c r="BG649">
        <v>0</v>
      </c>
      <c r="BH649">
        <v>0</v>
      </c>
      <c r="BI649">
        <v>0</v>
      </c>
      <c r="BJ649">
        <v>0</v>
      </c>
      <c r="BK649">
        <v>1</v>
      </c>
      <c r="BL649">
        <v>0</v>
      </c>
      <c r="BM649">
        <v>0</v>
      </c>
      <c r="BN649">
        <v>0</v>
      </c>
      <c r="BO649">
        <v>0</v>
      </c>
      <c r="BP649">
        <v>0</v>
      </c>
      <c r="BQ649">
        <v>0</v>
      </c>
      <c r="BR649">
        <v>0</v>
      </c>
      <c r="BS649">
        <v>0</v>
      </c>
      <c r="BT649">
        <v>4.5134376820857636</v>
      </c>
      <c r="BU649">
        <v>70</v>
      </c>
      <c r="CG649" s="2">
        <v>698</v>
      </c>
      <c r="CH649">
        <v>6.4883880121293593</v>
      </c>
      <c r="CI649">
        <v>0</v>
      </c>
      <c r="CJ649">
        <v>0</v>
      </c>
      <c r="CK649">
        <v>0</v>
      </c>
      <c r="CL649">
        <v>0</v>
      </c>
      <c r="CM649">
        <v>1</v>
      </c>
      <c r="CN649">
        <v>0</v>
      </c>
      <c r="CO649">
        <v>0</v>
      </c>
      <c r="CP649">
        <v>0</v>
      </c>
      <c r="CQ649">
        <v>0</v>
      </c>
      <c r="CR649">
        <v>0</v>
      </c>
      <c r="CS649">
        <v>6.8956783476127779</v>
      </c>
      <c r="CT649">
        <v>5.0551132901001328</v>
      </c>
      <c r="CU649">
        <v>4.5134376820857636</v>
      </c>
      <c r="CV649">
        <v>70</v>
      </c>
    </row>
    <row r="650" spans="1:100" x14ac:dyDescent="0.2">
      <c r="A650" s="2">
        <v>699</v>
      </c>
      <c r="B650">
        <v>7.3046180723429988</v>
      </c>
      <c r="C650">
        <v>0</v>
      </c>
      <c r="D650">
        <v>0</v>
      </c>
      <c r="E650">
        <v>0</v>
      </c>
      <c r="F650">
        <v>0</v>
      </c>
      <c r="G650">
        <v>1</v>
      </c>
      <c r="H650">
        <v>1</v>
      </c>
      <c r="I650">
        <v>0</v>
      </c>
      <c r="J650">
        <v>0</v>
      </c>
      <c r="K650">
        <v>0</v>
      </c>
      <c r="L650">
        <v>0</v>
      </c>
      <c r="M650">
        <v>0</v>
      </c>
      <c r="N650">
        <v>0</v>
      </c>
      <c r="O650">
        <v>0</v>
      </c>
      <c r="P650">
        <v>6.9020019834600888</v>
      </c>
      <c r="Q650">
        <v>71</v>
      </c>
      <c r="AC650" s="2">
        <v>699</v>
      </c>
      <c r="AD650">
        <v>7.3046180723429988</v>
      </c>
      <c r="AE650">
        <v>0</v>
      </c>
      <c r="AF650">
        <v>0</v>
      </c>
      <c r="AG650">
        <v>0</v>
      </c>
      <c r="AH650">
        <v>0</v>
      </c>
      <c r="AI650">
        <v>1</v>
      </c>
      <c r="AJ650">
        <v>1</v>
      </c>
      <c r="AK650">
        <v>0</v>
      </c>
      <c r="AL650">
        <v>0</v>
      </c>
      <c r="AM650">
        <v>0</v>
      </c>
      <c r="AN650">
        <v>0</v>
      </c>
      <c r="AO650">
        <v>0</v>
      </c>
      <c r="AP650">
        <v>0</v>
      </c>
      <c r="AQ650">
        <v>0</v>
      </c>
      <c r="AR650">
        <v>5.061093621955715</v>
      </c>
      <c r="AS650">
        <v>71</v>
      </c>
      <c r="BE650" s="2">
        <v>699</v>
      </c>
      <c r="BF650">
        <v>7.3046180723429988</v>
      </c>
      <c r="BG650">
        <v>0</v>
      </c>
      <c r="BH650">
        <v>0</v>
      </c>
      <c r="BI650">
        <v>0</v>
      </c>
      <c r="BJ650">
        <v>0</v>
      </c>
      <c r="BK650">
        <v>1</v>
      </c>
      <c r="BL650">
        <v>1</v>
      </c>
      <c r="BM650">
        <v>0</v>
      </c>
      <c r="BN650">
        <v>0</v>
      </c>
      <c r="BO650">
        <v>0</v>
      </c>
      <c r="BP650">
        <v>0</v>
      </c>
      <c r="BQ650">
        <v>0</v>
      </c>
      <c r="BR650">
        <v>0</v>
      </c>
      <c r="BS650">
        <v>0</v>
      </c>
      <c r="BT650">
        <v>4.5186149834895586</v>
      </c>
      <c r="BU650">
        <v>71</v>
      </c>
      <c r="CG650" s="2">
        <v>699</v>
      </c>
      <c r="CH650">
        <v>7.3046180723429988</v>
      </c>
      <c r="CI650">
        <v>0</v>
      </c>
      <c r="CJ650">
        <v>0</v>
      </c>
      <c r="CK650">
        <v>0</v>
      </c>
      <c r="CL650">
        <v>0</v>
      </c>
      <c r="CM650">
        <v>1</v>
      </c>
      <c r="CN650">
        <v>1</v>
      </c>
      <c r="CO650">
        <v>0</v>
      </c>
      <c r="CP650">
        <v>0</v>
      </c>
      <c r="CQ650">
        <v>0</v>
      </c>
      <c r="CR650">
        <v>0</v>
      </c>
      <c r="CS650">
        <v>6.9020019834600888</v>
      </c>
      <c r="CT650">
        <v>5.061093621955715</v>
      </c>
      <c r="CU650">
        <v>4.5186149834895586</v>
      </c>
      <c r="CV650">
        <v>71</v>
      </c>
    </row>
    <row r="651" spans="1:100" x14ac:dyDescent="0.2">
      <c r="A651" s="2">
        <v>700</v>
      </c>
      <c r="B651">
        <v>7.4917095170003973</v>
      </c>
      <c r="C651">
        <v>0</v>
      </c>
      <c r="D651">
        <v>0</v>
      </c>
      <c r="E651">
        <v>0</v>
      </c>
      <c r="F651">
        <v>0</v>
      </c>
      <c r="G651">
        <v>1</v>
      </c>
      <c r="H651">
        <v>1</v>
      </c>
      <c r="I651">
        <v>0</v>
      </c>
      <c r="J651">
        <v>0</v>
      </c>
      <c r="K651">
        <v>0</v>
      </c>
      <c r="L651">
        <v>0</v>
      </c>
      <c r="M651">
        <v>0</v>
      </c>
      <c r="N651">
        <v>0</v>
      </c>
      <c r="O651">
        <v>0</v>
      </c>
      <c r="P651">
        <v>6.9083485223798009</v>
      </c>
      <c r="Q651">
        <v>72</v>
      </c>
      <c r="AC651" s="2">
        <v>700</v>
      </c>
      <c r="AD651">
        <v>7.4917095170003973</v>
      </c>
      <c r="AE651">
        <v>0</v>
      </c>
      <c r="AF651">
        <v>0</v>
      </c>
      <c r="AG651">
        <v>0</v>
      </c>
      <c r="AH651">
        <v>0</v>
      </c>
      <c r="AI651">
        <v>1</v>
      </c>
      <c r="AJ651">
        <v>1</v>
      </c>
      <c r="AK651">
        <v>0</v>
      </c>
      <c r="AL651">
        <v>0</v>
      </c>
      <c r="AM651">
        <v>0</v>
      </c>
      <c r="AN651">
        <v>0</v>
      </c>
      <c r="AO651">
        <v>0</v>
      </c>
      <c r="AP651">
        <v>0</v>
      </c>
      <c r="AQ651">
        <v>0</v>
      </c>
      <c r="AR651">
        <v>5.0670976716398375</v>
      </c>
      <c r="AS651">
        <v>72</v>
      </c>
      <c r="BE651" s="2">
        <v>700</v>
      </c>
      <c r="BF651">
        <v>7.4917095170003973</v>
      </c>
      <c r="BG651">
        <v>0</v>
      </c>
      <c r="BH651">
        <v>0</v>
      </c>
      <c r="BI651">
        <v>0</v>
      </c>
      <c r="BJ651">
        <v>0</v>
      </c>
      <c r="BK651">
        <v>1</v>
      </c>
      <c r="BL651">
        <v>1</v>
      </c>
      <c r="BM651">
        <v>0</v>
      </c>
      <c r="BN651">
        <v>0</v>
      </c>
      <c r="BO651">
        <v>0</v>
      </c>
      <c r="BP651">
        <v>0</v>
      </c>
      <c r="BQ651">
        <v>0</v>
      </c>
      <c r="BR651">
        <v>0</v>
      </c>
      <c r="BS651">
        <v>0</v>
      </c>
      <c r="BT651">
        <v>4.523816991056707</v>
      </c>
      <c r="BU651">
        <v>72</v>
      </c>
      <c r="CG651" s="2">
        <v>700</v>
      </c>
      <c r="CH651">
        <v>7.4917095170003973</v>
      </c>
      <c r="CI651">
        <v>0</v>
      </c>
      <c r="CJ651">
        <v>0</v>
      </c>
      <c r="CK651">
        <v>0</v>
      </c>
      <c r="CL651">
        <v>0</v>
      </c>
      <c r="CM651">
        <v>1</v>
      </c>
      <c r="CN651">
        <v>1</v>
      </c>
      <c r="CO651">
        <v>0</v>
      </c>
      <c r="CP651">
        <v>0</v>
      </c>
      <c r="CQ651">
        <v>0</v>
      </c>
      <c r="CR651">
        <v>0</v>
      </c>
      <c r="CS651">
        <v>6.9083485223798009</v>
      </c>
      <c r="CT651">
        <v>5.0670976716398375</v>
      </c>
      <c r="CU651">
        <v>4.523816991056707</v>
      </c>
      <c r="CV651">
        <v>72</v>
      </c>
    </row>
    <row r="652" spans="1:100" x14ac:dyDescent="0.2">
      <c r="A652" s="2">
        <v>701</v>
      </c>
      <c r="B652">
        <v>7.5487477540409245</v>
      </c>
      <c r="C652">
        <v>0</v>
      </c>
      <c r="D652">
        <v>0</v>
      </c>
      <c r="E652">
        <v>0</v>
      </c>
      <c r="F652">
        <v>0</v>
      </c>
      <c r="G652">
        <v>1</v>
      </c>
      <c r="H652">
        <v>1</v>
      </c>
      <c r="I652">
        <v>0</v>
      </c>
      <c r="J652">
        <v>0</v>
      </c>
      <c r="K652">
        <v>0</v>
      </c>
      <c r="L652">
        <v>0</v>
      </c>
      <c r="M652">
        <v>0</v>
      </c>
      <c r="N652">
        <v>0</v>
      </c>
      <c r="O652">
        <v>0</v>
      </c>
      <c r="P652">
        <v>6.9147179015530051</v>
      </c>
      <c r="Q652">
        <v>73</v>
      </c>
      <c r="AC652" s="2">
        <v>701</v>
      </c>
      <c r="AD652">
        <v>7.5487477540409245</v>
      </c>
      <c r="AE652">
        <v>0</v>
      </c>
      <c r="AF652">
        <v>0</v>
      </c>
      <c r="AG652">
        <v>0</v>
      </c>
      <c r="AH652">
        <v>0</v>
      </c>
      <c r="AI652">
        <v>1</v>
      </c>
      <c r="AJ652">
        <v>1</v>
      </c>
      <c r="AK652">
        <v>0</v>
      </c>
      <c r="AL652">
        <v>0</v>
      </c>
      <c r="AM652">
        <v>0</v>
      </c>
      <c r="AN652">
        <v>0</v>
      </c>
      <c r="AO652">
        <v>0</v>
      </c>
      <c r="AP652">
        <v>0</v>
      </c>
      <c r="AQ652">
        <v>0</v>
      </c>
      <c r="AR652">
        <v>5.0731253903974576</v>
      </c>
      <c r="AS652">
        <v>73</v>
      </c>
      <c r="BE652" s="2">
        <v>701</v>
      </c>
      <c r="BF652">
        <v>7.5487477540409245</v>
      </c>
      <c r="BG652">
        <v>0</v>
      </c>
      <c r="BH652">
        <v>0</v>
      </c>
      <c r="BI652">
        <v>0</v>
      </c>
      <c r="BJ652">
        <v>0</v>
      </c>
      <c r="BK652">
        <v>1</v>
      </c>
      <c r="BL652">
        <v>1</v>
      </c>
      <c r="BM652">
        <v>0</v>
      </c>
      <c r="BN652">
        <v>0</v>
      </c>
      <c r="BO652">
        <v>0</v>
      </c>
      <c r="BP652">
        <v>0</v>
      </c>
      <c r="BQ652">
        <v>0</v>
      </c>
      <c r="BR652">
        <v>0</v>
      </c>
      <c r="BS652">
        <v>0</v>
      </c>
      <c r="BT652">
        <v>4.5290436935810918</v>
      </c>
      <c r="BU652">
        <v>73</v>
      </c>
      <c r="CG652" s="2">
        <v>701</v>
      </c>
      <c r="CH652">
        <v>7.5487477540409245</v>
      </c>
      <c r="CI652">
        <v>0</v>
      </c>
      <c r="CJ652">
        <v>0</v>
      </c>
      <c r="CK652">
        <v>0</v>
      </c>
      <c r="CL652">
        <v>0</v>
      </c>
      <c r="CM652">
        <v>1</v>
      </c>
      <c r="CN652">
        <v>1</v>
      </c>
      <c r="CO652">
        <v>0</v>
      </c>
      <c r="CP652">
        <v>0</v>
      </c>
      <c r="CQ652">
        <v>0</v>
      </c>
      <c r="CR652">
        <v>0</v>
      </c>
      <c r="CS652">
        <v>6.9147179015530051</v>
      </c>
      <c r="CT652">
        <v>5.0731253903974576</v>
      </c>
      <c r="CU652">
        <v>4.5290436935810918</v>
      </c>
      <c r="CV652">
        <v>73</v>
      </c>
    </row>
    <row r="653" spans="1:100" x14ac:dyDescent="0.2">
      <c r="A653" s="2">
        <v>702</v>
      </c>
      <c r="B653">
        <v>7.445350038504789</v>
      </c>
      <c r="C653">
        <v>0</v>
      </c>
      <c r="D653">
        <v>0</v>
      </c>
      <c r="E653">
        <v>0</v>
      </c>
      <c r="F653">
        <v>0</v>
      </c>
      <c r="G653">
        <v>1</v>
      </c>
      <c r="H653">
        <v>1</v>
      </c>
      <c r="I653">
        <v>0</v>
      </c>
      <c r="J653">
        <v>0</v>
      </c>
      <c r="K653">
        <v>0</v>
      </c>
      <c r="L653">
        <v>0</v>
      </c>
      <c r="M653">
        <v>0</v>
      </c>
      <c r="N653">
        <v>0</v>
      </c>
      <c r="O653">
        <v>0</v>
      </c>
      <c r="P653">
        <v>6.921110057319285</v>
      </c>
      <c r="Q653">
        <v>74</v>
      </c>
      <c r="AC653" s="2">
        <v>702</v>
      </c>
      <c r="AD653">
        <v>7.445350038504789</v>
      </c>
      <c r="AE653">
        <v>0</v>
      </c>
      <c r="AF653">
        <v>0</v>
      </c>
      <c r="AG653">
        <v>0</v>
      </c>
      <c r="AH653">
        <v>0</v>
      </c>
      <c r="AI653">
        <v>1</v>
      </c>
      <c r="AJ653">
        <v>1</v>
      </c>
      <c r="AK653">
        <v>0</v>
      </c>
      <c r="AL653">
        <v>0</v>
      </c>
      <c r="AM653">
        <v>0</v>
      </c>
      <c r="AN653">
        <v>0</v>
      </c>
      <c r="AO653">
        <v>0</v>
      </c>
      <c r="AP653">
        <v>0</v>
      </c>
      <c r="AQ653">
        <v>0</v>
      </c>
      <c r="AR653">
        <v>5.0791767284556446</v>
      </c>
      <c r="AS653">
        <v>74</v>
      </c>
      <c r="BE653" s="2">
        <v>702</v>
      </c>
      <c r="BF653">
        <v>7.445350038504789</v>
      </c>
      <c r="BG653">
        <v>0</v>
      </c>
      <c r="BH653">
        <v>0</v>
      </c>
      <c r="BI653">
        <v>0</v>
      </c>
      <c r="BJ653">
        <v>0</v>
      </c>
      <c r="BK653">
        <v>1</v>
      </c>
      <c r="BL653">
        <v>1</v>
      </c>
      <c r="BM653">
        <v>0</v>
      </c>
      <c r="BN653">
        <v>0</v>
      </c>
      <c r="BO653">
        <v>0</v>
      </c>
      <c r="BP653">
        <v>0</v>
      </c>
      <c r="BQ653">
        <v>0</v>
      </c>
      <c r="BR653">
        <v>0</v>
      </c>
      <c r="BS653">
        <v>0</v>
      </c>
      <c r="BT653">
        <v>4.5342950786425957</v>
      </c>
      <c r="BU653">
        <v>74</v>
      </c>
      <c r="CG653" s="2">
        <v>702</v>
      </c>
      <c r="CH653">
        <v>7.445350038504789</v>
      </c>
      <c r="CI653">
        <v>0</v>
      </c>
      <c r="CJ653">
        <v>0</v>
      </c>
      <c r="CK653">
        <v>0</v>
      </c>
      <c r="CL653">
        <v>0</v>
      </c>
      <c r="CM653">
        <v>1</v>
      </c>
      <c r="CN653">
        <v>1</v>
      </c>
      <c r="CO653">
        <v>0</v>
      </c>
      <c r="CP653">
        <v>0</v>
      </c>
      <c r="CQ653">
        <v>0</v>
      </c>
      <c r="CR653">
        <v>0</v>
      </c>
      <c r="CS653">
        <v>6.921110057319285</v>
      </c>
      <c r="CT653">
        <v>5.0791767284556446</v>
      </c>
      <c r="CU653">
        <v>4.5342950786425957</v>
      </c>
      <c r="CV653">
        <v>74</v>
      </c>
    </row>
    <row r="654" spans="1:100" x14ac:dyDescent="0.2">
      <c r="A654" s="2">
        <v>703</v>
      </c>
      <c r="B654">
        <v>7.376590625055802</v>
      </c>
      <c r="C654">
        <v>0</v>
      </c>
      <c r="D654">
        <v>0</v>
      </c>
      <c r="E654">
        <v>0</v>
      </c>
      <c r="F654">
        <v>0</v>
      </c>
      <c r="G654">
        <v>1</v>
      </c>
      <c r="H654">
        <v>0</v>
      </c>
      <c r="I654">
        <v>1</v>
      </c>
      <c r="J654">
        <v>0</v>
      </c>
      <c r="K654">
        <v>0</v>
      </c>
      <c r="L654">
        <v>0</v>
      </c>
      <c r="M654">
        <v>0</v>
      </c>
      <c r="N654">
        <v>0</v>
      </c>
      <c r="O654">
        <v>0</v>
      </c>
      <c r="P654">
        <v>6.9275249251795739</v>
      </c>
      <c r="Q654">
        <v>75</v>
      </c>
      <c r="AC654" s="2">
        <v>703</v>
      </c>
      <c r="AD654">
        <v>7.376590625055802</v>
      </c>
      <c r="AE654">
        <v>0</v>
      </c>
      <c r="AF654">
        <v>0</v>
      </c>
      <c r="AG654">
        <v>0</v>
      </c>
      <c r="AH654">
        <v>0</v>
      </c>
      <c r="AI654">
        <v>1</v>
      </c>
      <c r="AJ654">
        <v>0</v>
      </c>
      <c r="AK654">
        <v>1</v>
      </c>
      <c r="AL654">
        <v>0</v>
      </c>
      <c r="AM654">
        <v>0</v>
      </c>
      <c r="AN654">
        <v>0</v>
      </c>
      <c r="AO654">
        <v>0</v>
      </c>
      <c r="AP654">
        <v>0</v>
      </c>
      <c r="AQ654">
        <v>0</v>
      </c>
      <c r="AR654">
        <v>5.0852516350327788</v>
      </c>
      <c r="AS654">
        <v>75</v>
      </c>
      <c r="BE654" s="2">
        <v>703</v>
      </c>
      <c r="BF654">
        <v>7.376590625055802</v>
      </c>
      <c r="BG654">
        <v>0</v>
      </c>
      <c r="BH654">
        <v>0</v>
      </c>
      <c r="BI654">
        <v>0</v>
      </c>
      <c r="BJ654">
        <v>0</v>
      </c>
      <c r="BK654">
        <v>1</v>
      </c>
      <c r="BL654">
        <v>0</v>
      </c>
      <c r="BM654">
        <v>1</v>
      </c>
      <c r="BN654">
        <v>0</v>
      </c>
      <c r="BO654">
        <v>0</v>
      </c>
      <c r="BP654">
        <v>0</v>
      </c>
      <c r="BQ654">
        <v>0</v>
      </c>
      <c r="BR654">
        <v>0</v>
      </c>
      <c r="BS654">
        <v>0</v>
      </c>
      <c r="BT654">
        <v>4.5395711326095496</v>
      </c>
      <c r="BU654">
        <v>75</v>
      </c>
      <c r="CG654" s="2">
        <v>703</v>
      </c>
      <c r="CH654">
        <v>7.376590625055802</v>
      </c>
      <c r="CI654">
        <v>0</v>
      </c>
      <c r="CJ654">
        <v>0</v>
      </c>
      <c r="CK654">
        <v>0</v>
      </c>
      <c r="CL654">
        <v>0</v>
      </c>
      <c r="CM654">
        <v>1</v>
      </c>
      <c r="CN654">
        <v>0</v>
      </c>
      <c r="CO654">
        <v>1</v>
      </c>
      <c r="CP654">
        <v>0</v>
      </c>
      <c r="CQ654">
        <v>0</v>
      </c>
      <c r="CR654">
        <v>0</v>
      </c>
      <c r="CS654">
        <v>6.9275249251795739</v>
      </c>
      <c r="CT654">
        <v>5.0852516350327788</v>
      </c>
      <c r="CU654">
        <v>4.5395711326095496</v>
      </c>
      <c r="CV654">
        <v>75</v>
      </c>
    </row>
    <row r="655" spans="1:100" x14ac:dyDescent="0.2">
      <c r="A655" s="2">
        <v>704</v>
      </c>
      <c r="B655">
        <v>7.4328718100171542</v>
      </c>
      <c r="C655">
        <v>0</v>
      </c>
      <c r="D655">
        <v>0</v>
      </c>
      <c r="E655">
        <v>0</v>
      </c>
      <c r="F655">
        <v>0</v>
      </c>
      <c r="G655">
        <v>1</v>
      </c>
      <c r="H655">
        <v>0</v>
      </c>
      <c r="I655">
        <v>1</v>
      </c>
      <c r="J655">
        <v>0</v>
      </c>
      <c r="K655">
        <v>0</v>
      </c>
      <c r="L655">
        <v>0</v>
      </c>
      <c r="M655">
        <v>0</v>
      </c>
      <c r="N655">
        <v>0</v>
      </c>
      <c r="O655">
        <v>0</v>
      </c>
      <c r="P655">
        <v>6.9339624398016246</v>
      </c>
      <c r="Q655">
        <v>76</v>
      </c>
      <c r="AC655" s="2">
        <v>704</v>
      </c>
      <c r="AD655">
        <v>7.4328718100171542</v>
      </c>
      <c r="AE655">
        <v>0</v>
      </c>
      <c r="AF655">
        <v>0</v>
      </c>
      <c r="AG655">
        <v>0</v>
      </c>
      <c r="AH655">
        <v>0</v>
      </c>
      <c r="AI655">
        <v>1</v>
      </c>
      <c r="AJ655">
        <v>0</v>
      </c>
      <c r="AK655">
        <v>1</v>
      </c>
      <c r="AL655">
        <v>0</v>
      </c>
      <c r="AM655">
        <v>0</v>
      </c>
      <c r="AN655">
        <v>0</v>
      </c>
      <c r="AO655">
        <v>0</v>
      </c>
      <c r="AP655">
        <v>0</v>
      </c>
      <c r="AQ655">
        <v>0</v>
      </c>
      <c r="AR655">
        <v>5.0913500583478948</v>
      </c>
      <c r="AS655">
        <v>76</v>
      </c>
      <c r="BE655" s="2">
        <v>704</v>
      </c>
      <c r="BF655">
        <v>7.4328718100171542</v>
      </c>
      <c r="BG655">
        <v>0</v>
      </c>
      <c r="BH655">
        <v>0</v>
      </c>
      <c r="BI655">
        <v>0</v>
      </c>
      <c r="BJ655">
        <v>0</v>
      </c>
      <c r="BK655">
        <v>1</v>
      </c>
      <c r="BL655">
        <v>0</v>
      </c>
      <c r="BM655">
        <v>1</v>
      </c>
      <c r="BN655">
        <v>0</v>
      </c>
      <c r="BO655">
        <v>0</v>
      </c>
      <c r="BP655">
        <v>0</v>
      </c>
      <c r="BQ655">
        <v>0</v>
      </c>
      <c r="BR655">
        <v>0</v>
      </c>
      <c r="BS655">
        <v>0</v>
      </c>
      <c r="BT655">
        <v>4.5448718406414201</v>
      </c>
      <c r="BU655">
        <v>76</v>
      </c>
      <c r="CG655" s="2">
        <v>704</v>
      </c>
      <c r="CH655">
        <v>7.4328718100171542</v>
      </c>
      <c r="CI655">
        <v>0</v>
      </c>
      <c r="CJ655">
        <v>0</v>
      </c>
      <c r="CK655">
        <v>0</v>
      </c>
      <c r="CL655">
        <v>0</v>
      </c>
      <c r="CM655">
        <v>1</v>
      </c>
      <c r="CN655">
        <v>0</v>
      </c>
      <c r="CO655">
        <v>1</v>
      </c>
      <c r="CP655">
        <v>0</v>
      </c>
      <c r="CQ655">
        <v>0</v>
      </c>
      <c r="CR655">
        <v>0</v>
      </c>
      <c r="CS655">
        <v>6.9339624398016246</v>
      </c>
      <c r="CT655">
        <v>5.0913500583478948</v>
      </c>
      <c r="CU655">
        <v>4.5448718406414201</v>
      </c>
      <c r="CV655">
        <v>76</v>
      </c>
    </row>
    <row r="656" spans="1:100" x14ac:dyDescent="0.2">
      <c r="A656" s="2">
        <v>705</v>
      </c>
      <c r="B656">
        <v>7.3790570938191715</v>
      </c>
      <c r="C656">
        <v>0</v>
      </c>
      <c r="D656">
        <v>0</v>
      </c>
      <c r="E656">
        <v>0</v>
      </c>
      <c r="F656">
        <v>0</v>
      </c>
      <c r="G656">
        <v>1</v>
      </c>
      <c r="H656">
        <v>0</v>
      </c>
      <c r="I656">
        <v>1</v>
      </c>
      <c r="J656">
        <v>0</v>
      </c>
      <c r="K656">
        <v>0</v>
      </c>
      <c r="L656">
        <v>0</v>
      </c>
      <c r="M656">
        <v>0</v>
      </c>
      <c r="N656">
        <v>0</v>
      </c>
      <c r="O656">
        <v>0</v>
      </c>
      <c r="P656">
        <v>6.9404225350273157</v>
      </c>
      <c r="Q656">
        <v>77</v>
      </c>
      <c r="AC656" s="2">
        <v>705</v>
      </c>
      <c r="AD656">
        <v>7.3790570938191715</v>
      </c>
      <c r="AE656">
        <v>0</v>
      </c>
      <c r="AF656">
        <v>0</v>
      </c>
      <c r="AG656">
        <v>0</v>
      </c>
      <c r="AH656">
        <v>0</v>
      </c>
      <c r="AI656">
        <v>1</v>
      </c>
      <c r="AJ656">
        <v>0</v>
      </c>
      <c r="AK656">
        <v>1</v>
      </c>
      <c r="AL656">
        <v>0</v>
      </c>
      <c r="AM656">
        <v>0</v>
      </c>
      <c r="AN656">
        <v>0</v>
      </c>
      <c r="AO656">
        <v>0</v>
      </c>
      <c r="AP656">
        <v>0</v>
      </c>
      <c r="AQ656">
        <v>0</v>
      </c>
      <c r="AR656">
        <v>5.097471945630188</v>
      </c>
      <c r="AS656">
        <v>77</v>
      </c>
      <c r="BE656" s="2">
        <v>705</v>
      </c>
      <c r="BF656">
        <v>7.3790570938191715</v>
      </c>
      <c r="BG656">
        <v>0</v>
      </c>
      <c r="BH656">
        <v>0</v>
      </c>
      <c r="BI656">
        <v>0</v>
      </c>
      <c r="BJ656">
        <v>0</v>
      </c>
      <c r="BK656">
        <v>1</v>
      </c>
      <c r="BL656">
        <v>0</v>
      </c>
      <c r="BM656">
        <v>1</v>
      </c>
      <c r="BN656">
        <v>0</v>
      </c>
      <c r="BO656">
        <v>0</v>
      </c>
      <c r="BP656">
        <v>0</v>
      </c>
      <c r="BQ656">
        <v>0</v>
      </c>
      <c r="BR656">
        <v>0</v>
      </c>
      <c r="BS656">
        <v>0</v>
      </c>
      <c r="BT656">
        <v>4.5501971866917312</v>
      </c>
      <c r="BU656">
        <v>77</v>
      </c>
      <c r="CG656" s="2">
        <v>705</v>
      </c>
      <c r="CH656">
        <v>7.3790570938191715</v>
      </c>
      <c r="CI656">
        <v>0</v>
      </c>
      <c r="CJ656">
        <v>0</v>
      </c>
      <c r="CK656">
        <v>0</v>
      </c>
      <c r="CL656">
        <v>0</v>
      </c>
      <c r="CM656">
        <v>1</v>
      </c>
      <c r="CN656">
        <v>0</v>
      </c>
      <c r="CO656">
        <v>1</v>
      </c>
      <c r="CP656">
        <v>0</v>
      </c>
      <c r="CQ656">
        <v>0</v>
      </c>
      <c r="CR656">
        <v>0</v>
      </c>
      <c r="CS656">
        <v>6.9404225350273157</v>
      </c>
      <c r="CT656">
        <v>5.097471945630188</v>
      </c>
      <c r="CU656">
        <v>4.5501971866917312</v>
      </c>
      <c r="CV656">
        <v>77</v>
      </c>
    </row>
    <row r="657" spans="1:100" x14ac:dyDescent="0.2">
      <c r="A657" s="2">
        <v>706</v>
      </c>
      <c r="B657">
        <v>7.5575555483993409</v>
      </c>
      <c r="C657">
        <v>0</v>
      </c>
      <c r="D657">
        <v>0</v>
      </c>
      <c r="E657">
        <v>0</v>
      </c>
      <c r="F657">
        <v>0</v>
      </c>
      <c r="G657">
        <v>1</v>
      </c>
      <c r="H657">
        <v>0</v>
      </c>
      <c r="I657">
        <v>1</v>
      </c>
      <c r="J657">
        <v>0</v>
      </c>
      <c r="K657">
        <v>0</v>
      </c>
      <c r="L657">
        <v>0</v>
      </c>
      <c r="M657">
        <v>0</v>
      </c>
      <c r="N657">
        <v>0</v>
      </c>
      <c r="O657">
        <v>0</v>
      </c>
      <c r="P657">
        <v>6.9469051438812759</v>
      </c>
      <c r="Q657">
        <v>78</v>
      </c>
      <c r="AC657" s="2">
        <v>706</v>
      </c>
      <c r="AD657">
        <v>7.5575555483993409</v>
      </c>
      <c r="AE657">
        <v>0</v>
      </c>
      <c r="AF657">
        <v>0</v>
      </c>
      <c r="AG657">
        <v>0</v>
      </c>
      <c r="AH657">
        <v>0</v>
      </c>
      <c r="AI657">
        <v>1</v>
      </c>
      <c r="AJ657">
        <v>0</v>
      </c>
      <c r="AK657">
        <v>1</v>
      </c>
      <c r="AL657">
        <v>0</v>
      </c>
      <c r="AM657">
        <v>0</v>
      </c>
      <c r="AN657">
        <v>0</v>
      </c>
      <c r="AO657">
        <v>0</v>
      </c>
      <c r="AP657">
        <v>0</v>
      </c>
      <c r="AQ657">
        <v>0</v>
      </c>
      <c r="AR657">
        <v>5.1036172431286611</v>
      </c>
      <c r="AS657">
        <v>78</v>
      </c>
      <c r="BE657" s="2">
        <v>706</v>
      </c>
      <c r="BF657">
        <v>7.5575555483993409</v>
      </c>
      <c r="BG657">
        <v>0</v>
      </c>
      <c r="BH657">
        <v>0</v>
      </c>
      <c r="BI657">
        <v>0</v>
      </c>
      <c r="BJ657">
        <v>0</v>
      </c>
      <c r="BK657">
        <v>1</v>
      </c>
      <c r="BL657">
        <v>0</v>
      </c>
      <c r="BM657">
        <v>1</v>
      </c>
      <c r="BN657">
        <v>0</v>
      </c>
      <c r="BO657">
        <v>0</v>
      </c>
      <c r="BP657">
        <v>0</v>
      </c>
      <c r="BQ657">
        <v>0</v>
      </c>
      <c r="BR657">
        <v>0</v>
      </c>
      <c r="BS657">
        <v>0</v>
      </c>
      <c r="BT657">
        <v>4.5555471535112257</v>
      </c>
      <c r="BU657">
        <v>78</v>
      </c>
      <c r="CG657" s="2">
        <v>706</v>
      </c>
      <c r="CH657">
        <v>7.5575555483993409</v>
      </c>
      <c r="CI657">
        <v>0</v>
      </c>
      <c r="CJ657">
        <v>0</v>
      </c>
      <c r="CK657">
        <v>0</v>
      </c>
      <c r="CL657">
        <v>0</v>
      </c>
      <c r="CM657">
        <v>1</v>
      </c>
      <c r="CN657">
        <v>0</v>
      </c>
      <c r="CO657">
        <v>1</v>
      </c>
      <c r="CP657">
        <v>0</v>
      </c>
      <c r="CQ657">
        <v>0</v>
      </c>
      <c r="CR657">
        <v>0</v>
      </c>
      <c r="CS657">
        <v>6.9469051438812759</v>
      </c>
      <c r="CT657">
        <v>5.1036172431286611</v>
      </c>
      <c r="CU657">
        <v>4.5555471535112257</v>
      </c>
      <c r="CV657">
        <v>78</v>
      </c>
    </row>
    <row r="658" spans="1:100" x14ac:dyDescent="0.2">
      <c r="A658" s="2">
        <v>707</v>
      </c>
      <c r="B658">
        <v>7.4316673510129823</v>
      </c>
      <c r="C658">
        <v>0</v>
      </c>
      <c r="D658">
        <v>0</v>
      </c>
      <c r="E658">
        <v>0</v>
      </c>
      <c r="F658">
        <v>0</v>
      </c>
      <c r="G658">
        <v>1</v>
      </c>
      <c r="H658">
        <v>0</v>
      </c>
      <c r="I658">
        <v>0</v>
      </c>
      <c r="J658">
        <v>1</v>
      </c>
      <c r="K658">
        <v>0</v>
      </c>
      <c r="L658">
        <v>0</v>
      </c>
      <c r="M658">
        <v>0</v>
      </c>
      <c r="N658">
        <v>0</v>
      </c>
      <c r="O658">
        <v>0</v>
      </c>
      <c r="P658">
        <v>6.9534101985804364</v>
      </c>
      <c r="Q658">
        <v>79</v>
      </c>
      <c r="AC658" s="2">
        <v>707</v>
      </c>
      <c r="AD658">
        <v>7.4316673510129823</v>
      </c>
      <c r="AE658">
        <v>0</v>
      </c>
      <c r="AF658">
        <v>0</v>
      </c>
      <c r="AG658">
        <v>0</v>
      </c>
      <c r="AH658">
        <v>0</v>
      </c>
      <c r="AI658">
        <v>1</v>
      </c>
      <c r="AJ658">
        <v>0</v>
      </c>
      <c r="AK658">
        <v>0</v>
      </c>
      <c r="AL658">
        <v>1</v>
      </c>
      <c r="AM658">
        <v>0</v>
      </c>
      <c r="AN658">
        <v>0</v>
      </c>
      <c r="AO658">
        <v>0</v>
      </c>
      <c r="AP658">
        <v>0</v>
      </c>
      <c r="AQ658">
        <v>0</v>
      </c>
      <c r="AR658">
        <v>5.1097858961219202</v>
      </c>
      <c r="AS658">
        <v>79</v>
      </c>
      <c r="BE658" s="2">
        <v>707</v>
      </c>
      <c r="BF658">
        <v>7.4316673510129823</v>
      </c>
      <c r="BG658">
        <v>0</v>
      </c>
      <c r="BH658">
        <v>0</v>
      </c>
      <c r="BI658">
        <v>0</v>
      </c>
      <c r="BJ658">
        <v>0</v>
      </c>
      <c r="BK658">
        <v>1</v>
      </c>
      <c r="BL658">
        <v>0</v>
      </c>
      <c r="BM658">
        <v>0</v>
      </c>
      <c r="BN658">
        <v>1</v>
      </c>
      <c r="BO658">
        <v>0</v>
      </c>
      <c r="BP658">
        <v>0</v>
      </c>
      <c r="BQ658">
        <v>0</v>
      </c>
      <c r="BR658">
        <v>0</v>
      </c>
      <c r="BS658">
        <v>0</v>
      </c>
      <c r="BT658">
        <v>4.560921722651246</v>
      </c>
      <c r="BU658">
        <v>79</v>
      </c>
      <c r="CG658" s="2">
        <v>707</v>
      </c>
      <c r="CH658">
        <v>7.4316673510129823</v>
      </c>
      <c r="CI658">
        <v>0</v>
      </c>
      <c r="CJ658">
        <v>0</v>
      </c>
      <c r="CK658">
        <v>0</v>
      </c>
      <c r="CL658">
        <v>0</v>
      </c>
      <c r="CM658">
        <v>1</v>
      </c>
      <c r="CN658">
        <v>0</v>
      </c>
      <c r="CO658">
        <v>0</v>
      </c>
      <c r="CP658">
        <v>1</v>
      </c>
      <c r="CQ658">
        <v>0</v>
      </c>
      <c r="CR658">
        <v>0</v>
      </c>
      <c r="CS658">
        <v>6.9534101985804364</v>
      </c>
      <c r="CT658">
        <v>5.1097858961219202</v>
      </c>
      <c r="CU658">
        <v>4.560921722651246</v>
      </c>
      <c r="CV658">
        <v>79</v>
      </c>
    </row>
    <row r="659" spans="1:100" x14ac:dyDescent="0.2">
      <c r="A659" s="2">
        <v>708</v>
      </c>
      <c r="B659">
        <v>7.3547835855192485</v>
      </c>
      <c r="C659">
        <v>0</v>
      </c>
      <c r="D659">
        <v>0</v>
      </c>
      <c r="E659">
        <v>0</v>
      </c>
      <c r="F659">
        <v>0</v>
      </c>
      <c r="G659">
        <v>1</v>
      </c>
      <c r="H659">
        <v>0</v>
      </c>
      <c r="I659">
        <v>0</v>
      </c>
      <c r="J659">
        <v>1</v>
      </c>
      <c r="K659">
        <v>0</v>
      </c>
      <c r="L659">
        <v>0</v>
      </c>
      <c r="M659">
        <v>0</v>
      </c>
      <c r="N659">
        <v>0</v>
      </c>
      <c r="O659">
        <v>0</v>
      </c>
      <c r="P659">
        <v>6.9599376305442533</v>
      </c>
      <c r="Q659">
        <v>80</v>
      </c>
      <c r="AC659" s="2">
        <v>708</v>
      </c>
      <c r="AD659">
        <v>7.3547835855192485</v>
      </c>
      <c r="AE659">
        <v>0</v>
      </c>
      <c r="AF659">
        <v>0</v>
      </c>
      <c r="AG659">
        <v>0</v>
      </c>
      <c r="AH659">
        <v>0</v>
      </c>
      <c r="AI659">
        <v>1</v>
      </c>
      <c r="AJ659">
        <v>0</v>
      </c>
      <c r="AK659">
        <v>0</v>
      </c>
      <c r="AL659">
        <v>1</v>
      </c>
      <c r="AM659">
        <v>0</v>
      </c>
      <c r="AN659">
        <v>0</v>
      </c>
      <c r="AO659">
        <v>0</v>
      </c>
      <c r="AP659">
        <v>0</v>
      </c>
      <c r="AQ659">
        <v>0</v>
      </c>
      <c r="AR659">
        <v>5.1159778489281118</v>
      </c>
      <c r="AS659">
        <v>80</v>
      </c>
      <c r="BE659" s="2">
        <v>708</v>
      </c>
      <c r="BF659">
        <v>7.3547835855192485</v>
      </c>
      <c r="BG659">
        <v>0</v>
      </c>
      <c r="BH659">
        <v>0</v>
      </c>
      <c r="BI659">
        <v>0</v>
      </c>
      <c r="BJ659">
        <v>0</v>
      </c>
      <c r="BK659">
        <v>1</v>
      </c>
      <c r="BL659">
        <v>0</v>
      </c>
      <c r="BM659">
        <v>0</v>
      </c>
      <c r="BN659">
        <v>1</v>
      </c>
      <c r="BO659">
        <v>0</v>
      </c>
      <c r="BP659">
        <v>0</v>
      </c>
      <c r="BQ659">
        <v>0</v>
      </c>
      <c r="BR659">
        <v>0</v>
      </c>
      <c r="BS659">
        <v>0</v>
      </c>
      <c r="BT659">
        <v>4.5663208744673662</v>
      </c>
      <c r="BU659">
        <v>80</v>
      </c>
      <c r="CG659" s="2">
        <v>708</v>
      </c>
      <c r="CH659">
        <v>7.3547835855192485</v>
      </c>
      <c r="CI659">
        <v>0</v>
      </c>
      <c r="CJ659">
        <v>0</v>
      </c>
      <c r="CK659">
        <v>0</v>
      </c>
      <c r="CL659">
        <v>0</v>
      </c>
      <c r="CM659">
        <v>1</v>
      </c>
      <c r="CN659">
        <v>0</v>
      </c>
      <c r="CO659">
        <v>0</v>
      </c>
      <c r="CP659">
        <v>1</v>
      </c>
      <c r="CQ659">
        <v>0</v>
      </c>
      <c r="CR659">
        <v>0</v>
      </c>
      <c r="CS659">
        <v>6.9599376305442533</v>
      </c>
      <c r="CT659">
        <v>5.1159778489281118</v>
      </c>
      <c r="CU659">
        <v>4.5663208744673662</v>
      </c>
      <c r="CV659">
        <v>80</v>
      </c>
    </row>
    <row r="660" spans="1:100" x14ac:dyDescent="0.2">
      <c r="A660" s="2">
        <v>709</v>
      </c>
      <c r="B660">
        <v>7.911546827969298</v>
      </c>
      <c r="C660">
        <v>0</v>
      </c>
      <c r="D660">
        <v>0</v>
      </c>
      <c r="E660">
        <v>0</v>
      </c>
      <c r="F660">
        <v>0</v>
      </c>
      <c r="G660">
        <v>1</v>
      </c>
      <c r="H660">
        <v>0</v>
      </c>
      <c r="I660">
        <v>0</v>
      </c>
      <c r="J660">
        <v>1</v>
      </c>
      <c r="K660">
        <v>0</v>
      </c>
      <c r="L660">
        <v>0</v>
      </c>
      <c r="M660">
        <v>0</v>
      </c>
      <c r="N660">
        <v>0</v>
      </c>
      <c r="O660">
        <v>0</v>
      </c>
      <c r="P660">
        <v>6.966487370405428</v>
      </c>
      <c r="Q660">
        <v>81</v>
      </c>
      <c r="AC660" s="2">
        <v>709</v>
      </c>
      <c r="AD660">
        <v>7.911546827969298</v>
      </c>
      <c r="AE660">
        <v>0</v>
      </c>
      <c r="AF660">
        <v>0</v>
      </c>
      <c r="AG660">
        <v>0</v>
      </c>
      <c r="AH660">
        <v>0</v>
      </c>
      <c r="AI660">
        <v>1</v>
      </c>
      <c r="AJ660">
        <v>0</v>
      </c>
      <c r="AK660">
        <v>0</v>
      </c>
      <c r="AL660">
        <v>1</v>
      </c>
      <c r="AM660">
        <v>0</v>
      </c>
      <c r="AN660">
        <v>0</v>
      </c>
      <c r="AO660">
        <v>0</v>
      </c>
      <c r="AP660">
        <v>0</v>
      </c>
      <c r="AQ660">
        <v>0</v>
      </c>
      <c r="AR660">
        <v>5.1221930449149955</v>
      </c>
      <c r="AS660">
        <v>81</v>
      </c>
      <c r="BE660" s="2">
        <v>709</v>
      </c>
      <c r="BF660">
        <v>7.911546827969298</v>
      </c>
      <c r="BG660">
        <v>0</v>
      </c>
      <c r="BH660">
        <v>0</v>
      </c>
      <c r="BI660">
        <v>0</v>
      </c>
      <c r="BJ660">
        <v>0</v>
      </c>
      <c r="BK660">
        <v>1</v>
      </c>
      <c r="BL660">
        <v>0</v>
      </c>
      <c r="BM660">
        <v>0</v>
      </c>
      <c r="BN660">
        <v>1</v>
      </c>
      <c r="BO660">
        <v>0</v>
      </c>
      <c r="BP660">
        <v>0</v>
      </c>
      <c r="BQ660">
        <v>0</v>
      </c>
      <c r="BR660">
        <v>0</v>
      </c>
      <c r="BS660">
        <v>0</v>
      </c>
      <c r="BT660">
        <v>6.0565359742700169</v>
      </c>
      <c r="BU660">
        <v>81</v>
      </c>
      <c r="CG660" s="2">
        <v>709</v>
      </c>
      <c r="CH660">
        <v>7.911546827969298</v>
      </c>
      <c r="CI660">
        <v>0</v>
      </c>
      <c r="CJ660">
        <v>0</v>
      </c>
      <c r="CK660">
        <v>0</v>
      </c>
      <c r="CL660">
        <v>0</v>
      </c>
      <c r="CM660">
        <v>1</v>
      </c>
      <c r="CN660">
        <v>0</v>
      </c>
      <c r="CO660">
        <v>0</v>
      </c>
      <c r="CP660">
        <v>1</v>
      </c>
      <c r="CQ660">
        <v>0</v>
      </c>
      <c r="CR660">
        <v>0</v>
      </c>
      <c r="CS660">
        <v>6.966487370405428</v>
      </c>
      <c r="CT660">
        <v>5.1221930449149955</v>
      </c>
      <c r="CU660">
        <v>6.0565359742700169</v>
      </c>
      <c r="CV660">
        <v>81</v>
      </c>
    </row>
    <row r="661" spans="1:100" x14ac:dyDescent="0.2">
      <c r="A661" s="2">
        <v>710</v>
      </c>
      <c r="B661">
        <v>7.9816751537838542</v>
      </c>
      <c r="C661">
        <v>0</v>
      </c>
      <c r="D661">
        <v>0</v>
      </c>
      <c r="E661">
        <v>0</v>
      </c>
      <c r="F661">
        <v>0</v>
      </c>
      <c r="G661">
        <v>1</v>
      </c>
      <c r="H661">
        <v>0</v>
      </c>
      <c r="I661">
        <v>0</v>
      </c>
      <c r="J661">
        <v>1</v>
      </c>
      <c r="K661">
        <v>0</v>
      </c>
      <c r="L661">
        <v>0</v>
      </c>
      <c r="M661">
        <v>0</v>
      </c>
      <c r="N661">
        <v>0</v>
      </c>
      <c r="O661">
        <v>0</v>
      </c>
      <c r="P661">
        <v>6.9730593480209864</v>
      </c>
      <c r="Q661">
        <v>82</v>
      </c>
      <c r="AC661" s="2">
        <v>710</v>
      </c>
      <c r="AD661">
        <v>7.9816751537838542</v>
      </c>
      <c r="AE661">
        <v>0</v>
      </c>
      <c r="AF661">
        <v>0</v>
      </c>
      <c r="AG661">
        <v>0</v>
      </c>
      <c r="AH661">
        <v>0</v>
      </c>
      <c r="AI661">
        <v>1</v>
      </c>
      <c r="AJ661">
        <v>0</v>
      </c>
      <c r="AK661">
        <v>0</v>
      </c>
      <c r="AL661">
        <v>1</v>
      </c>
      <c r="AM661">
        <v>0</v>
      </c>
      <c r="AN661">
        <v>0</v>
      </c>
      <c r="AO661">
        <v>0</v>
      </c>
      <c r="AP661">
        <v>0</v>
      </c>
      <c r="AQ661">
        <v>0</v>
      </c>
      <c r="AR661">
        <v>5.1284314265101525</v>
      </c>
      <c r="AS661">
        <v>82</v>
      </c>
      <c r="BE661" s="2">
        <v>710</v>
      </c>
      <c r="BF661">
        <v>7.9816751537838542</v>
      </c>
      <c r="BG661">
        <v>0</v>
      </c>
      <c r="BH661">
        <v>0</v>
      </c>
      <c r="BI661">
        <v>0</v>
      </c>
      <c r="BJ661">
        <v>0</v>
      </c>
      <c r="BK661">
        <v>1</v>
      </c>
      <c r="BL661">
        <v>0</v>
      </c>
      <c r="BM661">
        <v>0</v>
      </c>
      <c r="BN661">
        <v>1</v>
      </c>
      <c r="BO661">
        <v>0</v>
      </c>
      <c r="BP661">
        <v>0</v>
      </c>
      <c r="BQ661">
        <v>0</v>
      </c>
      <c r="BR661">
        <v>0</v>
      </c>
      <c r="BS661">
        <v>0</v>
      </c>
      <c r="BT661">
        <v>6.3431030229315297</v>
      </c>
      <c r="BU661">
        <v>82</v>
      </c>
      <c r="CG661" s="2">
        <v>710</v>
      </c>
      <c r="CH661">
        <v>7.9816751537838542</v>
      </c>
      <c r="CI661">
        <v>0</v>
      </c>
      <c r="CJ661">
        <v>0</v>
      </c>
      <c r="CK661">
        <v>0</v>
      </c>
      <c r="CL661">
        <v>0</v>
      </c>
      <c r="CM661">
        <v>1</v>
      </c>
      <c r="CN661">
        <v>0</v>
      </c>
      <c r="CO661">
        <v>0</v>
      </c>
      <c r="CP661">
        <v>1</v>
      </c>
      <c r="CQ661">
        <v>0</v>
      </c>
      <c r="CR661">
        <v>0</v>
      </c>
      <c r="CS661">
        <v>6.9730593480209864</v>
      </c>
      <c r="CT661">
        <v>5.1284314265101525</v>
      </c>
      <c r="CU661">
        <v>6.3431030229315297</v>
      </c>
      <c r="CV661">
        <v>82</v>
      </c>
    </row>
    <row r="662" spans="1:100" x14ac:dyDescent="0.2">
      <c r="A662" s="2">
        <v>711</v>
      </c>
      <c r="B662">
        <v>8.0652680090512732</v>
      </c>
      <c r="C662">
        <v>0</v>
      </c>
      <c r="D662">
        <v>0</v>
      </c>
      <c r="E662">
        <v>0</v>
      </c>
      <c r="F662">
        <v>0</v>
      </c>
      <c r="G662">
        <v>1</v>
      </c>
      <c r="H662">
        <v>0</v>
      </c>
      <c r="I662">
        <v>0</v>
      </c>
      <c r="J662">
        <v>1</v>
      </c>
      <c r="K662">
        <v>0</v>
      </c>
      <c r="L662">
        <v>0</v>
      </c>
      <c r="M662">
        <v>0</v>
      </c>
      <c r="N662">
        <v>0</v>
      </c>
      <c r="O662">
        <v>0</v>
      </c>
      <c r="P662">
        <v>6.97965349248362</v>
      </c>
      <c r="Q662">
        <v>83</v>
      </c>
      <c r="AC662" s="2">
        <v>711</v>
      </c>
      <c r="AD662">
        <v>8.0652680090512732</v>
      </c>
      <c r="AE662">
        <v>0</v>
      </c>
      <c r="AF662">
        <v>0</v>
      </c>
      <c r="AG662">
        <v>0</v>
      </c>
      <c r="AH662">
        <v>0</v>
      </c>
      <c r="AI662">
        <v>1</v>
      </c>
      <c r="AJ662">
        <v>0</v>
      </c>
      <c r="AK662">
        <v>0</v>
      </c>
      <c r="AL662">
        <v>1</v>
      </c>
      <c r="AM662">
        <v>0</v>
      </c>
      <c r="AN662">
        <v>0</v>
      </c>
      <c r="AO662">
        <v>0</v>
      </c>
      <c r="AP662">
        <v>0</v>
      </c>
      <c r="AQ662">
        <v>0</v>
      </c>
      <c r="AR662">
        <v>5.1346929352113202</v>
      </c>
      <c r="AS662">
        <v>83</v>
      </c>
      <c r="BE662" s="2">
        <v>711</v>
      </c>
      <c r="BF662">
        <v>8.0652680090512732</v>
      </c>
      <c r="BG662">
        <v>0</v>
      </c>
      <c r="BH662">
        <v>0</v>
      </c>
      <c r="BI662">
        <v>0</v>
      </c>
      <c r="BJ662">
        <v>0</v>
      </c>
      <c r="BK662">
        <v>1</v>
      </c>
      <c r="BL662">
        <v>0</v>
      </c>
      <c r="BM662">
        <v>0</v>
      </c>
      <c r="BN662">
        <v>1</v>
      </c>
      <c r="BO662">
        <v>0</v>
      </c>
      <c r="BP662">
        <v>0</v>
      </c>
      <c r="BQ662">
        <v>0</v>
      </c>
      <c r="BR662">
        <v>0</v>
      </c>
      <c r="BS662">
        <v>0</v>
      </c>
      <c r="BT662">
        <v>6.3431030229315297</v>
      </c>
      <c r="BU662">
        <v>83</v>
      </c>
      <c r="CG662" s="2">
        <v>711</v>
      </c>
      <c r="CH662">
        <v>8.0652680090512732</v>
      </c>
      <c r="CI662">
        <v>0</v>
      </c>
      <c r="CJ662">
        <v>0</v>
      </c>
      <c r="CK662">
        <v>0</v>
      </c>
      <c r="CL662">
        <v>0</v>
      </c>
      <c r="CM662">
        <v>1</v>
      </c>
      <c r="CN662">
        <v>0</v>
      </c>
      <c r="CO662">
        <v>0</v>
      </c>
      <c r="CP662">
        <v>1</v>
      </c>
      <c r="CQ662">
        <v>0</v>
      </c>
      <c r="CR662">
        <v>0</v>
      </c>
      <c r="CS662">
        <v>6.97965349248362</v>
      </c>
      <c r="CT662">
        <v>5.1346929352113202</v>
      </c>
      <c r="CU662">
        <v>6.3431030229315297</v>
      </c>
      <c r="CV662">
        <v>83</v>
      </c>
    </row>
    <row r="663" spans="1:100" x14ac:dyDescent="0.2">
      <c r="A663" s="2">
        <v>712</v>
      </c>
      <c r="B663">
        <v>7.9035589867439162</v>
      </c>
      <c r="C663">
        <v>0</v>
      </c>
      <c r="D663">
        <v>0</v>
      </c>
      <c r="E663">
        <v>0</v>
      </c>
      <c r="F663">
        <v>0</v>
      </c>
      <c r="G663">
        <v>1</v>
      </c>
      <c r="H663">
        <v>0</v>
      </c>
      <c r="I663">
        <v>0</v>
      </c>
      <c r="J663">
        <v>0</v>
      </c>
      <c r="K663">
        <v>1</v>
      </c>
      <c r="L663">
        <v>0</v>
      </c>
      <c r="M663">
        <v>0</v>
      </c>
      <c r="N663">
        <v>0</v>
      </c>
      <c r="O663">
        <v>0</v>
      </c>
      <c r="P663">
        <v>6.9862697321332501</v>
      </c>
      <c r="Q663">
        <v>84</v>
      </c>
      <c r="AC663" s="2">
        <v>712</v>
      </c>
      <c r="AD663">
        <v>7.9035589867439162</v>
      </c>
      <c r="AE663">
        <v>0</v>
      </c>
      <c r="AF663">
        <v>0</v>
      </c>
      <c r="AG663">
        <v>0</v>
      </c>
      <c r="AH663">
        <v>0</v>
      </c>
      <c r="AI663">
        <v>1</v>
      </c>
      <c r="AJ663">
        <v>0</v>
      </c>
      <c r="AK663">
        <v>0</v>
      </c>
      <c r="AL663">
        <v>0</v>
      </c>
      <c r="AM663">
        <v>1</v>
      </c>
      <c r="AN663">
        <v>0</v>
      </c>
      <c r="AO663">
        <v>0</v>
      </c>
      <c r="AP663">
        <v>0</v>
      </c>
      <c r="AQ663">
        <v>0</v>
      </c>
      <c r="AR663">
        <v>5.1409775115968612</v>
      </c>
      <c r="AS663">
        <v>84</v>
      </c>
      <c r="BE663" s="2">
        <v>712</v>
      </c>
      <c r="BF663">
        <v>7.9035589867439162</v>
      </c>
      <c r="BG663">
        <v>0</v>
      </c>
      <c r="BH663">
        <v>0</v>
      </c>
      <c r="BI663">
        <v>0</v>
      </c>
      <c r="BJ663">
        <v>0</v>
      </c>
      <c r="BK663">
        <v>1</v>
      </c>
      <c r="BL663">
        <v>0</v>
      </c>
      <c r="BM663">
        <v>0</v>
      </c>
      <c r="BN663">
        <v>0</v>
      </c>
      <c r="BO663">
        <v>1</v>
      </c>
      <c r="BP663">
        <v>0</v>
      </c>
      <c r="BQ663">
        <v>0</v>
      </c>
      <c r="BR663">
        <v>0</v>
      </c>
      <c r="BS663">
        <v>0</v>
      </c>
      <c r="BT663">
        <v>6.3431030229315297</v>
      </c>
      <c r="BU663">
        <v>84</v>
      </c>
      <c r="CG663" s="2">
        <v>712</v>
      </c>
      <c r="CH663">
        <v>7.9035589867439162</v>
      </c>
      <c r="CI663">
        <v>0</v>
      </c>
      <c r="CJ663">
        <v>0</v>
      </c>
      <c r="CK663">
        <v>0</v>
      </c>
      <c r="CL663">
        <v>0</v>
      </c>
      <c r="CM663">
        <v>1</v>
      </c>
      <c r="CN663">
        <v>0</v>
      </c>
      <c r="CO663">
        <v>0</v>
      </c>
      <c r="CP663">
        <v>0</v>
      </c>
      <c r="CQ663">
        <v>1</v>
      </c>
      <c r="CR663">
        <v>0</v>
      </c>
      <c r="CS663">
        <v>6.9862697321332501</v>
      </c>
      <c r="CT663">
        <v>5.1409775115968612</v>
      </c>
      <c r="CU663">
        <v>6.3431030229315297</v>
      </c>
      <c r="CV663">
        <v>84</v>
      </c>
    </row>
    <row r="664" spans="1:100" x14ac:dyDescent="0.2">
      <c r="A664" s="2">
        <v>713</v>
      </c>
      <c r="B664">
        <v>8.0044672916510589</v>
      </c>
      <c r="C664">
        <v>0</v>
      </c>
      <c r="D664">
        <v>0</v>
      </c>
      <c r="E664">
        <v>0</v>
      </c>
      <c r="F664">
        <v>0</v>
      </c>
      <c r="G664">
        <v>1</v>
      </c>
      <c r="H664">
        <v>0</v>
      </c>
      <c r="I664">
        <v>0</v>
      </c>
      <c r="J664">
        <v>0</v>
      </c>
      <c r="K664">
        <v>1</v>
      </c>
      <c r="L664">
        <v>0</v>
      </c>
      <c r="M664">
        <v>0</v>
      </c>
      <c r="N664">
        <v>0</v>
      </c>
      <c r="O664">
        <v>0</v>
      </c>
      <c r="P664">
        <v>6.9929079945687374</v>
      </c>
      <c r="Q664">
        <v>85</v>
      </c>
      <c r="AC664" s="2">
        <v>713</v>
      </c>
      <c r="AD664">
        <v>8.0044672916510589</v>
      </c>
      <c r="AE664">
        <v>0</v>
      </c>
      <c r="AF664">
        <v>0</v>
      </c>
      <c r="AG664">
        <v>0</v>
      </c>
      <c r="AH664">
        <v>0</v>
      </c>
      <c r="AI664">
        <v>1</v>
      </c>
      <c r="AJ664">
        <v>0</v>
      </c>
      <c r="AK664">
        <v>0</v>
      </c>
      <c r="AL664">
        <v>0</v>
      </c>
      <c r="AM664">
        <v>1</v>
      </c>
      <c r="AN664">
        <v>0</v>
      </c>
      <c r="AO664">
        <v>0</v>
      </c>
      <c r="AP664">
        <v>0</v>
      </c>
      <c r="AQ664">
        <v>0</v>
      </c>
      <c r="AR664">
        <v>5.1472850953363443</v>
      </c>
      <c r="AS664">
        <v>85</v>
      </c>
      <c r="BE664" s="2">
        <v>713</v>
      </c>
      <c r="BF664">
        <v>8.0044672916510589</v>
      </c>
      <c r="BG664">
        <v>0</v>
      </c>
      <c r="BH664">
        <v>0</v>
      </c>
      <c r="BI664">
        <v>0</v>
      </c>
      <c r="BJ664">
        <v>0</v>
      </c>
      <c r="BK664">
        <v>1</v>
      </c>
      <c r="BL664">
        <v>0</v>
      </c>
      <c r="BM664">
        <v>0</v>
      </c>
      <c r="BN664">
        <v>0</v>
      </c>
      <c r="BO664">
        <v>1</v>
      </c>
      <c r="BP664">
        <v>0</v>
      </c>
      <c r="BQ664">
        <v>0</v>
      </c>
      <c r="BR664">
        <v>0</v>
      </c>
      <c r="BS664">
        <v>0</v>
      </c>
      <c r="BT664">
        <v>6.3431030229315297</v>
      </c>
      <c r="BU664">
        <v>85</v>
      </c>
      <c r="CG664" s="2">
        <v>713</v>
      </c>
      <c r="CH664">
        <v>8.0044672916510589</v>
      </c>
      <c r="CI664">
        <v>0</v>
      </c>
      <c r="CJ664">
        <v>0</v>
      </c>
      <c r="CK664">
        <v>0</v>
      </c>
      <c r="CL664">
        <v>0</v>
      </c>
      <c r="CM664">
        <v>1</v>
      </c>
      <c r="CN664">
        <v>0</v>
      </c>
      <c r="CO664">
        <v>0</v>
      </c>
      <c r="CP664">
        <v>0</v>
      </c>
      <c r="CQ664">
        <v>1</v>
      </c>
      <c r="CR664">
        <v>0</v>
      </c>
      <c r="CS664">
        <v>6.9929079945687374</v>
      </c>
      <c r="CT664">
        <v>5.1472850953363443</v>
      </c>
      <c r="CU664">
        <v>6.3431030229315297</v>
      </c>
      <c r="CV664">
        <v>85</v>
      </c>
    </row>
    <row r="665" spans="1:100" x14ac:dyDescent="0.2">
      <c r="A665" s="2">
        <v>714</v>
      </c>
      <c r="B665">
        <v>7.9643651382338563</v>
      </c>
      <c r="C665">
        <v>0</v>
      </c>
      <c r="D665">
        <v>0</v>
      </c>
      <c r="E665">
        <v>0</v>
      </c>
      <c r="F665">
        <v>0</v>
      </c>
      <c r="G665">
        <v>1</v>
      </c>
      <c r="H665">
        <v>0</v>
      </c>
      <c r="I665">
        <v>0</v>
      </c>
      <c r="J665">
        <v>0</v>
      </c>
      <c r="K665">
        <v>1</v>
      </c>
      <c r="L665">
        <v>0</v>
      </c>
      <c r="M665">
        <v>0</v>
      </c>
      <c r="N665">
        <v>0</v>
      </c>
      <c r="O665">
        <v>0</v>
      </c>
      <c r="P665">
        <v>6.9995682066597293</v>
      </c>
      <c r="Q665">
        <v>86</v>
      </c>
      <c r="AC665" s="2">
        <v>714</v>
      </c>
      <c r="AD665">
        <v>7.9643651382338563</v>
      </c>
      <c r="AE665">
        <v>0</v>
      </c>
      <c r="AF665">
        <v>0</v>
      </c>
      <c r="AG665">
        <v>0</v>
      </c>
      <c r="AH665">
        <v>0</v>
      </c>
      <c r="AI665">
        <v>1</v>
      </c>
      <c r="AJ665">
        <v>0</v>
      </c>
      <c r="AK665">
        <v>0</v>
      </c>
      <c r="AL665">
        <v>0</v>
      </c>
      <c r="AM665">
        <v>1</v>
      </c>
      <c r="AN665">
        <v>0</v>
      </c>
      <c r="AO665">
        <v>0</v>
      </c>
      <c r="AP665">
        <v>0</v>
      </c>
      <c r="AQ665">
        <v>0</v>
      </c>
      <c r="AR665">
        <v>5.153615625201251</v>
      </c>
      <c r="AS665">
        <v>86</v>
      </c>
      <c r="BE665" s="2">
        <v>714</v>
      </c>
      <c r="BF665">
        <v>7.9643651382338563</v>
      </c>
      <c r="BG665">
        <v>0</v>
      </c>
      <c r="BH665">
        <v>0</v>
      </c>
      <c r="BI665">
        <v>0</v>
      </c>
      <c r="BJ665">
        <v>0</v>
      </c>
      <c r="BK665">
        <v>1</v>
      </c>
      <c r="BL665">
        <v>0</v>
      </c>
      <c r="BM665">
        <v>0</v>
      </c>
      <c r="BN665">
        <v>0</v>
      </c>
      <c r="BO665">
        <v>1</v>
      </c>
      <c r="BP665">
        <v>0</v>
      </c>
      <c r="BQ665">
        <v>0</v>
      </c>
      <c r="BR665">
        <v>0</v>
      </c>
      <c r="BS665">
        <v>0</v>
      </c>
      <c r="BT665">
        <v>6.3431030229315297</v>
      </c>
      <c r="BU665">
        <v>86</v>
      </c>
      <c r="CG665" s="2">
        <v>714</v>
      </c>
      <c r="CH665">
        <v>7.9643651382338563</v>
      </c>
      <c r="CI665">
        <v>0</v>
      </c>
      <c r="CJ665">
        <v>0</v>
      </c>
      <c r="CK665">
        <v>0</v>
      </c>
      <c r="CL665">
        <v>0</v>
      </c>
      <c r="CM665">
        <v>1</v>
      </c>
      <c r="CN665">
        <v>0</v>
      </c>
      <c r="CO665">
        <v>0</v>
      </c>
      <c r="CP665">
        <v>0</v>
      </c>
      <c r="CQ665">
        <v>1</v>
      </c>
      <c r="CR665">
        <v>0</v>
      </c>
      <c r="CS665">
        <v>6.9995682066597293</v>
      </c>
      <c r="CT665">
        <v>5.153615625201251</v>
      </c>
      <c r="CU665">
        <v>6.3431030229315297</v>
      </c>
      <c r="CV665">
        <v>86</v>
      </c>
    </row>
    <row r="666" spans="1:100" x14ac:dyDescent="0.2">
      <c r="A666" s="2">
        <v>715</v>
      </c>
      <c r="B666">
        <v>7.9527634726828556</v>
      </c>
      <c r="C666">
        <v>0</v>
      </c>
      <c r="D666">
        <v>0</v>
      </c>
      <c r="E666">
        <v>0</v>
      </c>
      <c r="F666">
        <v>0</v>
      </c>
      <c r="G666">
        <v>1</v>
      </c>
      <c r="H666">
        <v>0</v>
      </c>
      <c r="I666">
        <v>0</v>
      </c>
      <c r="J666">
        <v>0</v>
      </c>
      <c r="K666">
        <v>1</v>
      </c>
      <c r="L666">
        <v>0</v>
      </c>
      <c r="M666">
        <v>0</v>
      </c>
      <c r="N666">
        <v>0</v>
      </c>
      <c r="O666">
        <v>0</v>
      </c>
      <c r="P666">
        <v>7.0062502945586065</v>
      </c>
      <c r="Q666">
        <v>87</v>
      </c>
      <c r="AC666" s="2">
        <v>715</v>
      </c>
      <c r="AD666">
        <v>7.9527634726828556</v>
      </c>
      <c r="AE666">
        <v>0</v>
      </c>
      <c r="AF666">
        <v>0</v>
      </c>
      <c r="AG666">
        <v>0</v>
      </c>
      <c r="AH666">
        <v>0</v>
      </c>
      <c r="AI666">
        <v>1</v>
      </c>
      <c r="AJ666">
        <v>0</v>
      </c>
      <c r="AK666">
        <v>0</v>
      </c>
      <c r="AL666">
        <v>0</v>
      </c>
      <c r="AM666">
        <v>1</v>
      </c>
      <c r="AN666">
        <v>0</v>
      </c>
      <c r="AO666">
        <v>0</v>
      </c>
      <c r="AP666">
        <v>0</v>
      </c>
      <c r="AQ666">
        <v>0</v>
      </c>
      <c r="AR666">
        <v>5.1599690390757971</v>
      </c>
      <c r="AS666">
        <v>87</v>
      </c>
      <c r="BE666" s="2">
        <v>715</v>
      </c>
      <c r="BF666">
        <v>7.9527634726828556</v>
      </c>
      <c r="BG666">
        <v>0</v>
      </c>
      <c r="BH666">
        <v>0</v>
      </c>
      <c r="BI666">
        <v>0</v>
      </c>
      <c r="BJ666">
        <v>0</v>
      </c>
      <c r="BK666">
        <v>1</v>
      </c>
      <c r="BL666">
        <v>0</v>
      </c>
      <c r="BM666">
        <v>0</v>
      </c>
      <c r="BN666">
        <v>0</v>
      </c>
      <c r="BO666">
        <v>1</v>
      </c>
      <c r="BP666">
        <v>0</v>
      </c>
      <c r="BQ666">
        <v>0</v>
      </c>
      <c r="BR666">
        <v>0</v>
      </c>
      <c r="BS666">
        <v>0</v>
      </c>
      <c r="BT666">
        <v>6.3431030229315297</v>
      </c>
      <c r="BU666">
        <v>87</v>
      </c>
      <c r="CG666" s="2">
        <v>715</v>
      </c>
      <c r="CH666">
        <v>7.9527634726828556</v>
      </c>
      <c r="CI666">
        <v>0</v>
      </c>
      <c r="CJ666">
        <v>0</v>
      </c>
      <c r="CK666">
        <v>0</v>
      </c>
      <c r="CL666">
        <v>0</v>
      </c>
      <c r="CM666">
        <v>1</v>
      </c>
      <c r="CN666">
        <v>0</v>
      </c>
      <c r="CO666">
        <v>0</v>
      </c>
      <c r="CP666">
        <v>0</v>
      </c>
      <c r="CQ666">
        <v>1</v>
      </c>
      <c r="CR666">
        <v>0</v>
      </c>
      <c r="CS666">
        <v>7.0062502945586065</v>
      </c>
      <c r="CT666">
        <v>5.1599690390757971</v>
      </c>
      <c r="CU666">
        <v>6.3431030229315297</v>
      </c>
      <c r="CV666">
        <v>87</v>
      </c>
    </row>
    <row r="667" spans="1:100" x14ac:dyDescent="0.2">
      <c r="A667" s="2">
        <v>716</v>
      </c>
      <c r="B667">
        <v>7.9773513171316557</v>
      </c>
      <c r="C667">
        <v>0</v>
      </c>
      <c r="D667">
        <v>0</v>
      </c>
      <c r="E667">
        <v>0</v>
      </c>
      <c r="F667">
        <v>0</v>
      </c>
      <c r="G667">
        <v>1</v>
      </c>
      <c r="H667">
        <v>0</v>
      </c>
      <c r="I667">
        <v>0</v>
      </c>
      <c r="J667">
        <v>0</v>
      </c>
      <c r="K667">
        <v>0</v>
      </c>
      <c r="L667">
        <v>1</v>
      </c>
      <c r="M667">
        <v>0</v>
      </c>
      <c r="N667">
        <v>0</v>
      </c>
      <c r="O667">
        <v>0</v>
      </c>
      <c r="P667">
        <v>7.0129541837125124</v>
      </c>
      <c r="Q667">
        <v>88</v>
      </c>
      <c r="AC667" s="2">
        <v>716</v>
      </c>
      <c r="AD667">
        <v>7.9773513171316557</v>
      </c>
      <c r="AE667">
        <v>0</v>
      </c>
      <c r="AF667">
        <v>0</v>
      </c>
      <c r="AG667">
        <v>0</v>
      </c>
      <c r="AH667">
        <v>0</v>
      </c>
      <c r="AI667">
        <v>1</v>
      </c>
      <c r="AJ667">
        <v>0</v>
      </c>
      <c r="AK667">
        <v>0</v>
      </c>
      <c r="AL667">
        <v>0</v>
      </c>
      <c r="AM667">
        <v>0</v>
      </c>
      <c r="AN667">
        <v>1</v>
      </c>
      <c r="AO667">
        <v>0</v>
      </c>
      <c r="AP667">
        <v>0</v>
      </c>
      <c r="AQ667">
        <v>0</v>
      </c>
      <c r="AR667">
        <v>5.1663452739678588</v>
      </c>
      <c r="AS667">
        <v>88</v>
      </c>
      <c r="BE667" s="2">
        <v>716</v>
      </c>
      <c r="BF667">
        <v>7.9773513171316557</v>
      </c>
      <c r="BG667">
        <v>0</v>
      </c>
      <c r="BH667">
        <v>0</v>
      </c>
      <c r="BI667">
        <v>0</v>
      </c>
      <c r="BJ667">
        <v>0</v>
      </c>
      <c r="BK667">
        <v>1</v>
      </c>
      <c r="BL667">
        <v>0</v>
      </c>
      <c r="BM667">
        <v>0</v>
      </c>
      <c r="BN667">
        <v>0</v>
      </c>
      <c r="BO667">
        <v>0</v>
      </c>
      <c r="BP667">
        <v>1</v>
      </c>
      <c r="BQ667">
        <v>0</v>
      </c>
      <c r="BR667">
        <v>0</v>
      </c>
      <c r="BS667">
        <v>0</v>
      </c>
      <c r="BT667">
        <v>6.3431030229315297</v>
      </c>
      <c r="BU667">
        <v>88</v>
      </c>
      <c r="CG667" s="2">
        <v>716</v>
      </c>
      <c r="CH667">
        <v>7.9773513171316557</v>
      </c>
      <c r="CI667">
        <v>0</v>
      </c>
      <c r="CJ667">
        <v>0</v>
      </c>
      <c r="CK667">
        <v>0</v>
      </c>
      <c r="CL667">
        <v>0</v>
      </c>
      <c r="CM667">
        <v>1</v>
      </c>
      <c r="CN667">
        <v>0</v>
      </c>
      <c r="CO667">
        <v>0</v>
      </c>
      <c r="CP667">
        <v>0</v>
      </c>
      <c r="CQ667">
        <v>0</v>
      </c>
      <c r="CR667">
        <v>1</v>
      </c>
      <c r="CS667">
        <v>7.0129541837125124</v>
      </c>
      <c r="CT667">
        <v>5.1663452739678588</v>
      </c>
      <c r="CU667">
        <v>6.3431030229315297</v>
      </c>
      <c r="CV667">
        <v>88</v>
      </c>
    </row>
    <row r="668" spans="1:100" x14ac:dyDescent="0.2">
      <c r="A668" s="2">
        <v>717</v>
      </c>
      <c r="B668">
        <v>7.7847677492753053</v>
      </c>
      <c r="C668">
        <v>0</v>
      </c>
      <c r="D668">
        <v>0</v>
      </c>
      <c r="E668">
        <v>0</v>
      </c>
      <c r="F668">
        <v>0</v>
      </c>
      <c r="G668">
        <v>1</v>
      </c>
      <c r="H668">
        <v>0</v>
      </c>
      <c r="I668">
        <v>0</v>
      </c>
      <c r="J668">
        <v>0</v>
      </c>
      <c r="K668">
        <v>0</v>
      </c>
      <c r="L668">
        <v>1</v>
      </c>
      <c r="M668">
        <v>0</v>
      </c>
      <c r="N668">
        <v>0</v>
      </c>
      <c r="O668">
        <v>0</v>
      </c>
      <c r="P668">
        <v>7.0196797988754627</v>
      </c>
      <c r="Q668">
        <v>89</v>
      </c>
      <c r="AC668" s="2">
        <v>717</v>
      </c>
      <c r="AD668">
        <v>7.7847677492753053</v>
      </c>
      <c r="AE668">
        <v>0</v>
      </c>
      <c r="AF668">
        <v>0</v>
      </c>
      <c r="AG668">
        <v>0</v>
      </c>
      <c r="AH668">
        <v>0</v>
      </c>
      <c r="AI668">
        <v>1</v>
      </c>
      <c r="AJ668">
        <v>0</v>
      </c>
      <c r="AK668">
        <v>0</v>
      </c>
      <c r="AL668">
        <v>0</v>
      </c>
      <c r="AM668">
        <v>0</v>
      </c>
      <c r="AN668">
        <v>1</v>
      </c>
      <c r="AO668">
        <v>0</v>
      </c>
      <c r="AP668">
        <v>0</v>
      </c>
      <c r="AQ668">
        <v>0</v>
      </c>
      <c r="AR668">
        <v>5.172744266020012</v>
      </c>
      <c r="AS668">
        <v>89</v>
      </c>
      <c r="BE668" s="2">
        <v>717</v>
      </c>
      <c r="BF668">
        <v>7.7847677492753053</v>
      </c>
      <c r="BG668">
        <v>0</v>
      </c>
      <c r="BH668">
        <v>0</v>
      </c>
      <c r="BI668">
        <v>0</v>
      </c>
      <c r="BJ668">
        <v>0</v>
      </c>
      <c r="BK668">
        <v>1</v>
      </c>
      <c r="BL668">
        <v>0</v>
      </c>
      <c r="BM668">
        <v>0</v>
      </c>
      <c r="BN668">
        <v>0</v>
      </c>
      <c r="BO668">
        <v>0</v>
      </c>
      <c r="BP668">
        <v>1</v>
      </c>
      <c r="BQ668">
        <v>0</v>
      </c>
      <c r="BR668">
        <v>0</v>
      </c>
      <c r="BS668">
        <v>0</v>
      </c>
      <c r="BT668">
        <v>5.4866622998161478</v>
      </c>
      <c r="BU668">
        <v>89</v>
      </c>
      <c r="CG668" s="2">
        <v>717</v>
      </c>
      <c r="CH668">
        <v>7.7847677492753053</v>
      </c>
      <c r="CI668">
        <v>0</v>
      </c>
      <c r="CJ668">
        <v>0</v>
      </c>
      <c r="CK668">
        <v>0</v>
      </c>
      <c r="CL668">
        <v>0</v>
      </c>
      <c r="CM668">
        <v>1</v>
      </c>
      <c r="CN668">
        <v>0</v>
      </c>
      <c r="CO668">
        <v>0</v>
      </c>
      <c r="CP668">
        <v>0</v>
      </c>
      <c r="CQ668">
        <v>0</v>
      </c>
      <c r="CR668">
        <v>1</v>
      </c>
      <c r="CS668">
        <v>7.0196797988754627</v>
      </c>
      <c r="CT668">
        <v>5.172744266020012</v>
      </c>
      <c r="CU668">
        <v>5.4866622998161478</v>
      </c>
      <c r="CV668">
        <v>89</v>
      </c>
    </row>
    <row r="669" spans="1:100" x14ac:dyDescent="0.2">
      <c r="A669" s="2">
        <v>718</v>
      </c>
      <c r="B669">
        <v>7.6358811376885178</v>
      </c>
      <c r="C669">
        <v>0</v>
      </c>
      <c r="D669">
        <v>0</v>
      </c>
      <c r="E669">
        <v>0</v>
      </c>
      <c r="F669">
        <v>0</v>
      </c>
      <c r="G669">
        <v>1</v>
      </c>
      <c r="H669">
        <v>0</v>
      </c>
      <c r="I669">
        <v>0</v>
      </c>
      <c r="J669">
        <v>0</v>
      </c>
      <c r="K669">
        <v>0</v>
      </c>
      <c r="L669">
        <v>1</v>
      </c>
      <c r="M669">
        <v>0</v>
      </c>
      <c r="N669">
        <v>0</v>
      </c>
      <c r="O669">
        <v>0</v>
      </c>
      <c r="P669">
        <v>7.0264270641205053</v>
      </c>
      <c r="Q669">
        <v>90</v>
      </c>
      <c r="AC669" s="2">
        <v>718</v>
      </c>
      <c r="AD669">
        <v>7.6358811376885178</v>
      </c>
      <c r="AE669">
        <v>0</v>
      </c>
      <c r="AF669">
        <v>0</v>
      </c>
      <c r="AG669">
        <v>0</v>
      </c>
      <c r="AH669">
        <v>0</v>
      </c>
      <c r="AI669">
        <v>1</v>
      </c>
      <c r="AJ669">
        <v>0</v>
      </c>
      <c r="AK669">
        <v>0</v>
      </c>
      <c r="AL669">
        <v>0</v>
      </c>
      <c r="AM669">
        <v>0</v>
      </c>
      <c r="AN669">
        <v>1</v>
      </c>
      <c r="AO669">
        <v>0</v>
      </c>
      <c r="AP669">
        <v>0</v>
      </c>
      <c r="AQ669">
        <v>0</v>
      </c>
      <c r="AR669">
        <v>5.1791659505206749</v>
      </c>
      <c r="AS669">
        <v>90</v>
      </c>
      <c r="BE669" s="2">
        <v>718</v>
      </c>
      <c r="BF669">
        <v>7.6358811376885178</v>
      </c>
      <c r="BG669">
        <v>0</v>
      </c>
      <c r="BH669">
        <v>0</v>
      </c>
      <c r="BI669">
        <v>0</v>
      </c>
      <c r="BJ669">
        <v>0</v>
      </c>
      <c r="BK669">
        <v>1</v>
      </c>
      <c r="BL669">
        <v>0</v>
      </c>
      <c r="BM669">
        <v>0</v>
      </c>
      <c r="BN669">
        <v>0</v>
      </c>
      <c r="BO669">
        <v>0</v>
      </c>
      <c r="BP669">
        <v>1</v>
      </c>
      <c r="BQ669">
        <v>0</v>
      </c>
      <c r="BR669">
        <v>0</v>
      </c>
      <c r="BS669">
        <v>0</v>
      </c>
      <c r="BT669">
        <v>4.6216592714547771</v>
      </c>
      <c r="BU669">
        <v>90</v>
      </c>
      <c r="CG669" s="2">
        <v>718</v>
      </c>
      <c r="CH669">
        <v>7.6358811376885178</v>
      </c>
      <c r="CI669">
        <v>0</v>
      </c>
      <c r="CJ669">
        <v>0</v>
      </c>
      <c r="CK669">
        <v>0</v>
      </c>
      <c r="CL669">
        <v>0</v>
      </c>
      <c r="CM669">
        <v>1</v>
      </c>
      <c r="CN669">
        <v>0</v>
      </c>
      <c r="CO669">
        <v>0</v>
      </c>
      <c r="CP669">
        <v>0</v>
      </c>
      <c r="CQ669">
        <v>0</v>
      </c>
      <c r="CR669">
        <v>1</v>
      </c>
      <c r="CS669">
        <v>7.0264270641205053</v>
      </c>
      <c r="CT669">
        <v>5.1791659505206749</v>
      </c>
      <c r="CU669">
        <v>4.6216592714547771</v>
      </c>
      <c r="CV669">
        <v>90</v>
      </c>
    </row>
    <row r="670" spans="1:100" x14ac:dyDescent="0.2">
      <c r="A670" s="2">
        <v>719</v>
      </c>
      <c r="B670">
        <v>7.7508959560964694</v>
      </c>
      <c r="C670">
        <v>0</v>
      </c>
      <c r="D670">
        <v>0</v>
      </c>
      <c r="E670">
        <v>0</v>
      </c>
      <c r="F670">
        <v>0</v>
      </c>
      <c r="G670">
        <v>1</v>
      </c>
      <c r="H670">
        <v>0</v>
      </c>
      <c r="I670">
        <v>0</v>
      </c>
      <c r="J670">
        <v>0</v>
      </c>
      <c r="K670">
        <v>0</v>
      </c>
      <c r="L670">
        <v>1</v>
      </c>
      <c r="M670">
        <v>0</v>
      </c>
      <c r="N670">
        <v>0</v>
      </c>
      <c r="O670">
        <v>0</v>
      </c>
      <c r="P670">
        <v>7.0331959028519435</v>
      </c>
      <c r="Q670">
        <v>91</v>
      </c>
      <c r="AC670" s="2">
        <v>719</v>
      </c>
      <c r="AD670">
        <v>7.7508959560964694</v>
      </c>
      <c r="AE670">
        <v>0</v>
      </c>
      <c r="AF670">
        <v>0</v>
      </c>
      <c r="AG670">
        <v>0</v>
      </c>
      <c r="AH670">
        <v>0</v>
      </c>
      <c r="AI670">
        <v>1</v>
      </c>
      <c r="AJ670">
        <v>0</v>
      </c>
      <c r="AK670">
        <v>0</v>
      </c>
      <c r="AL670">
        <v>0</v>
      </c>
      <c r="AM670">
        <v>0</v>
      </c>
      <c r="AN670">
        <v>1</v>
      </c>
      <c r="AO670">
        <v>0</v>
      </c>
      <c r="AP670">
        <v>0</v>
      </c>
      <c r="AQ670">
        <v>0</v>
      </c>
      <c r="AR670">
        <v>5.1856102619153397</v>
      </c>
      <c r="AS670">
        <v>91</v>
      </c>
      <c r="BE670" s="2">
        <v>719</v>
      </c>
      <c r="BF670">
        <v>7.7508959560964694</v>
      </c>
      <c r="BG670">
        <v>0</v>
      </c>
      <c r="BH670">
        <v>0</v>
      </c>
      <c r="BI670">
        <v>0</v>
      </c>
      <c r="BJ670">
        <v>0</v>
      </c>
      <c r="BK670">
        <v>1</v>
      </c>
      <c r="BL670">
        <v>0</v>
      </c>
      <c r="BM670">
        <v>0</v>
      </c>
      <c r="BN670">
        <v>0</v>
      </c>
      <c r="BO670">
        <v>0</v>
      </c>
      <c r="BP670">
        <v>1</v>
      </c>
      <c r="BQ670">
        <v>0</v>
      </c>
      <c r="BR670">
        <v>0</v>
      </c>
      <c r="BS670">
        <v>0</v>
      </c>
      <c r="BT670">
        <v>4.6273271984930462</v>
      </c>
      <c r="BU670">
        <v>91</v>
      </c>
      <c r="CG670" s="2">
        <v>719</v>
      </c>
      <c r="CH670">
        <v>7.7508959560964694</v>
      </c>
      <c r="CI670">
        <v>0</v>
      </c>
      <c r="CJ670">
        <v>0</v>
      </c>
      <c r="CK670">
        <v>0</v>
      </c>
      <c r="CL670">
        <v>0</v>
      </c>
      <c r="CM670">
        <v>1</v>
      </c>
      <c r="CN670">
        <v>0</v>
      </c>
      <c r="CO670">
        <v>0</v>
      </c>
      <c r="CP670">
        <v>0</v>
      </c>
      <c r="CQ670">
        <v>0</v>
      </c>
      <c r="CR670">
        <v>1</v>
      </c>
      <c r="CS670">
        <v>7.0331959028519435</v>
      </c>
      <c r="CT670">
        <v>5.1856102619153397</v>
      </c>
      <c r="CU670">
        <v>4.6273271984930462</v>
      </c>
      <c r="CV670">
        <v>91</v>
      </c>
    </row>
    <row r="671" spans="1:100" x14ac:dyDescent="0.2">
      <c r="A671" s="2">
        <v>720</v>
      </c>
      <c r="B671">
        <v>7.605604733835662</v>
      </c>
      <c r="C671">
        <v>0</v>
      </c>
      <c r="D671">
        <v>0</v>
      </c>
      <c r="E671">
        <v>0</v>
      </c>
      <c r="F671">
        <v>0</v>
      </c>
      <c r="G671">
        <v>1</v>
      </c>
      <c r="H671">
        <v>0</v>
      </c>
      <c r="I671">
        <v>0</v>
      </c>
      <c r="J671">
        <v>0</v>
      </c>
      <c r="K671">
        <v>0</v>
      </c>
      <c r="L671">
        <v>1</v>
      </c>
      <c r="M671">
        <v>0</v>
      </c>
      <c r="N671">
        <v>0</v>
      </c>
      <c r="O671">
        <v>0</v>
      </c>
      <c r="P671">
        <v>7.0399862378175939</v>
      </c>
      <c r="Q671">
        <v>92</v>
      </c>
      <c r="AC671" s="2">
        <v>720</v>
      </c>
      <c r="AD671">
        <v>7.605604733835662</v>
      </c>
      <c r="AE671">
        <v>0</v>
      </c>
      <c r="AF671">
        <v>0</v>
      </c>
      <c r="AG671">
        <v>0</v>
      </c>
      <c r="AH671">
        <v>0</v>
      </c>
      <c r="AI671">
        <v>1</v>
      </c>
      <c r="AJ671">
        <v>0</v>
      </c>
      <c r="AK671">
        <v>0</v>
      </c>
      <c r="AL671">
        <v>0</v>
      </c>
      <c r="AM671">
        <v>0</v>
      </c>
      <c r="AN671">
        <v>1</v>
      </c>
      <c r="AO671">
        <v>0</v>
      </c>
      <c r="AP671">
        <v>0</v>
      </c>
      <c r="AQ671">
        <v>0</v>
      </c>
      <c r="AR671">
        <v>5.192077133817917</v>
      </c>
      <c r="AS671">
        <v>92</v>
      </c>
      <c r="BE671" s="2">
        <v>720</v>
      </c>
      <c r="BF671">
        <v>7.605604733835662</v>
      </c>
      <c r="BG671">
        <v>0</v>
      </c>
      <c r="BH671">
        <v>0</v>
      </c>
      <c r="BI671">
        <v>0</v>
      </c>
      <c r="BJ671">
        <v>0</v>
      </c>
      <c r="BK671">
        <v>1</v>
      </c>
      <c r="BL671">
        <v>0</v>
      </c>
      <c r="BM671">
        <v>0</v>
      </c>
      <c r="BN671">
        <v>0</v>
      </c>
      <c r="BO671">
        <v>0</v>
      </c>
      <c r="BP671">
        <v>1</v>
      </c>
      <c r="BQ671">
        <v>0</v>
      </c>
      <c r="BR671">
        <v>0</v>
      </c>
      <c r="BS671">
        <v>0</v>
      </c>
      <c r="BT671">
        <v>4.6330193808313958</v>
      </c>
      <c r="BU671">
        <v>92</v>
      </c>
      <c r="CG671" s="2">
        <v>720</v>
      </c>
      <c r="CH671">
        <v>7.605604733835662</v>
      </c>
      <c r="CI671">
        <v>0</v>
      </c>
      <c r="CJ671">
        <v>0</v>
      </c>
      <c r="CK671">
        <v>0</v>
      </c>
      <c r="CL671">
        <v>0</v>
      </c>
      <c r="CM671">
        <v>1</v>
      </c>
      <c r="CN671">
        <v>0</v>
      </c>
      <c r="CO671">
        <v>0</v>
      </c>
      <c r="CP671">
        <v>0</v>
      </c>
      <c r="CQ671">
        <v>0</v>
      </c>
      <c r="CR671">
        <v>1</v>
      </c>
      <c r="CS671">
        <v>7.0399862378175939</v>
      </c>
      <c r="CT671">
        <v>5.192077133817917</v>
      </c>
      <c r="CU671">
        <v>4.6330193808313958</v>
      </c>
      <c r="CV671">
        <v>92</v>
      </c>
    </row>
    <row r="672" spans="1:100" x14ac:dyDescent="0.2">
      <c r="A672" s="2">
        <v>721</v>
      </c>
      <c r="B672">
        <v>6.5087093199029038</v>
      </c>
      <c r="C672">
        <v>0</v>
      </c>
      <c r="D672">
        <v>0</v>
      </c>
      <c r="E672">
        <v>0</v>
      </c>
      <c r="F672">
        <v>0</v>
      </c>
      <c r="G672">
        <v>1</v>
      </c>
      <c r="H672">
        <v>0</v>
      </c>
      <c r="I672">
        <v>0</v>
      </c>
      <c r="J672">
        <v>0</v>
      </c>
      <c r="K672">
        <v>0</v>
      </c>
      <c r="L672">
        <v>0</v>
      </c>
      <c r="M672">
        <v>1</v>
      </c>
      <c r="N672">
        <v>0</v>
      </c>
      <c r="O672">
        <v>0</v>
      </c>
      <c r="P672">
        <v>7.0467979911210925</v>
      </c>
      <c r="Q672">
        <v>93</v>
      </c>
      <c r="AC672" s="2">
        <v>721</v>
      </c>
      <c r="AD672">
        <v>6.5087093199029038</v>
      </c>
      <c r="AE672">
        <v>0</v>
      </c>
      <c r="AF672">
        <v>0</v>
      </c>
      <c r="AG672">
        <v>0</v>
      </c>
      <c r="AH672">
        <v>0</v>
      </c>
      <c r="AI672">
        <v>1</v>
      </c>
      <c r="AJ672">
        <v>0</v>
      </c>
      <c r="AK672">
        <v>0</v>
      </c>
      <c r="AL672">
        <v>0</v>
      </c>
      <c r="AM672">
        <v>0</v>
      </c>
      <c r="AN672">
        <v>0</v>
      </c>
      <c r="AO672">
        <v>1</v>
      </c>
      <c r="AP672">
        <v>0</v>
      </c>
      <c r="AQ672">
        <v>0</v>
      </c>
      <c r="AR672">
        <v>5.198566499022153</v>
      </c>
      <c r="AS672">
        <v>93</v>
      </c>
      <c r="BE672" s="2">
        <v>721</v>
      </c>
      <c r="BF672">
        <v>6.5087093199029038</v>
      </c>
      <c r="BG672">
        <v>0</v>
      </c>
      <c r="BH672">
        <v>0</v>
      </c>
      <c r="BI672">
        <v>0</v>
      </c>
      <c r="BJ672">
        <v>0</v>
      </c>
      <c r="BK672">
        <v>1</v>
      </c>
      <c r="BL672">
        <v>0</v>
      </c>
      <c r="BM672">
        <v>0</v>
      </c>
      <c r="BN672">
        <v>0</v>
      </c>
      <c r="BO672">
        <v>0</v>
      </c>
      <c r="BP672">
        <v>0</v>
      </c>
      <c r="BQ672">
        <v>1</v>
      </c>
      <c r="BR672">
        <v>0</v>
      </c>
      <c r="BS672">
        <v>0</v>
      </c>
      <c r="BT672">
        <v>4.6387357837122529</v>
      </c>
      <c r="BU672">
        <v>93</v>
      </c>
      <c r="CG672" s="2">
        <v>721</v>
      </c>
      <c r="CH672">
        <v>6.5087093199029038</v>
      </c>
      <c r="CI672">
        <v>0</v>
      </c>
      <c r="CJ672">
        <v>0</v>
      </c>
      <c r="CK672">
        <v>0</v>
      </c>
      <c r="CL672">
        <v>0</v>
      </c>
      <c r="CM672">
        <v>1</v>
      </c>
      <c r="CN672">
        <v>0</v>
      </c>
      <c r="CO672">
        <v>0</v>
      </c>
      <c r="CP672">
        <v>0</v>
      </c>
      <c r="CQ672">
        <v>0</v>
      </c>
      <c r="CR672">
        <v>0</v>
      </c>
      <c r="CS672">
        <v>7.0467979911210925</v>
      </c>
      <c r="CT672">
        <v>5.198566499022153</v>
      </c>
      <c r="CU672">
        <v>4.6387357837122529</v>
      </c>
      <c r="CV672">
        <v>93</v>
      </c>
    </row>
    <row r="673" spans="1:100" x14ac:dyDescent="0.2">
      <c r="A673" s="2">
        <v>722</v>
      </c>
      <c r="B673">
        <v>6.5878397656394139</v>
      </c>
      <c r="C673">
        <v>0</v>
      </c>
      <c r="D673">
        <v>0</v>
      </c>
      <c r="E673">
        <v>0</v>
      </c>
      <c r="F673">
        <v>0</v>
      </c>
      <c r="G673">
        <v>1</v>
      </c>
      <c r="H673">
        <v>0</v>
      </c>
      <c r="I673">
        <v>0</v>
      </c>
      <c r="J673">
        <v>0</v>
      </c>
      <c r="K673">
        <v>0</v>
      </c>
      <c r="L673">
        <v>0</v>
      </c>
      <c r="M673">
        <v>1</v>
      </c>
      <c r="N673">
        <v>0</v>
      </c>
      <c r="O673">
        <v>0</v>
      </c>
      <c r="P673">
        <v>7.0536310842342269</v>
      </c>
      <c r="Q673">
        <v>94</v>
      </c>
      <c r="AC673" s="2">
        <v>722</v>
      </c>
      <c r="AD673">
        <v>6.5878397656394139</v>
      </c>
      <c r="AE673">
        <v>0</v>
      </c>
      <c r="AF673">
        <v>0</v>
      </c>
      <c r="AG673">
        <v>0</v>
      </c>
      <c r="AH673">
        <v>0</v>
      </c>
      <c r="AI673">
        <v>1</v>
      </c>
      <c r="AJ673">
        <v>0</v>
      </c>
      <c r="AK673">
        <v>0</v>
      </c>
      <c r="AL673">
        <v>0</v>
      </c>
      <c r="AM673">
        <v>0</v>
      </c>
      <c r="AN673">
        <v>0</v>
      </c>
      <c r="AO673">
        <v>1</v>
      </c>
      <c r="AP673">
        <v>0</v>
      </c>
      <c r="AQ673">
        <v>0</v>
      </c>
      <c r="AR673">
        <v>5.2050782895131471</v>
      </c>
      <c r="AS673">
        <v>94</v>
      </c>
      <c r="BE673" s="2">
        <v>722</v>
      </c>
      <c r="BF673">
        <v>6.5878397656394139</v>
      </c>
      <c r="BG673">
        <v>0</v>
      </c>
      <c r="BH673">
        <v>0</v>
      </c>
      <c r="BI673">
        <v>0</v>
      </c>
      <c r="BJ673">
        <v>0</v>
      </c>
      <c r="BK673">
        <v>1</v>
      </c>
      <c r="BL673">
        <v>0</v>
      </c>
      <c r="BM673">
        <v>0</v>
      </c>
      <c r="BN673">
        <v>0</v>
      </c>
      <c r="BO673">
        <v>0</v>
      </c>
      <c r="BP673">
        <v>0</v>
      </c>
      <c r="BQ673">
        <v>1</v>
      </c>
      <c r="BR673">
        <v>0</v>
      </c>
      <c r="BS673">
        <v>0</v>
      </c>
      <c r="BT673">
        <v>4.6444763712563075</v>
      </c>
      <c r="BU673">
        <v>94</v>
      </c>
      <c r="CG673" s="2">
        <v>722</v>
      </c>
      <c r="CH673">
        <v>6.5878397656394139</v>
      </c>
      <c r="CI673">
        <v>0</v>
      </c>
      <c r="CJ673">
        <v>0</v>
      </c>
      <c r="CK673">
        <v>0</v>
      </c>
      <c r="CL673">
        <v>0</v>
      </c>
      <c r="CM673">
        <v>1</v>
      </c>
      <c r="CN673">
        <v>0</v>
      </c>
      <c r="CO673">
        <v>0</v>
      </c>
      <c r="CP673">
        <v>0</v>
      </c>
      <c r="CQ673">
        <v>0</v>
      </c>
      <c r="CR673">
        <v>0</v>
      </c>
      <c r="CS673">
        <v>7.0536310842342269</v>
      </c>
      <c r="CT673">
        <v>5.2050782895131471</v>
      </c>
      <c r="CU673">
        <v>4.6444763712563075</v>
      </c>
      <c r="CV673">
        <v>94</v>
      </c>
    </row>
    <row r="674" spans="1:100" x14ac:dyDescent="0.2">
      <c r="A674" s="2">
        <v>723</v>
      </c>
      <c r="B674">
        <v>6.5160707338745967</v>
      </c>
      <c r="C674">
        <v>0</v>
      </c>
      <c r="D674">
        <v>0</v>
      </c>
      <c r="E674">
        <v>0</v>
      </c>
      <c r="F674">
        <v>0</v>
      </c>
      <c r="G674">
        <v>1</v>
      </c>
      <c r="H674">
        <v>0</v>
      </c>
      <c r="I674">
        <v>0</v>
      </c>
      <c r="J674">
        <v>0</v>
      </c>
      <c r="K674">
        <v>0</v>
      </c>
      <c r="L674">
        <v>0</v>
      </c>
      <c r="M674">
        <v>1</v>
      </c>
      <c r="N674">
        <v>0</v>
      </c>
      <c r="O674">
        <v>0</v>
      </c>
      <c r="P674">
        <v>7.0604854380093069</v>
      </c>
      <c r="Q674">
        <v>95</v>
      </c>
      <c r="AC674" s="2">
        <v>723</v>
      </c>
      <c r="AD674">
        <v>6.5160707338745967</v>
      </c>
      <c r="AE674">
        <v>0</v>
      </c>
      <c r="AF674">
        <v>0</v>
      </c>
      <c r="AG674">
        <v>0</v>
      </c>
      <c r="AH674">
        <v>0</v>
      </c>
      <c r="AI674">
        <v>1</v>
      </c>
      <c r="AJ674">
        <v>0</v>
      </c>
      <c r="AK674">
        <v>0</v>
      </c>
      <c r="AL674">
        <v>0</v>
      </c>
      <c r="AM674">
        <v>0</v>
      </c>
      <c r="AN674">
        <v>0</v>
      </c>
      <c r="AO674">
        <v>1</v>
      </c>
      <c r="AP674">
        <v>0</v>
      </c>
      <c r="AQ674">
        <v>0</v>
      </c>
      <c r="AR674">
        <v>5.2116124364789469</v>
      </c>
      <c r="AS674">
        <v>95</v>
      </c>
      <c r="BE674" s="2">
        <v>723</v>
      </c>
      <c r="BF674">
        <v>6.5160707338745967</v>
      </c>
      <c r="BG674">
        <v>0</v>
      </c>
      <c r="BH674">
        <v>0</v>
      </c>
      <c r="BI674">
        <v>0</v>
      </c>
      <c r="BJ674">
        <v>0</v>
      </c>
      <c r="BK674">
        <v>1</v>
      </c>
      <c r="BL674">
        <v>0</v>
      </c>
      <c r="BM674">
        <v>0</v>
      </c>
      <c r="BN674">
        <v>0</v>
      </c>
      <c r="BO674">
        <v>0</v>
      </c>
      <c r="BP674">
        <v>0</v>
      </c>
      <c r="BQ674">
        <v>1</v>
      </c>
      <c r="BR674">
        <v>0</v>
      </c>
      <c r="BS674">
        <v>0</v>
      </c>
      <c r="BT674">
        <v>4.6502411064693785</v>
      </c>
      <c r="BU674">
        <v>95</v>
      </c>
      <c r="CG674" s="2">
        <v>723</v>
      </c>
      <c r="CH674">
        <v>6.5160707338745967</v>
      </c>
      <c r="CI674">
        <v>0</v>
      </c>
      <c r="CJ674">
        <v>0</v>
      </c>
      <c r="CK674">
        <v>0</v>
      </c>
      <c r="CL674">
        <v>0</v>
      </c>
      <c r="CM674">
        <v>1</v>
      </c>
      <c r="CN674">
        <v>0</v>
      </c>
      <c r="CO674">
        <v>0</v>
      </c>
      <c r="CP674">
        <v>0</v>
      </c>
      <c r="CQ674">
        <v>0</v>
      </c>
      <c r="CR674">
        <v>0</v>
      </c>
      <c r="CS674">
        <v>7.0604854380093069</v>
      </c>
      <c r="CT674">
        <v>5.2116124364789469</v>
      </c>
      <c r="CU674">
        <v>4.6502411064693785</v>
      </c>
      <c r="CV674">
        <v>95</v>
      </c>
    </row>
    <row r="675" spans="1:100" x14ac:dyDescent="0.2">
      <c r="A675" s="2">
        <v>724</v>
      </c>
      <c r="B675">
        <v>6.5532958295169204</v>
      </c>
      <c r="C675">
        <v>0</v>
      </c>
      <c r="D675">
        <v>0</v>
      </c>
      <c r="E675">
        <v>0</v>
      </c>
      <c r="F675">
        <v>0</v>
      </c>
      <c r="G675">
        <v>1</v>
      </c>
      <c r="H675">
        <v>0</v>
      </c>
      <c r="I675">
        <v>0</v>
      </c>
      <c r="J675">
        <v>0</v>
      </c>
      <c r="K675">
        <v>0</v>
      </c>
      <c r="L675">
        <v>0</v>
      </c>
      <c r="M675">
        <v>1</v>
      </c>
      <c r="N675">
        <v>0</v>
      </c>
      <c r="O675">
        <v>0</v>
      </c>
      <c r="P675">
        <v>7.0673609726915503</v>
      </c>
      <c r="Q675">
        <v>96</v>
      </c>
      <c r="AC675" s="2">
        <v>724</v>
      </c>
      <c r="AD675">
        <v>6.5532958295169204</v>
      </c>
      <c r="AE675">
        <v>0</v>
      </c>
      <c r="AF675">
        <v>0</v>
      </c>
      <c r="AG675">
        <v>0</v>
      </c>
      <c r="AH675">
        <v>0</v>
      </c>
      <c r="AI675">
        <v>1</v>
      </c>
      <c r="AJ675">
        <v>0</v>
      </c>
      <c r="AK675">
        <v>0</v>
      </c>
      <c r="AL675">
        <v>0</v>
      </c>
      <c r="AM675">
        <v>0</v>
      </c>
      <c r="AN675">
        <v>0</v>
      </c>
      <c r="AO675">
        <v>1</v>
      </c>
      <c r="AP675">
        <v>0</v>
      </c>
      <c r="AQ675">
        <v>0</v>
      </c>
      <c r="AR675">
        <v>5.2181688703222235</v>
      </c>
      <c r="AS675">
        <v>96</v>
      </c>
      <c r="BE675" s="2">
        <v>724</v>
      </c>
      <c r="BF675">
        <v>6.5532958295169204</v>
      </c>
      <c r="BG675">
        <v>0</v>
      </c>
      <c r="BH675">
        <v>0</v>
      </c>
      <c r="BI675">
        <v>0</v>
      </c>
      <c r="BJ675">
        <v>0</v>
      </c>
      <c r="BK675">
        <v>1</v>
      </c>
      <c r="BL675">
        <v>0</v>
      </c>
      <c r="BM675">
        <v>0</v>
      </c>
      <c r="BN675">
        <v>0</v>
      </c>
      <c r="BO675">
        <v>0</v>
      </c>
      <c r="BP675">
        <v>0</v>
      </c>
      <c r="BQ675">
        <v>1</v>
      </c>
      <c r="BR675">
        <v>0</v>
      </c>
      <c r="BS675">
        <v>0</v>
      </c>
      <c r="BT675">
        <v>4.6560299512494758</v>
      </c>
      <c r="BU675">
        <v>96</v>
      </c>
      <c r="CG675" s="2">
        <v>724</v>
      </c>
      <c r="CH675">
        <v>6.5532958295169204</v>
      </c>
      <c r="CI675">
        <v>0</v>
      </c>
      <c r="CJ675">
        <v>0</v>
      </c>
      <c r="CK675">
        <v>0</v>
      </c>
      <c r="CL675">
        <v>0</v>
      </c>
      <c r="CM675">
        <v>1</v>
      </c>
      <c r="CN675">
        <v>0</v>
      </c>
      <c r="CO675">
        <v>0</v>
      </c>
      <c r="CP675">
        <v>0</v>
      </c>
      <c r="CQ675">
        <v>0</v>
      </c>
      <c r="CR675">
        <v>0</v>
      </c>
      <c r="CS675">
        <v>7.0673609726915503</v>
      </c>
      <c r="CT675">
        <v>5.2181688703222235</v>
      </c>
      <c r="CU675">
        <v>4.6560299512494758</v>
      </c>
      <c r="CV675">
        <v>96</v>
      </c>
    </row>
    <row r="676" spans="1:100" x14ac:dyDescent="0.2">
      <c r="A676" s="2">
        <v>725</v>
      </c>
      <c r="B676">
        <v>6.5282486594491589</v>
      </c>
      <c r="C676">
        <v>0</v>
      </c>
      <c r="D676">
        <v>0</v>
      </c>
      <c r="E676">
        <v>0</v>
      </c>
      <c r="F676">
        <v>0</v>
      </c>
      <c r="G676">
        <v>1</v>
      </c>
      <c r="H676">
        <v>0</v>
      </c>
      <c r="I676">
        <v>0</v>
      </c>
      <c r="J676">
        <v>0</v>
      </c>
      <c r="K676">
        <v>0</v>
      </c>
      <c r="L676">
        <v>0</v>
      </c>
      <c r="M676">
        <v>0</v>
      </c>
      <c r="N676">
        <v>1</v>
      </c>
      <c r="O676">
        <v>0</v>
      </c>
      <c r="P676">
        <v>7.0742576079314903</v>
      </c>
      <c r="Q676">
        <v>97</v>
      </c>
      <c r="AC676" s="2">
        <v>725</v>
      </c>
      <c r="AD676">
        <v>6.5282486594491589</v>
      </c>
      <c r="AE676">
        <v>0</v>
      </c>
      <c r="AF676">
        <v>0</v>
      </c>
      <c r="AG676">
        <v>0</v>
      </c>
      <c r="AH676">
        <v>0</v>
      </c>
      <c r="AI676">
        <v>1</v>
      </c>
      <c r="AJ676">
        <v>0</v>
      </c>
      <c r="AK676">
        <v>0</v>
      </c>
      <c r="AL676">
        <v>0</v>
      </c>
      <c r="AM676">
        <v>0</v>
      </c>
      <c r="AN676">
        <v>0</v>
      </c>
      <c r="AO676">
        <v>0</v>
      </c>
      <c r="AP676">
        <v>1</v>
      </c>
      <c r="AQ676">
        <v>0</v>
      </c>
      <c r="AR676">
        <v>5.2247475206720226</v>
      </c>
      <c r="AS676">
        <v>97</v>
      </c>
      <c r="BE676" s="2">
        <v>725</v>
      </c>
      <c r="BF676">
        <v>6.5282486594491589</v>
      </c>
      <c r="BG676">
        <v>0</v>
      </c>
      <c r="BH676">
        <v>0</v>
      </c>
      <c r="BI676">
        <v>0</v>
      </c>
      <c r="BJ676">
        <v>0</v>
      </c>
      <c r="BK676">
        <v>1</v>
      </c>
      <c r="BL676">
        <v>0</v>
      </c>
      <c r="BM676">
        <v>0</v>
      </c>
      <c r="BN676">
        <v>0</v>
      </c>
      <c r="BO676">
        <v>0</v>
      </c>
      <c r="BP676">
        <v>0</v>
      </c>
      <c r="BQ676">
        <v>0</v>
      </c>
      <c r="BR676">
        <v>1</v>
      </c>
      <c r="BS676">
        <v>0</v>
      </c>
      <c r="BT676">
        <v>4.6618428663940676</v>
      </c>
      <c r="BU676">
        <v>97</v>
      </c>
      <c r="CG676" s="2">
        <v>725</v>
      </c>
      <c r="CH676">
        <v>6.5282486594491589</v>
      </c>
      <c r="CI676">
        <v>0</v>
      </c>
      <c r="CJ676">
        <v>0</v>
      </c>
      <c r="CK676">
        <v>0</v>
      </c>
      <c r="CL676">
        <v>0</v>
      </c>
      <c r="CM676">
        <v>1</v>
      </c>
      <c r="CN676">
        <v>0</v>
      </c>
      <c r="CO676">
        <v>0</v>
      </c>
      <c r="CP676">
        <v>0</v>
      </c>
      <c r="CQ676">
        <v>0</v>
      </c>
      <c r="CR676">
        <v>0</v>
      </c>
      <c r="CS676">
        <v>7.0742576079314903</v>
      </c>
      <c r="CT676">
        <v>5.2247475206720226</v>
      </c>
      <c r="CU676">
        <v>4.6618428663940676</v>
      </c>
      <c r="CV676">
        <v>97</v>
      </c>
    </row>
    <row r="677" spans="1:100" x14ac:dyDescent="0.2">
      <c r="A677" s="2">
        <v>726</v>
      </c>
      <c r="B677">
        <v>6.644748836862636</v>
      </c>
      <c r="C677">
        <v>0</v>
      </c>
      <c r="D677">
        <v>0</v>
      </c>
      <c r="E677">
        <v>0</v>
      </c>
      <c r="F677">
        <v>0</v>
      </c>
      <c r="G677">
        <v>1</v>
      </c>
      <c r="H677">
        <v>0</v>
      </c>
      <c r="I677">
        <v>0</v>
      </c>
      <c r="J677">
        <v>0</v>
      </c>
      <c r="K677">
        <v>0</v>
      </c>
      <c r="L677">
        <v>0</v>
      </c>
      <c r="M677">
        <v>0</v>
      </c>
      <c r="N677">
        <v>1</v>
      </c>
      <c r="O677">
        <v>0</v>
      </c>
      <c r="P677">
        <v>7.0811752627974096</v>
      </c>
      <c r="Q677">
        <v>98</v>
      </c>
      <c r="AC677" s="2">
        <v>726</v>
      </c>
      <c r="AD677">
        <v>6.644748836862636</v>
      </c>
      <c r="AE677">
        <v>0</v>
      </c>
      <c r="AF677">
        <v>0</v>
      </c>
      <c r="AG677">
        <v>0</v>
      </c>
      <c r="AH677">
        <v>0</v>
      </c>
      <c r="AI677">
        <v>1</v>
      </c>
      <c r="AJ677">
        <v>0</v>
      </c>
      <c r="AK677">
        <v>0</v>
      </c>
      <c r="AL677">
        <v>0</v>
      </c>
      <c r="AM677">
        <v>0</v>
      </c>
      <c r="AN677">
        <v>0</v>
      </c>
      <c r="AO677">
        <v>0</v>
      </c>
      <c r="AP677">
        <v>1</v>
      </c>
      <c r="AQ677">
        <v>0</v>
      </c>
      <c r="AR677">
        <v>5.2313483163955876</v>
      </c>
      <c r="AS677">
        <v>98</v>
      </c>
      <c r="BE677" s="2">
        <v>726</v>
      </c>
      <c r="BF677">
        <v>6.644748836862636</v>
      </c>
      <c r="BG677">
        <v>0</v>
      </c>
      <c r="BH677">
        <v>0</v>
      </c>
      <c r="BI677">
        <v>0</v>
      </c>
      <c r="BJ677">
        <v>0</v>
      </c>
      <c r="BK677">
        <v>1</v>
      </c>
      <c r="BL677">
        <v>0</v>
      </c>
      <c r="BM677">
        <v>0</v>
      </c>
      <c r="BN677">
        <v>0</v>
      </c>
      <c r="BO677">
        <v>0</v>
      </c>
      <c r="BP677">
        <v>0</v>
      </c>
      <c r="BQ677">
        <v>0</v>
      </c>
      <c r="BR677">
        <v>1</v>
      </c>
      <c r="BS677">
        <v>0</v>
      </c>
      <c r="BT677">
        <v>4.6676798116075204</v>
      </c>
      <c r="BU677">
        <v>98</v>
      </c>
      <c r="CG677" s="2">
        <v>726</v>
      </c>
      <c r="CH677">
        <v>6.644748836862636</v>
      </c>
      <c r="CI677">
        <v>0</v>
      </c>
      <c r="CJ677">
        <v>0</v>
      </c>
      <c r="CK677">
        <v>0</v>
      </c>
      <c r="CL677">
        <v>0</v>
      </c>
      <c r="CM677">
        <v>1</v>
      </c>
      <c r="CN677">
        <v>0</v>
      </c>
      <c r="CO677">
        <v>0</v>
      </c>
      <c r="CP677">
        <v>0</v>
      </c>
      <c r="CQ677">
        <v>0</v>
      </c>
      <c r="CR677">
        <v>0</v>
      </c>
      <c r="CS677">
        <v>7.0811752627974096</v>
      </c>
      <c r="CT677">
        <v>5.2313483163955876</v>
      </c>
      <c r="CU677">
        <v>4.6676798116075204</v>
      </c>
      <c r="CV677">
        <v>98</v>
      </c>
    </row>
    <row r="678" spans="1:100" x14ac:dyDescent="0.2">
      <c r="A678" s="2">
        <v>727</v>
      </c>
      <c r="B678">
        <v>6.6784287435701311</v>
      </c>
      <c r="C678">
        <v>0</v>
      </c>
      <c r="D678">
        <v>0</v>
      </c>
      <c r="E678">
        <v>0</v>
      </c>
      <c r="F678">
        <v>0</v>
      </c>
      <c r="G678">
        <v>1</v>
      </c>
      <c r="H678">
        <v>0</v>
      </c>
      <c r="I678">
        <v>0</v>
      </c>
      <c r="J678">
        <v>0</v>
      </c>
      <c r="K678">
        <v>0</v>
      </c>
      <c r="L678">
        <v>0</v>
      </c>
      <c r="M678">
        <v>0</v>
      </c>
      <c r="N678">
        <v>1</v>
      </c>
      <c r="O678">
        <v>0</v>
      </c>
      <c r="P678">
        <v>7.0881138557877703</v>
      </c>
      <c r="Q678">
        <v>99</v>
      </c>
      <c r="AC678" s="2">
        <v>727</v>
      </c>
      <c r="AD678">
        <v>6.6784287435701311</v>
      </c>
      <c r="AE678">
        <v>0</v>
      </c>
      <c r="AF678">
        <v>0</v>
      </c>
      <c r="AG678">
        <v>0</v>
      </c>
      <c r="AH678">
        <v>0</v>
      </c>
      <c r="AI678">
        <v>1</v>
      </c>
      <c r="AJ678">
        <v>0</v>
      </c>
      <c r="AK678">
        <v>0</v>
      </c>
      <c r="AL678">
        <v>0</v>
      </c>
      <c r="AM678">
        <v>0</v>
      </c>
      <c r="AN678">
        <v>0</v>
      </c>
      <c r="AO678">
        <v>0</v>
      </c>
      <c r="AP678">
        <v>1</v>
      </c>
      <c r="AQ678">
        <v>0</v>
      </c>
      <c r="AR678">
        <v>5.2379711856102507</v>
      </c>
      <c r="AS678">
        <v>99</v>
      </c>
      <c r="BE678" s="2">
        <v>727</v>
      </c>
      <c r="BF678">
        <v>6.6784287435701311</v>
      </c>
      <c r="BG678">
        <v>0</v>
      </c>
      <c r="BH678">
        <v>0</v>
      </c>
      <c r="BI678">
        <v>0</v>
      </c>
      <c r="BJ678">
        <v>0</v>
      </c>
      <c r="BK678">
        <v>1</v>
      </c>
      <c r="BL678">
        <v>0</v>
      </c>
      <c r="BM678">
        <v>0</v>
      </c>
      <c r="BN678">
        <v>0</v>
      </c>
      <c r="BO678">
        <v>0</v>
      </c>
      <c r="BP678">
        <v>0</v>
      </c>
      <c r="BQ678">
        <v>0</v>
      </c>
      <c r="BR678">
        <v>1</v>
      </c>
      <c r="BS678">
        <v>0</v>
      </c>
      <c r="BT678">
        <v>4.6735407455087499</v>
      </c>
      <c r="BU678">
        <v>99</v>
      </c>
      <c r="CG678" s="2">
        <v>727</v>
      </c>
      <c r="CH678">
        <v>6.6784287435701311</v>
      </c>
      <c r="CI678">
        <v>0</v>
      </c>
      <c r="CJ678">
        <v>0</v>
      </c>
      <c r="CK678">
        <v>0</v>
      </c>
      <c r="CL678">
        <v>0</v>
      </c>
      <c r="CM678">
        <v>1</v>
      </c>
      <c r="CN678">
        <v>0</v>
      </c>
      <c r="CO678">
        <v>0</v>
      </c>
      <c r="CP678">
        <v>0</v>
      </c>
      <c r="CQ678">
        <v>0</v>
      </c>
      <c r="CR678">
        <v>0</v>
      </c>
      <c r="CS678">
        <v>7.0881138557877703</v>
      </c>
      <c r="CT678">
        <v>5.2379711856102507</v>
      </c>
      <c r="CU678">
        <v>4.6735407455087499</v>
      </c>
      <c r="CV678">
        <v>99</v>
      </c>
    </row>
    <row r="679" spans="1:100" x14ac:dyDescent="0.2">
      <c r="A679" s="2">
        <v>728</v>
      </c>
      <c r="B679">
        <v>6.5227660727837762</v>
      </c>
      <c r="C679">
        <v>0</v>
      </c>
      <c r="D679">
        <v>0</v>
      </c>
      <c r="E679">
        <v>0</v>
      </c>
      <c r="F679">
        <v>0</v>
      </c>
      <c r="G679">
        <v>1</v>
      </c>
      <c r="H679">
        <v>0</v>
      </c>
      <c r="I679">
        <v>0</v>
      </c>
      <c r="J679">
        <v>0</v>
      </c>
      <c r="K679">
        <v>0</v>
      </c>
      <c r="L679">
        <v>0</v>
      </c>
      <c r="M679">
        <v>0</v>
      </c>
      <c r="N679">
        <v>1</v>
      </c>
      <c r="O679">
        <v>0</v>
      </c>
      <c r="P679">
        <v>7.0950733048436661</v>
      </c>
      <c r="Q679">
        <v>100</v>
      </c>
      <c r="AC679" s="2">
        <v>728</v>
      </c>
      <c r="AD679">
        <v>6.5227660727837762</v>
      </c>
      <c r="AE679">
        <v>0</v>
      </c>
      <c r="AF679">
        <v>0</v>
      </c>
      <c r="AG679">
        <v>0</v>
      </c>
      <c r="AH679">
        <v>0</v>
      </c>
      <c r="AI679">
        <v>1</v>
      </c>
      <c r="AJ679">
        <v>0</v>
      </c>
      <c r="AK679">
        <v>0</v>
      </c>
      <c r="AL679">
        <v>0</v>
      </c>
      <c r="AM679">
        <v>0</v>
      </c>
      <c r="AN679">
        <v>0</v>
      </c>
      <c r="AO679">
        <v>0</v>
      </c>
      <c r="AP679">
        <v>1</v>
      </c>
      <c r="AQ679">
        <v>0</v>
      </c>
      <c r="AR679">
        <v>5.2446160556953858</v>
      </c>
      <c r="AS679">
        <v>100</v>
      </c>
      <c r="BE679" s="2">
        <v>728</v>
      </c>
      <c r="BF679">
        <v>6.5227660727837762</v>
      </c>
      <c r="BG679">
        <v>0</v>
      </c>
      <c r="BH679">
        <v>0</v>
      </c>
      <c r="BI679">
        <v>0</v>
      </c>
      <c r="BJ679">
        <v>0</v>
      </c>
      <c r="BK679">
        <v>1</v>
      </c>
      <c r="BL679">
        <v>0</v>
      </c>
      <c r="BM679">
        <v>0</v>
      </c>
      <c r="BN679">
        <v>0</v>
      </c>
      <c r="BO679">
        <v>0</v>
      </c>
      <c r="BP679">
        <v>0</v>
      </c>
      <c r="BQ679">
        <v>0</v>
      </c>
      <c r="BR679">
        <v>1</v>
      </c>
      <c r="BS679">
        <v>0</v>
      </c>
      <c r="BT679">
        <v>4.6794256256390367</v>
      </c>
      <c r="BU679">
        <v>100</v>
      </c>
      <c r="CG679" s="2">
        <v>728</v>
      </c>
      <c r="CH679">
        <v>6.5227660727837762</v>
      </c>
      <c r="CI679">
        <v>0</v>
      </c>
      <c r="CJ679">
        <v>0</v>
      </c>
      <c r="CK679">
        <v>0</v>
      </c>
      <c r="CL679">
        <v>0</v>
      </c>
      <c r="CM679">
        <v>1</v>
      </c>
      <c r="CN679">
        <v>0</v>
      </c>
      <c r="CO679">
        <v>0</v>
      </c>
      <c r="CP679">
        <v>0</v>
      </c>
      <c r="CQ679">
        <v>0</v>
      </c>
      <c r="CR679">
        <v>0</v>
      </c>
      <c r="CS679">
        <v>7.0950733048436661</v>
      </c>
      <c r="CT679">
        <v>5.2446160556953858</v>
      </c>
      <c r="CU679">
        <v>4.6794256256390367</v>
      </c>
      <c r="CV679">
        <v>100</v>
      </c>
    </row>
    <row r="680" spans="1:100" x14ac:dyDescent="0.2">
      <c r="A680" s="2">
        <v>729</v>
      </c>
      <c r="B680">
        <v>6.6089756343163044</v>
      </c>
      <c r="C680">
        <v>0</v>
      </c>
      <c r="D680">
        <v>0</v>
      </c>
      <c r="E680">
        <v>0</v>
      </c>
      <c r="F680">
        <v>0</v>
      </c>
      <c r="G680">
        <v>1</v>
      </c>
      <c r="H680">
        <v>0</v>
      </c>
      <c r="I680">
        <v>0</v>
      </c>
      <c r="J680">
        <v>0</v>
      </c>
      <c r="K680">
        <v>0</v>
      </c>
      <c r="L680">
        <v>0</v>
      </c>
      <c r="M680">
        <v>0</v>
      </c>
      <c r="N680">
        <v>0</v>
      </c>
      <c r="O680">
        <v>1</v>
      </c>
      <c r="P680">
        <v>7.1020535273612726</v>
      </c>
      <c r="Q680">
        <v>101</v>
      </c>
      <c r="AC680" s="2">
        <v>729</v>
      </c>
      <c r="AD680">
        <v>6.6089756343163044</v>
      </c>
      <c r="AE680">
        <v>0</v>
      </c>
      <c r="AF680">
        <v>0</v>
      </c>
      <c r="AG680">
        <v>0</v>
      </c>
      <c r="AH680">
        <v>0</v>
      </c>
      <c r="AI680">
        <v>1</v>
      </c>
      <c r="AJ680">
        <v>0</v>
      </c>
      <c r="AK680">
        <v>0</v>
      </c>
      <c r="AL680">
        <v>0</v>
      </c>
      <c r="AM680">
        <v>0</v>
      </c>
      <c r="AN680">
        <v>0</v>
      </c>
      <c r="AO680">
        <v>0</v>
      </c>
      <c r="AP680">
        <v>0</v>
      </c>
      <c r="AQ680">
        <v>1</v>
      </c>
      <c r="AR680">
        <v>5.2512828533044198</v>
      </c>
      <c r="AS680">
        <v>101</v>
      </c>
      <c r="BE680" s="2">
        <v>729</v>
      </c>
      <c r="BF680">
        <v>6.6089756343163044</v>
      </c>
      <c r="BG680">
        <v>0</v>
      </c>
      <c r="BH680">
        <v>0</v>
      </c>
      <c r="BI680">
        <v>0</v>
      </c>
      <c r="BJ680">
        <v>0</v>
      </c>
      <c r="BK680">
        <v>1</v>
      </c>
      <c r="BL680">
        <v>0</v>
      </c>
      <c r="BM680">
        <v>0</v>
      </c>
      <c r="BN680">
        <v>0</v>
      </c>
      <c r="BO680">
        <v>0</v>
      </c>
      <c r="BP680">
        <v>0</v>
      </c>
      <c r="BQ680">
        <v>0</v>
      </c>
      <c r="BR680">
        <v>0</v>
      </c>
      <c r="BS680">
        <v>1</v>
      </c>
      <c r="BT680">
        <v>4.6853344084700383</v>
      </c>
      <c r="BU680">
        <v>101</v>
      </c>
      <c r="CG680" s="2">
        <v>729</v>
      </c>
      <c r="CH680">
        <v>6.6089756343163044</v>
      </c>
      <c r="CI680">
        <v>0</v>
      </c>
      <c r="CJ680">
        <v>0</v>
      </c>
      <c r="CK680">
        <v>0</v>
      </c>
      <c r="CL680">
        <v>0</v>
      </c>
      <c r="CM680">
        <v>1</v>
      </c>
      <c r="CN680">
        <v>0</v>
      </c>
      <c r="CO680">
        <v>0</v>
      </c>
      <c r="CP680">
        <v>0</v>
      </c>
      <c r="CQ680">
        <v>0</v>
      </c>
      <c r="CR680">
        <v>0</v>
      </c>
      <c r="CS680">
        <v>7.1020535273612726</v>
      </c>
      <c r="CT680">
        <v>5.2512828533044198</v>
      </c>
      <c r="CU680">
        <v>4.6853344084700383</v>
      </c>
      <c r="CV680">
        <v>101</v>
      </c>
    </row>
    <row r="681" spans="1:100" x14ac:dyDescent="0.2">
      <c r="A681" s="2">
        <v>730</v>
      </c>
      <c r="B681">
        <v>6.5658394315825088</v>
      </c>
      <c r="C681">
        <v>0</v>
      </c>
      <c r="D681">
        <v>0</v>
      </c>
      <c r="E681">
        <v>0</v>
      </c>
      <c r="F681">
        <v>0</v>
      </c>
      <c r="G681">
        <v>1</v>
      </c>
      <c r="H681">
        <v>0</v>
      </c>
      <c r="I681">
        <v>0</v>
      </c>
      <c r="J681">
        <v>0</v>
      </c>
      <c r="K681">
        <v>0</v>
      </c>
      <c r="L681">
        <v>0</v>
      </c>
      <c r="M681">
        <v>0</v>
      </c>
      <c r="N681">
        <v>0</v>
      </c>
      <c r="O681">
        <v>1</v>
      </c>
      <c r="P681">
        <v>7.1090544402043001</v>
      </c>
      <c r="Q681">
        <v>102</v>
      </c>
      <c r="AC681" s="2">
        <v>730</v>
      </c>
      <c r="AD681">
        <v>6.5658394315825088</v>
      </c>
      <c r="AE681">
        <v>0</v>
      </c>
      <c r="AF681">
        <v>0</v>
      </c>
      <c r="AG681">
        <v>0</v>
      </c>
      <c r="AH681">
        <v>0</v>
      </c>
      <c r="AI681">
        <v>1</v>
      </c>
      <c r="AJ681">
        <v>0</v>
      </c>
      <c r="AK681">
        <v>0</v>
      </c>
      <c r="AL681">
        <v>0</v>
      </c>
      <c r="AM681">
        <v>0</v>
      </c>
      <c r="AN681">
        <v>0</v>
      </c>
      <c r="AO681">
        <v>0</v>
      </c>
      <c r="AP681">
        <v>0</v>
      </c>
      <c r="AQ681">
        <v>1</v>
      </c>
      <c r="AR681">
        <v>5.2579715043769086</v>
      </c>
      <c r="AS681">
        <v>102</v>
      </c>
      <c r="BE681" s="2">
        <v>730</v>
      </c>
      <c r="BF681">
        <v>6.5658394315825088</v>
      </c>
      <c r="BG681">
        <v>0</v>
      </c>
      <c r="BH681">
        <v>0</v>
      </c>
      <c r="BI681">
        <v>0</v>
      </c>
      <c r="BJ681">
        <v>0</v>
      </c>
      <c r="BK681">
        <v>1</v>
      </c>
      <c r="BL681">
        <v>0</v>
      </c>
      <c r="BM681">
        <v>0</v>
      </c>
      <c r="BN681">
        <v>0</v>
      </c>
      <c r="BO681">
        <v>0</v>
      </c>
      <c r="BP681">
        <v>0</v>
      </c>
      <c r="BQ681">
        <v>0</v>
      </c>
      <c r="BR681">
        <v>0</v>
      </c>
      <c r="BS681">
        <v>1</v>
      </c>
      <c r="BT681">
        <v>4.6912670494119757</v>
      </c>
      <c r="BU681">
        <v>102</v>
      </c>
      <c r="CG681" s="2">
        <v>730</v>
      </c>
      <c r="CH681">
        <v>6.5658394315825088</v>
      </c>
      <c r="CI681">
        <v>0</v>
      </c>
      <c r="CJ681">
        <v>0</v>
      </c>
      <c r="CK681">
        <v>0</v>
      </c>
      <c r="CL681">
        <v>0</v>
      </c>
      <c r="CM681">
        <v>1</v>
      </c>
      <c r="CN681">
        <v>0</v>
      </c>
      <c r="CO681">
        <v>0</v>
      </c>
      <c r="CP681">
        <v>0</v>
      </c>
      <c r="CQ681">
        <v>0</v>
      </c>
      <c r="CR681">
        <v>0</v>
      </c>
      <c r="CS681">
        <v>7.1090544402043001</v>
      </c>
      <c r="CT681">
        <v>5.2579715043769086</v>
      </c>
      <c r="CU681">
        <v>4.6912670494119757</v>
      </c>
      <c r="CV681">
        <v>102</v>
      </c>
    </row>
    <row r="682" spans="1:100" x14ac:dyDescent="0.2">
      <c r="A682" s="2">
        <v>731</v>
      </c>
      <c r="B682">
        <v>6.7022196834331762</v>
      </c>
      <c r="C682">
        <v>0</v>
      </c>
      <c r="D682">
        <v>0</v>
      </c>
      <c r="E682">
        <v>0</v>
      </c>
      <c r="F682">
        <v>0</v>
      </c>
      <c r="G682">
        <v>1</v>
      </c>
      <c r="H682">
        <v>0</v>
      </c>
      <c r="I682">
        <v>0</v>
      </c>
      <c r="J682">
        <v>0</v>
      </c>
      <c r="K682">
        <v>0</v>
      </c>
      <c r="L682">
        <v>0</v>
      </c>
      <c r="M682">
        <v>0</v>
      </c>
      <c r="N682">
        <v>0</v>
      </c>
      <c r="O682">
        <v>1</v>
      </c>
      <c r="P682">
        <v>7.1160759597164445</v>
      </c>
      <c r="Q682">
        <v>103</v>
      </c>
      <c r="AC682" s="2">
        <v>731</v>
      </c>
      <c r="AD682">
        <v>6.7022196834331762</v>
      </c>
      <c r="AE682">
        <v>0</v>
      </c>
      <c r="AF682">
        <v>0</v>
      </c>
      <c r="AG682">
        <v>0</v>
      </c>
      <c r="AH682">
        <v>0</v>
      </c>
      <c r="AI682">
        <v>1</v>
      </c>
      <c r="AJ682">
        <v>0</v>
      </c>
      <c r="AK682">
        <v>0</v>
      </c>
      <c r="AL682">
        <v>0</v>
      </c>
      <c r="AM682">
        <v>0</v>
      </c>
      <c r="AN682">
        <v>0</v>
      </c>
      <c r="AO682">
        <v>0</v>
      </c>
      <c r="AP682">
        <v>0</v>
      </c>
      <c r="AQ682">
        <v>1</v>
      </c>
      <c r="AR682">
        <v>5.2646819341506523</v>
      </c>
      <c r="AS682">
        <v>103</v>
      </c>
      <c r="BE682" s="2">
        <v>731</v>
      </c>
      <c r="BF682">
        <v>6.7022196834331762</v>
      </c>
      <c r="BG682">
        <v>0</v>
      </c>
      <c r="BH682">
        <v>0</v>
      </c>
      <c r="BI682">
        <v>0</v>
      </c>
      <c r="BJ682">
        <v>0</v>
      </c>
      <c r="BK682">
        <v>1</v>
      </c>
      <c r="BL682">
        <v>0</v>
      </c>
      <c r="BM682">
        <v>0</v>
      </c>
      <c r="BN682">
        <v>0</v>
      </c>
      <c r="BO682">
        <v>0</v>
      </c>
      <c r="BP682">
        <v>0</v>
      </c>
      <c r="BQ682">
        <v>0</v>
      </c>
      <c r="BR682">
        <v>0</v>
      </c>
      <c r="BS682">
        <v>1</v>
      </c>
      <c r="BT682">
        <v>4.697223502821994</v>
      </c>
      <c r="BU682">
        <v>103</v>
      </c>
      <c r="CG682" s="2">
        <v>731</v>
      </c>
      <c r="CH682">
        <v>6.7022196834331762</v>
      </c>
      <c r="CI682">
        <v>0</v>
      </c>
      <c r="CJ682">
        <v>0</v>
      </c>
      <c r="CK682">
        <v>0</v>
      </c>
      <c r="CL682">
        <v>0</v>
      </c>
      <c r="CM682">
        <v>1</v>
      </c>
      <c r="CN682">
        <v>0</v>
      </c>
      <c r="CO682">
        <v>0</v>
      </c>
      <c r="CP682">
        <v>0</v>
      </c>
      <c r="CQ682">
        <v>0</v>
      </c>
      <c r="CR682">
        <v>0</v>
      </c>
      <c r="CS682">
        <v>7.1160759597164445</v>
      </c>
      <c r="CT682">
        <v>5.2646819341506523</v>
      </c>
      <c r="CU682">
        <v>4.697223502821994</v>
      </c>
      <c r="CV682">
        <v>103</v>
      </c>
    </row>
    <row r="683" spans="1:100" x14ac:dyDescent="0.2">
      <c r="A683" s="2">
        <v>732</v>
      </c>
      <c r="B683">
        <v>6.6784202259351204</v>
      </c>
      <c r="C683">
        <v>0</v>
      </c>
      <c r="D683">
        <v>0</v>
      </c>
      <c r="E683">
        <v>0</v>
      </c>
      <c r="F683">
        <v>0</v>
      </c>
      <c r="G683">
        <v>1</v>
      </c>
      <c r="H683">
        <v>0</v>
      </c>
      <c r="I683">
        <v>0</v>
      </c>
      <c r="J683">
        <v>0</v>
      </c>
      <c r="K683">
        <v>0</v>
      </c>
      <c r="L683">
        <v>0</v>
      </c>
      <c r="M683">
        <v>0</v>
      </c>
      <c r="N683">
        <v>0</v>
      </c>
      <c r="O683">
        <v>1</v>
      </c>
      <c r="P683">
        <v>7.1231180017338342</v>
      </c>
      <c r="Q683">
        <v>104</v>
      </c>
      <c r="AC683" s="2">
        <v>732</v>
      </c>
      <c r="AD683">
        <v>6.6784202259351204</v>
      </c>
      <c r="AE683">
        <v>0</v>
      </c>
      <c r="AF683">
        <v>0</v>
      </c>
      <c r="AG683">
        <v>0</v>
      </c>
      <c r="AH683">
        <v>0</v>
      </c>
      <c r="AI683">
        <v>1</v>
      </c>
      <c r="AJ683">
        <v>0</v>
      </c>
      <c r="AK683">
        <v>0</v>
      </c>
      <c r="AL683">
        <v>0</v>
      </c>
      <c r="AM683">
        <v>0</v>
      </c>
      <c r="AN683">
        <v>0</v>
      </c>
      <c r="AO683">
        <v>0</v>
      </c>
      <c r="AP683">
        <v>0</v>
      </c>
      <c r="AQ683">
        <v>1</v>
      </c>
      <c r="AR683">
        <v>5.2714140671738683</v>
      </c>
      <c r="AS683">
        <v>104</v>
      </c>
      <c r="BE683" s="2">
        <v>732</v>
      </c>
      <c r="BF683">
        <v>6.6784202259351204</v>
      </c>
      <c r="BG683">
        <v>0</v>
      </c>
      <c r="BH683">
        <v>0</v>
      </c>
      <c r="BI683">
        <v>0</v>
      </c>
      <c r="BJ683">
        <v>0</v>
      </c>
      <c r="BK683">
        <v>1</v>
      </c>
      <c r="BL683">
        <v>0</v>
      </c>
      <c r="BM683">
        <v>0</v>
      </c>
      <c r="BN683">
        <v>0</v>
      </c>
      <c r="BO683">
        <v>0</v>
      </c>
      <c r="BP683">
        <v>0</v>
      </c>
      <c r="BQ683">
        <v>0</v>
      </c>
      <c r="BR683">
        <v>0</v>
      </c>
      <c r="BS683">
        <v>1</v>
      </c>
      <c r="BT683">
        <v>4.7032037220126997</v>
      </c>
      <c r="BU683">
        <v>104</v>
      </c>
      <c r="CG683" s="2">
        <v>732</v>
      </c>
      <c r="CH683">
        <v>6.6784202259351204</v>
      </c>
      <c r="CI683">
        <v>0</v>
      </c>
      <c r="CJ683">
        <v>0</v>
      </c>
      <c r="CK683">
        <v>0</v>
      </c>
      <c r="CL683">
        <v>0</v>
      </c>
      <c r="CM683">
        <v>1</v>
      </c>
      <c r="CN683">
        <v>0</v>
      </c>
      <c r="CO683">
        <v>0</v>
      </c>
      <c r="CP683">
        <v>0</v>
      </c>
      <c r="CQ683">
        <v>0</v>
      </c>
      <c r="CR683">
        <v>0</v>
      </c>
      <c r="CS683">
        <v>7.1231180017338342</v>
      </c>
      <c r="CT683">
        <v>5.2714140671738683</v>
      </c>
      <c r="CU683">
        <v>4.7032037220126997</v>
      </c>
      <c r="CV683">
        <v>104</v>
      </c>
    </row>
    <row r="684" spans="1:100" x14ac:dyDescent="0.2">
      <c r="A684" s="2">
        <v>733</v>
      </c>
      <c r="B684">
        <v>6.6023784982238629</v>
      </c>
      <c r="C684">
        <v>0</v>
      </c>
      <c r="D684">
        <v>0</v>
      </c>
      <c r="E684">
        <v>0</v>
      </c>
      <c r="F684">
        <v>0</v>
      </c>
      <c r="G684">
        <v>1</v>
      </c>
      <c r="H684">
        <v>0</v>
      </c>
      <c r="I684">
        <v>0</v>
      </c>
      <c r="J684">
        <v>0</v>
      </c>
      <c r="K684">
        <v>0</v>
      </c>
      <c r="L684">
        <v>0</v>
      </c>
      <c r="M684">
        <v>0</v>
      </c>
      <c r="N684">
        <v>0</v>
      </c>
      <c r="O684">
        <v>1</v>
      </c>
      <c r="P684">
        <v>7.1301804815974643</v>
      </c>
      <c r="Q684">
        <v>105</v>
      </c>
      <c r="AC684" s="2">
        <v>733</v>
      </c>
      <c r="AD684">
        <v>6.6023784982238629</v>
      </c>
      <c r="AE684">
        <v>0</v>
      </c>
      <c r="AF684">
        <v>0</v>
      </c>
      <c r="AG684">
        <v>0</v>
      </c>
      <c r="AH684">
        <v>0</v>
      </c>
      <c r="AI684">
        <v>1</v>
      </c>
      <c r="AJ684">
        <v>0</v>
      </c>
      <c r="AK684">
        <v>0</v>
      </c>
      <c r="AL684">
        <v>0</v>
      </c>
      <c r="AM684">
        <v>0</v>
      </c>
      <c r="AN684">
        <v>0</v>
      </c>
      <c r="AO684">
        <v>0</v>
      </c>
      <c r="AP684">
        <v>0</v>
      </c>
      <c r="AQ684">
        <v>1</v>
      </c>
      <c r="AR684">
        <v>5.2781678273174037</v>
      </c>
      <c r="AS684">
        <v>105</v>
      </c>
      <c r="BE684" s="2">
        <v>733</v>
      </c>
      <c r="BF684">
        <v>6.6023784982238629</v>
      </c>
      <c r="BG684">
        <v>0</v>
      </c>
      <c r="BH684">
        <v>0</v>
      </c>
      <c r="BI684">
        <v>0</v>
      </c>
      <c r="BJ684">
        <v>0</v>
      </c>
      <c r="BK684">
        <v>1</v>
      </c>
      <c r="BL684">
        <v>0</v>
      </c>
      <c r="BM684">
        <v>0</v>
      </c>
      <c r="BN684">
        <v>0</v>
      </c>
      <c r="BO684">
        <v>0</v>
      </c>
      <c r="BP684">
        <v>0</v>
      </c>
      <c r="BQ684">
        <v>0</v>
      </c>
      <c r="BR684">
        <v>0</v>
      </c>
      <c r="BS684">
        <v>1</v>
      </c>
      <c r="BT684">
        <v>4.7092076592608656</v>
      </c>
      <c r="BU684">
        <v>105</v>
      </c>
      <c r="CG684" s="2">
        <v>733</v>
      </c>
      <c r="CH684">
        <v>6.6023784982238629</v>
      </c>
      <c r="CI684">
        <v>0</v>
      </c>
      <c r="CJ684">
        <v>0</v>
      </c>
      <c r="CK684">
        <v>0</v>
      </c>
      <c r="CL684">
        <v>0</v>
      </c>
      <c r="CM684">
        <v>1</v>
      </c>
      <c r="CN684">
        <v>0</v>
      </c>
      <c r="CO684">
        <v>0</v>
      </c>
      <c r="CP684">
        <v>0</v>
      </c>
      <c r="CQ684">
        <v>0</v>
      </c>
      <c r="CR684">
        <v>0</v>
      </c>
      <c r="CS684">
        <v>7.1301804815974643</v>
      </c>
      <c r="CT684">
        <v>5.2781678273174037</v>
      </c>
      <c r="CU684">
        <v>4.7092076592608656</v>
      </c>
      <c r="CV684">
        <v>105</v>
      </c>
    </row>
    <row r="685" spans="1:100" x14ac:dyDescent="0.2">
      <c r="A685" s="2">
        <v>734</v>
      </c>
      <c r="B685">
        <v>6.5561440630590218</v>
      </c>
      <c r="C685">
        <v>0</v>
      </c>
      <c r="D685">
        <v>0</v>
      </c>
      <c r="E685">
        <v>0</v>
      </c>
      <c r="F685">
        <v>0</v>
      </c>
      <c r="G685">
        <v>1</v>
      </c>
      <c r="H685">
        <v>0</v>
      </c>
      <c r="I685">
        <v>0</v>
      </c>
      <c r="J685">
        <v>0</v>
      </c>
      <c r="K685">
        <v>0</v>
      </c>
      <c r="L685">
        <v>0</v>
      </c>
      <c r="M685">
        <v>0</v>
      </c>
      <c r="N685">
        <v>0</v>
      </c>
      <c r="O685">
        <v>0</v>
      </c>
      <c r="P685">
        <v>7.1372633141656197</v>
      </c>
      <c r="Q685">
        <v>106</v>
      </c>
      <c r="AC685" s="2">
        <v>734</v>
      </c>
      <c r="AD685">
        <v>6.5561440630590218</v>
      </c>
      <c r="AE685">
        <v>0</v>
      </c>
      <c r="AF685">
        <v>0</v>
      </c>
      <c r="AG685">
        <v>0</v>
      </c>
      <c r="AH685">
        <v>0</v>
      </c>
      <c r="AI685">
        <v>1</v>
      </c>
      <c r="AJ685">
        <v>0</v>
      </c>
      <c r="AK685">
        <v>0</v>
      </c>
      <c r="AL685">
        <v>0</v>
      </c>
      <c r="AM685">
        <v>0</v>
      </c>
      <c r="AN685">
        <v>0</v>
      </c>
      <c r="AO685">
        <v>0</v>
      </c>
      <c r="AP685">
        <v>0</v>
      </c>
      <c r="AQ685">
        <v>0</v>
      </c>
      <c r="AR685">
        <v>5.2849431377869909</v>
      </c>
      <c r="AS685">
        <v>106</v>
      </c>
      <c r="BE685" s="2">
        <v>734</v>
      </c>
      <c r="BF685">
        <v>6.5561440630590218</v>
      </c>
      <c r="BG685">
        <v>0</v>
      </c>
      <c r="BH685">
        <v>0</v>
      </c>
      <c r="BI685">
        <v>0</v>
      </c>
      <c r="BJ685">
        <v>0</v>
      </c>
      <c r="BK685">
        <v>1</v>
      </c>
      <c r="BL685">
        <v>0</v>
      </c>
      <c r="BM685">
        <v>0</v>
      </c>
      <c r="BN685">
        <v>0</v>
      </c>
      <c r="BO685">
        <v>0</v>
      </c>
      <c r="BP685">
        <v>0</v>
      </c>
      <c r="BQ685">
        <v>0</v>
      </c>
      <c r="BR685">
        <v>0</v>
      </c>
      <c r="BS685">
        <v>0</v>
      </c>
      <c r="BT685">
        <v>4.7152352658163013</v>
      </c>
      <c r="BU685">
        <v>106</v>
      </c>
      <c r="CG685" s="2">
        <v>734</v>
      </c>
      <c r="CH685">
        <v>6.5561440630590218</v>
      </c>
      <c r="CI685">
        <v>0</v>
      </c>
      <c r="CJ685">
        <v>0</v>
      </c>
      <c r="CK685">
        <v>0</v>
      </c>
      <c r="CL685">
        <v>0</v>
      </c>
      <c r="CM685">
        <v>1</v>
      </c>
      <c r="CN685">
        <v>0</v>
      </c>
      <c r="CO685">
        <v>0</v>
      </c>
      <c r="CP685">
        <v>0</v>
      </c>
      <c r="CQ685">
        <v>0</v>
      </c>
      <c r="CR685">
        <v>0</v>
      </c>
      <c r="CS685">
        <v>7.1372633141656197</v>
      </c>
      <c r="CT685">
        <v>5.2849431377869909</v>
      </c>
      <c r="CU685">
        <v>4.7152352658163013</v>
      </c>
      <c r="CV685">
        <v>106</v>
      </c>
    </row>
    <row r="686" spans="1:100" x14ac:dyDescent="0.2">
      <c r="A686" s="2">
        <v>735</v>
      </c>
      <c r="B686">
        <v>6.5380956405565707</v>
      </c>
      <c r="C686">
        <v>0</v>
      </c>
      <c r="D686">
        <v>0</v>
      </c>
      <c r="E686">
        <v>0</v>
      </c>
      <c r="F686">
        <v>0</v>
      </c>
      <c r="G686">
        <v>1</v>
      </c>
      <c r="H686">
        <v>0</v>
      </c>
      <c r="I686">
        <v>0</v>
      </c>
      <c r="J686">
        <v>0</v>
      </c>
      <c r="K686">
        <v>0</v>
      </c>
      <c r="L686">
        <v>0</v>
      </c>
      <c r="M686">
        <v>0</v>
      </c>
      <c r="N686">
        <v>0</v>
      </c>
      <c r="O686">
        <v>0</v>
      </c>
      <c r="P686">
        <v>7.1443664138262859</v>
      </c>
      <c r="Q686">
        <v>107</v>
      </c>
      <c r="AC686" s="2">
        <v>735</v>
      </c>
      <c r="AD686">
        <v>6.5380956405565707</v>
      </c>
      <c r="AE686">
        <v>0</v>
      </c>
      <c r="AF686">
        <v>0</v>
      </c>
      <c r="AG686">
        <v>0</v>
      </c>
      <c r="AH686">
        <v>0</v>
      </c>
      <c r="AI686">
        <v>1</v>
      </c>
      <c r="AJ686">
        <v>0</v>
      </c>
      <c r="AK686">
        <v>0</v>
      </c>
      <c r="AL686">
        <v>0</v>
      </c>
      <c r="AM686">
        <v>0</v>
      </c>
      <c r="AN686">
        <v>0</v>
      </c>
      <c r="AO686">
        <v>0</v>
      </c>
      <c r="AP686">
        <v>0</v>
      </c>
      <c r="AQ686">
        <v>0</v>
      </c>
      <c r="AR686">
        <v>5.2917399211355356</v>
      </c>
      <c r="AS686">
        <v>107</v>
      </c>
      <c r="BE686" s="2">
        <v>735</v>
      </c>
      <c r="BF686">
        <v>6.5380956405565707</v>
      </c>
      <c r="BG686">
        <v>0</v>
      </c>
      <c r="BH686">
        <v>0</v>
      </c>
      <c r="BI686">
        <v>0</v>
      </c>
      <c r="BJ686">
        <v>0</v>
      </c>
      <c r="BK686">
        <v>1</v>
      </c>
      <c r="BL686">
        <v>0</v>
      </c>
      <c r="BM686">
        <v>0</v>
      </c>
      <c r="BN686">
        <v>0</v>
      </c>
      <c r="BO686">
        <v>0</v>
      </c>
      <c r="BP686">
        <v>0</v>
      </c>
      <c r="BQ686">
        <v>0</v>
      </c>
      <c r="BR686">
        <v>0</v>
      </c>
      <c r="BS686">
        <v>0</v>
      </c>
      <c r="BT686">
        <v>4.7212864919108855</v>
      </c>
      <c r="BU686">
        <v>107</v>
      </c>
      <c r="CG686" s="2">
        <v>735</v>
      </c>
      <c r="CH686">
        <v>6.5380956405565707</v>
      </c>
      <c r="CI686">
        <v>0</v>
      </c>
      <c r="CJ686">
        <v>0</v>
      </c>
      <c r="CK686">
        <v>0</v>
      </c>
      <c r="CL686">
        <v>0</v>
      </c>
      <c r="CM686">
        <v>1</v>
      </c>
      <c r="CN686">
        <v>0</v>
      </c>
      <c r="CO686">
        <v>0</v>
      </c>
      <c r="CP686">
        <v>0</v>
      </c>
      <c r="CQ686">
        <v>0</v>
      </c>
      <c r="CR686">
        <v>0</v>
      </c>
      <c r="CS686">
        <v>7.1443664138262859</v>
      </c>
      <c r="CT686">
        <v>5.2917399211355356</v>
      </c>
      <c r="CU686">
        <v>4.7212864919108855</v>
      </c>
      <c r="CV686">
        <v>107</v>
      </c>
    </row>
    <row r="687" spans="1:100" x14ac:dyDescent="0.2">
      <c r="A687" s="2">
        <v>736</v>
      </c>
      <c r="B687">
        <v>6.7256233923658062</v>
      </c>
      <c r="C687">
        <v>0</v>
      </c>
      <c r="D687">
        <v>0</v>
      </c>
      <c r="E687">
        <v>0</v>
      </c>
      <c r="F687">
        <v>0</v>
      </c>
      <c r="G687">
        <v>1</v>
      </c>
      <c r="H687">
        <v>0</v>
      </c>
      <c r="I687">
        <v>0</v>
      </c>
      <c r="J687">
        <v>0</v>
      </c>
      <c r="K687">
        <v>0</v>
      </c>
      <c r="L687">
        <v>0</v>
      </c>
      <c r="M687">
        <v>0</v>
      </c>
      <c r="N687">
        <v>0</v>
      </c>
      <c r="O687">
        <v>0</v>
      </c>
      <c r="P687">
        <v>7.1514896945095332</v>
      </c>
      <c r="Q687">
        <v>108</v>
      </c>
      <c r="AC687" s="2">
        <v>736</v>
      </c>
      <c r="AD687">
        <v>6.7256233923658062</v>
      </c>
      <c r="AE687">
        <v>0</v>
      </c>
      <c r="AF687">
        <v>0</v>
      </c>
      <c r="AG687">
        <v>0</v>
      </c>
      <c r="AH687">
        <v>0</v>
      </c>
      <c r="AI687">
        <v>1</v>
      </c>
      <c r="AJ687">
        <v>0</v>
      </c>
      <c r="AK687">
        <v>0</v>
      </c>
      <c r="AL687">
        <v>0</v>
      </c>
      <c r="AM687">
        <v>0</v>
      </c>
      <c r="AN687">
        <v>0</v>
      </c>
      <c r="AO687">
        <v>0</v>
      </c>
      <c r="AP687">
        <v>0</v>
      </c>
      <c r="AQ687">
        <v>0</v>
      </c>
      <c r="AR687">
        <v>5.2985580992754464</v>
      </c>
      <c r="AS687">
        <v>108</v>
      </c>
      <c r="BE687" s="2">
        <v>736</v>
      </c>
      <c r="BF687">
        <v>6.7256233923658062</v>
      </c>
      <c r="BG687">
        <v>0</v>
      </c>
      <c r="BH687">
        <v>0</v>
      </c>
      <c r="BI687">
        <v>0</v>
      </c>
      <c r="BJ687">
        <v>0</v>
      </c>
      <c r="BK687">
        <v>1</v>
      </c>
      <c r="BL687">
        <v>0</v>
      </c>
      <c r="BM687">
        <v>0</v>
      </c>
      <c r="BN687">
        <v>0</v>
      </c>
      <c r="BO687">
        <v>0</v>
      </c>
      <c r="BP687">
        <v>0</v>
      </c>
      <c r="BQ687">
        <v>0</v>
      </c>
      <c r="BR687">
        <v>0</v>
      </c>
      <c r="BS687">
        <v>0</v>
      </c>
      <c r="BT687">
        <v>4.7273612867677626</v>
      </c>
      <c r="BU687">
        <v>108</v>
      </c>
      <c r="CG687" s="2">
        <v>736</v>
      </c>
      <c r="CH687">
        <v>6.7256233923658062</v>
      </c>
      <c r="CI687">
        <v>0</v>
      </c>
      <c r="CJ687">
        <v>0</v>
      </c>
      <c r="CK687">
        <v>0</v>
      </c>
      <c r="CL687">
        <v>0</v>
      </c>
      <c r="CM687">
        <v>1</v>
      </c>
      <c r="CN687">
        <v>0</v>
      </c>
      <c r="CO687">
        <v>0</v>
      </c>
      <c r="CP687">
        <v>0</v>
      </c>
      <c r="CQ687">
        <v>0</v>
      </c>
      <c r="CR687">
        <v>0</v>
      </c>
      <c r="CS687">
        <v>7.1514896945095332</v>
      </c>
      <c r="CT687">
        <v>5.2985580992754464</v>
      </c>
      <c r="CU687">
        <v>4.7273612867677626</v>
      </c>
      <c r="CV687">
        <v>108</v>
      </c>
    </row>
    <row r="688" spans="1:100" x14ac:dyDescent="0.2">
      <c r="A688" s="2">
        <v>737</v>
      </c>
      <c r="B688">
        <v>6.7601116943914441</v>
      </c>
      <c r="C688">
        <v>0</v>
      </c>
      <c r="D688">
        <v>0</v>
      </c>
      <c r="E688">
        <v>0</v>
      </c>
      <c r="F688">
        <v>0</v>
      </c>
      <c r="G688">
        <v>1</v>
      </c>
      <c r="H688">
        <v>0</v>
      </c>
      <c r="I688">
        <v>0</v>
      </c>
      <c r="J688">
        <v>0</v>
      </c>
      <c r="K688">
        <v>0</v>
      </c>
      <c r="L688">
        <v>0</v>
      </c>
      <c r="M688">
        <v>0</v>
      </c>
      <c r="N688">
        <v>0</v>
      </c>
      <c r="O688">
        <v>0</v>
      </c>
      <c r="P688">
        <v>7.1586330696998859</v>
      </c>
      <c r="Q688">
        <v>109</v>
      </c>
      <c r="AC688" s="2">
        <v>737</v>
      </c>
      <c r="AD688">
        <v>6.7601116943914441</v>
      </c>
      <c r="AE688">
        <v>0</v>
      </c>
      <c r="AF688">
        <v>0</v>
      </c>
      <c r="AG688">
        <v>0</v>
      </c>
      <c r="AH688">
        <v>0</v>
      </c>
      <c r="AI688">
        <v>1</v>
      </c>
      <c r="AJ688">
        <v>0</v>
      </c>
      <c r="AK688">
        <v>0</v>
      </c>
      <c r="AL688">
        <v>0</v>
      </c>
      <c r="AM688">
        <v>0</v>
      </c>
      <c r="AN688">
        <v>0</v>
      </c>
      <c r="AO688">
        <v>0</v>
      </c>
      <c r="AP688">
        <v>0</v>
      </c>
      <c r="AQ688">
        <v>0</v>
      </c>
      <c r="AR688">
        <v>5.3053975934909818</v>
      </c>
      <c r="AS688">
        <v>109</v>
      </c>
      <c r="BE688" s="2">
        <v>737</v>
      </c>
      <c r="BF688">
        <v>6.7601116943914441</v>
      </c>
      <c r="BG688">
        <v>0</v>
      </c>
      <c r="BH688">
        <v>0</v>
      </c>
      <c r="BI688">
        <v>0</v>
      </c>
      <c r="BJ688">
        <v>0</v>
      </c>
      <c r="BK688">
        <v>1</v>
      </c>
      <c r="BL688">
        <v>0</v>
      </c>
      <c r="BM688">
        <v>0</v>
      </c>
      <c r="BN688">
        <v>0</v>
      </c>
      <c r="BO688">
        <v>0</v>
      </c>
      <c r="BP688">
        <v>0</v>
      </c>
      <c r="BQ688">
        <v>0</v>
      </c>
      <c r="BR688">
        <v>0</v>
      </c>
      <c r="BS688">
        <v>0</v>
      </c>
      <c r="BT688">
        <v>4.733459598610688</v>
      </c>
      <c r="BU688">
        <v>109</v>
      </c>
      <c r="CG688" s="2">
        <v>737</v>
      </c>
      <c r="CH688">
        <v>6.7601116943914441</v>
      </c>
      <c r="CI688">
        <v>0</v>
      </c>
      <c r="CJ688">
        <v>0</v>
      </c>
      <c r="CK688">
        <v>0</v>
      </c>
      <c r="CL688">
        <v>0</v>
      </c>
      <c r="CM688">
        <v>1</v>
      </c>
      <c r="CN688">
        <v>0</v>
      </c>
      <c r="CO688">
        <v>0</v>
      </c>
      <c r="CP688">
        <v>0</v>
      </c>
      <c r="CQ688">
        <v>0</v>
      </c>
      <c r="CR688">
        <v>0</v>
      </c>
      <c r="CS688">
        <v>7.1586330696998859</v>
      </c>
      <c r="CT688">
        <v>5.3053975934909818</v>
      </c>
      <c r="CU688">
        <v>4.733459598610688</v>
      </c>
      <c r="CV688">
        <v>109</v>
      </c>
    </row>
    <row r="689" spans="1:100" x14ac:dyDescent="0.2">
      <c r="A689" s="2">
        <v>738</v>
      </c>
      <c r="B689">
        <v>6.5859956759839964</v>
      </c>
      <c r="C689">
        <v>0</v>
      </c>
      <c r="D689">
        <v>0</v>
      </c>
      <c r="E689">
        <v>0</v>
      </c>
      <c r="F689">
        <v>0</v>
      </c>
      <c r="G689">
        <v>1</v>
      </c>
      <c r="H689">
        <v>0</v>
      </c>
      <c r="I689">
        <v>0</v>
      </c>
      <c r="J689">
        <v>0</v>
      </c>
      <c r="K689">
        <v>0</v>
      </c>
      <c r="L689">
        <v>0</v>
      </c>
      <c r="M689">
        <v>0</v>
      </c>
      <c r="N689">
        <v>0</v>
      </c>
      <c r="O689">
        <v>0</v>
      </c>
      <c r="P689">
        <v>7.1657964524486628</v>
      </c>
      <c r="Q689">
        <v>110</v>
      </c>
      <c r="AC689" s="2">
        <v>738</v>
      </c>
      <c r="AD689">
        <v>6.5859956759839964</v>
      </c>
      <c r="AE689">
        <v>0</v>
      </c>
      <c r="AF689">
        <v>0</v>
      </c>
      <c r="AG689">
        <v>0</v>
      </c>
      <c r="AH689">
        <v>0</v>
      </c>
      <c r="AI689">
        <v>1</v>
      </c>
      <c r="AJ689">
        <v>0</v>
      </c>
      <c r="AK689">
        <v>0</v>
      </c>
      <c r="AL689">
        <v>0</v>
      </c>
      <c r="AM689">
        <v>0</v>
      </c>
      <c r="AN689">
        <v>0</v>
      </c>
      <c r="AO689">
        <v>0</v>
      </c>
      <c r="AP689">
        <v>0</v>
      </c>
      <c r="AQ689">
        <v>0</v>
      </c>
      <c r="AR689">
        <v>5.3122583244506298</v>
      </c>
      <c r="AS689">
        <v>110</v>
      </c>
      <c r="BE689" s="2">
        <v>738</v>
      </c>
      <c r="BF689">
        <v>6.5859956759839964</v>
      </c>
      <c r="BG689">
        <v>0</v>
      </c>
      <c r="BH689">
        <v>0</v>
      </c>
      <c r="BI689">
        <v>0</v>
      </c>
      <c r="BJ689">
        <v>0</v>
      </c>
      <c r="BK689">
        <v>1</v>
      </c>
      <c r="BL689">
        <v>0</v>
      </c>
      <c r="BM689">
        <v>0</v>
      </c>
      <c r="BN689">
        <v>0</v>
      </c>
      <c r="BO689">
        <v>0</v>
      </c>
      <c r="BP689">
        <v>0</v>
      </c>
      <c r="BQ689">
        <v>0</v>
      </c>
      <c r="BR689">
        <v>0</v>
      </c>
      <c r="BS689">
        <v>0</v>
      </c>
      <c r="BT689">
        <v>4.7395813746735298</v>
      </c>
      <c r="BU689">
        <v>110</v>
      </c>
      <c r="CG689" s="2">
        <v>738</v>
      </c>
      <c r="CH689">
        <v>6.5859956759839964</v>
      </c>
      <c r="CI689">
        <v>0</v>
      </c>
      <c r="CJ689">
        <v>0</v>
      </c>
      <c r="CK689">
        <v>0</v>
      </c>
      <c r="CL689">
        <v>0</v>
      </c>
      <c r="CM689">
        <v>1</v>
      </c>
      <c r="CN689">
        <v>0</v>
      </c>
      <c r="CO689">
        <v>0</v>
      </c>
      <c r="CP689">
        <v>0</v>
      </c>
      <c r="CQ689">
        <v>0</v>
      </c>
      <c r="CR689">
        <v>0</v>
      </c>
      <c r="CS689">
        <v>7.1657964524486628</v>
      </c>
      <c r="CT689">
        <v>5.3122583244506298</v>
      </c>
      <c r="CU689">
        <v>4.7395813746735298</v>
      </c>
      <c r="CV689">
        <v>110</v>
      </c>
    </row>
    <row r="690" spans="1:100" x14ac:dyDescent="0.2">
      <c r="A690" s="2">
        <v>739</v>
      </c>
      <c r="B690">
        <v>6.4878455381203697</v>
      </c>
      <c r="C690">
        <v>0</v>
      </c>
      <c r="D690">
        <v>0</v>
      </c>
      <c r="E690">
        <v>0</v>
      </c>
      <c r="F690">
        <v>0</v>
      </c>
      <c r="G690">
        <v>1</v>
      </c>
      <c r="H690">
        <v>0</v>
      </c>
      <c r="I690">
        <v>0</v>
      </c>
      <c r="J690">
        <v>0</v>
      </c>
      <c r="K690">
        <v>0</v>
      </c>
      <c r="L690">
        <v>0</v>
      </c>
      <c r="M690">
        <v>0</v>
      </c>
      <c r="N690">
        <v>0</v>
      </c>
      <c r="O690">
        <v>0</v>
      </c>
      <c r="P690">
        <v>6.9736832461649305</v>
      </c>
      <c r="Q690">
        <v>111</v>
      </c>
      <c r="AC690" s="2">
        <v>739</v>
      </c>
      <c r="AD690">
        <v>6.4878455381203697</v>
      </c>
      <c r="AE690">
        <v>0</v>
      </c>
      <c r="AF690">
        <v>0</v>
      </c>
      <c r="AG690">
        <v>0</v>
      </c>
      <c r="AH690">
        <v>0</v>
      </c>
      <c r="AI690">
        <v>1</v>
      </c>
      <c r="AJ690">
        <v>0</v>
      </c>
      <c r="AK690">
        <v>0</v>
      </c>
      <c r="AL690">
        <v>0</v>
      </c>
      <c r="AM690">
        <v>0</v>
      </c>
      <c r="AN690">
        <v>0</v>
      </c>
      <c r="AO690">
        <v>0</v>
      </c>
      <c r="AP690">
        <v>0</v>
      </c>
      <c r="AQ690">
        <v>0</v>
      </c>
      <c r="AR690">
        <v>4.9838932523316135</v>
      </c>
      <c r="AS690">
        <v>111</v>
      </c>
      <c r="BE690" s="2">
        <v>739</v>
      </c>
      <c r="BF690">
        <v>6.4878455381203697</v>
      </c>
      <c r="BG690">
        <v>0</v>
      </c>
      <c r="BH690">
        <v>0</v>
      </c>
      <c r="BI690">
        <v>0</v>
      </c>
      <c r="BJ690">
        <v>0</v>
      </c>
      <c r="BK690">
        <v>1</v>
      </c>
      <c r="BL690">
        <v>0</v>
      </c>
      <c r="BM690">
        <v>0</v>
      </c>
      <c r="BN690">
        <v>0</v>
      </c>
      <c r="BO690">
        <v>0</v>
      </c>
      <c r="BP690">
        <v>0</v>
      </c>
      <c r="BQ690">
        <v>0</v>
      </c>
      <c r="BR690">
        <v>0</v>
      </c>
      <c r="BS690">
        <v>0</v>
      </c>
      <c r="BT690">
        <v>4.3091189549479889</v>
      </c>
      <c r="BU690">
        <v>111</v>
      </c>
      <c r="CG690" s="2">
        <v>739</v>
      </c>
      <c r="CH690">
        <v>6.4878455381203697</v>
      </c>
      <c r="CI690">
        <v>0</v>
      </c>
      <c r="CJ690">
        <v>0</v>
      </c>
      <c r="CK690">
        <v>0</v>
      </c>
      <c r="CL690">
        <v>0</v>
      </c>
      <c r="CM690">
        <v>1</v>
      </c>
      <c r="CN690">
        <v>0</v>
      </c>
      <c r="CO690">
        <v>0</v>
      </c>
      <c r="CP690">
        <v>0</v>
      </c>
      <c r="CQ690">
        <v>0</v>
      </c>
      <c r="CR690">
        <v>0</v>
      </c>
      <c r="CS690">
        <v>6.9736832461649305</v>
      </c>
      <c r="CT690">
        <v>4.9838932523316135</v>
      </c>
      <c r="CU690">
        <v>4.3091189549479889</v>
      </c>
      <c r="CV690">
        <v>111</v>
      </c>
    </row>
    <row r="691" spans="1:100" x14ac:dyDescent="0.2">
      <c r="A691" s="2">
        <v>740</v>
      </c>
      <c r="B691">
        <v>6.3769232257935826</v>
      </c>
      <c r="C691">
        <v>0</v>
      </c>
      <c r="D691">
        <v>0</v>
      </c>
      <c r="E691">
        <v>0</v>
      </c>
      <c r="F691">
        <v>0</v>
      </c>
      <c r="G691">
        <v>1</v>
      </c>
      <c r="H691">
        <v>0</v>
      </c>
      <c r="I691">
        <v>0</v>
      </c>
      <c r="J691">
        <v>0</v>
      </c>
      <c r="K691">
        <v>0</v>
      </c>
      <c r="L691">
        <v>0</v>
      </c>
      <c r="M691">
        <v>0</v>
      </c>
      <c r="N691">
        <v>0</v>
      </c>
      <c r="O691">
        <v>0</v>
      </c>
      <c r="P691">
        <v>6.7983360655915002</v>
      </c>
      <c r="Q691">
        <v>112</v>
      </c>
      <c r="AC691" s="2">
        <v>740</v>
      </c>
      <c r="AD691">
        <v>6.3769232257935826</v>
      </c>
      <c r="AE691">
        <v>0</v>
      </c>
      <c r="AF691">
        <v>0</v>
      </c>
      <c r="AG691">
        <v>0</v>
      </c>
      <c r="AH691">
        <v>0</v>
      </c>
      <c r="AI691">
        <v>1</v>
      </c>
      <c r="AJ691">
        <v>0</v>
      </c>
      <c r="AK691">
        <v>0</v>
      </c>
      <c r="AL691">
        <v>0</v>
      </c>
      <c r="AM691">
        <v>0</v>
      </c>
      <c r="AN691">
        <v>0</v>
      </c>
      <c r="AO691">
        <v>0</v>
      </c>
      <c r="AP691">
        <v>0</v>
      </c>
      <c r="AQ691">
        <v>0</v>
      </c>
      <c r="AR691">
        <v>4.7392111810333546</v>
      </c>
      <c r="AS691">
        <v>112</v>
      </c>
      <c r="BE691" s="2">
        <v>740</v>
      </c>
      <c r="BF691">
        <v>6.3769232257935826</v>
      </c>
      <c r="BG691">
        <v>0</v>
      </c>
      <c r="BH691">
        <v>0</v>
      </c>
      <c r="BI691">
        <v>0</v>
      </c>
      <c r="BJ691">
        <v>0</v>
      </c>
      <c r="BK691">
        <v>1</v>
      </c>
      <c r="BL691">
        <v>0</v>
      </c>
      <c r="BM691">
        <v>0</v>
      </c>
      <c r="BN691">
        <v>0</v>
      </c>
      <c r="BO691">
        <v>0</v>
      </c>
      <c r="BP691">
        <v>0</v>
      </c>
      <c r="BQ691">
        <v>0</v>
      </c>
      <c r="BR691">
        <v>0</v>
      </c>
      <c r="BS691">
        <v>0</v>
      </c>
      <c r="BT691">
        <v>4.0039950605588048</v>
      </c>
      <c r="BU691">
        <v>112</v>
      </c>
      <c r="CG691" s="2">
        <v>740</v>
      </c>
      <c r="CH691">
        <v>6.3769232257935826</v>
      </c>
      <c r="CI691">
        <v>0</v>
      </c>
      <c r="CJ691">
        <v>0</v>
      </c>
      <c r="CK691">
        <v>0</v>
      </c>
      <c r="CL691">
        <v>0</v>
      </c>
      <c r="CM691">
        <v>1</v>
      </c>
      <c r="CN691">
        <v>0</v>
      </c>
      <c r="CO691">
        <v>0</v>
      </c>
      <c r="CP691">
        <v>0</v>
      </c>
      <c r="CQ691">
        <v>0</v>
      </c>
      <c r="CR691">
        <v>0</v>
      </c>
      <c r="CS691">
        <v>6.7983360655915002</v>
      </c>
      <c r="CT691">
        <v>4.7392111810333546</v>
      </c>
      <c r="CU691">
        <v>4.0039950605588048</v>
      </c>
      <c r="CV691">
        <v>112</v>
      </c>
    </row>
    <row r="692" spans="1:100" x14ac:dyDescent="0.2">
      <c r="A692" s="2">
        <v>741</v>
      </c>
      <c r="B692">
        <v>6.2535779393586983</v>
      </c>
      <c r="C692">
        <v>0</v>
      </c>
      <c r="D692">
        <v>0</v>
      </c>
      <c r="E692">
        <v>0</v>
      </c>
      <c r="F692">
        <v>0</v>
      </c>
      <c r="G692">
        <v>1</v>
      </c>
      <c r="H692">
        <v>0</v>
      </c>
      <c r="I692">
        <v>0</v>
      </c>
      <c r="J692">
        <v>0</v>
      </c>
      <c r="K692">
        <v>0</v>
      </c>
      <c r="L692">
        <v>0</v>
      </c>
      <c r="M692">
        <v>0</v>
      </c>
      <c r="N692">
        <v>0</v>
      </c>
      <c r="O692">
        <v>0</v>
      </c>
      <c r="P692">
        <v>6.6412197232614707</v>
      </c>
      <c r="Q692">
        <v>113</v>
      </c>
      <c r="AC692" s="2">
        <v>741</v>
      </c>
      <c r="AD692">
        <v>6.2535779393586983</v>
      </c>
      <c r="AE692">
        <v>0</v>
      </c>
      <c r="AF692">
        <v>0</v>
      </c>
      <c r="AG692">
        <v>0</v>
      </c>
      <c r="AH692">
        <v>0</v>
      </c>
      <c r="AI692">
        <v>1</v>
      </c>
      <c r="AJ692">
        <v>0</v>
      </c>
      <c r="AK692">
        <v>0</v>
      </c>
      <c r="AL692">
        <v>0</v>
      </c>
      <c r="AM692">
        <v>0</v>
      </c>
      <c r="AN692">
        <v>0</v>
      </c>
      <c r="AO692">
        <v>0</v>
      </c>
      <c r="AP692">
        <v>0</v>
      </c>
      <c r="AQ692">
        <v>0</v>
      </c>
      <c r="AR692">
        <v>4.5644399816672312</v>
      </c>
      <c r="AS692">
        <v>113</v>
      </c>
      <c r="BE692" s="2">
        <v>741</v>
      </c>
      <c r="BF692">
        <v>6.2535779393586983</v>
      </c>
      <c r="BG692">
        <v>0</v>
      </c>
      <c r="BH692">
        <v>0</v>
      </c>
      <c r="BI692">
        <v>0</v>
      </c>
      <c r="BJ692">
        <v>0</v>
      </c>
      <c r="BK692">
        <v>1</v>
      </c>
      <c r="BL692">
        <v>0</v>
      </c>
      <c r="BM692">
        <v>0</v>
      </c>
      <c r="BN692">
        <v>0</v>
      </c>
      <c r="BO692">
        <v>0</v>
      </c>
      <c r="BP692">
        <v>0</v>
      </c>
      <c r="BQ692">
        <v>0</v>
      </c>
      <c r="BR692">
        <v>0</v>
      </c>
      <c r="BS692">
        <v>0</v>
      </c>
      <c r="BT692">
        <v>3.9528169601415444</v>
      </c>
      <c r="BU692">
        <v>113</v>
      </c>
      <c r="CG692" s="2">
        <v>741</v>
      </c>
      <c r="CH692">
        <v>6.2535779393586983</v>
      </c>
      <c r="CI692">
        <v>0</v>
      </c>
      <c r="CJ692">
        <v>0</v>
      </c>
      <c r="CK692">
        <v>0</v>
      </c>
      <c r="CL692">
        <v>0</v>
      </c>
      <c r="CM692">
        <v>1</v>
      </c>
      <c r="CN692">
        <v>0</v>
      </c>
      <c r="CO692">
        <v>0</v>
      </c>
      <c r="CP692">
        <v>0</v>
      </c>
      <c r="CQ692">
        <v>0</v>
      </c>
      <c r="CR692">
        <v>0</v>
      </c>
      <c r="CS692">
        <v>6.6412197232614707</v>
      </c>
      <c r="CT692">
        <v>4.5644399816672312</v>
      </c>
      <c r="CU692">
        <v>3.9528169601415444</v>
      </c>
      <c r="CV692">
        <v>113</v>
      </c>
    </row>
    <row r="693" spans="1:100" x14ac:dyDescent="0.2">
      <c r="A693" s="2">
        <v>742</v>
      </c>
      <c r="B693">
        <v>6.1830033640994566</v>
      </c>
      <c r="C693">
        <v>0</v>
      </c>
      <c r="D693">
        <v>0</v>
      </c>
      <c r="E693">
        <v>0</v>
      </c>
      <c r="F693">
        <v>0</v>
      </c>
      <c r="G693">
        <v>1</v>
      </c>
      <c r="H693">
        <v>0</v>
      </c>
      <c r="I693">
        <v>0</v>
      </c>
      <c r="J693">
        <v>0</v>
      </c>
      <c r="K693">
        <v>0</v>
      </c>
      <c r="L693">
        <v>0</v>
      </c>
      <c r="M693">
        <v>0</v>
      </c>
      <c r="N693">
        <v>0</v>
      </c>
      <c r="O693">
        <v>0</v>
      </c>
      <c r="P693">
        <v>6.5031630246451773</v>
      </c>
      <c r="Q693">
        <v>114</v>
      </c>
      <c r="AC693" s="2">
        <v>742</v>
      </c>
      <c r="AD693">
        <v>6.1830033640994566</v>
      </c>
      <c r="AE693">
        <v>0</v>
      </c>
      <c r="AF693">
        <v>0</v>
      </c>
      <c r="AG693">
        <v>0</v>
      </c>
      <c r="AH693">
        <v>0</v>
      </c>
      <c r="AI693">
        <v>1</v>
      </c>
      <c r="AJ693">
        <v>0</v>
      </c>
      <c r="AK693">
        <v>0</v>
      </c>
      <c r="AL693">
        <v>0</v>
      </c>
      <c r="AM693">
        <v>0</v>
      </c>
      <c r="AN693">
        <v>0</v>
      </c>
      <c r="AO693">
        <v>0</v>
      </c>
      <c r="AP693">
        <v>0</v>
      </c>
      <c r="AQ693">
        <v>0</v>
      </c>
      <c r="AR693">
        <v>4.4423756018714879</v>
      </c>
      <c r="AS693">
        <v>114</v>
      </c>
      <c r="BE693" s="2">
        <v>742</v>
      </c>
      <c r="BF693">
        <v>6.1830033640994566</v>
      </c>
      <c r="BG693">
        <v>0</v>
      </c>
      <c r="BH693">
        <v>0</v>
      </c>
      <c r="BI693">
        <v>0</v>
      </c>
      <c r="BJ693">
        <v>0</v>
      </c>
      <c r="BK693">
        <v>1</v>
      </c>
      <c r="BL693">
        <v>0</v>
      </c>
      <c r="BM693">
        <v>0</v>
      </c>
      <c r="BN693">
        <v>0</v>
      </c>
      <c r="BO693">
        <v>0</v>
      </c>
      <c r="BP693">
        <v>0</v>
      </c>
      <c r="BQ693">
        <v>0</v>
      </c>
      <c r="BR693">
        <v>0</v>
      </c>
      <c r="BS693">
        <v>0</v>
      </c>
      <c r="BT693">
        <v>3.912637731044764</v>
      </c>
      <c r="BU693">
        <v>114</v>
      </c>
      <c r="CG693" s="2">
        <v>742</v>
      </c>
      <c r="CH693">
        <v>6.1830033640994566</v>
      </c>
      <c r="CI693">
        <v>0</v>
      </c>
      <c r="CJ693">
        <v>0</v>
      </c>
      <c r="CK693">
        <v>0</v>
      </c>
      <c r="CL693">
        <v>0</v>
      </c>
      <c r="CM693">
        <v>1</v>
      </c>
      <c r="CN693">
        <v>0</v>
      </c>
      <c r="CO693">
        <v>0</v>
      </c>
      <c r="CP693">
        <v>0</v>
      </c>
      <c r="CQ693">
        <v>0</v>
      </c>
      <c r="CR693">
        <v>0</v>
      </c>
      <c r="CS693">
        <v>6.5031630246451773</v>
      </c>
      <c r="CT693">
        <v>4.4423756018714879</v>
      </c>
      <c r="CU693">
        <v>3.912637731044764</v>
      </c>
      <c r="CV693">
        <v>114</v>
      </c>
    </row>
    <row r="694" spans="1:100" x14ac:dyDescent="0.2">
      <c r="A694" s="2">
        <v>743</v>
      </c>
      <c r="B694">
        <v>6.3246766572138498</v>
      </c>
      <c r="C694">
        <v>0</v>
      </c>
      <c r="D694">
        <v>0</v>
      </c>
      <c r="E694">
        <v>0</v>
      </c>
      <c r="F694">
        <v>0</v>
      </c>
      <c r="G694">
        <v>1</v>
      </c>
      <c r="H694">
        <v>0</v>
      </c>
      <c r="I694">
        <v>0</v>
      </c>
      <c r="J694">
        <v>0</v>
      </c>
      <c r="K694">
        <v>0</v>
      </c>
      <c r="L694">
        <v>0</v>
      </c>
      <c r="M694">
        <v>0</v>
      </c>
      <c r="N694">
        <v>0</v>
      </c>
      <c r="O694">
        <v>0</v>
      </c>
      <c r="P694">
        <v>6.384247837784363</v>
      </c>
      <c r="Q694">
        <v>115</v>
      </c>
      <c r="AC694" s="2">
        <v>743</v>
      </c>
      <c r="AD694">
        <v>6.3246766572138498</v>
      </c>
      <c r="AE694">
        <v>0</v>
      </c>
      <c r="AF694">
        <v>0</v>
      </c>
      <c r="AG694">
        <v>0</v>
      </c>
      <c r="AH694">
        <v>0</v>
      </c>
      <c r="AI694">
        <v>1</v>
      </c>
      <c r="AJ694">
        <v>0</v>
      </c>
      <c r="AK694">
        <v>0</v>
      </c>
      <c r="AL694">
        <v>0</v>
      </c>
      <c r="AM694">
        <v>0</v>
      </c>
      <c r="AN694">
        <v>0</v>
      </c>
      <c r="AO694">
        <v>0</v>
      </c>
      <c r="AP694">
        <v>0</v>
      </c>
      <c r="AQ694">
        <v>0</v>
      </c>
      <c r="AR694">
        <v>4.3575028308463963</v>
      </c>
      <c r="AS694">
        <v>115</v>
      </c>
      <c r="BE694" s="2">
        <v>743</v>
      </c>
      <c r="BF694">
        <v>6.3246766572138498</v>
      </c>
      <c r="BG694">
        <v>0</v>
      </c>
      <c r="BH694">
        <v>0</v>
      </c>
      <c r="BI694">
        <v>0</v>
      </c>
      <c r="BJ694">
        <v>0</v>
      </c>
      <c r="BK694">
        <v>1</v>
      </c>
      <c r="BL694">
        <v>0</v>
      </c>
      <c r="BM694">
        <v>0</v>
      </c>
      <c r="BN694">
        <v>0</v>
      </c>
      <c r="BO694">
        <v>0</v>
      </c>
      <c r="BP694">
        <v>0</v>
      </c>
      <c r="BQ694">
        <v>0</v>
      </c>
      <c r="BR694">
        <v>0</v>
      </c>
      <c r="BS694">
        <v>0</v>
      </c>
      <c r="BT694">
        <v>3.8814070911712109</v>
      </c>
      <c r="BU694">
        <v>115</v>
      </c>
      <c r="CG694" s="2">
        <v>743</v>
      </c>
      <c r="CH694">
        <v>6.3246766572138498</v>
      </c>
      <c r="CI694">
        <v>0</v>
      </c>
      <c r="CJ694">
        <v>0</v>
      </c>
      <c r="CK694">
        <v>0</v>
      </c>
      <c r="CL694">
        <v>0</v>
      </c>
      <c r="CM694">
        <v>1</v>
      </c>
      <c r="CN694">
        <v>0</v>
      </c>
      <c r="CO694">
        <v>0</v>
      </c>
      <c r="CP694">
        <v>0</v>
      </c>
      <c r="CQ694">
        <v>0</v>
      </c>
      <c r="CR694">
        <v>0</v>
      </c>
      <c r="CS694">
        <v>6.384247837784363</v>
      </c>
      <c r="CT694">
        <v>4.3575028308463963</v>
      </c>
      <c r="CU694">
        <v>3.8814070911712109</v>
      </c>
      <c r="CV694">
        <v>115</v>
      </c>
    </row>
    <row r="695" spans="1:100" x14ac:dyDescent="0.2">
      <c r="A695" s="2">
        <v>744</v>
      </c>
      <c r="B695">
        <v>6.1389194633177668</v>
      </c>
      <c r="C695">
        <v>0</v>
      </c>
      <c r="D695">
        <v>0</v>
      </c>
      <c r="E695">
        <v>0</v>
      </c>
      <c r="F695">
        <v>0</v>
      </c>
      <c r="G695">
        <v>1</v>
      </c>
      <c r="H695">
        <v>0</v>
      </c>
      <c r="I695">
        <v>0</v>
      </c>
      <c r="J695">
        <v>0</v>
      </c>
      <c r="K695">
        <v>0</v>
      </c>
      <c r="L695">
        <v>0</v>
      </c>
      <c r="M695">
        <v>0</v>
      </c>
      <c r="N695">
        <v>0</v>
      </c>
      <c r="O695">
        <v>0</v>
      </c>
      <c r="P695">
        <v>6.2838059650260751</v>
      </c>
      <c r="Q695">
        <v>116</v>
      </c>
      <c r="AC695" s="2">
        <v>744</v>
      </c>
      <c r="AD695">
        <v>6.1389194633177668</v>
      </c>
      <c r="AE695">
        <v>0</v>
      </c>
      <c r="AF695">
        <v>0</v>
      </c>
      <c r="AG695">
        <v>0</v>
      </c>
      <c r="AH695">
        <v>0</v>
      </c>
      <c r="AI695">
        <v>1</v>
      </c>
      <c r="AJ695">
        <v>0</v>
      </c>
      <c r="AK695">
        <v>0</v>
      </c>
      <c r="AL695">
        <v>0</v>
      </c>
      <c r="AM695">
        <v>0</v>
      </c>
      <c r="AN695">
        <v>0</v>
      </c>
      <c r="AO695">
        <v>0</v>
      </c>
      <c r="AP695">
        <v>0</v>
      </c>
      <c r="AQ695">
        <v>0</v>
      </c>
      <c r="AR695">
        <v>4.2980439920429854</v>
      </c>
      <c r="AS695">
        <v>116</v>
      </c>
      <c r="BE695" s="2">
        <v>744</v>
      </c>
      <c r="BF695">
        <v>6.1389194633177668</v>
      </c>
      <c r="BG695">
        <v>0</v>
      </c>
      <c r="BH695">
        <v>0</v>
      </c>
      <c r="BI695">
        <v>0</v>
      </c>
      <c r="BJ695">
        <v>0</v>
      </c>
      <c r="BK695">
        <v>1</v>
      </c>
      <c r="BL695">
        <v>0</v>
      </c>
      <c r="BM695">
        <v>0</v>
      </c>
      <c r="BN695">
        <v>0</v>
      </c>
      <c r="BO695">
        <v>0</v>
      </c>
      <c r="BP695">
        <v>0</v>
      </c>
      <c r="BQ695">
        <v>0</v>
      </c>
      <c r="BR695">
        <v>0</v>
      </c>
      <c r="BS695">
        <v>0</v>
      </c>
      <c r="BT695">
        <v>3.8573269018852474</v>
      </c>
      <c r="BU695">
        <v>116</v>
      </c>
      <c r="CG695" s="2">
        <v>744</v>
      </c>
      <c r="CH695">
        <v>6.1389194633177668</v>
      </c>
      <c r="CI695">
        <v>0</v>
      </c>
      <c r="CJ695">
        <v>0</v>
      </c>
      <c r="CK695">
        <v>0</v>
      </c>
      <c r="CL695">
        <v>0</v>
      </c>
      <c r="CM695">
        <v>1</v>
      </c>
      <c r="CN695">
        <v>0</v>
      </c>
      <c r="CO695">
        <v>0</v>
      </c>
      <c r="CP695">
        <v>0</v>
      </c>
      <c r="CQ695">
        <v>0</v>
      </c>
      <c r="CR695">
        <v>0</v>
      </c>
      <c r="CS695">
        <v>6.2838059650260751</v>
      </c>
      <c r="CT695">
        <v>4.2980439920429854</v>
      </c>
      <c r="CU695">
        <v>3.8573269018852474</v>
      </c>
      <c r="CV695">
        <v>116</v>
      </c>
    </row>
    <row r="696" spans="1:100" x14ac:dyDescent="0.2">
      <c r="A696" s="2">
        <v>745</v>
      </c>
      <c r="B696">
        <v>6.2565267939846283</v>
      </c>
      <c r="C696">
        <v>0</v>
      </c>
      <c r="D696">
        <v>0</v>
      </c>
      <c r="E696">
        <v>0</v>
      </c>
      <c r="F696">
        <v>0</v>
      </c>
      <c r="G696">
        <v>1</v>
      </c>
      <c r="H696">
        <v>0</v>
      </c>
      <c r="I696">
        <v>0</v>
      </c>
      <c r="J696">
        <v>0</v>
      </c>
      <c r="K696">
        <v>0</v>
      </c>
      <c r="L696">
        <v>0</v>
      </c>
      <c r="M696">
        <v>0</v>
      </c>
      <c r="N696">
        <v>0</v>
      </c>
      <c r="O696">
        <v>0</v>
      </c>
      <c r="P696">
        <v>6.200524955212372</v>
      </c>
      <c r="Q696">
        <v>117</v>
      </c>
      <c r="AC696" s="2">
        <v>745</v>
      </c>
      <c r="AD696">
        <v>6.2565267939846283</v>
      </c>
      <c r="AE696">
        <v>0</v>
      </c>
      <c r="AF696">
        <v>0</v>
      </c>
      <c r="AG696">
        <v>0</v>
      </c>
      <c r="AH696">
        <v>0</v>
      </c>
      <c r="AI696">
        <v>1</v>
      </c>
      <c r="AJ696">
        <v>0</v>
      </c>
      <c r="AK696">
        <v>0</v>
      </c>
      <c r="AL696">
        <v>0</v>
      </c>
      <c r="AM696">
        <v>0</v>
      </c>
      <c r="AN696">
        <v>0</v>
      </c>
      <c r="AO696">
        <v>0</v>
      </c>
      <c r="AP696">
        <v>0</v>
      </c>
      <c r="AQ696">
        <v>0</v>
      </c>
      <c r="AR696">
        <v>4.2558401088350832</v>
      </c>
      <c r="AS696">
        <v>117</v>
      </c>
      <c r="BE696" s="2">
        <v>745</v>
      </c>
      <c r="BF696">
        <v>6.2565267939846283</v>
      </c>
      <c r="BG696">
        <v>0</v>
      </c>
      <c r="BH696">
        <v>0</v>
      </c>
      <c r="BI696">
        <v>0</v>
      </c>
      <c r="BJ696">
        <v>0</v>
      </c>
      <c r="BK696">
        <v>1</v>
      </c>
      <c r="BL696">
        <v>0</v>
      </c>
      <c r="BM696">
        <v>0</v>
      </c>
      <c r="BN696">
        <v>0</v>
      </c>
      <c r="BO696">
        <v>0</v>
      </c>
      <c r="BP696">
        <v>0</v>
      </c>
      <c r="BQ696">
        <v>0</v>
      </c>
      <c r="BR696">
        <v>0</v>
      </c>
      <c r="BS696">
        <v>0</v>
      </c>
      <c r="BT696">
        <v>3.8388784267167959</v>
      </c>
      <c r="BU696">
        <v>117</v>
      </c>
      <c r="CG696" s="2">
        <v>745</v>
      </c>
      <c r="CH696">
        <v>6.2565267939846283</v>
      </c>
      <c r="CI696">
        <v>0</v>
      </c>
      <c r="CJ696">
        <v>0</v>
      </c>
      <c r="CK696">
        <v>0</v>
      </c>
      <c r="CL696">
        <v>0</v>
      </c>
      <c r="CM696">
        <v>1</v>
      </c>
      <c r="CN696">
        <v>0</v>
      </c>
      <c r="CO696">
        <v>0</v>
      </c>
      <c r="CP696">
        <v>0</v>
      </c>
      <c r="CQ696">
        <v>0</v>
      </c>
      <c r="CR696">
        <v>0</v>
      </c>
      <c r="CS696">
        <v>6.200524955212372</v>
      </c>
      <c r="CT696">
        <v>4.2558401088350832</v>
      </c>
      <c r="CU696">
        <v>3.8388784267167959</v>
      </c>
      <c r="CV696">
        <v>117</v>
      </c>
    </row>
    <row r="697" spans="1:100" x14ac:dyDescent="0.2">
      <c r="A697" s="2">
        <v>746</v>
      </c>
      <c r="B697">
        <v>6.2115163656620052</v>
      </c>
      <c r="C697">
        <v>0</v>
      </c>
      <c r="D697">
        <v>0</v>
      </c>
      <c r="E697">
        <v>0</v>
      </c>
      <c r="F697">
        <v>0</v>
      </c>
      <c r="G697">
        <v>1</v>
      </c>
      <c r="H697">
        <v>0</v>
      </c>
      <c r="I697">
        <v>0</v>
      </c>
      <c r="J697">
        <v>0</v>
      </c>
      <c r="K697">
        <v>0</v>
      </c>
      <c r="L697">
        <v>0</v>
      </c>
      <c r="M697">
        <v>0</v>
      </c>
      <c r="N697">
        <v>0</v>
      </c>
      <c r="O697">
        <v>0</v>
      </c>
      <c r="P697">
        <v>6.1326317712197618</v>
      </c>
      <c r="Q697">
        <v>118</v>
      </c>
      <c r="AC697" s="2">
        <v>746</v>
      </c>
      <c r="AD697">
        <v>6.2115163656620052</v>
      </c>
      <c r="AE697">
        <v>0</v>
      </c>
      <c r="AF697">
        <v>0</v>
      </c>
      <c r="AG697">
        <v>0</v>
      </c>
      <c r="AH697">
        <v>0</v>
      </c>
      <c r="AI697">
        <v>1</v>
      </c>
      <c r="AJ697">
        <v>0</v>
      </c>
      <c r="AK697">
        <v>0</v>
      </c>
      <c r="AL697">
        <v>0</v>
      </c>
      <c r="AM697">
        <v>0</v>
      </c>
      <c r="AN697">
        <v>0</v>
      </c>
      <c r="AO697">
        <v>0</v>
      </c>
      <c r="AP697">
        <v>0</v>
      </c>
      <c r="AQ697">
        <v>0</v>
      </c>
      <c r="AR697">
        <v>4.2254630419990757</v>
      </c>
      <c r="AS697">
        <v>118</v>
      </c>
      <c r="BE697" s="2">
        <v>746</v>
      </c>
      <c r="BF697">
        <v>6.2115163656620052</v>
      </c>
      <c r="BG697">
        <v>0</v>
      </c>
      <c r="BH697">
        <v>0</v>
      </c>
      <c r="BI697">
        <v>0</v>
      </c>
      <c r="BJ697">
        <v>0</v>
      </c>
      <c r="BK697">
        <v>1</v>
      </c>
      <c r="BL697">
        <v>0</v>
      </c>
      <c r="BM697">
        <v>0</v>
      </c>
      <c r="BN697">
        <v>0</v>
      </c>
      <c r="BO697">
        <v>0</v>
      </c>
      <c r="BP697">
        <v>0</v>
      </c>
      <c r="BQ697">
        <v>0</v>
      </c>
      <c r="BR697">
        <v>0</v>
      </c>
      <c r="BS697">
        <v>0</v>
      </c>
      <c r="BT697">
        <v>3.8248152271487008</v>
      </c>
      <c r="BU697">
        <v>118</v>
      </c>
      <c r="CG697" s="2">
        <v>746</v>
      </c>
      <c r="CH697">
        <v>6.2115163656620052</v>
      </c>
      <c r="CI697">
        <v>0</v>
      </c>
      <c r="CJ697">
        <v>0</v>
      </c>
      <c r="CK697">
        <v>0</v>
      </c>
      <c r="CL697">
        <v>0</v>
      </c>
      <c r="CM697">
        <v>1</v>
      </c>
      <c r="CN697">
        <v>0</v>
      </c>
      <c r="CO697">
        <v>0</v>
      </c>
      <c r="CP697">
        <v>0</v>
      </c>
      <c r="CQ697">
        <v>0</v>
      </c>
      <c r="CR697">
        <v>0</v>
      </c>
      <c r="CS697">
        <v>6.1326317712197618</v>
      </c>
      <c r="CT697">
        <v>4.2254630419990757</v>
      </c>
      <c r="CU697">
        <v>3.8248152271487008</v>
      </c>
      <c r="CV697">
        <v>118</v>
      </c>
    </row>
    <row r="698" spans="1:100" x14ac:dyDescent="0.2">
      <c r="A698" s="2">
        <v>747</v>
      </c>
      <c r="B698">
        <v>6.1356206277219281</v>
      </c>
      <c r="C698">
        <v>0</v>
      </c>
      <c r="D698">
        <v>0</v>
      </c>
      <c r="E698">
        <v>0</v>
      </c>
      <c r="F698">
        <v>0</v>
      </c>
      <c r="G698">
        <v>1</v>
      </c>
      <c r="H698">
        <v>0</v>
      </c>
      <c r="I698">
        <v>0</v>
      </c>
      <c r="J698">
        <v>0</v>
      </c>
      <c r="K698">
        <v>0</v>
      </c>
      <c r="L698">
        <v>0</v>
      </c>
      <c r="M698">
        <v>0</v>
      </c>
      <c r="N698">
        <v>0</v>
      </c>
      <c r="O698">
        <v>0</v>
      </c>
      <c r="P698">
        <v>6.0781058074067005</v>
      </c>
      <c r="Q698">
        <v>119</v>
      </c>
      <c r="AC698" s="2">
        <v>747</v>
      </c>
      <c r="AD698">
        <v>6.1356206277219281</v>
      </c>
      <c r="AE698">
        <v>0</v>
      </c>
      <c r="AF698">
        <v>0</v>
      </c>
      <c r="AG698">
        <v>0</v>
      </c>
      <c r="AH698">
        <v>0</v>
      </c>
      <c r="AI698">
        <v>1</v>
      </c>
      <c r="AJ698">
        <v>0</v>
      </c>
      <c r="AK698">
        <v>0</v>
      </c>
      <c r="AL698">
        <v>0</v>
      </c>
      <c r="AM698">
        <v>0</v>
      </c>
      <c r="AN698">
        <v>0</v>
      </c>
      <c r="AO698">
        <v>0</v>
      </c>
      <c r="AP698">
        <v>0</v>
      </c>
      <c r="AQ698">
        <v>0</v>
      </c>
      <c r="AR698">
        <v>4.2033297085389227</v>
      </c>
      <c r="AS698">
        <v>119</v>
      </c>
      <c r="BE698" s="2">
        <v>747</v>
      </c>
      <c r="BF698">
        <v>6.1356206277219281</v>
      </c>
      <c r="BG698">
        <v>0</v>
      </c>
      <c r="BH698">
        <v>0</v>
      </c>
      <c r="BI698">
        <v>0</v>
      </c>
      <c r="BJ698">
        <v>0</v>
      </c>
      <c r="BK698">
        <v>1</v>
      </c>
      <c r="BL698">
        <v>0</v>
      </c>
      <c r="BM698">
        <v>0</v>
      </c>
      <c r="BN698">
        <v>0</v>
      </c>
      <c r="BO698">
        <v>0</v>
      </c>
      <c r="BP698">
        <v>0</v>
      </c>
      <c r="BQ698">
        <v>0</v>
      </c>
      <c r="BR698">
        <v>0</v>
      </c>
      <c r="BS698">
        <v>0</v>
      </c>
      <c r="BT698">
        <v>3.8141364982801882</v>
      </c>
      <c r="BU698">
        <v>119</v>
      </c>
      <c r="CG698" s="2">
        <v>747</v>
      </c>
      <c r="CH698">
        <v>6.1356206277219281</v>
      </c>
      <c r="CI698">
        <v>0</v>
      </c>
      <c r="CJ698">
        <v>0</v>
      </c>
      <c r="CK698">
        <v>0</v>
      </c>
      <c r="CL698">
        <v>0</v>
      </c>
      <c r="CM698">
        <v>1</v>
      </c>
      <c r="CN698">
        <v>0</v>
      </c>
      <c r="CO698">
        <v>0</v>
      </c>
      <c r="CP698">
        <v>0</v>
      </c>
      <c r="CQ698">
        <v>0</v>
      </c>
      <c r="CR698">
        <v>0</v>
      </c>
      <c r="CS698">
        <v>6.0781058074067005</v>
      </c>
      <c r="CT698">
        <v>4.2033297085389227</v>
      </c>
      <c r="CU698">
        <v>3.8141364982801882</v>
      </c>
      <c r="CV698">
        <v>119</v>
      </c>
    </row>
    <row r="699" spans="1:100" x14ac:dyDescent="0.2">
      <c r="A699" s="2">
        <v>748</v>
      </c>
      <c r="B699">
        <v>6.1876239818934895</v>
      </c>
      <c r="C699">
        <v>0</v>
      </c>
      <c r="D699">
        <v>0</v>
      </c>
      <c r="E699">
        <v>0</v>
      </c>
      <c r="F699">
        <v>0</v>
      </c>
      <c r="G699">
        <v>1</v>
      </c>
      <c r="H699">
        <v>0</v>
      </c>
      <c r="I699">
        <v>0</v>
      </c>
      <c r="J699">
        <v>0</v>
      </c>
      <c r="K699">
        <v>0</v>
      </c>
      <c r="L699">
        <v>0</v>
      </c>
      <c r="M699">
        <v>0</v>
      </c>
      <c r="N699">
        <v>0</v>
      </c>
      <c r="O699">
        <v>0</v>
      </c>
      <c r="P699">
        <v>6.0348754656448689</v>
      </c>
      <c r="Q699">
        <v>120</v>
      </c>
      <c r="AC699" s="2">
        <v>748</v>
      </c>
      <c r="AD699">
        <v>6.1876239818934895</v>
      </c>
      <c r="AE699">
        <v>0</v>
      </c>
      <c r="AF699">
        <v>0</v>
      </c>
      <c r="AG699">
        <v>0</v>
      </c>
      <c r="AH699">
        <v>0</v>
      </c>
      <c r="AI699">
        <v>1</v>
      </c>
      <c r="AJ699">
        <v>0</v>
      </c>
      <c r="AK699">
        <v>0</v>
      </c>
      <c r="AL699">
        <v>0</v>
      </c>
      <c r="AM699">
        <v>0</v>
      </c>
      <c r="AN699">
        <v>0</v>
      </c>
      <c r="AO699">
        <v>0</v>
      </c>
      <c r="AP699">
        <v>0</v>
      </c>
      <c r="AQ699">
        <v>0</v>
      </c>
      <c r="AR699">
        <v>4.1870477948984233</v>
      </c>
      <c r="AS699">
        <v>120</v>
      </c>
      <c r="BE699" s="2">
        <v>748</v>
      </c>
      <c r="BF699">
        <v>6.1876239818934895</v>
      </c>
      <c r="BG699">
        <v>0</v>
      </c>
      <c r="BH699">
        <v>0</v>
      </c>
      <c r="BI699">
        <v>0</v>
      </c>
      <c r="BJ699">
        <v>0</v>
      </c>
      <c r="BK699">
        <v>1</v>
      </c>
      <c r="BL699">
        <v>0</v>
      </c>
      <c r="BM699">
        <v>0</v>
      </c>
      <c r="BN699">
        <v>0</v>
      </c>
      <c r="BO699">
        <v>0</v>
      </c>
      <c r="BP699">
        <v>0</v>
      </c>
      <c r="BQ699">
        <v>0</v>
      </c>
      <c r="BR699">
        <v>0</v>
      </c>
      <c r="BS699">
        <v>0</v>
      </c>
      <c r="BT699">
        <v>3.8060519436621596</v>
      </c>
      <c r="BU699">
        <v>120</v>
      </c>
      <c r="CG699" s="2">
        <v>748</v>
      </c>
      <c r="CH699">
        <v>6.1876239818934895</v>
      </c>
      <c r="CI699">
        <v>0</v>
      </c>
      <c r="CJ699">
        <v>0</v>
      </c>
      <c r="CK699">
        <v>0</v>
      </c>
      <c r="CL699">
        <v>0</v>
      </c>
      <c r="CM699">
        <v>1</v>
      </c>
      <c r="CN699">
        <v>0</v>
      </c>
      <c r="CO699">
        <v>0</v>
      </c>
      <c r="CP699">
        <v>0</v>
      </c>
      <c r="CQ699">
        <v>0</v>
      </c>
      <c r="CR699">
        <v>0</v>
      </c>
      <c r="CS699">
        <v>6.0348754656448689</v>
      </c>
      <c r="CT699">
        <v>4.1870477948984233</v>
      </c>
      <c r="CU699">
        <v>3.8060519436621596</v>
      </c>
      <c r="CV699">
        <v>120</v>
      </c>
    </row>
    <row r="700" spans="1:100" x14ac:dyDescent="0.2">
      <c r="A700" s="2">
        <v>749</v>
      </c>
      <c r="B700">
        <v>6.0619306361253065</v>
      </c>
      <c r="C700">
        <v>0</v>
      </c>
      <c r="D700">
        <v>0</v>
      </c>
      <c r="E700">
        <v>0</v>
      </c>
      <c r="F700">
        <v>0</v>
      </c>
      <c r="G700">
        <v>1</v>
      </c>
      <c r="H700">
        <v>0</v>
      </c>
      <c r="I700">
        <v>0</v>
      </c>
      <c r="J700">
        <v>0</v>
      </c>
      <c r="K700">
        <v>0</v>
      </c>
      <c r="L700">
        <v>0</v>
      </c>
      <c r="M700">
        <v>0</v>
      </c>
      <c r="N700">
        <v>0</v>
      </c>
      <c r="O700">
        <v>0</v>
      </c>
      <c r="P700">
        <v>6.0009691446449427</v>
      </c>
      <c r="Q700">
        <v>121</v>
      </c>
      <c r="AC700" s="2">
        <v>749</v>
      </c>
      <c r="AD700">
        <v>6.0619306361253065</v>
      </c>
      <c r="AE700">
        <v>0</v>
      </c>
      <c r="AF700">
        <v>0</v>
      </c>
      <c r="AG700">
        <v>0</v>
      </c>
      <c r="AH700">
        <v>0</v>
      </c>
      <c r="AI700">
        <v>1</v>
      </c>
      <c r="AJ700">
        <v>0</v>
      </c>
      <c r="AK700">
        <v>0</v>
      </c>
      <c r="AL700">
        <v>0</v>
      </c>
      <c r="AM700">
        <v>0</v>
      </c>
      <c r="AN700">
        <v>0</v>
      </c>
      <c r="AO700">
        <v>0</v>
      </c>
      <c r="AP700">
        <v>0</v>
      </c>
      <c r="AQ700">
        <v>0</v>
      </c>
      <c r="AR700">
        <v>4.1749866679892573</v>
      </c>
      <c r="AS700">
        <v>121</v>
      </c>
      <c r="BE700" s="2">
        <v>749</v>
      </c>
      <c r="BF700">
        <v>6.0619306361253065</v>
      </c>
      <c r="BG700">
        <v>0</v>
      </c>
      <c r="BH700">
        <v>0</v>
      </c>
      <c r="BI700">
        <v>0</v>
      </c>
      <c r="BJ700">
        <v>0</v>
      </c>
      <c r="BK700">
        <v>1</v>
      </c>
      <c r="BL700">
        <v>0</v>
      </c>
      <c r="BM700">
        <v>0</v>
      </c>
      <c r="BN700">
        <v>0</v>
      </c>
      <c r="BO700">
        <v>0</v>
      </c>
      <c r="BP700">
        <v>0</v>
      </c>
      <c r="BQ700">
        <v>0</v>
      </c>
      <c r="BR700">
        <v>0</v>
      </c>
      <c r="BS700">
        <v>0</v>
      </c>
      <c r="BT700">
        <v>3.7999453441215638</v>
      </c>
      <c r="BU700">
        <v>121</v>
      </c>
      <c r="CG700" s="2">
        <v>749</v>
      </c>
      <c r="CH700">
        <v>6.0619306361253065</v>
      </c>
      <c r="CI700">
        <v>0</v>
      </c>
      <c r="CJ700">
        <v>0</v>
      </c>
      <c r="CK700">
        <v>0</v>
      </c>
      <c r="CL700">
        <v>0</v>
      </c>
      <c r="CM700">
        <v>1</v>
      </c>
      <c r="CN700">
        <v>0</v>
      </c>
      <c r="CO700">
        <v>0</v>
      </c>
      <c r="CP700">
        <v>0</v>
      </c>
      <c r="CQ700">
        <v>0</v>
      </c>
      <c r="CR700">
        <v>0</v>
      </c>
      <c r="CS700">
        <v>6.0009691446449427</v>
      </c>
      <c r="CT700">
        <v>4.1749866679892573</v>
      </c>
      <c r="CU700">
        <v>3.7999453441215638</v>
      </c>
      <c r="CV700">
        <v>121</v>
      </c>
    </row>
    <row r="701" spans="1:100" x14ac:dyDescent="0.2">
      <c r="A701" s="2">
        <v>750</v>
      </c>
      <c r="B701">
        <v>6.2138033192276065</v>
      </c>
      <c r="C701">
        <v>0</v>
      </c>
      <c r="D701">
        <v>0</v>
      </c>
      <c r="E701">
        <v>0</v>
      </c>
      <c r="F701">
        <v>0</v>
      </c>
      <c r="G701">
        <v>1</v>
      </c>
      <c r="H701">
        <v>0</v>
      </c>
      <c r="I701">
        <v>0</v>
      </c>
      <c r="J701">
        <v>0</v>
      </c>
      <c r="K701">
        <v>0</v>
      </c>
      <c r="L701">
        <v>0</v>
      </c>
      <c r="M701">
        <v>0</v>
      </c>
      <c r="N701">
        <v>0</v>
      </c>
      <c r="O701">
        <v>0</v>
      </c>
      <c r="P701">
        <v>5.9746111996844729</v>
      </c>
      <c r="Q701">
        <v>122</v>
      </c>
      <c r="AC701" s="2">
        <v>750</v>
      </c>
      <c r="AD701">
        <v>6.2138033192276065</v>
      </c>
      <c r="AE701">
        <v>0</v>
      </c>
      <c r="AF701">
        <v>0</v>
      </c>
      <c r="AG701">
        <v>0</v>
      </c>
      <c r="AH701">
        <v>0</v>
      </c>
      <c r="AI701">
        <v>1</v>
      </c>
      <c r="AJ701">
        <v>0</v>
      </c>
      <c r="AK701">
        <v>0</v>
      </c>
      <c r="AL701">
        <v>0</v>
      </c>
      <c r="AM701">
        <v>0</v>
      </c>
      <c r="AN701">
        <v>0</v>
      </c>
      <c r="AO701">
        <v>0</v>
      </c>
      <c r="AP701">
        <v>0</v>
      </c>
      <c r="AQ701">
        <v>0</v>
      </c>
      <c r="AR701">
        <v>4.1660091852328316</v>
      </c>
      <c r="AS701">
        <v>122</v>
      </c>
      <c r="BE701" s="2">
        <v>750</v>
      </c>
      <c r="BF701">
        <v>6.2138033192276065</v>
      </c>
      <c r="BG701">
        <v>0</v>
      </c>
      <c r="BH701">
        <v>0</v>
      </c>
      <c r="BI701">
        <v>0</v>
      </c>
      <c r="BJ701">
        <v>0</v>
      </c>
      <c r="BK701">
        <v>1</v>
      </c>
      <c r="BL701">
        <v>0</v>
      </c>
      <c r="BM701">
        <v>0</v>
      </c>
      <c r="BN701">
        <v>0</v>
      </c>
      <c r="BO701">
        <v>0</v>
      </c>
      <c r="BP701">
        <v>0</v>
      </c>
      <c r="BQ701">
        <v>0</v>
      </c>
      <c r="BR701">
        <v>0</v>
      </c>
      <c r="BS701">
        <v>0</v>
      </c>
      <c r="BT701">
        <v>3.7953407973250699</v>
      </c>
      <c r="BU701">
        <v>122</v>
      </c>
      <c r="CG701" s="2">
        <v>750</v>
      </c>
      <c r="CH701">
        <v>6.2138033192276065</v>
      </c>
      <c r="CI701">
        <v>0</v>
      </c>
      <c r="CJ701">
        <v>0</v>
      </c>
      <c r="CK701">
        <v>0</v>
      </c>
      <c r="CL701">
        <v>0</v>
      </c>
      <c r="CM701">
        <v>1</v>
      </c>
      <c r="CN701">
        <v>0</v>
      </c>
      <c r="CO701">
        <v>0</v>
      </c>
      <c r="CP701">
        <v>0</v>
      </c>
      <c r="CQ701">
        <v>0</v>
      </c>
      <c r="CR701">
        <v>0</v>
      </c>
      <c r="CS701">
        <v>5.9746111996844729</v>
      </c>
      <c r="CT701">
        <v>4.1660091852328316</v>
      </c>
      <c r="CU701">
        <v>3.7953407973250699</v>
      </c>
      <c r="CV701">
        <v>122</v>
      </c>
    </row>
    <row r="702" spans="1:100" x14ac:dyDescent="0.2">
      <c r="A702" s="2">
        <v>751</v>
      </c>
      <c r="B702">
        <v>7.2248272435065619</v>
      </c>
      <c r="C702">
        <v>0</v>
      </c>
      <c r="D702">
        <v>0</v>
      </c>
      <c r="E702">
        <v>0</v>
      </c>
      <c r="F702">
        <v>0</v>
      </c>
      <c r="G702">
        <v>1</v>
      </c>
      <c r="H702">
        <v>1</v>
      </c>
      <c r="I702">
        <v>0</v>
      </c>
      <c r="J702">
        <v>0</v>
      </c>
      <c r="K702">
        <v>0</v>
      </c>
      <c r="L702">
        <v>0</v>
      </c>
      <c r="M702">
        <v>0</v>
      </c>
      <c r="N702">
        <v>0</v>
      </c>
      <c r="O702">
        <v>0</v>
      </c>
      <c r="P702">
        <v>6.2019547263485064</v>
      </c>
      <c r="Q702">
        <v>123</v>
      </c>
      <c r="AC702" s="2">
        <v>751</v>
      </c>
      <c r="AD702">
        <v>7.2248272435065619</v>
      </c>
      <c r="AE702">
        <v>0</v>
      </c>
      <c r="AF702">
        <v>0</v>
      </c>
      <c r="AG702">
        <v>0</v>
      </c>
      <c r="AH702">
        <v>0</v>
      </c>
      <c r="AI702">
        <v>1</v>
      </c>
      <c r="AJ702">
        <v>1</v>
      </c>
      <c r="AK702">
        <v>0</v>
      </c>
      <c r="AL702">
        <v>0</v>
      </c>
      <c r="AM702">
        <v>0</v>
      </c>
      <c r="AN702">
        <v>0</v>
      </c>
      <c r="AO702">
        <v>0</v>
      </c>
      <c r="AP702">
        <v>0</v>
      </c>
      <c r="AQ702">
        <v>0</v>
      </c>
      <c r="AR702">
        <v>4.5083546658251477</v>
      </c>
      <c r="AS702">
        <v>123</v>
      </c>
      <c r="BE702" s="2">
        <v>751</v>
      </c>
      <c r="BF702">
        <v>7.2248272435065619</v>
      </c>
      <c r="BG702">
        <v>0</v>
      </c>
      <c r="BH702">
        <v>0</v>
      </c>
      <c r="BI702">
        <v>0</v>
      </c>
      <c r="BJ702">
        <v>0</v>
      </c>
      <c r="BK702">
        <v>1</v>
      </c>
      <c r="BL702">
        <v>1</v>
      </c>
      <c r="BM702">
        <v>0</v>
      </c>
      <c r="BN702">
        <v>0</v>
      </c>
      <c r="BO702">
        <v>0</v>
      </c>
      <c r="BP702">
        <v>0</v>
      </c>
      <c r="BQ702">
        <v>0</v>
      </c>
      <c r="BR702">
        <v>0</v>
      </c>
      <c r="BS702">
        <v>0</v>
      </c>
      <c r="BT702">
        <v>4.1441039613870059</v>
      </c>
      <c r="BU702">
        <v>123</v>
      </c>
      <c r="CG702" s="2">
        <v>751</v>
      </c>
      <c r="CH702">
        <v>7.2248272435065619</v>
      </c>
      <c r="CI702">
        <v>0</v>
      </c>
      <c r="CJ702">
        <v>0</v>
      </c>
      <c r="CK702">
        <v>0</v>
      </c>
      <c r="CL702">
        <v>0</v>
      </c>
      <c r="CM702">
        <v>1</v>
      </c>
      <c r="CN702">
        <v>1</v>
      </c>
      <c r="CO702">
        <v>0</v>
      </c>
      <c r="CP702">
        <v>0</v>
      </c>
      <c r="CQ702">
        <v>0</v>
      </c>
      <c r="CR702">
        <v>0</v>
      </c>
      <c r="CS702">
        <v>6.2019547263485064</v>
      </c>
      <c r="CT702">
        <v>4.5083546658251477</v>
      </c>
      <c r="CU702">
        <v>4.1441039613870059</v>
      </c>
      <c r="CV702">
        <v>123</v>
      </c>
    </row>
    <row r="703" spans="1:100" x14ac:dyDescent="0.2">
      <c r="A703" s="2">
        <v>752</v>
      </c>
      <c r="B703">
        <v>7.4134629061623061</v>
      </c>
      <c r="C703">
        <v>0</v>
      </c>
      <c r="D703">
        <v>0</v>
      </c>
      <c r="E703">
        <v>0</v>
      </c>
      <c r="F703">
        <v>0</v>
      </c>
      <c r="G703">
        <v>1</v>
      </c>
      <c r="H703">
        <v>1</v>
      </c>
      <c r="I703">
        <v>0</v>
      </c>
      <c r="J703">
        <v>0</v>
      </c>
      <c r="K703">
        <v>0</v>
      </c>
      <c r="L703">
        <v>0</v>
      </c>
      <c r="M703">
        <v>0</v>
      </c>
      <c r="N703">
        <v>0</v>
      </c>
      <c r="O703">
        <v>0</v>
      </c>
      <c r="P703">
        <v>6.3369885203456642</v>
      </c>
      <c r="Q703">
        <v>124</v>
      </c>
      <c r="AC703" s="2">
        <v>752</v>
      </c>
      <c r="AD703">
        <v>7.4134629061623061</v>
      </c>
      <c r="AE703">
        <v>0</v>
      </c>
      <c r="AF703">
        <v>0</v>
      </c>
      <c r="AG703">
        <v>0</v>
      </c>
      <c r="AH703">
        <v>0</v>
      </c>
      <c r="AI703">
        <v>1</v>
      </c>
      <c r="AJ703">
        <v>1</v>
      </c>
      <c r="AK703">
        <v>0</v>
      </c>
      <c r="AL703">
        <v>0</v>
      </c>
      <c r="AM703">
        <v>0</v>
      </c>
      <c r="AN703">
        <v>0</v>
      </c>
      <c r="AO703">
        <v>0</v>
      </c>
      <c r="AP703">
        <v>0</v>
      </c>
      <c r="AQ703">
        <v>0</v>
      </c>
      <c r="AR703">
        <v>4.6463248022591221</v>
      </c>
      <c r="AS703">
        <v>124</v>
      </c>
      <c r="BE703" s="2">
        <v>752</v>
      </c>
      <c r="BF703">
        <v>7.4134629061623061</v>
      </c>
      <c r="BG703">
        <v>0</v>
      </c>
      <c r="BH703">
        <v>0</v>
      </c>
      <c r="BI703">
        <v>0</v>
      </c>
      <c r="BJ703">
        <v>0</v>
      </c>
      <c r="BK703">
        <v>1</v>
      </c>
      <c r="BL703">
        <v>1</v>
      </c>
      <c r="BM703">
        <v>0</v>
      </c>
      <c r="BN703">
        <v>0</v>
      </c>
      <c r="BO703">
        <v>0</v>
      </c>
      <c r="BP703">
        <v>0</v>
      </c>
      <c r="BQ703">
        <v>0</v>
      </c>
      <c r="BR703">
        <v>0</v>
      </c>
      <c r="BS703">
        <v>0</v>
      </c>
      <c r="BT703">
        <v>4.2659538521280727</v>
      </c>
      <c r="BU703">
        <v>124</v>
      </c>
      <c r="CG703" s="2">
        <v>752</v>
      </c>
      <c r="CH703">
        <v>7.4134629061623061</v>
      </c>
      <c r="CI703">
        <v>0</v>
      </c>
      <c r="CJ703">
        <v>0</v>
      </c>
      <c r="CK703">
        <v>0</v>
      </c>
      <c r="CL703">
        <v>0</v>
      </c>
      <c r="CM703">
        <v>1</v>
      </c>
      <c r="CN703">
        <v>1</v>
      </c>
      <c r="CO703">
        <v>0</v>
      </c>
      <c r="CP703">
        <v>0</v>
      </c>
      <c r="CQ703">
        <v>0</v>
      </c>
      <c r="CR703">
        <v>0</v>
      </c>
      <c r="CS703">
        <v>6.3369885203456642</v>
      </c>
      <c r="CT703">
        <v>4.6463248022591221</v>
      </c>
      <c r="CU703">
        <v>4.2659538521280727</v>
      </c>
      <c r="CV703">
        <v>124</v>
      </c>
    </row>
    <row r="704" spans="1:100" x14ac:dyDescent="0.2">
      <c r="A704" s="2">
        <v>753</v>
      </c>
      <c r="B704">
        <v>7.4367418625100088</v>
      </c>
      <c r="C704">
        <v>0</v>
      </c>
      <c r="D704">
        <v>0</v>
      </c>
      <c r="E704">
        <v>0</v>
      </c>
      <c r="F704">
        <v>0</v>
      </c>
      <c r="G704">
        <v>1</v>
      </c>
      <c r="H704">
        <v>1</v>
      </c>
      <c r="I704">
        <v>0</v>
      </c>
      <c r="J704">
        <v>0</v>
      </c>
      <c r="K704">
        <v>0</v>
      </c>
      <c r="L704">
        <v>0</v>
      </c>
      <c r="M704">
        <v>0</v>
      </c>
      <c r="N704">
        <v>0</v>
      </c>
      <c r="O704">
        <v>0</v>
      </c>
      <c r="P704">
        <v>6.4235202184007845</v>
      </c>
      <c r="Q704">
        <v>125</v>
      </c>
      <c r="AC704" s="2">
        <v>753</v>
      </c>
      <c r="AD704">
        <v>7.4367418625100088</v>
      </c>
      <c r="AE704">
        <v>0</v>
      </c>
      <c r="AF704">
        <v>0</v>
      </c>
      <c r="AG704">
        <v>0</v>
      </c>
      <c r="AH704">
        <v>0</v>
      </c>
      <c r="AI704">
        <v>1</v>
      </c>
      <c r="AJ704">
        <v>1</v>
      </c>
      <c r="AK704">
        <v>0</v>
      </c>
      <c r="AL704">
        <v>0</v>
      </c>
      <c r="AM704">
        <v>0</v>
      </c>
      <c r="AN704">
        <v>0</v>
      </c>
      <c r="AO704">
        <v>0</v>
      </c>
      <c r="AP704">
        <v>0</v>
      </c>
      <c r="AQ704">
        <v>0</v>
      </c>
      <c r="AR704">
        <v>4.7112420512537865</v>
      </c>
      <c r="AS704">
        <v>125</v>
      </c>
      <c r="BE704" s="2">
        <v>753</v>
      </c>
      <c r="BF704">
        <v>7.4367418625100088</v>
      </c>
      <c r="BG704">
        <v>0</v>
      </c>
      <c r="BH704">
        <v>0</v>
      </c>
      <c r="BI704">
        <v>0</v>
      </c>
      <c r="BJ704">
        <v>0</v>
      </c>
      <c r="BK704">
        <v>1</v>
      </c>
      <c r="BL704">
        <v>1</v>
      </c>
      <c r="BM704">
        <v>0</v>
      </c>
      <c r="BN704">
        <v>0</v>
      </c>
      <c r="BO704">
        <v>0</v>
      </c>
      <c r="BP704">
        <v>0</v>
      </c>
      <c r="BQ704">
        <v>0</v>
      </c>
      <c r="BR704">
        <v>0</v>
      </c>
      <c r="BS704">
        <v>0</v>
      </c>
      <c r="BT704">
        <v>4.2697867863957377</v>
      </c>
      <c r="BU704">
        <v>125</v>
      </c>
      <c r="CG704" s="2">
        <v>753</v>
      </c>
      <c r="CH704">
        <v>7.4367418625100088</v>
      </c>
      <c r="CI704">
        <v>0</v>
      </c>
      <c r="CJ704">
        <v>0</v>
      </c>
      <c r="CK704">
        <v>0</v>
      </c>
      <c r="CL704">
        <v>0</v>
      </c>
      <c r="CM704">
        <v>1</v>
      </c>
      <c r="CN704">
        <v>1</v>
      </c>
      <c r="CO704">
        <v>0</v>
      </c>
      <c r="CP704">
        <v>0</v>
      </c>
      <c r="CQ704">
        <v>0</v>
      </c>
      <c r="CR704">
        <v>0</v>
      </c>
      <c r="CS704">
        <v>6.4235202184007845</v>
      </c>
      <c r="CT704">
        <v>4.7112420512537865</v>
      </c>
      <c r="CU704">
        <v>4.2697867863957377</v>
      </c>
      <c r="CV704">
        <v>125</v>
      </c>
    </row>
    <row r="705" spans="1:100" x14ac:dyDescent="0.2">
      <c r="A705" s="2">
        <v>754</v>
      </c>
      <c r="B705">
        <v>7.4410795772945759</v>
      </c>
      <c r="C705">
        <v>0</v>
      </c>
      <c r="D705">
        <v>0</v>
      </c>
      <c r="E705">
        <v>0</v>
      </c>
      <c r="F705">
        <v>0</v>
      </c>
      <c r="G705">
        <v>1</v>
      </c>
      <c r="H705">
        <v>1</v>
      </c>
      <c r="I705">
        <v>0</v>
      </c>
      <c r="J705">
        <v>0</v>
      </c>
      <c r="K705">
        <v>0</v>
      </c>
      <c r="L705">
        <v>0</v>
      </c>
      <c r="M705">
        <v>0</v>
      </c>
      <c r="N705">
        <v>0</v>
      </c>
      <c r="O705">
        <v>0</v>
      </c>
      <c r="P705">
        <v>6.4816446802600511</v>
      </c>
      <c r="Q705">
        <v>126</v>
      </c>
      <c r="AC705" s="2">
        <v>754</v>
      </c>
      <c r="AD705">
        <v>7.4410795772945759</v>
      </c>
      <c r="AE705">
        <v>0</v>
      </c>
      <c r="AF705">
        <v>0</v>
      </c>
      <c r="AG705">
        <v>0</v>
      </c>
      <c r="AH705">
        <v>0</v>
      </c>
      <c r="AI705">
        <v>1</v>
      </c>
      <c r="AJ705">
        <v>1</v>
      </c>
      <c r="AK705">
        <v>0</v>
      </c>
      <c r="AL705">
        <v>0</v>
      </c>
      <c r="AM705">
        <v>0</v>
      </c>
      <c r="AN705">
        <v>0</v>
      </c>
      <c r="AO705">
        <v>0</v>
      </c>
      <c r="AP705">
        <v>0</v>
      </c>
      <c r="AQ705">
        <v>0</v>
      </c>
      <c r="AR705">
        <v>4.7445992050829942</v>
      </c>
      <c r="AS705">
        <v>126</v>
      </c>
      <c r="BE705" s="2">
        <v>754</v>
      </c>
      <c r="BF705">
        <v>7.4410795772945759</v>
      </c>
      <c r="BG705">
        <v>0</v>
      </c>
      <c r="BH705">
        <v>0</v>
      </c>
      <c r="BI705">
        <v>0</v>
      </c>
      <c r="BJ705">
        <v>0</v>
      </c>
      <c r="BK705">
        <v>1</v>
      </c>
      <c r="BL705">
        <v>1</v>
      </c>
      <c r="BM705">
        <v>0</v>
      </c>
      <c r="BN705">
        <v>0</v>
      </c>
      <c r="BO705">
        <v>0</v>
      </c>
      <c r="BP705">
        <v>0</v>
      </c>
      <c r="BQ705">
        <v>0</v>
      </c>
      <c r="BR705">
        <v>0</v>
      </c>
      <c r="BS705">
        <v>0</v>
      </c>
      <c r="BT705">
        <v>4.2736431948157136</v>
      </c>
      <c r="BU705">
        <v>126</v>
      </c>
      <c r="CG705" s="2">
        <v>754</v>
      </c>
      <c r="CH705">
        <v>7.4410795772945759</v>
      </c>
      <c r="CI705">
        <v>0</v>
      </c>
      <c r="CJ705">
        <v>0</v>
      </c>
      <c r="CK705">
        <v>0</v>
      </c>
      <c r="CL705">
        <v>0</v>
      </c>
      <c r="CM705">
        <v>1</v>
      </c>
      <c r="CN705">
        <v>1</v>
      </c>
      <c r="CO705">
        <v>0</v>
      </c>
      <c r="CP705">
        <v>0</v>
      </c>
      <c r="CQ705">
        <v>0</v>
      </c>
      <c r="CR705">
        <v>0</v>
      </c>
      <c r="CS705">
        <v>6.4816446802600511</v>
      </c>
      <c r="CT705">
        <v>4.7445992050829942</v>
      </c>
      <c r="CU705">
        <v>4.2736431948157136</v>
      </c>
      <c r="CV705">
        <v>126</v>
      </c>
    </row>
    <row r="706" spans="1:100" x14ac:dyDescent="0.2">
      <c r="A706" s="2">
        <v>755</v>
      </c>
      <c r="B706">
        <v>7.3603648750662822</v>
      </c>
      <c r="C706">
        <v>0</v>
      </c>
      <c r="D706">
        <v>0</v>
      </c>
      <c r="E706">
        <v>0</v>
      </c>
      <c r="F706">
        <v>0</v>
      </c>
      <c r="G706">
        <v>1</v>
      </c>
      <c r="H706">
        <v>0</v>
      </c>
      <c r="I706">
        <v>1</v>
      </c>
      <c r="J706">
        <v>0</v>
      </c>
      <c r="K706">
        <v>0</v>
      </c>
      <c r="L706">
        <v>0</v>
      </c>
      <c r="M706">
        <v>0</v>
      </c>
      <c r="N706">
        <v>0</v>
      </c>
      <c r="O706">
        <v>0</v>
      </c>
      <c r="P706">
        <v>6.5220790913496867</v>
      </c>
      <c r="Q706">
        <v>127</v>
      </c>
      <c r="AC706" s="2">
        <v>755</v>
      </c>
      <c r="AD706">
        <v>7.3603648750662822</v>
      </c>
      <c r="AE706">
        <v>0</v>
      </c>
      <c r="AF706">
        <v>0</v>
      </c>
      <c r="AG706">
        <v>0</v>
      </c>
      <c r="AH706">
        <v>0</v>
      </c>
      <c r="AI706">
        <v>1</v>
      </c>
      <c r="AJ706">
        <v>0</v>
      </c>
      <c r="AK706">
        <v>1</v>
      </c>
      <c r="AL706">
        <v>0</v>
      </c>
      <c r="AM706">
        <v>0</v>
      </c>
      <c r="AN706">
        <v>0</v>
      </c>
      <c r="AO706">
        <v>0</v>
      </c>
      <c r="AP706">
        <v>0</v>
      </c>
      <c r="AQ706">
        <v>0</v>
      </c>
      <c r="AR706">
        <v>4.7632620241136445</v>
      </c>
      <c r="AS706">
        <v>127</v>
      </c>
      <c r="BE706" s="2">
        <v>755</v>
      </c>
      <c r="BF706">
        <v>7.3603648750662822</v>
      </c>
      <c r="BG706">
        <v>0</v>
      </c>
      <c r="BH706">
        <v>0</v>
      </c>
      <c r="BI706">
        <v>0</v>
      </c>
      <c r="BJ706">
        <v>0</v>
      </c>
      <c r="BK706">
        <v>1</v>
      </c>
      <c r="BL706">
        <v>0</v>
      </c>
      <c r="BM706">
        <v>1</v>
      </c>
      <c r="BN706">
        <v>0</v>
      </c>
      <c r="BO706">
        <v>0</v>
      </c>
      <c r="BP706">
        <v>0</v>
      </c>
      <c r="BQ706">
        <v>0</v>
      </c>
      <c r="BR706">
        <v>0</v>
      </c>
      <c r="BS706">
        <v>0</v>
      </c>
      <c r="BT706">
        <v>4.2775231299699321</v>
      </c>
      <c r="BU706">
        <v>127</v>
      </c>
      <c r="CG706" s="2">
        <v>755</v>
      </c>
      <c r="CH706">
        <v>7.3603648750662822</v>
      </c>
      <c r="CI706">
        <v>0</v>
      </c>
      <c r="CJ706">
        <v>0</v>
      </c>
      <c r="CK706">
        <v>0</v>
      </c>
      <c r="CL706">
        <v>0</v>
      </c>
      <c r="CM706">
        <v>1</v>
      </c>
      <c r="CN706">
        <v>0</v>
      </c>
      <c r="CO706">
        <v>1</v>
      </c>
      <c r="CP706">
        <v>0</v>
      </c>
      <c r="CQ706">
        <v>0</v>
      </c>
      <c r="CR706">
        <v>0</v>
      </c>
      <c r="CS706">
        <v>6.5220790913496867</v>
      </c>
      <c r="CT706">
        <v>4.7632620241136445</v>
      </c>
      <c r="CU706">
        <v>4.2775231299699321</v>
      </c>
      <c r="CV706">
        <v>127</v>
      </c>
    </row>
    <row r="707" spans="1:100" x14ac:dyDescent="0.2">
      <c r="A707" s="2">
        <v>756</v>
      </c>
      <c r="B707">
        <v>7.5418315637370448</v>
      </c>
      <c r="C707">
        <v>0</v>
      </c>
      <c r="D707">
        <v>0</v>
      </c>
      <c r="E707">
        <v>0</v>
      </c>
      <c r="F707">
        <v>0</v>
      </c>
      <c r="G707">
        <v>1</v>
      </c>
      <c r="H707">
        <v>0</v>
      </c>
      <c r="I707">
        <v>1</v>
      </c>
      <c r="J707">
        <v>0</v>
      </c>
      <c r="K707">
        <v>0</v>
      </c>
      <c r="L707">
        <v>0</v>
      </c>
      <c r="M707">
        <v>0</v>
      </c>
      <c r="N707">
        <v>0</v>
      </c>
      <c r="O707">
        <v>0</v>
      </c>
      <c r="P707">
        <v>6.5510776834584057</v>
      </c>
      <c r="Q707">
        <v>128</v>
      </c>
      <c r="AC707" s="2">
        <v>756</v>
      </c>
      <c r="AD707">
        <v>7.5418315637370448</v>
      </c>
      <c r="AE707">
        <v>0</v>
      </c>
      <c r="AF707">
        <v>0</v>
      </c>
      <c r="AG707">
        <v>0</v>
      </c>
      <c r="AH707">
        <v>0</v>
      </c>
      <c r="AI707">
        <v>1</v>
      </c>
      <c r="AJ707">
        <v>0</v>
      </c>
      <c r="AK707">
        <v>1</v>
      </c>
      <c r="AL707">
        <v>0</v>
      </c>
      <c r="AM707">
        <v>0</v>
      </c>
      <c r="AN707">
        <v>0</v>
      </c>
      <c r="AO707">
        <v>0</v>
      </c>
      <c r="AP707">
        <v>0</v>
      </c>
      <c r="AQ707">
        <v>0</v>
      </c>
      <c r="AR707">
        <v>4.7748529320277537</v>
      </c>
      <c r="AS707">
        <v>128</v>
      </c>
      <c r="BE707" s="2">
        <v>756</v>
      </c>
      <c r="BF707">
        <v>7.5418315637370448</v>
      </c>
      <c r="BG707">
        <v>0</v>
      </c>
      <c r="BH707">
        <v>0</v>
      </c>
      <c r="BI707">
        <v>0</v>
      </c>
      <c r="BJ707">
        <v>0</v>
      </c>
      <c r="BK707">
        <v>1</v>
      </c>
      <c r="BL707">
        <v>0</v>
      </c>
      <c r="BM707">
        <v>1</v>
      </c>
      <c r="BN707">
        <v>0</v>
      </c>
      <c r="BO707">
        <v>0</v>
      </c>
      <c r="BP707">
        <v>0</v>
      </c>
      <c r="BQ707">
        <v>0</v>
      </c>
      <c r="BR707">
        <v>0</v>
      </c>
      <c r="BS707">
        <v>0</v>
      </c>
      <c r="BT707">
        <v>4.2814266434486505</v>
      </c>
      <c r="BU707">
        <v>128</v>
      </c>
      <c r="CG707" s="2">
        <v>756</v>
      </c>
      <c r="CH707">
        <v>7.5418315637370448</v>
      </c>
      <c r="CI707">
        <v>0</v>
      </c>
      <c r="CJ707">
        <v>0</v>
      </c>
      <c r="CK707">
        <v>0</v>
      </c>
      <c r="CL707">
        <v>0</v>
      </c>
      <c r="CM707">
        <v>1</v>
      </c>
      <c r="CN707">
        <v>0</v>
      </c>
      <c r="CO707">
        <v>1</v>
      </c>
      <c r="CP707">
        <v>0</v>
      </c>
      <c r="CQ707">
        <v>0</v>
      </c>
      <c r="CR707">
        <v>0</v>
      </c>
      <c r="CS707">
        <v>6.5510776834584057</v>
      </c>
      <c r="CT707">
        <v>4.7748529320277537</v>
      </c>
      <c r="CU707">
        <v>4.2814266434486505</v>
      </c>
      <c r="CV707">
        <v>128</v>
      </c>
    </row>
    <row r="708" spans="1:100" x14ac:dyDescent="0.2">
      <c r="A708" s="2">
        <v>757</v>
      </c>
      <c r="B708">
        <v>7.5118557269049218</v>
      </c>
      <c r="C708">
        <v>0</v>
      </c>
      <c r="D708">
        <v>0</v>
      </c>
      <c r="E708">
        <v>0</v>
      </c>
      <c r="F708">
        <v>0</v>
      </c>
      <c r="G708">
        <v>1</v>
      </c>
      <c r="H708">
        <v>0</v>
      </c>
      <c r="I708">
        <v>1</v>
      </c>
      <c r="J708">
        <v>0</v>
      </c>
      <c r="K708">
        <v>0</v>
      </c>
      <c r="L708">
        <v>0</v>
      </c>
      <c r="M708">
        <v>0</v>
      </c>
      <c r="N708">
        <v>0</v>
      </c>
      <c r="O708">
        <v>0</v>
      </c>
      <c r="P708">
        <v>6.5725058536476224</v>
      </c>
      <c r="Q708">
        <v>129</v>
      </c>
      <c r="AC708" s="2">
        <v>757</v>
      </c>
      <c r="AD708">
        <v>7.5118557269049218</v>
      </c>
      <c r="AE708">
        <v>0</v>
      </c>
      <c r="AF708">
        <v>0</v>
      </c>
      <c r="AG708">
        <v>0</v>
      </c>
      <c r="AH708">
        <v>0</v>
      </c>
      <c r="AI708">
        <v>1</v>
      </c>
      <c r="AJ708">
        <v>0</v>
      </c>
      <c r="AK708">
        <v>1</v>
      </c>
      <c r="AL708">
        <v>0</v>
      </c>
      <c r="AM708">
        <v>0</v>
      </c>
      <c r="AN708">
        <v>0</v>
      </c>
      <c r="AO708">
        <v>0</v>
      </c>
      <c r="AP708">
        <v>0</v>
      </c>
      <c r="AQ708">
        <v>0</v>
      </c>
      <c r="AR708">
        <v>4.7829912351437853</v>
      </c>
      <c r="AS708">
        <v>129</v>
      </c>
      <c r="BE708" s="2">
        <v>757</v>
      </c>
      <c r="BF708">
        <v>7.5118557269049218</v>
      </c>
      <c r="BG708">
        <v>0</v>
      </c>
      <c r="BH708">
        <v>0</v>
      </c>
      <c r="BI708">
        <v>0</v>
      </c>
      <c r="BJ708">
        <v>0</v>
      </c>
      <c r="BK708">
        <v>1</v>
      </c>
      <c r="BL708">
        <v>0</v>
      </c>
      <c r="BM708">
        <v>1</v>
      </c>
      <c r="BN708">
        <v>0</v>
      </c>
      <c r="BO708">
        <v>0</v>
      </c>
      <c r="BP708">
        <v>0</v>
      </c>
      <c r="BQ708">
        <v>0</v>
      </c>
      <c r="BR708">
        <v>0</v>
      </c>
      <c r="BS708">
        <v>0</v>
      </c>
      <c r="BT708">
        <v>4.2853537858409831</v>
      </c>
      <c r="BU708">
        <v>129</v>
      </c>
      <c r="CG708" s="2">
        <v>757</v>
      </c>
      <c r="CH708">
        <v>7.5118557269049218</v>
      </c>
      <c r="CI708">
        <v>0</v>
      </c>
      <c r="CJ708">
        <v>0</v>
      </c>
      <c r="CK708">
        <v>0</v>
      </c>
      <c r="CL708">
        <v>0</v>
      </c>
      <c r="CM708">
        <v>1</v>
      </c>
      <c r="CN708">
        <v>0</v>
      </c>
      <c r="CO708">
        <v>1</v>
      </c>
      <c r="CP708">
        <v>0</v>
      </c>
      <c r="CQ708">
        <v>0</v>
      </c>
      <c r="CR708">
        <v>0</v>
      </c>
      <c r="CS708">
        <v>6.5725058536476224</v>
      </c>
      <c r="CT708">
        <v>4.7829912351437853</v>
      </c>
      <c r="CU708">
        <v>4.2853537858409831</v>
      </c>
      <c r="CV708">
        <v>129</v>
      </c>
    </row>
    <row r="709" spans="1:100" x14ac:dyDescent="0.2">
      <c r="A709" s="2">
        <v>758</v>
      </c>
      <c r="B709">
        <v>7.5489216038823717</v>
      </c>
      <c r="C709">
        <v>0</v>
      </c>
      <c r="D709">
        <v>0</v>
      </c>
      <c r="E709">
        <v>0</v>
      </c>
      <c r="F709">
        <v>0</v>
      </c>
      <c r="G709">
        <v>1</v>
      </c>
      <c r="H709">
        <v>0</v>
      </c>
      <c r="I709">
        <v>1</v>
      </c>
      <c r="J709">
        <v>0</v>
      </c>
      <c r="K709">
        <v>0</v>
      </c>
      <c r="L709">
        <v>0</v>
      </c>
      <c r="M709">
        <v>0</v>
      </c>
      <c r="N709">
        <v>0</v>
      </c>
      <c r="O709">
        <v>0</v>
      </c>
      <c r="P709">
        <v>6.5888448281905196</v>
      </c>
      <c r="Q709">
        <v>130</v>
      </c>
      <c r="AC709" s="2">
        <v>758</v>
      </c>
      <c r="AD709">
        <v>7.5489216038823717</v>
      </c>
      <c r="AE709">
        <v>0</v>
      </c>
      <c r="AF709">
        <v>0</v>
      </c>
      <c r="AG709">
        <v>0</v>
      </c>
      <c r="AH709">
        <v>0</v>
      </c>
      <c r="AI709">
        <v>1</v>
      </c>
      <c r="AJ709">
        <v>0</v>
      </c>
      <c r="AK709">
        <v>1</v>
      </c>
      <c r="AL709">
        <v>0</v>
      </c>
      <c r="AM709">
        <v>0</v>
      </c>
      <c r="AN709">
        <v>0</v>
      </c>
      <c r="AO709">
        <v>0</v>
      </c>
      <c r="AP709">
        <v>0</v>
      </c>
      <c r="AQ709">
        <v>0</v>
      </c>
      <c r="AR709">
        <v>4.789436938405661</v>
      </c>
      <c r="AS709">
        <v>130</v>
      </c>
      <c r="BE709" s="2">
        <v>758</v>
      </c>
      <c r="BF709">
        <v>7.5489216038823717</v>
      </c>
      <c r="BG709">
        <v>0</v>
      </c>
      <c r="BH709">
        <v>0</v>
      </c>
      <c r="BI709">
        <v>0</v>
      </c>
      <c r="BJ709">
        <v>0</v>
      </c>
      <c r="BK709">
        <v>1</v>
      </c>
      <c r="BL709">
        <v>0</v>
      </c>
      <c r="BM709">
        <v>1</v>
      </c>
      <c r="BN709">
        <v>0</v>
      </c>
      <c r="BO709">
        <v>0</v>
      </c>
      <c r="BP709">
        <v>0</v>
      </c>
      <c r="BQ709">
        <v>0</v>
      </c>
      <c r="BR709">
        <v>0</v>
      </c>
      <c r="BS709">
        <v>0</v>
      </c>
      <c r="BT709">
        <v>4.2893046067255742</v>
      </c>
      <c r="BU709">
        <v>130</v>
      </c>
      <c r="CG709" s="2">
        <v>758</v>
      </c>
      <c r="CH709">
        <v>7.5489216038823717</v>
      </c>
      <c r="CI709">
        <v>0</v>
      </c>
      <c r="CJ709">
        <v>0</v>
      </c>
      <c r="CK709">
        <v>0</v>
      </c>
      <c r="CL709">
        <v>0</v>
      </c>
      <c r="CM709">
        <v>1</v>
      </c>
      <c r="CN709">
        <v>0</v>
      </c>
      <c r="CO709">
        <v>1</v>
      </c>
      <c r="CP709">
        <v>0</v>
      </c>
      <c r="CQ709">
        <v>0</v>
      </c>
      <c r="CR709">
        <v>0</v>
      </c>
      <c r="CS709">
        <v>6.5888448281905196</v>
      </c>
      <c r="CT709">
        <v>4.789436938405661</v>
      </c>
      <c r="CU709">
        <v>4.2893046067255742</v>
      </c>
      <c r="CV709">
        <v>130</v>
      </c>
    </row>
    <row r="710" spans="1:100" x14ac:dyDescent="0.2">
      <c r="A710" s="2">
        <v>759</v>
      </c>
      <c r="B710">
        <v>7.5735270595402424</v>
      </c>
      <c r="C710">
        <v>0</v>
      </c>
      <c r="D710">
        <v>0</v>
      </c>
      <c r="E710">
        <v>0</v>
      </c>
      <c r="F710">
        <v>0</v>
      </c>
      <c r="G710">
        <v>1</v>
      </c>
      <c r="H710">
        <v>0</v>
      </c>
      <c r="I710">
        <v>1</v>
      </c>
      <c r="J710">
        <v>0</v>
      </c>
      <c r="K710">
        <v>0</v>
      </c>
      <c r="L710">
        <v>0</v>
      </c>
      <c r="M710">
        <v>0</v>
      </c>
      <c r="N710">
        <v>0</v>
      </c>
      <c r="O710">
        <v>0</v>
      </c>
      <c r="P710">
        <v>6.6017284621701418</v>
      </c>
      <c r="Q710">
        <v>131</v>
      </c>
      <c r="AC710" s="2">
        <v>759</v>
      </c>
      <c r="AD710">
        <v>7.5735270595402424</v>
      </c>
      <c r="AE710">
        <v>0</v>
      </c>
      <c r="AF710">
        <v>0</v>
      </c>
      <c r="AG710">
        <v>0</v>
      </c>
      <c r="AH710">
        <v>0</v>
      </c>
      <c r="AI710">
        <v>1</v>
      </c>
      <c r="AJ710">
        <v>0</v>
      </c>
      <c r="AK710">
        <v>1</v>
      </c>
      <c r="AL710">
        <v>0</v>
      </c>
      <c r="AM710">
        <v>0</v>
      </c>
      <c r="AN710">
        <v>0</v>
      </c>
      <c r="AO710">
        <v>0</v>
      </c>
      <c r="AP710">
        <v>0</v>
      </c>
      <c r="AQ710">
        <v>0</v>
      </c>
      <c r="AR710">
        <v>4.795055966918766</v>
      </c>
      <c r="AS710">
        <v>131</v>
      </c>
      <c r="BE710" s="2">
        <v>759</v>
      </c>
      <c r="BF710">
        <v>7.5735270595402424</v>
      </c>
      <c r="BG710">
        <v>0</v>
      </c>
      <c r="BH710">
        <v>0</v>
      </c>
      <c r="BI710">
        <v>0</v>
      </c>
      <c r="BJ710">
        <v>0</v>
      </c>
      <c r="BK710">
        <v>1</v>
      </c>
      <c r="BL710">
        <v>0</v>
      </c>
      <c r="BM710">
        <v>1</v>
      </c>
      <c r="BN710">
        <v>0</v>
      </c>
      <c r="BO710">
        <v>0</v>
      </c>
      <c r="BP710">
        <v>0</v>
      </c>
      <c r="BQ710">
        <v>0</v>
      </c>
      <c r="BR710">
        <v>0</v>
      </c>
      <c r="BS710">
        <v>0</v>
      </c>
      <c r="BT710">
        <v>4.2932791546614419</v>
      </c>
      <c r="BU710">
        <v>131</v>
      </c>
      <c r="CG710" s="2">
        <v>759</v>
      </c>
      <c r="CH710">
        <v>7.5735270595402424</v>
      </c>
      <c r="CI710">
        <v>0</v>
      </c>
      <c r="CJ710">
        <v>0</v>
      </c>
      <c r="CK710">
        <v>0</v>
      </c>
      <c r="CL710">
        <v>0</v>
      </c>
      <c r="CM710">
        <v>1</v>
      </c>
      <c r="CN710">
        <v>0</v>
      </c>
      <c r="CO710">
        <v>1</v>
      </c>
      <c r="CP710">
        <v>0</v>
      </c>
      <c r="CQ710">
        <v>0</v>
      </c>
      <c r="CR710">
        <v>0</v>
      </c>
      <c r="CS710">
        <v>6.6017284621701418</v>
      </c>
      <c r="CT710">
        <v>4.795055966918766</v>
      </c>
      <c r="CU710">
        <v>4.2932791546614419</v>
      </c>
      <c r="CV710">
        <v>131</v>
      </c>
    </row>
    <row r="711" spans="1:100" x14ac:dyDescent="0.2">
      <c r="A711" s="2">
        <v>760</v>
      </c>
      <c r="B711">
        <v>7.5415304807501746</v>
      </c>
      <c r="C711">
        <v>0</v>
      </c>
      <c r="D711">
        <v>0</v>
      </c>
      <c r="E711">
        <v>0</v>
      </c>
      <c r="F711">
        <v>0</v>
      </c>
      <c r="G711">
        <v>1</v>
      </c>
      <c r="H711">
        <v>0</v>
      </c>
      <c r="I711">
        <v>0</v>
      </c>
      <c r="J711">
        <v>1</v>
      </c>
      <c r="K711">
        <v>0</v>
      </c>
      <c r="L711">
        <v>0</v>
      </c>
      <c r="M711">
        <v>0</v>
      </c>
      <c r="N711">
        <v>0</v>
      </c>
      <c r="O711">
        <v>0</v>
      </c>
      <c r="P711">
        <v>6.6122514777901618</v>
      </c>
      <c r="Q711">
        <v>132</v>
      </c>
      <c r="AC711" s="2">
        <v>760</v>
      </c>
      <c r="AD711">
        <v>7.5415304807501746</v>
      </c>
      <c r="AE711">
        <v>0</v>
      </c>
      <c r="AF711">
        <v>0</v>
      </c>
      <c r="AG711">
        <v>0</v>
      </c>
      <c r="AH711">
        <v>0</v>
      </c>
      <c r="AI711">
        <v>1</v>
      </c>
      <c r="AJ711">
        <v>0</v>
      </c>
      <c r="AK711">
        <v>0</v>
      </c>
      <c r="AL711">
        <v>1</v>
      </c>
      <c r="AM711">
        <v>0</v>
      </c>
      <c r="AN711">
        <v>0</v>
      </c>
      <c r="AO711">
        <v>0</v>
      </c>
      <c r="AP711">
        <v>0</v>
      </c>
      <c r="AQ711">
        <v>0</v>
      </c>
      <c r="AR711">
        <v>4.8002768225963175</v>
      </c>
      <c r="AS711">
        <v>132</v>
      </c>
      <c r="BE711" s="2">
        <v>760</v>
      </c>
      <c r="BF711">
        <v>7.5415304807501746</v>
      </c>
      <c r="BG711">
        <v>0</v>
      </c>
      <c r="BH711">
        <v>0</v>
      </c>
      <c r="BI711">
        <v>0</v>
      </c>
      <c r="BJ711">
        <v>0</v>
      </c>
      <c r="BK711">
        <v>1</v>
      </c>
      <c r="BL711">
        <v>0</v>
      </c>
      <c r="BM711">
        <v>0</v>
      </c>
      <c r="BN711">
        <v>1</v>
      </c>
      <c r="BO711">
        <v>0</v>
      </c>
      <c r="BP711">
        <v>0</v>
      </c>
      <c r="BQ711">
        <v>0</v>
      </c>
      <c r="BR711">
        <v>0</v>
      </c>
      <c r="BS711">
        <v>0</v>
      </c>
      <c r="BT711">
        <v>4.2972774771789712</v>
      </c>
      <c r="BU711">
        <v>132</v>
      </c>
      <c r="CG711" s="2">
        <v>760</v>
      </c>
      <c r="CH711">
        <v>7.5415304807501746</v>
      </c>
      <c r="CI711">
        <v>0</v>
      </c>
      <c r="CJ711">
        <v>0</v>
      </c>
      <c r="CK711">
        <v>0</v>
      </c>
      <c r="CL711">
        <v>0</v>
      </c>
      <c r="CM711">
        <v>1</v>
      </c>
      <c r="CN711">
        <v>0</v>
      </c>
      <c r="CO711">
        <v>0</v>
      </c>
      <c r="CP711">
        <v>1</v>
      </c>
      <c r="CQ711">
        <v>0</v>
      </c>
      <c r="CR711">
        <v>0</v>
      </c>
      <c r="CS711">
        <v>6.6122514777901618</v>
      </c>
      <c r="CT711">
        <v>4.8002768225963175</v>
      </c>
      <c r="CU711">
        <v>4.2972774771789712</v>
      </c>
      <c r="CV711">
        <v>132</v>
      </c>
    </row>
    <row r="712" spans="1:100" x14ac:dyDescent="0.2">
      <c r="A712" s="2">
        <v>761</v>
      </c>
      <c r="B712">
        <v>7.3914893698832858</v>
      </c>
      <c r="C712">
        <v>0</v>
      </c>
      <c r="D712">
        <v>0</v>
      </c>
      <c r="E712">
        <v>0</v>
      </c>
      <c r="F712">
        <v>0</v>
      </c>
      <c r="G712">
        <v>1</v>
      </c>
      <c r="H712">
        <v>0</v>
      </c>
      <c r="I712">
        <v>0</v>
      </c>
      <c r="J712">
        <v>1</v>
      </c>
      <c r="K712">
        <v>0</v>
      </c>
      <c r="L712">
        <v>0</v>
      </c>
      <c r="M712">
        <v>0</v>
      </c>
      <c r="N712">
        <v>0</v>
      </c>
      <c r="O712">
        <v>0</v>
      </c>
      <c r="P712">
        <v>6.6211561571919848</v>
      </c>
      <c r="Q712">
        <v>133</v>
      </c>
      <c r="AC712" s="2">
        <v>761</v>
      </c>
      <c r="AD712">
        <v>7.3914893698832858</v>
      </c>
      <c r="AE712">
        <v>0</v>
      </c>
      <c r="AF712">
        <v>0</v>
      </c>
      <c r="AG712">
        <v>0</v>
      </c>
      <c r="AH712">
        <v>0</v>
      </c>
      <c r="AI712">
        <v>1</v>
      </c>
      <c r="AJ712">
        <v>0</v>
      </c>
      <c r="AK712">
        <v>0</v>
      </c>
      <c r="AL712">
        <v>1</v>
      </c>
      <c r="AM712">
        <v>0</v>
      </c>
      <c r="AN712">
        <v>0</v>
      </c>
      <c r="AO712">
        <v>0</v>
      </c>
      <c r="AP712">
        <v>0</v>
      </c>
      <c r="AQ712">
        <v>0</v>
      </c>
      <c r="AR712">
        <v>4.8053121552580187</v>
      </c>
      <c r="AS712">
        <v>133</v>
      </c>
      <c r="BE712" s="2">
        <v>761</v>
      </c>
      <c r="BF712">
        <v>7.3914893698832858</v>
      </c>
      <c r="BG712">
        <v>0</v>
      </c>
      <c r="BH712">
        <v>0</v>
      </c>
      <c r="BI712">
        <v>0</v>
      </c>
      <c r="BJ712">
        <v>0</v>
      </c>
      <c r="BK712">
        <v>1</v>
      </c>
      <c r="BL712">
        <v>0</v>
      </c>
      <c r="BM712">
        <v>0</v>
      </c>
      <c r="BN712">
        <v>1</v>
      </c>
      <c r="BO712">
        <v>0</v>
      </c>
      <c r="BP712">
        <v>0</v>
      </c>
      <c r="BQ712">
        <v>0</v>
      </c>
      <c r="BR712">
        <v>0</v>
      </c>
      <c r="BS712">
        <v>0</v>
      </c>
      <c r="BT712">
        <v>4.301299620771073</v>
      </c>
      <c r="BU712">
        <v>133</v>
      </c>
      <c r="CG712" s="2">
        <v>761</v>
      </c>
      <c r="CH712">
        <v>7.3914893698832858</v>
      </c>
      <c r="CI712">
        <v>0</v>
      </c>
      <c r="CJ712">
        <v>0</v>
      </c>
      <c r="CK712">
        <v>0</v>
      </c>
      <c r="CL712">
        <v>0</v>
      </c>
      <c r="CM712">
        <v>1</v>
      </c>
      <c r="CN712">
        <v>0</v>
      </c>
      <c r="CO712">
        <v>0</v>
      </c>
      <c r="CP712">
        <v>1</v>
      </c>
      <c r="CQ712">
        <v>0</v>
      </c>
      <c r="CR712">
        <v>0</v>
      </c>
      <c r="CS712">
        <v>6.6211561571919848</v>
      </c>
      <c r="CT712">
        <v>4.8053121552580187</v>
      </c>
      <c r="CU712">
        <v>4.301299620771073</v>
      </c>
      <c r="CV712">
        <v>133</v>
      </c>
    </row>
    <row r="713" spans="1:100" x14ac:dyDescent="0.2">
      <c r="A713" s="2">
        <v>762</v>
      </c>
      <c r="B713">
        <v>7.259423095696885</v>
      </c>
      <c r="C713">
        <v>0</v>
      </c>
      <c r="D713">
        <v>0</v>
      </c>
      <c r="E713">
        <v>0</v>
      </c>
      <c r="F713">
        <v>0</v>
      </c>
      <c r="G713">
        <v>1</v>
      </c>
      <c r="H713">
        <v>0</v>
      </c>
      <c r="I713">
        <v>0</v>
      </c>
      <c r="J713">
        <v>1</v>
      </c>
      <c r="K713">
        <v>0</v>
      </c>
      <c r="L713">
        <v>0</v>
      </c>
      <c r="M713">
        <v>0</v>
      </c>
      <c r="N713">
        <v>0</v>
      </c>
      <c r="O713">
        <v>0</v>
      </c>
      <c r="P713">
        <v>6.4872711236740441</v>
      </c>
      <c r="Q713">
        <v>134</v>
      </c>
      <c r="AC713" s="2">
        <v>762</v>
      </c>
      <c r="AD713">
        <v>7.259423095696885</v>
      </c>
      <c r="AE713">
        <v>0</v>
      </c>
      <c r="AF713">
        <v>0</v>
      </c>
      <c r="AG713">
        <v>0</v>
      </c>
      <c r="AH713">
        <v>0</v>
      </c>
      <c r="AI713">
        <v>1</v>
      </c>
      <c r="AJ713">
        <v>0</v>
      </c>
      <c r="AK713">
        <v>0</v>
      </c>
      <c r="AL713">
        <v>1</v>
      </c>
      <c r="AM713">
        <v>0</v>
      </c>
      <c r="AN713">
        <v>0</v>
      </c>
      <c r="AO713">
        <v>0</v>
      </c>
      <c r="AP713">
        <v>0</v>
      </c>
      <c r="AQ713">
        <v>0</v>
      </c>
      <c r="AR713">
        <v>4.5858179342701035</v>
      </c>
      <c r="AS713">
        <v>134</v>
      </c>
      <c r="BE713" s="2">
        <v>762</v>
      </c>
      <c r="BF713">
        <v>7.259423095696885</v>
      </c>
      <c r="BG713">
        <v>0</v>
      </c>
      <c r="BH713">
        <v>0</v>
      </c>
      <c r="BI713">
        <v>0</v>
      </c>
      <c r="BJ713">
        <v>0</v>
      </c>
      <c r="BK713">
        <v>1</v>
      </c>
      <c r="BL713">
        <v>0</v>
      </c>
      <c r="BM713">
        <v>0</v>
      </c>
      <c r="BN713">
        <v>1</v>
      </c>
      <c r="BO713">
        <v>0</v>
      </c>
      <c r="BP713">
        <v>0</v>
      </c>
      <c r="BQ713">
        <v>0</v>
      </c>
      <c r="BR713">
        <v>0</v>
      </c>
      <c r="BS713">
        <v>0</v>
      </c>
      <c r="BT713">
        <v>4.0398541854422136</v>
      </c>
      <c r="BU713">
        <v>134</v>
      </c>
      <c r="CG713" s="2">
        <v>762</v>
      </c>
      <c r="CH713">
        <v>7.259423095696885</v>
      </c>
      <c r="CI713">
        <v>0</v>
      </c>
      <c r="CJ713">
        <v>0</v>
      </c>
      <c r="CK713">
        <v>0</v>
      </c>
      <c r="CL713">
        <v>0</v>
      </c>
      <c r="CM713">
        <v>1</v>
      </c>
      <c r="CN713">
        <v>0</v>
      </c>
      <c r="CO713">
        <v>0</v>
      </c>
      <c r="CP713">
        <v>1</v>
      </c>
      <c r="CQ713">
        <v>0</v>
      </c>
      <c r="CR713">
        <v>0</v>
      </c>
      <c r="CS713">
        <v>6.4872711236740441</v>
      </c>
      <c r="CT713">
        <v>4.5858179342701035</v>
      </c>
      <c r="CU713">
        <v>4.0398541854422136</v>
      </c>
      <c r="CV713">
        <v>134</v>
      </c>
    </row>
    <row r="714" spans="1:100" x14ac:dyDescent="0.2">
      <c r="A714" s="2">
        <v>763</v>
      </c>
      <c r="B714">
        <v>7.4467223380431387</v>
      </c>
      <c r="C714">
        <v>0</v>
      </c>
      <c r="D714">
        <v>0</v>
      </c>
      <c r="E714">
        <v>0</v>
      </c>
      <c r="F714">
        <v>0</v>
      </c>
      <c r="G714">
        <v>1</v>
      </c>
      <c r="H714">
        <v>0</v>
      </c>
      <c r="I714">
        <v>0</v>
      </c>
      <c r="J714">
        <v>1</v>
      </c>
      <c r="K714">
        <v>0</v>
      </c>
      <c r="L714">
        <v>0</v>
      </c>
      <c r="M714">
        <v>0</v>
      </c>
      <c r="N714">
        <v>0</v>
      </c>
      <c r="O714">
        <v>0</v>
      </c>
      <c r="P714">
        <v>6.5396667968100681</v>
      </c>
      <c r="Q714">
        <v>135</v>
      </c>
      <c r="AC714" s="2">
        <v>763</v>
      </c>
      <c r="AD714">
        <v>7.4467223380431387</v>
      </c>
      <c r="AE714">
        <v>0</v>
      </c>
      <c r="AF714">
        <v>0</v>
      </c>
      <c r="AG714">
        <v>0</v>
      </c>
      <c r="AH714">
        <v>0</v>
      </c>
      <c r="AI714">
        <v>1</v>
      </c>
      <c r="AJ714">
        <v>0</v>
      </c>
      <c r="AK714">
        <v>0</v>
      </c>
      <c r="AL714">
        <v>1</v>
      </c>
      <c r="AM714">
        <v>0</v>
      </c>
      <c r="AN714">
        <v>0</v>
      </c>
      <c r="AO714">
        <v>0</v>
      </c>
      <c r="AP714">
        <v>0</v>
      </c>
      <c r="AQ714">
        <v>0</v>
      </c>
      <c r="AR714">
        <v>4.7098042771940909</v>
      </c>
      <c r="AS714">
        <v>135</v>
      </c>
      <c r="BE714" s="2">
        <v>763</v>
      </c>
      <c r="BF714">
        <v>7.4467223380431387</v>
      </c>
      <c r="BG714">
        <v>0</v>
      </c>
      <c r="BH714">
        <v>0</v>
      </c>
      <c r="BI714">
        <v>0</v>
      </c>
      <c r="BJ714">
        <v>0</v>
      </c>
      <c r="BK714">
        <v>1</v>
      </c>
      <c r="BL714">
        <v>0</v>
      </c>
      <c r="BM714">
        <v>0</v>
      </c>
      <c r="BN714">
        <v>1</v>
      </c>
      <c r="BO714">
        <v>0</v>
      </c>
      <c r="BP714">
        <v>0</v>
      </c>
      <c r="BQ714">
        <v>0</v>
      </c>
      <c r="BR714">
        <v>0</v>
      </c>
      <c r="BS714">
        <v>0</v>
      </c>
      <c r="BT714">
        <v>4.2045831801341347</v>
      </c>
      <c r="BU714">
        <v>135</v>
      </c>
      <c r="CG714" s="2">
        <v>763</v>
      </c>
      <c r="CH714">
        <v>7.4467223380431387</v>
      </c>
      <c r="CI714">
        <v>0</v>
      </c>
      <c r="CJ714">
        <v>0</v>
      </c>
      <c r="CK714">
        <v>0</v>
      </c>
      <c r="CL714">
        <v>0</v>
      </c>
      <c r="CM714">
        <v>1</v>
      </c>
      <c r="CN714">
        <v>0</v>
      </c>
      <c r="CO714">
        <v>0</v>
      </c>
      <c r="CP714">
        <v>1</v>
      </c>
      <c r="CQ714">
        <v>0</v>
      </c>
      <c r="CR714">
        <v>0</v>
      </c>
      <c r="CS714">
        <v>6.5396667968100681</v>
      </c>
      <c r="CT714">
        <v>4.7098042771940909</v>
      </c>
      <c r="CU714">
        <v>4.2045831801341347</v>
      </c>
      <c r="CV714">
        <v>135</v>
      </c>
    </row>
    <row r="715" spans="1:100" x14ac:dyDescent="0.2">
      <c r="A715" s="2">
        <v>764</v>
      </c>
      <c r="B715">
        <v>7.566219517740727</v>
      </c>
      <c r="C715">
        <v>0</v>
      </c>
      <c r="D715">
        <v>0</v>
      </c>
      <c r="E715">
        <v>0</v>
      </c>
      <c r="F715">
        <v>0</v>
      </c>
      <c r="G715">
        <v>1</v>
      </c>
      <c r="H715">
        <v>0</v>
      </c>
      <c r="I715">
        <v>0</v>
      </c>
      <c r="J715">
        <v>0</v>
      </c>
      <c r="K715">
        <v>1</v>
      </c>
      <c r="L715">
        <v>0</v>
      </c>
      <c r="M715">
        <v>0</v>
      </c>
      <c r="N715">
        <v>0</v>
      </c>
      <c r="O715">
        <v>0</v>
      </c>
      <c r="P715">
        <v>6.5765039472349001</v>
      </c>
      <c r="Q715">
        <v>136</v>
      </c>
      <c r="AC715" s="2">
        <v>764</v>
      </c>
      <c r="AD715">
        <v>7.566219517740727</v>
      </c>
      <c r="AE715">
        <v>0</v>
      </c>
      <c r="AF715">
        <v>0</v>
      </c>
      <c r="AG715">
        <v>0</v>
      </c>
      <c r="AH715">
        <v>0</v>
      </c>
      <c r="AI715">
        <v>1</v>
      </c>
      <c r="AJ715">
        <v>0</v>
      </c>
      <c r="AK715">
        <v>0</v>
      </c>
      <c r="AL715">
        <v>0</v>
      </c>
      <c r="AM715">
        <v>1</v>
      </c>
      <c r="AN715">
        <v>0</v>
      </c>
      <c r="AO715">
        <v>0</v>
      </c>
      <c r="AP715">
        <v>0</v>
      </c>
      <c r="AQ715">
        <v>0</v>
      </c>
      <c r="AR715">
        <v>4.7690736272763186</v>
      </c>
      <c r="AS715">
        <v>136</v>
      </c>
      <c r="BE715" s="2">
        <v>764</v>
      </c>
      <c r="BF715">
        <v>7.566219517740727</v>
      </c>
      <c r="BG715">
        <v>0</v>
      </c>
      <c r="BH715">
        <v>0</v>
      </c>
      <c r="BI715">
        <v>0</v>
      </c>
      <c r="BJ715">
        <v>0</v>
      </c>
      <c r="BK715">
        <v>1</v>
      </c>
      <c r="BL715">
        <v>0</v>
      </c>
      <c r="BM715">
        <v>0</v>
      </c>
      <c r="BN715">
        <v>0</v>
      </c>
      <c r="BO715">
        <v>1</v>
      </c>
      <c r="BP715">
        <v>0</v>
      </c>
      <c r="BQ715">
        <v>0</v>
      </c>
      <c r="BR715">
        <v>0</v>
      </c>
      <c r="BS715">
        <v>0</v>
      </c>
      <c r="BT715">
        <v>4.313509427180878</v>
      </c>
      <c r="BU715">
        <v>136</v>
      </c>
      <c r="CG715" s="2">
        <v>764</v>
      </c>
      <c r="CH715">
        <v>7.566219517740727</v>
      </c>
      <c r="CI715">
        <v>0</v>
      </c>
      <c r="CJ715">
        <v>0</v>
      </c>
      <c r="CK715">
        <v>0</v>
      </c>
      <c r="CL715">
        <v>0</v>
      </c>
      <c r="CM715">
        <v>1</v>
      </c>
      <c r="CN715">
        <v>0</v>
      </c>
      <c r="CO715">
        <v>0</v>
      </c>
      <c r="CP715">
        <v>0</v>
      </c>
      <c r="CQ715">
        <v>1</v>
      </c>
      <c r="CR715">
        <v>0</v>
      </c>
      <c r="CS715">
        <v>6.5765039472349001</v>
      </c>
      <c r="CT715">
        <v>4.7690736272763186</v>
      </c>
      <c r="CU715">
        <v>4.313509427180878</v>
      </c>
      <c r="CV715">
        <v>136</v>
      </c>
    </row>
    <row r="716" spans="1:100" x14ac:dyDescent="0.2">
      <c r="A716" s="2">
        <v>765</v>
      </c>
      <c r="B716">
        <v>7.5399792083164607</v>
      </c>
      <c r="C716">
        <v>0</v>
      </c>
      <c r="D716">
        <v>0</v>
      </c>
      <c r="E716">
        <v>0</v>
      </c>
      <c r="F716">
        <v>0</v>
      </c>
      <c r="G716">
        <v>1</v>
      </c>
      <c r="H716">
        <v>0</v>
      </c>
      <c r="I716">
        <v>0</v>
      </c>
      <c r="J716">
        <v>0</v>
      </c>
      <c r="K716">
        <v>1</v>
      </c>
      <c r="L716">
        <v>0</v>
      </c>
      <c r="M716">
        <v>0</v>
      </c>
      <c r="N716">
        <v>0</v>
      </c>
      <c r="O716">
        <v>0</v>
      </c>
      <c r="P716">
        <v>6.6032049695552253</v>
      </c>
      <c r="Q716">
        <v>137</v>
      </c>
      <c r="AC716" s="2">
        <v>765</v>
      </c>
      <c r="AD716">
        <v>7.5399792083164607</v>
      </c>
      <c r="AE716">
        <v>0</v>
      </c>
      <c r="AF716">
        <v>0</v>
      </c>
      <c r="AG716">
        <v>0</v>
      </c>
      <c r="AH716">
        <v>0</v>
      </c>
      <c r="AI716">
        <v>1</v>
      </c>
      <c r="AJ716">
        <v>0</v>
      </c>
      <c r="AK716">
        <v>0</v>
      </c>
      <c r="AL716">
        <v>0</v>
      </c>
      <c r="AM716">
        <v>1</v>
      </c>
      <c r="AN716">
        <v>0</v>
      </c>
      <c r="AO716">
        <v>0</v>
      </c>
      <c r="AP716">
        <v>0</v>
      </c>
      <c r="AQ716">
        <v>0</v>
      </c>
      <c r="AR716">
        <v>4.7999886332872999</v>
      </c>
      <c r="AS716">
        <v>137</v>
      </c>
      <c r="BE716" s="2">
        <v>765</v>
      </c>
      <c r="BF716">
        <v>7.5399792083164607</v>
      </c>
      <c r="BG716">
        <v>0</v>
      </c>
      <c r="BH716">
        <v>0</v>
      </c>
      <c r="BI716">
        <v>0</v>
      </c>
      <c r="BJ716">
        <v>0</v>
      </c>
      <c r="BK716">
        <v>1</v>
      </c>
      <c r="BL716">
        <v>0</v>
      </c>
      <c r="BM716">
        <v>0</v>
      </c>
      <c r="BN716">
        <v>0</v>
      </c>
      <c r="BO716">
        <v>1</v>
      </c>
      <c r="BP716">
        <v>0</v>
      </c>
      <c r="BQ716">
        <v>0</v>
      </c>
      <c r="BR716">
        <v>0</v>
      </c>
      <c r="BS716">
        <v>0</v>
      </c>
      <c r="BT716">
        <v>4.3176272989509394</v>
      </c>
      <c r="BU716">
        <v>137</v>
      </c>
      <c r="CG716" s="2">
        <v>765</v>
      </c>
      <c r="CH716">
        <v>7.5399792083164607</v>
      </c>
      <c r="CI716">
        <v>0</v>
      </c>
      <c r="CJ716">
        <v>0</v>
      </c>
      <c r="CK716">
        <v>0</v>
      </c>
      <c r="CL716">
        <v>0</v>
      </c>
      <c r="CM716">
        <v>1</v>
      </c>
      <c r="CN716">
        <v>0</v>
      </c>
      <c r="CO716">
        <v>0</v>
      </c>
      <c r="CP716">
        <v>0</v>
      </c>
      <c r="CQ716">
        <v>1</v>
      </c>
      <c r="CR716">
        <v>0</v>
      </c>
      <c r="CS716">
        <v>6.6032049695552253</v>
      </c>
      <c r="CT716">
        <v>4.7999886332872999</v>
      </c>
      <c r="CU716">
        <v>4.3176272989509394</v>
      </c>
      <c r="CV716">
        <v>137</v>
      </c>
    </row>
    <row r="717" spans="1:100" x14ac:dyDescent="0.2">
      <c r="A717" s="2">
        <v>766</v>
      </c>
      <c r="B717">
        <v>7.3467338758090284</v>
      </c>
      <c r="C717">
        <v>0</v>
      </c>
      <c r="D717">
        <v>0</v>
      </c>
      <c r="E717">
        <v>0</v>
      </c>
      <c r="F717">
        <v>0</v>
      </c>
      <c r="G717">
        <v>1</v>
      </c>
      <c r="H717">
        <v>0</v>
      </c>
      <c r="I717">
        <v>0</v>
      </c>
      <c r="J717">
        <v>0</v>
      </c>
      <c r="K717">
        <v>1</v>
      </c>
      <c r="L717">
        <v>0</v>
      </c>
      <c r="M717">
        <v>0</v>
      </c>
      <c r="N717">
        <v>0</v>
      </c>
      <c r="O717">
        <v>0</v>
      </c>
      <c r="P717">
        <v>6.6231627516118747</v>
      </c>
      <c r="Q717">
        <v>138</v>
      </c>
      <c r="AC717" s="2">
        <v>766</v>
      </c>
      <c r="AD717">
        <v>7.3467338758090284</v>
      </c>
      <c r="AE717">
        <v>0</v>
      </c>
      <c r="AF717">
        <v>0</v>
      </c>
      <c r="AG717">
        <v>0</v>
      </c>
      <c r="AH717">
        <v>0</v>
      </c>
      <c r="AI717">
        <v>1</v>
      </c>
      <c r="AJ717">
        <v>0</v>
      </c>
      <c r="AK717">
        <v>0</v>
      </c>
      <c r="AL717">
        <v>0</v>
      </c>
      <c r="AM717">
        <v>1</v>
      </c>
      <c r="AN717">
        <v>0</v>
      </c>
      <c r="AO717">
        <v>0</v>
      </c>
      <c r="AP717">
        <v>0</v>
      </c>
      <c r="AQ717">
        <v>0</v>
      </c>
      <c r="AR717">
        <v>4.8176230760619951</v>
      </c>
      <c r="AS717">
        <v>138</v>
      </c>
      <c r="BE717" s="2">
        <v>766</v>
      </c>
      <c r="BF717">
        <v>7.3467338758090284</v>
      </c>
      <c r="BG717">
        <v>0</v>
      </c>
      <c r="BH717">
        <v>0</v>
      </c>
      <c r="BI717">
        <v>0</v>
      </c>
      <c r="BJ717">
        <v>0</v>
      </c>
      <c r="BK717">
        <v>1</v>
      </c>
      <c r="BL717">
        <v>0</v>
      </c>
      <c r="BM717">
        <v>0</v>
      </c>
      <c r="BN717">
        <v>0</v>
      </c>
      <c r="BO717">
        <v>1</v>
      </c>
      <c r="BP717">
        <v>0</v>
      </c>
      <c r="BQ717">
        <v>0</v>
      </c>
      <c r="BR717">
        <v>0</v>
      </c>
      <c r="BS717">
        <v>0</v>
      </c>
      <c r="BT717">
        <v>4.3217692084004806</v>
      </c>
      <c r="BU717">
        <v>138</v>
      </c>
      <c r="CG717" s="2">
        <v>766</v>
      </c>
      <c r="CH717">
        <v>7.3467338758090284</v>
      </c>
      <c r="CI717">
        <v>0</v>
      </c>
      <c r="CJ717">
        <v>0</v>
      </c>
      <c r="CK717">
        <v>0</v>
      </c>
      <c r="CL717">
        <v>0</v>
      </c>
      <c r="CM717">
        <v>1</v>
      </c>
      <c r="CN717">
        <v>0</v>
      </c>
      <c r="CO717">
        <v>0</v>
      </c>
      <c r="CP717">
        <v>0</v>
      </c>
      <c r="CQ717">
        <v>1</v>
      </c>
      <c r="CR717">
        <v>0</v>
      </c>
      <c r="CS717">
        <v>6.6231627516118747</v>
      </c>
      <c r="CT717">
        <v>4.8176230760619951</v>
      </c>
      <c r="CU717">
        <v>4.3217692084004806</v>
      </c>
      <c r="CV717">
        <v>138</v>
      </c>
    </row>
    <row r="718" spans="1:100" x14ac:dyDescent="0.2">
      <c r="A718" s="2">
        <v>767</v>
      </c>
      <c r="B718">
        <v>7.3520374008214038</v>
      </c>
      <c r="C718">
        <v>0</v>
      </c>
      <c r="D718">
        <v>0</v>
      </c>
      <c r="E718">
        <v>0</v>
      </c>
      <c r="F718">
        <v>0</v>
      </c>
      <c r="G718">
        <v>1</v>
      </c>
      <c r="H718">
        <v>0</v>
      </c>
      <c r="I718">
        <v>0</v>
      </c>
      <c r="J718">
        <v>0</v>
      </c>
      <c r="K718">
        <v>1</v>
      </c>
      <c r="L718">
        <v>0</v>
      </c>
      <c r="M718">
        <v>0</v>
      </c>
      <c r="N718">
        <v>0</v>
      </c>
      <c r="O718">
        <v>0</v>
      </c>
      <c r="P718">
        <v>6.6385731625930235</v>
      </c>
      <c r="Q718">
        <v>139</v>
      </c>
      <c r="AC718" s="2">
        <v>767</v>
      </c>
      <c r="AD718">
        <v>7.3520374008214038</v>
      </c>
      <c r="AE718">
        <v>0</v>
      </c>
      <c r="AF718">
        <v>0</v>
      </c>
      <c r="AG718">
        <v>0</v>
      </c>
      <c r="AH718">
        <v>0</v>
      </c>
      <c r="AI718">
        <v>1</v>
      </c>
      <c r="AJ718">
        <v>0</v>
      </c>
      <c r="AK718">
        <v>0</v>
      </c>
      <c r="AL718">
        <v>0</v>
      </c>
      <c r="AM718">
        <v>1</v>
      </c>
      <c r="AN718">
        <v>0</v>
      </c>
      <c r="AO718">
        <v>0</v>
      </c>
      <c r="AP718">
        <v>0</v>
      </c>
      <c r="AQ718">
        <v>0</v>
      </c>
      <c r="AR718">
        <v>4.8288499159983687</v>
      </c>
      <c r="AS718">
        <v>139</v>
      </c>
      <c r="BE718" s="2">
        <v>767</v>
      </c>
      <c r="BF718">
        <v>7.3520374008214038</v>
      </c>
      <c r="BG718">
        <v>0</v>
      </c>
      <c r="BH718">
        <v>0</v>
      </c>
      <c r="BI718">
        <v>0</v>
      </c>
      <c r="BJ718">
        <v>0</v>
      </c>
      <c r="BK718">
        <v>1</v>
      </c>
      <c r="BL718">
        <v>0</v>
      </c>
      <c r="BM718">
        <v>0</v>
      </c>
      <c r="BN718">
        <v>0</v>
      </c>
      <c r="BO718">
        <v>1</v>
      </c>
      <c r="BP718">
        <v>0</v>
      </c>
      <c r="BQ718">
        <v>0</v>
      </c>
      <c r="BR718">
        <v>0</v>
      </c>
      <c r="BS718">
        <v>0</v>
      </c>
      <c r="BT718">
        <v>4.3259351956214962</v>
      </c>
      <c r="BU718">
        <v>139</v>
      </c>
      <c r="CG718" s="2">
        <v>767</v>
      </c>
      <c r="CH718">
        <v>7.3520374008214038</v>
      </c>
      <c r="CI718">
        <v>0</v>
      </c>
      <c r="CJ718">
        <v>0</v>
      </c>
      <c r="CK718">
        <v>0</v>
      </c>
      <c r="CL718">
        <v>0</v>
      </c>
      <c r="CM718">
        <v>1</v>
      </c>
      <c r="CN718">
        <v>0</v>
      </c>
      <c r="CO718">
        <v>0</v>
      </c>
      <c r="CP718">
        <v>0</v>
      </c>
      <c r="CQ718">
        <v>1</v>
      </c>
      <c r="CR718">
        <v>0</v>
      </c>
      <c r="CS718">
        <v>6.6385731625930235</v>
      </c>
      <c r="CT718">
        <v>4.8288499159983687</v>
      </c>
      <c r="CU718">
        <v>4.3259351956214962</v>
      </c>
      <c r="CV718">
        <v>139</v>
      </c>
    </row>
    <row r="719" spans="1:100" x14ac:dyDescent="0.2">
      <c r="A719" s="2">
        <v>768</v>
      </c>
      <c r="B719">
        <v>7.5480953444136496</v>
      </c>
      <c r="C719">
        <v>0</v>
      </c>
      <c r="D719">
        <v>0</v>
      </c>
      <c r="E719">
        <v>0</v>
      </c>
      <c r="F719">
        <v>0</v>
      </c>
      <c r="G719">
        <v>1</v>
      </c>
      <c r="H719">
        <v>0</v>
      </c>
      <c r="I719">
        <v>0</v>
      </c>
      <c r="J719">
        <v>0</v>
      </c>
      <c r="K719">
        <v>0</v>
      </c>
      <c r="L719">
        <v>1</v>
      </c>
      <c r="M719">
        <v>0</v>
      </c>
      <c r="N719">
        <v>0</v>
      </c>
      <c r="O719">
        <v>0</v>
      </c>
      <c r="P719">
        <v>6.650890148960598</v>
      </c>
      <c r="Q719">
        <v>140</v>
      </c>
      <c r="AC719" s="2">
        <v>768</v>
      </c>
      <c r="AD719">
        <v>7.5480953444136496</v>
      </c>
      <c r="AE719">
        <v>0</v>
      </c>
      <c r="AF719">
        <v>0</v>
      </c>
      <c r="AG719">
        <v>0</v>
      </c>
      <c r="AH719">
        <v>0</v>
      </c>
      <c r="AI719">
        <v>1</v>
      </c>
      <c r="AJ719">
        <v>0</v>
      </c>
      <c r="AK719">
        <v>0</v>
      </c>
      <c r="AL719">
        <v>0</v>
      </c>
      <c r="AM719">
        <v>0</v>
      </c>
      <c r="AN719">
        <v>1</v>
      </c>
      <c r="AO719">
        <v>0</v>
      </c>
      <c r="AP719">
        <v>0</v>
      </c>
      <c r="AQ719">
        <v>0</v>
      </c>
      <c r="AR719">
        <v>4.8369459924269718</v>
      </c>
      <c r="AS719">
        <v>140</v>
      </c>
      <c r="BE719" s="2">
        <v>768</v>
      </c>
      <c r="BF719">
        <v>7.5480953444136496</v>
      </c>
      <c r="BG719">
        <v>0</v>
      </c>
      <c r="BH719">
        <v>0</v>
      </c>
      <c r="BI719">
        <v>0</v>
      </c>
      <c r="BJ719">
        <v>0</v>
      </c>
      <c r="BK719">
        <v>1</v>
      </c>
      <c r="BL719">
        <v>0</v>
      </c>
      <c r="BM719">
        <v>0</v>
      </c>
      <c r="BN719">
        <v>0</v>
      </c>
      <c r="BO719">
        <v>0</v>
      </c>
      <c r="BP719">
        <v>1</v>
      </c>
      <c r="BQ719">
        <v>0</v>
      </c>
      <c r="BR719">
        <v>0</v>
      </c>
      <c r="BS719">
        <v>0</v>
      </c>
      <c r="BT719">
        <v>4.3301252996114803</v>
      </c>
      <c r="BU719">
        <v>140</v>
      </c>
      <c r="CG719" s="2">
        <v>768</v>
      </c>
      <c r="CH719">
        <v>7.5480953444136496</v>
      </c>
      <c r="CI719">
        <v>0</v>
      </c>
      <c r="CJ719">
        <v>0</v>
      </c>
      <c r="CK719">
        <v>0</v>
      </c>
      <c r="CL719">
        <v>0</v>
      </c>
      <c r="CM719">
        <v>1</v>
      </c>
      <c r="CN719">
        <v>0</v>
      </c>
      <c r="CO719">
        <v>0</v>
      </c>
      <c r="CP719">
        <v>0</v>
      </c>
      <c r="CQ719">
        <v>0</v>
      </c>
      <c r="CR719">
        <v>1</v>
      </c>
      <c r="CS719">
        <v>6.650890148960598</v>
      </c>
      <c r="CT719">
        <v>4.8369459924269718</v>
      </c>
      <c r="CU719">
        <v>4.3301252996114803</v>
      </c>
      <c r="CV719">
        <v>140</v>
      </c>
    </row>
    <row r="720" spans="1:100" x14ac:dyDescent="0.2">
      <c r="A720" s="2">
        <v>769</v>
      </c>
      <c r="B720">
        <v>7.4065449101340084</v>
      </c>
      <c r="C720">
        <v>0</v>
      </c>
      <c r="D720">
        <v>0</v>
      </c>
      <c r="E720">
        <v>0</v>
      </c>
      <c r="F720">
        <v>0</v>
      </c>
      <c r="G720">
        <v>1</v>
      </c>
      <c r="H720">
        <v>0</v>
      </c>
      <c r="I720">
        <v>0</v>
      </c>
      <c r="J720">
        <v>0</v>
      </c>
      <c r="K720">
        <v>0</v>
      </c>
      <c r="L720">
        <v>1</v>
      </c>
      <c r="M720">
        <v>0</v>
      </c>
      <c r="N720">
        <v>0</v>
      </c>
      <c r="O720">
        <v>0</v>
      </c>
      <c r="P720">
        <v>6.6610915141649389</v>
      </c>
      <c r="Q720">
        <v>141</v>
      </c>
      <c r="AC720" s="2">
        <v>769</v>
      </c>
      <c r="AD720">
        <v>7.4065449101340084</v>
      </c>
      <c r="AE720">
        <v>0</v>
      </c>
      <c r="AF720">
        <v>0</v>
      </c>
      <c r="AG720">
        <v>0</v>
      </c>
      <c r="AH720">
        <v>0</v>
      </c>
      <c r="AI720">
        <v>1</v>
      </c>
      <c r="AJ720">
        <v>0</v>
      </c>
      <c r="AK720">
        <v>0</v>
      </c>
      <c r="AL720">
        <v>0</v>
      </c>
      <c r="AM720">
        <v>0</v>
      </c>
      <c r="AN720">
        <v>1</v>
      </c>
      <c r="AO720">
        <v>0</v>
      </c>
      <c r="AP720">
        <v>0</v>
      </c>
      <c r="AQ720">
        <v>0</v>
      </c>
      <c r="AR720">
        <v>4.8435077508655873</v>
      </c>
      <c r="AS720">
        <v>141</v>
      </c>
      <c r="BE720" s="2">
        <v>769</v>
      </c>
      <c r="BF720">
        <v>7.4065449101340084</v>
      </c>
      <c r="BG720">
        <v>0</v>
      </c>
      <c r="BH720">
        <v>0</v>
      </c>
      <c r="BI720">
        <v>0</v>
      </c>
      <c r="BJ720">
        <v>0</v>
      </c>
      <c r="BK720">
        <v>1</v>
      </c>
      <c r="BL720">
        <v>0</v>
      </c>
      <c r="BM720">
        <v>0</v>
      </c>
      <c r="BN720">
        <v>0</v>
      </c>
      <c r="BO720">
        <v>0</v>
      </c>
      <c r="BP720">
        <v>1</v>
      </c>
      <c r="BQ720">
        <v>0</v>
      </c>
      <c r="BR720">
        <v>0</v>
      </c>
      <c r="BS720">
        <v>0</v>
      </c>
      <c r="BT720">
        <v>4.3343395582660085</v>
      </c>
      <c r="BU720">
        <v>141</v>
      </c>
      <c r="CG720" s="2">
        <v>769</v>
      </c>
      <c r="CH720">
        <v>7.4065449101340084</v>
      </c>
      <c r="CI720">
        <v>0</v>
      </c>
      <c r="CJ720">
        <v>0</v>
      </c>
      <c r="CK720">
        <v>0</v>
      </c>
      <c r="CL720">
        <v>0</v>
      </c>
      <c r="CM720">
        <v>1</v>
      </c>
      <c r="CN720">
        <v>0</v>
      </c>
      <c r="CO720">
        <v>0</v>
      </c>
      <c r="CP720">
        <v>0</v>
      </c>
      <c r="CQ720">
        <v>0</v>
      </c>
      <c r="CR720">
        <v>1</v>
      </c>
      <c r="CS720">
        <v>6.6610915141649389</v>
      </c>
      <c r="CT720">
        <v>4.8435077508655873</v>
      </c>
      <c r="CU720">
        <v>4.3343395582660085</v>
      </c>
      <c r="CV720">
        <v>141</v>
      </c>
    </row>
    <row r="721" spans="1:100" x14ac:dyDescent="0.2">
      <c r="A721" s="2">
        <v>770</v>
      </c>
      <c r="B721">
        <v>7.5234323883126066</v>
      </c>
      <c r="C721">
        <v>0</v>
      </c>
      <c r="D721">
        <v>0</v>
      </c>
      <c r="E721">
        <v>0</v>
      </c>
      <c r="F721">
        <v>0</v>
      </c>
      <c r="G721">
        <v>1</v>
      </c>
      <c r="H721">
        <v>0</v>
      </c>
      <c r="I721">
        <v>0</v>
      </c>
      <c r="J721">
        <v>0</v>
      </c>
      <c r="K721">
        <v>0</v>
      </c>
      <c r="L721">
        <v>1</v>
      </c>
      <c r="M721">
        <v>0</v>
      </c>
      <c r="N721">
        <v>0</v>
      </c>
      <c r="O721">
        <v>0</v>
      </c>
      <c r="P721">
        <v>6.6698419166707241</v>
      </c>
      <c r="Q721">
        <v>142</v>
      </c>
      <c r="AC721" s="2">
        <v>770</v>
      </c>
      <c r="AD721">
        <v>7.5234323883126066</v>
      </c>
      <c r="AE721">
        <v>0</v>
      </c>
      <c r="AF721">
        <v>0</v>
      </c>
      <c r="AG721">
        <v>0</v>
      </c>
      <c r="AH721">
        <v>0</v>
      </c>
      <c r="AI721">
        <v>1</v>
      </c>
      <c r="AJ721">
        <v>0</v>
      </c>
      <c r="AK721">
        <v>0</v>
      </c>
      <c r="AL721">
        <v>0</v>
      </c>
      <c r="AM721">
        <v>0</v>
      </c>
      <c r="AN721">
        <v>1</v>
      </c>
      <c r="AO721">
        <v>0</v>
      </c>
      <c r="AP721">
        <v>0</v>
      </c>
      <c r="AQ721">
        <v>0</v>
      </c>
      <c r="AR721">
        <v>4.8493212574819111</v>
      </c>
      <c r="AS721">
        <v>142</v>
      </c>
      <c r="BE721" s="2">
        <v>770</v>
      </c>
      <c r="BF721">
        <v>7.5234323883126066</v>
      </c>
      <c r="BG721">
        <v>0</v>
      </c>
      <c r="BH721">
        <v>0</v>
      </c>
      <c r="BI721">
        <v>0</v>
      </c>
      <c r="BJ721">
        <v>0</v>
      </c>
      <c r="BK721">
        <v>1</v>
      </c>
      <c r="BL721">
        <v>0</v>
      </c>
      <c r="BM721">
        <v>0</v>
      </c>
      <c r="BN721">
        <v>0</v>
      </c>
      <c r="BO721">
        <v>0</v>
      </c>
      <c r="BP721">
        <v>1</v>
      </c>
      <c r="BQ721">
        <v>0</v>
      </c>
      <c r="BR721">
        <v>0</v>
      </c>
      <c r="BS721">
        <v>0</v>
      </c>
      <c r="BT721">
        <v>4.3385780083715151</v>
      </c>
      <c r="BU721">
        <v>142</v>
      </c>
      <c r="CG721" s="2">
        <v>770</v>
      </c>
      <c r="CH721">
        <v>7.5234323883126066</v>
      </c>
      <c r="CI721">
        <v>0</v>
      </c>
      <c r="CJ721">
        <v>0</v>
      </c>
      <c r="CK721">
        <v>0</v>
      </c>
      <c r="CL721">
        <v>0</v>
      </c>
      <c r="CM721">
        <v>1</v>
      </c>
      <c r="CN721">
        <v>0</v>
      </c>
      <c r="CO721">
        <v>0</v>
      </c>
      <c r="CP721">
        <v>0</v>
      </c>
      <c r="CQ721">
        <v>0</v>
      </c>
      <c r="CR721">
        <v>1</v>
      </c>
      <c r="CS721">
        <v>6.6698419166707241</v>
      </c>
      <c r="CT721">
        <v>4.8493212574819111</v>
      </c>
      <c r="CU721">
        <v>4.3385780083715151</v>
      </c>
      <c r="CV721">
        <v>142</v>
      </c>
    </row>
    <row r="722" spans="1:100" x14ac:dyDescent="0.2">
      <c r="A722" s="2">
        <v>771</v>
      </c>
      <c r="B722">
        <v>7.4817854158469315</v>
      </c>
      <c r="C722">
        <v>0</v>
      </c>
      <c r="D722">
        <v>0</v>
      </c>
      <c r="E722">
        <v>0</v>
      </c>
      <c r="F722">
        <v>0</v>
      </c>
      <c r="G722">
        <v>1</v>
      </c>
      <c r="H722">
        <v>0</v>
      </c>
      <c r="I722">
        <v>0</v>
      </c>
      <c r="J722">
        <v>0</v>
      </c>
      <c r="K722">
        <v>0</v>
      </c>
      <c r="L722">
        <v>1</v>
      </c>
      <c r="M722">
        <v>0</v>
      </c>
      <c r="N722">
        <v>0</v>
      </c>
      <c r="O722">
        <v>0</v>
      </c>
      <c r="P722">
        <v>6.677596498264263</v>
      </c>
      <c r="Q722">
        <v>143</v>
      </c>
      <c r="AC722" s="2">
        <v>771</v>
      </c>
      <c r="AD722">
        <v>7.4817854158469315</v>
      </c>
      <c r="AE722">
        <v>0</v>
      </c>
      <c r="AF722">
        <v>0</v>
      </c>
      <c r="AG722">
        <v>0</v>
      </c>
      <c r="AH722">
        <v>0</v>
      </c>
      <c r="AI722">
        <v>1</v>
      </c>
      <c r="AJ722">
        <v>0</v>
      </c>
      <c r="AK722">
        <v>0</v>
      </c>
      <c r="AL722">
        <v>0</v>
      </c>
      <c r="AM722">
        <v>0</v>
      </c>
      <c r="AN722">
        <v>1</v>
      </c>
      <c r="AO722">
        <v>0</v>
      </c>
      <c r="AP722">
        <v>0</v>
      </c>
      <c r="AQ722">
        <v>0</v>
      </c>
      <c r="AR722">
        <v>4.8547755887087414</v>
      </c>
      <c r="AS722">
        <v>143</v>
      </c>
      <c r="BE722" s="2">
        <v>771</v>
      </c>
      <c r="BF722">
        <v>7.4817854158469315</v>
      </c>
      <c r="BG722">
        <v>0</v>
      </c>
      <c r="BH722">
        <v>0</v>
      </c>
      <c r="BI722">
        <v>0</v>
      </c>
      <c r="BJ722">
        <v>0</v>
      </c>
      <c r="BK722">
        <v>1</v>
      </c>
      <c r="BL722">
        <v>0</v>
      </c>
      <c r="BM722">
        <v>0</v>
      </c>
      <c r="BN722">
        <v>0</v>
      </c>
      <c r="BO722">
        <v>0</v>
      </c>
      <c r="BP722">
        <v>1</v>
      </c>
      <c r="BQ722">
        <v>0</v>
      </c>
      <c r="BR722">
        <v>0</v>
      </c>
      <c r="BS722">
        <v>0</v>
      </c>
      <c r="BT722">
        <v>4.3428406855982669</v>
      </c>
      <c r="BU722">
        <v>143</v>
      </c>
      <c r="CG722" s="2">
        <v>771</v>
      </c>
      <c r="CH722">
        <v>7.4817854158469315</v>
      </c>
      <c r="CI722">
        <v>0</v>
      </c>
      <c r="CJ722">
        <v>0</v>
      </c>
      <c r="CK722">
        <v>0</v>
      </c>
      <c r="CL722">
        <v>0</v>
      </c>
      <c r="CM722">
        <v>1</v>
      </c>
      <c r="CN722">
        <v>0</v>
      </c>
      <c r="CO722">
        <v>0</v>
      </c>
      <c r="CP722">
        <v>0</v>
      </c>
      <c r="CQ722">
        <v>0</v>
      </c>
      <c r="CR722">
        <v>1</v>
      </c>
      <c r="CS722">
        <v>6.677596498264263</v>
      </c>
      <c r="CT722">
        <v>4.8547755887087414</v>
      </c>
      <c r="CU722">
        <v>4.3428406855982669</v>
      </c>
      <c r="CV722">
        <v>143</v>
      </c>
    </row>
    <row r="723" spans="1:100" x14ac:dyDescent="0.2">
      <c r="A723" s="2">
        <v>772</v>
      </c>
      <c r="B723">
        <v>7.3896654728498836</v>
      </c>
      <c r="C723">
        <v>0</v>
      </c>
      <c r="D723">
        <v>0</v>
      </c>
      <c r="E723">
        <v>0</v>
      </c>
      <c r="F723">
        <v>0</v>
      </c>
      <c r="G723">
        <v>1</v>
      </c>
      <c r="H723">
        <v>0</v>
      </c>
      <c r="I723">
        <v>0</v>
      </c>
      <c r="J723">
        <v>0</v>
      </c>
      <c r="K723">
        <v>0</v>
      </c>
      <c r="L723">
        <v>1</v>
      </c>
      <c r="M723">
        <v>0</v>
      </c>
      <c r="N723">
        <v>0</v>
      </c>
      <c r="O723">
        <v>0</v>
      </c>
      <c r="P723">
        <v>6.6846685194288771</v>
      </c>
      <c r="Q723">
        <v>144</v>
      </c>
      <c r="AC723" s="2">
        <v>772</v>
      </c>
      <c r="AD723">
        <v>7.3896654728498836</v>
      </c>
      <c r="AE723">
        <v>0</v>
      </c>
      <c r="AF723">
        <v>0</v>
      </c>
      <c r="AG723">
        <v>0</v>
      </c>
      <c r="AH723">
        <v>0</v>
      </c>
      <c r="AI723">
        <v>1</v>
      </c>
      <c r="AJ723">
        <v>0</v>
      </c>
      <c r="AK723">
        <v>0</v>
      </c>
      <c r="AL723">
        <v>0</v>
      </c>
      <c r="AM723">
        <v>0</v>
      </c>
      <c r="AN723">
        <v>1</v>
      </c>
      <c r="AO723">
        <v>0</v>
      </c>
      <c r="AP723">
        <v>0</v>
      </c>
      <c r="AQ723">
        <v>0</v>
      </c>
      <c r="AR723">
        <v>4.8600638205903337</v>
      </c>
      <c r="AS723">
        <v>144</v>
      </c>
      <c r="BE723" s="2">
        <v>772</v>
      </c>
      <c r="BF723">
        <v>7.3896654728498836</v>
      </c>
      <c r="BG723">
        <v>0</v>
      </c>
      <c r="BH723">
        <v>0</v>
      </c>
      <c r="BI723">
        <v>0</v>
      </c>
      <c r="BJ723">
        <v>0</v>
      </c>
      <c r="BK723">
        <v>1</v>
      </c>
      <c r="BL723">
        <v>0</v>
      </c>
      <c r="BM723">
        <v>0</v>
      </c>
      <c r="BN723">
        <v>0</v>
      </c>
      <c r="BO723">
        <v>0</v>
      </c>
      <c r="BP723">
        <v>1</v>
      </c>
      <c r="BQ723">
        <v>0</v>
      </c>
      <c r="BR723">
        <v>0</v>
      </c>
      <c r="BS723">
        <v>0</v>
      </c>
      <c r="BT723">
        <v>4.3471276244935293</v>
      </c>
      <c r="BU723">
        <v>144</v>
      </c>
      <c r="CG723" s="2">
        <v>772</v>
      </c>
      <c r="CH723">
        <v>7.3896654728498836</v>
      </c>
      <c r="CI723">
        <v>0</v>
      </c>
      <c r="CJ723">
        <v>0</v>
      </c>
      <c r="CK723">
        <v>0</v>
      </c>
      <c r="CL723">
        <v>0</v>
      </c>
      <c r="CM723">
        <v>1</v>
      </c>
      <c r="CN723">
        <v>0</v>
      </c>
      <c r="CO723">
        <v>0</v>
      </c>
      <c r="CP723">
        <v>0</v>
      </c>
      <c r="CQ723">
        <v>0</v>
      </c>
      <c r="CR723">
        <v>1</v>
      </c>
      <c r="CS723">
        <v>6.6846685194288771</v>
      </c>
      <c r="CT723">
        <v>4.8600638205903337</v>
      </c>
      <c r="CU723">
        <v>4.3471276244935293</v>
      </c>
      <c r="CV723">
        <v>144</v>
      </c>
    </row>
    <row r="724" spans="1:100" x14ac:dyDescent="0.2">
      <c r="A724" s="2">
        <v>786</v>
      </c>
      <c r="B724">
        <v>5.3043257679404432</v>
      </c>
      <c r="C724">
        <v>0</v>
      </c>
      <c r="D724">
        <v>0</v>
      </c>
      <c r="E724">
        <v>0</v>
      </c>
      <c r="F724">
        <v>0</v>
      </c>
      <c r="G724">
        <v>0</v>
      </c>
      <c r="H724">
        <v>0</v>
      </c>
      <c r="I724">
        <v>0</v>
      </c>
      <c r="J724">
        <v>0</v>
      </c>
      <c r="K724">
        <v>0</v>
      </c>
      <c r="L724">
        <v>0</v>
      </c>
      <c r="M724">
        <v>0</v>
      </c>
      <c r="N724">
        <v>0</v>
      </c>
      <c r="O724">
        <v>0</v>
      </c>
      <c r="P724">
        <v>7.2732615712935296</v>
      </c>
      <c r="Q724">
        <v>1</v>
      </c>
      <c r="AC724" s="2">
        <v>786</v>
      </c>
      <c r="AD724">
        <v>5.3043257679404432</v>
      </c>
      <c r="AE724">
        <v>0</v>
      </c>
      <c r="AF724">
        <v>0</v>
      </c>
      <c r="AG724">
        <v>0</v>
      </c>
      <c r="AH724">
        <v>0</v>
      </c>
      <c r="AI724">
        <v>0</v>
      </c>
      <c r="AJ724">
        <v>0</v>
      </c>
      <c r="AK724">
        <v>0</v>
      </c>
      <c r="AL724">
        <v>0</v>
      </c>
      <c r="AM724">
        <v>0</v>
      </c>
      <c r="AN724">
        <v>0</v>
      </c>
      <c r="AO724">
        <v>0</v>
      </c>
      <c r="AP724">
        <v>0</v>
      </c>
      <c r="AQ724">
        <v>0</v>
      </c>
      <c r="AR724">
        <v>5.4060786462786767</v>
      </c>
      <c r="AS724">
        <v>1</v>
      </c>
      <c r="BE724" s="2">
        <v>786</v>
      </c>
      <c r="BF724">
        <v>5.3043257679404432</v>
      </c>
      <c r="BG724">
        <v>0</v>
      </c>
      <c r="BH724">
        <v>0</v>
      </c>
      <c r="BI724">
        <v>0</v>
      </c>
      <c r="BJ724">
        <v>0</v>
      </c>
      <c r="BK724">
        <v>0</v>
      </c>
      <c r="BL724">
        <v>0</v>
      </c>
      <c r="BM724">
        <v>0</v>
      </c>
      <c r="BN724">
        <v>0</v>
      </c>
      <c r="BO724">
        <v>0</v>
      </c>
      <c r="BP724">
        <v>0</v>
      </c>
      <c r="BQ724">
        <v>0</v>
      </c>
      <c r="BR724">
        <v>0</v>
      </c>
      <c r="BS724">
        <v>0</v>
      </c>
      <c r="BT724">
        <v>4.712299304964942</v>
      </c>
      <c r="BU724">
        <v>1</v>
      </c>
      <c r="CG724" s="2">
        <v>786</v>
      </c>
      <c r="CH724">
        <v>5.3043257679404432</v>
      </c>
      <c r="CI724">
        <v>0</v>
      </c>
      <c r="CJ724">
        <v>0</v>
      </c>
      <c r="CK724">
        <v>0</v>
      </c>
      <c r="CL724">
        <v>0</v>
      </c>
      <c r="CM724">
        <v>0</v>
      </c>
      <c r="CN724">
        <v>0</v>
      </c>
      <c r="CO724">
        <v>0</v>
      </c>
      <c r="CP724">
        <v>0</v>
      </c>
      <c r="CQ724">
        <v>0</v>
      </c>
      <c r="CR724">
        <v>0</v>
      </c>
      <c r="CS724">
        <v>7.2732615712935296</v>
      </c>
      <c r="CT724">
        <v>5.4060786462786767</v>
      </c>
      <c r="CU724">
        <v>4.712299304964942</v>
      </c>
      <c r="CV724">
        <v>1</v>
      </c>
    </row>
    <row r="725" spans="1:100" x14ac:dyDescent="0.2">
      <c r="A725" s="2">
        <v>787</v>
      </c>
      <c r="B725">
        <v>5.3018391697918776</v>
      </c>
      <c r="C725">
        <v>0</v>
      </c>
      <c r="D725">
        <v>0</v>
      </c>
      <c r="E725">
        <v>0</v>
      </c>
      <c r="F725">
        <v>0</v>
      </c>
      <c r="G725">
        <v>0</v>
      </c>
      <c r="H725">
        <v>0</v>
      </c>
      <c r="I725">
        <v>0</v>
      </c>
      <c r="J725">
        <v>0</v>
      </c>
      <c r="K725">
        <v>0</v>
      </c>
      <c r="L725">
        <v>0</v>
      </c>
      <c r="M725">
        <v>0</v>
      </c>
      <c r="N725">
        <v>0</v>
      </c>
      <c r="O725">
        <v>0</v>
      </c>
      <c r="P725">
        <v>7.2844391620513438</v>
      </c>
      <c r="Q725">
        <v>2</v>
      </c>
      <c r="AC725" s="2">
        <v>787</v>
      </c>
      <c r="AD725">
        <v>5.3018391697918776</v>
      </c>
      <c r="AE725">
        <v>0</v>
      </c>
      <c r="AF725">
        <v>0</v>
      </c>
      <c r="AG725">
        <v>0</v>
      </c>
      <c r="AH725">
        <v>0</v>
      </c>
      <c r="AI725">
        <v>0</v>
      </c>
      <c r="AJ725">
        <v>0</v>
      </c>
      <c r="AK725">
        <v>0</v>
      </c>
      <c r="AL725">
        <v>0</v>
      </c>
      <c r="AM725">
        <v>0</v>
      </c>
      <c r="AN725">
        <v>0</v>
      </c>
      <c r="AO725">
        <v>0</v>
      </c>
      <c r="AP725">
        <v>0</v>
      </c>
      <c r="AQ725">
        <v>0</v>
      </c>
      <c r="AR725">
        <v>5.4238761647637697</v>
      </c>
      <c r="AS725">
        <v>2</v>
      </c>
      <c r="BE725" s="2">
        <v>787</v>
      </c>
      <c r="BF725">
        <v>5.3018391697918776</v>
      </c>
      <c r="BG725">
        <v>0</v>
      </c>
      <c r="BH725">
        <v>0</v>
      </c>
      <c r="BI725">
        <v>0</v>
      </c>
      <c r="BJ725">
        <v>0</v>
      </c>
      <c r="BK725">
        <v>0</v>
      </c>
      <c r="BL725">
        <v>0</v>
      </c>
      <c r="BM725">
        <v>0</v>
      </c>
      <c r="BN725">
        <v>0</v>
      </c>
      <c r="BO725">
        <v>0</v>
      </c>
      <c r="BP725">
        <v>0</v>
      </c>
      <c r="BQ725">
        <v>0</v>
      </c>
      <c r="BR725">
        <v>0</v>
      </c>
      <c r="BS725">
        <v>0</v>
      </c>
      <c r="BT725">
        <v>4.8416434137354836</v>
      </c>
      <c r="BU725">
        <v>2</v>
      </c>
      <c r="CG725" s="2">
        <v>787</v>
      </c>
      <c r="CH725">
        <v>5.3018391697918776</v>
      </c>
      <c r="CI725">
        <v>0</v>
      </c>
      <c r="CJ725">
        <v>0</v>
      </c>
      <c r="CK725">
        <v>0</v>
      </c>
      <c r="CL725">
        <v>0</v>
      </c>
      <c r="CM725">
        <v>0</v>
      </c>
      <c r="CN725">
        <v>0</v>
      </c>
      <c r="CO725">
        <v>0</v>
      </c>
      <c r="CP725">
        <v>0</v>
      </c>
      <c r="CQ725">
        <v>0</v>
      </c>
      <c r="CR725">
        <v>0</v>
      </c>
      <c r="CS725">
        <v>7.2844391620513438</v>
      </c>
      <c r="CT725">
        <v>5.4238761647637697</v>
      </c>
      <c r="CU725">
        <v>4.8416434137354836</v>
      </c>
      <c r="CV725">
        <v>2</v>
      </c>
    </row>
    <row r="726" spans="1:100" x14ac:dyDescent="0.2">
      <c r="A726" s="2">
        <v>788</v>
      </c>
      <c r="B726">
        <v>5.1820652518757102</v>
      </c>
      <c r="C726">
        <v>0</v>
      </c>
      <c r="D726">
        <v>0</v>
      </c>
      <c r="E726">
        <v>0</v>
      </c>
      <c r="F726">
        <v>0</v>
      </c>
      <c r="G726">
        <v>0</v>
      </c>
      <c r="H726">
        <v>0</v>
      </c>
      <c r="I726">
        <v>0</v>
      </c>
      <c r="J726">
        <v>0</v>
      </c>
      <c r="K726">
        <v>0</v>
      </c>
      <c r="L726">
        <v>0</v>
      </c>
      <c r="M726">
        <v>0</v>
      </c>
      <c r="N726">
        <v>0</v>
      </c>
      <c r="O726">
        <v>0</v>
      </c>
      <c r="P726">
        <v>7.3037042613642607</v>
      </c>
      <c r="Q726">
        <v>3</v>
      </c>
      <c r="AC726" s="2">
        <v>788</v>
      </c>
      <c r="AD726">
        <v>5.1820652518757102</v>
      </c>
      <c r="AE726">
        <v>0</v>
      </c>
      <c r="AF726">
        <v>0</v>
      </c>
      <c r="AG726">
        <v>0</v>
      </c>
      <c r="AH726">
        <v>0</v>
      </c>
      <c r="AI726">
        <v>0</v>
      </c>
      <c r="AJ726">
        <v>0</v>
      </c>
      <c r="AK726">
        <v>0</v>
      </c>
      <c r="AL726">
        <v>0</v>
      </c>
      <c r="AM726">
        <v>0</v>
      </c>
      <c r="AN726">
        <v>0</v>
      </c>
      <c r="AO726">
        <v>0</v>
      </c>
      <c r="AP726">
        <v>0</v>
      </c>
      <c r="AQ726">
        <v>0</v>
      </c>
      <c r="AR726">
        <v>5.4508511668006525</v>
      </c>
      <c r="AS726">
        <v>3</v>
      </c>
      <c r="BE726" s="2">
        <v>788</v>
      </c>
      <c r="BF726">
        <v>5.1820652518757102</v>
      </c>
      <c r="BG726">
        <v>0</v>
      </c>
      <c r="BH726">
        <v>0</v>
      </c>
      <c r="BI726">
        <v>0</v>
      </c>
      <c r="BJ726">
        <v>0</v>
      </c>
      <c r="BK726">
        <v>0</v>
      </c>
      <c r="BL726">
        <v>0</v>
      </c>
      <c r="BM726">
        <v>0</v>
      </c>
      <c r="BN726">
        <v>0</v>
      </c>
      <c r="BO726">
        <v>0</v>
      </c>
      <c r="BP726">
        <v>0</v>
      </c>
      <c r="BQ726">
        <v>0</v>
      </c>
      <c r="BR726">
        <v>0</v>
      </c>
      <c r="BS726">
        <v>0</v>
      </c>
      <c r="BT726">
        <v>4.8738021831038338</v>
      </c>
      <c r="BU726">
        <v>3</v>
      </c>
      <c r="CG726" s="2">
        <v>788</v>
      </c>
      <c r="CH726">
        <v>5.1820652518757102</v>
      </c>
      <c r="CI726">
        <v>0</v>
      </c>
      <c r="CJ726">
        <v>0</v>
      </c>
      <c r="CK726">
        <v>0</v>
      </c>
      <c r="CL726">
        <v>0</v>
      </c>
      <c r="CM726">
        <v>0</v>
      </c>
      <c r="CN726">
        <v>0</v>
      </c>
      <c r="CO726">
        <v>0</v>
      </c>
      <c r="CP726">
        <v>0</v>
      </c>
      <c r="CQ726">
        <v>0</v>
      </c>
      <c r="CR726">
        <v>0</v>
      </c>
      <c r="CS726">
        <v>7.3037042613642607</v>
      </c>
      <c r="CT726">
        <v>5.4508511668006525</v>
      </c>
      <c r="CU726">
        <v>4.8738021831038338</v>
      </c>
      <c r="CV726">
        <v>3</v>
      </c>
    </row>
    <row r="727" spans="1:100" x14ac:dyDescent="0.2">
      <c r="A727" s="2">
        <v>789</v>
      </c>
      <c r="B727">
        <v>5.2000892253297097</v>
      </c>
      <c r="C727">
        <v>0</v>
      </c>
      <c r="D727">
        <v>0</v>
      </c>
      <c r="E727">
        <v>0</v>
      </c>
      <c r="F727">
        <v>0</v>
      </c>
      <c r="G727">
        <v>0</v>
      </c>
      <c r="H727">
        <v>0</v>
      </c>
      <c r="I727">
        <v>0</v>
      </c>
      <c r="J727">
        <v>0</v>
      </c>
      <c r="K727">
        <v>0</v>
      </c>
      <c r="L727">
        <v>0</v>
      </c>
      <c r="M727">
        <v>0</v>
      </c>
      <c r="N727">
        <v>0</v>
      </c>
      <c r="O727">
        <v>0</v>
      </c>
      <c r="P727">
        <v>7.3287649512132198</v>
      </c>
      <c r="Q727">
        <v>4</v>
      </c>
      <c r="AC727" s="2">
        <v>789</v>
      </c>
      <c r="AD727">
        <v>5.2000892253297097</v>
      </c>
      <c r="AE727">
        <v>0</v>
      </c>
      <c r="AF727">
        <v>0</v>
      </c>
      <c r="AG727">
        <v>0</v>
      </c>
      <c r="AH727">
        <v>0</v>
      </c>
      <c r="AI727">
        <v>0</v>
      </c>
      <c r="AJ727">
        <v>0</v>
      </c>
      <c r="AK727">
        <v>0</v>
      </c>
      <c r="AL727">
        <v>0</v>
      </c>
      <c r="AM727">
        <v>0</v>
      </c>
      <c r="AN727">
        <v>0</v>
      </c>
      <c r="AO727">
        <v>0</v>
      </c>
      <c r="AP727">
        <v>0</v>
      </c>
      <c r="AQ727">
        <v>0</v>
      </c>
      <c r="AR727">
        <v>5.4825802305763238</v>
      </c>
      <c r="AS727">
        <v>4</v>
      </c>
      <c r="BE727" s="2">
        <v>789</v>
      </c>
      <c r="BF727">
        <v>5.2000892253297097</v>
      </c>
      <c r="BG727">
        <v>0</v>
      </c>
      <c r="BH727">
        <v>0</v>
      </c>
      <c r="BI727">
        <v>0</v>
      </c>
      <c r="BJ727">
        <v>0</v>
      </c>
      <c r="BK727">
        <v>0</v>
      </c>
      <c r="BL727">
        <v>0</v>
      </c>
      <c r="BM727">
        <v>0</v>
      </c>
      <c r="BN727">
        <v>0</v>
      </c>
      <c r="BO727">
        <v>0</v>
      </c>
      <c r="BP727">
        <v>0</v>
      </c>
      <c r="BQ727">
        <v>0</v>
      </c>
      <c r="BR727">
        <v>0</v>
      </c>
      <c r="BS727">
        <v>0</v>
      </c>
      <c r="BT727">
        <v>4.9064915495626567</v>
      </c>
      <c r="BU727">
        <v>4</v>
      </c>
      <c r="CG727" s="2">
        <v>789</v>
      </c>
      <c r="CH727">
        <v>5.2000892253297097</v>
      </c>
      <c r="CI727">
        <v>0</v>
      </c>
      <c r="CJ727">
        <v>0</v>
      </c>
      <c r="CK727">
        <v>0</v>
      </c>
      <c r="CL727">
        <v>0</v>
      </c>
      <c r="CM727">
        <v>0</v>
      </c>
      <c r="CN727">
        <v>0</v>
      </c>
      <c r="CO727">
        <v>0</v>
      </c>
      <c r="CP727">
        <v>0</v>
      </c>
      <c r="CQ727">
        <v>0</v>
      </c>
      <c r="CR727">
        <v>0</v>
      </c>
      <c r="CS727">
        <v>7.3287649512132198</v>
      </c>
      <c r="CT727">
        <v>5.4825802305763238</v>
      </c>
      <c r="CU727">
        <v>4.9064915495626567</v>
      </c>
      <c r="CV727">
        <v>4</v>
      </c>
    </row>
    <row r="728" spans="1:100" x14ac:dyDescent="0.2">
      <c r="A728" s="2">
        <v>790</v>
      </c>
      <c r="B728">
        <v>5.2999650394653139</v>
      </c>
      <c r="C728">
        <v>0</v>
      </c>
      <c r="D728">
        <v>0</v>
      </c>
      <c r="E728">
        <v>0</v>
      </c>
      <c r="F728">
        <v>0</v>
      </c>
      <c r="G728">
        <v>0</v>
      </c>
      <c r="H728">
        <v>0</v>
      </c>
      <c r="I728">
        <v>0</v>
      </c>
      <c r="J728">
        <v>0</v>
      </c>
      <c r="K728">
        <v>0</v>
      </c>
      <c r="L728">
        <v>0</v>
      </c>
      <c r="M728">
        <v>0</v>
      </c>
      <c r="N728">
        <v>0</v>
      </c>
      <c r="O728">
        <v>0</v>
      </c>
      <c r="P728">
        <v>7.3579683538284701</v>
      </c>
      <c r="Q728">
        <v>5</v>
      </c>
      <c r="AC728" s="2">
        <v>790</v>
      </c>
      <c r="AD728">
        <v>5.2999650394653139</v>
      </c>
      <c r="AE728">
        <v>0</v>
      </c>
      <c r="AF728">
        <v>0</v>
      </c>
      <c r="AG728">
        <v>0</v>
      </c>
      <c r="AH728">
        <v>0</v>
      </c>
      <c r="AI728">
        <v>0</v>
      </c>
      <c r="AJ728">
        <v>0</v>
      </c>
      <c r="AK728">
        <v>0</v>
      </c>
      <c r="AL728">
        <v>0</v>
      </c>
      <c r="AM728">
        <v>0</v>
      </c>
      <c r="AN728">
        <v>0</v>
      </c>
      <c r="AO728">
        <v>0</v>
      </c>
      <c r="AP728">
        <v>0</v>
      </c>
      <c r="AQ728">
        <v>0</v>
      </c>
      <c r="AR728">
        <v>5.5168578048540242</v>
      </c>
      <c r="AS728">
        <v>5</v>
      </c>
      <c r="BE728" s="2">
        <v>790</v>
      </c>
      <c r="BF728">
        <v>5.2999650394653139</v>
      </c>
      <c r="BG728">
        <v>0</v>
      </c>
      <c r="BH728">
        <v>0</v>
      </c>
      <c r="BI728">
        <v>0</v>
      </c>
      <c r="BJ728">
        <v>0</v>
      </c>
      <c r="BK728">
        <v>0</v>
      </c>
      <c r="BL728">
        <v>0</v>
      </c>
      <c r="BM728">
        <v>0</v>
      </c>
      <c r="BN728">
        <v>0</v>
      </c>
      <c r="BO728">
        <v>0</v>
      </c>
      <c r="BP728">
        <v>0</v>
      </c>
      <c r="BQ728">
        <v>0</v>
      </c>
      <c r="BR728">
        <v>0</v>
      </c>
      <c r="BS728">
        <v>0</v>
      </c>
      <c r="BT728">
        <v>4.9397027861460092</v>
      </c>
      <c r="BU728">
        <v>5</v>
      </c>
      <c r="CG728" s="2">
        <v>790</v>
      </c>
      <c r="CH728">
        <v>5.2999650394653139</v>
      </c>
      <c r="CI728">
        <v>0</v>
      </c>
      <c r="CJ728">
        <v>0</v>
      </c>
      <c r="CK728">
        <v>0</v>
      </c>
      <c r="CL728">
        <v>0</v>
      </c>
      <c r="CM728">
        <v>0</v>
      </c>
      <c r="CN728">
        <v>0</v>
      </c>
      <c r="CO728">
        <v>0</v>
      </c>
      <c r="CP728">
        <v>0</v>
      </c>
      <c r="CQ728">
        <v>0</v>
      </c>
      <c r="CR728">
        <v>0</v>
      </c>
      <c r="CS728">
        <v>7.3579683538284701</v>
      </c>
      <c r="CT728">
        <v>5.5168578048540242</v>
      </c>
      <c r="CU728">
        <v>4.9397027861460092</v>
      </c>
      <c r="CV728">
        <v>5</v>
      </c>
    </row>
    <row r="729" spans="1:100" x14ac:dyDescent="0.2">
      <c r="A729" s="2">
        <v>791</v>
      </c>
      <c r="B729">
        <v>5.4274409630349565</v>
      </c>
      <c r="C729">
        <v>0</v>
      </c>
      <c r="D729">
        <v>0</v>
      </c>
      <c r="E729">
        <v>0</v>
      </c>
      <c r="F729">
        <v>0</v>
      </c>
      <c r="G729">
        <v>0</v>
      </c>
      <c r="H729">
        <v>0</v>
      </c>
      <c r="I729">
        <v>0</v>
      </c>
      <c r="J729">
        <v>0</v>
      </c>
      <c r="K729">
        <v>0</v>
      </c>
      <c r="L729">
        <v>0</v>
      </c>
      <c r="M729">
        <v>0</v>
      </c>
      <c r="N729">
        <v>0</v>
      </c>
      <c r="O729">
        <v>0</v>
      </c>
      <c r="P729">
        <v>7.3901448551638209</v>
      </c>
      <c r="Q729">
        <v>6</v>
      </c>
      <c r="AC729" s="2">
        <v>791</v>
      </c>
      <c r="AD729">
        <v>5.4274409630349565</v>
      </c>
      <c r="AE729">
        <v>0</v>
      </c>
      <c r="AF729">
        <v>0</v>
      </c>
      <c r="AG729">
        <v>0</v>
      </c>
      <c r="AH729">
        <v>0</v>
      </c>
      <c r="AI729">
        <v>0</v>
      </c>
      <c r="AJ729">
        <v>0</v>
      </c>
      <c r="AK729">
        <v>0</v>
      </c>
      <c r="AL729">
        <v>0</v>
      </c>
      <c r="AM729">
        <v>0</v>
      </c>
      <c r="AN729">
        <v>0</v>
      </c>
      <c r="AO729">
        <v>0</v>
      </c>
      <c r="AP729">
        <v>0</v>
      </c>
      <c r="AQ729">
        <v>0</v>
      </c>
      <c r="AR729">
        <v>5.5525976638930068</v>
      </c>
      <c r="AS729">
        <v>6</v>
      </c>
      <c r="BE729" s="2">
        <v>791</v>
      </c>
      <c r="BF729">
        <v>5.4274409630349565</v>
      </c>
      <c r="BG729">
        <v>0</v>
      </c>
      <c r="BH729">
        <v>0</v>
      </c>
      <c r="BI729">
        <v>0</v>
      </c>
      <c r="BJ729">
        <v>0</v>
      </c>
      <c r="BK729">
        <v>0</v>
      </c>
      <c r="BL729">
        <v>0</v>
      </c>
      <c r="BM729">
        <v>0</v>
      </c>
      <c r="BN729">
        <v>0</v>
      </c>
      <c r="BO729">
        <v>0</v>
      </c>
      <c r="BP729">
        <v>0</v>
      </c>
      <c r="BQ729">
        <v>0</v>
      </c>
      <c r="BR729">
        <v>0</v>
      </c>
      <c r="BS729">
        <v>0</v>
      </c>
      <c r="BT729">
        <v>4.9734267740661933</v>
      </c>
      <c r="BU729">
        <v>6</v>
      </c>
      <c r="CG729" s="2">
        <v>791</v>
      </c>
      <c r="CH729">
        <v>5.4274409630349565</v>
      </c>
      <c r="CI729">
        <v>0</v>
      </c>
      <c r="CJ729">
        <v>0</v>
      </c>
      <c r="CK729">
        <v>0</v>
      </c>
      <c r="CL729">
        <v>0</v>
      </c>
      <c r="CM729">
        <v>0</v>
      </c>
      <c r="CN729">
        <v>0</v>
      </c>
      <c r="CO729">
        <v>0</v>
      </c>
      <c r="CP729">
        <v>0</v>
      </c>
      <c r="CQ729">
        <v>0</v>
      </c>
      <c r="CR729">
        <v>0</v>
      </c>
      <c r="CS729">
        <v>7.3901448551638209</v>
      </c>
      <c r="CT729">
        <v>5.5525976638930068</v>
      </c>
      <c r="CU729">
        <v>4.9734267740661933</v>
      </c>
      <c r="CV729">
        <v>6</v>
      </c>
    </row>
    <row r="730" spans="1:100" x14ac:dyDescent="0.2">
      <c r="A730" s="2">
        <v>792</v>
      </c>
      <c r="B730">
        <v>5.4701126447192383</v>
      </c>
      <c r="C730">
        <v>0</v>
      </c>
      <c r="D730">
        <v>0</v>
      </c>
      <c r="E730">
        <v>0</v>
      </c>
      <c r="F730">
        <v>0</v>
      </c>
      <c r="G730">
        <v>0</v>
      </c>
      <c r="H730">
        <v>0</v>
      </c>
      <c r="I730">
        <v>0</v>
      </c>
      <c r="J730">
        <v>0</v>
      </c>
      <c r="K730">
        <v>0</v>
      </c>
      <c r="L730">
        <v>0</v>
      </c>
      <c r="M730">
        <v>0</v>
      </c>
      <c r="N730">
        <v>0</v>
      </c>
      <c r="O730">
        <v>0</v>
      </c>
      <c r="P730">
        <v>7.4244770275869287</v>
      </c>
      <c r="Q730">
        <v>7</v>
      </c>
      <c r="AC730" s="2">
        <v>792</v>
      </c>
      <c r="AD730">
        <v>5.4701126447192383</v>
      </c>
      <c r="AE730">
        <v>0</v>
      </c>
      <c r="AF730">
        <v>0</v>
      </c>
      <c r="AG730">
        <v>0</v>
      </c>
      <c r="AH730">
        <v>0</v>
      </c>
      <c r="AI730">
        <v>0</v>
      </c>
      <c r="AJ730">
        <v>0</v>
      </c>
      <c r="AK730">
        <v>0</v>
      </c>
      <c r="AL730">
        <v>0</v>
      </c>
      <c r="AM730">
        <v>0</v>
      </c>
      <c r="AN730">
        <v>0</v>
      </c>
      <c r="AO730">
        <v>0</v>
      </c>
      <c r="AP730">
        <v>0</v>
      </c>
      <c r="AQ730">
        <v>0</v>
      </c>
      <c r="AR730">
        <v>5.5892659295305451</v>
      </c>
      <c r="AS730">
        <v>7</v>
      </c>
      <c r="BE730" s="2">
        <v>792</v>
      </c>
      <c r="BF730">
        <v>5.4701126447192383</v>
      </c>
      <c r="BG730">
        <v>0</v>
      </c>
      <c r="BH730">
        <v>0</v>
      </c>
      <c r="BI730">
        <v>0</v>
      </c>
      <c r="BJ730">
        <v>0</v>
      </c>
      <c r="BK730">
        <v>0</v>
      </c>
      <c r="BL730">
        <v>0</v>
      </c>
      <c r="BM730">
        <v>0</v>
      </c>
      <c r="BN730">
        <v>0</v>
      </c>
      <c r="BO730">
        <v>0</v>
      </c>
      <c r="BP730">
        <v>0</v>
      </c>
      <c r="BQ730">
        <v>0</v>
      </c>
      <c r="BR730">
        <v>0</v>
      </c>
      <c r="BS730">
        <v>0</v>
      </c>
      <c r="BT730">
        <v>5.0076540375854481</v>
      </c>
      <c r="BU730">
        <v>7</v>
      </c>
      <c r="CG730" s="2">
        <v>792</v>
      </c>
      <c r="CH730">
        <v>5.4701126447192383</v>
      </c>
      <c r="CI730">
        <v>0</v>
      </c>
      <c r="CJ730">
        <v>0</v>
      </c>
      <c r="CK730">
        <v>0</v>
      </c>
      <c r="CL730">
        <v>0</v>
      </c>
      <c r="CM730">
        <v>0</v>
      </c>
      <c r="CN730">
        <v>0</v>
      </c>
      <c r="CO730">
        <v>0</v>
      </c>
      <c r="CP730">
        <v>0</v>
      </c>
      <c r="CQ730">
        <v>0</v>
      </c>
      <c r="CR730">
        <v>0</v>
      </c>
      <c r="CS730">
        <v>7.4244770275869287</v>
      </c>
      <c r="CT730">
        <v>5.5892659295305451</v>
      </c>
      <c r="CU730">
        <v>5.0076540375854481</v>
      </c>
      <c r="CV730">
        <v>7</v>
      </c>
    </row>
    <row r="731" spans="1:100" x14ac:dyDescent="0.2">
      <c r="A731" s="2">
        <v>793</v>
      </c>
      <c r="B731">
        <v>5.3247223276894307</v>
      </c>
      <c r="C731">
        <v>0</v>
      </c>
      <c r="D731">
        <v>0</v>
      </c>
      <c r="E731">
        <v>0</v>
      </c>
      <c r="F731">
        <v>0</v>
      </c>
      <c r="G731">
        <v>0</v>
      </c>
      <c r="H731">
        <v>0</v>
      </c>
      <c r="I731">
        <v>0</v>
      </c>
      <c r="J731">
        <v>0</v>
      </c>
      <c r="K731">
        <v>0</v>
      </c>
      <c r="L731">
        <v>0</v>
      </c>
      <c r="M731">
        <v>0</v>
      </c>
      <c r="N731">
        <v>0</v>
      </c>
      <c r="O731">
        <v>0</v>
      </c>
      <c r="P731">
        <v>7.4603978902743018</v>
      </c>
      <c r="Q731">
        <v>8</v>
      </c>
      <c r="AC731" s="2">
        <v>793</v>
      </c>
      <c r="AD731">
        <v>5.3247223276894307</v>
      </c>
      <c r="AE731">
        <v>0</v>
      </c>
      <c r="AF731">
        <v>0</v>
      </c>
      <c r="AG731">
        <v>0</v>
      </c>
      <c r="AH731">
        <v>0</v>
      </c>
      <c r="AI731">
        <v>0</v>
      </c>
      <c r="AJ731">
        <v>0</v>
      </c>
      <c r="AK731">
        <v>0</v>
      </c>
      <c r="AL731">
        <v>0</v>
      </c>
      <c r="AM731">
        <v>0</v>
      </c>
      <c r="AN731">
        <v>0</v>
      </c>
      <c r="AO731">
        <v>0</v>
      </c>
      <c r="AP731">
        <v>0</v>
      </c>
      <c r="AQ731">
        <v>0</v>
      </c>
      <c r="AR731">
        <v>5.6265982686672222</v>
      </c>
      <c r="AS731">
        <v>8</v>
      </c>
      <c r="BE731" s="2">
        <v>793</v>
      </c>
      <c r="BF731">
        <v>5.3247223276894307</v>
      </c>
      <c r="BG731">
        <v>0</v>
      </c>
      <c r="BH731">
        <v>0</v>
      </c>
      <c r="BI731">
        <v>0</v>
      </c>
      <c r="BJ731">
        <v>0</v>
      </c>
      <c r="BK731">
        <v>0</v>
      </c>
      <c r="BL731">
        <v>0</v>
      </c>
      <c r="BM731">
        <v>0</v>
      </c>
      <c r="BN731">
        <v>0</v>
      </c>
      <c r="BO731">
        <v>0</v>
      </c>
      <c r="BP731">
        <v>0</v>
      </c>
      <c r="BQ731">
        <v>0</v>
      </c>
      <c r="BR731">
        <v>0</v>
      </c>
      <c r="BS731">
        <v>0</v>
      </c>
      <c r="BT731">
        <v>5.04237477919781</v>
      </c>
      <c r="BU731">
        <v>8</v>
      </c>
      <c r="CG731" s="2">
        <v>793</v>
      </c>
      <c r="CH731">
        <v>5.3247223276894307</v>
      </c>
      <c r="CI731">
        <v>0</v>
      </c>
      <c r="CJ731">
        <v>0</v>
      </c>
      <c r="CK731">
        <v>0</v>
      </c>
      <c r="CL731">
        <v>0</v>
      </c>
      <c r="CM731">
        <v>0</v>
      </c>
      <c r="CN731">
        <v>0</v>
      </c>
      <c r="CO731">
        <v>0</v>
      </c>
      <c r="CP731">
        <v>0</v>
      </c>
      <c r="CQ731">
        <v>0</v>
      </c>
      <c r="CR731">
        <v>0</v>
      </c>
      <c r="CS731">
        <v>7.4603978902743018</v>
      </c>
      <c r="CT731">
        <v>5.6265982686672222</v>
      </c>
      <c r="CU731">
        <v>5.04237477919781</v>
      </c>
      <c r="CV731">
        <v>8</v>
      </c>
    </row>
    <row r="732" spans="1:100" x14ac:dyDescent="0.2">
      <c r="A732" s="2">
        <v>794</v>
      </c>
      <c r="B732">
        <v>5.3224109782117823</v>
      </c>
      <c r="C732">
        <v>0</v>
      </c>
      <c r="D732">
        <v>0</v>
      </c>
      <c r="E732">
        <v>0</v>
      </c>
      <c r="F732">
        <v>0</v>
      </c>
      <c r="G732">
        <v>0</v>
      </c>
      <c r="H732">
        <v>0</v>
      </c>
      <c r="I732">
        <v>0</v>
      </c>
      <c r="J732">
        <v>0</v>
      </c>
      <c r="K732">
        <v>0</v>
      </c>
      <c r="L732">
        <v>0</v>
      </c>
      <c r="M732">
        <v>0</v>
      </c>
      <c r="N732">
        <v>0</v>
      </c>
      <c r="O732">
        <v>0</v>
      </c>
      <c r="P732">
        <v>7.4975156561737304</v>
      </c>
      <c r="Q732">
        <v>9</v>
      </c>
      <c r="AC732" s="2">
        <v>794</v>
      </c>
      <c r="AD732">
        <v>5.3224109782117823</v>
      </c>
      <c r="AE732">
        <v>0</v>
      </c>
      <c r="AF732">
        <v>0</v>
      </c>
      <c r="AG732">
        <v>0</v>
      </c>
      <c r="AH732">
        <v>0</v>
      </c>
      <c r="AI732">
        <v>0</v>
      </c>
      <c r="AJ732">
        <v>0</v>
      </c>
      <c r="AK732">
        <v>0</v>
      </c>
      <c r="AL732">
        <v>0</v>
      </c>
      <c r="AM732">
        <v>0</v>
      </c>
      <c r="AN732">
        <v>0</v>
      </c>
      <c r="AO732">
        <v>0</v>
      </c>
      <c r="AP732">
        <v>0</v>
      </c>
      <c r="AQ732">
        <v>0</v>
      </c>
      <c r="AR732">
        <v>5.6644611447793158</v>
      </c>
      <c r="AS732">
        <v>9</v>
      </c>
      <c r="BE732" s="2">
        <v>794</v>
      </c>
      <c r="BF732">
        <v>5.3224109782117823</v>
      </c>
      <c r="BG732">
        <v>0</v>
      </c>
      <c r="BH732">
        <v>0</v>
      </c>
      <c r="BI732">
        <v>0</v>
      </c>
      <c r="BJ732">
        <v>0</v>
      </c>
      <c r="BK732">
        <v>0</v>
      </c>
      <c r="BL732">
        <v>0</v>
      </c>
      <c r="BM732">
        <v>0</v>
      </c>
      <c r="BN732">
        <v>0</v>
      </c>
      <c r="BO732">
        <v>0</v>
      </c>
      <c r="BP732">
        <v>0</v>
      </c>
      <c r="BQ732">
        <v>0</v>
      </c>
      <c r="BR732">
        <v>0</v>
      </c>
      <c r="BS732">
        <v>0</v>
      </c>
      <c r="BT732">
        <v>5.0775789148750814</v>
      </c>
      <c r="BU732">
        <v>9</v>
      </c>
      <c r="CG732" s="2">
        <v>794</v>
      </c>
      <c r="CH732">
        <v>5.3224109782117823</v>
      </c>
      <c r="CI732">
        <v>0</v>
      </c>
      <c r="CJ732">
        <v>0</v>
      </c>
      <c r="CK732">
        <v>0</v>
      </c>
      <c r="CL732">
        <v>0</v>
      </c>
      <c r="CM732">
        <v>0</v>
      </c>
      <c r="CN732">
        <v>0</v>
      </c>
      <c r="CO732">
        <v>0</v>
      </c>
      <c r="CP732">
        <v>0</v>
      </c>
      <c r="CQ732">
        <v>0</v>
      </c>
      <c r="CR732">
        <v>0</v>
      </c>
      <c r="CS732">
        <v>7.4975156561737304</v>
      </c>
      <c r="CT732">
        <v>5.6644611447793158</v>
      </c>
      <c r="CU732">
        <v>5.0775789148750814</v>
      </c>
      <c r="CV732">
        <v>9</v>
      </c>
    </row>
    <row r="733" spans="1:100" x14ac:dyDescent="0.2">
      <c r="A733" s="2">
        <v>795</v>
      </c>
      <c r="B733">
        <v>5.4398818964138158</v>
      </c>
      <c r="C733">
        <v>0</v>
      </c>
      <c r="D733">
        <v>0</v>
      </c>
      <c r="E733">
        <v>0</v>
      </c>
      <c r="F733">
        <v>0</v>
      </c>
      <c r="G733">
        <v>0</v>
      </c>
      <c r="H733">
        <v>0</v>
      </c>
      <c r="I733">
        <v>0</v>
      </c>
      <c r="J733">
        <v>0</v>
      </c>
      <c r="K733">
        <v>0</v>
      </c>
      <c r="L733">
        <v>0</v>
      </c>
      <c r="M733">
        <v>0</v>
      </c>
      <c r="N733">
        <v>0</v>
      </c>
      <c r="O733">
        <v>0</v>
      </c>
      <c r="P733">
        <v>7.5355597374998311</v>
      </c>
      <c r="Q733">
        <v>10</v>
      </c>
      <c r="AC733" s="2">
        <v>795</v>
      </c>
      <c r="AD733">
        <v>5.4398818964138158</v>
      </c>
      <c r="AE733">
        <v>0</v>
      </c>
      <c r="AF733">
        <v>0</v>
      </c>
      <c r="AG733">
        <v>0</v>
      </c>
      <c r="AH733">
        <v>0</v>
      </c>
      <c r="AI733">
        <v>0</v>
      </c>
      <c r="AJ733">
        <v>0</v>
      </c>
      <c r="AK733">
        <v>0</v>
      </c>
      <c r="AL733">
        <v>0</v>
      </c>
      <c r="AM733">
        <v>0</v>
      </c>
      <c r="AN733">
        <v>0</v>
      </c>
      <c r="AO733">
        <v>0</v>
      </c>
      <c r="AP733">
        <v>0</v>
      </c>
      <c r="AQ733">
        <v>0</v>
      </c>
      <c r="AR733">
        <v>5.7027843044720559</v>
      </c>
      <c r="AS733">
        <v>10</v>
      </c>
      <c r="BE733" s="2">
        <v>795</v>
      </c>
      <c r="BF733">
        <v>5.4398818964138158</v>
      </c>
      <c r="BG733">
        <v>0</v>
      </c>
      <c r="BH733">
        <v>0</v>
      </c>
      <c r="BI733">
        <v>0</v>
      </c>
      <c r="BJ733">
        <v>0</v>
      </c>
      <c r="BK733">
        <v>0</v>
      </c>
      <c r="BL733">
        <v>0</v>
      </c>
      <c r="BM733">
        <v>0</v>
      </c>
      <c r="BN733">
        <v>0</v>
      </c>
      <c r="BO733">
        <v>0</v>
      </c>
      <c r="BP733">
        <v>0</v>
      </c>
      <c r="BQ733">
        <v>0</v>
      </c>
      <c r="BR733">
        <v>0</v>
      </c>
      <c r="BS733">
        <v>0</v>
      </c>
      <c r="BT733">
        <v>5.1132561091431148</v>
      </c>
      <c r="BU733">
        <v>10</v>
      </c>
      <c r="CG733" s="2">
        <v>795</v>
      </c>
      <c r="CH733">
        <v>5.4398818964138158</v>
      </c>
      <c r="CI733">
        <v>0</v>
      </c>
      <c r="CJ733">
        <v>0</v>
      </c>
      <c r="CK733">
        <v>0</v>
      </c>
      <c r="CL733">
        <v>0</v>
      </c>
      <c r="CM733">
        <v>0</v>
      </c>
      <c r="CN733">
        <v>0</v>
      </c>
      <c r="CO733">
        <v>0</v>
      </c>
      <c r="CP733">
        <v>0</v>
      </c>
      <c r="CQ733">
        <v>0</v>
      </c>
      <c r="CR733">
        <v>0</v>
      </c>
      <c r="CS733">
        <v>7.5355597374998311</v>
      </c>
      <c r="CT733">
        <v>5.7027843044720559</v>
      </c>
      <c r="CU733">
        <v>5.1132561091431148</v>
      </c>
      <c r="CV733">
        <v>10</v>
      </c>
    </row>
    <row r="734" spans="1:100" x14ac:dyDescent="0.2">
      <c r="A734" s="2">
        <v>796</v>
      </c>
      <c r="B734">
        <v>5.5468238203210012</v>
      </c>
      <c r="C734">
        <v>0</v>
      </c>
      <c r="D734">
        <v>0</v>
      </c>
      <c r="E734">
        <v>0</v>
      </c>
      <c r="F734">
        <v>0</v>
      </c>
      <c r="G734">
        <v>0</v>
      </c>
      <c r="H734">
        <v>0</v>
      </c>
      <c r="I734">
        <v>0</v>
      </c>
      <c r="J734">
        <v>0</v>
      </c>
      <c r="K734">
        <v>0</v>
      </c>
      <c r="L734">
        <v>0</v>
      </c>
      <c r="M734">
        <v>0</v>
      </c>
      <c r="N734">
        <v>0</v>
      </c>
      <c r="O734">
        <v>0</v>
      </c>
      <c r="P734">
        <v>7.5743427647811137</v>
      </c>
      <c r="Q734">
        <v>11</v>
      </c>
      <c r="AC734" s="2">
        <v>796</v>
      </c>
      <c r="AD734">
        <v>5.5468238203210012</v>
      </c>
      <c r="AE734">
        <v>0</v>
      </c>
      <c r="AF734">
        <v>0</v>
      </c>
      <c r="AG734">
        <v>0</v>
      </c>
      <c r="AH734">
        <v>0</v>
      </c>
      <c r="AI734">
        <v>0</v>
      </c>
      <c r="AJ734">
        <v>0</v>
      </c>
      <c r="AK734">
        <v>0</v>
      </c>
      <c r="AL734">
        <v>0</v>
      </c>
      <c r="AM734">
        <v>0</v>
      </c>
      <c r="AN734">
        <v>0</v>
      </c>
      <c r="AO734">
        <v>0</v>
      </c>
      <c r="AP734">
        <v>0</v>
      </c>
      <c r="AQ734">
        <v>0</v>
      </c>
      <c r="AR734">
        <v>5.741528069750033</v>
      </c>
      <c r="AS734">
        <v>11</v>
      </c>
      <c r="BE734" s="2">
        <v>796</v>
      </c>
      <c r="BF734">
        <v>5.5468238203210012</v>
      </c>
      <c r="BG734">
        <v>0</v>
      </c>
      <c r="BH734">
        <v>0</v>
      </c>
      <c r="BI734">
        <v>0</v>
      </c>
      <c r="BJ734">
        <v>0</v>
      </c>
      <c r="BK734">
        <v>0</v>
      </c>
      <c r="BL734">
        <v>0</v>
      </c>
      <c r="BM734">
        <v>0</v>
      </c>
      <c r="BN734">
        <v>0</v>
      </c>
      <c r="BO734">
        <v>0</v>
      </c>
      <c r="BP734">
        <v>0</v>
      </c>
      <c r="BQ734">
        <v>0</v>
      </c>
      <c r="BR734">
        <v>0</v>
      </c>
      <c r="BS734">
        <v>0</v>
      </c>
      <c r="BT734">
        <v>5.1493958097689765</v>
      </c>
      <c r="BU734">
        <v>11</v>
      </c>
      <c r="CG734" s="2">
        <v>796</v>
      </c>
      <c r="CH734">
        <v>5.5468238203210012</v>
      </c>
      <c r="CI734">
        <v>0</v>
      </c>
      <c r="CJ734">
        <v>0</v>
      </c>
      <c r="CK734">
        <v>0</v>
      </c>
      <c r="CL734">
        <v>0</v>
      </c>
      <c r="CM734">
        <v>0</v>
      </c>
      <c r="CN734">
        <v>0</v>
      </c>
      <c r="CO734">
        <v>0</v>
      </c>
      <c r="CP734">
        <v>0</v>
      </c>
      <c r="CQ734">
        <v>0</v>
      </c>
      <c r="CR734">
        <v>0</v>
      </c>
      <c r="CS734">
        <v>7.5743427647811137</v>
      </c>
      <c r="CT734">
        <v>5.741528069750033</v>
      </c>
      <c r="CU734">
        <v>5.1493958097689765</v>
      </c>
      <c r="CV734">
        <v>11</v>
      </c>
    </row>
    <row r="735" spans="1:100" x14ac:dyDescent="0.2">
      <c r="A735" s="2">
        <v>797</v>
      </c>
      <c r="B735">
        <v>5.3785534790340002</v>
      </c>
      <c r="C735">
        <v>0</v>
      </c>
      <c r="D735">
        <v>0</v>
      </c>
      <c r="E735">
        <v>0</v>
      </c>
      <c r="F735">
        <v>0</v>
      </c>
      <c r="G735">
        <v>0</v>
      </c>
      <c r="H735">
        <v>0</v>
      </c>
      <c r="I735">
        <v>0</v>
      </c>
      <c r="J735">
        <v>0</v>
      </c>
      <c r="K735">
        <v>0</v>
      </c>
      <c r="L735">
        <v>0</v>
      </c>
      <c r="M735">
        <v>0</v>
      </c>
      <c r="N735">
        <v>0</v>
      </c>
      <c r="O735">
        <v>0</v>
      </c>
      <c r="P735">
        <v>7.6137342207004242</v>
      </c>
      <c r="Q735">
        <v>12</v>
      </c>
      <c r="AC735" s="2">
        <v>797</v>
      </c>
      <c r="AD735">
        <v>5.3785534790340002</v>
      </c>
      <c r="AE735">
        <v>0</v>
      </c>
      <c r="AF735">
        <v>0</v>
      </c>
      <c r="AG735">
        <v>0</v>
      </c>
      <c r="AH735">
        <v>0</v>
      </c>
      <c r="AI735">
        <v>0</v>
      </c>
      <c r="AJ735">
        <v>0</v>
      </c>
      <c r="AK735">
        <v>0</v>
      </c>
      <c r="AL735">
        <v>0</v>
      </c>
      <c r="AM735">
        <v>0</v>
      </c>
      <c r="AN735">
        <v>0</v>
      </c>
      <c r="AO735">
        <v>0</v>
      </c>
      <c r="AP735">
        <v>0</v>
      </c>
      <c r="AQ735">
        <v>0</v>
      </c>
      <c r="AR735">
        <v>5.7806675345399752</v>
      </c>
      <c r="AS735">
        <v>12</v>
      </c>
      <c r="BE735" s="2">
        <v>797</v>
      </c>
      <c r="BF735">
        <v>5.3785534790340002</v>
      </c>
      <c r="BG735">
        <v>0</v>
      </c>
      <c r="BH735">
        <v>0</v>
      </c>
      <c r="BI735">
        <v>0</v>
      </c>
      <c r="BJ735">
        <v>0</v>
      </c>
      <c r="BK735">
        <v>0</v>
      </c>
      <c r="BL735">
        <v>0</v>
      </c>
      <c r="BM735">
        <v>0</v>
      </c>
      <c r="BN735">
        <v>0</v>
      </c>
      <c r="BO735">
        <v>0</v>
      </c>
      <c r="BP735">
        <v>0</v>
      </c>
      <c r="BQ735">
        <v>0</v>
      </c>
      <c r="BR735">
        <v>0</v>
      </c>
      <c r="BS735">
        <v>0</v>
      </c>
      <c r="BT735">
        <v>5.1859872818556489</v>
      </c>
      <c r="BU735">
        <v>12</v>
      </c>
      <c r="CG735" s="2">
        <v>797</v>
      </c>
      <c r="CH735">
        <v>5.3785534790340002</v>
      </c>
      <c r="CI735">
        <v>0</v>
      </c>
      <c r="CJ735">
        <v>0</v>
      </c>
      <c r="CK735">
        <v>0</v>
      </c>
      <c r="CL735">
        <v>0</v>
      </c>
      <c r="CM735">
        <v>0</v>
      </c>
      <c r="CN735">
        <v>0</v>
      </c>
      <c r="CO735">
        <v>0</v>
      </c>
      <c r="CP735">
        <v>0</v>
      </c>
      <c r="CQ735">
        <v>0</v>
      </c>
      <c r="CR735">
        <v>0</v>
      </c>
      <c r="CS735">
        <v>7.6137342207004242</v>
      </c>
      <c r="CT735">
        <v>5.7806675345399752</v>
      </c>
      <c r="CU735">
        <v>5.1859872818556489</v>
      </c>
      <c r="CV735">
        <v>12</v>
      </c>
    </row>
    <row r="736" spans="1:100" x14ac:dyDescent="0.2">
      <c r="A736" s="2">
        <v>798</v>
      </c>
      <c r="B736">
        <v>5.4535737591310003</v>
      </c>
      <c r="C736">
        <v>0</v>
      </c>
      <c r="D736">
        <v>0</v>
      </c>
      <c r="E736">
        <v>0</v>
      </c>
      <c r="F736">
        <v>0</v>
      </c>
      <c r="G736">
        <v>0</v>
      </c>
      <c r="H736">
        <v>0</v>
      </c>
      <c r="I736">
        <v>0</v>
      </c>
      <c r="J736">
        <v>0</v>
      </c>
      <c r="K736">
        <v>0</v>
      </c>
      <c r="L736">
        <v>0</v>
      </c>
      <c r="M736">
        <v>0</v>
      </c>
      <c r="N736">
        <v>0</v>
      </c>
      <c r="O736">
        <v>0</v>
      </c>
      <c r="P736">
        <v>7.6536423000716303</v>
      </c>
      <c r="Q736">
        <v>13</v>
      </c>
      <c r="AC736" s="2">
        <v>798</v>
      </c>
      <c r="AD736">
        <v>5.4535737591310003</v>
      </c>
      <c r="AE736">
        <v>0</v>
      </c>
      <c r="AF736">
        <v>0</v>
      </c>
      <c r="AG736">
        <v>0</v>
      </c>
      <c r="AH736">
        <v>0</v>
      </c>
      <c r="AI736">
        <v>0</v>
      </c>
      <c r="AJ736">
        <v>0</v>
      </c>
      <c r="AK736">
        <v>0</v>
      </c>
      <c r="AL736">
        <v>0</v>
      </c>
      <c r="AM736">
        <v>0</v>
      </c>
      <c r="AN736">
        <v>0</v>
      </c>
      <c r="AO736">
        <v>0</v>
      </c>
      <c r="AP736">
        <v>0</v>
      </c>
      <c r="AQ736">
        <v>0</v>
      </c>
      <c r="AR736">
        <v>5.8201849450936161</v>
      </c>
      <c r="AS736">
        <v>13</v>
      </c>
      <c r="BE736" s="2">
        <v>798</v>
      </c>
      <c r="BF736">
        <v>5.4535737591310003</v>
      </c>
      <c r="BG736">
        <v>0</v>
      </c>
      <c r="BH736">
        <v>0</v>
      </c>
      <c r="BI736">
        <v>0</v>
      </c>
      <c r="BJ736">
        <v>0</v>
      </c>
      <c r="BK736">
        <v>0</v>
      </c>
      <c r="BL736">
        <v>0</v>
      </c>
      <c r="BM736">
        <v>0</v>
      </c>
      <c r="BN736">
        <v>0</v>
      </c>
      <c r="BO736">
        <v>0</v>
      </c>
      <c r="BP736">
        <v>0</v>
      </c>
      <c r="BQ736">
        <v>0</v>
      </c>
      <c r="BR736">
        <v>0</v>
      </c>
      <c r="BS736">
        <v>0</v>
      </c>
      <c r="BT736">
        <v>5.2230196411583689</v>
      </c>
      <c r="BU736">
        <v>13</v>
      </c>
      <c r="CG736" s="2">
        <v>798</v>
      </c>
      <c r="CH736">
        <v>5.4535737591310003</v>
      </c>
      <c r="CI736">
        <v>0</v>
      </c>
      <c r="CJ736">
        <v>0</v>
      </c>
      <c r="CK736">
        <v>0</v>
      </c>
      <c r="CL736">
        <v>0</v>
      </c>
      <c r="CM736">
        <v>0</v>
      </c>
      <c r="CN736">
        <v>0</v>
      </c>
      <c r="CO736">
        <v>0</v>
      </c>
      <c r="CP736">
        <v>0</v>
      </c>
      <c r="CQ736">
        <v>0</v>
      </c>
      <c r="CR736">
        <v>0</v>
      </c>
      <c r="CS736">
        <v>7.6536423000716303</v>
      </c>
      <c r="CT736">
        <v>5.8201849450936161</v>
      </c>
      <c r="CU736">
        <v>5.2230196411583689</v>
      </c>
      <c r="CV736">
        <v>13</v>
      </c>
    </row>
    <row r="737" spans="1:100" x14ac:dyDescent="0.2">
      <c r="A737" s="2">
        <v>799</v>
      </c>
      <c r="B737">
        <v>5.4316512988459236</v>
      </c>
      <c r="C737">
        <v>0</v>
      </c>
      <c r="D737">
        <v>0</v>
      </c>
      <c r="E737">
        <v>0</v>
      </c>
      <c r="F737">
        <v>0</v>
      </c>
      <c r="G737">
        <v>0</v>
      </c>
      <c r="H737">
        <v>0</v>
      </c>
      <c r="I737">
        <v>0</v>
      </c>
      <c r="J737">
        <v>0</v>
      </c>
      <c r="K737">
        <v>0</v>
      </c>
      <c r="L737">
        <v>0</v>
      </c>
      <c r="M737">
        <v>0</v>
      </c>
      <c r="N737">
        <v>0</v>
      </c>
      <c r="O737">
        <v>0</v>
      </c>
      <c r="P737">
        <v>7.683342253585864</v>
      </c>
      <c r="Q737">
        <v>14</v>
      </c>
      <c r="AC737" s="2">
        <v>799</v>
      </c>
      <c r="AD737">
        <v>5.4316512988459236</v>
      </c>
      <c r="AE737">
        <v>0</v>
      </c>
      <c r="AF737">
        <v>0</v>
      </c>
      <c r="AG737">
        <v>0</v>
      </c>
      <c r="AH737">
        <v>0</v>
      </c>
      <c r="AI737">
        <v>0</v>
      </c>
      <c r="AJ737">
        <v>0</v>
      </c>
      <c r="AK737">
        <v>0</v>
      </c>
      <c r="AL737">
        <v>0</v>
      </c>
      <c r="AM737">
        <v>0</v>
      </c>
      <c r="AN737">
        <v>0</v>
      </c>
      <c r="AO737">
        <v>0</v>
      </c>
      <c r="AP737">
        <v>0</v>
      </c>
      <c r="AQ737">
        <v>0</v>
      </c>
      <c r="AR737">
        <v>5.8435460536626298</v>
      </c>
      <c r="AS737">
        <v>14</v>
      </c>
      <c r="BE737" s="2">
        <v>799</v>
      </c>
      <c r="BF737">
        <v>5.4316512988459236</v>
      </c>
      <c r="BG737">
        <v>0</v>
      </c>
      <c r="BH737">
        <v>0</v>
      </c>
      <c r="BI737">
        <v>0</v>
      </c>
      <c r="BJ737">
        <v>0</v>
      </c>
      <c r="BK737">
        <v>0</v>
      </c>
      <c r="BL737">
        <v>0</v>
      </c>
      <c r="BM737">
        <v>0</v>
      </c>
      <c r="BN737">
        <v>0</v>
      </c>
      <c r="BO737">
        <v>0</v>
      </c>
      <c r="BP737">
        <v>0</v>
      </c>
      <c r="BQ737">
        <v>0</v>
      </c>
      <c r="BR737">
        <v>0</v>
      </c>
      <c r="BS737">
        <v>0</v>
      </c>
      <c r="BT737">
        <v>5.2393714427242459</v>
      </c>
      <c r="BU737">
        <v>14</v>
      </c>
      <c r="CG737" s="2">
        <v>799</v>
      </c>
      <c r="CH737">
        <v>5.4316512988459236</v>
      </c>
      <c r="CI737">
        <v>0</v>
      </c>
      <c r="CJ737">
        <v>0</v>
      </c>
      <c r="CK737">
        <v>0</v>
      </c>
      <c r="CL737">
        <v>0</v>
      </c>
      <c r="CM737">
        <v>0</v>
      </c>
      <c r="CN737">
        <v>0</v>
      </c>
      <c r="CO737">
        <v>0</v>
      </c>
      <c r="CP737">
        <v>0</v>
      </c>
      <c r="CQ737">
        <v>0</v>
      </c>
      <c r="CR737">
        <v>0</v>
      </c>
      <c r="CS737">
        <v>7.683342253585864</v>
      </c>
      <c r="CT737">
        <v>5.8435460536626298</v>
      </c>
      <c r="CU737">
        <v>5.2393714427242459</v>
      </c>
      <c r="CV737">
        <v>14</v>
      </c>
    </row>
    <row r="738" spans="1:100" x14ac:dyDescent="0.2">
      <c r="A738" s="2">
        <v>800</v>
      </c>
      <c r="B738">
        <v>5.5706923156538259</v>
      </c>
      <c r="C738">
        <v>0</v>
      </c>
      <c r="D738">
        <v>0</v>
      </c>
      <c r="E738">
        <v>0</v>
      </c>
      <c r="F738">
        <v>0</v>
      </c>
      <c r="G738">
        <v>0</v>
      </c>
      <c r="H738">
        <v>0</v>
      </c>
      <c r="I738">
        <v>0</v>
      </c>
      <c r="J738">
        <v>0</v>
      </c>
      <c r="K738">
        <v>0</v>
      </c>
      <c r="L738">
        <v>0</v>
      </c>
      <c r="M738">
        <v>0</v>
      </c>
      <c r="N738">
        <v>0</v>
      </c>
      <c r="O738">
        <v>0</v>
      </c>
      <c r="P738">
        <v>7.7062675763872477</v>
      </c>
      <c r="Q738">
        <v>15</v>
      </c>
      <c r="AC738" s="2">
        <v>800</v>
      </c>
      <c r="AD738">
        <v>5.5706923156538259</v>
      </c>
      <c r="AE738">
        <v>0</v>
      </c>
      <c r="AF738">
        <v>0</v>
      </c>
      <c r="AG738">
        <v>0</v>
      </c>
      <c r="AH738">
        <v>0</v>
      </c>
      <c r="AI738">
        <v>0</v>
      </c>
      <c r="AJ738">
        <v>0</v>
      </c>
      <c r="AK738">
        <v>0</v>
      </c>
      <c r="AL738">
        <v>0</v>
      </c>
      <c r="AM738">
        <v>0</v>
      </c>
      <c r="AN738">
        <v>0</v>
      </c>
      <c r="AO738">
        <v>0</v>
      </c>
      <c r="AP738">
        <v>0</v>
      </c>
      <c r="AQ738">
        <v>0</v>
      </c>
      <c r="AR738">
        <v>5.8591744081181316</v>
      </c>
      <c r="AS738">
        <v>15</v>
      </c>
      <c r="BE738" s="2">
        <v>800</v>
      </c>
      <c r="BF738">
        <v>5.5706923156538259</v>
      </c>
      <c r="BG738">
        <v>0</v>
      </c>
      <c r="BH738">
        <v>0</v>
      </c>
      <c r="BI738">
        <v>0</v>
      </c>
      <c r="BJ738">
        <v>0</v>
      </c>
      <c r="BK738">
        <v>0</v>
      </c>
      <c r="BL738">
        <v>0</v>
      </c>
      <c r="BM738">
        <v>0</v>
      </c>
      <c r="BN738">
        <v>0</v>
      </c>
      <c r="BO738">
        <v>0</v>
      </c>
      <c r="BP738">
        <v>0</v>
      </c>
      <c r="BQ738">
        <v>0</v>
      </c>
      <c r="BR738">
        <v>0</v>
      </c>
      <c r="BS738">
        <v>0</v>
      </c>
      <c r="BT738">
        <v>5.2470150803243243</v>
      </c>
      <c r="BU738">
        <v>15</v>
      </c>
      <c r="CG738" s="2">
        <v>800</v>
      </c>
      <c r="CH738">
        <v>5.5706923156538259</v>
      </c>
      <c r="CI738">
        <v>0</v>
      </c>
      <c r="CJ738">
        <v>0</v>
      </c>
      <c r="CK738">
        <v>0</v>
      </c>
      <c r="CL738">
        <v>0</v>
      </c>
      <c r="CM738">
        <v>0</v>
      </c>
      <c r="CN738">
        <v>0</v>
      </c>
      <c r="CO738">
        <v>0</v>
      </c>
      <c r="CP738">
        <v>0</v>
      </c>
      <c r="CQ738">
        <v>0</v>
      </c>
      <c r="CR738">
        <v>0</v>
      </c>
      <c r="CS738">
        <v>7.7062675763872477</v>
      </c>
      <c r="CT738">
        <v>5.8591744081181316</v>
      </c>
      <c r="CU738">
        <v>5.2470150803243243</v>
      </c>
      <c r="CV738">
        <v>15</v>
      </c>
    </row>
    <row r="739" spans="1:100" x14ac:dyDescent="0.2">
      <c r="A739" s="2">
        <v>801</v>
      </c>
      <c r="B739">
        <v>5.1943982766713805</v>
      </c>
      <c r="C739">
        <v>0</v>
      </c>
      <c r="D739">
        <v>0</v>
      </c>
      <c r="E739">
        <v>0</v>
      </c>
      <c r="F739">
        <v>0</v>
      </c>
      <c r="G739">
        <v>0</v>
      </c>
      <c r="H739">
        <v>0</v>
      </c>
      <c r="I739">
        <v>0</v>
      </c>
      <c r="J739">
        <v>0</v>
      </c>
      <c r="K739">
        <v>0</v>
      </c>
      <c r="L739">
        <v>0</v>
      </c>
      <c r="M739">
        <v>0</v>
      </c>
      <c r="N739">
        <v>0</v>
      </c>
      <c r="O739">
        <v>0</v>
      </c>
      <c r="P739">
        <v>7.5031836962986675</v>
      </c>
      <c r="Q739">
        <v>16</v>
      </c>
      <c r="AC739" s="2">
        <v>801</v>
      </c>
      <c r="AD739">
        <v>5.1943982766713805</v>
      </c>
      <c r="AE739">
        <v>0</v>
      </c>
      <c r="AF739">
        <v>0</v>
      </c>
      <c r="AG739">
        <v>0</v>
      </c>
      <c r="AH739">
        <v>0</v>
      </c>
      <c r="AI739">
        <v>0</v>
      </c>
      <c r="AJ739">
        <v>0</v>
      </c>
      <c r="AK739">
        <v>0</v>
      </c>
      <c r="AL739">
        <v>0</v>
      </c>
      <c r="AM739">
        <v>0</v>
      </c>
      <c r="AN739">
        <v>0</v>
      </c>
      <c r="AO739">
        <v>0</v>
      </c>
      <c r="AP739">
        <v>0</v>
      </c>
      <c r="AQ739">
        <v>0</v>
      </c>
      <c r="AR739">
        <v>5.4955315947770904</v>
      </c>
      <c r="AS739">
        <v>16</v>
      </c>
      <c r="BE739" s="2">
        <v>801</v>
      </c>
      <c r="BF739">
        <v>5.1943982766713805</v>
      </c>
      <c r="BG739">
        <v>0</v>
      </c>
      <c r="BH739">
        <v>0</v>
      </c>
      <c r="BI739">
        <v>0</v>
      </c>
      <c r="BJ739">
        <v>0</v>
      </c>
      <c r="BK739">
        <v>0</v>
      </c>
      <c r="BL739">
        <v>0</v>
      </c>
      <c r="BM739">
        <v>0</v>
      </c>
      <c r="BN739">
        <v>0</v>
      </c>
      <c r="BO739">
        <v>0</v>
      </c>
      <c r="BP739">
        <v>0</v>
      </c>
      <c r="BQ739">
        <v>0</v>
      </c>
      <c r="BR739">
        <v>0</v>
      </c>
      <c r="BS739">
        <v>0</v>
      </c>
      <c r="BT739">
        <v>4.7339859407986316</v>
      </c>
      <c r="BU739">
        <v>16</v>
      </c>
      <c r="CG739" s="2">
        <v>801</v>
      </c>
      <c r="CH739">
        <v>5.1943982766713805</v>
      </c>
      <c r="CI739">
        <v>0</v>
      </c>
      <c r="CJ739">
        <v>0</v>
      </c>
      <c r="CK739">
        <v>0</v>
      </c>
      <c r="CL739">
        <v>0</v>
      </c>
      <c r="CM739">
        <v>0</v>
      </c>
      <c r="CN739">
        <v>0</v>
      </c>
      <c r="CO739">
        <v>0</v>
      </c>
      <c r="CP739">
        <v>0</v>
      </c>
      <c r="CQ739">
        <v>0</v>
      </c>
      <c r="CR739">
        <v>0</v>
      </c>
      <c r="CS739">
        <v>7.5031836962986675</v>
      </c>
      <c r="CT739">
        <v>5.4955315947770904</v>
      </c>
      <c r="CU739">
        <v>4.7339859407986316</v>
      </c>
      <c r="CV739">
        <v>16</v>
      </c>
    </row>
    <row r="740" spans="1:100" x14ac:dyDescent="0.2">
      <c r="A740" s="2">
        <v>802</v>
      </c>
      <c r="B740">
        <v>5.2790713111680638</v>
      </c>
      <c r="C740">
        <v>0</v>
      </c>
      <c r="D740">
        <v>0</v>
      </c>
      <c r="E740">
        <v>0</v>
      </c>
      <c r="F740">
        <v>0</v>
      </c>
      <c r="G740">
        <v>0</v>
      </c>
      <c r="H740">
        <v>0</v>
      </c>
      <c r="I740">
        <v>0</v>
      </c>
      <c r="J740">
        <v>0</v>
      </c>
      <c r="K740">
        <v>0</v>
      </c>
      <c r="L740">
        <v>0</v>
      </c>
      <c r="M740">
        <v>0</v>
      </c>
      <c r="N740">
        <v>0</v>
      </c>
      <c r="O740">
        <v>0</v>
      </c>
      <c r="P740">
        <v>7.3326368906207042</v>
      </c>
      <c r="Q740">
        <v>17</v>
      </c>
      <c r="AC740" s="2">
        <v>802</v>
      </c>
      <c r="AD740">
        <v>5.2790713111680638</v>
      </c>
      <c r="AE740">
        <v>0</v>
      </c>
      <c r="AF740">
        <v>0</v>
      </c>
      <c r="AG740">
        <v>0</v>
      </c>
      <c r="AH740">
        <v>0</v>
      </c>
      <c r="AI740">
        <v>0</v>
      </c>
      <c r="AJ740">
        <v>0</v>
      </c>
      <c r="AK740">
        <v>0</v>
      </c>
      <c r="AL740">
        <v>0</v>
      </c>
      <c r="AM740">
        <v>0</v>
      </c>
      <c r="AN740">
        <v>0</v>
      </c>
      <c r="AO740">
        <v>0</v>
      </c>
      <c r="AP740">
        <v>0</v>
      </c>
      <c r="AQ740">
        <v>0</v>
      </c>
      <c r="AR740">
        <v>5.2499365814207817</v>
      </c>
      <c r="AS740">
        <v>17</v>
      </c>
      <c r="BE740" s="2">
        <v>802</v>
      </c>
      <c r="BF740">
        <v>5.2790713111680638</v>
      </c>
      <c r="BG740">
        <v>0</v>
      </c>
      <c r="BH740">
        <v>0</v>
      </c>
      <c r="BI740">
        <v>0</v>
      </c>
      <c r="BJ740">
        <v>0</v>
      </c>
      <c r="BK740">
        <v>0</v>
      </c>
      <c r="BL740">
        <v>0</v>
      </c>
      <c r="BM740">
        <v>0</v>
      </c>
      <c r="BN740">
        <v>0</v>
      </c>
      <c r="BO740">
        <v>0</v>
      </c>
      <c r="BP740">
        <v>0</v>
      </c>
      <c r="BQ740">
        <v>0</v>
      </c>
      <c r="BR740">
        <v>0</v>
      </c>
      <c r="BS740">
        <v>0</v>
      </c>
      <c r="BT740">
        <v>4.396198902094155</v>
      </c>
      <c r="BU740">
        <v>17</v>
      </c>
      <c r="CG740" s="2">
        <v>802</v>
      </c>
      <c r="CH740">
        <v>5.2790713111680638</v>
      </c>
      <c r="CI740">
        <v>0</v>
      </c>
      <c r="CJ740">
        <v>0</v>
      </c>
      <c r="CK740">
        <v>0</v>
      </c>
      <c r="CL740">
        <v>0</v>
      </c>
      <c r="CM740">
        <v>0</v>
      </c>
      <c r="CN740">
        <v>0</v>
      </c>
      <c r="CO740">
        <v>0</v>
      </c>
      <c r="CP740">
        <v>0</v>
      </c>
      <c r="CQ740">
        <v>0</v>
      </c>
      <c r="CR740">
        <v>0</v>
      </c>
      <c r="CS740">
        <v>7.3326368906207042</v>
      </c>
      <c r="CT740">
        <v>5.2499365814207817</v>
      </c>
      <c r="CU740">
        <v>4.396198902094155</v>
      </c>
      <c r="CV740">
        <v>17</v>
      </c>
    </row>
    <row r="741" spans="1:100" x14ac:dyDescent="0.2">
      <c r="A741" s="2">
        <v>803</v>
      </c>
      <c r="B741">
        <v>5.2889464395708865</v>
      </c>
      <c r="C741">
        <v>0</v>
      </c>
      <c r="D741">
        <v>0</v>
      </c>
      <c r="E741">
        <v>0</v>
      </c>
      <c r="F741">
        <v>0</v>
      </c>
      <c r="G741">
        <v>0</v>
      </c>
      <c r="H741">
        <v>0</v>
      </c>
      <c r="I741">
        <v>0</v>
      </c>
      <c r="J741">
        <v>0</v>
      </c>
      <c r="K741">
        <v>0</v>
      </c>
      <c r="L741">
        <v>0</v>
      </c>
      <c r="M741">
        <v>0</v>
      </c>
      <c r="N741">
        <v>0</v>
      </c>
      <c r="O741">
        <v>0</v>
      </c>
      <c r="P741">
        <v>7.1943198039267751</v>
      </c>
      <c r="Q741">
        <v>18</v>
      </c>
      <c r="AC741" s="2">
        <v>803</v>
      </c>
      <c r="AD741">
        <v>5.2889464395708865</v>
      </c>
      <c r="AE741">
        <v>0</v>
      </c>
      <c r="AF741">
        <v>0</v>
      </c>
      <c r="AG741">
        <v>0</v>
      </c>
      <c r="AH741">
        <v>0</v>
      </c>
      <c r="AI741">
        <v>0</v>
      </c>
      <c r="AJ741">
        <v>0</v>
      </c>
      <c r="AK741">
        <v>0</v>
      </c>
      <c r="AL741">
        <v>0</v>
      </c>
      <c r="AM741">
        <v>0</v>
      </c>
      <c r="AN741">
        <v>0</v>
      </c>
      <c r="AO741">
        <v>0</v>
      </c>
      <c r="AP741">
        <v>0</v>
      </c>
      <c r="AQ741">
        <v>0</v>
      </c>
      <c r="AR741">
        <v>5.1023300721354286</v>
      </c>
      <c r="AS741">
        <v>18</v>
      </c>
      <c r="BE741" s="2">
        <v>803</v>
      </c>
      <c r="BF741">
        <v>5.2889464395708865</v>
      </c>
      <c r="BG741">
        <v>0</v>
      </c>
      <c r="BH741">
        <v>0</v>
      </c>
      <c r="BI741">
        <v>0</v>
      </c>
      <c r="BJ741">
        <v>0</v>
      </c>
      <c r="BK741">
        <v>0</v>
      </c>
      <c r="BL741">
        <v>0</v>
      </c>
      <c r="BM741">
        <v>0</v>
      </c>
      <c r="BN741">
        <v>0</v>
      </c>
      <c r="BO741">
        <v>0</v>
      </c>
      <c r="BP741">
        <v>0</v>
      </c>
      <c r="BQ741">
        <v>0</v>
      </c>
      <c r="BR741">
        <v>0</v>
      </c>
      <c r="BS741">
        <v>0</v>
      </c>
      <c r="BT741">
        <v>4.4007809001831317</v>
      </c>
      <c r="BU741">
        <v>18</v>
      </c>
      <c r="CG741" s="2">
        <v>803</v>
      </c>
      <c r="CH741">
        <v>5.2889464395708865</v>
      </c>
      <c r="CI741">
        <v>0</v>
      </c>
      <c r="CJ741">
        <v>0</v>
      </c>
      <c r="CK741">
        <v>0</v>
      </c>
      <c r="CL741">
        <v>0</v>
      </c>
      <c r="CM741">
        <v>0</v>
      </c>
      <c r="CN741">
        <v>0</v>
      </c>
      <c r="CO741">
        <v>0</v>
      </c>
      <c r="CP741">
        <v>0</v>
      </c>
      <c r="CQ741">
        <v>0</v>
      </c>
      <c r="CR741">
        <v>0</v>
      </c>
      <c r="CS741">
        <v>7.1943198039267751</v>
      </c>
      <c r="CT741">
        <v>5.1023300721354286</v>
      </c>
      <c r="CU741">
        <v>4.4007809001831317</v>
      </c>
      <c r="CV741">
        <v>18</v>
      </c>
    </row>
    <row r="742" spans="1:100" x14ac:dyDescent="0.2">
      <c r="A742" s="2">
        <v>804</v>
      </c>
      <c r="B742">
        <v>6.2434874721746709</v>
      </c>
      <c r="C742">
        <v>0</v>
      </c>
      <c r="D742">
        <v>0</v>
      </c>
      <c r="E742">
        <v>0</v>
      </c>
      <c r="F742">
        <v>0</v>
      </c>
      <c r="G742">
        <v>0</v>
      </c>
      <c r="H742">
        <v>1</v>
      </c>
      <c r="I742">
        <v>0</v>
      </c>
      <c r="J742">
        <v>0</v>
      </c>
      <c r="K742">
        <v>0</v>
      </c>
      <c r="L742">
        <v>0</v>
      </c>
      <c r="M742">
        <v>0</v>
      </c>
      <c r="N742">
        <v>0</v>
      </c>
      <c r="O742">
        <v>0</v>
      </c>
      <c r="P742">
        <v>7.0859661297926522</v>
      </c>
      <c r="Q742">
        <v>19</v>
      </c>
      <c r="AC742" s="2">
        <v>804</v>
      </c>
      <c r="AD742">
        <v>6.2434874721746709</v>
      </c>
      <c r="AE742">
        <v>0</v>
      </c>
      <c r="AF742">
        <v>0</v>
      </c>
      <c r="AG742">
        <v>0</v>
      </c>
      <c r="AH742">
        <v>0</v>
      </c>
      <c r="AI742">
        <v>0</v>
      </c>
      <c r="AJ742">
        <v>1</v>
      </c>
      <c r="AK742">
        <v>0</v>
      </c>
      <c r="AL742">
        <v>0</v>
      </c>
      <c r="AM742">
        <v>0</v>
      </c>
      <c r="AN742">
        <v>0</v>
      </c>
      <c r="AO742">
        <v>0</v>
      </c>
      <c r="AP742">
        <v>0</v>
      </c>
      <c r="AQ742">
        <v>0</v>
      </c>
      <c r="AR742">
        <v>5.0219523774967589</v>
      </c>
      <c r="AS742">
        <v>19</v>
      </c>
      <c r="BE742" s="2">
        <v>804</v>
      </c>
      <c r="BF742">
        <v>6.2434874721746709</v>
      </c>
      <c r="BG742">
        <v>0</v>
      </c>
      <c r="BH742">
        <v>0</v>
      </c>
      <c r="BI742">
        <v>0</v>
      </c>
      <c r="BJ742">
        <v>0</v>
      </c>
      <c r="BK742">
        <v>0</v>
      </c>
      <c r="BL742">
        <v>1</v>
      </c>
      <c r="BM742">
        <v>0</v>
      </c>
      <c r="BN742">
        <v>0</v>
      </c>
      <c r="BO742">
        <v>0</v>
      </c>
      <c r="BP742">
        <v>0</v>
      </c>
      <c r="BQ742">
        <v>0</v>
      </c>
      <c r="BR742">
        <v>0</v>
      </c>
      <c r="BS742">
        <v>0</v>
      </c>
      <c r="BT742">
        <v>4.4053875053838008</v>
      </c>
      <c r="BU742">
        <v>19</v>
      </c>
      <c r="CG742" s="2">
        <v>804</v>
      </c>
      <c r="CH742">
        <v>6.2434874721746709</v>
      </c>
      <c r="CI742">
        <v>0</v>
      </c>
      <c r="CJ742">
        <v>0</v>
      </c>
      <c r="CK742">
        <v>0</v>
      </c>
      <c r="CL742">
        <v>0</v>
      </c>
      <c r="CM742">
        <v>0</v>
      </c>
      <c r="CN742">
        <v>1</v>
      </c>
      <c r="CO742">
        <v>0</v>
      </c>
      <c r="CP742">
        <v>0</v>
      </c>
      <c r="CQ742">
        <v>0</v>
      </c>
      <c r="CR742">
        <v>0</v>
      </c>
      <c r="CS742">
        <v>7.0859661297926522</v>
      </c>
      <c r="CT742">
        <v>5.0219523774967589</v>
      </c>
      <c r="CU742">
        <v>4.4053875053838008</v>
      </c>
      <c r="CV742">
        <v>19</v>
      </c>
    </row>
    <row r="743" spans="1:100" x14ac:dyDescent="0.2">
      <c r="A743" s="2">
        <v>805</v>
      </c>
      <c r="B743">
        <v>6.1082353644803282</v>
      </c>
      <c r="C743">
        <v>0</v>
      </c>
      <c r="D743">
        <v>0</v>
      </c>
      <c r="E743">
        <v>0</v>
      </c>
      <c r="F743">
        <v>0</v>
      </c>
      <c r="G743">
        <v>0</v>
      </c>
      <c r="H743">
        <v>1</v>
      </c>
      <c r="I743">
        <v>0</v>
      </c>
      <c r="J743">
        <v>0</v>
      </c>
      <c r="K743">
        <v>0</v>
      </c>
      <c r="L743">
        <v>0</v>
      </c>
      <c r="M743">
        <v>0</v>
      </c>
      <c r="N743">
        <v>0</v>
      </c>
      <c r="O743">
        <v>0</v>
      </c>
      <c r="P743">
        <v>7.0038693482892596</v>
      </c>
      <c r="Q743">
        <v>20</v>
      </c>
      <c r="AC743" s="2">
        <v>805</v>
      </c>
      <c r="AD743">
        <v>6.1082353644803282</v>
      </c>
      <c r="AE743">
        <v>0</v>
      </c>
      <c r="AF743">
        <v>0</v>
      </c>
      <c r="AG743">
        <v>0</v>
      </c>
      <c r="AH743">
        <v>0</v>
      </c>
      <c r="AI743">
        <v>0</v>
      </c>
      <c r="AJ743">
        <v>1</v>
      </c>
      <c r="AK743">
        <v>0</v>
      </c>
      <c r="AL743">
        <v>0</v>
      </c>
      <c r="AM743">
        <v>0</v>
      </c>
      <c r="AN743">
        <v>0</v>
      </c>
      <c r="AO743">
        <v>0</v>
      </c>
      <c r="AP743">
        <v>0</v>
      </c>
      <c r="AQ743">
        <v>0</v>
      </c>
      <c r="AR743">
        <v>4.9818228846186843</v>
      </c>
      <c r="AS743">
        <v>20</v>
      </c>
      <c r="BE743" s="2">
        <v>805</v>
      </c>
      <c r="BF743">
        <v>6.1082353644803282</v>
      </c>
      <c r="BG743">
        <v>0</v>
      </c>
      <c r="BH743">
        <v>0</v>
      </c>
      <c r="BI743">
        <v>0</v>
      </c>
      <c r="BJ743">
        <v>0</v>
      </c>
      <c r="BK743">
        <v>0</v>
      </c>
      <c r="BL743">
        <v>1</v>
      </c>
      <c r="BM743">
        <v>0</v>
      </c>
      <c r="BN743">
        <v>0</v>
      </c>
      <c r="BO743">
        <v>0</v>
      </c>
      <c r="BP743">
        <v>0</v>
      </c>
      <c r="BQ743">
        <v>0</v>
      </c>
      <c r="BR743">
        <v>0</v>
      </c>
      <c r="BS743">
        <v>0</v>
      </c>
      <c r="BT743">
        <v>4.4100187358410325</v>
      </c>
      <c r="BU743">
        <v>20</v>
      </c>
      <c r="CG743" s="2">
        <v>805</v>
      </c>
      <c r="CH743">
        <v>6.1082353644803282</v>
      </c>
      <c r="CI743">
        <v>0</v>
      </c>
      <c r="CJ743">
        <v>0</v>
      </c>
      <c r="CK743">
        <v>0</v>
      </c>
      <c r="CL743">
        <v>0</v>
      </c>
      <c r="CM743">
        <v>0</v>
      </c>
      <c r="CN743">
        <v>1</v>
      </c>
      <c r="CO743">
        <v>0</v>
      </c>
      <c r="CP743">
        <v>0</v>
      </c>
      <c r="CQ743">
        <v>0</v>
      </c>
      <c r="CR743">
        <v>0</v>
      </c>
      <c r="CS743">
        <v>7.0038693482892596</v>
      </c>
      <c r="CT743">
        <v>4.9818228846186843</v>
      </c>
      <c r="CU743">
        <v>4.4100187358410325</v>
      </c>
      <c r="CV743">
        <v>20</v>
      </c>
    </row>
    <row r="744" spans="1:100" x14ac:dyDescent="0.2">
      <c r="A744" s="2">
        <v>806</v>
      </c>
      <c r="B744">
        <v>5.9992340140508018</v>
      </c>
      <c r="C744">
        <v>0</v>
      </c>
      <c r="D744">
        <v>0</v>
      </c>
      <c r="E744">
        <v>0</v>
      </c>
      <c r="F744">
        <v>0</v>
      </c>
      <c r="G744">
        <v>0</v>
      </c>
      <c r="H744">
        <v>1</v>
      </c>
      <c r="I744">
        <v>0</v>
      </c>
      <c r="J744">
        <v>0</v>
      </c>
      <c r="K744">
        <v>0</v>
      </c>
      <c r="L744">
        <v>0</v>
      </c>
      <c r="M744">
        <v>0</v>
      </c>
      <c r="N744">
        <v>0</v>
      </c>
      <c r="O744">
        <v>0</v>
      </c>
      <c r="P744">
        <v>6.9436139605281673</v>
      </c>
      <c r="Q744">
        <v>21</v>
      </c>
      <c r="AC744" s="2">
        <v>806</v>
      </c>
      <c r="AD744">
        <v>5.9992340140508018</v>
      </c>
      <c r="AE744">
        <v>0</v>
      </c>
      <c r="AF744">
        <v>0</v>
      </c>
      <c r="AG744">
        <v>0</v>
      </c>
      <c r="AH744">
        <v>0</v>
      </c>
      <c r="AI744">
        <v>0</v>
      </c>
      <c r="AJ744">
        <v>1</v>
      </c>
      <c r="AK744">
        <v>0</v>
      </c>
      <c r="AL744">
        <v>0</v>
      </c>
      <c r="AM744">
        <v>0</v>
      </c>
      <c r="AN744">
        <v>0</v>
      </c>
      <c r="AO744">
        <v>0</v>
      </c>
      <c r="AP744">
        <v>0</v>
      </c>
      <c r="AQ744">
        <v>0</v>
      </c>
      <c r="AR744">
        <v>4.9638314696816268</v>
      </c>
      <c r="AS744">
        <v>21</v>
      </c>
      <c r="BE744" s="2">
        <v>806</v>
      </c>
      <c r="BF744">
        <v>5.9992340140508018</v>
      </c>
      <c r="BG744">
        <v>0</v>
      </c>
      <c r="BH744">
        <v>0</v>
      </c>
      <c r="BI744">
        <v>0</v>
      </c>
      <c r="BJ744">
        <v>0</v>
      </c>
      <c r="BK744">
        <v>0</v>
      </c>
      <c r="BL744">
        <v>1</v>
      </c>
      <c r="BM744">
        <v>0</v>
      </c>
      <c r="BN744">
        <v>0</v>
      </c>
      <c r="BO744">
        <v>0</v>
      </c>
      <c r="BP744">
        <v>0</v>
      </c>
      <c r="BQ744">
        <v>0</v>
      </c>
      <c r="BR744">
        <v>0</v>
      </c>
      <c r="BS744">
        <v>0</v>
      </c>
      <c r="BT744">
        <v>4.4146746084994177</v>
      </c>
      <c r="BU744">
        <v>21</v>
      </c>
      <c r="CG744" s="2">
        <v>806</v>
      </c>
      <c r="CH744">
        <v>5.9992340140508018</v>
      </c>
      <c r="CI744">
        <v>0</v>
      </c>
      <c r="CJ744">
        <v>0</v>
      </c>
      <c r="CK744">
        <v>0</v>
      </c>
      <c r="CL744">
        <v>0</v>
      </c>
      <c r="CM744">
        <v>0</v>
      </c>
      <c r="CN744">
        <v>1</v>
      </c>
      <c r="CO744">
        <v>0</v>
      </c>
      <c r="CP744">
        <v>0</v>
      </c>
      <c r="CQ744">
        <v>0</v>
      </c>
      <c r="CR744">
        <v>0</v>
      </c>
      <c r="CS744">
        <v>6.9436139605281673</v>
      </c>
      <c r="CT744">
        <v>4.9638314696816268</v>
      </c>
      <c r="CU744">
        <v>4.4146746084994177</v>
      </c>
      <c r="CV744">
        <v>21</v>
      </c>
    </row>
    <row r="745" spans="1:100" x14ac:dyDescent="0.2">
      <c r="A745" s="2">
        <v>807</v>
      </c>
      <c r="B745">
        <v>6.2220399818623164</v>
      </c>
      <c r="C745">
        <v>0</v>
      </c>
      <c r="D745">
        <v>0</v>
      </c>
      <c r="E745">
        <v>0</v>
      </c>
      <c r="F745">
        <v>0</v>
      </c>
      <c r="G745">
        <v>0</v>
      </c>
      <c r="H745">
        <v>1</v>
      </c>
      <c r="I745">
        <v>0</v>
      </c>
      <c r="J745">
        <v>0</v>
      </c>
      <c r="K745">
        <v>0</v>
      </c>
      <c r="L745">
        <v>0</v>
      </c>
      <c r="M745">
        <v>0</v>
      </c>
      <c r="N745">
        <v>0</v>
      </c>
      <c r="O745">
        <v>0</v>
      </c>
      <c r="P745">
        <v>6.9007526535573769</v>
      </c>
      <c r="Q745">
        <v>22</v>
      </c>
      <c r="AC745" s="2">
        <v>807</v>
      </c>
      <c r="AD745">
        <v>6.2220399818623164</v>
      </c>
      <c r="AE745">
        <v>0</v>
      </c>
      <c r="AF745">
        <v>0</v>
      </c>
      <c r="AG745">
        <v>0</v>
      </c>
      <c r="AH745">
        <v>0</v>
      </c>
      <c r="AI745">
        <v>0</v>
      </c>
      <c r="AJ745">
        <v>1</v>
      </c>
      <c r="AK745">
        <v>0</v>
      </c>
      <c r="AL745">
        <v>0</v>
      </c>
      <c r="AM745">
        <v>0</v>
      </c>
      <c r="AN745">
        <v>0</v>
      </c>
      <c r="AO745">
        <v>0</v>
      </c>
      <c r="AP745">
        <v>0</v>
      </c>
      <c r="AQ745">
        <v>0</v>
      </c>
      <c r="AR745">
        <v>4.9574511555948337</v>
      </c>
      <c r="AS745">
        <v>22</v>
      </c>
      <c r="BE745" s="2">
        <v>807</v>
      </c>
      <c r="BF745">
        <v>6.2220399818623164</v>
      </c>
      <c r="BG745">
        <v>0</v>
      </c>
      <c r="BH745">
        <v>0</v>
      </c>
      <c r="BI745">
        <v>0</v>
      </c>
      <c r="BJ745">
        <v>0</v>
      </c>
      <c r="BK745">
        <v>0</v>
      </c>
      <c r="BL745">
        <v>1</v>
      </c>
      <c r="BM745">
        <v>0</v>
      </c>
      <c r="BN745">
        <v>0</v>
      </c>
      <c r="BO745">
        <v>0</v>
      </c>
      <c r="BP745">
        <v>0</v>
      </c>
      <c r="BQ745">
        <v>0</v>
      </c>
      <c r="BR745">
        <v>0</v>
      </c>
      <c r="BS745">
        <v>0</v>
      </c>
      <c r="BT745">
        <v>4.4193551390999417</v>
      </c>
      <c r="BU745">
        <v>22</v>
      </c>
      <c r="CG745" s="2">
        <v>807</v>
      </c>
      <c r="CH745">
        <v>6.2220399818623164</v>
      </c>
      <c r="CI745">
        <v>0</v>
      </c>
      <c r="CJ745">
        <v>0</v>
      </c>
      <c r="CK745">
        <v>0</v>
      </c>
      <c r="CL745">
        <v>0</v>
      </c>
      <c r="CM745">
        <v>0</v>
      </c>
      <c r="CN745">
        <v>1</v>
      </c>
      <c r="CO745">
        <v>0</v>
      </c>
      <c r="CP745">
        <v>0</v>
      </c>
      <c r="CQ745">
        <v>0</v>
      </c>
      <c r="CR745">
        <v>0</v>
      </c>
      <c r="CS745">
        <v>6.9007526535573769</v>
      </c>
      <c r="CT745">
        <v>4.9574511555948337</v>
      </c>
      <c r="CU745">
        <v>4.4193551390999417</v>
      </c>
      <c r="CV745">
        <v>22</v>
      </c>
    </row>
    <row r="746" spans="1:100" x14ac:dyDescent="0.2">
      <c r="A746" s="2">
        <v>808</v>
      </c>
      <c r="B746">
        <v>6.1389467230915997</v>
      </c>
      <c r="C746">
        <v>0</v>
      </c>
      <c r="D746">
        <v>0</v>
      </c>
      <c r="E746">
        <v>0</v>
      </c>
      <c r="F746">
        <v>0</v>
      </c>
      <c r="G746">
        <v>0</v>
      </c>
      <c r="H746">
        <v>0</v>
      </c>
      <c r="I746">
        <v>1</v>
      </c>
      <c r="J746">
        <v>0</v>
      </c>
      <c r="K746">
        <v>0</v>
      </c>
      <c r="L746">
        <v>0</v>
      </c>
      <c r="M746">
        <v>0</v>
      </c>
      <c r="N746">
        <v>0</v>
      </c>
      <c r="O746">
        <v>0</v>
      </c>
      <c r="P746">
        <v>6.8712691755150157</v>
      </c>
      <c r="Q746">
        <v>23</v>
      </c>
      <c r="AC746" s="2">
        <v>808</v>
      </c>
      <c r="AD746">
        <v>6.1389467230915997</v>
      </c>
      <c r="AE746">
        <v>0</v>
      </c>
      <c r="AF746">
        <v>0</v>
      </c>
      <c r="AG746">
        <v>0</v>
      </c>
      <c r="AH746">
        <v>0</v>
      </c>
      <c r="AI746">
        <v>0</v>
      </c>
      <c r="AJ746">
        <v>0</v>
      </c>
      <c r="AK746">
        <v>1</v>
      </c>
      <c r="AL746">
        <v>0</v>
      </c>
      <c r="AM746">
        <v>0</v>
      </c>
      <c r="AN746">
        <v>0</v>
      </c>
      <c r="AO746">
        <v>0</v>
      </c>
      <c r="AP746">
        <v>0</v>
      </c>
      <c r="AQ746">
        <v>0</v>
      </c>
      <c r="AR746">
        <v>4.9570125547416142</v>
      </c>
      <c r="AS746">
        <v>23</v>
      </c>
      <c r="BE746" s="2">
        <v>808</v>
      </c>
      <c r="BF746">
        <v>6.1389467230915997</v>
      </c>
      <c r="BG746">
        <v>0</v>
      </c>
      <c r="BH746">
        <v>0</v>
      </c>
      <c r="BI746">
        <v>0</v>
      </c>
      <c r="BJ746">
        <v>0</v>
      </c>
      <c r="BK746">
        <v>0</v>
      </c>
      <c r="BL746">
        <v>0</v>
      </c>
      <c r="BM746">
        <v>1</v>
      </c>
      <c r="BN746">
        <v>0</v>
      </c>
      <c r="BO746">
        <v>0</v>
      </c>
      <c r="BP746">
        <v>0</v>
      </c>
      <c r="BQ746">
        <v>0</v>
      </c>
      <c r="BR746">
        <v>0</v>
      </c>
      <c r="BS746">
        <v>0</v>
      </c>
      <c r="BT746">
        <v>4.4240603421768849</v>
      </c>
      <c r="BU746">
        <v>23</v>
      </c>
      <c r="CG746" s="2">
        <v>808</v>
      </c>
      <c r="CH746">
        <v>6.1389467230915997</v>
      </c>
      <c r="CI746">
        <v>0</v>
      </c>
      <c r="CJ746">
        <v>0</v>
      </c>
      <c r="CK746">
        <v>0</v>
      </c>
      <c r="CL746">
        <v>0</v>
      </c>
      <c r="CM746">
        <v>0</v>
      </c>
      <c r="CN746">
        <v>0</v>
      </c>
      <c r="CO746">
        <v>1</v>
      </c>
      <c r="CP746">
        <v>0</v>
      </c>
      <c r="CQ746">
        <v>0</v>
      </c>
      <c r="CR746">
        <v>0</v>
      </c>
      <c r="CS746">
        <v>6.8712691755150157</v>
      </c>
      <c r="CT746">
        <v>4.9570125547416142</v>
      </c>
      <c r="CU746">
        <v>4.4240603421768849</v>
      </c>
      <c r="CV746">
        <v>23</v>
      </c>
    </row>
    <row r="747" spans="1:100" x14ac:dyDescent="0.2">
      <c r="A747" s="2">
        <v>809</v>
      </c>
      <c r="B747">
        <v>6.1086618436749918</v>
      </c>
      <c r="C747">
        <v>0</v>
      </c>
      <c r="D747">
        <v>0</v>
      </c>
      <c r="E747">
        <v>0</v>
      </c>
      <c r="F747">
        <v>0</v>
      </c>
      <c r="G747">
        <v>0</v>
      </c>
      <c r="H747">
        <v>0</v>
      </c>
      <c r="I747">
        <v>1</v>
      </c>
      <c r="J747">
        <v>0</v>
      </c>
      <c r="K747">
        <v>0</v>
      </c>
      <c r="L747">
        <v>0</v>
      </c>
      <c r="M747">
        <v>0</v>
      </c>
      <c r="N747">
        <v>0</v>
      </c>
      <c r="O747">
        <v>0</v>
      </c>
      <c r="P747">
        <v>6.8518017569070828</v>
      </c>
      <c r="Q747">
        <v>24</v>
      </c>
      <c r="AC747" s="2">
        <v>809</v>
      </c>
      <c r="AD747">
        <v>6.1086618436749918</v>
      </c>
      <c r="AE747">
        <v>0</v>
      </c>
      <c r="AF747">
        <v>0</v>
      </c>
      <c r="AG747">
        <v>0</v>
      </c>
      <c r="AH747">
        <v>0</v>
      </c>
      <c r="AI747">
        <v>0</v>
      </c>
      <c r="AJ747">
        <v>0</v>
      </c>
      <c r="AK747">
        <v>1</v>
      </c>
      <c r="AL747">
        <v>0</v>
      </c>
      <c r="AM747">
        <v>0</v>
      </c>
      <c r="AN747">
        <v>0</v>
      </c>
      <c r="AO747">
        <v>0</v>
      </c>
      <c r="AP747">
        <v>0</v>
      </c>
      <c r="AQ747">
        <v>0</v>
      </c>
      <c r="AR747">
        <v>4.9595805993501889</v>
      </c>
      <c r="AS747">
        <v>24</v>
      </c>
      <c r="BE747" s="2">
        <v>809</v>
      </c>
      <c r="BF747">
        <v>6.1086618436749918</v>
      </c>
      <c r="BG747">
        <v>0</v>
      </c>
      <c r="BH747">
        <v>0</v>
      </c>
      <c r="BI747">
        <v>0</v>
      </c>
      <c r="BJ747">
        <v>0</v>
      </c>
      <c r="BK747">
        <v>0</v>
      </c>
      <c r="BL747">
        <v>0</v>
      </c>
      <c r="BM747">
        <v>1</v>
      </c>
      <c r="BN747">
        <v>0</v>
      </c>
      <c r="BO747">
        <v>0</v>
      </c>
      <c r="BP747">
        <v>0</v>
      </c>
      <c r="BQ747">
        <v>0</v>
      </c>
      <c r="BR747">
        <v>0</v>
      </c>
      <c r="BS747">
        <v>0</v>
      </c>
      <c r="BT747">
        <v>4.4287902310549576</v>
      </c>
      <c r="BU747">
        <v>24</v>
      </c>
      <c r="CG747" s="2">
        <v>809</v>
      </c>
      <c r="CH747">
        <v>6.1086618436749918</v>
      </c>
      <c r="CI747">
        <v>0</v>
      </c>
      <c r="CJ747">
        <v>0</v>
      </c>
      <c r="CK747">
        <v>0</v>
      </c>
      <c r="CL747">
        <v>0</v>
      </c>
      <c r="CM747">
        <v>0</v>
      </c>
      <c r="CN747">
        <v>0</v>
      </c>
      <c r="CO747">
        <v>1</v>
      </c>
      <c r="CP747">
        <v>0</v>
      </c>
      <c r="CQ747">
        <v>0</v>
      </c>
      <c r="CR747">
        <v>0</v>
      </c>
      <c r="CS747">
        <v>6.8518017569070828</v>
      </c>
      <c r="CT747">
        <v>4.9595805993501889</v>
      </c>
      <c r="CU747">
        <v>4.4287902310549576</v>
      </c>
      <c r="CV747">
        <v>24</v>
      </c>
    </row>
    <row r="748" spans="1:100" x14ac:dyDescent="0.2">
      <c r="A748" s="2">
        <v>810</v>
      </c>
      <c r="B748">
        <v>6.2367261383541948</v>
      </c>
      <c r="C748">
        <v>0</v>
      </c>
      <c r="D748">
        <v>0</v>
      </c>
      <c r="E748">
        <v>0</v>
      </c>
      <c r="F748">
        <v>0</v>
      </c>
      <c r="G748">
        <v>0</v>
      </c>
      <c r="H748">
        <v>0</v>
      </c>
      <c r="I748">
        <v>1</v>
      </c>
      <c r="J748">
        <v>0</v>
      </c>
      <c r="K748">
        <v>0</v>
      </c>
      <c r="L748">
        <v>0</v>
      </c>
      <c r="M748">
        <v>0</v>
      </c>
      <c r="N748">
        <v>0</v>
      </c>
      <c r="O748">
        <v>0</v>
      </c>
      <c r="P748">
        <v>6.8396842295626747</v>
      </c>
      <c r="Q748">
        <v>25</v>
      </c>
      <c r="AC748" s="2">
        <v>810</v>
      </c>
      <c r="AD748">
        <v>6.2367261383541948</v>
      </c>
      <c r="AE748">
        <v>0</v>
      </c>
      <c r="AF748">
        <v>0</v>
      </c>
      <c r="AG748">
        <v>0</v>
      </c>
      <c r="AH748">
        <v>0</v>
      </c>
      <c r="AI748">
        <v>0</v>
      </c>
      <c r="AJ748">
        <v>0</v>
      </c>
      <c r="AK748">
        <v>1</v>
      </c>
      <c r="AL748">
        <v>0</v>
      </c>
      <c r="AM748">
        <v>0</v>
      </c>
      <c r="AN748">
        <v>0</v>
      </c>
      <c r="AO748">
        <v>0</v>
      </c>
      <c r="AP748">
        <v>0</v>
      </c>
      <c r="AQ748">
        <v>0</v>
      </c>
      <c r="AR748">
        <v>4.9636659890854737</v>
      </c>
      <c r="AS748">
        <v>25</v>
      </c>
      <c r="BE748" s="2">
        <v>810</v>
      </c>
      <c r="BF748">
        <v>6.2367261383541948</v>
      </c>
      <c r="BG748">
        <v>0</v>
      </c>
      <c r="BH748">
        <v>0</v>
      </c>
      <c r="BI748">
        <v>0</v>
      </c>
      <c r="BJ748">
        <v>0</v>
      </c>
      <c r="BK748">
        <v>0</v>
      </c>
      <c r="BL748">
        <v>0</v>
      </c>
      <c r="BM748">
        <v>1</v>
      </c>
      <c r="BN748">
        <v>0</v>
      </c>
      <c r="BO748">
        <v>0</v>
      </c>
      <c r="BP748">
        <v>0</v>
      </c>
      <c r="BQ748">
        <v>0</v>
      </c>
      <c r="BR748">
        <v>0</v>
      </c>
      <c r="BS748">
        <v>0</v>
      </c>
      <c r="BT748">
        <v>4.4335448178466779</v>
      </c>
      <c r="BU748">
        <v>25</v>
      </c>
      <c r="CG748" s="2">
        <v>810</v>
      </c>
      <c r="CH748">
        <v>6.2367261383541948</v>
      </c>
      <c r="CI748">
        <v>0</v>
      </c>
      <c r="CJ748">
        <v>0</v>
      </c>
      <c r="CK748">
        <v>0</v>
      </c>
      <c r="CL748">
        <v>0</v>
      </c>
      <c r="CM748">
        <v>0</v>
      </c>
      <c r="CN748">
        <v>0</v>
      </c>
      <c r="CO748">
        <v>1</v>
      </c>
      <c r="CP748">
        <v>0</v>
      </c>
      <c r="CQ748">
        <v>0</v>
      </c>
      <c r="CR748">
        <v>0</v>
      </c>
      <c r="CS748">
        <v>6.8396842295626747</v>
      </c>
      <c r="CT748">
        <v>4.9636659890854737</v>
      </c>
      <c r="CU748">
        <v>4.4335448178466779</v>
      </c>
      <c r="CV748">
        <v>25</v>
      </c>
    </row>
    <row r="749" spans="1:100" x14ac:dyDescent="0.2">
      <c r="A749" s="2">
        <v>811</v>
      </c>
      <c r="B749">
        <v>6.1062087747693043</v>
      </c>
      <c r="C749">
        <v>0</v>
      </c>
      <c r="D749">
        <v>0</v>
      </c>
      <c r="E749">
        <v>0</v>
      </c>
      <c r="F749">
        <v>0</v>
      </c>
      <c r="G749">
        <v>0</v>
      </c>
      <c r="H749">
        <v>0</v>
      </c>
      <c r="I749">
        <v>1</v>
      </c>
      <c r="J749">
        <v>0</v>
      </c>
      <c r="K749">
        <v>0</v>
      </c>
      <c r="L749">
        <v>0</v>
      </c>
      <c r="M749">
        <v>0</v>
      </c>
      <c r="N749">
        <v>0</v>
      </c>
      <c r="O749">
        <v>0</v>
      </c>
      <c r="P749">
        <v>6.8328818677640042</v>
      </c>
      <c r="Q749">
        <v>26</v>
      </c>
      <c r="AC749" s="2">
        <v>811</v>
      </c>
      <c r="AD749">
        <v>6.1062087747693043</v>
      </c>
      <c r="AE749">
        <v>0</v>
      </c>
      <c r="AF749">
        <v>0</v>
      </c>
      <c r="AG749">
        <v>0</v>
      </c>
      <c r="AH749">
        <v>0</v>
      </c>
      <c r="AI749">
        <v>0</v>
      </c>
      <c r="AJ749">
        <v>0</v>
      </c>
      <c r="AK749">
        <v>1</v>
      </c>
      <c r="AL749">
        <v>0</v>
      </c>
      <c r="AM749">
        <v>0</v>
      </c>
      <c r="AN749">
        <v>0</v>
      </c>
      <c r="AO749">
        <v>0</v>
      </c>
      <c r="AP749">
        <v>0</v>
      </c>
      <c r="AQ749">
        <v>0</v>
      </c>
      <c r="AR749">
        <v>4.9685206224913419</v>
      </c>
      <c r="AS749">
        <v>26</v>
      </c>
      <c r="BE749" s="2">
        <v>811</v>
      </c>
      <c r="BF749">
        <v>6.1062087747693043</v>
      </c>
      <c r="BG749">
        <v>0</v>
      </c>
      <c r="BH749">
        <v>0</v>
      </c>
      <c r="BI749">
        <v>0</v>
      </c>
      <c r="BJ749">
        <v>0</v>
      </c>
      <c r="BK749">
        <v>0</v>
      </c>
      <c r="BL749">
        <v>0</v>
      </c>
      <c r="BM749">
        <v>1</v>
      </c>
      <c r="BN749">
        <v>0</v>
      </c>
      <c r="BO749">
        <v>0</v>
      </c>
      <c r="BP749">
        <v>0</v>
      </c>
      <c r="BQ749">
        <v>0</v>
      </c>
      <c r="BR749">
        <v>0</v>
      </c>
      <c r="BS749">
        <v>0</v>
      </c>
      <c r="BT749">
        <v>4.4383241134499798</v>
      </c>
      <c r="BU749">
        <v>26</v>
      </c>
      <c r="CG749" s="2">
        <v>811</v>
      </c>
      <c r="CH749">
        <v>6.1062087747693043</v>
      </c>
      <c r="CI749">
        <v>0</v>
      </c>
      <c r="CJ749">
        <v>0</v>
      </c>
      <c r="CK749">
        <v>0</v>
      </c>
      <c r="CL749">
        <v>0</v>
      </c>
      <c r="CM749">
        <v>0</v>
      </c>
      <c r="CN749">
        <v>0</v>
      </c>
      <c r="CO749">
        <v>1</v>
      </c>
      <c r="CP749">
        <v>0</v>
      </c>
      <c r="CQ749">
        <v>0</v>
      </c>
      <c r="CR749">
        <v>0</v>
      </c>
      <c r="CS749">
        <v>6.8328818677640042</v>
      </c>
      <c r="CT749">
        <v>4.9685206224913419</v>
      </c>
      <c r="CU749">
        <v>4.4383241134499798</v>
      </c>
      <c r="CV749">
        <v>26</v>
      </c>
    </row>
    <row r="750" spans="1:100" x14ac:dyDescent="0.2">
      <c r="A750" s="2">
        <v>812</v>
      </c>
      <c r="B750">
        <v>6.1633568266583829</v>
      </c>
      <c r="C750">
        <v>0</v>
      </c>
      <c r="D750">
        <v>0</v>
      </c>
      <c r="E750">
        <v>0</v>
      </c>
      <c r="F750">
        <v>0</v>
      </c>
      <c r="G750">
        <v>0</v>
      </c>
      <c r="H750">
        <v>0</v>
      </c>
      <c r="I750">
        <v>0</v>
      </c>
      <c r="J750">
        <v>1</v>
      </c>
      <c r="K750">
        <v>0</v>
      </c>
      <c r="L750">
        <v>0</v>
      </c>
      <c r="M750">
        <v>0</v>
      </c>
      <c r="N750">
        <v>0</v>
      </c>
      <c r="O750">
        <v>0</v>
      </c>
      <c r="P750">
        <v>6.8298837255720075</v>
      </c>
      <c r="Q750">
        <v>27</v>
      </c>
      <c r="AC750" s="2">
        <v>812</v>
      </c>
      <c r="AD750">
        <v>6.1633568266583829</v>
      </c>
      <c r="AE750">
        <v>0</v>
      </c>
      <c r="AF750">
        <v>0</v>
      </c>
      <c r="AG750">
        <v>0</v>
      </c>
      <c r="AH750">
        <v>0</v>
      </c>
      <c r="AI750">
        <v>0</v>
      </c>
      <c r="AJ750">
        <v>0</v>
      </c>
      <c r="AK750">
        <v>0</v>
      </c>
      <c r="AL750">
        <v>1</v>
      </c>
      <c r="AM750">
        <v>0</v>
      </c>
      <c r="AN750">
        <v>0</v>
      </c>
      <c r="AO750">
        <v>0</v>
      </c>
      <c r="AP750">
        <v>0</v>
      </c>
      <c r="AQ750">
        <v>0</v>
      </c>
      <c r="AR750">
        <v>4.9737706067655338</v>
      </c>
      <c r="AS750">
        <v>27</v>
      </c>
      <c r="BE750" s="2">
        <v>812</v>
      </c>
      <c r="BF750">
        <v>6.1633568266583829</v>
      </c>
      <c r="BG750">
        <v>0</v>
      </c>
      <c r="BH750">
        <v>0</v>
      </c>
      <c r="BI750">
        <v>0</v>
      </c>
      <c r="BJ750">
        <v>0</v>
      </c>
      <c r="BK750">
        <v>0</v>
      </c>
      <c r="BL750">
        <v>0</v>
      </c>
      <c r="BM750">
        <v>0</v>
      </c>
      <c r="BN750">
        <v>1</v>
      </c>
      <c r="BO750">
        <v>0</v>
      </c>
      <c r="BP750">
        <v>0</v>
      </c>
      <c r="BQ750">
        <v>0</v>
      </c>
      <c r="BR750">
        <v>0</v>
      </c>
      <c r="BS750">
        <v>0</v>
      </c>
      <c r="BT750">
        <v>4.4431281275460597</v>
      </c>
      <c r="BU750">
        <v>27</v>
      </c>
      <c r="CG750" s="2">
        <v>812</v>
      </c>
      <c r="CH750">
        <v>6.1633568266583829</v>
      </c>
      <c r="CI750">
        <v>0</v>
      </c>
      <c r="CJ750">
        <v>0</v>
      </c>
      <c r="CK750">
        <v>0</v>
      </c>
      <c r="CL750">
        <v>0</v>
      </c>
      <c r="CM750">
        <v>0</v>
      </c>
      <c r="CN750">
        <v>0</v>
      </c>
      <c r="CO750">
        <v>0</v>
      </c>
      <c r="CP750">
        <v>1</v>
      </c>
      <c r="CQ750">
        <v>0</v>
      </c>
      <c r="CR750">
        <v>0</v>
      </c>
      <c r="CS750">
        <v>6.8298837255720075</v>
      </c>
      <c r="CT750">
        <v>4.9737706067655338</v>
      </c>
      <c r="CU750">
        <v>4.4431281275460597</v>
      </c>
      <c r="CV750">
        <v>27</v>
      </c>
    </row>
    <row r="751" spans="1:100" x14ac:dyDescent="0.2">
      <c r="A751" s="2">
        <v>813</v>
      </c>
      <c r="B751">
        <v>6.1748038412770638</v>
      </c>
      <c r="C751">
        <v>0</v>
      </c>
      <c r="D751">
        <v>0</v>
      </c>
      <c r="E751">
        <v>0</v>
      </c>
      <c r="F751">
        <v>0</v>
      </c>
      <c r="G751">
        <v>0</v>
      </c>
      <c r="H751">
        <v>0</v>
      </c>
      <c r="I751">
        <v>0</v>
      </c>
      <c r="J751">
        <v>1</v>
      </c>
      <c r="K751">
        <v>0</v>
      </c>
      <c r="L751">
        <v>0</v>
      </c>
      <c r="M751">
        <v>0</v>
      </c>
      <c r="N751">
        <v>0</v>
      </c>
      <c r="O751">
        <v>0</v>
      </c>
      <c r="P751">
        <v>6.8295893198098234</v>
      </c>
      <c r="Q751">
        <v>28</v>
      </c>
      <c r="AC751" s="2">
        <v>813</v>
      </c>
      <c r="AD751">
        <v>6.1748038412770638</v>
      </c>
      <c r="AE751">
        <v>0</v>
      </c>
      <c r="AF751">
        <v>0</v>
      </c>
      <c r="AG751">
        <v>0</v>
      </c>
      <c r="AH751">
        <v>0</v>
      </c>
      <c r="AI751">
        <v>0</v>
      </c>
      <c r="AJ751">
        <v>0</v>
      </c>
      <c r="AK751">
        <v>0</v>
      </c>
      <c r="AL751">
        <v>1</v>
      </c>
      <c r="AM751">
        <v>0</v>
      </c>
      <c r="AN751">
        <v>0</v>
      </c>
      <c r="AO751">
        <v>0</v>
      </c>
      <c r="AP751">
        <v>0</v>
      </c>
      <c r="AQ751">
        <v>0</v>
      </c>
      <c r="AR751">
        <v>4.9792295399694133</v>
      </c>
      <c r="AS751">
        <v>28</v>
      </c>
      <c r="BE751" s="2">
        <v>813</v>
      </c>
      <c r="BF751">
        <v>6.1748038412770638</v>
      </c>
      <c r="BG751">
        <v>0</v>
      </c>
      <c r="BH751">
        <v>0</v>
      </c>
      <c r="BI751">
        <v>0</v>
      </c>
      <c r="BJ751">
        <v>0</v>
      </c>
      <c r="BK751">
        <v>0</v>
      </c>
      <c r="BL751">
        <v>0</v>
      </c>
      <c r="BM751">
        <v>0</v>
      </c>
      <c r="BN751">
        <v>1</v>
      </c>
      <c r="BO751">
        <v>0</v>
      </c>
      <c r="BP751">
        <v>0</v>
      </c>
      <c r="BQ751">
        <v>0</v>
      </c>
      <c r="BR751">
        <v>0</v>
      </c>
      <c r="BS751">
        <v>0</v>
      </c>
      <c r="BT751">
        <v>4.4479568685974673</v>
      </c>
      <c r="BU751">
        <v>28</v>
      </c>
      <c r="CG751" s="2">
        <v>813</v>
      </c>
      <c r="CH751">
        <v>6.1748038412770638</v>
      </c>
      <c r="CI751">
        <v>0</v>
      </c>
      <c r="CJ751">
        <v>0</v>
      </c>
      <c r="CK751">
        <v>0</v>
      </c>
      <c r="CL751">
        <v>0</v>
      </c>
      <c r="CM751">
        <v>0</v>
      </c>
      <c r="CN751">
        <v>0</v>
      </c>
      <c r="CO751">
        <v>0</v>
      </c>
      <c r="CP751">
        <v>1</v>
      </c>
      <c r="CQ751">
        <v>0</v>
      </c>
      <c r="CR751">
        <v>0</v>
      </c>
      <c r="CS751">
        <v>6.8295893198098234</v>
      </c>
      <c r="CT751">
        <v>4.9792295399694133</v>
      </c>
      <c r="CU751">
        <v>4.4479568685974673</v>
      </c>
      <c r="CV751">
        <v>28</v>
      </c>
    </row>
    <row r="752" spans="1:100" x14ac:dyDescent="0.2">
      <c r="A752" s="2">
        <v>814</v>
      </c>
      <c r="B752">
        <v>6.0913748409739608</v>
      </c>
      <c r="C752">
        <v>0</v>
      </c>
      <c r="D752">
        <v>0</v>
      </c>
      <c r="E752">
        <v>0</v>
      </c>
      <c r="F752">
        <v>0</v>
      </c>
      <c r="G752">
        <v>0</v>
      </c>
      <c r="H752">
        <v>0</v>
      </c>
      <c r="I752">
        <v>0</v>
      </c>
      <c r="J752">
        <v>1</v>
      </c>
      <c r="K752">
        <v>0</v>
      </c>
      <c r="L752">
        <v>0</v>
      </c>
      <c r="M752">
        <v>0</v>
      </c>
      <c r="N752">
        <v>0</v>
      </c>
      <c r="O752">
        <v>0</v>
      </c>
      <c r="P752">
        <v>6.8312079934279151</v>
      </c>
      <c r="Q752">
        <v>29</v>
      </c>
      <c r="AC752" s="2">
        <v>814</v>
      </c>
      <c r="AD752">
        <v>6.0913748409739608</v>
      </c>
      <c r="AE752">
        <v>0</v>
      </c>
      <c r="AF752">
        <v>0</v>
      </c>
      <c r="AG752">
        <v>0</v>
      </c>
      <c r="AH752">
        <v>0</v>
      </c>
      <c r="AI752">
        <v>0</v>
      </c>
      <c r="AJ752">
        <v>0</v>
      </c>
      <c r="AK752">
        <v>0</v>
      </c>
      <c r="AL752">
        <v>1</v>
      </c>
      <c r="AM752">
        <v>0</v>
      </c>
      <c r="AN752">
        <v>0</v>
      </c>
      <c r="AO752">
        <v>0</v>
      </c>
      <c r="AP752">
        <v>0</v>
      </c>
      <c r="AQ752">
        <v>0</v>
      </c>
      <c r="AR752">
        <v>4.9848046024150063</v>
      </c>
      <c r="AS752">
        <v>29</v>
      </c>
      <c r="BE752" s="2">
        <v>814</v>
      </c>
      <c r="BF752">
        <v>6.0913748409739608</v>
      </c>
      <c r="BG752">
        <v>0</v>
      </c>
      <c r="BH752">
        <v>0</v>
      </c>
      <c r="BI752">
        <v>0</v>
      </c>
      <c r="BJ752">
        <v>0</v>
      </c>
      <c r="BK752">
        <v>0</v>
      </c>
      <c r="BL752">
        <v>0</v>
      </c>
      <c r="BM752">
        <v>0</v>
      </c>
      <c r="BN752">
        <v>1</v>
      </c>
      <c r="BO752">
        <v>0</v>
      </c>
      <c r="BP752">
        <v>0</v>
      </c>
      <c r="BQ752">
        <v>0</v>
      </c>
      <c r="BR752">
        <v>0</v>
      </c>
      <c r="BS752">
        <v>0</v>
      </c>
      <c r="BT752">
        <v>4.4528103438464317</v>
      </c>
      <c r="BU752">
        <v>29</v>
      </c>
      <c r="CG752" s="2">
        <v>814</v>
      </c>
      <c r="CH752">
        <v>6.0913748409739608</v>
      </c>
      <c r="CI752">
        <v>0</v>
      </c>
      <c r="CJ752">
        <v>0</v>
      </c>
      <c r="CK752">
        <v>0</v>
      </c>
      <c r="CL752">
        <v>0</v>
      </c>
      <c r="CM752">
        <v>0</v>
      </c>
      <c r="CN752">
        <v>0</v>
      </c>
      <c r="CO752">
        <v>0</v>
      </c>
      <c r="CP752">
        <v>1</v>
      </c>
      <c r="CQ752">
        <v>0</v>
      </c>
      <c r="CR752">
        <v>0</v>
      </c>
      <c r="CS752">
        <v>6.8312079934279151</v>
      </c>
      <c r="CT752">
        <v>4.9848046024150063</v>
      </c>
      <c r="CU752">
        <v>4.4528103438464317</v>
      </c>
      <c r="CV752">
        <v>29</v>
      </c>
    </row>
    <row r="753" spans="1:100" x14ac:dyDescent="0.2">
      <c r="A753" s="2">
        <v>815</v>
      </c>
      <c r="B753">
        <v>6.2066304371358365</v>
      </c>
      <c r="C753">
        <v>0</v>
      </c>
      <c r="D753">
        <v>0</v>
      </c>
      <c r="E753">
        <v>0</v>
      </c>
      <c r="F753">
        <v>0</v>
      </c>
      <c r="G753">
        <v>0</v>
      </c>
      <c r="H753">
        <v>0</v>
      </c>
      <c r="I753">
        <v>0</v>
      </c>
      <c r="J753">
        <v>1</v>
      </c>
      <c r="K753">
        <v>0</v>
      </c>
      <c r="L753">
        <v>0</v>
      </c>
      <c r="M753">
        <v>0</v>
      </c>
      <c r="N753">
        <v>0</v>
      </c>
      <c r="O753">
        <v>0</v>
      </c>
      <c r="P753">
        <v>6.8341771129535855</v>
      </c>
      <c r="Q753">
        <v>30</v>
      </c>
      <c r="AC753" s="2">
        <v>815</v>
      </c>
      <c r="AD753">
        <v>6.2066304371358365</v>
      </c>
      <c r="AE753">
        <v>0</v>
      </c>
      <c r="AF753">
        <v>0</v>
      </c>
      <c r="AG753">
        <v>0</v>
      </c>
      <c r="AH753">
        <v>0</v>
      </c>
      <c r="AI753">
        <v>0</v>
      </c>
      <c r="AJ753">
        <v>0</v>
      </c>
      <c r="AK753">
        <v>0</v>
      </c>
      <c r="AL753">
        <v>1</v>
      </c>
      <c r="AM753">
        <v>0</v>
      </c>
      <c r="AN753">
        <v>0</v>
      </c>
      <c r="AO753">
        <v>0</v>
      </c>
      <c r="AP753">
        <v>0</v>
      </c>
      <c r="AQ753">
        <v>0</v>
      </c>
      <c r="AR753">
        <v>4.9904495950086067</v>
      </c>
      <c r="AS753">
        <v>30</v>
      </c>
      <c r="BE753" s="2">
        <v>815</v>
      </c>
      <c r="BF753">
        <v>6.2066304371358365</v>
      </c>
      <c r="BG753">
        <v>0</v>
      </c>
      <c r="BH753">
        <v>0</v>
      </c>
      <c r="BI753">
        <v>0</v>
      </c>
      <c r="BJ753">
        <v>0</v>
      </c>
      <c r="BK753">
        <v>0</v>
      </c>
      <c r="BL753">
        <v>0</v>
      </c>
      <c r="BM753">
        <v>0</v>
      </c>
      <c r="BN753">
        <v>1</v>
      </c>
      <c r="BO753">
        <v>0</v>
      </c>
      <c r="BP753">
        <v>0</v>
      </c>
      <c r="BQ753">
        <v>0</v>
      </c>
      <c r="BR753">
        <v>0</v>
      </c>
      <c r="BS753">
        <v>0</v>
      </c>
      <c r="BT753">
        <v>4.4576885593134286</v>
      </c>
      <c r="BU753">
        <v>30</v>
      </c>
      <c r="CG753" s="2">
        <v>815</v>
      </c>
      <c r="CH753">
        <v>6.2066304371358365</v>
      </c>
      <c r="CI753">
        <v>0</v>
      </c>
      <c r="CJ753">
        <v>0</v>
      </c>
      <c r="CK753">
        <v>0</v>
      </c>
      <c r="CL753">
        <v>0</v>
      </c>
      <c r="CM753">
        <v>0</v>
      </c>
      <c r="CN753">
        <v>0</v>
      </c>
      <c r="CO753">
        <v>0</v>
      </c>
      <c r="CP753">
        <v>1</v>
      </c>
      <c r="CQ753">
        <v>0</v>
      </c>
      <c r="CR753">
        <v>0</v>
      </c>
      <c r="CS753">
        <v>6.8341771129535855</v>
      </c>
      <c r="CT753">
        <v>4.9904495950086067</v>
      </c>
      <c r="CU753">
        <v>4.4576885593134286</v>
      </c>
      <c r="CV753">
        <v>30</v>
      </c>
    </row>
    <row r="754" spans="1:100" x14ac:dyDescent="0.2">
      <c r="A754" s="2">
        <v>816</v>
      </c>
      <c r="B754">
        <v>6.1037860715848655</v>
      </c>
      <c r="C754">
        <v>0</v>
      </c>
      <c r="D754">
        <v>0</v>
      </c>
      <c r="E754">
        <v>0</v>
      </c>
      <c r="F754">
        <v>0</v>
      </c>
      <c r="G754">
        <v>0</v>
      </c>
      <c r="H754">
        <v>0</v>
      </c>
      <c r="I754">
        <v>0</v>
      </c>
      <c r="J754">
        <v>1</v>
      </c>
      <c r="K754">
        <v>0</v>
      </c>
      <c r="L754">
        <v>0</v>
      </c>
      <c r="M754">
        <v>0</v>
      </c>
      <c r="N754">
        <v>0</v>
      </c>
      <c r="O754">
        <v>0</v>
      </c>
      <c r="P754">
        <v>6.8380989903161469</v>
      </c>
      <c r="Q754">
        <v>31</v>
      </c>
      <c r="AC754" s="2">
        <v>816</v>
      </c>
      <c r="AD754">
        <v>6.1037860715848655</v>
      </c>
      <c r="AE754">
        <v>0</v>
      </c>
      <c r="AF754">
        <v>0</v>
      </c>
      <c r="AG754">
        <v>0</v>
      </c>
      <c r="AH754">
        <v>0</v>
      </c>
      <c r="AI754">
        <v>0</v>
      </c>
      <c r="AJ754">
        <v>0</v>
      </c>
      <c r="AK754">
        <v>0</v>
      </c>
      <c r="AL754">
        <v>1</v>
      </c>
      <c r="AM754">
        <v>0</v>
      </c>
      <c r="AN754">
        <v>0</v>
      </c>
      <c r="AO754">
        <v>0</v>
      </c>
      <c r="AP754">
        <v>0</v>
      </c>
      <c r="AQ754">
        <v>0</v>
      </c>
      <c r="AR754">
        <v>4.9961415214689211</v>
      </c>
      <c r="AS754">
        <v>31</v>
      </c>
      <c r="BE754" s="2">
        <v>816</v>
      </c>
      <c r="BF754">
        <v>6.1037860715848655</v>
      </c>
      <c r="BG754">
        <v>0</v>
      </c>
      <c r="BH754">
        <v>0</v>
      </c>
      <c r="BI754">
        <v>0</v>
      </c>
      <c r="BJ754">
        <v>0</v>
      </c>
      <c r="BK754">
        <v>0</v>
      </c>
      <c r="BL754">
        <v>0</v>
      </c>
      <c r="BM754">
        <v>0</v>
      </c>
      <c r="BN754">
        <v>1</v>
      </c>
      <c r="BO754">
        <v>0</v>
      </c>
      <c r="BP754">
        <v>0</v>
      </c>
      <c r="BQ754">
        <v>0</v>
      </c>
      <c r="BR754">
        <v>0</v>
      </c>
      <c r="BS754">
        <v>0</v>
      </c>
      <c r="BT754">
        <v>4.4625915197959909</v>
      </c>
      <c r="BU754">
        <v>31</v>
      </c>
      <c r="CG754" s="2">
        <v>816</v>
      </c>
      <c r="CH754">
        <v>6.1037860715848655</v>
      </c>
      <c r="CI754">
        <v>0</v>
      </c>
      <c r="CJ754">
        <v>0</v>
      </c>
      <c r="CK754">
        <v>0</v>
      </c>
      <c r="CL754">
        <v>0</v>
      </c>
      <c r="CM754">
        <v>0</v>
      </c>
      <c r="CN754">
        <v>0</v>
      </c>
      <c r="CO754">
        <v>0</v>
      </c>
      <c r="CP754">
        <v>1</v>
      </c>
      <c r="CQ754">
        <v>0</v>
      </c>
      <c r="CR754">
        <v>0</v>
      </c>
      <c r="CS754">
        <v>6.8380989903161469</v>
      </c>
      <c r="CT754">
        <v>4.9961415214689211</v>
      </c>
      <c r="CU754">
        <v>4.4625915197959909</v>
      </c>
      <c r="CV754">
        <v>31</v>
      </c>
    </row>
    <row r="755" spans="1:100" x14ac:dyDescent="0.2">
      <c r="A755" s="2">
        <v>817</v>
      </c>
      <c r="B755">
        <v>6.1042030511183514</v>
      </c>
      <c r="C755">
        <v>0</v>
      </c>
      <c r="D755">
        <v>0</v>
      </c>
      <c r="E755">
        <v>0</v>
      </c>
      <c r="F755">
        <v>0</v>
      </c>
      <c r="G755">
        <v>0</v>
      </c>
      <c r="H755">
        <v>0</v>
      </c>
      <c r="I755">
        <v>0</v>
      </c>
      <c r="J755">
        <v>0</v>
      </c>
      <c r="K755">
        <v>1</v>
      </c>
      <c r="L755">
        <v>0</v>
      </c>
      <c r="M755">
        <v>0</v>
      </c>
      <c r="N755">
        <v>0</v>
      </c>
      <c r="O755">
        <v>0</v>
      </c>
      <c r="P755">
        <v>6.8426938445144376</v>
      </c>
      <c r="Q755">
        <v>32</v>
      </c>
      <c r="AC755" s="2">
        <v>817</v>
      </c>
      <c r="AD755">
        <v>6.1042030511183514</v>
      </c>
      <c r="AE755">
        <v>0</v>
      </c>
      <c r="AF755">
        <v>0</v>
      </c>
      <c r="AG755">
        <v>0</v>
      </c>
      <c r="AH755">
        <v>0</v>
      </c>
      <c r="AI755">
        <v>0</v>
      </c>
      <c r="AJ755">
        <v>0</v>
      </c>
      <c r="AK755">
        <v>0</v>
      </c>
      <c r="AL755">
        <v>0</v>
      </c>
      <c r="AM755">
        <v>1</v>
      </c>
      <c r="AN755">
        <v>0</v>
      </c>
      <c r="AO755">
        <v>0</v>
      </c>
      <c r="AP755">
        <v>0</v>
      </c>
      <c r="AQ755">
        <v>0</v>
      </c>
      <c r="AR755">
        <v>5.0018689275030521</v>
      </c>
      <c r="AS755">
        <v>32</v>
      </c>
      <c r="BE755" s="2">
        <v>817</v>
      </c>
      <c r="BF755">
        <v>6.1042030511183514</v>
      </c>
      <c r="BG755">
        <v>0</v>
      </c>
      <c r="BH755">
        <v>0</v>
      </c>
      <c r="BI755">
        <v>0</v>
      </c>
      <c r="BJ755">
        <v>0</v>
      </c>
      <c r="BK755">
        <v>0</v>
      </c>
      <c r="BL755">
        <v>0</v>
      </c>
      <c r="BM755">
        <v>0</v>
      </c>
      <c r="BN755">
        <v>0</v>
      </c>
      <c r="BO755">
        <v>1</v>
      </c>
      <c r="BP755">
        <v>0</v>
      </c>
      <c r="BQ755">
        <v>0</v>
      </c>
      <c r="BR755">
        <v>0</v>
      </c>
      <c r="BS755">
        <v>0</v>
      </c>
      <c r="BT755">
        <v>4.4675192288677561</v>
      </c>
      <c r="BU755">
        <v>32</v>
      </c>
      <c r="CG755" s="2">
        <v>817</v>
      </c>
      <c r="CH755">
        <v>6.1042030511183514</v>
      </c>
      <c r="CI755">
        <v>0</v>
      </c>
      <c r="CJ755">
        <v>0</v>
      </c>
      <c r="CK755">
        <v>0</v>
      </c>
      <c r="CL755">
        <v>0</v>
      </c>
      <c r="CM755">
        <v>0</v>
      </c>
      <c r="CN755">
        <v>0</v>
      </c>
      <c r="CO755">
        <v>0</v>
      </c>
      <c r="CP755">
        <v>0</v>
      </c>
      <c r="CQ755">
        <v>1</v>
      </c>
      <c r="CR755">
        <v>0</v>
      </c>
      <c r="CS755">
        <v>6.8426938445144376</v>
      </c>
      <c r="CT755">
        <v>5.0018689275030521</v>
      </c>
      <c r="CU755">
        <v>4.4675192288677561</v>
      </c>
      <c r="CV755">
        <v>32</v>
      </c>
    </row>
    <row r="756" spans="1:100" x14ac:dyDescent="0.2">
      <c r="A756" s="2">
        <v>818</v>
      </c>
      <c r="B756">
        <v>6.1727022757630294</v>
      </c>
      <c r="C756">
        <v>0</v>
      </c>
      <c r="D756">
        <v>0</v>
      </c>
      <c r="E756">
        <v>0</v>
      </c>
      <c r="F756">
        <v>0</v>
      </c>
      <c r="G756">
        <v>0</v>
      </c>
      <c r="H756">
        <v>0</v>
      </c>
      <c r="I756">
        <v>0</v>
      </c>
      <c r="J756">
        <v>0</v>
      </c>
      <c r="K756">
        <v>1</v>
      </c>
      <c r="L756">
        <v>0</v>
      </c>
      <c r="M756">
        <v>0</v>
      </c>
      <c r="N756">
        <v>0</v>
      </c>
      <c r="O756">
        <v>0</v>
      </c>
      <c r="P756">
        <v>6.8477654880829553</v>
      </c>
      <c r="Q756">
        <v>33</v>
      </c>
      <c r="AC756" s="2">
        <v>818</v>
      </c>
      <c r="AD756">
        <v>6.1727022757630294</v>
      </c>
      <c r="AE756">
        <v>0</v>
      </c>
      <c r="AF756">
        <v>0</v>
      </c>
      <c r="AG756">
        <v>0</v>
      </c>
      <c r="AH756">
        <v>0</v>
      </c>
      <c r="AI756">
        <v>0</v>
      </c>
      <c r="AJ756">
        <v>0</v>
      </c>
      <c r="AK756">
        <v>0</v>
      </c>
      <c r="AL756">
        <v>0</v>
      </c>
      <c r="AM756">
        <v>1</v>
      </c>
      <c r="AN756">
        <v>0</v>
      </c>
      <c r="AO756">
        <v>0</v>
      </c>
      <c r="AP756">
        <v>0</v>
      </c>
      <c r="AQ756">
        <v>0</v>
      </c>
      <c r="AR756">
        <v>5.0076260985115759</v>
      </c>
      <c r="AS756">
        <v>33</v>
      </c>
      <c r="BE756" s="2">
        <v>818</v>
      </c>
      <c r="BF756">
        <v>6.1727022757630294</v>
      </c>
      <c r="BG756">
        <v>0</v>
      </c>
      <c r="BH756">
        <v>0</v>
      </c>
      <c r="BI756">
        <v>0</v>
      </c>
      <c r="BJ756">
        <v>0</v>
      </c>
      <c r="BK756">
        <v>0</v>
      </c>
      <c r="BL756">
        <v>0</v>
      </c>
      <c r="BM756">
        <v>0</v>
      </c>
      <c r="BN756">
        <v>0</v>
      </c>
      <c r="BO756">
        <v>1</v>
      </c>
      <c r="BP756">
        <v>0</v>
      </c>
      <c r="BQ756">
        <v>0</v>
      </c>
      <c r="BR756">
        <v>0</v>
      </c>
      <c r="BS756">
        <v>0</v>
      </c>
      <c r="BT756">
        <v>4.4724716888777625</v>
      </c>
      <c r="BU756">
        <v>33</v>
      </c>
      <c r="CG756" s="2">
        <v>818</v>
      </c>
      <c r="CH756">
        <v>6.1727022757630294</v>
      </c>
      <c r="CI756">
        <v>0</v>
      </c>
      <c r="CJ756">
        <v>0</v>
      </c>
      <c r="CK756">
        <v>0</v>
      </c>
      <c r="CL756">
        <v>0</v>
      </c>
      <c r="CM756">
        <v>0</v>
      </c>
      <c r="CN756">
        <v>0</v>
      </c>
      <c r="CO756">
        <v>0</v>
      </c>
      <c r="CP756">
        <v>0</v>
      </c>
      <c r="CQ756">
        <v>1</v>
      </c>
      <c r="CR756">
        <v>0</v>
      </c>
      <c r="CS756">
        <v>6.8477654880829553</v>
      </c>
      <c r="CT756">
        <v>5.0076260985115759</v>
      </c>
      <c r="CU756">
        <v>4.4724716888777625</v>
      </c>
      <c r="CV756">
        <v>33</v>
      </c>
    </row>
    <row r="757" spans="1:100" x14ac:dyDescent="0.2">
      <c r="A757" s="2">
        <v>819</v>
      </c>
      <c r="B757">
        <v>6.1358077180377961</v>
      </c>
      <c r="C757">
        <v>0</v>
      </c>
      <c r="D757">
        <v>0</v>
      </c>
      <c r="E757">
        <v>0</v>
      </c>
      <c r="F757">
        <v>0</v>
      </c>
      <c r="G757">
        <v>0</v>
      </c>
      <c r="H757">
        <v>0</v>
      </c>
      <c r="I757">
        <v>0</v>
      </c>
      <c r="J757">
        <v>0</v>
      </c>
      <c r="K757">
        <v>1</v>
      </c>
      <c r="L757">
        <v>0</v>
      </c>
      <c r="M757">
        <v>0</v>
      </c>
      <c r="N757">
        <v>0</v>
      </c>
      <c r="O757">
        <v>0</v>
      </c>
      <c r="P757">
        <v>6.853176663065021</v>
      </c>
      <c r="Q757">
        <v>34</v>
      </c>
      <c r="AC757" s="2">
        <v>819</v>
      </c>
      <c r="AD757">
        <v>6.1358077180377961</v>
      </c>
      <c r="AE757">
        <v>0</v>
      </c>
      <c r="AF757">
        <v>0</v>
      </c>
      <c r="AG757">
        <v>0</v>
      </c>
      <c r="AH757">
        <v>0</v>
      </c>
      <c r="AI757">
        <v>0</v>
      </c>
      <c r="AJ757">
        <v>0</v>
      </c>
      <c r="AK757">
        <v>0</v>
      </c>
      <c r="AL757">
        <v>0</v>
      </c>
      <c r="AM757">
        <v>1</v>
      </c>
      <c r="AN757">
        <v>0</v>
      </c>
      <c r="AO757">
        <v>0</v>
      </c>
      <c r="AP757">
        <v>0</v>
      </c>
      <c r="AQ757">
        <v>0</v>
      </c>
      <c r="AR757">
        <v>5.0134101735024714</v>
      </c>
      <c r="AS757">
        <v>34</v>
      </c>
      <c r="BE757" s="2">
        <v>819</v>
      </c>
      <c r="BF757">
        <v>6.1358077180377961</v>
      </c>
      <c r="BG757">
        <v>0</v>
      </c>
      <c r="BH757">
        <v>0</v>
      </c>
      <c r="BI757">
        <v>0</v>
      </c>
      <c r="BJ757">
        <v>0</v>
      </c>
      <c r="BK757">
        <v>0</v>
      </c>
      <c r="BL757">
        <v>0</v>
      </c>
      <c r="BM757">
        <v>0</v>
      </c>
      <c r="BN757">
        <v>0</v>
      </c>
      <c r="BO757">
        <v>1</v>
      </c>
      <c r="BP757">
        <v>0</v>
      </c>
      <c r="BQ757">
        <v>0</v>
      </c>
      <c r="BR757">
        <v>0</v>
      </c>
      <c r="BS757">
        <v>0</v>
      </c>
      <c r="BT757">
        <v>4.4774489009499838</v>
      </c>
      <c r="BU757">
        <v>34</v>
      </c>
      <c r="CG757" s="2">
        <v>819</v>
      </c>
      <c r="CH757">
        <v>6.1358077180377961</v>
      </c>
      <c r="CI757">
        <v>0</v>
      </c>
      <c r="CJ757">
        <v>0</v>
      </c>
      <c r="CK757">
        <v>0</v>
      </c>
      <c r="CL757">
        <v>0</v>
      </c>
      <c r="CM757">
        <v>0</v>
      </c>
      <c r="CN757">
        <v>0</v>
      </c>
      <c r="CO757">
        <v>0</v>
      </c>
      <c r="CP757">
        <v>0</v>
      </c>
      <c r="CQ757">
        <v>1</v>
      </c>
      <c r="CR757">
        <v>0</v>
      </c>
      <c r="CS757">
        <v>6.853176663065021</v>
      </c>
      <c r="CT757">
        <v>5.0134101735024714</v>
      </c>
      <c r="CU757">
        <v>4.4774489009499838</v>
      </c>
      <c r="CV757">
        <v>34</v>
      </c>
    </row>
    <row r="758" spans="1:100" x14ac:dyDescent="0.2">
      <c r="A758" s="2">
        <v>820</v>
      </c>
      <c r="B758">
        <v>6.2609741793524059</v>
      </c>
      <c r="C758">
        <v>0</v>
      </c>
      <c r="D758">
        <v>0</v>
      </c>
      <c r="E758">
        <v>0</v>
      </c>
      <c r="F758">
        <v>0</v>
      </c>
      <c r="G758">
        <v>0</v>
      </c>
      <c r="H758">
        <v>0</v>
      </c>
      <c r="I758">
        <v>0</v>
      </c>
      <c r="J758">
        <v>0</v>
      </c>
      <c r="K758">
        <v>1</v>
      </c>
      <c r="L758">
        <v>0</v>
      </c>
      <c r="M758">
        <v>0</v>
      </c>
      <c r="N758">
        <v>0</v>
      </c>
      <c r="O758">
        <v>0</v>
      </c>
      <c r="P758">
        <v>6.8588314899926326</v>
      </c>
      <c r="Q758">
        <v>35</v>
      </c>
      <c r="AC758" s="2">
        <v>820</v>
      </c>
      <c r="AD758">
        <v>6.2609741793524059</v>
      </c>
      <c r="AE758">
        <v>0</v>
      </c>
      <c r="AF758">
        <v>0</v>
      </c>
      <c r="AG758">
        <v>0</v>
      </c>
      <c r="AH758">
        <v>0</v>
      </c>
      <c r="AI758">
        <v>0</v>
      </c>
      <c r="AJ758">
        <v>0</v>
      </c>
      <c r="AK758">
        <v>0</v>
      </c>
      <c r="AL758">
        <v>0</v>
      </c>
      <c r="AM758">
        <v>1</v>
      </c>
      <c r="AN758">
        <v>0</v>
      </c>
      <c r="AO758">
        <v>0</v>
      </c>
      <c r="AP758">
        <v>0</v>
      </c>
      <c r="AQ758">
        <v>0</v>
      </c>
      <c r="AR758">
        <v>5.0192197098234193</v>
      </c>
      <c r="AS758">
        <v>35</v>
      </c>
      <c r="BE758" s="2">
        <v>820</v>
      </c>
      <c r="BF758">
        <v>6.2609741793524059</v>
      </c>
      <c r="BG758">
        <v>0</v>
      </c>
      <c r="BH758">
        <v>0</v>
      </c>
      <c r="BI758">
        <v>0</v>
      </c>
      <c r="BJ758">
        <v>0</v>
      </c>
      <c r="BK758">
        <v>0</v>
      </c>
      <c r="BL758">
        <v>0</v>
      </c>
      <c r="BM758">
        <v>0</v>
      </c>
      <c r="BN758">
        <v>0</v>
      </c>
      <c r="BO758">
        <v>1</v>
      </c>
      <c r="BP758">
        <v>0</v>
      </c>
      <c r="BQ758">
        <v>0</v>
      </c>
      <c r="BR758">
        <v>0</v>
      </c>
      <c r="BS758">
        <v>0</v>
      </c>
      <c r="BT758">
        <v>4.4824508649831021</v>
      </c>
      <c r="BU758">
        <v>35</v>
      </c>
      <c r="CG758" s="2">
        <v>820</v>
      </c>
      <c r="CH758">
        <v>6.2609741793524059</v>
      </c>
      <c r="CI758">
        <v>0</v>
      </c>
      <c r="CJ758">
        <v>0</v>
      </c>
      <c r="CK758">
        <v>0</v>
      </c>
      <c r="CL758">
        <v>0</v>
      </c>
      <c r="CM758">
        <v>0</v>
      </c>
      <c r="CN758">
        <v>0</v>
      </c>
      <c r="CO758">
        <v>0</v>
      </c>
      <c r="CP758">
        <v>0</v>
      </c>
      <c r="CQ758">
        <v>1</v>
      </c>
      <c r="CR758">
        <v>0</v>
      </c>
      <c r="CS758">
        <v>6.8588314899926326</v>
      </c>
      <c r="CT758">
        <v>5.0192197098234193</v>
      </c>
      <c r="CU758">
        <v>4.4824508649831021</v>
      </c>
      <c r="CV758">
        <v>35</v>
      </c>
    </row>
    <row r="759" spans="1:100" x14ac:dyDescent="0.2">
      <c r="A759" s="2">
        <v>821</v>
      </c>
      <c r="B759">
        <v>6.2111355722616741</v>
      </c>
      <c r="C759">
        <v>0</v>
      </c>
      <c r="D759">
        <v>0</v>
      </c>
      <c r="E759">
        <v>0</v>
      </c>
      <c r="F759">
        <v>0</v>
      </c>
      <c r="G759">
        <v>0</v>
      </c>
      <c r="H759">
        <v>0</v>
      </c>
      <c r="I759">
        <v>0</v>
      </c>
      <c r="J759">
        <v>0</v>
      </c>
      <c r="K759">
        <v>0</v>
      </c>
      <c r="L759">
        <v>1</v>
      </c>
      <c r="M759">
        <v>0</v>
      </c>
      <c r="N759">
        <v>0</v>
      </c>
      <c r="O759">
        <v>0</v>
      </c>
      <c r="P759">
        <v>6.864663064151558</v>
      </c>
      <c r="Q759">
        <v>36</v>
      </c>
      <c r="AC759" s="2">
        <v>821</v>
      </c>
      <c r="AD759">
        <v>6.2111355722616741</v>
      </c>
      <c r="AE759">
        <v>0</v>
      </c>
      <c r="AF759">
        <v>0</v>
      </c>
      <c r="AG759">
        <v>0</v>
      </c>
      <c r="AH759">
        <v>0</v>
      </c>
      <c r="AI759">
        <v>0</v>
      </c>
      <c r="AJ759">
        <v>0</v>
      </c>
      <c r="AK759">
        <v>0</v>
      </c>
      <c r="AL759">
        <v>0</v>
      </c>
      <c r="AM759">
        <v>0</v>
      </c>
      <c r="AN759">
        <v>1</v>
      </c>
      <c r="AO759">
        <v>0</v>
      </c>
      <c r="AP759">
        <v>0</v>
      </c>
      <c r="AQ759">
        <v>0</v>
      </c>
      <c r="AR759">
        <v>5.0250539694750431</v>
      </c>
      <c r="AS759">
        <v>36</v>
      </c>
      <c r="BE759" s="2">
        <v>821</v>
      </c>
      <c r="BF759">
        <v>6.2111355722616741</v>
      </c>
      <c r="BG759">
        <v>0</v>
      </c>
      <c r="BH759">
        <v>0</v>
      </c>
      <c r="BI759">
        <v>0</v>
      </c>
      <c r="BJ759">
        <v>0</v>
      </c>
      <c r="BK759">
        <v>0</v>
      </c>
      <c r="BL759">
        <v>0</v>
      </c>
      <c r="BM759">
        <v>0</v>
      </c>
      <c r="BN759">
        <v>0</v>
      </c>
      <c r="BO759">
        <v>0</v>
      </c>
      <c r="BP759">
        <v>1</v>
      </c>
      <c r="BQ759">
        <v>0</v>
      </c>
      <c r="BR759">
        <v>0</v>
      </c>
      <c r="BS759">
        <v>0</v>
      </c>
      <c r="BT759">
        <v>4.4874775796505348</v>
      </c>
      <c r="BU759">
        <v>36</v>
      </c>
      <c r="CG759" s="2">
        <v>821</v>
      </c>
      <c r="CH759">
        <v>6.2111355722616741</v>
      </c>
      <c r="CI759">
        <v>0</v>
      </c>
      <c r="CJ759">
        <v>0</v>
      </c>
      <c r="CK759">
        <v>0</v>
      </c>
      <c r="CL759">
        <v>0</v>
      </c>
      <c r="CM759">
        <v>0</v>
      </c>
      <c r="CN759">
        <v>0</v>
      </c>
      <c r="CO759">
        <v>0</v>
      </c>
      <c r="CP759">
        <v>0</v>
      </c>
      <c r="CQ759">
        <v>0</v>
      </c>
      <c r="CR759">
        <v>1</v>
      </c>
      <c r="CS759">
        <v>6.864663064151558</v>
      </c>
      <c r="CT759">
        <v>5.0250539694750431</v>
      </c>
      <c r="CU759">
        <v>4.4874775796505348</v>
      </c>
      <c r="CV759">
        <v>36</v>
      </c>
    </row>
    <row r="760" spans="1:100" x14ac:dyDescent="0.2">
      <c r="A760" s="2">
        <v>822</v>
      </c>
      <c r="B760">
        <v>6.1952974731507648</v>
      </c>
      <c r="C760">
        <v>0</v>
      </c>
      <c r="D760">
        <v>0</v>
      </c>
      <c r="E760">
        <v>0</v>
      </c>
      <c r="F760">
        <v>0</v>
      </c>
      <c r="G760">
        <v>0</v>
      </c>
      <c r="H760">
        <v>0</v>
      </c>
      <c r="I760">
        <v>0</v>
      </c>
      <c r="J760">
        <v>0</v>
      </c>
      <c r="K760">
        <v>0</v>
      </c>
      <c r="L760">
        <v>1</v>
      </c>
      <c r="M760">
        <v>0</v>
      </c>
      <c r="N760">
        <v>0</v>
      </c>
      <c r="O760">
        <v>0</v>
      </c>
      <c r="P760">
        <v>6.8706247310352522</v>
      </c>
      <c r="Q760">
        <v>37</v>
      </c>
      <c r="AC760" s="2">
        <v>822</v>
      </c>
      <c r="AD760">
        <v>6.1952974731507648</v>
      </c>
      <c r="AE760">
        <v>0</v>
      </c>
      <c r="AF760">
        <v>0</v>
      </c>
      <c r="AG760">
        <v>0</v>
      </c>
      <c r="AH760">
        <v>0</v>
      </c>
      <c r="AI760">
        <v>0</v>
      </c>
      <c r="AJ760">
        <v>0</v>
      </c>
      <c r="AK760">
        <v>0</v>
      </c>
      <c r="AL760">
        <v>0</v>
      </c>
      <c r="AM760">
        <v>0</v>
      </c>
      <c r="AN760">
        <v>1</v>
      </c>
      <c r="AO760">
        <v>0</v>
      </c>
      <c r="AP760">
        <v>0</v>
      </c>
      <c r="AQ760">
        <v>0</v>
      </c>
      <c r="AR760">
        <v>5.0309125642559653</v>
      </c>
      <c r="AS760">
        <v>37</v>
      </c>
      <c r="BE760" s="2">
        <v>822</v>
      </c>
      <c r="BF760">
        <v>6.1952974731507648</v>
      </c>
      <c r="BG760">
        <v>0</v>
      </c>
      <c r="BH760">
        <v>0</v>
      </c>
      <c r="BI760">
        <v>0</v>
      </c>
      <c r="BJ760">
        <v>0</v>
      </c>
      <c r="BK760">
        <v>0</v>
      </c>
      <c r="BL760">
        <v>0</v>
      </c>
      <c r="BM760">
        <v>0</v>
      </c>
      <c r="BN760">
        <v>0</v>
      </c>
      <c r="BO760">
        <v>0</v>
      </c>
      <c r="BP760">
        <v>1</v>
      </c>
      <c r="BQ760">
        <v>0</v>
      </c>
      <c r="BR760">
        <v>0</v>
      </c>
      <c r="BS760">
        <v>0</v>
      </c>
      <c r="BT760">
        <v>4.4925290424006912</v>
      </c>
      <c r="BU760">
        <v>37</v>
      </c>
      <c r="CG760" s="2">
        <v>822</v>
      </c>
      <c r="CH760">
        <v>6.1952974731507648</v>
      </c>
      <c r="CI760">
        <v>0</v>
      </c>
      <c r="CJ760">
        <v>0</v>
      </c>
      <c r="CK760">
        <v>0</v>
      </c>
      <c r="CL760">
        <v>0</v>
      </c>
      <c r="CM760">
        <v>0</v>
      </c>
      <c r="CN760">
        <v>0</v>
      </c>
      <c r="CO760">
        <v>0</v>
      </c>
      <c r="CP760">
        <v>0</v>
      </c>
      <c r="CQ760">
        <v>0</v>
      </c>
      <c r="CR760">
        <v>1</v>
      </c>
      <c r="CS760">
        <v>6.8706247310352522</v>
      </c>
      <c r="CT760">
        <v>5.0309125642559653</v>
      </c>
      <c r="CU760">
        <v>4.4925290424006912</v>
      </c>
      <c r="CV760">
        <v>37</v>
      </c>
    </row>
    <row r="761" spans="1:100" x14ac:dyDescent="0.2">
      <c r="A761" s="2">
        <v>823</v>
      </c>
      <c r="B761">
        <v>6.0868854430079242</v>
      </c>
      <c r="C761">
        <v>0</v>
      </c>
      <c r="D761">
        <v>0</v>
      </c>
      <c r="E761">
        <v>0</v>
      </c>
      <c r="F761">
        <v>0</v>
      </c>
      <c r="G761">
        <v>0</v>
      </c>
      <c r="H761">
        <v>0</v>
      </c>
      <c r="I761">
        <v>0</v>
      </c>
      <c r="J761">
        <v>0</v>
      </c>
      <c r="K761">
        <v>0</v>
      </c>
      <c r="L761">
        <v>1</v>
      </c>
      <c r="M761">
        <v>0</v>
      </c>
      <c r="N761">
        <v>0</v>
      </c>
      <c r="O761">
        <v>0</v>
      </c>
      <c r="P761">
        <v>6.876683969780637</v>
      </c>
      <c r="Q761">
        <v>38</v>
      </c>
      <c r="AC761" s="2">
        <v>823</v>
      </c>
      <c r="AD761">
        <v>6.0868854430079242</v>
      </c>
      <c r="AE761">
        <v>0</v>
      </c>
      <c r="AF761">
        <v>0</v>
      </c>
      <c r="AG761">
        <v>0</v>
      </c>
      <c r="AH761">
        <v>0</v>
      </c>
      <c r="AI761">
        <v>0</v>
      </c>
      <c r="AJ761">
        <v>0</v>
      </c>
      <c r="AK761">
        <v>0</v>
      </c>
      <c r="AL761">
        <v>0</v>
      </c>
      <c r="AM761">
        <v>0</v>
      </c>
      <c r="AN761">
        <v>1</v>
      </c>
      <c r="AO761">
        <v>0</v>
      </c>
      <c r="AP761">
        <v>0</v>
      </c>
      <c r="AQ761">
        <v>0</v>
      </c>
      <c r="AR761">
        <v>5.0367952793341031</v>
      </c>
      <c r="AS761">
        <v>38</v>
      </c>
      <c r="BE761" s="2">
        <v>823</v>
      </c>
      <c r="BF761">
        <v>6.0868854430079242</v>
      </c>
      <c r="BG761">
        <v>0</v>
      </c>
      <c r="BH761">
        <v>0</v>
      </c>
      <c r="BI761">
        <v>0</v>
      </c>
      <c r="BJ761">
        <v>0</v>
      </c>
      <c r="BK761">
        <v>0</v>
      </c>
      <c r="BL761">
        <v>0</v>
      </c>
      <c r="BM761">
        <v>0</v>
      </c>
      <c r="BN761">
        <v>0</v>
      </c>
      <c r="BO761">
        <v>0</v>
      </c>
      <c r="BP761">
        <v>1</v>
      </c>
      <c r="BQ761">
        <v>0</v>
      </c>
      <c r="BR761">
        <v>0</v>
      </c>
      <c r="BS761">
        <v>0</v>
      </c>
      <c r="BT761">
        <v>4.4976052494574814</v>
      </c>
      <c r="BU761">
        <v>38</v>
      </c>
      <c r="CG761" s="2">
        <v>823</v>
      </c>
      <c r="CH761">
        <v>6.0868854430079242</v>
      </c>
      <c r="CI761">
        <v>0</v>
      </c>
      <c r="CJ761">
        <v>0</v>
      </c>
      <c r="CK761">
        <v>0</v>
      </c>
      <c r="CL761">
        <v>0</v>
      </c>
      <c r="CM761">
        <v>0</v>
      </c>
      <c r="CN761">
        <v>0</v>
      </c>
      <c r="CO761">
        <v>0</v>
      </c>
      <c r="CP761">
        <v>0</v>
      </c>
      <c r="CQ761">
        <v>0</v>
      </c>
      <c r="CR761">
        <v>1</v>
      </c>
      <c r="CS761">
        <v>6.876683969780637</v>
      </c>
      <c r="CT761">
        <v>5.0367952793341031</v>
      </c>
      <c r="CU761">
        <v>4.4976052494574814</v>
      </c>
      <c r="CV761">
        <v>38</v>
      </c>
    </row>
    <row r="762" spans="1:100" x14ac:dyDescent="0.2">
      <c r="A762" s="2">
        <v>824</v>
      </c>
      <c r="B762">
        <v>6.3243208847226438</v>
      </c>
      <c r="C762">
        <v>0</v>
      </c>
      <c r="D762">
        <v>0</v>
      </c>
      <c r="E762">
        <v>0</v>
      </c>
      <c r="F762">
        <v>0</v>
      </c>
      <c r="G762">
        <v>0</v>
      </c>
      <c r="H762">
        <v>0</v>
      </c>
      <c r="I762">
        <v>0</v>
      </c>
      <c r="J762">
        <v>0</v>
      </c>
      <c r="K762">
        <v>0</v>
      </c>
      <c r="L762">
        <v>1</v>
      </c>
      <c r="M762">
        <v>0</v>
      </c>
      <c r="N762">
        <v>0</v>
      </c>
      <c r="O762">
        <v>0</v>
      </c>
      <c r="P762">
        <v>6.8828181147605481</v>
      </c>
      <c r="Q762">
        <v>39</v>
      </c>
      <c r="AC762" s="2">
        <v>824</v>
      </c>
      <c r="AD762">
        <v>6.3243208847226438</v>
      </c>
      <c r="AE762">
        <v>0</v>
      </c>
      <c r="AF762">
        <v>0</v>
      </c>
      <c r="AG762">
        <v>0</v>
      </c>
      <c r="AH762">
        <v>0</v>
      </c>
      <c r="AI762">
        <v>0</v>
      </c>
      <c r="AJ762">
        <v>0</v>
      </c>
      <c r="AK762">
        <v>0</v>
      </c>
      <c r="AL762">
        <v>0</v>
      </c>
      <c r="AM762">
        <v>0</v>
      </c>
      <c r="AN762">
        <v>1</v>
      </c>
      <c r="AO762">
        <v>0</v>
      </c>
      <c r="AP762">
        <v>0</v>
      </c>
      <c r="AQ762">
        <v>0</v>
      </c>
      <c r="AR762">
        <v>5.0427019855340491</v>
      </c>
      <c r="AS762">
        <v>39</v>
      </c>
      <c r="BE762" s="2">
        <v>824</v>
      </c>
      <c r="BF762">
        <v>6.3243208847226438</v>
      </c>
      <c r="BG762">
        <v>0</v>
      </c>
      <c r="BH762">
        <v>0</v>
      </c>
      <c r="BI762">
        <v>0</v>
      </c>
      <c r="BJ762">
        <v>0</v>
      </c>
      <c r="BK762">
        <v>0</v>
      </c>
      <c r="BL762">
        <v>0</v>
      </c>
      <c r="BM762">
        <v>0</v>
      </c>
      <c r="BN762">
        <v>0</v>
      </c>
      <c r="BO762">
        <v>0</v>
      </c>
      <c r="BP762">
        <v>1</v>
      </c>
      <c r="BQ762">
        <v>0</v>
      </c>
      <c r="BR762">
        <v>0</v>
      </c>
      <c r="BS762">
        <v>0</v>
      </c>
      <c r="BT762">
        <v>4.5027061958210632</v>
      </c>
      <c r="BU762">
        <v>39</v>
      </c>
      <c r="CG762" s="2">
        <v>824</v>
      </c>
      <c r="CH762">
        <v>6.3243208847226438</v>
      </c>
      <c r="CI762">
        <v>0</v>
      </c>
      <c r="CJ762">
        <v>0</v>
      </c>
      <c r="CK762">
        <v>0</v>
      </c>
      <c r="CL762">
        <v>0</v>
      </c>
      <c r="CM762">
        <v>0</v>
      </c>
      <c r="CN762">
        <v>0</v>
      </c>
      <c r="CO762">
        <v>0</v>
      </c>
      <c r="CP762">
        <v>0</v>
      </c>
      <c r="CQ762">
        <v>0</v>
      </c>
      <c r="CR762">
        <v>1</v>
      </c>
      <c r="CS762">
        <v>6.8828181147605481</v>
      </c>
      <c r="CT762">
        <v>5.0427019855340491</v>
      </c>
      <c r="CU762">
        <v>4.5027061958210632</v>
      </c>
      <c r="CV762">
        <v>39</v>
      </c>
    </row>
    <row r="763" spans="1:100" x14ac:dyDescent="0.2">
      <c r="A763" s="2">
        <v>825</v>
      </c>
      <c r="B763">
        <v>5.1767005858464454</v>
      </c>
      <c r="C763">
        <v>0</v>
      </c>
      <c r="D763">
        <v>0</v>
      </c>
      <c r="E763">
        <v>0</v>
      </c>
      <c r="F763">
        <v>0</v>
      </c>
      <c r="G763">
        <v>0</v>
      </c>
      <c r="H763">
        <v>0</v>
      </c>
      <c r="I763">
        <v>0</v>
      </c>
      <c r="J763">
        <v>0</v>
      </c>
      <c r="K763">
        <v>0</v>
      </c>
      <c r="L763">
        <v>0</v>
      </c>
      <c r="M763">
        <v>1</v>
      </c>
      <c r="N763">
        <v>0</v>
      </c>
      <c r="O763">
        <v>0</v>
      </c>
      <c r="P763">
        <v>6.8890113676766047</v>
      </c>
      <c r="Q763">
        <v>40</v>
      </c>
      <c r="AC763" s="2">
        <v>825</v>
      </c>
      <c r="AD763">
        <v>5.1767005858464454</v>
      </c>
      <c r="AE763">
        <v>0</v>
      </c>
      <c r="AF763">
        <v>0</v>
      </c>
      <c r="AG763">
        <v>0</v>
      </c>
      <c r="AH763">
        <v>0</v>
      </c>
      <c r="AI763">
        <v>0</v>
      </c>
      <c r="AJ763">
        <v>0</v>
      </c>
      <c r="AK763">
        <v>0</v>
      </c>
      <c r="AL763">
        <v>0</v>
      </c>
      <c r="AM763">
        <v>0</v>
      </c>
      <c r="AN763">
        <v>0</v>
      </c>
      <c r="AO763">
        <v>1</v>
      </c>
      <c r="AP763">
        <v>0</v>
      </c>
      <c r="AQ763">
        <v>0</v>
      </c>
      <c r="AR763">
        <v>5.0486325957336415</v>
      </c>
      <c r="AS763">
        <v>40</v>
      </c>
      <c r="BE763" s="2">
        <v>825</v>
      </c>
      <c r="BF763">
        <v>5.1767005858464454</v>
      </c>
      <c r="BG763">
        <v>0</v>
      </c>
      <c r="BH763">
        <v>0</v>
      </c>
      <c r="BI763">
        <v>0</v>
      </c>
      <c r="BJ763">
        <v>0</v>
      </c>
      <c r="BK763">
        <v>0</v>
      </c>
      <c r="BL763">
        <v>0</v>
      </c>
      <c r="BM763">
        <v>0</v>
      </c>
      <c r="BN763">
        <v>0</v>
      </c>
      <c r="BO763">
        <v>0</v>
      </c>
      <c r="BP763">
        <v>0</v>
      </c>
      <c r="BQ763">
        <v>1</v>
      </c>
      <c r="BR763">
        <v>0</v>
      </c>
      <c r="BS763">
        <v>0</v>
      </c>
      <c r="BT763">
        <v>4.5078318752688284</v>
      </c>
      <c r="BU763">
        <v>40</v>
      </c>
      <c r="CG763" s="2">
        <v>825</v>
      </c>
      <c r="CH763">
        <v>5.1767005858464454</v>
      </c>
      <c r="CI763">
        <v>0</v>
      </c>
      <c r="CJ763">
        <v>0</v>
      </c>
      <c r="CK763">
        <v>0</v>
      </c>
      <c r="CL763">
        <v>0</v>
      </c>
      <c r="CM763">
        <v>0</v>
      </c>
      <c r="CN763">
        <v>0</v>
      </c>
      <c r="CO763">
        <v>0</v>
      </c>
      <c r="CP763">
        <v>0</v>
      </c>
      <c r="CQ763">
        <v>0</v>
      </c>
      <c r="CR763">
        <v>0</v>
      </c>
      <c r="CS763">
        <v>6.8890113676766047</v>
      </c>
      <c r="CT763">
        <v>5.0486325957336415</v>
      </c>
      <c r="CU763">
        <v>4.5078318752688284</v>
      </c>
      <c r="CV763">
        <v>40</v>
      </c>
    </row>
    <row r="764" spans="1:100" x14ac:dyDescent="0.2">
      <c r="A764" s="2">
        <v>826</v>
      </c>
      <c r="B764">
        <v>5.310126795604325</v>
      </c>
      <c r="C764">
        <v>0</v>
      </c>
      <c r="D764">
        <v>0</v>
      </c>
      <c r="E764">
        <v>0</v>
      </c>
      <c r="F764">
        <v>0</v>
      </c>
      <c r="G764">
        <v>0</v>
      </c>
      <c r="H764">
        <v>0</v>
      </c>
      <c r="I764">
        <v>0</v>
      </c>
      <c r="J764">
        <v>0</v>
      </c>
      <c r="K764">
        <v>0</v>
      </c>
      <c r="L764">
        <v>0</v>
      </c>
      <c r="M764">
        <v>1</v>
      </c>
      <c r="N764">
        <v>0</v>
      </c>
      <c r="O764">
        <v>0</v>
      </c>
      <c r="P764">
        <v>6.8952527132118515</v>
      </c>
      <c r="Q764">
        <v>41</v>
      </c>
      <c r="AC764" s="2">
        <v>826</v>
      </c>
      <c r="AD764">
        <v>5.310126795604325</v>
      </c>
      <c r="AE764">
        <v>0</v>
      </c>
      <c r="AF764">
        <v>0</v>
      </c>
      <c r="AG764">
        <v>0</v>
      </c>
      <c r="AH764">
        <v>0</v>
      </c>
      <c r="AI764">
        <v>0</v>
      </c>
      <c r="AJ764">
        <v>0</v>
      </c>
      <c r="AK764">
        <v>0</v>
      </c>
      <c r="AL764">
        <v>0</v>
      </c>
      <c r="AM764">
        <v>0</v>
      </c>
      <c r="AN764">
        <v>0</v>
      </c>
      <c r="AO764">
        <v>1</v>
      </c>
      <c r="AP764">
        <v>0</v>
      </c>
      <c r="AQ764">
        <v>0</v>
      </c>
      <c r="AR764">
        <v>5.0545870431907467</v>
      </c>
      <c r="AS764">
        <v>41</v>
      </c>
      <c r="BE764" s="2">
        <v>826</v>
      </c>
      <c r="BF764">
        <v>5.310126795604325</v>
      </c>
      <c r="BG764">
        <v>0</v>
      </c>
      <c r="BH764">
        <v>0</v>
      </c>
      <c r="BI764">
        <v>0</v>
      </c>
      <c r="BJ764">
        <v>0</v>
      </c>
      <c r="BK764">
        <v>0</v>
      </c>
      <c r="BL764">
        <v>0</v>
      </c>
      <c r="BM764">
        <v>0</v>
      </c>
      <c r="BN764">
        <v>0</v>
      </c>
      <c r="BO764">
        <v>0</v>
      </c>
      <c r="BP764">
        <v>0</v>
      </c>
      <c r="BQ764">
        <v>1</v>
      </c>
      <c r="BR764">
        <v>0</v>
      </c>
      <c r="BS764">
        <v>0</v>
      </c>
      <c r="BT764">
        <v>4.5129822803566384</v>
      </c>
      <c r="BU764">
        <v>41</v>
      </c>
      <c r="CG764" s="2">
        <v>826</v>
      </c>
      <c r="CH764">
        <v>5.310126795604325</v>
      </c>
      <c r="CI764">
        <v>0</v>
      </c>
      <c r="CJ764">
        <v>0</v>
      </c>
      <c r="CK764">
        <v>0</v>
      </c>
      <c r="CL764">
        <v>0</v>
      </c>
      <c r="CM764">
        <v>0</v>
      </c>
      <c r="CN764">
        <v>0</v>
      </c>
      <c r="CO764">
        <v>0</v>
      </c>
      <c r="CP764">
        <v>0</v>
      </c>
      <c r="CQ764">
        <v>0</v>
      </c>
      <c r="CR764">
        <v>0</v>
      </c>
      <c r="CS764">
        <v>6.8952527132118515</v>
      </c>
      <c r="CT764">
        <v>5.0545870431907467</v>
      </c>
      <c r="CU764">
        <v>4.5129822803566384</v>
      </c>
      <c r="CV764">
        <v>41</v>
      </c>
    </row>
    <row r="765" spans="1:100" x14ac:dyDescent="0.2">
      <c r="A765" s="2">
        <v>827</v>
      </c>
      <c r="B765">
        <v>5.3566147156507977</v>
      </c>
      <c r="C765">
        <v>0</v>
      </c>
      <c r="D765">
        <v>0</v>
      </c>
      <c r="E765">
        <v>0</v>
      </c>
      <c r="F765">
        <v>0</v>
      </c>
      <c r="G765">
        <v>0</v>
      </c>
      <c r="H765">
        <v>0</v>
      </c>
      <c r="I765">
        <v>0</v>
      </c>
      <c r="J765">
        <v>0</v>
      </c>
      <c r="K765">
        <v>0</v>
      </c>
      <c r="L765">
        <v>0</v>
      </c>
      <c r="M765">
        <v>1</v>
      </c>
      <c r="N765">
        <v>0</v>
      </c>
      <c r="O765">
        <v>0</v>
      </c>
      <c r="P765">
        <v>6.9015344661329969</v>
      </c>
      <c r="Q765">
        <v>42</v>
      </c>
      <c r="AC765" s="2">
        <v>827</v>
      </c>
      <c r="AD765">
        <v>5.3566147156507977</v>
      </c>
      <c r="AE765">
        <v>0</v>
      </c>
      <c r="AF765">
        <v>0</v>
      </c>
      <c r="AG765">
        <v>0</v>
      </c>
      <c r="AH765">
        <v>0</v>
      </c>
      <c r="AI765">
        <v>0</v>
      </c>
      <c r="AJ765">
        <v>0</v>
      </c>
      <c r="AK765">
        <v>0</v>
      </c>
      <c r="AL765">
        <v>0</v>
      </c>
      <c r="AM765">
        <v>0</v>
      </c>
      <c r="AN765">
        <v>0</v>
      </c>
      <c r="AO765">
        <v>1</v>
      </c>
      <c r="AP765">
        <v>0</v>
      </c>
      <c r="AQ765">
        <v>0</v>
      </c>
      <c r="AR765">
        <v>5.0605652707730284</v>
      </c>
      <c r="AS765">
        <v>42</v>
      </c>
      <c r="BE765" s="2">
        <v>827</v>
      </c>
      <c r="BF765">
        <v>5.3566147156507977</v>
      </c>
      <c r="BG765">
        <v>0</v>
      </c>
      <c r="BH765">
        <v>0</v>
      </c>
      <c r="BI765">
        <v>0</v>
      </c>
      <c r="BJ765">
        <v>0</v>
      </c>
      <c r="BK765">
        <v>0</v>
      </c>
      <c r="BL765">
        <v>0</v>
      </c>
      <c r="BM765">
        <v>0</v>
      </c>
      <c r="BN765">
        <v>0</v>
      </c>
      <c r="BO765">
        <v>0</v>
      </c>
      <c r="BP765">
        <v>0</v>
      </c>
      <c r="BQ765">
        <v>1</v>
      </c>
      <c r="BR765">
        <v>0</v>
      </c>
      <c r="BS765">
        <v>0</v>
      </c>
      <c r="BT765">
        <v>4.5181574024202931</v>
      </c>
      <c r="BU765">
        <v>42</v>
      </c>
      <c r="CG765" s="2">
        <v>827</v>
      </c>
      <c r="CH765">
        <v>5.3566147156507977</v>
      </c>
      <c r="CI765">
        <v>0</v>
      </c>
      <c r="CJ765">
        <v>0</v>
      </c>
      <c r="CK765">
        <v>0</v>
      </c>
      <c r="CL765">
        <v>0</v>
      </c>
      <c r="CM765">
        <v>0</v>
      </c>
      <c r="CN765">
        <v>0</v>
      </c>
      <c r="CO765">
        <v>0</v>
      </c>
      <c r="CP765">
        <v>0</v>
      </c>
      <c r="CQ765">
        <v>0</v>
      </c>
      <c r="CR765">
        <v>0</v>
      </c>
      <c r="CS765">
        <v>6.9015344661329969</v>
      </c>
      <c r="CT765">
        <v>5.0605652707730284</v>
      </c>
      <c r="CU765">
        <v>4.5181574024202931</v>
      </c>
      <c r="CV765">
        <v>42</v>
      </c>
    </row>
    <row r="766" spans="1:100" x14ac:dyDescent="0.2">
      <c r="A766" s="2">
        <v>828</v>
      </c>
      <c r="B766">
        <v>5.3567553709459474</v>
      </c>
      <c r="C766">
        <v>0</v>
      </c>
      <c r="D766">
        <v>0</v>
      </c>
      <c r="E766">
        <v>0</v>
      </c>
      <c r="F766">
        <v>0</v>
      </c>
      <c r="G766">
        <v>0</v>
      </c>
      <c r="H766">
        <v>0</v>
      </c>
      <c r="I766">
        <v>0</v>
      </c>
      <c r="J766">
        <v>0</v>
      </c>
      <c r="K766">
        <v>0</v>
      </c>
      <c r="L766">
        <v>0</v>
      </c>
      <c r="M766">
        <v>1</v>
      </c>
      <c r="N766">
        <v>0</v>
      </c>
      <c r="O766">
        <v>0</v>
      </c>
      <c r="P766">
        <v>6.9078512591011494</v>
      </c>
      <c r="Q766">
        <v>43</v>
      </c>
      <c r="AC766" s="2">
        <v>828</v>
      </c>
      <c r="AD766">
        <v>5.3567553709459474</v>
      </c>
      <c r="AE766">
        <v>0</v>
      </c>
      <c r="AF766">
        <v>0</v>
      </c>
      <c r="AG766">
        <v>0</v>
      </c>
      <c r="AH766">
        <v>0</v>
      </c>
      <c r="AI766">
        <v>0</v>
      </c>
      <c r="AJ766">
        <v>0</v>
      </c>
      <c r="AK766">
        <v>0</v>
      </c>
      <c r="AL766">
        <v>0</v>
      </c>
      <c r="AM766">
        <v>0</v>
      </c>
      <c r="AN766">
        <v>0</v>
      </c>
      <c r="AO766">
        <v>1</v>
      </c>
      <c r="AP766">
        <v>0</v>
      </c>
      <c r="AQ766">
        <v>0</v>
      </c>
      <c r="AR766">
        <v>5.0665672256082352</v>
      </c>
      <c r="AS766">
        <v>43</v>
      </c>
      <c r="BE766" s="2">
        <v>828</v>
      </c>
      <c r="BF766">
        <v>5.3567553709459474</v>
      </c>
      <c r="BG766">
        <v>0</v>
      </c>
      <c r="BH766">
        <v>0</v>
      </c>
      <c r="BI766">
        <v>0</v>
      </c>
      <c r="BJ766">
        <v>0</v>
      </c>
      <c r="BK766">
        <v>0</v>
      </c>
      <c r="BL766">
        <v>0</v>
      </c>
      <c r="BM766">
        <v>0</v>
      </c>
      <c r="BN766">
        <v>0</v>
      </c>
      <c r="BO766">
        <v>0</v>
      </c>
      <c r="BP766">
        <v>0</v>
      </c>
      <c r="BQ766">
        <v>1</v>
      </c>
      <c r="BR766">
        <v>0</v>
      </c>
      <c r="BS766">
        <v>0</v>
      </c>
      <c r="BT766">
        <v>4.5233572315772443</v>
      </c>
      <c r="BU766">
        <v>43</v>
      </c>
      <c r="CG766" s="2">
        <v>828</v>
      </c>
      <c r="CH766">
        <v>5.3567553709459474</v>
      </c>
      <c r="CI766">
        <v>0</v>
      </c>
      <c r="CJ766">
        <v>0</v>
      </c>
      <c r="CK766">
        <v>0</v>
      </c>
      <c r="CL766">
        <v>0</v>
      </c>
      <c r="CM766">
        <v>0</v>
      </c>
      <c r="CN766">
        <v>0</v>
      </c>
      <c r="CO766">
        <v>0</v>
      </c>
      <c r="CP766">
        <v>0</v>
      </c>
      <c r="CQ766">
        <v>0</v>
      </c>
      <c r="CR766">
        <v>0</v>
      </c>
      <c r="CS766">
        <v>6.9078512591011494</v>
      </c>
      <c r="CT766">
        <v>5.0665672256082352</v>
      </c>
      <c r="CU766">
        <v>4.5233572315772443</v>
      </c>
      <c r="CV766">
        <v>43</v>
      </c>
    </row>
    <row r="767" spans="1:100" x14ac:dyDescent="0.2">
      <c r="A767" s="2">
        <v>829</v>
      </c>
      <c r="B767">
        <v>5.1287670108138768</v>
      </c>
      <c r="C767">
        <v>0</v>
      </c>
      <c r="D767">
        <v>0</v>
      </c>
      <c r="E767">
        <v>0</v>
      </c>
      <c r="F767">
        <v>0</v>
      </c>
      <c r="G767">
        <v>0</v>
      </c>
      <c r="H767">
        <v>0</v>
      </c>
      <c r="I767">
        <v>0</v>
      </c>
      <c r="J767">
        <v>0</v>
      </c>
      <c r="K767">
        <v>0</v>
      </c>
      <c r="L767">
        <v>0</v>
      </c>
      <c r="M767">
        <v>1</v>
      </c>
      <c r="N767">
        <v>0</v>
      </c>
      <c r="O767">
        <v>0</v>
      </c>
      <c r="P767">
        <v>6.9141993377851723</v>
      </c>
      <c r="Q767">
        <v>44</v>
      </c>
      <c r="AC767" s="2">
        <v>829</v>
      </c>
      <c r="AD767">
        <v>5.1287670108138768</v>
      </c>
      <c r="AE767">
        <v>0</v>
      </c>
      <c r="AF767">
        <v>0</v>
      </c>
      <c r="AG767">
        <v>0</v>
      </c>
      <c r="AH767">
        <v>0</v>
      </c>
      <c r="AI767">
        <v>0</v>
      </c>
      <c r="AJ767">
        <v>0</v>
      </c>
      <c r="AK767">
        <v>0</v>
      </c>
      <c r="AL767">
        <v>0</v>
      </c>
      <c r="AM767">
        <v>0</v>
      </c>
      <c r="AN767">
        <v>0</v>
      </c>
      <c r="AO767">
        <v>1</v>
      </c>
      <c r="AP767">
        <v>0</v>
      </c>
      <c r="AQ767">
        <v>0</v>
      </c>
      <c r="AR767">
        <v>5.072592856429325</v>
      </c>
      <c r="AS767">
        <v>44</v>
      </c>
      <c r="BE767" s="2">
        <v>829</v>
      </c>
      <c r="BF767">
        <v>5.1287670108138768</v>
      </c>
      <c r="BG767">
        <v>0</v>
      </c>
      <c r="BH767">
        <v>0</v>
      </c>
      <c r="BI767">
        <v>0</v>
      </c>
      <c r="BJ767">
        <v>0</v>
      </c>
      <c r="BK767">
        <v>0</v>
      </c>
      <c r="BL767">
        <v>0</v>
      </c>
      <c r="BM767">
        <v>0</v>
      </c>
      <c r="BN767">
        <v>0</v>
      </c>
      <c r="BO767">
        <v>0</v>
      </c>
      <c r="BP767">
        <v>0</v>
      </c>
      <c r="BQ767">
        <v>1</v>
      </c>
      <c r="BR767">
        <v>0</v>
      </c>
      <c r="BS767">
        <v>0</v>
      </c>
      <c r="BT767">
        <v>4.5285817567285473</v>
      </c>
      <c r="BU767">
        <v>44</v>
      </c>
      <c r="CG767" s="2">
        <v>829</v>
      </c>
      <c r="CH767">
        <v>5.1287670108138768</v>
      </c>
      <c r="CI767">
        <v>0</v>
      </c>
      <c r="CJ767">
        <v>0</v>
      </c>
      <c r="CK767">
        <v>0</v>
      </c>
      <c r="CL767">
        <v>0</v>
      </c>
      <c r="CM767">
        <v>0</v>
      </c>
      <c r="CN767">
        <v>0</v>
      </c>
      <c r="CO767">
        <v>0</v>
      </c>
      <c r="CP767">
        <v>0</v>
      </c>
      <c r="CQ767">
        <v>0</v>
      </c>
      <c r="CR767">
        <v>0</v>
      </c>
      <c r="CS767">
        <v>6.9141993377851723</v>
      </c>
      <c r="CT767">
        <v>5.072592856429325</v>
      </c>
      <c r="CU767">
        <v>4.5285817567285473</v>
      </c>
      <c r="CV767">
        <v>44</v>
      </c>
    </row>
    <row r="768" spans="1:100" x14ac:dyDescent="0.2">
      <c r="A768" s="2">
        <v>830</v>
      </c>
      <c r="B768">
        <v>5.2520947793960433</v>
      </c>
      <c r="C768">
        <v>0</v>
      </c>
      <c r="D768">
        <v>0</v>
      </c>
      <c r="E768">
        <v>0</v>
      </c>
      <c r="F768">
        <v>0</v>
      </c>
      <c r="G768">
        <v>0</v>
      </c>
      <c r="H768">
        <v>0</v>
      </c>
      <c r="I768">
        <v>0</v>
      </c>
      <c r="J768">
        <v>0</v>
      </c>
      <c r="K768">
        <v>0</v>
      </c>
      <c r="L768">
        <v>0</v>
      </c>
      <c r="M768">
        <v>0</v>
      </c>
      <c r="N768">
        <v>1</v>
      </c>
      <c r="O768">
        <v>0</v>
      </c>
      <c r="P768">
        <v>6.9205760701169581</v>
      </c>
      <c r="Q768">
        <v>45</v>
      </c>
      <c r="AC768" s="2">
        <v>830</v>
      </c>
      <c r="AD768">
        <v>5.2520947793960433</v>
      </c>
      <c r="AE768">
        <v>0</v>
      </c>
      <c r="AF768">
        <v>0</v>
      </c>
      <c r="AG768">
        <v>0</v>
      </c>
      <c r="AH768">
        <v>0</v>
      </c>
      <c r="AI768">
        <v>0</v>
      </c>
      <c r="AJ768">
        <v>0</v>
      </c>
      <c r="AK768">
        <v>0</v>
      </c>
      <c r="AL768">
        <v>0</v>
      </c>
      <c r="AM768">
        <v>0</v>
      </c>
      <c r="AN768">
        <v>0</v>
      </c>
      <c r="AO768">
        <v>0</v>
      </c>
      <c r="AP768">
        <v>1</v>
      </c>
      <c r="AQ768">
        <v>0</v>
      </c>
      <c r="AR768">
        <v>5.0786421122593302</v>
      </c>
      <c r="AS768">
        <v>45</v>
      </c>
      <c r="BE768" s="2">
        <v>830</v>
      </c>
      <c r="BF768">
        <v>5.2520947793960433</v>
      </c>
      <c r="BG768">
        <v>0</v>
      </c>
      <c r="BH768">
        <v>0</v>
      </c>
      <c r="BI768">
        <v>0</v>
      </c>
      <c r="BJ768">
        <v>0</v>
      </c>
      <c r="BK768">
        <v>0</v>
      </c>
      <c r="BL768">
        <v>0</v>
      </c>
      <c r="BM768">
        <v>0</v>
      </c>
      <c r="BN768">
        <v>0</v>
      </c>
      <c r="BO768">
        <v>0</v>
      </c>
      <c r="BP768">
        <v>0</v>
      </c>
      <c r="BQ768">
        <v>0</v>
      </c>
      <c r="BR768">
        <v>1</v>
      </c>
      <c r="BS768">
        <v>0</v>
      </c>
      <c r="BT768">
        <v>4.5338309655610516</v>
      </c>
      <c r="BU768">
        <v>45</v>
      </c>
      <c r="CG768" s="2">
        <v>830</v>
      </c>
      <c r="CH768">
        <v>5.2520947793960433</v>
      </c>
      <c r="CI768">
        <v>0</v>
      </c>
      <c r="CJ768">
        <v>0</v>
      </c>
      <c r="CK768">
        <v>0</v>
      </c>
      <c r="CL768">
        <v>0</v>
      </c>
      <c r="CM768">
        <v>0</v>
      </c>
      <c r="CN768">
        <v>0</v>
      </c>
      <c r="CO768">
        <v>0</v>
      </c>
      <c r="CP768">
        <v>0</v>
      </c>
      <c r="CQ768">
        <v>0</v>
      </c>
      <c r="CR768">
        <v>0</v>
      </c>
      <c r="CS768">
        <v>6.9205760701169581</v>
      </c>
      <c r="CT768">
        <v>5.0786421122593302</v>
      </c>
      <c r="CU768">
        <v>4.5338309655610516</v>
      </c>
      <c r="CV768">
        <v>45</v>
      </c>
    </row>
    <row r="769" spans="1:100" x14ac:dyDescent="0.2">
      <c r="A769" s="2">
        <v>831</v>
      </c>
      <c r="B769">
        <v>5.2711275726375337</v>
      </c>
      <c r="C769">
        <v>0</v>
      </c>
      <c r="D769">
        <v>0</v>
      </c>
      <c r="E769">
        <v>0</v>
      </c>
      <c r="F769">
        <v>0</v>
      </c>
      <c r="G769">
        <v>0</v>
      </c>
      <c r="H769">
        <v>0</v>
      </c>
      <c r="I769">
        <v>0</v>
      </c>
      <c r="J769">
        <v>0</v>
      </c>
      <c r="K769">
        <v>0</v>
      </c>
      <c r="L769">
        <v>0</v>
      </c>
      <c r="M769">
        <v>0</v>
      </c>
      <c r="N769">
        <v>1</v>
      </c>
      <c r="O769">
        <v>0</v>
      </c>
      <c r="P769">
        <v>6.9269796047024181</v>
      </c>
      <c r="Q769">
        <v>46</v>
      </c>
      <c r="AC769" s="2">
        <v>831</v>
      </c>
      <c r="AD769">
        <v>5.2711275726375337</v>
      </c>
      <c r="AE769">
        <v>0</v>
      </c>
      <c r="AF769">
        <v>0</v>
      </c>
      <c r="AG769">
        <v>0</v>
      </c>
      <c r="AH769">
        <v>0</v>
      </c>
      <c r="AI769">
        <v>0</v>
      </c>
      <c r="AJ769">
        <v>0</v>
      </c>
      <c r="AK769">
        <v>0</v>
      </c>
      <c r="AL769">
        <v>0</v>
      </c>
      <c r="AM769">
        <v>0</v>
      </c>
      <c r="AN769">
        <v>0</v>
      </c>
      <c r="AO769">
        <v>0</v>
      </c>
      <c r="AP769">
        <v>1</v>
      </c>
      <c r="AQ769">
        <v>0</v>
      </c>
      <c r="AR769">
        <v>5.0847149417623196</v>
      </c>
      <c r="AS769">
        <v>46</v>
      </c>
      <c r="BE769" s="2">
        <v>831</v>
      </c>
      <c r="BF769">
        <v>5.2711275726375337</v>
      </c>
      <c r="BG769">
        <v>0</v>
      </c>
      <c r="BH769">
        <v>0</v>
      </c>
      <c r="BI769">
        <v>0</v>
      </c>
      <c r="BJ769">
        <v>0</v>
      </c>
      <c r="BK769">
        <v>0</v>
      </c>
      <c r="BL769">
        <v>0</v>
      </c>
      <c r="BM769">
        <v>0</v>
      </c>
      <c r="BN769">
        <v>0</v>
      </c>
      <c r="BO769">
        <v>0</v>
      </c>
      <c r="BP769">
        <v>0</v>
      </c>
      <c r="BQ769">
        <v>0</v>
      </c>
      <c r="BR769">
        <v>1</v>
      </c>
      <c r="BS769">
        <v>0</v>
      </c>
      <c r="BT769">
        <v>4.539104844549831</v>
      </c>
      <c r="BU769">
        <v>46</v>
      </c>
      <c r="CG769" s="2">
        <v>831</v>
      </c>
      <c r="CH769">
        <v>5.2711275726375337</v>
      </c>
      <c r="CI769">
        <v>0</v>
      </c>
      <c r="CJ769">
        <v>0</v>
      </c>
      <c r="CK769">
        <v>0</v>
      </c>
      <c r="CL769">
        <v>0</v>
      </c>
      <c r="CM769">
        <v>0</v>
      </c>
      <c r="CN769">
        <v>0</v>
      </c>
      <c r="CO769">
        <v>0</v>
      </c>
      <c r="CP769">
        <v>0</v>
      </c>
      <c r="CQ769">
        <v>0</v>
      </c>
      <c r="CR769">
        <v>0</v>
      </c>
      <c r="CS769">
        <v>6.9269796047024181</v>
      </c>
      <c r="CT769">
        <v>5.0847149417623196</v>
      </c>
      <c r="CU769">
        <v>4.539104844549831</v>
      </c>
      <c r="CV769">
        <v>46</v>
      </c>
    </row>
    <row r="770" spans="1:100" x14ac:dyDescent="0.2">
      <c r="A770" s="2">
        <v>832</v>
      </c>
      <c r="B770">
        <v>5.165540436841197</v>
      </c>
      <c r="C770">
        <v>0</v>
      </c>
      <c r="D770">
        <v>0</v>
      </c>
      <c r="E770">
        <v>0</v>
      </c>
      <c r="F770">
        <v>0</v>
      </c>
      <c r="G770">
        <v>0</v>
      </c>
      <c r="H770">
        <v>0</v>
      </c>
      <c r="I770">
        <v>0</v>
      </c>
      <c r="J770">
        <v>0</v>
      </c>
      <c r="K770">
        <v>0</v>
      </c>
      <c r="L770">
        <v>0</v>
      </c>
      <c r="M770">
        <v>0</v>
      </c>
      <c r="N770">
        <v>1</v>
      </c>
      <c r="O770">
        <v>0</v>
      </c>
      <c r="P770">
        <v>6.9334086330899849</v>
      </c>
      <c r="Q770">
        <v>47</v>
      </c>
      <c r="AC770" s="2">
        <v>832</v>
      </c>
      <c r="AD770">
        <v>5.165540436841197</v>
      </c>
      <c r="AE770">
        <v>0</v>
      </c>
      <c r="AF770">
        <v>0</v>
      </c>
      <c r="AG770">
        <v>0</v>
      </c>
      <c r="AH770">
        <v>0</v>
      </c>
      <c r="AI770">
        <v>0</v>
      </c>
      <c r="AJ770">
        <v>0</v>
      </c>
      <c r="AK770">
        <v>0</v>
      </c>
      <c r="AL770">
        <v>0</v>
      </c>
      <c r="AM770">
        <v>0</v>
      </c>
      <c r="AN770">
        <v>0</v>
      </c>
      <c r="AO770">
        <v>0</v>
      </c>
      <c r="AP770">
        <v>1</v>
      </c>
      <c r="AQ770">
        <v>0</v>
      </c>
      <c r="AR770">
        <v>5.0908112929255429</v>
      </c>
      <c r="AS770">
        <v>47</v>
      </c>
      <c r="BE770" s="2">
        <v>832</v>
      </c>
      <c r="BF770">
        <v>5.165540436841197</v>
      </c>
      <c r="BG770">
        <v>0</v>
      </c>
      <c r="BH770">
        <v>0</v>
      </c>
      <c r="BI770">
        <v>0</v>
      </c>
      <c r="BJ770">
        <v>0</v>
      </c>
      <c r="BK770">
        <v>0</v>
      </c>
      <c r="BL770">
        <v>0</v>
      </c>
      <c r="BM770">
        <v>0</v>
      </c>
      <c r="BN770">
        <v>0</v>
      </c>
      <c r="BO770">
        <v>0</v>
      </c>
      <c r="BP770">
        <v>0</v>
      </c>
      <c r="BQ770">
        <v>0</v>
      </c>
      <c r="BR770">
        <v>1</v>
      </c>
      <c r="BS770">
        <v>0</v>
      </c>
      <c r="BT770">
        <v>4.5444033789608484</v>
      </c>
      <c r="BU770">
        <v>47</v>
      </c>
      <c r="CG770" s="2">
        <v>832</v>
      </c>
      <c r="CH770">
        <v>5.165540436841197</v>
      </c>
      <c r="CI770">
        <v>0</v>
      </c>
      <c r="CJ770">
        <v>0</v>
      </c>
      <c r="CK770">
        <v>0</v>
      </c>
      <c r="CL770">
        <v>0</v>
      </c>
      <c r="CM770">
        <v>0</v>
      </c>
      <c r="CN770">
        <v>0</v>
      </c>
      <c r="CO770">
        <v>0</v>
      </c>
      <c r="CP770">
        <v>0</v>
      </c>
      <c r="CQ770">
        <v>0</v>
      </c>
      <c r="CR770">
        <v>0</v>
      </c>
      <c r="CS770">
        <v>6.9334086330899849</v>
      </c>
      <c r="CT770">
        <v>5.0908112929255429</v>
      </c>
      <c r="CU770">
        <v>4.5444033789608484</v>
      </c>
      <c r="CV770">
        <v>47</v>
      </c>
    </row>
    <row r="771" spans="1:100" x14ac:dyDescent="0.2">
      <c r="A771" s="2">
        <v>833</v>
      </c>
      <c r="B771">
        <v>5.1643242821267448</v>
      </c>
      <c r="C771">
        <v>0</v>
      </c>
      <c r="D771">
        <v>0</v>
      </c>
      <c r="E771">
        <v>0</v>
      </c>
      <c r="F771">
        <v>0</v>
      </c>
      <c r="G771">
        <v>0</v>
      </c>
      <c r="H771">
        <v>0</v>
      </c>
      <c r="I771">
        <v>0</v>
      </c>
      <c r="J771">
        <v>0</v>
      </c>
      <c r="K771">
        <v>0</v>
      </c>
      <c r="L771">
        <v>0</v>
      </c>
      <c r="M771">
        <v>0</v>
      </c>
      <c r="N771">
        <v>1</v>
      </c>
      <c r="O771">
        <v>0</v>
      </c>
      <c r="P771">
        <v>6.9398622243386274</v>
      </c>
      <c r="Q771">
        <v>48</v>
      </c>
      <c r="AC771" s="2">
        <v>833</v>
      </c>
      <c r="AD771">
        <v>5.1643242821267448</v>
      </c>
      <c r="AE771">
        <v>0</v>
      </c>
      <c r="AF771">
        <v>0</v>
      </c>
      <c r="AG771">
        <v>0</v>
      </c>
      <c r="AH771">
        <v>0</v>
      </c>
      <c r="AI771">
        <v>0</v>
      </c>
      <c r="AJ771">
        <v>0</v>
      </c>
      <c r="AK771">
        <v>0</v>
      </c>
      <c r="AL771">
        <v>0</v>
      </c>
      <c r="AM771">
        <v>0</v>
      </c>
      <c r="AN771">
        <v>0</v>
      </c>
      <c r="AO771">
        <v>0</v>
      </c>
      <c r="AP771">
        <v>1</v>
      </c>
      <c r="AQ771">
        <v>0</v>
      </c>
      <c r="AR771">
        <v>5.0969311129062849</v>
      </c>
      <c r="AS771">
        <v>48</v>
      </c>
      <c r="BE771" s="2">
        <v>833</v>
      </c>
      <c r="BF771">
        <v>5.1643242821267448</v>
      </c>
      <c r="BG771">
        <v>0</v>
      </c>
      <c r="BH771">
        <v>0</v>
      </c>
      <c r="BI771">
        <v>0</v>
      </c>
      <c r="BJ771">
        <v>0</v>
      </c>
      <c r="BK771">
        <v>0</v>
      </c>
      <c r="BL771">
        <v>0</v>
      </c>
      <c r="BM771">
        <v>0</v>
      </c>
      <c r="BN771">
        <v>0</v>
      </c>
      <c r="BO771">
        <v>0</v>
      </c>
      <c r="BP771">
        <v>0</v>
      </c>
      <c r="BQ771">
        <v>0</v>
      </c>
      <c r="BR771">
        <v>1</v>
      </c>
      <c r="BS771">
        <v>0</v>
      </c>
      <c r="BT771">
        <v>4.5497265528538575</v>
      </c>
      <c r="BU771">
        <v>48</v>
      </c>
      <c r="CG771" s="2">
        <v>833</v>
      </c>
      <c r="CH771">
        <v>5.1643242821267448</v>
      </c>
      <c r="CI771">
        <v>0</v>
      </c>
      <c r="CJ771">
        <v>0</v>
      </c>
      <c r="CK771">
        <v>0</v>
      </c>
      <c r="CL771">
        <v>0</v>
      </c>
      <c r="CM771">
        <v>0</v>
      </c>
      <c r="CN771">
        <v>0</v>
      </c>
      <c r="CO771">
        <v>0</v>
      </c>
      <c r="CP771">
        <v>0</v>
      </c>
      <c r="CQ771">
        <v>0</v>
      </c>
      <c r="CR771">
        <v>0</v>
      </c>
      <c r="CS771">
        <v>6.9398622243386274</v>
      </c>
      <c r="CT771">
        <v>5.0969311129062849</v>
      </c>
      <c r="CU771">
        <v>4.5497265528538575</v>
      </c>
      <c r="CV771">
        <v>48</v>
      </c>
    </row>
    <row r="772" spans="1:100" x14ac:dyDescent="0.2">
      <c r="A772" s="2">
        <v>834</v>
      </c>
      <c r="B772">
        <v>5.3358754895533691</v>
      </c>
      <c r="C772">
        <v>0</v>
      </c>
      <c r="D772">
        <v>0</v>
      </c>
      <c r="E772">
        <v>0</v>
      </c>
      <c r="F772">
        <v>0</v>
      </c>
      <c r="G772">
        <v>0</v>
      </c>
      <c r="H772">
        <v>0</v>
      </c>
      <c r="I772">
        <v>0</v>
      </c>
      <c r="J772">
        <v>0</v>
      </c>
      <c r="K772">
        <v>0</v>
      </c>
      <c r="L772">
        <v>0</v>
      </c>
      <c r="M772">
        <v>0</v>
      </c>
      <c r="N772">
        <v>0</v>
      </c>
      <c r="O772">
        <v>1</v>
      </c>
      <c r="P772">
        <v>6.9463397099080817</v>
      </c>
      <c r="Q772">
        <v>49</v>
      </c>
      <c r="AC772" s="2">
        <v>834</v>
      </c>
      <c r="AD772">
        <v>5.3358754895533691</v>
      </c>
      <c r="AE772">
        <v>0</v>
      </c>
      <c r="AF772">
        <v>0</v>
      </c>
      <c r="AG772">
        <v>0</v>
      </c>
      <c r="AH772">
        <v>0</v>
      </c>
      <c r="AI772">
        <v>0</v>
      </c>
      <c r="AJ772">
        <v>0</v>
      </c>
      <c r="AK772">
        <v>0</v>
      </c>
      <c r="AL772">
        <v>0</v>
      </c>
      <c r="AM772">
        <v>0</v>
      </c>
      <c r="AN772">
        <v>0</v>
      </c>
      <c r="AO772">
        <v>0</v>
      </c>
      <c r="AP772">
        <v>0</v>
      </c>
      <c r="AQ772">
        <v>1</v>
      </c>
      <c r="AR772">
        <v>5.1030743479606686</v>
      </c>
      <c r="AS772">
        <v>49</v>
      </c>
      <c r="BE772" s="2">
        <v>834</v>
      </c>
      <c r="BF772">
        <v>5.3358754895533691</v>
      </c>
      <c r="BG772">
        <v>0</v>
      </c>
      <c r="BH772">
        <v>0</v>
      </c>
      <c r="BI772">
        <v>0</v>
      </c>
      <c r="BJ772">
        <v>0</v>
      </c>
      <c r="BK772">
        <v>0</v>
      </c>
      <c r="BL772">
        <v>0</v>
      </c>
      <c r="BM772">
        <v>0</v>
      </c>
      <c r="BN772">
        <v>0</v>
      </c>
      <c r="BO772">
        <v>0</v>
      </c>
      <c r="BP772">
        <v>0</v>
      </c>
      <c r="BQ772">
        <v>0</v>
      </c>
      <c r="BR772">
        <v>0</v>
      </c>
      <c r="BS772">
        <v>1</v>
      </c>
      <c r="BT772">
        <v>4.5550743490855394</v>
      </c>
      <c r="BU772">
        <v>49</v>
      </c>
      <c r="CG772" s="2">
        <v>834</v>
      </c>
      <c r="CH772">
        <v>5.3358754895533691</v>
      </c>
      <c r="CI772">
        <v>0</v>
      </c>
      <c r="CJ772">
        <v>0</v>
      </c>
      <c r="CK772">
        <v>0</v>
      </c>
      <c r="CL772">
        <v>0</v>
      </c>
      <c r="CM772">
        <v>0</v>
      </c>
      <c r="CN772">
        <v>0</v>
      </c>
      <c r="CO772">
        <v>0</v>
      </c>
      <c r="CP772">
        <v>0</v>
      </c>
      <c r="CQ772">
        <v>0</v>
      </c>
      <c r="CR772">
        <v>0</v>
      </c>
      <c r="CS772">
        <v>6.9463397099080817</v>
      </c>
      <c r="CT772">
        <v>5.1030743479606686</v>
      </c>
      <c r="CU772">
        <v>4.5550743490855394</v>
      </c>
      <c r="CV772">
        <v>49</v>
      </c>
    </row>
    <row r="773" spans="1:100" x14ac:dyDescent="0.2">
      <c r="A773" s="2">
        <v>835</v>
      </c>
      <c r="B773">
        <v>5.1771448084959948</v>
      </c>
      <c r="C773">
        <v>0</v>
      </c>
      <c r="D773">
        <v>0</v>
      </c>
      <c r="E773">
        <v>0</v>
      </c>
      <c r="F773">
        <v>0</v>
      </c>
      <c r="G773">
        <v>0</v>
      </c>
      <c r="H773">
        <v>0</v>
      </c>
      <c r="I773">
        <v>0</v>
      </c>
      <c r="J773">
        <v>0</v>
      </c>
      <c r="K773">
        <v>0</v>
      </c>
      <c r="L773">
        <v>0</v>
      </c>
      <c r="M773">
        <v>0</v>
      </c>
      <c r="N773">
        <v>0</v>
      </c>
      <c r="O773">
        <v>1</v>
      </c>
      <c r="P773">
        <v>6.9528406035702339</v>
      </c>
      <c r="Q773">
        <v>50</v>
      </c>
      <c r="AC773" s="2">
        <v>835</v>
      </c>
      <c r="AD773">
        <v>5.1771448084959948</v>
      </c>
      <c r="AE773">
        <v>0</v>
      </c>
      <c r="AF773">
        <v>0</v>
      </c>
      <c r="AG773">
        <v>0</v>
      </c>
      <c r="AH773">
        <v>0</v>
      </c>
      <c r="AI773">
        <v>0</v>
      </c>
      <c r="AJ773">
        <v>0</v>
      </c>
      <c r="AK773">
        <v>0</v>
      </c>
      <c r="AL773">
        <v>0</v>
      </c>
      <c r="AM773">
        <v>0</v>
      </c>
      <c r="AN773">
        <v>0</v>
      </c>
      <c r="AO773">
        <v>0</v>
      </c>
      <c r="AP773">
        <v>0</v>
      </c>
      <c r="AQ773">
        <v>1</v>
      </c>
      <c r="AR773">
        <v>5.1092409434132513</v>
      </c>
      <c r="AS773">
        <v>50</v>
      </c>
      <c r="BE773" s="2">
        <v>835</v>
      </c>
      <c r="BF773">
        <v>5.1771448084959948</v>
      </c>
      <c r="BG773">
        <v>0</v>
      </c>
      <c r="BH773">
        <v>0</v>
      </c>
      <c r="BI773">
        <v>0</v>
      </c>
      <c r="BJ773">
        <v>0</v>
      </c>
      <c r="BK773">
        <v>0</v>
      </c>
      <c r="BL773">
        <v>0</v>
      </c>
      <c r="BM773">
        <v>0</v>
      </c>
      <c r="BN773">
        <v>0</v>
      </c>
      <c r="BO773">
        <v>0</v>
      </c>
      <c r="BP773">
        <v>0</v>
      </c>
      <c r="BQ773">
        <v>0</v>
      </c>
      <c r="BR773">
        <v>0</v>
      </c>
      <c r="BS773">
        <v>1</v>
      </c>
      <c r="BT773">
        <v>4.5604467493128729</v>
      </c>
      <c r="BU773">
        <v>50</v>
      </c>
      <c r="CG773" s="2">
        <v>835</v>
      </c>
      <c r="CH773">
        <v>5.1771448084959948</v>
      </c>
      <c r="CI773">
        <v>0</v>
      </c>
      <c r="CJ773">
        <v>0</v>
      </c>
      <c r="CK773">
        <v>0</v>
      </c>
      <c r="CL773">
        <v>0</v>
      </c>
      <c r="CM773">
        <v>0</v>
      </c>
      <c r="CN773">
        <v>0</v>
      </c>
      <c r="CO773">
        <v>0</v>
      </c>
      <c r="CP773">
        <v>0</v>
      </c>
      <c r="CQ773">
        <v>0</v>
      </c>
      <c r="CR773">
        <v>0</v>
      </c>
      <c r="CS773">
        <v>6.9528406035702339</v>
      </c>
      <c r="CT773">
        <v>5.1092409434132513</v>
      </c>
      <c r="CU773">
        <v>4.5604467493128729</v>
      </c>
      <c r="CV773">
        <v>50</v>
      </c>
    </row>
    <row r="774" spans="1:100" x14ac:dyDescent="0.2">
      <c r="A774" s="2">
        <v>836</v>
      </c>
      <c r="B774">
        <v>5.3336892340791531</v>
      </c>
      <c r="C774">
        <v>0</v>
      </c>
      <c r="D774">
        <v>0</v>
      </c>
      <c r="E774">
        <v>0</v>
      </c>
      <c r="F774">
        <v>0</v>
      </c>
      <c r="G774">
        <v>0</v>
      </c>
      <c r="H774">
        <v>0</v>
      </c>
      <c r="I774">
        <v>0</v>
      </c>
      <c r="J774">
        <v>0</v>
      </c>
      <c r="K774">
        <v>0</v>
      </c>
      <c r="L774">
        <v>0</v>
      </c>
      <c r="M774">
        <v>0</v>
      </c>
      <c r="N774">
        <v>0</v>
      </c>
      <c r="O774">
        <v>1</v>
      </c>
      <c r="P774">
        <v>6.9593645456907716</v>
      </c>
      <c r="Q774">
        <v>51</v>
      </c>
      <c r="AC774" s="2">
        <v>836</v>
      </c>
      <c r="AD774">
        <v>5.3336892340791531</v>
      </c>
      <c r="AE774">
        <v>0</v>
      </c>
      <c r="AF774">
        <v>0</v>
      </c>
      <c r="AG774">
        <v>0</v>
      </c>
      <c r="AH774">
        <v>0</v>
      </c>
      <c r="AI774">
        <v>0</v>
      </c>
      <c r="AJ774">
        <v>0</v>
      </c>
      <c r="AK774">
        <v>0</v>
      </c>
      <c r="AL774">
        <v>0</v>
      </c>
      <c r="AM774">
        <v>0</v>
      </c>
      <c r="AN774">
        <v>0</v>
      </c>
      <c r="AO774">
        <v>0</v>
      </c>
      <c r="AP774">
        <v>0</v>
      </c>
      <c r="AQ774">
        <v>1</v>
      </c>
      <c r="AR774">
        <v>5.1154308436469851</v>
      </c>
      <c r="AS774">
        <v>51</v>
      </c>
      <c r="BE774" s="2">
        <v>836</v>
      </c>
      <c r="BF774">
        <v>5.3336892340791531</v>
      </c>
      <c r="BG774">
        <v>0</v>
      </c>
      <c r="BH774">
        <v>0</v>
      </c>
      <c r="BI774">
        <v>0</v>
      </c>
      <c r="BJ774">
        <v>0</v>
      </c>
      <c r="BK774">
        <v>0</v>
      </c>
      <c r="BL774">
        <v>0</v>
      </c>
      <c r="BM774">
        <v>0</v>
      </c>
      <c r="BN774">
        <v>0</v>
      </c>
      <c r="BO774">
        <v>0</v>
      </c>
      <c r="BP774">
        <v>0</v>
      </c>
      <c r="BQ774">
        <v>0</v>
      </c>
      <c r="BR774">
        <v>0</v>
      </c>
      <c r="BS774">
        <v>1</v>
      </c>
      <c r="BT774">
        <v>4.5658437339967328</v>
      </c>
      <c r="BU774">
        <v>51</v>
      </c>
      <c r="CG774" s="2">
        <v>836</v>
      </c>
      <c r="CH774">
        <v>5.3336892340791531</v>
      </c>
      <c r="CI774">
        <v>0</v>
      </c>
      <c r="CJ774">
        <v>0</v>
      </c>
      <c r="CK774">
        <v>0</v>
      </c>
      <c r="CL774">
        <v>0</v>
      </c>
      <c r="CM774">
        <v>0</v>
      </c>
      <c r="CN774">
        <v>0</v>
      </c>
      <c r="CO774">
        <v>0</v>
      </c>
      <c r="CP774">
        <v>0</v>
      </c>
      <c r="CQ774">
        <v>0</v>
      </c>
      <c r="CR774">
        <v>0</v>
      </c>
      <c r="CS774">
        <v>6.9593645456907716</v>
      </c>
      <c r="CT774">
        <v>5.1154308436469851</v>
      </c>
      <c r="CU774">
        <v>4.5658437339967328</v>
      </c>
      <c r="CV774">
        <v>51</v>
      </c>
    </row>
    <row r="775" spans="1:100" x14ac:dyDescent="0.2">
      <c r="A775" s="2">
        <v>837</v>
      </c>
      <c r="B775">
        <v>5.2288061870751692</v>
      </c>
      <c r="C775">
        <v>0</v>
      </c>
      <c r="D775">
        <v>0</v>
      </c>
      <c r="E775">
        <v>0</v>
      </c>
      <c r="F775">
        <v>0</v>
      </c>
      <c r="G775">
        <v>0</v>
      </c>
      <c r="H775">
        <v>0</v>
      </c>
      <c r="I775">
        <v>0</v>
      </c>
      <c r="J775">
        <v>0</v>
      </c>
      <c r="K775">
        <v>0</v>
      </c>
      <c r="L775">
        <v>0</v>
      </c>
      <c r="M775">
        <v>0</v>
      </c>
      <c r="N775">
        <v>0</v>
      </c>
      <c r="O775">
        <v>1</v>
      </c>
      <c r="P775">
        <v>6.9659112644682404</v>
      </c>
      <c r="Q775">
        <v>52</v>
      </c>
      <c r="AC775" s="2">
        <v>837</v>
      </c>
      <c r="AD775">
        <v>5.2288061870751692</v>
      </c>
      <c r="AE775">
        <v>0</v>
      </c>
      <c r="AF775">
        <v>0</v>
      </c>
      <c r="AG775">
        <v>0</v>
      </c>
      <c r="AH775">
        <v>0</v>
      </c>
      <c r="AI775">
        <v>0</v>
      </c>
      <c r="AJ775">
        <v>0</v>
      </c>
      <c r="AK775">
        <v>0</v>
      </c>
      <c r="AL775">
        <v>0</v>
      </c>
      <c r="AM775">
        <v>0</v>
      </c>
      <c r="AN775">
        <v>0</v>
      </c>
      <c r="AO775">
        <v>0</v>
      </c>
      <c r="AP775">
        <v>0</v>
      </c>
      <c r="AQ775">
        <v>1</v>
      </c>
      <c r="AR775">
        <v>5.121643992103345</v>
      </c>
      <c r="AS775">
        <v>52</v>
      </c>
      <c r="BE775" s="2">
        <v>837</v>
      </c>
      <c r="BF775">
        <v>5.2288061870751692</v>
      </c>
      <c r="BG775">
        <v>0</v>
      </c>
      <c r="BH775">
        <v>0</v>
      </c>
      <c r="BI775">
        <v>0</v>
      </c>
      <c r="BJ775">
        <v>0</v>
      </c>
      <c r="BK775">
        <v>0</v>
      </c>
      <c r="BL775">
        <v>0</v>
      </c>
      <c r="BM775">
        <v>0</v>
      </c>
      <c r="BN775">
        <v>0</v>
      </c>
      <c r="BO775">
        <v>0</v>
      </c>
      <c r="BP775">
        <v>0</v>
      </c>
      <c r="BQ775">
        <v>0</v>
      </c>
      <c r="BR775">
        <v>0</v>
      </c>
      <c r="BS775">
        <v>1</v>
      </c>
      <c r="BT775">
        <v>4.5712652824057276</v>
      </c>
      <c r="BU775">
        <v>52</v>
      </c>
      <c r="CG775" s="2">
        <v>837</v>
      </c>
      <c r="CH775">
        <v>5.2288061870751692</v>
      </c>
      <c r="CI775">
        <v>0</v>
      </c>
      <c r="CJ775">
        <v>0</v>
      </c>
      <c r="CK775">
        <v>0</v>
      </c>
      <c r="CL775">
        <v>0</v>
      </c>
      <c r="CM775">
        <v>0</v>
      </c>
      <c r="CN775">
        <v>0</v>
      </c>
      <c r="CO775">
        <v>0</v>
      </c>
      <c r="CP775">
        <v>0</v>
      </c>
      <c r="CQ775">
        <v>0</v>
      </c>
      <c r="CR775">
        <v>0</v>
      </c>
      <c r="CS775">
        <v>6.9659112644682404</v>
      </c>
      <c r="CT775">
        <v>5.121643992103345</v>
      </c>
      <c r="CU775">
        <v>4.5712652824057276</v>
      </c>
      <c r="CV775">
        <v>52</v>
      </c>
    </row>
    <row r="776" spans="1:100" x14ac:dyDescent="0.2">
      <c r="A776" s="2">
        <v>838</v>
      </c>
      <c r="B776">
        <v>5.3899461428184425</v>
      </c>
      <c r="C776">
        <v>0</v>
      </c>
      <c r="D776">
        <v>0</v>
      </c>
      <c r="E776">
        <v>0</v>
      </c>
      <c r="F776">
        <v>0</v>
      </c>
      <c r="G776">
        <v>0</v>
      </c>
      <c r="H776">
        <v>0</v>
      </c>
      <c r="I776">
        <v>0</v>
      </c>
      <c r="J776">
        <v>0</v>
      </c>
      <c r="K776">
        <v>0</v>
      </c>
      <c r="L776">
        <v>0</v>
      </c>
      <c r="M776">
        <v>0</v>
      </c>
      <c r="N776">
        <v>0</v>
      </c>
      <c r="O776">
        <v>1</v>
      </c>
      <c r="P776">
        <v>6.9724805489717747</v>
      </c>
      <c r="Q776">
        <v>53</v>
      </c>
      <c r="AC776" s="2">
        <v>838</v>
      </c>
      <c r="AD776">
        <v>5.3899461428184425</v>
      </c>
      <c r="AE776">
        <v>0</v>
      </c>
      <c r="AF776">
        <v>0</v>
      </c>
      <c r="AG776">
        <v>0</v>
      </c>
      <c r="AH776">
        <v>0</v>
      </c>
      <c r="AI776">
        <v>0</v>
      </c>
      <c r="AJ776">
        <v>0</v>
      </c>
      <c r="AK776">
        <v>0</v>
      </c>
      <c r="AL776">
        <v>0</v>
      </c>
      <c r="AM776">
        <v>0</v>
      </c>
      <c r="AN776">
        <v>0</v>
      </c>
      <c r="AO776">
        <v>0</v>
      </c>
      <c r="AP776">
        <v>0</v>
      </c>
      <c r="AQ776">
        <v>1</v>
      </c>
      <c r="AR776">
        <v>5.1278803312875985</v>
      </c>
      <c r="AS776">
        <v>53</v>
      </c>
      <c r="BE776" s="2">
        <v>838</v>
      </c>
      <c r="BF776">
        <v>5.3899461428184425</v>
      </c>
      <c r="BG776">
        <v>0</v>
      </c>
      <c r="BH776">
        <v>0</v>
      </c>
      <c r="BI776">
        <v>0</v>
      </c>
      <c r="BJ776">
        <v>0</v>
      </c>
      <c r="BK776">
        <v>0</v>
      </c>
      <c r="BL776">
        <v>0</v>
      </c>
      <c r="BM776">
        <v>0</v>
      </c>
      <c r="BN776">
        <v>0</v>
      </c>
      <c r="BO776">
        <v>0</v>
      </c>
      <c r="BP776">
        <v>0</v>
      </c>
      <c r="BQ776">
        <v>0</v>
      </c>
      <c r="BR776">
        <v>0</v>
      </c>
      <c r="BS776">
        <v>1</v>
      </c>
      <c r="BT776">
        <v>4.5767113726202524</v>
      </c>
      <c r="BU776">
        <v>53</v>
      </c>
      <c r="CG776" s="2">
        <v>838</v>
      </c>
      <c r="CH776">
        <v>5.3899461428184425</v>
      </c>
      <c r="CI776">
        <v>0</v>
      </c>
      <c r="CJ776">
        <v>0</v>
      </c>
      <c r="CK776">
        <v>0</v>
      </c>
      <c r="CL776">
        <v>0</v>
      </c>
      <c r="CM776">
        <v>0</v>
      </c>
      <c r="CN776">
        <v>0</v>
      </c>
      <c r="CO776">
        <v>0</v>
      </c>
      <c r="CP776">
        <v>0</v>
      </c>
      <c r="CQ776">
        <v>0</v>
      </c>
      <c r="CR776">
        <v>0</v>
      </c>
      <c r="CS776">
        <v>6.9724805489717747</v>
      </c>
      <c r="CT776">
        <v>5.1278803312875985</v>
      </c>
      <c r="CU776">
        <v>4.5767113726202524</v>
      </c>
      <c r="CV776">
        <v>53</v>
      </c>
    </row>
    <row r="777" spans="1:100" x14ac:dyDescent="0.2">
      <c r="A777" s="2">
        <v>839</v>
      </c>
      <c r="B777">
        <v>5.3327596322998563</v>
      </c>
      <c r="C777">
        <v>0</v>
      </c>
      <c r="D777">
        <v>0</v>
      </c>
      <c r="E777">
        <v>0</v>
      </c>
      <c r="F777">
        <v>0</v>
      </c>
      <c r="G777">
        <v>0</v>
      </c>
      <c r="H777">
        <v>0</v>
      </c>
      <c r="I777">
        <v>0</v>
      </c>
      <c r="J777">
        <v>0</v>
      </c>
      <c r="K777">
        <v>0</v>
      </c>
      <c r="L777">
        <v>0</v>
      </c>
      <c r="M777">
        <v>0</v>
      </c>
      <c r="N777">
        <v>0</v>
      </c>
      <c r="O777">
        <v>0</v>
      </c>
      <c r="P777">
        <v>6.9790722303877857</v>
      </c>
      <c r="Q777">
        <v>54</v>
      </c>
      <c r="AC777" s="2">
        <v>839</v>
      </c>
      <c r="AD777">
        <v>5.3327596322998563</v>
      </c>
      <c r="AE777">
        <v>0</v>
      </c>
      <c r="AF777">
        <v>0</v>
      </c>
      <c r="AG777">
        <v>0</v>
      </c>
      <c r="AH777">
        <v>0</v>
      </c>
      <c r="AI777">
        <v>0</v>
      </c>
      <c r="AJ777">
        <v>0</v>
      </c>
      <c r="AK777">
        <v>0</v>
      </c>
      <c r="AL777">
        <v>0</v>
      </c>
      <c r="AM777">
        <v>0</v>
      </c>
      <c r="AN777">
        <v>0</v>
      </c>
      <c r="AO777">
        <v>0</v>
      </c>
      <c r="AP777">
        <v>0</v>
      </c>
      <c r="AQ777">
        <v>0</v>
      </c>
      <c r="AR777">
        <v>5.1341398027766756</v>
      </c>
      <c r="AS777">
        <v>54</v>
      </c>
      <c r="BE777" s="2">
        <v>839</v>
      </c>
      <c r="BF777">
        <v>5.3327596322998563</v>
      </c>
      <c r="BG777">
        <v>0</v>
      </c>
      <c r="BH777">
        <v>0</v>
      </c>
      <c r="BI777">
        <v>0</v>
      </c>
      <c r="BJ777">
        <v>0</v>
      </c>
      <c r="BK777">
        <v>0</v>
      </c>
      <c r="BL777">
        <v>0</v>
      </c>
      <c r="BM777">
        <v>0</v>
      </c>
      <c r="BN777">
        <v>0</v>
      </c>
      <c r="BO777">
        <v>0</v>
      </c>
      <c r="BP777">
        <v>0</v>
      </c>
      <c r="BQ777">
        <v>0</v>
      </c>
      <c r="BR777">
        <v>0</v>
      </c>
      <c r="BS777">
        <v>0</v>
      </c>
      <c r="BT777">
        <v>4.5821819815367846</v>
      </c>
      <c r="BU777">
        <v>54</v>
      </c>
      <c r="CG777" s="2">
        <v>839</v>
      </c>
      <c r="CH777">
        <v>5.3327596322998563</v>
      </c>
      <c r="CI777">
        <v>0</v>
      </c>
      <c r="CJ777">
        <v>0</v>
      </c>
      <c r="CK777">
        <v>0</v>
      </c>
      <c r="CL777">
        <v>0</v>
      </c>
      <c r="CM777">
        <v>0</v>
      </c>
      <c r="CN777">
        <v>0</v>
      </c>
      <c r="CO777">
        <v>0</v>
      </c>
      <c r="CP777">
        <v>0</v>
      </c>
      <c r="CQ777">
        <v>0</v>
      </c>
      <c r="CR777">
        <v>0</v>
      </c>
      <c r="CS777">
        <v>6.9790722303877857</v>
      </c>
      <c r="CT777">
        <v>5.1341398027766756</v>
      </c>
      <c r="CU777">
        <v>4.5821819815367846</v>
      </c>
      <c r="CV777">
        <v>54</v>
      </c>
    </row>
    <row r="778" spans="1:100" x14ac:dyDescent="0.2">
      <c r="A778" s="2">
        <v>840</v>
      </c>
      <c r="B778">
        <v>5.3990761665064593</v>
      </c>
      <c r="C778">
        <v>0</v>
      </c>
      <c r="D778">
        <v>0</v>
      </c>
      <c r="E778">
        <v>0</v>
      </c>
      <c r="F778">
        <v>0</v>
      </c>
      <c r="G778">
        <v>0</v>
      </c>
      <c r="H778">
        <v>0</v>
      </c>
      <c r="I778">
        <v>0</v>
      </c>
      <c r="J778">
        <v>0</v>
      </c>
      <c r="K778">
        <v>0</v>
      </c>
      <c r="L778">
        <v>0</v>
      </c>
      <c r="M778">
        <v>0</v>
      </c>
      <c r="N778">
        <v>0</v>
      </c>
      <c r="O778">
        <v>0</v>
      </c>
      <c r="P778">
        <v>6.9856861689778018</v>
      </c>
      <c r="Q778">
        <v>55</v>
      </c>
      <c r="AC778" s="2">
        <v>840</v>
      </c>
      <c r="AD778">
        <v>5.3990761665064593</v>
      </c>
      <c r="AE778">
        <v>0</v>
      </c>
      <c r="AF778">
        <v>0</v>
      </c>
      <c r="AG778">
        <v>0</v>
      </c>
      <c r="AH778">
        <v>0</v>
      </c>
      <c r="AI778">
        <v>0</v>
      </c>
      <c r="AJ778">
        <v>0</v>
      </c>
      <c r="AK778">
        <v>0</v>
      </c>
      <c r="AL778">
        <v>0</v>
      </c>
      <c r="AM778">
        <v>0</v>
      </c>
      <c r="AN778">
        <v>0</v>
      </c>
      <c r="AO778">
        <v>0</v>
      </c>
      <c r="AP778">
        <v>0</v>
      </c>
      <c r="AQ778">
        <v>0</v>
      </c>
      <c r="AR778">
        <v>5.1404223472284034</v>
      </c>
      <c r="AS778">
        <v>55</v>
      </c>
      <c r="BE778" s="2">
        <v>840</v>
      </c>
      <c r="BF778">
        <v>5.3990761665064593</v>
      </c>
      <c r="BG778">
        <v>0</v>
      </c>
      <c r="BH778">
        <v>0</v>
      </c>
      <c r="BI778">
        <v>0</v>
      </c>
      <c r="BJ778">
        <v>0</v>
      </c>
      <c r="BK778">
        <v>0</v>
      </c>
      <c r="BL778">
        <v>0</v>
      </c>
      <c r="BM778">
        <v>0</v>
      </c>
      <c r="BN778">
        <v>0</v>
      </c>
      <c r="BO778">
        <v>0</v>
      </c>
      <c r="BP778">
        <v>0</v>
      </c>
      <c r="BQ778">
        <v>0</v>
      </c>
      <c r="BR778">
        <v>0</v>
      </c>
      <c r="BS778">
        <v>0</v>
      </c>
      <c r="BT778">
        <v>4.5876770848723911</v>
      </c>
      <c r="BU778">
        <v>55</v>
      </c>
      <c r="CG778" s="2">
        <v>840</v>
      </c>
      <c r="CH778">
        <v>5.3990761665064593</v>
      </c>
      <c r="CI778">
        <v>0</v>
      </c>
      <c r="CJ778">
        <v>0</v>
      </c>
      <c r="CK778">
        <v>0</v>
      </c>
      <c r="CL778">
        <v>0</v>
      </c>
      <c r="CM778">
        <v>0</v>
      </c>
      <c r="CN778">
        <v>0</v>
      </c>
      <c r="CO778">
        <v>0</v>
      </c>
      <c r="CP778">
        <v>0</v>
      </c>
      <c r="CQ778">
        <v>0</v>
      </c>
      <c r="CR778">
        <v>0</v>
      </c>
      <c r="CS778">
        <v>6.9856861689778018</v>
      </c>
      <c r="CT778">
        <v>5.1404223472284034</v>
      </c>
      <c r="CU778">
        <v>4.5876770848723911</v>
      </c>
      <c r="CV778">
        <v>55</v>
      </c>
    </row>
    <row r="779" spans="1:100" x14ac:dyDescent="0.2">
      <c r="A779" s="2">
        <v>841</v>
      </c>
      <c r="B779">
        <v>5.3590730708967635</v>
      </c>
      <c r="C779">
        <v>0</v>
      </c>
      <c r="D779">
        <v>0</v>
      </c>
      <c r="E779">
        <v>0</v>
      </c>
      <c r="F779">
        <v>0</v>
      </c>
      <c r="G779">
        <v>0</v>
      </c>
      <c r="H779">
        <v>0</v>
      </c>
      <c r="I779">
        <v>0</v>
      </c>
      <c r="J779">
        <v>0</v>
      </c>
      <c r="K779">
        <v>0</v>
      </c>
      <c r="L779">
        <v>0</v>
      </c>
      <c r="M779">
        <v>0</v>
      </c>
      <c r="N779">
        <v>0</v>
      </c>
      <c r="O779">
        <v>0</v>
      </c>
      <c r="P779">
        <v>6.9923222450095812</v>
      </c>
      <c r="Q779">
        <v>56</v>
      </c>
      <c r="AC779" s="2">
        <v>841</v>
      </c>
      <c r="AD779">
        <v>5.3590730708967635</v>
      </c>
      <c r="AE779">
        <v>0</v>
      </c>
      <c r="AF779">
        <v>0</v>
      </c>
      <c r="AG779">
        <v>0</v>
      </c>
      <c r="AH779">
        <v>0</v>
      </c>
      <c r="AI779">
        <v>0</v>
      </c>
      <c r="AJ779">
        <v>0</v>
      </c>
      <c r="AK779">
        <v>0</v>
      </c>
      <c r="AL779">
        <v>0</v>
      </c>
      <c r="AM779">
        <v>0</v>
      </c>
      <c r="AN779">
        <v>0</v>
      </c>
      <c r="AO779">
        <v>0</v>
      </c>
      <c r="AP779">
        <v>0</v>
      </c>
      <c r="AQ779">
        <v>0</v>
      </c>
      <c r="AR779">
        <v>5.1467279043914802</v>
      </c>
      <c r="AS779">
        <v>56</v>
      </c>
      <c r="BE779" s="2">
        <v>841</v>
      </c>
      <c r="BF779">
        <v>5.3590730708967635</v>
      </c>
      <c r="BG779">
        <v>0</v>
      </c>
      <c r="BH779">
        <v>0</v>
      </c>
      <c r="BI779">
        <v>0</v>
      </c>
      <c r="BJ779">
        <v>0</v>
      </c>
      <c r="BK779">
        <v>0</v>
      </c>
      <c r="BL779">
        <v>0</v>
      </c>
      <c r="BM779">
        <v>0</v>
      </c>
      <c r="BN779">
        <v>0</v>
      </c>
      <c r="BO779">
        <v>0</v>
      </c>
      <c r="BP779">
        <v>0</v>
      </c>
      <c r="BQ779">
        <v>0</v>
      </c>
      <c r="BR779">
        <v>0</v>
      </c>
      <c r="BS779">
        <v>0</v>
      </c>
      <c r="BT779">
        <v>4.5931966571694689</v>
      </c>
      <c r="BU779">
        <v>56</v>
      </c>
      <c r="CG779" s="2">
        <v>841</v>
      </c>
      <c r="CH779">
        <v>5.3590730708967635</v>
      </c>
      <c r="CI779">
        <v>0</v>
      </c>
      <c r="CJ779">
        <v>0</v>
      </c>
      <c r="CK779">
        <v>0</v>
      </c>
      <c r="CL779">
        <v>0</v>
      </c>
      <c r="CM779">
        <v>0</v>
      </c>
      <c r="CN779">
        <v>0</v>
      </c>
      <c r="CO779">
        <v>0</v>
      </c>
      <c r="CP779">
        <v>0</v>
      </c>
      <c r="CQ779">
        <v>0</v>
      </c>
      <c r="CR779">
        <v>0</v>
      </c>
      <c r="CS779">
        <v>6.9923222450095812</v>
      </c>
      <c r="CT779">
        <v>5.1467279043914802</v>
      </c>
      <c r="CU779">
        <v>4.5931966571694689</v>
      </c>
      <c r="CV779">
        <v>56</v>
      </c>
    </row>
    <row r="780" spans="1:100" x14ac:dyDescent="0.2">
      <c r="A780" s="2">
        <v>842</v>
      </c>
      <c r="B780">
        <v>5.2631368858486702</v>
      </c>
      <c r="C780">
        <v>0</v>
      </c>
      <c r="D780">
        <v>0</v>
      </c>
      <c r="E780">
        <v>0</v>
      </c>
      <c r="F780">
        <v>0</v>
      </c>
      <c r="G780">
        <v>0</v>
      </c>
      <c r="H780">
        <v>0</v>
      </c>
      <c r="I780">
        <v>0</v>
      </c>
      <c r="J780">
        <v>0</v>
      </c>
      <c r="K780">
        <v>0</v>
      </c>
      <c r="L780">
        <v>0</v>
      </c>
      <c r="M780">
        <v>0</v>
      </c>
      <c r="N780">
        <v>0</v>
      </c>
      <c r="O780">
        <v>0</v>
      </c>
      <c r="P780">
        <v>6.9989803524523353</v>
      </c>
      <c r="Q780">
        <v>57</v>
      </c>
      <c r="AC780" s="2">
        <v>842</v>
      </c>
      <c r="AD780">
        <v>5.2631368858486702</v>
      </c>
      <c r="AE780">
        <v>0</v>
      </c>
      <c r="AF780">
        <v>0</v>
      </c>
      <c r="AG780">
        <v>0</v>
      </c>
      <c r="AH780">
        <v>0</v>
      </c>
      <c r="AI780">
        <v>0</v>
      </c>
      <c r="AJ780">
        <v>0</v>
      </c>
      <c r="AK780">
        <v>0</v>
      </c>
      <c r="AL780">
        <v>0</v>
      </c>
      <c r="AM780">
        <v>0</v>
      </c>
      <c r="AN780">
        <v>0</v>
      </c>
      <c r="AO780">
        <v>0</v>
      </c>
      <c r="AP780">
        <v>0</v>
      </c>
      <c r="AQ780">
        <v>0</v>
      </c>
      <c r="AR780">
        <v>5.1530564131158618</v>
      </c>
      <c r="AS780">
        <v>57</v>
      </c>
      <c r="BE780" s="2">
        <v>842</v>
      </c>
      <c r="BF780">
        <v>5.2631368858486702</v>
      </c>
      <c r="BG780">
        <v>0</v>
      </c>
      <c r="BH780">
        <v>0</v>
      </c>
      <c r="BI780">
        <v>0</v>
      </c>
      <c r="BJ780">
        <v>0</v>
      </c>
      <c r="BK780">
        <v>0</v>
      </c>
      <c r="BL780">
        <v>0</v>
      </c>
      <c r="BM780">
        <v>0</v>
      </c>
      <c r="BN780">
        <v>0</v>
      </c>
      <c r="BO780">
        <v>0</v>
      </c>
      <c r="BP780">
        <v>0</v>
      </c>
      <c r="BQ780">
        <v>0</v>
      </c>
      <c r="BR780">
        <v>0</v>
      </c>
      <c r="BS780">
        <v>0</v>
      </c>
      <c r="BT780">
        <v>4.5987406718007007</v>
      </c>
      <c r="BU780">
        <v>57</v>
      </c>
      <c r="CG780" s="2">
        <v>842</v>
      </c>
      <c r="CH780">
        <v>5.2631368858486702</v>
      </c>
      <c r="CI780">
        <v>0</v>
      </c>
      <c r="CJ780">
        <v>0</v>
      </c>
      <c r="CK780">
        <v>0</v>
      </c>
      <c r="CL780">
        <v>0</v>
      </c>
      <c r="CM780">
        <v>0</v>
      </c>
      <c r="CN780">
        <v>0</v>
      </c>
      <c r="CO780">
        <v>0</v>
      </c>
      <c r="CP780">
        <v>0</v>
      </c>
      <c r="CQ780">
        <v>0</v>
      </c>
      <c r="CR780">
        <v>0</v>
      </c>
      <c r="CS780">
        <v>6.9989803524523353</v>
      </c>
      <c r="CT780">
        <v>5.1530564131158618</v>
      </c>
      <c r="CU780">
        <v>4.5987406718007007</v>
      </c>
      <c r="CV780">
        <v>57</v>
      </c>
    </row>
    <row r="781" spans="1:100" x14ac:dyDescent="0.2">
      <c r="A781" s="2">
        <v>843</v>
      </c>
      <c r="B781">
        <v>5.4053583910739107</v>
      </c>
      <c r="C781">
        <v>0</v>
      </c>
      <c r="D781">
        <v>0</v>
      </c>
      <c r="E781">
        <v>0</v>
      </c>
      <c r="F781">
        <v>0</v>
      </c>
      <c r="G781">
        <v>0</v>
      </c>
      <c r="H781">
        <v>0</v>
      </c>
      <c r="I781">
        <v>0</v>
      </c>
      <c r="J781">
        <v>0</v>
      </c>
      <c r="K781">
        <v>0</v>
      </c>
      <c r="L781">
        <v>0</v>
      </c>
      <c r="M781">
        <v>0</v>
      </c>
      <c r="N781">
        <v>0</v>
      </c>
      <c r="O781">
        <v>0</v>
      </c>
      <c r="P781">
        <v>7.0056603945948464</v>
      </c>
      <c r="Q781">
        <v>58</v>
      </c>
      <c r="AC781" s="2">
        <v>843</v>
      </c>
      <c r="AD781">
        <v>5.4053583910739107</v>
      </c>
      <c r="AE781">
        <v>0</v>
      </c>
      <c r="AF781">
        <v>0</v>
      </c>
      <c r="AG781">
        <v>0</v>
      </c>
      <c r="AH781">
        <v>0</v>
      </c>
      <c r="AI781">
        <v>0</v>
      </c>
      <c r="AJ781">
        <v>0</v>
      </c>
      <c r="AK781">
        <v>0</v>
      </c>
      <c r="AL781">
        <v>0</v>
      </c>
      <c r="AM781">
        <v>0</v>
      </c>
      <c r="AN781">
        <v>0</v>
      </c>
      <c r="AO781">
        <v>0</v>
      </c>
      <c r="AP781">
        <v>0</v>
      </c>
      <c r="AQ781">
        <v>0</v>
      </c>
      <c r="AR781">
        <v>5.1594078113634287</v>
      </c>
      <c r="AS781">
        <v>58</v>
      </c>
      <c r="BE781" s="2">
        <v>843</v>
      </c>
      <c r="BF781">
        <v>5.4053583910739107</v>
      </c>
      <c r="BG781">
        <v>0</v>
      </c>
      <c r="BH781">
        <v>0</v>
      </c>
      <c r="BI781">
        <v>0</v>
      </c>
      <c r="BJ781">
        <v>0</v>
      </c>
      <c r="BK781">
        <v>0</v>
      </c>
      <c r="BL781">
        <v>0</v>
      </c>
      <c r="BM781">
        <v>0</v>
      </c>
      <c r="BN781">
        <v>0</v>
      </c>
      <c r="BO781">
        <v>0</v>
      </c>
      <c r="BP781">
        <v>0</v>
      </c>
      <c r="BQ781">
        <v>0</v>
      </c>
      <c r="BR781">
        <v>0</v>
      </c>
      <c r="BS781">
        <v>0</v>
      </c>
      <c r="BT781">
        <v>4.6043091009742341</v>
      </c>
      <c r="BU781">
        <v>58</v>
      </c>
      <c r="CG781" s="2">
        <v>843</v>
      </c>
      <c r="CH781">
        <v>5.4053583910739107</v>
      </c>
      <c r="CI781">
        <v>0</v>
      </c>
      <c r="CJ781">
        <v>0</v>
      </c>
      <c r="CK781">
        <v>0</v>
      </c>
      <c r="CL781">
        <v>0</v>
      </c>
      <c r="CM781">
        <v>0</v>
      </c>
      <c r="CN781">
        <v>0</v>
      </c>
      <c r="CO781">
        <v>0</v>
      </c>
      <c r="CP781">
        <v>0</v>
      </c>
      <c r="CQ781">
        <v>0</v>
      </c>
      <c r="CR781">
        <v>0</v>
      </c>
      <c r="CS781">
        <v>7.0056603945948464</v>
      </c>
      <c r="CT781">
        <v>5.1594078113634287</v>
      </c>
      <c r="CU781">
        <v>4.6043091009742341</v>
      </c>
      <c r="CV781">
        <v>58</v>
      </c>
    </row>
    <row r="782" spans="1:100" x14ac:dyDescent="0.2">
      <c r="A782" s="2">
        <v>844</v>
      </c>
      <c r="B782">
        <v>5.2294539052877376</v>
      </c>
      <c r="C782">
        <v>0</v>
      </c>
      <c r="D782">
        <v>0</v>
      </c>
      <c r="E782">
        <v>0</v>
      </c>
      <c r="F782">
        <v>0</v>
      </c>
      <c r="G782">
        <v>0</v>
      </c>
      <c r="H782">
        <v>0</v>
      </c>
      <c r="I782">
        <v>0</v>
      </c>
      <c r="J782">
        <v>0</v>
      </c>
      <c r="K782">
        <v>0</v>
      </c>
      <c r="L782">
        <v>0</v>
      </c>
      <c r="M782">
        <v>0</v>
      </c>
      <c r="N782">
        <v>0</v>
      </c>
      <c r="O782">
        <v>0</v>
      </c>
      <c r="P782">
        <v>7.0123622810012316</v>
      </c>
      <c r="Q782">
        <v>59</v>
      </c>
      <c r="AC782" s="2">
        <v>844</v>
      </c>
      <c r="AD782">
        <v>5.2294539052877376</v>
      </c>
      <c r="AE782">
        <v>0</v>
      </c>
      <c r="AF782">
        <v>0</v>
      </c>
      <c r="AG782">
        <v>0</v>
      </c>
      <c r="AH782">
        <v>0</v>
      </c>
      <c r="AI782">
        <v>0</v>
      </c>
      <c r="AJ782">
        <v>0</v>
      </c>
      <c r="AK782">
        <v>0</v>
      </c>
      <c r="AL782">
        <v>0</v>
      </c>
      <c r="AM782">
        <v>0</v>
      </c>
      <c r="AN782">
        <v>0</v>
      </c>
      <c r="AO782">
        <v>0</v>
      </c>
      <c r="AP782">
        <v>0</v>
      </c>
      <c r="AQ782">
        <v>0</v>
      </c>
      <c r="AR782">
        <v>5.1657820362188271</v>
      </c>
      <c r="AS782">
        <v>59</v>
      </c>
      <c r="BE782" s="2">
        <v>844</v>
      </c>
      <c r="BF782">
        <v>5.2294539052877376</v>
      </c>
      <c r="BG782">
        <v>0</v>
      </c>
      <c r="BH782">
        <v>0</v>
      </c>
      <c r="BI782">
        <v>0</v>
      </c>
      <c r="BJ782">
        <v>0</v>
      </c>
      <c r="BK782">
        <v>0</v>
      </c>
      <c r="BL782">
        <v>0</v>
      </c>
      <c r="BM782">
        <v>0</v>
      </c>
      <c r="BN782">
        <v>0</v>
      </c>
      <c r="BO782">
        <v>0</v>
      </c>
      <c r="BP782">
        <v>0</v>
      </c>
      <c r="BQ782">
        <v>0</v>
      </c>
      <c r="BR782">
        <v>0</v>
      </c>
      <c r="BS782">
        <v>0</v>
      </c>
      <c r="BT782">
        <v>4.6099019157390737</v>
      </c>
      <c r="BU782">
        <v>59</v>
      </c>
      <c r="CG782" s="2">
        <v>844</v>
      </c>
      <c r="CH782">
        <v>5.2294539052877376</v>
      </c>
      <c r="CI782">
        <v>0</v>
      </c>
      <c r="CJ782">
        <v>0</v>
      </c>
      <c r="CK782">
        <v>0</v>
      </c>
      <c r="CL782">
        <v>0</v>
      </c>
      <c r="CM782">
        <v>0</v>
      </c>
      <c r="CN782">
        <v>0</v>
      </c>
      <c r="CO782">
        <v>0</v>
      </c>
      <c r="CP782">
        <v>0</v>
      </c>
      <c r="CQ782">
        <v>0</v>
      </c>
      <c r="CR782">
        <v>0</v>
      </c>
      <c r="CS782">
        <v>7.0123622810012316</v>
      </c>
      <c r="CT782">
        <v>5.1657820362188271</v>
      </c>
      <c r="CU782">
        <v>4.6099019157390737</v>
      </c>
      <c r="CV782">
        <v>59</v>
      </c>
    </row>
    <row r="783" spans="1:100" x14ac:dyDescent="0.2">
      <c r="A783" s="2">
        <v>845</v>
      </c>
      <c r="B783">
        <v>5.3621053790969269</v>
      </c>
      <c r="C783">
        <v>0</v>
      </c>
      <c r="D783">
        <v>0</v>
      </c>
      <c r="E783">
        <v>0</v>
      </c>
      <c r="F783">
        <v>0</v>
      </c>
      <c r="G783">
        <v>0</v>
      </c>
      <c r="H783">
        <v>0</v>
      </c>
      <c r="I783">
        <v>0</v>
      </c>
      <c r="J783">
        <v>0</v>
      </c>
      <c r="K783">
        <v>0</v>
      </c>
      <c r="L783">
        <v>0</v>
      </c>
      <c r="M783">
        <v>0</v>
      </c>
      <c r="N783">
        <v>0</v>
      </c>
      <c r="O783">
        <v>0</v>
      </c>
      <c r="P783">
        <v>7.0190859253972206</v>
      </c>
      <c r="Q783">
        <v>60</v>
      </c>
      <c r="AC783" s="2">
        <v>845</v>
      </c>
      <c r="AD783">
        <v>5.3621053790969269</v>
      </c>
      <c r="AE783">
        <v>0</v>
      </c>
      <c r="AF783">
        <v>0</v>
      </c>
      <c r="AG783">
        <v>0</v>
      </c>
      <c r="AH783">
        <v>0</v>
      </c>
      <c r="AI783">
        <v>0</v>
      </c>
      <c r="AJ783">
        <v>0</v>
      </c>
      <c r="AK783">
        <v>0</v>
      </c>
      <c r="AL783">
        <v>0</v>
      </c>
      <c r="AM783">
        <v>0</v>
      </c>
      <c r="AN783">
        <v>0</v>
      </c>
      <c r="AO783">
        <v>0</v>
      </c>
      <c r="AP783">
        <v>0</v>
      </c>
      <c r="AQ783">
        <v>0</v>
      </c>
      <c r="AR783">
        <v>5.1721790239004619</v>
      </c>
      <c r="AS783">
        <v>60</v>
      </c>
      <c r="BE783" s="2">
        <v>845</v>
      </c>
      <c r="BF783">
        <v>5.3621053790969269</v>
      </c>
      <c r="BG783">
        <v>0</v>
      </c>
      <c r="BH783">
        <v>0</v>
      </c>
      <c r="BI783">
        <v>0</v>
      </c>
      <c r="BJ783">
        <v>0</v>
      </c>
      <c r="BK783">
        <v>0</v>
      </c>
      <c r="BL783">
        <v>0</v>
      </c>
      <c r="BM783">
        <v>0</v>
      </c>
      <c r="BN783">
        <v>0</v>
      </c>
      <c r="BO783">
        <v>0</v>
      </c>
      <c r="BP783">
        <v>0</v>
      </c>
      <c r="BQ783">
        <v>0</v>
      </c>
      <c r="BR783">
        <v>0</v>
      </c>
      <c r="BS783">
        <v>0</v>
      </c>
      <c r="BT783">
        <v>4.615519085990698</v>
      </c>
      <c r="BU783">
        <v>60</v>
      </c>
      <c r="CG783" s="2">
        <v>845</v>
      </c>
      <c r="CH783">
        <v>5.3621053790969269</v>
      </c>
      <c r="CI783">
        <v>0</v>
      </c>
      <c r="CJ783">
        <v>0</v>
      </c>
      <c r="CK783">
        <v>0</v>
      </c>
      <c r="CL783">
        <v>0</v>
      </c>
      <c r="CM783">
        <v>0</v>
      </c>
      <c r="CN783">
        <v>0</v>
      </c>
      <c r="CO783">
        <v>0</v>
      </c>
      <c r="CP783">
        <v>0</v>
      </c>
      <c r="CQ783">
        <v>0</v>
      </c>
      <c r="CR783">
        <v>0</v>
      </c>
      <c r="CS783">
        <v>7.0190859253972206</v>
      </c>
      <c r="CT783">
        <v>5.1721790239004619</v>
      </c>
      <c r="CU783">
        <v>4.615519085990698</v>
      </c>
      <c r="CV783">
        <v>60</v>
      </c>
    </row>
    <row r="784" spans="1:100" x14ac:dyDescent="0.2">
      <c r="A784" s="2">
        <v>846</v>
      </c>
      <c r="B784">
        <v>5.4284658943285153</v>
      </c>
      <c r="C784">
        <v>0</v>
      </c>
      <c r="D784">
        <v>0</v>
      </c>
      <c r="E784">
        <v>0</v>
      </c>
      <c r="F784">
        <v>0</v>
      </c>
      <c r="G784">
        <v>0</v>
      </c>
      <c r="H784">
        <v>0</v>
      </c>
      <c r="I784">
        <v>0</v>
      </c>
      <c r="J784">
        <v>0</v>
      </c>
      <c r="K784">
        <v>0</v>
      </c>
      <c r="L784">
        <v>0</v>
      </c>
      <c r="M784">
        <v>0</v>
      </c>
      <c r="N784">
        <v>0</v>
      </c>
      <c r="O784">
        <v>0</v>
      </c>
      <c r="P784">
        <v>7.0258312442036948</v>
      </c>
      <c r="Q784">
        <v>61</v>
      </c>
      <c r="AC784" s="2">
        <v>846</v>
      </c>
      <c r="AD784">
        <v>5.4284658943285153</v>
      </c>
      <c r="AE784">
        <v>0</v>
      </c>
      <c r="AF784">
        <v>0</v>
      </c>
      <c r="AG784">
        <v>0</v>
      </c>
      <c r="AH784">
        <v>0</v>
      </c>
      <c r="AI784">
        <v>0</v>
      </c>
      <c r="AJ784">
        <v>0</v>
      </c>
      <c r="AK784">
        <v>0</v>
      </c>
      <c r="AL784">
        <v>0</v>
      </c>
      <c r="AM784">
        <v>0</v>
      </c>
      <c r="AN784">
        <v>0</v>
      </c>
      <c r="AO784">
        <v>0</v>
      </c>
      <c r="AP784">
        <v>0</v>
      </c>
      <c r="AQ784">
        <v>0</v>
      </c>
      <c r="AR784">
        <v>5.1785987097716086</v>
      </c>
      <c r="AS784">
        <v>61</v>
      </c>
      <c r="BE784" s="2">
        <v>846</v>
      </c>
      <c r="BF784">
        <v>5.4284658943285153</v>
      </c>
      <c r="BG784">
        <v>0</v>
      </c>
      <c r="BH784">
        <v>0</v>
      </c>
      <c r="BI784">
        <v>0</v>
      </c>
      <c r="BJ784">
        <v>0</v>
      </c>
      <c r="BK784">
        <v>0</v>
      </c>
      <c r="BL784">
        <v>0</v>
      </c>
      <c r="BM784">
        <v>0</v>
      </c>
      <c r="BN784">
        <v>0</v>
      </c>
      <c r="BO784">
        <v>0</v>
      </c>
      <c r="BP784">
        <v>0</v>
      </c>
      <c r="BQ784">
        <v>0</v>
      </c>
      <c r="BR784">
        <v>0</v>
      </c>
      <c r="BS784">
        <v>0</v>
      </c>
      <c r="BT784">
        <v>4.6211605804768734</v>
      </c>
      <c r="BU784">
        <v>61</v>
      </c>
      <c r="CG784" s="2">
        <v>846</v>
      </c>
      <c r="CH784">
        <v>5.4284658943285153</v>
      </c>
      <c r="CI784">
        <v>0</v>
      </c>
      <c r="CJ784">
        <v>0</v>
      </c>
      <c r="CK784">
        <v>0</v>
      </c>
      <c r="CL784">
        <v>0</v>
      </c>
      <c r="CM784">
        <v>0</v>
      </c>
      <c r="CN784">
        <v>0</v>
      </c>
      <c r="CO784">
        <v>0</v>
      </c>
      <c r="CP784">
        <v>0</v>
      </c>
      <c r="CQ784">
        <v>0</v>
      </c>
      <c r="CR784">
        <v>0</v>
      </c>
      <c r="CS784">
        <v>7.0258312442036948</v>
      </c>
      <c r="CT784">
        <v>5.1785987097716086</v>
      </c>
      <c r="CU784">
        <v>4.6211605804768734</v>
      </c>
      <c r="CV784">
        <v>61</v>
      </c>
    </row>
    <row r="785" spans="1:100" x14ac:dyDescent="0.2">
      <c r="A785" s="2">
        <v>847</v>
      </c>
      <c r="B785">
        <v>5.2438301790100166</v>
      </c>
      <c r="C785">
        <v>0</v>
      </c>
      <c r="D785">
        <v>0</v>
      </c>
      <c r="E785">
        <v>0</v>
      </c>
      <c r="F785">
        <v>0</v>
      </c>
      <c r="G785">
        <v>0</v>
      </c>
      <c r="H785">
        <v>0</v>
      </c>
      <c r="I785">
        <v>0</v>
      </c>
      <c r="J785">
        <v>0</v>
      </c>
      <c r="K785">
        <v>0</v>
      </c>
      <c r="L785">
        <v>0</v>
      </c>
      <c r="M785">
        <v>0</v>
      </c>
      <c r="N785">
        <v>0</v>
      </c>
      <c r="O785">
        <v>0</v>
      </c>
      <c r="P785">
        <v>7.0325981555204811</v>
      </c>
      <c r="Q785">
        <v>62</v>
      </c>
      <c r="AC785" s="2">
        <v>847</v>
      </c>
      <c r="AD785">
        <v>5.2438301790100166</v>
      </c>
      <c r="AE785">
        <v>0</v>
      </c>
      <c r="AF785">
        <v>0</v>
      </c>
      <c r="AG785">
        <v>0</v>
      </c>
      <c r="AH785">
        <v>0</v>
      </c>
      <c r="AI785">
        <v>0</v>
      </c>
      <c r="AJ785">
        <v>0</v>
      </c>
      <c r="AK785">
        <v>0</v>
      </c>
      <c r="AL785">
        <v>0</v>
      </c>
      <c r="AM785">
        <v>0</v>
      </c>
      <c r="AN785">
        <v>0</v>
      </c>
      <c r="AO785">
        <v>0</v>
      </c>
      <c r="AP785">
        <v>0</v>
      </c>
      <c r="AQ785">
        <v>0</v>
      </c>
      <c r="AR785">
        <v>5.1850410283516384</v>
      </c>
      <c r="AS785">
        <v>62</v>
      </c>
      <c r="BE785" s="2">
        <v>847</v>
      </c>
      <c r="BF785">
        <v>5.2438301790100166</v>
      </c>
      <c r="BG785">
        <v>0</v>
      </c>
      <c r="BH785">
        <v>0</v>
      </c>
      <c r="BI785">
        <v>0</v>
      </c>
      <c r="BJ785">
        <v>0</v>
      </c>
      <c r="BK785">
        <v>0</v>
      </c>
      <c r="BL785">
        <v>0</v>
      </c>
      <c r="BM785">
        <v>0</v>
      </c>
      <c r="BN785">
        <v>0</v>
      </c>
      <c r="BO785">
        <v>0</v>
      </c>
      <c r="BP785">
        <v>0</v>
      </c>
      <c r="BQ785">
        <v>0</v>
      </c>
      <c r="BR785">
        <v>0</v>
      </c>
      <c r="BS785">
        <v>0</v>
      </c>
      <c r="BT785">
        <v>4.6268263668036962</v>
      </c>
      <c r="BU785">
        <v>62</v>
      </c>
      <c r="CG785" s="2">
        <v>847</v>
      </c>
      <c r="CH785">
        <v>5.2438301790100166</v>
      </c>
      <c r="CI785">
        <v>0</v>
      </c>
      <c r="CJ785">
        <v>0</v>
      </c>
      <c r="CK785">
        <v>0</v>
      </c>
      <c r="CL785">
        <v>0</v>
      </c>
      <c r="CM785">
        <v>0</v>
      </c>
      <c r="CN785">
        <v>0</v>
      </c>
      <c r="CO785">
        <v>0</v>
      </c>
      <c r="CP785">
        <v>0</v>
      </c>
      <c r="CQ785">
        <v>0</v>
      </c>
      <c r="CR785">
        <v>0</v>
      </c>
      <c r="CS785">
        <v>7.0325981555204811</v>
      </c>
      <c r="CT785">
        <v>5.1850410283516384</v>
      </c>
      <c r="CU785">
        <v>4.6268263668036962</v>
      </c>
      <c r="CV785">
        <v>62</v>
      </c>
    </row>
    <row r="786" spans="1:100" x14ac:dyDescent="0.2">
      <c r="A786" s="2">
        <v>848</v>
      </c>
      <c r="B786">
        <v>5.2788858873716755</v>
      </c>
      <c r="C786">
        <v>0</v>
      </c>
      <c r="D786">
        <v>0</v>
      </c>
      <c r="E786">
        <v>0</v>
      </c>
      <c r="F786">
        <v>0</v>
      </c>
      <c r="G786">
        <v>0</v>
      </c>
      <c r="H786">
        <v>0</v>
      </c>
      <c r="I786">
        <v>0</v>
      </c>
      <c r="J786">
        <v>0</v>
      </c>
      <c r="K786">
        <v>0</v>
      </c>
      <c r="L786">
        <v>0</v>
      </c>
      <c r="M786">
        <v>0</v>
      </c>
      <c r="N786">
        <v>0</v>
      </c>
      <c r="O786">
        <v>0</v>
      </c>
      <c r="P786">
        <v>7.0393865784233256</v>
      </c>
      <c r="Q786">
        <v>63</v>
      </c>
      <c r="AC786" s="2">
        <v>848</v>
      </c>
      <c r="AD786">
        <v>5.2788858873716755</v>
      </c>
      <c r="AE786">
        <v>0</v>
      </c>
      <c r="AF786">
        <v>0</v>
      </c>
      <c r="AG786">
        <v>0</v>
      </c>
      <c r="AH786">
        <v>0</v>
      </c>
      <c r="AI786">
        <v>0</v>
      </c>
      <c r="AJ786">
        <v>0</v>
      </c>
      <c r="AK786">
        <v>0</v>
      </c>
      <c r="AL786">
        <v>0</v>
      </c>
      <c r="AM786">
        <v>0</v>
      </c>
      <c r="AN786">
        <v>0</v>
      </c>
      <c r="AO786">
        <v>0</v>
      </c>
      <c r="AP786">
        <v>0</v>
      </c>
      <c r="AQ786">
        <v>0</v>
      </c>
      <c r="AR786">
        <v>5.191505913327334</v>
      </c>
      <c r="AS786">
        <v>63</v>
      </c>
      <c r="BE786" s="2">
        <v>848</v>
      </c>
      <c r="BF786">
        <v>5.2788858873716755</v>
      </c>
      <c r="BG786">
        <v>0</v>
      </c>
      <c r="BH786">
        <v>0</v>
      </c>
      <c r="BI786">
        <v>0</v>
      </c>
      <c r="BJ786">
        <v>0</v>
      </c>
      <c r="BK786">
        <v>0</v>
      </c>
      <c r="BL786">
        <v>0</v>
      </c>
      <c r="BM786">
        <v>0</v>
      </c>
      <c r="BN786">
        <v>0</v>
      </c>
      <c r="BO786">
        <v>0</v>
      </c>
      <c r="BP786">
        <v>0</v>
      </c>
      <c r="BQ786">
        <v>0</v>
      </c>
      <c r="BR786">
        <v>0</v>
      </c>
      <c r="BS786">
        <v>0</v>
      </c>
      <c r="BT786">
        <v>4.6325164114418289</v>
      </c>
      <c r="BU786">
        <v>63</v>
      </c>
      <c r="CG786" s="2">
        <v>848</v>
      </c>
      <c r="CH786">
        <v>5.2788858873716755</v>
      </c>
      <c r="CI786">
        <v>0</v>
      </c>
      <c r="CJ786">
        <v>0</v>
      </c>
      <c r="CK786">
        <v>0</v>
      </c>
      <c r="CL786">
        <v>0</v>
      </c>
      <c r="CM786">
        <v>0</v>
      </c>
      <c r="CN786">
        <v>0</v>
      </c>
      <c r="CO786">
        <v>0</v>
      </c>
      <c r="CP786">
        <v>0</v>
      </c>
      <c r="CQ786">
        <v>0</v>
      </c>
      <c r="CR786">
        <v>0</v>
      </c>
      <c r="CS786">
        <v>7.0393865784233256</v>
      </c>
      <c r="CT786">
        <v>5.191505913327334</v>
      </c>
      <c r="CU786">
        <v>4.6325164114418289</v>
      </c>
      <c r="CV786">
        <v>63</v>
      </c>
    </row>
    <row r="787" spans="1:100" x14ac:dyDescent="0.2">
      <c r="A787" s="2">
        <v>849</v>
      </c>
      <c r="B787">
        <v>5.2758688790813828</v>
      </c>
      <c r="C787">
        <v>0</v>
      </c>
      <c r="D787">
        <v>0</v>
      </c>
      <c r="E787">
        <v>0</v>
      </c>
      <c r="F787">
        <v>0</v>
      </c>
      <c r="G787">
        <v>0</v>
      </c>
      <c r="H787">
        <v>0</v>
      </c>
      <c r="I787">
        <v>0</v>
      </c>
      <c r="J787">
        <v>0</v>
      </c>
      <c r="K787">
        <v>0</v>
      </c>
      <c r="L787">
        <v>0</v>
      </c>
      <c r="M787">
        <v>0</v>
      </c>
      <c r="N787">
        <v>0</v>
      </c>
      <c r="O787">
        <v>0</v>
      </c>
      <c r="P787">
        <v>7.0461964324787107</v>
      </c>
      <c r="Q787">
        <v>64</v>
      </c>
      <c r="AC787" s="2">
        <v>849</v>
      </c>
      <c r="AD787">
        <v>5.2758688790813828</v>
      </c>
      <c r="AE787">
        <v>0</v>
      </c>
      <c r="AF787">
        <v>0</v>
      </c>
      <c r="AG787">
        <v>0</v>
      </c>
      <c r="AH787">
        <v>0</v>
      </c>
      <c r="AI787">
        <v>0</v>
      </c>
      <c r="AJ787">
        <v>0</v>
      </c>
      <c r="AK787">
        <v>0</v>
      </c>
      <c r="AL787">
        <v>0</v>
      </c>
      <c r="AM787">
        <v>0</v>
      </c>
      <c r="AN787">
        <v>0</v>
      </c>
      <c r="AO787">
        <v>0</v>
      </c>
      <c r="AP787">
        <v>0</v>
      </c>
      <c r="AQ787">
        <v>0</v>
      </c>
      <c r="AR787">
        <v>5.1979932975643095</v>
      </c>
      <c r="AS787">
        <v>64</v>
      </c>
      <c r="BE787" s="2">
        <v>849</v>
      </c>
      <c r="BF787">
        <v>5.2758688790813828</v>
      </c>
      <c r="BG787">
        <v>0</v>
      </c>
      <c r="BH787">
        <v>0</v>
      </c>
      <c r="BI787">
        <v>0</v>
      </c>
      <c r="BJ787">
        <v>0</v>
      </c>
      <c r="BK787">
        <v>0</v>
      </c>
      <c r="BL787">
        <v>0</v>
      </c>
      <c r="BM787">
        <v>0</v>
      </c>
      <c r="BN787">
        <v>0</v>
      </c>
      <c r="BO787">
        <v>0</v>
      </c>
      <c r="BP787">
        <v>0</v>
      </c>
      <c r="BQ787">
        <v>0</v>
      </c>
      <c r="BR787">
        <v>0</v>
      </c>
      <c r="BS787">
        <v>0</v>
      </c>
      <c r="BT787">
        <v>4.6382306797329491</v>
      </c>
      <c r="BU787">
        <v>64</v>
      </c>
      <c r="CG787" s="2">
        <v>849</v>
      </c>
      <c r="CH787">
        <v>5.2758688790813828</v>
      </c>
      <c r="CI787">
        <v>0</v>
      </c>
      <c r="CJ787">
        <v>0</v>
      </c>
      <c r="CK787">
        <v>0</v>
      </c>
      <c r="CL787">
        <v>0</v>
      </c>
      <c r="CM787">
        <v>0</v>
      </c>
      <c r="CN787">
        <v>0</v>
      </c>
      <c r="CO787">
        <v>0</v>
      </c>
      <c r="CP787">
        <v>0</v>
      </c>
      <c r="CQ787">
        <v>0</v>
      </c>
      <c r="CR787">
        <v>0</v>
      </c>
      <c r="CS787">
        <v>7.0461964324787107</v>
      </c>
      <c r="CT787">
        <v>5.1979932975643095</v>
      </c>
      <c r="CU787">
        <v>4.6382306797329491</v>
      </c>
      <c r="CV787">
        <v>64</v>
      </c>
    </row>
    <row r="788" spans="1:100" x14ac:dyDescent="0.2">
      <c r="A788" s="2">
        <v>850</v>
      </c>
      <c r="B788">
        <v>5.4201481997436787</v>
      </c>
      <c r="C788">
        <v>0</v>
      </c>
      <c r="D788">
        <v>0</v>
      </c>
      <c r="E788">
        <v>0</v>
      </c>
      <c r="F788">
        <v>0</v>
      </c>
      <c r="G788">
        <v>0</v>
      </c>
      <c r="H788">
        <v>0</v>
      </c>
      <c r="I788">
        <v>0</v>
      </c>
      <c r="J788">
        <v>0</v>
      </c>
      <c r="K788">
        <v>0</v>
      </c>
      <c r="L788">
        <v>0</v>
      </c>
      <c r="M788">
        <v>0</v>
      </c>
      <c r="N788">
        <v>0</v>
      </c>
      <c r="O788">
        <v>0</v>
      </c>
      <c r="P788">
        <v>7.0530276374102012</v>
      </c>
      <c r="Q788">
        <v>65</v>
      </c>
      <c r="AC788" s="2">
        <v>850</v>
      </c>
      <c r="AD788">
        <v>5.4201481997436787</v>
      </c>
      <c r="AE788">
        <v>0</v>
      </c>
      <c r="AF788">
        <v>0</v>
      </c>
      <c r="AG788">
        <v>0</v>
      </c>
      <c r="AH788">
        <v>0</v>
      </c>
      <c r="AI788">
        <v>0</v>
      </c>
      <c r="AJ788">
        <v>0</v>
      </c>
      <c r="AK788">
        <v>0</v>
      </c>
      <c r="AL788">
        <v>0</v>
      </c>
      <c r="AM788">
        <v>0</v>
      </c>
      <c r="AN788">
        <v>0</v>
      </c>
      <c r="AO788">
        <v>0</v>
      </c>
      <c r="AP788">
        <v>0</v>
      </c>
      <c r="AQ788">
        <v>0</v>
      </c>
      <c r="AR788">
        <v>5.2045031131185118</v>
      </c>
      <c r="AS788">
        <v>65</v>
      </c>
      <c r="BE788" s="2">
        <v>850</v>
      </c>
      <c r="BF788">
        <v>5.4201481997436787</v>
      </c>
      <c r="BG788">
        <v>0</v>
      </c>
      <c r="BH788">
        <v>0</v>
      </c>
      <c r="BI788">
        <v>0</v>
      </c>
      <c r="BJ788">
        <v>0</v>
      </c>
      <c r="BK788">
        <v>0</v>
      </c>
      <c r="BL788">
        <v>0</v>
      </c>
      <c r="BM788">
        <v>0</v>
      </c>
      <c r="BN788">
        <v>0</v>
      </c>
      <c r="BO788">
        <v>0</v>
      </c>
      <c r="BP788">
        <v>0</v>
      </c>
      <c r="BQ788">
        <v>0</v>
      </c>
      <c r="BR788">
        <v>0</v>
      </c>
      <c r="BS788">
        <v>0</v>
      </c>
      <c r="BT788">
        <v>4.6439691358963984</v>
      </c>
      <c r="BU788">
        <v>65</v>
      </c>
      <c r="CG788" s="2">
        <v>850</v>
      </c>
      <c r="CH788">
        <v>5.4201481997436787</v>
      </c>
      <c r="CI788">
        <v>0</v>
      </c>
      <c r="CJ788">
        <v>0</v>
      </c>
      <c r="CK788">
        <v>0</v>
      </c>
      <c r="CL788">
        <v>0</v>
      </c>
      <c r="CM788">
        <v>0</v>
      </c>
      <c r="CN788">
        <v>0</v>
      </c>
      <c r="CO788">
        <v>0</v>
      </c>
      <c r="CP788">
        <v>0</v>
      </c>
      <c r="CQ788">
        <v>0</v>
      </c>
      <c r="CR788">
        <v>0</v>
      </c>
      <c r="CS788">
        <v>7.0530276374102012</v>
      </c>
      <c r="CT788">
        <v>5.2045031131185118</v>
      </c>
      <c r="CU788">
        <v>4.6439691358963984</v>
      </c>
      <c r="CV788">
        <v>65</v>
      </c>
    </row>
    <row r="789" spans="1:100" x14ac:dyDescent="0.2">
      <c r="A789" s="2">
        <v>851</v>
      </c>
      <c r="B789">
        <v>5.4978257247703786</v>
      </c>
      <c r="C789">
        <v>0</v>
      </c>
      <c r="D789">
        <v>0</v>
      </c>
      <c r="E789">
        <v>0</v>
      </c>
      <c r="F789">
        <v>0</v>
      </c>
      <c r="G789">
        <v>0</v>
      </c>
      <c r="H789">
        <v>0</v>
      </c>
      <c r="I789">
        <v>0</v>
      </c>
      <c r="J789">
        <v>0</v>
      </c>
      <c r="K789">
        <v>0</v>
      </c>
      <c r="L789">
        <v>0</v>
      </c>
      <c r="M789">
        <v>0</v>
      </c>
      <c r="N789">
        <v>0</v>
      </c>
      <c r="O789">
        <v>0</v>
      </c>
      <c r="P789">
        <v>7.0598801128701787</v>
      </c>
      <c r="Q789">
        <v>66</v>
      </c>
      <c r="AC789" s="2">
        <v>851</v>
      </c>
      <c r="AD789">
        <v>5.4978257247703786</v>
      </c>
      <c r="AE789">
        <v>0</v>
      </c>
      <c r="AF789">
        <v>0</v>
      </c>
      <c r="AG789">
        <v>0</v>
      </c>
      <c r="AH789">
        <v>0</v>
      </c>
      <c r="AI789">
        <v>0</v>
      </c>
      <c r="AJ789">
        <v>0</v>
      </c>
      <c r="AK789">
        <v>0</v>
      </c>
      <c r="AL789">
        <v>0</v>
      </c>
      <c r="AM789">
        <v>0</v>
      </c>
      <c r="AN789">
        <v>0</v>
      </c>
      <c r="AO789">
        <v>0</v>
      </c>
      <c r="AP789">
        <v>0</v>
      </c>
      <c r="AQ789">
        <v>0</v>
      </c>
      <c r="AR789">
        <v>5.2110352912478133</v>
      </c>
      <c r="AS789">
        <v>66</v>
      </c>
      <c r="BE789" s="2">
        <v>851</v>
      </c>
      <c r="BF789">
        <v>5.4978257247703786</v>
      </c>
      <c r="BG789">
        <v>0</v>
      </c>
      <c r="BH789">
        <v>0</v>
      </c>
      <c r="BI789">
        <v>0</v>
      </c>
      <c r="BJ789">
        <v>0</v>
      </c>
      <c r="BK789">
        <v>0</v>
      </c>
      <c r="BL789">
        <v>0</v>
      </c>
      <c r="BM789">
        <v>0</v>
      </c>
      <c r="BN789">
        <v>0</v>
      </c>
      <c r="BO789">
        <v>0</v>
      </c>
      <c r="BP789">
        <v>0</v>
      </c>
      <c r="BQ789">
        <v>0</v>
      </c>
      <c r="BR789">
        <v>0</v>
      </c>
      <c r="BS789">
        <v>0</v>
      </c>
      <c r="BT789">
        <v>4.6497317430360354</v>
      </c>
      <c r="BU789">
        <v>66</v>
      </c>
      <c r="CG789" s="2">
        <v>851</v>
      </c>
      <c r="CH789">
        <v>5.4978257247703786</v>
      </c>
      <c r="CI789">
        <v>0</v>
      </c>
      <c r="CJ789">
        <v>0</v>
      </c>
      <c r="CK789">
        <v>0</v>
      </c>
      <c r="CL789">
        <v>0</v>
      </c>
      <c r="CM789">
        <v>0</v>
      </c>
      <c r="CN789">
        <v>0</v>
      </c>
      <c r="CO789">
        <v>0</v>
      </c>
      <c r="CP789">
        <v>0</v>
      </c>
      <c r="CQ789">
        <v>0</v>
      </c>
      <c r="CR789">
        <v>0</v>
      </c>
      <c r="CS789">
        <v>7.0598801128701787</v>
      </c>
      <c r="CT789">
        <v>5.2110352912478133</v>
      </c>
      <c r="CU789">
        <v>4.6497317430360354</v>
      </c>
      <c r="CV789">
        <v>66</v>
      </c>
    </row>
    <row r="790" spans="1:100" x14ac:dyDescent="0.2">
      <c r="A790" s="2">
        <v>852</v>
      </c>
      <c r="B790">
        <v>5.3811457752303165</v>
      </c>
      <c r="C790">
        <v>0</v>
      </c>
      <c r="D790">
        <v>0</v>
      </c>
      <c r="E790">
        <v>0</v>
      </c>
      <c r="F790">
        <v>0</v>
      </c>
      <c r="G790">
        <v>0</v>
      </c>
      <c r="H790">
        <v>0</v>
      </c>
      <c r="I790">
        <v>0</v>
      </c>
      <c r="J790">
        <v>0</v>
      </c>
      <c r="K790">
        <v>0</v>
      </c>
      <c r="L790">
        <v>0</v>
      </c>
      <c r="M790">
        <v>0</v>
      </c>
      <c r="N790">
        <v>0</v>
      </c>
      <c r="O790">
        <v>0</v>
      </c>
      <c r="P790">
        <v>7.0667537782848875</v>
      </c>
      <c r="Q790">
        <v>67</v>
      </c>
      <c r="AC790" s="2">
        <v>852</v>
      </c>
      <c r="AD790">
        <v>5.3811457752303165</v>
      </c>
      <c r="AE790">
        <v>0</v>
      </c>
      <c r="AF790">
        <v>0</v>
      </c>
      <c r="AG790">
        <v>0</v>
      </c>
      <c r="AH790">
        <v>0</v>
      </c>
      <c r="AI790">
        <v>0</v>
      </c>
      <c r="AJ790">
        <v>0</v>
      </c>
      <c r="AK790">
        <v>0</v>
      </c>
      <c r="AL790">
        <v>0</v>
      </c>
      <c r="AM790">
        <v>0</v>
      </c>
      <c r="AN790">
        <v>0</v>
      </c>
      <c r="AO790">
        <v>0</v>
      </c>
      <c r="AP790">
        <v>0</v>
      </c>
      <c r="AQ790">
        <v>0</v>
      </c>
      <c r="AR790">
        <v>5.2175897624236738</v>
      </c>
      <c r="AS790">
        <v>67</v>
      </c>
      <c r="BE790" s="2">
        <v>852</v>
      </c>
      <c r="BF790">
        <v>5.3811457752303165</v>
      </c>
      <c r="BG790">
        <v>0</v>
      </c>
      <c r="BH790">
        <v>0</v>
      </c>
      <c r="BI790">
        <v>0</v>
      </c>
      <c r="BJ790">
        <v>0</v>
      </c>
      <c r="BK790">
        <v>0</v>
      </c>
      <c r="BL790">
        <v>0</v>
      </c>
      <c r="BM790">
        <v>0</v>
      </c>
      <c r="BN790">
        <v>0</v>
      </c>
      <c r="BO790">
        <v>0</v>
      </c>
      <c r="BP790">
        <v>0</v>
      </c>
      <c r="BQ790">
        <v>0</v>
      </c>
      <c r="BR790">
        <v>0</v>
      </c>
      <c r="BS790">
        <v>0</v>
      </c>
      <c r="BT790">
        <v>4.6555184631472812</v>
      </c>
      <c r="BU790">
        <v>67</v>
      </c>
      <c r="CG790" s="2">
        <v>852</v>
      </c>
      <c r="CH790">
        <v>5.3811457752303165</v>
      </c>
      <c r="CI790">
        <v>0</v>
      </c>
      <c r="CJ790">
        <v>0</v>
      </c>
      <c r="CK790">
        <v>0</v>
      </c>
      <c r="CL790">
        <v>0</v>
      </c>
      <c r="CM790">
        <v>0</v>
      </c>
      <c r="CN790">
        <v>0</v>
      </c>
      <c r="CO790">
        <v>0</v>
      </c>
      <c r="CP790">
        <v>0</v>
      </c>
      <c r="CQ790">
        <v>0</v>
      </c>
      <c r="CR790">
        <v>0</v>
      </c>
      <c r="CS790">
        <v>7.0667537782848875</v>
      </c>
      <c r="CT790">
        <v>5.2175897624236738</v>
      </c>
      <c r="CU790">
        <v>4.6555184631472812</v>
      </c>
      <c r="CV790">
        <v>67</v>
      </c>
    </row>
    <row r="791" spans="1:100" x14ac:dyDescent="0.2">
      <c r="A791" s="2">
        <v>853</v>
      </c>
      <c r="B791">
        <v>5.347361499910761</v>
      </c>
      <c r="C791">
        <v>0</v>
      </c>
      <c r="D791">
        <v>0</v>
      </c>
      <c r="E791">
        <v>0</v>
      </c>
      <c r="F791">
        <v>0</v>
      </c>
      <c r="G791">
        <v>0</v>
      </c>
      <c r="H791">
        <v>0</v>
      </c>
      <c r="I791">
        <v>0</v>
      </c>
      <c r="J791">
        <v>0</v>
      </c>
      <c r="K791">
        <v>0</v>
      </c>
      <c r="L791">
        <v>0</v>
      </c>
      <c r="M791">
        <v>0</v>
      </c>
      <c r="N791">
        <v>0</v>
      </c>
      <c r="O791">
        <v>0</v>
      </c>
      <c r="P791">
        <v>7.0736485527504662</v>
      </c>
      <c r="Q791">
        <v>68</v>
      </c>
      <c r="AC791" s="2">
        <v>853</v>
      </c>
      <c r="AD791">
        <v>5.347361499910761</v>
      </c>
      <c r="AE791">
        <v>0</v>
      </c>
      <c r="AF791">
        <v>0</v>
      </c>
      <c r="AG791">
        <v>0</v>
      </c>
      <c r="AH791">
        <v>0</v>
      </c>
      <c r="AI791">
        <v>0</v>
      </c>
      <c r="AJ791">
        <v>0</v>
      </c>
      <c r="AK791">
        <v>0</v>
      </c>
      <c r="AL791">
        <v>0</v>
      </c>
      <c r="AM791">
        <v>0</v>
      </c>
      <c r="AN791">
        <v>0</v>
      </c>
      <c r="AO791">
        <v>0</v>
      </c>
      <c r="AP791">
        <v>0</v>
      </c>
      <c r="AQ791">
        <v>0</v>
      </c>
      <c r="AR791">
        <v>5.2241664563428927</v>
      </c>
      <c r="AS791">
        <v>68</v>
      </c>
      <c r="BE791" s="2">
        <v>853</v>
      </c>
      <c r="BF791">
        <v>5.347361499910761</v>
      </c>
      <c r="BG791">
        <v>0</v>
      </c>
      <c r="BH791">
        <v>0</v>
      </c>
      <c r="BI791">
        <v>0</v>
      </c>
      <c r="BJ791">
        <v>0</v>
      </c>
      <c r="BK791">
        <v>0</v>
      </c>
      <c r="BL791">
        <v>0</v>
      </c>
      <c r="BM791">
        <v>0</v>
      </c>
      <c r="BN791">
        <v>0</v>
      </c>
      <c r="BO791">
        <v>0</v>
      </c>
      <c r="BP791">
        <v>0</v>
      </c>
      <c r="BQ791">
        <v>0</v>
      </c>
      <c r="BR791">
        <v>0</v>
      </c>
      <c r="BS791">
        <v>0</v>
      </c>
      <c r="BT791">
        <v>4.6613292571243603</v>
      </c>
      <c r="BU791">
        <v>68</v>
      </c>
      <c r="CG791" s="2">
        <v>853</v>
      </c>
      <c r="CH791">
        <v>5.347361499910761</v>
      </c>
      <c r="CI791">
        <v>0</v>
      </c>
      <c r="CJ791">
        <v>0</v>
      </c>
      <c r="CK791">
        <v>0</v>
      </c>
      <c r="CL791">
        <v>0</v>
      </c>
      <c r="CM791">
        <v>0</v>
      </c>
      <c r="CN791">
        <v>0</v>
      </c>
      <c r="CO791">
        <v>0</v>
      </c>
      <c r="CP791">
        <v>0</v>
      </c>
      <c r="CQ791">
        <v>0</v>
      </c>
      <c r="CR791">
        <v>0</v>
      </c>
      <c r="CS791">
        <v>7.0736485527504662</v>
      </c>
      <c r="CT791">
        <v>5.2241664563428927</v>
      </c>
      <c r="CU791">
        <v>4.6613292571243603</v>
      </c>
      <c r="CV791">
        <v>68</v>
      </c>
    </row>
    <row r="792" spans="1:100" x14ac:dyDescent="0.2">
      <c r="A792" s="2">
        <v>854</v>
      </c>
      <c r="B792">
        <v>5.302082932803474</v>
      </c>
      <c r="C792">
        <v>0</v>
      </c>
      <c r="D792">
        <v>0</v>
      </c>
      <c r="E792">
        <v>0</v>
      </c>
      <c r="F792">
        <v>0</v>
      </c>
      <c r="G792">
        <v>0</v>
      </c>
      <c r="H792">
        <v>0</v>
      </c>
      <c r="I792">
        <v>0</v>
      </c>
      <c r="J792">
        <v>0</v>
      </c>
      <c r="K792">
        <v>0</v>
      </c>
      <c r="L792">
        <v>0</v>
      </c>
      <c r="M792">
        <v>0</v>
      </c>
      <c r="N792">
        <v>0</v>
      </c>
      <c r="O792">
        <v>0</v>
      </c>
      <c r="P792">
        <v>7.0805643549644426</v>
      </c>
      <c r="Q792">
        <v>69</v>
      </c>
      <c r="AC792" s="2">
        <v>854</v>
      </c>
      <c r="AD792">
        <v>5.302082932803474</v>
      </c>
      <c r="AE792">
        <v>0</v>
      </c>
      <c r="AF792">
        <v>0</v>
      </c>
      <c r="AG792">
        <v>0</v>
      </c>
      <c r="AH792">
        <v>0</v>
      </c>
      <c r="AI792">
        <v>0</v>
      </c>
      <c r="AJ792">
        <v>0</v>
      </c>
      <c r="AK792">
        <v>0</v>
      </c>
      <c r="AL792">
        <v>0</v>
      </c>
      <c r="AM792">
        <v>0</v>
      </c>
      <c r="AN792">
        <v>0</v>
      </c>
      <c r="AO792">
        <v>0</v>
      </c>
      <c r="AP792">
        <v>0</v>
      </c>
      <c r="AQ792">
        <v>0</v>
      </c>
      <c r="AR792">
        <v>5.2307653019394191</v>
      </c>
      <c r="AS792">
        <v>69</v>
      </c>
      <c r="BE792" s="2">
        <v>854</v>
      </c>
      <c r="BF792">
        <v>5.302082932803474</v>
      </c>
      <c r="BG792">
        <v>0</v>
      </c>
      <c r="BH792">
        <v>0</v>
      </c>
      <c r="BI792">
        <v>0</v>
      </c>
      <c r="BJ792">
        <v>0</v>
      </c>
      <c r="BK792">
        <v>0</v>
      </c>
      <c r="BL792">
        <v>0</v>
      </c>
      <c r="BM792">
        <v>0</v>
      </c>
      <c r="BN792">
        <v>0</v>
      </c>
      <c r="BO792">
        <v>0</v>
      </c>
      <c r="BP792">
        <v>0</v>
      </c>
      <c r="BQ792">
        <v>0</v>
      </c>
      <c r="BR792">
        <v>0</v>
      </c>
      <c r="BS792">
        <v>0</v>
      </c>
      <c r="BT792">
        <v>4.6671640847677391</v>
      </c>
      <c r="BU792">
        <v>69</v>
      </c>
      <c r="CG792" s="2">
        <v>854</v>
      </c>
      <c r="CH792">
        <v>5.302082932803474</v>
      </c>
      <c r="CI792">
        <v>0</v>
      </c>
      <c r="CJ792">
        <v>0</v>
      </c>
      <c r="CK792">
        <v>0</v>
      </c>
      <c r="CL792">
        <v>0</v>
      </c>
      <c r="CM792">
        <v>0</v>
      </c>
      <c r="CN792">
        <v>0</v>
      </c>
      <c r="CO792">
        <v>0</v>
      </c>
      <c r="CP792">
        <v>0</v>
      </c>
      <c r="CQ792">
        <v>0</v>
      </c>
      <c r="CR792">
        <v>0</v>
      </c>
      <c r="CS792">
        <v>7.0805643549644426</v>
      </c>
      <c r="CT792">
        <v>5.2307653019394191</v>
      </c>
      <c r="CU792">
        <v>4.6671640847677391</v>
      </c>
      <c r="CV792">
        <v>69</v>
      </c>
    </row>
    <row r="793" spans="1:100" x14ac:dyDescent="0.2">
      <c r="A793" s="2">
        <v>855</v>
      </c>
      <c r="B793">
        <v>5.3640438877850798</v>
      </c>
      <c r="C793">
        <v>0</v>
      </c>
      <c r="D793">
        <v>0</v>
      </c>
      <c r="E793">
        <v>0</v>
      </c>
      <c r="F793">
        <v>0</v>
      </c>
      <c r="G793">
        <v>0</v>
      </c>
      <c r="H793">
        <v>0</v>
      </c>
      <c r="I793">
        <v>0</v>
      </c>
      <c r="J793">
        <v>0</v>
      </c>
      <c r="K793">
        <v>0</v>
      </c>
      <c r="L793">
        <v>0</v>
      </c>
      <c r="M793">
        <v>0</v>
      </c>
      <c r="N793">
        <v>0</v>
      </c>
      <c r="O793">
        <v>0</v>
      </c>
      <c r="P793">
        <v>7.0875011031818858</v>
      </c>
      <c r="Q793">
        <v>70</v>
      </c>
      <c r="AC793" s="2">
        <v>855</v>
      </c>
      <c r="AD793">
        <v>5.3640438877850798</v>
      </c>
      <c r="AE793">
        <v>0</v>
      </c>
      <c r="AF793">
        <v>0</v>
      </c>
      <c r="AG793">
        <v>0</v>
      </c>
      <c r="AH793">
        <v>0</v>
      </c>
      <c r="AI793">
        <v>0</v>
      </c>
      <c r="AJ793">
        <v>0</v>
      </c>
      <c r="AK793">
        <v>0</v>
      </c>
      <c r="AL793">
        <v>0</v>
      </c>
      <c r="AM793">
        <v>0</v>
      </c>
      <c r="AN793">
        <v>0</v>
      </c>
      <c r="AO793">
        <v>0</v>
      </c>
      <c r="AP793">
        <v>0</v>
      </c>
      <c r="AQ793">
        <v>0</v>
      </c>
      <c r="AR793">
        <v>5.2373862273962413</v>
      </c>
      <c r="AS793">
        <v>70</v>
      </c>
      <c r="BE793" s="2">
        <v>855</v>
      </c>
      <c r="BF793">
        <v>5.3640438877850798</v>
      </c>
      <c r="BG793">
        <v>0</v>
      </c>
      <c r="BH793">
        <v>0</v>
      </c>
      <c r="BI793">
        <v>0</v>
      </c>
      <c r="BJ793">
        <v>0</v>
      </c>
      <c r="BK793">
        <v>0</v>
      </c>
      <c r="BL793">
        <v>0</v>
      </c>
      <c r="BM793">
        <v>0</v>
      </c>
      <c r="BN793">
        <v>0</v>
      </c>
      <c r="BO793">
        <v>0</v>
      </c>
      <c r="BP793">
        <v>0</v>
      </c>
      <c r="BQ793">
        <v>0</v>
      </c>
      <c r="BR793">
        <v>0</v>
      </c>
      <c r="BS793">
        <v>0</v>
      </c>
      <c r="BT793">
        <v>4.673022904791746</v>
      </c>
      <c r="BU793">
        <v>70</v>
      </c>
      <c r="CG793" s="2">
        <v>855</v>
      </c>
      <c r="CH793">
        <v>5.3640438877850798</v>
      </c>
      <c r="CI793">
        <v>0</v>
      </c>
      <c r="CJ793">
        <v>0</v>
      </c>
      <c r="CK793">
        <v>0</v>
      </c>
      <c r="CL793">
        <v>0</v>
      </c>
      <c r="CM793">
        <v>0</v>
      </c>
      <c r="CN793">
        <v>0</v>
      </c>
      <c r="CO793">
        <v>0</v>
      </c>
      <c r="CP793">
        <v>0</v>
      </c>
      <c r="CQ793">
        <v>0</v>
      </c>
      <c r="CR793">
        <v>0</v>
      </c>
      <c r="CS793">
        <v>7.0875011031818858</v>
      </c>
      <c r="CT793">
        <v>5.2373862273962413</v>
      </c>
      <c r="CU793">
        <v>4.673022904791746</v>
      </c>
      <c r="CV793">
        <v>70</v>
      </c>
    </row>
    <row r="794" spans="1:100" x14ac:dyDescent="0.2">
      <c r="A794" s="2">
        <v>856</v>
      </c>
      <c r="B794">
        <v>6.412319514468134</v>
      </c>
      <c r="C794">
        <v>0</v>
      </c>
      <c r="D794">
        <v>0</v>
      </c>
      <c r="E794">
        <v>0</v>
      </c>
      <c r="F794">
        <v>0</v>
      </c>
      <c r="G794">
        <v>0</v>
      </c>
      <c r="H794">
        <v>1</v>
      </c>
      <c r="I794">
        <v>0</v>
      </c>
      <c r="J794">
        <v>0</v>
      </c>
      <c r="K794">
        <v>0</v>
      </c>
      <c r="L794">
        <v>0</v>
      </c>
      <c r="M794">
        <v>0</v>
      </c>
      <c r="N794">
        <v>0</v>
      </c>
      <c r="O794">
        <v>0</v>
      </c>
      <c r="P794">
        <v>7.0944587151887255</v>
      </c>
      <c r="Q794">
        <v>71</v>
      </c>
      <c r="AC794" s="2">
        <v>856</v>
      </c>
      <c r="AD794">
        <v>6.412319514468134</v>
      </c>
      <c r="AE794">
        <v>0</v>
      </c>
      <c r="AF794">
        <v>0</v>
      </c>
      <c r="AG794">
        <v>0</v>
      </c>
      <c r="AH794">
        <v>0</v>
      </c>
      <c r="AI794">
        <v>0</v>
      </c>
      <c r="AJ794">
        <v>1</v>
      </c>
      <c r="AK794">
        <v>0</v>
      </c>
      <c r="AL794">
        <v>0</v>
      </c>
      <c r="AM794">
        <v>0</v>
      </c>
      <c r="AN794">
        <v>0</v>
      </c>
      <c r="AO794">
        <v>0</v>
      </c>
      <c r="AP794">
        <v>0</v>
      </c>
      <c r="AQ794">
        <v>0</v>
      </c>
      <c r="AR794">
        <v>5.2440291601573294</v>
      </c>
      <c r="AS794">
        <v>71</v>
      </c>
      <c r="BE794" s="2">
        <v>856</v>
      </c>
      <c r="BF794">
        <v>6.412319514468134</v>
      </c>
      <c r="BG794">
        <v>0</v>
      </c>
      <c r="BH794">
        <v>0</v>
      </c>
      <c r="BI794">
        <v>0</v>
      </c>
      <c r="BJ794">
        <v>0</v>
      </c>
      <c r="BK794">
        <v>0</v>
      </c>
      <c r="BL794">
        <v>1</v>
      </c>
      <c r="BM794">
        <v>0</v>
      </c>
      <c r="BN794">
        <v>0</v>
      </c>
      <c r="BO794">
        <v>0</v>
      </c>
      <c r="BP794">
        <v>0</v>
      </c>
      <c r="BQ794">
        <v>0</v>
      </c>
      <c r="BR794">
        <v>0</v>
      </c>
      <c r="BS794">
        <v>0</v>
      </c>
      <c r="BT794">
        <v>4.6789056748323796</v>
      </c>
      <c r="BU794">
        <v>71</v>
      </c>
      <c r="CG794" s="2">
        <v>856</v>
      </c>
      <c r="CH794">
        <v>6.412319514468134</v>
      </c>
      <c r="CI794">
        <v>0</v>
      </c>
      <c r="CJ794">
        <v>0</v>
      </c>
      <c r="CK794">
        <v>0</v>
      </c>
      <c r="CL794">
        <v>0</v>
      </c>
      <c r="CM794">
        <v>0</v>
      </c>
      <c r="CN794">
        <v>1</v>
      </c>
      <c r="CO794">
        <v>0</v>
      </c>
      <c r="CP794">
        <v>0</v>
      </c>
      <c r="CQ794">
        <v>0</v>
      </c>
      <c r="CR794">
        <v>0</v>
      </c>
      <c r="CS794">
        <v>7.0944587151887255</v>
      </c>
      <c r="CT794">
        <v>5.2440291601573294</v>
      </c>
      <c r="CU794">
        <v>4.6789056748323796</v>
      </c>
      <c r="CV794">
        <v>71</v>
      </c>
    </row>
    <row r="795" spans="1:100" x14ac:dyDescent="0.2">
      <c r="A795" s="2">
        <v>857</v>
      </c>
      <c r="B795">
        <v>6.5086049138342572</v>
      </c>
      <c r="C795">
        <v>0</v>
      </c>
      <c r="D795">
        <v>0</v>
      </c>
      <c r="E795">
        <v>0</v>
      </c>
      <c r="F795">
        <v>0</v>
      </c>
      <c r="G795">
        <v>0</v>
      </c>
      <c r="H795">
        <v>1</v>
      </c>
      <c r="I795">
        <v>0</v>
      </c>
      <c r="J795">
        <v>0</v>
      </c>
      <c r="K795">
        <v>0</v>
      </c>
      <c r="L795">
        <v>0</v>
      </c>
      <c r="M795">
        <v>0</v>
      </c>
      <c r="N795">
        <v>0</v>
      </c>
      <c r="O795">
        <v>0</v>
      </c>
      <c r="P795">
        <v>7.1014371082869818</v>
      </c>
      <c r="Q795">
        <v>72</v>
      </c>
      <c r="AC795" s="2">
        <v>857</v>
      </c>
      <c r="AD795">
        <v>6.5086049138342572</v>
      </c>
      <c r="AE795">
        <v>0</v>
      </c>
      <c r="AF795">
        <v>0</v>
      </c>
      <c r="AG795">
        <v>0</v>
      </c>
      <c r="AH795">
        <v>0</v>
      </c>
      <c r="AI795">
        <v>0</v>
      </c>
      <c r="AJ795">
        <v>1</v>
      </c>
      <c r="AK795">
        <v>0</v>
      </c>
      <c r="AL795">
        <v>0</v>
      </c>
      <c r="AM795">
        <v>0</v>
      </c>
      <c r="AN795">
        <v>0</v>
      </c>
      <c r="AO795">
        <v>0</v>
      </c>
      <c r="AP795">
        <v>0</v>
      </c>
      <c r="AQ795">
        <v>0</v>
      </c>
      <c r="AR795">
        <v>5.2506940269396498</v>
      </c>
      <c r="AS795">
        <v>72</v>
      </c>
      <c r="BE795" s="2">
        <v>857</v>
      </c>
      <c r="BF795">
        <v>6.5086049138342572</v>
      </c>
      <c r="BG795">
        <v>0</v>
      </c>
      <c r="BH795">
        <v>0</v>
      </c>
      <c r="BI795">
        <v>0</v>
      </c>
      <c r="BJ795">
        <v>0</v>
      </c>
      <c r="BK795">
        <v>0</v>
      </c>
      <c r="BL795">
        <v>1</v>
      </c>
      <c r="BM795">
        <v>0</v>
      </c>
      <c r="BN795">
        <v>0</v>
      </c>
      <c r="BO795">
        <v>0</v>
      </c>
      <c r="BP795">
        <v>0</v>
      </c>
      <c r="BQ795">
        <v>0</v>
      </c>
      <c r="BR795">
        <v>0</v>
      </c>
      <c r="BS795">
        <v>0</v>
      </c>
      <c r="BT795">
        <v>4.6848123514553013</v>
      </c>
      <c r="BU795">
        <v>72</v>
      </c>
      <c r="CG795" s="2">
        <v>857</v>
      </c>
      <c r="CH795">
        <v>6.5086049138342572</v>
      </c>
      <c r="CI795">
        <v>0</v>
      </c>
      <c r="CJ795">
        <v>0</v>
      </c>
      <c r="CK795">
        <v>0</v>
      </c>
      <c r="CL795">
        <v>0</v>
      </c>
      <c r="CM795">
        <v>0</v>
      </c>
      <c r="CN795">
        <v>1</v>
      </c>
      <c r="CO795">
        <v>0</v>
      </c>
      <c r="CP795">
        <v>0</v>
      </c>
      <c r="CQ795">
        <v>0</v>
      </c>
      <c r="CR795">
        <v>0</v>
      </c>
      <c r="CS795">
        <v>7.1014371082869818</v>
      </c>
      <c r="CT795">
        <v>5.2506940269396498</v>
      </c>
      <c r="CU795">
        <v>4.6848123514553013</v>
      </c>
      <c r="CV795">
        <v>72</v>
      </c>
    </row>
    <row r="796" spans="1:100" x14ac:dyDescent="0.2">
      <c r="A796" s="2">
        <v>858</v>
      </c>
      <c r="B796">
        <v>6.4266444911553853</v>
      </c>
      <c r="C796">
        <v>0</v>
      </c>
      <c r="D796">
        <v>0</v>
      </c>
      <c r="E796">
        <v>0</v>
      </c>
      <c r="F796">
        <v>0</v>
      </c>
      <c r="G796">
        <v>0</v>
      </c>
      <c r="H796">
        <v>1</v>
      </c>
      <c r="I796">
        <v>0</v>
      </c>
      <c r="J796">
        <v>0</v>
      </c>
      <c r="K796">
        <v>0</v>
      </c>
      <c r="L796">
        <v>0</v>
      </c>
      <c r="M796">
        <v>0</v>
      </c>
      <c r="N796">
        <v>0</v>
      </c>
      <c r="O796">
        <v>0</v>
      </c>
      <c r="P796">
        <v>7.1084361992882954</v>
      </c>
      <c r="Q796">
        <v>73</v>
      </c>
      <c r="AC796" s="2">
        <v>858</v>
      </c>
      <c r="AD796">
        <v>6.4266444911553853</v>
      </c>
      <c r="AE796">
        <v>0</v>
      </c>
      <c r="AF796">
        <v>0</v>
      </c>
      <c r="AG796">
        <v>0</v>
      </c>
      <c r="AH796">
        <v>0</v>
      </c>
      <c r="AI796">
        <v>0</v>
      </c>
      <c r="AJ796">
        <v>1</v>
      </c>
      <c r="AK796">
        <v>0</v>
      </c>
      <c r="AL796">
        <v>0</v>
      </c>
      <c r="AM796">
        <v>0</v>
      </c>
      <c r="AN796">
        <v>0</v>
      </c>
      <c r="AO796">
        <v>0</v>
      </c>
      <c r="AP796">
        <v>0</v>
      </c>
      <c r="AQ796">
        <v>0</v>
      </c>
      <c r="AR796">
        <v>5.2573807537452266</v>
      </c>
      <c r="AS796">
        <v>73</v>
      </c>
      <c r="BE796" s="2">
        <v>858</v>
      </c>
      <c r="BF796">
        <v>6.4266444911553853</v>
      </c>
      <c r="BG796">
        <v>0</v>
      </c>
      <c r="BH796">
        <v>0</v>
      </c>
      <c r="BI796">
        <v>0</v>
      </c>
      <c r="BJ796">
        <v>0</v>
      </c>
      <c r="BK796">
        <v>0</v>
      </c>
      <c r="BL796">
        <v>1</v>
      </c>
      <c r="BM796">
        <v>0</v>
      </c>
      <c r="BN796">
        <v>0</v>
      </c>
      <c r="BO796">
        <v>0</v>
      </c>
      <c r="BP796">
        <v>0</v>
      </c>
      <c r="BQ796">
        <v>0</v>
      </c>
      <c r="BR796">
        <v>0</v>
      </c>
      <c r="BS796">
        <v>0</v>
      </c>
      <c r="BT796">
        <v>4.6907428901640058</v>
      </c>
      <c r="BU796">
        <v>73</v>
      </c>
      <c r="CG796" s="2">
        <v>858</v>
      </c>
      <c r="CH796">
        <v>6.4266444911553853</v>
      </c>
      <c r="CI796">
        <v>0</v>
      </c>
      <c r="CJ796">
        <v>0</v>
      </c>
      <c r="CK796">
        <v>0</v>
      </c>
      <c r="CL796">
        <v>0</v>
      </c>
      <c r="CM796">
        <v>0</v>
      </c>
      <c r="CN796">
        <v>1</v>
      </c>
      <c r="CO796">
        <v>0</v>
      </c>
      <c r="CP796">
        <v>0</v>
      </c>
      <c r="CQ796">
        <v>0</v>
      </c>
      <c r="CR796">
        <v>0</v>
      </c>
      <c r="CS796">
        <v>7.1084361992882954</v>
      </c>
      <c r="CT796">
        <v>5.2573807537452266</v>
      </c>
      <c r="CU796">
        <v>4.6907428901640058</v>
      </c>
      <c r="CV796">
        <v>73</v>
      </c>
    </row>
    <row r="797" spans="1:100" x14ac:dyDescent="0.2">
      <c r="A797" s="2">
        <v>859</v>
      </c>
      <c r="B797">
        <v>6.5207587945607548</v>
      </c>
      <c r="C797">
        <v>0</v>
      </c>
      <c r="D797">
        <v>0</v>
      </c>
      <c r="E797">
        <v>0</v>
      </c>
      <c r="F797">
        <v>0</v>
      </c>
      <c r="G797">
        <v>0</v>
      </c>
      <c r="H797">
        <v>1</v>
      </c>
      <c r="I797">
        <v>0</v>
      </c>
      <c r="J797">
        <v>0</v>
      </c>
      <c r="K797">
        <v>0</v>
      </c>
      <c r="L797">
        <v>0</v>
      </c>
      <c r="M797">
        <v>0</v>
      </c>
      <c r="N797">
        <v>0</v>
      </c>
      <c r="O797">
        <v>0</v>
      </c>
      <c r="P797">
        <v>7.1154559045132224</v>
      </c>
      <c r="Q797">
        <v>74</v>
      </c>
      <c r="AC797" s="2">
        <v>859</v>
      </c>
      <c r="AD797">
        <v>6.5207587945607548</v>
      </c>
      <c r="AE797">
        <v>0</v>
      </c>
      <c r="AF797">
        <v>0</v>
      </c>
      <c r="AG797">
        <v>0</v>
      </c>
      <c r="AH797">
        <v>0</v>
      </c>
      <c r="AI797">
        <v>0</v>
      </c>
      <c r="AJ797">
        <v>1</v>
      </c>
      <c r="AK797">
        <v>0</v>
      </c>
      <c r="AL797">
        <v>0</v>
      </c>
      <c r="AM797">
        <v>0</v>
      </c>
      <c r="AN797">
        <v>0</v>
      </c>
      <c r="AO797">
        <v>0</v>
      </c>
      <c r="AP797">
        <v>0</v>
      </c>
      <c r="AQ797">
        <v>0</v>
      </c>
      <c r="AR797">
        <v>5.2640892658732596</v>
      </c>
      <c r="AS797">
        <v>74</v>
      </c>
      <c r="BE797" s="2">
        <v>859</v>
      </c>
      <c r="BF797">
        <v>6.5207587945607548</v>
      </c>
      <c r="BG797">
        <v>0</v>
      </c>
      <c r="BH797">
        <v>0</v>
      </c>
      <c r="BI797">
        <v>0</v>
      </c>
      <c r="BJ797">
        <v>0</v>
      </c>
      <c r="BK797">
        <v>0</v>
      </c>
      <c r="BL797">
        <v>1</v>
      </c>
      <c r="BM797">
        <v>0</v>
      </c>
      <c r="BN797">
        <v>0</v>
      </c>
      <c r="BO797">
        <v>0</v>
      </c>
      <c r="BP797">
        <v>0</v>
      </c>
      <c r="BQ797">
        <v>0</v>
      </c>
      <c r="BR797">
        <v>0</v>
      </c>
      <c r="BS797">
        <v>0</v>
      </c>
      <c r="BT797">
        <v>4.6966972454081706</v>
      </c>
      <c r="BU797">
        <v>74</v>
      </c>
      <c r="CG797" s="2">
        <v>859</v>
      </c>
      <c r="CH797">
        <v>6.5207587945607548</v>
      </c>
      <c r="CI797">
        <v>0</v>
      </c>
      <c r="CJ797">
        <v>0</v>
      </c>
      <c r="CK797">
        <v>0</v>
      </c>
      <c r="CL797">
        <v>0</v>
      </c>
      <c r="CM797">
        <v>0</v>
      </c>
      <c r="CN797">
        <v>1</v>
      </c>
      <c r="CO797">
        <v>0</v>
      </c>
      <c r="CP797">
        <v>0</v>
      </c>
      <c r="CQ797">
        <v>0</v>
      </c>
      <c r="CR797">
        <v>0</v>
      </c>
      <c r="CS797">
        <v>7.1154559045132224</v>
      </c>
      <c r="CT797">
        <v>5.2640892658732596</v>
      </c>
      <c r="CU797">
        <v>4.6966972454081706</v>
      </c>
      <c r="CV797">
        <v>74</v>
      </c>
    </row>
    <row r="798" spans="1:100" x14ac:dyDescent="0.2">
      <c r="A798" s="2">
        <v>860</v>
      </c>
      <c r="B798">
        <v>6.4041661866603405</v>
      </c>
      <c r="C798">
        <v>0</v>
      </c>
      <c r="D798">
        <v>0</v>
      </c>
      <c r="E798">
        <v>0</v>
      </c>
      <c r="F798">
        <v>0</v>
      </c>
      <c r="G798">
        <v>0</v>
      </c>
      <c r="H798">
        <v>0</v>
      </c>
      <c r="I798">
        <v>1</v>
      </c>
      <c r="J798">
        <v>0</v>
      </c>
      <c r="K798">
        <v>0</v>
      </c>
      <c r="L798">
        <v>0</v>
      </c>
      <c r="M798">
        <v>0</v>
      </c>
      <c r="N798">
        <v>0</v>
      </c>
      <c r="O798">
        <v>0</v>
      </c>
      <c r="P798">
        <v>7.1224961397945306</v>
      </c>
      <c r="Q798">
        <v>75</v>
      </c>
      <c r="AC798" s="2">
        <v>860</v>
      </c>
      <c r="AD798">
        <v>6.4041661866603405</v>
      </c>
      <c r="AE798">
        <v>0</v>
      </c>
      <c r="AF798">
        <v>0</v>
      </c>
      <c r="AG798">
        <v>0</v>
      </c>
      <c r="AH798">
        <v>0</v>
      </c>
      <c r="AI798">
        <v>0</v>
      </c>
      <c r="AJ798">
        <v>0</v>
      </c>
      <c r="AK798">
        <v>1</v>
      </c>
      <c r="AL798">
        <v>0</v>
      </c>
      <c r="AM798">
        <v>0</v>
      </c>
      <c r="AN798">
        <v>0</v>
      </c>
      <c r="AO798">
        <v>0</v>
      </c>
      <c r="AP798">
        <v>0</v>
      </c>
      <c r="AQ798">
        <v>0</v>
      </c>
      <c r="AR798">
        <v>5.2708194879322905</v>
      </c>
      <c r="AS798">
        <v>75</v>
      </c>
      <c r="BE798" s="2">
        <v>860</v>
      </c>
      <c r="BF798">
        <v>6.4041661866603405</v>
      </c>
      <c r="BG798">
        <v>0</v>
      </c>
      <c r="BH798">
        <v>0</v>
      </c>
      <c r="BI798">
        <v>0</v>
      </c>
      <c r="BJ798">
        <v>0</v>
      </c>
      <c r="BK798">
        <v>0</v>
      </c>
      <c r="BL798">
        <v>0</v>
      </c>
      <c r="BM798">
        <v>1</v>
      </c>
      <c r="BN798">
        <v>0</v>
      </c>
      <c r="BO798">
        <v>0</v>
      </c>
      <c r="BP798">
        <v>0</v>
      </c>
      <c r="BQ798">
        <v>0</v>
      </c>
      <c r="BR798">
        <v>0</v>
      </c>
      <c r="BS798">
        <v>0</v>
      </c>
      <c r="BT798">
        <v>4.7026753705921713</v>
      </c>
      <c r="BU798">
        <v>75</v>
      </c>
      <c r="CG798" s="2">
        <v>860</v>
      </c>
      <c r="CH798">
        <v>6.4041661866603405</v>
      </c>
      <c r="CI798">
        <v>0</v>
      </c>
      <c r="CJ798">
        <v>0</v>
      </c>
      <c r="CK798">
        <v>0</v>
      </c>
      <c r="CL798">
        <v>0</v>
      </c>
      <c r="CM798">
        <v>0</v>
      </c>
      <c r="CN798">
        <v>0</v>
      </c>
      <c r="CO798">
        <v>1</v>
      </c>
      <c r="CP798">
        <v>0</v>
      </c>
      <c r="CQ798">
        <v>0</v>
      </c>
      <c r="CR798">
        <v>0</v>
      </c>
      <c r="CS798">
        <v>7.1224961397945306</v>
      </c>
      <c r="CT798">
        <v>5.2708194879322905</v>
      </c>
      <c r="CU798">
        <v>4.7026753705921713</v>
      </c>
      <c r="CV798">
        <v>75</v>
      </c>
    </row>
    <row r="799" spans="1:100" x14ac:dyDescent="0.2">
      <c r="A799" s="2">
        <v>861</v>
      </c>
      <c r="B799">
        <v>6.5632811025648197</v>
      </c>
      <c r="C799">
        <v>0</v>
      </c>
      <c r="D799">
        <v>0</v>
      </c>
      <c r="E799">
        <v>0</v>
      </c>
      <c r="F799">
        <v>0</v>
      </c>
      <c r="G799">
        <v>0</v>
      </c>
      <c r="H799">
        <v>0</v>
      </c>
      <c r="I799">
        <v>1</v>
      </c>
      <c r="J799">
        <v>0</v>
      </c>
      <c r="K799">
        <v>0</v>
      </c>
      <c r="L799">
        <v>0</v>
      </c>
      <c r="M799">
        <v>0</v>
      </c>
      <c r="N799">
        <v>0</v>
      </c>
      <c r="O799">
        <v>0</v>
      </c>
      <c r="P799">
        <v>7.1295568204832716</v>
      </c>
      <c r="Q799">
        <v>76</v>
      </c>
      <c r="AC799" s="2">
        <v>861</v>
      </c>
      <c r="AD799">
        <v>6.5632811025648197</v>
      </c>
      <c r="AE799">
        <v>0</v>
      </c>
      <c r="AF799">
        <v>0</v>
      </c>
      <c r="AG799">
        <v>0</v>
      </c>
      <c r="AH799">
        <v>0</v>
      </c>
      <c r="AI799">
        <v>0</v>
      </c>
      <c r="AJ799">
        <v>0</v>
      </c>
      <c r="AK799">
        <v>1</v>
      </c>
      <c r="AL799">
        <v>0</v>
      </c>
      <c r="AM799">
        <v>0</v>
      </c>
      <c r="AN799">
        <v>0</v>
      </c>
      <c r="AO799">
        <v>0</v>
      </c>
      <c r="AP799">
        <v>0</v>
      </c>
      <c r="AQ799">
        <v>0</v>
      </c>
      <c r="AR799">
        <v>5.2775713438524114</v>
      </c>
      <c r="AS799">
        <v>76</v>
      </c>
      <c r="BE799" s="2">
        <v>861</v>
      </c>
      <c r="BF799">
        <v>6.5632811025648197</v>
      </c>
      <c r="BG799">
        <v>0</v>
      </c>
      <c r="BH799">
        <v>0</v>
      </c>
      <c r="BI799">
        <v>0</v>
      </c>
      <c r="BJ799">
        <v>0</v>
      </c>
      <c r="BK799">
        <v>0</v>
      </c>
      <c r="BL799">
        <v>0</v>
      </c>
      <c r="BM799">
        <v>1</v>
      </c>
      <c r="BN799">
        <v>0</v>
      </c>
      <c r="BO799">
        <v>0</v>
      </c>
      <c r="BP799">
        <v>0</v>
      </c>
      <c r="BQ799">
        <v>0</v>
      </c>
      <c r="BR799">
        <v>0</v>
      </c>
      <c r="BS799">
        <v>0</v>
      </c>
      <c r="BT799">
        <v>4.7086772180837766</v>
      </c>
      <c r="BU799">
        <v>76</v>
      </c>
      <c r="CG799" s="2">
        <v>861</v>
      </c>
      <c r="CH799">
        <v>6.5632811025648197</v>
      </c>
      <c r="CI799">
        <v>0</v>
      </c>
      <c r="CJ799">
        <v>0</v>
      </c>
      <c r="CK799">
        <v>0</v>
      </c>
      <c r="CL799">
        <v>0</v>
      </c>
      <c r="CM799">
        <v>0</v>
      </c>
      <c r="CN799">
        <v>0</v>
      </c>
      <c r="CO799">
        <v>1</v>
      </c>
      <c r="CP799">
        <v>0</v>
      </c>
      <c r="CQ799">
        <v>0</v>
      </c>
      <c r="CR799">
        <v>0</v>
      </c>
      <c r="CS799">
        <v>7.1295568204832716</v>
      </c>
      <c r="CT799">
        <v>5.2775713438524114</v>
      </c>
      <c r="CU799">
        <v>4.7086772180837766</v>
      </c>
      <c r="CV799">
        <v>76</v>
      </c>
    </row>
    <row r="800" spans="1:100" x14ac:dyDescent="0.2">
      <c r="A800" s="2">
        <v>862</v>
      </c>
      <c r="B800">
        <v>6.3596367373703462</v>
      </c>
      <c r="C800">
        <v>0</v>
      </c>
      <c r="D800">
        <v>0</v>
      </c>
      <c r="E800">
        <v>0</v>
      </c>
      <c r="F800">
        <v>0</v>
      </c>
      <c r="G800">
        <v>0</v>
      </c>
      <c r="H800">
        <v>0</v>
      </c>
      <c r="I800">
        <v>1</v>
      </c>
      <c r="J800">
        <v>0</v>
      </c>
      <c r="K800">
        <v>0</v>
      </c>
      <c r="L800">
        <v>0</v>
      </c>
      <c r="M800">
        <v>0</v>
      </c>
      <c r="N800">
        <v>0</v>
      </c>
      <c r="O800">
        <v>0</v>
      </c>
      <c r="P800">
        <v>7.1366378614567854</v>
      </c>
      <c r="Q800">
        <v>77</v>
      </c>
      <c r="AC800" s="2">
        <v>862</v>
      </c>
      <c r="AD800">
        <v>6.3596367373703462</v>
      </c>
      <c r="AE800">
        <v>0</v>
      </c>
      <c r="AF800">
        <v>0</v>
      </c>
      <c r="AG800">
        <v>0</v>
      </c>
      <c r="AH800">
        <v>0</v>
      </c>
      <c r="AI800">
        <v>0</v>
      </c>
      <c r="AJ800">
        <v>0</v>
      </c>
      <c r="AK800">
        <v>1</v>
      </c>
      <c r="AL800">
        <v>0</v>
      </c>
      <c r="AM800">
        <v>0</v>
      </c>
      <c r="AN800">
        <v>0</v>
      </c>
      <c r="AO800">
        <v>0</v>
      </c>
      <c r="AP800">
        <v>0</v>
      </c>
      <c r="AQ800">
        <v>0</v>
      </c>
      <c r="AR800">
        <v>5.284344756897517</v>
      </c>
      <c r="AS800">
        <v>77</v>
      </c>
      <c r="BE800" s="2">
        <v>862</v>
      </c>
      <c r="BF800">
        <v>6.3596367373703462</v>
      </c>
      <c r="BG800">
        <v>0</v>
      </c>
      <c r="BH800">
        <v>0</v>
      </c>
      <c r="BI800">
        <v>0</v>
      </c>
      <c r="BJ800">
        <v>0</v>
      </c>
      <c r="BK800">
        <v>0</v>
      </c>
      <c r="BL800">
        <v>0</v>
      </c>
      <c r="BM800">
        <v>1</v>
      </c>
      <c r="BN800">
        <v>0</v>
      </c>
      <c r="BO800">
        <v>0</v>
      </c>
      <c r="BP800">
        <v>0</v>
      </c>
      <c r="BQ800">
        <v>0</v>
      </c>
      <c r="BR800">
        <v>0</v>
      </c>
      <c r="BS800">
        <v>0</v>
      </c>
      <c r="BT800">
        <v>4.7147027392230036</v>
      </c>
      <c r="BU800">
        <v>77</v>
      </c>
      <c r="CG800" s="2">
        <v>862</v>
      </c>
      <c r="CH800">
        <v>6.3596367373703462</v>
      </c>
      <c r="CI800">
        <v>0</v>
      </c>
      <c r="CJ800">
        <v>0</v>
      </c>
      <c r="CK800">
        <v>0</v>
      </c>
      <c r="CL800">
        <v>0</v>
      </c>
      <c r="CM800">
        <v>0</v>
      </c>
      <c r="CN800">
        <v>0</v>
      </c>
      <c r="CO800">
        <v>1</v>
      </c>
      <c r="CP800">
        <v>0</v>
      </c>
      <c r="CQ800">
        <v>0</v>
      </c>
      <c r="CR800">
        <v>0</v>
      </c>
      <c r="CS800">
        <v>7.1366378614567854</v>
      </c>
      <c r="CT800">
        <v>5.284344756897517</v>
      </c>
      <c r="CU800">
        <v>4.7147027392230036</v>
      </c>
      <c r="CV800">
        <v>77</v>
      </c>
    </row>
    <row r="801" spans="1:100" x14ac:dyDescent="0.2">
      <c r="A801" s="2">
        <v>863</v>
      </c>
      <c r="B801">
        <v>6.3414232511005189</v>
      </c>
      <c r="C801">
        <v>0</v>
      </c>
      <c r="D801">
        <v>0</v>
      </c>
      <c r="E801">
        <v>0</v>
      </c>
      <c r="F801">
        <v>0</v>
      </c>
      <c r="G801">
        <v>0</v>
      </c>
      <c r="H801">
        <v>0</v>
      </c>
      <c r="I801">
        <v>1</v>
      </c>
      <c r="J801">
        <v>0</v>
      </c>
      <c r="K801">
        <v>0</v>
      </c>
      <c r="L801">
        <v>0</v>
      </c>
      <c r="M801">
        <v>0</v>
      </c>
      <c r="N801">
        <v>0</v>
      </c>
      <c r="O801">
        <v>0</v>
      </c>
      <c r="P801">
        <v>7.1437391771280341</v>
      </c>
      <c r="Q801">
        <v>78</v>
      </c>
      <c r="AC801" s="2">
        <v>863</v>
      </c>
      <c r="AD801">
        <v>6.3414232511005189</v>
      </c>
      <c r="AE801">
        <v>0</v>
      </c>
      <c r="AF801">
        <v>0</v>
      </c>
      <c r="AG801">
        <v>0</v>
      </c>
      <c r="AH801">
        <v>0</v>
      </c>
      <c r="AI801">
        <v>0</v>
      </c>
      <c r="AJ801">
        <v>0</v>
      </c>
      <c r="AK801">
        <v>1</v>
      </c>
      <c r="AL801">
        <v>0</v>
      </c>
      <c r="AM801">
        <v>0</v>
      </c>
      <c r="AN801">
        <v>0</v>
      </c>
      <c r="AO801">
        <v>0</v>
      </c>
      <c r="AP801">
        <v>0</v>
      </c>
      <c r="AQ801">
        <v>0</v>
      </c>
      <c r="AR801">
        <v>5.2911396496775938</v>
      </c>
      <c r="AS801">
        <v>78</v>
      </c>
      <c r="BE801" s="2">
        <v>863</v>
      </c>
      <c r="BF801">
        <v>6.3414232511005189</v>
      </c>
      <c r="BG801">
        <v>0</v>
      </c>
      <c r="BH801">
        <v>0</v>
      </c>
      <c r="BI801">
        <v>0</v>
      </c>
      <c r="BJ801">
        <v>0</v>
      </c>
      <c r="BK801">
        <v>0</v>
      </c>
      <c r="BL801">
        <v>0</v>
      </c>
      <c r="BM801">
        <v>1</v>
      </c>
      <c r="BN801">
        <v>0</v>
      </c>
      <c r="BO801">
        <v>0</v>
      </c>
      <c r="BP801">
        <v>0</v>
      </c>
      <c r="BQ801">
        <v>0</v>
      </c>
      <c r="BR801">
        <v>0</v>
      </c>
      <c r="BS801">
        <v>0</v>
      </c>
      <c r="BT801">
        <v>4.7207518843311362</v>
      </c>
      <c r="BU801">
        <v>78</v>
      </c>
      <c r="CG801" s="2">
        <v>863</v>
      </c>
      <c r="CH801">
        <v>6.3414232511005189</v>
      </c>
      <c r="CI801">
        <v>0</v>
      </c>
      <c r="CJ801">
        <v>0</v>
      </c>
      <c r="CK801">
        <v>0</v>
      </c>
      <c r="CL801">
        <v>0</v>
      </c>
      <c r="CM801">
        <v>0</v>
      </c>
      <c r="CN801">
        <v>0</v>
      </c>
      <c r="CO801">
        <v>1</v>
      </c>
      <c r="CP801">
        <v>0</v>
      </c>
      <c r="CQ801">
        <v>0</v>
      </c>
      <c r="CR801">
        <v>0</v>
      </c>
      <c r="CS801">
        <v>7.1437391771280341</v>
      </c>
      <c r="CT801">
        <v>5.2911396496775938</v>
      </c>
      <c r="CU801">
        <v>4.7207518843311362</v>
      </c>
      <c r="CV801">
        <v>78</v>
      </c>
    </row>
    <row r="802" spans="1:100" x14ac:dyDescent="0.2">
      <c r="A802" s="2">
        <v>864</v>
      </c>
      <c r="B802">
        <v>6.5578768908202569</v>
      </c>
      <c r="C802">
        <v>0</v>
      </c>
      <c r="D802">
        <v>0</v>
      </c>
      <c r="E802">
        <v>0</v>
      </c>
      <c r="F802">
        <v>0</v>
      </c>
      <c r="G802">
        <v>0</v>
      </c>
      <c r="H802">
        <v>0</v>
      </c>
      <c r="I802">
        <v>0</v>
      </c>
      <c r="J802">
        <v>1</v>
      </c>
      <c r="K802">
        <v>0</v>
      </c>
      <c r="L802">
        <v>0</v>
      </c>
      <c r="M802">
        <v>0</v>
      </c>
      <c r="N802">
        <v>0</v>
      </c>
      <c r="O802">
        <v>0</v>
      </c>
      <c r="P802">
        <v>7.1508606814558489</v>
      </c>
      <c r="Q802">
        <v>79</v>
      </c>
      <c r="AC802" s="2">
        <v>864</v>
      </c>
      <c r="AD802">
        <v>6.5578768908202569</v>
      </c>
      <c r="AE802">
        <v>0</v>
      </c>
      <c r="AF802">
        <v>0</v>
      </c>
      <c r="AG802">
        <v>0</v>
      </c>
      <c r="AH802">
        <v>0</v>
      </c>
      <c r="AI802">
        <v>0</v>
      </c>
      <c r="AJ802">
        <v>0</v>
      </c>
      <c r="AK802">
        <v>0</v>
      </c>
      <c r="AL802">
        <v>1</v>
      </c>
      <c r="AM802">
        <v>0</v>
      </c>
      <c r="AN802">
        <v>0</v>
      </c>
      <c r="AO802">
        <v>0</v>
      </c>
      <c r="AP802">
        <v>0</v>
      </c>
      <c r="AQ802">
        <v>0</v>
      </c>
      <c r="AR802">
        <v>5.2979559441610373</v>
      </c>
      <c r="AS802">
        <v>79</v>
      </c>
      <c r="BE802" s="2">
        <v>864</v>
      </c>
      <c r="BF802">
        <v>6.5578768908202569</v>
      </c>
      <c r="BG802">
        <v>0</v>
      </c>
      <c r="BH802">
        <v>0</v>
      </c>
      <c r="BI802">
        <v>0</v>
      </c>
      <c r="BJ802">
        <v>0</v>
      </c>
      <c r="BK802">
        <v>0</v>
      </c>
      <c r="BL802">
        <v>0</v>
      </c>
      <c r="BM802">
        <v>0</v>
      </c>
      <c r="BN802">
        <v>1</v>
      </c>
      <c r="BO802">
        <v>0</v>
      </c>
      <c r="BP802">
        <v>0</v>
      </c>
      <c r="BQ802">
        <v>0</v>
      </c>
      <c r="BR802">
        <v>0</v>
      </c>
      <c r="BS802">
        <v>0</v>
      </c>
      <c r="BT802">
        <v>4.7268246027199048</v>
      </c>
      <c r="BU802">
        <v>79</v>
      </c>
      <c r="CG802" s="2">
        <v>864</v>
      </c>
      <c r="CH802">
        <v>6.5578768908202569</v>
      </c>
      <c r="CI802">
        <v>0</v>
      </c>
      <c r="CJ802">
        <v>0</v>
      </c>
      <c r="CK802">
        <v>0</v>
      </c>
      <c r="CL802">
        <v>0</v>
      </c>
      <c r="CM802">
        <v>0</v>
      </c>
      <c r="CN802">
        <v>0</v>
      </c>
      <c r="CO802">
        <v>0</v>
      </c>
      <c r="CP802">
        <v>1</v>
      </c>
      <c r="CQ802">
        <v>0</v>
      </c>
      <c r="CR802">
        <v>0</v>
      </c>
      <c r="CS802">
        <v>7.1508606814558489</v>
      </c>
      <c r="CT802">
        <v>5.2979559441610373</v>
      </c>
      <c r="CU802">
        <v>4.7268246027199048</v>
      </c>
      <c r="CV802">
        <v>79</v>
      </c>
    </row>
    <row r="803" spans="1:100" x14ac:dyDescent="0.2">
      <c r="A803" s="2">
        <v>865</v>
      </c>
      <c r="B803">
        <v>6.4924137232310759</v>
      </c>
      <c r="C803">
        <v>0</v>
      </c>
      <c r="D803">
        <v>0</v>
      </c>
      <c r="E803">
        <v>0</v>
      </c>
      <c r="F803">
        <v>0</v>
      </c>
      <c r="G803">
        <v>0</v>
      </c>
      <c r="H803">
        <v>0</v>
      </c>
      <c r="I803">
        <v>0</v>
      </c>
      <c r="J803">
        <v>1</v>
      </c>
      <c r="K803">
        <v>0</v>
      </c>
      <c r="L803">
        <v>0</v>
      </c>
      <c r="M803">
        <v>0</v>
      </c>
      <c r="N803">
        <v>0</v>
      </c>
      <c r="O803">
        <v>0</v>
      </c>
      <c r="P803">
        <v>7.1580022879558198</v>
      </c>
      <c r="Q803">
        <v>80</v>
      </c>
      <c r="AC803" s="2">
        <v>865</v>
      </c>
      <c r="AD803">
        <v>6.4924137232310759</v>
      </c>
      <c r="AE803">
        <v>0</v>
      </c>
      <c r="AF803">
        <v>0</v>
      </c>
      <c r="AG803">
        <v>0</v>
      </c>
      <c r="AH803">
        <v>0</v>
      </c>
      <c r="AI803">
        <v>0</v>
      </c>
      <c r="AJ803">
        <v>0</v>
      </c>
      <c r="AK803">
        <v>0</v>
      </c>
      <c r="AL803">
        <v>1</v>
      </c>
      <c r="AM803">
        <v>0</v>
      </c>
      <c r="AN803">
        <v>0</v>
      </c>
      <c r="AO803">
        <v>0</v>
      </c>
      <c r="AP803">
        <v>0</v>
      </c>
      <c r="AQ803">
        <v>0</v>
      </c>
      <c r="AR803">
        <v>5.3047935616870054</v>
      </c>
      <c r="AS803">
        <v>80</v>
      </c>
      <c r="BE803" s="2">
        <v>865</v>
      </c>
      <c r="BF803">
        <v>6.4924137232310759</v>
      </c>
      <c r="BG803">
        <v>0</v>
      </c>
      <c r="BH803">
        <v>0</v>
      </c>
      <c r="BI803">
        <v>0</v>
      </c>
      <c r="BJ803">
        <v>0</v>
      </c>
      <c r="BK803">
        <v>0</v>
      </c>
      <c r="BL803">
        <v>0</v>
      </c>
      <c r="BM803">
        <v>0</v>
      </c>
      <c r="BN803">
        <v>1</v>
      </c>
      <c r="BO803">
        <v>0</v>
      </c>
      <c r="BP803">
        <v>0</v>
      </c>
      <c r="BQ803">
        <v>0</v>
      </c>
      <c r="BR803">
        <v>0</v>
      </c>
      <c r="BS803">
        <v>0</v>
      </c>
      <c r="BT803">
        <v>4.7329208427008211</v>
      </c>
      <c r="BU803">
        <v>80</v>
      </c>
      <c r="CG803" s="2">
        <v>865</v>
      </c>
      <c r="CH803">
        <v>6.4924137232310759</v>
      </c>
      <c r="CI803">
        <v>0</v>
      </c>
      <c r="CJ803">
        <v>0</v>
      </c>
      <c r="CK803">
        <v>0</v>
      </c>
      <c r="CL803">
        <v>0</v>
      </c>
      <c r="CM803">
        <v>0</v>
      </c>
      <c r="CN803">
        <v>0</v>
      </c>
      <c r="CO803">
        <v>0</v>
      </c>
      <c r="CP803">
        <v>1</v>
      </c>
      <c r="CQ803">
        <v>0</v>
      </c>
      <c r="CR803">
        <v>0</v>
      </c>
      <c r="CS803">
        <v>7.1580022879558198</v>
      </c>
      <c r="CT803">
        <v>5.3047935616870054</v>
      </c>
      <c r="CU803">
        <v>4.7329208427008211</v>
      </c>
      <c r="CV803">
        <v>80</v>
      </c>
    </row>
    <row r="804" spans="1:100" x14ac:dyDescent="0.2">
      <c r="A804" s="2">
        <v>866</v>
      </c>
      <c r="B804">
        <v>6.9745031142288418</v>
      </c>
      <c r="C804">
        <v>0</v>
      </c>
      <c r="D804">
        <v>0</v>
      </c>
      <c r="E804">
        <v>0</v>
      </c>
      <c r="F804">
        <v>0</v>
      </c>
      <c r="G804">
        <v>0</v>
      </c>
      <c r="H804">
        <v>0</v>
      </c>
      <c r="I804">
        <v>0</v>
      </c>
      <c r="J804">
        <v>1</v>
      </c>
      <c r="K804">
        <v>0</v>
      </c>
      <c r="L804">
        <v>0</v>
      </c>
      <c r="M804">
        <v>0</v>
      </c>
      <c r="N804">
        <v>0</v>
      </c>
      <c r="O804">
        <v>0</v>
      </c>
      <c r="P804">
        <v>7.1651639097115964</v>
      </c>
      <c r="Q804">
        <v>81</v>
      </c>
      <c r="AC804" s="2">
        <v>866</v>
      </c>
      <c r="AD804">
        <v>6.9745031142288418</v>
      </c>
      <c r="AE804">
        <v>0</v>
      </c>
      <c r="AF804">
        <v>0</v>
      </c>
      <c r="AG804">
        <v>0</v>
      </c>
      <c r="AH804">
        <v>0</v>
      </c>
      <c r="AI804">
        <v>0</v>
      </c>
      <c r="AJ804">
        <v>0</v>
      </c>
      <c r="AK804">
        <v>0</v>
      </c>
      <c r="AL804">
        <v>1</v>
      </c>
      <c r="AM804">
        <v>0</v>
      </c>
      <c r="AN804">
        <v>0</v>
      </c>
      <c r="AO804">
        <v>0</v>
      </c>
      <c r="AP804">
        <v>0</v>
      </c>
      <c r="AQ804">
        <v>0</v>
      </c>
      <c r="AR804">
        <v>5.3116524229777937</v>
      </c>
      <c r="AS804">
        <v>81</v>
      </c>
      <c r="BE804" s="2">
        <v>866</v>
      </c>
      <c r="BF804">
        <v>6.9745031142288418</v>
      </c>
      <c r="BG804">
        <v>0</v>
      </c>
      <c r="BH804">
        <v>0</v>
      </c>
      <c r="BI804">
        <v>0</v>
      </c>
      <c r="BJ804">
        <v>0</v>
      </c>
      <c r="BK804">
        <v>0</v>
      </c>
      <c r="BL804">
        <v>0</v>
      </c>
      <c r="BM804">
        <v>0</v>
      </c>
      <c r="BN804">
        <v>1</v>
      </c>
      <c r="BO804">
        <v>0</v>
      </c>
      <c r="BP804">
        <v>0</v>
      </c>
      <c r="BQ804">
        <v>0</v>
      </c>
      <c r="BR804">
        <v>0</v>
      </c>
      <c r="BS804">
        <v>0</v>
      </c>
      <c r="BT804">
        <v>6.3181864497183131</v>
      </c>
      <c r="BU804">
        <v>81</v>
      </c>
      <c r="CG804" s="2">
        <v>866</v>
      </c>
      <c r="CH804">
        <v>6.9745031142288418</v>
      </c>
      <c r="CI804">
        <v>0</v>
      </c>
      <c r="CJ804">
        <v>0</v>
      </c>
      <c r="CK804">
        <v>0</v>
      </c>
      <c r="CL804">
        <v>0</v>
      </c>
      <c r="CM804">
        <v>0</v>
      </c>
      <c r="CN804">
        <v>0</v>
      </c>
      <c r="CO804">
        <v>0</v>
      </c>
      <c r="CP804">
        <v>1</v>
      </c>
      <c r="CQ804">
        <v>0</v>
      </c>
      <c r="CR804">
        <v>0</v>
      </c>
      <c r="CS804">
        <v>7.1651639097115964</v>
      </c>
      <c r="CT804">
        <v>5.3116524229777937</v>
      </c>
      <c r="CU804">
        <v>6.3181864497183131</v>
      </c>
      <c r="CV804">
        <v>81</v>
      </c>
    </row>
    <row r="805" spans="1:100" x14ac:dyDescent="0.2">
      <c r="A805" s="2">
        <v>867</v>
      </c>
      <c r="B805">
        <v>6.8893674337384958</v>
      </c>
      <c r="C805">
        <v>0</v>
      </c>
      <c r="D805">
        <v>0</v>
      </c>
      <c r="E805">
        <v>0</v>
      </c>
      <c r="F805">
        <v>0</v>
      </c>
      <c r="G805">
        <v>0</v>
      </c>
      <c r="H805">
        <v>0</v>
      </c>
      <c r="I805">
        <v>0</v>
      </c>
      <c r="J805">
        <v>1</v>
      </c>
      <c r="K805">
        <v>0</v>
      </c>
      <c r="L805">
        <v>0</v>
      </c>
      <c r="M805">
        <v>0</v>
      </c>
      <c r="N805">
        <v>0</v>
      </c>
      <c r="O805">
        <v>0</v>
      </c>
      <c r="P805">
        <v>7.1723454593864924</v>
      </c>
      <c r="Q805">
        <v>82</v>
      </c>
      <c r="AC805" s="2">
        <v>867</v>
      </c>
      <c r="AD805">
        <v>6.8893674337384958</v>
      </c>
      <c r="AE805">
        <v>0</v>
      </c>
      <c r="AF805">
        <v>0</v>
      </c>
      <c r="AG805">
        <v>0</v>
      </c>
      <c r="AH805">
        <v>0</v>
      </c>
      <c r="AI805">
        <v>0</v>
      </c>
      <c r="AJ805">
        <v>0</v>
      </c>
      <c r="AK805">
        <v>0</v>
      </c>
      <c r="AL805">
        <v>1</v>
      </c>
      <c r="AM805">
        <v>0</v>
      </c>
      <c r="AN805">
        <v>0</v>
      </c>
      <c r="AO805">
        <v>0</v>
      </c>
      <c r="AP805">
        <v>0</v>
      </c>
      <c r="AQ805">
        <v>0</v>
      </c>
      <c r="AR805">
        <v>5.3185324481512328</v>
      </c>
      <c r="AS805">
        <v>82</v>
      </c>
      <c r="BE805" s="2">
        <v>867</v>
      </c>
      <c r="BF805">
        <v>6.8893674337384958</v>
      </c>
      <c r="BG805">
        <v>0</v>
      </c>
      <c r="BH805">
        <v>0</v>
      </c>
      <c r="BI805">
        <v>0</v>
      </c>
      <c r="BJ805">
        <v>0</v>
      </c>
      <c r="BK805">
        <v>0</v>
      </c>
      <c r="BL805">
        <v>0</v>
      </c>
      <c r="BM805">
        <v>0</v>
      </c>
      <c r="BN805">
        <v>1</v>
      </c>
      <c r="BO805">
        <v>0</v>
      </c>
      <c r="BP805">
        <v>0</v>
      </c>
      <c r="BQ805">
        <v>0</v>
      </c>
      <c r="BR805">
        <v>0</v>
      </c>
      <c r="BS805">
        <v>0</v>
      </c>
      <c r="BT805">
        <v>6.6113032787235522</v>
      </c>
      <c r="BU805">
        <v>82</v>
      </c>
      <c r="CG805" s="2">
        <v>867</v>
      </c>
      <c r="CH805">
        <v>6.8893674337384958</v>
      </c>
      <c r="CI805">
        <v>0</v>
      </c>
      <c r="CJ805">
        <v>0</v>
      </c>
      <c r="CK805">
        <v>0</v>
      </c>
      <c r="CL805">
        <v>0</v>
      </c>
      <c r="CM805">
        <v>0</v>
      </c>
      <c r="CN805">
        <v>0</v>
      </c>
      <c r="CO805">
        <v>0</v>
      </c>
      <c r="CP805">
        <v>1</v>
      </c>
      <c r="CQ805">
        <v>0</v>
      </c>
      <c r="CR805">
        <v>0</v>
      </c>
      <c r="CS805">
        <v>7.1723454593864924</v>
      </c>
      <c r="CT805">
        <v>5.3185324481512328</v>
      </c>
      <c r="CU805">
        <v>6.6113032787235522</v>
      </c>
      <c r="CV805">
        <v>82</v>
      </c>
    </row>
    <row r="806" spans="1:100" x14ac:dyDescent="0.2">
      <c r="A806" s="2">
        <v>868</v>
      </c>
      <c r="B806">
        <v>7.0374905090036144</v>
      </c>
      <c r="C806">
        <v>0</v>
      </c>
      <c r="D806">
        <v>0</v>
      </c>
      <c r="E806">
        <v>0</v>
      </c>
      <c r="F806">
        <v>0</v>
      </c>
      <c r="G806">
        <v>0</v>
      </c>
      <c r="H806">
        <v>0</v>
      </c>
      <c r="I806">
        <v>0</v>
      </c>
      <c r="J806">
        <v>1</v>
      </c>
      <c r="K806">
        <v>0</v>
      </c>
      <c r="L806">
        <v>0</v>
      </c>
      <c r="M806">
        <v>0</v>
      </c>
      <c r="N806">
        <v>0</v>
      </c>
      <c r="O806">
        <v>0</v>
      </c>
      <c r="P806">
        <v>7.1795468492352601</v>
      </c>
      <c r="Q806">
        <v>83</v>
      </c>
      <c r="AC806" s="2">
        <v>868</v>
      </c>
      <c r="AD806">
        <v>7.0374905090036144</v>
      </c>
      <c r="AE806">
        <v>0</v>
      </c>
      <c r="AF806">
        <v>0</v>
      </c>
      <c r="AG806">
        <v>0</v>
      </c>
      <c r="AH806">
        <v>0</v>
      </c>
      <c r="AI806">
        <v>0</v>
      </c>
      <c r="AJ806">
        <v>0</v>
      </c>
      <c r="AK806">
        <v>0</v>
      </c>
      <c r="AL806">
        <v>1</v>
      </c>
      <c r="AM806">
        <v>0</v>
      </c>
      <c r="AN806">
        <v>0</v>
      </c>
      <c r="AO806">
        <v>0</v>
      </c>
      <c r="AP806">
        <v>0</v>
      </c>
      <c r="AQ806">
        <v>0</v>
      </c>
      <c r="AR806">
        <v>5.3254335567331079</v>
      </c>
      <c r="AS806">
        <v>83</v>
      </c>
      <c r="BE806" s="2">
        <v>868</v>
      </c>
      <c r="BF806">
        <v>7.0374905090036144</v>
      </c>
      <c r="BG806">
        <v>0</v>
      </c>
      <c r="BH806">
        <v>0</v>
      </c>
      <c r="BI806">
        <v>0</v>
      </c>
      <c r="BJ806">
        <v>0</v>
      </c>
      <c r="BK806">
        <v>0</v>
      </c>
      <c r="BL806">
        <v>0</v>
      </c>
      <c r="BM806">
        <v>0</v>
      </c>
      <c r="BN806">
        <v>1</v>
      </c>
      <c r="BO806">
        <v>0</v>
      </c>
      <c r="BP806">
        <v>0</v>
      </c>
      <c r="BQ806">
        <v>0</v>
      </c>
      <c r="BR806">
        <v>0</v>
      </c>
      <c r="BS806">
        <v>0</v>
      </c>
      <c r="BT806">
        <v>6.6113032787235522</v>
      </c>
      <c r="BU806">
        <v>83</v>
      </c>
      <c r="CG806" s="2">
        <v>868</v>
      </c>
      <c r="CH806">
        <v>7.0374905090036144</v>
      </c>
      <c r="CI806">
        <v>0</v>
      </c>
      <c r="CJ806">
        <v>0</v>
      </c>
      <c r="CK806">
        <v>0</v>
      </c>
      <c r="CL806">
        <v>0</v>
      </c>
      <c r="CM806">
        <v>0</v>
      </c>
      <c r="CN806">
        <v>0</v>
      </c>
      <c r="CO806">
        <v>0</v>
      </c>
      <c r="CP806">
        <v>1</v>
      </c>
      <c r="CQ806">
        <v>0</v>
      </c>
      <c r="CR806">
        <v>0</v>
      </c>
      <c r="CS806">
        <v>7.1795468492352601</v>
      </c>
      <c r="CT806">
        <v>5.3254335567331079</v>
      </c>
      <c r="CU806">
        <v>6.6113032787235522</v>
      </c>
      <c r="CV806">
        <v>83</v>
      </c>
    </row>
    <row r="807" spans="1:100" x14ac:dyDescent="0.2">
      <c r="A807" s="2">
        <v>869</v>
      </c>
      <c r="B807">
        <v>7.0366606258107813</v>
      </c>
      <c r="C807">
        <v>0</v>
      </c>
      <c r="D807">
        <v>0</v>
      </c>
      <c r="E807">
        <v>0</v>
      </c>
      <c r="F807">
        <v>0</v>
      </c>
      <c r="G807">
        <v>0</v>
      </c>
      <c r="H807">
        <v>0</v>
      </c>
      <c r="I807">
        <v>0</v>
      </c>
      <c r="J807">
        <v>0</v>
      </c>
      <c r="K807">
        <v>1</v>
      </c>
      <c r="L807">
        <v>0</v>
      </c>
      <c r="M807">
        <v>0</v>
      </c>
      <c r="N807">
        <v>0</v>
      </c>
      <c r="O807">
        <v>0</v>
      </c>
      <c r="P807">
        <v>7.1867679911159996</v>
      </c>
      <c r="Q807">
        <v>84</v>
      </c>
      <c r="AC807" s="2">
        <v>869</v>
      </c>
      <c r="AD807">
        <v>7.0366606258107813</v>
      </c>
      <c r="AE807">
        <v>0</v>
      </c>
      <c r="AF807">
        <v>0</v>
      </c>
      <c r="AG807">
        <v>0</v>
      </c>
      <c r="AH807">
        <v>0</v>
      </c>
      <c r="AI807">
        <v>0</v>
      </c>
      <c r="AJ807">
        <v>0</v>
      </c>
      <c r="AK807">
        <v>0</v>
      </c>
      <c r="AL807">
        <v>0</v>
      </c>
      <c r="AM807">
        <v>1</v>
      </c>
      <c r="AN807">
        <v>0</v>
      </c>
      <c r="AO807">
        <v>0</v>
      </c>
      <c r="AP807">
        <v>0</v>
      </c>
      <c r="AQ807">
        <v>0</v>
      </c>
      <c r="AR807">
        <v>5.3323556676695825</v>
      </c>
      <c r="AS807">
        <v>84</v>
      </c>
      <c r="BE807" s="2">
        <v>869</v>
      </c>
      <c r="BF807">
        <v>7.0366606258107813</v>
      </c>
      <c r="BG807">
        <v>0</v>
      </c>
      <c r="BH807">
        <v>0</v>
      </c>
      <c r="BI807">
        <v>0</v>
      </c>
      <c r="BJ807">
        <v>0</v>
      </c>
      <c r="BK807">
        <v>0</v>
      </c>
      <c r="BL807">
        <v>0</v>
      </c>
      <c r="BM807">
        <v>0</v>
      </c>
      <c r="BN807">
        <v>0</v>
      </c>
      <c r="BO807">
        <v>1</v>
      </c>
      <c r="BP807">
        <v>0</v>
      </c>
      <c r="BQ807">
        <v>0</v>
      </c>
      <c r="BR807">
        <v>0</v>
      </c>
      <c r="BS807">
        <v>0</v>
      </c>
      <c r="BT807">
        <v>6.6113032787235522</v>
      </c>
      <c r="BU807">
        <v>84</v>
      </c>
      <c r="CG807" s="2">
        <v>869</v>
      </c>
      <c r="CH807">
        <v>7.0366606258107813</v>
      </c>
      <c r="CI807">
        <v>0</v>
      </c>
      <c r="CJ807">
        <v>0</v>
      </c>
      <c r="CK807">
        <v>0</v>
      </c>
      <c r="CL807">
        <v>0</v>
      </c>
      <c r="CM807">
        <v>0</v>
      </c>
      <c r="CN807">
        <v>0</v>
      </c>
      <c r="CO807">
        <v>0</v>
      </c>
      <c r="CP807">
        <v>0</v>
      </c>
      <c r="CQ807">
        <v>1</v>
      </c>
      <c r="CR807">
        <v>0</v>
      </c>
      <c r="CS807">
        <v>7.1867679911159996</v>
      </c>
      <c r="CT807">
        <v>5.3323556676695825</v>
      </c>
      <c r="CU807">
        <v>6.6113032787235522</v>
      </c>
      <c r="CV807">
        <v>84</v>
      </c>
    </row>
    <row r="808" spans="1:100" x14ac:dyDescent="0.2">
      <c r="A808" s="2">
        <v>870</v>
      </c>
      <c r="B808">
        <v>7.0209800134356293</v>
      </c>
      <c r="C808">
        <v>0</v>
      </c>
      <c r="D808">
        <v>0</v>
      </c>
      <c r="E808">
        <v>0</v>
      </c>
      <c r="F808">
        <v>0</v>
      </c>
      <c r="G808">
        <v>0</v>
      </c>
      <c r="H808">
        <v>0</v>
      </c>
      <c r="I808">
        <v>0</v>
      </c>
      <c r="J808">
        <v>0</v>
      </c>
      <c r="K808">
        <v>1</v>
      </c>
      <c r="L808">
        <v>0</v>
      </c>
      <c r="M808">
        <v>0</v>
      </c>
      <c r="N808">
        <v>0</v>
      </c>
      <c r="O808">
        <v>0</v>
      </c>
      <c r="P808">
        <v>7.1940087965021222</v>
      </c>
      <c r="Q808">
        <v>85</v>
      </c>
      <c r="AC808" s="2">
        <v>870</v>
      </c>
      <c r="AD808">
        <v>7.0209800134356293</v>
      </c>
      <c r="AE808">
        <v>0</v>
      </c>
      <c r="AF808">
        <v>0</v>
      </c>
      <c r="AG808">
        <v>0</v>
      </c>
      <c r="AH808">
        <v>0</v>
      </c>
      <c r="AI808">
        <v>0</v>
      </c>
      <c r="AJ808">
        <v>0</v>
      </c>
      <c r="AK808">
        <v>0</v>
      </c>
      <c r="AL808">
        <v>0</v>
      </c>
      <c r="AM808">
        <v>1</v>
      </c>
      <c r="AN808">
        <v>0</v>
      </c>
      <c r="AO808">
        <v>0</v>
      </c>
      <c r="AP808">
        <v>0</v>
      </c>
      <c r="AQ808">
        <v>0</v>
      </c>
      <c r="AR808">
        <v>5.3392986993396478</v>
      </c>
      <c r="AS808">
        <v>85</v>
      </c>
      <c r="BE808" s="2">
        <v>870</v>
      </c>
      <c r="BF808">
        <v>7.0209800134356293</v>
      </c>
      <c r="BG808">
        <v>0</v>
      </c>
      <c r="BH808">
        <v>0</v>
      </c>
      <c r="BI808">
        <v>0</v>
      </c>
      <c r="BJ808">
        <v>0</v>
      </c>
      <c r="BK808">
        <v>0</v>
      </c>
      <c r="BL808">
        <v>0</v>
      </c>
      <c r="BM808">
        <v>0</v>
      </c>
      <c r="BN808">
        <v>0</v>
      </c>
      <c r="BO808">
        <v>1</v>
      </c>
      <c r="BP808">
        <v>0</v>
      </c>
      <c r="BQ808">
        <v>0</v>
      </c>
      <c r="BR808">
        <v>0</v>
      </c>
      <c r="BS808">
        <v>0</v>
      </c>
      <c r="BT808">
        <v>6.6113032787235522</v>
      </c>
      <c r="BU808">
        <v>85</v>
      </c>
      <c r="CG808" s="2">
        <v>870</v>
      </c>
      <c r="CH808">
        <v>7.0209800134356293</v>
      </c>
      <c r="CI808">
        <v>0</v>
      </c>
      <c r="CJ808">
        <v>0</v>
      </c>
      <c r="CK808">
        <v>0</v>
      </c>
      <c r="CL808">
        <v>0</v>
      </c>
      <c r="CM808">
        <v>0</v>
      </c>
      <c r="CN808">
        <v>0</v>
      </c>
      <c r="CO808">
        <v>0</v>
      </c>
      <c r="CP808">
        <v>0</v>
      </c>
      <c r="CQ808">
        <v>1</v>
      </c>
      <c r="CR808">
        <v>0</v>
      </c>
      <c r="CS808">
        <v>7.1940087965021222</v>
      </c>
      <c r="CT808">
        <v>5.3392986993396478</v>
      </c>
      <c r="CU808">
        <v>6.6113032787235522</v>
      </c>
      <c r="CV808">
        <v>85</v>
      </c>
    </row>
    <row r="809" spans="1:100" x14ac:dyDescent="0.2">
      <c r="A809" s="2">
        <v>871</v>
      </c>
      <c r="B809">
        <v>7.0464201046605401</v>
      </c>
      <c r="C809">
        <v>0</v>
      </c>
      <c r="D809">
        <v>0</v>
      </c>
      <c r="E809">
        <v>0</v>
      </c>
      <c r="F809">
        <v>0</v>
      </c>
      <c r="G809">
        <v>0</v>
      </c>
      <c r="H809">
        <v>0</v>
      </c>
      <c r="I809">
        <v>0</v>
      </c>
      <c r="J809">
        <v>0</v>
      </c>
      <c r="K809">
        <v>1</v>
      </c>
      <c r="L809">
        <v>0</v>
      </c>
      <c r="M809">
        <v>0</v>
      </c>
      <c r="N809">
        <v>0</v>
      </c>
      <c r="O809">
        <v>0</v>
      </c>
      <c r="P809">
        <v>7.2012691764943586</v>
      </c>
      <c r="Q809">
        <v>86</v>
      </c>
      <c r="AC809" s="2">
        <v>871</v>
      </c>
      <c r="AD809">
        <v>7.0464201046605401</v>
      </c>
      <c r="AE809">
        <v>0</v>
      </c>
      <c r="AF809">
        <v>0</v>
      </c>
      <c r="AG809">
        <v>0</v>
      </c>
      <c r="AH809">
        <v>0</v>
      </c>
      <c r="AI809">
        <v>0</v>
      </c>
      <c r="AJ809">
        <v>0</v>
      </c>
      <c r="AK809">
        <v>0</v>
      </c>
      <c r="AL809">
        <v>0</v>
      </c>
      <c r="AM809">
        <v>1</v>
      </c>
      <c r="AN809">
        <v>0</v>
      </c>
      <c r="AO809">
        <v>0</v>
      </c>
      <c r="AP809">
        <v>0</v>
      </c>
      <c r="AQ809">
        <v>0</v>
      </c>
      <c r="AR809">
        <v>5.3462625695675676</v>
      </c>
      <c r="AS809">
        <v>86</v>
      </c>
      <c r="BE809" s="2">
        <v>871</v>
      </c>
      <c r="BF809">
        <v>7.0464201046605401</v>
      </c>
      <c r="BG809">
        <v>0</v>
      </c>
      <c r="BH809">
        <v>0</v>
      </c>
      <c r="BI809">
        <v>0</v>
      </c>
      <c r="BJ809">
        <v>0</v>
      </c>
      <c r="BK809">
        <v>0</v>
      </c>
      <c r="BL809">
        <v>0</v>
      </c>
      <c r="BM809">
        <v>0</v>
      </c>
      <c r="BN809">
        <v>0</v>
      </c>
      <c r="BO809">
        <v>1</v>
      </c>
      <c r="BP809">
        <v>0</v>
      </c>
      <c r="BQ809">
        <v>0</v>
      </c>
      <c r="BR809">
        <v>0</v>
      </c>
      <c r="BS809">
        <v>0</v>
      </c>
      <c r="BT809">
        <v>6.6113032787235522</v>
      </c>
      <c r="BU809">
        <v>86</v>
      </c>
      <c r="CG809" s="2">
        <v>871</v>
      </c>
      <c r="CH809">
        <v>7.0464201046605401</v>
      </c>
      <c r="CI809">
        <v>0</v>
      </c>
      <c r="CJ809">
        <v>0</v>
      </c>
      <c r="CK809">
        <v>0</v>
      </c>
      <c r="CL809">
        <v>0</v>
      </c>
      <c r="CM809">
        <v>0</v>
      </c>
      <c r="CN809">
        <v>0</v>
      </c>
      <c r="CO809">
        <v>0</v>
      </c>
      <c r="CP809">
        <v>0</v>
      </c>
      <c r="CQ809">
        <v>1</v>
      </c>
      <c r="CR809">
        <v>0</v>
      </c>
      <c r="CS809">
        <v>7.2012691764943586</v>
      </c>
      <c r="CT809">
        <v>5.3462625695675676</v>
      </c>
      <c r="CU809">
        <v>6.6113032787235522</v>
      </c>
      <c r="CV809">
        <v>86</v>
      </c>
    </row>
    <row r="810" spans="1:100" x14ac:dyDescent="0.2">
      <c r="A810" s="2">
        <v>872</v>
      </c>
      <c r="B810">
        <v>6.9572051239776496</v>
      </c>
      <c r="C810">
        <v>0</v>
      </c>
      <c r="D810">
        <v>0</v>
      </c>
      <c r="E810">
        <v>0</v>
      </c>
      <c r="F810">
        <v>0</v>
      </c>
      <c r="G810">
        <v>0</v>
      </c>
      <c r="H810">
        <v>0</v>
      </c>
      <c r="I810">
        <v>0</v>
      </c>
      <c r="J810">
        <v>0</v>
      </c>
      <c r="K810">
        <v>1</v>
      </c>
      <c r="L810">
        <v>0</v>
      </c>
      <c r="M810">
        <v>0</v>
      </c>
      <c r="N810">
        <v>0</v>
      </c>
      <c r="O810">
        <v>0</v>
      </c>
      <c r="P810">
        <v>7.2085490418327653</v>
      </c>
      <c r="Q810">
        <v>87</v>
      </c>
      <c r="AC810" s="2">
        <v>872</v>
      </c>
      <c r="AD810">
        <v>6.9572051239776496</v>
      </c>
      <c r="AE810">
        <v>0</v>
      </c>
      <c r="AF810">
        <v>0</v>
      </c>
      <c r="AG810">
        <v>0</v>
      </c>
      <c r="AH810">
        <v>0</v>
      </c>
      <c r="AI810">
        <v>0</v>
      </c>
      <c r="AJ810">
        <v>0</v>
      </c>
      <c r="AK810">
        <v>0</v>
      </c>
      <c r="AL810">
        <v>0</v>
      </c>
      <c r="AM810">
        <v>1</v>
      </c>
      <c r="AN810">
        <v>0</v>
      </c>
      <c r="AO810">
        <v>0</v>
      </c>
      <c r="AP810">
        <v>0</v>
      </c>
      <c r="AQ810">
        <v>0</v>
      </c>
      <c r="AR810">
        <v>5.3532471956353325</v>
      </c>
      <c r="AS810">
        <v>87</v>
      </c>
      <c r="BE810" s="2">
        <v>872</v>
      </c>
      <c r="BF810">
        <v>6.9572051239776496</v>
      </c>
      <c r="BG810">
        <v>0</v>
      </c>
      <c r="BH810">
        <v>0</v>
      </c>
      <c r="BI810">
        <v>0</v>
      </c>
      <c r="BJ810">
        <v>0</v>
      </c>
      <c r="BK810">
        <v>0</v>
      </c>
      <c r="BL810">
        <v>0</v>
      </c>
      <c r="BM810">
        <v>0</v>
      </c>
      <c r="BN810">
        <v>0</v>
      </c>
      <c r="BO810">
        <v>1</v>
      </c>
      <c r="BP810">
        <v>0</v>
      </c>
      <c r="BQ810">
        <v>0</v>
      </c>
      <c r="BR810">
        <v>0</v>
      </c>
      <c r="BS810">
        <v>0</v>
      </c>
      <c r="BT810">
        <v>6.6113032787235522</v>
      </c>
      <c r="BU810">
        <v>87</v>
      </c>
      <c r="CG810" s="2">
        <v>872</v>
      </c>
      <c r="CH810">
        <v>6.9572051239776496</v>
      </c>
      <c r="CI810">
        <v>0</v>
      </c>
      <c r="CJ810">
        <v>0</v>
      </c>
      <c r="CK810">
        <v>0</v>
      </c>
      <c r="CL810">
        <v>0</v>
      </c>
      <c r="CM810">
        <v>0</v>
      </c>
      <c r="CN810">
        <v>0</v>
      </c>
      <c r="CO810">
        <v>0</v>
      </c>
      <c r="CP810">
        <v>0</v>
      </c>
      <c r="CQ810">
        <v>1</v>
      </c>
      <c r="CR810">
        <v>0</v>
      </c>
      <c r="CS810">
        <v>7.2085490418327653</v>
      </c>
      <c r="CT810">
        <v>5.3532471956353325</v>
      </c>
      <c r="CU810">
        <v>6.6113032787235522</v>
      </c>
      <c r="CV810">
        <v>87</v>
      </c>
    </row>
    <row r="811" spans="1:100" x14ac:dyDescent="0.2">
      <c r="A811" s="2">
        <v>873</v>
      </c>
      <c r="B811">
        <v>7.0883610100063352</v>
      </c>
      <c r="C811">
        <v>0</v>
      </c>
      <c r="D811">
        <v>0</v>
      </c>
      <c r="E811">
        <v>0</v>
      </c>
      <c r="F811">
        <v>0</v>
      </c>
      <c r="G811">
        <v>0</v>
      </c>
      <c r="H811">
        <v>0</v>
      </c>
      <c r="I811">
        <v>0</v>
      </c>
      <c r="J811">
        <v>0</v>
      </c>
      <c r="K811">
        <v>0</v>
      </c>
      <c r="L811">
        <v>1</v>
      </c>
      <c r="M811">
        <v>0</v>
      </c>
      <c r="N811">
        <v>0</v>
      </c>
      <c r="O811">
        <v>0</v>
      </c>
      <c r="P811">
        <v>7.2158483029087241</v>
      </c>
      <c r="Q811">
        <v>88</v>
      </c>
      <c r="AC811" s="2">
        <v>873</v>
      </c>
      <c r="AD811">
        <v>7.0883610100063352</v>
      </c>
      <c r="AE811">
        <v>0</v>
      </c>
      <c r="AF811">
        <v>0</v>
      </c>
      <c r="AG811">
        <v>0</v>
      </c>
      <c r="AH811">
        <v>0</v>
      </c>
      <c r="AI811">
        <v>0</v>
      </c>
      <c r="AJ811">
        <v>0</v>
      </c>
      <c r="AK811">
        <v>0</v>
      </c>
      <c r="AL811">
        <v>0</v>
      </c>
      <c r="AM811">
        <v>0</v>
      </c>
      <c r="AN811">
        <v>1</v>
      </c>
      <c r="AO811">
        <v>0</v>
      </c>
      <c r="AP811">
        <v>0</v>
      </c>
      <c r="AQ811">
        <v>0</v>
      </c>
      <c r="AR811">
        <v>5.3602524942951142</v>
      </c>
      <c r="AS811">
        <v>88</v>
      </c>
      <c r="BE811" s="2">
        <v>873</v>
      </c>
      <c r="BF811">
        <v>7.0883610100063352</v>
      </c>
      <c r="BG811">
        <v>0</v>
      </c>
      <c r="BH811">
        <v>0</v>
      </c>
      <c r="BI811">
        <v>0</v>
      </c>
      <c r="BJ811">
        <v>0</v>
      </c>
      <c r="BK811">
        <v>0</v>
      </c>
      <c r="BL811">
        <v>0</v>
      </c>
      <c r="BM811">
        <v>0</v>
      </c>
      <c r="BN811">
        <v>0</v>
      </c>
      <c r="BO811">
        <v>0</v>
      </c>
      <c r="BP811">
        <v>1</v>
      </c>
      <c r="BQ811">
        <v>0</v>
      </c>
      <c r="BR811">
        <v>0</v>
      </c>
      <c r="BS811">
        <v>0</v>
      </c>
      <c r="BT811">
        <v>6.6113032787235522</v>
      </c>
      <c r="BU811">
        <v>88</v>
      </c>
      <c r="CG811" s="2">
        <v>873</v>
      </c>
      <c r="CH811">
        <v>7.0883610100063352</v>
      </c>
      <c r="CI811">
        <v>0</v>
      </c>
      <c r="CJ811">
        <v>0</v>
      </c>
      <c r="CK811">
        <v>0</v>
      </c>
      <c r="CL811">
        <v>0</v>
      </c>
      <c r="CM811">
        <v>0</v>
      </c>
      <c r="CN811">
        <v>0</v>
      </c>
      <c r="CO811">
        <v>0</v>
      </c>
      <c r="CP811">
        <v>0</v>
      </c>
      <c r="CQ811">
        <v>0</v>
      </c>
      <c r="CR811">
        <v>1</v>
      </c>
      <c r="CS811">
        <v>7.2158483029087241</v>
      </c>
      <c r="CT811">
        <v>5.3602524942951142</v>
      </c>
      <c r="CU811">
        <v>6.6113032787235522</v>
      </c>
      <c r="CV811">
        <v>88</v>
      </c>
    </row>
    <row r="812" spans="1:100" x14ac:dyDescent="0.2">
      <c r="A812" s="2">
        <v>874</v>
      </c>
      <c r="B812">
        <v>6.7110364657593564</v>
      </c>
      <c r="C812">
        <v>0</v>
      </c>
      <c r="D812">
        <v>0</v>
      </c>
      <c r="E812">
        <v>0</v>
      </c>
      <c r="F812">
        <v>0</v>
      </c>
      <c r="G812">
        <v>0</v>
      </c>
      <c r="H812">
        <v>0</v>
      </c>
      <c r="I812">
        <v>0</v>
      </c>
      <c r="J812">
        <v>0</v>
      </c>
      <c r="K812">
        <v>0</v>
      </c>
      <c r="L812">
        <v>1</v>
      </c>
      <c r="M812">
        <v>0</v>
      </c>
      <c r="N812">
        <v>0</v>
      </c>
      <c r="O812">
        <v>0</v>
      </c>
      <c r="P812">
        <v>7.2231668697769225</v>
      </c>
      <c r="Q812">
        <v>89</v>
      </c>
      <c r="AC812" s="2">
        <v>874</v>
      </c>
      <c r="AD812">
        <v>6.7110364657593564</v>
      </c>
      <c r="AE812">
        <v>0</v>
      </c>
      <c r="AF812">
        <v>0</v>
      </c>
      <c r="AG812">
        <v>0</v>
      </c>
      <c r="AH812">
        <v>0</v>
      </c>
      <c r="AI812">
        <v>0</v>
      </c>
      <c r="AJ812">
        <v>0</v>
      </c>
      <c r="AK812">
        <v>0</v>
      </c>
      <c r="AL812">
        <v>0</v>
      </c>
      <c r="AM812">
        <v>0</v>
      </c>
      <c r="AN812">
        <v>1</v>
      </c>
      <c r="AO812">
        <v>0</v>
      </c>
      <c r="AP812">
        <v>0</v>
      </c>
      <c r="AQ812">
        <v>0</v>
      </c>
      <c r="AR812">
        <v>5.3672783817817145</v>
      </c>
      <c r="AS812">
        <v>89</v>
      </c>
      <c r="BE812" s="2">
        <v>874</v>
      </c>
      <c r="BF812">
        <v>6.7110364657593564</v>
      </c>
      <c r="BG812">
        <v>0</v>
      </c>
      <c r="BH812">
        <v>0</v>
      </c>
      <c r="BI812">
        <v>0</v>
      </c>
      <c r="BJ812">
        <v>0</v>
      </c>
      <c r="BK812">
        <v>0</v>
      </c>
      <c r="BL812">
        <v>0</v>
      </c>
      <c r="BM812">
        <v>0</v>
      </c>
      <c r="BN812">
        <v>0</v>
      </c>
      <c r="BO812">
        <v>0</v>
      </c>
      <c r="BP812">
        <v>1</v>
      </c>
      <c r="BQ812">
        <v>0</v>
      </c>
      <c r="BR812">
        <v>0</v>
      </c>
      <c r="BS812">
        <v>0</v>
      </c>
      <c r="BT812">
        <v>5.7278489045315641</v>
      </c>
      <c r="BU812">
        <v>89</v>
      </c>
      <c r="CG812" s="2">
        <v>874</v>
      </c>
      <c r="CH812">
        <v>6.7110364657593564</v>
      </c>
      <c r="CI812">
        <v>0</v>
      </c>
      <c r="CJ812">
        <v>0</v>
      </c>
      <c r="CK812">
        <v>0</v>
      </c>
      <c r="CL812">
        <v>0</v>
      </c>
      <c r="CM812">
        <v>0</v>
      </c>
      <c r="CN812">
        <v>0</v>
      </c>
      <c r="CO812">
        <v>0</v>
      </c>
      <c r="CP812">
        <v>0</v>
      </c>
      <c r="CQ812">
        <v>0</v>
      </c>
      <c r="CR812">
        <v>1</v>
      </c>
      <c r="CS812">
        <v>7.2231668697769225</v>
      </c>
      <c r="CT812">
        <v>5.3672783817817145</v>
      </c>
      <c r="CU812">
        <v>5.7278489045315641</v>
      </c>
      <c r="CV812">
        <v>89</v>
      </c>
    </row>
    <row r="813" spans="1:100" x14ac:dyDescent="0.2">
      <c r="A813" s="2">
        <v>875</v>
      </c>
      <c r="B813">
        <v>6.7278880253519526</v>
      </c>
      <c r="C813">
        <v>0</v>
      </c>
      <c r="D813">
        <v>0</v>
      </c>
      <c r="E813">
        <v>0</v>
      </c>
      <c r="F813">
        <v>0</v>
      </c>
      <c r="G813">
        <v>0</v>
      </c>
      <c r="H813">
        <v>0</v>
      </c>
      <c r="I813">
        <v>0</v>
      </c>
      <c r="J813">
        <v>0</v>
      </c>
      <c r="K813">
        <v>0</v>
      </c>
      <c r="L813">
        <v>1</v>
      </c>
      <c r="M813">
        <v>0</v>
      </c>
      <c r="N813">
        <v>0</v>
      </c>
      <c r="O813">
        <v>0</v>
      </c>
      <c r="P813">
        <v>7.2305046521672898</v>
      </c>
      <c r="Q813">
        <v>90</v>
      </c>
      <c r="AC813" s="2">
        <v>875</v>
      </c>
      <c r="AD813">
        <v>6.7278880253519526</v>
      </c>
      <c r="AE813">
        <v>0</v>
      </c>
      <c r="AF813">
        <v>0</v>
      </c>
      <c r="AG813">
        <v>0</v>
      </c>
      <c r="AH813">
        <v>0</v>
      </c>
      <c r="AI813">
        <v>0</v>
      </c>
      <c r="AJ813">
        <v>0</v>
      </c>
      <c r="AK813">
        <v>0</v>
      </c>
      <c r="AL813">
        <v>0</v>
      </c>
      <c r="AM813">
        <v>0</v>
      </c>
      <c r="AN813">
        <v>1</v>
      </c>
      <c r="AO813">
        <v>0</v>
      </c>
      <c r="AP813">
        <v>0</v>
      </c>
      <c r="AQ813">
        <v>0</v>
      </c>
      <c r="AR813">
        <v>5.3743247738250073</v>
      </c>
      <c r="AS813">
        <v>90</v>
      </c>
      <c r="BE813" s="2">
        <v>875</v>
      </c>
      <c r="BF813">
        <v>6.7278880253519526</v>
      </c>
      <c r="BG813">
        <v>0</v>
      </c>
      <c r="BH813">
        <v>0</v>
      </c>
      <c r="BI813">
        <v>0</v>
      </c>
      <c r="BJ813">
        <v>0</v>
      </c>
      <c r="BK813">
        <v>0</v>
      </c>
      <c r="BL813">
        <v>0</v>
      </c>
      <c r="BM813">
        <v>0</v>
      </c>
      <c r="BN813">
        <v>0</v>
      </c>
      <c r="BO813">
        <v>0</v>
      </c>
      <c r="BP813">
        <v>1</v>
      </c>
      <c r="BQ813">
        <v>0</v>
      </c>
      <c r="BR813">
        <v>0</v>
      </c>
      <c r="BS813">
        <v>0</v>
      </c>
      <c r="BT813">
        <v>4.795164862883242</v>
      </c>
      <c r="BU813">
        <v>90</v>
      </c>
      <c r="CG813" s="2">
        <v>875</v>
      </c>
      <c r="CH813">
        <v>6.7278880253519526</v>
      </c>
      <c r="CI813">
        <v>0</v>
      </c>
      <c r="CJ813">
        <v>0</v>
      </c>
      <c r="CK813">
        <v>0</v>
      </c>
      <c r="CL813">
        <v>0</v>
      </c>
      <c r="CM813">
        <v>0</v>
      </c>
      <c r="CN813">
        <v>0</v>
      </c>
      <c r="CO813">
        <v>0</v>
      </c>
      <c r="CP813">
        <v>0</v>
      </c>
      <c r="CQ813">
        <v>0</v>
      </c>
      <c r="CR813">
        <v>1</v>
      </c>
      <c r="CS813">
        <v>7.2305046521672898</v>
      </c>
      <c r="CT813">
        <v>5.3743247738250073</v>
      </c>
      <c r="CU813">
        <v>4.795164862883242</v>
      </c>
      <c r="CV813">
        <v>90</v>
      </c>
    </row>
    <row r="814" spans="1:100" x14ac:dyDescent="0.2">
      <c r="A814" s="2">
        <v>876</v>
      </c>
      <c r="B814">
        <v>6.6060308798422449</v>
      </c>
      <c r="C814">
        <v>0</v>
      </c>
      <c r="D814">
        <v>0</v>
      </c>
      <c r="E814">
        <v>0</v>
      </c>
      <c r="F814">
        <v>0</v>
      </c>
      <c r="G814">
        <v>0</v>
      </c>
      <c r="H814">
        <v>0</v>
      </c>
      <c r="I814">
        <v>0</v>
      </c>
      <c r="J814">
        <v>0</v>
      </c>
      <c r="K814">
        <v>0</v>
      </c>
      <c r="L814">
        <v>1</v>
      </c>
      <c r="M814">
        <v>0</v>
      </c>
      <c r="N814">
        <v>0</v>
      </c>
      <c r="O814">
        <v>0</v>
      </c>
      <c r="P814">
        <v>7.2378615594968982</v>
      </c>
      <c r="Q814">
        <v>91</v>
      </c>
      <c r="AC814" s="2">
        <v>876</v>
      </c>
      <c r="AD814">
        <v>6.6060308798422449</v>
      </c>
      <c r="AE814">
        <v>0</v>
      </c>
      <c r="AF814">
        <v>0</v>
      </c>
      <c r="AG814">
        <v>0</v>
      </c>
      <c r="AH814">
        <v>0</v>
      </c>
      <c r="AI814">
        <v>0</v>
      </c>
      <c r="AJ814">
        <v>0</v>
      </c>
      <c r="AK814">
        <v>0</v>
      </c>
      <c r="AL814">
        <v>0</v>
      </c>
      <c r="AM814">
        <v>0</v>
      </c>
      <c r="AN814">
        <v>1</v>
      </c>
      <c r="AO814">
        <v>0</v>
      </c>
      <c r="AP814">
        <v>0</v>
      </c>
      <c r="AQ814">
        <v>0</v>
      </c>
      <c r="AR814">
        <v>5.3813915856623789</v>
      </c>
      <c r="AS814">
        <v>91</v>
      </c>
      <c r="BE814" s="2">
        <v>876</v>
      </c>
      <c r="BF814">
        <v>6.6060308798422449</v>
      </c>
      <c r="BG814">
        <v>0</v>
      </c>
      <c r="BH814">
        <v>0</v>
      </c>
      <c r="BI814">
        <v>0</v>
      </c>
      <c r="BJ814">
        <v>0</v>
      </c>
      <c r="BK814">
        <v>0</v>
      </c>
      <c r="BL814">
        <v>0</v>
      </c>
      <c r="BM814">
        <v>0</v>
      </c>
      <c r="BN814">
        <v>0</v>
      </c>
      <c r="BO814">
        <v>0</v>
      </c>
      <c r="BP814">
        <v>1</v>
      </c>
      <c r="BQ814">
        <v>0</v>
      </c>
      <c r="BR814">
        <v>0</v>
      </c>
      <c r="BS814">
        <v>0</v>
      </c>
      <c r="BT814">
        <v>4.8015161526591825</v>
      </c>
      <c r="BU814">
        <v>91</v>
      </c>
      <c r="CG814" s="2">
        <v>876</v>
      </c>
      <c r="CH814">
        <v>6.6060308798422449</v>
      </c>
      <c r="CI814">
        <v>0</v>
      </c>
      <c r="CJ814">
        <v>0</v>
      </c>
      <c r="CK814">
        <v>0</v>
      </c>
      <c r="CL814">
        <v>0</v>
      </c>
      <c r="CM814">
        <v>0</v>
      </c>
      <c r="CN814">
        <v>0</v>
      </c>
      <c r="CO814">
        <v>0</v>
      </c>
      <c r="CP814">
        <v>0</v>
      </c>
      <c r="CQ814">
        <v>0</v>
      </c>
      <c r="CR814">
        <v>1</v>
      </c>
      <c r="CS814">
        <v>7.2378615594968982</v>
      </c>
      <c r="CT814">
        <v>5.3813915856623789</v>
      </c>
      <c r="CU814">
        <v>4.8015161526591825</v>
      </c>
      <c r="CV814">
        <v>91</v>
      </c>
    </row>
    <row r="815" spans="1:100" x14ac:dyDescent="0.2">
      <c r="A815" s="2">
        <v>877</v>
      </c>
      <c r="B815">
        <v>6.7526098237981742</v>
      </c>
      <c r="C815">
        <v>0</v>
      </c>
      <c r="D815">
        <v>0</v>
      </c>
      <c r="E815">
        <v>0</v>
      </c>
      <c r="F815">
        <v>0</v>
      </c>
      <c r="G815">
        <v>0</v>
      </c>
      <c r="H815">
        <v>0</v>
      </c>
      <c r="I815">
        <v>0</v>
      </c>
      <c r="J815">
        <v>0</v>
      </c>
      <c r="K815">
        <v>0</v>
      </c>
      <c r="L815">
        <v>1</v>
      </c>
      <c r="M815">
        <v>0</v>
      </c>
      <c r="N815">
        <v>0</v>
      </c>
      <c r="O815">
        <v>0</v>
      </c>
      <c r="P815">
        <v>7.2452375008818137</v>
      </c>
      <c r="Q815">
        <v>92</v>
      </c>
      <c r="AC815" s="2">
        <v>877</v>
      </c>
      <c r="AD815">
        <v>6.7526098237981742</v>
      </c>
      <c r="AE815">
        <v>0</v>
      </c>
      <c r="AF815">
        <v>0</v>
      </c>
      <c r="AG815">
        <v>0</v>
      </c>
      <c r="AH815">
        <v>0</v>
      </c>
      <c r="AI815">
        <v>0</v>
      </c>
      <c r="AJ815">
        <v>0</v>
      </c>
      <c r="AK815">
        <v>0</v>
      </c>
      <c r="AL815">
        <v>0</v>
      </c>
      <c r="AM815">
        <v>0</v>
      </c>
      <c r="AN815">
        <v>1</v>
      </c>
      <c r="AO815">
        <v>0</v>
      </c>
      <c r="AP815">
        <v>0</v>
      </c>
      <c r="AQ815">
        <v>0</v>
      </c>
      <c r="AR815">
        <v>5.3884787320511389</v>
      </c>
      <c r="AS815">
        <v>92</v>
      </c>
      <c r="BE815" s="2">
        <v>877</v>
      </c>
      <c r="BF815">
        <v>6.7526098237981742</v>
      </c>
      <c r="BG815">
        <v>0</v>
      </c>
      <c r="BH815">
        <v>0</v>
      </c>
      <c r="BI815">
        <v>0</v>
      </c>
      <c r="BJ815">
        <v>0</v>
      </c>
      <c r="BK815">
        <v>0</v>
      </c>
      <c r="BL815">
        <v>0</v>
      </c>
      <c r="BM815">
        <v>0</v>
      </c>
      <c r="BN815">
        <v>0</v>
      </c>
      <c r="BO815">
        <v>0</v>
      </c>
      <c r="BP815">
        <v>1</v>
      </c>
      <c r="BQ815">
        <v>0</v>
      </c>
      <c r="BR815">
        <v>0</v>
      </c>
      <c r="BS815">
        <v>0</v>
      </c>
      <c r="BT815">
        <v>4.8078902693434946</v>
      </c>
      <c r="BU815">
        <v>92</v>
      </c>
      <c r="CG815" s="2">
        <v>877</v>
      </c>
      <c r="CH815">
        <v>6.7526098237981742</v>
      </c>
      <c r="CI815">
        <v>0</v>
      </c>
      <c r="CJ815">
        <v>0</v>
      </c>
      <c r="CK815">
        <v>0</v>
      </c>
      <c r="CL815">
        <v>0</v>
      </c>
      <c r="CM815">
        <v>0</v>
      </c>
      <c r="CN815">
        <v>0</v>
      </c>
      <c r="CO815">
        <v>0</v>
      </c>
      <c r="CP815">
        <v>0</v>
      </c>
      <c r="CQ815">
        <v>0</v>
      </c>
      <c r="CR815">
        <v>1</v>
      </c>
      <c r="CS815">
        <v>7.2452375008818137</v>
      </c>
      <c r="CT815">
        <v>5.3884787320511389</v>
      </c>
      <c r="CU815">
        <v>4.8078902693434946</v>
      </c>
      <c r="CV815">
        <v>92</v>
      </c>
    </row>
    <row r="816" spans="1:100" x14ac:dyDescent="0.2">
      <c r="A816" s="2">
        <v>878</v>
      </c>
      <c r="B816">
        <v>5.6290499804793566</v>
      </c>
      <c r="C816">
        <v>0</v>
      </c>
      <c r="D816">
        <v>0</v>
      </c>
      <c r="E816">
        <v>0</v>
      </c>
      <c r="F816">
        <v>0</v>
      </c>
      <c r="G816">
        <v>0</v>
      </c>
      <c r="H816">
        <v>0</v>
      </c>
      <c r="I816">
        <v>0</v>
      </c>
      <c r="J816">
        <v>0</v>
      </c>
      <c r="K816">
        <v>0</v>
      </c>
      <c r="L816">
        <v>0</v>
      </c>
      <c r="M816">
        <v>1</v>
      </c>
      <c r="N816">
        <v>0</v>
      </c>
      <c r="O816">
        <v>0</v>
      </c>
      <c r="P816">
        <v>7.2526323851488916</v>
      </c>
      <c r="Q816">
        <v>93</v>
      </c>
      <c r="AC816" s="2">
        <v>878</v>
      </c>
      <c r="AD816">
        <v>5.6290499804793566</v>
      </c>
      <c r="AE816">
        <v>0</v>
      </c>
      <c r="AF816">
        <v>0</v>
      </c>
      <c r="AG816">
        <v>0</v>
      </c>
      <c r="AH816">
        <v>0</v>
      </c>
      <c r="AI816">
        <v>0</v>
      </c>
      <c r="AJ816">
        <v>0</v>
      </c>
      <c r="AK816">
        <v>0</v>
      </c>
      <c r="AL816">
        <v>0</v>
      </c>
      <c r="AM816">
        <v>0</v>
      </c>
      <c r="AN816">
        <v>0</v>
      </c>
      <c r="AO816">
        <v>1</v>
      </c>
      <c r="AP816">
        <v>0</v>
      </c>
      <c r="AQ816">
        <v>0</v>
      </c>
      <c r="AR816">
        <v>5.3955861272809349</v>
      </c>
      <c r="AS816">
        <v>93</v>
      </c>
      <c r="BE816" s="2">
        <v>878</v>
      </c>
      <c r="BF816">
        <v>5.6290499804793566</v>
      </c>
      <c r="BG816">
        <v>0</v>
      </c>
      <c r="BH816">
        <v>0</v>
      </c>
      <c r="BI816">
        <v>0</v>
      </c>
      <c r="BJ816">
        <v>0</v>
      </c>
      <c r="BK816">
        <v>0</v>
      </c>
      <c r="BL816">
        <v>0</v>
      </c>
      <c r="BM816">
        <v>0</v>
      </c>
      <c r="BN816">
        <v>0</v>
      </c>
      <c r="BO816">
        <v>0</v>
      </c>
      <c r="BP816">
        <v>0</v>
      </c>
      <c r="BQ816">
        <v>1</v>
      </c>
      <c r="BR816">
        <v>0</v>
      </c>
      <c r="BS816">
        <v>0</v>
      </c>
      <c r="BT816">
        <v>4.8142871491587043</v>
      </c>
      <c r="BU816">
        <v>93</v>
      </c>
      <c r="CG816" s="2">
        <v>878</v>
      </c>
      <c r="CH816">
        <v>5.6290499804793566</v>
      </c>
      <c r="CI816">
        <v>0</v>
      </c>
      <c r="CJ816">
        <v>0</v>
      </c>
      <c r="CK816">
        <v>0</v>
      </c>
      <c r="CL816">
        <v>0</v>
      </c>
      <c r="CM816">
        <v>0</v>
      </c>
      <c r="CN816">
        <v>0</v>
      </c>
      <c r="CO816">
        <v>0</v>
      </c>
      <c r="CP816">
        <v>0</v>
      </c>
      <c r="CQ816">
        <v>0</v>
      </c>
      <c r="CR816">
        <v>0</v>
      </c>
      <c r="CS816">
        <v>7.2526323851488916</v>
      </c>
      <c r="CT816">
        <v>5.3955861272809349</v>
      </c>
      <c r="CU816">
        <v>4.8142871491587043</v>
      </c>
      <c r="CV816">
        <v>93</v>
      </c>
    </row>
    <row r="817" spans="1:100" x14ac:dyDescent="0.2">
      <c r="A817" s="2">
        <v>879</v>
      </c>
      <c r="B817">
        <v>5.4634557718235666</v>
      </c>
      <c r="C817">
        <v>0</v>
      </c>
      <c r="D817">
        <v>0</v>
      </c>
      <c r="E817">
        <v>0</v>
      </c>
      <c r="F817">
        <v>0</v>
      </c>
      <c r="G817">
        <v>0</v>
      </c>
      <c r="H817">
        <v>0</v>
      </c>
      <c r="I817">
        <v>0</v>
      </c>
      <c r="J817">
        <v>0</v>
      </c>
      <c r="K817">
        <v>0</v>
      </c>
      <c r="L817">
        <v>0</v>
      </c>
      <c r="M817">
        <v>1</v>
      </c>
      <c r="N817">
        <v>0</v>
      </c>
      <c r="O817">
        <v>0</v>
      </c>
      <c r="P817">
        <v>7.2600461208475133</v>
      </c>
      <c r="Q817">
        <v>94</v>
      </c>
      <c r="AC817" s="2">
        <v>879</v>
      </c>
      <c r="AD817">
        <v>5.4634557718235666</v>
      </c>
      <c r="AE817">
        <v>0</v>
      </c>
      <c r="AF817">
        <v>0</v>
      </c>
      <c r="AG817">
        <v>0</v>
      </c>
      <c r="AH817">
        <v>0</v>
      </c>
      <c r="AI817">
        <v>0</v>
      </c>
      <c r="AJ817">
        <v>0</v>
      </c>
      <c r="AK817">
        <v>0</v>
      </c>
      <c r="AL817">
        <v>0</v>
      </c>
      <c r="AM817">
        <v>0</v>
      </c>
      <c r="AN817">
        <v>0</v>
      </c>
      <c r="AO817">
        <v>1</v>
      </c>
      <c r="AP817">
        <v>0</v>
      </c>
      <c r="AQ817">
        <v>0</v>
      </c>
      <c r="AR817">
        <v>5.4027136851861268</v>
      </c>
      <c r="AS817">
        <v>94</v>
      </c>
      <c r="BE817" s="2">
        <v>879</v>
      </c>
      <c r="BF817">
        <v>5.4634557718235666</v>
      </c>
      <c r="BG817">
        <v>0</v>
      </c>
      <c r="BH817">
        <v>0</v>
      </c>
      <c r="BI817">
        <v>0</v>
      </c>
      <c r="BJ817">
        <v>0</v>
      </c>
      <c r="BK817">
        <v>0</v>
      </c>
      <c r="BL817">
        <v>0</v>
      </c>
      <c r="BM817">
        <v>0</v>
      </c>
      <c r="BN817">
        <v>0</v>
      </c>
      <c r="BO817">
        <v>0</v>
      </c>
      <c r="BP817">
        <v>0</v>
      </c>
      <c r="BQ817">
        <v>1</v>
      </c>
      <c r="BR817">
        <v>0</v>
      </c>
      <c r="BS817">
        <v>0</v>
      </c>
      <c r="BT817">
        <v>4.8207067274721362</v>
      </c>
      <c r="BU817">
        <v>94</v>
      </c>
      <c r="CG817" s="2">
        <v>879</v>
      </c>
      <c r="CH817">
        <v>5.4634557718235666</v>
      </c>
      <c r="CI817">
        <v>0</v>
      </c>
      <c r="CJ817">
        <v>0</v>
      </c>
      <c r="CK817">
        <v>0</v>
      </c>
      <c r="CL817">
        <v>0</v>
      </c>
      <c r="CM817">
        <v>0</v>
      </c>
      <c r="CN817">
        <v>0</v>
      </c>
      <c r="CO817">
        <v>0</v>
      </c>
      <c r="CP817">
        <v>0</v>
      </c>
      <c r="CQ817">
        <v>0</v>
      </c>
      <c r="CR817">
        <v>0</v>
      </c>
      <c r="CS817">
        <v>7.2600461208475133</v>
      </c>
      <c r="CT817">
        <v>5.4027136851861268</v>
      </c>
      <c r="CU817">
        <v>4.8207067274721362</v>
      </c>
      <c r="CV817">
        <v>94</v>
      </c>
    </row>
    <row r="818" spans="1:100" x14ac:dyDescent="0.2">
      <c r="A818" s="2">
        <v>880</v>
      </c>
      <c r="B818">
        <v>5.5415500061805592</v>
      </c>
      <c r="C818">
        <v>0</v>
      </c>
      <c r="D818">
        <v>0</v>
      </c>
      <c r="E818">
        <v>0</v>
      </c>
      <c r="F818">
        <v>0</v>
      </c>
      <c r="G818">
        <v>0</v>
      </c>
      <c r="H818">
        <v>0</v>
      </c>
      <c r="I818">
        <v>0</v>
      </c>
      <c r="J818">
        <v>0</v>
      </c>
      <c r="K818">
        <v>0</v>
      </c>
      <c r="L818">
        <v>0</v>
      </c>
      <c r="M818">
        <v>1</v>
      </c>
      <c r="N818">
        <v>0</v>
      </c>
      <c r="O818">
        <v>0</v>
      </c>
      <c r="P818">
        <v>7.2674786162612675</v>
      </c>
      <c r="Q818">
        <v>95</v>
      </c>
      <c r="AC818" s="2">
        <v>880</v>
      </c>
      <c r="AD818">
        <v>5.5415500061805592</v>
      </c>
      <c r="AE818">
        <v>0</v>
      </c>
      <c r="AF818">
        <v>0</v>
      </c>
      <c r="AG818">
        <v>0</v>
      </c>
      <c r="AH818">
        <v>0</v>
      </c>
      <c r="AI818">
        <v>0</v>
      </c>
      <c r="AJ818">
        <v>0</v>
      </c>
      <c r="AK818">
        <v>0</v>
      </c>
      <c r="AL818">
        <v>0</v>
      </c>
      <c r="AM818">
        <v>0</v>
      </c>
      <c r="AN818">
        <v>0</v>
      </c>
      <c r="AO818">
        <v>1</v>
      </c>
      <c r="AP818">
        <v>0</v>
      </c>
      <c r="AQ818">
        <v>0</v>
      </c>
      <c r="AR818">
        <v>5.4098613191581535</v>
      </c>
      <c r="AS818">
        <v>95</v>
      </c>
      <c r="BE818" s="2">
        <v>880</v>
      </c>
      <c r="BF818">
        <v>5.5415500061805592</v>
      </c>
      <c r="BG818">
        <v>0</v>
      </c>
      <c r="BH818">
        <v>0</v>
      </c>
      <c r="BI818">
        <v>0</v>
      </c>
      <c r="BJ818">
        <v>0</v>
      </c>
      <c r="BK818">
        <v>0</v>
      </c>
      <c r="BL818">
        <v>0</v>
      </c>
      <c r="BM818">
        <v>0</v>
      </c>
      <c r="BN818">
        <v>0</v>
      </c>
      <c r="BO818">
        <v>0</v>
      </c>
      <c r="BP818">
        <v>0</v>
      </c>
      <c r="BQ818">
        <v>1</v>
      </c>
      <c r="BR818">
        <v>0</v>
      </c>
      <c r="BS818">
        <v>0</v>
      </c>
      <c r="BT818">
        <v>4.8271489388071487</v>
      </c>
      <c r="BU818">
        <v>95</v>
      </c>
      <c r="CG818" s="2">
        <v>880</v>
      </c>
      <c r="CH818">
        <v>5.5415500061805592</v>
      </c>
      <c r="CI818">
        <v>0</v>
      </c>
      <c r="CJ818">
        <v>0</v>
      </c>
      <c r="CK818">
        <v>0</v>
      </c>
      <c r="CL818">
        <v>0</v>
      </c>
      <c r="CM818">
        <v>0</v>
      </c>
      <c r="CN818">
        <v>0</v>
      </c>
      <c r="CO818">
        <v>0</v>
      </c>
      <c r="CP818">
        <v>0</v>
      </c>
      <c r="CQ818">
        <v>0</v>
      </c>
      <c r="CR818">
        <v>0</v>
      </c>
      <c r="CS818">
        <v>7.2674786162612675</v>
      </c>
      <c r="CT818">
        <v>5.4098613191581535</v>
      </c>
      <c r="CU818">
        <v>4.8271489388071487</v>
      </c>
      <c r="CV818">
        <v>95</v>
      </c>
    </row>
    <row r="819" spans="1:100" x14ac:dyDescent="0.2">
      <c r="A819" s="2">
        <v>881</v>
      </c>
      <c r="B819">
        <v>5.5883698401589186</v>
      </c>
      <c r="C819">
        <v>0</v>
      </c>
      <c r="D819">
        <v>0</v>
      </c>
      <c r="E819">
        <v>0</v>
      </c>
      <c r="F819">
        <v>0</v>
      </c>
      <c r="G819">
        <v>0</v>
      </c>
      <c r="H819">
        <v>0</v>
      </c>
      <c r="I819">
        <v>0</v>
      </c>
      <c r="J819">
        <v>0</v>
      </c>
      <c r="K819">
        <v>0</v>
      </c>
      <c r="L819">
        <v>0</v>
      </c>
      <c r="M819">
        <v>1</v>
      </c>
      <c r="N819">
        <v>0</v>
      </c>
      <c r="O819">
        <v>0</v>
      </c>
      <c r="P819">
        <v>7.2749297794195584</v>
      </c>
      <c r="Q819">
        <v>96</v>
      </c>
      <c r="AC819" s="2">
        <v>881</v>
      </c>
      <c r="AD819">
        <v>5.5883698401589186</v>
      </c>
      <c r="AE819">
        <v>0</v>
      </c>
      <c r="AF819">
        <v>0</v>
      </c>
      <c r="AG819">
        <v>0</v>
      </c>
      <c r="AH819">
        <v>0</v>
      </c>
      <c r="AI819">
        <v>0</v>
      </c>
      <c r="AJ819">
        <v>0</v>
      </c>
      <c r="AK819">
        <v>0</v>
      </c>
      <c r="AL819">
        <v>0</v>
      </c>
      <c r="AM819">
        <v>0</v>
      </c>
      <c r="AN819">
        <v>0</v>
      </c>
      <c r="AO819">
        <v>1</v>
      </c>
      <c r="AP819">
        <v>0</v>
      </c>
      <c r="AQ819">
        <v>0</v>
      </c>
      <c r="AR819">
        <v>5.4170289421578666</v>
      </c>
      <c r="AS819">
        <v>96</v>
      </c>
      <c r="BE819" s="2">
        <v>881</v>
      </c>
      <c r="BF819">
        <v>5.5883698401589186</v>
      </c>
      <c r="BG819">
        <v>0</v>
      </c>
      <c r="BH819">
        <v>0</v>
      </c>
      <c r="BI819">
        <v>0</v>
      </c>
      <c r="BJ819">
        <v>0</v>
      </c>
      <c r="BK819">
        <v>0</v>
      </c>
      <c r="BL819">
        <v>0</v>
      </c>
      <c r="BM819">
        <v>0</v>
      </c>
      <c r="BN819">
        <v>0</v>
      </c>
      <c r="BO819">
        <v>0</v>
      </c>
      <c r="BP819">
        <v>0</v>
      </c>
      <c r="BQ819">
        <v>1</v>
      </c>
      <c r="BR819">
        <v>0</v>
      </c>
      <c r="BS819">
        <v>0</v>
      </c>
      <c r="BT819">
        <v>4.833613716854452</v>
      </c>
      <c r="BU819">
        <v>96</v>
      </c>
      <c r="CG819" s="2">
        <v>881</v>
      </c>
      <c r="CH819">
        <v>5.5883698401589186</v>
      </c>
      <c r="CI819">
        <v>0</v>
      </c>
      <c r="CJ819">
        <v>0</v>
      </c>
      <c r="CK819">
        <v>0</v>
      </c>
      <c r="CL819">
        <v>0</v>
      </c>
      <c r="CM819">
        <v>0</v>
      </c>
      <c r="CN819">
        <v>0</v>
      </c>
      <c r="CO819">
        <v>0</v>
      </c>
      <c r="CP819">
        <v>0</v>
      </c>
      <c r="CQ819">
        <v>0</v>
      </c>
      <c r="CR819">
        <v>0</v>
      </c>
      <c r="CS819">
        <v>7.2749297794195584</v>
      </c>
      <c r="CT819">
        <v>5.4170289421578666</v>
      </c>
      <c r="CU819">
        <v>4.833613716854452</v>
      </c>
      <c r="CV819">
        <v>96</v>
      </c>
    </row>
    <row r="820" spans="1:100" x14ac:dyDescent="0.2">
      <c r="A820" s="2">
        <v>882</v>
      </c>
      <c r="B820">
        <v>5.527284090155141</v>
      </c>
      <c r="C820">
        <v>0</v>
      </c>
      <c r="D820">
        <v>0</v>
      </c>
      <c r="E820">
        <v>0</v>
      </c>
      <c r="F820">
        <v>0</v>
      </c>
      <c r="G820">
        <v>0</v>
      </c>
      <c r="H820">
        <v>0</v>
      </c>
      <c r="I820">
        <v>0</v>
      </c>
      <c r="J820">
        <v>0</v>
      </c>
      <c r="K820">
        <v>0</v>
      </c>
      <c r="L820">
        <v>0</v>
      </c>
      <c r="M820">
        <v>0</v>
      </c>
      <c r="N820">
        <v>1</v>
      </c>
      <c r="O820">
        <v>0</v>
      </c>
      <c r="P820">
        <v>7.2823995181091492</v>
      </c>
      <c r="Q820">
        <v>97</v>
      </c>
      <c r="AC820" s="2">
        <v>882</v>
      </c>
      <c r="AD820">
        <v>5.527284090155141</v>
      </c>
      <c r="AE820">
        <v>0</v>
      </c>
      <c r="AF820">
        <v>0</v>
      </c>
      <c r="AG820">
        <v>0</v>
      </c>
      <c r="AH820">
        <v>0</v>
      </c>
      <c r="AI820">
        <v>0</v>
      </c>
      <c r="AJ820">
        <v>0</v>
      </c>
      <c r="AK820">
        <v>0</v>
      </c>
      <c r="AL820">
        <v>0</v>
      </c>
      <c r="AM820">
        <v>0</v>
      </c>
      <c r="AN820">
        <v>0</v>
      </c>
      <c r="AO820">
        <v>0</v>
      </c>
      <c r="AP820">
        <v>1</v>
      </c>
      <c r="AQ820">
        <v>0</v>
      </c>
      <c r="AR820">
        <v>5.4242164667278345</v>
      </c>
      <c r="AS820">
        <v>97</v>
      </c>
      <c r="BE820" s="2">
        <v>882</v>
      </c>
      <c r="BF820">
        <v>5.527284090155141</v>
      </c>
      <c r="BG820">
        <v>0</v>
      </c>
      <c r="BH820">
        <v>0</v>
      </c>
      <c r="BI820">
        <v>0</v>
      </c>
      <c r="BJ820">
        <v>0</v>
      </c>
      <c r="BK820">
        <v>0</v>
      </c>
      <c r="BL820">
        <v>0</v>
      </c>
      <c r="BM820">
        <v>0</v>
      </c>
      <c r="BN820">
        <v>0</v>
      </c>
      <c r="BO820">
        <v>0</v>
      </c>
      <c r="BP820">
        <v>0</v>
      </c>
      <c r="BQ820">
        <v>0</v>
      </c>
      <c r="BR820">
        <v>1</v>
      </c>
      <c r="BS820">
        <v>0</v>
      </c>
      <c r="BT820">
        <v>4.8401009944835334</v>
      </c>
      <c r="BU820">
        <v>97</v>
      </c>
      <c r="CG820" s="2">
        <v>882</v>
      </c>
      <c r="CH820">
        <v>5.527284090155141</v>
      </c>
      <c r="CI820">
        <v>0</v>
      </c>
      <c r="CJ820">
        <v>0</v>
      </c>
      <c r="CK820">
        <v>0</v>
      </c>
      <c r="CL820">
        <v>0</v>
      </c>
      <c r="CM820">
        <v>0</v>
      </c>
      <c r="CN820">
        <v>0</v>
      </c>
      <c r="CO820">
        <v>0</v>
      </c>
      <c r="CP820">
        <v>0</v>
      </c>
      <c r="CQ820">
        <v>0</v>
      </c>
      <c r="CR820">
        <v>0</v>
      </c>
      <c r="CS820">
        <v>7.2823995181091492</v>
      </c>
      <c r="CT820">
        <v>5.4242164667278345</v>
      </c>
      <c r="CU820">
        <v>4.8401009944835334</v>
      </c>
      <c r="CV820">
        <v>97</v>
      </c>
    </row>
    <row r="821" spans="1:100" x14ac:dyDescent="0.2">
      <c r="A821" s="2">
        <v>883</v>
      </c>
      <c r="B821">
        <v>5.6444776688477027</v>
      </c>
      <c r="C821">
        <v>0</v>
      </c>
      <c r="D821">
        <v>0</v>
      </c>
      <c r="E821">
        <v>0</v>
      </c>
      <c r="F821">
        <v>0</v>
      </c>
      <c r="G821">
        <v>0</v>
      </c>
      <c r="H821">
        <v>0</v>
      </c>
      <c r="I821">
        <v>0</v>
      </c>
      <c r="J821">
        <v>0</v>
      </c>
      <c r="K821">
        <v>0</v>
      </c>
      <c r="L821">
        <v>0</v>
      </c>
      <c r="M821">
        <v>0</v>
      </c>
      <c r="N821">
        <v>1</v>
      </c>
      <c r="O821">
        <v>0</v>
      </c>
      <c r="P821">
        <v>7.289887739885641</v>
      </c>
      <c r="Q821">
        <v>98</v>
      </c>
      <c r="AC821" s="2">
        <v>883</v>
      </c>
      <c r="AD821">
        <v>5.6444776688477027</v>
      </c>
      <c r="AE821">
        <v>0</v>
      </c>
      <c r="AF821">
        <v>0</v>
      </c>
      <c r="AG821">
        <v>0</v>
      </c>
      <c r="AH821">
        <v>0</v>
      </c>
      <c r="AI821">
        <v>0</v>
      </c>
      <c r="AJ821">
        <v>0</v>
      </c>
      <c r="AK821">
        <v>0</v>
      </c>
      <c r="AL821">
        <v>0</v>
      </c>
      <c r="AM821">
        <v>0</v>
      </c>
      <c r="AN821">
        <v>0</v>
      </c>
      <c r="AO821">
        <v>0</v>
      </c>
      <c r="AP821">
        <v>1</v>
      </c>
      <c r="AQ821">
        <v>0</v>
      </c>
      <c r="AR821">
        <v>5.4314238050046173</v>
      </c>
      <c r="AS821">
        <v>98</v>
      </c>
      <c r="BE821" s="2">
        <v>883</v>
      </c>
      <c r="BF821">
        <v>5.6444776688477027</v>
      </c>
      <c r="BG821">
        <v>0</v>
      </c>
      <c r="BH821">
        <v>0</v>
      </c>
      <c r="BI821">
        <v>0</v>
      </c>
      <c r="BJ821">
        <v>0</v>
      </c>
      <c r="BK821">
        <v>0</v>
      </c>
      <c r="BL821">
        <v>0</v>
      </c>
      <c r="BM821">
        <v>0</v>
      </c>
      <c r="BN821">
        <v>0</v>
      </c>
      <c r="BO821">
        <v>0</v>
      </c>
      <c r="BP821">
        <v>0</v>
      </c>
      <c r="BQ821">
        <v>0</v>
      </c>
      <c r="BR821">
        <v>1</v>
      </c>
      <c r="BS821">
        <v>0</v>
      </c>
      <c r="BT821">
        <v>4.8466107037541555</v>
      </c>
      <c r="BU821">
        <v>98</v>
      </c>
      <c r="CG821" s="2">
        <v>883</v>
      </c>
      <c r="CH821">
        <v>5.6444776688477027</v>
      </c>
      <c r="CI821">
        <v>0</v>
      </c>
      <c r="CJ821">
        <v>0</v>
      </c>
      <c r="CK821">
        <v>0</v>
      </c>
      <c r="CL821">
        <v>0</v>
      </c>
      <c r="CM821">
        <v>0</v>
      </c>
      <c r="CN821">
        <v>0</v>
      </c>
      <c r="CO821">
        <v>0</v>
      </c>
      <c r="CP821">
        <v>0</v>
      </c>
      <c r="CQ821">
        <v>0</v>
      </c>
      <c r="CR821">
        <v>0</v>
      </c>
      <c r="CS821">
        <v>7.289887739885641</v>
      </c>
      <c r="CT821">
        <v>5.4314238050046173</v>
      </c>
      <c r="CU821">
        <v>4.8466107037541555</v>
      </c>
      <c r="CV821">
        <v>98</v>
      </c>
    </row>
    <row r="822" spans="1:100" x14ac:dyDescent="0.2">
      <c r="A822" s="2">
        <v>884</v>
      </c>
      <c r="B822">
        <v>5.5175531320665101</v>
      </c>
      <c r="C822">
        <v>0</v>
      </c>
      <c r="D822">
        <v>0</v>
      </c>
      <c r="E822">
        <v>0</v>
      </c>
      <c r="F822">
        <v>0</v>
      </c>
      <c r="G822">
        <v>0</v>
      </c>
      <c r="H822">
        <v>0</v>
      </c>
      <c r="I822">
        <v>0</v>
      </c>
      <c r="J822">
        <v>0</v>
      </c>
      <c r="K822">
        <v>0</v>
      </c>
      <c r="L822">
        <v>0</v>
      </c>
      <c r="M822">
        <v>0</v>
      </c>
      <c r="N822">
        <v>1</v>
      </c>
      <c r="O822">
        <v>0</v>
      </c>
      <c r="P822">
        <v>7.2973943520848668</v>
      </c>
      <c r="Q822">
        <v>99</v>
      </c>
      <c r="AC822" s="2">
        <v>884</v>
      </c>
      <c r="AD822">
        <v>5.5175531320665101</v>
      </c>
      <c r="AE822">
        <v>0</v>
      </c>
      <c r="AF822">
        <v>0</v>
      </c>
      <c r="AG822">
        <v>0</v>
      </c>
      <c r="AH822">
        <v>0</v>
      </c>
      <c r="AI822">
        <v>0</v>
      </c>
      <c r="AJ822">
        <v>0</v>
      </c>
      <c r="AK822">
        <v>0</v>
      </c>
      <c r="AL822">
        <v>0</v>
      </c>
      <c r="AM822">
        <v>0</v>
      </c>
      <c r="AN822">
        <v>0</v>
      </c>
      <c r="AO822">
        <v>0</v>
      </c>
      <c r="AP822">
        <v>1</v>
      </c>
      <c r="AQ822">
        <v>0</v>
      </c>
      <c r="AR822">
        <v>5.4386508687310009</v>
      </c>
      <c r="AS822">
        <v>99</v>
      </c>
      <c r="BE822" s="2">
        <v>884</v>
      </c>
      <c r="BF822">
        <v>5.5175531320665101</v>
      </c>
      <c r="BG822">
        <v>0</v>
      </c>
      <c r="BH822">
        <v>0</v>
      </c>
      <c r="BI822">
        <v>0</v>
      </c>
      <c r="BJ822">
        <v>0</v>
      </c>
      <c r="BK822">
        <v>0</v>
      </c>
      <c r="BL822">
        <v>0</v>
      </c>
      <c r="BM822">
        <v>0</v>
      </c>
      <c r="BN822">
        <v>0</v>
      </c>
      <c r="BO822">
        <v>0</v>
      </c>
      <c r="BP822">
        <v>0</v>
      </c>
      <c r="BQ822">
        <v>0</v>
      </c>
      <c r="BR822">
        <v>1</v>
      </c>
      <c r="BS822">
        <v>0</v>
      </c>
      <c r="BT822">
        <v>4.8531427759279486</v>
      </c>
      <c r="BU822">
        <v>99</v>
      </c>
      <c r="CG822" s="2">
        <v>884</v>
      </c>
      <c r="CH822">
        <v>5.5175531320665101</v>
      </c>
      <c r="CI822">
        <v>0</v>
      </c>
      <c r="CJ822">
        <v>0</v>
      </c>
      <c r="CK822">
        <v>0</v>
      </c>
      <c r="CL822">
        <v>0</v>
      </c>
      <c r="CM822">
        <v>0</v>
      </c>
      <c r="CN822">
        <v>0</v>
      </c>
      <c r="CO822">
        <v>0</v>
      </c>
      <c r="CP822">
        <v>0</v>
      </c>
      <c r="CQ822">
        <v>0</v>
      </c>
      <c r="CR822">
        <v>0</v>
      </c>
      <c r="CS822">
        <v>7.2973943520848668</v>
      </c>
      <c r="CT822">
        <v>5.4386508687310009</v>
      </c>
      <c r="CU822">
        <v>4.8531427759279486</v>
      </c>
      <c r="CV822">
        <v>99</v>
      </c>
    </row>
    <row r="823" spans="1:100" x14ac:dyDescent="0.2">
      <c r="A823" s="2">
        <v>885</v>
      </c>
      <c r="B823">
        <v>5.5941647948396174</v>
      </c>
      <c r="C823">
        <v>0</v>
      </c>
      <c r="D823">
        <v>0</v>
      </c>
      <c r="E823">
        <v>0</v>
      </c>
      <c r="F823">
        <v>0</v>
      </c>
      <c r="G823">
        <v>0</v>
      </c>
      <c r="H823">
        <v>0</v>
      </c>
      <c r="I823">
        <v>0</v>
      </c>
      <c r="J823">
        <v>0</v>
      </c>
      <c r="K823">
        <v>0</v>
      </c>
      <c r="L823">
        <v>0</v>
      </c>
      <c r="M823">
        <v>0</v>
      </c>
      <c r="N823">
        <v>1</v>
      </c>
      <c r="O823">
        <v>0</v>
      </c>
      <c r="P823">
        <v>7.3049192618342209</v>
      </c>
      <c r="Q823">
        <v>100</v>
      </c>
      <c r="AC823" s="2">
        <v>885</v>
      </c>
      <c r="AD823">
        <v>5.5941647948396174</v>
      </c>
      <c r="AE823">
        <v>0</v>
      </c>
      <c r="AF823">
        <v>0</v>
      </c>
      <c r="AG823">
        <v>0</v>
      </c>
      <c r="AH823">
        <v>0</v>
      </c>
      <c r="AI823">
        <v>0</v>
      </c>
      <c r="AJ823">
        <v>0</v>
      </c>
      <c r="AK823">
        <v>0</v>
      </c>
      <c r="AL823">
        <v>0</v>
      </c>
      <c r="AM823">
        <v>0</v>
      </c>
      <c r="AN823">
        <v>0</v>
      </c>
      <c r="AO823">
        <v>0</v>
      </c>
      <c r="AP823">
        <v>1</v>
      </c>
      <c r="AQ823">
        <v>0</v>
      </c>
      <c r="AR823">
        <v>5.4458975692682019</v>
      </c>
      <c r="AS823">
        <v>100</v>
      </c>
      <c r="BE823" s="2">
        <v>885</v>
      </c>
      <c r="BF823">
        <v>5.5941647948396174</v>
      </c>
      <c r="BG823">
        <v>0</v>
      </c>
      <c r="BH823">
        <v>0</v>
      </c>
      <c r="BI823">
        <v>0</v>
      </c>
      <c r="BJ823">
        <v>0</v>
      </c>
      <c r="BK823">
        <v>0</v>
      </c>
      <c r="BL823">
        <v>0</v>
      </c>
      <c r="BM823">
        <v>0</v>
      </c>
      <c r="BN823">
        <v>0</v>
      </c>
      <c r="BO823">
        <v>0</v>
      </c>
      <c r="BP823">
        <v>0</v>
      </c>
      <c r="BQ823">
        <v>0</v>
      </c>
      <c r="BR823">
        <v>1</v>
      </c>
      <c r="BS823">
        <v>0</v>
      </c>
      <c r="BT823">
        <v>4.8596971414800807</v>
      </c>
      <c r="BU823">
        <v>100</v>
      </c>
      <c r="CG823" s="2">
        <v>885</v>
      </c>
      <c r="CH823">
        <v>5.5941647948396174</v>
      </c>
      <c r="CI823">
        <v>0</v>
      </c>
      <c r="CJ823">
        <v>0</v>
      </c>
      <c r="CK823">
        <v>0</v>
      </c>
      <c r="CL823">
        <v>0</v>
      </c>
      <c r="CM823">
        <v>0</v>
      </c>
      <c r="CN823">
        <v>0</v>
      </c>
      <c r="CO823">
        <v>0</v>
      </c>
      <c r="CP823">
        <v>0</v>
      </c>
      <c r="CQ823">
        <v>0</v>
      </c>
      <c r="CR823">
        <v>0</v>
      </c>
      <c r="CS823">
        <v>7.3049192618342209</v>
      </c>
      <c r="CT823">
        <v>5.4458975692682019</v>
      </c>
      <c r="CU823">
        <v>4.8596971414800807</v>
      </c>
      <c r="CV823">
        <v>100</v>
      </c>
    </row>
    <row r="824" spans="1:100" x14ac:dyDescent="0.2">
      <c r="A824" s="2">
        <v>886</v>
      </c>
      <c r="B824">
        <v>5.5318988647658509</v>
      </c>
      <c r="C824">
        <v>0</v>
      </c>
      <c r="D824">
        <v>0</v>
      </c>
      <c r="E824">
        <v>0</v>
      </c>
      <c r="F824">
        <v>0</v>
      </c>
      <c r="G824">
        <v>0</v>
      </c>
      <c r="H824">
        <v>0</v>
      </c>
      <c r="I824">
        <v>0</v>
      </c>
      <c r="J824">
        <v>0</v>
      </c>
      <c r="K824">
        <v>0</v>
      </c>
      <c r="L824">
        <v>0</v>
      </c>
      <c r="M824">
        <v>0</v>
      </c>
      <c r="N824">
        <v>0</v>
      </c>
      <c r="O824">
        <v>1</v>
      </c>
      <c r="P824">
        <v>7.3124623760639071</v>
      </c>
      <c r="Q824">
        <v>101</v>
      </c>
      <c r="AC824" s="2">
        <v>886</v>
      </c>
      <c r="AD824">
        <v>5.5318988647658509</v>
      </c>
      <c r="AE824">
        <v>0</v>
      </c>
      <c r="AF824">
        <v>0</v>
      </c>
      <c r="AG824">
        <v>0</v>
      </c>
      <c r="AH824">
        <v>0</v>
      </c>
      <c r="AI824">
        <v>0</v>
      </c>
      <c r="AJ824">
        <v>0</v>
      </c>
      <c r="AK824">
        <v>0</v>
      </c>
      <c r="AL824">
        <v>0</v>
      </c>
      <c r="AM824">
        <v>0</v>
      </c>
      <c r="AN824">
        <v>0</v>
      </c>
      <c r="AO824">
        <v>0</v>
      </c>
      <c r="AP824">
        <v>0</v>
      </c>
      <c r="AQ824">
        <v>1</v>
      </c>
      <c r="AR824">
        <v>5.4531638176080195</v>
      </c>
      <c r="AS824">
        <v>101</v>
      </c>
      <c r="BE824" s="2">
        <v>886</v>
      </c>
      <c r="BF824">
        <v>5.5318988647658509</v>
      </c>
      <c r="BG824">
        <v>0</v>
      </c>
      <c r="BH824">
        <v>0</v>
      </c>
      <c r="BI824">
        <v>0</v>
      </c>
      <c r="BJ824">
        <v>0</v>
      </c>
      <c r="BK824">
        <v>0</v>
      </c>
      <c r="BL824">
        <v>0</v>
      </c>
      <c r="BM824">
        <v>0</v>
      </c>
      <c r="BN824">
        <v>0</v>
      </c>
      <c r="BO824">
        <v>0</v>
      </c>
      <c r="BP824">
        <v>0</v>
      </c>
      <c r="BQ824">
        <v>0</v>
      </c>
      <c r="BR824">
        <v>0</v>
      </c>
      <c r="BS824">
        <v>1</v>
      </c>
      <c r="BT824">
        <v>4.866273730110998</v>
      </c>
      <c r="BU824">
        <v>101</v>
      </c>
      <c r="CG824" s="2">
        <v>886</v>
      </c>
      <c r="CH824">
        <v>5.5318988647658509</v>
      </c>
      <c r="CI824">
        <v>0</v>
      </c>
      <c r="CJ824">
        <v>0</v>
      </c>
      <c r="CK824">
        <v>0</v>
      </c>
      <c r="CL824">
        <v>0</v>
      </c>
      <c r="CM824">
        <v>0</v>
      </c>
      <c r="CN824">
        <v>0</v>
      </c>
      <c r="CO824">
        <v>0</v>
      </c>
      <c r="CP824">
        <v>0</v>
      </c>
      <c r="CQ824">
        <v>0</v>
      </c>
      <c r="CR824">
        <v>0</v>
      </c>
      <c r="CS824">
        <v>7.3124623760639071</v>
      </c>
      <c r="CT824">
        <v>5.4531638176080195</v>
      </c>
      <c r="CU824">
        <v>4.866273730110998</v>
      </c>
      <c r="CV824">
        <v>101</v>
      </c>
    </row>
    <row r="825" spans="1:100" x14ac:dyDescent="0.2">
      <c r="A825" s="2">
        <v>887</v>
      </c>
      <c r="B825">
        <v>5.6806131356082883</v>
      </c>
      <c r="C825">
        <v>0</v>
      </c>
      <c r="D825">
        <v>0</v>
      </c>
      <c r="E825">
        <v>0</v>
      </c>
      <c r="F825">
        <v>0</v>
      </c>
      <c r="G825">
        <v>0</v>
      </c>
      <c r="H825">
        <v>0</v>
      </c>
      <c r="I825">
        <v>0</v>
      </c>
      <c r="J825">
        <v>0</v>
      </c>
      <c r="K825">
        <v>0</v>
      </c>
      <c r="L825">
        <v>0</v>
      </c>
      <c r="M825">
        <v>0</v>
      </c>
      <c r="N825">
        <v>0</v>
      </c>
      <c r="O825">
        <v>1</v>
      </c>
      <c r="P825">
        <v>7.3200236015181019</v>
      </c>
      <c r="Q825">
        <v>102</v>
      </c>
      <c r="AC825" s="2">
        <v>887</v>
      </c>
      <c r="AD825">
        <v>5.6806131356082883</v>
      </c>
      <c r="AE825">
        <v>0</v>
      </c>
      <c r="AF825">
        <v>0</v>
      </c>
      <c r="AG825">
        <v>0</v>
      </c>
      <c r="AH825">
        <v>0</v>
      </c>
      <c r="AI825">
        <v>0</v>
      </c>
      <c r="AJ825">
        <v>0</v>
      </c>
      <c r="AK825">
        <v>0</v>
      </c>
      <c r="AL825">
        <v>0</v>
      </c>
      <c r="AM825">
        <v>0</v>
      </c>
      <c r="AN825">
        <v>0</v>
      </c>
      <c r="AO825">
        <v>0</v>
      </c>
      <c r="AP825">
        <v>0</v>
      </c>
      <c r="AQ825">
        <v>1</v>
      </c>
      <c r="AR825">
        <v>5.4604495243849511</v>
      </c>
      <c r="AS825">
        <v>102</v>
      </c>
      <c r="BE825" s="2">
        <v>887</v>
      </c>
      <c r="BF825">
        <v>5.6806131356082883</v>
      </c>
      <c r="BG825">
        <v>0</v>
      </c>
      <c r="BH825">
        <v>0</v>
      </c>
      <c r="BI825">
        <v>0</v>
      </c>
      <c r="BJ825">
        <v>0</v>
      </c>
      <c r="BK825">
        <v>0</v>
      </c>
      <c r="BL825">
        <v>0</v>
      </c>
      <c r="BM825">
        <v>0</v>
      </c>
      <c r="BN825">
        <v>0</v>
      </c>
      <c r="BO825">
        <v>0</v>
      </c>
      <c r="BP825">
        <v>0</v>
      </c>
      <c r="BQ825">
        <v>0</v>
      </c>
      <c r="BR825">
        <v>0</v>
      </c>
      <c r="BS825">
        <v>1</v>
      </c>
      <c r="BT825">
        <v>4.8728724707582414</v>
      </c>
      <c r="BU825">
        <v>102</v>
      </c>
      <c r="CG825" s="2">
        <v>887</v>
      </c>
      <c r="CH825">
        <v>5.6806131356082883</v>
      </c>
      <c r="CI825">
        <v>0</v>
      </c>
      <c r="CJ825">
        <v>0</v>
      </c>
      <c r="CK825">
        <v>0</v>
      </c>
      <c r="CL825">
        <v>0</v>
      </c>
      <c r="CM825">
        <v>0</v>
      </c>
      <c r="CN825">
        <v>0</v>
      </c>
      <c r="CO825">
        <v>0</v>
      </c>
      <c r="CP825">
        <v>0</v>
      </c>
      <c r="CQ825">
        <v>0</v>
      </c>
      <c r="CR825">
        <v>0</v>
      </c>
      <c r="CS825">
        <v>7.3200236015181019</v>
      </c>
      <c r="CT825">
        <v>5.4604495243849511</v>
      </c>
      <c r="CU825">
        <v>4.8728724707582414</v>
      </c>
      <c r="CV825">
        <v>102</v>
      </c>
    </row>
    <row r="826" spans="1:100" x14ac:dyDescent="0.2">
      <c r="A826" s="2">
        <v>888</v>
      </c>
      <c r="B826">
        <v>5.5088977276978337</v>
      </c>
      <c r="C826">
        <v>0</v>
      </c>
      <c r="D826">
        <v>0</v>
      </c>
      <c r="E826">
        <v>0</v>
      </c>
      <c r="F826">
        <v>0</v>
      </c>
      <c r="G826">
        <v>0</v>
      </c>
      <c r="H826">
        <v>0</v>
      </c>
      <c r="I826">
        <v>0</v>
      </c>
      <c r="J826">
        <v>0</v>
      </c>
      <c r="K826">
        <v>0</v>
      </c>
      <c r="L826">
        <v>0</v>
      </c>
      <c r="M826">
        <v>0</v>
      </c>
      <c r="N826">
        <v>0</v>
      </c>
      <c r="O826">
        <v>1</v>
      </c>
      <c r="P826">
        <v>7.3276028447660471</v>
      </c>
      <c r="Q826">
        <v>103</v>
      </c>
      <c r="AC826" s="2">
        <v>888</v>
      </c>
      <c r="AD826">
        <v>5.5088977276978337</v>
      </c>
      <c r="AE826">
        <v>0</v>
      </c>
      <c r="AF826">
        <v>0</v>
      </c>
      <c r="AG826">
        <v>0</v>
      </c>
      <c r="AH826">
        <v>0</v>
      </c>
      <c r="AI826">
        <v>0</v>
      </c>
      <c r="AJ826">
        <v>0</v>
      </c>
      <c r="AK826">
        <v>0</v>
      </c>
      <c r="AL826">
        <v>0</v>
      </c>
      <c r="AM826">
        <v>0</v>
      </c>
      <c r="AN826">
        <v>0</v>
      </c>
      <c r="AO826">
        <v>0</v>
      </c>
      <c r="AP826">
        <v>0</v>
      </c>
      <c r="AQ826">
        <v>1</v>
      </c>
      <c r="AR826">
        <v>5.467754599888262</v>
      </c>
      <c r="AS826">
        <v>103</v>
      </c>
      <c r="BE826" s="2">
        <v>888</v>
      </c>
      <c r="BF826">
        <v>5.5088977276978337</v>
      </c>
      <c r="BG826">
        <v>0</v>
      </c>
      <c r="BH826">
        <v>0</v>
      </c>
      <c r="BI826">
        <v>0</v>
      </c>
      <c r="BJ826">
        <v>0</v>
      </c>
      <c r="BK826">
        <v>0</v>
      </c>
      <c r="BL826">
        <v>0</v>
      </c>
      <c r="BM826">
        <v>0</v>
      </c>
      <c r="BN826">
        <v>0</v>
      </c>
      <c r="BO826">
        <v>0</v>
      </c>
      <c r="BP826">
        <v>0</v>
      </c>
      <c r="BQ826">
        <v>0</v>
      </c>
      <c r="BR826">
        <v>0</v>
      </c>
      <c r="BS826">
        <v>1</v>
      </c>
      <c r="BT826">
        <v>4.8794932916083331</v>
      </c>
      <c r="BU826">
        <v>103</v>
      </c>
      <c r="CG826" s="2">
        <v>888</v>
      </c>
      <c r="CH826">
        <v>5.5088977276978337</v>
      </c>
      <c r="CI826">
        <v>0</v>
      </c>
      <c r="CJ826">
        <v>0</v>
      </c>
      <c r="CK826">
        <v>0</v>
      </c>
      <c r="CL826">
        <v>0</v>
      </c>
      <c r="CM826">
        <v>0</v>
      </c>
      <c r="CN826">
        <v>0</v>
      </c>
      <c r="CO826">
        <v>0</v>
      </c>
      <c r="CP826">
        <v>0</v>
      </c>
      <c r="CQ826">
        <v>0</v>
      </c>
      <c r="CR826">
        <v>0</v>
      </c>
      <c r="CS826">
        <v>7.3276028447660471</v>
      </c>
      <c r="CT826">
        <v>5.467754599888262</v>
      </c>
      <c r="CU826">
        <v>4.8794932916083331</v>
      </c>
      <c r="CV826">
        <v>103</v>
      </c>
    </row>
    <row r="827" spans="1:100" x14ac:dyDescent="0.2">
      <c r="A827" s="2">
        <v>889</v>
      </c>
      <c r="B827">
        <v>5.4983328633615312</v>
      </c>
      <c r="C827">
        <v>0</v>
      </c>
      <c r="D827">
        <v>0</v>
      </c>
      <c r="E827">
        <v>0</v>
      </c>
      <c r="F827">
        <v>0</v>
      </c>
      <c r="G827">
        <v>0</v>
      </c>
      <c r="H827">
        <v>0</v>
      </c>
      <c r="I827">
        <v>0</v>
      </c>
      <c r="J827">
        <v>0</v>
      </c>
      <c r="K827">
        <v>0</v>
      </c>
      <c r="L827">
        <v>0</v>
      </c>
      <c r="M827">
        <v>0</v>
      </c>
      <c r="N827">
        <v>0</v>
      </c>
      <c r="O827">
        <v>1</v>
      </c>
      <c r="P827">
        <v>7.335200012213047</v>
      </c>
      <c r="Q827">
        <v>104</v>
      </c>
      <c r="AC827" s="2">
        <v>889</v>
      </c>
      <c r="AD827">
        <v>5.4983328633615312</v>
      </c>
      <c r="AE827">
        <v>0</v>
      </c>
      <c r="AF827">
        <v>0</v>
      </c>
      <c r="AG827">
        <v>0</v>
      </c>
      <c r="AH827">
        <v>0</v>
      </c>
      <c r="AI827">
        <v>0</v>
      </c>
      <c r="AJ827">
        <v>0</v>
      </c>
      <c r="AK827">
        <v>0</v>
      </c>
      <c r="AL827">
        <v>0</v>
      </c>
      <c r="AM827">
        <v>0</v>
      </c>
      <c r="AN827">
        <v>0</v>
      </c>
      <c r="AO827">
        <v>0</v>
      </c>
      <c r="AP827">
        <v>0</v>
      </c>
      <c r="AQ827">
        <v>1</v>
      </c>
      <c r="AR827">
        <v>5.4750789540739966</v>
      </c>
      <c r="AS827">
        <v>104</v>
      </c>
      <c r="BE827" s="2">
        <v>889</v>
      </c>
      <c r="BF827">
        <v>5.4983328633615312</v>
      </c>
      <c r="BG827">
        <v>0</v>
      </c>
      <c r="BH827">
        <v>0</v>
      </c>
      <c r="BI827">
        <v>0</v>
      </c>
      <c r="BJ827">
        <v>0</v>
      </c>
      <c r="BK827">
        <v>0</v>
      </c>
      <c r="BL827">
        <v>0</v>
      </c>
      <c r="BM827">
        <v>0</v>
      </c>
      <c r="BN827">
        <v>0</v>
      </c>
      <c r="BO827">
        <v>0</v>
      </c>
      <c r="BP827">
        <v>0</v>
      </c>
      <c r="BQ827">
        <v>0</v>
      </c>
      <c r="BR827">
        <v>0</v>
      </c>
      <c r="BS827">
        <v>1</v>
      </c>
      <c r="BT827">
        <v>4.8861361201087243</v>
      </c>
      <c r="BU827">
        <v>104</v>
      </c>
      <c r="CG827" s="2">
        <v>889</v>
      </c>
      <c r="CH827">
        <v>5.4983328633615312</v>
      </c>
      <c r="CI827">
        <v>0</v>
      </c>
      <c r="CJ827">
        <v>0</v>
      </c>
      <c r="CK827">
        <v>0</v>
      </c>
      <c r="CL827">
        <v>0</v>
      </c>
      <c r="CM827">
        <v>0</v>
      </c>
      <c r="CN827">
        <v>0</v>
      </c>
      <c r="CO827">
        <v>0</v>
      </c>
      <c r="CP827">
        <v>0</v>
      </c>
      <c r="CQ827">
        <v>0</v>
      </c>
      <c r="CR827">
        <v>0</v>
      </c>
      <c r="CS827">
        <v>7.335200012213047</v>
      </c>
      <c r="CT827">
        <v>5.4750789540739966</v>
      </c>
      <c r="CU827">
        <v>4.8861361201087243</v>
      </c>
      <c r="CV827">
        <v>104</v>
      </c>
    </row>
    <row r="828" spans="1:100" x14ac:dyDescent="0.2">
      <c r="A828" s="2">
        <v>890</v>
      </c>
      <c r="B828">
        <v>5.7126722289258502</v>
      </c>
      <c r="C828">
        <v>0</v>
      </c>
      <c r="D828">
        <v>0</v>
      </c>
      <c r="E828">
        <v>0</v>
      </c>
      <c r="F828">
        <v>0</v>
      </c>
      <c r="G828">
        <v>0</v>
      </c>
      <c r="H828">
        <v>0</v>
      </c>
      <c r="I828">
        <v>0</v>
      </c>
      <c r="J828">
        <v>0</v>
      </c>
      <c r="K828">
        <v>0</v>
      </c>
      <c r="L828">
        <v>0</v>
      </c>
      <c r="M828">
        <v>0</v>
      </c>
      <c r="N828">
        <v>0</v>
      </c>
      <c r="O828">
        <v>1</v>
      </c>
      <c r="P828">
        <v>7.342815010111388</v>
      </c>
      <c r="Q828">
        <v>105</v>
      </c>
      <c r="AC828" s="2">
        <v>890</v>
      </c>
      <c r="AD828">
        <v>5.7126722289258502</v>
      </c>
      <c r="AE828">
        <v>0</v>
      </c>
      <c r="AF828">
        <v>0</v>
      </c>
      <c r="AG828">
        <v>0</v>
      </c>
      <c r="AH828">
        <v>0</v>
      </c>
      <c r="AI828">
        <v>0</v>
      </c>
      <c r="AJ828">
        <v>0</v>
      </c>
      <c r="AK828">
        <v>0</v>
      </c>
      <c r="AL828">
        <v>0</v>
      </c>
      <c r="AM828">
        <v>0</v>
      </c>
      <c r="AN828">
        <v>0</v>
      </c>
      <c r="AO828">
        <v>0</v>
      </c>
      <c r="AP828">
        <v>0</v>
      </c>
      <c r="AQ828">
        <v>1</v>
      </c>
      <c r="AR828">
        <v>5.4824224965769481</v>
      </c>
      <c r="AS828">
        <v>105</v>
      </c>
      <c r="BE828" s="2">
        <v>890</v>
      </c>
      <c r="BF828">
        <v>5.7126722289258502</v>
      </c>
      <c r="BG828">
        <v>0</v>
      </c>
      <c r="BH828">
        <v>0</v>
      </c>
      <c r="BI828">
        <v>0</v>
      </c>
      <c r="BJ828">
        <v>0</v>
      </c>
      <c r="BK828">
        <v>0</v>
      </c>
      <c r="BL828">
        <v>0</v>
      </c>
      <c r="BM828">
        <v>0</v>
      </c>
      <c r="BN828">
        <v>0</v>
      </c>
      <c r="BO828">
        <v>0</v>
      </c>
      <c r="BP828">
        <v>0</v>
      </c>
      <c r="BQ828">
        <v>0</v>
      </c>
      <c r="BR828">
        <v>0</v>
      </c>
      <c r="BS828">
        <v>1</v>
      </c>
      <c r="BT828">
        <v>4.8928008829798024</v>
      </c>
      <c r="BU828">
        <v>105</v>
      </c>
      <c r="CG828" s="2">
        <v>890</v>
      </c>
      <c r="CH828">
        <v>5.7126722289258502</v>
      </c>
      <c r="CI828">
        <v>0</v>
      </c>
      <c r="CJ828">
        <v>0</v>
      </c>
      <c r="CK828">
        <v>0</v>
      </c>
      <c r="CL828">
        <v>0</v>
      </c>
      <c r="CM828">
        <v>0</v>
      </c>
      <c r="CN828">
        <v>0</v>
      </c>
      <c r="CO828">
        <v>0</v>
      </c>
      <c r="CP828">
        <v>0</v>
      </c>
      <c r="CQ828">
        <v>0</v>
      </c>
      <c r="CR828">
        <v>0</v>
      </c>
      <c r="CS828">
        <v>7.342815010111388</v>
      </c>
      <c r="CT828">
        <v>5.4824224965769481</v>
      </c>
      <c r="CU828">
        <v>4.8928008829798024</v>
      </c>
      <c r="CV828">
        <v>105</v>
      </c>
    </row>
    <row r="829" spans="1:100" x14ac:dyDescent="0.2">
      <c r="A829" s="2">
        <v>891</v>
      </c>
      <c r="B829">
        <v>5.6713022955395891</v>
      </c>
      <c r="C829">
        <v>0</v>
      </c>
      <c r="D829">
        <v>0</v>
      </c>
      <c r="E829">
        <v>0</v>
      </c>
      <c r="F829">
        <v>0</v>
      </c>
      <c r="G829">
        <v>0</v>
      </c>
      <c r="H829">
        <v>0</v>
      </c>
      <c r="I829">
        <v>0</v>
      </c>
      <c r="J829">
        <v>0</v>
      </c>
      <c r="K829">
        <v>0</v>
      </c>
      <c r="L829">
        <v>0</v>
      </c>
      <c r="M829">
        <v>0</v>
      </c>
      <c r="N829">
        <v>0</v>
      </c>
      <c r="O829">
        <v>0</v>
      </c>
      <c r="P829">
        <v>7.3504477445711673</v>
      </c>
      <c r="Q829">
        <v>106</v>
      </c>
      <c r="AC829" s="2">
        <v>891</v>
      </c>
      <c r="AD829">
        <v>5.6713022955395891</v>
      </c>
      <c r="AE829">
        <v>0</v>
      </c>
      <c r="AF829">
        <v>0</v>
      </c>
      <c r="AG829">
        <v>0</v>
      </c>
      <c r="AH829">
        <v>0</v>
      </c>
      <c r="AI829">
        <v>0</v>
      </c>
      <c r="AJ829">
        <v>0</v>
      </c>
      <c r="AK829">
        <v>0</v>
      </c>
      <c r="AL829">
        <v>0</v>
      </c>
      <c r="AM829">
        <v>0</v>
      </c>
      <c r="AN829">
        <v>0</v>
      </c>
      <c r="AO829">
        <v>0</v>
      </c>
      <c r="AP829">
        <v>0</v>
      </c>
      <c r="AQ829">
        <v>0</v>
      </c>
      <c r="AR829">
        <v>5.4897851367225634</v>
      </c>
      <c r="AS829">
        <v>106</v>
      </c>
      <c r="BE829" s="2">
        <v>891</v>
      </c>
      <c r="BF829">
        <v>5.6713022955395891</v>
      </c>
      <c r="BG829">
        <v>0</v>
      </c>
      <c r="BH829">
        <v>0</v>
      </c>
      <c r="BI829">
        <v>0</v>
      </c>
      <c r="BJ829">
        <v>0</v>
      </c>
      <c r="BK829">
        <v>0</v>
      </c>
      <c r="BL829">
        <v>0</v>
      </c>
      <c r="BM829">
        <v>0</v>
      </c>
      <c r="BN829">
        <v>0</v>
      </c>
      <c r="BO829">
        <v>0</v>
      </c>
      <c r="BP829">
        <v>0</v>
      </c>
      <c r="BQ829">
        <v>0</v>
      </c>
      <c r="BR829">
        <v>0</v>
      </c>
      <c r="BS829">
        <v>0</v>
      </c>
      <c r="BT829">
        <v>4.8994875062269552</v>
      </c>
      <c r="BU829">
        <v>106</v>
      </c>
      <c r="CG829" s="2">
        <v>891</v>
      </c>
      <c r="CH829">
        <v>5.6713022955395891</v>
      </c>
      <c r="CI829">
        <v>0</v>
      </c>
      <c r="CJ829">
        <v>0</v>
      </c>
      <c r="CK829">
        <v>0</v>
      </c>
      <c r="CL829">
        <v>0</v>
      </c>
      <c r="CM829">
        <v>0</v>
      </c>
      <c r="CN829">
        <v>0</v>
      </c>
      <c r="CO829">
        <v>0</v>
      </c>
      <c r="CP829">
        <v>0</v>
      </c>
      <c r="CQ829">
        <v>0</v>
      </c>
      <c r="CR829">
        <v>0</v>
      </c>
      <c r="CS829">
        <v>7.3504477445711673</v>
      </c>
      <c r="CT829">
        <v>5.4897851367225634</v>
      </c>
      <c r="CU829">
        <v>4.8994875062269552</v>
      </c>
      <c r="CV829">
        <v>106</v>
      </c>
    </row>
    <row r="830" spans="1:100" x14ac:dyDescent="0.2">
      <c r="A830" s="2">
        <v>892</v>
      </c>
      <c r="B830">
        <v>5.5849142261861049</v>
      </c>
      <c r="C830">
        <v>0</v>
      </c>
      <c r="D830">
        <v>0</v>
      </c>
      <c r="E830">
        <v>0</v>
      </c>
      <c r="F830">
        <v>0</v>
      </c>
      <c r="G830">
        <v>0</v>
      </c>
      <c r="H830">
        <v>0</v>
      </c>
      <c r="I830">
        <v>0</v>
      </c>
      <c r="J830">
        <v>0</v>
      </c>
      <c r="K830">
        <v>0</v>
      </c>
      <c r="L830">
        <v>0</v>
      </c>
      <c r="M830">
        <v>0</v>
      </c>
      <c r="N830">
        <v>0</v>
      </c>
      <c r="O830">
        <v>0</v>
      </c>
      <c r="P830">
        <v>7.3580981215710333</v>
      </c>
      <c r="Q830">
        <v>107</v>
      </c>
      <c r="AC830" s="2">
        <v>892</v>
      </c>
      <c r="AD830">
        <v>5.5849142261861049</v>
      </c>
      <c r="AE830">
        <v>0</v>
      </c>
      <c r="AF830">
        <v>0</v>
      </c>
      <c r="AG830">
        <v>0</v>
      </c>
      <c r="AH830">
        <v>0</v>
      </c>
      <c r="AI830">
        <v>0</v>
      </c>
      <c r="AJ830">
        <v>0</v>
      </c>
      <c r="AK830">
        <v>0</v>
      </c>
      <c r="AL830">
        <v>0</v>
      </c>
      <c r="AM830">
        <v>0</v>
      </c>
      <c r="AN830">
        <v>0</v>
      </c>
      <c r="AO830">
        <v>0</v>
      </c>
      <c r="AP830">
        <v>0</v>
      </c>
      <c r="AQ830">
        <v>0</v>
      </c>
      <c r="AR830">
        <v>5.4971667835387974</v>
      </c>
      <c r="AS830">
        <v>107</v>
      </c>
      <c r="BE830" s="2">
        <v>892</v>
      </c>
      <c r="BF830">
        <v>5.5849142261861049</v>
      </c>
      <c r="BG830">
        <v>0</v>
      </c>
      <c r="BH830">
        <v>0</v>
      </c>
      <c r="BI830">
        <v>0</v>
      </c>
      <c r="BJ830">
        <v>0</v>
      </c>
      <c r="BK830">
        <v>0</v>
      </c>
      <c r="BL830">
        <v>0</v>
      </c>
      <c r="BM830">
        <v>0</v>
      </c>
      <c r="BN830">
        <v>0</v>
      </c>
      <c r="BO830">
        <v>0</v>
      </c>
      <c r="BP830">
        <v>0</v>
      </c>
      <c r="BQ830">
        <v>0</v>
      </c>
      <c r="BR830">
        <v>0</v>
      </c>
      <c r="BS830">
        <v>0</v>
      </c>
      <c r="BT830">
        <v>4.906195915152689</v>
      </c>
      <c r="BU830">
        <v>107</v>
      </c>
      <c r="CG830" s="2">
        <v>892</v>
      </c>
      <c r="CH830">
        <v>5.5849142261861049</v>
      </c>
      <c r="CI830">
        <v>0</v>
      </c>
      <c r="CJ830">
        <v>0</v>
      </c>
      <c r="CK830">
        <v>0</v>
      </c>
      <c r="CL830">
        <v>0</v>
      </c>
      <c r="CM830">
        <v>0</v>
      </c>
      <c r="CN830">
        <v>0</v>
      </c>
      <c r="CO830">
        <v>0</v>
      </c>
      <c r="CP830">
        <v>0</v>
      </c>
      <c r="CQ830">
        <v>0</v>
      </c>
      <c r="CR830">
        <v>0</v>
      </c>
      <c r="CS830">
        <v>7.3580981215710333</v>
      </c>
      <c r="CT830">
        <v>5.4971667835387974</v>
      </c>
      <c r="CU830">
        <v>4.906195915152689</v>
      </c>
      <c r="CV830">
        <v>107</v>
      </c>
    </row>
    <row r="831" spans="1:100" x14ac:dyDescent="0.2">
      <c r="A831" s="2">
        <v>893</v>
      </c>
      <c r="B831">
        <v>5.7687698392164481</v>
      </c>
      <c r="C831">
        <v>0</v>
      </c>
      <c r="D831">
        <v>0</v>
      </c>
      <c r="E831">
        <v>0</v>
      </c>
      <c r="F831">
        <v>0</v>
      </c>
      <c r="G831">
        <v>0</v>
      </c>
      <c r="H831">
        <v>0</v>
      </c>
      <c r="I831">
        <v>0</v>
      </c>
      <c r="J831">
        <v>0</v>
      </c>
      <c r="K831">
        <v>0</v>
      </c>
      <c r="L831">
        <v>0</v>
      </c>
      <c r="M831">
        <v>0</v>
      </c>
      <c r="N831">
        <v>0</v>
      </c>
      <c r="O831">
        <v>0</v>
      </c>
      <c r="P831">
        <v>7.3657660469688331</v>
      </c>
      <c r="Q831">
        <v>108</v>
      </c>
      <c r="AC831" s="2">
        <v>893</v>
      </c>
      <c r="AD831">
        <v>5.7687698392164481</v>
      </c>
      <c r="AE831">
        <v>0</v>
      </c>
      <c r="AF831">
        <v>0</v>
      </c>
      <c r="AG831">
        <v>0</v>
      </c>
      <c r="AH831">
        <v>0</v>
      </c>
      <c r="AI831">
        <v>0</v>
      </c>
      <c r="AJ831">
        <v>0</v>
      </c>
      <c r="AK831">
        <v>0</v>
      </c>
      <c r="AL831">
        <v>0</v>
      </c>
      <c r="AM831">
        <v>0</v>
      </c>
      <c r="AN831">
        <v>0</v>
      </c>
      <c r="AO831">
        <v>0</v>
      </c>
      <c r="AP831">
        <v>0</v>
      </c>
      <c r="AQ831">
        <v>0</v>
      </c>
      <c r="AR831">
        <v>5.504567345767903</v>
      </c>
      <c r="AS831">
        <v>108</v>
      </c>
      <c r="BE831" s="2">
        <v>893</v>
      </c>
      <c r="BF831">
        <v>5.7687698392164481</v>
      </c>
      <c r="BG831">
        <v>0</v>
      </c>
      <c r="BH831">
        <v>0</v>
      </c>
      <c r="BI831">
        <v>0</v>
      </c>
      <c r="BJ831">
        <v>0</v>
      </c>
      <c r="BK831">
        <v>0</v>
      </c>
      <c r="BL831">
        <v>0</v>
      </c>
      <c r="BM831">
        <v>0</v>
      </c>
      <c r="BN831">
        <v>0</v>
      </c>
      <c r="BO831">
        <v>0</v>
      </c>
      <c r="BP831">
        <v>0</v>
      </c>
      <c r="BQ831">
        <v>0</v>
      </c>
      <c r="BR831">
        <v>0</v>
      </c>
      <c r="BS831">
        <v>0</v>
      </c>
      <c r="BT831">
        <v>4.9129260343687937</v>
      </c>
      <c r="BU831">
        <v>108</v>
      </c>
      <c r="CG831" s="2">
        <v>893</v>
      </c>
      <c r="CH831">
        <v>5.7687698392164481</v>
      </c>
      <c r="CI831">
        <v>0</v>
      </c>
      <c r="CJ831">
        <v>0</v>
      </c>
      <c r="CK831">
        <v>0</v>
      </c>
      <c r="CL831">
        <v>0</v>
      </c>
      <c r="CM831">
        <v>0</v>
      </c>
      <c r="CN831">
        <v>0</v>
      </c>
      <c r="CO831">
        <v>0</v>
      </c>
      <c r="CP831">
        <v>0</v>
      </c>
      <c r="CQ831">
        <v>0</v>
      </c>
      <c r="CR831">
        <v>0</v>
      </c>
      <c r="CS831">
        <v>7.3657660469688331</v>
      </c>
      <c r="CT831">
        <v>5.504567345767903</v>
      </c>
      <c r="CU831">
        <v>4.9129260343687937</v>
      </c>
      <c r="CV831">
        <v>108</v>
      </c>
    </row>
    <row r="832" spans="1:100" x14ac:dyDescent="0.2">
      <c r="A832" s="2">
        <v>894</v>
      </c>
      <c r="B832">
        <v>5.7597971657535716</v>
      </c>
      <c r="C832">
        <v>0</v>
      </c>
      <c r="D832">
        <v>0</v>
      </c>
      <c r="E832">
        <v>0</v>
      </c>
      <c r="F832">
        <v>0</v>
      </c>
      <c r="G832">
        <v>0</v>
      </c>
      <c r="H832">
        <v>0</v>
      </c>
      <c r="I832">
        <v>0</v>
      </c>
      <c r="J832">
        <v>0</v>
      </c>
      <c r="K832">
        <v>0</v>
      </c>
      <c r="L832">
        <v>0</v>
      </c>
      <c r="M832">
        <v>0</v>
      </c>
      <c r="N832">
        <v>0</v>
      </c>
      <c r="O832">
        <v>0</v>
      </c>
      <c r="P832">
        <v>7.3734514265121716</v>
      </c>
      <c r="Q832">
        <v>109</v>
      </c>
      <c r="AC832" s="2">
        <v>894</v>
      </c>
      <c r="AD832">
        <v>5.7597971657535716</v>
      </c>
      <c r="AE832">
        <v>0</v>
      </c>
      <c r="AF832">
        <v>0</v>
      </c>
      <c r="AG832">
        <v>0</v>
      </c>
      <c r="AH832">
        <v>0</v>
      </c>
      <c r="AI832">
        <v>0</v>
      </c>
      <c r="AJ832">
        <v>0</v>
      </c>
      <c r="AK832">
        <v>0</v>
      </c>
      <c r="AL832">
        <v>0</v>
      </c>
      <c r="AM832">
        <v>0</v>
      </c>
      <c r="AN832">
        <v>0</v>
      </c>
      <c r="AO832">
        <v>0</v>
      </c>
      <c r="AP832">
        <v>0</v>
      </c>
      <c r="AQ832">
        <v>0</v>
      </c>
      <c r="AR832">
        <v>5.511986731878161</v>
      </c>
      <c r="AS832">
        <v>109</v>
      </c>
      <c r="BE832" s="2">
        <v>894</v>
      </c>
      <c r="BF832">
        <v>5.7597971657535716</v>
      </c>
      <c r="BG832">
        <v>0</v>
      </c>
      <c r="BH832">
        <v>0</v>
      </c>
      <c r="BI832">
        <v>0</v>
      </c>
      <c r="BJ832">
        <v>0</v>
      </c>
      <c r="BK832">
        <v>0</v>
      </c>
      <c r="BL832">
        <v>0</v>
      </c>
      <c r="BM832">
        <v>0</v>
      </c>
      <c r="BN832">
        <v>0</v>
      </c>
      <c r="BO832">
        <v>0</v>
      </c>
      <c r="BP832">
        <v>0</v>
      </c>
      <c r="BQ832">
        <v>0</v>
      </c>
      <c r="BR832">
        <v>0</v>
      </c>
      <c r="BS832">
        <v>0</v>
      </c>
      <c r="BT832">
        <v>4.9196777878085527</v>
      </c>
      <c r="BU832">
        <v>109</v>
      </c>
      <c r="CG832" s="2">
        <v>894</v>
      </c>
      <c r="CH832">
        <v>5.7597971657535716</v>
      </c>
      <c r="CI832">
        <v>0</v>
      </c>
      <c r="CJ832">
        <v>0</v>
      </c>
      <c r="CK832">
        <v>0</v>
      </c>
      <c r="CL832">
        <v>0</v>
      </c>
      <c r="CM832">
        <v>0</v>
      </c>
      <c r="CN832">
        <v>0</v>
      </c>
      <c r="CO832">
        <v>0</v>
      </c>
      <c r="CP832">
        <v>0</v>
      </c>
      <c r="CQ832">
        <v>0</v>
      </c>
      <c r="CR832">
        <v>0</v>
      </c>
      <c r="CS832">
        <v>7.3734514265121716</v>
      </c>
      <c r="CT832">
        <v>5.511986731878161</v>
      </c>
      <c r="CU832">
        <v>4.9196777878085527</v>
      </c>
      <c r="CV832">
        <v>109</v>
      </c>
    </row>
    <row r="833" spans="1:100" x14ac:dyDescent="0.2">
      <c r="A833" s="2">
        <v>895</v>
      </c>
      <c r="B833">
        <v>5.5504255461099792</v>
      </c>
      <c r="C833">
        <v>0</v>
      </c>
      <c r="D833">
        <v>0</v>
      </c>
      <c r="E833">
        <v>0</v>
      </c>
      <c r="F833">
        <v>0</v>
      </c>
      <c r="G833">
        <v>0</v>
      </c>
      <c r="H833">
        <v>0</v>
      </c>
      <c r="I833">
        <v>0</v>
      </c>
      <c r="J833">
        <v>0</v>
      </c>
      <c r="K833">
        <v>0</v>
      </c>
      <c r="L833">
        <v>0</v>
      </c>
      <c r="M833">
        <v>0</v>
      </c>
      <c r="N833">
        <v>0</v>
      </c>
      <c r="O833">
        <v>0</v>
      </c>
      <c r="P833">
        <v>7.381154165848872</v>
      </c>
      <c r="Q833">
        <v>110</v>
      </c>
      <c r="AC833" s="2">
        <v>895</v>
      </c>
      <c r="AD833">
        <v>5.5504255461099792</v>
      </c>
      <c r="AE833">
        <v>0</v>
      </c>
      <c r="AF833">
        <v>0</v>
      </c>
      <c r="AG833">
        <v>0</v>
      </c>
      <c r="AH833">
        <v>0</v>
      </c>
      <c r="AI833">
        <v>0</v>
      </c>
      <c r="AJ833">
        <v>0</v>
      </c>
      <c r="AK833">
        <v>0</v>
      </c>
      <c r="AL833">
        <v>0</v>
      </c>
      <c r="AM833">
        <v>0</v>
      </c>
      <c r="AN833">
        <v>0</v>
      </c>
      <c r="AO833">
        <v>0</v>
      </c>
      <c r="AP833">
        <v>0</v>
      </c>
      <c r="AQ833">
        <v>0</v>
      </c>
      <c r="AR833">
        <v>5.5194248500755414</v>
      </c>
      <c r="AS833">
        <v>110</v>
      </c>
      <c r="BE833" s="2">
        <v>895</v>
      </c>
      <c r="BF833">
        <v>5.5504255461099792</v>
      </c>
      <c r="BG833">
        <v>0</v>
      </c>
      <c r="BH833">
        <v>0</v>
      </c>
      <c r="BI833">
        <v>0</v>
      </c>
      <c r="BJ833">
        <v>0</v>
      </c>
      <c r="BK833">
        <v>0</v>
      </c>
      <c r="BL833">
        <v>0</v>
      </c>
      <c r="BM833">
        <v>0</v>
      </c>
      <c r="BN833">
        <v>0</v>
      </c>
      <c r="BO833">
        <v>0</v>
      </c>
      <c r="BP833">
        <v>0</v>
      </c>
      <c r="BQ833">
        <v>0</v>
      </c>
      <c r="BR833">
        <v>0</v>
      </c>
      <c r="BS833">
        <v>0</v>
      </c>
      <c r="BT833">
        <v>4.9264510987389931</v>
      </c>
      <c r="BU833">
        <v>110</v>
      </c>
      <c r="CG833" s="2">
        <v>895</v>
      </c>
      <c r="CH833">
        <v>5.5504255461099792</v>
      </c>
      <c r="CI833">
        <v>0</v>
      </c>
      <c r="CJ833">
        <v>0</v>
      </c>
      <c r="CK833">
        <v>0</v>
      </c>
      <c r="CL833">
        <v>0</v>
      </c>
      <c r="CM833">
        <v>0</v>
      </c>
      <c r="CN833">
        <v>0</v>
      </c>
      <c r="CO833">
        <v>0</v>
      </c>
      <c r="CP833">
        <v>0</v>
      </c>
      <c r="CQ833">
        <v>0</v>
      </c>
      <c r="CR833">
        <v>0</v>
      </c>
      <c r="CS833">
        <v>7.381154165848872</v>
      </c>
      <c r="CT833">
        <v>5.5194248500755414</v>
      </c>
      <c r="CU833">
        <v>4.9264510987389931</v>
      </c>
      <c r="CV833">
        <v>110</v>
      </c>
    </row>
    <row r="834" spans="1:100" x14ac:dyDescent="0.2">
      <c r="A834" s="2">
        <v>896</v>
      </c>
      <c r="B834">
        <v>5.4673333183854371</v>
      </c>
      <c r="C834">
        <v>0</v>
      </c>
      <c r="D834">
        <v>0</v>
      </c>
      <c r="E834">
        <v>0</v>
      </c>
      <c r="F834">
        <v>0</v>
      </c>
      <c r="G834">
        <v>0</v>
      </c>
      <c r="H834">
        <v>0</v>
      </c>
      <c r="I834">
        <v>0</v>
      </c>
      <c r="J834">
        <v>0</v>
      </c>
      <c r="K834">
        <v>0</v>
      </c>
      <c r="L834">
        <v>0</v>
      </c>
      <c r="M834">
        <v>0</v>
      </c>
      <c r="N834">
        <v>0</v>
      </c>
      <c r="O834">
        <v>0</v>
      </c>
      <c r="P834">
        <v>7.1730269989216628</v>
      </c>
      <c r="Q834">
        <v>111</v>
      </c>
      <c r="AC834" s="2">
        <v>896</v>
      </c>
      <c r="AD834">
        <v>5.4673333183854371</v>
      </c>
      <c r="AE834">
        <v>0</v>
      </c>
      <c r="AF834">
        <v>0</v>
      </c>
      <c r="AG834">
        <v>0</v>
      </c>
      <c r="AH834">
        <v>0</v>
      </c>
      <c r="AI834">
        <v>0</v>
      </c>
      <c r="AJ834">
        <v>0</v>
      </c>
      <c r="AK834">
        <v>0</v>
      </c>
      <c r="AL834">
        <v>0</v>
      </c>
      <c r="AM834">
        <v>0</v>
      </c>
      <c r="AN834">
        <v>0</v>
      </c>
      <c r="AO834">
        <v>0</v>
      </c>
      <c r="AP834">
        <v>0</v>
      </c>
      <c r="AQ834">
        <v>0</v>
      </c>
      <c r="AR834">
        <v>5.2988065387478871</v>
      </c>
      <c r="AS834">
        <v>111</v>
      </c>
      <c r="BE834" s="2">
        <v>896</v>
      </c>
      <c r="BF834">
        <v>5.4673333183854371</v>
      </c>
      <c r="BG834">
        <v>0</v>
      </c>
      <c r="BH834">
        <v>0</v>
      </c>
      <c r="BI834">
        <v>0</v>
      </c>
      <c r="BJ834">
        <v>0</v>
      </c>
      <c r="BK834">
        <v>0</v>
      </c>
      <c r="BL834">
        <v>0</v>
      </c>
      <c r="BM834">
        <v>0</v>
      </c>
      <c r="BN834">
        <v>0</v>
      </c>
      <c r="BO834">
        <v>0</v>
      </c>
      <c r="BP834">
        <v>0</v>
      </c>
      <c r="BQ834">
        <v>0</v>
      </c>
      <c r="BR834">
        <v>0</v>
      </c>
      <c r="BS834">
        <v>0</v>
      </c>
      <c r="BT834">
        <v>4.6342114857313854</v>
      </c>
      <c r="BU834">
        <v>111</v>
      </c>
      <c r="CG834" s="2">
        <v>896</v>
      </c>
      <c r="CH834">
        <v>5.4673333183854371</v>
      </c>
      <c r="CI834">
        <v>0</v>
      </c>
      <c r="CJ834">
        <v>0</v>
      </c>
      <c r="CK834">
        <v>0</v>
      </c>
      <c r="CL834">
        <v>0</v>
      </c>
      <c r="CM834">
        <v>0</v>
      </c>
      <c r="CN834">
        <v>0</v>
      </c>
      <c r="CO834">
        <v>0</v>
      </c>
      <c r="CP834">
        <v>0</v>
      </c>
      <c r="CQ834">
        <v>0</v>
      </c>
      <c r="CR834">
        <v>0</v>
      </c>
      <c r="CS834">
        <v>7.1730269989216628</v>
      </c>
      <c r="CT834">
        <v>5.2988065387478871</v>
      </c>
      <c r="CU834">
        <v>4.6342114857313854</v>
      </c>
      <c r="CV834">
        <v>111</v>
      </c>
    </row>
    <row r="835" spans="1:100" x14ac:dyDescent="0.2">
      <c r="A835" s="2">
        <v>897</v>
      </c>
      <c r="B835">
        <v>5.5582065229619566</v>
      </c>
      <c r="C835">
        <v>0</v>
      </c>
      <c r="D835">
        <v>0</v>
      </c>
      <c r="E835">
        <v>0</v>
      </c>
      <c r="F835">
        <v>0</v>
      </c>
      <c r="G835">
        <v>0</v>
      </c>
      <c r="H835">
        <v>0</v>
      </c>
      <c r="I835">
        <v>0</v>
      </c>
      <c r="J835">
        <v>0</v>
      </c>
      <c r="K835">
        <v>0</v>
      </c>
      <c r="L835">
        <v>0</v>
      </c>
      <c r="M835">
        <v>0</v>
      </c>
      <c r="N835">
        <v>0</v>
      </c>
      <c r="O835">
        <v>0</v>
      </c>
      <c r="P835">
        <v>6.9798200273735791</v>
      </c>
      <c r="Q835">
        <v>112</v>
      </c>
      <c r="AC835" s="2">
        <v>897</v>
      </c>
      <c r="AD835">
        <v>5.5582065229619566</v>
      </c>
      <c r="AE835">
        <v>0</v>
      </c>
      <c r="AF835">
        <v>0</v>
      </c>
      <c r="AG835">
        <v>0</v>
      </c>
      <c r="AH835">
        <v>0</v>
      </c>
      <c r="AI835">
        <v>0</v>
      </c>
      <c r="AJ835">
        <v>0</v>
      </c>
      <c r="AK835">
        <v>0</v>
      </c>
      <c r="AL835">
        <v>0</v>
      </c>
      <c r="AM835">
        <v>0</v>
      </c>
      <c r="AN835">
        <v>0</v>
      </c>
      <c r="AO835">
        <v>0</v>
      </c>
      <c r="AP835">
        <v>0</v>
      </c>
      <c r="AQ835">
        <v>0</v>
      </c>
      <c r="AR835">
        <v>5.1695789057840758</v>
      </c>
      <c r="AS835">
        <v>112</v>
      </c>
      <c r="BE835" s="2">
        <v>897</v>
      </c>
      <c r="BF835">
        <v>5.5582065229619566</v>
      </c>
      <c r="BG835">
        <v>0</v>
      </c>
      <c r="BH835">
        <v>0</v>
      </c>
      <c r="BI835">
        <v>0</v>
      </c>
      <c r="BJ835">
        <v>0</v>
      </c>
      <c r="BK835">
        <v>0</v>
      </c>
      <c r="BL835">
        <v>0</v>
      </c>
      <c r="BM835">
        <v>0</v>
      </c>
      <c r="BN835">
        <v>0</v>
      </c>
      <c r="BO835">
        <v>0</v>
      </c>
      <c r="BP835">
        <v>0</v>
      </c>
      <c r="BQ835">
        <v>0</v>
      </c>
      <c r="BR835">
        <v>0</v>
      </c>
      <c r="BS835">
        <v>0</v>
      </c>
      <c r="BT835">
        <v>4.479143208561764</v>
      </c>
      <c r="BU835">
        <v>112</v>
      </c>
      <c r="CG835" s="2">
        <v>897</v>
      </c>
      <c r="CH835">
        <v>5.5582065229619566</v>
      </c>
      <c r="CI835">
        <v>0</v>
      </c>
      <c r="CJ835">
        <v>0</v>
      </c>
      <c r="CK835">
        <v>0</v>
      </c>
      <c r="CL835">
        <v>0</v>
      </c>
      <c r="CM835">
        <v>0</v>
      </c>
      <c r="CN835">
        <v>0</v>
      </c>
      <c r="CO835">
        <v>0</v>
      </c>
      <c r="CP835">
        <v>0</v>
      </c>
      <c r="CQ835">
        <v>0</v>
      </c>
      <c r="CR835">
        <v>0</v>
      </c>
      <c r="CS835">
        <v>6.9798200273735791</v>
      </c>
      <c r="CT835">
        <v>5.1695789057840758</v>
      </c>
      <c r="CU835">
        <v>4.479143208561764</v>
      </c>
      <c r="CV835">
        <v>112</v>
      </c>
    </row>
    <row r="836" spans="1:100" x14ac:dyDescent="0.2">
      <c r="A836" s="2">
        <v>898</v>
      </c>
      <c r="B836">
        <v>5.387554365738132</v>
      </c>
      <c r="C836">
        <v>0</v>
      </c>
      <c r="D836">
        <v>0</v>
      </c>
      <c r="E836">
        <v>0</v>
      </c>
      <c r="F836">
        <v>0</v>
      </c>
      <c r="G836">
        <v>0</v>
      </c>
      <c r="H836">
        <v>0</v>
      </c>
      <c r="I836">
        <v>0</v>
      </c>
      <c r="J836">
        <v>0</v>
      </c>
      <c r="K836">
        <v>0</v>
      </c>
      <c r="L836">
        <v>0</v>
      </c>
      <c r="M836">
        <v>0</v>
      </c>
      <c r="N836">
        <v>0</v>
      </c>
      <c r="O836">
        <v>0</v>
      </c>
      <c r="P836">
        <v>6.8034577360117696</v>
      </c>
      <c r="Q836">
        <v>113</v>
      </c>
      <c r="AC836" s="2">
        <v>898</v>
      </c>
      <c r="AD836">
        <v>5.387554365738132</v>
      </c>
      <c r="AE836">
        <v>0</v>
      </c>
      <c r="AF836">
        <v>0</v>
      </c>
      <c r="AG836">
        <v>0</v>
      </c>
      <c r="AH836">
        <v>0</v>
      </c>
      <c r="AI836">
        <v>0</v>
      </c>
      <c r="AJ836">
        <v>0</v>
      </c>
      <c r="AK836">
        <v>0</v>
      </c>
      <c r="AL836">
        <v>0</v>
      </c>
      <c r="AM836">
        <v>0</v>
      </c>
      <c r="AN836">
        <v>0</v>
      </c>
      <c r="AO836">
        <v>0</v>
      </c>
      <c r="AP836">
        <v>0</v>
      </c>
      <c r="AQ836">
        <v>0</v>
      </c>
      <c r="AR836">
        <v>5.1008194612928373</v>
      </c>
      <c r="AS836">
        <v>113</v>
      </c>
      <c r="BE836" s="2">
        <v>898</v>
      </c>
      <c r="BF836">
        <v>5.387554365738132</v>
      </c>
      <c r="BG836">
        <v>0</v>
      </c>
      <c r="BH836">
        <v>0</v>
      </c>
      <c r="BI836">
        <v>0</v>
      </c>
      <c r="BJ836">
        <v>0</v>
      </c>
      <c r="BK836">
        <v>0</v>
      </c>
      <c r="BL836">
        <v>0</v>
      </c>
      <c r="BM836">
        <v>0</v>
      </c>
      <c r="BN836">
        <v>0</v>
      </c>
      <c r="BO836">
        <v>0</v>
      </c>
      <c r="BP836">
        <v>0</v>
      </c>
      <c r="BQ836">
        <v>0</v>
      </c>
      <c r="BR836">
        <v>0</v>
      </c>
      <c r="BS836">
        <v>0</v>
      </c>
      <c r="BT836">
        <v>4.4841535702769741</v>
      </c>
      <c r="BU836">
        <v>113</v>
      </c>
      <c r="CG836" s="2">
        <v>898</v>
      </c>
      <c r="CH836">
        <v>5.387554365738132</v>
      </c>
      <c r="CI836">
        <v>0</v>
      </c>
      <c r="CJ836">
        <v>0</v>
      </c>
      <c r="CK836">
        <v>0</v>
      </c>
      <c r="CL836">
        <v>0</v>
      </c>
      <c r="CM836">
        <v>0</v>
      </c>
      <c r="CN836">
        <v>0</v>
      </c>
      <c r="CO836">
        <v>0</v>
      </c>
      <c r="CP836">
        <v>0</v>
      </c>
      <c r="CQ836">
        <v>0</v>
      </c>
      <c r="CR836">
        <v>0</v>
      </c>
      <c r="CS836">
        <v>6.8034577360117696</v>
      </c>
      <c r="CT836">
        <v>5.1008194612928373</v>
      </c>
      <c r="CU836">
        <v>4.4841535702769741</v>
      </c>
      <c r="CV836">
        <v>113</v>
      </c>
    </row>
    <row r="837" spans="1:100" x14ac:dyDescent="0.2">
      <c r="A837" s="2">
        <v>899</v>
      </c>
      <c r="B837">
        <v>5.3170932471373993</v>
      </c>
      <c r="C837">
        <v>0</v>
      </c>
      <c r="D837">
        <v>0</v>
      </c>
      <c r="E837">
        <v>0</v>
      </c>
      <c r="F837">
        <v>0</v>
      </c>
      <c r="G837">
        <v>0</v>
      </c>
      <c r="H837">
        <v>0</v>
      </c>
      <c r="I837">
        <v>0</v>
      </c>
      <c r="J837">
        <v>0</v>
      </c>
      <c r="K837">
        <v>0</v>
      </c>
      <c r="L837">
        <v>0</v>
      </c>
      <c r="M837">
        <v>0</v>
      </c>
      <c r="N837">
        <v>0</v>
      </c>
      <c r="O837">
        <v>0</v>
      </c>
      <c r="P837">
        <v>6.6454167850299051</v>
      </c>
      <c r="Q837">
        <v>114</v>
      </c>
      <c r="AC837" s="2">
        <v>899</v>
      </c>
      <c r="AD837">
        <v>5.3170932471373993</v>
      </c>
      <c r="AE837">
        <v>0</v>
      </c>
      <c r="AF837">
        <v>0</v>
      </c>
      <c r="AG837">
        <v>0</v>
      </c>
      <c r="AH837">
        <v>0</v>
      </c>
      <c r="AI837">
        <v>0</v>
      </c>
      <c r="AJ837">
        <v>0</v>
      </c>
      <c r="AK837">
        <v>0</v>
      </c>
      <c r="AL837">
        <v>0</v>
      </c>
      <c r="AM837">
        <v>0</v>
      </c>
      <c r="AN837">
        <v>0</v>
      </c>
      <c r="AO837">
        <v>0</v>
      </c>
      <c r="AP837">
        <v>0</v>
      </c>
      <c r="AQ837">
        <v>0</v>
      </c>
      <c r="AR837">
        <v>5.0674109357401971</v>
      </c>
      <c r="AS837">
        <v>114</v>
      </c>
      <c r="BE837" s="2">
        <v>899</v>
      </c>
      <c r="BF837">
        <v>5.3170932471373993</v>
      </c>
      <c r="BG837">
        <v>0</v>
      </c>
      <c r="BH837">
        <v>0</v>
      </c>
      <c r="BI837">
        <v>0</v>
      </c>
      <c r="BJ837">
        <v>0</v>
      </c>
      <c r="BK837">
        <v>0</v>
      </c>
      <c r="BL837">
        <v>0</v>
      </c>
      <c r="BM837">
        <v>0</v>
      </c>
      <c r="BN837">
        <v>0</v>
      </c>
      <c r="BO837">
        <v>0</v>
      </c>
      <c r="BP837">
        <v>0</v>
      </c>
      <c r="BQ837">
        <v>0</v>
      </c>
      <c r="BR837">
        <v>0</v>
      </c>
      <c r="BS837">
        <v>0</v>
      </c>
      <c r="BT837">
        <v>4.48918868189807</v>
      </c>
      <c r="BU837">
        <v>114</v>
      </c>
      <c r="CG837" s="2">
        <v>899</v>
      </c>
      <c r="CH837">
        <v>5.3170932471373993</v>
      </c>
      <c r="CI837">
        <v>0</v>
      </c>
      <c r="CJ837">
        <v>0</v>
      </c>
      <c r="CK837">
        <v>0</v>
      </c>
      <c r="CL837">
        <v>0</v>
      </c>
      <c r="CM837">
        <v>0</v>
      </c>
      <c r="CN837">
        <v>0</v>
      </c>
      <c r="CO837">
        <v>0</v>
      </c>
      <c r="CP837">
        <v>0</v>
      </c>
      <c r="CQ837">
        <v>0</v>
      </c>
      <c r="CR837">
        <v>0</v>
      </c>
      <c r="CS837">
        <v>6.6454167850299051</v>
      </c>
      <c r="CT837">
        <v>5.0674109357401971</v>
      </c>
      <c r="CU837">
        <v>4.48918868189807</v>
      </c>
      <c r="CV837">
        <v>114</v>
      </c>
    </row>
    <row r="838" spans="1:100" x14ac:dyDescent="0.2">
      <c r="A838" s="2">
        <v>900</v>
      </c>
      <c r="B838">
        <v>5.3747035381024819</v>
      </c>
      <c r="C838">
        <v>0</v>
      </c>
      <c r="D838">
        <v>0</v>
      </c>
      <c r="E838">
        <v>0</v>
      </c>
      <c r="F838">
        <v>0</v>
      </c>
      <c r="G838">
        <v>0</v>
      </c>
      <c r="H838">
        <v>0</v>
      </c>
      <c r="I838">
        <v>0</v>
      </c>
      <c r="J838">
        <v>0</v>
      </c>
      <c r="K838">
        <v>0</v>
      </c>
      <c r="L838">
        <v>0</v>
      </c>
      <c r="M838">
        <v>0</v>
      </c>
      <c r="N838">
        <v>0</v>
      </c>
      <c r="O838">
        <v>0</v>
      </c>
      <c r="P838">
        <v>6.5065372916371089</v>
      </c>
      <c r="Q838">
        <v>115</v>
      </c>
      <c r="AC838" s="2">
        <v>900</v>
      </c>
      <c r="AD838">
        <v>5.3747035381024819</v>
      </c>
      <c r="AE838">
        <v>0</v>
      </c>
      <c r="AF838">
        <v>0</v>
      </c>
      <c r="AG838">
        <v>0</v>
      </c>
      <c r="AH838">
        <v>0</v>
      </c>
      <c r="AI838">
        <v>0</v>
      </c>
      <c r="AJ838">
        <v>0</v>
      </c>
      <c r="AK838">
        <v>0</v>
      </c>
      <c r="AL838">
        <v>0</v>
      </c>
      <c r="AM838">
        <v>0</v>
      </c>
      <c r="AN838">
        <v>0</v>
      </c>
      <c r="AO838">
        <v>0</v>
      </c>
      <c r="AP838">
        <v>0</v>
      </c>
      <c r="AQ838">
        <v>0</v>
      </c>
      <c r="AR838">
        <v>5.0531774052478315</v>
      </c>
      <c r="AS838">
        <v>115</v>
      </c>
      <c r="BE838" s="2">
        <v>900</v>
      </c>
      <c r="BF838">
        <v>5.3747035381024819</v>
      </c>
      <c r="BG838">
        <v>0</v>
      </c>
      <c r="BH838">
        <v>0</v>
      </c>
      <c r="BI838">
        <v>0</v>
      </c>
      <c r="BJ838">
        <v>0</v>
      </c>
      <c r="BK838">
        <v>0</v>
      </c>
      <c r="BL838">
        <v>0</v>
      </c>
      <c r="BM838">
        <v>0</v>
      </c>
      <c r="BN838">
        <v>0</v>
      </c>
      <c r="BO838">
        <v>0</v>
      </c>
      <c r="BP838">
        <v>0</v>
      </c>
      <c r="BQ838">
        <v>0</v>
      </c>
      <c r="BR838">
        <v>0</v>
      </c>
      <c r="BS838">
        <v>0</v>
      </c>
      <c r="BT838">
        <v>4.4942485404579431</v>
      </c>
      <c r="BU838">
        <v>115</v>
      </c>
      <c r="CG838" s="2">
        <v>900</v>
      </c>
      <c r="CH838">
        <v>5.3747035381024819</v>
      </c>
      <c r="CI838">
        <v>0</v>
      </c>
      <c r="CJ838">
        <v>0</v>
      </c>
      <c r="CK838">
        <v>0</v>
      </c>
      <c r="CL838">
        <v>0</v>
      </c>
      <c r="CM838">
        <v>0</v>
      </c>
      <c r="CN838">
        <v>0</v>
      </c>
      <c r="CO838">
        <v>0</v>
      </c>
      <c r="CP838">
        <v>0</v>
      </c>
      <c r="CQ838">
        <v>0</v>
      </c>
      <c r="CR838">
        <v>0</v>
      </c>
      <c r="CS838">
        <v>6.5065372916371089</v>
      </c>
      <c r="CT838">
        <v>5.0531774052478315</v>
      </c>
      <c r="CU838">
        <v>4.4942485404579431</v>
      </c>
      <c r="CV838">
        <v>115</v>
      </c>
    </row>
    <row r="839" spans="1:100" x14ac:dyDescent="0.2">
      <c r="A839" s="2">
        <v>901</v>
      </c>
      <c r="B839">
        <v>5.3555445585188997</v>
      </c>
      <c r="C839">
        <v>0</v>
      </c>
      <c r="D839">
        <v>0</v>
      </c>
      <c r="E839">
        <v>0</v>
      </c>
      <c r="F839">
        <v>0</v>
      </c>
      <c r="G839">
        <v>0</v>
      </c>
      <c r="H839">
        <v>0</v>
      </c>
      <c r="I839">
        <v>0</v>
      </c>
      <c r="J839">
        <v>0</v>
      </c>
      <c r="K839">
        <v>0</v>
      </c>
      <c r="L839">
        <v>0</v>
      </c>
      <c r="M839">
        <v>0</v>
      </c>
      <c r="N839">
        <v>0</v>
      </c>
      <c r="O839">
        <v>0</v>
      </c>
      <c r="P839">
        <v>6.3869090322564661</v>
      </c>
      <c r="Q839">
        <v>116</v>
      </c>
      <c r="AC839" s="2">
        <v>901</v>
      </c>
      <c r="AD839">
        <v>5.3555445585188997</v>
      </c>
      <c r="AE839">
        <v>0</v>
      </c>
      <c r="AF839">
        <v>0</v>
      </c>
      <c r="AG839">
        <v>0</v>
      </c>
      <c r="AH839">
        <v>0</v>
      </c>
      <c r="AI839">
        <v>0</v>
      </c>
      <c r="AJ839">
        <v>0</v>
      </c>
      <c r="AK839">
        <v>0</v>
      </c>
      <c r="AL839">
        <v>0</v>
      </c>
      <c r="AM839">
        <v>0</v>
      </c>
      <c r="AN839">
        <v>0</v>
      </c>
      <c r="AO839">
        <v>0</v>
      </c>
      <c r="AP839">
        <v>0</v>
      </c>
      <c r="AQ839">
        <v>0</v>
      </c>
      <c r="AR839">
        <v>5.0489242899159654</v>
      </c>
      <c r="AS839">
        <v>116</v>
      </c>
      <c r="BE839" s="2">
        <v>901</v>
      </c>
      <c r="BF839">
        <v>5.3555445585188997</v>
      </c>
      <c r="BG839">
        <v>0</v>
      </c>
      <c r="BH839">
        <v>0</v>
      </c>
      <c r="BI839">
        <v>0</v>
      </c>
      <c r="BJ839">
        <v>0</v>
      </c>
      <c r="BK839">
        <v>0</v>
      </c>
      <c r="BL839">
        <v>0</v>
      </c>
      <c r="BM839">
        <v>0</v>
      </c>
      <c r="BN839">
        <v>0</v>
      </c>
      <c r="BO839">
        <v>0</v>
      </c>
      <c r="BP839">
        <v>0</v>
      </c>
      <c r="BQ839">
        <v>0</v>
      </c>
      <c r="BR839">
        <v>0</v>
      </c>
      <c r="BS839">
        <v>0</v>
      </c>
      <c r="BT839">
        <v>4.4993331417652067</v>
      </c>
      <c r="BU839">
        <v>116</v>
      </c>
      <c r="CG839" s="2">
        <v>901</v>
      </c>
      <c r="CH839">
        <v>5.3555445585188997</v>
      </c>
      <c r="CI839">
        <v>0</v>
      </c>
      <c r="CJ839">
        <v>0</v>
      </c>
      <c r="CK839">
        <v>0</v>
      </c>
      <c r="CL839">
        <v>0</v>
      </c>
      <c r="CM839">
        <v>0</v>
      </c>
      <c r="CN839">
        <v>0</v>
      </c>
      <c r="CO839">
        <v>0</v>
      </c>
      <c r="CP839">
        <v>0</v>
      </c>
      <c r="CQ839">
        <v>0</v>
      </c>
      <c r="CR839">
        <v>0</v>
      </c>
      <c r="CS839">
        <v>6.3869090322564661</v>
      </c>
      <c r="CT839">
        <v>5.0489242899159654</v>
      </c>
      <c r="CU839">
        <v>4.4993331417652067</v>
      </c>
      <c r="CV839">
        <v>116</v>
      </c>
    </row>
    <row r="840" spans="1:100" x14ac:dyDescent="0.2">
      <c r="A840" s="2">
        <v>902</v>
      </c>
      <c r="B840">
        <v>5.317134784254204</v>
      </c>
      <c r="C840">
        <v>0</v>
      </c>
      <c r="D840">
        <v>0</v>
      </c>
      <c r="E840">
        <v>0</v>
      </c>
      <c r="F840">
        <v>0</v>
      </c>
      <c r="G840">
        <v>0</v>
      </c>
      <c r="H840">
        <v>0</v>
      </c>
      <c r="I840">
        <v>0</v>
      </c>
      <c r="J840">
        <v>0</v>
      </c>
      <c r="K840">
        <v>0</v>
      </c>
      <c r="L840">
        <v>0</v>
      </c>
      <c r="M840">
        <v>0</v>
      </c>
      <c r="N840">
        <v>0</v>
      </c>
      <c r="O840">
        <v>0</v>
      </c>
      <c r="P840">
        <v>6.2858662464257087</v>
      </c>
      <c r="Q840">
        <v>117</v>
      </c>
      <c r="AC840" s="2">
        <v>902</v>
      </c>
      <c r="AD840">
        <v>5.317134784254204</v>
      </c>
      <c r="AE840">
        <v>0</v>
      </c>
      <c r="AF840">
        <v>0</v>
      </c>
      <c r="AG840">
        <v>0</v>
      </c>
      <c r="AH840">
        <v>0</v>
      </c>
      <c r="AI840">
        <v>0</v>
      </c>
      <c r="AJ840">
        <v>0</v>
      </c>
      <c r="AK840">
        <v>0</v>
      </c>
      <c r="AL840">
        <v>0</v>
      </c>
      <c r="AM840">
        <v>0</v>
      </c>
      <c r="AN840">
        <v>0</v>
      </c>
      <c r="AO840">
        <v>0</v>
      </c>
      <c r="AP840">
        <v>0</v>
      </c>
      <c r="AQ840">
        <v>0</v>
      </c>
      <c r="AR840">
        <v>5.0497582479356034</v>
      </c>
      <c r="AS840">
        <v>117</v>
      </c>
      <c r="BE840" s="2">
        <v>902</v>
      </c>
      <c r="BF840">
        <v>5.317134784254204</v>
      </c>
      <c r="BG840">
        <v>0</v>
      </c>
      <c r="BH840">
        <v>0</v>
      </c>
      <c r="BI840">
        <v>0</v>
      </c>
      <c r="BJ840">
        <v>0</v>
      </c>
      <c r="BK840">
        <v>0</v>
      </c>
      <c r="BL840">
        <v>0</v>
      </c>
      <c r="BM840">
        <v>0</v>
      </c>
      <c r="BN840">
        <v>0</v>
      </c>
      <c r="BO840">
        <v>0</v>
      </c>
      <c r="BP840">
        <v>0</v>
      </c>
      <c r="BQ840">
        <v>0</v>
      </c>
      <c r="BR840">
        <v>0</v>
      </c>
      <c r="BS840">
        <v>0</v>
      </c>
      <c r="BT840">
        <v>4.504442480405034</v>
      </c>
      <c r="BU840">
        <v>117</v>
      </c>
      <c r="CG840" s="2">
        <v>902</v>
      </c>
      <c r="CH840">
        <v>5.317134784254204</v>
      </c>
      <c r="CI840">
        <v>0</v>
      </c>
      <c r="CJ840">
        <v>0</v>
      </c>
      <c r="CK840">
        <v>0</v>
      </c>
      <c r="CL840">
        <v>0</v>
      </c>
      <c r="CM840">
        <v>0</v>
      </c>
      <c r="CN840">
        <v>0</v>
      </c>
      <c r="CO840">
        <v>0</v>
      </c>
      <c r="CP840">
        <v>0</v>
      </c>
      <c r="CQ840">
        <v>0</v>
      </c>
      <c r="CR840">
        <v>0</v>
      </c>
      <c r="CS840">
        <v>6.2858662464257087</v>
      </c>
      <c r="CT840">
        <v>5.0497582479356034</v>
      </c>
      <c r="CU840">
        <v>4.504442480405034</v>
      </c>
      <c r="CV840">
        <v>117</v>
      </c>
    </row>
    <row r="841" spans="1:100" x14ac:dyDescent="0.2">
      <c r="A841" s="2">
        <v>903</v>
      </c>
      <c r="B841">
        <v>5.467647754253564</v>
      </c>
      <c r="C841">
        <v>0</v>
      </c>
      <c r="D841">
        <v>0</v>
      </c>
      <c r="E841">
        <v>0</v>
      </c>
      <c r="F841">
        <v>0</v>
      </c>
      <c r="G841">
        <v>0</v>
      </c>
      <c r="H841">
        <v>0</v>
      </c>
      <c r="I841">
        <v>0</v>
      </c>
      <c r="J841">
        <v>0</v>
      </c>
      <c r="K841">
        <v>0</v>
      </c>
      <c r="L841">
        <v>0</v>
      </c>
      <c r="M841">
        <v>0</v>
      </c>
      <c r="N841">
        <v>0</v>
      </c>
      <c r="O841">
        <v>0</v>
      </c>
      <c r="P841">
        <v>6.2020927890404813</v>
      </c>
      <c r="Q841">
        <v>118</v>
      </c>
      <c r="AC841" s="2">
        <v>903</v>
      </c>
      <c r="AD841">
        <v>5.467647754253564</v>
      </c>
      <c r="AE841">
        <v>0</v>
      </c>
      <c r="AF841">
        <v>0</v>
      </c>
      <c r="AG841">
        <v>0</v>
      </c>
      <c r="AH841">
        <v>0</v>
      </c>
      <c r="AI841">
        <v>0</v>
      </c>
      <c r="AJ841">
        <v>0</v>
      </c>
      <c r="AK841">
        <v>0</v>
      </c>
      <c r="AL841">
        <v>0</v>
      </c>
      <c r="AM841">
        <v>0</v>
      </c>
      <c r="AN841">
        <v>0</v>
      </c>
      <c r="AO841">
        <v>0</v>
      </c>
      <c r="AP841">
        <v>0</v>
      </c>
      <c r="AQ841">
        <v>0</v>
      </c>
      <c r="AR841">
        <v>5.0531618038601405</v>
      </c>
      <c r="AS841">
        <v>118</v>
      </c>
      <c r="BE841" s="2">
        <v>903</v>
      </c>
      <c r="BF841">
        <v>5.467647754253564</v>
      </c>
      <c r="BG841">
        <v>0</v>
      </c>
      <c r="BH841">
        <v>0</v>
      </c>
      <c r="BI841">
        <v>0</v>
      </c>
      <c r="BJ841">
        <v>0</v>
      </c>
      <c r="BK841">
        <v>0</v>
      </c>
      <c r="BL841">
        <v>0</v>
      </c>
      <c r="BM841">
        <v>0</v>
      </c>
      <c r="BN841">
        <v>0</v>
      </c>
      <c r="BO841">
        <v>0</v>
      </c>
      <c r="BP841">
        <v>0</v>
      </c>
      <c r="BQ841">
        <v>0</v>
      </c>
      <c r="BR841">
        <v>0</v>
      </c>
      <c r="BS841">
        <v>0</v>
      </c>
      <c r="BT841">
        <v>4.5095765497402205</v>
      </c>
      <c r="BU841">
        <v>118</v>
      </c>
      <c r="CG841" s="2">
        <v>903</v>
      </c>
      <c r="CH841">
        <v>5.467647754253564</v>
      </c>
      <c r="CI841">
        <v>0</v>
      </c>
      <c r="CJ841">
        <v>0</v>
      </c>
      <c r="CK841">
        <v>0</v>
      </c>
      <c r="CL841">
        <v>0</v>
      </c>
      <c r="CM841">
        <v>0</v>
      </c>
      <c r="CN841">
        <v>0</v>
      </c>
      <c r="CO841">
        <v>0</v>
      </c>
      <c r="CP841">
        <v>0</v>
      </c>
      <c r="CQ841">
        <v>0</v>
      </c>
      <c r="CR841">
        <v>0</v>
      </c>
      <c r="CS841">
        <v>6.2020927890404813</v>
      </c>
      <c r="CT841">
        <v>5.0531618038601405</v>
      </c>
      <c r="CU841">
        <v>4.5095765497402205</v>
      </c>
      <c r="CV841">
        <v>118</v>
      </c>
    </row>
    <row r="842" spans="1:100" x14ac:dyDescent="0.2">
      <c r="A842" s="2">
        <v>904</v>
      </c>
      <c r="B842">
        <v>5.2230915715461865</v>
      </c>
      <c r="C842">
        <v>0</v>
      </c>
      <c r="D842">
        <v>0</v>
      </c>
      <c r="E842">
        <v>0</v>
      </c>
      <c r="F842">
        <v>0</v>
      </c>
      <c r="G842">
        <v>0</v>
      </c>
      <c r="H842">
        <v>0</v>
      </c>
      <c r="I842">
        <v>0</v>
      </c>
      <c r="J842">
        <v>0</v>
      </c>
      <c r="K842">
        <v>0</v>
      </c>
      <c r="L842">
        <v>0</v>
      </c>
      <c r="M842">
        <v>0</v>
      </c>
      <c r="N842">
        <v>0</v>
      </c>
      <c r="O842">
        <v>0</v>
      </c>
      <c r="P842">
        <v>6.1338065850988599</v>
      </c>
      <c r="Q842">
        <v>119</v>
      </c>
      <c r="AC842" s="2">
        <v>904</v>
      </c>
      <c r="AD842">
        <v>5.2230915715461865</v>
      </c>
      <c r="AE842">
        <v>0</v>
      </c>
      <c r="AF842">
        <v>0</v>
      </c>
      <c r="AG842">
        <v>0</v>
      </c>
      <c r="AH842">
        <v>0</v>
      </c>
      <c r="AI842">
        <v>0</v>
      </c>
      <c r="AJ842">
        <v>0</v>
      </c>
      <c r="AK842">
        <v>0</v>
      </c>
      <c r="AL842">
        <v>0</v>
      </c>
      <c r="AM842">
        <v>0</v>
      </c>
      <c r="AN842">
        <v>0</v>
      </c>
      <c r="AO842">
        <v>0</v>
      </c>
      <c r="AP842">
        <v>0</v>
      </c>
      <c r="AQ842">
        <v>0</v>
      </c>
      <c r="AR842">
        <v>4.8799449995435227</v>
      </c>
      <c r="AS842">
        <v>119</v>
      </c>
      <c r="BE842" s="2">
        <v>904</v>
      </c>
      <c r="BF842">
        <v>5.2230915715461865</v>
      </c>
      <c r="BG842">
        <v>0</v>
      </c>
      <c r="BH842">
        <v>0</v>
      </c>
      <c r="BI842">
        <v>0</v>
      </c>
      <c r="BJ842">
        <v>0</v>
      </c>
      <c r="BK842">
        <v>0</v>
      </c>
      <c r="BL842">
        <v>0</v>
      </c>
      <c r="BM842">
        <v>0</v>
      </c>
      <c r="BN842">
        <v>0</v>
      </c>
      <c r="BO842">
        <v>0</v>
      </c>
      <c r="BP842">
        <v>0</v>
      </c>
      <c r="BQ842">
        <v>0</v>
      </c>
      <c r="BR842">
        <v>0</v>
      </c>
      <c r="BS842">
        <v>0</v>
      </c>
      <c r="BT842">
        <v>4.2960879215655963</v>
      </c>
      <c r="BU842">
        <v>119</v>
      </c>
      <c r="CG842" s="2">
        <v>904</v>
      </c>
      <c r="CH842">
        <v>5.2230915715461865</v>
      </c>
      <c r="CI842">
        <v>0</v>
      </c>
      <c r="CJ842">
        <v>0</v>
      </c>
      <c r="CK842">
        <v>0</v>
      </c>
      <c r="CL842">
        <v>0</v>
      </c>
      <c r="CM842">
        <v>0</v>
      </c>
      <c r="CN842">
        <v>0</v>
      </c>
      <c r="CO842">
        <v>0</v>
      </c>
      <c r="CP842">
        <v>0</v>
      </c>
      <c r="CQ842">
        <v>0</v>
      </c>
      <c r="CR842">
        <v>0</v>
      </c>
      <c r="CS842">
        <v>6.1338065850988599</v>
      </c>
      <c r="CT842">
        <v>4.8799449995435227</v>
      </c>
      <c r="CU842">
        <v>4.2960879215655963</v>
      </c>
      <c r="CV842">
        <v>119</v>
      </c>
    </row>
    <row r="843" spans="1:100" x14ac:dyDescent="0.2">
      <c r="A843" s="2">
        <v>905</v>
      </c>
      <c r="B843">
        <v>5.1802839588218195</v>
      </c>
      <c r="C843">
        <v>0</v>
      </c>
      <c r="D843">
        <v>0</v>
      </c>
      <c r="E843">
        <v>0</v>
      </c>
      <c r="F843">
        <v>0</v>
      </c>
      <c r="G843">
        <v>0</v>
      </c>
      <c r="H843">
        <v>0</v>
      </c>
      <c r="I843">
        <v>0</v>
      </c>
      <c r="J843">
        <v>0</v>
      </c>
      <c r="K843">
        <v>0</v>
      </c>
      <c r="L843">
        <v>0</v>
      </c>
      <c r="M843">
        <v>0</v>
      </c>
      <c r="N843">
        <v>0</v>
      </c>
      <c r="O843">
        <v>0</v>
      </c>
      <c r="P843">
        <v>6.0789743956389302</v>
      </c>
      <c r="Q843">
        <v>120</v>
      </c>
      <c r="AC843" s="2">
        <v>905</v>
      </c>
      <c r="AD843">
        <v>5.1802839588218195</v>
      </c>
      <c r="AE843">
        <v>0</v>
      </c>
      <c r="AF843">
        <v>0</v>
      </c>
      <c r="AG843">
        <v>0</v>
      </c>
      <c r="AH843">
        <v>0</v>
      </c>
      <c r="AI843">
        <v>0</v>
      </c>
      <c r="AJ843">
        <v>0</v>
      </c>
      <c r="AK843">
        <v>0</v>
      </c>
      <c r="AL843">
        <v>0</v>
      </c>
      <c r="AM843">
        <v>0</v>
      </c>
      <c r="AN843">
        <v>0</v>
      </c>
      <c r="AO843">
        <v>0</v>
      </c>
      <c r="AP843">
        <v>0</v>
      </c>
      <c r="AQ843">
        <v>0</v>
      </c>
      <c r="AR843">
        <v>4.7824517912227638</v>
      </c>
      <c r="AS843">
        <v>120</v>
      </c>
      <c r="BE843" s="2">
        <v>905</v>
      </c>
      <c r="BF843">
        <v>5.1802839588218195</v>
      </c>
      <c r="BG843">
        <v>0</v>
      </c>
      <c r="BH843">
        <v>0</v>
      </c>
      <c r="BI843">
        <v>0</v>
      </c>
      <c r="BJ843">
        <v>0</v>
      </c>
      <c r="BK843">
        <v>0</v>
      </c>
      <c r="BL843">
        <v>0</v>
      </c>
      <c r="BM843">
        <v>0</v>
      </c>
      <c r="BN843">
        <v>0</v>
      </c>
      <c r="BO843">
        <v>0</v>
      </c>
      <c r="BP843">
        <v>0</v>
      </c>
      <c r="BQ843">
        <v>0</v>
      </c>
      <c r="BR843">
        <v>0</v>
      </c>
      <c r="BS843">
        <v>0</v>
      </c>
      <c r="BT843">
        <v>4.1899309949157537</v>
      </c>
      <c r="BU843">
        <v>120</v>
      </c>
      <c r="CG843" s="2">
        <v>905</v>
      </c>
      <c r="CH843">
        <v>5.1802839588218195</v>
      </c>
      <c r="CI843">
        <v>0</v>
      </c>
      <c r="CJ843">
        <v>0</v>
      </c>
      <c r="CK843">
        <v>0</v>
      </c>
      <c r="CL843">
        <v>0</v>
      </c>
      <c r="CM843">
        <v>0</v>
      </c>
      <c r="CN843">
        <v>0</v>
      </c>
      <c r="CO843">
        <v>0</v>
      </c>
      <c r="CP843">
        <v>0</v>
      </c>
      <c r="CQ843">
        <v>0</v>
      </c>
      <c r="CR843">
        <v>0</v>
      </c>
      <c r="CS843">
        <v>6.0789743956389302</v>
      </c>
      <c r="CT843">
        <v>4.7824517912227638</v>
      </c>
      <c r="CU843">
        <v>4.1899309949157537</v>
      </c>
      <c r="CV843">
        <v>120</v>
      </c>
    </row>
    <row r="844" spans="1:100" x14ac:dyDescent="0.2">
      <c r="A844" s="2">
        <v>906</v>
      </c>
      <c r="B844">
        <v>5.1855194904187734</v>
      </c>
      <c r="C844">
        <v>0</v>
      </c>
      <c r="D844">
        <v>0</v>
      </c>
      <c r="E844">
        <v>0</v>
      </c>
      <c r="F844">
        <v>0</v>
      </c>
      <c r="G844">
        <v>0</v>
      </c>
      <c r="H844">
        <v>0</v>
      </c>
      <c r="I844">
        <v>0</v>
      </c>
      <c r="J844">
        <v>0</v>
      </c>
      <c r="K844">
        <v>0</v>
      </c>
      <c r="L844">
        <v>0</v>
      </c>
      <c r="M844">
        <v>0</v>
      </c>
      <c r="N844">
        <v>0</v>
      </c>
      <c r="O844">
        <v>0</v>
      </c>
      <c r="P844">
        <v>6.0355104125650616</v>
      </c>
      <c r="Q844">
        <v>121</v>
      </c>
      <c r="AC844" s="2">
        <v>906</v>
      </c>
      <c r="AD844">
        <v>5.1855194904187734</v>
      </c>
      <c r="AE844">
        <v>0</v>
      </c>
      <c r="AF844">
        <v>0</v>
      </c>
      <c r="AG844">
        <v>0</v>
      </c>
      <c r="AH844">
        <v>0</v>
      </c>
      <c r="AI844">
        <v>0</v>
      </c>
      <c r="AJ844">
        <v>0</v>
      </c>
      <c r="AK844">
        <v>0</v>
      </c>
      <c r="AL844">
        <v>0</v>
      </c>
      <c r="AM844">
        <v>0</v>
      </c>
      <c r="AN844">
        <v>0</v>
      </c>
      <c r="AO844">
        <v>0</v>
      </c>
      <c r="AP844">
        <v>0</v>
      </c>
      <c r="AQ844">
        <v>0</v>
      </c>
      <c r="AR844">
        <v>4.7318508281454505</v>
      </c>
      <c r="AS844">
        <v>121</v>
      </c>
      <c r="BE844" s="2">
        <v>906</v>
      </c>
      <c r="BF844">
        <v>5.1855194904187734</v>
      </c>
      <c r="BG844">
        <v>0</v>
      </c>
      <c r="BH844">
        <v>0</v>
      </c>
      <c r="BI844">
        <v>0</v>
      </c>
      <c r="BJ844">
        <v>0</v>
      </c>
      <c r="BK844">
        <v>0</v>
      </c>
      <c r="BL844">
        <v>0</v>
      </c>
      <c r="BM844">
        <v>0</v>
      </c>
      <c r="BN844">
        <v>0</v>
      </c>
      <c r="BO844">
        <v>0</v>
      </c>
      <c r="BP844">
        <v>0</v>
      </c>
      <c r="BQ844">
        <v>0</v>
      </c>
      <c r="BR844">
        <v>0</v>
      </c>
      <c r="BS844">
        <v>0</v>
      </c>
      <c r="BT844">
        <v>4.1932791344685878</v>
      </c>
      <c r="BU844">
        <v>121</v>
      </c>
      <c r="CG844" s="2">
        <v>906</v>
      </c>
      <c r="CH844">
        <v>5.1855194904187734</v>
      </c>
      <c r="CI844">
        <v>0</v>
      </c>
      <c r="CJ844">
        <v>0</v>
      </c>
      <c r="CK844">
        <v>0</v>
      </c>
      <c r="CL844">
        <v>0</v>
      </c>
      <c r="CM844">
        <v>0</v>
      </c>
      <c r="CN844">
        <v>0</v>
      </c>
      <c r="CO844">
        <v>0</v>
      </c>
      <c r="CP844">
        <v>0</v>
      </c>
      <c r="CQ844">
        <v>0</v>
      </c>
      <c r="CR844">
        <v>0</v>
      </c>
      <c r="CS844">
        <v>6.0355104125650616</v>
      </c>
      <c r="CT844">
        <v>4.7318508281454505</v>
      </c>
      <c r="CU844">
        <v>4.1932791344685878</v>
      </c>
      <c r="CV844">
        <v>121</v>
      </c>
    </row>
    <row r="845" spans="1:100" x14ac:dyDescent="0.2">
      <c r="A845" s="2">
        <v>907</v>
      </c>
      <c r="B845">
        <v>5.3109221139727154</v>
      </c>
      <c r="C845">
        <v>0</v>
      </c>
      <c r="D845">
        <v>0</v>
      </c>
      <c r="E845">
        <v>0</v>
      </c>
      <c r="F845">
        <v>0</v>
      </c>
      <c r="G845">
        <v>0</v>
      </c>
      <c r="H845">
        <v>0</v>
      </c>
      <c r="I845">
        <v>0</v>
      </c>
      <c r="J845">
        <v>0</v>
      </c>
      <c r="K845">
        <v>0</v>
      </c>
      <c r="L845">
        <v>0</v>
      </c>
      <c r="M845">
        <v>0</v>
      </c>
      <c r="N845">
        <v>0</v>
      </c>
      <c r="O845">
        <v>0</v>
      </c>
      <c r="P845">
        <v>6.001428976250625</v>
      </c>
      <c r="Q845">
        <v>122</v>
      </c>
      <c r="AC845" s="2">
        <v>907</v>
      </c>
      <c r="AD845">
        <v>5.3109221139727154</v>
      </c>
      <c r="AE845">
        <v>0</v>
      </c>
      <c r="AF845">
        <v>0</v>
      </c>
      <c r="AG845">
        <v>0</v>
      </c>
      <c r="AH845">
        <v>0</v>
      </c>
      <c r="AI845">
        <v>0</v>
      </c>
      <c r="AJ845">
        <v>0</v>
      </c>
      <c r="AK845">
        <v>0</v>
      </c>
      <c r="AL845">
        <v>0</v>
      </c>
      <c r="AM845">
        <v>0</v>
      </c>
      <c r="AN845">
        <v>0</v>
      </c>
      <c r="AO845">
        <v>0</v>
      </c>
      <c r="AP845">
        <v>0</v>
      </c>
      <c r="AQ845">
        <v>0</v>
      </c>
      <c r="AR845">
        <v>4.7075832265028081</v>
      </c>
      <c r="AS845">
        <v>122</v>
      </c>
      <c r="BE845" s="2">
        <v>907</v>
      </c>
      <c r="BF845">
        <v>5.3109221139727154</v>
      </c>
      <c r="BG845">
        <v>0</v>
      </c>
      <c r="BH845">
        <v>0</v>
      </c>
      <c r="BI845">
        <v>0</v>
      </c>
      <c r="BJ845">
        <v>0</v>
      </c>
      <c r="BK845">
        <v>0</v>
      </c>
      <c r="BL845">
        <v>0</v>
      </c>
      <c r="BM845">
        <v>0</v>
      </c>
      <c r="BN845">
        <v>0</v>
      </c>
      <c r="BO845">
        <v>0</v>
      </c>
      <c r="BP845">
        <v>0</v>
      </c>
      <c r="BQ845">
        <v>0</v>
      </c>
      <c r="BR845">
        <v>0</v>
      </c>
      <c r="BS845">
        <v>0</v>
      </c>
      <c r="BT845">
        <v>4.1966494148794684</v>
      </c>
      <c r="BU845">
        <v>122</v>
      </c>
      <c r="CG845" s="2">
        <v>907</v>
      </c>
      <c r="CH845">
        <v>5.3109221139727154</v>
      </c>
      <c r="CI845">
        <v>0</v>
      </c>
      <c r="CJ845">
        <v>0</v>
      </c>
      <c r="CK845">
        <v>0</v>
      </c>
      <c r="CL845">
        <v>0</v>
      </c>
      <c r="CM845">
        <v>0</v>
      </c>
      <c r="CN845">
        <v>0</v>
      </c>
      <c r="CO845">
        <v>0</v>
      </c>
      <c r="CP845">
        <v>0</v>
      </c>
      <c r="CQ845">
        <v>0</v>
      </c>
      <c r="CR845">
        <v>0</v>
      </c>
      <c r="CS845">
        <v>6.001428976250625</v>
      </c>
      <c r="CT845">
        <v>4.7075832265028081</v>
      </c>
      <c r="CU845">
        <v>4.1966494148794684</v>
      </c>
      <c r="CV845">
        <v>122</v>
      </c>
    </row>
    <row r="846" spans="1:100" x14ac:dyDescent="0.2">
      <c r="A846" s="2">
        <v>908</v>
      </c>
      <c r="B846">
        <v>6.3520095370570386</v>
      </c>
      <c r="C846">
        <v>0</v>
      </c>
      <c r="D846">
        <v>0</v>
      </c>
      <c r="E846">
        <v>0</v>
      </c>
      <c r="F846">
        <v>0</v>
      </c>
      <c r="G846">
        <v>0</v>
      </c>
      <c r="H846">
        <v>1</v>
      </c>
      <c r="I846">
        <v>0</v>
      </c>
      <c r="J846">
        <v>0</v>
      </c>
      <c r="K846">
        <v>0</v>
      </c>
      <c r="L846">
        <v>0</v>
      </c>
      <c r="M846">
        <v>0</v>
      </c>
      <c r="N846">
        <v>0</v>
      </c>
      <c r="O846">
        <v>0</v>
      </c>
      <c r="P846">
        <v>6.2876163849506259</v>
      </c>
      <c r="Q846">
        <v>123</v>
      </c>
      <c r="AC846" s="2">
        <v>908</v>
      </c>
      <c r="AD846">
        <v>6.3520095370570386</v>
      </c>
      <c r="AE846">
        <v>0</v>
      </c>
      <c r="AF846">
        <v>0</v>
      </c>
      <c r="AG846">
        <v>0</v>
      </c>
      <c r="AH846">
        <v>0</v>
      </c>
      <c r="AI846">
        <v>0</v>
      </c>
      <c r="AJ846">
        <v>1</v>
      </c>
      <c r="AK846">
        <v>0</v>
      </c>
      <c r="AL846">
        <v>0</v>
      </c>
      <c r="AM846">
        <v>0</v>
      </c>
      <c r="AN846">
        <v>0</v>
      </c>
      <c r="AO846">
        <v>0</v>
      </c>
      <c r="AP846">
        <v>0</v>
      </c>
      <c r="AQ846">
        <v>0</v>
      </c>
      <c r="AR846">
        <v>4.8121083120948809</v>
      </c>
      <c r="AS846">
        <v>123</v>
      </c>
      <c r="BE846" s="2">
        <v>908</v>
      </c>
      <c r="BF846">
        <v>6.3520095370570386</v>
      </c>
      <c r="BG846">
        <v>0</v>
      </c>
      <c r="BH846">
        <v>0</v>
      </c>
      <c r="BI846">
        <v>0</v>
      </c>
      <c r="BJ846">
        <v>0</v>
      </c>
      <c r="BK846">
        <v>0</v>
      </c>
      <c r="BL846">
        <v>1</v>
      </c>
      <c r="BM846">
        <v>0</v>
      </c>
      <c r="BN846">
        <v>0</v>
      </c>
      <c r="BO846">
        <v>0</v>
      </c>
      <c r="BP846">
        <v>0</v>
      </c>
      <c r="BQ846">
        <v>0</v>
      </c>
      <c r="BR846">
        <v>0</v>
      </c>
      <c r="BS846">
        <v>0</v>
      </c>
      <c r="BT846">
        <v>4.331096590008694</v>
      </c>
      <c r="BU846">
        <v>123</v>
      </c>
      <c r="CG846" s="2">
        <v>908</v>
      </c>
      <c r="CH846">
        <v>6.3520095370570386</v>
      </c>
      <c r="CI846">
        <v>0</v>
      </c>
      <c r="CJ846">
        <v>0</v>
      </c>
      <c r="CK846">
        <v>0</v>
      </c>
      <c r="CL846">
        <v>0</v>
      </c>
      <c r="CM846">
        <v>0</v>
      </c>
      <c r="CN846">
        <v>1</v>
      </c>
      <c r="CO846">
        <v>0</v>
      </c>
      <c r="CP846">
        <v>0</v>
      </c>
      <c r="CQ846">
        <v>0</v>
      </c>
      <c r="CR846">
        <v>0</v>
      </c>
      <c r="CS846">
        <v>6.2876163849506259</v>
      </c>
      <c r="CT846">
        <v>4.8121083120948809</v>
      </c>
      <c r="CU846">
        <v>4.331096590008694</v>
      </c>
      <c r="CV846">
        <v>123</v>
      </c>
    </row>
    <row r="847" spans="1:100" x14ac:dyDescent="0.2">
      <c r="A847" s="2">
        <v>909</v>
      </c>
      <c r="B847">
        <v>6.2873667402686895</v>
      </c>
      <c r="C847">
        <v>0</v>
      </c>
      <c r="D847">
        <v>0</v>
      </c>
      <c r="E847">
        <v>0</v>
      </c>
      <c r="F847">
        <v>0</v>
      </c>
      <c r="G847">
        <v>0</v>
      </c>
      <c r="H847">
        <v>1</v>
      </c>
      <c r="I847">
        <v>0</v>
      </c>
      <c r="J847">
        <v>0</v>
      </c>
      <c r="K847">
        <v>0</v>
      </c>
      <c r="L847">
        <v>0</v>
      </c>
      <c r="M847">
        <v>0</v>
      </c>
      <c r="N847">
        <v>0</v>
      </c>
      <c r="O847">
        <v>0</v>
      </c>
      <c r="P847">
        <v>6.4505359384630365</v>
      </c>
      <c r="Q847">
        <v>124</v>
      </c>
      <c r="AC847" s="2">
        <v>909</v>
      </c>
      <c r="AD847">
        <v>6.2873667402686895</v>
      </c>
      <c r="AE847">
        <v>0</v>
      </c>
      <c r="AF847">
        <v>0</v>
      </c>
      <c r="AG847">
        <v>0</v>
      </c>
      <c r="AH847">
        <v>0</v>
      </c>
      <c r="AI847">
        <v>0</v>
      </c>
      <c r="AJ847">
        <v>1</v>
      </c>
      <c r="AK847">
        <v>0</v>
      </c>
      <c r="AL847">
        <v>0</v>
      </c>
      <c r="AM847">
        <v>0</v>
      </c>
      <c r="AN847">
        <v>0</v>
      </c>
      <c r="AO847">
        <v>0</v>
      </c>
      <c r="AP847">
        <v>0</v>
      </c>
      <c r="AQ847">
        <v>0</v>
      </c>
      <c r="AR847">
        <v>4.8633420336632582</v>
      </c>
      <c r="AS847">
        <v>124</v>
      </c>
      <c r="BE847" s="2">
        <v>909</v>
      </c>
      <c r="BF847">
        <v>6.2873667402686895</v>
      </c>
      <c r="BG847">
        <v>0</v>
      </c>
      <c r="BH847">
        <v>0</v>
      </c>
      <c r="BI847">
        <v>0</v>
      </c>
      <c r="BJ847">
        <v>0</v>
      </c>
      <c r="BK847">
        <v>0</v>
      </c>
      <c r="BL847">
        <v>1</v>
      </c>
      <c r="BM847">
        <v>0</v>
      </c>
      <c r="BN847">
        <v>0</v>
      </c>
      <c r="BO847">
        <v>0</v>
      </c>
      <c r="BP847">
        <v>0</v>
      </c>
      <c r="BQ847">
        <v>0</v>
      </c>
      <c r="BR847">
        <v>0</v>
      </c>
      <c r="BS847">
        <v>0</v>
      </c>
      <c r="BT847">
        <v>4.3864085558293393</v>
      </c>
      <c r="BU847">
        <v>124</v>
      </c>
      <c r="CG847" s="2">
        <v>909</v>
      </c>
      <c r="CH847">
        <v>6.2873667402686895</v>
      </c>
      <c r="CI847">
        <v>0</v>
      </c>
      <c r="CJ847">
        <v>0</v>
      </c>
      <c r="CK847">
        <v>0</v>
      </c>
      <c r="CL847">
        <v>0</v>
      </c>
      <c r="CM847">
        <v>0</v>
      </c>
      <c r="CN847">
        <v>1</v>
      </c>
      <c r="CO847">
        <v>0</v>
      </c>
      <c r="CP847">
        <v>0</v>
      </c>
      <c r="CQ847">
        <v>0</v>
      </c>
      <c r="CR847">
        <v>0</v>
      </c>
      <c r="CS847">
        <v>6.4505359384630365</v>
      </c>
      <c r="CT847">
        <v>4.8633420336632582</v>
      </c>
      <c r="CU847">
        <v>4.3864085558293393</v>
      </c>
      <c r="CV847">
        <v>124</v>
      </c>
    </row>
    <row r="848" spans="1:100" x14ac:dyDescent="0.2">
      <c r="A848" s="2">
        <v>910</v>
      </c>
      <c r="B848">
        <v>6.4670209202111435</v>
      </c>
      <c r="C848">
        <v>0</v>
      </c>
      <c r="D848">
        <v>0</v>
      </c>
      <c r="E848">
        <v>0</v>
      </c>
      <c r="F848">
        <v>0</v>
      </c>
      <c r="G848">
        <v>0</v>
      </c>
      <c r="H848">
        <v>1</v>
      </c>
      <c r="I848">
        <v>0</v>
      </c>
      <c r="J848">
        <v>0</v>
      </c>
      <c r="K848">
        <v>0</v>
      </c>
      <c r="L848">
        <v>0</v>
      </c>
      <c r="M848">
        <v>0</v>
      </c>
      <c r="N848">
        <v>0</v>
      </c>
      <c r="O848">
        <v>0</v>
      </c>
      <c r="P848">
        <v>6.5527122779477986</v>
      </c>
      <c r="Q848">
        <v>125</v>
      </c>
      <c r="AC848" s="2">
        <v>910</v>
      </c>
      <c r="AD848">
        <v>6.4670209202111435</v>
      </c>
      <c r="AE848">
        <v>0</v>
      </c>
      <c r="AF848">
        <v>0</v>
      </c>
      <c r="AG848">
        <v>0</v>
      </c>
      <c r="AH848">
        <v>0</v>
      </c>
      <c r="AI848">
        <v>0</v>
      </c>
      <c r="AJ848">
        <v>1</v>
      </c>
      <c r="AK848">
        <v>0</v>
      </c>
      <c r="AL848">
        <v>0</v>
      </c>
      <c r="AM848">
        <v>0</v>
      </c>
      <c r="AN848">
        <v>0</v>
      </c>
      <c r="AO848">
        <v>0</v>
      </c>
      <c r="AP848">
        <v>0</v>
      </c>
      <c r="AQ848">
        <v>0</v>
      </c>
      <c r="AR848">
        <v>4.8907602670927659</v>
      </c>
      <c r="AS848">
        <v>125</v>
      </c>
      <c r="BE848" s="2">
        <v>910</v>
      </c>
      <c r="BF848">
        <v>6.4670209202111435</v>
      </c>
      <c r="BG848">
        <v>0</v>
      </c>
      <c r="BH848">
        <v>0</v>
      </c>
      <c r="BI848">
        <v>0</v>
      </c>
      <c r="BJ848">
        <v>0</v>
      </c>
      <c r="BK848">
        <v>0</v>
      </c>
      <c r="BL848">
        <v>1</v>
      </c>
      <c r="BM848">
        <v>0</v>
      </c>
      <c r="BN848">
        <v>0</v>
      </c>
      <c r="BO848">
        <v>0</v>
      </c>
      <c r="BP848">
        <v>0</v>
      </c>
      <c r="BQ848">
        <v>0</v>
      </c>
      <c r="BR848">
        <v>0</v>
      </c>
      <c r="BS848">
        <v>0</v>
      </c>
      <c r="BT848">
        <v>4.3909375945371343</v>
      </c>
      <c r="BU848">
        <v>125</v>
      </c>
      <c r="CG848" s="2">
        <v>910</v>
      </c>
      <c r="CH848">
        <v>6.4670209202111435</v>
      </c>
      <c r="CI848">
        <v>0</v>
      </c>
      <c r="CJ848">
        <v>0</v>
      </c>
      <c r="CK848">
        <v>0</v>
      </c>
      <c r="CL848">
        <v>0</v>
      </c>
      <c r="CM848">
        <v>0</v>
      </c>
      <c r="CN848">
        <v>1</v>
      </c>
      <c r="CO848">
        <v>0</v>
      </c>
      <c r="CP848">
        <v>0</v>
      </c>
      <c r="CQ848">
        <v>0</v>
      </c>
      <c r="CR848">
        <v>0</v>
      </c>
      <c r="CS848">
        <v>6.5527122779477986</v>
      </c>
      <c r="CT848">
        <v>4.8907602670927659</v>
      </c>
      <c r="CU848">
        <v>4.3909375945371343</v>
      </c>
      <c r="CV848">
        <v>125</v>
      </c>
    </row>
    <row r="849" spans="1:100" x14ac:dyDescent="0.2">
      <c r="A849" s="2">
        <v>911</v>
      </c>
      <c r="B849">
        <v>6.2580889381525617</v>
      </c>
      <c r="C849">
        <v>0</v>
      </c>
      <c r="D849">
        <v>0</v>
      </c>
      <c r="E849">
        <v>0</v>
      </c>
      <c r="F849">
        <v>0</v>
      </c>
      <c r="G849">
        <v>0</v>
      </c>
      <c r="H849">
        <v>1</v>
      </c>
      <c r="I849">
        <v>0</v>
      </c>
      <c r="J849">
        <v>0</v>
      </c>
      <c r="K849">
        <v>0</v>
      </c>
      <c r="L849">
        <v>0</v>
      </c>
      <c r="M849">
        <v>0</v>
      </c>
      <c r="N849">
        <v>0</v>
      </c>
      <c r="O849">
        <v>0</v>
      </c>
      <c r="P849">
        <v>6.620487758439304</v>
      </c>
      <c r="Q849">
        <v>126</v>
      </c>
      <c r="AC849" s="2">
        <v>911</v>
      </c>
      <c r="AD849">
        <v>6.2580889381525617</v>
      </c>
      <c r="AE849">
        <v>0</v>
      </c>
      <c r="AF849">
        <v>0</v>
      </c>
      <c r="AG849">
        <v>0</v>
      </c>
      <c r="AH849">
        <v>0</v>
      </c>
      <c r="AI849">
        <v>0</v>
      </c>
      <c r="AJ849">
        <v>1</v>
      </c>
      <c r="AK849">
        <v>0</v>
      </c>
      <c r="AL849">
        <v>0</v>
      </c>
      <c r="AM849">
        <v>0</v>
      </c>
      <c r="AN849">
        <v>0</v>
      </c>
      <c r="AO849">
        <v>0</v>
      </c>
      <c r="AP849">
        <v>0</v>
      </c>
      <c r="AQ849">
        <v>0</v>
      </c>
      <c r="AR849">
        <v>4.9069286706560469</v>
      </c>
      <c r="AS849">
        <v>126</v>
      </c>
      <c r="BE849" s="2">
        <v>911</v>
      </c>
      <c r="BF849">
        <v>6.2580889381525617</v>
      </c>
      <c r="BG849">
        <v>0</v>
      </c>
      <c r="BH849">
        <v>0</v>
      </c>
      <c r="BI849">
        <v>0</v>
      </c>
      <c r="BJ849">
        <v>0</v>
      </c>
      <c r="BK849">
        <v>0</v>
      </c>
      <c r="BL849">
        <v>1</v>
      </c>
      <c r="BM849">
        <v>0</v>
      </c>
      <c r="BN849">
        <v>0</v>
      </c>
      <c r="BO849">
        <v>0</v>
      </c>
      <c r="BP849">
        <v>0</v>
      </c>
      <c r="BQ849">
        <v>0</v>
      </c>
      <c r="BR849">
        <v>0</v>
      </c>
      <c r="BS849">
        <v>0</v>
      </c>
      <c r="BT849">
        <v>4.395491197192583</v>
      </c>
      <c r="BU849">
        <v>126</v>
      </c>
      <c r="CG849" s="2">
        <v>911</v>
      </c>
      <c r="CH849">
        <v>6.2580889381525617</v>
      </c>
      <c r="CI849">
        <v>0</v>
      </c>
      <c r="CJ849">
        <v>0</v>
      </c>
      <c r="CK849">
        <v>0</v>
      </c>
      <c r="CL849">
        <v>0</v>
      </c>
      <c r="CM849">
        <v>0</v>
      </c>
      <c r="CN849">
        <v>1</v>
      </c>
      <c r="CO849">
        <v>0</v>
      </c>
      <c r="CP849">
        <v>0</v>
      </c>
      <c r="CQ849">
        <v>0</v>
      </c>
      <c r="CR849">
        <v>0</v>
      </c>
      <c r="CS849">
        <v>6.620487758439304</v>
      </c>
      <c r="CT849">
        <v>4.9069286706560469</v>
      </c>
      <c r="CU849">
        <v>4.395491197192583</v>
      </c>
      <c r="CV849">
        <v>126</v>
      </c>
    </row>
    <row r="850" spans="1:100" x14ac:dyDescent="0.2">
      <c r="A850" s="2">
        <v>912</v>
      </c>
      <c r="B850">
        <v>6.3065915451543351</v>
      </c>
      <c r="C850">
        <v>0</v>
      </c>
      <c r="D850">
        <v>0</v>
      </c>
      <c r="E850">
        <v>0</v>
      </c>
      <c r="F850">
        <v>0</v>
      </c>
      <c r="G850">
        <v>0</v>
      </c>
      <c r="H850">
        <v>0</v>
      </c>
      <c r="I850">
        <v>1</v>
      </c>
      <c r="J850">
        <v>0</v>
      </c>
      <c r="K850">
        <v>0</v>
      </c>
      <c r="L850">
        <v>0</v>
      </c>
      <c r="M850">
        <v>0</v>
      </c>
      <c r="N850">
        <v>0</v>
      </c>
      <c r="O850">
        <v>0</v>
      </c>
      <c r="P850">
        <v>6.6672617517478967</v>
      </c>
      <c r="Q850">
        <v>127</v>
      </c>
      <c r="AC850" s="2">
        <v>912</v>
      </c>
      <c r="AD850">
        <v>6.3065915451543351</v>
      </c>
      <c r="AE850">
        <v>0</v>
      </c>
      <c r="AF850">
        <v>0</v>
      </c>
      <c r="AG850">
        <v>0</v>
      </c>
      <c r="AH850">
        <v>0</v>
      </c>
      <c r="AI850">
        <v>0</v>
      </c>
      <c r="AJ850">
        <v>0</v>
      </c>
      <c r="AK850">
        <v>1</v>
      </c>
      <c r="AL850">
        <v>0</v>
      </c>
      <c r="AM850">
        <v>0</v>
      </c>
      <c r="AN850">
        <v>0</v>
      </c>
      <c r="AO850">
        <v>0</v>
      </c>
      <c r="AP850">
        <v>0</v>
      </c>
      <c r="AQ850">
        <v>0</v>
      </c>
      <c r="AR850">
        <v>4.9176499135580984</v>
      </c>
      <c r="AS850">
        <v>127</v>
      </c>
      <c r="BE850" s="2">
        <v>912</v>
      </c>
      <c r="BF850">
        <v>6.3065915451543351</v>
      </c>
      <c r="BG850">
        <v>0</v>
      </c>
      <c r="BH850">
        <v>0</v>
      </c>
      <c r="BI850">
        <v>0</v>
      </c>
      <c r="BJ850">
        <v>0</v>
      </c>
      <c r="BK850">
        <v>0</v>
      </c>
      <c r="BL850">
        <v>0</v>
      </c>
      <c r="BM850">
        <v>1</v>
      </c>
      <c r="BN850">
        <v>0</v>
      </c>
      <c r="BO850">
        <v>0</v>
      </c>
      <c r="BP850">
        <v>0</v>
      </c>
      <c r="BQ850">
        <v>0</v>
      </c>
      <c r="BR850">
        <v>0</v>
      </c>
      <c r="BS850">
        <v>0</v>
      </c>
      <c r="BT850">
        <v>4.4000693845146541</v>
      </c>
      <c r="BU850">
        <v>127</v>
      </c>
      <c r="CG850" s="2">
        <v>912</v>
      </c>
      <c r="CH850">
        <v>6.3065915451543351</v>
      </c>
      <c r="CI850">
        <v>0</v>
      </c>
      <c r="CJ850">
        <v>0</v>
      </c>
      <c r="CK850">
        <v>0</v>
      </c>
      <c r="CL850">
        <v>0</v>
      </c>
      <c r="CM850">
        <v>0</v>
      </c>
      <c r="CN850">
        <v>0</v>
      </c>
      <c r="CO850">
        <v>1</v>
      </c>
      <c r="CP850">
        <v>0</v>
      </c>
      <c r="CQ850">
        <v>0</v>
      </c>
      <c r="CR850">
        <v>0</v>
      </c>
      <c r="CS850">
        <v>6.6672617517478967</v>
      </c>
      <c r="CT850">
        <v>4.9176499135580984</v>
      </c>
      <c r="CU850">
        <v>4.4000693845146541</v>
      </c>
      <c r="CV850">
        <v>127</v>
      </c>
    </row>
    <row r="851" spans="1:100" x14ac:dyDescent="0.2">
      <c r="A851" s="2">
        <v>913</v>
      </c>
      <c r="B851">
        <v>6.4043726965442307</v>
      </c>
      <c r="C851">
        <v>0</v>
      </c>
      <c r="D851">
        <v>0</v>
      </c>
      <c r="E851">
        <v>0</v>
      </c>
      <c r="F851">
        <v>0</v>
      </c>
      <c r="G851">
        <v>0</v>
      </c>
      <c r="H851">
        <v>0</v>
      </c>
      <c r="I851">
        <v>1</v>
      </c>
      <c r="J851">
        <v>0</v>
      </c>
      <c r="K851">
        <v>0</v>
      </c>
      <c r="L851">
        <v>0</v>
      </c>
      <c r="M851">
        <v>0</v>
      </c>
      <c r="N851">
        <v>0</v>
      </c>
      <c r="O851">
        <v>0</v>
      </c>
      <c r="P851">
        <v>6.700628218481782</v>
      </c>
      <c r="Q851">
        <v>128</v>
      </c>
      <c r="AC851" s="2">
        <v>913</v>
      </c>
      <c r="AD851">
        <v>6.4043726965442307</v>
      </c>
      <c r="AE851">
        <v>0</v>
      </c>
      <c r="AF851">
        <v>0</v>
      </c>
      <c r="AG851">
        <v>0</v>
      </c>
      <c r="AH851">
        <v>0</v>
      </c>
      <c r="AI851">
        <v>0</v>
      </c>
      <c r="AJ851">
        <v>0</v>
      </c>
      <c r="AK851">
        <v>1</v>
      </c>
      <c r="AL851">
        <v>0</v>
      </c>
      <c r="AM851">
        <v>0</v>
      </c>
      <c r="AN851">
        <v>0</v>
      </c>
      <c r="AO851">
        <v>0</v>
      </c>
      <c r="AP851">
        <v>0</v>
      </c>
      <c r="AQ851">
        <v>0</v>
      </c>
      <c r="AR851">
        <v>4.9257069523018506</v>
      </c>
      <c r="AS851">
        <v>128</v>
      </c>
      <c r="BE851" s="2">
        <v>913</v>
      </c>
      <c r="BF851">
        <v>6.4043726965442307</v>
      </c>
      <c r="BG851">
        <v>0</v>
      </c>
      <c r="BH851">
        <v>0</v>
      </c>
      <c r="BI851">
        <v>0</v>
      </c>
      <c r="BJ851">
        <v>0</v>
      </c>
      <c r="BK851">
        <v>0</v>
      </c>
      <c r="BL851">
        <v>0</v>
      </c>
      <c r="BM851">
        <v>1</v>
      </c>
      <c r="BN851">
        <v>0</v>
      </c>
      <c r="BO851">
        <v>0</v>
      </c>
      <c r="BP851">
        <v>0</v>
      </c>
      <c r="BQ851">
        <v>0</v>
      </c>
      <c r="BR851">
        <v>0</v>
      </c>
      <c r="BS851">
        <v>0</v>
      </c>
      <c r="BT851">
        <v>4.4046721760300089</v>
      </c>
      <c r="BU851">
        <v>128</v>
      </c>
      <c r="CG851" s="2">
        <v>913</v>
      </c>
      <c r="CH851">
        <v>6.4043726965442307</v>
      </c>
      <c r="CI851">
        <v>0</v>
      </c>
      <c r="CJ851">
        <v>0</v>
      </c>
      <c r="CK851">
        <v>0</v>
      </c>
      <c r="CL851">
        <v>0</v>
      </c>
      <c r="CM851">
        <v>0</v>
      </c>
      <c r="CN851">
        <v>0</v>
      </c>
      <c r="CO851">
        <v>1</v>
      </c>
      <c r="CP851">
        <v>0</v>
      </c>
      <c r="CQ851">
        <v>0</v>
      </c>
      <c r="CR851">
        <v>0</v>
      </c>
      <c r="CS851">
        <v>6.700628218481782</v>
      </c>
      <c r="CT851">
        <v>4.9257069523018506</v>
      </c>
      <c r="CU851">
        <v>4.4046721760300089</v>
      </c>
      <c r="CV851">
        <v>128</v>
      </c>
    </row>
    <row r="852" spans="1:100" x14ac:dyDescent="0.2">
      <c r="A852" s="2">
        <v>914</v>
      </c>
      <c r="B852">
        <v>6.3040403185372496</v>
      </c>
      <c r="C852">
        <v>0</v>
      </c>
      <c r="D852">
        <v>0</v>
      </c>
      <c r="E852">
        <v>0</v>
      </c>
      <c r="F852">
        <v>0</v>
      </c>
      <c r="G852">
        <v>0</v>
      </c>
      <c r="H852">
        <v>0</v>
      </c>
      <c r="I852">
        <v>1</v>
      </c>
      <c r="J852">
        <v>0</v>
      </c>
      <c r="K852">
        <v>0</v>
      </c>
      <c r="L852">
        <v>0</v>
      </c>
      <c r="M852">
        <v>0</v>
      </c>
      <c r="N852">
        <v>0</v>
      </c>
      <c r="O852">
        <v>0</v>
      </c>
      <c r="P852">
        <v>6.7251917835920274</v>
      </c>
      <c r="Q852">
        <v>129</v>
      </c>
      <c r="AC852" s="2">
        <v>914</v>
      </c>
      <c r="AD852">
        <v>6.3040403185372496</v>
      </c>
      <c r="AE852">
        <v>0</v>
      </c>
      <c r="AF852">
        <v>0</v>
      </c>
      <c r="AG852">
        <v>0</v>
      </c>
      <c r="AH852">
        <v>0</v>
      </c>
      <c r="AI852">
        <v>0</v>
      </c>
      <c r="AJ852">
        <v>0</v>
      </c>
      <c r="AK852">
        <v>1</v>
      </c>
      <c r="AL852">
        <v>0</v>
      </c>
      <c r="AM852">
        <v>0</v>
      </c>
      <c r="AN852">
        <v>0</v>
      </c>
      <c r="AO852">
        <v>0</v>
      </c>
      <c r="AP852">
        <v>0</v>
      </c>
      <c r="AQ852">
        <v>0</v>
      </c>
      <c r="AR852">
        <v>4.932459260273709</v>
      </c>
      <c r="AS852">
        <v>129</v>
      </c>
      <c r="BE852" s="2">
        <v>914</v>
      </c>
      <c r="BF852">
        <v>6.3040403185372496</v>
      </c>
      <c r="BG852">
        <v>0</v>
      </c>
      <c r="BH852">
        <v>0</v>
      </c>
      <c r="BI852">
        <v>0</v>
      </c>
      <c r="BJ852">
        <v>0</v>
      </c>
      <c r="BK852">
        <v>0</v>
      </c>
      <c r="BL852">
        <v>0</v>
      </c>
      <c r="BM852">
        <v>1</v>
      </c>
      <c r="BN852">
        <v>0</v>
      </c>
      <c r="BO852">
        <v>0</v>
      </c>
      <c r="BP852">
        <v>0</v>
      </c>
      <c r="BQ852">
        <v>0</v>
      </c>
      <c r="BR852">
        <v>0</v>
      </c>
      <c r="BS852">
        <v>0</v>
      </c>
      <c r="BT852">
        <v>4.4092995900691649</v>
      </c>
      <c r="BU852">
        <v>129</v>
      </c>
      <c r="CG852" s="2">
        <v>914</v>
      </c>
      <c r="CH852">
        <v>6.3040403185372496</v>
      </c>
      <c r="CI852">
        <v>0</v>
      </c>
      <c r="CJ852">
        <v>0</v>
      </c>
      <c r="CK852">
        <v>0</v>
      </c>
      <c r="CL852">
        <v>0</v>
      </c>
      <c r="CM852">
        <v>0</v>
      </c>
      <c r="CN852">
        <v>0</v>
      </c>
      <c r="CO852">
        <v>1</v>
      </c>
      <c r="CP852">
        <v>0</v>
      </c>
      <c r="CQ852">
        <v>0</v>
      </c>
      <c r="CR852">
        <v>0</v>
      </c>
      <c r="CS852">
        <v>6.7251917835920274</v>
      </c>
      <c r="CT852">
        <v>4.932459260273709</v>
      </c>
      <c r="CU852">
        <v>4.4092995900691649</v>
      </c>
      <c r="CV852">
        <v>129</v>
      </c>
    </row>
    <row r="853" spans="1:100" x14ac:dyDescent="0.2">
      <c r="A853" s="2">
        <v>915</v>
      </c>
      <c r="B853">
        <v>6.3233738494030822</v>
      </c>
      <c r="C853">
        <v>0</v>
      </c>
      <c r="D853">
        <v>0</v>
      </c>
      <c r="E853">
        <v>0</v>
      </c>
      <c r="F853">
        <v>0</v>
      </c>
      <c r="G853">
        <v>0</v>
      </c>
      <c r="H853">
        <v>0</v>
      </c>
      <c r="I853">
        <v>1</v>
      </c>
      <c r="J853">
        <v>0</v>
      </c>
      <c r="K853">
        <v>0</v>
      </c>
      <c r="L853">
        <v>0</v>
      </c>
      <c r="M853">
        <v>0</v>
      </c>
      <c r="N853">
        <v>0</v>
      </c>
      <c r="O853">
        <v>0</v>
      </c>
      <c r="P853">
        <v>6.7438703421883464</v>
      </c>
      <c r="Q853">
        <v>130</v>
      </c>
      <c r="AC853" s="2">
        <v>915</v>
      </c>
      <c r="AD853">
        <v>6.3233738494030822</v>
      </c>
      <c r="AE853">
        <v>0</v>
      </c>
      <c r="AF853">
        <v>0</v>
      </c>
      <c r="AG853">
        <v>0</v>
      </c>
      <c r="AH853">
        <v>0</v>
      </c>
      <c r="AI853">
        <v>0</v>
      </c>
      <c r="AJ853">
        <v>0</v>
      </c>
      <c r="AK853">
        <v>1</v>
      </c>
      <c r="AL853">
        <v>0</v>
      </c>
      <c r="AM853">
        <v>0</v>
      </c>
      <c r="AN853">
        <v>0</v>
      </c>
      <c r="AO853">
        <v>0</v>
      </c>
      <c r="AP853">
        <v>0</v>
      </c>
      <c r="AQ853">
        <v>0</v>
      </c>
      <c r="AR853">
        <v>4.9385769621100231</v>
      </c>
      <c r="AS853">
        <v>130</v>
      </c>
      <c r="BE853" s="2">
        <v>915</v>
      </c>
      <c r="BF853">
        <v>6.3233738494030822</v>
      </c>
      <c r="BG853">
        <v>0</v>
      </c>
      <c r="BH853">
        <v>0</v>
      </c>
      <c r="BI853">
        <v>0</v>
      </c>
      <c r="BJ853">
        <v>0</v>
      </c>
      <c r="BK853">
        <v>0</v>
      </c>
      <c r="BL853">
        <v>0</v>
      </c>
      <c r="BM853">
        <v>1</v>
      </c>
      <c r="BN853">
        <v>0</v>
      </c>
      <c r="BO853">
        <v>0</v>
      </c>
      <c r="BP853">
        <v>0</v>
      </c>
      <c r="BQ853">
        <v>0</v>
      </c>
      <c r="BR853">
        <v>0</v>
      </c>
      <c r="BS853">
        <v>0</v>
      </c>
      <c r="BT853">
        <v>4.4139516437629016</v>
      </c>
      <c r="BU853">
        <v>130</v>
      </c>
      <c r="CG853" s="2">
        <v>915</v>
      </c>
      <c r="CH853">
        <v>6.3233738494030822</v>
      </c>
      <c r="CI853">
        <v>0</v>
      </c>
      <c r="CJ853">
        <v>0</v>
      </c>
      <c r="CK853">
        <v>0</v>
      </c>
      <c r="CL853">
        <v>0</v>
      </c>
      <c r="CM853">
        <v>0</v>
      </c>
      <c r="CN853">
        <v>0</v>
      </c>
      <c r="CO853">
        <v>1</v>
      </c>
      <c r="CP853">
        <v>0</v>
      </c>
      <c r="CQ853">
        <v>0</v>
      </c>
      <c r="CR853">
        <v>0</v>
      </c>
      <c r="CS853">
        <v>6.7438703421883464</v>
      </c>
      <c r="CT853">
        <v>4.9385769621100231</v>
      </c>
      <c r="CU853">
        <v>4.4139516437629016</v>
      </c>
      <c r="CV853">
        <v>130</v>
      </c>
    </row>
    <row r="854" spans="1:100" x14ac:dyDescent="0.2">
      <c r="A854" s="2">
        <v>916</v>
      </c>
      <c r="B854">
        <v>6.4717368119376122</v>
      </c>
      <c r="C854">
        <v>0</v>
      </c>
      <c r="D854">
        <v>0</v>
      </c>
      <c r="E854">
        <v>0</v>
      </c>
      <c r="F854">
        <v>0</v>
      </c>
      <c r="G854">
        <v>0</v>
      </c>
      <c r="H854">
        <v>0</v>
      </c>
      <c r="I854">
        <v>1</v>
      </c>
      <c r="J854">
        <v>0</v>
      </c>
      <c r="K854">
        <v>0</v>
      </c>
      <c r="L854">
        <v>0</v>
      </c>
      <c r="M854">
        <v>0</v>
      </c>
      <c r="N854">
        <v>0</v>
      </c>
      <c r="O854">
        <v>0</v>
      </c>
      <c r="P854">
        <v>6.7585682500111508</v>
      </c>
      <c r="Q854">
        <v>131</v>
      </c>
      <c r="AC854" s="2">
        <v>916</v>
      </c>
      <c r="AD854">
        <v>6.4717368119376122</v>
      </c>
      <c r="AE854">
        <v>0</v>
      </c>
      <c r="AF854">
        <v>0</v>
      </c>
      <c r="AG854">
        <v>0</v>
      </c>
      <c r="AH854">
        <v>0</v>
      </c>
      <c r="AI854">
        <v>0</v>
      </c>
      <c r="AJ854">
        <v>0</v>
      </c>
      <c r="AK854">
        <v>1</v>
      </c>
      <c r="AL854">
        <v>0</v>
      </c>
      <c r="AM854">
        <v>0</v>
      </c>
      <c r="AN854">
        <v>0</v>
      </c>
      <c r="AO854">
        <v>0</v>
      </c>
      <c r="AP854">
        <v>0</v>
      </c>
      <c r="AQ854">
        <v>0</v>
      </c>
      <c r="AR854">
        <v>4.9443918514082714</v>
      </c>
      <c r="AS854">
        <v>131</v>
      </c>
      <c r="BE854" s="2">
        <v>916</v>
      </c>
      <c r="BF854">
        <v>6.4717368119376122</v>
      </c>
      <c r="BG854">
        <v>0</v>
      </c>
      <c r="BH854">
        <v>0</v>
      </c>
      <c r="BI854">
        <v>0</v>
      </c>
      <c r="BJ854">
        <v>0</v>
      </c>
      <c r="BK854">
        <v>0</v>
      </c>
      <c r="BL854">
        <v>0</v>
      </c>
      <c r="BM854">
        <v>1</v>
      </c>
      <c r="BN854">
        <v>0</v>
      </c>
      <c r="BO854">
        <v>0</v>
      </c>
      <c r="BP854">
        <v>0</v>
      </c>
      <c r="BQ854">
        <v>0</v>
      </c>
      <c r="BR854">
        <v>0</v>
      </c>
      <c r="BS854">
        <v>0</v>
      </c>
      <c r="BT854">
        <v>4.4186283530388915</v>
      </c>
      <c r="BU854">
        <v>131</v>
      </c>
      <c r="CG854" s="2">
        <v>916</v>
      </c>
      <c r="CH854">
        <v>6.4717368119376122</v>
      </c>
      <c r="CI854">
        <v>0</v>
      </c>
      <c r="CJ854">
        <v>0</v>
      </c>
      <c r="CK854">
        <v>0</v>
      </c>
      <c r="CL854">
        <v>0</v>
      </c>
      <c r="CM854">
        <v>0</v>
      </c>
      <c r="CN854">
        <v>0</v>
      </c>
      <c r="CO854">
        <v>1</v>
      </c>
      <c r="CP854">
        <v>0</v>
      </c>
      <c r="CQ854">
        <v>0</v>
      </c>
      <c r="CR854">
        <v>0</v>
      </c>
      <c r="CS854">
        <v>6.7585682500111508</v>
      </c>
      <c r="CT854">
        <v>4.9443918514082714</v>
      </c>
      <c r="CU854">
        <v>4.4186283530388915</v>
      </c>
      <c r="CV854">
        <v>131</v>
      </c>
    </row>
    <row r="855" spans="1:100" x14ac:dyDescent="0.2">
      <c r="A855" s="2">
        <v>917</v>
      </c>
      <c r="B855">
        <v>6.5078231654606569</v>
      </c>
      <c r="C855">
        <v>0</v>
      </c>
      <c r="D855">
        <v>0</v>
      </c>
      <c r="E855">
        <v>0</v>
      </c>
      <c r="F855">
        <v>0</v>
      </c>
      <c r="G855">
        <v>0</v>
      </c>
      <c r="H855">
        <v>0</v>
      </c>
      <c r="I855">
        <v>0</v>
      </c>
      <c r="J855">
        <v>1</v>
      </c>
      <c r="K855">
        <v>0</v>
      </c>
      <c r="L855">
        <v>0</v>
      </c>
      <c r="M855">
        <v>0</v>
      </c>
      <c r="N855">
        <v>0</v>
      </c>
      <c r="O855">
        <v>0</v>
      </c>
      <c r="P855">
        <v>6.7705534748866576</v>
      </c>
      <c r="Q855">
        <v>132</v>
      </c>
      <c r="AC855" s="2">
        <v>917</v>
      </c>
      <c r="AD855">
        <v>6.5078231654606569</v>
      </c>
      <c r="AE855">
        <v>0</v>
      </c>
      <c r="AF855">
        <v>0</v>
      </c>
      <c r="AG855">
        <v>0</v>
      </c>
      <c r="AH855">
        <v>0</v>
      </c>
      <c r="AI855">
        <v>0</v>
      </c>
      <c r="AJ855">
        <v>0</v>
      </c>
      <c r="AK855">
        <v>0</v>
      </c>
      <c r="AL855">
        <v>1</v>
      </c>
      <c r="AM855">
        <v>0</v>
      </c>
      <c r="AN855">
        <v>0</v>
      </c>
      <c r="AO855">
        <v>0</v>
      </c>
      <c r="AP855">
        <v>0</v>
      </c>
      <c r="AQ855">
        <v>0</v>
      </c>
      <c r="AR855">
        <v>4.9500685612450201</v>
      </c>
      <c r="AS855">
        <v>132</v>
      </c>
      <c r="BE855" s="2">
        <v>917</v>
      </c>
      <c r="BF855">
        <v>6.5078231654606569</v>
      </c>
      <c r="BG855">
        <v>0</v>
      </c>
      <c r="BH855">
        <v>0</v>
      </c>
      <c r="BI855">
        <v>0</v>
      </c>
      <c r="BJ855">
        <v>0</v>
      </c>
      <c r="BK855">
        <v>0</v>
      </c>
      <c r="BL855">
        <v>0</v>
      </c>
      <c r="BM855">
        <v>0</v>
      </c>
      <c r="BN855">
        <v>1</v>
      </c>
      <c r="BO855">
        <v>0</v>
      </c>
      <c r="BP855">
        <v>0</v>
      </c>
      <c r="BQ855">
        <v>0</v>
      </c>
      <c r="BR855">
        <v>0</v>
      </c>
      <c r="BS855">
        <v>0</v>
      </c>
      <c r="BT855">
        <v>4.4233297326185665</v>
      </c>
      <c r="BU855">
        <v>132</v>
      </c>
      <c r="CG855" s="2">
        <v>917</v>
      </c>
      <c r="CH855">
        <v>6.5078231654606569</v>
      </c>
      <c r="CI855">
        <v>0</v>
      </c>
      <c r="CJ855">
        <v>0</v>
      </c>
      <c r="CK855">
        <v>0</v>
      </c>
      <c r="CL855">
        <v>0</v>
      </c>
      <c r="CM855">
        <v>0</v>
      </c>
      <c r="CN855">
        <v>0</v>
      </c>
      <c r="CO855">
        <v>0</v>
      </c>
      <c r="CP855">
        <v>1</v>
      </c>
      <c r="CQ855">
        <v>0</v>
      </c>
      <c r="CR855">
        <v>0</v>
      </c>
      <c r="CS855">
        <v>6.7705534748866576</v>
      </c>
      <c r="CT855">
        <v>4.9500685612450201</v>
      </c>
      <c r="CU855">
        <v>4.4233297326185665</v>
      </c>
      <c r="CV855">
        <v>132</v>
      </c>
    </row>
    <row r="856" spans="1:100" x14ac:dyDescent="0.2">
      <c r="A856" s="2">
        <v>918</v>
      </c>
      <c r="B856">
        <v>6.5154031973035949</v>
      </c>
      <c r="C856">
        <v>0</v>
      </c>
      <c r="D856">
        <v>0</v>
      </c>
      <c r="E856">
        <v>0</v>
      </c>
      <c r="F856">
        <v>0</v>
      </c>
      <c r="G856">
        <v>0</v>
      </c>
      <c r="H856">
        <v>0</v>
      </c>
      <c r="I856">
        <v>0</v>
      </c>
      <c r="J856">
        <v>1</v>
      </c>
      <c r="K856">
        <v>0</v>
      </c>
      <c r="L856">
        <v>0</v>
      </c>
      <c r="M856">
        <v>0</v>
      </c>
      <c r="N856">
        <v>0</v>
      </c>
      <c r="O856">
        <v>0</v>
      </c>
      <c r="P856">
        <v>6.7806818829439681</v>
      </c>
      <c r="Q856">
        <v>133</v>
      </c>
      <c r="AC856" s="2">
        <v>918</v>
      </c>
      <c r="AD856">
        <v>6.5154031973035949</v>
      </c>
      <c r="AE856">
        <v>0</v>
      </c>
      <c r="AF856">
        <v>0</v>
      </c>
      <c r="AG856">
        <v>0</v>
      </c>
      <c r="AH856">
        <v>0</v>
      </c>
      <c r="AI856">
        <v>0</v>
      </c>
      <c r="AJ856">
        <v>0</v>
      </c>
      <c r="AK856">
        <v>0</v>
      </c>
      <c r="AL856">
        <v>1</v>
      </c>
      <c r="AM856">
        <v>0</v>
      </c>
      <c r="AN856">
        <v>0</v>
      </c>
      <c r="AO856">
        <v>0</v>
      </c>
      <c r="AP856">
        <v>0</v>
      </c>
      <c r="AQ856">
        <v>0</v>
      </c>
      <c r="AR856">
        <v>4.9556888621011623</v>
      </c>
      <c r="AS856">
        <v>133</v>
      </c>
      <c r="BE856" s="2">
        <v>918</v>
      </c>
      <c r="BF856">
        <v>6.5154031973035949</v>
      </c>
      <c r="BG856">
        <v>0</v>
      </c>
      <c r="BH856">
        <v>0</v>
      </c>
      <c r="BI856">
        <v>0</v>
      </c>
      <c r="BJ856">
        <v>0</v>
      </c>
      <c r="BK856">
        <v>0</v>
      </c>
      <c r="BL856">
        <v>0</v>
      </c>
      <c r="BM856">
        <v>0</v>
      </c>
      <c r="BN856">
        <v>1</v>
      </c>
      <c r="BO856">
        <v>0</v>
      </c>
      <c r="BP856">
        <v>0</v>
      </c>
      <c r="BQ856">
        <v>0</v>
      </c>
      <c r="BR856">
        <v>0</v>
      </c>
      <c r="BS856">
        <v>0</v>
      </c>
      <c r="BT856">
        <v>4.4280557960142186</v>
      </c>
      <c r="BU856">
        <v>133</v>
      </c>
      <c r="CG856" s="2">
        <v>918</v>
      </c>
      <c r="CH856">
        <v>6.5154031973035949</v>
      </c>
      <c r="CI856">
        <v>0</v>
      </c>
      <c r="CJ856">
        <v>0</v>
      </c>
      <c r="CK856">
        <v>0</v>
      </c>
      <c r="CL856">
        <v>0</v>
      </c>
      <c r="CM856">
        <v>0</v>
      </c>
      <c r="CN856">
        <v>0</v>
      </c>
      <c r="CO856">
        <v>0</v>
      </c>
      <c r="CP856">
        <v>1</v>
      </c>
      <c r="CQ856">
        <v>0</v>
      </c>
      <c r="CR856">
        <v>0</v>
      </c>
      <c r="CS856">
        <v>6.7806818829439681</v>
      </c>
      <c r="CT856">
        <v>4.9556888621011623</v>
      </c>
      <c r="CU856">
        <v>4.4280557960142186</v>
      </c>
      <c r="CV856">
        <v>133</v>
      </c>
    </row>
    <row r="857" spans="1:100" x14ac:dyDescent="0.2">
      <c r="A857" s="2">
        <v>919</v>
      </c>
      <c r="B857">
        <v>6.3077847568242236</v>
      </c>
      <c r="C857">
        <v>0</v>
      </c>
      <c r="D857">
        <v>0</v>
      </c>
      <c r="E857">
        <v>0</v>
      </c>
      <c r="F857">
        <v>0</v>
      </c>
      <c r="G857">
        <v>0</v>
      </c>
      <c r="H857">
        <v>0</v>
      </c>
      <c r="I857">
        <v>0</v>
      </c>
      <c r="J857">
        <v>1</v>
      </c>
      <c r="K857">
        <v>0</v>
      </c>
      <c r="L857">
        <v>0</v>
      </c>
      <c r="M857">
        <v>0</v>
      </c>
      <c r="N857">
        <v>0</v>
      </c>
      <c r="O857">
        <v>0</v>
      </c>
      <c r="P857">
        <v>6.6270142273473711</v>
      </c>
      <c r="Q857">
        <v>134</v>
      </c>
      <c r="AC857" s="2">
        <v>919</v>
      </c>
      <c r="AD857">
        <v>6.3077847568242236</v>
      </c>
      <c r="AE857">
        <v>0</v>
      </c>
      <c r="AF857">
        <v>0</v>
      </c>
      <c r="AG857">
        <v>0</v>
      </c>
      <c r="AH857">
        <v>0</v>
      </c>
      <c r="AI857">
        <v>0</v>
      </c>
      <c r="AJ857">
        <v>0</v>
      </c>
      <c r="AK857">
        <v>0</v>
      </c>
      <c r="AL857">
        <v>1</v>
      </c>
      <c r="AM857">
        <v>0</v>
      </c>
      <c r="AN857">
        <v>0</v>
      </c>
      <c r="AO857">
        <v>0</v>
      </c>
      <c r="AP857">
        <v>0</v>
      </c>
      <c r="AQ857">
        <v>0</v>
      </c>
      <c r="AR857">
        <v>4.6992998790767562</v>
      </c>
      <c r="AS857">
        <v>134</v>
      </c>
      <c r="BE857" s="2">
        <v>919</v>
      </c>
      <c r="BF857">
        <v>6.3077847568242236</v>
      </c>
      <c r="BG857">
        <v>0</v>
      </c>
      <c r="BH857">
        <v>0</v>
      </c>
      <c r="BI857">
        <v>0</v>
      </c>
      <c r="BJ857">
        <v>0</v>
      </c>
      <c r="BK857">
        <v>0</v>
      </c>
      <c r="BL857">
        <v>0</v>
      </c>
      <c r="BM857">
        <v>0</v>
      </c>
      <c r="BN857">
        <v>1</v>
      </c>
      <c r="BO857">
        <v>0</v>
      </c>
      <c r="BP857">
        <v>0</v>
      </c>
      <c r="BQ857">
        <v>0</v>
      </c>
      <c r="BR857">
        <v>0</v>
      </c>
      <c r="BS857">
        <v>0</v>
      </c>
      <c r="BT857">
        <v>4.1130292725497455</v>
      </c>
      <c r="BU857">
        <v>134</v>
      </c>
      <c r="CG857" s="2">
        <v>919</v>
      </c>
      <c r="CH857">
        <v>6.3077847568242236</v>
      </c>
      <c r="CI857">
        <v>0</v>
      </c>
      <c r="CJ857">
        <v>0</v>
      </c>
      <c r="CK857">
        <v>0</v>
      </c>
      <c r="CL857">
        <v>0</v>
      </c>
      <c r="CM857">
        <v>0</v>
      </c>
      <c r="CN857">
        <v>0</v>
      </c>
      <c r="CO857">
        <v>0</v>
      </c>
      <c r="CP857">
        <v>1</v>
      </c>
      <c r="CQ857">
        <v>0</v>
      </c>
      <c r="CR857">
        <v>0</v>
      </c>
      <c r="CS857">
        <v>6.6270142273473711</v>
      </c>
      <c r="CT857">
        <v>4.6992998790767562</v>
      </c>
      <c r="CU857">
        <v>4.1130292725497455</v>
      </c>
      <c r="CV857">
        <v>134</v>
      </c>
    </row>
    <row r="858" spans="1:100" x14ac:dyDescent="0.2">
      <c r="A858" s="2">
        <v>920</v>
      </c>
      <c r="B858">
        <v>6.3770575059952401</v>
      </c>
      <c r="C858">
        <v>0</v>
      </c>
      <c r="D858">
        <v>0</v>
      </c>
      <c r="E858">
        <v>0</v>
      </c>
      <c r="F858">
        <v>0</v>
      </c>
      <c r="G858">
        <v>0</v>
      </c>
      <c r="H858">
        <v>0</v>
      </c>
      <c r="I858">
        <v>0</v>
      </c>
      <c r="J858">
        <v>1</v>
      </c>
      <c r="K858">
        <v>0</v>
      </c>
      <c r="L858">
        <v>0</v>
      </c>
      <c r="M858">
        <v>0</v>
      </c>
      <c r="N858">
        <v>0</v>
      </c>
      <c r="O858">
        <v>0</v>
      </c>
      <c r="P858">
        <v>6.6875159494526155</v>
      </c>
      <c r="Q858">
        <v>135</v>
      </c>
      <c r="AC858" s="2">
        <v>920</v>
      </c>
      <c r="AD858">
        <v>6.3770575059952401</v>
      </c>
      <c r="AE858">
        <v>0</v>
      </c>
      <c r="AF858">
        <v>0</v>
      </c>
      <c r="AG858">
        <v>0</v>
      </c>
      <c r="AH858">
        <v>0</v>
      </c>
      <c r="AI858">
        <v>0</v>
      </c>
      <c r="AJ858">
        <v>0</v>
      </c>
      <c r="AK858">
        <v>0</v>
      </c>
      <c r="AL858">
        <v>1</v>
      </c>
      <c r="AM858">
        <v>0</v>
      </c>
      <c r="AN858">
        <v>0</v>
      </c>
      <c r="AO858">
        <v>0</v>
      </c>
      <c r="AP858">
        <v>0</v>
      </c>
      <c r="AQ858">
        <v>0</v>
      </c>
      <c r="AR858">
        <v>4.8451894648809128</v>
      </c>
      <c r="AS858">
        <v>135</v>
      </c>
      <c r="BE858" s="2">
        <v>920</v>
      </c>
      <c r="BF858">
        <v>6.3770575059952401</v>
      </c>
      <c r="BG858">
        <v>0</v>
      </c>
      <c r="BH858">
        <v>0</v>
      </c>
      <c r="BI858">
        <v>0</v>
      </c>
      <c r="BJ858">
        <v>0</v>
      </c>
      <c r="BK858">
        <v>0</v>
      </c>
      <c r="BL858">
        <v>0</v>
      </c>
      <c r="BM858">
        <v>0</v>
      </c>
      <c r="BN858">
        <v>1</v>
      </c>
      <c r="BO858">
        <v>0</v>
      </c>
      <c r="BP858">
        <v>0</v>
      </c>
      <c r="BQ858">
        <v>0</v>
      </c>
      <c r="BR858">
        <v>0</v>
      </c>
      <c r="BS858">
        <v>0</v>
      </c>
      <c r="BT858">
        <v>4.3134502291573931</v>
      </c>
      <c r="BU858">
        <v>135</v>
      </c>
      <c r="CG858" s="2">
        <v>920</v>
      </c>
      <c r="CH858">
        <v>6.3770575059952401</v>
      </c>
      <c r="CI858">
        <v>0</v>
      </c>
      <c r="CJ858">
        <v>0</v>
      </c>
      <c r="CK858">
        <v>0</v>
      </c>
      <c r="CL858">
        <v>0</v>
      </c>
      <c r="CM858">
        <v>0</v>
      </c>
      <c r="CN858">
        <v>0</v>
      </c>
      <c r="CO858">
        <v>0</v>
      </c>
      <c r="CP858">
        <v>1</v>
      </c>
      <c r="CQ858">
        <v>0</v>
      </c>
      <c r="CR858">
        <v>0</v>
      </c>
      <c r="CS858">
        <v>6.6875159494526155</v>
      </c>
      <c r="CT858">
        <v>4.8451894648809128</v>
      </c>
      <c r="CU858">
        <v>4.3134502291573931</v>
      </c>
      <c r="CV858">
        <v>135</v>
      </c>
    </row>
    <row r="859" spans="1:100" x14ac:dyDescent="0.2">
      <c r="A859" s="2">
        <v>921</v>
      </c>
      <c r="B859">
        <v>6.4909298645939764</v>
      </c>
      <c r="C859">
        <v>0</v>
      </c>
      <c r="D859">
        <v>0</v>
      </c>
      <c r="E859">
        <v>0</v>
      </c>
      <c r="F859">
        <v>0</v>
      </c>
      <c r="G859">
        <v>0</v>
      </c>
      <c r="H859">
        <v>0</v>
      </c>
      <c r="I859">
        <v>0</v>
      </c>
      <c r="J859">
        <v>0</v>
      </c>
      <c r="K859">
        <v>1</v>
      </c>
      <c r="L859">
        <v>0</v>
      </c>
      <c r="M859">
        <v>0</v>
      </c>
      <c r="N859">
        <v>0</v>
      </c>
      <c r="O859">
        <v>0</v>
      </c>
      <c r="P859">
        <v>6.7297664112713784</v>
      </c>
      <c r="Q859">
        <v>136</v>
      </c>
      <c r="AC859" s="2">
        <v>921</v>
      </c>
      <c r="AD859">
        <v>6.4909298645939764</v>
      </c>
      <c r="AE859">
        <v>0</v>
      </c>
      <c r="AF859">
        <v>0</v>
      </c>
      <c r="AG859">
        <v>0</v>
      </c>
      <c r="AH859">
        <v>0</v>
      </c>
      <c r="AI859">
        <v>0</v>
      </c>
      <c r="AJ859">
        <v>0</v>
      </c>
      <c r="AK859">
        <v>0</v>
      </c>
      <c r="AL859">
        <v>0</v>
      </c>
      <c r="AM859">
        <v>1</v>
      </c>
      <c r="AN859">
        <v>0</v>
      </c>
      <c r="AO859">
        <v>0</v>
      </c>
      <c r="AP859">
        <v>0</v>
      </c>
      <c r="AQ859">
        <v>0</v>
      </c>
      <c r="AR859">
        <v>4.9138606144280592</v>
      </c>
      <c r="AS859">
        <v>136</v>
      </c>
      <c r="BE859" s="2">
        <v>921</v>
      </c>
      <c r="BF859">
        <v>6.4909298645939764</v>
      </c>
      <c r="BG859">
        <v>0</v>
      </c>
      <c r="BH859">
        <v>0</v>
      </c>
      <c r="BI859">
        <v>0</v>
      </c>
      <c r="BJ859">
        <v>0</v>
      </c>
      <c r="BK859">
        <v>0</v>
      </c>
      <c r="BL859">
        <v>0</v>
      </c>
      <c r="BM859">
        <v>0</v>
      </c>
      <c r="BN859">
        <v>0</v>
      </c>
      <c r="BO859">
        <v>1</v>
      </c>
      <c r="BP859">
        <v>0</v>
      </c>
      <c r="BQ859">
        <v>0</v>
      </c>
      <c r="BR859">
        <v>0</v>
      </c>
      <c r="BS859">
        <v>0</v>
      </c>
      <c r="BT859">
        <v>4.4423822060286007</v>
      </c>
      <c r="BU859">
        <v>136</v>
      </c>
      <c r="CG859" s="2">
        <v>921</v>
      </c>
      <c r="CH859">
        <v>6.4909298645939764</v>
      </c>
      <c r="CI859">
        <v>0</v>
      </c>
      <c r="CJ859">
        <v>0</v>
      </c>
      <c r="CK859">
        <v>0</v>
      </c>
      <c r="CL859">
        <v>0</v>
      </c>
      <c r="CM859">
        <v>0</v>
      </c>
      <c r="CN859">
        <v>0</v>
      </c>
      <c r="CO859">
        <v>0</v>
      </c>
      <c r="CP859">
        <v>0</v>
      </c>
      <c r="CQ859">
        <v>1</v>
      </c>
      <c r="CR859">
        <v>0</v>
      </c>
      <c r="CS859">
        <v>6.7297664112713784</v>
      </c>
      <c r="CT859">
        <v>4.9138606144280592</v>
      </c>
      <c r="CU859">
        <v>4.4423822060286007</v>
      </c>
      <c r="CV859">
        <v>136</v>
      </c>
    </row>
    <row r="860" spans="1:100" x14ac:dyDescent="0.2">
      <c r="A860" s="2">
        <v>922</v>
      </c>
      <c r="B860">
        <v>6.5176195761534084</v>
      </c>
      <c r="C860">
        <v>0</v>
      </c>
      <c r="D860">
        <v>0</v>
      </c>
      <c r="E860">
        <v>0</v>
      </c>
      <c r="F860">
        <v>0</v>
      </c>
      <c r="G860">
        <v>0</v>
      </c>
      <c r="H860">
        <v>0</v>
      </c>
      <c r="I860">
        <v>0</v>
      </c>
      <c r="J860">
        <v>0</v>
      </c>
      <c r="K860">
        <v>1</v>
      </c>
      <c r="L860">
        <v>0</v>
      </c>
      <c r="M860">
        <v>0</v>
      </c>
      <c r="N860">
        <v>0</v>
      </c>
      <c r="O860">
        <v>0</v>
      </c>
      <c r="P860">
        <v>6.760250981853142</v>
      </c>
      <c r="Q860">
        <v>137</v>
      </c>
      <c r="AC860" s="2">
        <v>922</v>
      </c>
      <c r="AD860">
        <v>6.5176195761534084</v>
      </c>
      <c r="AE860">
        <v>0</v>
      </c>
      <c r="AF860">
        <v>0</v>
      </c>
      <c r="AG860">
        <v>0</v>
      </c>
      <c r="AH860">
        <v>0</v>
      </c>
      <c r="AI860">
        <v>0</v>
      </c>
      <c r="AJ860">
        <v>0</v>
      </c>
      <c r="AK860">
        <v>0</v>
      </c>
      <c r="AL860">
        <v>0</v>
      </c>
      <c r="AM860">
        <v>1</v>
      </c>
      <c r="AN860">
        <v>0</v>
      </c>
      <c r="AO860">
        <v>0</v>
      </c>
      <c r="AP860">
        <v>0</v>
      </c>
      <c r="AQ860">
        <v>0</v>
      </c>
      <c r="AR860">
        <v>4.9494309855409551</v>
      </c>
      <c r="AS860">
        <v>137</v>
      </c>
      <c r="BE860" s="2">
        <v>922</v>
      </c>
      <c r="BF860">
        <v>6.5176195761534084</v>
      </c>
      <c r="BG860">
        <v>0</v>
      </c>
      <c r="BH860">
        <v>0</v>
      </c>
      <c r="BI860">
        <v>0</v>
      </c>
      <c r="BJ860">
        <v>0</v>
      </c>
      <c r="BK860">
        <v>0</v>
      </c>
      <c r="BL860">
        <v>0</v>
      </c>
      <c r="BM860">
        <v>0</v>
      </c>
      <c r="BN860">
        <v>0</v>
      </c>
      <c r="BO860">
        <v>1</v>
      </c>
      <c r="BP860">
        <v>0</v>
      </c>
      <c r="BQ860">
        <v>0</v>
      </c>
      <c r="BR860">
        <v>0</v>
      </c>
      <c r="BS860">
        <v>0</v>
      </c>
      <c r="BT860">
        <v>4.4472071155400599</v>
      </c>
      <c r="BU860">
        <v>137</v>
      </c>
      <c r="CG860" s="2">
        <v>922</v>
      </c>
      <c r="CH860">
        <v>6.5176195761534084</v>
      </c>
      <c r="CI860">
        <v>0</v>
      </c>
      <c r="CJ860">
        <v>0</v>
      </c>
      <c r="CK860">
        <v>0</v>
      </c>
      <c r="CL860">
        <v>0</v>
      </c>
      <c r="CM860">
        <v>0</v>
      </c>
      <c r="CN860">
        <v>0</v>
      </c>
      <c r="CO860">
        <v>0</v>
      </c>
      <c r="CP860">
        <v>0</v>
      </c>
      <c r="CQ860">
        <v>1</v>
      </c>
      <c r="CR860">
        <v>0</v>
      </c>
      <c r="CS860">
        <v>6.760250981853142</v>
      </c>
      <c r="CT860">
        <v>4.9494309855409551</v>
      </c>
      <c r="CU860">
        <v>4.4472071155400599</v>
      </c>
      <c r="CV860">
        <v>137</v>
      </c>
    </row>
    <row r="861" spans="1:100" x14ac:dyDescent="0.2">
      <c r="A861" s="2">
        <v>923</v>
      </c>
      <c r="B861">
        <v>6.410408255611264</v>
      </c>
      <c r="C861">
        <v>0</v>
      </c>
      <c r="D861">
        <v>0</v>
      </c>
      <c r="E861">
        <v>0</v>
      </c>
      <c r="F861">
        <v>0</v>
      </c>
      <c r="G861">
        <v>0</v>
      </c>
      <c r="H861">
        <v>0</v>
      </c>
      <c r="I861">
        <v>0</v>
      </c>
      <c r="J861">
        <v>0</v>
      </c>
      <c r="K861">
        <v>1</v>
      </c>
      <c r="L861">
        <v>0</v>
      </c>
      <c r="M861">
        <v>0</v>
      </c>
      <c r="N861">
        <v>0</v>
      </c>
      <c r="O861">
        <v>0</v>
      </c>
      <c r="P861">
        <v>6.7829625278104428</v>
      </c>
      <c r="Q861">
        <v>138</v>
      </c>
      <c r="AC861" s="2">
        <v>923</v>
      </c>
      <c r="AD861">
        <v>6.410408255611264</v>
      </c>
      <c r="AE861">
        <v>0</v>
      </c>
      <c r="AF861">
        <v>0</v>
      </c>
      <c r="AG861">
        <v>0</v>
      </c>
      <c r="AH861">
        <v>0</v>
      </c>
      <c r="AI861">
        <v>0</v>
      </c>
      <c r="AJ861">
        <v>0</v>
      </c>
      <c r="AK861">
        <v>0</v>
      </c>
      <c r="AL861">
        <v>0</v>
      </c>
      <c r="AM861">
        <v>1</v>
      </c>
      <c r="AN861">
        <v>0</v>
      </c>
      <c r="AO861">
        <v>0</v>
      </c>
      <c r="AP861">
        <v>0</v>
      </c>
      <c r="AQ861">
        <v>0</v>
      </c>
      <c r="AR861">
        <v>4.9696486304978738</v>
      </c>
      <c r="AS861">
        <v>138</v>
      </c>
      <c r="BE861" s="2">
        <v>923</v>
      </c>
      <c r="BF861">
        <v>6.410408255611264</v>
      </c>
      <c r="BG861">
        <v>0</v>
      </c>
      <c r="BH861">
        <v>0</v>
      </c>
      <c r="BI861">
        <v>0</v>
      </c>
      <c r="BJ861">
        <v>0</v>
      </c>
      <c r="BK861">
        <v>0</v>
      </c>
      <c r="BL861">
        <v>0</v>
      </c>
      <c r="BM861">
        <v>0</v>
      </c>
      <c r="BN861">
        <v>0</v>
      </c>
      <c r="BO861">
        <v>1</v>
      </c>
      <c r="BP861">
        <v>0</v>
      </c>
      <c r="BQ861">
        <v>0</v>
      </c>
      <c r="BR861">
        <v>0</v>
      </c>
      <c r="BS861">
        <v>0</v>
      </c>
      <c r="BT861">
        <v>4.4520567582069592</v>
      </c>
      <c r="BU861">
        <v>138</v>
      </c>
      <c r="CG861" s="2">
        <v>923</v>
      </c>
      <c r="CH861">
        <v>6.410408255611264</v>
      </c>
      <c r="CI861">
        <v>0</v>
      </c>
      <c r="CJ861">
        <v>0</v>
      </c>
      <c r="CK861">
        <v>0</v>
      </c>
      <c r="CL861">
        <v>0</v>
      </c>
      <c r="CM861">
        <v>0</v>
      </c>
      <c r="CN861">
        <v>0</v>
      </c>
      <c r="CO861">
        <v>0</v>
      </c>
      <c r="CP861">
        <v>0</v>
      </c>
      <c r="CQ861">
        <v>1</v>
      </c>
      <c r="CR861">
        <v>0</v>
      </c>
      <c r="CS861">
        <v>6.7829625278104428</v>
      </c>
      <c r="CT861">
        <v>4.9696486304978738</v>
      </c>
      <c r="CU861">
        <v>4.4520567582069592</v>
      </c>
      <c r="CV861">
        <v>138</v>
      </c>
    </row>
    <row r="862" spans="1:100" x14ac:dyDescent="0.2">
      <c r="A862" s="2">
        <v>924</v>
      </c>
      <c r="B862">
        <v>6.368921149333957</v>
      </c>
      <c r="C862">
        <v>0</v>
      </c>
      <c r="D862">
        <v>0</v>
      </c>
      <c r="E862">
        <v>0</v>
      </c>
      <c r="F862">
        <v>0</v>
      </c>
      <c r="G862">
        <v>0</v>
      </c>
      <c r="H862">
        <v>0</v>
      </c>
      <c r="I862">
        <v>0</v>
      </c>
      <c r="J862">
        <v>0</v>
      </c>
      <c r="K862">
        <v>1</v>
      </c>
      <c r="L862">
        <v>0</v>
      </c>
      <c r="M862">
        <v>0</v>
      </c>
      <c r="N862">
        <v>0</v>
      </c>
      <c r="O862">
        <v>0</v>
      </c>
      <c r="P862">
        <v>6.8004569266583053</v>
      </c>
      <c r="Q862">
        <v>139</v>
      </c>
      <c r="AC862" s="2">
        <v>924</v>
      </c>
      <c r="AD862">
        <v>6.368921149333957</v>
      </c>
      <c r="AE862">
        <v>0</v>
      </c>
      <c r="AF862">
        <v>0</v>
      </c>
      <c r="AG862">
        <v>0</v>
      </c>
      <c r="AH862">
        <v>0</v>
      </c>
      <c r="AI862">
        <v>0</v>
      </c>
      <c r="AJ862">
        <v>0</v>
      </c>
      <c r="AK862">
        <v>0</v>
      </c>
      <c r="AL862">
        <v>0</v>
      </c>
      <c r="AM862">
        <v>1</v>
      </c>
      <c r="AN862">
        <v>0</v>
      </c>
      <c r="AO862">
        <v>0</v>
      </c>
      <c r="AP862">
        <v>0</v>
      </c>
      <c r="AQ862">
        <v>0</v>
      </c>
      <c r="AR862">
        <v>4.9824937705497794</v>
      </c>
      <c r="AS862">
        <v>139</v>
      </c>
      <c r="BE862" s="2">
        <v>924</v>
      </c>
      <c r="BF862">
        <v>6.368921149333957</v>
      </c>
      <c r="BG862">
        <v>0</v>
      </c>
      <c r="BH862">
        <v>0</v>
      </c>
      <c r="BI862">
        <v>0</v>
      </c>
      <c r="BJ862">
        <v>0</v>
      </c>
      <c r="BK862">
        <v>0</v>
      </c>
      <c r="BL862">
        <v>0</v>
      </c>
      <c r="BM862">
        <v>0</v>
      </c>
      <c r="BN862">
        <v>0</v>
      </c>
      <c r="BO862">
        <v>1</v>
      </c>
      <c r="BP862">
        <v>0</v>
      </c>
      <c r="BQ862">
        <v>0</v>
      </c>
      <c r="BR862">
        <v>0</v>
      </c>
      <c r="BS862">
        <v>0</v>
      </c>
      <c r="BT862">
        <v>4.45693114023915</v>
      </c>
      <c r="BU862">
        <v>139</v>
      </c>
      <c r="CG862" s="2">
        <v>924</v>
      </c>
      <c r="CH862">
        <v>6.368921149333957</v>
      </c>
      <c r="CI862">
        <v>0</v>
      </c>
      <c r="CJ862">
        <v>0</v>
      </c>
      <c r="CK862">
        <v>0</v>
      </c>
      <c r="CL862">
        <v>0</v>
      </c>
      <c r="CM862">
        <v>0</v>
      </c>
      <c r="CN862">
        <v>0</v>
      </c>
      <c r="CO862">
        <v>0</v>
      </c>
      <c r="CP862">
        <v>0</v>
      </c>
      <c r="CQ862">
        <v>1</v>
      </c>
      <c r="CR862">
        <v>0</v>
      </c>
      <c r="CS862">
        <v>6.8004569266583053</v>
      </c>
      <c r="CT862">
        <v>4.9824937705497794</v>
      </c>
      <c r="CU862">
        <v>4.45693114023915</v>
      </c>
      <c r="CV862">
        <v>139</v>
      </c>
    </row>
    <row r="863" spans="1:100" x14ac:dyDescent="0.2">
      <c r="A863" s="2">
        <v>925</v>
      </c>
      <c r="B863">
        <v>6.3655851979343669</v>
      </c>
      <c r="C863">
        <v>0</v>
      </c>
      <c r="D863">
        <v>0</v>
      </c>
      <c r="E863">
        <v>0</v>
      </c>
      <c r="F863">
        <v>0</v>
      </c>
      <c r="G863">
        <v>0</v>
      </c>
      <c r="H863">
        <v>0</v>
      </c>
      <c r="I863">
        <v>0</v>
      </c>
      <c r="J863">
        <v>0</v>
      </c>
      <c r="K863">
        <v>0</v>
      </c>
      <c r="L863">
        <v>1</v>
      </c>
      <c r="M863">
        <v>0</v>
      </c>
      <c r="N863">
        <v>0</v>
      </c>
      <c r="O863">
        <v>0</v>
      </c>
      <c r="P863">
        <v>6.8144135752660979</v>
      </c>
      <c r="Q863">
        <v>140</v>
      </c>
      <c r="AC863" s="2">
        <v>925</v>
      </c>
      <c r="AD863">
        <v>6.3655851979343669</v>
      </c>
      <c r="AE863">
        <v>0</v>
      </c>
      <c r="AF863">
        <v>0</v>
      </c>
      <c r="AG863">
        <v>0</v>
      </c>
      <c r="AH863">
        <v>0</v>
      </c>
      <c r="AI863">
        <v>0</v>
      </c>
      <c r="AJ863">
        <v>0</v>
      </c>
      <c r="AK863">
        <v>0</v>
      </c>
      <c r="AL863">
        <v>0</v>
      </c>
      <c r="AM863">
        <v>0</v>
      </c>
      <c r="AN863">
        <v>1</v>
      </c>
      <c r="AO863">
        <v>0</v>
      </c>
      <c r="AP863">
        <v>0</v>
      </c>
      <c r="AQ863">
        <v>0</v>
      </c>
      <c r="AR863">
        <v>4.991744577538797</v>
      </c>
      <c r="AS863">
        <v>140</v>
      </c>
      <c r="BE863" s="2">
        <v>925</v>
      </c>
      <c r="BF863">
        <v>6.3655851979343669</v>
      </c>
      <c r="BG863">
        <v>0</v>
      </c>
      <c r="BH863">
        <v>0</v>
      </c>
      <c r="BI863">
        <v>0</v>
      </c>
      <c r="BJ863">
        <v>0</v>
      </c>
      <c r="BK863">
        <v>0</v>
      </c>
      <c r="BL863">
        <v>0</v>
      </c>
      <c r="BM863">
        <v>0</v>
      </c>
      <c r="BN863">
        <v>0</v>
      </c>
      <c r="BO863">
        <v>0</v>
      </c>
      <c r="BP863">
        <v>1</v>
      </c>
      <c r="BQ863">
        <v>0</v>
      </c>
      <c r="BR863">
        <v>0</v>
      </c>
      <c r="BS863">
        <v>0</v>
      </c>
      <c r="BT863">
        <v>4.461830266623708</v>
      </c>
      <c r="BU863">
        <v>140</v>
      </c>
      <c r="CG863" s="2">
        <v>925</v>
      </c>
      <c r="CH863">
        <v>6.3655851979343669</v>
      </c>
      <c r="CI863">
        <v>0</v>
      </c>
      <c r="CJ863">
        <v>0</v>
      </c>
      <c r="CK863">
        <v>0</v>
      </c>
      <c r="CL863">
        <v>0</v>
      </c>
      <c r="CM863">
        <v>0</v>
      </c>
      <c r="CN863">
        <v>0</v>
      </c>
      <c r="CO863">
        <v>0</v>
      </c>
      <c r="CP863">
        <v>0</v>
      </c>
      <c r="CQ863">
        <v>0</v>
      </c>
      <c r="CR863">
        <v>1</v>
      </c>
      <c r="CS863">
        <v>6.8144135752660979</v>
      </c>
      <c r="CT863">
        <v>4.991744577538797</v>
      </c>
      <c r="CU863">
        <v>4.461830266623708</v>
      </c>
      <c r="CV863">
        <v>140</v>
      </c>
    </row>
    <row r="864" spans="1:100" x14ac:dyDescent="0.2">
      <c r="A864" s="2">
        <v>926</v>
      </c>
      <c r="B864">
        <v>6.4740412250310939</v>
      </c>
      <c r="C864">
        <v>0</v>
      </c>
      <c r="D864">
        <v>0</v>
      </c>
      <c r="E864">
        <v>0</v>
      </c>
      <c r="F864">
        <v>0</v>
      </c>
      <c r="G864">
        <v>0</v>
      </c>
      <c r="H864">
        <v>0</v>
      </c>
      <c r="I864">
        <v>0</v>
      </c>
      <c r="J864">
        <v>0</v>
      </c>
      <c r="K864">
        <v>0</v>
      </c>
      <c r="L864">
        <v>1</v>
      </c>
      <c r="M864">
        <v>0</v>
      </c>
      <c r="N864">
        <v>0</v>
      </c>
      <c r="O864">
        <v>0</v>
      </c>
      <c r="P864">
        <v>6.825955760172131</v>
      </c>
      <c r="Q864">
        <v>141</v>
      </c>
      <c r="AC864" s="2">
        <v>926</v>
      </c>
      <c r="AD864">
        <v>6.4740412250310939</v>
      </c>
      <c r="AE864">
        <v>0</v>
      </c>
      <c r="AF864">
        <v>0</v>
      </c>
      <c r="AG864">
        <v>0</v>
      </c>
      <c r="AH864">
        <v>0</v>
      </c>
      <c r="AI864">
        <v>0</v>
      </c>
      <c r="AJ864">
        <v>0</v>
      </c>
      <c r="AK864">
        <v>0</v>
      </c>
      <c r="AL864">
        <v>0</v>
      </c>
      <c r="AM864">
        <v>0</v>
      </c>
      <c r="AN864">
        <v>1</v>
      </c>
      <c r="AO864">
        <v>0</v>
      </c>
      <c r="AP864">
        <v>0</v>
      </c>
      <c r="AQ864">
        <v>0</v>
      </c>
      <c r="AR864">
        <v>4.9992347997798285</v>
      </c>
      <c r="AS864">
        <v>141</v>
      </c>
      <c r="BE864" s="2">
        <v>926</v>
      </c>
      <c r="BF864">
        <v>6.4740412250310939</v>
      </c>
      <c r="BG864">
        <v>0</v>
      </c>
      <c r="BH864">
        <v>0</v>
      </c>
      <c r="BI864">
        <v>0</v>
      </c>
      <c r="BJ864">
        <v>0</v>
      </c>
      <c r="BK864">
        <v>0</v>
      </c>
      <c r="BL864">
        <v>0</v>
      </c>
      <c r="BM864">
        <v>0</v>
      </c>
      <c r="BN864">
        <v>0</v>
      </c>
      <c r="BO864">
        <v>0</v>
      </c>
      <c r="BP864">
        <v>1</v>
      </c>
      <c r="BQ864">
        <v>0</v>
      </c>
      <c r="BR864">
        <v>0</v>
      </c>
      <c r="BS864">
        <v>0</v>
      </c>
      <c r="BT864">
        <v>4.4667541411239453</v>
      </c>
      <c r="BU864">
        <v>141</v>
      </c>
      <c r="CG864" s="2">
        <v>926</v>
      </c>
      <c r="CH864">
        <v>6.4740412250310939</v>
      </c>
      <c r="CI864">
        <v>0</v>
      </c>
      <c r="CJ864">
        <v>0</v>
      </c>
      <c r="CK864">
        <v>0</v>
      </c>
      <c r="CL864">
        <v>0</v>
      </c>
      <c r="CM864">
        <v>0</v>
      </c>
      <c r="CN864">
        <v>0</v>
      </c>
      <c r="CO864">
        <v>0</v>
      </c>
      <c r="CP864">
        <v>0</v>
      </c>
      <c r="CQ864">
        <v>0</v>
      </c>
      <c r="CR864">
        <v>1</v>
      </c>
      <c r="CS864">
        <v>6.825955760172131</v>
      </c>
      <c r="CT864">
        <v>4.9992347997798285</v>
      </c>
      <c r="CU864">
        <v>4.4667541411239453</v>
      </c>
      <c r="CV864">
        <v>141</v>
      </c>
    </row>
    <row r="865" spans="1:100" x14ac:dyDescent="0.2">
      <c r="A865" s="2">
        <v>927</v>
      </c>
      <c r="B865">
        <v>6.3978730461826228</v>
      </c>
      <c r="C865">
        <v>0</v>
      </c>
      <c r="D865">
        <v>0</v>
      </c>
      <c r="E865">
        <v>0</v>
      </c>
      <c r="F865">
        <v>0</v>
      </c>
      <c r="G865">
        <v>0</v>
      </c>
      <c r="H865">
        <v>0</v>
      </c>
      <c r="I865">
        <v>0</v>
      </c>
      <c r="J865">
        <v>0</v>
      </c>
      <c r="K865">
        <v>0</v>
      </c>
      <c r="L865">
        <v>1</v>
      </c>
      <c r="M865">
        <v>0</v>
      </c>
      <c r="N865">
        <v>0</v>
      </c>
      <c r="O865">
        <v>0</v>
      </c>
      <c r="P865">
        <v>6.835844015440605</v>
      </c>
      <c r="Q865">
        <v>142</v>
      </c>
      <c r="AC865" s="2">
        <v>927</v>
      </c>
      <c r="AD865">
        <v>6.3978730461826228</v>
      </c>
      <c r="AE865">
        <v>0</v>
      </c>
      <c r="AF865">
        <v>0</v>
      </c>
      <c r="AG865">
        <v>0</v>
      </c>
      <c r="AH865">
        <v>0</v>
      </c>
      <c r="AI865">
        <v>0</v>
      </c>
      <c r="AJ865">
        <v>0</v>
      </c>
      <c r="AK865">
        <v>0</v>
      </c>
      <c r="AL865">
        <v>0</v>
      </c>
      <c r="AM865">
        <v>0</v>
      </c>
      <c r="AN865">
        <v>1</v>
      </c>
      <c r="AO865">
        <v>0</v>
      </c>
      <c r="AP865">
        <v>0</v>
      </c>
      <c r="AQ865">
        <v>0</v>
      </c>
      <c r="AR865">
        <v>5.005865336734634</v>
      </c>
      <c r="AS865">
        <v>142</v>
      </c>
      <c r="BE865" s="2">
        <v>927</v>
      </c>
      <c r="BF865">
        <v>6.3978730461826228</v>
      </c>
      <c r="BG865">
        <v>0</v>
      </c>
      <c r="BH865">
        <v>0</v>
      </c>
      <c r="BI865">
        <v>0</v>
      </c>
      <c r="BJ865">
        <v>0</v>
      </c>
      <c r="BK865">
        <v>0</v>
      </c>
      <c r="BL865">
        <v>0</v>
      </c>
      <c r="BM865">
        <v>0</v>
      </c>
      <c r="BN865">
        <v>0</v>
      </c>
      <c r="BO865">
        <v>0</v>
      </c>
      <c r="BP865">
        <v>1</v>
      </c>
      <c r="BQ865">
        <v>0</v>
      </c>
      <c r="BR865">
        <v>0</v>
      </c>
      <c r="BS865">
        <v>0</v>
      </c>
      <c r="BT865">
        <v>4.4717027662786686</v>
      </c>
      <c r="BU865">
        <v>142</v>
      </c>
      <c r="CG865" s="2">
        <v>927</v>
      </c>
      <c r="CH865">
        <v>6.3978730461826228</v>
      </c>
      <c r="CI865">
        <v>0</v>
      </c>
      <c r="CJ865">
        <v>0</v>
      </c>
      <c r="CK865">
        <v>0</v>
      </c>
      <c r="CL865">
        <v>0</v>
      </c>
      <c r="CM865">
        <v>0</v>
      </c>
      <c r="CN865">
        <v>0</v>
      </c>
      <c r="CO865">
        <v>0</v>
      </c>
      <c r="CP865">
        <v>0</v>
      </c>
      <c r="CQ865">
        <v>0</v>
      </c>
      <c r="CR865">
        <v>1</v>
      </c>
      <c r="CS865">
        <v>6.835844015440605</v>
      </c>
      <c r="CT865">
        <v>5.005865336734634</v>
      </c>
      <c r="CU865">
        <v>4.4717027662786686</v>
      </c>
      <c r="CV865">
        <v>142</v>
      </c>
    </row>
    <row r="866" spans="1:100" x14ac:dyDescent="0.2">
      <c r="A866" s="2">
        <v>928</v>
      </c>
      <c r="B866">
        <v>6.4702847430475972</v>
      </c>
      <c r="C866">
        <v>0</v>
      </c>
      <c r="D866">
        <v>0</v>
      </c>
      <c r="E866">
        <v>0</v>
      </c>
      <c r="F866">
        <v>0</v>
      </c>
      <c r="G866">
        <v>0</v>
      </c>
      <c r="H866">
        <v>0</v>
      </c>
      <c r="I866">
        <v>0</v>
      </c>
      <c r="J866">
        <v>0</v>
      </c>
      <c r="K866">
        <v>0</v>
      </c>
      <c r="L866">
        <v>1</v>
      </c>
      <c r="M866">
        <v>0</v>
      </c>
      <c r="N866">
        <v>0</v>
      </c>
      <c r="O866">
        <v>0</v>
      </c>
      <c r="P866">
        <v>6.8445976030214952</v>
      </c>
      <c r="Q866">
        <v>143</v>
      </c>
      <c r="AC866" s="2">
        <v>928</v>
      </c>
      <c r="AD866">
        <v>6.4702847430475972</v>
      </c>
      <c r="AE866">
        <v>0</v>
      </c>
      <c r="AF866">
        <v>0</v>
      </c>
      <c r="AG866">
        <v>0</v>
      </c>
      <c r="AH866">
        <v>0</v>
      </c>
      <c r="AI866">
        <v>0</v>
      </c>
      <c r="AJ866">
        <v>0</v>
      </c>
      <c r="AK866">
        <v>0</v>
      </c>
      <c r="AL866">
        <v>0</v>
      </c>
      <c r="AM866">
        <v>0</v>
      </c>
      <c r="AN866">
        <v>1</v>
      </c>
      <c r="AO866">
        <v>0</v>
      </c>
      <c r="AP866">
        <v>0</v>
      </c>
      <c r="AQ866">
        <v>0</v>
      </c>
      <c r="AR866">
        <v>5.0120814405246534</v>
      </c>
      <c r="AS866">
        <v>143</v>
      </c>
      <c r="BE866" s="2">
        <v>928</v>
      </c>
      <c r="BF866">
        <v>6.4702847430475972</v>
      </c>
      <c r="BG866">
        <v>0</v>
      </c>
      <c r="BH866">
        <v>0</v>
      </c>
      <c r="BI866">
        <v>0</v>
      </c>
      <c r="BJ866">
        <v>0</v>
      </c>
      <c r="BK866">
        <v>0</v>
      </c>
      <c r="BL866">
        <v>0</v>
      </c>
      <c r="BM866">
        <v>0</v>
      </c>
      <c r="BN866">
        <v>0</v>
      </c>
      <c r="BO866">
        <v>0</v>
      </c>
      <c r="BP866">
        <v>1</v>
      </c>
      <c r="BQ866">
        <v>0</v>
      </c>
      <c r="BR866">
        <v>0</v>
      </c>
      <c r="BS866">
        <v>0</v>
      </c>
      <c r="BT866">
        <v>4.4766761434016757</v>
      </c>
      <c r="BU866">
        <v>143</v>
      </c>
      <c r="CG866" s="2">
        <v>928</v>
      </c>
      <c r="CH866">
        <v>6.4702847430475972</v>
      </c>
      <c r="CI866">
        <v>0</v>
      </c>
      <c r="CJ866">
        <v>0</v>
      </c>
      <c r="CK866">
        <v>0</v>
      </c>
      <c r="CL866">
        <v>0</v>
      </c>
      <c r="CM866">
        <v>0</v>
      </c>
      <c r="CN866">
        <v>0</v>
      </c>
      <c r="CO866">
        <v>0</v>
      </c>
      <c r="CP866">
        <v>0</v>
      </c>
      <c r="CQ866">
        <v>0</v>
      </c>
      <c r="CR866">
        <v>1</v>
      </c>
      <c r="CS866">
        <v>6.8445976030214952</v>
      </c>
      <c r="CT866">
        <v>5.0120814405246534</v>
      </c>
      <c r="CU866">
        <v>4.4766761434016757</v>
      </c>
      <c r="CV866">
        <v>143</v>
      </c>
    </row>
    <row r="867" spans="1:100" x14ac:dyDescent="0.2">
      <c r="A867" s="2">
        <v>929</v>
      </c>
      <c r="B867">
        <v>6.6031892503692644</v>
      </c>
      <c r="C867">
        <v>0</v>
      </c>
      <c r="D867">
        <v>0</v>
      </c>
      <c r="E867">
        <v>0</v>
      </c>
      <c r="F867">
        <v>0</v>
      </c>
      <c r="G867">
        <v>0</v>
      </c>
      <c r="H867">
        <v>0</v>
      </c>
      <c r="I867">
        <v>0</v>
      </c>
      <c r="J867">
        <v>0</v>
      </c>
      <c r="K867">
        <v>0</v>
      </c>
      <c r="L867">
        <v>1</v>
      </c>
      <c r="M867">
        <v>0</v>
      </c>
      <c r="N867">
        <v>0</v>
      </c>
      <c r="O867">
        <v>0</v>
      </c>
      <c r="P867">
        <v>6.8525731080836598</v>
      </c>
      <c r="Q867">
        <v>144</v>
      </c>
      <c r="AC867" s="2">
        <v>929</v>
      </c>
      <c r="AD867">
        <v>6.6031892503692644</v>
      </c>
      <c r="AE867">
        <v>0</v>
      </c>
      <c r="AF867">
        <v>0</v>
      </c>
      <c r="AG867">
        <v>0</v>
      </c>
      <c r="AH867">
        <v>0</v>
      </c>
      <c r="AI867">
        <v>0</v>
      </c>
      <c r="AJ867">
        <v>0</v>
      </c>
      <c r="AK867">
        <v>0</v>
      </c>
      <c r="AL867">
        <v>0</v>
      </c>
      <c r="AM867">
        <v>0</v>
      </c>
      <c r="AN867">
        <v>1</v>
      </c>
      <c r="AO867">
        <v>0</v>
      </c>
      <c r="AP867">
        <v>0</v>
      </c>
      <c r="AQ867">
        <v>0</v>
      </c>
      <c r="AR867">
        <v>5.0181038097135655</v>
      </c>
      <c r="AS867">
        <v>144</v>
      </c>
      <c r="BE867" s="2">
        <v>929</v>
      </c>
      <c r="BF867">
        <v>6.6031892503692644</v>
      </c>
      <c r="BG867">
        <v>0</v>
      </c>
      <c r="BH867">
        <v>0</v>
      </c>
      <c r="BI867">
        <v>0</v>
      </c>
      <c r="BJ867">
        <v>0</v>
      </c>
      <c r="BK867">
        <v>0</v>
      </c>
      <c r="BL867">
        <v>0</v>
      </c>
      <c r="BM867">
        <v>0</v>
      </c>
      <c r="BN867">
        <v>0</v>
      </c>
      <c r="BO867">
        <v>0</v>
      </c>
      <c r="BP867">
        <v>1</v>
      </c>
      <c r="BQ867">
        <v>0</v>
      </c>
      <c r="BR867">
        <v>0</v>
      </c>
      <c r="BS867">
        <v>0</v>
      </c>
      <c r="BT867">
        <v>4.4816742725814924</v>
      </c>
      <c r="BU867">
        <v>144</v>
      </c>
      <c r="CG867" s="2">
        <v>929</v>
      </c>
      <c r="CH867">
        <v>6.6031892503692644</v>
      </c>
      <c r="CI867">
        <v>0</v>
      </c>
      <c r="CJ867">
        <v>0</v>
      </c>
      <c r="CK867">
        <v>0</v>
      </c>
      <c r="CL867">
        <v>0</v>
      </c>
      <c r="CM867">
        <v>0</v>
      </c>
      <c r="CN867">
        <v>0</v>
      </c>
      <c r="CO867">
        <v>0</v>
      </c>
      <c r="CP867">
        <v>0</v>
      </c>
      <c r="CQ867">
        <v>0</v>
      </c>
      <c r="CR867">
        <v>1</v>
      </c>
      <c r="CS867">
        <v>6.8525731080836598</v>
      </c>
      <c r="CT867">
        <v>5.0181038097135655</v>
      </c>
      <c r="CU867">
        <v>4.4816742725814924</v>
      </c>
      <c r="CV867">
        <v>144</v>
      </c>
    </row>
    <row r="868" spans="1:100" x14ac:dyDescent="0.2">
      <c r="A868" s="2" t="s">
        <v>1138</v>
      </c>
      <c r="B868">
        <v>6455.4130097501875</v>
      </c>
      <c r="C868">
        <v>144</v>
      </c>
      <c r="D868">
        <v>144</v>
      </c>
      <c r="E868">
        <v>144</v>
      </c>
      <c r="F868">
        <v>144</v>
      </c>
      <c r="G868">
        <v>144</v>
      </c>
      <c r="H868">
        <v>72</v>
      </c>
      <c r="I868">
        <v>78</v>
      </c>
      <c r="J868">
        <v>84</v>
      </c>
      <c r="K868">
        <v>72</v>
      </c>
      <c r="L868">
        <v>84</v>
      </c>
      <c r="M868">
        <v>54</v>
      </c>
      <c r="N868">
        <v>48</v>
      </c>
      <c r="O868">
        <v>60</v>
      </c>
      <c r="P868">
        <v>6458.9334265539846</v>
      </c>
      <c r="Q868">
        <v>62640</v>
      </c>
      <c r="AC868" s="2" t="s">
        <v>1138</v>
      </c>
      <c r="AD868">
        <v>6455.4130097501875</v>
      </c>
      <c r="AE868">
        <v>144</v>
      </c>
      <c r="AF868">
        <v>144</v>
      </c>
      <c r="AG868">
        <v>144</v>
      </c>
      <c r="AH868">
        <v>144</v>
      </c>
      <c r="AI868">
        <v>144</v>
      </c>
      <c r="AJ868">
        <v>72</v>
      </c>
      <c r="AK868">
        <v>78</v>
      </c>
      <c r="AL868">
        <v>84</v>
      </c>
      <c r="AM868">
        <v>72</v>
      </c>
      <c r="AN868">
        <v>84</v>
      </c>
      <c r="AO868">
        <v>54</v>
      </c>
      <c r="AP868">
        <v>48</v>
      </c>
      <c r="AQ868">
        <v>60</v>
      </c>
      <c r="AR868">
        <v>4927.2168404746662</v>
      </c>
      <c r="AS868">
        <v>62640</v>
      </c>
      <c r="BE868" s="2" t="s">
        <v>1138</v>
      </c>
      <c r="BF868">
        <v>6455.4130097501875</v>
      </c>
      <c r="BG868">
        <v>144</v>
      </c>
      <c r="BH868">
        <v>144</v>
      </c>
      <c r="BI868">
        <v>144</v>
      </c>
      <c r="BJ868">
        <v>144</v>
      </c>
      <c r="BK868">
        <v>144</v>
      </c>
      <c r="BL868">
        <v>72</v>
      </c>
      <c r="BM868">
        <v>78</v>
      </c>
      <c r="BN868">
        <v>84</v>
      </c>
      <c r="BO868">
        <v>72</v>
      </c>
      <c r="BP868">
        <v>84</v>
      </c>
      <c r="BQ868">
        <v>54</v>
      </c>
      <c r="BR868">
        <v>48</v>
      </c>
      <c r="BS868">
        <v>60</v>
      </c>
      <c r="BT868">
        <v>4505.5713130590821</v>
      </c>
      <c r="BU868">
        <v>62640</v>
      </c>
      <c r="CG868" s="2" t="s">
        <v>1138</v>
      </c>
      <c r="CH868">
        <v>6455.4130097501875</v>
      </c>
      <c r="CI868">
        <v>144</v>
      </c>
      <c r="CJ868">
        <v>144</v>
      </c>
      <c r="CK868">
        <v>144</v>
      </c>
      <c r="CL868">
        <v>144</v>
      </c>
      <c r="CM868">
        <v>144</v>
      </c>
      <c r="CN868">
        <v>72</v>
      </c>
      <c r="CO868">
        <v>78</v>
      </c>
      <c r="CP868">
        <v>84</v>
      </c>
      <c r="CQ868">
        <v>72</v>
      </c>
      <c r="CR868">
        <v>84</v>
      </c>
      <c r="CS868">
        <v>6458.9334265539846</v>
      </c>
      <c r="CT868">
        <v>4927.2168404746662</v>
      </c>
      <c r="CU868">
        <v>4505.5713130590821</v>
      </c>
      <c r="CV868">
        <v>62640</v>
      </c>
    </row>
  </sheetData>
  <mergeCells count="3">
    <mergeCell ref="V4:W5"/>
    <mergeCell ref="V40:W41"/>
    <mergeCell ref="V73:W74"/>
  </mergeCells>
  <conditionalFormatting sqref="W19:W34">
    <cfRule type="colorScale" priority="5">
      <colorScale>
        <cfvo type="min"/>
        <cfvo type="percentile" val="50"/>
        <cfvo type="max"/>
        <color rgb="FF63BE7B"/>
        <color rgb="FFFFEB84"/>
        <color rgb="FFF8696B"/>
      </colorScale>
    </cfRule>
  </conditionalFormatting>
  <conditionalFormatting sqref="W87:W102">
    <cfRule type="colorScale" priority="4">
      <colorScale>
        <cfvo type="min"/>
        <cfvo type="percentile" val="50"/>
        <cfvo type="max"/>
        <color rgb="FF63BE7B"/>
        <color rgb="FFFFEB84"/>
        <color rgb="FFF8696B"/>
      </colorScale>
    </cfRule>
  </conditionalFormatting>
  <conditionalFormatting sqref="AY18:AY33">
    <cfRule type="colorScale" priority="3">
      <colorScale>
        <cfvo type="min"/>
        <cfvo type="percentile" val="50"/>
        <cfvo type="max"/>
        <color rgb="FF63BE7B"/>
        <color rgb="FFFFEB84"/>
        <color rgb="FFF8696B"/>
      </colorScale>
    </cfRule>
  </conditionalFormatting>
  <conditionalFormatting sqref="CA18:CA33">
    <cfRule type="colorScale" priority="2">
      <colorScale>
        <cfvo type="min"/>
        <cfvo type="percentile" val="50"/>
        <cfvo type="max"/>
        <color rgb="FF63BE7B"/>
        <color rgb="FFFFEB84"/>
        <color rgb="FFF8696B"/>
      </colorScale>
    </cfRule>
  </conditionalFormatting>
  <conditionalFormatting sqref="DB18:DB32">
    <cfRule type="colorScale" priority="1">
      <colorScale>
        <cfvo type="min"/>
        <cfvo type="percentile" val="50"/>
        <cfvo type="max"/>
        <color rgb="FF63BE7B"/>
        <color rgb="FFFFEB84"/>
        <color rgb="FFF8696B"/>
      </colorScale>
    </cfRule>
  </conditionalFormatting>
  <pageMargins left="0.7" right="0.7" top="0.75" bottom="0.75" header="0.3" footer="0.3"/>
  <pageSetup scale="10"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395B8-58C5-5445-81D9-F0A3797F337F}">
  <dimension ref="A1:AH161"/>
  <sheetViews>
    <sheetView topLeftCell="X1" workbookViewId="0">
      <selection activeCell="AD5" sqref="AD5:AH17"/>
    </sheetView>
  </sheetViews>
  <sheetFormatPr baseColWidth="10" defaultColWidth="10.6640625" defaultRowHeight="16" x14ac:dyDescent="0.2"/>
  <cols>
    <col min="1" max="1" width="12.1640625" bestFit="1" customWidth="1"/>
    <col min="2" max="2" width="8.6640625" bestFit="1" customWidth="1"/>
    <col min="3" max="3" width="12" bestFit="1" customWidth="1"/>
    <col min="4" max="4" width="17.5" bestFit="1" customWidth="1"/>
    <col min="11" max="11" width="12.1640625" bestFit="1" customWidth="1"/>
    <col min="12" max="12" width="8.6640625" bestFit="1" customWidth="1"/>
    <col min="13" max="13" width="12" bestFit="1" customWidth="1"/>
    <col min="14" max="14" width="17.5" bestFit="1" customWidth="1"/>
    <col min="21" max="21" width="12.1640625" bestFit="1" customWidth="1"/>
    <col min="22" max="22" width="8.6640625" bestFit="1" customWidth="1"/>
    <col min="23" max="23" width="12" bestFit="1" customWidth="1"/>
    <col min="24" max="24" width="17.5" bestFit="1" customWidth="1"/>
    <col min="30" max="30" width="12.1640625" bestFit="1" customWidth="1"/>
    <col min="31" max="31" width="8.6640625" bestFit="1" customWidth="1"/>
    <col min="32" max="32" width="12" bestFit="1" customWidth="1"/>
    <col min="33" max="33" width="17.5" bestFit="1" customWidth="1"/>
    <col min="34" max="34" width="12.1640625" bestFit="1" customWidth="1"/>
    <col min="35" max="35" width="17.33203125" bestFit="1" customWidth="1"/>
    <col min="16384" max="16384" width="10.83203125" bestFit="1" customWidth="1"/>
  </cols>
  <sheetData>
    <row r="1" spans="1:34" x14ac:dyDescent="0.2">
      <c r="E1" t="s">
        <v>13</v>
      </c>
      <c r="N1" t="s">
        <v>13</v>
      </c>
      <c r="X1" t="s">
        <v>13</v>
      </c>
      <c r="AG1" t="s">
        <v>13</v>
      </c>
    </row>
    <row r="2" spans="1:34" x14ac:dyDescent="0.2">
      <c r="A2" s="21" t="s">
        <v>67</v>
      </c>
      <c r="B2" t="s">
        <v>1139</v>
      </c>
      <c r="E2" t="s">
        <v>1140</v>
      </c>
      <c r="F2" s="65">
        <v>7.7336050000000003E-2</v>
      </c>
      <c r="G2" s="65"/>
      <c r="H2" s="65"/>
      <c r="I2" s="65"/>
      <c r="K2" s="21" t="s">
        <v>67</v>
      </c>
      <c r="L2" t="s">
        <v>1139</v>
      </c>
      <c r="N2" t="s">
        <v>1140</v>
      </c>
      <c r="O2" s="65">
        <v>7.7341220000000002E-2</v>
      </c>
      <c r="P2" s="65"/>
      <c r="Q2" s="65"/>
      <c r="R2" s="65"/>
      <c r="U2" s="21" t="s">
        <v>67</v>
      </c>
      <c r="V2" t="s">
        <v>1139</v>
      </c>
      <c r="X2" t="s">
        <v>1140</v>
      </c>
      <c r="Y2" s="65">
        <v>4.8493410000000001E-2</v>
      </c>
      <c r="AD2" s="21" t="s">
        <v>67</v>
      </c>
      <c r="AE2" t="s">
        <v>1139</v>
      </c>
      <c r="AG2" t="s">
        <v>1140</v>
      </c>
      <c r="AH2" s="65">
        <v>3.6604558000000002E-2</v>
      </c>
    </row>
    <row r="3" spans="1:34" x14ac:dyDescent="0.2">
      <c r="E3" t="s">
        <v>1141</v>
      </c>
      <c r="F3" s="65">
        <v>5.1110589999999997E-2</v>
      </c>
      <c r="G3" s="65"/>
      <c r="H3" s="65"/>
      <c r="I3" s="65"/>
      <c r="N3" t="s">
        <v>1141</v>
      </c>
      <c r="O3" s="65">
        <v>3.3225999999999999E-2</v>
      </c>
      <c r="P3" s="65"/>
      <c r="Q3" s="65"/>
      <c r="R3" s="65"/>
      <c r="X3" t="s">
        <v>1141</v>
      </c>
      <c r="Y3" s="65">
        <v>3.6491700000000002E-2</v>
      </c>
      <c r="AG3" t="s">
        <v>1141</v>
      </c>
      <c r="AH3" s="65">
        <v>4.040121E-2</v>
      </c>
    </row>
    <row r="4" spans="1:34" x14ac:dyDescent="0.2">
      <c r="A4" s="21" t="s">
        <v>47</v>
      </c>
      <c r="B4" s="21" t="s">
        <v>64</v>
      </c>
      <c r="C4" t="s">
        <v>1142</v>
      </c>
      <c r="D4" t="s">
        <v>1143</v>
      </c>
      <c r="E4" t="s">
        <v>1144</v>
      </c>
      <c r="K4" s="21" t="s">
        <v>47</v>
      </c>
      <c r="L4" s="21" t="s">
        <v>64</v>
      </c>
      <c r="M4" t="s">
        <v>1142</v>
      </c>
      <c r="N4" t="s">
        <v>1145</v>
      </c>
      <c r="O4" t="s">
        <v>1144</v>
      </c>
      <c r="U4" s="21" t="s">
        <v>47</v>
      </c>
      <c r="V4" s="21" t="s">
        <v>64</v>
      </c>
      <c r="W4" t="s">
        <v>1142</v>
      </c>
      <c r="X4" t="s">
        <v>1146</v>
      </c>
      <c r="Y4" t="s">
        <v>1144</v>
      </c>
      <c r="AD4" s="21" t="s">
        <v>47</v>
      </c>
      <c r="AE4" s="21" t="s">
        <v>64</v>
      </c>
      <c r="AF4" t="s">
        <v>1142</v>
      </c>
      <c r="AG4" t="s">
        <v>1147</v>
      </c>
      <c r="AH4" t="s">
        <v>1144</v>
      </c>
    </row>
    <row r="5" spans="1:34" x14ac:dyDescent="0.2">
      <c r="A5">
        <v>2017</v>
      </c>
      <c r="B5">
        <v>1</v>
      </c>
      <c r="C5">
        <v>7769.6203521172583</v>
      </c>
      <c r="D5">
        <v>8394.3504660791223</v>
      </c>
      <c r="E5">
        <f>ABS(C5-D5)/C5</f>
        <v>8.0406774803561926E-2</v>
      </c>
      <c r="K5">
        <v>2017</v>
      </c>
      <c r="L5">
        <v>1</v>
      </c>
      <c r="M5">
        <v>7769.6203521172583</v>
      </c>
      <c r="N5">
        <v>8294.8455779710639</v>
      </c>
      <c r="O5">
        <f>ABS(M5-N5)/M5</f>
        <v>6.7599857142399397E-2</v>
      </c>
      <c r="U5">
        <v>2017</v>
      </c>
      <c r="V5">
        <v>1</v>
      </c>
      <c r="W5">
        <v>7769.6203521172583</v>
      </c>
      <c r="X5">
        <v>8348.9014457826652</v>
      </c>
      <c r="Y5">
        <f>ABS(W5-X5)/W5</f>
        <v>7.4557194227327983E-2</v>
      </c>
      <c r="AD5">
        <v>2017</v>
      </c>
      <c r="AE5">
        <v>1</v>
      </c>
      <c r="AF5">
        <v>2474.3100014179799</v>
      </c>
      <c r="AG5">
        <v>2706.6983475708334</v>
      </c>
      <c r="AH5">
        <f>ABS(AF5-AG5)/AF5</f>
        <v>9.3920465107313222E-2</v>
      </c>
    </row>
    <row r="6" spans="1:34" x14ac:dyDescent="0.2">
      <c r="A6">
        <v>2017</v>
      </c>
      <c r="B6">
        <v>2</v>
      </c>
      <c r="C6">
        <v>7990.1305913990136</v>
      </c>
      <c r="D6">
        <v>8449.9439490999139</v>
      </c>
      <c r="E6">
        <f t="shared" ref="E6:E69" si="0">ABS(C6-D6)/C6</f>
        <v>5.7547664889966502E-2</v>
      </c>
      <c r="K6">
        <v>2017</v>
      </c>
      <c r="L6">
        <v>2</v>
      </c>
      <c r="M6">
        <v>7990.1305913990136</v>
      </c>
      <c r="N6">
        <v>8368.1241249009927</v>
      </c>
      <c r="O6">
        <f t="shared" ref="O6:O69" si="1">ABS(M6-N6)/M6</f>
        <v>4.7307553885148096E-2</v>
      </c>
      <c r="U6">
        <v>2017</v>
      </c>
      <c r="V6">
        <v>2</v>
      </c>
      <c r="W6">
        <v>7990.1305913990136</v>
      </c>
      <c r="X6">
        <v>8466.6387055518026</v>
      </c>
      <c r="Y6">
        <f t="shared" ref="Y6:Y69" si="2">ABS(W6-X6)/W6</f>
        <v>5.9637087116664489E-2</v>
      </c>
      <c r="AD6">
        <v>2017</v>
      </c>
      <c r="AE6">
        <v>2</v>
      </c>
      <c r="AF6">
        <v>2494.6129524301623</v>
      </c>
      <c r="AG6">
        <v>2910.0616835003193</v>
      </c>
      <c r="AH6">
        <f t="shared" ref="AH6:AH69" si="3">ABS(AF6-AG6)/AF6</f>
        <v>0.16653835243877885</v>
      </c>
    </row>
    <row r="7" spans="1:34" x14ac:dyDescent="0.2">
      <c r="A7">
        <v>2017</v>
      </c>
      <c r="B7">
        <v>3</v>
      </c>
      <c r="C7">
        <v>8235.3926573701319</v>
      </c>
      <c r="D7">
        <v>8529.7737665094646</v>
      </c>
      <c r="E7">
        <f t="shared" si="0"/>
        <v>3.5745849820030262E-2</v>
      </c>
      <c r="K7">
        <v>2017</v>
      </c>
      <c r="L7">
        <v>3</v>
      </c>
      <c r="M7">
        <v>8235.3926573701319</v>
      </c>
      <c r="N7">
        <v>8470.1452923204452</v>
      </c>
      <c r="O7">
        <f t="shared" si="1"/>
        <v>2.850533601943377E-2</v>
      </c>
      <c r="U7">
        <v>2017</v>
      </c>
      <c r="V7">
        <v>3</v>
      </c>
      <c r="W7">
        <v>8235.3926573701319</v>
      </c>
      <c r="X7">
        <v>8599.0078410053793</v>
      </c>
      <c r="Y7">
        <f t="shared" si="2"/>
        <v>4.4152743987238521E-2</v>
      </c>
      <c r="AD7">
        <v>2017</v>
      </c>
      <c r="AE7">
        <v>3</v>
      </c>
      <c r="AF7">
        <v>3214.8189824376855</v>
      </c>
      <c r="AG7">
        <v>2975.0593747414277</v>
      </c>
      <c r="AH7">
        <f t="shared" si="3"/>
        <v>7.4579504788931023E-2</v>
      </c>
    </row>
    <row r="8" spans="1:34" x14ac:dyDescent="0.2">
      <c r="A8">
        <v>2017</v>
      </c>
      <c r="B8">
        <v>4</v>
      </c>
      <c r="C8">
        <v>8012.6996062855287</v>
      </c>
      <c r="D8">
        <v>8627.4479225768137</v>
      </c>
      <c r="E8">
        <f t="shared" si="0"/>
        <v>7.6721747538001817E-2</v>
      </c>
      <c r="K8">
        <v>2017</v>
      </c>
      <c r="L8">
        <v>4</v>
      </c>
      <c r="M8">
        <v>8012.6996062855287</v>
      </c>
      <c r="N8">
        <v>8587.7452549594836</v>
      </c>
      <c r="O8">
        <f t="shared" si="1"/>
        <v>7.1766779853179918E-2</v>
      </c>
      <c r="U8">
        <v>2017</v>
      </c>
      <c r="V8">
        <v>4</v>
      </c>
      <c r="W8">
        <v>8012.6996062855287</v>
      </c>
      <c r="X8">
        <v>8734.377762487371</v>
      </c>
      <c r="Y8">
        <f t="shared" si="2"/>
        <v>9.0066792924038339E-2</v>
      </c>
      <c r="AD8">
        <v>2017</v>
      </c>
      <c r="AE8">
        <v>4</v>
      </c>
      <c r="AF8">
        <v>2617.0876330104011</v>
      </c>
      <c r="AG8">
        <v>3046.0358231645059</v>
      </c>
      <c r="AH8">
        <f t="shared" si="3"/>
        <v>0.16390287613743046</v>
      </c>
    </row>
    <row r="9" spans="1:34" x14ac:dyDescent="0.2">
      <c r="A9">
        <v>2017</v>
      </c>
      <c r="B9">
        <v>5</v>
      </c>
      <c r="C9">
        <v>8869.7108169978328</v>
      </c>
      <c r="D9">
        <v>8738.3820137179518</v>
      </c>
      <c r="E9">
        <f t="shared" si="0"/>
        <v>1.4806435744015875E-2</v>
      </c>
      <c r="K9">
        <v>2017</v>
      </c>
      <c r="L9">
        <v>5</v>
      </c>
      <c r="M9">
        <v>8869.7108169978328</v>
      </c>
      <c r="N9">
        <v>8714.375943939398</v>
      </c>
      <c r="O9">
        <f t="shared" si="1"/>
        <v>1.7512958005434912E-2</v>
      </c>
      <c r="U9">
        <v>2017</v>
      </c>
      <c r="V9">
        <v>5</v>
      </c>
      <c r="W9">
        <v>8869.7108169978328</v>
      </c>
      <c r="X9">
        <v>8872.7962369386842</v>
      </c>
      <c r="Y9">
        <f t="shared" si="2"/>
        <v>3.4786026337391764E-4</v>
      </c>
      <c r="AD9">
        <v>2017</v>
      </c>
      <c r="AE9">
        <v>5</v>
      </c>
      <c r="AF9">
        <v>2707.5524019092363</v>
      </c>
      <c r="AG9">
        <v>3121.4932129357153</v>
      </c>
      <c r="AH9">
        <f t="shared" si="3"/>
        <v>0.1528837671745846</v>
      </c>
    </row>
    <row r="10" spans="1:34" x14ac:dyDescent="0.2">
      <c r="A10">
        <v>2017</v>
      </c>
      <c r="B10">
        <v>6</v>
      </c>
      <c r="C10">
        <v>8640.1998164700162</v>
      </c>
      <c r="D10">
        <v>8718.6844763143745</v>
      </c>
      <c r="E10">
        <f t="shared" si="0"/>
        <v>9.0836625901579478E-3</v>
      </c>
      <c r="K10">
        <v>2017</v>
      </c>
      <c r="L10">
        <v>6</v>
      </c>
      <c r="M10">
        <v>8640.1998164700162</v>
      </c>
      <c r="N10">
        <v>8588.7211215971674</v>
      </c>
      <c r="O10">
        <f t="shared" si="1"/>
        <v>5.9580444858138241E-3</v>
      </c>
      <c r="U10">
        <v>2017</v>
      </c>
      <c r="V10">
        <v>6</v>
      </c>
      <c r="W10">
        <v>8640.1998164700162</v>
      </c>
      <c r="X10">
        <v>8647.2386713382912</v>
      </c>
      <c r="Y10">
        <f t="shared" si="2"/>
        <v>8.1466343577580452E-4</v>
      </c>
      <c r="AD10">
        <v>2017</v>
      </c>
      <c r="AE10">
        <v>6</v>
      </c>
      <c r="AF10">
        <v>2621.4760857192259</v>
      </c>
      <c r="AG10">
        <v>2718.1413506180775</v>
      </c>
      <c r="AH10">
        <f t="shared" si="3"/>
        <v>3.6874364570955276E-2</v>
      </c>
    </row>
    <row r="11" spans="1:34" x14ac:dyDescent="0.2">
      <c r="A11">
        <v>2017</v>
      </c>
      <c r="B11">
        <v>7</v>
      </c>
      <c r="C11">
        <v>8880.6076392835821</v>
      </c>
      <c r="D11">
        <v>8737.4977173111292</v>
      </c>
      <c r="E11">
        <f t="shared" si="0"/>
        <v>1.6114879497592334E-2</v>
      </c>
      <c r="K11">
        <v>2017</v>
      </c>
      <c r="L11">
        <v>7</v>
      </c>
      <c r="M11">
        <v>8880.6076392835821</v>
      </c>
      <c r="N11">
        <v>8573.2541606552404</v>
      </c>
      <c r="O11">
        <f t="shared" si="1"/>
        <v>3.4609509969650745E-2</v>
      </c>
      <c r="U11">
        <v>2017</v>
      </c>
      <c r="V11">
        <v>7</v>
      </c>
      <c r="W11">
        <v>8880.6076392835821</v>
      </c>
      <c r="X11">
        <v>8594.6236421619687</v>
      </c>
      <c r="Y11">
        <f t="shared" si="2"/>
        <v>3.2203201485510549E-2</v>
      </c>
      <c r="AD11">
        <v>2017</v>
      </c>
      <c r="AE11">
        <v>7</v>
      </c>
      <c r="AF11">
        <v>2803.2617656572684</v>
      </c>
      <c r="AG11">
        <v>2529.1167099407107</v>
      </c>
      <c r="AH11">
        <f t="shared" si="3"/>
        <v>9.7795025450389955E-2</v>
      </c>
    </row>
    <row r="12" spans="1:34" x14ac:dyDescent="0.2">
      <c r="A12">
        <v>2017</v>
      </c>
      <c r="B12">
        <v>8</v>
      </c>
      <c r="C12">
        <v>8533.2963864270914</v>
      </c>
      <c r="D12">
        <v>8788.037682979093</v>
      </c>
      <c r="E12">
        <f t="shared" si="0"/>
        <v>2.9852624943062862E-2</v>
      </c>
      <c r="K12">
        <v>2017</v>
      </c>
      <c r="L12">
        <v>8</v>
      </c>
      <c r="M12">
        <v>8533.2963864270914</v>
      </c>
      <c r="N12">
        <v>8626.9953252973082</v>
      </c>
      <c r="O12">
        <f t="shared" si="1"/>
        <v>1.098039194082754E-2</v>
      </c>
      <c r="U12">
        <v>2017</v>
      </c>
      <c r="V12">
        <v>8</v>
      </c>
      <c r="W12">
        <v>8533.2963864270914</v>
      </c>
      <c r="X12">
        <v>8730.1203016256914</v>
      </c>
      <c r="Y12">
        <f t="shared" si="2"/>
        <v>2.3065402428968075E-2</v>
      </c>
      <c r="AD12">
        <v>2017</v>
      </c>
      <c r="AE12">
        <v>8</v>
      </c>
      <c r="AF12">
        <v>2508.0855439824359</v>
      </c>
      <c r="AG12">
        <v>2535.7175795088792</v>
      </c>
      <c r="AH12">
        <f t="shared" si="3"/>
        <v>1.1017182245932544E-2</v>
      </c>
    </row>
    <row r="13" spans="1:34" x14ac:dyDescent="0.2">
      <c r="A13">
        <v>2017</v>
      </c>
      <c r="B13">
        <v>9</v>
      </c>
      <c r="C13">
        <v>9352.1957973625667</v>
      </c>
      <c r="D13">
        <v>8863.9452113908883</v>
      </c>
      <c r="E13">
        <f t="shared" si="0"/>
        <v>5.2207053461110285E-2</v>
      </c>
      <c r="K13">
        <v>2017</v>
      </c>
      <c r="L13">
        <v>9</v>
      </c>
      <c r="M13">
        <v>9352.1957973625667</v>
      </c>
      <c r="N13">
        <v>8720.6008384313882</v>
      </c>
      <c r="O13">
        <f t="shared" si="1"/>
        <v>6.7534402894911166E-2</v>
      </c>
      <c r="U13">
        <v>2017</v>
      </c>
      <c r="V13">
        <v>9</v>
      </c>
      <c r="W13">
        <v>9352.1957973625667</v>
      </c>
      <c r="X13">
        <v>8868.6778988129208</v>
      </c>
      <c r="Y13">
        <f t="shared" si="2"/>
        <v>5.1701002526701144E-2</v>
      </c>
      <c r="AD13">
        <v>2017</v>
      </c>
      <c r="AE13">
        <v>9</v>
      </c>
      <c r="AF13">
        <v>2686.4753205129937</v>
      </c>
      <c r="AG13">
        <v>2564.6356526828795</v>
      </c>
      <c r="AH13">
        <f t="shared" si="3"/>
        <v>4.5352982363094409E-2</v>
      </c>
    </row>
    <row r="14" spans="1:34" x14ac:dyDescent="0.2">
      <c r="A14">
        <v>2017</v>
      </c>
      <c r="B14">
        <v>10</v>
      </c>
      <c r="C14">
        <v>8779.2920124539378</v>
      </c>
      <c r="D14">
        <v>8959.6827211882137</v>
      </c>
      <c r="E14">
        <f t="shared" si="0"/>
        <v>2.0547295667848974E-2</v>
      </c>
      <c r="K14">
        <v>2017</v>
      </c>
      <c r="L14">
        <v>10</v>
      </c>
      <c r="M14">
        <v>8779.2920124539378</v>
      </c>
      <c r="N14">
        <v>8836.3890494326461</v>
      </c>
      <c r="O14">
        <f t="shared" si="1"/>
        <v>6.5036038097050193E-3</v>
      </c>
      <c r="U14">
        <v>2017</v>
      </c>
      <c r="V14">
        <v>10</v>
      </c>
      <c r="W14">
        <v>8779.2920124539378</v>
      </c>
      <c r="X14">
        <v>9010.3442264817077</v>
      </c>
      <c r="Y14">
        <f t="shared" si="2"/>
        <v>2.6317864094281048E-2</v>
      </c>
      <c r="AD14">
        <v>2017</v>
      </c>
      <c r="AE14">
        <v>10</v>
      </c>
      <c r="AF14">
        <v>2710.7329722763275</v>
      </c>
      <c r="AG14">
        <v>2607.7514796683345</v>
      </c>
      <c r="AH14">
        <f t="shared" si="3"/>
        <v>3.7990275567982151E-2</v>
      </c>
    </row>
    <row r="15" spans="1:34" x14ac:dyDescent="0.2">
      <c r="A15">
        <v>2017</v>
      </c>
      <c r="B15">
        <v>11</v>
      </c>
      <c r="C15">
        <v>9425.6211104724807</v>
      </c>
      <c r="D15">
        <v>9070.731031332356</v>
      </c>
      <c r="E15">
        <f t="shared" si="0"/>
        <v>3.7651638547810784E-2</v>
      </c>
      <c r="K15">
        <v>2017</v>
      </c>
      <c r="L15">
        <v>11</v>
      </c>
      <c r="M15">
        <v>9425.6211104724807</v>
      </c>
      <c r="N15">
        <v>8964.760611695192</v>
      </c>
      <c r="O15">
        <f t="shared" si="1"/>
        <v>4.889444349351605E-2</v>
      </c>
      <c r="U15">
        <v>2017</v>
      </c>
      <c r="V15">
        <v>11</v>
      </c>
      <c r="W15">
        <v>9425.6211104724807</v>
      </c>
      <c r="X15">
        <v>9155.1677980895329</v>
      </c>
      <c r="Y15">
        <f t="shared" si="2"/>
        <v>2.8693420753191166E-2</v>
      </c>
      <c r="AD15">
        <v>2017</v>
      </c>
      <c r="AE15">
        <v>11</v>
      </c>
      <c r="AF15">
        <v>2766.2497120287844</v>
      </c>
      <c r="AG15">
        <v>2660.1684225910403</v>
      </c>
      <c r="AH15">
        <f t="shared" si="3"/>
        <v>3.8348414091634343E-2</v>
      </c>
    </row>
    <row r="16" spans="1:34" x14ac:dyDescent="0.2">
      <c r="A16">
        <v>2017</v>
      </c>
      <c r="B16">
        <v>12</v>
      </c>
      <c r="C16">
        <v>9188.126515724638</v>
      </c>
      <c r="D16">
        <v>9193.5906671438388</v>
      </c>
      <c r="E16">
        <f t="shared" si="0"/>
        <v>5.9469701574628886E-4</v>
      </c>
      <c r="K16">
        <v>2017</v>
      </c>
      <c r="L16">
        <v>12</v>
      </c>
      <c r="M16">
        <v>9188.126515724638</v>
      </c>
      <c r="N16">
        <v>9100.7983099744142</v>
      </c>
      <c r="O16">
        <f t="shared" si="1"/>
        <v>9.5044626998517651E-3</v>
      </c>
      <c r="U16">
        <v>2017</v>
      </c>
      <c r="V16">
        <v>12</v>
      </c>
      <c r="W16">
        <v>9188.126515724638</v>
      </c>
      <c r="X16">
        <v>9303.197881770504</v>
      </c>
      <c r="Y16">
        <f t="shared" si="2"/>
        <v>1.2523920502066643E-2</v>
      </c>
      <c r="AD16">
        <v>2017</v>
      </c>
      <c r="AE16">
        <v>12</v>
      </c>
      <c r="AF16">
        <v>2676.5061216340414</v>
      </c>
      <c r="AG16">
        <v>2719.0349895350746</v>
      </c>
      <c r="AH16">
        <f t="shared" si="3"/>
        <v>1.5889695733282607E-2</v>
      </c>
    </row>
    <row r="17" spans="1:34" x14ac:dyDescent="0.2">
      <c r="A17">
        <v>2017</v>
      </c>
      <c r="B17">
        <v>13</v>
      </c>
      <c r="C17">
        <v>9361.8007120469429</v>
      </c>
      <c r="D17">
        <v>9325.6593226673594</v>
      </c>
      <c r="E17">
        <f t="shared" si="0"/>
        <v>3.8605168483319655E-3</v>
      </c>
      <c r="K17">
        <v>2017</v>
      </c>
      <c r="L17">
        <v>13</v>
      </c>
      <c r="M17">
        <v>9361.8007120469429</v>
      </c>
      <c r="N17">
        <v>9242.0652808332743</v>
      </c>
      <c r="O17">
        <f t="shared" si="1"/>
        <v>1.2789786377271494E-2</v>
      </c>
      <c r="U17">
        <v>2017</v>
      </c>
      <c r="V17">
        <v>13</v>
      </c>
      <c r="W17">
        <v>9361.8007120469429</v>
      </c>
      <c r="X17">
        <v>9454.4845342787703</v>
      </c>
      <c r="Y17">
        <f t="shared" si="2"/>
        <v>9.9002131195294659E-3</v>
      </c>
      <c r="AD17">
        <v>2017</v>
      </c>
      <c r="AE17">
        <v>13</v>
      </c>
      <c r="AF17">
        <v>2429.2481711411338</v>
      </c>
      <c r="AG17">
        <v>2782.6947839248664</v>
      </c>
      <c r="AH17">
        <f t="shared" si="3"/>
        <v>0.14549629674834827</v>
      </c>
    </row>
    <row r="18" spans="1:34" x14ac:dyDescent="0.2">
      <c r="A18">
        <v>2017</v>
      </c>
      <c r="B18">
        <v>14</v>
      </c>
      <c r="C18">
        <v>10451.867136710962</v>
      </c>
      <c r="D18">
        <v>9432.5474465967127</v>
      </c>
      <c r="E18">
        <f t="shared" si="0"/>
        <v>9.752512893452385E-2</v>
      </c>
      <c r="K18">
        <v>2017</v>
      </c>
      <c r="L18">
        <v>14</v>
      </c>
      <c r="M18">
        <v>10451.867136710962</v>
      </c>
      <c r="N18">
        <v>9335.2904407931073</v>
      </c>
      <c r="O18">
        <f t="shared" si="1"/>
        <v>0.10683035684562132</v>
      </c>
      <c r="U18">
        <v>2017</v>
      </c>
      <c r="V18">
        <v>14</v>
      </c>
      <c r="W18">
        <v>10451.867136710962</v>
      </c>
      <c r="X18">
        <v>9534.375198322241</v>
      </c>
      <c r="Y18">
        <f t="shared" si="2"/>
        <v>8.778258720550873E-2</v>
      </c>
      <c r="AD18">
        <v>2017</v>
      </c>
      <c r="AE18">
        <v>14</v>
      </c>
      <c r="AF18">
        <v>2947.7330699970203</v>
      </c>
      <c r="AG18">
        <v>2820.795641397086</v>
      </c>
      <c r="AH18">
        <f t="shared" si="3"/>
        <v>4.3062728403716208E-2</v>
      </c>
    </row>
    <row r="19" spans="1:34" x14ac:dyDescent="0.2">
      <c r="A19">
        <v>2017</v>
      </c>
      <c r="B19">
        <v>15</v>
      </c>
      <c r="C19">
        <v>10044.927759459568</v>
      </c>
      <c r="D19">
        <v>9522.5243427490459</v>
      </c>
      <c r="E19">
        <f t="shared" si="0"/>
        <v>5.2006687277423289E-2</v>
      </c>
      <c r="K19">
        <v>2017</v>
      </c>
      <c r="L19">
        <v>15</v>
      </c>
      <c r="M19">
        <v>10044.927759459568</v>
      </c>
      <c r="N19">
        <v>9385.9993830328931</v>
      </c>
      <c r="O19">
        <f t="shared" si="1"/>
        <v>6.559811998708949E-2</v>
      </c>
      <c r="U19">
        <v>2017</v>
      </c>
      <c r="V19">
        <v>15</v>
      </c>
      <c r="W19">
        <v>10044.927759459568</v>
      </c>
      <c r="X19">
        <v>9549.9884770811877</v>
      </c>
      <c r="Y19">
        <f t="shared" si="2"/>
        <v>4.9272557675915887E-2</v>
      </c>
      <c r="AD19">
        <v>2017</v>
      </c>
      <c r="AE19">
        <v>15</v>
      </c>
      <c r="AF19">
        <v>2830.3859888451657</v>
      </c>
      <c r="AG19">
        <v>2847.2489686201998</v>
      </c>
      <c r="AH19">
        <f t="shared" si="3"/>
        <v>5.9578374968971655E-3</v>
      </c>
    </row>
    <row r="20" spans="1:34" x14ac:dyDescent="0.2">
      <c r="A20">
        <v>2017</v>
      </c>
      <c r="B20">
        <v>16</v>
      </c>
      <c r="C20">
        <v>8775.1200879660191</v>
      </c>
      <c r="D20">
        <v>9063.5797712080912</v>
      </c>
      <c r="E20">
        <f t="shared" si="0"/>
        <v>3.2872448507873811E-2</v>
      </c>
      <c r="K20">
        <v>2017</v>
      </c>
      <c r="L20">
        <v>16</v>
      </c>
      <c r="M20">
        <v>8775.1200879660191</v>
      </c>
      <c r="N20">
        <v>8803.866884048768</v>
      </c>
      <c r="O20">
        <f t="shared" si="1"/>
        <v>3.2759433255131806E-3</v>
      </c>
      <c r="U20">
        <v>2017</v>
      </c>
      <c r="V20">
        <v>16</v>
      </c>
      <c r="W20">
        <v>8775.1200879660191</v>
      </c>
      <c r="X20">
        <v>8694.3278699810598</v>
      </c>
      <c r="Y20">
        <f t="shared" si="2"/>
        <v>9.2069643691549824E-3</v>
      </c>
      <c r="AD20">
        <v>2017</v>
      </c>
      <c r="AE20">
        <v>16</v>
      </c>
      <c r="AF20">
        <v>2491.8049939672778</v>
      </c>
      <c r="AG20">
        <v>2674.7929763004922</v>
      </c>
      <c r="AH20">
        <f t="shared" si="3"/>
        <v>7.3435916043283034E-2</v>
      </c>
    </row>
    <row r="21" spans="1:34" x14ac:dyDescent="0.2">
      <c r="A21">
        <v>2017</v>
      </c>
      <c r="B21">
        <v>17</v>
      </c>
      <c r="C21">
        <v>8225.2439165078104</v>
      </c>
      <c r="D21">
        <v>8702.4853496388896</v>
      </c>
      <c r="E21">
        <f t="shared" si="0"/>
        <v>5.8021553886477513E-2</v>
      </c>
      <c r="K21">
        <v>2017</v>
      </c>
      <c r="L21">
        <v>17</v>
      </c>
      <c r="M21">
        <v>8225.2439165078104</v>
      </c>
      <c r="N21">
        <v>8443.2592900775035</v>
      </c>
      <c r="O21">
        <f t="shared" si="1"/>
        <v>2.6505642359388636E-2</v>
      </c>
      <c r="U21">
        <v>2017</v>
      </c>
      <c r="V21">
        <v>17</v>
      </c>
      <c r="W21">
        <v>8225.2439165078104</v>
      </c>
      <c r="X21">
        <v>8225.4301757024223</v>
      </c>
      <c r="Y21">
        <f t="shared" si="2"/>
        <v>2.2644823242032316E-5</v>
      </c>
      <c r="AD21">
        <v>2017</v>
      </c>
      <c r="AE21">
        <v>17</v>
      </c>
      <c r="AF21">
        <v>2523.0601511960795</v>
      </c>
      <c r="AG21">
        <v>2598.4190651992112</v>
      </c>
      <c r="AH21">
        <f t="shared" si="3"/>
        <v>2.9868060802041199E-2</v>
      </c>
    </row>
    <row r="22" spans="1:34" x14ac:dyDescent="0.2">
      <c r="A22">
        <v>2017</v>
      </c>
      <c r="B22">
        <v>18</v>
      </c>
      <c r="C22">
        <v>8863.3580320988367</v>
      </c>
      <c r="D22">
        <v>8426.6148088119626</v>
      </c>
      <c r="E22">
        <f t="shared" si="0"/>
        <v>4.9275141735807063E-2</v>
      </c>
      <c r="K22">
        <v>2017</v>
      </c>
      <c r="L22">
        <v>18</v>
      </c>
      <c r="M22">
        <v>8863.3580320988367</v>
      </c>
      <c r="N22">
        <v>8235.4638248425545</v>
      </c>
      <c r="O22">
        <f t="shared" si="1"/>
        <v>7.0841570991756198E-2</v>
      </c>
      <c r="U22">
        <v>2017</v>
      </c>
      <c r="V22">
        <v>18</v>
      </c>
      <c r="W22">
        <v>8863.3580320988367</v>
      </c>
      <c r="X22">
        <v>8265.4936947351289</v>
      </c>
      <c r="Y22">
        <f t="shared" si="2"/>
        <v>6.7453479279357728E-2</v>
      </c>
      <c r="AD22">
        <v>2017</v>
      </c>
      <c r="AE22">
        <v>18</v>
      </c>
      <c r="AF22">
        <v>2938.1658000612229</v>
      </c>
      <c r="AG22">
        <v>2596.7422442512561</v>
      </c>
      <c r="AH22">
        <f t="shared" si="3"/>
        <v>0.11620295757402542</v>
      </c>
    </row>
    <row r="23" spans="1:34" x14ac:dyDescent="0.2">
      <c r="A23">
        <v>2017</v>
      </c>
      <c r="B23">
        <v>19</v>
      </c>
      <c r="C23">
        <v>22650.122286755417</v>
      </c>
      <c r="D23">
        <v>22199.350402574346</v>
      </c>
      <c r="E23">
        <f t="shared" si="0"/>
        <v>1.9901520992875982E-2</v>
      </c>
      <c r="K23">
        <v>2017</v>
      </c>
      <c r="L23">
        <v>19</v>
      </c>
      <c r="M23">
        <v>22650.122286755417</v>
      </c>
      <c r="N23">
        <v>22122.692503693601</v>
      </c>
      <c r="O23">
        <f t="shared" si="1"/>
        <v>2.3285957417114207E-2</v>
      </c>
      <c r="U23">
        <v>2017</v>
      </c>
      <c r="V23">
        <v>19</v>
      </c>
      <c r="W23">
        <v>22650.122286755417</v>
      </c>
      <c r="X23">
        <v>22055.692399252119</v>
      </c>
      <c r="Y23">
        <f t="shared" si="2"/>
        <v>2.6244003452947761E-2</v>
      </c>
      <c r="AD23">
        <v>2017</v>
      </c>
      <c r="AE23">
        <v>19</v>
      </c>
      <c r="AF23">
        <v>6697.8352525424416</v>
      </c>
      <c r="AG23">
        <v>7000.654451513351</v>
      </c>
      <c r="AH23">
        <f t="shared" si="3"/>
        <v>4.5211503053312903E-2</v>
      </c>
    </row>
    <row r="24" spans="1:34" x14ac:dyDescent="0.2">
      <c r="A24">
        <v>2017</v>
      </c>
      <c r="B24">
        <v>20</v>
      </c>
      <c r="C24">
        <v>23522.328727474043</v>
      </c>
      <c r="D24">
        <v>21809.715527213033</v>
      </c>
      <c r="E24">
        <f t="shared" si="0"/>
        <v>7.2807978329997608E-2</v>
      </c>
      <c r="K24">
        <v>2017</v>
      </c>
      <c r="L24">
        <v>20</v>
      </c>
      <c r="M24">
        <v>23522.328727474043</v>
      </c>
      <c r="N24">
        <v>23195.256762184486</v>
      </c>
      <c r="O24">
        <f t="shared" si="1"/>
        <v>1.3904744257210269E-2</v>
      </c>
      <c r="U24">
        <v>2017</v>
      </c>
      <c r="V24">
        <v>20</v>
      </c>
      <c r="W24">
        <v>23522.328727474043</v>
      </c>
      <c r="X24">
        <v>24080.49900551614</v>
      </c>
      <c r="Y24">
        <f t="shared" si="2"/>
        <v>2.3729380050290447E-2</v>
      </c>
      <c r="AD24">
        <v>2017</v>
      </c>
      <c r="AE24">
        <v>20</v>
      </c>
      <c r="AF24">
        <v>7313.3299379578984</v>
      </c>
      <c r="AG24">
        <v>7032.0752848979682</v>
      </c>
      <c r="AH24">
        <f t="shared" si="3"/>
        <v>3.8457809977935298E-2</v>
      </c>
    </row>
    <row r="25" spans="1:34" x14ac:dyDescent="0.2">
      <c r="A25">
        <v>2017</v>
      </c>
      <c r="B25">
        <v>21</v>
      </c>
      <c r="C25">
        <v>23154.349710713595</v>
      </c>
      <c r="D25">
        <v>21547.760941178953</v>
      </c>
      <c r="E25">
        <f t="shared" si="0"/>
        <v>6.9386045801634794E-2</v>
      </c>
      <c r="K25">
        <v>2017</v>
      </c>
      <c r="L25">
        <v>21</v>
      </c>
      <c r="M25">
        <v>23154.349710713595</v>
      </c>
      <c r="N25">
        <v>23617.862594448488</v>
      </c>
      <c r="O25">
        <f t="shared" si="1"/>
        <v>2.0018393499534302E-2</v>
      </c>
      <c r="U25">
        <v>2017</v>
      </c>
      <c r="V25">
        <v>21</v>
      </c>
      <c r="W25">
        <v>23154.349710713595</v>
      </c>
      <c r="X25">
        <v>24808.453890350644</v>
      </c>
      <c r="Y25">
        <f t="shared" si="2"/>
        <v>7.1438161740801934E-2</v>
      </c>
      <c r="AD25">
        <v>2017</v>
      </c>
      <c r="AE25">
        <v>21</v>
      </c>
      <c r="AF25">
        <v>6437.3077364915334</v>
      </c>
      <c r="AG25">
        <v>7071.4608145770508</v>
      </c>
      <c r="AH25">
        <f t="shared" si="3"/>
        <v>9.8512158194746166E-2</v>
      </c>
    </row>
    <row r="26" spans="1:34" x14ac:dyDescent="0.2">
      <c r="A26">
        <v>2017</v>
      </c>
      <c r="B26">
        <v>22</v>
      </c>
      <c r="C26">
        <v>24730.67395411801</v>
      </c>
      <c r="D26">
        <v>21384.752517037999</v>
      </c>
      <c r="E26">
        <f t="shared" si="0"/>
        <v>0.13529438960246642</v>
      </c>
      <c r="K26">
        <v>2017</v>
      </c>
      <c r="L26">
        <v>22</v>
      </c>
      <c r="M26">
        <v>24730.67395411801</v>
      </c>
      <c r="N26">
        <v>23825.176679146283</v>
      </c>
      <c r="O26">
        <f t="shared" si="1"/>
        <v>3.6614338802560167E-2</v>
      </c>
      <c r="U26">
        <v>2017</v>
      </c>
      <c r="V26">
        <v>22</v>
      </c>
      <c r="W26">
        <v>24730.67395411801</v>
      </c>
      <c r="X26">
        <v>25018.763866731009</v>
      </c>
      <c r="Y26">
        <f t="shared" si="2"/>
        <v>1.1649092667166388E-2</v>
      </c>
      <c r="AD26">
        <v>2017</v>
      </c>
      <c r="AE26">
        <v>22</v>
      </c>
      <c r="AF26">
        <v>7671.4962588536264</v>
      </c>
      <c r="AG26">
        <v>7115.7989277872121</v>
      </c>
      <c r="AH26">
        <f t="shared" si="3"/>
        <v>7.2436629350511317E-2</v>
      </c>
    </row>
    <row r="27" spans="1:34" x14ac:dyDescent="0.2">
      <c r="A27">
        <v>2017</v>
      </c>
      <c r="B27">
        <v>23</v>
      </c>
      <c r="C27">
        <v>23702.726864185195</v>
      </c>
      <c r="D27">
        <v>22465.343216892728</v>
      </c>
      <c r="E27">
        <f t="shared" si="0"/>
        <v>5.2204273980060611E-2</v>
      </c>
      <c r="K27">
        <v>2017</v>
      </c>
      <c r="L27">
        <v>23</v>
      </c>
      <c r="M27">
        <v>23702.726864185195</v>
      </c>
      <c r="N27">
        <v>25236.182517533503</v>
      </c>
      <c r="O27">
        <f t="shared" si="1"/>
        <v>6.4695326497026751E-2</v>
      </c>
      <c r="U27">
        <v>2017</v>
      </c>
      <c r="V27">
        <v>23</v>
      </c>
      <c r="W27">
        <v>23702.726864185195</v>
      </c>
      <c r="X27">
        <v>25312.784854556809</v>
      </c>
      <c r="Y27">
        <f t="shared" si="2"/>
        <v>6.7927120773787847E-2</v>
      </c>
      <c r="AD27">
        <v>2017</v>
      </c>
      <c r="AE27">
        <v>23</v>
      </c>
      <c r="AF27">
        <v>6953.4343588062784</v>
      </c>
      <c r="AG27">
        <v>7130.167533395912</v>
      </c>
      <c r="AH27">
        <f t="shared" si="3"/>
        <v>2.5416674044791587E-2</v>
      </c>
    </row>
    <row r="28" spans="1:34" x14ac:dyDescent="0.2">
      <c r="A28">
        <v>2017</v>
      </c>
      <c r="B28">
        <v>24</v>
      </c>
      <c r="C28">
        <v>24529.229126099868</v>
      </c>
      <c r="D28">
        <v>22430.972272621093</v>
      </c>
      <c r="E28">
        <f t="shared" si="0"/>
        <v>8.5541084177250565E-2</v>
      </c>
      <c r="K28">
        <v>2017</v>
      </c>
      <c r="L28">
        <v>24</v>
      </c>
      <c r="M28">
        <v>24529.229126099868</v>
      </c>
      <c r="N28">
        <v>25381.522716518419</v>
      </c>
      <c r="O28">
        <f t="shared" si="1"/>
        <v>3.4746040572130474E-2</v>
      </c>
      <c r="U28">
        <v>2017</v>
      </c>
      <c r="V28">
        <v>24</v>
      </c>
      <c r="W28">
        <v>24529.229126099868</v>
      </c>
      <c r="X28">
        <v>25441.865293668678</v>
      </c>
      <c r="Y28">
        <f t="shared" si="2"/>
        <v>3.7206068029171611E-2</v>
      </c>
      <c r="AD28">
        <v>2017</v>
      </c>
      <c r="AE28">
        <v>24</v>
      </c>
      <c r="AF28">
        <v>7621.3506038938494</v>
      </c>
      <c r="AG28">
        <v>7179.6788727178046</v>
      </c>
      <c r="AH28">
        <f t="shared" si="3"/>
        <v>5.7951897784414869E-2</v>
      </c>
    </row>
    <row r="29" spans="1:34" x14ac:dyDescent="0.2">
      <c r="A29">
        <v>2017</v>
      </c>
      <c r="B29">
        <v>25</v>
      </c>
      <c r="C29">
        <v>24902.881600583303</v>
      </c>
      <c r="D29">
        <v>22439.483210621514</v>
      </c>
      <c r="E29">
        <f t="shared" si="0"/>
        <v>9.8920214514616189E-2</v>
      </c>
      <c r="K29">
        <v>2017</v>
      </c>
      <c r="L29">
        <v>25</v>
      </c>
      <c r="M29">
        <v>24902.881600583303</v>
      </c>
      <c r="N29">
        <v>25516.193959568231</v>
      </c>
      <c r="O29">
        <f t="shared" si="1"/>
        <v>2.4628168290795782E-2</v>
      </c>
      <c r="U29">
        <v>2017</v>
      </c>
      <c r="V29">
        <v>25</v>
      </c>
      <c r="W29">
        <v>24902.881600583303</v>
      </c>
      <c r="X29">
        <v>24118.495241959903</v>
      </c>
      <c r="Y29">
        <f t="shared" si="2"/>
        <v>3.149781504020914E-2</v>
      </c>
      <c r="AD29">
        <v>2017</v>
      </c>
      <c r="AE29">
        <v>25</v>
      </c>
      <c r="AF29">
        <v>6643.3405865742352</v>
      </c>
      <c r="AG29">
        <v>7230.7500554015051</v>
      </c>
      <c r="AH29">
        <f t="shared" si="3"/>
        <v>8.8420796912683758E-2</v>
      </c>
    </row>
    <row r="30" spans="1:34" x14ac:dyDescent="0.2">
      <c r="A30">
        <v>2017</v>
      </c>
      <c r="B30">
        <v>26</v>
      </c>
      <c r="C30">
        <v>24633.167733889266</v>
      </c>
      <c r="D30">
        <v>22479.054037738468</v>
      </c>
      <c r="E30">
        <f t="shared" si="0"/>
        <v>8.7447693265501544E-2</v>
      </c>
      <c r="K30">
        <v>2017</v>
      </c>
      <c r="L30">
        <v>26</v>
      </c>
      <c r="M30">
        <v>24633.167733889266</v>
      </c>
      <c r="N30">
        <v>25645.996767923265</v>
      </c>
      <c r="O30">
        <f t="shared" si="1"/>
        <v>4.1116475354511219E-2</v>
      </c>
      <c r="U30">
        <v>2017</v>
      </c>
      <c r="V30">
        <v>26</v>
      </c>
      <c r="W30">
        <v>24633.167733889266</v>
      </c>
      <c r="X30">
        <v>23313.274210192245</v>
      </c>
      <c r="Y30">
        <f t="shared" si="2"/>
        <v>5.3581964689063011E-2</v>
      </c>
      <c r="AD30">
        <v>2017</v>
      </c>
      <c r="AE30">
        <v>26</v>
      </c>
      <c r="AF30">
        <v>7863.3266857698882</v>
      </c>
      <c r="AG30">
        <v>7282.9968653282885</v>
      </c>
      <c r="AH30">
        <f t="shared" si="3"/>
        <v>7.3802074316944175E-2</v>
      </c>
    </row>
    <row r="31" spans="1:34" x14ac:dyDescent="0.2">
      <c r="A31">
        <v>2017</v>
      </c>
      <c r="B31">
        <v>27</v>
      </c>
      <c r="C31">
        <v>25110.91015336581</v>
      </c>
      <c r="D31">
        <v>25613.518147123417</v>
      </c>
      <c r="E31">
        <f t="shared" si="0"/>
        <v>2.0015522762333583E-2</v>
      </c>
      <c r="K31">
        <v>2017</v>
      </c>
      <c r="L31">
        <v>27</v>
      </c>
      <c r="M31">
        <v>25110.91015336581</v>
      </c>
      <c r="N31">
        <v>30251.144733528032</v>
      </c>
      <c r="O31">
        <f t="shared" si="1"/>
        <v>0.20470124534586953</v>
      </c>
      <c r="U31">
        <v>2017</v>
      </c>
      <c r="V31">
        <v>27</v>
      </c>
      <c r="W31">
        <v>25110.91015336581</v>
      </c>
      <c r="X31">
        <v>23198.220671734845</v>
      </c>
      <c r="Y31">
        <f t="shared" si="2"/>
        <v>7.6169659719585767E-2</v>
      </c>
      <c r="AD31">
        <v>2017</v>
      </c>
      <c r="AE31">
        <v>27</v>
      </c>
      <c r="AF31">
        <v>6743.1988685990491</v>
      </c>
      <c r="AG31">
        <v>7489.1483622133055</v>
      </c>
      <c r="AH31">
        <f t="shared" si="3"/>
        <v>0.11062249655544167</v>
      </c>
    </row>
    <row r="32" spans="1:34" x14ac:dyDescent="0.2">
      <c r="A32">
        <v>2017</v>
      </c>
      <c r="B32">
        <v>28</v>
      </c>
      <c r="C32">
        <v>24108.538854923077</v>
      </c>
      <c r="D32">
        <v>25702.132603912807</v>
      </c>
      <c r="E32">
        <f t="shared" si="0"/>
        <v>6.6100801818784236E-2</v>
      </c>
      <c r="K32">
        <v>2017</v>
      </c>
      <c r="L32">
        <v>28</v>
      </c>
      <c r="M32">
        <v>24108.538854923077</v>
      </c>
      <c r="N32">
        <v>30400.316745532546</v>
      </c>
      <c r="O32">
        <f t="shared" si="1"/>
        <v>0.26097715537516525</v>
      </c>
      <c r="U32">
        <v>2017</v>
      </c>
      <c r="V32">
        <v>28</v>
      </c>
      <c r="W32">
        <v>24108.538854923077</v>
      </c>
      <c r="X32">
        <v>23313.34790046819</v>
      </c>
      <c r="Y32">
        <f t="shared" si="2"/>
        <v>3.2983788824369392E-2</v>
      </c>
      <c r="AD32">
        <v>2017</v>
      </c>
      <c r="AE32">
        <v>28</v>
      </c>
      <c r="AF32">
        <v>7935.0594966055851</v>
      </c>
      <c r="AG32">
        <v>7544.2262248853103</v>
      </c>
      <c r="AH32">
        <f t="shared" si="3"/>
        <v>4.9253981257161739E-2</v>
      </c>
    </row>
    <row r="33" spans="1:34" x14ac:dyDescent="0.2">
      <c r="A33">
        <v>2017</v>
      </c>
      <c r="B33">
        <v>29</v>
      </c>
      <c r="C33">
        <v>26558.782183297219</v>
      </c>
      <c r="D33">
        <v>25803.854107174033</v>
      </c>
      <c r="E33">
        <f t="shared" si="0"/>
        <v>2.8424800162635429E-2</v>
      </c>
      <c r="K33">
        <v>2017</v>
      </c>
      <c r="L33">
        <v>29</v>
      </c>
      <c r="M33">
        <v>26558.782183297219</v>
      </c>
      <c r="N33">
        <v>30290.498775400582</v>
      </c>
      <c r="O33">
        <f t="shared" si="1"/>
        <v>0.14050782021361785</v>
      </c>
      <c r="U33">
        <v>2017</v>
      </c>
      <c r="V33">
        <v>29</v>
      </c>
      <c r="W33">
        <v>26558.782183297219</v>
      </c>
      <c r="X33">
        <v>25762.183041852983</v>
      </c>
      <c r="Y33">
        <f t="shared" si="2"/>
        <v>2.9993812816659044E-2</v>
      </c>
      <c r="AD33">
        <v>2017</v>
      </c>
      <c r="AE33">
        <v>29</v>
      </c>
      <c r="AF33">
        <v>6743.059707647717</v>
      </c>
      <c r="AG33">
        <v>7599.9892270402006</v>
      </c>
      <c r="AH33">
        <f t="shared" si="3"/>
        <v>0.12708318723925688</v>
      </c>
    </row>
    <row r="34" spans="1:34" x14ac:dyDescent="0.2">
      <c r="A34">
        <v>2017</v>
      </c>
      <c r="B34">
        <v>30</v>
      </c>
      <c r="C34">
        <v>26834.930852849884</v>
      </c>
      <c r="D34">
        <v>25915.031215010305</v>
      </c>
      <c r="E34">
        <f t="shared" si="0"/>
        <v>3.4279933228964693E-2</v>
      </c>
      <c r="K34">
        <v>2017</v>
      </c>
      <c r="L34">
        <v>30</v>
      </c>
      <c r="M34">
        <v>26834.930852849884</v>
      </c>
      <c r="N34">
        <v>30065.659422944609</v>
      </c>
      <c r="O34">
        <f t="shared" si="1"/>
        <v>0.12039265492467702</v>
      </c>
      <c r="U34">
        <v>2017</v>
      </c>
      <c r="V34">
        <v>30</v>
      </c>
      <c r="W34">
        <v>26834.930852849884</v>
      </c>
      <c r="X34">
        <v>26614.38681887466</v>
      </c>
      <c r="Y34">
        <f t="shared" si="2"/>
        <v>8.2185430320124014E-3</v>
      </c>
      <c r="AD34">
        <v>2017</v>
      </c>
      <c r="AE34">
        <v>30</v>
      </c>
      <c r="AF34">
        <v>7139.7360238451947</v>
      </c>
      <c r="AG34">
        <v>7656.3679374944386</v>
      </c>
      <c r="AH34">
        <f t="shared" si="3"/>
        <v>7.2360086132568988E-2</v>
      </c>
    </row>
    <row r="35" spans="1:34" x14ac:dyDescent="0.2">
      <c r="A35">
        <v>2017</v>
      </c>
      <c r="B35">
        <v>31</v>
      </c>
      <c r="C35">
        <v>28369.489481237339</v>
      </c>
      <c r="D35">
        <v>26033.082448508503</v>
      </c>
      <c r="E35">
        <f t="shared" si="0"/>
        <v>8.2356329826592731E-2</v>
      </c>
      <c r="K35">
        <v>2017</v>
      </c>
      <c r="L35">
        <v>31</v>
      </c>
      <c r="M35">
        <v>28369.489481237339</v>
      </c>
      <c r="N35">
        <v>29791.868074661197</v>
      </c>
      <c r="O35">
        <f t="shared" si="1"/>
        <v>5.0137616835317873E-2</v>
      </c>
      <c r="U35">
        <v>2017</v>
      </c>
      <c r="V35">
        <v>31</v>
      </c>
      <c r="W35">
        <v>28369.489481237339</v>
      </c>
      <c r="X35">
        <v>26851.015552461937</v>
      </c>
      <c r="Y35">
        <f t="shared" si="2"/>
        <v>5.3524894403886657E-2</v>
      </c>
      <c r="AD35">
        <v>2017</v>
      </c>
      <c r="AE35">
        <v>31</v>
      </c>
      <c r="AF35">
        <v>7862.6213570774426</v>
      </c>
      <c r="AG35">
        <v>7713.3164645884981</v>
      </c>
      <c r="AH35">
        <f t="shared" si="3"/>
        <v>1.898920038347637E-2</v>
      </c>
    </row>
    <row r="36" spans="1:34" x14ac:dyDescent="0.2">
      <c r="A36">
        <v>2017</v>
      </c>
      <c r="B36">
        <v>32</v>
      </c>
      <c r="C36">
        <v>27391.17994673994</v>
      </c>
      <c r="D36">
        <v>26916.715011829969</v>
      </c>
      <c r="E36">
        <f t="shared" si="0"/>
        <v>1.7321814388154572E-2</v>
      </c>
      <c r="K36">
        <v>2017</v>
      </c>
      <c r="L36">
        <v>32</v>
      </c>
      <c r="M36">
        <v>27391.17994673994</v>
      </c>
      <c r="N36">
        <v>31202.451588308675</v>
      </c>
      <c r="O36">
        <f t="shared" si="1"/>
        <v>0.13914229503728801</v>
      </c>
      <c r="U36">
        <v>2017</v>
      </c>
      <c r="V36">
        <v>32</v>
      </c>
      <c r="W36">
        <v>27391.17994673994</v>
      </c>
      <c r="X36">
        <v>26759.870129100163</v>
      </c>
      <c r="Y36">
        <f t="shared" si="2"/>
        <v>2.3047923414300148E-2</v>
      </c>
      <c r="AD36">
        <v>2017</v>
      </c>
      <c r="AE36">
        <v>32</v>
      </c>
      <c r="AF36">
        <v>7973.9068740942985</v>
      </c>
      <c r="AG36">
        <v>7753.9920664908386</v>
      </c>
      <c r="AH36">
        <f t="shared" si="3"/>
        <v>2.7579304734285409E-2</v>
      </c>
    </row>
    <row r="37" spans="1:34" x14ac:dyDescent="0.2">
      <c r="A37">
        <v>2017</v>
      </c>
      <c r="B37">
        <v>33</v>
      </c>
      <c r="C37">
        <v>27678.844328964391</v>
      </c>
      <c r="D37">
        <v>27047.293352148918</v>
      </c>
      <c r="E37">
        <f t="shared" si="0"/>
        <v>2.281710064587451E-2</v>
      </c>
      <c r="K37">
        <v>2017</v>
      </c>
      <c r="L37">
        <v>33</v>
      </c>
      <c r="M37">
        <v>27678.844328964391</v>
      </c>
      <c r="N37">
        <v>30897.081555663437</v>
      </c>
      <c r="O37">
        <f t="shared" si="1"/>
        <v>0.11627065019226028</v>
      </c>
      <c r="U37">
        <v>2017</v>
      </c>
      <c r="V37">
        <v>33</v>
      </c>
      <c r="W37">
        <v>27678.844328964391</v>
      </c>
      <c r="X37">
        <v>26897.963240700341</v>
      </c>
      <c r="Y37">
        <f t="shared" si="2"/>
        <v>2.8212199865834026E-2</v>
      </c>
      <c r="AD37">
        <v>2017</v>
      </c>
      <c r="AE37">
        <v>33</v>
      </c>
      <c r="AF37">
        <v>7001.5826684212388</v>
      </c>
      <c r="AG37">
        <v>7811.874775944364</v>
      </c>
      <c r="AH37">
        <f t="shared" si="3"/>
        <v>0.11572984936359182</v>
      </c>
    </row>
    <row r="38" spans="1:34" x14ac:dyDescent="0.2">
      <c r="A38">
        <v>2017</v>
      </c>
      <c r="B38">
        <v>34</v>
      </c>
      <c r="C38">
        <v>24642.703559938236</v>
      </c>
      <c r="D38">
        <v>27180.843465559083</v>
      </c>
      <c r="E38">
        <f t="shared" si="0"/>
        <v>0.10299762359464133</v>
      </c>
      <c r="K38">
        <v>2017</v>
      </c>
      <c r="L38">
        <v>34</v>
      </c>
      <c r="M38">
        <v>24642.703559938236</v>
      </c>
      <c r="N38">
        <v>30602.244842751203</v>
      </c>
      <c r="O38">
        <f t="shared" si="1"/>
        <v>0.24183796507220182</v>
      </c>
      <c r="U38">
        <v>2017</v>
      </c>
      <c r="V38">
        <v>34</v>
      </c>
      <c r="W38">
        <v>24642.703559938236</v>
      </c>
      <c r="X38">
        <v>25331.420327430395</v>
      </c>
      <c r="Y38">
        <f t="shared" si="2"/>
        <v>2.7948100979139669E-2</v>
      </c>
      <c r="AD38">
        <v>2017</v>
      </c>
      <c r="AE38">
        <v>34</v>
      </c>
      <c r="AF38">
        <v>7472.4493068043503</v>
      </c>
      <c r="AG38">
        <v>7870.2640997654862</v>
      </c>
      <c r="AH38">
        <f t="shared" si="3"/>
        <v>5.3237536532886091E-2</v>
      </c>
    </row>
    <row r="39" spans="1:34" x14ac:dyDescent="0.2">
      <c r="A39">
        <v>2017</v>
      </c>
      <c r="B39">
        <v>35</v>
      </c>
      <c r="C39">
        <v>26439.222629942426</v>
      </c>
      <c r="D39">
        <v>27316.723069235664</v>
      </c>
      <c r="E39">
        <f t="shared" si="0"/>
        <v>3.3189343407527772E-2</v>
      </c>
      <c r="K39">
        <v>2017</v>
      </c>
      <c r="L39">
        <v>35</v>
      </c>
      <c r="M39">
        <v>26439.222629942426</v>
      </c>
      <c r="N39">
        <v>30728.946414187511</v>
      </c>
      <c r="O39">
        <f t="shared" si="1"/>
        <v>0.16224848378813422</v>
      </c>
      <c r="U39">
        <v>2017</v>
      </c>
      <c r="V39">
        <v>35</v>
      </c>
      <c r="W39">
        <v>26439.222629942426</v>
      </c>
      <c r="X39">
        <v>24771.322383016508</v>
      </c>
      <c r="Y39">
        <f t="shared" si="2"/>
        <v>6.3084314931295307E-2</v>
      </c>
      <c r="AD39">
        <v>2017</v>
      </c>
      <c r="AE39">
        <v>35</v>
      </c>
      <c r="AF39">
        <v>7970.883956917105</v>
      </c>
      <c r="AG39">
        <v>8447.0728502016827</v>
      </c>
      <c r="AH39">
        <f t="shared" si="3"/>
        <v>5.9741039495543359E-2</v>
      </c>
    </row>
    <row r="40" spans="1:34" x14ac:dyDescent="0.2">
      <c r="A40">
        <v>2017</v>
      </c>
      <c r="B40">
        <v>36</v>
      </c>
      <c r="C40">
        <v>25500.809851541871</v>
      </c>
      <c r="D40">
        <v>24811.64849866126</v>
      </c>
      <c r="E40">
        <f t="shared" si="0"/>
        <v>2.7025077120793588E-2</v>
      </c>
      <c r="K40">
        <v>2017</v>
      </c>
      <c r="L40">
        <v>36</v>
      </c>
      <c r="M40">
        <v>25500.809851541871</v>
      </c>
      <c r="N40">
        <v>28108.598471458139</v>
      </c>
      <c r="O40">
        <f t="shared" si="1"/>
        <v>0.10226297263098848</v>
      </c>
      <c r="U40">
        <v>2017</v>
      </c>
      <c r="V40">
        <v>36</v>
      </c>
      <c r="W40">
        <v>25500.809851541871</v>
      </c>
      <c r="X40">
        <v>26964.164804432039</v>
      </c>
      <c r="Y40">
        <f t="shared" si="2"/>
        <v>5.7384646268466954E-2</v>
      </c>
      <c r="AD40">
        <v>2017</v>
      </c>
      <c r="AE40">
        <v>36</v>
      </c>
      <c r="AF40">
        <v>7850.0576102050263</v>
      </c>
      <c r="AG40">
        <v>9065.7979459397138</v>
      </c>
      <c r="AH40">
        <f t="shared" si="3"/>
        <v>0.15487024377429187</v>
      </c>
    </row>
    <row r="41" spans="1:34" x14ac:dyDescent="0.2">
      <c r="A41">
        <v>2017</v>
      </c>
      <c r="B41">
        <v>37</v>
      </c>
      <c r="C41">
        <v>28595.919632589343</v>
      </c>
      <c r="D41">
        <v>24937.567128061703</v>
      </c>
      <c r="E41">
        <f t="shared" si="0"/>
        <v>0.12793267541423631</v>
      </c>
      <c r="K41">
        <v>2017</v>
      </c>
      <c r="L41">
        <v>37</v>
      </c>
      <c r="M41">
        <v>28595.919632589343</v>
      </c>
      <c r="N41">
        <v>27973.35259734256</v>
      </c>
      <c r="O41">
        <f t="shared" si="1"/>
        <v>2.1771184254458238E-2</v>
      </c>
      <c r="U41">
        <v>2017</v>
      </c>
      <c r="V41">
        <v>37</v>
      </c>
      <c r="W41">
        <v>28595.919632589343</v>
      </c>
      <c r="X41">
        <v>27100.926733589462</v>
      </c>
      <c r="Y41">
        <f t="shared" si="2"/>
        <v>5.2279937774622642E-2</v>
      </c>
      <c r="AD41">
        <v>2017</v>
      </c>
      <c r="AE41">
        <v>37</v>
      </c>
      <c r="AF41">
        <v>9901.3758702442319</v>
      </c>
      <c r="AG41">
        <v>9168.1996041664497</v>
      </c>
      <c r="AH41">
        <f t="shared" si="3"/>
        <v>7.4047917752636264E-2</v>
      </c>
    </row>
    <row r="42" spans="1:34" x14ac:dyDescent="0.2">
      <c r="A42">
        <v>2017</v>
      </c>
      <c r="B42">
        <v>38</v>
      </c>
      <c r="C42">
        <v>28395.896855706473</v>
      </c>
      <c r="D42">
        <v>25064.708884398839</v>
      </c>
      <c r="E42">
        <f t="shared" si="0"/>
        <v>0.11731230002119812</v>
      </c>
      <c r="K42">
        <v>2017</v>
      </c>
      <c r="L42">
        <v>38</v>
      </c>
      <c r="M42">
        <v>28395.896855706473</v>
      </c>
      <c r="N42">
        <v>27813.334044467727</v>
      </c>
      <c r="O42">
        <f t="shared" si="1"/>
        <v>2.0515739094244291E-2</v>
      </c>
      <c r="U42">
        <v>2017</v>
      </c>
      <c r="V42">
        <v>38</v>
      </c>
      <c r="W42">
        <v>28395.896855706473</v>
      </c>
      <c r="X42">
        <v>30236.299497573582</v>
      </c>
      <c r="Y42">
        <f t="shared" si="2"/>
        <v>6.4812273802060227E-2</v>
      </c>
      <c r="AD42">
        <v>2017</v>
      </c>
      <c r="AE42">
        <v>38</v>
      </c>
      <c r="AF42">
        <v>10025.237148295226</v>
      </c>
      <c r="AG42">
        <v>9254.2866814601912</v>
      </c>
      <c r="AH42">
        <f t="shared" si="3"/>
        <v>7.6900970563687207E-2</v>
      </c>
    </row>
    <row r="43" spans="1:34" x14ac:dyDescent="0.2">
      <c r="A43">
        <v>2017</v>
      </c>
      <c r="B43">
        <v>39</v>
      </c>
      <c r="C43">
        <v>27852.588737200836</v>
      </c>
      <c r="D43">
        <v>25192.938466397085</v>
      </c>
      <c r="E43">
        <f t="shared" si="0"/>
        <v>9.5490235966879264E-2</v>
      </c>
      <c r="K43">
        <v>2017</v>
      </c>
      <c r="L43">
        <v>39</v>
      </c>
      <c r="M43">
        <v>27852.588737200836</v>
      </c>
      <c r="N43">
        <v>27650.210286079102</v>
      </c>
      <c r="O43">
        <f t="shared" si="1"/>
        <v>7.2660553398194976E-3</v>
      </c>
      <c r="U43">
        <v>2017</v>
      </c>
      <c r="V43">
        <v>39</v>
      </c>
      <c r="W43">
        <v>27852.588737200836</v>
      </c>
      <c r="X43">
        <v>31302.785869682444</v>
      </c>
      <c r="Y43">
        <f t="shared" si="2"/>
        <v>0.12387348138571445</v>
      </c>
      <c r="AD43">
        <v>2017</v>
      </c>
      <c r="AE43">
        <v>39</v>
      </c>
      <c r="AF43">
        <v>9140.1136806253126</v>
      </c>
      <c r="AG43">
        <v>9332.7353284475375</v>
      </c>
      <c r="AH43">
        <f t="shared" si="3"/>
        <v>2.1074316420214036E-2</v>
      </c>
    </row>
    <row r="44" spans="1:34" x14ac:dyDescent="0.2">
      <c r="A44">
        <v>2017</v>
      </c>
      <c r="B44">
        <v>40</v>
      </c>
      <c r="C44">
        <v>10678.242077520716</v>
      </c>
      <c r="D44">
        <v>8456.3137075879786</v>
      </c>
      <c r="E44">
        <f t="shared" si="0"/>
        <v>0.20807997737850747</v>
      </c>
      <c r="K44">
        <v>2017</v>
      </c>
      <c r="L44">
        <v>40</v>
      </c>
      <c r="M44">
        <v>10678.242077520716</v>
      </c>
      <c r="N44">
        <v>9191.7706274225857</v>
      </c>
      <c r="O44">
        <f t="shared" si="1"/>
        <v>0.1392056332219114</v>
      </c>
      <c r="U44">
        <v>2017</v>
      </c>
      <c r="V44">
        <v>40</v>
      </c>
      <c r="W44">
        <v>10678.242077520716</v>
      </c>
      <c r="X44">
        <v>11401.707963322844</v>
      </c>
      <c r="Y44">
        <f t="shared" si="2"/>
        <v>6.7751403325565313E-2</v>
      </c>
      <c r="AD44">
        <v>2017</v>
      </c>
      <c r="AE44">
        <v>40</v>
      </c>
      <c r="AF44">
        <v>3345.1729255415712</v>
      </c>
      <c r="AG44">
        <v>3242.0643040181471</v>
      </c>
      <c r="AH44">
        <f t="shared" si="3"/>
        <v>3.082310655337232E-2</v>
      </c>
    </row>
    <row r="45" spans="1:34" x14ac:dyDescent="0.2">
      <c r="A45">
        <v>2017</v>
      </c>
      <c r="B45">
        <v>41</v>
      </c>
      <c r="C45">
        <v>9648.5001473106331</v>
      </c>
      <c r="D45">
        <v>8573.7189183829287</v>
      </c>
      <c r="E45">
        <f t="shared" si="0"/>
        <v>0.11139360652103868</v>
      </c>
      <c r="K45">
        <v>2017</v>
      </c>
      <c r="L45">
        <v>41</v>
      </c>
      <c r="M45">
        <v>9648.5001473106331</v>
      </c>
      <c r="N45">
        <v>9014.1789895913007</v>
      </c>
      <c r="O45">
        <f t="shared" si="1"/>
        <v>6.5742980570523121E-2</v>
      </c>
      <c r="U45">
        <v>2017</v>
      </c>
      <c r="V45">
        <v>41</v>
      </c>
      <c r="W45">
        <v>9648.5001473106331</v>
      </c>
      <c r="X45">
        <v>9783.2093638706101</v>
      </c>
      <c r="Y45">
        <f t="shared" si="2"/>
        <v>1.3961674302044246E-2</v>
      </c>
      <c r="AD45">
        <v>2017</v>
      </c>
      <c r="AE45">
        <v>41</v>
      </c>
      <c r="AF45">
        <v>3541.0322759543642</v>
      </c>
      <c r="AG45">
        <v>3106.5557079220694</v>
      </c>
      <c r="AH45">
        <f t="shared" si="3"/>
        <v>0.12269771472647663</v>
      </c>
    </row>
    <row r="46" spans="1:34" x14ac:dyDescent="0.2">
      <c r="A46">
        <v>2017</v>
      </c>
      <c r="B46">
        <v>42</v>
      </c>
      <c r="C46">
        <v>9667.1364878340446</v>
      </c>
      <c r="D46">
        <v>8666.8652836675537</v>
      </c>
      <c r="E46">
        <f t="shared" si="0"/>
        <v>0.10347130253362183</v>
      </c>
      <c r="K46">
        <v>2017</v>
      </c>
      <c r="L46">
        <v>42</v>
      </c>
      <c r="M46">
        <v>9667.1364878340446</v>
      </c>
      <c r="N46">
        <v>8938.3453164973853</v>
      </c>
      <c r="O46">
        <f t="shared" si="1"/>
        <v>7.5388526090826663E-2</v>
      </c>
      <c r="U46">
        <v>2017</v>
      </c>
      <c r="V46">
        <v>42</v>
      </c>
      <c r="W46">
        <v>9667.1364878340446</v>
      </c>
      <c r="X46">
        <v>8605.3812000125654</v>
      </c>
      <c r="Y46">
        <f t="shared" si="2"/>
        <v>0.10983141586525476</v>
      </c>
      <c r="AD46">
        <v>2017</v>
      </c>
      <c r="AE46">
        <v>42</v>
      </c>
      <c r="AF46">
        <v>3449.3209376741556</v>
      </c>
      <c r="AG46">
        <v>3057.1364465284159</v>
      </c>
      <c r="AH46">
        <f t="shared" si="3"/>
        <v>0.11369904344423977</v>
      </c>
    </row>
    <row r="47" spans="1:34" x14ac:dyDescent="0.2">
      <c r="A47">
        <v>2017</v>
      </c>
      <c r="B47">
        <v>43</v>
      </c>
      <c r="C47">
        <v>8910.0763038237365</v>
      </c>
      <c r="D47">
        <v>8744.6072182861735</v>
      </c>
      <c r="E47">
        <f t="shared" si="0"/>
        <v>1.8571006565516426E-2</v>
      </c>
      <c r="K47">
        <v>2017</v>
      </c>
      <c r="L47">
        <v>43</v>
      </c>
      <c r="M47">
        <v>8910.0763038237365</v>
      </c>
      <c r="N47">
        <v>8919.2951758341696</v>
      </c>
      <c r="O47">
        <f t="shared" si="1"/>
        <v>1.0346569093327442E-3</v>
      </c>
      <c r="U47">
        <v>2017</v>
      </c>
      <c r="V47">
        <v>43</v>
      </c>
      <c r="W47">
        <v>8910.0763038237365</v>
      </c>
      <c r="X47">
        <v>8646.9319079285178</v>
      </c>
      <c r="Y47">
        <f t="shared" si="2"/>
        <v>2.9533349313999799E-2</v>
      </c>
      <c r="AD47">
        <v>2017</v>
      </c>
      <c r="AE47">
        <v>43</v>
      </c>
      <c r="AF47">
        <v>3061.0615128362315</v>
      </c>
      <c r="AG47">
        <v>3077.8802058903098</v>
      </c>
      <c r="AH47">
        <f t="shared" si="3"/>
        <v>5.4943989147395083E-3</v>
      </c>
    </row>
    <row r="48" spans="1:34" x14ac:dyDescent="0.2">
      <c r="A48">
        <v>2017</v>
      </c>
      <c r="B48">
        <v>44</v>
      </c>
      <c r="C48">
        <v>8743.4077052348784</v>
      </c>
      <c r="D48">
        <v>8812.2957265486148</v>
      </c>
      <c r="E48">
        <f t="shared" si="0"/>
        <v>7.8788526894944498E-3</v>
      </c>
      <c r="K48">
        <v>2017</v>
      </c>
      <c r="L48">
        <v>44</v>
      </c>
      <c r="M48">
        <v>8743.4077052348784</v>
      </c>
      <c r="N48">
        <v>8930.4110832749848</v>
      </c>
      <c r="O48">
        <f t="shared" si="1"/>
        <v>2.1387928407838413E-2</v>
      </c>
      <c r="U48">
        <v>2017</v>
      </c>
      <c r="V48">
        <v>44</v>
      </c>
      <c r="W48">
        <v>8743.4077052348784</v>
      </c>
      <c r="X48">
        <v>8688.7317718236791</v>
      </c>
      <c r="Y48">
        <f t="shared" si="2"/>
        <v>6.2533894397333928E-3</v>
      </c>
      <c r="AD48">
        <v>2017</v>
      </c>
      <c r="AE48">
        <v>44</v>
      </c>
      <c r="AF48">
        <v>3051.1093622569229</v>
      </c>
      <c r="AG48">
        <v>3101.6849381119678</v>
      </c>
      <c r="AH48">
        <f t="shared" si="3"/>
        <v>1.6576126860832638E-2</v>
      </c>
    </row>
    <row r="49" spans="1:34" x14ac:dyDescent="0.2">
      <c r="A49">
        <v>2017</v>
      </c>
      <c r="B49">
        <v>45</v>
      </c>
      <c r="C49">
        <v>8481.5456162585469</v>
      </c>
      <c r="D49">
        <v>8511.4696352776573</v>
      </c>
      <c r="E49">
        <f t="shared" si="0"/>
        <v>3.5281327688373252E-3</v>
      </c>
      <c r="K49">
        <v>2017</v>
      </c>
      <c r="L49">
        <v>45</v>
      </c>
      <c r="M49">
        <v>8481.5456162585469</v>
      </c>
      <c r="N49">
        <v>8673.5203454474122</v>
      </c>
      <c r="O49">
        <f t="shared" si="1"/>
        <v>2.2634403901673619E-2</v>
      </c>
      <c r="U49">
        <v>2017</v>
      </c>
      <c r="V49">
        <v>45</v>
      </c>
      <c r="W49">
        <v>8481.5456162585469</v>
      </c>
      <c r="X49">
        <v>8801.5945227075736</v>
      </c>
      <c r="Y49">
        <f t="shared" si="2"/>
        <v>3.7734738564102588E-2</v>
      </c>
      <c r="AD49">
        <v>2017</v>
      </c>
      <c r="AE49">
        <v>45</v>
      </c>
      <c r="AF49">
        <v>3203.9147090586807</v>
      </c>
      <c r="AG49">
        <v>3126.6738813000152</v>
      </c>
      <c r="AH49">
        <f t="shared" si="3"/>
        <v>2.4108265909912167E-2</v>
      </c>
    </row>
    <row r="50" spans="1:34" x14ac:dyDescent="0.2">
      <c r="A50">
        <v>2017</v>
      </c>
      <c r="B50">
        <v>46</v>
      </c>
      <c r="C50">
        <v>8522.0736057713475</v>
      </c>
      <c r="D50">
        <v>8565.7540950534294</v>
      </c>
      <c r="E50">
        <f t="shared" si="0"/>
        <v>5.125570524584587E-3</v>
      </c>
      <c r="K50">
        <v>2017</v>
      </c>
      <c r="L50">
        <v>46</v>
      </c>
      <c r="M50">
        <v>8522.0736057713475</v>
      </c>
      <c r="N50">
        <v>8707.1902912803889</v>
      </c>
      <c r="O50">
        <f t="shared" si="1"/>
        <v>2.1722023778775634E-2</v>
      </c>
      <c r="U50">
        <v>2017</v>
      </c>
      <c r="V50">
        <v>46</v>
      </c>
      <c r="W50">
        <v>8522.0736057713475</v>
      </c>
      <c r="X50">
        <v>8844.2401456191637</v>
      </c>
      <c r="Y50">
        <f t="shared" si="2"/>
        <v>3.7803773441904741E-2</v>
      </c>
      <c r="AD50">
        <v>2017</v>
      </c>
      <c r="AE50">
        <v>46</v>
      </c>
      <c r="AF50">
        <v>3080.9018404491626</v>
      </c>
      <c r="AG50">
        <v>3151.987647140144</v>
      </c>
      <c r="AH50">
        <f t="shared" si="3"/>
        <v>2.3073051454511065E-2</v>
      </c>
    </row>
    <row r="51" spans="1:34" x14ac:dyDescent="0.2">
      <c r="A51">
        <v>2017</v>
      </c>
      <c r="B51">
        <v>47</v>
      </c>
      <c r="C51">
        <v>9254.1698236934717</v>
      </c>
      <c r="D51">
        <v>8617.2057362908217</v>
      </c>
      <c r="E51">
        <f t="shared" si="0"/>
        <v>6.8829954446246427E-2</v>
      </c>
      <c r="K51">
        <v>2017</v>
      </c>
      <c r="L51">
        <v>47</v>
      </c>
      <c r="M51">
        <v>9254.1698236934717</v>
      </c>
      <c r="N51">
        <v>8744.8819885879548</v>
      </c>
      <c r="O51">
        <f t="shared" si="1"/>
        <v>5.5033335761959561E-2</v>
      </c>
      <c r="U51">
        <v>2017</v>
      </c>
      <c r="V51">
        <v>47</v>
      </c>
      <c r="W51">
        <v>9254.1698236934717</v>
      </c>
      <c r="X51">
        <v>8887.1413418054381</v>
      </c>
      <c r="Y51">
        <f t="shared" si="2"/>
        <v>3.9660876002980815E-2</v>
      </c>
      <c r="AD51">
        <v>2017</v>
      </c>
      <c r="AE51">
        <v>47</v>
      </c>
      <c r="AF51">
        <v>3566.7487835671027</v>
      </c>
      <c r="AG51">
        <v>3177.2915500896738</v>
      </c>
      <c r="AH51">
        <f t="shared" si="3"/>
        <v>0.10919110290911294</v>
      </c>
    </row>
    <row r="52" spans="1:34" x14ac:dyDescent="0.2">
      <c r="A52">
        <v>2017</v>
      </c>
      <c r="B52">
        <v>48</v>
      </c>
      <c r="C52">
        <v>8488.2995393655056</v>
      </c>
      <c r="D52">
        <v>8666.7888132361204</v>
      </c>
      <c r="E52">
        <f t="shared" si="0"/>
        <v>2.1027683229467749E-2</v>
      </c>
      <c r="K52">
        <v>2017</v>
      </c>
      <c r="L52">
        <v>48</v>
      </c>
      <c r="M52">
        <v>8488.2995393655056</v>
      </c>
      <c r="N52">
        <v>8784.7035457581824</v>
      </c>
      <c r="O52">
        <f t="shared" si="1"/>
        <v>3.4919126618714116E-2</v>
      </c>
      <c r="U52">
        <v>2017</v>
      </c>
      <c r="V52">
        <v>48</v>
      </c>
      <c r="W52">
        <v>8488.2995393655056</v>
      </c>
      <c r="X52">
        <v>8930.2995917854059</v>
      </c>
      <c r="Y52">
        <f t="shared" si="2"/>
        <v>5.2071684130616767E-2</v>
      </c>
      <c r="AD52">
        <v>2017</v>
      </c>
      <c r="AE52">
        <v>48</v>
      </c>
      <c r="AF52">
        <v>3129.8361210653784</v>
      </c>
      <c r="AG52">
        <v>3202.4958101544121</v>
      </c>
      <c r="AH52">
        <f t="shared" si="3"/>
        <v>2.3215173663565729E-2</v>
      </c>
    </row>
    <row r="53" spans="1:34" x14ac:dyDescent="0.2">
      <c r="A53">
        <v>2017</v>
      </c>
      <c r="B53">
        <v>49</v>
      </c>
      <c r="C53">
        <v>8444.4736613125951</v>
      </c>
      <c r="D53">
        <v>8748.0633913309994</v>
      </c>
      <c r="E53">
        <f t="shared" si="0"/>
        <v>3.5951291009322033E-2</v>
      </c>
      <c r="K53">
        <v>2017</v>
      </c>
      <c r="L53">
        <v>49</v>
      </c>
      <c r="M53">
        <v>8444.4736613125951</v>
      </c>
      <c r="N53">
        <v>8874.6314253331839</v>
      </c>
      <c r="O53">
        <f t="shared" si="1"/>
        <v>5.0939558967577583E-2</v>
      </c>
      <c r="U53">
        <v>2017</v>
      </c>
      <c r="V53">
        <v>49</v>
      </c>
      <c r="W53">
        <v>8444.4736613125951</v>
      </c>
      <c r="X53">
        <v>9040.6441990217645</v>
      </c>
      <c r="Y53">
        <f t="shared" si="2"/>
        <v>7.0598898358870787E-2</v>
      </c>
      <c r="AD53">
        <v>2017</v>
      </c>
      <c r="AE53">
        <v>49</v>
      </c>
      <c r="AF53">
        <v>3267.3015704143991</v>
      </c>
      <c r="AG53">
        <v>3227.6129650066623</v>
      </c>
      <c r="AH53">
        <f t="shared" si="3"/>
        <v>1.2147212172613428E-2</v>
      </c>
    </row>
    <row r="54" spans="1:34" x14ac:dyDescent="0.2">
      <c r="A54">
        <v>2017</v>
      </c>
      <c r="B54">
        <v>50</v>
      </c>
      <c r="C54">
        <v>8948.8276239912884</v>
      </c>
      <c r="D54">
        <v>8795.8617608977765</v>
      </c>
      <c r="E54">
        <f t="shared" si="0"/>
        <v>1.7093396981233525E-2</v>
      </c>
      <c r="K54">
        <v>2017</v>
      </c>
      <c r="L54">
        <v>50</v>
      </c>
      <c r="M54">
        <v>8948.8276239912884</v>
      </c>
      <c r="N54">
        <v>8916.5761039057124</v>
      </c>
      <c r="O54">
        <f t="shared" si="1"/>
        <v>3.6039938906758601E-3</v>
      </c>
      <c r="U54">
        <v>2017</v>
      </c>
      <c r="V54">
        <v>50</v>
      </c>
      <c r="W54">
        <v>8948.8276239912884</v>
      </c>
      <c r="X54">
        <v>9084.646779266408</v>
      </c>
      <c r="Y54">
        <f t="shared" si="2"/>
        <v>1.5177312714237143E-2</v>
      </c>
      <c r="AD54">
        <v>2017</v>
      </c>
      <c r="AE54">
        <v>50</v>
      </c>
      <c r="AF54">
        <v>3293.6683273415842</v>
      </c>
      <c r="AG54">
        <v>3252.6904764748738</v>
      </c>
      <c r="AH54">
        <f t="shared" si="3"/>
        <v>1.2441401742410685E-2</v>
      </c>
    </row>
    <row r="55" spans="1:34" x14ac:dyDescent="0.2">
      <c r="A55">
        <v>2017</v>
      </c>
      <c r="B55">
        <v>51</v>
      </c>
      <c r="C55">
        <v>8567.421902325932</v>
      </c>
      <c r="D55">
        <v>8843.2171436852714</v>
      </c>
      <c r="E55">
        <f t="shared" si="0"/>
        <v>3.2191159079543508E-2</v>
      </c>
      <c r="K55">
        <v>2017</v>
      </c>
      <c r="L55">
        <v>51</v>
      </c>
      <c r="M55">
        <v>8567.421902325932</v>
      </c>
      <c r="N55">
        <v>8958.9977394528632</v>
      </c>
      <c r="O55">
        <f t="shared" si="1"/>
        <v>4.5705212325381571E-2</v>
      </c>
      <c r="U55">
        <v>2017</v>
      </c>
      <c r="V55">
        <v>51</v>
      </c>
      <c r="W55">
        <v>8567.421902325932</v>
      </c>
      <c r="X55">
        <v>9128.9128511616673</v>
      </c>
      <c r="Y55">
        <f t="shared" si="2"/>
        <v>6.5537912715994351E-2</v>
      </c>
      <c r="AD55">
        <v>2017</v>
      </c>
      <c r="AE55">
        <v>51</v>
      </c>
      <c r="AF55">
        <v>3393.4121691611849</v>
      </c>
      <c r="AG55">
        <v>3277.781333396867</v>
      </c>
      <c r="AH55">
        <f t="shared" si="3"/>
        <v>3.4075093151121873E-2</v>
      </c>
    </row>
    <row r="56" spans="1:34" x14ac:dyDescent="0.2">
      <c r="A56">
        <v>2017</v>
      </c>
      <c r="B56">
        <v>52</v>
      </c>
      <c r="C56">
        <v>8784.9743730589435</v>
      </c>
      <c r="D56">
        <v>8890.3483261875499</v>
      </c>
      <c r="E56">
        <f t="shared" si="0"/>
        <v>1.1994793456855019E-2</v>
      </c>
      <c r="K56">
        <v>2017</v>
      </c>
      <c r="L56">
        <v>52</v>
      </c>
      <c r="M56">
        <v>8784.9743730589435</v>
      </c>
      <c r="N56">
        <v>9001.7790715619903</v>
      </c>
      <c r="O56">
        <f t="shared" si="1"/>
        <v>2.4679035964854514E-2</v>
      </c>
      <c r="U56">
        <v>2017</v>
      </c>
      <c r="V56">
        <v>52</v>
      </c>
      <c r="W56">
        <v>8784.9743730589435</v>
      </c>
      <c r="X56">
        <v>9173.4439370897453</v>
      </c>
      <c r="Y56">
        <f t="shared" si="2"/>
        <v>4.4219772025986689E-2</v>
      </c>
      <c r="AD56">
        <v>2017</v>
      </c>
      <c r="AE56">
        <v>52</v>
      </c>
      <c r="AF56">
        <v>3031.9730640741482</v>
      </c>
      <c r="AG56">
        <v>3302.9327855649722</v>
      </c>
      <c r="AH56">
        <f t="shared" si="3"/>
        <v>8.9367456690636865E-2</v>
      </c>
    </row>
    <row r="57" spans="1:34" x14ac:dyDescent="0.2">
      <c r="A57">
        <v>2017</v>
      </c>
      <c r="B57">
        <v>53</v>
      </c>
      <c r="C57">
        <v>8516.6718309348998</v>
      </c>
      <c r="D57">
        <v>8937.4076565198575</v>
      </c>
      <c r="E57">
        <f t="shared" si="0"/>
        <v>4.9401436844933852E-2</v>
      </c>
      <c r="K57">
        <v>2017</v>
      </c>
      <c r="L57">
        <v>53</v>
      </c>
      <c r="M57">
        <v>8516.6718309348998</v>
      </c>
      <c r="N57">
        <v>9044.8623214808777</v>
      </c>
      <c r="O57">
        <f t="shared" si="1"/>
        <v>6.201841529544961E-2</v>
      </c>
      <c r="U57">
        <v>2017</v>
      </c>
      <c r="V57">
        <v>53</v>
      </c>
      <c r="W57">
        <v>8516.6718309348998</v>
      </c>
      <c r="X57">
        <v>9218.2415672477964</v>
      </c>
      <c r="Y57">
        <f t="shared" si="2"/>
        <v>8.2376044332787585E-2</v>
      </c>
      <c r="AD57">
        <v>2017</v>
      </c>
      <c r="AE57">
        <v>53</v>
      </c>
      <c r="AF57">
        <v>3006.2241734015806</v>
      </c>
      <c r="AG57">
        <v>3328.1832271157955</v>
      </c>
      <c r="AH57">
        <f t="shared" si="3"/>
        <v>0.10709748679517607</v>
      </c>
    </row>
    <row r="58" spans="1:34" x14ac:dyDescent="0.2">
      <c r="A58">
        <v>2018</v>
      </c>
      <c r="B58">
        <v>2</v>
      </c>
      <c r="C58">
        <v>9246.4507348079151</v>
      </c>
      <c r="D58">
        <v>9043.4804888919007</v>
      </c>
      <c r="E58">
        <f t="shared" si="0"/>
        <v>2.19511520406355E-2</v>
      </c>
      <c r="K58">
        <v>2018</v>
      </c>
      <c r="L58">
        <v>2</v>
      </c>
      <c r="M58">
        <v>9246.4507348079151</v>
      </c>
      <c r="N58">
        <v>8834.6023696901593</v>
      </c>
      <c r="O58">
        <f t="shared" si="1"/>
        <v>4.4541238246948972E-2</v>
      </c>
      <c r="U58">
        <v>2018</v>
      </c>
      <c r="V58">
        <v>2</v>
      </c>
      <c r="W58">
        <v>9246.4507348079151</v>
      </c>
      <c r="X58">
        <v>8970.0658119946329</v>
      </c>
      <c r="Y58">
        <f t="shared" si="2"/>
        <v>2.9890920390982192E-2</v>
      </c>
      <c r="AD58">
        <v>2018</v>
      </c>
      <c r="AE58">
        <v>2</v>
      </c>
      <c r="AF58">
        <v>3673.8160973941249</v>
      </c>
      <c r="AG58">
        <v>3353.5624297719833</v>
      </c>
      <c r="AH58">
        <f t="shared" si="3"/>
        <v>8.7171937607138469E-2</v>
      </c>
    </row>
    <row r="59" spans="1:34" x14ac:dyDescent="0.2">
      <c r="A59">
        <v>2018</v>
      </c>
      <c r="B59">
        <v>3</v>
      </c>
      <c r="C59">
        <v>9745.4416041950844</v>
      </c>
      <c r="D59">
        <v>9090.9932501131498</v>
      </c>
      <c r="E59">
        <f t="shared" si="0"/>
        <v>6.7154304613576118E-2</v>
      </c>
      <c r="K59">
        <v>2018</v>
      </c>
      <c r="L59">
        <v>3</v>
      </c>
      <c r="M59">
        <v>9745.4416041950844</v>
      </c>
      <c r="N59">
        <v>8877.002650725417</v>
      </c>
      <c r="O59">
        <f t="shared" si="1"/>
        <v>8.9112324381055624E-2</v>
      </c>
      <c r="U59">
        <v>2018</v>
      </c>
      <c r="V59">
        <v>3</v>
      </c>
      <c r="W59">
        <v>9745.4416041950844</v>
      </c>
      <c r="X59">
        <v>9013.9660063139963</v>
      </c>
      <c r="Y59">
        <f t="shared" si="2"/>
        <v>7.5058230051495312E-2</v>
      </c>
      <c r="AD59">
        <v>2018</v>
      </c>
      <c r="AE59">
        <v>3</v>
      </c>
      <c r="AF59">
        <v>3827.221359275693</v>
      </c>
      <c r="AG59">
        <v>3379.0929209139472</v>
      </c>
      <c r="AH59">
        <f t="shared" si="3"/>
        <v>0.11708976207390176</v>
      </c>
    </row>
    <row r="60" spans="1:34" x14ac:dyDescent="0.2">
      <c r="A60">
        <v>2018</v>
      </c>
      <c r="B60">
        <v>4</v>
      </c>
      <c r="C60">
        <v>9423.8161675228166</v>
      </c>
      <c r="D60">
        <v>9138.6684691508526</v>
      </c>
      <c r="E60">
        <f t="shared" si="0"/>
        <v>3.0258198303428824E-2</v>
      </c>
      <c r="K60">
        <v>2018</v>
      </c>
      <c r="L60">
        <v>4</v>
      </c>
      <c r="M60">
        <v>9423.8161675228166</v>
      </c>
      <c r="N60">
        <v>8919.6502812667513</v>
      </c>
      <c r="O60">
        <f t="shared" si="1"/>
        <v>5.3499121512319614E-2</v>
      </c>
      <c r="U60">
        <v>2018</v>
      </c>
      <c r="V60">
        <v>4</v>
      </c>
      <c r="W60">
        <v>9423.8161675228166</v>
      </c>
      <c r="X60">
        <v>9058.1287981842579</v>
      </c>
      <c r="Y60">
        <f t="shared" si="2"/>
        <v>3.8804594957913406E-2</v>
      </c>
      <c r="AD60">
        <v>2018</v>
      </c>
      <c r="AE60">
        <v>4</v>
      </c>
      <c r="AF60">
        <v>3743.4559628954589</v>
      </c>
      <c r="AG60">
        <v>3404.7915569262104</v>
      </c>
      <c r="AH60">
        <f t="shared" si="3"/>
        <v>9.0468382512319173E-2</v>
      </c>
    </row>
    <row r="61" spans="1:34" x14ac:dyDescent="0.2">
      <c r="A61">
        <v>2018</v>
      </c>
      <c r="B61">
        <v>5</v>
      </c>
      <c r="C61">
        <v>9370.6060810102827</v>
      </c>
      <c r="D61">
        <v>9186.5433527535697</v>
      </c>
      <c r="E61">
        <f t="shared" si="0"/>
        <v>1.9642563849708684E-2</v>
      </c>
      <c r="K61">
        <v>2018</v>
      </c>
      <c r="L61">
        <v>5</v>
      </c>
      <c r="M61">
        <v>9370.6060810102827</v>
      </c>
      <c r="N61">
        <v>8962.5430114906867</v>
      </c>
      <c r="O61">
        <f t="shared" si="1"/>
        <v>4.3547137292063082E-2</v>
      </c>
      <c r="U61">
        <v>2018</v>
      </c>
      <c r="V61">
        <v>5</v>
      </c>
      <c r="W61">
        <v>9370.6060810102827</v>
      </c>
      <c r="X61">
        <v>9102.5557000668832</v>
      </c>
      <c r="Y61">
        <f t="shared" si="2"/>
        <v>2.8605447569352935E-2</v>
      </c>
      <c r="AD61">
        <v>2018</v>
      </c>
      <c r="AE61">
        <v>5</v>
      </c>
      <c r="AF61">
        <v>3297.6723270515477</v>
      </c>
      <c r="AG61">
        <v>3430.6709286750611</v>
      </c>
      <c r="AH61">
        <f t="shared" si="3"/>
        <v>4.0331054281074558E-2</v>
      </c>
    </row>
    <row r="62" spans="1:34" x14ac:dyDescent="0.2">
      <c r="A62">
        <v>2018</v>
      </c>
      <c r="B62">
        <v>6</v>
      </c>
      <c r="C62">
        <v>9818.1436639032527</v>
      </c>
      <c r="D62">
        <v>9234.6443215458221</v>
      </c>
      <c r="E62">
        <f t="shared" si="0"/>
        <v>5.9430719526205981E-2</v>
      </c>
      <c r="K62">
        <v>2018</v>
      </c>
      <c r="L62">
        <v>6</v>
      </c>
      <c r="M62">
        <v>9818.1436639032527</v>
      </c>
      <c r="N62">
        <v>9005.6803730730098</v>
      </c>
      <c r="O62">
        <f t="shared" si="1"/>
        <v>8.2751212310866101E-2</v>
      </c>
      <c r="U62">
        <v>2018</v>
      </c>
      <c r="V62">
        <v>6</v>
      </c>
      <c r="W62">
        <v>9818.1436639032527</v>
      </c>
      <c r="X62">
        <v>9147.2482322096803</v>
      </c>
      <c r="Y62">
        <f t="shared" si="2"/>
        <v>6.833220766163188E-2</v>
      </c>
      <c r="AD62">
        <v>2018</v>
      </c>
      <c r="AE62">
        <v>6</v>
      </c>
      <c r="AF62">
        <v>3533.0251224637309</v>
      </c>
      <c r="AG62">
        <v>3456.7404969300419</v>
      </c>
      <c r="AH62">
        <f t="shared" si="3"/>
        <v>2.1591871806587223E-2</v>
      </c>
    </row>
    <row r="63" spans="1:34" x14ac:dyDescent="0.2">
      <c r="A63">
        <v>2018</v>
      </c>
      <c r="B63">
        <v>7</v>
      </c>
      <c r="C63">
        <v>9184.5745288843846</v>
      </c>
      <c r="D63">
        <v>9282.9902866885932</v>
      </c>
      <c r="E63">
        <f t="shared" si="0"/>
        <v>1.0715331177802835E-2</v>
      </c>
      <c r="K63">
        <v>2018</v>
      </c>
      <c r="L63">
        <v>7</v>
      </c>
      <c r="M63">
        <v>9184.5745288843846</v>
      </c>
      <c r="N63">
        <v>9049.0627883259222</v>
      </c>
      <c r="O63">
        <f t="shared" si="1"/>
        <v>1.4754275239674331E-2</v>
      </c>
      <c r="U63">
        <v>2018</v>
      </c>
      <c r="V63">
        <v>7</v>
      </c>
      <c r="W63">
        <v>9184.5745288843846</v>
      </c>
      <c r="X63">
        <v>9192.2079226914993</v>
      </c>
      <c r="Y63">
        <f t="shared" si="2"/>
        <v>8.3111022542292667E-4</v>
      </c>
      <c r="AD63">
        <v>2018</v>
      </c>
      <c r="AE63">
        <v>7</v>
      </c>
      <c r="AF63">
        <v>3218.3042844237311</v>
      </c>
      <c r="AG63">
        <v>3483.0074625182674</v>
      </c>
      <c r="AH63">
        <f t="shared" si="3"/>
        <v>8.2249270019517109E-2</v>
      </c>
    </row>
    <row r="64" spans="1:34" x14ac:dyDescent="0.2">
      <c r="A64">
        <v>2018</v>
      </c>
      <c r="B64">
        <v>8</v>
      </c>
      <c r="C64">
        <v>9138.6601846747781</v>
      </c>
      <c r="D64">
        <v>9331.5949299648182</v>
      </c>
      <c r="E64">
        <f t="shared" si="0"/>
        <v>2.1111929034584868E-2</v>
      </c>
      <c r="K64">
        <v>2018</v>
      </c>
      <c r="L64">
        <v>8</v>
      </c>
      <c r="M64">
        <v>9138.6601846747781</v>
      </c>
      <c r="N64">
        <v>9092.6911264425016</v>
      </c>
      <c r="O64">
        <f t="shared" si="1"/>
        <v>5.0301748071741393E-3</v>
      </c>
      <c r="U64">
        <v>2018</v>
      </c>
      <c r="V64">
        <v>8</v>
      </c>
      <c r="W64">
        <v>9138.6601846747781</v>
      </c>
      <c r="X64">
        <v>9237.4363074672947</v>
      </c>
      <c r="Y64">
        <f t="shared" si="2"/>
        <v>1.0808600035064309E-2</v>
      </c>
      <c r="AD64">
        <v>2018</v>
      </c>
      <c r="AE64">
        <v>8</v>
      </c>
      <c r="AF64">
        <v>3222.084131095372</v>
      </c>
      <c r="AG64">
        <v>3509.4774127806659</v>
      </c>
      <c r="AH64">
        <f t="shared" si="3"/>
        <v>8.9194840976294557E-2</v>
      </c>
    </row>
    <row r="65" spans="1:34" x14ac:dyDescent="0.2">
      <c r="A65">
        <v>2018</v>
      </c>
      <c r="B65">
        <v>9</v>
      </c>
      <c r="C65">
        <v>9667.3183660555951</v>
      </c>
      <c r="D65">
        <v>9380.4682914341574</v>
      </c>
      <c r="E65">
        <f t="shared" si="0"/>
        <v>2.9672145238191491E-2</v>
      </c>
      <c r="K65">
        <v>2018</v>
      </c>
      <c r="L65">
        <v>9</v>
      </c>
      <c r="M65">
        <v>9667.3183660555951</v>
      </c>
      <c r="N65">
        <v>9136.5664824675114</v>
      </c>
      <c r="O65">
        <f t="shared" si="1"/>
        <v>5.4901665952337732E-2</v>
      </c>
      <c r="U65">
        <v>2018</v>
      </c>
      <c r="V65">
        <v>9</v>
      </c>
      <c r="W65">
        <v>9667.3183660555951</v>
      </c>
      <c r="X65">
        <v>9282.9349304134921</v>
      </c>
      <c r="Y65">
        <f t="shared" si="2"/>
        <v>3.9761123104393732E-2</v>
      </c>
      <c r="AD65">
        <v>2018</v>
      </c>
      <c r="AE65">
        <v>9</v>
      </c>
      <c r="AF65">
        <v>3224.0621571117231</v>
      </c>
      <c r="AG65">
        <v>3536.154792528343</v>
      </c>
      <c r="AH65">
        <f t="shared" si="3"/>
        <v>9.6801060341903652E-2</v>
      </c>
    </row>
    <row r="66" spans="1:34" x14ac:dyDescent="0.2">
      <c r="A66">
        <v>2018</v>
      </c>
      <c r="B66">
        <v>10</v>
      </c>
      <c r="C66">
        <v>9128.9045843705753</v>
      </c>
      <c r="D66">
        <v>9429.6178754440207</v>
      </c>
      <c r="E66">
        <f t="shared" si="0"/>
        <v>3.2940785862554736E-2</v>
      </c>
      <c r="K66">
        <v>2018</v>
      </c>
      <c r="L66">
        <v>10</v>
      </c>
      <c r="M66">
        <v>9128.9045843705753</v>
      </c>
      <c r="N66">
        <v>9180.6900672164011</v>
      </c>
      <c r="O66">
        <f t="shared" si="1"/>
        <v>5.6726940639172307E-3</v>
      </c>
      <c r="U66">
        <v>2018</v>
      </c>
      <c r="V66">
        <v>10</v>
      </c>
      <c r="W66">
        <v>9128.9045843705753</v>
      </c>
      <c r="X66">
        <v>9328.7053433736819</v>
      </c>
      <c r="Y66">
        <f t="shared" si="2"/>
        <v>2.1886608317188645E-2</v>
      </c>
      <c r="AD66">
        <v>2018</v>
      </c>
      <c r="AE66">
        <v>10</v>
      </c>
      <c r="AF66">
        <v>3305.4852596090991</v>
      </c>
      <c r="AG66">
        <v>3563.0432427666324</v>
      </c>
      <c r="AH66">
        <f t="shared" si="3"/>
        <v>7.7918357798997306E-2</v>
      </c>
    </row>
    <row r="67" spans="1:34" x14ac:dyDescent="0.2">
      <c r="A67">
        <v>2018</v>
      </c>
      <c r="B67">
        <v>11</v>
      </c>
      <c r="C67">
        <v>10030.886990919513</v>
      </c>
      <c r="D67">
        <v>9227.2279250224674</v>
      </c>
      <c r="E67">
        <f t="shared" si="0"/>
        <v>8.0118444821934476E-2</v>
      </c>
      <c r="K67">
        <v>2018</v>
      </c>
      <c r="L67">
        <v>11</v>
      </c>
      <c r="M67">
        <v>10030.886990919513</v>
      </c>
      <c r="N67">
        <v>9225.0631524609562</v>
      </c>
      <c r="O67">
        <f t="shared" si="1"/>
        <v>8.0334255503828403E-2</v>
      </c>
      <c r="U67">
        <v>2018</v>
      </c>
      <c r="V67">
        <v>11</v>
      </c>
      <c r="W67">
        <v>10030.886990919513</v>
      </c>
      <c r="X67">
        <v>9374.7491062046593</v>
      </c>
      <c r="Y67">
        <f t="shared" si="2"/>
        <v>6.5411751254781769E-2</v>
      </c>
      <c r="AD67">
        <v>2018</v>
      </c>
      <c r="AE67">
        <v>11</v>
      </c>
      <c r="AF67">
        <v>3979.8652612145115</v>
      </c>
      <c r="AG67">
        <v>3502.0852328637538</v>
      </c>
      <c r="AH67">
        <f t="shared" si="3"/>
        <v>0.12004929739881606</v>
      </c>
    </row>
    <row r="68" spans="1:34" x14ac:dyDescent="0.2">
      <c r="A68">
        <v>2018</v>
      </c>
      <c r="B68">
        <v>12</v>
      </c>
      <c r="C68">
        <v>8934.5983741442287</v>
      </c>
      <c r="D68">
        <v>9358.3880033410915</v>
      </c>
      <c r="E68">
        <f t="shared" si="0"/>
        <v>4.7432420736813932E-2</v>
      </c>
      <c r="K68">
        <v>2018</v>
      </c>
      <c r="L68">
        <v>12</v>
      </c>
      <c r="M68">
        <v>8934.5983741442287</v>
      </c>
      <c r="N68">
        <v>8956.4784739543229</v>
      </c>
      <c r="O68">
        <f t="shared" si="1"/>
        <v>2.4489181151570111E-3</v>
      </c>
      <c r="U68">
        <v>2018</v>
      </c>
      <c r="V68">
        <v>12</v>
      </c>
      <c r="W68">
        <v>8934.5983741442287</v>
      </c>
      <c r="X68">
        <v>8964.922099337391</v>
      </c>
      <c r="Y68">
        <f t="shared" si="2"/>
        <v>3.3939662336603662E-3</v>
      </c>
      <c r="AD68">
        <v>2018</v>
      </c>
      <c r="AE68">
        <v>12</v>
      </c>
      <c r="AF68">
        <v>3167.2215485208608</v>
      </c>
      <c r="AG68">
        <v>3013.6359494805811</v>
      </c>
      <c r="AH68">
        <f t="shared" si="3"/>
        <v>4.849221839628063E-2</v>
      </c>
    </row>
    <row r="69" spans="1:34" x14ac:dyDescent="0.2">
      <c r="A69">
        <v>2018</v>
      </c>
      <c r="B69">
        <v>13</v>
      </c>
      <c r="C69">
        <v>9540.5463706257924</v>
      </c>
      <c r="D69">
        <v>9462.2939336682903</v>
      </c>
      <c r="E69">
        <f t="shared" si="0"/>
        <v>8.2020917794008198E-3</v>
      </c>
      <c r="K69">
        <v>2018</v>
      </c>
      <c r="L69">
        <v>13</v>
      </c>
      <c r="M69">
        <v>9540.5463706257924</v>
      </c>
      <c r="N69">
        <v>8813.08115072086</v>
      </c>
      <c r="O69">
        <f t="shared" si="1"/>
        <v>7.6249848975600734E-2</v>
      </c>
      <c r="U69">
        <v>2018</v>
      </c>
      <c r="V69">
        <v>13</v>
      </c>
      <c r="W69">
        <v>9540.5463706257924</v>
      </c>
      <c r="X69">
        <v>8758.9385192044338</v>
      </c>
      <c r="Y69">
        <f t="shared" si="2"/>
        <v>8.1924852210543866E-2</v>
      </c>
      <c r="AD69">
        <v>2018</v>
      </c>
      <c r="AE69">
        <v>13</v>
      </c>
      <c r="AF69">
        <v>3325.6888518914607</v>
      </c>
      <c r="AG69">
        <v>2753.6576361790312</v>
      </c>
      <c r="AH69">
        <f t="shared" si="3"/>
        <v>0.17200382873674155</v>
      </c>
    </row>
    <row r="70" spans="1:34" x14ac:dyDescent="0.2">
      <c r="A70">
        <v>2018</v>
      </c>
      <c r="B70">
        <v>14</v>
      </c>
      <c r="C70">
        <v>8859.5392134814028</v>
      </c>
      <c r="D70">
        <v>9548.9197614623117</v>
      </c>
      <c r="E70">
        <f t="shared" ref="E70:E133" si="4">ABS(C70-D70)/C70</f>
        <v>7.7812235080114645E-2</v>
      </c>
      <c r="K70">
        <v>2018</v>
      </c>
      <c r="L70">
        <v>14</v>
      </c>
      <c r="M70">
        <v>8859.5392134814028</v>
      </c>
      <c r="N70">
        <v>8751.6189710512845</v>
      </c>
      <c r="O70">
        <f t="shared" ref="O70:O133" si="5">ABS(M70-N70)/M70</f>
        <v>1.2181247786103602E-2</v>
      </c>
      <c r="U70">
        <v>2018</v>
      </c>
      <c r="V70">
        <v>14</v>
      </c>
      <c r="W70">
        <v>8859.5392134814028</v>
      </c>
      <c r="X70">
        <v>8801.2186419584668</v>
      </c>
      <c r="Y70">
        <f t="shared" ref="Y70:Y133" si="6">ABS(W70-X70)/W70</f>
        <v>6.5827996375015345E-3</v>
      </c>
      <c r="AD70">
        <v>2018</v>
      </c>
      <c r="AE70">
        <v>14</v>
      </c>
      <c r="AF70">
        <v>2993.7002349208433</v>
      </c>
      <c r="AG70">
        <v>2740.5052418139926</v>
      </c>
      <c r="AH70">
        <f t="shared" ref="AH70:AH133" si="7">ABS(AF70-AG70)/AF70</f>
        <v>8.4575933873868789E-2</v>
      </c>
    </row>
    <row r="71" spans="1:34" x14ac:dyDescent="0.2">
      <c r="A71">
        <v>2018</v>
      </c>
      <c r="B71">
        <v>15</v>
      </c>
      <c r="C71">
        <v>8111.7034706554869</v>
      </c>
      <c r="D71">
        <v>9624.2780755765561</v>
      </c>
      <c r="E71">
        <f t="shared" si="4"/>
        <v>0.1864681827180798</v>
      </c>
      <c r="K71">
        <v>2018</v>
      </c>
      <c r="L71">
        <v>15</v>
      </c>
      <c r="M71">
        <v>8111.7034706554869</v>
      </c>
      <c r="N71">
        <v>8738.4744114900041</v>
      </c>
      <c r="O71">
        <f t="shared" si="5"/>
        <v>7.7267486798783258E-2</v>
      </c>
      <c r="U71">
        <v>2018</v>
      </c>
      <c r="V71">
        <v>15</v>
      </c>
      <c r="W71">
        <v>8111.7034706554869</v>
      </c>
      <c r="X71">
        <v>8436.8026398180027</v>
      </c>
      <c r="Y71">
        <f t="shared" si="6"/>
        <v>4.0077792579398294E-2</v>
      </c>
      <c r="AD71">
        <v>2018</v>
      </c>
      <c r="AE71">
        <v>15</v>
      </c>
      <c r="AF71">
        <v>2882.5738068212831</v>
      </c>
      <c r="AG71">
        <v>2743.7546724962549</v>
      </c>
      <c r="AH71">
        <f t="shared" si="7"/>
        <v>4.8158050280110276E-2</v>
      </c>
    </row>
    <row r="72" spans="1:34" x14ac:dyDescent="0.2">
      <c r="A72">
        <v>2018</v>
      </c>
      <c r="B72">
        <v>16</v>
      </c>
      <c r="C72">
        <v>8575.8274347447023</v>
      </c>
      <c r="D72">
        <v>9692.1771060252904</v>
      </c>
      <c r="E72">
        <f t="shared" si="4"/>
        <v>0.13017398959752055</v>
      </c>
      <c r="K72">
        <v>2018</v>
      </c>
      <c r="L72">
        <v>16</v>
      </c>
      <c r="M72">
        <v>8575.8274347447023</v>
      </c>
      <c r="N72">
        <v>8751.870043452449</v>
      </c>
      <c r="O72">
        <f t="shared" si="5"/>
        <v>2.0527769483153945E-2</v>
      </c>
      <c r="U72">
        <v>2018</v>
      </c>
      <c r="V72">
        <v>16</v>
      </c>
      <c r="W72">
        <v>8575.8274347447023</v>
      </c>
      <c r="X72">
        <v>8239.0427592036358</v>
      </c>
      <c r="Y72">
        <f t="shared" si="6"/>
        <v>3.9271391373454374E-2</v>
      </c>
      <c r="AD72">
        <v>2018</v>
      </c>
      <c r="AE72">
        <v>16</v>
      </c>
      <c r="AF72">
        <v>3155.9485198008829</v>
      </c>
      <c r="AG72">
        <v>2756.0617571657735</v>
      </c>
      <c r="AH72">
        <f t="shared" si="7"/>
        <v>0.12670889912372185</v>
      </c>
    </row>
    <row r="73" spans="1:34" x14ac:dyDescent="0.2">
      <c r="A73">
        <v>2018</v>
      </c>
      <c r="B73">
        <v>17</v>
      </c>
      <c r="C73">
        <v>8566.2439170878861</v>
      </c>
      <c r="D73">
        <v>9755.1065232178826</v>
      </c>
      <c r="E73">
        <f t="shared" si="4"/>
        <v>0.13878458489355661</v>
      </c>
      <c r="K73">
        <v>2018</v>
      </c>
      <c r="L73">
        <v>17</v>
      </c>
      <c r="M73">
        <v>8566.2439170878861</v>
      </c>
      <c r="N73">
        <v>8779.2742933701011</v>
      </c>
      <c r="O73">
        <f t="shared" si="5"/>
        <v>2.4868586319059097E-2</v>
      </c>
      <c r="U73">
        <v>2018</v>
      </c>
      <c r="V73">
        <v>17</v>
      </c>
      <c r="W73">
        <v>8566.2439170878861</v>
      </c>
      <c r="X73">
        <v>8277.033234646693</v>
      </c>
      <c r="Y73">
        <f t="shared" si="6"/>
        <v>3.3761667918920393E-2</v>
      </c>
      <c r="AD73">
        <v>2018</v>
      </c>
      <c r="AE73">
        <v>17</v>
      </c>
      <c r="AF73">
        <v>2703.3267255134797</v>
      </c>
      <c r="AG73">
        <v>2772.9982620032656</v>
      </c>
      <c r="AH73">
        <f t="shared" si="7"/>
        <v>2.5772517924762595E-2</v>
      </c>
    </row>
    <row r="74" spans="1:34" x14ac:dyDescent="0.2">
      <c r="A74">
        <v>2018</v>
      </c>
      <c r="B74">
        <v>18</v>
      </c>
      <c r="C74">
        <v>8484.9414053235832</v>
      </c>
      <c r="D74">
        <v>9814.728327159155</v>
      </c>
      <c r="E74">
        <f t="shared" si="4"/>
        <v>0.15672317088733728</v>
      </c>
      <c r="K74">
        <v>2018</v>
      </c>
      <c r="L74">
        <v>18</v>
      </c>
      <c r="M74">
        <v>8484.9414053235832</v>
      </c>
      <c r="N74">
        <v>8813.9543985629625</v>
      </c>
      <c r="O74">
        <f t="shared" si="5"/>
        <v>3.8776106695675168E-2</v>
      </c>
      <c r="U74">
        <v>2018</v>
      </c>
      <c r="V74">
        <v>18</v>
      </c>
      <c r="W74">
        <v>8484.9414053235832</v>
      </c>
      <c r="X74">
        <v>8315.2528460315207</v>
      </c>
      <c r="Y74">
        <f t="shared" si="6"/>
        <v>1.9998789760126964E-2</v>
      </c>
      <c r="AD74">
        <v>2018</v>
      </c>
      <c r="AE74">
        <v>18</v>
      </c>
      <c r="AF74">
        <v>3151.4630180329627</v>
      </c>
      <c r="AG74">
        <v>2792.1846192899279</v>
      </c>
      <c r="AH74">
        <f t="shared" si="7"/>
        <v>0.11400368549058346</v>
      </c>
    </row>
    <row r="75" spans="1:34" x14ac:dyDescent="0.2">
      <c r="A75">
        <v>2018</v>
      </c>
      <c r="B75">
        <v>19</v>
      </c>
      <c r="C75">
        <v>22503.64260925616</v>
      </c>
      <c r="D75">
        <v>26651.711929940124</v>
      </c>
      <c r="E75">
        <f t="shared" si="4"/>
        <v>0.18432879479599393</v>
      </c>
      <c r="K75">
        <v>2018</v>
      </c>
      <c r="L75">
        <v>19</v>
      </c>
      <c r="M75">
        <v>22503.64260925616</v>
      </c>
      <c r="N75">
        <v>23362.187886403386</v>
      </c>
      <c r="O75">
        <f t="shared" si="5"/>
        <v>3.8151391401589851E-2</v>
      </c>
      <c r="U75">
        <v>2018</v>
      </c>
      <c r="V75">
        <v>19</v>
      </c>
      <c r="W75">
        <v>22503.64260925616</v>
      </c>
      <c r="X75">
        <v>22182.90864588082</v>
      </c>
      <c r="Y75">
        <f t="shared" si="6"/>
        <v>1.4252535420350846E-2</v>
      </c>
      <c r="AD75">
        <v>2018</v>
      </c>
      <c r="AE75">
        <v>19</v>
      </c>
      <c r="AF75">
        <v>7087.1726827623452</v>
      </c>
      <c r="AG75">
        <v>7562.4840474317234</v>
      </c>
      <c r="AH75">
        <f t="shared" si="7"/>
        <v>6.7066429159465271E-2</v>
      </c>
    </row>
    <row r="76" spans="1:34" x14ac:dyDescent="0.2">
      <c r="A76">
        <v>2018</v>
      </c>
      <c r="B76">
        <v>20</v>
      </c>
      <c r="C76">
        <v>22150.547919990524</v>
      </c>
      <c r="D76">
        <v>26802.96452023699</v>
      </c>
      <c r="E76">
        <f t="shared" si="4"/>
        <v>0.21003618587907402</v>
      </c>
      <c r="K76">
        <v>2018</v>
      </c>
      <c r="L76">
        <v>20</v>
      </c>
      <c r="M76">
        <v>22150.547919990524</v>
      </c>
      <c r="N76">
        <v>23469.046678677245</v>
      </c>
      <c r="O76">
        <f t="shared" si="5"/>
        <v>5.9524430883120344E-2</v>
      </c>
      <c r="U76">
        <v>2018</v>
      </c>
      <c r="V76">
        <v>20</v>
      </c>
      <c r="W76">
        <v>22150.547919990524</v>
      </c>
      <c r="X76">
        <v>22285.627066299978</v>
      </c>
      <c r="Y76">
        <f t="shared" si="6"/>
        <v>6.0982304725539982E-3</v>
      </c>
      <c r="AD76">
        <v>2018</v>
      </c>
      <c r="AE76">
        <v>20</v>
      </c>
      <c r="AF76">
        <v>7698.2257907978028</v>
      </c>
      <c r="AG76">
        <v>7618.2675287028869</v>
      </c>
      <c r="AH76">
        <f t="shared" si="7"/>
        <v>1.0386583125490456E-2</v>
      </c>
    </row>
    <row r="77" spans="1:34" x14ac:dyDescent="0.2">
      <c r="A77">
        <v>2018</v>
      </c>
      <c r="B77">
        <v>21</v>
      </c>
      <c r="C77">
        <v>22856.623454505952</v>
      </c>
      <c r="D77">
        <v>26951.830591643935</v>
      </c>
      <c r="E77">
        <f t="shared" si="4"/>
        <v>0.17916938367073873</v>
      </c>
      <c r="K77">
        <v>2018</v>
      </c>
      <c r="L77">
        <v>21</v>
      </c>
      <c r="M77">
        <v>22856.623454505952</v>
      </c>
      <c r="N77">
        <v>23578.89019704955</v>
      </c>
      <c r="O77">
        <f t="shared" si="5"/>
        <v>3.1599888057884155E-2</v>
      </c>
      <c r="U77">
        <v>2018</v>
      </c>
      <c r="V77">
        <v>21</v>
      </c>
      <c r="W77">
        <v>22856.623454505952</v>
      </c>
      <c r="X77">
        <v>22388.964904432549</v>
      </c>
      <c r="Y77">
        <f t="shared" si="6"/>
        <v>2.0460526507961062E-2</v>
      </c>
      <c r="AD77">
        <v>2018</v>
      </c>
      <c r="AE77">
        <v>21</v>
      </c>
      <c r="AF77">
        <v>7556.0470686080462</v>
      </c>
      <c r="AG77">
        <v>7674.7237646028761</v>
      </c>
      <c r="AH77">
        <f t="shared" si="7"/>
        <v>1.5706188026260174E-2</v>
      </c>
    </row>
    <row r="78" spans="1:34" x14ac:dyDescent="0.2">
      <c r="A78">
        <v>2018</v>
      </c>
      <c r="B78">
        <v>22</v>
      </c>
      <c r="C78">
        <v>22501.694220392685</v>
      </c>
      <c r="D78">
        <v>27099.298289995801</v>
      </c>
      <c r="E78">
        <f t="shared" si="4"/>
        <v>0.20432257342811236</v>
      </c>
      <c r="K78">
        <v>2018</v>
      </c>
      <c r="L78">
        <v>22</v>
      </c>
      <c r="M78">
        <v>22501.694220392685</v>
      </c>
      <c r="N78">
        <v>23690.544951879845</v>
      </c>
      <c r="O78">
        <f t="shared" si="5"/>
        <v>5.2833831970293892E-2</v>
      </c>
      <c r="U78">
        <v>2018</v>
      </c>
      <c r="V78">
        <v>22</v>
      </c>
      <c r="W78">
        <v>22501.694220392685</v>
      </c>
      <c r="X78">
        <v>22492.925849597519</v>
      </c>
      <c r="Y78">
        <f t="shared" si="6"/>
        <v>3.8967602658198942E-4</v>
      </c>
      <c r="AD78">
        <v>2018</v>
      </c>
      <c r="AE78">
        <v>22</v>
      </c>
      <c r="AF78">
        <v>7261.6646730011162</v>
      </c>
      <c r="AG78">
        <v>7731.5856883437546</v>
      </c>
      <c r="AH78">
        <f t="shared" si="7"/>
        <v>6.4712574389424182E-2</v>
      </c>
    </row>
    <row r="79" spans="1:34" x14ac:dyDescent="0.2">
      <c r="A79">
        <v>2018</v>
      </c>
      <c r="B79">
        <v>23</v>
      </c>
      <c r="C79">
        <v>23771.394906054335</v>
      </c>
      <c r="D79">
        <v>28741.290868516229</v>
      </c>
      <c r="E79">
        <f t="shared" si="4"/>
        <v>0.2090704387396346</v>
      </c>
      <c r="K79">
        <v>2018</v>
      </c>
      <c r="L79">
        <v>23</v>
      </c>
      <c r="M79">
        <v>23771.394906054335</v>
      </c>
      <c r="N79">
        <v>25045.06653459743</v>
      </c>
      <c r="O79">
        <f t="shared" si="5"/>
        <v>5.358001217752284E-2</v>
      </c>
      <c r="U79">
        <v>2018</v>
      </c>
      <c r="V79">
        <v>23</v>
      </c>
      <c r="W79">
        <v>23771.394906054335</v>
      </c>
      <c r="X79">
        <v>22724.501990968834</v>
      </c>
      <c r="Y79">
        <f t="shared" si="6"/>
        <v>4.4040028749800758E-2</v>
      </c>
      <c r="AD79">
        <v>2018</v>
      </c>
      <c r="AE79">
        <v>23</v>
      </c>
      <c r="AF79">
        <v>8328.4687536630536</v>
      </c>
      <c r="AG79">
        <v>7752.6871182855803</v>
      </c>
      <c r="AH79">
        <f t="shared" si="7"/>
        <v>6.9134153276883131E-2</v>
      </c>
    </row>
    <row r="80" spans="1:34" x14ac:dyDescent="0.2">
      <c r="A80">
        <v>2018</v>
      </c>
      <c r="B80">
        <v>24</v>
      </c>
      <c r="C80">
        <v>23649.981429091968</v>
      </c>
      <c r="D80">
        <v>28895.851890191188</v>
      </c>
      <c r="E80">
        <f t="shared" si="4"/>
        <v>0.22181287866240132</v>
      </c>
      <c r="K80">
        <v>2018</v>
      </c>
      <c r="L80">
        <v>24</v>
      </c>
      <c r="M80">
        <v>23649.981429091968</v>
      </c>
      <c r="N80">
        <v>25164.822612822813</v>
      </c>
      <c r="O80">
        <f t="shared" si="5"/>
        <v>6.4052531638246063E-2</v>
      </c>
      <c r="U80">
        <v>2018</v>
      </c>
      <c r="V80">
        <v>24</v>
      </c>
      <c r="W80">
        <v>23649.981429091968</v>
      </c>
      <c r="X80">
        <v>22830.311574926764</v>
      </c>
      <c r="Y80">
        <f t="shared" si="6"/>
        <v>3.4658372000111751E-2</v>
      </c>
      <c r="AD80">
        <v>2018</v>
      </c>
      <c r="AE80">
        <v>24</v>
      </c>
      <c r="AF80">
        <v>8871.8429562556812</v>
      </c>
      <c r="AG80">
        <v>7809.9179886424527</v>
      </c>
      <c r="AH80">
        <f t="shared" si="7"/>
        <v>0.1196960961605444</v>
      </c>
    </row>
    <row r="81" spans="1:34" x14ac:dyDescent="0.2">
      <c r="A81">
        <v>2018</v>
      </c>
      <c r="B81">
        <v>25</v>
      </c>
      <c r="C81">
        <v>22911.609976120439</v>
      </c>
      <c r="D81">
        <v>29050.516614252752</v>
      </c>
      <c r="E81">
        <f t="shared" si="4"/>
        <v>0.26793868455907605</v>
      </c>
      <c r="K81">
        <v>2018</v>
      </c>
      <c r="L81">
        <v>25</v>
      </c>
      <c r="M81">
        <v>22911.609976120439</v>
      </c>
      <c r="N81">
        <v>25285.414789830182</v>
      </c>
      <c r="O81">
        <f t="shared" si="5"/>
        <v>0.10360707153202392</v>
      </c>
      <c r="U81">
        <v>2018</v>
      </c>
      <c r="V81">
        <v>25</v>
      </c>
      <c r="W81">
        <v>22911.609976120439</v>
      </c>
      <c r="X81">
        <v>22936.759010775084</v>
      </c>
      <c r="Y81">
        <f t="shared" si="6"/>
        <v>1.0976546249197123E-3</v>
      </c>
      <c r="AD81">
        <v>2018</v>
      </c>
      <c r="AE81">
        <v>25</v>
      </c>
      <c r="AF81">
        <v>7932.5391588349248</v>
      </c>
      <c r="AG81">
        <v>7867.4831501677872</v>
      </c>
      <c r="AH81">
        <f t="shared" si="7"/>
        <v>8.2011582123336837E-3</v>
      </c>
    </row>
    <row r="82" spans="1:34" x14ac:dyDescent="0.2">
      <c r="A82">
        <v>2018</v>
      </c>
      <c r="B82">
        <v>26</v>
      </c>
      <c r="C82">
        <v>25149.576682894658</v>
      </c>
      <c r="D82">
        <v>29205.531256668317</v>
      </c>
      <c r="E82">
        <f t="shared" si="4"/>
        <v>0.16127327409579395</v>
      </c>
      <c r="K82">
        <v>2018</v>
      </c>
      <c r="L82">
        <v>26</v>
      </c>
      <c r="M82">
        <v>25149.576682894658</v>
      </c>
      <c r="N82">
        <v>24717.388144668479</v>
      </c>
      <c r="O82">
        <f t="shared" si="5"/>
        <v>1.718472416754949E-2</v>
      </c>
      <c r="U82">
        <v>2018</v>
      </c>
      <c r="V82">
        <v>26</v>
      </c>
      <c r="W82">
        <v>25149.576682894658</v>
      </c>
      <c r="X82">
        <v>23565.632675130109</v>
      </c>
      <c r="Y82">
        <f t="shared" si="6"/>
        <v>6.298094110036688E-2</v>
      </c>
      <c r="AD82">
        <v>2018</v>
      </c>
      <c r="AE82">
        <v>26</v>
      </c>
      <c r="AF82">
        <v>8520.8740909573389</v>
      </c>
      <c r="AG82">
        <v>8065.025569919685</v>
      </c>
      <c r="AH82">
        <f t="shared" si="7"/>
        <v>5.3497859042585416E-2</v>
      </c>
    </row>
    <row r="83" spans="1:34" x14ac:dyDescent="0.2">
      <c r="A83">
        <v>2018</v>
      </c>
      <c r="B83">
        <v>27</v>
      </c>
      <c r="C83">
        <v>35369.250862139845</v>
      </c>
      <c r="D83">
        <v>33363.239803386779</v>
      </c>
      <c r="E83">
        <f t="shared" si="4"/>
        <v>5.6716243908359144E-2</v>
      </c>
      <c r="K83">
        <v>2018</v>
      </c>
      <c r="L83">
        <v>27</v>
      </c>
      <c r="M83">
        <v>35369.250862139845</v>
      </c>
      <c r="N83">
        <v>28674.321665812717</v>
      </c>
      <c r="O83">
        <f t="shared" si="5"/>
        <v>0.18928671185098672</v>
      </c>
      <c r="U83">
        <v>2018</v>
      </c>
      <c r="V83">
        <v>27</v>
      </c>
      <c r="W83">
        <v>35369.250862139845</v>
      </c>
      <c r="X83">
        <v>35344.901237601931</v>
      </c>
      <c r="Y83">
        <f t="shared" si="6"/>
        <v>6.8844049405576279E-4</v>
      </c>
      <c r="AD83">
        <v>2018</v>
      </c>
      <c r="AE83">
        <v>27</v>
      </c>
      <c r="AF83">
        <v>14866.398850380318</v>
      </c>
      <c r="AG83">
        <v>13867.598240365614</v>
      </c>
      <c r="AH83">
        <f t="shared" si="7"/>
        <v>6.718510784399892E-2</v>
      </c>
    </row>
    <row r="84" spans="1:34" x14ac:dyDescent="0.2">
      <c r="A84">
        <v>2018</v>
      </c>
      <c r="B84">
        <v>28</v>
      </c>
      <c r="C84">
        <v>38358.024913366062</v>
      </c>
      <c r="D84">
        <v>33540.711401255146</v>
      </c>
      <c r="E84">
        <f t="shared" si="4"/>
        <v>0.1255881532740831</v>
      </c>
      <c r="K84">
        <v>2018</v>
      </c>
      <c r="L84">
        <v>28</v>
      </c>
      <c r="M84">
        <v>38358.024913366062</v>
      </c>
      <c r="N84">
        <v>28548.685554064217</v>
      </c>
      <c r="O84">
        <f t="shared" si="5"/>
        <v>0.25573108577557985</v>
      </c>
      <c r="U84">
        <v>2018</v>
      </c>
      <c r="V84">
        <v>28</v>
      </c>
      <c r="W84">
        <v>38358.024913366062</v>
      </c>
      <c r="X84">
        <v>38201.824119860037</v>
      </c>
      <c r="Y84">
        <f t="shared" si="6"/>
        <v>4.0721803027870609E-3</v>
      </c>
      <c r="AD84">
        <v>2018</v>
      </c>
      <c r="AE84">
        <v>28</v>
      </c>
      <c r="AF84">
        <v>16663.995069620287</v>
      </c>
      <c r="AG84">
        <v>14972.600870194779</v>
      </c>
      <c r="AH84">
        <f t="shared" si="7"/>
        <v>0.10149992197903646</v>
      </c>
    </row>
    <row r="85" spans="1:34" x14ac:dyDescent="0.2">
      <c r="A85">
        <v>2018</v>
      </c>
      <c r="B85">
        <v>29</v>
      </c>
      <c r="C85">
        <v>42705.700249820737</v>
      </c>
      <c r="D85">
        <v>33719.014377205909</v>
      </c>
      <c r="E85">
        <f t="shared" si="4"/>
        <v>0.21043293565131391</v>
      </c>
      <c r="K85">
        <v>2018</v>
      </c>
      <c r="L85">
        <v>29</v>
      </c>
      <c r="M85">
        <v>42705.700249820737</v>
      </c>
      <c r="N85">
        <v>28545.81430652193</v>
      </c>
      <c r="O85">
        <f t="shared" si="5"/>
        <v>0.33156899103552917</v>
      </c>
      <c r="U85">
        <v>2018</v>
      </c>
      <c r="V85">
        <v>29</v>
      </c>
      <c r="W85">
        <v>42705.700249820737</v>
      </c>
      <c r="X85">
        <v>44351.174835269274</v>
      </c>
      <c r="Y85">
        <f t="shared" si="6"/>
        <v>3.8530560927997996E-2</v>
      </c>
      <c r="AD85">
        <v>2018</v>
      </c>
      <c r="AE85">
        <v>29</v>
      </c>
      <c r="AF85">
        <v>14211.12812698975</v>
      </c>
      <c r="AG85">
        <v>14933.197931336283</v>
      </c>
      <c r="AH85">
        <f t="shared" si="7"/>
        <v>5.0810167770930087E-2</v>
      </c>
    </row>
    <row r="86" spans="1:34" x14ac:dyDescent="0.2">
      <c r="A86">
        <v>2018</v>
      </c>
      <c r="B86">
        <v>30</v>
      </c>
      <c r="C86">
        <v>45346.512931947182</v>
      </c>
      <c r="D86">
        <v>33898.219174294885</v>
      </c>
      <c r="E86">
        <f t="shared" si="4"/>
        <v>0.25246249419074585</v>
      </c>
      <c r="K86">
        <v>2018</v>
      </c>
      <c r="L86">
        <v>30</v>
      </c>
      <c r="M86">
        <v>45346.512931947182</v>
      </c>
      <c r="N86">
        <v>28609.827651730979</v>
      </c>
      <c r="O86">
        <f t="shared" si="5"/>
        <v>0.3690842845034949</v>
      </c>
      <c r="U86">
        <v>2018</v>
      </c>
      <c r="V86">
        <v>30</v>
      </c>
      <c r="W86">
        <v>45346.512931947182</v>
      </c>
      <c r="X86">
        <v>45986.619285272325</v>
      </c>
      <c r="Y86">
        <f t="shared" si="6"/>
        <v>1.4115889225832417E-2</v>
      </c>
      <c r="AD86">
        <v>2018</v>
      </c>
      <c r="AE86">
        <v>30</v>
      </c>
      <c r="AF86">
        <v>16381.121396438079</v>
      </c>
      <c r="AG86">
        <v>14947.810308547305</v>
      </c>
      <c r="AH86">
        <f t="shared" si="7"/>
        <v>8.7497739208649894E-2</v>
      </c>
    </row>
    <row r="87" spans="1:34" x14ac:dyDescent="0.2">
      <c r="A87">
        <v>2018</v>
      </c>
      <c r="B87">
        <v>31</v>
      </c>
      <c r="C87">
        <v>43086.451606516894</v>
      </c>
      <c r="D87">
        <v>34078.376722720379</v>
      </c>
      <c r="E87">
        <f t="shared" si="4"/>
        <v>0.20906977826955769</v>
      </c>
      <c r="K87">
        <v>2018</v>
      </c>
      <c r="L87">
        <v>31</v>
      </c>
      <c r="M87">
        <v>43086.451606516894</v>
      </c>
      <c r="N87">
        <v>28709.056685032006</v>
      </c>
      <c r="O87">
        <f t="shared" si="5"/>
        <v>0.33368714260308879</v>
      </c>
      <c r="U87">
        <v>2018</v>
      </c>
      <c r="V87">
        <v>31</v>
      </c>
      <c r="W87">
        <v>43086.451606516894</v>
      </c>
      <c r="X87">
        <v>46094.990164847906</v>
      </c>
      <c r="Y87">
        <f t="shared" si="6"/>
        <v>6.9825628385605243E-2</v>
      </c>
      <c r="AD87">
        <v>2018</v>
      </c>
      <c r="AE87">
        <v>31</v>
      </c>
      <c r="AF87">
        <v>13743.795777672283</v>
      </c>
      <c r="AG87">
        <v>14991.061975769155</v>
      </c>
      <c r="AH87">
        <f t="shared" si="7"/>
        <v>9.0751217369159323E-2</v>
      </c>
    </row>
    <row r="88" spans="1:34" x14ac:dyDescent="0.2">
      <c r="A88">
        <v>2018</v>
      </c>
      <c r="B88">
        <v>32</v>
      </c>
      <c r="C88">
        <v>42991.6857387993</v>
      </c>
      <c r="D88">
        <v>35255.66384648563</v>
      </c>
      <c r="E88">
        <f t="shared" si="4"/>
        <v>0.17994227859113782</v>
      </c>
      <c r="K88">
        <v>2018</v>
      </c>
      <c r="L88">
        <v>32</v>
      </c>
      <c r="M88">
        <v>42991.6857387993</v>
      </c>
      <c r="N88">
        <v>30488.061252335163</v>
      </c>
      <c r="O88">
        <f t="shared" si="5"/>
        <v>0.29083819979591585</v>
      </c>
      <c r="U88">
        <v>2018</v>
      </c>
      <c r="V88">
        <v>32</v>
      </c>
      <c r="W88">
        <v>42991.6857387993</v>
      </c>
      <c r="X88">
        <v>45760.202064258963</v>
      </c>
      <c r="Y88">
        <f t="shared" si="6"/>
        <v>6.4396551981703798E-2</v>
      </c>
      <c r="AD88">
        <v>2018</v>
      </c>
      <c r="AE88">
        <v>32</v>
      </c>
      <c r="AF88">
        <v>14349.393761304829</v>
      </c>
      <c r="AG88">
        <v>15016.629420584084</v>
      </c>
      <c r="AH88">
        <f t="shared" si="7"/>
        <v>4.6499222920382201E-2</v>
      </c>
    </row>
    <row r="89" spans="1:34" x14ac:dyDescent="0.2">
      <c r="A89">
        <v>2018</v>
      </c>
      <c r="B89">
        <v>33</v>
      </c>
      <c r="C89">
        <v>43635.320876708181</v>
      </c>
      <c r="D89">
        <v>35443.126164177476</v>
      </c>
      <c r="E89">
        <f t="shared" si="4"/>
        <v>0.18774228189309738</v>
      </c>
      <c r="K89">
        <v>2018</v>
      </c>
      <c r="L89">
        <v>33</v>
      </c>
      <c r="M89">
        <v>43635.320876708181</v>
      </c>
      <c r="N89">
        <v>30622.591159323223</v>
      </c>
      <c r="O89">
        <f t="shared" si="5"/>
        <v>0.29821551568630589</v>
      </c>
      <c r="U89">
        <v>2018</v>
      </c>
      <c r="V89">
        <v>33</v>
      </c>
      <c r="W89">
        <v>43635.320876708181</v>
      </c>
      <c r="X89">
        <v>45868.039374857879</v>
      </c>
      <c r="Y89">
        <f t="shared" si="6"/>
        <v>5.1167688315121022E-2</v>
      </c>
      <c r="AD89">
        <v>2018</v>
      </c>
      <c r="AE89">
        <v>33</v>
      </c>
      <c r="AF89">
        <v>13927.090784949209</v>
      </c>
      <c r="AG89">
        <v>15082.329677102036</v>
      </c>
      <c r="AH89">
        <f t="shared" si="7"/>
        <v>8.2949045855382514E-2</v>
      </c>
    </row>
    <row r="90" spans="1:34" x14ac:dyDescent="0.2">
      <c r="A90">
        <v>2018</v>
      </c>
      <c r="B90">
        <v>34</v>
      </c>
      <c r="C90">
        <v>44139.413431459834</v>
      </c>
      <c r="D90">
        <v>35631.657975604008</v>
      </c>
      <c r="E90">
        <f t="shared" si="4"/>
        <v>0.19274736101934753</v>
      </c>
      <c r="K90">
        <v>2018</v>
      </c>
      <c r="L90">
        <v>34</v>
      </c>
      <c r="M90">
        <v>44139.413431459834</v>
      </c>
      <c r="N90">
        <v>30762.642419738015</v>
      </c>
      <c r="O90">
        <f t="shared" si="5"/>
        <v>0.30305728988658664</v>
      </c>
      <c r="U90">
        <v>2018</v>
      </c>
      <c r="V90">
        <v>34</v>
      </c>
      <c r="W90">
        <v>44139.413431459834</v>
      </c>
      <c r="X90">
        <v>45976.130812078445</v>
      </c>
      <c r="Y90">
        <f t="shared" si="6"/>
        <v>4.1611730601510737E-2</v>
      </c>
      <c r="AD90">
        <v>2018</v>
      </c>
      <c r="AE90">
        <v>34</v>
      </c>
      <c r="AF90">
        <v>14538.123891313524</v>
      </c>
      <c r="AG90">
        <v>15152.091554810633</v>
      </c>
      <c r="AH90">
        <f t="shared" si="7"/>
        <v>4.2231560831858965E-2</v>
      </c>
    </row>
    <row r="91" spans="1:34" x14ac:dyDescent="0.2">
      <c r="A91">
        <v>2018</v>
      </c>
      <c r="B91">
        <v>35</v>
      </c>
      <c r="C91">
        <v>40736.459714421268</v>
      </c>
      <c r="D91">
        <v>35821.276485780647</v>
      </c>
      <c r="E91">
        <f t="shared" si="4"/>
        <v>0.12065808524103477</v>
      </c>
      <c r="K91">
        <v>2018</v>
      </c>
      <c r="L91">
        <v>35</v>
      </c>
      <c r="M91">
        <v>40736.459714421268</v>
      </c>
      <c r="N91">
        <v>30905.870881322098</v>
      </c>
      <c r="O91">
        <f t="shared" si="5"/>
        <v>0.24132162937121915</v>
      </c>
      <c r="U91">
        <v>2018</v>
      </c>
      <c r="V91">
        <v>35</v>
      </c>
      <c r="W91">
        <v>40736.459714421268</v>
      </c>
      <c r="X91">
        <v>38672.091067904417</v>
      </c>
      <c r="Y91">
        <f t="shared" si="6"/>
        <v>5.0676191819045958E-2</v>
      </c>
      <c r="AD91">
        <v>2018</v>
      </c>
      <c r="AE91">
        <v>35</v>
      </c>
      <c r="AF91">
        <v>13599.151700308101</v>
      </c>
      <c r="AG91">
        <v>11927.111077767113</v>
      </c>
      <c r="AH91">
        <f t="shared" si="7"/>
        <v>0.12295183253990073</v>
      </c>
    </row>
    <row r="92" spans="1:34" x14ac:dyDescent="0.2">
      <c r="A92">
        <v>2018</v>
      </c>
      <c r="B92">
        <v>36</v>
      </c>
      <c r="C92">
        <v>38434.382084390614</v>
      </c>
      <c r="D92">
        <v>32545.392942275241</v>
      </c>
      <c r="E92">
        <f t="shared" si="4"/>
        <v>0.15322190244101969</v>
      </c>
      <c r="K92">
        <v>2018</v>
      </c>
      <c r="L92">
        <v>36</v>
      </c>
      <c r="M92">
        <v>38434.382084390614</v>
      </c>
      <c r="N92">
        <v>28467.603585402874</v>
      </c>
      <c r="O92">
        <f t="shared" si="5"/>
        <v>0.25931933749067754</v>
      </c>
      <c r="U92">
        <v>2018</v>
      </c>
      <c r="V92">
        <v>36</v>
      </c>
      <c r="W92">
        <v>38434.382084390614</v>
      </c>
      <c r="X92">
        <v>35288.466901794593</v>
      </c>
      <c r="Y92">
        <f t="shared" si="6"/>
        <v>8.1851587354481614E-2</v>
      </c>
      <c r="AD92">
        <v>2018</v>
      </c>
      <c r="AE92">
        <v>36</v>
      </c>
      <c r="AF92">
        <v>11012.577430324593</v>
      </c>
      <c r="AG92">
        <v>9635.6003779086241</v>
      </c>
      <c r="AH92">
        <f t="shared" si="7"/>
        <v>0.12503676465640817</v>
      </c>
    </row>
    <row r="93" spans="1:34" x14ac:dyDescent="0.2">
      <c r="A93">
        <v>2018</v>
      </c>
      <c r="B93">
        <v>37</v>
      </c>
      <c r="C93">
        <v>32942.160114230544</v>
      </c>
      <c r="D93">
        <v>32718.758205233436</v>
      </c>
      <c r="E93">
        <f t="shared" si="4"/>
        <v>6.7816411620378689E-3</v>
      </c>
      <c r="K93">
        <v>2018</v>
      </c>
      <c r="L93">
        <v>37</v>
      </c>
      <c r="M93">
        <v>32942.160114230544</v>
      </c>
      <c r="N93">
        <v>28602.0587152726</v>
      </c>
      <c r="O93">
        <f t="shared" si="5"/>
        <v>0.13174914407276778</v>
      </c>
      <c r="U93">
        <v>2018</v>
      </c>
      <c r="V93">
        <v>37</v>
      </c>
      <c r="W93">
        <v>32942.160114230544</v>
      </c>
      <c r="X93">
        <v>30880.812970911316</v>
      </c>
      <c r="Y93">
        <f t="shared" si="6"/>
        <v>6.2574741187926997E-2</v>
      </c>
      <c r="AD93">
        <v>2018</v>
      </c>
      <c r="AE93">
        <v>37</v>
      </c>
      <c r="AF93">
        <v>10593.931315340185</v>
      </c>
      <c r="AG93">
        <v>9706.7787138570566</v>
      </c>
      <c r="AH93">
        <f t="shared" si="7"/>
        <v>8.3741585165699295E-2</v>
      </c>
    </row>
    <row r="94" spans="1:34" x14ac:dyDescent="0.2">
      <c r="A94">
        <v>2018</v>
      </c>
      <c r="B94">
        <v>38</v>
      </c>
      <c r="C94">
        <v>30670.204279566078</v>
      </c>
      <c r="D94">
        <v>32893.137795132905</v>
      </c>
      <c r="E94">
        <f t="shared" si="4"/>
        <v>7.2478601554272951E-2</v>
      </c>
      <c r="K94">
        <v>2018</v>
      </c>
      <c r="L94">
        <v>38</v>
      </c>
      <c r="M94">
        <v>30670.204279566078</v>
      </c>
      <c r="N94">
        <v>28737.553771037168</v>
      </c>
      <c r="O94">
        <f t="shared" si="5"/>
        <v>6.3013943138831061E-2</v>
      </c>
      <c r="U94">
        <v>2018</v>
      </c>
      <c r="V94">
        <v>38</v>
      </c>
      <c r="W94">
        <v>30670.204279566078</v>
      </c>
      <c r="X94">
        <v>27488.71063190134</v>
      </c>
      <c r="Y94">
        <f t="shared" si="6"/>
        <v>0.10373239182447826</v>
      </c>
      <c r="AD94">
        <v>2018</v>
      </c>
      <c r="AE94">
        <v>38</v>
      </c>
      <c r="AF94">
        <v>9459.2135328486002</v>
      </c>
      <c r="AG94">
        <v>9778.6759300184294</v>
      </c>
      <c r="AH94">
        <f t="shared" si="7"/>
        <v>3.3772617148396751E-2</v>
      </c>
    </row>
    <row r="95" spans="1:34" x14ac:dyDescent="0.2">
      <c r="A95">
        <v>2018</v>
      </c>
      <c r="B95">
        <v>39</v>
      </c>
      <c r="C95">
        <v>30983.362651450778</v>
      </c>
      <c r="D95">
        <v>32537.607103684419</v>
      </c>
      <c r="E95">
        <f t="shared" si="4"/>
        <v>5.0163840178298537E-2</v>
      </c>
      <c r="K95">
        <v>2018</v>
      </c>
      <c r="L95">
        <v>39</v>
      </c>
      <c r="M95">
        <v>30983.362651450778</v>
      </c>
      <c r="N95">
        <v>30193.64417454771</v>
      </c>
      <c r="O95">
        <f t="shared" si="5"/>
        <v>2.548846894983783E-2</v>
      </c>
      <c r="U95">
        <v>2018</v>
      </c>
      <c r="V95">
        <v>39</v>
      </c>
      <c r="W95">
        <v>30983.362651450778</v>
      </c>
      <c r="X95">
        <v>27622.119494306407</v>
      </c>
      <c r="Y95">
        <f t="shared" si="6"/>
        <v>0.10848542151337412</v>
      </c>
      <c r="AD95">
        <v>2018</v>
      </c>
      <c r="AE95">
        <v>39</v>
      </c>
      <c r="AF95">
        <v>10450.366680430481</v>
      </c>
      <c r="AG95">
        <v>10385.316278687646</v>
      </c>
      <c r="AH95">
        <f t="shared" si="7"/>
        <v>6.2247004083263472E-3</v>
      </c>
    </row>
    <row r="96" spans="1:34" x14ac:dyDescent="0.2">
      <c r="A96">
        <v>2018</v>
      </c>
      <c r="B96">
        <v>40</v>
      </c>
      <c r="C96">
        <v>30836.771618312254</v>
      </c>
      <c r="D96">
        <v>32301.498695376977</v>
      </c>
      <c r="E96">
        <f t="shared" si="4"/>
        <v>4.7499365212242337E-2</v>
      </c>
      <c r="K96">
        <v>2018</v>
      </c>
      <c r="L96">
        <v>40</v>
      </c>
      <c r="M96">
        <v>30836.771618312254</v>
      </c>
      <c r="N96">
        <v>30863.954970669136</v>
      </c>
      <c r="O96">
        <f t="shared" si="5"/>
        <v>8.8152393815244283E-4</v>
      </c>
      <c r="U96">
        <v>2018</v>
      </c>
      <c r="V96">
        <v>40</v>
      </c>
      <c r="W96">
        <v>30836.771618312254</v>
      </c>
      <c r="X96">
        <v>27756.323386664146</v>
      </c>
      <c r="Y96">
        <f t="shared" si="6"/>
        <v>9.9895289616465557E-2</v>
      </c>
      <c r="AD96">
        <v>2018</v>
      </c>
      <c r="AE96">
        <v>40</v>
      </c>
      <c r="AF96">
        <v>10760.92448958786</v>
      </c>
      <c r="AG96">
        <v>10593.551332477031</v>
      </c>
      <c r="AH96">
        <f t="shared" si="7"/>
        <v>1.5553789757820291E-2</v>
      </c>
    </row>
    <row r="97" spans="1:34" x14ac:dyDescent="0.2">
      <c r="A97">
        <v>2018</v>
      </c>
      <c r="B97">
        <v>41</v>
      </c>
      <c r="C97">
        <v>10572.162522429619</v>
      </c>
      <c r="D97">
        <v>11027.472754800781</v>
      </c>
      <c r="E97">
        <f t="shared" si="4"/>
        <v>4.3066896806134861E-2</v>
      </c>
      <c r="K97">
        <v>2018</v>
      </c>
      <c r="L97">
        <v>41</v>
      </c>
      <c r="M97">
        <v>10572.162522429619</v>
      </c>
      <c r="N97">
        <v>10448.471930751988</v>
      </c>
      <c r="O97">
        <f t="shared" si="5"/>
        <v>1.1699649094044078E-2</v>
      </c>
      <c r="U97">
        <v>2018</v>
      </c>
      <c r="V97">
        <v>41</v>
      </c>
      <c r="W97">
        <v>10572.162522429619</v>
      </c>
      <c r="X97">
        <v>10066.186204403139</v>
      </c>
      <c r="Y97">
        <f t="shared" si="6"/>
        <v>4.7859301912263841E-2</v>
      </c>
      <c r="AD97">
        <v>2018</v>
      </c>
      <c r="AE97">
        <v>41</v>
      </c>
      <c r="AF97">
        <v>3419.1154144777074</v>
      </c>
      <c r="AG97">
        <v>3774.5529405579437</v>
      </c>
      <c r="AH97">
        <f t="shared" si="7"/>
        <v>0.10395598948640103</v>
      </c>
    </row>
    <row r="98" spans="1:34" x14ac:dyDescent="0.2">
      <c r="A98">
        <v>2018</v>
      </c>
      <c r="B98">
        <v>42</v>
      </c>
      <c r="C98">
        <v>9716.7001841748679</v>
      </c>
      <c r="D98">
        <v>11007.552964283892</v>
      </c>
      <c r="E98">
        <f t="shared" si="4"/>
        <v>0.1328488844609382</v>
      </c>
      <c r="K98">
        <v>2018</v>
      </c>
      <c r="L98">
        <v>42</v>
      </c>
      <c r="M98">
        <v>9716.7001841748679</v>
      </c>
      <c r="N98">
        <v>10537.699037456599</v>
      </c>
      <c r="O98">
        <f t="shared" si="5"/>
        <v>8.4493587094397915E-2</v>
      </c>
      <c r="U98">
        <v>2018</v>
      </c>
      <c r="V98">
        <v>42</v>
      </c>
      <c r="W98">
        <v>9716.7001841748679</v>
      </c>
      <c r="X98">
        <v>10400.120315883705</v>
      </c>
      <c r="Y98">
        <f t="shared" si="6"/>
        <v>7.0334590833819433E-2</v>
      </c>
      <c r="AD98">
        <v>2018</v>
      </c>
      <c r="AE98">
        <v>42</v>
      </c>
      <c r="AF98">
        <v>3677.2824470469536</v>
      </c>
      <c r="AG98">
        <v>4036.5612524472313</v>
      </c>
      <c r="AH98">
        <f t="shared" si="7"/>
        <v>9.7702259909025188E-2</v>
      </c>
    </row>
    <row r="99" spans="1:34" x14ac:dyDescent="0.2">
      <c r="A99">
        <v>2018</v>
      </c>
      <c r="B99">
        <v>43</v>
      </c>
      <c r="C99">
        <v>10498.568380276209</v>
      </c>
      <c r="D99">
        <v>11008.704476291041</v>
      </c>
      <c r="E99">
        <f t="shared" si="4"/>
        <v>4.8591015225774144E-2</v>
      </c>
      <c r="K99">
        <v>2018</v>
      </c>
      <c r="L99">
        <v>43</v>
      </c>
      <c r="M99">
        <v>10498.568380276209</v>
      </c>
      <c r="N99">
        <v>10607.863497851948</v>
      </c>
      <c r="O99">
        <f t="shared" si="5"/>
        <v>1.0410478230638856E-2</v>
      </c>
      <c r="U99">
        <v>2018</v>
      </c>
      <c r="V99">
        <v>43</v>
      </c>
      <c r="W99">
        <v>10498.568380276209</v>
      </c>
      <c r="X99">
        <v>10561.162792546036</v>
      </c>
      <c r="Y99">
        <f t="shared" si="6"/>
        <v>5.9621855097333407E-3</v>
      </c>
      <c r="AD99">
        <v>2018</v>
      </c>
      <c r="AE99">
        <v>43</v>
      </c>
      <c r="AF99">
        <v>3841.1282568707593</v>
      </c>
      <c r="AG99">
        <v>4148.5377677758806</v>
      </c>
      <c r="AH99">
        <f t="shared" si="7"/>
        <v>8.0031045658328984E-2</v>
      </c>
    </row>
    <row r="100" spans="1:34" x14ac:dyDescent="0.2">
      <c r="A100">
        <v>2018</v>
      </c>
      <c r="B100">
        <v>44</v>
      </c>
      <c r="C100">
        <v>10321.523818814738</v>
      </c>
      <c r="D100">
        <v>11025.828972669571</v>
      </c>
      <c r="E100">
        <f t="shared" si="4"/>
        <v>6.8236547841025244E-2</v>
      </c>
      <c r="K100">
        <v>2018</v>
      </c>
      <c r="L100">
        <v>44</v>
      </c>
      <c r="M100">
        <v>10321.523818814738</v>
      </c>
      <c r="N100">
        <v>10668.946846308283</v>
      </c>
      <c r="O100">
        <f t="shared" si="5"/>
        <v>3.3660051906312542E-2</v>
      </c>
      <c r="U100">
        <v>2018</v>
      </c>
      <c r="V100">
        <v>44</v>
      </c>
      <c r="W100">
        <v>10321.523818814738</v>
      </c>
      <c r="X100">
        <v>10613.173779141214</v>
      </c>
      <c r="Y100">
        <f t="shared" si="6"/>
        <v>2.8256482806815617E-2</v>
      </c>
      <c r="AD100">
        <v>2018</v>
      </c>
      <c r="AE100">
        <v>44</v>
      </c>
      <c r="AF100">
        <v>4051.8780579779664</v>
      </c>
      <c r="AG100">
        <v>4169.6091548121549</v>
      </c>
      <c r="AH100">
        <f t="shared" si="7"/>
        <v>2.9055932866089408E-2</v>
      </c>
    </row>
    <row r="101" spans="1:34" x14ac:dyDescent="0.2">
      <c r="A101">
        <v>2018</v>
      </c>
      <c r="B101">
        <v>45</v>
      </c>
      <c r="C101">
        <v>10002.74470546597</v>
      </c>
      <c r="D101">
        <v>10604.023177969679</v>
      </c>
      <c r="E101">
        <f t="shared" si="4"/>
        <v>6.0111348455703588E-2</v>
      </c>
      <c r="K101">
        <v>2018</v>
      </c>
      <c r="L101">
        <v>45</v>
      </c>
      <c r="M101">
        <v>10002.74470546597</v>
      </c>
      <c r="N101">
        <v>10386.083543908011</v>
      </c>
      <c r="O101">
        <f t="shared" si="5"/>
        <v>3.8323365209207733E-2</v>
      </c>
      <c r="U101">
        <v>2018</v>
      </c>
      <c r="V101">
        <v>45</v>
      </c>
      <c r="W101">
        <v>10002.74470546597</v>
      </c>
      <c r="X101">
        <v>10141.473568987629</v>
      </c>
      <c r="Y101">
        <f t="shared" si="6"/>
        <v>1.3869079698280331E-2</v>
      </c>
      <c r="AD101">
        <v>2018</v>
      </c>
      <c r="AE101">
        <v>45</v>
      </c>
      <c r="AF101">
        <v>3260.6912602667248</v>
      </c>
      <c r="AG101">
        <v>3680.1137251256005</v>
      </c>
      <c r="AH101">
        <f t="shared" si="7"/>
        <v>0.12862992273134344</v>
      </c>
    </row>
    <row r="102" spans="1:34" x14ac:dyDescent="0.2">
      <c r="A102">
        <v>2018</v>
      </c>
      <c r="B102">
        <v>46</v>
      </c>
      <c r="C102">
        <v>10659.725499772108</v>
      </c>
      <c r="D102">
        <v>10640.233478985996</v>
      </c>
      <c r="E102">
        <f t="shared" si="4"/>
        <v>1.8285668600499187E-3</v>
      </c>
      <c r="K102">
        <v>2018</v>
      </c>
      <c r="L102">
        <v>46</v>
      </c>
      <c r="M102">
        <v>10659.725499772108</v>
      </c>
      <c r="N102">
        <v>10439.136693349228</v>
      </c>
      <c r="O102">
        <f t="shared" si="5"/>
        <v>2.0693666682842456E-2</v>
      </c>
      <c r="U102">
        <v>2018</v>
      </c>
      <c r="V102">
        <v>46</v>
      </c>
      <c r="W102">
        <v>10659.725499772108</v>
      </c>
      <c r="X102">
        <v>9851.778057340116</v>
      </c>
      <c r="Y102">
        <f t="shared" si="6"/>
        <v>7.5794394747713281E-2</v>
      </c>
      <c r="AD102">
        <v>2018</v>
      </c>
      <c r="AE102">
        <v>46</v>
      </c>
      <c r="AF102">
        <v>3630.848672316868</v>
      </c>
      <c r="AG102">
        <v>3411.6141355243017</v>
      </c>
      <c r="AH102">
        <f t="shared" si="7"/>
        <v>6.0381072464986918E-2</v>
      </c>
    </row>
    <row r="103" spans="1:34" x14ac:dyDescent="0.2">
      <c r="A103">
        <v>2018</v>
      </c>
      <c r="B103">
        <v>47</v>
      </c>
      <c r="C103">
        <v>9876.8257999728121</v>
      </c>
      <c r="D103">
        <v>10682.559198025918</v>
      </c>
      <c r="E103">
        <f t="shared" si="4"/>
        <v>8.1578172418037748E-2</v>
      </c>
      <c r="K103">
        <v>2018</v>
      </c>
      <c r="L103">
        <v>47</v>
      </c>
      <c r="M103">
        <v>9876.8257999728121</v>
      </c>
      <c r="N103">
        <v>10491.381620380676</v>
      </c>
      <c r="O103">
        <f t="shared" si="5"/>
        <v>6.2221996505148036E-2</v>
      </c>
      <c r="U103">
        <v>2018</v>
      </c>
      <c r="V103">
        <v>47</v>
      </c>
      <c r="W103">
        <v>9876.8257999728121</v>
      </c>
      <c r="X103">
        <v>9899.251233844845</v>
      </c>
      <c r="Y103">
        <f t="shared" si="6"/>
        <v>2.2705102151436836E-3</v>
      </c>
      <c r="AD103">
        <v>2018</v>
      </c>
      <c r="AE103">
        <v>47</v>
      </c>
      <c r="AF103">
        <v>3288.5930902346122</v>
      </c>
      <c r="AG103">
        <v>3432.9786056783082</v>
      </c>
      <c r="AH103">
        <f t="shared" si="7"/>
        <v>4.3904950074986439E-2</v>
      </c>
    </row>
    <row r="104" spans="1:34" x14ac:dyDescent="0.2">
      <c r="A104">
        <v>2018</v>
      </c>
      <c r="B104">
        <v>48</v>
      </c>
      <c r="C104">
        <v>10781.699074682336</v>
      </c>
      <c r="D104">
        <v>10729.337530186691</v>
      </c>
      <c r="E104">
        <f t="shared" si="4"/>
        <v>4.8565206775804644E-3</v>
      </c>
      <c r="K104">
        <v>2018</v>
      </c>
      <c r="L104">
        <v>48</v>
      </c>
      <c r="M104">
        <v>10781.699074682336</v>
      </c>
      <c r="N104">
        <v>10543.370397251572</v>
      </c>
      <c r="O104">
        <f t="shared" si="5"/>
        <v>2.2104927598137907E-2</v>
      </c>
      <c r="U104">
        <v>2018</v>
      </c>
      <c r="V104">
        <v>48</v>
      </c>
      <c r="W104">
        <v>10781.699074682336</v>
      </c>
      <c r="X104">
        <v>9947.0091093758019</v>
      </c>
      <c r="Y104">
        <f t="shared" si="6"/>
        <v>7.7417293835120929E-2</v>
      </c>
      <c r="AD104">
        <v>2018</v>
      </c>
      <c r="AE104">
        <v>48</v>
      </c>
      <c r="AF104">
        <v>3955.6618966949309</v>
      </c>
      <c r="AG104">
        <v>3455.6211061370136</v>
      </c>
      <c r="AH104">
        <f t="shared" si="7"/>
        <v>0.12641140815794083</v>
      </c>
    </row>
    <row r="105" spans="1:34" x14ac:dyDescent="0.2">
      <c r="A105">
        <v>2018</v>
      </c>
      <c r="B105">
        <v>49</v>
      </c>
      <c r="C105">
        <v>10995.67231644108</v>
      </c>
      <c r="D105">
        <v>10820.059803270628</v>
      </c>
      <c r="E105">
        <f t="shared" si="4"/>
        <v>1.5971057350251394E-2</v>
      </c>
      <c r="K105">
        <v>2018</v>
      </c>
      <c r="L105">
        <v>49</v>
      </c>
      <c r="M105">
        <v>10995.67231644108</v>
      </c>
      <c r="N105">
        <v>10654.111952794465</v>
      </c>
      <c r="O105">
        <f t="shared" si="5"/>
        <v>3.1063163198843505E-2</v>
      </c>
      <c r="U105">
        <v>2018</v>
      </c>
      <c r="V105">
        <v>49</v>
      </c>
      <c r="W105">
        <v>10995.67231644108</v>
      </c>
      <c r="X105">
        <v>10069.598495994122</v>
      </c>
      <c r="Y105">
        <f t="shared" si="6"/>
        <v>8.4221664105273764E-2</v>
      </c>
      <c r="AD105">
        <v>2018</v>
      </c>
      <c r="AE105">
        <v>49</v>
      </c>
      <c r="AF105">
        <v>3971.8351213905798</v>
      </c>
      <c r="AG105">
        <v>3479.2858735489281</v>
      </c>
      <c r="AH105">
        <f t="shared" si="7"/>
        <v>0.1240104971097605</v>
      </c>
    </row>
    <row r="106" spans="1:34" x14ac:dyDescent="0.2">
      <c r="A106">
        <v>2018</v>
      </c>
      <c r="B106">
        <v>50</v>
      </c>
      <c r="C106">
        <v>10786.312205604001</v>
      </c>
      <c r="D106">
        <v>10872.678017625709</v>
      </c>
      <c r="E106">
        <f t="shared" si="4"/>
        <v>8.0069824028305703E-3</v>
      </c>
      <c r="K106">
        <v>2018</v>
      </c>
      <c r="L106">
        <v>50</v>
      </c>
      <c r="M106">
        <v>10786.312205604001</v>
      </c>
      <c r="N106">
        <v>10706.56525555342</v>
      </c>
      <c r="O106">
        <f t="shared" si="5"/>
        <v>7.3933470986635233E-3</v>
      </c>
      <c r="U106">
        <v>2018</v>
      </c>
      <c r="V106">
        <v>50</v>
      </c>
      <c r="W106">
        <v>10786.312205604001</v>
      </c>
      <c r="X106">
        <v>10118.291219159111</v>
      </c>
      <c r="Y106">
        <f t="shared" si="6"/>
        <v>6.1932287301847355E-2</v>
      </c>
      <c r="AD106">
        <v>2018</v>
      </c>
      <c r="AE106">
        <v>50</v>
      </c>
      <c r="AF106">
        <v>3905.3027404553986</v>
      </c>
      <c r="AG106">
        <v>3503.7616494629074</v>
      </c>
      <c r="AH106">
        <f t="shared" si="7"/>
        <v>0.1028194528513473</v>
      </c>
    </row>
    <row r="107" spans="1:34" x14ac:dyDescent="0.2">
      <c r="A107">
        <v>2018</v>
      </c>
      <c r="B107">
        <v>51</v>
      </c>
      <c r="C107">
        <v>10488.084939474502</v>
      </c>
      <c r="D107">
        <v>10927.084780738873</v>
      </c>
      <c r="E107">
        <f t="shared" si="4"/>
        <v>4.185700666973876E-2</v>
      </c>
      <c r="K107">
        <v>2018</v>
      </c>
      <c r="L107">
        <v>51</v>
      </c>
      <c r="M107">
        <v>10488.084939474502</v>
      </c>
      <c r="N107">
        <v>10759.245532264917</v>
      </c>
      <c r="O107">
        <f t="shared" si="5"/>
        <v>2.5854156822265502E-2</v>
      </c>
      <c r="U107">
        <v>2018</v>
      </c>
      <c r="V107">
        <v>51</v>
      </c>
      <c r="W107">
        <v>10488.084939474502</v>
      </c>
      <c r="X107">
        <v>10167.275796704029</v>
      </c>
      <c r="Y107">
        <f t="shared" si="6"/>
        <v>3.0587961922679371E-2</v>
      </c>
      <c r="AD107">
        <v>2018</v>
      </c>
      <c r="AE107">
        <v>51</v>
      </c>
      <c r="AF107">
        <v>3686.5300483458573</v>
      </c>
      <c r="AG107">
        <v>3528.8849065613508</v>
      </c>
      <c r="AH107">
        <f t="shared" si="7"/>
        <v>4.2762473034837108E-2</v>
      </c>
    </row>
    <row r="108" spans="1:34" x14ac:dyDescent="0.2">
      <c r="A108">
        <v>2018</v>
      </c>
      <c r="B108">
        <v>52</v>
      </c>
      <c r="C108">
        <v>10832.969033372969</v>
      </c>
      <c r="D108">
        <v>10982.848647225381</v>
      </c>
      <c r="E108">
        <f t="shared" si="4"/>
        <v>1.3835506534790253E-2</v>
      </c>
      <c r="K108">
        <v>2018</v>
      </c>
      <c r="L108">
        <v>52</v>
      </c>
      <c r="M108">
        <v>10832.969033372969</v>
      </c>
      <c r="N108">
        <v>10812.188235394227</v>
      </c>
      <c r="O108">
        <f t="shared" si="5"/>
        <v>1.9182920134565278E-3</v>
      </c>
      <c r="U108">
        <v>2018</v>
      </c>
      <c r="V108">
        <v>52</v>
      </c>
      <c r="W108">
        <v>10832.969033372969</v>
      </c>
      <c r="X108">
        <v>10216.55392318042</v>
      </c>
      <c r="Y108">
        <f t="shared" si="6"/>
        <v>5.6901769800464498E-2</v>
      </c>
      <c r="AD108">
        <v>2018</v>
      </c>
      <c r="AE108">
        <v>52</v>
      </c>
      <c r="AF108">
        <v>3710.8399564588181</v>
      </c>
      <c r="AG108">
        <v>3554.5337402175892</v>
      </c>
      <c r="AH108">
        <f t="shared" si="7"/>
        <v>4.2121519137243747E-2</v>
      </c>
    </row>
    <row r="109" spans="1:34" x14ac:dyDescent="0.2">
      <c r="A109">
        <v>2018</v>
      </c>
      <c r="B109">
        <v>53</v>
      </c>
      <c r="C109">
        <v>11105.10999576018</v>
      </c>
      <c r="D109">
        <v>11039.666688813933</v>
      </c>
      <c r="E109">
        <f t="shared" si="4"/>
        <v>5.893080480178242E-3</v>
      </c>
      <c r="K109">
        <v>2018</v>
      </c>
      <c r="L109">
        <v>53</v>
      </c>
      <c r="M109">
        <v>11105.10999576018</v>
      </c>
      <c r="N109">
        <v>10865.411805619575</v>
      </c>
      <c r="O109">
        <f t="shared" si="5"/>
        <v>2.1584494906589813E-2</v>
      </c>
      <c r="U109">
        <v>2018</v>
      </c>
      <c r="V109">
        <v>53</v>
      </c>
      <c r="W109">
        <v>11105.10999576018</v>
      </c>
      <c r="X109">
        <v>10266.127301826242</v>
      </c>
      <c r="Y109">
        <f t="shared" si="6"/>
        <v>7.5549246630988207E-2</v>
      </c>
      <c r="AD109">
        <v>2018</v>
      </c>
      <c r="AE109">
        <v>53</v>
      </c>
      <c r="AF109">
        <v>3718.7290688805647</v>
      </c>
      <c r="AG109">
        <v>3580.619441557822</v>
      </c>
      <c r="AH109">
        <f t="shared" si="7"/>
        <v>3.7138932351508273E-2</v>
      </c>
    </row>
    <row r="110" spans="1:34" x14ac:dyDescent="0.2">
      <c r="A110">
        <v>2019</v>
      </c>
      <c r="B110">
        <v>2</v>
      </c>
      <c r="C110">
        <v>10424.476696769912</v>
      </c>
      <c r="D110">
        <v>11170.175616832896</v>
      </c>
      <c r="E110">
        <f t="shared" si="4"/>
        <v>7.1533463189959706E-2</v>
      </c>
      <c r="K110">
        <v>2019</v>
      </c>
      <c r="L110">
        <v>2</v>
      </c>
      <c r="M110">
        <v>10424.476696769912</v>
      </c>
      <c r="N110">
        <v>10614.221291484921</v>
      </c>
      <c r="O110">
        <f t="shared" si="5"/>
        <v>1.8201834032954542E-2</v>
      </c>
      <c r="U110">
        <v>2019</v>
      </c>
      <c r="V110">
        <v>2</v>
      </c>
      <c r="W110">
        <v>10424.476696769912</v>
      </c>
      <c r="X110">
        <v>9989.4319592991997</v>
      </c>
      <c r="Y110">
        <f t="shared" si="6"/>
        <v>4.1733004938800819E-2</v>
      </c>
      <c r="AD110">
        <v>2019</v>
      </c>
      <c r="AE110">
        <v>2</v>
      </c>
      <c r="AF110">
        <v>3624.7153924541076</v>
      </c>
      <c r="AG110">
        <v>3607.0785414158136</v>
      </c>
      <c r="AH110">
        <f t="shared" si="7"/>
        <v>4.865720236962667E-3</v>
      </c>
    </row>
    <row r="111" spans="1:34" x14ac:dyDescent="0.2">
      <c r="A111">
        <v>2019</v>
      </c>
      <c r="B111">
        <v>3</v>
      </c>
      <c r="C111">
        <v>10764.685235037196</v>
      </c>
      <c r="D111">
        <v>11228.913330512687</v>
      </c>
      <c r="E111">
        <f t="shared" si="4"/>
        <v>4.3125097050168176E-2</v>
      </c>
      <c r="K111">
        <v>2019</v>
      </c>
      <c r="L111">
        <v>3</v>
      </c>
      <c r="M111">
        <v>10764.685235037196</v>
      </c>
      <c r="N111">
        <v>10666.530650989262</v>
      </c>
      <c r="O111">
        <f t="shared" si="5"/>
        <v>9.1182028925897093E-3</v>
      </c>
      <c r="U111">
        <v>2019</v>
      </c>
      <c r="V111">
        <v>3</v>
      </c>
      <c r="W111">
        <v>10764.685235037196</v>
      </c>
      <c r="X111">
        <v>10038.012824261219</v>
      </c>
      <c r="Y111">
        <f t="shared" si="6"/>
        <v>6.7505216818675107E-2</v>
      </c>
      <c r="AD111">
        <v>2019</v>
      </c>
      <c r="AE111">
        <v>3</v>
      </c>
      <c r="AF111">
        <v>3902.7103579981258</v>
      </c>
      <c r="AG111">
        <v>3633.8662236746295</v>
      </c>
      <c r="AH111">
        <f t="shared" si="7"/>
        <v>6.888651979323375E-2</v>
      </c>
    </row>
    <row r="112" spans="1:34" x14ac:dyDescent="0.2">
      <c r="A112">
        <v>2019</v>
      </c>
      <c r="B112">
        <v>4</v>
      </c>
      <c r="C112">
        <v>11442.936885020668</v>
      </c>
      <c r="D112">
        <v>11288.246498059229</v>
      </c>
      <c r="E112">
        <f t="shared" si="4"/>
        <v>1.3518416514552016E-2</v>
      </c>
      <c r="K112">
        <v>2019</v>
      </c>
      <c r="L112">
        <v>4</v>
      </c>
      <c r="M112">
        <v>11442.936885020668</v>
      </c>
      <c r="N112">
        <v>10719.131905247481</v>
      </c>
      <c r="O112">
        <f t="shared" si="5"/>
        <v>6.3253427598703393E-2</v>
      </c>
      <c r="U112">
        <v>2019</v>
      </c>
      <c r="V112">
        <v>4</v>
      </c>
      <c r="W112">
        <v>11442.936885020668</v>
      </c>
      <c r="X112">
        <v>10086.884593714392</v>
      </c>
      <c r="Y112">
        <f t="shared" si="6"/>
        <v>0.11850561660279808</v>
      </c>
      <c r="AD112">
        <v>2019</v>
      </c>
      <c r="AE112">
        <v>4</v>
      </c>
      <c r="AF112">
        <v>4098.7746676036413</v>
      </c>
      <c r="AG112">
        <v>3660.9512127409403</v>
      </c>
      <c r="AH112">
        <f t="shared" si="7"/>
        <v>0.10681813233677362</v>
      </c>
    </row>
    <row r="113" spans="1:34" x14ac:dyDescent="0.2">
      <c r="A113">
        <v>2019</v>
      </c>
      <c r="B113">
        <v>5</v>
      </c>
      <c r="C113">
        <v>11644.514983428695</v>
      </c>
      <c r="D113">
        <v>11348.103410582522</v>
      </c>
      <c r="E113">
        <f t="shared" si="4"/>
        <v>2.545503812464462E-2</v>
      </c>
      <c r="K113">
        <v>2019</v>
      </c>
      <c r="L113">
        <v>5</v>
      </c>
      <c r="M113">
        <v>11644.514983428695</v>
      </c>
      <c r="N113">
        <v>10772.027612137954</v>
      </c>
      <c r="O113">
        <f t="shared" si="5"/>
        <v>7.4926896700496112E-2</v>
      </c>
      <c r="U113">
        <v>2019</v>
      </c>
      <c r="V113">
        <v>5</v>
      </c>
      <c r="W113">
        <v>11644.514983428695</v>
      </c>
      <c r="X113">
        <v>10136.048951092689</v>
      </c>
      <c r="Y113">
        <f t="shared" si="6"/>
        <v>0.12954305391703333</v>
      </c>
      <c r="AD113">
        <v>2019</v>
      </c>
      <c r="AE113">
        <v>5</v>
      </c>
      <c r="AF113">
        <v>3659.001906742898</v>
      </c>
      <c r="AG113">
        <v>3688.3119480391251</v>
      </c>
      <c r="AH113">
        <f t="shared" si="7"/>
        <v>8.0103924630959868E-3</v>
      </c>
    </row>
    <row r="114" spans="1:34" x14ac:dyDescent="0.2">
      <c r="A114">
        <v>2019</v>
      </c>
      <c r="B114">
        <v>6</v>
      </c>
      <c r="C114">
        <v>10775.487254409134</v>
      </c>
      <c r="D114">
        <v>11408.434598783186</v>
      </c>
      <c r="E114">
        <f t="shared" si="4"/>
        <v>5.873955668362571E-2</v>
      </c>
      <c r="K114">
        <v>2019</v>
      </c>
      <c r="L114">
        <v>6</v>
      </c>
      <c r="M114">
        <v>10775.487254409134</v>
      </c>
      <c r="N114">
        <v>10825.219830852417</v>
      </c>
      <c r="O114">
        <f t="shared" si="5"/>
        <v>4.6153436284686739E-3</v>
      </c>
      <c r="U114">
        <v>2019</v>
      </c>
      <c r="V114">
        <v>6</v>
      </c>
      <c r="W114">
        <v>10775.487254409134</v>
      </c>
      <c r="X114">
        <v>9888.9667191609606</v>
      </c>
      <c r="Y114">
        <f t="shared" si="6"/>
        <v>8.2271967319661146E-2</v>
      </c>
      <c r="AD114">
        <v>2019</v>
      </c>
      <c r="AE114">
        <v>6</v>
      </c>
      <c r="AF114">
        <v>3405.7028200414697</v>
      </c>
      <c r="AG114">
        <v>3715.9337853736001</v>
      </c>
      <c r="AH114">
        <f t="shared" si="7"/>
        <v>9.1091613603665175E-2</v>
      </c>
    </row>
    <row r="115" spans="1:34" x14ac:dyDescent="0.2">
      <c r="A115">
        <v>2019</v>
      </c>
      <c r="B115">
        <v>7</v>
      </c>
      <c r="C115">
        <v>9221.0977596484754</v>
      </c>
      <c r="D115">
        <v>10644.492505612714</v>
      </c>
      <c r="E115">
        <f t="shared" si="4"/>
        <v>0.15436283000848491</v>
      </c>
      <c r="K115">
        <v>2019</v>
      </c>
      <c r="L115">
        <v>7</v>
      </c>
      <c r="M115">
        <v>9221.0977596484754</v>
      </c>
      <c r="N115">
        <v>10207.819409385263</v>
      </c>
      <c r="O115">
        <f t="shared" si="5"/>
        <v>0.10700696115105537</v>
      </c>
      <c r="U115">
        <v>2019</v>
      </c>
      <c r="V115">
        <v>7</v>
      </c>
      <c r="W115">
        <v>9221.0977596484754</v>
      </c>
      <c r="X115">
        <v>9293.4968506383848</v>
      </c>
      <c r="Y115">
        <f t="shared" si="6"/>
        <v>7.8514611684009916E-3</v>
      </c>
      <c r="AD115">
        <v>2019</v>
      </c>
      <c r="AE115">
        <v>7</v>
      </c>
      <c r="AF115">
        <v>3109.6079885139143</v>
      </c>
      <c r="AG115">
        <v>3256.0764319864625</v>
      </c>
      <c r="AH115">
        <f t="shared" si="7"/>
        <v>4.7101899665026793E-2</v>
      </c>
    </row>
    <row r="116" spans="1:34" x14ac:dyDescent="0.2">
      <c r="A116">
        <v>2019</v>
      </c>
      <c r="B116">
        <v>8</v>
      </c>
      <c r="C116">
        <v>9697.65617149223</v>
      </c>
      <c r="D116">
        <v>9957.7097216106886</v>
      </c>
      <c r="E116">
        <f t="shared" si="4"/>
        <v>2.6816123970545221E-2</v>
      </c>
      <c r="K116">
        <v>2019</v>
      </c>
      <c r="L116">
        <v>8</v>
      </c>
      <c r="M116">
        <v>9697.65617149223</v>
      </c>
      <c r="N116">
        <v>9860.9239021753856</v>
      </c>
      <c r="O116">
        <f t="shared" si="5"/>
        <v>1.6835792875716352E-2</v>
      </c>
      <c r="U116">
        <v>2019</v>
      </c>
      <c r="V116">
        <v>8</v>
      </c>
      <c r="W116">
        <v>9697.65617149223</v>
      </c>
      <c r="X116">
        <v>9075.7240648123316</v>
      </c>
      <c r="Y116">
        <f t="shared" si="6"/>
        <v>6.4132208410127456E-2</v>
      </c>
      <c r="AD116">
        <v>2019</v>
      </c>
      <c r="AE116">
        <v>8</v>
      </c>
      <c r="AF116">
        <v>3265.8964194817349</v>
      </c>
      <c r="AG116">
        <v>3003.4699222392424</v>
      </c>
      <c r="AH116">
        <f t="shared" si="7"/>
        <v>8.0353588582009305E-2</v>
      </c>
    </row>
    <row r="117" spans="1:34" x14ac:dyDescent="0.2">
      <c r="A117">
        <v>2019</v>
      </c>
      <c r="B117">
        <v>9</v>
      </c>
      <c r="C117">
        <v>8641.1337709107047</v>
      </c>
      <c r="D117">
        <v>9397.2085875924458</v>
      </c>
      <c r="E117">
        <f t="shared" si="4"/>
        <v>8.7497177653582031E-2</v>
      </c>
      <c r="K117">
        <v>2019</v>
      </c>
      <c r="L117">
        <v>9</v>
      </c>
      <c r="M117">
        <v>8641.1337709107047</v>
      </c>
      <c r="N117">
        <v>9685.852059818073</v>
      </c>
      <c r="O117">
        <f t="shared" si="5"/>
        <v>0.12090060362498746</v>
      </c>
      <c r="U117">
        <v>2019</v>
      </c>
      <c r="V117">
        <v>9</v>
      </c>
      <c r="W117">
        <v>8641.1337709107047</v>
      </c>
      <c r="X117">
        <v>9104.726708919703</v>
      </c>
      <c r="Y117">
        <f t="shared" si="6"/>
        <v>5.3649549966420601E-2</v>
      </c>
      <c r="AD117">
        <v>2019</v>
      </c>
      <c r="AE117">
        <v>9</v>
      </c>
      <c r="AF117">
        <v>2960.952520125612</v>
      </c>
      <c r="AG117">
        <v>2934.545507651992</v>
      </c>
      <c r="AH117">
        <f t="shared" si="7"/>
        <v>8.9184180746335242E-3</v>
      </c>
    </row>
    <row r="118" spans="1:34" x14ac:dyDescent="0.2">
      <c r="A118">
        <v>2019</v>
      </c>
      <c r="B118">
        <v>10</v>
      </c>
      <c r="C118">
        <v>8829.7454917195264</v>
      </c>
      <c r="D118">
        <v>8891.409869779447</v>
      </c>
      <c r="E118">
        <f t="shared" si="4"/>
        <v>6.9837095664590856E-3</v>
      </c>
      <c r="K118">
        <v>2019</v>
      </c>
      <c r="L118">
        <v>10</v>
      </c>
      <c r="M118">
        <v>8829.7454917195264</v>
      </c>
      <c r="N118">
        <v>9398.2634138942867</v>
      </c>
      <c r="O118">
        <f t="shared" si="5"/>
        <v>6.4386671474043325E-2</v>
      </c>
      <c r="U118">
        <v>2019</v>
      </c>
      <c r="V118">
        <v>10</v>
      </c>
      <c r="W118">
        <v>8829.7454917195264</v>
      </c>
      <c r="X118">
        <v>8910.9975612687231</v>
      </c>
      <c r="Y118">
        <f t="shared" si="6"/>
        <v>9.2020851139361041E-3</v>
      </c>
      <c r="AD118">
        <v>2019</v>
      </c>
      <c r="AE118">
        <v>10</v>
      </c>
      <c r="AF118">
        <v>3030.2952953751605</v>
      </c>
      <c r="AG118">
        <v>2779.7397501765126</v>
      </c>
      <c r="AH118">
        <f t="shared" si="7"/>
        <v>8.2683540967458197E-2</v>
      </c>
    </row>
    <row r="119" spans="1:34" x14ac:dyDescent="0.2">
      <c r="A119">
        <v>2019</v>
      </c>
      <c r="B119">
        <v>11</v>
      </c>
      <c r="C119">
        <v>8681.8985743991507</v>
      </c>
      <c r="D119">
        <v>8440.6985855570929</v>
      </c>
      <c r="E119">
        <f t="shared" si="4"/>
        <v>2.7781940410280658E-2</v>
      </c>
      <c r="K119">
        <v>2019</v>
      </c>
      <c r="L119">
        <v>11</v>
      </c>
      <c r="M119">
        <v>8681.8985743991507</v>
      </c>
      <c r="N119">
        <v>9248.5085672895966</v>
      </c>
      <c r="O119">
        <f t="shared" si="5"/>
        <v>6.5263373907781391E-2</v>
      </c>
      <c r="U119">
        <v>2019</v>
      </c>
      <c r="V119">
        <v>11</v>
      </c>
      <c r="W119">
        <v>8681.8985743991507</v>
      </c>
      <c r="X119">
        <v>8832.4724360037562</v>
      </c>
      <c r="Y119">
        <f t="shared" si="6"/>
        <v>1.7343425555397755E-2</v>
      </c>
      <c r="AD119">
        <v>2019</v>
      </c>
      <c r="AE119">
        <v>11</v>
      </c>
      <c r="AF119">
        <v>2610.5192800405316</v>
      </c>
      <c r="AG119">
        <v>2678.5614696308685</v>
      </c>
      <c r="AH119">
        <f t="shared" si="7"/>
        <v>2.6064618679728899E-2</v>
      </c>
    </row>
    <row r="120" spans="1:34" x14ac:dyDescent="0.2">
      <c r="A120">
        <v>2019</v>
      </c>
      <c r="B120">
        <v>12</v>
      </c>
      <c r="C120">
        <v>7672.6334809597483</v>
      </c>
      <c r="D120">
        <v>8044.3082524562442</v>
      </c>
      <c r="E120">
        <f t="shared" si="4"/>
        <v>4.8441616873637509E-2</v>
      </c>
      <c r="K120">
        <v>2019</v>
      </c>
      <c r="L120">
        <v>12</v>
      </c>
      <c r="M120">
        <v>7672.6334809597483</v>
      </c>
      <c r="N120">
        <v>9183.9822398179676</v>
      </c>
      <c r="O120">
        <f t="shared" si="5"/>
        <v>0.19697914185641108</v>
      </c>
      <c r="U120">
        <v>2019</v>
      </c>
      <c r="V120">
        <v>12</v>
      </c>
      <c r="W120">
        <v>7672.6334809597483</v>
      </c>
      <c r="X120">
        <v>8867.3709126669655</v>
      </c>
      <c r="Y120">
        <f t="shared" si="6"/>
        <v>0.15571412796819414</v>
      </c>
      <c r="AD120">
        <v>2019</v>
      </c>
      <c r="AE120">
        <v>12</v>
      </c>
      <c r="AF120">
        <v>2395.6038558922141</v>
      </c>
      <c r="AG120">
        <v>2614.0961772511523</v>
      </c>
      <c r="AH120">
        <f t="shared" si="7"/>
        <v>9.1205530839974083E-2</v>
      </c>
    </row>
    <row r="121" spans="1:34" x14ac:dyDescent="0.2">
      <c r="A121">
        <v>2019</v>
      </c>
      <c r="B121">
        <v>13</v>
      </c>
      <c r="C121">
        <v>7391.6952323960213</v>
      </c>
      <c r="D121">
        <v>7700.4540250953942</v>
      </c>
      <c r="E121">
        <f t="shared" si="4"/>
        <v>4.1771039388387846E-2</v>
      </c>
      <c r="K121">
        <v>2019</v>
      </c>
      <c r="L121">
        <v>13</v>
      </c>
      <c r="M121">
        <v>7391.6952323960213</v>
      </c>
      <c r="N121">
        <v>9013.6916845509695</v>
      </c>
      <c r="O121">
        <f t="shared" si="5"/>
        <v>0.21943497413774962</v>
      </c>
      <c r="U121">
        <v>2019</v>
      </c>
      <c r="V121">
        <v>13</v>
      </c>
      <c r="W121">
        <v>7391.6952323960213</v>
      </c>
      <c r="X121">
        <v>8648.1407666254909</v>
      </c>
      <c r="Y121">
        <f t="shared" si="6"/>
        <v>0.16998070060069187</v>
      </c>
      <c r="AD121">
        <v>2019</v>
      </c>
      <c r="AE121">
        <v>13</v>
      </c>
      <c r="AF121">
        <v>2117.3916740506775</v>
      </c>
      <c r="AG121">
        <v>2325.0977563204037</v>
      </c>
      <c r="AH121">
        <f t="shared" si="7"/>
        <v>9.8095257866190624E-2</v>
      </c>
    </row>
    <row r="122" spans="1:34" x14ac:dyDescent="0.2">
      <c r="A122">
        <v>2019</v>
      </c>
      <c r="B122">
        <v>14</v>
      </c>
      <c r="C122">
        <v>7742.6216795619493</v>
      </c>
      <c r="D122">
        <v>7406.4433016230696</v>
      </c>
      <c r="E122">
        <f t="shared" si="4"/>
        <v>4.3419192084030583E-2</v>
      </c>
      <c r="K122">
        <v>2019</v>
      </c>
      <c r="L122">
        <v>14</v>
      </c>
      <c r="M122">
        <v>7742.6216795619493</v>
      </c>
      <c r="N122">
        <v>8928.773503262033</v>
      </c>
      <c r="O122">
        <f t="shared" si="5"/>
        <v>0.1531976987628294</v>
      </c>
      <c r="U122">
        <v>2019</v>
      </c>
      <c r="V122">
        <v>14</v>
      </c>
      <c r="W122">
        <v>7742.6216795619493</v>
      </c>
      <c r="X122">
        <v>8419.3981547024359</v>
      </c>
      <c r="Y122">
        <f t="shared" si="6"/>
        <v>8.7409213978123262E-2</v>
      </c>
      <c r="AD122">
        <v>2019</v>
      </c>
      <c r="AE122">
        <v>14</v>
      </c>
      <c r="AF122">
        <v>2354.077792520392</v>
      </c>
      <c r="AG122">
        <v>2171.6718746727711</v>
      </c>
      <c r="AH122">
        <f t="shared" si="7"/>
        <v>7.7485084998966045E-2</v>
      </c>
    </row>
    <row r="123" spans="1:34" x14ac:dyDescent="0.2">
      <c r="A123">
        <v>2019</v>
      </c>
      <c r="B123">
        <v>15</v>
      </c>
      <c r="C123">
        <v>7415.9541022914873</v>
      </c>
      <c r="D123">
        <v>7158.8080396110508</v>
      </c>
      <c r="E123">
        <f t="shared" si="4"/>
        <v>3.4674710648624402E-2</v>
      </c>
      <c r="K123">
        <v>2019</v>
      </c>
      <c r="L123">
        <v>15</v>
      </c>
      <c r="M123">
        <v>7415.9541022914873</v>
      </c>
      <c r="N123">
        <v>8714.0946186062483</v>
      </c>
      <c r="O123">
        <f t="shared" si="5"/>
        <v>0.17504699980729965</v>
      </c>
      <c r="U123">
        <v>2019</v>
      </c>
      <c r="V123">
        <v>15</v>
      </c>
      <c r="W123">
        <v>7415.9541022914873</v>
      </c>
      <c r="X123">
        <v>8370.6962312048436</v>
      </c>
      <c r="Y123">
        <f t="shared" si="6"/>
        <v>0.12874164480310718</v>
      </c>
      <c r="AD123">
        <v>2019</v>
      </c>
      <c r="AE123">
        <v>15</v>
      </c>
      <c r="AF123">
        <v>2328.1352594895907</v>
      </c>
      <c r="AG123">
        <v>2127.9306613236872</v>
      </c>
      <c r="AH123">
        <f t="shared" si="7"/>
        <v>8.599354240689408E-2</v>
      </c>
    </row>
    <row r="124" spans="1:34" x14ac:dyDescent="0.2">
      <c r="A124">
        <v>2019</v>
      </c>
      <c r="B124">
        <v>16</v>
      </c>
      <c r="C124">
        <v>7374.2984690770036</v>
      </c>
      <c r="D124">
        <v>6953.4769036561465</v>
      </c>
      <c r="E124">
        <f t="shared" si="4"/>
        <v>5.7065979521375237E-2</v>
      </c>
      <c r="K124">
        <v>2019</v>
      </c>
      <c r="L124">
        <v>16</v>
      </c>
      <c r="M124">
        <v>7374.2984690770036</v>
      </c>
      <c r="N124">
        <v>8503.810710107522</v>
      </c>
      <c r="O124">
        <f t="shared" si="5"/>
        <v>0.15316877202176665</v>
      </c>
      <c r="U124">
        <v>2019</v>
      </c>
      <c r="V124">
        <v>16</v>
      </c>
      <c r="W124">
        <v>7374.2984690770036</v>
      </c>
      <c r="X124">
        <v>8382.6714590329339</v>
      </c>
      <c r="Y124">
        <f t="shared" si="6"/>
        <v>0.13674154825498164</v>
      </c>
      <c r="AD124">
        <v>2019</v>
      </c>
      <c r="AE124">
        <v>16</v>
      </c>
      <c r="AF124">
        <v>1854.4017126202302</v>
      </c>
      <c r="AG124">
        <v>2046.0543887037122</v>
      </c>
      <c r="AH124">
        <f t="shared" si="7"/>
        <v>0.10335013971308343</v>
      </c>
    </row>
    <row r="125" spans="1:34" x14ac:dyDescent="0.2">
      <c r="A125">
        <v>2019</v>
      </c>
      <c r="B125">
        <v>17</v>
      </c>
      <c r="C125">
        <v>7134.0190563742444</v>
      </c>
      <c r="D125">
        <v>6785.9822749286668</v>
      </c>
      <c r="E125">
        <f t="shared" si="4"/>
        <v>4.8785513284353627E-2</v>
      </c>
      <c r="K125">
        <v>2019</v>
      </c>
      <c r="L125">
        <v>17</v>
      </c>
      <c r="M125">
        <v>7134.0190563742444</v>
      </c>
      <c r="N125">
        <v>8403.2926688194621</v>
      </c>
      <c r="O125">
        <f t="shared" si="5"/>
        <v>0.17791844995299275</v>
      </c>
      <c r="U125">
        <v>2019</v>
      </c>
      <c r="V125">
        <v>17</v>
      </c>
      <c r="W125">
        <v>7134.0190563742444</v>
      </c>
      <c r="X125">
        <v>8464.312983860882</v>
      </c>
      <c r="Y125">
        <f t="shared" si="6"/>
        <v>0.18647187748931232</v>
      </c>
      <c r="AD125">
        <v>2019</v>
      </c>
      <c r="AE125">
        <v>17</v>
      </c>
      <c r="AF125">
        <v>2095.5983538604505</v>
      </c>
      <c r="AG125">
        <v>2030.0921411166414</v>
      </c>
      <c r="AH125">
        <f t="shared" si="7"/>
        <v>3.1258954094488312E-2</v>
      </c>
    </row>
    <row r="126" spans="1:34" x14ac:dyDescent="0.2">
      <c r="A126">
        <v>2019</v>
      </c>
      <c r="B126">
        <v>18</v>
      </c>
      <c r="C126">
        <v>7248.4399394165875</v>
      </c>
      <c r="D126">
        <v>6651.6816677207908</v>
      </c>
      <c r="E126">
        <f t="shared" si="4"/>
        <v>8.2329201412108088E-2</v>
      </c>
      <c r="K126">
        <v>2019</v>
      </c>
      <c r="L126">
        <v>18</v>
      </c>
      <c r="M126">
        <v>7248.4399394165875</v>
      </c>
      <c r="N126">
        <v>8366.3206986461628</v>
      </c>
      <c r="O126">
        <f t="shared" si="5"/>
        <v>0.1542236355095675</v>
      </c>
      <c r="U126">
        <v>2019</v>
      </c>
      <c r="V126">
        <v>18</v>
      </c>
      <c r="W126">
        <v>7248.4399394165875</v>
      </c>
      <c r="X126">
        <v>8493.4388643503571</v>
      </c>
      <c r="Y126">
        <f t="shared" si="6"/>
        <v>0.17176094929938496</v>
      </c>
      <c r="AD126">
        <v>2019</v>
      </c>
      <c r="AE126">
        <v>18</v>
      </c>
      <c r="AF126">
        <v>2115.5022889734528</v>
      </c>
      <c r="AG126">
        <v>2050.1087515428435</v>
      </c>
      <c r="AH126">
        <f t="shared" si="7"/>
        <v>3.0911589068684721E-2</v>
      </c>
    </row>
    <row r="127" spans="1:34" x14ac:dyDescent="0.2">
      <c r="A127">
        <v>2019</v>
      </c>
      <c r="B127">
        <v>19</v>
      </c>
      <c r="C127">
        <v>22713.604559709864</v>
      </c>
      <c r="D127">
        <v>21706.990451289363</v>
      </c>
      <c r="E127">
        <f t="shared" si="4"/>
        <v>4.4317673391482126E-2</v>
      </c>
      <c r="K127">
        <v>2019</v>
      </c>
      <c r="L127">
        <v>19</v>
      </c>
      <c r="M127">
        <v>22713.604559709864</v>
      </c>
      <c r="N127">
        <v>24839.025600425048</v>
      </c>
      <c r="O127">
        <f t="shared" si="5"/>
        <v>9.3574801618468151E-2</v>
      </c>
      <c r="U127">
        <v>2019</v>
      </c>
      <c r="V127">
        <v>19</v>
      </c>
      <c r="W127">
        <v>22713.604559709864</v>
      </c>
      <c r="X127">
        <v>23406.532541625351</v>
      </c>
      <c r="Y127">
        <f t="shared" si="6"/>
        <v>3.0507178202117048E-2</v>
      </c>
      <c r="AD127">
        <v>2019</v>
      </c>
      <c r="AE127">
        <v>19</v>
      </c>
      <c r="AF127">
        <v>8275.5625727330789</v>
      </c>
      <c r="AG127">
        <v>7715.0893028160572</v>
      </c>
      <c r="AH127">
        <f t="shared" si="7"/>
        <v>6.7726304404211693E-2</v>
      </c>
    </row>
    <row r="128" spans="1:34" x14ac:dyDescent="0.2">
      <c r="A128">
        <v>2019</v>
      </c>
      <c r="B128">
        <v>20</v>
      </c>
      <c r="C128">
        <v>26103.101909847053</v>
      </c>
      <c r="D128">
        <v>23645.145382536291</v>
      </c>
      <c r="E128">
        <f t="shared" si="4"/>
        <v>9.4163388542858578E-2</v>
      </c>
      <c r="K128">
        <v>2019</v>
      </c>
      <c r="L128">
        <v>20</v>
      </c>
      <c r="M128">
        <v>26103.101909847053</v>
      </c>
      <c r="N128">
        <v>27779.835329186855</v>
      </c>
      <c r="O128">
        <f t="shared" si="5"/>
        <v>6.4235025596987627E-2</v>
      </c>
      <c r="U128">
        <v>2019</v>
      </c>
      <c r="V128">
        <v>20</v>
      </c>
      <c r="W128">
        <v>26103.101909847053</v>
      </c>
      <c r="X128">
        <v>25965.942190903694</v>
      </c>
      <c r="Y128">
        <f t="shared" si="6"/>
        <v>5.2545371587281705E-3</v>
      </c>
      <c r="AD128">
        <v>2019</v>
      </c>
      <c r="AE128">
        <v>20</v>
      </c>
      <c r="AF128">
        <v>8456.1528849674669</v>
      </c>
      <c r="AG128">
        <v>8587.627151280798</v>
      </c>
      <c r="AH128">
        <f t="shared" si="7"/>
        <v>1.5547763634578245E-2</v>
      </c>
    </row>
    <row r="129" spans="1:34" x14ac:dyDescent="0.2">
      <c r="A129">
        <v>2019</v>
      </c>
      <c r="B129">
        <v>21</v>
      </c>
      <c r="C129">
        <v>28208.209551951335</v>
      </c>
      <c r="D129">
        <v>24858.495481519461</v>
      </c>
      <c r="E129">
        <f t="shared" si="4"/>
        <v>0.11874961664130694</v>
      </c>
      <c r="K129">
        <v>2019</v>
      </c>
      <c r="L129">
        <v>21</v>
      </c>
      <c r="M129">
        <v>28208.209551951335</v>
      </c>
      <c r="N129">
        <v>28934.083338493696</v>
      </c>
      <c r="O129">
        <f t="shared" si="5"/>
        <v>2.5732713918106432E-2</v>
      </c>
      <c r="U129">
        <v>2019</v>
      </c>
      <c r="V129">
        <v>21</v>
      </c>
      <c r="W129">
        <v>28208.209551951335</v>
      </c>
      <c r="X129">
        <v>27524.899811103583</v>
      </c>
      <c r="Y129">
        <f t="shared" si="6"/>
        <v>2.4223789871856038E-2</v>
      </c>
      <c r="AD129">
        <v>2019</v>
      </c>
      <c r="AE129">
        <v>21</v>
      </c>
      <c r="AF129">
        <v>8338.8914502443004</v>
      </c>
      <c r="AG129">
        <v>8946.6765330211438</v>
      </c>
      <c r="AH129">
        <f t="shared" si="7"/>
        <v>7.288559713282243E-2</v>
      </c>
    </row>
    <row r="130" spans="1:34" x14ac:dyDescent="0.2">
      <c r="A130">
        <v>2019</v>
      </c>
      <c r="B130">
        <v>22</v>
      </c>
      <c r="C130">
        <v>32330.139082520072</v>
      </c>
      <c r="D130">
        <v>25683.008898842912</v>
      </c>
      <c r="E130">
        <f t="shared" si="4"/>
        <v>0.20560165753419421</v>
      </c>
      <c r="K130">
        <v>2019</v>
      </c>
      <c r="L130">
        <v>22</v>
      </c>
      <c r="M130">
        <v>32330.139082520072</v>
      </c>
      <c r="N130">
        <v>29483.16594842152</v>
      </c>
      <c r="O130">
        <f t="shared" si="5"/>
        <v>8.8059414988345186E-2</v>
      </c>
      <c r="U130">
        <v>2019</v>
      </c>
      <c r="V130">
        <v>22</v>
      </c>
      <c r="W130">
        <v>32330.139082520072</v>
      </c>
      <c r="X130">
        <v>30036.046951169476</v>
      </c>
      <c r="Y130">
        <f t="shared" si="6"/>
        <v>7.0958313092780445E-2</v>
      </c>
      <c r="AD130">
        <v>2019</v>
      </c>
      <c r="AE130">
        <v>22</v>
      </c>
      <c r="AF130">
        <v>9720.2273432493876</v>
      </c>
      <c r="AG130">
        <v>9174.5554113719772</v>
      </c>
      <c r="AH130">
        <f t="shared" si="7"/>
        <v>5.6137774622768949E-2</v>
      </c>
    </row>
    <row r="131" spans="1:34" x14ac:dyDescent="0.2">
      <c r="A131">
        <v>2019</v>
      </c>
      <c r="B131">
        <v>23</v>
      </c>
      <c r="C131">
        <v>34472.211756231096</v>
      </c>
      <c r="D131">
        <v>27716.507851606562</v>
      </c>
      <c r="E131">
        <f t="shared" si="4"/>
        <v>0.1959753540735138</v>
      </c>
      <c r="K131">
        <v>2019</v>
      </c>
      <c r="L131">
        <v>23</v>
      </c>
      <c r="M131">
        <v>34472.211756231096</v>
      </c>
      <c r="N131">
        <v>31379.026998466488</v>
      </c>
      <c r="O131">
        <f t="shared" si="5"/>
        <v>8.9729802649100188E-2</v>
      </c>
      <c r="U131">
        <v>2019</v>
      </c>
      <c r="V131">
        <v>23</v>
      </c>
      <c r="W131">
        <v>34472.211756231096</v>
      </c>
      <c r="X131">
        <v>35160.678044067005</v>
      </c>
      <c r="Y131">
        <f t="shared" si="6"/>
        <v>1.9971630851666006E-2</v>
      </c>
      <c r="AD131">
        <v>2019</v>
      </c>
      <c r="AE131">
        <v>23</v>
      </c>
      <c r="AF131">
        <v>8829.5300754925629</v>
      </c>
      <c r="AG131">
        <v>9293.168618009433</v>
      </c>
      <c r="AH131">
        <f t="shared" si="7"/>
        <v>5.2509990741608704E-2</v>
      </c>
    </row>
    <row r="132" spans="1:34" x14ac:dyDescent="0.2">
      <c r="A132">
        <v>2019</v>
      </c>
      <c r="B132">
        <v>24</v>
      </c>
      <c r="C132">
        <v>35934.121897708792</v>
      </c>
      <c r="D132">
        <v>28184.799120856933</v>
      </c>
      <c r="E132">
        <f t="shared" si="4"/>
        <v>0.21565360074503354</v>
      </c>
      <c r="K132">
        <v>2019</v>
      </c>
      <c r="L132">
        <v>24</v>
      </c>
      <c r="M132">
        <v>35934.121897708792</v>
      </c>
      <c r="N132">
        <v>31633.014025397286</v>
      </c>
      <c r="O132">
        <f t="shared" si="5"/>
        <v>0.1196942528484535</v>
      </c>
      <c r="U132">
        <v>2019</v>
      </c>
      <c r="V132">
        <v>24</v>
      </c>
      <c r="W132">
        <v>35934.121897708792</v>
      </c>
      <c r="X132">
        <v>35457.658018469338</v>
      </c>
      <c r="Y132">
        <f t="shared" si="6"/>
        <v>1.3259371707920721E-2</v>
      </c>
      <c r="AD132">
        <v>2019</v>
      </c>
      <c r="AE132">
        <v>24</v>
      </c>
      <c r="AF132">
        <v>10265.373986018461</v>
      </c>
      <c r="AG132">
        <v>9418.6655323046361</v>
      </c>
      <c r="AH132">
        <f t="shared" si="7"/>
        <v>8.2481987978913415E-2</v>
      </c>
    </row>
    <row r="133" spans="1:34" x14ac:dyDescent="0.2">
      <c r="A133">
        <v>2019</v>
      </c>
      <c r="B133">
        <v>25</v>
      </c>
      <c r="C133">
        <v>34886.549886436682</v>
      </c>
      <c r="D133">
        <v>28551.135274427419</v>
      </c>
      <c r="E133">
        <f t="shared" si="4"/>
        <v>0.18160049166892162</v>
      </c>
      <c r="K133">
        <v>2019</v>
      </c>
      <c r="L133">
        <v>25</v>
      </c>
      <c r="M133">
        <v>34886.549886436682</v>
      </c>
      <c r="N133">
        <v>31836.817163197349</v>
      </c>
      <c r="O133">
        <f t="shared" si="5"/>
        <v>8.7418582037113932E-2</v>
      </c>
      <c r="U133">
        <v>2019</v>
      </c>
      <c r="V133">
        <v>25</v>
      </c>
      <c r="W133">
        <v>34886.549886436682</v>
      </c>
      <c r="X133">
        <v>35387.218499139621</v>
      </c>
      <c r="Y133">
        <f t="shared" si="6"/>
        <v>1.4351336384157339E-2</v>
      </c>
      <c r="AD133">
        <v>2019</v>
      </c>
      <c r="AE133">
        <v>25</v>
      </c>
      <c r="AF133">
        <v>8551.8503917332946</v>
      </c>
      <c r="AG133">
        <v>9523.9401078534411</v>
      </c>
      <c r="AH133">
        <f t="shared" si="7"/>
        <v>0.11367010314631132</v>
      </c>
    </row>
    <row r="134" spans="1:34" x14ac:dyDescent="0.2">
      <c r="A134">
        <v>2019</v>
      </c>
      <c r="B134">
        <v>26</v>
      </c>
      <c r="C134">
        <v>36945.426984765239</v>
      </c>
      <c r="D134">
        <v>28849.434325672471</v>
      </c>
      <c r="E134">
        <f t="shared" ref="E134:E161" si="8">ABS(C134-D134)/C134</f>
        <v>0.21913382304205659</v>
      </c>
      <c r="K134">
        <v>2019</v>
      </c>
      <c r="L134">
        <v>26</v>
      </c>
      <c r="M134">
        <v>36945.426984765239</v>
      </c>
      <c r="N134">
        <v>32016.339587456958</v>
      </c>
      <c r="O134">
        <f t="shared" ref="O134:O161" si="9">ABS(M134-N134)/M134</f>
        <v>0.13341535880315669</v>
      </c>
      <c r="U134">
        <v>2019</v>
      </c>
      <c r="V134">
        <v>26</v>
      </c>
      <c r="W134">
        <v>36945.426984765239</v>
      </c>
      <c r="X134">
        <v>35640.958782359266</v>
      </c>
      <c r="Y134">
        <f t="shared" ref="Y134:Y161" si="10">ABS(W134-X134)/W134</f>
        <v>3.5307974731050788E-2</v>
      </c>
      <c r="AD134">
        <v>2019</v>
      </c>
      <c r="AE134">
        <v>26</v>
      </c>
      <c r="AF134">
        <v>9125.9471930201271</v>
      </c>
      <c r="AG134">
        <v>9617.3615857553323</v>
      </c>
      <c r="AH134">
        <f t="shared" ref="AH134:AH161" si="11">ABS(AF134-AG134)/AF134</f>
        <v>5.3848042547414439E-2</v>
      </c>
    </row>
    <row r="135" spans="1:34" x14ac:dyDescent="0.2">
      <c r="A135">
        <v>2019</v>
      </c>
      <c r="B135">
        <v>27</v>
      </c>
      <c r="C135">
        <v>34882.488915872389</v>
      </c>
      <c r="D135">
        <v>29101.813722321429</v>
      </c>
      <c r="E135">
        <f t="shared" si="8"/>
        <v>0.16571854168698985</v>
      </c>
      <c r="K135">
        <v>2019</v>
      </c>
      <c r="L135">
        <v>27</v>
      </c>
      <c r="M135">
        <v>34882.488915872389</v>
      </c>
      <c r="N135">
        <v>32184.274143212551</v>
      </c>
      <c r="O135">
        <f t="shared" si="9"/>
        <v>7.7351555365422445E-2</v>
      </c>
      <c r="U135">
        <v>2019</v>
      </c>
      <c r="V135">
        <v>27</v>
      </c>
      <c r="W135">
        <v>34882.488915872389</v>
      </c>
      <c r="X135">
        <v>35642.676193869316</v>
      </c>
      <c r="Y135">
        <f t="shared" si="10"/>
        <v>2.1792804975307348E-2</v>
      </c>
      <c r="AD135">
        <v>2019</v>
      </c>
      <c r="AE135">
        <v>27</v>
      </c>
      <c r="AF135">
        <v>9307.1414304402824</v>
      </c>
      <c r="AG135">
        <v>9703.6886922939048</v>
      </c>
      <c r="AH135">
        <f t="shared" si="11"/>
        <v>4.2606772962175056E-2</v>
      </c>
    </row>
    <row r="136" spans="1:34" x14ac:dyDescent="0.2">
      <c r="A136">
        <v>2019</v>
      </c>
      <c r="B136">
        <v>28</v>
      </c>
      <c r="C136">
        <v>36465.926643230028</v>
      </c>
      <c r="D136">
        <v>33320.000611753501</v>
      </c>
      <c r="E136">
        <f t="shared" si="8"/>
        <v>8.627028903598627E-2</v>
      </c>
      <c r="K136">
        <v>2019</v>
      </c>
      <c r="L136">
        <v>28</v>
      </c>
      <c r="M136">
        <v>36465.926643230028</v>
      </c>
      <c r="N136">
        <v>37966.168068231433</v>
      </c>
      <c r="O136">
        <f t="shared" si="9"/>
        <v>4.1140910518447697E-2</v>
      </c>
      <c r="U136">
        <v>2019</v>
      </c>
      <c r="V136">
        <v>28</v>
      </c>
      <c r="W136">
        <v>36465.926643230028</v>
      </c>
      <c r="X136">
        <v>35234.451948802329</v>
      </c>
      <c r="Y136">
        <f t="shared" si="10"/>
        <v>3.3770558101430426E-2</v>
      </c>
      <c r="AD136">
        <v>2019</v>
      </c>
      <c r="AE136">
        <v>28</v>
      </c>
      <c r="AF136">
        <v>9393.6012490559606</v>
      </c>
      <c r="AG136">
        <v>9989.7811267801335</v>
      </c>
      <c r="AH136">
        <f t="shared" si="11"/>
        <v>6.3466594112038546E-2</v>
      </c>
    </row>
    <row r="137" spans="1:34" x14ac:dyDescent="0.2">
      <c r="A137">
        <v>2019</v>
      </c>
      <c r="B137">
        <v>29</v>
      </c>
      <c r="C137">
        <v>31649.795561684936</v>
      </c>
      <c r="D137">
        <v>33547.261017622986</v>
      </c>
      <c r="E137">
        <f t="shared" si="8"/>
        <v>5.9951902445623109E-2</v>
      </c>
      <c r="K137">
        <v>2019</v>
      </c>
      <c r="L137">
        <v>29</v>
      </c>
      <c r="M137">
        <v>31649.795561684936</v>
      </c>
      <c r="N137">
        <v>35977.261921420795</v>
      </c>
      <c r="O137">
        <f t="shared" si="9"/>
        <v>0.1367296781207227</v>
      </c>
      <c r="U137">
        <v>2019</v>
      </c>
      <c r="V137">
        <v>29</v>
      </c>
      <c r="W137">
        <v>31649.795561684936</v>
      </c>
      <c r="X137">
        <v>33501.502622510678</v>
      </c>
      <c r="Y137">
        <f t="shared" si="10"/>
        <v>5.8506130228133543E-2</v>
      </c>
      <c r="AD137">
        <v>2019</v>
      </c>
      <c r="AE137">
        <v>29</v>
      </c>
      <c r="AF137">
        <v>9241.212919756359</v>
      </c>
      <c r="AG137">
        <v>10070.90813557169</v>
      </c>
      <c r="AH137">
        <f t="shared" si="11"/>
        <v>8.9782068979447932E-2</v>
      </c>
    </row>
    <row r="138" spans="1:34" x14ac:dyDescent="0.2">
      <c r="A138">
        <v>2019</v>
      </c>
      <c r="B138">
        <v>30</v>
      </c>
      <c r="C138">
        <v>29555.576874791539</v>
      </c>
      <c r="D138">
        <v>31563.302142052882</v>
      </c>
      <c r="E138">
        <f t="shared" si="8"/>
        <v>6.7930505155315263E-2</v>
      </c>
      <c r="K138">
        <v>2019</v>
      </c>
      <c r="L138">
        <v>30</v>
      </c>
      <c r="M138">
        <v>29555.576874791539</v>
      </c>
      <c r="N138">
        <v>31718.551432838773</v>
      </c>
      <c r="O138">
        <f t="shared" si="9"/>
        <v>7.3183296919238E-2</v>
      </c>
      <c r="U138">
        <v>2019</v>
      </c>
      <c r="V138">
        <v>30</v>
      </c>
      <c r="W138">
        <v>29555.576874791539</v>
      </c>
      <c r="X138">
        <v>31909.299743524967</v>
      </c>
      <c r="Y138">
        <f t="shared" si="10"/>
        <v>7.9637182475059687E-2</v>
      </c>
      <c r="AD138">
        <v>2019</v>
      </c>
      <c r="AE138">
        <v>30</v>
      </c>
      <c r="AF138">
        <v>8427.707602204644</v>
      </c>
      <c r="AG138">
        <v>9237.6960113984042</v>
      </c>
      <c r="AH138">
        <f t="shared" si="11"/>
        <v>9.6110169861834252E-2</v>
      </c>
    </row>
    <row r="139" spans="1:34" x14ac:dyDescent="0.2">
      <c r="A139">
        <v>2019</v>
      </c>
      <c r="B139">
        <v>31</v>
      </c>
      <c r="C139">
        <v>30868.435846141998</v>
      </c>
      <c r="D139">
        <v>32468.285994734062</v>
      </c>
      <c r="E139">
        <f t="shared" si="8"/>
        <v>5.1828027716280187E-2</v>
      </c>
      <c r="K139">
        <v>2019</v>
      </c>
      <c r="L139">
        <v>31</v>
      </c>
      <c r="M139">
        <v>30868.435846141998</v>
      </c>
      <c r="N139">
        <v>32323.893235382257</v>
      </c>
      <c r="O139">
        <f t="shared" si="9"/>
        <v>4.7150344659337991E-2</v>
      </c>
      <c r="U139">
        <v>2019</v>
      </c>
      <c r="V139">
        <v>31</v>
      </c>
      <c r="W139">
        <v>30868.435846141998</v>
      </c>
      <c r="X139">
        <v>32149.677088554974</v>
      </c>
      <c r="Y139">
        <f t="shared" si="10"/>
        <v>4.1506516520600063E-2</v>
      </c>
      <c r="AD139">
        <v>2019</v>
      </c>
      <c r="AE139">
        <v>31</v>
      </c>
      <c r="AF139">
        <v>8662.2738285770174</v>
      </c>
      <c r="AG139">
        <v>9763.2762163619336</v>
      </c>
      <c r="AH139">
        <f t="shared" si="11"/>
        <v>0.12710316131460622</v>
      </c>
    </row>
    <row r="140" spans="1:34" x14ac:dyDescent="0.2">
      <c r="A140">
        <v>2019</v>
      </c>
      <c r="B140">
        <v>32</v>
      </c>
      <c r="C140">
        <v>33705.719094305736</v>
      </c>
      <c r="D140">
        <v>34093.073772261028</v>
      </c>
      <c r="E140">
        <f t="shared" si="8"/>
        <v>1.1492253788489341E-2</v>
      </c>
      <c r="K140">
        <v>2019</v>
      </c>
      <c r="L140">
        <v>32</v>
      </c>
      <c r="M140">
        <v>33705.719094305736</v>
      </c>
      <c r="N140">
        <v>34351.037572051478</v>
      </c>
      <c r="O140">
        <f t="shared" si="9"/>
        <v>1.9145667117802665E-2</v>
      </c>
      <c r="U140">
        <v>2019</v>
      </c>
      <c r="V140">
        <v>32</v>
      </c>
      <c r="W140">
        <v>33705.719094305736</v>
      </c>
      <c r="X140">
        <v>31984.338808809174</v>
      </c>
      <c r="Y140">
        <f t="shared" si="10"/>
        <v>5.1070866658571676E-2</v>
      </c>
      <c r="AD140">
        <v>2019</v>
      </c>
      <c r="AE140">
        <v>32</v>
      </c>
      <c r="AF140">
        <v>10594.829883012557</v>
      </c>
      <c r="AG140">
        <v>10042.846040032369</v>
      </c>
      <c r="AH140">
        <f t="shared" si="11"/>
        <v>5.2099358750934022E-2</v>
      </c>
    </row>
    <row r="141" spans="1:34" x14ac:dyDescent="0.2">
      <c r="A141">
        <v>2019</v>
      </c>
      <c r="B141">
        <v>33</v>
      </c>
      <c r="C141">
        <v>31819.94507117019</v>
      </c>
      <c r="D141">
        <v>34612.603914090469</v>
      </c>
      <c r="E141">
        <f t="shared" si="8"/>
        <v>8.7764414321711379E-2</v>
      </c>
      <c r="K141">
        <v>2019</v>
      </c>
      <c r="L141">
        <v>33</v>
      </c>
      <c r="M141">
        <v>31819.94507117019</v>
      </c>
      <c r="N141">
        <v>34435.666150848199</v>
      </c>
      <c r="O141">
        <f t="shared" si="9"/>
        <v>8.2203821339966093E-2</v>
      </c>
      <c r="U141">
        <v>2019</v>
      </c>
      <c r="V141">
        <v>33</v>
      </c>
      <c r="W141">
        <v>31819.94507117019</v>
      </c>
      <c r="X141">
        <v>31925.462854894799</v>
      </c>
      <c r="Y141">
        <f t="shared" si="10"/>
        <v>3.3160894366285544E-3</v>
      </c>
      <c r="AD141">
        <v>2019</v>
      </c>
      <c r="AE141">
        <v>33</v>
      </c>
      <c r="AF141">
        <v>9346.0538006271836</v>
      </c>
      <c r="AG141">
        <v>10222.876732679504</v>
      </c>
      <c r="AH141">
        <f t="shared" si="11"/>
        <v>9.381744966987883E-2</v>
      </c>
    </row>
    <row r="142" spans="1:34" x14ac:dyDescent="0.2">
      <c r="A142">
        <v>2019</v>
      </c>
      <c r="B142">
        <v>34</v>
      </c>
      <c r="C142">
        <v>32133.626164398403</v>
      </c>
      <c r="D142">
        <v>35025.679860036696</v>
      </c>
      <c r="E142">
        <f t="shared" si="8"/>
        <v>9.0000850848338643E-2</v>
      </c>
      <c r="K142">
        <v>2019</v>
      </c>
      <c r="L142">
        <v>34</v>
      </c>
      <c r="M142">
        <v>32133.626164398403</v>
      </c>
      <c r="N142">
        <v>34534.339998593314</v>
      </c>
      <c r="O142">
        <f t="shared" si="9"/>
        <v>7.4710330602361874E-2</v>
      </c>
      <c r="U142">
        <v>2019</v>
      </c>
      <c r="V142">
        <v>34</v>
      </c>
      <c r="W142">
        <v>32133.626164398403</v>
      </c>
      <c r="X142">
        <v>31869.719558695346</v>
      </c>
      <c r="Y142">
        <f t="shared" si="10"/>
        <v>8.2127863302102529E-3</v>
      </c>
      <c r="AD142">
        <v>2019</v>
      </c>
      <c r="AE142">
        <v>34</v>
      </c>
      <c r="AF142">
        <v>11072.280482751668</v>
      </c>
      <c r="AG142">
        <v>10357.411283746125</v>
      </c>
      <c r="AH142">
        <f t="shared" si="11"/>
        <v>6.4563862893390569E-2</v>
      </c>
    </row>
    <row r="143" spans="1:34" x14ac:dyDescent="0.2">
      <c r="A143">
        <v>2019</v>
      </c>
      <c r="B143">
        <v>35</v>
      </c>
      <c r="C143">
        <v>31332.027441007645</v>
      </c>
      <c r="D143">
        <v>35367.346922852048</v>
      </c>
      <c r="E143">
        <f t="shared" si="8"/>
        <v>0.1287921596980009</v>
      </c>
      <c r="K143">
        <v>2019</v>
      </c>
      <c r="L143">
        <v>35</v>
      </c>
      <c r="M143">
        <v>31332.027441007645</v>
      </c>
      <c r="N143">
        <v>34657.807609140305</v>
      </c>
      <c r="O143">
        <f t="shared" si="9"/>
        <v>0.10614634416475227</v>
      </c>
      <c r="U143">
        <v>2019</v>
      </c>
      <c r="V143">
        <v>35</v>
      </c>
      <c r="W143">
        <v>31332.027441007645</v>
      </c>
      <c r="X143">
        <v>31817.086426780632</v>
      </c>
      <c r="Y143">
        <f t="shared" si="10"/>
        <v>1.5481251147448468E-2</v>
      </c>
      <c r="AD143">
        <v>2019</v>
      </c>
      <c r="AE143">
        <v>35</v>
      </c>
      <c r="AF143">
        <v>10064.118372816369</v>
      </c>
      <c r="AG143">
        <v>10468.315909075782</v>
      </c>
      <c r="AH143">
        <f t="shared" si="11"/>
        <v>4.0162239878971273E-2</v>
      </c>
    </row>
    <row r="144" spans="1:34" x14ac:dyDescent="0.2">
      <c r="A144">
        <v>2019</v>
      </c>
      <c r="B144">
        <v>36</v>
      </c>
      <c r="C144">
        <v>32403.98988684723</v>
      </c>
      <c r="D144">
        <v>32227.897711683694</v>
      </c>
      <c r="E144">
        <f t="shared" si="8"/>
        <v>5.4342744760271563E-3</v>
      </c>
      <c r="K144">
        <v>2019</v>
      </c>
      <c r="L144">
        <v>36</v>
      </c>
      <c r="M144">
        <v>32403.98988684723</v>
      </c>
      <c r="N144">
        <v>31903.865257965357</v>
      </c>
      <c r="O144">
        <f t="shared" si="9"/>
        <v>1.5434044715736483E-2</v>
      </c>
      <c r="U144">
        <v>2019</v>
      </c>
      <c r="V144">
        <v>36</v>
      </c>
      <c r="W144">
        <v>32403.98988684723</v>
      </c>
      <c r="X144">
        <v>34177.03374876106</v>
      </c>
      <c r="Y144">
        <f t="shared" si="10"/>
        <v>5.4716837898826386E-2</v>
      </c>
      <c r="AD144">
        <v>2019</v>
      </c>
      <c r="AE144">
        <v>36</v>
      </c>
      <c r="AF144">
        <v>11185.273791801479</v>
      </c>
      <c r="AG144">
        <v>10974.993824213216</v>
      </c>
      <c r="AH144">
        <f t="shared" si="11"/>
        <v>1.8799715724651573E-2</v>
      </c>
    </row>
    <row r="145" spans="1:34" x14ac:dyDescent="0.2">
      <c r="A145">
        <v>2019</v>
      </c>
      <c r="B145">
        <v>37</v>
      </c>
      <c r="C145">
        <v>31310.546909282017</v>
      </c>
      <c r="D145">
        <v>32463.308324438436</v>
      </c>
      <c r="E145">
        <f t="shared" si="8"/>
        <v>3.6817032244642237E-2</v>
      </c>
      <c r="K145">
        <v>2019</v>
      </c>
      <c r="L145">
        <v>37</v>
      </c>
      <c r="M145">
        <v>31310.546909282017</v>
      </c>
      <c r="N145">
        <v>32043.419100711097</v>
      </c>
      <c r="O145">
        <f t="shared" si="9"/>
        <v>2.3406559890265598E-2</v>
      </c>
      <c r="U145">
        <v>2019</v>
      </c>
      <c r="V145">
        <v>37</v>
      </c>
      <c r="W145">
        <v>31310.546909282017</v>
      </c>
      <c r="X145">
        <v>34127.030938628981</v>
      </c>
      <c r="Y145">
        <f t="shared" si="10"/>
        <v>8.9953204506690268E-2</v>
      </c>
      <c r="AD145">
        <v>2019</v>
      </c>
      <c r="AE145">
        <v>37</v>
      </c>
      <c r="AF145">
        <v>10161.463003652283</v>
      </c>
      <c r="AG145">
        <v>11069.792450560826</v>
      </c>
      <c r="AH145">
        <f t="shared" si="11"/>
        <v>8.9389632829649318E-2</v>
      </c>
    </row>
    <row r="146" spans="1:34" x14ac:dyDescent="0.2">
      <c r="A146">
        <v>2019</v>
      </c>
      <c r="B146">
        <v>38</v>
      </c>
      <c r="C146">
        <v>31814.441391740045</v>
      </c>
      <c r="D146">
        <v>32678.53727316772</v>
      </c>
      <c r="E146">
        <f t="shared" si="8"/>
        <v>2.7160492016434369E-2</v>
      </c>
      <c r="K146">
        <v>2019</v>
      </c>
      <c r="L146">
        <v>38</v>
      </c>
      <c r="M146">
        <v>31814.441391740045</v>
      </c>
      <c r="N146">
        <v>32188.679933257776</v>
      </c>
      <c r="O146">
        <f t="shared" si="9"/>
        <v>1.1763165567159501E-2</v>
      </c>
      <c r="U146">
        <v>2019</v>
      </c>
      <c r="V146">
        <v>38</v>
      </c>
      <c r="W146">
        <v>31814.441391740045</v>
      </c>
      <c r="X146">
        <v>34080.305910347757</v>
      </c>
      <c r="Y146">
        <f t="shared" si="10"/>
        <v>7.1221257375149019E-2</v>
      </c>
      <c r="AD146">
        <v>2019</v>
      </c>
      <c r="AE146">
        <v>38</v>
      </c>
      <c r="AF146">
        <v>10251.437208030557</v>
      </c>
      <c r="AG146">
        <v>11160.634565151484</v>
      </c>
      <c r="AH146">
        <f t="shared" si="11"/>
        <v>8.8689745512824228E-2</v>
      </c>
    </row>
    <row r="147" spans="1:34" x14ac:dyDescent="0.2">
      <c r="A147">
        <v>2019</v>
      </c>
      <c r="B147">
        <v>39</v>
      </c>
      <c r="C147">
        <v>29428.627048396091</v>
      </c>
      <c r="D147">
        <v>32880.097973462674</v>
      </c>
      <c r="E147">
        <f t="shared" si="8"/>
        <v>0.11728277093561164</v>
      </c>
      <c r="K147">
        <v>2019</v>
      </c>
      <c r="L147">
        <v>39</v>
      </c>
      <c r="M147">
        <v>29428.627048396091</v>
      </c>
      <c r="N147">
        <v>32337.304254749488</v>
      </c>
      <c r="O147">
        <f t="shared" si="9"/>
        <v>9.8838359043050397E-2</v>
      </c>
      <c r="U147">
        <v>2019</v>
      </c>
      <c r="V147">
        <v>39</v>
      </c>
      <c r="W147">
        <v>29428.627048396091</v>
      </c>
      <c r="X147">
        <v>31468.687543186417</v>
      </c>
      <c r="Y147">
        <f t="shared" si="10"/>
        <v>6.932231297897104E-2</v>
      </c>
      <c r="AD147">
        <v>2019</v>
      </c>
      <c r="AE147">
        <v>39</v>
      </c>
      <c r="AF147">
        <v>10264.651200310938</v>
      </c>
      <c r="AG147">
        <v>11249.351605512187</v>
      </c>
      <c r="AH147">
        <f t="shared" si="11"/>
        <v>9.5931209544793908E-2</v>
      </c>
    </row>
    <row r="148" spans="1:34" x14ac:dyDescent="0.2">
      <c r="A148">
        <v>2019</v>
      </c>
      <c r="B148">
        <v>40</v>
      </c>
      <c r="C148">
        <v>30409.40683993038</v>
      </c>
      <c r="D148">
        <v>33072.479917329976</v>
      </c>
      <c r="E148">
        <f t="shared" si="8"/>
        <v>8.757398956900185E-2</v>
      </c>
      <c r="K148">
        <v>2019</v>
      </c>
      <c r="L148">
        <v>40</v>
      </c>
      <c r="M148">
        <v>30409.40683993038</v>
      </c>
      <c r="N148">
        <v>32488.062024170558</v>
      </c>
      <c r="O148">
        <f t="shared" si="9"/>
        <v>6.8355663600472169E-2</v>
      </c>
      <c r="U148">
        <v>2019</v>
      </c>
      <c r="V148">
        <v>40</v>
      </c>
      <c r="W148">
        <v>30409.40683993038</v>
      </c>
      <c r="X148">
        <v>29614.147002401347</v>
      </c>
      <c r="Y148">
        <f t="shared" si="10"/>
        <v>2.6151770789714403E-2</v>
      </c>
      <c r="AD148">
        <v>2019</v>
      </c>
      <c r="AE148">
        <v>40</v>
      </c>
      <c r="AF148">
        <v>10376.888183900466</v>
      </c>
      <c r="AG148">
        <v>11337.006741663999</v>
      </c>
      <c r="AH148">
        <f t="shared" si="11"/>
        <v>9.2524708828715913E-2</v>
      </c>
    </row>
    <row r="149" spans="1:34" x14ac:dyDescent="0.2">
      <c r="A149">
        <v>2019</v>
      </c>
      <c r="B149">
        <v>41</v>
      </c>
      <c r="C149">
        <v>11116.684513111733</v>
      </c>
      <c r="D149">
        <v>11402.727745418797</v>
      </c>
      <c r="E149">
        <f t="shared" si="8"/>
        <v>2.5730984086998761E-2</v>
      </c>
      <c r="K149">
        <v>2019</v>
      </c>
      <c r="L149">
        <v>41</v>
      </c>
      <c r="M149">
        <v>11116.684513111733</v>
      </c>
      <c r="N149">
        <v>10912.192373761032</v>
      </c>
      <c r="O149">
        <f t="shared" si="9"/>
        <v>1.8395065463044303E-2</v>
      </c>
      <c r="U149">
        <v>2019</v>
      </c>
      <c r="V149">
        <v>41</v>
      </c>
      <c r="W149">
        <v>11116.684513111733</v>
      </c>
      <c r="X149">
        <v>10738.965136551644</v>
      </c>
      <c r="Y149">
        <f t="shared" si="10"/>
        <v>3.3977700465870293E-2</v>
      </c>
      <c r="AD149">
        <v>2019</v>
      </c>
      <c r="AE149">
        <v>41</v>
      </c>
      <c r="AF149">
        <v>4125.7180012128765</v>
      </c>
      <c r="AG149">
        <v>4034.2904846289616</v>
      </c>
      <c r="AH149">
        <f t="shared" si="11"/>
        <v>2.2160389187297114E-2</v>
      </c>
    </row>
    <row r="150" spans="1:34" x14ac:dyDescent="0.2">
      <c r="A150">
        <v>2019</v>
      </c>
      <c r="B150">
        <v>42</v>
      </c>
      <c r="C150">
        <v>11131.80696852555</v>
      </c>
      <c r="D150">
        <v>11465.262010005024</v>
      </c>
      <c r="E150">
        <f t="shared" si="8"/>
        <v>2.9955158441239242E-2</v>
      </c>
      <c r="K150">
        <v>2019</v>
      </c>
      <c r="L150">
        <v>42</v>
      </c>
      <c r="M150">
        <v>11131.80696852555</v>
      </c>
      <c r="N150">
        <v>10963.495246560262</v>
      </c>
      <c r="O150">
        <f t="shared" si="9"/>
        <v>1.511989225479555E-2</v>
      </c>
      <c r="U150">
        <v>2019</v>
      </c>
      <c r="V150">
        <v>42</v>
      </c>
      <c r="W150">
        <v>11131.80696852555</v>
      </c>
      <c r="X150">
        <v>10790.27193748834</v>
      </c>
      <c r="Y150">
        <f t="shared" si="10"/>
        <v>3.0681005518949284E-2</v>
      </c>
      <c r="AD150">
        <v>2019</v>
      </c>
      <c r="AE150">
        <v>42</v>
      </c>
      <c r="AF150">
        <v>4451.1775276929566</v>
      </c>
      <c r="AG150">
        <v>4065.0827800677421</v>
      </c>
      <c r="AH150">
        <f t="shared" si="11"/>
        <v>8.6739912129572425E-2</v>
      </c>
    </row>
    <row r="151" spans="1:34" x14ac:dyDescent="0.2">
      <c r="A151">
        <v>2019</v>
      </c>
      <c r="B151">
        <v>43</v>
      </c>
      <c r="C151">
        <v>10412.534700673008</v>
      </c>
      <c r="D151">
        <v>11526.968815256565</v>
      </c>
      <c r="E151">
        <f t="shared" si="8"/>
        <v>0.10702812971288597</v>
      </c>
      <c r="K151">
        <v>2019</v>
      </c>
      <c r="L151">
        <v>43</v>
      </c>
      <c r="M151">
        <v>10412.534700673008</v>
      </c>
      <c r="N151">
        <v>11015.144665724654</v>
      </c>
      <c r="O151">
        <f t="shared" si="9"/>
        <v>5.787351325827484E-2</v>
      </c>
      <c r="U151">
        <v>2019</v>
      </c>
      <c r="V151">
        <v>43</v>
      </c>
      <c r="W151">
        <v>10412.534700673008</v>
      </c>
      <c r="X151">
        <v>10841.886902833618</v>
      </c>
      <c r="Y151">
        <f t="shared" si="10"/>
        <v>4.1234167712579976E-2</v>
      </c>
      <c r="AD151">
        <v>2019</v>
      </c>
      <c r="AE151">
        <v>43</v>
      </c>
      <c r="AF151">
        <v>4130.1127414660459</v>
      </c>
      <c r="AG151">
        <v>4095.9516160515304</v>
      </c>
      <c r="AH151">
        <f t="shared" si="11"/>
        <v>8.2712331485627864E-3</v>
      </c>
    </row>
    <row r="152" spans="1:34" x14ac:dyDescent="0.2">
      <c r="A152">
        <v>2019</v>
      </c>
      <c r="B152">
        <v>44</v>
      </c>
      <c r="C152">
        <v>10412.732652922898</v>
      </c>
      <c r="D152">
        <v>11588.20683073687</v>
      </c>
      <c r="E152">
        <f t="shared" si="8"/>
        <v>0.11288815501126036</v>
      </c>
      <c r="K152">
        <v>2019</v>
      </c>
      <c r="L152">
        <v>44</v>
      </c>
      <c r="M152">
        <v>10412.732652922898</v>
      </c>
      <c r="N152">
        <v>11067.115438787439</v>
      </c>
      <c r="O152">
        <f t="shared" si="9"/>
        <v>6.2844481624221266E-2</v>
      </c>
      <c r="U152">
        <v>2019</v>
      </c>
      <c r="V152">
        <v>44</v>
      </c>
      <c r="W152">
        <v>10412.732652922898</v>
      </c>
      <c r="X152">
        <v>10893.811833585039</v>
      </c>
      <c r="Y152">
        <f t="shared" si="10"/>
        <v>4.6201049877824432E-2</v>
      </c>
      <c r="AD152">
        <v>2019</v>
      </c>
      <c r="AE152">
        <v>44</v>
      </c>
      <c r="AF152">
        <v>4000.9405096949035</v>
      </c>
      <c r="AG152">
        <v>4126.9544271815512</v>
      </c>
      <c r="AH152">
        <f t="shared" si="11"/>
        <v>3.1496073780976311E-2</v>
      </c>
    </row>
    <row r="153" spans="1:34" x14ac:dyDescent="0.2">
      <c r="A153">
        <v>2019</v>
      </c>
      <c r="B153">
        <v>45</v>
      </c>
      <c r="C153">
        <v>10679.890435578833</v>
      </c>
      <c r="D153">
        <v>11174.169029866758</v>
      </c>
      <c r="E153">
        <f t="shared" si="8"/>
        <v>4.6281242047324089E-2</v>
      </c>
      <c r="K153">
        <v>2019</v>
      </c>
      <c r="L153">
        <v>45</v>
      </c>
      <c r="M153">
        <v>10679.890435578833</v>
      </c>
      <c r="N153">
        <v>10767.29497438137</v>
      </c>
      <c r="O153">
        <f t="shared" si="9"/>
        <v>8.1840295394191281E-3</v>
      </c>
      <c r="U153">
        <v>2019</v>
      </c>
      <c r="V153">
        <v>45</v>
      </c>
      <c r="W153">
        <v>10679.890435578833</v>
      </c>
      <c r="X153">
        <v>11034.828065563259</v>
      </c>
      <c r="Y153">
        <f t="shared" si="10"/>
        <v>3.3234201429819171E-2</v>
      </c>
      <c r="AD153">
        <v>2019</v>
      </c>
      <c r="AE153">
        <v>45</v>
      </c>
      <c r="AF153">
        <v>4186.5265339766156</v>
      </c>
      <c r="AG153">
        <v>4158.1296083391626</v>
      </c>
      <c r="AH153">
        <f t="shared" si="11"/>
        <v>6.7829322009527329E-3</v>
      </c>
    </row>
    <row r="154" spans="1:34" x14ac:dyDescent="0.2">
      <c r="A154">
        <v>2019</v>
      </c>
      <c r="B154">
        <v>46</v>
      </c>
      <c r="C154">
        <v>10890.815040039266</v>
      </c>
      <c r="D154">
        <v>11232.658818430009</v>
      </c>
      <c r="E154">
        <f t="shared" si="8"/>
        <v>3.138826406783881E-2</v>
      </c>
      <c r="K154">
        <v>2019</v>
      </c>
      <c r="L154">
        <v>46</v>
      </c>
      <c r="M154">
        <v>10890.815040039266</v>
      </c>
      <c r="N154">
        <v>10818.214695919127</v>
      </c>
      <c r="O154">
        <f t="shared" si="9"/>
        <v>6.6661993480955709E-3</v>
      </c>
      <c r="U154">
        <v>2019</v>
      </c>
      <c r="V154">
        <v>46</v>
      </c>
      <c r="W154">
        <v>10890.815040039266</v>
      </c>
      <c r="X154">
        <v>11087.804583712756</v>
      </c>
      <c r="Y154">
        <f t="shared" si="10"/>
        <v>1.8087676904737827E-2</v>
      </c>
      <c r="AD154">
        <v>2019</v>
      </c>
      <c r="AE154">
        <v>46</v>
      </c>
      <c r="AF154">
        <v>4096.9360369996966</v>
      </c>
      <c r="AG154">
        <v>4189.5034315090643</v>
      </c>
      <c r="AH154">
        <f t="shared" si="11"/>
        <v>2.2594298195867713E-2</v>
      </c>
    </row>
    <row r="155" spans="1:34" x14ac:dyDescent="0.2">
      <c r="A155">
        <v>2019</v>
      </c>
      <c r="B155">
        <v>47</v>
      </c>
      <c r="C155">
        <v>11146.093355206691</v>
      </c>
      <c r="D155">
        <v>11291.224868673769</v>
      </c>
      <c r="E155">
        <f t="shared" si="8"/>
        <v>1.3020841369436677E-2</v>
      </c>
      <c r="K155">
        <v>2019</v>
      </c>
      <c r="L155">
        <v>47</v>
      </c>
      <c r="M155">
        <v>11146.093355206691</v>
      </c>
      <c r="N155">
        <v>10869.42760840035</v>
      </c>
      <c r="O155">
        <f t="shared" si="9"/>
        <v>2.4821768308364394E-2</v>
      </c>
      <c r="U155">
        <v>2019</v>
      </c>
      <c r="V155">
        <v>47</v>
      </c>
      <c r="W155">
        <v>11146.093355206691</v>
      </c>
      <c r="X155">
        <v>11141.099083724062</v>
      </c>
      <c r="Y155">
        <f t="shared" si="10"/>
        <v>4.480737172630454E-4</v>
      </c>
      <c r="AD155">
        <v>2019</v>
      </c>
      <c r="AE155">
        <v>47</v>
      </c>
      <c r="AF155">
        <v>4469.0990402379075</v>
      </c>
      <c r="AG155">
        <v>4221.0942890915139</v>
      </c>
      <c r="AH155">
        <f t="shared" si="11"/>
        <v>5.5493232285402948E-2</v>
      </c>
    </row>
    <row r="156" spans="1:34" x14ac:dyDescent="0.2">
      <c r="A156">
        <v>2019</v>
      </c>
      <c r="B156">
        <v>48</v>
      </c>
      <c r="C156">
        <v>10451.822848597769</v>
      </c>
      <c r="D156">
        <v>11349.949887631192</v>
      </c>
      <c r="E156">
        <f t="shared" si="8"/>
        <v>8.5930181944665951E-2</v>
      </c>
      <c r="K156">
        <v>2019</v>
      </c>
      <c r="L156">
        <v>48</v>
      </c>
      <c r="M156">
        <v>10451.822848597769</v>
      </c>
      <c r="N156">
        <v>10920.933669546919</v>
      </c>
      <c r="O156">
        <f t="shared" si="9"/>
        <v>4.4883158444661828E-2</v>
      </c>
      <c r="U156">
        <v>2019</v>
      </c>
      <c r="V156">
        <v>48</v>
      </c>
      <c r="W156">
        <v>10451.822848597769</v>
      </c>
      <c r="X156">
        <v>11194.713418453815</v>
      </c>
      <c r="Y156">
        <f t="shared" si="10"/>
        <v>7.1077608242825677E-2</v>
      </c>
      <c r="AD156">
        <v>2019</v>
      </c>
      <c r="AE156">
        <v>48</v>
      </c>
      <c r="AF156">
        <v>3688.828024502101</v>
      </c>
      <c r="AG156">
        <v>4252.9153648991305</v>
      </c>
      <c r="AH156">
        <f t="shared" si="11"/>
        <v>0.15291776592734141</v>
      </c>
    </row>
    <row r="157" spans="1:34" x14ac:dyDescent="0.2">
      <c r="A157">
        <v>2019</v>
      </c>
      <c r="B157">
        <v>49</v>
      </c>
      <c r="C157">
        <v>10598.327652498057</v>
      </c>
      <c r="D157">
        <v>11451.961985271371</v>
      </c>
      <c r="E157">
        <f t="shared" si="8"/>
        <v>8.0544248183543346E-2</v>
      </c>
      <c r="K157">
        <v>2019</v>
      </c>
      <c r="L157">
        <v>49</v>
      </c>
      <c r="M157">
        <v>10598.327652498057</v>
      </c>
      <c r="N157">
        <v>11033.559353159586</v>
      </c>
      <c r="O157">
        <f t="shared" si="9"/>
        <v>4.1066073340254118E-2</v>
      </c>
      <c r="U157">
        <v>2019</v>
      </c>
      <c r="V157">
        <v>49</v>
      </c>
      <c r="W157">
        <v>10598.327652498057</v>
      </c>
      <c r="X157">
        <v>11332.544182468448</v>
      </c>
      <c r="Y157">
        <f t="shared" si="10"/>
        <v>6.9276640055314115E-2</v>
      </c>
      <c r="AD157">
        <v>2019</v>
      </c>
      <c r="AE157">
        <v>49</v>
      </c>
      <c r="AF157">
        <v>4161.8731047428373</v>
      </c>
      <c r="AG157">
        <v>4284.9763539446476</v>
      </c>
      <c r="AH157">
        <f t="shared" si="11"/>
        <v>2.9578808892929197E-2</v>
      </c>
    </row>
    <row r="158" spans="1:34" x14ac:dyDescent="0.2">
      <c r="A158">
        <v>2019</v>
      </c>
      <c r="B158">
        <v>50</v>
      </c>
      <c r="C158">
        <v>11539.852459045647</v>
      </c>
      <c r="D158">
        <v>11511.386309324429</v>
      </c>
      <c r="E158">
        <f t="shared" si="8"/>
        <v>2.4667689489309475E-3</v>
      </c>
      <c r="K158">
        <v>2019</v>
      </c>
      <c r="L158">
        <v>50</v>
      </c>
      <c r="M158">
        <v>11539.852459045647</v>
      </c>
      <c r="N158">
        <v>11085.943217444767</v>
      </c>
      <c r="O158">
        <f t="shared" si="9"/>
        <v>3.9334059357498861E-2</v>
      </c>
      <c r="U158">
        <v>2019</v>
      </c>
      <c r="V158">
        <v>50</v>
      </c>
      <c r="W158">
        <v>11539.852459045647</v>
      </c>
      <c r="X158">
        <v>11387.208462243525</v>
      </c>
      <c r="Y158">
        <f t="shared" si="10"/>
        <v>1.3227551855090704E-2</v>
      </c>
      <c r="AD158">
        <v>2019</v>
      </c>
      <c r="AE158">
        <v>50</v>
      </c>
      <c r="AF158">
        <v>4722.0739577558697</v>
      </c>
      <c r="AG158">
        <v>4317.2845910852493</v>
      </c>
      <c r="AH158">
        <f t="shared" si="11"/>
        <v>8.5722792631353351E-2</v>
      </c>
    </row>
    <row r="159" spans="1:34" x14ac:dyDescent="0.2">
      <c r="A159">
        <v>2019</v>
      </c>
      <c r="B159">
        <v>51</v>
      </c>
      <c r="C159">
        <v>10750.61365032482</v>
      </c>
      <c r="D159">
        <v>11571.099684294024</v>
      </c>
      <c r="E159">
        <f t="shared" si="8"/>
        <v>7.6319925602052849E-2</v>
      </c>
      <c r="K159">
        <v>2019</v>
      </c>
      <c r="L159">
        <v>51</v>
      </c>
      <c r="M159">
        <v>10750.61365032482</v>
      </c>
      <c r="N159">
        <v>11138.625216478491</v>
      </c>
      <c r="O159">
        <f t="shared" si="9"/>
        <v>3.6092038908118296E-2</v>
      </c>
      <c r="U159">
        <v>2019</v>
      </c>
      <c r="V159">
        <v>51</v>
      </c>
      <c r="W159">
        <v>10750.61365032482</v>
      </c>
      <c r="X159">
        <v>11442.200619443427</v>
      </c>
      <c r="Y159">
        <f t="shared" si="10"/>
        <v>6.4329999348242919E-2</v>
      </c>
      <c r="AD159">
        <v>2019</v>
      </c>
      <c r="AE159">
        <v>51</v>
      </c>
      <c r="AF159">
        <v>4051.3291530021547</v>
      </c>
      <c r="AG159">
        <v>4349.8458032605558</v>
      </c>
      <c r="AH159">
        <f t="shared" si="11"/>
        <v>7.3683632947273967E-2</v>
      </c>
    </row>
    <row r="160" spans="1:34" x14ac:dyDescent="0.2">
      <c r="A160">
        <v>2019</v>
      </c>
      <c r="B160">
        <v>52</v>
      </c>
      <c r="C160">
        <v>11335.418901896695</v>
      </c>
      <c r="D160">
        <v>11631.123331243489</v>
      </c>
      <c r="E160">
        <f t="shared" si="8"/>
        <v>2.6086766788769911E-2</v>
      </c>
      <c r="K160">
        <v>2019</v>
      </c>
      <c r="L160">
        <v>52</v>
      </c>
      <c r="M160">
        <v>11335.418901896695</v>
      </c>
      <c r="N160">
        <v>11191.606855876311</v>
      </c>
      <c r="O160">
        <f t="shared" si="9"/>
        <v>1.2686963513657286E-2</v>
      </c>
      <c r="U160">
        <v>2019</v>
      </c>
      <c r="V160">
        <v>52</v>
      </c>
      <c r="W160">
        <v>11335.418901896695</v>
      </c>
      <c r="X160">
        <v>11497.522559112411</v>
      </c>
      <c r="Y160">
        <f t="shared" si="10"/>
        <v>1.4300632258821196E-2</v>
      </c>
      <c r="AD160">
        <v>2019</v>
      </c>
      <c r="AE160">
        <v>52</v>
      </c>
      <c r="AF160">
        <v>4408.0994234444152</v>
      </c>
      <c r="AG160">
        <v>4382.6646169929754</v>
      </c>
      <c r="AH160">
        <f t="shared" si="11"/>
        <v>5.7700165101007171E-3</v>
      </c>
    </row>
    <row r="161" spans="1:34" x14ac:dyDescent="0.2">
      <c r="A161">
        <v>2019</v>
      </c>
      <c r="B161">
        <v>53</v>
      </c>
      <c r="C161">
        <v>12013.395991385565</v>
      </c>
      <c r="D161">
        <v>11691.472680120216</v>
      </c>
      <c r="E161">
        <f t="shared" si="8"/>
        <v>2.6797028208858716E-2</v>
      </c>
      <c r="K161">
        <v>2019</v>
      </c>
      <c r="L161">
        <v>53</v>
      </c>
      <c r="M161">
        <v>12013.395991385565</v>
      </c>
      <c r="N161">
        <v>11244.889699210233</v>
      </c>
      <c r="O161">
        <f t="shared" si="9"/>
        <v>6.3970778348304225E-2</v>
      </c>
      <c r="U161">
        <v>2019</v>
      </c>
      <c r="V161">
        <v>53</v>
      </c>
      <c r="W161">
        <v>12013.395991385565</v>
      </c>
      <c r="X161">
        <v>11553.176196021135</v>
      </c>
      <c r="Y161">
        <f t="shared" si="10"/>
        <v>3.8308884156856175E-2</v>
      </c>
      <c r="AD161">
        <v>2019</v>
      </c>
      <c r="AE161">
        <v>53</v>
      </c>
      <c r="AF161">
        <v>4621.0947215127799</v>
      </c>
      <c r="AG161">
        <v>4415.7449039898092</v>
      </c>
      <c r="AH161">
        <f t="shared" si="11"/>
        <v>4.4437482868939442E-2</v>
      </c>
    </row>
  </sheetData>
  <pageMargins left="0.7" right="0.7" top="0.75" bottom="0.75" header="0.3" footer="0.3"/>
  <pageSetup orientation="portrait" horizontalDpi="0" verticalDpi="0"/>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F933C-F193-0341-B0F9-6CEAD6709001}">
  <dimension ref="A1:Y947"/>
  <sheetViews>
    <sheetView workbookViewId="0">
      <selection activeCell="N8" sqref="N8"/>
    </sheetView>
  </sheetViews>
  <sheetFormatPr baseColWidth="10" defaultColWidth="10.6640625" defaultRowHeight="16" x14ac:dyDescent="0.2"/>
  <cols>
    <col min="1" max="1" width="19" customWidth="1"/>
    <col min="2" max="2" width="17.83203125" customWidth="1"/>
    <col min="3" max="3" width="18.6640625" customWidth="1"/>
    <col min="4" max="4" width="15" bestFit="1" customWidth="1"/>
    <col min="5" max="5" width="17.6640625" bestFit="1" customWidth="1"/>
    <col min="6" max="6" width="12.83203125" bestFit="1" customWidth="1"/>
    <col min="18" max="18" width="15.5" customWidth="1"/>
  </cols>
  <sheetData>
    <row r="1" spans="1:25" x14ac:dyDescent="0.2">
      <c r="A1" s="21" t="s">
        <v>47</v>
      </c>
      <c r="B1" t="s">
        <v>1139</v>
      </c>
    </row>
    <row r="3" spans="1:25" x14ac:dyDescent="0.2">
      <c r="A3" t="s">
        <v>1148</v>
      </c>
      <c r="B3" t="s">
        <v>1149</v>
      </c>
      <c r="C3" t="s">
        <v>1150</v>
      </c>
    </row>
    <row r="4" spans="1:25" x14ac:dyDescent="0.2">
      <c r="A4">
        <v>1709974.3825810542</v>
      </c>
      <c r="B4">
        <v>296103.0653504089</v>
      </c>
      <c r="C4">
        <v>206772.05511101274</v>
      </c>
    </row>
    <row r="5" spans="1:25" x14ac:dyDescent="0.2">
      <c r="R5" s="103" t="s">
        <v>1151</v>
      </c>
      <c r="S5" s="103" t="s">
        <v>1152</v>
      </c>
      <c r="U5" s="103" t="s">
        <v>1153</v>
      </c>
      <c r="V5" s="103" t="s">
        <v>1152</v>
      </c>
      <c r="X5" s="103" t="s">
        <v>1154</v>
      </c>
      <c r="Y5" s="103" t="s">
        <v>1152</v>
      </c>
    </row>
    <row r="6" spans="1:25" x14ac:dyDescent="0.2">
      <c r="R6" s="102">
        <v>2700</v>
      </c>
      <c r="S6" s="102">
        <v>1987.8420327389742</v>
      </c>
      <c r="U6" s="102">
        <v>200</v>
      </c>
      <c r="V6" s="102">
        <v>1987.8420327389742</v>
      </c>
      <c r="X6" s="102">
        <v>400</v>
      </c>
      <c r="Y6" s="102">
        <v>1987.8420327389742</v>
      </c>
    </row>
    <row r="7" spans="1:25" x14ac:dyDescent="0.2">
      <c r="B7" s="21" t="s">
        <v>67</v>
      </c>
      <c r="C7" t="s">
        <v>1139</v>
      </c>
      <c r="R7" s="102">
        <v>2835</v>
      </c>
      <c r="S7" s="102">
        <v>1940.0530881484008</v>
      </c>
      <c r="U7" s="102">
        <v>210</v>
      </c>
      <c r="V7" s="102">
        <v>1940.0530881484008</v>
      </c>
      <c r="X7" s="102">
        <v>420</v>
      </c>
      <c r="Y7" s="102">
        <v>1940.0530881484008</v>
      </c>
    </row>
    <row r="8" spans="1:25" x14ac:dyDescent="0.2">
      <c r="R8" s="102">
        <v>2976.75</v>
      </c>
      <c r="S8" s="102">
        <v>1915.1565601333828</v>
      </c>
      <c r="U8" s="102">
        <v>220.5</v>
      </c>
      <c r="V8" s="102">
        <v>1915.1565601333828</v>
      </c>
      <c r="X8" s="102">
        <v>441</v>
      </c>
      <c r="Y8" s="102">
        <v>1915.1565601333828</v>
      </c>
    </row>
    <row r="9" spans="1:25" x14ac:dyDescent="0.2">
      <c r="B9" s="21" t="s">
        <v>113</v>
      </c>
      <c r="C9" t="s">
        <v>1152</v>
      </c>
      <c r="R9" s="102">
        <v>3125.5874999999996</v>
      </c>
      <c r="S9" s="102">
        <v>1952.1820559123441</v>
      </c>
      <c r="U9" s="102">
        <v>231.52500000000001</v>
      </c>
      <c r="V9" s="102">
        <v>1952.1820559123441</v>
      </c>
      <c r="X9" s="102">
        <v>463.05</v>
      </c>
      <c r="Y9" s="102">
        <v>1952.1820559123441</v>
      </c>
    </row>
    <row r="10" spans="1:25" x14ac:dyDescent="0.2">
      <c r="B10">
        <v>1</v>
      </c>
      <c r="C10" s="102">
        <v>1576.1600309225942</v>
      </c>
      <c r="R10" s="102">
        <v>3281.8668749999997</v>
      </c>
      <c r="S10" s="102">
        <v>2473.7035614817964</v>
      </c>
      <c r="U10" s="102">
        <v>243.10124999999999</v>
      </c>
      <c r="V10" s="102">
        <v>2473.7035614817964</v>
      </c>
      <c r="X10" s="102">
        <v>486.20249999999999</v>
      </c>
      <c r="Y10" s="102">
        <v>2473.7035614817964</v>
      </c>
    </row>
    <row r="11" spans="1:25" x14ac:dyDescent="0.2">
      <c r="B11">
        <v>2</v>
      </c>
      <c r="C11" s="102">
        <v>1549.3107130489141</v>
      </c>
      <c r="R11" s="102">
        <v>3445.96021875</v>
      </c>
      <c r="S11" s="102">
        <v>2467.8476248948136</v>
      </c>
      <c r="U11" s="102">
        <v>255.25631250000001</v>
      </c>
      <c r="V11" s="102">
        <v>2467.8476248948136</v>
      </c>
      <c r="X11" s="102">
        <v>510.51262500000001</v>
      </c>
      <c r="Y11" s="102">
        <v>2467.8476248948136</v>
      </c>
    </row>
    <row r="12" spans="1:25" x14ac:dyDescent="0.2">
      <c r="B12">
        <v>3</v>
      </c>
      <c r="C12" s="102">
        <v>1470.6201426896735</v>
      </c>
      <c r="R12" s="102">
        <v>3618.2582296875007</v>
      </c>
      <c r="S12" s="102">
        <v>2482.9741420715882</v>
      </c>
      <c r="U12" s="102">
        <v>268.01912812500007</v>
      </c>
      <c r="V12" s="102">
        <v>2482.9741420715882</v>
      </c>
      <c r="X12" s="102">
        <v>536.03825625000013</v>
      </c>
      <c r="Y12" s="102">
        <v>2482.9741420715882</v>
      </c>
    </row>
    <row r="13" spans="1:25" x14ac:dyDescent="0.2">
      <c r="B13">
        <v>4</v>
      </c>
      <c r="C13" s="102">
        <v>1406.3271897761379</v>
      </c>
      <c r="R13" s="102">
        <v>3799.1711411718752</v>
      </c>
      <c r="S13" s="102">
        <v>2259.0874322701593</v>
      </c>
      <c r="U13" s="102">
        <v>281.42008453125004</v>
      </c>
      <c r="V13" s="102">
        <v>2259.0874322701593</v>
      </c>
      <c r="X13" s="102">
        <v>562.84016906250008</v>
      </c>
      <c r="Y13" s="102">
        <v>2259.0874322701593</v>
      </c>
    </row>
    <row r="14" spans="1:25" x14ac:dyDescent="0.2">
      <c r="B14">
        <v>5</v>
      </c>
      <c r="C14" s="102">
        <v>4075.3477498227044</v>
      </c>
      <c r="R14" s="102">
        <v>3989.1296982304693</v>
      </c>
      <c r="S14" s="102">
        <v>2522.9470041617765</v>
      </c>
      <c r="U14" s="102">
        <v>295.49108875781252</v>
      </c>
      <c r="V14" s="102">
        <v>2522.9470041617765</v>
      </c>
      <c r="X14" s="102">
        <v>590.98217751562504</v>
      </c>
      <c r="Y14" s="102">
        <v>2522.9470041617765</v>
      </c>
    </row>
    <row r="15" spans="1:25" x14ac:dyDescent="0.2">
      <c r="B15">
        <v>6</v>
      </c>
      <c r="C15" s="102">
        <v>4748.3508687170943</v>
      </c>
      <c r="R15" s="102">
        <v>4188.5861831419934</v>
      </c>
      <c r="S15" s="102">
        <v>2226.5012159067178</v>
      </c>
      <c r="U15" s="102">
        <v>310.26564319570321</v>
      </c>
      <c r="V15" s="102">
        <v>2226.5012159067178</v>
      </c>
      <c r="X15" s="102">
        <v>620.53128639140641</v>
      </c>
      <c r="Y15" s="102">
        <v>2226.5012159067178</v>
      </c>
    </row>
    <row r="16" spans="1:25" x14ac:dyDescent="0.2">
      <c r="B16">
        <v>7</v>
      </c>
      <c r="C16" s="102">
        <v>5528.4324644680073</v>
      </c>
      <c r="R16" s="102">
        <v>4398.0154922990932</v>
      </c>
      <c r="S16" s="102">
        <v>2631.2101706550952</v>
      </c>
      <c r="U16" s="102">
        <v>325.77892535548835</v>
      </c>
      <c r="V16" s="102">
        <v>2631.2101706550952</v>
      </c>
      <c r="X16" s="102">
        <v>651.55785071097671</v>
      </c>
      <c r="Y16" s="102">
        <v>2631.2101706550952</v>
      </c>
    </row>
    <row r="17" spans="2:25" x14ac:dyDescent="0.2">
      <c r="B17">
        <v>8</v>
      </c>
      <c r="C17" s="102">
        <v>5647.863166636881</v>
      </c>
      <c r="R17" s="102">
        <v>4617.9162669140478</v>
      </c>
      <c r="S17" s="102">
        <v>2443.5671866943044</v>
      </c>
      <c r="U17" s="102">
        <v>342.06787162326282</v>
      </c>
      <c r="V17" s="102">
        <v>2443.5671866943044</v>
      </c>
      <c r="X17" s="102">
        <v>684.13574324652552</v>
      </c>
      <c r="Y17" s="102">
        <v>2443.5671866943044</v>
      </c>
    </row>
    <row r="18" spans="2:25" x14ac:dyDescent="0.2">
      <c r="B18">
        <v>9</v>
      </c>
      <c r="C18" s="102">
        <v>5114.0369988236243</v>
      </c>
      <c r="R18" s="102">
        <v>4848.8120802597505</v>
      </c>
      <c r="S18" s="102">
        <v>2411.9713000489542</v>
      </c>
      <c r="U18" s="102">
        <v>359.17126520442594</v>
      </c>
      <c r="V18" s="102">
        <v>2411.9713000489542</v>
      </c>
      <c r="X18" s="102">
        <v>718.34253040885187</v>
      </c>
      <c r="Y18" s="102">
        <v>2411.9713000489542</v>
      </c>
    </row>
    <row r="19" spans="2:25" x14ac:dyDescent="0.2">
      <c r="B19">
        <v>10</v>
      </c>
      <c r="C19" s="102">
        <v>1690.1291854186238</v>
      </c>
      <c r="R19" s="102">
        <v>4897.3002010623486</v>
      </c>
      <c r="S19" s="102">
        <v>2901.7004664484402</v>
      </c>
      <c r="U19" s="102">
        <v>362.76297785647023</v>
      </c>
      <c r="V19" s="102">
        <v>2901.7004664484402</v>
      </c>
      <c r="X19" s="102">
        <v>725.52595571294046</v>
      </c>
      <c r="Y19" s="102">
        <v>2901.7004664484402</v>
      </c>
    </row>
    <row r="20" spans="2:25" x14ac:dyDescent="0.2">
      <c r="B20">
        <v>11</v>
      </c>
      <c r="C20" s="102">
        <v>1656.0514631167316</v>
      </c>
      <c r="R20" s="102">
        <v>4946.2732030729712</v>
      </c>
      <c r="S20" s="102">
        <v>2570.8230910376046</v>
      </c>
      <c r="U20" s="102">
        <v>344.62482896364679</v>
      </c>
      <c r="V20" s="102">
        <v>2570.8230910376046</v>
      </c>
      <c r="X20" s="102">
        <v>689.24965792729347</v>
      </c>
      <c r="Y20" s="102">
        <v>2570.8230910376046</v>
      </c>
    </row>
    <row r="21" spans="2:25" x14ac:dyDescent="0.2">
      <c r="B21">
        <v>12</v>
      </c>
      <c r="C21" s="102">
        <v>1707.8680726380803</v>
      </c>
      <c r="R21" s="102">
        <v>1248.9339837759253</v>
      </c>
      <c r="S21" s="102">
        <v>2778.0792619689055</v>
      </c>
      <c r="U21" s="102">
        <v>327.39358751546439</v>
      </c>
      <c r="V21" s="102">
        <v>2778.0792619689055</v>
      </c>
      <c r="X21" s="102">
        <v>654.78717503092878</v>
      </c>
      <c r="Y21" s="102">
        <v>2778.0792619689055</v>
      </c>
    </row>
    <row r="22" spans="2:25" x14ac:dyDescent="0.2">
      <c r="R22" s="102">
        <v>1261.4233236136847</v>
      </c>
      <c r="S22" s="102">
        <v>2410.2648795810287</v>
      </c>
      <c r="U22" s="102">
        <v>330.66752339061901</v>
      </c>
      <c r="V22" s="102">
        <v>2410.2648795810287</v>
      </c>
      <c r="X22" s="102">
        <v>622.04781627938223</v>
      </c>
      <c r="Y22" s="102">
        <v>2410.2648795810287</v>
      </c>
    </row>
    <row r="23" spans="2:25" x14ac:dyDescent="0.2">
      <c r="R23" s="102">
        <v>1274.0375568498214</v>
      </c>
      <c r="S23" s="102">
        <v>2852.6790730258094</v>
      </c>
      <c r="U23" s="102">
        <v>333.97419862452523</v>
      </c>
      <c r="V23" s="102">
        <v>2852.6790730258094</v>
      </c>
      <c r="X23" s="102">
        <v>590.94542546541311</v>
      </c>
      <c r="Y23" s="102">
        <v>2852.6790730258094</v>
      </c>
    </row>
    <row r="24" spans="2:25" x14ac:dyDescent="0.2">
      <c r="R24" s="102">
        <v>1286.7779324183198</v>
      </c>
      <c r="S24" s="102">
        <v>8068.7291600879526</v>
      </c>
      <c r="U24" s="102">
        <v>337.31394061077049</v>
      </c>
      <c r="V24" s="102">
        <v>8068.7291600879526</v>
      </c>
      <c r="X24" s="102">
        <v>1152.3435796575557</v>
      </c>
      <c r="Y24" s="102">
        <v>8068.7291600879526</v>
      </c>
    </row>
    <row r="25" spans="2:25" x14ac:dyDescent="0.2">
      <c r="R25" s="102">
        <v>1299.645711742503</v>
      </c>
      <c r="S25" s="102">
        <v>7059.5886402719816</v>
      </c>
      <c r="U25" s="102">
        <v>340.68708001687821</v>
      </c>
      <c r="V25" s="102">
        <v>7059.5886402719816</v>
      </c>
      <c r="X25" s="102">
        <v>2247.0699803322336</v>
      </c>
      <c r="Y25" s="102">
        <v>7059.5886402719816</v>
      </c>
    </row>
    <row r="26" spans="2:25" x14ac:dyDescent="0.2">
      <c r="R26" s="102">
        <v>1312.6421688599282</v>
      </c>
      <c r="S26" s="102">
        <v>8113.1488100122588</v>
      </c>
      <c r="U26" s="102">
        <v>344.09395081704702</v>
      </c>
      <c r="V26" s="102">
        <v>8113.1488100122588</v>
      </c>
      <c r="X26" s="102">
        <v>2190.8932308239278</v>
      </c>
      <c r="Y26" s="102">
        <v>8113.1488100122588</v>
      </c>
    </row>
    <row r="27" spans="2:25" x14ac:dyDescent="0.2">
      <c r="R27" s="102">
        <v>1325.7685905485278</v>
      </c>
      <c r="S27" s="102">
        <v>7917.2133287045908</v>
      </c>
      <c r="U27" s="102">
        <v>347.53489032521748</v>
      </c>
      <c r="V27" s="102">
        <v>7917.2133287045908</v>
      </c>
      <c r="X27" s="102">
        <v>2136.1209000533295</v>
      </c>
      <c r="Y27" s="102">
        <v>7917.2133287045908</v>
      </c>
    </row>
    <row r="28" spans="2:25" x14ac:dyDescent="0.2">
      <c r="R28" s="102">
        <v>1339.026276454013</v>
      </c>
      <c r="S28" s="102">
        <v>7583.0034494375213</v>
      </c>
      <c r="U28" s="102">
        <v>351.01023922846963</v>
      </c>
      <c r="V28" s="102">
        <v>7583.0034494375213</v>
      </c>
      <c r="X28" s="102">
        <v>2157.4821090538626</v>
      </c>
      <c r="Y28" s="102">
        <v>7583.0034494375213</v>
      </c>
    </row>
    <row r="29" spans="2:25" x14ac:dyDescent="0.2">
      <c r="R29" s="102">
        <v>1352.416539218553</v>
      </c>
      <c r="S29" s="102">
        <v>7664.818751285613</v>
      </c>
      <c r="U29" s="102">
        <v>354.52034162075438</v>
      </c>
      <c r="V29" s="102">
        <v>7664.818751285613</v>
      </c>
      <c r="X29" s="102">
        <v>2179.0569301444011</v>
      </c>
      <c r="Y29" s="102">
        <v>7664.818751285613</v>
      </c>
    </row>
    <row r="30" spans="2:25" x14ac:dyDescent="0.2">
      <c r="R30" s="102">
        <v>1365.9407046107385</v>
      </c>
      <c r="S30" s="102">
        <v>9620.2132551610011</v>
      </c>
      <c r="U30" s="102">
        <v>358.06554503696185</v>
      </c>
      <c r="V30" s="102">
        <v>9620.2132551610011</v>
      </c>
      <c r="X30" s="102">
        <v>2200.8474994458452</v>
      </c>
      <c r="Y30" s="102">
        <v>9620.2132551610011</v>
      </c>
    </row>
    <row r="31" spans="2:25" x14ac:dyDescent="0.2">
      <c r="R31" s="102">
        <v>1379.6001116568459</v>
      </c>
      <c r="S31" s="102">
        <v>8079.3358974496186</v>
      </c>
      <c r="U31" s="102">
        <v>361.6462004873315</v>
      </c>
      <c r="V31" s="102">
        <v>8079.3358974496186</v>
      </c>
      <c r="X31" s="102">
        <v>2222.8559744403037</v>
      </c>
      <c r="Y31" s="102">
        <v>8079.3358974496186</v>
      </c>
    </row>
    <row r="32" spans="2:25" x14ac:dyDescent="0.2">
      <c r="R32" s="102">
        <v>1393.3961127734146</v>
      </c>
      <c r="S32" s="102">
        <v>9404.1101192604619</v>
      </c>
      <c r="U32" s="102">
        <v>365.26266249220487</v>
      </c>
      <c r="V32" s="102">
        <v>9404.1101192604619</v>
      </c>
      <c r="X32" s="102">
        <v>2245.0845341847066</v>
      </c>
      <c r="Y32" s="102">
        <v>9404.1101192604619</v>
      </c>
    </row>
    <row r="33" spans="18:25" x14ac:dyDescent="0.2">
      <c r="R33" s="102">
        <v>1407.3300739011486</v>
      </c>
      <c r="S33" s="102">
        <v>8318.7086408571085</v>
      </c>
      <c r="U33" s="102">
        <v>368.9152891171268</v>
      </c>
      <c r="V33" s="102">
        <v>8318.7086408571085</v>
      </c>
      <c r="X33" s="102">
        <v>2267.5353795265537</v>
      </c>
      <c r="Y33" s="102">
        <v>8318.7086408571085</v>
      </c>
    </row>
    <row r="34" spans="18:25" x14ac:dyDescent="0.2">
      <c r="R34" s="102">
        <v>1421.4033746401601</v>
      </c>
      <c r="S34" s="102">
        <v>9794.7552529128589</v>
      </c>
      <c r="U34" s="102">
        <v>372.60444200829807</v>
      </c>
      <c r="V34" s="102">
        <v>9794.7552529128589</v>
      </c>
      <c r="X34" s="102">
        <v>1927.4050725975708</v>
      </c>
      <c r="Y34" s="102">
        <v>9794.7552529128589</v>
      </c>
    </row>
    <row r="35" spans="18:25" x14ac:dyDescent="0.2">
      <c r="R35" s="102">
        <v>1435.6174083865617</v>
      </c>
      <c r="S35" s="102">
        <v>8654.2849538929568</v>
      </c>
      <c r="U35" s="102">
        <v>376.33048642838111</v>
      </c>
      <c r="V35" s="102">
        <v>8654.2849538929568</v>
      </c>
      <c r="X35" s="102">
        <v>1638.2943117079351</v>
      </c>
      <c r="Y35" s="102">
        <v>8654.2849538929568</v>
      </c>
    </row>
    <row r="36" spans="18:25" x14ac:dyDescent="0.2">
      <c r="R36" s="102">
        <v>1449.9735824704276</v>
      </c>
      <c r="S36" s="102">
        <v>9259.3614898028045</v>
      </c>
      <c r="U36" s="102">
        <v>380.09379129266495</v>
      </c>
      <c r="V36" s="102">
        <v>9259.3614898028045</v>
      </c>
      <c r="X36" s="102">
        <v>1392.5501649517448</v>
      </c>
      <c r="Y36" s="102">
        <v>9259.3614898028045</v>
      </c>
    </row>
    <row r="37" spans="18:25" x14ac:dyDescent="0.2">
      <c r="R37" s="102">
        <v>1464.4733182951318</v>
      </c>
      <c r="S37" s="102">
        <v>8689.4839657367975</v>
      </c>
      <c r="U37" s="102">
        <v>383.8947292055916</v>
      </c>
      <c r="V37" s="102">
        <v>8689.4839657367975</v>
      </c>
      <c r="X37" s="102">
        <v>1183.6676402089829</v>
      </c>
      <c r="Y37" s="102">
        <v>8689.4839657367975</v>
      </c>
    </row>
    <row r="38" spans="18:25" x14ac:dyDescent="0.2">
      <c r="R38" s="102">
        <v>1479.1180514780831</v>
      </c>
      <c r="S38" s="102">
        <v>8647.1927782359962</v>
      </c>
      <c r="U38" s="102">
        <v>387.73367649764748</v>
      </c>
      <c r="V38" s="102">
        <v>8647.1927782359962</v>
      </c>
      <c r="X38" s="102">
        <v>1006.1174941776355</v>
      </c>
      <c r="Y38" s="102">
        <v>8647.1927782359962</v>
      </c>
    </row>
    <row r="39" spans="18:25" x14ac:dyDescent="0.2">
      <c r="R39" s="102">
        <v>1493.9092319928641</v>
      </c>
      <c r="S39" s="102">
        <v>7634.9355116063671</v>
      </c>
      <c r="U39" s="102">
        <v>391.61101326262394</v>
      </c>
      <c r="V39" s="102">
        <v>7634.9355116063671</v>
      </c>
      <c r="X39" s="102">
        <v>855.19987005099006</v>
      </c>
      <c r="Y39" s="102">
        <v>7634.9355116063671</v>
      </c>
    </row>
    <row r="40" spans="18:25" x14ac:dyDescent="0.2">
      <c r="R40" s="102">
        <v>1508.8483243127926</v>
      </c>
      <c r="S40" s="102">
        <v>8985.4800554219673</v>
      </c>
      <c r="U40" s="102">
        <v>395.52712339525021</v>
      </c>
      <c r="V40" s="102">
        <v>8985.4800554219673</v>
      </c>
      <c r="X40" s="102">
        <v>726.91988954334158</v>
      </c>
      <c r="Y40" s="102">
        <v>8985.4800554219673</v>
      </c>
    </row>
    <row r="41" spans="18:25" x14ac:dyDescent="0.2">
      <c r="R41" s="102">
        <v>1523.9368075559205</v>
      </c>
      <c r="S41" s="102">
        <v>8630.2841801826689</v>
      </c>
      <c r="U41" s="102">
        <v>399.4823946292027</v>
      </c>
      <c r="V41" s="102">
        <v>8630.2841801826689</v>
      </c>
      <c r="X41" s="102">
        <v>617.88190611184029</v>
      </c>
      <c r="Y41" s="102">
        <v>8630.2841801826689</v>
      </c>
    </row>
    <row r="42" spans="18:25" x14ac:dyDescent="0.2">
      <c r="R42" s="102">
        <v>1539.17617563148</v>
      </c>
      <c r="S42" s="102">
        <v>8611.0008979245995</v>
      </c>
      <c r="U42" s="102">
        <v>403.4772185754947</v>
      </c>
      <c r="V42" s="102">
        <v>8611.0008979245995</v>
      </c>
      <c r="X42" s="102">
        <v>525.1996201950642</v>
      </c>
      <c r="Y42" s="102">
        <v>8611.0008979245995</v>
      </c>
    </row>
    <row r="43" spans="18:25" x14ac:dyDescent="0.2">
      <c r="R43" s="102">
        <v>1554.5679373877947</v>
      </c>
      <c r="S43" s="102">
        <v>7192.4537690608495</v>
      </c>
      <c r="U43" s="102">
        <v>407.51199076124971</v>
      </c>
      <c r="V43" s="102">
        <v>7192.4537690608495</v>
      </c>
      <c r="X43" s="102">
        <v>446.41967716580456</v>
      </c>
      <c r="Y43" s="102">
        <v>7192.4537690608495</v>
      </c>
    </row>
    <row r="44" spans="18:25" x14ac:dyDescent="0.2">
      <c r="R44" s="102">
        <v>1570.1136167616723</v>
      </c>
      <c r="S44" s="102">
        <v>7254.7328149475388</v>
      </c>
      <c r="U44" s="102">
        <v>411.58711066886218</v>
      </c>
      <c r="V44" s="102">
        <v>7254.7328149475388</v>
      </c>
      <c r="X44" s="102">
        <v>379.45672559093384</v>
      </c>
      <c r="Y44" s="102">
        <v>7254.7328149475388</v>
      </c>
    </row>
    <row r="45" spans="18:25" x14ac:dyDescent="0.2">
      <c r="R45" s="102">
        <v>1585.8147529292889</v>
      </c>
      <c r="S45" s="102">
        <v>2754.1320006311844</v>
      </c>
      <c r="U45" s="102">
        <v>415.70298177555082</v>
      </c>
      <c r="V45" s="102">
        <v>2754.1320006311844</v>
      </c>
      <c r="X45" s="102">
        <v>322.53821675229381</v>
      </c>
      <c r="Y45" s="102">
        <v>2754.1320006311844</v>
      </c>
    </row>
    <row r="46" spans="18:25" x14ac:dyDescent="0.2">
      <c r="R46" s="102">
        <v>1601.6729004585823</v>
      </c>
      <c r="S46" s="102">
        <v>2593.3819616622691</v>
      </c>
      <c r="U46" s="102">
        <v>130.50668077810673</v>
      </c>
      <c r="V46" s="102">
        <v>2593.3819616622691</v>
      </c>
      <c r="X46" s="102">
        <v>261.01336155621345</v>
      </c>
      <c r="Y46" s="102">
        <v>2593.3819616622691</v>
      </c>
    </row>
    <row r="47" spans="18:25" x14ac:dyDescent="0.2">
      <c r="R47" s="102">
        <v>1617.6896294631676</v>
      </c>
      <c r="S47" s="102">
        <v>2436.8169510126845</v>
      </c>
      <c r="U47" s="102">
        <v>131.81174758588779</v>
      </c>
      <c r="V47" s="102">
        <v>2436.8169510126845</v>
      </c>
      <c r="X47" s="102">
        <v>263.62349517177557</v>
      </c>
      <c r="Y47" s="102">
        <v>2436.8169510126845</v>
      </c>
    </row>
    <row r="48" spans="18:25" x14ac:dyDescent="0.2">
      <c r="R48" s="102">
        <v>1633.8665257578</v>
      </c>
      <c r="S48" s="102">
        <v>2279.5345217716458</v>
      </c>
      <c r="U48" s="102">
        <v>133.12986506174667</v>
      </c>
      <c r="V48" s="102">
        <v>2279.5345217716458</v>
      </c>
      <c r="X48" s="102">
        <v>266.25973012349334</v>
      </c>
      <c r="Y48" s="102">
        <v>2279.5345217716458</v>
      </c>
    </row>
    <row r="49" spans="18:25" x14ac:dyDescent="0.2">
      <c r="R49" s="102">
        <v>1650.2051910153777</v>
      </c>
      <c r="S49" s="102">
        <v>2142.964885176681</v>
      </c>
      <c r="U49" s="102">
        <v>134.46116371236414</v>
      </c>
      <c r="V49" s="102">
        <v>2142.964885176681</v>
      </c>
      <c r="X49" s="102">
        <v>268.92232742472828</v>
      </c>
      <c r="Y49" s="102">
        <v>2142.964885176681</v>
      </c>
    </row>
    <row r="50" spans="18:25" x14ac:dyDescent="0.2">
      <c r="R50" s="102">
        <v>1666.7072429255313</v>
      </c>
      <c r="S50" s="102">
        <v>2042.8445792519105</v>
      </c>
      <c r="U50" s="102">
        <v>135.80577534948779</v>
      </c>
      <c r="V50" s="102">
        <v>2042.8445792519105</v>
      </c>
      <c r="X50" s="102">
        <v>271.61155069897558</v>
      </c>
      <c r="Y50" s="102">
        <v>2042.8445792519105</v>
      </c>
    </row>
    <row r="51" spans="18:25" x14ac:dyDescent="0.2">
      <c r="R51" s="102">
        <v>1683.3743153547869</v>
      </c>
      <c r="S51" s="102">
        <v>2168.9973961338783</v>
      </c>
      <c r="U51" s="102">
        <v>137.16383310298266</v>
      </c>
      <c r="V51" s="102">
        <v>2168.9973961338783</v>
      </c>
      <c r="X51" s="102">
        <v>274.32766620596533</v>
      </c>
      <c r="Y51" s="102">
        <v>2168.9973961338783</v>
      </c>
    </row>
    <row r="52" spans="18:25" x14ac:dyDescent="0.2">
      <c r="R52" s="102">
        <v>1700.2080585083349</v>
      </c>
      <c r="S52" s="102">
        <v>2253.5140451861043</v>
      </c>
      <c r="U52" s="102">
        <v>138.53547143401249</v>
      </c>
      <c r="V52" s="102">
        <v>2253.5140451861043</v>
      </c>
      <c r="X52" s="102">
        <v>277.07094286802499</v>
      </c>
      <c r="Y52" s="102">
        <v>2253.5140451861043</v>
      </c>
    </row>
    <row r="53" spans="18:25" x14ac:dyDescent="0.2">
      <c r="R53" s="102">
        <v>1717.2101390934176</v>
      </c>
      <c r="S53" s="102">
        <v>2257.003629741756</v>
      </c>
      <c r="U53" s="102">
        <v>139.92082614835263</v>
      </c>
      <c r="V53" s="102">
        <v>2257.003629741756</v>
      </c>
      <c r="X53" s="102">
        <v>279.84165229670526</v>
      </c>
      <c r="Y53" s="102">
        <v>2257.003629741756</v>
      </c>
    </row>
    <row r="54" spans="18:25" x14ac:dyDescent="0.2">
      <c r="R54" s="102">
        <v>1734.3822404843518</v>
      </c>
      <c r="S54" s="102">
        <v>1996.086255678505</v>
      </c>
      <c r="U54" s="102">
        <v>141.32003440983615</v>
      </c>
      <c r="V54" s="102">
        <v>1996.086255678505</v>
      </c>
      <c r="X54" s="102">
        <v>282.64006881967231</v>
      </c>
      <c r="Y54" s="102">
        <v>1996.086255678505</v>
      </c>
    </row>
    <row r="55" spans="18:25" x14ac:dyDescent="0.2">
      <c r="R55" s="102">
        <v>1751.7260628891954</v>
      </c>
      <c r="S55" s="102">
        <v>2345.1449329489142</v>
      </c>
      <c r="U55" s="102">
        <v>142.73323475393451</v>
      </c>
      <c r="V55" s="102">
        <v>2345.1449329489142</v>
      </c>
      <c r="X55" s="102">
        <v>285.46646950786902</v>
      </c>
      <c r="Y55" s="102">
        <v>2345.1449329489142</v>
      </c>
    </row>
    <row r="56" spans="18:25" x14ac:dyDescent="0.2">
      <c r="R56" s="102">
        <v>1769.2433235180874</v>
      </c>
      <c r="S56" s="102">
        <v>2022.1573131655821</v>
      </c>
      <c r="U56" s="102">
        <v>144.16056710147384</v>
      </c>
      <c r="V56" s="102">
        <v>2022.1573131655821</v>
      </c>
      <c r="X56" s="102">
        <v>288.32113420294775</v>
      </c>
      <c r="Y56" s="102">
        <v>2022.1573131655821</v>
      </c>
    </row>
    <row r="57" spans="18:25" x14ac:dyDescent="0.2">
      <c r="R57" s="102">
        <v>1786.9357567532684</v>
      </c>
      <c r="S57" s="102">
        <v>2376.5618039636756</v>
      </c>
      <c r="U57" s="102">
        <v>145.60217277248859</v>
      </c>
      <c r="V57" s="102">
        <v>2376.5618039636756</v>
      </c>
      <c r="X57" s="102">
        <v>291.20434554497717</v>
      </c>
      <c r="Y57" s="102">
        <v>2376.5618039636756</v>
      </c>
    </row>
    <row r="58" spans="18:25" x14ac:dyDescent="0.2">
      <c r="R58" s="102">
        <v>1804.8051143208008</v>
      </c>
      <c r="S58" s="102">
        <v>2207.7667990469145</v>
      </c>
      <c r="U58" s="102">
        <v>147.05819450021346</v>
      </c>
      <c r="V58" s="102">
        <v>2207.7667990469145</v>
      </c>
      <c r="X58" s="102">
        <v>294.11638900042698</v>
      </c>
      <c r="Y58" s="102">
        <v>2207.7667990469145</v>
      </c>
    </row>
    <row r="59" spans="18:25" x14ac:dyDescent="0.2">
      <c r="R59" s="102">
        <v>1822.853165464009</v>
      </c>
      <c r="S59" s="102">
        <v>1993.565925550959</v>
      </c>
      <c r="U59" s="102">
        <v>148.52877644521558</v>
      </c>
      <c r="V59" s="102">
        <v>1993.565925550959</v>
      </c>
      <c r="X59" s="102">
        <v>297.05755289043128</v>
      </c>
      <c r="Y59" s="102">
        <v>1993.565925550959</v>
      </c>
    </row>
    <row r="60" spans="18:25" x14ac:dyDescent="0.2">
      <c r="R60" s="102">
        <v>1841.0816971186491</v>
      </c>
      <c r="S60" s="102">
        <v>2449.7997036112492</v>
      </c>
      <c r="U60" s="102">
        <v>150.01406420966774</v>
      </c>
      <c r="V60" s="102">
        <v>2449.7997036112492</v>
      </c>
      <c r="X60" s="102">
        <v>300.02812841933559</v>
      </c>
      <c r="Y60" s="102">
        <v>2449.7997036112492</v>
      </c>
    </row>
    <row r="61" spans="18:25" x14ac:dyDescent="0.2">
      <c r="R61" s="102">
        <v>1859.4925140898356</v>
      </c>
      <c r="S61" s="102">
        <v>1956.8481294969667</v>
      </c>
      <c r="U61" s="102">
        <v>151.51420485176442</v>
      </c>
      <c r="V61" s="102">
        <v>1956.8481294969667</v>
      </c>
      <c r="X61" s="102">
        <v>303.02840970352895</v>
      </c>
      <c r="Y61" s="102">
        <v>1956.8481294969667</v>
      </c>
    </row>
    <row r="62" spans="18:25" x14ac:dyDescent="0.2">
      <c r="R62" s="102">
        <v>1878.0874392307337</v>
      </c>
      <c r="S62" s="102">
        <v>2422.639932723544</v>
      </c>
      <c r="U62" s="102">
        <v>153.02934690028206</v>
      </c>
      <c r="V62" s="102">
        <v>2422.639932723544</v>
      </c>
      <c r="X62" s="102">
        <v>306.05869380056424</v>
      </c>
      <c r="Y62" s="102">
        <v>2422.639932723544</v>
      </c>
    </row>
    <row r="63" spans="18:25" x14ac:dyDescent="0.2">
      <c r="R63" s="102">
        <v>1896.8683136230409</v>
      </c>
      <c r="S63" s="102">
        <v>2443.9707702201003</v>
      </c>
      <c r="U63" s="102">
        <v>154.55964036928489</v>
      </c>
      <c r="V63" s="102">
        <v>2443.9707702201003</v>
      </c>
      <c r="X63" s="102">
        <v>309.1192807385699</v>
      </c>
      <c r="Y63" s="102">
        <v>2443.9707702201003</v>
      </c>
    </row>
    <row r="64" spans="18:25" x14ac:dyDescent="0.2">
      <c r="R64" s="102">
        <v>1915.8369967592714</v>
      </c>
      <c r="S64" s="102">
        <v>2401.0441534675879</v>
      </c>
      <c r="U64" s="102">
        <v>156.10523677297775</v>
      </c>
      <c r="V64" s="102">
        <v>2401.0441534675879</v>
      </c>
      <c r="X64" s="102">
        <v>312.21047354595555</v>
      </c>
      <c r="Y64" s="102">
        <v>2401.0441534675879</v>
      </c>
    </row>
    <row r="65" spans="18:25" x14ac:dyDescent="0.2">
      <c r="R65" s="102">
        <v>1934.9953667268642</v>
      </c>
      <c r="S65" s="102">
        <v>2498.6574625982471</v>
      </c>
      <c r="U65" s="102">
        <v>157.66628914070753</v>
      </c>
      <c r="V65" s="102">
        <v>2498.6574625982471</v>
      </c>
      <c r="X65" s="102">
        <v>315.33257828141512</v>
      </c>
      <c r="Y65" s="102">
        <v>2498.6574625982471</v>
      </c>
    </row>
    <row r="66" spans="18:25" x14ac:dyDescent="0.2">
      <c r="R66" s="102">
        <v>1954.3453203941326</v>
      </c>
      <c r="S66" s="102">
        <v>2564.8588120798986</v>
      </c>
      <c r="U66" s="102">
        <v>159.2429520321146</v>
      </c>
      <c r="V66" s="102">
        <v>2564.8588120798986</v>
      </c>
      <c r="X66" s="102">
        <v>318.48590406422926</v>
      </c>
      <c r="Y66" s="102">
        <v>2564.8588120798986</v>
      </c>
    </row>
    <row r="67" spans="18:25" x14ac:dyDescent="0.2">
      <c r="R67" s="102">
        <v>1973.8887735980743</v>
      </c>
      <c r="S67" s="102">
        <v>2295.7701513412303</v>
      </c>
      <c r="U67" s="102">
        <v>160.83538155243576</v>
      </c>
      <c r="V67" s="102">
        <v>2295.7701513412303</v>
      </c>
      <c r="X67" s="102">
        <v>321.67076310487153</v>
      </c>
      <c r="Y67" s="102">
        <v>2295.7701513412303</v>
      </c>
    </row>
    <row r="68" spans="18:25" x14ac:dyDescent="0.2">
      <c r="R68" s="102">
        <v>1993.6276613340547</v>
      </c>
      <c r="S68" s="102">
        <v>2067.5135305433569</v>
      </c>
      <c r="U68" s="102">
        <v>162.44373536796013</v>
      </c>
      <c r="V68" s="102">
        <v>2067.5135305433569</v>
      </c>
      <c r="X68" s="102">
        <v>324.88747073592026</v>
      </c>
      <c r="Y68" s="102">
        <v>2067.5135305433569</v>
      </c>
    </row>
    <row r="69" spans="18:25" x14ac:dyDescent="0.2">
      <c r="R69" s="102">
        <v>2013.5639379473955</v>
      </c>
      <c r="S69" s="102">
        <v>2157.33010408879</v>
      </c>
      <c r="U69" s="102">
        <v>164.06817272163974</v>
      </c>
      <c r="V69" s="102">
        <v>2157.33010408879</v>
      </c>
      <c r="X69" s="102">
        <v>328.13634544327948</v>
      </c>
      <c r="Y69" s="102">
        <v>2157.33010408879</v>
      </c>
    </row>
    <row r="70" spans="18:25" x14ac:dyDescent="0.2">
      <c r="R70" s="102">
        <v>2033.6995773268693</v>
      </c>
      <c r="S70" s="102">
        <v>2485.6278047544552</v>
      </c>
      <c r="U70" s="102">
        <v>165.70885444885613</v>
      </c>
      <c r="V70" s="102">
        <v>2485.6278047544552</v>
      </c>
      <c r="X70" s="102">
        <v>331.41770889771226</v>
      </c>
      <c r="Y70" s="102">
        <v>2485.6278047544552</v>
      </c>
    </row>
    <row r="71" spans="18:25" x14ac:dyDescent="0.2">
      <c r="R71" s="102">
        <v>2054.036573100138</v>
      </c>
      <c r="S71" s="102">
        <v>2438.01736179099</v>
      </c>
      <c r="U71" s="102">
        <v>167.3659429933447</v>
      </c>
      <c r="V71" s="102">
        <v>2438.01736179099</v>
      </c>
      <c r="X71" s="102">
        <v>334.73188598668941</v>
      </c>
      <c r="Y71" s="102">
        <v>2438.01736179099</v>
      </c>
    </row>
    <row r="72" spans="18:25" x14ac:dyDescent="0.2">
      <c r="R72" s="102">
        <v>2074.5769388311396</v>
      </c>
      <c r="S72" s="102">
        <v>1852.9306862453727</v>
      </c>
      <c r="U72" s="102">
        <v>42.259900605819539</v>
      </c>
      <c r="V72" s="102">
        <v>1852.9306862453727</v>
      </c>
      <c r="X72" s="102">
        <v>338.07920484655631</v>
      </c>
      <c r="Y72" s="102">
        <v>1852.9306862453727</v>
      </c>
    </row>
    <row r="73" spans="18:25" x14ac:dyDescent="0.2">
      <c r="R73" s="102">
        <v>2095.3227082194508</v>
      </c>
      <c r="S73" s="102">
        <v>1840.0691097574243</v>
      </c>
      <c r="U73" s="102">
        <v>42.682499611877738</v>
      </c>
      <c r="V73" s="102">
        <v>1840.0691097574243</v>
      </c>
      <c r="X73" s="102">
        <v>341.45999689502185</v>
      </c>
      <c r="Y73" s="102">
        <v>1840.0691097574243</v>
      </c>
    </row>
    <row r="74" spans="18:25" x14ac:dyDescent="0.2">
      <c r="R74" s="102">
        <v>2116.2759353016454</v>
      </c>
      <c r="S74" s="102">
        <v>2128.3550883270636</v>
      </c>
      <c r="U74" s="102">
        <v>43.109324607996513</v>
      </c>
      <c r="V74" s="102">
        <v>2128.3550883270636</v>
      </c>
      <c r="X74" s="102">
        <v>344.8745968639721</v>
      </c>
      <c r="Y74" s="102">
        <v>2128.3550883270636</v>
      </c>
    </row>
    <row r="75" spans="18:25" x14ac:dyDescent="0.2">
      <c r="R75" s="102">
        <v>2137.4386946546615</v>
      </c>
      <c r="S75" s="102">
        <v>1811.5584569569801</v>
      </c>
      <c r="U75" s="102">
        <v>43.54041785407648</v>
      </c>
      <c r="V75" s="102">
        <v>1811.5584569569801</v>
      </c>
      <c r="X75" s="102">
        <v>348.32334283261184</v>
      </c>
      <c r="Y75" s="102">
        <v>1811.5584569569801</v>
      </c>
    </row>
    <row r="76" spans="18:25" x14ac:dyDescent="0.2">
      <c r="R76" s="102">
        <v>2158.8130816012081</v>
      </c>
      <c r="S76" s="102">
        <v>5613.8710026341523</v>
      </c>
      <c r="U76" s="102">
        <v>43.975822032617245</v>
      </c>
      <c r="V76" s="102">
        <v>5613.8710026341523</v>
      </c>
      <c r="X76" s="102">
        <v>351.80657626093796</v>
      </c>
      <c r="Y76" s="102">
        <v>5613.8710026341523</v>
      </c>
    </row>
    <row r="77" spans="18:25" x14ac:dyDescent="0.2">
      <c r="R77" s="102">
        <v>2180.4012124172209</v>
      </c>
      <c r="S77" s="102">
        <v>4634.7924262004481</v>
      </c>
      <c r="U77" s="102">
        <v>44.415580252943421</v>
      </c>
      <c r="V77" s="102">
        <v>4634.7924262004481</v>
      </c>
      <c r="X77" s="102">
        <v>355.32464202354737</v>
      </c>
      <c r="Y77" s="102">
        <v>4634.7924262004481</v>
      </c>
    </row>
    <row r="78" spans="18:25" x14ac:dyDescent="0.2">
      <c r="R78" s="102">
        <v>2202.2052245413934</v>
      </c>
      <c r="S78" s="102">
        <v>4584.4356713013876</v>
      </c>
      <c r="U78" s="102">
        <v>44.859736055472858</v>
      </c>
      <c r="V78" s="102">
        <v>4584.4356713013876</v>
      </c>
      <c r="X78" s="102">
        <v>358.87788844378281</v>
      </c>
      <c r="Y78" s="102">
        <v>4584.4356713013876</v>
      </c>
    </row>
    <row r="79" spans="18:25" x14ac:dyDescent="0.2">
      <c r="R79" s="102">
        <v>2224.2272767868067</v>
      </c>
      <c r="S79" s="102">
        <v>5235.625412994912</v>
      </c>
      <c r="U79" s="102">
        <v>45.308333416027587</v>
      </c>
      <c r="V79" s="102">
        <v>5235.625412994912</v>
      </c>
      <c r="X79" s="102">
        <v>362.46666732822069</v>
      </c>
      <c r="Y79" s="102">
        <v>5235.625412994912</v>
      </c>
    </row>
    <row r="80" spans="18:25" x14ac:dyDescent="0.2">
      <c r="R80" s="102">
        <v>2246.4695495546748</v>
      </c>
      <c r="S80" s="102">
        <v>4707.0746308564458</v>
      </c>
      <c r="U80" s="102">
        <v>45.761416750187863</v>
      </c>
      <c r="V80" s="102">
        <v>4707.0746308564458</v>
      </c>
      <c r="X80" s="102">
        <v>366.0913340015029</v>
      </c>
      <c r="Y80" s="102">
        <v>4707.0746308564458</v>
      </c>
    </row>
    <row r="81" spans="18:25" x14ac:dyDescent="0.2">
      <c r="R81" s="102">
        <v>2268.9342450502213</v>
      </c>
      <c r="S81" s="102">
        <v>4737.7288441483961</v>
      </c>
      <c r="U81" s="102">
        <v>46.219030917689743</v>
      </c>
      <c r="V81" s="102">
        <v>4737.7288441483961</v>
      </c>
      <c r="X81" s="102">
        <v>369.75224734151794</v>
      </c>
      <c r="Y81" s="102">
        <v>4737.7288441483961</v>
      </c>
    </row>
    <row r="82" spans="18:25" x14ac:dyDescent="0.2">
      <c r="R82" s="102">
        <v>2291.6235875007237</v>
      </c>
      <c r="S82" s="102">
        <v>4730.726413445761</v>
      </c>
      <c r="U82" s="102">
        <v>46.68122122686664</v>
      </c>
      <c r="V82" s="102">
        <v>4730.726413445761</v>
      </c>
      <c r="X82" s="102">
        <v>373.44976981493312</v>
      </c>
      <c r="Y82" s="102">
        <v>4730.726413445761</v>
      </c>
    </row>
    <row r="83" spans="18:25" x14ac:dyDescent="0.2">
      <c r="R83" s="102">
        <v>2314.5398233757305</v>
      </c>
      <c r="S83" s="102">
        <v>5953.7557966093864</v>
      </c>
      <c r="U83" s="102">
        <v>47.148033439135304</v>
      </c>
      <c r="V83" s="102">
        <v>5953.7557966093864</v>
      </c>
      <c r="X83" s="102">
        <v>377.18426751308243</v>
      </c>
      <c r="Y83" s="102">
        <v>5953.7557966093864</v>
      </c>
    </row>
    <row r="84" spans="18:25" x14ac:dyDescent="0.2">
      <c r="R84" s="102">
        <v>2337.6852216094885</v>
      </c>
      <c r="S84" s="102">
        <v>5502.9038905952575</v>
      </c>
      <c r="U84" s="102">
        <v>47.619513773526656</v>
      </c>
      <c r="V84" s="102">
        <v>5502.9038905952575</v>
      </c>
      <c r="X84" s="102">
        <v>380.9561101882133</v>
      </c>
      <c r="Y84" s="102">
        <v>5502.9038905952575</v>
      </c>
    </row>
    <row r="85" spans="18:25" x14ac:dyDescent="0.2">
      <c r="R85" s="102">
        <v>2361.062073825583</v>
      </c>
      <c r="S85" s="102">
        <v>5417.211625613716</v>
      </c>
      <c r="U85" s="102">
        <v>48.095708911261923</v>
      </c>
      <c r="V85" s="102">
        <v>5417.211625613716</v>
      </c>
      <c r="X85" s="102">
        <v>384.76567129009538</v>
      </c>
      <c r="Y85" s="102">
        <v>5417.211625613716</v>
      </c>
    </row>
    <row r="86" spans="18:25" x14ac:dyDescent="0.2">
      <c r="R86" s="102">
        <v>2384.6726945638393</v>
      </c>
      <c r="S86" s="102">
        <v>8362.1500596861642</v>
      </c>
      <c r="U86" s="102">
        <v>485.76666000374502</v>
      </c>
      <c r="V86" s="102">
        <v>8362.1500596861642</v>
      </c>
      <c r="X86" s="102">
        <v>388.61332800299635</v>
      </c>
      <c r="Y86" s="102">
        <v>8362.1500596861642</v>
      </c>
    </row>
    <row r="87" spans="18:25" x14ac:dyDescent="0.2">
      <c r="R87" s="102">
        <v>2408.5194215094775</v>
      </c>
      <c r="S87" s="102">
        <v>8348.6236671625538</v>
      </c>
      <c r="U87" s="102">
        <v>485.76666000374502</v>
      </c>
      <c r="V87" s="102">
        <v>8348.6236671625538</v>
      </c>
      <c r="X87" s="102">
        <v>392.49946128302633</v>
      </c>
      <c r="Y87" s="102">
        <v>8348.6236671625538</v>
      </c>
    </row>
    <row r="88" spans="18:25" x14ac:dyDescent="0.2">
      <c r="R88" s="102">
        <v>2432.6046157245714</v>
      </c>
      <c r="S88" s="102">
        <v>7979.4294179131939</v>
      </c>
      <c r="U88" s="102">
        <v>485.76666000374502</v>
      </c>
      <c r="V88" s="102">
        <v>7979.4294179131939</v>
      </c>
      <c r="X88" s="102">
        <v>396.42445589585662</v>
      </c>
      <c r="Y88" s="102">
        <v>7979.4294179131939</v>
      </c>
    </row>
    <row r="89" spans="18:25" x14ac:dyDescent="0.2">
      <c r="R89" s="102">
        <v>2456.9306618818177</v>
      </c>
      <c r="S89" s="102">
        <v>8876.1742224322297</v>
      </c>
      <c r="U89" s="102">
        <v>485.76666000374502</v>
      </c>
      <c r="V89" s="102">
        <v>8876.1742224322297</v>
      </c>
      <c r="X89" s="102">
        <v>400.38870045481519</v>
      </c>
      <c r="Y89" s="102">
        <v>8876.1742224322297</v>
      </c>
    </row>
    <row r="90" spans="18:25" x14ac:dyDescent="0.2">
      <c r="R90" s="102">
        <v>2481.499968500636</v>
      </c>
      <c r="S90" s="102">
        <v>9811.4113237045731</v>
      </c>
      <c r="U90" s="102">
        <v>485.76666000374502</v>
      </c>
      <c r="V90" s="102">
        <v>9811.4113237045731</v>
      </c>
      <c r="X90" s="102">
        <v>404.39258745936337</v>
      </c>
      <c r="Y90" s="102">
        <v>9811.4113237045731</v>
      </c>
    </row>
    <row r="91" spans="18:25" x14ac:dyDescent="0.2">
      <c r="R91" s="102">
        <v>2506.3149681856421</v>
      </c>
      <c r="S91" s="102">
        <v>10065.887046686852</v>
      </c>
      <c r="U91" s="102">
        <v>485.76666000374502</v>
      </c>
      <c r="V91" s="102">
        <v>10065.887046686852</v>
      </c>
      <c r="X91" s="102">
        <v>408.43651333395701</v>
      </c>
      <c r="Y91" s="102">
        <v>10065.887046686852</v>
      </c>
    </row>
    <row r="92" spans="18:25" x14ac:dyDescent="0.2">
      <c r="R92" s="102">
        <v>2531.378117867499</v>
      </c>
      <c r="S92" s="102">
        <v>8832.3898193732093</v>
      </c>
      <c r="U92" s="102">
        <v>485.76666000374502</v>
      </c>
      <c r="V92" s="102">
        <v>8832.3898193732093</v>
      </c>
      <c r="X92" s="102">
        <v>412.52087846729654</v>
      </c>
      <c r="Y92" s="102">
        <v>8832.3898193732093</v>
      </c>
    </row>
    <row r="93" spans="18:25" x14ac:dyDescent="0.2">
      <c r="R93" s="102">
        <v>2556.6918990461736</v>
      </c>
      <c r="S93" s="102">
        <v>9347.9174520206689</v>
      </c>
      <c r="U93" s="102">
        <v>485.76666000374502</v>
      </c>
      <c r="V93" s="102">
        <v>9347.9174520206689</v>
      </c>
      <c r="X93" s="102">
        <v>416.6460872519695</v>
      </c>
      <c r="Y93" s="102">
        <v>9347.9174520206689</v>
      </c>
    </row>
    <row r="94" spans="18:25" x14ac:dyDescent="0.2">
      <c r="R94" s="102">
        <v>2582.2588180366356</v>
      </c>
      <c r="S94" s="102">
        <v>7677.8818306519279</v>
      </c>
      <c r="U94" s="102">
        <v>52.601568515561155</v>
      </c>
      <c r="V94" s="102">
        <v>7677.8818306519279</v>
      </c>
      <c r="X94" s="102">
        <v>420.81254812448913</v>
      </c>
      <c r="Y94" s="102">
        <v>7677.8818306519279</v>
      </c>
    </row>
    <row r="95" spans="18:25" x14ac:dyDescent="0.2">
      <c r="R95" s="102">
        <v>2608.081406217002</v>
      </c>
      <c r="S95" s="102">
        <v>7340.9358877957739</v>
      </c>
      <c r="U95" s="102">
        <v>53.127584200716768</v>
      </c>
      <c r="V95" s="102">
        <v>7340.9358877957739</v>
      </c>
      <c r="X95" s="102">
        <v>425.02067360573403</v>
      </c>
      <c r="Y95" s="102">
        <v>7340.9358877957739</v>
      </c>
    </row>
    <row r="96" spans="18:25" x14ac:dyDescent="0.2">
      <c r="R96" s="102">
        <v>2634.1622202791718</v>
      </c>
      <c r="S96" s="102">
        <v>7470.4265868878256</v>
      </c>
      <c r="U96" s="102">
        <v>53.658860042723937</v>
      </c>
      <c r="V96" s="102">
        <v>7470.4265868878256</v>
      </c>
      <c r="X96" s="102">
        <v>429.27088034179133</v>
      </c>
      <c r="Y96" s="102">
        <v>7470.4265868878256</v>
      </c>
    </row>
    <row r="97" spans="18:25" x14ac:dyDescent="0.2">
      <c r="R97" s="102">
        <v>2660.5038424819636</v>
      </c>
      <c r="S97" s="102">
        <v>6841.3162491089015</v>
      </c>
      <c r="U97" s="102">
        <v>54.195448643151174</v>
      </c>
      <c r="V97" s="102">
        <v>6841.3162491089015</v>
      </c>
      <c r="X97" s="102">
        <v>433.56358914520922</v>
      </c>
      <c r="Y97" s="102">
        <v>6841.3162491089015</v>
      </c>
    </row>
    <row r="98" spans="18:25" x14ac:dyDescent="0.2">
      <c r="R98" s="102">
        <v>2687.1088809067833</v>
      </c>
      <c r="S98" s="102">
        <v>2441.5881557241955</v>
      </c>
      <c r="U98" s="102">
        <v>54.737403129582688</v>
      </c>
      <c r="V98" s="102">
        <v>2441.5881557241955</v>
      </c>
      <c r="X98" s="102">
        <v>437.89922503666128</v>
      </c>
      <c r="Y98" s="102">
        <v>2441.5881557241955</v>
      </c>
    </row>
    <row r="99" spans="18:25" x14ac:dyDescent="0.2">
      <c r="R99" s="102">
        <v>2713.979969715851</v>
      </c>
      <c r="S99" s="102">
        <v>1893.8593758198008</v>
      </c>
      <c r="U99" s="102">
        <v>55.284777160878505</v>
      </c>
      <c r="V99" s="102">
        <v>1893.8593758198008</v>
      </c>
      <c r="X99" s="102">
        <v>442.27821728702793</v>
      </c>
      <c r="Y99" s="102">
        <v>1893.8593758198008</v>
      </c>
    </row>
    <row r="100" spans="18:25" x14ac:dyDescent="0.2">
      <c r="R100" s="102">
        <v>2741.1197694130096</v>
      </c>
      <c r="S100" s="102">
        <v>1906.6630829996811</v>
      </c>
      <c r="U100" s="102">
        <v>55.837624932487287</v>
      </c>
      <c r="V100" s="102">
        <v>1906.6630829996811</v>
      </c>
      <c r="X100" s="102">
        <v>446.70099945989824</v>
      </c>
      <c r="Y100" s="102">
        <v>1906.6630829996811</v>
      </c>
    </row>
    <row r="101" spans="18:25" x14ac:dyDescent="0.2">
      <c r="R101" s="102">
        <v>2768.53096710714</v>
      </c>
      <c r="S101" s="102">
        <v>1924.5322034194699</v>
      </c>
      <c r="U101" s="102">
        <v>56.396001181812167</v>
      </c>
      <c r="V101" s="102">
        <v>1924.5322034194699</v>
      </c>
      <c r="X101" s="102">
        <v>451.16800945449722</v>
      </c>
      <c r="Y101" s="102">
        <v>1924.5322034194699</v>
      </c>
    </row>
    <row r="102" spans="18:25" x14ac:dyDescent="0.2">
      <c r="R102" s="102">
        <v>2796.2162767782115</v>
      </c>
      <c r="S102" s="102">
        <v>2257.8640573062917</v>
      </c>
      <c r="U102" s="102">
        <v>56.959961193630292</v>
      </c>
      <c r="V102" s="102">
        <v>2257.8640573062917</v>
      </c>
      <c r="X102" s="102">
        <v>455.67968954904217</v>
      </c>
      <c r="Y102" s="102">
        <v>2257.8640573062917</v>
      </c>
    </row>
    <row r="103" spans="18:25" x14ac:dyDescent="0.2">
      <c r="R103" s="102">
        <v>2824.1784395459936</v>
      </c>
      <c r="S103" s="102">
        <v>2471.9118350234435</v>
      </c>
      <c r="U103" s="102">
        <v>57.529560805566589</v>
      </c>
      <c r="V103" s="102">
        <v>2471.9118350234435</v>
      </c>
      <c r="X103" s="102">
        <v>460.2364864445326</v>
      </c>
      <c r="Y103" s="102">
        <v>2471.9118350234435</v>
      </c>
    </row>
    <row r="104" spans="18:25" x14ac:dyDescent="0.2">
      <c r="R104" s="102">
        <v>2852.4202239414535</v>
      </c>
      <c r="S104" s="102">
        <v>2233.2417786896685</v>
      </c>
      <c r="U104" s="102">
        <v>58.104856413622265</v>
      </c>
      <c r="V104" s="102">
        <v>2233.2417786896685</v>
      </c>
      <c r="X104" s="102">
        <v>464.83885130897795</v>
      </c>
      <c r="Y104" s="102">
        <v>2233.2417786896685</v>
      </c>
    </row>
    <row r="105" spans="18:25" x14ac:dyDescent="0.2">
      <c r="R105" s="102">
        <v>2880.944426180868</v>
      </c>
      <c r="S105" s="102">
        <v>2260.6398825823876</v>
      </c>
      <c r="U105" s="102">
        <v>58.68590497775849</v>
      </c>
      <c r="V105" s="102">
        <v>2260.6398825823876</v>
      </c>
      <c r="X105" s="102">
        <v>469.48723982206775</v>
      </c>
      <c r="Y105" s="102">
        <v>2260.6398825823876</v>
      </c>
    </row>
    <row r="106" spans="18:25" x14ac:dyDescent="0.2">
      <c r="R106" s="102">
        <v>2909.753870442677</v>
      </c>
      <c r="S106" s="102">
        <v>2298.5526048471575</v>
      </c>
      <c r="U106" s="102">
        <v>59.27276402753607</v>
      </c>
      <c r="V106" s="102">
        <v>2298.5526048471575</v>
      </c>
      <c r="X106" s="102">
        <v>474.18211222028839</v>
      </c>
      <c r="Y106" s="102">
        <v>2298.5526048471575</v>
      </c>
    </row>
    <row r="107" spans="18:25" x14ac:dyDescent="0.2">
      <c r="R107" s="102">
        <v>2938.8514091471034</v>
      </c>
      <c r="S107" s="102">
        <v>2025.4923970201394</v>
      </c>
      <c r="U107" s="102">
        <v>59.86549166781144</v>
      </c>
      <c r="V107" s="102">
        <v>2025.4923970201394</v>
      </c>
      <c r="X107" s="102">
        <v>478.9239333424913</v>
      </c>
      <c r="Y107" s="102">
        <v>2025.4923970201394</v>
      </c>
    </row>
    <row r="108" spans="18:25" x14ac:dyDescent="0.2">
      <c r="R108" s="102">
        <v>2968.2399232385746</v>
      </c>
      <c r="S108" s="102">
        <v>2014.0280606796712</v>
      </c>
      <c r="U108" s="102">
        <v>60.464146584489555</v>
      </c>
      <c r="V108" s="102">
        <v>2014.0280606796712</v>
      </c>
      <c r="X108" s="102">
        <v>483.71317267591621</v>
      </c>
      <c r="Y108" s="102">
        <v>2014.0280606796712</v>
      </c>
    </row>
    <row r="109" spans="18:25" x14ac:dyDescent="0.2">
      <c r="R109" s="102">
        <v>2997.9223224709604</v>
      </c>
      <c r="S109" s="102">
        <v>2419.5874225143953</v>
      </c>
      <c r="U109" s="102">
        <v>61.068788050334454</v>
      </c>
      <c r="V109" s="102">
        <v>2419.5874225143953</v>
      </c>
      <c r="X109" s="102">
        <v>488.55030440267535</v>
      </c>
      <c r="Y109" s="102">
        <v>2419.5874225143953</v>
      </c>
    </row>
    <row r="110" spans="18:25" x14ac:dyDescent="0.2">
      <c r="R110" s="102">
        <v>3027.9015456956699</v>
      </c>
      <c r="S110" s="102">
        <v>2382.4958143300873</v>
      </c>
      <c r="U110" s="102">
        <v>61.679475930837796</v>
      </c>
      <c r="V110" s="102">
        <v>2382.4958143300873</v>
      </c>
      <c r="X110" s="102">
        <v>493.43580744670214</v>
      </c>
      <c r="Y110" s="102">
        <v>2382.4958143300873</v>
      </c>
    </row>
    <row r="111" spans="18:25" x14ac:dyDescent="0.2">
      <c r="R111" s="102">
        <v>3058.180561152627</v>
      </c>
      <c r="S111" s="102">
        <v>2157.4321206117679</v>
      </c>
      <c r="U111" s="102">
        <v>62.296270690146173</v>
      </c>
      <c r="V111" s="102">
        <v>2157.4321206117679</v>
      </c>
      <c r="X111" s="102">
        <v>498.37016552116921</v>
      </c>
      <c r="Y111" s="102">
        <v>2157.4321206117679</v>
      </c>
    </row>
    <row r="112" spans="18:25" x14ac:dyDescent="0.2">
      <c r="R112" s="102">
        <v>3088.7623667641537</v>
      </c>
      <c r="S112" s="102">
        <v>2220.0479960962539</v>
      </c>
      <c r="U112" s="102">
        <v>62.919233397047634</v>
      </c>
      <c r="V112" s="102">
        <v>2220.0479960962539</v>
      </c>
      <c r="X112" s="102">
        <v>503.35386717638096</v>
      </c>
      <c r="Y112" s="102">
        <v>2220.0479960962539</v>
      </c>
    </row>
    <row r="113" spans="18:25" x14ac:dyDescent="0.2">
      <c r="R113" s="102">
        <v>3119.6499904317943</v>
      </c>
      <c r="S113" s="102">
        <v>2106.6953971886282</v>
      </c>
      <c r="U113" s="102">
        <v>63.548425731018114</v>
      </c>
      <c r="V113" s="102">
        <v>2106.6953971886282</v>
      </c>
      <c r="X113" s="102">
        <v>508.38740584814479</v>
      </c>
      <c r="Y113" s="102">
        <v>2106.6953971886282</v>
      </c>
    </row>
    <row r="114" spans="18:25" x14ac:dyDescent="0.2">
      <c r="R114" s="102">
        <v>3150.8464903361123</v>
      </c>
      <c r="S114" s="102">
        <v>2511.5403853023877</v>
      </c>
      <c r="U114" s="102">
        <v>64.183909988328296</v>
      </c>
      <c r="V114" s="102">
        <v>2511.5403853023877</v>
      </c>
      <c r="X114" s="102">
        <v>513.47127990662625</v>
      </c>
      <c r="Y114" s="102">
        <v>2511.5403853023877</v>
      </c>
    </row>
    <row r="115" spans="18:25" x14ac:dyDescent="0.2">
      <c r="R115" s="102">
        <v>3182.3549552394743</v>
      </c>
      <c r="S115" s="102">
        <v>2432.6237374497955</v>
      </c>
      <c r="U115" s="102">
        <v>64.82574908821158</v>
      </c>
      <c r="V115" s="102">
        <v>2432.6237374497955</v>
      </c>
      <c r="X115" s="102">
        <v>518.60599270569242</v>
      </c>
      <c r="Y115" s="102">
        <v>2432.6237374497955</v>
      </c>
    </row>
    <row r="116" spans="18:25" x14ac:dyDescent="0.2">
      <c r="R116" s="102">
        <v>596.69155410740143</v>
      </c>
      <c r="S116" s="102">
        <v>2097.5896789666444</v>
      </c>
      <c r="U116" s="102">
        <v>65.474006579093697</v>
      </c>
      <c r="V116" s="102">
        <v>2097.5896789666444</v>
      </c>
      <c r="X116" s="102">
        <v>523.79205263274935</v>
      </c>
      <c r="Y116" s="102">
        <v>2097.5896789666444</v>
      </c>
    </row>
    <row r="117" spans="18:25" x14ac:dyDescent="0.2">
      <c r="R117" s="102">
        <v>447.5186655805511</v>
      </c>
      <c r="S117" s="102">
        <v>2531.2441416483102</v>
      </c>
      <c r="U117" s="102">
        <v>66.128746644884629</v>
      </c>
      <c r="V117" s="102">
        <v>2531.2441416483102</v>
      </c>
      <c r="X117" s="102">
        <v>529.02997315907692</v>
      </c>
      <c r="Y117" s="102">
        <v>2531.2441416483102</v>
      </c>
    </row>
    <row r="118" spans="18:25" x14ac:dyDescent="0.2">
      <c r="R118" s="102">
        <v>335.63899918541324</v>
      </c>
      <c r="S118" s="102">
        <v>2063.8464607900387</v>
      </c>
      <c r="U118" s="102">
        <v>66.790034111333469</v>
      </c>
      <c r="V118" s="102">
        <v>2063.8464607900387</v>
      </c>
      <c r="X118" s="102">
        <v>534.32027289066764</v>
      </c>
      <c r="Y118" s="102">
        <v>2063.8464607900387</v>
      </c>
    </row>
    <row r="119" spans="18:25" x14ac:dyDescent="0.2">
      <c r="R119" s="102">
        <v>251.72924938905999</v>
      </c>
      <c r="S119" s="102">
        <v>2166.1790681602247</v>
      </c>
      <c r="U119" s="102">
        <v>67.457934452446807</v>
      </c>
      <c r="V119" s="102">
        <v>2166.1790681602247</v>
      </c>
      <c r="X119" s="102">
        <v>539.66347561957434</v>
      </c>
      <c r="Y119" s="102">
        <v>2166.1790681602247</v>
      </c>
    </row>
    <row r="120" spans="18:25" x14ac:dyDescent="0.2">
      <c r="R120" s="102">
        <v>188.79693704179493</v>
      </c>
      <c r="S120" s="102">
        <v>2462.3427029978379</v>
      </c>
      <c r="U120" s="102">
        <v>68.132513796971281</v>
      </c>
      <c r="V120" s="102">
        <v>2462.3427029978379</v>
      </c>
      <c r="X120" s="102">
        <v>545.06011037577014</v>
      </c>
      <c r="Y120" s="102">
        <v>2462.3427029978379</v>
      </c>
    </row>
    <row r="121" spans="18:25" x14ac:dyDescent="0.2">
      <c r="R121" s="102">
        <v>141.59770278134621</v>
      </c>
      <c r="S121" s="102">
        <v>2181.6155444897404</v>
      </c>
      <c r="U121" s="102">
        <v>68.813838934940989</v>
      </c>
      <c r="V121" s="102">
        <v>2181.6155444897404</v>
      </c>
      <c r="X121" s="102">
        <v>550.5107114795278</v>
      </c>
      <c r="Y121" s="102">
        <v>2181.6155444897404</v>
      </c>
    </row>
    <row r="122" spans="18:25" x14ac:dyDescent="0.2">
      <c r="R122" s="102">
        <v>106.19827708600965</v>
      </c>
      <c r="S122" s="102">
        <v>2277.4092418357427</v>
      </c>
      <c r="U122" s="102">
        <v>69.501977324290394</v>
      </c>
      <c r="V122" s="102">
        <v>2277.4092418357427</v>
      </c>
      <c r="X122" s="102">
        <v>556.01581859432304</v>
      </c>
      <c r="Y122" s="102">
        <v>2277.4092418357427</v>
      </c>
    </row>
    <row r="123" spans="18:25" x14ac:dyDescent="0.2">
      <c r="R123" s="102">
        <v>79.648707814507247</v>
      </c>
      <c r="S123" s="102">
        <v>2243.1185265536701</v>
      </c>
      <c r="U123" s="102">
        <v>70.196997097533298</v>
      </c>
      <c r="V123" s="102">
        <v>2243.1185265536701</v>
      </c>
      <c r="X123" s="102">
        <v>561.57597678026627</v>
      </c>
      <c r="Y123" s="102">
        <v>2243.1185265536701</v>
      </c>
    </row>
    <row r="124" spans="18:25" x14ac:dyDescent="0.2">
      <c r="R124" s="102">
        <v>59.736530860880436</v>
      </c>
      <c r="S124" s="102">
        <v>1968.6332444129291</v>
      </c>
      <c r="U124" s="102">
        <v>70.898967068508625</v>
      </c>
      <c r="V124" s="102">
        <v>1968.6332444129291</v>
      </c>
      <c r="X124" s="102">
        <v>567.191736548069</v>
      </c>
      <c r="Y124" s="102">
        <v>1968.6332444129291</v>
      </c>
    </row>
    <row r="125" spans="18:25" x14ac:dyDescent="0.2">
      <c r="R125" s="102">
        <v>44.80239814566032</v>
      </c>
      <c r="S125" s="102">
        <v>2391.9138205790637</v>
      </c>
      <c r="U125" s="102">
        <v>71.60795673919371</v>
      </c>
      <c r="V125" s="102">
        <v>2391.9138205790637</v>
      </c>
      <c r="X125" s="102">
        <v>572.86365391354968</v>
      </c>
      <c r="Y125" s="102">
        <v>2391.9138205790637</v>
      </c>
    </row>
    <row r="126" spans="18:25" x14ac:dyDescent="0.2">
      <c r="R126" s="102">
        <v>33.601798609245243</v>
      </c>
      <c r="S126" s="102">
        <v>2093.102551882218</v>
      </c>
      <c r="U126" s="102">
        <v>72.324036306585654</v>
      </c>
      <c r="V126" s="102">
        <v>2093.102551882218</v>
      </c>
      <c r="X126" s="102">
        <v>578.59229045268512</v>
      </c>
      <c r="Y126" s="102">
        <v>2093.102551882218</v>
      </c>
    </row>
    <row r="127" spans="18:25" x14ac:dyDescent="0.2">
      <c r="R127" s="102">
        <v>25.201348956933927</v>
      </c>
      <c r="S127" s="102">
        <v>2395.922047309019</v>
      </c>
      <c r="U127" s="102">
        <v>73.047276669651509</v>
      </c>
      <c r="V127" s="102">
        <v>2395.922047309019</v>
      </c>
      <c r="X127" s="102">
        <v>584.37821335721196</v>
      </c>
      <c r="Y127" s="102">
        <v>2395.922047309019</v>
      </c>
    </row>
    <row r="128" spans="18:25" x14ac:dyDescent="0.2">
      <c r="R128" s="102">
        <v>1222.4390357974039</v>
      </c>
      <c r="S128" s="102">
        <v>6140.5576598312637</v>
      </c>
      <c r="U128" s="102">
        <v>73.777749436348032</v>
      </c>
      <c r="V128" s="102">
        <v>6140.5576598312637</v>
      </c>
      <c r="X128" s="102">
        <v>590.22199549078414</v>
      </c>
      <c r="Y128" s="102">
        <v>6140.5576598312637</v>
      </c>
    </row>
    <row r="129" spans="18:25" x14ac:dyDescent="0.2">
      <c r="R129" s="102">
        <v>1234.6634261553777</v>
      </c>
      <c r="S129" s="102">
        <v>8723.5182858073858</v>
      </c>
      <c r="U129" s="102">
        <v>323.65272601603431</v>
      </c>
      <c r="V129" s="102">
        <v>8723.5182858073858</v>
      </c>
      <c r="X129" s="102">
        <v>2134.7164813156219</v>
      </c>
      <c r="Y129" s="102">
        <v>8723.5182858073858</v>
      </c>
    </row>
    <row r="130" spans="18:25" x14ac:dyDescent="0.2">
      <c r="R130" s="102">
        <v>1247.010060416932</v>
      </c>
      <c r="S130" s="102">
        <v>10825.130513034301</v>
      </c>
      <c r="U130" s="102">
        <v>326.88925327619467</v>
      </c>
      <c r="V130" s="102">
        <v>10825.130513034301</v>
      </c>
      <c r="X130" s="102">
        <v>2081.3485692827312</v>
      </c>
      <c r="Y130" s="102">
        <v>10825.130513034301</v>
      </c>
    </row>
    <row r="131" spans="18:25" x14ac:dyDescent="0.2">
      <c r="R131" s="102">
        <v>1259.4801610211011</v>
      </c>
      <c r="S131" s="102">
        <v>11253.646020027665</v>
      </c>
      <c r="U131" s="102">
        <v>330.15814580895659</v>
      </c>
      <c r="V131" s="102">
        <v>11253.646020027665</v>
      </c>
      <c r="X131" s="102">
        <v>2029.3148550506626</v>
      </c>
      <c r="Y131" s="102">
        <v>11253.646020027665</v>
      </c>
    </row>
    <row r="132" spans="18:25" x14ac:dyDescent="0.2">
      <c r="R132" s="102">
        <v>1272.0749626313122</v>
      </c>
      <c r="S132" s="102">
        <v>10287.568269112546</v>
      </c>
      <c r="U132" s="102">
        <v>333.45972726704611</v>
      </c>
      <c r="V132" s="102">
        <v>10287.568269112546</v>
      </c>
      <c r="X132" s="102">
        <v>2049.608003601169</v>
      </c>
      <c r="Y132" s="102">
        <v>10287.568269112546</v>
      </c>
    </row>
    <row r="133" spans="18:25" x14ac:dyDescent="0.2">
      <c r="R133" s="102">
        <v>1284.7957122576249</v>
      </c>
      <c r="S133" s="102">
        <v>11265.118678524148</v>
      </c>
      <c r="U133" s="102">
        <v>336.79432453971657</v>
      </c>
      <c r="V133" s="102">
        <v>11265.118678524148</v>
      </c>
      <c r="X133" s="102">
        <v>2070.1040836371808</v>
      </c>
      <c r="Y133" s="102">
        <v>11265.118678524148</v>
      </c>
    </row>
    <row r="134" spans="18:25" x14ac:dyDescent="0.2">
      <c r="R134" s="102">
        <v>1297.6436693802016</v>
      </c>
      <c r="S134" s="102">
        <v>10245.81963197442</v>
      </c>
      <c r="U134" s="102">
        <v>340.16226778511373</v>
      </c>
      <c r="V134" s="102">
        <v>10245.81963197442</v>
      </c>
      <c r="X134" s="102">
        <v>2090.805124473553</v>
      </c>
      <c r="Y134" s="102">
        <v>10245.81963197442</v>
      </c>
    </row>
    <row r="135" spans="18:25" x14ac:dyDescent="0.2">
      <c r="R135" s="102">
        <v>1310.6201060740034</v>
      </c>
      <c r="S135" s="102">
        <v>12161.000617424685</v>
      </c>
      <c r="U135" s="102">
        <v>343.56389046296493</v>
      </c>
      <c r="V135" s="102">
        <v>12161.000617424685</v>
      </c>
      <c r="X135" s="102">
        <v>2111.7131757182883</v>
      </c>
      <c r="Y135" s="102">
        <v>12161.000617424685</v>
      </c>
    </row>
    <row r="136" spans="18:25" x14ac:dyDescent="0.2">
      <c r="R136" s="102">
        <v>1323.7263071347436</v>
      </c>
      <c r="S136" s="102">
        <v>10153.481942250108</v>
      </c>
      <c r="U136" s="102">
        <v>346.99952936759462</v>
      </c>
      <c r="V136" s="102">
        <v>10153.481942250108</v>
      </c>
      <c r="X136" s="102">
        <v>2132.8303074754713</v>
      </c>
      <c r="Y136" s="102">
        <v>10153.481942250108</v>
      </c>
    </row>
    <row r="137" spans="18:25" x14ac:dyDescent="0.2">
      <c r="R137" s="102">
        <v>1336.9635702060912</v>
      </c>
      <c r="S137" s="102">
        <v>10494.330710170163</v>
      </c>
      <c r="U137" s="102">
        <v>350.4695246612705</v>
      </c>
      <c r="V137" s="102">
        <v>10494.330710170163</v>
      </c>
      <c r="X137" s="102">
        <v>2154.1586105502261</v>
      </c>
      <c r="Y137" s="102">
        <v>10494.330710170163</v>
      </c>
    </row>
    <row r="138" spans="18:25" x14ac:dyDescent="0.2">
      <c r="R138" s="102">
        <v>1350.333205908152</v>
      </c>
      <c r="S138" s="102">
        <v>7998.9462250275537</v>
      </c>
      <c r="U138" s="102">
        <v>100.02468191912237</v>
      </c>
      <c r="V138" s="102">
        <v>7998.9462250275537</v>
      </c>
      <c r="X138" s="102">
        <v>200.04936383824474</v>
      </c>
      <c r="Y138" s="102">
        <v>7998.9462250275537</v>
      </c>
    </row>
    <row r="139" spans="18:25" x14ac:dyDescent="0.2">
      <c r="R139" s="102">
        <v>253.18747610777848</v>
      </c>
      <c r="S139" s="102">
        <v>7522.2918274029635</v>
      </c>
      <c r="U139" s="102">
        <v>101.02492873831359</v>
      </c>
      <c r="V139" s="102">
        <v>7522.2918274029635</v>
      </c>
      <c r="X139" s="102">
        <v>202.04985747662721</v>
      </c>
      <c r="Y139" s="102">
        <v>7522.2918274029635</v>
      </c>
    </row>
    <row r="140" spans="18:25" x14ac:dyDescent="0.2">
      <c r="R140" s="102">
        <v>1377.4749033469056</v>
      </c>
      <c r="S140" s="102">
        <v>7026.1640476758766</v>
      </c>
      <c r="U140" s="102">
        <v>102.03517802569675</v>
      </c>
      <c r="V140" s="102">
        <v>7026.1640476758766</v>
      </c>
      <c r="X140" s="102">
        <v>204.07035605139347</v>
      </c>
      <c r="Y140" s="102">
        <v>7026.1640476758766</v>
      </c>
    </row>
    <row r="141" spans="18:25" x14ac:dyDescent="0.2">
      <c r="R141" s="102">
        <v>1391.2496523803752</v>
      </c>
      <c r="S141" s="102">
        <v>8227.4076471303524</v>
      </c>
      <c r="U141" s="102">
        <v>103.05552980595371</v>
      </c>
      <c r="V141" s="102">
        <v>8227.4076471303524</v>
      </c>
      <c r="X141" s="102">
        <v>206.11105961190742</v>
      </c>
      <c r="Y141" s="102">
        <v>8227.4076471303524</v>
      </c>
    </row>
    <row r="142" spans="18:25" x14ac:dyDescent="0.2">
      <c r="R142" s="102">
        <v>1405.1621489041786</v>
      </c>
      <c r="S142" s="102">
        <v>7628.4271232294877</v>
      </c>
      <c r="U142" s="102">
        <v>104.08608510401322</v>
      </c>
      <c r="V142" s="102">
        <v>7628.4271232294877</v>
      </c>
      <c r="X142" s="102">
        <v>208.17217020802644</v>
      </c>
      <c r="Y142" s="102">
        <v>7628.4271232294877</v>
      </c>
    </row>
    <row r="143" spans="18:25" x14ac:dyDescent="0.2">
      <c r="R143" s="102">
        <v>1419.2137703932203</v>
      </c>
      <c r="S143" s="102">
        <v>6280.7243712062591</v>
      </c>
      <c r="U143" s="102">
        <v>105.12694595505339</v>
      </c>
      <c r="V143" s="102">
        <v>6280.7243712062591</v>
      </c>
      <c r="X143" s="102">
        <v>210.25389191010677</v>
      </c>
      <c r="Y143" s="102">
        <v>6280.7243712062591</v>
      </c>
    </row>
    <row r="144" spans="18:25" x14ac:dyDescent="0.2">
      <c r="R144" s="102">
        <v>1433.4059080971529</v>
      </c>
      <c r="S144" s="102">
        <v>6442.1736391407539</v>
      </c>
      <c r="U144" s="102">
        <v>106.1782154146039</v>
      </c>
      <c r="V144" s="102">
        <v>6442.1736391407539</v>
      </c>
      <c r="X144" s="102">
        <v>212.35643082920782</v>
      </c>
      <c r="Y144" s="102">
        <v>6442.1736391407539</v>
      </c>
    </row>
    <row r="145" spans="18:25" x14ac:dyDescent="0.2">
      <c r="R145" s="102">
        <v>1447.7399671781243</v>
      </c>
      <c r="S145" s="102">
        <v>6537.0478166951352</v>
      </c>
      <c r="U145" s="102">
        <v>107.23999756874996</v>
      </c>
      <c r="V145" s="102">
        <v>6537.0478166951352</v>
      </c>
      <c r="X145" s="102">
        <v>214.47999513749991</v>
      </c>
      <c r="Y145" s="102">
        <v>6537.0478166951352</v>
      </c>
    </row>
    <row r="146" spans="18:25" x14ac:dyDescent="0.2">
      <c r="R146" s="102">
        <v>1462.2173668499054</v>
      </c>
      <c r="S146" s="102">
        <v>6836.3592527266783</v>
      </c>
      <c r="U146" s="102">
        <v>108.31239754443746</v>
      </c>
      <c r="V146" s="102">
        <v>6836.3592527266783</v>
      </c>
      <c r="X146" s="102">
        <v>216.62479508887492</v>
      </c>
      <c r="Y146" s="102">
        <v>6836.3592527266783</v>
      </c>
    </row>
    <row r="147" spans="18:25" x14ac:dyDescent="0.2">
      <c r="R147" s="102">
        <v>1476.8395405184049</v>
      </c>
      <c r="S147" s="102">
        <v>6768.4305678260316</v>
      </c>
      <c r="U147" s="102">
        <v>109.39552151988184</v>
      </c>
      <c r="V147" s="102">
        <v>6768.4305678260316</v>
      </c>
      <c r="X147" s="102">
        <v>218.79104303976368</v>
      </c>
      <c r="Y147" s="102">
        <v>6768.4305678260316</v>
      </c>
    </row>
    <row r="148" spans="18:25" x14ac:dyDescent="0.2">
      <c r="R148" s="102">
        <v>1491.6079359235891</v>
      </c>
      <c r="S148" s="102">
        <v>6593.1750443702995</v>
      </c>
      <c r="U148" s="102">
        <v>110.48947673508067</v>
      </c>
      <c r="V148" s="102">
        <v>6593.1750443702995</v>
      </c>
      <c r="X148" s="102">
        <v>220.97895347016134</v>
      </c>
      <c r="Y148" s="102">
        <v>6593.1750443702995</v>
      </c>
    </row>
    <row r="149" spans="18:25" x14ac:dyDescent="0.2">
      <c r="R149" s="102">
        <v>1506.5240152828244</v>
      </c>
      <c r="S149" s="102">
        <v>7313.0299163046911</v>
      </c>
      <c r="U149" s="102">
        <v>111.59437150243147</v>
      </c>
      <c r="V149" s="102">
        <v>7313.0299163046911</v>
      </c>
      <c r="X149" s="102">
        <v>223.18874300486291</v>
      </c>
      <c r="Y149" s="102">
        <v>7313.0299163046911</v>
      </c>
    </row>
    <row r="150" spans="18:25" x14ac:dyDescent="0.2">
      <c r="R150" s="102">
        <v>1521.5892554356528</v>
      </c>
      <c r="S150" s="102">
        <v>2728.2961941479816</v>
      </c>
      <c r="U150" s="102">
        <v>112.71031521745576</v>
      </c>
      <c r="V150" s="102">
        <v>2728.2961941479816</v>
      </c>
      <c r="X150" s="102">
        <v>225.42063043491152</v>
      </c>
      <c r="Y150" s="102">
        <v>2728.2961941479816</v>
      </c>
    </row>
    <row r="151" spans="18:25" x14ac:dyDescent="0.2">
      <c r="R151" s="102">
        <v>1536.8051479900096</v>
      </c>
      <c r="S151" s="102">
        <v>2749.4381943389485</v>
      </c>
      <c r="U151" s="102">
        <v>113.83741836963034</v>
      </c>
      <c r="V151" s="102">
        <v>2749.4381943389485</v>
      </c>
      <c r="X151" s="102">
        <v>227.67483673926068</v>
      </c>
      <c r="Y151" s="102">
        <v>2749.4381943389485</v>
      </c>
    </row>
    <row r="152" spans="18:25" x14ac:dyDescent="0.2">
      <c r="R152" s="102">
        <v>1552.1731994699094</v>
      </c>
      <c r="S152" s="102">
        <v>2199.7170378797578</v>
      </c>
      <c r="U152" s="102">
        <v>114.97579255332661</v>
      </c>
      <c r="V152" s="102">
        <v>2199.7170378797578</v>
      </c>
      <c r="X152" s="102">
        <v>229.95158510665323</v>
      </c>
      <c r="Y152" s="102">
        <v>2199.7170378797578</v>
      </c>
    </row>
    <row r="153" spans="18:25" x14ac:dyDescent="0.2">
      <c r="R153" s="102">
        <v>1567.6949314646085</v>
      </c>
      <c r="S153" s="102">
        <v>2719.7088399870886</v>
      </c>
      <c r="U153" s="102">
        <v>116.12555047885992</v>
      </c>
      <c r="V153" s="102">
        <v>2719.7088399870886</v>
      </c>
      <c r="X153" s="102">
        <v>232.25110095771984</v>
      </c>
      <c r="Y153" s="102">
        <v>2719.7088399870886</v>
      </c>
    </row>
    <row r="154" spans="18:25" x14ac:dyDescent="0.2">
      <c r="R154" s="102">
        <v>1583.3718807792548</v>
      </c>
      <c r="S154" s="102">
        <v>2455.698959580131</v>
      </c>
      <c r="U154" s="102">
        <v>117.28680598364849</v>
      </c>
      <c r="V154" s="102">
        <v>2455.698959580131</v>
      </c>
      <c r="X154" s="102">
        <v>234.57361196729698</v>
      </c>
      <c r="Y154" s="102">
        <v>2455.698959580131</v>
      </c>
    </row>
    <row r="155" spans="18:25" x14ac:dyDescent="0.2">
      <c r="R155" s="102">
        <v>1599.2055995870473</v>
      </c>
      <c r="S155" s="102">
        <v>2780.5867973695144</v>
      </c>
      <c r="U155" s="102">
        <v>118.45967404348498</v>
      </c>
      <c r="V155" s="102">
        <v>2780.5867973695144</v>
      </c>
      <c r="X155" s="102">
        <v>236.91934808696996</v>
      </c>
      <c r="Y155" s="102">
        <v>2780.5867973695144</v>
      </c>
    </row>
    <row r="156" spans="18:25" x14ac:dyDescent="0.2">
      <c r="R156" s="102">
        <v>1615.1976555829178</v>
      </c>
      <c r="S156" s="102">
        <v>2681.0706912663818</v>
      </c>
      <c r="U156" s="102">
        <v>119.64427078391984</v>
      </c>
      <c r="V156" s="102">
        <v>2681.0706912663818</v>
      </c>
      <c r="X156" s="102">
        <v>239.28854156783967</v>
      </c>
      <c r="Y156" s="102">
        <v>2681.0706912663818</v>
      </c>
    </row>
    <row r="157" spans="18:25" x14ac:dyDescent="0.2">
      <c r="R157" s="102">
        <v>1631.349632138747</v>
      </c>
      <c r="S157" s="102">
        <v>2412.2346934624925</v>
      </c>
      <c r="U157" s="102">
        <v>120.84071349175903</v>
      </c>
      <c r="V157" s="102">
        <v>2412.2346934624925</v>
      </c>
      <c r="X157" s="102">
        <v>241.68142698351807</v>
      </c>
      <c r="Y157" s="102">
        <v>2412.2346934624925</v>
      </c>
    </row>
    <row r="158" spans="18:25" x14ac:dyDescent="0.2">
      <c r="R158" s="102">
        <v>1647.663128460134</v>
      </c>
      <c r="S158" s="102">
        <v>2504.1279625109905</v>
      </c>
      <c r="U158" s="102">
        <v>122.04912062667661</v>
      </c>
      <c r="V158" s="102">
        <v>2504.1279625109905</v>
      </c>
      <c r="X158" s="102">
        <v>244.09824125335322</v>
      </c>
      <c r="Y158" s="102">
        <v>2504.1279625109905</v>
      </c>
    </row>
    <row r="159" spans="18:25" x14ac:dyDescent="0.2">
      <c r="R159" s="102">
        <v>1664.1397597447358</v>
      </c>
      <c r="S159" s="102">
        <v>2810.0046577577459</v>
      </c>
      <c r="U159" s="102">
        <v>123.26961183294338</v>
      </c>
      <c r="V159" s="102">
        <v>2810.0046577577459</v>
      </c>
      <c r="X159" s="102">
        <v>246.53922366588677</v>
      </c>
      <c r="Y159" s="102">
        <v>2810.0046577577459</v>
      </c>
    </row>
    <row r="160" spans="18:25" x14ac:dyDescent="0.2">
      <c r="R160" s="102">
        <v>1680.7811573421827</v>
      </c>
      <c r="S160" s="102">
        <v>2791.86892590356</v>
      </c>
      <c r="U160" s="102">
        <v>124.50230795127281</v>
      </c>
      <c r="V160" s="102">
        <v>2791.86892590356</v>
      </c>
      <c r="X160" s="102">
        <v>249.00461590254562</v>
      </c>
      <c r="Y160" s="102">
        <v>2791.86892590356</v>
      </c>
    </row>
    <row r="161" spans="18:25" x14ac:dyDescent="0.2">
      <c r="R161" s="102">
        <v>1697.5889689156052</v>
      </c>
      <c r="S161" s="102">
        <v>2306.7891488100736</v>
      </c>
      <c r="U161" s="102">
        <v>125.74733103078556</v>
      </c>
      <c r="V161" s="102">
        <v>2306.7891488100736</v>
      </c>
      <c r="X161" s="102">
        <v>251.49466206157112</v>
      </c>
      <c r="Y161" s="102">
        <v>2306.7891488100736</v>
      </c>
    </row>
    <row r="162" spans="18:25" x14ac:dyDescent="0.2">
      <c r="R162" s="102">
        <v>1714.564858604761</v>
      </c>
      <c r="S162" s="102">
        <v>2933.2414561633168</v>
      </c>
      <c r="U162" s="102">
        <v>127.0048043410934</v>
      </c>
      <c r="V162" s="102">
        <v>2933.2414561633168</v>
      </c>
      <c r="X162" s="102">
        <v>254.00960868218681</v>
      </c>
      <c r="Y162" s="102">
        <v>2933.2414561633168</v>
      </c>
    </row>
    <row r="163" spans="18:25" x14ac:dyDescent="0.2">
      <c r="R163" s="102">
        <v>5400</v>
      </c>
      <c r="S163" s="102">
        <v>2474.3100014179799</v>
      </c>
      <c r="U163" s="102">
        <v>400</v>
      </c>
      <c r="V163" s="102">
        <v>2474.3100014179799</v>
      </c>
      <c r="X163" s="102">
        <v>800</v>
      </c>
      <c r="Y163" s="102">
        <v>2474.3100014179799</v>
      </c>
    </row>
    <row r="164" spans="18:25" x14ac:dyDescent="0.2">
      <c r="R164" s="102">
        <v>5670</v>
      </c>
      <c r="S164" s="102">
        <v>2494.6129524301623</v>
      </c>
      <c r="U164" s="102">
        <v>420</v>
      </c>
      <c r="V164" s="102">
        <v>2494.6129524301623</v>
      </c>
      <c r="X164" s="102">
        <v>840</v>
      </c>
      <c r="Y164" s="102">
        <v>2494.6129524301623</v>
      </c>
    </row>
    <row r="165" spans="18:25" x14ac:dyDescent="0.2">
      <c r="R165" s="102">
        <v>5953.5</v>
      </c>
      <c r="S165" s="102">
        <v>3214.8189824376855</v>
      </c>
      <c r="U165" s="102">
        <v>441</v>
      </c>
      <c r="V165" s="102">
        <v>3214.8189824376855</v>
      </c>
      <c r="X165" s="102">
        <v>882</v>
      </c>
      <c r="Y165" s="102">
        <v>3214.8189824376855</v>
      </c>
    </row>
    <row r="166" spans="18:25" x14ac:dyDescent="0.2">
      <c r="R166" s="102">
        <v>6251.1749999999993</v>
      </c>
      <c r="S166" s="102">
        <v>2617.0876330104011</v>
      </c>
      <c r="U166" s="102">
        <v>463.05</v>
      </c>
      <c r="V166" s="102">
        <v>2617.0876330104011</v>
      </c>
      <c r="X166" s="102">
        <v>926.1</v>
      </c>
      <c r="Y166" s="102">
        <v>2617.0876330104011</v>
      </c>
    </row>
    <row r="167" spans="18:25" x14ac:dyDescent="0.2">
      <c r="R167" s="102">
        <v>6563.7337499999994</v>
      </c>
      <c r="S167" s="102">
        <v>2707.5524019092363</v>
      </c>
      <c r="U167" s="102">
        <v>486.20249999999999</v>
      </c>
      <c r="V167" s="102">
        <v>2707.5524019092363</v>
      </c>
      <c r="X167" s="102">
        <v>972.40499999999997</v>
      </c>
      <c r="Y167" s="102">
        <v>2707.5524019092363</v>
      </c>
    </row>
    <row r="168" spans="18:25" x14ac:dyDescent="0.2">
      <c r="R168" s="102">
        <v>3445.96021875</v>
      </c>
      <c r="S168" s="102">
        <v>2621.4760857192259</v>
      </c>
      <c r="U168" s="102">
        <v>255.25631250000001</v>
      </c>
      <c r="V168" s="102">
        <v>2621.4760857192259</v>
      </c>
      <c r="X168" s="102">
        <v>510.51262500000001</v>
      </c>
      <c r="Y168" s="102">
        <v>2621.4760857192259</v>
      </c>
    </row>
    <row r="169" spans="18:25" x14ac:dyDescent="0.2">
      <c r="R169" s="102">
        <v>3618.2582296875007</v>
      </c>
      <c r="S169" s="102">
        <v>2803.2617656572684</v>
      </c>
      <c r="U169" s="102">
        <v>268.01912812500007</v>
      </c>
      <c r="V169" s="102">
        <v>2803.2617656572684</v>
      </c>
      <c r="X169" s="102">
        <v>536.03825625000013</v>
      </c>
      <c r="Y169" s="102">
        <v>2803.2617656572684</v>
      </c>
    </row>
    <row r="170" spans="18:25" x14ac:dyDescent="0.2">
      <c r="R170" s="102">
        <v>3799.1711411718752</v>
      </c>
      <c r="S170" s="102">
        <v>2508.0855439824359</v>
      </c>
      <c r="U170" s="102">
        <v>281.42008453125004</v>
      </c>
      <c r="V170" s="102">
        <v>2508.0855439824359</v>
      </c>
      <c r="X170" s="102">
        <v>562.84016906250008</v>
      </c>
      <c r="Y170" s="102">
        <v>2508.0855439824359</v>
      </c>
    </row>
    <row r="171" spans="18:25" x14ac:dyDescent="0.2">
      <c r="R171" s="102">
        <v>3989.1296982304693</v>
      </c>
      <c r="S171" s="102">
        <v>2686.4753205129937</v>
      </c>
      <c r="U171" s="102">
        <v>295.49108875781252</v>
      </c>
      <c r="V171" s="102">
        <v>2686.4753205129937</v>
      </c>
      <c r="X171" s="102">
        <v>590.98217751562504</v>
      </c>
      <c r="Y171" s="102">
        <v>2686.4753205129937</v>
      </c>
    </row>
    <row r="172" spans="18:25" x14ac:dyDescent="0.2">
      <c r="R172" s="102">
        <v>4188.5861831419934</v>
      </c>
      <c r="S172" s="102">
        <v>2710.7329722763275</v>
      </c>
      <c r="U172" s="102">
        <v>310.26564319570321</v>
      </c>
      <c r="V172" s="102">
        <v>2710.7329722763275</v>
      </c>
      <c r="X172" s="102">
        <v>620.53128639140641</v>
      </c>
      <c r="Y172" s="102">
        <v>2710.7329722763275</v>
      </c>
    </row>
    <row r="173" spans="18:25" x14ac:dyDescent="0.2">
      <c r="R173" s="102">
        <v>4398.0154922990932</v>
      </c>
      <c r="S173" s="102">
        <v>2766.2497120287844</v>
      </c>
      <c r="U173" s="102">
        <v>325.77892535548835</v>
      </c>
      <c r="V173" s="102">
        <v>2766.2497120287844</v>
      </c>
      <c r="X173" s="102">
        <v>651.55785071097671</v>
      </c>
      <c r="Y173" s="102">
        <v>2766.2497120287844</v>
      </c>
    </row>
    <row r="174" spans="18:25" x14ac:dyDescent="0.2">
      <c r="R174" s="102">
        <v>4617.9162669140478</v>
      </c>
      <c r="S174" s="102">
        <v>2676.5061216340414</v>
      </c>
      <c r="U174" s="102">
        <v>342.06787162326282</v>
      </c>
      <c r="V174" s="102">
        <v>2676.5061216340414</v>
      </c>
      <c r="X174" s="102">
        <v>684.13574324652552</v>
      </c>
      <c r="Y174" s="102">
        <v>2676.5061216340414</v>
      </c>
    </row>
    <row r="175" spans="18:25" x14ac:dyDescent="0.2">
      <c r="R175" s="102">
        <v>4848.8120802597505</v>
      </c>
      <c r="S175" s="102">
        <v>2429.2481711411338</v>
      </c>
      <c r="U175" s="102">
        <v>359.17126520442594</v>
      </c>
      <c r="V175" s="102">
        <v>2429.2481711411338</v>
      </c>
      <c r="X175" s="102">
        <v>718.34253040885187</v>
      </c>
      <c r="Y175" s="102">
        <v>2429.2481711411338</v>
      </c>
    </row>
    <row r="176" spans="18:25" x14ac:dyDescent="0.2">
      <c r="R176" s="102">
        <v>4897.3002010623486</v>
      </c>
      <c r="S176" s="102">
        <v>2947.7330699970203</v>
      </c>
      <c r="U176" s="102">
        <v>362.76297785647023</v>
      </c>
      <c r="V176" s="102">
        <v>2947.7330699970203</v>
      </c>
      <c r="X176" s="102">
        <v>725.52595571294046</v>
      </c>
      <c r="Y176" s="102">
        <v>2947.7330699970203</v>
      </c>
    </row>
    <row r="177" spans="18:25" x14ac:dyDescent="0.2">
      <c r="R177" s="102">
        <v>4946.2732030729712</v>
      </c>
      <c r="S177" s="102">
        <v>2830.3859888451657</v>
      </c>
      <c r="U177" s="102">
        <v>366.390607635035</v>
      </c>
      <c r="V177" s="102">
        <v>2830.3859888451657</v>
      </c>
      <c r="X177" s="102">
        <v>732.78121527006999</v>
      </c>
      <c r="Y177" s="102">
        <v>2830.3859888451657</v>
      </c>
    </row>
    <row r="178" spans="18:25" x14ac:dyDescent="0.2">
      <c r="R178" s="102">
        <v>3746.8019513277759</v>
      </c>
      <c r="S178" s="102">
        <v>2491.8049939672778</v>
      </c>
      <c r="U178" s="102">
        <v>277.54088528353896</v>
      </c>
      <c r="V178" s="102">
        <v>2491.8049939672778</v>
      </c>
      <c r="X178" s="102">
        <v>555.08177056707791</v>
      </c>
      <c r="Y178" s="102">
        <v>2491.8049939672778</v>
      </c>
    </row>
    <row r="179" spans="18:25" x14ac:dyDescent="0.2">
      <c r="R179" s="102">
        <v>3784.2699708410541</v>
      </c>
      <c r="S179" s="102">
        <v>2523.0601511960795</v>
      </c>
      <c r="U179" s="102">
        <v>280.31629413637438</v>
      </c>
      <c r="V179" s="102">
        <v>2523.0601511960795</v>
      </c>
      <c r="X179" s="102">
        <v>560.63258827274876</v>
      </c>
      <c r="Y179" s="102">
        <v>2523.0601511960795</v>
      </c>
    </row>
    <row r="180" spans="18:25" x14ac:dyDescent="0.2">
      <c r="R180" s="102">
        <v>3822.1126705494648</v>
      </c>
      <c r="S180" s="102">
        <v>2938.1658000612229</v>
      </c>
      <c r="U180" s="102">
        <v>283.11945707773816</v>
      </c>
      <c r="V180" s="102">
        <v>2938.1658000612229</v>
      </c>
      <c r="X180" s="102">
        <v>566.23891415547632</v>
      </c>
      <c r="Y180" s="102">
        <v>2938.1658000612229</v>
      </c>
    </row>
    <row r="181" spans="18:25" x14ac:dyDescent="0.2">
      <c r="R181" s="102">
        <v>3860.3337972549598</v>
      </c>
      <c r="S181" s="102">
        <v>6697.8352525424416</v>
      </c>
      <c r="U181" s="102">
        <v>285.95065164851559</v>
      </c>
      <c r="V181" s="102">
        <v>6697.8352525424416</v>
      </c>
      <c r="X181" s="102">
        <v>571.90130329703118</v>
      </c>
      <c r="Y181" s="102">
        <v>6697.8352525424416</v>
      </c>
    </row>
    <row r="182" spans="18:25" x14ac:dyDescent="0.2">
      <c r="R182" s="102">
        <v>3898.9371352275093</v>
      </c>
      <c r="S182" s="102">
        <v>7313.3299379578984</v>
      </c>
      <c r="U182" s="102">
        <v>288.8101581650007</v>
      </c>
      <c r="V182" s="102">
        <v>7313.3299379578984</v>
      </c>
      <c r="X182" s="102">
        <v>577.6203163300014</v>
      </c>
      <c r="Y182" s="102">
        <v>7313.3299379578984</v>
      </c>
    </row>
    <row r="183" spans="18:25" x14ac:dyDescent="0.2">
      <c r="R183" s="102">
        <v>3937.9265065797845</v>
      </c>
      <c r="S183" s="102">
        <v>6437.3077364915334</v>
      </c>
      <c r="U183" s="102">
        <v>291.69825974665071</v>
      </c>
      <c r="V183" s="102">
        <v>6437.3077364915334</v>
      </c>
      <c r="X183" s="102">
        <v>583.39651949330141</v>
      </c>
      <c r="Y183" s="102">
        <v>6437.3077364915334</v>
      </c>
    </row>
    <row r="184" spans="18:25" x14ac:dyDescent="0.2">
      <c r="R184" s="102">
        <v>3977.3057716455833</v>
      </c>
      <c r="S184" s="102">
        <v>7671.4962588536264</v>
      </c>
      <c r="U184" s="102">
        <v>294.61524234411729</v>
      </c>
      <c r="V184" s="102">
        <v>7671.4962588536264</v>
      </c>
      <c r="X184" s="102">
        <v>589.23048468823458</v>
      </c>
      <c r="Y184" s="102">
        <v>7671.4962588536264</v>
      </c>
    </row>
    <row r="185" spans="18:25" x14ac:dyDescent="0.2">
      <c r="R185" s="102">
        <v>4017.078829362039</v>
      </c>
      <c r="S185" s="102">
        <v>6953.4343588062784</v>
      </c>
      <c r="U185" s="102">
        <v>297.56139476755845</v>
      </c>
      <c r="V185" s="102">
        <v>6953.4343588062784</v>
      </c>
      <c r="X185" s="102">
        <v>595.12278953511691</v>
      </c>
      <c r="Y185" s="102">
        <v>6953.4343588062784</v>
      </c>
    </row>
    <row r="186" spans="18:25" x14ac:dyDescent="0.2">
      <c r="R186" s="102">
        <v>4057.2496176556583</v>
      </c>
      <c r="S186" s="102">
        <v>7621.3506038938494</v>
      </c>
      <c r="U186" s="102">
        <v>300.53700871523398</v>
      </c>
      <c r="V186" s="102">
        <v>7621.3506038938494</v>
      </c>
      <c r="X186" s="102">
        <v>601.07401743046796</v>
      </c>
      <c r="Y186" s="102">
        <v>7621.3506038938494</v>
      </c>
    </row>
    <row r="187" spans="18:25" x14ac:dyDescent="0.2">
      <c r="R187" s="102">
        <v>4097.822113832216</v>
      </c>
      <c r="S187" s="102">
        <v>6643.3405865742352</v>
      </c>
      <c r="U187" s="102">
        <v>303.54237880238639</v>
      </c>
      <c r="V187" s="102">
        <v>6643.3405865742352</v>
      </c>
      <c r="X187" s="102">
        <v>607.08475760477279</v>
      </c>
      <c r="Y187" s="102">
        <v>6643.3405865742352</v>
      </c>
    </row>
    <row r="188" spans="18:25" x14ac:dyDescent="0.2">
      <c r="R188" s="102">
        <v>4138.8003349705377</v>
      </c>
      <c r="S188" s="102">
        <v>7863.3266857698882</v>
      </c>
      <c r="U188" s="102">
        <v>306.57780259041022</v>
      </c>
      <c r="V188" s="102">
        <v>7863.3266857698882</v>
      </c>
      <c r="X188" s="102">
        <v>613.15560518082043</v>
      </c>
      <c r="Y188" s="102">
        <v>7863.3266857698882</v>
      </c>
    </row>
    <row r="189" spans="18:25" x14ac:dyDescent="0.2">
      <c r="R189" s="102">
        <v>4180.1883383202439</v>
      </c>
      <c r="S189" s="102">
        <v>6743.1988685990491</v>
      </c>
      <c r="U189" s="102">
        <v>309.64358061631435</v>
      </c>
      <c r="V189" s="102">
        <v>6743.1988685990491</v>
      </c>
      <c r="X189" s="102">
        <v>619.2871612326287</v>
      </c>
      <c r="Y189" s="102">
        <v>6743.1988685990491</v>
      </c>
    </row>
    <row r="190" spans="18:25" x14ac:dyDescent="0.2">
      <c r="R190" s="102">
        <v>4221.990221703446</v>
      </c>
      <c r="S190" s="102">
        <v>7935.0594966055851</v>
      </c>
      <c r="U190" s="102">
        <v>312.74001642247748</v>
      </c>
      <c r="V190" s="102">
        <v>7935.0594966055851</v>
      </c>
      <c r="X190" s="102">
        <v>625.48003284495496</v>
      </c>
      <c r="Y190" s="102">
        <v>7935.0594966055851</v>
      </c>
    </row>
    <row r="191" spans="18:25" x14ac:dyDescent="0.2">
      <c r="R191" s="102">
        <v>4264.2101239204803</v>
      </c>
      <c r="S191" s="102">
        <v>6743.059707647717</v>
      </c>
      <c r="U191" s="102">
        <v>315.86741658670223</v>
      </c>
      <c r="V191" s="102">
        <v>6743.059707647717</v>
      </c>
      <c r="X191" s="102">
        <v>631.73483317340447</v>
      </c>
      <c r="Y191" s="102">
        <v>6743.059707647717</v>
      </c>
    </row>
    <row r="192" spans="18:25" x14ac:dyDescent="0.2">
      <c r="R192" s="102">
        <v>4306.8522251596851</v>
      </c>
      <c r="S192" s="102">
        <v>7139.7360238451947</v>
      </c>
      <c r="U192" s="102">
        <v>319.0260907525693</v>
      </c>
      <c r="V192" s="102">
        <v>7139.7360238451947</v>
      </c>
      <c r="X192" s="102">
        <v>638.05218150513861</v>
      </c>
      <c r="Y192" s="102">
        <v>7139.7360238451947</v>
      </c>
    </row>
    <row r="193" spans="18:25" x14ac:dyDescent="0.2">
      <c r="R193" s="102">
        <v>4349.9207474112818</v>
      </c>
      <c r="S193" s="102">
        <v>7862.6213570774426</v>
      </c>
      <c r="U193" s="102">
        <v>322.21635166009497</v>
      </c>
      <c r="V193" s="102">
        <v>7862.6213570774426</v>
      </c>
      <c r="X193" s="102">
        <v>644.43270332018994</v>
      </c>
      <c r="Y193" s="102">
        <v>7862.6213570774426</v>
      </c>
    </row>
    <row r="194" spans="18:25" x14ac:dyDescent="0.2">
      <c r="R194" s="102">
        <v>4393.4199548853958</v>
      </c>
      <c r="S194" s="102">
        <v>7973.9068740942985</v>
      </c>
      <c r="U194" s="102">
        <v>325.43851517669594</v>
      </c>
      <c r="V194" s="102">
        <v>7973.9068740942985</v>
      </c>
      <c r="X194" s="102">
        <v>650.87703035339189</v>
      </c>
      <c r="Y194" s="102">
        <v>7973.9068740942985</v>
      </c>
    </row>
    <row r="195" spans="18:25" x14ac:dyDescent="0.2">
      <c r="R195" s="102">
        <v>4437.3541544342479</v>
      </c>
      <c r="S195" s="102">
        <v>7001.5826684212388</v>
      </c>
      <c r="U195" s="102">
        <v>328.69290032846277</v>
      </c>
      <c r="V195" s="102">
        <v>7001.5826684212388</v>
      </c>
      <c r="X195" s="102">
        <v>657.38580065692565</v>
      </c>
      <c r="Y195" s="102">
        <v>7001.5826684212388</v>
      </c>
    </row>
    <row r="196" spans="18:25" x14ac:dyDescent="0.2">
      <c r="R196" s="102">
        <v>4481.7276959785913</v>
      </c>
      <c r="S196" s="102">
        <v>7472.4493068043503</v>
      </c>
      <c r="U196" s="102">
        <v>331.97982933174751</v>
      </c>
      <c r="V196" s="102">
        <v>7472.4493068043503</v>
      </c>
      <c r="X196" s="102">
        <v>663.95965866349502</v>
      </c>
      <c r="Y196" s="102">
        <v>7472.4493068043503</v>
      </c>
    </row>
    <row r="197" spans="18:25" x14ac:dyDescent="0.2">
      <c r="R197" s="102">
        <v>4526.5449729383781</v>
      </c>
      <c r="S197" s="102">
        <v>7970.883956917105</v>
      </c>
      <c r="U197" s="102">
        <v>433.21523724750102</v>
      </c>
      <c r="V197" s="102">
        <v>7970.883956917105</v>
      </c>
      <c r="X197" s="102">
        <v>866.43047449500204</v>
      </c>
      <c r="Y197" s="102">
        <v>7970.883956917105</v>
      </c>
    </row>
    <row r="198" spans="18:25" x14ac:dyDescent="0.2">
      <c r="R198" s="102">
        <v>4571.8104226677615</v>
      </c>
      <c r="S198" s="102">
        <v>7850.0576102050263</v>
      </c>
      <c r="U198" s="102">
        <v>437.54738961997612</v>
      </c>
      <c r="V198" s="102">
        <v>7850.0576102050263</v>
      </c>
      <c r="X198" s="102">
        <v>875.09477923995223</v>
      </c>
      <c r="Y198" s="102">
        <v>7850.0576102050263</v>
      </c>
    </row>
    <row r="199" spans="18:25" x14ac:dyDescent="0.2">
      <c r="R199" s="102">
        <v>4617.5285268944399</v>
      </c>
      <c r="S199" s="102">
        <v>9901.3758702442319</v>
      </c>
      <c r="U199" s="102">
        <v>441.92286351617588</v>
      </c>
      <c r="V199" s="102">
        <v>9901.3758702442319</v>
      </c>
      <c r="X199" s="102">
        <v>883.84572703235176</v>
      </c>
      <c r="Y199" s="102">
        <v>9901.3758702442319</v>
      </c>
    </row>
    <row r="200" spans="18:25" x14ac:dyDescent="0.2">
      <c r="R200" s="102">
        <v>4663.7038121633841</v>
      </c>
      <c r="S200" s="102">
        <v>10025.237148295226</v>
      </c>
      <c r="U200" s="102">
        <v>446.34209215133762</v>
      </c>
      <c r="V200" s="102">
        <v>10025.237148295226</v>
      </c>
      <c r="X200" s="102">
        <v>892.68418430267525</v>
      </c>
      <c r="Y200" s="102">
        <v>10025.237148295226</v>
      </c>
    </row>
    <row r="201" spans="18:25" x14ac:dyDescent="0.2">
      <c r="R201" s="102">
        <v>4710.340850285017</v>
      </c>
      <c r="S201" s="102">
        <v>9140.1136806253126</v>
      </c>
      <c r="U201" s="102">
        <v>450.80551307285089</v>
      </c>
      <c r="V201" s="102">
        <v>9140.1136806253126</v>
      </c>
      <c r="X201" s="102">
        <v>901.61102614570189</v>
      </c>
      <c r="Y201" s="102">
        <v>9140.1136806253126</v>
      </c>
    </row>
    <row r="202" spans="18:25" x14ac:dyDescent="0.2">
      <c r="R202" s="102">
        <v>883.18890942844087</v>
      </c>
      <c r="S202" s="102">
        <v>3345.1729255415712</v>
      </c>
      <c r="U202" s="102">
        <v>455.31356820357939</v>
      </c>
      <c r="V202" s="102">
        <v>3345.1729255415712</v>
      </c>
      <c r="X202" s="102">
        <v>910.62713640715924</v>
      </c>
      <c r="Y202" s="102">
        <v>3345.1729255415712</v>
      </c>
    </row>
    <row r="203" spans="18:25" x14ac:dyDescent="0.2">
      <c r="R203" s="102">
        <v>4805.0187013757468</v>
      </c>
      <c r="S203" s="102">
        <v>3541.0322759543642</v>
      </c>
      <c r="U203" s="102">
        <v>355.92731121301824</v>
      </c>
      <c r="V203" s="102">
        <v>3541.0322759543642</v>
      </c>
      <c r="X203" s="102">
        <v>711.85462242603649</v>
      </c>
      <c r="Y203" s="102">
        <v>3541.0322759543642</v>
      </c>
    </row>
    <row r="204" spans="18:25" x14ac:dyDescent="0.2">
      <c r="R204" s="102">
        <v>4853.0688883895036</v>
      </c>
      <c r="S204" s="102">
        <v>3449.3209376741556</v>
      </c>
      <c r="U204" s="102">
        <v>359.48658432514844</v>
      </c>
      <c r="V204" s="102">
        <v>3449.3209376741556</v>
      </c>
      <c r="X204" s="102">
        <v>718.97316865029688</v>
      </c>
      <c r="Y204" s="102">
        <v>3449.3209376741556</v>
      </c>
    </row>
    <row r="205" spans="18:25" x14ac:dyDescent="0.2">
      <c r="R205" s="102">
        <v>4901.5995772733986</v>
      </c>
      <c r="S205" s="102">
        <v>3061.0615128362315</v>
      </c>
      <c r="U205" s="102">
        <v>363.0814501683999</v>
      </c>
      <c r="V205" s="102">
        <v>3061.0615128362315</v>
      </c>
      <c r="X205" s="102">
        <v>726.16290033679979</v>
      </c>
      <c r="Y205" s="102">
        <v>3061.0615128362315</v>
      </c>
    </row>
    <row r="206" spans="18:25" x14ac:dyDescent="0.2">
      <c r="R206" s="102">
        <v>4950.6155730461332</v>
      </c>
      <c r="S206" s="102">
        <v>3051.1093622569229</v>
      </c>
      <c r="U206" s="102">
        <v>366.71226467008398</v>
      </c>
      <c r="V206" s="102">
        <v>3051.1093622569229</v>
      </c>
      <c r="X206" s="102">
        <v>733.42452934016796</v>
      </c>
      <c r="Y206" s="102">
        <v>3051.1093622569229</v>
      </c>
    </row>
    <row r="207" spans="18:25" x14ac:dyDescent="0.2">
      <c r="R207" s="102">
        <v>5000.121728776594</v>
      </c>
      <c r="S207" s="102">
        <v>3203.9147090586807</v>
      </c>
      <c r="U207" s="102">
        <v>370.3793873167848</v>
      </c>
      <c r="V207" s="102">
        <v>3203.9147090586807</v>
      </c>
      <c r="X207" s="102">
        <v>740.7587746335696</v>
      </c>
      <c r="Y207" s="102">
        <v>3203.9147090586807</v>
      </c>
    </row>
    <row r="208" spans="18:25" x14ac:dyDescent="0.2">
      <c r="R208" s="102">
        <v>5050.1229460643599</v>
      </c>
      <c r="S208" s="102">
        <v>3080.9018404491626</v>
      </c>
      <c r="U208" s="102">
        <v>374.0831811899526</v>
      </c>
      <c r="V208" s="102">
        <v>3080.9018404491626</v>
      </c>
      <c r="X208" s="102">
        <v>748.16636237990519</v>
      </c>
      <c r="Y208" s="102">
        <v>3080.9018404491626</v>
      </c>
    </row>
    <row r="209" spans="18:25" x14ac:dyDescent="0.2">
      <c r="R209" s="102">
        <v>5100.624175525003</v>
      </c>
      <c r="S209" s="102">
        <v>3566.7487835671027</v>
      </c>
      <c r="U209" s="102">
        <v>377.82401300185211</v>
      </c>
      <c r="V209" s="102">
        <v>3566.7487835671027</v>
      </c>
      <c r="X209" s="102">
        <v>755.64802600370433</v>
      </c>
      <c r="Y209" s="102">
        <v>3566.7487835671027</v>
      </c>
    </row>
    <row r="210" spans="18:25" x14ac:dyDescent="0.2">
      <c r="R210" s="102">
        <v>5151.6304172802529</v>
      </c>
      <c r="S210" s="102">
        <v>3129.8361210653784</v>
      </c>
      <c r="U210" s="102">
        <v>381.60225313187073</v>
      </c>
      <c r="V210" s="102">
        <v>3129.8361210653784</v>
      </c>
      <c r="X210" s="102">
        <v>763.20450626374134</v>
      </c>
      <c r="Y210" s="102">
        <v>3129.8361210653784</v>
      </c>
    </row>
    <row r="211" spans="18:25" x14ac:dyDescent="0.2">
      <c r="R211" s="102">
        <v>5203.1467214530567</v>
      </c>
      <c r="S211" s="102">
        <v>3267.3015704143991</v>
      </c>
      <c r="U211" s="102">
        <v>385.41827566318932</v>
      </c>
      <c r="V211" s="102">
        <v>3267.3015704143991</v>
      </c>
      <c r="X211" s="102">
        <v>770.83655132637864</v>
      </c>
      <c r="Y211" s="102">
        <v>3267.3015704143991</v>
      </c>
    </row>
    <row r="212" spans="18:25" x14ac:dyDescent="0.2">
      <c r="R212" s="102">
        <v>5255.1781886675863</v>
      </c>
      <c r="S212" s="102">
        <v>3293.6683273415842</v>
      </c>
      <c r="U212" s="102">
        <v>389.27245841982119</v>
      </c>
      <c r="V212" s="102">
        <v>3293.6683273415842</v>
      </c>
      <c r="X212" s="102">
        <v>778.54491683964238</v>
      </c>
      <c r="Y212" s="102">
        <v>3293.6683273415842</v>
      </c>
    </row>
    <row r="213" spans="18:25" x14ac:dyDescent="0.2">
      <c r="R213" s="102">
        <v>5307.7299705542637</v>
      </c>
      <c r="S213" s="102">
        <v>3393.4121691611849</v>
      </c>
      <c r="U213" s="102">
        <v>393.16518300401947</v>
      </c>
      <c r="V213" s="102">
        <v>3393.4121691611849</v>
      </c>
      <c r="X213" s="102">
        <v>786.33036600803894</v>
      </c>
      <c r="Y213" s="102">
        <v>3393.4121691611849</v>
      </c>
    </row>
    <row r="214" spans="18:25" x14ac:dyDescent="0.2">
      <c r="R214" s="102">
        <v>5360.8072702598038</v>
      </c>
      <c r="S214" s="102">
        <v>3031.9730640741482</v>
      </c>
      <c r="U214" s="102">
        <v>397.09683483405962</v>
      </c>
      <c r="V214" s="102">
        <v>3031.9730640741482</v>
      </c>
      <c r="X214" s="102">
        <v>794.19366966811924</v>
      </c>
      <c r="Y214" s="102">
        <v>3031.9730640741482</v>
      </c>
    </row>
    <row r="215" spans="18:25" x14ac:dyDescent="0.2">
      <c r="R215" s="102">
        <v>5414.4153429624021</v>
      </c>
      <c r="S215" s="102">
        <v>3006.2241734015806</v>
      </c>
      <c r="U215" s="102">
        <v>401.06780318240027</v>
      </c>
      <c r="V215" s="102">
        <v>3006.2241734015806</v>
      </c>
      <c r="X215" s="102">
        <v>802.13560636480054</v>
      </c>
      <c r="Y215" s="102">
        <v>3006.2241734015806</v>
      </c>
    </row>
    <row r="216" spans="18:25" x14ac:dyDescent="0.2">
      <c r="R216" s="102">
        <v>5468.5594963920266</v>
      </c>
      <c r="S216" s="102">
        <v>3673.8160973941249</v>
      </c>
      <c r="U216" s="102">
        <v>405.07848121422421</v>
      </c>
      <c r="V216" s="102">
        <v>3673.8160973941249</v>
      </c>
      <c r="X216" s="102">
        <v>810.15696242844842</v>
      </c>
      <c r="Y216" s="102">
        <v>3673.8160973941249</v>
      </c>
    </row>
    <row r="217" spans="18:25" x14ac:dyDescent="0.2">
      <c r="R217" s="102">
        <v>5523.245091355946</v>
      </c>
      <c r="S217" s="102">
        <v>3827.221359275693</v>
      </c>
      <c r="U217" s="102">
        <v>409.12926602636645</v>
      </c>
      <c r="V217" s="102">
        <v>3827.221359275693</v>
      </c>
      <c r="X217" s="102">
        <v>818.2585320527329</v>
      </c>
      <c r="Y217" s="102">
        <v>3827.221359275693</v>
      </c>
    </row>
    <row r="218" spans="18:25" x14ac:dyDescent="0.2">
      <c r="R218" s="102">
        <v>5578.4775422695056</v>
      </c>
      <c r="S218" s="102">
        <v>3743.4559628954589</v>
      </c>
      <c r="U218" s="102">
        <v>413.22055868663017</v>
      </c>
      <c r="V218" s="102">
        <v>3743.4559628954589</v>
      </c>
      <c r="X218" s="102">
        <v>826.44111737326023</v>
      </c>
      <c r="Y218" s="102">
        <v>3743.4559628954589</v>
      </c>
    </row>
    <row r="219" spans="18:25" x14ac:dyDescent="0.2">
      <c r="R219" s="102">
        <v>5634.2623176922007</v>
      </c>
      <c r="S219" s="102">
        <v>3297.6723270515477</v>
      </c>
      <c r="U219" s="102">
        <v>417.35276427349646</v>
      </c>
      <c r="V219" s="102">
        <v>3297.6723270515477</v>
      </c>
      <c r="X219" s="102">
        <v>834.70552854699292</v>
      </c>
      <c r="Y219" s="102">
        <v>3297.6723270515477</v>
      </c>
    </row>
    <row r="220" spans="18:25" x14ac:dyDescent="0.2">
      <c r="R220" s="102">
        <v>5690.6049408691233</v>
      </c>
      <c r="S220" s="102">
        <v>3533.0251224637309</v>
      </c>
      <c r="U220" s="102">
        <v>421.52629191623134</v>
      </c>
      <c r="V220" s="102">
        <v>3533.0251224637309</v>
      </c>
      <c r="X220" s="102">
        <v>843.05258383246269</v>
      </c>
      <c r="Y220" s="102">
        <v>3533.0251224637309</v>
      </c>
    </row>
    <row r="221" spans="18:25" x14ac:dyDescent="0.2">
      <c r="R221" s="102">
        <v>5747.5109902778149</v>
      </c>
      <c r="S221" s="102">
        <v>3218.3042844237311</v>
      </c>
      <c r="U221" s="102">
        <v>425.74155483539369</v>
      </c>
      <c r="V221" s="102">
        <v>3218.3042844237311</v>
      </c>
      <c r="X221" s="102">
        <v>851.48310967078737</v>
      </c>
      <c r="Y221" s="102">
        <v>3218.3042844237311</v>
      </c>
    </row>
    <row r="222" spans="18:25" x14ac:dyDescent="0.2">
      <c r="R222" s="102">
        <v>5804.9861001805939</v>
      </c>
      <c r="S222" s="102">
        <v>3222.084131095372</v>
      </c>
      <c r="U222" s="102">
        <v>429.99897038374763</v>
      </c>
      <c r="V222" s="102">
        <v>3222.084131095372</v>
      </c>
      <c r="X222" s="102">
        <v>859.99794076749527</v>
      </c>
      <c r="Y222" s="102">
        <v>3222.084131095372</v>
      </c>
    </row>
    <row r="223" spans="18:25" x14ac:dyDescent="0.2">
      <c r="R223" s="102">
        <v>5863.0359611823978</v>
      </c>
      <c r="S223" s="102">
        <v>3224.0621571117231</v>
      </c>
      <c r="U223" s="102">
        <v>434.29896008758504</v>
      </c>
      <c r="V223" s="102">
        <v>3224.0621571117231</v>
      </c>
      <c r="X223" s="102">
        <v>868.59792017517009</v>
      </c>
      <c r="Y223" s="102">
        <v>3224.0621571117231</v>
      </c>
    </row>
    <row r="224" spans="18:25" x14ac:dyDescent="0.2">
      <c r="R224" s="102">
        <v>5921.6663207942229</v>
      </c>
      <c r="S224" s="102">
        <v>3305.4852596090991</v>
      </c>
      <c r="U224" s="102">
        <v>438.64194968846095</v>
      </c>
      <c r="V224" s="102">
        <v>3305.4852596090991</v>
      </c>
      <c r="X224" s="102">
        <v>877.28389937692191</v>
      </c>
      <c r="Y224" s="102">
        <v>3305.4852596090991</v>
      </c>
    </row>
    <row r="225" spans="18:25" x14ac:dyDescent="0.2">
      <c r="R225" s="102">
        <v>1110.3124351489168</v>
      </c>
      <c r="S225" s="102">
        <v>3979.8652612145115</v>
      </c>
      <c r="U225" s="102">
        <v>443.02836918534558</v>
      </c>
      <c r="V225" s="102">
        <v>3979.8652612145115</v>
      </c>
      <c r="X225" s="102">
        <v>886.05673837069116</v>
      </c>
      <c r="Y225" s="102">
        <v>3979.8652612145115</v>
      </c>
    </row>
    <row r="226" spans="18:25" x14ac:dyDescent="0.2">
      <c r="R226" s="102">
        <v>6040.6918138421861</v>
      </c>
      <c r="S226" s="102">
        <v>3167.2215485208608</v>
      </c>
      <c r="U226" s="102">
        <v>194.6362292099106</v>
      </c>
      <c r="V226" s="102">
        <v>3167.2215485208608</v>
      </c>
      <c r="X226" s="102">
        <v>389.27245841982119</v>
      </c>
      <c r="Y226" s="102">
        <v>3167.2215485208608</v>
      </c>
    </row>
    <row r="227" spans="18:25" x14ac:dyDescent="0.2">
      <c r="R227" s="102">
        <v>6101.0987319806072</v>
      </c>
      <c r="S227" s="102">
        <v>3325.6888518914607</v>
      </c>
      <c r="U227" s="102">
        <v>196.58259150200973</v>
      </c>
      <c r="V227" s="102">
        <v>3325.6888518914607</v>
      </c>
      <c r="X227" s="102">
        <v>393.16518300401947</v>
      </c>
      <c r="Y227" s="102">
        <v>3325.6888518914607</v>
      </c>
    </row>
    <row r="228" spans="18:25" x14ac:dyDescent="0.2">
      <c r="R228" s="102">
        <v>6162.1097193004134</v>
      </c>
      <c r="S228" s="102">
        <v>2993.7002349208433</v>
      </c>
      <c r="U228" s="102">
        <v>198.54841741702981</v>
      </c>
      <c r="V228" s="102">
        <v>2993.7002349208433</v>
      </c>
      <c r="X228" s="102">
        <v>397.09683483405962</v>
      </c>
      <c r="Y228" s="102">
        <v>2993.7002349208433</v>
      </c>
    </row>
    <row r="229" spans="18:25" x14ac:dyDescent="0.2">
      <c r="R229" s="102">
        <v>6223.7308164934175</v>
      </c>
      <c r="S229" s="102">
        <v>2882.5738068212831</v>
      </c>
      <c r="U229" s="102">
        <v>200.53390159120013</v>
      </c>
      <c r="V229" s="102">
        <v>2882.5738068212831</v>
      </c>
      <c r="X229" s="102">
        <v>401.06780318240027</v>
      </c>
      <c r="Y229" s="102">
        <v>2882.5738068212831</v>
      </c>
    </row>
    <row r="230" spans="18:25" x14ac:dyDescent="0.2">
      <c r="R230" s="102">
        <v>6285.9681246583532</v>
      </c>
      <c r="S230" s="102">
        <v>3155.9485198008829</v>
      </c>
      <c r="U230" s="102">
        <v>202.53924060711211</v>
      </c>
      <c r="V230" s="102">
        <v>3155.9485198008829</v>
      </c>
      <c r="X230" s="102">
        <v>405.07848121422421</v>
      </c>
      <c r="Y230" s="102">
        <v>3155.9485198008829</v>
      </c>
    </row>
    <row r="231" spans="18:25" x14ac:dyDescent="0.2">
      <c r="R231" s="102">
        <v>6348.8278059049371</v>
      </c>
      <c r="S231" s="102">
        <v>2703.3267255134797</v>
      </c>
      <c r="U231" s="102">
        <v>204.56463301318323</v>
      </c>
      <c r="V231" s="102">
        <v>2703.3267255134797</v>
      </c>
      <c r="X231" s="102">
        <v>409.12926602636645</v>
      </c>
      <c r="Y231" s="102">
        <v>2703.3267255134797</v>
      </c>
    </row>
    <row r="232" spans="18:25" x14ac:dyDescent="0.2">
      <c r="R232" s="102">
        <v>6412.3160839639859</v>
      </c>
      <c r="S232" s="102">
        <v>3151.4630180329627</v>
      </c>
      <c r="U232" s="102">
        <v>206.61027934331509</v>
      </c>
      <c r="V232" s="102">
        <v>3151.4630180329627</v>
      </c>
      <c r="X232" s="102">
        <v>413.22055868663011</v>
      </c>
      <c r="Y232" s="102">
        <v>3151.4630180329627</v>
      </c>
    </row>
    <row r="233" spans="18:25" x14ac:dyDescent="0.2">
      <c r="R233" s="102">
        <v>6476.4392448036251</v>
      </c>
      <c r="S233" s="102">
        <v>7087.1726827623452</v>
      </c>
      <c r="U233" s="102">
        <v>208.67638213674823</v>
      </c>
      <c r="V233" s="102">
        <v>7087.1726827623452</v>
      </c>
      <c r="X233" s="102">
        <v>417.35276427349646</v>
      </c>
      <c r="Y233" s="102">
        <v>7087.1726827623452</v>
      </c>
    </row>
    <row r="234" spans="18:25" x14ac:dyDescent="0.2">
      <c r="R234" s="102">
        <v>6541.2036372516613</v>
      </c>
      <c r="S234" s="102">
        <v>7698.2257907978028</v>
      </c>
      <c r="U234" s="102">
        <v>210.76314595811567</v>
      </c>
      <c r="V234" s="102">
        <v>7698.2257907978028</v>
      </c>
      <c r="X234" s="102">
        <v>421.52629191623134</v>
      </c>
      <c r="Y234" s="102">
        <v>7698.2257907978028</v>
      </c>
    </row>
    <row r="235" spans="18:25" x14ac:dyDescent="0.2">
      <c r="R235" s="102">
        <v>6606.6156736241792</v>
      </c>
      <c r="S235" s="102">
        <v>7556.0470686080462</v>
      </c>
      <c r="U235" s="102">
        <v>212.87077741769684</v>
      </c>
      <c r="V235" s="102">
        <v>7556.0470686080462</v>
      </c>
      <c r="X235" s="102">
        <v>425.74155483539369</v>
      </c>
      <c r="Y235" s="102">
        <v>7556.0470686080462</v>
      </c>
    </row>
    <row r="236" spans="18:25" x14ac:dyDescent="0.2">
      <c r="R236" s="102">
        <v>6672.6818303604196</v>
      </c>
      <c r="S236" s="102">
        <v>7261.6646730011162</v>
      </c>
      <c r="U236" s="102">
        <v>214.99948519187382</v>
      </c>
      <c r="V236" s="102">
        <v>7261.6646730011162</v>
      </c>
      <c r="X236" s="102">
        <v>429.99897038374763</v>
      </c>
      <c r="Y236" s="102">
        <v>7261.6646730011162</v>
      </c>
    </row>
    <row r="237" spans="18:25" x14ac:dyDescent="0.2">
      <c r="R237" s="102">
        <v>6739.4086486640226</v>
      </c>
      <c r="S237" s="102">
        <v>8328.4687536630536</v>
      </c>
      <c r="U237" s="102">
        <v>217.14948004379252</v>
      </c>
      <c r="V237" s="102">
        <v>8328.4687536630536</v>
      </c>
      <c r="X237" s="102">
        <v>434.29896008758504</v>
      </c>
      <c r="Y237" s="102">
        <v>8328.4687536630536</v>
      </c>
    </row>
    <row r="238" spans="18:25" x14ac:dyDescent="0.2">
      <c r="R238" s="102">
        <v>6806.8027351506644</v>
      </c>
      <c r="S238" s="102">
        <v>8871.8429562556812</v>
      </c>
      <c r="U238" s="102">
        <v>219.32097484423048</v>
      </c>
      <c r="V238" s="102">
        <v>8871.8429562556812</v>
      </c>
      <c r="X238" s="102">
        <v>438.64194968846095</v>
      </c>
      <c r="Y238" s="102">
        <v>8871.8429562556812</v>
      </c>
    </row>
    <row r="239" spans="18:25" x14ac:dyDescent="0.2">
      <c r="R239" s="102">
        <v>6874.8707625021707</v>
      </c>
      <c r="S239" s="102">
        <v>7932.5391588349248</v>
      </c>
      <c r="U239" s="102">
        <v>221.51418459267279</v>
      </c>
      <c r="V239" s="102">
        <v>7932.5391588349248</v>
      </c>
      <c r="X239" s="102">
        <v>443.02836918534558</v>
      </c>
      <c r="Y239" s="102">
        <v>7932.5391588349248</v>
      </c>
    </row>
    <row r="240" spans="18:25" x14ac:dyDescent="0.2">
      <c r="R240" s="102">
        <v>6943.6194701271916</v>
      </c>
      <c r="S240" s="102">
        <v>8520.8740909573389</v>
      </c>
      <c r="U240" s="102">
        <v>309.9154190149726</v>
      </c>
      <c r="V240" s="102">
        <v>8520.8740909573389</v>
      </c>
      <c r="X240" s="102">
        <v>194.6362292099106</v>
      </c>
      <c r="Y240" s="102">
        <v>8520.8740909573389</v>
      </c>
    </row>
    <row r="241" spans="18:25" x14ac:dyDescent="0.2">
      <c r="R241" s="102">
        <v>7013.0556648284655</v>
      </c>
      <c r="S241" s="102">
        <v>14866.398850380318</v>
      </c>
      <c r="U241" s="102">
        <v>3099.1541901497258</v>
      </c>
      <c r="V241" s="102">
        <v>14866.398850380318</v>
      </c>
      <c r="X241" s="102">
        <v>196.58259150200973</v>
      </c>
      <c r="Y241" s="102">
        <v>14866.398850380318</v>
      </c>
    </row>
    <row r="242" spans="18:25" x14ac:dyDescent="0.2">
      <c r="R242" s="102">
        <v>7083.1862214767489</v>
      </c>
      <c r="S242" s="102">
        <v>16663.995069620287</v>
      </c>
      <c r="U242" s="102">
        <v>3099.1541901497258</v>
      </c>
      <c r="V242" s="102">
        <v>16663.995069620287</v>
      </c>
      <c r="X242" s="102">
        <v>198.54841741702981</v>
      </c>
      <c r="Y242" s="102">
        <v>16663.995069620287</v>
      </c>
    </row>
    <row r="243" spans="18:25" x14ac:dyDescent="0.2">
      <c r="R243" s="102">
        <v>7154.0180836915169</v>
      </c>
      <c r="S243" s="102">
        <v>14211.12812698975</v>
      </c>
      <c r="U243" s="102">
        <v>3099.1541901497258</v>
      </c>
      <c r="V243" s="102">
        <v>14211.12812698975</v>
      </c>
      <c r="X243" s="102">
        <v>200.53390159120013</v>
      </c>
      <c r="Y243" s="102">
        <v>14211.12812698975</v>
      </c>
    </row>
    <row r="244" spans="18:25" x14ac:dyDescent="0.2">
      <c r="R244" s="102">
        <v>7225.5582645284312</v>
      </c>
      <c r="S244" s="102">
        <v>16381.121396438079</v>
      </c>
      <c r="U244" s="102">
        <v>3099.1541901497258</v>
      </c>
      <c r="V244" s="102">
        <v>16381.121396438079</v>
      </c>
      <c r="X244" s="102">
        <v>202.53924060711211</v>
      </c>
      <c r="Y244" s="102">
        <v>16381.121396438079</v>
      </c>
    </row>
    <row r="245" spans="18:25" x14ac:dyDescent="0.2">
      <c r="R245" s="102">
        <v>7297.8138471737157</v>
      </c>
      <c r="S245" s="102">
        <v>13743.795777672283</v>
      </c>
      <c r="U245" s="102">
        <v>3099.1541901497258</v>
      </c>
      <c r="V245" s="102">
        <v>13743.795777672283</v>
      </c>
      <c r="X245" s="102">
        <v>204.56463301318323</v>
      </c>
      <c r="Y245" s="102">
        <v>13743.795777672283</v>
      </c>
    </row>
    <row r="246" spans="18:25" x14ac:dyDescent="0.2">
      <c r="R246" s="102">
        <v>7370.7919856454537</v>
      </c>
      <c r="S246" s="102">
        <v>14349.393761304829</v>
      </c>
      <c r="U246" s="102">
        <v>3099.1541901497258</v>
      </c>
      <c r="V246" s="102">
        <v>14349.393761304829</v>
      </c>
      <c r="X246" s="102">
        <v>206.61027934331506</v>
      </c>
      <c r="Y246" s="102">
        <v>14349.393761304829</v>
      </c>
    </row>
    <row r="247" spans="18:25" x14ac:dyDescent="0.2">
      <c r="R247" s="102">
        <v>7444.499905501908</v>
      </c>
      <c r="S247" s="102">
        <v>13927.090784949209</v>
      </c>
      <c r="U247" s="102">
        <v>3099.1541901497258</v>
      </c>
      <c r="V247" s="102">
        <v>13927.090784949209</v>
      </c>
      <c r="X247" s="102">
        <v>208.67638213674823</v>
      </c>
      <c r="Y247" s="102">
        <v>13927.090784949209</v>
      </c>
    </row>
    <row r="248" spans="18:25" x14ac:dyDescent="0.2">
      <c r="R248" s="102">
        <v>7518.9449045569263</v>
      </c>
      <c r="S248" s="102">
        <v>14538.123891313524</v>
      </c>
      <c r="U248" s="102">
        <v>3099.1541901497258</v>
      </c>
      <c r="V248" s="102">
        <v>14538.123891313524</v>
      </c>
      <c r="X248" s="102">
        <v>210.76314595811567</v>
      </c>
      <c r="Y248" s="102">
        <v>14538.123891313524</v>
      </c>
    </row>
    <row r="249" spans="18:25" x14ac:dyDescent="0.2">
      <c r="R249" s="102">
        <v>7594.134353602497</v>
      </c>
      <c r="S249" s="102">
        <v>13599.151700308101</v>
      </c>
      <c r="U249" s="102">
        <v>469.52185980768354</v>
      </c>
      <c r="V249" s="102">
        <v>13599.151700308101</v>
      </c>
      <c r="X249" s="102">
        <v>212.87077741769684</v>
      </c>
      <c r="Y249" s="102">
        <v>13599.151700308101</v>
      </c>
    </row>
    <row r="250" spans="18:25" x14ac:dyDescent="0.2">
      <c r="R250" s="102">
        <v>7670.0756971385217</v>
      </c>
      <c r="S250" s="102">
        <v>11012.577430324593</v>
      </c>
      <c r="U250" s="102">
        <v>474.21707840576016</v>
      </c>
      <c r="V250" s="102">
        <v>11012.577430324593</v>
      </c>
      <c r="X250" s="102">
        <v>214.99948519187382</v>
      </c>
      <c r="Y250" s="102">
        <v>11012.577430324593</v>
      </c>
    </row>
    <row r="251" spans="18:25" x14ac:dyDescent="0.2">
      <c r="R251" s="102">
        <v>7746.7764541099077</v>
      </c>
      <c r="S251" s="102">
        <v>10593.931315340185</v>
      </c>
      <c r="U251" s="102">
        <v>478.95924918981785</v>
      </c>
      <c r="V251" s="102">
        <v>10593.931315340185</v>
      </c>
      <c r="X251" s="102">
        <v>217.14948004379252</v>
      </c>
      <c r="Y251" s="102">
        <v>10593.931315340185</v>
      </c>
    </row>
    <row r="252" spans="18:25" x14ac:dyDescent="0.2">
      <c r="R252" s="102">
        <v>7824.2442186510052</v>
      </c>
      <c r="S252" s="102">
        <v>9459.2135328486002</v>
      </c>
      <c r="U252" s="102">
        <v>483.74884168171604</v>
      </c>
      <c r="V252" s="102">
        <v>9459.2135328486002</v>
      </c>
      <c r="X252" s="102">
        <v>219.32097484423048</v>
      </c>
      <c r="Y252" s="102">
        <v>9459.2135328486002</v>
      </c>
    </row>
    <row r="253" spans="18:25" x14ac:dyDescent="0.2">
      <c r="R253" s="102">
        <v>3951.243330418758</v>
      </c>
      <c r="S253" s="102">
        <v>10450.366680430481</v>
      </c>
      <c r="U253" s="102">
        <v>488.58633009853315</v>
      </c>
      <c r="V253" s="102">
        <v>10450.366680430481</v>
      </c>
      <c r="X253" s="102">
        <v>585.36938228426038</v>
      </c>
      <c r="Y253" s="102">
        <v>10450.366680430481</v>
      </c>
    </row>
    <row r="254" spans="18:25" x14ac:dyDescent="0.2">
      <c r="R254" s="102">
        <v>3990.7557637229456</v>
      </c>
      <c r="S254" s="102">
        <v>10760.92448958786</v>
      </c>
      <c r="U254" s="102">
        <v>493.47219339951857</v>
      </c>
      <c r="V254" s="102">
        <v>10760.92448958786</v>
      </c>
      <c r="X254" s="102">
        <v>591.223076107103</v>
      </c>
      <c r="Y254" s="102">
        <v>10760.92448958786</v>
      </c>
    </row>
    <row r="255" spans="18:25" x14ac:dyDescent="0.2">
      <c r="R255" s="102">
        <v>4030.6633213601754</v>
      </c>
      <c r="S255" s="102">
        <v>3419.1154144777074</v>
      </c>
      <c r="U255" s="102">
        <v>498.40691533351378</v>
      </c>
      <c r="V255" s="102">
        <v>3419.1154144777074</v>
      </c>
      <c r="X255" s="102">
        <v>597.1353068681741</v>
      </c>
      <c r="Y255" s="102">
        <v>3419.1154144777074</v>
      </c>
    </row>
    <row r="256" spans="18:25" x14ac:dyDescent="0.2">
      <c r="R256" s="102">
        <v>4070.9699545737767</v>
      </c>
      <c r="S256" s="102">
        <v>3677.2824470469536</v>
      </c>
      <c r="U256" s="102">
        <v>697.30969278368832</v>
      </c>
      <c r="V256" s="102">
        <v>3677.2824470469536</v>
      </c>
      <c r="X256" s="102">
        <v>603.10665993685575</v>
      </c>
      <c r="Y256" s="102">
        <v>3677.2824470469536</v>
      </c>
    </row>
    <row r="257" spans="18:25" x14ac:dyDescent="0.2">
      <c r="R257" s="102">
        <v>4111.6796541195145</v>
      </c>
      <c r="S257" s="102">
        <v>3841.1282568707593</v>
      </c>
      <c r="U257" s="102">
        <v>704.28278971152531</v>
      </c>
      <c r="V257" s="102">
        <v>3841.1282568707593</v>
      </c>
      <c r="X257" s="102">
        <v>609.13772653622436</v>
      </c>
      <c r="Y257" s="102">
        <v>3841.1282568707593</v>
      </c>
    </row>
    <row r="258" spans="18:25" x14ac:dyDescent="0.2">
      <c r="R258" s="102">
        <v>4152.7964506607095</v>
      </c>
      <c r="S258" s="102">
        <v>4051.8780579779664</v>
      </c>
      <c r="U258" s="102">
        <v>711.32561760864041</v>
      </c>
      <c r="V258" s="102">
        <v>4051.8780579779664</v>
      </c>
      <c r="X258" s="102">
        <v>615.22910380158669</v>
      </c>
      <c r="Y258" s="102">
        <v>4051.8780579779664</v>
      </c>
    </row>
    <row r="259" spans="18:25" x14ac:dyDescent="0.2">
      <c r="R259" s="102">
        <v>4194.3244151673171</v>
      </c>
      <c r="S259" s="102">
        <v>3260.6912602667248</v>
      </c>
      <c r="U259" s="102">
        <v>310.69069741980127</v>
      </c>
      <c r="V259" s="102">
        <v>3260.6912602667248</v>
      </c>
      <c r="X259" s="102">
        <v>621.38139483960254</v>
      </c>
      <c r="Y259" s="102">
        <v>3260.6912602667248</v>
      </c>
    </row>
    <row r="260" spans="18:25" x14ac:dyDescent="0.2">
      <c r="R260" s="102">
        <v>4236.2676593189899</v>
      </c>
      <c r="S260" s="102">
        <v>3630.848672316868</v>
      </c>
      <c r="U260" s="102">
        <v>313.79760439399928</v>
      </c>
      <c r="V260" s="102">
        <v>3630.848672316868</v>
      </c>
      <c r="X260" s="102">
        <v>627.59520878799856</v>
      </c>
      <c r="Y260" s="102">
        <v>3630.848672316868</v>
      </c>
    </row>
    <row r="261" spans="18:25" x14ac:dyDescent="0.2">
      <c r="R261" s="102">
        <v>4278.6303359121803</v>
      </c>
      <c r="S261" s="102">
        <v>3288.5930902346122</v>
      </c>
      <c r="U261" s="102">
        <v>316.93558043793928</v>
      </c>
      <c r="V261" s="102">
        <v>3288.5930902346122</v>
      </c>
      <c r="X261" s="102">
        <v>633.87116087587856</v>
      </c>
      <c r="Y261" s="102">
        <v>3288.5930902346122</v>
      </c>
    </row>
    <row r="262" spans="18:25" x14ac:dyDescent="0.2">
      <c r="R262" s="102">
        <v>4321.4166392713023</v>
      </c>
      <c r="S262" s="102">
        <v>3955.6618966949309</v>
      </c>
      <c r="U262" s="102">
        <v>320.10493624231867</v>
      </c>
      <c r="V262" s="102">
        <v>3955.6618966949309</v>
      </c>
      <c r="X262" s="102">
        <v>640.20987248463734</v>
      </c>
      <c r="Y262" s="102">
        <v>3955.6618966949309</v>
      </c>
    </row>
    <row r="263" spans="18:25" x14ac:dyDescent="0.2">
      <c r="R263" s="102">
        <v>4364.6308056640155</v>
      </c>
      <c r="S263" s="102">
        <v>3971.8351213905798</v>
      </c>
      <c r="U263" s="102">
        <v>323.30598560474186</v>
      </c>
      <c r="V263" s="102">
        <v>3971.8351213905798</v>
      </c>
      <c r="X263" s="102">
        <v>646.61197120948373</v>
      </c>
      <c r="Y263" s="102">
        <v>3971.8351213905798</v>
      </c>
    </row>
    <row r="264" spans="18:25" x14ac:dyDescent="0.2">
      <c r="R264" s="102">
        <v>4408.2771137206546</v>
      </c>
      <c r="S264" s="102">
        <v>3905.3027404553986</v>
      </c>
      <c r="U264" s="102">
        <v>326.53904546078928</v>
      </c>
      <c r="V264" s="102">
        <v>3905.3027404553986</v>
      </c>
      <c r="X264" s="102">
        <v>653.07809092157856</v>
      </c>
      <c r="Y264" s="102">
        <v>3905.3027404553986</v>
      </c>
    </row>
    <row r="265" spans="18:25" x14ac:dyDescent="0.2">
      <c r="R265" s="102">
        <v>4452.3598848578622</v>
      </c>
      <c r="S265" s="102">
        <v>3686.5300483458573</v>
      </c>
      <c r="U265" s="102">
        <v>329.80443591539722</v>
      </c>
      <c r="V265" s="102">
        <v>3686.5300483458573</v>
      </c>
      <c r="X265" s="102">
        <v>659.60887183079444</v>
      </c>
      <c r="Y265" s="102">
        <v>3686.5300483458573</v>
      </c>
    </row>
    <row r="266" spans="18:25" x14ac:dyDescent="0.2">
      <c r="R266" s="102">
        <v>4496.8834837064405</v>
      </c>
      <c r="S266" s="102">
        <v>3710.8399564588181</v>
      </c>
      <c r="U266" s="102">
        <v>333.10248027455117</v>
      </c>
      <c r="V266" s="102">
        <v>3710.8399564588181</v>
      </c>
      <c r="X266" s="102">
        <v>666.20496054910234</v>
      </c>
      <c r="Y266" s="102">
        <v>3710.8399564588181</v>
      </c>
    </row>
    <row r="267" spans="18:25" x14ac:dyDescent="0.2">
      <c r="R267" s="102">
        <v>4541.852318543506</v>
      </c>
      <c r="S267" s="102">
        <v>3718.7290688805647</v>
      </c>
      <c r="U267" s="102">
        <v>336.43350507729673</v>
      </c>
      <c r="V267" s="102">
        <v>3718.7290688805647</v>
      </c>
      <c r="X267" s="102">
        <v>672.86701015459346</v>
      </c>
      <c r="Y267" s="102">
        <v>3718.7290688805647</v>
      </c>
    </row>
    <row r="268" spans="18:25" x14ac:dyDescent="0.2">
      <c r="R268" s="102">
        <v>4587.2708417289405</v>
      </c>
      <c r="S268" s="102">
        <v>3624.7153924541076</v>
      </c>
      <c r="U268" s="102">
        <v>339.79784012806965</v>
      </c>
      <c r="V268" s="102">
        <v>3624.7153924541076</v>
      </c>
      <c r="X268" s="102">
        <v>679.5956802561393</v>
      </c>
      <c r="Y268" s="102">
        <v>3624.7153924541076</v>
      </c>
    </row>
    <row r="269" spans="18:25" x14ac:dyDescent="0.2">
      <c r="R269" s="102">
        <v>4633.1435501462292</v>
      </c>
      <c r="S269" s="102">
        <v>3902.7103579981258</v>
      </c>
      <c r="U269" s="102">
        <v>343.19581852935028</v>
      </c>
      <c r="V269" s="102">
        <v>3902.7103579981258</v>
      </c>
      <c r="X269" s="102">
        <v>686.39163705870067</v>
      </c>
      <c r="Y269" s="102">
        <v>3902.7103579981258</v>
      </c>
    </row>
    <row r="270" spans="18:25" x14ac:dyDescent="0.2">
      <c r="R270" s="102">
        <v>4679.4749856476919</v>
      </c>
      <c r="S270" s="102">
        <v>4098.7746676036413</v>
      </c>
      <c r="U270" s="102">
        <v>346.6277767146438</v>
      </c>
      <c r="V270" s="102">
        <v>4098.7746676036413</v>
      </c>
      <c r="X270" s="102">
        <v>693.2555534292876</v>
      </c>
      <c r="Y270" s="102">
        <v>4098.7746676036413</v>
      </c>
    </row>
    <row r="271" spans="18:25" x14ac:dyDescent="0.2">
      <c r="R271" s="102">
        <v>4726.2697355041691</v>
      </c>
      <c r="S271" s="102">
        <v>3659.001906742898</v>
      </c>
      <c r="U271" s="102">
        <v>350.09405448179029</v>
      </c>
      <c r="V271" s="102">
        <v>3659.001906742898</v>
      </c>
      <c r="X271" s="102">
        <v>700.18810896358059</v>
      </c>
      <c r="Y271" s="102">
        <v>3659.001906742898</v>
      </c>
    </row>
    <row r="272" spans="18:25" x14ac:dyDescent="0.2">
      <c r="R272" s="102">
        <v>4773.5324328592114</v>
      </c>
      <c r="S272" s="102">
        <v>3405.7028200414697</v>
      </c>
      <c r="U272" s="102">
        <v>353.59499502660822</v>
      </c>
      <c r="V272" s="102">
        <v>3405.7028200414697</v>
      </c>
      <c r="X272" s="102">
        <v>707.18999005321643</v>
      </c>
      <c r="Y272" s="102">
        <v>3405.7028200414697</v>
      </c>
    </row>
    <row r="273" spans="18:25" x14ac:dyDescent="0.2">
      <c r="R273" s="102">
        <v>895.0373311611022</v>
      </c>
      <c r="S273" s="102">
        <v>3109.6079885139143</v>
      </c>
      <c r="U273" s="102">
        <v>216.64236044665239</v>
      </c>
      <c r="V273" s="102">
        <v>3109.6079885139143</v>
      </c>
      <c r="X273" s="102">
        <v>346.6277767146438</v>
      </c>
      <c r="Y273" s="102">
        <v>3109.6079885139143</v>
      </c>
    </row>
    <row r="274" spans="18:25" x14ac:dyDescent="0.2">
      <c r="R274" s="102">
        <v>671.27799837082648</v>
      </c>
      <c r="S274" s="102">
        <v>3265.8964194817349</v>
      </c>
      <c r="U274" s="102">
        <v>218.80878405111895</v>
      </c>
      <c r="V274" s="102">
        <v>3265.8964194817349</v>
      </c>
      <c r="X274" s="102">
        <v>350.09405448179029</v>
      </c>
      <c r="Y274" s="102">
        <v>3265.8964194817349</v>
      </c>
    </row>
    <row r="275" spans="18:25" x14ac:dyDescent="0.2">
      <c r="R275" s="102">
        <v>1006.9169975562399</v>
      </c>
      <c r="S275" s="102">
        <v>2960.952520125612</v>
      </c>
      <c r="U275" s="102">
        <v>220.99687189163012</v>
      </c>
      <c r="V275" s="102">
        <v>2960.952520125612</v>
      </c>
      <c r="X275" s="102">
        <v>353.59499502660822</v>
      </c>
      <c r="Y275" s="102">
        <v>2960.952520125612</v>
      </c>
    </row>
    <row r="276" spans="18:25" x14ac:dyDescent="0.2">
      <c r="R276" s="102">
        <v>755.18774816717973</v>
      </c>
      <c r="S276" s="102">
        <v>3030.2952953751605</v>
      </c>
      <c r="U276" s="102">
        <v>216.64236044665239</v>
      </c>
      <c r="V276" s="102">
        <v>3030.2952953751605</v>
      </c>
      <c r="X276" s="102">
        <v>173.3138883573219</v>
      </c>
      <c r="Y276" s="102">
        <v>3030.2952953751605</v>
      </c>
    </row>
    <row r="277" spans="18:25" x14ac:dyDescent="0.2">
      <c r="R277" s="102">
        <v>566.39081112538486</v>
      </c>
      <c r="S277" s="102">
        <v>2610.5192800405316</v>
      </c>
      <c r="U277" s="102">
        <v>218.80878405111895</v>
      </c>
      <c r="V277" s="102">
        <v>2610.5192800405316</v>
      </c>
      <c r="X277" s="102">
        <v>175.04702724089515</v>
      </c>
      <c r="Y277" s="102">
        <v>2610.5192800405316</v>
      </c>
    </row>
    <row r="278" spans="18:25" x14ac:dyDescent="0.2">
      <c r="R278" s="102">
        <v>424.79310834403861</v>
      </c>
      <c r="S278" s="102">
        <v>2395.6038558922141</v>
      </c>
      <c r="U278" s="102">
        <v>220.99687189163012</v>
      </c>
      <c r="V278" s="102">
        <v>2395.6038558922141</v>
      </c>
      <c r="X278" s="102">
        <v>176.79749751330411</v>
      </c>
      <c r="Y278" s="102">
        <v>2395.6038558922141</v>
      </c>
    </row>
    <row r="279" spans="18:25" x14ac:dyDescent="0.2">
      <c r="R279" s="102">
        <v>318.59483125802899</v>
      </c>
      <c r="S279" s="102">
        <v>2117.3916740506775</v>
      </c>
      <c r="U279" s="102">
        <v>135.40147527915775</v>
      </c>
      <c r="V279" s="102">
        <v>2117.3916740506775</v>
      </c>
      <c r="X279" s="102">
        <v>86.65694417866095</v>
      </c>
      <c r="Y279" s="102">
        <v>2117.3916740506775</v>
      </c>
    </row>
    <row r="280" spans="18:25" x14ac:dyDescent="0.2">
      <c r="R280" s="102">
        <v>238.94612344352174</v>
      </c>
      <c r="S280" s="102">
        <v>2354.077792520392</v>
      </c>
      <c r="U280" s="102">
        <v>136.75549003194934</v>
      </c>
      <c r="V280" s="102">
        <v>2354.077792520392</v>
      </c>
      <c r="X280" s="102">
        <v>87.523513620447574</v>
      </c>
      <c r="Y280" s="102">
        <v>2354.077792520392</v>
      </c>
    </row>
    <row r="281" spans="18:25" x14ac:dyDescent="0.2">
      <c r="R281" s="102">
        <v>179.20959258264128</v>
      </c>
      <c r="S281" s="102">
        <v>2328.1352594895907</v>
      </c>
      <c r="U281" s="102">
        <v>138.12304493226884</v>
      </c>
      <c r="V281" s="102">
        <v>2328.1352594895907</v>
      </c>
      <c r="X281" s="102">
        <v>88.398748756652054</v>
      </c>
      <c r="Y281" s="102">
        <v>2328.1352594895907</v>
      </c>
    </row>
    <row r="282" spans="18:25" x14ac:dyDescent="0.2">
      <c r="R282" s="102">
        <v>134.40719443698097</v>
      </c>
      <c r="S282" s="102">
        <v>1854.4017126202302</v>
      </c>
      <c r="U282" s="102">
        <v>135.40147527915775</v>
      </c>
      <c r="V282" s="102">
        <v>1854.4017126202302</v>
      </c>
      <c r="X282" s="102">
        <v>43.328472089330475</v>
      </c>
      <c r="Y282" s="102">
        <v>1854.4017126202302</v>
      </c>
    </row>
    <row r="283" spans="18:25" x14ac:dyDescent="0.2">
      <c r="R283" s="102">
        <v>100.80539582773571</v>
      </c>
      <c r="S283" s="102">
        <v>2095.5983538604505</v>
      </c>
      <c r="U283" s="102">
        <v>152.32665968905246</v>
      </c>
      <c r="V283" s="102">
        <v>2095.5983538604505</v>
      </c>
      <c r="X283" s="102">
        <v>43.761756810223787</v>
      </c>
      <c r="Y283" s="102">
        <v>2095.5983538604505</v>
      </c>
    </row>
    <row r="284" spans="18:25" x14ac:dyDescent="0.2">
      <c r="R284" s="102">
        <v>75.604046870801781</v>
      </c>
      <c r="S284" s="102">
        <v>2115.5022889734528</v>
      </c>
      <c r="U284" s="102">
        <v>171.36749215018403</v>
      </c>
      <c r="V284" s="102">
        <v>2115.5022889734528</v>
      </c>
      <c r="X284" s="102">
        <v>44.199374378326027</v>
      </c>
      <c r="Y284" s="102">
        <v>2115.5022889734528</v>
      </c>
    </row>
    <row r="285" spans="18:25" x14ac:dyDescent="0.2">
      <c r="R285" s="102">
        <v>3667.3171073922117</v>
      </c>
      <c r="S285" s="102">
        <v>8275.5625727330789</v>
      </c>
      <c r="U285" s="102">
        <v>271.65311906608974</v>
      </c>
      <c r="V285" s="102">
        <v>8275.5625727330789</v>
      </c>
      <c r="X285" s="102">
        <v>543.30623813217949</v>
      </c>
      <c r="Y285" s="102">
        <v>8275.5625727330789</v>
      </c>
    </row>
    <row r="286" spans="18:25" x14ac:dyDescent="0.2">
      <c r="R286" s="102">
        <v>3703.9902784661335</v>
      </c>
      <c r="S286" s="102">
        <v>8456.1528849674669</v>
      </c>
      <c r="U286" s="102">
        <v>274.36965025675062</v>
      </c>
      <c r="V286" s="102">
        <v>8456.1528849674669</v>
      </c>
      <c r="X286" s="102">
        <v>548.73930051350123</v>
      </c>
      <c r="Y286" s="102">
        <v>8456.1528849674669</v>
      </c>
    </row>
    <row r="287" spans="18:25" x14ac:dyDescent="0.2">
      <c r="R287" s="102">
        <v>3741.0301812507951</v>
      </c>
      <c r="S287" s="102">
        <v>8338.8914502443004</v>
      </c>
      <c r="U287" s="102">
        <v>277.11334675931818</v>
      </c>
      <c r="V287" s="102">
        <v>8338.8914502443004</v>
      </c>
      <c r="X287" s="102">
        <v>554.22669351863635</v>
      </c>
      <c r="Y287" s="102">
        <v>8338.8914502443004</v>
      </c>
    </row>
    <row r="288" spans="18:25" x14ac:dyDescent="0.2">
      <c r="R288" s="102">
        <v>3778.4404830633039</v>
      </c>
      <c r="S288" s="102">
        <v>9720.2273432493876</v>
      </c>
      <c r="U288" s="102">
        <v>279.88448022691142</v>
      </c>
      <c r="V288" s="102">
        <v>9720.2273432493876</v>
      </c>
      <c r="X288" s="102">
        <v>559.76896045382284</v>
      </c>
      <c r="Y288" s="102">
        <v>9720.2273432493876</v>
      </c>
    </row>
    <row r="289" spans="18:25" x14ac:dyDescent="0.2">
      <c r="R289" s="102">
        <v>3816.2248878939363</v>
      </c>
      <c r="S289" s="102">
        <v>8829.5300754925629</v>
      </c>
      <c r="U289" s="102">
        <v>282.68332502918048</v>
      </c>
      <c r="V289" s="102">
        <v>8829.5300754925629</v>
      </c>
      <c r="X289" s="102">
        <v>565.36665005836096</v>
      </c>
      <c r="Y289" s="102">
        <v>8829.5300754925629</v>
      </c>
    </row>
    <row r="290" spans="18:25" x14ac:dyDescent="0.2">
      <c r="R290" s="102">
        <v>3854.3871367728748</v>
      </c>
      <c r="S290" s="102">
        <v>10265.373986018461</v>
      </c>
      <c r="U290" s="102">
        <v>285.51015827947219</v>
      </c>
      <c r="V290" s="102">
        <v>10265.373986018461</v>
      </c>
      <c r="X290" s="102">
        <v>571.02031655894439</v>
      </c>
      <c r="Y290" s="102">
        <v>10265.373986018461</v>
      </c>
    </row>
    <row r="291" spans="18:25" x14ac:dyDescent="0.2">
      <c r="R291" s="102">
        <v>3892.9310081406056</v>
      </c>
      <c r="S291" s="102">
        <v>8551.8503917332946</v>
      </c>
      <c r="U291" s="102">
        <v>288.36525986226707</v>
      </c>
      <c r="V291" s="102">
        <v>8551.8503917332946</v>
      </c>
      <c r="X291" s="102">
        <v>576.73051972453413</v>
      </c>
      <c r="Y291" s="102">
        <v>8551.8503917332946</v>
      </c>
    </row>
    <row r="292" spans="18:25" x14ac:dyDescent="0.2">
      <c r="R292" s="102">
        <v>3931.8603182220108</v>
      </c>
      <c r="S292" s="102">
        <v>9125.9471930201271</v>
      </c>
      <c r="U292" s="102">
        <v>291.2489124608897</v>
      </c>
      <c r="V292" s="102">
        <v>9125.9471930201271</v>
      </c>
      <c r="X292" s="102">
        <v>582.4978249217794</v>
      </c>
      <c r="Y292" s="102">
        <v>9125.9471930201271</v>
      </c>
    </row>
    <row r="293" spans="18:25" x14ac:dyDescent="0.2">
      <c r="R293" s="102">
        <v>3971.1789214042315</v>
      </c>
      <c r="S293" s="102">
        <v>9307.1414304402824</v>
      </c>
      <c r="U293" s="102">
        <v>294.1614015854986</v>
      </c>
      <c r="V293" s="102">
        <v>9307.1414304402824</v>
      </c>
      <c r="X293" s="102">
        <v>588.32280317099719</v>
      </c>
      <c r="Y293" s="102">
        <v>9307.1414304402824</v>
      </c>
    </row>
    <row r="294" spans="18:25" x14ac:dyDescent="0.2">
      <c r="R294" s="102">
        <v>4010.8907106182733</v>
      </c>
      <c r="S294" s="102">
        <v>9393.6012490559606</v>
      </c>
      <c r="U294" s="102">
        <v>297.1030156013536</v>
      </c>
      <c r="V294" s="102">
        <v>9393.6012490559606</v>
      </c>
      <c r="X294" s="102">
        <v>594.20603120270721</v>
      </c>
      <c r="Y294" s="102">
        <v>9393.6012490559606</v>
      </c>
    </row>
    <row r="295" spans="18:25" x14ac:dyDescent="0.2">
      <c r="R295" s="102">
        <v>4050.9996177244557</v>
      </c>
      <c r="S295" s="102">
        <v>9241.212919756359</v>
      </c>
      <c r="U295" s="102">
        <v>300.07404575736712</v>
      </c>
      <c r="V295" s="102">
        <v>9241.212919756359</v>
      </c>
      <c r="X295" s="102">
        <v>600.14809151473423</v>
      </c>
      <c r="Y295" s="102">
        <v>9241.212919756359</v>
      </c>
    </row>
    <row r="296" spans="18:25" x14ac:dyDescent="0.2">
      <c r="R296" s="102">
        <v>759.56242832333555</v>
      </c>
      <c r="S296" s="102">
        <v>8427.707602204644</v>
      </c>
      <c r="U296" s="102">
        <v>291.2489124608897</v>
      </c>
      <c r="V296" s="102">
        <v>8427.707602204644</v>
      </c>
      <c r="X296" s="102">
        <v>112.52776715901268</v>
      </c>
      <c r="Y296" s="102">
        <v>8427.707602204644</v>
      </c>
    </row>
    <row r="297" spans="18:25" x14ac:dyDescent="0.2">
      <c r="R297" s="102">
        <v>4132.4247100407174</v>
      </c>
      <c r="S297" s="102">
        <v>8662.2738285770174</v>
      </c>
      <c r="U297" s="102">
        <v>306.10553407709023</v>
      </c>
      <c r="V297" s="102">
        <v>8662.2738285770174</v>
      </c>
      <c r="X297" s="102">
        <v>612.21106815418045</v>
      </c>
      <c r="Y297" s="102">
        <v>8662.2738285770174</v>
      </c>
    </row>
    <row r="298" spans="18:25" x14ac:dyDescent="0.2">
      <c r="R298" s="102">
        <v>4173.7489571411261</v>
      </c>
      <c r="S298" s="102">
        <v>10594.829883012557</v>
      </c>
      <c r="U298" s="102">
        <v>309.16658941786119</v>
      </c>
      <c r="V298" s="102">
        <v>10594.829883012557</v>
      </c>
      <c r="X298" s="102">
        <v>618.33317883572238</v>
      </c>
      <c r="Y298" s="102">
        <v>10594.829883012557</v>
      </c>
    </row>
    <row r="299" spans="18:25" x14ac:dyDescent="0.2">
      <c r="R299" s="102">
        <v>4215.4864467125353</v>
      </c>
      <c r="S299" s="102">
        <v>9346.0538006271836</v>
      </c>
      <c r="U299" s="102">
        <v>312.25825531203969</v>
      </c>
      <c r="V299" s="102">
        <v>9346.0538006271836</v>
      </c>
      <c r="X299" s="102">
        <v>624.51651062407939</v>
      </c>
      <c r="Y299" s="102">
        <v>9346.0538006271836</v>
      </c>
    </row>
    <row r="300" spans="18:25" x14ac:dyDescent="0.2">
      <c r="R300" s="102">
        <v>4257.641311179661</v>
      </c>
      <c r="S300" s="102">
        <v>11072.280482751668</v>
      </c>
      <c r="U300" s="102">
        <v>315.38083786516012</v>
      </c>
      <c r="V300" s="102">
        <v>11072.280482751668</v>
      </c>
      <c r="X300" s="102">
        <v>630.76167573032023</v>
      </c>
      <c r="Y300" s="102">
        <v>11072.280482751668</v>
      </c>
    </row>
    <row r="301" spans="18:25" x14ac:dyDescent="0.2">
      <c r="R301" s="102">
        <v>4300.2177242914586</v>
      </c>
      <c r="S301" s="102">
        <v>10064.118372816369</v>
      </c>
      <c r="U301" s="102">
        <v>318.53464624381172</v>
      </c>
      <c r="V301" s="102">
        <v>10064.118372816369</v>
      </c>
      <c r="X301" s="102">
        <v>637.06929248762344</v>
      </c>
      <c r="Y301" s="102">
        <v>10064.118372816369</v>
      </c>
    </row>
    <row r="302" spans="18:25" x14ac:dyDescent="0.2">
      <c r="R302" s="102">
        <v>4343.219901534374</v>
      </c>
      <c r="S302" s="102">
        <v>11185.273791801479</v>
      </c>
      <c r="U302" s="102">
        <v>321.71999270624997</v>
      </c>
      <c r="V302" s="102">
        <v>11185.273791801479</v>
      </c>
      <c r="X302" s="102">
        <v>643.43998541249982</v>
      </c>
      <c r="Y302" s="102">
        <v>11185.273791801479</v>
      </c>
    </row>
    <row r="303" spans="18:25" x14ac:dyDescent="0.2">
      <c r="R303" s="102">
        <v>4386.6521005497161</v>
      </c>
      <c r="S303" s="102">
        <v>10161.463003652283</v>
      </c>
      <c r="U303" s="102">
        <v>324.93719263331235</v>
      </c>
      <c r="V303" s="102">
        <v>10161.463003652283</v>
      </c>
      <c r="X303" s="102">
        <v>649.8743852666247</v>
      </c>
      <c r="Y303" s="102">
        <v>10161.463003652283</v>
      </c>
    </row>
    <row r="304" spans="18:25" x14ac:dyDescent="0.2">
      <c r="R304" s="102">
        <v>4430.5186215552139</v>
      </c>
      <c r="S304" s="102">
        <v>10251.437208030557</v>
      </c>
      <c r="U304" s="102">
        <v>328.18656455964549</v>
      </c>
      <c r="V304" s="102">
        <v>10251.437208030557</v>
      </c>
      <c r="X304" s="102">
        <v>656.37312911929098</v>
      </c>
      <c r="Y304" s="102">
        <v>10251.437208030557</v>
      </c>
    </row>
    <row r="305" spans="18:25" x14ac:dyDescent="0.2">
      <c r="R305" s="102">
        <v>4474.8238077707665</v>
      </c>
      <c r="S305" s="102">
        <v>10264.651200310938</v>
      </c>
      <c r="U305" s="102">
        <v>331.46843020524204</v>
      </c>
      <c r="V305" s="102">
        <v>10264.651200310938</v>
      </c>
      <c r="X305" s="102">
        <v>662.93686041048397</v>
      </c>
      <c r="Y305" s="102">
        <v>10264.651200310938</v>
      </c>
    </row>
    <row r="306" spans="18:25" x14ac:dyDescent="0.2">
      <c r="R306" s="102">
        <v>4519.5720458484739</v>
      </c>
      <c r="S306" s="102">
        <v>10376.888183900466</v>
      </c>
      <c r="U306" s="102">
        <v>334.78311450729439</v>
      </c>
      <c r="V306" s="102">
        <v>10376.888183900466</v>
      </c>
      <c r="X306" s="102">
        <v>669.56622901458877</v>
      </c>
      <c r="Y306" s="102">
        <v>10376.888183900466</v>
      </c>
    </row>
    <row r="307" spans="18:25" x14ac:dyDescent="0.2">
      <c r="R307" s="102">
        <v>4564.7677663069589</v>
      </c>
      <c r="S307" s="102">
        <v>4125.7180012128765</v>
      </c>
      <c r="U307" s="102">
        <v>338.1309456523673</v>
      </c>
      <c r="V307" s="102">
        <v>4125.7180012128765</v>
      </c>
      <c r="X307" s="102">
        <v>676.2618913047346</v>
      </c>
      <c r="Y307" s="102">
        <v>4125.7180012128765</v>
      </c>
    </row>
    <row r="308" spans="18:25" x14ac:dyDescent="0.2">
      <c r="R308" s="102">
        <v>4610.4154439700287</v>
      </c>
      <c r="S308" s="102">
        <v>4451.1775276929566</v>
      </c>
      <c r="U308" s="102">
        <v>341.51225510889105</v>
      </c>
      <c r="V308" s="102">
        <v>4451.1775276929566</v>
      </c>
      <c r="X308" s="102">
        <v>683.02451021778211</v>
      </c>
      <c r="Y308" s="102">
        <v>4451.1775276929566</v>
      </c>
    </row>
    <row r="309" spans="18:25" x14ac:dyDescent="0.2">
      <c r="R309" s="102">
        <v>4656.5195984097281</v>
      </c>
      <c r="S309" s="102">
        <v>4130.1127414660459</v>
      </c>
      <c r="U309" s="102">
        <v>344.92737765997992</v>
      </c>
      <c r="V309" s="102">
        <v>4130.1127414660459</v>
      </c>
      <c r="X309" s="102">
        <v>689.85475531995985</v>
      </c>
      <c r="Y309" s="102">
        <v>4130.1127414660459</v>
      </c>
    </row>
    <row r="310" spans="18:25" x14ac:dyDescent="0.2">
      <c r="R310" s="102">
        <v>4703.0847943938261</v>
      </c>
      <c r="S310" s="102">
        <v>4000.9405096949035</v>
      </c>
      <c r="U310" s="102">
        <v>348.37665143657966</v>
      </c>
      <c r="V310" s="102">
        <v>4000.9405096949035</v>
      </c>
      <c r="X310" s="102">
        <v>696.75330287315933</v>
      </c>
      <c r="Y310" s="102">
        <v>4000.9405096949035</v>
      </c>
    </row>
    <row r="311" spans="18:25" x14ac:dyDescent="0.2">
      <c r="R311" s="102">
        <v>4750.1156423377643</v>
      </c>
      <c r="S311" s="102">
        <v>4186.5265339766156</v>
      </c>
      <c r="U311" s="102">
        <v>351.86041795094548</v>
      </c>
      <c r="V311" s="102">
        <v>4186.5265339766156</v>
      </c>
      <c r="X311" s="102">
        <v>703.72083590189095</v>
      </c>
      <c r="Y311" s="102">
        <v>4186.5265339766156</v>
      </c>
    </row>
    <row r="312" spans="18:25" x14ac:dyDescent="0.2">
      <c r="R312" s="102">
        <v>4797.6167987611425</v>
      </c>
      <c r="S312" s="102">
        <v>4096.9360369996966</v>
      </c>
      <c r="U312" s="102">
        <v>355.37902213045498</v>
      </c>
      <c r="V312" s="102">
        <v>4096.9360369996966</v>
      </c>
      <c r="X312" s="102">
        <v>710.75804426090997</v>
      </c>
      <c r="Y312" s="102">
        <v>4096.9360369996966</v>
      </c>
    </row>
    <row r="313" spans="18:25" x14ac:dyDescent="0.2">
      <c r="R313" s="102">
        <v>4845.5929667487535</v>
      </c>
      <c r="S313" s="102">
        <v>4469.0990402379075</v>
      </c>
      <c r="U313" s="102">
        <v>358.93281235175948</v>
      </c>
      <c r="V313" s="102">
        <v>4469.0990402379075</v>
      </c>
      <c r="X313" s="102">
        <v>717.86562470351896</v>
      </c>
      <c r="Y313" s="102">
        <v>4469.0990402379075</v>
      </c>
    </row>
    <row r="314" spans="18:25" x14ac:dyDescent="0.2">
      <c r="R314" s="102">
        <v>4894.0488964162414</v>
      </c>
      <c r="S314" s="102">
        <v>3688.828024502101</v>
      </c>
      <c r="U314" s="102">
        <v>362.52214047527718</v>
      </c>
      <c r="V314" s="102">
        <v>3688.828024502101</v>
      </c>
      <c r="X314" s="102">
        <v>725.04428095055425</v>
      </c>
      <c r="Y314" s="102">
        <v>3688.828024502101</v>
      </c>
    </row>
    <row r="315" spans="18:25" x14ac:dyDescent="0.2">
      <c r="R315" s="102">
        <v>4942.9893853804033</v>
      </c>
      <c r="S315" s="102">
        <v>4161.8731047428373</v>
      </c>
      <c r="U315" s="102">
        <v>366.14736188002985</v>
      </c>
      <c r="V315" s="102">
        <v>4161.8731047428373</v>
      </c>
      <c r="X315" s="102">
        <v>732.2947237600597</v>
      </c>
      <c r="Y315" s="102">
        <v>4161.8731047428373</v>
      </c>
    </row>
    <row r="316" spans="18:25" x14ac:dyDescent="0.2">
      <c r="R316" s="102">
        <v>4992.4192792342074</v>
      </c>
      <c r="S316" s="102">
        <v>4722.0739577558697</v>
      </c>
      <c r="U316" s="102">
        <v>369.80883549883015</v>
      </c>
      <c r="V316" s="102">
        <v>4722.0739577558697</v>
      </c>
      <c r="X316" s="102">
        <v>739.6176709976603</v>
      </c>
      <c r="Y316" s="102">
        <v>4722.0739577558697</v>
      </c>
    </row>
    <row r="317" spans="18:25" x14ac:dyDescent="0.2">
      <c r="R317" s="102">
        <v>5042.3434720265495</v>
      </c>
      <c r="S317" s="102">
        <v>4051.3291530021547</v>
      </c>
      <c r="U317" s="102">
        <v>373.50692385381842</v>
      </c>
      <c r="V317" s="102">
        <v>4051.3291530021547</v>
      </c>
      <c r="X317" s="102">
        <v>747.01384770763684</v>
      </c>
      <c r="Y317" s="102">
        <v>4051.3291530021547</v>
      </c>
    </row>
    <row r="318" spans="18:25" x14ac:dyDescent="0.2">
      <c r="R318" s="102">
        <v>5092.7669067468141</v>
      </c>
      <c r="S318" s="102">
        <v>4408.0994234444152</v>
      </c>
      <c r="U318" s="102">
        <v>377.24199309235667</v>
      </c>
      <c r="V318" s="102">
        <v>4408.0994234444152</v>
      </c>
      <c r="X318" s="102">
        <v>754.48398618471333</v>
      </c>
      <c r="Y318" s="102">
        <v>4408.0994234444152</v>
      </c>
    </row>
    <row r="319" spans="18:25" x14ac:dyDescent="0.2">
      <c r="R319" s="102">
        <v>5143.6945758142829</v>
      </c>
      <c r="S319" s="102">
        <v>4621.0947215127799</v>
      </c>
      <c r="U319" s="102">
        <v>381.01441302328021</v>
      </c>
      <c r="V319" s="102">
        <v>4621.0947215127799</v>
      </c>
      <c r="X319" s="102">
        <v>762.02882604656043</v>
      </c>
      <c r="Y319" s="102">
        <v>4621.0947215127799</v>
      </c>
    </row>
    <row r="320" spans="18:25" x14ac:dyDescent="0.2">
      <c r="R320" s="102">
        <v>2430</v>
      </c>
      <c r="S320" s="102">
        <v>1913.2431687368016</v>
      </c>
      <c r="U320" s="102">
        <v>180</v>
      </c>
      <c r="V320" s="102">
        <v>1913.2431687368016</v>
      </c>
      <c r="X320" s="102">
        <v>360</v>
      </c>
      <c r="Y320" s="102">
        <v>1913.2431687368016</v>
      </c>
    </row>
    <row r="321" spans="18:25" x14ac:dyDescent="0.2">
      <c r="R321" s="102">
        <v>2551.5</v>
      </c>
      <c r="S321" s="102">
        <v>2164.6005128908396</v>
      </c>
      <c r="U321" s="102">
        <v>189</v>
      </c>
      <c r="V321" s="102">
        <v>2164.6005128908396</v>
      </c>
      <c r="X321" s="102">
        <v>378</v>
      </c>
      <c r="Y321" s="102">
        <v>2164.6005128908396</v>
      </c>
    </row>
    <row r="322" spans="18:25" x14ac:dyDescent="0.2">
      <c r="R322" s="102">
        <v>2679.0750000000003</v>
      </c>
      <c r="S322" s="102">
        <v>1781.9131807396896</v>
      </c>
      <c r="U322" s="102">
        <v>198.45</v>
      </c>
      <c r="V322" s="102">
        <v>1781.9131807396896</v>
      </c>
      <c r="X322" s="102">
        <v>396.9</v>
      </c>
      <c r="Y322" s="102">
        <v>1781.9131807396896</v>
      </c>
    </row>
    <row r="323" spans="18:25" x14ac:dyDescent="0.2">
      <c r="R323" s="102">
        <v>2813.0287499999999</v>
      </c>
      <c r="S323" s="102">
        <v>2177.1522763340345</v>
      </c>
      <c r="U323" s="102">
        <v>208.3725</v>
      </c>
      <c r="V323" s="102">
        <v>2177.1522763340345</v>
      </c>
      <c r="X323" s="102">
        <v>416.745</v>
      </c>
      <c r="Y323" s="102">
        <v>2177.1522763340345</v>
      </c>
    </row>
    <row r="324" spans="18:25" x14ac:dyDescent="0.2">
      <c r="R324" s="102">
        <v>2953.6801875000001</v>
      </c>
      <c r="S324" s="102">
        <v>2312.7742980053663</v>
      </c>
      <c r="U324" s="102">
        <v>218.79112500000002</v>
      </c>
      <c r="V324" s="102">
        <v>2312.7742980053663</v>
      </c>
      <c r="X324" s="102">
        <v>437.58225000000004</v>
      </c>
      <c r="Y324" s="102">
        <v>2312.7742980053663</v>
      </c>
    </row>
    <row r="325" spans="18:25" x14ac:dyDescent="0.2">
      <c r="R325" s="102">
        <v>3101.3641968749998</v>
      </c>
      <c r="S325" s="102">
        <v>2063.1779311963992</v>
      </c>
      <c r="U325" s="102">
        <v>229.73068125</v>
      </c>
      <c r="V325" s="102">
        <v>2063.1779311963992</v>
      </c>
      <c r="X325" s="102">
        <v>459.46136250000001</v>
      </c>
      <c r="Y325" s="102">
        <v>2063.1779311963992</v>
      </c>
    </row>
    <row r="326" spans="18:25" x14ac:dyDescent="0.2">
      <c r="R326" s="102">
        <v>3256.4324067187504</v>
      </c>
      <c r="S326" s="102">
        <v>2093.627371210423</v>
      </c>
      <c r="U326" s="102">
        <v>241.2172153125</v>
      </c>
      <c r="V326" s="102">
        <v>2093.627371210423</v>
      </c>
      <c r="X326" s="102">
        <v>482.434430625</v>
      </c>
      <c r="Y326" s="102">
        <v>2093.627371210423</v>
      </c>
    </row>
    <row r="327" spans="18:25" x14ac:dyDescent="0.2">
      <c r="R327" s="102">
        <v>3419.2540270546879</v>
      </c>
      <c r="S327" s="102">
        <v>2331.7543420075353</v>
      </c>
      <c r="U327" s="102">
        <v>253.27807607812505</v>
      </c>
      <c r="V327" s="102">
        <v>2331.7543420075353</v>
      </c>
      <c r="X327" s="102">
        <v>506.55615215625011</v>
      </c>
      <c r="Y327" s="102">
        <v>2331.7543420075353</v>
      </c>
    </row>
    <row r="328" spans="18:25" x14ac:dyDescent="0.2">
      <c r="R328" s="102">
        <v>3590.216728407423</v>
      </c>
      <c r="S328" s="102">
        <v>2535.8567562122976</v>
      </c>
      <c r="U328" s="102">
        <v>265.94197988203132</v>
      </c>
      <c r="V328" s="102">
        <v>2535.8567562122976</v>
      </c>
      <c r="X328" s="102">
        <v>531.88395976406264</v>
      </c>
      <c r="Y328" s="102">
        <v>2535.8567562122976</v>
      </c>
    </row>
    <row r="329" spans="18:25" x14ac:dyDescent="0.2">
      <c r="R329" s="102">
        <v>3769.7275648277937</v>
      </c>
      <c r="S329" s="102">
        <v>2271.9065525647752</v>
      </c>
      <c r="U329" s="102">
        <v>279.23907887613285</v>
      </c>
      <c r="V329" s="102">
        <v>2271.9065525647752</v>
      </c>
      <c r="X329" s="102">
        <v>558.4781577522657</v>
      </c>
      <c r="Y329" s="102">
        <v>2271.9065525647752</v>
      </c>
    </row>
    <row r="330" spans="18:25" x14ac:dyDescent="0.2">
      <c r="R330" s="102">
        <v>3958.2139430691836</v>
      </c>
      <c r="S330" s="102">
        <v>2317.1390129979864</v>
      </c>
      <c r="U330" s="102">
        <v>293.20103281993954</v>
      </c>
      <c r="V330" s="102">
        <v>2317.1390129979864</v>
      </c>
      <c r="X330" s="102">
        <v>586.40206563987908</v>
      </c>
      <c r="Y330" s="102">
        <v>2317.1390129979864</v>
      </c>
    </row>
    <row r="331" spans="18:25" x14ac:dyDescent="0.2">
      <c r="R331" s="102">
        <v>4156.1246402226425</v>
      </c>
      <c r="S331" s="102">
        <v>2493.998460183966</v>
      </c>
      <c r="U331" s="102">
        <v>307.86108446093647</v>
      </c>
      <c r="V331" s="102">
        <v>2493.998460183966</v>
      </c>
      <c r="X331" s="102">
        <v>615.72216892187294</v>
      </c>
      <c r="Y331" s="102">
        <v>2493.998460183966</v>
      </c>
    </row>
    <row r="332" spans="18:25" x14ac:dyDescent="0.2">
      <c r="R332" s="102">
        <v>4363.9308722337755</v>
      </c>
      <c r="S332" s="102">
        <v>2821.8612073615627</v>
      </c>
      <c r="U332" s="102">
        <v>323.25413868398334</v>
      </c>
      <c r="V332" s="102">
        <v>2821.8612073615627</v>
      </c>
      <c r="X332" s="102">
        <v>646.50827736796668</v>
      </c>
      <c r="Y332" s="102">
        <v>2821.8612073615627</v>
      </c>
    </row>
    <row r="333" spans="18:25" x14ac:dyDescent="0.2">
      <c r="R333" s="102">
        <v>4407.5701809561142</v>
      </c>
      <c r="S333" s="102">
        <v>2923.8878476314731</v>
      </c>
      <c r="U333" s="102">
        <v>326.48668007082324</v>
      </c>
      <c r="V333" s="102">
        <v>2923.8878476314731</v>
      </c>
      <c r="X333" s="102">
        <v>652.97336014164648</v>
      </c>
      <c r="Y333" s="102">
        <v>2923.8878476314731</v>
      </c>
    </row>
    <row r="334" spans="18:25" x14ac:dyDescent="0.2">
      <c r="R334" s="102">
        <v>4451.6458827656743</v>
      </c>
      <c r="S334" s="102">
        <v>2922.067003363713</v>
      </c>
      <c r="U334" s="102">
        <v>329.75154687153145</v>
      </c>
      <c r="V334" s="102">
        <v>2922.067003363713</v>
      </c>
      <c r="X334" s="102">
        <v>659.50309374306289</v>
      </c>
      <c r="Y334" s="102">
        <v>2922.067003363713</v>
      </c>
    </row>
    <row r="335" spans="18:25" x14ac:dyDescent="0.2">
      <c r="R335" s="102">
        <v>1124.0405853983327</v>
      </c>
      <c r="S335" s="102">
        <v>2151.1334295768247</v>
      </c>
      <c r="U335" s="102">
        <v>83.26226558506167</v>
      </c>
      <c r="V335" s="102">
        <v>2151.1334295768247</v>
      </c>
      <c r="X335" s="102">
        <v>166.52453117012337</v>
      </c>
      <c r="Y335" s="102">
        <v>2151.1334295768247</v>
      </c>
    </row>
    <row r="336" spans="18:25" x14ac:dyDescent="0.2">
      <c r="R336" s="102">
        <v>1135.2809912523162</v>
      </c>
      <c r="S336" s="102">
        <v>2083.734735366354</v>
      </c>
      <c r="U336" s="102">
        <v>84.094888240912297</v>
      </c>
      <c r="V336" s="102">
        <v>2083.734735366354</v>
      </c>
      <c r="X336" s="102">
        <v>168.18977648182462</v>
      </c>
      <c r="Y336" s="102">
        <v>2083.734735366354</v>
      </c>
    </row>
    <row r="337" spans="18:25" x14ac:dyDescent="0.2">
      <c r="R337" s="102">
        <v>1146.6338011648395</v>
      </c>
      <c r="S337" s="102">
        <v>1774.365669558935</v>
      </c>
      <c r="U337" s="102">
        <v>84.935837123321448</v>
      </c>
      <c r="V337" s="102">
        <v>1774.365669558935</v>
      </c>
      <c r="X337" s="102">
        <v>169.8716742466429</v>
      </c>
      <c r="Y337" s="102">
        <v>1774.365669558935</v>
      </c>
    </row>
    <row r="338" spans="18:25" x14ac:dyDescent="0.2">
      <c r="R338" s="102">
        <v>1158.1001391764878</v>
      </c>
      <c r="S338" s="102">
        <v>4711.7143931914898</v>
      </c>
      <c r="U338" s="102">
        <v>85.785195494554657</v>
      </c>
      <c r="V338" s="102">
        <v>4711.7143931914898</v>
      </c>
      <c r="X338" s="102">
        <v>171.57039098910931</v>
      </c>
      <c r="Y338" s="102">
        <v>4711.7143931914898</v>
      </c>
    </row>
    <row r="339" spans="18:25" x14ac:dyDescent="0.2">
      <c r="R339" s="102">
        <v>1169.6811405682529</v>
      </c>
      <c r="S339" s="102">
        <v>6160.3719815296408</v>
      </c>
      <c r="U339" s="102">
        <v>439.80154922990937</v>
      </c>
      <c r="V339" s="102">
        <v>6160.3719815296408</v>
      </c>
      <c r="X339" s="102">
        <v>173.28609489900046</v>
      </c>
      <c r="Y339" s="102">
        <v>6160.3719815296408</v>
      </c>
    </row>
    <row r="340" spans="18:25" x14ac:dyDescent="0.2">
      <c r="R340" s="102">
        <v>1181.3779519739355</v>
      </c>
      <c r="S340" s="102">
        <v>5424.1711804660263</v>
      </c>
      <c r="U340" s="102">
        <v>461.79162669140464</v>
      </c>
      <c r="V340" s="102">
        <v>5424.1711804660263</v>
      </c>
      <c r="X340" s="102">
        <v>175.01895584799044</v>
      </c>
      <c r="Y340" s="102">
        <v>5424.1711804660263</v>
      </c>
    </row>
    <row r="341" spans="18:25" x14ac:dyDescent="0.2">
      <c r="R341" s="102">
        <v>1193.1917314936745</v>
      </c>
      <c r="S341" s="102">
        <v>5856.8113929101055</v>
      </c>
      <c r="U341" s="102">
        <v>484.88120802597501</v>
      </c>
      <c r="V341" s="102">
        <v>5856.8113929101055</v>
      </c>
      <c r="X341" s="102">
        <v>176.76914540647036</v>
      </c>
      <c r="Y341" s="102">
        <v>5856.8113929101055</v>
      </c>
    </row>
    <row r="342" spans="18:25" x14ac:dyDescent="0.2">
      <c r="R342" s="102">
        <v>1205.1236488086115</v>
      </c>
      <c r="S342" s="102">
        <v>6069.568902531134</v>
      </c>
      <c r="U342" s="102">
        <v>489.73002010623486</v>
      </c>
      <c r="V342" s="102">
        <v>6069.568902531134</v>
      </c>
      <c r="X342" s="102">
        <v>178.53683686053506</v>
      </c>
      <c r="Y342" s="102">
        <v>6069.568902531134</v>
      </c>
    </row>
    <row r="343" spans="18:25" x14ac:dyDescent="0.2">
      <c r="R343" s="102">
        <v>1217.1748852966975</v>
      </c>
      <c r="S343" s="102">
        <v>5997.0310095400746</v>
      </c>
      <c r="U343" s="102">
        <v>494.62732030729717</v>
      </c>
      <c r="V343" s="102">
        <v>5997.0310095400746</v>
      </c>
      <c r="X343" s="102">
        <v>180.32220522914037</v>
      </c>
      <c r="Y343" s="102">
        <v>5997.0310095400746</v>
      </c>
    </row>
    <row r="344" spans="18:25" x14ac:dyDescent="0.2">
      <c r="R344" s="102">
        <v>1229.3466341496646</v>
      </c>
      <c r="S344" s="102">
        <v>5404.5351236786464</v>
      </c>
      <c r="U344" s="102">
        <v>124.89339837759252</v>
      </c>
      <c r="V344" s="102">
        <v>5404.5351236786464</v>
      </c>
      <c r="X344" s="102">
        <v>182.1254272814318</v>
      </c>
      <c r="Y344" s="102">
        <v>5404.5351236786464</v>
      </c>
    </row>
    <row r="345" spans="18:25" x14ac:dyDescent="0.2">
      <c r="R345" s="102">
        <v>1241.6401004911613</v>
      </c>
      <c r="S345" s="102">
        <v>5663.3527233144678</v>
      </c>
      <c r="U345" s="102">
        <v>126.14233236136846</v>
      </c>
      <c r="V345" s="102">
        <v>5663.3527233144678</v>
      </c>
      <c r="X345" s="102">
        <v>183.94668155424614</v>
      </c>
      <c r="Y345" s="102">
        <v>5663.3527233144678</v>
      </c>
    </row>
    <row r="346" spans="18:25" x14ac:dyDescent="0.2">
      <c r="R346" s="102">
        <v>1254.056501496073</v>
      </c>
      <c r="S346" s="102">
        <v>5801.4990119434979</v>
      </c>
      <c r="U346" s="102">
        <v>127.40375568498217</v>
      </c>
      <c r="V346" s="102">
        <v>5801.4990119434979</v>
      </c>
      <c r="X346" s="102">
        <v>185.78614836978861</v>
      </c>
      <c r="Y346" s="102">
        <v>5801.4990119434979</v>
      </c>
    </row>
    <row r="347" spans="18:25" x14ac:dyDescent="0.2">
      <c r="R347" s="102">
        <v>1266.597066511034</v>
      </c>
      <c r="S347" s="102">
        <v>4544.5972154583023</v>
      </c>
      <c r="U347" s="102">
        <v>128.67779324183198</v>
      </c>
      <c r="V347" s="102">
        <v>4544.5972154583023</v>
      </c>
      <c r="X347" s="102">
        <v>187.64400985348649</v>
      </c>
      <c r="Y347" s="102">
        <v>4544.5972154583023</v>
      </c>
    </row>
    <row r="348" spans="18:25" x14ac:dyDescent="0.2">
      <c r="R348" s="102">
        <v>1279.2630371761443</v>
      </c>
      <c r="S348" s="102">
        <v>6956.0511298660449</v>
      </c>
      <c r="U348" s="102">
        <v>659.70232384486394</v>
      </c>
      <c r="V348" s="102">
        <v>6956.0511298660449</v>
      </c>
      <c r="X348" s="102">
        <v>189.52044995202135</v>
      </c>
      <c r="Y348" s="102">
        <v>6956.0511298660449</v>
      </c>
    </row>
    <row r="349" spans="18:25" x14ac:dyDescent="0.2">
      <c r="R349" s="102">
        <v>1292.0556675479054</v>
      </c>
      <c r="S349" s="102">
        <v>7843.1585621794975</v>
      </c>
      <c r="U349" s="102">
        <v>692.68744003710708</v>
      </c>
      <c r="V349" s="102">
        <v>7843.1585621794975</v>
      </c>
      <c r="X349" s="102">
        <v>191.41565445154157</v>
      </c>
      <c r="Y349" s="102">
        <v>7843.1585621794975</v>
      </c>
    </row>
    <row r="350" spans="18:25" x14ac:dyDescent="0.2">
      <c r="R350" s="102">
        <v>1304.9762242233846</v>
      </c>
      <c r="S350" s="102">
        <v>8049.8632716363763</v>
      </c>
      <c r="U350" s="102">
        <v>727.32181203896266</v>
      </c>
      <c r="V350" s="102">
        <v>8049.8632716363763</v>
      </c>
      <c r="X350" s="102">
        <v>193.32981099605701</v>
      </c>
      <c r="Y350" s="102">
        <v>8049.8632716363763</v>
      </c>
    </row>
    <row r="351" spans="18:25" x14ac:dyDescent="0.2">
      <c r="R351" s="102">
        <v>1318.0259864656186</v>
      </c>
      <c r="S351" s="102">
        <v>7603.898541980715</v>
      </c>
      <c r="U351" s="102">
        <v>734.59503015935229</v>
      </c>
      <c r="V351" s="102">
        <v>7603.898541980715</v>
      </c>
      <c r="X351" s="102">
        <v>195.26310910601757</v>
      </c>
      <c r="Y351" s="102">
        <v>7603.898541980715</v>
      </c>
    </row>
    <row r="352" spans="18:25" x14ac:dyDescent="0.2">
      <c r="R352" s="102">
        <v>1331.2062463302748</v>
      </c>
      <c r="S352" s="102">
        <v>8671.3622780114092</v>
      </c>
      <c r="U352" s="102">
        <v>741.94098046094587</v>
      </c>
      <c r="V352" s="102">
        <v>8671.3622780114092</v>
      </c>
      <c r="X352" s="102">
        <v>197.21574019707776</v>
      </c>
      <c r="Y352" s="102">
        <v>8671.3622780114092</v>
      </c>
    </row>
    <row r="353" spans="18:25" x14ac:dyDescent="0.2">
      <c r="R353" s="102">
        <v>1344.5183087935775</v>
      </c>
      <c r="S353" s="102">
        <v>6364.1573840522924</v>
      </c>
      <c r="U353" s="102">
        <v>187.34009756638875</v>
      </c>
      <c r="V353" s="102">
        <v>6364.1573840522924</v>
      </c>
      <c r="X353" s="102">
        <v>199.18789759904854</v>
      </c>
      <c r="Y353" s="102">
        <v>6364.1573840522924</v>
      </c>
    </row>
    <row r="354" spans="18:25" x14ac:dyDescent="0.2">
      <c r="R354" s="102">
        <v>1357.9634918815132</v>
      </c>
      <c r="S354" s="102">
        <v>6122.5157767621249</v>
      </c>
      <c r="U354" s="102">
        <v>189.21349854205266</v>
      </c>
      <c r="V354" s="102">
        <v>6122.5157767621249</v>
      </c>
      <c r="X354" s="102">
        <v>201.17977657503903</v>
      </c>
      <c r="Y354" s="102">
        <v>6122.5157767621249</v>
      </c>
    </row>
    <row r="355" spans="18:25" x14ac:dyDescent="0.2">
      <c r="R355" s="102">
        <v>1371.5431268003283</v>
      </c>
      <c r="S355" s="102">
        <v>5754.3978164167356</v>
      </c>
      <c r="U355" s="102">
        <v>191.10563352747329</v>
      </c>
      <c r="V355" s="102">
        <v>5754.3978164167356</v>
      </c>
      <c r="X355" s="102">
        <v>203.1915743407894</v>
      </c>
      <c r="Y355" s="102">
        <v>5754.3978164167356</v>
      </c>
    </row>
    <row r="356" spans="18:25" x14ac:dyDescent="0.2">
      <c r="R356" s="102">
        <v>1385.2585580683317</v>
      </c>
      <c r="S356" s="102">
        <v>6575.6472760721445</v>
      </c>
      <c r="U356" s="102">
        <v>193.01668986274797</v>
      </c>
      <c r="V356" s="102">
        <v>6575.6472760721445</v>
      </c>
      <c r="X356" s="102">
        <v>205.22349008419729</v>
      </c>
      <c r="Y356" s="102">
        <v>6575.6472760721445</v>
      </c>
    </row>
    <row r="357" spans="18:25" x14ac:dyDescent="0.2">
      <c r="R357" s="102">
        <v>1399.1111436490153</v>
      </c>
      <c r="S357" s="102">
        <v>7815.8480329946115</v>
      </c>
      <c r="U357" s="102">
        <v>989.55348576729591</v>
      </c>
      <c r="V357" s="102">
        <v>7815.8480329946115</v>
      </c>
      <c r="X357" s="102">
        <v>207.27572498503932</v>
      </c>
      <c r="Y357" s="102">
        <v>7815.8480329946115</v>
      </c>
    </row>
    <row r="358" spans="18:25" x14ac:dyDescent="0.2">
      <c r="R358" s="102">
        <v>1413.1022550855052</v>
      </c>
      <c r="S358" s="102">
        <v>8077.7303519787147</v>
      </c>
      <c r="U358" s="102">
        <v>1039.0311600556606</v>
      </c>
      <c r="V358" s="102">
        <v>8077.7303519787147</v>
      </c>
      <c r="X358" s="102">
        <v>209.34848223488967</v>
      </c>
      <c r="Y358" s="102">
        <v>8077.7303519787147</v>
      </c>
    </row>
    <row r="359" spans="18:25" x14ac:dyDescent="0.2">
      <c r="R359" s="102">
        <v>1427.2332776363603</v>
      </c>
      <c r="S359" s="102">
        <v>3315.4690353562496</v>
      </c>
      <c r="U359" s="102">
        <v>1090.9827180584439</v>
      </c>
      <c r="V359" s="102">
        <v>3315.4690353562496</v>
      </c>
      <c r="X359" s="102">
        <v>211.44196705723857</v>
      </c>
      <c r="Y359" s="102">
        <v>3315.4690353562496</v>
      </c>
    </row>
    <row r="360" spans="18:25" x14ac:dyDescent="0.2">
      <c r="R360" s="102">
        <v>1441.5056104127236</v>
      </c>
      <c r="S360" s="102">
        <v>2247.3502161718079</v>
      </c>
      <c r="U360" s="102">
        <v>106.77819336390544</v>
      </c>
      <c r="V360" s="102">
        <v>2247.3502161718079</v>
      </c>
      <c r="X360" s="102">
        <v>213.55638672781092</v>
      </c>
      <c r="Y360" s="102">
        <v>2247.3502161718079</v>
      </c>
    </row>
    <row r="361" spans="18:25" x14ac:dyDescent="0.2">
      <c r="R361" s="102">
        <v>1455.9206665168513</v>
      </c>
      <c r="S361" s="102">
        <v>2466.9772059199131</v>
      </c>
      <c r="U361" s="102">
        <v>107.84597529754453</v>
      </c>
      <c r="V361" s="102">
        <v>2466.9772059199131</v>
      </c>
      <c r="X361" s="102">
        <v>215.69195059508905</v>
      </c>
      <c r="Y361" s="102">
        <v>2466.9772059199131</v>
      </c>
    </row>
    <row r="362" spans="18:25" x14ac:dyDescent="0.2">
      <c r="R362" s="102">
        <v>1470.4798731820194</v>
      </c>
      <c r="S362" s="102">
        <v>2248.5969029730531</v>
      </c>
      <c r="U362" s="102">
        <v>108.92443505051997</v>
      </c>
      <c r="V362" s="102">
        <v>2248.5969029730531</v>
      </c>
      <c r="X362" s="102">
        <v>217.84887010103995</v>
      </c>
      <c r="Y362" s="102">
        <v>2248.5969029730531</v>
      </c>
    </row>
    <row r="363" spans="18:25" x14ac:dyDescent="0.2">
      <c r="R363" s="102">
        <v>1485.1846719138398</v>
      </c>
      <c r="S363" s="102">
        <v>2291.0726097898137</v>
      </c>
      <c r="U363" s="102">
        <v>110.01367940102519</v>
      </c>
      <c r="V363" s="102">
        <v>2291.0726097898137</v>
      </c>
      <c r="X363" s="102">
        <v>220.02735880205037</v>
      </c>
      <c r="Y363" s="102">
        <v>2291.0726097898137</v>
      </c>
    </row>
    <row r="364" spans="18:25" x14ac:dyDescent="0.2">
      <c r="R364" s="102">
        <v>1500.0365186329782</v>
      </c>
      <c r="S364" s="102">
        <v>1882.8234577730718</v>
      </c>
      <c r="U364" s="102">
        <v>111.11381619503544</v>
      </c>
      <c r="V364" s="102">
        <v>1882.8234577730718</v>
      </c>
      <c r="X364" s="102">
        <v>222.22763239007085</v>
      </c>
      <c r="Y364" s="102">
        <v>1882.8234577730718</v>
      </c>
    </row>
    <row r="365" spans="18:25" x14ac:dyDescent="0.2">
      <c r="R365" s="102">
        <v>1515.0368838193081</v>
      </c>
      <c r="S365" s="102">
        <v>2053.1597582024779</v>
      </c>
      <c r="U365" s="102">
        <v>112.22495435698579</v>
      </c>
      <c r="V365" s="102">
        <v>2053.1597582024779</v>
      </c>
      <c r="X365" s="102">
        <v>224.44990871397158</v>
      </c>
      <c r="Y365" s="102">
        <v>2053.1597582024779</v>
      </c>
    </row>
    <row r="366" spans="18:25" x14ac:dyDescent="0.2">
      <c r="R366" s="102">
        <v>1530.1872526575012</v>
      </c>
      <c r="S366" s="102">
        <v>2115.6460720640789</v>
      </c>
      <c r="U366" s="102">
        <v>113.34720390055563</v>
      </c>
      <c r="V366" s="102">
        <v>2115.6460720640789</v>
      </c>
      <c r="X366" s="102">
        <v>226.69440780111125</v>
      </c>
      <c r="Y366" s="102">
        <v>2115.6460720640789</v>
      </c>
    </row>
    <row r="367" spans="18:25" x14ac:dyDescent="0.2">
      <c r="R367" s="102">
        <v>1545.4891251840759</v>
      </c>
      <c r="S367" s="102">
        <v>1780.4904293486975</v>
      </c>
      <c r="U367" s="102">
        <v>114.48067593956118</v>
      </c>
      <c r="V367" s="102">
        <v>1780.4904293486975</v>
      </c>
      <c r="X367" s="102">
        <v>228.96135187912236</v>
      </c>
      <c r="Y367" s="102">
        <v>1780.4904293486975</v>
      </c>
    </row>
    <row r="368" spans="18:25" x14ac:dyDescent="0.2">
      <c r="R368" s="102">
        <v>1560.9440164359169</v>
      </c>
      <c r="S368" s="102">
        <v>1851.5598146461514</v>
      </c>
      <c r="U368" s="102">
        <v>115.6254826989568</v>
      </c>
      <c r="V368" s="102">
        <v>1851.5598146461514</v>
      </c>
      <c r="X368" s="102">
        <v>231.2509653979136</v>
      </c>
      <c r="Y368" s="102">
        <v>1851.5598146461514</v>
      </c>
    </row>
    <row r="369" spans="18:25" x14ac:dyDescent="0.2">
      <c r="R369" s="102">
        <v>1576.5534566002761</v>
      </c>
      <c r="S369" s="102">
        <v>1982.831918007246</v>
      </c>
      <c r="U369" s="102">
        <v>116.78173752594637</v>
      </c>
      <c r="V369" s="102">
        <v>1982.831918007246</v>
      </c>
      <c r="X369" s="102">
        <v>233.56347505189274</v>
      </c>
      <c r="Y369" s="102">
        <v>1982.831918007246</v>
      </c>
    </row>
    <row r="370" spans="18:25" x14ac:dyDescent="0.2">
      <c r="R370" s="102">
        <v>1592.3189911662789</v>
      </c>
      <c r="S370" s="102">
        <v>1853.7118999345546</v>
      </c>
      <c r="U370" s="102">
        <v>117.94955490120586</v>
      </c>
      <c r="V370" s="102">
        <v>1853.7118999345546</v>
      </c>
      <c r="X370" s="102">
        <v>235.89910980241172</v>
      </c>
      <c r="Y370" s="102">
        <v>1853.7118999345546</v>
      </c>
    </row>
    <row r="371" spans="18:25" x14ac:dyDescent="0.2">
      <c r="R371" s="102">
        <v>1608.2421810779413</v>
      </c>
      <c r="S371" s="102">
        <v>1922.5370759016494</v>
      </c>
      <c r="U371" s="102">
        <v>119.12905045021789</v>
      </c>
      <c r="V371" s="102">
        <v>1922.5370759016494</v>
      </c>
      <c r="X371" s="102">
        <v>238.25810090043578</v>
      </c>
      <c r="Y371" s="102">
        <v>1922.5370759016494</v>
      </c>
    </row>
    <row r="372" spans="18:25" x14ac:dyDescent="0.2">
      <c r="R372" s="102">
        <v>1624.3246028887206</v>
      </c>
      <c r="S372" s="102">
        <v>1883.1098887833161</v>
      </c>
      <c r="U372" s="102">
        <v>120.32034095472007</v>
      </c>
      <c r="V372" s="102">
        <v>1883.1098887833161</v>
      </c>
      <c r="X372" s="102">
        <v>240.64068190944013</v>
      </c>
      <c r="Y372" s="102">
        <v>1883.1098887833161</v>
      </c>
    </row>
    <row r="373" spans="18:25" x14ac:dyDescent="0.2">
      <c r="R373" s="102">
        <v>1640.567848917608</v>
      </c>
      <c r="S373" s="102">
        <v>2225.9502585360751</v>
      </c>
      <c r="U373" s="102">
        <v>121.52354436426727</v>
      </c>
      <c r="V373" s="102">
        <v>2225.9502585360751</v>
      </c>
      <c r="X373" s="102">
        <v>243.04708872853453</v>
      </c>
      <c r="Y373" s="102">
        <v>2225.9502585360751</v>
      </c>
    </row>
    <row r="374" spans="18:25" x14ac:dyDescent="0.2">
      <c r="R374" s="102">
        <v>1656.9735274067843</v>
      </c>
      <c r="S374" s="102">
        <v>2170.3160753932443</v>
      </c>
      <c r="U374" s="102">
        <v>122.73877980790994</v>
      </c>
      <c r="V374" s="102">
        <v>2170.3160753932443</v>
      </c>
      <c r="X374" s="102">
        <v>245.47755961581987</v>
      </c>
      <c r="Y374" s="102">
        <v>2170.3160753932443</v>
      </c>
    </row>
    <row r="375" spans="18:25" x14ac:dyDescent="0.2">
      <c r="R375" s="102">
        <v>1673.543262680852</v>
      </c>
      <c r="S375" s="102">
        <v>2281.2257006654786</v>
      </c>
      <c r="U375" s="102">
        <v>123.96616760598904</v>
      </c>
      <c r="V375" s="102">
        <v>2281.2257006654786</v>
      </c>
      <c r="X375" s="102">
        <v>247.93233521197808</v>
      </c>
      <c r="Y375" s="102">
        <v>2281.2257006654786</v>
      </c>
    </row>
    <row r="376" spans="18:25" x14ac:dyDescent="0.2">
      <c r="R376" s="102">
        <v>1690.2786953076602</v>
      </c>
      <c r="S376" s="102">
        <v>2252.2863940143216</v>
      </c>
      <c r="U376" s="102">
        <v>125.20582928204891</v>
      </c>
      <c r="V376" s="102">
        <v>2252.2863940143216</v>
      </c>
      <c r="X376" s="102">
        <v>250.41165856409785</v>
      </c>
      <c r="Y376" s="102">
        <v>2252.2863940143216</v>
      </c>
    </row>
    <row r="377" spans="18:25" x14ac:dyDescent="0.2">
      <c r="R377" s="102">
        <v>1707.1814822607369</v>
      </c>
      <c r="S377" s="102">
        <v>2254.6649439522735</v>
      </c>
      <c r="U377" s="102">
        <v>126.45788757486942</v>
      </c>
      <c r="V377" s="102">
        <v>2254.6649439522735</v>
      </c>
      <c r="X377" s="102">
        <v>252.91577514973883</v>
      </c>
      <c r="Y377" s="102">
        <v>2254.6649439522735</v>
      </c>
    </row>
    <row r="378" spans="18:25" x14ac:dyDescent="0.2">
      <c r="R378" s="102">
        <v>1724.253297083344</v>
      </c>
      <c r="S378" s="102">
        <v>2111.4285487031693</v>
      </c>
      <c r="U378" s="102">
        <v>127.7224664506181</v>
      </c>
      <c r="V378" s="102">
        <v>2111.4285487031693</v>
      </c>
      <c r="X378" s="102">
        <v>255.4449329012362</v>
      </c>
      <c r="Y378" s="102">
        <v>2111.4285487031693</v>
      </c>
    </row>
    <row r="379" spans="18:25" x14ac:dyDescent="0.2">
      <c r="R379" s="102">
        <v>1741.495830054178</v>
      </c>
      <c r="S379" s="102">
        <v>1948.5440021769807</v>
      </c>
      <c r="U379" s="102">
        <v>128.99969111512431</v>
      </c>
      <c r="V379" s="102">
        <v>1948.5440021769807</v>
      </c>
      <c r="X379" s="102">
        <v>257.99938223024861</v>
      </c>
      <c r="Y379" s="102">
        <v>1948.5440021769807</v>
      </c>
    </row>
    <row r="380" spans="18:25" x14ac:dyDescent="0.2">
      <c r="R380" s="102">
        <v>1758.9107883547194</v>
      </c>
      <c r="S380" s="102">
        <v>2330.5201077186225</v>
      </c>
      <c r="U380" s="102">
        <v>130.28968802627554</v>
      </c>
      <c r="V380" s="102">
        <v>2330.5201077186225</v>
      </c>
      <c r="X380" s="102">
        <v>260.57937605255108</v>
      </c>
      <c r="Y380" s="102">
        <v>2330.5201077186225</v>
      </c>
    </row>
    <row r="381" spans="18:25" x14ac:dyDescent="0.2">
      <c r="R381" s="102">
        <v>1776.4998962382667</v>
      </c>
      <c r="S381" s="102">
        <v>2119.3888845858082</v>
      </c>
      <c r="U381" s="102">
        <v>131.59258490653829</v>
      </c>
      <c r="V381" s="102">
        <v>2119.3888845858082</v>
      </c>
      <c r="X381" s="102">
        <v>263.18516981307658</v>
      </c>
      <c r="Y381" s="102">
        <v>2119.3888845858082</v>
      </c>
    </row>
    <row r="382" spans="18:25" x14ac:dyDescent="0.2">
      <c r="R382" s="102">
        <v>1794.2648952006493</v>
      </c>
      <c r="S382" s="102">
        <v>2408.5583860944521</v>
      </c>
      <c r="U382" s="102">
        <v>132.90851075560369</v>
      </c>
      <c r="V382" s="102">
        <v>2408.5583860944521</v>
      </c>
      <c r="X382" s="102">
        <v>265.81702151120737</v>
      </c>
      <c r="Y382" s="102">
        <v>2408.5583860944521</v>
      </c>
    </row>
    <row r="383" spans="18:25" x14ac:dyDescent="0.2">
      <c r="R383" s="102">
        <v>1812.2075441526558</v>
      </c>
      <c r="S383" s="102">
        <v>2232.6680592099356</v>
      </c>
      <c r="U383" s="102">
        <v>134.2375958631597</v>
      </c>
      <c r="V383" s="102">
        <v>2232.6680592099356</v>
      </c>
      <c r="X383" s="102">
        <v>268.47519172631939</v>
      </c>
      <c r="Y383" s="102">
        <v>2232.6680592099356</v>
      </c>
    </row>
    <row r="384" spans="18:25" x14ac:dyDescent="0.2">
      <c r="R384" s="102">
        <v>1830.3296195941823</v>
      </c>
      <c r="S384" s="102">
        <v>2291.8332565251285</v>
      </c>
      <c r="U384" s="102">
        <v>135.57997182179128</v>
      </c>
      <c r="V384" s="102">
        <v>2291.8332565251285</v>
      </c>
      <c r="X384" s="102">
        <v>271.15994364358255</v>
      </c>
      <c r="Y384" s="102">
        <v>2291.8332565251285</v>
      </c>
    </row>
    <row r="385" spans="18:25" x14ac:dyDescent="0.2">
      <c r="R385" s="102">
        <v>1848.6329157901241</v>
      </c>
      <c r="S385" s="102">
        <v>1934.3242772280414</v>
      </c>
      <c r="U385" s="102">
        <v>136.9357715400092</v>
      </c>
      <c r="V385" s="102">
        <v>1934.3242772280414</v>
      </c>
      <c r="X385" s="102">
        <v>273.8715430800184</v>
      </c>
      <c r="Y385" s="102">
        <v>1934.3242772280414</v>
      </c>
    </row>
    <row r="386" spans="18:25" x14ac:dyDescent="0.2">
      <c r="R386" s="102">
        <v>1867.1192449480254</v>
      </c>
      <c r="S386" s="102">
        <v>1944.1777923072491</v>
      </c>
      <c r="U386" s="102">
        <v>138.3051292554093</v>
      </c>
      <c r="V386" s="102">
        <v>1944.1777923072491</v>
      </c>
      <c r="X386" s="102">
        <v>276.6102585108186</v>
      </c>
      <c r="Y386" s="102">
        <v>1944.1777923072491</v>
      </c>
    </row>
    <row r="387" spans="18:25" x14ac:dyDescent="0.2">
      <c r="R387" s="102">
        <v>1885.7904373975061</v>
      </c>
      <c r="S387" s="102">
        <v>2071.2407951061882</v>
      </c>
      <c r="U387" s="102">
        <v>139.68818054796341</v>
      </c>
      <c r="V387" s="102">
        <v>2071.2407951061882</v>
      </c>
      <c r="X387" s="102">
        <v>279.37636109592682</v>
      </c>
      <c r="Y387" s="102">
        <v>2071.2407951061882</v>
      </c>
    </row>
    <row r="388" spans="18:25" x14ac:dyDescent="0.2">
      <c r="R388" s="102">
        <v>1904.648341771481</v>
      </c>
      <c r="S388" s="102">
        <v>2079.4098927430136</v>
      </c>
      <c r="U388" s="102">
        <v>141.08506235344305</v>
      </c>
      <c r="V388" s="102">
        <v>2079.4098927430136</v>
      </c>
      <c r="X388" s="102">
        <v>282.1701247068861</v>
      </c>
      <c r="Y388" s="102">
        <v>2079.4098927430136</v>
      </c>
    </row>
    <row r="389" spans="18:25" x14ac:dyDescent="0.2">
      <c r="R389" s="102">
        <v>1923.6948251891959</v>
      </c>
      <c r="S389" s="102">
        <v>2012.7714820076371</v>
      </c>
      <c r="U389" s="102">
        <v>142.49591297697748</v>
      </c>
      <c r="V389" s="102">
        <v>2012.7714820076371</v>
      </c>
      <c r="X389" s="102">
        <v>284.99182595395496</v>
      </c>
      <c r="Y389" s="102">
        <v>2012.7714820076371</v>
      </c>
    </row>
    <row r="390" spans="18:25" x14ac:dyDescent="0.2">
      <c r="R390" s="102">
        <v>1942.9317734410877</v>
      </c>
      <c r="S390" s="102">
        <v>5932.4356340453687</v>
      </c>
      <c r="U390" s="102">
        <v>143.92087210674725</v>
      </c>
      <c r="V390" s="102">
        <v>5932.4356340453687</v>
      </c>
      <c r="X390" s="102">
        <v>287.84174421349451</v>
      </c>
      <c r="Y390" s="102">
        <v>5932.4356340453687</v>
      </c>
    </row>
    <row r="391" spans="18:25" x14ac:dyDescent="0.2">
      <c r="R391" s="102">
        <v>1962.3610911754988</v>
      </c>
      <c r="S391" s="102">
        <v>5464.1729443740942</v>
      </c>
      <c r="U391" s="102">
        <v>145.36008082781473</v>
      </c>
      <c r="V391" s="102">
        <v>5464.1729443740942</v>
      </c>
      <c r="X391" s="102">
        <v>290.72016165562945</v>
      </c>
      <c r="Y391" s="102">
        <v>5464.1729443740942</v>
      </c>
    </row>
    <row r="392" spans="18:25" x14ac:dyDescent="0.2">
      <c r="R392" s="102">
        <v>1981.9847020872539</v>
      </c>
      <c r="S392" s="102">
        <v>6048.5321406761323</v>
      </c>
      <c r="U392" s="102">
        <v>146.81368163609289</v>
      </c>
      <c r="V392" s="102">
        <v>6048.5321406761323</v>
      </c>
      <c r="X392" s="102">
        <v>293.62736327218579</v>
      </c>
      <c r="Y392" s="102">
        <v>6048.5321406761323</v>
      </c>
    </row>
    <row r="393" spans="18:25" x14ac:dyDescent="0.2">
      <c r="R393" s="102">
        <v>2001.8045491081261</v>
      </c>
      <c r="S393" s="102">
        <v>5636.7356467361378</v>
      </c>
      <c r="U393" s="102">
        <v>148.28181845245379</v>
      </c>
      <c r="V393" s="102">
        <v>5636.7356467361378</v>
      </c>
      <c r="X393" s="102">
        <v>296.56363690490758</v>
      </c>
      <c r="Y393" s="102">
        <v>5636.7356467361378</v>
      </c>
    </row>
    <row r="394" spans="18:25" x14ac:dyDescent="0.2">
      <c r="R394" s="102">
        <v>2021.8225945992072</v>
      </c>
      <c r="S394" s="102">
        <v>6760.3897082814265</v>
      </c>
      <c r="U394" s="102">
        <v>149.76463663697831</v>
      </c>
      <c r="V394" s="102">
        <v>6760.3897082814265</v>
      </c>
      <c r="X394" s="102">
        <v>299.52927327395662</v>
      </c>
      <c r="Y394" s="102">
        <v>6760.3897082814265</v>
      </c>
    </row>
    <row r="395" spans="18:25" x14ac:dyDescent="0.2">
      <c r="R395" s="102">
        <v>2042.0408205451995</v>
      </c>
      <c r="S395" s="102">
        <v>5862.2139585842879</v>
      </c>
      <c r="U395" s="102">
        <v>151.2622830033481</v>
      </c>
      <c r="V395" s="102">
        <v>5862.2139585842879</v>
      </c>
      <c r="X395" s="102">
        <v>302.5245660066962</v>
      </c>
      <c r="Y395" s="102">
        <v>5862.2139585842879</v>
      </c>
    </row>
    <row r="396" spans="18:25" x14ac:dyDescent="0.2">
      <c r="R396" s="102">
        <v>2062.4612287506516</v>
      </c>
      <c r="S396" s="102">
        <v>6298.6500468255499</v>
      </c>
      <c r="U396" s="102">
        <v>152.77490583338158</v>
      </c>
      <c r="V396" s="102">
        <v>6298.6500468255499</v>
      </c>
      <c r="X396" s="102">
        <v>305.54981166676316</v>
      </c>
      <c r="Y396" s="102">
        <v>6298.6500468255499</v>
      </c>
    </row>
    <row r="397" spans="18:25" x14ac:dyDescent="0.2">
      <c r="R397" s="102">
        <v>2083.0858410381575</v>
      </c>
      <c r="S397" s="102">
        <v>6165.5311368124467</v>
      </c>
      <c r="U397" s="102">
        <v>154.30265489171538</v>
      </c>
      <c r="V397" s="102">
        <v>6165.5311368124467</v>
      </c>
      <c r="X397" s="102">
        <v>308.60530978343076</v>
      </c>
      <c r="Y397" s="102">
        <v>6165.5311368124467</v>
      </c>
    </row>
    <row r="398" spans="18:25" x14ac:dyDescent="0.2">
      <c r="R398" s="102">
        <v>2103.9166994485395</v>
      </c>
      <c r="S398" s="102">
        <v>10633.570424542859</v>
      </c>
      <c r="U398" s="102">
        <v>1543.0265489171538</v>
      </c>
      <c r="V398" s="102">
        <v>10633.570424542859</v>
      </c>
      <c r="X398" s="102">
        <v>311.69136288126509</v>
      </c>
      <c r="Y398" s="102">
        <v>10633.570424542859</v>
      </c>
    </row>
    <row r="399" spans="18:25" x14ac:dyDescent="0.2">
      <c r="R399" s="102">
        <v>2124.9558664430247</v>
      </c>
      <c r="S399" s="102">
        <v>11755.025751822302</v>
      </c>
      <c r="U399" s="102">
        <v>1543.0265489171538</v>
      </c>
      <c r="V399" s="102">
        <v>11755.025751822302</v>
      </c>
      <c r="X399" s="102">
        <v>314.80827651007775</v>
      </c>
      <c r="Y399" s="102">
        <v>11755.025751822302</v>
      </c>
    </row>
    <row r="400" spans="18:25" x14ac:dyDescent="0.2">
      <c r="R400" s="102">
        <v>2146.2054251074551</v>
      </c>
      <c r="S400" s="102">
        <v>12940.781229547016</v>
      </c>
      <c r="U400" s="102">
        <v>1543.0265489171538</v>
      </c>
      <c r="V400" s="102">
        <v>12940.781229547016</v>
      </c>
      <c r="X400" s="102">
        <v>317.95635927517856</v>
      </c>
      <c r="Y400" s="102">
        <v>12940.781229547016</v>
      </c>
    </row>
    <row r="401" spans="18:25" x14ac:dyDescent="0.2">
      <c r="R401" s="102">
        <v>2167.6674793585298</v>
      </c>
      <c r="S401" s="102">
        <v>13002.224600820859</v>
      </c>
      <c r="U401" s="102">
        <v>1543.0265489171538</v>
      </c>
      <c r="V401" s="102">
        <v>13002.224600820859</v>
      </c>
      <c r="X401" s="102">
        <v>321.13592286793033</v>
      </c>
      <c r="Y401" s="102">
        <v>13002.224600820859</v>
      </c>
    </row>
    <row r="402" spans="18:25" x14ac:dyDescent="0.2">
      <c r="R402" s="102">
        <v>2189.3441541521147</v>
      </c>
      <c r="S402" s="102">
        <v>13022.735522269395</v>
      </c>
      <c r="U402" s="102">
        <v>1543.0265489171538</v>
      </c>
      <c r="V402" s="102">
        <v>13022.735522269395</v>
      </c>
      <c r="X402" s="102">
        <v>324.3472820966096</v>
      </c>
      <c r="Y402" s="102">
        <v>13022.735522269395</v>
      </c>
    </row>
    <row r="403" spans="18:25" x14ac:dyDescent="0.2">
      <c r="R403" s="102">
        <v>2211.2375956936357</v>
      </c>
      <c r="S403" s="102">
        <v>12168.027241156158</v>
      </c>
      <c r="U403" s="102">
        <v>1543.0265489171538</v>
      </c>
      <c r="V403" s="102">
        <v>12168.027241156158</v>
      </c>
      <c r="X403" s="102">
        <v>327.59075491757574</v>
      </c>
      <c r="Y403" s="102">
        <v>12168.027241156158</v>
      </c>
    </row>
    <row r="404" spans="18:25" x14ac:dyDescent="0.2">
      <c r="R404" s="102">
        <v>2233.3499716505726</v>
      </c>
      <c r="S404" s="102">
        <v>11697.35502038814</v>
      </c>
      <c r="U404" s="102">
        <v>1543.0265489171538</v>
      </c>
      <c r="V404" s="102">
        <v>11697.35502038814</v>
      </c>
      <c r="X404" s="102">
        <v>330.86666246675151</v>
      </c>
      <c r="Y404" s="102">
        <v>11697.35502038814</v>
      </c>
    </row>
    <row r="405" spans="18:25" x14ac:dyDescent="0.2">
      <c r="R405" s="102">
        <v>2255.6834713670778</v>
      </c>
      <c r="S405" s="102">
        <v>11928.534350383285</v>
      </c>
      <c r="U405" s="102">
        <v>1543.0265489171538</v>
      </c>
      <c r="V405" s="102">
        <v>11928.534350383285</v>
      </c>
      <c r="X405" s="102">
        <v>334.17532909141897</v>
      </c>
      <c r="Y405" s="102">
        <v>11928.534350383285</v>
      </c>
    </row>
    <row r="406" spans="18:25" x14ac:dyDescent="0.2">
      <c r="R406" s="102">
        <v>2278.2403060807492</v>
      </c>
      <c r="S406" s="102">
        <v>10280.550958661925</v>
      </c>
      <c r="U406" s="102">
        <v>168.75854119116661</v>
      </c>
      <c r="V406" s="102">
        <v>10280.550958661925</v>
      </c>
      <c r="X406" s="102">
        <v>337.51708238233317</v>
      </c>
      <c r="Y406" s="102">
        <v>10280.550958661925</v>
      </c>
    </row>
    <row r="407" spans="18:25" x14ac:dyDescent="0.2">
      <c r="R407" s="102">
        <v>2301.0227091415563</v>
      </c>
      <c r="S407" s="102">
        <v>9759.91559721251</v>
      </c>
      <c r="U407" s="102">
        <v>170.44612660307826</v>
      </c>
      <c r="V407" s="102">
        <v>9759.91559721251</v>
      </c>
      <c r="X407" s="102">
        <v>340.89225320615651</v>
      </c>
      <c r="Y407" s="102">
        <v>9759.91559721251</v>
      </c>
    </row>
    <row r="408" spans="18:25" x14ac:dyDescent="0.2">
      <c r="R408" s="102">
        <v>2324.0329362329721</v>
      </c>
      <c r="S408" s="102">
        <v>8583.4876581043845</v>
      </c>
      <c r="U408" s="102">
        <v>172.15058786910905</v>
      </c>
      <c r="V408" s="102">
        <v>8583.4876581043845</v>
      </c>
      <c r="X408" s="102">
        <v>344.30117573821809</v>
      </c>
      <c r="Y408" s="102">
        <v>8583.4876581043845</v>
      </c>
    </row>
    <row r="409" spans="18:25" x14ac:dyDescent="0.2">
      <c r="R409" s="102">
        <v>2347.2732655953018</v>
      </c>
      <c r="S409" s="102">
        <v>7942.1351528664991</v>
      </c>
      <c r="U409" s="102">
        <v>173.87209374780014</v>
      </c>
      <c r="V409" s="102">
        <v>7942.1351528664991</v>
      </c>
      <c r="X409" s="102">
        <v>347.74418749560027</v>
      </c>
      <c r="Y409" s="102">
        <v>7942.1351528664991</v>
      </c>
    </row>
    <row r="410" spans="18:25" x14ac:dyDescent="0.2">
      <c r="R410" s="102">
        <v>2370.7459982512546</v>
      </c>
      <c r="S410" s="102">
        <v>7147.6536153227116</v>
      </c>
      <c r="U410" s="102">
        <v>175.61081468527814</v>
      </c>
      <c r="V410" s="102">
        <v>7147.6536153227116</v>
      </c>
      <c r="X410" s="102">
        <v>351.22162937055629</v>
      </c>
      <c r="Y410" s="102">
        <v>7147.6536153227116</v>
      </c>
    </row>
    <row r="411" spans="18:25" x14ac:dyDescent="0.2">
      <c r="R411" s="102">
        <v>2394.4534582337674</v>
      </c>
      <c r="S411" s="102">
        <v>7977.7275400898043</v>
      </c>
      <c r="U411" s="102">
        <v>177.36692283213091</v>
      </c>
      <c r="V411" s="102">
        <v>7977.7275400898043</v>
      </c>
      <c r="X411" s="102">
        <v>354.73384566426182</v>
      </c>
      <c r="Y411" s="102">
        <v>7977.7275400898043</v>
      </c>
    </row>
    <row r="412" spans="18:25" x14ac:dyDescent="0.2">
      <c r="R412" s="102">
        <v>2418.3979928161052</v>
      </c>
      <c r="S412" s="102">
        <v>2956.6119077173612</v>
      </c>
      <c r="U412" s="102">
        <v>179.14059206045221</v>
      </c>
      <c r="V412" s="102">
        <v>2956.6119077173612</v>
      </c>
      <c r="X412" s="102">
        <v>358.28118412090441</v>
      </c>
      <c r="Y412" s="102">
        <v>2956.6119077173612</v>
      </c>
    </row>
    <row r="413" spans="18:25" x14ac:dyDescent="0.2">
      <c r="R413" s="102">
        <v>2442.5819727442658</v>
      </c>
      <c r="S413" s="102">
        <v>2454.8288352913182</v>
      </c>
      <c r="U413" s="102">
        <v>180.93199798105675</v>
      </c>
      <c r="V413" s="102">
        <v>2454.8288352913182</v>
      </c>
      <c r="X413" s="102">
        <v>361.86399596211351</v>
      </c>
      <c r="Y413" s="102">
        <v>2454.8288352913182</v>
      </c>
    </row>
    <row r="414" spans="18:25" x14ac:dyDescent="0.2">
      <c r="R414" s="102">
        <v>2467.0077924717084</v>
      </c>
      <c r="S414" s="102">
        <v>2937.5634264710739</v>
      </c>
      <c r="U414" s="102">
        <v>182.74131796086732</v>
      </c>
      <c r="V414" s="102">
        <v>2937.5634264710739</v>
      </c>
      <c r="X414" s="102">
        <v>365.48263592173464</v>
      </c>
      <c r="Y414" s="102">
        <v>2937.5634264710739</v>
      </c>
    </row>
    <row r="415" spans="18:25" x14ac:dyDescent="0.2">
      <c r="R415" s="102">
        <v>2491.6778703964255</v>
      </c>
      <c r="S415" s="102">
        <v>2460.710575876381</v>
      </c>
      <c r="U415" s="102">
        <v>184.56873114047599</v>
      </c>
      <c r="V415" s="102">
        <v>2460.710575876381</v>
      </c>
      <c r="X415" s="102">
        <v>369.13746228095198</v>
      </c>
      <c r="Y415" s="102">
        <v>2460.710575876381</v>
      </c>
    </row>
    <row r="416" spans="18:25" x14ac:dyDescent="0.2">
      <c r="R416" s="102">
        <v>2516.5946491003906</v>
      </c>
      <c r="S416" s="102">
        <v>2650.3233145344175</v>
      </c>
      <c r="U416" s="102">
        <v>186.41441845188075</v>
      </c>
      <c r="V416" s="102">
        <v>2650.3233145344175</v>
      </c>
      <c r="X416" s="102">
        <v>372.82883690376156</v>
      </c>
      <c r="Y416" s="102">
        <v>2650.3233145344175</v>
      </c>
    </row>
    <row r="417" spans="18:25" x14ac:dyDescent="0.2">
      <c r="R417" s="102">
        <v>2541.7605955913941</v>
      </c>
      <c r="S417" s="102">
        <v>2560.6818915989975</v>
      </c>
      <c r="U417" s="102">
        <v>188.27856263639956</v>
      </c>
      <c r="V417" s="102">
        <v>2560.6818915989975</v>
      </c>
      <c r="X417" s="102">
        <v>376.55712527279911</v>
      </c>
      <c r="Y417" s="102">
        <v>2560.6818915989975</v>
      </c>
    </row>
    <row r="418" spans="18:25" x14ac:dyDescent="0.2">
      <c r="R418" s="102">
        <v>2567.1782015473082</v>
      </c>
      <c r="S418" s="102">
        <v>2512.3953169619967</v>
      </c>
      <c r="U418" s="102">
        <v>190.16134826276357</v>
      </c>
      <c r="V418" s="102">
        <v>2512.3953169619967</v>
      </c>
      <c r="X418" s="102">
        <v>380.32269652552714</v>
      </c>
      <c r="Y418" s="102">
        <v>2512.3953169619967</v>
      </c>
    </row>
    <row r="419" spans="18:25" x14ac:dyDescent="0.2">
      <c r="R419" s="102">
        <v>2592.8499835627817</v>
      </c>
      <c r="S419" s="102">
        <v>2696.7470467884395</v>
      </c>
      <c r="U419" s="102">
        <v>192.06296174539122</v>
      </c>
      <c r="V419" s="102">
        <v>2696.7470467884395</v>
      </c>
      <c r="X419" s="102">
        <v>384.12592349078244</v>
      </c>
      <c r="Y419" s="102">
        <v>2696.7470467884395</v>
      </c>
    </row>
    <row r="420" spans="18:25" x14ac:dyDescent="0.2">
      <c r="R420" s="102">
        <v>2618.7784833984092</v>
      </c>
      <c r="S420" s="102">
        <v>2833.7752828694975</v>
      </c>
      <c r="U420" s="102">
        <v>193.98359136284515</v>
      </c>
      <c r="V420" s="102">
        <v>2833.7752828694975</v>
      </c>
      <c r="X420" s="102">
        <v>387.96718272569029</v>
      </c>
      <c r="Y420" s="102">
        <v>2833.7752828694975</v>
      </c>
    </row>
    <row r="421" spans="18:25" x14ac:dyDescent="0.2">
      <c r="R421" s="102">
        <v>2644.9662682323938</v>
      </c>
      <c r="S421" s="102">
        <v>2898.1184089132607</v>
      </c>
      <c r="U421" s="102">
        <v>195.9234272764736</v>
      </c>
      <c r="V421" s="102">
        <v>2898.1184089132607</v>
      </c>
      <c r="X421" s="102">
        <v>391.84685455294721</v>
      </c>
      <c r="Y421" s="102">
        <v>2898.1184089132607</v>
      </c>
    </row>
    <row r="422" spans="18:25" x14ac:dyDescent="0.2">
      <c r="R422" s="102">
        <v>2671.4159309147176</v>
      </c>
      <c r="S422" s="102">
        <v>2869.5811790713888</v>
      </c>
      <c r="U422" s="102">
        <v>197.88266154923832</v>
      </c>
      <c r="V422" s="102">
        <v>2869.5811790713888</v>
      </c>
      <c r="X422" s="102">
        <v>395.76532309847664</v>
      </c>
      <c r="Y422" s="102">
        <v>2869.5811790713888</v>
      </c>
    </row>
    <row r="423" spans="18:25" x14ac:dyDescent="0.2">
      <c r="R423" s="102">
        <v>2698.1300902238645</v>
      </c>
      <c r="S423" s="102">
        <v>2808.8551081081509</v>
      </c>
      <c r="U423" s="102">
        <v>199.86148816473073</v>
      </c>
      <c r="V423" s="102">
        <v>2808.8551081081509</v>
      </c>
      <c r="X423" s="102">
        <v>399.72297632946146</v>
      </c>
      <c r="Y423" s="102">
        <v>2808.8551081081509</v>
      </c>
    </row>
    <row r="424" spans="18:25" x14ac:dyDescent="0.2">
      <c r="R424" s="102">
        <v>2725.1113911261036</v>
      </c>
      <c r="S424" s="102">
        <v>3072.1653691650067</v>
      </c>
      <c r="U424" s="102">
        <v>201.86010304637801</v>
      </c>
      <c r="V424" s="102">
        <v>3072.1653691650067</v>
      </c>
      <c r="X424" s="102">
        <v>403.72020609275603</v>
      </c>
      <c r="Y424" s="102">
        <v>3072.1653691650067</v>
      </c>
    </row>
    <row r="425" spans="18:25" x14ac:dyDescent="0.2">
      <c r="R425" s="102">
        <v>2752.3625050373644</v>
      </c>
      <c r="S425" s="102">
        <v>2811.2336201247322</v>
      </c>
      <c r="U425" s="102">
        <v>203.87870407684181</v>
      </c>
      <c r="V425" s="102">
        <v>2811.2336201247322</v>
      </c>
      <c r="X425" s="102">
        <v>407.75740815368363</v>
      </c>
      <c r="Y425" s="102">
        <v>2811.2336201247322</v>
      </c>
    </row>
    <row r="426" spans="18:25" x14ac:dyDescent="0.2">
      <c r="R426" s="102">
        <v>2779.8861300877379</v>
      </c>
      <c r="S426" s="102">
        <v>2739.4139328897586</v>
      </c>
      <c r="U426" s="102">
        <v>205.91749111761027</v>
      </c>
      <c r="V426" s="102">
        <v>2739.4139328897586</v>
      </c>
      <c r="X426" s="102">
        <v>411.83498223522048</v>
      </c>
      <c r="Y426" s="102">
        <v>2739.4139328897586</v>
      </c>
    </row>
    <row r="427" spans="18:25" x14ac:dyDescent="0.2">
      <c r="R427" s="102">
        <v>2807.6849913886149</v>
      </c>
      <c r="S427" s="102">
        <v>3270.6086471689405</v>
      </c>
      <c r="U427" s="102">
        <v>207.97666602878627</v>
      </c>
      <c r="V427" s="102">
        <v>3270.6086471689405</v>
      </c>
      <c r="X427" s="102">
        <v>415.9533320575726</v>
      </c>
      <c r="Y427" s="102">
        <v>3270.6086471689405</v>
      </c>
    </row>
    <row r="428" spans="18:25" x14ac:dyDescent="0.2">
      <c r="R428" s="102">
        <v>2835.7618413025011</v>
      </c>
      <c r="S428" s="102">
        <v>3323.8871291968758</v>
      </c>
      <c r="U428" s="102">
        <v>210.05643268907414</v>
      </c>
      <c r="V428" s="102">
        <v>3323.8871291968758</v>
      </c>
      <c r="X428" s="102">
        <v>420.11286537814829</v>
      </c>
      <c r="Y428" s="102">
        <v>3323.8871291968758</v>
      </c>
    </row>
    <row r="429" spans="18:25" x14ac:dyDescent="0.2">
      <c r="R429" s="102">
        <v>2864.1194597155268</v>
      </c>
      <c r="S429" s="102">
        <v>2959.615319291227</v>
      </c>
      <c r="U429" s="102">
        <v>101.93935203842091</v>
      </c>
      <c r="V429" s="102">
        <v>2959.615319291227</v>
      </c>
      <c r="X429" s="102">
        <v>424.31399403192989</v>
      </c>
      <c r="Y429" s="102">
        <v>2959.615319291227</v>
      </c>
    </row>
    <row r="430" spans="18:25" x14ac:dyDescent="0.2">
      <c r="R430" s="102">
        <v>537.0223986966613</v>
      </c>
      <c r="S430" s="102">
        <v>2371.2059922700932</v>
      </c>
      <c r="U430" s="102">
        <v>102.95874555880513</v>
      </c>
      <c r="V430" s="102">
        <v>2371.2059922700932</v>
      </c>
      <c r="X430" s="102">
        <v>199.86148816473073</v>
      </c>
      <c r="Y430" s="102">
        <v>2371.2059922700932</v>
      </c>
    </row>
    <row r="431" spans="18:25" x14ac:dyDescent="0.2">
      <c r="R431" s="102">
        <v>402.766799022496</v>
      </c>
      <c r="S431" s="102">
        <v>2304.1533127702733</v>
      </c>
      <c r="U431" s="102">
        <v>103.98833301439313</v>
      </c>
      <c r="V431" s="102">
        <v>2304.1533127702733</v>
      </c>
      <c r="X431" s="102">
        <v>201.86010304637801</v>
      </c>
      <c r="Y431" s="102">
        <v>2304.1533127702733</v>
      </c>
    </row>
    <row r="432" spans="18:25" x14ac:dyDescent="0.2">
      <c r="R432" s="102">
        <v>302.07509926687203</v>
      </c>
      <c r="S432" s="102">
        <v>2105.2907928344462</v>
      </c>
      <c r="U432" s="102">
        <v>105.02821634453707</v>
      </c>
      <c r="V432" s="102">
        <v>2105.2907928344462</v>
      </c>
      <c r="X432" s="102">
        <v>203.87870407684181</v>
      </c>
      <c r="Y432" s="102">
        <v>2105.2907928344462</v>
      </c>
    </row>
    <row r="433" spans="18:25" x14ac:dyDescent="0.2">
      <c r="R433" s="102">
        <v>226.55632445015397</v>
      </c>
      <c r="S433" s="102">
        <v>2290.4085921142287</v>
      </c>
      <c r="U433" s="102">
        <v>50.969676019210453</v>
      </c>
      <c r="V433" s="102">
        <v>2290.4085921142287</v>
      </c>
      <c r="X433" s="102">
        <v>205.91749111761024</v>
      </c>
      <c r="Y433" s="102">
        <v>2290.4085921142287</v>
      </c>
    </row>
    <row r="434" spans="18:25" x14ac:dyDescent="0.2">
      <c r="R434" s="102">
        <v>169.91724333761545</v>
      </c>
      <c r="S434" s="102">
        <v>2160.4925449444304</v>
      </c>
      <c r="U434" s="102">
        <v>51.479372779402567</v>
      </c>
      <c r="V434" s="102">
        <v>2160.4925449444304</v>
      </c>
      <c r="X434" s="102">
        <v>207.9766660287863</v>
      </c>
      <c r="Y434" s="102">
        <v>2160.4925449444304</v>
      </c>
    </row>
    <row r="435" spans="18:25" x14ac:dyDescent="0.2">
      <c r="R435" s="102">
        <v>127.43793250321158</v>
      </c>
      <c r="S435" s="102">
        <v>1799.7161671527078</v>
      </c>
      <c r="U435" s="102">
        <v>51.994166507196567</v>
      </c>
      <c r="V435" s="102">
        <v>1799.7161671527078</v>
      </c>
      <c r="X435" s="102">
        <v>210.05643268907414</v>
      </c>
      <c r="Y435" s="102">
        <v>1799.7161671527078</v>
      </c>
    </row>
    <row r="436" spans="18:25" x14ac:dyDescent="0.2">
      <c r="R436" s="102">
        <v>95.578449377408688</v>
      </c>
      <c r="S436" s="102">
        <v>1642.3252361624739</v>
      </c>
      <c r="U436" s="102">
        <v>52.514108172268536</v>
      </c>
      <c r="V436" s="102">
        <v>1642.3252361624739</v>
      </c>
      <c r="X436" s="102">
        <v>212.15699701596495</v>
      </c>
      <c r="Y436" s="102">
        <v>1642.3252361624739</v>
      </c>
    </row>
    <row r="437" spans="18:25" x14ac:dyDescent="0.2">
      <c r="R437" s="102">
        <v>71.683837033056534</v>
      </c>
      <c r="S437" s="102">
        <v>1786.0465829085042</v>
      </c>
      <c r="U437" s="102">
        <v>25.484838009605227</v>
      </c>
      <c r="V437" s="102">
        <v>1786.0465829085042</v>
      </c>
      <c r="X437" s="102">
        <v>212.15699701596495</v>
      </c>
      <c r="Y437" s="102">
        <v>1786.0465829085042</v>
      </c>
    </row>
    <row r="438" spans="18:25" x14ac:dyDescent="0.2">
      <c r="R438" s="102">
        <v>53.762877774792386</v>
      </c>
      <c r="S438" s="102">
        <v>1799.9846437320873</v>
      </c>
      <c r="U438" s="102">
        <v>25.739686389701284</v>
      </c>
      <c r="V438" s="102">
        <v>1799.9846437320873</v>
      </c>
      <c r="X438" s="102">
        <v>99.930744082365365</v>
      </c>
      <c r="Y438" s="102">
        <v>1799.9846437320873</v>
      </c>
    </row>
    <row r="439" spans="18:25" x14ac:dyDescent="0.2">
      <c r="R439" s="102">
        <v>40.322158331094286</v>
      </c>
      <c r="S439" s="102">
        <v>1726.4690439486351</v>
      </c>
      <c r="U439" s="102">
        <v>25.997083253598284</v>
      </c>
      <c r="V439" s="102">
        <v>1726.4690439486351</v>
      </c>
      <c r="X439" s="102">
        <v>100.93005152318901</v>
      </c>
      <c r="Y439" s="102">
        <v>1726.4690439486351</v>
      </c>
    </row>
    <row r="440" spans="18:25" x14ac:dyDescent="0.2">
      <c r="R440" s="102">
        <v>30.241618748320715</v>
      </c>
      <c r="S440" s="102">
        <v>1631.5599777622745</v>
      </c>
      <c r="U440" s="102">
        <v>26.257054086134268</v>
      </c>
      <c r="V440" s="102">
        <v>1631.5599777622745</v>
      </c>
      <c r="X440" s="102">
        <v>101.93935203842091</v>
      </c>
      <c r="Y440" s="102">
        <v>1631.5599777622745</v>
      </c>
    </row>
    <row r="441" spans="18:25" x14ac:dyDescent="0.2">
      <c r="R441" s="102">
        <v>22.681214061240539</v>
      </c>
      <c r="S441" s="102">
        <v>1411.3362728570592</v>
      </c>
      <c r="U441" s="102">
        <v>12.742419004802613</v>
      </c>
      <c r="V441" s="102">
        <v>1411.3362728570592</v>
      </c>
      <c r="X441" s="102">
        <v>102.95874555880512</v>
      </c>
      <c r="Y441" s="102">
        <v>1411.3362728570592</v>
      </c>
    </row>
    <row r="442" spans="18:25" x14ac:dyDescent="0.2">
      <c r="R442" s="102">
        <v>1100.1951322176635</v>
      </c>
      <c r="S442" s="102">
        <v>4490.9390764193286</v>
      </c>
      <c r="U442" s="102">
        <v>12.869843194850642</v>
      </c>
      <c r="V442" s="102">
        <v>4490.9390764193286</v>
      </c>
      <c r="X442" s="102">
        <v>162.99187143965386</v>
      </c>
      <c r="Y442" s="102">
        <v>4490.9390764193286</v>
      </c>
    </row>
    <row r="443" spans="18:25" x14ac:dyDescent="0.2">
      <c r="R443" s="102">
        <v>1111.1970835398402</v>
      </c>
      <c r="S443" s="102">
        <v>4793.206485624175</v>
      </c>
      <c r="U443" s="102">
        <v>12.998541626799142</v>
      </c>
      <c r="V443" s="102">
        <v>4793.206485624175</v>
      </c>
      <c r="X443" s="102">
        <v>164.62179015405042</v>
      </c>
      <c r="Y443" s="102">
        <v>4793.206485624175</v>
      </c>
    </row>
    <row r="444" spans="18:25" x14ac:dyDescent="0.2">
      <c r="R444" s="102">
        <v>1122.3090543752387</v>
      </c>
      <c r="S444" s="102">
        <v>4882.2425376420206</v>
      </c>
      <c r="U444" s="102">
        <v>64.99270813399572</v>
      </c>
      <c r="V444" s="102">
        <v>4882.2425376420206</v>
      </c>
      <c r="X444" s="102">
        <v>166.26800805559091</v>
      </c>
      <c r="Y444" s="102">
        <v>4882.2425376420206</v>
      </c>
    </row>
    <row r="445" spans="18:25" x14ac:dyDescent="0.2">
      <c r="R445" s="102">
        <v>1133.532144918991</v>
      </c>
      <c r="S445" s="102">
        <v>7430.4233641142137</v>
      </c>
      <c r="U445" s="102">
        <v>324.96354066997861</v>
      </c>
      <c r="V445" s="102">
        <v>7430.4233641142137</v>
      </c>
      <c r="X445" s="102">
        <v>167.93068813614681</v>
      </c>
      <c r="Y445" s="102">
        <v>7430.4233641142137</v>
      </c>
    </row>
    <row r="446" spans="18:25" x14ac:dyDescent="0.2">
      <c r="R446" s="102">
        <v>1144.8674663681809</v>
      </c>
      <c r="S446" s="102">
        <v>11357.076128388275</v>
      </c>
      <c r="U446" s="102">
        <v>1624.817703349893</v>
      </c>
      <c r="V446" s="102">
        <v>11357.076128388275</v>
      </c>
      <c r="X446" s="102">
        <v>169.60999501750831</v>
      </c>
      <c r="Y446" s="102">
        <v>11357.076128388275</v>
      </c>
    </row>
    <row r="447" spans="18:25" x14ac:dyDescent="0.2">
      <c r="R447" s="102">
        <v>1156.3161410318626</v>
      </c>
      <c r="S447" s="102">
        <v>10009.200147355443</v>
      </c>
      <c r="U447" s="102">
        <v>1137.3723923449249</v>
      </c>
      <c r="V447" s="102">
        <v>10009.200147355443</v>
      </c>
      <c r="X447" s="102">
        <v>171.30609496768335</v>
      </c>
      <c r="Y447" s="102">
        <v>10009.200147355443</v>
      </c>
    </row>
    <row r="448" spans="18:25" x14ac:dyDescent="0.2">
      <c r="R448" s="102">
        <v>1167.8793024421814</v>
      </c>
      <c r="S448" s="102">
        <v>11775.730310306279</v>
      </c>
      <c r="U448" s="102">
        <v>1251.1096315794175</v>
      </c>
      <c r="V448" s="102">
        <v>11775.730310306279</v>
      </c>
      <c r="X448" s="102">
        <v>173.01915591736022</v>
      </c>
      <c r="Y448" s="102">
        <v>11775.730310306279</v>
      </c>
    </row>
    <row r="449" spans="18:25" x14ac:dyDescent="0.2">
      <c r="R449" s="102">
        <v>1179.5580954666029</v>
      </c>
      <c r="S449" s="102">
        <v>11421.058286072288</v>
      </c>
      <c r="U449" s="102">
        <v>1251.1096315794175</v>
      </c>
      <c r="V449" s="102">
        <v>11421.058286072288</v>
      </c>
      <c r="X449" s="102">
        <v>174.74934747653381</v>
      </c>
      <c r="Y449" s="102">
        <v>11421.058286072288</v>
      </c>
    </row>
    <row r="450" spans="18:25" x14ac:dyDescent="0.2">
      <c r="R450" s="102">
        <v>1191.3536764212695</v>
      </c>
      <c r="S450" s="102">
        <v>10740.186104925826</v>
      </c>
      <c r="U450" s="102">
        <v>1188.5541500004465</v>
      </c>
      <c r="V450" s="102">
        <v>10740.186104925826</v>
      </c>
      <c r="X450" s="102">
        <v>176.49684095129916</v>
      </c>
      <c r="Y450" s="102">
        <v>10740.186104925826</v>
      </c>
    </row>
    <row r="451" spans="18:25" x14ac:dyDescent="0.2">
      <c r="R451" s="102">
        <v>1203.2672131854822</v>
      </c>
      <c r="S451" s="102">
        <v>12028.329660794774</v>
      </c>
      <c r="U451" s="102">
        <v>1129.1264425004242</v>
      </c>
      <c r="V451" s="102">
        <v>12028.329660794774</v>
      </c>
      <c r="X451" s="102">
        <v>178.26180936081218</v>
      </c>
      <c r="Y451" s="102">
        <v>12028.329660794774</v>
      </c>
    </row>
    <row r="452" spans="18:25" x14ac:dyDescent="0.2">
      <c r="R452" s="102">
        <v>1215.2998853173369</v>
      </c>
      <c r="S452" s="102">
        <v>10209.777689559438</v>
      </c>
      <c r="U452" s="102">
        <v>1072.670120375403</v>
      </c>
      <c r="V452" s="102">
        <v>10209.777689559438</v>
      </c>
      <c r="X452" s="102">
        <v>180.04442745442029</v>
      </c>
      <c r="Y452" s="102">
        <v>10209.777689559438</v>
      </c>
    </row>
    <row r="453" spans="18:25" x14ac:dyDescent="0.2">
      <c r="R453" s="102">
        <v>227.86872849700069</v>
      </c>
      <c r="S453" s="102">
        <v>10028.245002321644</v>
      </c>
      <c r="U453" s="102">
        <v>1019.0366143566328</v>
      </c>
      <c r="V453" s="102">
        <v>10028.245002321644</v>
      </c>
      <c r="X453" s="102">
        <v>33.758330147703802</v>
      </c>
      <c r="Y453" s="102">
        <v>10028.245002321644</v>
      </c>
    </row>
    <row r="454" spans="18:25" x14ac:dyDescent="0.2">
      <c r="R454" s="102">
        <v>1239.727413012215</v>
      </c>
      <c r="S454" s="102">
        <v>10957.976711567122</v>
      </c>
      <c r="U454" s="102">
        <v>968.08478363880113</v>
      </c>
      <c r="V454" s="102">
        <v>10957.976711567122</v>
      </c>
      <c r="X454" s="102">
        <v>183.66332044625409</v>
      </c>
      <c r="Y454" s="102">
        <v>10957.976711567122</v>
      </c>
    </row>
    <row r="455" spans="18:25" x14ac:dyDescent="0.2">
      <c r="R455" s="102">
        <v>1252.1246871423377</v>
      </c>
      <c r="S455" s="102">
        <v>10563.856793887669</v>
      </c>
      <c r="U455" s="102">
        <v>919.68054445686107</v>
      </c>
      <c r="V455" s="102">
        <v>10563.856793887669</v>
      </c>
      <c r="X455" s="102">
        <v>185.49995365071669</v>
      </c>
      <c r="Y455" s="102">
        <v>10563.856793887669</v>
      </c>
    </row>
    <row r="456" spans="18:25" x14ac:dyDescent="0.2">
      <c r="R456" s="102">
        <v>1264.6459340137608</v>
      </c>
      <c r="S456" s="102">
        <v>10231.927775114731</v>
      </c>
      <c r="U456" s="102">
        <v>873.69651723401807</v>
      </c>
      <c r="V456" s="102">
        <v>10231.927775114731</v>
      </c>
      <c r="X456" s="102">
        <v>187.35495318722383</v>
      </c>
      <c r="Y456" s="102">
        <v>10231.927775114731</v>
      </c>
    </row>
    <row r="457" spans="18:25" x14ac:dyDescent="0.2">
      <c r="R457" s="102">
        <v>1277.2923933538987</v>
      </c>
      <c r="S457" s="102">
        <v>10780.275093917333</v>
      </c>
      <c r="U457" s="102">
        <v>830.01169137231705</v>
      </c>
      <c r="V457" s="102">
        <v>10780.275093917333</v>
      </c>
      <c r="X457" s="102">
        <v>189.2285027190961</v>
      </c>
      <c r="Y457" s="102">
        <v>10780.275093917333</v>
      </c>
    </row>
    <row r="458" spans="18:25" x14ac:dyDescent="0.2">
      <c r="R458" s="102">
        <v>1290.0653172874374</v>
      </c>
      <c r="S458" s="102">
        <v>10595.270899666464</v>
      </c>
      <c r="U458" s="102">
        <v>788.51110680370107</v>
      </c>
      <c r="V458" s="102">
        <v>10595.270899666464</v>
      </c>
      <c r="X458" s="102">
        <v>191.12078774628705</v>
      </c>
      <c r="Y458" s="102">
        <v>10595.270899666464</v>
      </c>
    </row>
    <row r="459" spans="18:25" x14ac:dyDescent="0.2">
      <c r="R459" s="102">
        <v>1302.9659704603121</v>
      </c>
      <c r="S459" s="102">
        <v>10154.379986499343</v>
      </c>
      <c r="U459" s="102">
        <v>749.08555146351614</v>
      </c>
      <c r="V459" s="102">
        <v>10154.379986499343</v>
      </c>
      <c r="X459" s="102">
        <v>193.03199562374994</v>
      </c>
      <c r="Y459" s="102">
        <v>10154.379986499343</v>
      </c>
    </row>
    <row r="460" spans="18:25" x14ac:dyDescent="0.2">
      <c r="R460" s="102">
        <v>1315.9956301649154</v>
      </c>
      <c r="S460" s="102">
        <v>9862.2246171918978</v>
      </c>
      <c r="U460" s="102">
        <v>711.63127389034025</v>
      </c>
      <c r="V460" s="102">
        <v>9862.2246171918978</v>
      </c>
      <c r="X460" s="102">
        <v>194.96231557998743</v>
      </c>
      <c r="Y460" s="102">
        <v>9862.2246171918978</v>
      </c>
    </row>
    <row r="461" spans="18:25" x14ac:dyDescent="0.2">
      <c r="R461" s="102">
        <v>1329.1555864665643</v>
      </c>
      <c r="S461" s="102">
        <v>10460.363544335652</v>
      </c>
      <c r="U461" s="102">
        <v>676.0497101958232</v>
      </c>
      <c r="V461" s="102">
        <v>10460.363544335652</v>
      </c>
      <c r="X461" s="102">
        <v>196.91193873578734</v>
      </c>
      <c r="Y461" s="102">
        <v>10460.363544335652</v>
      </c>
    </row>
    <row r="462" spans="18:25" x14ac:dyDescent="0.2">
      <c r="R462" s="102">
        <v>1342.4471423312298</v>
      </c>
      <c r="S462" s="102">
        <v>8308.9210750699967</v>
      </c>
      <c r="U462" s="102">
        <v>99.440529061572605</v>
      </c>
      <c r="V462" s="102">
        <v>8308.9210750699967</v>
      </c>
      <c r="X462" s="102">
        <v>198.88105812314521</v>
      </c>
      <c r="Y462" s="102">
        <v>8308.9210750699967</v>
      </c>
    </row>
    <row r="463" spans="18:25" x14ac:dyDescent="0.2">
      <c r="R463" s="102">
        <v>1355.8716137545423</v>
      </c>
      <c r="S463" s="102">
        <v>8207.5821274299142</v>
      </c>
      <c r="U463" s="102">
        <v>100.43493435218832</v>
      </c>
      <c r="V463" s="102">
        <v>8207.5821274299142</v>
      </c>
      <c r="X463" s="102">
        <v>200.86986870437664</v>
      </c>
      <c r="Y463" s="102">
        <v>8207.5821274299142</v>
      </c>
    </row>
    <row r="464" spans="18:25" x14ac:dyDescent="0.2">
      <c r="R464" s="102">
        <v>1369.4303298920877</v>
      </c>
      <c r="S464" s="102">
        <v>2505.1143799109268</v>
      </c>
      <c r="U464" s="102">
        <v>101.4392836957102</v>
      </c>
      <c r="V464" s="102">
        <v>2505.1143799109268</v>
      </c>
      <c r="X464" s="102">
        <v>202.8785673914204</v>
      </c>
      <c r="Y464" s="102">
        <v>2505.1143799109268</v>
      </c>
    </row>
    <row r="465" spans="18:25" x14ac:dyDescent="0.2">
      <c r="R465" s="102">
        <v>1383.1246331910086</v>
      </c>
      <c r="S465" s="102">
        <v>2397.0672091633592</v>
      </c>
      <c r="U465" s="102">
        <v>102.45367653266729</v>
      </c>
      <c r="V465" s="102">
        <v>2397.0672091633592</v>
      </c>
      <c r="X465" s="102">
        <v>204.9073530653346</v>
      </c>
      <c r="Y465" s="102">
        <v>2397.0672091633592</v>
      </c>
    </row>
    <row r="466" spans="18:25" x14ac:dyDescent="0.2">
      <c r="R466" s="102">
        <v>1396.9558795229186</v>
      </c>
      <c r="S466" s="102">
        <v>2279.1850318761321</v>
      </c>
      <c r="U466" s="102">
        <v>103.47821329799396</v>
      </c>
      <c r="V466" s="102">
        <v>2279.1850318761321</v>
      </c>
      <c r="X466" s="102">
        <v>206.95642659598792</v>
      </c>
      <c r="Y466" s="102">
        <v>2279.1850318761321</v>
      </c>
    </row>
    <row r="467" spans="18:25" x14ac:dyDescent="0.2">
      <c r="R467" s="102">
        <v>1410.9254383181481</v>
      </c>
      <c r="S467" s="102">
        <v>2159.1317673870203</v>
      </c>
      <c r="U467" s="102">
        <v>104.51299543097393</v>
      </c>
      <c r="V467" s="102">
        <v>2159.1317673870203</v>
      </c>
      <c r="X467" s="102">
        <v>209.02599086194786</v>
      </c>
      <c r="Y467" s="102">
        <v>2159.1317673870203</v>
      </c>
    </row>
    <row r="468" spans="18:25" x14ac:dyDescent="0.2">
      <c r="R468" s="102">
        <v>1425.0346927013297</v>
      </c>
      <c r="S468" s="102">
        <v>2375.1904017391876</v>
      </c>
      <c r="U468" s="102">
        <v>105.55812538528366</v>
      </c>
      <c r="V468" s="102">
        <v>2375.1904017391876</v>
      </c>
      <c r="X468" s="102">
        <v>211.11625077056732</v>
      </c>
      <c r="Y468" s="102">
        <v>2375.1904017391876</v>
      </c>
    </row>
    <row r="469" spans="18:25" x14ac:dyDescent="0.2">
      <c r="R469" s="102">
        <v>1439.2850396283425</v>
      </c>
      <c r="S469" s="102">
        <v>2423.6394069460152</v>
      </c>
      <c r="U469" s="102">
        <v>106.6137066391365</v>
      </c>
      <c r="V469" s="102">
        <v>2423.6394069460152</v>
      </c>
      <c r="X469" s="102">
        <v>213.22741327827299</v>
      </c>
      <c r="Y469" s="102">
        <v>2423.6394069460152</v>
      </c>
    </row>
    <row r="470" spans="18:25" x14ac:dyDescent="0.2">
      <c r="R470" s="102">
        <v>1453.6778900246259</v>
      </c>
      <c r="S470" s="102">
        <v>2328.5477407814669</v>
      </c>
      <c r="U470" s="102">
        <v>107.67984370552784</v>
      </c>
      <c r="V470" s="102">
        <v>2328.5477407814669</v>
      </c>
      <c r="X470" s="102">
        <v>215.35968741105572</v>
      </c>
      <c r="Y470" s="102">
        <v>2328.5477407814669</v>
      </c>
    </row>
    <row r="471" spans="18:25" x14ac:dyDescent="0.2">
      <c r="R471" s="102">
        <v>1468.2146689248723</v>
      </c>
      <c r="S471" s="102">
        <v>2638.8155536038371</v>
      </c>
      <c r="U471" s="102">
        <v>108.75664214258313</v>
      </c>
      <c r="V471" s="102">
        <v>2638.8155536038371</v>
      </c>
      <c r="X471" s="102">
        <v>217.51328428516626</v>
      </c>
      <c r="Y471" s="102">
        <v>2638.8155536038371</v>
      </c>
    </row>
    <row r="472" spans="18:25" x14ac:dyDescent="0.2">
      <c r="R472" s="102">
        <v>1482.8968156141209</v>
      </c>
      <c r="S472" s="102">
        <v>2237.2283805923676</v>
      </c>
      <c r="U472" s="102">
        <v>109.84420856400895</v>
      </c>
      <c r="V472" s="102">
        <v>2237.2283805923676</v>
      </c>
      <c r="X472" s="102">
        <v>219.6884171280179</v>
      </c>
      <c r="Y472" s="102">
        <v>2237.2283805923676</v>
      </c>
    </row>
    <row r="473" spans="18:25" x14ac:dyDescent="0.2">
      <c r="R473" s="102">
        <v>1497.7257837702623</v>
      </c>
      <c r="S473" s="102">
        <v>2245.3662286556082</v>
      </c>
      <c r="U473" s="102">
        <v>110.94265064964907</v>
      </c>
      <c r="V473" s="102">
        <v>2245.3662286556082</v>
      </c>
      <c r="X473" s="102">
        <v>221.88530129929813</v>
      </c>
      <c r="Y473" s="102">
        <v>2245.3662286556082</v>
      </c>
    </row>
    <row r="474" spans="18:25" x14ac:dyDescent="0.2">
      <c r="R474" s="102">
        <v>1512.7030416079647</v>
      </c>
      <c r="S474" s="102">
        <v>2291.5164115369757</v>
      </c>
      <c r="U474" s="102">
        <v>112.05207715614554</v>
      </c>
      <c r="V474" s="102">
        <v>2291.5164115369757</v>
      </c>
      <c r="X474" s="102">
        <v>224.10415431229109</v>
      </c>
      <c r="Y474" s="102">
        <v>2291.5164115369757</v>
      </c>
    </row>
    <row r="475" spans="18:25" x14ac:dyDescent="0.2">
      <c r="R475" s="102">
        <v>1527.8300720240443</v>
      </c>
      <c r="S475" s="102">
        <v>2714.5875484625708</v>
      </c>
      <c r="U475" s="102">
        <v>113.17259792770699</v>
      </c>
      <c r="V475" s="102">
        <v>2714.5875484625708</v>
      </c>
      <c r="X475" s="102">
        <v>226.34519585541398</v>
      </c>
      <c r="Y475" s="102">
        <v>2714.5875484625708</v>
      </c>
    </row>
    <row r="476" spans="18:25" x14ac:dyDescent="0.2">
      <c r="R476" s="102">
        <v>1543.1083727442847</v>
      </c>
      <c r="S476" s="102">
        <v>2710.0613850551199</v>
      </c>
      <c r="U476" s="102">
        <v>114.30432390698407</v>
      </c>
      <c r="V476" s="102">
        <v>2710.0613850551199</v>
      </c>
      <c r="X476" s="102">
        <v>228.60864781396813</v>
      </c>
      <c r="Y476" s="102">
        <v>2710.0613850551199</v>
      </c>
    </row>
    <row r="477" spans="18:25" x14ac:dyDescent="0.2">
      <c r="R477" s="102">
        <v>1620</v>
      </c>
      <c r="S477" s="102">
        <v>641.86623604140686</v>
      </c>
      <c r="U477" s="102">
        <v>120</v>
      </c>
      <c r="V477" s="102">
        <v>641.86623604140686</v>
      </c>
      <c r="X477" s="102">
        <v>240</v>
      </c>
      <c r="Y477" s="102">
        <v>641.86623604140686</v>
      </c>
    </row>
    <row r="478" spans="18:25" x14ac:dyDescent="0.2">
      <c r="R478" s="102">
        <v>1701</v>
      </c>
      <c r="S478" s="102">
        <v>639.07115609085167</v>
      </c>
      <c r="U478" s="102">
        <v>126</v>
      </c>
      <c r="V478" s="102">
        <v>639.07115609085167</v>
      </c>
      <c r="X478" s="102">
        <v>252</v>
      </c>
      <c r="Y478" s="102">
        <v>639.07115609085167</v>
      </c>
    </row>
    <row r="479" spans="18:25" x14ac:dyDescent="0.2">
      <c r="R479" s="102">
        <v>1786.0499999999997</v>
      </c>
      <c r="S479" s="102">
        <v>565.09782532231816</v>
      </c>
      <c r="U479" s="102">
        <v>132.30000000000001</v>
      </c>
      <c r="V479" s="102">
        <v>565.09782532231816</v>
      </c>
      <c r="X479" s="102">
        <v>264.60000000000002</v>
      </c>
      <c r="Y479" s="102">
        <v>565.09782532231816</v>
      </c>
    </row>
    <row r="480" spans="18:25" x14ac:dyDescent="0.2">
      <c r="R480" s="102">
        <v>1875.3525000000002</v>
      </c>
      <c r="S480" s="102">
        <v>600.60508244692835</v>
      </c>
      <c r="U480" s="102">
        <v>138.91500000000002</v>
      </c>
      <c r="V480" s="102">
        <v>600.60508244692835</v>
      </c>
      <c r="X480" s="102">
        <v>277.83000000000004</v>
      </c>
      <c r="Y480" s="102">
        <v>600.60508244692835</v>
      </c>
    </row>
    <row r="481" spans="18:25" x14ac:dyDescent="0.2">
      <c r="R481" s="102">
        <v>1969.1201249999997</v>
      </c>
      <c r="S481" s="102">
        <v>610.039621029302</v>
      </c>
      <c r="U481" s="102">
        <v>145.86075</v>
      </c>
      <c r="V481" s="102">
        <v>610.039621029302</v>
      </c>
      <c r="X481" s="102">
        <v>291.72149999999999</v>
      </c>
      <c r="Y481" s="102">
        <v>610.039621029302</v>
      </c>
    </row>
    <row r="482" spans="18:25" x14ac:dyDescent="0.2">
      <c r="R482" s="102">
        <v>2067.5761312499999</v>
      </c>
      <c r="S482" s="102">
        <v>680.57697570156267</v>
      </c>
      <c r="U482" s="102">
        <v>153.15378749999999</v>
      </c>
      <c r="V482" s="102">
        <v>680.57697570156267</v>
      </c>
      <c r="X482" s="102">
        <v>306.30757499999999</v>
      </c>
      <c r="Y482" s="102">
        <v>680.57697570156267</v>
      </c>
    </row>
    <row r="483" spans="18:25" x14ac:dyDescent="0.2">
      <c r="R483" s="102">
        <v>2170.9549378125002</v>
      </c>
      <c r="S483" s="102">
        <v>685.27355543060901</v>
      </c>
      <c r="U483" s="102">
        <v>160.81147687499998</v>
      </c>
      <c r="V483" s="102">
        <v>685.27355543060901</v>
      </c>
      <c r="X483" s="102">
        <v>321.62295375000002</v>
      </c>
      <c r="Y483" s="102">
        <v>685.27355543060901</v>
      </c>
    </row>
    <row r="484" spans="18:25" x14ac:dyDescent="0.2">
      <c r="R484" s="102">
        <v>2279.5026847031249</v>
      </c>
      <c r="S484" s="102">
        <v>637.03977444691611</v>
      </c>
      <c r="U484" s="102">
        <v>168.85205071874998</v>
      </c>
      <c r="V484" s="102">
        <v>637.03977444691611</v>
      </c>
      <c r="X484" s="102">
        <v>337.70410143750001</v>
      </c>
      <c r="Y484" s="102">
        <v>637.03977444691611</v>
      </c>
    </row>
    <row r="485" spans="18:25" x14ac:dyDescent="0.2">
      <c r="R485" s="102">
        <v>2393.4778189382814</v>
      </c>
      <c r="S485" s="102">
        <v>792.52734933990882</v>
      </c>
      <c r="U485" s="102">
        <v>177.29465325468749</v>
      </c>
      <c r="V485" s="102">
        <v>792.52734933990882</v>
      </c>
      <c r="X485" s="102">
        <v>354.58930650937498</v>
      </c>
      <c r="Y485" s="102">
        <v>792.52734933990882</v>
      </c>
    </row>
    <row r="486" spans="18:25" x14ac:dyDescent="0.2">
      <c r="R486" s="102">
        <v>2513.1517098851955</v>
      </c>
      <c r="S486" s="102">
        <v>685.51275132501678</v>
      </c>
      <c r="U486" s="102">
        <v>186.1593859174219</v>
      </c>
      <c r="V486" s="102">
        <v>685.51275132501678</v>
      </c>
      <c r="X486" s="102">
        <v>372.3187718348438</v>
      </c>
      <c r="Y486" s="102">
        <v>685.51275132501678</v>
      </c>
    </row>
    <row r="487" spans="18:25" x14ac:dyDescent="0.2">
      <c r="R487" s="102">
        <v>2638.8092953794558</v>
      </c>
      <c r="S487" s="102">
        <v>777.12708802000361</v>
      </c>
      <c r="U487" s="102">
        <v>195.46735521329305</v>
      </c>
      <c r="V487" s="102">
        <v>777.12708802000361</v>
      </c>
      <c r="X487" s="102">
        <v>390.93471042658604</v>
      </c>
      <c r="Y487" s="102">
        <v>777.12708802000361</v>
      </c>
    </row>
    <row r="488" spans="18:25" x14ac:dyDescent="0.2">
      <c r="R488" s="102">
        <v>2770.7497601484283</v>
      </c>
      <c r="S488" s="102">
        <v>702.62308595815659</v>
      </c>
      <c r="U488" s="102">
        <v>205.24072297395765</v>
      </c>
      <c r="V488" s="102">
        <v>702.62308595815659</v>
      </c>
      <c r="X488" s="102">
        <v>410.48144594791529</v>
      </c>
      <c r="Y488" s="102">
        <v>702.62308595815659</v>
      </c>
    </row>
    <row r="489" spans="18:25" x14ac:dyDescent="0.2">
      <c r="R489" s="102">
        <v>2909.2872481558502</v>
      </c>
      <c r="S489" s="102">
        <v>871.50978387989358</v>
      </c>
      <c r="U489" s="102">
        <v>215.50275912265556</v>
      </c>
      <c r="V489" s="102">
        <v>871.50978387989358</v>
      </c>
      <c r="X489" s="102">
        <v>431.00551824531112</v>
      </c>
      <c r="Y489" s="102">
        <v>871.50978387989358</v>
      </c>
    </row>
    <row r="490" spans="18:25" x14ac:dyDescent="0.2">
      <c r="R490" s="102">
        <v>2938.3801206374083</v>
      </c>
      <c r="S490" s="102">
        <v>713.94529930879264</v>
      </c>
      <c r="U490" s="102">
        <v>217.6577867138821</v>
      </c>
      <c r="V490" s="102">
        <v>713.94529930879264</v>
      </c>
      <c r="X490" s="102">
        <v>435.31557342776421</v>
      </c>
      <c r="Y490" s="102">
        <v>713.94529930879264</v>
      </c>
    </row>
    <row r="491" spans="18:25" x14ac:dyDescent="0.2">
      <c r="R491" s="102">
        <v>2967.763921843783</v>
      </c>
      <c r="S491" s="102">
        <v>791.21356412878163</v>
      </c>
      <c r="U491" s="102">
        <v>219.83436458102096</v>
      </c>
      <c r="V491" s="102">
        <v>791.21356412878163</v>
      </c>
      <c r="X491" s="102">
        <v>439.66872916204193</v>
      </c>
      <c r="Y491" s="102">
        <v>791.21356412878163</v>
      </c>
    </row>
    <row r="492" spans="18:25" x14ac:dyDescent="0.2">
      <c r="R492" s="102">
        <v>749.36039026555511</v>
      </c>
      <c r="S492" s="102">
        <v>574.06309752375432</v>
      </c>
      <c r="U492" s="102">
        <v>55.508177056707794</v>
      </c>
      <c r="V492" s="102">
        <v>574.06309752375432</v>
      </c>
      <c r="X492" s="102">
        <v>111.01635411341559</v>
      </c>
      <c r="Y492" s="102">
        <v>574.06309752375432</v>
      </c>
    </row>
    <row r="493" spans="18:25" x14ac:dyDescent="0.2">
      <c r="R493" s="102">
        <v>756.85399416821076</v>
      </c>
      <c r="S493" s="102">
        <v>543.20317014882039</v>
      </c>
      <c r="U493" s="102">
        <v>56.063258827274879</v>
      </c>
      <c r="V493" s="102">
        <v>543.20317014882039</v>
      </c>
      <c r="X493" s="102">
        <v>112.12651765454976</v>
      </c>
      <c r="Y493" s="102">
        <v>543.20317014882039</v>
      </c>
    </row>
    <row r="494" spans="18:25" x14ac:dyDescent="0.2">
      <c r="R494" s="102">
        <v>764.42253410989304</v>
      </c>
      <c r="S494" s="102">
        <v>552.93927834645399</v>
      </c>
      <c r="U494" s="102">
        <v>56.623891415547632</v>
      </c>
      <c r="V494" s="102">
        <v>552.93927834645399</v>
      </c>
      <c r="X494" s="102">
        <v>113.24778283109526</v>
      </c>
      <c r="Y494" s="102">
        <v>552.93927834645399</v>
      </c>
    </row>
    <row r="495" spans="18:25" x14ac:dyDescent="0.2">
      <c r="R495" s="102">
        <v>772.06675945099187</v>
      </c>
      <c r="S495" s="102">
        <v>1379.086597465219</v>
      </c>
      <c r="U495" s="102">
        <v>57.190130329703109</v>
      </c>
      <c r="V495" s="102">
        <v>1379.086597465219</v>
      </c>
      <c r="X495" s="102">
        <v>114.38026065940622</v>
      </c>
      <c r="Y495" s="102">
        <v>1379.086597465219</v>
      </c>
    </row>
    <row r="496" spans="18:25" x14ac:dyDescent="0.2">
      <c r="R496" s="102">
        <v>779.78742704550177</v>
      </c>
      <c r="S496" s="102">
        <v>1339.4778109521601</v>
      </c>
      <c r="U496" s="102">
        <v>57.762031633000142</v>
      </c>
      <c r="V496" s="102">
        <v>1339.4778109521601</v>
      </c>
      <c r="X496" s="102">
        <v>115.52406326600028</v>
      </c>
      <c r="Y496" s="102">
        <v>1339.4778109521601</v>
      </c>
    </row>
    <row r="497" spans="18:25" x14ac:dyDescent="0.2">
      <c r="R497" s="102">
        <v>787.58530131595694</v>
      </c>
      <c r="S497" s="102">
        <v>1425.4843639196145</v>
      </c>
      <c r="U497" s="102">
        <v>58.33965194933014</v>
      </c>
      <c r="V497" s="102">
        <v>1425.4843639196145</v>
      </c>
      <c r="X497" s="102">
        <v>116.67930389866028</v>
      </c>
      <c r="Y497" s="102">
        <v>1425.4843639196145</v>
      </c>
    </row>
    <row r="498" spans="18:25" x14ac:dyDescent="0.2">
      <c r="R498" s="102">
        <v>795.46115432911643</v>
      </c>
      <c r="S498" s="102">
        <v>1541.9927108251873</v>
      </c>
      <c r="U498" s="102">
        <v>58.923048468823453</v>
      </c>
      <c r="V498" s="102">
        <v>1541.9927108251873</v>
      </c>
      <c r="X498" s="102">
        <v>117.84609693764689</v>
      </c>
      <c r="Y498" s="102">
        <v>1541.9927108251873</v>
      </c>
    </row>
    <row r="499" spans="18:25" x14ac:dyDescent="0.2">
      <c r="R499" s="102">
        <v>803.41576587240775</v>
      </c>
      <c r="S499" s="102">
        <v>1288.8690801050589</v>
      </c>
      <c r="U499" s="102">
        <v>59.512278953511682</v>
      </c>
      <c r="V499" s="102">
        <v>1288.8690801050589</v>
      </c>
      <c r="X499" s="102">
        <v>119.02455790702336</v>
      </c>
      <c r="Y499" s="102">
        <v>1288.8690801050589</v>
      </c>
    </row>
    <row r="500" spans="18:25" x14ac:dyDescent="0.2">
      <c r="R500" s="102">
        <v>811.44992353113173</v>
      </c>
      <c r="S500" s="102">
        <v>1552.7937628070499</v>
      </c>
      <c r="U500" s="102">
        <v>60.107401743046793</v>
      </c>
      <c r="V500" s="102">
        <v>1552.7937628070499</v>
      </c>
      <c r="X500" s="102">
        <v>120.21480348609359</v>
      </c>
      <c r="Y500" s="102">
        <v>1552.7937628070499</v>
      </c>
    </row>
    <row r="501" spans="18:25" x14ac:dyDescent="0.2">
      <c r="R501" s="102">
        <v>819.56442276644304</v>
      </c>
      <c r="S501" s="102">
        <v>1335.9421845003785</v>
      </c>
      <c r="U501" s="102">
        <v>60.70847576047727</v>
      </c>
      <c r="V501" s="102">
        <v>1335.9421845003785</v>
      </c>
      <c r="X501" s="102">
        <v>121.41695152095454</v>
      </c>
      <c r="Y501" s="102">
        <v>1335.9421845003785</v>
      </c>
    </row>
    <row r="502" spans="18:25" x14ac:dyDescent="0.2">
      <c r="R502" s="102">
        <v>827.76006699410755</v>
      </c>
      <c r="S502" s="102">
        <v>1440.9450884676371</v>
      </c>
      <c r="U502" s="102">
        <v>61.315560518082044</v>
      </c>
      <c r="V502" s="102">
        <v>1440.9450884676371</v>
      </c>
      <c r="X502" s="102">
        <v>122.63112103616409</v>
      </c>
      <c r="Y502" s="102">
        <v>1440.9450884676371</v>
      </c>
    </row>
    <row r="503" spans="18:25" x14ac:dyDescent="0.2">
      <c r="R503" s="102">
        <v>836.03766766404874</v>
      </c>
      <c r="S503" s="102">
        <v>1507.8020488008256</v>
      </c>
      <c r="U503" s="102">
        <v>61.928716123262873</v>
      </c>
      <c r="V503" s="102">
        <v>1507.8020488008256</v>
      </c>
      <c r="X503" s="102">
        <v>123.85743224652575</v>
      </c>
      <c r="Y503" s="102">
        <v>1507.8020488008256</v>
      </c>
    </row>
    <row r="504" spans="18:25" x14ac:dyDescent="0.2">
      <c r="R504" s="102">
        <v>844.39804434068924</v>
      </c>
      <c r="S504" s="102">
        <v>1387.4989315346652</v>
      </c>
      <c r="U504" s="102">
        <v>62.548003284495493</v>
      </c>
      <c r="V504" s="102">
        <v>1387.4989315346652</v>
      </c>
      <c r="X504" s="102">
        <v>125.09600656899099</v>
      </c>
      <c r="Y504" s="102">
        <v>1387.4989315346652</v>
      </c>
    </row>
    <row r="505" spans="18:25" x14ac:dyDescent="0.2">
      <c r="R505" s="102">
        <v>852.842024784096</v>
      </c>
      <c r="S505" s="102">
        <v>1310.3818651094934</v>
      </c>
      <c r="U505" s="102">
        <v>63.173483317340448</v>
      </c>
      <c r="V505" s="102">
        <v>1310.3818651094934</v>
      </c>
      <c r="X505" s="102">
        <v>126.3469666346809</v>
      </c>
      <c r="Y505" s="102">
        <v>1310.3818651094934</v>
      </c>
    </row>
    <row r="506" spans="18:25" x14ac:dyDescent="0.2">
      <c r="R506" s="102">
        <v>861.37044503193715</v>
      </c>
      <c r="S506" s="102">
        <v>1374.8601665722115</v>
      </c>
      <c r="U506" s="102">
        <v>63.805218150513866</v>
      </c>
      <c r="V506" s="102">
        <v>1374.8601665722115</v>
      </c>
      <c r="X506" s="102">
        <v>127.61043630102772</v>
      </c>
      <c r="Y506" s="102">
        <v>1374.8601665722115</v>
      </c>
    </row>
    <row r="507" spans="18:25" x14ac:dyDescent="0.2">
      <c r="R507" s="102">
        <v>869.9841494822565</v>
      </c>
      <c r="S507" s="102">
        <v>1332.4311270155297</v>
      </c>
      <c r="U507" s="102">
        <v>64.443270332018997</v>
      </c>
      <c r="V507" s="102">
        <v>1332.4311270155297</v>
      </c>
      <c r="X507" s="102">
        <v>128.88654066403799</v>
      </c>
      <c r="Y507" s="102">
        <v>1332.4311270155297</v>
      </c>
    </row>
    <row r="508" spans="18:25" x14ac:dyDescent="0.2">
      <c r="R508" s="102">
        <v>878.68399097707913</v>
      </c>
      <c r="S508" s="102">
        <v>1477.2463888395209</v>
      </c>
      <c r="U508" s="102">
        <v>65.087703035339189</v>
      </c>
      <c r="V508" s="102">
        <v>1477.2463888395209</v>
      </c>
      <c r="X508" s="102">
        <v>130.17540607067838</v>
      </c>
      <c r="Y508" s="102">
        <v>1477.2463888395209</v>
      </c>
    </row>
    <row r="509" spans="18:25" x14ac:dyDescent="0.2">
      <c r="R509" s="102">
        <v>887.47083088684985</v>
      </c>
      <c r="S509" s="102">
        <v>1602.6650845321451</v>
      </c>
      <c r="U509" s="102">
        <v>65.738580065692574</v>
      </c>
      <c r="V509" s="102">
        <v>1602.6650845321451</v>
      </c>
      <c r="X509" s="102">
        <v>131.47716013138515</v>
      </c>
      <c r="Y509" s="102">
        <v>1602.6650845321451</v>
      </c>
    </row>
    <row r="510" spans="18:25" x14ac:dyDescent="0.2">
      <c r="R510" s="102">
        <v>896.3455391957184</v>
      </c>
      <c r="S510" s="102">
        <v>1453.9220211993584</v>
      </c>
      <c r="U510" s="102">
        <v>66.395965866349499</v>
      </c>
      <c r="V510" s="102">
        <v>1453.9220211993584</v>
      </c>
      <c r="X510" s="102">
        <v>132.791931732699</v>
      </c>
      <c r="Y510" s="102">
        <v>1453.9220211993584</v>
      </c>
    </row>
    <row r="511" spans="18:25" x14ac:dyDescent="0.2">
      <c r="R511" s="102">
        <v>905.30899458767544</v>
      </c>
      <c r="S511" s="102">
        <v>1484.606479059682</v>
      </c>
      <c r="U511" s="102">
        <v>67.059925525013</v>
      </c>
      <c r="V511" s="102">
        <v>1484.606479059682</v>
      </c>
      <c r="X511" s="102">
        <v>134.119851050026</v>
      </c>
      <c r="Y511" s="102">
        <v>1484.606479059682</v>
      </c>
    </row>
    <row r="512" spans="18:25" x14ac:dyDescent="0.2">
      <c r="R512" s="102">
        <v>914.36208453355221</v>
      </c>
      <c r="S512" s="102">
        <v>1432.8710628579174</v>
      </c>
      <c r="U512" s="102">
        <v>67.730524780263138</v>
      </c>
      <c r="V512" s="102">
        <v>1432.8710628579174</v>
      </c>
      <c r="X512" s="102">
        <v>135.46104956052628</v>
      </c>
      <c r="Y512" s="102">
        <v>1432.8710628579174</v>
      </c>
    </row>
    <row r="513" spans="18:25" x14ac:dyDescent="0.2">
      <c r="R513" s="102">
        <v>923.50570537888791</v>
      </c>
      <c r="S513" s="102">
        <v>1694.2391967747494</v>
      </c>
      <c r="U513" s="102">
        <v>68.407830028065774</v>
      </c>
      <c r="V513" s="102">
        <v>1694.2391967747494</v>
      </c>
      <c r="X513" s="102">
        <v>136.81566005613155</v>
      </c>
      <c r="Y513" s="102">
        <v>1694.2391967747494</v>
      </c>
    </row>
    <row r="514" spans="18:25" x14ac:dyDescent="0.2">
      <c r="R514" s="102">
        <v>932.74076243267677</v>
      </c>
      <c r="S514" s="102">
        <v>1552.9819683517046</v>
      </c>
      <c r="U514" s="102">
        <v>69.09190832834642</v>
      </c>
      <c r="V514" s="102">
        <v>1552.9819683517046</v>
      </c>
      <c r="X514" s="102">
        <v>138.18381665669284</v>
      </c>
      <c r="Y514" s="102">
        <v>1552.9819683517046</v>
      </c>
    </row>
    <row r="515" spans="18:25" x14ac:dyDescent="0.2">
      <c r="R515" s="102">
        <v>942.0681700570035</v>
      </c>
      <c r="S515" s="102">
        <v>1385.2315094654978</v>
      </c>
      <c r="U515" s="102">
        <v>69.782827411629881</v>
      </c>
      <c r="V515" s="102">
        <v>1385.2315094654978</v>
      </c>
      <c r="X515" s="102">
        <v>139.56565482325976</v>
      </c>
      <c r="Y515" s="102">
        <v>1385.2315094654978</v>
      </c>
    </row>
    <row r="516" spans="18:25" x14ac:dyDescent="0.2">
      <c r="R516" s="102">
        <v>951.48885175757346</v>
      </c>
      <c r="S516" s="102">
        <v>609.95551491506706</v>
      </c>
      <c r="U516" s="102">
        <v>70.480655685746186</v>
      </c>
      <c r="V516" s="102">
        <v>609.95551491506706</v>
      </c>
      <c r="X516" s="102">
        <v>140.96131137149237</v>
      </c>
      <c r="Y516" s="102">
        <v>609.95551491506706</v>
      </c>
    </row>
    <row r="517" spans="18:25" x14ac:dyDescent="0.2">
      <c r="R517" s="102">
        <v>961.00374027514931</v>
      </c>
      <c r="S517" s="102">
        <v>559.04113695034448</v>
      </c>
      <c r="U517" s="102">
        <v>71.185462242603649</v>
      </c>
      <c r="V517" s="102">
        <v>559.04113695034448</v>
      </c>
      <c r="X517" s="102">
        <v>142.3709244852073</v>
      </c>
      <c r="Y517" s="102">
        <v>559.04113695034448</v>
      </c>
    </row>
    <row r="518" spans="18:25" x14ac:dyDescent="0.2">
      <c r="R518" s="102">
        <v>970.61377767790066</v>
      </c>
      <c r="S518" s="102">
        <v>636.31263645011802</v>
      </c>
      <c r="U518" s="102">
        <v>71.897316865029694</v>
      </c>
      <c r="V518" s="102">
        <v>636.31263645011802</v>
      </c>
      <c r="X518" s="102">
        <v>143.79463373005939</v>
      </c>
      <c r="Y518" s="102">
        <v>636.31263645011802</v>
      </c>
    </row>
    <row r="519" spans="18:25" x14ac:dyDescent="0.2">
      <c r="R519" s="102">
        <v>980.31991545467963</v>
      </c>
      <c r="S519" s="102">
        <v>564.85322726132244</v>
      </c>
      <c r="U519" s="102">
        <v>72.616290033679974</v>
      </c>
      <c r="V519" s="102">
        <v>564.85322726132244</v>
      </c>
      <c r="X519" s="102">
        <v>145.23258006735995</v>
      </c>
      <c r="Y519" s="102">
        <v>564.85322726132244</v>
      </c>
    </row>
    <row r="520" spans="18:25" x14ac:dyDescent="0.2">
      <c r="R520" s="102">
        <v>990.1231146092266</v>
      </c>
      <c r="S520" s="102">
        <v>545.46903953630385</v>
      </c>
      <c r="U520" s="102">
        <v>73.342452934016791</v>
      </c>
      <c r="V520" s="102">
        <v>545.46903953630385</v>
      </c>
      <c r="X520" s="102">
        <v>146.68490586803358</v>
      </c>
      <c r="Y520" s="102">
        <v>545.46903953630385</v>
      </c>
    </row>
    <row r="521" spans="18:25" x14ac:dyDescent="0.2">
      <c r="R521" s="102">
        <v>1000.0243457553188</v>
      </c>
      <c r="S521" s="102">
        <v>635.58206722579632</v>
      </c>
      <c r="U521" s="102">
        <v>74.075877463356946</v>
      </c>
      <c r="V521" s="102">
        <v>635.58206722579632</v>
      </c>
      <c r="X521" s="102">
        <v>148.15175492671389</v>
      </c>
      <c r="Y521" s="102">
        <v>635.58206722579632</v>
      </c>
    </row>
    <row r="522" spans="18:25" x14ac:dyDescent="0.2">
      <c r="R522" s="102">
        <v>1010.0245892128719</v>
      </c>
      <c r="S522" s="102">
        <v>541.46466900309201</v>
      </c>
      <c r="U522" s="102">
        <v>74.816636237990522</v>
      </c>
      <c r="V522" s="102">
        <v>541.46466900309201</v>
      </c>
      <c r="X522" s="102">
        <v>149.63327247598104</v>
      </c>
      <c r="Y522" s="102">
        <v>541.46466900309201</v>
      </c>
    </row>
    <row r="523" spans="18:25" x14ac:dyDescent="0.2">
      <c r="R523" s="102">
        <v>1020.1248351050006</v>
      </c>
      <c r="S523" s="102">
        <v>568.10857853276252</v>
      </c>
      <c r="U523" s="102">
        <v>75.564802600370427</v>
      </c>
      <c r="V523" s="102">
        <v>568.10857853276252</v>
      </c>
      <c r="X523" s="102">
        <v>151.12960520074085</v>
      </c>
      <c r="Y523" s="102">
        <v>568.10857853276252</v>
      </c>
    </row>
    <row r="524" spans="18:25" x14ac:dyDescent="0.2">
      <c r="R524" s="102">
        <v>1030.3260834560506</v>
      </c>
      <c r="S524" s="102">
        <v>545.87258174479507</v>
      </c>
      <c r="U524" s="102">
        <v>76.320450626374125</v>
      </c>
      <c r="V524" s="102">
        <v>545.87258174479507</v>
      </c>
      <c r="X524" s="102">
        <v>152.64090125274825</v>
      </c>
      <c r="Y524" s="102">
        <v>545.87258174479507</v>
      </c>
    </row>
    <row r="525" spans="18:25" x14ac:dyDescent="0.2">
      <c r="R525" s="102">
        <v>1040.6293442906112</v>
      </c>
      <c r="S525" s="102">
        <v>577.40087810025227</v>
      </c>
      <c r="U525" s="102">
        <v>77.083655132637858</v>
      </c>
      <c r="V525" s="102">
        <v>577.40087810025227</v>
      </c>
      <c r="X525" s="102">
        <v>154.16731026527572</v>
      </c>
      <c r="Y525" s="102">
        <v>577.40087810025227</v>
      </c>
    </row>
    <row r="526" spans="18:25" x14ac:dyDescent="0.2">
      <c r="R526" s="102">
        <v>1051.0356377335172</v>
      </c>
      <c r="S526" s="102">
        <v>664.20835980046468</v>
      </c>
      <c r="U526" s="102">
        <v>77.854491683964241</v>
      </c>
      <c r="V526" s="102">
        <v>664.20835980046468</v>
      </c>
      <c r="X526" s="102">
        <v>155.70898336792848</v>
      </c>
      <c r="Y526" s="102">
        <v>664.20835980046468</v>
      </c>
    </row>
    <row r="527" spans="18:25" x14ac:dyDescent="0.2">
      <c r="R527" s="102">
        <v>1061.5459941108525</v>
      </c>
      <c r="S527" s="102">
        <v>571.72595977272579</v>
      </c>
      <c r="U527" s="102">
        <v>78.633036600803891</v>
      </c>
      <c r="V527" s="102">
        <v>571.72595977272579</v>
      </c>
      <c r="X527" s="102">
        <v>157.26607320160778</v>
      </c>
      <c r="Y527" s="102">
        <v>571.72595977272579</v>
      </c>
    </row>
    <row r="528" spans="18:25" x14ac:dyDescent="0.2">
      <c r="R528" s="102">
        <v>1072.1614540519608</v>
      </c>
      <c r="S528" s="102">
        <v>656.09873712995682</v>
      </c>
      <c r="U528" s="102">
        <v>79.419366966811921</v>
      </c>
      <c r="V528" s="102">
        <v>656.09873712995682</v>
      </c>
      <c r="X528" s="102">
        <v>158.83873393362384</v>
      </c>
      <c r="Y528" s="102">
        <v>656.09873712995682</v>
      </c>
    </row>
    <row r="529" spans="18:25" x14ac:dyDescent="0.2">
      <c r="R529" s="102">
        <v>1082.8830685924804</v>
      </c>
      <c r="S529" s="102">
        <v>706.31269342860537</v>
      </c>
      <c r="U529" s="102">
        <v>80.213560636480025</v>
      </c>
      <c r="V529" s="102">
        <v>706.31269342860537</v>
      </c>
      <c r="X529" s="102">
        <v>160.42712127296008</v>
      </c>
      <c r="Y529" s="102">
        <v>706.31269342860537</v>
      </c>
    </row>
    <row r="530" spans="18:25" x14ac:dyDescent="0.2">
      <c r="R530" s="102">
        <v>1093.7118992784053</v>
      </c>
      <c r="S530" s="102">
        <v>595.62573884161463</v>
      </c>
      <c r="U530" s="102">
        <v>81.015696242844825</v>
      </c>
      <c r="V530" s="102">
        <v>595.62573884161463</v>
      </c>
      <c r="X530" s="102">
        <v>162.03139248568968</v>
      </c>
      <c r="Y530" s="102">
        <v>595.62573884161463</v>
      </c>
    </row>
    <row r="531" spans="18:25" x14ac:dyDescent="0.2">
      <c r="R531" s="102">
        <v>1104.6490182711893</v>
      </c>
      <c r="S531" s="102">
        <v>578.39367049893042</v>
      </c>
      <c r="U531" s="102">
        <v>81.82585320527329</v>
      </c>
      <c r="V531" s="102">
        <v>578.39367049893042</v>
      </c>
      <c r="X531" s="102">
        <v>163.65170641054658</v>
      </c>
      <c r="Y531" s="102">
        <v>578.39367049893042</v>
      </c>
    </row>
    <row r="532" spans="18:25" x14ac:dyDescent="0.2">
      <c r="R532" s="102">
        <v>1115.6955084539013</v>
      </c>
      <c r="S532" s="102">
        <v>685.52909534340165</v>
      </c>
      <c r="U532" s="102">
        <v>82.644111737326028</v>
      </c>
      <c r="V532" s="102">
        <v>685.52909534340165</v>
      </c>
      <c r="X532" s="102">
        <v>165.28822347465206</v>
      </c>
      <c r="Y532" s="102">
        <v>685.52909534340165</v>
      </c>
    </row>
    <row r="533" spans="18:25" x14ac:dyDescent="0.2">
      <c r="R533" s="102">
        <v>1126.8524635384401</v>
      </c>
      <c r="S533" s="102">
        <v>695.15874088162468</v>
      </c>
      <c r="U533" s="102">
        <v>83.470552854699264</v>
      </c>
      <c r="V533" s="102">
        <v>695.15874088162468</v>
      </c>
      <c r="X533" s="102">
        <v>166.94110570939853</v>
      </c>
      <c r="Y533" s="102">
        <v>695.15874088162468</v>
      </c>
    </row>
    <row r="534" spans="18:25" x14ac:dyDescent="0.2">
      <c r="R534" s="102">
        <v>1138.1209881738246</v>
      </c>
      <c r="S534" s="102">
        <v>728.92527345355188</v>
      </c>
      <c r="U534" s="102">
        <v>84.305258383246269</v>
      </c>
      <c r="V534" s="102">
        <v>728.92527345355188</v>
      </c>
      <c r="X534" s="102">
        <v>168.61051676649254</v>
      </c>
      <c r="Y534" s="102">
        <v>728.92527345355188</v>
      </c>
    </row>
    <row r="535" spans="18:25" x14ac:dyDescent="0.2">
      <c r="R535" s="102">
        <v>1149.5021980555628</v>
      </c>
      <c r="S535" s="102">
        <v>644.34191666300921</v>
      </c>
      <c r="U535" s="102">
        <v>85.148310967078729</v>
      </c>
      <c r="V535" s="102">
        <v>644.34191666300921</v>
      </c>
      <c r="X535" s="102">
        <v>170.29662193415746</v>
      </c>
      <c r="Y535" s="102">
        <v>644.34191666300921</v>
      </c>
    </row>
    <row r="536" spans="18:25" x14ac:dyDescent="0.2">
      <c r="R536" s="102">
        <v>1160.9972200361185</v>
      </c>
      <c r="S536" s="102">
        <v>686.59388024089151</v>
      </c>
      <c r="U536" s="102">
        <v>85.999794076749509</v>
      </c>
      <c r="V536" s="102">
        <v>686.59388024089151</v>
      </c>
      <c r="X536" s="102">
        <v>171.99958815349902</v>
      </c>
      <c r="Y536" s="102">
        <v>686.59388024089151</v>
      </c>
    </row>
    <row r="537" spans="18:25" x14ac:dyDescent="0.2">
      <c r="R537" s="102">
        <v>1172.6071922364797</v>
      </c>
      <c r="S537" s="102">
        <v>743.78478628517371</v>
      </c>
      <c r="U537" s="102">
        <v>86.859792017517009</v>
      </c>
      <c r="V537" s="102">
        <v>743.78478628517371</v>
      </c>
      <c r="X537" s="102">
        <v>173.71958403503402</v>
      </c>
      <c r="Y537" s="102">
        <v>743.78478628517371</v>
      </c>
    </row>
    <row r="538" spans="18:25" x14ac:dyDescent="0.2">
      <c r="R538" s="102">
        <v>1184.3332641588447</v>
      </c>
      <c r="S538" s="102">
        <v>647.15485079810458</v>
      </c>
      <c r="U538" s="102">
        <v>87.728389937692185</v>
      </c>
      <c r="V538" s="102">
        <v>647.15485079810458</v>
      </c>
      <c r="X538" s="102">
        <v>175.45677987538437</v>
      </c>
      <c r="Y538" s="102">
        <v>647.15485079810458</v>
      </c>
    </row>
    <row r="539" spans="18:25" x14ac:dyDescent="0.2">
      <c r="R539" s="102">
        <v>1196.1765968004329</v>
      </c>
      <c r="S539" s="102">
        <v>735.54078692308315</v>
      </c>
      <c r="U539" s="102">
        <v>88.605673837069105</v>
      </c>
      <c r="V539" s="102">
        <v>735.54078692308315</v>
      </c>
      <c r="X539" s="102">
        <v>177.21134767413824</v>
      </c>
      <c r="Y539" s="102">
        <v>735.54078692308315</v>
      </c>
    </row>
    <row r="540" spans="18:25" x14ac:dyDescent="0.2">
      <c r="R540" s="102">
        <v>1208.1383627684372</v>
      </c>
      <c r="S540" s="102">
        <v>619.70594157430287</v>
      </c>
      <c r="U540" s="102">
        <v>89.491730575439789</v>
      </c>
      <c r="V540" s="102">
        <v>619.70594157430287</v>
      </c>
      <c r="X540" s="102">
        <v>178.98346115087958</v>
      </c>
      <c r="Y540" s="102">
        <v>619.70594157430287</v>
      </c>
    </row>
    <row r="541" spans="18:25" x14ac:dyDescent="0.2">
      <c r="R541" s="102">
        <v>1220.2197463961215</v>
      </c>
      <c r="S541" s="102">
        <v>651.01912731077618</v>
      </c>
      <c r="U541" s="102">
        <v>90.386647881194193</v>
      </c>
      <c r="V541" s="102">
        <v>651.01912731077618</v>
      </c>
      <c r="X541" s="102">
        <v>180.77329576238839</v>
      </c>
      <c r="Y541" s="102">
        <v>651.01912731077618</v>
      </c>
    </row>
    <row r="542" spans="18:25" x14ac:dyDescent="0.2">
      <c r="R542" s="102">
        <v>1232.421943860083</v>
      </c>
      <c r="S542" s="102">
        <v>709.77807400236998</v>
      </c>
      <c r="U542" s="102">
        <v>91.290514360006142</v>
      </c>
      <c r="V542" s="102">
        <v>709.77807400236998</v>
      </c>
      <c r="X542" s="102">
        <v>182.58102872001228</v>
      </c>
      <c r="Y542" s="102">
        <v>709.77807400236998</v>
      </c>
    </row>
    <row r="543" spans="18:25" x14ac:dyDescent="0.2">
      <c r="R543" s="102">
        <v>1244.7461632986838</v>
      </c>
      <c r="S543" s="102">
        <v>632.69095517027222</v>
      </c>
      <c r="U543" s="102">
        <v>92.203419503606199</v>
      </c>
      <c r="V543" s="102">
        <v>632.69095517027222</v>
      </c>
      <c r="X543" s="102">
        <v>184.4068390072124</v>
      </c>
      <c r="Y543" s="102">
        <v>632.69095517027222</v>
      </c>
    </row>
    <row r="544" spans="18:25" x14ac:dyDescent="0.2">
      <c r="R544" s="102">
        <v>1257.1936249316705</v>
      </c>
      <c r="S544" s="102">
        <v>672.7926844028957</v>
      </c>
      <c r="U544" s="102">
        <v>93.125453698642261</v>
      </c>
      <c r="V544" s="102">
        <v>672.7926844028957</v>
      </c>
      <c r="X544" s="102">
        <v>186.25090739728452</v>
      </c>
      <c r="Y544" s="102">
        <v>672.7926844028957</v>
      </c>
    </row>
    <row r="545" spans="18:25" x14ac:dyDescent="0.2">
      <c r="R545" s="102">
        <v>1269.7655611809871</v>
      </c>
      <c r="S545" s="102">
        <v>767.43681316186905</v>
      </c>
      <c r="U545" s="102">
        <v>94.05670823562869</v>
      </c>
      <c r="V545" s="102">
        <v>767.43681316186905</v>
      </c>
      <c r="X545" s="102">
        <v>188.11341647125738</v>
      </c>
      <c r="Y545" s="102">
        <v>767.43681316186905</v>
      </c>
    </row>
    <row r="546" spans="18:25" x14ac:dyDescent="0.2">
      <c r="R546" s="102">
        <v>1282.4632167927971</v>
      </c>
      <c r="S546" s="102">
        <v>638.09883769870351</v>
      </c>
      <c r="U546" s="102">
        <v>94.997275317984958</v>
      </c>
      <c r="V546" s="102">
        <v>638.09883769870351</v>
      </c>
      <c r="X546" s="102">
        <v>189.99455063596992</v>
      </c>
      <c r="Y546" s="102">
        <v>638.09883769870351</v>
      </c>
    </row>
    <row r="547" spans="18:25" x14ac:dyDescent="0.2">
      <c r="R547" s="102">
        <v>1295.2878489607253</v>
      </c>
      <c r="S547" s="102">
        <v>1773.7060850780981</v>
      </c>
      <c r="U547" s="102">
        <v>95.947248071164836</v>
      </c>
      <c r="V547" s="102">
        <v>1773.7060850780981</v>
      </c>
      <c r="X547" s="102">
        <v>191.89449614232967</v>
      </c>
      <c r="Y547" s="102">
        <v>1773.7060850780981</v>
      </c>
    </row>
    <row r="548" spans="18:25" x14ac:dyDescent="0.2">
      <c r="R548" s="102">
        <v>1308.2407274503325</v>
      </c>
      <c r="S548" s="102">
        <v>1889.3521098108736</v>
      </c>
      <c r="U548" s="102">
        <v>96.906720551876475</v>
      </c>
      <c r="V548" s="102">
        <v>1889.3521098108736</v>
      </c>
      <c r="X548" s="102">
        <v>193.81344110375295</v>
      </c>
      <c r="Y548" s="102">
        <v>1889.3521098108736</v>
      </c>
    </row>
    <row r="549" spans="18:25" x14ac:dyDescent="0.2">
      <c r="R549" s="102">
        <v>1321.3231347248359</v>
      </c>
      <c r="S549" s="102">
        <v>2151.1481139623215</v>
      </c>
      <c r="U549" s="102">
        <v>97.875787757395244</v>
      </c>
      <c r="V549" s="102">
        <v>2151.1481139623215</v>
      </c>
      <c r="X549" s="102">
        <v>195.75157551479049</v>
      </c>
      <c r="Y549" s="102">
        <v>2151.1481139623215</v>
      </c>
    </row>
    <row r="550" spans="18:25" x14ac:dyDescent="0.2">
      <c r="R550" s="102">
        <v>1334.5363660720841</v>
      </c>
      <c r="S550" s="102">
        <v>1976.690592582481</v>
      </c>
      <c r="U550" s="102">
        <v>98.854545634969199</v>
      </c>
      <c r="V550" s="102">
        <v>1976.690592582481</v>
      </c>
      <c r="X550" s="102">
        <v>197.7090912699384</v>
      </c>
      <c r="Y550" s="102">
        <v>1976.690592582481</v>
      </c>
    </row>
    <row r="551" spans="18:25" x14ac:dyDescent="0.2">
      <c r="R551" s="102">
        <v>1347.8817297328048</v>
      </c>
      <c r="S551" s="102">
        <v>1772.9723077981566</v>
      </c>
      <c r="U551" s="102">
        <v>99.843091091318882</v>
      </c>
      <c r="V551" s="102">
        <v>1772.9723077981566</v>
      </c>
      <c r="X551" s="102">
        <v>199.68618218263776</v>
      </c>
      <c r="Y551" s="102">
        <v>1772.9723077981566</v>
      </c>
    </row>
    <row r="552" spans="18:25" x14ac:dyDescent="0.2">
      <c r="R552" s="102">
        <v>1361.3605470301329</v>
      </c>
      <c r="S552" s="102">
        <v>1778.9469689704013</v>
      </c>
      <c r="U552" s="102">
        <v>100.84152200223207</v>
      </c>
      <c r="V552" s="102">
        <v>1778.9469689704013</v>
      </c>
      <c r="X552" s="102">
        <v>201.68304400446414</v>
      </c>
      <c r="Y552" s="102">
        <v>1778.9469689704013</v>
      </c>
    </row>
    <row r="553" spans="18:25" x14ac:dyDescent="0.2">
      <c r="R553" s="102">
        <v>1374.9741525004342</v>
      </c>
      <c r="S553" s="102">
        <v>1769.5795720061451</v>
      </c>
      <c r="U553" s="102">
        <v>101.8499372222544</v>
      </c>
      <c r="V553" s="102">
        <v>1769.5795720061451</v>
      </c>
      <c r="X553" s="102">
        <v>203.69987444450879</v>
      </c>
      <c r="Y553" s="102">
        <v>1769.5795720061451</v>
      </c>
    </row>
    <row r="554" spans="18:25" x14ac:dyDescent="0.2">
      <c r="R554" s="102">
        <v>1388.7238940254383</v>
      </c>
      <c r="S554" s="102">
        <v>2026.6538041909394</v>
      </c>
      <c r="U554" s="102">
        <v>102.86843659447695</v>
      </c>
      <c r="V554" s="102">
        <v>2026.6538041909394</v>
      </c>
      <c r="X554" s="102">
        <v>205.73687318895387</v>
      </c>
      <c r="Y554" s="102">
        <v>2026.6538041909394</v>
      </c>
    </row>
    <row r="555" spans="18:25" x14ac:dyDescent="0.2">
      <c r="R555" s="102">
        <v>1402.6111329656928</v>
      </c>
      <c r="S555" s="102">
        <v>1972.9831523202952</v>
      </c>
      <c r="U555" s="102">
        <v>103.89712096042169</v>
      </c>
      <c r="V555" s="102">
        <v>1972.9831523202952</v>
      </c>
      <c r="X555" s="102">
        <v>207.79424192084338</v>
      </c>
      <c r="Y555" s="102">
        <v>1972.9831523202952</v>
      </c>
    </row>
    <row r="556" spans="18:25" x14ac:dyDescent="0.2">
      <c r="R556" s="102">
        <v>1416.6372442953495</v>
      </c>
      <c r="S556" s="102">
        <v>2298.0191296928915</v>
      </c>
      <c r="U556" s="102">
        <v>104.93609217002589</v>
      </c>
      <c r="V556" s="102">
        <v>2298.0191296928915</v>
      </c>
      <c r="X556" s="102">
        <v>209.8721843400518</v>
      </c>
      <c r="Y556" s="102">
        <v>2298.0191296928915</v>
      </c>
    </row>
    <row r="557" spans="18:25" x14ac:dyDescent="0.2">
      <c r="R557" s="102">
        <v>1430.8036167383034</v>
      </c>
      <c r="S557" s="102">
        <v>3394.0070693723724</v>
      </c>
      <c r="U557" s="102">
        <v>1049.3609217002588</v>
      </c>
      <c r="V557" s="102">
        <v>3394.0070693723724</v>
      </c>
      <c r="X557" s="102">
        <v>211.97090618345237</v>
      </c>
      <c r="Y557" s="102">
        <v>3394.0070693723724</v>
      </c>
    </row>
    <row r="558" spans="18:25" x14ac:dyDescent="0.2">
      <c r="R558" s="102">
        <v>1445.1116529056867</v>
      </c>
      <c r="S558" s="102">
        <v>3705.93323786767</v>
      </c>
      <c r="U558" s="102">
        <v>1049.3609217002588</v>
      </c>
      <c r="V558" s="102">
        <v>3705.93323786767</v>
      </c>
      <c r="X558" s="102">
        <v>214.09061524528687</v>
      </c>
      <c r="Y558" s="102">
        <v>3705.93323786767</v>
      </c>
    </row>
    <row r="559" spans="18:25" x14ac:dyDescent="0.2">
      <c r="R559" s="102">
        <v>1459.5627694347431</v>
      </c>
      <c r="S559" s="102">
        <v>4019.9550828887418</v>
      </c>
      <c r="U559" s="102">
        <v>1049.3609217002588</v>
      </c>
      <c r="V559" s="102">
        <v>4019.9550828887418</v>
      </c>
      <c r="X559" s="102">
        <v>216.23152139773975</v>
      </c>
      <c r="Y559" s="102">
        <v>4019.9550828887418</v>
      </c>
    </row>
    <row r="560" spans="18:25" x14ac:dyDescent="0.2">
      <c r="R560" s="102">
        <v>1474.1583971290906</v>
      </c>
      <c r="S560" s="102">
        <v>3753.6090476091254</v>
      </c>
      <c r="U560" s="102">
        <v>1049.3609217002588</v>
      </c>
      <c r="V560" s="102">
        <v>3753.6090476091254</v>
      </c>
      <c r="X560" s="102">
        <v>218.39383661171715</v>
      </c>
      <c r="Y560" s="102">
        <v>3753.6090476091254</v>
      </c>
    </row>
    <row r="561" spans="18:25" x14ac:dyDescent="0.2">
      <c r="R561" s="102">
        <v>1488.8999811003814</v>
      </c>
      <c r="S561" s="102">
        <v>4085.2755814247857</v>
      </c>
      <c r="U561" s="102">
        <v>1049.3609217002588</v>
      </c>
      <c r="V561" s="102">
        <v>4085.2755814247857</v>
      </c>
      <c r="X561" s="102">
        <v>220.57777497783431</v>
      </c>
      <c r="Y561" s="102">
        <v>4085.2755814247857</v>
      </c>
    </row>
    <row r="562" spans="18:25" x14ac:dyDescent="0.2">
      <c r="R562" s="102">
        <v>1503.7889809113854</v>
      </c>
      <c r="S562" s="102">
        <v>3581.526782179018</v>
      </c>
      <c r="U562" s="102">
        <v>1049.3609217002588</v>
      </c>
      <c r="V562" s="102">
        <v>3581.526782179018</v>
      </c>
      <c r="X562" s="102">
        <v>222.78355272761263</v>
      </c>
      <c r="Y562" s="102">
        <v>3581.526782179018</v>
      </c>
    </row>
    <row r="563" spans="18:25" x14ac:dyDescent="0.2">
      <c r="R563" s="102">
        <v>1518.8268707204993</v>
      </c>
      <c r="S563" s="102">
        <v>4130.2525209877949</v>
      </c>
      <c r="U563" s="102">
        <v>1049.3609217002588</v>
      </c>
      <c r="V563" s="102">
        <v>4130.2525209877949</v>
      </c>
      <c r="X563" s="102">
        <v>225.0113882548888</v>
      </c>
      <c r="Y563" s="102">
        <v>4130.2525209877949</v>
      </c>
    </row>
    <row r="564" spans="18:25" x14ac:dyDescent="0.2">
      <c r="R564" s="102">
        <v>1534.0151394277043</v>
      </c>
      <c r="S564" s="102">
        <v>4201.8267946109017</v>
      </c>
      <c r="U564" s="102">
        <v>1049.3609217002588</v>
      </c>
      <c r="V564" s="102">
        <v>4201.8267946109017</v>
      </c>
      <c r="X564" s="102">
        <v>227.26150213743767</v>
      </c>
      <c r="Y564" s="102">
        <v>4201.8267946109017</v>
      </c>
    </row>
    <row r="565" spans="18:25" x14ac:dyDescent="0.2">
      <c r="R565" s="102">
        <v>1549.3552908219813</v>
      </c>
      <c r="S565" s="102">
        <v>2861.7299161465171</v>
      </c>
      <c r="U565" s="102">
        <v>114.76705857940601</v>
      </c>
      <c r="V565" s="102">
        <v>2861.7299161465171</v>
      </c>
      <c r="X565" s="102">
        <v>229.53411715881202</v>
      </c>
      <c r="Y565" s="102">
        <v>2861.7299161465171</v>
      </c>
    </row>
    <row r="566" spans="18:25" x14ac:dyDescent="0.2">
      <c r="R566" s="102">
        <v>1564.8488437302017</v>
      </c>
      <c r="S566" s="102">
        <v>3021.3433527893294</v>
      </c>
      <c r="U566" s="102">
        <v>115.9147291652001</v>
      </c>
      <c r="V566" s="102">
        <v>3021.3433527893294</v>
      </c>
      <c r="X566" s="102">
        <v>231.8294583304002</v>
      </c>
      <c r="Y566" s="102">
        <v>3021.3433527893294</v>
      </c>
    </row>
    <row r="567" spans="18:25" x14ac:dyDescent="0.2">
      <c r="R567" s="102">
        <v>1580.4973321675029</v>
      </c>
      <c r="S567" s="102">
        <v>2851.7205399784516</v>
      </c>
      <c r="U567" s="102">
        <v>117.07387645685208</v>
      </c>
      <c r="V567" s="102">
        <v>2851.7205399784516</v>
      </c>
      <c r="X567" s="102">
        <v>234.14775291370415</v>
      </c>
      <c r="Y567" s="102">
        <v>2851.7205399784516</v>
      </c>
    </row>
    <row r="568" spans="18:25" x14ac:dyDescent="0.2">
      <c r="R568" s="102">
        <v>1596.302305489178</v>
      </c>
      <c r="S568" s="102">
        <v>2391.0860283406219</v>
      </c>
      <c r="U568" s="102">
        <v>118.2446152214206</v>
      </c>
      <c r="V568" s="102">
        <v>2391.0860283406219</v>
      </c>
      <c r="X568" s="102">
        <v>236.4892304428412</v>
      </c>
      <c r="Y568" s="102">
        <v>2391.0860283406219</v>
      </c>
    </row>
    <row r="569" spans="18:25" x14ac:dyDescent="0.2">
      <c r="R569" s="102">
        <v>1612.2653285440697</v>
      </c>
      <c r="S569" s="102">
        <v>805.48967166982084</v>
      </c>
      <c r="U569" s="102">
        <v>119.4270613736348</v>
      </c>
      <c r="V569" s="102">
        <v>805.48967166982084</v>
      </c>
      <c r="X569" s="102">
        <v>238.8541227472696</v>
      </c>
      <c r="Y569" s="102">
        <v>805.48967166982084</v>
      </c>
    </row>
    <row r="570" spans="18:25" x14ac:dyDescent="0.2">
      <c r="R570" s="102">
        <v>1628.3879818295104</v>
      </c>
      <c r="S570" s="102">
        <v>728.60786359903943</v>
      </c>
      <c r="U570" s="102">
        <v>120.62133198737115</v>
      </c>
      <c r="V570" s="102">
        <v>728.60786359903943</v>
      </c>
      <c r="X570" s="102">
        <v>241.2426639747423</v>
      </c>
      <c r="Y570" s="102">
        <v>728.60786359903943</v>
      </c>
    </row>
    <row r="571" spans="18:25" x14ac:dyDescent="0.2">
      <c r="R571" s="102">
        <v>1644.6718616478056</v>
      </c>
      <c r="S571" s="102">
        <v>882.22325415738567</v>
      </c>
      <c r="U571" s="102">
        <v>121.82754530724488</v>
      </c>
      <c r="V571" s="102">
        <v>882.22325415738567</v>
      </c>
      <c r="X571" s="102">
        <v>243.65509061448975</v>
      </c>
      <c r="Y571" s="102">
        <v>882.22325415738567</v>
      </c>
    </row>
    <row r="572" spans="18:25" x14ac:dyDescent="0.2">
      <c r="R572" s="102">
        <v>1661.1185802642835</v>
      </c>
      <c r="S572" s="102">
        <v>915.55089278626008</v>
      </c>
      <c r="U572" s="102">
        <v>123.04582076031733</v>
      </c>
      <c r="V572" s="102">
        <v>915.55089278626008</v>
      </c>
      <c r="X572" s="102">
        <v>246.09164152063462</v>
      </c>
      <c r="Y572" s="102">
        <v>915.55089278626008</v>
      </c>
    </row>
    <row r="573" spans="18:25" x14ac:dyDescent="0.2">
      <c r="R573" s="102">
        <v>1677.7297660669269</v>
      </c>
      <c r="S573" s="102">
        <v>898.20713705714229</v>
      </c>
      <c r="U573" s="102">
        <v>124.27627896792049</v>
      </c>
      <c r="V573" s="102">
        <v>898.20713705714229</v>
      </c>
      <c r="X573" s="102">
        <v>248.55255793584101</v>
      </c>
      <c r="Y573" s="102">
        <v>898.20713705714229</v>
      </c>
    </row>
    <row r="574" spans="18:25" x14ac:dyDescent="0.2">
      <c r="R574" s="102">
        <v>1694.5070637275958</v>
      </c>
      <c r="S574" s="102">
        <v>944.82031469919707</v>
      </c>
      <c r="U574" s="102">
        <v>125.51904175759969</v>
      </c>
      <c r="V574" s="102">
        <v>944.82031469919707</v>
      </c>
      <c r="X574" s="102">
        <v>251.03808351519939</v>
      </c>
      <c r="Y574" s="102">
        <v>944.82031469919707</v>
      </c>
    </row>
    <row r="575" spans="18:25" x14ac:dyDescent="0.2">
      <c r="R575" s="102">
        <v>1711.4521343648721</v>
      </c>
      <c r="S575" s="102">
        <v>798.50178119955797</v>
      </c>
      <c r="U575" s="102">
        <v>126.77423217517571</v>
      </c>
      <c r="V575" s="102">
        <v>798.50178119955797</v>
      </c>
      <c r="X575" s="102">
        <v>253.54846435035142</v>
      </c>
      <c r="Y575" s="102">
        <v>798.50178119955797</v>
      </c>
    </row>
    <row r="576" spans="18:25" x14ac:dyDescent="0.2">
      <c r="R576" s="102">
        <v>1728.5666557085206</v>
      </c>
      <c r="S576" s="102">
        <v>919.33925884898292</v>
      </c>
      <c r="U576" s="102">
        <v>128.04197449692748</v>
      </c>
      <c r="V576" s="102">
        <v>919.33925884898292</v>
      </c>
      <c r="X576" s="102">
        <v>256.08394899385496</v>
      </c>
      <c r="Y576" s="102">
        <v>919.33925884898292</v>
      </c>
    </row>
    <row r="577" spans="18:25" x14ac:dyDescent="0.2">
      <c r="R577" s="102">
        <v>1745.8523222656061</v>
      </c>
      <c r="S577" s="102">
        <v>897.16332024628321</v>
      </c>
      <c r="U577" s="102">
        <v>129.32239424189675</v>
      </c>
      <c r="V577" s="102">
        <v>897.16332024628321</v>
      </c>
      <c r="X577" s="102">
        <v>258.64478848379349</v>
      </c>
      <c r="Y577" s="102">
        <v>897.16332024628321</v>
      </c>
    </row>
    <row r="578" spans="18:25" x14ac:dyDescent="0.2">
      <c r="R578" s="102">
        <v>1763.3108454882622</v>
      </c>
      <c r="S578" s="102">
        <v>953.86157161640551</v>
      </c>
      <c r="U578" s="102">
        <v>130.61561818431571</v>
      </c>
      <c r="V578" s="102">
        <v>953.86157161640551</v>
      </c>
      <c r="X578" s="102">
        <v>261.23123636863141</v>
      </c>
      <c r="Y578" s="102">
        <v>953.86157161640551</v>
      </c>
    </row>
    <row r="579" spans="18:25" x14ac:dyDescent="0.2">
      <c r="R579" s="102">
        <v>1780.9439539431451</v>
      </c>
      <c r="S579" s="102">
        <v>856.85569030226179</v>
      </c>
      <c r="U579" s="102">
        <v>131.9217743661589</v>
      </c>
      <c r="V579" s="102">
        <v>856.85569030226179</v>
      </c>
      <c r="X579" s="102">
        <v>263.8435487323178</v>
      </c>
      <c r="Y579" s="102">
        <v>856.85569030226179</v>
      </c>
    </row>
    <row r="580" spans="18:25" x14ac:dyDescent="0.2">
      <c r="R580" s="102">
        <v>1798.7533934825765</v>
      </c>
      <c r="S580" s="102">
        <v>854.34010816650482</v>
      </c>
      <c r="U580" s="102">
        <v>133.24099210982047</v>
      </c>
      <c r="V580" s="102">
        <v>854.34010816650482</v>
      </c>
      <c r="X580" s="102">
        <v>266.48198421964094</v>
      </c>
      <c r="Y580" s="102">
        <v>854.34010816650482</v>
      </c>
    </row>
    <row r="581" spans="18:25" x14ac:dyDescent="0.2">
      <c r="R581" s="102">
        <v>1816.740927417402</v>
      </c>
      <c r="S581" s="102">
        <v>892.19523493540964</v>
      </c>
      <c r="U581" s="102">
        <v>134.57340203091866</v>
      </c>
      <c r="V581" s="102">
        <v>892.19523493540964</v>
      </c>
      <c r="X581" s="102">
        <v>269.14680406183732</v>
      </c>
      <c r="Y581" s="102">
        <v>892.19523493540964</v>
      </c>
    </row>
    <row r="582" spans="18:25" x14ac:dyDescent="0.2">
      <c r="R582" s="102">
        <v>1834.9083366915761</v>
      </c>
      <c r="S582" s="102">
        <v>837.12947320712408</v>
      </c>
      <c r="U582" s="102">
        <v>135.91913605122787</v>
      </c>
      <c r="V582" s="102">
        <v>837.12947320712408</v>
      </c>
      <c r="X582" s="102">
        <v>271.83827210245573</v>
      </c>
      <c r="Y582" s="102">
        <v>837.12947320712408</v>
      </c>
    </row>
    <row r="583" spans="18:25" x14ac:dyDescent="0.2">
      <c r="R583" s="102">
        <v>1853.2574200584916</v>
      </c>
      <c r="S583" s="102">
        <v>945.16604442633036</v>
      </c>
      <c r="U583" s="102">
        <v>137.27832741174012</v>
      </c>
      <c r="V583" s="102">
        <v>945.16604442633036</v>
      </c>
      <c r="X583" s="102">
        <v>274.55665482348024</v>
      </c>
      <c r="Y583" s="102">
        <v>945.16604442633036</v>
      </c>
    </row>
    <row r="584" spans="18:25" x14ac:dyDescent="0.2">
      <c r="R584" s="102">
        <v>1871.7899942590766</v>
      </c>
      <c r="S584" s="102">
        <v>813.22310412058664</v>
      </c>
      <c r="U584" s="102">
        <v>138.65111068585753</v>
      </c>
      <c r="V584" s="102">
        <v>813.22310412058664</v>
      </c>
      <c r="X584" s="102">
        <v>277.30222137171506</v>
      </c>
      <c r="Y584" s="102">
        <v>813.22310412058664</v>
      </c>
    </row>
    <row r="585" spans="18:25" x14ac:dyDescent="0.2">
      <c r="R585" s="102">
        <v>1890.5078942016676</v>
      </c>
      <c r="S585" s="102">
        <v>970.06304238461064</v>
      </c>
      <c r="U585" s="102">
        <v>140.03762179271612</v>
      </c>
      <c r="V585" s="102">
        <v>970.06304238461064</v>
      </c>
      <c r="X585" s="102">
        <v>280.07524358543225</v>
      </c>
      <c r="Y585" s="102">
        <v>970.06304238461064</v>
      </c>
    </row>
    <row r="586" spans="18:25" x14ac:dyDescent="0.2">
      <c r="R586" s="102">
        <v>1909.4129731436844</v>
      </c>
      <c r="S586" s="102">
        <v>995.32590544059281</v>
      </c>
      <c r="U586" s="102">
        <v>141.4379980106433</v>
      </c>
      <c r="V586" s="102">
        <v>995.32590544059281</v>
      </c>
      <c r="X586" s="102">
        <v>282.8759960212866</v>
      </c>
      <c r="Y586" s="102">
        <v>995.32590544059281</v>
      </c>
    </row>
    <row r="587" spans="18:25" x14ac:dyDescent="0.2">
      <c r="R587" s="102">
        <v>358.01493246444079</v>
      </c>
      <c r="S587" s="102">
        <v>748.76016733325514</v>
      </c>
      <c r="U587" s="102">
        <v>86.156207240911698</v>
      </c>
      <c r="V587" s="102">
        <v>748.76016733325514</v>
      </c>
      <c r="X587" s="102">
        <v>124.2762789679205</v>
      </c>
      <c r="Y587" s="102">
        <v>748.76016733325514</v>
      </c>
    </row>
    <row r="588" spans="18:25" x14ac:dyDescent="0.2">
      <c r="R588" s="102">
        <v>268.51119934833059</v>
      </c>
      <c r="S588" s="102">
        <v>748.88960721238016</v>
      </c>
      <c r="U588" s="102">
        <v>81.848396878866097</v>
      </c>
      <c r="V588" s="102">
        <v>748.88960721238016</v>
      </c>
      <c r="X588" s="102">
        <v>125.51904175759969</v>
      </c>
      <c r="Y588" s="102">
        <v>748.88960721238016</v>
      </c>
    </row>
    <row r="589" spans="18:25" x14ac:dyDescent="0.2">
      <c r="R589" s="102">
        <v>201.383399511248</v>
      </c>
      <c r="S589" s="102">
        <v>772.50648509962855</v>
      </c>
      <c r="U589" s="102">
        <v>82.666880847654753</v>
      </c>
      <c r="V589" s="102">
        <v>772.50648509962855</v>
      </c>
      <c r="X589" s="102">
        <v>126.77423217517571</v>
      </c>
      <c r="Y589" s="102">
        <v>772.50648509962855</v>
      </c>
    </row>
    <row r="590" spans="18:25" x14ac:dyDescent="0.2">
      <c r="R590" s="102">
        <v>151.03754963343596</v>
      </c>
      <c r="S590" s="102">
        <v>654.62714732731831</v>
      </c>
      <c r="U590" s="102">
        <v>83.493549656131307</v>
      </c>
      <c r="V590" s="102">
        <v>654.62714732731831</v>
      </c>
      <c r="X590" s="102">
        <v>128.04197449692748</v>
      </c>
      <c r="Y590" s="102">
        <v>654.62714732731831</v>
      </c>
    </row>
    <row r="591" spans="18:25" x14ac:dyDescent="0.2">
      <c r="R591" s="102">
        <v>113.27816222507697</v>
      </c>
      <c r="S591" s="102">
        <v>674.49088068251831</v>
      </c>
      <c r="U591" s="102">
        <v>84.328485152692622</v>
      </c>
      <c r="V591" s="102">
        <v>674.49088068251831</v>
      </c>
      <c r="X591" s="102">
        <v>129.32239424189675</v>
      </c>
      <c r="Y591" s="102">
        <v>674.49088068251831</v>
      </c>
    </row>
    <row r="592" spans="18:25" x14ac:dyDescent="0.2">
      <c r="R592" s="102">
        <v>84.958621668807723</v>
      </c>
      <c r="S592" s="102">
        <v>620.36622750021195</v>
      </c>
      <c r="U592" s="102">
        <v>85.171770004219553</v>
      </c>
      <c r="V592" s="102">
        <v>620.36622750021195</v>
      </c>
      <c r="X592" s="102">
        <v>130.61561818431571</v>
      </c>
      <c r="Y592" s="102">
        <v>620.36622750021195</v>
      </c>
    </row>
    <row r="593" spans="18:25" x14ac:dyDescent="0.2">
      <c r="R593" s="102">
        <v>63.718966251605792</v>
      </c>
      <c r="S593" s="102">
        <v>629.36511900661696</v>
      </c>
      <c r="U593" s="102">
        <v>86.023487704261754</v>
      </c>
      <c r="V593" s="102">
        <v>629.36511900661696</v>
      </c>
      <c r="X593" s="102">
        <v>131.9217743661589</v>
      </c>
      <c r="Y593" s="102">
        <v>629.36511900661696</v>
      </c>
    </row>
    <row r="594" spans="18:25" x14ac:dyDescent="0.2">
      <c r="R594" s="102">
        <v>47.789224688704344</v>
      </c>
      <c r="S594" s="102">
        <v>624.01997225872617</v>
      </c>
      <c r="U594" s="102">
        <v>86.883722581304369</v>
      </c>
      <c r="V594" s="102">
        <v>624.01997225872617</v>
      </c>
      <c r="X594" s="102">
        <v>133.24099210982047</v>
      </c>
      <c r="Y594" s="102">
        <v>624.01997225872617</v>
      </c>
    </row>
    <row r="595" spans="18:25" x14ac:dyDescent="0.2">
      <c r="R595" s="102">
        <v>35.84191851652826</v>
      </c>
      <c r="S595" s="102">
        <v>671.66839758461822</v>
      </c>
      <c r="U595" s="102">
        <v>87.752559807117407</v>
      </c>
      <c r="V595" s="102">
        <v>671.66839758461822</v>
      </c>
      <c r="X595" s="102">
        <v>134.57340203091866</v>
      </c>
      <c r="Y595" s="102">
        <v>671.66839758461822</v>
      </c>
    </row>
    <row r="596" spans="18:25" x14ac:dyDescent="0.2">
      <c r="R596" s="102">
        <v>26.88143888739619</v>
      </c>
      <c r="S596" s="102">
        <v>737.09226816861906</v>
      </c>
      <c r="U596" s="102">
        <v>88.630085405188595</v>
      </c>
      <c r="V596" s="102">
        <v>737.09226816861906</v>
      </c>
      <c r="X596" s="102">
        <v>135.91913605122787</v>
      </c>
      <c r="Y596" s="102">
        <v>737.09226816861906</v>
      </c>
    </row>
    <row r="597" spans="18:25" x14ac:dyDescent="0.2">
      <c r="R597" s="102">
        <v>20.161079165547143</v>
      </c>
      <c r="S597" s="102">
        <v>705.88865896250343</v>
      </c>
      <c r="U597" s="102">
        <v>89.516386259240463</v>
      </c>
      <c r="V597" s="102">
        <v>705.88865896250343</v>
      </c>
      <c r="X597" s="102">
        <v>137.27832741174012</v>
      </c>
      <c r="Y597" s="102">
        <v>705.88865896250343</v>
      </c>
    </row>
    <row r="598" spans="18:25" x14ac:dyDescent="0.2">
      <c r="R598" s="102">
        <v>15.120809374160357</v>
      </c>
      <c r="S598" s="102">
        <v>623.54465358420202</v>
      </c>
      <c r="U598" s="102">
        <v>90.411550121832875</v>
      </c>
      <c r="V598" s="102">
        <v>623.54465358420202</v>
      </c>
      <c r="X598" s="102">
        <v>138.65111068585753</v>
      </c>
      <c r="Y598" s="102">
        <v>623.54465358420202</v>
      </c>
    </row>
    <row r="599" spans="18:25" x14ac:dyDescent="0.2">
      <c r="R599" s="102">
        <v>733.46342147844223</v>
      </c>
      <c r="S599" s="102">
        <v>1859.7995567349651</v>
      </c>
      <c r="U599" s="102">
        <v>54.330623813217954</v>
      </c>
      <c r="V599" s="102">
        <v>1859.7995567349651</v>
      </c>
      <c r="X599" s="102">
        <v>108.66124762643589</v>
      </c>
      <c r="Y599" s="102">
        <v>1859.7995567349651</v>
      </c>
    </row>
    <row r="600" spans="18:25" x14ac:dyDescent="0.2">
      <c r="R600" s="102">
        <v>740.79805569322662</v>
      </c>
      <c r="S600" s="102">
        <v>1934.330324087138</v>
      </c>
      <c r="U600" s="102">
        <v>54.873930051350122</v>
      </c>
      <c r="V600" s="102">
        <v>1934.330324087138</v>
      </c>
      <c r="X600" s="102">
        <v>109.74786010270024</v>
      </c>
      <c r="Y600" s="102">
        <v>1934.330324087138</v>
      </c>
    </row>
    <row r="601" spans="18:25" x14ac:dyDescent="0.2">
      <c r="R601" s="102">
        <v>748.20603625015906</v>
      </c>
      <c r="S601" s="102">
        <v>1821.1699553757801</v>
      </c>
      <c r="U601" s="102">
        <v>55.422669351863632</v>
      </c>
      <c r="V601" s="102">
        <v>1821.1699553757801</v>
      </c>
      <c r="X601" s="102">
        <v>110.84533870372726</v>
      </c>
      <c r="Y601" s="102">
        <v>1821.1699553757801</v>
      </c>
    </row>
    <row r="602" spans="18:25" x14ac:dyDescent="0.2">
      <c r="R602" s="102">
        <v>755.68809661266062</v>
      </c>
      <c r="S602" s="102">
        <v>1699.0328996927381</v>
      </c>
      <c r="U602" s="102">
        <v>55.976896045382276</v>
      </c>
      <c r="V602" s="102">
        <v>1699.0328996927381</v>
      </c>
      <c r="X602" s="102">
        <v>111.95379209076455</v>
      </c>
      <c r="Y602" s="102">
        <v>1699.0328996927381</v>
      </c>
    </row>
    <row r="603" spans="18:25" x14ac:dyDescent="0.2">
      <c r="R603" s="102">
        <v>763.24497757878726</v>
      </c>
      <c r="S603" s="102">
        <v>1877.4537547596462</v>
      </c>
      <c r="U603" s="102">
        <v>56.536665005836099</v>
      </c>
      <c r="V603" s="102">
        <v>1877.4537547596462</v>
      </c>
      <c r="X603" s="102">
        <v>113.0733300116722</v>
      </c>
      <c r="Y603" s="102">
        <v>1877.4537547596462</v>
      </c>
    </row>
    <row r="604" spans="18:25" x14ac:dyDescent="0.2">
      <c r="R604" s="102">
        <v>770.87742735457516</v>
      </c>
      <c r="S604" s="102">
        <v>1904.6667249024733</v>
      </c>
      <c r="U604" s="102">
        <v>57.10203165589445</v>
      </c>
      <c r="V604" s="102">
        <v>1904.6667249024733</v>
      </c>
      <c r="X604" s="102">
        <v>114.2040633117889</v>
      </c>
      <c r="Y604" s="102">
        <v>1904.6667249024733</v>
      </c>
    </row>
    <row r="605" spans="18:25" x14ac:dyDescent="0.2">
      <c r="R605" s="102">
        <v>778.58620162812088</v>
      </c>
      <c r="S605" s="102">
        <v>1936.7673046235425</v>
      </c>
      <c r="U605" s="102">
        <v>57.673051972453408</v>
      </c>
      <c r="V605" s="102">
        <v>1936.7673046235425</v>
      </c>
      <c r="X605" s="102">
        <v>115.3461039449068</v>
      </c>
      <c r="Y605" s="102">
        <v>1936.7673046235425</v>
      </c>
    </row>
    <row r="606" spans="18:25" x14ac:dyDescent="0.2">
      <c r="R606" s="102">
        <v>786.37206364440226</v>
      </c>
      <c r="S606" s="102">
        <v>1781.2762280405407</v>
      </c>
      <c r="U606" s="102">
        <v>58.249782492177943</v>
      </c>
      <c r="V606" s="102">
        <v>1781.2762280405407</v>
      </c>
      <c r="X606" s="102">
        <v>116.49956498435589</v>
      </c>
      <c r="Y606" s="102">
        <v>1781.2762280405407</v>
      </c>
    </row>
    <row r="607" spans="18:25" x14ac:dyDescent="0.2">
      <c r="R607" s="102">
        <v>794.23578428084625</v>
      </c>
      <c r="S607" s="102">
        <v>2089.0818327499283</v>
      </c>
      <c r="U607" s="102">
        <v>58.832280317099716</v>
      </c>
      <c r="V607" s="102">
        <v>2089.0818327499283</v>
      </c>
      <c r="X607" s="102">
        <v>117.66456063419943</v>
      </c>
      <c r="Y607" s="102">
        <v>2089.0818327499283</v>
      </c>
    </row>
    <row r="608" spans="18:25" x14ac:dyDescent="0.2">
      <c r="R608" s="102">
        <v>802.17814212365477</v>
      </c>
      <c r="S608" s="102">
        <v>1994.5871350729806</v>
      </c>
      <c r="U608" s="102">
        <v>59.420603120270727</v>
      </c>
      <c r="V608" s="102">
        <v>1994.5871350729806</v>
      </c>
      <c r="X608" s="102">
        <v>118.84120624054144</v>
      </c>
      <c r="Y608" s="102">
        <v>1994.5871350729806</v>
      </c>
    </row>
    <row r="609" spans="18:25" x14ac:dyDescent="0.2">
      <c r="R609" s="102">
        <v>810.19992354489125</v>
      </c>
      <c r="S609" s="102">
        <v>1902.2722227792142</v>
      </c>
      <c r="U609" s="102">
        <v>60.014809151473415</v>
      </c>
      <c r="V609" s="102">
        <v>1902.2722227792142</v>
      </c>
      <c r="X609" s="102">
        <v>120.02961830294684</v>
      </c>
      <c r="Y609" s="102">
        <v>1902.2722227792142</v>
      </c>
    </row>
    <row r="610" spans="18:25" x14ac:dyDescent="0.2">
      <c r="R610" s="102">
        <v>151.91248566466709</v>
      </c>
      <c r="S610" s="102">
        <v>1607.068360831149</v>
      </c>
      <c r="U610" s="102">
        <v>11.252776715901266</v>
      </c>
      <c r="V610" s="102">
        <v>1607.068360831149</v>
      </c>
      <c r="X610" s="102">
        <v>22.505553431802532</v>
      </c>
      <c r="Y610" s="102">
        <v>1607.068360831149</v>
      </c>
    </row>
    <row r="611" spans="18:25" x14ac:dyDescent="0.2">
      <c r="R611" s="102">
        <v>826.48494200814332</v>
      </c>
      <c r="S611" s="102">
        <v>1919.5916144411372</v>
      </c>
      <c r="U611" s="102">
        <v>61.22110681541804</v>
      </c>
      <c r="V611" s="102">
        <v>1919.5916144411372</v>
      </c>
      <c r="X611" s="102">
        <v>122.44221363083606</v>
      </c>
      <c r="Y611" s="102">
        <v>1919.5916144411372</v>
      </c>
    </row>
    <row r="612" spans="18:25" x14ac:dyDescent="0.2">
      <c r="R612" s="102">
        <v>834.74979142822508</v>
      </c>
      <c r="S612" s="102">
        <v>1728.6655488948982</v>
      </c>
      <c r="U612" s="102">
        <v>61.833317883572228</v>
      </c>
      <c r="V612" s="102">
        <v>1728.6655488948982</v>
      </c>
      <c r="X612" s="102">
        <v>123.66663576714446</v>
      </c>
      <c r="Y612" s="102">
        <v>1728.6655488948982</v>
      </c>
    </row>
    <row r="613" spans="18:25" x14ac:dyDescent="0.2">
      <c r="R613" s="102">
        <v>843.09728934250711</v>
      </c>
      <c r="S613" s="102">
        <v>2054.7804708448139</v>
      </c>
      <c r="U613" s="102">
        <v>62.45165106240794</v>
      </c>
      <c r="V613" s="102">
        <v>2054.7804708448139</v>
      </c>
      <c r="X613" s="102">
        <v>124.90330212481588</v>
      </c>
      <c r="Y613" s="102">
        <v>2054.7804708448139</v>
      </c>
    </row>
    <row r="614" spans="18:25" x14ac:dyDescent="0.2">
      <c r="R614" s="102">
        <v>851.5282622359324</v>
      </c>
      <c r="S614" s="102">
        <v>1841.0822206909363</v>
      </c>
      <c r="U614" s="102">
        <v>63.076167573032023</v>
      </c>
      <c r="V614" s="102">
        <v>1841.0822206909363</v>
      </c>
      <c r="X614" s="102">
        <v>126.15233514606405</v>
      </c>
      <c r="Y614" s="102">
        <v>1841.0822206909363</v>
      </c>
    </row>
    <row r="615" spans="18:25" x14ac:dyDescent="0.2">
      <c r="R615" s="102">
        <v>860.04354485829151</v>
      </c>
      <c r="S615" s="102">
        <v>2087.6661158913253</v>
      </c>
      <c r="U615" s="102">
        <v>63.706929248762343</v>
      </c>
      <c r="V615" s="102">
        <v>2087.6661158913253</v>
      </c>
      <c r="X615" s="102">
        <v>127.41385849752469</v>
      </c>
      <c r="Y615" s="102">
        <v>2087.6661158913253</v>
      </c>
    </row>
    <row r="616" spans="18:25" x14ac:dyDescent="0.2">
      <c r="R616" s="102">
        <v>868.64398030687448</v>
      </c>
      <c r="S616" s="102">
        <v>2048.6773626885374</v>
      </c>
      <c r="U616" s="102">
        <v>64.343998541249974</v>
      </c>
      <c r="V616" s="102">
        <v>2048.6773626885374</v>
      </c>
      <c r="X616" s="102">
        <v>128.68799708249995</v>
      </c>
      <c r="Y616" s="102">
        <v>2048.6773626885374</v>
      </c>
    </row>
    <row r="617" spans="18:25" x14ac:dyDescent="0.2">
      <c r="R617" s="102">
        <v>877.33042010994336</v>
      </c>
      <c r="S617" s="102">
        <v>2155.6755687553605</v>
      </c>
      <c r="U617" s="102">
        <v>64.987438526662473</v>
      </c>
      <c r="V617" s="102">
        <v>2155.6755687553605</v>
      </c>
      <c r="X617" s="102">
        <v>129.97487705332495</v>
      </c>
      <c r="Y617" s="102">
        <v>2155.6755687553605</v>
      </c>
    </row>
    <row r="618" spans="18:25" x14ac:dyDescent="0.2">
      <c r="R618" s="102">
        <v>886.1037243110427</v>
      </c>
      <c r="S618" s="102">
        <v>1882.7343264796668</v>
      </c>
      <c r="U618" s="102">
        <v>65.637312911929101</v>
      </c>
      <c r="V618" s="102">
        <v>1882.7343264796668</v>
      </c>
      <c r="X618" s="102">
        <v>131.2746258238582</v>
      </c>
      <c r="Y618" s="102">
        <v>1882.7343264796668</v>
      </c>
    </row>
    <row r="619" spans="18:25" x14ac:dyDescent="0.2">
      <c r="R619" s="102">
        <v>894.96476155415326</v>
      </c>
      <c r="S619" s="102">
        <v>1840.8043894317263</v>
      </c>
      <c r="U619" s="102">
        <v>66.293686041048403</v>
      </c>
      <c r="V619" s="102">
        <v>1840.8043894317263</v>
      </c>
      <c r="X619" s="102">
        <v>132.58737208209681</v>
      </c>
      <c r="Y619" s="102">
        <v>1840.8043894317263</v>
      </c>
    </row>
    <row r="620" spans="18:25" x14ac:dyDescent="0.2">
      <c r="R620" s="102">
        <v>903.91440916969486</v>
      </c>
      <c r="S620" s="102">
        <v>2155.2989101457438</v>
      </c>
      <c r="U620" s="102">
        <v>66.956622901458871</v>
      </c>
      <c r="V620" s="102">
        <v>2155.2989101457438</v>
      </c>
      <c r="X620" s="102">
        <v>133.91324580291774</v>
      </c>
      <c r="Y620" s="102">
        <v>2155.2989101457438</v>
      </c>
    </row>
    <row r="621" spans="18:25" x14ac:dyDescent="0.2">
      <c r="R621" s="102">
        <v>912.95355326139179</v>
      </c>
      <c r="S621" s="102">
        <v>806.56528396502631</v>
      </c>
      <c r="U621" s="102">
        <v>67.626189130473463</v>
      </c>
      <c r="V621" s="102">
        <v>806.56528396502631</v>
      </c>
      <c r="X621" s="102">
        <v>135.25237826094693</v>
      </c>
      <c r="Y621" s="102">
        <v>806.56528396502631</v>
      </c>
    </row>
    <row r="622" spans="18:25" x14ac:dyDescent="0.2">
      <c r="R622" s="102">
        <v>922.08308879400579</v>
      </c>
      <c r="S622" s="102">
        <v>683.28784716000337</v>
      </c>
      <c r="U622" s="102">
        <v>68.302451021778211</v>
      </c>
      <c r="V622" s="102">
        <v>683.28784716000337</v>
      </c>
      <c r="X622" s="102">
        <v>136.60490204355642</v>
      </c>
      <c r="Y622" s="102">
        <v>683.28784716000337</v>
      </c>
    </row>
    <row r="623" spans="18:25" x14ac:dyDescent="0.2">
      <c r="R623" s="102">
        <v>931.30391968194556</v>
      </c>
      <c r="S623" s="102">
        <v>845.73635501439321</v>
      </c>
      <c r="U623" s="102">
        <v>68.985475531995974</v>
      </c>
      <c r="V623" s="102">
        <v>845.73635501439321</v>
      </c>
      <c r="X623" s="102">
        <v>137.97095106399195</v>
      </c>
      <c r="Y623" s="102">
        <v>845.73635501439321</v>
      </c>
    </row>
    <row r="624" spans="18:25" x14ac:dyDescent="0.2">
      <c r="R624" s="102">
        <v>940.61695887876533</v>
      </c>
      <c r="S624" s="102">
        <v>696.35217605097114</v>
      </c>
      <c r="U624" s="102">
        <v>69.675330287315944</v>
      </c>
      <c r="V624" s="102">
        <v>696.35217605097114</v>
      </c>
      <c r="X624" s="102">
        <v>139.35066057463189</v>
      </c>
      <c r="Y624" s="102">
        <v>696.35217605097114</v>
      </c>
    </row>
    <row r="625" spans="18:25" x14ac:dyDescent="0.2">
      <c r="R625" s="102">
        <v>950.02312846755285</v>
      </c>
      <c r="S625" s="102">
        <v>793.79760976139221</v>
      </c>
      <c r="U625" s="102">
        <v>70.372083590189092</v>
      </c>
      <c r="V625" s="102">
        <v>793.79760976139221</v>
      </c>
      <c r="X625" s="102">
        <v>140.74416718037818</v>
      </c>
      <c r="Y625" s="102">
        <v>793.79760976139221</v>
      </c>
    </row>
    <row r="626" spans="18:25" x14ac:dyDescent="0.2">
      <c r="R626" s="102">
        <v>959.52335975222832</v>
      </c>
      <c r="S626" s="102">
        <v>677.42907616842524</v>
      </c>
      <c r="U626" s="102">
        <v>71.075804426090983</v>
      </c>
      <c r="V626" s="102">
        <v>677.42907616842524</v>
      </c>
      <c r="X626" s="102">
        <v>142.15160885218197</v>
      </c>
      <c r="Y626" s="102">
        <v>677.42907616842524</v>
      </c>
    </row>
    <row r="627" spans="18:25" x14ac:dyDescent="0.2">
      <c r="R627" s="102">
        <v>969.11859334975065</v>
      </c>
      <c r="S627" s="102">
        <v>747.99092017300688</v>
      </c>
      <c r="U627" s="102">
        <v>71.786562470351896</v>
      </c>
      <c r="V627" s="102">
        <v>747.99092017300688</v>
      </c>
      <c r="X627" s="102">
        <v>143.57312494070379</v>
      </c>
      <c r="Y627" s="102">
        <v>747.99092017300688</v>
      </c>
    </row>
    <row r="628" spans="18:25" x14ac:dyDescent="0.2">
      <c r="R628" s="102">
        <v>978.80977928324796</v>
      </c>
      <c r="S628" s="102">
        <v>739.97970963701368</v>
      </c>
      <c r="U628" s="102">
        <v>72.504428095055417</v>
      </c>
      <c r="V628" s="102">
        <v>739.97970963701368</v>
      </c>
      <c r="X628" s="102">
        <v>145.00885619011083</v>
      </c>
      <c r="Y628" s="102">
        <v>739.97970963701368</v>
      </c>
    </row>
    <row r="629" spans="18:25" x14ac:dyDescent="0.2">
      <c r="R629" s="102">
        <v>988.59787707608052</v>
      </c>
      <c r="S629" s="102">
        <v>837.23534809614489</v>
      </c>
      <c r="U629" s="102">
        <v>73.229472376005972</v>
      </c>
      <c r="V629" s="102">
        <v>837.23534809614489</v>
      </c>
      <c r="X629" s="102">
        <v>146.45894475201194</v>
      </c>
      <c r="Y629" s="102">
        <v>837.23534809614489</v>
      </c>
    </row>
    <row r="630" spans="18:25" x14ac:dyDescent="0.2">
      <c r="R630" s="102">
        <v>998.48385584684127</v>
      </c>
      <c r="S630" s="102">
        <v>806.00329204616412</v>
      </c>
      <c r="U630" s="102">
        <v>73.961767099766035</v>
      </c>
      <c r="V630" s="102">
        <v>806.00329204616412</v>
      </c>
      <c r="X630" s="102">
        <v>147.92353419953207</v>
      </c>
      <c r="Y630" s="102">
        <v>806.00329204616412</v>
      </c>
    </row>
    <row r="631" spans="18:25" x14ac:dyDescent="0.2">
      <c r="R631" s="102">
        <v>1008.4686944053099</v>
      </c>
      <c r="S631" s="102">
        <v>718.5031101801826</v>
      </c>
      <c r="U631" s="102">
        <v>74.701384770763681</v>
      </c>
      <c r="V631" s="102">
        <v>718.5031101801826</v>
      </c>
      <c r="X631" s="102">
        <v>149.40276954152736</v>
      </c>
      <c r="Y631" s="102">
        <v>718.5031101801826</v>
      </c>
    </row>
    <row r="632" spans="18:25" x14ac:dyDescent="0.2">
      <c r="R632" s="102">
        <v>1018.553381349363</v>
      </c>
      <c r="S632" s="102">
        <v>832.42801334090723</v>
      </c>
      <c r="U632" s="102">
        <v>75.44839861847133</v>
      </c>
      <c r="V632" s="102">
        <v>832.42801334090723</v>
      </c>
      <c r="X632" s="102">
        <v>150.89679723694266</v>
      </c>
      <c r="Y632" s="102">
        <v>832.42801334090723</v>
      </c>
    </row>
    <row r="633" spans="18:25" x14ac:dyDescent="0.2">
      <c r="R633" s="102">
        <v>1028.7389151628568</v>
      </c>
      <c r="S633" s="102">
        <v>775.8401124836538</v>
      </c>
      <c r="U633" s="102">
        <v>76.20288260465604</v>
      </c>
      <c r="V633" s="102">
        <v>775.8401124836538</v>
      </c>
      <c r="X633" s="102">
        <v>152.40576520931208</v>
      </c>
      <c r="Y633" s="102">
        <v>775.8401124836538</v>
      </c>
    </row>
    <row r="634" spans="18:25" x14ac:dyDescent="0.2">
      <c r="R634" s="102">
        <v>810</v>
      </c>
      <c r="S634" s="102">
        <v>551.15361557372489</v>
      </c>
      <c r="U634" s="102">
        <v>60</v>
      </c>
      <c r="V634" s="102">
        <v>551.15361557372489</v>
      </c>
      <c r="X634" s="102">
        <v>120</v>
      </c>
      <c r="Y634" s="102">
        <v>551.15361557372489</v>
      </c>
    </row>
    <row r="635" spans="18:25" x14ac:dyDescent="0.2">
      <c r="R635" s="102">
        <v>850.5</v>
      </c>
      <c r="S635" s="102">
        <v>551.08727942285839</v>
      </c>
      <c r="U635" s="102">
        <v>63</v>
      </c>
      <c r="V635" s="102">
        <v>551.08727942285839</v>
      </c>
      <c r="X635" s="102">
        <v>126</v>
      </c>
      <c r="Y635" s="102">
        <v>551.08727942285839</v>
      </c>
    </row>
    <row r="636" spans="18:25" x14ac:dyDescent="0.2">
      <c r="R636" s="102">
        <v>893.02499999999986</v>
      </c>
      <c r="S636" s="102">
        <v>580.35595879184189</v>
      </c>
      <c r="U636" s="102">
        <v>66.150000000000006</v>
      </c>
      <c r="V636" s="102">
        <v>580.35595879184189</v>
      </c>
      <c r="X636" s="102">
        <v>132.30000000000001</v>
      </c>
      <c r="Y636" s="102">
        <v>580.35595879184189</v>
      </c>
    </row>
    <row r="637" spans="18:25" x14ac:dyDescent="0.2">
      <c r="R637" s="102">
        <v>937.6762500000001</v>
      </c>
      <c r="S637" s="102">
        <v>484.38414190953057</v>
      </c>
      <c r="U637" s="102">
        <v>69.45750000000001</v>
      </c>
      <c r="V637" s="102">
        <v>484.38414190953057</v>
      </c>
      <c r="X637" s="102">
        <v>138.91500000000002</v>
      </c>
      <c r="Y637" s="102">
        <v>484.38414190953057</v>
      </c>
    </row>
    <row r="638" spans="18:25" x14ac:dyDescent="0.2">
      <c r="R638" s="102">
        <v>984.56006249999984</v>
      </c>
      <c r="S638" s="102">
        <v>565.31112835690499</v>
      </c>
      <c r="U638" s="102">
        <v>72.930374999999998</v>
      </c>
      <c r="V638" s="102">
        <v>565.31112835690499</v>
      </c>
      <c r="X638" s="102">
        <v>145.86075</v>
      </c>
      <c r="Y638" s="102">
        <v>565.31112835690499</v>
      </c>
    </row>
    <row r="639" spans="18:25" x14ac:dyDescent="0.2">
      <c r="R639" s="102">
        <v>1033.7880656249999</v>
      </c>
      <c r="S639" s="102">
        <v>579.55504948634245</v>
      </c>
      <c r="U639" s="102">
        <v>76.576893749999996</v>
      </c>
      <c r="V639" s="102">
        <v>579.55504948634245</v>
      </c>
      <c r="X639" s="102">
        <v>153.15378749999999</v>
      </c>
      <c r="Y639" s="102">
        <v>579.55504948634245</v>
      </c>
    </row>
    <row r="640" spans="18:25" x14ac:dyDescent="0.2">
      <c r="R640" s="102">
        <v>1085.4774689062501</v>
      </c>
      <c r="S640" s="102">
        <v>577.98386200917901</v>
      </c>
      <c r="U640" s="102">
        <v>80.405738437499991</v>
      </c>
      <c r="V640" s="102">
        <v>577.98386200917901</v>
      </c>
      <c r="X640" s="102">
        <v>160.81147687500001</v>
      </c>
      <c r="Y640" s="102">
        <v>577.98386200917901</v>
      </c>
    </row>
    <row r="641" spans="18:25" x14ac:dyDescent="0.2">
      <c r="R641" s="102">
        <v>1139.7513423515625</v>
      </c>
      <c r="S641" s="102">
        <v>591.97796155136564</v>
      </c>
      <c r="U641" s="102">
        <v>84.426025359374989</v>
      </c>
      <c r="V641" s="102">
        <v>591.97796155136564</v>
      </c>
      <c r="X641" s="102">
        <v>168.85205071875001</v>
      </c>
      <c r="Y641" s="102">
        <v>591.97796155136564</v>
      </c>
    </row>
    <row r="642" spans="18:25" x14ac:dyDescent="0.2">
      <c r="R642" s="102">
        <v>1196.7389094691407</v>
      </c>
      <c r="S642" s="102">
        <v>609.51212555567417</v>
      </c>
      <c r="U642" s="102">
        <v>88.647326627343745</v>
      </c>
      <c r="V642" s="102">
        <v>609.51212555567417</v>
      </c>
      <c r="X642" s="102">
        <v>177.29465325468749</v>
      </c>
      <c r="Y642" s="102">
        <v>609.51212555567417</v>
      </c>
    </row>
    <row r="643" spans="18:25" x14ac:dyDescent="0.2">
      <c r="R643" s="102">
        <v>1256.5758549425977</v>
      </c>
      <c r="S643" s="102">
        <v>654.22355136164003</v>
      </c>
      <c r="U643" s="102">
        <v>93.07969295871095</v>
      </c>
      <c r="V643" s="102">
        <v>654.22355136164003</v>
      </c>
      <c r="X643" s="102">
        <v>186.1593859174219</v>
      </c>
      <c r="Y643" s="102">
        <v>654.22355136164003</v>
      </c>
    </row>
    <row r="644" spans="18:25" x14ac:dyDescent="0.2">
      <c r="R644" s="102">
        <v>1319.4046476897279</v>
      </c>
      <c r="S644" s="102">
        <v>677.47330741388612</v>
      </c>
      <c r="U644" s="102">
        <v>97.733677606646523</v>
      </c>
      <c r="V644" s="102">
        <v>677.47330741388612</v>
      </c>
      <c r="X644" s="102">
        <v>195.46735521329302</v>
      </c>
      <c r="Y644" s="102">
        <v>677.47330741388612</v>
      </c>
    </row>
    <row r="645" spans="18:25" x14ac:dyDescent="0.2">
      <c r="R645" s="102">
        <v>1385.3748800742142</v>
      </c>
      <c r="S645" s="102">
        <v>654.72308615896145</v>
      </c>
      <c r="U645" s="102">
        <v>102.62036148697882</v>
      </c>
      <c r="V645" s="102">
        <v>654.72308615896145</v>
      </c>
      <c r="X645" s="102">
        <v>205.24072297395765</v>
      </c>
      <c r="Y645" s="102">
        <v>654.72308615896145</v>
      </c>
    </row>
    <row r="646" spans="18:25" x14ac:dyDescent="0.2">
      <c r="R646" s="102">
        <v>1454.6436240779251</v>
      </c>
      <c r="S646" s="102">
        <v>593.61877394973351</v>
      </c>
      <c r="U646" s="102">
        <v>107.75137956132778</v>
      </c>
      <c r="V646" s="102">
        <v>593.61877394973351</v>
      </c>
      <c r="X646" s="102">
        <v>215.50275912265556</v>
      </c>
      <c r="Y646" s="102">
        <v>593.61877394973351</v>
      </c>
    </row>
    <row r="647" spans="18:25" x14ac:dyDescent="0.2">
      <c r="R647" s="102">
        <v>1469.1900603187041</v>
      </c>
      <c r="S647" s="102">
        <v>736.07415408698057</v>
      </c>
      <c r="U647" s="102">
        <v>108.82889335694105</v>
      </c>
      <c r="V647" s="102">
        <v>736.07415408698057</v>
      </c>
      <c r="X647" s="102">
        <v>217.6577867138821</v>
      </c>
      <c r="Y647" s="102">
        <v>736.07415408698057</v>
      </c>
    </row>
    <row r="648" spans="18:25" x14ac:dyDescent="0.2">
      <c r="R648" s="102">
        <v>1483.8819609218915</v>
      </c>
      <c r="S648" s="102">
        <v>667.82226270204717</v>
      </c>
      <c r="U648" s="102">
        <v>109.91718229051048</v>
      </c>
      <c r="V648" s="102">
        <v>667.82226270204717</v>
      </c>
      <c r="X648" s="102">
        <v>219.83436458102096</v>
      </c>
      <c r="Y648" s="102">
        <v>667.82226270204717</v>
      </c>
    </row>
    <row r="649" spans="18:25" x14ac:dyDescent="0.2">
      <c r="R649" s="102">
        <v>374.68019513277756</v>
      </c>
      <c r="S649" s="102">
        <v>599.77966120502333</v>
      </c>
      <c r="U649" s="102">
        <v>27.754088528353897</v>
      </c>
      <c r="V649" s="102">
        <v>599.77966120502333</v>
      </c>
      <c r="X649" s="102">
        <v>55.508177056707794</v>
      </c>
      <c r="Y649" s="102">
        <v>599.77966120502333</v>
      </c>
    </row>
    <row r="650" spans="18:25" x14ac:dyDescent="0.2">
      <c r="R650" s="102">
        <v>378.42699708410538</v>
      </c>
      <c r="S650" s="102">
        <v>468.79338671923477</v>
      </c>
      <c r="U650" s="102">
        <v>28.03162941363744</v>
      </c>
      <c r="V650" s="102">
        <v>468.79338671923477</v>
      </c>
      <c r="X650" s="102">
        <v>56.063258827274879</v>
      </c>
      <c r="Y650" s="102">
        <v>468.79338671923477</v>
      </c>
    </row>
    <row r="651" spans="18:25" x14ac:dyDescent="0.2">
      <c r="R651" s="102">
        <v>382.21126705494652</v>
      </c>
      <c r="S651" s="102">
        <v>547.07364244050302</v>
      </c>
      <c r="U651" s="102">
        <v>28.311945707773816</v>
      </c>
      <c r="V651" s="102">
        <v>547.07364244050302</v>
      </c>
      <c r="X651" s="102">
        <v>56.623891415547632</v>
      </c>
      <c r="Y651" s="102">
        <v>547.07364244050302</v>
      </c>
    </row>
    <row r="652" spans="18:25" x14ac:dyDescent="0.2">
      <c r="R652" s="102">
        <v>386.03337972549593</v>
      </c>
      <c r="S652" s="102">
        <v>1278.1066702991577</v>
      </c>
      <c r="U652" s="102">
        <v>28.595065164851555</v>
      </c>
      <c r="V652" s="102">
        <v>1278.1066702991577</v>
      </c>
      <c r="X652" s="102">
        <v>57.190130329703109</v>
      </c>
      <c r="Y652" s="102">
        <v>1278.1066702991577</v>
      </c>
    </row>
    <row r="653" spans="18:25" x14ac:dyDescent="0.2">
      <c r="R653" s="102">
        <v>389.89371352275089</v>
      </c>
      <c r="S653" s="102">
        <v>1200.0156245361218</v>
      </c>
      <c r="U653" s="102">
        <v>28.881015816500071</v>
      </c>
      <c r="V653" s="102">
        <v>1200.0156245361218</v>
      </c>
      <c r="X653" s="102">
        <v>57.762031633000142</v>
      </c>
      <c r="Y653" s="102">
        <v>1200.0156245361218</v>
      </c>
    </row>
    <row r="654" spans="18:25" x14ac:dyDescent="0.2">
      <c r="R654" s="102">
        <v>393.79265065797847</v>
      </c>
      <c r="S654" s="102">
        <v>1351.1177287961668</v>
      </c>
      <c r="U654" s="102">
        <v>29.16982597466507</v>
      </c>
      <c r="V654" s="102">
        <v>1351.1177287961668</v>
      </c>
      <c r="X654" s="102">
        <v>58.33965194933014</v>
      </c>
      <c r="Y654" s="102">
        <v>1351.1177287961668</v>
      </c>
    </row>
    <row r="655" spans="18:25" x14ac:dyDescent="0.2">
      <c r="R655" s="102">
        <v>397.73057716455821</v>
      </c>
      <c r="S655" s="102">
        <v>1239.430478610886</v>
      </c>
      <c r="U655" s="102">
        <v>29.461524234411726</v>
      </c>
      <c r="V655" s="102">
        <v>1239.430478610886</v>
      </c>
      <c r="X655" s="102">
        <v>58.923048468823445</v>
      </c>
      <c r="Y655" s="102">
        <v>1239.430478610886</v>
      </c>
    </row>
    <row r="656" spans="18:25" x14ac:dyDescent="0.2">
      <c r="R656" s="102">
        <v>401.70788293620387</v>
      </c>
      <c r="S656" s="102">
        <v>1344.2860220380044</v>
      </c>
      <c r="U656" s="102">
        <v>29.756139476755841</v>
      </c>
      <c r="V656" s="102">
        <v>1344.2860220380044</v>
      </c>
      <c r="X656" s="102">
        <v>59.512278953511682</v>
      </c>
      <c r="Y656" s="102">
        <v>1344.2860220380044</v>
      </c>
    </row>
    <row r="657" spans="18:25" x14ac:dyDescent="0.2">
      <c r="R657" s="102">
        <v>405.72496176556587</v>
      </c>
      <c r="S657" s="102">
        <v>1243.4985039832547</v>
      </c>
      <c r="U657" s="102">
        <v>30.053700871523397</v>
      </c>
      <c r="V657" s="102">
        <v>1243.4985039832547</v>
      </c>
      <c r="X657" s="102">
        <v>60.107401743046793</v>
      </c>
      <c r="Y657" s="102">
        <v>1243.4985039832547</v>
      </c>
    </row>
    <row r="658" spans="18:25" x14ac:dyDescent="0.2">
      <c r="R658" s="102">
        <v>409.78221138322152</v>
      </c>
      <c r="S658" s="102">
        <v>1387.668222079438</v>
      </c>
      <c r="U658" s="102">
        <v>30.354237880238635</v>
      </c>
      <c r="V658" s="102">
        <v>1387.668222079438</v>
      </c>
      <c r="X658" s="102">
        <v>60.70847576047727</v>
      </c>
      <c r="Y658" s="102">
        <v>1387.668222079438</v>
      </c>
    </row>
    <row r="659" spans="18:25" x14ac:dyDescent="0.2">
      <c r="R659" s="102">
        <v>413.88003349705377</v>
      </c>
      <c r="S659" s="102">
        <v>1137.5727268587882</v>
      </c>
      <c r="U659" s="102">
        <v>30.657780259041022</v>
      </c>
      <c r="V659" s="102">
        <v>1137.5727268587882</v>
      </c>
      <c r="X659" s="102">
        <v>61.315560518082044</v>
      </c>
      <c r="Y659" s="102">
        <v>1137.5727268587882</v>
      </c>
    </row>
    <row r="660" spans="18:25" x14ac:dyDescent="0.2">
      <c r="R660" s="102">
        <v>418.01883383202437</v>
      </c>
      <c r="S660" s="102">
        <v>1179.2801435962901</v>
      </c>
      <c r="U660" s="102">
        <v>30.964358061631437</v>
      </c>
      <c r="V660" s="102">
        <v>1179.2801435962901</v>
      </c>
      <c r="X660" s="102">
        <v>61.928716123262873</v>
      </c>
      <c r="Y660" s="102">
        <v>1179.2801435962901</v>
      </c>
    </row>
    <row r="661" spans="18:25" x14ac:dyDescent="0.2">
      <c r="R661" s="102">
        <v>422.19902217034462</v>
      </c>
      <c r="S661" s="102">
        <v>1442.1858078535568</v>
      </c>
      <c r="U661" s="102">
        <v>31.274001642247747</v>
      </c>
      <c r="V661" s="102">
        <v>1442.1858078535568</v>
      </c>
      <c r="X661" s="102">
        <v>62.548003284495493</v>
      </c>
      <c r="Y661" s="102">
        <v>1442.1858078535568</v>
      </c>
    </row>
    <row r="662" spans="18:25" x14ac:dyDescent="0.2">
      <c r="R662" s="102">
        <v>426.421012392048</v>
      </c>
      <c r="S662" s="102">
        <v>1312.5055149963935</v>
      </c>
      <c r="U662" s="102">
        <v>31.586741658670224</v>
      </c>
      <c r="V662" s="102">
        <v>1312.5055149963935</v>
      </c>
      <c r="X662" s="102">
        <v>63.173483317340448</v>
      </c>
      <c r="Y662" s="102">
        <v>1312.5055149963935</v>
      </c>
    </row>
    <row r="663" spans="18:25" x14ac:dyDescent="0.2">
      <c r="R663" s="102">
        <v>430.68522251596858</v>
      </c>
      <c r="S663" s="102">
        <v>1326.8641084592969</v>
      </c>
      <c r="U663" s="102">
        <v>31.902609075256933</v>
      </c>
      <c r="V663" s="102">
        <v>1326.8641084592969</v>
      </c>
      <c r="X663" s="102">
        <v>63.805218150513859</v>
      </c>
      <c r="Y663" s="102">
        <v>1326.8641084592969</v>
      </c>
    </row>
    <row r="664" spans="18:25" x14ac:dyDescent="0.2">
      <c r="R664" s="102">
        <v>434.99207474112825</v>
      </c>
      <c r="S664" s="102">
        <v>1417.6632166138038</v>
      </c>
      <c r="U664" s="102">
        <v>32.221635166009499</v>
      </c>
      <c r="V664" s="102">
        <v>1417.6632166138038</v>
      </c>
      <c r="X664" s="102">
        <v>64.443270332018997</v>
      </c>
      <c r="Y664" s="102">
        <v>1417.6632166138038</v>
      </c>
    </row>
    <row r="665" spans="18:25" x14ac:dyDescent="0.2">
      <c r="R665" s="102">
        <v>439.34199548853957</v>
      </c>
      <c r="S665" s="102">
        <v>1198.9084993025222</v>
      </c>
      <c r="U665" s="102">
        <v>32.543851517669594</v>
      </c>
      <c r="V665" s="102">
        <v>1198.9084993025222</v>
      </c>
      <c r="X665" s="102">
        <v>65.087703035339189</v>
      </c>
      <c r="Y665" s="102">
        <v>1198.9084993025222</v>
      </c>
    </row>
    <row r="666" spans="18:25" x14ac:dyDescent="0.2">
      <c r="R666" s="102">
        <v>443.73541544342493</v>
      </c>
      <c r="S666" s="102">
        <v>1276.5614754480728</v>
      </c>
      <c r="U666" s="102">
        <v>32.869290032846287</v>
      </c>
      <c r="V666" s="102">
        <v>1276.5614754480728</v>
      </c>
      <c r="X666" s="102">
        <v>65.738580065692574</v>
      </c>
      <c r="Y666" s="102">
        <v>1276.5614754480728</v>
      </c>
    </row>
    <row r="667" spans="18:25" x14ac:dyDescent="0.2">
      <c r="R667" s="102">
        <v>448.1727695978592</v>
      </c>
      <c r="S667" s="102">
        <v>1255.1271366001668</v>
      </c>
      <c r="U667" s="102">
        <v>33.19798293317475</v>
      </c>
      <c r="V667" s="102">
        <v>1255.1271366001668</v>
      </c>
      <c r="X667" s="102">
        <v>66.395965866349499</v>
      </c>
      <c r="Y667" s="102">
        <v>1255.1271366001668</v>
      </c>
    </row>
    <row r="668" spans="18:25" x14ac:dyDescent="0.2">
      <c r="R668" s="102">
        <v>452.65449729383772</v>
      </c>
      <c r="S668" s="102">
        <v>1352.0074642306274</v>
      </c>
      <c r="U668" s="102">
        <v>33.5299627625065</v>
      </c>
      <c r="V668" s="102">
        <v>1352.0074642306274</v>
      </c>
      <c r="X668" s="102">
        <v>67.059925525013</v>
      </c>
      <c r="Y668" s="102">
        <v>1352.0074642306274</v>
      </c>
    </row>
    <row r="669" spans="18:25" x14ac:dyDescent="0.2">
      <c r="R669" s="102">
        <v>457.1810422667761</v>
      </c>
      <c r="S669" s="102">
        <v>1334.9324338367085</v>
      </c>
      <c r="U669" s="102">
        <v>33.865262390131569</v>
      </c>
      <c r="V669" s="102">
        <v>1334.9324338367085</v>
      </c>
      <c r="X669" s="102">
        <v>67.730524780263138</v>
      </c>
      <c r="Y669" s="102">
        <v>1334.9324338367085</v>
      </c>
    </row>
    <row r="670" spans="18:25" x14ac:dyDescent="0.2">
      <c r="R670" s="102">
        <v>461.75285268944396</v>
      </c>
      <c r="S670" s="102">
        <v>1323.2190763394983</v>
      </c>
      <c r="U670" s="102">
        <v>34.203915014032887</v>
      </c>
      <c r="V670" s="102">
        <v>1323.2190763394983</v>
      </c>
      <c r="X670" s="102">
        <v>68.407830028065774</v>
      </c>
      <c r="Y670" s="102">
        <v>1323.2190763394983</v>
      </c>
    </row>
    <row r="671" spans="18:25" x14ac:dyDescent="0.2">
      <c r="R671" s="102">
        <v>466.37038121633839</v>
      </c>
      <c r="S671" s="102">
        <v>1369.3272192251404</v>
      </c>
      <c r="U671" s="102">
        <v>34.54595416417321</v>
      </c>
      <c r="V671" s="102">
        <v>1369.3272192251404</v>
      </c>
      <c r="X671" s="102">
        <v>69.09190832834642</v>
      </c>
      <c r="Y671" s="102">
        <v>1369.3272192251404</v>
      </c>
    </row>
    <row r="672" spans="18:25" x14ac:dyDescent="0.2">
      <c r="R672" s="102">
        <v>471.03408502850175</v>
      </c>
      <c r="S672" s="102">
        <v>1436.8016271127892</v>
      </c>
      <c r="U672" s="102">
        <v>34.891413705814941</v>
      </c>
      <c r="V672" s="102">
        <v>1436.8016271127892</v>
      </c>
      <c r="X672" s="102">
        <v>69.782827411629881</v>
      </c>
      <c r="Y672" s="102">
        <v>1436.8016271127892</v>
      </c>
    </row>
    <row r="673" spans="18:25" x14ac:dyDescent="0.2">
      <c r="R673" s="102">
        <v>475.74442587878673</v>
      </c>
      <c r="S673" s="102">
        <v>476.41507318807885</v>
      </c>
      <c r="U673" s="102">
        <v>35.240327842873093</v>
      </c>
      <c r="V673" s="102">
        <v>476.41507318807885</v>
      </c>
      <c r="X673" s="102">
        <v>70.480655685746186</v>
      </c>
      <c r="Y673" s="102">
        <v>476.41507318807885</v>
      </c>
    </row>
    <row r="674" spans="18:25" x14ac:dyDescent="0.2">
      <c r="R674" s="102">
        <v>480.50187013757466</v>
      </c>
      <c r="S674" s="102">
        <v>505.31866943753323</v>
      </c>
      <c r="U674" s="102">
        <v>35.592731121301824</v>
      </c>
      <c r="V674" s="102">
        <v>505.31866943753323</v>
      </c>
      <c r="X674" s="102">
        <v>71.185462242603649</v>
      </c>
      <c r="Y674" s="102">
        <v>505.31866943753323</v>
      </c>
    </row>
    <row r="675" spans="18:25" x14ac:dyDescent="0.2">
      <c r="R675" s="102">
        <v>485.30688883895033</v>
      </c>
      <c r="S675" s="102">
        <v>465.70272720392705</v>
      </c>
      <c r="U675" s="102">
        <v>35.948658432514847</v>
      </c>
      <c r="V675" s="102">
        <v>465.70272720392705</v>
      </c>
      <c r="X675" s="102">
        <v>71.897316865029694</v>
      </c>
      <c r="Y675" s="102">
        <v>465.70272720392705</v>
      </c>
    </row>
    <row r="676" spans="18:25" x14ac:dyDescent="0.2">
      <c r="R676" s="102">
        <v>490.15995772733982</v>
      </c>
      <c r="S676" s="102">
        <v>543.99428754032215</v>
      </c>
      <c r="U676" s="102">
        <v>36.308145016839987</v>
      </c>
      <c r="V676" s="102">
        <v>543.99428754032215</v>
      </c>
      <c r="X676" s="102">
        <v>72.616290033679974</v>
      </c>
      <c r="Y676" s="102">
        <v>543.99428754032215</v>
      </c>
    </row>
    <row r="677" spans="18:25" x14ac:dyDescent="0.2">
      <c r="R677" s="102">
        <v>495.0615573046133</v>
      </c>
      <c r="S677" s="102">
        <v>543.98295828669643</v>
      </c>
      <c r="U677" s="102">
        <v>36.671226467008395</v>
      </c>
      <c r="V677" s="102">
        <v>543.98295828669643</v>
      </c>
      <c r="X677" s="102">
        <v>73.342452934016791</v>
      </c>
      <c r="Y677" s="102">
        <v>543.98295828669643</v>
      </c>
    </row>
    <row r="678" spans="18:25" x14ac:dyDescent="0.2">
      <c r="R678" s="102">
        <v>500.0121728776594</v>
      </c>
      <c r="S678" s="102">
        <v>525.4149217936166</v>
      </c>
      <c r="U678" s="102">
        <v>37.037938731678473</v>
      </c>
      <c r="V678" s="102">
        <v>525.4149217936166</v>
      </c>
      <c r="X678" s="102">
        <v>74.075877463356946</v>
      </c>
      <c r="Y678" s="102">
        <v>525.4149217936166</v>
      </c>
    </row>
    <row r="679" spans="18:25" x14ac:dyDescent="0.2">
      <c r="R679" s="102">
        <v>505.01229460643594</v>
      </c>
      <c r="S679" s="102">
        <v>482.91463777914879</v>
      </c>
      <c r="U679" s="102">
        <v>37.408318118995261</v>
      </c>
      <c r="V679" s="102">
        <v>482.91463777914879</v>
      </c>
      <c r="X679" s="102">
        <v>74.816636237990522</v>
      </c>
      <c r="Y679" s="102">
        <v>482.91463777914879</v>
      </c>
    </row>
    <row r="680" spans="18:25" x14ac:dyDescent="0.2">
      <c r="R680" s="102">
        <v>510.06241755250028</v>
      </c>
      <c r="S680" s="102">
        <v>575.02026351405016</v>
      </c>
      <c r="U680" s="102">
        <v>37.782401300185214</v>
      </c>
      <c r="V680" s="102">
        <v>575.02026351405016</v>
      </c>
      <c r="X680" s="102">
        <v>75.564802600370427</v>
      </c>
      <c r="Y680" s="102">
        <v>575.02026351405016</v>
      </c>
    </row>
    <row r="681" spans="18:25" x14ac:dyDescent="0.2">
      <c r="R681" s="102">
        <v>515.16304172802529</v>
      </c>
      <c r="S681" s="102">
        <v>600.17755488074283</v>
      </c>
      <c r="U681" s="102">
        <v>38.160225313187063</v>
      </c>
      <c r="V681" s="102">
        <v>600.17755488074283</v>
      </c>
      <c r="X681" s="102">
        <v>76.320450626374125</v>
      </c>
      <c r="Y681" s="102">
        <v>600.17755488074283</v>
      </c>
    </row>
    <row r="682" spans="18:25" x14ac:dyDescent="0.2">
      <c r="R682" s="102">
        <v>520.31467214530562</v>
      </c>
      <c r="S682" s="102">
        <v>544.47067390589007</v>
      </c>
      <c r="U682" s="102">
        <v>38.541827566318929</v>
      </c>
      <c r="V682" s="102">
        <v>544.47067390589007</v>
      </c>
      <c r="X682" s="102">
        <v>77.083655132637858</v>
      </c>
      <c r="Y682" s="102">
        <v>544.47067390589007</v>
      </c>
    </row>
    <row r="683" spans="18:25" x14ac:dyDescent="0.2">
      <c r="R683" s="102">
        <v>525.5178188667586</v>
      </c>
      <c r="S683" s="102">
        <v>485.79786979519656</v>
      </c>
      <c r="U683" s="102">
        <v>38.927245841982121</v>
      </c>
      <c r="V683" s="102">
        <v>485.79786979519656</v>
      </c>
      <c r="X683" s="102">
        <v>77.854491683964241</v>
      </c>
      <c r="Y683" s="102">
        <v>485.79786979519656</v>
      </c>
    </row>
    <row r="684" spans="18:25" x14ac:dyDescent="0.2">
      <c r="R684" s="102">
        <v>530.77299705542623</v>
      </c>
      <c r="S684" s="102">
        <v>519.21358154021232</v>
      </c>
      <c r="U684" s="102">
        <v>39.316518300401945</v>
      </c>
      <c r="V684" s="102">
        <v>519.21358154021232</v>
      </c>
      <c r="X684" s="102">
        <v>78.633036600803891</v>
      </c>
      <c r="Y684" s="102">
        <v>519.21358154021232</v>
      </c>
    </row>
    <row r="685" spans="18:25" x14ac:dyDescent="0.2">
      <c r="R685" s="102">
        <v>536.08072702598042</v>
      </c>
      <c r="S685" s="102">
        <v>611.23375107785182</v>
      </c>
      <c r="U685" s="102">
        <v>39.709683483405961</v>
      </c>
      <c r="V685" s="102">
        <v>611.23375107785182</v>
      </c>
      <c r="X685" s="102">
        <v>79.419366966811921</v>
      </c>
      <c r="Y685" s="102">
        <v>611.23375107785182</v>
      </c>
    </row>
    <row r="686" spans="18:25" x14ac:dyDescent="0.2">
      <c r="R686" s="102">
        <v>541.44153429624021</v>
      </c>
      <c r="S686" s="102">
        <v>494.06669607915757</v>
      </c>
      <c r="U686" s="102">
        <v>40.106780318240013</v>
      </c>
      <c r="V686" s="102">
        <v>494.06669607915757</v>
      </c>
      <c r="X686" s="102">
        <v>80.21356063648004</v>
      </c>
      <c r="Y686" s="102">
        <v>494.06669607915757</v>
      </c>
    </row>
    <row r="687" spans="18:25" x14ac:dyDescent="0.2">
      <c r="R687" s="102">
        <v>546.85594963920266</v>
      </c>
      <c r="S687" s="102">
        <v>550.4842606323798</v>
      </c>
      <c r="U687" s="102">
        <v>40.507848121422413</v>
      </c>
      <c r="V687" s="102">
        <v>550.4842606323798</v>
      </c>
      <c r="X687" s="102">
        <v>81.01569624284484</v>
      </c>
      <c r="Y687" s="102">
        <v>550.4842606323798</v>
      </c>
    </row>
    <row r="688" spans="18:25" x14ac:dyDescent="0.2">
      <c r="R688" s="102">
        <v>552.32450913559467</v>
      </c>
      <c r="S688" s="102">
        <v>498.50882742216118</v>
      </c>
      <c r="U688" s="102">
        <v>40.912926602636645</v>
      </c>
      <c r="V688" s="102">
        <v>498.50882742216118</v>
      </c>
      <c r="X688" s="102">
        <v>81.82585320527329</v>
      </c>
      <c r="Y688" s="102">
        <v>498.50882742216118</v>
      </c>
    </row>
    <row r="689" spans="18:25" x14ac:dyDescent="0.2">
      <c r="R689" s="102">
        <v>557.84775422695066</v>
      </c>
      <c r="S689" s="102">
        <v>544.22942225766576</v>
      </c>
      <c r="U689" s="102">
        <v>41.322055868663014</v>
      </c>
      <c r="V689" s="102">
        <v>544.22942225766576</v>
      </c>
      <c r="X689" s="102">
        <v>82.644111737326028</v>
      </c>
      <c r="Y689" s="102">
        <v>544.22942225766576</v>
      </c>
    </row>
    <row r="690" spans="18:25" x14ac:dyDescent="0.2">
      <c r="R690" s="102">
        <v>563.42623176922007</v>
      </c>
      <c r="S690" s="102">
        <v>509.76245457079528</v>
      </c>
      <c r="U690" s="102">
        <v>41.735276427349632</v>
      </c>
      <c r="V690" s="102">
        <v>509.76245457079528</v>
      </c>
      <c r="X690" s="102">
        <v>83.470552854699264</v>
      </c>
      <c r="Y690" s="102">
        <v>509.76245457079528</v>
      </c>
    </row>
    <row r="691" spans="18:25" x14ac:dyDescent="0.2">
      <c r="R691" s="102">
        <v>569.06049408691229</v>
      </c>
      <c r="S691" s="102">
        <v>634.96157121039732</v>
      </c>
      <c r="U691" s="102">
        <v>42.152629191623134</v>
      </c>
      <c r="V691" s="102">
        <v>634.96157121039732</v>
      </c>
      <c r="X691" s="102">
        <v>84.305258383246269</v>
      </c>
      <c r="Y691" s="102">
        <v>634.96157121039732</v>
      </c>
    </row>
    <row r="692" spans="18:25" x14ac:dyDescent="0.2">
      <c r="R692" s="102">
        <v>574.75109902778138</v>
      </c>
      <c r="S692" s="102">
        <v>622.76480082145667</v>
      </c>
      <c r="U692" s="102">
        <v>42.574155483539364</v>
      </c>
      <c r="V692" s="102">
        <v>622.76480082145667</v>
      </c>
      <c r="X692" s="102">
        <v>85.148310967078729</v>
      </c>
      <c r="Y692" s="102">
        <v>622.76480082145667</v>
      </c>
    </row>
    <row r="693" spans="18:25" x14ac:dyDescent="0.2">
      <c r="R693" s="102">
        <v>580.49861001805925</v>
      </c>
      <c r="S693" s="102">
        <v>569.60742366249713</v>
      </c>
      <c r="U693" s="102">
        <v>42.999897038374755</v>
      </c>
      <c r="V693" s="102">
        <v>569.60742366249713</v>
      </c>
      <c r="X693" s="102">
        <v>85.999794076749509</v>
      </c>
      <c r="Y693" s="102">
        <v>569.60742366249713</v>
      </c>
    </row>
    <row r="694" spans="18:25" x14ac:dyDescent="0.2">
      <c r="R694" s="102">
        <v>586.30359611823985</v>
      </c>
      <c r="S694" s="102">
        <v>576.29299415238995</v>
      </c>
      <c r="U694" s="102">
        <v>43.429896008758504</v>
      </c>
      <c r="V694" s="102">
        <v>576.29299415238995</v>
      </c>
      <c r="X694" s="102">
        <v>86.859792017517009</v>
      </c>
      <c r="Y694" s="102">
        <v>576.29299415238995</v>
      </c>
    </row>
    <row r="695" spans="18:25" x14ac:dyDescent="0.2">
      <c r="R695" s="102">
        <v>592.16663207942236</v>
      </c>
      <c r="S695" s="102">
        <v>571.71130967524311</v>
      </c>
      <c r="U695" s="102">
        <v>43.864194968846093</v>
      </c>
      <c r="V695" s="102">
        <v>571.71130967524311</v>
      </c>
      <c r="X695" s="102">
        <v>87.728389937692185</v>
      </c>
      <c r="Y695" s="102">
        <v>571.71130967524311</v>
      </c>
    </row>
    <row r="696" spans="18:25" x14ac:dyDescent="0.2">
      <c r="R696" s="102">
        <v>598.08829840021644</v>
      </c>
      <c r="S696" s="102">
        <v>643.2578071237557</v>
      </c>
      <c r="U696" s="102">
        <v>44.302836918534553</v>
      </c>
      <c r="V696" s="102">
        <v>643.2578071237557</v>
      </c>
      <c r="X696" s="102">
        <v>88.605673837069119</v>
      </c>
      <c r="Y696" s="102">
        <v>643.2578071237557</v>
      </c>
    </row>
    <row r="697" spans="18:25" x14ac:dyDescent="0.2">
      <c r="R697" s="102">
        <v>604.06918138421861</v>
      </c>
      <c r="S697" s="102">
        <v>562.1123997635749</v>
      </c>
      <c r="U697" s="102">
        <v>44.745865287719894</v>
      </c>
      <c r="V697" s="102">
        <v>562.1123997635749</v>
      </c>
      <c r="X697" s="102">
        <v>89.491730575439789</v>
      </c>
      <c r="Y697" s="102">
        <v>562.1123997635749</v>
      </c>
    </row>
    <row r="698" spans="18:25" x14ac:dyDescent="0.2">
      <c r="R698" s="102">
        <v>610.10987319806077</v>
      </c>
      <c r="S698" s="102">
        <v>560.46472993324949</v>
      </c>
      <c r="U698" s="102">
        <v>45.193323940597097</v>
      </c>
      <c r="V698" s="102">
        <v>560.46472993324949</v>
      </c>
      <c r="X698" s="102">
        <v>90.386647881194193</v>
      </c>
      <c r="Y698" s="102">
        <v>560.46472993324949</v>
      </c>
    </row>
    <row r="699" spans="18:25" x14ac:dyDescent="0.2">
      <c r="R699" s="102">
        <v>616.21097193004152</v>
      </c>
      <c r="S699" s="102">
        <v>539.55878291388842</v>
      </c>
      <c r="U699" s="102">
        <v>45.645257180003071</v>
      </c>
      <c r="V699" s="102">
        <v>539.55878291388842</v>
      </c>
      <c r="X699" s="102">
        <v>91.290514360006142</v>
      </c>
      <c r="Y699" s="102">
        <v>539.55878291388842</v>
      </c>
    </row>
    <row r="700" spans="18:25" x14ac:dyDescent="0.2">
      <c r="R700" s="102">
        <v>622.37308164934188</v>
      </c>
      <c r="S700" s="102">
        <v>582.05915343081392</v>
      </c>
      <c r="U700" s="102">
        <v>46.101709751803099</v>
      </c>
      <c r="V700" s="102">
        <v>582.05915343081392</v>
      </c>
      <c r="X700" s="102">
        <v>92.203419503606199</v>
      </c>
      <c r="Y700" s="102">
        <v>582.05915343081392</v>
      </c>
    </row>
    <row r="701" spans="18:25" x14ac:dyDescent="0.2">
      <c r="R701" s="102">
        <v>628.59681246583523</v>
      </c>
      <c r="S701" s="102">
        <v>625.72298537360939</v>
      </c>
      <c r="U701" s="102">
        <v>46.56272684932113</v>
      </c>
      <c r="V701" s="102">
        <v>625.72298537360939</v>
      </c>
      <c r="X701" s="102">
        <v>93.125453698642261</v>
      </c>
      <c r="Y701" s="102">
        <v>625.72298537360939</v>
      </c>
    </row>
    <row r="702" spans="18:25" x14ac:dyDescent="0.2">
      <c r="R702" s="102">
        <v>634.88278059049355</v>
      </c>
      <c r="S702" s="102">
        <v>686.96086436097949</v>
      </c>
      <c r="U702" s="102">
        <v>47.028354117814345</v>
      </c>
      <c r="V702" s="102">
        <v>686.96086436097949</v>
      </c>
      <c r="X702" s="102">
        <v>94.05670823562869</v>
      </c>
      <c r="Y702" s="102">
        <v>686.96086436097949</v>
      </c>
    </row>
    <row r="703" spans="18:25" x14ac:dyDescent="0.2">
      <c r="R703" s="102">
        <v>641.23160839639854</v>
      </c>
      <c r="S703" s="102">
        <v>657.46268666972821</v>
      </c>
      <c r="U703" s="102">
        <v>47.498637658992479</v>
      </c>
      <c r="V703" s="102">
        <v>657.46268666972821</v>
      </c>
      <c r="X703" s="102">
        <v>94.997275317984958</v>
      </c>
      <c r="Y703" s="102">
        <v>657.46268666972821</v>
      </c>
    </row>
    <row r="704" spans="18:25" x14ac:dyDescent="0.2">
      <c r="R704" s="102">
        <v>647.64392448036267</v>
      </c>
      <c r="S704" s="102">
        <v>1487.1518689425316</v>
      </c>
      <c r="U704" s="102">
        <v>47.973624035582418</v>
      </c>
      <c r="V704" s="102">
        <v>1487.1518689425316</v>
      </c>
      <c r="X704" s="102">
        <v>95.947248071164836</v>
      </c>
      <c r="Y704" s="102">
        <v>1487.1518689425316</v>
      </c>
    </row>
    <row r="705" spans="18:25" x14ac:dyDescent="0.2">
      <c r="R705" s="102">
        <v>654.12036372516627</v>
      </c>
      <c r="S705" s="102">
        <v>1793.1148334848331</v>
      </c>
      <c r="U705" s="102">
        <v>48.453360275938238</v>
      </c>
      <c r="V705" s="102">
        <v>1793.1148334848331</v>
      </c>
      <c r="X705" s="102">
        <v>96.906720551876475</v>
      </c>
      <c r="Y705" s="102">
        <v>1793.1148334848331</v>
      </c>
    </row>
    <row r="706" spans="18:25" x14ac:dyDescent="0.2">
      <c r="R706" s="102">
        <v>660.66156736241794</v>
      </c>
      <c r="S706" s="102">
        <v>1898.36402360943</v>
      </c>
      <c r="U706" s="102">
        <v>48.937893878697622</v>
      </c>
      <c r="V706" s="102">
        <v>1898.36402360943</v>
      </c>
      <c r="X706" s="102">
        <v>97.875787757395244</v>
      </c>
      <c r="Y706" s="102">
        <v>1898.36402360943</v>
      </c>
    </row>
    <row r="707" spans="18:25" x14ac:dyDescent="0.2">
      <c r="R707" s="102">
        <v>667.26818303604205</v>
      </c>
      <c r="S707" s="102">
        <v>1711.8844127490754</v>
      </c>
      <c r="U707" s="102">
        <v>49.427272817484599</v>
      </c>
      <c r="V707" s="102">
        <v>1711.8844127490754</v>
      </c>
      <c r="X707" s="102">
        <v>98.854545634969199</v>
      </c>
      <c r="Y707" s="102">
        <v>1711.8844127490754</v>
      </c>
    </row>
    <row r="708" spans="18:25" x14ac:dyDescent="0.2">
      <c r="R708" s="102">
        <v>673.94086486640242</v>
      </c>
      <c r="S708" s="102">
        <v>1598.1318384080478</v>
      </c>
      <c r="U708" s="102">
        <v>49.921545545659441</v>
      </c>
      <c r="V708" s="102">
        <v>1598.1318384080478</v>
      </c>
      <c r="X708" s="102">
        <v>99.843091091318882</v>
      </c>
      <c r="Y708" s="102">
        <v>1598.1318384080478</v>
      </c>
    </row>
    <row r="709" spans="18:25" x14ac:dyDescent="0.2">
      <c r="R709" s="102">
        <v>680.68027351506646</v>
      </c>
      <c r="S709" s="102">
        <v>1690.6558507765706</v>
      </c>
      <c r="U709" s="102">
        <v>50.420761001116034</v>
      </c>
      <c r="V709" s="102">
        <v>1690.6558507765706</v>
      </c>
      <c r="X709" s="102">
        <v>100.84152200223207</v>
      </c>
      <c r="Y709" s="102">
        <v>1690.6558507765706</v>
      </c>
    </row>
    <row r="710" spans="18:25" x14ac:dyDescent="0.2">
      <c r="R710" s="102">
        <v>687.48707625021711</v>
      </c>
      <c r="S710" s="102">
        <v>1602.0784457583482</v>
      </c>
      <c r="U710" s="102">
        <v>50.924968611127198</v>
      </c>
      <c r="V710" s="102">
        <v>1602.0784457583482</v>
      </c>
      <c r="X710" s="102">
        <v>101.8499372222544</v>
      </c>
      <c r="Y710" s="102">
        <v>1602.0784457583482</v>
      </c>
    </row>
    <row r="711" spans="18:25" x14ac:dyDescent="0.2">
      <c r="R711" s="102">
        <v>694.36194701271916</v>
      </c>
      <c r="S711" s="102">
        <v>1915.1582751328738</v>
      </c>
      <c r="U711" s="102">
        <v>51.434218297238473</v>
      </c>
      <c r="V711" s="102">
        <v>1915.1582751328738</v>
      </c>
      <c r="X711" s="102">
        <v>102.86843659447693</v>
      </c>
      <c r="Y711" s="102">
        <v>1915.1582751328738</v>
      </c>
    </row>
    <row r="712" spans="18:25" x14ac:dyDescent="0.2">
      <c r="R712" s="102">
        <v>701.30556648284642</v>
      </c>
      <c r="S712" s="102">
        <v>1688.6207509573278</v>
      </c>
      <c r="U712" s="102">
        <v>51.948560480210844</v>
      </c>
      <c r="V712" s="102">
        <v>1688.6207509573278</v>
      </c>
      <c r="X712" s="102">
        <v>103.89712096042169</v>
      </c>
      <c r="Y712" s="102">
        <v>1688.6207509573278</v>
      </c>
    </row>
    <row r="713" spans="18:25" x14ac:dyDescent="0.2">
      <c r="R713" s="102">
        <v>708.31862214767477</v>
      </c>
      <c r="S713" s="102">
        <v>1563.6585604190454</v>
      </c>
      <c r="U713" s="102">
        <v>52.468046085012944</v>
      </c>
      <c r="V713" s="102">
        <v>1563.6585604190454</v>
      </c>
      <c r="X713" s="102">
        <v>104.9360921700259</v>
      </c>
      <c r="Y713" s="102">
        <v>1563.6585604190454</v>
      </c>
    </row>
    <row r="714" spans="18:25" x14ac:dyDescent="0.2">
      <c r="R714" s="102">
        <v>715.40180836915169</v>
      </c>
      <c r="S714" s="102">
        <v>2728.6078906874636</v>
      </c>
      <c r="U714" s="102">
        <v>524.68046085012941</v>
      </c>
      <c r="V714" s="102">
        <v>2728.6078906874636</v>
      </c>
      <c r="X714" s="102">
        <v>105.98545309172619</v>
      </c>
      <c r="Y714" s="102">
        <v>2728.6078906874636</v>
      </c>
    </row>
    <row r="715" spans="18:25" x14ac:dyDescent="0.2">
      <c r="R715" s="102">
        <v>722.55582645284335</v>
      </c>
      <c r="S715" s="102">
        <v>2926.8298499238986</v>
      </c>
      <c r="U715" s="102">
        <v>524.68046085012941</v>
      </c>
      <c r="V715" s="102">
        <v>2926.8298499238986</v>
      </c>
      <c r="X715" s="102">
        <v>107.04530762264343</v>
      </c>
      <c r="Y715" s="102">
        <v>2926.8298499238986</v>
      </c>
    </row>
    <row r="716" spans="18:25" x14ac:dyDescent="0.2">
      <c r="R716" s="102">
        <v>729.78138471737157</v>
      </c>
      <c r="S716" s="102">
        <v>3182.0089101010421</v>
      </c>
      <c r="U716" s="102">
        <v>524.68046085012941</v>
      </c>
      <c r="V716" s="102">
        <v>3182.0089101010421</v>
      </c>
      <c r="X716" s="102">
        <v>108.11576069886988</v>
      </c>
      <c r="Y716" s="102">
        <v>3182.0089101010421</v>
      </c>
    </row>
    <row r="717" spans="18:25" x14ac:dyDescent="0.2">
      <c r="R717" s="102">
        <v>737.07919856454532</v>
      </c>
      <c r="S717" s="102">
        <v>2706.8990230132454</v>
      </c>
      <c r="U717" s="102">
        <v>524.68046085012941</v>
      </c>
      <c r="V717" s="102">
        <v>2706.8990230132454</v>
      </c>
      <c r="X717" s="102">
        <v>109.19691830585857</v>
      </c>
      <c r="Y717" s="102">
        <v>2706.8990230132454</v>
      </c>
    </row>
    <row r="718" spans="18:25" x14ac:dyDescent="0.2">
      <c r="R718" s="102">
        <v>744.44999055019071</v>
      </c>
      <c r="S718" s="102">
        <v>2994.3045851463808</v>
      </c>
      <c r="U718" s="102">
        <v>524.68046085012941</v>
      </c>
      <c r="V718" s="102">
        <v>2994.3045851463808</v>
      </c>
      <c r="X718" s="102">
        <v>110.28888748891715</v>
      </c>
      <c r="Y718" s="102">
        <v>2994.3045851463808</v>
      </c>
    </row>
    <row r="719" spans="18:25" x14ac:dyDescent="0.2">
      <c r="R719" s="102">
        <v>751.89449045569268</v>
      </c>
      <c r="S719" s="102">
        <v>2876.602353244059</v>
      </c>
      <c r="U719" s="102">
        <v>524.68046085012941</v>
      </c>
      <c r="V719" s="102">
        <v>2876.602353244059</v>
      </c>
      <c r="X719" s="102">
        <v>111.39177636380631</v>
      </c>
      <c r="Y719" s="102">
        <v>2876.602353244059</v>
      </c>
    </row>
    <row r="720" spans="18:25" x14ac:dyDescent="0.2">
      <c r="R720" s="102">
        <v>759.41343536024965</v>
      </c>
      <c r="S720" s="102">
        <v>2843.4218217037437</v>
      </c>
      <c r="U720" s="102">
        <v>524.68046085012941</v>
      </c>
      <c r="V720" s="102">
        <v>2843.4218217037437</v>
      </c>
      <c r="X720" s="102">
        <v>112.5056941274444</v>
      </c>
      <c r="Y720" s="102">
        <v>2843.4218217037437</v>
      </c>
    </row>
    <row r="721" spans="18:25" x14ac:dyDescent="0.2">
      <c r="R721" s="102">
        <v>767.00756971385215</v>
      </c>
      <c r="S721" s="102">
        <v>2914.2020357206625</v>
      </c>
      <c r="U721" s="102">
        <v>524.68046085012941</v>
      </c>
      <c r="V721" s="102">
        <v>2914.2020357206625</v>
      </c>
      <c r="X721" s="102">
        <v>113.63075106871884</v>
      </c>
      <c r="Y721" s="102">
        <v>2914.2020357206625</v>
      </c>
    </row>
    <row r="722" spans="18:25" x14ac:dyDescent="0.2">
      <c r="R722" s="102">
        <v>774.67764541099064</v>
      </c>
      <c r="S722" s="102">
        <v>2403.7078202600323</v>
      </c>
      <c r="U722" s="102">
        <v>57.383529289703006</v>
      </c>
      <c r="V722" s="102">
        <v>2403.7078202600323</v>
      </c>
      <c r="X722" s="102">
        <v>114.76705857940601</v>
      </c>
      <c r="Y722" s="102">
        <v>2403.7078202600323</v>
      </c>
    </row>
    <row r="723" spans="18:25" x14ac:dyDescent="0.2">
      <c r="R723" s="102">
        <v>782.42442186510084</v>
      </c>
      <c r="S723" s="102">
        <v>2071.1952554064992</v>
      </c>
      <c r="U723" s="102">
        <v>57.95736458260005</v>
      </c>
      <c r="V723" s="102">
        <v>2071.1952554064992</v>
      </c>
      <c r="X723" s="102">
        <v>115.9147291652001</v>
      </c>
      <c r="Y723" s="102">
        <v>2071.1952554064992</v>
      </c>
    </row>
    <row r="724" spans="18:25" x14ac:dyDescent="0.2">
      <c r="R724" s="102">
        <v>790.24866608375146</v>
      </c>
      <c r="S724" s="102">
        <v>2323.6533736540882</v>
      </c>
      <c r="U724" s="102">
        <v>58.536938228426038</v>
      </c>
      <c r="V724" s="102">
        <v>2323.6533736540882</v>
      </c>
      <c r="X724" s="102">
        <v>117.07387645685208</v>
      </c>
      <c r="Y724" s="102">
        <v>2323.6533736540882</v>
      </c>
    </row>
    <row r="725" spans="18:25" x14ac:dyDescent="0.2">
      <c r="R725" s="102">
        <v>798.15115274458901</v>
      </c>
      <c r="S725" s="102">
        <v>2009.4266946694027</v>
      </c>
      <c r="U725" s="102">
        <v>59.122307610710301</v>
      </c>
      <c r="V725" s="102">
        <v>2009.4266946694027</v>
      </c>
      <c r="X725" s="102">
        <v>118.2446152214206</v>
      </c>
      <c r="Y725" s="102">
        <v>2009.4266946694027</v>
      </c>
    </row>
    <row r="726" spans="18:25" x14ac:dyDescent="0.2">
      <c r="R726" s="102">
        <v>806.13266427203484</v>
      </c>
      <c r="S726" s="102">
        <v>670.95986394727242</v>
      </c>
      <c r="U726" s="102">
        <v>59.7135306868174</v>
      </c>
      <c r="V726" s="102">
        <v>670.95986394727242</v>
      </c>
      <c r="X726" s="102">
        <v>119.4270613736348</v>
      </c>
      <c r="Y726" s="102">
        <v>670.95986394727242</v>
      </c>
    </row>
    <row r="727" spans="18:25" x14ac:dyDescent="0.2">
      <c r="R727" s="102">
        <v>814.1939909147552</v>
      </c>
      <c r="S727" s="102">
        <v>726.21038957021528</v>
      </c>
      <c r="U727" s="102">
        <v>60.310665993685575</v>
      </c>
      <c r="V727" s="102">
        <v>726.21038957021528</v>
      </c>
      <c r="X727" s="102">
        <v>120.62133198737115</v>
      </c>
      <c r="Y727" s="102">
        <v>726.21038957021528</v>
      </c>
    </row>
    <row r="728" spans="18:25" x14ac:dyDescent="0.2">
      <c r="R728" s="102">
        <v>822.3359308239028</v>
      </c>
      <c r="S728" s="102">
        <v>675.91730175302826</v>
      </c>
      <c r="U728" s="102">
        <v>60.913772653622438</v>
      </c>
      <c r="V728" s="102">
        <v>675.91730175302826</v>
      </c>
      <c r="X728" s="102">
        <v>121.82754530724488</v>
      </c>
      <c r="Y728" s="102">
        <v>675.91730175302826</v>
      </c>
    </row>
    <row r="729" spans="18:25" x14ac:dyDescent="0.2">
      <c r="R729" s="102">
        <v>830.55929013214177</v>
      </c>
      <c r="S729" s="102">
        <v>701.55256534638033</v>
      </c>
      <c r="U729" s="102">
        <v>61.522910380158663</v>
      </c>
      <c r="V729" s="102">
        <v>701.55256534638033</v>
      </c>
      <c r="X729" s="102">
        <v>123.04582076031731</v>
      </c>
      <c r="Y729" s="102">
        <v>701.55256534638033</v>
      </c>
    </row>
    <row r="730" spans="18:25" x14ac:dyDescent="0.2">
      <c r="R730" s="102">
        <v>838.86488303346346</v>
      </c>
      <c r="S730" s="102">
        <v>684.19889632173908</v>
      </c>
      <c r="U730" s="102">
        <v>62.138139483960245</v>
      </c>
      <c r="V730" s="102">
        <v>684.19889632173908</v>
      </c>
      <c r="X730" s="102">
        <v>124.2762789679205</v>
      </c>
      <c r="Y730" s="102">
        <v>684.19889632173908</v>
      </c>
    </row>
    <row r="731" spans="18:25" x14ac:dyDescent="0.2">
      <c r="R731" s="102">
        <v>847.25353186379789</v>
      </c>
      <c r="S731" s="102">
        <v>768.73694499994406</v>
      </c>
      <c r="U731" s="102">
        <v>62.759520878799847</v>
      </c>
      <c r="V731" s="102">
        <v>768.73694499994406</v>
      </c>
      <c r="X731" s="102">
        <v>125.51904175759969</v>
      </c>
      <c r="Y731" s="102">
        <v>768.73694499994406</v>
      </c>
    </row>
    <row r="732" spans="18:25" x14ac:dyDescent="0.2">
      <c r="R732" s="102">
        <v>855.72606718243605</v>
      </c>
      <c r="S732" s="102">
        <v>795.06887297121261</v>
      </c>
      <c r="U732" s="102">
        <v>63.387116087587856</v>
      </c>
      <c r="V732" s="102">
        <v>795.06887297121261</v>
      </c>
      <c r="X732" s="102">
        <v>126.77423217517571</v>
      </c>
      <c r="Y732" s="102">
        <v>795.06887297121261</v>
      </c>
    </row>
    <row r="733" spans="18:25" x14ac:dyDescent="0.2">
      <c r="R733" s="102">
        <v>864.28332785426028</v>
      </c>
      <c r="S733" s="102">
        <v>680.45798089341849</v>
      </c>
      <c r="U733" s="102">
        <v>64.02098724846374</v>
      </c>
      <c r="V733" s="102">
        <v>680.45798089341849</v>
      </c>
      <c r="X733" s="102">
        <v>128.04197449692748</v>
      </c>
      <c r="Y733" s="102">
        <v>680.45798089341849</v>
      </c>
    </row>
    <row r="734" spans="18:25" x14ac:dyDescent="0.2">
      <c r="R734" s="102">
        <v>872.92616113280303</v>
      </c>
      <c r="S734" s="102">
        <v>741.7228340115588</v>
      </c>
      <c r="U734" s="102">
        <v>64.661197120948373</v>
      </c>
      <c r="V734" s="102">
        <v>741.7228340115588</v>
      </c>
      <c r="X734" s="102">
        <v>129.32239424189675</v>
      </c>
      <c r="Y734" s="102">
        <v>741.7228340115588</v>
      </c>
    </row>
    <row r="735" spans="18:25" x14ac:dyDescent="0.2">
      <c r="R735" s="102">
        <v>881.6554227441311</v>
      </c>
      <c r="S735" s="102">
        <v>710.40798487306574</v>
      </c>
      <c r="U735" s="102">
        <v>65.307809092157854</v>
      </c>
      <c r="V735" s="102">
        <v>710.40798487306574</v>
      </c>
      <c r="X735" s="102">
        <v>130.61561818431571</v>
      </c>
      <c r="Y735" s="102">
        <v>710.40798487306574</v>
      </c>
    </row>
    <row r="736" spans="18:25" x14ac:dyDescent="0.2">
      <c r="R736" s="102">
        <v>890.47197697157253</v>
      </c>
      <c r="S736" s="102">
        <v>814.21111175983413</v>
      </c>
      <c r="U736" s="102">
        <v>65.96088718307945</v>
      </c>
      <c r="V736" s="102">
        <v>814.21111175983413</v>
      </c>
      <c r="X736" s="102">
        <v>131.9217743661589</v>
      </c>
      <c r="Y736" s="102">
        <v>814.21111175983413</v>
      </c>
    </row>
    <row r="737" spans="18:25" x14ac:dyDescent="0.2">
      <c r="R737" s="102">
        <v>899.37669674128824</v>
      </c>
      <c r="S737" s="102">
        <v>795.06210089358547</v>
      </c>
      <c r="U737" s="102">
        <v>66.620496054910234</v>
      </c>
      <c r="V737" s="102">
        <v>795.06210089358547</v>
      </c>
      <c r="X737" s="102">
        <v>133.24099210982047</v>
      </c>
      <c r="Y737" s="102">
        <v>795.06210089358547</v>
      </c>
    </row>
    <row r="738" spans="18:25" x14ac:dyDescent="0.2">
      <c r="R738" s="102">
        <v>908.37046370870098</v>
      </c>
      <c r="S738" s="102">
        <v>736.84569280350763</v>
      </c>
      <c r="U738" s="102">
        <v>67.286701015459329</v>
      </c>
      <c r="V738" s="102">
        <v>736.84569280350763</v>
      </c>
      <c r="X738" s="102">
        <v>134.57340203091866</v>
      </c>
      <c r="Y738" s="102">
        <v>736.84569280350763</v>
      </c>
    </row>
    <row r="739" spans="18:25" x14ac:dyDescent="0.2">
      <c r="R739" s="102">
        <v>917.45416834578805</v>
      </c>
      <c r="S739" s="102">
        <v>703.55359924771437</v>
      </c>
      <c r="U739" s="102">
        <v>67.959568025613933</v>
      </c>
      <c r="V739" s="102">
        <v>703.55359924771437</v>
      </c>
      <c r="X739" s="102">
        <v>135.91913605122787</v>
      </c>
      <c r="Y739" s="102">
        <v>703.55359924771437</v>
      </c>
    </row>
    <row r="740" spans="18:25" x14ac:dyDescent="0.2">
      <c r="R740" s="102">
        <v>926.62871002924578</v>
      </c>
      <c r="S740" s="102">
        <v>690.96947007559049</v>
      </c>
      <c r="U740" s="102">
        <v>68.639163705870061</v>
      </c>
      <c r="V740" s="102">
        <v>690.96947007559049</v>
      </c>
      <c r="X740" s="102">
        <v>137.27832741174012</v>
      </c>
      <c r="Y740" s="102">
        <v>690.96947007559049</v>
      </c>
    </row>
    <row r="741" spans="18:25" x14ac:dyDescent="0.2">
      <c r="R741" s="102">
        <v>935.8949971295383</v>
      </c>
      <c r="S741" s="102">
        <v>833.49140680512437</v>
      </c>
      <c r="U741" s="102">
        <v>69.325555342928766</v>
      </c>
      <c r="V741" s="102">
        <v>833.49140680512437</v>
      </c>
      <c r="X741" s="102">
        <v>138.65111068585753</v>
      </c>
      <c r="Y741" s="102">
        <v>833.49140680512437</v>
      </c>
    </row>
    <row r="742" spans="18:25" x14ac:dyDescent="0.2">
      <c r="R742" s="102">
        <v>945.25394710083378</v>
      </c>
      <c r="S742" s="102">
        <v>862.73855346553569</v>
      </c>
      <c r="U742" s="102">
        <v>70.018810896358062</v>
      </c>
      <c r="V742" s="102">
        <v>862.73855346553569</v>
      </c>
      <c r="X742" s="102">
        <v>140.03762179271612</v>
      </c>
      <c r="Y742" s="102">
        <v>862.73855346553569</v>
      </c>
    </row>
    <row r="743" spans="18:25" x14ac:dyDescent="0.2">
      <c r="R743" s="102">
        <v>954.70648657184222</v>
      </c>
      <c r="S743" s="102">
        <v>724.87242654420368</v>
      </c>
      <c r="U743" s="102">
        <v>70.718999005321649</v>
      </c>
      <c r="V743" s="102">
        <v>724.87242654420368</v>
      </c>
      <c r="X743" s="102">
        <v>141.4379980106433</v>
      </c>
      <c r="Y743" s="102">
        <v>724.87242654420368</v>
      </c>
    </row>
    <row r="744" spans="18:25" x14ac:dyDescent="0.2">
      <c r="R744" s="102">
        <v>179.00746623222039</v>
      </c>
      <c r="S744" s="102">
        <v>657.10612697125794</v>
      </c>
      <c r="U744" s="102">
        <v>13.259812313497807</v>
      </c>
      <c r="V744" s="102">
        <v>657.10612697125794</v>
      </c>
      <c r="X744" s="102">
        <v>26.519624626995615</v>
      </c>
      <c r="Y744" s="102">
        <v>657.10612697125794</v>
      </c>
    </row>
    <row r="745" spans="18:25" x14ac:dyDescent="0.2">
      <c r="R745" s="102">
        <v>134.2555996741653</v>
      </c>
      <c r="S745" s="102">
        <v>588.11542272932854</v>
      </c>
      <c r="U745" s="102">
        <v>9.9448592351233565</v>
      </c>
      <c r="V745" s="102">
        <v>588.11542272932854</v>
      </c>
      <c r="X745" s="102">
        <v>19.889718470246713</v>
      </c>
      <c r="Y745" s="102">
        <v>588.11542272932854</v>
      </c>
    </row>
    <row r="746" spans="18:25" x14ac:dyDescent="0.2">
      <c r="R746" s="102">
        <v>100.691699755624</v>
      </c>
      <c r="S746" s="102">
        <v>519.86956280949482</v>
      </c>
      <c r="U746" s="102">
        <v>7.4586444263425182</v>
      </c>
      <c r="V746" s="102">
        <v>519.86956280949482</v>
      </c>
      <c r="X746" s="102">
        <v>14.917288852685036</v>
      </c>
      <c r="Y746" s="102">
        <v>519.86956280949482</v>
      </c>
    </row>
    <row r="747" spans="18:25" x14ac:dyDescent="0.2">
      <c r="R747" s="102">
        <v>75.518774816717979</v>
      </c>
      <c r="S747" s="102">
        <v>484.44473757827961</v>
      </c>
      <c r="U747" s="102">
        <v>5.5939833197568873</v>
      </c>
      <c r="V747" s="102">
        <v>484.44473757827961</v>
      </c>
      <c r="X747" s="102">
        <v>11.187966639513775</v>
      </c>
      <c r="Y747" s="102">
        <v>484.44473757827961</v>
      </c>
    </row>
    <row r="748" spans="18:25" x14ac:dyDescent="0.2">
      <c r="R748" s="102">
        <v>56.639081112538484</v>
      </c>
      <c r="S748" s="102">
        <v>558.17730187901077</v>
      </c>
      <c r="U748" s="102">
        <v>4.1954874898176655</v>
      </c>
      <c r="V748" s="102">
        <v>558.17730187901077</v>
      </c>
      <c r="X748" s="102">
        <v>8.390974979635331</v>
      </c>
      <c r="Y748" s="102">
        <v>558.17730187901077</v>
      </c>
    </row>
    <row r="749" spans="18:25" x14ac:dyDescent="0.2">
      <c r="R749" s="102">
        <v>42.479310834403861</v>
      </c>
      <c r="S749" s="102">
        <v>463.55241476097621</v>
      </c>
      <c r="U749" s="102">
        <v>3.1466156173632491</v>
      </c>
      <c r="V749" s="102">
        <v>463.55241476097621</v>
      </c>
      <c r="X749" s="102">
        <v>6.2932312347264983</v>
      </c>
      <c r="Y749" s="102">
        <v>463.55241476097621</v>
      </c>
    </row>
    <row r="750" spans="18:25" x14ac:dyDescent="0.2">
      <c r="R750" s="102">
        <v>31.859483125802896</v>
      </c>
      <c r="S750" s="102">
        <v>521.40484512430896</v>
      </c>
      <c r="U750" s="102">
        <v>2.3599617130224368</v>
      </c>
      <c r="V750" s="102">
        <v>521.40484512430896</v>
      </c>
      <c r="X750" s="102">
        <v>4.7199234260448737</v>
      </c>
      <c r="Y750" s="102">
        <v>521.40484512430896</v>
      </c>
    </row>
    <row r="751" spans="18:25" x14ac:dyDescent="0.2">
      <c r="R751" s="102">
        <v>23.894612344352172</v>
      </c>
      <c r="S751" s="102">
        <v>498.4565208619</v>
      </c>
      <c r="U751" s="102">
        <v>1.7699712847668274</v>
      </c>
      <c r="V751" s="102">
        <v>498.4565208619</v>
      </c>
      <c r="X751" s="102">
        <v>3.5399425695336553</v>
      </c>
      <c r="Y751" s="102">
        <v>498.4565208619</v>
      </c>
    </row>
    <row r="752" spans="18:25" x14ac:dyDescent="0.2">
      <c r="R752" s="102">
        <v>17.92095925826413</v>
      </c>
      <c r="S752" s="102">
        <v>462.02575104539915</v>
      </c>
      <c r="U752" s="102">
        <v>1.3274784635751207</v>
      </c>
      <c r="V752" s="102">
        <v>462.02575104539915</v>
      </c>
      <c r="X752" s="102">
        <v>2.6549569271502413</v>
      </c>
      <c r="Y752" s="102">
        <v>462.02575104539915</v>
      </c>
    </row>
    <row r="753" spans="18:25" x14ac:dyDescent="0.2">
      <c r="R753" s="102">
        <v>13.440719443698095</v>
      </c>
      <c r="S753" s="102">
        <v>486.68835100123079</v>
      </c>
      <c r="U753" s="102">
        <v>0.9956088476813405</v>
      </c>
      <c r="V753" s="102">
        <v>486.68835100123079</v>
      </c>
      <c r="X753" s="102">
        <v>1.9912176953626808</v>
      </c>
      <c r="Y753" s="102">
        <v>486.68835100123079</v>
      </c>
    </row>
    <row r="754" spans="18:25" x14ac:dyDescent="0.2">
      <c r="R754" s="102">
        <v>10.080539582773572</v>
      </c>
      <c r="S754" s="102">
        <v>429.20327282075135</v>
      </c>
      <c r="U754" s="102">
        <v>0.74670663576100538</v>
      </c>
      <c r="V754" s="102">
        <v>429.20327282075135</v>
      </c>
      <c r="X754" s="102">
        <v>1.4934132715220108</v>
      </c>
      <c r="Y754" s="102">
        <v>429.20327282075135</v>
      </c>
    </row>
    <row r="755" spans="18:25" x14ac:dyDescent="0.2">
      <c r="R755" s="102">
        <v>7.5604046870801787</v>
      </c>
      <c r="S755" s="102">
        <v>499.59777227666825</v>
      </c>
      <c r="U755" s="102">
        <v>0.56002997682075395</v>
      </c>
      <c r="V755" s="102">
        <v>499.59777227666825</v>
      </c>
      <c r="X755" s="102">
        <v>1.1200599536415079</v>
      </c>
      <c r="Y755" s="102">
        <v>499.59777227666825</v>
      </c>
    </row>
    <row r="756" spans="18:25" x14ac:dyDescent="0.2">
      <c r="R756" s="102">
        <v>366.73171073922111</v>
      </c>
      <c r="S756" s="102">
        <v>1373.1013829579833</v>
      </c>
      <c r="U756" s="102">
        <v>27.165311906608977</v>
      </c>
      <c r="V756" s="102">
        <v>1373.1013829579833</v>
      </c>
      <c r="X756" s="102">
        <v>54.330623813217947</v>
      </c>
      <c r="Y756" s="102">
        <v>1373.1013829579833</v>
      </c>
    </row>
    <row r="757" spans="18:25" x14ac:dyDescent="0.2">
      <c r="R757" s="102">
        <v>370.39902784661331</v>
      </c>
      <c r="S757" s="102">
        <v>1658.1584634064855</v>
      </c>
      <c r="U757" s="102">
        <v>27.436965025675061</v>
      </c>
      <c r="V757" s="102">
        <v>1658.1584634064855</v>
      </c>
      <c r="X757" s="102">
        <v>54.873930051350122</v>
      </c>
      <c r="Y757" s="102">
        <v>1658.1584634064855</v>
      </c>
    </row>
    <row r="758" spans="18:25" x14ac:dyDescent="0.2">
      <c r="R758" s="102">
        <v>374.10301812507953</v>
      </c>
      <c r="S758" s="102">
        <v>1697.2114547500721</v>
      </c>
      <c r="U758" s="102">
        <v>27.711334675931816</v>
      </c>
      <c r="V758" s="102">
        <v>1697.2114547500721</v>
      </c>
      <c r="X758" s="102">
        <v>55.422669351863632</v>
      </c>
      <c r="Y758" s="102">
        <v>1697.2114547500721</v>
      </c>
    </row>
    <row r="759" spans="18:25" x14ac:dyDescent="0.2">
      <c r="R759" s="102">
        <v>377.84404830633031</v>
      </c>
      <c r="S759" s="102">
        <v>1704.5894642517528</v>
      </c>
      <c r="U759" s="102">
        <v>27.988448022691138</v>
      </c>
      <c r="V759" s="102">
        <v>1704.5894642517528</v>
      </c>
      <c r="X759" s="102">
        <v>55.976896045382276</v>
      </c>
      <c r="Y759" s="102">
        <v>1704.5894642517528</v>
      </c>
    </row>
    <row r="760" spans="18:25" x14ac:dyDescent="0.2">
      <c r="R760" s="102">
        <v>381.62248878939363</v>
      </c>
      <c r="S760" s="102">
        <v>1572.4101915728388</v>
      </c>
      <c r="U760" s="102">
        <v>28.268332502918049</v>
      </c>
      <c r="V760" s="102">
        <v>1572.4101915728388</v>
      </c>
      <c r="X760" s="102">
        <v>56.536665005836099</v>
      </c>
      <c r="Y760" s="102">
        <v>1572.4101915728388</v>
      </c>
    </row>
    <row r="761" spans="18:25" x14ac:dyDescent="0.2">
      <c r="R761" s="102">
        <v>385.43871367728758</v>
      </c>
      <c r="S761" s="102">
        <v>1885.279875141707</v>
      </c>
      <c r="U761" s="102">
        <v>28.551015827947225</v>
      </c>
      <c r="V761" s="102">
        <v>1885.279875141707</v>
      </c>
      <c r="X761" s="102">
        <v>57.10203165589445</v>
      </c>
      <c r="Y761" s="102">
        <v>1885.279875141707</v>
      </c>
    </row>
    <row r="762" spans="18:25" x14ac:dyDescent="0.2">
      <c r="R762" s="102">
        <v>389.29310081406044</v>
      </c>
      <c r="S762" s="102">
        <v>1829.6056428543445</v>
      </c>
      <c r="U762" s="102">
        <v>28.836525986226704</v>
      </c>
      <c r="V762" s="102">
        <v>1829.6056428543445</v>
      </c>
      <c r="X762" s="102">
        <v>57.673051972453401</v>
      </c>
      <c r="Y762" s="102">
        <v>1829.6056428543445</v>
      </c>
    </row>
    <row r="763" spans="18:25" x14ac:dyDescent="0.2">
      <c r="R763" s="102">
        <v>393.18603182220113</v>
      </c>
      <c r="S763" s="102">
        <v>1898.6940825834624</v>
      </c>
      <c r="U763" s="102">
        <v>29.124891246088971</v>
      </c>
      <c r="V763" s="102">
        <v>1898.6940825834624</v>
      </c>
      <c r="X763" s="102">
        <v>58.249782492177943</v>
      </c>
      <c r="Y763" s="102">
        <v>1898.6940825834624</v>
      </c>
    </row>
    <row r="764" spans="18:25" x14ac:dyDescent="0.2">
      <c r="R764" s="102">
        <v>397.11789214042312</v>
      </c>
      <c r="S764" s="102">
        <v>1945.9918205788822</v>
      </c>
      <c r="U764" s="102">
        <v>29.416140158549858</v>
      </c>
      <c r="V764" s="102">
        <v>1945.9918205788822</v>
      </c>
      <c r="X764" s="102">
        <v>58.832280317099716</v>
      </c>
      <c r="Y764" s="102">
        <v>1945.9918205788822</v>
      </c>
    </row>
    <row r="765" spans="18:25" x14ac:dyDescent="0.2">
      <c r="R765" s="102">
        <v>401.08907106182738</v>
      </c>
      <c r="S765" s="102">
        <v>1884.7123348884579</v>
      </c>
      <c r="U765" s="102">
        <v>29.710301560135363</v>
      </c>
      <c r="V765" s="102">
        <v>1884.7123348884579</v>
      </c>
      <c r="X765" s="102">
        <v>59.420603120270719</v>
      </c>
      <c r="Y765" s="102">
        <v>1884.7123348884579</v>
      </c>
    </row>
    <row r="766" spans="18:25" x14ac:dyDescent="0.2">
      <c r="R766" s="102">
        <v>405.09996177244562</v>
      </c>
      <c r="S766" s="102">
        <v>1622.1202517646482</v>
      </c>
      <c r="U766" s="102">
        <v>30.007404575736707</v>
      </c>
      <c r="V766" s="102">
        <v>1622.1202517646482</v>
      </c>
      <c r="X766" s="102">
        <v>60.014809151473422</v>
      </c>
      <c r="Y766" s="102">
        <v>1622.1202517646482</v>
      </c>
    </row>
    <row r="767" spans="18:25" x14ac:dyDescent="0.2">
      <c r="R767" s="102">
        <v>75.956242832333544</v>
      </c>
      <c r="S767" s="102">
        <v>1421.4362679159253</v>
      </c>
      <c r="U767" s="102">
        <v>5.6263883579506331</v>
      </c>
      <c r="V767" s="102">
        <v>1421.4362679159253</v>
      </c>
      <c r="X767" s="102">
        <v>11.252776715901266</v>
      </c>
      <c r="Y767" s="102">
        <v>1421.4362679159253</v>
      </c>
    </row>
    <row r="768" spans="18:25" x14ac:dyDescent="0.2">
      <c r="R768" s="102">
        <v>413.24247100407166</v>
      </c>
      <c r="S768" s="102">
        <v>1714.2352435915138</v>
      </c>
      <c r="U768" s="102">
        <v>30.61055340770902</v>
      </c>
      <c r="V768" s="102">
        <v>1714.2352435915138</v>
      </c>
      <c r="X768" s="102">
        <v>61.221106815418032</v>
      </c>
      <c r="Y768" s="102">
        <v>1714.2352435915138</v>
      </c>
    </row>
    <row r="769" spans="18:25" x14ac:dyDescent="0.2">
      <c r="R769" s="102">
        <v>417.37489571411254</v>
      </c>
      <c r="S769" s="102">
        <v>1931.8232358215075</v>
      </c>
      <c r="U769" s="102">
        <v>30.916658941786114</v>
      </c>
      <c r="V769" s="102">
        <v>1931.8232358215075</v>
      </c>
      <c r="X769" s="102">
        <v>61.833317883572228</v>
      </c>
      <c r="Y769" s="102">
        <v>1931.8232358215075</v>
      </c>
    </row>
    <row r="770" spans="18:25" x14ac:dyDescent="0.2">
      <c r="R770" s="102">
        <v>421.54864467125356</v>
      </c>
      <c r="S770" s="102">
        <v>1881.7908991550814</v>
      </c>
      <c r="U770" s="102">
        <v>31.22582553120397</v>
      </c>
      <c r="V770" s="102">
        <v>1881.7908991550814</v>
      </c>
      <c r="X770" s="102">
        <v>62.45165106240794</v>
      </c>
      <c r="Y770" s="102">
        <v>1881.7908991550814</v>
      </c>
    </row>
    <row r="771" spans="18:25" x14ac:dyDescent="0.2">
      <c r="R771" s="102">
        <v>425.7641311179662</v>
      </c>
      <c r="S771" s="102">
        <v>1551.122088097866</v>
      </c>
      <c r="U771" s="102">
        <v>31.538083786516012</v>
      </c>
      <c r="V771" s="102">
        <v>1551.122088097866</v>
      </c>
      <c r="X771" s="102">
        <v>63.076167573032023</v>
      </c>
      <c r="Y771" s="102">
        <v>1551.122088097866</v>
      </c>
    </row>
    <row r="772" spans="18:25" x14ac:dyDescent="0.2">
      <c r="R772" s="102">
        <v>430.02177242914576</v>
      </c>
      <c r="S772" s="102">
        <v>1559.370356003411</v>
      </c>
      <c r="U772" s="102">
        <v>31.853464624381171</v>
      </c>
      <c r="V772" s="102">
        <v>1559.370356003411</v>
      </c>
      <c r="X772" s="102">
        <v>63.706929248762343</v>
      </c>
      <c r="Y772" s="102">
        <v>1559.370356003411</v>
      </c>
    </row>
    <row r="773" spans="18:25" x14ac:dyDescent="0.2">
      <c r="R773" s="102">
        <v>434.32199015343724</v>
      </c>
      <c r="S773" s="102">
        <v>1897.1259165647482</v>
      </c>
      <c r="U773" s="102">
        <v>32.171999270624987</v>
      </c>
      <c r="V773" s="102">
        <v>1897.1259165647482</v>
      </c>
      <c r="X773" s="102">
        <v>64.343998541249974</v>
      </c>
      <c r="Y773" s="102">
        <v>1897.1259165647482</v>
      </c>
    </row>
    <row r="774" spans="18:25" x14ac:dyDescent="0.2">
      <c r="R774" s="102">
        <v>438.66521005497168</v>
      </c>
      <c r="S774" s="102">
        <v>1646.726917030079</v>
      </c>
      <c r="U774" s="102">
        <v>32.493719263331236</v>
      </c>
      <c r="V774" s="102">
        <v>1646.726917030079</v>
      </c>
      <c r="X774" s="102">
        <v>64.987438526662473</v>
      </c>
      <c r="Y774" s="102">
        <v>1646.726917030079</v>
      </c>
    </row>
    <row r="775" spans="18:25" x14ac:dyDescent="0.2">
      <c r="R775" s="102">
        <v>443.05186215552135</v>
      </c>
      <c r="S775" s="102">
        <v>1850.9094434083163</v>
      </c>
      <c r="U775" s="102">
        <v>32.81865645596455</v>
      </c>
      <c r="V775" s="102">
        <v>1850.9094434083163</v>
      </c>
      <c r="X775" s="102">
        <v>65.637312911929101</v>
      </c>
      <c r="Y775" s="102">
        <v>1850.9094434083163</v>
      </c>
    </row>
    <row r="776" spans="18:25" x14ac:dyDescent="0.2">
      <c r="R776" s="102">
        <v>447.48238077707663</v>
      </c>
      <c r="S776" s="102">
        <v>1775.4077890745359</v>
      </c>
      <c r="U776" s="102">
        <v>33.146843020524202</v>
      </c>
      <c r="V776" s="102">
        <v>1775.4077890745359</v>
      </c>
      <c r="X776" s="102">
        <v>66.293686041048403</v>
      </c>
      <c r="Y776" s="102">
        <v>1775.4077890745359</v>
      </c>
    </row>
    <row r="777" spans="18:25" x14ac:dyDescent="0.2">
      <c r="R777" s="102">
        <v>451.95720458484743</v>
      </c>
      <c r="S777" s="102">
        <v>1619.1643678829748</v>
      </c>
      <c r="U777" s="102">
        <v>33.478311450729436</v>
      </c>
      <c r="V777" s="102">
        <v>1619.1643678829748</v>
      </c>
      <c r="X777" s="102">
        <v>66.956622901458871</v>
      </c>
      <c r="Y777" s="102">
        <v>1619.1643678829748</v>
      </c>
    </row>
    <row r="778" spans="18:25" x14ac:dyDescent="0.2">
      <c r="R778" s="102">
        <v>456.47677663069589</v>
      </c>
      <c r="S778" s="102">
        <v>681.54938667728698</v>
      </c>
      <c r="U778" s="102">
        <v>33.813094565236732</v>
      </c>
      <c r="V778" s="102">
        <v>681.54938667728698</v>
      </c>
      <c r="X778" s="102">
        <v>67.626189130473463</v>
      </c>
      <c r="Y778" s="102">
        <v>681.54938667728698</v>
      </c>
    </row>
    <row r="779" spans="18:25" x14ac:dyDescent="0.2">
      <c r="R779" s="102">
        <v>461.04154439700289</v>
      </c>
      <c r="S779" s="102">
        <v>608.90177684200103</v>
      </c>
      <c r="U779" s="102">
        <v>34.151225510889105</v>
      </c>
      <c r="V779" s="102">
        <v>608.90177684200103</v>
      </c>
      <c r="X779" s="102">
        <v>68.302451021778211</v>
      </c>
      <c r="Y779" s="102">
        <v>608.90177684200103</v>
      </c>
    </row>
    <row r="780" spans="18:25" x14ac:dyDescent="0.2">
      <c r="R780" s="102">
        <v>465.65195984097278</v>
      </c>
      <c r="S780" s="102">
        <v>710.1291514520376</v>
      </c>
      <c r="U780" s="102">
        <v>34.492737765997987</v>
      </c>
      <c r="V780" s="102">
        <v>710.1291514520376</v>
      </c>
      <c r="X780" s="102">
        <v>68.985475531995974</v>
      </c>
      <c r="Y780" s="102">
        <v>710.1291514520376</v>
      </c>
    </row>
    <row r="781" spans="18:25" x14ac:dyDescent="0.2">
      <c r="R781" s="102">
        <v>470.30847943938267</v>
      </c>
      <c r="S781" s="102">
        <v>606.97393621965864</v>
      </c>
      <c r="U781" s="102">
        <v>34.837665143657972</v>
      </c>
      <c r="V781" s="102">
        <v>606.97393621965864</v>
      </c>
      <c r="X781" s="102">
        <v>69.675330287315944</v>
      </c>
      <c r="Y781" s="102">
        <v>606.97393621965864</v>
      </c>
    </row>
    <row r="782" spans="18:25" x14ac:dyDescent="0.2">
      <c r="R782" s="102">
        <v>475.01156423377643</v>
      </c>
      <c r="S782" s="102">
        <v>605.29511733904747</v>
      </c>
      <c r="U782" s="102">
        <v>35.186041795094546</v>
      </c>
      <c r="V782" s="102">
        <v>605.29511733904747</v>
      </c>
      <c r="X782" s="102">
        <v>70.372083590189092</v>
      </c>
      <c r="Y782" s="102">
        <v>605.29511733904747</v>
      </c>
    </row>
    <row r="783" spans="18:25" x14ac:dyDescent="0.2">
      <c r="R783" s="102">
        <v>479.76167987611416</v>
      </c>
      <c r="S783" s="102">
        <v>647.81675172506107</v>
      </c>
      <c r="U783" s="102">
        <v>35.537902213045491</v>
      </c>
      <c r="V783" s="102">
        <v>647.81675172506107</v>
      </c>
      <c r="X783" s="102">
        <v>71.075804426090983</v>
      </c>
      <c r="Y783" s="102">
        <v>647.81675172506107</v>
      </c>
    </row>
    <row r="784" spans="18:25" x14ac:dyDescent="0.2">
      <c r="R784" s="102">
        <v>484.55929667487533</v>
      </c>
      <c r="S784" s="102">
        <v>656.08370575190611</v>
      </c>
      <c r="U784" s="102">
        <v>35.893281235175948</v>
      </c>
      <c r="V784" s="102">
        <v>656.08370575190611</v>
      </c>
      <c r="X784" s="102">
        <v>71.786562470351896</v>
      </c>
      <c r="Y784" s="102">
        <v>656.08370575190611</v>
      </c>
    </row>
    <row r="785" spans="18:25" x14ac:dyDescent="0.2">
      <c r="R785" s="102">
        <v>489.40488964162398</v>
      </c>
      <c r="S785" s="102">
        <v>698.77161799921055</v>
      </c>
      <c r="U785" s="102">
        <v>36.252214047527708</v>
      </c>
      <c r="V785" s="102">
        <v>698.77161799921055</v>
      </c>
      <c r="X785" s="102">
        <v>72.504428095055417</v>
      </c>
      <c r="Y785" s="102">
        <v>698.77161799921055</v>
      </c>
    </row>
    <row r="786" spans="18:25" x14ac:dyDescent="0.2">
      <c r="R786" s="102">
        <v>494.29893853804026</v>
      </c>
      <c r="S786" s="102">
        <v>625.09121085328115</v>
      </c>
      <c r="U786" s="102">
        <v>36.614736188002986</v>
      </c>
      <c r="V786" s="102">
        <v>625.09121085328115</v>
      </c>
      <c r="X786" s="102">
        <v>73.229472376005972</v>
      </c>
      <c r="Y786" s="102">
        <v>625.09121085328115</v>
      </c>
    </row>
    <row r="787" spans="18:25" x14ac:dyDescent="0.2">
      <c r="R787" s="102">
        <v>499.24192792342063</v>
      </c>
      <c r="S787" s="102">
        <v>689.35160290694819</v>
      </c>
      <c r="U787" s="102">
        <v>36.980883549883018</v>
      </c>
      <c r="V787" s="102">
        <v>689.35160290694819</v>
      </c>
      <c r="X787" s="102">
        <v>73.961767099766035</v>
      </c>
      <c r="Y787" s="102">
        <v>689.35160290694819</v>
      </c>
    </row>
    <row r="788" spans="18:25" x14ac:dyDescent="0.2">
      <c r="R788" s="102">
        <v>504.23434720265493</v>
      </c>
      <c r="S788" s="102">
        <v>654.59686238759707</v>
      </c>
      <c r="U788" s="102">
        <v>37.350692385381841</v>
      </c>
      <c r="V788" s="102">
        <v>654.59686238759707</v>
      </c>
      <c r="X788" s="102">
        <v>74.701384770763681</v>
      </c>
      <c r="Y788" s="102">
        <v>654.59686238759707</v>
      </c>
    </row>
    <row r="789" spans="18:25" x14ac:dyDescent="0.2">
      <c r="R789" s="102">
        <v>509.2766906746815</v>
      </c>
      <c r="S789" s="102">
        <v>801.64447986714754</v>
      </c>
      <c r="U789" s="102">
        <v>37.724199309235665</v>
      </c>
      <c r="V789" s="102">
        <v>801.64447986714754</v>
      </c>
      <c r="X789" s="102">
        <v>75.44839861847133</v>
      </c>
      <c r="Y789" s="102">
        <v>801.64447986714754</v>
      </c>
    </row>
    <row r="790" spans="18:25" x14ac:dyDescent="0.2">
      <c r="R790" s="102">
        <v>514.36945758142838</v>
      </c>
      <c r="S790" s="102">
        <v>712.62415862155194</v>
      </c>
      <c r="U790" s="102">
        <v>38.10144130232802</v>
      </c>
      <c r="V790" s="102">
        <v>712.62415862155194</v>
      </c>
      <c r="X790" s="102">
        <v>76.20288260465604</v>
      </c>
      <c r="Y790" s="102">
        <v>712.62415862155194</v>
      </c>
    </row>
    <row r="791" spans="18:25" x14ac:dyDescent="0.2">
      <c r="R791" s="102">
        <v>1080</v>
      </c>
      <c r="S791" s="102">
        <v>201.20529760837158</v>
      </c>
      <c r="U791" s="102">
        <v>80</v>
      </c>
      <c r="V791" s="102">
        <v>201.20529760837158</v>
      </c>
      <c r="X791" s="102">
        <v>160</v>
      </c>
      <c r="Y791" s="102">
        <v>201.20529760837158</v>
      </c>
    </row>
    <row r="792" spans="18:25" x14ac:dyDescent="0.2">
      <c r="R792" s="102">
        <v>1134</v>
      </c>
      <c r="S792" s="102">
        <v>200.70560241590226</v>
      </c>
      <c r="U792" s="102">
        <v>84</v>
      </c>
      <c r="V792" s="102">
        <v>200.70560241590226</v>
      </c>
      <c r="X792" s="102">
        <v>168</v>
      </c>
      <c r="Y792" s="102">
        <v>200.70560241590226</v>
      </c>
    </row>
    <row r="793" spans="18:25" x14ac:dyDescent="0.2">
      <c r="R793" s="102">
        <v>1190.6999999999998</v>
      </c>
      <c r="S793" s="102">
        <v>178.05014994521312</v>
      </c>
      <c r="U793" s="102">
        <v>88.2</v>
      </c>
      <c r="V793" s="102">
        <v>178.05014994521312</v>
      </c>
      <c r="X793" s="102">
        <v>176.4</v>
      </c>
      <c r="Y793" s="102">
        <v>178.05014994521312</v>
      </c>
    </row>
    <row r="794" spans="18:25" x14ac:dyDescent="0.2">
      <c r="R794" s="102">
        <v>1250.2350000000001</v>
      </c>
      <c r="S794" s="102">
        <v>181.2884166722898</v>
      </c>
      <c r="U794" s="102">
        <v>92.609999999999985</v>
      </c>
      <c r="V794" s="102">
        <v>181.2884166722898</v>
      </c>
      <c r="X794" s="102">
        <v>185.22</v>
      </c>
      <c r="Y794" s="102">
        <v>181.2884166722898</v>
      </c>
    </row>
    <row r="795" spans="18:25" x14ac:dyDescent="0.2">
      <c r="R795" s="102">
        <v>1312.74675</v>
      </c>
      <c r="S795" s="102">
        <v>200.32980621522597</v>
      </c>
      <c r="U795" s="102">
        <v>97.240500000000026</v>
      </c>
      <c r="V795" s="102">
        <v>200.32980621522597</v>
      </c>
      <c r="X795" s="102">
        <v>194.48100000000002</v>
      </c>
      <c r="Y795" s="102">
        <v>200.32980621522597</v>
      </c>
    </row>
    <row r="796" spans="18:25" x14ac:dyDescent="0.2">
      <c r="R796" s="102">
        <v>1378.3840875000001</v>
      </c>
      <c r="S796" s="102">
        <v>227.56614947167381</v>
      </c>
      <c r="U796" s="102">
        <v>102.10252500000003</v>
      </c>
      <c r="V796" s="102">
        <v>227.56614947167381</v>
      </c>
      <c r="X796" s="102">
        <v>204.20505000000006</v>
      </c>
      <c r="Y796" s="102">
        <v>227.56614947167381</v>
      </c>
    </row>
    <row r="797" spans="18:25" x14ac:dyDescent="0.2">
      <c r="R797" s="102">
        <v>1447.3032918750005</v>
      </c>
      <c r="S797" s="102">
        <v>237.48694290451354</v>
      </c>
      <c r="U797" s="102">
        <v>107.20765125000003</v>
      </c>
      <c r="V797" s="102">
        <v>237.48694290451354</v>
      </c>
      <c r="X797" s="102">
        <v>214.41530250000005</v>
      </c>
      <c r="Y797" s="102">
        <v>237.48694290451354</v>
      </c>
    </row>
    <row r="798" spans="18:25" x14ac:dyDescent="0.2">
      <c r="R798" s="102">
        <v>1519.6684564687503</v>
      </c>
      <c r="S798" s="102">
        <v>205.3513321686784</v>
      </c>
      <c r="U798" s="102">
        <v>112.56803381250002</v>
      </c>
      <c r="V798" s="102">
        <v>205.3513321686784</v>
      </c>
      <c r="X798" s="102">
        <v>225.13606762500004</v>
      </c>
      <c r="Y798" s="102">
        <v>205.3513321686784</v>
      </c>
    </row>
    <row r="799" spans="18:25" x14ac:dyDescent="0.2">
      <c r="R799" s="102">
        <v>1595.6518792921879</v>
      </c>
      <c r="S799" s="102">
        <v>204.8772415799159</v>
      </c>
      <c r="U799" s="102">
        <v>118.19643550312503</v>
      </c>
      <c r="V799" s="102">
        <v>204.8772415799159</v>
      </c>
      <c r="X799" s="102">
        <v>236.39287100625006</v>
      </c>
      <c r="Y799" s="102">
        <v>204.8772415799159</v>
      </c>
    </row>
    <row r="800" spans="18:25" x14ac:dyDescent="0.2">
      <c r="R800" s="102">
        <v>1675.4344732567974</v>
      </c>
      <c r="S800" s="102">
        <v>230.41496901946047</v>
      </c>
      <c r="U800" s="102">
        <v>124.10625727828128</v>
      </c>
      <c r="V800" s="102">
        <v>230.41496901946047</v>
      </c>
      <c r="X800" s="102">
        <v>248.21251455656255</v>
      </c>
      <c r="Y800" s="102">
        <v>230.41496901946047</v>
      </c>
    </row>
    <row r="801" spans="18:25" x14ac:dyDescent="0.2">
      <c r="R801" s="102">
        <v>1759.2061969196373</v>
      </c>
      <c r="S801" s="102">
        <v>256.42181935672716</v>
      </c>
      <c r="U801" s="102">
        <v>130.31157014219534</v>
      </c>
      <c r="V801" s="102">
        <v>256.42181935672716</v>
      </c>
      <c r="X801" s="102">
        <v>260.62314028439067</v>
      </c>
      <c r="Y801" s="102">
        <v>256.42181935672716</v>
      </c>
    </row>
    <row r="802" spans="18:25" x14ac:dyDescent="0.2">
      <c r="R802" s="102">
        <v>1847.1665067656188</v>
      </c>
      <c r="S802" s="102">
        <v>216.70857509520778</v>
      </c>
      <c r="U802" s="102">
        <v>136.82714864930512</v>
      </c>
      <c r="V802" s="102">
        <v>216.70857509520778</v>
      </c>
      <c r="X802" s="102">
        <v>273.65429729861023</v>
      </c>
      <c r="Y802" s="102">
        <v>216.70857509520778</v>
      </c>
    </row>
    <row r="803" spans="18:25" x14ac:dyDescent="0.2">
      <c r="R803" s="102">
        <v>1939.5248321039003</v>
      </c>
      <c r="S803" s="102">
        <v>233.59147566566566</v>
      </c>
      <c r="U803" s="102">
        <v>143.6685060817704</v>
      </c>
      <c r="V803" s="102">
        <v>233.59147566566566</v>
      </c>
      <c r="X803" s="102">
        <v>287.33701216354081</v>
      </c>
      <c r="Y803" s="102">
        <v>233.59147566566566</v>
      </c>
    </row>
    <row r="804" spans="18:25" x14ac:dyDescent="0.2">
      <c r="R804" s="102">
        <v>1958.920080424939</v>
      </c>
      <c r="S804" s="102">
        <v>228.52629923825634</v>
      </c>
      <c r="U804" s="102">
        <v>145.1051911425881</v>
      </c>
      <c r="V804" s="102">
        <v>228.52629923825634</v>
      </c>
      <c r="X804" s="102">
        <v>290.21038228517619</v>
      </c>
      <c r="Y804" s="102">
        <v>228.52629923825634</v>
      </c>
    </row>
    <row r="805" spans="18:25" x14ac:dyDescent="0.2">
      <c r="R805" s="102">
        <v>1978.5092812291891</v>
      </c>
      <c r="S805" s="102">
        <v>262.61584938225548</v>
      </c>
      <c r="U805" s="102">
        <v>146.556243054014</v>
      </c>
      <c r="V805" s="102">
        <v>262.61584938225548</v>
      </c>
      <c r="X805" s="102">
        <v>293.11248610802801</v>
      </c>
      <c r="Y805" s="102">
        <v>262.61584938225548</v>
      </c>
    </row>
    <row r="806" spans="18:25" x14ac:dyDescent="0.2">
      <c r="R806" s="102">
        <v>499.57359351037019</v>
      </c>
      <c r="S806" s="102">
        <v>180.25964372423431</v>
      </c>
      <c r="U806" s="102">
        <v>37.005451371138534</v>
      </c>
      <c r="V806" s="102">
        <v>180.25964372423431</v>
      </c>
      <c r="X806" s="102">
        <v>74.010902742277068</v>
      </c>
      <c r="Y806" s="102">
        <v>180.25964372423431</v>
      </c>
    </row>
    <row r="807" spans="18:25" x14ac:dyDescent="0.2">
      <c r="R807" s="102">
        <v>504.56932944547384</v>
      </c>
      <c r="S807" s="102">
        <v>196.18759349629312</v>
      </c>
      <c r="U807" s="102">
        <v>37.375505884849915</v>
      </c>
      <c r="V807" s="102">
        <v>196.18759349629312</v>
      </c>
      <c r="X807" s="102">
        <v>74.751011769699829</v>
      </c>
      <c r="Y807" s="102">
        <v>196.18759349629312</v>
      </c>
    </row>
    <row r="808" spans="18:25" x14ac:dyDescent="0.2">
      <c r="R808" s="102">
        <v>509.6150227399288</v>
      </c>
      <c r="S808" s="102">
        <v>198.13456866591423</v>
      </c>
      <c r="U808" s="102">
        <v>37.749260943698424</v>
      </c>
      <c r="V808" s="102">
        <v>198.13456866591423</v>
      </c>
      <c r="X808" s="102">
        <v>75.498521887396848</v>
      </c>
      <c r="Y808" s="102">
        <v>198.13456866591423</v>
      </c>
    </row>
    <row r="809" spans="18:25" x14ac:dyDescent="0.2">
      <c r="R809" s="102">
        <v>514.71117296732803</v>
      </c>
      <c r="S809" s="102">
        <v>514.65021316915625</v>
      </c>
      <c r="U809" s="102">
        <v>38.126753553135408</v>
      </c>
      <c r="V809" s="102">
        <v>514.65021316915625</v>
      </c>
      <c r="X809" s="102">
        <v>76.253507106270817</v>
      </c>
      <c r="Y809" s="102">
        <v>514.65021316915625</v>
      </c>
    </row>
    <row r="810" spans="18:25" x14ac:dyDescent="0.2">
      <c r="R810" s="102">
        <v>519.8582846970013</v>
      </c>
      <c r="S810" s="102">
        <v>449.54473222623739</v>
      </c>
      <c r="U810" s="102">
        <v>38.508021088666766</v>
      </c>
      <c r="V810" s="102">
        <v>449.54473222623739</v>
      </c>
      <c r="X810" s="102">
        <v>77.016042177333532</v>
      </c>
      <c r="Y810" s="102">
        <v>449.54473222623739</v>
      </c>
    </row>
    <row r="811" spans="18:25" x14ac:dyDescent="0.2">
      <c r="R811" s="102">
        <v>525.05686754397141</v>
      </c>
      <c r="S811" s="102">
        <v>403.11989102799521</v>
      </c>
      <c r="U811" s="102">
        <v>38.893101299553436</v>
      </c>
      <c r="V811" s="102">
        <v>403.11989102799521</v>
      </c>
      <c r="X811" s="102">
        <v>77.786202599106872</v>
      </c>
      <c r="Y811" s="102">
        <v>403.11989102799521</v>
      </c>
    </row>
    <row r="812" spans="18:25" x14ac:dyDescent="0.2">
      <c r="R812" s="102">
        <v>530.30743621941099</v>
      </c>
      <c r="S812" s="102">
        <v>503.72978421361381</v>
      </c>
      <c r="U812" s="102">
        <v>39.282032312548964</v>
      </c>
      <c r="V812" s="102">
        <v>503.72978421361381</v>
      </c>
      <c r="X812" s="102">
        <v>78.564064625097927</v>
      </c>
      <c r="Y812" s="102">
        <v>503.72978421361381</v>
      </c>
    </row>
    <row r="813" spans="18:25" x14ac:dyDescent="0.2">
      <c r="R813" s="102">
        <v>535.61051058160524</v>
      </c>
      <c r="S813" s="102">
        <v>463.56505126719566</v>
      </c>
      <c r="U813" s="102">
        <v>39.674852635674455</v>
      </c>
      <c r="V813" s="102">
        <v>463.56505126719566</v>
      </c>
      <c r="X813" s="102">
        <v>79.34970527134891</v>
      </c>
      <c r="Y813" s="102">
        <v>463.56505126719566</v>
      </c>
    </row>
    <row r="814" spans="18:25" x14ac:dyDescent="0.2">
      <c r="R814" s="102">
        <v>540.96661568742115</v>
      </c>
      <c r="S814" s="102">
        <v>449.73649459002513</v>
      </c>
      <c r="U814" s="102">
        <v>40.0716011620312</v>
      </c>
      <c r="V814" s="102">
        <v>449.73649459002513</v>
      </c>
      <c r="X814" s="102">
        <v>80.143202324062401</v>
      </c>
      <c r="Y814" s="102">
        <v>449.73649459002513</v>
      </c>
    </row>
    <row r="815" spans="18:25" x14ac:dyDescent="0.2">
      <c r="R815" s="102">
        <v>546.37628184429548</v>
      </c>
      <c r="S815" s="102">
        <v>511.18222858960337</v>
      </c>
      <c r="U815" s="102">
        <v>40.472317173651518</v>
      </c>
      <c r="V815" s="102">
        <v>511.18222858960337</v>
      </c>
      <c r="X815" s="102">
        <v>80.944634347303037</v>
      </c>
      <c r="Y815" s="102">
        <v>511.18222858960337</v>
      </c>
    </row>
    <row r="816" spans="18:25" x14ac:dyDescent="0.2">
      <c r="R816" s="102">
        <v>551.84004466273836</v>
      </c>
      <c r="S816" s="102">
        <v>448.63461202887021</v>
      </c>
      <c r="U816" s="102">
        <v>40.877040345388032</v>
      </c>
      <c r="V816" s="102">
        <v>448.63461202887021</v>
      </c>
      <c r="X816" s="102">
        <v>81.754080690776064</v>
      </c>
      <c r="Y816" s="102">
        <v>448.63461202887021</v>
      </c>
    </row>
    <row r="817" spans="18:25" x14ac:dyDescent="0.2">
      <c r="R817" s="102">
        <v>557.35844510936579</v>
      </c>
      <c r="S817" s="102">
        <v>475.01996116568466</v>
      </c>
      <c r="U817" s="102">
        <v>41.285810748841911</v>
      </c>
      <c r="V817" s="102">
        <v>475.01996116568466</v>
      </c>
      <c r="X817" s="102">
        <v>82.571621497683822</v>
      </c>
      <c r="Y817" s="102">
        <v>475.01996116568466</v>
      </c>
    </row>
    <row r="818" spans="18:25" x14ac:dyDescent="0.2">
      <c r="R818" s="102">
        <v>562.93202956045945</v>
      </c>
      <c r="S818" s="102">
        <v>480.488762613863</v>
      </c>
      <c r="U818" s="102">
        <v>41.698668856330336</v>
      </c>
      <c r="V818" s="102">
        <v>480.488762613863</v>
      </c>
      <c r="X818" s="102">
        <v>83.397337712660672</v>
      </c>
      <c r="Y818" s="102">
        <v>480.488762613863</v>
      </c>
    </row>
    <row r="819" spans="18:25" x14ac:dyDescent="0.2">
      <c r="R819" s="102">
        <v>568.561349856064</v>
      </c>
      <c r="S819" s="102">
        <v>442.02871276471274</v>
      </c>
      <c r="U819" s="102">
        <v>42.115655544893627</v>
      </c>
      <c r="V819" s="102">
        <v>442.02871276471274</v>
      </c>
      <c r="X819" s="102">
        <v>84.231311089787269</v>
      </c>
      <c r="Y819" s="102">
        <v>442.02871276471274</v>
      </c>
    </row>
    <row r="820" spans="18:25" x14ac:dyDescent="0.2">
      <c r="R820" s="102">
        <v>574.24696335462477</v>
      </c>
      <c r="S820" s="102">
        <v>496.02703790072775</v>
      </c>
      <c r="U820" s="102">
        <v>42.536812100342573</v>
      </c>
      <c r="V820" s="102">
        <v>496.02703790072775</v>
      </c>
      <c r="X820" s="102">
        <v>85.073624200685146</v>
      </c>
      <c r="Y820" s="102">
        <v>496.02703790072775</v>
      </c>
    </row>
    <row r="821" spans="18:25" x14ac:dyDescent="0.2">
      <c r="R821" s="102">
        <v>579.98943298817107</v>
      </c>
      <c r="S821" s="102">
        <v>447.54901909138147</v>
      </c>
      <c r="U821" s="102">
        <v>42.962180221346003</v>
      </c>
      <c r="V821" s="102">
        <v>447.54901909138147</v>
      </c>
      <c r="X821" s="102">
        <v>85.924360442692006</v>
      </c>
      <c r="Y821" s="102">
        <v>447.54901909138147</v>
      </c>
    </row>
    <row r="822" spans="18:25" x14ac:dyDescent="0.2">
      <c r="R822" s="102">
        <v>585.78932731805253</v>
      </c>
      <c r="S822" s="102">
        <v>447.7356767860889</v>
      </c>
      <c r="U822" s="102">
        <v>43.391802023559464</v>
      </c>
      <c r="V822" s="102">
        <v>447.7356767860889</v>
      </c>
      <c r="X822" s="102">
        <v>86.783604047118914</v>
      </c>
      <c r="Y822" s="102">
        <v>447.7356767860889</v>
      </c>
    </row>
    <row r="823" spans="18:25" x14ac:dyDescent="0.2">
      <c r="R823" s="102">
        <v>591.64722059123312</v>
      </c>
      <c r="S823" s="102">
        <v>479.48004431552408</v>
      </c>
      <c r="U823" s="102">
        <v>43.825720043795052</v>
      </c>
      <c r="V823" s="102">
        <v>479.48004431552408</v>
      </c>
      <c r="X823" s="102">
        <v>87.651440087590103</v>
      </c>
      <c r="Y823" s="102">
        <v>479.48004431552408</v>
      </c>
    </row>
    <row r="824" spans="18:25" x14ac:dyDescent="0.2">
      <c r="R824" s="102">
        <v>597.56369279714568</v>
      </c>
      <c r="S824" s="102">
        <v>462.11219967570003</v>
      </c>
      <c r="U824" s="102">
        <v>44.263977244233018</v>
      </c>
      <c r="V824" s="102">
        <v>462.11219967570003</v>
      </c>
      <c r="X824" s="102">
        <v>88.527954488466023</v>
      </c>
      <c r="Y824" s="102">
        <v>462.11219967570003</v>
      </c>
    </row>
    <row r="825" spans="18:25" x14ac:dyDescent="0.2">
      <c r="R825" s="102">
        <v>603.539329725117</v>
      </c>
      <c r="S825" s="102">
        <v>523.72889755091717</v>
      </c>
      <c r="U825" s="102">
        <v>44.706617016675338</v>
      </c>
      <c r="V825" s="102">
        <v>523.72889755091717</v>
      </c>
      <c r="X825" s="102">
        <v>89.413234033350676</v>
      </c>
      <c r="Y825" s="102">
        <v>523.72889755091717</v>
      </c>
    </row>
    <row r="826" spans="18:25" x14ac:dyDescent="0.2">
      <c r="R826" s="102">
        <v>609.57472302236829</v>
      </c>
      <c r="S826" s="102">
        <v>498.26674804281549</v>
      </c>
      <c r="U826" s="102">
        <v>45.153683186842088</v>
      </c>
      <c r="V826" s="102">
        <v>498.26674804281549</v>
      </c>
      <c r="X826" s="102">
        <v>90.307366373684175</v>
      </c>
      <c r="Y826" s="102">
        <v>498.26674804281549</v>
      </c>
    </row>
    <row r="827" spans="18:25" x14ac:dyDescent="0.2">
      <c r="R827" s="102">
        <v>615.67047025259194</v>
      </c>
      <c r="S827" s="102">
        <v>490.4373152341181</v>
      </c>
      <c r="U827" s="102">
        <v>45.605220018710511</v>
      </c>
      <c r="V827" s="102">
        <v>490.4373152341181</v>
      </c>
      <c r="X827" s="102">
        <v>91.210440037421023</v>
      </c>
      <c r="Y827" s="102">
        <v>490.4373152341181</v>
      </c>
    </row>
    <row r="828" spans="18:25" x14ac:dyDescent="0.2">
      <c r="R828" s="102">
        <v>621.82717495511781</v>
      </c>
      <c r="S828" s="102">
        <v>440.048717778943</v>
      </c>
      <c r="U828" s="102">
        <v>46.061272218897628</v>
      </c>
      <c r="V828" s="102">
        <v>440.048717778943</v>
      </c>
      <c r="X828" s="102">
        <v>92.122544437795241</v>
      </c>
      <c r="Y828" s="102">
        <v>440.048717778943</v>
      </c>
    </row>
    <row r="829" spans="18:25" x14ac:dyDescent="0.2">
      <c r="R829" s="102">
        <v>628.04544670466908</v>
      </c>
      <c r="S829" s="102">
        <v>557.97875307098298</v>
      </c>
      <c r="U829" s="102">
        <v>46.521884941086604</v>
      </c>
      <c r="V829" s="102">
        <v>557.97875307098298</v>
      </c>
      <c r="X829" s="102">
        <v>93.043769882173208</v>
      </c>
      <c r="Y829" s="102">
        <v>557.97875307098298</v>
      </c>
    </row>
    <row r="830" spans="18:25" x14ac:dyDescent="0.2">
      <c r="R830" s="102">
        <v>634.32590117171571</v>
      </c>
      <c r="S830" s="102">
        <v>177.09752788856522</v>
      </c>
      <c r="U830" s="102">
        <v>46.987103790497457</v>
      </c>
      <c r="V830" s="102">
        <v>177.09752788856522</v>
      </c>
      <c r="X830" s="102">
        <v>93.974207580994914</v>
      </c>
      <c r="Y830" s="102">
        <v>177.09752788856522</v>
      </c>
    </row>
    <row r="831" spans="18:25" x14ac:dyDescent="0.2">
      <c r="R831" s="102">
        <v>640.66916018343284</v>
      </c>
      <c r="S831" s="102">
        <v>202.37588713431509</v>
      </c>
      <c r="U831" s="102">
        <v>47.456974828402437</v>
      </c>
      <c r="V831" s="102">
        <v>202.37588713431509</v>
      </c>
      <c r="X831" s="102">
        <v>94.913949656804874</v>
      </c>
      <c r="Y831" s="102">
        <v>202.37588713431509</v>
      </c>
    </row>
    <row r="832" spans="18:25" x14ac:dyDescent="0.2">
      <c r="R832" s="102">
        <v>647.0758517852671</v>
      </c>
      <c r="S832" s="102">
        <v>212.00602957324554</v>
      </c>
      <c r="U832" s="102">
        <v>47.931544576686456</v>
      </c>
      <c r="V832" s="102">
        <v>212.00602957324554</v>
      </c>
      <c r="X832" s="102">
        <v>95.863089153372911</v>
      </c>
      <c r="Y832" s="102">
        <v>212.00602957324554</v>
      </c>
    </row>
    <row r="833" spans="18:25" x14ac:dyDescent="0.2">
      <c r="R833" s="102">
        <v>653.54661030311991</v>
      </c>
      <c r="S833" s="102">
        <v>212.03585144116136</v>
      </c>
      <c r="U833" s="102">
        <v>48.410860022453321</v>
      </c>
      <c r="V833" s="102">
        <v>212.03585144116136</v>
      </c>
      <c r="X833" s="102">
        <v>96.821720044906641</v>
      </c>
      <c r="Y833" s="102">
        <v>212.03585144116136</v>
      </c>
    </row>
    <row r="834" spans="18:25" x14ac:dyDescent="0.2">
      <c r="R834" s="102">
        <v>660.08207640615115</v>
      </c>
      <c r="S834" s="102">
        <v>168.80885018846067</v>
      </c>
      <c r="U834" s="102">
        <v>48.894968622677865</v>
      </c>
      <c r="V834" s="102">
        <v>168.80885018846067</v>
      </c>
      <c r="X834" s="102">
        <v>97.789937245355731</v>
      </c>
      <c r="Y834" s="102">
        <v>168.80885018846067</v>
      </c>
    </row>
    <row r="835" spans="18:25" x14ac:dyDescent="0.2">
      <c r="R835" s="102">
        <v>666.68289717021264</v>
      </c>
      <c r="S835" s="102">
        <v>190.96588115547146</v>
      </c>
      <c r="U835" s="102">
        <v>49.38391830890464</v>
      </c>
      <c r="V835" s="102">
        <v>190.96588115547146</v>
      </c>
      <c r="X835" s="102">
        <v>98.76783661780928</v>
      </c>
      <c r="Y835" s="102">
        <v>190.96588115547146</v>
      </c>
    </row>
    <row r="836" spans="18:25" x14ac:dyDescent="0.2">
      <c r="R836" s="102">
        <v>673.34972614191486</v>
      </c>
      <c r="S836" s="102">
        <v>194.63530420358879</v>
      </c>
      <c r="U836" s="102">
        <v>49.877757491993691</v>
      </c>
      <c r="V836" s="102">
        <v>194.63530420358879</v>
      </c>
      <c r="X836" s="102">
        <v>99.755514983987382</v>
      </c>
      <c r="Y836" s="102">
        <v>194.63530420358879</v>
      </c>
    </row>
    <row r="837" spans="18:25" x14ac:dyDescent="0.2">
      <c r="R837" s="102">
        <v>680.08322340333382</v>
      </c>
      <c r="S837" s="102">
        <v>175.13208082937328</v>
      </c>
      <c r="U837" s="102">
        <v>50.376535066913618</v>
      </c>
      <c r="V837" s="102">
        <v>175.13208082937328</v>
      </c>
      <c r="X837" s="102">
        <v>100.75307013382724</v>
      </c>
      <c r="Y837" s="102">
        <v>175.13208082937328</v>
      </c>
    </row>
    <row r="838" spans="18:25" x14ac:dyDescent="0.2">
      <c r="R838" s="102">
        <v>686.88405563736728</v>
      </c>
      <c r="S838" s="102">
        <v>174.91922258413538</v>
      </c>
      <c r="U838" s="102">
        <v>50.88030041758276</v>
      </c>
      <c r="V838" s="102">
        <v>174.91922258413538</v>
      </c>
      <c r="X838" s="102">
        <v>101.76060083516552</v>
      </c>
      <c r="Y838" s="102">
        <v>174.91922258413538</v>
      </c>
    </row>
    <row r="839" spans="18:25" x14ac:dyDescent="0.2">
      <c r="R839" s="102">
        <v>693.75289619374075</v>
      </c>
      <c r="S839" s="102">
        <v>207.6544685673978</v>
      </c>
      <c r="U839" s="102">
        <v>51.389103421758577</v>
      </c>
      <c r="V839" s="102">
        <v>207.6544685673978</v>
      </c>
      <c r="X839" s="102">
        <v>102.77820684351715</v>
      </c>
      <c r="Y839" s="102">
        <v>207.6544685673978</v>
      </c>
    </row>
    <row r="840" spans="18:25" x14ac:dyDescent="0.2">
      <c r="R840" s="102">
        <v>700.69042515567833</v>
      </c>
      <c r="S840" s="102">
        <v>177.17621609788097</v>
      </c>
      <c r="U840" s="102">
        <v>51.90299445597617</v>
      </c>
      <c r="V840" s="102">
        <v>177.17621609788097</v>
      </c>
      <c r="X840" s="102">
        <v>103.80598891195234</v>
      </c>
      <c r="Y840" s="102">
        <v>177.17621609788097</v>
      </c>
    </row>
    <row r="841" spans="18:25" x14ac:dyDescent="0.2">
      <c r="R841" s="102">
        <v>707.69732940723497</v>
      </c>
      <c r="S841" s="102">
        <v>207.20097875167221</v>
      </c>
      <c r="U841" s="102">
        <v>52.422024400535932</v>
      </c>
      <c r="V841" s="102">
        <v>207.20097875167221</v>
      </c>
      <c r="X841" s="102">
        <v>104.84404880107186</v>
      </c>
      <c r="Y841" s="102">
        <v>207.20097875167221</v>
      </c>
    </row>
    <row r="842" spans="18:25" x14ac:dyDescent="0.2">
      <c r="R842" s="102">
        <v>714.77430270130753</v>
      </c>
      <c r="S842" s="102">
        <v>186.56994091166004</v>
      </c>
      <c r="U842" s="102">
        <v>52.946244644541295</v>
      </c>
      <c r="V842" s="102">
        <v>186.56994091166004</v>
      </c>
      <c r="X842" s="102">
        <v>105.89248928908259</v>
      </c>
      <c r="Y842" s="102">
        <v>186.56994091166004</v>
      </c>
    </row>
    <row r="843" spans="18:25" x14ac:dyDescent="0.2">
      <c r="R843" s="102">
        <v>721.92204572832043</v>
      </c>
      <c r="S843" s="102">
        <v>219.19158019532526</v>
      </c>
      <c r="U843" s="102">
        <v>53.475707090986702</v>
      </c>
      <c r="V843" s="102">
        <v>219.19158019532526</v>
      </c>
      <c r="X843" s="102">
        <v>106.9514141819734</v>
      </c>
      <c r="Y843" s="102">
        <v>219.19158019532526</v>
      </c>
    </row>
    <row r="844" spans="18:25" x14ac:dyDescent="0.2">
      <c r="R844" s="102">
        <v>729.14126618560351</v>
      </c>
      <c r="S844" s="102">
        <v>207.00845385276128</v>
      </c>
      <c r="U844" s="102">
        <v>54.010464161896564</v>
      </c>
      <c r="V844" s="102">
        <v>207.00845385276128</v>
      </c>
      <c r="X844" s="102">
        <v>108.02092832379313</v>
      </c>
      <c r="Y844" s="102">
        <v>207.00845385276128</v>
      </c>
    </row>
    <row r="845" spans="18:25" x14ac:dyDescent="0.2">
      <c r="R845" s="102">
        <v>736.43267884745944</v>
      </c>
      <c r="S845" s="102">
        <v>221.20196799380591</v>
      </c>
      <c r="U845" s="102">
        <v>54.550568803515525</v>
      </c>
      <c r="V845" s="102">
        <v>221.20196799380591</v>
      </c>
      <c r="X845" s="102">
        <v>109.10113760703105</v>
      </c>
      <c r="Y845" s="102">
        <v>221.20196799380591</v>
      </c>
    </row>
    <row r="846" spans="18:25" x14ac:dyDescent="0.2">
      <c r="R846" s="102">
        <v>743.79700563593417</v>
      </c>
      <c r="S846" s="102">
        <v>212.5278568638463</v>
      </c>
      <c r="U846" s="102">
        <v>55.096074491550681</v>
      </c>
      <c r="V846" s="102">
        <v>212.5278568638463</v>
      </c>
      <c r="X846" s="102">
        <v>110.19214898310136</v>
      </c>
      <c r="Y846" s="102">
        <v>212.5278568638463</v>
      </c>
    </row>
    <row r="847" spans="18:25" x14ac:dyDescent="0.2">
      <c r="R847" s="102">
        <v>751.23497569229357</v>
      </c>
      <c r="S847" s="102">
        <v>193.08623176845029</v>
      </c>
      <c r="U847" s="102">
        <v>55.647035236466195</v>
      </c>
      <c r="V847" s="102">
        <v>193.08623176845029</v>
      </c>
      <c r="X847" s="102">
        <v>111.29407047293239</v>
      </c>
      <c r="Y847" s="102">
        <v>193.08623176845029</v>
      </c>
    </row>
    <row r="848" spans="18:25" x14ac:dyDescent="0.2">
      <c r="R848" s="102">
        <v>758.74732544921653</v>
      </c>
      <c r="S848" s="102">
        <v>222.59598260319962</v>
      </c>
      <c r="U848" s="102">
        <v>56.203505588830851</v>
      </c>
      <c r="V848" s="102">
        <v>222.59598260319962</v>
      </c>
      <c r="X848" s="102">
        <v>112.4070111776617</v>
      </c>
      <c r="Y848" s="102">
        <v>222.59598260319962</v>
      </c>
    </row>
    <row r="849" spans="18:25" x14ac:dyDescent="0.2">
      <c r="R849" s="102">
        <v>766.33479870370866</v>
      </c>
      <c r="S849" s="102">
        <v>186.69082480542983</v>
      </c>
      <c r="U849" s="102">
        <v>56.76554064471916</v>
      </c>
      <c r="V849" s="102">
        <v>186.69082480542983</v>
      </c>
      <c r="X849" s="102">
        <v>113.53108128943832</v>
      </c>
      <c r="Y849" s="102">
        <v>186.69082480542983</v>
      </c>
    </row>
    <row r="850" spans="18:25" x14ac:dyDescent="0.2">
      <c r="R850" s="102">
        <v>773.99814669074567</v>
      </c>
      <c r="S850" s="102">
        <v>213.17328490078879</v>
      </c>
      <c r="U850" s="102">
        <v>57.333196051166354</v>
      </c>
      <c r="V850" s="102">
        <v>213.17328490078879</v>
      </c>
      <c r="X850" s="102">
        <v>114.66639210233271</v>
      </c>
      <c r="Y850" s="102">
        <v>213.17328490078879</v>
      </c>
    </row>
    <row r="851" spans="18:25" x14ac:dyDescent="0.2">
      <c r="R851" s="102">
        <v>781.73812815765325</v>
      </c>
      <c r="S851" s="102">
        <v>227.79950870778555</v>
      </c>
      <c r="U851" s="102">
        <v>57.90652801167802</v>
      </c>
      <c r="V851" s="102">
        <v>227.79950870778555</v>
      </c>
      <c r="X851" s="102">
        <v>115.81305602335604</v>
      </c>
      <c r="Y851" s="102">
        <v>227.79950870778555</v>
      </c>
    </row>
    <row r="852" spans="18:25" x14ac:dyDescent="0.2">
      <c r="R852" s="102">
        <v>789.55550943922958</v>
      </c>
      <c r="S852" s="102">
        <v>189.39412836108852</v>
      </c>
      <c r="U852" s="102">
        <v>58.485593291794792</v>
      </c>
      <c r="V852" s="102">
        <v>189.39412836108852</v>
      </c>
      <c r="X852" s="102">
        <v>116.97118658358958</v>
      </c>
      <c r="Y852" s="102">
        <v>189.39412836108852</v>
      </c>
    </row>
    <row r="853" spans="18:25" x14ac:dyDescent="0.2">
      <c r="R853" s="102">
        <v>797.45106453362212</v>
      </c>
      <c r="S853" s="102">
        <v>196.15121902035369</v>
      </c>
      <c r="U853" s="102">
        <v>59.070449224712753</v>
      </c>
      <c r="V853" s="102">
        <v>196.15121902035369</v>
      </c>
      <c r="X853" s="102">
        <v>118.14089844942551</v>
      </c>
      <c r="Y853" s="102">
        <v>196.15121902035369</v>
      </c>
    </row>
    <row r="854" spans="18:25" x14ac:dyDescent="0.2">
      <c r="R854" s="102">
        <v>805.42557517895818</v>
      </c>
      <c r="S854" s="102">
        <v>195.56032098676405</v>
      </c>
      <c r="U854" s="102">
        <v>59.661153716959873</v>
      </c>
      <c r="V854" s="102">
        <v>195.56032098676405</v>
      </c>
      <c r="X854" s="102">
        <v>119.32230743391975</v>
      </c>
      <c r="Y854" s="102">
        <v>195.56032098676405</v>
      </c>
    </row>
    <row r="855" spans="18:25" x14ac:dyDescent="0.2">
      <c r="R855" s="102">
        <v>813.47983093074777</v>
      </c>
      <c r="S855" s="102">
        <v>225.9126002107231</v>
      </c>
      <c r="U855" s="102">
        <v>60.257765254129467</v>
      </c>
      <c r="V855" s="102">
        <v>225.9126002107231</v>
      </c>
      <c r="X855" s="102">
        <v>120.51553050825893</v>
      </c>
      <c r="Y855" s="102">
        <v>225.9126002107231</v>
      </c>
    </row>
    <row r="856" spans="18:25" x14ac:dyDescent="0.2">
      <c r="R856" s="102">
        <v>821.61462924005536</v>
      </c>
      <c r="S856" s="102">
        <v>244.16048262527076</v>
      </c>
      <c r="U856" s="102">
        <v>60.860342906670766</v>
      </c>
      <c r="V856" s="102">
        <v>244.16048262527076</v>
      </c>
      <c r="X856" s="102">
        <v>121.72068581334153</v>
      </c>
      <c r="Y856" s="102">
        <v>244.16048262527076</v>
      </c>
    </row>
    <row r="857" spans="18:25" x14ac:dyDescent="0.2">
      <c r="R857" s="102">
        <v>829.83077553245596</v>
      </c>
      <c r="S857" s="102">
        <v>217.27107668049536</v>
      </c>
      <c r="U857" s="102">
        <v>61.468946335737471</v>
      </c>
      <c r="V857" s="102">
        <v>217.27107668049536</v>
      </c>
      <c r="X857" s="102">
        <v>122.93789267147494</v>
      </c>
      <c r="Y857" s="102">
        <v>217.27107668049536</v>
      </c>
    </row>
    <row r="858" spans="18:25" x14ac:dyDescent="0.2">
      <c r="R858" s="102">
        <v>838.12908328778053</v>
      </c>
      <c r="S858" s="102">
        <v>210.05334030370165</v>
      </c>
      <c r="U858" s="102">
        <v>62.08363579909485</v>
      </c>
      <c r="V858" s="102">
        <v>210.05334030370165</v>
      </c>
      <c r="X858" s="102">
        <v>124.1672715981897</v>
      </c>
      <c r="Y858" s="102">
        <v>210.05334030370165</v>
      </c>
    </row>
    <row r="859" spans="18:25" x14ac:dyDescent="0.2">
      <c r="R859" s="102">
        <v>846.5103741206583</v>
      </c>
      <c r="S859" s="102">
        <v>200.75453298148014</v>
      </c>
      <c r="U859" s="102">
        <v>62.704472157085796</v>
      </c>
      <c r="V859" s="102">
        <v>200.75453298148014</v>
      </c>
      <c r="X859" s="102">
        <v>125.40894431417159</v>
      </c>
      <c r="Y859" s="102">
        <v>200.75453298148014</v>
      </c>
    </row>
    <row r="860" spans="18:25" x14ac:dyDescent="0.2">
      <c r="R860" s="102">
        <v>854.97547786186487</v>
      </c>
      <c r="S860" s="102">
        <v>213.58692395757211</v>
      </c>
      <c r="U860" s="102">
        <v>63.331516878656657</v>
      </c>
      <c r="V860" s="102">
        <v>213.58692395757211</v>
      </c>
      <c r="X860" s="102">
        <v>126.66303375731331</v>
      </c>
      <c r="Y860" s="102">
        <v>213.58692395757211</v>
      </c>
    </row>
    <row r="861" spans="18:25" x14ac:dyDescent="0.2">
      <c r="R861" s="102">
        <v>863.52523264048352</v>
      </c>
      <c r="S861" s="102">
        <v>609.3053357936617</v>
      </c>
      <c r="U861" s="102">
        <v>63.964832047443224</v>
      </c>
      <c r="V861" s="102">
        <v>609.3053357936617</v>
      </c>
      <c r="X861" s="102">
        <v>127.92966409488645</v>
      </c>
      <c r="Y861" s="102">
        <v>609.3053357936617</v>
      </c>
    </row>
    <row r="862" spans="18:25" x14ac:dyDescent="0.2">
      <c r="R862" s="102">
        <v>872.16048496688836</v>
      </c>
      <c r="S862" s="102">
        <v>670.88981532247249</v>
      </c>
      <c r="U862" s="102">
        <v>64.60448036791766</v>
      </c>
      <c r="V862" s="102">
        <v>670.88981532247249</v>
      </c>
      <c r="X862" s="102">
        <v>129.20896073583532</v>
      </c>
      <c r="Y862" s="102">
        <v>670.88981532247249</v>
      </c>
    </row>
    <row r="863" spans="18:25" x14ac:dyDescent="0.2">
      <c r="R863" s="102">
        <v>880.88208981655737</v>
      </c>
      <c r="S863" s="102">
        <v>618.0964363486396</v>
      </c>
      <c r="U863" s="102">
        <v>65.250525171596834</v>
      </c>
      <c r="V863" s="102">
        <v>618.0964363486396</v>
      </c>
      <c r="X863" s="102">
        <v>130.50105034319367</v>
      </c>
      <c r="Y863" s="102">
        <v>618.0964363486396</v>
      </c>
    </row>
    <row r="864" spans="18:25" x14ac:dyDescent="0.2">
      <c r="R864" s="102">
        <v>889.6909107147228</v>
      </c>
      <c r="S864" s="102">
        <v>679.09348232896616</v>
      </c>
      <c r="U864" s="102">
        <v>65.903030423312799</v>
      </c>
      <c r="V864" s="102">
        <v>679.09348232896616</v>
      </c>
      <c r="X864" s="102">
        <v>131.8060608466256</v>
      </c>
      <c r="Y864" s="102">
        <v>679.09348232896616</v>
      </c>
    </row>
    <row r="865" spans="18:25" x14ac:dyDescent="0.2">
      <c r="R865" s="102">
        <v>898.58781982186986</v>
      </c>
      <c r="S865" s="102">
        <v>604.35766704720174</v>
      </c>
      <c r="U865" s="102">
        <v>66.562060727545912</v>
      </c>
      <c r="V865" s="102">
        <v>604.35766704720174</v>
      </c>
      <c r="X865" s="102">
        <v>133.12412145509182</v>
      </c>
      <c r="Y865" s="102">
        <v>604.35766704720174</v>
      </c>
    </row>
    <row r="866" spans="18:25" x14ac:dyDescent="0.2">
      <c r="R866" s="102">
        <v>907.57369802008884</v>
      </c>
      <c r="S866" s="102">
        <v>708.59285035663083</v>
      </c>
      <c r="U866" s="102">
        <v>67.227681334821384</v>
      </c>
      <c r="V866" s="102">
        <v>708.59285035663083</v>
      </c>
      <c r="X866" s="102">
        <v>134.45536266964277</v>
      </c>
      <c r="Y866" s="102">
        <v>708.59285035663083</v>
      </c>
    </row>
    <row r="867" spans="18:25" x14ac:dyDescent="0.2">
      <c r="R867" s="102">
        <v>916.64943500028949</v>
      </c>
      <c r="S867" s="102">
        <v>578.03633924971462</v>
      </c>
      <c r="U867" s="102">
        <v>67.899958148169588</v>
      </c>
      <c r="V867" s="102">
        <v>578.03633924971462</v>
      </c>
      <c r="X867" s="102">
        <v>135.79991629633918</v>
      </c>
      <c r="Y867" s="102">
        <v>578.03633924971462</v>
      </c>
    </row>
    <row r="868" spans="18:25" x14ac:dyDescent="0.2">
      <c r="R868" s="102">
        <v>925.81592935029244</v>
      </c>
      <c r="S868" s="102">
        <v>567.6035791916695</v>
      </c>
      <c r="U868" s="102">
        <v>68.578957729651293</v>
      </c>
      <c r="V868" s="102">
        <v>567.6035791916695</v>
      </c>
      <c r="X868" s="102">
        <v>137.15791545930259</v>
      </c>
      <c r="Y868" s="102">
        <v>567.6035791916695</v>
      </c>
    </row>
    <row r="869" spans="18:25" x14ac:dyDescent="0.2">
      <c r="R869" s="102">
        <v>935.07408864379522</v>
      </c>
      <c r="S869" s="102">
        <v>704.77379334378736</v>
      </c>
      <c r="U869" s="102">
        <v>69.264747306947797</v>
      </c>
      <c r="V869" s="102">
        <v>704.77379334378736</v>
      </c>
      <c r="X869" s="102">
        <v>138.52949461389559</v>
      </c>
      <c r="Y869" s="102">
        <v>704.77379334378736</v>
      </c>
    </row>
    <row r="870" spans="18:25" x14ac:dyDescent="0.2">
      <c r="R870" s="102">
        <v>944.42482953023307</v>
      </c>
      <c r="S870" s="102">
        <v>660.11477619782374</v>
      </c>
      <c r="U870" s="102">
        <v>69.957394780017268</v>
      </c>
      <c r="V870" s="102">
        <v>660.11477619782374</v>
      </c>
      <c r="X870" s="102">
        <v>139.91478956003454</v>
      </c>
      <c r="Y870" s="102">
        <v>660.11477619782374</v>
      </c>
    </row>
    <row r="871" spans="18:25" x14ac:dyDescent="0.2">
      <c r="R871" s="102">
        <v>953.86907782553567</v>
      </c>
      <c r="S871" s="102">
        <v>1069.0258735379687</v>
      </c>
      <c r="U871" s="102">
        <v>699.57394780017262</v>
      </c>
      <c r="V871" s="102">
        <v>1069.0258735379687</v>
      </c>
      <c r="X871" s="102">
        <v>141.31393745563491</v>
      </c>
      <c r="Y871" s="102">
        <v>1069.0258735379687</v>
      </c>
    </row>
    <row r="872" spans="18:25" x14ac:dyDescent="0.2">
      <c r="R872" s="102">
        <v>963.40776860379083</v>
      </c>
      <c r="S872" s="102">
        <v>981.78017973412432</v>
      </c>
      <c r="U872" s="102">
        <v>699.57394780017262</v>
      </c>
      <c r="V872" s="102">
        <v>981.78017973412432</v>
      </c>
      <c r="X872" s="102">
        <v>142.72707683019127</v>
      </c>
      <c r="Y872" s="102">
        <v>981.78017973412432</v>
      </c>
    </row>
    <row r="873" spans="18:25" x14ac:dyDescent="0.2">
      <c r="R873" s="102">
        <v>973.04184628982898</v>
      </c>
      <c r="S873" s="102">
        <v>1138.5268956722289</v>
      </c>
      <c r="U873" s="102">
        <v>699.57394780017262</v>
      </c>
      <c r="V873" s="102">
        <v>1138.5268956722289</v>
      </c>
      <c r="X873" s="102">
        <v>144.15434759849319</v>
      </c>
      <c r="Y873" s="102">
        <v>1138.5268956722289</v>
      </c>
    </row>
    <row r="874" spans="18:25" x14ac:dyDescent="0.2">
      <c r="R874" s="102">
        <v>982.77226475272721</v>
      </c>
      <c r="S874" s="102">
        <v>1137.582443283708</v>
      </c>
      <c r="U874" s="102">
        <v>699.57394780017262</v>
      </c>
      <c r="V874" s="102">
        <v>1137.582443283708</v>
      </c>
      <c r="X874" s="102">
        <v>145.59589107447812</v>
      </c>
      <c r="Y874" s="102">
        <v>1137.582443283708</v>
      </c>
    </row>
    <row r="875" spans="18:25" x14ac:dyDescent="0.2">
      <c r="R875" s="102">
        <v>992.59998740025435</v>
      </c>
      <c r="S875" s="102">
        <v>1119.8835810950948</v>
      </c>
      <c r="U875" s="102">
        <v>699.57394780017262</v>
      </c>
      <c r="V875" s="102">
        <v>1119.8835810950948</v>
      </c>
      <c r="X875" s="102">
        <v>147.05184998522287</v>
      </c>
      <c r="Y875" s="102">
        <v>1119.8835810950948</v>
      </c>
    </row>
    <row r="876" spans="18:25" x14ac:dyDescent="0.2">
      <c r="R876" s="102">
        <v>1002.525987274257</v>
      </c>
      <c r="S876" s="102">
        <v>1148.7390076530946</v>
      </c>
      <c r="U876" s="102">
        <v>699.57394780017262</v>
      </c>
      <c r="V876" s="102">
        <v>1148.7390076530946</v>
      </c>
      <c r="X876" s="102">
        <v>148.52236848507511</v>
      </c>
      <c r="Y876" s="102">
        <v>1148.7390076530946</v>
      </c>
    </row>
    <row r="877" spans="18:25" x14ac:dyDescent="0.2">
      <c r="R877" s="102">
        <v>1012.5512471469997</v>
      </c>
      <c r="S877" s="102">
        <v>1050.6928933864976</v>
      </c>
      <c r="U877" s="102">
        <v>699.57394780017262</v>
      </c>
      <c r="V877" s="102">
        <v>1050.6928933864976</v>
      </c>
      <c r="X877" s="102">
        <v>150.00759216992589</v>
      </c>
      <c r="Y877" s="102">
        <v>1050.6928933864976</v>
      </c>
    </row>
    <row r="878" spans="18:25" x14ac:dyDescent="0.2">
      <c r="R878" s="102">
        <v>1022.6767596184695</v>
      </c>
      <c r="S878" s="102">
        <v>1197.9427745012706</v>
      </c>
      <c r="U878" s="102">
        <v>699.57394780017262</v>
      </c>
      <c r="V878" s="102">
        <v>1197.9427745012706</v>
      </c>
      <c r="X878" s="102">
        <v>151.50766809162513</v>
      </c>
      <c r="Y878" s="102">
        <v>1197.9427745012706</v>
      </c>
    </row>
    <row r="879" spans="18:25" x14ac:dyDescent="0.2">
      <c r="R879" s="102">
        <v>1032.9035272146543</v>
      </c>
      <c r="S879" s="102">
        <v>821.42157372749568</v>
      </c>
      <c r="U879" s="102">
        <v>76.511372386270679</v>
      </c>
      <c r="V879" s="102">
        <v>821.42157372749568</v>
      </c>
      <c r="X879" s="102">
        <v>153.02274477254136</v>
      </c>
      <c r="Y879" s="102">
        <v>821.42157372749568</v>
      </c>
    </row>
    <row r="880" spans="18:25" x14ac:dyDescent="0.2">
      <c r="R880" s="102">
        <v>1043.2325624868008</v>
      </c>
      <c r="S880" s="102">
        <v>835.38109785937581</v>
      </c>
      <c r="U880" s="102">
        <v>77.276486110133391</v>
      </c>
      <c r="V880" s="102">
        <v>835.38109785937581</v>
      </c>
      <c r="X880" s="102">
        <v>154.55297222026678</v>
      </c>
      <c r="Y880" s="102">
        <v>835.38109785937581</v>
      </c>
    </row>
    <row r="881" spans="18:25" x14ac:dyDescent="0.2">
      <c r="R881" s="102">
        <v>1053.6648881116687</v>
      </c>
      <c r="S881" s="102">
        <v>739.54185517722522</v>
      </c>
      <c r="U881" s="102">
        <v>78.049250971234727</v>
      </c>
      <c r="V881" s="102">
        <v>739.54185517722522</v>
      </c>
      <c r="X881" s="102">
        <v>156.09850194246945</v>
      </c>
      <c r="Y881" s="102">
        <v>739.54185517722522</v>
      </c>
    </row>
    <row r="882" spans="18:25" x14ac:dyDescent="0.2">
      <c r="R882" s="102">
        <v>1064.2015369927853</v>
      </c>
      <c r="S882" s="102">
        <v>856.29061651566292</v>
      </c>
      <c r="U882" s="102">
        <v>78.829743480947073</v>
      </c>
      <c r="V882" s="102">
        <v>856.29061651566292</v>
      </c>
      <c r="X882" s="102">
        <v>157.65948696189415</v>
      </c>
      <c r="Y882" s="102">
        <v>856.29061651566292</v>
      </c>
    </row>
    <row r="883" spans="18:25" x14ac:dyDescent="0.2">
      <c r="R883" s="102">
        <v>1074.8435523627131</v>
      </c>
      <c r="S883" s="102">
        <v>278.39750889326041</v>
      </c>
      <c r="U883" s="102">
        <v>79.618040915756552</v>
      </c>
      <c r="V883" s="102">
        <v>278.39750889326041</v>
      </c>
      <c r="X883" s="102">
        <v>159.2360818315131</v>
      </c>
      <c r="Y883" s="102">
        <v>278.39750889326041</v>
      </c>
    </row>
    <row r="884" spans="18:25" x14ac:dyDescent="0.2">
      <c r="R884" s="102">
        <v>1085.5919878863403</v>
      </c>
      <c r="S884" s="102">
        <v>235.91127284754086</v>
      </c>
      <c r="U884" s="102">
        <v>80.414221324914109</v>
      </c>
      <c r="V884" s="102">
        <v>235.91127284754086</v>
      </c>
      <c r="X884" s="102">
        <v>160.82844264982822</v>
      </c>
      <c r="Y884" s="102">
        <v>235.91127284754086</v>
      </c>
    </row>
    <row r="885" spans="18:25" x14ac:dyDescent="0.2">
      <c r="R885" s="102">
        <v>1096.4479077652038</v>
      </c>
      <c r="S885" s="102">
        <v>255.07305802428249</v>
      </c>
      <c r="U885" s="102">
        <v>81.218363538163231</v>
      </c>
      <c r="V885" s="102">
        <v>255.07305802428249</v>
      </c>
      <c r="X885" s="102">
        <v>162.43672707632649</v>
      </c>
      <c r="Y885" s="102">
        <v>255.07305802428249</v>
      </c>
    </row>
    <row r="886" spans="18:25" x14ac:dyDescent="0.2">
      <c r="R886" s="102">
        <v>1107.412386842856</v>
      </c>
      <c r="S886" s="102">
        <v>267.29952340827919</v>
      </c>
      <c r="U886" s="102">
        <v>82.030547173544889</v>
      </c>
      <c r="V886" s="102">
        <v>267.29952340827919</v>
      </c>
      <c r="X886" s="102">
        <v>164.06109434708978</v>
      </c>
      <c r="Y886" s="102">
        <v>267.29952340827919</v>
      </c>
    </row>
    <row r="887" spans="18:25" x14ac:dyDescent="0.2">
      <c r="R887" s="102">
        <v>1118.4865107112846</v>
      </c>
      <c r="S887" s="102">
        <v>251.46003997965519</v>
      </c>
      <c r="U887" s="102">
        <v>82.850852645280341</v>
      </c>
      <c r="V887" s="102">
        <v>251.46003997965519</v>
      </c>
      <c r="X887" s="102">
        <v>165.70170529056068</v>
      </c>
      <c r="Y887" s="102">
        <v>251.46003997965519</v>
      </c>
    </row>
    <row r="888" spans="18:25" x14ac:dyDescent="0.2">
      <c r="R888" s="102">
        <v>1129.6713758183976</v>
      </c>
      <c r="S888" s="102">
        <v>282.72584113365969</v>
      </c>
      <c r="U888" s="102">
        <v>83.679361171733149</v>
      </c>
      <c r="V888" s="102">
        <v>282.72584113365969</v>
      </c>
      <c r="X888" s="102">
        <v>167.3587223434663</v>
      </c>
      <c r="Y888" s="102">
        <v>282.72584113365969</v>
      </c>
    </row>
    <row r="889" spans="18:25" x14ac:dyDescent="0.2">
      <c r="R889" s="102">
        <v>1140.9680895765814</v>
      </c>
      <c r="S889" s="102">
        <v>249.02495991576401</v>
      </c>
      <c r="U889" s="102">
        <v>84.516154783450474</v>
      </c>
      <c r="V889" s="102">
        <v>249.02495991576401</v>
      </c>
      <c r="X889" s="102">
        <v>169.03230956690095</v>
      </c>
      <c r="Y889" s="102">
        <v>249.02495991576401</v>
      </c>
    </row>
    <row r="890" spans="18:25" x14ac:dyDescent="0.2">
      <c r="R890" s="102">
        <v>1152.377770472347</v>
      </c>
      <c r="S890" s="102">
        <v>268.85300887417668</v>
      </c>
      <c r="U890" s="102">
        <v>85.361316331284982</v>
      </c>
      <c r="V890" s="102">
        <v>268.85300887417668</v>
      </c>
      <c r="X890" s="102">
        <v>170.72263266256996</v>
      </c>
      <c r="Y890" s="102">
        <v>268.85300887417668</v>
      </c>
    </row>
    <row r="891" spans="18:25" x14ac:dyDescent="0.2">
      <c r="R891" s="102">
        <v>1163.9015481770707</v>
      </c>
      <c r="S891" s="102">
        <v>252.62315307600329</v>
      </c>
      <c r="U891" s="102">
        <v>86.21492949459784</v>
      </c>
      <c r="V891" s="102">
        <v>252.62315307600329</v>
      </c>
      <c r="X891" s="102">
        <v>172.42985898919568</v>
      </c>
      <c r="Y891" s="102">
        <v>252.62315307600329</v>
      </c>
    </row>
    <row r="892" spans="18:25" x14ac:dyDescent="0.2">
      <c r="R892" s="102">
        <v>1175.5405636588412</v>
      </c>
      <c r="S892" s="102">
        <v>293.12910272573174</v>
      </c>
      <c r="U892" s="102">
        <v>87.077078789543819</v>
      </c>
      <c r="V892" s="102">
        <v>293.12910272573174</v>
      </c>
      <c r="X892" s="102">
        <v>174.15415757908764</v>
      </c>
      <c r="Y892" s="102">
        <v>293.12910272573174</v>
      </c>
    </row>
    <row r="893" spans="18:25" x14ac:dyDescent="0.2">
      <c r="R893" s="102">
        <v>1187.29596929543</v>
      </c>
      <c r="S893" s="102">
        <v>246.87884931548845</v>
      </c>
      <c r="U893" s="102">
        <v>87.947849577439257</v>
      </c>
      <c r="V893" s="102">
        <v>246.87884931548845</v>
      </c>
      <c r="X893" s="102">
        <v>175.89569915487851</v>
      </c>
      <c r="Y893" s="102">
        <v>246.87884931548845</v>
      </c>
    </row>
    <row r="894" spans="18:25" x14ac:dyDescent="0.2">
      <c r="R894" s="102">
        <v>1199.1689289883843</v>
      </c>
      <c r="S894" s="102">
        <v>244.28433723151522</v>
      </c>
      <c r="U894" s="102">
        <v>88.827328073213636</v>
      </c>
      <c r="V894" s="102">
        <v>244.28433723151522</v>
      </c>
      <c r="X894" s="102">
        <v>177.6546561464273</v>
      </c>
      <c r="Y894" s="102">
        <v>244.28433723151522</v>
      </c>
    </row>
    <row r="895" spans="18:25" x14ac:dyDescent="0.2">
      <c r="R895" s="102">
        <v>1211.1606182782684</v>
      </c>
      <c r="S895" s="102">
        <v>302.6788156456027</v>
      </c>
      <c r="U895" s="102">
        <v>89.7156013539458</v>
      </c>
      <c r="V895" s="102">
        <v>302.6788156456027</v>
      </c>
      <c r="X895" s="102">
        <v>179.4312027078916</v>
      </c>
      <c r="Y895" s="102">
        <v>302.6788156456027</v>
      </c>
    </row>
    <row r="896" spans="18:25" x14ac:dyDescent="0.2">
      <c r="R896" s="102">
        <v>1223.2722244610509</v>
      </c>
      <c r="S896" s="102">
        <v>290.41249112446638</v>
      </c>
      <c r="U896" s="102">
        <v>90.612757367485244</v>
      </c>
      <c r="V896" s="102">
        <v>290.41249112446638</v>
      </c>
      <c r="X896" s="102">
        <v>181.22551473497049</v>
      </c>
      <c r="Y896" s="102">
        <v>290.41249112446638</v>
      </c>
    </row>
    <row r="897" spans="18:25" x14ac:dyDescent="0.2">
      <c r="R897" s="102">
        <v>1235.5049467056613</v>
      </c>
      <c r="S897" s="102">
        <v>266.37743355113702</v>
      </c>
      <c r="U897" s="102">
        <v>91.51888494116011</v>
      </c>
      <c r="V897" s="102">
        <v>266.37743355113702</v>
      </c>
      <c r="X897" s="102">
        <v>183.03776988232022</v>
      </c>
      <c r="Y897" s="102">
        <v>266.37743355113702</v>
      </c>
    </row>
    <row r="898" spans="18:25" x14ac:dyDescent="0.2">
      <c r="R898" s="102">
        <v>1247.8599961727177</v>
      </c>
      <c r="S898" s="102">
        <v>320.14366213374637</v>
      </c>
      <c r="U898" s="102">
        <v>92.434073790571688</v>
      </c>
      <c r="V898" s="102">
        <v>320.14366213374637</v>
      </c>
      <c r="X898" s="102">
        <v>184.86814758114338</v>
      </c>
      <c r="Y898" s="102">
        <v>320.14366213374637</v>
      </c>
    </row>
    <row r="899" spans="18:25" x14ac:dyDescent="0.2">
      <c r="R899" s="102">
        <v>1260.3385961344452</v>
      </c>
      <c r="S899" s="102">
        <v>317.28396633638766</v>
      </c>
      <c r="U899" s="102">
        <v>93.358414528477425</v>
      </c>
      <c r="V899" s="102">
        <v>317.28396633638766</v>
      </c>
      <c r="X899" s="102">
        <v>186.71682905695485</v>
      </c>
      <c r="Y899" s="102">
        <v>317.28396633638766</v>
      </c>
    </row>
    <row r="900" spans="18:25" x14ac:dyDescent="0.2">
      <c r="R900" s="102">
        <v>1272.9419820957896</v>
      </c>
      <c r="S900" s="102">
        <v>257.34704564184437</v>
      </c>
      <c r="U900" s="102">
        <v>94.291998673762194</v>
      </c>
      <c r="V900" s="102">
        <v>257.34704564184437</v>
      </c>
      <c r="X900" s="102">
        <v>188.58399734752439</v>
      </c>
      <c r="Y900" s="102">
        <v>257.34704564184437</v>
      </c>
    </row>
    <row r="901" spans="18:25" x14ac:dyDescent="0.2">
      <c r="R901" s="102">
        <v>238.67662164296055</v>
      </c>
      <c r="S901" s="102">
        <v>236.82780559330902</v>
      </c>
      <c r="U901" s="102">
        <v>43.973924788719629</v>
      </c>
      <c r="V901" s="102">
        <v>236.82780559330902</v>
      </c>
      <c r="X901" s="102">
        <v>87.947849577439257</v>
      </c>
      <c r="Y901" s="102">
        <v>236.82780559330902</v>
      </c>
    </row>
    <row r="902" spans="18:25" x14ac:dyDescent="0.2">
      <c r="R902" s="102">
        <v>179.00746623222042</v>
      </c>
      <c r="S902" s="102">
        <v>259.35726765020252</v>
      </c>
      <c r="U902" s="102">
        <v>44.413664036606818</v>
      </c>
      <c r="V902" s="102">
        <v>259.35726765020252</v>
      </c>
      <c r="X902" s="102">
        <v>88.82732807321365</v>
      </c>
      <c r="Y902" s="102">
        <v>259.35726765020252</v>
      </c>
    </row>
    <row r="903" spans="18:25" x14ac:dyDescent="0.2">
      <c r="R903" s="102">
        <v>134.25559967416532</v>
      </c>
      <c r="S903" s="102">
        <v>218.66794925148551</v>
      </c>
      <c r="U903" s="102">
        <v>44.8578006769729</v>
      </c>
      <c r="V903" s="102">
        <v>218.66794925148551</v>
      </c>
      <c r="X903" s="102">
        <v>89.7156013539458</v>
      </c>
      <c r="Y903" s="102">
        <v>218.66794925148551</v>
      </c>
    </row>
    <row r="904" spans="18:25" x14ac:dyDescent="0.2">
      <c r="R904" s="102">
        <v>100.691699755624</v>
      </c>
      <c r="S904" s="102">
        <v>203.79065116431457</v>
      </c>
      <c r="U904" s="102">
        <v>45.306378683742622</v>
      </c>
      <c r="V904" s="102">
        <v>203.79065116431457</v>
      </c>
      <c r="X904" s="102">
        <v>90.612757367485244</v>
      </c>
      <c r="Y904" s="102">
        <v>203.79065116431457</v>
      </c>
    </row>
    <row r="905" spans="18:25" x14ac:dyDescent="0.2">
      <c r="R905" s="102">
        <v>75.518774816718008</v>
      </c>
      <c r="S905" s="102">
        <v>215.87586385482203</v>
      </c>
      <c r="U905" s="102">
        <v>45.759442470580055</v>
      </c>
      <c r="V905" s="102">
        <v>215.87586385482203</v>
      </c>
      <c r="X905" s="102">
        <v>91.51888494116011</v>
      </c>
      <c r="Y905" s="102">
        <v>215.87586385482203</v>
      </c>
    </row>
    <row r="906" spans="18:25" x14ac:dyDescent="0.2">
      <c r="R906" s="102">
        <v>56.639081112538491</v>
      </c>
      <c r="S906" s="102">
        <v>211.77927116389785</v>
      </c>
      <c r="U906" s="102">
        <v>46.217036895285844</v>
      </c>
      <c r="V906" s="102">
        <v>211.77927116389785</v>
      </c>
      <c r="X906" s="102">
        <v>92.434073790571688</v>
      </c>
      <c r="Y906" s="102">
        <v>211.77927116389785</v>
      </c>
    </row>
    <row r="907" spans="18:25" x14ac:dyDescent="0.2">
      <c r="R907" s="102">
        <v>42.479310834403869</v>
      </c>
      <c r="S907" s="102">
        <v>203.79911621620141</v>
      </c>
      <c r="U907" s="102">
        <v>46.679207264238713</v>
      </c>
      <c r="V907" s="102">
        <v>203.79911621620141</v>
      </c>
      <c r="X907" s="102">
        <v>93.358414528477425</v>
      </c>
      <c r="Y907" s="102">
        <v>203.79911621620141</v>
      </c>
    </row>
    <row r="908" spans="18:25" x14ac:dyDescent="0.2">
      <c r="R908" s="102">
        <v>31.859483125802896</v>
      </c>
      <c r="S908" s="102">
        <v>236.90228445875707</v>
      </c>
      <c r="U908" s="102">
        <v>47.145999336881097</v>
      </c>
      <c r="V908" s="102">
        <v>236.90228445875707</v>
      </c>
      <c r="X908" s="102">
        <v>94.291998673762194</v>
      </c>
      <c r="Y908" s="102">
        <v>236.90228445875707</v>
      </c>
    </row>
    <row r="909" spans="18:25" x14ac:dyDescent="0.2">
      <c r="R909" s="102">
        <v>23.894612344352172</v>
      </c>
      <c r="S909" s="102">
        <v>185.50680602686234</v>
      </c>
      <c r="U909" s="102">
        <v>21.986962394359814</v>
      </c>
      <c r="V909" s="102">
        <v>185.50680602686234</v>
      </c>
      <c r="X909" s="102">
        <v>43.973924788719629</v>
      </c>
      <c r="Y909" s="102">
        <v>185.50680602686234</v>
      </c>
    </row>
    <row r="910" spans="18:25" x14ac:dyDescent="0.2">
      <c r="R910" s="102">
        <v>17.920959258264133</v>
      </c>
      <c r="S910" s="102">
        <v>177.73327275922441</v>
      </c>
      <c r="U910" s="102">
        <v>22.206832018303409</v>
      </c>
      <c r="V910" s="102">
        <v>177.73327275922441</v>
      </c>
      <c r="X910" s="102">
        <v>44.413664036606825</v>
      </c>
      <c r="Y910" s="102">
        <v>177.73327275922441</v>
      </c>
    </row>
    <row r="911" spans="18:25" x14ac:dyDescent="0.2">
      <c r="R911" s="102">
        <v>13.440719443698097</v>
      </c>
      <c r="S911" s="102">
        <v>178.66624108604668</v>
      </c>
      <c r="U911" s="102">
        <v>22.42890033848645</v>
      </c>
      <c r="V911" s="102">
        <v>178.66624108604668</v>
      </c>
      <c r="X911" s="102">
        <v>44.8578006769729</v>
      </c>
      <c r="Y911" s="102">
        <v>178.66624108604668</v>
      </c>
    </row>
    <row r="912" spans="18:25" x14ac:dyDescent="0.2">
      <c r="R912" s="102">
        <v>10.080539582773572</v>
      </c>
      <c r="S912" s="102">
        <v>202.53690441618588</v>
      </c>
      <c r="U912" s="102">
        <v>22.653189341871311</v>
      </c>
      <c r="V912" s="102">
        <v>202.53690441618588</v>
      </c>
      <c r="X912" s="102">
        <v>45.306378683742622</v>
      </c>
      <c r="Y912" s="102">
        <v>202.53690441618588</v>
      </c>
    </row>
    <row r="913" spans="18:25" x14ac:dyDescent="0.2">
      <c r="R913" s="102">
        <v>488.97561431896156</v>
      </c>
      <c r="S913" s="102">
        <v>573.64431103324807</v>
      </c>
      <c r="U913" s="102">
        <v>36.220415875478636</v>
      </c>
      <c r="V913" s="102">
        <v>573.64431103324807</v>
      </c>
      <c r="X913" s="102">
        <v>72.440831750957273</v>
      </c>
      <c r="Y913" s="102">
        <v>573.64431103324807</v>
      </c>
    </row>
    <row r="914" spans="18:25" x14ac:dyDescent="0.2">
      <c r="R914" s="102">
        <v>493.86537046215125</v>
      </c>
      <c r="S914" s="102">
        <v>537.73546595440018</v>
      </c>
      <c r="U914" s="102">
        <v>36.582620034233422</v>
      </c>
      <c r="V914" s="102">
        <v>537.73546595440018</v>
      </c>
      <c r="X914" s="102">
        <v>73.165240068466844</v>
      </c>
      <c r="Y914" s="102">
        <v>537.73546595440018</v>
      </c>
    </row>
    <row r="915" spans="18:25" x14ac:dyDescent="0.2">
      <c r="R915" s="102">
        <v>498.80402416677271</v>
      </c>
      <c r="S915" s="102">
        <v>643.56364090486181</v>
      </c>
      <c r="U915" s="102">
        <v>36.948446234575762</v>
      </c>
      <c r="V915" s="102">
        <v>643.56364090486181</v>
      </c>
      <c r="X915" s="102">
        <v>73.896892469151524</v>
      </c>
      <c r="Y915" s="102">
        <v>643.56364090486181</v>
      </c>
    </row>
    <row r="916" spans="18:25" x14ac:dyDescent="0.2">
      <c r="R916" s="102">
        <v>503.79206440844052</v>
      </c>
      <c r="S916" s="102">
        <v>522.21999118431756</v>
      </c>
      <c r="U916" s="102">
        <v>37.317930696921522</v>
      </c>
      <c r="V916" s="102">
        <v>522.21999118431756</v>
      </c>
      <c r="X916" s="102">
        <v>74.635861393843044</v>
      </c>
      <c r="Y916" s="102">
        <v>522.21999118431756</v>
      </c>
    </row>
    <row r="917" spans="18:25" x14ac:dyDescent="0.2">
      <c r="R917" s="102">
        <v>508.82998505252493</v>
      </c>
      <c r="S917" s="102">
        <v>548.17333690522776</v>
      </c>
      <c r="U917" s="102">
        <v>37.691110003890735</v>
      </c>
      <c r="V917" s="102">
        <v>548.17333690522776</v>
      </c>
      <c r="X917" s="102">
        <v>75.38222000778147</v>
      </c>
      <c r="Y917" s="102">
        <v>548.17333690522776</v>
      </c>
    </row>
    <row r="918" spans="18:25" x14ac:dyDescent="0.2">
      <c r="R918" s="102">
        <v>513.91828490305011</v>
      </c>
      <c r="S918" s="102">
        <v>604.48248576655783</v>
      </c>
      <c r="U918" s="102">
        <v>38.068021103929638</v>
      </c>
      <c r="V918" s="102">
        <v>604.48248576655783</v>
      </c>
      <c r="X918" s="102">
        <v>76.136042207859276</v>
      </c>
      <c r="Y918" s="102">
        <v>604.48248576655783</v>
      </c>
    </row>
    <row r="919" spans="18:25" x14ac:dyDescent="0.2">
      <c r="R919" s="102">
        <v>519.0574677520807</v>
      </c>
      <c r="S919" s="102">
        <v>546.77660494479812</v>
      </c>
      <c r="U919" s="102">
        <v>38.448701314968943</v>
      </c>
      <c r="V919" s="102">
        <v>546.77660494479812</v>
      </c>
      <c r="X919" s="102">
        <v>76.897402629937886</v>
      </c>
      <c r="Y919" s="102">
        <v>546.77660494479812</v>
      </c>
    </row>
    <row r="920" spans="18:25" x14ac:dyDescent="0.2">
      <c r="R920" s="102">
        <v>524.24804242960147</v>
      </c>
      <c r="S920" s="102">
        <v>557.45057762413705</v>
      </c>
      <c r="U920" s="102">
        <v>38.833188328118624</v>
      </c>
      <c r="V920" s="102">
        <v>557.45057762413705</v>
      </c>
      <c r="X920" s="102">
        <v>77.666376656237247</v>
      </c>
      <c r="Y920" s="102">
        <v>557.45057762413705</v>
      </c>
    </row>
    <row r="921" spans="18:25" x14ac:dyDescent="0.2">
      <c r="R921" s="102">
        <v>529.49052285389757</v>
      </c>
      <c r="S921" s="102">
        <v>646.60578492736215</v>
      </c>
      <c r="U921" s="102">
        <v>39.22152021139982</v>
      </c>
      <c r="V921" s="102">
        <v>646.60578492736215</v>
      </c>
      <c r="X921" s="102">
        <v>78.443040422799641</v>
      </c>
      <c r="Y921" s="102">
        <v>646.60578492736215</v>
      </c>
    </row>
    <row r="922" spans="18:25" x14ac:dyDescent="0.2">
      <c r="R922" s="102">
        <v>534.78542808243651</v>
      </c>
      <c r="S922" s="102">
        <v>670.36555324769063</v>
      </c>
      <c r="U922" s="102">
        <v>39.613735413513822</v>
      </c>
      <c r="V922" s="102">
        <v>670.36555324769063</v>
      </c>
      <c r="X922" s="102">
        <v>79.227470827027645</v>
      </c>
      <c r="Y922" s="102">
        <v>670.36555324769063</v>
      </c>
    </row>
    <row r="923" spans="18:25" x14ac:dyDescent="0.2">
      <c r="R923" s="102">
        <v>540.13328236326083</v>
      </c>
      <c r="S923" s="102">
        <v>675.46625279772081</v>
      </c>
      <c r="U923" s="102">
        <v>40.009872767648957</v>
      </c>
      <c r="V923" s="102">
        <v>675.46625279772081</v>
      </c>
      <c r="X923" s="102">
        <v>80.019745535297915</v>
      </c>
      <c r="Y923" s="102">
        <v>675.46625279772081</v>
      </c>
    </row>
    <row r="924" spans="18:25" x14ac:dyDescent="0.2">
      <c r="R924" s="102">
        <v>101.27499044311141</v>
      </c>
      <c r="S924" s="102">
        <v>548.82781411521592</v>
      </c>
      <c r="U924" s="102">
        <v>7.5018511439341768</v>
      </c>
      <c r="V924" s="102">
        <v>548.82781411521592</v>
      </c>
      <c r="X924" s="102">
        <v>15.003702287868355</v>
      </c>
      <c r="Y924" s="102">
        <v>548.82781411521592</v>
      </c>
    </row>
    <row r="925" spans="18:25" x14ac:dyDescent="0.2">
      <c r="R925" s="102">
        <v>550.98996133876233</v>
      </c>
      <c r="S925" s="102">
        <v>588.1944002893332</v>
      </c>
      <c r="U925" s="102">
        <v>40.814071210278698</v>
      </c>
      <c r="V925" s="102">
        <v>588.1944002893332</v>
      </c>
      <c r="X925" s="102">
        <v>81.628142420557396</v>
      </c>
      <c r="Y925" s="102">
        <v>588.1944002893332</v>
      </c>
    </row>
    <row r="926" spans="18:25" x14ac:dyDescent="0.2">
      <c r="R926" s="102">
        <v>556.49986095215013</v>
      </c>
      <c r="S926" s="102">
        <v>659.13598555875217</v>
      </c>
      <c r="U926" s="102">
        <v>41.222211922381497</v>
      </c>
      <c r="V926" s="102">
        <v>659.13598555875217</v>
      </c>
      <c r="X926" s="102">
        <v>82.444423844762994</v>
      </c>
      <c r="Y926" s="102">
        <v>659.13598555875217</v>
      </c>
    </row>
    <row r="927" spans="18:25" x14ac:dyDescent="0.2">
      <c r="R927" s="102">
        <v>562.06485956167148</v>
      </c>
      <c r="S927" s="102">
        <v>676.96500219889151</v>
      </c>
      <c r="U927" s="102">
        <v>41.634434041605303</v>
      </c>
      <c r="V927" s="102">
        <v>676.96500219889151</v>
      </c>
      <c r="X927" s="102">
        <v>83.268868083210606</v>
      </c>
      <c r="Y927" s="102">
        <v>676.96500219889151</v>
      </c>
    </row>
    <row r="928" spans="18:25" x14ac:dyDescent="0.2">
      <c r="R928" s="102">
        <v>567.68550815728827</v>
      </c>
      <c r="S928" s="102">
        <v>608.14190773433756</v>
      </c>
      <c r="U928" s="102">
        <v>42.050778382021356</v>
      </c>
      <c r="V928" s="102">
        <v>608.14190773433756</v>
      </c>
      <c r="X928" s="102">
        <v>84.101556764042712</v>
      </c>
      <c r="Y928" s="102">
        <v>608.14190773433756</v>
      </c>
    </row>
    <row r="929" spans="18:25" x14ac:dyDescent="0.2">
      <c r="R929" s="102">
        <v>573.36236323886101</v>
      </c>
      <c r="S929" s="102">
        <v>583.4280574893196</v>
      </c>
      <c r="U929" s="102">
        <v>42.471286165841562</v>
      </c>
      <c r="V929" s="102">
        <v>583.4280574893196</v>
      </c>
      <c r="X929" s="102">
        <v>84.942572331683124</v>
      </c>
      <c r="Y929" s="102">
        <v>583.4280574893196</v>
      </c>
    </row>
    <row r="930" spans="18:25" x14ac:dyDescent="0.2">
      <c r="R930" s="102">
        <v>579.09598687124992</v>
      </c>
      <c r="S930" s="102">
        <v>581.48501259798286</v>
      </c>
      <c r="U930" s="102">
        <v>42.895999027499997</v>
      </c>
      <c r="V930" s="102">
        <v>581.48501259798286</v>
      </c>
      <c r="X930" s="102">
        <v>85.791998054999993</v>
      </c>
      <c r="Y930" s="102">
        <v>581.48501259798286</v>
      </c>
    </row>
    <row r="931" spans="18:25" x14ac:dyDescent="0.2">
      <c r="R931" s="102">
        <v>584.88694673996235</v>
      </c>
      <c r="S931" s="102">
        <v>648.09754992572141</v>
      </c>
      <c r="U931" s="102">
        <v>43.324959017774987</v>
      </c>
      <c r="V931" s="102">
        <v>648.09754992572141</v>
      </c>
      <c r="X931" s="102">
        <v>86.649918035549973</v>
      </c>
      <c r="Y931" s="102">
        <v>648.09754992572141</v>
      </c>
    </row>
    <row r="932" spans="18:25" x14ac:dyDescent="0.2">
      <c r="R932" s="102">
        <v>590.73581620736195</v>
      </c>
      <c r="S932" s="102">
        <v>600.56630165982085</v>
      </c>
      <c r="U932" s="102">
        <v>43.758208607952739</v>
      </c>
      <c r="V932" s="102">
        <v>600.56630165982085</v>
      </c>
      <c r="X932" s="102">
        <v>87.516417215905477</v>
      </c>
      <c r="Y932" s="102">
        <v>600.56630165982085</v>
      </c>
    </row>
    <row r="933" spans="18:25" x14ac:dyDescent="0.2">
      <c r="R933" s="102">
        <v>596.64317436943566</v>
      </c>
      <c r="S933" s="102">
        <v>645.66755013859552</v>
      </c>
      <c r="U933" s="102">
        <v>44.195790694032269</v>
      </c>
      <c r="V933" s="102">
        <v>645.66755013859552</v>
      </c>
      <c r="X933" s="102">
        <v>88.391581388064537</v>
      </c>
      <c r="Y933" s="102">
        <v>645.66755013859552</v>
      </c>
    </row>
    <row r="934" spans="18:25" x14ac:dyDescent="0.2">
      <c r="R934" s="102">
        <v>602.60960611312987</v>
      </c>
      <c r="S934" s="102">
        <v>737.44333426659034</v>
      </c>
      <c r="U934" s="102">
        <v>44.637748600972586</v>
      </c>
      <c r="V934" s="102">
        <v>737.44333426659034</v>
      </c>
      <c r="X934" s="102">
        <v>89.275497201945171</v>
      </c>
      <c r="Y934" s="102">
        <v>737.44333426659034</v>
      </c>
    </row>
    <row r="935" spans="18:25" x14ac:dyDescent="0.2">
      <c r="R935" s="102">
        <v>608.63570217426127</v>
      </c>
      <c r="S935" s="102">
        <v>269.44126719763534</v>
      </c>
      <c r="U935" s="102">
        <v>45.084126086982309</v>
      </c>
      <c r="V935" s="102">
        <v>269.44126719763534</v>
      </c>
      <c r="X935" s="102">
        <v>90.168252173964632</v>
      </c>
      <c r="Y935" s="102">
        <v>269.44126719763534</v>
      </c>
    </row>
    <row r="936" spans="18:25" x14ac:dyDescent="0.2">
      <c r="R936" s="102">
        <v>614.72205919600378</v>
      </c>
      <c r="S936" s="102">
        <v>241.93441332828024</v>
      </c>
      <c r="U936" s="102">
        <v>45.534967347852138</v>
      </c>
      <c r="V936" s="102">
        <v>241.93441332828024</v>
      </c>
      <c r="X936" s="102">
        <v>91.069934695704276</v>
      </c>
      <c r="Y936" s="102">
        <v>241.93441332828024</v>
      </c>
    </row>
    <row r="937" spans="18:25" x14ac:dyDescent="0.2">
      <c r="R937" s="102">
        <v>620.86927978796393</v>
      </c>
      <c r="S937" s="102">
        <v>247.65438298464164</v>
      </c>
      <c r="U937" s="102">
        <v>45.990317021330654</v>
      </c>
      <c r="V937" s="102">
        <v>247.65438298464164</v>
      </c>
      <c r="X937" s="102">
        <v>91.980634042661308</v>
      </c>
      <c r="Y937" s="102">
        <v>247.65438298464164</v>
      </c>
    </row>
    <row r="938" spans="18:25" x14ac:dyDescent="0.2">
      <c r="R938" s="102">
        <v>627.07797258584355</v>
      </c>
      <c r="S938" s="102">
        <v>229.62542358325626</v>
      </c>
      <c r="U938" s="102">
        <v>46.45022019154397</v>
      </c>
      <c r="V938" s="102">
        <v>229.62542358325626</v>
      </c>
      <c r="X938" s="102">
        <v>92.90044038308794</v>
      </c>
      <c r="Y938" s="102">
        <v>229.62542358325626</v>
      </c>
    </row>
    <row r="939" spans="18:25" x14ac:dyDescent="0.2">
      <c r="R939" s="102">
        <v>633.3487523117019</v>
      </c>
      <c r="S939" s="102">
        <v>263.38181318245904</v>
      </c>
      <c r="U939" s="102">
        <v>46.914722393459407</v>
      </c>
      <c r="V939" s="102">
        <v>263.38181318245904</v>
      </c>
      <c r="X939" s="102">
        <v>93.829444786918813</v>
      </c>
      <c r="Y939" s="102">
        <v>263.38181318245904</v>
      </c>
    </row>
    <row r="940" spans="18:25" x14ac:dyDescent="0.2">
      <c r="R940" s="102">
        <v>639.68223983481903</v>
      </c>
      <c r="S940" s="102">
        <v>264.40697083055386</v>
      </c>
      <c r="U940" s="102">
        <v>47.383869617394005</v>
      </c>
      <c r="V940" s="102">
        <v>264.40697083055386</v>
      </c>
      <c r="X940" s="102">
        <v>94.76773923478801</v>
      </c>
      <c r="Y940" s="102">
        <v>264.40697083055386</v>
      </c>
    </row>
    <row r="941" spans="18:25" x14ac:dyDescent="0.2">
      <c r="R941" s="102">
        <v>646.07906223316706</v>
      </c>
      <c r="S941" s="102">
        <v>263.30125699602343</v>
      </c>
      <c r="U941" s="102">
        <v>47.857708313567933</v>
      </c>
      <c r="V941" s="102">
        <v>263.30125699602343</v>
      </c>
      <c r="X941" s="102">
        <v>95.715416627135866</v>
      </c>
      <c r="Y941" s="102">
        <v>263.30125699602343</v>
      </c>
    </row>
    <row r="942" spans="18:25" x14ac:dyDescent="0.2">
      <c r="R942" s="102">
        <v>652.53985285549879</v>
      </c>
      <c r="S942" s="102">
        <v>273.19324939311417</v>
      </c>
      <c r="U942" s="102">
        <v>48.336285396703616</v>
      </c>
      <c r="V942" s="102">
        <v>273.19324939311417</v>
      </c>
      <c r="X942" s="102">
        <v>96.672570793407232</v>
      </c>
      <c r="Y942" s="102">
        <v>273.19324939311417</v>
      </c>
    </row>
    <row r="943" spans="18:25" x14ac:dyDescent="0.2">
      <c r="R943" s="102">
        <v>659.06525138405368</v>
      </c>
      <c r="S943" s="102">
        <v>232.77164570243548</v>
      </c>
      <c r="U943" s="102">
        <v>48.819648250670646</v>
      </c>
      <c r="V943" s="102">
        <v>232.77164570243548</v>
      </c>
      <c r="X943" s="102">
        <v>97.639296501341292</v>
      </c>
      <c r="Y943" s="102">
        <v>232.77164570243548</v>
      </c>
    </row>
    <row r="944" spans="18:25" x14ac:dyDescent="0.2">
      <c r="R944" s="102">
        <v>665.6559038978944</v>
      </c>
      <c r="S944" s="102">
        <v>267.05271992331024</v>
      </c>
      <c r="U944" s="102">
        <v>49.307844733177362</v>
      </c>
      <c r="V944" s="102">
        <v>267.05271992331024</v>
      </c>
      <c r="X944" s="102">
        <v>98.615689466354723</v>
      </c>
      <c r="Y944" s="102">
        <v>267.05271992331024</v>
      </c>
    </row>
    <row r="945" spans="18:25" x14ac:dyDescent="0.2">
      <c r="R945" s="102">
        <v>672.31246293687309</v>
      </c>
      <c r="S945" s="102">
        <v>242.79918731434853</v>
      </c>
      <c r="U945" s="102">
        <v>49.80092318050913</v>
      </c>
      <c r="V945" s="102">
        <v>242.79918731434853</v>
      </c>
      <c r="X945" s="102">
        <v>99.601846361018247</v>
      </c>
      <c r="Y945" s="102">
        <v>242.79918731434853</v>
      </c>
    </row>
    <row r="946" spans="18:25" x14ac:dyDescent="0.2">
      <c r="R946" s="102">
        <v>679.03558756624193</v>
      </c>
      <c r="S946" s="102">
        <v>271.87028797158172</v>
      </c>
      <c r="U946" s="102">
        <v>50.298932412314215</v>
      </c>
      <c r="V946" s="102">
        <v>271.87028797158172</v>
      </c>
      <c r="X946" s="102">
        <v>100.59786482462845</v>
      </c>
      <c r="Y946" s="102">
        <v>271.87028797158172</v>
      </c>
    </row>
    <row r="947" spans="18:25" x14ac:dyDescent="0.2">
      <c r="R947" s="102">
        <v>685.82594344190431</v>
      </c>
      <c r="S947" s="102">
        <v>260.53415754913999</v>
      </c>
      <c r="U947" s="102">
        <v>50.801921736437365</v>
      </c>
      <c r="V947" s="102">
        <v>260.53415754913999</v>
      </c>
      <c r="X947" s="102">
        <v>101.60384347287473</v>
      </c>
      <c r="Y947" s="102">
        <v>260.53415754913999</v>
      </c>
    </row>
  </sheetData>
  <conditionalFormatting pivot="1" sqref="C10:C21">
    <cfRule type="colorScale" priority="4">
      <colorScale>
        <cfvo type="min"/>
        <cfvo type="percentile" val="50"/>
        <cfvo type="max"/>
        <color rgb="FFF8696B"/>
        <color rgb="FFFFEB84"/>
        <color rgb="FF63BE7B"/>
      </colorScale>
    </cfRule>
  </conditionalFormatting>
  <pageMargins left="0.7" right="0.7" top="0.75" bottom="0.75" header="0.3" footer="0.3"/>
  <pageSetup orientation="portrait" horizontalDpi="0" verticalDpi="0"/>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3B36B-24B3-FB4B-907E-47B3DA6E2E32}">
  <dimension ref="A2:M946"/>
  <sheetViews>
    <sheetView workbookViewId="0">
      <selection activeCell="H5" sqref="H5"/>
    </sheetView>
  </sheetViews>
  <sheetFormatPr baseColWidth="10" defaultColWidth="8.83203125" defaultRowHeight="16" x14ac:dyDescent="0.2"/>
  <cols>
    <col min="1" max="1" width="13" bestFit="1" customWidth="1"/>
    <col min="2" max="2" width="12.83203125" bestFit="1" customWidth="1"/>
    <col min="3" max="3" width="17.5" bestFit="1" customWidth="1"/>
    <col min="4" max="4" width="15" bestFit="1" customWidth="1"/>
    <col min="5" max="5" width="12" bestFit="1" customWidth="1"/>
    <col min="6" max="6" width="19" bestFit="1" customWidth="1"/>
    <col min="8" max="8" width="18" bestFit="1" customWidth="1"/>
    <col min="9" max="9" width="12.5" bestFit="1" customWidth="1"/>
    <col min="10" max="10" width="17" bestFit="1" customWidth="1"/>
    <col min="11" max="11" width="14.5" bestFit="1" customWidth="1"/>
    <col min="12" max="12" width="11.5" bestFit="1" customWidth="1"/>
    <col min="13" max="13" width="18.5" bestFit="1" customWidth="1"/>
  </cols>
  <sheetData>
    <row r="2" spans="1:13" ht="17" thickBot="1" x14ac:dyDescent="0.25"/>
    <row r="3" spans="1:13" x14ac:dyDescent="0.2">
      <c r="A3" t="s">
        <v>1112</v>
      </c>
      <c r="B3" t="s">
        <v>1153</v>
      </c>
      <c r="C3" t="s">
        <v>1154</v>
      </c>
      <c r="D3" t="s">
        <v>1151</v>
      </c>
      <c r="E3" t="s">
        <v>1142</v>
      </c>
      <c r="F3" t="s">
        <v>1155</v>
      </c>
      <c r="H3" s="1"/>
      <c r="I3" s="1" t="s">
        <v>1153</v>
      </c>
      <c r="J3" s="1" t="s">
        <v>1154</v>
      </c>
      <c r="K3" s="1" t="s">
        <v>1151</v>
      </c>
      <c r="L3" s="1" t="s">
        <v>1142</v>
      </c>
      <c r="M3" s="1" t="s">
        <v>1155</v>
      </c>
    </row>
    <row r="4" spans="1:13" x14ac:dyDescent="0.2">
      <c r="A4" s="2">
        <v>1</v>
      </c>
      <c r="B4">
        <v>200</v>
      </c>
      <c r="C4">
        <v>400</v>
      </c>
      <c r="D4">
        <v>2700</v>
      </c>
      <c r="E4">
        <v>1987.8420327389742</v>
      </c>
      <c r="F4">
        <v>3300</v>
      </c>
      <c r="H4" t="s">
        <v>1153</v>
      </c>
      <c r="I4">
        <v>1</v>
      </c>
    </row>
    <row r="5" spans="1:13" x14ac:dyDescent="0.2">
      <c r="A5" s="2">
        <v>2</v>
      </c>
      <c r="B5">
        <v>210</v>
      </c>
      <c r="C5">
        <v>420</v>
      </c>
      <c r="D5">
        <v>2835</v>
      </c>
      <c r="E5">
        <v>1940.0530881484008</v>
      </c>
      <c r="F5">
        <v>3465</v>
      </c>
      <c r="H5" t="s">
        <v>1154</v>
      </c>
      <c r="I5">
        <v>0.17298516512624107</v>
      </c>
      <c r="J5">
        <v>1</v>
      </c>
    </row>
    <row r="6" spans="1:13" x14ac:dyDescent="0.2">
      <c r="A6" s="2">
        <v>3</v>
      </c>
      <c r="B6">
        <v>220.5</v>
      </c>
      <c r="C6">
        <v>441</v>
      </c>
      <c r="D6">
        <v>2976.75</v>
      </c>
      <c r="E6">
        <v>1915.1565601333828</v>
      </c>
      <c r="F6">
        <v>3638.25</v>
      </c>
      <c r="H6" t="s">
        <v>1151</v>
      </c>
      <c r="I6">
        <v>0.44685144624418005</v>
      </c>
      <c r="J6">
        <v>0.43938532468583225</v>
      </c>
      <c r="K6">
        <v>1</v>
      </c>
    </row>
    <row r="7" spans="1:13" x14ac:dyDescent="0.2">
      <c r="A7" s="2">
        <v>4</v>
      </c>
      <c r="B7">
        <v>231.52500000000001</v>
      </c>
      <c r="C7">
        <v>463.05</v>
      </c>
      <c r="D7">
        <v>3125.5874999999996</v>
      </c>
      <c r="E7">
        <v>1952.1820559123441</v>
      </c>
      <c r="F7">
        <v>3820.1624999999999</v>
      </c>
      <c r="H7" t="s">
        <v>1142</v>
      </c>
      <c r="I7" s="3">
        <v>0.66028356908743269</v>
      </c>
      <c r="J7">
        <v>0.48174849990667223</v>
      </c>
      <c r="K7">
        <v>0.49704527622186079</v>
      </c>
      <c r="L7">
        <v>1</v>
      </c>
    </row>
    <row r="8" spans="1:13" ht="17" thickBot="1" x14ac:dyDescent="0.25">
      <c r="A8" s="2">
        <v>5</v>
      </c>
      <c r="B8">
        <v>243.10124999999999</v>
      </c>
      <c r="C8">
        <v>486.20249999999999</v>
      </c>
      <c r="D8">
        <v>3281.8668749999997</v>
      </c>
      <c r="E8">
        <v>2473.7035614817964</v>
      </c>
      <c r="F8">
        <v>4011.1706249999997</v>
      </c>
      <c r="H8" s="4" t="s">
        <v>1155</v>
      </c>
      <c r="I8" s="4">
        <v>0.57695286773619514</v>
      </c>
      <c r="J8" s="4">
        <v>0.56401767432938033</v>
      </c>
      <c r="K8" s="4">
        <v>0.97513339116912967</v>
      </c>
      <c r="L8" s="4">
        <v>0.60983941646059725</v>
      </c>
      <c r="M8" s="4">
        <v>1</v>
      </c>
    </row>
    <row r="9" spans="1:13" x14ac:dyDescent="0.2">
      <c r="A9" s="2">
        <v>6</v>
      </c>
      <c r="B9">
        <v>255.25631250000001</v>
      </c>
      <c r="C9">
        <v>510.51262500000001</v>
      </c>
      <c r="D9">
        <v>3445.96021875</v>
      </c>
      <c r="E9">
        <v>2467.8476248948136</v>
      </c>
      <c r="F9">
        <v>4211.7291562499995</v>
      </c>
    </row>
    <row r="10" spans="1:13" x14ac:dyDescent="0.2">
      <c r="A10" s="2">
        <v>7</v>
      </c>
      <c r="B10">
        <v>268.01912812500007</v>
      </c>
      <c r="C10">
        <v>536.03825625000013</v>
      </c>
      <c r="D10">
        <v>3618.2582296875007</v>
      </c>
      <c r="E10">
        <v>2482.9741420715882</v>
      </c>
      <c r="F10">
        <v>4422.3156140625006</v>
      </c>
    </row>
    <row r="11" spans="1:13" x14ac:dyDescent="0.2">
      <c r="A11" s="2">
        <v>8</v>
      </c>
      <c r="B11">
        <v>281.42008453125004</v>
      </c>
      <c r="C11">
        <v>562.84016906250008</v>
      </c>
      <c r="D11">
        <v>3799.1711411718752</v>
      </c>
      <c r="E11">
        <v>2259.0874322701593</v>
      </c>
      <c r="F11">
        <v>4643.4313947656246</v>
      </c>
    </row>
    <row r="12" spans="1:13" x14ac:dyDescent="0.2">
      <c r="A12" s="2">
        <v>9</v>
      </c>
      <c r="B12">
        <v>295.49108875781252</v>
      </c>
      <c r="C12">
        <v>590.98217751562504</v>
      </c>
      <c r="D12">
        <v>3989.1296982304693</v>
      </c>
      <c r="E12">
        <v>2522.9470041617765</v>
      </c>
      <c r="F12">
        <v>4875.6029645039071</v>
      </c>
    </row>
    <row r="13" spans="1:13" x14ac:dyDescent="0.2">
      <c r="A13" s="2">
        <v>10</v>
      </c>
      <c r="B13">
        <v>310.26564319570321</v>
      </c>
      <c r="C13">
        <v>620.53128639140641</v>
      </c>
      <c r="D13">
        <v>4188.5861831419934</v>
      </c>
      <c r="E13">
        <v>2226.5012159067178</v>
      </c>
      <c r="F13">
        <v>5119.3831127291023</v>
      </c>
    </row>
    <row r="14" spans="1:13" x14ac:dyDescent="0.2">
      <c r="A14" s="2">
        <v>11</v>
      </c>
      <c r="B14">
        <v>325.77892535548835</v>
      </c>
      <c r="C14">
        <v>651.55785071097671</v>
      </c>
      <c r="D14">
        <v>4398.0154922990932</v>
      </c>
      <c r="E14">
        <v>2631.2101706550952</v>
      </c>
      <c r="F14">
        <v>5375.3522683655583</v>
      </c>
    </row>
    <row r="15" spans="1:13" x14ac:dyDescent="0.2">
      <c r="A15" s="2">
        <v>12</v>
      </c>
      <c r="B15">
        <v>342.06787162326282</v>
      </c>
      <c r="C15">
        <v>684.13574324652552</v>
      </c>
      <c r="D15">
        <v>4617.9162669140478</v>
      </c>
      <c r="E15">
        <v>2443.5671866943044</v>
      </c>
      <c r="F15">
        <v>5644.1198817838358</v>
      </c>
    </row>
    <row r="16" spans="1:13" x14ac:dyDescent="0.2">
      <c r="A16" s="2">
        <v>13</v>
      </c>
      <c r="B16">
        <v>359.17126520442594</v>
      </c>
      <c r="C16">
        <v>718.34253040885187</v>
      </c>
      <c r="D16">
        <v>4848.8120802597505</v>
      </c>
      <c r="E16">
        <v>2411.9713000489542</v>
      </c>
      <c r="F16">
        <v>5926.3258758730281</v>
      </c>
    </row>
    <row r="17" spans="1:6" x14ac:dyDescent="0.2">
      <c r="A17" s="2">
        <v>14</v>
      </c>
      <c r="B17">
        <v>362.76297785647023</v>
      </c>
      <c r="C17">
        <v>725.52595571294046</v>
      </c>
      <c r="D17">
        <v>4897.3002010623486</v>
      </c>
      <c r="E17">
        <v>2901.7004664484402</v>
      </c>
      <c r="F17">
        <v>5985.5891346317594</v>
      </c>
    </row>
    <row r="18" spans="1:6" x14ac:dyDescent="0.2">
      <c r="A18" s="2">
        <v>15</v>
      </c>
      <c r="B18">
        <v>344.62482896364679</v>
      </c>
      <c r="C18">
        <v>689.24965792729347</v>
      </c>
      <c r="D18">
        <v>4946.2732030729712</v>
      </c>
      <c r="E18">
        <v>2570.8230910376046</v>
      </c>
      <c r="F18">
        <v>5980.1476899639119</v>
      </c>
    </row>
    <row r="19" spans="1:6" x14ac:dyDescent="0.2">
      <c r="A19" s="2">
        <v>16</v>
      </c>
      <c r="B19">
        <v>327.39358751546439</v>
      </c>
      <c r="C19">
        <v>654.78717503092878</v>
      </c>
      <c r="D19">
        <v>1248.9339837759253</v>
      </c>
      <c r="E19">
        <v>2778.0792619689055</v>
      </c>
      <c r="F19">
        <v>2231.1147463223183</v>
      </c>
    </row>
    <row r="20" spans="1:6" x14ac:dyDescent="0.2">
      <c r="A20" s="2">
        <v>17</v>
      </c>
      <c r="B20">
        <v>330.66752339061901</v>
      </c>
      <c r="C20">
        <v>622.04781627938223</v>
      </c>
      <c r="D20">
        <v>1261.4233236136847</v>
      </c>
      <c r="E20">
        <v>2410.2648795810287</v>
      </c>
      <c r="F20">
        <v>2214.1386632836861</v>
      </c>
    </row>
    <row r="21" spans="1:6" x14ac:dyDescent="0.2">
      <c r="A21" s="2">
        <v>18</v>
      </c>
      <c r="B21">
        <v>333.97419862452523</v>
      </c>
      <c r="C21">
        <v>590.94542546541311</v>
      </c>
      <c r="D21">
        <v>1274.0375568498214</v>
      </c>
      <c r="E21">
        <v>2852.6790730258094</v>
      </c>
      <c r="F21">
        <v>2198.9571809397598</v>
      </c>
    </row>
    <row r="22" spans="1:6" x14ac:dyDescent="0.2">
      <c r="A22" s="2">
        <v>19</v>
      </c>
      <c r="B22">
        <v>337.31394061077049</v>
      </c>
      <c r="C22">
        <v>1152.3435796575557</v>
      </c>
      <c r="D22">
        <v>1286.7779324183198</v>
      </c>
      <c r="E22">
        <v>8068.7291600879526</v>
      </c>
      <c r="F22">
        <v>2776.4354526866455</v>
      </c>
    </row>
    <row r="23" spans="1:6" x14ac:dyDescent="0.2">
      <c r="A23" s="2">
        <v>20</v>
      </c>
      <c r="B23">
        <v>340.68708001687821</v>
      </c>
      <c r="C23">
        <v>2247.0699803322336</v>
      </c>
      <c r="D23">
        <v>1299.645711742503</v>
      </c>
      <c r="E23">
        <v>7059.5886402719816</v>
      </c>
      <c r="F23">
        <v>3887.4027720916147</v>
      </c>
    </row>
    <row r="24" spans="1:6" x14ac:dyDescent="0.2">
      <c r="A24" s="2">
        <v>21</v>
      </c>
      <c r="B24">
        <v>344.09395081704702</v>
      </c>
      <c r="C24">
        <v>2190.8932308239278</v>
      </c>
      <c r="D24">
        <v>1312.6421688599282</v>
      </c>
      <c r="E24">
        <v>8113.1488100122588</v>
      </c>
      <c r="F24">
        <v>3847.6293505009025</v>
      </c>
    </row>
    <row r="25" spans="1:6" x14ac:dyDescent="0.2">
      <c r="A25" s="2">
        <v>22</v>
      </c>
      <c r="B25">
        <v>347.53489032521748</v>
      </c>
      <c r="C25">
        <v>2136.1209000533295</v>
      </c>
      <c r="D25">
        <v>1325.7685905485278</v>
      </c>
      <c r="E25">
        <v>7917.2133287045908</v>
      </c>
      <c r="F25">
        <v>3809.4243809270747</v>
      </c>
    </row>
    <row r="26" spans="1:6" x14ac:dyDescent="0.2">
      <c r="A26" s="2">
        <v>23</v>
      </c>
      <c r="B26">
        <v>351.01023922846963</v>
      </c>
      <c r="C26">
        <v>2157.4821090538626</v>
      </c>
      <c r="D26">
        <v>1339.026276454013</v>
      </c>
      <c r="E26">
        <v>7583.0034494375213</v>
      </c>
      <c r="F26">
        <v>3847.5186247363454</v>
      </c>
    </row>
    <row r="27" spans="1:6" x14ac:dyDescent="0.2">
      <c r="A27" s="2">
        <v>24</v>
      </c>
      <c r="B27">
        <v>354.52034162075438</v>
      </c>
      <c r="C27">
        <v>2179.0569301444011</v>
      </c>
      <c r="D27">
        <v>1352.416539218553</v>
      </c>
      <c r="E27">
        <v>7664.818751285613</v>
      </c>
      <c r="F27">
        <v>3885.9938109837085</v>
      </c>
    </row>
    <row r="28" spans="1:6" x14ac:dyDescent="0.2">
      <c r="A28" s="2">
        <v>25</v>
      </c>
      <c r="B28">
        <v>358.06554503696185</v>
      </c>
      <c r="C28">
        <v>2200.8474994458452</v>
      </c>
      <c r="D28">
        <v>1365.9407046107385</v>
      </c>
      <c r="E28">
        <v>9620.2132551610011</v>
      </c>
      <c r="F28">
        <v>3924.8537490935455</v>
      </c>
    </row>
    <row r="29" spans="1:6" x14ac:dyDescent="0.2">
      <c r="A29" s="2">
        <v>26</v>
      </c>
      <c r="B29">
        <v>361.6462004873315</v>
      </c>
      <c r="C29">
        <v>2222.8559744403037</v>
      </c>
      <c r="D29">
        <v>1379.6001116568459</v>
      </c>
      <c r="E29">
        <v>8079.3358974496186</v>
      </c>
      <c r="F29">
        <v>3964.1022865844811</v>
      </c>
    </row>
    <row r="30" spans="1:6" x14ac:dyDescent="0.2">
      <c r="A30" s="2">
        <v>27</v>
      </c>
      <c r="B30">
        <v>365.26266249220487</v>
      </c>
      <c r="C30">
        <v>2245.0845341847066</v>
      </c>
      <c r="D30">
        <v>1393.3961127734146</v>
      </c>
      <c r="E30">
        <v>9404.1101192604619</v>
      </c>
      <c r="F30">
        <v>4003.7433094503263</v>
      </c>
    </row>
    <row r="31" spans="1:6" x14ac:dyDescent="0.2">
      <c r="A31" s="2">
        <v>28</v>
      </c>
      <c r="B31">
        <v>368.9152891171268</v>
      </c>
      <c r="C31">
        <v>2267.5353795265537</v>
      </c>
      <c r="D31">
        <v>1407.3300739011486</v>
      </c>
      <c r="E31">
        <v>8318.7086408571085</v>
      </c>
      <c r="F31">
        <v>4043.7807425448291</v>
      </c>
    </row>
    <row r="32" spans="1:6" x14ac:dyDescent="0.2">
      <c r="A32" s="2">
        <v>29</v>
      </c>
      <c r="B32">
        <v>372.60444200829807</v>
      </c>
      <c r="C32">
        <v>1927.4050725975708</v>
      </c>
      <c r="D32">
        <v>1421.4033746401601</v>
      </c>
      <c r="E32">
        <v>9794.7552529128589</v>
      </c>
      <c r="F32">
        <v>3721.412889246029</v>
      </c>
    </row>
    <row r="33" spans="1:6" x14ac:dyDescent="0.2">
      <c r="A33" s="2">
        <v>30</v>
      </c>
      <c r="B33">
        <v>376.33048642838111</v>
      </c>
      <c r="C33">
        <v>1638.2943117079351</v>
      </c>
      <c r="D33">
        <v>1435.6174083865617</v>
      </c>
      <c r="E33">
        <v>8654.2849538929568</v>
      </c>
      <c r="F33">
        <v>3450.2422065228775</v>
      </c>
    </row>
    <row r="34" spans="1:6" x14ac:dyDescent="0.2">
      <c r="A34" s="2">
        <v>31</v>
      </c>
      <c r="B34">
        <v>380.09379129266495</v>
      </c>
      <c r="C34">
        <v>1392.5501649517448</v>
      </c>
      <c r="D34">
        <v>1449.9735824704276</v>
      </c>
      <c r="E34">
        <v>9259.3614898028045</v>
      </c>
      <c r="F34">
        <v>3222.6175387148369</v>
      </c>
    </row>
    <row r="35" spans="1:6" x14ac:dyDescent="0.2">
      <c r="A35" s="2">
        <v>32</v>
      </c>
      <c r="B35">
        <v>383.8947292055916</v>
      </c>
      <c r="C35">
        <v>1183.6676402089829</v>
      </c>
      <c r="D35">
        <v>1464.4733182951318</v>
      </c>
      <c r="E35">
        <v>8689.4839657367975</v>
      </c>
      <c r="F35">
        <v>3032.0356877097065</v>
      </c>
    </row>
    <row r="36" spans="1:6" x14ac:dyDescent="0.2">
      <c r="A36" s="2">
        <v>33</v>
      </c>
      <c r="B36">
        <v>387.73367649764748</v>
      </c>
      <c r="C36">
        <v>1006.1174941776355</v>
      </c>
      <c r="D36">
        <v>1479.1180514780831</v>
      </c>
      <c r="E36">
        <v>8647.1927782359962</v>
      </c>
      <c r="F36">
        <v>2872.9692221533664</v>
      </c>
    </row>
    <row r="37" spans="1:6" x14ac:dyDescent="0.2">
      <c r="A37" s="2">
        <v>34</v>
      </c>
      <c r="B37">
        <v>391.61101326262394</v>
      </c>
      <c r="C37">
        <v>855.19987005099006</v>
      </c>
      <c r="D37">
        <v>1493.9092319928641</v>
      </c>
      <c r="E37">
        <v>7634.9355116063671</v>
      </c>
      <c r="F37">
        <v>2740.7201153064784</v>
      </c>
    </row>
    <row r="38" spans="1:6" x14ac:dyDescent="0.2">
      <c r="A38" s="2">
        <v>35</v>
      </c>
      <c r="B38">
        <v>395.52712339525021</v>
      </c>
      <c r="C38">
        <v>726.91988954334158</v>
      </c>
      <c r="D38">
        <v>1508.8483243127926</v>
      </c>
      <c r="E38">
        <v>8985.4800554219673</v>
      </c>
      <c r="F38">
        <v>2631.2953372513844</v>
      </c>
    </row>
    <row r="39" spans="1:6" x14ac:dyDescent="0.2">
      <c r="A39" s="2">
        <v>36</v>
      </c>
      <c r="B39">
        <v>399.4823946292027</v>
      </c>
      <c r="C39">
        <v>617.88190611184029</v>
      </c>
      <c r="D39">
        <v>1523.9368075559205</v>
      </c>
      <c r="E39">
        <v>8630.2841801826689</v>
      </c>
      <c r="F39">
        <v>2541.3011082969633</v>
      </c>
    </row>
    <row r="40" spans="1:6" x14ac:dyDescent="0.2">
      <c r="A40" s="2">
        <v>37</v>
      </c>
      <c r="B40">
        <v>403.4772185754947</v>
      </c>
      <c r="C40">
        <v>525.1996201950642</v>
      </c>
      <c r="D40">
        <v>1539.17617563148</v>
      </c>
      <c r="E40">
        <v>8611.0008979245995</v>
      </c>
      <c r="F40">
        <v>2467.8530144020388</v>
      </c>
    </row>
    <row r="41" spans="1:6" x14ac:dyDescent="0.2">
      <c r="A41" s="2">
        <v>38</v>
      </c>
      <c r="B41">
        <v>407.51199076124971</v>
      </c>
      <c r="C41">
        <v>446.41967716580456</v>
      </c>
      <c r="D41">
        <v>1554.5679373877947</v>
      </c>
      <c r="E41">
        <v>7192.4537690608495</v>
      </c>
      <c r="F41">
        <v>2408.4996053148488</v>
      </c>
    </row>
    <row r="42" spans="1:6" x14ac:dyDescent="0.2">
      <c r="A42" s="2">
        <v>39</v>
      </c>
      <c r="B42">
        <v>411.58711066886218</v>
      </c>
      <c r="C42">
        <v>379.45672559093384</v>
      </c>
      <c r="D42">
        <v>1570.1136167616723</v>
      </c>
      <c r="E42">
        <v>7254.7328149475388</v>
      </c>
      <c r="F42">
        <v>2361.1574530214684</v>
      </c>
    </row>
    <row r="43" spans="1:6" x14ac:dyDescent="0.2">
      <c r="A43" s="2">
        <v>40</v>
      </c>
      <c r="B43">
        <v>415.70298177555082</v>
      </c>
      <c r="C43">
        <v>322.53821675229381</v>
      </c>
      <c r="D43">
        <v>1585.8147529292889</v>
      </c>
      <c r="E43">
        <v>2754.1320006311844</v>
      </c>
      <c r="F43">
        <v>2324.0559514571332</v>
      </c>
    </row>
    <row r="44" spans="1:6" x14ac:dyDescent="0.2">
      <c r="A44" s="2">
        <v>41</v>
      </c>
      <c r="B44">
        <v>130.50668077810673</v>
      </c>
      <c r="C44">
        <v>261.01336155621345</v>
      </c>
      <c r="D44">
        <v>1601.6729004585823</v>
      </c>
      <c r="E44">
        <v>2593.3819616622691</v>
      </c>
      <c r="F44">
        <v>1993.1929427929026</v>
      </c>
    </row>
    <row r="45" spans="1:6" x14ac:dyDescent="0.2">
      <c r="A45" s="2">
        <v>42</v>
      </c>
      <c r="B45">
        <v>131.81174758588779</v>
      </c>
      <c r="C45">
        <v>263.62349517177557</v>
      </c>
      <c r="D45">
        <v>1617.6896294631676</v>
      </c>
      <c r="E45">
        <v>2436.8169510126845</v>
      </c>
      <c r="F45">
        <v>2013.1248722208311</v>
      </c>
    </row>
    <row r="46" spans="1:6" x14ac:dyDescent="0.2">
      <c r="A46" s="2">
        <v>43</v>
      </c>
      <c r="B46">
        <v>133.12986506174667</v>
      </c>
      <c r="C46">
        <v>266.25973012349334</v>
      </c>
      <c r="D46">
        <v>1633.8665257578</v>
      </c>
      <c r="E46">
        <v>2279.5345217716458</v>
      </c>
      <c r="F46">
        <v>2033.2561209430398</v>
      </c>
    </row>
    <row r="47" spans="1:6" x14ac:dyDescent="0.2">
      <c r="A47" s="2">
        <v>44</v>
      </c>
      <c r="B47">
        <v>134.46116371236414</v>
      </c>
      <c r="C47">
        <v>268.92232742472828</v>
      </c>
      <c r="D47">
        <v>1650.2051910153777</v>
      </c>
      <c r="E47">
        <v>2142.964885176681</v>
      </c>
      <c r="F47">
        <v>2053.58868215247</v>
      </c>
    </row>
    <row r="48" spans="1:6" x14ac:dyDescent="0.2">
      <c r="A48" s="2">
        <v>45</v>
      </c>
      <c r="B48">
        <v>135.80577534948779</v>
      </c>
      <c r="C48">
        <v>271.61155069897558</v>
      </c>
      <c r="D48">
        <v>1666.7072429255313</v>
      </c>
      <c r="E48">
        <v>2042.8445792519105</v>
      </c>
      <c r="F48">
        <v>2074.1245689739949</v>
      </c>
    </row>
    <row r="49" spans="1:6" x14ac:dyDescent="0.2">
      <c r="A49" s="2">
        <v>46</v>
      </c>
      <c r="B49">
        <v>137.16383310298266</v>
      </c>
      <c r="C49">
        <v>274.32766620596533</v>
      </c>
      <c r="D49">
        <v>1683.3743153547869</v>
      </c>
      <c r="E49">
        <v>2168.9973961338783</v>
      </c>
      <c r="F49">
        <v>2094.8658146637349</v>
      </c>
    </row>
    <row r="50" spans="1:6" x14ac:dyDescent="0.2">
      <c r="A50" s="2">
        <v>47</v>
      </c>
      <c r="B50">
        <v>138.53547143401249</v>
      </c>
      <c r="C50">
        <v>277.07094286802499</v>
      </c>
      <c r="D50">
        <v>1700.2080585083349</v>
      </c>
      <c r="E50">
        <v>2253.5140451861043</v>
      </c>
      <c r="F50">
        <v>2115.8144728103725</v>
      </c>
    </row>
    <row r="51" spans="1:6" x14ac:dyDescent="0.2">
      <c r="A51" s="2">
        <v>48</v>
      </c>
      <c r="B51">
        <v>139.92082614835263</v>
      </c>
      <c r="C51">
        <v>279.84165229670526</v>
      </c>
      <c r="D51">
        <v>1717.2101390934176</v>
      </c>
      <c r="E51">
        <v>2257.003629741756</v>
      </c>
      <c r="F51">
        <v>2136.9726175384753</v>
      </c>
    </row>
    <row r="52" spans="1:6" x14ac:dyDescent="0.2">
      <c r="A52" s="2">
        <v>49</v>
      </c>
      <c r="B52">
        <v>141.32003440983615</v>
      </c>
      <c r="C52">
        <v>282.64006881967231</v>
      </c>
      <c r="D52">
        <v>1734.3822404843518</v>
      </c>
      <c r="E52">
        <v>1996.086255678505</v>
      </c>
      <c r="F52">
        <v>2158.3423437138604</v>
      </c>
    </row>
    <row r="53" spans="1:6" x14ac:dyDescent="0.2">
      <c r="A53" s="2">
        <v>50</v>
      </c>
      <c r="B53">
        <v>142.73323475393451</v>
      </c>
      <c r="C53">
        <v>285.46646950786902</v>
      </c>
      <c r="D53">
        <v>1751.7260628891954</v>
      </c>
      <c r="E53">
        <v>2345.1449329489142</v>
      </c>
      <c r="F53">
        <v>2179.925767150999</v>
      </c>
    </row>
    <row r="54" spans="1:6" x14ac:dyDescent="0.2">
      <c r="A54" s="2">
        <v>51</v>
      </c>
      <c r="B54">
        <v>144.16056710147384</v>
      </c>
      <c r="C54">
        <v>288.32113420294775</v>
      </c>
      <c r="D54">
        <v>1769.2433235180874</v>
      </c>
      <c r="E54">
        <v>2022.1573131655821</v>
      </c>
      <c r="F54">
        <v>2201.7250248225091</v>
      </c>
    </row>
    <row r="55" spans="1:6" x14ac:dyDescent="0.2">
      <c r="A55" s="2">
        <v>52</v>
      </c>
      <c r="B55">
        <v>145.60217277248859</v>
      </c>
      <c r="C55">
        <v>291.20434554497717</v>
      </c>
      <c r="D55">
        <v>1786.9357567532684</v>
      </c>
      <c r="E55">
        <v>2376.5618039636756</v>
      </c>
      <c r="F55">
        <v>2223.7422750707342</v>
      </c>
    </row>
    <row r="56" spans="1:6" x14ac:dyDescent="0.2">
      <c r="A56" s="2">
        <v>53</v>
      </c>
      <c r="B56">
        <v>147.05819450021346</v>
      </c>
      <c r="C56">
        <v>294.11638900042698</v>
      </c>
      <c r="D56">
        <v>1804.8051143208008</v>
      </c>
      <c r="E56">
        <v>2207.7667990469145</v>
      </c>
      <c r="F56">
        <v>2245.9796978214413</v>
      </c>
    </row>
    <row r="57" spans="1:6" x14ac:dyDescent="0.2">
      <c r="A57" s="2">
        <v>54</v>
      </c>
      <c r="B57">
        <v>148.52877644521558</v>
      </c>
      <c r="C57">
        <v>297.05755289043128</v>
      </c>
      <c r="D57">
        <v>1822.853165464009</v>
      </c>
      <c r="E57">
        <v>1993.565925550959</v>
      </c>
      <c r="F57">
        <v>2268.4394947996557</v>
      </c>
    </row>
    <row r="58" spans="1:6" x14ac:dyDescent="0.2">
      <c r="A58" s="2">
        <v>55</v>
      </c>
      <c r="B58">
        <v>150.01406420966774</v>
      </c>
      <c r="C58">
        <v>300.02812841933559</v>
      </c>
      <c r="D58">
        <v>1841.0816971186491</v>
      </c>
      <c r="E58">
        <v>2449.7997036112492</v>
      </c>
      <c r="F58">
        <v>2291.1238897476524</v>
      </c>
    </row>
    <row r="59" spans="1:6" x14ac:dyDescent="0.2">
      <c r="A59" s="2">
        <v>56</v>
      </c>
      <c r="B59">
        <v>151.51420485176442</v>
      </c>
      <c r="C59">
        <v>303.02840970352895</v>
      </c>
      <c r="D59">
        <v>1859.4925140898356</v>
      </c>
      <c r="E59">
        <v>1956.8481294969667</v>
      </c>
      <c r="F59">
        <v>2314.0351286451291</v>
      </c>
    </row>
    <row r="60" spans="1:6" x14ac:dyDescent="0.2">
      <c r="A60" s="2">
        <v>57</v>
      </c>
      <c r="B60">
        <v>153.02934690028206</v>
      </c>
      <c r="C60">
        <v>306.05869380056424</v>
      </c>
      <c r="D60">
        <v>1878.0874392307337</v>
      </c>
      <c r="E60">
        <v>2422.639932723544</v>
      </c>
      <c r="F60">
        <v>2337.17547993158</v>
      </c>
    </row>
    <row r="61" spans="1:6" x14ac:dyDescent="0.2">
      <c r="A61" s="2">
        <v>58</v>
      </c>
      <c r="B61">
        <v>154.55964036928489</v>
      </c>
      <c r="C61">
        <v>309.1192807385699</v>
      </c>
      <c r="D61">
        <v>1896.8683136230409</v>
      </c>
      <c r="E61">
        <v>2443.9707702201003</v>
      </c>
      <c r="F61">
        <v>2360.5472347308955</v>
      </c>
    </row>
    <row r="62" spans="1:6" x14ac:dyDescent="0.2">
      <c r="A62" s="2">
        <v>59</v>
      </c>
      <c r="B62">
        <v>156.10523677297775</v>
      </c>
      <c r="C62">
        <v>312.21047354595555</v>
      </c>
      <c r="D62">
        <v>1915.8369967592714</v>
      </c>
      <c r="E62">
        <v>2401.0441534675879</v>
      </c>
      <c r="F62">
        <v>2384.1527070782045</v>
      </c>
    </row>
    <row r="63" spans="1:6" x14ac:dyDescent="0.2">
      <c r="A63" s="2">
        <v>60</v>
      </c>
      <c r="B63">
        <v>157.66628914070753</v>
      </c>
      <c r="C63">
        <v>315.33257828141512</v>
      </c>
      <c r="D63">
        <v>1934.9953667268642</v>
      </c>
      <c r="E63">
        <v>2498.6574625982471</v>
      </c>
      <c r="F63">
        <v>2407.9942341489868</v>
      </c>
    </row>
    <row r="64" spans="1:6" x14ac:dyDescent="0.2">
      <c r="A64" s="2">
        <v>61</v>
      </c>
      <c r="B64">
        <v>159.2429520321146</v>
      </c>
      <c r="C64">
        <v>318.48590406422926</v>
      </c>
      <c r="D64">
        <v>1954.3453203941326</v>
      </c>
      <c r="E64">
        <v>2564.8588120798986</v>
      </c>
      <c r="F64">
        <v>2432.0741764904765</v>
      </c>
    </row>
    <row r="65" spans="1:6" x14ac:dyDescent="0.2">
      <c r="A65" s="2">
        <v>62</v>
      </c>
      <c r="B65">
        <v>160.83538155243576</v>
      </c>
      <c r="C65">
        <v>321.67076310487153</v>
      </c>
      <c r="D65">
        <v>1973.8887735980743</v>
      </c>
      <c r="E65">
        <v>2295.7701513412303</v>
      </c>
      <c r="F65">
        <v>2456.3949182553815</v>
      </c>
    </row>
    <row r="66" spans="1:6" x14ac:dyDescent="0.2">
      <c r="A66" s="2">
        <v>63</v>
      </c>
      <c r="B66">
        <v>162.44373536796013</v>
      </c>
      <c r="C66">
        <v>324.88747073592026</v>
      </c>
      <c r="D66">
        <v>1993.6276613340547</v>
      </c>
      <c r="E66">
        <v>2067.5135305433569</v>
      </c>
      <c r="F66">
        <v>2480.9588674379352</v>
      </c>
    </row>
    <row r="67" spans="1:6" x14ac:dyDescent="0.2">
      <c r="A67" s="2">
        <v>64</v>
      </c>
      <c r="B67">
        <v>164.06817272163974</v>
      </c>
      <c r="C67">
        <v>328.13634544327948</v>
      </c>
      <c r="D67">
        <v>2013.5639379473955</v>
      </c>
      <c r="E67">
        <v>2157.33010408879</v>
      </c>
      <c r="F67">
        <v>2505.7684561123147</v>
      </c>
    </row>
    <row r="68" spans="1:6" x14ac:dyDescent="0.2">
      <c r="A68" s="2">
        <v>65</v>
      </c>
      <c r="B68">
        <v>165.70885444885613</v>
      </c>
      <c r="C68">
        <v>331.41770889771226</v>
      </c>
      <c r="D68">
        <v>2033.6995773268693</v>
      </c>
      <c r="E68">
        <v>2485.6278047544552</v>
      </c>
      <c r="F68">
        <v>2530.8261406734377</v>
      </c>
    </row>
    <row r="69" spans="1:6" x14ac:dyDescent="0.2">
      <c r="A69" s="2">
        <v>66</v>
      </c>
      <c r="B69">
        <v>167.3659429933447</v>
      </c>
      <c r="C69">
        <v>334.73188598668941</v>
      </c>
      <c r="D69">
        <v>2054.036573100138</v>
      </c>
      <c r="E69">
        <v>2438.01736179099</v>
      </c>
      <c r="F69">
        <v>2556.1344020801721</v>
      </c>
    </row>
    <row r="70" spans="1:6" x14ac:dyDescent="0.2">
      <c r="A70" s="2">
        <v>67</v>
      </c>
      <c r="B70">
        <v>42.259900605819539</v>
      </c>
      <c r="C70">
        <v>338.07920484655631</v>
      </c>
      <c r="D70">
        <v>2074.5769388311396</v>
      </c>
      <c r="E70">
        <v>1852.9306862453727</v>
      </c>
      <c r="F70">
        <v>2454.9160442835155</v>
      </c>
    </row>
    <row r="71" spans="1:6" x14ac:dyDescent="0.2">
      <c r="A71" s="2">
        <v>68</v>
      </c>
      <c r="B71">
        <v>42.682499611877738</v>
      </c>
      <c r="C71">
        <v>341.45999689502185</v>
      </c>
      <c r="D71">
        <v>2095.3227082194508</v>
      </c>
      <c r="E71">
        <v>1840.0691097574243</v>
      </c>
      <c r="F71">
        <v>2479.4652047263503</v>
      </c>
    </row>
    <row r="72" spans="1:6" x14ac:dyDescent="0.2">
      <c r="A72" s="2">
        <v>69</v>
      </c>
      <c r="B72">
        <v>43.109324607996513</v>
      </c>
      <c r="C72">
        <v>344.8745968639721</v>
      </c>
      <c r="D72">
        <v>2116.2759353016454</v>
      </c>
      <c r="E72">
        <v>2128.3550883270636</v>
      </c>
      <c r="F72">
        <v>2504.259856773614</v>
      </c>
    </row>
    <row r="73" spans="1:6" x14ac:dyDescent="0.2">
      <c r="A73" s="2">
        <v>70</v>
      </c>
      <c r="B73">
        <v>43.54041785407648</v>
      </c>
      <c r="C73">
        <v>348.32334283261184</v>
      </c>
      <c r="D73">
        <v>2137.4386946546615</v>
      </c>
      <c r="E73">
        <v>1811.5584569569801</v>
      </c>
      <c r="F73">
        <v>2529.3024553413497</v>
      </c>
    </row>
    <row r="74" spans="1:6" x14ac:dyDescent="0.2">
      <c r="A74" s="2">
        <v>71</v>
      </c>
      <c r="B74">
        <v>43.975822032617245</v>
      </c>
      <c r="C74">
        <v>351.80657626093796</v>
      </c>
      <c r="D74">
        <v>2158.8130816012081</v>
      </c>
      <c r="E74">
        <v>5613.8710026341523</v>
      </c>
      <c r="F74">
        <v>2554.5954798947632</v>
      </c>
    </row>
    <row r="75" spans="1:6" x14ac:dyDescent="0.2">
      <c r="A75" s="2">
        <v>72</v>
      </c>
      <c r="B75">
        <v>44.415580252943421</v>
      </c>
      <c r="C75">
        <v>355.32464202354737</v>
      </c>
      <c r="D75">
        <v>2180.4012124172209</v>
      </c>
      <c r="E75">
        <v>4634.7924262004481</v>
      </c>
      <c r="F75">
        <v>2580.1414346937117</v>
      </c>
    </row>
    <row r="76" spans="1:6" x14ac:dyDescent="0.2">
      <c r="A76" s="2">
        <v>73</v>
      </c>
      <c r="B76">
        <v>44.859736055472858</v>
      </c>
      <c r="C76">
        <v>358.87788844378281</v>
      </c>
      <c r="D76">
        <v>2202.2052245413934</v>
      </c>
      <c r="E76">
        <v>4584.4356713013876</v>
      </c>
      <c r="F76">
        <v>2605.942849040649</v>
      </c>
    </row>
    <row r="77" spans="1:6" x14ac:dyDescent="0.2">
      <c r="A77" s="2">
        <v>74</v>
      </c>
      <c r="B77">
        <v>45.308333416027587</v>
      </c>
      <c r="C77">
        <v>362.46666732822069</v>
      </c>
      <c r="D77">
        <v>2224.2272767868067</v>
      </c>
      <c r="E77">
        <v>5235.625412994912</v>
      </c>
      <c r="F77">
        <v>2632.0022775310549</v>
      </c>
    </row>
    <row r="78" spans="1:6" x14ac:dyDescent="0.2">
      <c r="A78" s="2">
        <v>75</v>
      </c>
      <c r="B78">
        <v>45.761416750187863</v>
      </c>
      <c r="C78">
        <v>366.0913340015029</v>
      </c>
      <c r="D78">
        <v>2246.4695495546748</v>
      </c>
      <c r="E78">
        <v>4707.0746308564458</v>
      </c>
      <c r="F78">
        <v>2658.3223003063658</v>
      </c>
    </row>
    <row r="79" spans="1:6" x14ac:dyDescent="0.2">
      <c r="A79" s="2">
        <v>76</v>
      </c>
      <c r="B79">
        <v>46.219030917689743</v>
      </c>
      <c r="C79">
        <v>369.75224734151794</v>
      </c>
      <c r="D79">
        <v>2268.9342450502213</v>
      </c>
      <c r="E79">
        <v>4737.7288441483961</v>
      </c>
      <c r="F79">
        <v>2684.9055233094291</v>
      </c>
    </row>
    <row r="80" spans="1:6" x14ac:dyDescent="0.2">
      <c r="A80" s="2">
        <v>77</v>
      </c>
      <c r="B80">
        <v>46.68122122686664</v>
      </c>
      <c r="C80">
        <v>373.44976981493312</v>
      </c>
      <c r="D80">
        <v>2291.6235875007237</v>
      </c>
      <c r="E80">
        <v>4730.726413445761</v>
      </c>
      <c r="F80">
        <v>2711.7545785425232</v>
      </c>
    </row>
    <row r="81" spans="1:6" x14ac:dyDescent="0.2">
      <c r="A81" s="2">
        <v>78</v>
      </c>
      <c r="B81">
        <v>47.148033439135304</v>
      </c>
      <c r="C81">
        <v>377.18426751308243</v>
      </c>
      <c r="D81">
        <v>2314.5398233757305</v>
      </c>
      <c r="E81">
        <v>5953.7557966093864</v>
      </c>
      <c r="F81">
        <v>2738.8721243279483</v>
      </c>
    </row>
    <row r="82" spans="1:6" x14ac:dyDescent="0.2">
      <c r="A82" s="2">
        <v>79</v>
      </c>
      <c r="B82">
        <v>47.619513773526656</v>
      </c>
      <c r="C82">
        <v>380.9561101882133</v>
      </c>
      <c r="D82">
        <v>2337.6852216094885</v>
      </c>
      <c r="E82">
        <v>5502.9038905952575</v>
      </c>
      <c r="F82">
        <v>2766.2608455712284</v>
      </c>
    </row>
    <row r="83" spans="1:6" x14ac:dyDescent="0.2">
      <c r="A83" s="2">
        <v>80</v>
      </c>
      <c r="B83">
        <v>48.095708911261923</v>
      </c>
      <c r="C83">
        <v>384.76567129009538</v>
      </c>
      <c r="D83">
        <v>2361.062073825583</v>
      </c>
      <c r="E83">
        <v>5417.211625613716</v>
      </c>
      <c r="F83">
        <v>2793.9234540269404</v>
      </c>
    </row>
    <row r="84" spans="1:6" x14ac:dyDescent="0.2">
      <c r="A84" s="2">
        <v>81</v>
      </c>
      <c r="B84">
        <v>485.76666000374502</v>
      </c>
      <c r="C84">
        <v>388.61332800299635</v>
      </c>
      <c r="D84">
        <v>2384.6726945638393</v>
      </c>
      <c r="E84">
        <v>8362.1500596861642</v>
      </c>
      <c r="F84">
        <v>3259.0526825705806</v>
      </c>
    </row>
    <row r="85" spans="1:6" x14ac:dyDescent="0.2">
      <c r="A85" s="2">
        <v>82</v>
      </c>
      <c r="B85">
        <v>485.76666000374502</v>
      </c>
      <c r="C85">
        <v>392.49946128302633</v>
      </c>
      <c r="D85">
        <v>2408.5194215094775</v>
      </c>
      <c r="E85">
        <v>8348.6236671625538</v>
      </c>
      <c r="F85">
        <v>3286.785542796249</v>
      </c>
    </row>
    <row r="86" spans="1:6" x14ac:dyDescent="0.2">
      <c r="A86" s="2">
        <v>83</v>
      </c>
      <c r="B86">
        <v>485.76666000374502</v>
      </c>
      <c r="C86">
        <v>396.42445589585662</v>
      </c>
      <c r="D86">
        <v>2432.6046157245714</v>
      </c>
      <c r="E86">
        <v>7979.4294179131939</v>
      </c>
      <c r="F86">
        <v>3314.7957316241732</v>
      </c>
    </row>
    <row r="87" spans="1:6" x14ac:dyDescent="0.2">
      <c r="A87" s="2">
        <v>84</v>
      </c>
      <c r="B87">
        <v>485.76666000374502</v>
      </c>
      <c r="C87">
        <v>400.38870045481519</v>
      </c>
      <c r="D87">
        <v>2456.9306618818177</v>
      </c>
      <c r="E87">
        <v>8876.1742224322297</v>
      </c>
      <c r="F87">
        <v>3343.0860223403779</v>
      </c>
    </row>
    <row r="88" spans="1:6" x14ac:dyDescent="0.2">
      <c r="A88" s="2">
        <v>85</v>
      </c>
      <c r="B88">
        <v>485.76666000374502</v>
      </c>
      <c r="C88">
        <v>404.39258745936337</v>
      </c>
      <c r="D88">
        <v>2481.499968500636</v>
      </c>
      <c r="E88">
        <v>9811.4113237045731</v>
      </c>
      <c r="F88">
        <v>3371.6592159637444</v>
      </c>
    </row>
    <row r="89" spans="1:6" x14ac:dyDescent="0.2">
      <c r="A89" s="2">
        <v>86</v>
      </c>
      <c r="B89">
        <v>485.76666000374502</v>
      </c>
      <c r="C89">
        <v>408.43651333395701</v>
      </c>
      <c r="D89">
        <v>2506.3149681856421</v>
      </c>
      <c r="E89">
        <v>10065.887046686852</v>
      </c>
      <c r="F89">
        <v>3400.5181415233442</v>
      </c>
    </row>
    <row r="90" spans="1:6" x14ac:dyDescent="0.2">
      <c r="A90" s="2">
        <v>87</v>
      </c>
      <c r="B90">
        <v>485.76666000374502</v>
      </c>
      <c r="C90">
        <v>412.52087846729654</v>
      </c>
      <c r="D90">
        <v>2531.378117867499</v>
      </c>
      <c r="E90">
        <v>8832.3898193732093</v>
      </c>
      <c r="F90">
        <v>3429.6656563385404</v>
      </c>
    </row>
    <row r="91" spans="1:6" x14ac:dyDescent="0.2">
      <c r="A91" s="2">
        <v>88</v>
      </c>
      <c r="B91">
        <v>485.76666000374502</v>
      </c>
      <c r="C91">
        <v>416.6460872519695</v>
      </c>
      <c r="D91">
        <v>2556.6918990461736</v>
      </c>
      <c r="E91">
        <v>9347.9174520206689</v>
      </c>
      <c r="F91">
        <v>3459.1046463018884</v>
      </c>
    </row>
    <row r="92" spans="1:6" x14ac:dyDescent="0.2">
      <c r="A92" s="2">
        <v>89</v>
      </c>
      <c r="B92">
        <v>52.601568515561155</v>
      </c>
      <c r="C92">
        <v>420.81254812448913</v>
      </c>
      <c r="D92">
        <v>2582.2588180366356</v>
      </c>
      <c r="E92">
        <v>7677.8818306519279</v>
      </c>
      <c r="F92">
        <v>3055.6729346766861</v>
      </c>
    </row>
    <row r="93" spans="1:6" x14ac:dyDescent="0.2">
      <c r="A93" s="2">
        <v>90</v>
      </c>
      <c r="B93">
        <v>53.127584200716768</v>
      </c>
      <c r="C93">
        <v>425.02067360573403</v>
      </c>
      <c r="D93">
        <v>2608.081406217002</v>
      </c>
      <c r="E93">
        <v>7340.9358877957739</v>
      </c>
      <c r="F93">
        <v>3086.2296640234526</v>
      </c>
    </row>
    <row r="94" spans="1:6" x14ac:dyDescent="0.2">
      <c r="A94" s="2">
        <v>91</v>
      </c>
      <c r="B94">
        <v>53.658860042723937</v>
      </c>
      <c r="C94">
        <v>429.27088034179133</v>
      </c>
      <c r="D94">
        <v>2634.1622202791718</v>
      </c>
      <c r="E94">
        <v>7470.4265868878256</v>
      </c>
      <c r="F94">
        <v>3117.0919606636871</v>
      </c>
    </row>
    <row r="95" spans="1:6" x14ac:dyDescent="0.2">
      <c r="A95" s="2">
        <v>92</v>
      </c>
      <c r="B95">
        <v>54.195448643151174</v>
      </c>
      <c r="C95">
        <v>433.56358914520922</v>
      </c>
      <c r="D95">
        <v>2660.5038424819636</v>
      </c>
      <c r="E95">
        <v>6841.3162491089015</v>
      </c>
      <c r="F95">
        <v>3148.2628802703243</v>
      </c>
    </row>
    <row r="96" spans="1:6" x14ac:dyDescent="0.2">
      <c r="A96" s="2">
        <v>93</v>
      </c>
      <c r="B96">
        <v>54.737403129582688</v>
      </c>
      <c r="C96">
        <v>437.89922503666128</v>
      </c>
      <c r="D96">
        <v>2687.1088809067833</v>
      </c>
      <c r="E96">
        <v>2441.5881557241955</v>
      </c>
      <c r="F96">
        <v>3179.7455090730273</v>
      </c>
    </row>
    <row r="97" spans="1:6" x14ac:dyDescent="0.2">
      <c r="A97" s="2">
        <v>94</v>
      </c>
      <c r="B97">
        <v>55.284777160878505</v>
      </c>
      <c r="C97">
        <v>442.27821728702793</v>
      </c>
      <c r="D97">
        <v>2713.979969715851</v>
      </c>
      <c r="E97">
        <v>1893.8593758198008</v>
      </c>
      <c r="F97">
        <v>3211.5429641637575</v>
      </c>
    </row>
    <row r="98" spans="1:6" x14ac:dyDescent="0.2">
      <c r="A98" s="2">
        <v>95</v>
      </c>
      <c r="B98">
        <v>55.837624932487287</v>
      </c>
      <c r="C98">
        <v>446.70099945989824</v>
      </c>
      <c r="D98">
        <v>2741.1197694130096</v>
      </c>
      <c r="E98">
        <v>1906.6630829996811</v>
      </c>
      <c r="F98">
        <v>3243.6583938053955</v>
      </c>
    </row>
    <row r="99" spans="1:6" x14ac:dyDescent="0.2">
      <c r="A99" s="2">
        <v>96</v>
      </c>
      <c r="B99">
        <v>56.396001181812167</v>
      </c>
      <c r="C99">
        <v>451.16800945449722</v>
      </c>
      <c r="D99">
        <v>2768.53096710714</v>
      </c>
      <c r="E99">
        <v>1924.5322034194699</v>
      </c>
      <c r="F99">
        <v>3276.0949777434494</v>
      </c>
    </row>
    <row r="100" spans="1:6" x14ac:dyDescent="0.2">
      <c r="A100" s="2">
        <v>97</v>
      </c>
      <c r="B100">
        <v>56.959961193630292</v>
      </c>
      <c r="C100">
        <v>455.67968954904217</v>
      </c>
      <c r="D100">
        <v>2796.2162767782115</v>
      </c>
      <c r="E100">
        <v>2257.8640573062917</v>
      </c>
      <c r="F100">
        <v>3308.8559275208836</v>
      </c>
    </row>
    <row r="101" spans="1:6" x14ac:dyDescent="0.2">
      <c r="A101" s="2">
        <v>98</v>
      </c>
      <c r="B101">
        <v>57.529560805566589</v>
      </c>
      <c r="C101">
        <v>460.2364864445326</v>
      </c>
      <c r="D101">
        <v>2824.1784395459936</v>
      </c>
      <c r="E101">
        <v>2471.9118350234435</v>
      </c>
      <c r="F101">
        <v>3341.9444867960929</v>
      </c>
    </row>
    <row r="102" spans="1:6" x14ac:dyDescent="0.2">
      <c r="A102" s="2">
        <v>99</v>
      </c>
      <c r="B102">
        <v>58.104856413622265</v>
      </c>
      <c r="C102">
        <v>464.83885130897795</v>
      </c>
      <c r="D102">
        <v>2852.4202239414535</v>
      </c>
      <c r="E102">
        <v>2233.2417786896685</v>
      </c>
      <c r="F102">
        <v>3375.3639316640538</v>
      </c>
    </row>
    <row r="103" spans="1:6" x14ac:dyDescent="0.2">
      <c r="A103" s="2">
        <v>100</v>
      </c>
      <c r="B103">
        <v>58.68590497775849</v>
      </c>
      <c r="C103">
        <v>469.48723982206775</v>
      </c>
      <c r="D103">
        <v>2880.944426180868</v>
      </c>
      <c r="E103">
        <v>2260.6398825823876</v>
      </c>
      <c r="F103">
        <v>3409.1175709806944</v>
      </c>
    </row>
    <row r="104" spans="1:6" x14ac:dyDescent="0.2">
      <c r="A104" s="2">
        <v>101</v>
      </c>
      <c r="B104">
        <v>59.27276402753607</v>
      </c>
      <c r="C104">
        <v>474.18211222028839</v>
      </c>
      <c r="D104">
        <v>2909.753870442677</v>
      </c>
      <c r="E104">
        <v>2298.5526048471575</v>
      </c>
      <c r="F104">
        <v>3443.2087466905014</v>
      </c>
    </row>
    <row r="105" spans="1:6" x14ac:dyDescent="0.2">
      <c r="A105" s="2">
        <v>102</v>
      </c>
      <c r="B105">
        <v>59.86549166781144</v>
      </c>
      <c r="C105">
        <v>478.9239333424913</v>
      </c>
      <c r="D105">
        <v>2938.8514091471034</v>
      </c>
      <c r="E105">
        <v>2025.4923970201394</v>
      </c>
      <c r="F105">
        <v>3477.6408341574061</v>
      </c>
    </row>
    <row r="106" spans="1:6" x14ac:dyDescent="0.2">
      <c r="A106" s="2">
        <v>103</v>
      </c>
      <c r="B106">
        <v>60.464146584489555</v>
      </c>
      <c r="C106">
        <v>483.71317267591621</v>
      </c>
      <c r="D106">
        <v>2968.2399232385746</v>
      </c>
      <c r="E106">
        <v>2014.0280606796712</v>
      </c>
      <c r="F106">
        <v>3512.4172424989806</v>
      </c>
    </row>
    <row r="107" spans="1:6" x14ac:dyDescent="0.2">
      <c r="A107" s="2">
        <v>104</v>
      </c>
      <c r="B107">
        <v>61.068788050334454</v>
      </c>
      <c r="C107">
        <v>488.55030440267535</v>
      </c>
      <c r="D107">
        <v>2997.9223224709604</v>
      </c>
      <c r="E107">
        <v>2419.5874225143953</v>
      </c>
      <c r="F107">
        <v>3547.5414149239705</v>
      </c>
    </row>
    <row r="108" spans="1:6" x14ac:dyDescent="0.2">
      <c r="A108" s="2">
        <v>105</v>
      </c>
      <c r="B108">
        <v>61.679475930837796</v>
      </c>
      <c r="C108">
        <v>493.43580744670214</v>
      </c>
      <c r="D108">
        <v>3027.9015456956699</v>
      </c>
      <c r="E108">
        <v>2382.4958143300873</v>
      </c>
      <c r="F108">
        <v>3583.0168290732099</v>
      </c>
    </row>
    <row r="109" spans="1:6" x14ac:dyDescent="0.2">
      <c r="A109" s="2">
        <v>106</v>
      </c>
      <c r="B109">
        <v>62.296270690146173</v>
      </c>
      <c r="C109">
        <v>498.37016552116921</v>
      </c>
      <c r="D109">
        <v>3058.180561152627</v>
      </c>
      <c r="E109">
        <v>2157.4321206117679</v>
      </c>
      <c r="F109">
        <v>3618.8469973639426</v>
      </c>
    </row>
    <row r="110" spans="1:6" x14ac:dyDescent="0.2">
      <c r="A110" s="2">
        <v>107</v>
      </c>
      <c r="B110">
        <v>62.919233397047634</v>
      </c>
      <c r="C110">
        <v>503.35386717638096</v>
      </c>
      <c r="D110">
        <v>3088.7623667641537</v>
      </c>
      <c r="E110">
        <v>2220.0479960962539</v>
      </c>
      <c r="F110">
        <v>3655.0354673375823</v>
      </c>
    </row>
    <row r="111" spans="1:6" x14ac:dyDescent="0.2">
      <c r="A111" s="2">
        <v>108</v>
      </c>
      <c r="B111">
        <v>63.548425731018114</v>
      </c>
      <c r="C111">
        <v>508.38740584814479</v>
      </c>
      <c r="D111">
        <v>3119.6499904317943</v>
      </c>
      <c r="E111">
        <v>2106.6953971886282</v>
      </c>
      <c r="F111">
        <v>3691.5858220109571</v>
      </c>
    </row>
    <row r="112" spans="1:6" x14ac:dyDescent="0.2">
      <c r="A112" s="2">
        <v>109</v>
      </c>
      <c r="B112">
        <v>64.183909988328296</v>
      </c>
      <c r="C112">
        <v>513.47127990662625</v>
      </c>
      <c r="D112">
        <v>3150.8464903361123</v>
      </c>
      <c r="E112">
        <v>2511.5403853023877</v>
      </c>
      <c r="F112">
        <v>3728.5016802310665</v>
      </c>
    </row>
    <row r="113" spans="1:6" x14ac:dyDescent="0.2">
      <c r="A113" s="2">
        <v>110</v>
      </c>
      <c r="B113">
        <v>64.82574908821158</v>
      </c>
      <c r="C113">
        <v>518.60599270569242</v>
      </c>
      <c r="D113">
        <v>3182.3549552394743</v>
      </c>
      <c r="E113">
        <v>2432.6237374497955</v>
      </c>
      <c r="F113">
        <v>3765.786697033378</v>
      </c>
    </row>
    <row r="114" spans="1:6" x14ac:dyDescent="0.2">
      <c r="A114" s="2">
        <v>111</v>
      </c>
      <c r="B114">
        <v>65.474006579093697</v>
      </c>
      <c r="C114">
        <v>523.79205263274935</v>
      </c>
      <c r="D114">
        <v>596.69155410740143</v>
      </c>
      <c r="E114">
        <v>2097.5896789666444</v>
      </c>
      <c r="F114">
        <v>1185.9576133192443</v>
      </c>
    </row>
    <row r="115" spans="1:6" x14ac:dyDescent="0.2">
      <c r="A115" s="2">
        <v>112</v>
      </c>
      <c r="B115">
        <v>66.128746644884629</v>
      </c>
      <c r="C115">
        <v>529.02997315907692</v>
      </c>
      <c r="D115">
        <v>447.5186655805511</v>
      </c>
      <c r="E115">
        <v>2531.2441416483102</v>
      </c>
      <c r="F115">
        <v>1042.6773853845127</v>
      </c>
    </row>
    <row r="116" spans="1:6" x14ac:dyDescent="0.2">
      <c r="A116" s="2">
        <v>113</v>
      </c>
      <c r="B116">
        <v>66.790034111333469</v>
      </c>
      <c r="C116">
        <v>534.32027289066764</v>
      </c>
      <c r="D116">
        <v>335.63899918541324</v>
      </c>
      <c r="E116">
        <v>2063.8464607900387</v>
      </c>
      <c r="F116">
        <v>936.74930618741439</v>
      </c>
    </row>
    <row r="117" spans="1:6" x14ac:dyDescent="0.2">
      <c r="A117" s="2">
        <v>114</v>
      </c>
      <c r="B117">
        <v>67.457934452446807</v>
      </c>
      <c r="C117">
        <v>539.66347561957434</v>
      </c>
      <c r="D117">
        <v>251.72924938905999</v>
      </c>
      <c r="E117">
        <v>2166.1790681602247</v>
      </c>
      <c r="F117">
        <v>858.85065946108114</v>
      </c>
    </row>
    <row r="118" spans="1:6" x14ac:dyDescent="0.2">
      <c r="A118" s="2">
        <v>115</v>
      </c>
      <c r="B118">
        <v>68.132513796971281</v>
      </c>
      <c r="C118">
        <v>545.06011037577014</v>
      </c>
      <c r="D118">
        <v>188.79693704179493</v>
      </c>
      <c r="E118">
        <v>2462.3427029978379</v>
      </c>
      <c r="F118">
        <v>801.98956121453637</v>
      </c>
    </row>
    <row r="119" spans="1:6" x14ac:dyDescent="0.2">
      <c r="A119" s="2">
        <v>116</v>
      </c>
      <c r="B119">
        <v>68.813838934940989</v>
      </c>
      <c r="C119">
        <v>550.5107114795278</v>
      </c>
      <c r="D119">
        <v>141.59770278134621</v>
      </c>
      <c r="E119">
        <v>2181.6155444897404</v>
      </c>
      <c r="F119">
        <v>760.92225319581507</v>
      </c>
    </row>
    <row r="120" spans="1:6" x14ac:dyDescent="0.2">
      <c r="A120" s="2">
        <v>117</v>
      </c>
      <c r="B120">
        <v>69.501977324290394</v>
      </c>
      <c r="C120">
        <v>556.01581859432304</v>
      </c>
      <c r="D120">
        <v>106.19827708600965</v>
      </c>
      <c r="E120">
        <v>2277.4092418357427</v>
      </c>
      <c r="F120">
        <v>731.71607300462301</v>
      </c>
    </row>
    <row r="121" spans="1:6" x14ac:dyDescent="0.2">
      <c r="A121" s="2">
        <v>118</v>
      </c>
      <c r="B121">
        <v>70.196997097533298</v>
      </c>
      <c r="C121">
        <v>561.57597678026627</v>
      </c>
      <c r="D121">
        <v>79.648707814507247</v>
      </c>
      <c r="E121">
        <v>2243.1185265536701</v>
      </c>
      <c r="F121">
        <v>711.42168169230683</v>
      </c>
    </row>
    <row r="122" spans="1:6" x14ac:dyDescent="0.2">
      <c r="A122" s="2">
        <v>119</v>
      </c>
      <c r="B122">
        <v>70.898967068508625</v>
      </c>
      <c r="C122">
        <v>567.191736548069</v>
      </c>
      <c r="D122">
        <v>59.736530860880436</v>
      </c>
      <c r="E122">
        <v>1968.6332444129291</v>
      </c>
      <c r="F122">
        <v>697.82723447745798</v>
      </c>
    </row>
    <row r="123" spans="1:6" x14ac:dyDescent="0.2">
      <c r="A123" s="2">
        <v>120</v>
      </c>
      <c r="B123">
        <v>71.60795673919371</v>
      </c>
      <c r="C123">
        <v>572.86365391354968</v>
      </c>
      <c r="D123">
        <v>44.80239814566032</v>
      </c>
      <c r="E123">
        <v>2391.9138205790637</v>
      </c>
      <c r="F123">
        <v>689.27400879840366</v>
      </c>
    </row>
    <row r="124" spans="1:6" x14ac:dyDescent="0.2">
      <c r="A124" s="2">
        <v>121</v>
      </c>
      <c r="B124">
        <v>72.324036306585654</v>
      </c>
      <c r="C124">
        <v>578.59229045268512</v>
      </c>
      <c r="D124">
        <v>33.601798609245243</v>
      </c>
      <c r="E124">
        <v>2093.102551882218</v>
      </c>
      <c r="F124">
        <v>684.51812536851605</v>
      </c>
    </row>
    <row r="125" spans="1:6" x14ac:dyDescent="0.2">
      <c r="A125" s="2">
        <v>122</v>
      </c>
      <c r="B125">
        <v>73.047276669651509</v>
      </c>
      <c r="C125">
        <v>584.37821335721196</v>
      </c>
      <c r="D125">
        <v>25.201348956933927</v>
      </c>
      <c r="E125">
        <v>2395.922047309019</v>
      </c>
      <c r="F125">
        <v>682.62683898379737</v>
      </c>
    </row>
    <row r="126" spans="1:6" x14ac:dyDescent="0.2">
      <c r="A126" s="2">
        <v>123</v>
      </c>
      <c r="B126">
        <v>73.777749436348032</v>
      </c>
      <c r="C126">
        <v>590.22199549078414</v>
      </c>
      <c r="D126">
        <v>1222.4390357974039</v>
      </c>
      <c r="E126">
        <v>6140.5576598312637</v>
      </c>
      <c r="F126">
        <v>1886.4387807245362</v>
      </c>
    </row>
    <row r="127" spans="1:6" x14ac:dyDescent="0.2">
      <c r="A127" s="2">
        <v>124</v>
      </c>
      <c r="B127">
        <v>323.65272601603431</v>
      </c>
      <c r="C127">
        <v>2134.7164813156219</v>
      </c>
      <c r="D127">
        <v>1234.6634261553777</v>
      </c>
      <c r="E127">
        <v>8723.5182858073858</v>
      </c>
      <c r="F127">
        <v>3693.0326334870338</v>
      </c>
    </row>
    <row r="128" spans="1:6" x14ac:dyDescent="0.2">
      <c r="A128" s="2">
        <v>125</v>
      </c>
      <c r="B128">
        <v>326.88925327619467</v>
      </c>
      <c r="C128">
        <v>2081.3485692827312</v>
      </c>
      <c r="D128">
        <v>1247.010060416932</v>
      </c>
      <c r="E128">
        <v>10825.130513034301</v>
      </c>
      <c r="F128">
        <v>3655.2478829758579</v>
      </c>
    </row>
    <row r="129" spans="1:6" x14ac:dyDescent="0.2">
      <c r="A129" s="2">
        <v>126</v>
      </c>
      <c r="B129">
        <v>330.15814580895659</v>
      </c>
      <c r="C129">
        <v>2029.3148550506626</v>
      </c>
      <c r="D129">
        <v>1259.4801610211011</v>
      </c>
      <c r="E129">
        <v>11253.646020027665</v>
      </c>
      <c r="F129">
        <v>3618.9531618807205</v>
      </c>
    </row>
    <row r="130" spans="1:6" x14ac:dyDescent="0.2">
      <c r="A130" s="2">
        <v>127</v>
      </c>
      <c r="B130">
        <v>333.45972726704611</v>
      </c>
      <c r="C130">
        <v>2049.608003601169</v>
      </c>
      <c r="D130">
        <v>1272.0749626313122</v>
      </c>
      <c r="E130">
        <v>10287.568269112546</v>
      </c>
      <c r="F130">
        <v>3655.1426934995275</v>
      </c>
    </row>
    <row r="131" spans="1:6" x14ac:dyDescent="0.2">
      <c r="A131" s="2">
        <v>128</v>
      </c>
      <c r="B131">
        <v>336.79432453971657</v>
      </c>
      <c r="C131">
        <v>2070.1040836371808</v>
      </c>
      <c r="D131">
        <v>1284.7957122576249</v>
      </c>
      <c r="E131">
        <v>11265.118678524148</v>
      </c>
      <c r="F131">
        <v>3691.6941204345221</v>
      </c>
    </row>
    <row r="132" spans="1:6" x14ac:dyDescent="0.2">
      <c r="A132" s="2">
        <v>129</v>
      </c>
      <c r="B132">
        <v>340.16226778511373</v>
      </c>
      <c r="C132">
        <v>2090.805124473553</v>
      </c>
      <c r="D132">
        <v>1297.6436693802016</v>
      </c>
      <c r="E132">
        <v>10245.81963197442</v>
      </c>
      <c r="F132">
        <v>3728.6110616388683</v>
      </c>
    </row>
    <row r="133" spans="1:6" x14ac:dyDescent="0.2">
      <c r="A133" s="2">
        <v>130</v>
      </c>
      <c r="B133">
        <v>343.56389046296493</v>
      </c>
      <c r="C133">
        <v>2111.7131757182883</v>
      </c>
      <c r="D133">
        <v>1310.6201060740034</v>
      </c>
      <c r="E133">
        <v>12161.000617424685</v>
      </c>
      <c r="F133">
        <v>3765.8971722552569</v>
      </c>
    </row>
    <row r="134" spans="1:6" x14ac:dyDescent="0.2">
      <c r="A134" s="2">
        <v>131</v>
      </c>
      <c r="B134">
        <v>346.99952936759462</v>
      </c>
      <c r="C134">
        <v>2132.8303074754713</v>
      </c>
      <c r="D134">
        <v>1323.7263071347436</v>
      </c>
      <c r="E134">
        <v>10153.481942250108</v>
      </c>
      <c r="F134">
        <v>3803.5561439778094</v>
      </c>
    </row>
    <row r="135" spans="1:6" x14ac:dyDescent="0.2">
      <c r="A135" s="2">
        <v>132</v>
      </c>
      <c r="B135">
        <v>350.4695246612705</v>
      </c>
      <c r="C135">
        <v>2154.1586105502261</v>
      </c>
      <c r="D135">
        <v>1336.9635702060912</v>
      </c>
      <c r="E135">
        <v>10494.330710170163</v>
      </c>
      <c r="F135">
        <v>3841.5917054175875</v>
      </c>
    </row>
    <row r="136" spans="1:6" x14ac:dyDescent="0.2">
      <c r="A136" s="2">
        <v>133</v>
      </c>
      <c r="B136">
        <v>100.02468191912237</v>
      </c>
      <c r="C136">
        <v>200.04936383824474</v>
      </c>
      <c r="D136">
        <v>1350.333205908152</v>
      </c>
      <c r="E136">
        <v>7998.9462250275537</v>
      </c>
      <c r="F136">
        <v>1650.4072516655192</v>
      </c>
    </row>
    <row r="137" spans="1:6" x14ac:dyDescent="0.2">
      <c r="A137" s="2">
        <v>134</v>
      </c>
      <c r="B137">
        <v>101.02492873831359</v>
      </c>
      <c r="C137">
        <v>202.04985747662721</v>
      </c>
      <c r="D137">
        <v>253.18747610777848</v>
      </c>
      <c r="E137">
        <v>7522.2918274029635</v>
      </c>
      <c r="F137">
        <v>556.26226232271927</v>
      </c>
    </row>
    <row r="138" spans="1:6" x14ac:dyDescent="0.2">
      <c r="A138" s="2">
        <v>135</v>
      </c>
      <c r="B138">
        <v>102.03517802569675</v>
      </c>
      <c r="C138">
        <v>204.07035605139347</v>
      </c>
      <c r="D138">
        <v>1377.4749033469056</v>
      </c>
      <c r="E138">
        <v>7026.1640476758766</v>
      </c>
      <c r="F138">
        <v>1683.5804374239958</v>
      </c>
    </row>
    <row r="139" spans="1:6" x14ac:dyDescent="0.2">
      <c r="A139" s="2">
        <v>136</v>
      </c>
      <c r="B139">
        <v>103.05552980595371</v>
      </c>
      <c r="C139">
        <v>206.11105961190742</v>
      </c>
      <c r="D139">
        <v>1391.2496523803752</v>
      </c>
      <c r="E139">
        <v>8227.4076471303524</v>
      </c>
      <c r="F139">
        <v>1700.4162417982363</v>
      </c>
    </row>
    <row r="140" spans="1:6" x14ac:dyDescent="0.2">
      <c r="A140" s="2">
        <v>137</v>
      </c>
      <c r="B140">
        <v>104.08608510401322</v>
      </c>
      <c r="C140">
        <v>208.17217020802644</v>
      </c>
      <c r="D140">
        <v>1405.1621489041786</v>
      </c>
      <c r="E140">
        <v>7628.4271232294877</v>
      </c>
      <c r="F140">
        <v>1717.4204042162182</v>
      </c>
    </row>
    <row r="141" spans="1:6" x14ac:dyDescent="0.2">
      <c r="A141" s="2">
        <v>138</v>
      </c>
      <c r="B141">
        <v>105.12694595505339</v>
      </c>
      <c r="C141">
        <v>210.25389191010677</v>
      </c>
      <c r="D141">
        <v>1419.2137703932203</v>
      </c>
      <c r="E141">
        <v>6280.7243712062591</v>
      </c>
      <c r="F141">
        <v>1734.5946082583805</v>
      </c>
    </row>
    <row r="142" spans="1:6" x14ac:dyDescent="0.2">
      <c r="A142" s="2">
        <v>139</v>
      </c>
      <c r="B142">
        <v>106.1782154146039</v>
      </c>
      <c r="C142">
        <v>212.35643082920782</v>
      </c>
      <c r="D142">
        <v>1433.4059080971529</v>
      </c>
      <c r="E142">
        <v>6442.1736391407539</v>
      </c>
      <c r="F142">
        <v>1751.9405543409646</v>
      </c>
    </row>
    <row r="143" spans="1:6" x14ac:dyDescent="0.2">
      <c r="A143" s="2">
        <v>140</v>
      </c>
      <c r="B143">
        <v>107.23999756874996</v>
      </c>
      <c r="C143">
        <v>214.47999513749991</v>
      </c>
      <c r="D143">
        <v>1447.7399671781243</v>
      </c>
      <c r="E143">
        <v>6537.0478166951352</v>
      </c>
      <c r="F143">
        <v>1769.459959884374</v>
      </c>
    </row>
    <row r="144" spans="1:6" x14ac:dyDescent="0.2">
      <c r="A144" s="2">
        <v>141</v>
      </c>
      <c r="B144">
        <v>108.31239754443746</v>
      </c>
      <c r="C144">
        <v>216.62479508887492</v>
      </c>
      <c r="D144">
        <v>1462.2173668499054</v>
      </c>
      <c r="E144">
        <v>6836.3592527266783</v>
      </c>
      <c r="F144">
        <v>1787.1545594832178</v>
      </c>
    </row>
    <row r="145" spans="1:6" x14ac:dyDescent="0.2">
      <c r="A145" s="2">
        <v>142</v>
      </c>
      <c r="B145">
        <v>109.39552151988184</v>
      </c>
      <c r="C145">
        <v>218.79104303976368</v>
      </c>
      <c r="D145">
        <v>1476.8395405184049</v>
      </c>
      <c r="E145">
        <v>6768.4305678260316</v>
      </c>
      <c r="F145">
        <v>1805.0261050780505</v>
      </c>
    </row>
    <row r="146" spans="1:6" x14ac:dyDescent="0.2">
      <c r="A146" s="2">
        <v>143</v>
      </c>
      <c r="B146">
        <v>110.48947673508067</v>
      </c>
      <c r="C146">
        <v>220.97895347016134</v>
      </c>
      <c r="D146">
        <v>1491.6079359235891</v>
      </c>
      <c r="E146">
        <v>6593.1750443702995</v>
      </c>
      <c r="F146">
        <v>1823.0763661288311</v>
      </c>
    </row>
    <row r="147" spans="1:6" x14ac:dyDescent="0.2">
      <c r="A147" s="2">
        <v>144</v>
      </c>
      <c r="B147">
        <v>111.59437150243147</v>
      </c>
      <c r="C147">
        <v>223.18874300486291</v>
      </c>
      <c r="D147">
        <v>1506.5240152828244</v>
      </c>
      <c r="E147">
        <v>7313.0299163046911</v>
      </c>
      <c r="F147">
        <v>1841.3071297901188</v>
      </c>
    </row>
    <row r="148" spans="1:6" x14ac:dyDescent="0.2">
      <c r="A148" s="2">
        <v>145</v>
      </c>
      <c r="B148">
        <v>112.71031521745576</v>
      </c>
      <c r="C148">
        <v>225.42063043491152</v>
      </c>
      <c r="D148">
        <v>1521.5892554356528</v>
      </c>
      <c r="E148">
        <v>2728.2961941479816</v>
      </c>
      <c r="F148">
        <v>1859.7202010880201</v>
      </c>
    </row>
    <row r="149" spans="1:6" x14ac:dyDescent="0.2">
      <c r="A149" s="2">
        <v>146</v>
      </c>
      <c r="B149">
        <v>113.83741836963034</v>
      </c>
      <c r="C149">
        <v>227.67483673926068</v>
      </c>
      <c r="D149">
        <v>1536.8051479900096</v>
      </c>
      <c r="E149">
        <v>2749.4381943389485</v>
      </c>
      <c r="F149">
        <v>1878.3174030989005</v>
      </c>
    </row>
    <row r="150" spans="1:6" x14ac:dyDescent="0.2">
      <c r="A150" s="2">
        <v>147</v>
      </c>
      <c r="B150">
        <v>114.97579255332661</v>
      </c>
      <c r="C150">
        <v>229.95158510665323</v>
      </c>
      <c r="D150">
        <v>1552.1731994699094</v>
      </c>
      <c r="E150">
        <v>2199.7170378797578</v>
      </c>
      <c r="F150">
        <v>1897.1005771298892</v>
      </c>
    </row>
    <row r="151" spans="1:6" x14ac:dyDescent="0.2">
      <c r="A151" s="2">
        <v>148</v>
      </c>
      <c r="B151">
        <v>116.12555047885992</v>
      </c>
      <c r="C151">
        <v>232.25110095771984</v>
      </c>
      <c r="D151">
        <v>1567.6949314646085</v>
      </c>
      <c r="E151">
        <v>2719.7088399870886</v>
      </c>
      <c r="F151">
        <v>1916.0715829011883</v>
      </c>
    </row>
    <row r="152" spans="1:6" x14ac:dyDescent="0.2">
      <c r="A152" s="2">
        <v>149</v>
      </c>
      <c r="B152">
        <v>117.28680598364849</v>
      </c>
      <c r="C152">
        <v>234.57361196729698</v>
      </c>
      <c r="D152">
        <v>1583.3718807792548</v>
      </c>
      <c r="E152">
        <v>2455.698959580131</v>
      </c>
      <c r="F152">
        <v>1935.2322987302002</v>
      </c>
    </row>
    <row r="153" spans="1:6" x14ac:dyDescent="0.2">
      <c r="A153" s="2">
        <v>150</v>
      </c>
      <c r="B153">
        <v>118.45967404348498</v>
      </c>
      <c r="C153">
        <v>236.91934808696996</v>
      </c>
      <c r="D153">
        <v>1599.2055995870473</v>
      </c>
      <c r="E153">
        <v>2780.5867973695144</v>
      </c>
      <c r="F153">
        <v>1954.5846217175022</v>
      </c>
    </row>
    <row r="154" spans="1:6" x14ac:dyDescent="0.2">
      <c r="A154" s="2">
        <v>151</v>
      </c>
      <c r="B154">
        <v>119.64427078391984</v>
      </c>
      <c r="C154">
        <v>239.28854156783967</v>
      </c>
      <c r="D154">
        <v>1615.1976555829178</v>
      </c>
      <c r="E154">
        <v>2681.0706912663818</v>
      </c>
      <c r="F154">
        <v>1974.1304679346774</v>
      </c>
    </row>
    <row r="155" spans="1:6" x14ac:dyDescent="0.2">
      <c r="A155" s="2">
        <v>152</v>
      </c>
      <c r="B155">
        <v>120.84071349175903</v>
      </c>
      <c r="C155">
        <v>241.68142698351807</v>
      </c>
      <c r="D155">
        <v>1631.349632138747</v>
      </c>
      <c r="E155">
        <v>2412.2346934624925</v>
      </c>
      <c r="F155">
        <v>1993.8717726140242</v>
      </c>
    </row>
    <row r="156" spans="1:6" x14ac:dyDescent="0.2">
      <c r="A156" s="2">
        <v>153</v>
      </c>
      <c r="B156">
        <v>122.04912062667661</v>
      </c>
      <c r="C156">
        <v>244.09824125335322</v>
      </c>
      <c r="D156">
        <v>1647.663128460134</v>
      </c>
      <c r="E156">
        <v>2504.1279625109905</v>
      </c>
      <c r="F156">
        <v>2013.8104903401638</v>
      </c>
    </row>
    <row r="157" spans="1:6" x14ac:dyDescent="0.2">
      <c r="A157" s="2">
        <v>154</v>
      </c>
      <c r="B157">
        <v>123.26961183294338</v>
      </c>
      <c r="C157">
        <v>246.53922366588677</v>
      </c>
      <c r="D157">
        <v>1664.1397597447358</v>
      </c>
      <c r="E157">
        <v>2810.0046577577459</v>
      </c>
      <c r="F157">
        <v>2033.9485952435659</v>
      </c>
    </row>
    <row r="158" spans="1:6" x14ac:dyDescent="0.2">
      <c r="A158" s="2">
        <v>155</v>
      </c>
      <c r="B158">
        <v>124.50230795127281</v>
      </c>
      <c r="C158">
        <v>249.00461590254562</v>
      </c>
      <c r="D158">
        <v>1680.7811573421827</v>
      </c>
      <c r="E158">
        <v>2791.86892590356</v>
      </c>
      <c r="F158">
        <v>2054.2880811960013</v>
      </c>
    </row>
    <row r="159" spans="1:6" x14ac:dyDescent="0.2">
      <c r="A159" s="2">
        <v>156</v>
      </c>
      <c r="B159">
        <v>125.74733103078556</v>
      </c>
      <c r="C159">
        <v>251.49466206157112</v>
      </c>
      <c r="D159">
        <v>1697.5889689156052</v>
      </c>
      <c r="E159">
        <v>2306.7891488100736</v>
      </c>
      <c r="F159">
        <v>2074.8309620079617</v>
      </c>
    </row>
    <row r="160" spans="1:6" x14ac:dyDescent="0.2">
      <c r="A160" s="2">
        <v>157</v>
      </c>
      <c r="B160">
        <v>127.0048043410934</v>
      </c>
      <c r="C160">
        <v>254.00960868218681</v>
      </c>
      <c r="D160">
        <v>1714.564858604761</v>
      </c>
      <c r="E160">
        <v>2933.2414561633168</v>
      </c>
      <c r="F160">
        <v>2095.5792716280412</v>
      </c>
    </row>
    <row r="161" spans="1:6" x14ac:dyDescent="0.2">
      <c r="A161" s="2">
        <v>158</v>
      </c>
      <c r="B161">
        <v>400</v>
      </c>
      <c r="C161">
        <v>800</v>
      </c>
      <c r="D161">
        <v>5400</v>
      </c>
      <c r="E161">
        <v>2474.3100014179799</v>
      </c>
      <c r="F161">
        <v>6600</v>
      </c>
    </row>
    <row r="162" spans="1:6" x14ac:dyDescent="0.2">
      <c r="A162" s="2">
        <v>159</v>
      </c>
      <c r="B162">
        <v>420</v>
      </c>
      <c r="C162">
        <v>840</v>
      </c>
      <c r="D162">
        <v>5670</v>
      </c>
      <c r="E162">
        <v>2494.6129524301623</v>
      </c>
      <c r="F162">
        <v>6930</v>
      </c>
    </row>
    <row r="163" spans="1:6" x14ac:dyDescent="0.2">
      <c r="A163" s="2">
        <v>160</v>
      </c>
      <c r="B163">
        <v>441</v>
      </c>
      <c r="C163">
        <v>882</v>
      </c>
      <c r="D163">
        <v>5953.5</v>
      </c>
      <c r="E163">
        <v>3214.8189824376855</v>
      </c>
      <c r="F163">
        <v>7276.5</v>
      </c>
    </row>
    <row r="164" spans="1:6" x14ac:dyDescent="0.2">
      <c r="A164" s="2">
        <v>161</v>
      </c>
      <c r="B164">
        <v>463.05</v>
      </c>
      <c r="C164">
        <v>926.1</v>
      </c>
      <c r="D164">
        <v>6251.1749999999993</v>
      </c>
      <c r="E164">
        <v>2617.0876330104011</v>
      </c>
      <c r="F164">
        <v>7640.3249999999998</v>
      </c>
    </row>
    <row r="165" spans="1:6" x14ac:dyDescent="0.2">
      <c r="A165" s="2">
        <v>162</v>
      </c>
      <c r="B165">
        <v>486.20249999999999</v>
      </c>
      <c r="C165">
        <v>972.40499999999997</v>
      </c>
      <c r="D165">
        <v>6563.7337499999994</v>
      </c>
      <c r="E165">
        <v>2707.5524019092363</v>
      </c>
      <c r="F165">
        <v>8022.3412499999995</v>
      </c>
    </row>
    <row r="166" spans="1:6" x14ac:dyDescent="0.2">
      <c r="A166" s="2">
        <v>163</v>
      </c>
      <c r="B166">
        <v>255.25631250000001</v>
      </c>
      <c r="C166">
        <v>510.51262500000001</v>
      </c>
      <c r="D166">
        <v>3445.96021875</v>
      </c>
      <c r="E166">
        <v>2621.4760857192259</v>
      </c>
      <c r="F166">
        <v>4211.7291562499995</v>
      </c>
    </row>
    <row r="167" spans="1:6" x14ac:dyDescent="0.2">
      <c r="A167" s="2">
        <v>164</v>
      </c>
      <c r="B167">
        <v>268.01912812500007</v>
      </c>
      <c r="C167">
        <v>536.03825625000013</v>
      </c>
      <c r="D167">
        <v>3618.2582296875007</v>
      </c>
      <c r="E167">
        <v>2803.2617656572684</v>
      </c>
      <c r="F167">
        <v>4422.3156140625006</v>
      </c>
    </row>
    <row r="168" spans="1:6" x14ac:dyDescent="0.2">
      <c r="A168" s="2">
        <v>165</v>
      </c>
      <c r="B168">
        <v>281.42008453125004</v>
      </c>
      <c r="C168">
        <v>562.84016906250008</v>
      </c>
      <c r="D168">
        <v>3799.1711411718752</v>
      </c>
      <c r="E168">
        <v>2508.0855439824359</v>
      </c>
      <c r="F168">
        <v>4643.4313947656246</v>
      </c>
    </row>
    <row r="169" spans="1:6" x14ac:dyDescent="0.2">
      <c r="A169" s="2">
        <v>166</v>
      </c>
      <c r="B169">
        <v>295.49108875781252</v>
      </c>
      <c r="C169">
        <v>590.98217751562504</v>
      </c>
      <c r="D169">
        <v>3989.1296982304693</v>
      </c>
      <c r="E169">
        <v>2686.4753205129937</v>
      </c>
      <c r="F169">
        <v>4875.6029645039071</v>
      </c>
    </row>
    <row r="170" spans="1:6" x14ac:dyDescent="0.2">
      <c r="A170" s="2">
        <v>167</v>
      </c>
      <c r="B170">
        <v>310.26564319570321</v>
      </c>
      <c r="C170">
        <v>620.53128639140641</v>
      </c>
      <c r="D170">
        <v>4188.5861831419934</v>
      </c>
      <c r="E170">
        <v>2710.7329722763275</v>
      </c>
      <c r="F170">
        <v>5119.3831127291023</v>
      </c>
    </row>
    <row r="171" spans="1:6" x14ac:dyDescent="0.2">
      <c r="A171" s="2">
        <v>168</v>
      </c>
      <c r="B171">
        <v>325.77892535548835</v>
      </c>
      <c r="C171">
        <v>651.55785071097671</v>
      </c>
      <c r="D171">
        <v>4398.0154922990932</v>
      </c>
      <c r="E171">
        <v>2766.2497120287844</v>
      </c>
      <c r="F171">
        <v>5375.3522683655583</v>
      </c>
    </row>
    <row r="172" spans="1:6" x14ac:dyDescent="0.2">
      <c r="A172" s="2">
        <v>169</v>
      </c>
      <c r="B172">
        <v>342.06787162326282</v>
      </c>
      <c r="C172">
        <v>684.13574324652552</v>
      </c>
      <c r="D172">
        <v>4617.9162669140478</v>
      </c>
      <c r="E172">
        <v>2676.5061216340414</v>
      </c>
      <c r="F172">
        <v>5644.1198817838358</v>
      </c>
    </row>
    <row r="173" spans="1:6" x14ac:dyDescent="0.2">
      <c r="A173" s="2">
        <v>170</v>
      </c>
      <c r="B173">
        <v>359.17126520442594</v>
      </c>
      <c r="C173">
        <v>718.34253040885187</v>
      </c>
      <c r="D173">
        <v>4848.8120802597505</v>
      </c>
      <c r="E173">
        <v>2429.2481711411338</v>
      </c>
      <c r="F173">
        <v>5926.3258758730281</v>
      </c>
    </row>
    <row r="174" spans="1:6" x14ac:dyDescent="0.2">
      <c r="A174" s="2">
        <v>171</v>
      </c>
      <c r="B174">
        <v>362.76297785647023</v>
      </c>
      <c r="C174">
        <v>725.52595571294046</v>
      </c>
      <c r="D174">
        <v>4897.3002010623486</v>
      </c>
      <c r="E174">
        <v>2947.7330699970203</v>
      </c>
      <c r="F174">
        <v>5985.5891346317594</v>
      </c>
    </row>
    <row r="175" spans="1:6" x14ac:dyDescent="0.2">
      <c r="A175" s="2">
        <v>172</v>
      </c>
      <c r="B175">
        <v>366.390607635035</v>
      </c>
      <c r="C175">
        <v>732.78121527006999</v>
      </c>
      <c r="D175">
        <v>4946.2732030729712</v>
      </c>
      <c r="E175">
        <v>2830.3859888451657</v>
      </c>
      <c r="F175">
        <v>6045.445025978076</v>
      </c>
    </row>
    <row r="176" spans="1:6" x14ac:dyDescent="0.2">
      <c r="A176" s="2">
        <v>173</v>
      </c>
      <c r="B176">
        <v>277.54088528353896</v>
      </c>
      <c r="C176">
        <v>555.08177056707791</v>
      </c>
      <c r="D176">
        <v>3746.8019513277759</v>
      </c>
      <c r="E176">
        <v>2491.8049939672778</v>
      </c>
      <c r="F176">
        <v>4579.4246071783928</v>
      </c>
    </row>
    <row r="177" spans="1:6" x14ac:dyDescent="0.2">
      <c r="A177" s="2">
        <v>174</v>
      </c>
      <c r="B177">
        <v>280.31629413637438</v>
      </c>
      <c r="C177">
        <v>560.63258827274876</v>
      </c>
      <c r="D177">
        <v>3784.2699708410541</v>
      </c>
      <c r="E177">
        <v>2523.0601511960795</v>
      </c>
      <c r="F177">
        <v>4625.2188532501777</v>
      </c>
    </row>
    <row r="178" spans="1:6" x14ac:dyDescent="0.2">
      <c r="A178" s="2">
        <v>175</v>
      </c>
      <c r="B178">
        <v>283.11945707773816</v>
      </c>
      <c r="C178">
        <v>566.23891415547632</v>
      </c>
      <c r="D178">
        <v>3822.1126705494648</v>
      </c>
      <c r="E178">
        <v>2938.1658000612229</v>
      </c>
      <c r="F178">
        <v>4671.4710417826791</v>
      </c>
    </row>
    <row r="179" spans="1:6" x14ac:dyDescent="0.2">
      <c r="A179" s="2">
        <v>176</v>
      </c>
      <c r="B179">
        <v>285.95065164851559</v>
      </c>
      <c r="C179">
        <v>571.90130329703118</v>
      </c>
      <c r="D179">
        <v>3860.3337972549598</v>
      </c>
      <c r="E179">
        <v>6697.8352525424416</v>
      </c>
      <c r="F179">
        <v>4718.1857522005066</v>
      </c>
    </row>
    <row r="180" spans="1:6" x14ac:dyDescent="0.2">
      <c r="A180" s="2">
        <v>177</v>
      </c>
      <c r="B180">
        <v>288.8101581650007</v>
      </c>
      <c r="C180">
        <v>577.6203163300014</v>
      </c>
      <c r="D180">
        <v>3898.9371352275093</v>
      </c>
      <c r="E180">
        <v>7313.3299379578984</v>
      </c>
      <c r="F180">
        <v>4765.3676097225116</v>
      </c>
    </row>
    <row r="181" spans="1:6" x14ac:dyDescent="0.2">
      <c r="A181" s="2">
        <v>178</v>
      </c>
      <c r="B181">
        <v>291.69825974665071</v>
      </c>
      <c r="C181">
        <v>583.39651949330141</v>
      </c>
      <c r="D181">
        <v>3937.9265065797845</v>
      </c>
      <c r="E181">
        <v>6437.3077364915334</v>
      </c>
      <c r="F181">
        <v>4813.0212858197365</v>
      </c>
    </row>
    <row r="182" spans="1:6" x14ac:dyDescent="0.2">
      <c r="A182" s="2">
        <v>179</v>
      </c>
      <c r="B182">
        <v>294.61524234411729</v>
      </c>
      <c r="C182">
        <v>589.23048468823458</v>
      </c>
      <c r="D182">
        <v>3977.3057716455833</v>
      </c>
      <c r="E182">
        <v>7671.4962588536264</v>
      </c>
      <c r="F182">
        <v>4861.1514986779348</v>
      </c>
    </row>
    <row r="183" spans="1:6" x14ac:dyDescent="0.2">
      <c r="A183" s="2">
        <v>180</v>
      </c>
      <c r="B183">
        <v>297.56139476755845</v>
      </c>
      <c r="C183">
        <v>595.12278953511691</v>
      </c>
      <c r="D183">
        <v>4017.078829362039</v>
      </c>
      <c r="E183">
        <v>6953.4343588062784</v>
      </c>
      <c r="F183">
        <v>4909.763013664714</v>
      </c>
    </row>
    <row r="184" spans="1:6" x14ac:dyDescent="0.2">
      <c r="A184" s="2">
        <v>181</v>
      </c>
      <c r="B184">
        <v>300.53700871523398</v>
      </c>
      <c r="C184">
        <v>601.07401743046796</v>
      </c>
      <c r="D184">
        <v>4057.2496176556583</v>
      </c>
      <c r="E184">
        <v>7621.3506038938494</v>
      </c>
      <c r="F184">
        <v>4958.8606438013603</v>
      </c>
    </row>
    <row r="185" spans="1:6" x14ac:dyDescent="0.2">
      <c r="A185" s="2">
        <v>182</v>
      </c>
      <c r="B185">
        <v>303.54237880238639</v>
      </c>
      <c r="C185">
        <v>607.08475760477279</v>
      </c>
      <c r="D185">
        <v>4097.822113832216</v>
      </c>
      <c r="E185">
        <v>6643.3405865742352</v>
      </c>
      <c r="F185">
        <v>5008.449250239375</v>
      </c>
    </row>
    <row r="186" spans="1:6" x14ac:dyDescent="0.2">
      <c r="A186" s="2">
        <v>183</v>
      </c>
      <c r="B186">
        <v>306.57780259041022</v>
      </c>
      <c r="C186">
        <v>613.15560518082043</v>
      </c>
      <c r="D186">
        <v>4138.8003349705377</v>
      </c>
      <c r="E186">
        <v>7863.3266857698882</v>
      </c>
      <c r="F186">
        <v>5058.533742741768</v>
      </c>
    </row>
    <row r="187" spans="1:6" x14ac:dyDescent="0.2">
      <c r="A187" s="2">
        <v>184</v>
      </c>
      <c r="B187">
        <v>309.64358061631435</v>
      </c>
      <c r="C187">
        <v>619.2871612326287</v>
      </c>
      <c r="D187">
        <v>4180.1883383202439</v>
      </c>
      <c r="E187">
        <v>6743.1988685990491</v>
      </c>
      <c r="F187">
        <v>5109.1190801691873</v>
      </c>
    </row>
    <row r="188" spans="1:6" x14ac:dyDescent="0.2">
      <c r="A188" s="2">
        <v>185</v>
      </c>
      <c r="B188">
        <v>312.74001642247748</v>
      </c>
      <c r="C188">
        <v>625.48003284495496</v>
      </c>
      <c r="D188">
        <v>4221.990221703446</v>
      </c>
      <c r="E188">
        <v>7935.0594966055851</v>
      </c>
      <c r="F188">
        <v>5160.2102709708779</v>
      </c>
    </row>
    <row r="189" spans="1:6" x14ac:dyDescent="0.2">
      <c r="A189" s="2">
        <v>186</v>
      </c>
      <c r="B189">
        <v>315.86741658670223</v>
      </c>
      <c r="C189">
        <v>631.73483317340447</v>
      </c>
      <c r="D189">
        <v>4264.2101239204803</v>
      </c>
      <c r="E189">
        <v>6743.059707647717</v>
      </c>
      <c r="F189">
        <v>5211.8123736805874</v>
      </c>
    </row>
    <row r="190" spans="1:6" x14ac:dyDescent="0.2">
      <c r="A190" s="2">
        <v>187</v>
      </c>
      <c r="B190">
        <v>319.0260907525693</v>
      </c>
      <c r="C190">
        <v>638.05218150513861</v>
      </c>
      <c r="D190">
        <v>4306.8522251596851</v>
      </c>
      <c r="E190">
        <v>7139.7360238451947</v>
      </c>
      <c r="F190">
        <v>5263.9304974173929</v>
      </c>
    </row>
    <row r="191" spans="1:6" x14ac:dyDescent="0.2">
      <c r="A191" s="2">
        <v>188</v>
      </c>
      <c r="B191">
        <v>322.21635166009497</v>
      </c>
      <c r="C191">
        <v>644.43270332018994</v>
      </c>
      <c r="D191">
        <v>4349.9207474112818</v>
      </c>
      <c r="E191">
        <v>7862.6213570774426</v>
      </c>
      <c r="F191">
        <v>5316.5698023915666</v>
      </c>
    </row>
    <row r="192" spans="1:6" x14ac:dyDescent="0.2">
      <c r="A192" s="2">
        <v>189</v>
      </c>
      <c r="B192">
        <v>325.43851517669594</v>
      </c>
      <c r="C192">
        <v>650.87703035339189</v>
      </c>
      <c r="D192">
        <v>4393.4199548853958</v>
      </c>
      <c r="E192">
        <v>7973.9068740942985</v>
      </c>
      <c r="F192">
        <v>5369.7355004154833</v>
      </c>
    </row>
    <row r="193" spans="1:6" x14ac:dyDescent="0.2">
      <c r="A193" s="2">
        <v>190</v>
      </c>
      <c r="B193">
        <v>328.69290032846277</v>
      </c>
      <c r="C193">
        <v>657.38580065692565</v>
      </c>
      <c r="D193">
        <v>4437.3541544342479</v>
      </c>
      <c r="E193">
        <v>7001.5826684212388</v>
      </c>
      <c r="F193">
        <v>5423.4328554196363</v>
      </c>
    </row>
    <row r="194" spans="1:6" x14ac:dyDescent="0.2">
      <c r="A194" s="2">
        <v>191</v>
      </c>
      <c r="B194">
        <v>331.97982933174751</v>
      </c>
      <c r="C194">
        <v>663.95965866349502</v>
      </c>
      <c r="D194">
        <v>4481.7276959785913</v>
      </c>
      <c r="E194">
        <v>7472.4493068043503</v>
      </c>
      <c r="F194">
        <v>5477.6671839738337</v>
      </c>
    </row>
    <row r="195" spans="1:6" x14ac:dyDescent="0.2">
      <c r="A195" s="2">
        <v>192</v>
      </c>
      <c r="B195">
        <v>433.21523724750102</v>
      </c>
      <c r="C195">
        <v>866.43047449500204</v>
      </c>
      <c r="D195">
        <v>4526.5449729383781</v>
      </c>
      <c r="E195">
        <v>7970.883956917105</v>
      </c>
      <c r="F195">
        <v>5826.1906846808815</v>
      </c>
    </row>
    <row r="196" spans="1:6" x14ac:dyDescent="0.2">
      <c r="A196" s="2">
        <v>193</v>
      </c>
      <c r="B196">
        <v>437.54738961997612</v>
      </c>
      <c r="C196">
        <v>875.09477923995223</v>
      </c>
      <c r="D196">
        <v>4571.8104226677615</v>
      </c>
      <c r="E196">
        <v>7850.0576102050263</v>
      </c>
      <c r="F196">
        <v>5884.4525915276899</v>
      </c>
    </row>
    <row r="197" spans="1:6" x14ac:dyDescent="0.2">
      <c r="A197" s="2">
        <v>194</v>
      </c>
      <c r="B197">
        <v>441.92286351617588</v>
      </c>
      <c r="C197">
        <v>883.84572703235176</v>
      </c>
      <c r="D197">
        <v>4617.5285268944399</v>
      </c>
      <c r="E197">
        <v>9901.3758702442319</v>
      </c>
      <c r="F197">
        <v>5943.2971174429676</v>
      </c>
    </row>
    <row r="198" spans="1:6" x14ac:dyDescent="0.2">
      <c r="A198" s="2">
        <v>195</v>
      </c>
      <c r="B198">
        <v>446.34209215133762</v>
      </c>
      <c r="C198">
        <v>892.68418430267525</v>
      </c>
      <c r="D198">
        <v>4663.7038121633841</v>
      </c>
      <c r="E198">
        <v>10025.237148295226</v>
      </c>
      <c r="F198">
        <v>6002.7300886173971</v>
      </c>
    </row>
    <row r="199" spans="1:6" x14ac:dyDescent="0.2">
      <c r="A199" s="2">
        <v>196</v>
      </c>
      <c r="B199">
        <v>450.80551307285089</v>
      </c>
      <c r="C199">
        <v>901.61102614570189</v>
      </c>
      <c r="D199">
        <v>4710.340850285017</v>
      </c>
      <c r="E199">
        <v>9140.1136806253126</v>
      </c>
      <c r="F199">
        <v>6062.7573895035694</v>
      </c>
    </row>
    <row r="200" spans="1:6" x14ac:dyDescent="0.2">
      <c r="A200" s="2">
        <v>197</v>
      </c>
      <c r="B200">
        <v>455.31356820357939</v>
      </c>
      <c r="C200">
        <v>910.62713640715924</v>
      </c>
      <c r="D200">
        <v>883.18890942844087</v>
      </c>
      <c r="E200">
        <v>3345.1729255415712</v>
      </c>
      <c r="F200">
        <v>2249.1296140391796</v>
      </c>
    </row>
    <row r="201" spans="1:6" x14ac:dyDescent="0.2">
      <c r="A201" s="2">
        <v>198</v>
      </c>
      <c r="B201">
        <v>355.92731121301824</v>
      </c>
      <c r="C201">
        <v>711.85462242603649</v>
      </c>
      <c r="D201">
        <v>4805.0187013757468</v>
      </c>
      <c r="E201">
        <v>3541.0322759543642</v>
      </c>
      <c r="F201">
        <v>5872.8006350148016</v>
      </c>
    </row>
    <row r="202" spans="1:6" x14ac:dyDescent="0.2">
      <c r="A202" s="2">
        <v>199</v>
      </c>
      <c r="B202">
        <v>359.48658432514844</v>
      </c>
      <c r="C202">
        <v>718.97316865029688</v>
      </c>
      <c r="D202">
        <v>4853.0688883895036</v>
      </c>
      <c r="E202">
        <v>3449.3209376741556</v>
      </c>
      <c r="F202">
        <v>5931.5286413649483</v>
      </c>
    </row>
    <row r="203" spans="1:6" x14ac:dyDescent="0.2">
      <c r="A203" s="2">
        <v>200</v>
      </c>
      <c r="B203">
        <v>363.0814501683999</v>
      </c>
      <c r="C203">
        <v>726.16290033679979</v>
      </c>
      <c r="D203">
        <v>4901.5995772733986</v>
      </c>
      <c r="E203">
        <v>3061.0615128362315</v>
      </c>
      <c r="F203">
        <v>5990.8439277785983</v>
      </c>
    </row>
    <row r="204" spans="1:6" x14ac:dyDescent="0.2">
      <c r="A204" s="2">
        <v>201</v>
      </c>
      <c r="B204">
        <v>366.71226467008398</v>
      </c>
      <c r="C204">
        <v>733.42452934016796</v>
      </c>
      <c r="D204">
        <v>4950.6155730461332</v>
      </c>
      <c r="E204">
        <v>3051.1093622569229</v>
      </c>
      <c r="F204">
        <v>6050.7523670563851</v>
      </c>
    </row>
    <row r="205" spans="1:6" x14ac:dyDescent="0.2">
      <c r="A205" s="2">
        <v>202</v>
      </c>
      <c r="B205">
        <v>370.3793873167848</v>
      </c>
      <c r="C205">
        <v>740.7587746335696</v>
      </c>
      <c r="D205">
        <v>5000.121728776594</v>
      </c>
      <c r="E205">
        <v>3203.9147090586807</v>
      </c>
      <c r="F205">
        <v>6111.2598907269485</v>
      </c>
    </row>
    <row r="206" spans="1:6" x14ac:dyDescent="0.2">
      <c r="A206" s="2">
        <v>203</v>
      </c>
      <c r="B206">
        <v>374.0831811899526</v>
      </c>
      <c r="C206">
        <v>748.16636237990519</v>
      </c>
      <c r="D206">
        <v>5050.1229460643599</v>
      </c>
      <c r="E206">
        <v>3080.9018404491626</v>
      </c>
      <c r="F206">
        <v>6172.3724896342173</v>
      </c>
    </row>
    <row r="207" spans="1:6" x14ac:dyDescent="0.2">
      <c r="A207" s="2">
        <v>204</v>
      </c>
      <c r="B207">
        <v>377.82401300185211</v>
      </c>
      <c r="C207">
        <v>755.64802600370433</v>
      </c>
      <c r="D207">
        <v>5100.624175525003</v>
      </c>
      <c r="E207">
        <v>3566.7487835671027</v>
      </c>
      <c r="F207">
        <v>6234.0962145305593</v>
      </c>
    </row>
    <row r="208" spans="1:6" x14ac:dyDescent="0.2">
      <c r="A208" s="2">
        <v>205</v>
      </c>
      <c r="B208">
        <v>381.60225313187073</v>
      </c>
      <c r="C208">
        <v>763.20450626374134</v>
      </c>
      <c r="D208">
        <v>5151.6304172802529</v>
      </c>
      <c r="E208">
        <v>3129.8361210653784</v>
      </c>
      <c r="F208">
        <v>6296.437176675865</v>
      </c>
    </row>
    <row r="209" spans="1:6" x14ac:dyDescent="0.2">
      <c r="A209" s="2">
        <v>206</v>
      </c>
      <c r="B209">
        <v>385.41827566318932</v>
      </c>
      <c r="C209">
        <v>770.83655132637864</v>
      </c>
      <c r="D209">
        <v>5203.1467214530567</v>
      </c>
      <c r="E209">
        <v>3267.3015704143991</v>
      </c>
      <c r="F209">
        <v>6359.4015484426245</v>
      </c>
    </row>
    <row r="210" spans="1:6" x14ac:dyDescent="0.2">
      <c r="A210" s="2">
        <v>207</v>
      </c>
      <c r="B210">
        <v>389.27245841982119</v>
      </c>
      <c r="C210">
        <v>778.54491683964238</v>
      </c>
      <c r="D210">
        <v>5255.1781886675863</v>
      </c>
      <c r="E210">
        <v>3293.6683273415842</v>
      </c>
      <c r="F210">
        <v>6422.9955639270502</v>
      </c>
    </row>
    <row r="211" spans="1:6" x14ac:dyDescent="0.2">
      <c r="A211" s="2">
        <v>208</v>
      </c>
      <c r="B211">
        <v>393.16518300401947</v>
      </c>
      <c r="C211">
        <v>786.33036600803894</v>
      </c>
      <c r="D211">
        <v>5307.7299705542637</v>
      </c>
      <c r="E211">
        <v>3393.4121691611849</v>
      </c>
      <c r="F211">
        <v>6487.225519566322</v>
      </c>
    </row>
    <row r="212" spans="1:6" x14ac:dyDescent="0.2">
      <c r="A212" s="2">
        <v>209</v>
      </c>
      <c r="B212">
        <v>397.09683483405962</v>
      </c>
      <c r="C212">
        <v>794.19366966811924</v>
      </c>
      <c r="D212">
        <v>5360.8072702598038</v>
      </c>
      <c r="E212">
        <v>3031.9730640741482</v>
      </c>
      <c r="F212">
        <v>6552.0977747619827</v>
      </c>
    </row>
    <row r="213" spans="1:6" x14ac:dyDescent="0.2">
      <c r="A213" s="2">
        <v>210</v>
      </c>
      <c r="B213">
        <v>401.06780318240027</v>
      </c>
      <c r="C213">
        <v>802.13560636480054</v>
      </c>
      <c r="D213">
        <v>5414.4153429624021</v>
      </c>
      <c r="E213">
        <v>3006.2241734015806</v>
      </c>
      <c r="F213">
        <v>6617.6187525096029</v>
      </c>
    </row>
    <row r="214" spans="1:6" x14ac:dyDescent="0.2">
      <c r="A214" s="2">
        <v>211</v>
      </c>
      <c r="B214">
        <v>405.07848121422421</v>
      </c>
      <c r="C214">
        <v>810.15696242844842</v>
      </c>
      <c r="D214">
        <v>5468.5594963920266</v>
      </c>
      <c r="E214">
        <v>3673.8160973941249</v>
      </c>
      <c r="F214">
        <v>6683.7949400346988</v>
      </c>
    </row>
    <row r="215" spans="1:6" x14ac:dyDescent="0.2">
      <c r="A215" s="2">
        <v>212</v>
      </c>
      <c r="B215">
        <v>409.12926602636645</v>
      </c>
      <c r="C215">
        <v>818.2585320527329</v>
      </c>
      <c r="D215">
        <v>5523.245091355946</v>
      </c>
      <c r="E215">
        <v>3827.221359275693</v>
      </c>
      <c r="F215">
        <v>6750.6328894350454</v>
      </c>
    </row>
    <row r="216" spans="1:6" x14ac:dyDescent="0.2">
      <c r="A216" s="2">
        <v>213</v>
      </c>
      <c r="B216">
        <v>413.22055868663017</v>
      </c>
      <c r="C216">
        <v>826.44111737326023</v>
      </c>
      <c r="D216">
        <v>5578.4775422695056</v>
      </c>
      <c r="E216">
        <v>3743.4559628954589</v>
      </c>
      <c r="F216">
        <v>6818.1392183293965</v>
      </c>
    </row>
    <row r="217" spans="1:6" x14ac:dyDescent="0.2">
      <c r="A217" s="2">
        <v>214</v>
      </c>
      <c r="B217">
        <v>417.35276427349646</v>
      </c>
      <c r="C217">
        <v>834.70552854699292</v>
      </c>
      <c r="D217">
        <v>5634.2623176922007</v>
      </c>
      <c r="E217">
        <v>3297.6723270515477</v>
      </c>
      <c r="F217">
        <v>6886.3206105126901</v>
      </c>
    </row>
    <row r="218" spans="1:6" x14ac:dyDescent="0.2">
      <c r="A218" s="2">
        <v>215</v>
      </c>
      <c r="B218">
        <v>421.52629191623134</v>
      </c>
      <c r="C218">
        <v>843.05258383246269</v>
      </c>
      <c r="D218">
        <v>5690.6049408691233</v>
      </c>
      <c r="E218">
        <v>3533.0251224637309</v>
      </c>
      <c r="F218">
        <v>6955.1838166178177</v>
      </c>
    </row>
    <row r="219" spans="1:6" x14ac:dyDescent="0.2">
      <c r="A219" s="2">
        <v>216</v>
      </c>
      <c r="B219">
        <v>425.74155483539369</v>
      </c>
      <c r="C219">
        <v>851.48310967078737</v>
      </c>
      <c r="D219">
        <v>5747.5109902778149</v>
      </c>
      <c r="E219">
        <v>3218.3042844237311</v>
      </c>
      <c r="F219">
        <v>7024.7356547839963</v>
      </c>
    </row>
    <row r="220" spans="1:6" x14ac:dyDescent="0.2">
      <c r="A220" s="2">
        <v>217</v>
      </c>
      <c r="B220">
        <v>429.99897038374763</v>
      </c>
      <c r="C220">
        <v>859.99794076749527</v>
      </c>
      <c r="D220">
        <v>5804.9861001805939</v>
      </c>
      <c r="E220">
        <v>3222.084131095372</v>
      </c>
      <c r="F220">
        <v>7094.9830113318367</v>
      </c>
    </row>
    <row r="221" spans="1:6" x14ac:dyDescent="0.2">
      <c r="A221" s="2">
        <v>218</v>
      </c>
      <c r="B221">
        <v>434.29896008758504</v>
      </c>
      <c r="C221">
        <v>868.59792017517009</v>
      </c>
      <c r="D221">
        <v>5863.0359611823978</v>
      </c>
      <c r="E221">
        <v>3224.0621571117231</v>
      </c>
      <c r="F221">
        <v>7165.9328414451529</v>
      </c>
    </row>
    <row r="222" spans="1:6" x14ac:dyDescent="0.2">
      <c r="A222" s="2">
        <v>219</v>
      </c>
      <c r="B222">
        <v>438.64194968846095</v>
      </c>
      <c r="C222">
        <v>877.28389937692191</v>
      </c>
      <c r="D222">
        <v>5921.6663207942229</v>
      </c>
      <c r="E222">
        <v>3305.4852596090991</v>
      </c>
      <c r="F222">
        <v>7237.5921698596057</v>
      </c>
    </row>
    <row r="223" spans="1:6" x14ac:dyDescent="0.2">
      <c r="A223" s="2">
        <v>220</v>
      </c>
      <c r="B223">
        <v>443.02836918534558</v>
      </c>
      <c r="C223">
        <v>886.05673837069116</v>
      </c>
      <c r="D223">
        <v>1110.3124351489168</v>
      </c>
      <c r="E223">
        <v>3979.8652612145115</v>
      </c>
      <c r="F223">
        <v>2439.3975427049536</v>
      </c>
    </row>
    <row r="224" spans="1:6" x14ac:dyDescent="0.2">
      <c r="A224" s="2">
        <v>221</v>
      </c>
      <c r="B224">
        <v>194.6362292099106</v>
      </c>
      <c r="C224">
        <v>389.27245841982119</v>
      </c>
      <c r="D224">
        <v>6040.6918138421861</v>
      </c>
      <c r="E224">
        <v>3167.2215485208608</v>
      </c>
      <c r="F224">
        <v>6624.6005014719176</v>
      </c>
    </row>
    <row r="225" spans="1:6" x14ac:dyDescent="0.2">
      <c r="A225" s="2">
        <v>222</v>
      </c>
      <c r="B225">
        <v>196.58259150200973</v>
      </c>
      <c r="C225">
        <v>393.16518300401947</v>
      </c>
      <c r="D225">
        <v>6101.0987319806072</v>
      </c>
      <c r="E225">
        <v>3325.6888518914607</v>
      </c>
      <c r="F225">
        <v>6690.8465064866359</v>
      </c>
    </row>
    <row r="226" spans="1:6" x14ac:dyDescent="0.2">
      <c r="A226" s="2">
        <v>223</v>
      </c>
      <c r="B226">
        <v>198.54841741702981</v>
      </c>
      <c r="C226">
        <v>397.09683483405962</v>
      </c>
      <c r="D226">
        <v>6162.1097193004134</v>
      </c>
      <c r="E226">
        <v>2993.7002349208433</v>
      </c>
      <c r="F226">
        <v>6757.7549715515024</v>
      </c>
    </row>
    <row r="227" spans="1:6" x14ac:dyDescent="0.2">
      <c r="A227" s="2">
        <v>224</v>
      </c>
      <c r="B227">
        <v>200.53390159120013</v>
      </c>
      <c r="C227">
        <v>401.06780318240027</v>
      </c>
      <c r="D227">
        <v>6223.7308164934175</v>
      </c>
      <c r="E227">
        <v>2882.5738068212831</v>
      </c>
      <c r="F227">
        <v>6825.3325212670179</v>
      </c>
    </row>
    <row r="228" spans="1:6" x14ac:dyDescent="0.2">
      <c r="A228" s="2">
        <v>225</v>
      </c>
      <c r="B228">
        <v>202.53924060711211</v>
      </c>
      <c r="C228">
        <v>405.07848121422421</v>
      </c>
      <c r="D228">
        <v>6285.9681246583532</v>
      </c>
      <c r="E228">
        <v>3155.9485198008829</v>
      </c>
      <c r="F228">
        <v>6893.5858464796902</v>
      </c>
    </row>
    <row r="229" spans="1:6" x14ac:dyDescent="0.2">
      <c r="A229" s="2">
        <v>226</v>
      </c>
      <c r="B229">
        <v>204.56463301318323</v>
      </c>
      <c r="C229">
        <v>409.12926602636645</v>
      </c>
      <c r="D229">
        <v>6348.8278059049371</v>
      </c>
      <c r="E229">
        <v>2703.3267255134797</v>
      </c>
      <c r="F229">
        <v>6962.5217049444864</v>
      </c>
    </row>
    <row r="230" spans="1:6" x14ac:dyDescent="0.2">
      <c r="A230" s="2">
        <v>227</v>
      </c>
      <c r="B230">
        <v>206.61027934331509</v>
      </c>
      <c r="C230">
        <v>413.22055868663011</v>
      </c>
      <c r="D230">
        <v>6412.3160839639859</v>
      </c>
      <c r="E230">
        <v>3151.4630180329627</v>
      </c>
      <c r="F230">
        <v>7032.1469219939308</v>
      </c>
    </row>
    <row r="231" spans="1:6" x14ac:dyDescent="0.2">
      <c r="A231" s="2">
        <v>228</v>
      </c>
      <c r="B231">
        <v>208.67638213674823</v>
      </c>
      <c r="C231">
        <v>417.35276427349646</v>
      </c>
      <c r="D231">
        <v>6476.4392448036251</v>
      </c>
      <c r="E231">
        <v>7087.1726827623452</v>
      </c>
      <c r="F231">
        <v>7102.4683912138698</v>
      </c>
    </row>
    <row r="232" spans="1:6" x14ac:dyDescent="0.2">
      <c r="A232" s="2">
        <v>229</v>
      </c>
      <c r="B232">
        <v>210.76314595811567</v>
      </c>
      <c r="C232">
        <v>421.52629191623134</v>
      </c>
      <c r="D232">
        <v>6541.2036372516613</v>
      </c>
      <c r="E232">
        <v>7698.2257907978028</v>
      </c>
      <c r="F232">
        <v>7173.4930751260081</v>
      </c>
    </row>
    <row r="233" spans="1:6" x14ac:dyDescent="0.2">
      <c r="A233" s="2">
        <v>230</v>
      </c>
      <c r="B233">
        <v>212.87077741769684</v>
      </c>
      <c r="C233">
        <v>425.74155483539369</v>
      </c>
      <c r="D233">
        <v>6606.6156736241792</v>
      </c>
      <c r="E233">
        <v>7556.0470686080462</v>
      </c>
      <c r="F233">
        <v>7245.2280058772694</v>
      </c>
    </row>
    <row r="234" spans="1:6" x14ac:dyDescent="0.2">
      <c r="A234" s="2">
        <v>231</v>
      </c>
      <c r="B234">
        <v>214.99948519187382</v>
      </c>
      <c r="C234">
        <v>429.99897038374763</v>
      </c>
      <c r="D234">
        <v>6672.6818303604196</v>
      </c>
      <c r="E234">
        <v>7261.6646730011162</v>
      </c>
      <c r="F234">
        <v>7317.6802859360405</v>
      </c>
    </row>
    <row r="235" spans="1:6" x14ac:dyDescent="0.2">
      <c r="A235" s="2">
        <v>232</v>
      </c>
      <c r="B235">
        <v>217.14948004379252</v>
      </c>
      <c r="C235">
        <v>434.29896008758504</v>
      </c>
      <c r="D235">
        <v>6739.4086486640226</v>
      </c>
      <c r="E235">
        <v>8328.4687536630536</v>
      </c>
      <c r="F235">
        <v>7390.8570887954002</v>
      </c>
    </row>
    <row r="236" spans="1:6" x14ac:dyDescent="0.2">
      <c r="A236" s="2">
        <v>233</v>
      </c>
      <c r="B236">
        <v>219.32097484423048</v>
      </c>
      <c r="C236">
        <v>438.64194968846095</v>
      </c>
      <c r="D236">
        <v>6806.8027351506644</v>
      </c>
      <c r="E236">
        <v>8871.8429562556812</v>
      </c>
      <c r="F236">
        <v>7464.7656596833558</v>
      </c>
    </row>
    <row r="237" spans="1:6" x14ac:dyDescent="0.2">
      <c r="A237" s="2">
        <v>234</v>
      </c>
      <c r="B237">
        <v>221.51418459267279</v>
      </c>
      <c r="C237">
        <v>443.02836918534558</v>
      </c>
      <c r="D237">
        <v>6874.8707625021707</v>
      </c>
      <c r="E237">
        <v>7932.5391588349248</v>
      </c>
      <c r="F237">
        <v>7539.4133162801891</v>
      </c>
    </row>
    <row r="238" spans="1:6" x14ac:dyDescent="0.2">
      <c r="A238" s="2">
        <v>235</v>
      </c>
      <c r="B238">
        <v>309.9154190149726</v>
      </c>
      <c r="C238">
        <v>194.6362292099106</v>
      </c>
      <c r="D238">
        <v>6943.6194701271916</v>
      </c>
      <c r="E238">
        <v>8520.8740909573389</v>
      </c>
      <c r="F238">
        <v>7448.1711183520747</v>
      </c>
    </row>
    <row r="239" spans="1:6" x14ac:dyDescent="0.2">
      <c r="A239" s="2">
        <v>236</v>
      </c>
      <c r="B239">
        <v>3099.1541901497258</v>
      </c>
      <c r="C239">
        <v>196.58259150200973</v>
      </c>
      <c r="D239">
        <v>7013.0556648284655</v>
      </c>
      <c r="E239">
        <v>14866.398850380318</v>
      </c>
      <c r="F239">
        <v>10308.792446480202</v>
      </c>
    </row>
    <row r="240" spans="1:6" x14ac:dyDescent="0.2">
      <c r="A240" s="2">
        <v>237</v>
      </c>
      <c r="B240">
        <v>3099.1541901497258</v>
      </c>
      <c r="C240">
        <v>198.54841741702981</v>
      </c>
      <c r="D240">
        <v>7083.1862214767489</v>
      </c>
      <c r="E240">
        <v>16663.995069620287</v>
      </c>
      <c r="F240">
        <v>10380.888829043504</v>
      </c>
    </row>
    <row r="241" spans="1:6" x14ac:dyDescent="0.2">
      <c r="A241" s="2">
        <v>238</v>
      </c>
      <c r="B241">
        <v>3099.1541901497258</v>
      </c>
      <c r="C241">
        <v>200.53390159120013</v>
      </c>
      <c r="D241">
        <v>7154.0180836915169</v>
      </c>
      <c r="E241">
        <v>14211.12812698975</v>
      </c>
      <c r="F241">
        <v>10453.706175432442</v>
      </c>
    </row>
    <row r="242" spans="1:6" x14ac:dyDescent="0.2">
      <c r="A242" s="2">
        <v>239</v>
      </c>
      <c r="B242">
        <v>3099.1541901497258</v>
      </c>
      <c r="C242">
        <v>202.53924060711211</v>
      </c>
      <c r="D242">
        <v>7225.5582645284312</v>
      </c>
      <c r="E242">
        <v>16381.121396438079</v>
      </c>
      <c r="F242">
        <v>10527.251695285269</v>
      </c>
    </row>
    <row r="243" spans="1:6" x14ac:dyDescent="0.2">
      <c r="A243" s="2">
        <v>240</v>
      </c>
      <c r="B243">
        <v>3099.1541901497258</v>
      </c>
      <c r="C243">
        <v>204.56463301318323</v>
      </c>
      <c r="D243">
        <v>7297.8138471737157</v>
      </c>
      <c r="E243">
        <v>13743.795777672283</v>
      </c>
      <c r="F243">
        <v>10601.532670336625</v>
      </c>
    </row>
    <row r="244" spans="1:6" x14ac:dyDescent="0.2">
      <c r="A244" s="2">
        <v>241</v>
      </c>
      <c r="B244">
        <v>3099.1541901497258</v>
      </c>
      <c r="C244">
        <v>206.61027934331506</v>
      </c>
      <c r="D244">
        <v>7370.7919856454537</v>
      </c>
      <c r="E244">
        <v>14349.393761304829</v>
      </c>
      <c r="F244">
        <v>10676.556455138494</v>
      </c>
    </row>
    <row r="245" spans="1:6" x14ac:dyDescent="0.2">
      <c r="A245" s="2">
        <v>242</v>
      </c>
      <c r="B245">
        <v>3099.1541901497258</v>
      </c>
      <c r="C245">
        <v>208.67638213674823</v>
      </c>
      <c r="D245">
        <v>7444.499905501908</v>
      </c>
      <c r="E245">
        <v>13927.090784949209</v>
      </c>
      <c r="F245">
        <v>10752.330477788382</v>
      </c>
    </row>
    <row r="246" spans="1:6" x14ac:dyDescent="0.2">
      <c r="A246" s="2">
        <v>243</v>
      </c>
      <c r="B246">
        <v>3099.1541901497258</v>
      </c>
      <c r="C246">
        <v>210.76314595811567</v>
      </c>
      <c r="D246">
        <v>7518.9449045569263</v>
      </c>
      <c r="E246">
        <v>14538.123891313524</v>
      </c>
      <c r="F246">
        <v>10828.862240664766</v>
      </c>
    </row>
    <row r="247" spans="1:6" x14ac:dyDescent="0.2">
      <c r="A247" s="2">
        <v>244</v>
      </c>
      <c r="B247">
        <v>469.52185980768354</v>
      </c>
      <c r="C247">
        <v>212.87077741769684</v>
      </c>
      <c r="D247">
        <v>7594.134353602497</v>
      </c>
      <c r="E247">
        <v>13599.151700308101</v>
      </c>
      <c r="F247">
        <v>8276.5269908278769</v>
      </c>
    </row>
    <row r="248" spans="1:6" x14ac:dyDescent="0.2">
      <c r="A248" s="2">
        <v>245</v>
      </c>
      <c r="B248">
        <v>474.21707840576016</v>
      </c>
      <c r="C248">
        <v>214.99948519187382</v>
      </c>
      <c r="D248">
        <v>7670.0756971385217</v>
      </c>
      <c r="E248">
        <v>11012.577430324593</v>
      </c>
      <c r="F248">
        <v>8359.2922607361561</v>
      </c>
    </row>
    <row r="249" spans="1:6" x14ac:dyDescent="0.2">
      <c r="A249" s="2">
        <v>246</v>
      </c>
      <c r="B249">
        <v>478.95924918981785</v>
      </c>
      <c r="C249">
        <v>217.14948004379252</v>
      </c>
      <c r="D249">
        <v>7746.7764541099077</v>
      </c>
      <c r="E249">
        <v>10593.931315340185</v>
      </c>
      <c r="F249">
        <v>8442.8851833435183</v>
      </c>
    </row>
    <row r="250" spans="1:6" x14ac:dyDescent="0.2">
      <c r="A250" s="2">
        <v>247</v>
      </c>
      <c r="B250">
        <v>483.74884168171604</v>
      </c>
      <c r="C250">
        <v>219.32097484423048</v>
      </c>
      <c r="D250">
        <v>7824.2442186510052</v>
      </c>
      <c r="E250">
        <v>9459.2135328486002</v>
      </c>
      <c r="F250">
        <v>8527.3140351769525</v>
      </c>
    </row>
    <row r="251" spans="1:6" x14ac:dyDescent="0.2">
      <c r="A251" s="2">
        <v>248</v>
      </c>
      <c r="B251">
        <v>488.58633009853315</v>
      </c>
      <c r="C251">
        <v>585.36938228426038</v>
      </c>
      <c r="D251">
        <v>3951.243330418758</v>
      </c>
      <c r="E251">
        <v>10450.366680430481</v>
      </c>
      <c r="F251">
        <v>5025.1990428015515</v>
      </c>
    </row>
    <row r="252" spans="1:6" x14ac:dyDescent="0.2">
      <c r="A252" s="2">
        <v>249</v>
      </c>
      <c r="B252">
        <v>493.47219339951857</v>
      </c>
      <c r="C252">
        <v>591.223076107103</v>
      </c>
      <c r="D252">
        <v>3990.7557637229456</v>
      </c>
      <c r="E252">
        <v>10760.92448958786</v>
      </c>
      <c r="F252">
        <v>5075.4510332295677</v>
      </c>
    </row>
    <row r="253" spans="1:6" x14ac:dyDescent="0.2">
      <c r="A253" s="2">
        <v>250</v>
      </c>
      <c r="B253">
        <v>498.40691533351378</v>
      </c>
      <c r="C253">
        <v>597.1353068681741</v>
      </c>
      <c r="D253">
        <v>4030.6633213601754</v>
      </c>
      <c r="E253">
        <v>3419.1154144777074</v>
      </c>
      <c r="F253">
        <v>5126.2055435618631</v>
      </c>
    </row>
    <row r="254" spans="1:6" x14ac:dyDescent="0.2">
      <c r="A254" s="2">
        <v>251</v>
      </c>
      <c r="B254">
        <v>697.30969278368832</v>
      </c>
      <c r="C254">
        <v>603.10665993685575</v>
      </c>
      <c r="D254">
        <v>4070.9699545737767</v>
      </c>
      <c r="E254">
        <v>3677.2824470469536</v>
      </c>
      <c r="F254">
        <v>5371.3863072943213</v>
      </c>
    </row>
    <row r="255" spans="1:6" x14ac:dyDescent="0.2">
      <c r="A255" s="2">
        <v>252</v>
      </c>
      <c r="B255">
        <v>704.28278971152531</v>
      </c>
      <c r="C255">
        <v>609.13772653622436</v>
      </c>
      <c r="D255">
        <v>4111.6796541195145</v>
      </c>
      <c r="E255">
        <v>3841.1282568707593</v>
      </c>
      <c r="F255">
        <v>5425.1001703672646</v>
      </c>
    </row>
    <row r="256" spans="1:6" x14ac:dyDescent="0.2">
      <c r="A256" s="2">
        <v>253</v>
      </c>
      <c r="B256">
        <v>711.32561760864041</v>
      </c>
      <c r="C256">
        <v>615.22910380158669</v>
      </c>
      <c r="D256">
        <v>4152.7964506607095</v>
      </c>
      <c r="E256">
        <v>4051.8780579779664</v>
      </c>
      <c r="F256">
        <v>5479.3511720709366</v>
      </c>
    </row>
    <row r="257" spans="1:6" x14ac:dyDescent="0.2">
      <c r="A257" s="2">
        <v>254</v>
      </c>
      <c r="B257">
        <v>310.69069741980127</v>
      </c>
      <c r="C257">
        <v>621.38139483960254</v>
      </c>
      <c r="D257">
        <v>4194.3244151673171</v>
      </c>
      <c r="E257">
        <v>3260.6912602667248</v>
      </c>
      <c r="F257">
        <v>5126.3965074267207</v>
      </c>
    </row>
    <row r="258" spans="1:6" x14ac:dyDescent="0.2">
      <c r="A258" s="2">
        <v>255</v>
      </c>
      <c r="B258">
        <v>313.79760439399928</v>
      </c>
      <c r="C258">
        <v>627.59520878799856</v>
      </c>
      <c r="D258">
        <v>4236.2676593189899</v>
      </c>
      <c r="E258">
        <v>3630.848672316868</v>
      </c>
      <c r="F258">
        <v>5177.6604725009875</v>
      </c>
    </row>
    <row r="259" spans="1:6" x14ac:dyDescent="0.2">
      <c r="A259" s="2">
        <v>256</v>
      </c>
      <c r="B259">
        <v>316.93558043793928</v>
      </c>
      <c r="C259">
        <v>633.87116087587856</v>
      </c>
      <c r="D259">
        <v>4278.6303359121803</v>
      </c>
      <c r="E259">
        <v>3288.5930902346122</v>
      </c>
      <c r="F259">
        <v>5229.4370772259981</v>
      </c>
    </row>
    <row r="260" spans="1:6" x14ac:dyDescent="0.2">
      <c r="A260" s="2">
        <v>257</v>
      </c>
      <c r="B260">
        <v>320.10493624231867</v>
      </c>
      <c r="C260">
        <v>640.20987248463734</v>
      </c>
      <c r="D260">
        <v>4321.4166392713023</v>
      </c>
      <c r="E260">
        <v>3955.6618966949309</v>
      </c>
      <c r="F260">
        <v>5281.7314479982579</v>
      </c>
    </row>
    <row r="261" spans="1:6" x14ac:dyDescent="0.2">
      <c r="A261" s="2">
        <v>258</v>
      </c>
      <c r="B261">
        <v>323.30598560474186</v>
      </c>
      <c r="C261">
        <v>646.61197120948373</v>
      </c>
      <c r="D261">
        <v>4364.6308056640155</v>
      </c>
      <c r="E261">
        <v>3971.8351213905798</v>
      </c>
      <c r="F261">
        <v>5334.5487624782418</v>
      </c>
    </row>
    <row r="262" spans="1:6" x14ac:dyDescent="0.2">
      <c r="A262" s="2">
        <v>259</v>
      </c>
      <c r="B262">
        <v>326.53904546078928</v>
      </c>
      <c r="C262">
        <v>653.07809092157856</v>
      </c>
      <c r="D262">
        <v>4408.2771137206546</v>
      </c>
      <c r="E262">
        <v>3905.3027404553986</v>
      </c>
      <c r="F262">
        <v>5387.8942501030224</v>
      </c>
    </row>
    <row r="263" spans="1:6" x14ac:dyDescent="0.2">
      <c r="A263" s="2">
        <v>260</v>
      </c>
      <c r="B263">
        <v>329.80443591539722</v>
      </c>
      <c r="C263">
        <v>659.60887183079444</v>
      </c>
      <c r="D263">
        <v>4452.3598848578622</v>
      </c>
      <c r="E263">
        <v>3686.5300483458573</v>
      </c>
      <c r="F263">
        <v>5441.7731926040542</v>
      </c>
    </row>
    <row r="264" spans="1:6" x14ac:dyDescent="0.2">
      <c r="A264" s="2">
        <v>261</v>
      </c>
      <c r="B264">
        <v>333.10248027455117</v>
      </c>
      <c r="C264">
        <v>666.20496054910234</v>
      </c>
      <c r="D264">
        <v>4496.8834837064405</v>
      </c>
      <c r="E264">
        <v>3710.8399564588181</v>
      </c>
      <c r="F264">
        <v>5496.190924530094</v>
      </c>
    </row>
    <row r="265" spans="1:6" x14ac:dyDescent="0.2">
      <c r="A265" s="2">
        <v>262</v>
      </c>
      <c r="B265">
        <v>336.43350507729673</v>
      </c>
      <c r="C265">
        <v>672.86701015459346</v>
      </c>
      <c r="D265">
        <v>4541.852318543506</v>
      </c>
      <c r="E265">
        <v>3718.7290688805647</v>
      </c>
      <c r="F265">
        <v>5551.1528337753962</v>
      </c>
    </row>
    <row r="266" spans="1:6" x14ac:dyDescent="0.2">
      <c r="A266" s="2">
        <v>263</v>
      </c>
      <c r="B266">
        <v>339.79784012806965</v>
      </c>
      <c r="C266">
        <v>679.5956802561393</v>
      </c>
      <c r="D266">
        <v>4587.2708417289405</v>
      </c>
      <c r="E266">
        <v>3624.7153924541076</v>
      </c>
      <c r="F266">
        <v>5606.6643621131498</v>
      </c>
    </row>
    <row r="267" spans="1:6" x14ac:dyDescent="0.2">
      <c r="A267" s="2">
        <v>264</v>
      </c>
      <c r="B267">
        <v>343.19581852935028</v>
      </c>
      <c r="C267">
        <v>686.39163705870067</v>
      </c>
      <c r="D267">
        <v>4633.1435501462292</v>
      </c>
      <c r="E267">
        <v>3902.7103579981258</v>
      </c>
      <c r="F267">
        <v>5662.7310057342802</v>
      </c>
    </row>
    <row r="268" spans="1:6" x14ac:dyDescent="0.2">
      <c r="A268" s="2">
        <v>265</v>
      </c>
      <c r="B268">
        <v>346.6277767146438</v>
      </c>
      <c r="C268">
        <v>693.2555534292876</v>
      </c>
      <c r="D268">
        <v>4679.4749856476919</v>
      </c>
      <c r="E268">
        <v>4098.7746676036413</v>
      </c>
      <c r="F268">
        <v>5719.3583157916237</v>
      </c>
    </row>
    <row r="269" spans="1:6" x14ac:dyDescent="0.2">
      <c r="A269" s="2">
        <v>266</v>
      </c>
      <c r="B269">
        <v>350.09405448179029</v>
      </c>
      <c r="C269">
        <v>700.18810896358059</v>
      </c>
      <c r="D269">
        <v>4726.2697355041691</v>
      </c>
      <c r="E269">
        <v>3659.001906742898</v>
      </c>
      <c r="F269">
        <v>5776.5518989495404</v>
      </c>
    </row>
    <row r="270" spans="1:6" x14ac:dyDescent="0.2">
      <c r="A270" s="2">
        <v>267</v>
      </c>
      <c r="B270">
        <v>353.59499502660822</v>
      </c>
      <c r="C270">
        <v>707.18999005321643</v>
      </c>
      <c r="D270">
        <v>4773.5324328592114</v>
      </c>
      <c r="E270">
        <v>3405.7028200414697</v>
      </c>
      <c r="F270">
        <v>5834.3174179390362</v>
      </c>
    </row>
    <row r="271" spans="1:6" x14ac:dyDescent="0.2">
      <c r="A271" s="2">
        <v>268</v>
      </c>
      <c r="B271">
        <v>216.64236044665239</v>
      </c>
      <c r="C271">
        <v>346.6277767146438</v>
      </c>
      <c r="D271">
        <v>895.0373311611022</v>
      </c>
      <c r="E271">
        <v>3109.6079885139143</v>
      </c>
      <c r="F271">
        <v>1458.3074683223983</v>
      </c>
    </row>
    <row r="272" spans="1:6" x14ac:dyDescent="0.2">
      <c r="A272" s="2">
        <v>269</v>
      </c>
      <c r="B272">
        <v>218.80878405111895</v>
      </c>
      <c r="C272">
        <v>350.09405448179029</v>
      </c>
      <c r="D272">
        <v>671.27799837082648</v>
      </c>
      <c r="E272">
        <v>3265.8964194817349</v>
      </c>
      <c r="F272">
        <v>1240.1808369037358</v>
      </c>
    </row>
    <row r="273" spans="1:6" x14ac:dyDescent="0.2">
      <c r="A273" s="2">
        <v>270</v>
      </c>
      <c r="B273">
        <v>220.99687189163012</v>
      </c>
      <c r="C273">
        <v>353.59499502660822</v>
      </c>
      <c r="D273">
        <v>1006.9169975562399</v>
      </c>
      <c r="E273">
        <v>2960.952520125612</v>
      </c>
      <c r="F273">
        <v>1581.5088644744783</v>
      </c>
    </row>
    <row r="274" spans="1:6" x14ac:dyDescent="0.2">
      <c r="A274" s="2">
        <v>271</v>
      </c>
      <c r="B274">
        <v>216.64236044665239</v>
      </c>
      <c r="C274">
        <v>173.3138883573219</v>
      </c>
      <c r="D274">
        <v>755.18774816717973</v>
      </c>
      <c r="E274">
        <v>3030.2952953751605</v>
      </c>
      <c r="F274">
        <v>1145.1439969711541</v>
      </c>
    </row>
    <row r="275" spans="1:6" x14ac:dyDescent="0.2">
      <c r="A275" s="2">
        <v>272</v>
      </c>
      <c r="B275">
        <v>218.80878405111895</v>
      </c>
      <c r="C275">
        <v>175.04702724089515</v>
      </c>
      <c r="D275">
        <v>566.39081112538486</v>
      </c>
      <c r="E275">
        <v>2610.5192800405316</v>
      </c>
      <c r="F275">
        <v>960.24662241739884</v>
      </c>
    </row>
    <row r="276" spans="1:6" x14ac:dyDescent="0.2">
      <c r="A276" s="2">
        <v>273</v>
      </c>
      <c r="B276">
        <v>220.99687189163012</v>
      </c>
      <c r="C276">
        <v>176.79749751330411</v>
      </c>
      <c r="D276">
        <v>424.79310834403861</v>
      </c>
      <c r="E276">
        <v>2395.6038558922141</v>
      </c>
      <c r="F276">
        <v>822.5874777489729</v>
      </c>
    </row>
    <row r="277" spans="1:6" x14ac:dyDescent="0.2">
      <c r="A277" s="2">
        <v>274</v>
      </c>
      <c r="B277">
        <v>135.40147527915775</v>
      </c>
      <c r="C277">
        <v>86.65694417866095</v>
      </c>
      <c r="D277">
        <v>318.59483125802899</v>
      </c>
      <c r="E277">
        <v>2117.3916740506775</v>
      </c>
      <c r="F277">
        <v>540.65325071584766</v>
      </c>
    </row>
    <row r="278" spans="1:6" x14ac:dyDescent="0.2">
      <c r="A278" s="2">
        <v>275</v>
      </c>
      <c r="B278">
        <v>136.75549003194934</v>
      </c>
      <c r="C278">
        <v>87.523513620447574</v>
      </c>
      <c r="D278">
        <v>238.94612344352174</v>
      </c>
      <c r="E278">
        <v>2354.077792520392</v>
      </c>
      <c r="F278">
        <v>463.22512709591865</v>
      </c>
    </row>
    <row r="279" spans="1:6" x14ac:dyDescent="0.2">
      <c r="A279" s="2">
        <v>276</v>
      </c>
      <c r="B279">
        <v>138.12304493226884</v>
      </c>
      <c r="C279">
        <v>88.398748756652054</v>
      </c>
      <c r="D279">
        <v>179.20959258264128</v>
      </c>
      <c r="E279">
        <v>2328.1352594895907</v>
      </c>
      <c r="F279">
        <v>405.7313862715622</v>
      </c>
    </row>
    <row r="280" spans="1:6" x14ac:dyDescent="0.2">
      <c r="A280" s="2">
        <v>277</v>
      </c>
      <c r="B280">
        <v>135.40147527915775</v>
      </c>
      <c r="C280">
        <v>43.328472089330475</v>
      </c>
      <c r="D280">
        <v>134.40719443698097</v>
      </c>
      <c r="E280">
        <v>1854.4017126202302</v>
      </c>
      <c r="F280">
        <v>313.13714180546918</v>
      </c>
    </row>
    <row r="281" spans="1:6" x14ac:dyDescent="0.2">
      <c r="A281" s="2">
        <v>278</v>
      </c>
      <c r="B281">
        <v>152.32665968905246</v>
      </c>
      <c r="C281">
        <v>43.761756810223787</v>
      </c>
      <c r="D281">
        <v>100.80539582773571</v>
      </c>
      <c r="E281">
        <v>2095.5983538604505</v>
      </c>
      <c r="F281">
        <v>296.89381232701197</v>
      </c>
    </row>
    <row r="282" spans="1:6" x14ac:dyDescent="0.2">
      <c r="A282" s="2">
        <v>279</v>
      </c>
      <c r="B282">
        <v>171.36749215018403</v>
      </c>
      <c r="C282">
        <v>44.199374378326027</v>
      </c>
      <c r="D282">
        <v>75.604046870801781</v>
      </c>
      <c r="E282">
        <v>2115.5022889734528</v>
      </c>
      <c r="F282">
        <v>291.17091339931187</v>
      </c>
    </row>
    <row r="283" spans="1:6" x14ac:dyDescent="0.2">
      <c r="A283" s="2">
        <v>280</v>
      </c>
      <c r="B283">
        <v>271.65311906608974</v>
      </c>
      <c r="C283">
        <v>543.30623813217949</v>
      </c>
      <c r="D283">
        <v>3667.3171073922117</v>
      </c>
      <c r="E283">
        <v>8275.5625727330789</v>
      </c>
      <c r="F283">
        <v>4482.2764645904808</v>
      </c>
    </row>
    <row r="284" spans="1:6" x14ac:dyDescent="0.2">
      <c r="A284" s="2">
        <v>281</v>
      </c>
      <c r="B284">
        <v>274.36965025675062</v>
      </c>
      <c r="C284">
        <v>548.73930051350123</v>
      </c>
      <c r="D284">
        <v>3703.9902784661335</v>
      </c>
      <c r="E284">
        <v>8456.1528849674669</v>
      </c>
      <c r="F284">
        <v>4527.0992292363853</v>
      </c>
    </row>
    <row r="285" spans="1:6" x14ac:dyDescent="0.2">
      <c r="A285" s="2">
        <v>282</v>
      </c>
      <c r="B285">
        <v>277.11334675931818</v>
      </c>
      <c r="C285">
        <v>554.22669351863635</v>
      </c>
      <c r="D285">
        <v>3741.0301812507951</v>
      </c>
      <c r="E285">
        <v>8338.8914502443004</v>
      </c>
      <c r="F285">
        <v>4572.3702215287494</v>
      </c>
    </row>
    <row r="286" spans="1:6" x14ac:dyDescent="0.2">
      <c r="A286" s="2">
        <v>283</v>
      </c>
      <c r="B286">
        <v>279.88448022691142</v>
      </c>
      <c r="C286">
        <v>559.76896045382284</v>
      </c>
      <c r="D286">
        <v>3778.4404830633039</v>
      </c>
      <c r="E286">
        <v>9720.2273432493876</v>
      </c>
      <c r="F286">
        <v>4618.093923744038</v>
      </c>
    </row>
    <row r="287" spans="1:6" x14ac:dyDescent="0.2">
      <c r="A287" s="2">
        <v>284</v>
      </c>
      <c r="B287">
        <v>282.68332502918048</v>
      </c>
      <c r="C287">
        <v>565.36665005836096</v>
      </c>
      <c r="D287">
        <v>3816.2248878939363</v>
      </c>
      <c r="E287">
        <v>8829.5300754925629</v>
      </c>
      <c r="F287">
        <v>4664.2748629814778</v>
      </c>
    </row>
    <row r="288" spans="1:6" x14ac:dyDescent="0.2">
      <c r="A288" s="2">
        <v>285</v>
      </c>
      <c r="B288">
        <v>285.51015827947219</v>
      </c>
      <c r="C288">
        <v>571.02031655894439</v>
      </c>
      <c r="D288">
        <v>3854.3871367728748</v>
      </c>
      <c r="E288">
        <v>10265.373986018461</v>
      </c>
      <c r="F288">
        <v>4710.9176116112912</v>
      </c>
    </row>
    <row r="289" spans="1:6" x14ac:dyDescent="0.2">
      <c r="A289" s="2">
        <v>286</v>
      </c>
      <c r="B289">
        <v>288.36525986226707</v>
      </c>
      <c r="C289">
        <v>576.73051972453413</v>
      </c>
      <c r="D289">
        <v>3892.9310081406056</v>
      </c>
      <c r="E289">
        <v>8551.8503917332946</v>
      </c>
      <c r="F289">
        <v>4758.0267877274073</v>
      </c>
    </row>
    <row r="290" spans="1:6" x14ac:dyDescent="0.2">
      <c r="A290" s="2">
        <v>287</v>
      </c>
      <c r="B290">
        <v>291.2489124608897</v>
      </c>
      <c r="C290">
        <v>582.4978249217794</v>
      </c>
      <c r="D290">
        <v>3931.8603182220108</v>
      </c>
      <c r="E290">
        <v>9125.9471930201271</v>
      </c>
      <c r="F290">
        <v>4805.6070556046807</v>
      </c>
    </row>
    <row r="291" spans="1:6" x14ac:dyDescent="0.2">
      <c r="A291" s="2">
        <v>288</v>
      </c>
      <c r="B291">
        <v>294.1614015854986</v>
      </c>
      <c r="C291">
        <v>588.32280317099719</v>
      </c>
      <c r="D291">
        <v>3971.1789214042315</v>
      </c>
      <c r="E291">
        <v>9307.1414304402824</v>
      </c>
      <c r="F291">
        <v>4853.6631261607272</v>
      </c>
    </row>
    <row r="292" spans="1:6" x14ac:dyDescent="0.2">
      <c r="A292" s="2">
        <v>289</v>
      </c>
      <c r="B292">
        <v>297.1030156013536</v>
      </c>
      <c r="C292">
        <v>594.20603120270721</v>
      </c>
      <c r="D292">
        <v>4010.8907106182733</v>
      </c>
      <c r="E292">
        <v>9393.6012490559606</v>
      </c>
      <c r="F292">
        <v>4902.1997574223342</v>
      </c>
    </row>
    <row r="293" spans="1:6" x14ac:dyDescent="0.2">
      <c r="A293" s="2">
        <v>290</v>
      </c>
      <c r="B293">
        <v>300.07404575736712</v>
      </c>
      <c r="C293">
        <v>600.14809151473423</v>
      </c>
      <c r="D293">
        <v>4050.9996177244557</v>
      </c>
      <c r="E293">
        <v>9241.212919756359</v>
      </c>
      <c r="F293">
        <v>4951.2217549965571</v>
      </c>
    </row>
    <row r="294" spans="1:6" x14ac:dyDescent="0.2">
      <c r="A294" s="2">
        <v>291</v>
      </c>
      <c r="B294">
        <v>291.2489124608897</v>
      </c>
      <c r="C294">
        <v>112.52776715901268</v>
      </c>
      <c r="D294">
        <v>759.56242832333555</v>
      </c>
      <c r="E294">
        <v>8427.707602204644</v>
      </c>
      <c r="F294">
        <v>1163.3391079432379</v>
      </c>
    </row>
    <row r="295" spans="1:6" x14ac:dyDescent="0.2">
      <c r="A295" s="2">
        <v>292</v>
      </c>
      <c r="B295">
        <v>306.10553407709023</v>
      </c>
      <c r="C295">
        <v>612.21106815418045</v>
      </c>
      <c r="D295">
        <v>4132.4247100407174</v>
      </c>
      <c r="E295">
        <v>8662.2738285770174</v>
      </c>
      <c r="F295">
        <v>5050.7413122719881</v>
      </c>
    </row>
    <row r="296" spans="1:6" x14ac:dyDescent="0.2">
      <c r="A296" s="2">
        <v>293</v>
      </c>
      <c r="B296">
        <v>309.16658941786119</v>
      </c>
      <c r="C296">
        <v>618.33317883572238</v>
      </c>
      <c r="D296">
        <v>4173.7489571411261</v>
      </c>
      <c r="E296">
        <v>10594.829883012557</v>
      </c>
      <c r="F296">
        <v>5101.2487253947102</v>
      </c>
    </row>
    <row r="297" spans="1:6" x14ac:dyDescent="0.2">
      <c r="A297" s="2">
        <v>294</v>
      </c>
      <c r="B297">
        <v>312.25825531203969</v>
      </c>
      <c r="C297">
        <v>624.51651062407939</v>
      </c>
      <c r="D297">
        <v>4215.4864467125353</v>
      </c>
      <c r="E297">
        <v>9346.0538006271836</v>
      </c>
      <c r="F297">
        <v>5152.2612126486547</v>
      </c>
    </row>
    <row r="298" spans="1:6" x14ac:dyDescent="0.2">
      <c r="A298" s="2">
        <v>295</v>
      </c>
      <c r="B298">
        <v>315.38083786516012</v>
      </c>
      <c r="C298">
        <v>630.76167573032023</v>
      </c>
      <c r="D298">
        <v>4257.641311179661</v>
      </c>
      <c r="E298">
        <v>11072.280482751668</v>
      </c>
      <c r="F298">
        <v>5203.7838247751415</v>
      </c>
    </row>
    <row r="299" spans="1:6" x14ac:dyDescent="0.2">
      <c r="A299" s="2">
        <v>296</v>
      </c>
      <c r="B299">
        <v>318.53464624381172</v>
      </c>
      <c r="C299">
        <v>637.06929248762344</v>
      </c>
      <c r="D299">
        <v>4300.2177242914586</v>
      </c>
      <c r="E299">
        <v>10064.118372816369</v>
      </c>
      <c r="F299">
        <v>5255.8216630228944</v>
      </c>
    </row>
    <row r="300" spans="1:6" x14ac:dyDescent="0.2">
      <c r="A300" s="2">
        <v>297</v>
      </c>
      <c r="B300">
        <v>321.71999270624997</v>
      </c>
      <c r="C300">
        <v>643.43998541249982</v>
      </c>
      <c r="D300">
        <v>4343.219901534374</v>
      </c>
      <c r="E300">
        <v>11185.273791801479</v>
      </c>
      <c r="F300">
        <v>5308.3798796531237</v>
      </c>
    </row>
    <row r="301" spans="1:6" x14ac:dyDescent="0.2">
      <c r="A301" s="2">
        <v>298</v>
      </c>
      <c r="B301">
        <v>324.93719263331235</v>
      </c>
      <c r="C301">
        <v>649.8743852666247</v>
      </c>
      <c r="D301">
        <v>4386.6521005497161</v>
      </c>
      <c r="E301">
        <v>10161.463003652283</v>
      </c>
      <c r="F301">
        <v>5361.4636784496533</v>
      </c>
    </row>
    <row r="302" spans="1:6" x14ac:dyDescent="0.2">
      <c r="A302" s="2">
        <v>299</v>
      </c>
      <c r="B302">
        <v>328.18656455964549</v>
      </c>
      <c r="C302">
        <v>656.37312911929098</v>
      </c>
      <c r="D302">
        <v>4430.5186215552139</v>
      </c>
      <c r="E302">
        <v>10251.437208030557</v>
      </c>
      <c r="F302">
        <v>5415.0783152341501</v>
      </c>
    </row>
    <row r="303" spans="1:6" x14ac:dyDescent="0.2">
      <c r="A303" s="2">
        <v>300</v>
      </c>
      <c r="B303">
        <v>331.46843020524204</v>
      </c>
      <c r="C303">
        <v>662.93686041048397</v>
      </c>
      <c r="D303">
        <v>4474.8238077707665</v>
      </c>
      <c r="E303">
        <v>10264.651200310938</v>
      </c>
      <c r="F303">
        <v>5469.2290983864923</v>
      </c>
    </row>
    <row r="304" spans="1:6" x14ac:dyDescent="0.2">
      <c r="A304" s="2">
        <v>301</v>
      </c>
      <c r="B304">
        <v>334.78311450729439</v>
      </c>
      <c r="C304">
        <v>669.56622901458877</v>
      </c>
      <c r="D304">
        <v>4519.5720458484739</v>
      </c>
      <c r="E304">
        <v>10376.888183900466</v>
      </c>
      <c r="F304">
        <v>5523.9213893703563</v>
      </c>
    </row>
    <row r="305" spans="1:6" x14ac:dyDescent="0.2">
      <c r="A305" s="2">
        <v>302</v>
      </c>
      <c r="B305">
        <v>338.1309456523673</v>
      </c>
      <c r="C305">
        <v>676.2618913047346</v>
      </c>
      <c r="D305">
        <v>4564.7677663069589</v>
      </c>
      <c r="E305">
        <v>4125.7180012128765</v>
      </c>
      <c r="F305">
        <v>5579.1606032640611</v>
      </c>
    </row>
    <row r="306" spans="1:6" x14ac:dyDescent="0.2">
      <c r="A306" s="2">
        <v>303</v>
      </c>
      <c r="B306">
        <v>341.51225510889105</v>
      </c>
      <c r="C306">
        <v>683.02451021778211</v>
      </c>
      <c r="D306">
        <v>4610.4154439700287</v>
      </c>
      <c r="E306">
        <v>4451.1775276929566</v>
      </c>
      <c r="F306">
        <v>5634.9522092967018</v>
      </c>
    </row>
    <row r="307" spans="1:6" x14ac:dyDescent="0.2">
      <c r="A307" s="2">
        <v>304</v>
      </c>
      <c r="B307">
        <v>344.92737765997992</v>
      </c>
      <c r="C307">
        <v>689.85475531995985</v>
      </c>
      <c r="D307">
        <v>4656.5195984097281</v>
      </c>
      <c r="E307">
        <v>4130.1127414660459</v>
      </c>
      <c r="F307">
        <v>5691.301731389668</v>
      </c>
    </row>
    <row r="308" spans="1:6" x14ac:dyDescent="0.2">
      <c r="A308" s="2">
        <v>305</v>
      </c>
      <c r="B308">
        <v>348.37665143657966</v>
      </c>
      <c r="C308">
        <v>696.75330287315933</v>
      </c>
      <c r="D308">
        <v>4703.0847943938261</v>
      </c>
      <c r="E308">
        <v>4000.9405096949035</v>
      </c>
      <c r="F308">
        <v>5748.2147487035654</v>
      </c>
    </row>
    <row r="309" spans="1:6" x14ac:dyDescent="0.2">
      <c r="A309" s="2">
        <v>306</v>
      </c>
      <c r="B309">
        <v>351.86041795094548</v>
      </c>
      <c r="C309">
        <v>703.72083590189095</v>
      </c>
      <c r="D309">
        <v>4750.1156423377643</v>
      </c>
      <c r="E309">
        <v>4186.5265339766156</v>
      </c>
      <c r="F309">
        <v>5805.6968961906005</v>
      </c>
    </row>
    <row r="310" spans="1:6" x14ac:dyDescent="0.2">
      <c r="A310" s="2">
        <v>307</v>
      </c>
      <c r="B310">
        <v>355.37902213045498</v>
      </c>
      <c r="C310">
        <v>710.75804426090997</v>
      </c>
      <c r="D310">
        <v>4797.6167987611425</v>
      </c>
      <c r="E310">
        <v>4096.9360369996966</v>
      </c>
      <c r="F310">
        <v>5863.7538651525074</v>
      </c>
    </row>
    <row r="311" spans="1:6" x14ac:dyDescent="0.2">
      <c r="A311" s="2">
        <v>308</v>
      </c>
      <c r="B311">
        <v>358.93281235175948</v>
      </c>
      <c r="C311">
        <v>717.86562470351896</v>
      </c>
      <c r="D311">
        <v>4845.5929667487535</v>
      </c>
      <c r="E311">
        <v>4469.0990402379075</v>
      </c>
      <c r="F311">
        <v>5922.3914038040321</v>
      </c>
    </row>
    <row r="312" spans="1:6" x14ac:dyDescent="0.2">
      <c r="A312" s="2">
        <v>309</v>
      </c>
      <c r="B312">
        <v>362.52214047527718</v>
      </c>
      <c r="C312">
        <v>725.04428095055425</v>
      </c>
      <c r="D312">
        <v>4894.0488964162414</v>
      </c>
      <c r="E312">
        <v>3688.828024502101</v>
      </c>
      <c r="F312">
        <v>5981.6153178420727</v>
      </c>
    </row>
    <row r="313" spans="1:6" x14ac:dyDescent="0.2">
      <c r="A313" s="2">
        <v>310</v>
      </c>
      <c r="B313">
        <v>366.14736188002985</v>
      </c>
      <c r="C313">
        <v>732.2947237600597</v>
      </c>
      <c r="D313">
        <v>4942.9893853804033</v>
      </c>
      <c r="E313">
        <v>4161.8731047428373</v>
      </c>
      <c r="F313">
        <v>6041.4314710204926</v>
      </c>
    </row>
    <row r="314" spans="1:6" x14ac:dyDescent="0.2">
      <c r="A314" s="2">
        <v>311</v>
      </c>
      <c r="B314">
        <v>369.80883549883015</v>
      </c>
      <c r="C314">
        <v>739.6176709976603</v>
      </c>
      <c r="D314">
        <v>4992.4192792342074</v>
      </c>
      <c r="E314">
        <v>4722.0739577558697</v>
      </c>
      <c r="F314">
        <v>6101.8457857306985</v>
      </c>
    </row>
    <row r="315" spans="1:6" x14ac:dyDescent="0.2">
      <c r="A315" s="2">
        <v>312</v>
      </c>
      <c r="B315">
        <v>373.50692385381842</v>
      </c>
      <c r="C315">
        <v>747.01384770763684</v>
      </c>
      <c r="D315">
        <v>5042.3434720265495</v>
      </c>
      <c r="E315">
        <v>4051.3291530021547</v>
      </c>
      <c r="F315">
        <v>6162.8642435880047</v>
      </c>
    </row>
    <row r="316" spans="1:6" x14ac:dyDescent="0.2">
      <c r="A316" s="2">
        <v>313</v>
      </c>
      <c r="B316">
        <v>377.24199309235667</v>
      </c>
      <c r="C316">
        <v>754.48398618471333</v>
      </c>
      <c r="D316">
        <v>5092.7669067468141</v>
      </c>
      <c r="E316">
        <v>4408.0994234444152</v>
      </c>
      <c r="F316">
        <v>6224.4928860238842</v>
      </c>
    </row>
    <row r="317" spans="1:6" x14ac:dyDescent="0.2">
      <c r="A317" s="2">
        <v>314</v>
      </c>
      <c r="B317">
        <v>381.01441302328021</v>
      </c>
      <c r="C317">
        <v>762.02882604656043</v>
      </c>
      <c r="D317">
        <v>5143.6945758142829</v>
      </c>
      <c r="E317">
        <v>4621.0947215127799</v>
      </c>
      <c r="F317">
        <v>6286.7378148841235</v>
      </c>
    </row>
    <row r="318" spans="1:6" x14ac:dyDescent="0.2">
      <c r="A318" s="2">
        <v>315</v>
      </c>
      <c r="B318">
        <v>180</v>
      </c>
      <c r="C318">
        <v>360</v>
      </c>
      <c r="D318">
        <v>2430</v>
      </c>
      <c r="E318">
        <v>1913.2431687368016</v>
      </c>
      <c r="F318">
        <v>2970</v>
      </c>
    </row>
    <row r="319" spans="1:6" x14ac:dyDescent="0.2">
      <c r="A319" s="2">
        <v>316</v>
      </c>
      <c r="B319">
        <v>189</v>
      </c>
      <c r="C319">
        <v>378</v>
      </c>
      <c r="D319">
        <v>2551.5</v>
      </c>
      <c r="E319">
        <v>2164.6005128908396</v>
      </c>
      <c r="F319">
        <v>3118.5</v>
      </c>
    </row>
    <row r="320" spans="1:6" x14ac:dyDescent="0.2">
      <c r="A320" s="2">
        <v>317</v>
      </c>
      <c r="B320">
        <v>198.45</v>
      </c>
      <c r="C320">
        <v>396.9</v>
      </c>
      <c r="D320">
        <v>2679.0750000000003</v>
      </c>
      <c r="E320">
        <v>1781.9131807396896</v>
      </c>
      <c r="F320">
        <v>3274.4250000000002</v>
      </c>
    </row>
    <row r="321" spans="1:6" x14ac:dyDescent="0.2">
      <c r="A321" s="2">
        <v>318</v>
      </c>
      <c r="B321">
        <v>208.3725</v>
      </c>
      <c r="C321">
        <v>416.745</v>
      </c>
      <c r="D321">
        <v>2813.0287499999999</v>
      </c>
      <c r="E321">
        <v>2177.1522763340345</v>
      </c>
      <c r="F321">
        <v>3438.1462499999998</v>
      </c>
    </row>
    <row r="322" spans="1:6" x14ac:dyDescent="0.2">
      <c r="A322" s="2">
        <v>319</v>
      </c>
      <c r="B322">
        <v>218.79112500000002</v>
      </c>
      <c r="C322">
        <v>437.58225000000004</v>
      </c>
      <c r="D322">
        <v>2953.6801875000001</v>
      </c>
      <c r="E322">
        <v>2312.7742980053663</v>
      </c>
      <c r="F322">
        <v>3610.0535625000002</v>
      </c>
    </row>
    <row r="323" spans="1:6" x14ac:dyDescent="0.2">
      <c r="A323" s="2">
        <v>320</v>
      </c>
      <c r="B323">
        <v>229.73068125</v>
      </c>
      <c r="C323">
        <v>459.46136250000001</v>
      </c>
      <c r="D323">
        <v>3101.3641968749998</v>
      </c>
      <c r="E323">
        <v>2063.1779311963992</v>
      </c>
      <c r="F323">
        <v>3790.5562406250001</v>
      </c>
    </row>
    <row r="324" spans="1:6" x14ac:dyDescent="0.2">
      <c r="A324" s="2">
        <v>321</v>
      </c>
      <c r="B324">
        <v>241.2172153125</v>
      </c>
      <c r="C324">
        <v>482.434430625</v>
      </c>
      <c r="D324">
        <v>3256.4324067187504</v>
      </c>
      <c r="E324">
        <v>2093.627371210423</v>
      </c>
      <c r="F324">
        <v>3980.0840526562506</v>
      </c>
    </row>
    <row r="325" spans="1:6" x14ac:dyDescent="0.2">
      <c r="A325" s="2">
        <v>322</v>
      </c>
      <c r="B325">
        <v>253.27807607812505</v>
      </c>
      <c r="C325">
        <v>506.55615215625011</v>
      </c>
      <c r="D325">
        <v>3419.2540270546879</v>
      </c>
      <c r="E325">
        <v>2331.7543420075353</v>
      </c>
      <c r="F325">
        <v>4179.0882552890625</v>
      </c>
    </row>
    <row r="326" spans="1:6" x14ac:dyDescent="0.2">
      <c r="A326" s="2">
        <v>323</v>
      </c>
      <c r="B326">
        <v>265.94197988203132</v>
      </c>
      <c r="C326">
        <v>531.88395976406264</v>
      </c>
      <c r="D326">
        <v>3590.216728407423</v>
      </c>
      <c r="E326">
        <v>2535.8567562122976</v>
      </c>
      <c r="F326">
        <v>4388.0426680535165</v>
      </c>
    </row>
    <row r="327" spans="1:6" x14ac:dyDescent="0.2">
      <c r="A327" s="2">
        <v>324</v>
      </c>
      <c r="B327">
        <v>279.23907887613285</v>
      </c>
      <c r="C327">
        <v>558.4781577522657</v>
      </c>
      <c r="D327">
        <v>3769.7275648277937</v>
      </c>
      <c r="E327">
        <v>2271.9065525647752</v>
      </c>
      <c r="F327">
        <v>4607.4448014561922</v>
      </c>
    </row>
    <row r="328" spans="1:6" x14ac:dyDescent="0.2">
      <c r="A328" s="2">
        <v>325</v>
      </c>
      <c r="B328">
        <v>293.20103281993954</v>
      </c>
      <c r="C328">
        <v>586.40206563987908</v>
      </c>
      <c r="D328">
        <v>3958.2139430691836</v>
      </c>
      <c r="E328">
        <v>2317.1390129979864</v>
      </c>
      <c r="F328">
        <v>4837.8170415290024</v>
      </c>
    </row>
    <row r="329" spans="1:6" x14ac:dyDescent="0.2">
      <c r="A329" s="2">
        <v>326</v>
      </c>
      <c r="B329">
        <v>307.86108446093647</v>
      </c>
      <c r="C329">
        <v>615.72216892187294</v>
      </c>
      <c r="D329">
        <v>4156.1246402226425</v>
      </c>
      <c r="E329">
        <v>2493.998460183966</v>
      </c>
      <c r="F329">
        <v>5079.7078936054522</v>
      </c>
    </row>
    <row r="330" spans="1:6" x14ac:dyDescent="0.2">
      <c r="A330" s="2">
        <v>327</v>
      </c>
      <c r="B330">
        <v>323.25413868398334</v>
      </c>
      <c r="C330">
        <v>646.50827736796668</v>
      </c>
      <c r="D330">
        <v>4363.9308722337755</v>
      </c>
      <c r="E330">
        <v>2821.8612073615627</v>
      </c>
      <c r="F330">
        <v>5333.6932882857254</v>
      </c>
    </row>
    <row r="331" spans="1:6" x14ac:dyDescent="0.2">
      <c r="A331" s="2">
        <v>328</v>
      </c>
      <c r="B331">
        <v>326.48668007082324</v>
      </c>
      <c r="C331">
        <v>652.97336014164648</v>
      </c>
      <c r="D331">
        <v>4407.5701809561142</v>
      </c>
      <c r="E331">
        <v>2923.8878476314731</v>
      </c>
      <c r="F331">
        <v>5387.0302211685839</v>
      </c>
    </row>
    <row r="332" spans="1:6" x14ac:dyDescent="0.2">
      <c r="A332" s="2">
        <v>329</v>
      </c>
      <c r="B332">
        <v>329.75154687153145</v>
      </c>
      <c r="C332">
        <v>659.50309374306289</v>
      </c>
      <c r="D332">
        <v>4451.6458827656743</v>
      </c>
      <c r="E332">
        <v>2922.067003363713</v>
      </c>
      <c r="F332">
        <v>5440.9005233802691</v>
      </c>
    </row>
    <row r="333" spans="1:6" x14ac:dyDescent="0.2">
      <c r="A333" s="2">
        <v>330</v>
      </c>
      <c r="B333">
        <v>83.26226558506167</v>
      </c>
      <c r="C333">
        <v>166.52453117012337</v>
      </c>
      <c r="D333">
        <v>1124.0405853983327</v>
      </c>
      <c r="E333">
        <v>2151.1334295768247</v>
      </c>
      <c r="F333">
        <v>1373.8273821535176</v>
      </c>
    </row>
    <row r="334" spans="1:6" x14ac:dyDescent="0.2">
      <c r="A334" s="2">
        <v>331</v>
      </c>
      <c r="B334">
        <v>84.094888240912297</v>
      </c>
      <c r="C334">
        <v>168.18977648182462</v>
      </c>
      <c r="D334">
        <v>1135.2809912523162</v>
      </c>
      <c r="E334">
        <v>2083.734735366354</v>
      </c>
      <c r="F334">
        <v>1387.565655975053</v>
      </c>
    </row>
    <row r="335" spans="1:6" x14ac:dyDescent="0.2">
      <c r="A335" s="2">
        <v>332</v>
      </c>
      <c r="B335">
        <v>84.935837123321448</v>
      </c>
      <c r="C335">
        <v>169.8716742466429</v>
      </c>
      <c r="D335">
        <v>1146.6338011648395</v>
      </c>
      <c r="E335">
        <v>1774.365669558935</v>
      </c>
      <c r="F335">
        <v>1401.4413125348037</v>
      </c>
    </row>
    <row r="336" spans="1:6" x14ac:dyDescent="0.2">
      <c r="A336" s="2">
        <v>333</v>
      </c>
      <c r="B336">
        <v>85.785195494554657</v>
      </c>
      <c r="C336">
        <v>171.57039098910931</v>
      </c>
      <c r="D336">
        <v>1158.1001391764878</v>
      </c>
      <c r="E336">
        <v>4711.7143931914898</v>
      </c>
      <c r="F336">
        <v>1415.4557256601518</v>
      </c>
    </row>
    <row r="337" spans="1:6" x14ac:dyDescent="0.2">
      <c r="A337" s="2">
        <v>334</v>
      </c>
      <c r="B337">
        <v>439.80154922990937</v>
      </c>
      <c r="C337">
        <v>173.28609489900046</v>
      </c>
      <c r="D337">
        <v>1169.6811405682529</v>
      </c>
      <c r="E337">
        <v>6160.3719815296408</v>
      </c>
      <c r="F337">
        <v>1782.7687846971628</v>
      </c>
    </row>
    <row r="338" spans="1:6" x14ac:dyDescent="0.2">
      <c r="A338" s="2">
        <v>335</v>
      </c>
      <c r="B338">
        <v>461.79162669140464</v>
      </c>
      <c r="C338">
        <v>175.01895584799044</v>
      </c>
      <c r="D338">
        <v>1181.3779519739355</v>
      </c>
      <c r="E338">
        <v>5424.1711804660263</v>
      </c>
      <c r="F338">
        <v>1818.1885345133305</v>
      </c>
    </row>
    <row r="339" spans="1:6" x14ac:dyDescent="0.2">
      <c r="A339" s="2">
        <v>336</v>
      </c>
      <c r="B339">
        <v>484.88120802597501</v>
      </c>
      <c r="C339">
        <v>176.76914540647036</v>
      </c>
      <c r="D339">
        <v>1193.1917314936745</v>
      </c>
      <c r="E339">
        <v>5856.8113929101055</v>
      </c>
      <c r="F339">
        <v>1854.8420849261199</v>
      </c>
    </row>
    <row r="340" spans="1:6" x14ac:dyDescent="0.2">
      <c r="A340" s="2">
        <v>337</v>
      </c>
      <c r="B340">
        <v>489.73002010623486</v>
      </c>
      <c r="C340">
        <v>178.53683686053506</v>
      </c>
      <c r="D340">
        <v>1205.1236488086115</v>
      </c>
      <c r="E340">
        <v>6069.568902531134</v>
      </c>
      <c r="F340">
        <v>1873.3905057753814</v>
      </c>
    </row>
    <row r="341" spans="1:6" x14ac:dyDescent="0.2">
      <c r="A341" s="2">
        <v>338</v>
      </c>
      <c r="B341">
        <v>494.62732030729717</v>
      </c>
      <c r="C341">
        <v>180.32220522914037</v>
      </c>
      <c r="D341">
        <v>1217.1748852966975</v>
      </c>
      <c r="E341">
        <v>5997.0310095400746</v>
      </c>
      <c r="F341">
        <v>1892.124410833135</v>
      </c>
    </row>
    <row r="342" spans="1:6" x14ac:dyDescent="0.2">
      <c r="A342" s="2">
        <v>339</v>
      </c>
      <c r="B342">
        <v>124.89339837759252</v>
      </c>
      <c r="C342">
        <v>182.1254272814318</v>
      </c>
      <c r="D342">
        <v>1229.3466341496646</v>
      </c>
      <c r="E342">
        <v>5404.5351236786464</v>
      </c>
      <c r="F342">
        <v>1536.3654598086889</v>
      </c>
    </row>
    <row r="343" spans="1:6" x14ac:dyDescent="0.2">
      <c r="A343" s="2">
        <v>340</v>
      </c>
      <c r="B343">
        <v>126.14233236136846</v>
      </c>
      <c r="C343">
        <v>183.94668155424614</v>
      </c>
      <c r="D343">
        <v>1241.6401004911613</v>
      </c>
      <c r="E343">
        <v>5663.3527233144678</v>
      </c>
      <c r="F343">
        <v>1551.729114406776</v>
      </c>
    </row>
    <row r="344" spans="1:6" x14ac:dyDescent="0.2">
      <c r="A344" s="2">
        <v>341</v>
      </c>
      <c r="B344">
        <v>127.40375568498217</v>
      </c>
      <c r="C344">
        <v>185.78614836978861</v>
      </c>
      <c r="D344">
        <v>1254.056501496073</v>
      </c>
      <c r="E344">
        <v>5801.4990119434979</v>
      </c>
      <c r="F344">
        <v>1567.2464055508437</v>
      </c>
    </row>
    <row r="345" spans="1:6" x14ac:dyDescent="0.2">
      <c r="A345" s="2">
        <v>342</v>
      </c>
      <c r="B345">
        <v>128.67779324183198</v>
      </c>
      <c r="C345">
        <v>187.64400985348649</v>
      </c>
      <c r="D345">
        <v>1266.597066511034</v>
      </c>
      <c r="E345">
        <v>4544.5972154583023</v>
      </c>
      <c r="F345">
        <v>1582.9188696063525</v>
      </c>
    </row>
    <row r="346" spans="1:6" x14ac:dyDescent="0.2">
      <c r="A346" s="2">
        <v>343</v>
      </c>
      <c r="B346">
        <v>659.70232384486394</v>
      </c>
      <c r="C346">
        <v>189.52044995202135</v>
      </c>
      <c r="D346">
        <v>1279.2630371761443</v>
      </c>
      <c r="E346">
        <v>6956.0511298660449</v>
      </c>
      <c r="F346">
        <v>2128.4858109730294</v>
      </c>
    </row>
    <row r="347" spans="1:6" x14ac:dyDescent="0.2">
      <c r="A347" s="2">
        <v>344</v>
      </c>
      <c r="B347">
        <v>692.68744003710708</v>
      </c>
      <c r="C347">
        <v>191.41565445154157</v>
      </c>
      <c r="D347">
        <v>1292.0556675479054</v>
      </c>
      <c r="E347">
        <v>7843.1585621794975</v>
      </c>
      <c r="F347">
        <v>2176.158762036554</v>
      </c>
    </row>
    <row r="348" spans="1:6" x14ac:dyDescent="0.2">
      <c r="A348" s="2">
        <v>345</v>
      </c>
      <c r="B348">
        <v>727.32181203896266</v>
      </c>
      <c r="C348">
        <v>193.32981099605701</v>
      </c>
      <c r="D348">
        <v>1304.9762242233846</v>
      </c>
      <c r="E348">
        <v>8049.8632716363763</v>
      </c>
      <c r="F348">
        <v>2225.6278472584045</v>
      </c>
    </row>
    <row r="349" spans="1:6" x14ac:dyDescent="0.2">
      <c r="A349" s="2">
        <v>346</v>
      </c>
      <c r="B349">
        <v>734.59503015935229</v>
      </c>
      <c r="C349">
        <v>195.26310910601757</v>
      </c>
      <c r="D349">
        <v>1318.0259864656186</v>
      </c>
      <c r="E349">
        <v>7603.898541980715</v>
      </c>
      <c r="F349">
        <v>2247.8841257309887</v>
      </c>
    </row>
    <row r="350" spans="1:6" x14ac:dyDescent="0.2">
      <c r="A350" s="2">
        <v>347</v>
      </c>
      <c r="B350">
        <v>741.94098046094587</v>
      </c>
      <c r="C350">
        <v>197.21574019707776</v>
      </c>
      <c r="D350">
        <v>1331.2062463302748</v>
      </c>
      <c r="E350">
        <v>8671.3622780114092</v>
      </c>
      <c r="F350">
        <v>2270.3629669882985</v>
      </c>
    </row>
    <row r="351" spans="1:6" x14ac:dyDescent="0.2">
      <c r="A351" s="2">
        <v>348</v>
      </c>
      <c r="B351">
        <v>187.34009756638875</v>
      </c>
      <c r="C351">
        <v>199.18789759904854</v>
      </c>
      <c r="D351">
        <v>1344.5183087935775</v>
      </c>
      <c r="E351">
        <v>6364.1573840522924</v>
      </c>
      <c r="F351">
        <v>1731.0463039590147</v>
      </c>
    </row>
    <row r="352" spans="1:6" x14ac:dyDescent="0.2">
      <c r="A352" s="2">
        <v>349</v>
      </c>
      <c r="B352">
        <v>189.21349854205266</v>
      </c>
      <c r="C352">
        <v>201.17977657503903</v>
      </c>
      <c r="D352">
        <v>1357.9634918815132</v>
      </c>
      <c r="E352">
        <v>6122.5157767621249</v>
      </c>
      <c r="F352">
        <v>1748.3567669986051</v>
      </c>
    </row>
    <row r="353" spans="1:6" x14ac:dyDescent="0.2">
      <c r="A353" s="2">
        <v>350</v>
      </c>
      <c r="B353">
        <v>191.10563352747329</v>
      </c>
      <c r="C353">
        <v>203.1915743407894</v>
      </c>
      <c r="D353">
        <v>1371.5431268003283</v>
      </c>
      <c r="E353">
        <v>5754.3978164167356</v>
      </c>
      <c r="F353">
        <v>1765.8403346685909</v>
      </c>
    </row>
    <row r="354" spans="1:6" x14ac:dyDescent="0.2">
      <c r="A354" s="2">
        <v>351</v>
      </c>
      <c r="B354">
        <v>193.01668986274797</v>
      </c>
      <c r="C354">
        <v>205.22349008419729</v>
      </c>
      <c r="D354">
        <v>1385.2585580683317</v>
      </c>
      <c r="E354">
        <v>6575.6472760721445</v>
      </c>
      <c r="F354">
        <v>1783.498738015277</v>
      </c>
    </row>
    <row r="355" spans="1:6" x14ac:dyDescent="0.2">
      <c r="A355" s="2">
        <v>352</v>
      </c>
      <c r="B355">
        <v>989.55348576729591</v>
      </c>
      <c r="C355">
        <v>207.27572498503932</v>
      </c>
      <c r="D355">
        <v>1399.1111436490153</v>
      </c>
      <c r="E355">
        <v>7815.8480329946115</v>
      </c>
      <c r="F355">
        <v>2595.9403544013503</v>
      </c>
    </row>
    <row r="356" spans="1:6" x14ac:dyDescent="0.2">
      <c r="A356" s="2">
        <v>353</v>
      </c>
      <c r="B356">
        <v>1039.0311600556606</v>
      </c>
      <c r="C356">
        <v>209.34848223488967</v>
      </c>
      <c r="D356">
        <v>1413.1022550855052</v>
      </c>
      <c r="E356">
        <v>8077.7303519787147</v>
      </c>
      <c r="F356">
        <v>2661.4818973760557</v>
      </c>
    </row>
    <row r="357" spans="1:6" x14ac:dyDescent="0.2">
      <c r="A357" s="2">
        <v>354</v>
      </c>
      <c r="B357">
        <v>1090.9827180584439</v>
      </c>
      <c r="C357">
        <v>211.44196705723857</v>
      </c>
      <c r="D357">
        <v>1427.2332776363603</v>
      </c>
      <c r="E357">
        <v>3315.4690353562496</v>
      </c>
      <c r="F357">
        <v>2729.6579627520427</v>
      </c>
    </row>
    <row r="358" spans="1:6" x14ac:dyDescent="0.2">
      <c r="A358" s="2">
        <v>355</v>
      </c>
      <c r="B358">
        <v>106.77819336390544</v>
      </c>
      <c r="C358">
        <v>213.55638672781092</v>
      </c>
      <c r="D358">
        <v>1441.5056104127236</v>
      </c>
      <c r="E358">
        <v>2247.3502161718079</v>
      </c>
      <c r="F358">
        <v>1761.84019050444</v>
      </c>
    </row>
    <row r="359" spans="1:6" x14ac:dyDescent="0.2">
      <c r="A359" s="2">
        <v>356</v>
      </c>
      <c r="B359">
        <v>107.84597529754453</v>
      </c>
      <c r="C359">
        <v>215.69195059508905</v>
      </c>
      <c r="D359">
        <v>1455.9206665168513</v>
      </c>
      <c r="E359">
        <v>2466.9772059199131</v>
      </c>
      <c r="F359">
        <v>1779.4585924094849</v>
      </c>
    </row>
    <row r="360" spans="1:6" x14ac:dyDescent="0.2">
      <c r="A360" s="2">
        <v>357</v>
      </c>
      <c r="B360">
        <v>108.92443505051997</v>
      </c>
      <c r="C360">
        <v>217.84887010103995</v>
      </c>
      <c r="D360">
        <v>1470.4798731820194</v>
      </c>
      <c r="E360">
        <v>2248.5969029730531</v>
      </c>
      <c r="F360">
        <v>1797.2531783335794</v>
      </c>
    </row>
    <row r="361" spans="1:6" x14ac:dyDescent="0.2">
      <c r="A361" s="2">
        <v>358</v>
      </c>
      <c r="B361">
        <v>110.01367940102519</v>
      </c>
      <c r="C361">
        <v>220.02735880205037</v>
      </c>
      <c r="D361">
        <v>1485.1846719138398</v>
      </c>
      <c r="E361">
        <v>2291.0726097898137</v>
      </c>
      <c r="F361">
        <v>1815.2257101169155</v>
      </c>
    </row>
    <row r="362" spans="1:6" x14ac:dyDescent="0.2">
      <c r="A362" s="2">
        <v>359</v>
      </c>
      <c r="B362">
        <v>111.11381619503544</v>
      </c>
      <c r="C362">
        <v>222.22763239007085</v>
      </c>
      <c r="D362">
        <v>1500.0365186329782</v>
      </c>
      <c r="E362">
        <v>1882.8234577730718</v>
      </c>
      <c r="F362">
        <v>1833.3779672180844</v>
      </c>
    </row>
    <row r="363" spans="1:6" x14ac:dyDescent="0.2">
      <c r="A363" s="2">
        <v>360</v>
      </c>
      <c r="B363">
        <v>112.22495435698579</v>
      </c>
      <c r="C363">
        <v>224.44990871397158</v>
      </c>
      <c r="D363">
        <v>1515.0368838193081</v>
      </c>
      <c r="E363">
        <v>2053.1597582024779</v>
      </c>
      <c r="F363">
        <v>1851.7117468902654</v>
      </c>
    </row>
    <row r="364" spans="1:6" x14ac:dyDescent="0.2">
      <c r="A364" s="2">
        <v>361</v>
      </c>
      <c r="B364">
        <v>113.34720390055563</v>
      </c>
      <c r="C364">
        <v>226.69440780111125</v>
      </c>
      <c r="D364">
        <v>1530.1872526575012</v>
      </c>
      <c r="E364">
        <v>2115.6460720640789</v>
      </c>
      <c r="F364">
        <v>1870.228864359168</v>
      </c>
    </row>
    <row r="365" spans="1:6" x14ac:dyDescent="0.2">
      <c r="A365" s="2">
        <v>362</v>
      </c>
      <c r="B365">
        <v>114.48067593956118</v>
      </c>
      <c r="C365">
        <v>228.96135187912236</v>
      </c>
      <c r="D365">
        <v>1545.4891251840759</v>
      </c>
      <c r="E365">
        <v>1780.4904293486975</v>
      </c>
      <c r="F365">
        <v>1888.9311530027594</v>
      </c>
    </row>
    <row r="366" spans="1:6" x14ac:dyDescent="0.2">
      <c r="A366" s="2">
        <v>363</v>
      </c>
      <c r="B366">
        <v>115.6254826989568</v>
      </c>
      <c r="C366">
        <v>231.2509653979136</v>
      </c>
      <c r="D366">
        <v>1560.9440164359169</v>
      </c>
      <c r="E366">
        <v>1851.5598146461514</v>
      </c>
      <c r="F366">
        <v>1907.8204645327874</v>
      </c>
    </row>
    <row r="367" spans="1:6" x14ac:dyDescent="0.2">
      <c r="A367" s="2">
        <v>364</v>
      </c>
      <c r="B367">
        <v>116.78173752594637</v>
      </c>
      <c r="C367">
        <v>233.56347505189274</v>
      </c>
      <c r="D367">
        <v>1576.5534566002761</v>
      </c>
      <c r="E367">
        <v>1982.831918007246</v>
      </c>
      <c r="F367">
        <v>1926.8986691781151</v>
      </c>
    </row>
    <row r="368" spans="1:6" x14ac:dyDescent="0.2">
      <c r="A368" s="2">
        <v>365</v>
      </c>
      <c r="B368">
        <v>117.94955490120586</v>
      </c>
      <c r="C368">
        <v>235.89910980241172</v>
      </c>
      <c r="D368">
        <v>1592.3189911662789</v>
      </c>
      <c r="E368">
        <v>1853.7118999345546</v>
      </c>
      <c r="F368">
        <v>1946.1676558698964</v>
      </c>
    </row>
    <row r="369" spans="1:6" x14ac:dyDescent="0.2">
      <c r="A369" s="2">
        <v>366</v>
      </c>
      <c r="B369">
        <v>119.12905045021789</v>
      </c>
      <c r="C369">
        <v>238.25810090043578</v>
      </c>
      <c r="D369">
        <v>1608.2421810779413</v>
      </c>
      <c r="E369">
        <v>1922.5370759016494</v>
      </c>
      <c r="F369">
        <v>1965.6293324285948</v>
      </c>
    </row>
    <row r="370" spans="1:6" x14ac:dyDescent="0.2">
      <c r="A370" s="2">
        <v>367</v>
      </c>
      <c r="B370">
        <v>120.32034095472007</v>
      </c>
      <c r="C370">
        <v>240.64068190944013</v>
      </c>
      <c r="D370">
        <v>1624.3246028887206</v>
      </c>
      <c r="E370">
        <v>1883.1098887833161</v>
      </c>
      <c r="F370">
        <v>1985.2856257528808</v>
      </c>
    </row>
    <row r="371" spans="1:6" x14ac:dyDescent="0.2">
      <c r="A371" s="2">
        <v>368</v>
      </c>
      <c r="B371">
        <v>121.52354436426727</v>
      </c>
      <c r="C371">
        <v>243.04708872853453</v>
      </c>
      <c r="D371">
        <v>1640.567848917608</v>
      </c>
      <c r="E371">
        <v>2225.9502585360751</v>
      </c>
      <c r="F371">
        <v>2005.1384820104099</v>
      </c>
    </row>
    <row r="372" spans="1:6" x14ac:dyDescent="0.2">
      <c r="A372" s="2">
        <v>369</v>
      </c>
      <c r="B372">
        <v>122.73877980790994</v>
      </c>
      <c r="C372">
        <v>245.47755961581987</v>
      </c>
      <c r="D372">
        <v>1656.9735274067843</v>
      </c>
      <c r="E372">
        <v>2170.3160753932443</v>
      </c>
      <c r="F372">
        <v>2025.1898668305141</v>
      </c>
    </row>
    <row r="373" spans="1:6" x14ac:dyDescent="0.2">
      <c r="A373" s="2">
        <v>370</v>
      </c>
      <c r="B373">
        <v>123.96616760598904</v>
      </c>
      <c r="C373">
        <v>247.93233521197808</v>
      </c>
      <c r="D373">
        <v>1673.543262680852</v>
      </c>
      <c r="E373">
        <v>2281.2257006654786</v>
      </c>
      <c r="F373">
        <v>2045.4417654988192</v>
      </c>
    </row>
    <row r="374" spans="1:6" x14ac:dyDescent="0.2">
      <c r="A374" s="2">
        <v>371</v>
      </c>
      <c r="B374">
        <v>125.20582928204891</v>
      </c>
      <c r="C374">
        <v>250.41165856409785</v>
      </c>
      <c r="D374">
        <v>1690.2786953076602</v>
      </c>
      <c r="E374">
        <v>2252.2863940143216</v>
      </c>
      <c r="F374">
        <v>2065.8961831538072</v>
      </c>
    </row>
    <row r="375" spans="1:6" x14ac:dyDescent="0.2">
      <c r="A375" s="2">
        <v>372</v>
      </c>
      <c r="B375">
        <v>126.45788757486942</v>
      </c>
      <c r="C375">
        <v>252.91577514973883</v>
      </c>
      <c r="D375">
        <v>1707.1814822607369</v>
      </c>
      <c r="E375">
        <v>2254.6649439522735</v>
      </c>
      <c r="F375">
        <v>2086.5551449853451</v>
      </c>
    </row>
    <row r="376" spans="1:6" x14ac:dyDescent="0.2">
      <c r="A376" s="2">
        <v>373</v>
      </c>
      <c r="B376">
        <v>127.7224664506181</v>
      </c>
      <c r="C376">
        <v>255.4449329012362</v>
      </c>
      <c r="D376">
        <v>1724.253297083344</v>
      </c>
      <c r="E376">
        <v>2111.4285487031693</v>
      </c>
      <c r="F376">
        <v>2107.4206964351984</v>
      </c>
    </row>
    <row r="377" spans="1:6" x14ac:dyDescent="0.2">
      <c r="A377" s="2">
        <v>374</v>
      </c>
      <c r="B377">
        <v>128.99969111512431</v>
      </c>
      <c r="C377">
        <v>257.99938223024861</v>
      </c>
      <c r="D377">
        <v>1741.495830054178</v>
      </c>
      <c r="E377">
        <v>1948.5440021769807</v>
      </c>
      <c r="F377">
        <v>2128.4949033995508</v>
      </c>
    </row>
    <row r="378" spans="1:6" x14ac:dyDescent="0.2">
      <c r="A378" s="2">
        <v>375</v>
      </c>
      <c r="B378">
        <v>130.28968802627554</v>
      </c>
      <c r="C378">
        <v>260.57937605255108</v>
      </c>
      <c r="D378">
        <v>1758.9107883547194</v>
      </c>
      <c r="E378">
        <v>2330.5201077186225</v>
      </c>
      <c r="F378">
        <v>2149.7798524335462</v>
      </c>
    </row>
    <row r="379" spans="1:6" x14ac:dyDescent="0.2">
      <c r="A379" s="2">
        <v>376</v>
      </c>
      <c r="B379">
        <v>131.59258490653829</v>
      </c>
      <c r="C379">
        <v>263.18516981307658</v>
      </c>
      <c r="D379">
        <v>1776.4998962382667</v>
      </c>
      <c r="E379">
        <v>2119.3888845858082</v>
      </c>
      <c r="F379">
        <v>2171.2776509578816</v>
      </c>
    </row>
    <row r="380" spans="1:6" x14ac:dyDescent="0.2">
      <c r="A380" s="2">
        <v>377</v>
      </c>
      <c r="B380">
        <v>132.90851075560369</v>
      </c>
      <c r="C380">
        <v>265.81702151120737</v>
      </c>
      <c r="D380">
        <v>1794.2648952006493</v>
      </c>
      <c r="E380">
        <v>2408.5583860944521</v>
      </c>
      <c r="F380">
        <v>2192.9904274674604</v>
      </c>
    </row>
    <row r="381" spans="1:6" x14ac:dyDescent="0.2">
      <c r="A381" s="2">
        <v>378</v>
      </c>
      <c r="B381">
        <v>134.2375958631597</v>
      </c>
      <c r="C381">
        <v>268.47519172631939</v>
      </c>
      <c r="D381">
        <v>1812.2075441526558</v>
      </c>
      <c r="E381">
        <v>2232.6680592099356</v>
      </c>
      <c r="F381">
        <v>2214.9203317421347</v>
      </c>
    </row>
    <row r="382" spans="1:6" x14ac:dyDescent="0.2">
      <c r="A382" s="2">
        <v>379</v>
      </c>
      <c r="B382">
        <v>135.57997182179128</v>
      </c>
      <c r="C382">
        <v>271.15994364358255</v>
      </c>
      <c r="D382">
        <v>1830.3296195941823</v>
      </c>
      <c r="E382">
        <v>2291.8332565251285</v>
      </c>
      <c r="F382">
        <v>2237.0695350595561</v>
      </c>
    </row>
    <row r="383" spans="1:6" x14ac:dyDescent="0.2">
      <c r="A383" s="2">
        <v>380</v>
      </c>
      <c r="B383">
        <v>136.9357715400092</v>
      </c>
      <c r="C383">
        <v>273.8715430800184</v>
      </c>
      <c r="D383">
        <v>1848.6329157901241</v>
      </c>
      <c r="E383">
        <v>1934.3242772280414</v>
      </c>
      <c r="F383">
        <v>2259.4402304101518</v>
      </c>
    </row>
    <row r="384" spans="1:6" x14ac:dyDescent="0.2">
      <c r="A384" s="2">
        <v>381</v>
      </c>
      <c r="B384">
        <v>138.3051292554093</v>
      </c>
      <c r="C384">
        <v>276.6102585108186</v>
      </c>
      <c r="D384">
        <v>1867.1192449480254</v>
      </c>
      <c r="E384">
        <v>1944.1777923072491</v>
      </c>
      <c r="F384">
        <v>2282.0346327142533</v>
      </c>
    </row>
    <row r="385" spans="1:6" x14ac:dyDescent="0.2">
      <c r="A385" s="2">
        <v>382</v>
      </c>
      <c r="B385">
        <v>139.68818054796341</v>
      </c>
      <c r="C385">
        <v>279.37636109592682</v>
      </c>
      <c r="D385">
        <v>1885.7904373975061</v>
      </c>
      <c r="E385">
        <v>2071.2407951061882</v>
      </c>
      <c r="F385">
        <v>2304.8549790413963</v>
      </c>
    </row>
    <row r="386" spans="1:6" x14ac:dyDescent="0.2">
      <c r="A386" s="2">
        <v>383</v>
      </c>
      <c r="B386">
        <v>141.08506235344305</v>
      </c>
      <c r="C386">
        <v>282.1701247068861</v>
      </c>
      <c r="D386">
        <v>1904.648341771481</v>
      </c>
      <c r="E386">
        <v>2079.4098927430136</v>
      </c>
      <c r="F386">
        <v>2327.90352883181</v>
      </c>
    </row>
    <row r="387" spans="1:6" x14ac:dyDescent="0.2">
      <c r="A387" s="2">
        <v>384</v>
      </c>
      <c r="B387">
        <v>142.49591297697748</v>
      </c>
      <c r="C387">
        <v>284.99182595395496</v>
      </c>
      <c r="D387">
        <v>1923.6948251891959</v>
      </c>
      <c r="E387">
        <v>2012.7714820076371</v>
      </c>
      <c r="F387">
        <v>2351.1825641201285</v>
      </c>
    </row>
    <row r="388" spans="1:6" x14ac:dyDescent="0.2">
      <c r="A388" s="2">
        <v>385</v>
      </c>
      <c r="B388">
        <v>143.92087210674725</v>
      </c>
      <c r="C388">
        <v>287.84174421349451</v>
      </c>
      <c r="D388">
        <v>1942.9317734410877</v>
      </c>
      <c r="E388">
        <v>5932.4356340453687</v>
      </c>
      <c r="F388">
        <v>2374.6943897613291</v>
      </c>
    </row>
    <row r="389" spans="1:6" x14ac:dyDescent="0.2">
      <c r="A389" s="2">
        <v>386</v>
      </c>
      <c r="B389">
        <v>145.36008082781473</v>
      </c>
      <c r="C389">
        <v>290.72016165562945</v>
      </c>
      <c r="D389">
        <v>1962.3610911754988</v>
      </c>
      <c r="E389">
        <v>5464.1729443740942</v>
      </c>
      <c r="F389">
        <v>2398.4413336589428</v>
      </c>
    </row>
    <row r="390" spans="1:6" x14ac:dyDescent="0.2">
      <c r="A390" s="2">
        <v>387</v>
      </c>
      <c r="B390">
        <v>146.81368163609289</v>
      </c>
      <c r="C390">
        <v>293.62736327218579</v>
      </c>
      <c r="D390">
        <v>1981.9847020872539</v>
      </c>
      <c r="E390">
        <v>6048.5321406761323</v>
      </c>
      <c r="F390">
        <v>2422.4257469955328</v>
      </c>
    </row>
    <row r="391" spans="1:6" x14ac:dyDescent="0.2">
      <c r="A391" s="2">
        <v>388</v>
      </c>
      <c r="B391">
        <v>148.28181845245379</v>
      </c>
      <c r="C391">
        <v>296.56363690490758</v>
      </c>
      <c r="D391">
        <v>2001.8045491081261</v>
      </c>
      <c r="E391">
        <v>5636.7356467361378</v>
      </c>
      <c r="F391">
        <v>2446.6500044654877</v>
      </c>
    </row>
    <row r="392" spans="1:6" x14ac:dyDescent="0.2">
      <c r="A392" s="2">
        <v>389</v>
      </c>
      <c r="B392">
        <v>149.76463663697831</v>
      </c>
      <c r="C392">
        <v>299.52927327395662</v>
      </c>
      <c r="D392">
        <v>2021.8225945992072</v>
      </c>
      <c r="E392">
        <v>6760.3897082814265</v>
      </c>
      <c r="F392">
        <v>2471.116504510142</v>
      </c>
    </row>
    <row r="393" spans="1:6" x14ac:dyDescent="0.2">
      <c r="A393" s="2">
        <v>390</v>
      </c>
      <c r="B393">
        <v>151.2622830033481</v>
      </c>
      <c r="C393">
        <v>302.5245660066962</v>
      </c>
      <c r="D393">
        <v>2042.0408205451995</v>
      </c>
      <c r="E393">
        <v>5862.2139585842879</v>
      </c>
      <c r="F393">
        <v>2495.827669555244</v>
      </c>
    </row>
    <row r="394" spans="1:6" x14ac:dyDescent="0.2">
      <c r="A394" s="2">
        <v>391</v>
      </c>
      <c r="B394">
        <v>152.77490583338158</v>
      </c>
      <c r="C394">
        <v>305.54981166676316</v>
      </c>
      <c r="D394">
        <v>2062.4612287506516</v>
      </c>
      <c r="E394">
        <v>6298.6500468255499</v>
      </c>
      <c r="F394">
        <v>2520.7859462507963</v>
      </c>
    </row>
    <row r="395" spans="1:6" x14ac:dyDescent="0.2">
      <c r="A395" s="2">
        <v>392</v>
      </c>
      <c r="B395">
        <v>154.30265489171538</v>
      </c>
      <c r="C395">
        <v>308.60530978343076</v>
      </c>
      <c r="D395">
        <v>2083.0858410381575</v>
      </c>
      <c r="E395">
        <v>6165.5311368124467</v>
      </c>
      <c r="F395">
        <v>2545.9938057133036</v>
      </c>
    </row>
    <row r="396" spans="1:6" x14ac:dyDescent="0.2">
      <c r="A396" s="2">
        <v>393</v>
      </c>
      <c r="B396">
        <v>1543.0265489171538</v>
      </c>
      <c r="C396">
        <v>311.69136288126509</v>
      </c>
      <c r="D396">
        <v>2103.9166994485395</v>
      </c>
      <c r="E396">
        <v>10633.570424542859</v>
      </c>
      <c r="F396">
        <v>3958.6346112469582</v>
      </c>
    </row>
    <row r="397" spans="1:6" x14ac:dyDescent="0.2">
      <c r="A397" s="2">
        <v>394</v>
      </c>
      <c r="B397">
        <v>1543.0265489171538</v>
      </c>
      <c r="C397">
        <v>314.80827651007775</v>
      </c>
      <c r="D397">
        <v>2124.9558664430247</v>
      </c>
      <c r="E397">
        <v>11755.025751822302</v>
      </c>
      <c r="F397">
        <v>3982.7906918702561</v>
      </c>
    </row>
    <row r="398" spans="1:6" x14ac:dyDescent="0.2">
      <c r="A398" s="2">
        <v>395</v>
      </c>
      <c r="B398">
        <v>1543.0265489171538</v>
      </c>
      <c r="C398">
        <v>317.95635927517856</v>
      </c>
      <c r="D398">
        <v>2146.2054251074551</v>
      </c>
      <c r="E398">
        <v>12940.781229547016</v>
      </c>
      <c r="F398">
        <v>4007.1883332997872</v>
      </c>
    </row>
    <row r="399" spans="1:6" x14ac:dyDescent="0.2">
      <c r="A399" s="2">
        <v>396</v>
      </c>
      <c r="B399">
        <v>1543.0265489171538</v>
      </c>
      <c r="C399">
        <v>321.13592286793033</v>
      </c>
      <c r="D399">
        <v>2167.6674793585298</v>
      </c>
      <c r="E399">
        <v>13002.224600820859</v>
      </c>
      <c r="F399">
        <v>4031.8299511436139</v>
      </c>
    </row>
    <row r="400" spans="1:6" x14ac:dyDescent="0.2">
      <c r="A400" s="2">
        <v>397</v>
      </c>
      <c r="B400">
        <v>1543.0265489171538</v>
      </c>
      <c r="C400">
        <v>324.3472820966096</v>
      </c>
      <c r="D400">
        <v>2189.3441541521147</v>
      </c>
      <c r="E400">
        <v>13022.735522269395</v>
      </c>
      <c r="F400">
        <v>4056.717985165878</v>
      </c>
    </row>
    <row r="401" spans="1:6" x14ac:dyDescent="0.2">
      <c r="A401" s="2">
        <v>398</v>
      </c>
      <c r="B401">
        <v>1543.0265489171538</v>
      </c>
      <c r="C401">
        <v>327.59075491757574</v>
      </c>
      <c r="D401">
        <v>2211.2375956936357</v>
      </c>
      <c r="E401">
        <v>12168.027241156158</v>
      </c>
      <c r="F401">
        <v>4081.8548995283654</v>
      </c>
    </row>
    <row r="402" spans="1:6" x14ac:dyDescent="0.2">
      <c r="A402" s="2">
        <v>399</v>
      </c>
      <c r="B402">
        <v>1543.0265489171538</v>
      </c>
      <c r="C402">
        <v>330.86666246675151</v>
      </c>
      <c r="D402">
        <v>2233.3499716505726</v>
      </c>
      <c r="E402">
        <v>11697.35502038814</v>
      </c>
      <c r="F402">
        <v>4107.2431830344776</v>
      </c>
    </row>
    <row r="403" spans="1:6" x14ac:dyDescent="0.2">
      <c r="A403" s="2">
        <v>400</v>
      </c>
      <c r="B403">
        <v>1543.0265489171538</v>
      </c>
      <c r="C403">
        <v>334.17532909141897</v>
      </c>
      <c r="D403">
        <v>2255.6834713670778</v>
      </c>
      <c r="E403">
        <v>11928.534350383285</v>
      </c>
      <c r="F403">
        <v>4132.8853493756505</v>
      </c>
    </row>
    <row r="404" spans="1:6" x14ac:dyDescent="0.2">
      <c r="A404" s="2">
        <v>401</v>
      </c>
      <c r="B404">
        <v>168.75854119116661</v>
      </c>
      <c r="C404">
        <v>337.51708238233317</v>
      </c>
      <c r="D404">
        <v>2278.2403060807492</v>
      </c>
      <c r="E404">
        <v>10280.550958661925</v>
      </c>
      <c r="F404">
        <v>2784.5159296542488</v>
      </c>
    </row>
    <row r="405" spans="1:6" x14ac:dyDescent="0.2">
      <c r="A405" s="2">
        <v>402</v>
      </c>
      <c r="B405">
        <v>170.44612660307826</v>
      </c>
      <c r="C405">
        <v>340.89225320615651</v>
      </c>
      <c r="D405">
        <v>2301.0227091415563</v>
      </c>
      <c r="E405">
        <v>9759.91559721251</v>
      </c>
      <c r="F405">
        <v>2812.3610889507909</v>
      </c>
    </row>
    <row r="406" spans="1:6" x14ac:dyDescent="0.2">
      <c r="A406" s="2">
        <v>403</v>
      </c>
      <c r="B406">
        <v>172.15058786910905</v>
      </c>
      <c r="C406">
        <v>344.30117573821809</v>
      </c>
      <c r="D406">
        <v>2324.0329362329721</v>
      </c>
      <c r="E406">
        <v>8583.4876581043845</v>
      </c>
      <c r="F406">
        <v>2840.4846998402995</v>
      </c>
    </row>
    <row r="407" spans="1:6" x14ac:dyDescent="0.2">
      <c r="A407" s="2">
        <v>404</v>
      </c>
      <c r="B407">
        <v>173.87209374780014</v>
      </c>
      <c r="C407">
        <v>347.74418749560027</v>
      </c>
      <c r="D407">
        <v>2347.2732655953018</v>
      </c>
      <c r="E407">
        <v>7942.1351528664991</v>
      </c>
      <c r="F407">
        <v>2868.8895468387022</v>
      </c>
    </row>
    <row r="408" spans="1:6" x14ac:dyDescent="0.2">
      <c r="A408" s="2">
        <v>405</v>
      </c>
      <c r="B408">
        <v>175.61081468527814</v>
      </c>
      <c r="C408">
        <v>351.22162937055629</v>
      </c>
      <c r="D408">
        <v>2370.7459982512546</v>
      </c>
      <c r="E408">
        <v>7147.6536153227116</v>
      </c>
      <c r="F408">
        <v>2897.5784423070891</v>
      </c>
    </row>
    <row r="409" spans="1:6" x14ac:dyDescent="0.2">
      <c r="A409" s="2">
        <v>406</v>
      </c>
      <c r="B409">
        <v>177.36692283213091</v>
      </c>
      <c r="C409">
        <v>354.73384566426182</v>
      </c>
      <c r="D409">
        <v>2394.4534582337674</v>
      </c>
      <c r="E409">
        <v>7977.7275400898043</v>
      </c>
      <c r="F409">
        <v>2926.5542267301603</v>
      </c>
    </row>
    <row r="410" spans="1:6" x14ac:dyDescent="0.2">
      <c r="A410" s="2">
        <v>407</v>
      </c>
      <c r="B410">
        <v>179.14059206045221</v>
      </c>
      <c r="C410">
        <v>358.28118412090441</v>
      </c>
      <c r="D410">
        <v>2418.3979928161052</v>
      </c>
      <c r="E410">
        <v>2956.6119077173612</v>
      </c>
      <c r="F410">
        <v>2955.8197689974618</v>
      </c>
    </row>
    <row r="411" spans="1:6" x14ac:dyDescent="0.2">
      <c r="A411" s="2">
        <v>408</v>
      </c>
      <c r="B411">
        <v>180.93199798105675</v>
      </c>
      <c r="C411">
        <v>361.86399596211351</v>
      </c>
      <c r="D411">
        <v>2442.5819727442658</v>
      </c>
      <c r="E411">
        <v>2454.8288352913182</v>
      </c>
      <c r="F411">
        <v>2985.3779666874361</v>
      </c>
    </row>
    <row r="412" spans="1:6" x14ac:dyDescent="0.2">
      <c r="A412" s="2">
        <v>409</v>
      </c>
      <c r="B412">
        <v>182.74131796086732</v>
      </c>
      <c r="C412">
        <v>365.48263592173464</v>
      </c>
      <c r="D412">
        <v>2467.0077924717084</v>
      </c>
      <c r="E412">
        <v>2937.5634264710739</v>
      </c>
      <c r="F412">
        <v>3015.2317463543104</v>
      </c>
    </row>
    <row r="413" spans="1:6" x14ac:dyDescent="0.2">
      <c r="A413" s="2">
        <v>410</v>
      </c>
      <c r="B413">
        <v>184.56873114047599</v>
      </c>
      <c r="C413">
        <v>369.13746228095198</v>
      </c>
      <c r="D413">
        <v>2491.6778703964255</v>
      </c>
      <c r="E413">
        <v>2460.710575876381</v>
      </c>
      <c r="F413">
        <v>3045.3840638178535</v>
      </c>
    </row>
    <row r="414" spans="1:6" x14ac:dyDescent="0.2">
      <c r="A414" s="2">
        <v>411</v>
      </c>
      <c r="B414">
        <v>186.41441845188075</v>
      </c>
      <c r="C414">
        <v>372.82883690376156</v>
      </c>
      <c r="D414">
        <v>2516.5946491003906</v>
      </c>
      <c r="E414">
        <v>2650.3233145344175</v>
      </c>
      <c r="F414">
        <v>3075.8379044560329</v>
      </c>
    </row>
    <row r="415" spans="1:6" x14ac:dyDescent="0.2">
      <c r="A415" s="2">
        <v>412</v>
      </c>
      <c r="B415">
        <v>188.27856263639956</v>
      </c>
      <c r="C415">
        <v>376.55712527279911</v>
      </c>
      <c r="D415">
        <v>2541.7605955913941</v>
      </c>
      <c r="E415">
        <v>2560.6818915989975</v>
      </c>
      <c r="F415">
        <v>3106.596283500593</v>
      </c>
    </row>
    <row r="416" spans="1:6" x14ac:dyDescent="0.2">
      <c r="A416" s="2">
        <v>413</v>
      </c>
      <c r="B416">
        <v>190.16134826276357</v>
      </c>
      <c r="C416">
        <v>380.32269652552714</v>
      </c>
      <c r="D416">
        <v>2567.1782015473082</v>
      </c>
      <c r="E416">
        <v>2512.3953169619967</v>
      </c>
      <c r="F416">
        <v>3137.6622463355989</v>
      </c>
    </row>
    <row r="417" spans="1:6" x14ac:dyDescent="0.2">
      <c r="A417" s="2">
        <v>414</v>
      </c>
      <c r="B417">
        <v>192.06296174539122</v>
      </c>
      <c r="C417">
        <v>384.12592349078244</v>
      </c>
      <c r="D417">
        <v>2592.8499835627817</v>
      </c>
      <c r="E417">
        <v>2696.7470467884395</v>
      </c>
      <c r="F417">
        <v>3169.0388687989553</v>
      </c>
    </row>
    <row r="418" spans="1:6" x14ac:dyDescent="0.2">
      <c r="A418" s="2">
        <v>415</v>
      </c>
      <c r="B418">
        <v>193.98359136284515</v>
      </c>
      <c r="C418">
        <v>387.96718272569029</v>
      </c>
      <c r="D418">
        <v>2618.7784833984092</v>
      </c>
      <c r="E418">
        <v>2833.7752828694975</v>
      </c>
      <c r="F418">
        <v>3200.7292574869448</v>
      </c>
    </row>
    <row r="419" spans="1:6" x14ac:dyDescent="0.2">
      <c r="A419" s="2">
        <v>416</v>
      </c>
      <c r="B419">
        <v>195.9234272764736</v>
      </c>
      <c r="C419">
        <v>391.84685455294721</v>
      </c>
      <c r="D419">
        <v>2644.9662682323938</v>
      </c>
      <c r="E419">
        <v>2898.1184089132607</v>
      </c>
      <c r="F419">
        <v>3232.7365500618143</v>
      </c>
    </row>
    <row r="420" spans="1:6" x14ac:dyDescent="0.2">
      <c r="A420" s="2">
        <v>417</v>
      </c>
      <c r="B420">
        <v>197.88266154923832</v>
      </c>
      <c r="C420">
        <v>395.76532309847664</v>
      </c>
      <c r="D420">
        <v>2671.4159309147176</v>
      </c>
      <c r="E420">
        <v>2869.5811790713888</v>
      </c>
      <c r="F420">
        <v>3265.0639155624326</v>
      </c>
    </row>
    <row r="421" spans="1:6" x14ac:dyDescent="0.2">
      <c r="A421" s="2">
        <v>418</v>
      </c>
      <c r="B421">
        <v>199.86148816473073</v>
      </c>
      <c r="C421">
        <v>399.72297632946146</v>
      </c>
      <c r="D421">
        <v>2698.1300902238645</v>
      </c>
      <c r="E421">
        <v>2808.8551081081509</v>
      </c>
      <c r="F421">
        <v>3297.7145547180567</v>
      </c>
    </row>
    <row r="422" spans="1:6" x14ac:dyDescent="0.2">
      <c r="A422" s="2">
        <v>419</v>
      </c>
      <c r="B422">
        <v>201.86010304637801</v>
      </c>
      <c r="C422">
        <v>403.72020609275603</v>
      </c>
      <c r="D422">
        <v>2725.1113911261036</v>
      </c>
      <c r="E422">
        <v>3072.1653691650067</v>
      </c>
      <c r="F422">
        <v>3330.6917002652376</v>
      </c>
    </row>
    <row r="423" spans="1:6" x14ac:dyDescent="0.2">
      <c r="A423" s="2">
        <v>420</v>
      </c>
      <c r="B423">
        <v>203.87870407684181</v>
      </c>
      <c r="C423">
        <v>407.75740815368363</v>
      </c>
      <c r="D423">
        <v>2752.3625050373644</v>
      </c>
      <c r="E423">
        <v>2811.2336201247322</v>
      </c>
      <c r="F423">
        <v>3363.99861726789</v>
      </c>
    </row>
    <row r="424" spans="1:6" x14ac:dyDescent="0.2">
      <c r="A424" s="2">
        <v>421</v>
      </c>
      <c r="B424">
        <v>205.91749111761027</v>
      </c>
      <c r="C424">
        <v>411.83498223522048</v>
      </c>
      <c r="D424">
        <v>2779.8861300877379</v>
      </c>
      <c r="E424">
        <v>2739.4139328897586</v>
      </c>
      <c r="F424">
        <v>3397.6386034405687</v>
      </c>
    </row>
    <row r="425" spans="1:6" x14ac:dyDescent="0.2">
      <c r="A425" s="2">
        <v>422</v>
      </c>
      <c r="B425">
        <v>207.97666602878627</v>
      </c>
      <c r="C425">
        <v>415.9533320575726</v>
      </c>
      <c r="D425">
        <v>2807.6849913886149</v>
      </c>
      <c r="E425">
        <v>3270.6086471689405</v>
      </c>
      <c r="F425">
        <v>3431.6149894749738</v>
      </c>
    </row>
    <row r="426" spans="1:6" x14ac:dyDescent="0.2">
      <c r="A426" s="2">
        <v>423</v>
      </c>
      <c r="B426">
        <v>210.05643268907414</v>
      </c>
      <c r="C426">
        <v>420.11286537814829</v>
      </c>
      <c r="D426">
        <v>2835.7618413025011</v>
      </c>
      <c r="E426">
        <v>3323.8871291968758</v>
      </c>
      <c r="F426">
        <v>3465.9311393697235</v>
      </c>
    </row>
    <row r="427" spans="1:6" x14ac:dyDescent="0.2">
      <c r="A427" s="2">
        <v>424</v>
      </c>
      <c r="B427">
        <v>101.93935203842091</v>
      </c>
      <c r="C427">
        <v>424.31399403192989</v>
      </c>
      <c r="D427">
        <v>2864.1194597155268</v>
      </c>
      <c r="E427">
        <v>2959.615319291227</v>
      </c>
      <c r="F427">
        <v>3390.3728057858775</v>
      </c>
    </row>
    <row r="428" spans="1:6" x14ac:dyDescent="0.2">
      <c r="A428" s="2">
        <v>425</v>
      </c>
      <c r="B428">
        <v>102.95874555880513</v>
      </c>
      <c r="C428">
        <v>199.86148816473073</v>
      </c>
      <c r="D428">
        <v>537.0223986966613</v>
      </c>
      <c r="E428">
        <v>2371.2059922700932</v>
      </c>
      <c r="F428">
        <v>839.84263242019722</v>
      </c>
    </row>
    <row r="429" spans="1:6" x14ac:dyDescent="0.2">
      <c r="A429" s="2">
        <v>426</v>
      </c>
      <c r="B429">
        <v>103.98833301439313</v>
      </c>
      <c r="C429">
        <v>201.86010304637801</v>
      </c>
      <c r="D429">
        <v>402.766799022496</v>
      </c>
      <c r="E429">
        <v>2304.1533127702733</v>
      </c>
      <c r="F429">
        <v>708.61523508326707</v>
      </c>
    </row>
    <row r="430" spans="1:6" x14ac:dyDescent="0.2">
      <c r="A430" s="2">
        <v>427</v>
      </c>
      <c r="B430">
        <v>105.02821634453707</v>
      </c>
      <c r="C430">
        <v>203.87870407684181</v>
      </c>
      <c r="D430">
        <v>302.07509926687203</v>
      </c>
      <c r="E430">
        <v>2105.2907928344462</v>
      </c>
      <c r="F430">
        <v>610.98201968825094</v>
      </c>
    </row>
    <row r="431" spans="1:6" x14ac:dyDescent="0.2">
      <c r="A431" s="2">
        <v>428</v>
      </c>
      <c r="B431">
        <v>50.969676019210453</v>
      </c>
      <c r="C431">
        <v>205.91749111761024</v>
      </c>
      <c r="D431">
        <v>226.55632445015397</v>
      </c>
      <c r="E431">
        <v>2290.4085921142287</v>
      </c>
      <c r="F431">
        <v>483.44349158697463</v>
      </c>
    </row>
    <row r="432" spans="1:6" x14ac:dyDescent="0.2">
      <c r="A432" s="2">
        <v>429</v>
      </c>
      <c r="B432">
        <v>51.479372779402567</v>
      </c>
      <c r="C432">
        <v>207.9766660287863</v>
      </c>
      <c r="D432">
        <v>169.91724333761545</v>
      </c>
      <c r="E432">
        <v>2160.4925449444304</v>
      </c>
      <c r="F432">
        <v>429.37328214580435</v>
      </c>
    </row>
    <row r="433" spans="1:6" x14ac:dyDescent="0.2">
      <c r="A433" s="2">
        <v>430</v>
      </c>
      <c r="B433">
        <v>51.994166507196567</v>
      </c>
      <c r="C433">
        <v>210.05643268907414</v>
      </c>
      <c r="D433">
        <v>127.43793250321158</v>
      </c>
      <c r="E433">
        <v>1799.7161671527078</v>
      </c>
      <c r="F433">
        <v>389.48853169948228</v>
      </c>
    </row>
    <row r="434" spans="1:6" x14ac:dyDescent="0.2">
      <c r="A434" s="2">
        <v>431</v>
      </c>
      <c r="B434">
        <v>52.514108172268536</v>
      </c>
      <c r="C434">
        <v>212.15699701596495</v>
      </c>
      <c r="D434">
        <v>95.578449377408688</v>
      </c>
      <c r="E434">
        <v>1642.3252361624739</v>
      </c>
      <c r="F434">
        <v>360.2495545656422</v>
      </c>
    </row>
    <row r="435" spans="1:6" x14ac:dyDescent="0.2">
      <c r="A435" s="2">
        <v>432</v>
      </c>
      <c r="B435">
        <v>25.484838009605227</v>
      </c>
      <c r="C435">
        <v>212.15699701596495</v>
      </c>
      <c r="D435">
        <v>71.683837033056534</v>
      </c>
      <c r="E435">
        <v>1786.0465829085042</v>
      </c>
      <c r="F435">
        <v>309.32567205862676</v>
      </c>
    </row>
    <row r="436" spans="1:6" x14ac:dyDescent="0.2">
      <c r="A436" s="2">
        <v>433</v>
      </c>
      <c r="B436">
        <v>25.739686389701284</v>
      </c>
      <c r="C436">
        <v>99.930744082365365</v>
      </c>
      <c r="D436">
        <v>53.762877774792386</v>
      </c>
      <c r="E436">
        <v>1799.9846437320873</v>
      </c>
      <c r="F436">
        <v>179.43330824685904</v>
      </c>
    </row>
    <row r="437" spans="1:6" x14ac:dyDescent="0.2">
      <c r="A437" s="2">
        <v>434</v>
      </c>
      <c r="B437">
        <v>25.997083253598284</v>
      </c>
      <c r="C437">
        <v>100.93005152318901</v>
      </c>
      <c r="D437">
        <v>40.322158331094286</v>
      </c>
      <c r="E437">
        <v>1726.4690439486351</v>
      </c>
      <c r="F437">
        <v>167.24929310788158</v>
      </c>
    </row>
    <row r="438" spans="1:6" x14ac:dyDescent="0.2">
      <c r="A438" s="2">
        <v>435</v>
      </c>
      <c r="B438">
        <v>26.257054086134268</v>
      </c>
      <c r="C438">
        <v>101.93935203842091</v>
      </c>
      <c r="D438">
        <v>30.241618748320715</v>
      </c>
      <c r="E438">
        <v>1631.5599777622745</v>
      </c>
      <c r="F438">
        <v>158.4380248728759</v>
      </c>
    </row>
    <row r="439" spans="1:6" x14ac:dyDescent="0.2">
      <c r="A439" s="2">
        <v>436</v>
      </c>
      <c r="B439">
        <v>12.742419004802613</v>
      </c>
      <c r="C439">
        <v>102.95874555880512</v>
      </c>
      <c r="D439">
        <v>22.681214061240539</v>
      </c>
      <c r="E439">
        <v>1411.3362728570592</v>
      </c>
      <c r="F439">
        <v>138.38237862484829</v>
      </c>
    </row>
    <row r="440" spans="1:6" x14ac:dyDescent="0.2">
      <c r="A440" s="2">
        <v>437</v>
      </c>
      <c r="B440">
        <v>12.869843194850642</v>
      </c>
      <c r="C440">
        <v>162.99187143965386</v>
      </c>
      <c r="D440">
        <v>1100.1951322176635</v>
      </c>
      <c r="E440">
        <v>4490.9390764193286</v>
      </c>
      <c r="F440">
        <v>1276.0568468521678</v>
      </c>
    </row>
    <row r="441" spans="1:6" x14ac:dyDescent="0.2">
      <c r="A441" s="2">
        <v>438</v>
      </c>
      <c r="B441">
        <v>12.998541626799142</v>
      </c>
      <c r="C441">
        <v>164.62179015405042</v>
      </c>
      <c r="D441">
        <v>1111.1970835398402</v>
      </c>
      <c r="E441">
        <v>4793.206485624175</v>
      </c>
      <c r="F441">
        <v>1288.8174153206896</v>
      </c>
    </row>
    <row r="442" spans="1:6" x14ac:dyDescent="0.2">
      <c r="A442" s="2">
        <v>439</v>
      </c>
      <c r="B442">
        <v>64.99270813399572</v>
      </c>
      <c r="C442">
        <v>166.26800805559091</v>
      </c>
      <c r="D442">
        <v>1122.3090543752387</v>
      </c>
      <c r="E442">
        <v>4882.2425376420206</v>
      </c>
      <c r="F442">
        <v>1353.5697705648251</v>
      </c>
    </row>
    <row r="443" spans="1:6" x14ac:dyDescent="0.2">
      <c r="A443" s="2">
        <v>440</v>
      </c>
      <c r="B443">
        <v>324.96354066997861</v>
      </c>
      <c r="C443">
        <v>167.93068813614681</v>
      </c>
      <c r="D443">
        <v>1133.532144918991</v>
      </c>
      <c r="E443">
        <v>7430.4233641142137</v>
      </c>
      <c r="F443">
        <v>1626.4263737251163</v>
      </c>
    </row>
    <row r="444" spans="1:6" x14ac:dyDescent="0.2">
      <c r="A444" s="2">
        <v>441</v>
      </c>
      <c r="B444">
        <v>1624.817703349893</v>
      </c>
      <c r="C444">
        <v>169.60999501750831</v>
      </c>
      <c r="D444">
        <v>1144.8674663681809</v>
      </c>
      <c r="E444">
        <v>11357.076128388275</v>
      </c>
      <c r="F444">
        <v>2939.2951647355821</v>
      </c>
    </row>
    <row r="445" spans="1:6" x14ac:dyDescent="0.2">
      <c r="A445" s="2">
        <v>442</v>
      </c>
      <c r="B445">
        <v>1137.3723923449249</v>
      </c>
      <c r="C445">
        <v>171.30609496768335</v>
      </c>
      <c r="D445">
        <v>1156.3161410318626</v>
      </c>
      <c r="E445">
        <v>10009.200147355443</v>
      </c>
      <c r="F445">
        <v>2464.9946283444706</v>
      </c>
    </row>
    <row r="446" spans="1:6" x14ac:dyDescent="0.2">
      <c r="A446" s="2">
        <v>443</v>
      </c>
      <c r="B446">
        <v>1251.1096315794175</v>
      </c>
      <c r="C446">
        <v>173.01915591736022</v>
      </c>
      <c r="D446">
        <v>1167.8793024421814</v>
      </c>
      <c r="E446">
        <v>11775.730310306279</v>
      </c>
      <c r="F446">
        <v>2592.0080899389591</v>
      </c>
    </row>
    <row r="447" spans="1:6" x14ac:dyDescent="0.2">
      <c r="A447" s="2">
        <v>444</v>
      </c>
      <c r="B447">
        <v>1251.1096315794175</v>
      </c>
      <c r="C447">
        <v>174.74934747653381</v>
      </c>
      <c r="D447">
        <v>1179.5580954666029</v>
      </c>
      <c r="E447">
        <v>11421.058286072288</v>
      </c>
      <c r="F447">
        <v>2605.4170745225542</v>
      </c>
    </row>
    <row r="448" spans="1:6" x14ac:dyDescent="0.2">
      <c r="A448" s="2">
        <v>445</v>
      </c>
      <c r="B448">
        <v>1188.5541500004465</v>
      </c>
      <c r="C448">
        <v>176.49684095129916</v>
      </c>
      <c r="D448">
        <v>1191.3536764212695</v>
      </c>
      <c r="E448">
        <v>10740.186104925826</v>
      </c>
      <c r="F448">
        <v>2556.4046673730154</v>
      </c>
    </row>
    <row r="449" spans="1:6" x14ac:dyDescent="0.2">
      <c r="A449" s="2">
        <v>446</v>
      </c>
      <c r="B449">
        <v>1129.1264425004242</v>
      </c>
      <c r="C449">
        <v>178.26180936081218</v>
      </c>
      <c r="D449">
        <v>1203.2672131854822</v>
      </c>
      <c r="E449">
        <v>12028.329660794774</v>
      </c>
      <c r="F449">
        <v>2510.6554650467187</v>
      </c>
    </row>
    <row r="450" spans="1:6" x14ac:dyDescent="0.2">
      <c r="A450" s="2">
        <v>447</v>
      </c>
      <c r="B450">
        <v>1072.670120375403</v>
      </c>
      <c r="C450">
        <v>180.04442745442029</v>
      </c>
      <c r="D450">
        <v>1215.2998853173369</v>
      </c>
      <c r="E450">
        <v>10209.777689559438</v>
      </c>
      <c r="F450">
        <v>2468.0144331471602</v>
      </c>
    </row>
    <row r="451" spans="1:6" x14ac:dyDescent="0.2">
      <c r="A451" s="2">
        <v>448</v>
      </c>
      <c r="B451">
        <v>1019.0366143566328</v>
      </c>
      <c r="C451">
        <v>33.758330147703802</v>
      </c>
      <c r="D451">
        <v>227.86872849700069</v>
      </c>
      <c r="E451">
        <v>10028.245002321644</v>
      </c>
      <c r="F451">
        <v>1280.6636730013372</v>
      </c>
    </row>
    <row r="452" spans="1:6" x14ac:dyDescent="0.2">
      <c r="A452" s="2">
        <v>449</v>
      </c>
      <c r="B452">
        <v>968.08478363880113</v>
      </c>
      <c r="C452">
        <v>183.66332044625409</v>
      </c>
      <c r="D452">
        <v>1239.727413012215</v>
      </c>
      <c r="E452">
        <v>10957.976711567122</v>
      </c>
      <c r="F452">
        <v>2391.4755170972703</v>
      </c>
    </row>
    <row r="453" spans="1:6" x14ac:dyDescent="0.2">
      <c r="A453" s="2">
        <v>450</v>
      </c>
      <c r="B453">
        <v>919.68054445686107</v>
      </c>
      <c r="C453">
        <v>185.49995365071669</v>
      </c>
      <c r="D453">
        <v>1252.1246871423377</v>
      </c>
      <c r="E453">
        <v>10563.856793887669</v>
      </c>
      <c r="F453">
        <v>2357.3051852499157</v>
      </c>
    </row>
    <row r="454" spans="1:6" x14ac:dyDescent="0.2">
      <c r="A454" s="2">
        <v>451</v>
      </c>
      <c r="B454">
        <v>873.69651723401807</v>
      </c>
      <c r="C454">
        <v>187.35495318722383</v>
      </c>
      <c r="D454">
        <v>1264.6459340137608</v>
      </c>
      <c r="E454">
        <v>10231.927775114731</v>
      </c>
      <c r="F454">
        <v>2325.6974044350027</v>
      </c>
    </row>
    <row r="455" spans="1:6" x14ac:dyDescent="0.2">
      <c r="A455" s="2">
        <v>452</v>
      </c>
      <c r="B455">
        <v>830.01169137231705</v>
      </c>
      <c r="C455">
        <v>189.2285027190961</v>
      </c>
      <c r="D455">
        <v>1277.2923933538987</v>
      </c>
      <c r="E455">
        <v>10780.275093917333</v>
      </c>
      <c r="F455">
        <v>2296.5325874453119</v>
      </c>
    </row>
    <row r="456" spans="1:6" x14ac:dyDescent="0.2">
      <c r="A456" s="2">
        <v>453</v>
      </c>
      <c r="B456">
        <v>788.51110680370107</v>
      </c>
      <c r="C456">
        <v>191.12078774628705</v>
      </c>
      <c r="D456">
        <v>1290.0653172874374</v>
      </c>
      <c r="E456">
        <v>10595.270899666464</v>
      </c>
      <c r="F456">
        <v>2269.6972118374256</v>
      </c>
    </row>
    <row r="457" spans="1:6" x14ac:dyDescent="0.2">
      <c r="A457" s="2">
        <v>454</v>
      </c>
      <c r="B457">
        <v>749.08555146351614</v>
      </c>
      <c r="C457">
        <v>193.03199562374994</v>
      </c>
      <c r="D457">
        <v>1302.9659704603121</v>
      </c>
      <c r="E457">
        <v>10154.379986499343</v>
      </c>
      <c r="F457">
        <v>2245.0835175475781</v>
      </c>
    </row>
    <row r="458" spans="1:6" x14ac:dyDescent="0.2">
      <c r="A458" s="2">
        <v>455</v>
      </c>
      <c r="B458">
        <v>711.63127389034025</v>
      </c>
      <c r="C458">
        <v>194.96231557998743</v>
      </c>
      <c r="D458">
        <v>1315.9956301649154</v>
      </c>
      <c r="E458">
        <v>9862.2246171918978</v>
      </c>
      <c r="F458">
        <v>2222.5892196352434</v>
      </c>
    </row>
    <row r="459" spans="1:6" x14ac:dyDescent="0.2">
      <c r="A459" s="2">
        <v>456</v>
      </c>
      <c r="B459">
        <v>676.0497101958232</v>
      </c>
      <c r="C459">
        <v>196.91193873578734</v>
      </c>
      <c r="D459">
        <v>1329.1555864665643</v>
      </c>
      <c r="E459">
        <v>10460.363544335652</v>
      </c>
      <c r="F459">
        <v>2202.1172353981747</v>
      </c>
    </row>
    <row r="460" spans="1:6" x14ac:dyDescent="0.2">
      <c r="A460" s="2">
        <v>457</v>
      </c>
      <c r="B460">
        <v>99.440529061572605</v>
      </c>
      <c r="C460">
        <v>198.88105812314521</v>
      </c>
      <c r="D460">
        <v>1342.4471423312298</v>
      </c>
      <c r="E460">
        <v>8308.9210750699967</v>
      </c>
      <c r="F460">
        <v>1640.7687295159476</v>
      </c>
    </row>
    <row r="461" spans="1:6" x14ac:dyDescent="0.2">
      <c r="A461" s="2">
        <v>458</v>
      </c>
      <c r="B461">
        <v>100.43493435218832</v>
      </c>
      <c r="C461">
        <v>200.86986870437664</v>
      </c>
      <c r="D461">
        <v>1355.8716137545423</v>
      </c>
      <c r="E461">
        <v>8207.5821274299142</v>
      </c>
      <c r="F461">
        <v>1657.1764168111072</v>
      </c>
    </row>
    <row r="462" spans="1:6" x14ac:dyDescent="0.2">
      <c r="A462" s="2">
        <v>459</v>
      </c>
      <c r="B462">
        <v>101.4392836957102</v>
      </c>
      <c r="C462">
        <v>202.8785673914204</v>
      </c>
      <c r="D462">
        <v>1369.4303298920877</v>
      </c>
      <c r="E462">
        <v>2505.1143799109268</v>
      </c>
      <c r="F462">
        <v>1673.7481809792182</v>
      </c>
    </row>
    <row r="463" spans="1:6" x14ac:dyDescent="0.2">
      <c r="A463" s="2">
        <v>460</v>
      </c>
      <c r="B463">
        <v>102.45367653266729</v>
      </c>
      <c r="C463">
        <v>204.9073530653346</v>
      </c>
      <c r="D463">
        <v>1383.1246331910086</v>
      </c>
      <c r="E463">
        <v>2397.0672091633592</v>
      </c>
      <c r="F463">
        <v>1690.4856627890103</v>
      </c>
    </row>
    <row r="464" spans="1:6" x14ac:dyDescent="0.2">
      <c r="A464" s="2">
        <v>461</v>
      </c>
      <c r="B464">
        <v>103.47821329799396</v>
      </c>
      <c r="C464">
        <v>206.95642659598792</v>
      </c>
      <c r="D464">
        <v>1396.9558795229186</v>
      </c>
      <c r="E464">
        <v>2279.1850318761321</v>
      </c>
      <c r="F464">
        <v>1707.3905194169006</v>
      </c>
    </row>
    <row r="465" spans="1:6" x14ac:dyDescent="0.2">
      <c r="A465" s="2">
        <v>462</v>
      </c>
      <c r="B465">
        <v>104.51299543097393</v>
      </c>
      <c r="C465">
        <v>209.02599086194786</v>
      </c>
      <c r="D465">
        <v>1410.9254383181481</v>
      </c>
      <c r="E465">
        <v>2159.1317673870203</v>
      </c>
      <c r="F465">
        <v>1724.4644246110697</v>
      </c>
    </row>
    <row r="466" spans="1:6" x14ac:dyDescent="0.2">
      <c r="A466" s="2">
        <v>463</v>
      </c>
      <c r="B466">
        <v>105.55812538528366</v>
      </c>
      <c r="C466">
        <v>211.11625077056732</v>
      </c>
      <c r="D466">
        <v>1425.0346927013297</v>
      </c>
      <c r="E466">
        <v>2375.1904017391876</v>
      </c>
      <c r="F466">
        <v>1741.7090688571807</v>
      </c>
    </row>
    <row r="467" spans="1:6" x14ac:dyDescent="0.2">
      <c r="A467" s="2">
        <v>464</v>
      </c>
      <c r="B467">
        <v>106.6137066391365</v>
      </c>
      <c r="C467">
        <v>213.22741327827299</v>
      </c>
      <c r="D467">
        <v>1439.2850396283425</v>
      </c>
      <c r="E467">
        <v>2423.6394069460152</v>
      </c>
      <c r="F467">
        <v>1759.126159545752</v>
      </c>
    </row>
    <row r="468" spans="1:6" x14ac:dyDescent="0.2">
      <c r="A468" s="2">
        <v>465</v>
      </c>
      <c r="B468">
        <v>107.67984370552784</v>
      </c>
      <c r="C468">
        <v>215.35968741105572</v>
      </c>
      <c r="D468">
        <v>1453.6778900246259</v>
      </c>
      <c r="E468">
        <v>2328.5477407814669</v>
      </c>
      <c r="F468">
        <v>1776.7174211412096</v>
      </c>
    </row>
    <row r="469" spans="1:6" x14ac:dyDescent="0.2">
      <c r="A469" s="2">
        <v>466</v>
      </c>
      <c r="B469">
        <v>108.75664214258313</v>
      </c>
      <c r="C469">
        <v>217.51328428516626</v>
      </c>
      <c r="D469">
        <v>1468.2146689248723</v>
      </c>
      <c r="E469">
        <v>2638.8155536038371</v>
      </c>
      <c r="F469">
        <v>1794.4845953526217</v>
      </c>
    </row>
    <row r="470" spans="1:6" x14ac:dyDescent="0.2">
      <c r="A470" s="2">
        <v>467</v>
      </c>
      <c r="B470">
        <v>109.84420856400895</v>
      </c>
      <c r="C470">
        <v>219.6884171280179</v>
      </c>
      <c r="D470">
        <v>1482.8968156141209</v>
      </c>
      <c r="E470">
        <v>2237.2283805923676</v>
      </c>
      <c r="F470">
        <v>1812.4294413061477</v>
      </c>
    </row>
    <row r="471" spans="1:6" x14ac:dyDescent="0.2">
      <c r="A471" s="2">
        <v>468</v>
      </c>
      <c r="B471">
        <v>110.94265064964907</v>
      </c>
      <c r="C471">
        <v>221.88530129929813</v>
      </c>
      <c r="D471">
        <v>1497.7257837702623</v>
      </c>
      <c r="E471">
        <v>2245.3662286556082</v>
      </c>
      <c r="F471">
        <v>1830.5537357192095</v>
      </c>
    </row>
    <row r="472" spans="1:6" x14ac:dyDescent="0.2">
      <c r="A472" s="2">
        <v>469</v>
      </c>
      <c r="B472">
        <v>112.05207715614554</v>
      </c>
      <c r="C472">
        <v>224.10415431229109</v>
      </c>
      <c r="D472">
        <v>1512.7030416079647</v>
      </c>
      <c r="E472">
        <v>2291.5164115369757</v>
      </c>
      <c r="F472">
        <v>1848.8592730764012</v>
      </c>
    </row>
    <row r="473" spans="1:6" x14ac:dyDescent="0.2">
      <c r="A473" s="2">
        <v>470</v>
      </c>
      <c r="B473">
        <v>113.17259792770699</v>
      </c>
      <c r="C473">
        <v>226.34519585541398</v>
      </c>
      <c r="D473">
        <v>1527.8300720240443</v>
      </c>
      <c r="E473">
        <v>2714.5875484625708</v>
      </c>
      <c r="F473">
        <v>1867.3478658071654</v>
      </c>
    </row>
    <row r="474" spans="1:6" x14ac:dyDescent="0.2">
      <c r="A474" s="2">
        <v>471</v>
      </c>
      <c r="B474">
        <v>114.30432390698407</v>
      </c>
      <c r="C474">
        <v>228.60864781396813</v>
      </c>
      <c r="D474">
        <v>1543.1083727442847</v>
      </c>
      <c r="E474">
        <v>2710.0613850551199</v>
      </c>
      <c r="F474">
        <v>1886.021344465237</v>
      </c>
    </row>
    <row r="475" spans="1:6" x14ac:dyDescent="0.2">
      <c r="A475" s="2">
        <v>472</v>
      </c>
      <c r="B475">
        <v>120</v>
      </c>
      <c r="C475">
        <v>240</v>
      </c>
      <c r="D475">
        <v>1620</v>
      </c>
      <c r="E475">
        <v>641.86623604140686</v>
      </c>
      <c r="F475">
        <v>1980</v>
      </c>
    </row>
    <row r="476" spans="1:6" x14ac:dyDescent="0.2">
      <c r="A476" s="2">
        <v>473</v>
      </c>
      <c r="B476">
        <v>126</v>
      </c>
      <c r="C476">
        <v>252</v>
      </c>
      <c r="D476">
        <v>1701</v>
      </c>
      <c r="E476">
        <v>639.07115609085167</v>
      </c>
      <c r="F476">
        <v>2079</v>
      </c>
    </row>
    <row r="477" spans="1:6" x14ac:dyDescent="0.2">
      <c r="A477" s="2">
        <v>474</v>
      </c>
      <c r="B477">
        <v>132.30000000000001</v>
      </c>
      <c r="C477">
        <v>264.60000000000002</v>
      </c>
      <c r="D477">
        <v>1786.0499999999997</v>
      </c>
      <c r="E477">
        <v>565.09782532231816</v>
      </c>
      <c r="F477">
        <v>2182.9499999999998</v>
      </c>
    </row>
    <row r="478" spans="1:6" x14ac:dyDescent="0.2">
      <c r="A478" s="2">
        <v>475</v>
      </c>
      <c r="B478">
        <v>138.91500000000002</v>
      </c>
      <c r="C478">
        <v>277.83000000000004</v>
      </c>
      <c r="D478">
        <v>1875.3525000000002</v>
      </c>
      <c r="E478">
        <v>600.60508244692835</v>
      </c>
      <c r="F478">
        <v>2292.0975000000003</v>
      </c>
    </row>
    <row r="479" spans="1:6" x14ac:dyDescent="0.2">
      <c r="A479" s="2">
        <v>476</v>
      </c>
      <c r="B479">
        <v>145.86075</v>
      </c>
      <c r="C479">
        <v>291.72149999999999</v>
      </c>
      <c r="D479">
        <v>1969.1201249999997</v>
      </c>
      <c r="E479">
        <v>610.039621029302</v>
      </c>
      <c r="F479">
        <v>2406.7023749999994</v>
      </c>
    </row>
    <row r="480" spans="1:6" x14ac:dyDescent="0.2">
      <c r="A480" s="2">
        <v>477</v>
      </c>
      <c r="B480">
        <v>153.15378749999999</v>
      </c>
      <c r="C480">
        <v>306.30757499999999</v>
      </c>
      <c r="D480">
        <v>2067.5761312499999</v>
      </c>
      <c r="E480">
        <v>680.57697570156267</v>
      </c>
      <c r="F480">
        <v>2527.0374937499996</v>
      </c>
    </row>
    <row r="481" spans="1:6" x14ac:dyDescent="0.2">
      <c r="A481" s="2">
        <v>478</v>
      </c>
      <c r="B481">
        <v>160.81147687499998</v>
      </c>
      <c r="C481">
        <v>321.62295375000002</v>
      </c>
      <c r="D481">
        <v>2170.9549378125002</v>
      </c>
      <c r="E481">
        <v>685.27355543060901</v>
      </c>
      <c r="F481">
        <v>2653.3893684375003</v>
      </c>
    </row>
    <row r="482" spans="1:6" x14ac:dyDescent="0.2">
      <c r="A482" s="2">
        <v>479</v>
      </c>
      <c r="B482">
        <v>168.85205071874998</v>
      </c>
      <c r="C482">
        <v>337.70410143750001</v>
      </c>
      <c r="D482">
        <v>2279.5026847031249</v>
      </c>
      <c r="E482">
        <v>637.03977444691611</v>
      </c>
      <c r="F482">
        <v>2786.0588368593749</v>
      </c>
    </row>
    <row r="483" spans="1:6" x14ac:dyDescent="0.2">
      <c r="A483" s="2">
        <v>480</v>
      </c>
      <c r="B483">
        <v>177.29465325468749</v>
      </c>
      <c r="C483">
        <v>354.58930650937498</v>
      </c>
      <c r="D483">
        <v>2393.4778189382814</v>
      </c>
      <c r="E483">
        <v>792.52734933990882</v>
      </c>
      <c r="F483">
        <v>2925.3617787023441</v>
      </c>
    </row>
    <row r="484" spans="1:6" x14ac:dyDescent="0.2">
      <c r="A484" s="2">
        <v>481</v>
      </c>
      <c r="B484">
        <v>186.1593859174219</v>
      </c>
      <c r="C484">
        <v>372.3187718348438</v>
      </c>
      <c r="D484">
        <v>2513.1517098851955</v>
      </c>
      <c r="E484">
        <v>685.51275132501678</v>
      </c>
      <c r="F484">
        <v>3071.6298676374608</v>
      </c>
    </row>
    <row r="485" spans="1:6" x14ac:dyDescent="0.2">
      <c r="A485" s="2">
        <v>482</v>
      </c>
      <c r="B485">
        <v>195.46735521329305</v>
      </c>
      <c r="C485">
        <v>390.93471042658604</v>
      </c>
      <c r="D485">
        <v>2638.8092953794558</v>
      </c>
      <c r="E485">
        <v>777.12708802000361</v>
      </c>
      <c r="F485">
        <v>3225.2113610193351</v>
      </c>
    </row>
    <row r="486" spans="1:6" x14ac:dyDescent="0.2">
      <c r="A486" s="2">
        <v>483</v>
      </c>
      <c r="B486">
        <v>205.24072297395765</v>
      </c>
      <c r="C486">
        <v>410.48144594791529</v>
      </c>
      <c r="D486">
        <v>2770.7497601484283</v>
      </c>
      <c r="E486">
        <v>702.62308595815659</v>
      </c>
      <c r="F486">
        <v>3386.4719290703015</v>
      </c>
    </row>
    <row r="487" spans="1:6" x14ac:dyDescent="0.2">
      <c r="A487" s="2">
        <v>484</v>
      </c>
      <c r="B487">
        <v>215.50275912265556</v>
      </c>
      <c r="C487">
        <v>431.00551824531112</v>
      </c>
      <c r="D487">
        <v>2909.2872481558502</v>
      </c>
      <c r="E487">
        <v>871.50978387989358</v>
      </c>
      <c r="F487">
        <v>3555.7955255238167</v>
      </c>
    </row>
    <row r="488" spans="1:6" x14ac:dyDescent="0.2">
      <c r="A488" s="2">
        <v>485</v>
      </c>
      <c r="B488">
        <v>217.6577867138821</v>
      </c>
      <c r="C488">
        <v>435.31557342776421</v>
      </c>
      <c r="D488">
        <v>2938.3801206374083</v>
      </c>
      <c r="E488">
        <v>713.94529930879264</v>
      </c>
      <c r="F488">
        <v>3591.3534807790547</v>
      </c>
    </row>
    <row r="489" spans="1:6" x14ac:dyDescent="0.2">
      <c r="A489" s="2">
        <v>486</v>
      </c>
      <c r="B489">
        <v>219.83436458102096</v>
      </c>
      <c r="C489">
        <v>439.66872916204193</v>
      </c>
      <c r="D489">
        <v>2967.763921843783</v>
      </c>
      <c r="E489">
        <v>791.21356412878163</v>
      </c>
      <c r="F489">
        <v>3627.2670155868459</v>
      </c>
    </row>
    <row r="490" spans="1:6" x14ac:dyDescent="0.2">
      <c r="A490" s="2">
        <v>487</v>
      </c>
      <c r="B490">
        <v>55.508177056707794</v>
      </c>
      <c r="C490">
        <v>111.01635411341559</v>
      </c>
      <c r="D490">
        <v>749.36039026555511</v>
      </c>
      <c r="E490">
        <v>574.06309752375432</v>
      </c>
      <c r="F490">
        <v>915.88492143567851</v>
      </c>
    </row>
    <row r="491" spans="1:6" x14ac:dyDescent="0.2">
      <c r="A491" s="2">
        <v>488</v>
      </c>
      <c r="B491">
        <v>56.063258827274879</v>
      </c>
      <c r="C491">
        <v>112.12651765454976</v>
      </c>
      <c r="D491">
        <v>756.85399416821076</v>
      </c>
      <c r="E491">
        <v>543.20317014882039</v>
      </c>
      <c r="F491">
        <v>925.04377065003541</v>
      </c>
    </row>
    <row r="492" spans="1:6" x14ac:dyDescent="0.2">
      <c r="A492" s="2">
        <v>489</v>
      </c>
      <c r="B492">
        <v>56.623891415547632</v>
      </c>
      <c r="C492">
        <v>113.24778283109526</v>
      </c>
      <c r="D492">
        <v>764.42253410989304</v>
      </c>
      <c r="E492">
        <v>552.93927834645399</v>
      </c>
      <c r="F492">
        <v>934.29420835653593</v>
      </c>
    </row>
    <row r="493" spans="1:6" x14ac:dyDescent="0.2">
      <c r="A493" s="2">
        <v>490</v>
      </c>
      <c r="B493">
        <v>57.190130329703109</v>
      </c>
      <c r="C493">
        <v>114.38026065940622</v>
      </c>
      <c r="D493">
        <v>772.06675945099187</v>
      </c>
      <c r="E493">
        <v>1379.086597465219</v>
      </c>
      <c r="F493">
        <v>943.63715044010121</v>
      </c>
    </row>
    <row r="494" spans="1:6" x14ac:dyDescent="0.2">
      <c r="A494" s="2">
        <v>491</v>
      </c>
      <c r="B494">
        <v>57.762031633000142</v>
      </c>
      <c r="C494">
        <v>115.52406326600028</v>
      </c>
      <c r="D494">
        <v>779.78742704550177</v>
      </c>
      <c r="E494">
        <v>1339.4778109521601</v>
      </c>
      <c r="F494">
        <v>953.0735219445022</v>
      </c>
    </row>
    <row r="495" spans="1:6" x14ac:dyDescent="0.2">
      <c r="A495" s="2">
        <v>492</v>
      </c>
      <c r="B495">
        <v>58.33965194933014</v>
      </c>
      <c r="C495">
        <v>116.67930389866028</v>
      </c>
      <c r="D495">
        <v>787.58530131595694</v>
      </c>
      <c r="E495">
        <v>1425.4843639196145</v>
      </c>
      <c r="F495">
        <v>962.6042571639473</v>
      </c>
    </row>
    <row r="496" spans="1:6" x14ac:dyDescent="0.2">
      <c r="A496" s="2">
        <v>493</v>
      </c>
      <c r="B496">
        <v>58.923048468823453</v>
      </c>
      <c r="C496">
        <v>117.84609693764689</v>
      </c>
      <c r="D496">
        <v>795.46115432911643</v>
      </c>
      <c r="E496">
        <v>1541.9927108251873</v>
      </c>
      <c r="F496">
        <v>972.23029973558675</v>
      </c>
    </row>
    <row r="497" spans="1:6" x14ac:dyDescent="0.2">
      <c r="A497" s="2">
        <v>494</v>
      </c>
      <c r="B497">
        <v>59.512278953511682</v>
      </c>
      <c r="C497">
        <v>119.02455790702336</v>
      </c>
      <c r="D497">
        <v>803.41576587240775</v>
      </c>
      <c r="E497">
        <v>1288.8690801050589</v>
      </c>
      <c r="F497">
        <v>981.95260273294275</v>
      </c>
    </row>
    <row r="498" spans="1:6" x14ac:dyDescent="0.2">
      <c r="A498" s="2">
        <v>495</v>
      </c>
      <c r="B498">
        <v>60.107401743046793</v>
      </c>
      <c r="C498">
        <v>120.21480348609359</v>
      </c>
      <c r="D498">
        <v>811.44992353113173</v>
      </c>
      <c r="E498">
        <v>1552.7937628070499</v>
      </c>
      <c r="F498">
        <v>991.77212876027215</v>
      </c>
    </row>
    <row r="499" spans="1:6" x14ac:dyDescent="0.2">
      <c r="A499" s="2">
        <v>496</v>
      </c>
      <c r="B499">
        <v>60.70847576047727</v>
      </c>
      <c r="C499">
        <v>121.41695152095454</v>
      </c>
      <c r="D499">
        <v>819.56442276644304</v>
      </c>
      <c r="E499">
        <v>1335.9421845003785</v>
      </c>
      <c r="F499">
        <v>1001.6898500478749</v>
      </c>
    </row>
    <row r="500" spans="1:6" x14ac:dyDescent="0.2">
      <c r="A500" s="2">
        <v>497</v>
      </c>
      <c r="B500">
        <v>61.315560518082044</v>
      </c>
      <c r="C500">
        <v>122.63112103616409</v>
      </c>
      <c r="D500">
        <v>827.76006699410755</v>
      </c>
      <c r="E500">
        <v>1440.9450884676371</v>
      </c>
      <c r="F500">
        <v>1011.7067485483537</v>
      </c>
    </row>
    <row r="501" spans="1:6" x14ac:dyDescent="0.2">
      <c r="A501" s="2">
        <v>498</v>
      </c>
      <c r="B501">
        <v>61.928716123262873</v>
      </c>
      <c r="C501">
        <v>123.85743224652575</v>
      </c>
      <c r="D501">
        <v>836.03766766404874</v>
      </c>
      <c r="E501">
        <v>1507.8020488008256</v>
      </c>
      <c r="F501">
        <v>1021.8238160338374</v>
      </c>
    </row>
    <row r="502" spans="1:6" x14ac:dyDescent="0.2">
      <c r="A502" s="2">
        <v>499</v>
      </c>
      <c r="B502">
        <v>62.548003284495493</v>
      </c>
      <c r="C502">
        <v>125.09600656899099</v>
      </c>
      <c r="D502">
        <v>844.39804434068924</v>
      </c>
      <c r="E502">
        <v>1387.4989315346652</v>
      </c>
      <c r="F502">
        <v>1032.0420541941758</v>
      </c>
    </row>
    <row r="503" spans="1:6" x14ac:dyDescent="0.2">
      <c r="A503" s="2">
        <v>500</v>
      </c>
      <c r="B503">
        <v>63.173483317340448</v>
      </c>
      <c r="C503">
        <v>126.3469666346809</v>
      </c>
      <c r="D503">
        <v>852.842024784096</v>
      </c>
      <c r="E503">
        <v>1310.3818651094934</v>
      </c>
      <c r="F503">
        <v>1042.3624747361173</v>
      </c>
    </row>
    <row r="504" spans="1:6" x14ac:dyDescent="0.2">
      <c r="A504" s="2">
        <v>501</v>
      </c>
      <c r="B504">
        <v>63.805218150513866</v>
      </c>
      <c r="C504">
        <v>127.61043630102772</v>
      </c>
      <c r="D504">
        <v>861.37044503193715</v>
      </c>
      <c r="E504">
        <v>1374.8601665722115</v>
      </c>
      <c r="F504">
        <v>1052.7860994834787</v>
      </c>
    </row>
    <row r="505" spans="1:6" x14ac:dyDescent="0.2">
      <c r="A505" s="2">
        <v>502</v>
      </c>
      <c r="B505">
        <v>64.443270332018997</v>
      </c>
      <c r="C505">
        <v>128.88654066403799</v>
      </c>
      <c r="D505">
        <v>869.9841494822565</v>
      </c>
      <c r="E505">
        <v>1332.4311270155297</v>
      </c>
      <c r="F505">
        <v>1063.3139604783134</v>
      </c>
    </row>
    <row r="506" spans="1:6" x14ac:dyDescent="0.2">
      <c r="A506" s="2">
        <v>503</v>
      </c>
      <c r="B506">
        <v>65.087703035339189</v>
      </c>
      <c r="C506">
        <v>130.17540607067838</v>
      </c>
      <c r="D506">
        <v>878.68399097707913</v>
      </c>
      <c r="E506">
        <v>1477.2463888395209</v>
      </c>
      <c r="F506">
        <v>1073.9471000830968</v>
      </c>
    </row>
    <row r="507" spans="1:6" x14ac:dyDescent="0.2">
      <c r="A507" s="2">
        <v>504</v>
      </c>
      <c r="B507">
        <v>65.738580065692574</v>
      </c>
      <c r="C507">
        <v>131.47716013138515</v>
      </c>
      <c r="D507">
        <v>887.47083088684985</v>
      </c>
      <c r="E507">
        <v>1602.6650845321451</v>
      </c>
      <c r="F507">
        <v>1084.6865710839277</v>
      </c>
    </row>
    <row r="508" spans="1:6" x14ac:dyDescent="0.2">
      <c r="A508" s="2">
        <v>505</v>
      </c>
      <c r="B508">
        <v>66.395965866349499</v>
      </c>
      <c r="C508">
        <v>132.791931732699</v>
      </c>
      <c r="D508">
        <v>896.3455391957184</v>
      </c>
      <c r="E508">
        <v>1453.9220211993584</v>
      </c>
      <c r="F508">
        <v>1095.5334367947669</v>
      </c>
    </row>
    <row r="509" spans="1:6" x14ac:dyDescent="0.2">
      <c r="A509" s="2">
        <v>506</v>
      </c>
      <c r="B509">
        <v>67.059925525013</v>
      </c>
      <c r="C509">
        <v>134.119851050026</v>
      </c>
      <c r="D509">
        <v>905.30899458767544</v>
      </c>
      <c r="E509">
        <v>1484.606479059682</v>
      </c>
      <c r="F509">
        <v>1106.4887711627143</v>
      </c>
    </row>
    <row r="510" spans="1:6" x14ac:dyDescent="0.2">
      <c r="A510" s="2">
        <v>507</v>
      </c>
      <c r="B510">
        <v>67.730524780263138</v>
      </c>
      <c r="C510">
        <v>135.46104956052628</v>
      </c>
      <c r="D510">
        <v>914.36208453355221</v>
      </c>
      <c r="E510">
        <v>1432.8710628579174</v>
      </c>
      <c r="F510">
        <v>1117.5536588743416</v>
      </c>
    </row>
    <row r="511" spans="1:6" x14ac:dyDescent="0.2">
      <c r="A511" s="2">
        <v>508</v>
      </c>
      <c r="B511">
        <v>68.407830028065774</v>
      </c>
      <c r="C511">
        <v>136.81566005613155</v>
      </c>
      <c r="D511">
        <v>923.50570537888791</v>
      </c>
      <c r="E511">
        <v>1694.2391967747494</v>
      </c>
      <c r="F511">
        <v>1128.7291954630853</v>
      </c>
    </row>
    <row r="512" spans="1:6" x14ac:dyDescent="0.2">
      <c r="A512" s="2">
        <v>509</v>
      </c>
      <c r="B512">
        <v>69.09190832834642</v>
      </c>
      <c r="C512">
        <v>138.18381665669284</v>
      </c>
      <c r="D512">
        <v>932.74076243267677</v>
      </c>
      <c r="E512">
        <v>1552.9819683517046</v>
      </c>
      <c r="F512">
        <v>1140.016487417716</v>
      </c>
    </row>
    <row r="513" spans="1:6" x14ac:dyDescent="0.2">
      <c r="A513" s="2">
        <v>510</v>
      </c>
      <c r="B513">
        <v>69.782827411629881</v>
      </c>
      <c r="C513">
        <v>139.56565482325976</v>
      </c>
      <c r="D513">
        <v>942.0681700570035</v>
      </c>
      <c r="E513">
        <v>1385.2315094654978</v>
      </c>
      <c r="F513">
        <v>1151.4166522918931</v>
      </c>
    </row>
    <row r="514" spans="1:6" x14ac:dyDescent="0.2">
      <c r="A514" s="2">
        <v>511</v>
      </c>
      <c r="B514">
        <v>70.480655685746186</v>
      </c>
      <c r="C514">
        <v>140.96131137149237</v>
      </c>
      <c r="D514">
        <v>951.48885175757346</v>
      </c>
      <c r="E514">
        <v>609.95551491506706</v>
      </c>
      <c r="F514">
        <v>1162.930818814812</v>
      </c>
    </row>
    <row r="515" spans="1:6" x14ac:dyDescent="0.2">
      <c r="A515" s="2">
        <v>512</v>
      </c>
      <c r="B515">
        <v>71.185462242603649</v>
      </c>
      <c r="C515">
        <v>142.3709244852073</v>
      </c>
      <c r="D515">
        <v>961.00374027514931</v>
      </c>
      <c r="E515">
        <v>559.04113695034448</v>
      </c>
      <c r="F515">
        <v>1174.5601270029601</v>
      </c>
    </row>
    <row r="516" spans="1:6" x14ac:dyDescent="0.2">
      <c r="A516" s="2">
        <v>513</v>
      </c>
      <c r="B516">
        <v>71.897316865029694</v>
      </c>
      <c r="C516">
        <v>143.79463373005939</v>
      </c>
      <c r="D516">
        <v>970.61377767790066</v>
      </c>
      <c r="E516">
        <v>636.31263645011802</v>
      </c>
      <c r="F516">
        <v>1186.3057282729899</v>
      </c>
    </row>
    <row r="517" spans="1:6" x14ac:dyDescent="0.2">
      <c r="A517" s="2">
        <v>514</v>
      </c>
      <c r="B517">
        <v>72.616290033679974</v>
      </c>
      <c r="C517">
        <v>145.23258006735995</v>
      </c>
      <c r="D517">
        <v>980.31991545467963</v>
      </c>
      <c r="E517">
        <v>564.85322726132244</v>
      </c>
      <c r="F517">
        <v>1198.1687855557195</v>
      </c>
    </row>
    <row r="518" spans="1:6" x14ac:dyDescent="0.2">
      <c r="A518" s="2">
        <v>515</v>
      </c>
      <c r="B518">
        <v>73.342452934016791</v>
      </c>
      <c r="C518">
        <v>146.68490586803358</v>
      </c>
      <c r="D518">
        <v>990.1231146092266</v>
      </c>
      <c r="E518">
        <v>545.46903953630385</v>
      </c>
      <c r="F518">
        <v>1210.1504734112771</v>
      </c>
    </row>
    <row r="519" spans="1:6" x14ac:dyDescent="0.2">
      <c r="A519" s="2">
        <v>516</v>
      </c>
      <c r="B519">
        <v>74.075877463356946</v>
      </c>
      <c r="C519">
        <v>148.15175492671389</v>
      </c>
      <c r="D519">
        <v>1000.0243457553188</v>
      </c>
      <c r="E519">
        <v>635.58206722579632</v>
      </c>
      <c r="F519">
        <v>1222.2519781453896</v>
      </c>
    </row>
    <row r="520" spans="1:6" x14ac:dyDescent="0.2">
      <c r="A520" s="2">
        <v>517</v>
      </c>
      <c r="B520">
        <v>74.816636237990522</v>
      </c>
      <c r="C520">
        <v>149.63327247598104</v>
      </c>
      <c r="D520">
        <v>1010.0245892128719</v>
      </c>
      <c r="E520">
        <v>541.46466900309201</v>
      </c>
      <c r="F520">
        <v>1234.4744979268435</v>
      </c>
    </row>
    <row r="521" spans="1:6" x14ac:dyDescent="0.2">
      <c r="A521" s="2">
        <v>518</v>
      </c>
      <c r="B521">
        <v>75.564802600370427</v>
      </c>
      <c r="C521">
        <v>151.12960520074085</v>
      </c>
      <c r="D521">
        <v>1020.1248351050006</v>
      </c>
      <c r="E521">
        <v>568.10857853276252</v>
      </c>
      <c r="F521">
        <v>1246.8192429061119</v>
      </c>
    </row>
    <row r="522" spans="1:6" x14ac:dyDescent="0.2">
      <c r="A522" s="2">
        <v>519</v>
      </c>
      <c r="B522">
        <v>76.320450626374125</v>
      </c>
      <c r="C522">
        <v>152.64090125274825</v>
      </c>
      <c r="D522">
        <v>1030.3260834560506</v>
      </c>
      <c r="E522">
        <v>545.87258174479507</v>
      </c>
      <c r="F522">
        <v>1259.2874353351731</v>
      </c>
    </row>
    <row r="523" spans="1:6" x14ac:dyDescent="0.2">
      <c r="A523" s="2">
        <v>520</v>
      </c>
      <c r="B523">
        <v>77.083655132637858</v>
      </c>
      <c r="C523">
        <v>154.16731026527572</v>
      </c>
      <c r="D523">
        <v>1040.6293442906112</v>
      </c>
      <c r="E523">
        <v>577.40087810025227</v>
      </c>
      <c r="F523">
        <v>1271.8803096885249</v>
      </c>
    </row>
    <row r="524" spans="1:6" x14ac:dyDescent="0.2">
      <c r="A524" s="2">
        <v>521</v>
      </c>
      <c r="B524">
        <v>77.854491683964241</v>
      </c>
      <c r="C524">
        <v>155.70898336792848</v>
      </c>
      <c r="D524">
        <v>1051.0356377335172</v>
      </c>
      <c r="E524">
        <v>664.20835980046468</v>
      </c>
      <c r="F524">
        <v>1284.5991127854099</v>
      </c>
    </row>
    <row r="525" spans="1:6" x14ac:dyDescent="0.2">
      <c r="A525" s="2">
        <v>522</v>
      </c>
      <c r="B525">
        <v>78.633036600803891</v>
      </c>
      <c r="C525">
        <v>157.26607320160778</v>
      </c>
      <c r="D525">
        <v>1061.5459941108525</v>
      </c>
      <c r="E525">
        <v>571.72595977272579</v>
      </c>
      <c r="F525">
        <v>1297.4451039132641</v>
      </c>
    </row>
    <row r="526" spans="1:6" x14ac:dyDescent="0.2">
      <c r="A526" s="2">
        <v>523</v>
      </c>
      <c r="B526">
        <v>79.419366966811921</v>
      </c>
      <c r="C526">
        <v>158.83873393362384</v>
      </c>
      <c r="D526">
        <v>1072.1614540519608</v>
      </c>
      <c r="E526">
        <v>656.09873712995682</v>
      </c>
      <c r="F526">
        <v>1310.4195549523965</v>
      </c>
    </row>
    <row r="527" spans="1:6" x14ac:dyDescent="0.2">
      <c r="A527" s="2">
        <v>524</v>
      </c>
      <c r="B527">
        <v>80.213560636480025</v>
      </c>
      <c r="C527">
        <v>160.42712127296008</v>
      </c>
      <c r="D527">
        <v>1082.8830685924804</v>
      </c>
      <c r="E527">
        <v>706.31269342860537</v>
      </c>
      <c r="F527">
        <v>1323.5237505019204</v>
      </c>
    </row>
    <row r="528" spans="1:6" x14ac:dyDescent="0.2">
      <c r="A528" s="2">
        <v>525</v>
      </c>
      <c r="B528">
        <v>81.015696242844825</v>
      </c>
      <c r="C528">
        <v>162.03139248568968</v>
      </c>
      <c r="D528">
        <v>1093.7118992784053</v>
      </c>
      <c r="E528">
        <v>595.62573884161463</v>
      </c>
      <c r="F528">
        <v>1336.7589880069397</v>
      </c>
    </row>
    <row r="529" spans="1:6" x14ac:dyDescent="0.2">
      <c r="A529" s="2">
        <v>526</v>
      </c>
      <c r="B529">
        <v>81.82585320527329</v>
      </c>
      <c r="C529">
        <v>163.65170641054658</v>
      </c>
      <c r="D529">
        <v>1104.6490182711893</v>
      </c>
      <c r="E529">
        <v>578.39367049893042</v>
      </c>
      <c r="F529">
        <v>1350.1265778870093</v>
      </c>
    </row>
    <row r="530" spans="1:6" x14ac:dyDescent="0.2">
      <c r="A530" s="2">
        <v>527</v>
      </c>
      <c r="B530">
        <v>82.644111737326028</v>
      </c>
      <c r="C530">
        <v>165.28822347465206</v>
      </c>
      <c r="D530">
        <v>1115.6955084539013</v>
      </c>
      <c r="E530">
        <v>685.52909534340165</v>
      </c>
      <c r="F530">
        <v>1363.6278436658795</v>
      </c>
    </row>
    <row r="531" spans="1:6" x14ac:dyDescent="0.2">
      <c r="A531" s="2">
        <v>528</v>
      </c>
      <c r="B531">
        <v>83.470552854699264</v>
      </c>
      <c r="C531">
        <v>166.94110570939853</v>
      </c>
      <c r="D531">
        <v>1126.8524635384401</v>
      </c>
      <c r="E531">
        <v>695.15874088162468</v>
      </c>
      <c r="F531">
        <v>1377.2641221025378</v>
      </c>
    </row>
    <row r="532" spans="1:6" x14ac:dyDescent="0.2">
      <c r="A532" s="2">
        <v>529</v>
      </c>
      <c r="B532">
        <v>84.305258383246269</v>
      </c>
      <c r="C532">
        <v>168.61051676649254</v>
      </c>
      <c r="D532">
        <v>1138.1209881738246</v>
      </c>
      <c r="E532">
        <v>728.92527345355188</v>
      </c>
      <c r="F532">
        <v>1391.0367633235633</v>
      </c>
    </row>
    <row r="533" spans="1:6" x14ac:dyDescent="0.2">
      <c r="A533" s="2">
        <v>530</v>
      </c>
      <c r="B533">
        <v>85.148310967078729</v>
      </c>
      <c r="C533">
        <v>170.29662193415746</v>
      </c>
      <c r="D533">
        <v>1149.5021980555628</v>
      </c>
      <c r="E533">
        <v>644.34191666300921</v>
      </c>
      <c r="F533">
        <v>1404.9471309567989</v>
      </c>
    </row>
    <row r="534" spans="1:6" x14ac:dyDescent="0.2">
      <c r="A534" s="2">
        <v>531</v>
      </c>
      <c r="B534">
        <v>85.999794076749509</v>
      </c>
      <c r="C534">
        <v>171.99958815349902</v>
      </c>
      <c r="D534">
        <v>1160.9972200361185</v>
      </c>
      <c r="E534">
        <v>686.59388024089151</v>
      </c>
      <c r="F534">
        <v>1418.9966022663671</v>
      </c>
    </row>
    <row r="535" spans="1:6" x14ac:dyDescent="0.2">
      <c r="A535" s="2">
        <v>532</v>
      </c>
      <c r="B535">
        <v>86.859792017517009</v>
      </c>
      <c r="C535">
        <v>173.71958403503402</v>
      </c>
      <c r="D535">
        <v>1172.6071922364797</v>
      </c>
      <c r="E535">
        <v>743.78478628517371</v>
      </c>
      <c r="F535">
        <v>1433.1865682890307</v>
      </c>
    </row>
    <row r="536" spans="1:6" x14ac:dyDescent="0.2">
      <c r="A536" s="2">
        <v>533</v>
      </c>
      <c r="B536">
        <v>87.728389937692185</v>
      </c>
      <c r="C536">
        <v>175.45677987538437</v>
      </c>
      <c r="D536">
        <v>1184.3332641588447</v>
      </c>
      <c r="E536">
        <v>647.15485079810458</v>
      </c>
      <c r="F536">
        <v>1447.5184339719212</v>
      </c>
    </row>
    <row r="537" spans="1:6" x14ac:dyDescent="0.2">
      <c r="A537" s="2">
        <v>534</v>
      </c>
      <c r="B537">
        <v>88.605673837069105</v>
      </c>
      <c r="C537">
        <v>177.21134767413824</v>
      </c>
      <c r="D537">
        <v>1196.1765968004329</v>
      </c>
      <c r="E537">
        <v>735.54078692308315</v>
      </c>
      <c r="F537">
        <v>1461.9936183116404</v>
      </c>
    </row>
    <row r="538" spans="1:6" x14ac:dyDescent="0.2">
      <c r="A538" s="2">
        <v>535</v>
      </c>
      <c r="B538">
        <v>89.491730575439789</v>
      </c>
      <c r="C538">
        <v>178.98346115087958</v>
      </c>
      <c r="D538">
        <v>1208.1383627684372</v>
      </c>
      <c r="E538">
        <v>619.70594157430287</v>
      </c>
      <c r="F538">
        <v>1476.6135544947565</v>
      </c>
    </row>
    <row r="539" spans="1:6" x14ac:dyDescent="0.2">
      <c r="A539" s="2">
        <v>536</v>
      </c>
      <c r="B539">
        <v>90.386647881194193</v>
      </c>
      <c r="C539">
        <v>180.77329576238839</v>
      </c>
      <c r="D539">
        <v>1220.2197463961215</v>
      </c>
      <c r="E539">
        <v>651.01912731077618</v>
      </c>
      <c r="F539">
        <v>1491.3796900397042</v>
      </c>
    </row>
    <row r="540" spans="1:6" x14ac:dyDescent="0.2">
      <c r="A540" s="2">
        <v>537</v>
      </c>
      <c r="B540">
        <v>91.290514360006142</v>
      </c>
      <c r="C540">
        <v>182.58102872001228</v>
      </c>
      <c r="D540">
        <v>1232.421943860083</v>
      </c>
      <c r="E540">
        <v>709.77807400236998</v>
      </c>
      <c r="F540">
        <v>1506.2934869401015</v>
      </c>
    </row>
    <row r="541" spans="1:6" x14ac:dyDescent="0.2">
      <c r="A541" s="2">
        <v>538</v>
      </c>
      <c r="B541">
        <v>92.203419503606199</v>
      </c>
      <c r="C541">
        <v>184.4068390072124</v>
      </c>
      <c r="D541">
        <v>1244.7461632986838</v>
      </c>
      <c r="E541">
        <v>632.69095517027222</v>
      </c>
      <c r="F541">
        <v>1521.3564218095025</v>
      </c>
    </row>
    <row r="542" spans="1:6" x14ac:dyDescent="0.2">
      <c r="A542" s="2">
        <v>539</v>
      </c>
      <c r="B542">
        <v>93.125453698642261</v>
      </c>
      <c r="C542">
        <v>186.25090739728452</v>
      </c>
      <c r="D542">
        <v>1257.1936249316705</v>
      </c>
      <c r="E542">
        <v>672.7926844028957</v>
      </c>
      <c r="F542">
        <v>1536.5699860275972</v>
      </c>
    </row>
    <row r="543" spans="1:6" x14ac:dyDescent="0.2">
      <c r="A543" s="2">
        <v>540</v>
      </c>
      <c r="B543">
        <v>94.05670823562869</v>
      </c>
      <c r="C543">
        <v>188.11341647125738</v>
      </c>
      <c r="D543">
        <v>1269.7655611809871</v>
      </c>
      <c r="E543">
        <v>767.43681316186905</v>
      </c>
      <c r="F543">
        <v>1551.9356858878732</v>
      </c>
    </row>
    <row r="544" spans="1:6" x14ac:dyDescent="0.2">
      <c r="A544" s="2">
        <v>541</v>
      </c>
      <c r="B544">
        <v>94.997275317984958</v>
      </c>
      <c r="C544">
        <v>189.99455063596992</v>
      </c>
      <c r="D544">
        <v>1282.4632167927971</v>
      </c>
      <c r="E544">
        <v>638.09883769870351</v>
      </c>
      <c r="F544">
        <v>1567.455042746752</v>
      </c>
    </row>
    <row r="545" spans="1:6" x14ac:dyDescent="0.2">
      <c r="A545" s="2">
        <v>542</v>
      </c>
      <c r="B545">
        <v>95.947248071164836</v>
      </c>
      <c r="C545">
        <v>191.89449614232967</v>
      </c>
      <c r="D545">
        <v>1295.2878489607253</v>
      </c>
      <c r="E545">
        <v>1773.7060850780981</v>
      </c>
      <c r="F545">
        <v>1583.1295931742197</v>
      </c>
    </row>
    <row r="546" spans="1:6" x14ac:dyDescent="0.2">
      <c r="A546" s="2">
        <v>543</v>
      </c>
      <c r="B546">
        <v>96.906720551876475</v>
      </c>
      <c r="C546">
        <v>193.81344110375295</v>
      </c>
      <c r="D546">
        <v>1308.2407274503325</v>
      </c>
      <c r="E546">
        <v>1889.3521098108736</v>
      </c>
      <c r="F546">
        <v>1598.960889105962</v>
      </c>
    </row>
    <row r="547" spans="1:6" x14ac:dyDescent="0.2">
      <c r="A547" s="2">
        <v>544</v>
      </c>
      <c r="B547">
        <v>97.875787757395244</v>
      </c>
      <c r="C547">
        <v>195.75157551479049</v>
      </c>
      <c r="D547">
        <v>1321.3231347248359</v>
      </c>
      <c r="E547">
        <v>2151.1481139623215</v>
      </c>
      <c r="F547">
        <v>1614.9504979970216</v>
      </c>
    </row>
    <row r="548" spans="1:6" x14ac:dyDescent="0.2">
      <c r="A548" s="2">
        <v>545</v>
      </c>
      <c r="B548">
        <v>98.854545634969199</v>
      </c>
      <c r="C548">
        <v>197.7090912699384</v>
      </c>
      <c r="D548">
        <v>1334.5363660720841</v>
      </c>
      <c r="E548">
        <v>1976.690592582481</v>
      </c>
      <c r="F548">
        <v>1631.1000029769916</v>
      </c>
    </row>
    <row r="549" spans="1:6" x14ac:dyDescent="0.2">
      <c r="A549" s="2">
        <v>546</v>
      </c>
      <c r="B549">
        <v>99.843091091318882</v>
      </c>
      <c r="C549">
        <v>199.68618218263776</v>
      </c>
      <c r="D549">
        <v>1347.8817297328048</v>
      </c>
      <c r="E549">
        <v>1772.9723077981566</v>
      </c>
      <c r="F549">
        <v>1647.4110030067616</v>
      </c>
    </row>
    <row r="550" spans="1:6" x14ac:dyDescent="0.2">
      <c r="A550" s="2">
        <v>547</v>
      </c>
      <c r="B550">
        <v>100.84152200223207</v>
      </c>
      <c r="C550">
        <v>201.68304400446414</v>
      </c>
      <c r="D550">
        <v>1361.3605470301329</v>
      </c>
      <c r="E550">
        <v>1778.9469689704013</v>
      </c>
      <c r="F550">
        <v>1663.8851130368291</v>
      </c>
    </row>
    <row r="551" spans="1:6" x14ac:dyDescent="0.2">
      <c r="A551" s="2">
        <v>548</v>
      </c>
      <c r="B551">
        <v>101.8499372222544</v>
      </c>
      <c r="C551">
        <v>203.69987444450879</v>
      </c>
      <c r="D551">
        <v>1374.9741525004342</v>
      </c>
      <c r="E551">
        <v>1769.5795720061451</v>
      </c>
      <c r="F551">
        <v>1680.5239641671974</v>
      </c>
    </row>
    <row r="552" spans="1:6" x14ac:dyDescent="0.2">
      <c r="A552" s="2">
        <v>549</v>
      </c>
      <c r="B552">
        <v>102.86843659447695</v>
      </c>
      <c r="C552">
        <v>205.73687318895387</v>
      </c>
      <c r="D552">
        <v>1388.7238940254383</v>
      </c>
      <c r="E552">
        <v>2026.6538041909394</v>
      </c>
      <c r="F552">
        <v>1697.3292038088691</v>
      </c>
    </row>
    <row r="553" spans="1:6" x14ac:dyDescent="0.2">
      <c r="A553" s="2">
        <v>550</v>
      </c>
      <c r="B553">
        <v>103.89712096042169</v>
      </c>
      <c r="C553">
        <v>207.79424192084338</v>
      </c>
      <c r="D553">
        <v>1402.6111329656928</v>
      </c>
      <c r="E553">
        <v>1972.9831523202952</v>
      </c>
      <c r="F553">
        <v>1714.302495846958</v>
      </c>
    </row>
    <row r="554" spans="1:6" x14ac:dyDescent="0.2">
      <c r="A554" s="2">
        <v>551</v>
      </c>
      <c r="B554">
        <v>104.93609217002589</v>
      </c>
      <c r="C554">
        <v>209.8721843400518</v>
      </c>
      <c r="D554">
        <v>1416.6372442953495</v>
      </c>
      <c r="E554">
        <v>2298.0191296928915</v>
      </c>
      <c r="F554">
        <v>1731.4455208054271</v>
      </c>
    </row>
    <row r="555" spans="1:6" x14ac:dyDescent="0.2">
      <c r="A555" s="2">
        <v>552</v>
      </c>
      <c r="B555">
        <v>1049.3609217002588</v>
      </c>
      <c r="C555">
        <v>211.97090618345237</v>
      </c>
      <c r="D555">
        <v>1430.8036167383034</v>
      </c>
      <c r="E555">
        <v>3394.0070693723724</v>
      </c>
      <c r="F555">
        <v>2692.1354446220148</v>
      </c>
    </row>
    <row r="556" spans="1:6" x14ac:dyDescent="0.2">
      <c r="A556" s="2">
        <v>553</v>
      </c>
      <c r="B556">
        <v>1049.3609217002588</v>
      </c>
      <c r="C556">
        <v>214.09061524528687</v>
      </c>
      <c r="D556">
        <v>1445.1116529056867</v>
      </c>
      <c r="E556">
        <v>3705.93323786767</v>
      </c>
      <c r="F556">
        <v>2708.5631898512324</v>
      </c>
    </row>
    <row r="557" spans="1:6" x14ac:dyDescent="0.2">
      <c r="A557" s="2">
        <v>554</v>
      </c>
      <c r="B557">
        <v>1049.3609217002588</v>
      </c>
      <c r="C557">
        <v>216.23152139773975</v>
      </c>
      <c r="D557">
        <v>1459.5627694347431</v>
      </c>
      <c r="E557">
        <v>4019.9550828887418</v>
      </c>
      <c r="F557">
        <v>2725.1552125327416</v>
      </c>
    </row>
    <row r="558" spans="1:6" x14ac:dyDescent="0.2">
      <c r="A558" s="2">
        <v>555</v>
      </c>
      <c r="B558">
        <v>1049.3609217002588</v>
      </c>
      <c r="C558">
        <v>218.39383661171715</v>
      </c>
      <c r="D558">
        <v>1474.1583971290906</v>
      </c>
      <c r="E558">
        <v>3753.6090476091254</v>
      </c>
      <c r="F558">
        <v>2741.9131554410669</v>
      </c>
    </row>
    <row r="559" spans="1:6" x14ac:dyDescent="0.2">
      <c r="A559" s="2">
        <v>556</v>
      </c>
      <c r="B559">
        <v>1049.3609217002588</v>
      </c>
      <c r="C559">
        <v>220.57777497783431</v>
      </c>
      <c r="D559">
        <v>1488.8999811003814</v>
      </c>
      <c r="E559">
        <v>4085.2755814247857</v>
      </c>
      <c r="F559">
        <v>2758.8386777784744</v>
      </c>
    </row>
    <row r="560" spans="1:6" x14ac:dyDescent="0.2">
      <c r="A560" s="2">
        <v>557</v>
      </c>
      <c r="B560">
        <v>1049.3609217002588</v>
      </c>
      <c r="C560">
        <v>222.78355272761263</v>
      </c>
      <c r="D560">
        <v>1503.7889809113854</v>
      </c>
      <c r="E560">
        <v>3581.526782179018</v>
      </c>
      <c r="F560">
        <v>2775.9334553392569</v>
      </c>
    </row>
    <row r="561" spans="1:6" x14ac:dyDescent="0.2">
      <c r="A561" s="2">
        <v>558</v>
      </c>
      <c r="B561">
        <v>1049.3609217002588</v>
      </c>
      <c r="C561">
        <v>225.0113882548888</v>
      </c>
      <c r="D561">
        <v>1518.8268707204993</v>
      </c>
      <c r="E561">
        <v>4130.2525209877949</v>
      </c>
      <c r="F561">
        <v>2793.1991806756469</v>
      </c>
    </row>
    <row r="562" spans="1:6" x14ac:dyDescent="0.2">
      <c r="A562" s="2">
        <v>559</v>
      </c>
      <c r="B562">
        <v>1049.3609217002588</v>
      </c>
      <c r="C562">
        <v>227.26150213743767</v>
      </c>
      <c r="D562">
        <v>1534.0151394277043</v>
      </c>
      <c r="E562">
        <v>4201.8267946109017</v>
      </c>
      <c r="F562">
        <v>2810.6375632654008</v>
      </c>
    </row>
    <row r="563" spans="1:6" x14ac:dyDescent="0.2">
      <c r="A563" s="2">
        <v>560</v>
      </c>
      <c r="B563">
        <v>114.76705857940601</v>
      </c>
      <c r="C563">
        <v>229.53411715881202</v>
      </c>
      <c r="D563">
        <v>1549.3552908219813</v>
      </c>
      <c r="E563">
        <v>2861.7299161465171</v>
      </c>
      <c r="F563">
        <v>1893.6564665601993</v>
      </c>
    </row>
    <row r="564" spans="1:6" x14ac:dyDescent="0.2">
      <c r="A564" s="2">
        <v>561</v>
      </c>
      <c r="B564">
        <v>115.9147291652001</v>
      </c>
      <c r="C564">
        <v>231.8294583304002</v>
      </c>
      <c r="D564">
        <v>1564.8488437302017</v>
      </c>
      <c r="E564">
        <v>3021.3433527893294</v>
      </c>
      <c r="F564">
        <v>1912.593031225802</v>
      </c>
    </row>
    <row r="565" spans="1:6" x14ac:dyDescent="0.2">
      <c r="A565" s="2">
        <v>562</v>
      </c>
      <c r="B565">
        <v>117.07387645685208</v>
      </c>
      <c r="C565">
        <v>234.14775291370415</v>
      </c>
      <c r="D565">
        <v>1580.4973321675029</v>
      </c>
      <c r="E565">
        <v>2851.7205399784516</v>
      </c>
      <c r="F565">
        <v>1931.7189615380591</v>
      </c>
    </row>
    <row r="566" spans="1:6" x14ac:dyDescent="0.2">
      <c r="A566" s="2">
        <v>563</v>
      </c>
      <c r="B566">
        <v>118.2446152214206</v>
      </c>
      <c r="C566">
        <v>236.4892304428412</v>
      </c>
      <c r="D566">
        <v>1596.302305489178</v>
      </c>
      <c r="E566">
        <v>2391.0860283406219</v>
      </c>
      <c r="F566">
        <v>1951.03615115344</v>
      </c>
    </row>
    <row r="567" spans="1:6" x14ac:dyDescent="0.2">
      <c r="A567" s="2">
        <v>564</v>
      </c>
      <c r="B567">
        <v>119.4270613736348</v>
      </c>
      <c r="C567">
        <v>238.8541227472696</v>
      </c>
      <c r="D567">
        <v>1612.2653285440697</v>
      </c>
      <c r="E567">
        <v>805.48967166982084</v>
      </c>
      <c r="F567">
        <v>1970.5465126649742</v>
      </c>
    </row>
    <row r="568" spans="1:6" x14ac:dyDescent="0.2">
      <c r="A568" s="2">
        <v>565</v>
      </c>
      <c r="B568">
        <v>120.62133198737115</v>
      </c>
      <c r="C568">
        <v>241.2426639747423</v>
      </c>
      <c r="D568">
        <v>1628.3879818295104</v>
      </c>
      <c r="E568">
        <v>728.60786359903943</v>
      </c>
      <c r="F568">
        <v>1990.2519777916239</v>
      </c>
    </row>
    <row r="569" spans="1:6" x14ac:dyDescent="0.2">
      <c r="A569" s="2">
        <v>566</v>
      </c>
      <c r="B569">
        <v>121.82754530724488</v>
      </c>
      <c r="C569">
        <v>243.65509061448975</v>
      </c>
      <c r="D569">
        <v>1644.6718616478056</v>
      </c>
      <c r="E569">
        <v>882.22325415738567</v>
      </c>
      <c r="F569">
        <v>2010.1544975695404</v>
      </c>
    </row>
    <row r="570" spans="1:6" x14ac:dyDescent="0.2">
      <c r="A570" s="2">
        <v>567</v>
      </c>
      <c r="B570">
        <v>123.04582076031733</v>
      </c>
      <c r="C570">
        <v>246.09164152063462</v>
      </c>
      <c r="D570">
        <v>1661.1185802642835</v>
      </c>
      <c r="E570">
        <v>915.55089278626008</v>
      </c>
      <c r="F570">
        <v>2030.2560425452355</v>
      </c>
    </row>
    <row r="571" spans="1:6" x14ac:dyDescent="0.2">
      <c r="A571" s="2">
        <v>568</v>
      </c>
      <c r="B571">
        <v>124.27627896792049</v>
      </c>
      <c r="C571">
        <v>248.55255793584101</v>
      </c>
      <c r="D571">
        <v>1677.7297660669269</v>
      </c>
      <c r="E571">
        <v>898.20713705714229</v>
      </c>
      <c r="F571">
        <v>2050.5586029706883</v>
      </c>
    </row>
    <row r="572" spans="1:6" x14ac:dyDescent="0.2">
      <c r="A572" s="2">
        <v>569</v>
      </c>
      <c r="B572">
        <v>125.51904175759969</v>
      </c>
      <c r="C572">
        <v>251.03808351519939</v>
      </c>
      <c r="D572">
        <v>1694.5070637275958</v>
      </c>
      <c r="E572">
        <v>944.82031469919707</v>
      </c>
      <c r="F572">
        <v>2071.0641890003949</v>
      </c>
    </row>
    <row r="573" spans="1:6" x14ac:dyDescent="0.2">
      <c r="A573" s="2">
        <v>570</v>
      </c>
      <c r="B573">
        <v>126.77423217517571</v>
      </c>
      <c r="C573">
        <v>253.54846435035142</v>
      </c>
      <c r="D573">
        <v>1711.4521343648721</v>
      </c>
      <c r="E573">
        <v>798.50178119955797</v>
      </c>
      <c r="F573">
        <v>2091.7748308903992</v>
      </c>
    </row>
    <row r="574" spans="1:6" x14ac:dyDescent="0.2">
      <c r="A574" s="2">
        <v>571</v>
      </c>
      <c r="B574">
        <v>128.04197449692748</v>
      </c>
      <c r="C574">
        <v>256.08394899385496</v>
      </c>
      <c r="D574">
        <v>1728.5666557085206</v>
      </c>
      <c r="E574">
        <v>919.33925884898292</v>
      </c>
      <c r="F574">
        <v>2112.6925791993031</v>
      </c>
    </row>
    <row r="575" spans="1:6" x14ac:dyDescent="0.2">
      <c r="A575" s="2">
        <v>572</v>
      </c>
      <c r="B575">
        <v>129.32239424189675</v>
      </c>
      <c r="C575">
        <v>258.64478848379349</v>
      </c>
      <c r="D575">
        <v>1745.8523222656061</v>
      </c>
      <c r="E575">
        <v>897.16332024628321</v>
      </c>
      <c r="F575">
        <v>2133.8195049912965</v>
      </c>
    </row>
    <row r="576" spans="1:6" x14ac:dyDescent="0.2">
      <c r="A576" s="2">
        <v>573</v>
      </c>
      <c r="B576">
        <v>130.61561818431571</v>
      </c>
      <c r="C576">
        <v>261.23123636863141</v>
      </c>
      <c r="D576">
        <v>1763.3108454882622</v>
      </c>
      <c r="E576">
        <v>953.86157161640551</v>
      </c>
      <c r="F576">
        <v>2155.1577000412094</v>
      </c>
    </row>
    <row r="577" spans="1:6" x14ac:dyDescent="0.2">
      <c r="A577" s="2">
        <v>574</v>
      </c>
      <c r="B577">
        <v>131.9217743661589</v>
      </c>
      <c r="C577">
        <v>263.8435487323178</v>
      </c>
      <c r="D577">
        <v>1780.9439539431451</v>
      </c>
      <c r="E577">
        <v>856.85569030226179</v>
      </c>
      <c r="F577">
        <v>2176.7092770416216</v>
      </c>
    </row>
    <row r="578" spans="1:6" x14ac:dyDescent="0.2">
      <c r="A578" s="2">
        <v>575</v>
      </c>
      <c r="B578">
        <v>133.24099210982047</v>
      </c>
      <c r="C578">
        <v>266.48198421964094</v>
      </c>
      <c r="D578">
        <v>1798.7533934825765</v>
      </c>
      <c r="E578">
        <v>854.34010816650482</v>
      </c>
      <c r="F578">
        <v>2198.4763698120378</v>
      </c>
    </row>
    <row r="579" spans="1:6" x14ac:dyDescent="0.2">
      <c r="A579" s="2">
        <v>576</v>
      </c>
      <c r="B579">
        <v>134.57340203091866</v>
      </c>
      <c r="C579">
        <v>269.14680406183732</v>
      </c>
      <c r="D579">
        <v>1816.740927417402</v>
      </c>
      <c r="E579">
        <v>892.19523493540964</v>
      </c>
      <c r="F579">
        <v>2220.4611335101581</v>
      </c>
    </row>
    <row r="580" spans="1:6" x14ac:dyDescent="0.2">
      <c r="A580" s="2">
        <v>577</v>
      </c>
      <c r="B580">
        <v>135.91913605122787</v>
      </c>
      <c r="C580">
        <v>271.83827210245573</v>
      </c>
      <c r="D580">
        <v>1834.9083366915761</v>
      </c>
      <c r="E580">
        <v>837.12947320712408</v>
      </c>
      <c r="F580">
        <v>2242.6657448452597</v>
      </c>
    </row>
    <row r="581" spans="1:6" x14ac:dyDescent="0.2">
      <c r="A581" s="2">
        <v>578</v>
      </c>
      <c r="B581">
        <v>137.27832741174012</v>
      </c>
      <c r="C581">
        <v>274.55665482348024</v>
      </c>
      <c r="D581">
        <v>1853.2574200584916</v>
      </c>
      <c r="E581">
        <v>945.16604442633036</v>
      </c>
      <c r="F581">
        <v>2265.092402293712</v>
      </c>
    </row>
    <row r="582" spans="1:6" x14ac:dyDescent="0.2">
      <c r="A582" s="2">
        <v>579</v>
      </c>
      <c r="B582">
        <v>138.65111068585753</v>
      </c>
      <c r="C582">
        <v>277.30222137171506</v>
      </c>
      <c r="D582">
        <v>1871.7899942590766</v>
      </c>
      <c r="E582">
        <v>813.22310412058664</v>
      </c>
      <c r="F582">
        <v>2287.743326316649</v>
      </c>
    </row>
    <row r="583" spans="1:6" x14ac:dyDescent="0.2">
      <c r="A583" s="2">
        <v>580</v>
      </c>
      <c r="B583">
        <v>140.03762179271612</v>
      </c>
      <c r="C583">
        <v>280.07524358543225</v>
      </c>
      <c r="D583">
        <v>1890.5078942016676</v>
      </c>
      <c r="E583">
        <v>970.06304238461064</v>
      </c>
      <c r="F583">
        <v>2310.620759579816</v>
      </c>
    </row>
    <row r="584" spans="1:6" x14ac:dyDescent="0.2">
      <c r="A584" s="2">
        <v>581</v>
      </c>
      <c r="B584">
        <v>141.4379980106433</v>
      </c>
      <c r="C584">
        <v>282.8759960212866</v>
      </c>
      <c r="D584">
        <v>1909.4129731436844</v>
      </c>
      <c r="E584">
        <v>995.32590544059281</v>
      </c>
      <c r="F584">
        <v>2333.7269671756144</v>
      </c>
    </row>
    <row r="585" spans="1:6" x14ac:dyDescent="0.2">
      <c r="A585" s="2">
        <v>582</v>
      </c>
      <c r="B585">
        <v>86.156207240911698</v>
      </c>
      <c r="C585">
        <v>124.2762789679205</v>
      </c>
      <c r="D585">
        <v>358.01493246444079</v>
      </c>
      <c r="E585">
        <v>748.76016733325514</v>
      </c>
      <c r="F585">
        <v>568.44741867327298</v>
      </c>
    </row>
    <row r="586" spans="1:6" x14ac:dyDescent="0.2">
      <c r="A586" s="2">
        <v>583</v>
      </c>
      <c r="B586">
        <v>81.848396878866097</v>
      </c>
      <c r="C586">
        <v>125.51904175759969</v>
      </c>
      <c r="D586">
        <v>268.51119934833059</v>
      </c>
      <c r="E586">
        <v>748.88960721238016</v>
      </c>
      <c r="F586">
        <v>475.87863798479634</v>
      </c>
    </row>
    <row r="587" spans="1:6" x14ac:dyDescent="0.2">
      <c r="A587" s="2">
        <v>584</v>
      </c>
      <c r="B587">
        <v>82.666880847654753</v>
      </c>
      <c r="C587">
        <v>126.77423217517571</v>
      </c>
      <c r="D587">
        <v>201.383399511248</v>
      </c>
      <c r="E587">
        <v>772.50648509962855</v>
      </c>
      <c r="F587">
        <v>410.82451253407845</v>
      </c>
    </row>
    <row r="588" spans="1:6" x14ac:dyDescent="0.2">
      <c r="A588" s="2">
        <v>585</v>
      </c>
      <c r="B588">
        <v>83.493549656131307</v>
      </c>
      <c r="C588">
        <v>128.04197449692748</v>
      </c>
      <c r="D588">
        <v>151.03754963343596</v>
      </c>
      <c r="E588">
        <v>654.62714732731831</v>
      </c>
      <c r="F588">
        <v>362.57307378649477</v>
      </c>
    </row>
    <row r="589" spans="1:6" x14ac:dyDescent="0.2">
      <c r="A589" s="2">
        <v>586</v>
      </c>
      <c r="B589">
        <v>84.328485152692622</v>
      </c>
      <c r="C589">
        <v>129.32239424189675</v>
      </c>
      <c r="D589">
        <v>113.27816222507697</v>
      </c>
      <c r="E589">
        <v>674.49088068251831</v>
      </c>
      <c r="F589">
        <v>326.92904161966635</v>
      </c>
    </row>
    <row r="590" spans="1:6" x14ac:dyDescent="0.2">
      <c r="A590" s="2">
        <v>587</v>
      </c>
      <c r="B590">
        <v>85.171770004219553</v>
      </c>
      <c r="C590">
        <v>130.61561818431571</v>
      </c>
      <c r="D590">
        <v>84.958621668807723</v>
      </c>
      <c r="E590">
        <v>620.36622750021195</v>
      </c>
      <c r="F590">
        <v>300.74600985734298</v>
      </c>
    </row>
    <row r="591" spans="1:6" x14ac:dyDescent="0.2">
      <c r="A591" s="2">
        <v>588</v>
      </c>
      <c r="B591">
        <v>86.023487704261754</v>
      </c>
      <c r="C591">
        <v>131.9217743661589</v>
      </c>
      <c r="D591">
        <v>63.718966251605792</v>
      </c>
      <c r="E591">
        <v>629.36511900661696</v>
      </c>
      <c r="F591">
        <v>281.66422832202647</v>
      </c>
    </row>
    <row r="592" spans="1:6" x14ac:dyDescent="0.2">
      <c r="A592" s="2">
        <v>589</v>
      </c>
      <c r="B592">
        <v>86.883722581304369</v>
      </c>
      <c r="C592">
        <v>133.24099210982047</v>
      </c>
      <c r="D592">
        <v>47.789224688704344</v>
      </c>
      <c r="E592">
        <v>624.01997225872617</v>
      </c>
      <c r="F592">
        <v>267.91393937982917</v>
      </c>
    </row>
    <row r="593" spans="1:6" x14ac:dyDescent="0.2">
      <c r="A593" s="2">
        <v>590</v>
      </c>
      <c r="B593">
        <v>87.752559807117407</v>
      </c>
      <c r="C593">
        <v>134.57340203091866</v>
      </c>
      <c r="D593">
        <v>35.84191851652826</v>
      </c>
      <c r="E593">
        <v>671.66839758461822</v>
      </c>
      <c r="F593">
        <v>258.16788035456432</v>
      </c>
    </row>
    <row r="594" spans="1:6" x14ac:dyDescent="0.2">
      <c r="A594" s="2">
        <v>591</v>
      </c>
      <c r="B594">
        <v>88.630085405188595</v>
      </c>
      <c r="C594">
        <v>135.91913605122787</v>
      </c>
      <c r="D594">
        <v>26.88143888739619</v>
      </c>
      <c r="E594">
        <v>737.09226816861906</v>
      </c>
      <c r="F594">
        <v>251.43066034381266</v>
      </c>
    </row>
    <row r="595" spans="1:6" x14ac:dyDescent="0.2">
      <c r="A595" s="2">
        <v>592</v>
      </c>
      <c r="B595">
        <v>89.516386259240463</v>
      </c>
      <c r="C595">
        <v>137.27832741174012</v>
      </c>
      <c r="D595">
        <v>20.161079165547143</v>
      </c>
      <c r="E595">
        <v>705.88865896250343</v>
      </c>
      <c r="F595">
        <v>246.95579283652773</v>
      </c>
    </row>
    <row r="596" spans="1:6" x14ac:dyDescent="0.2">
      <c r="A596" s="2">
        <v>593</v>
      </c>
      <c r="B596">
        <v>90.411550121832875</v>
      </c>
      <c r="C596">
        <v>138.65111068585753</v>
      </c>
      <c r="D596">
        <v>15.120809374160357</v>
      </c>
      <c r="E596">
        <v>623.54465358420202</v>
      </c>
      <c r="F596">
        <v>244.18347018185077</v>
      </c>
    </row>
    <row r="597" spans="1:6" x14ac:dyDescent="0.2">
      <c r="A597" s="2">
        <v>594</v>
      </c>
      <c r="B597">
        <v>54.330623813217954</v>
      </c>
      <c r="C597">
        <v>108.66124762643589</v>
      </c>
      <c r="D597">
        <v>733.46342147844223</v>
      </c>
      <c r="E597">
        <v>1859.7995567349651</v>
      </c>
      <c r="F597">
        <v>896.45529291809601</v>
      </c>
    </row>
    <row r="598" spans="1:6" x14ac:dyDescent="0.2">
      <c r="A598" s="2">
        <v>595</v>
      </c>
      <c r="B598">
        <v>54.873930051350122</v>
      </c>
      <c r="C598">
        <v>109.74786010270024</v>
      </c>
      <c r="D598">
        <v>740.79805569322662</v>
      </c>
      <c r="E598">
        <v>1934.330324087138</v>
      </c>
      <c r="F598">
        <v>905.41984584727697</v>
      </c>
    </row>
    <row r="599" spans="1:6" x14ac:dyDescent="0.2">
      <c r="A599" s="2">
        <v>596</v>
      </c>
      <c r="B599">
        <v>55.422669351863632</v>
      </c>
      <c r="C599">
        <v>110.84533870372726</v>
      </c>
      <c r="D599">
        <v>748.20603625015906</v>
      </c>
      <c r="E599">
        <v>1821.1699553757801</v>
      </c>
      <c r="F599">
        <v>914.47404430575</v>
      </c>
    </row>
    <row r="600" spans="1:6" x14ac:dyDescent="0.2">
      <c r="A600" s="2">
        <v>597</v>
      </c>
      <c r="B600">
        <v>55.976896045382276</v>
      </c>
      <c r="C600">
        <v>111.95379209076455</v>
      </c>
      <c r="D600">
        <v>755.68809661266062</v>
      </c>
      <c r="E600">
        <v>1699.0328996927381</v>
      </c>
      <c r="F600">
        <v>923.61878474880746</v>
      </c>
    </row>
    <row r="601" spans="1:6" x14ac:dyDescent="0.2">
      <c r="A601" s="2">
        <v>598</v>
      </c>
      <c r="B601">
        <v>56.536665005836099</v>
      </c>
      <c r="C601">
        <v>113.0733300116722</v>
      </c>
      <c r="D601">
        <v>763.24497757878726</v>
      </c>
      <c r="E601">
        <v>1877.4537547596462</v>
      </c>
      <c r="F601">
        <v>932.85497259629551</v>
      </c>
    </row>
    <row r="602" spans="1:6" x14ac:dyDescent="0.2">
      <c r="A602" s="2">
        <v>599</v>
      </c>
      <c r="B602">
        <v>57.10203165589445</v>
      </c>
      <c r="C602">
        <v>114.2040633117889</v>
      </c>
      <c r="D602">
        <v>770.87742735457516</v>
      </c>
      <c r="E602">
        <v>1904.6667249024733</v>
      </c>
      <c r="F602">
        <v>942.18352232225857</v>
      </c>
    </row>
    <row r="603" spans="1:6" x14ac:dyDescent="0.2">
      <c r="A603" s="2">
        <v>600</v>
      </c>
      <c r="B603">
        <v>57.673051972453408</v>
      </c>
      <c r="C603">
        <v>115.3461039449068</v>
      </c>
      <c r="D603">
        <v>778.58620162812088</v>
      </c>
      <c r="E603">
        <v>1936.7673046235425</v>
      </c>
      <c r="F603">
        <v>951.60535754548107</v>
      </c>
    </row>
    <row r="604" spans="1:6" x14ac:dyDescent="0.2">
      <c r="A604" s="2">
        <v>601</v>
      </c>
      <c r="B604">
        <v>58.249782492177943</v>
      </c>
      <c r="C604">
        <v>116.49956498435589</v>
      </c>
      <c r="D604">
        <v>786.37206364440226</v>
      </c>
      <c r="E604">
        <v>1781.2762280405407</v>
      </c>
      <c r="F604">
        <v>961.12141112093605</v>
      </c>
    </row>
    <row r="605" spans="1:6" x14ac:dyDescent="0.2">
      <c r="A605" s="2">
        <v>602</v>
      </c>
      <c r="B605">
        <v>58.832280317099716</v>
      </c>
      <c r="C605">
        <v>117.66456063419943</v>
      </c>
      <c r="D605">
        <v>794.23578428084625</v>
      </c>
      <c r="E605">
        <v>2089.0818327499283</v>
      </c>
      <c r="F605">
        <v>970.73262523214544</v>
      </c>
    </row>
    <row r="606" spans="1:6" x14ac:dyDescent="0.2">
      <c r="A606" s="2">
        <v>603</v>
      </c>
      <c r="B606">
        <v>59.420603120270727</v>
      </c>
      <c r="C606">
        <v>118.84120624054144</v>
      </c>
      <c r="D606">
        <v>802.17814212365477</v>
      </c>
      <c r="E606">
        <v>1994.5871350729806</v>
      </c>
      <c r="F606">
        <v>980.43995148446686</v>
      </c>
    </row>
    <row r="607" spans="1:6" x14ac:dyDescent="0.2">
      <c r="A607" s="2">
        <v>604</v>
      </c>
      <c r="B607">
        <v>60.014809151473415</v>
      </c>
      <c r="C607">
        <v>120.02961830294684</v>
      </c>
      <c r="D607">
        <v>810.19992354489125</v>
      </c>
      <c r="E607">
        <v>1902.2722227792142</v>
      </c>
      <c r="F607">
        <v>990.24435099931145</v>
      </c>
    </row>
    <row r="608" spans="1:6" x14ac:dyDescent="0.2">
      <c r="A608" s="2">
        <v>605</v>
      </c>
      <c r="B608">
        <v>11.252776715901266</v>
      </c>
      <c r="C608">
        <v>22.505553431802532</v>
      </c>
      <c r="D608">
        <v>151.91248566466709</v>
      </c>
      <c r="E608">
        <v>1607.068360831149</v>
      </c>
      <c r="F608">
        <v>185.67081581237088</v>
      </c>
    </row>
    <row r="609" spans="1:6" x14ac:dyDescent="0.2">
      <c r="A609" s="2">
        <v>606</v>
      </c>
      <c r="B609">
        <v>61.22110681541804</v>
      </c>
      <c r="C609">
        <v>122.44221363083606</v>
      </c>
      <c r="D609">
        <v>826.48494200814332</v>
      </c>
      <c r="E609">
        <v>1919.5916144411372</v>
      </c>
      <c r="F609">
        <v>1010.1482624543974</v>
      </c>
    </row>
    <row r="610" spans="1:6" x14ac:dyDescent="0.2">
      <c r="A610" s="2">
        <v>607</v>
      </c>
      <c r="B610">
        <v>61.833317883572228</v>
      </c>
      <c r="C610">
        <v>123.66663576714446</v>
      </c>
      <c r="D610">
        <v>834.74979142822508</v>
      </c>
      <c r="E610">
        <v>1728.6655488948982</v>
      </c>
      <c r="F610">
        <v>1020.2497450789418</v>
      </c>
    </row>
    <row r="611" spans="1:6" x14ac:dyDescent="0.2">
      <c r="A611" s="2">
        <v>608</v>
      </c>
      <c r="B611">
        <v>62.45165106240794</v>
      </c>
      <c r="C611">
        <v>124.90330212481588</v>
      </c>
      <c r="D611">
        <v>843.09728934250711</v>
      </c>
      <c r="E611">
        <v>2054.7804708448139</v>
      </c>
      <c r="F611">
        <v>1030.4522425297309</v>
      </c>
    </row>
    <row r="612" spans="1:6" x14ac:dyDescent="0.2">
      <c r="A612" s="2">
        <v>609</v>
      </c>
      <c r="B612">
        <v>63.076167573032023</v>
      </c>
      <c r="C612">
        <v>126.15233514606405</v>
      </c>
      <c r="D612">
        <v>851.5282622359324</v>
      </c>
      <c r="E612">
        <v>1841.0822206909363</v>
      </c>
      <c r="F612">
        <v>1040.7567649550285</v>
      </c>
    </row>
    <row r="613" spans="1:6" x14ac:dyDescent="0.2">
      <c r="A613" s="2">
        <v>610</v>
      </c>
      <c r="B613">
        <v>63.706929248762343</v>
      </c>
      <c r="C613">
        <v>127.41385849752469</v>
      </c>
      <c r="D613">
        <v>860.04354485829151</v>
      </c>
      <c r="E613">
        <v>2087.6661158913253</v>
      </c>
      <c r="F613">
        <v>1051.1643326045785</v>
      </c>
    </row>
    <row r="614" spans="1:6" x14ac:dyDescent="0.2">
      <c r="A614" s="2">
        <v>611</v>
      </c>
      <c r="B614">
        <v>64.343998541249974</v>
      </c>
      <c r="C614">
        <v>128.68799708249995</v>
      </c>
      <c r="D614">
        <v>868.64398030687448</v>
      </c>
      <c r="E614">
        <v>2048.6773626885374</v>
      </c>
      <c r="F614">
        <v>1061.6759759306244</v>
      </c>
    </row>
    <row r="615" spans="1:6" x14ac:dyDescent="0.2">
      <c r="A615" s="2">
        <v>612</v>
      </c>
      <c r="B615">
        <v>64.987438526662473</v>
      </c>
      <c r="C615">
        <v>129.97487705332495</v>
      </c>
      <c r="D615">
        <v>877.33042010994336</v>
      </c>
      <c r="E615">
        <v>2155.6755687553605</v>
      </c>
      <c r="F615">
        <v>1072.2927356899309</v>
      </c>
    </row>
    <row r="616" spans="1:6" x14ac:dyDescent="0.2">
      <c r="A616" s="2">
        <v>613</v>
      </c>
      <c r="B616">
        <v>65.637312911929101</v>
      </c>
      <c r="C616">
        <v>131.2746258238582</v>
      </c>
      <c r="D616">
        <v>886.1037243110427</v>
      </c>
      <c r="E616">
        <v>1882.7343264796668</v>
      </c>
      <c r="F616">
        <v>1083.01566304683</v>
      </c>
    </row>
    <row r="617" spans="1:6" x14ac:dyDescent="0.2">
      <c r="A617" s="2">
        <v>614</v>
      </c>
      <c r="B617">
        <v>66.293686041048403</v>
      </c>
      <c r="C617">
        <v>132.58737208209681</v>
      </c>
      <c r="D617">
        <v>894.96476155415326</v>
      </c>
      <c r="E617">
        <v>1840.8043894317263</v>
      </c>
      <c r="F617">
        <v>1093.8458196772986</v>
      </c>
    </row>
    <row r="618" spans="1:6" x14ac:dyDescent="0.2">
      <c r="A618" s="2">
        <v>615</v>
      </c>
      <c r="B618">
        <v>66.956622901458871</v>
      </c>
      <c r="C618">
        <v>133.91324580291774</v>
      </c>
      <c r="D618">
        <v>903.91440916969486</v>
      </c>
      <c r="E618">
        <v>2155.2989101457438</v>
      </c>
      <c r="F618">
        <v>1104.7842778740714</v>
      </c>
    </row>
    <row r="619" spans="1:6" x14ac:dyDescent="0.2">
      <c r="A619" s="2">
        <v>616</v>
      </c>
      <c r="B619">
        <v>67.626189130473463</v>
      </c>
      <c r="C619">
        <v>135.25237826094693</v>
      </c>
      <c r="D619">
        <v>912.95355326139179</v>
      </c>
      <c r="E619">
        <v>806.56528396502631</v>
      </c>
      <c r="F619">
        <v>1115.8321206528121</v>
      </c>
    </row>
    <row r="620" spans="1:6" x14ac:dyDescent="0.2">
      <c r="A620" s="2">
        <v>617</v>
      </c>
      <c r="B620">
        <v>68.302451021778211</v>
      </c>
      <c r="C620">
        <v>136.60490204355642</v>
      </c>
      <c r="D620">
        <v>922.08308879400579</v>
      </c>
      <c r="E620">
        <v>683.28784716000337</v>
      </c>
      <c r="F620">
        <v>1126.9904418593405</v>
      </c>
    </row>
    <row r="621" spans="1:6" x14ac:dyDescent="0.2">
      <c r="A621" s="2">
        <v>618</v>
      </c>
      <c r="B621">
        <v>68.985475531995974</v>
      </c>
      <c r="C621">
        <v>137.97095106399195</v>
      </c>
      <c r="D621">
        <v>931.30391968194556</v>
      </c>
      <c r="E621">
        <v>845.73635501439321</v>
      </c>
      <c r="F621">
        <v>1138.2603462779334</v>
      </c>
    </row>
    <row r="622" spans="1:6" x14ac:dyDescent="0.2">
      <c r="A622" s="2">
        <v>619</v>
      </c>
      <c r="B622">
        <v>69.675330287315944</v>
      </c>
      <c r="C622">
        <v>139.35066057463189</v>
      </c>
      <c r="D622">
        <v>940.61695887876533</v>
      </c>
      <c r="E622">
        <v>696.35217605097114</v>
      </c>
      <c r="F622">
        <v>1149.6429497407132</v>
      </c>
    </row>
    <row r="623" spans="1:6" x14ac:dyDescent="0.2">
      <c r="A623" s="2">
        <v>620</v>
      </c>
      <c r="B623">
        <v>70.372083590189092</v>
      </c>
      <c r="C623">
        <v>140.74416718037818</v>
      </c>
      <c r="D623">
        <v>950.02312846755285</v>
      </c>
      <c r="E623">
        <v>793.79760976139221</v>
      </c>
      <c r="F623">
        <v>1161.13937923812</v>
      </c>
    </row>
    <row r="624" spans="1:6" x14ac:dyDescent="0.2">
      <c r="A624" s="2">
        <v>621</v>
      </c>
      <c r="B624">
        <v>71.075804426090983</v>
      </c>
      <c r="C624">
        <v>142.15160885218197</v>
      </c>
      <c r="D624">
        <v>959.52335975222832</v>
      </c>
      <c r="E624">
        <v>677.42907616842524</v>
      </c>
      <c r="F624">
        <v>1172.7507730305013</v>
      </c>
    </row>
    <row r="625" spans="1:6" x14ac:dyDescent="0.2">
      <c r="A625" s="2">
        <v>622</v>
      </c>
      <c r="B625">
        <v>71.786562470351896</v>
      </c>
      <c r="C625">
        <v>143.57312494070379</v>
      </c>
      <c r="D625">
        <v>969.11859334975065</v>
      </c>
      <c r="E625">
        <v>747.99092017300688</v>
      </c>
      <c r="F625">
        <v>1184.4782807608062</v>
      </c>
    </row>
    <row r="626" spans="1:6" x14ac:dyDescent="0.2">
      <c r="A626" s="2">
        <v>623</v>
      </c>
      <c r="B626">
        <v>72.504428095055417</v>
      </c>
      <c r="C626">
        <v>145.00885619011083</v>
      </c>
      <c r="D626">
        <v>978.80977928324796</v>
      </c>
      <c r="E626">
        <v>739.97970963701368</v>
      </c>
      <c r="F626">
        <v>1196.3230635684142</v>
      </c>
    </row>
    <row r="627" spans="1:6" x14ac:dyDescent="0.2">
      <c r="A627" s="2">
        <v>624</v>
      </c>
      <c r="B627">
        <v>73.229472376005972</v>
      </c>
      <c r="C627">
        <v>146.45894475201194</v>
      </c>
      <c r="D627">
        <v>988.59787707608052</v>
      </c>
      <c r="E627">
        <v>837.23534809614489</v>
      </c>
      <c r="F627">
        <v>1208.2862942040986</v>
      </c>
    </row>
    <row r="628" spans="1:6" x14ac:dyDescent="0.2">
      <c r="A628" s="2">
        <v>625</v>
      </c>
      <c r="B628">
        <v>73.961767099766035</v>
      </c>
      <c r="C628">
        <v>147.92353419953207</v>
      </c>
      <c r="D628">
        <v>998.48385584684127</v>
      </c>
      <c r="E628">
        <v>806.00329204616412</v>
      </c>
      <c r="F628">
        <v>1220.3691571461395</v>
      </c>
    </row>
    <row r="629" spans="1:6" x14ac:dyDescent="0.2">
      <c r="A629" s="2">
        <v>626</v>
      </c>
      <c r="B629">
        <v>74.701384770763681</v>
      </c>
      <c r="C629">
        <v>149.40276954152736</v>
      </c>
      <c r="D629">
        <v>1008.4686944053099</v>
      </c>
      <c r="E629">
        <v>718.5031101801826</v>
      </c>
      <c r="F629">
        <v>1232.5728487176009</v>
      </c>
    </row>
    <row r="630" spans="1:6" x14ac:dyDescent="0.2">
      <c r="A630" s="2">
        <v>627</v>
      </c>
      <c r="B630">
        <v>75.44839861847133</v>
      </c>
      <c r="C630">
        <v>150.89679723694266</v>
      </c>
      <c r="D630">
        <v>1018.553381349363</v>
      </c>
      <c r="E630">
        <v>832.42801334090723</v>
      </c>
      <c r="F630">
        <v>1244.898577204777</v>
      </c>
    </row>
    <row r="631" spans="1:6" x14ac:dyDescent="0.2">
      <c r="A631" s="2">
        <v>628</v>
      </c>
      <c r="B631">
        <v>76.20288260465604</v>
      </c>
      <c r="C631">
        <v>152.40576520931208</v>
      </c>
      <c r="D631">
        <v>1028.7389151628568</v>
      </c>
      <c r="E631">
        <v>775.8401124836538</v>
      </c>
      <c r="F631">
        <v>1257.3475629768247</v>
      </c>
    </row>
    <row r="632" spans="1:6" x14ac:dyDescent="0.2">
      <c r="A632" s="2">
        <v>629</v>
      </c>
      <c r="B632">
        <v>60</v>
      </c>
      <c r="C632">
        <v>120</v>
      </c>
      <c r="D632">
        <v>810</v>
      </c>
      <c r="E632">
        <v>551.15361557372489</v>
      </c>
      <c r="F632">
        <v>990</v>
      </c>
    </row>
    <row r="633" spans="1:6" x14ac:dyDescent="0.2">
      <c r="A633" s="2">
        <v>630</v>
      </c>
      <c r="B633">
        <v>63</v>
      </c>
      <c r="C633">
        <v>126</v>
      </c>
      <c r="D633">
        <v>850.5</v>
      </c>
      <c r="E633">
        <v>551.08727942285839</v>
      </c>
      <c r="F633">
        <v>1039.5</v>
      </c>
    </row>
    <row r="634" spans="1:6" x14ac:dyDescent="0.2">
      <c r="A634" s="2">
        <v>631</v>
      </c>
      <c r="B634">
        <v>66.150000000000006</v>
      </c>
      <c r="C634">
        <v>132.30000000000001</v>
      </c>
      <c r="D634">
        <v>893.02499999999986</v>
      </c>
      <c r="E634">
        <v>580.35595879184189</v>
      </c>
      <c r="F634">
        <v>1091.4749999999999</v>
      </c>
    </row>
    <row r="635" spans="1:6" x14ac:dyDescent="0.2">
      <c r="A635" s="2">
        <v>632</v>
      </c>
      <c r="B635">
        <v>69.45750000000001</v>
      </c>
      <c r="C635">
        <v>138.91500000000002</v>
      </c>
      <c r="D635">
        <v>937.6762500000001</v>
      </c>
      <c r="E635">
        <v>484.38414190953057</v>
      </c>
      <c r="F635">
        <v>1146.0487500000002</v>
      </c>
    </row>
    <row r="636" spans="1:6" x14ac:dyDescent="0.2">
      <c r="A636" s="2">
        <v>633</v>
      </c>
      <c r="B636">
        <v>72.930374999999998</v>
      </c>
      <c r="C636">
        <v>145.86075</v>
      </c>
      <c r="D636">
        <v>984.56006249999984</v>
      </c>
      <c r="E636">
        <v>565.31112835690499</v>
      </c>
      <c r="F636">
        <v>1203.3511874999997</v>
      </c>
    </row>
    <row r="637" spans="1:6" x14ac:dyDescent="0.2">
      <c r="A637" s="2">
        <v>634</v>
      </c>
      <c r="B637">
        <v>76.576893749999996</v>
      </c>
      <c r="C637">
        <v>153.15378749999999</v>
      </c>
      <c r="D637">
        <v>1033.7880656249999</v>
      </c>
      <c r="E637">
        <v>579.55504948634245</v>
      </c>
      <c r="F637">
        <v>1263.5187468749998</v>
      </c>
    </row>
    <row r="638" spans="1:6" x14ac:dyDescent="0.2">
      <c r="A638" s="2">
        <v>635</v>
      </c>
      <c r="B638">
        <v>80.405738437499991</v>
      </c>
      <c r="C638">
        <v>160.81147687500001</v>
      </c>
      <c r="D638">
        <v>1085.4774689062501</v>
      </c>
      <c r="E638">
        <v>577.98386200917901</v>
      </c>
      <c r="F638">
        <v>1326.6946842187501</v>
      </c>
    </row>
    <row r="639" spans="1:6" x14ac:dyDescent="0.2">
      <c r="A639" s="2">
        <v>636</v>
      </c>
      <c r="B639">
        <v>84.426025359374989</v>
      </c>
      <c r="C639">
        <v>168.85205071875001</v>
      </c>
      <c r="D639">
        <v>1139.7513423515625</v>
      </c>
      <c r="E639">
        <v>591.97796155136564</v>
      </c>
      <c r="F639">
        <v>1393.0294184296874</v>
      </c>
    </row>
    <row r="640" spans="1:6" x14ac:dyDescent="0.2">
      <c r="A640" s="2">
        <v>637</v>
      </c>
      <c r="B640">
        <v>88.647326627343745</v>
      </c>
      <c r="C640">
        <v>177.29465325468749</v>
      </c>
      <c r="D640">
        <v>1196.7389094691407</v>
      </c>
      <c r="E640">
        <v>609.51212555567417</v>
      </c>
      <c r="F640">
        <v>1462.680889351172</v>
      </c>
    </row>
    <row r="641" spans="1:6" x14ac:dyDescent="0.2">
      <c r="A641" s="2">
        <v>638</v>
      </c>
      <c r="B641">
        <v>93.07969295871095</v>
      </c>
      <c r="C641">
        <v>186.1593859174219</v>
      </c>
      <c r="D641">
        <v>1256.5758549425977</v>
      </c>
      <c r="E641">
        <v>654.22355136164003</v>
      </c>
      <c r="F641">
        <v>1535.8149338187304</v>
      </c>
    </row>
    <row r="642" spans="1:6" x14ac:dyDescent="0.2">
      <c r="A642" s="2">
        <v>639</v>
      </c>
      <c r="B642">
        <v>97.733677606646523</v>
      </c>
      <c r="C642">
        <v>195.46735521329302</v>
      </c>
      <c r="D642">
        <v>1319.4046476897279</v>
      </c>
      <c r="E642">
        <v>677.47330741388612</v>
      </c>
      <c r="F642">
        <v>1612.6056805096675</v>
      </c>
    </row>
    <row r="643" spans="1:6" x14ac:dyDescent="0.2">
      <c r="A643" s="2">
        <v>640</v>
      </c>
      <c r="B643">
        <v>102.62036148697882</v>
      </c>
      <c r="C643">
        <v>205.24072297395765</v>
      </c>
      <c r="D643">
        <v>1385.3748800742142</v>
      </c>
      <c r="E643">
        <v>654.72308615896145</v>
      </c>
      <c r="F643">
        <v>1693.2359645351507</v>
      </c>
    </row>
    <row r="644" spans="1:6" x14ac:dyDescent="0.2">
      <c r="A644" s="2">
        <v>641</v>
      </c>
      <c r="B644">
        <v>107.75137956132778</v>
      </c>
      <c r="C644">
        <v>215.50275912265556</v>
      </c>
      <c r="D644">
        <v>1454.6436240779251</v>
      </c>
      <c r="E644">
        <v>593.61877394973351</v>
      </c>
      <c r="F644">
        <v>1777.8977627619083</v>
      </c>
    </row>
    <row r="645" spans="1:6" x14ac:dyDescent="0.2">
      <c r="A645" s="2">
        <v>642</v>
      </c>
      <c r="B645">
        <v>108.82889335694105</v>
      </c>
      <c r="C645">
        <v>217.6577867138821</v>
      </c>
      <c r="D645">
        <v>1469.1900603187041</v>
      </c>
      <c r="E645">
        <v>736.07415408698057</v>
      </c>
      <c r="F645">
        <v>1795.6767403895274</v>
      </c>
    </row>
    <row r="646" spans="1:6" x14ac:dyDescent="0.2">
      <c r="A646" s="2">
        <v>643</v>
      </c>
      <c r="B646">
        <v>109.91718229051048</v>
      </c>
      <c r="C646">
        <v>219.83436458102096</v>
      </c>
      <c r="D646">
        <v>1483.8819609218915</v>
      </c>
      <c r="E646">
        <v>667.82226270204717</v>
      </c>
      <c r="F646">
        <v>1813.633507793423</v>
      </c>
    </row>
    <row r="647" spans="1:6" x14ac:dyDescent="0.2">
      <c r="A647" s="2">
        <v>644</v>
      </c>
      <c r="B647">
        <v>27.754088528353897</v>
      </c>
      <c r="C647">
        <v>55.508177056707794</v>
      </c>
      <c r="D647">
        <v>374.68019513277756</v>
      </c>
      <c r="E647">
        <v>599.77966120502333</v>
      </c>
      <c r="F647">
        <v>457.94246071783925</v>
      </c>
    </row>
    <row r="648" spans="1:6" x14ac:dyDescent="0.2">
      <c r="A648" s="2">
        <v>645</v>
      </c>
      <c r="B648">
        <v>28.03162941363744</v>
      </c>
      <c r="C648">
        <v>56.063258827274879</v>
      </c>
      <c r="D648">
        <v>378.42699708410538</v>
      </c>
      <c r="E648">
        <v>468.79338671923477</v>
      </c>
      <c r="F648">
        <v>462.52188532501771</v>
      </c>
    </row>
    <row r="649" spans="1:6" x14ac:dyDescent="0.2">
      <c r="A649" s="2">
        <v>646</v>
      </c>
      <c r="B649">
        <v>28.311945707773816</v>
      </c>
      <c r="C649">
        <v>56.623891415547632</v>
      </c>
      <c r="D649">
        <v>382.21126705494652</v>
      </c>
      <c r="E649">
        <v>547.07364244050302</v>
      </c>
      <c r="F649">
        <v>467.14710417826797</v>
      </c>
    </row>
    <row r="650" spans="1:6" x14ac:dyDescent="0.2">
      <c r="A650" s="2">
        <v>647</v>
      </c>
      <c r="B650">
        <v>28.595065164851555</v>
      </c>
      <c r="C650">
        <v>57.190130329703109</v>
      </c>
      <c r="D650">
        <v>386.03337972549593</v>
      </c>
      <c r="E650">
        <v>1278.1066702991577</v>
      </c>
      <c r="F650">
        <v>471.8185752200506</v>
      </c>
    </row>
    <row r="651" spans="1:6" x14ac:dyDescent="0.2">
      <c r="A651" s="2">
        <v>648</v>
      </c>
      <c r="B651">
        <v>28.881015816500071</v>
      </c>
      <c r="C651">
        <v>57.762031633000142</v>
      </c>
      <c r="D651">
        <v>389.89371352275089</v>
      </c>
      <c r="E651">
        <v>1200.0156245361218</v>
      </c>
      <c r="F651">
        <v>476.5367609722511</v>
      </c>
    </row>
    <row r="652" spans="1:6" x14ac:dyDescent="0.2">
      <c r="A652" s="2">
        <v>649</v>
      </c>
      <c r="B652">
        <v>29.16982597466507</v>
      </c>
      <c r="C652">
        <v>58.33965194933014</v>
      </c>
      <c r="D652">
        <v>393.79265065797847</v>
      </c>
      <c r="E652">
        <v>1351.1177287961668</v>
      </c>
      <c r="F652">
        <v>481.30212858197365</v>
      </c>
    </row>
    <row r="653" spans="1:6" x14ac:dyDescent="0.2">
      <c r="A653" s="2">
        <v>650</v>
      </c>
      <c r="B653">
        <v>29.461524234411726</v>
      </c>
      <c r="C653">
        <v>58.923048468823445</v>
      </c>
      <c r="D653">
        <v>397.73057716455821</v>
      </c>
      <c r="E653">
        <v>1239.430478610886</v>
      </c>
      <c r="F653">
        <v>486.11514986779338</v>
      </c>
    </row>
    <row r="654" spans="1:6" x14ac:dyDescent="0.2">
      <c r="A654" s="2">
        <v>651</v>
      </c>
      <c r="B654">
        <v>29.756139476755841</v>
      </c>
      <c r="C654">
        <v>59.512278953511682</v>
      </c>
      <c r="D654">
        <v>401.70788293620387</v>
      </c>
      <c r="E654">
        <v>1344.2860220380044</v>
      </c>
      <c r="F654">
        <v>490.97630136647138</v>
      </c>
    </row>
    <row r="655" spans="1:6" x14ac:dyDescent="0.2">
      <c r="A655" s="2">
        <v>652</v>
      </c>
      <c r="B655">
        <v>30.053700871523397</v>
      </c>
      <c r="C655">
        <v>60.107401743046793</v>
      </c>
      <c r="D655">
        <v>405.72496176556587</v>
      </c>
      <c r="E655">
        <v>1243.4985039832547</v>
      </c>
      <c r="F655">
        <v>495.88606438013608</v>
      </c>
    </row>
    <row r="656" spans="1:6" x14ac:dyDescent="0.2">
      <c r="A656" s="2">
        <v>653</v>
      </c>
      <c r="B656">
        <v>30.354237880238635</v>
      </c>
      <c r="C656">
        <v>60.70847576047727</v>
      </c>
      <c r="D656">
        <v>409.78221138322152</v>
      </c>
      <c r="E656">
        <v>1387.668222079438</v>
      </c>
      <c r="F656">
        <v>500.84492502393744</v>
      </c>
    </row>
    <row r="657" spans="1:6" x14ac:dyDescent="0.2">
      <c r="A657" s="2">
        <v>654</v>
      </c>
      <c r="B657">
        <v>30.657780259041022</v>
      </c>
      <c r="C657">
        <v>61.315560518082044</v>
      </c>
      <c r="D657">
        <v>413.88003349705377</v>
      </c>
      <c r="E657">
        <v>1137.5727268587882</v>
      </c>
      <c r="F657">
        <v>505.85337427417687</v>
      </c>
    </row>
    <row r="658" spans="1:6" x14ac:dyDescent="0.2">
      <c r="A658" s="2">
        <v>655</v>
      </c>
      <c r="B658">
        <v>30.964358061631437</v>
      </c>
      <c r="C658">
        <v>61.928716123262873</v>
      </c>
      <c r="D658">
        <v>418.01883383202437</v>
      </c>
      <c r="E658">
        <v>1179.2801435962901</v>
      </c>
      <c r="F658">
        <v>510.91190801691869</v>
      </c>
    </row>
    <row r="659" spans="1:6" x14ac:dyDescent="0.2">
      <c r="A659" s="2">
        <v>656</v>
      </c>
      <c r="B659">
        <v>31.274001642247747</v>
      </c>
      <c r="C659">
        <v>62.548003284495493</v>
      </c>
      <c r="D659">
        <v>422.19902217034462</v>
      </c>
      <c r="E659">
        <v>1442.1858078535568</v>
      </c>
      <c r="F659">
        <v>516.02102709708788</v>
      </c>
    </row>
    <row r="660" spans="1:6" x14ac:dyDescent="0.2">
      <c r="A660" s="2">
        <v>657</v>
      </c>
      <c r="B660">
        <v>31.586741658670224</v>
      </c>
      <c r="C660">
        <v>63.173483317340448</v>
      </c>
      <c r="D660">
        <v>426.421012392048</v>
      </c>
      <c r="E660">
        <v>1312.5055149963935</v>
      </c>
      <c r="F660">
        <v>521.18123736805865</v>
      </c>
    </row>
    <row r="661" spans="1:6" x14ac:dyDescent="0.2">
      <c r="A661" s="2">
        <v>658</v>
      </c>
      <c r="B661">
        <v>31.902609075256933</v>
      </c>
      <c r="C661">
        <v>63.805218150513859</v>
      </c>
      <c r="D661">
        <v>430.68522251596858</v>
      </c>
      <c r="E661">
        <v>1326.8641084592969</v>
      </c>
      <c r="F661">
        <v>526.39304974173933</v>
      </c>
    </row>
    <row r="662" spans="1:6" x14ac:dyDescent="0.2">
      <c r="A662" s="2">
        <v>659</v>
      </c>
      <c r="B662">
        <v>32.221635166009499</v>
      </c>
      <c r="C662">
        <v>64.443270332018997</v>
      </c>
      <c r="D662">
        <v>434.99207474112825</v>
      </c>
      <c r="E662">
        <v>1417.6632166138038</v>
      </c>
      <c r="F662">
        <v>531.65698023915672</v>
      </c>
    </row>
    <row r="663" spans="1:6" x14ac:dyDescent="0.2">
      <c r="A663" s="2">
        <v>660</v>
      </c>
      <c r="B663">
        <v>32.543851517669594</v>
      </c>
      <c r="C663">
        <v>65.087703035339189</v>
      </c>
      <c r="D663">
        <v>439.34199548853957</v>
      </c>
      <c r="E663">
        <v>1198.9084993025222</v>
      </c>
      <c r="F663">
        <v>536.97355004154838</v>
      </c>
    </row>
    <row r="664" spans="1:6" x14ac:dyDescent="0.2">
      <c r="A664" s="2">
        <v>661</v>
      </c>
      <c r="B664">
        <v>32.869290032846287</v>
      </c>
      <c r="C664">
        <v>65.738580065692574</v>
      </c>
      <c r="D664">
        <v>443.73541544342493</v>
      </c>
      <c r="E664">
        <v>1276.5614754480728</v>
      </c>
      <c r="F664">
        <v>542.34328554196384</v>
      </c>
    </row>
    <row r="665" spans="1:6" x14ac:dyDescent="0.2">
      <c r="A665" s="2">
        <v>662</v>
      </c>
      <c r="B665">
        <v>33.19798293317475</v>
      </c>
      <c r="C665">
        <v>66.395965866349499</v>
      </c>
      <c r="D665">
        <v>448.1727695978592</v>
      </c>
      <c r="E665">
        <v>1255.1271366001668</v>
      </c>
      <c r="F665">
        <v>547.76671839738344</v>
      </c>
    </row>
    <row r="666" spans="1:6" x14ac:dyDescent="0.2">
      <c r="A666" s="2">
        <v>663</v>
      </c>
      <c r="B666">
        <v>33.5299627625065</v>
      </c>
      <c r="C666">
        <v>67.059925525013</v>
      </c>
      <c r="D666">
        <v>452.65449729383772</v>
      </c>
      <c r="E666">
        <v>1352.0074642306274</v>
      </c>
      <c r="F666">
        <v>553.24438558135716</v>
      </c>
    </row>
    <row r="667" spans="1:6" x14ac:dyDescent="0.2">
      <c r="A667" s="2">
        <v>664</v>
      </c>
      <c r="B667">
        <v>33.865262390131569</v>
      </c>
      <c r="C667">
        <v>67.730524780263138</v>
      </c>
      <c r="D667">
        <v>457.1810422667761</v>
      </c>
      <c r="E667">
        <v>1334.9324338367085</v>
      </c>
      <c r="F667">
        <v>558.77682943717082</v>
      </c>
    </row>
    <row r="668" spans="1:6" x14ac:dyDescent="0.2">
      <c r="A668" s="2">
        <v>665</v>
      </c>
      <c r="B668">
        <v>34.203915014032887</v>
      </c>
      <c r="C668">
        <v>68.407830028065774</v>
      </c>
      <c r="D668">
        <v>461.75285268944396</v>
      </c>
      <c r="E668">
        <v>1323.2190763394983</v>
      </c>
      <c r="F668">
        <v>564.36459773154263</v>
      </c>
    </row>
    <row r="669" spans="1:6" x14ac:dyDescent="0.2">
      <c r="A669" s="2">
        <v>666</v>
      </c>
      <c r="B669">
        <v>34.54595416417321</v>
      </c>
      <c r="C669">
        <v>69.09190832834642</v>
      </c>
      <c r="D669">
        <v>466.37038121633839</v>
      </c>
      <c r="E669">
        <v>1369.3272192251404</v>
      </c>
      <c r="F669">
        <v>570.008243708858</v>
      </c>
    </row>
    <row r="670" spans="1:6" x14ac:dyDescent="0.2">
      <c r="A670" s="2">
        <v>667</v>
      </c>
      <c r="B670">
        <v>34.891413705814941</v>
      </c>
      <c r="C670">
        <v>69.782827411629881</v>
      </c>
      <c r="D670">
        <v>471.03408502850175</v>
      </c>
      <c r="E670">
        <v>1436.8016271127892</v>
      </c>
      <c r="F670">
        <v>575.70832614594656</v>
      </c>
    </row>
    <row r="671" spans="1:6" x14ac:dyDescent="0.2">
      <c r="A671" s="2">
        <v>668</v>
      </c>
      <c r="B671">
        <v>35.240327842873093</v>
      </c>
      <c r="C671">
        <v>70.480655685746186</v>
      </c>
      <c r="D671">
        <v>475.74442587878673</v>
      </c>
      <c r="E671">
        <v>476.41507318807885</v>
      </c>
      <c r="F671">
        <v>581.46540940740601</v>
      </c>
    </row>
    <row r="672" spans="1:6" x14ac:dyDescent="0.2">
      <c r="A672" s="2">
        <v>669</v>
      </c>
      <c r="B672">
        <v>35.592731121301824</v>
      </c>
      <c r="C672">
        <v>71.185462242603649</v>
      </c>
      <c r="D672">
        <v>480.50187013757466</v>
      </c>
      <c r="E672">
        <v>505.31866943753323</v>
      </c>
      <c r="F672">
        <v>587.28006350148007</v>
      </c>
    </row>
    <row r="673" spans="1:6" x14ac:dyDescent="0.2">
      <c r="A673" s="2">
        <v>670</v>
      </c>
      <c r="B673">
        <v>35.948658432514847</v>
      </c>
      <c r="C673">
        <v>71.897316865029694</v>
      </c>
      <c r="D673">
        <v>485.30688883895033</v>
      </c>
      <c r="E673">
        <v>465.70272720392705</v>
      </c>
      <c r="F673">
        <v>593.15286413649494</v>
      </c>
    </row>
    <row r="674" spans="1:6" x14ac:dyDescent="0.2">
      <c r="A674" s="2">
        <v>671</v>
      </c>
      <c r="B674">
        <v>36.308145016839987</v>
      </c>
      <c r="C674">
        <v>72.616290033679974</v>
      </c>
      <c r="D674">
        <v>490.15995772733982</v>
      </c>
      <c r="E674">
        <v>543.99428754032215</v>
      </c>
      <c r="F674">
        <v>599.08439277785976</v>
      </c>
    </row>
    <row r="675" spans="1:6" x14ac:dyDescent="0.2">
      <c r="A675" s="2">
        <v>672</v>
      </c>
      <c r="B675">
        <v>36.671226467008395</v>
      </c>
      <c r="C675">
        <v>73.342452934016791</v>
      </c>
      <c r="D675">
        <v>495.0615573046133</v>
      </c>
      <c r="E675">
        <v>543.98295828669643</v>
      </c>
      <c r="F675">
        <v>605.07523670563853</v>
      </c>
    </row>
    <row r="676" spans="1:6" x14ac:dyDescent="0.2">
      <c r="A676" s="2">
        <v>673</v>
      </c>
      <c r="B676">
        <v>37.037938731678473</v>
      </c>
      <c r="C676">
        <v>74.075877463356946</v>
      </c>
      <c r="D676">
        <v>500.0121728776594</v>
      </c>
      <c r="E676">
        <v>525.4149217936166</v>
      </c>
      <c r="F676">
        <v>611.12598907269478</v>
      </c>
    </row>
    <row r="677" spans="1:6" x14ac:dyDescent="0.2">
      <c r="A677" s="2">
        <v>674</v>
      </c>
      <c r="B677">
        <v>37.408318118995261</v>
      </c>
      <c r="C677">
        <v>74.816636237990522</v>
      </c>
      <c r="D677">
        <v>505.01229460643594</v>
      </c>
      <c r="E677">
        <v>482.91463777914879</v>
      </c>
      <c r="F677">
        <v>617.23724896342173</v>
      </c>
    </row>
    <row r="678" spans="1:6" x14ac:dyDescent="0.2">
      <c r="A678" s="2">
        <v>675</v>
      </c>
      <c r="B678">
        <v>37.782401300185214</v>
      </c>
      <c r="C678">
        <v>75.564802600370427</v>
      </c>
      <c r="D678">
        <v>510.06241755250028</v>
      </c>
      <c r="E678">
        <v>575.02026351405016</v>
      </c>
      <c r="F678">
        <v>623.40962145305593</v>
      </c>
    </row>
    <row r="679" spans="1:6" x14ac:dyDescent="0.2">
      <c r="A679" s="2">
        <v>676</v>
      </c>
      <c r="B679">
        <v>38.160225313187063</v>
      </c>
      <c r="C679">
        <v>76.320450626374125</v>
      </c>
      <c r="D679">
        <v>515.16304172802529</v>
      </c>
      <c r="E679">
        <v>600.17755488074283</v>
      </c>
      <c r="F679">
        <v>629.64371766758654</v>
      </c>
    </row>
    <row r="680" spans="1:6" x14ac:dyDescent="0.2">
      <c r="A680" s="2">
        <v>677</v>
      </c>
      <c r="B680">
        <v>38.541827566318929</v>
      </c>
      <c r="C680">
        <v>77.083655132637858</v>
      </c>
      <c r="D680">
        <v>520.31467214530562</v>
      </c>
      <c r="E680">
        <v>544.47067390589007</v>
      </c>
      <c r="F680">
        <v>635.94015484426245</v>
      </c>
    </row>
    <row r="681" spans="1:6" x14ac:dyDescent="0.2">
      <c r="A681" s="2">
        <v>678</v>
      </c>
      <c r="B681">
        <v>38.927245841982121</v>
      </c>
      <c r="C681">
        <v>77.854491683964241</v>
      </c>
      <c r="D681">
        <v>525.5178188667586</v>
      </c>
      <c r="E681">
        <v>485.79786979519656</v>
      </c>
      <c r="F681">
        <v>642.29955639270497</v>
      </c>
    </row>
    <row r="682" spans="1:6" x14ac:dyDescent="0.2">
      <c r="A682" s="2">
        <v>679</v>
      </c>
      <c r="B682">
        <v>39.316518300401945</v>
      </c>
      <c r="C682">
        <v>78.633036600803891</v>
      </c>
      <c r="D682">
        <v>530.77299705542623</v>
      </c>
      <c r="E682">
        <v>519.21358154021232</v>
      </c>
      <c r="F682">
        <v>648.72255195663206</v>
      </c>
    </row>
    <row r="683" spans="1:6" x14ac:dyDescent="0.2">
      <c r="A683" s="2">
        <v>680</v>
      </c>
      <c r="B683">
        <v>39.709683483405961</v>
      </c>
      <c r="C683">
        <v>79.419366966811921</v>
      </c>
      <c r="D683">
        <v>536.08072702598042</v>
      </c>
      <c r="E683">
        <v>611.23375107785182</v>
      </c>
      <c r="F683">
        <v>655.20977747619827</v>
      </c>
    </row>
    <row r="684" spans="1:6" x14ac:dyDescent="0.2">
      <c r="A684" s="2">
        <v>681</v>
      </c>
      <c r="B684">
        <v>40.106780318240013</v>
      </c>
      <c r="C684">
        <v>80.21356063648004</v>
      </c>
      <c r="D684">
        <v>541.44153429624021</v>
      </c>
      <c r="E684">
        <v>494.06669607915757</v>
      </c>
      <c r="F684">
        <v>661.7618752509602</v>
      </c>
    </row>
    <row r="685" spans="1:6" x14ac:dyDescent="0.2">
      <c r="A685" s="2">
        <v>682</v>
      </c>
      <c r="B685">
        <v>40.507848121422413</v>
      </c>
      <c r="C685">
        <v>81.01569624284484</v>
      </c>
      <c r="D685">
        <v>546.85594963920266</v>
      </c>
      <c r="E685">
        <v>550.4842606323798</v>
      </c>
      <c r="F685">
        <v>668.37949400346986</v>
      </c>
    </row>
    <row r="686" spans="1:6" x14ac:dyDescent="0.2">
      <c r="A686" s="2">
        <v>683</v>
      </c>
      <c r="B686">
        <v>40.912926602636645</v>
      </c>
      <c r="C686">
        <v>81.82585320527329</v>
      </c>
      <c r="D686">
        <v>552.32450913559467</v>
      </c>
      <c r="E686">
        <v>498.50882742216118</v>
      </c>
      <c r="F686">
        <v>675.06328894350463</v>
      </c>
    </row>
    <row r="687" spans="1:6" x14ac:dyDescent="0.2">
      <c r="A687" s="2">
        <v>684</v>
      </c>
      <c r="B687">
        <v>41.322055868663014</v>
      </c>
      <c r="C687">
        <v>82.644111737326028</v>
      </c>
      <c r="D687">
        <v>557.84775422695066</v>
      </c>
      <c r="E687">
        <v>544.22942225766576</v>
      </c>
      <c r="F687">
        <v>681.81392183293974</v>
      </c>
    </row>
    <row r="688" spans="1:6" x14ac:dyDescent="0.2">
      <c r="A688" s="2">
        <v>685</v>
      </c>
      <c r="B688">
        <v>41.735276427349632</v>
      </c>
      <c r="C688">
        <v>83.470552854699264</v>
      </c>
      <c r="D688">
        <v>563.42623176922007</v>
      </c>
      <c r="E688">
        <v>509.76245457079528</v>
      </c>
      <c r="F688">
        <v>688.63206105126892</v>
      </c>
    </row>
    <row r="689" spans="1:6" x14ac:dyDescent="0.2">
      <c r="A689" s="2">
        <v>686</v>
      </c>
      <c r="B689">
        <v>42.152629191623134</v>
      </c>
      <c r="C689">
        <v>84.305258383246269</v>
      </c>
      <c r="D689">
        <v>569.06049408691229</v>
      </c>
      <c r="E689">
        <v>634.96157121039732</v>
      </c>
      <c r="F689">
        <v>695.51838166178163</v>
      </c>
    </row>
    <row r="690" spans="1:6" x14ac:dyDescent="0.2">
      <c r="A690" s="2">
        <v>687</v>
      </c>
      <c r="B690">
        <v>42.574155483539364</v>
      </c>
      <c r="C690">
        <v>85.148310967078729</v>
      </c>
      <c r="D690">
        <v>574.75109902778138</v>
      </c>
      <c r="E690">
        <v>622.76480082145667</v>
      </c>
      <c r="F690">
        <v>702.47356547839945</v>
      </c>
    </row>
    <row r="691" spans="1:6" x14ac:dyDescent="0.2">
      <c r="A691" s="2">
        <v>688</v>
      </c>
      <c r="B691">
        <v>42.999897038374755</v>
      </c>
      <c r="C691">
        <v>85.999794076749509</v>
      </c>
      <c r="D691">
        <v>580.49861001805925</v>
      </c>
      <c r="E691">
        <v>569.60742366249713</v>
      </c>
      <c r="F691">
        <v>709.49830113318353</v>
      </c>
    </row>
    <row r="692" spans="1:6" x14ac:dyDescent="0.2">
      <c r="A692" s="2">
        <v>689</v>
      </c>
      <c r="B692">
        <v>43.429896008758504</v>
      </c>
      <c r="C692">
        <v>86.859792017517009</v>
      </c>
      <c r="D692">
        <v>586.30359611823985</v>
      </c>
      <c r="E692">
        <v>576.29299415238995</v>
      </c>
      <c r="F692">
        <v>716.59328414451534</v>
      </c>
    </row>
    <row r="693" spans="1:6" x14ac:dyDescent="0.2">
      <c r="A693" s="2">
        <v>690</v>
      </c>
      <c r="B693">
        <v>43.864194968846093</v>
      </c>
      <c r="C693">
        <v>87.728389937692185</v>
      </c>
      <c r="D693">
        <v>592.16663207942236</v>
      </c>
      <c r="E693">
        <v>571.71130967524311</v>
      </c>
      <c r="F693">
        <v>723.75921698596062</v>
      </c>
    </row>
    <row r="694" spans="1:6" x14ac:dyDescent="0.2">
      <c r="A694" s="2">
        <v>691</v>
      </c>
      <c r="B694">
        <v>44.302836918534553</v>
      </c>
      <c r="C694">
        <v>88.605673837069119</v>
      </c>
      <c r="D694">
        <v>598.08829840021644</v>
      </c>
      <c r="E694">
        <v>643.2578071237557</v>
      </c>
      <c r="F694">
        <v>730.99680915582019</v>
      </c>
    </row>
    <row r="695" spans="1:6" x14ac:dyDescent="0.2">
      <c r="A695" s="2">
        <v>692</v>
      </c>
      <c r="B695">
        <v>44.745865287719894</v>
      </c>
      <c r="C695">
        <v>89.491730575439789</v>
      </c>
      <c r="D695">
        <v>604.06918138421861</v>
      </c>
      <c r="E695">
        <v>562.1123997635749</v>
      </c>
      <c r="F695">
        <v>738.30677724737825</v>
      </c>
    </row>
    <row r="696" spans="1:6" x14ac:dyDescent="0.2">
      <c r="A696" s="2">
        <v>693</v>
      </c>
      <c r="B696">
        <v>45.193323940597097</v>
      </c>
      <c r="C696">
        <v>90.386647881194193</v>
      </c>
      <c r="D696">
        <v>610.10987319806077</v>
      </c>
      <c r="E696">
        <v>560.46472993324949</v>
      </c>
      <c r="F696">
        <v>745.6898450198521</v>
      </c>
    </row>
    <row r="697" spans="1:6" x14ac:dyDescent="0.2">
      <c r="A697" s="2">
        <v>694</v>
      </c>
      <c r="B697">
        <v>45.645257180003071</v>
      </c>
      <c r="C697">
        <v>91.290514360006142</v>
      </c>
      <c r="D697">
        <v>616.21097193004152</v>
      </c>
      <c r="E697">
        <v>539.55878291388842</v>
      </c>
      <c r="F697">
        <v>753.14674347005075</v>
      </c>
    </row>
    <row r="698" spans="1:6" x14ac:dyDescent="0.2">
      <c r="A698" s="2">
        <v>695</v>
      </c>
      <c r="B698">
        <v>46.101709751803099</v>
      </c>
      <c r="C698">
        <v>92.203419503606199</v>
      </c>
      <c r="D698">
        <v>622.37308164934188</v>
      </c>
      <c r="E698">
        <v>582.05915343081392</v>
      </c>
      <c r="F698">
        <v>760.67821090475127</v>
      </c>
    </row>
    <row r="699" spans="1:6" x14ac:dyDescent="0.2">
      <c r="A699" s="2">
        <v>696</v>
      </c>
      <c r="B699">
        <v>46.56272684932113</v>
      </c>
      <c r="C699">
        <v>93.125453698642261</v>
      </c>
      <c r="D699">
        <v>628.59681246583523</v>
      </c>
      <c r="E699">
        <v>625.72298537360939</v>
      </c>
      <c r="F699">
        <v>768.28499301379861</v>
      </c>
    </row>
    <row r="700" spans="1:6" x14ac:dyDescent="0.2">
      <c r="A700" s="2">
        <v>697</v>
      </c>
      <c r="B700">
        <v>47.028354117814345</v>
      </c>
      <c r="C700">
        <v>94.05670823562869</v>
      </c>
      <c r="D700">
        <v>634.88278059049355</v>
      </c>
      <c r="E700">
        <v>686.96086436097949</v>
      </c>
      <c r="F700">
        <v>775.9678429439366</v>
      </c>
    </row>
    <row r="701" spans="1:6" x14ac:dyDescent="0.2">
      <c r="A701" s="2">
        <v>698</v>
      </c>
      <c r="B701">
        <v>47.498637658992479</v>
      </c>
      <c r="C701">
        <v>94.997275317984958</v>
      </c>
      <c r="D701">
        <v>641.23160839639854</v>
      </c>
      <c r="E701">
        <v>657.46268666972821</v>
      </c>
      <c r="F701">
        <v>783.72752137337602</v>
      </c>
    </row>
    <row r="702" spans="1:6" x14ac:dyDescent="0.2">
      <c r="A702" s="2">
        <v>699</v>
      </c>
      <c r="B702">
        <v>47.973624035582418</v>
      </c>
      <c r="C702">
        <v>95.947248071164836</v>
      </c>
      <c r="D702">
        <v>647.64392448036267</v>
      </c>
      <c r="E702">
        <v>1487.1518689425316</v>
      </c>
      <c r="F702">
        <v>791.56479658710987</v>
      </c>
    </row>
    <row r="703" spans="1:6" x14ac:dyDescent="0.2">
      <c r="A703" s="2">
        <v>700</v>
      </c>
      <c r="B703">
        <v>48.453360275938238</v>
      </c>
      <c r="C703">
        <v>96.906720551876475</v>
      </c>
      <c r="D703">
        <v>654.12036372516627</v>
      </c>
      <c r="E703">
        <v>1793.1148334848331</v>
      </c>
      <c r="F703">
        <v>799.480444552981</v>
      </c>
    </row>
    <row r="704" spans="1:6" x14ac:dyDescent="0.2">
      <c r="A704" s="2">
        <v>701</v>
      </c>
      <c r="B704">
        <v>48.937893878697622</v>
      </c>
      <c r="C704">
        <v>97.875787757395244</v>
      </c>
      <c r="D704">
        <v>660.66156736241794</v>
      </c>
      <c r="E704">
        <v>1898.36402360943</v>
      </c>
      <c r="F704">
        <v>807.47524899851078</v>
      </c>
    </row>
    <row r="705" spans="1:6" x14ac:dyDescent="0.2">
      <c r="A705" s="2">
        <v>702</v>
      </c>
      <c r="B705">
        <v>49.427272817484599</v>
      </c>
      <c r="C705">
        <v>98.854545634969199</v>
      </c>
      <c r="D705">
        <v>667.26818303604205</v>
      </c>
      <c r="E705">
        <v>1711.8844127490754</v>
      </c>
      <c r="F705">
        <v>815.55000148849581</v>
      </c>
    </row>
    <row r="706" spans="1:6" x14ac:dyDescent="0.2">
      <c r="A706" s="2">
        <v>703</v>
      </c>
      <c r="B706">
        <v>49.921545545659441</v>
      </c>
      <c r="C706">
        <v>99.843091091318882</v>
      </c>
      <c r="D706">
        <v>673.94086486640242</v>
      </c>
      <c r="E706">
        <v>1598.1318384080478</v>
      </c>
      <c r="F706">
        <v>823.70550150338079</v>
      </c>
    </row>
    <row r="707" spans="1:6" x14ac:dyDescent="0.2">
      <c r="A707" s="2">
        <v>704</v>
      </c>
      <c r="B707">
        <v>50.420761001116034</v>
      </c>
      <c r="C707">
        <v>100.84152200223207</v>
      </c>
      <c r="D707">
        <v>680.68027351506646</v>
      </c>
      <c r="E707">
        <v>1690.6558507765706</v>
      </c>
      <c r="F707">
        <v>831.94255651841456</v>
      </c>
    </row>
    <row r="708" spans="1:6" x14ac:dyDescent="0.2">
      <c r="A708" s="2">
        <v>705</v>
      </c>
      <c r="B708">
        <v>50.924968611127198</v>
      </c>
      <c r="C708">
        <v>101.8499372222544</v>
      </c>
      <c r="D708">
        <v>687.48707625021711</v>
      </c>
      <c r="E708">
        <v>1602.0784457583482</v>
      </c>
      <c r="F708">
        <v>840.2619820835987</v>
      </c>
    </row>
    <row r="709" spans="1:6" x14ac:dyDescent="0.2">
      <c r="A709" s="2">
        <v>706</v>
      </c>
      <c r="B709">
        <v>51.434218297238473</v>
      </c>
      <c r="C709">
        <v>102.86843659447693</v>
      </c>
      <c r="D709">
        <v>694.36194701271916</v>
      </c>
      <c r="E709">
        <v>1915.1582751328738</v>
      </c>
      <c r="F709">
        <v>848.66460190443456</v>
      </c>
    </row>
    <row r="710" spans="1:6" x14ac:dyDescent="0.2">
      <c r="A710" s="2">
        <v>707</v>
      </c>
      <c r="B710">
        <v>51.948560480210844</v>
      </c>
      <c r="C710">
        <v>103.89712096042169</v>
      </c>
      <c r="D710">
        <v>701.30556648284642</v>
      </c>
      <c r="E710">
        <v>1688.6207509573278</v>
      </c>
      <c r="F710">
        <v>857.15124792347899</v>
      </c>
    </row>
    <row r="711" spans="1:6" x14ac:dyDescent="0.2">
      <c r="A711" s="2">
        <v>708</v>
      </c>
      <c r="B711">
        <v>52.468046085012944</v>
      </c>
      <c r="C711">
        <v>104.9360921700259</v>
      </c>
      <c r="D711">
        <v>708.31862214767477</v>
      </c>
      <c r="E711">
        <v>1563.6585604190454</v>
      </c>
      <c r="F711">
        <v>865.72276040271356</v>
      </c>
    </row>
    <row r="712" spans="1:6" x14ac:dyDescent="0.2">
      <c r="A712" s="2">
        <v>709</v>
      </c>
      <c r="B712">
        <v>524.68046085012941</v>
      </c>
      <c r="C712">
        <v>105.98545309172619</v>
      </c>
      <c r="D712">
        <v>715.40180836915169</v>
      </c>
      <c r="E712">
        <v>2728.6078906874636</v>
      </c>
      <c r="F712">
        <v>1346.0677223110074</v>
      </c>
    </row>
    <row r="713" spans="1:6" x14ac:dyDescent="0.2">
      <c r="A713" s="2">
        <v>710</v>
      </c>
      <c r="B713">
        <v>524.68046085012941</v>
      </c>
      <c r="C713">
        <v>107.04530762264343</v>
      </c>
      <c r="D713">
        <v>722.55582645284335</v>
      </c>
      <c r="E713">
        <v>2926.8298499238986</v>
      </c>
      <c r="F713">
        <v>1354.2815949256162</v>
      </c>
    </row>
    <row r="714" spans="1:6" x14ac:dyDescent="0.2">
      <c r="A714" s="2">
        <v>711</v>
      </c>
      <c r="B714">
        <v>524.68046085012941</v>
      </c>
      <c r="C714">
        <v>108.11576069886988</v>
      </c>
      <c r="D714">
        <v>729.78138471737157</v>
      </c>
      <c r="E714">
        <v>3182.0089101010421</v>
      </c>
      <c r="F714">
        <v>1362.5776062663708</v>
      </c>
    </row>
    <row r="715" spans="1:6" x14ac:dyDescent="0.2">
      <c r="A715" s="2">
        <v>712</v>
      </c>
      <c r="B715">
        <v>524.68046085012941</v>
      </c>
      <c r="C715">
        <v>109.19691830585857</v>
      </c>
      <c r="D715">
        <v>737.07919856454532</v>
      </c>
      <c r="E715">
        <v>2706.8990230132454</v>
      </c>
      <c r="F715">
        <v>1370.9565777205335</v>
      </c>
    </row>
    <row r="716" spans="1:6" x14ac:dyDescent="0.2">
      <c r="A716" s="2">
        <v>713</v>
      </c>
      <c r="B716">
        <v>524.68046085012941</v>
      </c>
      <c r="C716">
        <v>110.28888748891715</v>
      </c>
      <c r="D716">
        <v>744.44999055019071</v>
      </c>
      <c r="E716">
        <v>2994.3045851463808</v>
      </c>
      <c r="F716">
        <v>1379.4193388892372</v>
      </c>
    </row>
    <row r="717" spans="1:6" x14ac:dyDescent="0.2">
      <c r="A717" s="2">
        <v>714</v>
      </c>
      <c r="B717">
        <v>524.68046085012941</v>
      </c>
      <c r="C717">
        <v>111.39177636380631</v>
      </c>
      <c r="D717">
        <v>751.89449045569268</v>
      </c>
      <c r="E717">
        <v>2876.602353244059</v>
      </c>
      <c r="F717">
        <v>1387.9667276696284</v>
      </c>
    </row>
    <row r="718" spans="1:6" x14ac:dyDescent="0.2">
      <c r="A718" s="2">
        <v>715</v>
      </c>
      <c r="B718">
        <v>524.68046085012941</v>
      </c>
      <c r="C718">
        <v>112.5056941274444</v>
      </c>
      <c r="D718">
        <v>759.41343536024965</v>
      </c>
      <c r="E718">
        <v>2843.4218217037437</v>
      </c>
      <c r="F718">
        <v>1396.5995903378234</v>
      </c>
    </row>
    <row r="719" spans="1:6" x14ac:dyDescent="0.2">
      <c r="A719" s="2">
        <v>716</v>
      </c>
      <c r="B719">
        <v>524.68046085012941</v>
      </c>
      <c r="C719">
        <v>113.63075106871884</v>
      </c>
      <c r="D719">
        <v>767.00756971385215</v>
      </c>
      <c r="E719">
        <v>2914.2020357206625</v>
      </c>
      <c r="F719">
        <v>1405.3187816327004</v>
      </c>
    </row>
    <row r="720" spans="1:6" x14ac:dyDescent="0.2">
      <c r="A720" s="2">
        <v>717</v>
      </c>
      <c r="B720">
        <v>57.383529289703006</v>
      </c>
      <c r="C720">
        <v>114.76705857940601</v>
      </c>
      <c r="D720">
        <v>774.67764541099064</v>
      </c>
      <c r="E720">
        <v>2403.7078202600323</v>
      </c>
      <c r="F720">
        <v>946.82823328009965</v>
      </c>
    </row>
    <row r="721" spans="1:6" x14ac:dyDescent="0.2">
      <c r="A721" s="2">
        <v>718</v>
      </c>
      <c r="B721">
        <v>57.95736458260005</v>
      </c>
      <c r="C721">
        <v>115.9147291652001</v>
      </c>
      <c r="D721">
        <v>782.42442186510084</v>
      </c>
      <c r="E721">
        <v>2071.1952554064992</v>
      </c>
      <c r="F721">
        <v>956.29651561290098</v>
      </c>
    </row>
    <row r="722" spans="1:6" x14ac:dyDescent="0.2">
      <c r="A722" s="2">
        <v>719</v>
      </c>
      <c r="B722">
        <v>58.536938228426038</v>
      </c>
      <c r="C722">
        <v>117.07387645685208</v>
      </c>
      <c r="D722">
        <v>790.24866608375146</v>
      </c>
      <c r="E722">
        <v>2323.6533736540882</v>
      </c>
      <c r="F722">
        <v>965.85948076902957</v>
      </c>
    </row>
    <row r="723" spans="1:6" x14ac:dyDescent="0.2">
      <c r="A723" s="2">
        <v>720</v>
      </c>
      <c r="B723">
        <v>59.122307610710301</v>
      </c>
      <c r="C723">
        <v>118.2446152214206</v>
      </c>
      <c r="D723">
        <v>798.15115274458901</v>
      </c>
      <c r="E723">
        <v>2009.4266946694027</v>
      </c>
      <c r="F723">
        <v>975.51807557671998</v>
      </c>
    </row>
    <row r="724" spans="1:6" x14ac:dyDescent="0.2">
      <c r="A724" s="2">
        <v>721</v>
      </c>
      <c r="B724">
        <v>59.7135306868174</v>
      </c>
      <c r="C724">
        <v>119.4270613736348</v>
      </c>
      <c r="D724">
        <v>806.13266427203484</v>
      </c>
      <c r="E724">
        <v>670.95986394727242</v>
      </c>
      <c r="F724">
        <v>985.27325633248711</v>
      </c>
    </row>
    <row r="725" spans="1:6" x14ac:dyDescent="0.2">
      <c r="A725" s="2">
        <v>722</v>
      </c>
      <c r="B725">
        <v>60.310665993685575</v>
      </c>
      <c r="C725">
        <v>120.62133198737115</v>
      </c>
      <c r="D725">
        <v>814.1939909147552</v>
      </c>
      <c r="E725">
        <v>726.21038957021528</v>
      </c>
      <c r="F725">
        <v>995.12598889581193</v>
      </c>
    </row>
    <row r="726" spans="1:6" x14ac:dyDescent="0.2">
      <c r="A726" s="2">
        <v>723</v>
      </c>
      <c r="B726">
        <v>60.913772653622438</v>
      </c>
      <c r="C726">
        <v>121.82754530724488</v>
      </c>
      <c r="D726">
        <v>822.3359308239028</v>
      </c>
      <c r="E726">
        <v>675.91730175302826</v>
      </c>
      <c r="F726">
        <v>1005.0772487847702</v>
      </c>
    </row>
    <row r="727" spans="1:6" x14ac:dyDescent="0.2">
      <c r="A727" s="2">
        <v>724</v>
      </c>
      <c r="B727">
        <v>61.522910380158663</v>
      </c>
      <c r="C727">
        <v>123.04582076031731</v>
      </c>
      <c r="D727">
        <v>830.55929013214177</v>
      </c>
      <c r="E727">
        <v>701.55256534638033</v>
      </c>
      <c r="F727">
        <v>1015.1280212726177</v>
      </c>
    </row>
    <row r="728" spans="1:6" x14ac:dyDescent="0.2">
      <c r="A728" s="2">
        <v>725</v>
      </c>
      <c r="B728">
        <v>62.138139483960245</v>
      </c>
      <c r="C728">
        <v>124.2762789679205</v>
      </c>
      <c r="D728">
        <v>838.86488303346346</v>
      </c>
      <c r="E728">
        <v>684.19889632173908</v>
      </c>
      <c r="F728">
        <v>1025.2793014853441</v>
      </c>
    </row>
    <row r="729" spans="1:6" x14ac:dyDescent="0.2">
      <c r="A729" s="2">
        <v>726</v>
      </c>
      <c r="B729">
        <v>62.759520878799847</v>
      </c>
      <c r="C729">
        <v>125.51904175759969</v>
      </c>
      <c r="D729">
        <v>847.25353186379789</v>
      </c>
      <c r="E729">
        <v>768.73694499994406</v>
      </c>
      <c r="F729">
        <v>1035.5320945001974</v>
      </c>
    </row>
    <row r="730" spans="1:6" x14ac:dyDescent="0.2">
      <c r="A730" s="2">
        <v>727</v>
      </c>
      <c r="B730">
        <v>63.387116087587856</v>
      </c>
      <c r="C730">
        <v>126.77423217517571</v>
      </c>
      <c r="D730">
        <v>855.72606718243605</v>
      </c>
      <c r="E730">
        <v>795.06887297121261</v>
      </c>
      <c r="F730">
        <v>1045.8874154451996</v>
      </c>
    </row>
    <row r="731" spans="1:6" x14ac:dyDescent="0.2">
      <c r="A731" s="2">
        <v>728</v>
      </c>
      <c r="B731">
        <v>64.02098724846374</v>
      </c>
      <c r="C731">
        <v>128.04197449692748</v>
      </c>
      <c r="D731">
        <v>864.28332785426028</v>
      </c>
      <c r="E731">
        <v>680.45798089341849</v>
      </c>
      <c r="F731">
        <v>1056.3462895996515</v>
      </c>
    </row>
    <row r="732" spans="1:6" x14ac:dyDescent="0.2">
      <c r="A732" s="2">
        <v>729</v>
      </c>
      <c r="B732">
        <v>64.661197120948373</v>
      </c>
      <c r="C732">
        <v>129.32239424189675</v>
      </c>
      <c r="D732">
        <v>872.92616113280303</v>
      </c>
      <c r="E732">
        <v>741.7228340115588</v>
      </c>
      <c r="F732">
        <v>1066.9097524956483</v>
      </c>
    </row>
    <row r="733" spans="1:6" x14ac:dyDescent="0.2">
      <c r="A733" s="2">
        <v>730</v>
      </c>
      <c r="B733">
        <v>65.307809092157854</v>
      </c>
      <c r="C733">
        <v>130.61561818431571</v>
      </c>
      <c r="D733">
        <v>881.6554227441311</v>
      </c>
      <c r="E733">
        <v>710.40798487306574</v>
      </c>
      <c r="F733">
        <v>1077.5788500206047</v>
      </c>
    </row>
    <row r="734" spans="1:6" x14ac:dyDescent="0.2">
      <c r="A734" s="2">
        <v>731</v>
      </c>
      <c r="B734">
        <v>65.96088718307945</v>
      </c>
      <c r="C734">
        <v>131.9217743661589</v>
      </c>
      <c r="D734">
        <v>890.47197697157253</v>
      </c>
      <c r="E734">
        <v>814.21111175983413</v>
      </c>
      <c r="F734">
        <v>1088.3546385208108</v>
      </c>
    </row>
    <row r="735" spans="1:6" x14ac:dyDescent="0.2">
      <c r="A735" s="2">
        <v>732</v>
      </c>
      <c r="B735">
        <v>66.620496054910234</v>
      </c>
      <c r="C735">
        <v>133.24099210982047</v>
      </c>
      <c r="D735">
        <v>899.37669674128824</v>
      </c>
      <c r="E735">
        <v>795.06210089358547</v>
      </c>
      <c r="F735">
        <v>1099.2381849060189</v>
      </c>
    </row>
    <row r="736" spans="1:6" x14ac:dyDescent="0.2">
      <c r="A736" s="2">
        <v>733</v>
      </c>
      <c r="B736">
        <v>67.286701015459329</v>
      </c>
      <c r="C736">
        <v>134.57340203091866</v>
      </c>
      <c r="D736">
        <v>908.37046370870098</v>
      </c>
      <c r="E736">
        <v>736.84569280350763</v>
      </c>
      <c r="F736">
        <v>1110.2305667550791</v>
      </c>
    </row>
    <row r="737" spans="1:6" x14ac:dyDescent="0.2">
      <c r="A737" s="2">
        <v>734</v>
      </c>
      <c r="B737">
        <v>67.959568025613933</v>
      </c>
      <c r="C737">
        <v>135.91913605122787</v>
      </c>
      <c r="D737">
        <v>917.45416834578805</v>
      </c>
      <c r="E737">
        <v>703.55359924771437</v>
      </c>
      <c r="F737">
        <v>1121.3328724226299</v>
      </c>
    </row>
    <row r="738" spans="1:6" x14ac:dyDescent="0.2">
      <c r="A738" s="2">
        <v>735</v>
      </c>
      <c r="B738">
        <v>68.639163705870061</v>
      </c>
      <c r="C738">
        <v>137.27832741174012</v>
      </c>
      <c r="D738">
        <v>926.62871002924578</v>
      </c>
      <c r="E738">
        <v>690.96947007559049</v>
      </c>
      <c r="F738">
        <v>1132.546201146856</v>
      </c>
    </row>
    <row r="739" spans="1:6" x14ac:dyDescent="0.2">
      <c r="A739" s="2">
        <v>736</v>
      </c>
      <c r="B739">
        <v>69.325555342928766</v>
      </c>
      <c r="C739">
        <v>138.65111068585753</v>
      </c>
      <c r="D739">
        <v>935.8949971295383</v>
      </c>
      <c r="E739">
        <v>833.49140680512437</v>
      </c>
      <c r="F739">
        <v>1143.8716631583245</v>
      </c>
    </row>
    <row r="740" spans="1:6" x14ac:dyDescent="0.2">
      <c r="A740" s="2">
        <v>737</v>
      </c>
      <c r="B740">
        <v>70.018810896358062</v>
      </c>
      <c r="C740">
        <v>140.03762179271612</v>
      </c>
      <c r="D740">
        <v>945.25394710083378</v>
      </c>
      <c r="E740">
        <v>862.73855346553569</v>
      </c>
      <c r="F740">
        <v>1155.310379789908</v>
      </c>
    </row>
    <row r="741" spans="1:6" x14ac:dyDescent="0.2">
      <c r="A741" s="2">
        <v>738</v>
      </c>
      <c r="B741">
        <v>70.718999005321649</v>
      </c>
      <c r="C741">
        <v>141.4379980106433</v>
      </c>
      <c r="D741">
        <v>954.70648657184222</v>
      </c>
      <c r="E741">
        <v>724.87242654420368</v>
      </c>
      <c r="F741">
        <v>1166.8634835878072</v>
      </c>
    </row>
    <row r="742" spans="1:6" x14ac:dyDescent="0.2">
      <c r="A742" s="2">
        <v>739</v>
      </c>
      <c r="B742">
        <v>13.259812313497807</v>
      </c>
      <c r="C742">
        <v>26.519624626995615</v>
      </c>
      <c r="D742">
        <v>179.00746623222039</v>
      </c>
      <c r="E742">
        <v>657.10612697125794</v>
      </c>
      <c r="F742">
        <v>218.78690317271381</v>
      </c>
    </row>
    <row r="743" spans="1:6" x14ac:dyDescent="0.2">
      <c r="A743" s="2">
        <v>740</v>
      </c>
      <c r="B743">
        <v>9.9448592351233565</v>
      </c>
      <c r="C743">
        <v>19.889718470246713</v>
      </c>
      <c r="D743">
        <v>134.2555996741653</v>
      </c>
      <c r="E743">
        <v>588.11542272932854</v>
      </c>
      <c r="F743">
        <v>164.09017737953536</v>
      </c>
    </row>
    <row r="744" spans="1:6" x14ac:dyDescent="0.2">
      <c r="A744" s="2">
        <v>741</v>
      </c>
      <c r="B744">
        <v>7.4586444263425182</v>
      </c>
      <c r="C744">
        <v>14.917288852685036</v>
      </c>
      <c r="D744">
        <v>100.691699755624</v>
      </c>
      <c r="E744">
        <v>519.86956280949482</v>
      </c>
      <c r="F744">
        <v>123.06763303465155</v>
      </c>
    </row>
    <row r="745" spans="1:6" x14ac:dyDescent="0.2">
      <c r="A745" s="2">
        <v>742</v>
      </c>
      <c r="B745">
        <v>5.5939833197568873</v>
      </c>
      <c r="C745">
        <v>11.187966639513775</v>
      </c>
      <c r="D745">
        <v>75.518774816717979</v>
      </c>
      <c r="E745">
        <v>484.44473757827961</v>
      </c>
      <c r="F745">
        <v>92.300724775988641</v>
      </c>
    </row>
    <row r="746" spans="1:6" x14ac:dyDescent="0.2">
      <c r="A746" s="2">
        <v>743</v>
      </c>
      <c r="B746">
        <v>4.1954874898176655</v>
      </c>
      <c r="C746">
        <v>8.390974979635331</v>
      </c>
      <c r="D746">
        <v>56.639081112538484</v>
      </c>
      <c r="E746">
        <v>558.17730187901077</v>
      </c>
      <c r="F746">
        <v>69.225543581991488</v>
      </c>
    </row>
    <row r="747" spans="1:6" x14ac:dyDescent="0.2">
      <c r="A747" s="2">
        <v>744</v>
      </c>
      <c r="B747">
        <v>3.1466156173632491</v>
      </c>
      <c r="C747">
        <v>6.2932312347264983</v>
      </c>
      <c r="D747">
        <v>42.479310834403861</v>
      </c>
      <c r="E747">
        <v>463.55241476097621</v>
      </c>
      <c r="F747">
        <v>51.919157686493605</v>
      </c>
    </row>
    <row r="748" spans="1:6" x14ac:dyDescent="0.2">
      <c r="A748" s="2">
        <v>745</v>
      </c>
      <c r="B748">
        <v>2.3599617130224368</v>
      </c>
      <c r="C748">
        <v>4.7199234260448737</v>
      </c>
      <c r="D748">
        <v>31.859483125802896</v>
      </c>
      <c r="E748">
        <v>521.40484512430896</v>
      </c>
      <c r="F748">
        <v>38.939368264870204</v>
      </c>
    </row>
    <row r="749" spans="1:6" x14ac:dyDescent="0.2">
      <c r="A749" s="2">
        <v>746</v>
      </c>
      <c r="B749">
        <v>1.7699712847668274</v>
      </c>
      <c r="C749">
        <v>3.5399425695336553</v>
      </c>
      <c r="D749">
        <v>23.894612344352172</v>
      </c>
      <c r="E749">
        <v>498.4565208619</v>
      </c>
      <c r="F749">
        <v>29.204526198652655</v>
      </c>
    </row>
    <row r="750" spans="1:6" x14ac:dyDescent="0.2">
      <c r="A750" s="2">
        <v>747</v>
      </c>
      <c r="B750">
        <v>1.3274784635751207</v>
      </c>
      <c r="C750">
        <v>2.6549569271502413</v>
      </c>
      <c r="D750">
        <v>17.92095925826413</v>
      </c>
      <c r="E750">
        <v>462.02575104539915</v>
      </c>
      <c r="F750">
        <v>21.90339464898949</v>
      </c>
    </row>
    <row r="751" spans="1:6" x14ac:dyDescent="0.2">
      <c r="A751" s="2">
        <v>748</v>
      </c>
      <c r="B751">
        <v>0.9956088476813405</v>
      </c>
      <c r="C751">
        <v>1.9912176953626808</v>
      </c>
      <c r="D751">
        <v>13.440719443698095</v>
      </c>
      <c r="E751">
        <v>486.68835100123079</v>
      </c>
      <c r="F751">
        <v>16.427545986742114</v>
      </c>
    </row>
    <row r="752" spans="1:6" x14ac:dyDescent="0.2">
      <c r="A752" s="2">
        <v>749</v>
      </c>
      <c r="B752">
        <v>0.74670663576100538</v>
      </c>
      <c r="C752">
        <v>1.4934132715220108</v>
      </c>
      <c r="D752">
        <v>10.080539582773572</v>
      </c>
      <c r="E752">
        <v>429.20327282075135</v>
      </c>
      <c r="F752">
        <v>12.320659490056588</v>
      </c>
    </row>
    <row r="753" spans="1:6" x14ac:dyDescent="0.2">
      <c r="A753" s="2">
        <v>750</v>
      </c>
      <c r="B753">
        <v>0.56002997682075395</v>
      </c>
      <c r="C753">
        <v>1.1200599536415079</v>
      </c>
      <c r="D753">
        <v>7.5604046870801787</v>
      </c>
      <c r="E753">
        <v>499.59777227666825</v>
      </c>
      <c r="F753">
        <v>9.2404946175424403</v>
      </c>
    </row>
    <row r="754" spans="1:6" x14ac:dyDescent="0.2">
      <c r="A754" s="2">
        <v>751</v>
      </c>
      <c r="B754">
        <v>27.165311906608977</v>
      </c>
      <c r="C754">
        <v>54.330623813217947</v>
      </c>
      <c r="D754">
        <v>366.73171073922111</v>
      </c>
      <c r="E754">
        <v>1373.1013829579833</v>
      </c>
      <c r="F754">
        <v>448.227646459048</v>
      </c>
    </row>
    <row r="755" spans="1:6" x14ac:dyDescent="0.2">
      <c r="A755" s="2">
        <v>752</v>
      </c>
      <c r="B755">
        <v>27.436965025675061</v>
      </c>
      <c r="C755">
        <v>54.873930051350122</v>
      </c>
      <c r="D755">
        <v>370.39902784661331</v>
      </c>
      <c r="E755">
        <v>1658.1584634064855</v>
      </c>
      <c r="F755">
        <v>452.70992292363849</v>
      </c>
    </row>
    <row r="756" spans="1:6" x14ac:dyDescent="0.2">
      <c r="A756" s="2">
        <v>753</v>
      </c>
      <c r="B756">
        <v>27.711334675931816</v>
      </c>
      <c r="C756">
        <v>55.422669351863632</v>
      </c>
      <c r="D756">
        <v>374.10301812507953</v>
      </c>
      <c r="E756">
        <v>1697.2114547500721</v>
      </c>
      <c r="F756">
        <v>457.237022152875</v>
      </c>
    </row>
    <row r="757" spans="1:6" x14ac:dyDescent="0.2">
      <c r="A757" s="2">
        <v>754</v>
      </c>
      <c r="B757">
        <v>27.988448022691138</v>
      </c>
      <c r="C757">
        <v>55.976896045382276</v>
      </c>
      <c r="D757">
        <v>377.84404830633031</v>
      </c>
      <c r="E757">
        <v>1704.5894642517528</v>
      </c>
      <c r="F757">
        <v>461.80939237440373</v>
      </c>
    </row>
    <row r="758" spans="1:6" x14ac:dyDescent="0.2">
      <c r="A758" s="2">
        <v>755</v>
      </c>
      <c r="B758">
        <v>28.268332502918049</v>
      </c>
      <c r="C758">
        <v>56.536665005836099</v>
      </c>
      <c r="D758">
        <v>381.62248878939363</v>
      </c>
      <c r="E758">
        <v>1572.4101915728388</v>
      </c>
      <c r="F758">
        <v>466.42748629814776</v>
      </c>
    </row>
    <row r="759" spans="1:6" x14ac:dyDescent="0.2">
      <c r="A759" s="2">
        <v>756</v>
      </c>
      <c r="B759">
        <v>28.551015827947225</v>
      </c>
      <c r="C759">
        <v>57.10203165589445</v>
      </c>
      <c r="D759">
        <v>385.43871367728758</v>
      </c>
      <c r="E759">
        <v>1885.279875141707</v>
      </c>
      <c r="F759">
        <v>471.09176116112928</v>
      </c>
    </row>
    <row r="760" spans="1:6" x14ac:dyDescent="0.2">
      <c r="A760" s="2">
        <v>757</v>
      </c>
      <c r="B760">
        <v>28.836525986226704</v>
      </c>
      <c r="C760">
        <v>57.673051972453401</v>
      </c>
      <c r="D760">
        <v>389.29310081406044</v>
      </c>
      <c r="E760">
        <v>1829.6056428543445</v>
      </c>
      <c r="F760">
        <v>475.80267877274053</v>
      </c>
    </row>
    <row r="761" spans="1:6" x14ac:dyDescent="0.2">
      <c r="A761" s="2">
        <v>758</v>
      </c>
      <c r="B761">
        <v>29.124891246088971</v>
      </c>
      <c r="C761">
        <v>58.249782492177943</v>
      </c>
      <c r="D761">
        <v>393.18603182220113</v>
      </c>
      <c r="E761">
        <v>1898.6940825834624</v>
      </c>
      <c r="F761">
        <v>480.56070556046802</v>
      </c>
    </row>
    <row r="762" spans="1:6" x14ac:dyDescent="0.2">
      <c r="A762" s="2">
        <v>759</v>
      </c>
      <c r="B762">
        <v>29.416140158549858</v>
      </c>
      <c r="C762">
        <v>58.832280317099716</v>
      </c>
      <c r="D762">
        <v>397.11789214042312</v>
      </c>
      <c r="E762">
        <v>1945.9918205788822</v>
      </c>
      <c r="F762">
        <v>485.36631261607272</v>
      </c>
    </row>
    <row r="763" spans="1:6" x14ac:dyDescent="0.2">
      <c r="A763" s="2">
        <v>760</v>
      </c>
      <c r="B763">
        <v>29.710301560135363</v>
      </c>
      <c r="C763">
        <v>59.420603120270719</v>
      </c>
      <c r="D763">
        <v>401.08907106182738</v>
      </c>
      <c r="E763">
        <v>1884.7123348884579</v>
      </c>
      <c r="F763">
        <v>490.21997574223343</v>
      </c>
    </row>
    <row r="764" spans="1:6" x14ac:dyDescent="0.2">
      <c r="A764" s="2">
        <v>761</v>
      </c>
      <c r="B764">
        <v>30.007404575736707</v>
      </c>
      <c r="C764">
        <v>60.014809151473422</v>
      </c>
      <c r="D764">
        <v>405.09996177244562</v>
      </c>
      <c r="E764">
        <v>1622.1202517646482</v>
      </c>
      <c r="F764">
        <v>495.12217549965573</v>
      </c>
    </row>
    <row r="765" spans="1:6" x14ac:dyDescent="0.2">
      <c r="A765" s="2">
        <v>762</v>
      </c>
      <c r="B765">
        <v>5.6263883579506331</v>
      </c>
      <c r="C765">
        <v>11.252776715901266</v>
      </c>
      <c r="D765">
        <v>75.956242832333544</v>
      </c>
      <c r="E765">
        <v>1421.4362679159253</v>
      </c>
      <c r="F765">
        <v>92.835407906185438</v>
      </c>
    </row>
    <row r="766" spans="1:6" x14ac:dyDescent="0.2">
      <c r="A766" s="2">
        <v>763</v>
      </c>
      <c r="B766">
        <v>30.61055340770902</v>
      </c>
      <c r="C766">
        <v>61.221106815418032</v>
      </c>
      <c r="D766">
        <v>413.24247100407166</v>
      </c>
      <c r="E766">
        <v>1714.2352435915138</v>
      </c>
      <c r="F766">
        <v>505.07413122719868</v>
      </c>
    </row>
    <row r="767" spans="1:6" x14ac:dyDescent="0.2">
      <c r="A767" s="2">
        <v>764</v>
      </c>
      <c r="B767">
        <v>30.916658941786114</v>
      </c>
      <c r="C767">
        <v>61.833317883572228</v>
      </c>
      <c r="D767">
        <v>417.37489571411254</v>
      </c>
      <c r="E767">
        <v>1931.8232358215075</v>
      </c>
      <c r="F767">
        <v>510.12487253947091</v>
      </c>
    </row>
    <row r="768" spans="1:6" x14ac:dyDescent="0.2">
      <c r="A768" s="2">
        <v>765</v>
      </c>
      <c r="B768">
        <v>31.22582553120397</v>
      </c>
      <c r="C768">
        <v>62.45165106240794</v>
      </c>
      <c r="D768">
        <v>421.54864467125356</v>
      </c>
      <c r="E768">
        <v>1881.7908991550814</v>
      </c>
      <c r="F768">
        <v>515.22612126486547</v>
      </c>
    </row>
    <row r="769" spans="1:6" x14ac:dyDescent="0.2">
      <c r="A769" s="2">
        <v>766</v>
      </c>
      <c r="B769">
        <v>31.538083786516012</v>
      </c>
      <c r="C769">
        <v>63.076167573032023</v>
      </c>
      <c r="D769">
        <v>425.7641311179662</v>
      </c>
      <c r="E769">
        <v>1551.122088097866</v>
      </c>
      <c r="F769">
        <v>520.37838247751426</v>
      </c>
    </row>
    <row r="770" spans="1:6" x14ac:dyDescent="0.2">
      <c r="A770" s="2">
        <v>767</v>
      </c>
      <c r="B770">
        <v>31.853464624381171</v>
      </c>
      <c r="C770">
        <v>63.706929248762343</v>
      </c>
      <c r="D770">
        <v>430.02177242914576</v>
      </c>
      <c r="E770">
        <v>1559.370356003411</v>
      </c>
      <c r="F770">
        <v>525.58216630228924</v>
      </c>
    </row>
    <row r="771" spans="1:6" x14ac:dyDescent="0.2">
      <c r="A771" s="2">
        <v>768</v>
      </c>
      <c r="B771">
        <v>32.171999270624987</v>
      </c>
      <c r="C771">
        <v>64.343998541249974</v>
      </c>
      <c r="D771">
        <v>434.32199015343724</v>
      </c>
      <c r="E771">
        <v>1897.1259165647482</v>
      </c>
      <c r="F771">
        <v>530.83798796531221</v>
      </c>
    </row>
    <row r="772" spans="1:6" x14ac:dyDescent="0.2">
      <c r="A772" s="2">
        <v>769</v>
      </c>
      <c r="B772">
        <v>32.493719263331236</v>
      </c>
      <c r="C772">
        <v>64.987438526662473</v>
      </c>
      <c r="D772">
        <v>438.66521005497168</v>
      </c>
      <c r="E772">
        <v>1646.726917030079</v>
      </c>
      <c r="F772">
        <v>536.14636784496543</v>
      </c>
    </row>
    <row r="773" spans="1:6" x14ac:dyDescent="0.2">
      <c r="A773" s="2">
        <v>770</v>
      </c>
      <c r="B773">
        <v>32.81865645596455</v>
      </c>
      <c r="C773">
        <v>65.637312911929101</v>
      </c>
      <c r="D773">
        <v>443.05186215552135</v>
      </c>
      <c r="E773">
        <v>1850.9094434083163</v>
      </c>
      <c r="F773">
        <v>541.50783152341501</v>
      </c>
    </row>
    <row r="774" spans="1:6" x14ac:dyDescent="0.2">
      <c r="A774" s="2">
        <v>771</v>
      </c>
      <c r="B774">
        <v>33.146843020524202</v>
      </c>
      <c r="C774">
        <v>66.293686041048403</v>
      </c>
      <c r="D774">
        <v>447.48238077707663</v>
      </c>
      <c r="E774">
        <v>1775.4077890745359</v>
      </c>
      <c r="F774">
        <v>546.92290983864928</v>
      </c>
    </row>
    <row r="775" spans="1:6" x14ac:dyDescent="0.2">
      <c r="A775" s="2">
        <v>772</v>
      </c>
      <c r="B775">
        <v>33.478311450729436</v>
      </c>
      <c r="C775">
        <v>66.956622901458871</v>
      </c>
      <c r="D775">
        <v>451.95720458484743</v>
      </c>
      <c r="E775">
        <v>1619.1643678829748</v>
      </c>
      <c r="F775">
        <v>552.39213893703572</v>
      </c>
    </row>
    <row r="776" spans="1:6" x14ac:dyDescent="0.2">
      <c r="A776" s="2">
        <v>773</v>
      </c>
      <c r="B776">
        <v>33.813094565236732</v>
      </c>
      <c r="C776">
        <v>67.626189130473463</v>
      </c>
      <c r="D776">
        <v>456.47677663069589</v>
      </c>
      <c r="E776">
        <v>681.54938667728698</v>
      </c>
      <c r="F776">
        <v>557.91606032640607</v>
      </c>
    </row>
    <row r="777" spans="1:6" x14ac:dyDescent="0.2">
      <c r="A777" s="2">
        <v>774</v>
      </c>
      <c r="B777">
        <v>34.151225510889105</v>
      </c>
      <c r="C777">
        <v>68.302451021778211</v>
      </c>
      <c r="D777">
        <v>461.04154439700289</v>
      </c>
      <c r="E777">
        <v>608.90177684200103</v>
      </c>
      <c r="F777">
        <v>563.49522092967027</v>
      </c>
    </row>
    <row r="778" spans="1:6" x14ac:dyDescent="0.2">
      <c r="A778" s="2">
        <v>775</v>
      </c>
      <c r="B778">
        <v>34.492737765997987</v>
      </c>
      <c r="C778">
        <v>68.985475531995974</v>
      </c>
      <c r="D778">
        <v>465.65195984097278</v>
      </c>
      <c r="E778">
        <v>710.1291514520376</v>
      </c>
      <c r="F778">
        <v>569.13017313896671</v>
      </c>
    </row>
    <row r="779" spans="1:6" x14ac:dyDescent="0.2">
      <c r="A779" s="2">
        <v>776</v>
      </c>
      <c r="B779">
        <v>34.837665143657972</v>
      </c>
      <c r="C779">
        <v>69.675330287315944</v>
      </c>
      <c r="D779">
        <v>470.30847943938267</v>
      </c>
      <c r="E779">
        <v>606.97393621965864</v>
      </c>
      <c r="F779">
        <v>574.82147487035661</v>
      </c>
    </row>
    <row r="780" spans="1:6" x14ac:dyDescent="0.2">
      <c r="A780" s="2">
        <v>777</v>
      </c>
      <c r="B780">
        <v>35.186041795094546</v>
      </c>
      <c r="C780">
        <v>70.372083590189092</v>
      </c>
      <c r="D780">
        <v>475.01156423377643</v>
      </c>
      <c r="E780">
        <v>605.29511733904747</v>
      </c>
      <c r="F780">
        <v>580.56968961906</v>
      </c>
    </row>
    <row r="781" spans="1:6" x14ac:dyDescent="0.2">
      <c r="A781" s="2">
        <v>778</v>
      </c>
      <c r="B781">
        <v>35.537902213045491</v>
      </c>
      <c r="C781">
        <v>71.075804426090983</v>
      </c>
      <c r="D781">
        <v>479.76167987611416</v>
      </c>
      <c r="E781">
        <v>647.81675172506107</v>
      </c>
      <c r="F781">
        <v>586.37538651525063</v>
      </c>
    </row>
    <row r="782" spans="1:6" x14ac:dyDescent="0.2">
      <c r="A782" s="2">
        <v>779</v>
      </c>
      <c r="B782">
        <v>35.893281235175948</v>
      </c>
      <c r="C782">
        <v>71.786562470351896</v>
      </c>
      <c r="D782">
        <v>484.55929667487533</v>
      </c>
      <c r="E782">
        <v>656.08370575190611</v>
      </c>
      <c r="F782">
        <v>592.23914038040311</v>
      </c>
    </row>
    <row r="783" spans="1:6" x14ac:dyDescent="0.2">
      <c r="A783" s="2">
        <v>780</v>
      </c>
      <c r="B783">
        <v>36.252214047527708</v>
      </c>
      <c r="C783">
        <v>72.504428095055417</v>
      </c>
      <c r="D783">
        <v>489.40488964162398</v>
      </c>
      <c r="E783">
        <v>698.77161799921055</v>
      </c>
      <c r="F783">
        <v>598.16153178420711</v>
      </c>
    </row>
    <row r="784" spans="1:6" x14ac:dyDescent="0.2">
      <c r="A784" s="2">
        <v>781</v>
      </c>
      <c r="B784">
        <v>36.614736188002986</v>
      </c>
      <c r="C784">
        <v>73.229472376005972</v>
      </c>
      <c r="D784">
        <v>494.29893853804026</v>
      </c>
      <c r="E784">
        <v>625.09121085328115</v>
      </c>
      <c r="F784">
        <v>604.14314710204928</v>
      </c>
    </row>
    <row r="785" spans="1:6" x14ac:dyDescent="0.2">
      <c r="A785" s="2">
        <v>782</v>
      </c>
      <c r="B785">
        <v>36.980883549883018</v>
      </c>
      <c r="C785">
        <v>73.961767099766035</v>
      </c>
      <c r="D785">
        <v>499.24192792342063</v>
      </c>
      <c r="E785">
        <v>689.35160290694819</v>
      </c>
      <c r="F785">
        <v>610.18457857306976</v>
      </c>
    </row>
    <row r="786" spans="1:6" x14ac:dyDescent="0.2">
      <c r="A786" s="2">
        <v>783</v>
      </c>
      <c r="B786">
        <v>37.350692385381841</v>
      </c>
      <c r="C786">
        <v>74.701384770763681</v>
      </c>
      <c r="D786">
        <v>504.23434720265493</v>
      </c>
      <c r="E786">
        <v>654.59686238759707</v>
      </c>
      <c r="F786">
        <v>616.28642435880045</v>
      </c>
    </row>
    <row r="787" spans="1:6" x14ac:dyDescent="0.2">
      <c r="A787" s="2">
        <v>784</v>
      </c>
      <c r="B787">
        <v>37.724199309235665</v>
      </c>
      <c r="C787">
        <v>75.44839861847133</v>
      </c>
      <c r="D787">
        <v>509.2766906746815</v>
      </c>
      <c r="E787">
        <v>801.64447986714754</v>
      </c>
      <c r="F787">
        <v>622.44928860238849</v>
      </c>
    </row>
    <row r="788" spans="1:6" x14ac:dyDescent="0.2">
      <c r="A788" s="2">
        <v>785</v>
      </c>
      <c r="B788">
        <v>38.10144130232802</v>
      </c>
      <c r="C788">
        <v>76.20288260465604</v>
      </c>
      <c r="D788">
        <v>514.36945758142838</v>
      </c>
      <c r="E788">
        <v>712.62415862155194</v>
      </c>
      <c r="F788">
        <v>628.67378148841237</v>
      </c>
    </row>
    <row r="789" spans="1:6" x14ac:dyDescent="0.2">
      <c r="A789" s="2">
        <v>786</v>
      </c>
      <c r="B789">
        <v>80</v>
      </c>
      <c r="C789">
        <v>160</v>
      </c>
      <c r="D789">
        <v>1080</v>
      </c>
      <c r="E789">
        <v>201.20529760837158</v>
      </c>
      <c r="F789">
        <v>1320</v>
      </c>
    </row>
    <row r="790" spans="1:6" x14ac:dyDescent="0.2">
      <c r="A790" s="2">
        <v>787</v>
      </c>
      <c r="B790">
        <v>84</v>
      </c>
      <c r="C790">
        <v>168</v>
      </c>
      <c r="D790">
        <v>1134</v>
      </c>
      <c r="E790">
        <v>200.70560241590226</v>
      </c>
      <c r="F790">
        <v>1386</v>
      </c>
    </row>
    <row r="791" spans="1:6" x14ac:dyDescent="0.2">
      <c r="A791" s="2">
        <v>788</v>
      </c>
      <c r="B791">
        <v>88.2</v>
      </c>
      <c r="C791">
        <v>176.4</v>
      </c>
      <c r="D791">
        <v>1190.6999999999998</v>
      </c>
      <c r="E791">
        <v>178.05014994521312</v>
      </c>
      <c r="F791">
        <v>1455.3</v>
      </c>
    </row>
    <row r="792" spans="1:6" x14ac:dyDescent="0.2">
      <c r="A792" s="2">
        <v>789</v>
      </c>
      <c r="B792">
        <v>92.609999999999985</v>
      </c>
      <c r="C792">
        <v>185.22</v>
      </c>
      <c r="D792">
        <v>1250.2350000000001</v>
      </c>
      <c r="E792">
        <v>181.2884166722898</v>
      </c>
      <c r="F792">
        <v>1528.0650000000001</v>
      </c>
    </row>
    <row r="793" spans="1:6" x14ac:dyDescent="0.2">
      <c r="A793" s="2">
        <v>790</v>
      </c>
      <c r="B793">
        <v>97.240500000000026</v>
      </c>
      <c r="C793">
        <v>194.48100000000002</v>
      </c>
      <c r="D793">
        <v>1312.74675</v>
      </c>
      <c r="E793">
        <v>200.32980621522597</v>
      </c>
      <c r="F793">
        <v>1604.4682500000001</v>
      </c>
    </row>
    <row r="794" spans="1:6" x14ac:dyDescent="0.2">
      <c r="A794" s="2">
        <v>791</v>
      </c>
      <c r="B794">
        <v>102.10252500000003</v>
      </c>
      <c r="C794">
        <v>204.20505000000006</v>
      </c>
      <c r="D794">
        <v>1378.3840875000001</v>
      </c>
      <c r="E794">
        <v>227.56614947167381</v>
      </c>
      <c r="F794">
        <v>1684.6916625000001</v>
      </c>
    </row>
    <row r="795" spans="1:6" x14ac:dyDescent="0.2">
      <c r="A795" s="2">
        <v>792</v>
      </c>
      <c r="B795">
        <v>107.20765125000003</v>
      </c>
      <c r="C795">
        <v>214.41530250000005</v>
      </c>
      <c r="D795">
        <v>1447.3032918750005</v>
      </c>
      <c r="E795">
        <v>237.48694290451354</v>
      </c>
      <c r="F795">
        <v>1768.9262456250005</v>
      </c>
    </row>
    <row r="796" spans="1:6" x14ac:dyDescent="0.2">
      <c r="A796" s="2">
        <v>793</v>
      </c>
      <c r="B796">
        <v>112.56803381250002</v>
      </c>
      <c r="C796">
        <v>225.13606762500004</v>
      </c>
      <c r="D796">
        <v>1519.6684564687503</v>
      </c>
      <c r="E796">
        <v>205.3513321686784</v>
      </c>
      <c r="F796">
        <v>1857.3725579062504</v>
      </c>
    </row>
    <row r="797" spans="1:6" x14ac:dyDescent="0.2">
      <c r="A797" s="2">
        <v>794</v>
      </c>
      <c r="B797">
        <v>118.19643550312503</v>
      </c>
      <c r="C797">
        <v>236.39287100625006</v>
      </c>
      <c r="D797">
        <v>1595.6518792921879</v>
      </c>
      <c r="E797">
        <v>204.8772415799159</v>
      </c>
      <c r="F797">
        <v>1950.241185801563</v>
      </c>
    </row>
    <row r="798" spans="1:6" x14ac:dyDescent="0.2">
      <c r="A798" s="2">
        <v>795</v>
      </c>
      <c r="B798">
        <v>124.10625727828128</v>
      </c>
      <c r="C798">
        <v>248.21251455656255</v>
      </c>
      <c r="D798">
        <v>1675.4344732567974</v>
      </c>
      <c r="E798">
        <v>230.41496901946047</v>
      </c>
      <c r="F798">
        <v>2047.7532450916412</v>
      </c>
    </row>
    <row r="799" spans="1:6" x14ac:dyDescent="0.2">
      <c r="A799" s="2">
        <v>796</v>
      </c>
      <c r="B799">
        <v>130.31157014219534</v>
      </c>
      <c r="C799">
        <v>260.62314028439067</v>
      </c>
      <c r="D799">
        <v>1759.2061969196373</v>
      </c>
      <c r="E799">
        <v>256.42181935672716</v>
      </c>
      <c r="F799">
        <v>2150.1409073462232</v>
      </c>
    </row>
    <row r="800" spans="1:6" x14ac:dyDescent="0.2">
      <c r="A800" s="2">
        <v>797</v>
      </c>
      <c r="B800">
        <v>136.82714864930512</v>
      </c>
      <c r="C800">
        <v>273.65429729861023</v>
      </c>
      <c r="D800">
        <v>1847.1665067656188</v>
      </c>
      <c r="E800">
        <v>216.70857509520778</v>
      </c>
      <c r="F800">
        <v>2257.6479527135339</v>
      </c>
    </row>
    <row r="801" spans="1:6" x14ac:dyDescent="0.2">
      <c r="A801" s="2">
        <v>798</v>
      </c>
      <c r="B801">
        <v>143.6685060817704</v>
      </c>
      <c r="C801">
        <v>287.33701216354081</v>
      </c>
      <c r="D801">
        <v>1939.5248321039003</v>
      </c>
      <c r="E801">
        <v>233.59147566566566</v>
      </c>
      <c r="F801">
        <v>2370.5303503492114</v>
      </c>
    </row>
    <row r="802" spans="1:6" x14ac:dyDescent="0.2">
      <c r="A802" s="2">
        <v>799</v>
      </c>
      <c r="B802">
        <v>145.1051911425881</v>
      </c>
      <c r="C802">
        <v>290.21038228517619</v>
      </c>
      <c r="D802">
        <v>1958.920080424939</v>
      </c>
      <c r="E802">
        <v>228.52629923825634</v>
      </c>
      <c r="F802">
        <v>2394.2356538527033</v>
      </c>
    </row>
    <row r="803" spans="1:6" x14ac:dyDescent="0.2">
      <c r="A803" s="2">
        <v>800</v>
      </c>
      <c r="B803">
        <v>146.556243054014</v>
      </c>
      <c r="C803">
        <v>293.11248610802801</v>
      </c>
      <c r="D803">
        <v>1978.5092812291891</v>
      </c>
      <c r="E803">
        <v>262.61584938225548</v>
      </c>
      <c r="F803">
        <v>2418.1780103912311</v>
      </c>
    </row>
    <row r="804" spans="1:6" x14ac:dyDescent="0.2">
      <c r="A804" s="2">
        <v>801</v>
      </c>
      <c r="B804">
        <v>37.005451371138534</v>
      </c>
      <c r="C804">
        <v>74.010902742277068</v>
      </c>
      <c r="D804">
        <v>499.57359351037019</v>
      </c>
      <c r="E804">
        <v>180.25964372423431</v>
      </c>
      <c r="F804">
        <v>610.58994762378575</v>
      </c>
    </row>
    <row r="805" spans="1:6" x14ac:dyDescent="0.2">
      <c r="A805" s="2">
        <v>802</v>
      </c>
      <c r="B805">
        <v>37.375505884849915</v>
      </c>
      <c r="C805">
        <v>74.751011769699829</v>
      </c>
      <c r="D805">
        <v>504.56932944547384</v>
      </c>
      <c r="E805">
        <v>196.18759349629312</v>
      </c>
      <c r="F805">
        <v>616.69584710002357</v>
      </c>
    </row>
    <row r="806" spans="1:6" x14ac:dyDescent="0.2">
      <c r="A806" s="2">
        <v>803</v>
      </c>
      <c r="B806">
        <v>37.749260943698424</v>
      </c>
      <c r="C806">
        <v>75.498521887396848</v>
      </c>
      <c r="D806">
        <v>509.6150227399288</v>
      </c>
      <c r="E806">
        <v>198.13456866591423</v>
      </c>
      <c r="F806">
        <v>622.86280557102407</v>
      </c>
    </row>
    <row r="807" spans="1:6" x14ac:dyDescent="0.2">
      <c r="A807" s="2">
        <v>804</v>
      </c>
      <c r="B807">
        <v>38.126753553135408</v>
      </c>
      <c r="C807">
        <v>76.253507106270817</v>
      </c>
      <c r="D807">
        <v>514.71117296732803</v>
      </c>
      <c r="E807">
        <v>514.65021316915625</v>
      </c>
      <c r="F807">
        <v>629.09143362673422</v>
      </c>
    </row>
    <row r="808" spans="1:6" x14ac:dyDescent="0.2">
      <c r="A808" s="2">
        <v>805</v>
      </c>
      <c r="B808">
        <v>38.508021088666766</v>
      </c>
      <c r="C808">
        <v>77.016042177333532</v>
      </c>
      <c r="D808">
        <v>519.8582846970013</v>
      </c>
      <c r="E808">
        <v>449.54473222623739</v>
      </c>
      <c r="F808">
        <v>635.38234796300162</v>
      </c>
    </row>
    <row r="809" spans="1:6" x14ac:dyDescent="0.2">
      <c r="A809" s="2">
        <v>806</v>
      </c>
      <c r="B809">
        <v>38.893101299553436</v>
      </c>
      <c r="C809">
        <v>77.786202599106872</v>
      </c>
      <c r="D809">
        <v>525.05686754397141</v>
      </c>
      <c r="E809">
        <v>403.11989102799521</v>
      </c>
      <c r="F809">
        <v>641.73617144263176</v>
      </c>
    </row>
    <row r="810" spans="1:6" x14ac:dyDescent="0.2">
      <c r="A810" s="2">
        <v>807</v>
      </c>
      <c r="B810">
        <v>39.282032312548964</v>
      </c>
      <c r="C810">
        <v>78.564064625097927</v>
      </c>
      <c r="D810">
        <v>530.30743621941099</v>
      </c>
      <c r="E810">
        <v>503.72978421361381</v>
      </c>
      <c r="F810">
        <v>648.15353315705784</v>
      </c>
    </row>
    <row r="811" spans="1:6" x14ac:dyDescent="0.2">
      <c r="A811" s="2">
        <v>808</v>
      </c>
      <c r="B811">
        <v>39.674852635674455</v>
      </c>
      <c r="C811">
        <v>79.34970527134891</v>
      </c>
      <c r="D811">
        <v>535.61051058160524</v>
      </c>
      <c r="E811">
        <v>463.56505126719566</v>
      </c>
      <c r="F811">
        <v>654.63506848862869</v>
      </c>
    </row>
    <row r="812" spans="1:6" x14ac:dyDescent="0.2">
      <c r="A812" s="2">
        <v>809</v>
      </c>
      <c r="B812">
        <v>40.0716011620312</v>
      </c>
      <c r="C812">
        <v>80.143202324062401</v>
      </c>
      <c r="D812">
        <v>540.96661568742115</v>
      </c>
      <c r="E812">
        <v>449.73649459002513</v>
      </c>
      <c r="F812">
        <v>661.18141917351477</v>
      </c>
    </row>
    <row r="813" spans="1:6" x14ac:dyDescent="0.2">
      <c r="A813" s="2">
        <v>810</v>
      </c>
      <c r="B813">
        <v>40.472317173651518</v>
      </c>
      <c r="C813">
        <v>80.944634347303037</v>
      </c>
      <c r="D813">
        <v>546.37628184429548</v>
      </c>
      <c r="E813">
        <v>511.18222858960337</v>
      </c>
      <c r="F813">
        <v>667.79323336524999</v>
      </c>
    </row>
    <row r="814" spans="1:6" x14ac:dyDescent="0.2">
      <c r="A814" s="2">
        <v>811</v>
      </c>
      <c r="B814">
        <v>40.877040345388032</v>
      </c>
      <c r="C814">
        <v>81.754080690776064</v>
      </c>
      <c r="D814">
        <v>551.84004466273836</v>
      </c>
      <c r="E814">
        <v>448.63461202887021</v>
      </c>
      <c r="F814">
        <v>674.4711656989025</v>
      </c>
    </row>
    <row r="815" spans="1:6" x14ac:dyDescent="0.2">
      <c r="A815" s="2">
        <v>812</v>
      </c>
      <c r="B815">
        <v>41.285810748841911</v>
      </c>
      <c r="C815">
        <v>82.571621497683822</v>
      </c>
      <c r="D815">
        <v>557.35844510936579</v>
      </c>
      <c r="E815">
        <v>475.01996116568466</v>
      </c>
      <c r="F815">
        <v>681.21587735589151</v>
      </c>
    </row>
    <row r="816" spans="1:6" x14ac:dyDescent="0.2">
      <c r="A816" s="2">
        <v>813</v>
      </c>
      <c r="B816">
        <v>41.698668856330336</v>
      </c>
      <c r="C816">
        <v>83.397337712660672</v>
      </c>
      <c r="D816">
        <v>562.93202956045945</v>
      </c>
      <c r="E816">
        <v>480.488762613863</v>
      </c>
      <c r="F816">
        <v>688.02803612945047</v>
      </c>
    </row>
    <row r="817" spans="1:6" x14ac:dyDescent="0.2">
      <c r="A817" s="2">
        <v>814</v>
      </c>
      <c r="B817">
        <v>42.115655544893627</v>
      </c>
      <c r="C817">
        <v>84.231311089787269</v>
      </c>
      <c r="D817">
        <v>568.561349856064</v>
      </c>
      <c r="E817">
        <v>442.02871276471274</v>
      </c>
      <c r="F817">
        <v>694.90831649074494</v>
      </c>
    </row>
    <row r="818" spans="1:6" x14ac:dyDescent="0.2">
      <c r="A818" s="2">
        <v>815</v>
      </c>
      <c r="B818">
        <v>42.536812100342573</v>
      </c>
      <c r="C818">
        <v>85.073624200685146</v>
      </c>
      <c r="D818">
        <v>574.24696335462477</v>
      </c>
      <c r="E818">
        <v>496.02703790072775</v>
      </c>
      <c r="F818">
        <v>701.85739965565244</v>
      </c>
    </row>
    <row r="819" spans="1:6" x14ac:dyDescent="0.2">
      <c r="A819" s="2">
        <v>816</v>
      </c>
      <c r="B819">
        <v>42.962180221346003</v>
      </c>
      <c r="C819">
        <v>85.924360442692006</v>
      </c>
      <c r="D819">
        <v>579.98943298817107</v>
      </c>
      <c r="E819">
        <v>447.54901909138147</v>
      </c>
      <c r="F819">
        <v>708.87597365220904</v>
      </c>
    </row>
    <row r="820" spans="1:6" x14ac:dyDescent="0.2">
      <c r="A820" s="2">
        <v>817</v>
      </c>
      <c r="B820">
        <v>43.391802023559464</v>
      </c>
      <c r="C820">
        <v>86.783604047118914</v>
      </c>
      <c r="D820">
        <v>585.78932731805253</v>
      </c>
      <c r="E820">
        <v>447.7356767860889</v>
      </c>
      <c r="F820">
        <v>715.96473338873091</v>
      </c>
    </row>
    <row r="821" spans="1:6" x14ac:dyDescent="0.2">
      <c r="A821" s="2">
        <v>818</v>
      </c>
      <c r="B821">
        <v>43.825720043795052</v>
      </c>
      <c r="C821">
        <v>87.651440087590103</v>
      </c>
      <c r="D821">
        <v>591.64722059123312</v>
      </c>
      <c r="E821">
        <v>479.48004431552408</v>
      </c>
      <c r="F821">
        <v>723.1243807226183</v>
      </c>
    </row>
    <row r="822" spans="1:6" x14ac:dyDescent="0.2">
      <c r="A822" s="2">
        <v>819</v>
      </c>
      <c r="B822">
        <v>44.263977244233018</v>
      </c>
      <c r="C822">
        <v>88.527954488466023</v>
      </c>
      <c r="D822">
        <v>597.56369279714568</v>
      </c>
      <c r="E822">
        <v>462.11219967570003</v>
      </c>
      <c r="F822">
        <v>730.3556245298447</v>
      </c>
    </row>
    <row r="823" spans="1:6" x14ac:dyDescent="0.2">
      <c r="A823" s="2">
        <v>820</v>
      </c>
      <c r="B823">
        <v>44.706617016675338</v>
      </c>
      <c r="C823">
        <v>89.413234033350676</v>
      </c>
      <c r="D823">
        <v>603.539329725117</v>
      </c>
      <c r="E823">
        <v>523.72889755091717</v>
      </c>
      <c r="F823">
        <v>737.659180775143</v>
      </c>
    </row>
    <row r="824" spans="1:6" x14ac:dyDescent="0.2">
      <c r="A824" s="2">
        <v>821</v>
      </c>
      <c r="B824">
        <v>45.153683186842088</v>
      </c>
      <c r="C824">
        <v>90.307366373684175</v>
      </c>
      <c r="D824">
        <v>609.57472302236829</v>
      </c>
      <c r="E824">
        <v>498.26674804281549</v>
      </c>
      <c r="F824">
        <v>745.03577258289454</v>
      </c>
    </row>
    <row r="825" spans="1:6" x14ac:dyDescent="0.2">
      <c r="A825" s="2">
        <v>822</v>
      </c>
      <c r="B825">
        <v>45.605220018710511</v>
      </c>
      <c r="C825">
        <v>91.210440037421023</v>
      </c>
      <c r="D825">
        <v>615.67047025259194</v>
      </c>
      <c r="E825">
        <v>490.4373152341181</v>
      </c>
      <c r="F825">
        <v>752.48613030872343</v>
      </c>
    </row>
    <row r="826" spans="1:6" x14ac:dyDescent="0.2">
      <c r="A826" s="2">
        <v>823</v>
      </c>
      <c r="B826">
        <v>46.061272218897628</v>
      </c>
      <c r="C826">
        <v>92.122544437795241</v>
      </c>
      <c r="D826">
        <v>621.82717495511781</v>
      </c>
      <c r="E826">
        <v>440.048717778943</v>
      </c>
      <c r="F826">
        <v>760.01099161181071</v>
      </c>
    </row>
    <row r="827" spans="1:6" x14ac:dyDescent="0.2">
      <c r="A827" s="2">
        <v>824</v>
      </c>
      <c r="B827">
        <v>46.521884941086604</v>
      </c>
      <c r="C827">
        <v>93.043769882173208</v>
      </c>
      <c r="D827">
        <v>628.04544670466908</v>
      </c>
      <c r="E827">
        <v>557.97875307098298</v>
      </c>
      <c r="F827">
        <v>767.61110152792889</v>
      </c>
    </row>
    <row r="828" spans="1:6" x14ac:dyDescent="0.2">
      <c r="A828" s="2">
        <v>825</v>
      </c>
      <c r="B828">
        <v>46.987103790497457</v>
      </c>
      <c r="C828">
        <v>93.974207580994914</v>
      </c>
      <c r="D828">
        <v>634.32590117171571</v>
      </c>
      <c r="E828">
        <v>177.09752788856522</v>
      </c>
      <c r="F828">
        <v>775.28721254320817</v>
      </c>
    </row>
    <row r="829" spans="1:6" x14ac:dyDescent="0.2">
      <c r="A829" s="2">
        <v>826</v>
      </c>
      <c r="B829">
        <v>47.456974828402437</v>
      </c>
      <c r="C829">
        <v>94.913949656804874</v>
      </c>
      <c r="D829">
        <v>640.66916018343284</v>
      </c>
      <c r="E829">
        <v>202.37588713431509</v>
      </c>
      <c r="F829">
        <v>783.04008466864013</v>
      </c>
    </row>
    <row r="830" spans="1:6" x14ac:dyDescent="0.2">
      <c r="A830" s="2">
        <v>827</v>
      </c>
      <c r="B830">
        <v>47.931544576686456</v>
      </c>
      <c r="C830">
        <v>95.863089153372911</v>
      </c>
      <c r="D830">
        <v>647.0758517852671</v>
      </c>
      <c r="E830">
        <v>212.00602957324554</v>
      </c>
      <c r="F830">
        <v>790.87048551532644</v>
      </c>
    </row>
    <row r="831" spans="1:6" x14ac:dyDescent="0.2">
      <c r="A831" s="2">
        <v>828</v>
      </c>
      <c r="B831">
        <v>48.410860022453321</v>
      </c>
      <c r="C831">
        <v>96.821720044906641</v>
      </c>
      <c r="D831">
        <v>653.54661030311991</v>
      </c>
      <c r="E831">
        <v>212.03585144116136</v>
      </c>
      <c r="F831">
        <v>798.77919037047991</v>
      </c>
    </row>
    <row r="832" spans="1:6" x14ac:dyDescent="0.2">
      <c r="A832" s="2">
        <v>829</v>
      </c>
      <c r="B832">
        <v>48.894968622677865</v>
      </c>
      <c r="C832">
        <v>97.789937245355731</v>
      </c>
      <c r="D832">
        <v>660.08207640615115</v>
      </c>
      <c r="E832">
        <v>168.80885018846067</v>
      </c>
      <c r="F832">
        <v>806.76698227418478</v>
      </c>
    </row>
    <row r="833" spans="1:6" x14ac:dyDescent="0.2">
      <c r="A833" s="2">
        <v>830</v>
      </c>
      <c r="B833">
        <v>49.38391830890464</v>
      </c>
      <c r="C833">
        <v>98.76783661780928</v>
      </c>
      <c r="D833">
        <v>666.68289717021264</v>
      </c>
      <c r="E833">
        <v>190.96588115547146</v>
      </c>
      <c r="F833">
        <v>814.83465209692656</v>
      </c>
    </row>
    <row r="834" spans="1:6" x14ac:dyDescent="0.2">
      <c r="A834" s="2">
        <v>831</v>
      </c>
      <c r="B834">
        <v>49.877757491993691</v>
      </c>
      <c r="C834">
        <v>99.755514983987382</v>
      </c>
      <c r="D834">
        <v>673.34972614191486</v>
      </c>
      <c r="E834">
        <v>194.63530420358879</v>
      </c>
      <c r="F834">
        <v>822.98299861789587</v>
      </c>
    </row>
    <row r="835" spans="1:6" x14ac:dyDescent="0.2">
      <c r="A835" s="2">
        <v>832</v>
      </c>
      <c r="B835">
        <v>50.376535066913618</v>
      </c>
      <c r="C835">
        <v>100.75307013382724</v>
      </c>
      <c r="D835">
        <v>680.08322340333382</v>
      </c>
      <c r="E835">
        <v>175.13208082937328</v>
      </c>
      <c r="F835">
        <v>831.21282860407473</v>
      </c>
    </row>
    <row r="836" spans="1:6" x14ac:dyDescent="0.2">
      <c r="A836" s="2">
        <v>833</v>
      </c>
      <c r="B836">
        <v>50.88030041758276</v>
      </c>
      <c r="C836">
        <v>101.76060083516552</v>
      </c>
      <c r="D836">
        <v>686.88405563736728</v>
      </c>
      <c r="E836">
        <v>174.91922258413538</v>
      </c>
      <c r="F836">
        <v>839.52495689011562</v>
      </c>
    </row>
    <row r="837" spans="1:6" x14ac:dyDescent="0.2">
      <c r="A837" s="2">
        <v>834</v>
      </c>
      <c r="B837">
        <v>51.389103421758577</v>
      </c>
      <c r="C837">
        <v>102.77820684351715</v>
      </c>
      <c r="D837">
        <v>693.75289619374075</v>
      </c>
      <c r="E837">
        <v>207.6544685673978</v>
      </c>
      <c r="F837">
        <v>847.92020645901653</v>
      </c>
    </row>
    <row r="838" spans="1:6" x14ac:dyDescent="0.2">
      <c r="A838" s="2">
        <v>835</v>
      </c>
      <c r="B838">
        <v>51.90299445597617</v>
      </c>
      <c r="C838">
        <v>103.80598891195234</v>
      </c>
      <c r="D838">
        <v>700.69042515567833</v>
      </c>
      <c r="E838">
        <v>177.17621609788097</v>
      </c>
      <c r="F838">
        <v>856.39940852360678</v>
      </c>
    </row>
    <row r="839" spans="1:6" x14ac:dyDescent="0.2">
      <c r="A839" s="2">
        <v>836</v>
      </c>
      <c r="B839">
        <v>52.422024400535932</v>
      </c>
      <c r="C839">
        <v>104.84404880107186</v>
      </c>
      <c r="D839">
        <v>707.69732940723497</v>
      </c>
      <c r="E839">
        <v>207.20097875167221</v>
      </c>
      <c r="F839">
        <v>864.96340260884278</v>
      </c>
    </row>
    <row r="840" spans="1:6" x14ac:dyDescent="0.2">
      <c r="A840" s="2">
        <v>837</v>
      </c>
      <c r="B840">
        <v>52.946244644541295</v>
      </c>
      <c r="C840">
        <v>105.89248928908259</v>
      </c>
      <c r="D840">
        <v>714.77430270130753</v>
      </c>
      <c r="E840">
        <v>186.56994091166004</v>
      </c>
      <c r="F840">
        <v>873.6130366349314</v>
      </c>
    </row>
    <row r="841" spans="1:6" x14ac:dyDescent="0.2">
      <c r="A841" s="2">
        <v>838</v>
      </c>
      <c r="B841">
        <v>53.475707090986702</v>
      </c>
      <c r="C841">
        <v>106.9514141819734</v>
      </c>
      <c r="D841">
        <v>721.92204572832043</v>
      </c>
      <c r="E841">
        <v>219.19158019532526</v>
      </c>
      <c r="F841">
        <v>882.34916700128053</v>
      </c>
    </row>
    <row r="842" spans="1:6" x14ac:dyDescent="0.2">
      <c r="A842" s="2">
        <v>839</v>
      </c>
      <c r="B842">
        <v>54.010464161896564</v>
      </c>
      <c r="C842">
        <v>108.02092832379313</v>
      </c>
      <c r="D842">
        <v>729.14126618560351</v>
      </c>
      <c r="E842">
        <v>207.00845385276128</v>
      </c>
      <c r="F842">
        <v>891.17265867129322</v>
      </c>
    </row>
    <row r="843" spans="1:6" x14ac:dyDescent="0.2">
      <c r="A843" s="2">
        <v>840</v>
      </c>
      <c r="B843">
        <v>54.550568803515525</v>
      </c>
      <c r="C843">
        <v>109.10113760703105</v>
      </c>
      <c r="D843">
        <v>736.43267884745944</v>
      </c>
      <c r="E843">
        <v>221.20196799380591</v>
      </c>
      <c r="F843">
        <v>900.08438525800602</v>
      </c>
    </row>
    <row r="844" spans="1:6" x14ac:dyDescent="0.2">
      <c r="A844" s="2">
        <v>841</v>
      </c>
      <c r="B844">
        <v>55.096074491550681</v>
      </c>
      <c r="C844">
        <v>110.19214898310136</v>
      </c>
      <c r="D844">
        <v>743.79700563593417</v>
      </c>
      <c r="E844">
        <v>212.5278568638463</v>
      </c>
      <c r="F844">
        <v>909.08522911058617</v>
      </c>
    </row>
    <row r="845" spans="1:6" x14ac:dyDescent="0.2">
      <c r="A845" s="2">
        <v>842</v>
      </c>
      <c r="B845">
        <v>55.647035236466195</v>
      </c>
      <c r="C845">
        <v>111.29407047293239</v>
      </c>
      <c r="D845">
        <v>751.23497569229357</v>
      </c>
      <c r="E845">
        <v>193.08623176845029</v>
      </c>
      <c r="F845">
        <v>918.17608140169216</v>
      </c>
    </row>
    <row r="846" spans="1:6" x14ac:dyDescent="0.2">
      <c r="A846" s="2">
        <v>843</v>
      </c>
      <c r="B846">
        <v>56.203505588830851</v>
      </c>
      <c r="C846">
        <v>112.4070111776617</v>
      </c>
      <c r="D846">
        <v>758.74732544921653</v>
      </c>
      <c r="E846">
        <v>222.59598260319962</v>
      </c>
      <c r="F846">
        <v>927.35784221570907</v>
      </c>
    </row>
    <row r="847" spans="1:6" x14ac:dyDescent="0.2">
      <c r="A847" s="2">
        <v>844</v>
      </c>
      <c r="B847">
        <v>56.76554064471916</v>
      </c>
      <c r="C847">
        <v>113.53108128943832</v>
      </c>
      <c r="D847">
        <v>766.33479870370866</v>
      </c>
      <c r="E847">
        <v>186.69082480542983</v>
      </c>
      <c r="F847">
        <v>936.6314206378662</v>
      </c>
    </row>
    <row r="848" spans="1:6" x14ac:dyDescent="0.2">
      <c r="A848" s="2">
        <v>845</v>
      </c>
      <c r="B848">
        <v>57.333196051166354</v>
      </c>
      <c r="C848">
        <v>114.66639210233271</v>
      </c>
      <c r="D848">
        <v>773.99814669074567</v>
      </c>
      <c r="E848">
        <v>213.17328490078879</v>
      </c>
      <c r="F848">
        <v>945.99773484424475</v>
      </c>
    </row>
    <row r="849" spans="1:6" x14ac:dyDescent="0.2">
      <c r="A849" s="2">
        <v>846</v>
      </c>
      <c r="B849">
        <v>57.90652801167802</v>
      </c>
      <c r="C849">
        <v>115.81305602335604</v>
      </c>
      <c r="D849">
        <v>781.73812815765325</v>
      </c>
      <c r="E849">
        <v>227.79950870778555</v>
      </c>
      <c r="F849">
        <v>955.45771219268727</v>
      </c>
    </row>
    <row r="850" spans="1:6" x14ac:dyDescent="0.2">
      <c r="A850" s="2">
        <v>847</v>
      </c>
      <c r="B850">
        <v>58.485593291794792</v>
      </c>
      <c r="C850">
        <v>116.97118658358958</v>
      </c>
      <c r="D850">
        <v>789.55550943922958</v>
      </c>
      <c r="E850">
        <v>189.39412836108852</v>
      </c>
      <c r="F850">
        <v>965.01228931461389</v>
      </c>
    </row>
    <row r="851" spans="1:6" x14ac:dyDescent="0.2">
      <c r="A851" s="2">
        <v>848</v>
      </c>
      <c r="B851">
        <v>59.070449224712753</v>
      </c>
      <c r="C851">
        <v>118.14089844942551</v>
      </c>
      <c r="D851">
        <v>797.45106453362212</v>
      </c>
      <c r="E851">
        <v>196.15121902035369</v>
      </c>
      <c r="F851">
        <v>974.66241220776044</v>
      </c>
    </row>
    <row r="852" spans="1:6" x14ac:dyDescent="0.2">
      <c r="A852" s="2">
        <v>849</v>
      </c>
      <c r="B852">
        <v>59.661153716959873</v>
      </c>
      <c r="C852">
        <v>119.32230743391975</v>
      </c>
      <c r="D852">
        <v>805.42557517895818</v>
      </c>
      <c r="E852">
        <v>195.56032098676405</v>
      </c>
      <c r="F852">
        <v>984.40903632983782</v>
      </c>
    </row>
    <row r="853" spans="1:6" x14ac:dyDescent="0.2">
      <c r="A853" s="2">
        <v>850</v>
      </c>
      <c r="B853">
        <v>60.257765254129467</v>
      </c>
      <c r="C853">
        <v>120.51553050825893</v>
      </c>
      <c r="D853">
        <v>813.47983093074777</v>
      </c>
      <c r="E853">
        <v>225.9126002107231</v>
      </c>
      <c r="F853">
        <v>994.25312669313621</v>
      </c>
    </row>
    <row r="854" spans="1:6" x14ac:dyDescent="0.2">
      <c r="A854" s="2">
        <v>851</v>
      </c>
      <c r="B854">
        <v>60.860342906670766</v>
      </c>
      <c r="C854">
        <v>121.72068581334153</v>
      </c>
      <c r="D854">
        <v>821.61462924005536</v>
      </c>
      <c r="E854">
        <v>244.16048262527076</v>
      </c>
      <c r="F854">
        <v>1004.1956579600677</v>
      </c>
    </row>
    <row r="855" spans="1:6" x14ac:dyDescent="0.2">
      <c r="A855" s="2">
        <v>852</v>
      </c>
      <c r="B855">
        <v>61.468946335737471</v>
      </c>
      <c r="C855">
        <v>122.93789267147494</v>
      </c>
      <c r="D855">
        <v>829.83077553245596</v>
      </c>
      <c r="E855">
        <v>217.27107668049536</v>
      </c>
      <c r="F855">
        <v>1014.2376145396684</v>
      </c>
    </row>
    <row r="856" spans="1:6" x14ac:dyDescent="0.2">
      <c r="A856" s="2">
        <v>853</v>
      </c>
      <c r="B856">
        <v>62.08363579909485</v>
      </c>
      <c r="C856">
        <v>124.1672715981897</v>
      </c>
      <c r="D856">
        <v>838.12908328778053</v>
      </c>
      <c r="E856">
        <v>210.05334030370165</v>
      </c>
      <c r="F856">
        <v>1024.379990685065</v>
      </c>
    </row>
    <row r="857" spans="1:6" x14ac:dyDescent="0.2">
      <c r="A857" s="2">
        <v>854</v>
      </c>
      <c r="B857">
        <v>62.704472157085796</v>
      </c>
      <c r="C857">
        <v>125.40894431417159</v>
      </c>
      <c r="D857">
        <v>846.5103741206583</v>
      </c>
      <c r="E857">
        <v>200.75453298148014</v>
      </c>
      <c r="F857">
        <v>1034.6237905919156</v>
      </c>
    </row>
    <row r="858" spans="1:6" x14ac:dyDescent="0.2">
      <c r="A858" s="2">
        <v>855</v>
      </c>
      <c r="B858">
        <v>63.331516878656657</v>
      </c>
      <c r="C858">
        <v>126.66303375731331</v>
      </c>
      <c r="D858">
        <v>854.97547786186487</v>
      </c>
      <c r="E858">
        <v>213.58692395757211</v>
      </c>
      <c r="F858">
        <v>1044.9700284978348</v>
      </c>
    </row>
    <row r="859" spans="1:6" x14ac:dyDescent="0.2">
      <c r="A859" s="2">
        <v>856</v>
      </c>
      <c r="B859">
        <v>63.964832047443224</v>
      </c>
      <c r="C859">
        <v>127.92966409488645</v>
      </c>
      <c r="D859">
        <v>863.52523264048352</v>
      </c>
      <c r="E859">
        <v>609.3053357936617</v>
      </c>
      <c r="F859">
        <v>1055.4197287828133</v>
      </c>
    </row>
    <row r="860" spans="1:6" x14ac:dyDescent="0.2">
      <c r="A860" s="2">
        <v>857</v>
      </c>
      <c r="B860">
        <v>64.60448036791766</v>
      </c>
      <c r="C860">
        <v>129.20896073583532</v>
      </c>
      <c r="D860">
        <v>872.16048496688836</v>
      </c>
      <c r="E860">
        <v>670.88981532247249</v>
      </c>
      <c r="F860">
        <v>1065.9739260706413</v>
      </c>
    </row>
    <row r="861" spans="1:6" x14ac:dyDescent="0.2">
      <c r="A861" s="2">
        <v>858</v>
      </c>
      <c r="B861">
        <v>65.250525171596834</v>
      </c>
      <c r="C861">
        <v>130.50105034319367</v>
      </c>
      <c r="D861">
        <v>880.88208981655737</v>
      </c>
      <c r="E861">
        <v>618.0964363486396</v>
      </c>
      <c r="F861">
        <v>1076.6336653313479</v>
      </c>
    </row>
    <row r="862" spans="1:6" x14ac:dyDescent="0.2">
      <c r="A862" s="2">
        <v>859</v>
      </c>
      <c r="B862">
        <v>65.903030423312799</v>
      </c>
      <c r="C862">
        <v>131.8060608466256</v>
      </c>
      <c r="D862">
        <v>889.6909107147228</v>
      </c>
      <c r="E862">
        <v>679.09348232896616</v>
      </c>
      <c r="F862">
        <v>1087.4000019846612</v>
      </c>
    </row>
    <row r="863" spans="1:6" x14ac:dyDescent="0.2">
      <c r="A863" s="2">
        <v>860</v>
      </c>
      <c r="B863">
        <v>66.562060727545912</v>
      </c>
      <c r="C863">
        <v>133.12412145509182</v>
      </c>
      <c r="D863">
        <v>898.58781982186986</v>
      </c>
      <c r="E863">
        <v>604.35766704720174</v>
      </c>
      <c r="F863">
        <v>1098.2740020045076</v>
      </c>
    </row>
    <row r="864" spans="1:6" x14ac:dyDescent="0.2">
      <c r="A864" s="2">
        <v>861</v>
      </c>
      <c r="B864">
        <v>67.227681334821384</v>
      </c>
      <c r="C864">
        <v>134.45536266964277</v>
      </c>
      <c r="D864">
        <v>907.57369802008884</v>
      </c>
      <c r="E864">
        <v>708.59285035663083</v>
      </c>
      <c r="F864">
        <v>1109.256742024553</v>
      </c>
    </row>
    <row r="865" spans="1:6" x14ac:dyDescent="0.2">
      <c r="A865" s="2">
        <v>862</v>
      </c>
      <c r="B865">
        <v>67.899958148169588</v>
      </c>
      <c r="C865">
        <v>135.79991629633918</v>
      </c>
      <c r="D865">
        <v>916.64943500028949</v>
      </c>
      <c r="E865">
        <v>578.03633924971462</v>
      </c>
      <c r="F865">
        <v>1120.3493094447983</v>
      </c>
    </row>
    <row r="866" spans="1:6" x14ac:dyDescent="0.2">
      <c r="A866" s="2">
        <v>863</v>
      </c>
      <c r="B866">
        <v>68.578957729651293</v>
      </c>
      <c r="C866">
        <v>137.15791545930259</v>
      </c>
      <c r="D866">
        <v>925.81592935029244</v>
      </c>
      <c r="E866">
        <v>567.6035791916695</v>
      </c>
      <c r="F866">
        <v>1131.5528025392464</v>
      </c>
    </row>
    <row r="867" spans="1:6" x14ac:dyDescent="0.2">
      <c r="A867" s="2">
        <v>864</v>
      </c>
      <c r="B867">
        <v>69.264747306947797</v>
      </c>
      <c r="C867">
        <v>138.52949461389559</v>
      </c>
      <c r="D867">
        <v>935.07408864379522</v>
      </c>
      <c r="E867">
        <v>704.77379334378736</v>
      </c>
      <c r="F867">
        <v>1142.8683305646387</v>
      </c>
    </row>
    <row r="868" spans="1:6" x14ac:dyDescent="0.2">
      <c r="A868" s="2">
        <v>865</v>
      </c>
      <c r="B868">
        <v>69.957394780017268</v>
      </c>
      <c r="C868">
        <v>139.91478956003454</v>
      </c>
      <c r="D868">
        <v>944.42482953023307</v>
      </c>
      <c r="E868">
        <v>660.11477619782374</v>
      </c>
      <c r="F868">
        <v>1154.2970138702849</v>
      </c>
    </row>
    <row r="869" spans="1:6" x14ac:dyDescent="0.2">
      <c r="A869" s="2">
        <v>866</v>
      </c>
      <c r="B869">
        <v>699.57394780017262</v>
      </c>
      <c r="C869">
        <v>141.31393745563491</v>
      </c>
      <c r="D869">
        <v>953.86907782553567</v>
      </c>
      <c r="E869">
        <v>1069.0258735379687</v>
      </c>
      <c r="F869">
        <v>1794.7569630813432</v>
      </c>
    </row>
    <row r="870" spans="1:6" x14ac:dyDescent="0.2">
      <c r="A870" s="2">
        <v>867</v>
      </c>
      <c r="B870">
        <v>699.57394780017262</v>
      </c>
      <c r="C870">
        <v>142.72707683019127</v>
      </c>
      <c r="D870">
        <v>963.40776860379083</v>
      </c>
      <c r="E870">
        <v>981.78017973412432</v>
      </c>
      <c r="F870">
        <v>1805.7087932341547</v>
      </c>
    </row>
    <row r="871" spans="1:6" x14ac:dyDescent="0.2">
      <c r="A871" s="2">
        <v>868</v>
      </c>
      <c r="B871">
        <v>699.57394780017262</v>
      </c>
      <c r="C871">
        <v>144.15434759849319</v>
      </c>
      <c r="D871">
        <v>973.04184628982898</v>
      </c>
      <c r="E871">
        <v>1138.5268956722289</v>
      </c>
      <c r="F871">
        <v>1816.7701416884947</v>
      </c>
    </row>
    <row r="872" spans="1:6" x14ac:dyDescent="0.2">
      <c r="A872" s="2">
        <v>869</v>
      </c>
      <c r="B872">
        <v>699.57394780017262</v>
      </c>
      <c r="C872">
        <v>145.59589107447812</v>
      </c>
      <c r="D872">
        <v>982.77226475272721</v>
      </c>
      <c r="E872">
        <v>1137.582443283708</v>
      </c>
      <c r="F872">
        <v>1827.9421036273779</v>
      </c>
    </row>
    <row r="873" spans="1:6" x14ac:dyDescent="0.2">
      <c r="A873" s="2">
        <v>870</v>
      </c>
      <c r="B873">
        <v>699.57394780017262</v>
      </c>
      <c r="C873">
        <v>147.05184998522287</v>
      </c>
      <c r="D873">
        <v>992.59998740025435</v>
      </c>
      <c r="E873">
        <v>1119.8835810950948</v>
      </c>
      <c r="F873">
        <v>1839.2257851856498</v>
      </c>
    </row>
    <row r="874" spans="1:6" x14ac:dyDescent="0.2">
      <c r="A874" s="2">
        <v>871</v>
      </c>
      <c r="B874">
        <v>699.57394780017262</v>
      </c>
      <c r="C874">
        <v>148.52236848507511</v>
      </c>
      <c r="D874">
        <v>1002.525987274257</v>
      </c>
      <c r="E874">
        <v>1148.7390076530946</v>
      </c>
      <c r="F874">
        <v>1850.6223035595046</v>
      </c>
    </row>
    <row r="875" spans="1:6" x14ac:dyDescent="0.2">
      <c r="A875" s="2">
        <v>872</v>
      </c>
      <c r="B875">
        <v>699.57394780017262</v>
      </c>
      <c r="C875">
        <v>150.00759216992589</v>
      </c>
      <c r="D875">
        <v>1012.5512471469997</v>
      </c>
      <c r="E875">
        <v>1050.6928933864976</v>
      </c>
      <c r="F875">
        <v>1862.1327871170981</v>
      </c>
    </row>
    <row r="876" spans="1:6" x14ac:dyDescent="0.2">
      <c r="A876" s="2">
        <v>873</v>
      </c>
      <c r="B876">
        <v>699.57394780017262</v>
      </c>
      <c r="C876">
        <v>151.50766809162513</v>
      </c>
      <c r="D876">
        <v>1022.6767596184695</v>
      </c>
      <c r="E876">
        <v>1197.9427745012706</v>
      </c>
      <c r="F876">
        <v>1873.7583755102673</v>
      </c>
    </row>
    <row r="877" spans="1:6" x14ac:dyDescent="0.2">
      <c r="A877" s="2">
        <v>874</v>
      </c>
      <c r="B877">
        <v>76.511372386270679</v>
      </c>
      <c r="C877">
        <v>153.02274477254136</v>
      </c>
      <c r="D877">
        <v>1032.9035272146543</v>
      </c>
      <c r="E877">
        <v>821.42157372749568</v>
      </c>
      <c r="F877">
        <v>1262.4376443734664</v>
      </c>
    </row>
    <row r="878" spans="1:6" x14ac:dyDescent="0.2">
      <c r="A878" s="2">
        <v>875</v>
      </c>
      <c r="B878">
        <v>77.276486110133391</v>
      </c>
      <c r="C878">
        <v>154.55297222026678</v>
      </c>
      <c r="D878">
        <v>1043.2325624868008</v>
      </c>
      <c r="E878">
        <v>835.38109785937581</v>
      </c>
      <c r="F878">
        <v>1275.0620208172011</v>
      </c>
    </row>
    <row r="879" spans="1:6" x14ac:dyDescent="0.2">
      <c r="A879" s="2">
        <v>876</v>
      </c>
      <c r="B879">
        <v>78.049250971234727</v>
      </c>
      <c r="C879">
        <v>156.09850194246945</v>
      </c>
      <c r="D879">
        <v>1053.6648881116687</v>
      </c>
      <c r="E879">
        <v>739.54185517722522</v>
      </c>
      <c r="F879">
        <v>1287.8126410253728</v>
      </c>
    </row>
    <row r="880" spans="1:6" x14ac:dyDescent="0.2">
      <c r="A880" s="2">
        <v>877</v>
      </c>
      <c r="B880">
        <v>78.829743480947073</v>
      </c>
      <c r="C880">
        <v>157.65948696189415</v>
      </c>
      <c r="D880">
        <v>1064.2015369927853</v>
      </c>
      <c r="E880">
        <v>856.29061651566292</v>
      </c>
      <c r="F880">
        <v>1300.6907674356266</v>
      </c>
    </row>
    <row r="881" spans="1:6" x14ac:dyDescent="0.2">
      <c r="A881" s="2">
        <v>878</v>
      </c>
      <c r="B881">
        <v>79.618040915756552</v>
      </c>
      <c r="C881">
        <v>159.2360818315131</v>
      </c>
      <c r="D881">
        <v>1074.8435523627131</v>
      </c>
      <c r="E881">
        <v>278.39750889326041</v>
      </c>
      <c r="F881">
        <v>1313.6976751099828</v>
      </c>
    </row>
    <row r="882" spans="1:6" x14ac:dyDescent="0.2">
      <c r="A882" s="2">
        <v>879</v>
      </c>
      <c r="B882">
        <v>80.414221324914109</v>
      </c>
      <c r="C882">
        <v>160.82844264982822</v>
      </c>
      <c r="D882">
        <v>1085.5919878863403</v>
      </c>
      <c r="E882">
        <v>235.91127284754086</v>
      </c>
      <c r="F882">
        <v>1326.8346518610826</v>
      </c>
    </row>
    <row r="883" spans="1:6" x14ac:dyDescent="0.2">
      <c r="A883" s="2">
        <v>880</v>
      </c>
      <c r="B883">
        <v>81.218363538163231</v>
      </c>
      <c r="C883">
        <v>162.43672707632649</v>
      </c>
      <c r="D883">
        <v>1096.4479077652038</v>
      </c>
      <c r="E883">
        <v>255.07305802428249</v>
      </c>
      <c r="F883">
        <v>1340.1029983796934</v>
      </c>
    </row>
    <row r="884" spans="1:6" x14ac:dyDescent="0.2">
      <c r="A884" s="2">
        <v>881</v>
      </c>
      <c r="B884">
        <v>82.030547173544889</v>
      </c>
      <c r="C884">
        <v>164.06109434708978</v>
      </c>
      <c r="D884">
        <v>1107.412386842856</v>
      </c>
      <c r="E884">
        <v>267.29952340827919</v>
      </c>
      <c r="F884">
        <v>1353.5040283634905</v>
      </c>
    </row>
    <row r="885" spans="1:6" x14ac:dyDescent="0.2">
      <c r="A885" s="2">
        <v>882</v>
      </c>
      <c r="B885">
        <v>82.850852645280341</v>
      </c>
      <c r="C885">
        <v>165.70170529056068</v>
      </c>
      <c r="D885">
        <v>1118.4865107112846</v>
      </c>
      <c r="E885">
        <v>251.46003997965519</v>
      </c>
      <c r="F885">
        <v>1367.0390686471258</v>
      </c>
    </row>
    <row r="886" spans="1:6" x14ac:dyDescent="0.2">
      <c r="A886" s="2">
        <v>883</v>
      </c>
      <c r="B886">
        <v>83.679361171733149</v>
      </c>
      <c r="C886">
        <v>167.3587223434663</v>
      </c>
      <c r="D886">
        <v>1129.6713758183976</v>
      </c>
      <c r="E886">
        <v>282.72584113365969</v>
      </c>
      <c r="F886">
        <v>1380.7094593335969</v>
      </c>
    </row>
    <row r="887" spans="1:6" x14ac:dyDescent="0.2">
      <c r="A887" s="2">
        <v>884</v>
      </c>
      <c r="B887">
        <v>84.516154783450474</v>
      </c>
      <c r="C887">
        <v>169.03230956690095</v>
      </c>
      <c r="D887">
        <v>1140.9680895765814</v>
      </c>
      <c r="E887">
        <v>249.02495991576401</v>
      </c>
      <c r="F887">
        <v>1394.5165539269328</v>
      </c>
    </row>
    <row r="888" spans="1:6" x14ac:dyDescent="0.2">
      <c r="A888" s="2">
        <v>885</v>
      </c>
      <c r="B888">
        <v>85.361316331284982</v>
      </c>
      <c r="C888">
        <v>170.72263266256996</v>
      </c>
      <c r="D888">
        <v>1152.377770472347</v>
      </c>
      <c r="E888">
        <v>268.85300887417668</v>
      </c>
      <c r="F888">
        <v>1408.4617194662021</v>
      </c>
    </row>
    <row r="889" spans="1:6" x14ac:dyDescent="0.2">
      <c r="A889" s="2">
        <v>886</v>
      </c>
      <c r="B889">
        <v>86.21492949459784</v>
      </c>
      <c r="C889">
        <v>172.42985898919568</v>
      </c>
      <c r="D889">
        <v>1163.9015481770707</v>
      </c>
      <c r="E889">
        <v>252.62315307600329</v>
      </c>
      <c r="F889">
        <v>1422.5463366608642</v>
      </c>
    </row>
    <row r="890" spans="1:6" x14ac:dyDescent="0.2">
      <c r="A890" s="2">
        <v>887</v>
      </c>
      <c r="B890">
        <v>87.077078789543819</v>
      </c>
      <c r="C890">
        <v>174.15415757908764</v>
      </c>
      <c r="D890">
        <v>1175.5405636588412</v>
      </c>
      <c r="E890">
        <v>293.12910272573174</v>
      </c>
      <c r="F890">
        <v>1436.7718000274726</v>
      </c>
    </row>
    <row r="891" spans="1:6" x14ac:dyDescent="0.2">
      <c r="A891" s="2">
        <v>888</v>
      </c>
      <c r="B891">
        <v>87.947849577439257</v>
      </c>
      <c r="C891">
        <v>175.89569915487851</v>
      </c>
      <c r="D891">
        <v>1187.29596929543</v>
      </c>
      <c r="E891">
        <v>246.87884931548845</v>
      </c>
      <c r="F891">
        <v>1451.1395180277477</v>
      </c>
    </row>
    <row r="892" spans="1:6" x14ac:dyDescent="0.2">
      <c r="A892" s="2">
        <v>889</v>
      </c>
      <c r="B892">
        <v>88.827328073213636</v>
      </c>
      <c r="C892">
        <v>177.6546561464273</v>
      </c>
      <c r="D892">
        <v>1199.1689289883843</v>
      </c>
      <c r="E892">
        <v>244.28433723151522</v>
      </c>
      <c r="F892">
        <v>1465.6509132080253</v>
      </c>
    </row>
    <row r="893" spans="1:6" x14ac:dyDescent="0.2">
      <c r="A893" s="2">
        <v>890</v>
      </c>
      <c r="B893">
        <v>89.7156013539458</v>
      </c>
      <c r="C893">
        <v>179.4312027078916</v>
      </c>
      <c r="D893">
        <v>1211.1606182782684</v>
      </c>
      <c r="E893">
        <v>302.6788156456027</v>
      </c>
      <c r="F893">
        <v>1480.3074223401059</v>
      </c>
    </row>
    <row r="894" spans="1:6" x14ac:dyDescent="0.2">
      <c r="A894" s="2">
        <v>891</v>
      </c>
      <c r="B894">
        <v>90.612757367485244</v>
      </c>
      <c r="C894">
        <v>181.22551473497049</v>
      </c>
      <c r="D894">
        <v>1223.2722244610509</v>
      </c>
      <c r="E894">
        <v>290.41249112446638</v>
      </c>
      <c r="F894">
        <v>1495.1104965635068</v>
      </c>
    </row>
    <row r="895" spans="1:6" x14ac:dyDescent="0.2">
      <c r="A895" s="2">
        <v>892</v>
      </c>
      <c r="B895">
        <v>91.51888494116011</v>
      </c>
      <c r="C895">
        <v>183.03776988232022</v>
      </c>
      <c r="D895">
        <v>1235.5049467056613</v>
      </c>
      <c r="E895">
        <v>266.37743355113702</v>
      </c>
      <c r="F895">
        <v>1510.0616015291416</v>
      </c>
    </row>
    <row r="896" spans="1:6" x14ac:dyDescent="0.2">
      <c r="A896" s="2">
        <v>893</v>
      </c>
      <c r="B896">
        <v>92.434073790571688</v>
      </c>
      <c r="C896">
        <v>184.86814758114338</v>
      </c>
      <c r="D896">
        <v>1247.8599961727177</v>
      </c>
      <c r="E896">
        <v>320.14366213374637</v>
      </c>
      <c r="F896">
        <v>1525.1622175444327</v>
      </c>
    </row>
    <row r="897" spans="1:6" x14ac:dyDescent="0.2">
      <c r="A897" s="2">
        <v>894</v>
      </c>
      <c r="B897">
        <v>93.358414528477425</v>
      </c>
      <c r="C897">
        <v>186.71682905695485</v>
      </c>
      <c r="D897">
        <v>1260.3385961344452</v>
      </c>
      <c r="E897">
        <v>317.28396633638766</v>
      </c>
      <c r="F897">
        <v>1540.4138397198774</v>
      </c>
    </row>
    <row r="898" spans="1:6" x14ac:dyDescent="0.2">
      <c r="A898" s="2">
        <v>895</v>
      </c>
      <c r="B898">
        <v>94.291998673762194</v>
      </c>
      <c r="C898">
        <v>188.58399734752439</v>
      </c>
      <c r="D898">
        <v>1272.9419820957896</v>
      </c>
      <c r="E898">
        <v>257.34704564184437</v>
      </c>
      <c r="F898">
        <v>1555.8179781170763</v>
      </c>
    </row>
    <row r="899" spans="1:6" x14ac:dyDescent="0.2">
      <c r="A899" s="2">
        <v>896</v>
      </c>
      <c r="B899">
        <v>43.973924788719629</v>
      </c>
      <c r="C899">
        <v>87.947849577439257</v>
      </c>
      <c r="D899">
        <v>238.67662164296055</v>
      </c>
      <c r="E899">
        <v>236.82780559330902</v>
      </c>
      <c r="F899">
        <v>370.59839600911943</v>
      </c>
    </row>
    <row r="900" spans="1:6" x14ac:dyDescent="0.2">
      <c r="A900" s="2">
        <v>897</v>
      </c>
      <c r="B900">
        <v>44.413664036606818</v>
      </c>
      <c r="C900">
        <v>88.82732807321365</v>
      </c>
      <c r="D900">
        <v>179.00746623222042</v>
      </c>
      <c r="E900">
        <v>259.35726765020252</v>
      </c>
      <c r="F900">
        <v>312.24845834204086</v>
      </c>
    </row>
    <row r="901" spans="1:6" x14ac:dyDescent="0.2">
      <c r="A901" s="2">
        <v>898</v>
      </c>
      <c r="B901">
        <v>44.8578006769729</v>
      </c>
      <c r="C901">
        <v>89.7156013539458</v>
      </c>
      <c r="D901">
        <v>134.25559967416532</v>
      </c>
      <c r="E901">
        <v>218.66794925148551</v>
      </c>
      <c r="F901">
        <v>268.82900170508401</v>
      </c>
    </row>
    <row r="902" spans="1:6" x14ac:dyDescent="0.2">
      <c r="A902" s="2">
        <v>899</v>
      </c>
      <c r="B902">
        <v>45.306378683742622</v>
      </c>
      <c r="C902">
        <v>90.612757367485244</v>
      </c>
      <c r="D902">
        <v>100.691699755624</v>
      </c>
      <c r="E902">
        <v>203.79065116431457</v>
      </c>
      <c r="F902">
        <v>236.61083580685187</v>
      </c>
    </row>
    <row r="903" spans="1:6" x14ac:dyDescent="0.2">
      <c r="A903" s="2">
        <v>900</v>
      </c>
      <c r="B903">
        <v>45.759442470580055</v>
      </c>
      <c r="C903">
        <v>91.51888494116011</v>
      </c>
      <c r="D903">
        <v>75.518774816718008</v>
      </c>
      <c r="E903">
        <v>215.87586385482203</v>
      </c>
      <c r="F903">
        <v>212.79710222845819</v>
      </c>
    </row>
    <row r="904" spans="1:6" x14ac:dyDescent="0.2">
      <c r="A904" s="2">
        <v>901</v>
      </c>
      <c r="B904">
        <v>46.217036895285844</v>
      </c>
      <c r="C904">
        <v>92.434073790571688</v>
      </c>
      <c r="D904">
        <v>56.639081112538491</v>
      </c>
      <c r="E904">
        <v>211.77927116389785</v>
      </c>
      <c r="F904">
        <v>195.29019179839602</v>
      </c>
    </row>
    <row r="905" spans="1:6" x14ac:dyDescent="0.2">
      <c r="A905" s="2">
        <v>902</v>
      </c>
      <c r="B905">
        <v>46.679207264238713</v>
      </c>
      <c r="C905">
        <v>93.358414528477425</v>
      </c>
      <c r="D905">
        <v>42.479310834403869</v>
      </c>
      <c r="E905">
        <v>203.79911621620141</v>
      </c>
      <c r="F905">
        <v>182.51693262712001</v>
      </c>
    </row>
    <row r="906" spans="1:6" x14ac:dyDescent="0.2">
      <c r="A906" s="2">
        <v>903</v>
      </c>
      <c r="B906">
        <v>47.145999336881097</v>
      </c>
      <c r="C906">
        <v>94.291998673762194</v>
      </c>
      <c r="D906">
        <v>31.859483125802896</v>
      </c>
      <c r="E906">
        <v>236.90228445875707</v>
      </c>
      <c r="F906">
        <v>173.29748113644618</v>
      </c>
    </row>
    <row r="907" spans="1:6" x14ac:dyDescent="0.2">
      <c r="A907" s="2">
        <v>904</v>
      </c>
      <c r="B907">
        <v>21.986962394359814</v>
      </c>
      <c r="C907">
        <v>43.973924788719629</v>
      </c>
      <c r="D907">
        <v>23.894612344352172</v>
      </c>
      <c r="E907">
        <v>185.50680602686234</v>
      </c>
      <c r="F907">
        <v>89.855499527431618</v>
      </c>
    </row>
    <row r="908" spans="1:6" x14ac:dyDescent="0.2">
      <c r="A908" s="2">
        <v>905</v>
      </c>
      <c r="B908">
        <v>22.206832018303409</v>
      </c>
      <c r="C908">
        <v>44.413664036606825</v>
      </c>
      <c r="D908">
        <v>17.920959258264133</v>
      </c>
      <c r="E908">
        <v>177.73327275922441</v>
      </c>
      <c r="F908">
        <v>84.541455313174367</v>
      </c>
    </row>
    <row r="909" spans="1:6" x14ac:dyDescent="0.2">
      <c r="A909" s="2">
        <v>906</v>
      </c>
      <c r="B909">
        <v>22.42890033848645</v>
      </c>
      <c r="C909">
        <v>44.8578006769729</v>
      </c>
      <c r="D909">
        <v>13.440719443698097</v>
      </c>
      <c r="E909">
        <v>178.66624108604668</v>
      </c>
      <c r="F909">
        <v>80.727420459157457</v>
      </c>
    </row>
    <row r="910" spans="1:6" x14ac:dyDescent="0.2">
      <c r="A910" s="2">
        <v>907</v>
      </c>
      <c r="B910">
        <v>22.653189341871311</v>
      </c>
      <c r="C910">
        <v>45.306378683742622</v>
      </c>
      <c r="D910">
        <v>10.080539582773572</v>
      </c>
      <c r="E910">
        <v>202.53690441618588</v>
      </c>
      <c r="F910">
        <v>78.040107608387501</v>
      </c>
    </row>
    <row r="911" spans="1:6" x14ac:dyDescent="0.2">
      <c r="A911" s="2">
        <v>908</v>
      </c>
      <c r="B911">
        <v>36.220415875478636</v>
      </c>
      <c r="C911">
        <v>72.440831750957273</v>
      </c>
      <c r="D911">
        <v>488.97561431896156</v>
      </c>
      <c r="E911">
        <v>573.64431103324807</v>
      </c>
      <c r="F911">
        <v>597.63686194539741</v>
      </c>
    </row>
    <row r="912" spans="1:6" x14ac:dyDescent="0.2">
      <c r="A912" s="2">
        <v>909</v>
      </c>
      <c r="B912">
        <v>36.582620034233422</v>
      </c>
      <c r="C912">
        <v>73.165240068466844</v>
      </c>
      <c r="D912">
        <v>493.86537046215125</v>
      </c>
      <c r="E912">
        <v>537.73546595440018</v>
      </c>
      <c r="F912">
        <v>603.61323056485151</v>
      </c>
    </row>
    <row r="913" spans="1:6" x14ac:dyDescent="0.2">
      <c r="A913" s="2">
        <v>910</v>
      </c>
      <c r="B913">
        <v>36.948446234575762</v>
      </c>
      <c r="C913">
        <v>73.896892469151524</v>
      </c>
      <c r="D913">
        <v>498.80402416677271</v>
      </c>
      <c r="E913">
        <v>643.56364090486181</v>
      </c>
      <c r="F913">
        <v>609.6493628705</v>
      </c>
    </row>
    <row r="914" spans="1:6" x14ac:dyDescent="0.2">
      <c r="A914" s="2">
        <v>911</v>
      </c>
      <c r="B914">
        <v>37.317930696921522</v>
      </c>
      <c r="C914">
        <v>74.635861393843044</v>
      </c>
      <c r="D914">
        <v>503.79206440844052</v>
      </c>
      <c r="E914">
        <v>522.21999118431756</v>
      </c>
      <c r="F914">
        <v>615.74585649920505</v>
      </c>
    </row>
    <row r="915" spans="1:6" x14ac:dyDescent="0.2">
      <c r="A915" s="2">
        <v>912</v>
      </c>
      <c r="B915">
        <v>37.691110003890735</v>
      </c>
      <c r="C915">
        <v>75.38222000778147</v>
      </c>
      <c r="D915">
        <v>508.82998505252493</v>
      </c>
      <c r="E915">
        <v>548.17333690522776</v>
      </c>
      <c r="F915">
        <v>621.90331506419705</v>
      </c>
    </row>
    <row r="916" spans="1:6" x14ac:dyDescent="0.2">
      <c r="A916" s="2">
        <v>913</v>
      </c>
      <c r="B916">
        <v>38.068021103929638</v>
      </c>
      <c r="C916">
        <v>76.136042207859276</v>
      </c>
      <c r="D916">
        <v>513.91828490305011</v>
      </c>
      <c r="E916">
        <v>604.48248576655783</v>
      </c>
      <c r="F916">
        <v>628.12234821483901</v>
      </c>
    </row>
    <row r="917" spans="1:6" x14ac:dyDescent="0.2">
      <c r="A917" s="2">
        <v>914</v>
      </c>
      <c r="B917">
        <v>38.448701314968943</v>
      </c>
      <c r="C917">
        <v>76.897402629937886</v>
      </c>
      <c r="D917">
        <v>519.0574677520807</v>
      </c>
      <c r="E917">
        <v>546.77660494479812</v>
      </c>
      <c r="F917">
        <v>634.40357169698757</v>
      </c>
    </row>
    <row r="918" spans="1:6" x14ac:dyDescent="0.2">
      <c r="A918" s="2">
        <v>915</v>
      </c>
      <c r="B918">
        <v>38.833188328118624</v>
      </c>
      <c r="C918">
        <v>77.666376656237247</v>
      </c>
      <c r="D918">
        <v>524.24804242960147</v>
      </c>
      <c r="E918">
        <v>557.45057762413705</v>
      </c>
      <c r="F918">
        <v>640.74760741395733</v>
      </c>
    </row>
    <row r="919" spans="1:6" x14ac:dyDescent="0.2">
      <c r="A919" s="2">
        <v>916</v>
      </c>
      <c r="B919">
        <v>39.22152021139982</v>
      </c>
      <c r="C919">
        <v>78.443040422799641</v>
      </c>
      <c r="D919">
        <v>529.49052285389757</v>
      </c>
      <c r="E919">
        <v>646.60578492736215</v>
      </c>
      <c r="F919">
        <v>647.15508348809703</v>
      </c>
    </row>
    <row r="920" spans="1:6" x14ac:dyDescent="0.2">
      <c r="A920" s="2">
        <v>917</v>
      </c>
      <c r="B920">
        <v>39.613735413513822</v>
      </c>
      <c r="C920">
        <v>79.227470827027645</v>
      </c>
      <c r="D920">
        <v>534.78542808243651</v>
      </c>
      <c r="E920">
        <v>670.36555324769063</v>
      </c>
      <c r="F920">
        <v>653.62663432297802</v>
      </c>
    </row>
    <row r="921" spans="1:6" x14ac:dyDescent="0.2">
      <c r="A921" s="2">
        <v>918</v>
      </c>
      <c r="B921">
        <v>40.009872767648957</v>
      </c>
      <c r="C921">
        <v>80.019745535297915</v>
      </c>
      <c r="D921">
        <v>540.13328236326083</v>
      </c>
      <c r="E921">
        <v>675.46625279772081</v>
      </c>
      <c r="F921">
        <v>660.16290066620775</v>
      </c>
    </row>
    <row r="922" spans="1:6" x14ac:dyDescent="0.2">
      <c r="A922" s="2">
        <v>919</v>
      </c>
      <c r="B922">
        <v>7.5018511439341768</v>
      </c>
      <c r="C922">
        <v>15.003702287868355</v>
      </c>
      <c r="D922">
        <v>101.27499044311141</v>
      </c>
      <c r="E922">
        <v>548.82781411521592</v>
      </c>
      <c r="F922">
        <v>123.78054387491393</v>
      </c>
    </row>
    <row r="923" spans="1:6" x14ac:dyDescent="0.2">
      <c r="A923" s="2">
        <v>920</v>
      </c>
      <c r="B923">
        <v>40.814071210278698</v>
      </c>
      <c r="C923">
        <v>81.628142420557396</v>
      </c>
      <c r="D923">
        <v>550.98996133876233</v>
      </c>
      <c r="E923">
        <v>588.1944002893332</v>
      </c>
      <c r="F923">
        <v>673.43217496959846</v>
      </c>
    </row>
    <row r="924" spans="1:6" x14ac:dyDescent="0.2">
      <c r="A924" s="2">
        <v>921</v>
      </c>
      <c r="B924">
        <v>41.222211922381497</v>
      </c>
      <c r="C924">
        <v>82.444423844762994</v>
      </c>
      <c r="D924">
        <v>556.49986095215013</v>
      </c>
      <c r="E924">
        <v>659.13598555875217</v>
      </c>
      <c r="F924">
        <v>680.16649671929463</v>
      </c>
    </row>
    <row r="925" spans="1:6" x14ac:dyDescent="0.2">
      <c r="A925" s="2">
        <v>922</v>
      </c>
      <c r="B925">
        <v>41.634434041605303</v>
      </c>
      <c r="C925">
        <v>83.268868083210606</v>
      </c>
      <c r="D925">
        <v>562.06485956167148</v>
      </c>
      <c r="E925">
        <v>676.96500219889151</v>
      </c>
      <c r="F925">
        <v>686.96816168648741</v>
      </c>
    </row>
    <row r="926" spans="1:6" x14ac:dyDescent="0.2">
      <c r="A926" s="2">
        <v>923</v>
      </c>
      <c r="B926">
        <v>42.050778382021356</v>
      </c>
      <c r="C926">
        <v>84.101556764042712</v>
      </c>
      <c r="D926">
        <v>567.68550815728827</v>
      </c>
      <c r="E926">
        <v>608.14190773433756</v>
      </c>
      <c r="F926">
        <v>693.83784330335232</v>
      </c>
    </row>
    <row r="927" spans="1:6" x14ac:dyDescent="0.2">
      <c r="A927" s="2">
        <v>924</v>
      </c>
      <c r="B927">
        <v>42.471286165841562</v>
      </c>
      <c r="C927">
        <v>84.942572331683124</v>
      </c>
      <c r="D927">
        <v>573.36236323886101</v>
      </c>
      <c r="E927">
        <v>583.4280574893196</v>
      </c>
      <c r="F927">
        <v>700.77622173638565</v>
      </c>
    </row>
    <row r="928" spans="1:6" x14ac:dyDescent="0.2">
      <c r="A928" s="2">
        <v>925</v>
      </c>
      <c r="B928">
        <v>42.895999027499997</v>
      </c>
      <c r="C928">
        <v>85.791998054999993</v>
      </c>
      <c r="D928">
        <v>579.09598687124992</v>
      </c>
      <c r="E928">
        <v>581.48501259798286</v>
      </c>
      <c r="F928">
        <v>707.78398395374995</v>
      </c>
    </row>
    <row r="929" spans="1:6" x14ac:dyDescent="0.2">
      <c r="A929" s="2">
        <v>926</v>
      </c>
      <c r="B929">
        <v>43.324959017774987</v>
      </c>
      <c r="C929">
        <v>86.649918035549973</v>
      </c>
      <c r="D929">
        <v>584.88694673996235</v>
      </c>
      <c r="E929">
        <v>648.09754992572141</v>
      </c>
      <c r="F929">
        <v>714.86182379328727</v>
      </c>
    </row>
    <row r="930" spans="1:6" x14ac:dyDescent="0.2">
      <c r="A930" s="2">
        <v>927</v>
      </c>
      <c r="B930">
        <v>43.758208607952739</v>
      </c>
      <c r="C930">
        <v>87.516417215905477</v>
      </c>
      <c r="D930">
        <v>590.73581620736195</v>
      </c>
      <c r="E930">
        <v>600.56630165982085</v>
      </c>
      <c r="F930">
        <v>722.01044203122012</v>
      </c>
    </row>
    <row r="931" spans="1:6" x14ac:dyDescent="0.2">
      <c r="A931" s="2">
        <v>928</v>
      </c>
      <c r="B931">
        <v>44.195790694032269</v>
      </c>
      <c r="C931">
        <v>88.391581388064537</v>
      </c>
      <c r="D931">
        <v>596.64317436943566</v>
      </c>
      <c r="E931">
        <v>645.66755013859552</v>
      </c>
      <c r="F931">
        <v>729.23054645153252</v>
      </c>
    </row>
    <row r="932" spans="1:6" x14ac:dyDescent="0.2">
      <c r="A932" s="2">
        <v>929</v>
      </c>
      <c r="B932">
        <v>44.637748600972586</v>
      </c>
      <c r="C932">
        <v>89.275497201945171</v>
      </c>
      <c r="D932">
        <v>602.60960611312987</v>
      </c>
      <c r="E932">
        <v>737.44333426659034</v>
      </c>
      <c r="F932">
        <v>736.52285191604767</v>
      </c>
    </row>
    <row r="933" spans="1:6" x14ac:dyDescent="0.2">
      <c r="A933" s="2">
        <v>930</v>
      </c>
      <c r="B933">
        <v>45.084126086982309</v>
      </c>
      <c r="C933">
        <v>90.168252173964632</v>
      </c>
      <c r="D933">
        <v>608.63570217426127</v>
      </c>
      <c r="E933">
        <v>269.44126719763534</v>
      </c>
      <c r="F933">
        <v>743.88808043520828</v>
      </c>
    </row>
    <row r="934" spans="1:6" x14ac:dyDescent="0.2">
      <c r="A934" s="2">
        <v>931</v>
      </c>
      <c r="B934">
        <v>45.534967347852138</v>
      </c>
      <c r="C934">
        <v>91.069934695704276</v>
      </c>
      <c r="D934">
        <v>614.72205919600378</v>
      </c>
      <c r="E934">
        <v>241.93441332828024</v>
      </c>
      <c r="F934">
        <v>751.32696123956021</v>
      </c>
    </row>
    <row r="935" spans="1:6" x14ac:dyDescent="0.2">
      <c r="A935" s="2">
        <v>932</v>
      </c>
      <c r="B935">
        <v>45.990317021330654</v>
      </c>
      <c r="C935">
        <v>91.980634042661308</v>
      </c>
      <c r="D935">
        <v>620.86927978796393</v>
      </c>
      <c r="E935">
        <v>247.65438298464164</v>
      </c>
      <c r="F935">
        <v>758.84023085195588</v>
      </c>
    </row>
    <row r="936" spans="1:6" x14ac:dyDescent="0.2">
      <c r="A936" s="2">
        <v>933</v>
      </c>
      <c r="B936">
        <v>46.45022019154397</v>
      </c>
      <c r="C936">
        <v>92.90044038308794</v>
      </c>
      <c r="D936">
        <v>627.07797258584355</v>
      </c>
      <c r="E936">
        <v>229.62542358325626</v>
      </c>
      <c r="F936">
        <v>766.42863316047544</v>
      </c>
    </row>
    <row r="937" spans="1:6" x14ac:dyDescent="0.2">
      <c r="A937" s="2">
        <v>934</v>
      </c>
      <c r="B937">
        <v>46.914722393459407</v>
      </c>
      <c r="C937">
        <v>93.829444786918813</v>
      </c>
      <c r="D937">
        <v>633.3487523117019</v>
      </c>
      <c r="E937">
        <v>263.38181318245904</v>
      </c>
      <c r="F937">
        <v>774.09291949208011</v>
      </c>
    </row>
    <row r="938" spans="1:6" x14ac:dyDescent="0.2">
      <c r="A938" s="2">
        <v>935</v>
      </c>
      <c r="B938">
        <v>47.383869617394005</v>
      </c>
      <c r="C938">
        <v>94.76773923478801</v>
      </c>
      <c r="D938">
        <v>639.68223983481903</v>
      </c>
      <c r="E938">
        <v>264.40697083055386</v>
      </c>
      <c r="F938">
        <v>781.83384868700102</v>
      </c>
    </row>
    <row r="939" spans="1:6" x14ac:dyDescent="0.2">
      <c r="A939" s="2">
        <v>936</v>
      </c>
      <c r="B939">
        <v>47.857708313567933</v>
      </c>
      <c r="C939">
        <v>95.715416627135866</v>
      </c>
      <c r="D939">
        <v>646.07906223316706</v>
      </c>
      <c r="E939">
        <v>263.30125699602343</v>
      </c>
      <c r="F939">
        <v>789.65218717387086</v>
      </c>
    </row>
    <row r="940" spans="1:6" x14ac:dyDescent="0.2">
      <c r="A940" s="2">
        <v>937</v>
      </c>
      <c r="B940">
        <v>48.336285396703616</v>
      </c>
      <c r="C940">
        <v>96.672570793407232</v>
      </c>
      <c r="D940">
        <v>652.53985285549879</v>
      </c>
      <c r="E940">
        <v>273.19324939311417</v>
      </c>
      <c r="F940">
        <v>797.5487090456096</v>
      </c>
    </row>
    <row r="941" spans="1:6" x14ac:dyDescent="0.2">
      <c r="A941" s="2">
        <v>938</v>
      </c>
      <c r="B941">
        <v>48.819648250670646</v>
      </c>
      <c r="C941">
        <v>97.639296501341292</v>
      </c>
      <c r="D941">
        <v>659.06525138405368</v>
      </c>
      <c r="E941">
        <v>232.77164570243548</v>
      </c>
      <c r="F941">
        <v>805.5241961360656</v>
      </c>
    </row>
    <row r="942" spans="1:6" x14ac:dyDescent="0.2">
      <c r="A942" s="2">
        <v>939</v>
      </c>
      <c r="B942">
        <v>49.307844733177362</v>
      </c>
      <c r="C942">
        <v>98.615689466354723</v>
      </c>
      <c r="D942">
        <v>665.6559038978944</v>
      </c>
      <c r="E942">
        <v>267.05271992331024</v>
      </c>
      <c r="F942">
        <v>813.57943809742653</v>
      </c>
    </row>
    <row r="943" spans="1:6" x14ac:dyDescent="0.2">
      <c r="A943" s="2">
        <v>940</v>
      </c>
      <c r="B943">
        <v>49.80092318050913</v>
      </c>
      <c r="C943">
        <v>99.601846361018247</v>
      </c>
      <c r="D943">
        <v>672.31246293687309</v>
      </c>
      <c r="E943">
        <v>242.79918731434853</v>
      </c>
      <c r="F943">
        <v>821.71523247840048</v>
      </c>
    </row>
    <row r="944" spans="1:6" x14ac:dyDescent="0.2">
      <c r="A944" s="2">
        <v>941</v>
      </c>
      <c r="B944">
        <v>50.298932412314215</v>
      </c>
      <c r="C944">
        <v>100.59786482462845</v>
      </c>
      <c r="D944">
        <v>679.03558756624193</v>
      </c>
      <c r="E944">
        <v>271.87028797158172</v>
      </c>
      <c r="F944">
        <v>829.93238480318462</v>
      </c>
    </row>
    <row r="945" spans="1:6" x14ac:dyDescent="0.2">
      <c r="A945" s="2">
        <v>942</v>
      </c>
      <c r="B945">
        <v>50.801921736437365</v>
      </c>
      <c r="C945">
        <v>101.60384347287473</v>
      </c>
      <c r="D945">
        <v>685.82594344190431</v>
      </c>
      <c r="E945">
        <v>260.53415754913999</v>
      </c>
      <c r="F945">
        <v>838.23170865121642</v>
      </c>
    </row>
    <row r="946" spans="1:6" x14ac:dyDescent="0.2">
      <c r="A946" s="2" t="s">
        <v>1138</v>
      </c>
      <c r="B946">
        <v>206662.3848084351</v>
      </c>
      <c r="C946">
        <v>295582.48513114126</v>
      </c>
      <c r="D946">
        <v>1701456.950808157</v>
      </c>
      <c r="E946">
        <v>2836514.6058284719</v>
      </c>
      <c r="F946">
        <v>2203701.8207477364</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77A09-DFAB-014C-B7C0-38F001ADB2D9}">
  <dimension ref="B1:R48"/>
  <sheetViews>
    <sheetView zoomScaleNormal="150" workbookViewId="0">
      <selection activeCell="J20" sqref="J20"/>
    </sheetView>
  </sheetViews>
  <sheetFormatPr baseColWidth="10" defaultColWidth="10.6640625" defaultRowHeight="16" x14ac:dyDescent="0.2"/>
  <cols>
    <col min="2" max="2" width="12.5" bestFit="1" customWidth="1"/>
    <col min="3" max="3" width="17.33203125" customWidth="1"/>
    <col min="4" max="4" width="24.1640625" customWidth="1"/>
    <col min="5" max="5" width="18.6640625" bestFit="1" customWidth="1"/>
    <col min="6" max="7" width="17.6640625" bestFit="1" customWidth="1"/>
    <col min="8" max="8" width="20.6640625" customWidth="1"/>
    <col min="9" max="9" width="22.6640625" customWidth="1"/>
    <col min="10" max="10" width="20.33203125" customWidth="1"/>
    <col min="11" max="11" width="19.83203125" customWidth="1"/>
    <col min="12" max="12" width="29" bestFit="1" customWidth="1"/>
    <col min="13" max="13" width="19" customWidth="1"/>
    <col min="14" max="14" width="25.6640625" bestFit="1" customWidth="1"/>
    <col min="15" max="15" width="18.6640625" customWidth="1"/>
    <col min="17" max="17" width="22" bestFit="1" customWidth="1"/>
    <col min="18" max="18" width="12.5" bestFit="1" customWidth="1"/>
    <col min="19" max="19" width="14.5" customWidth="1"/>
  </cols>
  <sheetData>
    <row r="1" spans="3:18" ht="17" thickBot="1" x14ac:dyDescent="0.25"/>
    <row r="2" spans="3:18" x14ac:dyDescent="0.2">
      <c r="G2" s="20" t="s">
        <v>1</v>
      </c>
    </row>
    <row r="3" spans="3:18" ht="17" thickBot="1" x14ac:dyDescent="0.25">
      <c r="G3" s="27">
        <v>0.9</v>
      </c>
      <c r="Q3" t="s">
        <v>1156</v>
      </c>
      <c r="R3" s="22">
        <f>J13-J21</f>
        <v>966220.92372212512</v>
      </c>
    </row>
    <row r="4" spans="3:18" x14ac:dyDescent="0.2">
      <c r="C4" s="52">
        <v>2019</v>
      </c>
      <c r="D4" s="19" t="s">
        <v>3</v>
      </c>
      <c r="E4" s="49" t="s">
        <v>1157</v>
      </c>
      <c r="F4" s="49" t="s">
        <v>5</v>
      </c>
      <c r="G4" s="50" t="s">
        <v>6</v>
      </c>
      <c r="H4" s="49" t="s">
        <v>1158</v>
      </c>
      <c r="I4" s="51" t="s">
        <v>1159</v>
      </c>
    </row>
    <row r="5" spans="3:18" x14ac:dyDescent="0.2">
      <c r="C5" s="53" t="s">
        <v>11</v>
      </c>
      <c r="D5" s="25">
        <f>GETPIVOTDATA("Sum of TV_State",$C$27)</f>
        <v>394944.21171255811</v>
      </c>
      <c r="E5" s="61">
        <f>K25</f>
        <v>234988.53648856515</v>
      </c>
      <c r="F5" s="13">
        <f>E5/D5</f>
        <v>0.59499172166521253</v>
      </c>
      <c r="G5" s="13">
        <f>F5*G$3</f>
        <v>0.53549254949869129</v>
      </c>
      <c r="H5" s="13">
        <f>D5/D$8</f>
        <v>0.74143328117067053</v>
      </c>
      <c r="I5" s="15">
        <f>E5/E$8</f>
        <v>0.24320373396938086</v>
      </c>
    </row>
    <row r="6" spans="3:18" x14ac:dyDescent="0.2">
      <c r="C6" s="53" t="s">
        <v>14</v>
      </c>
      <c r="D6" s="25">
        <f>GETPIVOTDATA("Sum of Radio_State",$C$27)</f>
        <v>87823.269862359375</v>
      </c>
      <c r="E6" s="61">
        <f>L25</f>
        <v>308380.80231310113</v>
      </c>
      <c r="F6" s="13">
        <f t="shared" ref="F6" si="0">E6/D6</f>
        <v>3.5113791913738757</v>
      </c>
      <c r="G6" s="13">
        <f t="shared" ref="G6:G8" si="1">F6*G$3</f>
        <v>3.1602412722364881</v>
      </c>
      <c r="H6" s="13">
        <f t="shared" ref="H6:H8" si="2">D6/D$8</f>
        <v>0.16487162795685531</v>
      </c>
      <c r="I6" s="15">
        <f t="shared" ref="I6:I8" si="3">E6/E$8</f>
        <v>0.31916179285907098</v>
      </c>
    </row>
    <row r="7" spans="3:18" x14ac:dyDescent="0.2">
      <c r="C7" s="53" t="s">
        <v>16</v>
      </c>
      <c r="D7" s="25">
        <f>GETPIVOTDATA("Sum of Online",$C$27)</f>
        <v>49909.189060866716</v>
      </c>
      <c r="E7" s="61">
        <f>M25</f>
        <v>422851.58492045884</v>
      </c>
      <c r="F7" s="13">
        <f>E7/D7</f>
        <v>8.4724194657775449</v>
      </c>
      <c r="G7" s="13">
        <f t="shared" si="1"/>
        <v>7.6251775191997906</v>
      </c>
      <c r="H7" s="13">
        <f t="shared" si="2"/>
        <v>9.3695090872474004E-2</v>
      </c>
      <c r="I7" s="15">
        <f t="shared" si="3"/>
        <v>0.43763447317154813</v>
      </c>
    </row>
    <row r="8" spans="3:18" ht="17" thickBot="1" x14ac:dyDescent="0.25">
      <c r="C8" s="54" t="s">
        <v>1129</v>
      </c>
      <c r="D8" s="26">
        <f>D5+D6+D7</f>
        <v>532676.67063578428</v>
      </c>
      <c r="E8" s="63">
        <f>SUM(E5:E7)</f>
        <v>966220.92372212512</v>
      </c>
      <c r="F8" s="16">
        <f>E8/D8</f>
        <v>1.8138975798750065</v>
      </c>
      <c r="G8" s="16">
        <f t="shared" si="1"/>
        <v>1.632507821887506</v>
      </c>
      <c r="H8" s="16">
        <f t="shared" si="2"/>
        <v>1</v>
      </c>
      <c r="I8" s="17">
        <f t="shared" si="3"/>
        <v>1</v>
      </c>
    </row>
    <row r="9" spans="3:18" ht="17" thickBot="1" x14ac:dyDescent="0.25">
      <c r="C9" s="18"/>
    </row>
    <row r="10" spans="3:18" x14ac:dyDescent="0.2">
      <c r="I10" s="52"/>
      <c r="J10" s="49" t="s">
        <v>1160</v>
      </c>
      <c r="K10" s="49" t="s">
        <v>11</v>
      </c>
      <c r="L10" s="49" t="s">
        <v>14</v>
      </c>
      <c r="M10" s="51" t="s">
        <v>16</v>
      </c>
      <c r="N10" s="18"/>
    </row>
    <row r="11" spans="3:18" x14ac:dyDescent="0.2">
      <c r="I11" s="53" t="s">
        <v>1161</v>
      </c>
      <c r="J11" s="28"/>
      <c r="K11" s="28">
        <v>361.24</v>
      </c>
      <c r="L11" s="28">
        <v>62.76</v>
      </c>
      <c r="M11" s="29">
        <v>43.88</v>
      </c>
    </row>
    <row r="12" spans="3:18" x14ac:dyDescent="0.2">
      <c r="I12" s="53" t="s">
        <v>1162</v>
      </c>
      <c r="J12" s="28">
        <f>D8</f>
        <v>532676.67063578428</v>
      </c>
      <c r="K12" s="28">
        <v>394944.21</v>
      </c>
      <c r="L12" s="28">
        <v>87823.27</v>
      </c>
      <c r="M12" s="29">
        <v>49909.19</v>
      </c>
    </row>
    <row r="13" spans="3:18" ht="17" thickBot="1" x14ac:dyDescent="0.25">
      <c r="C13" s="21" t="s">
        <v>1163</v>
      </c>
      <c r="D13" t="s">
        <v>1139</v>
      </c>
      <c r="I13" s="54" t="s">
        <v>1164</v>
      </c>
      <c r="J13" s="60">
        <v>993957.2</v>
      </c>
      <c r="K13" s="30">
        <v>993957.2</v>
      </c>
      <c r="L13" s="30">
        <v>993957.2</v>
      </c>
      <c r="M13" s="31">
        <v>993957.2</v>
      </c>
    </row>
    <row r="14" spans="3:18" ht="17" thickBot="1" x14ac:dyDescent="0.25">
      <c r="F14" s="24">
        <v>394944.21</v>
      </c>
      <c r="I14" s="55"/>
    </row>
    <row r="15" spans="3:18" x14ac:dyDescent="0.2">
      <c r="C15" t="s">
        <v>1165</v>
      </c>
      <c r="D15" t="s">
        <v>1166</v>
      </c>
      <c r="E15" t="s">
        <v>1167</v>
      </c>
      <c r="I15" s="52" t="s">
        <v>23</v>
      </c>
      <c r="J15" s="95"/>
      <c r="K15" s="104">
        <f>M33-K13</f>
        <v>9.7083774046041071E-2</v>
      </c>
      <c r="L15" s="104">
        <f>N33-L13</f>
        <v>0.57977635390125215</v>
      </c>
      <c r="M15" s="104">
        <f>O33-M13</f>
        <v>1.5652590536046773</v>
      </c>
    </row>
    <row r="16" spans="3:18" x14ac:dyDescent="0.2">
      <c r="C16" s="22">
        <v>1806.2175698600392</v>
      </c>
      <c r="D16" s="22">
        <v>313.78183134940684</v>
      </c>
      <c r="E16" s="22">
        <v>219.38682039112007</v>
      </c>
      <c r="I16" s="53" t="s">
        <v>27</v>
      </c>
      <c r="J16" s="70">
        <f>J17/J12</f>
        <v>1.8138975798750065</v>
      </c>
      <c r="K16" s="61">
        <f>K17/K12</f>
        <v>0.59499172424521718</v>
      </c>
      <c r="L16" s="61">
        <f>L17/L12</f>
        <v>3.5113791858706822</v>
      </c>
      <c r="M16" s="61">
        <f>M17/M12</f>
        <v>8.472419306353375</v>
      </c>
    </row>
    <row r="17" spans="2:13" ht="17" thickBot="1" x14ac:dyDescent="0.25">
      <c r="I17" s="54" t="s">
        <v>1168</v>
      </c>
      <c r="J17" s="63">
        <f>SUM(K17:M17)</f>
        <v>966220.92372212512</v>
      </c>
      <c r="K17" s="63">
        <f>K23*$J24</f>
        <v>234988.53648856515</v>
      </c>
      <c r="L17" s="63">
        <f>L23*$J24</f>
        <v>308380.80231310113</v>
      </c>
      <c r="M17" s="63">
        <f>M23*$J24</f>
        <v>422851.58492045884</v>
      </c>
    </row>
    <row r="18" spans="2:13" ht="17" thickBot="1" x14ac:dyDescent="0.25">
      <c r="B18" t="s">
        <v>1169</v>
      </c>
      <c r="C18" s="23">
        <f>0.2*GETPIVOTDATA("Average of TV_State",$C$15)</f>
        <v>361.24351397200786</v>
      </c>
      <c r="D18" s="23">
        <f>0.2*GETPIVOTDATA("Average of Radio_State",$C$15)</f>
        <v>62.756366269881369</v>
      </c>
      <c r="E18" s="23">
        <f>0.2*GETPIVOTDATA("Average of Online",$C$15)</f>
        <v>43.877364078224019</v>
      </c>
      <c r="I18" s="55"/>
    </row>
    <row r="19" spans="2:13" x14ac:dyDescent="0.2">
      <c r="I19" s="52" t="s">
        <v>1170</v>
      </c>
      <c r="J19" s="14"/>
      <c r="K19" s="96">
        <v>9.2518863147484004E-2</v>
      </c>
      <c r="L19" s="96">
        <v>0.1355633040847545</v>
      </c>
      <c r="M19" s="96">
        <v>0.27701108836438909</v>
      </c>
    </row>
    <row r="20" spans="2:13" x14ac:dyDescent="0.2">
      <c r="I20" s="53" t="s">
        <v>1171</v>
      </c>
      <c r="J20" s="28">
        <f>J13/(((K12+K11)^K19)*((L12+L11)^L19)*((M12+M11)^M19))</f>
        <v>3219.4218710763548</v>
      </c>
      <c r="K20" s="28">
        <f>K13/((K12+K11)^K$19)</f>
        <v>301679.51697763923</v>
      </c>
      <c r="L20" s="28">
        <f>L13/((L12+L11)^L$19)</f>
        <v>212399.54125608617</v>
      </c>
      <c r="M20" s="28">
        <f>M13/((M12+M11)^M$19)</f>
        <v>49637.952557046185</v>
      </c>
    </row>
    <row r="21" spans="2:13" x14ac:dyDescent="0.2">
      <c r="I21" s="53" t="s">
        <v>1172</v>
      </c>
      <c r="J21" s="61">
        <f>J20*(K11^K19)*(L11^L19)*(M11^M19)</f>
        <v>27736.276277874811</v>
      </c>
      <c r="K21" s="62">
        <f>K$20*(K$11)^K$19</f>
        <v>520223.76363962999</v>
      </c>
      <c r="L21" s="62">
        <f>L$20*(L$11)^L$19</f>
        <v>372266.03425046441</v>
      </c>
      <c r="M21" s="62">
        <f>M$20*(M$11)^M$19</f>
        <v>141494.61868363206</v>
      </c>
    </row>
    <row r="22" spans="2:13" x14ac:dyDescent="0.2">
      <c r="I22" s="53" t="s">
        <v>1173</v>
      </c>
      <c r="J22" s="69">
        <f>J13-J21</f>
        <v>966220.92372212512</v>
      </c>
      <c r="K22" s="13"/>
      <c r="L22" s="13"/>
      <c r="M22" s="15"/>
    </row>
    <row r="23" spans="2:13" ht="17" thickBot="1" x14ac:dyDescent="0.25">
      <c r="I23" s="54" t="s">
        <v>1174</v>
      </c>
      <c r="J23" s="30">
        <f>SUM(K23:M23)</f>
        <v>1947887.1834262735</v>
      </c>
      <c r="K23" s="30">
        <f>K13-K21</f>
        <v>473733.43636036996</v>
      </c>
      <c r="L23" s="30">
        <f>L13-L21</f>
        <v>621691.16574953555</v>
      </c>
      <c r="M23" s="30">
        <f>M13-M21</f>
        <v>852462.58131636796</v>
      </c>
    </row>
    <row r="24" spans="2:13" ht="17" thickBot="1" x14ac:dyDescent="0.25">
      <c r="I24" s="66"/>
      <c r="J24" s="64">
        <f>J22/J23</f>
        <v>0.49603536177211882</v>
      </c>
    </row>
    <row r="25" spans="2:13" x14ac:dyDescent="0.2">
      <c r="C25" s="21" t="s">
        <v>1163</v>
      </c>
      <c r="D25" s="2">
        <v>2019</v>
      </c>
      <c r="I25" s="52" t="s">
        <v>1175</v>
      </c>
      <c r="J25" s="67">
        <f>SUM(K25:M25)</f>
        <v>966220.92372212512</v>
      </c>
      <c r="K25" s="67">
        <f>K23*$J24</f>
        <v>234988.53648856515</v>
      </c>
      <c r="L25" s="67">
        <f>L23*$J24</f>
        <v>308380.80231310113</v>
      </c>
      <c r="M25" s="67">
        <f>M23*$J24</f>
        <v>422851.58492045884</v>
      </c>
    </row>
    <row r="26" spans="2:13" x14ac:dyDescent="0.2">
      <c r="I26" s="53" t="s">
        <v>1176</v>
      </c>
      <c r="J26" s="13"/>
      <c r="K26" s="61">
        <f>K13-K25</f>
        <v>758968.6635114348</v>
      </c>
      <c r="L26" s="61">
        <f>L13-L25</f>
        <v>685576.39768689882</v>
      </c>
      <c r="M26" s="61">
        <f>M13-M25</f>
        <v>571105.61507954111</v>
      </c>
    </row>
    <row r="27" spans="2:13" x14ac:dyDescent="0.2">
      <c r="C27" t="s">
        <v>1142</v>
      </c>
      <c r="D27" t="s">
        <v>1151</v>
      </c>
      <c r="E27" t="s">
        <v>1154</v>
      </c>
      <c r="F27" t="s">
        <v>1153</v>
      </c>
      <c r="I27" s="53" t="s">
        <v>1177</v>
      </c>
      <c r="J27" s="9"/>
      <c r="K27">
        <f>LN(K13/K26)/LN(K12/K11+1)</f>
        <v>3.8545100206442279E-2</v>
      </c>
      <c r="L27">
        <f t="shared" ref="L27:M27" si="4">LN(L13/L26)/LN(L12/L11+1)</f>
        <v>5.1271353928747432E-2</v>
      </c>
      <c r="M27" s="120">
        <f t="shared" si="4"/>
        <v>7.873952263791513E-2</v>
      </c>
    </row>
    <row r="28" spans="2:13" x14ac:dyDescent="0.2">
      <c r="C28" s="22">
        <v>993957.20327068842</v>
      </c>
      <c r="D28" s="22">
        <v>394944.21171255811</v>
      </c>
      <c r="E28" s="22">
        <v>87823.269862359375</v>
      </c>
      <c r="F28" s="22">
        <v>49909.189060866716</v>
      </c>
      <c r="I28" s="53" t="s">
        <v>1178</v>
      </c>
      <c r="J28" s="13"/>
      <c r="K28" s="61">
        <f>K26/(K11^K27)</f>
        <v>604830.03335212322</v>
      </c>
      <c r="L28" s="61">
        <f>L26/(L11^L27)</f>
        <v>554480.4262846784</v>
      </c>
      <c r="M28" s="61">
        <f>M26/(M11^M27)</f>
        <v>424038.3544876622</v>
      </c>
    </row>
    <row r="29" spans="2:13" ht="17" thickBot="1" x14ac:dyDescent="0.25">
      <c r="I29" s="54" t="s">
        <v>1179</v>
      </c>
      <c r="J29" s="16"/>
      <c r="K29" s="63">
        <f>K28*(K12+K11)^K27</f>
        <v>993957.20000000007</v>
      </c>
      <c r="L29" s="63">
        <f>L28*(L12+L11)^L27</f>
        <v>993957.20000000007</v>
      </c>
      <c r="M29" s="63">
        <f>M28*(M12+M11)^M27</f>
        <v>993957.2</v>
      </c>
    </row>
    <row r="30" spans="2:13" x14ac:dyDescent="0.2">
      <c r="I30" s="68"/>
      <c r="J30" s="22"/>
    </row>
    <row r="31" spans="2:13" x14ac:dyDescent="0.2">
      <c r="I31" s="55"/>
    </row>
    <row r="32" spans="2:13" x14ac:dyDescent="0.2">
      <c r="I32" s="55" t="s">
        <v>1180</v>
      </c>
      <c r="J32" t="s">
        <v>1181</v>
      </c>
      <c r="K32" t="s">
        <v>1182</v>
      </c>
    </row>
    <row r="33" spans="8:16" x14ac:dyDescent="0.2">
      <c r="H33" t="s">
        <v>1183</v>
      </c>
      <c r="I33" s="6">
        <f>GETPIVOTDATA("Sum of TV_State",$C$27)+1</f>
        <v>394945.21171255811</v>
      </c>
      <c r="J33" s="6">
        <f>GETPIVOTDATA("Sum of Radio_State",$C$27)+1</f>
        <v>87824.269862359375</v>
      </c>
      <c r="K33" s="6">
        <f>GETPIVOTDATA("Sum of Online",$C$27)+1</f>
        <v>49910.189060866716</v>
      </c>
      <c r="L33" t="s">
        <v>1184</v>
      </c>
      <c r="M33" s="22">
        <f>K$28*(I33+K$11)^K$27</f>
        <v>993957.297083774</v>
      </c>
      <c r="N33" s="22">
        <f t="shared" ref="N33:O34" si="5">L$28*(J33+L$11)^L$27</f>
        <v>993957.77977635385</v>
      </c>
      <c r="O33" s="22">
        <f t="shared" si="5"/>
        <v>993958.76525905356</v>
      </c>
      <c r="P33" s="162" t="s">
        <v>1185</v>
      </c>
    </row>
    <row r="34" spans="8:16" x14ac:dyDescent="0.2">
      <c r="H34" t="s">
        <v>1186</v>
      </c>
      <c r="I34" s="22">
        <f>Results!J8</f>
        <v>197432.6114351078</v>
      </c>
      <c r="J34" s="22">
        <f>Results!J9</f>
        <v>43910.756698481062</v>
      </c>
      <c r="K34" s="22">
        <f>Results!J10</f>
        <v>74863.783591300074</v>
      </c>
      <c r="L34" t="s">
        <v>1187</v>
      </c>
      <c r="M34" s="22">
        <f>K$28*(I34+K$11)^K$27</f>
        <v>967779.46092229674</v>
      </c>
      <c r="N34" s="22">
        <f t="shared" si="5"/>
        <v>959287.7951256372</v>
      </c>
      <c r="O34" s="22">
        <f t="shared" si="5"/>
        <v>1026178.7347892994</v>
      </c>
      <c r="P34" s="162"/>
    </row>
    <row r="35" spans="8:16" x14ac:dyDescent="0.2">
      <c r="L35" t="s">
        <v>1188</v>
      </c>
      <c r="M35" s="22">
        <f>M34-K26</f>
        <v>208810.79741086194</v>
      </c>
      <c r="N35" s="22">
        <f t="shared" ref="N35:O35" si="6">N34-L26</f>
        <v>273711.39743873838</v>
      </c>
      <c r="O35" s="22">
        <f t="shared" si="6"/>
        <v>455073.11970975832</v>
      </c>
      <c r="P35" s="162"/>
    </row>
    <row r="36" spans="8:16" x14ac:dyDescent="0.2">
      <c r="H36" t="s">
        <v>1189</v>
      </c>
      <c r="I36">
        <f>I34+1</f>
        <v>197433.6114351078</v>
      </c>
      <c r="J36">
        <f t="shared" ref="J36:K36" si="7">J34+1</f>
        <v>43911.756698481062</v>
      </c>
      <c r="K36" s="102">
        <f t="shared" si="7"/>
        <v>74864.783591300074</v>
      </c>
      <c r="L36" t="s">
        <v>1190</v>
      </c>
      <c r="M36" s="22">
        <f>K$28*(I36+K$11)^K$27</f>
        <v>967779.64951797528</v>
      </c>
      <c r="N36" s="22">
        <f t="shared" ref="N36:O36" si="8">L$28*(J36+L$11)^L$27</f>
        <v>959288.91360460338</v>
      </c>
      <c r="O36" s="22">
        <f t="shared" si="8"/>
        <v>1026179.8134549924</v>
      </c>
      <c r="P36" s="162"/>
    </row>
    <row r="37" spans="8:16" x14ac:dyDescent="0.2">
      <c r="L37" t="s">
        <v>1191</v>
      </c>
      <c r="M37" s="22">
        <f>M36-M34</f>
        <v>0.188595678540878</v>
      </c>
      <c r="N37" s="22">
        <f t="shared" ref="N37:O37" si="9">N36-N34</f>
        <v>1.1184789661783725</v>
      </c>
      <c r="O37" s="22">
        <f t="shared" si="9"/>
        <v>1.0786656929412857</v>
      </c>
    </row>
    <row r="39" spans="8:16" x14ac:dyDescent="0.2">
      <c r="M39" s="22"/>
      <c r="N39" s="22"/>
      <c r="O39" s="22"/>
    </row>
    <row r="40" spans="8:16" x14ac:dyDescent="0.2">
      <c r="I40" s="22">
        <f>Results!J17</f>
        <v>296208.1587844186</v>
      </c>
      <c r="J40" s="22">
        <f>Results!J18</f>
        <v>43911.634931179688</v>
      </c>
      <c r="K40" s="22">
        <f>Results!J19</f>
        <v>74863.783591300074</v>
      </c>
      <c r="L40" t="s">
        <v>1192</v>
      </c>
      <c r="M40" s="22">
        <f>K$28*(I40+K$11)^K$27</f>
        <v>983007.89593962615</v>
      </c>
      <c r="N40" s="22">
        <f t="shared" ref="N40" si="10">L$28*(J40+L$11)^L$27</f>
        <v>959288.77741172828</v>
      </c>
      <c r="O40" s="22">
        <f t="shared" ref="O40" si="11">M$28*(K40+M$11)^M$27</f>
        <v>1026178.7347892994</v>
      </c>
      <c r="P40" s="161" t="s">
        <v>1193</v>
      </c>
    </row>
    <row r="41" spans="8:16" x14ac:dyDescent="0.2">
      <c r="L41" t="s">
        <v>1188</v>
      </c>
      <c r="M41" s="22">
        <f>M40-K$26</f>
        <v>224039.23242819135</v>
      </c>
      <c r="N41" s="22">
        <f t="shared" ref="N41:O41" si="12">N40-L$26</f>
        <v>273712.37972482946</v>
      </c>
      <c r="O41" s="22">
        <f t="shared" si="12"/>
        <v>455073.11970975832</v>
      </c>
      <c r="P41" s="161"/>
    </row>
    <row r="42" spans="8:16" x14ac:dyDescent="0.2">
      <c r="I42" s="22">
        <f>I40+1</f>
        <v>296209.1587844186</v>
      </c>
      <c r="J42" s="22">
        <f t="shared" ref="J42:K42" si="13">J40+1</f>
        <v>43912.634931179688</v>
      </c>
      <c r="K42" s="22">
        <f t="shared" si="13"/>
        <v>74864.783591300074</v>
      </c>
      <c r="L42" t="s">
        <v>1190</v>
      </c>
      <c r="M42" s="22">
        <f>K$28*(I42+K$11)^K$27</f>
        <v>983008.02370087383</v>
      </c>
      <c r="N42" s="22">
        <f t="shared" ref="N42" si="14">L$28*(J42+L$11)^L$27</f>
        <v>959289.89586950245</v>
      </c>
      <c r="O42" s="22">
        <f t="shared" ref="O42" si="15">M$28*(K42+M$11)^M$27</f>
        <v>1026179.8134549924</v>
      </c>
      <c r="P42" s="161"/>
    </row>
    <row r="43" spans="8:16" x14ac:dyDescent="0.2">
      <c r="L43" t="s">
        <v>1191</v>
      </c>
      <c r="M43" s="22">
        <f>M42-M40</f>
        <v>0.12776124768424779</v>
      </c>
      <c r="N43" s="22">
        <f t="shared" ref="N43" si="16">N42-N40</f>
        <v>1.1184577741660178</v>
      </c>
      <c r="O43" s="22">
        <f t="shared" ref="O43" si="17">O42-O40</f>
        <v>1.0786656929412857</v>
      </c>
      <c r="P43" s="161"/>
    </row>
    <row r="45" spans="8:16" x14ac:dyDescent="0.2">
      <c r="I45" s="22">
        <f>Results!J27</f>
        <v>197472.10585627906</v>
      </c>
      <c r="J45" s="22">
        <f>Results!J28</f>
        <v>79040.942876123445</v>
      </c>
      <c r="K45" s="22">
        <f>Results!J29</f>
        <v>74863.783591300074</v>
      </c>
      <c r="L45" t="s">
        <v>1192</v>
      </c>
      <c r="M45" s="22">
        <f>K$28*(I45+K$11)^K$27</f>
        <v>967786.90870268096</v>
      </c>
      <c r="N45" s="22">
        <f t="shared" ref="N45" si="18">L$28*(J45+L$11)^L$27</f>
        <v>988606.36473758658</v>
      </c>
      <c r="O45" s="22">
        <f t="shared" ref="O45" si="19">M$28*(K45+M$11)^M$27</f>
        <v>1026178.7347892994</v>
      </c>
      <c r="P45" s="161" t="s">
        <v>1194</v>
      </c>
    </row>
    <row r="46" spans="8:16" x14ac:dyDescent="0.2">
      <c r="L46" t="s">
        <v>1188</v>
      </c>
      <c r="M46" s="22">
        <f>M45-K$26</f>
        <v>208818.24519124615</v>
      </c>
      <c r="N46" s="22">
        <f t="shared" ref="N46" si="20">N45-L$26</f>
        <v>303029.96705068776</v>
      </c>
      <c r="O46" s="22">
        <f t="shared" ref="O46" si="21">O45-M$26</f>
        <v>455073.11970975832</v>
      </c>
      <c r="P46" s="161"/>
    </row>
    <row r="47" spans="8:16" x14ac:dyDescent="0.2">
      <c r="I47" s="22">
        <f>I45+1</f>
        <v>197473.10585627906</v>
      </c>
      <c r="J47" s="22">
        <f t="shared" ref="J47:K47" si="22">J45+1</f>
        <v>79041.942876123445</v>
      </c>
      <c r="K47" s="22">
        <f t="shared" si="22"/>
        <v>74864.783591300074</v>
      </c>
      <c r="L47" t="s">
        <v>1190</v>
      </c>
      <c r="M47" s="22">
        <f>K$28*(I47+K$11)^K$27</f>
        <v>967787.09726216039</v>
      </c>
      <c r="N47" s="22">
        <f t="shared" ref="N47" si="23">L$28*(J47+L$11)^L$27</f>
        <v>988607.00550257019</v>
      </c>
      <c r="O47" s="22">
        <f t="shared" ref="O47" si="24">M$28*(K47+M$11)^M$27</f>
        <v>1026179.8134549924</v>
      </c>
      <c r="P47" s="161"/>
    </row>
    <row r="48" spans="8:16" ht="16" customHeight="1" x14ac:dyDescent="0.2">
      <c r="L48" t="s">
        <v>1191</v>
      </c>
      <c r="M48" s="22">
        <f>M47-M45</f>
        <v>0.18855947942938656</v>
      </c>
      <c r="N48" s="22">
        <f t="shared" ref="N48" si="25">N47-N45</f>
        <v>0.6407649836037308</v>
      </c>
      <c r="O48" s="22">
        <f t="shared" ref="O48" si="26">O47-O45</f>
        <v>1.0786656929412857</v>
      </c>
      <c r="P48" s="161"/>
    </row>
  </sheetData>
  <mergeCells count="3">
    <mergeCell ref="P40:P43"/>
    <mergeCell ref="P45:P48"/>
    <mergeCell ref="P33:P36"/>
  </mergeCell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Results</vt:lpstr>
      <vt:lpstr>Sheet1</vt:lpstr>
      <vt:lpstr>Data</vt:lpstr>
      <vt:lpstr> MODELS</vt:lpstr>
      <vt:lpstr>MODEL DIAGNOSTICS</vt:lpstr>
      <vt:lpstr>EDA</vt:lpstr>
      <vt:lpstr>CORRELATIONS</vt:lpstr>
      <vt:lpstr>2019 Totals and Calculations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Sebastian Mercedes Barbour</cp:lastModifiedBy>
  <cp:revision/>
  <dcterms:created xsi:type="dcterms:W3CDTF">2023-04-20T16:45:10Z</dcterms:created>
  <dcterms:modified xsi:type="dcterms:W3CDTF">2025-01-08T21:41:00Z</dcterms:modified>
  <cp:category/>
  <cp:contentStatus/>
</cp:coreProperties>
</file>